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05" yWindow="-105" windowWidth="20730" windowHeight="11760" firstSheet="4" activeTab="5"/>
  </bookViews>
  <sheets>
    <sheet name="BTH" sheetId="2" r:id="rId1"/>
    <sheet name="BTH NIEM YET" sheetId="18" r:id="rId2"/>
    <sheet name="BTH nhap" sheetId="19" r:id="rId3"/>
    <sheet name="BTH TRINH THAM DINH" sheetId="20" r:id="rId4"/>
    <sheet name="BTH SAU THAM DINH" sheetId="21" r:id="rId5"/>
    <sheet name="BTH trinh phe duyet" sheetId="22" r:id="rId6"/>
    <sheet name="KIEM TRA" sheetId="13" r:id="rId7"/>
    <sheet name="Sheet2" sheetId="8" r:id="rId8"/>
    <sheet name="DON GIA" sheetId="3" r:id="rId9"/>
    <sheet name="CAY" sheetId="6" r:id="rId10"/>
    <sheet name="dat" sheetId="10" r:id="rId11"/>
    <sheet name="VKT" sheetId="11" r:id="rId12"/>
    <sheet name="ODĐS" sheetId="12" r:id="rId13"/>
  </sheets>
  <externalReferences>
    <externalReference r:id="rId14"/>
    <externalReference r:id="rId15"/>
  </externalReferences>
  <definedNames>
    <definedName name="_xlnm._FilterDatabase" localSheetId="0" hidden="1">BTH!$B$5:$AP$1372</definedName>
    <definedName name="_xlnm._FilterDatabase" localSheetId="1" hidden="1">'BTH NIEM YET'!$B$6:$AP$1373</definedName>
    <definedName name="_xlnm._FilterDatabase" localSheetId="2" hidden="1">'BTH nhap'!$C$6:$AQ$1382</definedName>
    <definedName name="_xlnm._FilterDatabase" localSheetId="4" hidden="1">'BTH SAU THAM DINH'!$B$6:$AQ$1399</definedName>
    <definedName name="_xlnm._FilterDatabase" localSheetId="5" hidden="1">'BTH trinh phe duyet'!$B$6:$AQ$1486</definedName>
    <definedName name="_xlnm._FilterDatabase" localSheetId="3" hidden="1">'BTH TRINH THAM DINH'!$B$6:$AQ$1382</definedName>
    <definedName name="_xlnm._FilterDatabase" localSheetId="9" hidden="1">CAY!#REF!</definedName>
    <definedName name="_xlnm._FilterDatabase" localSheetId="10" hidden="1">dat!$A$1:$F$1386</definedName>
    <definedName name="_xlnm._FilterDatabase" localSheetId="8" hidden="1">'DON GIA'!$A$1:$V$346</definedName>
    <definedName name="_xlnm._FilterDatabase" localSheetId="12" hidden="1">ODĐS!#REF!</definedName>
    <definedName name="_xlnm._FilterDatabase" localSheetId="11" hidden="1">VKT!#REF!</definedName>
    <definedName name="_xlnm.Criteria" localSheetId="9">CAY!#REF!</definedName>
    <definedName name="_xlnm.Criteria" localSheetId="10">dat!#REF!</definedName>
    <definedName name="_xlnm.Criteria" localSheetId="12">ODĐS!#REF!</definedName>
    <definedName name="_xlnm.Criteria" localSheetId="11">VKT!#REF!</definedName>
    <definedName name="_xlnm.Extract" localSheetId="9">CAY!$A$1:$E$1</definedName>
    <definedName name="_xlnm.Extract" localSheetId="10">dat!$A$1:$F$1</definedName>
    <definedName name="_xlnm.Extract" localSheetId="12">ODĐS!$A$1:$D$1</definedName>
    <definedName name="_xlnm.Extract" localSheetId="11">VKT!$A$1:$F$1</definedName>
    <definedName name="_xlnm.Print_Area" localSheetId="0">BTH!$C$1:$AG$1017</definedName>
    <definedName name="_xlnm.Print_Area" localSheetId="1">'BTH NIEM YET'!$A$1:$AP$1374</definedName>
    <definedName name="_xlnm.Print_Area" localSheetId="2">'BTH nhap'!$A$1:$AQ$1383</definedName>
    <definedName name="_xlnm.Print_Area" localSheetId="4">'BTH SAU THAM DINH'!$A$1:$AQ$1400</definedName>
    <definedName name="_xlnm.Print_Area" localSheetId="5">'BTH trinh phe duyet'!$B$1:$AR$1486</definedName>
    <definedName name="_xlnm.Print_Area" localSheetId="3">'BTH TRINH THAM DINH'!$A$1:$AQ$1383</definedName>
    <definedName name="_xlnm.Print_Titles" localSheetId="0">BTH!$4:$5</definedName>
    <definedName name="_xlnm.Print_Titles" localSheetId="1">'BTH NIEM YET'!$5:$6</definedName>
    <definedName name="_xlnm.Print_Titles" localSheetId="2">'BTH nhap'!$5:$6</definedName>
    <definedName name="_xlnm.Print_Titles" localSheetId="4">'BTH SAU THAM DINH'!$5:$6</definedName>
    <definedName name="_xlnm.Print_Titles" localSheetId="5">'BTH trinh phe duyet'!$5:$6</definedName>
    <definedName name="_xlnm.Print_Titles" localSheetId="3">'BTH TRINH THAM DINH'!$5:$6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B8" i="13" l="1"/>
  <c r="AP1478" i="22"/>
  <c r="AM1478" i="22"/>
  <c r="AA1478" i="22"/>
  <c r="AB1478" i="22" s="1"/>
  <c r="Y1478" i="22"/>
  <c r="M1478" i="22"/>
  <c r="AP1477" i="22"/>
  <c r="AM1477" i="22"/>
  <c r="AL1477" i="22"/>
  <c r="AA1477" i="22"/>
  <c r="AB1477" i="22" s="1"/>
  <c r="T1477" i="22"/>
  <c r="O1477" i="22"/>
  <c r="N1477" i="22"/>
  <c r="M1477" i="22"/>
  <c r="B1477" i="22"/>
  <c r="AP1476" i="22"/>
  <c r="AM1476" i="22"/>
  <c r="AL1476" i="22"/>
  <c r="AA1476" i="22"/>
  <c r="AB1476" i="22" s="1"/>
  <c r="U1476" i="22"/>
  <c r="T1476" i="22"/>
  <c r="O1476" i="22"/>
  <c r="N1476" i="22"/>
  <c r="M1476" i="22"/>
  <c r="B1476" i="22"/>
  <c r="AP1475" i="22"/>
  <c r="AM1475" i="22"/>
  <c r="AL1475" i="22"/>
  <c r="AA1475" i="22"/>
  <c r="AB1475" i="22" s="1"/>
  <c r="U1475" i="22"/>
  <c r="T1475" i="22"/>
  <c r="P1475" i="22"/>
  <c r="O1475" i="22"/>
  <c r="N1475" i="22"/>
  <c r="M1475" i="22"/>
  <c r="B1475" i="22"/>
  <c r="AP1474" i="22"/>
  <c r="AM1474" i="22"/>
  <c r="AL1474" i="22"/>
  <c r="AA1474" i="22"/>
  <c r="AB1474" i="22" s="1"/>
  <c r="U1474" i="22"/>
  <c r="T1474" i="22"/>
  <c r="P1474" i="22"/>
  <c r="O1474" i="22"/>
  <c r="N1474" i="22"/>
  <c r="M1474" i="22"/>
  <c r="B1474" i="22"/>
  <c r="AP1473" i="22"/>
  <c r="AM1473" i="22"/>
  <c r="AL1473" i="22"/>
  <c r="AA1473" i="22"/>
  <c r="AB1473" i="22" s="1"/>
  <c r="U1473" i="22"/>
  <c r="T1473" i="22"/>
  <c r="P1473" i="22"/>
  <c r="O1473" i="22"/>
  <c r="N1473" i="22"/>
  <c r="M1473" i="22"/>
  <c r="B1473" i="22"/>
  <c r="AP1472" i="22"/>
  <c r="AM1472" i="22"/>
  <c r="AL1472" i="22"/>
  <c r="AA1472" i="22"/>
  <c r="AB1472" i="22" s="1"/>
  <c r="U1472" i="22"/>
  <c r="T1472" i="22"/>
  <c r="P1472" i="22"/>
  <c r="O1472" i="22"/>
  <c r="N1472" i="22"/>
  <c r="M1472" i="22"/>
  <c r="B1472" i="22"/>
  <c r="AP1471" i="22"/>
  <c r="AM1471" i="22"/>
  <c r="AL1471" i="22"/>
  <c r="AA1471" i="22"/>
  <c r="AB1471" i="22" s="1"/>
  <c r="T1471" i="22"/>
  <c r="U1471" i="22" s="1"/>
  <c r="P1471" i="22"/>
  <c r="O1471" i="22"/>
  <c r="N1471" i="22"/>
  <c r="M1471" i="22"/>
  <c r="B1471" i="22"/>
  <c r="AP1470" i="22"/>
  <c r="AM1470" i="22"/>
  <c r="AL1470" i="22"/>
  <c r="AA1470" i="22"/>
  <c r="AB1470" i="22" s="1"/>
  <c r="T1470" i="22"/>
  <c r="U1470" i="22" s="1"/>
  <c r="P1470" i="22"/>
  <c r="O1470" i="22"/>
  <c r="N1470" i="22"/>
  <c r="M1470" i="22"/>
  <c r="B1470" i="22"/>
  <c r="AP1469" i="22"/>
  <c r="AM1469" i="22"/>
  <c r="AL1469" i="22"/>
  <c r="AA1469" i="22"/>
  <c r="AB1469" i="22" s="1"/>
  <c r="T1469" i="22"/>
  <c r="U1469" i="22" s="1"/>
  <c r="P1469" i="22"/>
  <c r="O1469" i="22"/>
  <c r="N1469" i="22"/>
  <c r="M1469" i="22"/>
  <c r="B1469" i="22"/>
  <c r="AP1468" i="22"/>
  <c r="AM1468" i="22"/>
  <c r="AL1468" i="22"/>
  <c r="AA1468" i="22"/>
  <c r="AB1468" i="22" s="1"/>
  <c r="T1468" i="22"/>
  <c r="U1468" i="22" s="1"/>
  <c r="P1468" i="22"/>
  <c r="O1468" i="22"/>
  <c r="N1468" i="22"/>
  <c r="M1468" i="22"/>
  <c r="B1468" i="22"/>
  <c r="AP1467" i="22"/>
  <c r="AM1467" i="22"/>
  <c r="AL1467" i="22"/>
  <c r="AA1467" i="22"/>
  <c r="AB1467" i="22" s="1"/>
  <c r="T1467" i="22"/>
  <c r="U1467" i="22" s="1"/>
  <c r="N1467" i="22"/>
  <c r="P1467" i="22" s="1"/>
  <c r="M1467" i="22"/>
  <c r="O1467" i="22" s="1"/>
  <c r="B1467" i="22"/>
  <c r="AO1466" i="22"/>
  <c r="AK1466" i="22"/>
  <c r="Z1466" i="22"/>
  <c r="Y1466" i="22"/>
  <c r="S1466" i="22"/>
  <c r="L1466" i="22"/>
  <c r="B1466" i="22"/>
  <c r="A1467" i="22" s="1"/>
  <c r="Q9" i="3"/>
  <c r="Q8" i="3"/>
  <c r="Q7" i="3"/>
  <c r="Q6" i="3"/>
  <c r="O1466" i="22" l="1"/>
  <c r="A1468" i="22"/>
  <c r="A1469" i="22" s="1"/>
  <c r="A1470" i="22" s="1"/>
  <c r="A1471" i="22" s="1"/>
  <c r="A1472" i="22" s="1"/>
  <c r="A1473" i="22" s="1"/>
  <c r="A1474" i="22" s="1"/>
  <c r="A1475" i="22" s="1"/>
  <c r="A1476" i="22" s="1"/>
  <c r="A1477" i="22" s="1"/>
  <c r="A1478" i="22" s="1"/>
  <c r="AM1466" i="22"/>
  <c r="P1466" i="22"/>
  <c r="U1466" i="22"/>
  <c r="AB1466" i="22"/>
  <c r="AP9" i="22"/>
  <c r="AP10" i="22"/>
  <c r="AP11" i="22"/>
  <c r="AP12" i="22"/>
  <c r="AP13" i="22"/>
  <c r="AP14" i="22"/>
  <c r="AP15" i="22"/>
  <c r="AP16" i="22"/>
  <c r="AP17" i="22"/>
  <c r="AP18" i="22"/>
  <c r="AP19" i="22"/>
  <c r="AP21" i="22"/>
  <c r="AP22" i="22"/>
  <c r="AP23" i="22"/>
  <c r="AP24" i="22"/>
  <c r="AP25" i="22"/>
  <c r="AP26" i="22"/>
  <c r="AP27" i="22"/>
  <c r="AP28" i="22"/>
  <c r="AP29" i="22"/>
  <c r="AP30" i="22"/>
  <c r="AP31" i="22"/>
  <c r="AP32" i="22"/>
  <c r="AP33" i="22"/>
  <c r="AP35" i="22"/>
  <c r="AP36" i="22"/>
  <c r="AP37" i="22"/>
  <c r="AP38" i="22"/>
  <c r="AP39" i="22"/>
  <c r="AP40" i="22"/>
  <c r="AP41" i="22"/>
  <c r="AP42" i="22"/>
  <c r="AP43" i="22"/>
  <c r="AP44" i="22"/>
  <c r="AP45" i="22"/>
  <c r="AP46" i="22"/>
  <c r="AP47" i="22"/>
  <c r="AP49" i="22"/>
  <c r="AP50" i="22"/>
  <c r="AP51" i="22"/>
  <c r="AP52" i="22"/>
  <c r="AP53" i="22"/>
  <c r="AP54" i="22"/>
  <c r="AP55" i="22"/>
  <c r="AP56" i="22"/>
  <c r="AP57" i="22"/>
  <c r="AP58" i="22"/>
  <c r="AP59" i="22"/>
  <c r="AP60" i="22"/>
  <c r="AP61" i="22"/>
  <c r="AP63" i="22"/>
  <c r="AP64" i="22"/>
  <c r="AP65" i="22"/>
  <c r="AP66" i="22"/>
  <c r="AP67" i="22"/>
  <c r="AP68" i="22"/>
  <c r="AP69" i="22"/>
  <c r="AP70" i="22"/>
  <c r="AP71" i="22"/>
  <c r="AP72" i="22"/>
  <c r="AP73" i="22"/>
  <c r="AP74" i="22"/>
  <c r="AP75" i="22"/>
  <c r="AP77" i="22"/>
  <c r="AP78" i="22"/>
  <c r="AP79" i="22"/>
  <c r="AP80" i="22"/>
  <c r="AP81" i="22"/>
  <c r="AP82" i="22"/>
  <c r="AP83" i="22"/>
  <c r="AP84" i="22"/>
  <c r="AP85" i="22"/>
  <c r="AP86" i="22"/>
  <c r="AP87" i="22"/>
  <c r="AP89" i="22"/>
  <c r="AP90" i="22"/>
  <c r="AP91" i="22"/>
  <c r="AP92" i="22"/>
  <c r="AP93" i="22"/>
  <c r="AP94" i="22"/>
  <c r="AP95" i="22"/>
  <c r="AP96" i="22"/>
  <c r="AP97" i="22"/>
  <c r="AP98" i="22"/>
  <c r="AP99" i="22"/>
  <c r="AP100" i="22"/>
  <c r="AP101" i="22"/>
  <c r="AP102" i="22"/>
  <c r="AP104" i="22"/>
  <c r="AP105" i="22"/>
  <c r="AP106" i="22"/>
  <c r="AP107" i="22"/>
  <c r="AP108" i="22"/>
  <c r="AP109" i="22"/>
  <c r="AP110" i="22"/>
  <c r="AP111" i="22"/>
  <c r="AP112" i="22"/>
  <c r="AP113" i="22"/>
  <c r="AP114" i="22"/>
  <c r="AP115" i="22"/>
  <c r="AP116" i="22"/>
  <c r="AP118" i="22"/>
  <c r="AP119" i="22"/>
  <c r="AP120" i="22"/>
  <c r="AP121" i="22"/>
  <c r="AP122" i="22"/>
  <c r="AP123" i="22"/>
  <c r="AP124" i="22"/>
  <c r="AP125" i="22"/>
  <c r="AP126" i="22"/>
  <c r="AP127" i="22"/>
  <c r="AP128" i="22"/>
  <c r="AP129" i="22"/>
  <c r="AP130" i="22"/>
  <c r="AP131" i="22"/>
  <c r="AP132" i="22"/>
  <c r="AP133" i="22"/>
  <c r="AP135" i="22"/>
  <c r="AP136" i="22"/>
  <c r="AP137" i="22"/>
  <c r="AP138" i="22"/>
  <c r="AP139" i="22"/>
  <c r="AP140" i="22"/>
  <c r="AP141" i="22"/>
  <c r="AP142" i="22"/>
  <c r="AP143" i="22"/>
  <c r="AP144" i="22"/>
  <c r="AP145" i="22"/>
  <c r="AP147" i="22"/>
  <c r="AP148" i="22"/>
  <c r="AP149" i="22"/>
  <c r="AP150" i="22"/>
  <c r="AP151" i="22"/>
  <c r="AP152" i="22"/>
  <c r="AP153" i="22"/>
  <c r="AP155" i="22"/>
  <c r="AP156" i="22"/>
  <c r="AP157" i="22"/>
  <c r="AP158" i="22"/>
  <c r="AP159" i="22"/>
  <c r="AP160" i="22"/>
  <c r="AP161" i="22"/>
  <c r="AP162" i="22"/>
  <c r="AP163" i="22"/>
  <c r="AP164" i="22"/>
  <c r="AP165" i="22"/>
  <c r="AP166" i="22"/>
  <c r="AP167" i="22"/>
  <c r="AP168" i="22"/>
  <c r="AP170" i="22"/>
  <c r="AP171" i="22"/>
  <c r="AP172" i="22"/>
  <c r="AP173" i="22"/>
  <c r="AP174" i="22"/>
  <c r="AP175" i="22"/>
  <c r="AP176" i="22"/>
  <c r="AP177" i="22"/>
  <c r="AP178" i="22"/>
  <c r="AP179" i="22"/>
  <c r="AP180" i="22"/>
  <c r="AP181" i="22"/>
  <c r="AP182" i="22"/>
  <c r="AP183" i="22"/>
  <c r="AP184" i="22"/>
  <c r="AP186" i="22"/>
  <c r="AP187" i="22"/>
  <c r="AP188" i="22"/>
  <c r="AP189" i="22"/>
  <c r="AP190" i="22"/>
  <c r="AP191" i="22"/>
  <c r="AP192" i="22"/>
  <c r="AP193" i="22"/>
  <c r="AP194" i="22"/>
  <c r="AP195" i="22"/>
  <c r="AP196" i="22"/>
  <c r="AP197" i="22"/>
  <c r="AP198" i="22"/>
  <c r="AP199" i="22"/>
  <c r="AP200" i="22"/>
  <c r="AP202" i="22"/>
  <c r="AP203" i="22"/>
  <c r="AP204" i="22"/>
  <c r="AP205" i="22"/>
  <c r="AP206" i="22"/>
  <c r="AP207" i="22"/>
  <c r="AP208" i="22"/>
  <c r="AP209" i="22"/>
  <c r="AP210" i="22"/>
  <c r="AP211" i="22"/>
  <c r="AP212" i="22"/>
  <c r="AP213" i="22"/>
  <c r="AP214" i="22"/>
  <c r="AP215" i="22"/>
  <c r="AP216" i="22"/>
  <c r="AP217" i="22"/>
  <c r="AP219" i="22"/>
  <c r="AP220" i="22"/>
  <c r="AP221" i="22"/>
  <c r="AP222" i="22"/>
  <c r="AP223" i="22"/>
  <c r="AP224" i="22"/>
  <c r="AP225" i="22"/>
  <c r="AP226" i="22"/>
  <c r="AP227" i="22"/>
  <c r="AP228" i="22"/>
  <c r="AP229" i="22"/>
  <c r="AP230" i="22"/>
  <c r="AP231" i="22"/>
  <c r="AP232" i="22"/>
  <c r="AP233" i="22"/>
  <c r="AP234" i="22"/>
  <c r="AP235" i="22"/>
  <c r="AP236" i="22"/>
  <c r="AP237" i="22"/>
  <c r="AP239" i="22"/>
  <c r="AP240" i="22"/>
  <c r="AP241" i="22"/>
  <c r="AP242" i="22"/>
  <c r="AP243" i="22"/>
  <c r="AP244" i="22"/>
  <c r="AP245" i="22"/>
  <c r="AP246" i="22"/>
  <c r="AP247" i="22"/>
  <c r="AP248" i="22"/>
  <c r="AP249" i="22"/>
  <c r="AP250" i="22"/>
  <c r="AP251" i="22"/>
  <c r="AP252" i="22"/>
  <c r="AP254" i="22"/>
  <c r="AP255" i="22"/>
  <c r="AP256" i="22"/>
  <c r="AP257" i="22"/>
  <c r="AP258" i="22"/>
  <c r="AP259" i="22"/>
  <c r="AP260" i="22"/>
  <c r="AP261" i="22"/>
  <c r="AP262" i="22"/>
  <c r="AP263" i="22"/>
  <c r="AP264" i="22"/>
  <c r="AP265" i="22"/>
  <c r="AP266" i="22"/>
  <c r="AP267" i="22"/>
  <c r="AP268" i="22"/>
  <c r="AP269" i="22"/>
  <c r="AP270" i="22"/>
  <c r="AP272" i="22"/>
  <c r="AP273" i="22"/>
  <c r="AP274" i="22"/>
  <c r="AP275" i="22"/>
  <c r="AP276" i="22"/>
  <c r="AP277" i="22"/>
  <c r="AP278" i="22"/>
  <c r="AP279" i="22"/>
  <c r="AP280" i="22"/>
  <c r="AP281" i="22"/>
  <c r="AP282" i="22"/>
  <c r="AP283" i="22"/>
  <c r="AP284" i="22"/>
  <c r="AP285" i="22"/>
  <c r="AP286" i="22"/>
  <c r="AP287" i="22"/>
  <c r="AP288" i="22"/>
  <c r="AP289" i="22"/>
  <c r="AP290" i="22"/>
  <c r="AP291" i="22"/>
  <c r="AP293" i="22"/>
  <c r="AP294" i="22"/>
  <c r="AP295" i="22"/>
  <c r="AP296" i="22"/>
  <c r="AP297" i="22"/>
  <c r="AP298" i="22"/>
  <c r="AP299" i="22"/>
  <c r="AP300" i="22"/>
  <c r="AP301" i="22"/>
  <c r="AP302" i="22"/>
  <c r="AP303" i="22"/>
  <c r="AP304" i="22"/>
  <c r="AP305" i="22"/>
  <c r="AP306" i="22"/>
  <c r="AP307" i="22"/>
  <c r="AP308" i="22"/>
  <c r="AP310" i="22"/>
  <c r="AP311" i="22"/>
  <c r="AP312" i="22"/>
  <c r="AP313" i="22"/>
  <c r="AP314" i="22"/>
  <c r="AP315" i="22"/>
  <c r="AP316" i="22"/>
  <c r="AP317" i="22"/>
  <c r="AP318" i="22"/>
  <c r="AP319" i="22"/>
  <c r="AP320" i="22"/>
  <c r="AP321" i="22"/>
  <c r="AP322" i="22"/>
  <c r="AP324" i="22"/>
  <c r="AP325" i="22"/>
  <c r="AP326" i="22"/>
  <c r="AP327" i="22"/>
  <c r="AP328" i="22"/>
  <c r="AP329" i="22"/>
  <c r="AP330" i="22"/>
  <c r="AP331" i="22"/>
  <c r="AP332" i="22"/>
  <c r="AP333" i="22"/>
  <c r="AP334" i="22"/>
  <c r="AP335" i="22"/>
  <c r="AP336" i="22"/>
  <c r="AP338" i="22"/>
  <c r="AP339" i="22"/>
  <c r="AP340" i="22"/>
  <c r="AP341" i="22"/>
  <c r="AP342" i="22"/>
  <c r="AP343" i="22"/>
  <c r="AP344" i="22"/>
  <c r="AP346" i="22"/>
  <c r="AP347" i="22"/>
  <c r="AP348" i="22"/>
  <c r="AP349" i="22"/>
  <c r="AP350" i="22"/>
  <c r="AP351" i="22"/>
  <c r="AP353" i="22"/>
  <c r="AP354" i="22"/>
  <c r="AP355" i="22"/>
  <c r="AP356" i="22"/>
  <c r="AP357" i="22"/>
  <c r="AP358" i="22"/>
  <c r="AP359" i="22"/>
  <c r="AP360" i="22"/>
  <c r="AP361" i="22"/>
  <c r="AP362" i="22"/>
  <c r="AP363" i="22"/>
  <c r="AP364" i="22"/>
  <c r="AP366" i="22"/>
  <c r="AP367" i="22"/>
  <c r="AP368" i="22"/>
  <c r="AP369" i="22"/>
  <c r="AP370" i="22"/>
  <c r="AP371" i="22"/>
  <c r="AP372" i="22"/>
  <c r="AP373" i="22"/>
  <c r="AP374" i="22"/>
  <c r="AP375" i="22"/>
  <c r="AP376" i="22"/>
  <c r="AP377" i="22"/>
  <c r="AP379" i="22"/>
  <c r="AP380" i="22"/>
  <c r="AP381" i="22"/>
  <c r="AP382" i="22"/>
  <c r="AP383" i="22"/>
  <c r="AP384" i="22"/>
  <c r="AP385" i="22"/>
  <c r="AP387" i="22"/>
  <c r="AP388" i="22"/>
  <c r="AP389" i="22"/>
  <c r="AP390" i="22"/>
  <c r="AP391" i="22"/>
  <c r="AP392" i="22"/>
  <c r="AP393" i="22"/>
  <c r="AP394" i="22"/>
  <c r="AP395" i="22"/>
  <c r="AP396" i="22"/>
  <c r="AP397" i="22"/>
  <c r="AP398" i="22"/>
  <c r="AP400" i="22"/>
  <c r="AP401" i="22"/>
  <c r="AP402" i="22"/>
  <c r="AP403" i="22"/>
  <c r="AP404" i="22"/>
  <c r="AP405" i="22"/>
  <c r="AP406" i="22"/>
  <c r="AP407" i="22"/>
  <c r="AP408" i="22"/>
  <c r="AP409" i="22"/>
  <c r="AP410" i="22"/>
  <c r="AP411" i="22"/>
  <c r="AP412" i="22"/>
  <c r="AP413" i="22"/>
  <c r="AP414" i="22"/>
  <c r="AP415" i="22"/>
  <c r="AP416" i="22"/>
  <c r="AP418" i="22"/>
  <c r="AP419" i="22"/>
  <c r="AP420" i="22"/>
  <c r="AP421" i="22"/>
  <c r="AP422" i="22"/>
  <c r="AP423" i="22"/>
  <c r="AP424" i="22"/>
  <c r="AP425" i="22"/>
  <c r="AP426" i="22"/>
  <c r="AP427" i="22"/>
  <c r="AP428" i="22"/>
  <c r="AP429" i="22"/>
  <c r="AP430" i="22"/>
  <c r="AP431" i="22"/>
  <c r="AP432" i="22"/>
  <c r="AP433" i="22"/>
  <c r="AP434" i="22"/>
  <c r="AP435" i="22"/>
  <c r="AP436" i="22"/>
  <c r="AP437" i="22"/>
  <c r="AP438" i="22"/>
  <c r="AP440" i="22"/>
  <c r="AP441" i="22"/>
  <c r="AP442" i="22"/>
  <c r="AP443" i="22"/>
  <c r="AP444" i="22"/>
  <c r="AP445" i="22"/>
  <c r="AP446" i="22"/>
  <c r="AP447" i="22"/>
  <c r="AP448" i="22"/>
  <c r="AP449" i="22"/>
  <c r="AP450" i="22"/>
  <c r="AP451" i="22"/>
  <c r="AP452" i="22"/>
  <c r="AP453" i="22"/>
  <c r="AP454" i="22"/>
  <c r="AP455" i="22"/>
  <c r="AP456" i="22"/>
  <c r="AP457" i="22"/>
  <c r="AP458" i="22"/>
  <c r="AP459" i="22"/>
  <c r="AP460" i="22"/>
  <c r="AP462" i="22"/>
  <c r="AP463" i="22"/>
  <c r="AP464" i="22"/>
  <c r="AP465" i="22"/>
  <c r="AP466" i="22"/>
  <c r="AP467" i="22"/>
  <c r="AP468" i="22"/>
  <c r="AP469" i="22"/>
  <c r="AP471" i="22"/>
  <c r="AP472" i="22"/>
  <c r="AP473" i="22"/>
  <c r="AP474" i="22"/>
  <c r="AP475" i="22"/>
  <c r="AP476" i="22"/>
  <c r="AP477" i="22"/>
  <c r="AP478" i="22"/>
  <c r="AP479" i="22"/>
  <c r="AP480" i="22"/>
  <c r="AP481" i="22"/>
  <c r="AP483" i="22"/>
  <c r="AP484" i="22"/>
  <c r="AP485" i="22"/>
  <c r="AP486" i="22"/>
  <c r="AP487" i="22"/>
  <c r="AP488" i="22"/>
  <c r="AP489" i="22"/>
  <c r="AP490" i="22"/>
  <c r="AP491" i="22"/>
  <c r="AP492" i="22"/>
  <c r="AP493" i="22"/>
  <c r="AP495" i="22"/>
  <c r="AP496" i="22"/>
  <c r="AP497" i="22"/>
  <c r="AP498" i="22"/>
  <c r="AP499" i="22"/>
  <c r="AP500" i="22"/>
  <c r="AP501" i="22"/>
  <c r="AP502" i="22"/>
  <c r="AP503" i="22"/>
  <c r="AP504" i="22"/>
  <c r="AP505" i="22"/>
  <c r="AP506" i="22"/>
  <c r="AP507" i="22"/>
  <c r="AP509" i="22"/>
  <c r="AP510" i="22"/>
  <c r="AP511" i="22"/>
  <c r="AP512" i="22"/>
  <c r="AP513" i="22"/>
  <c r="AP514" i="22"/>
  <c r="AP515" i="22"/>
  <c r="AP516" i="22"/>
  <c r="AP517" i="22"/>
  <c r="AP518" i="22"/>
  <c r="AP519" i="22"/>
  <c r="AP520" i="22"/>
  <c r="AP521" i="22"/>
  <c r="AP522" i="22"/>
  <c r="AP523" i="22"/>
  <c r="AP525" i="22"/>
  <c r="AP526" i="22"/>
  <c r="AP527" i="22"/>
  <c r="AP528" i="22"/>
  <c r="AP529" i="22"/>
  <c r="AP530" i="22"/>
  <c r="AP531" i="22"/>
  <c r="AP532" i="22"/>
  <c r="AP533" i="22"/>
  <c r="AP535" i="22"/>
  <c r="AP536" i="22"/>
  <c r="AP537" i="22"/>
  <c r="AP538" i="22"/>
  <c r="AP539" i="22"/>
  <c r="AP540" i="22"/>
  <c r="AP541" i="22"/>
  <c r="AP542" i="22"/>
  <c r="AP543" i="22"/>
  <c r="AP544" i="22"/>
  <c r="AP545" i="22"/>
  <c r="AP546" i="22"/>
  <c r="AP548" i="22"/>
  <c r="AP549" i="22"/>
  <c r="AP550" i="22"/>
  <c r="AP551" i="22"/>
  <c r="AP552" i="22"/>
  <c r="AP553" i="22"/>
  <c r="AP554" i="22"/>
  <c r="AP555" i="22"/>
  <c r="AP557" i="22"/>
  <c r="AP558" i="22"/>
  <c r="AP559" i="22"/>
  <c r="AP560" i="22"/>
  <c r="AP561" i="22"/>
  <c r="AP563" i="22"/>
  <c r="AP564" i="22"/>
  <c r="AP565" i="22"/>
  <c r="AP566" i="22"/>
  <c r="AP567" i="22"/>
  <c r="AP568" i="22"/>
  <c r="AP569" i="22"/>
  <c r="AP570" i="22"/>
  <c r="AP572" i="22"/>
  <c r="AP573" i="22"/>
  <c r="AP574" i="22"/>
  <c r="AP575" i="22"/>
  <c r="AP576" i="22"/>
  <c r="AP577" i="22"/>
  <c r="AP578" i="22"/>
  <c r="AP579" i="22"/>
  <c r="AP580" i="22"/>
  <c r="AP581" i="22"/>
  <c r="AP582" i="22"/>
  <c r="AP583" i="22"/>
  <c r="AP585" i="22"/>
  <c r="AP586" i="22"/>
  <c r="AP587" i="22"/>
  <c r="AP588" i="22"/>
  <c r="AP589" i="22"/>
  <c r="AP590" i="22"/>
  <c r="AP591" i="22"/>
  <c r="AP592" i="22"/>
  <c r="AP593" i="22"/>
  <c r="AP594" i="22"/>
  <c r="AP595" i="22"/>
  <c r="AP596" i="22"/>
  <c r="AP598" i="22"/>
  <c r="AP599" i="22"/>
  <c r="AP600" i="22"/>
  <c r="AP601" i="22"/>
  <c r="AP602" i="22"/>
  <c r="AP603" i="22"/>
  <c r="AP604" i="22"/>
  <c r="AP605" i="22"/>
  <c r="AP606" i="22"/>
  <c r="AP607" i="22"/>
  <c r="AP608" i="22"/>
  <c r="AP609" i="22"/>
  <c r="AP610" i="22"/>
  <c r="AP611" i="22"/>
  <c r="AP612" i="22"/>
  <c r="AP613" i="22"/>
  <c r="AP614" i="22"/>
  <c r="AP615" i="22"/>
  <c r="AP616" i="22"/>
  <c r="AP617" i="22"/>
  <c r="AP618" i="22"/>
  <c r="AP619" i="22"/>
  <c r="AP620" i="22"/>
  <c r="AP621" i="22"/>
  <c r="AP622" i="22"/>
  <c r="AP623" i="22"/>
  <c r="AP624" i="22"/>
  <c r="AP626" i="22"/>
  <c r="AP627" i="22"/>
  <c r="AP628" i="22"/>
  <c r="AP629" i="22"/>
  <c r="AP630" i="22"/>
  <c r="AP631" i="22"/>
  <c r="AP633" i="22"/>
  <c r="AP634" i="22"/>
  <c r="AP635" i="22"/>
  <c r="AP636" i="22"/>
  <c r="AP637" i="22"/>
  <c r="AP638" i="22"/>
  <c r="AP640" i="22"/>
  <c r="AP641" i="22"/>
  <c r="AP642" i="22"/>
  <c r="AP643" i="22"/>
  <c r="AP644" i="22"/>
  <c r="AP645" i="22"/>
  <c r="AP646" i="22"/>
  <c r="AP647" i="22"/>
  <c r="AP648" i="22"/>
  <c r="AP649" i="22"/>
  <c r="AP650" i="22"/>
  <c r="AP651" i="22"/>
  <c r="AP652" i="22"/>
  <c r="AP653" i="22"/>
  <c r="AP654" i="22"/>
  <c r="AP655" i="22"/>
  <c r="AP656" i="22"/>
  <c r="AP657" i="22"/>
  <c r="AP658" i="22"/>
  <c r="AP659" i="22"/>
  <c r="AP660" i="22"/>
  <c r="AP661" i="22"/>
  <c r="AP662" i="22"/>
  <c r="AP663" i="22"/>
  <c r="AP664" i="22"/>
  <c r="AP665" i="22"/>
  <c r="AP666" i="22"/>
  <c r="AP667" i="22"/>
  <c r="AP668" i="22"/>
  <c r="AP669" i="22"/>
  <c r="AP670" i="22"/>
  <c r="AP671" i="22"/>
  <c r="AP672" i="22"/>
  <c r="AP673" i="22"/>
  <c r="AP674" i="22"/>
  <c r="AP675" i="22"/>
  <c r="AP676" i="22"/>
  <c r="AP677" i="22"/>
  <c r="AP678" i="22"/>
  <c r="AP679" i="22"/>
  <c r="AP680" i="22"/>
  <c r="AP681" i="22"/>
  <c r="AP682" i="22"/>
  <c r="AP683" i="22"/>
  <c r="AP684" i="22"/>
  <c r="AP685" i="22"/>
  <c r="AP686" i="22"/>
  <c r="AP687" i="22"/>
  <c r="AP688" i="22"/>
  <c r="AP689" i="22"/>
  <c r="AP690" i="22"/>
  <c r="AP691" i="22"/>
  <c r="AP692" i="22"/>
  <c r="AP693" i="22"/>
  <c r="AP694" i="22"/>
  <c r="AP695" i="22"/>
  <c r="AP696" i="22"/>
  <c r="AP697" i="22"/>
  <c r="AP698" i="22"/>
  <c r="AP699" i="22"/>
  <c r="AP700" i="22"/>
  <c r="AP701" i="22"/>
  <c r="AP702" i="22"/>
  <c r="AP703" i="22"/>
  <c r="AP704" i="22"/>
  <c r="AP705" i="22"/>
  <c r="AP706" i="22"/>
  <c r="AP707" i="22"/>
  <c r="AP708" i="22"/>
  <c r="AP709" i="22"/>
  <c r="AP710" i="22"/>
  <c r="AP711" i="22"/>
  <c r="AP712" i="22"/>
  <c r="AP713" i="22"/>
  <c r="AP714" i="22"/>
  <c r="AP715" i="22"/>
  <c r="AP716" i="22"/>
  <c r="AP717" i="22"/>
  <c r="AP718" i="22"/>
  <c r="AP719" i="22"/>
  <c r="AP720" i="22"/>
  <c r="AP721" i="22"/>
  <c r="AP722" i="22"/>
  <c r="AP723" i="22"/>
  <c r="AP724" i="22"/>
  <c r="AP725" i="22"/>
  <c r="AP726" i="22"/>
  <c r="AP727" i="22"/>
  <c r="AP728" i="22"/>
  <c r="AP729" i="22"/>
  <c r="AP730" i="22"/>
  <c r="AP731" i="22"/>
  <c r="AP732" i="22"/>
  <c r="AP733" i="22"/>
  <c r="AP734" i="22"/>
  <c r="AP735" i="22"/>
  <c r="AP736" i="22"/>
  <c r="AP737" i="22"/>
  <c r="AP738" i="22"/>
  <c r="AP739" i="22"/>
  <c r="AP740" i="22"/>
  <c r="AP741" i="22"/>
  <c r="AP742" i="22"/>
  <c r="AP743" i="22"/>
  <c r="AP744" i="22"/>
  <c r="AP745" i="22"/>
  <c r="AP746" i="22"/>
  <c r="AP747" i="22"/>
  <c r="AP748" i="22"/>
  <c r="AP749" i="22"/>
  <c r="AP750" i="22"/>
  <c r="AP751" i="22"/>
  <c r="AP752" i="22"/>
  <c r="AP753" i="22"/>
  <c r="AP754" i="22"/>
  <c r="AP755" i="22"/>
  <c r="AP756" i="22"/>
  <c r="AP757" i="22"/>
  <c r="AP758" i="22"/>
  <c r="AP759" i="22"/>
  <c r="AP760" i="22"/>
  <c r="AP761" i="22"/>
  <c r="AP762" i="22"/>
  <c r="AP763" i="22"/>
  <c r="AP764" i="22"/>
  <c r="AP765" i="22"/>
  <c r="AP766" i="22"/>
  <c r="AP768" i="22"/>
  <c r="AP769" i="22"/>
  <c r="AP770" i="22"/>
  <c r="AP771" i="22"/>
  <c r="AP772" i="22"/>
  <c r="AP773" i="22"/>
  <c r="AP774" i="22"/>
  <c r="AP775" i="22"/>
  <c r="AP776" i="22"/>
  <c r="AP777" i="22"/>
  <c r="AP779" i="22"/>
  <c r="AP780" i="22"/>
  <c r="AP781" i="22"/>
  <c r="AP782" i="22"/>
  <c r="AP783" i="22"/>
  <c r="AP784" i="22"/>
  <c r="AP785" i="22"/>
  <c r="AP786" i="22"/>
  <c r="AP787" i="22"/>
  <c r="AP788" i="22"/>
  <c r="AP789" i="22"/>
  <c r="AP790" i="22"/>
  <c r="AP791" i="22"/>
  <c r="AP792" i="22"/>
  <c r="AP793" i="22"/>
  <c r="AP794" i="22"/>
  <c r="AP795" i="22"/>
  <c r="AP796" i="22"/>
  <c r="AP798" i="22"/>
  <c r="AP799" i="22"/>
  <c r="AP800" i="22"/>
  <c r="AP801" i="22"/>
  <c r="AP802" i="22"/>
  <c r="AP803" i="22"/>
  <c r="AP804" i="22"/>
  <c r="AP805" i="22"/>
  <c r="AP806" i="22"/>
  <c r="AP807" i="22"/>
  <c r="AP808" i="22"/>
  <c r="AP809" i="22"/>
  <c r="AP810" i="22"/>
  <c r="AP811" i="22"/>
  <c r="AP812" i="22"/>
  <c r="AP813" i="22"/>
  <c r="AP814" i="22"/>
  <c r="AP815" i="22"/>
  <c r="AP817" i="22"/>
  <c r="AP818" i="22"/>
  <c r="AP819" i="22"/>
  <c r="AP820" i="22"/>
  <c r="AP821" i="22"/>
  <c r="AP822" i="22"/>
  <c r="AP823" i="22"/>
  <c r="AP824" i="22"/>
  <c r="AP825" i="22"/>
  <c r="AP826" i="22"/>
  <c r="AP827" i="22"/>
  <c r="AP829" i="22"/>
  <c r="AP830" i="22"/>
  <c r="AP831" i="22"/>
  <c r="AP832" i="22"/>
  <c r="AP833" i="22"/>
  <c r="AP834" i="22"/>
  <c r="AP835" i="22"/>
  <c r="AP836" i="22"/>
  <c r="AP837" i="22"/>
  <c r="AP838" i="22"/>
  <c r="AP839" i="22"/>
  <c r="AP840" i="22"/>
  <c r="AP842" i="22"/>
  <c r="AP843" i="22"/>
  <c r="AP844" i="22"/>
  <c r="AP845" i="22"/>
  <c r="AP846" i="22"/>
  <c r="AP847" i="22"/>
  <c r="AP848" i="22"/>
  <c r="AP849" i="22"/>
  <c r="AP850" i="22"/>
  <c r="AP851" i="22"/>
  <c r="AP852" i="22"/>
  <c r="AP854" i="22"/>
  <c r="AP855" i="22"/>
  <c r="AP856" i="22"/>
  <c r="AP857" i="22"/>
  <c r="AP858" i="22"/>
  <c r="AP859" i="22"/>
  <c r="AP861" i="22"/>
  <c r="AP862" i="22"/>
  <c r="AP863" i="22"/>
  <c r="AP864" i="22"/>
  <c r="AP865" i="22"/>
  <c r="AP866" i="22"/>
  <c r="AP868" i="22"/>
  <c r="AP869" i="22"/>
  <c r="AP870" i="22"/>
  <c r="AP871" i="22"/>
  <c r="AP872" i="22"/>
  <c r="AP873" i="22"/>
  <c r="AP874" i="22"/>
  <c r="AP875" i="22"/>
  <c r="AP876" i="22"/>
  <c r="AP877" i="22"/>
  <c r="AP879" i="22"/>
  <c r="AP880" i="22"/>
  <c r="AP881" i="22"/>
  <c r="AP882" i="22"/>
  <c r="AP883" i="22"/>
  <c r="AP884" i="22"/>
  <c r="AP885" i="22"/>
  <c r="AP886" i="22"/>
  <c r="AP887" i="22"/>
  <c r="AP888" i="22"/>
  <c r="AP890" i="22"/>
  <c r="AP891" i="22"/>
  <c r="AP892" i="22"/>
  <c r="AP893" i="22"/>
  <c r="AP894" i="22"/>
  <c r="AP895" i="22"/>
  <c r="AP896" i="22"/>
  <c r="AP897" i="22"/>
  <c r="AP899" i="22"/>
  <c r="AP900" i="22"/>
  <c r="AP901" i="22"/>
  <c r="AP902" i="22"/>
  <c r="AP903" i="22"/>
  <c r="AP905" i="22"/>
  <c r="AP906" i="22"/>
  <c r="AP907" i="22"/>
  <c r="AP908" i="22"/>
  <c r="AP909" i="22"/>
  <c r="AP910" i="22"/>
  <c r="AP912" i="22"/>
  <c r="AP913" i="22"/>
  <c r="AP914" i="22"/>
  <c r="AP915" i="22"/>
  <c r="AP916" i="22"/>
  <c r="AP917" i="22"/>
  <c r="AP919" i="22"/>
  <c r="AP920" i="22"/>
  <c r="AP921" i="22"/>
  <c r="AP922" i="22"/>
  <c r="AP923" i="22"/>
  <c r="AP925" i="22"/>
  <c r="AP926" i="22"/>
  <c r="AP927" i="22"/>
  <c r="AP928" i="22"/>
  <c r="AP929" i="22"/>
  <c r="AP931" i="22"/>
  <c r="AP932" i="22"/>
  <c r="AP933" i="22"/>
  <c r="AP934" i="22"/>
  <c r="AP935" i="22"/>
  <c r="AP936" i="22"/>
  <c r="AP937" i="22"/>
  <c r="AP938" i="22"/>
  <c r="AP939" i="22"/>
  <c r="AP940" i="22"/>
  <c r="AP941" i="22"/>
  <c r="AP942" i="22"/>
  <c r="AP943" i="22"/>
  <c r="AP944" i="22"/>
  <c r="AP945" i="22"/>
  <c r="AP946" i="22"/>
  <c r="AP947" i="22"/>
  <c r="AP948" i="22"/>
  <c r="AP949" i="22"/>
  <c r="AP950" i="22"/>
  <c r="AP951" i="22"/>
  <c r="AP952" i="22"/>
  <c r="AP953" i="22"/>
  <c r="AP954" i="22"/>
  <c r="AP955" i="22"/>
  <c r="AP956" i="22"/>
  <c r="AP957" i="22"/>
  <c r="AP958" i="22"/>
  <c r="AP959" i="22"/>
  <c r="AP960" i="22"/>
  <c r="AP961" i="22"/>
  <c r="AP962" i="22"/>
  <c r="AP963" i="22"/>
  <c r="AP964" i="22"/>
  <c r="AP965" i="22"/>
  <c r="AP967" i="22"/>
  <c r="AP968" i="22"/>
  <c r="AP969" i="22"/>
  <c r="AP970" i="22"/>
  <c r="AP971" i="22"/>
  <c r="AP972" i="22"/>
  <c r="AP973" i="22"/>
  <c r="AP974" i="22"/>
  <c r="AP975" i="22"/>
  <c r="AP976" i="22"/>
  <c r="AP977" i="22"/>
  <c r="AP978" i="22"/>
  <c r="AP979" i="22"/>
  <c r="AP980" i="22"/>
  <c r="AP981" i="22"/>
  <c r="AP982" i="22"/>
  <c r="AP984" i="22"/>
  <c r="AP985" i="22"/>
  <c r="AP986" i="22"/>
  <c r="AP987" i="22"/>
  <c r="AP988" i="22"/>
  <c r="AP989" i="22"/>
  <c r="AP990" i="22"/>
  <c r="AP991" i="22"/>
  <c r="AP992" i="22"/>
  <c r="AP993" i="22"/>
  <c r="AP994" i="22"/>
  <c r="AP995" i="22"/>
  <c r="AP996" i="22"/>
  <c r="AP997" i="22"/>
  <c r="AP998" i="22"/>
  <c r="AP999" i="22"/>
  <c r="AP1000" i="22"/>
  <c r="AP1001" i="22"/>
  <c r="AP1003" i="22"/>
  <c r="AP1004" i="22"/>
  <c r="AP1005" i="22"/>
  <c r="AP1006" i="22"/>
  <c r="AP1007" i="22"/>
  <c r="AP1008" i="22"/>
  <c r="AP1009" i="22"/>
  <c r="AP1010" i="22"/>
  <c r="AP1011" i="22"/>
  <c r="AP1012" i="22"/>
  <c r="AP1013" i="22"/>
  <c r="AP1014" i="22"/>
  <c r="AP1015" i="22"/>
  <c r="AP1016" i="22"/>
  <c r="AP1017" i="22"/>
  <c r="AP1018" i="22"/>
  <c r="AP1020" i="22"/>
  <c r="AP1021" i="22"/>
  <c r="AP1022" i="22"/>
  <c r="AP1023" i="22"/>
  <c r="AP1024" i="22"/>
  <c r="AP1025" i="22"/>
  <c r="AP1026" i="22"/>
  <c r="AP1027" i="22"/>
  <c r="AP1028" i="22"/>
  <c r="AP1029" i="22"/>
  <c r="AP1030" i="22"/>
  <c r="AP1031" i="22"/>
  <c r="AP1033" i="22"/>
  <c r="AP1034" i="22"/>
  <c r="AP1035" i="22"/>
  <c r="AP1036" i="22"/>
  <c r="AP1037" i="22"/>
  <c r="AP1038" i="22"/>
  <c r="AP1039" i="22"/>
  <c r="AP1040" i="22"/>
  <c r="AP1041" i="22"/>
  <c r="AP1042" i="22"/>
  <c r="AP1043" i="22"/>
  <c r="AP1044" i="22"/>
  <c r="AP1045" i="22"/>
  <c r="AP1046" i="22"/>
  <c r="AP1047" i="22"/>
  <c r="AP1048" i="22"/>
  <c r="AP1049" i="22"/>
  <c r="AP1050" i="22"/>
  <c r="AP1051" i="22"/>
  <c r="AP1052" i="22"/>
  <c r="AP1053" i="22"/>
  <c r="AP1054" i="22"/>
  <c r="AP1055" i="22"/>
  <c r="AP1056" i="22"/>
  <c r="AP1058" i="22"/>
  <c r="AP1059" i="22"/>
  <c r="AP1060" i="22"/>
  <c r="AP1061" i="22"/>
  <c r="AP1062" i="22"/>
  <c r="AP1063" i="22"/>
  <c r="AP1064" i="22"/>
  <c r="AP1065" i="22"/>
  <c r="AP1066" i="22"/>
  <c r="AP1067" i="22"/>
  <c r="AP1068" i="22"/>
  <c r="AP1070" i="22"/>
  <c r="AP1071" i="22"/>
  <c r="AP1072" i="22"/>
  <c r="AP1073" i="22"/>
  <c r="AP1079" i="22"/>
  <c r="AP1083" i="22"/>
  <c r="AP1085" i="22"/>
  <c r="AP1086" i="22"/>
  <c r="AP1087" i="22"/>
  <c r="AP1088" i="22"/>
  <c r="AP1089" i="22"/>
  <c r="AP1090" i="22"/>
  <c r="AP1091" i="22"/>
  <c r="AP1092" i="22"/>
  <c r="AP1093" i="22"/>
  <c r="AP1094" i="22"/>
  <c r="AP1095" i="22"/>
  <c r="AP1096" i="22"/>
  <c r="AP1097" i="22"/>
  <c r="AP1098" i="22"/>
  <c r="AP1099" i="22"/>
  <c r="AP1100" i="22"/>
  <c r="AP1101" i="22"/>
  <c r="AP1103" i="22"/>
  <c r="AP1104" i="22"/>
  <c r="AP1105" i="22"/>
  <c r="AP1106" i="22"/>
  <c r="AP1107" i="22"/>
  <c r="AP1108" i="22"/>
  <c r="AP1109" i="22"/>
  <c r="AP1110" i="22"/>
  <c r="AP1111" i="22"/>
  <c r="AP1112" i="22"/>
  <c r="AP1113" i="22"/>
  <c r="AP1114" i="22"/>
  <c r="AP1115" i="22"/>
  <c r="AP1116" i="22"/>
  <c r="AP1118" i="22"/>
  <c r="AP1119" i="22"/>
  <c r="AP1120" i="22"/>
  <c r="AP1121" i="22"/>
  <c r="AP1122" i="22"/>
  <c r="AP1123" i="22"/>
  <c r="AP1124" i="22"/>
  <c r="AP1125" i="22"/>
  <c r="AP1126" i="22"/>
  <c r="AP1127" i="22"/>
  <c r="AP1128" i="22"/>
  <c r="AP1129" i="22"/>
  <c r="AP1130" i="22"/>
  <c r="AP1131" i="22"/>
  <c r="AP1132" i="22"/>
  <c r="AP1133" i="22"/>
  <c r="AP1134" i="22"/>
  <c r="AP1136" i="22"/>
  <c r="AP1137" i="22"/>
  <c r="AP1138" i="22"/>
  <c r="AP1139" i="22"/>
  <c r="AP1140" i="22"/>
  <c r="AP1141" i="22"/>
  <c r="AP1142" i="22"/>
  <c r="AP1143" i="22"/>
  <c r="AP1144" i="22"/>
  <c r="AP1145" i="22"/>
  <c r="AP1146" i="22"/>
  <c r="AP1147" i="22"/>
  <c r="AP1148" i="22"/>
  <c r="AP1149" i="22"/>
  <c r="AP1150" i="22"/>
  <c r="AP1151" i="22"/>
  <c r="AP1152" i="22"/>
  <c r="AP1153" i="22"/>
  <c r="AP1155" i="22"/>
  <c r="AP1156" i="22"/>
  <c r="AP1157" i="22"/>
  <c r="AP1158" i="22"/>
  <c r="AP1159" i="22"/>
  <c r="AP1160" i="22"/>
  <c r="AP1161" i="22"/>
  <c r="AP1162" i="22"/>
  <c r="AP1163" i="22"/>
  <c r="AP1164" i="22"/>
  <c r="AP1165" i="22"/>
  <c r="AP1167" i="22"/>
  <c r="AP1168" i="22"/>
  <c r="AP1169" i="22"/>
  <c r="AP1170" i="22"/>
  <c r="AP1171" i="22"/>
  <c r="AP1172" i="22"/>
  <c r="AP1173" i="22"/>
  <c r="AP1174" i="22"/>
  <c r="AP1175" i="22"/>
  <c r="AP1176" i="22"/>
  <c r="AP1177" i="22"/>
  <c r="AP1178" i="22"/>
  <c r="AP1179" i="22"/>
  <c r="AP1180" i="22"/>
  <c r="AP1181" i="22"/>
  <c r="AP1182" i="22"/>
  <c r="AP1183" i="22"/>
  <c r="AP1184" i="22"/>
  <c r="AP1186" i="22"/>
  <c r="AP1187" i="22"/>
  <c r="AP1188" i="22"/>
  <c r="AP1189" i="22"/>
  <c r="AP1190" i="22"/>
  <c r="AP1191" i="22"/>
  <c r="AP1192" i="22"/>
  <c r="AP1193" i="22"/>
  <c r="AP1194" i="22"/>
  <c r="AP1195" i="22"/>
  <c r="AP1196" i="22"/>
  <c r="AP1197" i="22"/>
  <c r="AP1198" i="22"/>
  <c r="AP1199" i="22"/>
  <c r="AP1200" i="22"/>
  <c r="AP1201" i="22"/>
  <c r="AP1202" i="22"/>
  <c r="AP1203" i="22"/>
  <c r="AP1204" i="22"/>
  <c r="AP1205" i="22"/>
  <c r="AP1206" i="22"/>
  <c r="AP1208" i="22"/>
  <c r="AP1209" i="22"/>
  <c r="AP1210" i="22"/>
  <c r="AP1211" i="22"/>
  <c r="AP1212" i="22"/>
  <c r="AP1213" i="22"/>
  <c r="AP1214" i="22"/>
  <c r="AP1215" i="22"/>
  <c r="AP1216" i="22"/>
  <c r="AP1217" i="22"/>
  <c r="AP1218" i="22"/>
  <c r="AP1219" i="22"/>
  <c r="AP1220" i="22"/>
  <c r="AP1221" i="22"/>
  <c r="AP1222" i="22"/>
  <c r="AP1223" i="22"/>
  <c r="AP1224" i="22"/>
  <c r="AP1225" i="22"/>
  <c r="AP1226" i="22"/>
  <c r="AP1227" i="22"/>
  <c r="AP1228" i="22"/>
  <c r="AP1230" i="22"/>
  <c r="AP1231" i="22"/>
  <c r="AP1232" i="22"/>
  <c r="AP1233" i="22"/>
  <c r="AP1234" i="22"/>
  <c r="AP1235" i="22"/>
  <c r="AP1236" i="22"/>
  <c r="AP1237" i="22"/>
  <c r="AP1238" i="22"/>
  <c r="AP1239" i="22"/>
  <c r="AP1240" i="22"/>
  <c r="AP1241" i="22"/>
  <c r="AP1242" i="22"/>
  <c r="AP1243" i="22"/>
  <c r="AP1244" i="22"/>
  <c r="AP1245" i="22"/>
  <c r="AP1246" i="22"/>
  <c r="AP1247" i="22"/>
  <c r="AP1248" i="22"/>
  <c r="AP1249" i="22"/>
  <c r="AP1251" i="22"/>
  <c r="AP1252" i="22"/>
  <c r="AP1253" i="22"/>
  <c r="AP1254" i="22"/>
  <c r="AP1255" i="22"/>
  <c r="AP1256" i="22"/>
  <c r="AP1257" i="22"/>
  <c r="AP1258" i="22"/>
  <c r="AP1259" i="22"/>
  <c r="AP1260" i="22"/>
  <c r="AP1262" i="22"/>
  <c r="AP1263" i="22"/>
  <c r="AP1264" i="22"/>
  <c r="AP1265" i="22"/>
  <c r="AP1266" i="22"/>
  <c r="AP1267" i="22"/>
  <c r="AP1268" i="22"/>
  <c r="AP1269" i="22"/>
  <c r="AP1270" i="22"/>
  <c r="AP1271" i="22"/>
  <c r="AP1272" i="22"/>
  <c r="AP1273" i="22"/>
  <c r="AP1274" i="22"/>
  <c r="AP1275" i="22"/>
  <c r="AP1276" i="22"/>
  <c r="AP1277" i="22"/>
  <c r="AP1279" i="22"/>
  <c r="AP1280" i="22"/>
  <c r="AP1281" i="22"/>
  <c r="AP1282" i="22"/>
  <c r="AP1283" i="22"/>
  <c r="AP1284" i="22"/>
  <c r="AP1285" i="22"/>
  <c r="AP1286" i="22"/>
  <c r="AP1287" i="22"/>
  <c r="AP1289" i="22"/>
  <c r="AP1290" i="22"/>
  <c r="AP1291" i="22"/>
  <c r="AP1292" i="22"/>
  <c r="AP1293" i="22"/>
  <c r="AP1294" i="22"/>
  <c r="AP1295" i="22"/>
  <c r="AP1296" i="22"/>
  <c r="AP1297" i="22"/>
  <c r="AP1298" i="22"/>
  <c r="AP1299" i="22"/>
  <c r="AP1301" i="22"/>
  <c r="AP1302" i="22"/>
  <c r="AP1303" i="22"/>
  <c r="AP1304" i="22"/>
  <c r="AP1305" i="22"/>
  <c r="AP1306" i="22"/>
  <c r="AP1307" i="22"/>
  <c r="AP1308" i="22"/>
  <c r="AP1309" i="22"/>
  <c r="AP1310" i="22"/>
  <c r="AP1311" i="22"/>
  <c r="AP1313" i="22"/>
  <c r="AP1314" i="22"/>
  <c r="AP1315" i="22"/>
  <c r="AP1316" i="22"/>
  <c r="AP1317" i="22"/>
  <c r="AP1318" i="22"/>
  <c r="AP1319" i="22"/>
  <c r="AP1321" i="22"/>
  <c r="AP1322" i="22"/>
  <c r="AP1323" i="22"/>
  <c r="AP1324" i="22"/>
  <c r="AP1325" i="22"/>
  <c r="AP1326" i="22"/>
  <c r="AP1327" i="22"/>
  <c r="AP1328" i="22"/>
  <c r="AP1329" i="22"/>
  <c r="AP1330" i="22"/>
  <c r="AP1331" i="22"/>
  <c r="AP1332" i="22"/>
  <c r="AP1333" i="22"/>
  <c r="AP1334" i="22"/>
  <c r="AP1335" i="22"/>
  <c r="AP1336" i="22"/>
  <c r="AP1338" i="22"/>
  <c r="AP1339" i="22"/>
  <c r="AP1340" i="22"/>
  <c r="AP1341" i="22"/>
  <c r="AP1342" i="22"/>
  <c r="AP1343" i="22"/>
  <c r="AP1344" i="22"/>
  <c r="AP1345" i="22"/>
  <c r="AP1346" i="22"/>
  <c r="AP1347" i="22"/>
  <c r="AP1348" i="22"/>
  <c r="AP1349" i="22"/>
  <c r="AP1350" i="22"/>
  <c r="AP1351" i="22"/>
  <c r="AP1352" i="22"/>
  <c r="AP1353" i="22"/>
  <c r="AP1355" i="22"/>
  <c r="AP1356" i="22"/>
  <c r="AP1357" i="22"/>
  <c r="AP1358" i="22"/>
  <c r="AP1359" i="22"/>
  <c r="AP1360" i="22"/>
  <c r="AP1361" i="22"/>
  <c r="AP1362" i="22"/>
  <c r="AP1363" i="22"/>
  <c r="AP1364" i="22"/>
  <c r="AP1365" i="22"/>
  <c r="AP1366" i="22"/>
  <c r="AP1367" i="22"/>
  <c r="AP1368" i="22"/>
  <c r="AP1370" i="22"/>
  <c r="AP1371" i="22"/>
  <c r="AP1372" i="22"/>
  <c r="AP1373" i="22"/>
  <c r="AP1374" i="22"/>
  <c r="AP1375" i="22"/>
  <c r="AP1376" i="22"/>
  <c r="AP1378" i="22"/>
  <c r="AP1379" i="22"/>
  <c r="AP1380" i="22"/>
  <c r="AP1381" i="22"/>
  <c r="AP1382" i="22"/>
  <c r="AP1383" i="22"/>
  <c r="AP1384" i="22"/>
  <c r="AP1385" i="22"/>
  <c r="AP1386" i="22"/>
  <c r="AP1387" i="22"/>
  <c r="AP1388" i="22"/>
  <c r="AP1389" i="22"/>
  <c r="AP1391" i="22"/>
  <c r="AP1392" i="22"/>
  <c r="AP1393" i="22"/>
  <c r="AP1394" i="22"/>
  <c r="AP1395" i="22"/>
  <c r="AP1396" i="22"/>
  <c r="AP1397" i="22"/>
  <c r="AP1398" i="22"/>
  <c r="AP1399" i="22"/>
  <c r="AP1400" i="22"/>
  <c r="AP1401" i="22"/>
  <c r="AP1402" i="22"/>
  <c r="AP1403" i="22"/>
  <c r="AP1404" i="22"/>
  <c r="AP1405" i="22"/>
  <c r="AP1406" i="22"/>
  <c r="AP1407" i="22"/>
  <c r="AP1409" i="22"/>
  <c r="AP1410" i="22"/>
  <c r="AP1411" i="22"/>
  <c r="AP1412" i="22"/>
  <c r="AP1413" i="22"/>
  <c r="AP1414" i="22"/>
  <c r="AP1415" i="22"/>
  <c r="AP1416" i="22"/>
  <c r="AP1417" i="22"/>
  <c r="AP1418" i="22"/>
  <c r="AP1419" i="22"/>
  <c r="AP1420" i="22"/>
  <c r="AP1421" i="22"/>
  <c r="AP1422" i="22"/>
  <c r="AP1423" i="22"/>
  <c r="AP1424" i="22"/>
  <c r="AP1426" i="22"/>
  <c r="AP1427" i="22"/>
  <c r="AP1428" i="22"/>
  <c r="AP1429" i="22"/>
  <c r="AP1430" i="22"/>
  <c r="AP1431" i="22"/>
  <c r="AP1432" i="22"/>
  <c r="AP1433" i="22"/>
  <c r="AP1434" i="22"/>
  <c r="AP1435" i="22"/>
  <c r="AP1436" i="22"/>
  <c r="AP1437" i="22"/>
  <c r="AP1439" i="22"/>
  <c r="AP1440" i="22"/>
  <c r="AP1441" i="22"/>
  <c r="AP1442" i="22"/>
  <c r="AP1443" i="22"/>
  <c r="AP1444" i="22"/>
  <c r="AP1445" i="22"/>
  <c r="AP1446" i="22"/>
  <c r="AP1447" i="22"/>
  <c r="AP1448" i="22"/>
  <c r="AP1449" i="22"/>
  <c r="AP1450" i="22"/>
  <c r="AP1451" i="22"/>
  <c r="AP1452" i="22"/>
  <c r="AP1454" i="22"/>
  <c r="AP1455" i="22"/>
  <c r="AP1456" i="22"/>
  <c r="AP1457" i="22"/>
  <c r="AP1458" i="22"/>
  <c r="AP1459" i="22"/>
  <c r="AP1460" i="22"/>
  <c r="AP1461" i="22"/>
  <c r="AP1462" i="22"/>
  <c r="AP1463" i="22"/>
  <c r="AP1464" i="22"/>
  <c r="AP1465" i="22"/>
  <c r="AP1480" i="22"/>
  <c r="AP1481" i="22"/>
  <c r="AP1482" i="22"/>
  <c r="AP1483" i="22"/>
  <c r="AP1484" i="22"/>
  <c r="AP1485" i="22"/>
  <c r="AP1486" i="22"/>
  <c r="AO8" i="22"/>
  <c r="AK8" i="22"/>
  <c r="Z8" i="22"/>
  <c r="Y8" i="22"/>
  <c r="S8" i="22"/>
  <c r="L8" i="22"/>
  <c r="AO20" i="22"/>
  <c r="AK20" i="22"/>
  <c r="Z20" i="22"/>
  <c r="Y20" i="22"/>
  <c r="S20" i="22"/>
  <c r="L20" i="22"/>
  <c r="AO34" i="22"/>
  <c r="AK34" i="22"/>
  <c r="Z34" i="22"/>
  <c r="Y34" i="22"/>
  <c r="S34" i="22"/>
  <c r="L34" i="22"/>
  <c r="AO48" i="22"/>
  <c r="AK48" i="22"/>
  <c r="Z48" i="22"/>
  <c r="Y48" i="22"/>
  <c r="S48" i="22"/>
  <c r="L48" i="22"/>
  <c r="AO62" i="22"/>
  <c r="AK62" i="22"/>
  <c r="Z62" i="22"/>
  <c r="Y62" i="22"/>
  <c r="S62" i="22"/>
  <c r="L62" i="22"/>
  <c r="AO76" i="22"/>
  <c r="AK76" i="22"/>
  <c r="Z76" i="22"/>
  <c r="Y76" i="22"/>
  <c r="S76" i="22"/>
  <c r="L76" i="22"/>
  <c r="AO88" i="22"/>
  <c r="AK88" i="22"/>
  <c r="Z88" i="22"/>
  <c r="Y88" i="22"/>
  <c r="S88" i="22"/>
  <c r="L88" i="22"/>
  <c r="AO103" i="22"/>
  <c r="AK103" i="22"/>
  <c r="Z103" i="22"/>
  <c r="Y103" i="22"/>
  <c r="S103" i="22"/>
  <c r="L103" i="22"/>
  <c r="AO117" i="22"/>
  <c r="AK117" i="22"/>
  <c r="Z117" i="22"/>
  <c r="Y117" i="22"/>
  <c r="S117" i="22"/>
  <c r="L117" i="22"/>
  <c r="AO134" i="22"/>
  <c r="AK134" i="22"/>
  <c r="Z134" i="22"/>
  <c r="Y134" i="22"/>
  <c r="S134" i="22"/>
  <c r="L134" i="22"/>
  <c r="AO146" i="22"/>
  <c r="AK146" i="22"/>
  <c r="Z146" i="22"/>
  <c r="Y146" i="22"/>
  <c r="S146" i="22"/>
  <c r="L146" i="22"/>
  <c r="AO154" i="22"/>
  <c r="AK154" i="22"/>
  <c r="Z154" i="22"/>
  <c r="Y154" i="22"/>
  <c r="S154" i="22"/>
  <c r="L154" i="22"/>
  <c r="AO169" i="22"/>
  <c r="AK169" i="22"/>
  <c r="Z169" i="22"/>
  <c r="Y169" i="22"/>
  <c r="S169" i="22"/>
  <c r="L169" i="22"/>
  <c r="AO185" i="22"/>
  <c r="AK185" i="22"/>
  <c r="Z185" i="22"/>
  <c r="Y185" i="22"/>
  <c r="S185" i="22"/>
  <c r="L185" i="22"/>
  <c r="AO201" i="22"/>
  <c r="AK201" i="22"/>
  <c r="Z201" i="22"/>
  <c r="S201" i="22"/>
  <c r="L201" i="22"/>
  <c r="AO218" i="22"/>
  <c r="AK218" i="22"/>
  <c r="Z218" i="22"/>
  <c r="Y218" i="22"/>
  <c r="S218" i="22"/>
  <c r="L218" i="22"/>
  <c r="AO238" i="22"/>
  <c r="AK238" i="22"/>
  <c r="Z238" i="22"/>
  <c r="S238" i="22"/>
  <c r="L238" i="22"/>
  <c r="AO253" i="22"/>
  <c r="AK253" i="22"/>
  <c r="Z253" i="22"/>
  <c r="S253" i="22"/>
  <c r="L253" i="22"/>
  <c r="AO271" i="22"/>
  <c r="AK271" i="22"/>
  <c r="Z271" i="22"/>
  <c r="Y271" i="22"/>
  <c r="S271" i="22"/>
  <c r="L271" i="22"/>
  <c r="AO292" i="22"/>
  <c r="AK292" i="22"/>
  <c r="Z292" i="22"/>
  <c r="Y292" i="22"/>
  <c r="S292" i="22"/>
  <c r="L292" i="22"/>
  <c r="AO309" i="22"/>
  <c r="AK309" i="22"/>
  <c r="Z309" i="22"/>
  <c r="Y309" i="22"/>
  <c r="S309" i="22"/>
  <c r="L309" i="22"/>
  <c r="AO323" i="22"/>
  <c r="AK323" i="22"/>
  <c r="Z323" i="22"/>
  <c r="S323" i="22"/>
  <c r="L323" i="22"/>
  <c r="AO337" i="22"/>
  <c r="AK337" i="22"/>
  <c r="Z337" i="22"/>
  <c r="Y337" i="22"/>
  <c r="S337" i="22"/>
  <c r="L337" i="22"/>
  <c r="AO345" i="22"/>
  <c r="AK345" i="22"/>
  <c r="Z345" i="22"/>
  <c r="Y345" i="22"/>
  <c r="S345" i="22"/>
  <c r="L345" i="22"/>
  <c r="AO352" i="22"/>
  <c r="AK352" i="22"/>
  <c r="Z352" i="22"/>
  <c r="Y352" i="22"/>
  <c r="S352" i="22"/>
  <c r="L352" i="22"/>
  <c r="AO365" i="22"/>
  <c r="AK365" i="22"/>
  <c r="Z365" i="22"/>
  <c r="Y365" i="22"/>
  <c r="S365" i="22"/>
  <c r="L365" i="22"/>
  <c r="AO378" i="22"/>
  <c r="AK378" i="22"/>
  <c r="Z378" i="22"/>
  <c r="Y378" i="22"/>
  <c r="S378" i="22"/>
  <c r="L378" i="22"/>
  <c r="AO386" i="22"/>
  <c r="AK386" i="22"/>
  <c r="Z386" i="22"/>
  <c r="Y386" i="22"/>
  <c r="S386" i="22"/>
  <c r="L386" i="22"/>
  <c r="AO399" i="22"/>
  <c r="AK399" i="22"/>
  <c r="Z399" i="22"/>
  <c r="Y399" i="22"/>
  <c r="S399" i="22"/>
  <c r="L399" i="22"/>
  <c r="AO417" i="22"/>
  <c r="AK417" i="22"/>
  <c r="Z417" i="22"/>
  <c r="S417" i="22"/>
  <c r="L417" i="22"/>
  <c r="AO439" i="22"/>
  <c r="AK439" i="22"/>
  <c r="Z439" i="22"/>
  <c r="S439" i="22"/>
  <c r="L439" i="22"/>
  <c r="AO461" i="22"/>
  <c r="AK461" i="22"/>
  <c r="Z461" i="22"/>
  <c r="Y461" i="22"/>
  <c r="S461" i="22"/>
  <c r="L461" i="22"/>
  <c r="AO470" i="22"/>
  <c r="AK470" i="22"/>
  <c r="Z470" i="22"/>
  <c r="Y470" i="22"/>
  <c r="S470" i="22"/>
  <c r="L470" i="22"/>
  <c r="AO482" i="22"/>
  <c r="AK482" i="22"/>
  <c r="Z482" i="22"/>
  <c r="S482" i="22"/>
  <c r="L482" i="22"/>
  <c r="AO494" i="22"/>
  <c r="AK494" i="22"/>
  <c r="Z494" i="22"/>
  <c r="Y494" i="22"/>
  <c r="S494" i="22"/>
  <c r="L494" i="22"/>
  <c r="AO508" i="22"/>
  <c r="AK508" i="22"/>
  <c r="Z508" i="22"/>
  <c r="S508" i="22"/>
  <c r="L508" i="22"/>
  <c r="AO524" i="22"/>
  <c r="AK524" i="22"/>
  <c r="Z524" i="22"/>
  <c r="Y524" i="22"/>
  <c r="S524" i="22"/>
  <c r="L524" i="22"/>
  <c r="AO534" i="22"/>
  <c r="AK534" i="22"/>
  <c r="Z534" i="22"/>
  <c r="Y534" i="22"/>
  <c r="S534" i="22"/>
  <c r="L534" i="22"/>
  <c r="AO547" i="22"/>
  <c r="AK547" i="22"/>
  <c r="Z547" i="22"/>
  <c r="Y547" i="22"/>
  <c r="S547" i="22"/>
  <c r="L547" i="22"/>
  <c r="AO556" i="22"/>
  <c r="AK556" i="22"/>
  <c r="Z556" i="22"/>
  <c r="Y556" i="22"/>
  <c r="S556" i="22"/>
  <c r="L556" i="22"/>
  <c r="AO562" i="22"/>
  <c r="AK562" i="22"/>
  <c r="Z562" i="22"/>
  <c r="Y562" i="22"/>
  <c r="S562" i="22"/>
  <c r="L562" i="22"/>
  <c r="AO571" i="22"/>
  <c r="AK571" i="22"/>
  <c r="Z571" i="22"/>
  <c r="Y571" i="22"/>
  <c r="S571" i="22"/>
  <c r="L571" i="22"/>
  <c r="AO584" i="22"/>
  <c r="AK584" i="22"/>
  <c r="Z584" i="22"/>
  <c r="S584" i="22"/>
  <c r="L584" i="22"/>
  <c r="AO597" i="22"/>
  <c r="AK597" i="22"/>
  <c r="Z597" i="22"/>
  <c r="Y597" i="22"/>
  <c r="S597" i="22"/>
  <c r="L597" i="22"/>
  <c r="AO625" i="22"/>
  <c r="AK625" i="22"/>
  <c r="Z625" i="22"/>
  <c r="Y625" i="22"/>
  <c r="S625" i="22"/>
  <c r="L625" i="22"/>
  <c r="AO632" i="22"/>
  <c r="AK632" i="22"/>
  <c r="Z632" i="22"/>
  <c r="Y632" i="22"/>
  <c r="S632" i="22"/>
  <c r="L632" i="22"/>
  <c r="AO639" i="22"/>
  <c r="AK639" i="22"/>
  <c r="Z639" i="22"/>
  <c r="S639" i="22"/>
  <c r="L639" i="22"/>
  <c r="AO767" i="22"/>
  <c r="AK767" i="22"/>
  <c r="Z767" i="22"/>
  <c r="Y767" i="22"/>
  <c r="S767" i="22"/>
  <c r="L767" i="22"/>
  <c r="AO778" i="22"/>
  <c r="AK778" i="22"/>
  <c r="Z778" i="22"/>
  <c r="S778" i="22"/>
  <c r="L778" i="22"/>
  <c r="AO797" i="22"/>
  <c r="AK797" i="22"/>
  <c r="Z797" i="22"/>
  <c r="S797" i="22"/>
  <c r="L797" i="22"/>
  <c r="AO816" i="22"/>
  <c r="AK816" i="22"/>
  <c r="Z816" i="22"/>
  <c r="Y816" i="22"/>
  <c r="S816" i="22"/>
  <c r="L816" i="22"/>
  <c r="AO828" i="22"/>
  <c r="AK828" i="22"/>
  <c r="Z828" i="22"/>
  <c r="Y828" i="22"/>
  <c r="S828" i="22"/>
  <c r="L828" i="22"/>
  <c r="AO841" i="22"/>
  <c r="AK841" i="22"/>
  <c r="Z841" i="22"/>
  <c r="Y841" i="22"/>
  <c r="S841" i="22"/>
  <c r="L841" i="22"/>
  <c r="AO853" i="22"/>
  <c r="AK853" i="22"/>
  <c r="Z853" i="22"/>
  <c r="Y853" i="22"/>
  <c r="S853" i="22"/>
  <c r="L853" i="22"/>
  <c r="AO860" i="22"/>
  <c r="AK860" i="22"/>
  <c r="Z860" i="22"/>
  <c r="S860" i="22"/>
  <c r="L860" i="22"/>
  <c r="AO867" i="22"/>
  <c r="AK867" i="22"/>
  <c r="Z867" i="22"/>
  <c r="Y867" i="22"/>
  <c r="S867" i="22"/>
  <c r="L867" i="22"/>
  <c r="AO878" i="22"/>
  <c r="AK878" i="22"/>
  <c r="Z878" i="22"/>
  <c r="Y878" i="22"/>
  <c r="S878" i="22"/>
  <c r="L878" i="22"/>
  <c r="AO889" i="22"/>
  <c r="AK889" i="22"/>
  <c r="Z889" i="22"/>
  <c r="Y889" i="22"/>
  <c r="S889" i="22"/>
  <c r="L889" i="22"/>
  <c r="AO898" i="22"/>
  <c r="AK898" i="22"/>
  <c r="Z898" i="22"/>
  <c r="Y898" i="22"/>
  <c r="S898" i="22"/>
  <c r="L898" i="22"/>
  <c r="AO904" i="22"/>
  <c r="AK904" i="22"/>
  <c r="Z904" i="22"/>
  <c r="Y904" i="22"/>
  <c r="S904" i="22"/>
  <c r="L904" i="22"/>
  <c r="AO911" i="22"/>
  <c r="AK911" i="22"/>
  <c r="Z911" i="22"/>
  <c r="Y911" i="22"/>
  <c r="S911" i="22"/>
  <c r="L911" i="22"/>
  <c r="AO918" i="22"/>
  <c r="AK918" i="22"/>
  <c r="Z918" i="22"/>
  <c r="Y918" i="22"/>
  <c r="S918" i="22"/>
  <c r="L918" i="22"/>
  <c r="AO924" i="22"/>
  <c r="AK924" i="22"/>
  <c r="Z924" i="22"/>
  <c r="Y924" i="22"/>
  <c r="S924" i="22"/>
  <c r="L924" i="22"/>
  <c r="AO930" i="22"/>
  <c r="AK930" i="22"/>
  <c r="Z930" i="22"/>
  <c r="Y930" i="22"/>
  <c r="S930" i="22"/>
  <c r="L930" i="22"/>
  <c r="AO966" i="22"/>
  <c r="AK966" i="22"/>
  <c r="Z966" i="22"/>
  <c r="Y966" i="22"/>
  <c r="S966" i="22"/>
  <c r="L966" i="22"/>
  <c r="AO983" i="22"/>
  <c r="AK983" i="22"/>
  <c r="Z983" i="22"/>
  <c r="Y983" i="22"/>
  <c r="S983" i="22"/>
  <c r="L983" i="22"/>
  <c r="AO1002" i="22"/>
  <c r="AK1002" i="22"/>
  <c r="Z1002" i="22"/>
  <c r="S1002" i="22"/>
  <c r="L1002" i="22"/>
  <c r="AO1019" i="22"/>
  <c r="AK1019" i="22"/>
  <c r="Z1019" i="22"/>
  <c r="S1019" i="22"/>
  <c r="L1019" i="22"/>
  <c r="AO1032" i="22"/>
  <c r="AK1032" i="22"/>
  <c r="Z1032" i="22"/>
  <c r="Y1032" i="22"/>
  <c r="S1032" i="22"/>
  <c r="L1032" i="22"/>
  <c r="AO1057" i="22"/>
  <c r="AK1057" i="22"/>
  <c r="Z1057" i="22"/>
  <c r="Y1057" i="22"/>
  <c r="S1057" i="22"/>
  <c r="L1057" i="22"/>
  <c r="AO1069" i="22"/>
  <c r="AK1069" i="22"/>
  <c r="Z1069" i="22"/>
  <c r="Y1069" i="22"/>
  <c r="S1069" i="22"/>
  <c r="L1069" i="22"/>
  <c r="AO1084" i="22"/>
  <c r="AK1084" i="22"/>
  <c r="Z1084" i="22"/>
  <c r="S1084" i="22"/>
  <c r="L1084" i="22"/>
  <c r="AO1102" i="22"/>
  <c r="AK1102" i="22"/>
  <c r="Z1102" i="22"/>
  <c r="Y1102" i="22"/>
  <c r="S1102" i="22"/>
  <c r="L1102" i="22"/>
  <c r="AO1117" i="22"/>
  <c r="AK1117" i="22"/>
  <c r="Z1117" i="22"/>
  <c r="S1117" i="22"/>
  <c r="L1117" i="22"/>
  <c r="AO1135" i="22"/>
  <c r="AK1135" i="22"/>
  <c r="Z1135" i="22"/>
  <c r="Y1135" i="22"/>
  <c r="S1135" i="22"/>
  <c r="L1135" i="22"/>
  <c r="AO1154" i="22"/>
  <c r="AK1154" i="22"/>
  <c r="Z1154" i="22"/>
  <c r="Y1154" i="22"/>
  <c r="S1154" i="22"/>
  <c r="L1154" i="22"/>
  <c r="AO1166" i="22"/>
  <c r="AK1166" i="22"/>
  <c r="Z1166" i="22"/>
  <c r="Y1166" i="22"/>
  <c r="S1166" i="22"/>
  <c r="L1166" i="22"/>
  <c r="AO1185" i="22"/>
  <c r="AK1185" i="22"/>
  <c r="Z1185" i="22"/>
  <c r="S1185" i="22"/>
  <c r="L1185" i="22"/>
  <c r="AO1207" i="22"/>
  <c r="AK1207" i="22"/>
  <c r="Z1207" i="22"/>
  <c r="Y1207" i="22"/>
  <c r="S1207" i="22"/>
  <c r="L1207" i="22"/>
  <c r="AO1229" i="22"/>
  <c r="AK1229" i="22"/>
  <c r="Z1229" i="22"/>
  <c r="S1229" i="22"/>
  <c r="L1229" i="22"/>
  <c r="AO1250" i="22"/>
  <c r="AK1250" i="22"/>
  <c r="Z1250" i="22"/>
  <c r="Y1250" i="22"/>
  <c r="S1250" i="22"/>
  <c r="L1250" i="22"/>
  <c r="AO1261" i="22"/>
  <c r="AK1261" i="22"/>
  <c r="Z1261" i="22"/>
  <c r="Y1261" i="22"/>
  <c r="S1261" i="22"/>
  <c r="L1261" i="22"/>
  <c r="AO1278" i="22"/>
  <c r="AK1278" i="22"/>
  <c r="Z1278" i="22"/>
  <c r="Y1278" i="22"/>
  <c r="S1278" i="22"/>
  <c r="L1278" i="22"/>
  <c r="AO1288" i="22"/>
  <c r="AK1288" i="22"/>
  <c r="Z1288" i="22"/>
  <c r="Y1288" i="22"/>
  <c r="S1288" i="22"/>
  <c r="L1288" i="22"/>
  <c r="AO1300" i="22"/>
  <c r="AK1300" i="22"/>
  <c r="Z1300" i="22"/>
  <c r="Y1300" i="22"/>
  <c r="S1300" i="22"/>
  <c r="L1300" i="22"/>
  <c r="AO1312" i="22"/>
  <c r="AK1312" i="22"/>
  <c r="Z1312" i="22"/>
  <c r="Y1312" i="22"/>
  <c r="S1312" i="22"/>
  <c r="L1312" i="22"/>
  <c r="AO1320" i="22"/>
  <c r="AK1320" i="22"/>
  <c r="Z1320" i="22"/>
  <c r="Y1320" i="22"/>
  <c r="S1320" i="22"/>
  <c r="L1320" i="22"/>
  <c r="AO1337" i="22"/>
  <c r="AK1337" i="22"/>
  <c r="Z1337" i="22"/>
  <c r="S1337" i="22"/>
  <c r="L1337" i="22"/>
  <c r="AO1354" i="22"/>
  <c r="AK1354" i="22"/>
  <c r="Z1354" i="22"/>
  <c r="Y1354" i="22"/>
  <c r="S1354" i="22"/>
  <c r="L1354" i="22"/>
  <c r="AO1369" i="22"/>
  <c r="AK1369" i="22"/>
  <c r="Z1369" i="22"/>
  <c r="Y1369" i="22"/>
  <c r="S1369" i="22"/>
  <c r="L1369" i="22"/>
  <c r="AO1377" i="22"/>
  <c r="AK1377" i="22"/>
  <c r="Z1377" i="22"/>
  <c r="Y1377" i="22"/>
  <c r="S1377" i="22"/>
  <c r="L1377" i="22"/>
  <c r="AO1390" i="22"/>
  <c r="AK1390" i="22"/>
  <c r="Z1390" i="22"/>
  <c r="Y1390" i="22"/>
  <c r="S1390" i="22"/>
  <c r="L1390" i="22"/>
  <c r="AO1408" i="22"/>
  <c r="AK1408" i="22"/>
  <c r="Z1408" i="22"/>
  <c r="Y1408" i="22"/>
  <c r="S1408" i="22"/>
  <c r="L1408" i="22"/>
  <c r="AO1425" i="22"/>
  <c r="AK1425" i="22"/>
  <c r="Z1425" i="22"/>
  <c r="Y1425" i="22"/>
  <c r="S1425" i="22"/>
  <c r="L1425" i="22"/>
  <c r="AO1438" i="22"/>
  <c r="AK1438" i="22"/>
  <c r="Z1438" i="22"/>
  <c r="S1438" i="22"/>
  <c r="L1438" i="22"/>
  <c r="AO1453" i="22"/>
  <c r="AK1453" i="22"/>
  <c r="Z1453" i="22"/>
  <c r="S1453" i="22"/>
  <c r="L1453" i="22"/>
  <c r="AO1479" i="22"/>
  <c r="AK1479" i="22"/>
  <c r="Z1479" i="22"/>
  <c r="S1479" i="22"/>
  <c r="L1479" i="22"/>
  <c r="AM1392" i="22"/>
  <c r="AM1393" i="22"/>
  <c r="AM1394" i="22"/>
  <c r="AM1395" i="22"/>
  <c r="AM1396" i="22"/>
  <c r="AM1397" i="22"/>
  <c r="AM1398" i="22"/>
  <c r="AM1399" i="22"/>
  <c r="AM1400" i="22"/>
  <c r="AM1401" i="22"/>
  <c r="AM1402" i="22"/>
  <c r="AM1403" i="22"/>
  <c r="AM1404" i="22"/>
  <c r="AM1405" i="22"/>
  <c r="AM1406" i="22"/>
  <c r="AM1407" i="22"/>
  <c r="AM1409" i="22"/>
  <c r="AM1410" i="22"/>
  <c r="AM1411" i="22"/>
  <c r="AM1412" i="22"/>
  <c r="AM1413" i="22"/>
  <c r="AM1414" i="22"/>
  <c r="AM1415" i="22"/>
  <c r="AM1416" i="22"/>
  <c r="AM1417" i="22"/>
  <c r="AM1418" i="22"/>
  <c r="AM1419" i="22"/>
  <c r="AM1420" i="22"/>
  <c r="AM1421" i="22"/>
  <c r="AM1422" i="22"/>
  <c r="AM1423" i="22"/>
  <c r="AM1424" i="22"/>
  <c r="AM1428" i="22"/>
  <c r="AM1429" i="22"/>
  <c r="AM1430" i="22"/>
  <c r="AM1431" i="22"/>
  <c r="AM1432" i="22"/>
  <c r="AM1433" i="22"/>
  <c r="AM1434" i="22"/>
  <c r="AM1435" i="22"/>
  <c r="AM1436" i="22"/>
  <c r="AM1437" i="22"/>
  <c r="AM1441" i="22"/>
  <c r="AM1442" i="22"/>
  <c r="AM1443" i="22"/>
  <c r="AM1444" i="22"/>
  <c r="AM1445" i="22"/>
  <c r="AM1446" i="22"/>
  <c r="AM1447" i="22"/>
  <c r="AM1448" i="22"/>
  <c r="AM1449" i="22"/>
  <c r="AM1450" i="22"/>
  <c r="AM1451" i="22"/>
  <c r="AM1452" i="22"/>
  <c r="AM1456" i="22"/>
  <c r="AM1457" i="22"/>
  <c r="AM1458" i="22"/>
  <c r="AM1459" i="22"/>
  <c r="AM1460" i="22"/>
  <c r="AM1461" i="22"/>
  <c r="AM1462" i="22"/>
  <c r="AM1463" i="22"/>
  <c r="AM1464" i="22"/>
  <c r="AM1465" i="22"/>
  <c r="AM1481" i="22"/>
  <c r="AM1482" i="22"/>
  <c r="AM1483" i="22"/>
  <c r="AM1484" i="22"/>
  <c r="AM1485" i="22"/>
  <c r="AM1486" i="22"/>
  <c r="AL1392" i="22"/>
  <c r="AL1393" i="22"/>
  <c r="AL1394" i="22"/>
  <c r="AL1395" i="22"/>
  <c r="AL1396" i="22"/>
  <c r="AL1397" i="22"/>
  <c r="AL1398" i="22"/>
  <c r="AL1399" i="22"/>
  <c r="AL1400" i="22"/>
  <c r="AL1401" i="22"/>
  <c r="AL1402" i="22"/>
  <c r="AL1403" i="22"/>
  <c r="AL1404" i="22"/>
  <c r="AL1405" i="22"/>
  <c r="AL1406" i="22"/>
  <c r="AL1407" i="22"/>
  <c r="AL1409" i="22"/>
  <c r="AL1410" i="22"/>
  <c r="AL1411" i="22"/>
  <c r="AL1412" i="22"/>
  <c r="AL1413" i="22"/>
  <c r="AL1414" i="22"/>
  <c r="AL1415" i="22"/>
  <c r="AL1416" i="22"/>
  <c r="AL1417" i="22"/>
  <c r="AL1418" i="22"/>
  <c r="AL1419" i="22"/>
  <c r="AL1420" i="22"/>
  <c r="AL1421" i="22"/>
  <c r="AL1422" i="22"/>
  <c r="AL1423" i="22"/>
  <c r="AL1424" i="22"/>
  <c r="AL1426" i="22"/>
  <c r="AM1426" i="22" s="1"/>
  <c r="AL1427" i="22"/>
  <c r="AM1427" i="22" s="1"/>
  <c r="AL1428" i="22"/>
  <c r="AL1429" i="22"/>
  <c r="AL1430" i="22"/>
  <c r="AL1431" i="22"/>
  <c r="AL1432" i="22"/>
  <c r="AL1433" i="22"/>
  <c r="AL1434" i="22"/>
  <c r="AL1435" i="22"/>
  <c r="AL1436" i="22"/>
  <c r="AL1437" i="22"/>
  <c r="AL1439" i="22"/>
  <c r="AM1439" i="22" s="1"/>
  <c r="AL1440" i="22"/>
  <c r="AM1440" i="22" s="1"/>
  <c r="AL1441" i="22"/>
  <c r="AL1442" i="22"/>
  <c r="AL1443" i="22"/>
  <c r="AL1444" i="22"/>
  <c r="AL1445" i="22"/>
  <c r="AL1446" i="22"/>
  <c r="AL1447" i="22"/>
  <c r="AL1448" i="22"/>
  <c r="AL1449" i="22"/>
  <c r="AL1450" i="22"/>
  <c r="AL1451" i="22"/>
  <c r="AL1452" i="22"/>
  <c r="AL1454" i="22"/>
  <c r="AM1454" i="22" s="1"/>
  <c r="AL1455" i="22"/>
  <c r="AM1455" i="22" s="1"/>
  <c r="AL1456" i="22"/>
  <c r="AL1457" i="22"/>
  <c r="AL1458" i="22"/>
  <c r="AL1459" i="22"/>
  <c r="AL1460" i="22"/>
  <c r="AL1461" i="22"/>
  <c r="AL1462" i="22"/>
  <c r="AL1463" i="22"/>
  <c r="AL1464" i="22"/>
  <c r="AL1465" i="22"/>
  <c r="AL1480" i="22"/>
  <c r="AM1480" i="22" s="1"/>
  <c r="AL1481" i="22"/>
  <c r="AL1482" i="22"/>
  <c r="AL1483" i="22"/>
  <c r="AL1484" i="22"/>
  <c r="AL1485" i="22"/>
  <c r="P1392" i="22"/>
  <c r="P1393" i="22"/>
  <c r="P1394" i="22"/>
  <c r="P1395" i="22"/>
  <c r="P1396" i="22"/>
  <c r="P1397" i="22"/>
  <c r="P1398" i="22"/>
  <c r="P1399" i="22"/>
  <c r="P1400" i="22"/>
  <c r="P1401" i="22"/>
  <c r="P1402" i="22"/>
  <c r="P1403" i="22"/>
  <c r="P1404" i="22"/>
  <c r="P1405" i="22"/>
  <c r="P1406" i="22"/>
  <c r="P1407" i="22"/>
  <c r="P1410" i="22"/>
  <c r="P1411" i="22"/>
  <c r="P1412" i="22"/>
  <c r="P1413" i="22"/>
  <c r="P1414" i="22"/>
  <c r="P1415" i="22"/>
  <c r="P1416" i="22"/>
  <c r="P1417" i="22"/>
  <c r="P1418" i="22"/>
  <c r="P1419" i="22"/>
  <c r="P1420" i="22"/>
  <c r="P1421" i="22"/>
  <c r="P1422" i="22"/>
  <c r="P1423" i="22"/>
  <c r="P1424" i="22"/>
  <c r="P1427" i="22"/>
  <c r="P1428" i="22"/>
  <c r="P1429" i="22"/>
  <c r="P1430" i="22"/>
  <c r="P1431" i="22"/>
  <c r="P1432" i="22"/>
  <c r="P1433" i="22"/>
  <c r="P1434" i="22"/>
  <c r="P1435" i="22"/>
  <c r="P1436" i="22"/>
  <c r="P1437" i="22"/>
  <c r="P1440" i="22"/>
  <c r="P1441" i="22"/>
  <c r="P1442" i="22"/>
  <c r="P1443" i="22"/>
  <c r="P1444" i="22"/>
  <c r="P1445" i="22"/>
  <c r="P1446" i="22"/>
  <c r="P1447" i="22"/>
  <c r="P1448" i="22"/>
  <c r="P1449" i="22"/>
  <c r="P1450" i="22"/>
  <c r="P1451" i="22"/>
  <c r="P1452" i="22"/>
  <c r="P1455" i="22"/>
  <c r="P1456" i="22"/>
  <c r="P1457" i="22"/>
  <c r="P1458" i="22"/>
  <c r="P1459" i="22"/>
  <c r="P1460" i="22"/>
  <c r="P1461" i="22"/>
  <c r="P1462" i="22"/>
  <c r="P1463" i="22"/>
  <c r="P1464" i="22"/>
  <c r="P1465" i="22"/>
  <c r="P1481" i="22"/>
  <c r="P1482" i="22"/>
  <c r="P1483" i="22"/>
  <c r="P1484" i="22"/>
  <c r="P1485" i="22"/>
  <c r="O1392" i="22"/>
  <c r="O1393" i="22"/>
  <c r="O1394" i="22"/>
  <c r="O1395" i="22"/>
  <c r="O1396" i="22"/>
  <c r="O1397" i="22"/>
  <c r="O1398" i="22"/>
  <c r="O1399" i="22"/>
  <c r="O1400" i="22"/>
  <c r="O1401" i="22"/>
  <c r="O1402" i="22"/>
  <c r="O1403" i="22"/>
  <c r="O1404" i="22"/>
  <c r="O1405" i="22"/>
  <c r="O1406" i="22"/>
  <c r="O1407" i="22"/>
  <c r="O1410" i="22"/>
  <c r="O1411" i="22"/>
  <c r="O1412" i="22"/>
  <c r="O1413" i="22"/>
  <c r="O1414" i="22"/>
  <c r="O1415" i="22"/>
  <c r="O1416" i="22"/>
  <c r="O1417" i="22"/>
  <c r="O1418" i="22"/>
  <c r="O1419" i="22"/>
  <c r="O1420" i="22"/>
  <c r="O1421" i="22"/>
  <c r="O1422" i="22"/>
  <c r="O1423" i="22"/>
  <c r="O1424" i="22"/>
  <c r="O1427" i="22"/>
  <c r="O1428" i="22"/>
  <c r="O1429" i="22"/>
  <c r="O1430" i="22"/>
  <c r="O1431" i="22"/>
  <c r="O1432" i="22"/>
  <c r="O1433" i="22"/>
  <c r="O1434" i="22"/>
  <c r="O1435" i="22"/>
  <c r="O1436" i="22"/>
  <c r="O1437" i="22"/>
  <c r="O1440" i="22"/>
  <c r="O1441" i="22"/>
  <c r="O1442" i="22"/>
  <c r="O1443" i="22"/>
  <c r="O1444" i="22"/>
  <c r="O1445" i="22"/>
  <c r="O1446" i="22"/>
  <c r="O1447" i="22"/>
  <c r="O1448" i="22"/>
  <c r="O1449" i="22"/>
  <c r="O1450" i="22"/>
  <c r="O1451" i="22"/>
  <c r="O1452" i="22"/>
  <c r="O1455" i="22"/>
  <c r="O1456" i="22"/>
  <c r="O1457" i="22"/>
  <c r="O1458" i="22"/>
  <c r="O1459" i="22"/>
  <c r="O1460" i="22"/>
  <c r="O1461" i="22"/>
  <c r="O1462" i="22"/>
  <c r="O1463" i="22"/>
  <c r="O1464" i="22"/>
  <c r="O1465" i="22"/>
  <c r="O1481" i="22"/>
  <c r="O1482" i="22"/>
  <c r="O1483" i="22"/>
  <c r="O1484" i="22"/>
  <c r="O1485" i="22"/>
  <c r="N1405" i="22"/>
  <c r="N1406" i="22"/>
  <c r="N1407" i="22"/>
  <c r="N1409" i="22"/>
  <c r="P1409" i="22" s="1"/>
  <c r="N1410" i="22"/>
  <c r="N1411" i="22"/>
  <c r="N1412" i="22"/>
  <c r="N1413" i="22"/>
  <c r="N1414" i="22"/>
  <c r="N1415" i="22"/>
  <c r="N1416" i="22"/>
  <c r="N1417" i="22"/>
  <c r="N1418" i="22"/>
  <c r="N1419" i="22"/>
  <c r="N1420" i="22"/>
  <c r="N1421" i="22"/>
  <c r="N1422" i="22"/>
  <c r="N1423" i="22"/>
  <c r="N1424" i="22"/>
  <c r="N1426" i="22"/>
  <c r="P1426" i="22" s="1"/>
  <c r="N1427" i="22"/>
  <c r="N1428" i="22"/>
  <c r="N1429" i="22"/>
  <c r="N1430" i="22"/>
  <c r="N1431" i="22"/>
  <c r="N1432" i="22"/>
  <c r="N1433" i="22"/>
  <c r="N1434" i="22"/>
  <c r="N1435" i="22"/>
  <c r="N1436" i="22"/>
  <c r="N1437" i="22"/>
  <c r="N1439" i="22"/>
  <c r="P1439" i="22" s="1"/>
  <c r="N1440" i="22"/>
  <c r="N1441" i="22"/>
  <c r="N1442" i="22"/>
  <c r="N1443" i="22"/>
  <c r="N1444" i="22"/>
  <c r="N1445" i="22"/>
  <c r="N1446" i="22"/>
  <c r="N1447" i="22"/>
  <c r="N1448" i="22"/>
  <c r="N1449" i="22"/>
  <c r="N1450" i="22"/>
  <c r="N1451" i="22"/>
  <c r="N1452" i="22"/>
  <c r="N1454" i="22"/>
  <c r="P1454" i="22" s="1"/>
  <c r="N1455" i="22"/>
  <c r="N1456" i="22"/>
  <c r="N1457" i="22"/>
  <c r="N1458" i="22"/>
  <c r="N1459" i="22"/>
  <c r="N1460" i="22"/>
  <c r="N1461" i="22"/>
  <c r="N1462" i="22"/>
  <c r="N1463" i="22"/>
  <c r="N1464" i="22"/>
  <c r="N1465" i="22"/>
  <c r="N1480" i="22"/>
  <c r="P1480" i="22" s="1"/>
  <c r="N1481" i="22"/>
  <c r="N1482" i="22"/>
  <c r="N1483" i="22"/>
  <c r="N1484" i="22"/>
  <c r="N1485" i="22"/>
  <c r="N1392" i="22"/>
  <c r="N1393" i="22"/>
  <c r="N1394" i="22"/>
  <c r="N1395" i="22"/>
  <c r="N1396" i="22"/>
  <c r="N1397" i="22"/>
  <c r="N1398" i="22"/>
  <c r="N1399" i="22"/>
  <c r="N1400" i="22"/>
  <c r="N1401" i="22"/>
  <c r="N1402" i="22"/>
  <c r="N1403" i="22"/>
  <c r="N1404" i="22"/>
  <c r="M1392" i="22"/>
  <c r="M1393" i="22"/>
  <c r="M1394" i="22"/>
  <c r="M1395" i="22"/>
  <c r="M1396" i="22"/>
  <c r="M1397" i="22"/>
  <c r="M1398" i="22"/>
  <c r="M1399" i="22"/>
  <c r="M1400" i="22"/>
  <c r="M1401" i="22"/>
  <c r="M1402" i="22"/>
  <c r="M1403" i="22"/>
  <c r="M1404" i="22"/>
  <c r="M1405" i="22"/>
  <c r="M1406" i="22"/>
  <c r="M1407" i="22"/>
  <c r="M1409" i="22"/>
  <c r="O1409" i="22" s="1"/>
  <c r="M1410" i="22"/>
  <c r="M1411" i="22"/>
  <c r="M1412" i="22"/>
  <c r="M1413" i="22"/>
  <c r="M1414" i="22"/>
  <c r="M1415" i="22"/>
  <c r="M1416" i="22"/>
  <c r="M1417" i="22"/>
  <c r="M1418" i="22"/>
  <c r="M1419" i="22"/>
  <c r="M1420" i="22"/>
  <c r="M1421" i="22"/>
  <c r="M1422" i="22"/>
  <c r="M1423" i="22"/>
  <c r="M1424" i="22"/>
  <c r="M1426" i="22"/>
  <c r="O1426" i="22" s="1"/>
  <c r="M1427" i="22"/>
  <c r="M1428" i="22"/>
  <c r="M1429" i="22"/>
  <c r="M1430" i="22"/>
  <c r="M1431" i="22"/>
  <c r="M1432" i="22"/>
  <c r="M1433" i="22"/>
  <c r="M1434" i="22"/>
  <c r="M1435" i="22"/>
  <c r="M1436" i="22"/>
  <c r="M1437" i="22"/>
  <c r="M1439" i="22"/>
  <c r="O1439" i="22" s="1"/>
  <c r="M1440" i="22"/>
  <c r="M1441" i="22"/>
  <c r="M1442" i="22"/>
  <c r="M1443" i="22"/>
  <c r="M1444" i="22"/>
  <c r="M1445" i="22"/>
  <c r="M1446" i="22"/>
  <c r="M1447" i="22"/>
  <c r="M1448" i="22"/>
  <c r="M1449" i="22"/>
  <c r="M1450" i="22"/>
  <c r="M1451" i="22"/>
  <c r="M1452" i="22"/>
  <c r="M1454" i="22"/>
  <c r="O1454" i="22" s="1"/>
  <c r="M1455" i="22"/>
  <c r="M1456" i="22"/>
  <c r="M1457" i="22"/>
  <c r="M1458" i="22"/>
  <c r="M1459" i="22"/>
  <c r="M1460" i="22"/>
  <c r="M1461" i="22"/>
  <c r="M1462" i="22"/>
  <c r="M1463" i="22"/>
  <c r="M1464" i="22"/>
  <c r="M1465" i="22"/>
  <c r="M1480" i="22"/>
  <c r="O1480" i="22" s="1"/>
  <c r="M1481" i="22"/>
  <c r="M1482" i="22"/>
  <c r="M1483" i="22"/>
  <c r="M1484" i="22"/>
  <c r="M1485" i="22"/>
  <c r="M1486" i="22"/>
  <c r="D324" i="3"/>
  <c r="D323" i="3"/>
  <c r="D322" i="3"/>
  <c r="D321" i="3"/>
  <c r="D320" i="3"/>
  <c r="D318" i="3"/>
  <c r="AA1462" i="22" s="1"/>
  <c r="AB1462" i="22" s="1"/>
  <c r="D317" i="3"/>
  <c r="D316" i="3"/>
  <c r="D314" i="3"/>
  <c r="D313" i="3"/>
  <c r="D312" i="3"/>
  <c r="D311" i="3"/>
  <c r="D310" i="3"/>
  <c r="D309" i="3"/>
  <c r="D308" i="3"/>
  <c r="B1391" i="22"/>
  <c r="B1392" i="22"/>
  <c r="B1393" i="22"/>
  <c r="B1394" i="22"/>
  <c r="B1395" i="22"/>
  <c r="B1396" i="22"/>
  <c r="B1397" i="22"/>
  <c r="B1398" i="22"/>
  <c r="B1399" i="22"/>
  <c r="B1400" i="22"/>
  <c r="B1401" i="22"/>
  <c r="B1402" i="22"/>
  <c r="B1403" i="22"/>
  <c r="B1404" i="22"/>
  <c r="B1405" i="22"/>
  <c r="B1406" i="22"/>
  <c r="B1408" i="22"/>
  <c r="A1409" i="22" s="1"/>
  <c r="B1409" i="22"/>
  <c r="B1410" i="22"/>
  <c r="B1411" i="22"/>
  <c r="B1412" i="22"/>
  <c r="B1413" i="22"/>
  <c r="B1414" i="22"/>
  <c r="B1415" i="22"/>
  <c r="B1416" i="22"/>
  <c r="B1417" i="22"/>
  <c r="B1418" i="22"/>
  <c r="B1419" i="22"/>
  <c r="B1420" i="22"/>
  <c r="B1421" i="22"/>
  <c r="B1422" i="22"/>
  <c r="B1423" i="22"/>
  <c r="B1425" i="22"/>
  <c r="A1426" i="22" s="1"/>
  <c r="B1426" i="22"/>
  <c r="B1427" i="22"/>
  <c r="B1428" i="22"/>
  <c r="B1429" i="22"/>
  <c r="B1430" i="22"/>
  <c r="B1431" i="22"/>
  <c r="B1432" i="22"/>
  <c r="B1433" i="22"/>
  <c r="B1434" i="22"/>
  <c r="B1435" i="22"/>
  <c r="B1436" i="22"/>
  <c r="B1438" i="22"/>
  <c r="A1439" i="22" s="1"/>
  <c r="B1439" i="22"/>
  <c r="B1440" i="22"/>
  <c r="B1441" i="22"/>
  <c r="B1442" i="22"/>
  <c r="B1443" i="22"/>
  <c r="B1444" i="22"/>
  <c r="B1445" i="22"/>
  <c r="B1446" i="22"/>
  <c r="B1447" i="22"/>
  <c r="B1448" i="22"/>
  <c r="B1449" i="22"/>
  <c r="B1450" i="22"/>
  <c r="B1451" i="22"/>
  <c r="B1453" i="22"/>
  <c r="A1454" i="22" s="1"/>
  <c r="B1454" i="22"/>
  <c r="B1455" i="22"/>
  <c r="B1456" i="22"/>
  <c r="B1457" i="22"/>
  <c r="B1458" i="22"/>
  <c r="B1459" i="22"/>
  <c r="B1460" i="22"/>
  <c r="B1461" i="22"/>
  <c r="B1462" i="22"/>
  <c r="B1463" i="22"/>
  <c r="B1464" i="22"/>
  <c r="B1479" i="22"/>
  <c r="A1480" i="22" s="1"/>
  <c r="B1480" i="22"/>
  <c r="B1481" i="22"/>
  <c r="B1482" i="22"/>
  <c r="B1483" i="22"/>
  <c r="B1484" i="22"/>
  <c r="B1485" i="22"/>
  <c r="AB1389" i="22"/>
  <c r="AB1391" i="22"/>
  <c r="AB1392" i="22"/>
  <c r="AB1393" i="22"/>
  <c r="AB1394" i="22"/>
  <c r="AB1395" i="22"/>
  <c r="AB1396" i="22"/>
  <c r="AB1397" i="22"/>
  <c r="AB1398" i="22"/>
  <c r="AB1399" i="22"/>
  <c r="AB1400" i="22"/>
  <c r="AB1401" i="22"/>
  <c r="AB1402" i="22"/>
  <c r="AB1403" i="22"/>
  <c r="AB1404" i="22"/>
  <c r="AB1405" i="22"/>
  <c r="AB1406" i="22"/>
  <c r="AB1407" i="22"/>
  <c r="AB1424" i="22"/>
  <c r="AB1437" i="22"/>
  <c r="AB1452" i="22"/>
  <c r="AB1465" i="22"/>
  <c r="AA1389" i="22"/>
  <c r="AA1391" i="22"/>
  <c r="AA1392" i="22"/>
  <c r="AA1393" i="22"/>
  <c r="AA1394" i="22"/>
  <c r="AA1395" i="22"/>
  <c r="AA1396" i="22"/>
  <c r="AA1397" i="22"/>
  <c r="AA1398" i="22"/>
  <c r="AA1399" i="22"/>
  <c r="AA1400" i="22"/>
  <c r="AA1401" i="22"/>
  <c r="AA1402" i="22"/>
  <c r="AA1403" i="22"/>
  <c r="AA1404" i="22"/>
  <c r="AA1405" i="22"/>
  <c r="AA1406" i="22"/>
  <c r="AA1407" i="22"/>
  <c r="AA1409" i="22"/>
  <c r="AB1409" i="22" s="1"/>
  <c r="AA1410" i="22"/>
  <c r="AB1410" i="22" s="1"/>
  <c r="AA1411" i="22"/>
  <c r="AB1411" i="22" s="1"/>
  <c r="AA1412" i="22"/>
  <c r="AB1412" i="22" s="1"/>
  <c r="AA1414" i="22"/>
  <c r="AB1414" i="22" s="1"/>
  <c r="AA1415" i="22"/>
  <c r="AB1415" i="22" s="1"/>
  <c r="AA1416" i="22"/>
  <c r="AB1416" i="22" s="1"/>
  <c r="AA1417" i="22"/>
  <c r="AB1417" i="22" s="1"/>
  <c r="AA1420" i="22"/>
  <c r="AB1420" i="22" s="1"/>
  <c r="AA1421" i="22"/>
  <c r="AB1421" i="22" s="1"/>
  <c r="AA1424" i="22"/>
  <c r="AA1426" i="22"/>
  <c r="AB1426" i="22" s="1"/>
  <c r="AA1427" i="22"/>
  <c r="AB1427" i="22" s="1"/>
  <c r="AA1428" i="22"/>
  <c r="AB1428" i="22" s="1"/>
  <c r="AA1429" i="22"/>
  <c r="AB1429" i="22" s="1"/>
  <c r="AA1430" i="22"/>
  <c r="AB1430" i="22" s="1"/>
  <c r="AA1431" i="22"/>
  <c r="AB1431" i="22" s="1"/>
  <c r="AA1432" i="22"/>
  <c r="AB1432" i="22" s="1"/>
  <c r="AA1433" i="22"/>
  <c r="AB1433" i="22" s="1"/>
  <c r="AA1435" i="22"/>
  <c r="AB1435" i="22" s="1"/>
  <c r="AA1437" i="22"/>
  <c r="AA1439" i="22"/>
  <c r="AB1439" i="22" s="1"/>
  <c r="AA1440" i="22"/>
  <c r="AB1440" i="22" s="1"/>
  <c r="AA1441" i="22"/>
  <c r="AB1441" i="22" s="1"/>
  <c r="AA1442" i="22"/>
  <c r="AB1442" i="22" s="1"/>
  <c r="AA1443" i="22"/>
  <c r="AB1443" i="22" s="1"/>
  <c r="AA1444" i="22"/>
  <c r="AB1444" i="22" s="1"/>
  <c r="AA1445" i="22"/>
  <c r="AB1445" i="22" s="1"/>
  <c r="AA1449" i="22"/>
  <c r="AB1449" i="22" s="1"/>
  <c r="AA1450" i="22"/>
  <c r="AB1450" i="22" s="1"/>
  <c r="AA1452" i="22"/>
  <c r="AA1454" i="22"/>
  <c r="AB1454" i="22" s="1"/>
  <c r="AA1455" i="22"/>
  <c r="AB1455" i="22" s="1"/>
  <c r="AA1456" i="22"/>
  <c r="AB1456" i="22" s="1"/>
  <c r="AA1457" i="22"/>
  <c r="AB1457" i="22" s="1"/>
  <c r="AA1458" i="22"/>
  <c r="AB1458" i="22" s="1"/>
  <c r="AA1459" i="22"/>
  <c r="AB1459" i="22" s="1"/>
  <c r="AA1460" i="22"/>
  <c r="AB1460" i="22" s="1"/>
  <c r="AA1463" i="22"/>
  <c r="AB1463" i="22" s="1"/>
  <c r="AA1465" i="22"/>
  <c r="AA1480" i="22"/>
  <c r="AB1480" i="22" s="1"/>
  <c r="AA1481" i="22"/>
  <c r="AB1481" i="22" s="1"/>
  <c r="AA1483" i="22"/>
  <c r="AB1483" i="22" s="1"/>
  <c r="AA1485" i="22"/>
  <c r="AB1485" i="22" s="1"/>
  <c r="U1405" i="22"/>
  <c r="U1406" i="22"/>
  <c r="U1407" i="22"/>
  <c r="U1415" i="22"/>
  <c r="U1416" i="22"/>
  <c r="U1417" i="22"/>
  <c r="U1418" i="22"/>
  <c r="U1419" i="22"/>
  <c r="U1420" i="22"/>
  <c r="U1421" i="22"/>
  <c r="U1422" i="22"/>
  <c r="U1423" i="22"/>
  <c r="U1424" i="22"/>
  <c r="U1432" i="22"/>
  <c r="U1433" i="22"/>
  <c r="U1434" i="22"/>
  <c r="U1435" i="22"/>
  <c r="U1436" i="22"/>
  <c r="U1437" i="22"/>
  <c r="U1440" i="22"/>
  <c r="U1441" i="22"/>
  <c r="U1442" i="22"/>
  <c r="U1443" i="22"/>
  <c r="U1444" i="22"/>
  <c r="U1445" i="22"/>
  <c r="U1446" i="22"/>
  <c r="U1447" i="22"/>
  <c r="U1448" i="22"/>
  <c r="U1449" i="22"/>
  <c r="U1450" i="22"/>
  <c r="U1451" i="22"/>
  <c r="U1452" i="22"/>
  <c r="U1454" i="22"/>
  <c r="U1455" i="22"/>
  <c r="U1456" i="22"/>
  <c r="U1457" i="22"/>
  <c r="U1458" i="22"/>
  <c r="U1459" i="22"/>
  <c r="U1460" i="22"/>
  <c r="U1461" i="22"/>
  <c r="U1462" i="22"/>
  <c r="U1463" i="22"/>
  <c r="U1464" i="22"/>
  <c r="U1465" i="22"/>
  <c r="U1485" i="22"/>
  <c r="U1372" i="22"/>
  <c r="U1373" i="22"/>
  <c r="U1374" i="22"/>
  <c r="U1375" i="22"/>
  <c r="U1376" i="22"/>
  <c r="U1378" i="22"/>
  <c r="U1379" i="22"/>
  <c r="U1380" i="22"/>
  <c r="U1381" i="22"/>
  <c r="U1382" i="22"/>
  <c r="U1383" i="22"/>
  <c r="U1384" i="22"/>
  <c r="U1385" i="22"/>
  <c r="U1386" i="22"/>
  <c r="U1387" i="22"/>
  <c r="U1388" i="22"/>
  <c r="U1389" i="22"/>
  <c r="U1391" i="22"/>
  <c r="U1392" i="22"/>
  <c r="U1393" i="22"/>
  <c r="U1394" i="22"/>
  <c r="U1395" i="22"/>
  <c r="U1396" i="22"/>
  <c r="U1397" i="22"/>
  <c r="U1398" i="22"/>
  <c r="U1399" i="22"/>
  <c r="U1400" i="22"/>
  <c r="U1401" i="22"/>
  <c r="U1402" i="22"/>
  <c r="U1403" i="22"/>
  <c r="U1404" i="22"/>
  <c r="T1372" i="22"/>
  <c r="T1373" i="22"/>
  <c r="T1374" i="22"/>
  <c r="T1375" i="22"/>
  <c r="T1376" i="22"/>
  <c r="T1378" i="22"/>
  <c r="T1379" i="22"/>
  <c r="T1380" i="22"/>
  <c r="T1381" i="22"/>
  <c r="T1382" i="22"/>
  <c r="T1383" i="22"/>
  <c r="T1384" i="22"/>
  <c r="T1385" i="22"/>
  <c r="T1386" i="22"/>
  <c r="T1387" i="22"/>
  <c r="T1388" i="22"/>
  <c r="T1389" i="22"/>
  <c r="T1391" i="22"/>
  <c r="T1392" i="22"/>
  <c r="T1393" i="22"/>
  <c r="T1394" i="22"/>
  <c r="T1395" i="22"/>
  <c r="T1396" i="22"/>
  <c r="T1397" i="22"/>
  <c r="T1398" i="22"/>
  <c r="T1399" i="22"/>
  <c r="T1400" i="22"/>
  <c r="T1401" i="22"/>
  <c r="T1402" i="22"/>
  <c r="T1403" i="22"/>
  <c r="T1404" i="22"/>
  <c r="T1405" i="22"/>
  <c r="T1406" i="22"/>
  <c r="T1407" i="22"/>
  <c r="T1409" i="22"/>
  <c r="U1409" i="22" s="1"/>
  <c r="T1410" i="22"/>
  <c r="U1410" i="22" s="1"/>
  <c r="T1411" i="22"/>
  <c r="U1411" i="22" s="1"/>
  <c r="T1412" i="22"/>
  <c r="U1412" i="22" s="1"/>
  <c r="T1413" i="22"/>
  <c r="U1413" i="22" s="1"/>
  <c r="T1414" i="22"/>
  <c r="U1414" i="22" s="1"/>
  <c r="T1415" i="22"/>
  <c r="T1416" i="22"/>
  <c r="T1417" i="22"/>
  <c r="T1418" i="22"/>
  <c r="T1419" i="22"/>
  <c r="T1420" i="22"/>
  <c r="T1421" i="22"/>
  <c r="T1422" i="22"/>
  <c r="T1423" i="22"/>
  <c r="T1424" i="22"/>
  <c r="T1426" i="22"/>
  <c r="U1426" i="22" s="1"/>
  <c r="T1427" i="22"/>
  <c r="U1427" i="22" s="1"/>
  <c r="T1428" i="22"/>
  <c r="U1428" i="22" s="1"/>
  <c r="T1429" i="22"/>
  <c r="U1429" i="22" s="1"/>
  <c r="T1430" i="22"/>
  <c r="U1430" i="22" s="1"/>
  <c r="T1431" i="22"/>
  <c r="U1431" i="22" s="1"/>
  <c r="T1432" i="22"/>
  <c r="T1433" i="22"/>
  <c r="T1434" i="22"/>
  <c r="T1435" i="22"/>
  <c r="T1436" i="22"/>
  <c r="T1437" i="22"/>
  <c r="T1439" i="22"/>
  <c r="U1439" i="22" s="1"/>
  <c r="T1440" i="22"/>
  <c r="T1441" i="22"/>
  <c r="T1442" i="22"/>
  <c r="T1443" i="22"/>
  <c r="T1444" i="22"/>
  <c r="T1445" i="22"/>
  <c r="T1446" i="22"/>
  <c r="T1447" i="22"/>
  <c r="T1448" i="22"/>
  <c r="T1449" i="22"/>
  <c r="T1450" i="22"/>
  <c r="T1451" i="22"/>
  <c r="T1452" i="22"/>
  <c r="T1454" i="22"/>
  <c r="T1455" i="22"/>
  <c r="T1456" i="22"/>
  <c r="T1457" i="22"/>
  <c r="T1458" i="22"/>
  <c r="T1459" i="22"/>
  <c r="T1460" i="22"/>
  <c r="T1461" i="22"/>
  <c r="T1462" i="22"/>
  <c r="T1463" i="22"/>
  <c r="T1464" i="22"/>
  <c r="T1465" i="22"/>
  <c r="T1480" i="22"/>
  <c r="U1480" i="22" s="1"/>
  <c r="T1481" i="22"/>
  <c r="U1481" i="22" s="1"/>
  <c r="T1482" i="22"/>
  <c r="U1482" i="22" s="1"/>
  <c r="T1483" i="22"/>
  <c r="U1483" i="22" s="1"/>
  <c r="T1484" i="22"/>
  <c r="U1484" i="22" s="1"/>
  <c r="T1485" i="22"/>
  <c r="Y1451" i="22"/>
  <c r="Y1438" i="22" s="1"/>
  <c r="Y1479" i="22"/>
  <c r="Y1464" i="22"/>
  <c r="Y1453" i="22" s="1"/>
  <c r="AP1466" i="22" l="1"/>
  <c r="AA1482" i="22"/>
  <c r="AB1482" i="22" s="1"/>
  <c r="AA1434" i="22"/>
  <c r="AB1434" i="22" s="1"/>
  <c r="AA1484" i="22"/>
  <c r="AB1484" i="22" s="1"/>
  <c r="AA1423" i="22"/>
  <c r="AB1423" i="22" s="1"/>
  <c r="AA1436" i="22"/>
  <c r="AB1436" i="22" s="1"/>
  <c r="AA1413" i="22"/>
  <c r="AB1413" i="22" s="1"/>
  <c r="AA1446" i="22"/>
  <c r="AB1446" i="22" s="1"/>
  <c r="AA1461" i="22"/>
  <c r="AB1461" i="22" s="1"/>
  <c r="AA1418" i="22"/>
  <c r="AB1418" i="22" s="1"/>
  <c r="AA1419" i="22"/>
  <c r="AB1419" i="22" s="1"/>
  <c r="AA1448" i="22"/>
  <c r="AB1448" i="22" s="1"/>
  <c r="AA1422" i="22"/>
  <c r="AB1422" i="22" s="1"/>
  <c r="AO7" i="22"/>
  <c r="O1425" i="22"/>
  <c r="O1408" i="22"/>
  <c r="P1479" i="22"/>
  <c r="O1479" i="22"/>
  <c r="P1408" i="22"/>
  <c r="AM1453" i="22"/>
  <c r="P1453" i="22"/>
  <c r="AM1425" i="22"/>
  <c r="AK7" i="22"/>
  <c r="U1453" i="22"/>
  <c r="AB1390" i="22"/>
  <c r="O1438" i="22"/>
  <c r="P1425" i="22"/>
  <c r="AM1408" i="22"/>
  <c r="U1438" i="22"/>
  <c r="P1438" i="22"/>
  <c r="U1479" i="22"/>
  <c r="U1377" i="22"/>
  <c r="O1453" i="22"/>
  <c r="L7" i="22"/>
  <c r="U1425" i="22"/>
  <c r="U1408" i="22"/>
  <c r="U1390" i="22"/>
  <c r="AM1479" i="22"/>
  <c r="AM1438" i="22"/>
  <c r="A1440" i="22"/>
  <c r="A1441" i="22" s="1"/>
  <c r="A1442" i="22" s="1"/>
  <c r="A1443" i="22" s="1"/>
  <c r="A1444" i="22" s="1"/>
  <c r="A1445" i="22" s="1"/>
  <c r="A1446" i="22" s="1"/>
  <c r="A1447" i="22" s="1"/>
  <c r="A1448" i="22" s="1"/>
  <c r="A1449" i="22" s="1"/>
  <c r="A1450" i="22" s="1"/>
  <c r="A1451" i="22" s="1"/>
  <c r="A1452" i="22" s="1"/>
  <c r="S7" i="22"/>
  <c r="A1455" i="22"/>
  <c r="A1456" i="22" s="1"/>
  <c r="A1457" i="22" s="1"/>
  <c r="A1458" i="22" s="1"/>
  <c r="A1459" i="22" s="1"/>
  <c r="A1460" i="22" s="1"/>
  <c r="A1461" i="22" s="1"/>
  <c r="A1462" i="22" s="1"/>
  <c r="A1463" i="22" s="1"/>
  <c r="A1464" i="22" s="1"/>
  <c r="A1465" i="22" s="1"/>
  <c r="Z7" i="22"/>
  <c r="AA1447" i="22"/>
  <c r="AB1447" i="22" s="1"/>
  <c r="A1427" i="22"/>
  <c r="A1428" i="22" s="1"/>
  <c r="A1429" i="22" s="1"/>
  <c r="A1430" i="22" s="1"/>
  <c r="A1431" i="22" s="1"/>
  <c r="A1432" i="22" s="1"/>
  <c r="A1433" i="22" s="1"/>
  <c r="A1434" i="22" s="1"/>
  <c r="A1435" i="22" s="1"/>
  <c r="A1436" i="22" s="1"/>
  <c r="A1437" i="22" s="1"/>
  <c r="A1410" i="22"/>
  <c r="A1411" i="22" s="1"/>
  <c r="A1412" i="22" s="1"/>
  <c r="A1413" i="22" s="1"/>
  <c r="A1414" i="22" s="1"/>
  <c r="A1415" i="22" s="1"/>
  <c r="A1416" i="22" s="1"/>
  <c r="A1417" i="22" s="1"/>
  <c r="A1418" i="22" s="1"/>
  <c r="A1419" i="22" s="1"/>
  <c r="A1420" i="22" s="1"/>
  <c r="A1421" i="22" s="1"/>
  <c r="A1422" i="22" s="1"/>
  <c r="A1423" i="22" s="1"/>
  <c r="A1424" i="22" s="1"/>
  <c r="A1481" i="22"/>
  <c r="A1482" i="22" s="1"/>
  <c r="A1483" i="22" s="1"/>
  <c r="A1484" i="22" s="1"/>
  <c r="A1485" i="22" s="1"/>
  <c r="A1486" i="22" s="1"/>
  <c r="AB1425" i="22" l="1"/>
  <c r="AB1408" i="22"/>
  <c r="AP1408" i="22" s="1"/>
  <c r="AP1425" i="22" l="1"/>
  <c r="AM1391" i="22"/>
  <c r="AM1390" i="22" s="1"/>
  <c r="AL1391" i="22"/>
  <c r="N1391" i="22"/>
  <c r="P1391" i="22" s="1"/>
  <c r="P1390" i="22" s="1"/>
  <c r="M1391" i="22"/>
  <c r="O1391" i="22" s="1"/>
  <c r="O1390" i="22" s="1"/>
  <c r="B1390" i="22"/>
  <c r="A1391" i="22" s="1"/>
  <c r="AM1389" i="22"/>
  <c r="AL1389" i="22"/>
  <c r="P1389" i="22"/>
  <c r="O1389" i="22"/>
  <c r="N1389" i="22"/>
  <c r="M1389" i="22"/>
  <c r="B1388" i="22"/>
  <c r="AM1388" i="22"/>
  <c r="AL1388" i="22"/>
  <c r="AA1388" i="22"/>
  <c r="AB1388" i="22" s="1"/>
  <c r="P1388" i="22"/>
  <c r="O1388" i="22"/>
  <c r="N1388" i="22"/>
  <c r="M1388" i="22"/>
  <c r="B1387" i="22"/>
  <c r="AM1387" i="22"/>
  <c r="AL1387" i="22"/>
  <c r="AA1387" i="22"/>
  <c r="AB1387" i="22" s="1"/>
  <c r="P1387" i="22"/>
  <c r="O1387" i="22"/>
  <c r="N1387" i="22"/>
  <c r="M1387" i="22"/>
  <c r="B1386" i="22"/>
  <c r="AM1386" i="22"/>
  <c r="AL1386" i="22"/>
  <c r="AA1386" i="22"/>
  <c r="AB1386" i="22" s="1"/>
  <c r="P1386" i="22"/>
  <c r="O1386" i="22"/>
  <c r="N1386" i="22"/>
  <c r="M1386" i="22"/>
  <c r="B1385" i="22"/>
  <c r="AM1385" i="22"/>
  <c r="AL1385" i="22"/>
  <c r="AA1385" i="22"/>
  <c r="AB1385" i="22" s="1"/>
  <c r="P1385" i="22"/>
  <c r="O1385" i="22"/>
  <c r="N1385" i="22"/>
  <c r="M1385" i="22"/>
  <c r="B1384" i="22"/>
  <c r="AM1384" i="22"/>
  <c r="AL1384" i="22"/>
  <c r="AA1384" i="22"/>
  <c r="AB1384" i="22" s="1"/>
  <c r="P1384" i="22"/>
  <c r="O1384" i="22"/>
  <c r="N1384" i="22"/>
  <c r="M1384" i="22"/>
  <c r="B1383" i="22"/>
  <c r="AM1383" i="22"/>
  <c r="AL1383" i="22"/>
  <c r="AA1383" i="22"/>
  <c r="AB1383" i="22" s="1"/>
  <c r="P1383" i="22"/>
  <c r="O1383" i="22"/>
  <c r="N1383" i="22"/>
  <c r="M1383" i="22"/>
  <c r="B1382" i="22"/>
  <c r="AM1382" i="22"/>
  <c r="AL1382" i="22"/>
  <c r="P1382" i="22"/>
  <c r="O1382" i="22"/>
  <c r="N1382" i="22"/>
  <c r="M1382" i="22"/>
  <c r="B1381" i="22"/>
  <c r="AM1381" i="22"/>
  <c r="AL1381" i="22"/>
  <c r="AA1381" i="22"/>
  <c r="AB1381" i="22" s="1"/>
  <c r="P1381" i="22"/>
  <c r="O1381" i="22"/>
  <c r="N1381" i="22"/>
  <c r="M1381" i="22"/>
  <c r="B1380" i="22"/>
  <c r="AM1380" i="22"/>
  <c r="AL1380" i="22"/>
  <c r="AA1380" i="22"/>
  <c r="AB1380" i="22" s="1"/>
  <c r="P1380" i="22"/>
  <c r="O1380" i="22"/>
  <c r="N1380" i="22"/>
  <c r="M1380" i="22"/>
  <c r="B1379" i="22"/>
  <c r="AM1379" i="22"/>
  <c r="AL1379" i="22"/>
  <c r="AA1379" i="22"/>
  <c r="AB1379" i="22" s="1"/>
  <c r="P1379" i="22"/>
  <c r="O1379" i="22"/>
  <c r="N1379" i="22"/>
  <c r="M1379" i="22"/>
  <c r="B1378" i="22"/>
  <c r="AM1378" i="22"/>
  <c r="AL1378" i="22"/>
  <c r="AA1378" i="22"/>
  <c r="AB1378" i="22" s="1"/>
  <c r="N1378" i="22"/>
  <c r="P1378" i="22" s="1"/>
  <c r="M1378" i="22"/>
  <c r="O1378" i="22" s="1"/>
  <c r="B1377" i="22"/>
  <c r="A1378" i="22" s="1"/>
  <c r="AM1376" i="22"/>
  <c r="AL1376" i="22"/>
  <c r="AB1376" i="22"/>
  <c r="AA1376" i="22"/>
  <c r="P1376" i="22"/>
  <c r="O1376" i="22"/>
  <c r="N1376" i="22"/>
  <c r="M1376" i="22"/>
  <c r="B1375" i="22"/>
  <c r="AM1375" i="22"/>
  <c r="AL1375" i="22"/>
  <c r="AA1375" i="22"/>
  <c r="AB1375" i="22" s="1"/>
  <c r="P1375" i="22"/>
  <c r="O1375" i="22"/>
  <c r="N1375" i="22"/>
  <c r="M1375" i="22"/>
  <c r="B1374" i="22"/>
  <c r="AM1374" i="22"/>
  <c r="AL1374" i="22"/>
  <c r="AA1374" i="22"/>
  <c r="AB1374" i="22" s="1"/>
  <c r="P1374" i="22"/>
  <c r="O1374" i="22"/>
  <c r="N1374" i="22"/>
  <c r="M1374" i="22"/>
  <c r="B1373" i="22"/>
  <c r="AM1373" i="22"/>
  <c r="AL1373" i="22"/>
  <c r="AA1373" i="22"/>
  <c r="AB1373" i="22" s="1"/>
  <c r="P1373" i="22"/>
  <c r="O1373" i="22"/>
  <c r="N1373" i="22"/>
  <c r="M1373" i="22"/>
  <c r="B1372" i="22"/>
  <c r="AM1372" i="22"/>
  <c r="AL1372" i="22"/>
  <c r="AA1372" i="22"/>
  <c r="AB1372" i="22" s="1"/>
  <c r="P1372" i="22"/>
  <c r="O1372" i="22"/>
  <c r="N1372" i="22"/>
  <c r="M1372" i="22"/>
  <c r="B1371" i="22"/>
  <c r="AM1371" i="22"/>
  <c r="AL1371" i="22"/>
  <c r="AA1371" i="22"/>
  <c r="AB1371" i="22" s="1"/>
  <c r="T1371" i="22"/>
  <c r="U1371" i="22" s="1"/>
  <c r="P1371" i="22"/>
  <c r="O1371" i="22"/>
  <c r="N1371" i="22"/>
  <c r="M1371" i="22"/>
  <c r="B1370" i="22"/>
  <c r="AA1370" i="22"/>
  <c r="AB1370" i="22" s="1"/>
  <c r="T1370" i="22"/>
  <c r="U1370" i="22" s="1"/>
  <c r="N1370" i="22"/>
  <c r="P1370" i="22" s="1"/>
  <c r="M1370" i="22"/>
  <c r="O1370" i="22" s="1"/>
  <c r="B1369" i="22"/>
  <c r="A1370" i="22" s="1"/>
  <c r="AM1368" i="22"/>
  <c r="AL1368" i="22"/>
  <c r="AB1368" i="22"/>
  <c r="AA1368" i="22"/>
  <c r="U1368" i="22"/>
  <c r="T1368" i="22"/>
  <c r="P1368" i="22"/>
  <c r="O1368" i="22"/>
  <c r="N1368" i="22"/>
  <c r="M1368" i="22"/>
  <c r="B1367" i="22"/>
  <c r="AM1367" i="22"/>
  <c r="AL1367" i="22"/>
  <c r="AA1367" i="22"/>
  <c r="AB1367" i="22" s="1"/>
  <c r="U1367" i="22"/>
  <c r="T1367" i="22"/>
  <c r="P1367" i="22"/>
  <c r="O1367" i="22"/>
  <c r="N1367" i="22"/>
  <c r="M1367" i="22"/>
  <c r="B1366" i="22"/>
  <c r="AM1366" i="22"/>
  <c r="AL1366" i="22"/>
  <c r="AA1366" i="22"/>
  <c r="AB1366" i="22" s="1"/>
  <c r="U1366" i="22"/>
  <c r="T1366" i="22"/>
  <c r="P1366" i="22"/>
  <c r="O1366" i="22"/>
  <c r="N1366" i="22"/>
  <c r="M1366" i="22"/>
  <c r="B1365" i="22"/>
  <c r="AM1365" i="22"/>
  <c r="AL1365" i="22"/>
  <c r="AA1365" i="22"/>
  <c r="AB1365" i="22" s="1"/>
  <c r="U1365" i="22"/>
  <c r="T1365" i="22"/>
  <c r="P1365" i="22"/>
  <c r="O1365" i="22"/>
  <c r="N1365" i="22"/>
  <c r="M1365" i="22"/>
  <c r="B1364" i="22"/>
  <c r="AM1364" i="22"/>
  <c r="AL1364" i="22"/>
  <c r="AA1364" i="22"/>
  <c r="AB1364" i="22" s="1"/>
  <c r="U1364" i="22"/>
  <c r="T1364" i="22"/>
  <c r="P1364" i="22"/>
  <c r="O1364" i="22"/>
  <c r="N1364" i="22"/>
  <c r="M1364" i="22"/>
  <c r="B1363" i="22"/>
  <c r="AM1363" i="22"/>
  <c r="AL1363" i="22"/>
  <c r="AA1363" i="22"/>
  <c r="AB1363" i="22" s="1"/>
  <c r="U1363" i="22"/>
  <c r="T1363" i="22"/>
  <c r="P1363" i="22"/>
  <c r="O1363" i="22"/>
  <c r="N1363" i="22"/>
  <c r="M1363" i="22"/>
  <c r="B1362" i="22"/>
  <c r="AM1362" i="22"/>
  <c r="AL1362" i="22"/>
  <c r="AA1362" i="22"/>
  <c r="AB1362" i="22" s="1"/>
  <c r="U1362" i="22"/>
  <c r="T1362" i="22"/>
  <c r="P1362" i="22"/>
  <c r="O1362" i="22"/>
  <c r="N1362" i="22"/>
  <c r="M1362" i="22"/>
  <c r="B1361" i="22"/>
  <c r="AM1361" i="22"/>
  <c r="AL1361" i="22"/>
  <c r="AA1361" i="22"/>
  <c r="AB1361" i="22" s="1"/>
  <c r="U1361" i="22"/>
  <c r="T1361" i="22"/>
  <c r="P1361" i="22"/>
  <c r="O1361" i="22"/>
  <c r="N1361" i="22"/>
  <c r="M1361" i="22"/>
  <c r="B1360" i="22"/>
  <c r="AM1360" i="22"/>
  <c r="AL1360" i="22"/>
  <c r="AA1360" i="22"/>
  <c r="AB1360" i="22" s="1"/>
  <c r="U1360" i="22"/>
  <c r="T1360" i="22"/>
  <c r="P1360" i="22"/>
  <c r="O1360" i="22"/>
  <c r="N1360" i="22"/>
  <c r="M1360" i="22"/>
  <c r="B1359" i="22"/>
  <c r="AM1359" i="22"/>
  <c r="AL1359" i="22"/>
  <c r="AA1359" i="22"/>
  <c r="AB1359" i="22" s="1"/>
  <c r="U1359" i="22"/>
  <c r="T1359" i="22"/>
  <c r="P1359" i="22"/>
  <c r="O1359" i="22"/>
  <c r="N1359" i="22"/>
  <c r="M1359" i="22"/>
  <c r="B1358" i="22"/>
  <c r="AM1358" i="22"/>
  <c r="AL1358" i="22"/>
  <c r="AA1358" i="22"/>
  <c r="AB1358" i="22" s="1"/>
  <c r="U1358" i="22"/>
  <c r="T1358" i="22"/>
  <c r="P1358" i="22"/>
  <c r="O1358" i="22"/>
  <c r="N1358" i="22"/>
  <c r="M1358" i="22"/>
  <c r="B1357" i="22"/>
  <c r="AM1357" i="22"/>
  <c r="AL1357" i="22"/>
  <c r="AA1357" i="22"/>
  <c r="AB1357" i="22" s="1"/>
  <c r="U1357" i="22"/>
  <c r="T1357" i="22"/>
  <c r="P1357" i="22"/>
  <c r="O1357" i="22"/>
  <c r="N1357" i="22"/>
  <c r="M1357" i="22"/>
  <c r="B1356" i="22"/>
  <c r="AL1356" i="22"/>
  <c r="AM1356" i="22" s="1"/>
  <c r="AA1356" i="22"/>
  <c r="AB1356" i="22" s="1"/>
  <c r="U1356" i="22"/>
  <c r="T1356" i="22"/>
  <c r="P1356" i="22"/>
  <c r="O1356" i="22"/>
  <c r="N1356" i="22"/>
  <c r="M1356" i="22"/>
  <c r="B1355" i="22"/>
  <c r="AA1355" i="22"/>
  <c r="AB1355" i="22" s="1"/>
  <c r="U1355" i="22"/>
  <c r="T1355" i="22"/>
  <c r="N1355" i="22"/>
  <c r="P1355" i="22" s="1"/>
  <c r="M1355" i="22"/>
  <c r="O1355" i="22" s="1"/>
  <c r="B1354" i="22"/>
  <c r="A1355" i="22" s="1"/>
  <c r="AM1353" i="22"/>
  <c r="AL1353" i="22"/>
  <c r="AB1353" i="22"/>
  <c r="AA1353" i="22"/>
  <c r="U1353" i="22"/>
  <c r="T1353" i="22"/>
  <c r="P1353" i="22"/>
  <c r="O1353" i="22"/>
  <c r="N1353" i="22"/>
  <c r="M1353" i="22"/>
  <c r="B1352" i="22"/>
  <c r="AM1352" i="22"/>
  <c r="AL1352" i="22"/>
  <c r="AA1352" i="22"/>
  <c r="AB1352" i="22" s="1"/>
  <c r="U1352" i="22"/>
  <c r="T1352" i="22"/>
  <c r="P1352" i="22"/>
  <c r="O1352" i="22"/>
  <c r="N1352" i="22"/>
  <c r="M1352" i="22"/>
  <c r="B1351" i="22"/>
  <c r="AM1351" i="22"/>
  <c r="AL1351" i="22"/>
  <c r="AA1351" i="22"/>
  <c r="AB1351" i="22" s="1"/>
  <c r="U1351" i="22"/>
  <c r="T1351" i="22"/>
  <c r="P1351" i="22"/>
  <c r="O1351" i="22"/>
  <c r="N1351" i="22"/>
  <c r="M1351" i="22"/>
  <c r="B1350" i="22"/>
  <c r="AM1350" i="22"/>
  <c r="AL1350" i="22"/>
  <c r="AA1350" i="22"/>
  <c r="AB1350" i="22" s="1"/>
  <c r="U1350" i="22"/>
  <c r="T1350" i="22"/>
  <c r="P1350" i="22"/>
  <c r="O1350" i="22"/>
  <c r="N1350" i="22"/>
  <c r="M1350" i="22"/>
  <c r="B1349" i="22"/>
  <c r="AM1349" i="22"/>
  <c r="AL1349" i="22"/>
  <c r="AA1349" i="22"/>
  <c r="AB1349" i="22" s="1"/>
  <c r="U1349" i="22"/>
  <c r="T1349" i="22"/>
  <c r="P1349" i="22"/>
  <c r="O1349" i="22"/>
  <c r="N1349" i="22"/>
  <c r="M1349" i="22"/>
  <c r="B1348" i="22"/>
  <c r="AM1348" i="22"/>
  <c r="AL1348" i="22"/>
  <c r="AA1348" i="22"/>
  <c r="AB1348" i="22" s="1"/>
  <c r="U1348" i="22"/>
  <c r="T1348" i="22"/>
  <c r="P1348" i="22"/>
  <c r="O1348" i="22"/>
  <c r="N1348" i="22"/>
  <c r="M1348" i="22"/>
  <c r="B1347" i="22"/>
  <c r="AM1347" i="22"/>
  <c r="AL1347" i="22"/>
  <c r="AA1347" i="22"/>
  <c r="Y1347" i="22"/>
  <c r="Y1337" i="22" s="1"/>
  <c r="U1347" i="22"/>
  <c r="T1347" i="22"/>
  <c r="P1347" i="22"/>
  <c r="O1347" i="22"/>
  <c r="N1347" i="22"/>
  <c r="M1347" i="22"/>
  <c r="B1346" i="22"/>
  <c r="AM1346" i="22"/>
  <c r="AL1346" i="22"/>
  <c r="AA1346" i="22"/>
  <c r="AB1346" i="22" s="1"/>
  <c r="U1346" i="22"/>
  <c r="T1346" i="22"/>
  <c r="P1346" i="22"/>
  <c r="O1346" i="22"/>
  <c r="N1346" i="22"/>
  <c r="M1346" i="22"/>
  <c r="B1345" i="22"/>
  <c r="AM1345" i="22"/>
  <c r="AL1345" i="22"/>
  <c r="AA1345" i="22"/>
  <c r="AB1345" i="22" s="1"/>
  <c r="U1345" i="22"/>
  <c r="T1345" i="22"/>
  <c r="P1345" i="22"/>
  <c r="O1345" i="22"/>
  <c r="N1345" i="22"/>
  <c r="M1345" i="22"/>
  <c r="B1344" i="22"/>
  <c r="AM1344" i="22"/>
  <c r="AL1344" i="22"/>
  <c r="AA1344" i="22"/>
  <c r="AB1344" i="22" s="1"/>
  <c r="U1344" i="22"/>
  <c r="T1344" i="22"/>
  <c r="P1344" i="22"/>
  <c r="O1344" i="22"/>
  <c r="N1344" i="22"/>
  <c r="M1344" i="22"/>
  <c r="B1343" i="22"/>
  <c r="AM1343" i="22"/>
  <c r="AL1343" i="22"/>
  <c r="AA1343" i="22"/>
  <c r="AB1343" i="22" s="1"/>
  <c r="U1343" i="22"/>
  <c r="T1343" i="22"/>
  <c r="P1343" i="22"/>
  <c r="O1343" i="22"/>
  <c r="N1343" i="22"/>
  <c r="M1343" i="22"/>
  <c r="B1342" i="22"/>
  <c r="AM1342" i="22"/>
  <c r="AL1342" i="22"/>
  <c r="AA1342" i="22"/>
  <c r="AB1342" i="22" s="1"/>
  <c r="U1342" i="22"/>
  <c r="T1342" i="22"/>
  <c r="P1342" i="22"/>
  <c r="O1342" i="22"/>
  <c r="N1342" i="22"/>
  <c r="M1342" i="22"/>
  <c r="B1341" i="22"/>
  <c r="AM1341" i="22"/>
  <c r="AL1341" i="22"/>
  <c r="AA1341" i="22"/>
  <c r="AB1341" i="22" s="1"/>
  <c r="U1341" i="22"/>
  <c r="T1341" i="22"/>
  <c r="P1341" i="22"/>
  <c r="O1341" i="22"/>
  <c r="N1341" i="22"/>
  <c r="M1341" i="22"/>
  <c r="B1340" i="22"/>
  <c r="AM1340" i="22"/>
  <c r="AL1340" i="22"/>
  <c r="AA1340" i="22"/>
  <c r="AB1340" i="22" s="1"/>
  <c r="U1340" i="22"/>
  <c r="T1340" i="22"/>
  <c r="P1340" i="22"/>
  <c r="O1340" i="22"/>
  <c r="N1340" i="22"/>
  <c r="M1340" i="22"/>
  <c r="B1339" i="22"/>
  <c r="AL1339" i="22"/>
  <c r="AM1339" i="22" s="1"/>
  <c r="AA1339" i="22"/>
  <c r="AB1339" i="22" s="1"/>
  <c r="U1339" i="22"/>
  <c r="T1339" i="22"/>
  <c r="P1339" i="22"/>
  <c r="O1339" i="22"/>
  <c r="N1339" i="22"/>
  <c r="M1339" i="22"/>
  <c r="B1338" i="22"/>
  <c r="AA1338" i="22"/>
  <c r="AB1338" i="22" s="1"/>
  <c r="U1338" i="22"/>
  <c r="T1338" i="22"/>
  <c r="N1338" i="22"/>
  <c r="P1338" i="22" s="1"/>
  <c r="M1338" i="22"/>
  <c r="O1338" i="22" s="1"/>
  <c r="B1337" i="22"/>
  <c r="A1338" i="22" s="1"/>
  <c r="AM1336" i="22"/>
  <c r="AL1336" i="22"/>
  <c r="AB1336" i="22"/>
  <c r="AA1336" i="22"/>
  <c r="U1336" i="22"/>
  <c r="T1336" i="22"/>
  <c r="P1336" i="22"/>
  <c r="O1336" i="22"/>
  <c r="N1336" i="22"/>
  <c r="M1336" i="22"/>
  <c r="B1335" i="22"/>
  <c r="AM1335" i="22"/>
  <c r="AL1335" i="22"/>
  <c r="AB1335" i="22"/>
  <c r="AA1335" i="22"/>
  <c r="U1335" i="22"/>
  <c r="T1335" i="22"/>
  <c r="P1335" i="22"/>
  <c r="O1335" i="22"/>
  <c r="N1335" i="22"/>
  <c r="M1335" i="22"/>
  <c r="B1334" i="22"/>
  <c r="AM1334" i="22"/>
  <c r="AL1334" i="22"/>
  <c r="AA1334" i="22"/>
  <c r="AB1334" i="22" s="1"/>
  <c r="U1334" i="22"/>
  <c r="T1334" i="22"/>
  <c r="P1334" i="22"/>
  <c r="O1334" i="22"/>
  <c r="N1334" i="22"/>
  <c r="M1334" i="22"/>
  <c r="B1333" i="22"/>
  <c r="AM1333" i="22"/>
  <c r="AL1333" i="22"/>
  <c r="AA1333" i="22"/>
  <c r="AB1333" i="22" s="1"/>
  <c r="U1333" i="22"/>
  <c r="T1333" i="22"/>
  <c r="P1333" i="22"/>
  <c r="O1333" i="22"/>
  <c r="N1333" i="22"/>
  <c r="M1333" i="22"/>
  <c r="B1332" i="22"/>
  <c r="AM1332" i="22"/>
  <c r="AL1332" i="22"/>
  <c r="AA1332" i="22"/>
  <c r="AB1332" i="22" s="1"/>
  <c r="U1332" i="22"/>
  <c r="T1332" i="22"/>
  <c r="P1332" i="22"/>
  <c r="O1332" i="22"/>
  <c r="N1332" i="22"/>
  <c r="M1332" i="22"/>
  <c r="B1331" i="22"/>
  <c r="AM1331" i="22"/>
  <c r="AL1331" i="22"/>
  <c r="AA1331" i="22"/>
  <c r="AB1331" i="22" s="1"/>
  <c r="U1331" i="22"/>
  <c r="T1331" i="22"/>
  <c r="P1331" i="22"/>
  <c r="O1331" i="22"/>
  <c r="N1331" i="22"/>
  <c r="M1331" i="22"/>
  <c r="B1330" i="22"/>
  <c r="AM1330" i="22"/>
  <c r="AL1330" i="22"/>
  <c r="AA1330" i="22"/>
  <c r="AB1330" i="22" s="1"/>
  <c r="U1330" i="22"/>
  <c r="T1330" i="22"/>
  <c r="P1330" i="22"/>
  <c r="O1330" i="22"/>
  <c r="N1330" i="22"/>
  <c r="M1330" i="22"/>
  <c r="B1329" i="22"/>
  <c r="AM1329" i="22"/>
  <c r="AL1329" i="22"/>
  <c r="AA1329" i="22"/>
  <c r="AB1329" i="22" s="1"/>
  <c r="U1329" i="22"/>
  <c r="T1329" i="22"/>
  <c r="P1329" i="22"/>
  <c r="O1329" i="22"/>
  <c r="N1329" i="22"/>
  <c r="M1329" i="22"/>
  <c r="B1328" i="22"/>
  <c r="AM1328" i="22"/>
  <c r="AL1328" i="22"/>
  <c r="AA1328" i="22"/>
  <c r="AB1328" i="22" s="1"/>
  <c r="U1328" i="22"/>
  <c r="T1328" i="22"/>
  <c r="P1328" i="22"/>
  <c r="O1328" i="22"/>
  <c r="N1328" i="22"/>
  <c r="M1328" i="22"/>
  <c r="B1327" i="22"/>
  <c r="AM1327" i="22"/>
  <c r="AL1327" i="22"/>
  <c r="AA1327" i="22"/>
  <c r="AB1327" i="22" s="1"/>
  <c r="U1327" i="22"/>
  <c r="T1327" i="22"/>
  <c r="P1327" i="22"/>
  <c r="O1327" i="22"/>
  <c r="N1327" i="22"/>
  <c r="M1327" i="22"/>
  <c r="B1326" i="22"/>
  <c r="AM1326" i="22"/>
  <c r="AL1326" i="22"/>
  <c r="AA1326" i="22"/>
  <c r="AB1326" i="22" s="1"/>
  <c r="U1326" i="22"/>
  <c r="T1326" i="22"/>
  <c r="P1326" i="22"/>
  <c r="O1326" i="22"/>
  <c r="N1326" i="22"/>
  <c r="M1326" i="22"/>
  <c r="B1325" i="22"/>
  <c r="AM1325" i="22"/>
  <c r="AL1325" i="22"/>
  <c r="AA1325" i="22"/>
  <c r="AB1325" i="22" s="1"/>
  <c r="U1325" i="22"/>
  <c r="T1325" i="22"/>
  <c r="P1325" i="22"/>
  <c r="O1325" i="22"/>
  <c r="N1325" i="22"/>
  <c r="M1325" i="22"/>
  <c r="B1324" i="22"/>
  <c r="AM1324" i="22"/>
  <c r="AL1324" i="22"/>
  <c r="AA1324" i="22"/>
  <c r="AB1324" i="22" s="1"/>
  <c r="U1324" i="22"/>
  <c r="T1324" i="22"/>
  <c r="P1324" i="22"/>
  <c r="O1324" i="22"/>
  <c r="N1324" i="22"/>
  <c r="M1324" i="22"/>
  <c r="B1323" i="22"/>
  <c r="AM1323" i="22"/>
  <c r="AL1323" i="22"/>
  <c r="AA1323" i="22"/>
  <c r="AB1323" i="22" s="1"/>
  <c r="U1323" i="22"/>
  <c r="T1323" i="22"/>
  <c r="P1323" i="22"/>
  <c r="O1323" i="22"/>
  <c r="N1323" i="22"/>
  <c r="M1323" i="22"/>
  <c r="B1322" i="22"/>
  <c r="AM1322" i="22"/>
  <c r="AL1322" i="22"/>
  <c r="AA1322" i="22"/>
  <c r="AB1322" i="22" s="1"/>
  <c r="U1322" i="22"/>
  <c r="T1322" i="22"/>
  <c r="P1322" i="22"/>
  <c r="O1322" i="22"/>
  <c r="N1322" i="22"/>
  <c r="M1322" i="22"/>
  <c r="B1321" i="22"/>
  <c r="AM1321" i="22"/>
  <c r="AL1321" i="22"/>
  <c r="AA1321" i="22"/>
  <c r="AB1321" i="22" s="1"/>
  <c r="U1321" i="22"/>
  <c r="T1321" i="22"/>
  <c r="N1321" i="22"/>
  <c r="P1321" i="22" s="1"/>
  <c r="M1321" i="22"/>
  <c r="O1321" i="22" s="1"/>
  <c r="B1320" i="22"/>
  <c r="A1321" i="22" s="1"/>
  <c r="AM1319" i="22"/>
  <c r="AL1319" i="22"/>
  <c r="AB1319" i="22"/>
  <c r="AA1319" i="22"/>
  <c r="U1319" i="22"/>
  <c r="T1319" i="22"/>
  <c r="P1319" i="22"/>
  <c r="O1319" i="22"/>
  <c r="N1319" i="22"/>
  <c r="M1319" i="22"/>
  <c r="B1318" i="22"/>
  <c r="AM1318" i="22"/>
  <c r="AL1318" i="22"/>
  <c r="AB1318" i="22"/>
  <c r="AA1318" i="22"/>
  <c r="U1318" i="22"/>
  <c r="T1318" i="22"/>
  <c r="P1318" i="22"/>
  <c r="O1318" i="22"/>
  <c r="N1318" i="22"/>
  <c r="M1318" i="22"/>
  <c r="B1317" i="22"/>
  <c r="AM1317" i="22"/>
  <c r="AL1317" i="22"/>
  <c r="AB1317" i="22"/>
  <c r="AA1317" i="22"/>
  <c r="U1317" i="22"/>
  <c r="T1317" i="22"/>
  <c r="P1317" i="22"/>
  <c r="O1317" i="22"/>
  <c r="N1317" i="22"/>
  <c r="M1317" i="22"/>
  <c r="B1316" i="22"/>
  <c r="AM1316" i="22"/>
  <c r="AL1316" i="22"/>
  <c r="AB1316" i="22"/>
  <c r="AA1316" i="22"/>
  <c r="U1316" i="22"/>
  <c r="T1316" i="22"/>
  <c r="P1316" i="22"/>
  <c r="O1316" i="22"/>
  <c r="N1316" i="22"/>
  <c r="M1316" i="22"/>
  <c r="B1315" i="22"/>
  <c r="AM1315" i="22"/>
  <c r="AL1315" i="22"/>
  <c r="AB1315" i="22"/>
  <c r="AA1315" i="22"/>
  <c r="U1315" i="22"/>
  <c r="T1315" i="22"/>
  <c r="P1315" i="22"/>
  <c r="O1315" i="22"/>
  <c r="N1315" i="22"/>
  <c r="M1315" i="22"/>
  <c r="B1314" i="22"/>
  <c r="AM1314" i="22"/>
  <c r="AL1314" i="22"/>
  <c r="AB1314" i="22"/>
  <c r="AA1314" i="22"/>
  <c r="U1314" i="22"/>
  <c r="T1314" i="22"/>
  <c r="N1314" i="22"/>
  <c r="P1314" i="22" s="1"/>
  <c r="M1314" i="22"/>
  <c r="O1314" i="22" s="1"/>
  <c r="B1313" i="22"/>
  <c r="AM1313" i="22"/>
  <c r="AL1313" i="22"/>
  <c r="AA1313" i="22"/>
  <c r="AB1313" i="22" s="1"/>
  <c r="U1313" i="22"/>
  <c r="T1313" i="22"/>
  <c r="N1313" i="22"/>
  <c r="P1313" i="22" s="1"/>
  <c r="M1313" i="22"/>
  <c r="O1313" i="22" s="1"/>
  <c r="B1312" i="22"/>
  <c r="A1313" i="22" s="1"/>
  <c r="AM1311" i="22"/>
  <c r="AL1311" i="22"/>
  <c r="AB1311" i="22"/>
  <c r="AA1311" i="22"/>
  <c r="U1311" i="22"/>
  <c r="T1311" i="22"/>
  <c r="P1311" i="22"/>
  <c r="O1311" i="22"/>
  <c r="N1311" i="22"/>
  <c r="M1311" i="22"/>
  <c r="B1310" i="22"/>
  <c r="AM1310" i="22"/>
  <c r="AL1310" i="22"/>
  <c r="AA1310" i="22"/>
  <c r="AB1310" i="22" s="1"/>
  <c r="U1310" i="22"/>
  <c r="T1310" i="22"/>
  <c r="P1310" i="22"/>
  <c r="O1310" i="22"/>
  <c r="N1310" i="22"/>
  <c r="M1310" i="22"/>
  <c r="B1309" i="22"/>
  <c r="AM1309" i="22"/>
  <c r="AL1309" i="22"/>
  <c r="AA1309" i="22"/>
  <c r="AB1309" i="22" s="1"/>
  <c r="U1309" i="22"/>
  <c r="T1309" i="22"/>
  <c r="P1309" i="22"/>
  <c r="O1309" i="22"/>
  <c r="N1309" i="22"/>
  <c r="M1309" i="22"/>
  <c r="B1308" i="22"/>
  <c r="AM1308" i="22"/>
  <c r="AL1308" i="22"/>
  <c r="AA1308" i="22"/>
  <c r="AB1308" i="22" s="1"/>
  <c r="U1308" i="22"/>
  <c r="T1308" i="22"/>
  <c r="P1308" i="22"/>
  <c r="O1308" i="22"/>
  <c r="N1308" i="22"/>
  <c r="M1308" i="22"/>
  <c r="B1307" i="22"/>
  <c r="AM1307" i="22"/>
  <c r="AL1307" i="22"/>
  <c r="AA1307" i="22"/>
  <c r="AB1307" i="22" s="1"/>
  <c r="U1307" i="22"/>
  <c r="T1307" i="22"/>
  <c r="P1307" i="22"/>
  <c r="O1307" i="22"/>
  <c r="N1307" i="22"/>
  <c r="M1307" i="22"/>
  <c r="B1306" i="22"/>
  <c r="AM1306" i="22"/>
  <c r="AL1306" i="22"/>
  <c r="AA1306" i="22"/>
  <c r="AB1306" i="22" s="1"/>
  <c r="U1306" i="22"/>
  <c r="T1306" i="22"/>
  <c r="P1306" i="22"/>
  <c r="O1306" i="22"/>
  <c r="N1306" i="22"/>
  <c r="M1306" i="22"/>
  <c r="B1305" i="22"/>
  <c r="AM1305" i="22"/>
  <c r="AL1305" i="22"/>
  <c r="U1305" i="22"/>
  <c r="T1305" i="22"/>
  <c r="P1305" i="22"/>
  <c r="O1305" i="22"/>
  <c r="N1305" i="22"/>
  <c r="M1305" i="22"/>
  <c r="B1304" i="22"/>
  <c r="AM1304" i="22"/>
  <c r="AL1304" i="22"/>
  <c r="AA1304" i="22"/>
  <c r="AB1304" i="22" s="1"/>
  <c r="U1304" i="22"/>
  <c r="T1304" i="22"/>
  <c r="P1304" i="22"/>
  <c r="O1304" i="22"/>
  <c r="N1304" i="22"/>
  <c r="M1304" i="22"/>
  <c r="B1303" i="22"/>
  <c r="AM1303" i="22"/>
  <c r="AL1303" i="22"/>
  <c r="AA1303" i="22"/>
  <c r="AB1303" i="22" s="1"/>
  <c r="U1303" i="22"/>
  <c r="T1303" i="22"/>
  <c r="P1303" i="22"/>
  <c r="O1303" i="22"/>
  <c r="N1303" i="22"/>
  <c r="M1303" i="22"/>
  <c r="B1302" i="22"/>
  <c r="AM1302" i="22"/>
  <c r="AL1302" i="22"/>
  <c r="AA1302" i="22"/>
  <c r="AB1302" i="22" s="1"/>
  <c r="U1302" i="22"/>
  <c r="T1302" i="22"/>
  <c r="N1302" i="22"/>
  <c r="P1302" i="22" s="1"/>
  <c r="M1302" i="22"/>
  <c r="O1302" i="22" s="1"/>
  <c r="B1301" i="22"/>
  <c r="AM1301" i="22"/>
  <c r="AL1301" i="22"/>
  <c r="AA1301" i="22"/>
  <c r="AB1301" i="22" s="1"/>
  <c r="U1301" i="22"/>
  <c r="T1301" i="22"/>
  <c r="N1301" i="22"/>
  <c r="P1301" i="22" s="1"/>
  <c r="M1301" i="22"/>
  <c r="O1301" i="22" s="1"/>
  <c r="B1300" i="22"/>
  <c r="A1301" i="22" s="1"/>
  <c r="AM1299" i="22"/>
  <c r="AL1299" i="22"/>
  <c r="AB1299" i="22"/>
  <c r="AA1299" i="22"/>
  <c r="U1299" i="22"/>
  <c r="T1299" i="22"/>
  <c r="P1299" i="22"/>
  <c r="O1299" i="22"/>
  <c r="N1299" i="22"/>
  <c r="M1299" i="22"/>
  <c r="B1298" i="22"/>
  <c r="AM1298" i="22"/>
  <c r="AL1298" i="22"/>
  <c r="AA1298" i="22"/>
  <c r="AB1298" i="22" s="1"/>
  <c r="U1298" i="22"/>
  <c r="T1298" i="22"/>
  <c r="P1298" i="22"/>
  <c r="O1298" i="22"/>
  <c r="N1298" i="22"/>
  <c r="M1298" i="22"/>
  <c r="B1297" i="22"/>
  <c r="AM1297" i="22"/>
  <c r="AL1297" i="22"/>
  <c r="AA1297" i="22"/>
  <c r="AB1297" i="22" s="1"/>
  <c r="U1297" i="22"/>
  <c r="T1297" i="22"/>
  <c r="P1297" i="22"/>
  <c r="O1297" i="22"/>
  <c r="N1297" i="22"/>
  <c r="M1297" i="22"/>
  <c r="B1296" i="22"/>
  <c r="AM1296" i="22"/>
  <c r="AL1296" i="22"/>
  <c r="AA1296" i="22"/>
  <c r="AB1296" i="22" s="1"/>
  <c r="U1296" i="22"/>
  <c r="T1296" i="22"/>
  <c r="P1296" i="22"/>
  <c r="O1296" i="22"/>
  <c r="N1296" i="22"/>
  <c r="M1296" i="22"/>
  <c r="B1295" i="22"/>
  <c r="AM1295" i="22"/>
  <c r="AL1295" i="22"/>
  <c r="AA1295" i="22"/>
  <c r="AB1295" i="22" s="1"/>
  <c r="U1295" i="22"/>
  <c r="T1295" i="22"/>
  <c r="P1295" i="22"/>
  <c r="O1295" i="22"/>
  <c r="N1295" i="22"/>
  <c r="M1295" i="22"/>
  <c r="B1294" i="22"/>
  <c r="AM1294" i="22"/>
  <c r="AL1294" i="22"/>
  <c r="AA1294" i="22"/>
  <c r="AB1294" i="22" s="1"/>
  <c r="U1294" i="22"/>
  <c r="T1294" i="22"/>
  <c r="P1294" i="22"/>
  <c r="O1294" i="22"/>
  <c r="N1294" i="22"/>
  <c r="M1294" i="22"/>
  <c r="B1293" i="22"/>
  <c r="AM1293" i="22"/>
  <c r="AL1293" i="22"/>
  <c r="U1293" i="22"/>
  <c r="T1293" i="22"/>
  <c r="P1293" i="22"/>
  <c r="O1293" i="22"/>
  <c r="N1293" i="22"/>
  <c r="M1293" i="22"/>
  <c r="B1292" i="22"/>
  <c r="AM1292" i="22"/>
  <c r="AL1292" i="22"/>
  <c r="U1292" i="22"/>
  <c r="T1292" i="22"/>
  <c r="P1292" i="22"/>
  <c r="O1292" i="22"/>
  <c r="N1292" i="22"/>
  <c r="M1292" i="22"/>
  <c r="B1291" i="22"/>
  <c r="AM1291" i="22"/>
  <c r="AL1291" i="22"/>
  <c r="AA1291" i="22"/>
  <c r="AB1291" i="22" s="1"/>
  <c r="U1291" i="22"/>
  <c r="T1291" i="22"/>
  <c r="P1291" i="22"/>
  <c r="O1291" i="22"/>
  <c r="N1291" i="22"/>
  <c r="M1291" i="22"/>
  <c r="B1290" i="22"/>
  <c r="AL1290" i="22"/>
  <c r="AM1290" i="22" s="1"/>
  <c r="AA1290" i="22"/>
  <c r="AB1290" i="22" s="1"/>
  <c r="U1290" i="22"/>
  <c r="T1290" i="22"/>
  <c r="P1290" i="22"/>
  <c r="O1290" i="22"/>
  <c r="N1290" i="22"/>
  <c r="M1290" i="22"/>
  <c r="B1289" i="22"/>
  <c r="AA1289" i="22"/>
  <c r="AB1289" i="22" s="1"/>
  <c r="U1289" i="22"/>
  <c r="T1289" i="22"/>
  <c r="N1289" i="22"/>
  <c r="P1289" i="22" s="1"/>
  <c r="M1289" i="22"/>
  <c r="O1289" i="22" s="1"/>
  <c r="B1288" i="22"/>
  <c r="A1289" i="22" s="1"/>
  <c r="AM1287" i="22"/>
  <c r="AL1287" i="22"/>
  <c r="AB1287" i="22"/>
  <c r="AA1287" i="22"/>
  <c r="U1287" i="22"/>
  <c r="T1287" i="22"/>
  <c r="P1287" i="22"/>
  <c r="O1287" i="22"/>
  <c r="N1287" i="22"/>
  <c r="M1287" i="22"/>
  <c r="B1286" i="22"/>
  <c r="AM1286" i="22"/>
  <c r="AL1286" i="22"/>
  <c r="AA1286" i="22"/>
  <c r="AB1286" i="22" s="1"/>
  <c r="U1286" i="22"/>
  <c r="T1286" i="22"/>
  <c r="P1286" i="22"/>
  <c r="O1286" i="22"/>
  <c r="N1286" i="22"/>
  <c r="M1286" i="22"/>
  <c r="B1285" i="22"/>
  <c r="AM1285" i="22"/>
  <c r="AL1285" i="22"/>
  <c r="AA1285" i="22"/>
  <c r="AB1285" i="22" s="1"/>
  <c r="U1285" i="22"/>
  <c r="T1285" i="22"/>
  <c r="P1285" i="22"/>
  <c r="O1285" i="22"/>
  <c r="N1285" i="22"/>
  <c r="M1285" i="22"/>
  <c r="B1284" i="22"/>
  <c r="AM1284" i="22"/>
  <c r="AL1284" i="22"/>
  <c r="U1284" i="22"/>
  <c r="T1284" i="22"/>
  <c r="P1284" i="22"/>
  <c r="O1284" i="22"/>
  <c r="N1284" i="22"/>
  <c r="M1284" i="22"/>
  <c r="B1283" i="22"/>
  <c r="AM1283" i="22"/>
  <c r="AL1283" i="22"/>
  <c r="AA1283" i="22"/>
  <c r="AB1283" i="22" s="1"/>
  <c r="U1283" i="22"/>
  <c r="T1283" i="22"/>
  <c r="P1283" i="22"/>
  <c r="O1283" i="22"/>
  <c r="N1283" i="22"/>
  <c r="M1283" i="22"/>
  <c r="B1282" i="22"/>
  <c r="AM1282" i="22"/>
  <c r="AL1282" i="22"/>
  <c r="AA1282" i="22"/>
  <c r="AB1282" i="22" s="1"/>
  <c r="U1282" i="22"/>
  <c r="T1282" i="22"/>
  <c r="P1282" i="22"/>
  <c r="O1282" i="22"/>
  <c r="N1282" i="22"/>
  <c r="M1282" i="22"/>
  <c r="B1281" i="22"/>
  <c r="AM1281" i="22"/>
  <c r="AL1281" i="22"/>
  <c r="AA1281" i="22"/>
  <c r="AB1281" i="22" s="1"/>
  <c r="U1281" i="22"/>
  <c r="T1281" i="22"/>
  <c r="P1281" i="22"/>
  <c r="O1281" i="22"/>
  <c r="N1281" i="22"/>
  <c r="M1281" i="22"/>
  <c r="B1280" i="22"/>
  <c r="AL1280" i="22"/>
  <c r="AM1280" i="22" s="1"/>
  <c r="AA1280" i="22"/>
  <c r="AB1280" i="22" s="1"/>
  <c r="U1280" i="22"/>
  <c r="T1280" i="22"/>
  <c r="P1280" i="22"/>
  <c r="O1280" i="22"/>
  <c r="N1280" i="22"/>
  <c r="M1280" i="22"/>
  <c r="B1279" i="22"/>
  <c r="AA1279" i="22"/>
  <c r="AB1279" i="22" s="1"/>
  <c r="U1279" i="22"/>
  <c r="T1279" i="22"/>
  <c r="N1279" i="22"/>
  <c r="P1279" i="22" s="1"/>
  <c r="M1279" i="22"/>
  <c r="O1279" i="22" s="1"/>
  <c r="B1278" i="22"/>
  <c r="A1279" i="22" s="1"/>
  <c r="AM1277" i="22"/>
  <c r="AL1277" i="22"/>
  <c r="AB1277" i="22"/>
  <c r="AA1277" i="22"/>
  <c r="U1277" i="22"/>
  <c r="T1277" i="22"/>
  <c r="P1277" i="22"/>
  <c r="O1277" i="22"/>
  <c r="N1277" i="22"/>
  <c r="M1277" i="22"/>
  <c r="B1276" i="22"/>
  <c r="B1275" i="22"/>
  <c r="AM1275" i="22"/>
  <c r="AL1275" i="22"/>
  <c r="AB1275" i="22"/>
  <c r="AA1275" i="22"/>
  <c r="U1275" i="22"/>
  <c r="T1275" i="22"/>
  <c r="P1275" i="22"/>
  <c r="O1275" i="22"/>
  <c r="N1275" i="22"/>
  <c r="M1275" i="22"/>
  <c r="B1274" i="22"/>
  <c r="AM1274" i="22"/>
  <c r="AL1274" i="22"/>
  <c r="AB1274" i="22"/>
  <c r="AA1274" i="22"/>
  <c r="U1274" i="22"/>
  <c r="T1274" i="22"/>
  <c r="P1274" i="22"/>
  <c r="O1274" i="22"/>
  <c r="N1274" i="22"/>
  <c r="M1274" i="22"/>
  <c r="B1273" i="22"/>
  <c r="AM1273" i="22"/>
  <c r="AL1273" i="22"/>
  <c r="AB1273" i="22"/>
  <c r="AA1273" i="22"/>
  <c r="U1273" i="22"/>
  <c r="T1273" i="22"/>
  <c r="P1273" i="22"/>
  <c r="O1273" i="22"/>
  <c r="N1273" i="22"/>
  <c r="M1273" i="22"/>
  <c r="B1272" i="22"/>
  <c r="AM1272" i="22"/>
  <c r="AL1272" i="22"/>
  <c r="AB1272" i="22"/>
  <c r="AA1272" i="22"/>
  <c r="U1272" i="22"/>
  <c r="T1272" i="22"/>
  <c r="P1272" i="22"/>
  <c r="O1272" i="22"/>
  <c r="N1272" i="22"/>
  <c r="M1272" i="22"/>
  <c r="B1271" i="22"/>
  <c r="AM1271" i="22"/>
  <c r="AL1271" i="22"/>
  <c r="AB1271" i="22"/>
  <c r="AA1271" i="22"/>
  <c r="U1271" i="22"/>
  <c r="T1271" i="22"/>
  <c r="P1271" i="22"/>
  <c r="O1271" i="22"/>
  <c r="N1271" i="22"/>
  <c r="M1271" i="22"/>
  <c r="B1270" i="22"/>
  <c r="AM1270" i="22"/>
  <c r="AL1270" i="22"/>
  <c r="AB1270" i="22"/>
  <c r="AA1270" i="22"/>
  <c r="U1270" i="22"/>
  <c r="T1270" i="22"/>
  <c r="P1270" i="22"/>
  <c r="O1270" i="22"/>
  <c r="N1270" i="22"/>
  <c r="M1270" i="22"/>
  <c r="B1269" i="22"/>
  <c r="AM1269" i="22"/>
  <c r="AL1269" i="22"/>
  <c r="AA1269" i="22"/>
  <c r="AB1269" i="22" s="1"/>
  <c r="U1269" i="22"/>
  <c r="T1269" i="22"/>
  <c r="P1269" i="22"/>
  <c r="O1269" i="22"/>
  <c r="N1269" i="22"/>
  <c r="M1269" i="22"/>
  <c r="B1268" i="22"/>
  <c r="AM1268" i="22"/>
  <c r="AL1268" i="22"/>
  <c r="AA1268" i="22"/>
  <c r="AB1268" i="22" s="1"/>
  <c r="U1268" i="22"/>
  <c r="T1268" i="22"/>
  <c r="P1268" i="22"/>
  <c r="O1268" i="22"/>
  <c r="N1268" i="22"/>
  <c r="M1268" i="22"/>
  <c r="B1267" i="22"/>
  <c r="AM1267" i="22"/>
  <c r="AL1267" i="22"/>
  <c r="AA1267" i="22"/>
  <c r="AB1267" i="22" s="1"/>
  <c r="U1267" i="22"/>
  <c r="T1267" i="22"/>
  <c r="P1267" i="22"/>
  <c r="O1267" i="22"/>
  <c r="N1267" i="22"/>
  <c r="M1267" i="22"/>
  <c r="B1266" i="22"/>
  <c r="AM1266" i="22"/>
  <c r="AL1266" i="22"/>
  <c r="AA1266" i="22"/>
  <c r="AB1266" i="22" s="1"/>
  <c r="U1266" i="22"/>
  <c r="T1266" i="22"/>
  <c r="P1266" i="22"/>
  <c r="O1266" i="22"/>
  <c r="N1266" i="22"/>
  <c r="M1266" i="22"/>
  <c r="B1265" i="22"/>
  <c r="AM1265" i="22"/>
  <c r="AL1265" i="22"/>
  <c r="AA1265" i="22"/>
  <c r="AB1265" i="22" s="1"/>
  <c r="U1265" i="22"/>
  <c r="T1265" i="22"/>
  <c r="P1265" i="22"/>
  <c r="O1265" i="22"/>
  <c r="N1265" i="22"/>
  <c r="M1265" i="22"/>
  <c r="B1264" i="22"/>
  <c r="AM1264" i="22"/>
  <c r="AL1264" i="22"/>
  <c r="AA1264" i="22"/>
  <c r="AB1264" i="22" s="1"/>
  <c r="U1264" i="22"/>
  <c r="T1264" i="22"/>
  <c r="P1264" i="22"/>
  <c r="O1264" i="22"/>
  <c r="N1264" i="22"/>
  <c r="M1264" i="22"/>
  <c r="B1263" i="22"/>
  <c r="AL1263" i="22"/>
  <c r="AM1263" i="22" s="1"/>
  <c r="AA1263" i="22"/>
  <c r="AB1263" i="22" s="1"/>
  <c r="U1263" i="22"/>
  <c r="T1263" i="22"/>
  <c r="P1263" i="22"/>
  <c r="O1263" i="22"/>
  <c r="N1263" i="22"/>
  <c r="M1263" i="22"/>
  <c r="B1262" i="22"/>
  <c r="AA1262" i="22"/>
  <c r="AB1262" i="22" s="1"/>
  <c r="U1262" i="22"/>
  <c r="T1262" i="22"/>
  <c r="N1262" i="22"/>
  <c r="P1262" i="22" s="1"/>
  <c r="M1262" i="22"/>
  <c r="O1262" i="22" s="1"/>
  <c r="B1261" i="22"/>
  <c r="A1262" i="22" s="1"/>
  <c r="AM1260" i="22"/>
  <c r="AL1260" i="22"/>
  <c r="AB1260" i="22"/>
  <c r="AA1260" i="22"/>
  <c r="U1260" i="22"/>
  <c r="T1260" i="22"/>
  <c r="P1260" i="22"/>
  <c r="O1260" i="22"/>
  <c r="N1260" i="22"/>
  <c r="M1260" i="22"/>
  <c r="B1259" i="22"/>
  <c r="AM1259" i="22"/>
  <c r="AL1259" i="22"/>
  <c r="AB1259" i="22"/>
  <c r="AA1259" i="22"/>
  <c r="U1259" i="22"/>
  <c r="T1259" i="22"/>
  <c r="P1259" i="22"/>
  <c r="O1259" i="22"/>
  <c r="N1259" i="22"/>
  <c r="M1259" i="22"/>
  <c r="B1258" i="22"/>
  <c r="AM1258" i="22"/>
  <c r="AL1258" i="22"/>
  <c r="AB1258" i="22"/>
  <c r="AA1258" i="22"/>
  <c r="U1258" i="22"/>
  <c r="T1258" i="22"/>
  <c r="P1258" i="22"/>
  <c r="O1258" i="22"/>
  <c r="N1258" i="22"/>
  <c r="M1258" i="22"/>
  <c r="B1257" i="22"/>
  <c r="AM1257" i="22"/>
  <c r="AL1257" i="22"/>
  <c r="AB1257" i="22"/>
  <c r="AA1257" i="22"/>
  <c r="U1257" i="22"/>
  <c r="T1257" i="22"/>
  <c r="P1257" i="22"/>
  <c r="O1257" i="22"/>
  <c r="N1257" i="22"/>
  <c r="M1257" i="22"/>
  <c r="B1256" i="22"/>
  <c r="AM1256" i="22"/>
  <c r="AL1256" i="22"/>
  <c r="AB1256" i="22"/>
  <c r="AA1256" i="22"/>
  <c r="U1256" i="22"/>
  <c r="T1256" i="22"/>
  <c r="P1256" i="22"/>
  <c r="O1256" i="22"/>
  <c r="N1256" i="22"/>
  <c r="M1256" i="22"/>
  <c r="B1255" i="22"/>
  <c r="AM1255" i="22"/>
  <c r="AL1255" i="22"/>
  <c r="AB1255" i="22"/>
  <c r="AA1255" i="22"/>
  <c r="U1255" i="22"/>
  <c r="T1255" i="22"/>
  <c r="P1255" i="22"/>
  <c r="O1255" i="22"/>
  <c r="N1255" i="22"/>
  <c r="M1255" i="22"/>
  <c r="B1254" i="22"/>
  <c r="AM1254" i="22"/>
  <c r="AL1254" i="22"/>
  <c r="AA1254" i="22"/>
  <c r="AB1254" i="22" s="1"/>
  <c r="T1254" i="22"/>
  <c r="U1254" i="22" s="1"/>
  <c r="P1254" i="22"/>
  <c r="O1254" i="22"/>
  <c r="N1254" i="22"/>
  <c r="M1254" i="22"/>
  <c r="B1253" i="22"/>
  <c r="AM1253" i="22"/>
  <c r="AL1253" i="22"/>
  <c r="AA1253" i="22"/>
  <c r="AB1253" i="22" s="1"/>
  <c r="T1253" i="22"/>
  <c r="U1253" i="22" s="1"/>
  <c r="P1253" i="22"/>
  <c r="O1253" i="22"/>
  <c r="N1253" i="22"/>
  <c r="M1253" i="22"/>
  <c r="B1252" i="22"/>
  <c r="AM1252" i="22"/>
  <c r="AL1252" i="22"/>
  <c r="AA1252" i="22"/>
  <c r="AB1252" i="22" s="1"/>
  <c r="T1252" i="22"/>
  <c r="U1252" i="22" s="1"/>
  <c r="P1252" i="22"/>
  <c r="O1252" i="22"/>
  <c r="N1252" i="22"/>
  <c r="M1252" i="22"/>
  <c r="B1251" i="22"/>
  <c r="AM1251" i="22"/>
  <c r="AL1251" i="22"/>
  <c r="AA1251" i="22"/>
  <c r="AB1251" i="22" s="1"/>
  <c r="T1251" i="22"/>
  <c r="U1251" i="22" s="1"/>
  <c r="N1251" i="22"/>
  <c r="P1251" i="22" s="1"/>
  <c r="M1251" i="22"/>
  <c r="O1251" i="22" s="1"/>
  <c r="B1250" i="22"/>
  <c r="A1251" i="22" s="1"/>
  <c r="AM1249" i="22"/>
  <c r="AL1249" i="22"/>
  <c r="AB1249" i="22"/>
  <c r="AA1249" i="22"/>
  <c r="U1249" i="22"/>
  <c r="T1249" i="22"/>
  <c r="P1249" i="22"/>
  <c r="O1249" i="22"/>
  <c r="N1249" i="22"/>
  <c r="M1249" i="22"/>
  <c r="B1248" i="22"/>
  <c r="AM1248" i="22"/>
  <c r="AL1248" i="22"/>
  <c r="AA1248" i="22"/>
  <c r="AB1248" i="22" s="1"/>
  <c r="U1248" i="22"/>
  <c r="T1248" i="22"/>
  <c r="P1248" i="22"/>
  <c r="O1248" i="22"/>
  <c r="N1248" i="22"/>
  <c r="M1248" i="22"/>
  <c r="B1247" i="22"/>
  <c r="AM1247" i="22"/>
  <c r="AL1247" i="22"/>
  <c r="AA1247" i="22"/>
  <c r="AB1247" i="22" s="1"/>
  <c r="U1247" i="22"/>
  <c r="T1247" i="22"/>
  <c r="P1247" i="22"/>
  <c r="O1247" i="22"/>
  <c r="N1247" i="22"/>
  <c r="M1247" i="22"/>
  <c r="B1246" i="22"/>
  <c r="AM1246" i="22"/>
  <c r="AL1246" i="22"/>
  <c r="AA1246" i="22"/>
  <c r="AB1246" i="22" s="1"/>
  <c r="U1246" i="22"/>
  <c r="T1246" i="22"/>
  <c r="P1246" i="22"/>
  <c r="O1246" i="22"/>
  <c r="N1246" i="22"/>
  <c r="M1246" i="22"/>
  <c r="B1245" i="22"/>
  <c r="AM1245" i="22"/>
  <c r="AL1245" i="22"/>
  <c r="AA1245" i="22"/>
  <c r="AB1245" i="22" s="1"/>
  <c r="U1245" i="22"/>
  <c r="T1245" i="22"/>
  <c r="P1245" i="22"/>
  <c r="O1245" i="22"/>
  <c r="N1245" i="22"/>
  <c r="M1245" i="22"/>
  <c r="B1244" i="22"/>
  <c r="AM1244" i="22"/>
  <c r="AL1244" i="22"/>
  <c r="AA1244" i="22"/>
  <c r="AB1244" i="22" s="1"/>
  <c r="U1244" i="22"/>
  <c r="T1244" i="22"/>
  <c r="P1244" i="22"/>
  <c r="O1244" i="22"/>
  <c r="N1244" i="22"/>
  <c r="M1244" i="22"/>
  <c r="B1243" i="22"/>
  <c r="AM1243" i="22"/>
  <c r="AL1243" i="22"/>
  <c r="AA1243" i="22"/>
  <c r="AB1243" i="22" s="1"/>
  <c r="U1243" i="22"/>
  <c r="T1243" i="22"/>
  <c r="P1243" i="22"/>
  <c r="O1243" i="22"/>
  <c r="N1243" i="22"/>
  <c r="M1243" i="22"/>
  <c r="B1242" i="22"/>
  <c r="AM1242" i="22"/>
  <c r="AL1242" i="22"/>
  <c r="AA1242" i="22"/>
  <c r="AB1242" i="22" s="1"/>
  <c r="U1242" i="22"/>
  <c r="T1242" i="22"/>
  <c r="P1242" i="22"/>
  <c r="O1242" i="22"/>
  <c r="N1242" i="22"/>
  <c r="M1242" i="22"/>
  <c r="B1241" i="22"/>
  <c r="AM1241" i="22"/>
  <c r="AL1241" i="22"/>
  <c r="AA1241" i="22"/>
  <c r="AB1241" i="22" s="1"/>
  <c r="T1241" i="22"/>
  <c r="U1241" i="22" s="1"/>
  <c r="P1241" i="22"/>
  <c r="O1241" i="22"/>
  <c r="N1241" i="22"/>
  <c r="M1241" i="22"/>
  <c r="B1240" i="22"/>
  <c r="AM1240" i="22"/>
  <c r="AL1240" i="22"/>
  <c r="AA1240" i="22"/>
  <c r="Y1240" i="22"/>
  <c r="Y1229" i="22" s="1"/>
  <c r="T1240" i="22"/>
  <c r="U1240" i="22" s="1"/>
  <c r="P1240" i="22"/>
  <c r="O1240" i="22"/>
  <c r="N1240" i="22"/>
  <c r="M1240" i="22"/>
  <c r="B1239" i="22"/>
  <c r="AM1239" i="22"/>
  <c r="AL1239" i="22"/>
  <c r="AA1239" i="22"/>
  <c r="AB1239" i="22" s="1"/>
  <c r="T1239" i="22"/>
  <c r="U1239" i="22" s="1"/>
  <c r="P1239" i="22"/>
  <c r="O1239" i="22"/>
  <c r="N1239" i="22"/>
  <c r="M1239" i="22"/>
  <c r="B1238" i="22"/>
  <c r="AM1238" i="22"/>
  <c r="AL1238" i="22"/>
  <c r="AA1238" i="22"/>
  <c r="AB1238" i="22" s="1"/>
  <c r="T1238" i="22"/>
  <c r="U1238" i="22" s="1"/>
  <c r="P1238" i="22"/>
  <c r="O1238" i="22"/>
  <c r="N1238" i="22"/>
  <c r="M1238" i="22"/>
  <c r="B1237" i="22"/>
  <c r="AM1237" i="22"/>
  <c r="AL1237" i="22"/>
  <c r="AA1237" i="22"/>
  <c r="AB1237" i="22" s="1"/>
  <c r="T1237" i="22"/>
  <c r="U1237" i="22" s="1"/>
  <c r="P1237" i="22"/>
  <c r="O1237" i="22"/>
  <c r="N1237" i="22"/>
  <c r="M1237" i="22"/>
  <c r="B1236" i="22"/>
  <c r="AM1236" i="22"/>
  <c r="AL1236" i="22"/>
  <c r="AA1236" i="22"/>
  <c r="AB1236" i="22" s="1"/>
  <c r="T1236" i="22"/>
  <c r="U1236" i="22" s="1"/>
  <c r="P1236" i="22"/>
  <c r="O1236" i="22"/>
  <c r="N1236" i="22"/>
  <c r="M1236" i="22"/>
  <c r="B1235" i="22"/>
  <c r="AM1235" i="22"/>
  <c r="AL1235" i="22"/>
  <c r="AA1235" i="22"/>
  <c r="AB1235" i="22" s="1"/>
  <c r="T1235" i="22"/>
  <c r="U1235" i="22" s="1"/>
  <c r="P1235" i="22"/>
  <c r="O1235" i="22"/>
  <c r="N1235" i="22"/>
  <c r="M1235" i="22"/>
  <c r="B1234" i="22"/>
  <c r="AM1234" i="22"/>
  <c r="AL1234" i="22"/>
  <c r="AA1234" i="22"/>
  <c r="AB1234" i="22" s="1"/>
  <c r="T1234" i="22"/>
  <c r="U1234" i="22" s="1"/>
  <c r="P1234" i="22"/>
  <c r="O1234" i="22"/>
  <c r="N1234" i="22"/>
  <c r="M1234" i="22"/>
  <c r="B1233" i="22"/>
  <c r="AM1233" i="22"/>
  <c r="AL1233" i="22"/>
  <c r="AA1233" i="22"/>
  <c r="AB1233" i="22" s="1"/>
  <c r="T1233" i="22"/>
  <c r="U1233" i="22" s="1"/>
  <c r="P1233" i="22"/>
  <c r="O1233" i="22"/>
  <c r="N1233" i="22"/>
  <c r="M1233" i="22"/>
  <c r="B1232" i="22"/>
  <c r="AM1232" i="22"/>
  <c r="AL1232" i="22"/>
  <c r="AA1232" i="22"/>
  <c r="AB1232" i="22" s="1"/>
  <c r="T1232" i="22"/>
  <c r="U1232" i="22" s="1"/>
  <c r="P1232" i="22"/>
  <c r="O1232" i="22"/>
  <c r="N1232" i="22"/>
  <c r="M1232" i="22"/>
  <c r="B1231" i="22"/>
  <c r="AM1231" i="22"/>
  <c r="AL1231" i="22"/>
  <c r="AA1231" i="22"/>
  <c r="AB1231" i="22" s="1"/>
  <c r="T1231" i="22"/>
  <c r="U1231" i="22" s="1"/>
  <c r="P1231" i="22"/>
  <c r="O1231" i="22"/>
  <c r="N1231" i="22"/>
  <c r="M1231" i="22"/>
  <c r="B1230" i="22"/>
  <c r="AM1230" i="22"/>
  <c r="AL1230" i="22"/>
  <c r="AA1230" i="22"/>
  <c r="AB1230" i="22" s="1"/>
  <c r="T1230" i="22"/>
  <c r="U1230" i="22" s="1"/>
  <c r="P1230" i="22"/>
  <c r="O1230" i="22"/>
  <c r="N1230" i="22"/>
  <c r="M1230" i="22"/>
  <c r="B1229" i="22"/>
  <c r="A1230" i="22" s="1"/>
  <c r="AM1228" i="22"/>
  <c r="AL1228" i="22"/>
  <c r="AB1228" i="22"/>
  <c r="AA1228" i="22"/>
  <c r="U1228" i="22"/>
  <c r="T1228" i="22"/>
  <c r="P1228" i="22"/>
  <c r="O1228" i="22"/>
  <c r="N1228" i="22"/>
  <c r="M1228" i="22"/>
  <c r="B1227" i="22"/>
  <c r="AM1227" i="22"/>
  <c r="AL1227" i="22"/>
  <c r="AA1227" i="22"/>
  <c r="AB1227" i="22" s="1"/>
  <c r="U1227" i="22"/>
  <c r="T1227" i="22"/>
  <c r="P1227" i="22"/>
  <c r="O1227" i="22"/>
  <c r="N1227" i="22"/>
  <c r="M1227" i="22"/>
  <c r="B1226" i="22"/>
  <c r="AM1226" i="22"/>
  <c r="AL1226" i="22"/>
  <c r="AA1226" i="22"/>
  <c r="AB1226" i="22" s="1"/>
  <c r="U1226" i="22"/>
  <c r="T1226" i="22"/>
  <c r="P1226" i="22"/>
  <c r="O1226" i="22"/>
  <c r="N1226" i="22"/>
  <c r="M1226" i="22"/>
  <c r="B1225" i="22"/>
  <c r="AM1225" i="22"/>
  <c r="AL1225" i="22"/>
  <c r="AA1225" i="22"/>
  <c r="AB1225" i="22" s="1"/>
  <c r="U1225" i="22"/>
  <c r="T1225" i="22"/>
  <c r="P1225" i="22"/>
  <c r="O1225" i="22"/>
  <c r="N1225" i="22"/>
  <c r="M1225" i="22"/>
  <c r="B1224" i="22"/>
  <c r="AM1224" i="22"/>
  <c r="AL1224" i="22"/>
  <c r="AA1224" i="22"/>
  <c r="AB1224" i="22" s="1"/>
  <c r="U1224" i="22"/>
  <c r="T1224" i="22"/>
  <c r="P1224" i="22"/>
  <c r="O1224" i="22"/>
  <c r="N1224" i="22"/>
  <c r="M1224" i="22"/>
  <c r="B1223" i="22"/>
  <c r="AM1223" i="22"/>
  <c r="AL1223" i="22"/>
  <c r="AA1223" i="22"/>
  <c r="AB1223" i="22" s="1"/>
  <c r="U1223" i="22"/>
  <c r="T1223" i="22"/>
  <c r="P1223" i="22"/>
  <c r="O1223" i="22"/>
  <c r="N1223" i="22"/>
  <c r="M1223" i="22"/>
  <c r="B1222" i="22"/>
  <c r="AM1222" i="22"/>
  <c r="AL1222" i="22"/>
  <c r="U1222" i="22"/>
  <c r="T1222" i="22"/>
  <c r="P1222" i="22"/>
  <c r="O1222" i="22"/>
  <c r="N1222" i="22"/>
  <c r="M1222" i="22"/>
  <c r="B1221" i="22"/>
  <c r="AM1221" i="22"/>
  <c r="AL1221" i="22"/>
  <c r="AA1221" i="22"/>
  <c r="AB1221" i="22" s="1"/>
  <c r="U1221" i="22"/>
  <c r="T1221" i="22"/>
  <c r="P1221" i="22"/>
  <c r="O1221" i="22"/>
  <c r="N1221" i="22"/>
  <c r="M1221" i="22"/>
  <c r="B1220" i="22"/>
  <c r="AM1220" i="22"/>
  <c r="AL1220" i="22"/>
  <c r="AA1220" i="22"/>
  <c r="AB1220" i="22" s="1"/>
  <c r="U1220" i="22"/>
  <c r="T1220" i="22"/>
  <c r="P1220" i="22"/>
  <c r="O1220" i="22"/>
  <c r="N1220" i="22"/>
  <c r="M1220" i="22"/>
  <c r="B1219" i="22"/>
  <c r="AM1219" i="22"/>
  <c r="AL1219" i="22"/>
  <c r="AA1219" i="22"/>
  <c r="AB1219" i="22" s="1"/>
  <c r="U1219" i="22"/>
  <c r="T1219" i="22"/>
  <c r="P1219" i="22"/>
  <c r="O1219" i="22"/>
  <c r="N1219" i="22"/>
  <c r="M1219" i="22"/>
  <c r="B1218" i="22"/>
  <c r="AM1218" i="22"/>
  <c r="AL1218" i="22"/>
  <c r="AA1218" i="22"/>
  <c r="AB1218" i="22" s="1"/>
  <c r="U1218" i="22"/>
  <c r="T1218" i="22"/>
  <c r="P1218" i="22"/>
  <c r="O1218" i="22"/>
  <c r="N1218" i="22"/>
  <c r="M1218" i="22"/>
  <c r="B1217" i="22"/>
  <c r="AM1217" i="22"/>
  <c r="AL1217" i="22"/>
  <c r="AA1217" i="22"/>
  <c r="AB1217" i="22" s="1"/>
  <c r="U1217" i="22"/>
  <c r="T1217" i="22"/>
  <c r="P1217" i="22"/>
  <c r="O1217" i="22"/>
  <c r="N1217" i="22"/>
  <c r="M1217" i="22"/>
  <c r="B1216" i="22"/>
  <c r="AM1216" i="22"/>
  <c r="AL1216" i="22"/>
  <c r="AA1216" i="22"/>
  <c r="AB1216" i="22" s="1"/>
  <c r="U1216" i="22"/>
  <c r="T1216" i="22"/>
  <c r="P1216" i="22"/>
  <c r="O1216" i="22"/>
  <c r="N1216" i="22"/>
  <c r="M1216" i="22"/>
  <c r="B1215" i="22"/>
  <c r="AM1215" i="22"/>
  <c r="AL1215" i="22"/>
  <c r="AA1215" i="22"/>
  <c r="AB1215" i="22" s="1"/>
  <c r="U1215" i="22"/>
  <c r="T1215" i="22"/>
  <c r="P1215" i="22"/>
  <c r="O1215" i="22"/>
  <c r="N1215" i="22"/>
  <c r="M1215" i="22"/>
  <c r="B1214" i="22"/>
  <c r="AM1214" i="22"/>
  <c r="AL1214" i="22"/>
  <c r="AA1214" i="22"/>
  <c r="AB1214" i="22" s="1"/>
  <c r="U1214" i="22"/>
  <c r="T1214" i="22"/>
  <c r="P1214" i="22"/>
  <c r="O1214" i="22"/>
  <c r="N1214" i="22"/>
  <c r="M1214" i="22"/>
  <c r="B1213" i="22"/>
  <c r="AM1213" i="22"/>
  <c r="AL1213" i="22"/>
  <c r="AA1213" i="22"/>
  <c r="AB1213" i="22" s="1"/>
  <c r="U1213" i="22"/>
  <c r="T1213" i="22"/>
  <c r="P1213" i="22"/>
  <c r="O1213" i="22"/>
  <c r="N1213" i="22"/>
  <c r="M1213" i="22"/>
  <c r="B1212" i="22"/>
  <c r="AM1212" i="22"/>
  <c r="AL1212" i="22"/>
  <c r="U1212" i="22"/>
  <c r="T1212" i="22"/>
  <c r="P1212" i="22"/>
  <c r="O1212" i="22"/>
  <c r="N1212" i="22"/>
  <c r="M1212" i="22"/>
  <c r="B1211" i="22"/>
  <c r="AM1211" i="22"/>
  <c r="AL1211" i="22"/>
  <c r="U1211" i="22"/>
  <c r="T1211" i="22"/>
  <c r="P1211" i="22"/>
  <c r="O1211" i="22"/>
  <c r="N1211" i="22"/>
  <c r="M1211" i="22"/>
  <c r="B1210" i="22"/>
  <c r="AM1210" i="22"/>
  <c r="AL1210" i="22"/>
  <c r="AA1210" i="22"/>
  <c r="AB1210" i="22" s="1"/>
  <c r="U1210" i="22"/>
  <c r="T1210" i="22"/>
  <c r="P1210" i="22"/>
  <c r="O1210" i="22"/>
  <c r="N1210" i="22"/>
  <c r="M1210" i="22"/>
  <c r="B1209" i="22"/>
  <c r="AM1209" i="22"/>
  <c r="AL1209" i="22"/>
  <c r="AA1209" i="22"/>
  <c r="AB1209" i="22" s="1"/>
  <c r="U1209" i="22"/>
  <c r="T1209" i="22"/>
  <c r="P1209" i="22"/>
  <c r="O1209" i="22"/>
  <c r="N1209" i="22"/>
  <c r="M1209" i="22"/>
  <c r="B1208" i="22"/>
  <c r="AM1208" i="22"/>
  <c r="AL1208" i="22"/>
  <c r="AA1208" i="22"/>
  <c r="AB1208" i="22" s="1"/>
  <c r="U1208" i="22"/>
  <c r="T1208" i="22"/>
  <c r="P1208" i="22"/>
  <c r="O1208" i="22"/>
  <c r="N1208" i="22"/>
  <c r="M1208" i="22"/>
  <c r="B1207" i="22"/>
  <c r="A1208" i="22" s="1"/>
  <c r="AM1206" i="22"/>
  <c r="AL1206" i="22"/>
  <c r="AB1206" i="22"/>
  <c r="AA1206" i="22"/>
  <c r="U1206" i="22"/>
  <c r="T1206" i="22"/>
  <c r="P1206" i="22"/>
  <c r="O1206" i="22"/>
  <c r="N1206" i="22"/>
  <c r="M1206" i="22"/>
  <c r="B1205" i="22"/>
  <c r="AM1205" i="22"/>
  <c r="AL1205" i="22"/>
  <c r="AA1205" i="22"/>
  <c r="AB1205" i="22" s="1"/>
  <c r="U1205" i="22"/>
  <c r="T1205" i="22"/>
  <c r="P1205" i="22"/>
  <c r="O1205" i="22"/>
  <c r="N1205" i="22"/>
  <c r="M1205" i="22"/>
  <c r="B1204" i="22"/>
  <c r="AM1204" i="22"/>
  <c r="AL1204" i="22"/>
  <c r="AA1204" i="22"/>
  <c r="Y1204" i="22"/>
  <c r="Y1185" i="22" s="1"/>
  <c r="U1204" i="22"/>
  <c r="T1204" i="22"/>
  <c r="P1204" i="22"/>
  <c r="O1204" i="22"/>
  <c r="N1204" i="22"/>
  <c r="M1204" i="22"/>
  <c r="B1203" i="22"/>
  <c r="AM1203" i="22"/>
  <c r="AL1203" i="22"/>
  <c r="AA1203" i="22"/>
  <c r="AB1203" i="22" s="1"/>
  <c r="U1203" i="22"/>
  <c r="T1203" i="22"/>
  <c r="P1203" i="22"/>
  <c r="O1203" i="22"/>
  <c r="N1203" i="22"/>
  <c r="M1203" i="22"/>
  <c r="B1202" i="22"/>
  <c r="AM1202" i="22"/>
  <c r="AL1202" i="22"/>
  <c r="AA1202" i="22"/>
  <c r="AB1202" i="22" s="1"/>
  <c r="U1202" i="22"/>
  <c r="T1202" i="22"/>
  <c r="P1202" i="22"/>
  <c r="O1202" i="22"/>
  <c r="N1202" i="22"/>
  <c r="M1202" i="22"/>
  <c r="B1201" i="22"/>
  <c r="AM1201" i="22"/>
  <c r="AL1201" i="22"/>
  <c r="AA1201" i="22"/>
  <c r="AB1201" i="22" s="1"/>
  <c r="U1201" i="22"/>
  <c r="T1201" i="22"/>
  <c r="P1201" i="22"/>
  <c r="O1201" i="22"/>
  <c r="N1201" i="22"/>
  <c r="M1201" i="22"/>
  <c r="B1200" i="22"/>
  <c r="AM1200" i="22"/>
  <c r="AL1200" i="22"/>
  <c r="AA1200" i="22"/>
  <c r="AB1200" i="22" s="1"/>
  <c r="U1200" i="22"/>
  <c r="T1200" i="22"/>
  <c r="P1200" i="22"/>
  <c r="O1200" i="22"/>
  <c r="N1200" i="22"/>
  <c r="M1200" i="22"/>
  <c r="B1199" i="22"/>
  <c r="AM1199" i="22"/>
  <c r="AL1199" i="22"/>
  <c r="AA1199" i="22"/>
  <c r="AB1199" i="22" s="1"/>
  <c r="U1199" i="22"/>
  <c r="T1199" i="22"/>
  <c r="P1199" i="22"/>
  <c r="O1199" i="22"/>
  <c r="N1199" i="22"/>
  <c r="M1199" i="22"/>
  <c r="B1198" i="22"/>
  <c r="AM1198" i="22"/>
  <c r="AL1198" i="22"/>
  <c r="AA1198" i="22"/>
  <c r="AB1198" i="22" s="1"/>
  <c r="U1198" i="22"/>
  <c r="T1198" i="22"/>
  <c r="P1198" i="22"/>
  <c r="O1198" i="22"/>
  <c r="N1198" i="22"/>
  <c r="M1198" i="22"/>
  <c r="B1197" i="22"/>
  <c r="AM1197" i="22"/>
  <c r="AL1197" i="22"/>
  <c r="AA1197" i="22"/>
  <c r="AB1197" i="22" s="1"/>
  <c r="U1197" i="22"/>
  <c r="T1197" i="22"/>
  <c r="P1197" i="22"/>
  <c r="O1197" i="22"/>
  <c r="N1197" i="22"/>
  <c r="M1197" i="22"/>
  <c r="B1196" i="22"/>
  <c r="AM1196" i="22"/>
  <c r="AL1196" i="22"/>
  <c r="AA1196" i="22"/>
  <c r="AB1196" i="22" s="1"/>
  <c r="U1196" i="22"/>
  <c r="T1196" i="22"/>
  <c r="P1196" i="22"/>
  <c r="O1196" i="22"/>
  <c r="N1196" i="22"/>
  <c r="M1196" i="22"/>
  <c r="B1195" i="22"/>
  <c r="AM1195" i="22"/>
  <c r="AL1195" i="22"/>
  <c r="AA1195" i="22"/>
  <c r="AB1195" i="22" s="1"/>
  <c r="U1195" i="22"/>
  <c r="T1195" i="22"/>
  <c r="P1195" i="22"/>
  <c r="O1195" i="22"/>
  <c r="N1195" i="22"/>
  <c r="M1195" i="22"/>
  <c r="B1194" i="22"/>
  <c r="AM1194" i="22"/>
  <c r="AL1194" i="22"/>
  <c r="AA1194" i="22"/>
  <c r="AB1194" i="22" s="1"/>
  <c r="T1194" i="22"/>
  <c r="U1194" i="22" s="1"/>
  <c r="P1194" i="22"/>
  <c r="O1194" i="22"/>
  <c r="N1194" i="22"/>
  <c r="M1194" i="22"/>
  <c r="B1193" i="22"/>
  <c r="AM1193" i="22"/>
  <c r="AL1193" i="22"/>
  <c r="AA1193" i="22"/>
  <c r="AB1193" i="22" s="1"/>
  <c r="T1193" i="22"/>
  <c r="U1193" i="22" s="1"/>
  <c r="P1193" i="22"/>
  <c r="O1193" i="22"/>
  <c r="N1193" i="22"/>
  <c r="M1193" i="22"/>
  <c r="B1192" i="22"/>
  <c r="AM1192" i="22"/>
  <c r="AL1192" i="22"/>
  <c r="AA1192" i="22"/>
  <c r="AB1192" i="22" s="1"/>
  <c r="T1192" i="22"/>
  <c r="U1192" i="22" s="1"/>
  <c r="P1192" i="22"/>
  <c r="O1192" i="22"/>
  <c r="N1192" i="22"/>
  <c r="M1192" i="22"/>
  <c r="B1191" i="22"/>
  <c r="AM1191" i="22"/>
  <c r="AL1191" i="22"/>
  <c r="AA1191" i="22"/>
  <c r="AB1191" i="22" s="1"/>
  <c r="T1191" i="22"/>
  <c r="U1191" i="22" s="1"/>
  <c r="P1191" i="22"/>
  <c r="O1191" i="22"/>
  <c r="N1191" i="22"/>
  <c r="M1191" i="22"/>
  <c r="B1190" i="22"/>
  <c r="AM1190" i="22"/>
  <c r="AL1190" i="22"/>
  <c r="AA1190" i="22"/>
  <c r="AB1190" i="22" s="1"/>
  <c r="T1190" i="22"/>
  <c r="U1190" i="22" s="1"/>
  <c r="P1190" i="22"/>
  <c r="O1190" i="22"/>
  <c r="N1190" i="22"/>
  <c r="M1190" i="22"/>
  <c r="B1189" i="22"/>
  <c r="AM1189" i="22"/>
  <c r="AL1189" i="22"/>
  <c r="AA1189" i="22"/>
  <c r="AB1189" i="22" s="1"/>
  <c r="T1189" i="22"/>
  <c r="U1189" i="22" s="1"/>
  <c r="P1189" i="22"/>
  <c r="O1189" i="22"/>
  <c r="N1189" i="22"/>
  <c r="M1189" i="22"/>
  <c r="B1188" i="22"/>
  <c r="AM1188" i="22"/>
  <c r="AL1188" i="22"/>
  <c r="AA1188" i="22"/>
  <c r="AB1188" i="22" s="1"/>
  <c r="T1188" i="22"/>
  <c r="U1188" i="22" s="1"/>
  <c r="P1188" i="22"/>
  <c r="O1188" i="22"/>
  <c r="N1188" i="22"/>
  <c r="M1188" i="22"/>
  <c r="B1187" i="22"/>
  <c r="AL1187" i="22"/>
  <c r="AM1187" i="22" s="1"/>
  <c r="AA1187" i="22"/>
  <c r="AB1187" i="22" s="1"/>
  <c r="T1187" i="22"/>
  <c r="U1187" i="22" s="1"/>
  <c r="P1187" i="22"/>
  <c r="O1187" i="22"/>
  <c r="N1187" i="22"/>
  <c r="M1187" i="22"/>
  <c r="B1186" i="22"/>
  <c r="AA1186" i="22"/>
  <c r="AB1186" i="22" s="1"/>
  <c r="T1186" i="22"/>
  <c r="U1186" i="22" s="1"/>
  <c r="M1186" i="22"/>
  <c r="O1186" i="22" s="1"/>
  <c r="B1185" i="22"/>
  <c r="A1186" i="22" s="1"/>
  <c r="AM1184" i="22"/>
  <c r="AL1184" i="22"/>
  <c r="AB1184" i="22"/>
  <c r="AA1184" i="22"/>
  <c r="U1184" i="22"/>
  <c r="T1184" i="22"/>
  <c r="P1184" i="22"/>
  <c r="O1184" i="22"/>
  <c r="N1184" i="22"/>
  <c r="M1184" i="22"/>
  <c r="B1183" i="22"/>
  <c r="AM1183" i="22"/>
  <c r="AL1183" i="22"/>
  <c r="AB1183" i="22"/>
  <c r="AA1183" i="22"/>
  <c r="U1183" i="22"/>
  <c r="T1183" i="22"/>
  <c r="P1183" i="22"/>
  <c r="O1183" i="22"/>
  <c r="N1183" i="22"/>
  <c r="M1183" i="22"/>
  <c r="B1182" i="22"/>
  <c r="AM1182" i="22"/>
  <c r="AL1182" i="22"/>
  <c r="AA1182" i="22"/>
  <c r="AB1182" i="22" s="1"/>
  <c r="U1182" i="22"/>
  <c r="T1182" i="22"/>
  <c r="P1182" i="22"/>
  <c r="O1182" i="22"/>
  <c r="N1182" i="22"/>
  <c r="M1182" i="22"/>
  <c r="B1181" i="22"/>
  <c r="AM1181" i="22"/>
  <c r="AL1181" i="22"/>
  <c r="AA1181" i="22"/>
  <c r="AB1181" i="22" s="1"/>
  <c r="U1181" i="22"/>
  <c r="T1181" i="22"/>
  <c r="P1181" i="22"/>
  <c r="O1181" i="22"/>
  <c r="N1181" i="22"/>
  <c r="M1181" i="22"/>
  <c r="B1180" i="22"/>
  <c r="AM1180" i="22"/>
  <c r="AL1180" i="22"/>
  <c r="AA1180" i="22"/>
  <c r="AB1180" i="22" s="1"/>
  <c r="U1180" i="22"/>
  <c r="T1180" i="22"/>
  <c r="P1180" i="22"/>
  <c r="O1180" i="22"/>
  <c r="N1180" i="22"/>
  <c r="M1180" i="22"/>
  <c r="B1179" i="22"/>
  <c r="AM1179" i="22"/>
  <c r="AL1179" i="22"/>
  <c r="AA1179" i="22"/>
  <c r="AB1179" i="22" s="1"/>
  <c r="U1179" i="22"/>
  <c r="T1179" i="22"/>
  <c r="P1179" i="22"/>
  <c r="O1179" i="22"/>
  <c r="N1179" i="22"/>
  <c r="M1179" i="22"/>
  <c r="B1178" i="22"/>
  <c r="AM1178" i="22"/>
  <c r="AL1178" i="22"/>
  <c r="AA1178" i="22"/>
  <c r="AB1178" i="22" s="1"/>
  <c r="U1178" i="22"/>
  <c r="T1178" i="22"/>
  <c r="P1178" i="22"/>
  <c r="O1178" i="22"/>
  <c r="N1178" i="22"/>
  <c r="M1178" i="22"/>
  <c r="B1177" i="22"/>
  <c r="AM1177" i="22"/>
  <c r="AL1177" i="22"/>
  <c r="AA1177" i="22"/>
  <c r="AB1177" i="22" s="1"/>
  <c r="U1177" i="22"/>
  <c r="T1177" i="22"/>
  <c r="P1177" i="22"/>
  <c r="O1177" i="22"/>
  <c r="N1177" i="22"/>
  <c r="M1177" i="22"/>
  <c r="B1176" i="22"/>
  <c r="AM1176" i="22"/>
  <c r="AL1176" i="22"/>
  <c r="AA1176" i="22"/>
  <c r="AB1176" i="22" s="1"/>
  <c r="U1176" i="22"/>
  <c r="T1176" i="22"/>
  <c r="P1176" i="22"/>
  <c r="O1176" i="22"/>
  <c r="N1176" i="22"/>
  <c r="M1176" i="22"/>
  <c r="B1175" i="22"/>
  <c r="AM1175" i="22"/>
  <c r="AL1175" i="22"/>
  <c r="AA1175" i="22"/>
  <c r="AB1175" i="22" s="1"/>
  <c r="U1175" i="22"/>
  <c r="T1175" i="22"/>
  <c r="P1175" i="22"/>
  <c r="O1175" i="22"/>
  <c r="N1175" i="22"/>
  <c r="M1175" i="22"/>
  <c r="B1174" i="22"/>
  <c r="AM1174" i="22"/>
  <c r="AL1174" i="22"/>
  <c r="AA1174" i="22"/>
  <c r="AB1174" i="22" s="1"/>
  <c r="U1174" i="22"/>
  <c r="T1174" i="22"/>
  <c r="P1174" i="22"/>
  <c r="O1174" i="22"/>
  <c r="N1174" i="22"/>
  <c r="M1174" i="22"/>
  <c r="B1173" i="22"/>
  <c r="AM1173" i="22"/>
  <c r="AL1173" i="22"/>
  <c r="AA1173" i="22"/>
  <c r="AB1173" i="22" s="1"/>
  <c r="U1173" i="22"/>
  <c r="T1173" i="22"/>
  <c r="P1173" i="22"/>
  <c r="O1173" i="22"/>
  <c r="N1173" i="22"/>
  <c r="M1173" i="22"/>
  <c r="B1172" i="22"/>
  <c r="AM1172" i="22"/>
  <c r="AL1172" i="22"/>
  <c r="AA1172" i="22"/>
  <c r="AB1172" i="22" s="1"/>
  <c r="U1172" i="22"/>
  <c r="T1172" i="22"/>
  <c r="P1172" i="22"/>
  <c r="O1172" i="22"/>
  <c r="N1172" i="22"/>
  <c r="M1172" i="22"/>
  <c r="B1171" i="22"/>
  <c r="AM1171" i="22"/>
  <c r="AL1171" i="22"/>
  <c r="AA1171" i="22"/>
  <c r="AB1171" i="22" s="1"/>
  <c r="U1171" i="22"/>
  <c r="T1171" i="22"/>
  <c r="P1171" i="22"/>
  <c r="O1171" i="22"/>
  <c r="N1171" i="22"/>
  <c r="M1171" i="22"/>
  <c r="B1170" i="22"/>
  <c r="AM1170" i="22"/>
  <c r="AL1170" i="22"/>
  <c r="AA1170" i="22"/>
  <c r="AB1170" i="22" s="1"/>
  <c r="U1170" i="22"/>
  <c r="T1170" i="22"/>
  <c r="P1170" i="22"/>
  <c r="O1170" i="22"/>
  <c r="N1170" i="22"/>
  <c r="M1170" i="22"/>
  <c r="B1169" i="22"/>
  <c r="AM1169" i="22"/>
  <c r="AL1169" i="22"/>
  <c r="AA1169" i="22"/>
  <c r="AB1169" i="22" s="1"/>
  <c r="U1169" i="22"/>
  <c r="T1169" i="22"/>
  <c r="P1169" i="22"/>
  <c r="O1169" i="22"/>
  <c r="N1169" i="22"/>
  <c r="M1169" i="22"/>
  <c r="B1168" i="22"/>
  <c r="AM1168" i="22"/>
  <c r="AL1168" i="22"/>
  <c r="AA1168" i="22"/>
  <c r="AB1168" i="22" s="1"/>
  <c r="U1168" i="22"/>
  <c r="T1168" i="22"/>
  <c r="P1168" i="22"/>
  <c r="O1168" i="22"/>
  <c r="N1168" i="22"/>
  <c r="M1168" i="22"/>
  <c r="B1167" i="22"/>
  <c r="AM1167" i="22"/>
  <c r="AL1167" i="22"/>
  <c r="AA1167" i="22"/>
  <c r="AB1167" i="22" s="1"/>
  <c r="U1167" i="22"/>
  <c r="T1167" i="22"/>
  <c r="P1167" i="22"/>
  <c r="O1167" i="22"/>
  <c r="N1167" i="22"/>
  <c r="M1167" i="22"/>
  <c r="B1166" i="22"/>
  <c r="A1167" i="22" s="1"/>
  <c r="AM1165" i="22"/>
  <c r="AL1165" i="22"/>
  <c r="AB1165" i="22"/>
  <c r="AA1165" i="22"/>
  <c r="U1165" i="22"/>
  <c r="T1165" i="22"/>
  <c r="P1165" i="22"/>
  <c r="O1165" i="22"/>
  <c r="N1165" i="22"/>
  <c r="M1165" i="22"/>
  <c r="B1164" i="22"/>
  <c r="AM1164" i="22"/>
  <c r="AL1164" i="22"/>
  <c r="AB1164" i="22"/>
  <c r="AA1164" i="22"/>
  <c r="U1164" i="22"/>
  <c r="T1164" i="22"/>
  <c r="P1164" i="22"/>
  <c r="O1164" i="22"/>
  <c r="N1164" i="22"/>
  <c r="M1164" i="22"/>
  <c r="B1163" i="22"/>
  <c r="AM1163" i="22"/>
  <c r="AL1163" i="22"/>
  <c r="AB1163" i="22"/>
  <c r="AA1163" i="22"/>
  <c r="U1163" i="22"/>
  <c r="T1163" i="22"/>
  <c r="P1163" i="22"/>
  <c r="O1163" i="22"/>
  <c r="N1163" i="22"/>
  <c r="M1163" i="22"/>
  <c r="B1162" i="22"/>
  <c r="AM1162" i="22"/>
  <c r="AL1162" i="22"/>
  <c r="AB1162" i="22"/>
  <c r="AA1162" i="22"/>
  <c r="U1162" i="22"/>
  <c r="T1162" i="22"/>
  <c r="P1162" i="22"/>
  <c r="O1162" i="22"/>
  <c r="N1162" i="22"/>
  <c r="M1162" i="22"/>
  <c r="B1161" i="22"/>
  <c r="AM1161" i="22"/>
  <c r="AL1161" i="22"/>
  <c r="AB1161" i="22"/>
  <c r="AA1161" i="22"/>
  <c r="U1161" i="22"/>
  <c r="T1161" i="22"/>
  <c r="P1161" i="22"/>
  <c r="O1161" i="22"/>
  <c r="N1161" i="22"/>
  <c r="M1161" i="22"/>
  <c r="B1160" i="22"/>
  <c r="AM1160" i="22"/>
  <c r="AL1160" i="22"/>
  <c r="AB1160" i="22"/>
  <c r="AA1160" i="22"/>
  <c r="U1160" i="22"/>
  <c r="T1160" i="22"/>
  <c r="P1160" i="22"/>
  <c r="O1160" i="22"/>
  <c r="N1160" i="22"/>
  <c r="M1160" i="22"/>
  <c r="B1159" i="22"/>
  <c r="AM1159" i="22"/>
  <c r="AL1159" i="22"/>
  <c r="AB1159" i="22"/>
  <c r="AA1159" i="22"/>
  <c r="U1159" i="22"/>
  <c r="T1159" i="22"/>
  <c r="P1159" i="22"/>
  <c r="O1159" i="22"/>
  <c r="N1159" i="22"/>
  <c r="M1159" i="22"/>
  <c r="B1158" i="22"/>
  <c r="AM1158" i="22"/>
  <c r="AL1158" i="22"/>
  <c r="AB1158" i="22"/>
  <c r="AA1158" i="22"/>
  <c r="U1158" i="22"/>
  <c r="T1158" i="22"/>
  <c r="P1158" i="22"/>
  <c r="O1158" i="22"/>
  <c r="N1158" i="22"/>
  <c r="M1158" i="22"/>
  <c r="B1157" i="22"/>
  <c r="AM1157" i="22"/>
  <c r="AL1157" i="22"/>
  <c r="AB1157" i="22"/>
  <c r="AA1157" i="22"/>
  <c r="U1157" i="22"/>
  <c r="T1157" i="22"/>
  <c r="P1157" i="22"/>
  <c r="O1157" i="22"/>
  <c r="N1157" i="22"/>
  <c r="M1157" i="22"/>
  <c r="B1156" i="22"/>
  <c r="AM1156" i="22"/>
  <c r="AL1156" i="22"/>
  <c r="AB1156" i="22"/>
  <c r="AA1156" i="22"/>
  <c r="U1156" i="22"/>
  <c r="T1156" i="22"/>
  <c r="P1156" i="22"/>
  <c r="O1156" i="22"/>
  <c r="N1156" i="22"/>
  <c r="M1156" i="22"/>
  <c r="B1155" i="22"/>
  <c r="AM1155" i="22"/>
  <c r="AL1155" i="22"/>
  <c r="AB1155" i="22"/>
  <c r="AA1155" i="22"/>
  <c r="U1155" i="22"/>
  <c r="T1155" i="22"/>
  <c r="M1155" i="22"/>
  <c r="O1155" i="22" s="1"/>
  <c r="B1154" i="22"/>
  <c r="A1155" i="22" s="1"/>
  <c r="AM1153" i="22"/>
  <c r="AL1153" i="22"/>
  <c r="AB1153" i="22"/>
  <c r="AA1153" i="22"/>
  <c r="U1153" i="22"/>
  <c r="T1153" i="22"/>
  <c r="P1153" i="22"/>
  <c r="O1153" i="22"/>
  <c r="N1153" i="22"/>
  <c r="M1153" i="22"/>
  <c r="B1152" i="22"/>
  <c r="AM1152" i="22"/>
  <c r="AL1152" i="22"/>
  <c r="AB1152" i="22"/>
  <c r="AA1152" i="22"/>
  <c r="T1152" i="22"/>
  <c r="U1152" i="22" s="1"/>
  <c r="P1152" i="22"/>
  <c r="O1152" i="22"/>
  <c r="N1152" i="22"/>
  <c r="M1152" i="22"/>
  <c r="B1151" i="22"/>
  <c r="AM1151" i="22"/>
  <c r="AL1151" i="22"/>
  <c r="AB1151" i="22"/>
  <c r="AA1151" i="22"/>
  <c r="T1151" i="22"/>
  <c r="U1151" i="22" s="1"/>
  <c r="P1151" i="22"/>
  <c r="O1151" i="22"/>
  <c r="N1151" i="22"/>
  <c r="M1151" i="22"/>
  <c r="B1150" i="22"/>
  <c r="AM1150" i="22"/>
  <c r="AL1150" i="22"/>
  <c r="AB1150" i="22"/>
  <c r="AA1150" i="22"/>
  <c r="T1150" i="22"/>
  <c r="U1150" i="22" s="1"/>
  <c r="P1150" i="22"/>
  <c r="O1150" i="22"/>
  <c r="N1150" i="22"/>
  <c r="M1150" i="22"/>
  <c r="B1149" i="22"/>
  <c r="AM1149" i="22"/>
  <c r="AL1149" i="22"/>
  <c r="AB1149" i="22"/>
  <c r="AA1149" i="22"/>
  <c r="T1149" i="22"/>
  <c r="U1149" i="22" s="1"/>
  <c r="P1149" i="22"/>
  <c r="O1149" i="22"/>
  <c r="N1149" i="22"/>
  <c r="M1149" i="22"/>
  <c r="B1148" i="22"/>
  <c r="AM1148" i="22"/>
  <c r="AL1148" i="22"/>
  <c r="AB1148" i="22"/>
  <c r="AA1148" i="22"/>
  <c r="T1148" i="22"/>
  <c r="U1148" i="22" s="1"/>
  <c r="P1148" i="22"/>
  <c r="O1148" i="22"/>
  <c r="N1148" i="22"/>
  <c r="M1148" i="22"/>
  <c r="B1147" i="22"/>
  <c r="AM1147" i="22"/>
  <c r="AL1147" i="22"/>
  <c r="AB1147" i="22"/>
  <c r="AA1147" i="22"/>
  <c r="T1147" i="22"/>
  <c r="U1147" i="22" s="1"/>
  <c r="P1147" i="22"/>
  <c r="O1147" i="22"/>
  <c r="N1147" i="22"/>
  <c r="M1147" i="22"/>
  <c r="B1146" i="22"/>
  <c r="AM1146" i="22"/>
  <c r="AL1146" i="22"/>
  <c r="AB1146" i="22"/>
  <c r="AA1146" i="22"/>
  <c r="T1146" i="22"/>
  <c r="U1146" i="22" s="1"/>
  <c r="P1146" i="22"/>
  <c r="O1146" i="22"/>
  <c r="N1146" i="22"/>
  <c r="M1146" i="22"/>
  <c r="B1145" i="22"/>
  <c r="AM1145" i="22"/>
  <c r="AL1145" i="22"/>
  <c r="AB1145" i="22"/>
  <c r="AA1145" i="22"/>
  <c r="T1145" i="22"/>
  <c r="U1145" i="22" s="1"/>
  <c r="P1145" i="22"/>
  <c r="O1145" i="22"/>
  <c r="N1145" i="22"/>
  <c r="M1145" i="22"/>
  <c r="B1144" i="22"/>
  <c r="AM1144" i="22"/>
  <c r="AL1144" i="22"/>
  <c r="AB1144" i="22"/>
  <c r="AA1144" i="22"/>
  <c r="T1144" i="22"/>
  <c r="U1144" i="22" s="1"/>
  <c r="P1144" i="22"/>
  <c r="O1144" i="22"/>
  <c r="N1144" i="22"/>
  <c r="M1144" i="22"/>
  <c r="B1143" i="22"/>
  <c r="AM1143" i="22"/>
  <c r="AL1143" i="22"/>
  <c r="AB1143" i="22"/>
  <c r="AA1143" i="22"/>
  <c r="T1143" i="22"/>
  <c r="U1143" i="22" s="1"/>
  <c r="P1143" i="22"/>
  <c r="O1143" i="22"/>
  <c r="N1143" i="22"/>
  <c r="M1143" i="22"/>
  <c r="B1142" i="22"/>
  <c r="AM1142" i="22"/>
  <c r="AL1142" i="22"/>
  <c r="AA1142" i="22"/>
  <c r="AB1142" i="22" s="1"/>
  <c r="T1142" i="22"/>
  <c r="U1142" i="22" s="1"/>
  <c r="P1142" i="22"/>
  <c r="O1142" i="22"/>
  <c r="N1142" i="22"/>
  <c r="M1142" i="22"/>
  <c r="B1141" i="22"/>
  <c r="AM1141" i="22"/>
  <c r="AL1141" i="22"/>
  <c r="AA1141" i="22"/>
  <c r="AB1141" i="22" s="1"/>
  <c r="T1141" i="22"/>
  <c r="U1141" i="22" s="1"/>
  <c r="P1141" i="22"/>
  <c r="O1141" i="22"/>
  <c r="N1141" i="22"/>
  <c r="M1141" i="22"/>
  <c r="B1140" i="22"/>
  <c r="AM1140" i="22"/>
  <c r="AL1140" i="22"/>
  <c r="AA1140" i="22"/>
  <c r="AB1140" i="22" s="1"/>
  <c r="T1140" i="22"/>
  <c r="U1140" i="22" s="1"/>
  <c r="P1140" i="22"/>
  <c r="O1140" i="22"/>
  <c r="N1140" i="22"/>
  <c r="M1140" i="22"/>
  <c r="B1139" i="22"/>
  <c r="AM1139" i="22"/>
  <c r="AL1139" i="22"/>
  <c r="AA1139" i="22"/>
  <c r="AB1139" i="22" s="1"/>
  <c r="T1139" i="22"/>
  <c r="U1139" i="22" s="1"/>
  <c r="P1139" i="22"/>
  <c r="O1139" i="22"/>
  <c r="N1139" i="22"/>
  <c r="M1139" i="22"/>
  <c r="B1138" i="22"/>
  <c r="AM1138" i="22"/>
  <c r="AL1138" i="22"/>
  <c r="AA1138" i="22"/>
  <c r="AB1138" i="22" s="1"/>
  <c r="T1138" i="22"/>
  <c r="U1138" i="22" s="1"/>
  <c r="P1138" i="22"/>
  <c r="O1138" i="22"/>
  <c r="N1138" i="22"/>
  <c r="M1138" i="22"/>
  <c r="B1137" i="22"/>
  <c r="AL1137" i="22"/>
  <c r="AM1137" i="22" s="1"/>
  <c r="AA1137" i="22"/>
  <c r="AB1137" i="22" s="1"/>
  <c r="T1137" i="22"/>
  <c r="U1137" i="22" s="1"/>
  <c r="P1137" i="22"/>
  <c r="O1137" i="22"/>
  <c r="N1137" i="22"/>
  <c r="M1137" i="22"/>
  <c r="B1136" i="22"/>
  <c r="AA1136" i="22"/>
  <c r="AB1136" i="22" s="1"/>
  <c r="T1136" i="22"/>
  <c r="U1136" i="22" s="1"/>
  <c r="M1136" i="22"/>
  <c r="O1136" i="22" s="1"/>
  <c r="B1135" i="22"/>
  <c r="A1136" i="22" s="1"/>
  <c r="AM1134" i="22"/>
  <c r="AL1134" i="22"/>
  <c r="AB1134" i="22"/>
  <c r="AA1134" i="22"/>
  <c r="U1134" i="22"/>
  <c r="T1134" i="22"/>
  <c r="P1134" i="22"/>
  <c r="O1134" i="22"/>
  <c r="N1134" i="22"/>
  <c r="M1134" i="22"/>
  <c r="B1133" i="22"/>
  <c r="AM1133" i="22"/>
  <c r="AL1133" i="22"/>
  <c r="AA1133" i="22"/>
  <c r="AB1133" i="22" s="1"/>
  <c r="U1133" i="22"/>
  <c r="T1133" i="22"/>
  <c r="P1133" i="22"/>
  <c r="O1133" i="22"/>
  <c r="N1133" i="22"/>
  <c r="M1133" i="22"/>
  <c r="B1132" i="22"/>
  <c r="AM1132" i="22"/>
  <c r="AL1132" i="22"/>
  <c r="AA1132" i="22"/>
  <c r="Y1132" i="22"/>
  <c r="Y1117" i="22" s="1"/>
  <c r="U1132" i="22"/>
  <c r="T1132" i="22"/>
  <c r="P1132" i="22"/>
  <c r="O1132" i="22"/>
  <c r="N1132" i="22"/>
  <c r="M1132" i="22"/>
  <c r="B1131" i="22"/>
  <c r="AM1131" i="22"/>
  <c r="AL1131" i="22"/>
  <c r="AA1131" i="22"/>
  <c r="AB1131" i="22" s="1"/>
  <c r="U1131" i="22"/>
  <c r="T1131" i="22"/>
  <c r="P1131" i="22"/>
  <c r="O1131" i="22"/>
  <c r="N1131" i="22"/>
  <c r="M1131" i="22"/>
  <c r="B1130" i="22"/>
  <c r="AM1130" i="22"/>
  <c r="AL1130" i="22"/>
  <c r="AA1130" i="22"/>
  <c r="AB1130" i="22" s="1"/>
  <c r="U1130" i="22"/>
  <c r="T1130" i="22"/>
  <c r="P1130" i="22"/>
  <c r="O1130" i="22"/>
  <c r="N1130" i="22"/>
  <c r="M1130" i="22"/>
  <c r="B1129" i="22"/>
  <c r="AM1129" i="22"/>
  <c r="AL1129" i="22"/>
  <c r="AA1129" i="22"/>
  <c r="AB1129" i="22" s="1"/>
  <c r="U1129" i="22"/>
  <c r="T1129" i="22"/>
  <c r="P1129" i="22"/>
  <c r="O1129" i="22"/>
  <c r="N1129" i="22"/>
  <c r="M1129" i="22"/>
  <c r="B1128" i="22"/>
  <c r="AM1128" i="22"/>
  <c r="AL1128" i="22"/>
  <c r="AA1128" i="22"/>
  <c r="AB1128" i="22" s="1"/>
  <c r="U1128" i="22"/>
  <c r="T1128" i="22"/>
  <c r="P1128" i="22"/>
  <c r="O1128" i="22"/>
  <c r="N1128" i="22"/>
  <c r="M1128" i="22"/>
  <c r="B1127" i="22"/>
  <c r="AM1127" i="22"/>
  <c r="AL1127" i="22"/>
  <c r="AA1127" i="22"/>
  <c r="AB1127" i="22" s="1"/>
  <c r="U1127" i="22"/>
  <c r="T1127" i="22"/>
  <c r="P1127" i="22"/>
  <c r="O1127" i="22"/>
  <c r="N1127" i="22"/>
  <c r="M1127" i="22"/>
  <c r="B1126" i="22"/>
  <c r="AM1126" i="22"/>
  <c r="AL1126" i="22"/>
  <c r="AA1126" i="22"/>
  <c r="AB1126" i="22" s="1"/>
  <c r="T1126" i="22"/>
  <c r="U1126" i="22" s="1"/>
  <c r="P1126" i="22"/>
  <c r="O1126" i="22"/>
  <c r="N1126" i="22"/>
  <c r="M1126" i="22"/>
  <c r="B1125" i="22"/>
  <c r="AM1125" i="22"/>
  <c r="AL1125" i="22"/>
  <c r="AA1125" i="22"/>
  <c r="AB1125" i="22" s="1"/>
  <c r="T1125" i="22"/>
  <c r="U1125" i="22" s="1"/>
  <c r="P1125" i="22"/>
  <c r="O1125" i="22"/>
  <c r="N1125" i="22"/>
  <c r="M1125" i="22"/>
  <c r="B1124" i="22"/>
  <c r="AM1124" i="22"/>
  <c r="AL1124" i="22"/>
  <c r="AA1124" i="22"/>
  <c r="AB1124" i="22" s="1"/>
  <c r="T1124" i="22"/>
  <c r="U1124" i="22" s="1"/>
  <c r="P1124" i="22"/>
  <c r="O1124" i="22"/>
  <c r="N1124" i="22"/>
  <c r="M1124" i="22"/>
  <c r="B1123" i="22"/>
  <c r="AM1123" i="22"/>
  <c r="AL1123" i="22"/>
  <c r="AA1123" i="22"/>
  <c r="AB1123" i="22" s="1"/>
  <c r="T1123" i="22"/>
  <c r="U1123" i="22" s="1"/>
  <c r="P1123" i="22"/>
  <c r="O1123" i="22"/>
  <c r="N1123" i="22"/>
  <c r="M1123" i="22"/>
  <c r="B1122" i="22"/>
  <c r="AM1122" i="22"/>
  <c r="AL1122" i="22"/>
  <c r="AA1122" i="22"/>
  <c r="AB1122" i="22" s="1"/>
  <c r="T1122" i="22"/>
  <c r="U1122" i="22" s="1"/>
  <c r="P1122" i="22"/>
  <c r="O1122" i="22"/>
  <c r="N1122" i="22"/>
  <c r="M1122" i="22"/>
  <c r="B1121" i="22"/>
  <c r="AM1121" i="22"/>
  <c r="AL1121" i="22"/>
  <c r="AA1121" i="22"/>
  <c r="AB1121" i="22" s="1"/>
  <c r="T1121" i="22"/>
  <c r="U1121" i="22" s="1"/>
  <c r="P1121" i="22"/>
  <c r="O1121" i="22"/>
  <c r="N1121" i="22"/>
  <c r="M1121" i="22"/>
  <c r="B1120" i="22"/>
  <c r="AM1120" i="22"/>
  <c r="AL1120" i="22"/>
  <c r="AA1120" i="22"/>
  <c r="AB1120" i="22" s="1"/>
  <c r="T1120" i="22"/>
  <c r="U1120" i="22" s="1"/>
  <c r="P1120" i="22"/>
  <c r="O1120" i="22"/>
  <c r="N1120" i="22"/>
  <c r="M1120" i="22"/>
  <c r="B1119" i="22"/>
  <c r="AM1119" i="22"/>
  <c r="AL1119" i="22"/>
  <c r="AA1119" i="22"/>
  <c r="AB1119" i="22" s="1"/>
  <c r="T1119" i="22"/>
  <c r="U1119" i="22" s="1"/>
  <c r="P1119" i="22"/>
  <c r="O1119" i="22"/>
  <c r="N1119" i="22"/>
  <c r="M1119" i="22"/>
  <c r="B1118" i="22"/>
  <c r="AM1118" i="22"/>
  <c r="AL1118" i="22"/>
  <c r="AA1118" i="22"/>
  <c r="AB1118" i="22" s="1"/>
  <c r="T1118" i="22"/>
  <c r="U1118" i="22" s="1"/>
  <c r="M1118" i="22"/>
  <c r="O1118" i="22" s="1"/>
  <c r="B1117" i="22"/>
  <c r="A1118" i="22" s="1"/>
  <c r="AM1116" i="22"/>
  <c r="AL1116" i="22"/>
  <c r="AB1116" i="22"/>
  <c r="AA1116" i="22"/>
  <c r="U1116" i="22"/>
  <c r="T1116" i="22"/>
  <c r="P1116" i="22"/>
  <c r="O1116" i="22"/>
  <c r="N1116" i="22"/>
  <c r="M1116" i="22"/>
  <c r="B1115" i="22"/>
  <c r="AM1115" i="22"/>
  <c r="AL1115" i="22"/>
  <c r="AA1115" i="22"/>
  <c r="AB1115" i="22" s="1"/>
  <c r="U1115" i="22"/>
  <c r="T1115" i="22"/>
  <c r="P1115" i="22"/>
  <c r="O1115" i="22"/>
  <c r="N1115" i="22"/>
  <c r="M1115" i="22"/>
  <c r="B1114" i="22"/>
  <c r="AM1114" i="22"/>
  <c r="AL1114" i="22"/>
  <c r="AA1114" i="22"/>
  <c r="AB1114" i="22" s="1"/>
  <c r="U1114" i="22"/>
  <c r="T1114" i="22"/>
  <c r="P1114" i="22"/>
  <c r="O1114" i="22"/>
  <c r="N1114" i="22"/>
  <c r="M1114" i="22"/>
  <c r="B1113" i="22"/>
  <c r="AM1113" i="22"/>
  <c r="AL1113" i="22"/>
  <c r="AA1113" i="22"/>
  <c r="AB1113" i="22" s="1"/>
  <c r="U1113" i="22"/>
  <c r="T1113" i="22"/>
  <c r="P1113" i="22"/>
  <c r="O1113" i="22"/>
  <c r="N1113" i="22"/>
  <c r="M1113" i="22"/>
  <c r="B1112" i="22"/>
  <c r="AM1112" i="22"/>
  <c r="AL1112" i="22"/>
  <c r="AA1112" i="22"/>
  <c r="AB1112" i="22" s="1"/>
  <c r="U1112" i="22"/>
  <c r="T1112" i="22"/>
  <c r="P1112" i="22"/>
  <c r="O1112" i="22"/>
  <c r="N1112" i="22"/>
  <c r="M1112" i="22"/>
  <c r="B1111" i="22"/>
  <c r="AM1111" i="22"/>
  <c r="AL1111" i="22"/>
  <c r="AA1111" i="22"/>
  <c r="AB1111" i="22" s="1"/>
  <c r="U1111" i="22"/>
  <c r="T1111" i="22"/>
  <c r="P1111" i="22"/>
  <c r="O1111" i="22"/>
  <c r="N1111" i="22"/>
  <c r="M1111" i="22"/>
  <c r="B1110" i="22"/>
  <c r="AM1110" i="22"/>
  <c r="AL1110" i="22"/>
  <c r="AA1110" i="22"/>
  <c r="AB1110" i="22" s="1"/>
  <c r="U1110" i="22"/>
  <c r="T1110" i="22"/>
  <c r="P1110" i="22"/>
  <c r="O1110" i="22"/>
  <c r="N1110" i="22"/>
  <c r="M1110" i="22"/>
  <c r="B1109" i="22"/>
  <c r="AM1109" i="22"/>
  <c r="AL1109" i="22"/>
  <c r="AA1109" i="22"/>
  <c r="AB1109" i="22" s="1"/>
  <c r="U1109" i="22"/>
  <c r="T1109" i="22"/>
  <c r="P1109" i="22"/>
  <c r="O1109" i="22"/>
  <c r="N1109" i="22"/>
  <c r="M1109" i="22"/>
  <c r="B1108" i="22"/>
  <c r="AM1108" i="22"/>
  <c r="AL1108" i="22"/>
  <c r="AA1108" i="22"/>
  <c r="AB1108" i="22" s="1"/>
  <c r="U1108" i="22"/>
  <c r="T1108" i="22"/>
  <c r="P1108" i="22"/>
  <c r="O1108" i="22"/>
  <c r="N1108" i="22"/>
  <c r="M1108" i="22"/>
  <c r="B1107" i="22"/>
  <c r="AM1107" i="22"/>
  <c r="AL1107" i="22"/>
  <c r="AA1107" i="22"/>
  <c r="AB1107" i="22" s="1"/>
  <c r="U1107" i="22"/>
  <c r="T1107" i="22"/>
  <c r="P1107" i="22"/>
  <c r="O1107" i="22"/>
  <c r="N1107" i="22"/>
  <c r="M1107" i="22"/>
  <c r="B1106" i="22"/>
  <c r="AM1106" i="22"/>
  <c r="AL1106" i="22"/>
  <c r="AA1106" i="22"/>
  <c r="AB1106" i="22" s="1"/>
  <c r="U1106" i="22"/>
  <c r="T1106" i="22"/>
  <c r="P1106" i="22"/>
  <c r="O1106" i="22"/>
  <c r="N1106" i="22"/>
  <c r="M1106" i="22"/>
  <c r="B1105" i="22"/>
  <c r="AM1105" i="22"/>
  <c r="AL1105" i="22"/>
  <c r="AA1105" i="22"/>
  <c r="AB1105" i="22" s="1"/>
  <c r="U1105" i="22"/>
  <c r="T1105" i="22"/>
  <c r="N1105" i="22"/>
  <c r="P1105" i="22" s="1"/>
  <c r="M1105" i="22"/>
  <c r="O1105" i="22" s="1"/>
  <c r="B1104" i="22"/>
  <c r="AL1104" i="22"/>
  <c r="AM1104" i="22" s="1"/>
  <c r="AA1104" i="22"/>
  <c r="AB1104" i="22" s="1"/>
  <c r="U1104" i="22"/>
  <c r="T1104" i="22"/>
  <c r="N1104" i="22"/>
  <c r="P1104" i="22" s="1"/>
  <c r="M1104" i="22"/>
  <c r="O1104" i="22" s="1"/>
  <c r="B1103" i="22"/>
  <c r="AA1103" i="22"/>
  <c r="AB1103" i="22" s="1"/>
  <c r="U1103" i="22"/>
  <c r="T1103" i="22"/>
  <c r="N1103" i="22"/>
  <c r="P1103" i="22" s="1"/>
  <c r="M1103" i="22"/>
  <c r="O1103" i="22" s="1"/>
  <c r="B1102" i="22"/>
  <c r="A1103" i="22" s="1"/>
  <c r="AM1101" i="22"/>
  <c r="AL1101" i="22"/>
  <c r="AB1101" i="22"/>
  <c r="AA1101" i="22"/>
  <c r="U1101" i="22"/>
  <c r="T1101" i="22"/>
  <c r="P1101" i="22"/>
  <c r="O1101" i="22"/>
  <c r="N1101" i="22"/>
  <c r="M1101" i="22"/>
  <c r="B1100" i="22"/>
  <c r="AM1100" i="22"/>
  <c r="AL1100" i="22"/>
  <c r="AB1100" i="22"/>
  <c r="AA1100" i="22"/>
  <c r="U1100" i="22"/>
  <c r="T1100" i="22"/>
  <c r="P1100" i="22"/>
  <c r="O1100" i="22"/>
  <c r="N1100" i="22"/>
  <c r="M1100" i="22"/>
  <c r="B1099" i="22"/>
  <c r="AM1099" i="22"/>
  <c r="AL1099" i="22"/>
  <c r="AA1099" i="22"/>
  <c r="AB1099" i="22" s="1"/>
  <c r="U1099" i="22"/>
  <c r="T1099" i="22"/>
  <c r="P1099" i="22"/>
  <c r="O1099" i="22"/>
  <c r="N1099" i="22"/>
  <c r="M1099" i="22"/>
  <c r="B1098" i="22"/>
  <c r="AM1098" i="22"/>
  <c r="AL1098" i="22"/>
  <c r="AA1098" i="22"/>
  <c r="AB1098" i="22" s="1"/>
  <c r="U1098" i="22"/>
  <c r="T1098" i="22"/>
  <c r="P1098" i="22"/>
  <c r="O1098" i="22"/>
  <c r="N1098" i="22"/>
  <c r="M1098" i="22"/>
  <c r="B1097" i="22"/>
  <c r="AM1097" i="22"/>
  <c r="AL1097" i="22"/>
  <c r="AA1097" i="22"/>
  <c r="AB1097" i="22" s="1"/>
  <c r="U1097" i="22"/>
  <c r="T1097" i="22"/>
  <c r="P1097" i="22"/>
  <c r="O1097" i="22"/>
  <c r="N1097" i="22"/>
  <c r="M1097" i="22"/>
  <c r="B1096" i="22"/>
  <c r="AM1096" i="22"/>
  <c r="AL1096" i="22"/>
  <c r="AA1096" i="22"/>
  <c r="AB1096" i="22" s="1"/>
  <c r="U1096" i="22"/>
  <c r="T1096" i="22"/>
  <c r="P1096" i="22"/>
  <c r="O1096" i="22"/>
  <c r="N1096" i="22"/>
  <c r="M1096" i="22"/>
  <c r="B1095" i="22"/>
  <c r="AM1095" i="22"/>
  <c r="AL1095" i="22"/>
  <c r="AA1095" i="22"/>
  <c r="AB1095" i="22" s="1"/>
  <c r="U1095" i="22"/>
  <c r="T1095" i="22"/>
  <c r="P1095" i="22"/>
  <c r="O1095" i="22"/>
  <c r="N1095" i="22"/>
  <c r="M1095" i="22"/>
  <c r="B1094" i="22"/>
  <c r="AM1094" i="22"/>
  <c r="AL1094" i="22"/>
  <c r="AA1094" i="22"/>
  <c r="AB1094" i="22" s="1"/>
  <c r="U1094" i="22"/>
  <c r="T1094" i="22"/>
  <c r="P1094" i="22"/>
  <c r="O1094" i="22"/>
  <c r="N1094" i="22"/>
  <c r="M1094" i="22"/>
  <c r="B1093" i="22"/>
  <c r="AM1093" i="22"/>
  <c r="AL1093" i="22"/>
  <c r="AA1093" i="22"/>
  <c r="AB1093" i="22" s="1"/>
  <c r="U1093" i="22"/>
  <c r="T1093" i="22"/>
  <c r="P1093" i="22"/>
  <c r="O1093" i="22"/>
  <c r="N1093" i="22"/>
  <c r="M1093" i="22"/>
  <c r="B1092" i="22"/>
  <c r="AM1092" i="22"/>
  <c r="AL1092" i="22"/>
  <c r="AA1092" i="22"/>
  <c r="AB1092" i="22" s="1"/>
  <c r="U1092" i="22"/>
  <c r="T1092" i="22"/>
  <c r="P1092" i="22"/>
  <c r="O1092" i="22"/>
  <c r="N1092" i="22"/>
  <c r="M1092" i="22"/>
  <c r="B1091" i="22"/>
  <c r="AM1091" i="22"/>
  <c r="AL1091" i="22"/>
  <c r="AA1091" i="22"/>
  <c r="AB1091" i="22" s="1"/>
  <c r="U1091" i="22"/>
  <c r="T1091" i="22"/>
  <c r="P1091" i="22"/>
  <c r="O1091" i="22"/>
  <c r="N1091" i="22"/>
  <c r="M1091" i="22"/>
  <c r="B1090" i="22"/>
  <c r="AM1090" i="22"/>
  <c r="AL1090" i="22"/>
  <c r="AA1090" i="22"/>
  <c r="AB1090" i="22" s="1"/>
  <c r="U1090" i="22"/>
  <c r="T1090" i="22"/>
  <c r="P1090" i="22"/>
  <c r="O1090" i="22"/>
  <c r="N1090" i="22"/>
  <c r="M1090" i="22"/>
  <c r="B1089" i="22"/>
  <c r="AM1089" i="22"/>
  <c r="AL1089" i="22"/>
  <c r="AA1089" i="22"/>
  <c r="Y1089" i="22"/>
  <c r="T1089" i="22"/>
  <c r="U1089" i="22" s="1"/>
  <c r="P1089" i="22"/>
  <c r="O1089" i="22"/>
  <c r="N1089" i="22"/>
  <c r="M1089" i="22"/>
  <c r="B1088" i="22"/>
  <c r="AM1088" i="22"/>
  <c r="AL1088" i="22"/>
  <c r="AA1088" i="22"/>
  <c r="AB1088" i="22" s="1"/>
  <c r="T1088" i="22"/>
  <c r="U1088" i="22" s="1"/>
  <c r="P1088" i="22"/>
  <c r="O1088" i="22"/>
  <c r="N1088" i="22"/>
  <c r="M1088" i="22"/>
  <c r="B1087" i="22"/>
  <c r="AM1087" i="22"/>
  <c r="AL1087" i="22"/>
  <c r="AA1087" i="22"/>
  <c r="Y1087" i="22"/>
  <c r="T1087" i="22"/>
  <c r="U1087" i="22" s="1"/>
  <c r="P1087" i="22"/>
  <c r="O1087" i="22"/>
  <c r="N1087" i="22"/>
  <c r="M1087" i="22"/>
  <c r="B1086" i="22"/>
  <c r="AL1086" i="22"/>
  <c r="AM1086" i="22" s="1"/>
  <c r="AA1086" i="22"/>
  <c r="AB1086" i="22" s="1"/>
  <c r="T1086" i="22"/>
  <c r="U1086" i="22" s="1"/>
  <c r="P1086" i="22"/>
  <c r="O1086" i="22"/>
  <c r="N1086" i="22"/>
  <c r="M1086" i="22"/>
  <c r="B1085" i="22"/>
  <c r="AA1085" i="22"/>
  <c r="AB1085" i="22" s="1"/>
  <c r="T1085" i="22"/>
  <c r="U1085" i="22" s="1"/>
  <c r="M1085" i="22"/>
  <c r="O1085" i="22" s="1"/>
  <c r="B1084" i="22"/>
  <c r="A1085" i="22" s="1"/>
  <c r="AM1083" i="22"/>
  <c r="AL1083" i="22"/>
  <c r="AB1083" i="22"/>
  <c r="AA1083" i="22"/>
  <c r="U1083" i="22"/>
  <c r="T1083" i="22"/>
  <c r="P1083" i="22"/>
  <c r="O1083" i="22"/>
  <c r="N1083" i="22"/>
  <c r="M1083" i="22"/>
  <c r="B1079" i="22"/>
  <c r="AM1079" i="22"/>
  <c r="AL1079" i="22"/>
  <c r="AB1079" i="22"/>
  <c r="AA1079" i="22"/>
  <c r="U1079" i="22"/>
  <c r="T1079" i="22"/>
  <c r="P1079" i="22"/>
  <c r="O1079" i="22"/>
  <c r="N1079" i="22"/>
  <c r="M1079" i="22"/>
  <c r="B1073" i="22"/>
  <c r="AM1073" i="22"/>
  <c r="AL1073" i="22"/>
  <c r="AB1073" i="22"/>
  <c r="AA1073" i="22"/>
  <c r="U1073" i="22"/>
  <c r="T1073" i="22"/>
  <c r="P1073" i="22"/>
  <c r="O1073" i="22"/>
  <c r="N1073" i="22"/>
  <c r="M1073" i="22"/>
  <c r="B1072" i="22"/>
  <c r="AM1072" i="22"/>
  <c r="AL1072" i="22"/>
  <c r="AB1072" i="22"/>
  <c r="AA1072" i="22"/>
  <c r="U1072" i="22"/>
  <c r="T1072" i="22"/>
  <c r="P1072" i="22"/>
  <c r="O1072" i="22"/>
  <c r="N1072" i="22"/>
  <c r="M1072" i="22"/>
  <c r="B1071" i="22"/>
  <c r="AM1071" i="22"/>
  <c r="AL1071" i="22"/>
  <c r="AB1071" i="22"/>
  <c r="AA1071" i="22"/>
  <c r="U1071" i="22"/>
  <c r="T1071" i="22"/>
  <c r="P1071" i="22"/>
  <c r="O1071" i="22"/>
  <c r="N1071" i="22"/>
  <c r="M1071" i="22"/>
  <c r="B1070" i="22"/>
  <c r="AM1070" i="22"/>
  <c r="AL1070" i="22"/>
  <c r="AB1070" i="22"/>
  <c r="AA1070" i="22"/>
  <c r="U1070" i="22"/>
  <c r="T1070" i="22"/>
  <c r="N1070" i="22"/>
  <c r="P1070" i="22" s="1"/>
  <c r="M1070" i="22"/>
  <c r="O1070" i="22" s="1"/>
  <c r="B1069" i="22"/>
  <c r="A1070" i="22" s="1"/>
  <c r="AM1068" i="22"/>
  <c r="AL1068" i="22"/>
  <c r="AB1068" i="22"/>
  <c r="AA1068" i="22"/>
  <c r="U1068" i="22"/>
  <c r="T1068" i="22"/>
  <c r="P1068" i="22"/>
  <c r="O1068" i="22"/>
  <c r="N1068" i="22"/>
  <c r="M1068" i="22"/>
  <c r="B1067" i="22"/>
  <c r="AM1067" i="22"/>
  <c r="AL1067" i="22"/>
  <c r="AB1067" i="22"/>
  <c r="AA1067" i="22"/>
  <c r="U1067" i="22"/>
  <c r="T1067" i="22"/>
  <c r="P1067" i="22"/>
  <c r="O1067" i="22"/>
  <c r="N1067" i="22"/>
  <c r="M1067" i="22"/>
  <c r="B1066" i="22"/>
  <c r="AM1066" i="22"/>
  <c r="AL1066" i="22"/>
  <c r="AA1066" i="22"/>
  <c r="AB1066" i="22" s="1"/>
  <c r="U1066" i="22"/>
  <c r="T1066" i="22"/>
  <c r="P1066" i="22"/>
  <c r="O1066" i="22"/>
  <c r="N1066" i="22"/>
  <c r="M1066" i="22"/>
  <c r="B1065" i="22"/>
  <c r="AM1065" i="22"/>
  <c r="AL1065" i="22"/>
  <c r="AA1065" i="22"/>
  <c r="AB1065" i="22" s="1"/>
  <c r="U1065" i="22"/>
  <c r="T1065" i="22"/>
  <c r="P1065" i="22"/>
  <c r="O1065" i="22"/>
  <c r="N1065" i="22"/>
  <c r="M1065" i="22"/>
  <c r="B1064" i="22"/>
  <c r="AM1064" i="22"/>
  <c r="AL1064" i="22"/>
  <c r="AA1064" i="22"/>
  <c r="AB1064" i="22" s="1"/>
  <c r="U1064" i="22"/>
  <c r="T1064" i="22"/>
  <c r="P1064" i="22"/>
  <c r="O1064" i="22"/>
  <c r="N1064" i="22"/>
  <c r="M1064" i="22"/>
  <c r="B1063" i="22"/>
  <c r="AM1063" i="22"/>
  <c r="AL1063" i="22"/>
  <c r="AA1063" i="22"/>
  <c r="AB1063" i="22" s="1"/>
  <c r="U1063" i="22"/>
  <c r="T1063" i="22"/>
  <c r="P1063" i="22"/>
  <c r="O1063" i="22"/>
  <c r="N1063" i="22"/>
  <c r="M1063" i="22"/>
  <c r="B1062" i="22"/>
  <c r="AM1062" i="22"/>
  <c r="AL1062" i="22"/>
  <c r="AA1062" i="22"/>
  <c r="AB1062" i="22" s="1"/>
  <c r="U1062" i="22"/>
  <c r="T1062" i="22"/>
  <c r="P1062" i="22"/>
  <c r="O1062" i="22"/>
  <c r="N1062" i="22"/>
  <c r="M1062" i="22"/>
  <c r="B1061" i="22"/>
  <c r="AM1061" i="22"/>
  <c r="AL1061" i="22"/>
  <c r="AA1061" i="22"/>
  <c r="AB1061" i="22" s="1"/>
  <c r="U1061" i="22"/>
  <c r="T1061" i="22"/>
  <c r="P1061" i="22"/>
  <c r="O1061" i="22"/>
  <c r="N1061" i="22"/>
  <c r="M1061" i="22"/>
  <c r="B1060" i="22"/>
  <c r="AM1060" i="22"/>
  <c r="AL1060" i="22"/>
  <c r="AA1060" i="22"/>
  <c r="AB1060" i="22" s="1"/>
  <c r="U1060" i="22"/>
  <c r="T1060" i="22"/>
  <c r="P1060" i="22"/>
  <c r="O1060" i="22"/>
  <c r="N1060" i="22"/>
  <c r="M1060" i="22"/>
  <c r="B1059" i="22"/>
  <c r="AM1059" i="22"/>
  <c r="AL1059" i="22"/>
  <c r="AA1059" i="22"/>
  <c r="AB1059" i="22" s="1"/>
  <c r="U1059" i="22"/>
  <c r="T1059" i="22"/>
  <c r="P1059" i="22"/>
  <c r="O1059" i="22"/>
  <c r="N1059" i="22"/>
  <c r="M1059" i="22"/>
  <c r="B1058" i="22"/>
  <c r="AL1058" i="22"/>
  <c r="AM1058" i="22" s="1"/>
  <c r="AA1058" i="22"/>
  <c r="AB1058" i="22" s="1"/>
  <c r="U1058" i="22"/>
  <c r="T1058" i="22"/>
  <c r="N1058" i="22"/>
  <c r="P1058" i="22" s="1"/>
  <c r="M1058" i="22"/>
  <c r="O1058" i="22" s="1"/>
  <c r="B1057" i="22"/>
  <c r="A1058" i="22" s="1"/>
  <c r="AM1056" i="22"/>
  <c r="AL1056" i="22"/>
  <c r="AB1056" i="22"/>
  <c r="AA1056" i="22"/>
  <c r="U1056" i="22"/>
  <c r="T1056" i="22"/>
  <c r="P1056" i="22"/>
  <c r="O1056" i="22"/>
  <c r="N1056" i="22"/>
  <c r="M1056" i="22"/>
  <c r="B1055" i="22"/>
  <c r="AM1055" i="22"/>
  <c r="AL1055" i="22"/>
  <c r="AB1055" i="22"/>
  <c r="AA1055" i="22"/>
  <c r="U1055" i="22"/>
  <c r="T1055" i="22"/>
  <c r="P1055" i="22"/>
  <c r="O1055" i="22"/>
  <c r="N1055" i="22"/>
  <c r="M1055" i="22"/>
  <c r="B1054" i="22"/>
  <c r="AM1054" i="22"/>
  <c r="AL1054" i="22"/>
  <c r="AB1054" i="22"/>
  <c r="AA1054" i="22"/>
  <c r="U1054" i="22"/>
  <c r="T1054" i="22"/>
  <c r="P1054" i="22"/>
  <c r="O1054" i="22"/>
  <c r="N1054" i="22"/>
  <c r="M1054" i="22"/>
  <c r="B1053" i="22"/>
  <c r="AM1053" i="22"/>
  <c r="AL1053" i="22"/>
  <c r="AB1053" i="22"/>
  <c r="AA1053" i="22"/>
  <c r="U1053" i="22"/>
  <c r="T1053" i="22"/>
  <c r="P1053" i="22"/>
  <c r="O1053" i="22"/>
  <c r="N1053" i="22"/>
  <c r="M1053" i="22"/>
  <c r="B1052" i="22"/>
  <c r="AM1052" i="22"/>
  <c r="AL1052" i="22"/>
  <c r="AB1052" i="22"/>
  <c r="AA1052" i="22"/>
  <c r="U1052" i="22"/>
  <c r="T1052" i="22"/>
  <c r="P1052" i="22"/>
  <c r="O1052" i="22"/>
  <c r="N1052" i="22"/>
  <c r="M1052" i="22"/>
  <c r="B1051" i="22"/>
  <c r="AM1051" i="22"/>
  <c r="AL1051" i="22"/>
  <c r="AB1051" i="22"/>
  <c r="AA1051" i="22"/>
  <c r="U1051" i="22"/>
  <c r="T1051" i="22"/>
  <c r="P1051" i="22"/>
  <c r="O1051" i="22"/>
  <c r="N1051" i="22"/>
  <c r="M1051" i="22"/>
  <c r="B1050" i="22"/>
  <c r="AM1050" i="22"/>
  <c r="AL1050" i="22"/>
  <c r="AB1050" i="22"/>
  <c r="AA1050" i="22"/>
  <c r="U1050" i="22"/>
  <c r="T1050" i="22"/>
  <c r="P1050" i="22"/>
  <c r="O1050" i="22"/>
  <c r="N1050" i="22"/>
  <c r="M1050" i="22"/>
  <c r="B1049" i="22"/>
  <c r="AM1049" i="22"/>
  <c r="AL1049" i="22"/>
  <c r="AB1049" i="22"/>
  <c r="AA1049" i="22"/>
  <c r="U1049" i="22"/>
  <c r="T1049" i="22"/>
  <c r="P1049" i="22"/>
  <c r="O1049" i="22"/>
  <c r="N1049" i="22"/>
  <c r="M1049" i="22"/>
  <c r="B1048" i="22"/>
  <c r="AM1048" i="22"/>
  <c r="AL1048" i="22"/>
  <c r="AB1048" i="22"/>
  <c r="AA1048" i="22"/>
  <c r="U1048" i="22"/>
  <c r="T1048" i="22"/>
  <c r="P1048" i="22"/>
  <c r="O1048" i="22"/>
  <c r="N1048" i="22"/>
  <c r="M1048" i="22"/>
  <c r="B1047" i="22"/>
  <c r="AM1047" i="22"/>
  <c r="AL1047" i="22"/>
  <c r="AB1047" i="22"/>
  <c r="AA1047" i="22"/>
  <c r="U1047" i="22"/>
  <c r="T1047" i="22"/>
  <c r="P1047" i="22"/>
  <c r="O1047" i="22"/>
  <c r="N1047" i="22"/>
  <c r="M1047" i="22"/>
  <c r="B1046" i="22"/>
  <c r="AM1046" i="22"/>
  <c r="AL1046" i="22"/>
  <c r="AB1046" i="22"/>
  <c r="AA1046" i="22"/>
  <c r="U1046" i="22"/>
  <c r="T1046" i="22"/>
  <c r="P1046" i="22"/>
  <c r="O1046" i="22"/>
  <c r="N1046" i="22"/>
  <c r="M1046" i="22"/>
  <c r="B1045" i="22"/>
  <c r="AM1045" i="22"/>
  <c r="AL1045" i="22"/>
  <c r="AB1045" i="22"/>
  <c r="AA1045" i="22"/>
  <c r="U1045" i="22"/>
  <c r="T1045" i="22"/>
  <c r="P1045" i="22"/>
  <c r="O1045" i="22"/>
  <c r="N1045" i="22"/>
  <c r="M1045" i="22"/>
  <c r="B1044" i="22"/>
  <c r="AM1044" i="22"/>
  <c r="AL1044" i="22"/>
  <c r="AB1044" i="22"/>
  <c r="AA1044" i="22"/>
  <c r="T1044" i="22"/>
  <c r="U1044" i="22" s="1"/>
  <c r="P1044" i="22"/>
  <c r="O1044" i="22"/>
  <c r="N1044" i="22"/>
  <c r="M1044" i="22"/>
  <c r="B1043" i="22"/>
  <c r="AM1043" i="22"/>
  <c r="AL1043" i="22"/>
  <c r="AB1043" i="22"/>
  <c r="AA1043" i="22"/>
  <c r="T1043" i="22"/>
  <c r="U1043" i="22" s="1"/>
  <c r="P1043" i="22"/>
  <c r="O1043" i="22"/>
  <c r="N1043" i="22"/>
  <c r="M1043" i="22"/>
  <c r="B1042" i="22"/>
  <c r="AM1042" i="22"/>
  <c r="AL1042" i="22"/>
  <c r="AB1042" i="22"/>
  <c r="AA1042" i="22"/>
  <c r="T1042" i="22"/>
  <c r="U1042" i="22" s="1"/>
  <c r="P1042" i="22"/>
  <c r="O1042" i="22"/>
  <c r="N1042" i="22"/>
  <c r="M1042" i="22"/>
  <c r="B1041" i="22"/>
  <c r="AM1041" i="22"/>
  <c r="AL1041" i="22"/>
  <c r="AB1041" i="22"/>
  <c r="AA1041" i="22"/>
  <c r="T1041" i="22"/>
  <c r="U1041" i="22" s="1"/>
  <c r="P1041" i="22"/>
  <c r="O1041" i="22"/>
  <c r="N1041" i="22"/>
  <c r="M1041" i="22"/>
  <c r="B1040" i="22"/>
  <c r="AM1040" i="22"/>
  <c r="AL1040" i="22"/>
  <c r="AB1040" i="22"/>
  <c r="AA1040" i="22"/>
  <c r="T1040" i="22"/>
  <c r="U1040" i="22" s="1"/>
  <c r="P1040" i="22"/>
  <c r="O1040" i="22"/>
  <c r="N1040" i="22"/>
  <c r="M1040" i="22"/>
  <c r="B1039" i="22"/>
  <c r="AM1039" i="22"/>
  <c r="AL1039" i="22"/>
  <c r="AB1039" i="22"/>
  <c r="AA1039" i="22"/>
  <c r="T1039" i="22"/>
  <c r="U1039" i="22" s="1"/>
  <c r="P1039" i="22"/>
  <c r="O1039" i="22"/>
  <c r="N1039" i="22"/>
  <c r="M1039" i="22"/>
  <c r="B1038" i="22"/>
  <c r="AM1038" i="22"/>
  <c r="AL1038" i="22"/>
  <c r="AB1038" i="22"/>
  <c r="AA1038" i="22"/>
  <c r="U1038" i="22"/>
  <c r="T1038" i="22"/>
  <c r="P1038" i="22"/>
  <c r="O1038" i="22"/>
  <c r="N1038" i="22"/>
  <c r="M1038" i="22"/>
  <c r="B1037" i="22"/>
  <c r="AM1037" i="22"/>
  <c r="AL1037" i="22"/>
  <c r="AB1037" i="22"/>
  <c r="AA1037" i="22"/>
  <c r="T1037" i="22"/>
  <c r="U1037" i="22" s="1"/>
  <c r="P1037" i="22"/>
  <c r="O1037" i="22"/>
  <c r="N1037" i="22"/>
  <c r="M1037" i="22"/>
  <c r="B1036" i="22"/>
  <c r="AM1036" i="22"/>
  <c r="AL1036" i="22"/>
  <c r="AB1036" i="22"/>
  <c r="AA1036" i="22"/>
  <c r="T1036" i="22"/>
  <c r="U1036" i="22" s="1"/>
  <c r="P1036" i="22"/>
  <c r="O1036" i="22"/>
  <c r="N1036" i="22"/>
  <c r="M1036" i="22"/>
  <c r="B1035" i="22"/>
  <c r="AM1035" i="22"/>
  <c r="AL1035" i="22"/>
  <c r="AB1035" i="22"/>
  <c r="AA1035" i="22"/>
  <c r="T1035" i="22"/>
  <c r="U1035" i="22" s="1"/>
  <c r="P1035" i="22"/>
  <c r="O1035" i="22"/>
  <c r="N1035" i="22"/>
  <c r="M1035" i="22"/>
  <c r="B1034" i="22"/>
  <c r="AM1034" i="22"/>
  <c r="AL1034" i="22"/>
  <c r="AB1034" i="22"/>
  <c r="AA1034" i="22"/>
  <c r="T1034" i="22"/>
  <c r="U1034" i="22" s="1"/>
  <c r="N1034" i="22"/>
  <c r="P1034" i="22" s="1"/>
  <c r="M1034" i="22"/>
  <c r="O1034" i="22" s="1"/>
  <c r="B1033" i="22"/>
  <c r="AM1033" i="22"/>
  <c r="AL1033" i="22"/>
  <c r="AA1033" i="22"/>
  <c r="AB1033" i="22" s="1"/>
  <c r="T1033" i="22"/>
  <c r="U1033" i="22" s="1"/>
  <c r="N1033" i="22"/>
  <c r="P1033" i="22" s="1"/>
  <c r="M1033" i="22"/>
  <c r="O1033" i="22" s="1"/>
  <c r="B1032" i="22"/>
  <c r="A1033" i="22" s="1"/>
  <c r="AM1031" i="22"/>
  <c r="AL1031" i="22"/>
  <c r="AB1031" i="22"/>
  <c r="AA1031" i="22"/>
  <c r="U1031" i="22"/>
  <c r="T1031" i="22"/>
  <c r="P1031" i="22"/>
  <c r="O1031" i="22"/>
  <c r="N1031" i="22"/>
  <c r="M1031" i="22"/>
  <c r="B1030" i="22"/>
  <c r="AM1030" i="22"/>
  <c r="AL1030" i="22"/>
  <c r="AA1030" i="22"/>
  <c r="AB1030" i="22" s="1"/>
  <c r="U1030" i="22"/>
  <c r="T1030" i="22"/>
  <c r="P1030" i="22"/>
  <c r="O1030" i="22"/>
  <c r="N1030" i="22"/>
  <c r="M1030" i="22"/>
  <c r="B1029" i="22"/>
  <c r="AM1029" i="22"/>
  <c r="AL1029" i="22"/>
  <c r="AA1029" i="22"/>
  <c r="AB1029" i="22" s="1"/>
  <c r="U1029" i="22"/>
  <c r="T1029" i="22"/>
  <c r="P1029" i="22"/>
  <c r="O1029" i="22"/>
  <c r="N1029" i="22"/>
  <c r="M1029" i="22"/>
  <c r="B1028" i="22"/>
  <c r="AM1028" i="22"/>
  <c r="AL1028" i="22"/>
  <c r="AA1028" i="22"/>
  <c r="AB1028" i="22" s="1"/>
  <c r="U1028" i="22"/>
  <c r="T1028" i="22"/>
  <c r="P1028" i="22"/>
  <c r="O1028" i="22"/>
  <c r="N1028" i="22"/>
  <c r="M1028" i="22"/>
  <c r="B1027" i="22"/>
  <c r="AM1027" i="22"/>
  <c r="AL1027" i="22"/>
  <c r="AA1027" i="22"/>
  <c r="Y1027" i="22"/>
  <c r="Y1019" i="22" s="1"/>
  <c r="U1027" i="22"/>
  <c r="T1027" i="22"/>
  <c r="P1027" i="22"/>
  <c r="O1027" i="22"/>
  <c r="N1027" i="22"/>
  <c r="M1027" i="22"/>
  <c r="B1026" i="22"/>
  <c r="AM1026" i="22"/>
  <c r="AL1026" i="22"/>
  <c r="AA1026" i="22"/>
  <c r="AB1026" i="22" s="1"/>
  <c r="U1026" i="22"/>
  <c r="T1026" i="22"/>
  <c r="P1026" i="22"/>
  <c r="O1026" i="22"/>
  <c r="N1026" i="22"/>
  <c r="M1026" i="22"/>
  <c r="B1025" i="22"/>
  <c r="AM1025" i="22"/>
  <c r="AL1025" i="22"/>
  <c r="AA1025" i="22"/>
  <c r="AB1025" i="22" s="1"/>
  <c r="U1025" i="22"/>
  <c r="T1025" i="22"/>
  <c r="P1025" i="22"/>
  <c r="O1025" i="22"/>
  <c r="N1025" i="22"/>
  <c r="M1025" i="22"/>
  <c r="B1024" i="22"/>
  <c r="AM1024" i="22"/>
  <c r="AL1024" i="22"/>
  <c r="AA1024" i="22"/>
  <c r="AB1024" i="22" s="1"/>
  <c r="U1024" i="22"/>
  <c r="T1024" i="22"/>
  <c r="P1024" i="22"/>
  <c r="O1024" i="22"/>
  <c r="N1024" i="22"/>
  <c r="M1024" i="22"/>
  <c r="B1023" i="22"/>
  <c r="AM1023" i="22"/>
  <c r="AL1023" i="22"/>
  <c r="AA1023" i="22"/>
  <c r="AB1023" i="22" s="1"/>
  <c r="U1023" i="22"/>
  <c r="T1023" i="22"/>
  <c r="P1023" i="22"/>
  <c r="O1023" i="22"/>
  <c r="N1023" i="22"/>
  <c r="M1023" i="22"/>
  <c r="B1022" i="22"/>
  <c r="AM1022" i="22"/>
  <c r="AL1022" i="22"/>
  <c r="AA1022" i="22"/>
  <c r="AB1022" i="22" s="1"/>
  <c r="U1022" i="22"/>
  <c r="T1022" i="22"/>
  <c r="P1022" i="22"/>
  <c r="O1022" i="22"/>
  <c r="N1022" i="22"/>
  <c r="M1022" i="22"/>
  <c r="B1021" i="22"/>
  <c r="AL1021" i="22"/>
  <c r="AM1021" i="22" s="1"/>
  <c r="AA1021" i="22"/>
  <c r="AB1021" i="22" s="1"/>
  <c r="U1021" i="22"/>
  <c r="T1021" i="22"/>
  <c r="P1021" i="22"/>
  <c r="O1021" i="22"/>
  <c r="N1021" i="22"/>
  <c r="M1021" i="22"/>
  <c r="B1020" i="22"/>
  <c r="AA1020" i="22"/>
  <c r="AB1020" i="22" s="1"/>
  <c r="U1020" i="22"/>
  <c r="T1020" i="22"/>
  <c r="N1020" i="22"/>
  <c r="P1020" i="22" s="1"/>
  <c r="M1020" i="22"/>
  <c r="O1020" i="22" s="1"/>
  <c r="B1019" i="22"/>
  <c r="A1020" i="22" s="1"/>
  <c r="AM1018" i="22"/>
  <c r="AL1018" i="22"/>
  <c r="AB1018" i="22"/>
  <c r="AA1018" i="22"/>
  <c r="U1018" i="22"/>
  <c r="T1018" i="22"/>
  <c r="P1018" i="22"/>
  <c r="O1018" i="22"/>
  <c r="N1018" i="22"/>
  <c r="M1018" i="22"/>
  <c r="B1017" i="22"/>
  <c r="AM1017" i="22"/>
  <c r="AL1017" i="22"/>
  <c r="AA1017" i="22"/>
  <c r="AB1017" i="22" s="1"/>
  <c r="U1017" i="22"/>
  <c r="T1017" i="22"/>
  <c r="P1017" i="22"/>
  <c r="O1017" i="22"/>
  <c r="N1017" i="22"/>
  <c r="M1017" i="22"/>
  <c r="B1016" i="22"/>
  <c r="AM1016" i="22"/>
  <c r="AL1016" i="22"/>
  <c r="AA1016" i="22"/>
  <c r="AB1016" i="22" s="1"/>
  <c r="U1016" i="22"/>
  <c r="T1016" i="22"/>
  <c r="P1016" i="22"/>
  <c r="O1016" i="22"/>
  <c r="N1016" i="22"/>
  <c r="M1016" i="22"/>
  <c r="B1015" i="22"/>
  <c r="AM1015" i="22"/>
  <c r="AL1015" i="22"/>
  <c r="AA1015" i="22"/>
  <c r="AB1015" i="22" s="1"/>
  <c r="U1015" i="22"/>
  <c r="T1015" i="22"/>
  <c r="P1015" i="22"/>
  <c r="O1015" i="22"/>
  <c r="N1015" i="22"/>
  <c r="M1015" i="22"/>
  <c r="B1014" i="22"/>
  <c r="AM1014" i="22"/>
  <c r="AL1014" i="22"/>
  <c r="AA1014" i="22"/>
  <c r="Y1014" i="22"/>
  <c r="Y1002" i="22" s="1"/>
  <c r="U1014" i="22"/>
  <c r="T1014" i="22"/>
  <c r="P1014" i="22"/>
  <c r="O1014" i="22"/>
  <c r="N1014" i="22"/>
  <c r="M1014" i="22"/>
  <c r="B1013" i="22"/>
  <c r="AM1013" i="22"/>
  <c r="AL1013" i="22"/>
  <c r="AA1013" i="22"/>
  <c r="AB1013" i="22" s="1"/>
  <c r="U1013" i="22"/>
  <c r="T1013" i="22"/>
  <c r="P1013" i="22"/>
  <c r="O1013" i="22"/>
  <c r="N1013" i="22"/>
  <c r="M1013" i="22"/>
  <c r="B1012" i="22"/>
  <c r="AM1012" i="22"/>
  <c r="AL1012" i="22"/>
  <c r="AA1012" i="22"/>
  <c r="AB1012" i="22" s="1"/>
  <c r="U1012" i="22"/>
  <c r="T1012" i="22"/>
  <c r="P1012" i="22"/>
  <c r="O1012" i="22"/>
  <c r="N1012" i="22"/>
  <c r="M1012" i="22"/>
  <c r="B1011" i="22"/>
  <c r="AM1011" i="22"/>
  <c r="AL1011" i="22"/>
  <c r="AB1011" i="22"/>
  <c r="AA1011" i="22"/>
  <c r="U1011" i="22"/>
  <c r="T1011" i="22"/>
  <c r="P1011" i="22"/>
  <c r="O1011" i="22"/>
  <c r="N1011" i="22"/>
  <c r="M1011" i="22"/>
  <c r="B1010" i="22"/>
  <c r="AM1010" i="22"/>
  <c r="AL1010" i="22"/>
  <c r="AA1010" i="22"/>
  <c r="AB1010" i="22" s="1"/>
  <c r="U1010" i="22"/>
  <c r="T1010" i="22"/>
  <c r="P1010" i="22"/>
  <c r="O1010" i="22"/>
  <c r="N1010" i="22"/>
  <c r="M1010" i="22"/>
  <c r="B1009" i="22"/>
  <c r="AM1009" i="22"/>
  <c r="AL1009" i="22"/>
  <c r="AA1009" i="22"/>
  <c r="AB1009" i="22" s="1"/>
  <c r="U1009" i="22"/>
  <c r="T1009" i="22"/>
  <c r="P1009" i="22"/>
  <c r="O1009" i="22"/>
  <c r="N1009" i="22"/>
  <c r="M1009" i="22"/>
  <c r="B1008" i="22"/>
  <c r="AM1008" i="22"/>
  <c r="AL1008" i="22"/>
  <c r="AA1008" i="22"/>
  <c r="AB1008" i="22" s="1"/>
  <c r="U1008" i="22"/>
  <c r="T1008" i="22"/>
  <c r="P1008" i="22"/>
  <c r="O1008" i="22"/>
  <c r="N1008" i="22"/>
  <c r="M1008" i="22"/>
  <c r="B1007" i="22"/>
  <c r="AM1007" i="22"/>
  <c r="AL1007" i="22"/>
  <c r="AA1007" i="22"/>
  <c r="AB1007" i="22" s="1"/>
  <c r="U1007" i="22"/>
  <c r="T1007" i="22"/>
  <c r="P1007" i="22"/>
  <c r="O1007" i="22"/>
  <c r="N1007" i="22"/>
  <c r="M1007" i="22"/>
  <c r="B1006" i="22"/>
  <c r="AM1006" i="22"/>
  <c r="AL1006" i="22"/>
  <c r="AA1006" i="22"/>
  <c r="AB1006" i="22" s="1"/>
  <c r="U1006" i="22"/>
  <c r="T1006" i="22"/>
  <c r="P1006" i="22"/>
  <c r="O1006" i="22"/>
  <c r="N1006" i="22"/>
  <c r="M1006" i="22"/>
  <c r="B1005" i="22"/>
  <c r="AM1005" i="22"/>
  <c r="AL1005" i="22"/>
  <c r="AA1005" i="22"/>
  <c r="AB1005" i="22" s="1"/>
  <c r="U1005" i="22"/>
  <c r="T1005" i="22"/>
  <c r="P1005" i="22"/>
  <c r="O1005" i="22"/>
  <c r="N1005" i="22"/>
  <c r="M1005" i="22"/>
  <c r="B1004" i="22"/>
  <c r="AM1004" i="22"/>
  <c r="AL1004" i="22"/>
  <c r="AA1004" i="22"/>
  <c r="AB1004" i="22" s="1"/>
  <c r="U1004" i="22"/>
  <c r="T1004" i="22"/>
  <c r="P1004" i="22"/>
  <c r="O1004" i="22"/>
  <c r="N1004" i="22"/>
  <c r="M1004" i="22"/>
  <c r="B1003" i="22"/>
  <c r="AA1003" i="22"/>
  <c r="AB1003" i="22" s="1"/>
  <c r="U1003" i="22"/>
  <c r="T1003" i="22"/>
  <c r="N1003" i="22"/>
  <c r="P1003" i="22" s="1"/>
  <c r="M1003" i="22"/>
  <c r="O1003" i="22" s="1"/>
  <c r="B1002" i="22"/>
  <c r="A1003" i="22" s="1"/>
  <c r="AM1001" i="22"/>
  <c r="AL1001" i="22"/>
  <c r="AB1001" i="22"/>
  <c r="AA1001" i="22"/>
  <c r="U1001" i="22"/>
  <c r="T1001" i="22"/>
  <c r="P1001" i="22"/>
  <c r="O1001" i="22"/>
  <c r="N1001" i="22"/>
  <c r="M1001" i="22"/>
  <c r="B1000" i="22"/>
  <c r="AM1000" i="22"/>
  <c r="AL1000" i="22"/>
  <c r="AA1000" i="22"/>
  <c r="AB1000" i="22" s="1"/>
  <c r="U1000" i="22"/>
  <c r="T1000" i="22"/>
  <c r="P1000" i="22"/>
  <c r="O1000" i="22"/>
  <c r="N1000" i="22"/>
  <c r="M1000" i="22"/>
  <c r="B999" i="22"/>
  <c r="AM999" i="22"/>
  <c r="AL999" i="22"/>
  <c r="AA999" i="22"/>
  <c r="AB999" i="22" s="1"/>
  <c r="U999" i="22"/>
  <c r="T999" i="22"/>
  <c r="P999" i="22"/>
  <c r="O999" i="22"/>
  <c r="N999" i="22"/>
  <c r="M999" i="22"/>
  <c r="B998" i="22"/>
  <c r="AM998" i="22"/>
  <c r="AL998" i="22"/>
  <c r="AA998" i="22"/>
  <c r="AB998" i="22" s="1"/>
  <c r="U998" i="22"/>
  <c r="T998" i="22"/>
  <c r="P998" i="22"/>
  <c r="O998" i="22"/>
  <c r="N998" i="22"/>
  <c r="M998" i="22"/>
  <c r="B997" i="22"/>
  <c r="AM997" i="22"/>
  <c r="AL997" i="22"/>
  <c r="AA997" i="22"/>
  <c r="AB997" i="22" s="1"/>
  <c r="U997" i="22"/>
  <c r="T997" i="22"/>
  <c r="P997" i="22"/>
  <c r="O997" i="22"/>
  <c r="N997" i="22"/>
  <c r="M997" i="22"/>
  <c r="B996" i="22"/>
  <c r="AM996" i="22"/>
  <c r="AL996" i="22"/>
  <c r="AA996" i="22"/>
  <c r="AB996" i="22" s="1"/>
  <c r="U996" i="22"/>
  <c r="T996" i="22"/>
  <c r="P996" i="22"/>
  <c r="O996" i="22"/>
  <c r="N996" i="22"/>
  <c r="M996" i="22"/>
  <c r="B995" i="22"/>
  <c r="AM995" i="22"/>
  <c r="AL995" i="22"/>
  <c r="AA995" i="22"/>
  <c r="AB995" i="22" s="1"/>
  <c r="U995" i="22"/>
  <c r="T995" i="22"/>
  <c r="P995" i="22"/>
  <c r="O995" i="22"/>
  <c r="N995" i="22"/>
  <c r="M995" i="22"/>
  <c r="B994" i="22"/>
  <c r="AM994" i="22"/>
  <c r="AL994" i="22"/>
  <c r="AA994" i="22"/>
  <c r="AB994" i="22" s="1"/>
  <c r="U994" i="22"/>
  <c r="T994" i="22"/>
  <c r="P994" i="22"/>
  <c r="O994" i="22"/>
  <c r="N994" i="22"/>
  <c r="M994" i="22"/>
  <c r="B993" i="22"/>
  <c r="AM993" i="22"/>
  <c r="AL993" i="22"/>
  <c r="AA993" i="22"/>
  <c r="AB993" i="22" s="1"/>
  <c r="U993" i="22"/>
  <c r="T993" i="22"/>
  <c r="P993" i="22"/>
  <c r="O993" i="22"/>
  <c r="N993" i="22"/>
  <c r="M993" i="22"/>
  <c r="B992" i="22"/>
  <c r="AM992" i="22"/>
  <c r="AL992" i="22"/>
  <c r="AA992" i="22"/>
  <c r="AB992" i="22" s="1"/>
  <c r="U992" i="22"/>
  <c r="T992" i="22"/>
  <c r="P992" i="22"/>
  <c r="O992" i="22"/>
  <c r="N992" i="22"/>
  <c r="M992" i="22"/>
  <c r="B991" i="22"/>
  <c r="AM991" i="22"/>
  <c r="AL991" i="22"/>
  <c r="AA991" i="22"/>
  <c r="AB991" i="22" s="1"/>
  <c r="U991" i="22"/>
  <c r="T991" i="22"/>
  <c r="P991" i="22"/>
  <c r="O991" i="22"/>
  <c r="N991" i="22"/>
  <c r="M991" i="22"/>
  <c r="B990" i="22"/>
  <c r="AM990" i="22"/>
  <c r="AL990" i="22"/>
  <c r="AA990" i="22"/>
  <c r="AB990" i="22" s="1"/>
  <c r="U990" i="22"/>
  <c r="T990" i="22"/>
  <c r="P990" i="22"/>
  <c r="O990" i="22"/>
  <c r="N990" i="22"/>
  <c r="M990" i="22"/>
  <c r="B989" i="22"/>
  <c r="AM989" i="22"/>
  <c r="AL989" i="22"/>
  <c r="AA989" i="22"/>
  <c r="AB989" i="22" s="1"/>
  <c r="U989" i="22"/>
  <c r="T989" i="22"/>
  <c r="P989" i="22"/>
  <c r="O989" i="22"/>
  <c r="N989" i="22"/>
  <c r="M989" i="22"/>
  <c r="B988" i="22"/>
  <c r="AM988" i="22"/>
  <c r="AL988" i="22"/>
  <c r="AA988" i="22"/>
  <c r="AB988" i="22" s="1"/>
  <c r="U988" i="22"/>
  <c r="T988" i="22"/>
  <c r="P988" i="22"/>
  <c r="O988" i="22"/>
  <c r="N988" i="22"/>
  <c r="M988" i="22"/>
  <c r="B987" i="22"/>
  <c r="AM987" i="22"/>
  <c r="AL987" i="22"/>
  <c r="AA987" i="22"/>
  <c r="AB987" i="22" s="1"/>
  <c r="U987" i="22"/>
  <c r="T987" i="22"/>
  <c r="P987" i="22"/>
  <c r="O987" i="22"/>
  <c r="N987" i="22"/>
  <c r="M987" i="22"/>
  <c r="B986" i="22"/>
  <c r="AM986" i="22"/>
  <c r="AL986" i="22"/>
  <c r="AA986" i="22"/>
  <c r="AB986" i="22" s="1"/>
  <c r="U986" i="22"/>
  <c r="T986" i="22"/>
  <c r="P986" i="22"/>
  <c r="O986" i="22"/>
  <c r="N986" i="22"/>
  <c r="M986" i="22"/>
  <c r="B985" i="22"/>
  <c r="AM985" i="22"/>
  <c r="AL985" i="22"/>
  <c r="AA985" i="22"/>
  <c r="AB985" i="22" s="1"/>
  <c r="U985" i="22"/>
  <c r="T985" i="22"/>
  <c r="P985" i="22"/>
  <c r="O985" i="22"/>
  <c r="N985" i="22"/>
  <c r="M985" i="22"/>
  <c r="B984" i="22"/>
  <c r="AL984" i="22"/>
  <c r="AM984" i="22" s="1"/>
  <c r="AA984" i="22"/>
  <c r="AB984" i="22" s="1"/>
  <c r="U984" i="22"/>
  <c r="T984" i="22"/>
  <c r="N984" i="22"/>
  <c r="P984" i="22" s="1"/>
  <c r="M984" i="22"/>
  <c r="O984" i="22" s="1"/>
  <c r="B983" i="22"/>
  <c r="A984" i="22" s="1"/>
  <c r="AM982" i="22"/>
  <c r="AL982" i="22"/>
  <c r="AB982" i="22"/>
  <c r="AA982" i="22"/>
  <c r="U982" i="22"/>
  <c r="T982" i="22"/>
  <c r="P982" i="22"/>
  <c r="O982" i="22"/>
  <c r="N982" i="22"/>
  <c r="M982" i="22"/>
  <c r="B981" i="22"/>
  <c r="AM981" i="22"/>
  <c r="AL981" i="22"/>
  <c r="AA981" i="22"/>
  <c r="AB981" i="22" s="1"/>
  <c r="U981" i="22"/>
  <c r="T981" i="22"/>
  <c r="P981" i="22"/>
  <c r="O981" i="22"/>
  <c r="N981" i="22"/>
  <c r="M981" i="22"/>
  <c r="B980" i="22"/>
  <c r="AM980" i="22"/>
  <c r="AL980" i="22"/>
  <c r="AA980" i="22"/>
  <c r="AB980" i="22" s="1"/>
  <c r="U980" i="22"/>
  <c r="T980" i="22"/>
  <c r="P980" i="22"/>
  <c r="O980" i="22"/>
  <c r="N980" i="22"/>
  <c r="M980" i="22"/>
  <c r="B979" i="22"/>
  <c r="AM979" i="22"/>
  <c r="AL979" i="22"/>
  <c r="AA979" i="22"/>
  <c r="AB979" i="22" s="1"/>
  <c r="U979" i="22"/>
  <c r="T979" i="22"/>
  <c r="P979" i="22"/>
  <c r="O979" i="22"/>
  <c r="N979" i="22"/>
  <c r="M979" i="22"/>
  <c r="B978" i="22"/>
  <c r="AM978" i="22"/>
  <c r="AL978" i="22"/>
  <c r="AA978" i="22"/>
  <c r="AB978" i="22" s="1"/>
  <c r="U978" i="22"/>
  <c r="T978" i="22"/>
  <c r="P978" i="22"/>
  <c r="O978" i="22"/>
  <c r="N978" i="22"/>
  <c r="M978" i="22"/>
  <c r="B977" i="22"/>
  <c r="AM977" i="22"/>
  <c r="AL977" i="22"/>
  <c r="AA977" i="22"/>
  <c r="AB977" i="22" s="1"/>
  <c r="U977" i="22"/>
  <c r="T977" i="22"/>
  <c r="P977" i="22"/>
  <c r="O977" i="22"/>
  <c r="N977" i="22"/>
  <c r="M977" i="22"/>
  <c r="B976" i="22"/>
  <c r="AM976" i="22"/>
  <c r="AL976" i="22"/>
  <c r="AA976" i="22"/>
  <c r="AB976" i="22" s="1"/>
  <c r="U976" i="22"/>
  <c r="T976" i="22"/>
  <c r="P976" i="22"/>
  <c r="O976" i="22"/>
  <c r="N976" i="22"/>
  <c r="M976" i="22"/>
  <c r="B975" i="22"/>
  <c r="AM975" i="22"/>
  <c r="AL975" i="22"/>
  <c r="AA975" i="22"/>
  <c r="AB975" i="22" s="1"/>
  <c r="U975" i="22"/>
  <c r="T975" i="22"/>
  <c r="P975" i="22"/>
  <c r="O975" i="22"/>
  <c r="N975" i="22"/>
  <c r="M975" i="22"/>
  <c r="B974" i="22"/>
  <c r="AM974" i="22"/>
  <c r="AL974" i="22"/>
  <c r="AA974" i="22"/>
  <c r="AB974" i="22" s="1"/>
  <c r="U974" i="22"/>
  <c r="T974" i="22"/>
  <c r="P974" i="22"/>
  <c r="O974" i="22"/>
  <c r="N974" i="22"/>
  <c r="M974" i="22"/>
  <c r="B973" i="22"/>
  <c r="AM973" i="22"/>
  <c r="AL973" i="22"/>
  <c r="AA973" i="22"/>
  <c r="AB973" i="22" s="1"/>
  <c r="U973" i="22"/>
  <c r="T973" i="22"/>
  <c r="P973" i="22"/>
  <c r="O973" i="22"/>
  <c r="N973" i="22"/>
  <c r="M973" i="22"/>
  <c r="B972" i="22"/>
  <c r="AM972" i="22"/>
  <c r="AL972" i="22"/>
  <c r="AA972" i="22"/>
  <c r="AB972" i="22" s="1"/>
  <c r="U972" i="22"/>
  <c r="T972" i="22"/>
  <c r="P972" i="22"/>
  <c r="O972" i="22"/>
  <c r="N972" i="22"/>
  <c r="M972" i="22"/>
  <c r="B971" i="22"/>
  <c r="AM971" i="22"/>
  <c r="AL971" i="22"/>
  <c r="AA971" i="22"/>
  <c r="AB971" i="22" s="1"/>
  <c r="U971" i="22"/>
  <c r="T971" i="22"/>
  <c r="P971" i="22"/>
  <c r="O971" i="22"/>
  <c r="N971" i="22"/>
  <c r="M971" i="22"/>
  <c r="B970" i="22"/>
  <c r="AM970" i="22"/>
  <c r="AL970" i="22"/>
  <c r="AA970" i="22"/>
  <c r="AB970" i="22" s="1"/>
  <c r="U970" i="22"/>
  <c r="T970" i="22"/>
  <c r="P970" i="22"/>
  <c r="O970" i="22"/>
  <c r="N970" i="22"/>
  <c r="M970" i="22"/>
  <c r="B969" i="22"/>
  <c r="AM969" i="22"/>
  <c r="AL969" i="22"/>
  <c r="AA969" i="22"/>
  <c r="AB969" i="22" s="1"/>
  <c r="U969" i="22"/>
  <c r="T969" i="22"/>
  <c r="P969" i="22"/>
  <c r="O969" i="22"/>
  <c r="N969" i="22"/>
  <c r="M969" i="22"/>
  <c r="B968" i="22"/>
  <c r="AL968" i="22"/>
  <c r="AM968" i="22" s="1"/>
  <c r="AA968" i="22"/>
  <c r="AB968" i="22" s="1"/>
  <c r="U968" i="22"/>
  <c r="T968" i="22"/>
  <c r="P968" i="22"/>
  <c r="O968" i="22"/>
  <c r="N968" i="22"/>
  <c r="M968" i="22"/>
  <c r="B967" i="22"/>
  <c r="AA967" i="22"/>
  <c r="AB967" i="22" s="1"/>
  <c r="U967" i="22"/>
  <c r="T967" i="22"/>
  <c r="N967" i="22"/>
  <c r="P967" i="22" s="1"/>
  <c r="M967" i="22"/>
  <c r="O967" i="22" s="1"/>
  <c r="B966" i="22"/>
  <c r="A967" i="22" s="1"/>
  <c r="AM965" i="22"/>
  <c r="AL965" i="22"/>
  <c r="AB965" i="22"/>
  <c r="AA965" i="22"/>
  <c r="U965" i="22"/>
  <c r="T965" i="22"/>
  <c r="P965" i="22"/>
  <c r="O965" i="22"/>
  <c r="N965" i="22"/>
  <c r="M965" i="22"/>
  <c r="B964" i="22"/>
  <c r="B963" i="22"/>
  <c r="AM963" i="22"/>
  <c r="AL963" i="22"/>
  <c r="AB963" i="22"/>
  <c r="AA963" i="22"/>
  <c r="U963" i="22"/>
  <c r="T963" i="22"/>
  <c r="P963" i="22"/>
  <c r="O963" i="22"/>
  <c r="N963" i="22"/>
  <c r="M963" i="22"/>
  <c r="B962" i="22"/>
  <c r="AM962" i="22"/>
  <c r="AL962" i="22"/>
  <c r="AB962" i="22"/>
  <c r="AA962" i="22"/>
  <c r="U962" i="22"/>
  <c r="T962" i="22"/>
  <c r="P962" i="22"/>
  <c r="O962" i="22"/>
  <c r="N962" i="22"/>
  <c r="M962" i="22"/>
  <c r="B961" i="22"/>
  <c r="AM961" i="22"/>
  <c r="AL961" i="22"/>
  <c r="AB961" i="22"/>
  <c r="AA961" i="22"/>
  <c r="U961" i="22"/>
  <c r="T961" i="22"/>
  <c r="P961" i="22"/>
  <c r="O961" i="22"/>
  <c r="N961" i="22"/>
  <c r="M961" i="22"/>
  <c r="B960" i="22"/>
  <c r="AM960" i="22"/>
  <c r="AL960" i="22"/>
  <c r="AB960" i="22"/>
  <c r="AA960" i="22"/>
  <c r="U960" i="22"/>
  <c r="T960" i="22"/>
  <c r="P960" i="22"/>
  <c r="O960" i="22"/>
  <c r="N960" i="22"/>
  <c r="M960" i="22"/>
  <c r="B959" i="22"/>
  <c r="AM959" i="22"/>
  <c r="AL959" i="22"/>
  <c r="AB959" i="22"/>
  <c r="AA959" i="22"/>
  <c r="U959" i="22"/>
  <c r="T959" i="22"/>
  <c r="P959" i="22"/>
  <c r="O959" i="22"/>
  <c r="N959" i="22"/>
  <c r="M959" i="22"/>
  <c r="B958" i="22"/>
  <c r="AM958" i="22"/>
  <c r="AL958" i="22"/>
  <c r="AB958" i="22"/>
  <c r="AA958" i="22"/>
  <c r="U958" i="22"/>
  <c r="T958" i="22"/>
  <c r="P958" i="22"/>
  <c r="O958" i="22"/>
  <c r="N958" i="22"/>
  <c r="M958" i="22"/>
  <c r="B957" i="22"/>
  <c r="AM957" i="22"/>
  <c r="AL957" i="22"/>
  <c r="AB957" i="22"/>
  <c r="AA957" i="22"/>
  <c r="U957" i="22"/>
  <c r="T957" i="22"/>
  <c r="P957" i="22"/>
  <c r="O957" i="22"/>
  <c r="N957" i="22"/>
  <c r="M957" i="22"/>
  <c r="B956" i="22"/>
  <c r="AM956" i="22"/>
  <c r="AL956" i="22"/>
  <c r="AB956" i="22"/>
  <c r="AA956" i="22"/>
  <c r="U956" i="22"/>
  <c r="T956" i="22"/>
  <c r="P956" i="22"/>
  <c r="O956" i="22"/>
  <c r="N956" i="22"/>
  <c r="M956" i="22"/>
  <c r="B955" i="22"/>
  <c r="AM955" i="22"/>
  <c r="AL955" i="22"/>
  <c r="AB955" i="22"/>
  <c r="AA955" i="22"/>
  <c r="U955" i="22"/>
  <c r="T955" i="22"/>
  <c r="P955" i="22"/>
  <c r="O955" i="22"/>
  <c r="N955" i="22"/>
  <c r="M955" i="22"/>
  <c r="B954" i="22"/>
  <c r="AM954" i="22"/>
  <c r="AL954" i="22"/>
  <c r="AB954" i="22"/>
  <c r="AA954" i="22"/>
  <c r="U954" i="22"/>
  <c r="T954" i="22"/>
  <c r="P954" i="22"/>
  <c r="O954" i="22"/>
  <c r="N954" i="22"/>
  <c r="M954" i="22"/>
  <c r="B953" i="22"/>
  <c r="AM953" i="22"/>
  <c r="AL953" i="22"/>
  <c r="AB953" i="22"/>
  <c r="AA953" i="22"/>
  <c r="U953" i="22"/>
  <c r="T953" i="22"/>
  <c r="P953" i="22"/>
  <c r="O953" i="22"/>
  <c r="N953" i="22"/>
  <c r="M953" i="22"/>
  <c r="B952" i="22"/>
  <c r="AM952" i="22"/>
  <c r="AL952" i="22"/>
  <c r="AB952" i="22"/>
  <c r="AA952" i="22"/>
  <c r="U952" i="22"/>
  <c r="T952" i="22"/>
  <c r="P952" i="22"/>
  <c r="O952" i="22"/>
  <c r="N952" i="22"/>
  <c r="M952" i="22"/>
  <c r="B951" i="22"/>
  <c r="AM951" i="22"/>
  <c r="AL951" i="22"/>
  <c r="AB951" i="22"/>
  <c r="AA951" i="22"/>
  <c r="U951" i="22"/>
  <c r="T951" i="22"/>
  <c r="P951" i="22"/>
  <c r="O951" i="22"/>
  <c r="N951" i="22"/>
  <c r="M951" i="22"/>
  <c r="B950" i="22"/>
  <c r="AM950" i="22"/>
  <c r="AL950" i="22"/>
  <c r="AB950" i="22"/>
  <c r="AA950" i="22"/>
  <c r="U950" i="22"/>
  <c r="T950" i="22"/>
  <c r="P950" i="22"/>
  <c r="O950" i="22"/>
  <c r="N950" i="22"/>
  <c r="M950" i="22"/>
  <c r="B949" i="22"/>
  <c r="AM949" i="22"/>
  <c r="AL949" i="22"/>
  <c r="AB949" i="22"/>
  <c r="AA949" i="22"/>
  <c r="U949" i="22"/>
  <c r="T949" i="22"/>
  <c r="P949" i="22"/>
  <c r="O949" i="22"/>
  <c r="N949" i="22"/>
  <c r="M949" i="22"/>
  <c r="B948" i="22"/>
  <c r="AM948" i="22"/>
  <c r="AL948" i="22"/>
  <c r="AB948" i="22"/>
  <c r="AA948" i="22"/>
  <c r="U948" i="22"/>
  <c r="T948" i="22"/>
  <c r="P948" i="22"/>
  <c r="O948" i="22"/>
  <c r="N948" i="22"/>
  <c r="M948" i="22"/>
  <c r="B947" i="22"/>
  <c r="AM947" i="22"/>
  <c r="AL947" i="22"/>
  <c r="AB947" i="22"/>
  <c r="AA947" i="22"/>
  <c r="U947" i="22"/>
  <c r="T947" i="22"/>
  <c r="P947" i="22"/>
  <c r="O947" i="22"/>
  <c r="N947" i="22"/>
  <c r="M947" i="22"/>
  <c r="B946" i="22"/>
  <c r="AM946" i="22"/>
  <c r="AL946" i="22"/>
  <c r="AB946" i="22"/>
  <c r="AA946" i="22"/>
  <c r="U946" i="22"/>
  <c r="T946" i="22"/>
  <c r="P946" i="22"/>
  <c r="O946" i="22"/>
  <c r="N946" i="22"/>
  <c r="M946" i="22"/>
  <c r="B945" i="22"/>
  <c r="AM945" i="22"/>
  <c r="AL945" i="22"/>
  <c r="AB945" i="22"/>
  <c r="AA945" i="22"/>
  <c r="U945" i="22"/>
  <c r="T945" i="22"/>
  <c r="P945" i="22"/>
  <c r="O945" i="22"/>
  <c r="N945" i="22"/>
  <c r="M945" i="22"/>
  <c r="B944" i="22"/>
  <c r="AM944" i="22"/>
  <c r="AL944" i="22"/>
  <c r="AB944" i="22"/>
  <c r="AA944" i="22"/>
  <c r="U944" i="22"/>
  <c r="T944" i="22"/>
  <c r="P944" i="22"/>
  <c r="O944" i="22"/>
  <c r="N944" i="22"/>
  <c r="M944" i="22"/>
  <c r="B943" i="22"/>
  <c r="AM943" i="22"/>
  <c r="AL943" i="22"/>
  <c r="AB943" i="22"/>
  <c r="AA943" i="22"/>
  <c r="U943" i="22"/>
  <c r="T943" i="22"/>
  <c r="P943" i="22"/>
  <c r="O943" i="22"/>
  <c r="N943" i="22"/>
  <c r="M943" i="22"/>
  <c r="B942" i="22"/>
  <c r="AM942" i="22"/>
  <c r="AL942" i="22"/>
  <c r="AB942" i="22"/>
  <c r="AA942" i="22"/>
  <c r="U942" i="22"/>
  <c r="T942" i="22"/>
  <c r="P942" i="22"/>
  <c r="O942" i="22"/>
  <c r="N942" i="22"/>
  <c r="M942" i="22"/>
  <c r="B941" i="22"/>
  <c r="AM941" i="22"/>
  <c r="AL941" i="22"/>
  <c r="AB941" i="22"/>
  <c r="AA941" i="22"/>
  <c r="U941" i="22"/>
  <c r="T941" i="22"/>
  <c r="P941" i="22"/>
  <c r="O941" i="22"/>
  <c r="N941" i="22"/>
  <c r="M941" i="22"/>
  <c r="B940" i="22"/>
  <c r="AM940" i="22"/>
  <c r="AL940" i="22"/>
  <c r="AB940" i="22"/>
  <c r="AA940" i="22"/>
  <c r="U940" i="22"/>
  <c r="T940" i="22"/>
  <c r="P940" i="22"/>
  <c r="O940" i="22"/>
  <c r="N940" i="22"/>
  <c r="M940" i="22"/>
  <c r="B939" i="22"/>
  <c r="AM939" i="22"/>
  <c r="AL939" i="22"/>
  <c r="AB939" i="22"/>
  <c r="AA939" i="22"/>
  <c r="T939" i="22"/>
  <c r="U939" i="22" s="1"/>
  <c r="P939" i="22"/>
  <c r="O939" i="22"/>
  <c r="N939" i="22"/>
  <c r="M939" i="22"/>
  <c r="B938" i="22"/>
  <c r="AM938" i="22"/>
  <c r="AL938" i="22"/>
  <c r="AB938" i="22"/>
  <c r="AA938" i="22"/>
  <c r="T938" i="22"/>
  <c r="U938" i="22" s="1"/>
  <c r="P938" i="22"/>
  <c r="O938" i="22"/>
  <c r="N938" i="22"/>
  <c r="M938" i="22"/>
  <c r="B937" i="22"/>
  <c r="AM937" i="22"/>
  <c r="AL937" i="22"/>
  <c r="AB937" i="22"/>
  <c r="AA937" i="22"/>
  <c r="T937" i="22"/>
  <c r="U937" i="22" s="1"/>
  <c r="N937" i="22"/>
  <c r="P937" i="22" s="1"/>
  <c r="M937" i="22"/>
  <c r="O937" i="22" s="1"/>
  <c r="B936" i="22"/>
  <c r="AM936" i="22"/>
  <c r="AL936" i="22"/>
  <c r="AB936" i="22"/>
  <c r="AA936" i="22"/>
  <c r="T936" i="22"/>
  <c r="U936" i="22" s="1"/>
  <c r="N936" i="22"/>
  <c r="P936" i="22" s="1"/>
  <c r="M936" i="22"/>
  <c r="O936" i="22" s="1"/>
  <c r="B935" i="22"/>
  <c r="AM935" i="22"/>
  <c r="AL935" i="22"/>
  <c r="AB935" i="22"/>
  <c r="AA935" i="22"/>
  <c r="T935" i="22"/>
  <c r="U935" i="22" s="1"/>
  <c r="N935" i="22"/>
  <c r="P935" i="22" s="1"/>
  <c r="M935" i="22"/>
  <c r="O935" i="22" s="1"/>
  <c r="B934" i="22"/>
  <c r="AM934" i="22"/>
  <c r="AL934" i="22"/>
  <c r="AB934" i="22"/>
  <c r="AA934" i="22"/>
  <c r="T934" i="22"/>
  <c r="U934" i="22" s="1"/>
  <c r="N934" i="22"/>
  <c r="P934" i="22" s="1"/>
  <c r="M934" i="22"/>
  <c r="O934" i="22" s="1"/>
  <c r="B933" i="22"/>
  <c r="AM933" i="22"/>
  <c r="AL933" i="22"/>
  <c r="AB933" i="22"/>
  <c r="AA933" i="22"/>
  <c r="T933" i="22"/>
  <c r="U933" i="22" s="1"/>
  <c r="N933" i="22"/>
  <c r="P933" i="22" s="1"/>
  <c r="M933" i="22"/>
  <c r="O933" i="22" s="1"/>
  <c r="B932" i="22"/>
  <c r="AM932" i="22"/>
  <c r="AL932" i="22"/>
  <c r="AA932" i="22"/>
  <c r="AB932" i="22" s="1"/>
  <c r="T932" i="22"/>
  <c r="U932" i="22" s="1"/>
  <c r="N932" i="22"/>
  <c r="P932" i="22" s="1"/>
  <c r="M932" i="22"/>
  <c r="O932" i="22" s="1"/>
  <c r="B931" i="22"/>
  <c r="AM931" i="22"/>
  <c r="AL931" i="22"/>
  <c r="AA931" i="22"/>
  <c r="AB931" i="22" s="1"/>
  <c r="T931" i="22"/>
  <c r="U931" i="22" s="1"/>
  <c r="N931" i="22"/>
  <c r="P931" i="22" s="1"/>
  <c r="M931" i="22"/>
  <c r="O931" i="22" s="1"/>
  <c r="B930" i="22"/>
  <c r="A931" i="22" s="1"/>
  <c r="AM929" i="22"/>
  <c r="AL929" i="22"/>
  <c r="AB929" i="22"/>
  <c r="AA929" i="22"/>
  <c r="U929" i="22"/>
  <c r="T929" i="22"/>
  <c r="P929" i="22"/>
  <c r="O929" i="22"/>
  <c r="N929" i="22"/>
  <c r="M929" i="22"/>
  <c r="B928" i="22"/>
  <c r="AM928" i="22"/>
  <c r="AL928" i="22"/>
  <c r="AA928" i="22"/>
  <c r="AB928" i="22" s="1"/>
  <c r="U928" i="22"/>
  <c r="T928" i="22"/>
  <c r="P928" i="22"/>
  <c r="O928" i="22"/>
  <c r="N928" i="22"/>
  <c r="M928" i="22"/>
  <c r="B927" i="22"/>
  <c r="AM927" i="22"/>
  <c r="AL927" i="22"/>
  <c r="AA927" i="22"/>
  <c r="AB927" i="22" s="1"/>
  <c r="U927" i="22"/>
  <c r="T927" i="22"/>
  <c r="P927" i="22"/>
  <c r="O927" i="22"/>
  <c r="N927" i="22"/>
  <c r="M927" i="22"/>
  <c r="B926" i="22"/>
  <c r="AM926" i="22"/>
  <c r="AL926" i="22"/>
  <c r="AA926" i="22"/>
  <c r="AB926" i="22" s="1"/>
  <c r="U926" i="22"/>
  <c r="T926" i="22"/>
  <c r="P926" i="22"/>
  <c r="O926" i="22"/>
  <c r="N926" i="22"/>
  <c r="M926" i="22"/>
  <c r="B925" i="22"/>
  <c r="AM925" i="22"/>
  <c r="AL925" i="22"/>
  <c r="AA925" i="22"/>
  <c r="AB925" i="22" s="1"/>
  <c r="U925" i="22"/>
  <c r="T925" i="22"/>
  <c r="P925" i="22"/>
  <c r="O925" i="22"/>
  <c r="N925" i="22"/>
  <c r="M925" i="22"/>
  <c r="B924" i="22"/>
  <c r="A925" i="22" s="1"/>
  <c r="AM923" i="22"/>
  <c r="AL923" i="22"/>
  <c r="AB923" i="22"/>
  <c r="AA923" i="22"/>
  <c r="U923" i="22"/>
  <c r="T923" i="22"/>
  <c r="P923" i="22"/>
  <c r="O923" i="22"/>
  <c r="N923" i="22"/>
  <c r="M923" i="22"/>
  <c r="B922" i="22"/>
  <c r="AM922" i="22"/>
  <c r="AL922" i="22"/>
  <c r="AA922" i="22"/>
  <c r="AB922" i="22" s="1"/>
  <c r="U922" i="22"/>
  <c r="T922" i="22"/>
  <c r="P922" i="22"/>
  <c r="O922" i="22"/>
  <c r="N922" i="22"/>
  <c r="M922" i="22"/>
  <c r="B921" i="22"/>
  <c r="AM921" i="22"/>
  <c r="AL921" i="22"/>
  <c r="AA921" i="22"/>
  <c r="AB921" i="22" s="1"/>
  <c r="U921" i="22"/>
  <c r="T921" i="22"/>
  <c r="P921" i="22"/>
  <c r="O921" i="22"/>
  <c r="N921" i="22"/>
  <c r="M921" i="22"/>
  <c r="B920" i="22"/>
  <c r="AM920" i="22"/>
  <c r="AL920" i="22"/>
  <c r="AA920" i="22"/>
  <c r="AB920" i="22" s="1"/>
  <c r="U920" i="22"/>
  <c r="T920" i="22"/>
  <c r="P920" i="22"/>
  <c r="O920" i="22"/>
  <c r="N920" i="22"/>
  <c r="M920" i="22"/>
  <c r="B919" i="22"/>
  <c r="AM919" i="22"/>
  <c r="AL919" i="22"/>
  <c r="AA919" i="22"/>
  <c r="AB919" i="22" s="1"/>
  <c r="U919" i="22"/>
  <c r="T919" i="22"/>
  <c r="P919" i="22"/>
  <c r="O919" i="22"/>
  <c r="N919" i="22"/>
  <c r="M919" i="22"/>
  <c r="B918" i="22"/>
  <c r="A919" i="22" s="1"/>
  <c r="AM917" i="22"/>
  <c r="AL917" i="22"/>
  <c r="AB917" i="22"/>
  <c r="AA917" i="22"/>
  <c r="U917" i="22"/>
  <c r="T917" i="22"/>
  <c r="P917" i="22"/>
  <c r="O917" i="22"/>
  <c r="N917" i="22"/>
  <c r="M917" i="22"/>
  <c r="B916" i="22"/>
  <c r="AM916" i="22"/>
  <c r="AL916" i="22"/>
  <c r="AA916" i="22"/>
  <c r="AB916" i="22" s="1"/>
  <c r="U916" i="22"/>
  <c r="T916" i="22"/>
  <c r="P916" i="22"/>
  <c r="O916" i="22"/>
  <c r="N916" i="22"/>
  <c r="M916" i="22"/>
  <c r="B915" i="22"/>
  <c r="AM915" i="22"/>
  <c r="AL915" i="22"/>
  <c r="AA915" i="22"/>
  <c r="AB915" i="22" s="1"/>
  <c r="U915" i="22"/>
  <c r="T915" i="22"/>
  <c r="P915" i="22"/>
  <c r="O915" i="22"/>
  <c r="N915" i="22"/>
  <c r="M915" i="22"/>
  <c r="B914" i="22"/>
  <c r="AM914" i="22"/>
  <c r="AL914" i="22"/>
  <c r="AA914" i="22"/>
  <c r="AB914" i="22" s="1"/>
  <c r="U914" i="22"/>
  <c r="T914" i="22"/>
  <c r="P914" i="22"/>
  <c r="O914" i="22"/>
  <c r="N914" i="22"/>
  <c r="M914" i="22"/>
  <c r="B913" i="22"/>
  <c r="AM913" i="22"/>
  <c r="AL913" i="22"/>
  <c r="AA913" i="22"/>
  <c r="AB913" i="22" s="1"/>
  <c r="U913" i="22"/>
  <c r="T913" i="22"/>
  <c r="P913" i="22"/>
  <c r="O913" i="22"/>
  <c r="N913" i="22"/>
  <c r="M913" i="22"/>
  <c r="B912" i="22"/>
  <c r="AM912" i="22"/>
  <c r="AL912" i="22"/>
  <c r="AA912" i="22"/>
  <c r="AB912" i="22" s="1"/>
  <c r="U912" i="22"/>
  <c r="T912" i="22"/>
  <c r="P912" i="22"/>
  <c r="O912" i="22"/>
  <c r="N912" i="22"/>
  <c r="M912" i="22"/>
  <c r="B911" i="22"/>
  <c r="A912" i="22" s="1"/>
  <c r="AM910" i="22"/>
  <c r="AL910" i="22"/>
  <c r="AB910" i="22"/>
  <c r="AA910" i="22"/>
  <c r="U910" i="22"/>
  <c r="T910" i="22"/>
  <c r="P910" i="22"/>
  <c r="O910" i="22"/>
  <c r="N910" i="22"/>
  <c r="M910" i="22"/>
  <c r="B909" i="22"/>
  <c r="AM909" i="22"/>
  <c r="AL909" i="22"/>
  <c r="AB909" i="22"/>
  <c r="AA909" i="22"/>
  <c r="U909" i="22"/>
  <c r="T909" i="22"/>
  <c r="P909" i="22"/>
  <c r="O909" i="22"/>
  <c r="N909" i="22"/>
  <c r="M909" i="22"/>
  <c r="B908" i="22"/>
  <c r="AM908" i="22"/>
  <c r="AL908" i="22"/>
  <c r="AB908" i="22"/>
  <c r="AA908" i="22"/>
  <c r="U908" i="22"/>
  <c r="T908" i="22"/>
  <c r="P908" i="22"/>
  <c r="O908" i="22"/>
  <c r="N908" i="22"/>
  <c r="M908" i="22"/>
  <c r="B907" i="22"/>
  <c r="AM907" i="22"/>
  <c r="AL907" i="22"/>
  <c r="AB907" i="22"/>
  <c r="AA907" i="22"/>
  <c r="U907" i="22"/>
  <c r="T907" i="22"/>
  <c r="P907" i="22"/>
  <c r="O907" i="22"/>
  <c r="N907" i="22"/>
  <c r="M907" i="22"/>
  <c r="B906" i="22"/>
  <c r="AM906" i="22"/>
  <c r="AL906" i="22"/>
  <c r="AB906" i="22"/>
  <c r="AA906" i="22"/>
  <c r="U906" i="22"/>
  <c r="T906" i="22"/>
  <c r="N906" i="22"/>
  <c r="P906" i="22" s="1"/>
  <c r="M906" i="22"/>
  <c r="O906" i="22" s="1"/>
  <c r="B905" i="22"/>
  <c r="AM905" i="22"/>
  <c r="AL905" i="22"/>
  <c r="AB905" i="22"/>
  <c r="AA905" i="22"/>
  <c r="U905" i="22"/>
  <c r="T905" i="22"/>
  <c r="N905" i="22"/>
  <c r="P905" i="22" s="1"/>
  <c r="M905" i="22"/>
  <c r="O905" i="22" s="1"/>
  <c r="B904" i="22"/>
  <c r="A905" i="22" s="1"/>
  <c r="AM903" i="22"/>
  <c r="AL903" i="22"/>
  <c r="AB903" i="22"/>
  <c r="AA903" i="22"/>
  <c r="U903" i="22"/>
  <c r="T903" i="22"/>
  <c r="P903" i="22"/>
  <c r="O903" i="22"/>
  <c r="N903" i="22"/>
  <c r="M903" i="22"/>
  <c r="B902" i="22"/>
  <c r="AM902" i="22"/>
  <c r="AL902" i="22"/>
  <c r="AA902" i="22"/>
  <c r="AB902" i="22" s="1"/>
  <c r="U902" i="22"/>
  <c r="T902" i="22"/>
  <c r="P902" i="22"/>
  <c r="O902" i="22"/>
  <c r="N902" i="22"/>
  <c r="M902" i="22"/>
  <c r="B901" i="22"/>
  <c r="AM901" i="22"/>
  <c r="AL901" i="22"/>
  <c r="AA901" i="22"/>
  <c r="AB901" i="22" s="1"/>
  <c r="U901" i="22"/>
  <c r="T901" i="22"/>
  <c r="P901" i="22"/>
  <c r="O901" i="22"/>
  <c r="N901" i="22"/>
  <c r="M901" i="22"/>
  <c r="B900" i="22"/>
  <c r="AM900" i="22"/>
  <c r="AL900" i="22"/>
  <c r="AA900" i="22"/>
  <c r="AB900" i="22" s="1"/>
  <c r="U900" i="22"/>
  <c r="T900" i="22"/>
  <c r="P900" i="22"/>
  <c r="O900" i="22"/>
  <c r="N900" i="22"/>
  <c r="M900" i="22"/>
  <c r="B899" i="22"/>
  <c r="AM899" i="22"/>
  <c r="AL899" i="22"/>
  <c r="AA899" i="22"/>
  <c r="AB899" i="22" s="1"/>
  <c r="U899" i="22"/>
  <c r="T899" i="22"/>
  <c r="P899" i="22"/>
  <c r="O899" i="22"/>
  <c r="N899" i="22"/>
  <c r="M899" i="22"/>
  <c r="B898" i="22"/>
  <c r="A899" i="22" s="1"/>
  <c r="AM897" i="22"/>
  <c r="AL897" i="22"/>
  <c r="AB897" i="22"/>
  <c r="AA897" i="22"/>
  <c r="U897" i="22"/>
  <c r="T897" i="22"/>
  <c r="P897" i="22"/>
  <c r="O897" i="22"/>
  <c r="N897" i="22"/>
  <c r="M897" i="22"/>
  <c r="B896" i="22"/>
  <c r="AM896" i="22"/>
  <c r="AL896" i="22"/>
  <c r="AA896" i="22"/>
  <c r="AB896" i="22" s="1"/>
  <c r="U896" i="22"/>
  <c r="T896" i="22"/>
  <c r="P896" i="22"/>
  <c r="O896" i="22"/>
  <c r="N896" i="22"/>
  <c r="M896" i="22"/>
  <c r="B895" i="22"/>
  <c r="AM895" i="22"/>
  <c r="AL895" i="22"/>
  <c r="AA895" i="22"/>
  <c r="AB895" i="22" s="1"/>
  <c r="U895" i="22"/>
  <c r="T895" i="22"/>
  <c r="P895" i="22"/>
  <c r="O895" i="22"/>
  <c r="N895" i="22"/>
  <c r="M895" i="22"/>
  <c r="B894" i="22"/>
  <c r="AM894" i="22"/>
  <c r="AL894" i="22"/>
  <c r="AA894" i="22"/>
  <c r="AB894" i="22" s="1"/>
  <c r="U894" i="22"/>
  <c r="T894" i="22"/>
  <c r="P894" i="22"/>
  <c r="O894" i="22"/>
  <c r="N894" i="22"/>
  <c r="M894" i="22"/>
  <c r="B893" i="22"/>
  <c r="AM893" i="22"/>
  <c r="AL893" i="22"/>
  <c r="AA893" i="22"/>
  <c r="AB893" i="22" s="1"/>
  <c r="U893" i="22"/>
  <c r="T893" i="22"/>
  <c r="P893" i="22"/>
  <c r="O893" i="22"/>
  <c r="N893" i="22"/>
  <c r="M893" i="22"/>
  <c r="B892" i="22"/>
  <c r="AM892" i="22"/>
  <c r="AL892" i="22"/>
  <c r="AA892" i="22"/>
  <c r="AB892" i="22" s="1"/>
  <c r="U892" i="22"/>
  <c r="T892" i="22"/>
  <c r="P892" i="22"/>
  <c r="O892" i="22"/>
  <c r="N892" i="22"/>
  <c r="M892" i="22"/>
  <c r="B891" i="22"/>
  <c r="AM891" i="22"/>
  <c r="AL891" i="22"/>
  <c r="AA891" i="22"/>
  <c r="AB891" i="22" s="1"/>
  <c r="U891" i="22"/>
  <c r="T891" i="22"/>
  <c r="P891" i="22"/>
  <c r="O891" i="22"/>
  <c r="N891" i="22"/>
  <c r="M891" i="22"/>
  <c r="B890" i="22"/>
  <c r="AM890" i="22"/>
  <c r="AL890" i="22"/>
  <c r="AA890" i="22"/>
  <c r="AB890" i="22" s="1"/>
  <c r="T890" i="22"/>
  <c r="U890" i="22" s="1"/>
  <c r="P890" i="22"/>
  <c r="O890" i="22"/>
  <c r="N890" i="22"/>
  <c r="M890" i="22"/>
  <c r="B889" i="22"/>
  <c r="A890" i="22" s="1"/>
  <c r="AM888" i="22"/>
  <c r="AL888" i="22"/>
  <c r="AB888" i="22"/>
  <c r="AA888" i="22"/>
  <c r="U888" i="22"/>
  <c r="T888" i="22"/>
  <c r="P888" i="22"/>
  <c r="O888" i="22"/>
  <c r="N888" i="22"/>
  <c r="M888" i="22"/>
  <c r="B887" i="22"/>
  <c r="AM887" i="22"/>
  <c r="AL887" i="22"/>
  <c r="AA887" i="22"/>
  <c r="AB887" i="22" s="1"/>
  <c r="U887" i="22"/>
  <c r="T887" i="22"/>
  <c r="P887" i="22"/>
  <c r="O887" i="22"/>
  <c r="N887" i="22"/>
  <c r="M887" i="22"/>
  <c r="B886" i="22"/>
  <c r="AM886" i="22"/>
  <c r="AL886" i="22"/>
  <c r="AA886" i="22"/>
  <c r="AB886" i="22" s="1"/>
  <c r="U886" i="22"/>
  <c r="T886" i="22"/>
  <c r="P886" i="22"/>
  <c r="O886" i="22"/>
  <c r="N886" i="22"/>
  <c r="M886" i="22"/>
  <c r="B885" i="22"/>
  <c r="AM885" i="22"/>
  <c r="AL885" i="22"/>
  <c r="AA885" i="22"/>
  <c r="AB885" i="22" s="1"/>
  <c r="U885" i="22"/>
  <c r="T885" i="22"/>
  <c r="P885" i="22"/>
  <c r="O885" i="22"/>
  <c r="N885" i="22"/>
  <c r="M885" i="22"/>
  <c r="B884" i="22"/>
  <c r="AM884" i="22"/>
  <c r="AL884" i="22"/>
  <c r="AA884" i="22"/>
  <c r="AB884" i="22" s="1"/>
  <c r="U884" i="22"/>
  <c r="T884" i="22"/>
  <c r="P884" i="22"/>
  <c r="O884" i="22"/>
  <c r="N884" i="22"/>
  <c r="M884" i="22"/>
  <c r="B883" i="22"/>
  <c r="AM883" i="22"/>
  <c r="AL883" i="22"/>
  <c r="AA883" i="22"/>
  <c r="AB883" i="22" s="1"/>
  <c r="U883" i="22"/>
  <c r="T883" i="22"/>
  <c r="P883" i="22"/>
  <c r="O883" i="22"/>
  <c r="N883" i="22"/>
  <c r="M883" i="22"/>
  <c r="B882" i="22"/>
  <c r="AM882" i="22"/>
  <c r="AL882" i="22"/>
  <c r="AA882" i="22"/>
  <c r="AB882" i="22" s="1"/>
  <c r="U882" i="22"/>
  <c r="T882" i="22"/>
  <c r="P882" i="22"/>
  <c r="O882" i="22"/>
  <c r="N882" i="22"/>
  <c r="M882" i="22"/>
  <c r="B881" i="22"/>
  <c r="AM881" i="22"/>
  <c r="AL881" i="22"/>
  <c r="AA881" i="22"/>
  <c r="AB881" i="22" s="1"/>
  <c r="U881" i="22"/>
  <c r="T881" i="22"/>
  <c r="P881" i="22"/>
  <c r="O881" i="22"/>
  <c r="N881" i="22"/>
  <c r="M881" i="22"/>
  <c r="B880" i="22"/>
  <c r="AM880" i="22"/>
  <c r="AL880" i="22"/>
  <c r="AA880" i="22"/>
  <c r="AB880" i="22" s="1"/>
  <c r="U880" i="22"/>
  <c r="T880" i="22"/>
  <c r="P880" i="22"/>
  <c r="O880" i="22"/>
  <c r="N880" i="22"/>
  <c r="M880" i="22"/>
  <c r="B879" i="22"/>
  <c r="AM879" i="22"/>
  <c r="AL879" i="22"/>
  <c r="AA879" i="22"/>
  <c r="AB879" i="22" s="1"/>
  <c r="U879" i="22"/>
  <c r="T879" i="22"/>
  <c r="P879" i="22"/>
  <c r="O879" i="22"/>
  <c r="N879" i="22"/>
  <c r="M879" i="22"/>
  <c r="B878" i="22"/>
  <c r="A879" i="22" s="1"/>
  <c r="AM877" i="22"/>
  <c r="AL877" i="22"/>
  <c r="AB877" i="22"/>
  <c r="AA877" i="22"/>
  <c r="U877" i="22"/>
  <c r="T877" i="22"/>
  <c r="P877" i="22"/>
  <c r="O877" i="22"/>
  <c r="N877" i="22"/>
  <c r="M877" i="22"/>
  <c r="B876" i="22"/>
  <c r="AM876" i="22"/>
  <c r="AL876" i="22"/>
  <c r="AA876" i="22"/>
  <c r="AB876" i="22" s="1"/>
  <c r="U876" i="22"/>
  <c r="T876" i="22"/>
  <c r="P876" i="22"/>
  <c r="O876" i="22"/>
  <c r="N876" i="22"/>
  <c r="M876" i="22"/>
  <c r="B875" i="22"/>
  <c r="AM875" i="22"/>
  <c r="AL875" i="22"/>
  <c r="AA875" i="22"/>
  <c r="AB875" i="22" s="1"/>
  <c r="U875" i="22"/>
  <c r="T875" i="22"/>
  <c r="P875" i="22"/>
  <c r="O875" i="22"/>
  <c r="N875" i="22"/>
  <c r="M875" i="22"/>
  <c r="B874" i="22"/>
  <c r="AM874" i="22"/>
  <c r="AL874" i="22"/>
  <c r="AA874" i="22"/>
  <c r="AB874" i="22" s="1"/>
  <c r="U874" i="22"/>
  <c r="T874" i="22"/>
  <c r="P874" i="22"/>
  <c r="O874" i="22"/>
  <c r="N874" i="22"/>
  <c r="M874" i="22"/>
  <c r="B873" i="22"/>
  <c r="AM873" i="22"/>
  <c r="AL873" i="22"/>
  <c r="AA873" i="22"/>
  <c r="AB873" i="22" s="1"/>
  <c r="U873" i="22"/>
  <c r="T873" i="22"/>
  <c r="P873" i="22"/>
  <c r="O873" i="22"/>
  <c r="N873" i="22"/>
  <c r="M873" i="22"/>
  <c r="B872" i="22"/>
  <c r="AM872" i="22"/>
  <c r="AL872" i="22"/>
  <c r="AA872" i="22"/>
  <c r="AB872" i="22" s="1"/>
  <c r="U872" i="22"/>
  <c r="T872" i="22"/>
  <c r="P872" i="22"/>
  <c r="O872" i="22"/>
  <c r="N872" i="22"/>
  <c r="M872" i="22"/>
  <c r="B871" i="22"/>
  <c r="AM871" i="22"/>
  <c r="AL871" i="22"/>
  <c r="AA871" i="22"/>
  <c r="AB871" i="22" s="1"/>
  <c r="T871" i="22"/>
  <c r="U871" i="22" s="1"/>
  <c r="P871" i="22"/>
  <c r="O871" i="22"/>
  <c r="N871" i="22"/>
  <c r="M871" i="22"/>
  <c r="B870" i="22"/>
  <c r="AM870" i="22"/>
  <c r="AL870" i="22"/>
  <c r="AA870" i="22"/>
  <c r="AB870" i="22" s="1"/>
  <c r="T870" i="22"/>
  <c r="U870" i="22" s="1"/>
  <c r="P870" i="22"/>
  <c r="O870" i="22"/>
  <c r="N870" i="22"/>
  <c r="M870" i="22"/>
  <c r="B869" i="22"/>
  <c r="AM869" i="22"/>
  <c r="AL869" i="22"/>
  <c r="AA869" i="22"/>
  <c r="AB869" i="22" s="1"/>
  <c r="T869" i="22"/>
  <c r="U869" i="22" s="1"/>
  <c r="P869" i="22"/>
  <c r="O869" i="22"/>
  <c r="N869" i="22"/>
  <c r="M869" i="22"/>
  <c r="B868" i="22"/>
  <c r="AM868" i="22"/>
  <c r="AL868" i="22"/>
  <c r="AA868" i="22"/>
  <c r="AB868" i="22" s="1"/>
  <c r="T868" i="22"/>
  <c r="U868" i="22" s="1"/>
  <c r="P868" i="22"/>
  <c r="O868" i="22"/>
  <c r="N868" i="22"/>
  <c r="M868" i="22"/>
  <c r="B867" i="22"/>
  <c r="A868" i="22" s="1"/>
  <c r="AM866" i="22"/>
  <c r="AL866" i="22"/>
  <c r="AB866" i="22"/>
  <c r="AA866" i="22"/>
  <c r="U866" i="22"/>
  <c r="T866" i="22"/>
  <c r="P866" i="22"/>
  <c r="O866" i="22"/>
  <c r="N866" i="22"/>
  <c r="M866" i="22"/>
  <c r="B865" i="22"/>
  <c r="AM865" i="22"/>
  <c r="AL865" i="22"/>
  <c r="AA865" i="22"/>
  <c r="AB865" i="22" s="1"/>
  <c r="U865" i="22"/>
  <c r="T865" i="22"/>
  <c r="P865" i="22"/>
  <c r="O865" i="22"/>
  <c r="N865" i="22"/>
  <c r="M865" i="22"/>
  <c r="B864" i="22"/>
  <c r="AM864" i="22"/>
  <c r="AL864" i="22"/>
  <c r="AA864" i="22"/>
  <c r="AB864" i="22" s="1"/>
  <c r="U864" i="22"/>
  <c r="T864" i="22"/>
  <c r="P864" i="22"/>
  <c r="O864" i="22"/>
  <c r="N864" i="22"/>
  <c r="M864" i="22"/>
  <c r="B863" i="22"/>
  <c r="AM863" i="22"/>
  <c r="AL863" i="22"/>
  <c r="AA863" i="22"/>
  <c r="AB863" i="22" s="1"/>
  <c r="U863" i="22"/>
  <c r="T863" i="22"/>
  <c r="P863" i="22"/>
  <c r="O863" i="22"/>
  <c r="N863" i="22"/>
  <c r="M863" i="22"/>
  <c r="B862" i="22"/>
  <c r="AM862" i="22"/>
  <c r="AL862" i="22"/>
  <c r="AA862" i="22"/>
  <c r="Y862" i="22"/>
  <c r="Y860" i="22" s="1"/>
  <c r="U862" i="22"/>
  <c r="T862" i="22"/>
  <c r="P862" i="22"/>
  <c r="O862" i="22"/>
  <c r="N862" i="22"/>
  <c r="M862" i="22"/>
  <c r="B861" i="22"/>
  <c r="AM861" i="22"/>
  <c r="AL861" i="22"/>
  <c r="AA861" i="22"/>
  <c r="AB861" i="22" s="1"/>
  <c r="U861" i="22"/>
  <c r="T861" i="22"/>
  <c r="P861" i="22"/>
  <c r="O861" i="22"/>
  <c r="N861" i="22"/>
  <c r="M861" i="22"/>
  <c r="B860" i="22"/>
  <c r="A861" i="22" s="1"/>
  <c r="AM859" i="22"/>
  <c r="AL859" i="22"/>
  <c r="AB859" i="22"/>
  <c r="AA859" i="22"/>
  <c r="U859" i="22"/>
  <c r="T859" i="22"/>
  <c r="P859" i="22"/>
  <c r="O859" i="22"/>
  <c r="N859" i="22"/>
  <c r="M859" i="22"/>
  <c r="B858" i="22"/>
  <c r="AM858" i="22"/>
  <c r="AL858" i="22"/>
  <c r="AB858" i="22"/>
  <c r="AA858" i="22"/>
  <c r="U858" i="22"/>
  <c r="T858" i="22"/>
  <c r="P858" i="22"/>
  <c r="O858" i="22"/>
  <c r="N858" i="22"/>
  <c r="M858" i="22"/>
  <c r="B857" i="22"/>
  <c r="AM857" i="22"/>
  <c r="AL857" i="22"/>
  <c r="AB857" i="22"/>
  <c r="AA857" i="22"/>
  <c r="U857" i="22"/>
  <c r="T857" i="22"/>
  <c r="P857" i="22"/>
  <c r="O857" i="22"/>
  <c r="N857" i="22"/>
  <c r="M857" i="22"/>
  <c r="B856" i="22"/>
  <c r="AM856" i="22"/>
  <c r="AL856" i="22"/>
  <c r="AB856" i="22"/>
  <c r="AA856" i="22"/>
  <c r="U856" i="22"/>
  <c r="T856" i="22"/>
  <c r="P856" i="22"/>
  <c r="O856" i="22"/>
  <c r="N856" i="22"/>
  <c r="M856" i="22"/>
  <c r="B855" i="22"/>
  <c r="AM855" i="22"/>
  <c r="AL855" i="22"/>
  <c r="AB855" i="22"/>
  <c r="AA855" i="22"/>
  <c r="U855" i="22"/>
  <c r="T855" i="22"/>
  <c r="P855" i="22"/>
  <c r="O855" i="22"/>
  <c r="N855" i="22"/>
  <c r="M855" i="22"/>
  <c r="B854" i="22"/>
  <c r="AM854" i="22"/>
  <c r="AL854" i="22"/>
  <c r="AB854" i="22"/>
  <c r="AA854" i="22"/>
  <c r="U854" i="22"/>
  <c r="T854" i="22"/>
  <c r="M854" i="22"/>
  <c r="O854" i="22" s="1"/>
  <c r="B853" i="22"/>
  <c r="A854" i="22" s="1"/>
  <c r="AM852" i="22"/>
  <c r="AL852" i="22"/>
  <c r="AB852" i="22"/>
  <c r="AA852" i="22"/>
  <c r="U852" i="22"/>
  <c r="T852" i="22"/>
  <c r="P852" i="22"/>
  <c r="O852" i="22"/>
  <c r="N852" i="22"/>
  <c r="M852" i="22"/>
  <c r="B851" i="22"/>
  <c r="AM851" i="22"/>
  <c r="AL851" i="22"/>
  <c r="AB851" i="22"/>
  <c r="AA851" i="22"/>
  <c r="U851" i="22"/>
  <c r="T851" i="22"/>
  <c r="P851" i="22"/>
  <c r="O851" i="22"/>
  <c r="N851" i="22"/>
  <c r="M851" i="22"/>
  <c r="B850" i="22"/>
  <c r="AM850" i="22"/>
  <c r="AL850" i="22"/>
  <c r="AB850" i="22"/>
  <c r="AA850" i="22"/>
  <c r="U850" i="22"/>
  <c r="T850" i="22"/>
  <c r="P850" i="22"/>
  <c r="O850" i="22"/>
  <c r="N850" i="22"/>
  <c r="M850" i="22"/>
  <c r="B849" i="22"/>
  <c r="AM849" i="22"/>
  <c r="AL849" i="22"/>
  <c r="AB849" i="22"/>
  <c r="AA849" i="22"/>
  <c r="U849" i="22"/>
  <c r="T849" i="22"/>
  <c r="P849" i="22"/>
  <c r="O849" i="22"/>
  <c r="N849" i="22"/>
  <c r="M849" i="22"/>
  <c r="B848" i="22"/>
  <c r="AM848" i="22"/>
  <c r="AL848" i="22"/>
  <c r="AB848" i="22"/>
  <c r="AA848" i="22"/>
  <c r="U848" i="22"/>
  <c r="T848" i="22"/>
  <c r="P848" i="22"/>
  <c r="O848" i="22"/>
  <c r="N848" i="22"/>
  <c r="M848" i="22"/>
  <c r="B847" i="22"/>
  <c r="AM847" i="22"/>
  <c r="AL847" i="22"/>
  <c r="AB847" i="22"/>
  <c r="AA847" i="22"/>
  <c r="U847" i="22"/>
  <c r="T847" i="22"/>
  <c r="P847" i="22"/>
  <c r="O847" i="22"/>
  <c r="N847" i="22"/>
  <c r="M847" i="22"/>
  <c r="B846" i="22"/>
  <c r="AM846" i="22"/>
  <c r="AL846" i="22"/>
  <c r="AB846" i="22"/>
  <c r="AA846" i="22"/>
  <c r="U846" i="22"/>
  <c r="T846" i="22"/>
  <c r="P846" i="22"/>
  <c r="O846" i="22"/>
  <c r="N846" i="22"/>
  <c r="M846" i="22"/>
  <c r="B845" i="22"/>
  <c r="AM845" i="22"/>
  <c r="AL845" i="22"/>
  <c r="AB845" i="22"/>
  <c r="AA845" i="22"/>
  <c r="U845" i="22"/>
  <c r="T845" i="22"/>
  <c r="P845" i="22"/>
  <c r="O845" i="22"/>
  <c r="N845" i="22"/>
  <c r="M845" i="22"/>
  <c r="B844" i="22"/>
  <c r="AM844" i="22"/>
  <c r="AL844" i="22"/>
  <c r="AB844" i="22"/>
  <c r="AA844" i="22"/>
  <c r="U844" i="22"/>
  <c r="T844" i="22"/>
  <c r="P844" i="22"/>
  <c r="O844" i="22"/>
  <c r="N844" i="22"/>
  <c r="M844" i="22"/>
  <c r="B843" i="22"/>
  <c r="AM843" i="22"/>
  <c r="AL843" i="22"/>
  <c r="AB843" i="22"/>
  <c r="AA843" i="22"/>
  <c r="U843" i="22"/>
  <c r="T843" i="22"/>
  <c r="P843" i="22"/>
  <c r="O843" i="22"/>
  <c r="N843" i="22"/>
  <c r="M843" i="22"/>
  <c r="B842" i="22"/>
  <c r="AM842" i="22"/>
  <c r="AL842" i="22"/>
  <c r="AB842" i="22"/>
  <c r="AA842" i="22"/>
  <c r="U842" i="22"/>
  <c r="T842" i="22"/>
  <c r="M842" i="22"/>
  <c r="O842" i="22" s="1"/>
  <c r="B841" i="22"/>
  <c r="A842" i="22" s="1"/>
  <c r="AM840" i="22"/>
  <c r="AL840" i="22"/>
  <c r="AB840" i="22"/>
  <c r="AA840" i="22"/>
  <c r="U840" i="22"/>
  <c r="T840" i="22"/>
  <c r="P840" i="22"/>
  <c r="O840" i="22"/>
  <c r="N840" i="22"/>
  <c r="M840" i="22"/>
  <c r="B839" i="22"/>
  <c r="AM839" i="22"/>
  <c r="AL839" i="22"/>
  <c r="AA839" i="22"/>
  <c r="AB839" i="22" s="1"/>
  <c r="U839" i="22"/>
  <c r="T839" i="22"/>
  <c r="P839" i="22"/>
  <c r="O839" i="22"/>
  <c r="N839" i="22"/>
  <c r="M839" i="22"/>
  <c r="B838" i="22"/>
  <c r="AM838" i="22"/>
  <c r="AL838" i="22"/>
  <c r="AA838" i="22"/>
  <c r="AB838" i="22" s="1"/>
  <c r="U838" i="22"/>
  <c r="T838" i="22"/>
  <c r="P838" i="22"/>
  <c r="O838" i="22"/>
  <c r="N838" i="22"/>
  <c r="M838" i="22"/>
  <c r="B837" i="22"/>
  <c r="AM837" i="22"/>
  <c r="AL837" i="22"/>
  <c r="U837" i="22"/>
  <c r="T837" i="22"/>
  <c r="P837" i="22"/>
  <c r="O837" i="22"/>
  <c r="N837" i="22"/>
  <c r="M837" i="22"/>
  <c r="B836" i="22"/>
  <c r="AM836" i="22"/>
  <c r="AL836" i="22"/>
  <c r="AA836" i="22"/>
  <c r="AB836" i="22" s="1"/>
  <c r="U836" i="22"/>
  <c r="T836" i="22"/>
  <c r="P836" i="22"/>
  <c r="O836" i="22"/>
  <c r="N836" i="22"/>
  <c r="M836" i="22"/>
  <c r="B835" i="22"/>
  <c r="AM835" i="22"/>
  <c r="AL835" i="22"/>
  <c r="AA835" i="22"/>
  <c r="AB835" i="22" s="1"/>
  <c r="U835" i="22"/>
  <c r="T835" i="22"/>
  <c r="P835" i="22"/>
  <c r="O835" i="22"/>
  <c r="N835" i="22"/>
  <c r="M835" i="22"/>
  <c r="B834" i="22"/>
  <c r="AM834" i="22"/>
  <c r="AL834" i="22"/>
  <c r="AA834" i="22"/>
  <c r="AB834" i="22" s="1"/>
  <c r="U834" i="22"/>
  <c r="T834" i="22"/>
  <c r="P834" i="22"/>
  <c r="O834" i="22"/>
  <c r="N834" i="22"/>
  <c r="M834" i="22"/>
  <c r="B833" i="22"/>
  <c r="AM833" i="22"/>
  <c r="AL833" i="22"/>
  <c r="AA833" i="22"/>
  <c r="AB833" i="22" s="1"/>
  <c r="U833" i="22"/>
  <c r="T833" i="22"/>
  <c r="P833" i="22"/>
  <c r="O833" i="22"/>
  <c r="N833" i="22"/>
  <c r="M833" i="22"/>
  <c r="B832" i="22"/>
  <c r="AM832" i="22"/>
  <c r="AL832" i="22"/>
  <c r="AA832" i="22"/>
  <c r="AB832" i="22" s="1"/>
  <c r="U832" i="22"/>
  <c r="T832" i="22"/>
  <c r="P832" i="22"/>
  <c r="O832" i="22"/>
  <c r="N832" i="22"/>
  <c r="M832" i="22"/>
  <c r="B831" i="22"/>
  <c r="AM831" i="22"/>
  <c r="AL831" i="22"/>
  <c r="AA831" i="22"/>
  <c r="AB831" i="22" s="1"/>
  <c r="U831" i="22"/>
  <c r="T831" i="22"/>
  <c r="P831" i="22"/>
  <c r="O831" i="22"/>
  <c r="N831" i="22"/>
  <c r="M831" i="22"/>
  <c r="B830" i="22"/>
  <c r="AM830" i="22"/>
  <c r="AL830" i="22"/>
  <c r="AA830" i="22"/>
  <c r="AB830" i="22" s="1"/>
  <c r="T830" i="22"/>
  <c r="U830" i="22" s="1"/>
  <c r="P830" i="22"/>
  <c r="O830" i="22"/>
  <c r="N830" i="22"/>
  <c r="M830" i="22"/>
  <c r="B829" i="22"/>
  <c r="AM829" i="22"/>
  <c r="AL829" i="22"/>
  <c r="AA829" i="22"/>
  <c r="AB829" i="22" s="1"/>
  <c r="T829" i="22"/>
  <c r="U829" i="22" s="1"/>
  <c r="P829" i="22"/>
  <c r="O829" i="22"/>
  <c r="N829" i="22"/>
  <c r="M829" i="22"/>
  <c r="B828" i="22"/>
  <c r="A829" i="22" s="1"/>
  <c r="AM827" i="22"/>
  <c r="AL827" i="22"/>
  <c r="AB827" i="22"/>
  <c r="AA827" i="22"/>
  <c r="U827" i="22"/>
  <c r="T827" i="22"/>
  <c r="P827" i="22"/>
  <c r="O827" i="22"/>
  <c r="N827" i="22"/>
  <c r="M827" i="22"/>
  <c r="B826" i="22"/>
  <c r="AM826" i="22"/>
  <c r="AL826" i="22"/>
  <c r="AA826" i="22"/>
  <c r="AB826" i="22" s="1"/>
  <c r="U826" i="22"/>
  <c r="T826" i="22"/>
  <c r="P826" i="22"/>
  <c r="O826" i="22"/>
  <c r="N826" i="22"/>
  <c r="M826" i="22"/>
  <c r="B825" i="22"/>
  <c r="AM825" i="22"/>
  <c r="AL825" i="22"/>
  <c r="AA825" i="22"/>
  <c r="AB825" i="22" s="1"/>
  <c r="U825" i="22"/>
  <c r="T825" i="22"/>
  <c r="P825" i="22"/>
  <c r="O825" i="22"/>
  <c r="N825" i="22"/>
  <c r="M825" i="22"/>
  <c r="B824" i="22"/>
  <c r="AM824" i="22"/>
  <c r="AL824" i="22"/>
  <c r="AA824" i="22"/>
  <c r="AB824" i="22" s="1"/>
  <c r="T824" i="22"/>
  <c r="U824" i="22" s="1"/>
  <c r="P824" i="22"/>
  <c r="O824" i="22"/>
  <c r="N824" i="22"/>
  <c r="M824" i="22"/>
  <c r="B823" i="22"/>
  <c r="AM823" i="22"/>
  <c r="AL823" i="22"/>
  <c r="AA823" i="22"/>
  <c r="AB823" i="22" s="1"/>
  <c r="T823" i="22"/>
  <c r="U823" i="22" s="1"/>
  <c r="P823" i="22"/>
  <c r="O823" i="22"/>
  <c r="N823" i="22"/>
  <c r="M823" i="22"/>
  <c r="B822" i="22"/>
  <c r="AM822" i="22"/>
  <c r="AL822" i="22"/>
  <c r="AA822" i="22"/>
  <c r="AB822" i="22" s="1"/>
  <c r="T822" i="22"/>
  <c r="U822" i="22" s="1"/>
  <c r="P822" i="22"/>
  <c r="O822" i="22"/>
  <c r="N822" i="22"/>
  <c r="M822" i="22"/>
  <c r="B821" i="22"/>
  <c r="AM821" i="22"/>
  <c r="AL821" i="22"/>
  <c r="AA821" i="22"/>
  <c r="AB821" i="22" s="1"/>
  <c r="T821" i="22"/>
  <c r="U821" i="22" s="1"/>
  <c r="P821" i="22"/>
  <c r="O821" i="22"/>
  <c r="N821" i="22"/>
  <c r="M821" i="22"/>
  <c r="B820" i="22"/>
  <c r="AM820" i="22"/>
  <c r="AL820" i="22"/>
  <c r="AA820" i="22"/>
  <c r="AB820" i="22" s="1"/>
  <c r="T820" i="22"/>
  <c r="U820" i="22" s="1"/>
  <c r="P820" i="22"/>
  <c r="O820" i="22"/>
  <c r="N820" i="22"/>
  <c r="M820" i="22"/>
  <c r="B819" i="22"/>
  <c r="AM819" i="22"/>
  <c r="AL819" i="22"/>
  <c r="AA819" i="22"/>
  <c r="AB819" i="22" s="1"/>
  <c r="T819" i="22"/>
  <c r="U819" i="22" s="1"/>
  <c r="P819" i="22"/>
  <c r="O819" i="22"/>
  <c r="N819" i="22"/>
  <c r="M819" i="22"/>
  <c r="B818" i="22"/>
  <c r="AM818" i="22"/>
  <c r="AL818" i="22"/>
  <c r="AA818" i="22"/>
  <c r="AB818" i="22" s="1"/>
  <c r="T818" i="22"/>
  <c r="U818" i="22" s="1"/>
  <c r="P818" i="22"/>
  <c r="O818" i="22"/>
  <c r="N818" i="22"/>
  <c r="M818" i="22"/>
  <c r="B817" i="22"/>
  <c r="AM817" i="22"/>
  <c r="AL817" i="22"/>
  <c r="AA817" i="22"/>
  <c r="AB817" i="22" s="1"/>
  <c r="T817" i="22"/>
  <c r="U817" i="22" s="1"/>
  <c r="P817" i="22"/>
  <c r="O817" i="22"/>
  <c r="N817" i="22"/>
  <c r="M817" i="22"/>
  <c r="B816" i="22"/>
  <c r="A817" i="22" s="1"/>
  <c r="AM815" i="22"/>
  <c r="AL815" i="22"/>
  <c r="AB815" i="22"/>
  <c r="AA815" i="22"/>
  <c r="U815" i="22"/>
  <c r="T815" i="22"/>
  <c r="P815" i="22"/>
  <c r="O815" i="22"/>
  <c r="N815" i="22"/>
  <c r="M815" i="22"/>
  <c r="B814" i="22"/>
  <c r="AM814" i="22"/>
  <c r="AL814" i="22"/>
  <c r="Y814" i="22"/>
  <c r="Y797" i="22" s="1"/>
  <c r="U814" i="22"/>
  <c r="T814" i="22"/>
  <c r="P814" i="22"/>
  <c r="O814" i="22"/>
  <c r="N814" i="22"/>
  <c r="M814" i="22"/>
  <c r="B813" i="22"/>
  <c r="AM813" i="22"/>
  <c r="AL813" i="22"/>
  <c r="AA813" i="22"/>
  <c r="AB813" i="22" s="1"/>
  <c r="U813" i="22"/>
  <c r="T813" i="22"/>
  <c r="P813" i="22"/>
  <c r="O813" i="22"/>
  <c r="N813" i="22"/>
  <c r="M813" i="22"/>
  <c r="B812" i="22"/>
  <c r="AM812" i="22"/>
  <c r="AL812" i="22"/>
  <c r="AA812" i="22"/>
  <c r="AB812" i="22" s="1"/>
  <c r="U812" i="22"/>
  <c r="T812" i="22"/>
  <c r="P812" i="22"/>
  <c r="O812" i="22"/>
  <c r="N812" i="22"/>
  <c r="M812" i="22"/>
  <c r="B811" i="22"/>
  <c r="AM811" i="22"/>
  <c r="AL811" i="22"/>
  <c r="AA811" i="22"/>
  <c r="AB811" i="22" s="1"/>
  <c r="U811" i="22"/>
  <c r="T811" i="22"/>
  <c r="P811" i="22"/>
  <c r="O811" i="22"/>
  <c r="N811" i="22"/>
  <c r="M811" i="22"/>
  <c r="B810" i="22"/>
  <c r="AM810" i="22"/>
  <c r="AL810" i="22"/>
  <c r="AA810" i="22"/>
  <c r="AB810" i="22" s="1"/>
  <c r="U810" i="22"/>
  <c r="T810" i="22"/>
  <c r="P810" i="22"/>
  <c r="O810" i="22"/>
  <c r="N810" i="22"/>
  <c r="M810" i="22"/>
  <c r="B809" i="22"/>
  <c r="AM809" i="22"/>
  <c r="AL809" i="22"/>
  <c r="AA809" i="22"/>
  <c r="AB809" i="22" s="1"/>
  <c r="U809" i="22"/>
  <c r="T809" i="22"/>
  <c r="P809" i="22"/>
  <c r="O809" i="22"/>
  <c r="N809" i="22"/>
  <c r="M809" i="22"/>
  <c r="B808" i="22"/>
  <c r="AM808" i="22"/>
  <c r="AL808" i="22"/>
  <c r="AA808" i="22"/>
  <c r="AB808" i="22" s="1"/>
  <c r="U808" i="22"/>
  <c r="T808" i="22"/>
  <c r="P808" i="22"/>
  <c r="O808" i="22"/>
  <c r="N808" i="22"/>
  <c r="M808" i="22"/>
  <c r="B807" i="22"/>
  <c r="AM807" i="22"/>
  <c r="AL807" i="22"/>
  <c r="AA807" i="22"/>
  <c r="AB807" i="22" s="1"/>
  <c r="U807" i="22"/>
  <c r="T807" i="22"/>
  <c r="P807" i="22"/>
  <c r="O807" i="22"/>
  <c r="N807" i="22"/>
  <c r="M807" i="22"/>
  <c r="B806" i="22"/>
  <c r="AM806" i="22"/>
  <c r="AL806" i="22"/>
  <c r="AA806" i="22"/>
  <c r="AB806" i="22" s="1"/>
  <c r="U806" i="22"/>
  <c r="T806" i="22"/>
  <c r="P806" i="22"/>
  <c r="O806" i="22"/>
  <c r="N806" i="22"/>
  <c r="M806" i="22"/>
  <c r="B805" i="22"/>
  <c r="AM805" i="22"/>
  <c r="AL805" i="22"/>
  <c r="AA805" i="22"/>
  <c r="AB805" i="22" s="1"/>
  <c r="U805" i="22"/>
  <c r="T805" i="22"/>
  <c r="P805" i="22"/>
  <c r="O805" i="22"/>
  <c r="N805" i="22"/>
  <c r="M805" i="22"/>
  <c r="B804" i="22"/>
  <c r="AM804" i="22"/>
  <c r="AL804" i="22"/>
  <c r="AA804" i="22"/>
  <c r="AB804" i="22" s="1"/>
  <c r="U804" i="22"/>
  <c r="T804" i="22"/>
  <c r="P804" i="22"/>
  <c r="O804" i="22"/>
  <c r="N804" i="22"/>
  <c r="M804" i="22"/>
  <c r="B803" i="22"/>
  <c r="AM803" i="22"/>
  <c r="AL803" i="22"/>
  <c r="AA803" i="22"/>
  <c r="AB803" i="22" s="1"/>
  <c r="U803" i="22"/>
  <c r="T803" i="22"/>
  <c r="P803" i="22"/>
  <c r="O803" i="22"/>
  <c r="N803" i="22"/>
  <c r="M803" i="22"/>
  <c r="B802" i="22"/>
  <c r="AM802" i="22"/>
  <c r="AL802" i="22"/>
  <c r="AA802" i="22"/>
  <c r="AB802" i="22" s="1"/>
  <c r="U802" i="22"/>
  <c r="T802" i="22"/>
  <c r="P802" i="22"/>
  <c r="O802" i="22"/>
  <c r="N802" i="22"/>
  <c r="M802" i="22"/>
  <c r="B801" i="22"/>
  <c r="AM801" i="22"/>
  <c r="AL801" i="22"/>
  <c r="AA801" i="22"/>
  <c r="AB801" i="22" s="1"/>
  <c r="U801" i="22"/>
  <c r="T801" i="22"/>
  <c r="P801" i="22"/>
  <c r="O801" i="22"/>
  <c r="N801" i="22"/>
  <c r="M801" i="22"/>
  <c r="B800" i="22"/>
  <c r="AM800" i="22"/>
  <c r="AL800" i="22"/>
  <c r="AA800" i="22"/>
  <c r="AB800" i="22" s="1"/>
  <c r="U800" i="22"/>
  <c r="T800" i="22"/>
  <c r="P800" i="22"/>
  <c r="O800" i="22"/>
  <c r="N800" i="22"/>
  <c r="M800" i="22"/>
  <c r="B799" i="22"/>
  <c r="AM799" i="22"/>
  <c r="AL799" i="22"/>
  <c r="AA799" i="22"/>
  <c r="AB799" i="22" s="1"/>
  <c r="U799" i="22"/>
  <c r="T799" i="22"/>
  <c r="P799" i="22"/>
  <c r="O799" i="22"/>
  <c r="N799" i="22"/>
  <c r="M799" i="22"/>
  <c r="B798" i="22"/>
  <c r="AM798" i="22"/>
  <c r="AL798" i="22"/>
  <c r="AA798" i="22"/>
  <c r="AB798" i="22" s="1"/>
  <c r="U798" i="22"/>
  <c r="T798" i="22"/>
  <c r="P798" i="22"/>
  <c r="O798" i="22"/>
  <c r="N798" i="22"/>
  <c r="M798" i="22"/>
  <c r="B797" i="22"/>
  <c r="A798" i="22" s="1"/>
  <c r="AM796" i="22"/>
  <c r="AL796" i="22"/>
  <c r="AB796" i="22"/>
  <c r="AA796" i="22"/>
  <c r="U796" i="22"/>
  <c r="T796" i="22"/>
  <c r="P796" i="22"/>
  <c r="O796" i="22"/>
  <c r="N796" i="22"/>
  <c r="M796" i="22"/>
  <c r="B795" i="22"/>
  <c r="AM795" i="22"/>
  <c r="AL795" i="22"/>
  <c r="AA795" i="22"/>
  <c r="Y795" i="22"/>
  <c r="U795" i="22"/>
  <c r="T795" i="22"/>
  <c r="P795" i="22"/>
  <c r="O795" i="22"/>
  <c r="N795" i="22"/>
  <c r="M795" i="22"/>
  <c r="B794" i="22"/>
  <c r="AM794" i="22"/>
  <c r="AL794" i="22"/>
  <c r="AA794" i="22"/>
  <c r="Y794" i="22"/>
  <c r="U794" i="22"/>
  <c r="T794" i="22"/>
  <c r="P794" i="22"/>
  <c r="O794" i="22"/>
  <c r="N794" i="22"/>
  <c r="M794" i="22"/>
  <c r="B793" i="22"/>
  <c r="AM793" i="22"/>
  <c r="AL793" i="22"/>
  <c r="AA793" i="22"/>
  <c r="AB793" i="22" s="1"/>
  <c r="U793" i="22"/>
  <c r="T793" i="22"/>
  <c r="P793" i="22"/>
  <c r="O793" i="22"/>
  <c r="N793" i="22"/>
  <c r="M793" i="22"/>
  <c r="B792" i="22"/>
  <c r="AM792" i="22"/>
  <c r="AL792" i="22"/>
  <c r="AA792" i="22"/>
  <c r="AB792" i="22" s="1"/>
  <c r="U792" i="22"/>
  <c r="T792" i="22"/>
  <c r="P792" i="22"/>
  <c r="O792" i="22"/>
  <c r="N792" i="22"/>
  <c r="M792" i="22"/>
  <c r="B791" i="22"/>
  <c r="AM791" i="22"/>
  <c r="AL791" i="22"/>
  <c r="AA791" i="22"/>
  <c r="AB791" i="22" s="1"/>
  <c r="U791" i="22"/>
  <c r="T791" i="22"/>
  <c r="P791" i="22"/>
  <c r="O791" i="22"/>
  <c r="N791" i="22"/>
  <c r="M791" i="22"/>
  <c r="B790" i="22"/>
  <c r="AM790" i="22"/>
  <c r="AL790" i="22"/>
  <c r="AA790" i="22"/>
  <c r="AB790" i="22" s="1"/>
  <c r="U790" i="22"/>
  <c r="T790" i="22"/>
  <c r="P790" i="22"/>
  <c r="O790" i="22"/>
  <c r="N790" i="22"/>
  <c r="M790" i="22"/>
  <c r="B789" i="22"/>
  <c r="AM789" i="22"/>
  <c r="AL789" i="22"/>
  <c r="AA789" i="22"/>
  <c r="AB789" i="22" s="1"/>
  <c r="U789" i="22"/>
  <c r="T789" i="22"/>
  <c r="P789" i="22"/>
  <c r="O789" i="22"/>
  <c r="N789" i="22"/>
  <c r="M789" i="22"/>
  <c r="B788" i="22"/>
  <c r="AM788" i="22"/>
  <c r="AL788" i="22"/>
  <c r="AA788" i="22"/>
  <c r="AB788" i="22" s="1"/>
  <c r="U788" i="22"/>
  <c r="T788" i="22"/>
  <c r="P788" i="22"/>
  <c r="O788" i="22"/>
  <c r="N788" i="22"/>
  <c r="M788" i="22"/>
  <c r="B787" i="22"/>
  <c r="AM787" i="22"/>
  <c r="AL787" i="22"/>
  <c r="AA787" i="22"/>
  <c r="AB787" i="22" s="1"/>
  <c r="U787" i="22"/>
  <c r="T787" i="22"/>
  <c r="P787" i="22"/>
  <c r="O787" i="22"/>
  <c r="N787" i="22"/>
  <c r="M787" i="22"/>
  <c r="B786" i="22"/>
  <c r="AM786" i="22"/>
  <c r="AL786" i="22"/>
  <c r="AA786" i="22"/>
  <c r="AB786" i="22" s="1"/>
  <c r="U786" i="22"/>
  <c r="T786" i="22"/>
  <c r="P786" i="22"/>
  <c r="O786" i="22"/>
  <c r="N786" i="22"/>
  <c r="M786" i="22"/>
  <c r="B785" i="22"/>
  <c r="AM785" i="22"/>
  <c r="AL785" i="22"/>
  <c r="AA785" i="22"/>
  <c r="AB785" i="22" s="1"/>
  <c r="U785" i="22"/>
  <c r="T785" i="22"/>
  <c r="P785" i="22"/>
  <c r="O785" i="22"/>
  <c r="N785" i="22"/>
  <c r="M785" i="22"/>
  <c r="B784" i="22"/>
  <c r="AM784" i="22"/>
  <c r="AL784" i="22"/>
  <c r="AA784" i="22"/>
  <c r="AB784" i="22" s="1"/>
  <c r="U784" i="22"/>
  <c r="T784" i="22"/>
  <c r="P784" i="22"/>
  <c r="O784" i="22"/>
  <c r="N784" i="22"/>
  <c r="M784" i="22"/>
  <c r="B783" i="22"/>
  <c r="AM783" i="22"/>
  <c r="AL783" i="22"/>
  <c r="AA783" i="22"/>
  <c r="AB783" i="22" s="1"/>
  <c r="U783" i="22"/>
  <c r="T783" i="22"/>
  <c r="P783" i="22"/>
  <c r="O783" i="22"/>
  <c r="N783" i="22"/>
  <c r="M783" i="22"/>
  <c r="B782" i="22"/>
  <c r="AM782" i="22"/>
  <c r="AL782" i="22"/>
  <c r="AA782" i="22"/>
  <c r="AB782" i="22" s="1"/>
  <c r="U782" i="22"/>
  <c r="T782" i="22"/>
  <c r="P782" i="22"/>
  <c r="O782" i="22"/>
  <c r="N782" i="22"/>
  <c r="M782" i="22"/>
  <c r="B781" i="22"/>
  <c r="AM781" i="22"/>
  <c r="AL781" i="22"/>
  <c r="AA781" i="22"/>
  <c r="AB781" i="22" s="1"/>
  <c r="U781" i="22"/>
  <c r="T781" i="22"/>
  <c r="P781" i="22"/>
  <c r="O781" i="22"/>
  <c r="N781" i="22"/>
  <c r="M781" i="22"/>
  <c r="B780" i="22"/>
  <c r="AM780" i="22"/>
  <c r="AL780" i="22"/>
  <c r="AA780" i="22"/>
  <c r="AB780" i="22" s="1"/>
  <c r="T780" i="22"/>
  <c r="U780" i="22" s="1"/>
  <c r="P780" i="22"/>
  <c r="O780" i="22"/>
  <c r="N780" i="22"/>
  <c r="M780" i="22"/>
  <c r="B779" i="22"/>
  <c r="AM779" i="22"/>
  <c r="AL779" i="22"/>
  <c r="AA779" i="22"/>
  <c r="AB779" i="22" s="1"/>
  <c r="U779" i="22"/>
  <c r="T779" i="22"/>
  <c r="P779" i="22"/>
  <c r="O779" i="22"/>
  <c r="N779" i="22"/>
  <c r="M779" i="22"/>
  <c r="B778" i="22"/>
  <c r="A779" i="22" s="1"/>
  <c r="AM777" i="22"/>
  <c r="AL777" i="22"/>
  <c r="AB777" i="22"/>
  <c r="AA777" i="22"/>
  <c r="U777" i="22"/>
  <c r="T777" i="22"/>
  <c r="P777" i="22"/>
  <c r="O777" i="22"/>
  <c r="N777" i="22"/>
  <c r="M777" i="22"/>
  <c r="B776" i="22"/>
  <c r="AM776" i="22"/>
  <c r="AL776" i="22"/>
  <c r="AA776" i="22"/>
  <c r="AB776" i="22" s="1"/>
  <c r="U776" i="22"/>
  <c r="T776" i="22"/>
  <c r="P776" i="22"/>
  <c r="O776" i="22"/>
  <c r="N776" i="22"/>
  <c r="M776" i="22"/>
  <c r="B775" i="22"/>
  <c r="AM775" i="22"/>
  <c r="AL775" i="22"/>
  <c r="AA775" i="22"/>
  <c r="AB775" i="22" s="1"/>
  <c r="T775" i="22"/>
  <c r="U775" i="22" s="1"/>
  <c r="P775" i="22"/>
  <c r="O775" i="22"/>
  <c r="N775" i="22"/>
  <c r="M775" i="22"/>
  <c r="B774" i="22"/>
  <c r="AM774" i="22"/>
  <c r="AL774" i="22"/>
  <c r="AA774" i="22"/>
  <c r="AB774" i="22" s="1"/>
  <c r="T774" i="22"/>
  <c r="U774" i="22" s="1"/>
  <c r="P774" i="22"/>
  <c r="O774" i="22"/>
  <c r="N774" i="22"/>
  <c r="M774" i="22"/>
  <c r="B773" i="22"/>
  <c r="AM773" i="22"/>
  <c r="AL773" i="22"/>
  <c r="AA773" i="22"/>
  <c r="AB773" i="22" s="1"/>
  <c r="T773" i="22"/>
  <c r="U773" i="22" s="1"/>
  <c r="P773" i="22"/>
  <c r="O773" i="22"/>
  <c r="N773" i="22"/>
  <c r="M773" i="22"/>
  <c r="B772" i="22"/>
  <c r="AM772" i="22"/>
  <c r="AL772" i="22"/>
  <c r="AA772" i="22"/>
  <c r="AB772" i="22" s="1"/>
  <c r="T772" i="22"/>
  <c r="U772" i="22" s="1"/>
  <c r="P772" i="22"/>
  <c r="O772" i="22"/>
  <c r="N772" i="22"/>
  <c r="M772" i="22"/>
  <c r="B771" i="22"/>
  <c r="AM771" i="22"/>
  <c r="AL771" i="22"/>
  <c r="AA771" i="22"/>
  <c r="AB771" i="22" s="1"/>
  <c r="T771" i="22"/>
  <c r="U771" i="22" s="1"/>
  <c r="P771" i="22"/>
  <c r="O771" i="22"/>
  <c r="N771" i="22"/>
  <c r="M771" i="22"/>
  <c r="B770" i="22"/>
  <c r="AM770" i="22"/>
  <c r="AL770" i="22"/>
  <c r="AA770" i="22"/>
  <c r="AB770" i="22" s="1"/>
  <c r="T770" i="22"/>
  <c r="U770" i="22" s="1"/>
  <c r="P770" i="22"/>
  <c r="O770" i="22"/>
  <c r="N770" i="22"/>
  <c r="M770" i="22"/>
  <c r="B769" i="22"/>
  <c r="AM769" i="22"/>
  <c r="AL769" i="22"/>
  <c r="AA769" i="22"/>
  <c r="AB769" i="22" s="1"/>
  <c r="T769" i="22"/>
  <c r="U769" i="22" s="1"/>
  <c r="P769" i="22"/>
  <c r="O769" i="22"/>
  <c r="N769" i="22"/>
  <c r="M769" i="22"/>
  <c r="B768" i="22"/>
  <c r="AM768" i="22"/>
  <c r="AL768" i="22"/>
  <c r="AA768" i="22"/>
  <c r="AB768" i="22" s="1"/>
  <c r="T768" i="22"/>
  <c r="U768" i="22" s="1"/>
  <c r="P768" i="22"/>
  <c r="O768" i="22"/>
  <c r="N768" i="22"/>
  <c r="M768" i="22"/>
  <c r="B767" i="22"/>
  <c r="A768" i="22" s="1"/>
  <c r="AM766" i="22"/>
  <c r="AL766" i="22"/>
  <c r="AB766" i="22"/>
  <c r="AA766" i="22"/>
  <c r="U766" i="22"/>
  <c r="T766" i="22"/>
  <c r="P766" i="22"/>
  <c r="O766" i="22"/>
  <c r="N766" i="22"/>
  <c r="M766" i="22"/>
  <c r="B765" i="22"/>
  <c r="AM765" i="22"/>
  <c r="AL765" i="22"/>
  <c r="U765" i="22"/>
  <c r="T765" i="22"/>
  <c r="P765" i="22"/>
  <c r="O765" i="22"/>
  <c r="N765" i="22"/>
  <c r="M765" i="22"/>
  <c r="B764" i="22"/>
  <c r="AM764" i="22"/>
  <c r="AL764" i="22"/>
  <c r="U764" i="22"/>
  <c r="T764" i="22"/>
  <c r="P764" i="22"/>
  <c r="O764" i="22"/>
  <c r="N764" i="22"/>
  <c r="M764" i="22"/>
  <c r="B763" i="22"/>
  <c r="AM763" i="22"/>
  <c r="AL763" i="22"/>
  <c r="U763" i="22"/>
  <c r="T763" i="22"/>
  <c r="P763" i="22"/>
  <c r="O763" i="22"/>
  <c r="N763" i="22"/>
  <c r="M763" i="22"/>
  <c r="B762" i="22"/>
  <c r="AM762" i="22"/>
  <c r="AL762" i="22"/>
  <c r="AA762" i="22"/>
  <c r="Y762" i="22"/>
  <c r="U762" i="22"/>
  <c r="T762" i="22"/>
  <c r="P762" i="22"/>
  <c r="O762" i="22"/>
  <c r="N762" i="22"/>
  <c r="M762" i="22"/>
  <c r="B761" i="22"/>
  <c r="AM761" i="22"/>
  <c r="AL761" i="22"/>
  <c r="AA761" i="22"/>
  <c r="AB761" i="22" s="1"/>
  <c r="U761" i="22"/>
  <c r="T761" i="22"/>
  <c r="P761" i="22"/>
  <c r="O761" i="22"/>
  <c r="N761" i="22"/>
  <c r="M761" i="22"/>
  <c r="B760" i="22"/>
  <c r="AM760" i="22"/>
  <c r="AL760" i="22"/>
  <c r="AA760" i="22"/>
  <c r="AB760" i="22" s="1"/>
  <c r="U760" i="22"/>
  <c r="T760" i="22"/>
  <c r="P760" i="22"/>
  <c r="O760" i="22"/>
  <c r="N760" i="22"/>
  <c r="M760" i="22"/>
  <c r="B759" i="22"/>
  <c r="AM759" i="22"/>
  <c r="AL759" i="22"/>
  <c r="AA759" i="22"/>
  <c r="AB759" i="22" s="1"/>
  <c r="U759" i="22"/>
  <c r="T759" i="22"/>
  <c r="P759" i="22"/>
  <c r="O759" i="22"/>
  <c r="N759" i="22"/>
  <c r="M759" i="22"/>
  <c r="B758" i="22"/>
  <c r="AM758" i="22"/>
  <c r="AL758" i="22"/>
  <c r="AA758" i="22"/>
  <c r="AB758" i="22" s="1"/>
  <c r="U758" i="22"/>
  <c r="T758" i="22"/>
  <c r="P758" i="22"/>
  <c r="O758" i="22"/>
  <c r="N758" i="22"/>
  <c r="M758" i="22"/>
  <c r="B757" i="22"/>
  <c r="AM757" i="22"/>
  <c r="AL757" i="22"/>
  <c r="AA757" i="22"/>
  <c r="AB757" i="22" s="1"/>
  <c r="U757" i="22"/>
  <c r="T757" i="22"/>
  <c r="P757" i="22"/>
  <c r="O757" i="22"/>
  <c r="N757" i="22"/>
  <c r="M757" i="22"/>
  <c r="B756" i="22"/>
  <c r="AM756" i="22"/>
  <c r="AL756" i="22"/>
  <c r="AA756" i="22"/>
  <c r="AB756" i="22" s="1"/>
  <c r="U756" i="22"/>
  <c r="T756" i="22"/>
  <c r="P756" i="22"/>
  <c r="O756" i="22"/>
  <c r="N756" i="22"/>
  <c r="M756" i="22"/>
  <c r="B755" i="22"/>
  <c r="AM755" i="22"/>
  <c r="AL755" i="22"/>
  <c r="AA755" i="22"/>
  <c r="AB755" i="22" s="1"/>
  <c r="U755" i="22"/>
  <c r="T755" i="22"/>
  <c r="P755" i="22"/>
  <c r="O755" i="22"/>
  <c r="N755" i="22"/>
  <c r="M755" i="22"/>
  <c r="B754" i="22"/>
  <c r="AM754" i="22"/>
  <c r="AL754" i="22"/>
  <c r="AA754" i="22"/>
  <c r="AB754" i="22" s="1"/>
  <c r="U754" i="22"/>
  <c r="T754" i="22"/>
  <c r="P754" i="22"/>
  <c r="O754" i="22"/>
  <c r="N754" i="22"/>
  <c r="M754" i="22"/>
  <c r="B753" i="22"/>
  <c r="AM753" i="22"/>
  <c r="AL753" i="22"/>
  <c r="AA753" i="22"/>
  <c r="AB753" i="22" s="1"/>
  <c r="U753" i="22"/>
  <c r="T753" i="22"/>
  <c r="P753" i="22"/>
  <c r="O753" i="22"/>
  <c r="N753" i="22"/>
  <c r="M753" i="22"/>
  <c r="B752" i="22"/>
  <c r="AM752" i="22"/>
  <c r="AL752" i="22"/>
  <c r="AA752" i="22"/>
  <c r="AB752" i="22" s="1"/>
  <c r="U752" i="22"/>
  <c r="T752" i="22"/>
  <c r="P752" i="22"/>
  <c r="O752" i="22"/>
  <c r="N752" i="22"/>
  <c r="M752" i="22"/>
  <c r="B751" i="22"/>
  <c r="AM751" i="22"/>
  <c r="AL751" i="22"/>
  <c r="AA751" i="22"/>
  <c r="AB751" i="22" s="1"/>
  <c r="U751" i="22"/>
  <c r="T751" i="22"/>
  <c r="P751" i="22"/>
  <c r="O751" i="22"/>
  <c r="N751" i="22"/>
  <c r="M751" i="22"/>
  <c r="B750" i="22"/>
  <c r="AM750" i="22"/>
  <c r="AL750" i="22"/>
  <c r="AA750" i="22"/>
  <c r="AB750" i="22" s="1"/>
  <c r="U750" i="22"/>
  <c r="T750" i="22"/>
  <c r="P750" i="22"/>
  <c r="O750" i="22"/>
  <c r="N750" i="22"/>
  <c r="M750" i="22"/>
  <c r="B749" i="22"/>
  <c r="AM749" i="22"/>
  <c r="AL749" i="22"/>
  <c r="AA749" i="22"/>
  <c r="AB749" i="22" s="1"/>
  <c r="U749" i="22"/>
  <c r="T749" i="22"/>
  <c r="P749" i="22"/>
  <c r="O749" i="22"/>
  <c r="N749" i="22"/>
  <c r="M749" i="22"/>
  <c r="B748" i="22"/>
  <c r="AM748" i="22"/>
  <c r="AL748" i="22"/>
  <c r="AA748" i="22"/>
  <c r="AB748" i="22" s="1"/>
  <c r="U748" i="22"/>
  <c r="T748" i="22"/>
  <c r="P748" i="22"/>
  <c r="O748" i="22"/>
  <c r="N748" i="22"/>
  <c r="M748" i="22"/>
  <c r="B747" i="22"/>
  <c r="AM747" i="22"/>
  <c r="AL747" i="22"/>
  <c r="AA747" i="22"/>
  <c r="AB747" i="22" s="1"/>
  <c r="U747" i="22"/>
  <c r="T747" i="22"/>
  <c r="P747" i="22"/>
  <c r="O747" i="22"/>
  <c r="N747" i="22"/>
  <c r="M747" i="22"/>
  <c r="B746" i="22"/>
  <c r="AM746" i="22"/>
  <c r="AL746" i="22"/>
  <c r="AA746" i="22"/>
  <c r="AB746" i="22" s="1"/>
  <c r="U746" i="22"/>
  <c r="T746" i="22"/>
  <c r="P746" i="22"/>
  <c r="O746" i="22"/>
  <c r="N746" i="22"/>
  <c r="M746" i="22"/>
  <c r="B745" i="22"/>
  <c r="AM745" i="22"/>
  <c r="AL745" i="22"/>
  <c r="AA745" i="22"/>
  <c r="AB745" i="22" s="1"/>
  <c r="U745" i="22"/>
  <c r="T745" i="22"/>
  <c r="P745" i="22"/>
  <c r="O745" i="22"/>
  <c r="N745" i="22"/>
  <c r="M745" i="22"/>
  <c r="B744" i="22"/>
  <c r="AM744" i="22"/>
  <c r="AL744" i="22"/>
  <c r="AA744" i="22"/>
  <c r="AB744" i="22" s="1"/>
  <c r="U744" i="22"/>
  <c r="T744" i="22"/>
  <c r="P744" i="22"/>
  <c r="O744" i="22"/>
  <c r="N744" i="22"/>
  <c r="M744" i="22"/>
  <c r="B743" i="22"/>
  <c r="AM743" i="22"/>
  <c r="AL743" i="22"/>
  <c r="AA743" i="22"/>
  <c r="AB743" i="22" s="1"/>
  <c r="U743" i="22"/>
  <c r="T743" i="22"/>
  <c r="P743" i="22"/>
  <c r="O743" i="22"/>
  <c r="N743" i="22"/>
  <c r="M743" i="22"/>
  <c r="B742" i="22"/>
  <c r="AM742" i="22"/>
  <c r="AL742" i="22"/>
  <c r="AA742" i="22"/>
  <c r="AB742" i="22" s="1"/>
  <c r="U742" i="22"/>
  <c r="T742" i="22"/>
  <c r="P742" i="22"/>
  <c r="O742" i="22"/>
  <c r="N742" i="22"/>
  <c r="M742" i="22"/>
  <c r="B741" i="22"/>
  <c r="AM741" i="22"/>
  <c r="AL741" i="22"/>
  <c r="AA741" i="22"/>
  <c r="AB741" i="22" s="1"/>
  <c r="U741" i="22"/>
  <c r="T741" i="22"/>
  <c r="P741" i="22"/>
  <c r="O741" i="22"/>
  <c r="N741" i="22"/>
  <c r="M741" i="22"/>
  <c r="B740" i="22"/>
  <c r="AM740" i="22"/>
  <c r="AL740" i="22"/>
  <c r="AA740" i="22"/>
  <c r="AB740" i="22" s="1"/>
  <c r="U740" i="22"/>
  <c r="T740" i="22"/>
  <c r="P740" i="22"/>
  <c r="O740" i="22"/>
  <c r="N740" i="22"/>
  <c r="M740" i="22"/>
  <c r="B739" i="22"/>
  <c r="AM739" i="22"/>
  <c r="AL739" i="22"/>
  <c r="AA739" i="22"/>
  <c r="AB739" i="22" s="1"/>
  <c r="U739" i="22"/>
  <c r="T739" i="22"/>
  <c r="P739" i="22"/>
  <c r="O739" i="22"/>
  <c r="N739" i="22"/>
  <c r="M739" i="22"/>
  <c r="B738" i="22"/>
  <c r="AM738" i="22"/>
  <c r="AL738" i="22"/>
  <c r="AA738" i="22"/>
  <c r="AB738" i="22" s="1"/>
  <c r="U738" i="22"/>
  <c r="T738" i="22"/>
  <c r="P738" i="22"/>
  <c r="O738" i="22"/>
  <c r="N738" i="22"/>
  <c r="M738" i="22"/>
  <c r="B737" i="22"/>
  <c r="AM737" i="22"/>
  <c r="AL737" i="22"/>
  <c r="AA737" i="22"/>
  <c r="AB737" i="22" s="1"/>
  <c r="U737" i="22"/>
  <c r="T737" i="22"/>
  <c r="P737" i="22"/>
  <c r="O737" i="22"/>
  <c r="N737" i="22"/>
  <c r="M737" i="22"/>
  <c r="B736" i="22"/>
  <c r="AM736" i="22"/>
  <c r="AL736" i="22"/>
  <c r="AA736" i="22"/>
  <c r="AB736" i="22" s="1"/>
  <c r="U736" i="22"/>
  <c r="T736" i="22"/>
  <c r="P736" i="22"/>
  <c r="O736" i="22"/>
  <c r="N736" i="22"/>
  <c r="M736" i="22"/>
  <c r="B735" i="22"/>
  <c r="AM735" i="22"/>
  <c r="AL735" i="22"/>
  <c r="AA735" i="22"/>
  <c r="AB735" i="22" s="1"/>
  <c r="U735" i="22"/>
  <c r="T735" i="22"/>
  <c r="P735" i="22"/>
  <c r="O735" i="22"/>
  <c r="N735" i="22"/>
  <c r="M735" i="22"/>
  <c r="B734" i="22"/>
  <c r="AM734" i="22"/>
  <c r="AL734" i="22"/>
  <c r="AA734" i="22"/>
  <c r="AB734" i="22" s="1"/>
  <c r="U734" i="22"/>
  <c r="T734" i="22"/>
  <c r="P734" i="22"/>
  <c r="O734" i="22"/>
  <c r="N734" i="22"/>
  <c r="M734" i="22"/>
  <c r="B733" i="22"/>
  <c r="AM733" i="22"/>
  <c r="AL733" i="22"/>
  <c r="AA733" i="22"/>
  <c r="AB733" i="22" s="1"/>
  <c r="U733" i="22"/>
  <c r="T733" i="22"/>
  <c r="P733" i="22"/>
  <c r="O733" i="22"/>
  <c r="N733" i="22"/>
  <c r="M733" i="22"/>
  <c r="B732" i="22"/>
  <c r="AM732" i="22"/>
  <c r="AL732" i="22"/>
  <c r="AA732" i="22"/>
  <c r="AB732" i="22" s="1"/>
  <c r="U732" i="22"/>
  <c r="T732" i="22"/>
  <c r="P732" i="22"/>
  <c r="O732" i="22"/>
  <c r="N732" i="22"/>
  <c r="M732" i="22"/>
  <c r="B731" i="22"/>
  <c r="AM731" i="22"/>
  <c r="AL731" i="22"/>
  <c r="AA731" i="22"/>
  <c r="AB731" i="22" s="1"/>
  <c r="U731" i="22"/>
  <c r="T731" i="22"/>
  <c r="P731" i="22"/>
  <c r="O731" i="22"/>
  <c r="N731" i="22"/>
  <c r="M731" i="22"/>
  <c r="B730" i="22"/>
  <c r="AM730" i="22"/>
  <c r="AL730" i="22"/>
  <c r="AA730" i="22"/>
  <c r="AB730" i="22" s="1"/>
  <c r="U730" i="22"/>
  <c r="T730" i="22"/>
  <c r="P730" i="22"/>
  <c r="O730" i="22"/>
  <c r="N730" i="22"/>
  <c r="M730" i="22"/>
  <c r="B729" i="22"/>
  <c r="AM729" i="22"/>
  <c r="AL729" i="22"/>
  <c r="AA729" i="22"/>
  <c r="AB729" i="22" s="1"/>
  <c r="U729" i="22"/>
  <c r="T729" i="22"/>
  <c r="P729" i="22"/>
  <c r="O729" i="22"/>
  <c r="N729" i="22"/>
  <c r="M729" i="22"/>
  <c r="B728" i="22"/>
  <c r="AM728" i="22"/>
  <c r="AL728" i="22"/>
  <c r="AA728" i="22"/>
  <c r="AB728" i="22" s="1"/>
  <c r="U728" i="22"/>
  <c r="T728" i="22"/>
  <c r="P728" i="22"/>
  <c r="O728" i="22"/>
  <c r="N728" i="22"/>
  <c r="M728" i="22"/>
  <c r="B727" i="22"/>
  <c r="AM727" i="22"/>
  <c r="AL727" i="22"/>
  <c r="AA727" i="22"/>
  <c r="AB727" i="22" s="1"/>
  <c r="U727" i="22"/>
  <c r="T727" i="22"/>
  <c r="P727" i="22"/>
  <c r="O727" i="22"/>
  <c r="N727" i="22"/>
  <c r="M727" i="22"/>
  <c r="B726" i="22"/>
  <c r="AM726" i="22"/>
  <c r="AL726" i="22"/>
  <c r="AA726" i="22"/>
  <c r="AB726" i="22" s="1"/>
  <c r="U726" i="22"/>
  <c r="T726" i="22"/>
  <c r="P726" i="22"/>
  <c r="O726" i="22"/>
  <c r="N726" i="22"/>
  <c r="M726" i="22"/>
  <c r="B725" i="22"/>
  <c r="AM725" i="22"/>
  <c r="AL725" i="22"/>
  <c r="AA725" i="22"/>
  <c r="AB725" i="22" s="1"/>
  <c r="U725" i="22"/>
  <c r="T725" i="22"/>
  <c r="P725" i="22"/>
  <c r="O725" i="22"/>
  <c r="N725" i="22"/>
  <c r="M725" i="22"/>
  <c r="B724" i="22"/>
  <c r="AM724" i="22"/>
  <c r="AL724" i="22"/>
  <c r="AA724" i="22"/>
  <c r="AB724" i="22" s="1"/>
  <c r="U724" i="22"/>
  <c r="T724" i="22"/>
  <c r="P724" i="22"/>
  <c r="O724" i="22"/>
  <c r="N724" i="22"/>
  <c r="M724" i="22"/>
  <c r="B723" i="22"/>
  <c r="AM723" i="22"/>
  <c r="AL723" i="22"/>
  <c r="AA723" i="22"/>
  <c r="AB723" i="22" s="1"/>
  <c r="U723" i="22"/>
  <c r="T723" i="22"/>
  <c r="P723" i="22"/>
  <c r="O723" i="22"/>
  <c r="N723" i="22"/>
  <c r="M723" i="22"/>
  <c r="B722" i="22"/>
  <c r="AM722" i="22"/>
  <c r="AL722" i="22"/>
  <c r="AA722" i="22"/>
  <c r="AB722" i="22" s="1"/>
  <c r="U722" i="22"/>
  <c r="T722" i="22"/>
  <c r="P722" i="22"/>
  <c r="O722" i="22"/>
  <c r="N722" i="22"/>
  <c r="M722" i="22"/>
  <c r="B721" i="22"/>
  <c r="AM721" i="22"/>
  <c r="AL721" i="22"/>
  <c r="AA721" i="22"/>
  <c r="AB721" i="22" s="1"/>
  <c r="U721" i="22"/>
  <c r="T721" i="22"/>
  <c r="P721" i="22"/>
  <c r="O721" i="22"/>
  <c r="N721" i="22"/>
  <c r="M721" i="22"/>
  <c r="B720" i="22"/>
  <c r="AM720" i="22"/>
  <c r="AL720" i="22"/>
  <c r="AA720" i="22"/>
  <c r="AB720" i="22" s="1"/>
  <c r="U720" i="22"/>
  <c r="T720" i="22"/>
  <c r="P720" i="22"/>
  <c r="O720" i="22"/>
  <c r="N720" i="22"/>
  <c r="M720" i="22"/>
  <c r="B719" i="22"/>
  <c r="AM719" i="22"/>
  <c r="AL719" i="22"/>
  <c r="AA719" i="22"/>
  <c r="AB719" i="22" s="1"/>
  <c r="U719" i="22"/>
  <c r="T719" i="22"/>
  <c r="P719" i="22"/>
  <c r="O719" i="22"/>
  <c r="N719" i="22"/>
  <c r="M719" i="22"/>
  <c r="B718" i="22"/>
  <c r="AM718" i="22"/>
  <c r="AL718" i="22"/>
  <c r="AA718" i="22"/>
  <c r="AB718" i="22" s="1"/>
  <c r="U718" i="22"/>
  <c r="T718" i="22"/>
  <c r="P718" i="22"/>
  <c r="O718" i="22"/>
  <c r="N718" i="22"/>
  <c r="M718" i="22"/>
  <c r="B717" i="22"/>
  <c r="AM717" i="22"/>
  <c r="AL717" i="22"/>
  <c r="AA717" i="22"/>
  <c r="AB717" i="22" s="1"/>
  <c r="U717" i="22"/>
  <c r="T717" i="22"/>
  <c r="P717" i="22"/>
  <c r="O717" i="22"/>
  <c r="N717" i="22"/>
  <c r="M717" i="22"/>
  <c r="B716" i="22"/>
  <c r="AM716" i="22"/>
  <c r="AL716" i="22"/>
  <c r="AA716" i="22"/>
  <c r="AB716" i="22" s="1"/>
  <c r="U716" i="22"/>
  <c r="T716" i="22"/>
  <c r="P716" i="22"/>
  <c r="O716" i="22"/>
  <c r="N716" i="22"/>
  <c r="M716" i="22"/>
  <c r="B715" i="22"/>
  <c r="AM715" i="22"/>
  <c r="AL715" i="22"/>
  <c r="AA715" i="22"/>
  <c r="AB715" i="22" s="1"/>
  <c r="U715" i="22"/>
  <c r="T715" i="22"/>
  <c r="P715" i="22"/>
  <c r="O715" i="22"/>
  <c r="N715" i="22"/>
  <c r="M715" i="22"/>
  <c r="B714" i="22"/>
  <c r="AM714" i="22"/>
  <c r="AL714" i="22"/>
  <c r="AA714" i="22"/>
  <c r="AB714" i="22" s="1"/>
  <c r="U714" i="22"/>
  <c r="T714" i="22"/>
  <c r="P714" i="22"/>
  <c r="O714" i="22"/>
  <c r="N714" i="22"/>
  <c r="M714" i="22"/>
  <c r="B713" i="22"/>
  <c r="AM713" i="22"/>
  <c r="AL713" i="22"/>
  <c r="AA713" i="22"/>
  <c r="AB713" i="22" s="1"/>
  <c r="U713" i="22"/>
  <c r="T713" i="22"/>
  <c r="P713" i="22"/>
  <c r="O713" i="22"/>
  <c r="N713" i="22"/>
  <c r="M713" i="22"/>
  <c r="B712" i="22"/>
  <c r="AM712" i="22"/>
  <c r="AL712" i="22"/>
  <c r="AA712" i="22"/>
  <c r="AB712" i="22" s="1"/>
  <c r="U712" i="22"/>
  <c r="T712" i="22"/>
  <c r="P712" i="22"/>
  <c r="O712" i="22"/>
  <c r="N712" i="22"/>
  <c r="M712" i="22"/>
  <c r="B711" i="22"/>
  <c r="AM711" i="22"/>
  <c r="AL711" i="22"/>
  <c r="AA711" i="22"/>
  <c r="AB711" i="22" s="1"/>
  <c r="U711" i="22"/>
  <c r="T711" i="22"/>
  <c r="P711" i="22"/>
  <c r="O711" i="22"/>
  <c r="N711" i="22"/>
  <c r="M711" i="22"/>
  <c r="B710" i="22"/>
  <c r="AM710" i="22"/>
  <c r="AL710" i="22"/>
  <c r="AA710" i="22"/>
  <c r="AB710" i="22" s="1"/>
  <c r="U710" i="22"/>
  <c r="T710" i="22"/>
  <c r="P710" i="22"/>
  <c r="O710" i="22"/>
  <c r="N710" i="22"/>
  <c r="M710" i="22"/>
  <c r="B709" i="22"/>
  <c r="AM709" i="22"/>
  <c r="AL709" i="22"/>
  <c r="AA709" i="22"/>
  <c r="AB709" i="22" s="1"/>
  <c r="U709" i="22"/>
  <c r="T709" i="22"/>
  <c r="P709" i="22"/>
  <c r="O709" i="22"/>
  <c r="N709" i="22"/>
  <c r="M709" i="22"/>
  <c r="B708" i="22"/>
  <c r="AM708" i="22"/>
  <c r="AL708" i="22"/>
  <c r="AA708" i="22"/>
  <c r="AB708" i="22" s="1"/>
  <c r="U708" i="22"/>
  <c r="T708" i="22"/>
  <c r="P708" i="22"/>
  <c r="O708" i="22"/>
  <c r="N708" i="22"/>
  <c r="M708" i="22"/>
  <c r="B707" i="22"/>
  <c r="AM707" i="22"/>
  <c r="AL707" i="22"/>
  <c r="AA707" i="22"/>
  <c r="AB707" i="22" s="1"/>
  <c r="U707" i="22"/>
  <c r="T707" i="22"/>
  <c r="P707" i="22"/>
  <c r="O707" i="22"/>
  <c r="N707" i="22"/>
  <c r="M707" i="22"/>
  <c r="B706" i="22"/>
  <c r="AM706" i="22"/>
  <c r="AL706" i="22"/>
  <c r="AA706" i="22"/>
  <c r="AB706" i="22" s="1"/>
  <c r="U706" i="22"/>
  <c r="T706" i="22"/>
  <c r="P706" i="22"/>
  <c r="O706" i="22"/>
  <c r="N706" i="22"/>
  <c r="M706" i="22"/>
  <c r="B705" i="22"/>
  <c r="AM705" i="22"/>
  <c r="AL705" i="22"/>
  <c r="AA705" i="22"/>
  <c r="AB705" i="22" s="1"/>
  <c r="U705" i="22"/>
  <c r="T705" i="22"/>
  <c r="P705" i="22"/>
  <c r="O705" i="22"/>
  <c r="N705" i="22"/>
  <c r="M705" i="22"/>
  <c r="B704" i="22"/>
  <c r="AM704" i="22"/>
  <c r="AL704" i="22"/>
  <c r="AA704" i="22"/>
  <c r="AB704" i="22" s="1"/>
  <c r="U704" i="22"/>
  <c r="T704" i="22"/>
  <c r="P704" i="22"/>
  <c r="O704" i="22"/>
  <c r="N704" i="22"/>
  <c r="M704" i="22"/>
  <c r="B703" i="22"/>
  <c r="AM703" i="22"/>
  <c r="AL703" i="22"/>
  <c r="AA703" i="22"/>
  <c r="AB703" i="22" s="1"/>
  <c r="U703" i="22"/>
  <c r="T703" i="22"/>
  <c r="P703" i="22"/>
  <c r="O703" i="22"/>
  <c r="N703" i="22"/>
  <c r="M703" i="22"/>
  <c r="B702" i="22"/>
  <c r="AM702" i="22"/>
  <c r="AL702" i="22"/>
  <c r="AA702" i="22"/>
  <c r="AB702" i="22" s="1"/>
  <c r="U702" i="22"/>
  <c r="T702" i="22"/>
  <c r="P702" i="22"/>
  <c r="O702" i="22"/>
  <c r="N702" i="22"/>
  <c r="M702" i="22"/>
  <c r="B701" i="22"/>
  <c r="AM701" i="22"/>
  <c r="AL701" i="22"/>
  <c r="AA701" i="22"/>
  <c r="AB701" i="22" s="1"/>
  <c r="U701" i="22"/>
  <c r="T701" i="22"/>
  <c r="P701" i="22"/>
  <c r="O701" i="22"/>
  <c r="N701" i="22"/>
  <c r="M701" i="22"/>
  <c r="B700" i="22"/>
  <c r="AM700" i="22"/>
  <c r="AL700" i="22"/>
  <c r="AA700" i="22"/>
  <c r="AB700" i="22" s="1"/>
  <c r="U700" i="22"/>
  <c r="T700" i="22"/>
  <c r="P700" i="22"/>
  <c r="O700" i="22"/>
  <c r="N700" i="22"/>
  <c r="M700" i="22"/>
  <c r="B699" i="22"/>
  <c r="AM699" i="22"/>
  <c r="AL699" i="22"/>
  <c r="AA699" i="22"/>
  <c r="AB699" i="22" s="1"/>
  <c r="U699" i="22"/>
  <c r="T699" i="22"/>
  <c r="P699" i="22"/>
  <c r="O699" i="22"/>
  <c r="N699" i="22"/>
  <c r="M699" i="22"/>
  <c r="B698" i="22"/>
  <c r="AM698" i="22"/>
  <c r="AL698" i="22"/>
  <c r="AA698" i="22"/>
  <c r="AB698" i="22" s="1"/>
  <c r="U698" i="22"/>
  <c r="T698" i="22"/>
  <c r="P698" i="22"/>
  <c r="O698" i="22"/>
  <c r="N698" i="22"/>
  <c r="M698" i="22"/>
  <c r="B697" i="22"/>
  <c r="AM697" i="22"/>
  <c r="AL697" i="22"/>
  <c r="AA697" i="22"/>
  <c r="AB697" i="22" s="1"/>
  <c r="U697" i="22"/>
  <c r="T697" i="22"/>
  <c r="P697" i="22"/>
  <c r="O697" i="22"/>
  <c r="N697" i="22"/>
  <c r="M697" i="22"/>
  <c r="B696" i="22"/>
  <c r="AM696" i="22"/>
  <c r="AL696" i="22"/>
  <c r="AA696" i="22"/>
  <c r="AB696" i="22" s="1"/>
  <c r="U696" i="22"/>
  <c r="T696" i="22"/>
  <c r="P696" i="22"/>
  <c r="O696" i="22"/>
  <c r="N696" i="22"/>
  <c r="M696" i="22"/>
  <c r="B695" i="22"/>
  <c r="AM695" i="22"/>
  <c r="AL695" i="22"/>
  <c r="AA695" i="22"/>
  <c r="AB695" i="22" s="1"/>
  <c r="U695" i="22"/>
  <c r="T695" i="22"/>
  <c r="P695" i="22"/>
  <c r="O695" i="22"/>
  <c r="N695" i="22"/>
  <c r="M695" i="22"/>
  <c r="B694" i="22"/>
  <c r="AM694" i="22"/>
  <c r="AL694" i="22"/>
  <c r="AA694" i="22"/>
  <c r="AB694" i="22" s="1"/>
  <c r="U694" i="22"/>
  <c r="T694" i="22"/>
  <c r="P694" i="22"/>
  <c r="O694" i="22"/>
  <c r="N694" i="22"/>
  <c r="M694" i="22"/>
  <c r="B693" i="22"/>
  <c r="AM693" i="22"/>
  <c r="AL693" i="22"/>
  <c r="AA693" i="22"/>
  <c r="AB693" i="22" s="1"/>
  <c r="U693" i="22"/>
  <c r="T693" i="22"/>
  <c r="P693" i="22"/>
  <c r="O693" i="22"/>
  <c r="N693" i="22"/>
  <c r="M693" i="22"/>
  <c r="B692" i="22"/>
  <c r="AM692" i="22"/>
  <c r="AL692" i="22"/>
  <c r="AA692" i="22"/>
  <c r="AB692" i="22" s="1"/>
  <c r="U692" i="22"/>
  <c r="T692" i="22"/>
  <c r="P692" i="22"/>
  <c r="O692" i="22"/>
  <c r="N692" i="22"/>
  <c r="M692" i="22"/>
  <c r="B691" i="22"/>
  <c r="AM691" i="22"/>
  <c r="AL691" i="22"/>
  <c r="AA691" i="22"/>
  <c r="AB691" i="22" s="1"/>
  <c r="U691" i="22"/>
  <c r="T691" i="22"/>
  <c r="P691" i="22"/>
  <c r="O691" i="22"/>
  <c r="N691" i="22"/>
  <c r="M691" i="22"/>
  <c r="B690" i="22"/>
  <c r="AM690" i="22"/>
  <c r="AL690" i="22"/>
  <c r="AA690" i="22"/>
  <c r="AB690" i="22" s="1"/>
  <c r="U690" i="22"/>
  <c r="T690" i="22"/>
  <c r="P690" i="22"/>
  <c r="O690" i="22"/>
  <c r="N690" i="22"/>
  <c r="M690" i="22"/>
  <c r="B689" i="22"/>
  <c r="AM689" i="22"/>
  <c r="AL689" i="22"/>
  <c r="AA689" i="22"/>
  <c r="AB689" i="22" s="1"/>
  <c r="U689" i="22"/>
  <c r="T689" i="22"/>
  <c r="P689" i="22"/>
  <c r="O689" i="22"/>
  <c r="N689" i="22"/>
  <c r="M689" i="22"/>
  <c r="B688" i="22"/>
  <c r="AM688" i="22"/>
  <c r="AL688" i="22"/>
  <c r="AA688" i="22"/>
  <c r="AB688" i="22" s="1"/>
  <c r="U688" i="22"/>
  <c r="T688" i="22"/>
  <c r="P688" i="22"/>
  <c r="O688" i="22"/>
  <c r="N688" i="22"/>
  <c r="M688" i="22"/>
  <c r="B687" i="22"/>
  <c r="AM687" i="22"/>
  <c r="AL687" i="22"/>
  <c r="AA687" i="22"/>
  <c r="Y687" i="22"/>
  <c r="U687" i="22"/>
  <c r="T687" i="22"/>
  <c r="P687" i="22"/>
  <c r="O687" i="22"/>
  <c r="N687" i="22"/>
  <c r="M687" i="22"/>
  <c r="B686" i="22"/>
  <c r="AM686" i="22"/>
  <c r="AL686" i="22"/>
  <c r="AA686" i="22"/>
  <c r="AB686" i="22" s="1"/>
  <c r="U686" i="22"/>
  <c r="T686" i="22"/>
  <c r="P686" i="22"/>
  <c r="O686" i="22"/>
  <c r="N686" i="22"/>
  <c r="M686" i="22"/>
  <c r="B685" i="22"/>
  <c r="AM685" i="22"/>
  <c r="AL685" i="22"/>
  <c r="AA685" i="22"/>
  <c r="AB685" i="22" s="1"/>
  <c r="U685" i="22"/>
  <c r="T685" i="22"/>
  <c r="P685" i="22"/>
  <c r="O685" i="22"/>
  <c r="N685" i="22"/>
  <c r="M685" i="22"/>
  <c r="B684" i="22"/>
  <c r="AM684" i="22"/>
  <c r="AL684" i="22"/>
  <c r="AA684" i="22"/>
  <c r="AB684" i="22" s="1"/>
  <c r="U684" i="22"/>
  <c r="T684" i="22"/>
  <c r="P684" i="22"/>
  <c r="O684" i="22"/>
  <c r="N684" i="22"/>
  <c r="M684" i="22"/>
  <c r="B683" i="22"/>
  <c r="AM683" i="22"/>
  <c r="AL683" i="22"/>
  <c r="AA683" i="22"/>
  <c r="AB683" i="22" s="1"/>
  <c r="U683" i="22"/>
  <c r="T683" i="22"/>
  <c r="P683" i="22"/>
  <c r="O683" i="22"/>
  <c r="N683" i="22"/>
  <c r="M683" i="22"/>
  <c r="B682" i="22"/>
  <c r="AM682" i="22"/>
  <c r="AL682" i="22"/>
  <c r="AA682" i="22"/>
  <c r="AB682" i="22" s="1"/>
  <c r="U682" i="22"/>
  <c r="T682" i="22"/>
  <c r="P682" i="22"/>
  <c r="O682" i="22"/>
  <c r="N682" i="22"/>
  <c r="M682" i="22"/>
  <c r="B681" i="22"/>
  <c r="AM681" i="22"/>
  <c r="AL681" i="22"/>
  <c r="AA681" i="22"/>
  <c r="AB681" i="22" s="1"/>
  <c r="U681" i="22"/>
  <c r="T681" i="22"/>
  <c r="P681" i="22"/>
  <c r="O681" i="22"/>
  <c r="N681" i="22"/>
  <c r="M681" i="22"/>
  <c r="B680" i="22"/>
  <c r="AM680" i="22"/>
  <c r="AL680" i="22"/>
  <c r="AA680" i="22"/>
  <c r="AB680" i="22" s="1"/>
  <c r="U680" i="22"/>
  <c r="T680" i="22"/>
  <c r="P680" i="22"/>
  <c r="O680" i="22"/>
  <c r="N680" i="22"/>
  <c r="M680" i="22"/>
  <c r="B679" i="22"/>
  <c r="AM679" i="22"/>
  <c r="AL679" i="22"/>
  <c r="AA679" i="22"/>
  <c r="AB679" i="22" s="1"/>
  <c r="U679" i="22"/>
  <c r="T679" i="22"/>
  <c r="P679" i="22"/>
  <c r="O679" i="22"/>
  <c r="N679" i="22"/>
  <c r="M679" i="22"/>
  <c r="B678" i="22"/>
  <c r="AM678" i="22"/>
  <c r="AL678" i="22"/>
  <c r="AA678" i="22"/>
  <c r="AB678" i="22" s="1"/>
  <c r="U678" i="22"/>
  <c r="T678" i="22"/>
  <c r="P678" i="22"/>
  <c r="O678" i="22"/>
  <c r="N678" i="22"/>
  <c r="M678" i="22"/>
  <c r="B677" i="22"/>
  <c r="AM677" i="22"/>
  <c r="AL677" i="22"/>
  <c r="AA677" i="22"/>
  <c r="AB677" i="22" s="1"/>
  <c r="U677" i="22"/>
  <c r="T677" i="22"/>
  <c r="P677" i="22"/>
  <c r="O677" i="22"/>
  <c r="N677" i="22"/>
  <c r="M677" i="22"/>
  <c r="B676" i="22"/>
  <c r="AM676" i="22"/>
  <c r="AL676" i="22"/>
  <c r="AA676" i="22"/>
  <c r="AB676" i="22" s="1"/>
  <c r="U676" i="22"/>
  <c r="T676" i="22"/>
  <c r="P676" i="22"/>
  <c r="O676" i="22"/>
  <c r="N676" i="22"/>
  <c r="M676" i="22"/>
  <c r="B675" i="22"/>
  <c r="AM675" i="22"/>
  <c r="AL675" i="22"/>
  <c r="AA675" i="22"/>
  <c r="AB675" i="22" s="1"/>
  <c r="U675" i="22"/>
  <c r="T675" i="22"/>
  <c r="P675" i="22"/>
  <c r="O675" i="22"/>
  <c r="N675" i="22"/>
  <c r="M675" i="22"/>
  <c r="B674" i="22"/>
  <c r="AM674" i="22"/>
  <c r="AL674" i="22"/>
  <c r="AA674" i="22"/>
  <c r="AB674" i="22" s="1"/>
  <c r="U674" i="22"/>
  <c r="T674" i="22"/>
  <c r="P674" i="22"/>
  <c r="O674" i="22"/>
  <c r="N674" i="22"/>
  <c r="M674" i="22"/>
  <c r="B673" i="22"/>
  <c r="AM673" i="22"/>
  <c r="AL673" i="22"/>
  <c r="AA673" i="22"/>
  <c r="AB673" i="22" s="1"/>
  <c r="U673" i="22"/>
  <c r="T673" i="22"/>
  <c r="P673" i="22"/>
  <c r="O673" i="22"/>
  <c r="N673" i="22"/>
  <c r="M673" i="22"/>
  <c r="B672" i="22"/>
  <c r="AM672" i="22"/>
  <c r="AL672" i="22"/>
  <c r="AA672" i="22"/>
  <c r="AB672" i="22" s="1"/>
  <c r="U672" i="22"/>
  <c r="T672" i="22"/>
  <c r="P672" i="22"/>
  <c r="O672" i="22"/>
  <c r="N672" i="22"/>
  <c r="M672" i="22"/>
  <c r="B671" i="22"/>
  <c r="AM671" i="22"/>
  <c r="AL671" i="22"/>
  <c r="AA671" i="22"/>
  <c r="AB671" i="22" s="1"/>
  <c r="U671" i="22"/>
  <c r="T671" i="22"/>
  <c r="P671" i="22"/>
  <c r="O671" i="22"/>
  <c r="N671" i="22"/>
  <c r="M671" i="22"/>
  <c r="B670" i="22"/>
  <c r="AM670" i="22"/>
  <c r="AL670" i="22"/>
  <c r="AA670" i="22"/>
  <c r="AB670" i="22" s="1"/>
  <c r="U670" i="22"/>
  <c r="T670" i="22"/>
  <c r="P670" i="22"/>
  <c r="O670" i="22"/>
  <c r="N670" i="22"/>
  <c r="M670" i="22"/>
  <c r="B669" i="22"/>
  <c r="AM669" i="22"/>
  <c r="AL669" i="22"/>
  <c r="AA669" i="22"/>
  <c r="AB669" i="22" s="1"/>
  <c r="U669" i="22"/>
  <c r="T669" i="22"/>
  <c r="P669" i="22"/>
  <c r="O669" i="22"/>
  <c r="N669" i="22"/>
  <c r="M669" i="22"/>
  <c r="B668" i="22"/>
  <c r="AM668" i="22"/>
  <c r="AL668" i="22"/>
  <c r="AA668" i="22"/>
  <c r="AB668" i="22" s="1"/>
  <c r="U668" i="22"/>
  <c r="T668" i="22"/>
  <c r="P668" i="22"/>
  <c r="O668" i="22"/>
  <c r="N668" i="22"/>
  <c r="M668" i="22"/>
  <c r="B667" i="22"/>
  <c r="AM667" i="22"/>
  <c r="AL667" i="22"/>
  <c r="AA667" i="22"/>
  <c r="AB667" i="22" s="1"/>
  <c r="U667" i="22"/>
  <c r="T667" i="22"/>
  <c r="P667" i="22"/>
  <c r="O667" i="22"/>
  <c r="N667" i="22"/>
  <c r="M667" i="22"/>
  <c r="B666" i="22"/>
  <c r="AM666" i="22"/>
  <c r="AL666" i="22"/>
  <c r="AA666" i="22"/>
  <c r="AB666" i="22" s="1"/>
  <c r="U666" i="22"/>
  <c r="T666" i="22"/>
  <c r="P666" i="22"/>
  <c r="O666" i="22"/>
  <c r="N666" i="22"/>
  <c r="M666" i="22"/>
  <c r="B665" i="22"/>
  <c r="AM665" i="22"/>
  <c r="AL665" i="22"/>
  <c r="AA665" i="22"/>
  <c r="AB665" i="22" s="1"/>
  <c r="U665" i="22"/>
  <c r="T665" i="22"/>
  <c r="P665" i="22"/>
  <c r="O665" i="22"/>
  <c r="N665" i="22"/>
  <c r="M665" i="22"/>
  <c r="B664" i="22"/>
  <c r="AM664" i="22"/>
  <c r="AL664" i="22"/>
  <c r="AA664" i="22"/>
  <c r="AB664" i="22" s="1"/>
  <c r="U664" i="22"/>
  <c r="T664" i="22"/>
  <c r="P664" i="22"/>
  <c r="O664" i="22"/>
  <c r="N664" i="22"/>
  <c r="M664" i="22"/>
  <c r="B663" i="22"/>
  <c r="AM663" i="22"/>
  <c r="AL663" i="22"/>
  <c r="AA663" i="22"/>
  <c r="AB663" i="22" s="1"/>
  <c r="U663" i="22"/>
  <c r="T663" i="22"/>
  <c r="P663" i="22"/>
  <c r="O663" i="22"/>
  <c r="N663" i="22"/>
  <c r="M663" i="22"/>
  <c r="B662" i="22"/>
  <c r="AM662" i="22"/>
  <c r="AL662" i="22"/>
  <c r="AA662" i="22"/>
  <c r="AB662" i="22" s="1"/>
  <c r="U662" i="22"/>
  <c r="T662" i="22"/>
  <c r="P662" i="22"/>
  <c r="O662" i="22"/>
  <c r="N662" i="22"/>
  <c r="M662" i="22"/>
  <c r="B661" i="22"/>
  <c r="AM661" i="22"/>
  <c r="AL661" i="22"/>
  <c r="AA661" i="22"/>
  <c r="AB661" i="22" s="1"/>
  <c r="U661" i="22"/>
  <c r="T661" i="22"/>
  <c r="P661" i="22"/>
  <c r="O661" i="22"/>
  <c r="N661" i="22"/>
  <c r="M661" i="22"/>
  <c r="B660" i="22"/>
  <c r="AM660" i="22"/>
  <c r="AL660" i="22"/>
  <c r="AA660" i="22"/>
  <c r="AB660" i="22" s="1"/>
  <c r="U660" i="22"/>
  <c r="T660" i="22"/>
  <c r="P660" i="22"/>
  <c r="O660" i="22"/>
  <c r="N660" i="22"/>
  <c r="M660" i="22"/>
  <c r="B659" i="22"/>
  <c r="AM659" i="22"/>
  <c r="AL659" i="22"/>
  <c r="AA659" i="22"/>
  <c r="AB659" i="22" s="1"/>
  <c r="U659" i="22"/>
  <c r="T659" i="22"/>
  <c r="P659" i="22"/>
  <c r="O659" i="22"/>
  <c r="N659" i="22"/>
  <c r="M659" i="22"/>
  <c r="B658" i="22"/>
  <c r="AM658" i="22"/>
  <c r="AL658" i="22"/>
  <c r="AA658" i="22"/>
  <c r="AB658" i="22" s="1"/>
  <c r="U658" i="22"/>
  <c r="T658" i="22"/>
  <c r="P658" i="22"/>
  <c r="O658" i="22"/>
  <c r="N658" i="22"/>
  <c r="M658" i="22"/>
  <c r="B657" i="22"/>
  <c r="AM657" i="22"/>
  <c r="AL657" i="22"/>
  <c r="AA657" i="22"/>
  <c r="AB657" i="22" s="1"/>
  <c r="U657" i="22"/>
  <c r="T657" i="22"/>
  <c r="P657" i="22"/>
  <c r="O657" i="22"/>
  <c r="N657" i="22"/>
  <c r="M657" i="22"/>
  <c r="B656" i="22"/>
  <c r="AM656" i="22"/>
  <c r="AL656" i="22"/>
  <c r="AA656" i="22"/>
  <c r="AB656" i="22" s="1"/>
  <c r="U656" i="22"/>
  <c r="T656" i="22"/>
  <c r="P656" i="22"/>
  <c r="O656" i="22"/>
  <c r="N656" i="22"/>
  <c r="M656" i="22"/>
  <c r="B655" i="22"/>
  <c r="AM655" i="22"/>
  <c r="AL655" i="22"/>
  <c r="AA655" i="22"/>
  <c r="AB655" i="22" s="1"/>
  <c r="U655" i="22"/>
  <c r="T655" i="22"/>
  <c r="P655" i="22"/>
  <c r="O655" i="22"/>
  <c r="N655" i="22"/>
  <c r="M655" i="22"/>
  <c r="B654" i="22"/>
  <c r="AM654" i="22"/>
  <c r="AL654" i="22"/>
  <c r="AA654" i="22"/>
  <c r="Y654" i="22"/>
  <c r="U654" i="22"/>
  <c r="T654" i="22"/>
  <c r="P654" i="22"/>
  <c r="O654" i="22"/>
  <c r="N654" i="22"/>
  <c r="M654" i="22"/>
  <c r="B653" i="22"/>
  <c r="AM653" i="22"/>
  <c r="AL653" i="22"/>
  <c r="AA653" i="22"/>
  <c r="AB653" i="22" s="1"/>
  <c r="U653" i="22"/>
  <c r="T653" i="22"/>
  <c r="P653" i="22"/>
  <c r="O653" i="22"/>
  <c r="N653" i="22"/>
  <c r="M653" i="22"/>
  <c r="B652" i="22"/>
  <c r="AM652" i="22"/>
  <c r="AL652" i="22"/>
  <c r="AA652" i="22"/>
  <c r="AB652" i="22" s="1"/>
  <c r="U652" i="22"/>
  <c r="T652" i="22"/>
  <c r="P652" i="22"/>
  <c r="O652" i="22"/>
  <c r="N652" i="22"/>
  <c r="M652" i="22"/>
  <c r="B651" i="22"/>
  <c r="AM651" i="22"/>
  <c r="AL651" i="22"/>
  <c r="AA651" i="22"/>
  <c r="AB651" i="22" s="1"/>
  <c r="U651" i="22"/>
  <c r="T651" i="22"/>
  <c r="P651" i="22"/>
  <c r="O651" i="22"/>
  <c r="N651" i="22"/>
  <c r="M651" i="22"/>
  <c r="B650" i="22"/>
  <c r="AM650" i="22"/>
  <c r="AL650" i="22"/>
  <c r="AA650" i="22"/>
  <c r="AB650" i="22" s="1"/>
  <c r="U650" i="22"/>
  <c r="T650" i="22"/>
  <c r="P650" i="22"/>
  <c r="O650" i="22"/>
  <c r="N650" i="22"/>
  <c r="M650" i="22"/>
  <c r="B649" i="22"/>
  <c r="AM649" i="22"/>
  <c r="AL649" i="22"/>
  <c r="AA649" i="22"/>
  <c r="Y649" i="22"/>
  <c r="U649" i="22"/>
  <c r="T649" i="22"/>
  <c r="P649" i="22"/>
  <c r="O649" i="22"/>
  <c r="N649" i="22"/>
  <c r="M649" i="22"/>
  <c r="B648" i="22"/>
  <c r="AM648" i="22"/>
  <c r="AL648" i="22"/>
  <c r="AA648" i="22"/>
  <c r="Y648" i="22"/>
  <c r="U648" i="22"/>
  <c r="T648" i="22"/>
  <c r="P648" i="22"/>
  <c r="O648" i="22"/>
  <c r="N648" i="22"/>
  <c r="M648" i="22"/>
  <c r="B647" i="22"/>
  <c r="AM647" i="22"/>
  <c r="AL647" i="22"/>
  <c r="AA647" i="22"/>
  <c r="AB647" i="22" s="1"/>
  <c r="U647" i="22"/>
  <c r="T647" i="22"/>
  <c r="P647" i="22"/>
  <c r="O647" i="22"/>
  <c r="N647" i="22"/>
  <c r="M647" i="22"/>
  <c r="B646" i="22"/>
  <c r="AM646" i="22"/>
  <c r="AL646" i="22"/>
  <c r="AA646" i="22"/>
  <c r="AB646" i="22" s="1"/>
  <c r="T646" i="22"/>
  <c r="U646" i="22" s="1"/>
  <c r="P646" i="22"/>
  <c r="O646" i="22"/>
  <c r="N646" i="22"/>
  <c r="M646" i="22"/>
  <c r="B645" i="22"/>
  <c r="AM645" i="22"/>
  <c r="AL645" i="22"/>
  <c r="AA645" i="22"/>
  <c r="AB645" i="22" s="1"/>
  <c r="T645" i="22"/>
  <c r="U645" i="22" s="1"/>
  <c r="P645" i="22"/>
  <c r="O645" i="22"/>
  <c r="N645" i="22"/>
  <c r="M645" i="22"/>
  <c r="B644" i="22"/>
  <c r="AM644" i="22"/>
  <c r="AL644" i="22"/>
  <c r="AA644" i="22"/>
  <c r="AB644" i="22" s="1"/>
  <c r="T644" i="22"/>
  <c r="U644" i="22" s="1"/>
  <c r="P644" i="22"/>
  <c r="O644" i="22"/>
  <c r="N644" i="22"/>
  <c r="M644" i="22"/>
  <c r="B643" i="22"/>
  <c r="AM643" i="22"/>
  <c r="AL643" i="22"/>
  <c r="AA643" i="22"/>
  <c r="AB643" i="22" s="1"/>
  <c r="T643" i="22"/>
  <c r="U643" i="22" s="1"/>
  <c r="P643" i="22"/>
  <c r="O643" i="22"/>
  <c r="N643" i="22"/>
  <c r="M643" i="22"/>
  <c r="B642" i="22"/>
  <c r="AM642" i="22"/>
  <c r="AL642" i="22"/>
  <c r="AA642" i="22"/>
  <c r="AB642" i="22" s="1"/>
  <c r="T642" i="22"/>
  <c r="U642" i="22" s="1"/>
  <c r="P642" i="22"/>
  <c r="O642" i="22"/>
  <c r="N642" i="22"/>
  <c r="M642" i="22"/>
  <c r="B641" i="22"/>
  <c r="AL641" i="22"/>
  <c r="AM641" i="22" s="1"/>
  <c r="AA641" i="22"/>
  <c r="AB641" i="22" s="1"/>
  <c r="T641" i="22"/>
  <c r="U641" i="22" s="1"/>
  <c r="M641" i="22"/>
  <c r="O641" i="22" s="1"/>
  <c r="B640" i="22"/>
  <c r="AA640" i="22"/>
  <c r="AB640" i="22" s="1"/>
  <c r="T640" i="22"/>
  <c r="U640" i="22" s="1"/>
  <c r="M640" i="22"/>
  <c r="O640" i="22" s="1"/>
  <c r="B639" i="22"/>
  <c r="A640" i="22" s="1"/>
  <c r="AM638" i="22"/>
  <c r="AL638" i="22"/>
  <c r="AB638" i="22"/>
  <c r="AA638" i="22"/>
  <c r="U638" i="22"/>
  <c r="T638" i="22"/>
  <c r="P638" i="22"/>
  <c r="O638" i="22"/>
  <c r="N638" i="22"/>
  <c r="M638" i="22"/>
  <c r="B637" i="22"/>
  <c r="B636" i="22"/>
  <c r="B635" i="22"/>
  <c r="AM635" i="22"/>
  <c r="AL635" i="22"/>
  <c r="AB635" i="22"/>
  <c r="AA635" i="22"/>
  <c r="U635" i="22"/>
  <c r="T635" i="22"/>
  <c r="P635" i="22"/>
  <c r="O635" i="22"/>
  <c r="N635" i="22"/>
  <c r="M635" i="22"/>
  <c r="B634" i="22"/>
  <c r="AM634" i="22"/>
  <c r="AL634" i="22"/>
  <c r="AB634" i="22"/>
  <c r="AA634" i="22"/>
  <c r="U634" i="22"/>
  <c r="T634" i="22"/>
  <c r="P634" i="22"/>
  <c r="O634" i="22"/>
  <c r="N634" i="22"/>
  <c r="M634" i="22"/>
  <c r="B633" i="22"/>
  <c r="AM633" i="22"/>
  <c r="AL633" i="22"/>
  <c r="AA633" i="22"/>
  <c r="AB633" i="22" s="1"/>
  <c r="U633" i="22"/>
  <c r="T633" i="22"/>
  <c r="N633" i="22"/>
  <c r="P633" i="22" s="1"/>
  <c r="M633" i="22"/>
  <c r="O633" i="22" s="1"/>
  <c r="B632" i="22"/>
  <c r="A633" i="22" s="1"/>
  <c r="AM631" i="22"/>
  <c r="AL631" i="22"/>
  <c r="AB631" i="22"/>
  <c r="AA631" i="22"/>
  <c r="U631" i="22"/>
  <c r="T631" i="22"/>
  <c r="P631" i="22"/>
  <c r="O631" i="22"/>
  <c r="N631" i="22"/>
  <c r="M631" i="22"/>
  <c r="B630" i="22"/>
  <c r="B629" i="22"/>
  <c r="B628" i="22"/>
  <c r="AM628" i="22"/>
  <c r="AL628" i="22"/>
  <c r="AB628" i="22"/>
  <c r="AA628" i="22"/>
  <c r="U628" i="22"/>
  <c r="T628" i="22"/>
  <c r="P628" i="22"/>
  <c r="O628" i="22"/>
  <c r="N628" i="22"/>
  <c r="M628" i="22"/>
  <c r="B627" i="22"/>
  <c r="AM627" i="22"/>
  <c r="AL627" i="22"/>
  <c r="AB627" i="22"/>
  <c r="AA627" i="22"/>
  <c r="U627" i="22"/>
  <c r="T627" i="22"/>
  <c r="N627" i="22"/>
  <c r="P627" i="22" s="1"/>
  <c r="M627" i="22"/>
  <c r="O627" i="22" s="1"/>
  <c r="B626" i="22"/>
  <c r="AM626" i="22"/>
  <c r="AL626" i="22"/>
  <c r="AA626" i="22"/>
  <c r="AB626" i="22" s="1"/>
  <c r="U626" i="22"/>
  <c r="T626" i="22"/>
  <c r="N626" i="22"/>
  <c r="P626" i="22" s="1"/>
  <c r="M626" i="22"/>
  <c r="O626" i="22" s="1"/>
  <c r="B625" i="22"/>
  <c r="A626" i="22" s="1"/>
  <c r="AM624" i="22"/>
  <c r="AL624" i="22"/>
  <c r="AB624" i="22"/>
  <c r="AA624" i="22"/>
  <c r="U624" i="22"/>
  <c r="T624" i="22"/>
  <c r="P624" i="22"/>
  <c r="O624" i="22"/>
  <c r="N624" i="22"/>
  <c r="M624" i="22"/>
  <c r="B623" i="22"/>
  <c r="AM623" i="22"/>
  <c r="AL623" i="22"/>
  <c r="AB623" i="22"/>
  <c r="AA623" i="22"/>
  <c r="T623" i="22"/>
  <c r="U623" i="22" s="1"/>
  <c r="P623" i="22"/>
  <c r="O623" i="22"/>
  <c r="N623" i="22"/>
  <c r="M623" i="22"/>
  <c r="B622" i="22"/>
  <c r="AM622" i="22"/>
  <c r="AL622" i="22"/>
  <c r="AB622" i="22"/>
  <c r="AA622" i="22"/>
  <c r="T622" i="22"/>
  <c r="U622" i="22" s="1"/>
  <c r="P622" i="22"/>
  <c r="O622" i="22"/>
  <c r="N622" i="22"/>
  <c r="M622" i="22"/>
  <c r="B621" i="22"/>
  <c r="AM621" i="22"/>
  <c r="AL621" i="22"/>
  <c r="AB621" i="22"/>
  <c r="AA621" i="22"/>
  <c r="T621" i="22"/>
  <c r="U621" i="22" s="1"/>
  <c r="P621" i="22"/>
  <c r="O621" i="22"/>
  <c r="N621" i="22"/>
  <c r="M621" i="22"/>
  <c r="B620" i="22"/>
  <c r="AM620" i="22"/>
  <c r="AL620" i="22"/>
  <c r="AB620" i="22"/>
  <c r="AA620" i="22"/>
  <c r="T620" i="22"/>
  <c r="U620" i="22" s="1"/>
  <c r="P620" i="22"/>
  <c r="O620" i="22"/>
  <c r="N620" i="22"/>
  <c r="M620" i="22"/>
  <c r="B619" i="22"/>
  <c r="AM619" i="22"/>
  <c r="AL619" i="22"/>
  <c r="AB619" i="22"/>
  <c r="AA619" i="22"/>
  <c r="T619" i="22"/>
  <c r="U619" i="22" s="1"/>
  <c r="P619" i="22"/>
  <c r="O619" i="22"/>
  <c r="N619" i="22"/>
  <c r="M619" i="22"/>
  <c r="B618" i="22"/>
  <c r="AM618" i="22"/>
  <c r="AL618" i="22"/>
  <c r="AB618" i="22"/>
  <c r="AA618" i="22"/>
  <c r="T618" i="22"/>
  <c r="U618" i="22" s="1"/>
  <c r="P618" i="22"/>
  <c r="O618" i="22"/>
  <c r="N618" i="22"/>
  <c r="M618" i="22"/>
  <c r="B617" i="22"/>
  <c r="AM617" i="22"/>
  <c r="AL617" i="22"/>
  <c r="AB617" i="22"/>
  <c r="AA617" i="22"/>
  <c r="T617" i="22"/>
  <c r="U617" i="22" s="1"/>
  <c r="P617" i="22"/>
  <c r="O617" i="22"/>
  <c r="N617" i="22"/>
  <c r="M617" i="22"/>
  <c r="B616" i="22"/>
  <c r="AM616" i="22"/>
  <c r="AL616" i="22"/>
  <c r="AB616" i="22"/>
  <c r="AA616" i="22"/>
  <c r="T616" i="22"/>
  <c r="U616" i="22" s="1"/>
  <c r="P616" i="22"/>
  <c r="O616" i="22"/>
  <c r="N616" i="22"/>
  <c r="M616" i="22"/>
  <c r="B615" i="22"/>
  <c r="AM615" i="22"/>
  <c r="AL615" i="22"/>
  <c r="AB615" i="22"/>
  <c r="AA615" i="22"/>
  <c r="T615" i="22"/>
  <c r="U615" i="22" s="1"/>
  <c r="P615" i="22"/>
  <c r="O615" i="22"/>
  <c r="N615" i="22"/>
  <c r="M615" i="22"/>
  <c r="B614" i="22"/>
  <c r="AM614" i="22"/>
  <c r="AL614" i="22"/>
  <c r="AB614" i="22"/>
  <c r="AA614" i="22"/>
  <c r="T614" i="22"/>
  <c r="U614" i="22" s="1"/>
  <c r="P614" i="22"/>
  <c r="O614" i="22"/>
  <c r="N614" i="22"/>
  <c r="M614" i="22"/>
  <c r="B613" i="22"/>
  <c r="AM613" i="22"/>
  <c r="AL613" i="22"/>
  <c r="AB613" i="22"/>
  <c r="AA613" i="22"/>
  <c r="T613" i="22"/>
  <c r="U613" i="22" s="1"/>
  <c r="P613" i="22"/>
  <c r="O613" i="22"/>
  <c r="N613" i="22"/>
  <c r="M613" i="22"/>
  <c r="B612" i="22"/>
  <c r="AM612" i="22"/>
  <c r="AL612" i="22"/>
  <c r="AB612" i="22"/>
  <c r="AA612" i="22"/>
  <c r="T612" i="22"/>
  <c r="U612" i="22" s="1"/>
  <c r="P612" i="22"/>
  <c r="O612" i="22"/>
  <c r="N612" i="22"/>
  <c r="M612" i="22"/>
  <c r="B611" i="22"/>
  <c r="AM611" i="22"/>
  <c r="AL611" i="22"/>
  <c r="AB611" i="22"/>
  <c r="AA611" i="22"/>
  <c r="T611" i="22"/>
  <c r="U611" i="22" s="1"/>
  <c r="P611" i="22"/>
  <c r="O611" i="22"/>
  <c r="N611" i="22"/>
  <c r="M611" i="22"/>
  <c r="B610" i="22"/>
  <c r="AM610" i="22"/>
  <c r="AL610" i="22"/>
  <c r="AB610" i="22"/>
  <c r="AA610" i="22"/>
  <c r="T610" i="22"/>
  <c r="U610" i="22" s="1"/>
  <c r="P610" i="22"/>
  <c r="O610" i="22"/>
  <c r="N610" i="22"/>
  <c r="M610" i="22"/>
  <c r="B609" i="22"/>
  <c r="AM609" i="22"/>
  <c r="AL609" i="22"/>
  <c r="AB609" i="22"/>
  <c r="AA609" i="22"/>
  <c r="T609" i="22"/>
  <c r="U609" i="22" s="1"/>
  <c r="P609" i="22"/>
  <c r="O609" i="22"/>
  <c r="N609" i="22"/>
  <c r="M609" i="22"/>
  <c r="B608" i="22"/>
  <c r="AM608" i="22"/>
  <c r="AL608" i="22"/>
  <c r="AB608" i="22"/>
  <c r="AA608" i="22"/>
  <c r="T608" i="22"/>
  <c r="U608" i="22" s="1"/>
  <c r="P608" i="22"/>
  <c r="O608" i="22"/>
  <c r="N608" i="22"/>
  <c r="M608" i="22"/>
  <c r="B607" i="22"/>
  <c r="AM607" i="22"/>
  <c r="AL607" i="22"/>
  <c r="AB607" i="22"/>
  <c r="AA607" i="22"/>
  <c r="T607" i="22"/>
  <c r="U607" i="22" s="1"/>
  <c r="P607" i="22"/>
  <c r="O607" i="22"/>
  <c r="N607" i="22"/>
  <c r="M607" i="22"/>
  <c r="B606" i="22"/>
  <c r="AM606" i="22"/>
  <c r="AL606" i="22"/>
  <c r="AB606" i="22"/>
  <c r="AA606" i="22"/>
  <c r="T606" i="22"/>
  <c r="U606" i="22" s="1"/>
  <c r="P606" i="22"/>
  <c r="O606" i="22"/>
  <c r="N606" i="22"/>
  <c r="M606" i="22"/>
  <c r="B605" i="22"/>
  <c r="AM605" i="22"/>
  <c r="AL605" i="22"/>
  <c r="AB605" i="22"/>
  <c r="AA605" i="22"/>
  <c r="T605" i="22"/>
  <c r="U605" i="22" s="1"/>
  <c r="P605" i="22"/>
  <c r="O605" i="22"/>
  <c r="N605" i="22"/>
  <c r="M605" i="22"/>
  <c r="B604" i="22"/>
  <c r="AM604" i="22"/>
  <c r="AL604" i="22"/>
  <c r="AA604" i="22"/>
  <c r="AB604" i="22" s="1"/>
  <c r="T604" i="22"/>
  <c r="U604" i="22" s="1"/>
  <c r="P604" i="22"/>
  <c r="O604" i="22"/>
  <c r="N604" i="22"/>
  <c r="M604" i="22"/>
  <c r="B603" i="22"/>
  <c r="AM603" i="22"/>
  <c r="AL603" i="22"/>
  <c r="AA603" i="22"/>
  <c r="AB603" i="22" s="1"/>
  <c r="T603" i="22"/>
  <c r="U603" i="22" s="1"/>
  <c r="P603" i="22"/>
  <c r="O603" i="22"/>
  <c r="N603" i="22"/>
  <c r="M603" i="22"/>
  <c r="B602" i="22"/>
  <c r="AM602" i="22"/>
  <c r="AL602" i="22"/>
  <c r="AA602" i="22"/>
  <c r="AB602" i="22" s="1"/>
  <c r="T602" i="22"/>
  <c r="U602" i="22" s="1"/>
  <c r="P602" i="22"/>
  <c r="O602" i="22"/>
  <c r="N602" i="22"/>
  <c r="M602" i="22"/>
  <c r="B601" i="22"/>
  <c r="AM601" i="22"/>
  <c r="AL601" i="22"/>
  <c r="AA601" i="22"/>
  <c r="AB601" i="22" s="1"/>
  <c r="T601" i="22"/>
  <c r="U601" i="22" s="1"/>
  <c r="P601" i="22"/>
  <c r="O601" i="22"/>
  <c r="N601" i="22"/>
  <c r="M601" i="22"/>
  <c r="B600" i="22"/>
  <c r="AM600" i="22"/>
  <c r="AL600" i="22"/>
  <c r="AA600" i="22"/>
  <c r="AB600" i="22" s="1"/>
  <c r="T600" i="22"/>
  <c r="U600" i="22" s="1"/>
  <c r="P600" i="22"/>
  <c r="O600" i="22"/>
  <c r="N600" i="22"/>
  <c r="M600" i="22"/>
  <c r="B599" i="22"/>
  <c r="AM599" i="22"/>
  <c r="AL599" i="22"/>
  <c r="AA599" i="22"/>
  <c r="AB599" i="22" s="1"/>
  <c r="T599" i="22"/>
  <c r="U599" i="22" s="1"/>
  <c r="P599" i="22"/>
  <c r="O599" i="22"/>
  <c r="N599" i="22"/>
  <c r="M599" i="22"/>
  <c r="B598" i="22"/>
  <c r="AM598" i="22"/>
  <c r="AL598" i="22"/>
  <c r="AA598" i="22"/>
  <c r="AB598" i="22" s="1"/>
  <c r="T598" i="22"/>
  <c r="U598" i="22" s="1"/>
  <c r="P598" i="22"/>
  <c r="O598" i="22"/>
  <c r="N598" i="22"/>
  <c r="M598" i="22"/>
  <c r="B597" i="22"/>
  <c r="A598" i="22" s="1"/>
  <c r="AM596" i="22"/>
  <c r="AL596" i="22"/>
  <c r="AB596" i="22"/>
  <c r="AA596" i="22"/>
  <c r="U596" i="22"/>
  <c r="T596" i="22"/>
  <c r="P596" i="22"/>
  <c r="O596" i="22"/>
  <c r="N596" i="22"/>
  <c r="M596" i="22"/>
  <c r="B595" i="22"/>
  <c r="AM595" i="22"/>
  <c r="AL595" i="22"/>
  <c r="AB595" i="22"/>
  <c r="AA595" i="22"/>
  <c r="U595" i="22"/>
  <c r="T595" i="22"/>
  <c r="P595" i="22"/>
  <c r="O595" i="22"/>
  <c r="N595" i="22"/>
  <c r="M595" i="22"/>
  <c r="B594" i="22"/>
  <c r="AM594" i="22"/>
  <c r="AL594" i="22"/>
  <c r="AB594" i="22"/>
  <c r="AA594" i="22"/>
  <c r="U594" i="22"/>
  <c r="T594" i="22"/>
  <c r="P594" i="22"/>
  <c r="O594" i="22"/>
  <c r="N594" i="22"/>
  <c r="M594" i="22"/>
  <c r="B593" i="22"/>
  <c r="AM593" i="22"/>
  <c r="AL593" i="22"/>
  <c r="AB593" i="22"/>
  <c r="AA593" i="22"/>
  <c r="U593" i="22"/>
  <c r="T593" i="22"/>
  <c r="P593" i="22"/>
  <c r="O593" i="22"/>
  <c r="N593" i="22"/>
  <c r="M593" i="22"/>
  <c r="B592" i="22"/>
  <c r="AM592" i="22"/>
  <c r="AL592" i="22"/>
  <c r="AA592" i="22"/>
  <c r="Y592" i="22"/>
  <c r="U592" i="22"/>
  <c r="T592" i="22"/>
  <c r="P592" i="22"/>
  <c r="O592" i="22"/>
  <c r="N592" i="22"/>
  <c r="M592" i="22"/>
  <c r="B591" i="22"/>
  <c r="AM591" i="22"/>
  <c r="AL591" i="22"/>
  <c r="AA591" i="22"/>
  <c r="AB591" i="22" s="1"/>
  <c r="U591" i="22"/>
  <c r="T591" i="22"/>
  <c r="P591" i="22"/>
  <c r="O591" i="22"/>
  <c r="N591" i="22"/>
  <c r="M591" i="22"/>
  <c r="B590" i="22"/>
  <c r="AM590" i="22"/>
  <c r="AL590" i="22"/>
  <c r="AA590" i="22"/>
  <c r="Y590" i="22"/>
  <c r="U590" i="22"/>
  <c r="T590" i="22"/>
  <c r="P590" i="22"/>
  <c r="O590" i="22"/>
  <c r="N590" i="22"/>
  <c r="M590" i="22"/>
  <c r="B589" i="22"/>
  <c r="AM589" i="22"/>
  <c r="AL589" i="22"/>
  <c r="AA589" i="22"/>
  <c r="AB589" i="22" s="1"/>
  <c r="U589" i="22"/>
  <c r="T589" i="22"/>
  <c r="P589" i="22"/>
  <c r="O589" i="22"/>
  <c r="N589" i="22"/>
  <c r="M589" i="22"/>
  <c r="B588" i="22"/>
  <c r="AM588" i="22"/>
  <c r="AL588" i="22"/>
  <c r="AA588" i="22"/>
  <c r="AB588" i="22" s="1"/>
  <c r="U588" i="22"/>
  <c r="T588" i="22"/>
  <c r="P588" i="22"/>
  <c r="O588" i="22"/>
  <c r="N588" i="22"/>
  <c r="M588" i="22"/>
  <c r="B587" i="22"/>
  <c r="AM587" i="22"/>
  <c r="AL587" i="22"/>
  <c r="AA587" i="22"/>
  <c r="Y587" i="22"/>
  <c r="U587" i="22"/>
  <c r="T587" i="22"/>
  <c r="P587" i="22"/>
  <c r="O587" i="22"/>
  <c r="N587" i="22"/>
  <c r="M587" i="22"/>
  <c r="B586" i="22"/>
  <c r="AM586" i="22"/>
  <c r="AL586" i="22"/>
  <c r="AA586" i="22"/>
  <c r="AB586" i="22" s="1"/>
  <c r="U586" i="22"/>
  <c r="T586" i="22"/>
  <c r="P586" i="22"/>
  <c r="O586" i="22"/>
  <c r="N586" i="22"/>
  <c r="M586" i="22"/>
  <c r="B585" i="22"/>
  <c r="AM585" i="22"/>
  <c r="AL585" i="22"/>
  <c r="AA585" i="22"/>
  <c r="Y585" i="22"/>
  <c r="U585" i="22"/>
  <c r="T585" i="22"/>
  <c r="P585" i="22"/>
  <c r="O585" i="22"/>
  <c r="N585" i="22"/>
  <c r="M585" i="22"/>
  <c r="B584" i="22"/>
  <c r="A585" i="22" s="1"/>
  <c r="AM583" i="22"/>
  <c r="AL583" i="22"/>
  <c r="AB583" i="22"/>
  <c r="AA583" i="22"/>
  <c r="U583" i="22"/>
  <c r="T583" i="22"/>
  <c r="P583" i="22"/>
  <c r="O583" i="22"/>
  <c r="N583" i="22"/>
  <c r="M583" i="22"/>
  <c r="B582" i="22"/>
  <c r="AM582" i="22"/>
  <c r="AL582" i="22"/>
  <c r="AA582" i="22"/>
  <c r="AB582" i="22" s="1"/>
  <c r="U582" i="22"/>
  <c r="T582" i="22"/>
  <c r="P582" i="22"/>
  <c r="O582" i="22"/>
  <c r="N582" i="22"/>
  <c r="M582" i="22"/>
  <c r="B581" i="22"/>
  <c r="AM581" i="22"/>
  <c r="AL581" i="22"/>
  <c r="AA581" i="22"/>
  <c r="AB581" i="22" s="1"/>
  <c r="U581" i="22"/>
  <c r="T581" i="22"/>
  <c r="P581" i="22"/>
  <c r="O581" i="22"/>
  <c r="N581" i="22"/>
  <c r="M581" i="22"/>
  <c r="B580" i="22"/>
  <c r="AM580" i="22"/>
  <c r="AL580" i="22"/>
  <c r="AA580" i="22"/>
  <c r="AB580" i="22" s="1"/>
  <c r="U580" i="22"/>
  <c r="T580" i="22"/>
  <c r="P580" i="22"/>
  <c r="O580" i="22"/>
  <c r="N580" i="22"/>
  <c r="M580" i="22"/>
  <c r="B579" i="22"/>
  <c r="AM579" i="22"/>
  <c r="AL579" i="22"/>
  <c r="AA579" i="22"/>
  <c r="AB579" i="22" s="1"/>
  <c r="U579" i="22"/>
  <c r="T579" i="22"/>
  <c r="P579" i="22"/>
  <c r="O579" i="22"/>
  <c r="N579" i="22"/>
  <c r="M579" i="22"/>
  <c r="B578" i="22"/>
  <c r="AM578" i="22"/>
  <c r="AL578" i="22"/>
  <c r="AA578" i="22"/>
  <c r="AB578" i="22" s="1"/>
  <c r="U578" i="22"/>
  <c r="T578" i="22"/>
  <c r="P578" i="22"/>
  <c r="O578" i="22"/>
  <c r="N578" i="22"/>
  <c r="M578" i="22"/>
  <c r="B577" i="22"/>
  <c r="AM577" i="22"/>
  <c r="AL577" i="22"/>
  <c r="AA577" i="22"/>
  <c r="AB577" i="22" s="1"/>
  <c r="U577" i="22"/>
  <c r="T577" i="22"/>
  <c r="P577" i="22"/>
  <c r="O577" i="22"/>
  <c r="N577" i="22"/>
  <c r="M577" i="22"/>
  <c r="B576" i="22"/>
  <c r="AM576" i="22"/>
  <c r="AL576" i="22"/>
  <c r="AA576" i="22"/>
  <c r="AB576" i="22" s="1"/>
  <c r="U576" i="22"/>
  <c r="T576" i="22"/>
  <c r="P576" i="22"/>
  <c r="O576" i="22"/>
  <c r="N576" i="22"/>
  <c r="M576" i="22"/>
  <c r="B575" i="22"/>
  <c r="AM575" i="22"/>
  <c r="AL575" i="22"/>
  <c r="AA575" i="22"/>
  <c r="AB575" i="22" s="1"/>
  <c r="U575" i="22"/>
  <c r="T575" i="22"/>
  <c r="P575" i="22"/>
  <c r="O575" i="22"/>
  <c r="N575" i="22"/>
  <c r="M575" i="22"/>
  <c r="B574" i="22"/>
  <c r="AM574" i="22"/>
  <c r="AL574" i="22"/>
  <c r="AA574" i="22"/>
  <c r="AB574" i="22" s="1"/>
  <c r="U574" i="22"/>
  <c r="T574" i="22"/>
  <c r="P574" i="22"/>
  <c r="O574" i="22"/>
  <c r="N574" i="22"/>
  <c r="M574" i="22"/>
  <c r="B573" i="22"/>
  <c r="AM573" i="22"/>
  <c r="AL573" i="22"/>
  <c r="AA573" i="22"/>
  <c r="AB573" i="22" s="1"/>
  <c r="U573" i="22"/>
  <c r="T573" i="22"/>
  <c r="P573" i="22"/>
  <c r="O573" i="22"/>
  <c r="N573" i="22"/>
  <c r="M573" i="22"/>
  <c r="B572" i="22"/>
  <c r="AM572" i="22"/>
  <c r="AL572" i="22"/>
  <c r="AA572" i="22"/>
  <c r="AB572" i="22" s="1"/>
  <c r="U572" i="22"/>
  <c r="T572" i="22"/>
  <c r="P572" i="22"/>
  <c r="O572" i="22"/>
  <c r="N572" i="22"/>
  <c r="M572" i="22"/>
  <c r="B571" i="22"/>
  <c r="A572" i="22" s="1"/>
  <c r="AM570" i="22"/>
  <c r="AL570" i="22"/>
  <c r="AB570" i="22"/>
  <c r="AA570" i="22"/>
  <c r="U570" i="22"/>
  <c r="T570" i="22"/>
  <c r="P570" i="22"/>
  <c r="O570" i="22"/>
  <c r="N570" i="22"/>
  <c r="M570" i="22"/>
  <c r="B569" i="22"/>
  <c r="AM569" i="22"/>
  <c r="AL569" i="22"/>
  <c r="AA569" i="22"/>
  <c r="AB569" i="22" s="1"/>
  <c r="U569" i="22"/>
  <c r="T569" i="22"/>
  <c r="P569" i="22"/>
  <c r="O569" i="22"/>
  <c r="N569" i="22"/>
  <c r="M569" i="22"/>
  <c r="B568" i="22"/>
  <c r="AM568" i="22"/>
  <c r="AL568" i="22"/>
  <c r="AA568" i="22"/>
  <c r="AB568" i="22" s="1"/>
  <c r="U568" i="22"/>
  <c r="T568" i="22"/>
  <c r="P568" i="22"/>
  <c r="O568" i="22"/>
  <c r="N568" i="22"/>
  <c r="M568" i="22"/>
  <c r="B567" i="22"/>
  <c r="AM567" i="22"/>
  <c r="AL567" i="22"/>
  <c r="AA567" i="22"/>
  <c r="AB567" i="22" s="1"/>
  <c r="U567" i="22"/>
  <c r="T567" i="22"/>
  <c r="P567" i="22"/>
  <c r="O567" i="22"/>
  <c r="N567" i="22"/>
  <c r="M567" i="22"/>
  <c r="B566" i="22"/>
  <c r="AM566" i="22"/>
  <c r="AL566" i="22"/>
  <c r="AA566" i="22"/>
  <c r="AB566" i="22" s="1"/>
  <c r="U566" i="22"/>
  <c r="T566" i="22"/>
  <c r="P566" i="22"/>
  <c r="O566" i="22"/>
  <c r="N566" i="22"/>
  <c r="M566" i="22"/>
  <c r="B565" i="22"/>
  <c r="AM565" i="22"/>
  <c r="AL565" i="22"/>
  <c r="AA565" i="22"/>
  <c r="AB565" i="22" s="1"/>
  <c r="U565" i="22"/>
  <c r="T565" i="22"/>
  <c r="P565" i="22"/>
  <c r="O565" i="22"/>
  <c r="N565" i="22"/>
  <c r="M565" i="22"/>
  <c r="B564" i="22"/>
  <c r="AM564" i="22"/>
  <c r="AL564" i="22"/>
  <c r="AA564" i="22"/>
  <c r="AB564" i="22" s="1"/>
  <c r="U564" i="22"/>
  <c r="T564" i="22"/>
  <c r="P564" i="22"/>
  <c r="O564" i="22"/>
  <c r="N564" i="22"/>
  <c r="M564" i="22"/>
  <c r="B563" i="22"/>
  <c r="AM563" i="22"/>
  <c r="AL563" i="22"/>
  <c r="AA563" i="22"/>
  <c r="AB563" i="22" s="1"/>
  <c r="U563" i="22"/>
  <c r="T563" i="22"/>
  <c r="P563" i="22"/>
  <c r="O563" i="22"/>
  <c r="N563" i="22"/>
  <c r="M563" i="22"/>
  <c r="B562" i="22"/>
  <c r="A563" i="22" s="1"/>
  <c r="AM561" i="22"/>
  <c r="AL561" i="22"/>
  <c r="AB561" i="22"/>
  <c r="AA561" i="22"/>
  <c r="U561" i="22"/>
  <c r="T561" i="22"/>
  <c r="P561" i="22"/>
  <c r="O561" i="22"/>
  <c r="N561" i="22"/>
  <c r="M561" i="22"/>
  <c r="B560" i="22"/>
  <c r="B559" i="22"/>
  <c r="AM559" i="22"/>
  <c r="AL559" i="22"/>
  <c r="AA559" i="22"/>
  <c r="AB559" i="22" s="1"/>
  <c r="U559" i="22"/>
  <c r="T559" i="22"/>
  <c r="P559" i="22"/>
  <c r="O559" i="22"/>
  <c r="N559" i="22"/>
  <c r="M559" i="22"/>
  <c r="B558" i="22"/>
  <c r="AM558" i="22"/>
  <c r="AL558" i="22"/>
  <c r="AA558" i="22"/>
  <c r="AB558" i="22" s="1"/>
  <c r="U558" i="22"/>
  <c r="T558" i="22"/>
  <c r="P558" i="22"/>
  <c r="O558" i="22"/>
  <c r="N558" i="22"/>
  <c r="M558" i="22"/>
  <c r="B557" i="22"/>
  <c r="AM557" i="22"/>
  <c r="AL557" i="22"/>
  <c r="AA557" i="22"/>
  <c r="AB557" i="22" s="1"/>
  <c r="U557" i="22"/>
  <c r="T557" i="22"/>
  <c r="P557" i="22"/>
  <c r="O557" i="22"/>
  <c r="N557" i="22"/>
  <c r="M557" i="22"/>
  <c r="B556" i="22"/>
  <c r="A557" i="22" s="1"/>
  <c r="AM555" i="22"/>
  <c r="AL555" i="22"/>
  <c r="AB555" i="22"/>
  <c r="AA555" i="22"/>
  <c r="U555" i="22"/>
  <c r="T555" i="22"/>
  <c r="P555" i="22"/>
  <c r="O555" i="22"/>
  <c r="N555" i="22"/>
  <c r="M555" i="22"/>
  <c r="B554" i="22"/>
  <c r="AM554" i="22"/>
  <c r="AL554" i="22"/>
  <c r="AA554" i="22"/>
  <c r="AB554" i="22" s="1"/>
  <c r="U554" i="22"/>
  <c r="T554" i="22"/>
  <c r="P554" i="22"/>
  <c r="O554" i="22"/>
  <c r="N554" i="22"/>
  <c r="M554" i="22"/>
  <c r="B553" i="22"/>
  <c r="AM553" i="22"/>
  <c r="AL553" i="22"/>
  <c r="AA553" i="22"/>
  <c r="AB553" i="22" s="1"/>
  <c r="U553" i="22"/>
  <c r="T553" i="22"/>
  <c r="P553" i="22"/>
  <c r="O553" i="22"/>
  <c r="N553" i="22"/>
  <c r="M553" i="22"/>
  <c r="B552" i="22"/>
  <c r="AM552" i="22"/>
  <c r="AL552" i="22"/>
  <c r="AA552" i="22"/>
  <c r="AB552" i="22" s="1"/>
  <c r="U552" i="22"/>
  <c r="T552" i="22"/>
  <c r="P552" i="22"/>
  <c r="O552" i="22"/>
  <c r="N552" i="22"/>
  <c r="M552" i="22"/>
  <c r="B551" i="22"/>
  <c r="AM551" i="22"/>
  <c r="AL551" i="22"/>
  <c r="AA551" i="22"/>
  <c r="AB551" i="22" s="1"/>
  <c r="U551" i="22"/>
  <c r="T551" i="22"/>
  <c r="P551" i="22"/>
  <c r="O551" i="22"/>
  <c r="N551" i="22"/>
  <c r="M551" i="22"/>
  <c r="B550" i="22"/>
  <c r="AM550" i="22"/>
  <c r="AL550" i="22"/>
  <c r="AA550" i="22"/>
  <c r="AB550" i="22" s="1"/>
  <c r="U550" i="22"/>
  <c r="T550" i="22"/>
  <c r="P550" i="22"/>
  <c r="O550" i="22"/>
  <c r="N550" i="22"/>
  <c r="M550" i="22"/>
  <c r="B549" i="22"/>
  <c r="AM549" i="22"/>
  <c r="AL549" i="22"/>
  <c r="AA549" i="22"/>
  <c r="AB549" i="22" s="1"/>
  <c r="U549" i="22"/>
  <c r="T549" i="22"/>
  <c r="P549" i="22"/>
  <c r="O549" i="22"/>
  <c r="N549" i="22"/>
  <c r="M549" i="22"/>
  <c r="B548" i="22"/>
  <c r="AM548" i="22"/>
  <c r="AL548" i="22"/>
  <c r="AA548" i="22"/>
  <c r="AB548" i="22" s="1"/>
  <c r="U548" i="22"/>
  <c r="T548" i="22"/>
  <c r="P548" i="22"/>
  <c r="O548" i="22"/>
  <c r="N548" i="22"/>
  <c r="M548" i="22"/>
  <c r="B547" i="22"/>
  <c r="A548" i="22" s="1"/>
  <c r="AM546" i="22"/>
  <c r="AL546" i="22"/>
  <c r="AB546" i="22"/>
  <c r="AA546" i="22"/>
  <c r="U546" i="22"/>
  <c r="T546" i="22"/>
  <c r="P546" i="22"/>
  <c r="O546" i="22"/>
  <c r="N546" i="22"/>
  <c r="M546" i="22"/>
  <c r="B545" i="22"/>
  <c r="AM545" i="22"/>
  <c r="AL545" i="22"/>
  <c r="AA545" i="22"/>
  <c r="AB545" i="22" s="1"/>
  <c r="U545" i="22"/>
  <c r="T545" i="22"/>
  <c r="P545" i="22"/>
  <c r="O545" i="22"/>
  <c r="N545" i="22"/>
  <c r="M545" i="22"/>
  <c r="B544" i="22"/>
  <c r="AM544" i="22"/>
  <c r="AL544" i="22"/>
  <c r="AA544" i="22"/>
  <c r="AB544" i="22" s="1"/>
  <c r="U544" i="22"/>
  <c r="T544" i="22"/>
  <c r="P544" i="22"/>
  <c r="O544" i="22"/>
  <c r="N544" i="22"/>
  <c r="M544" i="22"/>
  <c r="B543" i="22"/>
  <c r="AM543" i="22"/>
  <c r="AL543" i="22"/>
  <c r="AA543" i="22"/>
  <c r="AB543" i="22" s="1"/>
  <c r="U543" i="22"/>
  <c r="T543" i="22"/>
  <c r="P543" i="22"/>
  <c r="O543" i="22"/>
  <c r="N543" i="22"/>
  <c r="M543" i="22"/>
  <c r="B542" i="22"/>
  <c r="AM542" i="22"/>
  <c r="AL542" i="22"/>
  <c r="AA542" i="22"/>
  <c r="AB542" i="22" s="1"/>
  <c r="U542" i="22"/>
  <c r="T542" i="22"/>
  <c r="P542" i="22"/>
  <c r="O542" i="22"/>
  <c r="N542" i="22"/>
  <c r="M542" i="22"/>
  <c r="B541" i="22"/>
  <c r="AM541" i="22"/>
  <c r="AL541" i="22"/>
  <c r="AA541" i="22"/>
  <c r="AB541" i="22" s="1"/>
  <c r="U541" i="22"/>
  <c r="T541" i="22"/>
  <c r="P541" i="22"/>
  <c r="O541" i="22"/>
  <c r="N541" i="22"/>
  <c r="M541" i="22"/>
  <c r="B540" i="22"/>
  <c r="AM540" i="22"/>
  <c r="AL540" i="22"/>
  <c r="AA540" i="22"/>
  <c r="AB540" i="22" s="1"/>
  <c r="U540" i="22"/>
  <c r="T540" i="22"/>
  <c r="P540" i="22"/>
  <c r="O540" i="22"/>
  <c r="N540" i="22"/>
  <c r="M540" i="22"/>
  <c r="B539" i="22"/>
  <c r="AM539" i="22"/>
  <c r="AL539" i="22"/>
  <c r="AA539" i="22"/>
  <c r="AB539" i="22" s="1"/>
  <c r="U539" i="22"/>
  <c r="T539" i="22"/>
  <c r="P539" i="22"/>
  <c r="O539" i="22"/>
  <c r="N539" i="22"/>
  <c r="M539" i="22"/>
  <c r="B538" i="22"/>
  <c r="AM538" i="22"/>
  <c r="AL538" i="22"/>
  <c r="AA538" i="22"/>
  <c r="AB538" i="22" s="1"/>
  <c r="U538" i="22"/>
  <c r="T538" i="22"/>
  <c r="P538" i="22"/>
  <c r="O538" i="22"/>
  <c r="N538" i="22"/>
  <c r="M538" i="22"/>
  <c r="B537" i="22"/>
  <c r="AM537" i="22"/>
  <c r="AL537" i="22"/>
  <c r="AA537" i="22"/>
  <c r="AB537" i="22" s="1"/>
  <c r="U537" i="22"/>
  <c r="T537" i="22"/>
  <c r="P537" i="22"/>
  <c r="O537" i="22"/>
  <c r="N537" i="22"/>
  <c r="M537" i="22"/>
  <c r="B536" i="22"/>
  <c r="AM536" i="22"/>
  <c r="AL536" i="22"/>
  <c r="AA536" i="22"/>
  <c r="AB536" i="22" s="1"/>
  <c r="U536" i="22"/>
  <c r="T536" i="22"/>
  <c r="P536" i="22"/>
  <c r="O536" i="22"/>
  <c r="N536" i="22"/>
  <c r="M536" i="22"/>
  <c r="B535" i="22"/>
  <c r="AM535" i="22"/>
  <c r="AL535" i="22"/>
  <c r="AA535" i="22"/>
  <c r="AB535" i="22" s="1"/>
  <c r="U535" i="22"/>
  <c r="T535" i="22"/>
  <c r="P535" i="22"/>
  <c r="O535" i="22"/>
  <c r="N535" i="22"/>
  <c r="M535" i="22"/>
  <c r="B534" i="22"/>
  <c r="A535" i="22" s="1"/>
  <c r="AM533" i="22"/>
  <c r="AL533" i="22"/>
  <c r="AB533" i="22"/>
  <c r="AA533" i="22"/>
  <c r="U533" i="22"/>
  <c r="T533" i="22"/>
  <c r="P533" i="22"/>
  <c r="O533" i="22"/>
  <c r="N533" i="22"/>
  <c r="M533" i="22"/>
  <c r="B532" i="22"/>
  <c r="AM532" i="22"/>
  <c r="AL532" i="22"/>
  <c r="AB532" i="22"/>
  <c r="AA532" i="22"/>
  <c r="U532" i="22"/>
  <c r="T532" i="22"/>
  <c r="P532" i="22"/>
  <c r="O532" i="22"/>
  <c r="N532" i="22"/>
  <c r="M532" i="22"/>
  <c r="B531" i="22"/>
  <c r="AM531" i="22"/>
  <c r="AL531" i="22"/>
  <c r="AB531" i="22"/>
  <c r="AA531" i="22"/>
  <c r="U531" i="22"/>
  <c r="T531" i="22"/>
  <c r="P531" i="22"/>
  <c r="O531" i="22"/>
  <c r="N531" i="22"/>
  <c r="M531" i="22"/>
  <c r="B530" i="22"/>
  <c r="AM530" i="22"/>
  <c r="AL530" i="22"/>
  <c r="AB530" i="22"/>
  <c r="AA530" i="22"/>
  <c r="U530" i="22"/>
  <c r="T530" i="22"/>
  <c r="P530" i="22"/>
  <c r="O530" i="22"/>
  <c r="N530" i="22"/>
  <c r="M530" i="22"/>
  <c r="B529" i="22"/>
  <c r="AM529" i="22"/>
  <c r="AL529" i="22"/>
  <c r="AB529" i="22"/>
  <c r="AA529" i="22"/>
  <c r="U529" i="22"/>
  <c r="T529" i="22"/>
  <c r="P529" i="22"/>
  <c r="O529" i="22"/>
  <c r="N529" i="22"/>
  <c r="M529" i="22"/>
  <c r="B528" i="22"/>
  <c r="AM528" i="22"/>
  <c r="AL528" i="22"/>
  <c r="AB528" i="22"/>
  <c r="AA528" i="22"/>
  <c r="U528" i="22"/>
  <c r="T528" i="22"/>
  <c r="P528" i="22"/>
  <c r="O528" i="22"/>
  <c r="N528" i="22"/>
  <c r="M528" i="22"/>
  <c r="B527" i="22"/>
  <c r="AM527" i="22"/>
  <c r="AL527" i="22"/>
  <c r="AB527" i="22"/>
  <c r="AA527" i="22"/>
  <c r="U527" i="22"/>
  <c r="T527" i="22"/>
  <c r="P527" i="22"/>
  <c r="O527" i="22"/>
  <c r="N527" i="22"/>
  <c r="M527" i="22"/>
  <c r="B526" i="22"/>
  <c r="AM526" i="22"/>
  <c r="AL526" i="22"/>
  <c r="AB526" i="22"/>
  <c r="AA526" i="22"/>
  <c r="U526" i="22"/>
  <c r="T526" i="22"/>
  <c r="P526" i="22"/>
  <c r="O526" i="22"/>
  <c r="N526" i="22"/>
  <c r="M526" i="22"/>
  <c r="B525" i="22"/>
  <c r="AM525" i="22"/>
  <c r="AL525" i="22"/>
  <c r="AB525" i="22"/>
  <c r="AA525" i="22"/>
  <c r="U525" i="22"/>
  <c r="T525" i="22"/>
  <c r="M525" i="22"/>
  <c r="O525" i="22" s="1"/>
  <c r="B524" i="22"/>
  <c r="A525" i="22" s="1"/>
  <c r="AM523" i="22"/>
  <c r="AL523" i="22"/>
  <c r="AB523" i="22"/>
  <c r="AA523" i="22"/>
  <c r="U523" i="22"/>
  <c r="T523" i="22"/>
  <c r="P523" i="22"/>
  <c r="O523" i="22"/>
  <c r="N523" i="22"/>
  <c r="M523" i="22"/>
  <c r="B522" i="22"/>
  <c r="AM522" i="22"/>
  <c r="AL522" i="22"/>
  <c r="AB522" i="22"/>
  <c r="AA522" i="22"/>
  <c r="U522" i="22"/>
  <c r="T522" i="22"/>
  <c r="P522" i="22"/>
  <c r="O522" i="22"/>
  <c r="N522" i="22"/>
  <c r="M522" i="22"/>
  <c r="B521" i="22"/>
  <c r="AM521" i="22"/>
  <c r="AL521" i="22"/>
  <c r="AA521" i="22"/>
  <c r="AB521" i="22" s="1"/>
  <c r="U521" i="22"/>
  <c r="T521" i="22"/>
  <c r="P521" i="22"/>
  <c r="O521" i="22"/>
  <c r="N521" i="22"/>
  <c r="M521" i="22"/>
  <c r="B520" i="22"/>
  <c r="AM520" i="22"/>
  <c r="AL520" i="22"/>
  <c r="AA520" i="22"/>
  <c r="AB520" i="22" s="1"/>
  <c r="U520" i="22"/>
  <c r="T520" i="22"/>
  <c r="P520" i="22"/>
  <c r="O520" i="22"/>
  <c r="N520" i="22"/>
  <c r="M520" i="22"/>
  <c r="B519" i="22"/>
  <c r="AM519" i="22"/>
  <c r="AL519" i="22"/>
  <c r="AB519" i="22"/>
  <c r="AA519" i="22"/>
  <c r="U519" i="22"/>
  <c r="T519" i="22"/>
  <c r="P519" i="22"/>
  <c r="O519" i="22"/>
  <c r="N519" i="22"/>
  <c r="M519" i="22"/>
  <c r="B518" i="22"/>
  <c r="AM518" i="22"/>
  <c r="AL518" i="22"/>
  <c r="AA518" i="22"/>
  <c r="Y518" i="22"/>
  <c r="Y508" i="22" s="1"/>
  <c r="U518" i="22"/>
  <c r="T518" i="22"/>
  <c r="P518" i="22"/>
  <c r="O518" i="22"/>
  <c r="N518" i="22"/>
  <c r="M518" i="22"/>
  <c r="B517" i="22"/>
  <c r="AM517" i="22"/>
  <c r="AL517" i="22"/>
  <c r="AA517" i="22"/>
  <c r="AB517" i="22" s="1"/>
  <c r="U517" i="22"/>
  <c r="T517" i="22"/>
  <c r="P517" i="22"/>
  <c r="O517" i="22"/>
  <c r="N517" i="22"/>
  <c r="M517" i="22"/>
  <c r="B516" i="22"/>
  <c r="AM516" i="22"/>
  <c r="AL516" i="22"/>
  <c r="AA516" i="22"/>
  <c r="AB516" i="22" s="1"/>
  <c r="U516" i="22"/>
  <c r="T516" i="22"/>
  <c r="P516" i="22"/>
  <c r="O516" i="22"/>
  <c r="N516" i="22"/>
  <c r="M516" i="22"/>
  <c r="B515" i="22"/>
  <c r="AM515" i="22"/>
  <c r="AL515" i="22"/>
  <c r="AA515" i="22"/>
  <c r="AB515" i="22" s="1"/>
  <c r="U515" i="22"/>
  <c r="T515" i="22"/>
  <c r="P515" i="22"/>
  <c r="O515" i="22"/>
  <c r="N515" i="22"/>
  <c r="M515" i="22"/>
  <c r="B514" i="22"/>
  <c r="AM514" i="22"/>
  <c r="AL514" i="22"/>
  <c r="AA514" i="22"/>
  <c r="AB514" i="22" s="1"/>
  <c r="U514" i="22"/>
  <c r="T514" i="22"/>
  <c r="P514" i="22"/>
  <c r="O514" i="22"/>
  <c r="N514" i="22"/>
  <c r="M514" i="22"/>
  <c r="B513" i="22"/>
  <c r="AM513" i="22"/>
  <c r="AL513" i="22"/>
  <c r="AA513" i="22"/>
  <c r="AB513" i="22" s="1"/>
  <c r="U513" i="22"/>
  <c r="T513" i="22"/>
  <c r="P513" i="22"/>
  <c r="O513" i="22"/>
  <c r="N513" i="22"/>
  <c r="M513" i="22"/>
  <c r="B512" i="22"/>
  <c r="AM512" i="22"/>
  <c r="AL512" i="22"/>
  <c r="AA512" i="22"/>
  <c r="AB512" i="22" s="1"/>
  <c r="U512" i="22"/>
  <c r="T512" i="22"/>
  <c r="P512" i="22"/>
  <c r="O512" i="22"/>
  <c r="N512" i="22"/>
  <c r="M512" i="22"/>
  <c r="B511" i="22"/>
  <c r="AM511" i="22"/>
  <c r="AL511" i="22"/>
  <c r="AA511" i="22"/>
  <c r="AB511" i="22" s="1"/>
  <c r="U511" i="22"/>
  <c r="T511" i="22"/>
  <c r="P511" i="22"/>
  <c r="O511" i="22"/>
  <c r="N511" i="22"/>
  <c r="M511" i="22"/>
  <c r="B510" i="22"/>
  <c r="AL510" i="22"/>
  <c r="AM510" i="22" s="1"/>
  <c r="AA510" i="22"/>
  <c r="AB510" i="22" s="1"/>
  <c r="U510" i="22"/>
  <c r="T510" i="22"/>
  <c r="P510" i="22"/>
  <c r="O510" i="22"/>
  <c r="N510" i="22"/>
  <c r="M510" i="22"/>
  <c r="B509" i="22"/>
  <c r="AA509" i="22"/>
  <c r="AB509" i="22" s="1"/>
  <c r="U509" i="22"/>
  <c r="T509" i="22"/>
  <c r="N509" i="22"/>
  <c r="P509" i="22" s="1"/>
  <c r="M509" i="22"/>
  <c r="O509" i="22" s="1"/>
  <c r="B508" i="22"/>
  <c r="A509" i="22" s="1"/>
  <c r="AM507" i="22"/>
  <c r="AL507" i="22"/>
  <c r="AB507" i="22"/>
  <c r="AA507" i="22"/>
  <c r="U507" i="22"/>
  <c r="T507" i="22"/>
  <c r="P507" i="22"/>
  <c r="O507" i="22"/>
  <c r="N507" i="22"/>
  <c r="M507" i="22"/>
  <c r="B506" i="22"/>
  <c r="AM506" i="22"/>
  <c r="AL506" i="22"/>
  <c r="AA506" i="22"/>
  <c r="AB506" i="22" s="1"/>
  <c r="U506" i="22"/>
  <c r="T506" i="22"/>
  <c r="P506" i="22"/>
  <c r="O506" i="22"/>
  <c r="N506" i="22"/>
  <c r="M506" i="22"/>
  <c r="B505" i="22"/>
  <c r="AM505" i="22"/>
  <c r="AL505" i="22"/>
  <c r="AA505" i="22"/>
  <c r="AB505" i="22" s="1"/>
  <c r="U505" i="22"/>
  <c r="T505" i="22"/>
  <c r="P505" i="22"/>
  <c r="O505" i="22"/>
  <c r="N505" i="22"/>
  <c r="M505" i="22"/>
  <c r="B504" i="22"/>
  <c r="AM504" i="22"/>
  <c r="AL504" i="22"/>
  <c r="AA504" i="22"/>
  <c r="AB504" i="22" s="1"/>
  <c r="U504" i="22"/>
  <c r="T504" i="22"/>
  <c r="P504" i="22"/>
  <c r="O504" i="22"/>
  <c r="N504" i="22"/>
  <c r="M504" i="22"/>
  <c r="B503" i="22"/>
  <c r="AM503" i="22"/>
  <c r="AL503" i="22"/>
  <c r="AA503" i="22"/>
  <c r="AB503" i="22" s="1"/>
  <c r="U503" i="22"/>
  <c r="T503" i="22"/>
  <c r="P503" i="22"/>
  <c r="O503" i="22"/>
  <c r="N503" i="22"/>
  <c r="M503" i="22"/>
  <c r="B502" i="22"/>
  <c r="AM502" i="22"/>
  <c r="AL502" i="22"/>
  <c r="AA502" i="22"/>
  <c r="AB502" i="22" s="1"/>
  <c r="U502" i="22"/>
  <c r="T502" i="22"/>
  <c r="P502" i="22"/>
  <c r="O502" i="22"/>
  <c r="N502" i="22"/>
  <c r="M502" i="22"/>
  <c r="B501" i="22"/>
  <c r="AM501" i="22"/>
  <c r="AL501" i="22"/>
  <c r="AA501" i="22"/>
  <c r="AB501" i="22" s="1"/>
  <c r="U501" i="22"/>
  <c r="T501" i="22"/>
  <c r="P501" i="22"/>
  <c r="O501" i="22"/>
  <c r="N501" i="22"/>
  <c r="M501" i="22"/>
  <c r="B500" i="22"/>
  <c r="AM500" i="22"/>
  <c r="AL500" i="22"/>
  <c r="AA500" i="22"/>
  <c r="AB500" i="22" s="1"/>
  <c r="U500" i="22"/>
  <c r="T500" i="22"/>
  <c r="P500" i="22"/>
  <c r="O500" i="22"/>
  <c r="N500" i="22"/>
  <c r="M500" i="22"/>
  <c r="B499" i="22"/>
  <c r="AM499" i="22"/>
  <c r="AL499" i="22"/>
  <c r="AB499" i="22"/>
  <c r="AA499" i="22"/>
  <c r="U499" i="22"/>
  <c r="T499" i="22"/>
  <c r="P499" i="22"/>
  <c r="O499" i="22"/>
  <c r="N499" i="22"/>
  <c r="M499" i="22"/>
  <c r="B498" i="22"/>
  <c r="AM498" i="22"/>
  <c r="AL498" i="22"/>
  <c r="AA498" i="22"/>
  <c r="AB498" i="22" s="1"/>
  <c r="U498" i="22"/>
  <c r="T498" i="22"/>
  <c r="P498" i="22"/>
  <c r="O498" i="22"/>
  <c r="N498" i="22"/>
  <c r="M498" i="22"/>
  <c r="B497" i="22"/>
  <c r="AM497" i="22"/>
  <c r="AL497" i="22"/>
  <c r="AA497" i="22"/>
  <c r="AB497" i="22" s="1"/>
  <c r="U497" i="22"/>
  <c r="T497" i="22"/>
  <c r="P497" i="22"/>
  <c r="O497" i="22"/>
  <c r="N497" i="22"/>
  <c r="M497" i="22"/>
  <c r="B496" i="22"/>
  <c r="AM496" i="22"/>
  <c r="AL496" i="22"/>
  <c r="AA496" i="22"/>
  <c r="AB496" i="22" s="1"/>
  <c r="U496" i="22"/>
  <c r="T496" i="22"/>
  <c r="P496" i="22"/>
  <c r="O496" i="22"/>
  <c r="N496" i="22"/>
  <c r="M496" i="22"/>
  <c r="B495" i="22"/>
  <c r="AA495" i="22"/>
  <c r="AB495" i="22" s="1"/>
  <c r="U495" i="22"/>
  <c r="T495" i="22"/>
  <c r="N495" i="22"/>
  <c r="P495" i="22" s="1"/>
  <c r="M495" i="22"/>
  <c r="O495" i="22" s="1"/>
  <c r="B494" i="22"/>
  <c r="A495" i="22" s="1"/>
  <c r="AM493" i="22"/>
  <c r="AL493" i="22"/>
  <c r="AB493" i="22"/>
  <c r="AA493" i="22"/>
  <c r="U493" i="22"/>
  <c r="T493" i="22"/>
  <c r="P493" i="22"/>
  <c r="O493" i="22"/>
  <c r="N493" i="22"/>
  <c r="M493" i="22"/>
  <c r="B492" i="22"/>
  <c r="AM492" i="22"/>
  <c r="AL492" i="22"/>
  <c r="AA492" i="22"/>
  <c r="AB492" i="22" s="1"/>
  <c r="U492" i="22"/>
  <c r="T492" i="22"/>
  <c r="P492" i="22"/>
  <c r="O492" i="22"/>
  <c r="N492" i="22"/>
  <c r="M492" i="22"/>
  <c r="B491" i="22"/>
  <c r="AM491" i="22"/>
  <c r="AL491" i="22"/>
  <c r="AA491" i="22"/>
  <c r="AB491" i="22" s="1"/>
  <c r="U491" i="22"/>
  <c r="T491" i="22"/>
  <c r="P491" i="22"/>
  <c r="O491" i="22"/>
  <c r="N491" i="22"/>
  <c r="M491" i="22"/>
  <c r="B490" i="22"/>
  <c r="AM490" i="22"/>
  <c r="AL490" i="22"/>
  <c r="AA490" i="22"/>
  <c r="AB490" i="22" s="1"/>
  <c r="U490" i="22"/>
  <c r="T490" i="22"/>
  <c r="P490" i="22"/>
  <c r="O490" i="22"/>
  <c r="N490" i="22"/>
  <c r="M490" i="22"/>
  <c r="B489" i="22"/>
  <c r="AM489" i="22"/>
  <c r="AL489" i="22"/>
  <c r="AA489" i="22"/>
  <c r="AB489" i="22" s="1"/>
  <c r="U489" i="22"/>
  <c r="T489" i="22"/>
  <c r="P489" i="22"/>
  <c r="O489" i="22"/>
  <c r="N489" i="22"/>
  <c r="M489" i="22"/>
  <c r="B488" i="22"/>
  <c r="AM488" i="22"/>
  <c r="AL488" i="22"/>
  <c r="AA488" i="22"/>
  <c r="Y488" i="22"/>
  <c r="Y482" i="22" s="1"/>
  <c r="U488" i="22"/>
  <c r="T488" i="22"/>
  <c r="P488" i="22"/>
  <c r="O488" i="22"/>
  <c r="N488" i="22"/>
  <c r="M488" i="22"/>
  <c r="B487" i="22"/>
  <c r="AM487" i="22"/>
  <c r="AL487" i="22"/>
  <c r="AA487" i="22"/>
  <c r="AB487" i="22" s="1"/>
  <c r="U487" i="22"/>
  <c r="T487" i="22"/>
  <c r="P487" i="22"/>
  <c r="O487" i="22"/>
  <c r="N487" i="22"/>
  <c r="M487" i="22"/>
  <c r="B486" i="22"/>
  <c r="AM486" i="22"/>
  <c r="AL486" i="22"/>
  <c r="AA486" i="22"/>
  <c r="AB486" i="22" s="1"/>
  <c r="U486" i="22"/>
  <c r="T486" i="22"/>
  <c r="P486" i="22"/>
  <c r="O486" i="22"/>
  <c r="N486" i="22"/>
  <c r="M486" i="22"/>
  <c r="B485" i="22"/>
  <c r="AM485" i="22"/>
  <c r="AL485" i="22"/>
  <c r="AA485" i="22"/>
  <c r="AB485" i="22" s="1"/>
  <c r="T485" i="22"/>
  <c r="U485" i="22" s="1"/>
  <c r="P485" i="22"/>
  <c r="O485" i="22"/>
  <c r="N485" i="22"/>
  <c r="M485" i="22"/>
  <c r="B484" i="22"/>
  <c r="AM484" i="22"/>
  <c r="AL484" i="22"/>
  <c r="AA484" i="22"/>
  <c r="AB484" i="22" s="1"/>
  <c r="T484" i="22"/>
  <c r="U484" i="22" s="1"/>
  <c r="P484" i="22"/>
  <c r="O484" i="22"/>
  <c r="N484" i="22"/>
  <c r="M484" i="22"/>
  <c r="B483" i="22"/>
  <c r="AA483" i="22"/>
  <c r="AB483" i="22" s="1"/>
  <c r="T483" i="22"/>
  <c r="U483" i="22" s="1"/>
  <c r="M483" i="22"/>
  <c r="O483" i="22" s="1"/>
  <c r="B482" i="22"/>
  <c r="A483" i="22" s="1"/>
  <c r="AM481" i="22"/>
  <c r="AL481" i="22"/>
  <c r="AB481" i="22"/>
  <c r="AA481" i="22"/>
  <c r="U481" i="22"/>
  <c r="T481" i="22"/>
  <c r="P481" i="22"/>
  <c r="O481" i="22"/>
  <c r="N481" i="22"/>
  <c r="M481" i="22"/>
  <c r="B480" i="22"/>
  <c r="AM480" i="22"/>
  <c r="AL480" i="22"/>
  <c r="AB480" i="22"/>
  <c r="AA480" i="22"/>
  <c r="U480" i="22"/>
  <c r="T480" i="22"/>
  <c r="P480" i="22"/>
  <c r="O480" i="22"/>
  <c r="N480" i="22"/>
  <c r="M480" i="22"/>
  <c r="B479" i="22"/>
  <c r="AM479" i="22"/>
  <c r="AL479" i="22"/>
  <c r="AB479" i="22"/>
  <c r="AA479" i="22"/>
  <c r="U479" i="22"/>
  <c r="T479" i="22"/>
  <c r="P479" i="22"/>
  <c r="O479" i="22"/>
  <c r="N479" i="22"/>
  <c r="M479" i="22"/>
  <c r="B478" i="22"/>
  <c r="AM478" i="22"/>
  <c r="AL478" i="22"/>
  <c r="AA478" i="22"/>
  <c r="AB478" i="22" s="1"/>
  <c r="U478" i="22"/>
  <c r="T478" i="22"/>
  <c r="P478" i="22"/>
  <c r="O478" i="22"/>
  <c r="N478" i="22"/>
  <c r="M478" i="22"/>
  <c r="B477" i="22"/>
  <c r="AM477" i="22"/>
  <c r="AL477" i="22"/>
  <c r="AA477" i="22"/>
  <c r="AB477" i="22" s="1"/>
  <c r="U477" i="22"/>
  <c r="T477" i="22"/>
  <c r="P477" i="22"/>
  <c r="O477" i="22"/>
  <c r="N477" i="22"/>
  <c r="M477" i="22"/>
  <c r="B476" i="22"/>
  <c r="AM476" i="22"/>
  <c r="AL476" i="22"/>
  <c r="AA476" i="22"/>
  <c r="AB476" i="22" s="1"/>
  <c r="U476" i="22"/>
  <c r="T476" i="22"/>
  <c r="P476" i="22"/>
  <c r="O476" i="22"/>
  <c r="N476" i="22"/>
  <c r="M476" i="22"/>
  <c r="B475" i="22"/>
  <c r="AM475" i="22"/>
  <c r="AL475" i="22"/>
  <c r="AA475" i="22"/>
  <c r="AB475" i="22" s="1"/>
  <c r="U475" i="22"/>
  <c r="T475" i="22"/>
  <c r="P475" i="22"/>
  <c r="O475" i="22"/>
  <c r="N475" i="22"/>
  <c r="M475" i="22"/>
  <c r="B474" i="22"/>
  <c r="AM474" i="22"/>
  <c r="AL474" i="22"/>
  <c r="AA474" i="22"/>
  <c r="AB474" i="22" s="1"/>
  <c r="U474" i="22"/>
  <c r="T474" i="22"/>
  <c r="P474" i="22"/>
  <c r="O474" i="22"/>
  <c r="N474" i="22"/>
  <c r="M474" i="22"/>
  <c r="B473" i="22"/>
  <c r="AM473" i="22"/>
  <c r="AL473" i="22"/>
  <c r="AA473" i="22"/>
  <c r="AB473" i="22" s="1"/>
  <c r="U473" i="22"/>
  <c r="T473" i="22"/>
  <c r="P473" i="22"/>
  <c r="O473" i="22"/>
  <c r="N473" i="22"/>
  <c r="M473" i="22"/>
  <c r="B472" i="22"/>
  <c r="AL472" i="22"/>
  <c r="AM472" i="22" s="1"/>
  <c r="AA472" i="22"/>
  <c r="AB472" i="22" s="1"/>
  <c r="U472" i="22"/>
  <c r="T472" i="22"/>
  <c r="P472" i="22"/>
  <c r="O472" i="22"/>
  <c r="N472" i="22"/>
  <c r="M472" i="22"/>
  <c r="B471" i="22"/>
  <c r="AA471" i="22"/>
  <c r="AB471" i="22" s="1"/>
  <c r="U471" i="22"/>
  <c r="T471" i="22"/>
  <c r="N471" i="22"/>
  <c r="P471" i="22" s="1"/>
  <c r="M471" i="22"/>
  <c r="O471" i="22" s="1"/>
  <c r="B470" i="22"/>
  <c r="A471" i="22" s="1"/>
  <c r="AM469" i="22"/>
  <c r="AL469" i="22"/>
  <c r="AB469" i="22"/>
  <c r="AA469" i="22"/>
  <c r="U469" i="22"/>
  <c r="T469" i="22"/>
  <c r="P469" i="22"/>
  <c r="O469" i="22"/>
  <c r="N469" i="22"/>
  <c r="M469" i="22"/>
  <c r="B468" i="22"/>
  <c r="AM468" i="22"/>
  <c r="AL468" i="22"/>
  <c r="AA468" i="22"/>
  <c r="AB468" i="22" s="1"/>
  <c r="U468" i="22"/>
  <c r="T468" i="22"/>
  <c r="P468" i="22"/>
  <c r="O468" i="22"/>
  <c r="N468" i="22"/>
  <c r="M468" i="22"/>
  <c r="B467" i="22"/>
  <c r="AM467" i="22"/>
  <c r="AL467" i="22"/>
  <c r="AA467" i="22"/>
  <c r="AB467" i="22" s="1"/>
  <c r="U467" i="22"/>
  <c r="T467" i="22"/>
  <c r="P467" i="22"/>
  <c r="O467" i="22"/>
  <c r="N467" i="22"/>
  <c r="M467" i="22"/>
  <c r="B466" i="22"/>
  <c r="AM466" i="22"/>
  <c r="AL466" i="22"/>
  <c r="AA466" i="22"/>
  <c r="AB466" i="22" s="1"/>
  <c r="U466" i="22"/>
  <c r="T466" i="22"/>
  <c r="P466" i="22"/>
  <c r="O466" i="22"/>
  <c r="N466" i="22"/>
  <c r="M466" i="22"/>
  <c r="B465" i="22"/>
  <c r="AM465" i="22"/>
  <c r="AL465" i="22"/>
  <c r="AA465" i="22"/>
  <c r="AB465" i="22" s="1"/>
  <c r="U465" i="22"/>
  <c r="T465" i="22"/>
  <c r="P465" i="22"/>
  <c r="O465" i="22"/>
  <c r="N465" i="22"/>
  <c r="M465" i="22"/>
  <c r="B464" i="22"/>
  <c r="AM464" i="22"/>
  <c r="AL464" i="22"/>
  <c r="AA464" i="22"/>
  <c r="AB464" i="22" s="1"/>
  <c r="U464" i="22"/>
  <c r="T464" i="22"/>
  <c r="P464" i="22"/>
  <c r="O464" i="22"/>
  <c r="N464" i="22"/>
  <c r="M464" i="22"/>
  <c r="B463" i="22"/>
  <c r="AL463" i="22"/>
  <c r="AM463" i="22" s="1"/>
  <c r="AA463" i="22"/>
  <c r="AB463" i="22" s="1"/>
  <c r="U463" i="22"/>
  <c r="T463" i="22"/>
  <c r="P463" i="22"/>
  <c r="O463" i="22"/>
  <c r="N463" i="22"/>
  <c r="M463" i="22"/>
  <c r="B462" i="22"/>
  <c r="AA462" i="22"/>
  <c r="AB462" i="22" s="1"/>
  <c r="U462" i="22"/>
  <c r="T462" i="22"/>
  <c r="N462" i="22"/>
  <c r="P462" i="22" s="1"/>
  <c r="M462" i="22"/>
  <c r="O462" i="22" s="1"/>
  <c r="B461" i="22"/>
  <c r="A462" i="22" s="1"/>
  <c r="AM460" i="22"/>
  <c r="AL460" i="22"/>
  <c r="AB460" i="22"/>
  <c r="AA460" i="22"/>
  <c r="U460" i="22"/>
  <c r="T460" i="22"/>
  <c r="P460" i="22"/>
  <c r="O460" i="22"/>
  <c r="N460" i="22"/>
  <c r="M460" i="22"/>
  <c r="B459" i="22"/>
  <c r="AM459" i="22"/>
  <c r="AL459" i="22"/>
  <c r="AB459" i="22"/>
  <c r="AA459" i="22"/>
  <c r="U459" i="22"/>
  <c r="T459" i="22"/>
  <c r="P459" i="22"/>
  <c r="O459" i="22"/>
  <c r="N459" i="22"/>
  <c r="M459" i="22"/>
  <c r="B458" i="22"/>
  <c r="AM458" i="22"/>
  <c r="AL458" i="22"/>
  <c r="AB458" i="22"/>
  <c r="AA458" i="22"/>
  <c r="T458" i="22"/>
  <c r="U458" i="22" s="1"/>
  <c r="P458" i="22"/>
  <c r="O458" i="22"/>
  <c r="N458" i="22"/>
  <c r="M458" i="22"/>
  <c r="B457" i="22"/>
  <c r="AM457" i="22"/>
  <c r="AL457" i="22"/>
  <c r="AB457" i="22"/>
  <c r="AA457" i="22"/>
  <c r="T457" i="22"/>
  <c r="U457" i="22" s="1"/>
  <c r="P457" i="22"/>
  <c r="O457" i="22"/>
  <c r="N457" i="22"/>
  <c r="M457" i="22"/>
  <c r="B456" i="22"/>
  <c r="AM456" i="22"/>
  <c r="AL456" i="22"/>
  <c r="AB456" i="22"/>
  <c r="AA456" i="22"/>
  <c r="T456" i="22"/>
  <c r="U456" i="22" s="1"/>
  <c r="P456" i="22"/>
  <c r="O456" i="22"/>
  <c r="N456" i="22"/>
  <c r="M456" i="22"/>
  <c r="B455" i="22"/>
  <c r="AM455" i="22"/>
  <c r="AL455" i="22"/>
  <c r="AB455" i="22"/>
  <c r="AA455" i="22"/>
  <c r="T455" i="22"/>
  <c r="U455" i="22" s="1"/>
  <c r="P455" i="22"/>
  <c r="O455" i="22"/>
  <c r="N455" i="22"/>
  <c r="M455" i="22"/>
  <c r="B454" i="22"/>
  <c r="AM454" i="22"/>
  <c r="AL454" i="22"/>
  <c r="AB454" i="22"/>
  <c r="AA454" i="22"/>
  <c r="T454" i="22"/>
  <c r="U454" i="22" s="1"/>
  <c r="P454" i="22"/>
  <c r="O454" i="22"/>
  <c r="N454" i="22"/>
  <c r="M454" i="22"/>
  <c r="B453" i="22"/>
  <c r="AM453" i="22"/>
  <c r="AL453" i="22"/>
  <c r="AB453" i="22"/>
  <c r="AA453" i="22"/>
  <c r="T453" i="22"/>
  <c r="U453" i="22" s="1"/>
  <c r="P453" i="22"/>
  <c r="O453" i="22"/>
  <c r="N453" i="22"/>
  <c r="M453" i="22"/>
  <c r="B452" i="22"/>
  <c r="AM452" i="22"/>
  <c r="AL452" i="22"/>
  <c r="AB452" i="22"/>
  <c r="AA452" i="22"/>
  <c r="T452" i="22"/>
  <c r="U452" i="22" s="1"/>
  <c r="P452" i="22"/>
  <c r="O452" i="22"/>
  <c r="N452" i="22"/>
  <c r="M452" i="22"/>
  <c r="B451" i="22"/>
  <c r="AM451" i="22"/>
  <c r="AL451" i="22"/>
  <c r="AB451" i="22"/>
  <c r="AA451" i="22"/>
  <c r="T451" i="22"/>
  <c r="U451" i="22" s="1"/>
  <c r="P451" i="22"/>
  <c r="O451" i="22"/>
  <c r="N451" i="22"/>
  <c r="M451" i="22"/>
  <c r="B450" i="22"/>
  <c r="AM450" i="22"/>
  <c r="AL450" i="22"/>
  <c r="AA450" i="22"/>
  <c r="AB450" i="22" s="1"/>
  <c r="T450" i="22"/>
  <c r="U450" i="22" s="1"/>
  <c r="P450" i="22"/>
  <c r="O450" i="22"/>
  <c r="N450" i="22"/>
  <c r="M450" i="22"/>
  <c r="B449" i="22"/>
  <c r="AM449" i="22"/>
  <c r="AL449" i="22"/>
  <c r="Y449" i="22"/>
  <c r="T449" i="22"/>
  <c r="U449" i="22" s="1"/>
  <c r="P449" i="22"/>
  <c r="O449" i="22"/>
  <c r="N449" i="22"/>
  <c r="M449" i="22"/>
  <c r="B448" i="22"/>
  <c r="AM448" i="22"/>
  <c r="AL448" i="22"/>
  <c r="AA448" i="22"/>
  <c r="Y448" i="22"/>
  <c r="T448" i="22"/>
  <c r="U448" i="22" s="1"/>
  <c r="P448" i="22"/>
  <c r="O448" i="22"/>
  <c r="N448" i="22"/>
  <c r="M448" i="22"/>
  <c r="B447" i="22"/>
  <c r="AM447" i="22"/>
  <c r="AL447" i="22"/>
  <c r="AA447" i="22"/>
  <c r="AB447" i="22" s="1"/>
  <c r="T447" i="22"/>
  <c r="U447" i="22" s="1"/>
  <c r="P447" i="22"/>
  <c r="O447" i="22"/>
  <c r="N447" i="22"/>
  <c r="M447" i="22"/>
  <c r="B446" i="22"/>
  <c r="AM446" i="22"/>
  <c r="AL446" i="22"/>
  <c r="AA446" i="22"/>
  <c r="AB446" i="22" s="1"/>
  <c r="T446" i="22"/>
  <c r="U446" i="22" s="1"/>
  <c r="P446" i="22"/>
  <c r="O446" i="22"/>
  <c r="N446" i="22"/>
  <c r="M446" i="22"/>
  <c r="B445" i="22"/>
  <c r="AM445" i="22"/>
  <c r="AL445" i="22"/>
  <c r="AA445" i="22"/>
  <c r="AB445" i="22" s="1"/>
  <c r="T445" i="22"/>
  <c r="U445" i="22" s="1"/>
  <c r="P445" i="22"/>
  <c r="O445" i="22"/>
  <c r="N445" i="22"/>
  <c r="M445" i="22"/>
  <c r="B444" i="22"/>
  <c r="AM444" i="22"/>
  <c r="AL444" i="22"/>
  <c r="AA444" i="22"/>
  <c r="AB444" i="22" s="1"/>
  <c r="T444" i="22"/>
  <c r="U444" i="22" s="1"/>
  <c r="P444" i="22"/>
  <c r="O444" i="22"/>
  <c r="N444" i="22"/>
  <c r="M444" i="22"/>
  <c r="B443" i="22"/>
  <c r="AM443" i="22"/>
  <c r="AL443" i="22"/>
  <c r="AA443" i="22"/>
  <c r="Y443" i="22"/>
  <c r="T443" i="22"/>
  <c r="U443" i="22" s="1"/>
  <c r="P443" i="22"/>
  <c r="O443" i="22"/>
  <c r="N443" i="22"/>
  <c r="M443" i="22"/>
  <c r="B442" i="22"/>
  <c r="AM442" i="22"/>
  <c r="AL442" i="22"/>
  <c r="AA442" i="22"/>
  <c r="Y442" i="22"/>
  <c r="T442" i="22"/>
  <c r="U442" i="22" s="1"/>
  <c r="P442" i="22"/>
  <c r="O442" i="22"/>
  <c r="N442" i="22"/>
  <c r="M442" i="22"/>
  <c r="B441" i="22"/>
  <c r="AM441" i="22"/>
  <c r="AL441" i="22"/>
  <c r="AA441" i="22"/>
  <c r="AB441" i="22" s="1"/>
  <c r="T441" i="22"/>
  <c r="U441" i="22" s="1"/>
  <c r="P441" i="22"/>
  <c r="O441" i="22"/>
  <c r="N441" i="22"/>
  <c r="M441" i="22"/>
  <c r="B440" i="22"/>
  <c r="AM440" i="22"/>
  <c r="AL440" i="22"/>
  <c r="AA440" i="22"/>
  <c r="AB440" i="22" s="1"/>
  <c r="T440" i="22"/>
  <c r="U440" i="22" s="1"/>
  <c r="N440" i="22"/>
  <c r="P440" i="22" s="1"/>
  <c r="M440" i="22"/>
  <c r="O440" i="22" s="1"/>
  <c r="B439" i="22"/>
  <c r="A440" i="22" s="1"/>
  <c r="AM438" i="22"/>
  <c r="AL438" i="22"/>
  <c r="AB438" i="22"/>
  <c r="AA438" i="22"/>
  <c r="U438" i="22"/>
  <c r="T438" i="22"/>
  <c r="P438" i="22"/>
  <c r="O438" i="22"/>
  <c r="N438" i="22"/>
  <c r="M438" i="22"/>
  <c r="B437" i="22"/>
  <c r="AM437" i="22"/>
  <c r="AL437" i="22"/>
  <c r="AB437" i="22"/>
  <c r="AA437" i="22"/>
  <c r="U437" i="22"/>
  <c r="T437" i="22"/>
  <c r="P437" i="22"/>
  <c r="O437" i="22"/>
  <c r="N437" i="22"/>
  <c r="M437" i="22"/>
  <c r="B436" i="22"/>
  <c r="AM436" i="22"/>
  <c r="AL436" i="22"/>
  <c r="AB436" i="22"/>
  <c r="AA436" i="22"/>
  <c r="T436" i="22"/>
  <c r="U436" i="22" s="1"/>
  <c r="P436" i="22"/>
  <c r="O436" i="22"/>
  <c r="N436" i="22"/>
  <c r="M436" i="22"/>
  <c r="B435" i="22"/>
  <c r="AM435" i="22"/>
  <c r="AL435" i="22"/>
  <c r="AB435" i="22"/>
  <c r="AA435" i="22"/>
  <c r="T435" i="22"/>
  <c r="U435" i="22" s="1"/>
  <c r="P435" i="22"/>
  <c r="O435" i="22"/>
  <c r="N435" i="22"/>
  <c r="M435" i="22"/>
  <c r="B434" i="22"/>
  <c r="AM434" i="22"/>
  <c r="AL434" i="22"/>
  <c r="AB434" i="22"/>
  <c r="AA434" i="22"/>
  <c r="T434" i="22"/>
  <c r="U434" i="22" s="1"/>
  <c r="P434" i="22"/>
  <c r="O434" i="22"/>
  <c r="N434" i="22"/>
  <c r="M434" i="22"/>
  <c r="B433" i="22"/>
  <c r="AM433" i="22"/>
  <c r="AL433" i="22"/>
  <c r="AB433" i="22"/>
  <c r="AA433" i="22"/>
  <c r="T433" i="22"/>
  <c r="U433" i="22" s="1"/>
  <c r="P433" i="22"/>
  <c r="O433" i="22"/>
  <c r="N433" i="22"/>
  <c r="M433" i="22"/>
  <c r="B432" i="22"/>
  <c r="AM432" i="22"/>
  <c r="AL432" i="22"/>
  <c r="AB432" i="22"/>
  <c r="AA432" i="22"/>
  <c r="T432" i="22"/>
  <c r="U432" i="22" s="1"/>
  <c r="P432" i="22"/>
  <c r="O432" i="22"/>
  <c r="N432" i="22"/>
  <c r="M432" i="22"/>
  <c r="B431" i="22"/>
  <c r="AM431" i="22"/>
  <c r="AL431" i="22"/>
  <c r="AB431" i="22"/>
  <c r="AA431" i="22"/>
  <c r="T431" i="22"/>
  <c r="U431" i="22" s="1"/>
  <c r="P431" i="22"/>
  <c r="O431" i="22"/>
  <c r="N431" i="22"/>
  <c r="M431" i="22"/>
  <c r="B430" i="22"/>
  <c r="AM430" i="22"/>
  <c r="AL430" i="22"/>
  <c r="AA430" i="22"/>
  <c r="Y430" i="22"/>
  <c r="T430" i="22"/>
  <c r="U430" i="22" s="1"/>
  <c r="P430" i="22"/>
  <c r="O430" i="22"/>
  <c r="N430" i="22"/>
  <c r="M430" i="22"/>
  <c r="B429" i="22"/>
  <c r="AM429" i="22"/>
  <c r="AL429" i="22"/>
  <c r="AA429" i="22"/>
  <c r="AB429" i="22" s="1"/>
  <c r="T429" i="22"/>
  <c r="U429" i="22" s="1"/>
  <c r="P429" i="22"/>
  <c r="O429" i="22"/>
  <c r="N429" i="22"/>
  <c r="M429" i="22"/>
  <c r="B428" i="22"/>
  <c r="AM428" i="22"/>
  <c r="AL428" i="22"/>
  <c r="AA428" i="22"/>
  <c r="AB428" i="22" s="1"/>
  <c r="T428" i="22"/>
  <c r="U428" i="22" s="1"/>
  <c r="P428" i="22"/>
  <c r="O428" i="22"/>
  <c r="N428" i="22"/>
  <c r="M428" i="22"/>
  <c r="B427" i="22"/>
  <c r="AM427" i="22"/>
  <c r="AL427" i="22"/>
  <c r="AA427" i="22"/>
  <c r="AB427" i="22" s="1"/>
  <c r="T427" i="22"/>
  <c r="U427" i="22" s="1"/>
  <c r="P427" i="22"/>
  <c r="O427" i="22"/>
  <c r="N427" i="22"/>
  <c r="M427" i="22"/>
  <c r="B426" i="22"/>
  <c r="AM426" i="22"/>
  <c r="AL426" i="22"/>
  <c r="AA426" i="22"/>
  <c r="AB426" i="22" s="1"/>
  <c r="T426" i="22"/>
  <c r="U426" i="22" s="1"/>
  <c r="P426" i="22"/>
  <c r="O426" i="22"/>
  <c r="N426" i="22"/>
  <c r="M426" i="22"/>
  <c r="B425" i="22"/>
  <c r="AM425" i="22"/>
  <c r="AL425" i="22"/>
  <c r="AA425" i="22"/>
  <c r="AB425" i="22" s="1"/>
  <c r="T425" i="22"/>
  <c r="U425" i="22" s="1"/>
  <c r="P425" i="22"/>
  <c r="O425" i="22"/>
  <c r="N425" i="22"/>
  <c r="M425" i="22"/>
  <c r="B424" i="22"/>
  <c r="AM424" i="22"/>
  <c r="AL424" i="22"/>
  <c r="AA424" i="22"/>
  <c r="AB424" i="22" s="1"/>
  <c r="T424" i="22"/>
  <c r="U424" i="22" s="1"/>
  <c r="P424" i="22"/>
  <c r="O424" i="22"/>
  <c r="N424" i="22"/>
  <c r="M424" i="22"/>
  <c r="B423" i="22"/>
  <c r="AM423" i="22"/>
  <c r="AL423" i="22"/>
  <c r="AA423" i="22"/>
  <c r="AB423" i="22" s="1"/>
  <c r="T423" i="22"/>
  <c r="U423" i="22" s="1"/>
  <c r="P423" i="22"/>
  <c r="O423" i="22"/>
  <c r="N423" i="22"/>
  <c r="M423" i="22"/>
  <c r="B422" i="22"/>
  <c r="AM422" i="22"/>
  <c r="AL422" i="22"/>
  <c r="AA422" i="22"/>
  <c r="AB422" i="22" s="1"/>
  <c r="T422" i="22"/>
  <c r="U422" i="22" s="1"/>
  <c r="P422" i="22"/>
  <c r="O422" i="22"/>
  <c r="N422" i="22"/>
  <c r="M422" i="22"/>
  <c r="B421" i="22"/>
  <c r="AM421" i="22"/>
  <c r="AL421" i="22"/>
  <c r="AA421" i="22"/>
  <c r="AB421" i="22" s="1"/>
  <c r="T421" i="22"/>
  <c r="U421" i="22" s="1"/>
  <c r="P421" i="22"/>
  <c r="O421" i="22"/>
  <c r="N421" i="22"/>
  <c r="M421" i="22"/>
  <c r="B420" i="22"/>
  <c r="AM420" i="22"/>
  <c r="AL420" i="22"/>
  <c r="AA420" i="22"/>
  <c r="Y420" i="22"/>
  <c r="T420" i="22"/>
  <c r="U420" i="22" s="1"/>
  <c r="P420" i="22"/>
  <c r="O420" i="22"/>
  <c r="N420" i="22"/>
  <c r="M420" i="22"/>
  <c r="B419" i="22"/>
  <c r="AM419" i="22"/>
  <c r="AL419" i="22"/>
  <c r="AA419" i="22"/>
  <c r="AB419" i="22" s="1"/>
  <c r="T419" i="22"/>
  <c r="U419" i="22" s="1"/>
  <c r="P419" i="22"/>
  <c r="O419" i="22"/>
  <c r="N419" i="22"/>
  <c r="M419" i="22"/>
  <c r="B418" i="22"/>
  <c r="AM418" i="22"/>
  <c r="AL418" i="22"/>
  <c r="AA418" i="22"/>
  <c r="AB418" i="22" s="1"/>
  <c r="T418" i="22"/>
  <c r="U418" i="22" s="1"/>
  <c r="P418" i="22"/>
  <c r="O418" i="22"/>
  <c r="N418" i="22"/>
  <c r="M418" i="22"/>
  <c r="B417" i="22"/>
  <c r="A418" i="22" s="1"/>
  <c r="AM416" i="22"/>
  <c r="AL416" i="22"/>
  <c r="AB416" i="22"/>
  <c r="AA416" i="22"/>
  <c r="U416" i="22"/>
  <c r="T416" i="22"/>
  <c r="P416" i="22"/>
  <c r="O416" i="22"/>
  <c r="N416" i="22"/>
  <c r="M416" i="22"/>
  <c r="B415" i="22"/>
  <c r="AM415" i="22"/>
  <c r="AL415" i="22"/>
  <c r="AA415" i="22"/>
  <c r="AB415" i="22" s="1"/>
  <c r="U415" i="22"/>
  <c r="T415" i="22"/>
  <c r="P415" i="22"/>
  <c r="O415" i="22"/>
  <c r="N415" i="22"/>
  <c r="M415" i="22"/>
  <c r="B414" i="22"/>
  <c r="AM414" i="22"/>
  <c r="AL414" i="22"/>
  <c r="AA414" i="22"/>
  <c r="AB414" i="22" s="1"/>
  <c r="U414" i="22"/>
  <c r="T414" i="22"/>
  <c r="P414" i="22"/>
  <c r="O414" i="22"/>
  <c r="N414" i="22"/>
  <c r="M414" i="22"/>
  <c r="B413" i="22"/>
  <c r="AM413" i="22"/>
  <c r="AL413" i="22"/>
  <c r="AA413" i="22"/>
  <c r="AB413" i="22" s="1"/>
  <c r="U413" i="22"/>
  <c r="T413" i="22"/>
  <c r="P413" i="22"/>
  <c r="O413" i="22"/>
  <c r="N413" i="22"/>
  <c r="M413" i="22"/>
  <c r="B412" i="22"/>
  <c r="AM412" i="22"/>
  <c r="AL412" i="22"/>
  <c r="AA412" i="22"/>
  <c r="AB412" i="22" s="1"/>
  <c r="U412" i="22"/>
  <c r="T412" i="22"/>
  <c r="P412" i="22"/>
  <c r="O412" i="22"/>
  <c r="N412" i="22"/>
  <c r="M412" i="22"/>
  <c r="B411" i="22"/>
  <c r="AM411" i="22"/>
  <c r="AL411" i="22"/>
  <c r="AA411" i="22"/>
  <c r="AB411" i="22" s="1"/>
  <c r="U411" i="22"/>
  <c r="T411" i="22"/>
  <c r="P411" i="22"/>
  <c r="O411" i="22"/>
  <c r="N411" i="22"/>
  <c r="M411" i="22"/>
  <c r="B410" i="22"/>
  <c r="AM410" i="22"/>
  <c r="AL410" i="22"/>
  <c r="AA410" i="22"/>
  <c r="AB410" i="22" s="1"/>
  <c r="U410" i="22"/>
  <c r="T410" i="22"/>
  <c r="P410" i="22"/>
  <c r="O410" i="22"/>
  <c r="N410" i="22"/>
  <c r="M410" i="22"/>
  <c r="B409" i="22"/>
  <c r="AM409" i="22"/>
  <c r="AL409" i="22"/>
  <c r="AA409" i="22"/>
  <c r="AB409" i="22" s="1"/>
  <c r="U409" i="22"/>
  <c r="T409" i="22"/>
  <c r="P409" i="22"/>
  <c r="O409" i="22"/>
  <c r="N409" i="22"/>
  <c r="M409" i="22"/>
  <c r="B408" i="22"/>
  <c r="AM408" i="22"/>
  <c r="AL408" i="22"/>
  <c r="AA408" i="22"/>
  <c r="AB408" i="22" s="1"/>
  <c r="U408" i="22"/>
  <c r="T408" i="22"/>
  <c r="P408" i="22"/>
  <c r="O408" i="22"/>
  <c r="N408" i="22"/>
  <c r="M408" i="22"/>
  <c r="B407" i="22"/>
  <c r="AM407" i="22"/>
  <c r="AL407" i="22"/>
  <c r="AA407" i="22"/>
  <c r="AB407" i="22" s="1"/>
  <c r="U407" i="22"/>
  <c r="T407" i="22"/>
  <c r="P407" i="22"/>
  <c r="O407" i="22"/>
  <c r="N407" i="22"/>
  <c r="M407" i="22"/>
  <c r="B406" i="22"/>
  <c r="AM406" i="22"/>
  <c r="AL406" i="22"/>
  <c r="AA406" i="22"/>
  <c r="AB406" i="22" s="1"/>
  <c r="U406" i="22"/>
  <c r="T406" i="22"/>
  <c r="P406" i="22"/>
  <c r="O406" i="22"/>
  <c r="N406" i="22"/>
  <c r="M406" i="22"/>
  <c r="B405" i="22"/>
  <c r="AM405" i="22"/>
  <c r="AL405" i="22"/>
  <c r="AA405" i="22"/>
  <c r="AB405" i="22" s="1"/>
  <c r="U405" i="22"/>
  <c r="T405" i="22"/>
  <c r="P405" i="22"/>
  <c r="O405" i="22"/>
  <c r="N405" i="22"/>
  <c r="M405" i="22"/>
  <c r="B404" i="22"/>
  <c r="AM404" i="22"/>
  <c r="AL404" i="22"/>
  <c r="AA404" i="22"/>
  <c r="AB404" i="22" s="1"/>
  <c r="U404" i="22"/>
  <c r="T404" i="22"/>
  <c r="P404" i="22"/>
  <c r="O404" i="22"/>
  <c r="N404" i="22"/>
  <c r="M404" i="22"/>
  <c r="B403" i="22"/>
  <c r="AM403" i="22"/>
  <c r="AL403" i="22"/>
  <c r="AA403" i="22"/>
  <c r="AB403" i="22" s="1"/>
  <c r="U403" i="22"/>
  <c r="T403" i="22"/>
  <c r="P403" i="22"/>
  <c r="O403" i="22"/>
  <c r="N403" i="22"/>
  <c r="M403" i="22"/>
  <c r="B402" i="22"/>
  <c r="AM402" i="22"/>
  <c r="AL402" i="22"/>
  <c r="AA402" i="22"/>
  <c r="AB402" i="22" s="1"/>
  <c r="U402" i="22"/>
  <c r="T402" i="22"/>
  <c r="P402" i="22"/>
  <c r="O402" i="22"/>
  <c r="N402" i="22"/>
  <c r="M402" i="22"/>
  <c r="B401" i="22"/>
  <c r="AM401" i="22"/>
  <c r="AL401" i="22"/>
  <c r="AA401" i="22"/>
  <c r="AB401" i="22" s="1"/>
  <c r="U401" i="22"/>
  <c r="T401" i="22"/>
  <c r="P401" i="22"/>
  <c r="O401" i="22"/>
  <c r="N401" i="22"/>
  <c r="M401" i="22"/>
  <c r="B400" i="22"/>
  <c r="AM400" i="22"/>
  <c r="AL400" i="22"/>
  <c r="AA400" i="22"/>
  <c r="AB400" i="22" s="1"/>
  <c r="T400" i="22"/>
  <c r="U400" i="22" s="1"/>
  <c r="P400" i="22"/>
  <c r="O400" i="22"/>
  <c r="N400" i="22"/>
  <c r="M400" i="22"/>
  <c r="B399" i="22"/>
  <c r="A400" i="22" s="1"/>
  <c r="AM398" i="22"/>
  <c r="AL398" i="22"/>
  <c r="AB398" i="22"/>
  <c r="AA398" i="22"/>
  <c r="U398" i="22"/>
  <c r="T398" i="22"/>
  <c r="P398" i="22"/>
  <c r="O398" i="22"/>
  <c r="N398" i="22"/>
  <c r="M398" i="22"/>
  <c r="B397" i="22"/>
  <c r="AM397" i="22"/>
  <c r="AL397" i="22"/>
  <c r="AB397" i="22"/>
  <c r="AA397" i="22"/>
  <c r="U397" i="22"/>
  <c r="T397" i="22"/>
  <c r="P397" i="22"/>
  <c r="O397" i="22"/>
  <c r="N397" i="22"/>
  <c r="M397" i="22"/>
  <c r="B396" i="22"/>
  <c r="AM396" i="22"/>
  <c r="AL396" i="22"/>
  <c r="AB396" i="22"/>
  <c r="AA396" i="22"/>
  <c r="T396" i="22"/>
  <c r="U396" i="22" s="1"/>
  <c r="P396" i="22"/>
  <c r="O396" i="22"/>
  <c r="N396" i="22"/>
  <c r="M396" i="22"/>
  <c r="B395" i="22"/>
  <c r="AM395" i="22"/>
  <c r="AL395" i="22"/>
  <c r="AB395" i="22"/>
  <c r="AA395" i="22"/>
  <c r="T395" i="22"/>
  <c r="U395" i="22" s="1"/>
  <c r="P395" i="22"/>
  <c r="O395" i="22"/>
  <c r="N395" i="22"/>
  <c r="M395" i="22"/>
  <c r="B394" i="22"/>
  <c r="AM394" i="22"/>
  <c r="AL394" i="22"/>
  <c r="AB394" i="22"/>
  <c r="AA394" i="22"/>
  <c r="T394" i="22"/>
  <c r="U394" i="22" s="1"/>
  <c r="P394" i="22"/>
  <c r="O394" i="22"/>
  <c r="N394" i="22"/>
  <c r="M394" i="22"/>
  <c r="B393" i="22"/>
  <c r="AM393" i="22"/>
  <c r="AL393" i="22"/>
  <c r="AB393" i="22"/>
  <c r="AA393" i="22"/>
  <c r="T393" i="22"/>
  <c r="U393" i="22" s="1"/>
  <c r="P393" i="22"/>
  <c r="O393" i="22"/>
  <c r="N393" i="22"/>
  <c r="M393" i="22"/>
  <c r="B392" i="22"/>
  <c r="AM392" i="22"/>
  <c r="AL392" i="22"/>
  <c r="AA392" i="22"/>
  <c r="AB392" i="22" s="1"/>
  <c r="T392" i="22"/>
  <c r="U392" i="22" s="1"/>
  <c r="P392" i="22"/>
  <c r="O392" i="22"/>
  <c r="N392" i="22"/>
  <c r="M392" i="22"/>
  <c r="B391" i="22"/>
  <c r="AM391" i="22"/>
  <c r="AL391" i="22"/>
  <c r="AA391" i="22"/>
  <c r="AB391" i="22" s="1"/>
  <c r="T391" i="22"/>
  <c r="U391" i="22" s="1"/>
  <c r="P391" i="22"/>
  <c r="O391" i="22"/>
  <c r="N391" i="22"/>
  <c r="M391" i="22"/>
  <c r="B390" i="22"/>
  <c r="AM390" i="22"/>
  <c r="AL390" i="22"/>
  <c r="AA390" i="22"/>
  <c r="AB390" i="22" s="1"/>
  <c r="T390" i="22"/>
  <c r="U390" i="22" s="1"/>
  <c r="P390" i="22"/>
  <c r="O390" i="22"/>
  <c r="N390" i="22"/>
  <c r="M390" i="22"/>
  <c r="B389" i="22"/>
  <c r="AM389" i="22"/>
  <c r="AL389" i="22"/>
  <c r="AA389" i="22"/>
  <c r="AB389" i="22" s="1"/>
  <c r="T389" i="22"/>
  <c r="U389" i="22" s="1"/>
  <c r="P389" i="22"/>
  <c r="O389" i="22"/>
  <c r="N389" i="22"/>
  <c r="M389" i="22"/>
  <c r="B388" i="22"/>
  <c r="AM388" i="22"/>
  <c r="AL388" i="22"/>
  <c r="AA388" i="22"/>
  <c r="AB388" i="22" s="1"/>
  <c r="T388" i="22"/>
  <c r="U388" i="22" s="1"/>
  <c r="M388" i="22"/>
  <c r="O388" i="22" s="1"/>
  <c r="B387" i="22"/>
  <c r="AA387" i="22"/>
  <c r="AB387" i="22" s="1"/>
  <c r="T387" i="22"/>
  <c r="U387" i="22" s="1"/>
  <c r="M387" i="22"/>
  <c r="O387" i="22" s="1"/>
  <c r="B386" i="22"/>
  <c r="A387" i="22" s="1"/>
  <c r="AM385" i="22"/>
  <c r="AL385" i="22"/>
  <c r="AB385" i="22"/>
  <c r="AA385" i="22"/>
  <c r="U385" i="22"/>
  <c r="T385" i="22"/>
  <c r="P385" i="22"/>
  <c r="O385" i="22"/>
  <c r="N385" i="22"/>
  <c r="M385" i="22"/>
  <c r="B384" i="22"/>
  <c r="AM384" i="22"/>
  <c r="AL384" i="22"/>
  <c r="AA384" i="22"/>
  <c r="AB384" i="22" s="1"/>
  <c r="U384" i="22"/>
  <c r="T384" i="22"/>
  <c r="P384" i="22"/>
  <c r="O384" i="22"/>
  <c r="N384" i="22"/>
  <c r="M384" i="22"/>
  <c r="B383" i="22"/>
  <c r="AM383" i="22"/>
  <c r="AL383" i="22"/>
  <c r="AA383" i="22"/>
  <c r="AB383" i="22" s="1"/>
  <c r="U383" i="22"/>
  <c r="T383" i="22"/>
  <c r="P383" i="22"/>
  <c r="O383" i="22"/>
  <c r="N383" i="22"/>
  <c r="M383" i="22"/>
  <c r="B382" i="22"/>
  <c r="AM382" i="22"/>
  <c r="AL382" i="22"/>
  <c r="AA382" i="22"/>
  <c r="AB382" i="22" s="1"/>
  <c r="U382" i="22"/>
  <c r="T382" i="22"/>
  <c r="P382" i="22"/>
  <c r="O382" i="22"/>
  <c r="N382" i="22"/>
  <c r="M382" i="22"/>
  <c r="B381" i="22"/>
  <c r="AM381" i="22"/>
  <c r="AL381" i="22"/>
  <c r="AA381" i="22"/>
  <c r="AB381" i="22" s="1"/>
  <c r="U381" i="22"/>
  <c r="T381" i="22"/>
  <c r="P381" i="22"/>
  <c r="O381" i="22"/>
  <c r="N381" i="22"/>
  <c r="M381" i="22"/>
  <c r="B380" i="22"/>
  <c r="AL380" i="22"/>
  <c r="AM380" i="22" s="1"/>
  <c r="AA380" i="22"/>
  <c r="AB380" i="22" s="1"/>
  <c r="U380" i="22"/>
  <c r="T380" i="22"/>
  <c r="P380" i="22"/>
  <c r="O380" i="22"/>
  <c r="N380" i="22"/>
  <c r="M380" i="22"/>
  <c r="B379" i="22"/>
  <c r="AA379" i="22"/>
  <c r="AB379" i="22" s="1"/>
  <c r="U379" i="22"/>
  <c r="T379" i="22"/>
  <c r="N379" i="22"/>
  <c r="P379" i="22" s="1"/>
  <c r="M379" i="22"/>
  <c r="O379" i="22" s="1"/>
  <c r="B378" i="22"/>
  <c r="A379" i="22" s="1"/>
  <c r="AM377" i="22"/>
  <c r="AL377" i="22"/>
  <c r="AB377" i="22"/>
  <c r="AA377" i="22"/>
  <c r="U377" i="22"/>
  <c r="T377" i="22"/>
  <c r="P377" i="22"/>
  <c r="O377" i="22"/>
  <c r="N377" i="22"/>
  <c r="M377" i="22"/>
  <c r="B376" i="22"/>
  <c r="AM376" i="22"/>
  <c r="AL376" i="22"/>
  <c r="AA376" i="22"/>
  <c r="AB376" i="22" s="1"/>
  <c r="U376" i="22"/>
  <c r="T376" i="22"/>
  <c r="P376" i="22"/>
  <c r="O376" i="22"/>
  <c r="N376" i="22"/>
  <c r="M376" i="22"/>
  <c r="B375" i="22"/>
  <c r="AM375" i="22"/>
  <c r="AL375" i="22"/>
  <c r="AA375" i="22"/>
  <c r="AB375" i="22" s="1"/>
  <c r="U375" i="22"/>
  <c r="T375" i="22"/>
  <c r="P375" i="22"/>
  <c r="O375" i="22"/>
  <c r="N375" i="22"/>
  <c r="M375" i="22"/>
  <c r="B374" i="22"/>
  <c r="AM374" i="22"/>
  <c r="AL374" i="22"/>
  <c r="AA374" i="22"/>
  <c r="AB374" i="22" s="1"/>
  <c r="U374" i="22"/>
  <c r="T374" i="22"/>
  <c r="P374" i="22"/>
  <c r="O374" i="22"/>
  <c r="N374" i="22"/>
  <c r="M374" i="22"/>
  <c r="B373" i="22"/>
  <c r="AM373" i="22"/>
  <c r="AL373" i="22"/>
  <c r="AA373" i="22"/>
  <c r="AB373" i="22" s="1"/>
  <c r="U373" i="22"/>
  <c r="T373" i="22"/>
  <c r="P373" i="22"/>
  <c r="O373" i="22"/>
  <c r="N373" i="22"/>
  <c r="M373" i="22"/>
  <c r="B372" i="22"/>
  <c r="AM372" i="22"/>
  <c r="AL372" i="22"/>
  <c r="AA372" i="22"/>
  <c r="AB372" i="22" s="1"/>
  <c r="U372" i="22"/>
  <c r="T372" i="22"/>
  <c r="P372" i="22"/>
  <c r="O372" i="22"/>
  <c r="N372" i="22"/>
  <c r="M372" i="22"/>
  <c r="B371" i="22"/>
  <c r="AM371" i="22"/>
  <c r="AL371" i="22"/>
  <c r="AA371" i="22"/>
  <c r="AB371" i="22" s="1"/>
  <c r="U371" i="22"/>
  <c r="T371" i="22"/>
  <c r="P371" i="22"/>
  <c r="O371" i="22"/>
  <c r="N371" i="22"/>
  <c r="M371" i="22"/>
  <c r="B370" i="22"/>
  <c r="AM370" i="22"/>
  <c r="AL370" i="22"/>
  <c r="AA370" i="22"/>
  <c r="AB370" i="22" s="1"/>
  <c r="U370" i="22"/>
  <c r="T370" i="22"/>
  <c r="P370" i="22"/>
  <c r="O370" i="22"/>
  <c r="N370" i="22"/>
  <c r="M370" i="22"/>
  <c r="B369" i="22"/>
  <c r="AM369" i="22"/>
  <c r="AL369" i="22"/>
  <c r="AA369" i="22"/>
  <c r="AB369" i="22" s="1"/>
  <c r="U369" i="22"/>
  <c r="T369" i="22"/>
  <c r="P369" i="22"/>
  <c r="O369" i="22"/>
  <c r="N369" i="22"/>
  <c r="M369" i="22"/>
  <c r="B368" i="22"/>
  <c r="AM368" i="22"/>
  <c r="AL368" i="22"/>
  <c r="AA368" i="22"/>
  <c r="AB368" i="22" s="1"/>
  <c r="U368" i="22"/>
  <c r="T368" i="22"/>
  <c r="P368" i="22"/>
  <c r="O368" i="22"/>
  <c r="N368" i="22"/>
  <c r="M368" i="22"/>
  <c r="B367" i="22"/>
  <c r="AL367" i="22"/>
  <c r="AM367" i="22" s="1"/>
  <c r="AA367" i="22"/>
  <c r="AB367" i="22" s="1"/>
  <c r="U367" i="22"/>
  <c r="T367" i="22"/>
  <c r="P367" i="22"/>
  <c r="O367" i="22"/>
  <c r="N367" i="22"/>
  <c r="M367" i="22"/>
  <c r="B366" i="22"/>
  <c r="AA366" i="22"/>
  <c r="AB366" i="22" s="1"/>
  <c r="U366" i="22"/>
  <c r="T366" i="22"/>
  <c r="N366" i="22"/>
  <c r="P366" i="22" s="1"/>
  <c r="M366" i="22"/>
  <c r="O366" i="22" s="1"/>
  <c r="B365" i="22"/>
  <c r="A366" i="22" s="1"/>
  <c r="AM364" i="22"/>
  <c r="AL364" i="22"/>
  <c r="AB364" i="22"/>
  <c r="AA364" i="22"/>
  <c r="U364" i="22"/>
  <c r="T364" i="22"/>
  <c r="P364" i="22"/>
  <c r="O364" i="22"/>
  <c r="N364" i="22"/>
  <c r="M364" i="22"/>
  <c r="B363" i="22"/>
  <c r="AM363" i="22"/>
  <c r="AL363" i="22"/>
  <c r="AA363" i="22"/>
  <c r="AB363" i="22" s="1"/>
  <c r="U363" i="22"/>
  <c r="T363" i="22"/>
  <c r="P363" i="22"/>
  <c r="O363" i="22"/>
  <c r="N363" i="22"/>
  <c r="M363" i="22"/>
  <c r="B362" i="22"/>
  <c r="AM362" i="22"/>
  <c r="AL362" i="22"/>
  <c r="AA362" i="22"/>
  <c r="AB362" i="22" s="1"/>
  <c r="U362" i="22"/>
  <c r="T362" i="22"/>
  <c r="P362" i="22"/>
  <c r="O362" i="22"/>
  <c r="N362" i="22"/>
  <c r="M362" i="22"/>
  <c r="B361" i="22"/>
  <c r="AM361" i="22"/>
  <c r="AL361" i="22"/>
  <c r="AA361" i="22"/>
  <c r="AB361" i="22" s="1"/>
  <c r="U361" i="22"/>
  <c r="T361" i="22"/>
  <c r="P361" i="22"/>
  <c r="O361" i="22"/>
  <c r="N361" i="22"/>
  <c r="M361" i="22"/>
  <c r="B360" i="22"/>
  <c r="AM360" i="22"/>
  <c r="AL360" i="22"/>
  <c r="AA360" i="22"/>
  <c r="AB360" i="22" s="1"/>
  <c r="U360" i="22"/>
  <c r="T360" i="22"/>
  <c r="P360" i="22"/>
  <c r="O360" i="22"/>
  <c r="N360" i="22"/>
  <c r="M360" i="22"/>
  <c r="B359" i="22"/>
  <c r="AM359" i="22"/>
  <c r="AL359" i="22"/>
  <c r="AA359" i="22"/>
  <c r="AB359" i="22" s="1"/>
  <c r="U359" i="22"/>
  <c r="T359" i="22"/>
  <c r="P359" i="22"/>
  <c r="O359" i="22"/>
  <c r="N359" i="22"/>
  <c r="M359" i="22"/>
  <c r="B358" i="22"/>
  <c r="AM358" i="22"/>
  <c r="AL358" i="22"/>
  <c r="AA358" i="22"/>
  <c r="AB358" i="22" s="1"/>
  <c r="U358" i="22"/>
  <c r="T358" i="22"/>
  <c r="P358" i="22"/>
  <c r="O358" i="22"/>
  <c r="N358" i="22"/>
  <c r="M358" i="22"/>
  <c r="B357" i="22"/>
  <c r="AM357" i="22"/>
  <c r="AL357" i="22"/>
  <c r="AA357" i="22"/>
  <c r="AB357" i="22" s="1"/>
  <c r="U357" i="22"/>
  <c r="T357" i="22"/>
  <c r="P357" i="22"/>
  <c r="O357" i="22"/>
  <c r="N357" i="22"/>
  <c r="M357" i="22"/>
  <c r="B356" i="22"/>
  <c r="AM356" i="22"/>
  <c r="AL356" i="22"/>
  <c r="AA356" i="22"/>
  <c r="AB356" i="22" s="1"/>
  <c r="U356" i="22"/>
  <c r="T356" i="22"/>
  <c r="P356" i="22"/>
  <c r="O356" i="22"/>
  <c r="N356" i="22"/>
  <c r="M356" i="22"/>
  <c r="B355" i="22"/>
  <c r="AM355" i="22"/>
  <c r="AL355" i="22"/>
  <c r="AA355" i="22"/>
  <c r="AB355" i="22" s="1"/>
  <c r="U355" i="22"/>
  <c r="T355" i="22"/>
  <c r="P355" i="22"/>
  <c r="O355" i="22"/>
  <c r="N355" i="22"/>
  <c r="M355" i="22"/>
  <c r="B354" i="22"/>
  <c r="AL354" i="22"/>
  <c r="AM354" i="22" s="1"/>
  <c r="AA354" i="22"/>
  <c r="AB354" i="22" s="1"/>
  <c r="U354" i="22"/>
  <c r="T354" i="22"/>
  <c r="P354" i="22"/>
  <c r="O354" i="22"/>
  <c r="N354" i="22"/>
  <c r="M354" i="22"/>
  <c r="B353" i="22"/>
  <c r="AA353" i="22"/>
  <c r="AB353" i="22" s="1"/>
  <c r="U353" i="22"/>
  <c r="T353" i="22"/>
  <c r="N353" i="22"/>
  <c r="P353" i="22" s="1"/>
  <c r="M353" i="22"/>
  <c r="O353" i="22" s="1"/>
  <c r="B352" i="22"/>
  <c r="A353" i="22" s="1"/>
  <c r="AM351" i="22"/>
  <c r="AL351" i="22"/>
  <c r="AB351" i="22"/>
  <c r="AA351" i="22"/>
  <c r="U351" i="22"/>
  <c r="T351" i="22"/>
  <c r="P351" i="22"/>
  <c r="O351" i="22"/>
  <c r="N351" i="22"/>
  <c r="M351" i="22"/>
  <c r="B350" i="22"/>
  <c r="B349" i="22"/>
  <c r="B348" i="22"/>
  <c r="AM348" i="22"/>
  <c r="AL348" i="22"/>
  <c r="AB348" i="22"/>
  <c r="AA348" i="22"/>
  <c r="U348" i="22"/>
  <c r="T348" i="22"/>
  <c r="P348" i="22"/>
  <c r="O348" i="22"/>
  <c r="N348" i="22"/>
  <c r="M348" i="22"/>
  <c r="B347" i="22"/>
  <c r="AM347" i="22"/>
  <c r="AL347" i="22"/>
  <c r="AB347" i="22"/>
  <c r="AA347" i="22"/>
  <c r="U347" i="22"/>
  <c r="T347" i="22"/>
  <c r="P347" i="22"/>
  <c r="O347" i="22"/>
  <c r="N347" i="22"/>
  <c r="M347" i="22"/>
  <c r="B346" i="22"/>
  <c r="AM346" i="22"/>
  <c r="AL346" i="22"/>
  <c r="AB346" i="22"/>
  <c r="AA346" i="22"/>
  <c r="U346" i="22"/>
  <c r="T346" i="22"/>
  <c r="N346" i="22"/>
  <c r="P346" i="22" s="1"/>
  <c r="M346" i="22"/>
  <c r="O346" i="22" s="1"/>
  <c r="B345" i="22"/>
  <c r="A346" i="22" s="1"/>
  <c r="AM344" i="22"/>
  <c r="AL344" i="22"/>
  <c r="AB344" i="22"/>
  <c r="AA344" i="22"/>
  <c r="U344" i="22"/>
  <c r="T344" i="22"/>
  <c r="P344" i="22"/>
  <c r="O344" i="22"/>
  <c r="N344" i="22"/>
  <c r="M344" i="22"/>
  <c r="B343" i="22"/>
  <c r="AM343" i="22"/>
  <c r="AL343" i="22"/>
  <c r="AB343" i="22"/>
  <c r="AA343" i="22"/>
  <c r="U343" i="22"/>
  <c r="T343" i="22"/>
  <c r="P343" i="22"/>
  <c r="O343" i="22"/>
  <c r="N343" i="22"/>
  <c r="M343" i="22"/>
  <c r="B342" i="22"/>
  <c r="AM342" i="22"/>
  <c r="AL342" i="22"/>
  <c r="AB342" i="22"/>
  <c r="AA342" i="22"/>
  <c r="U342" i="22"/>
  <c r="T342" i="22"/>
  <c r="P342" i="22"/>
  <c r="O342" i="22"/>
  <c r="N342" i="22"/>
  <c r="M342" i="22"/>
  <c r="B341" i="22"/>
  <c r="AM341" i="22"/>
  <c r="AL341" i="22"/>
  <c r="AB341" i="22"/>
  <c r="AA341" i="22"/>
  <c r="U341" i="22"/>
  <c r="T341" i="22"/>
  <c r="P341" i="22"/>
  <c r="O341" i="22"/>
  <c r="N341" i="22"/>
  <c r="M341" i="22"/>
  <c r="B340" i="22"/>
  <c r="AM340" i="22"/>
  <c r="AL340" i="22"/>
  <c r="AB340" i="22"/>
  <c r="AA340" i="22"/>
  <c r="U340" i="22"/>
  <c r="T340" i="22"/>
  <c r="P340" i="22"/>
  <c r="O340" i="22"/>
  <c r="N340" i="22"/>
  <c r="M340" i="22"/>
  <c r="B339" i="22"/>
  <c r="AM339" i="22"/>
  <c r="AL339" i="22"/>
  <c r="AB339" i="22"/>
  <c r="AA339" i="22"/>
  <c r="U339" i="22"/>
  <c r="T339" i="22"/>
  <c r="P339" i="22"/>
  <c r="O339" i="22"/>
  <c r="N339" i="22"/>
  <c r="M339" i="22"/>
  <c r="B338" i="22"/>
  <c r="AM338" i="22"/>
  <c r="AL338" i="22"/>
  <c r="AA338" i="22"/>
  <c r="AB338" i="22" s="1"/>
  <c r="U338" i="22"/>
  <c r="T338" i="22"/>
  <c r="N338" i="22"/>
  <c r="P338" i="22" s="1"/>
  <c r="M338" i="22"/>
  <c r="O338" i="22" s="1"/>
  <c r="B337" i="22"/>
  <c r="A338" i="22" s="1"/>
  <c r="AM336" i="22"/>
  <c r="AL336" i="22"/>
  <c r="AB336" i="22"/>
  <c r="AA336" i="22"/>
  <c r="U336" i="22"/>
  <c r="T336" i="22"/>
  <c r="P336" i="22"/>
  <c r="O336" i="22"/>
  <c r="N336" i="22"/>
  <c r="M336" i="22"/>
  <c r="B335" i="22"/>
  <c r="AM335" i="22"/>
  <c r="AL335" i="22"/>
  <c r="AA335" i="22"/>
  <c r="AB335" i="22" s="1"/>
  <c r="U335" i="22"/>
  <c r="T335" i="22"/>
  <c r="P335" i="22"/>
  <c r="O335" i="22"/>
  <c r="N335" i="22"/>
  <c r="M335" i="22"/>
  <c r="B334" i="22"/>
  <c r="AM334" i="22"/>
  <c r="AL334" i="22"/>
  <c r="AA334" i="22"/>
  <c r="AB334" i="22" s="1"/>
  <c r="U334" i="22"/>
  <c r="T334" i="22"/>
  <c r="P334" i="22"/>
  <c r="O334" i="22"/>
  <c r="N334" i="22"/>
  <c r="M334" i="22"/>
  <c r="B333" i="22"/>
  <c r="AM333" i="22"/>
  <c r="AL333" i="22"/>
  <c r="AA333" i="22"/>
  <c r="AB333" i="22" s="1"/>
  <c r="U333" i="22"/>
  <c r="T333" i="22"/>
  <c r="P333" i="22"/>
  <c r="O333" i="22"/>
  <c r="N333" i="22"/>
  <c r="M333" i="22"/>
  <c r="B332" i="22"/>
  <c r="AM332" i="22"/>
  <c r="AL332" i="22"/>
  <c r="AA332" i="22"/>
  <c r="AB332" i="22" s="1"/>
  <c r="U332" i="22"/>
  <c r="T332" i="22"/>
  <c r="P332" i="22"/>
  <c r="O332" i="22"/>
  <c r="N332" i="22"/>
  <c r="M332" i="22"/>
  <c r="B331" i="22"/>
  <c r="AM331" i="22"/>
  <c r="AL331" i="22"/>
  <c r="AA331" i="22"/>
  <c r="AB331" i="22" s="1"/>
  <c r="U331" i="22"/>
  <c r="T331" i="22"/>
  <c r="P331" i="22"/>
  <c r="O331" i="22"/>
  <c r="N331" i="22"/>
  <c r="M331" i="22"/>
  <c r="B330" i="22"/>
  <c r="AM330" i="22"/>
  <c r="AL330" i="22"/>
  <c r="AA330" i="22"/>
  <c r="Y330" i="22"/>
  <c r="Y323" i="22" s="1"/>
  <c r="U330" i="22"/>
  <c r="T330" i="22"/>
  <c r="P330" i="22"/>
  <c r="O330" i="22"/>
  <c r="N330" i="22"/>
  <c r="M330" i="22"/>
  <c r="B329" i="22"/>
  <c r="AM329" i="22"/>
  <c r="AL329" i="22"/>
  <c r="AA329" i="22"/>
  <c r="AB329" i="22" s="1"/>
  <c r="U329" i="22"/>
  <c r="T329" i="22"/>
  <c r="P329" i="22"/>
  <c r="O329" i="22"/>
  <c r="N329" i="22"/>
  <c r="M329" i="22"/>
  <c r="B328" i="22"/>
  <c r="AM328" i="22"/>
  <c r="AL328" i="22"/>
  <c r="AA328" i="22"/>
  <c r="AB328" i="22" s="1"/>
  <c r="U328" i="22"/>
  <c r="T328" i="22"/>
  <c r="P328" i="22"/>
  <c r="O328" i="22"/>
  <c r="N328" i="22"/>
  <c r="M328" i="22"/>
  <c r="B327" i="22"/>
  <c r="AM327" i="22"/>
  <c r="AL327" i="22"/>
  <c r="AA327" i="22"/>
  <c r="AB327" i="22" s="1"/>
  <c r="U327" i="22"/>
  <c r="T327" i="22"/>
  <c r="P327" i="22"/>
  <c r="O327" i="22"/>
  <c r="N327" i="22"/>
  <c r="M327" i="22"/>
  <c r="B326" i="22"/>
  <c r="AM326" i="22"/>
  <c r="AL326" i="22"/>
  <c r="AA326" i="22"/>
  <c r="AB326" i="22" s="1"/>
  <c r="U326" i="22"/>
  <c r="T326" i="22"/>
  <c r="P326" i="22"/>
  <c r="O326" i="22"/>
  <c r="N326" i="22"/>
  <c r="M326" i="22"/>
  <c r="B325" i="22"/>
  <c r="AM325" i="22"/>
  <c r="AL325" i="22"/>
  <c r="AA325" i="22"/>
  <c r="AB325" i="22" s="1"/>
  <c r="U325" i="22"/>
  <c r="T325" i="22"/>
  <c r="P325" i="22"/>
  <c r="O325" i="22"/>
  <c r="N325" i="22"/>
  <c r="M325" i="22"/>
  <c r="B324" i="22"/>
  <c r="AM324" i="22"/>
  <c r="AL324" i="22"/>
  <c r="AA324" i="22"/>
  <c r="AB324" i="22" s="1"/>
  <c r="U324" i="22"/>
  <c r="T324" i="22"/>
  <c r="N324" i="22"/>
  <c r="P324" i="22" s="1"/>
  <c r="M324" i="22"/>
  <c r="O324" i="22" s="1"/>
  <c r="B323" i="22"/>
  <c r="A324" i="22" s="1"/>
  <c r="AM322" i="22"/>
  <c r="AL322" i="22"/>
  <c r="AB322" i="22"/>
  <c r="AA322" i="22"/>
  <c r="U322" i="22"/>
  <c r="T322" i="22"/>
  <c r="P322" i="22"/>
  <c r="O322" i="22"/>
  <c r="N322" i="22"/>
  <c r="M322" i="22"/>
  <c r="B321" i="22"/>
  <c r="AM321" i="22"/>
  <c r="AL321" i="22"/>
  <c r="AA321" i="22"/>
  <c r="AB321" i="22" s="1"/>
  <c r="U321" i="22"/>
  <c r="T321" i="22"/>
  <c r="P321" i="22"/>
  <c r="O321" i="22"/>
  <c r="N321" i="22"/>
  <c r="M321" i="22"/>
  <c r="B320" i="22"/>
  <c r="AM320" i="22"/>
  <c r="AL320" i="22"/>
  <c r="AA320" i="22"/>
  <c r="AB320" i="22" s="1"/>
  <c r="U320" i="22"/>
  <c r="T320" i="22"/>
  <c r="P320" i="22"/>
  <c r="O320" i="22"/>
  <c r="N320" i="22"/>
  <c r="M320" i="22"/>
  <c r="B319" i="22"/>
  <c r="AM319" i="22"/>
  <c r="AL319" i="22"/>
  <c r="AA319" i="22"/>
  <c r="AB319" i="22" s="1"/>
  <c r="U319" i="22"/>
  <c r="T319" i="22"/>
  <c r="P319" i="22"/>
  <c r="O319" i="22"/>
  <c r="N319" i="22"/>
  <c r="M319" i="22"/>
  <c r="B318" i="22"/>
  <c r="AM318" i="22"/>
  <c r="AL318" i="22"/>
  <c r="AA318" i="22"/>
  <c r="AB318" i="22" s="1"/>
  <c r="U318" i="22"/>
  <c r="T318" i="22"/>
  <c r="P318" i="22"/>
  <c r="O318" i="22"/>
  <c r="N318" i="22"/>
  <c r="M318" i="22"/>
  <c r="B317" i="22"/>
  <c r="AM317" i="22"/>
  <c r="AL317" i="22"/>
  <c r="AA317" i="22"/>
  <c r="AB317" i="22" s="1"/>
  <c r="U317" i="22"/>
  <c r="T317" i="22"/>
  <c r="P317" i="22"/>
  <c r="O317" i="22"/>
  <c r="N317" i="22"/>
  <c r="M317" i="22"/>
  <c r="B316" i="22"/>
  <c r="AM316" i="22"/>
  <c r="AL316" i="22"/>
  <c r="AA316" i="22"/>
  <c r="AB316" i="22" s="1"/>
  <c r="U316" i="22"/>
  <c r="T316" i="22"/>
  <c r="P316" i="22"/>
  <c r="O316" i="22"/>
  <c r="N316" i="22"/>
  <c r="M316" i="22"/>
  <c r="B315" i="22"/>
  <c r="AM315" i="22"/>
  <c r="AL315" i="22"/>
  <c r="AA315" i="22"/>
  <c r="AB315" i="22" s="1"/>
  <c r="U315" i="22"/>
  <c r="T315" i="22"/>
  <c r="P315" i="22"/>
  <c r="O315" i="22"/>
  <c r="N315" i="22"/>
  <c r="M315" i="22"/>
  <c r="B314" i="22"/>
  <c r="AM314" i="22"/>
  <c r="AL314" i="22"/>
  <c r="AA314" i="22"/>
  <c r="AB314" i="22" s="1"/>
  <c r="U314" i="22"/>
  <c r="T314" i="22"/>
  <c r="P314" i="22"/>
  <c r="O314" i="22"/>
  <c r="N314" i="22"/>
  <c r="M314" i="22"/>
  <c r="B313" i="22"/>
  <c r="AM313" i="22"/>
  <c r="AL313" i="22"/>
  <c r="AA313" i="22"/>
  <c r="AB313" i="22" s="1"/>
  <c r="U313" i="22"/>
  <c r="T313" i="22"/>
  <c r="P313" i="22"/>
  <c r="O313" i="22"/>
  <c r="N313" i="22"/>
  <c r="M313" i="22"/>
  <c r="B312" i="22"/>
  <c r="AM312" i="22"/>
  <c r="AL312" i="22"/>
  <c r="AA312" i="22"/>
  <c r="AB312" i="22" s="1"/>
  <c r="U312" i="22"/>
  <c r="T312" i="22"/>
  <c r="P312" i="22"/>
  <c r="O312" i="22"/>
  <c r="N312" i="22"/>
  <c r="M312" i="22"/>
  <c r="B311" i="22"/>
  <c r="AM311" i="22"/>
  <c r="AL311" i="22"/>
  <c r="AA311" i="22"/>
  <c r="AB311" i="22" s="1"/>
  <c r="U311" i="22"/>
  <c r="T311" i="22"/>
  <c r="P311" i="22"/>
  <c r="O311" i="22"/>
  <c r="N311" i="22"/>
  <c r="M311" i="22"/>
  <c r="B310" i="22"/>
  <c r="AM310" i="22"/>
  <c r="AL310" i="22"/>
  <c r="AA310" i="22"/>
  <c r="AB310" i="22" s="1"/>
  <c r="U310" i="22"/>
  <c r="T310" i="22"/>
  <c r="N310" i="22"/>
  <c r="P310" i="22" s="1"/>
  <c r="M310" i="22"/>
  <c r="O310" i="22" s="1"/>
  <c r="B309" i="22"/>
  <c r="A310" i="22" s="1"/>
  <c r="AM308" i="22"/>
  <c r="AL308" i="22"/>
  <c r="AB308" i="22"/>
  <c r="AA308" i="22"/>
  <c r="U308" i="22"/>
  <c r="T308" i="22"/>
  <c r="P308" i="22"/>
  <c r="O308" i="22"/>
  <c r="N308" i="22"/>
  <c r="M308" i="22"/>
  <c r="B307" i="22"/>
  <c r="AM307" i="22"/>
  <c r="AL307" i="22"/>
  <c r="AA307" i="22"/>
  <c r="AB307" i="22" s="1"/>
  <c r="U307" i="22"/>
  <c r="T307" i="22"/>
  <c r="P307" i="22"/>
  <c r="O307" i="22"/>
  <c r="N307" i="22"/>
  <c r="M307" i="22"/>
  <c r="B306" i="22"/>
  <c r="AM306" i="22"/>
  <c r="AL306" i="22"/>
  <c r="AA306" i="22"/>
  <c r="AB306" i="22" s="1"/>
  <c r="U306" i="22"/>
  <c r="T306" i="22"/>
  <c r="P306" i="22"/>
  <c r="O306" i="22"/>
  <c r="N306" i="22"/>
  <c r="M306" i="22"/>
  <c r="B305" i="22"/>
  <c r="AM305" i="22"/>
  <c r="AL305" i="22"/>
  <c r="AA305" i="22"/>
  <c r="AB305" i="22" s="1"/>
  <c r="U305" i="22"/>
  <c r="T305" i="22"/>
  <c r="P305" i="22"/>
  <c r="O305" i="22"/>
  <c r="N305" i="22"/>
  <c r="M305" i="22"/>
  <c r="B304" i="22"/>
  <c r="AM304" i="22"/>
  <c r="AL304" i="22"/>
  <c r="AA304" i="22"/>
  <c r="AB304" i="22" s="1"/>
  <c r="U304" i="22"/>
  <c r="T304" i="22"/>
  <c r="P304" i="22"/>
  <c r="O304" i="22"/>
  <c r="N304" i="22"/>
  <c r="M304" i="22"/>
  <c r="B303" i="22"/>
  <c r="AM303" i="22"/>
  <c r="AL303" i="22"/>
  <c r="AA303" i="22"/>
  <c r="AB303" i="22" s="1"/>
  <c r="U303" i="22"/>
  <c r="T303" i="22"/>
  <c r="P303" i="22"/>
  <c r="O303" i="22"/>
  <c r="N303" i="22"/>
  <c r="M303" i="22"/>
  <c r="B302" i="22"/>
  <c r="AM302" i="22"/>
  <c r="AL302" i="22"/>
  <c r="AA302" i="22"/>
  <c r="AB302" i="22" s="1"/>
  <c r="U302" i="22"/>
  <c r="T302" i="22"/>
  <c r="P302" i="22"/>
  <c r="O302" i="22"/>
  <c r="N302" i="22"/>
  <c r="M302" i="22"/>
  <c r="B301" i="22"/>
  <c r="AM301" i="22"/>
  <c r="AL301" i="22"/>
  <c r="AA301" i="22"/>
  <c r="AB301" i="22" s="1"/>
  <c r="U301" i="22"/>
  <c r="T301" i="22"/>
  <c r="P301" i="22"/>
  <c r="O301" i="22"/>
  <c r="N301" i="22"/>
  <c r="M301" i="22"/>
  <c r="B300" i="22"/>
  <c r="AM300" i="22"/>
  <c r="AL300" i="22"/>
  <c r="AA300" i="22"/>
  <c r="AB300" i="22" s="1"/>
  <c r="U300" i="22"/>
  <c r="T300" i="22"/>
  <c r="P300" i="22"/>
  <c r="O300" i="22"/>
  <c r="N300" i="22"/>
  <c r="M300" i="22"/>
  <c r="B299" i="22"/>
  <c r="AM299" i="22"/>
  <c r="AL299" i="22"/>
  <c r="AA299" i="22"/>
  <c r="AB299" i="22" s="1"/>
  <c r="U299" i="22"/>
  <c r="T299" i="22"/>
  <c r="P299" i="22"/>
  <c r="O299" i="22"/>
  <c r="N299" i="22"/>
  <c r="M299" i="22"/>
  <c r="B298" i="22"/>
  <c r="AM298" i="22"/>
  <c r="AL298" i="22"/>
  <c r="AA298" i="22"/>
  <c r="AB298" i="22" s="1"/>
  <c r="U298" i="22"/>
  <c r="T298" i="22"/>
  <c r="P298" i="22"/>
  <c r="O298" i="22"/>
  <c r="N298" i="22"/>
  <c r="M298" i="22"/>
  <c r="B297" i="22"/>
  <c r="AM297" i="22"/>
  <c r="AL297" i="22"/>
  <c r="AA297" i="22"/>
  <c r="AB297" i="22" s="1"/>
  <c r="U297" i="22"/>
  <c r="T297" i="22"/>
  <c r="P297" i="22"/>
  <c r="O297" i="22"/>
  <c r="N297" i="22"/>
  <c r="M297" i="22"/>
  <c r="B296" i="22"/>
  <c r="AM296" i="22"/>
  <c r="AL296" i="22"/>
  <c r="AA296" i="22"/>
  <c r="AB296" i="22" s="1"/>
  <c r="U296" i="22"/>
  <c r="T296" i="22"/>
  <c r="P296" i="22"/>
  <c r="O296" i="22"/>
  <c r="N296" i="22"/>
  <c r="M296" i="22"/>
  <c r="B295" i="22"/>
  <c r="AM295" i="22"/>
  <c r="AL295" i="22"/>
  <c r="AA295" i="22"/>
  <c r="AB295" i="22" s="1"/>
  <c r="U295" i="22"/>
  <c r="T295" i="22"/>
  <c r="P295" i="22"/>
  <c r="O295" i="22"/>
  <c r="N295" i="22"/>
  <c r="M295" i="22"/>
  <c r="B294" i="22"/>
  <c r="AL294" i="22"/>
  <c r="AM294" i="22" s="1"/>
  <c r="AA294" i="22"/>
  <c r="AB294" i="22" s="1"/>
  <c r="U294" i="22"/>
  <c r="T294" i="22"/>
  <c r="P294" i="22"/>
  <c r="O294" i="22"/>
  <c r="N294" i="22"/>
  <c r="M294" i="22"/>
  <c r="B293" i="22"/>
  <c r="AA293" i="22"/>
  <c r="AB293" i="22" s="1"/>
  <c r="U293" i="22"/>
  <c r="T293" i="22"/>
  <c r="N293" i="22"/>
  <c r="P293" i="22" s="1"/>
  <c r="M293" i="22"/>
  <c r="O293" i="22" s="1"/>
  <c r="B292" i="22"/>
  <c r="A293" i="22" s="1"/>
  <c r="AM291" i="22"/>
  <c r="AL291" i="22"/>
  <c r="AB291" i="22"/>
  <c r="AA291" i="22"/>
  <c r="U291" i="22"/>
  <c r="T291" i="22"/>
  <c r="P291" i="22"/>
  <c r="O291" i="22"/>
  <c r="N291" i="22"/>
  <c r="M291" i="22"/>
  <c r="B290" i="22"/>
  <c r="AM290" i="22"/>
  <c r="AL290" i="22"/>
  <c r="AB290" i="22"/>
  <c r="AA290" i="22"/>
  <c r="U290" i="22"/>
  <c r="T290" i="22"/>
  <c r="P290" i="22"/>
  <c r="O290" i="22"/>
  <c r="N290" i="22"/>
  <c r="M290" i="22"/>
  <c r="B289" i="22"/>
  <c r="AM289" i="22"/>
  <c r="AL289" i="22"/>
  <c r="AA289" i="22"/>
  <c r="AB289" i="22" s="1"/>
  <c r="U289" i="22"/>
  <c r="T289" i="22"/>
  <c r="P289" i="22"/>
  <c r="O289" i="22"/>
  <c r="N289" i="22"/>
  <c r="M289" i="22"/>
  <c r="B288" i="22"/>
  <c r="AM288" i="22"/>
  <c r="AL288" i="22"/>
  <c r="AA288" i="22"/>
  <c r="AB288" i="22" s="1"/>
  <c r="U288" i="22"/>
  <c r="T288" i="22"/>
  <c r="P288" i="22"/>
  <c r="O288" i="22"/>
  <c r="N288" i="22"/>
  <c r="M288" i="22"/>
  <c r="B287" i="22"/>
  <c r="AM287" i="22"/>
  <c r="AL287" i="22"/>
  <c r="AA287" i="22"/>
  <c r="AB287" i="22" s="1"/>
  <c r="U287" i="22"/>
  <c r="T287" i="22"/>
  <c r="P287" i="22"/>
  <c r="O287" i="22"/>
  <c r="N287" i="22"/>
  <c r="M287" i="22"/>
  <c r="B286" i="22"/>
  <c r="AM286" i="22"/>
  <c r="AL286" i="22"/>
  <c r="AA286" i="22"/>
  <c r="AB286" i="22" s="1"/>
  <c r="U286" i="22"/>
  <c r="T286" i="22"/>
  <c r="P286" i="22"/>
  <c r="O286" i="22"/>
  <c r="N286" i="22"/>
  <c r="M286" i="22"/>
  <c r="B285" i="22"/>
  <c r="AM285" i="22"/>
  <c r="AL285" i="22"/>
  <c r="AA285" i="22"/>
  <c r="AB285" i="22" s="1"/>
  <c r="U285" i="22"/>
  <c r="T285" i="22"/>
  <c r="P285" i="22"/>
  <c r="O285" i="22"/>
  <c r="N285" i="22"/>
  <c r="M285" i="22"/>
  <c r="B284" i="22"/>
  <c r="AM284" i="22"/>
  <c r="AL284" i="22"/>
  <c r="U284" i="22"/>
  <c r="T284" i="22"/>
  <c r="P284" i="22"/>
  <c r="O284" i="22"/>
  <c r="N284" i="22"/>
  <c r="M284" i="22"/>
  <c r="B283" i="22"/>
  <c r="AM283" i="22"/>
  <c r="AL283" i="22"/>
  <c r="AA283" i="22"/>
  <c r="AB283" i="22" s="1"/>
  <c r="U283" i="22"/>
  <c r="T283" i="22"/>
  <c r="P283" i="22"/>
  <c r="O283" i="22"/>
  <c r="N283" i="22"/>
  <c r="M283" i="22"/>
  <c r="B282" i="22"/>
  <c r="AM282" i="22"/>
  <c r="AL282" i="22"/>
  <c r="AA282" i="22"/>
  <c r="AB282" i="22" s="1"/>
  <c r="U282" i="22"/>
  <c r="T282" i="22"/>
  <c r="P282" i="22"/>
  <c r="O282" i="22"/>
  <c r="N282" i="22"/>
  <c r="M282" i="22"/>
  <c r="B281" i="22"/>
  <c r="AM281" i="22"/>
  <c r="AL281" i="22"/>
  <c r="AA281" i="22"/>
  <c r="AB281" i="22" s="1"/>
  <c r="U281" i="22"/>
  <c r="T281" i="22"/>
  <c r="P281" i="22"/>
  <c r="O281" i="22"/>
  <c r="N281" i="22"/>
  <c r="M281" i="22"/>
  <c r="B280" i="22"/>
  <c r="AM280" i="22"/>
  <c r="AL280" i="22"/>
  <c r="U280" i="22"/>
  <c r="T280" i="22"/>
  <c r="P280" i="22"/>
  <c r="O280" i="22"/>
  <c r="N280" i="22"/>
  <c r="M280" i="22"/>
  <c r="B279" i="22"/>
  <c r="AM279" i="22"/>
  <c r="AL279" i="22"/>
  <c r="AA279" i="22"/>
  <c r="AB279" i="22" s="1"/>
  <c r="T279" i="22"/>
  <c r="U279" i="22" s="1"/>
  <c r="P279" i="22"/>
  <c r="O279" i="22"/>
  <c r="N279" i="22"/>
  <c r="M279" i="22"/>
  <c r="B278" i="22"/>
  <c r="AM278" i="22"/>
  <c r="AL278" i="22"/>
  <c r="AA278" i="22"/>
  <c r="AB278" i="22" s="1"/>
  <c r="T278" i="22"/>
  <c r="U278" i="22" s="1"/>
  <c r="P278" i="22"/>
  <c r="O278" i="22"/>
  <c r="N278" i="22"/>
  <c r="M278" i="22"/>
  <c r="B277" i="22"/>
  <c r="AM277" i="22"/>
  <c r="AL277" i="22"/>
  <c r="AA277" i="22"/>
  <c r="AB277" i="22" s="1"/>
  <c r="T277" i="22"/>
  <c r="U277" i="22" s="1"/>
  <c r="P277" i="22"/>
  <c r="O277" i="22"/>
  <c r="N277" i="22"/>
  <c r="M277" i="22"/>
  <c r="B276" i="22"/>
  <c r="AM276" i="22"/>
  <c r="AL276" i="22"/>
  <c r="AA276" i="22"/>
  <c r="AB276" i="22" s="1"/>
  <c r="T276" i="22"/>
  <c r="U276" i="22" s="1"/>
  <c r="P276" i="22"/>
  <c r="O276" i="22"/>
  <c r="N276" i="22"/>
  <c r="M276" i="22"/>
  <c r="B275" i="22"/>
  <c r="AM275" i="22"/>
  <c r="AL275" i="22"/>
  <c r="AA275" i="22"/>
  <c r="AB275" i="22" s="1"/>
  <c r="T275" i="22"/>
  <c r="U275" i="22" s="1"/>
  <c r="P275" i="22"/>
  <c r="O275" i="22"/>
  <c r="N275" i="22"/>
  <c r="M275" i="22"/>
  <c r="B274" i="22"/>
  <c r="AM274" i="22"/>
  <c r="AL274" i="22"/>
  <c r="AA274" i="22"/>
  <c r="AB274" i="22" s="1"/>
  <c r="T274" i="22"/>
  <c r="U274" i="22" s="1"/>
  <c r="P274" i="22"/>
  <c r="O274" i="22"/>
  <c r="N274" i="22"/>
  <c r="M274" i="22"/>
  <c r="B273" i="22"/>
  <c r="AL273" i="22"/>
  <c r="AM273" i="22" s="1"/>
  <c r="AA273" i="22"/>
  <c r="AB273" i="22" s="1"/>
  <c r="T273" i="22"/>
  <c r="U273" i="22" s="1"/>
  <c r="P273" i="22"/>
  <c r="O273" i="22"/>
  <c r="N273" i="22"/>
  <c r="M273" i="22"/>
  <c r="B272" i="22"/>
  <c r="AA272" i="22"/>
  <c r="AB272" i="22" s="1"/>
  <c r="T272" i="22"/>
  <c r="U272" i="22" s="1"/>
  <c r="M272" i="22"/>
  <c r="O272" i="22" s="1"/>
  <c r="B271" i="22"/>
  <c r="A272" i="22" s="1"/>
  <c r="AM270" i="22"/>
  <c r="AL270" i="22"/>
  <c r="AB270" i="22"/>
  <c r="AA270" i="22"/>
  <c r="U270" i="22"/>
  <c r="T270" i="22"/>
  <c r="P270" i="22"/>
  <c r="O270" i="22"/>
  <c r="N270" i="22"/>
  <c r="M270" i="22"/>
  <c r="B269" i="22"/>
  <c r="AM269" i="22"/>
  <c r="AL269" i="22"/>
  <c r="AA269" i="22"/>
  <c r="AB269" i="22" s="1"/>
  <c r="U269" i="22"/>
  <c r="T269" i="22"/>
  <c r="P269" i="22"/>
  <c r="O269" i="22"/>
  <c r="N269" i="22"/>
  <c r="M269" i="22"/>
  <c r="B268" i="22"/>
  <c r="AM268" i="22"/>
  <c r="AL268" i="22"/>
  <c r="AA268" i="22"/>
  <c r="AB268" i="22" s="1"/>
  <c r="U268" i="22"/>
  <c r="T268" i="22"/>
  <c r="P268" i="22"/>
  <c r="O268" i="22"/>
  <c r="N268" i="22"/>
  <c r="M268" i="22"/>
  <c r="B267" i="22"/>
  <c r="AM267" i="22"/>
  <c r="AL267" i="22"/>
  <c r="AA267" i="22"/>
  <c r="AB267" i="22" s="1"/>
  <c r="U267" i="22"/>
  <c r="T267" i="22"/>
  <c r="P267" i="22"/>
  <c r="O267" i="22"/>
  <c r="N267" i="22"/>
  <c r="M267" i="22"/>
  <c r="B266" i="22"/>
  <c r="AM266" i="22"/>
  <c r="AL266" i="22"/>
  <c r="AA266" i="22"/>
  <c r="AB266" i="22" s="1"/>
  <c r="U266" i="22"/>
  <c r="T266" i="22"/>
  <c r="P266" i="22"/>
  <c r="O266" i="22"/>
  <c r="N266" i="22"/>
  <c r="M266" i="22"/>
  <c r="B265" i="22"/>
  <c r="AM265" i="22"/>
  <c r="AL265" i="22"/>
  <c r="AA265" i="22"/>
  <c r="Y265" i="22"/>
  <c r="U265" i="22"/>
  <c r="T265" i="22"/>
  <c r="P265" i="22"/>
  <c r="O265" i="22"/>
  <c r="N265" i="22"/>
  <c r="M265" i="22"/>
  <c r="B264" i="22"/>
  <c r="AM264" i="22"/>
  <c r="AL264" i="22"/>
  <c r="AA264" i="22"/>
  <c r="AB264" i="22" s="1"/>
  <c r="U264" i="22"/>
  <c r="T264" i="22"/>
  <c r="P264" i="22"/>
  <c r="O264" i="22"/>
  <c r="N264" i="22"/>
  <c r="M264" i="22"/>
  <c r="B263" i="22"/>
  <c r="AM263" i="22"/>
  <c r="AL263" i="22"/>
  <c r="AA263" i="22"/>
  <c r="AB263" i="22" s="1"/>
  <c r="U263" i="22"/>
  <c r="T263" i="22"/>
  <c r="P263" i="22"/>
  <c r="O263" i="22"/>
  <c r="N263" i="22"/>
  <c r="M263" i="22"/>
  <c r="B262" i="22"/>
  <c r="AM262" i="22"/>
  <c r="AL262" i="22"/>
  <c r="AA262" i="22"/>
  <c r="AB262" i="22" s="1"/>
  <c r="U262" i="22"/>
  <c r="T262" i="22"/>
  <c r="P262" i="22"/>
  <c r="O262" i="22"/>
  <c r="N262" i="22"/>
  <c r="M262" i="22"/>
  <c r="B261" i="22"/>
  <c r="AM261" i="22"/>
  <c r="AL261" i="22"/>
  <c r="AA261" i="22"/>
  <c r="AB261" i="22" s="1"/>
  <c r="U261" i="22"/>
  <c r="T261" i="22"/>
  <c r="P261" i="22"/>
  <c r="O261" i="22"/>
  <c r="N261" i="22"/>
  <c r="M261" i="22"/>
  <c r="B260" i="22"/>
  <c r="AM260" i="22"/>
  <c r="AL260" i="22"/>
  <c r="AA260" i="22"/>
  <c r="AB260" i="22" s="1"/>
  <c r="U260" i="22"/>
  <c r="T260" i="22"/>
  <c r="P260" i="22"/>
  <c r="O260" i="22"/>
  <c r="N260" i="22"/>
  <c r="M260" i="22"/>
  <c r="B259" i="22"/>
  <c r="AM259" i="22"/>
  <c r="AL259" i="22"/>
  <c r="AA259" i="22"/>
  <c r="AB259" i="22" s="1"/>
  <c r="T259" i="22"/>
  <c r="U259" i="22" s="1"/>
  <c r="P259" i="22"/>
  <c r="O259" i="22"/>
  <c r="N259" i="22"/>
  <c r="M259" i="22"/>
  <c r="B258" i="22"/>
  <c r="AM258" i="22"/>
  <c r="AL258" i="22"/>
  <c r="AA258" i="22"/>
  <c r="Y258" i="22"/>
  <c r="T258" i="22"/>
  <c r="U258" i="22" s="1"/>
  <c r="P258" i="22"/>
  <c r="O258" i="22"/>
  <c r="N258" i="22"/>
  <c r="M258" i="22"/>
  <c r="B257" i="22"/>
  <c r="AM257" i="22"/>
  <c r="AL257" i="22"/>
  <c r="AA257" i="22"/>
  <c r="AB257" i="22" s="1"/>
  <c r="T257" i="22"/>
  <c r="U257" i="22" s="1"/>
  <c r="P257" i="22"/>
  <c r="O257" i="22"/>
  <c r="N257" i="22"/>
  <c r="M257" i="22"/>
  <c r="B256" i="22"/>
  <c r="AM256" i="22"/>
  <c r="AL256" i="22"/>
  <c r="AB256" i="22"/>
  <c r="AA256" i="22"/>
  <c r="T256" i="22"/>
  <c r="U256" i="22" s="1"/>
  <c r="P256" i="22"/>
  <c r="O256" i="22"/>
  <c r="N256" i="22"/>
  <c r="M256" i="22"/>
  <c r="B255" i="22"/>
  <c r="AL255" i="22"/>
  <c r="AM255" i="22" s="1"/>
  <c r="AA255" i="22"/>
  <c r="AB255" i="22" s="1"/>
  <c r="T255" i="22"/>
  <c r="U255" i="22" s="1"/>
  <c r="P255" i="22"/>
  <c r="O255" i="22"/>
  <c r="N255" i="22"/>
  <c r="M255" i="22"/>
  <c r="B254" i="22"/>
  <c r="AA254" i="22"/>
  <c r="AB254" i="22" s="1"/>
  <c r="T254" i="22"/>
  <c r="U254" i="22" s="1"/>
  <c r="M254" i="22"/>
  <c r="O254" i="22" s="1"/>
  <c r="B253" i="22"/>
  <c r="A254" i="22" s="1"/>
  <c r="AM252" i="22"/>
  <c r="AL252" i="22"/>
  <c r="AB252" i="22"/>
  <c r="AA252" i="22"/>
  <c r="U252" i="22"/>
  <c r="T252" i="22"/>
  <c r="P252" i="22"/>
  <c r="O252" i="22"/>
  <c r="N252" i="22"/>
  <c r="M252" i="22"/>
  <c r="B251" i="22"/>
  <c r="AM251" i="22"/>
  <c r="AL251" i="22"/>
  <c r="AB251" i="22"/>
  <c r="AA251" i="22"/>
  <c r="U251" i="22"/>
  <c r="T251" i="22"/>
  <c r="P251" i="22"/>
  <c r="O251" i="22"/>
  <c r="N251" i="22"/>
  <c r="M251" i="22"/>
  <c r="B250" i="22"/>
  <c r="AM250" i="22"/>
  <c r="AL250" i="22"/>
  <c r="AA250" i="22"/>
  <c r="AB250" i="22" s="1"/>
  <c r="U250" i="22"/>
  <c r="T250" i="22"/>
  <c r="P250" i="22"/>
  <c r="O250" i="22"/>
  <c r="N250" i="22"/>
  <c r="M250" i="22"/>
  <c r="B249" i="22"/>
  <c r="AM249" i="22"/>
  <c r="AL249" i="22"/>
  <c r="AA249" i="22"/>
  <c r="AB249" i="22" s="1"/>
  <c r="U249" i="22"/>
  <c r="T249" i="22"/>
  <c r="P249" i="22"/>
  <c r="O249" i="22"/>
  <c r="N249" i="22"/>
  <c r="M249" i="22"/>
  <c r="B248" i="22"/>
  <c r="AM248" i="22"/>
  <c r="AL248" i="22"/>
  <c r="AA248" i="22"/>
  <c r="AB248" i="22" s="1"/>
  <c r="U248" i="22"/>
  <c r="T248" i="22"/>
  <c r="P248" i="22"/>
  <c r="O248" i="22"/>
  <c r="N248" i="22"/>
  <c r="M248" i="22"/>
  <c r="B247" i="22"/>
  <c r="AM247" i="22"/>
  <c r="AL247" i="22"/>
  <c r="AA247" i="22"/>
  <c r="AB247" i="22" s="1"/>
  <c r="U247" i="22"/>
  <c r="T247" i="22"/>
  <c r="P247" i="22"/>
  <c r="O247" i="22"/>
  <c r="N247" i="22"/>
  <c r="M247" i="22"/>
  <c r="B246" i="22"/>
  <c r="AM246" i="22"/>
  <c r="AL246" i="22"/>
  <c r="U246" i="22"/>
  <c r="T246" i="22"/>
  <c r="P246" i="22"/>
  <c r="O246" i="22"/>
  <c r="N246" i="22"/>
  <c r="M246" i="22"/>
  <c r="B245" i="22"/>
  <c r="AM245" i="22"/>
  <c r="AL245" i="22"/>
  <c r="AA245" i="22"/>
  <c r="AB245" i="22" s="1"/>
  <c r="U245" i="22"/>
  <c r="T245" i="22"/>
  <c r="P245" i="22"/>
  <c r="O245" i="22"/>
  <c r="N245" i="22"/>
  <c r="M245" i="22"/>
  <c r="B244" i="22"/>
  <c r="AM244" i="22"/>
  <c r="AL244" i="22"/>
  <c r="AA244" i="22"/>
  <c r="AB244" i="22" s="1"/>
  <c r="U244" i="22"/>
  <c r="T244" i="22"/>
  <c r="P244" i="22"/>
  <c r="O244" i="22"/>
  <c r="N244" i="22"/>
  <c r="M244" i="22"/>
  <c r="B243" i="22"/>
  <c r="AM243" i="22"/>
  <c r="AL243" i="22"/>
  <c r="AA243" i="22"/>
  <c r="AB243" i="22" s="1"/>
  <c r="U243" i="22"/>
  <c r="T243" i="22"/>
  <c r="P243" i="22"/>
  <c r="O243" i="22"/>
  <c r="N243" i="22"/>
  <c r="M243" i="22"/>
  <c r="B242" i="22"/>
  <c r="AM242" i="22"/>
  <c r="AL242" i="22"/>
  <c r="AA242" i="22"/>
  <c r="AB242" i="22" s="1"/>
  <c r="U242" i="22"/>
  <c r="T242" i="22"/>
  <c r="P242" i="22"/>
  <c r="O242" i="22"/>
  <c r="N242" i="22"/>
  <c r="M242" i="22"/>
  <c r="B241" i="22"/>
  <c r="AM241" i="22"/>
  <c r="AL241" i="22"/>
  <c r="AA241" i="22"/>
  <c r="AB241" i="22" s="1"/>
  <c r="U241" i="22"/>
  <c r="T241" i="22"/>
  <c r="P241" i="22"/>
  <c r="O241" i="22"/>
  <c r="N241" i="22"/>
  <c r="M241" i="22"/>
  <c r="B240" i="22"/>
  <c r="AL240" i="22"/>
  <c r="AM240" i="22" s="1"/>
  <c r="AA240" i="22"/>
  <c r="AB240" i="22" s="1"/>
  <c r="U240" i="22"/>
  <c r="T240" i="22"/>
  <c r="P240" i="22"/>
  <c r="O240" i="22"/>
  <c r="N240" i="22"/>
  <c r="M240" i="22"/>
  <c r="B239" i="22"/>
  <c r="AA239" i="22"/>
  <c r="Y239" i="22"/>
  <c r="Y238" i="22" s="1"/>
  <c r="U239" i="22"/>
  <c r="T239" i="22"/>
  <c r="N239" i="22"/>
  <c r="P239" i="22" s="1"/>
  <c r="M239" i="22"/>
  <c r="O239" i="22" s="1"/>
  <c r="B238" i="22"/>
  <c r="A239" i="22" s="1"/>
  <c r="AM237" i="22"/>
  <c r="AL237" i="22"/>
  <c r="AB237" i="22"/>
  <c r="AA237" i="22"/>
  <c r="U237" i="22"/>
  <c r="T237" i="22"/>
  <c r="P237" i="22"/>
  <c r="O237" i="22"/>
  <c r="N237" i="22"/>
  <c r="M237" i="22"/>
  <c r="B236" i="22"/>
  <c r="AM236" i="22"/>
  <c r="AL236" i="22"/>
  <c r="AA236" i="22"/>
  <c r="AB236" i="22" s="1"/>
  <c r="U236" i="22"/>
  <c r="T236" i="22"/>
  <c r="P236" i="22"/>
  <c r="O236" i="22"/>
  <c r="N236" i="22"/>
  <c r="M236" i="22"/>
  <c r="B235" i="22"/>
  <c r="AM235" i="22"/>
  <c r="AL235" i="22"/>
  <c r="AA235" i="22"/>
  <c r="AB235" i="22" s="1"/>
  <c r="U235" i="22"/>
  <c r="T235" i="22"/>
  <c r="P235" i="22"/>
  <c r="O235" i="22"/>
  <c r="N235" i="22"/>
  <c r="M235" i="22"/>
  <c r="B234" i="22"/>
  <c r="AM234" i="22"/>
  <c r="AL234" i="22"/>
  <c r="AA234" i="22"/>
  <c r="AB234" i="22" s="1"/>
  <c r="U234" i="22"/>
  <c r="T234" i="22"/>
  <c r="P234" i="22"/>
  <c r="O234" i="22"/>
  <c r="N234" i="22"/>
  <c r="M234" i="22"/>
  <c r="B233" i="22"/>
  <c r="AM233" i="22"/>
  <c r="AL233" i="22"/>
  <c r="AA233" i="22"/>
  <c r="AB233" i="22" s="1"/>
  <c r="U233" i="22"/>
  <c r="T233" i="22"/>
  <c r="P233" i="22"/>
  <c r="O233" i="22"/>
  <c r="N233" i="22"/>
  <c r="M233" i="22"/>
  <c r="B232" i="22"/>
  <c r="AM232" i="22"/>
  <c r="AL232" i="22"/>
  <c r="AA232" i="22"/>
  <c r="AB232" i="22" s="1"/>
  <c r="U232" i="22"/>
  <c r="T232" i="22"/>
  <c r="P232" i="22"/>
  <c r="O232" i="22"/>
  <c r="N232" i="22"/>
  <c r="M232" i="22"/>
  <c r="B231" i="22"/>
  <c r="AM231" i="22"/>
  <c r="AL231" i="22"/>
  <c r="AA231" i="22"/>
  <c r="AB231" i="22" s="1"/>
  <c r="U231" i="22"/>
  <c r="T231" i="22"/>
  <c r="P231" i="22"/>
  <c r="O231" i="22"/>
  <c r="N231" i="22"/>
  <c r="M231" i="22"/>
  <c r="B230" i="22"/>
  <c r="AM230" i="22"/>
  <c r="AL230" i="22"/>
  <c r="AA230" i="22"/>
  <c r="AB230" i="22" s="1"/>
  <c r="U230" i="22"/>
  <c r="T230" i="22"/>
  <c r="P230" i="22"/>
  <c r="O230" i="22"/>
  <c r="N230" i="22"/>
  <c r="M230" i="22"/>
  <c r="B229" i="22"/>
  <c r="AM229" i="22"/>
  <c r="AL229" i="22"/>
  <c r="AA229" i="22"/>
  <c r="AB229" i="22" s="1"/>
  <c r="U229" i="22"/>
  <c r="T229" i="22"/>
  <c r="P229" i="22"/>
  <c r="O229" i="22"/>
  <c r="N229" i="22"/>
  <c r="M229" i="22"/>
  <c r="B228" i="22"/>
  <c r="AM228" i="22"/>
  <c r="AL228" i="22"/>
  <c r="AA228" i="22"/>
  <c r="AB228" i="22" s="1"/>
  <c r="U228" i="22"/>
  <c r="T228" i="22"/>
  <c r="P228" i="22"/>
  <c r="O228" i="22"/>
  <c r="N228" i="22"/>
  <c r="M228" i="22"/>
  <c r="B227" i="22"/>
  <c r="AM227" i="22"/>
  <c r="AL227" i="22"/>
  <c r="AA227" i="22"/>
  <c r="AB227" i="22" s="1"/>
  <c r="U227" i="22"/>
  <c r="T227" i="22"/>
  <c r="P227" i="22"/>
  <c r="O227" i="22"/>
  <c r="N227" i="22"/>
  <c r="M227" i="22"/>
  <c r="B226" i="22"/>
  <c r="AM226" i="22"/>
  <c r="AL226" i="22"/>
  <c r="AA226" i="22"/>
  <c r="AB226" i="22" s="1"/>
  <c r="U226" i="22"/>
  <c r="T226" i="22"/>
  <c r="P226" i="22"/>
  <c r="O226" i="22"/>
  <c r="N226" i="22"/>
  <c r="M226" i="22"/>
  <c r="B225" i="22"/>
  <c r="AM225" i="22"/>
  <c r="AL225" i="22"/>
  <c r="AA225" i="22"/>
  <c r="AB225" i="22" s="1"/>
  <c r="U225" i="22"/>
  <c r="T225" i="22"/>
  <c r="P225" i="22"/>
  <c r="O225" i="22"/>
  <c r="N225" i="22"/>
  <c r="M225" i="22"/>
  <c r="B224" i="22"/>
  <c r="AM224" i="22"/>
  <c r="AL224" i="22"/>
  <c r="AA224" i="22"/>
  <c r="AB224" i="22" s="1"/>
  <c r="U224" i="22"/>
  <c r="T224" i="22"/>
  <c r="P224" i="22"/>
  <c r="O224" i="22"/>
  <c r="N224" i="22"/>
  <c r="M224" i="22"/>
  <c r="B223" i="22"/>
  <c r="AM223" i="22"/>
  <c r="AL223" i="22"/>
  <c r="AA223" i="22"/>
  <c r="AB223" i="22" s="1"/>
  <c r="U223" i="22"/>
  <c r="T223" i="22"/>
  <c r="P223" i="22"/>
  <c r="O223" i="22"/>
  <c r="N223" i="22"/>
  <c r="M223" i="22"/>
  <c r="B222" i="22"/>
  <c r="AM222" i="22"/>
  <c r="AL222" i="22"/>
  <c r="AA222" i="22"/>
  <c r="AB222" i="22" s="1"/>
  <c r="U222" i="22"/>
  <c r="T222" i="22"/>
  <c r="P222" i="22"/>
  <c r="O222" i="22"/>
  <c r="N222" i="22"/>
  <c r="M222" i="22"/>
  <c r="B221" i="22"/>
  <c r="AM221" i="22"/>
  <c r="AL221" i="22"/>
  <c r="AA221" i="22"/>
  <c r="AB221" i="22" s="1"/>
  <c r="U221" i="22"/>
  <c r="T221" i="22"/>
  <c r="P221" i="22"/>
  <c r="O221" i="22"/>
  <c r="N221" i="22"/>
  <c r="M221" i="22"/>
  <c r="B220" i="22"/>
  <c r="AL220" i="22"/>
  <c r="AM220" i="22" s="1"/>
  <c r="AA220" i="22"/>
  <c r="AB220" i="22" s="1"/>
  <c r="U220" i="22"/>
  <c r="T220" i="22"/>
  <c r="P220" i="22"/>
  <c r="O220" i="22"/>
  <c r="N220" i="22"/>
  <c r="M220" i="22"/>
  <c r="B219" i="22"/>
  <c r="AA219" i="22"/>
  <c r="AB219" i="22" s="1"/>
  <c r="U219" i="22"/>
  <c r="T219" i="22"/>
  <c r="N219" i="22"/>
  <c r="P219" i="22" s="1"/>
  <c r="M219" i="22"/>
  <c r="O219" i="22" s="1"/>
  <c r="B218" i="22"/>
  <c r="A219" i="22" s="1"/>
  <c r="AM217" i="22"/>
  <c r="AL217" i="22"/>
  <c r="AB217" i="22"/>
  <c r="AA217" i="22"/>
  <c r="U217" i="22"/>
  <c r="T217" i="22"/>
  <c r="P217" i="22"/>
  <c r="O217" i="22"/>
  <c r="N217" i="22"/>
  <c r="M217" i="22"/>
  <c r="B216" i="22"/>
  <c r="AM216" i="22"/>
  <c r="AL216" i="22"/>
  <c r="AA216" i="22"/>
  <c r="AB216" i="22" s="1"/>
  <c r="U216" i="22"/>
  <c r="T216" i="22"/>
  <c r="P216" i="22"/>
  <c r="O216" i="22"/>
  <c r="N216" i="22"/>
  <c r="M216" i="22"/>
  <c r="B215" i="22"/>
  <c r="AM215" i="22"/>
  <c r="AL215" i="22"/>
  <c r="AA215" i="22"/>
  <c r="AB215" i="22" s="1"/>
  <c r="U215" i="22"/>
  <c r="T215" i="22"/>
  <c r="P215" i="22"/>
  <c r="O215" i="22"/>
  <c r="N215" i="22"/>
  <c r="M215" i="22"/>
  <c r="B214" i="22"/>
  <c r="AM214" i="22"/>
  <c r="AL214" i="22"/>
  <c r="AA214" i="22"/>
  <c r="AB214" i="22" s="1"/>
  <c r="U214" i="22"/>
  <c r="T214" i="22"/>
  <c r="P214" i="22"/>
  <c r="O214" i="22"/>
  <c r="N214" i="22"/>
  <c r="M214" i="22"/>
  <c r="B213" i="22"/>
  <c r="AM213" i="22"/>
  <c r="AL213" i="22"/>
  <c r="AA213" i="22"/>
  <c r="AB213" i="22" s="1"/>
  <c r="U213" i="22"/>
  <c r="T213" i="22"/>
  <c r="P213" i="22"/>
  <c r="O213" i="22"/>
  <c r="N213" i="22"/>
  <c r="M213" i="22"/>
  <c r="B212" i="22"/>
  <c r="AM212" i="22"/>
  <c r="AL212" i="22"/>
  <c r="AA212" i="22"/>
  <c r="Y212" i="22"/>
  <c r="Y201" i="22" s="1"/>
  <c r="U212" i="22"/>
  <c r="T212" i="22"/>
  <c r="P212" i="22"/>
  <c r="O212" i="22"/>
  <c r="N212" i="22"/>
  <c r="M212" i="22"/>
  <c r="B211" i="22"/>
  <c r="AM211" i="22"/>
  <c r="AL211" i="22"/>
  <c r="AA211" i="22"/>
  <c r="AB211" i="22" s="1"/>
  <c r="U211" i="22"/>
  <c r="T211" i="22"/>
  <c r="P211" i="22"/>
  <c r="O211" i="22"/>
  <c r="N211" i="22"/>
  <c r="M211" i="22"/>
  <c r="B210" i="22"/>
  <c r="AM210" i="22"/>
  <c r="AL210" i="22"/>
  <c r="AA210" i="22"/>
  <c r="AB210" i="22" s="1"/>
  <c r="U210" i="22"/>
  <c r="T210" i="22"/>
  <c r="P210" i="22"/>
  <c r="O210" i="22"/>
  <c r="N210" i="22"/>
  <c r="M210" i="22"/>
  <c r="B209" i="22"/>
  <c r="AM209" i="22"/>
  <c r="AL209" i="22"/>
  <c r="AA209" i="22"/>
  <c r="AB209" i="22" s="1"/>
  <c r="U209" i="22"/>
  <c r="T209" i="22"/>
  <c r="P209" i="22"/>
  <c r="O209" i="22"/>
  <c r="N209" i="22"/>
  <c r="M209" i="22"/>
  <c r="B208" i="22"/>
  <c r="AM208" i="22"/>
  <c r="AL208" i="22"/>
  <c r="AA208" i="22"/>
  <c r="AB208" i="22" s="1"/>
  <c r="U208" i="22"/>
  <c r="T208" i="22"/>
  <c r="P208" i="22"/>
  <c r="O208" i="22"/>
  <c r="N208" i="22"/>
  <c r="M208" i="22"/>
  <c r="B207" i="22"/>
  <c r="AM207" i="22"/>
  <c r="AL207" i="22"/>
  <c r="AA207" i="22"/>
  <c r="AB207" i="22" s="1"/>
  <c r="U207" i="22"/>
  <c r="T207" i="22"/>
  <c r="P207" i="22"/>
  <c r="O207" i="22"/>
  <c r="N207" i="22"/>
  <c r="M207" i="22"/>
  <c r="B206" i="22"/>
  <c r="AM206" i="22"/>
  <c r="AL206" i="22"/>
  <c r="AA206" i="22"/>
  <c r="AB206" i="22" s="1"/>
  <c r="U206" i="22"/>
  <c r="T206" i="22"/>
  <c r="P206" i="22"/>
  <c r="O206" i="22"/>
  <c r="N206" i="22"/>
  <c r="M206" i="22"/>
  <c r="B205" i="22"/>
  <c r="AM205" i="22"/>
  <c r="AL205" i="22"/>
  <c r="AA205" i="22"/>
  <c r="AB205" i="22" s="1"/>
  <c r="U205" i="22"/>
  <c r="T205" i="22"/>
  <c r="P205" i="22"/>
  <c r="O205" i="22"/>
  <c r="N205" i="22"/>
  <c r="M205" i="22"/>
  <c r="B204" i="22"/>
  <c r="AM204" i="22"/>
  <c r="AL204" i="22"/>
  <c r="AA204" i="22"/>
  <c r="AB204" i="22" s="1"/>
  <c r="U204" i="22"/>
  <c r="T204" i="22"/>
  <c r="P204" i="22"/>
  <c r="O204" i="22"/>
  <c r="N204" i="22"/>
  <c r="M204" i="22"/>
  <c r="B203" i="22"/>
  <c r="AM203" i="22"/>
  <c r="AL203" i="22"/>
  <c r="AA203" i="22"/>
  <c r="AB203" i="22" s="1"/>
  <c r="U203" i="22"/>
  <c r="T203" i="22"/>
  <c r="P203" i="22"/>
  <c r="O203" i="22"/>
  <c r="N203" i="22"/>
  <c r="M203" i="22"/>
  <c r="B202" i="22"/>
  <c r="AM202" i="22"/>
  <c r="AL202" i="22"/>
  <c r="AA202" i="22"/>
  <c r="AB202" i="22" s="1"/>
  <c r="U202" i="22"/>
  <c r="T202" i="22"/>
  <c r="N202" i="22"/>
  <c r="P202" i="22" s="1"/>
  <c r="M202" i="22"/>
  <c r="O202" i="22" s="1"/>
  <c r="B201" i="22"/>
  <c r="A202" i="22" s="1"/>
  <c r="AM200" i="22"/>
  <c r="AL200" i="22"/>
  <c r="AB200" i="22"/>
  <c r="AA200" i="22"/>
  <c r="U200" i="22"/>
  <c r="T200" i="22"/>
  <c r="P200" i="22"/>
  <c r="O200" i="22"/>
  <c r="N200" i="22"/>
  <c r="M200" i="22"/>
  <c r="B199" i="22"/>
  <c r="AM199" i="22"/>
  <c r="AL199" i="22"/>
  <c r="AA199" i="22"/>
  <c r="AB199" i="22" s="1"/>
  <c r="U199" i="22"/>
  <c r="T199" i="22"/>
  <c r="P199" i="22"/>
  <c r="O199" i="22"/>
  <c r="N199" i="22"/>
  <c r="M199" i="22"/>
  <c r="B198" i="22"/>
  <c r="AM198" i="22"/>
  <c r="AL198" i="22"/>
  <c r="AA198" i="22"/>
  <c r="AB198" i="22" s="1"/>
  <c r="U198" i="22"/>
  <c r="T198" i="22"/>
  <c r="P198" i="22"/>
  <c r="O198" i="22"/>
  <c r="N198" i="22"/>
  <c r="M198" i="22"/>
  <c r="B197" i="22"/>
  <c r="AM197" i="22"/>
  <c r="AL197" i="22"/>
  <c r="AA197" i="22"/>
  <c r="AB197" i="22" s="1"/>
  <c r="U197" i="22"/>
  <c r="T197" i="22"/>
  <c r="P197" i="22"/>
  <c r="O197" i="22"/>
  <c r="N197" i="22"/>
  <c r="M197" i="22"/>
  <c r="B196" i="22"/>
  <c r="AM196" i="22"/>
  <c r="AL196" i="22"/>
  <c r="AA196" i="22"/>
  <c r="AB196" i="22" s="1"/>
  <c r="U196" i="22"/>
  <c r="T196" i="22"/>
  <c r="P196" i="22"/>
  <c r="O196" i="22"/>
  <c r="N196" i="22"/>
  <c r="M196" i="22"/>
  <c r="B195" i="22"/>
  <c r="AM195" i="22"/>
  <c r="AL195" i="22"/>
  <c r="AA195" i="22"/>
  <c r="AB195" i="22" s="1"/>
  <c r="U195" i="22"/>
  <c r="T195" i="22"/>
  <c r="P195" i="22"/>
  <c r="O195" i="22"/>
  <c r="N195" i="22"/>
  <c r="M195" i="22"/>
  <c r="B194" i="22"/>
  <c r="AM194" i="22"/>
  <c r="AL194" i="22"/>
  <c r="AA194" i="22"/>
  <c r="AB194" i="22" s="1"/>
  <c r="U194" i="22"/>
  <c r="T194" i="22"/>
  <c r="P194" i="22"/>
  <c r="O194" i="22"/>
  <c r="N194" i="22"/>
  <c r="M194" i="22"/>
  <c r="B193" i="22"/>
  <c r="AM193" i="22"/>
  <c r="AL193" i="22"/>
  <c r="AA193" i="22"/>
  <c r="AB193" i="22" s="1"/>
  <c r="U193" i="22"/>
  <c r="T193" i="22"/>
  <c r="P193" i="22"/>
  <c r="O193" i="22"/>
  <c r="N193" i="22"/>
  <c r="M193" i="22"/>
  <c r="B192" i="22"/>
  <c r="AM192" i="22"/>
  <c r="AL192" i="22"/>
  <c r="AA192" i="22"/>
  <c r="AB192" i="22" s="1"/>
  <c r="U192" i="22"/>
  <c r="T192" i="22"/>
  <c r="P192" i="22"/>
  <c r="O192" i="22"/>
  <c r="N192" i="22"/>
  <c r="M192" i="22"/>
  <c r="B191" i="22"/>
  <c r="AM191" i="22"/>
  <c r="AL191" i="22"/>
  <c r="AA191" i="22"/>
  <c r="AB191" i="22" s="1"/>
  <c r="U191" i="22"/>
  <c r="T191" i="22"/>
  <c r="P191" i="22"/>
  <c r="O191" i="22"/>
  <c r="N191" i="22"/>
  <c r="M191" i="22"/>
  <c r="B190" i="22"/>
  <c r="AM190" i="22"/>
  <c r="AL190" i="22"/>
  <c r="AA190" i="22"/>
  <c r="AB190" i="22" s="1"/>
  <c r="U190" i="22"/>
  <c r="T190" i="22"/>
  <c r="P190" i="22"/>
  <c r="O190" i="22"/>
  <c r="N190" i="22"/>
  <c r="M190" i="22"/>
  <c r="B189" i="22"/>
  <c r="AM189" i="22"/>
  <c r="AL189" i="22"/>
  <c r="AA189" i="22"/>
  <c r="AB189" i="22" s="1"/>
  <c r="U189" i="22"/>
  <c r="T189" i="22"/>
  <c r="P189" i="22"/>
  <c r="O189" i="22"/>
  <c r="N189" i="22"/>
  <c r="M189" i="22"/>
  <c r="B188" i="22"/>
  <c r="AM188" i="22"/>
  <c r="AL188" i="22"/>
  <c r="AA188" i="22"/>
  <c r="AB188" i="22" s="1"/>
  <c r="U188" i="22"/>
  <c r="T188" i="22"/>
  <c r="P188" i="22"/>
  <c r="O188" i="22"/>
  <c r="N188" i="22"/>
  <c r="M188" i="22"/>
  <c r="B187" i="22"/>
  <c r="AL187" i="22"/>
  <c r="AM187" i="22" s="1"/>
  <c r="AA187" i="22"/>
  <c r="AB187" i="22" s="1"/>
  <c r="U187" i="22"/>
  <c r="T187" i="22"/>
  <c r="P187" i="22"/>
  <c r="O187" i="22"/>
  <c r="N187" i="22"/>
  <c r="M187" i="22"/>
  <c r="B186" i="22"/>
  <c r="AA186" i="22"/>
  <c r="AB186" i="22" s="1"/>
  <c r="U186" i="22"/>
  <c r="T186" i="22"/>
  <c r="N186" i="22"/>
  <c r="P186" i="22" s="1"/>
  <c r="M186" i="22"/>
  <c r="O186" i="22" s="1"/>
  <c r="B185" i="22"/>
  <c r="A186" i="22" s="1"/>
  <c r="AM184" i="22"/>
  <c r="AL184" i="22"/>
  <c r="AB184" i="22"/>
  <c r="AA184" i="22"/>
  <c r="U184" i="22"/>
  <c r="T184" i="22"/>
  <c r="P184" i="22"/>
  <c r="O184" i="22"/>
  <c r="N184" i="22"/>
  <c r="M184" i="22"/>
  <c r="B183" i="22"/>
  <c r="AM183" i="22"/>
  <c r="AL183" i="22"/>
  <c r="AA183" i="22"/>
  <c r="AB183" i="22" s="1"/>
  <c r="U183" i="22"/>
  <c r="T183" i="22"/>
  <c r="P183" i="22"/>
  <c r="O183" i="22"/>
  <c r="N183" i="22"/>
  <c r="M183" i="22"/>
  <c r="B182" i="22"/>
  <c r="AM182" i="22"/>
  <c r="AL182" i="22"/>
  <c r="AA182" i="22"/>
  <c r="AB182" i="22" s="1"/>
  <c r="U182" i="22"/>
  <c r="T182" i="22"/>
  <c r="P182" i="22"/>
  <c r="O182" i="22"/>
  <c r="N182" i="22"/>
  <c r="M182" i="22"/>
  <c r="B181" i="22"/>
  <c r="AM181" i="22"/>
  <c r="AL181" i="22"/>
  <c r="AA181" i="22"/>
  <c r="AB181" i="22" s="1"/>
  <c r="U181" i="22"/>
  <c r="T181" i="22"/>
  <c r="P181" i="22"/>
  <c r="O181" i="22"/>
  <c r="N181" i="22"/>
  <c r="M181" i="22"/>
  <c r="B180" i="22"/>
  <c r="AM180" i="22"/>
  <c r="AL180" i="22"/>
  <c r="AA180" i="22"/>
  <c r="AB180" i="22" s="1"/>
  <c r="U180" i="22"/>
  <c r="T180" i="22"/>
  <c r="P180" i="22"/>
  <c r="O180" i="22"/>
  <c r="N180" i="22"/>
  <c r="M180" i="22"/>
  <c r="B179" i="22"/>
  <c r="AM179" i="22"/>
  <c r="AL179" i="22"/>
  <c r="AA179" i="22"/>
  <c r="AB179" i="22" s="1"/>
  <c r="T179" i="22"/>
  <c r="U179" i="22" s="1"/>
  <c r="P179" i="22"/>
  <c r="O179" i="22"/>
  <c r="N179" i="22"/>
  <c r="M179" i="22"/>
  <c r="B178" i="22"/>
  <c r="AM178" i="22"/>
  <c r="AL178" i="22"/>
  <c r="AA178" i="22"/>
  <c r="AB178" i="22" s="1"/>
  <c r="T178" i="22"/>
  <c r="U178" i="22" s="1"/>
  <c r="P178" i="22"/>
  <c r="O178" i="22"/>
  <c r="N178" i="22"/>
  <c r="M178" i="22"/>
  <c r="B177" i="22"/>
  <c r="AM177" i="22"/>
  <c r="AL177" i="22"/>
  <c r="AA177" i="22"/>
  <c r="AB177" i="22" s="1"/>
  <c r="T177" i="22"/>
  <c r="U177" i="22" s="1"/>
  <c r="P177" i="22"/>
  <c r="O177" i="22"/>
  <c r="N177" i="22"/>
  <c r="M177" i="22"/>
  <c r="B176" i="22"/>
  <c r="AM176" i="22"/>
  <c r="AL176" i="22"/>
  <c r="AA176" i="22"/>
  <c r="AB176" i="22" s="1"/>
  <c r="T176" i="22"/>
  <c r="U176" i="22" s="1"/>
  <c r="P176" i="22"/>
  <c r="O176" i="22"/>
  <c r="N176" i="22"/>
  <c r="M176" i="22"/>
  <c r="B175" i="22"/>
  <c r="AM175" i="22"/>
  <c r="AL175" i="22"/>
  <c r="AA175" i="22"/>
  <c r="AB175" i="22" s="1"/>
  <c r="T175" i="22"/>
  <c r="U175" i="22" s="1"/>
  <c r="P175" i="22"/>
  <c r="O175" i="22"/>
  <c r="N175" i="22"/>
  <c r="M175" i="22"/>
  <c r="B174" i="22"/>
  <c r="AM174" i="22"/>
  <c r="AL174" i="22"/>
  <c r="T174" i="22"/>
  <c r="U174" i="22" s="1"/>
  <c r="P174" i="22"/>
  <c r="O174" i="22"/>
  <c r="N174" i="22"/>
  <c r="M174" i="22"/>
  <c r="B173" i="22"/>
  <c r="AM173" i="22"/>
  <c r="AL173" i="22"/>
  <c r="AA173" i="22"/>
  <c r="AB173" i="22" s="1"/>
  <c r="T173" i="22"/>
  <c r="U173" i="22" s="1"/>
  <c r="P173" i="22"/>
  <c r="O173" i="22"/>
  <c r="N173" i="22"/>
  <c r="M173" i="22"/>
  <c r="B172" i="22"/>
  <c r="AM172" i="22"/>
  <c r="AL172" i="22"/>
  <c r="AA172" i="22"/>
  <c r="AB172" i="22" s="1"/>
  <c r="T172" i="22"/>
  <c r="U172" i="22" s="1"/>
  <c r="P172" i="22"/>
  <c r="O172" i="22"/>
  <c r="N172" i="22"/>
  <c r="M172" i="22"/>
  <c r="B171" i="22"/>
  <c r="AL171" i="22"/>
  <c r="AM171" i="22" s="1"/>
  <c r="AA171" i="22"/>
  <c r="AB171" i="22" s="1"/>
  <c r="T171" i="22"/>
  <c r="U171" i="22" s="1"/>
  <c r="P171" i="22"/>
  <c r="O171" i="22"/>
  <c r="N171" i="22"/>
  <c r="M171" i="22"/>
  <c r="B170" i="22"/>
  <c r="AA170" i="22"/>
  <c r="AB170" i="22" s="1"/>
  <c r="T170" i="22"/>
  <c r="U170" i="22" s="1"/>
  <c r="M170" i="22"/>
  <c r="O170" i="22" s="1"/>
  <c r="B169" i="22"/>
  <c r="A170" i="22" s="1"/>
  <c r="AM168" i="22"/>
  <c r="AL168" i="22"/>
  <c r="AB168" i="22"/>
  <c r="AA168" i="22"/>
  <c r="U168" i="22"/>
  <c r="T168" i="22"/>
  <c r="P168" i="22"/>
  <c r="O168" i="22"/>
  <c r="N168" i="22"/>
  <c r="M168" i="22"/>
  <c r="B167" i="22"/>
  <c r="AM167" i="22"/>
  <c r="AL167" i="22"/>
  <c r="AA167" i="22"/>
  <c r="AB167" i="22" s="1"/>
  <c r="U167" i="22"/>
  <c r="T167" i="22"/>
  <c r="P167" i="22"/>
  <c r="O167" i="22"/>
  <c r="N167" i="22"/>
  <c r="M167" i="22"/>
  <c r="B166" i="22"/>
  <c r="AM166" i="22"/>
  <c r="AL166" i="22"/>
  <c r="AA166" i="22"/>
  <c r="AB166" i="22" s="1"/>
  <c r="U166" i="22"/>
  <c r="T166" i="22"/>
  <c r="P166" i="22"/>
  <c r="O166" i="22"/>
  <c r="N166" i="22"/>
  <c r="M166" i="22"/>
  <c r="B165" i="22"/>
  <c r="AM165" i="22"/>
  <c r="AL165" i="22"/>
  <c r="AA165" i="22"/>
  <c r="AB165" i="22" s="1"/>
  <c r="U165" i="22"/>
  <c r="T165" i="22"/>
  <c r="P165" i="22"/>
  <c r="O165" i="22"/>
  <c r="N165" i="22"/>
  <c r="M165" i="22"/>
  <c r="B164" i="22"/>
  <c r="AM164" i="22"/>
  <c r="AL164" i="22"/>
  <c r="AA164" i="22"/>
  <c r="AB164" i="22" s="1"/>
  <c r="U164" i="22"/>
  <c r="T164" i="22"/>
  <c r="P164" i="22"/>
  <c r="O164" i="22"/>
  <c r="N164" i="22"/>
  <c r="M164" i="22"/>
  <c r="B163" i="22"/>
  <c r="AM163" i="22"/>
  <c r="AL163" i="22"/>
  <c r="AA163" i="22"/>
  <c r="AB163" i="22" s="1"/>
  <c r="U163" i="22"/>
  <c r="T163" i="22"/>
  <c r="P163" i="22"/>
  <c r="O163" i="22"/>
  <c r="N163" i="22"/>
  <c r="M163" i="22"/>
  <c r="B162" i="22"/>
  <c r="AM162" i="22"/>
  <c r="AL162" i="22"/>
  <c r="AA162" i="22"/>
  <c r="AB162" i="22" s="1"/>
  <c r="U162" i="22"/>
  <c r="T162" i="22"/>
  <c r="P162" i="22"/>
  <c r="O162" i="22"/>
  <c r="N162" i="22"/>
  <c r="M162" i="22"/>
  <c r="B161" i="22"/>
  <c r="AM161" i="22"/>
  <c r="AL161" i="22"/>
  <c r="AA161" i="22"/>
  <c r="AB161" i="22" s="1"/>
  <c r="U161" i="22"/>
  <c r="T161" i="22"/>
  <c r="P161" i="22"/>
  <c r="O161" i="22"/>
  <c r="N161" i="22"/>
  <c r="M161" i="22"/>
  <c r="B160" i="22"/>
  <c r="AM160" i="22"/>
  <c r="AL160" i="22"/>
  <c r="U160" i="22"/>
  <c r="T160" i="22"/>
  <c r="P160" i="22"/>
  <c r="O160" i="22"/>
  <c r="N160" i="22"/>
  <c r="M160" i="22"/>
  <c r="B159" i="22"/>
  <c r="AM159" i="22"/>
  <c r="AL159" i="22"/>
  <c r="AA159" i="22"/>
  <c r="AB159" i="22" s="1"/>
  <c r="U159" i="22"/>
  <c r="T159" i="22"/>
  <c r="P159" i="22"/>
  <c r="O159" i="22"/>
  <c r="N159" i="22"/>
  <c r="M159" i="22"/>
  <c r="B158" i="22"/>
  <c r="AM158" i="22"/>
  <c r="AL158" i="22"/>
  <c r="AA158" i="22"/>
  <c r="AB158" i="22" s="1"/>
  <c r="U158" i="22"/>
  <c r="T158" i="22"/>
  <c r="P158" i="22"/>
  <c r="O158" i="22"/>
  <c r="N158" i="22"/>
  <c r="M158" i="22"/>
  <c r="B157" i="22"/>
  <c r="AM157" i="22"/>
  <c r="AL157" i="22"/>
  <c r="AA157" i="22"/>
  <c r="AB157" i="22" s="1"/>
  <c r="U157" i="22"/>
  <c r="T157" i="22"/>
  <c r="P157" i="22"/>
  <c r="O157" i="22"/>
  <c r="N157" i="22"/>
  <c r="M157" i="22"/>
  <c r="B156" i="22"/>
  <c r="AL156" i="22"/>
  <c r="AM156" i="22" s="1"/>
  <c r="AA156" i="22"/>
  <c r="AB156" i="22" s="1"/>
  <c r="U156" i="22"/>
  <c r="T156" i="22"/>
  <c r="P156" i="22"/>
  <c r="O156" i="22"/>
  <c r="N156" i="22"/>
  <c r="M156" i="22"/>
  <c r="B155" i="22"/>
  <c r="AA155" i="22"/>
  <c r="AB155" i="22" s="1"/>
  <c r="U155" i="22"/>
  <c r="T155" i="22"/>
  <c r="N155" i="22"/>
  <c r="P155" i="22" s="1"/>
  <c r="M155" i="22"/>
  <c r="O155" i="22" s="1"/>
  <c r="B154" i="22"/>
  <c r="A155" i="22" s="1"/>
  <c r="AM153" i="22"/>
  <c r="AL153" i="22"/>
  <c r="AB153" i="22"/>
  <c r="AA153" i="22"/>
  <c r="U153" i="22"/>
  <c r="T153" i="22"/>
  <c r="P153" i="22"/>
  <c r="O153" i="22"/>
  <c r="N153" i="22"/>
  <c r="M153" i="22"/>
  <c r="B152" i="22"/>
  <c r="AM152" i="22"/>
  <c r="AL152" i="22"/>
  <c r="AB152" i="22"/>
  <c r="AA152" i="22"/>
  <c r="T152" i="22"/>
  <c r="U152" i="22" s="1"/>
  <c r="P152" i="22"/>
  <c r="O152" i="22"/>
  <c r="N152" i="22"/>
  <c r="M152" i="22"/>
  <c r="B151" i="22"/>
  <c r="AM151" i="22"/>
  <c r="AL151" i="22"/>
  <c r="AB151" i="22"/>
  <c r="AA151" i="22"/>
  <c r="T151" i="22"/>
  <c r="U151" i="22" s="1"/>
  <c r="P151" i="22"/>
  <c r="O151" i="22"/>
  <c r="N151" i="22"/>
  <c r="M151" i="22"/>
  <c r="B150" i="22"/>
  <c r="AM150" i="22"/>
  <c r="AL150" i="22"/>
  <c r="AB150" i="22"/>
  <c r="AA150" i="22"/>
  <c r="T150" i="22"/>
  <c r="U150" i="22" s="1"/>
  <c r="P150" i="22"/>
  <c r="O150" i="22"/>
  <c r="N150" i="22"/>
  <c r="M150" i="22"/>
  <c r="B149" i="22"/>
  <c r="AM149" i="22"/>
  <c r="AL149" i="22"/>
  <c r="AB149" i="22"/>
  <c r="AA149" i="22"/>
  <c r="T149" i="22"/>
  <c r="U149" i="22" s="1"/>
  <c r="P149" i="22"/>
  <c r="O149" i="22"/>
  <c r="N149" i="22"/>
  <c r="M149" i="22"/>
  <c r="B148" i="22"/>
  <c r="AM148" i="22"/>
  <c r="AL148" i="22"/>
  <c r="AB148" i="22"/>
  <c r="AA148" i="22"/>
  <c r="T148" i="22"/>
  <c r="U148" i="22" s="1"/>
  <c r="P148" i="22"/>
  <c r="O148" i="22"/>
  <c r="N148" i="22"/>
  <c r="M148" i="22"/>
  <c r="B147" i="22"/>
  <c r="AB147" i="22"/>
  <c r="AA147" i="22"/>
  <c r="T147" i="22"/>
  <c r="U147" i="22" s="1"/>
  <c r="M147" i="22"/>
  <c r="O147" i="22" s="1"/>
  <c r="B146" i="22"/>
  <c r="A147" i="22" s="1"/>
  <c r="AM145" i="22"/>
  <c r="AL145" i="22"/>
  <c r="AB145" i="22"/>
  <c r="AA145" i="22"/>
  <c r="U145" i="22"/>
  <c r="T145" i="22"/>
  <c r="P145" i="22"/>
  <c r="O145" i="22"/>
  <c r="N145" i="22"/>
  <c r="M145" i="22"/>
  <c r="B144" i="22"/>
  <c r="AM144" i="22"/>
  <c r="AL144" i="22"/>
  <c r="AA144" i="22"/>
  <c r="AB144" i="22" s="1"/>
  <c r="U144" i="22"/>
  <c r="T144" i="22"/>
  <c r="P144" i="22"/>
  <c r="O144" i="22"/>
  <c r="N144" i="22"/>
  <c r="M144" i="22"/>
  <c r="B143" i="22"/>
  <c r="AM143" i="22"/>
  <c r="AL143" i="22"/>
  <c r="AA143" i="22"/>
  <c r="AB143" i="22" s="1"/>
  <c r="U143" i="22"/>
  <c r="T143" i="22"/>
  <c r="P143" i="22"/>
  <c r="O143" i="22"/>
  <c r="N143" i="22"/>
  <c r="M143" i="22"/>
  <c r="B142" i="22"/>
  <c r="AM142" i="22"/>
  <c r="AL142" i="22"/>
  <c r="AA142" i="22"/>
  <c r="AB142" i="22" s="1"/>
  <c r="U142" i="22"/>
  <c r="T142" i="22"/>
  <c r="P142" i="22"/>
  <c r="O142" i="22"/>
  <c r="N142" i="22"/>
  <c r="M142" i="22"/>
  <c r="B141" i="22"/>
  <c r="AM141" i="22"/>
  <c r="AL141" i="22"/>
  <c r="AA141" i="22"/>
  <c r="AB141" i="22" s="1"/>
  <c r="U141" i="22"/>
  <c r="T141" i="22"/>
  <c r="P141" i="22"/>
  <c r="O141" i="22"/>
  <c r="N141" i="22"/>
  <c r="M141" i="22"/>
  <c r="B140" i="22"/>
  <c r="AM140" i="22"/>
  <c r="AL140" i="22"/>
  <c r="AA140" i="22"/>
  <c r="AB140" i="22" s="1"/>
  <c r="U140" i="22"/>
  <c r="T140" i="22"/>
  <c r="P140" i="22"/>
  <c r="O140" i="22"/>
  <c r="N140" i="22"/>
  <c r="M140" i="22"/>
  <c r="B139" i="22"/>
  <c r="AM139" i="22"/>
  <c r="AL139" i="22"/>
  <c r="AA139" i="22"/>
  <c r="AB139" i="22" s="1"/>
  <c r="U139" i="22"/>
  <c r="T139" i="22"/>
  <c r="P139" i="22"/>
  <c r="O139" i="22"/>
  <c r="N139" i="22"/>
  <c r="M139" i="22"/>
  <c r="B138" i="22"/>
  <c r="AM138" i="22"/>
  <c r="AL138" i="22"/>
  <c r="AA138" i="22"/>
  <c r="AB138" i="22" s="1"/>
  <c r="U138" i="22"/>
  <c r="T138" i="22"/>
  <c r="P138" i="22"/>
  <c r="O138" i="22"/>
  <c r="N138" i="22"/>
  <c r="M138" i="22"/>
  <c r="B137" i="22"/>
  <c r="AM137" i="22"/>
  <c r="AL137" i="22"/>
  <c r="AA137" i="22"/>
  <c r="AB137" i="22" s="1"/>
  <c r="U137" i="22"/>
  <c r="T137" i="22"/>
  <c r="P137" i="22"/>
  <c r="O137" i="22"/>
  <c r="N137" i="22"/>
  <c r="M137" i="22"/>
  <c r="B136" i="22"/>
  <c r="AL136" i="22"/>
  <c r="AM136" i="22" s="1"/>
  <c r="AA136" i="22"/>
  <c r="AB136" i="22" s="1"/>
  <c r="U136" i="22"/>
  <c r="T136" i="22"/>
  <c r="P136" i="22"/>
  <c r="O136" i="22"/>
  <c r="N136" i="22"/>
  <c r="M136" i="22"/>
  <c r="B135" i="22"/>
  <c r="AA135" i="22"/>
  <c r="AB135" i="22" s="1"/>
  <c r="U135" i="22"/>
  <c r="T135" i="22"/>
  <c r="N135" i="22"/>
  <c r="P135" i="22" s="1"/>
  <c r="M135" i="22"/>
  <c r="O135" i="22" s="1"/>
  <c r="B134" i="22"/>
  <c r="A135" i="22" s="1"/>
  <c r="AM133" i="22"/>
  <c r="AL133" i="22"/>
  <c r="AB133" i="22"/>
  <c r="AA133" i="22"/>
  <c r="U133" i="22"/>
  <c r="T133" i="22"/>
  <c r="P133" i="22"/>
  <c r="O133" i="22"/>
  <c r="N133" i="22"/>
  <c r="M133" i="22"/>
  <c r="B132" i="22"/>
  <c r="AM132" i="22"/>
  <c r="AL132" i="22"/>
  <c r="AA132" i="22"/>
  <c r="AB132" i="22" s="1"/>
  <c r="U132" i="22"/>
  <c r="T132" i="22"/>
  <c r="P132" i="22"/>
  <c r="O132" i="22"/>
  <c r="N132" i="22"/>
  <c r="M132" i="22"/>
  <c r="B131" i="22"/>
  <c r="AM131" i="22"/>
  <c r="AL131" i="22"/>
  <c r="AA131" i="22"/>
  <c r="AB131" i="22" s="1"/>
  <c r="U131" i="22"/>
  <c r="T131" i="22"/>
  <c r="P131" i="22"/>
  <c r="O131" i="22"/>
  <c r="N131" i="22"/>
  <c r="M131" i="22"/>
  <c r="B130" i="22"/>
  <c r="AM130" i="22"/>
  <c r="AL130" i="22"/>
  <c r="AA130" i="22"/>
  <c r="AB130" i="22" s="1"/>
  <c r="U130" i="22"/>
  <c r="T130" i="22"/>
  <c r="P130" i="22"/>
  <c r="O130" i="22"/>
  <c r="N130" i="22"/>
  <c r="M130" i="22"/>
  <c r="B129" i="22"/>
  <c r="AM129" i="22"/>
  <c r="AL129" i="22"/>
  <c r="AA129" i="22"/>
  <c r="AB129" i="22" s="1"/>
  <c r="U129" i="22"/>
  <c r="T129" i="22"/>
  <c r="P129" i="22"/>
  <c r="O129" i="22"/>
  <c r="N129" i="22"/>
  <c r="M129" i="22"/>
  <c r="B128" i="22"/>
  <c r="AM128" i="22"/>
  <c r="AL128" i="22"/>
  <c r="AA128" i="22"/>
  <c r="AB128" i="22" s="1"/>
  <c r="U128" i="22"/>
  <c r="T128" i="22"/>
  <c r="P128" i="22"/>
  <c r="O128" i="22"/>
  <c r="N128" i="22"/>
  <c r="M128" i="22"/>
  <c r="B127" i="22"/>
  <c r="AM127" i="22"/>
  <c r="AL127" i="22"/>
  <c r="AA127" i="22"/>
  <c r="AB127" i="22" s="1"/>
  <c r="U127" i="22"/>
  <c r="T127" i="22"/>
  <c r="P127" i="22"/>
  <c r="O127" i="22"/>
  <c r="N127" i="22"/>
  <c r="M127" i="22"/>
  <c r="B126" i="22"/>
  <c r="AM126" i="22"/>
  <c r="AL126" i="22"/>
  <c r="AA126" i="22"/>
  <c r="AB126" i="22" s="1"/>
  <c r="U126" i="22"/>
  <c r="T126" i="22"/>
  <c r="P126" i="22"/>
  <c r="O126" i="22"/>
  <c r="N126" i="22"/>
  <c r="M126" i="22"/>
  <c r="B125" i="22"/>
  <c r="AM125" i="22"/>
  <c r="AL125" i="22"/>
  <c r="AA125" i="22"/>
  <c r="AB125" i="22" s="1"/>
  <c r="U125" i="22"/>
  <c r="T125" i="22"/>
  <c r="P125" i="22"/>
  <c r="O125" i="22"/>
  <c r="N125" i="22"/>
  <c r="M125" i="22"/>
  <c r="B124" i="22"/>
  <c r="AM124" i="22"/>
  <c r="AL124" i="22"/>
  <c r="U124" i="22"/>
  <c r="T124" i="22"/>
  <c r="P124" i="22"/>
  <c r="O124" i="22"/>
  <c r="N124" i="22"/>
  <c r="M124" i="22"/>
  <c r="B123" i="22"/>
  <c r="AM123" i="22"/>
  <c r="AL123" i="22"/>
  <c r="AA123" i="22"/>
  <c r="AB123" i="22" s="1"/>
  <c r="U123" i="22"/>
  <c r="T123" i="22"/>
  <c r="P123" i="22"/>
  <c r="O123" i="22"/>
  <c r="N123" i="22"/>
  <c r="M123" i="22"/>
  <c r="B122" i="22"/>
  <c r="AM122" i="22"/>
  <c r="AL122" i="22"/>
  <c r="AA122" i="22"/>
  <c r="AB122" i="22" s="1"/>
  <c r="U122" i="22"/>
  <c r="T122" i="22"/>
  <c r="P122" i="22"/>
  <c r="O122" i="22"/>
  <c r="N122" i="22"/>
  <c r="M122" i="22"/>
  <c r="B121" i="22"/>
  <c r="AM121" i="22"/>
  <c r="AL121" i="22"/>
  <c r="AA121" i="22"/>
  <c r="AB121" i="22" s="1"/>
  <c r="U121" i="22"/>
  <c r="T121" i="22"/>
  <c r="P121" i="22"/>
  <c r="O121" i="22"/>
  <c r="N121" i="22"/>
  <c r="M121" i="22"/>
  <c r="B120" i="22"/>
  <c r="AM120" i="22"/>
  <c r="AL120" i="22"/>
  <c r="AA120" i="22"/>
  <c r="AB120" i="22" s="1"/>
  <c r="U120" i="22"/>
  <c r="T120" i="22"/>
  <c r="P120" i="22"/>
  <c r="O120" i="22"/>
  <c r="N120" i="22"/>
  <c r="M120" i="22"/>
  <c r="B119" i="22"/>
  <c r="AL119" i="22"/>
  <c r="AM119" i="22" s="1"/>
  <c r="AA119" i="22"/>
  <c r="AB119" i="22" s="1"/>
  <c r="U119" i="22"/>
  <c r="T119" i="22"/>
  <c r="P119" i="22"/>
  <c r="O119" i="22"/>
  <c r="N119" i="22"/>
  <c r="M119" i="22"/>
  <c r="B118" i="22"/>
  <c r="AA118" i="22"/>
  <c r="AB118" i="22" s="1"/>
  <c r="U118" i="22"/>
  <c r="T118" i="22"/>
  <c r="N118" i="22"/>
  <c r="P118" i="22" s="1"/>
  <c r="M118" i="22"/>
  <c r="O118" i="22" s="1"/>
  <c r="B117" i="22"/>
  <c r="A118" i="22" s="1"/>
  <c r="AM116" i="22"/>
  <c r="AL116" i="22"/>
  <c r="AB116" i="22"/>
  <c r="AA116" i="22"/>
  <c r="U116" i="22"/>
  <c r="T116" i="22"/>
  <c r="P116" i="22"/>
  <c r="O116" i="22"/>
  <c r="N116" i="22"/>
  <c r="M116" i="22"/>
  <c r="B115" i="22"/>
  <c r="AM115" i="22"/>
  <c r="AL115" i="22"/>
  <c r="AA115" i="22"/>
  <c r="AB115" i="22" s="1"/>
  <c r="U115" i="22"/>
  <c r="T115" i="22"/>
  <c r="P115" i="22"/>
  <c r="O115" i="22"/>
  <c r="N115" i="22"/>
  <c r="M115" i="22"/>
  <c r="B114" i="22"/>
  <c r="AM114" i="22"/>
  <c r="AL114" i="22"/>
  <c r="AA114" i="22"/>
  <c r="AB114" i="22" s="1"/>
  <c r="U114" i="22"/>
  <c r="T114" i="22"/>
  <c r="P114" i="22"/>
  <c r="O114" i="22"/>
  <c r="N114" i="22"/>
  <c r="M114" i="22"/>
  <c r="B113" i="22"/>
  <c r="AM113" i="22"/>
  <c r="AL113" i="22"/>
  <c r="AA113" i="22"/>
  <c r="AB113" i="22" s="1"/>
  <c r="U113" i="22"/>
  <c r="T113" i="22"/>
  <c r="P113" i="22"/>
  <c r="O113" i="22"/>
  <c r="N113" i="22"/>
  <c r="M113" i="22"/>
  <c r="B112" i="22"/>
  <c r="AM112" i="22"/>
  <c r="AL112" i="22"/>
  <c r="AA112" i="22"/>
  <c r="AB112" i="22" s="1"/>
  <c r="U112" i="22"/>
  <c r="T112" i="22"/>
  <c r="P112" i="22"/>
  <c r="O112" i="22"/>
  <c r="N112" i="22"/>
  <c r="M112" i="22"/>
  <c r="B111" i="22"/>
  <c r="AM111" i="22"/>
  <c r="AL111" i="22"/>
  <c r="AA111" i="22"/>
  <c r="AB111" i="22" s="1"/>
  <c r="U111" i="22"/>
  <c r="T111" i="22"/>
  <c r="P111" i="22"/>
  <c r="O111" i="22"/>
  <c r="N111" i="22"/>
  <c r="M111" i="22"/>
  <c r="B110" i="22"/>
  <c r="AM110" i="22"/>
  <c r="AL110" i="22"/>
  <c r="AA110" i="22"/>
  <c r="AB110" i="22" s="1"/>
  <c r="U110" i="22"/>
  <c r="T110" i="22"/>
  <c r="P110" i="22"/>
  <c r="O110" i="22"/>
  <c r="N110" i="22"/>
  <c r="M110" i="22"/>
  <c r="B109" i="22"/>
  <c r="AM109" i="22"/>
  <c r="AL109" i="22"/>
  <c r="AA109" i="22"/>
  <c r="AB109" i="22" s="1"/>
  <c r="U109" i="22"/>
  <c r="T109" i="22"/>
  <c r="P109" i="22"/>
  <c r="O109" i="22"/>
  <c r="N109" i="22"/>
  <c r="M109" i="22"/>
  <c r="B108" i="22"/>
  <c r="AM108" i="22"/>
  <c r="AL108" i="22"/>
  <c r="AA108" i="22"/>
  <c r="AB108" i="22" s="1"/>
  <c r="U108" i="22"/>
  <c r="T108" i="22"/>
  <c r="P108" i="22"/>
  <c r="O108" i="22"/>
  <c r="N108" i="22"/>
  <c r="M108" i="22"/>
  <c r="B107" i="22"/>
  <c r="AM107" i="22"/>
  <c r="AL107" i="22"/>
  <c r="AA107" i="22"/>
  <c r="AB107" i="22" s="1"/>
  <c r="U107" i="22"/>
  <c r="T107" i="22"/>
  <c r="P107" i="22"/>
  <c r="O107" i="22"/>
  <c r="N107" i="22"/>
  <c r="M107" i="22"/>
  <c r="B106" i="22"/>
  <c r="AM106" i="22"/>
  <c r="AL106" i="22"/>
  <c r="AA106" i="22"/>
  <c r="AB106" i="22" s="1"/>
  <c r="U106" i="22"/>
  <c r="T106" i="22"/>
  <c r="P106" i="22"/>
  <c r="O106" i="22"/>
  <c r="N106" i="22"/>
  <c r="M106" i="22"/>
  <c r="B105" i="22"/>
  <c r="AL105" i="22"/>
  <c r="AM105" i="22" s="1"/>
  <c r="AA105" i="22"/>
  <c r="AB105" i="22" s="1"/>
  <c r="U105" i="22"/>
  <c r="T105" i="22"/>
  <c r="P105" i="22"/>
  <c r="O105" i="22"/>
  <c r="N105" i="22"/>
  <c r="M105" i="22"/>
  <c r="B104" i="22"/>
  <c r="AA104" i="22"/>
  <c r="AB104" i="22" s="1"/>
  <c r="U104" i="22"/>
  <c r="T104" i="22"/>
  <c r="N104" i="22"/>
  <c r="P104" i="22" s="1"/>
  <c r="M104" i="22"/>
  <c r="O104" i="22" s="1"/>
  <c r="B103" i="22"/>
  <c r="A104" i="22" s="1"/>
  <c r="AM102" i="22"/>
  <c r="AL102" i="22"/>
  <c r="AB102" i="22"/>
  <c r="AA102" i="22"/>
  <c r="U102" i="22"/>
  <c r="T102" i="22"/>
  <c r="P102" i="22"/>
  <c r="O102" i="22"/>
  <c r="N102" i="22"/>
  <c r="M102" i="22"/>
  <c r="B101" i="22"/>
  <c r="AM101" i="22"/>
  <c r="AL101" i="22"/>
  <c r="AA101" i="22"/>
  <c r="AB101" i="22" s="1"/>
  <c r="U101" i="22"/>
  <c r="T101" i="22"/>
  <c r="P101" i="22"/>
  <c r="O101" i="22"/>
  <c r="N101" i="22"/>
  <c r="M101" i="22"/>
  <c r="B100" i="22"/>
  <c r="AM100" i="22"/>
  <c r="AL100" i="22"/>
  <c r="AA100" i="22"/>
  <c r="AB100" i="22" s="1"/>
  <c r="U100" i="22"/>
  <c r="T100" i="22"/>
  <c r="P100" i="22"/>
  <c r="O100" i="22"/>
  <c r="N100" i="22"/>
  <c r="M100" i="22"/>
  <c r="B99" i="22"/>
  <c r="AM99" i="22"/>
  <c r="AL99" i="22"/>
  <c r="AA99" i="22"/>
  <c r="AB99" i="22" s="1"/>
  <c r="U99" i="22"/>
  <c r="T99" i="22"/>
  <c r="P99" i="22"/>
  <c r="O99" i="22"/>
  <c r="N99" i="22"/>
  <c r="M99" i="22"/>
  <c r="B98" i="22"/>
  <c r="AM98" i="22"/>
  <c r="AL98" i="22"/>
  <c r="AA98" i="22"/>
  <c r="AB98" i="22" s="1"/>
  <c r="U98" i="22"/>
  <c r="T98" i="22"/>
  <c r="P98" i="22"/>
  <c r="O98" i="22"/>
  <c r="N98" i="22"/>
  <c r="M98" i="22"/>
  <c r="B97" i="22"/>
  <c r="AM97" i="22"/>
  <c r="AL97" i="22"/>
  <c r="AA97" i="22"/>
  <c r="AB97" i="22" s="1"/>
  <c r="U97" i="22"/>
  <c r="T97" i="22"/>
  <c r="P97" i="22"/>
  <c r="O97" i="22"/>
  <c r="N97" i="22"/>
  <c r="M97" i="22"/>
  <c r="B96" i="22"/>
  <c r="AM96" i="22"/>
  <c r="AL96" i="22"/>
  <c r="AA96" i="22"/>
  <c r="AB96" i="22" s="1"/>
  <c r="U96" i="22"/>
  <c r="T96" i="22"/>
  <c r="P96" i="22"/>
  <c r="O96" i="22"/>
  <c r="N96" i="22"/>
  <c r="M96" i="22"/>
  <c r="B95" i="22"/>
  <c r="AM95" i="22"/>
  <c r="AL95" i="22"/>
  <c r="AA95" i="22"/>
  <c r="AB95" i="22" s="1"/>
  <c r="U95" i="22"/>
  <c r="T95" i="22"/>
  <c r="P95" i="22"/>
  <c r="O95" i="22"/>
  <c r="N95" i="22"/>
  <c r="M95" i="22"/>
  <c r="B94" i="22"/>
  <c r="AM94" i="22"/>
  <c r="AL94" i="22"/>
  <c r="AA94" i="22"/>
  <c r="AB94" i="22" s="1"/>
  <c r="U94" i="22"/>
  <c r="T94" i="22"/>
  <c r="P94" i="22"/>
  <c r="O94" i="22"/>
  <c r="N94" i="22"/>
  <c r="M94" i="22"/>
  <c r="B93" i="22"/>
  <c r="AM93" i="22"/>
  <c r="AL93" i="22"/>
  <c r="AA93" i="22"/>
  <c r="AB93" i="22" s="1"/>
  <c r="U93" i="22"/>
  <c r="T93" i="22"/>
  <c r="P93" i="22"/>
  <c r="O93" i="22"/>
  <c r="N93" i="22"/>
  <c r="M93" i="22"/>
  <c r="B92" i="22"/>
  <c r="AM92" i="22"/>
  <c r="AL92" i="22"/>
  <c r="AA92" i="22"/>
  <c r="AB92" i="22" s="1"/>
  <c r="U92" i="22"/>
  <c r="T92" i="22"/>
  <c r="P92" i="22"/>
  <c r="O92" i="22"/>
  <c r="N92" i="22"/>
  <c r="M92" i="22"/>
  <c r="B91" i="22"/>
  <c r="AM91" i="22"/>
  <c r="AL91" i="22"/>
  <c r="AA91" i="22"/>
  <c r="AB91" i="22" s="1"/>
  <c r="U91" i="22"/>
  <c r="T91" i="22"/>
  <c r="P91" i="22"/>
  <c r="O91" i="22"/>
  <c r="N91" i="22"/>
  <c r="M91" i="22"/>
  <c r="B90" i="22"/>
  <c r="AL90" i="22"/>
  <c r="AM90" i="22" s="1"/>
  <c r="AA90" i="22"/>
  <c r="AB90" i="22" s="1"/>
  <c r="U90" i="22"/>
  <c r="T90" i="22"/>
  <c r="P90" i="22"/>
  <c r="O90" i="22"/>
  <c r="N90" i="22"/>
  <c r="M90" i="22"/>
  <c r="B89" i="22"/>
  <c r="AA89" i="22"/>
  <c r="AB89" i="22" s="1"/>
  <c r="U89" i="22"/>
  <c r="T89" i="22"/>
  <c r="N89" i="22"/>
  <c r="P89" i="22" s="1"/>
  <c r="M89" i="22"/>
  <c r="O89" i="22" s="1"/>
  <c r="B88" i="22"/>
  <c r="A89" i="22" s="1"/>
  <c r="AM87" i="22"/>
  <c r="AL87" i="22"/>
  <c r="AB87" i="22"/>
  <c r="AA87" i="22"/>
  <c r="U87" i="22"/>
  <c r="T87" i="22"/>
  <c r="P87" i="22"/>
  <c r="O87" i="22"/>
  <c r="N87" i="22"/>
  <c r="M87" i="22"/>
  <c r="B86" i="22"/>
  <c r="AM86" i="22"/>
  <c r="AL86" i="22"/>
  <c r="AA86" i="22"/>
  <c r="AB86" i="22" s="1"/>
  <c r="U86" i="22"/>
  <c r="T86" i="22"/>
  <c r="P86" i="22"/>
  <c r="O86" i="22"/>
  <c r="N86" i="22"/>
  <c r="M86" i="22"/>
  <c r="B85" i="22"/>
  <c r="AM85" i="22"/>
  <c r="AL85" i="22"/>
  <c r="AA85" i="22"/>
  <c r="AB85" i="22" s="1"/>
  <c r="U85" i="22"/>
  <c r="T85" i="22"/>
  <c r="P85" i="22"/>
  <c r="O85" i="22"/>
  <c r="N85" i="22"/>
  <c r="M85" i="22"/>
  <c r="B84" i="22"/>
  <c r="AM84" i="22"/>
  <c r="AL84" i="22"/>
  <c r="AA84" i="22"/>
  <c r="AB84" i="22" s="1"/>
  <c r="U84" i="22"/>
  <c r="T84" i="22"/>
  <c r="P84" i="22"/>
  <c r="O84" i="22"/>
  <c r="N84" i="22"/>
  <c r="M84" i="22"/>
  <c r="B83" i="22"/>
  <c r="AM83" i="22"/>
  <c r="AL83" i="22"/>
  <c r="AA83" i="22"/>
  <c r="AB83" i="22" s="1"/>
  <c r="U83" i="22"/>
  <c r="T83" i="22"/>
  <c r="P83" i="22"/>
  <c r="O83" i="22"/>
  <c r="N83" i="22"/>
  <c r="M83" i="22"/>
  <c r="B82" i="22"/>
  <c r="AM82" i="22"/>
  <c r="AL82" i="22"/>
  <c r="AA82" i="22"/>
  <c r="AB82" i="22" s="1"/>
  <c r="U82" i="22"/>
  <c r="T82" i="22"/>
  <c r="P82" i="22"/>
  <c r="O82" i="22"/>
  <c r="N82" i="22"/>
  <c r="M82" i="22"/>
  <c r="B81" i="22"/>
  <c r="AM81" i="22"/>
  <c r="AL81" i="22"/>
  <c r="AA81" i="22"/>
  <c r="AB81" i="22" s="1"/>
  <c r="U81" i="22"/>
  <c r="T81" i="22"/>
  <c r="P81" i="22"/>
  <c r="O81" i="22"/>
  <c r="N81" i="22"/>
  <c r="M81" i="22"/>
  <c r="B80" i="22"/>
  <c r="AM80" i="22"/>
  <c r="AL80" i="22"/>
  <c r="AA80" i="22"/>
  <c r="AB80" i="22" s="1"/>
  <c r="U80" i="22"/>
  <c r="T80" i="22"/>
  <c r="P80" i="22"/>
  <c r="O80" i="22"/>
  <c r="N80" i="22"/>
  <c r="M80" i="22"/>
  <c r="B79" i="22"/>
  <c r="AM79" i="22"/>
  <c r="AL79" i="22"/>
  <c r="AA79" i="22"/>
  <c r="AB79" i="22" s="1"/>
  <c r="U79" i="22"/>
  <c r="T79" i="22"/>
  <c r="P79" i="22"/>
  <c r="O79" i="22"/>
  <c r="N79" i="22"/>
  <c r="M79" i="22"/>
  <c r="B78" i="22"/>
  <c r="AL78" i="22"/>
  <c r="AM78" i="22" s="1"/>
  <c r="AA78" i="22"/>
  <c r="AB78" i="22" s="1"/>
  <c r="U78" i="22"/>
  <c r="T78" i="22"/>
  <c r="P78" i="22"/>
  <c r="O78" i="22"/>
  <c r="N78" i="22"/>
  <c r="M78" i="22"/>
  <c r="B77" i="22"/>
  <c r="AA77" i="22"/>
  <c r="AB77" i="22" s="1"/>
  <c r="U77" i="22"/>
  <c r="T77" i="22"/>
  <c r="N77" i="22"/>
  <c r="P77" i="22" s="1"/>
  <c r="M77" i="22"/>
  <c r="O77" i="22" s="1"/>
  <c r="B76" i="22"/>
  <c r="A77" i="22" s="1"/>
  <c r="AM75" i="22"/>
  <c r="AL75" i="22"/>
  <c r="AB75" i="22"/>
  <c r="AA75" i="22"/>
  <c r="U75" i="22"/>
  <c r="T75" i="22"/>
  <c r="P75" i="22"/>
  <c r="O75" i="22"/>
  <c r="N75" i="22"/>
  <c r="M75" i="22"/>
  <c r="B74" i="22"/>
  <c r="AM74" i="22"/>
  <c r="AL74" i="22"/>
  <c r="AA74" i="22"/>
  <c r="AB74" i="22" s="1"/>
  <c r="U74" i="22"/>
  <c r="T74" i="22"/>
  <c r="P74" i="22"/>
  <c r="O74" i="22"/>
  <c r="N74" i="22"/>
  <c r="M74" i="22"/>
  <c r="B73" i="22"/>
  <c r="AM73" i="22"/>
  <c r="AL73" i="22"/>
  <c r="AA73" i="22"/>
  <c r="AB73" i="22" s="1"/>
  <c r="U73" i="22"/>
  <c r="T73" i="22"/>
  <c r="P73" i="22"/>
  <c r="O73" i="22"/>
  <c r="N73" i="22"/>
  <c r="M73" i="22"/>
  <c r="B72" i="22"/>
  <c r="AM72" i="22"/>
  <c r="AL72" i="22"/>
  <c r="AA72" i="22"/>
  <c r="AB72" i="22" s="1"/>
  <c r="U72" i="22"/>
  <c r="T72" i="22"/>
  <c r="P72" i="22"/>
  <c r="O72" i="22"/>
  <c r="N72" i="22"/>
  <c r="M72" i="22"/>
  <c r="B71" i="22"/>
  <c r="AM71" i="22"/>
  <c r="AL71" i="22"/>
  <c r="AA71" i="22"/>
  <c r="AB71" i="22" s="1"/>
  <c r="U71" i="22"/>
  <c r="T71" i="22"/>
  <c r="P71" i="22"/>
  <c r="O71" i="22"/>
  <c r="N71" i="22"/>
  <c r="M71" i="22"/>
  <c r="B70" i="22"/>
  <c r="AM70" i="22"/>
  <c r="AL70" i="22"/>
  <c r="AA70" i="22"/>
  <c r="AB70" i="22" s="1"/>
  <c r="U70" i="22"/>
  <c r="T70" i="22"/>
  <c r="P70" i="22"/>
  <c r="O70" i="22"/>
  <c r="N70" i="22"/>
  <c r="M70" i="22"/>
  <c r="B69" i="22"/>
  <c r="AM69" i="22"/>
  <c r="AL69" i="22"/>
  <c r="AA69" i="22"/>
  <c r="AB69" i="22" s="1"/>
  <c r="U69" i="22"/>
  <c r="T69" i="22"/>
  <c r="P69" i="22"/>
  <c r="O69" i="22"/>
  <c r="N69" i="22"/>
  <c r="M69" i="22"/>
  <c r="B68" i="22"/>
  <c r="AM68" i="22"/>
  <c r="AL68" i="22"/>
  <c r="AA68" i="22"/>
  <c r="AB68" i="22" s="1"/>
  <c r="U68" i="22"/>
  <c r="T68" i="22"/>
  <c r="P68" i="22"/>
  <c r="O68" i="22"/>
  <c r="N68" i="22"/>
  <c r="M68" i="22"/>
  <c r="B67" i="22"/>
  <c r="AM67" i="22"/>
  <c r="AL67" i="22"/>
  <c r="AA67" i="22"/>
  <c r="AB67" i="22" s="1"/>
  <c r="U67" i="22"/>
  <c r="T67" i="22"/>
  <c r="P67" i="22"/>
  <c r="O67" i="22"/>
  <c r="N67" i="22"/>
  <c r="M67" i="22"/>
  <c r="B66" i="22"/>
  <c r="AM66" i="22"/>
  <c r="AL66" i="22"/>
  <c r="AA66" i="22"/>
  <c r="AB66" i="22" s="1"/>
  <c r="U66" i="22"/>
  <c r="T66" i="22"/>
  <c r="P66" i="22"/>
  <c r="O66" i="22"/>
  <c r="N66" i="22"/>
  <c r="M66" i="22"/>
  <c r="B65" i="22"/>
  <c r="AM65" i="22"/>
  <c r="AL65" i="22"/>
  <c r="AA65" i="22"/>
  <c r="AB65" i="22" s="1"/>
  <c r="U65" i="22"/>
  <c r="T65" i="22"/>
  <c r="P65" i="22"/>
  <c r="O65" i="22"/>
  <c r="N65" i="22"/>
  <c r="M65" i="22"/>
  <c r="B64" i="22"/>
  <c r="AL64" i="22"/>
  <c r="AM64" i="22" s="1"/>
  <c r="AA64" i="22"/>
  <c r="AB64" i="22" s="1"/>
  <c r="U64" i="22"/>
  <c r="T64" i="22"/>
  <c r="P64" i="22"/>
  <c r="O64" i="22"/>
  <c r="N64" i="22"/>
  <c r="M64" i="22"/>
  <c r="B63" i="22"/>
  <c r="AA63" i="22"/>
  <c r="AB63" i="22" s="1"/>
  <c r="U63" i="22"/>
  <c r="T63" i="22"/>
  <c r="N63" i="22"/>
  <c r="P63" i="22" s="1"/>
  <c r="M63" i="22"/>
  <c r="O63" i="22" s="1"/>
  <c r="B62" i="22"/>
  <c r="A63" i="22" s="1"/>
  <c r="AM61" i="22"/>
  <c r="AL61" i="22"/>
  <c r="AB61" i="22"/>
  <c r="AA61" i="22"/>
  <c r="U61" i="22"/>
  <c r="T61" i="22"/>
  <c r="P61" i="22"/>
  <c r="O61" i="22"/>
  <c r="N61" i="22"/>
  <c r="M61" i="22"/>
  <c r="B60" i="22"/>
  <c r="AM60" i="22"/>
  <c r="AL60" i="22"/>
  <c r="AA60" i="22"/>
  <c r="AB60" i="22" s="1"/>
  <c r="U60" i="22"/>
  <c r="T60" i="22"/>
  <c r="P60" i="22"/>
  <c r="O60" i="22"/>
  <c r="N60" i="22"/>
  <c r="M60" i="22"/>
  <c r="B59" i="22"/>
  <c r="AM59" i="22"/>
  <c r="AL59" i="22"/>
  <c r="AA59" i="22"/>
  <c r="AB59" i="22" s="1"/>
  <c r="U59" i="22"/>
  <c r="T59" i="22"/>
  <c r="P59" i="22"/>
  <c r="O59" i="22"/>
  <c r="N59" i="22"/>
  <c r="M59" i="22"/>
  <c r="B58" i="22"/>
  <c r="AM58" i="22"/>
  <c r="AL58" i="22"/>
  <c r="AA58" i="22"/>
  <c r="AB58" i="22" s="1"/>
  <c r="U58" i="22"/>
  <c r="T58" i="22"/>
  <c r="P58" i="22"/>
  <c r="O58" i="22"/>
  <c r="N58" i="22"/>
  <c r="M58" i="22"/>
  <c r="B57" i="22"/>
  <c r="AM57" i="22"/>
  <c r="AL57" i="22"/>
  <c r="AA57" i="22"/>
  <c r="AB57" i="22" s="1"/>
  <c r="U57" i="22"/>
  <c r="T57" i="22"/>
  <c r="P57" i="22"/>
  <c r="O57" i="22"/>
  <c r="N57" i="22"/>
  <c r="M57" i="22"/>
  <c r="B56" i="22"/>
  <c r="AM56" i="22"/>
  <c r="AL56" i="22"/>
  <c r="AA56" i="22"/>
  <c r="AB56" i="22" s="1"/>
  <c r="U56" i="22"/>
  <c r="T56" i="22"/>
  <c r="P56" i="22"/>
  <c r="O56" i="22"/>
  <c r="N56" i="22"/>
  <c r="M56" i="22"/>
  <c r="B55" i="22"/>
  <c r="AM55" i="22"/>
  <c r="AL55" i="22"/>
  <c r="AA55" i="22"/>
  <c r="AB55" i="22" s="1"/>
  <c r="U55" i="22"/>
  <c r="T55" i="22"/>
  <c r="P55" i="22"/>
  <c r="O55" i="22"/>
  <c r="N55" i="22"/>
  <c r="M55" i="22"/>
  <c r="B54" i="22"/>
  <c r="AM54" i="22"/>
  <c r="AL54" i="22"/>
  <c r="AA54" i="22"/>
  <c r="AB54" i="22" s="1"/>
  <c r="U54" i="22"/>
  <c r="T54" i="22"/>
  <c r="P54" i="22"/>
  <c r="O54" i="22"/>
  <c r="N54" i="22"/>
  <c r="M54" i="22"/>
  <c r="B53" i="22"/>
  <c r="AM53" i="22"/>
  <c r="AL53" i="22"/>
  <c r="AA53" i="22"/>
  <c r="AB53" i="22" s="1"/>
  <c r="U53" i="22"/>
  <c r="T53" i="22"/>
  <c r="P53" i="22"/>
  <c r="O53" i="22"/>
  <c r="N53" i="22"/>
  <c r="M53" i="22"/>
  <c r="B52" i="22"/>
  <c r="AM52" i="22"/>
  <c r="AL52" i="22"/>
  <c r="AA52" i="22"/>
  <c r="AB52" i="22" s="1"/>
  <c r="U52" i="22"/>
  <c r="T52" i="22"/>
  <c r="P52" i="22"/>
  <c r="O52" i="22"/>
  <c r="N52" i="22"/>
  <c r="M52" i="22"/>
  <c r="B51" i="22"/>
  <c r="AM51" i="22"/>
  <c r="AL51" i="22"/>
  <c r="AA51" i="22"/>
  <c r="AB51" i="22" s="1"/>
  <c r="U51" i="22"/>
  <c r="T51" i="22"/>
  <c r="P51" i="22"/>
  <c r="O51" i="22"/>
  <c r="N51" i="22"/>
  <c r="M51" i="22"/>
  <c r="B50" i="22"/>
  <c r="AM50" i="22"/>
  <c r="AL50" i="22"/>
  <c r="AA50" i="22"/>
  <c r="AB50" i="22" s="1"/>
  <c r="U50" i="22"/>
  <c r="T50" i="22"/>
  <c r="P50" i="22"/>
  <c r="O50" i="22"/>
  <c r="N50" i="22"/>
  <c r="M50" i="22"/>
  <c r="B49" i="22"/>
  <c r="AM49" i="22"/>
  <c r="AL49" i="22"/>
  <c r="AA49" i="22"/>
  <c r="AB49" i="22" s="1"/>
  <c r="U49" i="22"/>
  <c r="T49" i="22"/>
  <c r="N49" i="22"/>
  <c r="P49" i="22" s="1"/>
  <c r="M49" i="22"/>
  <c r="O49" i="22" s="1"/>
  <c r="B48" i="22"/>
  <c r="A49" i="22" s="1"/>
  <c r="AM47" i="22"/>
  <c r="AL47" i="22"/>
  <c r="AB47" i="22"/>
  <c r="AA47" i="22"/>
  <c r="U47" i="22"/>
  <c r="T47" i="22"/>
  <c r="P47" i="22"/>
  <c r="O47" i="22"/>
  <c r="N47" i="22"/>
  <c r="M47" i="22"/>
  <c r="B46" i="22"/>
  <c r="AM46" i="22"/>
  <c r="AL46" i="22"/>
  <c r="AA46" i="22"/>
  <c r="AB46" i="22" s="1"/>
  <c r="U46" i="22"/>
  <c r="T46" i="22"/>
  <c r="P46" i="22"/>
  <c r="O46" i="22"/>
  <c r="N46" i="22"/>
  <c r="M46" i="22"/>
  <c r="B45" i="22"/>
  <c r="AM45" i="22"/>
  <c r="AL45" i="22"/>
  <c r="AA45" i="22"/>
  <c r="AB45" i="22" s="1"/>
  <c r="U45" i="22"/>
  <c r="T45" i="22"/>
  <c r="P45" i="22"/>
  <c r="O45" i="22"/>
  <c r="N45" i="22"/>
  <c r="M45" i="22"/>
  <c r="B44" i="22"/>
  <c r="AM44" i="22"/>
  <c r="AL44" i="22"/>
  <c r="AA44" i="22"/>
  <c r="AB44" i="22" s="1"/>
  <c r="U44" i="22"/>
  <c r="T44" i="22"/>
  <c r="P44" i="22"/>
  <c r="O44" i="22"/>
  <c r="N44" i="22"/>
  <c r="M44" i="22"/>
  <c r="B43" i="22"/>
  <c r="AM43" i="22"/>
  <c r="AL43" i="22"/>
  <c r="AA43" i="22"/>
  <c r="AB43" i="22" s="1"/>
  <c r="U43" i="22"/>
  <c r="T43" i="22"/>
  <c r="P43" i="22"/>
  <c r="O43" i="22"/>
  <c r="N43" i="22"/>
  <c r="M43" i="22"/>
  <c r="B42" i="22"/>
  <c r="AM42" i="22"/>
  <c r="AL42" i="22"/>
  <c r="AA42" i="22"/>
  <c r="AB42" i="22" s="1"/>
  <c r="U42" i="22"/>
  <c r="T42" i="22"/>
  <c r="P42" i="22"/>
  <c r="O42" i="22"/>
  <c r="N42" i="22"/>
  <c r="M42" i="22"/>
  <c r="B41" i="22"/>
  <c r="AM41" i="22"/>
  <c r="AL41" i="22"/>
  <c r="AA41" i="22"/>
  <c r="AB41" i="22" s="1"/>
  <c r="U41" i="22"/>
  <c r="T41" i="22"/>
  <c r="P41" i="22"/>
  <c r="O41" i="22"/>
  <c r="N41" i="22"/>
  <c r="M41" i="22"/>
  <c r="B40" i="22"/>
  <c r="AM40" i="22"/>
  <c r="AL40" i="22"/>
  <c r="AA40" i="22"/>
  <c r="AB40" i="22" s="1"/>
  <c r="U40" i="22"/>
  <c r="T40" i="22"/>
  <c r="P40" i="22"/>
  <c r="O40" i="22"/>
  <c r="N40" i="22"/>
  <c r="M40" i="22"/>
  <c r="B39" i="22"/>
  <c r="AM39" i="22"/>
  <c r="AL39" i="22"/>
  <c r="AA39" i="22"/>
  <c r="AB39" i="22" s="1"/>
  <c r="U39" i="22"/>
  <c r="T39" i="22"/>
  <c r="P39" i="22"/>
  <c r="O39" i="22"/>
  <c r="N39" i="22"/>
  <c r="M39" i="22"/>
  <c r="B38" i="22"/>
  <c r="AM38" i="22"/>
  <c r="AL38" i="22"/>
  <c r="AA38" i="22"/>
  <c r="AB38" i="22" s="1"/>
  <c r="U38" i="22"/>
  <c r="T38" i="22"/>
  <c r="P38" i="22"/>
  <c r="O38" i="22"/>
  <c r="N38" i="22"/>
  <c r="M38" i="22"/>
  <c r="B37" i="22"/>
  <c r="AM37" i="22"/>
  <c r="AL37" i="22"/>
  <c r="AA37" i="22"/>
  <c r="AB37" i="22" s="1"/>
  <c r="U37" i="22"/>
  <c r="T37" i="22"/>
  <c r="P37" i="22"/>
  <c r="O37" i="22"/>
  <c r="N37" i="22"/>
  <c r="M37" i="22"/>
  <c r="B36" i="22"/>
  <c r="AL36" i="22"/>
  <c r="AM36" i="22" s="1"/>
  <c r="AA36" i="22"/>
  <c r="AB36" i="22" s="1"/>
  <c r="U36" i="22"/>
  <c r="T36" i="22"/>
  <c r="P36" i="22"/>
  <c r="O36" i="22"/>
  <c r="N36" i="22"/>
  <c r="M36" i="22"/>
  <c r="B35" i="22"/>
  <c r="AA35" i="22"/>
  <c r="AB35" i="22" s="1"/>
  <c r="U35" i="22"/>
  <c r="T35" i="22"/>
  <c r="N35" i="22"/>
  <c r="P35" i="22" s="1"/>
  <c r="M35" i="22"/>
  <c r="O35" i="22" s="1"/>
  <c r="B34" i="22"/>
  <c r="A35" i="22" s="1"/>
  <c r="AM33" i="22"/>
  <c r="AL33" i="22"/>
  <c r="AB33" i="22"/>
  <c r="AA33" i="22"/>
  <c r="U33" i="22"/>
  <c r="T33" i="22"/>
  <c r="P33" i="22"/>
  <c r="O33" i="22"/>
  <c r="N33" i="22"/>
  <c r="M33" i="22"/>
  <c r="B32" i="22"/>
  <c r="AM32" i="22"/>
  <c r="AL32" i="22"/>
  <c r="AA32" i="22"/>
  <c r="AB32" i="22" s="1"/>
  <c r="U32" i="22"/>
  <c r="T32" i="22"/>
  <c r="P32" i="22"/>
  <c r="O32" i="22"/>
  <c r="N32" i="22"/>
  <c r="M32" i="22"/>
  <c r="B31" i="22"/>
  <c r="AM31" i="22"/>
  <c r="AL31" i="22"/>
  <c r="AA31" i="22"/>
  <c r="AB31" i="22" s="1"/>
  <c r="U31" i="22"/>
  <c r="T31" i="22"/>
  <c r="P31" i="22"/>
  <c r="O31" i="22"/>
  <c r="N31" i="22"/>
  <c r="M31" i="22"/>
  <c r="B30" i="22"/>
  <c r="AM30" i="22"/>
  <c r="AL30" i="22"/>
  <c r="AA30" i="22"/>
  <c r="AB30" i="22" s="1"/>
  <c r="U30" i="22"/>
  <c r="T30" i="22"/>
  <c r="P30" i="22"/>
  <c r="O30" i="22"/>
  <c r="N30" i="22"/>
  <c r="M30" i="22"/>
  <c r="B29" i="22"/>
  <c r="AM29" i="22"/>
  <c r="AL29" i="22"/>
  <c r="U29" i="22"/>
  <c r="T29" i="22"/>
  <c r="P29" i="22"/>
  <c r="O29" i="22"/>
  <c r="N29" i="22"/>
  <c r="M29" i="22"/>
  <c r="B28" i="22"/>
  <c r="AM28" i="22"/>
  <c r="AL28" i="22"/>
  <c r="AA28" i="22"/>
  <c r="AB28" i="22" s="1"/>
  <c r="U28" i="22"/>
  <c r="T28" i="22"/>
  <c r="P28" i="22"/>
  <c r="O28" i="22"/>
  <c r="N28" i="22"/>
  <c r="M28" i="22"/>
  <c r="B27" i="22"/>
  <c r="AM27" i="22"/>
  <c r="AL27" i="22"/>
  <c r="AA27" i="22"/>
  <c r="AB27" i="22" s="1"/>
  <c r="U27" i="22"/>
  <c r="T27" i="22"/>
  <c r="P27" i="22"/>
  <c r="O27" i="22"/>
  <c r="N27" i="22"/>
  <c r="M27" i="22"/>
  <c r="B26" i="22"/>
  <c r="AM26" i="22"/>
  <c r="AL26" i="22"/>
  <c r="AA26" i="22"/>
  <c r="AB26" i="22" s="1"/>
  <c r="U26" i="22"/>
  <c r="T26" i="22"/>
  <c r="P26" i="22"/>
  <c r="O26" i="22"/>
  <c r="N26" i="22"/>
  <c r="M26" i="22"/>
  <c r="B25" i="22"/>
  <c r="AM25" i="22"/>
  <c r="AL25" i="22"/>
  <c r="AA25" i="22"/>
  <c r="AB25" i="22" s="1"/>
  <c r="U25" i="22"/>
  <c r="T25" i="22"/>
  <c r="P25" i="22"/>
  <c r="O25" i="22"/>
  <c r="N25" i="22"/>
  <c r="M25" i="22"/>
  <c r="B24" i="22"/>
  <c r="AM24" i="22"/>
  <c r="AL24" i="22"/>
  <c r="AA24" i="22"/>
  <c r="AB24" i="22" s="1"/>
  <c r="T24" i="22"/>
  <c r="U24" i="22" s="1"/>
  <c r="P24" i="22"/>
  <c r="O24" i="22"/>
  <c r="N24" i="22"/>
  <c r="M24" i="22"/>
  <c r="B23" i="22"/>
  <c r="AM23" i="22"/>
  <c r="AL23" i="22"/>
  <c r="AA23" i="22"/>
  <c r="AB23" i="22" s="1"/>
  <c r="T23" i="22"/>
  <c r="U23" i="22" s="1"/>
  <c r="P23" i="22"/>
  <c r="O23" i="22"/>
  <c r="N23" i="22"/>
  <c r="M23" i="22"/>
  <c r="B22" i="22"/>
  <c r="AL22" i="22"/>
  <c r="AM22" i="22" s="1"/>
  <c r="AA22" i="22"/>
  <c r="AB22" i="22" s="1"/>
  <c r="T22" i="22"/>
  <c r="U22" i="22" s="1"/>
  <c r="P22" i="22"/>
  <c r="O22" i="22"/>
  <c r="N22" i="22"/>
  <c r="M22" i="22"/>
  <c r="B21" i="22"/>
  <c r="AA21" i="22"/>
  <c r="AB21" i="22" s="1"/>
  <c r="T21" i="22"/>
  <c r="U21" i="22" s="1"/>
  <c r="M21" i="22"/>
  <c r="O21" i="22" s="1"/>
  <c r="B20" i="22"/>
  <c r="A21" i="22" s="1"/>
  <c r="AM19" i="22"/>
  <c r="AL19" i="22"/>
  <c r="AB19" i="22"/>
  <c r="AA19" i="22"/>
  <c r="U19" i="22"/>
  <c r="T19" i="22"/>
  <c r="P19" i="22"/>
  <c r="O19" i="22"/>
  <c r="N19" i="22"/>
  <c r="M19" i="22"/>
  <c r="B18" i="22"/>
  <c r="AM18" i="22"/>
  <c r="AL18" i="22"/>
  <c r="AB18" i="22"/>
  <c r="AA18" i="22"/>
  <c r="U18" i="22"/>
  <c r="T18" i="22"/>
  <c r="P18" i="22"/>
  <c r="O18" i="22"/>
  <c r="N18" i="22"/>
  <c r="M18" i="22"/>
  <c r="B17" i="22"/>
  <c r="AM17" i="22"/>
  <c r="AL17" i="22"/>
  <c r="AB17" i="22"/>
  <c r="AA17" i="22"/>
  <c r="U17" i="22"/>
  <c r="T17" i="22"/>
  <c r="P17" i="22"/>
  <c r="O17" i="22"/>
  <c r="N17" i="22"/>
  <c r="M17" i="22"/>
  <c r="B16" i="22"/>
  <c r="AM16" i="22"/>
  <c r="AL16" i="22"/>
  <c r="AB16" i="22"/>
  <c r="AA16" i="22"/>
  <c r="U16" i="22"/>
  <c r="T16" i="22"/>
  <c r="P16" i="22"/>
  <c r="O16" i="22"/>
  <c r="N16" i="22"/>
  <c r="M16" i="22"/>
  <c r="B15" i="22"/>
  <c r="AM15" i="22"/>
  <c r="AL15" i="22"/>
  <c r="AB15" i="22"/>
  <c r="AA15" i="22"/>
  <c r="U15" i="22"/>
  <c r="T15" i="22"/>
  <c r="P15" i="22"/>
  <c r="O15" i="22"/>
  <c r="N15" i="22"/>
  <c r="M15" i="22"/>
  <c r="B14" i="22"/>
  <c r="AM14" i="22"/>
  <c r="AL14" i="22"/>
  <c r="AB14" i="22"/>
  <c r="AA14" i="22"/>
  <c r="U14" i="22"/>
  <c r="T14" i="22"/>
  <c r="P14" i="22"/>
  <c r="O14" i="22"/>
  <c r="N14" i="22"/>
  <c r="M14" i="22"/>
  <c r="B13" i="22"/>
  <c r="AM13" i="22"/>
  <c r="AL13" i="22"/>
  <c r="AB13" i="22"/>
  <c r="AA13" i="22"/>
  <c r="U13" i="22"/>
  <c r="T13" i="22"/>
  <c r="P13" i="22"/>
  <c r="O13" i="22"/>
  <c r="N13" i="22"/>
  <c r="M13" i="22"/>
  <c r="B12" i="22"/>
  <c r="AM12" i="22"/>
  <c r="AL12" i="22"/>
  <c r="AB12" i="22"/>
  <c r="AA12" i="22"/>
  <c r="U12" i="22"/>
  <c r="T12" i="22"/>
  <c r="P12" i="22"/>
  <c r="O12" i="22"/>
  <c r="N12" i="22"/>
  <c r="M12" i="22"/>
  <c r="B11" i="22"/>
  <c r="AM11" i="22"/>
  <c r="AL11" i="22"/>
  <c r="AB11" i="22"/>
  <c r="AA11" i="22"/>
  <c r="U11" i="22"/>
  <c r="T11" i="22"/>
  <c r="P11" i="22"/>
  <c r="O11" i="22"/>
  <c r="N11" i="22"/>
  <c r="M11" i="22"/>
  <c r="B10" i="22"/>
  <c r="AM10" i="22"/>
  <c r="AL10" i="22"/>
  <c r="AB10" i="22"/>
  <c r="AA10" i="22"/>
  <c r="T10" i="22"/>
  <c r="U10" i="22" s="1"/>
  <c r="P10" i="22"/>
  <c r="O10" i="22"/>
  <c r="N10" i="22"/>
  <c r="M10" i="22"/>
  <c r="B9" i="22"/>
  <c r="AM9" i="22"/>
  <c r="AL9" i="22"/>
  <c r="AB9" i="22"/>
  <c r="AA9" i="22"/>
  <c r="T9" i="22"/>
  <c r="U9" i="22" s="1"/>
  <c r="M9" i="22"/>
  <c r="O9" i="22" s="1"/>
  <c r="B8" i="22"/>
  <c r="A9" i="22" s="1"/>
  <c r="AP1381" i="21"/>
  <c r="AM1381" i="21"/>
  <c r="AL1381" i="21"/>
  <c r="AB1381" i="21"/>
  <c r="AA1381" i="21"/>
  <c r="U1381" i="21"/>
  <c r="T1381" i="21"/>
  <c r="P1381" i="21"/>
  <c r="O1381" i="21"/>
  <c r="N1381" i="21"/>
  <c r="M1381" i="21"/>
  <c r="B1382" i="21"/>
  <c r="AP1380" i="21"/>
  <c r="AM1380" i="21"/>
  <c r="AL1380" i="21"/>
  <c r="AA1380" i="21"/>
  <c r="AB1380" i="21" s="1"/>
  <c r="U1380" i="21"/>
  <c r="T1380" i="21"/>
  <c r="P1380" i="21"/>
  <c r="O1380" i="21"/>
  <c r="N1380" i="21"/>
  <c r="M1380" i="21"/>
  <c r="B1381" i="21"/>
  <c r="AP1379" i="21"/>
  <c r="AM1379" i="21"/>
  <c r="AL1379" i="21"/>
  <c r="AA1379" i="21"/>
  <c r="AB1379" i="21" s="1"/>
  <c r="U1379" i="21"/>
  <c r="T1379" i="21"/>
  <c r="P1379" i="21"/>
  <c r="O1379" i="21"/>
  <c r="N1379" i="21"/>
  <c r="M1379" i="21"/>
  <c r="B1380" i="21"/>
  <c r="AP1378" i="21"/>
  <c r="AM1378" i="21"/>
  <c r="AL1378" i="21"/>
  <c r="AA1378" i="21"/>
  <c r="AB1378" i="21" s="1"/>
  <c r="U1378" i="21"/>
  <c r="T1378" i="21"/>
  <c r="P1378" i="21"/>
  <c r="O1378" i="21"/>
  <c r="N1378" i="21"/>
  <c r="M1378" i="21"/>
  <c r="B1379" i="21"/>
  <c r="AP1377" i="21"/>
  <c r="AM1377" i="21"/>
  <c r="AL1377" i="21"/>
  <c r="AA1377" i="21"/>
  <c r="AB1377" i="21" s="1"/>
  <c r="U1377" i="21"/>
  <c r="T1377" i="21"/>
  <c r="P1377" i="21"/>
  <c r="O1377" i="21"/>
  <c r="N1377" i="21"/>
  <c r="M1377" i="21"/>
  <c r="B1378" i="21"/>
  <c r="AP1376" i="21"/>
  <c r="AM1376" i="21"/>
  <c r="AL1376" i="21"/>
  <c r="AA1376" i="21"/>
  <c r="AB1376" i="21" s="1"/>
  <c r="U1376" i="21"/>
  <c r="T1376" i="21"/>
  <c r="P1376" i="21"/>
  <c r="O1376" i="21"/>
  <c r="N1376" i="21"/>
  <c r="M1376" i="21"/>
  <c r="B1377" i="21"/>
  <c r="AP1375" i="21"/>
  <c r="AM1375" i="21"/>
  <c r="AL1375" i="21"/>
  <c r="AA1375" i="21"/>
  <c r="AB1375" i="21" s="1"/>
  <c r="U1375" i="21"/>
  <c r="T1375" i="21"/>
  <c r="P1375" i="21"/>
  <c r="O1375" i="21"/>
  <c r="N1375" i="21"/>
  <c r="M1375" i="21"/>
  <c r="B1376" i="21"/>
  <c r="AP1374" i="21"/>
  <c r="AM1374" i="21"/>
  <c r="AL1374" i="21"/>
  <c r="U1374" i="21"/>
  <c r="T1374" i="21"/>
  <c r="P1374" i="21"/>
  <c r="O1374" i="21"/>
  <c r="N1374" i="21"/>
  <c r="M1374" i="21"/>
  <c r="B1375" i="21"/>
  <c r="AP1373" i="21"/>
  <c r="AM1373" i="21"/>
  <c r="AL1373" i="21"/>
  <c r="AA1373" i="21"/>
  <c r="AB1373" i="21" s="1"/>
  <c r="U1373" i="21"/>
  <c r="T1373" i="21"/>
  <c r="P1373" i="21"/>
  <c r="O1373" i="21"/>
  <c r="N1373" i="21"/>
  <c r="M1373" i="21"/>
  <c r="B1374" i="21"/>
  <c r="AP1372" i="21"/>
  <c r="AM1372" i="21"/>
  <c r="AL1372" i="21"/>
  <c r="AA1372" i="21"/>
  <c r="AB1372" i="21" s="1"/>
  <c r="U1372" i="21"/>
  <c r="T1372" i="21"/>
  <c r="P1372" i="21"/>
  <c r="O1372" i="21"/>
  <c r="N1372" i="21"/>
  <c r="M1372" i="21"/>
  <c r="B1373" i="21"/>
  <c r="AP1371" i="21"/>
  <c r="AM1371" i="21"/>
  <c r="AL1371" i="21"/>
  <c r="AA1371" i="21"/>
  <c r="AB1371" i="21" s="1"/>
  <c r="U1371" i="21"/>
  <c r="T1371" i="21"/>
  <c r="P1371" i="21"/>
  <c r="O1371" i="21"/>
  <c r="N1371" i="21"/>
  <c r="M1371" i="21"/>
  <c r="B1372" i="21"/>
  <c r="AP1370" i="21"/>
  <c r="AM1370" i="21"/>
  <c r="AL1370" i="21"/>
  <c r="AA1370" i="21"/>
  <c r="AB1370" i="21" s="1"/>
  <c r="U1370" i="21"/>
  <c r="T1370" i="21"/>
  <c r="N1370" i="21"/>
  <c r="P1370" i="21" s="1"/>
  <c r="M1370" i="21"/>
  <c r="O1370" i="21" s="1"/>
  <c r="B1371" i="21"/>
  <c r="AO1369" i="21"/>
  <c r="AK1369" i="21"/>
  <c r="Z1369" i="21"/>
  <c r="Y1369" i="21"/>
  <c r="S1369" i="21"/>
  <c r="L1369" i="21"/>
  <c r="B1370" i="21"/>
  <c r="A1370" i="21" s="1"/>
  <c r="A1371" i="21" s="1"/>
  <c r="A1372" i="21" s="1"/>
  <c r="A1373" i="21" s="1"/>
  <c r="AP1398" i="21"/>
  <c r="AM1398" i="21"/>
  <c r="AL1398" i="21"/>
  <c r="AB1398" i="21"/>
  <c r="AA1398" i="21"/>
  <c r="U1398" i="21"/>
  <c r="T1398" i="21"/>
  <c r="P1398" i="21"/>
  <c r="O1398" i="21"/>
  <c r="N1398" i="21"/>
  <c r="M1398" i="21"/>
  <c r="AP1397" i="21"/>
  <c r="B1398" i="21"/>
  <c r="AP1396" i="21"/>
  <c r="AM1396" i="21"/>
  <c r="AL1396" i="21"/>
  <c r="AB1396" i="21"/>
  <c r="AA1396" i="21"/>
  <c r="U1396" i="21"/>
  <c r="T1396" i="21"/>
  <c r="P1396" i="21"/>
  <c r="O1396" i="21"/>
  <c r="N1396" i="21"/>
  <c r="M1396" i="21"/>
  <c r="B1397" i="21"/>
  <c r="AP1395" i="21"/>
  <c r="AM1395" i="21"/>
  <c r="AL1395" i="21"/>
  <c r="AB1395" i="21"/>
  <c r="AA1395" i="21"/>
  <c r="U1395" i="21"/>
  <c r="T1395" i="21"/>
  <c r="P1395" i="21"/>
  <c r="O1395" i="21"/>
  <c r="N1395" i="21"/>
  <c r="M1395" i="21"/>
  <c r="B1396" i="21"/>
  <c r="AP1394" i="21"/>
  <c r="AM1394" i="21"/>
  <c r="AL1394" i="21"/>
  <c r="AB1394" i="21"/>
  <c r="AA1394" i="21"/>
  <c r="U1394" i="21"/>
  <c r="T1394" i="21"/>
  <c r="P1394" i="21"/>
  <c r="O1394" i="21"/>
  <c r="N1394" i="21"/>
  <c r="M1394" i="21"/>
  <c r="B1395" i="21"/>
  <c r="AP1393" i="21"/>
  <c r="AM1393" i="21"/>
  <c r="AL1393" i="21"/>
  <c r="AB1393" i="21"/>
  <c r="AA1393" i="21"/>
  <c r="U1393" i="21"/>
  <c r="T1393" i="21"/>
  <c r="P1393" i="21"/>
  <c r="O1393" i="21"/>
  <c r="N1393" i="21"/>
  <c r="M1393" i="21"/>
  <c r="B1394" i="21"/>
  <c r="AP1392" i="21"/>
  <c r="AM1392" i="21"/>
  <c r="AL1392" i="21"/>
  <c r="AB1392" i="21"/>
  <c r="AA1392" i="21"/>
  <c r="U1392" i="21"/>
  <c r="T1392" i="21"/>
  <c r="P1392" i="21"/>
  <c r="O1392" i="21"/>
  <c r="N1392" i="21"/>
  <c r="M1392" i="21"/>
  <c r="B1393" i="21"/>
  <c r="AP1391" i="21"/>
  <c r="AM1391" i="21"/>
  <c r="AL1391" i="21"/>
  <c r="AB1391" i="21"/>
  <c r="AA1391" i="21"/>
  <c r="U1391" i="21"/>
  <c r="T1391" i="21"/>
  <c r="P1391" i="21"/>
  <c r="O1391" i="21"/>
  <c r="N1391" i="21"/>
  <c r="M1391" i="21"/>
  <c r="B1392" i="21"/>
  <c r="AP1390" i="21"/>
  <c r="AM1390" i="21"/>
  <c r="AL1390" i="21"/>
  <c r="AA1390" i="21"/>
  <c r="AB1390" i="21" s="1"/>
  <c r="U1390" i="21"/>
  <c r="T1390" i="21"/>
  <c r="P1390" i="21"/>
  <c r="O1390" i="21"/>
  <c r="N1390" i="21"/>
  <c r="M1390" i="21"/>
  <c r="B1391" i="21"/>
  <c r="AP1389" i="21"/>
  <c r="AM1389" i="21"/>
  <c r="AL1389" i="21"/>
  <c r="AA1389" i="21"/>
  <c r="AB1389" i="21" s="1"/>
  <c r="U1389" i="21"/>
  <c r="T1389" i="21"/>
  <c r="P1389" i="21"/>
  <c r="O1389" i="21"/>
  <c r="N1389" i="21"/>
  <c r="M1389" i="21"/>
  <c r="B1390" i="21"/>
  <c r="AP1388" i="21"/>
  <c r="AM1388" i="21"/>
  <c r="AL1388" i="21"/>
  <c r="AA1388" i="21"/>
  <c r="AB1388" i="21" s="1"/>
  <c r="U1388" i="21"/>
  <c r="T1388" i="21"/>
  <c r="P1388" i="21"/>
  <c r="O1388" i="21"/>
  <c r="N1388" i="21"/>
  <c r="M1388" i="21"/>
  <c r="B1389" i="21"/>
  <c r="AP1387" i="21"/>
  <c r="AM1387" i="21"/>
  <c r="AL1387" i="21"/>
  <c r="AA1387" i="21"/>
  <c r="AB1387" i="21" s="1"/>
  <c r="U1387" i="21"/>
  <c r="T1387" i="21"/>
  <c r="P1387" i="21"/>
  <c r="O1387" i="21"/>
  <c r="N1387" i="21"/>
  <c r="M1387" i="21"/>
  <c r="B1388" i="21"/>
  <c r="AP1386" i="21"/>
  <c r="AM1386" i="21"/>
  <c r="AL1386" i="21"/>
  <c r="AA1386" i="21"/>
  <c r="AB1386" i="21" s="1"/>
  <c r="U1386" i="21"/>
  <c r="T1386" i="21"/>
  <c r="P1386" i="21"/>
  <c r="O1386" i="21"/>
  <c r="N1386" i="21"/>
  <c r="M1386" i="21"/>
  <c r="B1387" i="21"/>
  <c r="AP1385" i="21"/>
  <c r="AM1385" i="21"/>
  <c r="AL1385" i="21"/>
  <c r="AA1385" i="21"/>
  <c r="AB1385" i="21" s="1"/>
  <c r="U1385" i="21"/>
  <c r="T1385" i="21"/>
  <c r="P1385" i="21"/>
  <c r="O1385" i="21"/>
  <c r="N1385" i="21"/>
  <c r="M1385" i="21"/>
  <c r="B1386" i="21"/>
  <c r="AP1384" i="21"/>
  <c r="AL1384" i="21"/>
  <c r="AM1384" i="21" s="1"/>
  <c r="AA1384" i="21"/>
  <c r="AB1384" i="21" s="1"/>
  <c r="U1384" i="21"/>
  <c r="T1384" i="21"/>
  <c r="N1384" i="21"/>
  <c r="P1384" i="21" s="1"/>
  <c r="M1384" i="21"/>
  <c r="O1384" i="21" s="1"/>
  <c r="B1385" i="21"/>
  <c r="AP1383" i="21"/>
  <c r="AL1383" i="21"/>
  <c r="AM1383" i="21" s="1"/>
  <c r="AA1383" i="21"/>
  <c r="AB1383" i="21" s="1"/>
  <c r="U1383" i="21"/>
  <c r="T1383" i="21"/>
  <c r="N1383" i="21"/>
  <c r="P1383" i="21" s="1"/>
  <c r="M1383" i="21"/>
  <c r="O1383" i="21" s="1"/>
  <c r="B1384" i="21"/>
  <c r="AO1382" i="21"/>
  <c r="AK1382" i="21"/>
  <c r="Z1382" i="21"/>
  <c r="Y1382" i="21"/>
  <c r="S1382" i="21"/>
  <c r="L1382" i="21"/>
  <c r="B1383" i="21"/>
  <c r="A1383" i="21" s="1"/>
  <c r="AL1003" i="22"/>
  <c r="AM1003" i="22" s="1"/>
  <c r="AL387" i="22"/>
  <c r="AM387" i="22" s="1"/>
  <c r="AL293" i="22"/>
  <c r="AM293" i="22" s="1"/>
  <c r="AL495" i="22"/>
  <c r="AM495" i="22" s="1"/>
  <c r="Y639" i="22" l="1"/>
  <c r="O345" i="22"/>
  <c r="AM1002" i="22"/>
  <c r="P470" i="22"/>
  <c r="U853" i="22"/>
  <c r="AM1312" i="22"/>
  <c r="AM1069" i="22"/>
  <c r="U1369" i="22"/>
  <c r="AB767" i="22"/>
  <c r="AB1250" i="22"/>
  <c r="AB88" i="22"/>
  <c r="AM562" i="22"/>
  <c r="O911" i="22"/>
  <c r="A985" i="22"/>
  <c r="A986" i="22" s="1"/>
  <c r="A987" i="22" s="1"/>
  <c r="A988" i="22" s="1"/>
  <c r="A989" i="22" s="1"/>
  <c r="A990" i="22" s="1"/>
  <c r="A991" i="22" s="1"/>
  <c r="A992" i="22" s="1"/>
  <c r="A993" i="22" s="1"/>
  <c r="A994" i="22" s="1"/>
  <c r="A995" i="22" s="1"/>
  <c r="A996" i="22" s="1"/>
  <c r="A997" i="22" s="1"/>
  <c r="A998" i="22" s="1"/>
  <c r="A999" i="22" s="1"/>
  <c r="A1000" i="22" s="1"/>
  <c r="A1001" i="22" s="1"/>
  <c r="P76" i="22"/>
  <c r="AB898" i="22"/>
  <c r="AB1069" i="22"/>
  <c r="AM1154" i="22"/>
  <c r="O323" i="22"/>
  <c r="U117" i="22"/>
  <c r="O134" i="22"/>
  <c r="O271" i="22"/>
  <c r="AM547" i="22"/>
  <c r="U878" i="22"/>
  <c r="AB904" i="22"/>
  <c r="O185" i="22"/>
  <c r="O417" i="22"/>
  <c r="A496" i="22"/>
  <c r="A497" i="22" s="1"/>
  <c r="A498" i="22" s="1"/>
  <c r="A499" i="22" s="1"/>
  <c r="A500" i="22" s="1"/>
  <c r="A501" i="22" s="1"/>
  <c r="A502" i="22" s="1"/>
  <c r="A503" i="22" s="1"/>
  <c r="A504" i="22" s="1"/>
  <c r="A505" i="22" s="1"/>
  <c r="A506" i="22" s="1"/>
  <c r="A507" i="22" s="1"/>
  <c r="AM816" i="22"/>
  <c r="U841" i="22"/>
  <c r="P337" i="22"/>
  <c r="AM345" i="22"/>
  <c r="AB399" i="22"/>
  <c r="AB632" i="22"/>
  <c r="O1337" i="22"/>
  <c r="AP1390" i="22"/>
  <c r="AM309" i="22"/>
  <c r="P345" i="22"/>
  <c r="U534" i="22"/>
  <c r="AM632" i="22"/>
  <c r="P1207" i="22"/>
  <c r="U1300" i="22"/>
  <c r="AB62" i="22"/>
  <c r="AB146" i="22"/>
  <c r="AM524" i="22"/>
  <c r="P1250" i="22"/>
  <c r="Y417" i="22"/>
  <c r="O853" i="22"/>
  <c r="P860" i="22"/>
  <c r="U1354" i="22"/>
  <c r="AM556" i="22"/>
  <c r="AM571" i="22"/>
  <c r="P584" i="22"/>
  <c r="AM597" i="22"/>
  <c r="AB625" i="22"/>
  <c r="U767" i="22"/>
  <c r="U778" i="22"/>
  <c r="U797" i="22"/>
  <c r="U828" i="22"/>
  <c r="O1084" i="22"/>
  <c r="AB1102" i="22"/>
  <c r="U1135" i="22"/>
  <c r="AB1166" i="22"/>
  <c r="O1377" i="22"/>
  <c r="AB76" i="22"/>
  <c r="P103" i="22"/>
  <c r="U134" i="22"/>
  <c r="O169" i="22"/>
  <c r="U185" i="22"/>
  <c r="P309" i="22"/>
  <c r="U323" i="22"/>
  <c r="AB337" i="22"/>
  <c r="U345" i="22"/>
  <c r="P352" i="22"/>
  <c r="P365" i="22"/>
  <c r="P378" i="22"/>
  <c r="O386" i="22"/>
  <c r="Y439" i="22"/>
  <c r="O461" i="22"/>
  <c r="AB470" i="22"/>
  <c r="AM534" i="22"/>
  <c r="P547" i="22"/>
  <c r="O556" i="22"/>
  <c r="P562" i="22"/>
  <c r="O571" i="22"/>
  <c r="U584" i="22"/>
  <c r="AM625" i="22"/>
  <c r="AB841" i="22"/>
  <c r="O867" i="22"/>
  <c r="AM898" i="22"/>
  <c r="O904" i="22"/>
  <c r="P930" i="22"/>
  <c r="O966" i="22"/>
  <c r="AB983" i="22"/>
  <c r="O1002" i="22"/>
  <c r="P1019" i="22"/>
  <c r="O1032" i="22"/>
  <c r="O1057" i="22"/>
  <c r="O1069" i="22"/>
  <c r="AM1117" i="22"/>
  <c r="AM1166" i="22"/>
  <c r="O1185" i="22"/>
  <c r="P1261" i="22"/>
  <c r="O1278" i="22"/>
  <c r="U1320" i="22"/>
  <c r="U1337" i="22"/>
  <c r="O1369" i="22"/>
  <c r="O34" i="22"/>
  <c r="AM292" i="22"/>
  <c r="AM8" i="22"/>
  <c r="P34" i="22"/>
  <c r="AM48" i="22"/>
  <c r="O62" i="22"/>
  <c r="O88" i="22"/>
  <c r="AB134" i="22"/>
  <c r="U169" i="22"/>
  <c r="AB185" i="22"/>
  <c r="U201" i="22"/>
  <c r="U218" i="22"/>
  <c r="U386" i="22"/>
  <c r="O439" i="22"/>
  <c r="P461" i="22"/>
  <c r="U494" i="22"/>
  <c r="U524" i="22"/>
  <c r="P556" i="22"/>
  <c r="P571" i="22"/>
  <c r="Y584" i="22"/>
  <c r="O597" i="22"/>
  <c r="O632" i="22"/>
  <c r="AM767" i="22"/>
  <c r="AM778" i="22"/>
  <c r="AM797" i="22"/>
  <c r="AM828" i="22"/>
  <c r="AB853" i="22"/>
  <c r="P867" i="22"/>
  <c r="AM878" i="22"/>
  <c r="P904" i="22"/>
  <c r="U911" i="22"/>
  <c r="O918" i="22"/>
  <c r="O924" i="22"/>
  <c r="U930" i="22"/>
  <c r="P966" i="22"/>
  <c r="AM983" i="22"/>
  <c r="P1002" i="22"/>
  <c r="P1032" i="22"/>
  <c r="P1057" i="22"/>
  <c r="P1069" i="22"/>
  <c r="Y1084" i="22"/>
  <c r="U1154" i="22"/>
  <c r="U1185" i="22"/>
  <c r="O1229" i="22"/>
  <c r="O1250" i="22"/>
  <c r="P1278" i="22"/>
  <c r="U1288" i="22"/>
  <c r="O1300" i="22"/>
  <c r="U1312" i="22"/>
  <c r="AB1320" i="22"/>
  <c r="P1369" i="22"/>
  <c r="AM494" i="22"/>
  <c r="P62" i="22"/>
  <c r="P88" i="22"/>
  <c r="U103" i="22"/>
  <c r="O117" i="22"/>
  <c r="O146" i="22"/>
  <c r="AB218" i="22"/>
  <c r="O253" i="22"/>
  <c r="Y253" i="22"/>
  <c r="U309" i="22"/>
  <c r="AM337" i="22"/>
  <c r="AB345" i="22"/>
  <c r="U352" i="22"/>
  <c r="U365" i="22"/>
  <c r="U378" i="22"/>
  <c r="AB386" i="22"/>
  <c r="O399" i="22"/>
  <c r="AM417" i="22"/>
  <c r="P439" i="22"/>
  <c r="AB494" i="22"/>
  <c r="O534" i="22"/>
  <c r="U547" i="22"/>
  <c r="U562" i="22"/>
  <c r="P597" i="22"/>
  <c r="O625" i="22"/>
  <c r="P632" i="22"/>
  <c r="O639" i="22"/>
  <c r="O816" i="22"/>
  <c r="AM841" i="22"/>
  <c r="AM860" i="22"/>
  <c r="U867" i="22"/>
  <c r="O889" i="22"/>
  <c r="O898" i="22"/>
  <c r="AB911" i="22"/>
  <c r="P918" i="22"/>
  <c r="P924" i="22"/>
  <c r="AB930" i="22"/>
  <c r="U1019" i="22"/>
  <c r="U1032" i="22"/>
  <c r="O1102" i="22"/>
  <c r="O1166" i="22"/>
  <c r="AM1207" i="22"/>
  <c r="P1229" i="22"/>
  <c r="U1261" i="22"/>
  <c r="P1300" i="22"/>
  <c r="AB1312" i="22"/>
  <c r="O1354" i="22"/>
  <c r="AM1377" i="22"/>
  <c r="U8" i="22"/>
  <c r="AM386" i="22"/>
  <c r="O20" i="22"/>
  <c r="U34" i="22"/>
  <c r="O48" i="22"/>
  <c r="AB103" i="22"/>
  <c r="P117" i="22"/>
  <c r="U146" i="22"/>
  <c r="O154" i="22"/>
  <c r="O238" i="22"/>
  <c r="U253" i="22"/>
  <c r="O292" i="22"/>
  <c r="AB309" i="22"/>
  <c r="AM323" i="22"/>
  <c r="AB352" i="22"/>
  <c r="AB365" i="22"/>
  <c r="AB378" i="22"/>
  <c r="P399" i="22"/>
  <c r="U439" i="22"/>
  <c r="U461" i="22"/>
  <c r="O482" i="22"/>
  <c r="O508" i="22"/>
  <c r="AB524" i="22"/>
  <c r="P534" i="22"/>
  <c r="AB547" i="22"/>
  <c r="U556" i="22"/>
  <c r="AB562" i="22"/>
  <c r="U571" i="22"/>
  <c r="U597" i="22"/>
  <c r="P625" i="22"/>
  <c r="U639" i="22"/>
  <c r="O778" i="22"/>
  <c r="Y778" i="22"/>
  <c r="O797" i="22"/>
  <c r="P816" i="22"/>
  <c r="AM853" i="22"/>
  <c r="AB867" i="22"/>
  <c r="O878" i="22"/>
  <c r="P889" i="22"/>
  <c r="P898" i="22"/>
  <c r="U904" i="22"/>
  <c r="U966" i="22"/>
  <c r="U1002" i="22"/>
  <c r="AB1032" i="22"/>
  <c r="U1057" i="22"/>
  <c r="U1069" i="22"/>
  <c r="P1102" i="22"/>
  <c r="AB1154" i="22"/>
  <c r="P1166" i="22"/>
  <c r="U1229" i="22"/>
  <c r="U1250" i="22"/>
  <c r="AB1261" i="22"/>
  <c r="U1278" i="22"/>
  <c r="AM1320" i="22"/>
  <c r="P1354" i="22"/>
  <c r="AB1369" i="22"/>
  <c r="O8" i="22"/>
  <c r="U20" i="22"/>
  <c r="AB34" i="22"/>
  <c r="P48" i="22"/>
  <c r="U62" i="22"/>
  <c r="O76" i="22"/>
  <c r="U88" i="22"/>
  <c r="P154" i="22"/>
  <c r="AM201" i="22"/>
  <c r="P238" i="22"/>
  <c r="P292" i="22"/>
  <c r="O337" i="22"/>
  <c r="U399" i="22"/>
  <c r="AB461" i="22"/>
  <c r="O470" i="22"/>
  <c r="U482" i="22"/>
  <c r="P508" i="22"/>
  <c r="AB556" i="22"/>
  <c r="AB571" i="22"/>
  <c r="AM584" i="22"/>
  <c r="AB597" i="22"/>
  <c r="U632" i="22"/>
  <c r="O767" i="22"/>
  <c r="P778" i="22"/>
  <c r="P797" i="22"/>
  <c r="U816" i="22"/>
  <c r="O828" i="22"/>
  <c r="O841" i="22"/>
  <c r="O860" i="22"/>
  <c r="P878" i="22"/>
  <c r="U889" i="22"/>
  <c r="AM911" i="22"/>
  <c r="U918" i="22"/>
  <c r="U924" i="22"/>
  <c r="AM930" i="22"/>
  <c r="AB966" i="22"/>
  <c r="O983" i="22"/>
  <c r="AB1057" i="22"/>
  <c r="O1117" i="22"/>
  <c r="O1207" i="22"/>
  <c r="O584" i="22"/>
  <c r="U625" i="22"/>
  <c r="P767" i="22"/>
  <c r="AB816" i="22"/>
  <c r="P828" i="22"/>
  <c r="AM867" i="22"/>
  <c r="AB889" i="22"/>
  <c r="U898" i="22"/>
  <c r="AB918" i="22"/>
  <c r="AB924" i="22"/>
  <c r="P983" i="22"/>
  <c r="AM1032" i="22"/>
  <c r="AM1057" i="22"/>
  <c r="U1102" i="22"/>
  <c r="U1117" i="22"/>
  <c r="O1135" i="22"/>
  <c r="U1166" i="22"/>
  <c r="O1320" i="22"/>
  <c r="A1379" i="22"/>
  <c r="P134" i="22"/>
  <c r="U154" i="22"/>
  <c r="P185" i="22"/>
  <c r="O201" i="22"/>
  <c r="O218" i="22"/>
  <c r="U238" i="22"/>
  <c r="U271" i="22"/>
  <c r="U292" i="22"/>
  <c r="P323" i="22"/>
  <c r="P417" i="22"/>
  <c r="AM439" i="22"/>
  <c r="O494" i="22"/>
  <c r="U508" i="22"/>
  <c r="AB534" i="22"/>
  <c r="AM1229" i="22"/>
  <c r="AM1250" i="22"/>
  <c r="O1288" i="22"/>
  <c r="O1312" i="22"/>
  <c r="P1320" i="22"/>
  <c r="P1337" i="22"/>
  <c r="AB1354" i="22"/>
  <c r="U48" i="22"/>
  <c r="AB8" i="22"/>
  <c r="AB48" i="22"/>
  <c r="U76" i="22"/>
  <c r="O103" i="22"/>
  <c r="P201" i="22"/>
  <c r="P218" i="22"/>
  <c r="AB292" i="22"/>
  <c r="O309" i="22"/>
  <c r="U337" i="22"/>
  <c r="O352" i="22"/>
  <c r="O365" i="22"/>
  <c r="O378" i="22"/>
  <c r="AM399" i="22"/>
  <c r="U417" i="22"/>
  <c r="U470" i="22"/>
  <c r="P494" i="22"/>
  <c r="O524" i="22"/>
  <c r="O547" i="22"/>
  <c r="O562" i="22"/>
  <c r="U860" i="22"/>
  <c r="AB878" i="22"/>
  <c r="AM889" i="22"/>
  <c r="AM904" i="22"/>
  <c r="P911" i="22"/>
  <c r="AM918" i="22"/>
  <c r="AM924" i="22"/>
  <c r="O930" i="22"/>
  <c r="U983" i="22"/>
  <c r="O1019" i="22"/>
  <c r="U1084" i="22"/>
  <c r="AB1135" i="22"/>
  <c r="O1154" i="22"/>
  <c r="U1207" i="22"/>
  <c r="O1261" i="22"/>
  <c r="P1288" i="22"/>
  <c r="AM1300" i="22"/>
  <c r="P1312" i="22"/>
  <c r="P1377" i="22"/>
  <c r="A105" i="22"/>
  <c r="A106" i="22" s="1"/>
  <c r="A107" i="22" s="1"/>
  <c r="A108" i="22" s="1"/>
  <c r="A109" i="22" s="1"/>
  <c r="A110" i="22" s="1"/>
  <c r="A111" i="22" s="1"/>
  <c r="A112" i="22" s="1"/>
  <c r="A113" i="22" s="1"/>
  <c r="A114" i="22" s="1"/>
  <c r="A115" i="22" s="1"/>
  <c r="A116" i="22" s="1"/>
  <c r="A156" i="22"/>
  <c r="A157" i="22" s="1"/>
  <c r="A158" i="22" s="1"/>
  <c r="A159" i="22" s="1"/>
  <c r="A160" i="22" s="1"/>
  <c r="A161" i="22" s="1"/>
  <c r="A162" i="22" s="1"/>
  <c r="A163" i="22" s="1"/>
  <c r="A164" i="22" s="1"/>
  <c r="A165" i="22" s="1"/>
  <c r="A166" i="22" s="1"/>
  <c r="A167" i="22" s="1"/>
  <c r="A168" i="22" s="1"/>
  <c r="A1263" i="22"/>
  <c r="A1264" i="22" s="1"/>
  <c r="A1265" i="22" s="1"/>
  <c r="A1266" i="22" s="1"/>
  <c r="A1267" i="22" s="1"/>
  <c r="A1268" i="22" s="1"/>
  <c r="A1269" i="22" s="1"/>
  <c r="A1270" i="22" s="1"/>
  <c r="A1271" i="22" s="1"/>
  <c r="A1272" i="22" s="1"/>
  <c r="A1273" i="22" s="1"/>
  <c r="A1274" i="22" s="1"/>
  <c r="A1275" i="22" s="1"/>
  <c r="A1276" i="22" s="1"/>
  <c r="A1277" i="22" s="1"/>
  <c r="A968" i="22"/>
  <c r="A969" i="22" s="1"/>
  <c r="A970" i="22" s="1"/>
  <c r="A971" i="22" s="1"/>
  <c r="A972" i="22" s="1"/>
  <c r="A973" i="22" s="1"/>
  <c r="A974" i="22" s="1"/>
  <c r="A975" i="22" s="1"/>
  <c r="A976" i="22" s="1"/>
  <c r="A977" i="22" s="1"/>
  <c r="A978" i="22" s="1"/>
  <c r="A979" i="22" s="1"/>
  <c r="A980" i="22" s="1"/>
  <c r="A981" i="22" s="1"/>
  <c r="A982" i="22" s="1"/>
  <c r="A1119" i="22"/>
  <c r="A1120" i="22" s="1"/>
  <c r="A1121" i="22" s="1"/>
  <c r="A1122" i="22" s="1"/>
  <c r="A1123" i="22" s="1"/>
  <c r="A1124" i="22" s="1"/>
  <c r="A1125" i="22" s="1"/>
  <c r="A1126" i="22" s="1"/>
  <c r="A1127" i="22" s="1"/>
  <c r="A1128" i="22" s="1"/>
  <c r="A1129" i="22" s="1"/>
  <c r="A1130" i="22" s="1"/>
  <c r="A1131" i="22" s="1"/>
  <c r="A1132" i="22" s="1"/>
  <c r="A1133" i="22" s="1"/>
  <c r="A1134" i="22" s="1"/>
  <c r="AL155" i="22"/>
  <c r="AM155" i="22" s="1"/>
  <c r="AM154" i="22" s="1"/>
  <c r="AL239" i="22"/>
  <c r="AM239" i="22" s="1"/>
  <c r="AM238" i="22" s="1"/>
  <c r="AL483" i="22"/>
  <c r="AM483" i="22" s="1"/>
  <c r="AM482" i="22" s="1"/>
  <c r="AL1136" i="22"/>
  <c r="AM1136" i="22" s="1"/>
  <c r="AM1135" i="22" s="1"/>
  <c r="AL1338" i="22"/>
  <c r="AM1338" i="22" s="1"/>
  <c r="AM1337" i="22" s="1"/>
  <c r="AL77" i="22"/>
  <c r="AM77" i="22" s="1"/>
  <c r="AM76" i="22" s="1"/>
  <c r="AL219" i="22"/>
  <c r="AM219" i="22" s="1"/>
  <c r="AM218" i="22" s="1"/>
  <c r="AL471" i="22"/>
  <c r="AM471" i="22" s="1"/>
  <c r="AM470" i="22" s="1"/>
  <c r="AL21" i="22"/>
  <c r="AM21" i="22" s="1"/>
  <c r="AM20" i="22" s="1"/>
  <c r="AL118" i="22"/>
  <c r="AM118" i="22" s="1"/>
  <c r="AM117" i="22" s="1"/>
  <c r="AL35" i="22"/>
  <c r="AM35" i="22" s="1"/>
  <c r="AM34" i="22" s="1"/>
  <c r="AL1262" i="22"/>
  <c r="AM1262" i="22" s="1"/>
  <c r="AM1261" i="22" s="1"/>
  <c r="AL272" i="22"/>
  <c r="AM272" i="22" s="1"/>
  <c r="AM271" i="22" s="1"/>
  <c r="AL353" i="22"/>
  <c r="AM353" i="22" s="1"/>
  <c r="AM352" i="22" s="1"/>
  <c r="AL462" i="22"/>
  <c r="AM462" i="22" s="1"/>
  <c r="AM461" i="22" s="1"/>
  <c r="AL509" i="22"/>
  <c r="AM509" i="22" s="1"/>
  <c r="AM508" i="22" s="1"/>
  <c r="AL640" i="22"/>
  <c r="AM640" i="22" s="1"/>
  <c r="AM639" i="22" s="1"/>
  <c r="AL1103" i="22"/>
  <c r="AM1103" i="22" s="1"/>
  <c r="AM1102" i="22" s="1"/>
  <c r="AL1370" i="22"/>
  <c r="AM1370" i="22" s="1"/>
  <c r="AM1369" i="22" s="1"/>
  <c r="AL63" i="22"/>
  <c r="AM63" i="22" s="1"/>
  <c r="AM62" i="22" s="1"/>
  <c r="AL147" i="22"/>
  <c r="AM147" i="22" s="1"/>
  <c r="AM146" i="22" s="1"/>
  <c r="AL366" i="22"/>
  <c r="AM366" i="22" s="1"/>
  <c r="AM365" i="22" s="1"/>
  <c r="AL967" i="22"/>
  <c r="AM967" i="22" s="1"/>
  <c r="AM966" i="22" s="1"/>
  <c r="AL1085" i="22"/>
  <c r="AM1085" i="22" s="1"/>
  <c r="AM1084" i="22" s="1"/>
  <c r="AL1279" i="22"/>
  <c r="AM1279" i="22" s="1"/>
  <c r="AM1278" i="22" s="1"/>
  <c r="AL1289" i="22"/>
  <c r="AM1289" i="22" s="1"/>
  <c r="AM1288" i="22" s="1"/>
  <c r="AL104" i="22"/>
  <c r="AM104" i="22" s="1"/>
  <c r="AM103" i="22" s="1"/>
  <c r="AL170" i="22"/>
  <c r="AM170" i="22" s="1"/>
  <c r="AM169" i="22" s="1"/>
  <c r="AL379" i="22"/>
  <c r="AM379" i="22" s="1"/>
  <c r="AM378" i="22" s="1"/>
  <c r="AL1020" i="22"/>
  <c r="AM1020" i="22" s="1"/>
  <c r="AM1019" i="22" s="1"/>
  <c r="AL1186" i="22"/>
  <c r="AM1186" i="22" s="1"/>
  <c r="AM1185" i="22" s="1"/>
  <c r="AL1355" i="22"/>
  <c r="AM1355" i="22" s="1"/>
  <c r="AM1354" i="22" s="1"/>
  <c r="AL89" i="22"/>
  <c r="AM89" i="22" s="1"/>
  <c r="AM88" i="22" s="1"/>
  <c r="AL135" i="22"/>
  <c r="AM135" i="22" s="1"/>
  <c r="AM134" i="22" s="1"/>
  <c r="AL186" i="22"/>
  <c r="AM186" i="22" s="1"/>
  <c r="AM185" i="22" s="1"/>
  <c r="AL254" i="22"/>
  <c r="AM254" i="22" s="1"/>
  <c r="AM253" i="22" s="1"/>
  <c r="A64" i="22"/>
  <c r="A65" i="22" s="1"/>
  <c r="A66" i="22" s="1"/>
  <c r="A67" i="22" s="1"/>
  <c r="A68" i="22" s="1"/>
  <c r="A69" i="22" s="1"/>
  <c r="A70" i="22" s="1"/>
  <c r="A71" i="22" s="1"/>
  <c r="A72" i="22" s="1"/>
  <c r="A73" i="22" s="1"/>
  <c r="A74" i="22" s="1"/>
  <c r="A75" i="22" s="1"/>
  <c r="AB1132" i="22"/>
  <c r="AB1117" i="22" s="1"/>
  <c r="A401" i="22"/>
  <c r="A402" i="22" s="1"/>
  <c r="A403" i="22" s="1"/>
  <c r="A404" i="22" s="1"/>
  <c r="A405" i="22" s="1"/>
  <c r="A406" i="22" s="1"/>
  <c r="A407" i="22" s="1"/>
  <c r="A408" i="22" s="1"/>
  <c r="A409" i="22" s="1"/>
  <c r="A410" i="22" s="1"/>
  <c r="A411" i="22" s="1"/>
  <c r="A412" i="22" s="1"/>
  <c r="A413" i="22" s="1"/>
  <c r="A414" i="22" s="1"/>
  <c r="A415" i="22" s="1"/>
  <c r="A416" i="22" s="1"/>
  <c r="AB590" i="22"/>
  <c r="A1371" i="22"/>
  <c r="A1372" i="22" s="1"/>
  <c r="A1373" i="22" s="1"/>
  <c r="A1374" i="22" s="1"/>
  <c r="A1375" i="22" s="1"/>
  <c r="A1376" i="22" s="1"/>
  <c r="AB448" i="22"/>
  <c r="A1059" i="22"/>
  <c r="A1060" i="22" s="1"/>
  <c r="A1061" i="22" s="1"/>
  <c r="A1062" i="22" s="1"/>
  <c r="A1063" i="22" s="1"/>
  <c r="A1064" i="22" s="1"/>
  <c r="A1065" i="22" s="1"/>
  <c r="A1066" i="22" s="1"/>
  <c r="A1067" i="22" s="1"/>
  <c r="A1068" i="22" s="1"/>
  <c r="A22" i="22"/>
  <c r="A23" i="22" s="1"/>
  <c r="A24" i="22" s="1"/>
  <c r="A25" i="22" s="1"/>
  <c r="A26" i="22" s="1"/>
  <c r="A27" i="22" s="1"/>
  <c r="A28" i="22" s="1"/>
  <c r="A29" i="22" s="1"/>
  <c r="A30" i="22" s="1"/>
  <c r="A31" i="22" s="1"/>
  <c r="A32" i="22" s="1"/>
  <c r="A33" i="22" s="1"/>
  <c r="AB430" i="22"/>
  <c r="AB794" i="22"/>
  <c r="AB258" i="22"/>
  <c r="A799" i="22"/>
  <c r="A800" i="22" s="1"/>
  <c r="A801" i="22" s="1"/>
  <c r="A802" i="22" s="1"/>
  <c r="A803" i="22" s="1"/>
  <c r="A804" i="22" s="1"/>
  <c r="A805" i="22" s="1"/>
  <c r="A806" i="22" s="1"/>
  <c r="A807" i="22" s="1"/>
  <c r="A808" i="22" s="1"/>
  <c r="A809" i="22" s="1"/>
  <c r="A810" i="22" s="1"/>
  <c r="A811" i="22" s="1"/>
  <c r="A812" i="22" s="1"/>
  <c r="A813" i="22" s="1"/>
  <c r="A814" i="22" s="1"/>
  <c r="A815" i="22" s="1"/>
  <c r="A913" i="22"/>
  <c r="A914" i="22" s="1"/>
  <c r="A915" i="22" s="1"/>
  <c r="A916" i="22" s="1"/>
  <c r="A917" i="22" s="1"/>
  <c r="A1137" i="22"/>
  <c r="A1138" i="22" s="1"/>
  <c r="A1139" i="22" s="1"/>
  <c r="A1140" i="22" s="1"/>
  <c r="A1141" i="22" s="1"/>
  <c r="A1142" i="22" s="1"/>
  <c r="A1143" i="22" s="1"/>
  <c r="A1144" i="22" s="1"/>
  <c r="A1145" i="22" s="1"/>
  <c r="A1146" i="22" s="1"/>
  <c r="A1147" i="22" s="1"/>
  <c r="A1148" i="22" s="1"/>
  <c r="A1149" i="22" s="1"/>
  <c r="A1150" i="22" s="1"/>
  <c r="A1151" i="22" s="1"/>
  <c r="A1152" i="22" s="1"/>
  <c r="A1153" i="22" s="1"/>
  <c r="A255" i="22"/>
  <c r="A256" i="22" s="1"/>
  <c r="A257" i="22" s="1"/>
  <c r="A258" i="22" s="1"/>
  <c r="A259" i="22" s="1"/>
  <c r="A260" i="22" s="1"/>
  <c r="A261" i="22" s="1"/>
  <c r="A262" i="22" s="1"/>
  <c r="A263" i="22" s="1"/>
  <c r="A264" i="22" s="1"/>
  <c r="A265" i="22" s="1"/>
  <c r="A266" i="22" s="1"/>
  <c r="A267" i="22" s="1"/>
  <c r="A268" i="22" s="1"/>
  <c r="A269" i="22" s="1"/>
  <c r="A270" i="22" s="1"/>
  <c r="AB265" i="22"/>
  <c r="AB1347" i="22"/>
  <c r="AB1337" i="22" s="1"/>
  <c r="AB239" i="22"/>
  <c r="A573" i="22"/>
  <c r="A574" i="22" s="1"/>
  <c r="A575" i="22" s="1"/>
  <c r="A576" i="22" s="1"/>
  <c r="A577" i="22" s="1"/>
  <c r="A578" i="22" s="1"/>
  <c r="A579" i="22" s="1"/>
  <c r="A580" i="22" s="1"/>
  <c r="A581" i="22" s="1"/>
  <c r="A582" i="22" s="1"/>
  <c r="A583" i="22" s="1"/>
  <c r="A1156" i="22"/>
  <c r="A1157" i="22" s="1"/>
  <c r="A1158" i="22" s="1"/>
  <c r="A1159" i="22" s="1"/>
  <c r="A1160" i="22" s="1"/>
  <c r="A1161" i="22" s="1"/>
  <c r="A1162" i="22" s="1"/>
  <c r="A1163" i="22" s="1"/>
  <c r="A1164" i="22" s="1"/>
  <c r="A1165" i="22" s="1"/>
  <c r="A526" i="22"/>
  <c r="A527" i="22" s="1"/>
  <c r="A528" i="22" s="1"/>
  <c r="A529" i="22" s="1"/>
  <c r="A530" i="22" s="1"/>
  <c r="A531" i="22" s="1"/>
  <c r="A532" i="22" s="1"/>
  <c r="A533" i="22" s="1"/>
  <c r="A891" i="22"/>
  <c r="A892" i="22" s="1"/>
  <c r="A893" i="22" s="1"/>
  <c r="A894" i="22" s="1"/>
  <c r="A895" i="22" s="1"/>
  <c r="A896" i="22" s="1"/>
  <c r="A897" i="22" s="1"/>
  <c r="A862" i="22"/>
  <c r="A863" i="22" s="1"/>
  <c r="A864" i="22" s="1"/>
  <c r="A865" i="22" s="1"/>
  <c r="A866" i="22" s="1"/>
  <c r="AB862" i="22"/>
  <c r="AB860" i="22" s="1"/>
  <c r="A855" i="22"/>
  <c r="A856" i="22" s="1"/>
  <c r="A857" i="22" s="1"/>
  <c r="A858" i="22" s="1"/>
  <c r="A859" i="22" s="1"/>
  <c r="A380" i="22"/>
  <c r="A381" i="22" s="1"/>
  <c r="A382" i="22" s="1"/>
  <c r="A383" i="22" s="1"/>
  <c r="A384" i="22" s="1"/>
  <c r="A385" i="22" s="1"/>
  <c r="A441" i="22"/>
  <c r="A442" i="22" s="1"/>
  <c r="A443" i="22" s="1"/>
  <c r="A444" i="22" s="1"/>
  <c r="A445" i="22" s="1"/>
  <c r="A446" i="22" s="1"/>
  <c r="A447" i="22" s="1"/>
  <c r="A448" i="22" s="1"/>
  <c r="A449" i="22" s="1"/>
  <c r="A450" i="22" s="1"/>
  <c r="A451" i="22" s="1"/>
  <c r="A452" i="22" s="1"/>
  <c r="A453" i="22" s="1"/>
  <c r="A454" i="22" s="1"/>
  <c r="A455" i="22" s="1"/>
  <c r="A456" i="22" s="1"/>
  <c r="A457" i="22" s="1"/>
  <c r="A458" i="22" s="1"/>
  <c r="A459" i="22" s="1"/>
  <c r="A460" i="22" s="1"/>
  <c r="AB442" i="22"/>
  <c r="A78" i="22"/>
  <c r="A79" i="22" s="1"/>
  <c r="A80" i="22" s="1"/>
  <c r="A81" i="22" s="1"/>
  <c r="A82" i="22" s="1"/>
  <c r="A83" i="22" s="1"/>
  <c r="A84" i="22" s="1"/>
  <c r="A85" i="22" s="1"/>
  <c r="A86" i="22" s="1"/>
  <c r="A87" i="22" s="1"/>
  <c r="A1187" i="22"/>
  <c r="A1188" i="22" s="1"/>
  <c r="A1189" i="22" s="1"/>
  <c r="A1190" i="22" s="1"/>
  <c r="A1191" i="22" s="1"/>
  <c r="A1192" i="22" s="1"/>
  <c r="A1193" i="22" s="1"/>
  <c r="A1194" i="22" s="1"/>
  <c r="A1195" i="22" s="1"/>
  <c r="A1196" i="22" s="1"/>
  <c r="A1197" i="22" s="1"/>
  <c r="A1198" i="22" s="1"/>
  <c r="A1199" i="22" s="1"/>
  <c r="A1200" i="22" s="1"/>
  <c r="A1201" i="22" s="1"/>
  <c r="A1202" i="22" s="1"/>
  <c r="A1203" i="22" s="1"/>
  <c r="A1204" i="22" s="1"/>
  <c r="A1205" i="22" s="1"/>
  <c r="A1206" i="22" s="1"/>
  <c r="A203" i="22"/>
  <c r="A204" i="22" s="1"/>
  <c r="A205" i="22" s="1"/>
  <c r="A206" i="22" s="1"/>
  <c r="A207" i="22" s="1"/>
  <c r="A208" i="22" s="1"/>
  <c r="A209" i="22" s="1"/>
  <c r="A210" i="22" s="1"/>
  <c r="A211" i="22" s="1"/>
  <c r="A212" i="22" s="1"/>
  <c r="A213" i="22" s="1"/>
  <c r="A214" i="22" s="1"/>
  <c r="A215" i="22" s="1"/>
  <c r="A216" i="22" s="1"/>
  <c r="A217" i="22" s="1"/>
  <c r="AB762" i="22"/>
  <c r="AB795" i="22"/>
  <c r="AB1014" i="22"/>
  <c r="AB1002" i="22" s="1"/>
  <c r="A1302" i="22"/>
  <c r="A1303" i="22" s="1"/>
  <c r="A1304" i="22" s="1"/>
  <c r="A1305" i="22" s="1"/>
  <c r="A1306" i="22" s="1"/>
  <c r="A1307" i="22" s="1"/>
  <c r="A1308" i="22" s="1"/>
  <c r="A1309" i="22" s="1"/>
  <c r="A1310" i="22" s="1"/>
  <c r="A1311" i="22" s="1"/>
  <c r="A119" i="22"/>
  <c r="A120" i="22" s="1"/>
  <c r="A121" i="22" s="1"/>
  <c r="A122" i="22" s="1"/>
  <c r="A123" i="22" s="1"/>
  <c r="A124" i="22" s="1"/>
  <c r="A125" i="22" s="1"/>
  <c r="A126" i="22" s="1"/>
  <c r="A127" i="22" s="1"/>
  <c r="A128" i="22" s="1"/>
  <c r="A129" i="22" s="1"/>
  <c r="A130" i="22" s="1"/>
  <c r="A131" i="22" s="1"/>
  <c r="A132" i="22" s="1"/>
  <c r="A133" i="22" s="1"/>
  <c r="A240" i="22"/>
  <c r="A241" i="22" s="1"/>
  <c r="A242" i="22" s="1"/>
  <c r="A243" i="22" s="1"/>
  <c r="A244" i="22" s="1"/>
  <c r="A245" i="22" s="1"/>
  <c r="A246" i="22" s="1"/>
  <c r="A247" i="22" s="1"/>
  <c r="A248" i="22" s="1"/>
  <c r="A249" i="22" s="1"/>
  <c r="A250" i="22" s="1"/>
  <c r="A251" i="22" s="1"/>
  <c r="A252" i="22" s="1"/>
  <c r="A273" i="22"/>
  <c r="A274" i="22" s="1"/>
  <c r="A275" i="22" s="1"/>
  <c r="A276" i="22" s="1"/>
  <c r="A277" i="22" s="1"/>
  <c r="A278" i="22" s="1"/>
  <c r="A279" i="22" s="1"/>
  <c r="A280" i="22" s="1"/>
  <c r="A281" i="22" s="1"/>
  <c r="A282" i="22" s="1"/>
  <c r="A283" i="22" s="1"/>
  <c r="A284" i="22" s="1"/>
  <c r="A285" i="22" s="1"/>
  <c r="A286" i="22" s="1"/>
  <c r="A287" i="22" s="1"/>
  <c r="A288" i="22" s="1"/>
  <c r="A289" i="22" s="1"/>
  <c r="A290" i="22" s="1"/>
  <c r="A291" i="22" s="1"/>
  <c r="A294" i="22"/>
  <c r="A295" i="22" s="1"/>
  <c r="A296" i="22" s="1"/>
  <c r="A297" i="22" s="1"/>
  <c r="A298" i="22" s="1"/>
  <c r="A299" i="22" s="1"/>
  <c r="A300" i="22" s="1"/>
  <c r="A301" i="22" s="1"/>
  <c r="A302" i="22" s="1"/>
  <c r="A303" i="22" s="1"/>
  <c r="A304" i="22" s="1"/>
  <c r="A305" i="22" s="1"/>
  <c r="A306" i="22" s="1"/>
  <c r="A307" i="22" s="1"/>
  <c r="A308" i="22" s="1"/>
  <c r="AB443" i="22"/>
  <c r="A932" i="22"/>
  <c r="A933" i="22" s="1"/>
  <c r="A934" i="22" s="1"/>
  <c r="A935" i="22" s="1"/>
  <c r="A936" i="22" s="1"/>
  <c r="A937" i="22" s="1"/>
  <c r="A938" i="22" s="1"/>
  <c r="A939" i="22" s="1"/>
  <c r="A940" i="22" s="1"/>
  <c r="A941" i="22" s="1"/>
  <c r="A942" i="22" s="1"/>
  <c r="A943" i="22" s="1"/>
  <c r="A944" i="22" s="1"/>
  <c r="A945" i="22" s="1"/>
  <c r="A946" i="22" s="1"/>
  <c r="A947" i="22" s="1"/>
  <c r="A948" i="22" s="1"/>
  <c r="A949" i="22" s="1"/>
  <c r="A950" i="22" s="1"/>
  <c r="A951" i="22" s="1"/>
  <c r="A952" i="22" s="1"/>
  <c r="A953" i="22" s="1"/>
  <c r="A954" i="22" s="1"/>
  <c r="A955" i="22" s="1"/>
  <c r="A956" i="22" s="1"/>
  <c r="A957" i="22" s="1"/>
  <c r="A958" i="22" s="1"/>
  <c r="A959" i="22" s="1"/>
  <c r="A960" i="22" s="1"/>
  <c r="A961" i="22" s="1"/>
  <c r="A962" i="22" s="1"/>
  <c r="A963" i="22" s="1"/>
  <c r="A964" i="22" s="1"/>
  <c r="A965" i="22" s="1"/>
  <c r="A1086" i="22"/>
  <c r="A1087" i="22" s="1"/>
  <c r="A1088" i="22" s="1"/>
  <c r="A1089" i="22" s="1"/>
  <c r="A1090" i="22" s="1"/>
  <c r="A1091" i="22" s="1"/>
  <c r="A1092" i="22" s="1"/>
  <c r="A1093" i="22" s="1"/>
  <c r="A1094" i="22" s="1"/>
  <c r="A1095" i="22" s="1"/>
  <c r="A1096" i="22" s="1"/>
  <c r="A1097" i="22" s="1"/>
  <c r="A1098" i="22" s="1"/>
  <c r="A1099" i="22" s="1"/>
  <c r="A1100" i="22" s="1"/>
  <c r="A1101" i="22" s="1"/>
  <c r="A1380" i="22"/>
  <c r="A1381" i="22" s="1"/>
  <c r="A1382" i="22" s="1"/>
  <c r="A1383" i="22" s="1"/>
  <c r="A1384" i="22" s="1"/>
  <c r="A1385" i="22" s="1"/>
  <c r="A1386" i="22" s="1"/>
  <c r="A1387" i="22" s="1"/>
  <c r="A1388" i="22" s="1"/>
  <c r="A1389" i="22" s="1"/>
  <c r="A10" i="22"/>
  <c r="A11" i="22" s="1"/>
  <c r="A12" i="22" s="1"/>
  <c r="A13" i="22" s="1"/>
  <c r="A14" i="22" s="1"/>
  <c r="A15" i="22" s="1"/>
  <c r="A16" i="22" s="1"/>
  <c r="A17" i="22" s="1"/>
  <c r="A18" i="22" s="1"/>
  <c r="A19" i="22" s="1"/>
  <c r="A599" i="22"/>
  <c r="A600" i="22" s="1"/>
  <c r="A601" i="22" s="1"/>
  <c r="A602" i="22" s="1"/>
  <c r="A603" i="22" s="1"/>
  <c r="A604" i="22" s="1"/>
  <c r="A605" i="22" s="1"/>
  <c r="A606" i="22" s="1"/>
  <c r="A607" i="22" s="1"/>
  <c r="A608" i="22" s="1"/>
  <c r="A609" i="22" s="1"/>
  <c r="A610" i="22" s="1"/>
  <c r="A611" i="22" s="1"/>
  <c r="A612" i="22" s="1"/>
  <c r="A613" i="22" s="1"/>
  <c r="A614" i="22" s="1"/>
  <c r="A615" i="22" s="1"/>
  <c r="A616" i="22" s="1"/>
  <c r="A617" i="22" s="1"/>
  <c r="A618" i="22" s="1"/>
  <c r="A619" i="22" s="1"/>
  <c r="A620" i="22" s="1"/>
  <c r="A621" i="22" s="1"/>
  <c r="A622" i="22" s="1"/>
  <c r="A623" i="22" s="1"/>
  <c r="A624" i="22" s="1"/>
  <c r="AB592" i="22"/>
  <c r="AB648" i="22"/>
  <c r="A1209" i="22"/>
  <c r="A1210" i="22" s="1"/>
  <c r="A1211" i="22" s="1"/>
  <c r="A1212" i="22" s="1"/>
  <c r="A1213" i="22" s="1"/>
  <c r="A1214" i="22" s="1"/>
  <c r="A1215" i="22" s="1"/>
  <c r="A1216" i="22" s="1"/>
  <c r="A1217" i="22" s="1"/>
  <c r="A1218" i="22" s="1"/>
  <c r="A1219" i="22" s="1"/>
  <c r="A1220" i="22" s="1"/>
  <c r="A1221" i="22" s="1"/>
  <c r="A1222" i="22" s="1"/>
  <c r="A1223" i="22" s="1"/>
  <c r="A1224" i="22" s="1"/>
  <c r="A1225" i="22" s="1"/>
  <c r="A1226" i="22" s="1"/>
  <c r="A1227" i="22" s="1"/>
  <c r="A1228" i="22" s="1"/>
  <c r="A920" i="22"/>
  <c r="A921" i="22" s="1"/>
  <c r="A922" i="22" s="1"/>
  <c r="A923" i="22" s="1"/>
  <c r="AB649" i="22"/>
  <c r="A780" i="22"/>
  <c r="A781" i="22" s="1"/>
  <c r="A782" i="22" s="1"/>
  <c r="A783" i="22" s="1"/>
  <c r="A784" i="22" s="1"/>
  <c r="A785" i="22" s="1"/>
  <c r="A786" i="22" s="1"/>
  <c r="A787" i="22" s="1"/>
  <c r="A788" i="22" s="1"/>
  <c r="A789" i="22" s="1"/>
  <c r="A790" i="22" s="1"/>
  <c r="A791" i="22" s="1"/>
  <c r="A792" i="22" s="1"/>
  <c r="A793" i="22" s="1"/>
  <c r="A794" i="22" s="1"/>
  <c r="A795" i="22" s="1"/>
  <c r="A796" i="22" s="1"/>
  <c r="A1280" i="22"/>
  <c r="A1281" i="22" s="1"/>
  <c r="A1282" i="22" s="1"/>
  <c r="A1283" i="22" s="1"/>
  <c r="A1284" i="22" s="1"/>
  <c r="A1285" i="22" s="1"/>
  <c r="A1286" i="22" s="1"/>
  <c r="A1287" i="22" s="1"/>
  <c r="A564" i="22"/>
  <c r="A565" i="22" s="1"/>
  <c r="A566" i="22" s="1"/>
  <c r="A567" i="22" s="1"/>
  <c r="A568" i="22" s="1"/>
  <c r="A569" i="22" s="1"/>
  <c r="A570" i="22" s="1"/>
  <c r="A171" i="22"/>
  <c r="A172" i="22" s="1"/>
  <c r="A173" i="22" s="1"/>
  <c r="A174" i="22" s="1"/>
  <c r="A175" i="22" s="1"/>
  <c r="A176" i="22" s="1"/>
  <c r="A177" i="22" s="1"/>
  <c r="A178" i="22" s="1"/>
  <c r="A179" i="22" s="1"/>
  <c r="A180" i="22" s="1"/>
  <c r="A181" i="22" s="1"/>
  <c r="A182" i="22" s="1"/>
  <c r="A183" i="22" s="1"/>
  <c r="A184" i="22" s="1"/>
  <c r="AB212" i="22"/>
  <c r="AB201" i="22" s="1"/>
  <c r="A136" i="22"/>
  <c r="A137" i="22" s="1"/>
  <c r="A138" i="22" s="1"/>
  <c r="A139" i="22" s="1"/>
  <c r="A140" i="22" s="1"/>
  <c r="A141" i="22" s="1"/>
  <c r="A142" i="22" s="1"/>
  <c r="A143" i="22" s="1"/>
  <c r="A144" i="22" s="1"/>
  <c r="A145" i="22" s="1"/>
  <c r="A36" i="22"/>
  <c r="A37" i="22" s="1"/>
  <c r="A38" i="22" s="1"/>
  <c r="A39" i="22" s="1"/>
  <c r="A40" i="22" s="1"/>
  <c r="A41" i="22" s="1"/>
  <c r="A42" i="22" s="1"/>
  <c r="A43" i="22" s="1"/>
  <c r="A44" i="22" s="1"/>
  <c r="A45" i="22" s="1"/>
  <c r="A46" i="22" s="1"/>
  <c r="A47" i="22" s="1"/>
  <c r="A50" i="22"/>
  <c r="A51" i="22" s="1"/>
  <c r="A52" i="22" s="1"/>
  <c r="A53" i="22" s="1"/>
  <c r="A54" i="22" s="1"/>
  <c r="A55" i="22" s="1"/>
  <c r="A56" i="22" s="1"/>
  <c r="A57" i="22" s="1"/>
  <c r="A58" i="22" s="1"/>
  <c r="A59" i="22" s="1"/>
  <c r="A60" i="22" s="1"/>
  <c r="A61" i="22" s="1"/>
  <c r="A148" i="22"/>
  <c r="A149" i="22" s="1"/>
  <c r="A150" i="22" s="1"/>
  <c r="A151" i="22" s="1"/>
  <c r="A152" i="22" s="1"/>
  <c r="A153" i="22" s="1"/>
  <c r="A510" i="22"/>
  <c r="A511" i="22" s="1"/>
  <c r="A512" i="22" s="1"/>
  <c r="A513" i="22" s="1"/>
  <c r="A514" i="22" s="1"/>
  <c r="A515" i="22" s="1"/>
  <c r="A516" i="22" s="1"/>
  <c r="A517" i="22" s="1"/>
  <c r="A518" i="22" s="1"/>
  <c r="A519" i="22" s="1"/>
  <c r="A520" i="22" s="1"/>
  <c r="A521" i="22" s="1"/>
  <c r="A522" i="22" s="1"/>
  <c r="A523" i="22" s="1"/>
  <c r="A484" i="22"/>
  <c r="A485" i="22" s="1"/>
  <c r="A486" i="22" s="1"/>
  <c r="A487" i="22" s="1"/>
  <c r="A488" i="22" s="1"/>
  <c r="A489" i="22" s="1"/>
  <c r="A490" i="22" s="1"/>
  <c r="A491" i="22" s="1"/>
  <c r="A492" i="22" s="1"/>
  <c r="A493" i="22" s="1"/>
  <c r="AB1204" i="22"/>
  <c r="AB1185" i="22" s="1"/>
  <c r="AB585" i="22"/>
  <c r="AB587" i="22"/>
  <c r="AB654" i="22"/>
  <c r="A1231" i="22"/>
  <c r="A1232" i="22" s="1"/>
  <c r="A1233" i="22" s="1"/>
  <c r="A1234" i="22" s="1"/>
  <c r="A1235" i="22" s="1"/>
  <c r="A1236" i="22" s="1"/>
  <c r="A1237" i="22" s="1"/>
  <c r="A1238" i="22" s="1"/>
  <c r="A1239" i="22" s="1"/>
  <c r="A1240" i="22" s="1"/>
  <c r="A1241" i="22" s="1"/>
  <c r="A1242" i="22" s="1"/>
  <c r="A1243" i="22" s="1"/>
  <c r="A1244" i="22" s="1"/>
  <c r="A1245" i="22" s="1"/>
  <c r="A1246" i="22" s="1"/>
  <c r="A1247" i="22" s="1"/>
  <c r="A1248" i="22" s="1"/>
  <c r="A1249" i="22" s="1"/>
  <c r="A1339" i="22"/>
  <c r="A1340" i="22" s="1"/>
  <c r="A1341" i="22" s="1"/>
  <c r="A1342" i="22" s="1"/>
  <c r="A1343" i="22" s="1"/>
  <c r="A1344" i="22" s="1"/>
  <c r="A1345" i="22" s="1"/>
  <c r="A1346" i="22" s="1"/>
  <c r="A1347" i="22" s="1"/>
  <c r="A1348" i="22" s="1"/>
  <c r="A1349" i="22" s="1"/>
  <c r="A1350" i="22" s="1"/>
  <c r="A1351" i="22" s="1"/>
  <c r="A1352" i="22" s="1"/>
  <c r="A1353" i="22" s="1"/>
  <c r="A311" i="22"/>
  <c r="A312" i="22" s="1"/>
  <c r="A313" i="22" s="1"/>
  <c r="A314" i="22" s="1"/>
  <c r="A315" i="22" s="1"/>
  <c r="A316" i="22" s="1"/>
  <c r="A317" i="22" s="1"/>
  <c r="A318" i="22" s="1"/>
  <c r="A319" i="22" s="1"/>
  <c r="A320" i="22" s="1"/>
  <c r="A321" i="22" s="1"/>
  <c r="A322" i="22" s="1"/>
  <c r="A354" i="22"/>
  <c r="A355" i="22" s="1"/>
  <c r="A356" i="22" s="1"/>
  <c r="A357" i="22" s="1"/>
  <c r="A358" i="22" s="1"/>
  <c r="A359" i="22" s="1"/>
  <c r="A360" i="22" s="1"/>
  <c r="A361" i="22" s="1"/>
  <c r="A362" i="22" s="1"/>
  <c r="A363" i="22" s="1"/>
  <c r="A364" i="22" s="1"/>
  <c r="AB420" i="22"/>
  <c r="A818" i="22"/>
  <c r="A819" i="22" s="1"/>
  <c r="A820" i="22" s="1"/>
  <c r="A821" i="22" s="1"/>
  <c r="A822" i="22" s="1"/>
  <c r="A823" i="22" s="1"/>
  <c r="A824" i="22" s="1"/>
  <c r="A825" i="22" s="1"/>
  <c r="A826" i="22" s="1"/>
  <c r="A827" i="22" s="1"/>
  <c r="A880" i="22"/>
  <c r="A881" i="22" s="1"/>
  <c r="A882" i="22" s="1"/>
  <c r="A883" i="22" s="1"/>
  <c r="A884" i="22" s="1"/>
  <c r="A885" i="22" s="1"/>
  <c r="A886" i="22" s="1"/>
  <c r="A887" i="22" s="1"/>
  <c r="A888" i="22" s="1"/>
  <c r="AB1087" i="22"/>
  <c r="A325" i="22"/>
  <c r="A326" i="22" s="1"/>
  <c r="A327" i="22" s="1"/>
  <c r="A328" i="22" s="1"/>
  <c r="A329" i="22" s="1"/>
  <c r="A330" i="22" s="1"/>
  <c r="A331" i="22" s="1"/>
  <c r="A332" i="22" s="1"/>
  <c r="A333" i="22" s="1"/>
  <c r="A334" i="22" s="1"/>
  <c r="A335" i="22" s="1"/>
  <c r="A336" i="22" s="1"/>
  <c r="A367" i="22"/>
  <c r="A368" i="22" s="1"/>
  <c r="A369" i="22" s="1"/>
  <c r="A370" i="22" s="1"/>
  <c r="A371" i="22" s="1"/>
  <c r="A372" i="22" s="1"/>
  <c r="A373" i="22" s="1"/>
  <c r="A374" i="22" s="1"/>
  <c r="A375" i="22" s="1"/>
  <c r="A376" i="22" s="1"/>
  <c r="A377" i="22" s="1"/>
  <c r="A1356" i="22"/>
  <c r="A1357" i="22" s="1"/>
  <c r="A1358" i="22" s="1"/>
  <c r="A1359" i="22" s="1"/>
  <c r="A1360" i="22" s="1"/>
  <c r="A1361" i="22" s="1"/>
  <c r="A1362" i="22" s="1"/>
  <c r="A1363" i="22" s="1"/>
  <c r="A1364" i="22" s="1"/>
  <c r="A1365" i="22" s="1"/>
  <c r="A1366" i="22" s="1"/>
  <c r="A1367" i="22" s="1"/>
  <c r="A1368" i="22" s="1"/>
  <c r="A634" i="22"/>
  <c r="A635" i="22" s="1"/>
  <c r="A636" i="22" s="1"/>
  <c r="A637" i="22" s="1"/>
  <c r="A638" i="22" s="1"/>
  <c r="AB687" i="22"/>
  <c r="A830" i="22"/>
  <c r="A831" i="22" s="1"/>
  <c r="A832" i="22" s="1"/>
  <c r="A833" i="22" s="1"/>
  <c r="A834" i="22" s="1"/>
  <c r="A835" i="22" s="1"/>
  <c r="A836" i="22" s="1"/>
  <c r="A837" i="22" s="1"/>
  <c r="A838" i="22" s="1"/>
  <c r="A839" i="22" s="1"/>
  <c r="A840" i="22" s="1"/>
  <c r="A900" i="22"/>
  <c r="A901" i="22" s="1"/>
  <c r="A902" i="22" s="1"/>
  <c r="A903" i="22" s="1"/>
  <c r="AB1240" i="22"/>
  <c r="AB1229" i="22" s="1"/>
  <c r="A419" i="22"/>
  <c r="A420" i="22" s="1"/>
  <c r="A421" i="22" s="1"/>
  <c r="A422" i="22" s="1"/>
  <c r="A423" i="22" s="1"/>
  <c r="A424" i="22" s="1"/>
  <c r="A425" i="22" s="1"/>
  <c r="A426" i="22" s="1"/>
  <c r="A427" i="22" s="1"/>
  <c r="A428" i="22" s="1"/>
  <c r="A429" i="22" s="1"/>
  <c r="A430" i="22" s="1"/>
  <c r="A431" i="22" s="1"/>
  <c r="A432" i="22" s="1"/>
  <c r="A433" i="22" s="1"/>
  <c r="A434" i="22" s="1"/>
  <c r="A435" i="22" s="1"/>
  <c r="A436" i="22" s="1"/>
  <c r="A437" i="22" s="1"/>
  <c r="A438" i="22" s="1"/>
  <c r="A463" i="22"/>
  <c r="A464" i="22" s="1"/>
  <c r="A465" i="22" s="1"/>
  <c r="A466" i="22" s="1"/>
  <c r="A467" i="22" s="1"/>
  <c r="A468" i="22" s="1"/>
  <c r="A469" i="22" s="1"/>
  <c r="A627" i="22"/>
  <c r="A628" i="22" s="1"/>
  <c r="A629" i="22" s="1"/>
  <c r="A630" i="22" s="1"/>
  <c r="A631" i="22" s="1"/>
  <c r="A769" i="22"/>
  <c r="A770" i="22" s="1"/>
  <c r="A771" i="22" s="1"/>
  <c r="A772" i="22" s="1"/>
  <c r="A773" i="22" s="1"/>
  <c r="A774" i="22" s="1"/>
  <c r="A775" i="22" s="1"/>
  <c r="A776" i="22" s="1"/>
  <c r="A777" i="22" s="1"/>
  <c r="A1034" i="22"/>
  <c r="A1035" i="22" s="1"/>
  <c r="A1036" i="22" s="1"/>
  <c r="A1037" i="22" s="1"/>
  <c r="A1038" i="22" s="1"/>
  <c r="A1039" i="22" s="1"/>
  <c r="A1040" i="22" s="1"/>
  <c r="A1041" i="22" s="1"/>
  <c r="A1042" i="22" s="1"/>
  <c r="A1043" i="22" s="1"/>
  <c r="A1044" i="22" s="1"/>
  <c r="A1045" i="22" s="1"/>
  <c r="A1046" i="22" s="1"/>
  <c r="A1047" i="22" s="1"/>
  <c r="A1048" i="22" s="1"/>
  <c r="A1049" i="22" s="1"/>
  <c r="A1050" i="22" s="1"/>
  <c r="A1051" i="22" s="1"/>
  <c r="A1052" i="22" s="1"/>
  <c r="A1053" i="22" s="1"/>
  <c r="A1054" i="22" s="1"/>
  <c r="A1055" i="22" s="1"/>
  <c r="A1056" i="22" s="1"/>
  <c r="A1168" i="22"/>
  <c r="A1169" i="22" s="1"/>
  <c r="A1170" i="22" s="1"/>
  <c r="A1171" i="22" s="1"/>
  <c r="A1172" i="22" s="1"/>
  <c r="A1173" i="22" s="1"/>
  <c r="A1174" i="22" s="1"/>
  <c r="A1175" i="22" s="1"/>
  <c r="A1176" i="22" s="1"/>
  <c r="A1177" i="22" s="1"/>
  <c r="A1178" i="22" s="1"/>
  <c r="A1179" i="22" s="1"/>
  <c r="A1180" i="22" s="1"/>
  <c r="A1181" i="22" s="1"/>
  <c r="A1182" i="22" s="1"/>
  <c r="A1183" i="22" s="1"/>
  <c r="A1184" i="22" s="1"/>
  <c r="A641" i="22"/>
  <c r="A642" i="22" s="1"/>
  <c r="A643" i="22" s="1"/>
  <c r="A644" i="22" s="1"/>
  <c r="A645" i="22" s="1"/>
  <c r="A646" i="22" s="1"/>
  <c r="A647" i="22" s="1"/>
  <c r="A648" i="22" s="1"/>
  <c r="A649" i="22" s="1"/>
  <c r="A650" i="22" s="1"/>
  <c r="A651" i="22" s="1"/>
  <c r="A652" i="22" s="1"/>
  <c r="A653" i="22" s="1"/>
  <c r="A654" i="22" s="1"/>
  <c r="A655" i="22" s="1"/>
  <c r="A656" i="22" s="1"/>
  <c r="A657" i="22" s="1"/>
  <c r="A658" i="22" s="1"/>
  <c r="A659" i="22" s="1"/>
  <c r="A660" i="22" s="1"/>
  <c r="A661" i="22" s="1"/>
  <c r="A662" i="22" s="1"/>
  <c r="A663" i="22" s="1"/>
  <c r="A664" i="22" s="1"/>
  <c r="A665" i="22" s="1"/>
  <c r="A666" i="22" s="1"/>
  <c r="A667" i="22" s="1"/>
  <c r="A668" i="22" s="1"/>
  <c r="A669" i="22" s="1"/>
  <c r="A670" i="22" s="1"/>
  <c r="A671" i="22" s="1"/>
  <c r="A672" i="22" s="1"/>
  <c r="A673" i="22" s="1"/>
  <c r="A674" i="22" s="1"/>
  <c r="A675" i="22" s="1"/>
  <c r="A676" i="22" s="1"/>
  <c r="A677" i="22" s="1"/>
  <c r="A678" i="22" s="1"/>
  <c r="A679" i="22" s="1"/>
  <c r="A680" i="22" s="1"/>
  <c r="A681" i="22" s="1"/>
  <c r="A682" i="22" s="1"/>
  <c r="A683" i="22" s="1"/>
  <c r="A684" i="22" s="1"/>
  <c r="A685" i="22" s="1"/>
  <c r="A686" i="22" s="1"/>
  <c r="A687" i="22" s="1"/>
  <c r="A688" i="22" s="1"/>
  <c r="A689" i="22" s="1"/>
  <c r="A690" i="22" s="1"/>
  <c r="A691" i="22" s="1"/>
  <c r="A692" i="22" s="1"/>
  <c r="A693" i="22" s="1"/>
  <c r="A694" i="22" s="1"/>
  <c r="A695" i="22" s="1"/>
  <c r="A696" i="22" s="1"/>
  <c r="A697" i="22" s="1"/>
  <c r="A698" i="22" s="1"/>
  <c r="A699" i="22" s="1"/>
  <c r="A700" i="22" s="1"/>
  <c r="A701" i="22" s="1"/>
  <c r="A702" i="22" s="1"/>
  <c r="A703" i="22" s="1"/>
  <c r="A704" i="22" s="1"/>
  <c r="A705" i="22" s="1"/>
  <c r="A706" i="22" s="1"/>
  <c r="A707" i="22" s="1"/>
  <c r="A708" i="22" s="1"/>
  <c r="A709" i="22" s="1"/>
  <c r="A710" i="22" s="1"/>
  <c r="A711" i="22" s="1"/>
  <c r="A712" i="22" s="1"/>
  <c r="A713" i="22" s="1"/>
  <c r="A714" i="22" s="1"/>
  <c r="A715" i="22" s="1"/>
  <c r="A716" i="22" s="1"/>
  <c r="A717" i="22" s="1"/>
  <c r="A718" i="22" s="1"/>
  <c r="A719" i="22" s="1"/>
  <c r="A720" i="22" s="1"/>
  <c r="A721" i="22" s="1"/>
  <c r="A722" i="22" s="1"/>
  <c r="A723" i="22" s="1"/>
  <c r="A724" i="22" s="1"/>
  <c r="A725" i="22" s="1"/>
  <c r="A726" i="22" s="1"/>
  <c r="A727" i="22" s="1"/>
  <c r="A728" i="22" s="1"/>
  <c r="A729" i="22" s="1"/>
  <c r="A730" i="22" s="1"/>
  <c r="A731" i="22" s="1"/>
  <c r="A732" i="22" s="1"/>
  <c r="A733" i="22" s="1"/>
  <c r="A734" i="22" s="1"/>
  <c r="A735" i="22" s="1"/>
  <c r="A736" i="22" s="1"/>
  <c r="A737" i="22" s="1"/>
  <c r="A738" i="22" s="1"/>
  <c r="A739" i="22" s="1"/>
  <c r="A740" i="22" s="1"/>
  <c r="A741" i="22" s="1"/>
  <c r="A742" i="22" s="1"/>
  <c r="A743" i="22" s="1"/>
  <c r="A744" i="22" s="1"/>
  <c r="A745" i="22" s="1"/>
  <c r="A746" i="22" s="1"/>
  <c r="A747" i="22" s="1"/>
  <c r="A748" i="22" s="1"/>
  <c r="A749" i="22" s="1"/>
  <c r="A750" i="22" s="1"/>
  <c r="A751" i="22" s="1"/>
  <c r="A752" i="22" s="1"/>
  <c r="A753" i="22" s="1"/>
  <c r="A754" i="22" s="1"/>
  <c r="A755" i="22" s="1"/>
  <c r="A756" i="22" s="1"/>
  <c r="A757" i="22" s="1"/>
  <c r="A758" i="22" s="1"/>
  <c r="A759" i="22" s="1"/>
  <c r="A760" i="22" s="1"/>
  <c r="A761" i="22" s="1"/>
  <c r="A762" i="22" s="1"/>
  <c r="A763" i="22" s="1"/>
  <c r="A764" i="22" s="1"/>
  <c r="A765" i="22" s="1"/>
  <c r="A766" i="22" s="1"/>
  <c r="A1252" i="22"/>
  <c r="A1253" i="22" s="1"/>
  <c r="A1254" i="22" s="1"/>
  <c r="A1255" i="22" s="1"/>
  <c r="A1256" i="22" s="1"/>
  <c r="A1257" i="22" s="1"/>
  <c r="A1258" i="22" s="1"/>
  <c r="A1259" i="22" s="1"/>
  <c r="A1260" i="22" s="1"/>
  <c r="A1322" i="22"/>
  <c r="A1323" i="22" s="1"/>
  <c r="A1324" i="22" s="1"/>
  <c r="A1325" i="22" s="1"/>
  <c r="A1326" i="22" s="1"/>
  <c r="A1327" i="22" s="1"/>
  <c r="A1328" i="22" s="1"/>
  <c r="A1329" i="22" s="1"/>
  <c r="A1330" i="22" s="1"/>
  <c r="A1331" i="22" s="1"/>
  <c r="A1332" i="22" s="1"/>
  <c r="A1333" i="22" s="1"/>
  <c r="A1334" i="22" s="1"/>
  <c r="A1335" i="22" s="1"/>
  <c r="A1336" i="22" s="1"/>
  <c r="A90" i="22"/>
  <c r="A91" i="22" s="1"/>
  <c r="A92" i="22" s="1"/>
  <c r="A93" i="22" s="1"/>
  <c r="A94" i="22" s="1"/>
  <c r="A95" i="22" s="1"/>
  <c r="A96" i="22" s="1"/>
  <c r="A97" i="22" s="1"/>
  <c r="A98" i="22" s="1"/>
  <c r="A99" i="22" s="1"/>
  <c r="A100" i="22" s="1"/>
  <c r="A101" i="22" s="1"/>
  <c r="A102" i="22" s="1"/>
  <c r="A220" i="22"/>
  <c r="A221" i="22" s="1"/>
  <c r="A222" i="22" s="1"/>
  <c r="A223" i="22" s="1"/>
  <c r="A224" i="22" s="1"/>
  <c r="A225" i="22" s="1"/>
  <c r="A226" i="22" s="1"/>
  <c r="A227" i="22" s="1"/>
  <c r="A228" i="22" s="1"/>
  <c r="A229" i="22" s="1"/>
  <c r="A230" i="22" s="1"/>
  <c r="A231" i="22" s="1"/>
  <c r="A232" i="22" s="1"/>
  <c r="A233" i="22" s="1"/>
  <c r="A234" i="22" s="1"/>
  <c r="A235" i="22" s="1"/>
  <c r="A236" i="22" s="1"/>
  <c r="A237" i="22" s="1"/>
  <c r="AB330" i="22"/>
  <c r="AB323" i="22" s="1"/>
  <c r="AB488" i="22"/>
  <c r="AB482" i="22" s="1"/>
  <c r="A187" i="22"/>
  <c r="A188" i="22" s="1"/>
  <c r="A189" i="22" s="1"/>
  <c r="A190" i="22" s="1"/>
  <c r="A191" i="22" s="1"/>
  <c r="A192" i="22" s="1"/>
  <c r="A193" i="22" s="1"/>
  <c r="A194" i="22" s="1"/>
  <c r="A195" i="22" s="1"/>
  <c r="A196" i="22" s="1"/>
  <c r="A197" i="22" s="1"/>
  <c r="A198" i="22" s="1"/>
  <c r="A199" i="22" s="1"/>
  <c r="A200" i="22" s="1"/>
  <c r="A339" i="22"/>
  <c r="A340" i="22" s="1"/>
  <c r="A341" i="22" s="1"/>
  <c r="A342" i="22" s="1"/>
  <c r="A343" i="22" s="1"/>
  <c r="A344" i="22" s="1"/>
  <c r="A347" i="22"/>
  <c r="A348" i="22" s="1"/>
  <c r="A349" i="22" s="1"/>
  <c r="A350" i="22" s="1"/>
  <c r="A351" i="22" s="1"/>
  <c r="A388" i="22"/>
  <c r="A389" i="22" s="1"/>
  <c r="A390" i="22" s="1"/>
  <c r="A391" i="22" s="1"/>
  <c r="A392" i="22" s="1"/>
  <c r="A393" i="22" s="1"/>
  <c r="A394" i="22" s="1"/>
  <c r="A395" i="22" s="1"/>
  <c r="A396" i="22" s="1"/>
  <c r="A397" i="22" s="1"/>
  <c r="A398" i="22" s="1"/>
  <c r="AB518" i="22"/>
  <c r="AB508" i="22" s="1"/>
  <c r="A472" i="22"/>
  <c r="A473" i="22" s="1"/>
  <c r="A474" i="22" s="1"/>
  <c r="A475" i="22" s="1"/>
  <c r="A476" i="22" s="1"/>
  <c r="A477" i="22" s="1"/>
  <c r="A478" i="22" s="1"/>
  <c r="A479" i="22" s="1"/>
  <c r="A480" i="22" s="1"/>
  <c r="A481" i="22" s="1"/>
  <c r="A536" i="22"/>
  <c r="A537" i="22" s="1"/>
  <c r="A538" i="22" s="1"/>
  <c r="A539" i="22" s="1"/>
  <c r="A540" i="22" s="1"/>
  <c r="A541" i="22" s="1"/>
  <c r="A542" i="22" s="1"/>
  <c r="A543" i="22" s="1"/>
  <c r="A544" i="22" s="1"/>
  <c r="A545" i="22" s="1"/>
  <c r="A546" i="22" s="1"/>
  <c r="A558" i="22"/>
  <c r="A559" i="22" s="1"/>
  <c r="A560" i="22" s="1"/>
  <c r="A561" i="22" s="1"/>
  <c r="A549" i="22"/>
  <c r="A550" i="22" s="1"/>
  <c r="A551" i="22" s="1"/>
  <c r="A552" i="22" s="1"/>
  <c r="A553" i="22" s="1"/>
  <c r="A554" i="22" s="1"/>
  <c r="A555" i="22" s="1"/>
  <c r="A586" i="22"/>
  <c r="A587" i="22" s="1"/>
  <c r="A588" i="22" s="1"/>
  <c r="A589" i="22" s="1"/>
  <c r="A590" i="22" s="1"/>
  <c r="A591" i="22" s="1"/>
  <c r="A592" i="22" s="1"/>
  <c r="A593" i="22" s="1"/>
  <c r="A594" i="22" s="1"/>
  <c r="A595" i="22" s="1"/>
  <c r="A596" i="22" s="1"/>
  <c r="A843" i="22"/>
  <c r="A844" i="22" s="1"/>
  <c r="A845" i="22" s="1"/>
  <c r="A846" i="22" s="1"/>
  <c r="A847" i="22" s="1"/>
  <c r="A848" i="22" s="1"/>
  <c r="A849" i="22" s="1"/>
  <c r="A850" i="22" s="1"/>
  <c r="A851" i="22" s="1"/>
  <c r="A852" i="22" s="1"/>
  <c r="A869" i="22"/>
  <c r="A870" i="22" s="1"/>
  <c r="A871" i="22" s="1"/>
  <c r="A872" i="22" s="1"/>
  <c r="A873" i="22" s="1"/>
  <c r="A874" i="22" s="1"/>
  <c r="A875" i="22" s="1"/>
  <c r="A876" i="22" s="1"/>
  <c r="A877" i="22" s="1"/>
  <c r="A906" i="22"/>
  <c r="A907" i="22" s="1"/>
  <c r="A908" i="22" s="1"/>
  <c r="A909" i="22" s="1"/>
  <c r="A910" i="22" s="1"/>
  <c r="A926" i="22"/>
  <c r="A927" i="22" s="1"/>
  <c r="A928" i="22" s="1"/>
  <c r="A929" i="22" s="1"/>
  <c r="AB1089" i="22"/>
  <c r="A1104" i="22"/>
  <c r="A1105" i="22" s="1"/>
  <c r="A1106" i="22" s="1"/>
  <c r="A1107" i="22" s="1"/>
  <c r="A1108" i="22" s="1"/>
  <c r="A1109" i="22" s="1"/>
  <c r="A1110" i="22" s="1"/>
  <c r="A1111" i="22" s="1"/>
  <c r="A1112" i="22" s="1"/>
  <c r="A1113" i="22" s="1"/>
  <c r="A1114" i="22" s="1"/>
  <c r="A1115" i="22" s="1"/>
  <c r="A1116" i="22" s="1"/>
  <c r="A1004" i="22"/>
  <c r="A1005" i="22" s="1"/>
  <c r="A1006" i="22" s="1"/>
  <c r="A1007" i="22" s="1"/>
  <c r="A1008" i="22" s="1"/>
  <c r="A1009" i="22" s="1"/>
  <c r="A1010" i="22" s="1"/>
  <c r="A1011" i="22" s="1"/>
  <c r="A1012" i="22" s="1"/>
  <c r="A1013" i="22" s="1"/>
  <c r="A1014" i="22" s="1"/>
  <c r="A1015" i="22" s="1"/>
  <c r="A1016" i="22" s="1"/>
  <c r="A1017" i="22" s="1"/>
  <c r="A1018" i="22" s="1"/>
  <c r="A1021" i="22"/>
  <c r="A1022" i="22" s="1"/>
  <c r="A1023" i="22" s="1"/>
  <c r="A1024" i="22" s="1"/>
  <c r="A1025" i="22" s="1"/>
  <c r="A1026" i="22" s="1"/>
  <c r="A1027" i="22" s="1"/>
  <c r="A1028" i="22" s="1"/>
  <c r="A1029" i="22" s="1"/>
  <c r="A1030" i="22" s="1"/>
  <c r="A1031" i="22" s="1"/>
  <c r="AB1027" i="22"/>
  <c r="AB1019" i="22" s="1"/>
  <c r="A1071" i="22"/>
  <c r="A1072" i="22" s="1"/>
  <c r="A1073" i="22" s="1"/>
  <c r="A1079" i="22" s="1"/>
  <c r="A1083" i="22" s="1"/>
  <c r="A1290" i="22"/>
  <c r="A1291" i="22" s="1"/>
  <c r="A1292" i="22" s="1"/>
  <c r="A1293" i="22" s="1"/>
  <c r="A1294" i="22" s="1"/>
  <c r="A1295" i="22" s="1"/>
  <c r="A1296" i="22" s="1"/>
  <c r="A1297" i="22" s="1"/>
  <c r="A1298" i="22" s="1"/>
  <c r="A1299" i="22" s="1"/>
  <c r="A1314" i="22"/>
  <c r="A1315" i="22" s="1"/>
  <c r="A1316" i="22" s="1"/>
  <c r="A1317" i="22" s="1"/>
  <c r="A1318" i="22" s="1"/>
  <c r="A1319" i="22" s="1"/>
  <c r="A1392" i="22"/>
  <c r="A1393" i="22" s="1"/>
  <c r="A1394" i="22" s="1"/>
  <c r="A1395" i="22" s="1"/>
  <c r="A1396" i="22" s="1"/>
  <c r="A1397" i="22" s="1"/>
  <c r="A1398" i="22" s="1"/>
  <c r="A1399" i="22" s="1"/>
  <c r="A1400" i="22" s="1"/>
  <c r="A1401" i="22" s="1"/>
  <c r="A1402" i="22" s="1"/>
  <c r="A1403" i="22" s="1"/>
  <c r="A1404" i="22" s="1"/>
  <c r="A1405" i="22" s="1"/>
  <c r="A1406" i="22" s="1"/>
  <c r="A1407" i="22" s="1"/>
  <c r="AM1369" i="21"/>
  <c r="O1369" i="21"/>
  <c r="P1369" i="21"/>
  <c r="U1369" i="21"/>
  <c r="A1374" i="21"/>
  <c r="A1375" i="21" s="1"/>
  <c r="A1376" i="21" s="1"/>
  <c r="A1377" i="21" s="1"/>
  <c r="A1378" i="21" s="1"/>
  <c r="A1379" i="21" s="1"/>
  <c r="A1380" i="21" s="1"/>
  <c r="A1381" i="21" s="1"/>
  <c r="U1382" i="21"/>
  <c r="A1384" i="21"/>
  <c r="A1385" i="21" s="1"/>
  <c r="A1386" i="21" s="1"/>
  <c r="A1387" i="21" s="1"/>
  <c r="A1388" i="21" s="1"/>
  <c r="A1389" i="21" s="1"/>
  <c r="A1390" i="21" s="1"/>
  <c r="A1391" i="21" s="1"/>
  <c r="A1392" i="21" s="1"/>
  <c r="A1393" i="21" s="1"/>
  <c r="A1394" i="21" s="1"/>
  <c r="A1395" i="21" s="1"/>
  <c r="A1396" i="21" s="1"/>
  <c r="A1397" i="21" s="1"/>
  <c r="A1398" i="21" s="1"/>
  <c r="AM1382" i="21"/>
  <c r="O1382" i="21"/>
  <c r="P1382" i="21"/>
  <c r="AB1382" i="21"/>
  <c r="AL1399" i="21"/>
  <c r="AP1368" i="21"/>
  <c r="AM1368" i="21"/>
  <c r="AL1368" i="21"/>
  <c r="AB1368" i="21"/>
  <c r="AA1368" i="21"/>
  <c r="U1368" i="21"/>
  <c r="T1368" i="21"/>
  <c r="P1368" i="21"/>
  <c r="O1368" i="21"/>
  <c r="N1368" i="21"/>
  <c r="M1368" i="21"/>
  <c r="AP1367" i="21"/>
  <c r="AM1367" i="21"/>
  <c r="AL1367" i="21"/>
  <c r="AA1367" i="21"/>
  <c r="AB1367" i="21" s="1"/>
  <c r="U1367" i="21"/>
  <c r="T1367" i="21"/>
  <c r="P1367" i="21"/>
  <c r="O1367" i="21"/>
  <c r="N1367" i="21"/>
  <c r="M1367" i="21"/>
  <c r="B1368" i="21"/>
  <c r="AP1366" i="21"/>
  <c r="AM1366" i="21"/>
  <c r="AL1366" i="21"/>
  <c r="AA1366" i="21"/>
  <c r="AB1366" i="21" s="1"/>
  <c r="U1366" i="21"/>
  <c r="T1366" i="21"/>
  <c r="P1366" i="21"/>
  <c r="O1366" i="21"/>
  <c r="N1366" i="21"/>
  <c r="M1366" i="21"/>
  <c r="B1367" i="21"/>
  <c r="AP1365" i="21"/>
  <c r="AM1365" i="21"/>
  <c r="AL1365" i="21"/>
  <c r="AA1365" i="21"/>
  <c r="AB1365" i="21" s="1"/>
  <c r="U1365" i="21"/>
  <c r="T1365" i="21"/>
  <c r="P1365" i="21"/>
  <c r="O1365" i="21"/>
  <c r="N1365" i="21"/>
  <c r="M1365" i="21"/>
  <c r="B1366" i="21"/>
  <c r="AP1364" i="21"/>
  <c r="AM1364" i="21"/>
  <c r="AL1364" i="21"/>
  <c r="AA1364" i="21"/>
  <c r="AB1364" i="21" s="1"/>
  <c r="U1364" i="21"/>
  <c r="T1364" i="21"/>
  <c r="P1364" i="21"/>
  <c r="O1364" i="21"/>
  <c r="N1364" i="21"/>
  <c r="M1364" i="21"/>
  <c r="B1365" i="21"/>
  <c r="AP1363" i="21"/>
  <c r="AM1363" i="21"/>
  <c r="AL1363" i="21"/>
  <c r="AA1363" i="21"/>
  <c r="AB1363" i="21" s="1"/>
  <c r="T1363" i="21"/>
  <c r="U1363" i="21" s="1"/>
  <c r="P1363" i="21"/>
  <c r="O1363" i="21"/>
  <c r="N1363" i="21"/>
  <c r="M1363" i="21"/>
  <c r="B1364" i="21"/>
  <c r="AP1362" i="21"/>
  <c r="AL1362" i="21"/>
  <c r="AM1362" i="21" s="1"/>
  <c r="AA1362" i="21"/>
  <c r="AB1362" i="21" s="1"/>
  <c r="T1362" i="21"/>
  <c r="U1362" i="21" s="1"/>
  <c r="N1362" i="21"/>
  <c r="P1362" i="21" s="1"/>
  <c r="M1362" i="21"/>
  <c r="O1362" i="21" s="1"/>
  <c r="B1363" i="21"/>
  <c r="AO1361" i="21"/>
  <c r="AK1361" i="21"/>
  <c r="Z1361" i="21"/>
  <c r="Y1361" i="21"/>
  <c r="S1361" i="21"/>
  <c r="L1361" i="21"/>
  <c r="B1362" i="21"/>
  <c r="A1362" i="21" s="1"/>
  <c r="AP1360" i="21"/>
  <c r="AM1360" i="21"/>
  <c r="AL1360" i="21"/>
  <c r="AB1360" i="21"/>
  <c r="AA1360" i="21"/>
  <c r="U1360" i="21"/>
  <c r="T1360" i="21"/>
  <c r="P1360" i="21"/>
  <c r="O1360" i="21"/>
  <c r="N1360" i="21"/>
  <c r="M1360" i="21"/>
  <c r="AP1359" i="21"/>
  <c r="AM1359" i="21"/>
  <c r="AL1359" i="21"/>
  <c r="AA1359" i="21"/>
  <c r="AB1359" i="21" s="1"/>
  <c r="U1359" i="21"/>
  <c r="T1359" i="21"/>
  <c r="P1359" i="21"/>
  <c r="O1359" i="21"/>
  <c r="N1359" i="21"/>
  <c r="M1359" i="21"/>
  <c r="B1360" i="21"/>
  <c r="AP1358" i="21"/>
  <c r="AM1358" i="21"/>
  <c r="AL1358" i="21"/>
  <c r="AA1358" i="21"/>
  <c r="AB1358" i="21" s="1"/>
  <c r="U1358" i="21"/>
  <c r="T1358" i="21"/>
  <c r="P1358" i="21"/>
  <c r="O1358" i="21"/>
  <c r="N1358" i="21"/>
  <c r="M1358" i="21"/>
  <c r="B1359" i="21"/>
  <c r="AP1357" i="21"/>
  <c r="AM1357" i="21"/>
  <c r="AL1357" i="21"/>
  <c r="AA1357" i="21"/>
  <c r="AB1357" i="21" s="1"/>
  <c r="U1357" i="21"/>
  <c r="T1357" i="21"/>
  <c r="P1357" i="21"/>
  <c r="O1357" i="21"/>
  <c r="N1357" i="21"/>
  <c r="M1357" i="21"/>
  <c r="B1358" i="21"/>
  <c r="AP1356" i="21"/>
  <c r="AM1356" i="21"/>
  <c r="AL1356" i="21"/>
  <c r="AA1356" i="21"/>
  <c r="AB1356" i="21" s="1"/>
  <c r="U1356" i="21"/>
  <c r="T1356" i="21"/>
  <c r="P1356" i="21"/>
  <c r="O1356" i="21"/>
  <c r="N1356" i="21"/>
  <c r="M1356" i="21"/>
  <c r="B1357" i="21"/>
  <c r="AP1355" i="21"/>
  <c r="AM1355" i="21"/>
  <c r="AL1355" i="21"/>
  <c r="AA1355" i="21"/>
  <c r="AB1355" i="21" s="1"/>
  <c r="U1355" i="21"/>
  <c r="T1355" i="21"/>
  <c r="P1355" i="21"/>
  <c r="O1355" i="21"/>
  <c r="N1355" i="21"/>
  <c r="M1355" i="21"/>
  <c r="B1356" i="21"/>
  <c r="AP1354" i="21"/>
  <c r="AM1354" i="21"/>
  <c r="AL1354" i="21"/>
  <c r="AA1354" i="21"/>
  <c r="AB1354" i="21" s="1"/>
  <c r="U1354" i="21"/>
  <c r="T1354" i="21"/>
  <c r="P1354" i="21"/>
  <c r="O1354" i="21"/>
  <c r="N1354" i="21"/>
  <c r="M1354" i="21"/>
  <c r="B1355" i="21"/>
  <c r="AP1353" i="21"/>
  <c r="AM1353" i="21"/>
  <c r="AL1353" i="21"/>
  <c r="AA1353" i="21"/>
  <c r="AB1353" i="21" s="1"/>
  <c r="U1353" i="21"/>
  <c r="T1353" i="21"/>
  <c r="P1353" i="21"/>
  <c r="O1353" i="21"/>
  <c r="N1353" i="21"/>
  <c r="M1353" i="21"/>
  <c r="B1354" i="21"/>
  <c r="AP1352" i="21"/>
  <c r="AM1352" i="21"/>
  <c r="AL1352" i="21"/>
  <c r="AA1352" i="21"/>
  <c r="AB1352" i="21" s="1"/>
  <c r="U1352" i="21"/>
  <c r="T1352" i="21"/>
  <c r="P1352" i="21"/>
  <c r="O1352" i="21"/>
  <c r="N1352" i="21"/>
  <c r="M1352" i="21"/>
  <c r="B1353" i="21"/>
  <c r="AP1351" i="21"/>
  <c r="AM1351" i="21"/>
  <c r="AL1351" i="21"/>
  <c r="AA1351" i="21"/>
  <c r="AB1351" i="21" s="1"/>
  <c r="U1351" i="21"/>
  <c r="T1351" i="21"/>
  <c r="P1351" i="21"/>
  <c r="O1351" i="21"/>
  <c r="N1351" i="21"/>
  <c r="M1351" i="21"/>
  <c r="B1352" i="21"/>
  <c r="AP1350" i="21"/>
  <c r="AM1350" i="21"/>
  <c r="AL1350" i="21"/>
  <c r="AA1350" i="21"/>
  <c r="AB1350" i="21" s="1"/>
  <c r="U1350" i="21"/>
  <c r="T1350" i="21"/>
  <c r="P1350" i="21"/>
  <c r="O1350" i="21"/>
  <c r="N1350" i="21"/>
  <c r="M1350" i="21"/>
  <c r="B1351" i="21"/>
  <c r="AP1349" i="21"/>
  <c r="AM1349" i="21"/>
  <c r="AL1349" i="21"/>
  <c r="AA1349" i="21"/>
  <c r="AB1349" i="21" s="1"/>
  <c r="U1349" i="21"/>
  <c r="T1349" i="21"/>
  <c r="P1349" i="21"/>
  <c r="O1349" i="21"/>
  <c r="N1349" i="21"/>
  <c r="M1349" i="21"/>
  <c r="B1350" i="21"/>
  <c r="AP1348" i="21"/>
  <c r="AL1348" i="21"/>
  <c r="AM1348" i="21" s="1"/>
  <c r="AA1348" i="21"/>
  <c r="AB1348" i="21" s="1"/>
  <c r="U1348" i="21"/>
  <c r="T1348" i="21"/>
  <c r="P1348" i="21"/>
  <c r="O1348" i="21"/>
  <c r="N1348" i="21"/>
  <c r="M1348" i="21"/>
  <c r="B1349" i="21"/>
  <c r="AP1347" i="21"/>
  <c r="AL1347" i="21"/>
  <c r="AM1347" i="21" s="1"/>
  <c r="AA1347" i="21"/>
  <c r="AB1347" i="21" s="1"/>
  <c r="U1347" i="21"/>
  <c r="T1347" i="21"/>
  <c r="N1347" i="21"/>
  <c r="P1347" i="21" s="1"/>
  <c r="M1347" i="21"/>
  <c r="O1347" i="21" s="1"/>
  <c r="B1348" i="21"/>
  <c r="AO1346" i="21"/>
  <c r="AK1346" i="21"/>
  <c r="Z1346" i="21"/>
  <c r="Y1346" i="21"/>
  <c r="S1346" i="21"/>
  <c r="L1346" i="21"/>
  <c r="B1347" i="21"/>
  <c r="A1347" i="21" s="1"/>
  <c r="A1348" i="21" s="1"/>
  <c r="AP1345" i="21"/>
  <c r="AM1345" i="21"/>
  <c r="AL1345" i="21"/>
  <c r="AB1345" i="21"/>
  <c r="AA1345" i="21"/>
  <c r="U1345" i="21"/>
  <c r="T1345" i="21"/>
  <c r="P1345" i="21"/>
  <c r="O1345" i="21"/>
  <c r="N1345" i="21"/>
  <c r="M1345" i="21"/>
  <c r="AP1344" i="21"/>
  <c r="AM1344" i="21"/>
  <c r="AL1344" i="21"/>
  <c r="AA1344" i="21"/>
  <c r="AB1344" i="21" s="1"/>
  <c r="U1344" i="21"/>
  <c r="T1344" i="21"/>
  <c r="P1344" i="21"/>
  <c r="O1344" i="21"/>
  <c r="N1344" i="21"/>
  <c r="M1344" i="21"/>
  <c r="B1345" i="21"/>
  <c r="AP1343" i="21"/>
  <c r="AM1343" i="21"/>
  <c r="AL1343" i="21"/>
  <c r="AA1343" i="21"/>
  <c r="AB1343" i="21" s="1"/>
  <c r="U1343" i="21"/>
  <c r="T1343" i="21"/>
  <c r="P1343" i="21"/>
  <c r="O1343" i="21"/>
  <c r="N1343" i="21"/>
  <c r="M1343" i="21"/>
  <c r="B1344" i="21"/>
  <c r="AP1342" i="21"/>
  <c r="AM1342" i="21"/>
  <c r="AL1342" i="21"/>
  <c r="AA1342" i="21"/>
  <c r="AB1342" i="21" s="1"/>
  <c r="U1342" i="21"/>
  <c r="T1342" i="21"/>
  <c r="P1342" i="21"/>
  <c r="O1342" i="21"/>
  <c r="N1342" i="21"/>
  <c r="M1342" i="21"/>
  <c r="B1343" i="21"/>
  <c r="AP1341" i="21"/>
  <c r="AM1341" i="21"/>
  <c r="AL1341" i="21"/>
  <c r="AA1341" i="21"/>
  <c r="AB1341" i="21" s="1"/>
  <c r="U1341" i="21"/>
  <c r="T1341" i="21"/>
  <c r="P1341" i="21"/>
  <c r="O1341" i="21"/>
  <c r="N1341" i="21"/>
  <c r="M1341" i="21"/>
  <c r="B1342" i="21"/>
  <c r="AP1340" i="21"/>
  <c r="AM1340" i="21"/>
  <c r="AL1340" i="21"/>
  <c r="AA1340" i="21"/>
  <c r="AB1340" i="21" s="1"/>
  <c r="U1340" i="21"/>
  <c r="T1340" i="21"/>
  <c r="P1340" i="21"/>
  <c r="O1340" i="21"/>
  <c r="N1340" i="21"/>
  <c r="M1340" i="21"/>
  <c r="B1341" i="21"/>
  <c r="AP1339" i="21"/>
  <c r="AM1339" i="21"/>
  <c r="AL1339" i="21"/>
  <c r="AA1339" i="21"/>
  <c r="Y1339" i="21"/>
  <c r="Y1329" i="21" s="1"/>
  <c r="U1339" i="21"/>
  <c r="T1339" i="21"/>
  <c r="P1339" i="21"/>
  <c r="O1339" i="21"/>
  <c r="N1339" i="21"/>
  <c r="M1339" i="21"/>
  <c r="B1340" i="21"/>
  <c r="AP1338" i="21"/>
  <c r="AM1338" i="21"/>
  <c r="AL1338" i="21"/>
  <c r="AA1338" i="21"/>
  <c r="AB1338" i="21" s="1"/>
  <c r="U1338" i="21"/>
  <c r="T1338" i="21"/>
  <c r="P1338" i="21"/>
  <c r="O1338" i="21"/>
  <c r="N1338" i="21"/>
  <c r="M1338" i="21"/>
  <c r="B1339" i="21"/>
  <c r="AP1337" i="21"/>
  <c r="AM1337" i="21"/>
  <c r="AL1337" i="21"/>
  <c r="AA1337" i="21"/>
  <c r="AB1337" i="21" s="1"/>
  <c r="U1337" i="21"/>
  <c r="T1337" i="21"/>
  <c r="P1337" i="21"/>
  <c r="O1337" i="21"/>
  <c r="N1337" i="21"/>
  <c r="M1337" i="21"/>
  <c r="B1338" i="21"/>
  <c r="AP1336" i="21"/>
  <c r="AM1336" i="21"/>
  <c r="AL1336" i="21"/>
  <c r="AA1336" i="21"/>
  <c r="AB1336" i="21" s="1"/>
  <c r="U1336" i="21"/>
  <c r="T1336" i="21"/>
  <c r="P1336" i="21"/>
  <c r="O1336" i="21"/>
  <c r="N1336" i="21"/>
  <c r="M1336" i="21"/>
  <c r="B1337" i="21"/>
  <c r="AP1335" i="21"/>
  <c r="AM1335" i="21"/>
  <c r="AL1335" i="21"/>
  <c r="AA1335" i="21"/>
  <c r="AB1335" i="21" s="1"/>
  <c r="U1335" i="21"/>
  <c r="T1335" i="21"/>
  <c r="P1335" i="21"/>
  <c r="O1335" i="21"/>
  <c r="N1335" i="21"/>
  <c r="M1335" i="21"/>
  <c r="B1336" i="21"/>
  <c r="AP1334" i="21"/>
  <c r="AM1334" i="21"/>
  <c r="AL1334" i="21"/>
  <c r="AA1334" i="21"/>
  <c r="AB1334" i="21" s="1"/>
  <c r="U1334" i="21"/>
  <c r="T1334" i="21"/>
  <c r="P1334" i="21"/>
  <c r="O1334" i="21"/>
  <c r="N1334" i="21"/>
  <c r="M1334" i="21"/>
  <c r="B1335" i="21"/>
  <c r="AP1333" i="21"/>
  <c r="AM1333" i="21"/>
  <c r="AL1333" i="21"/>
  <c r="AA1333" i="21"/>
  <c r="AB1333" i="21" s="1"/>
  <c r="U1333" i="21"/>
  <c r="T1333" i="21"/>
  <c r="P1333" i="21"/>
  <c r="O1333" i="21"/>
  <c r="N1333" i="21"/>
  <c r="M1333" i="21"/>
  <c r="B1334" i="21"/>
  <c r="AP1332" i="21"/>
  <c r="AM1332" i="21"/>
  <c r="AL1332" i="21"/>
  <c r="AA1332" i="21"/>
  <c r="AB1332" i="21" s="1"/>
  <c r="U1332" i="21"/>
  <c r="T1332" i="21"/>
  <c r="P1332" i="21"/>
  <c r="O1332" i="21"/>
  <c r="N1332" i="21"/>
  <c r="M1332" i="21"/>
  <c r="B1333" i="21"/>
  <c r="AP1331" i="21"/>
  <c r="AL1331" i="21"/>
  <c r="AM1331" i="21" s="1"/>
  <c r="AA1331" i="21"/>
  <c r="AB1331" i="21" s="1"/>
  <c r="U1331" i="21"/>
  <c r="T1331" i="21"/>
  <c r="P1331" i="21"/>
  <c r="O1331" i="21"/>
  <c r="N1331" i="21"/>
  <c r="M1331" i="21"/>
  <c r="B1332" i="21"/>
  <c r="AP1330" i="21"/>
  <c r="AL1330" i="21"/>
  <c r="AM1330" i="21" s="1"/>
  <c r="AA1330" i="21"/>
  <c r="AB1330" i="21" s="1"/>
  <c r="U1330" i="21"/>
  <c r="T1330" i="21"/>
  <c r="N1330" i="21"/>
  <c r="P1330" i="21" s="1"/>
  <c r="M1330" i="21"/>
  <c r="O1330" i="21" s="1"/>
  <c r="B1331" i="21"/>
  <c r="AO1329" i="21"/>
  <c r="AK1329" i="21"/>
  <c r="Z1329" i="21"/>
  <c r="S1329" i="21"/>
  <c r="L1329" i="21"/>
  <c r="B1330" i="21"/>
  <c r="A1330" i="21" s="1"/>
  <c r="AP1328" i="21"/>
  <c r="AM1328" i="21"/>
  <c r="AL1328" i="21"/>
  <c r="AB1328" i="21"/>
  <c r="AA1328" i="21"/>
  <c r="U1328" i="21"/>
  <c r="T1328" i="21"/>
  <c r="P1328" i="21"/>
  <c r="O1328" i="21"/>
  <c r="N1328" i="21"/>
  <c r="M1328" i="21"/>
  <c r="AP1327" i="21"/>
  <c r="AM1327" i="21"/>
  <c r="AL1327" i="21"/>
  <c r="AB1327" i="21"/>
  <c r="AA1327" i="21"/>
  <c r="U1327" i="21"/>
  <c r="T1327" i="21"/>
  <c r="P1327" i="21"/>
  <c r="O1327" i="21"/>
  <c r="N1327" i="21"/>
  <c r="M1327" i="21"/>
  <c r="B1328" i="21"/>
  <c r="AP1326" i="21"/>
  <c r="AM1326" i="21"/>
  <c r="AL1326" i="21"/>
  <c r="AA1326" i="21"/>
  <c r="AB1326" i="21" s="1"/>
  <c r="U1326" i="21"/>
  <c r="T1326" i="21"/>
  <c r="P1326" i="21"/>
  <c r="O1326" i="21"/>
  <c r="N1326" i="21"/>
  <c r="M1326" i="21"/>
  <c r="B1327" i="21"/>
  <c r="AP1325" i="21"/>
  <c r="AM1325" i="21"/>
  <c r="AL1325" i="21"/>
  <c r="AA1325" i="21"/>
  <c r="AB1325" i="21" s="1"/>
  <c r="U1325" i="21"/>
  <c r="T1325" i="21"/>
  <c r="P1325" i="21"/>
  <c r="O1325" i="21"/>
  <c r="N1325" i="21"/>
  <c r="M1325" i="21"/>
  <c r="B1326" i="21"/>
  <c r="AP1324" i="21"/>
  <c r="AM1324" i="21"/>
  <c r="AL1324" i="21"/>
  <c r="AA1324" i="21"/>
  <c r="AB1324" i="21" s="1"/>
  <c r="U1324" i="21"/>
  <c r="T1324" i="21"/>
  <c r="P1324" i="21"/>
  <c r="O1324" i="21"/>
  <c r="N1324" i="21"/>
  <c r="M1324" i="21"/>
  <c r="B1325" i="21"/>
  <c r="AP1323" i="21"/>
  <c r="AM1323" i="21"/>
  <c r="AL1323" i="21"/>
  <c r="AA1323" i="21"/>
  <c r="AB1323" i="21" s="1"/>
  <c r="U1323" i="21"/>
  <c r="T1323" i="21"/>
  <c r="P1323" i="21"/>
  <c r="O1323" i="21"/>
  <c r="N1323" i="21"/>
  <c r="M1323" i="21"/>
  <c r="B1324" i="21"/>
  <c r="AP1322" i="21"/>
  <c r="AM1322" i="21"/>
  <c r="AL1322" i="21"/>
  <c r="AA1322" i="21"/>
  <c r="AB1322" i="21" s="1"/>
  <c r="U1322" i="21"/>
  <c r="T1322" i="21"/>
  <c r="P1322" i="21"/>
  <c r="O1322" i="21"/>
  <c r="N1322" i="21"/>
  <c r="M1322" i="21"/>
  <c r="B1323" i="21"/>
  <c r="AP1321" i="21"/>
  <c r="AM1321" i="21"/>
  <c r="AL1321" i="21"/>
  <c r="AA1321" i="21"/>
  <c r="AB1321" i="21" s="1"/>
  <c r="U1321" i="21"/>
  <c r="T1321" i="21"/>
  <c r="P1321" i="21"/>
  <c r="O1321" i="21"/>
  <c r="N1321" i="21"/>
  <c r="M1321" i="21"/>
  <c r="B1322" i="21"/>
  <c r="AP1320" i="21"/>
  <c r="AM1320" i="21"/>
  <c r="AL1320" i="21"/>
  <c r="AA1320" i="21"/>
  <c r="AB1320" i="21" s="1"/>
  <c r="U1320" i="21"/>
  <c r="T1320" i="21"/>
  <c r="P1320" i="21"/>
  <c r="O1320" i="21"/>
  <c r="N1320" i="21"/>
  <c r="M1320" i="21"/>
  <c r="B1321" i="21"/>
  <c r="AP1319" i="21"/>
  <c r="AM1319" i="21"/>
  <c r="AL1319" i="21"/>
  <c r="AA1319" i="21"/>
  <c r="AB1319" i="21" s="1"/>
  <c r="U1319" i="21"/>
  <c r="T1319" i="21"/>
  <c r="P1319" i="21"/>
  <c r="O1319" i="21"/>
  <c r="N1319" i="21"/>
  <c r="M1319" i="21"/>
  <c r="B1320" i="21"/>
  <c r="AP1318" i="21"/>
  <c r="AM1318" i="21"/>
  <c r="AL1318" i="21"/>
  <c r="AA1318" i="21"/>
  <c r="AB1318" i="21" s="1"/>
  <c r="U1318" i="21"/>
  <c r="T1318" i="21"/>
  <c r="P1318" i="21"/>
  <c r="O1318" i="21"/>
  <c r="N1318" i="21"/>
  <c r="M1318" i="21"/>
  <c r="B1319" i="21"/>
  <c r="AP1317" i="21"/>
  <c r="AM1317" i="21"/>
  <c r="AL1317" i="21"/>
  <c r="AA1317" i="21"/>
  <c r="AB1317" i="21" s="1"/>
  <c r="U1317" i="21"/>
  <c r="T1317" i="21"/>
  <c r="P1317" i="21"/>
  <c r="O1317" i="21"/>
  <c r="N1317" i="21"/>
  <c r="M1317" i="21"/>
  <c r="B1318" i="21"/>
  <c r="AP1316" i="21"/>
  <c r="AM1316" i="21"/>
  <c r="AL1316" i="21"/>
  <c r="AA1316" i="21"/>
  <c r="AB1316" i="21" s="1"/>
  <c r="U1316" i="21"/>
  <c r="T1316" i="21"/>
  <c r="P1316" i="21"/>
  <c r="O1316" i="21"/>
  <c r="N1316" i="21"/>
  <c r="M1316" i="21"/>
  <c r="B1317" i="21"/>
  <c r="AP1315" i="21"/>
  <c r="AM1315" i="21"/>
  <c r="AL1315" i="21"/>
  <c r="AA1315" i="21"/>
  <c r="AB1315" i="21" s="1"/>
  <c r="U1315" i="21"/>
  <c r="T1315" i="21"/>
  <c r="P1315" i="21"/>
  <c r="O1315" i="21"/>
  <c r="N1315" i="21"/>
  <c r="M1315" i="21"/>
  <c r="B1316" i="21"/>
  <c r="AP1314" i="21"/>
  <c r="AM1314" i="21"/>
  <c r="AL1314" i="21"/>
  <c r="AA1314" i="21"/>
  <c r="AB1314" i="21" s="1"/>
  <c r="U1314" i="21"/>
  <c r="T1314" i="21"/>
  <c r="P1314" i="21"/>
  <c r="O1314" i="21"/>
  <c r="N1314" i="21"/>
  <c r="M1314" i="21"/>
  <c r="B1315" i="21"/>
  <c r="AP1313" i="21"/>
  <c r="AM1313" i="21"/>
  <c r="AL1313" i="21"/>
  <c r="AA1313" i="21"/>
  <c r="AB1313" i="21" s="1"/>
  <c r="U1313" i="21"/>
  <c r="T1313" i="21"/>
  <c r="N1313" i="21"/>
  <c r="P1313" i="21" s="1"/>
  <c r="M1313" i="21"/>
  <c r="O1313" i="21" s="1"/>
  <c r="B1314" i="21"/>
  <c r="AO1312" i="21"/>
  <c r="AK1312" i="21"/>
  <c r="Z1312" i="21"/>
  <c r="Y1312" i="21"/>
  <c r="S1312" i="21"/>
  <c r="L1312" i="21"/>
  <c r="B1313" i="21"/>
  <c r="A1313" i="21" s="1"/>
  <c r="AP1311" i="21"/>
  <c r="AM1311" i="21"/>
  <c r="AL1311" i="21"/>
  <c r="AB1311" i="21"/>
  <c r="AA1311" i="21"/>
  <c r="U1311" i="21"/>
  <c r="T1311" i="21"/>
  <c r="P1311" i="21"/>
  <c r="O1311" i="21"/>
  <c r="N1311" i="21"/>
  <c r="M1311" i="21"/>
  <c r="AP1310" i="21"/>
  <c r="AM1310" i="21"/>
  <c r="AL1310" i="21"/>
  <c r="AB1310" i="21"/>
  <c r="AA1310" i="21"/>
  <c r="U1310" i="21"/>
  <c r="T1310" i="21"/>
  <c r="P1310" i="21"/>
  <c r="O1310" i="21"/>
  <c r="N1310" i="21"/>
  <c r="M1310" i="21"/>
  <c r="B1311" i="21"/>
  <c r="AP1309" i="21"/>
  <c r="AM1309" i="21"/>
  <c r="AL1309" i="21"/>
  <c r="AB1309" i="21"/>
  <c r="AA1309" i="21"/>
  <c r="U1309" i="21"/>
  <c r="T1309" i="21"/>
  <c r="P1309" i="21"/>
  <c r="O1309" i="21"/>
  <c r="N1309" i="21"/>
  <c r="M1309" i="21"/>
  <c r="B1310" i="21"/>
  <c r="AP1308" i="21"/>
  <c r="AM1308" i="21"/>
  <c r="AL1308" i="21"/>
  <c r="AB1308" i="21"/>
  <c r="AA1308" i="21"/>
  <c r="U1308" i="21"/>
  <c r="T1308" i="21"/>
  <c r="P1308" i="21"/>
  <c r="O1308" i="21"/>
  <c r="N1308" i="21"/>
  <c r="M1308" i="21"/>
  <c r="B1309" i="21"/>
  <c r="AP1307" i="21"/>
  <c r="AM1307" i="21"/>
  <c r="AL1307" i="21"/>
  <c r="AB1307" i="21"/>
  <c r="AA1307" i="21"/>
  <c r="U1307" i="21"/>
  <c r="T1307" i="21"/>
  <c r="P1307" i="21"/>
  <c r="O1307" i="21"/>
  <c r="N1307" i="21"/>
  <c r="M1307" i="21"/>
  <c r="B1308" i="21"/>
  <c r="AP1306" i="21"/>
  <c r="AM1306" i="21"/>
  <c r="AL1306" i="21"/>
  <c r="AB1306" i="21"/>
  <c r="AA1306" i="21"/>
  <c r="U1306" i="21"/>
  <c r="T1306" i="21"/>
  <c r="N1306" i="21"/>
  <c r="P1306" i="21" s="1"/>
  <c r="M1306" i="21"/>
  <c r="O1306" i="21" s="1"/>
  <c r="B1307" i="21"/>
  <c r="AP1305" i="21"/>
  <c r="AM1305" i="21"/>
  <c r="AL1305" i="21"/>
  <c r="AA1305" i="21"/>
  <c r="AB1305" i="21" s="1"/>
  <c r="U1305" i="21"/>
  <c r="T1305" i="21"/>
  <c r="N1305" i="21"/>
  <c r="P1305" i="21" s="1"/>
  <c r="M1305" i="21"/>
  <c r="O1305" i="21" s="1"/>
  <c r="B1306" i="21"/>
  <c r="AO1304" i="21"/>
  <c r="AK1304" i="21"/>
  <c r="Z1304" i="21"/>
  <c r="Y1304" i="21"/>
  <c r="S1304" i="21"/>
  <c r="L1304" i="21"/>
  <c r="B1305" i="21"/>
  <c r="A1305" i="21" s="1"/>
  <c r="A1306" i="21" s="1"/>
  <c r="AP1303" i="21"/>
  <c r="AM1303" i="21"/>
  <c r="AL1303" i="21"/>
  <c r="AB1303" i="21"/>
  <c r="AA1303" i="21"/>
  <c r="U1303" i="21"/>
  <c r="T1303" i="21"/>
  <c r="P1303" i="21"/>
  <c r="O1303" i="21"/>
  <c r="N1303" i="21"/>
  <c r="M1303" i="21"/>
  <c r="AP1302" i="21"/>
  <c r="AM1302" i="21"/>
  <c r="AL1302" i="21"/>
  <c r="AA1302" i="21"/>
  <c r="AB1302" i="21" s="1"/>
  <c r="U1302" i="21"/>
  <c r="T1302" i="21"/>
  <c r="P1302" i="21"/>
  <c r="O1302" i="21"/>
  <c r="N1302" i="21"/>
  <c r="M1302" i="21"/>
  <c r="B1303" i="21"/>
  <c r="AP1301" i="21"/>
  <c r="AM1301" i="21"/>
  <c r="AL1301" i="21"/>
  <c r="AA1301" i="21"/>
  <c r="AB1301" i="21" s="1"/>
  <c r="U1301" i="21"/>
  <c r="T1301" i="21"/>
  <c r="P1301" i="21"/>
  <c r="O1301" i="21"/>
  <c r="N1301" i="21"/>
  <c r="M1301" i="21"/>
  <c r="B1302" i="21"/>
  <c r="AP1300" i="21"/>
  <c r="AM1300" i="21"/>
  <c r="AL1300" i="21"/>
  <c r="AA1300" i="21"/>
  <c r="AB1300" i="21" s="1"/>
  <c r="U1300" i="21"/>
  <c r="T1300" i="21"/>
  <c r="P1300" i="21"/>
  <c r="O1300" i="21"/>
  <c r="N1300" i="21"/>
  <c r="M1300" i="21"/>
  <c r="B1301" i="21"/>
  <c r="AP1299" i="21"/>
  <c r="AM1299" i="21"/>
  <c r="AL1299" i="21"/>
  <c r="AA1299" i="21"/>
  <c r="AB1299" i="21" s="1"/>
  <c r="U1299" i="21"/>
  <c r="T1299" i="21"/>
  <c r="P1299" i="21"/>
  <c r="O1299" i="21"/>
  <c r="N1299" i="21"/>
  <c r="M1299" i="21"/>
  <c r="B1300" i="21"/>
  <c r="AP1298" i="21"/>
  <c r="AM1298" i="21"/>
  <c r="AL1298" i="21"/>
  <c r="AA1298" i="21"/>
  <c r="AB1298" i="21" s="1"/>
  <c r="U1298" i="21"/>
  <c r="T1298" i="21"/>
  <c r="P1298" i="21"/>
  <c r="O1298" i="21"/>
  <c r="N1298" i="21"/>
  <c r="M1298" i="21"/>
  <c r="B1299" i="21"/>
  <c r="AP1297" i="21"/>
  <c r="AM1297" i="21"/>
  <c r="AL1297" i="21"/>
  <c r="U1297" i="21"/>
  <c r="T1297" i="21"/>
  <c r="P1297" i="21"/>
  <c r="O1297" i="21"/>
  <c r="N1297" i="21"/>
  <c r="M1297" i="21"/>
  <c r="B1298" i="21"/>
  <c r="AP1296" i="21"/>
  <c r="AM1296" i="21"/>
  <c r="AL1296" i="21"/>
  <c r="AA1296" i="21"/>
  <c r="AB1296" i="21" s="1"/>
  <c r="U1296" i="21"/>
  <c r="T1296" i="21"/>
  <c r="P1296" i="21"/>
  <c r="O1296" i="21"/>
  <c r="N1296" i="21"/>
  <c r="M1296" i="21"/>
  <c r="B1297" i="21"/>
  <c r="AP1295" i="21"/>
  <c r="AM1295" i="21"/>
  <c r="AL1295" i="21"/>
  <c r="AA1295" i="21"/>
  <c r="AB1295" i="21" s="1"/>
  <c r="U1295" i="21"/>
  <c r="T1295" i="21"/>
  <c r="P1295" i="21"/>
  <c r="O1295" i="21"/>
  <c r="N1295" i="21"/>
  <c r="M1295" i="21"/>
  <c r="B1296" i="21"/>
  <c r="AP1294" i="21"/>
  <c r="AM1294" i="21"/>
  <c r="AL1294" i="21"/>
  <c r="AA1294" i="21"/>
  <c r="AB1294" i="21" s="1"/>
  <c r="U1294" i="21"/>
  <c r="T1294" i="21"/>
  <c r="N1294" i="21"/>
  <c r="P1294" i="21" s="1"/>
  <c r="M1294" i="21"/>
  <c r="O1294" i="21" s="1"/>
  <c r="B1295" i="21"/>
  <c r="AP1293" i="21"/>
  <c r="AM1293" i="21"/>
  <c r="AL1293" i="21"/>
  <c r="AA1293" i="21"/>
  <c r="AB1293" i="21" s="1"/>
  <c r="U1293" i="21"/>
  <c r="T1293" i="21"/>
  <c r="N1293" i="21"/>
  <c r="P1293" i="21" s="1"/>
  <c r="M1293" i="21"/>
  <c r="O1293" i="21" s="1"/>
  <c r="B1294" i="21"/>
  <c r="AO1292" i="21"/>
  <c r="AK1292" i="21"/>
  <c r="Z1292" i="21"/>
  <c r="Y1292" i="21"/>
  <c r="S1292" i="21"/>
  <c r="L1292" i="21"/>
  <c r="B1293" i="21"/>
  <c r="A1293" i="21" s="1"/>
  <c r="AP1291" i="21"/>
  <c r="AM1291" i="21"/>
  <c r="AL1291" i="21"/>
  <c r="AB1291" i="21"/>
  <c r="AA1291" i="21"/>
  <c r="U1291" i="21"/>
  <c r="T1291" i="21"/>
  <c r="P1291" i="21"/>
  <c r="O1291" i="21"/>
  <c r="N1291" i="21"/>
  <c r="M1291" i="21"/>
  <c r="AP1290" i="21"/>
  <c r="AM1290" i="21"/>
  <c r="AL1290" i="21"/>
  <c r="AA1290" i="21"/>
  <c r="AB1290" i="21" s="1"/>
  <c r="U1290" i="21"/>
  <c r="T1290" i="21"/>
  <c r="P1290" i="21"/>
  <c r="O1290" i="21"/>
  <c r="N1290" i="21"/>
  <c r="M1290" i="21"/>
  <c r="B1291" i="21"/>
  <c r="AP1289" i="21"/>
  <c r="AM1289" i="21"/>
  <c r="AL1289" i="21"/>
  <c r="AA1289" i="21"/>
  <c r="AB1289" i="21" s="1"/>
  <c r="U1289" i="21"/>
  <c r="T1289" i="21"/>
  <c r="P1289" i="21"/>
  <c r="O1289" i="21"/>
  <c r="N1289" i="21"/>
  <c r="M1289" i="21"/>
  <c r="B1290" i="21"/>
  <c r="AP1288" i="21"/>
  <c r="AM1288" i="21"/>
  <c r="AL1288" i="21"/>
  <c r="AA1288" i="21"/>
  <c r="AB1288" i="21" s="1"/>
  <c r="U1288" i="21"/>
  <c r="T1288" i="21"/>
  <c r="P1288" i="21"/>
  <c r="O1288" i="21"/>
  <c r="N1288" i="21"/>
  <c r="M1288" i="21"/>
  <c r="B1289" i="21"/>
  <c r="AP1287" i="21"/>
  <c r="AM1287" i="21"/>
  <c r="AL1287" i="21"/>
  <c r="AA1287" i="21"/>
  <c r="AB1287" i="21" s="1"/>
  <c r="U1287" i="21"/>
  <c r="T1287" i="21"/>
  <c r="P1287" i="21"/>
  <c r="O1287" i="21"/>
  <c r="N1287" i="21"/>
  <c r="M1287" i="21"/>
  <c r="B1288" i="21"/>
  <c r="AP1286" i="21"/>
  <c r="AM1286" i="21"/>
  <c r="AL1286" i="21"/>
  <c r="AA1286" i="21"/>
  <c r="AB1286" i="21" s="1"/>
  <c r="U1286" i="21"/>
  <c r="T1286" i="21"/>
  <c r="P1286" i="21"/>
  <c r="O1286" i="21"/>
  <c r="N1286" i="21"/>
  <c r="M1286" i="21"/>
  <c r="B1287" i="21"/>
  <c r="AP1285" i="21"/>
  <c r="AM1285" i="21"/>
  <c r="AL1285" i="21"/>
  <c r="U1285" i="21"/>
  <c r="T1285" i="21"/>
  <c r="P1285" i="21"/>
  <c r="O1285" i="21"/>
  <c r="N1285" i="21"/>
  <c r="M1285" i="21"/>
  <c r="B1286" i="21"/>
  <c r="AP1284" i="21"/>
  <c r="AM1284" i="21"/>
  <c r="AL1284" i="21"/>
  <c r="U1284" i="21"/>
  <c r="T1284" i="21"/>
  <c r="P1284" i="21"/>
  <c r="O1284" i="21"/>
  <c r="N1284" i="21"/>
  <c r="M1284" i="21"/>
  <c r="B1285" i="21"/>
  <c r="AP1283" i="21"/>
  <c r="AM1283" i="21"/>
  <c r="AL1283" i="21"/>
  <c r="AA1283" i="21"/>
  <c r="AB1283" i="21" s="1"/>
  <c r="U1283" i="21"/>
  <c r="T1283" i="21"/>
  <c r="P1283" i="21"/>
  <c r="O1283" i="21"/>
  <c r="N1283" i="21"/>
  <c r="M1283" i="21"/>
  <c r="B1284" i="21"/>
  <c r="AP1282" i="21"/>
  <c r="AL1282" i="21"/>
  <c r="AM1282" i="21" s="1"/>
  <c r="AA1282" i="21"/>
  <c r="AB1282" i="21" s="1"/>
  <c r="U1282" i="21"/>
  <c r="T1282" i="21"/>
  <c r="P1282" i="21"/>
  <c r="O1282" i="21"/>
  <c r="N1282" i="21"/>
  <c r="M1282" i="21"/>
  <c r="B1283" i="21"/>
  <c r="AP1281" i="21"/>
  <c r="AL1281" i="21"/>
  <c r="AM1281" i="21" s="1"/>
  <c r="AA1281" i="21"/>
  <c r="AB1281" i="21" s="1"/>
  <c r="U1281" i="21"/>
  <c r="T1281" i="21"/>
  <c r="N1281" i="21"/>
  <c r="P1281" i="21" s="1"/>
  <c r="M1281" i="21"/>
  <c r="O1281" i="21" s="1"/>
  <c r="B1282" i="21"/>
  <c r="AO1280" i="21"/>
  <c r="AK1280" i="21"/>
  <c r="Z1280" i="21"/>
  <c r="Y1280" i="21"/>
  <c r="S1280" i="21"/>
  <c r="L1280" i="21"/>
  <c r="B1281" i="21"/>
  <c r="A1281" i="21" s="1"/>
  <c r="AP1279" i="21"/>
  <c r="AM1279" i="21"/>
  <c r="AL1279" i="21"/>
  <c r="AB1279" i="21"/>
  <c r="AA1279" i="21"/>
  <c r="U1279" i="21"/>
  <c r="T1279" i="21"/>
  <c r="P1279" i="21"/>
  <c r="O1279" i="21"/>
  <c r="N1279" i="21"/>
  <c r="M1279" i="21"/>
  <c r="AP1278" i="21"/>
  <c r="AM1278" i="21"/>
  <c r="AL1278" i="21"/>
  <c r="AA1278" i="21"/>
  <c r="AB1278" i="21" s="1"/>
  <c r="U1278" i="21"/>
  <c r="T1278" i="21"/>
  <c r="P1278" i="21"/>
  <c r="O1278" i="21"/>
  <c r="N1278" i="21"/>
  <c r="M1278" i="21"/>
  <c r="B1279" i="21"/>
  <c r="AP1277" i="21"/>
  <c r="AM1277" i="21"/>
  <c r="AL1277" i="21"/>
  <c r="AA1277" i="21"/>
  <c r="AB1277" i="21" s="1"/>
  <c r="U1277" i="21"/>
  <c r="T1277" i="21"/>
  <c r="P1277" i="21"/>
  <c r="O1277" i="21"/>
  <c r="N1277" i="21"/>
  <c r="M1277" i="21"/>
  <c r="B1278" i="21"/>
  <c r="AP1276" i="21"/>
  <c r="AM1276" i="21"/>
  <c r="AL1276" i="21"/>
  <c r="U1276" i="21"/>
  <c r="T1276" i="21"/>
  <c r="P1276" i="21"/>
  <c r="O1276" i="21"/>
  <c r="N1276" i="21"/>
  <c r="M1276" i="21"/>
  <c r="B1277" i="21"/>
  <c r="AP1275" i="21"/>
  <c r="AM1275" i="21"/>
  <c r="AL1275" i="21"/>
  <c r="AA1275" i="21"/>
  <c r="AB1275" i="21" s="1"/>
  <c r="U1275" i="21"/>
  <c r="T1275" i="21"/>
  <c r="P1275" i="21"/>
  <c r="O1275" i="21"/>
  <c r="N1275" i="21"/>
  <c r="M1275" i="21"/>
  <c r="B1276" i="21"/>
  <c r="AP1274" i="21"/>
  <c r="AM1274" i="21"/>
  <c r="AL1274" i="21"/>
  <c r="AA1274" i="21"/>
  <c r="AB1274" i="21" s="1"/>
  <c r="U1274" i="21"/>
  <c r="T1274" i="21"/>
  <c r="P1274" i="21"/>
  <c r="O1274" i="21"/>
  <c r="N1274" i="21"/>
  <c r="M1274" i="21"/>
  <c r="B1275" i="21"/>
  <c r="AP1273" i="21"/>
  <c r="AM1273" i="21"/>
  <c r="AL1273" i="21"/>
  <c r="AA1273" i="21"/>
  <c r="AB1273" i="21" s="1"/>
  <c r="U1273" i="21"/>
  <c r="T1273" i="21"/>
  <c r="P1273" i="21"/>
  <c r="O1273" i="21"/>
  <c r="N1273" i="21"/>
  <c r="M1273" i="21"/>
  <c r="B1274" i="21"/>
  <c r="AP1272" i="21"/>
  <c r="AL1272" i="21"/>
  <c r="AM1272" i="21" s="1"/>
  <c r="AA1272" i="21"/>
  <c r="AB1272" i="21" s="1"/>
  <c r="U1272" i="21"/>
  <c r="T1272" i="21"/>
  <c r="P1272" i="21"/>
  <c r="O1272" i="21"/>
  <c r="N1272" i="21"/>
  <c r="M1272" i="21"/>
  <c r="B1273" i="21"/>
  <c r="AP1271" i="21"/>
  <c r="AL1271" i="21"/>
  <c r="AM1271" i="21" s="1"/>
  <c r="AA1271" i="21"/>
  <c r="AB1271" i="21" s="1"/>
  <c r="U1271" i="21"/>
  <c r="T1271" i="21"/>
  <c r="N1271" i="21"/>
  <c r="P1271" i="21" s="1"/>
  <c r="M1271" i="21"/>
  <c r="O1271" i="21" s="1"/>
  <c r="B1272" i="21"/>
  <c r="AO1270" i="21"/>
  <c r="AK1270" i="21"/>
  <c r="Z1270" i="21"/>
  <c r="Y1270" i="21"/>
  <c r="S1270" i="21"/>
  <c r="L1270" i="21"/>
  <c r="B1271" i="21"/>
  <c r="A1271" i="21" s="1"/>
  <c r="AP1269" i="21"/>
  <c r="AM1269" i="21"/>
  <c r="AL1269" i="21"/>
  <c r="AB1269" i="21"/>
  <c r="AA1269" i="21"/>
  <c r="U1269" i="21"/>
  <c r="T1269" i="21"/>
  <c r="P1269" i="21"/>
  <c r="O1269" i="21"/>
  <c r="N1269" i="21"/>
  <c r="M1269" i="21"/>
  <c r="AP1268" i="21"/>
  <c r="B1269" i="21"/>
  <c r="AP1267" i="21"/>
  <c r="AM1267" i="21"/>
  <c r="AL1267" i="21"/>
  <c r="AB1267" i="21"/>
  <c r="AA1267" i="21"/>
  <c r="U1267" i="21"/>
  <c r="T1267" i="21"/>
  <c r="P1267" i="21"/>
  <c r="O1267" i="21"/>
  <c r="N1267" i="21"/>
  <c r="M1267" i="21"/>
  <c r="B1268" i="21"/>
  <c r="AP1266" i="21"/>
  <c r="AM1266" i="21"/>
  <c r="AL1266" i="21"/>
  <c r="AB1266" i="21"/>
  <c r="AA1266" i="21"/>
  <c r="U1266" i="21"/>
  <c r="T1266" i="21"/>
  <c r="P1266" i="21"/>
  <c r="O1266" i="21"/>
  <c r="N1266" i="21"/>
  <c r="M1266" i="21"/>
  <c r="B1267" i="21"/>
  <c r="AP1265" i="21"/>
  <c r="AM1265" i="21"/>
  <c r="AL1265" i="21"/>
  <c r="AB1265" i="21"/>
  <c r="AA1265" i="21"/>
  <c r="U1265" i="21"/>
  <c r="T1265" i="21"/>
  <c r="P1265" i="21"/>
  <c r="O1265" i="21"/>
  <c r="N1265" i="21"/>
  <c r="M1265" i="21"/>
  <c r="B1266" i="21"/>
  <c r="AP1264" i="21"/>
  <c r="AM1264" i="21"/>
  <c r="AL1264" i="21"/>
  <c r="AB1264" i="21"/>
  <c r="AA1264" i="21"/>
  <c r="U1264" i="21"/>
  <c r="T1264" i="21"/>
  <c r="P1264" i="21"/>
  <c r="O1264" i="21"/>
  <c r="N1264" i="21"/>
  <c r="M1264" i="21"/>
  <c r="B1265" i="21"/>
  <c r="AP1263" i="21"/>
  <c r="AM1263" i="21"/>
  <c r="AL1263" i="21"/>
  <c r="AB1263" i="21"/>
  <c r="AA1263" i="21"/>
  <c r="U1263" i="21"/>
  <c r="T1263" i="21"/>
  <c r="P1263" i="21"/>
  <c r="O1263" i="21"/>
  <c r="N1263" i="21"/>
  <c r="M1263" i="21"/>
  <c r="B1264" i="21"/>
  <c r="AP1262" i="21"/>
  <c r="AM1262" i="21"/>
  <c r="AL1262" i="21"/>
  <c r="AB1262" i="21"/>
  <c r="AA1262" i="21"/>
  <c r="U1262" i="21"/>
  <c r="T1262" i="21"/>
  <c r="P1262" i="21"/>
  <c r="O1262" i="21"/>
  <c r="N1262" i="21"/>
  <c r="M1262" i="21"/>
  <c r="B1263" i="21"/>
  <c r="AP1261" i="21"/>
  <c r="AM1261" i="21"/>
  <c r="AL1261" i="21"/>
  <c r="AA1261" i="21"/>
  <c r="AB1261" i="21" s="1"/>
  <c r="U1261" i="21"/>
  <c r="T1261" i="21"/>
  <c r="P1261" i="21"/>
  <c r="O1261" i="21"/>
  <c r="N1261" i="21"/>
  <c r="M1261" i="21"/>
  <c r="B1262" i="21"/>
  <c r="AP1260" i="21"/>
  <c r="AM1260" i="21"/>
  <c r="AL1260" i="21"/>
  <c r="AA1260" i="21"/>
  <c r="AB1260" i="21" s="1"/>
  <c r="U1260" i="21"/>
  <c r="T1260" i="21"/>
  <c r="P1260" i="21"/>
  <c r="O1260" i="21"/>
  <c r="N1260" i="21"/>
  <c r="M1260" i="21"/>
  <c r="B1261" i="21"/>
  <c r="AP1259" i="21"/>
  <c r="AM1259" i="21"/>
  <c r="AL1259" i="21"/>
  <c r="AA1259" i="21"/>
  <c r="AB1259" i="21" s="1"/>
  <c r="U1259" i="21"/>
  <c r="T1259" i="21"/>
  <c r="P1259" i="21"/>
  <c r="O1259" i="21"/>
  <c r="N1259" i="21"/>
  <c r="M1259" i="21"/>
  <c r="B1260" i="21"/>
  <c r="AP1258" i="21"/>
  <c r="AM1258" i="21"/>
  <c r="AL1258" i="21"/>
  <c r="AA1258" i="21"/>
  <c r="AB1258" i="21" s="1"/>
  <c r="U1258" i="21"/>
  <c r="T1258" i="21"/>
  <c r="P1258" i="21"/>
  <c r="O1258" i="21"/>
  <c r="N1258" i="21"/>
  <c r="M1258" i="21"/>
  <c r="B1259" i="21"/>
  <c r="AP1257" i="21"/>
  <c r="AM1257" i="21"/>
  <c r="AL1257" i="21"/>
  <c r="AA1257" i="21"/>
  <c r="AB1257" i="21" s="1"/>
  <c r="U1257" i="21"/>
  <c r="T1257" i="21"/>
  <c r="P1257" i="21"/>
  <c r="O1257" i="21"/>
  <c r="N1257" i="21"/>
  <c r="M1257" i="21"/>
  <c r="B1258" i="21"/>
  <c r="AP1256" i="21"/>
  <c r="AM1256" i="21"/>
  <c r="AL1256" i="21"/>
  <c r="AA1256" i="21"/>
  <c r="AB1256" i="21" s="1"/>
  <c r="U1256" i="21"/>
  <c r="T1256" i="21"/>
  <c r="P1256" i="21"/>
  <c r="O1256" i="21"/>
  <c r="N1256" i="21"/>
  <c r="M1256" i="21"/>
  <c r="B1257" i="21"/>
  <c r="AP1255" i="21"/>
  <c r="AL1255" i="21"/>
  <c r="AM1255" i="21" s="1"/>
  <c r="AA1255" i="21"/>
  <c r="AB1255" i="21" s="1"/>
  <c r="U1255" i="21"/>
  <c r="T1255" i="21"/>
  <c r="N1255" i="21"/>
  <c r="P1255" i="21" s="1"/>
  <c r="M1255" i="21"/>
  <c r="O1255" i="21" s="1"/>
  <c r="B1256" i="21"/>
  <c r="AP1254" i="21"/>
  <c r="AL1254" i="21"/>
  <c r="AM1254" i="21" s="1"/>
  <c r="AA1254" i="21"/>
  <c r="AB1254" i="21" s="1"/>
  <c r="U1254" i="21"/>
  <c r="T1254" i="21"/>
  <c r="N1254" i="21"/>
  <c r="P1254" i="21" s="1"/>
  <c r="M1254" i="21"/>
  <c r="O1254" i="21" s="1"/>
  <c r="B1255" i="21"/>
  <c r="AO1253" i="21"/>
  <c r="AK1253" i="21"/>
  <c r="Z1253" i="21"/>
  <c r="Y1253" i="21"/>
  <c r="S1253" i="21"/>
  <c r="L1253" i="21"/>
  <c r="B1254" i="21"/>
  <c r="A1254" i="21" s="1"/>
  <c r="AP1252" i="21"/>
  <c r="AM1252" i="21"/>
  <c r="AL1252" i="21"/>
  <c r="AB1252" i="21"/>
  <c r="AA1252" i="21"/>
  <c r="U1252" i="21"/>
  <c r="T1252" i="21"/>
  <c r="P1252" i="21"/>
  <c r="O1252" i="21"/>
  <c r="N1252" i="21"/>
  <c r="M1252" i="21"/>
  <c r="AP1251" i="21"/>
  <c r="AM1251" i="21"/>
  <c r="AL1251" i="21"/>
  <c r="AB1251" i="21"/>
  <c r="AA1251" i="21"/>
  <c r="U1251" i="21"/>
  <c r="T1251" i="21"/>
  <c r="P1251" i="21"/>
  <c r="O1251" i="21"/>
  <c r="N1251" i="21"/>
  <c r="M1251" i="21"/>
  <c r="B1252" i="21"/>
  <c r="AP1250" i="21"/>
  <c r="AM1250" i="21"/>
  <c r="AL1250" i="21"/>
  <c r="AB1250" i="21"/>
  <c r="AA1250" i="21"/>
  <c r="U1250" i="21"/>
  <c r="T1250" i="21"/>
  <c r="P1250" i="21"/>
  <c r="O1250" i="21"/>
  <c r="N1250" i="21"/>
  <c r="M1250" i="21"/>
  <c r="B1251" i="21"/>
  <c r="AP1249" i="21"/>
  <c r="AM1249" i="21"/>
  <c r="AL1249" i="21"/>
  <c r="AB1249" i="21"/>
  <c r="AA1249" i="21"/>
  <c r="U1249" i="21"/>
  <c r="T1249" i="21"/>
  <c r="P1249" i="21"/>
  <c r="O1249" i="21"/>
  <c r="N1249" i="21"/>
  <c r="M1249" i="21"/>
  <c r="B1250" i="21"/>
  <c r="AP1248" i="21"/>
  <c r="AM1248" i="21"/>
  <c r="AL1248" i="21"/>
  <c r="AB1248" i="21"/>
  <c r="AA1248" i="21"/>
  <c r="U1248" i="21"/>
  <c r="T1248" i="21"/>
  <c r="P1248" i="21"/>
  <c r="O1248" i="21"/>
  <c r="N1248" i="21"/>
  <c r="M1248" i="21"/>
  <c r="B1249" i="21"/>
  <c r="AP1247" i="21"/>
  <c r="AM1247" i="21"/>
  <c r="AL1247" i="21"/>
  <c r="AB1247" i="21"/>
  <c r="AA1247" i="21"/>
  <c r="U1247" i="21"/>
  <c r="T1247" i="21"/>
  <c r="P1247" i="21"/>
  <c r="O1247" i="21"/>
  <c r="N1247" i="21"/>
  <c r="M1247" i="21"/>
  <c r="B1248" i="21"/>
  <c r="AP1246" i="21"/>
  <c r="AM1246" i="21"/>
  <c r="AL1246" i="21"/>
  <c r="AA1246" i="21"/>
  <c r="AB1246" i="21" s="1"/>
  <c r="T1246" i="21"/>
  <c r="U1246" i="21" s="1"/>
  <c r="P1246" i="21"/>
  <c r="O1246" i="21"/>
  <c r="N1246" i="21"/>
  <c r="M1246" i="21"/>
  <c r="B1247" i="21"/>
  <c r="AP1245" i="21"/>
  <c r="AM1245" i="21"/>
  <c r="AL1245" i="21"/>
  <c r="AA1245" i="21"/>
  <c r="AB1245" i="21" s="1"/>
  <c r="T1245" i="21"/>
  <c r="U1245" i="21" s="1"/>
  <c r="P1245" i="21"/>
  <c r="O1245" i="21"/>
  <c r="N1245" i="21"/>
  <c r="M1245" i="21"/>
  <c r="B1246" i="21"/>
  <c r="AP1244" i="21"/>
  <c r="AM1244" i="21"/>
  <c r="AL1244" i="21"/>
  <c r="AA1244" i="21"/>
  <c r="AB1244" i="21" s="1"/>
  <c r="T1244" i="21"/>
  <c r="U1244" i="21" s="1"/>
  <c r="P1244" i="21"/>
  <c r="O1244" i="21"/>
  <c r="N1244" i="21"/>
  <c r="M1244" i="21"/>
  <c r="B1245" i="21"/>
  <c r="AP1243" i="21"/>
  <c r="AM1243" i="21"/>
  <c r="AL1243" i="21"/>
  <c r="AA1243" i="21"/>
  <c r="AB1243" i="21" s="1"/>
  <c r="T1243" i="21"/>
  <c r="U1243" i="21" s="1"/>
  <c r="N1243" i="21"/>
  <c r="P1243" i="21" s="1"/>
  <c r="M1243" i="21"/>
  <c r="O1243" i="21" s="1"/>
  <c r="B1244" i="21"/>
  <c r="AO1242" i="21"/>
  <c r="AK1242" i="21"/>
  <c r="Z1242" i="21"/>
  <c r="Y1242" i="21"/>
  <c r="S1242" i="21"/>
  <c r="L1242" i="21"/>
  <c r="B1243" i="21"/>
  <c r="A1243" i="21" s="1"/>
  <c r="AP1241" i="21"/>
  <c r="AM1241" i="21"/>
  <c r="AL1241" i="21"/>
  <c r="AB1241" i="21"/>
  <c r="AA1241" i="21"/>
  <c r="U1241" i="21"/>
  <c r="T1241" i="21"/>
  <c r="P1241" i="21"/>
  <c r="O1241" i="21"/>
  <c r="N1241" i="21"/>
  <c r="M1241" i="21"/>
  <c r="AP1240" i="21"/>
  <c r="AM1240" i="21"/>
  <c r="AL1240" i="21"/>
  <c r="AA1240" i="21"/>
  <c r="AB1240" i="21" s="1"/>
  <c r="U1240" i="21"/>
  <c r="T1240" i="21"/>
  <c r="P1240" i="21"/>
  <c r="O1240" i="21"/>
  <c r="N1240" i="21"/>
  <c r="M1240" i="21"/>
  <c r="B1241" i="21"/>
  <c r="AP1239" i="21"/>
  <c r="AM1239" i="21"/>
  <c r="AL1239" i="21"/>
  <c r="AA1239" i="21"/>
  <c r="AB1239" i="21" s="1"/>
  <c r="U1239" i="21"/>
  <c r="T1239" i="21"/>
  <c r="P1239" i="21"/>
  <c r="O1239" i="21"/>
  <c r="N1239" i="21"/>
  <c r="M1239" i="21"/>
  <c r="B1240" i="21"/>
  <c r="AP1238" i="21"/>
  <c r="AM1238" i="21"/>
  <c r="AL1238" i="21"/>
  <c r="AA1238" i="21"/>
  <c r="AB1238" i="21" s="1"/>
  <c r="U1238" i="21"/>
  <c r="T1238" i="21"/>
  <c r="P1238" i="21"/>
  <c r="O1238" i="21"/>
  <c r="N1238" i="21"/>
  <c r="M1238" i="21"/>
  <c r="B1239" i="21"/>
  <c r="AP1237" i="21"/>
  <c r="AM1237" i="21"/>
  <c r="AL1237" i="21"/>
  <c r="AA1237" i="21"/>
  <c r="AB1237" i="21" s="1"/>
  <c r="U1237" i="21"/>
  <c r="T1237" i="21"/>
  <c r="P1237" i="21"/>
  <c r="O1237" i="21"/>
  <c r="N1237" i="21"/>
  <c r="M1237" i="21"/>
  <c r="B1238" i="21"/>
  <c r="AP1236" i="21"/>
  <c r="AM1236" i="21"/>
  <c r="AL1236" i="21"/>
  <c r="AA1236" i="21"/>
  <c r="AB1236" i="21" s="1"/>
  <c r="U1236" i="21"/>
  <c r="T1236" i="21"/>
  <c r="P1236" i="21"/>
  <c r="O1236" i="21"/>
  <c r="N1236" i="21"/>
  <c r="M1236" i="21"/>
  <c r="B1237" i="21"/>
  <c r="AP1235" i="21"/>
  <c r="AM1235" i="21"/>
  <c r="AL1235" i="21"/>
  <c r="AA1235" i="21"/>
  <c r="AB1235" i="21" s="1"/>
  <c r="U1235" i="21"/>
  <c r="T1235" i="21"/>
  <c r="P1235" i="21"/>
  <c r="O1235" i="21"/>
  <c r="N1235" i="21"/>
  <c r="M1235" i="21"/>
  <c r="B1236" i="21"/>
  <c r="AP1234" i="21"/>
  <c r="AM1234" i="21"/>
  <c r="AL1234" i="21"/>
  <c r="AA1234" i="21"/>
  <c r="AB1234" i="21" s="1"/>
  <c r="U1234" i="21"/>
  <c r="T1234" i="21"/>
  <c r="P1234" i="21"/>
  <c r="O1234" i="21"/>
  <c r="N1234" i="21"/>
  <c r="M1234" i="21"/>
  <c r="B1235" i="21"/>
  <c r="AP1233" i="21"/>
  <c r="AM1233" i="21"/>
  <c r="AL1233" i="21"/>
  <c r="AA1233" i="21"/>
  <c r="AB1233" i="21" s="1"/>
  <c r="T1233" i="21"/>
  <c r="U1233" i="21" s="1"/>
  <c r="P1233" i="21"/>
  <c r="O1233" i="21"/>
  <c r="N1233" i="21"/>
  <c r="M1233" i="21"/>
  <c r="B1234" i="21"/>
  <c r="AP1232" i="21"/>
  <c r="AM1232" i="21"/>
  <c r="AL1232" i="21"/>
  <c r="AA1232" i="21"/>
  <c r="Y1232" i="21"/>
  <c r="Y1221" i="21" s="1"/>
  <c r="T1232" i="21"/>
  <c r="U1232" i="21" s="1"/>
  <c r="P1232" i="21"/>
  <c r="O1232" i="21"/>
  <c r="N1232" i="21"/>
  <c r="M1232" i="21"/>
  <c r="B1233" i="21"/>
  <c r="AP1231" i="21"/>
  <c r="AM1231" i="21"/>
  <c r="AL1231" i="21"/>
  <c r="AA1231" i="21"/>
  <c r="AB1231" i="21" s="1"/>
  <c r="T1231" i="21"/>
  <c r="U1231" i="21" s="1"/>
  <c r="P1231" i="21"/>
  <c r="O1231" i="21"/>
  <c r="N1231" i="21"/>
  <c r="M1231" i="21"/>
  <c r="B1232" i="21"/>
  <c r="AP1230" i="21"/>
  <c r="AM1230" i="21"/>
  <c r="AL1230" i="21"/>
  <c r="AA1230" i="21"/>
  <c r="AB1230" i="21" s="1"/>
  <c r="T1230" i="21"/>
  <c r="U1230" i="21" s="1"/>
  <c r="P1230" i="21"/>
  <c r="O1230" i="21"/>
  <c r="N1230" i="21"/>
  <c r="M1230" i="21"/>
  <c r="B1231" i="21"/>
  <c r="AP1229" i="21"/>
  <c r="AM1229" i="21"/>
  <c r="AL1229" i="21"/>
  <c r="AA1229" i="21"/>
  <c r="AB1229" i="21" s="1"/>
  <c r="T1229" i="21"/>
  <c r="U1229" i="21" s="1"/>
  <c r="P1229" i="21"/>
  <c r="O1229" i="21"/>
  <c r="N1229" i="21"/>
  <c r="M1229" i="21"/>
  <c r="B1230" i="21"/>
  <c r="AP1228" i="21"/>
  <c r="AM1228" i="21"/>
  <c r="AL1228" i="21"/>
  <c r="AA1228" i="21"/>
  <c r="AB1228" i="21" s="1"/>
  <c r="T1228" i="21"/>
  <c r="U1228" i="21" s="1"/>
  <c r="P1228" i="21"/>
  <c r="O1228" i="21"/>
  <c r="N1228" i="21"/>
  <c r="M1228" i="21"/>
  <c r="B1229" i="21"/>
  <c r="AP1227" i="21"/>
  <c r="AM1227" i="21"/>
  <c r="AL1227" i="21"/>
  <c r="AA1227" i="21"/>
  <c r="AB1227" i="21" s="1"/>
  <c r="T1227" i="21"/>
  <c r="U1227" i="21" s="1"/>
  <c r="P1227" i="21"/>
  <c r="O1227" i="21"/>
  <c r="N1227" i="21"/>
  <c r="M1227" i="21"/>
  <c r="B1228" i="21"/>
  <c r="AP1226" i="21"/>
  <c r="AM1226" i="21"/>
  <c r="AL1226" i="21"/>
  <c r="AA1226" i="21"/>
  <c r="AB1226" i="21" s="1"/>
  <c r="T1226" i="21"/>
  <c r="U1226" i="21" s="1"/>
  <c r="P1226" i="21"/>
  <c r="O1226" i="21"/>
  <c r="N1226" i="21"/>
  <c r="M1226" i="21"/>
  <c r="B1227" i="21"/>
  <c r="AP1225" i="21"/>
  <c r="AM1225" i="21"/>
  <c r="AL1225" i="21"/>
  <c r="AA1225" i="21"/>
  <c r="AB1225" i="21" s="1"/>
  <c r="T1225" i="21"/>
  <c r="U1225" i="21" s="1"/>
  <c r="P1225" i="21"/>
  <c r="O1225" i="21"/>
  <c r="N1225" i="21"/>
  <c r="M1225" i="21"/>
  <c r="B1226" i="21"/>
  <c r="AP1224" i="21"/>
  <c r="AM1224" i="21"/>
  <c r="AL1224" i="21"/>
  <c r="AA1224" i="21"/>
  <c r="AB1224" i="21" s="1"/>
  <c r="T1224" i="21"/>
  <c r="U1224" i="21" s="1"/>
  <c r="P1224" i="21"/>
  <c r="O1224" i="21"/>
  <c r="N1224" i="21"/>
  <c r="M1224" i="21"/>
  <c r="B1225" i="21"/>
  <c r="AP1223" i="21"/>
  <c r="AM1223" i="21"/>
  <c r="AL1223" i="21"/>
  <c r="AA1223" i="21"/>
  <c r="AB1223" i="21" s="1"/>
  <c r="T1223" i="21"/>
  <c r="U1223" i="21" s="1"/>
  <c r="P1223" i="21"/>
  <c r="O1223" i="21"/>
  <c r="N1223" i="21"/>
  <c r="M1223" i="21"/>
  <c r="B1224" i="21"/>
  <c r="AP1222" i="21"/>
  <c r="AM1222" i="21"/>
  <c r="AL1222" i="21"/>
  <c r="AA1222" i="21"/>
  <c r="AB1222" i="21" s="1"/>
  <c r="T1222" i="21"/>
  <c r="U1222" i="21" s="1"/>
  <c r="P1222" i="21"/>
  <c r="O1222" i="21"/>
  <c r="N1222" i="21"/>
  <c r="M1222" i="21"/>
  <c r="B1223" i="21"/>
  <c r="AO1221" i="21"/>
  <c r="AK1221" i="21"/>
  <c r="Z1221" i="21"/>
  <c r="S1221" i="21"/>
  <c r="L1221" i="21"/>
  <c r="B1222" i="21"/>
  <c r="A1222" i="21" s="1"/>
  <c r="AP1220" i="21"/>
  <c r="AM1220" i="21"/>
  <c r="AL1220" i="21"/>
  <c r="AB1220" i="21"/>
  <c r="AA1220" i="21"/>
  <c r="U1220" i="21"/>
  <c r="T1220" i="21"/>
  <c r="P1220" i="21"/>
  <c r="O1220" i="21"/>
  <c r="N1220" i="21"/>
  <c r="M1220" i="21"/>
  <c r="AP1219" i="21"/>
  <c r="AM1219" i="21"/>
  <c r="AL1219" i="21"/>
  <c r="AA1219" i="21"/>
  <c r="AB1219" i="21" s="1"/>
  <c r="U1219" i="21"/>
  <c r="T1219" i="21"/>
  <c r="P1219" i="21"/>
  <c r="O1219" i="21"/>
  <c r="N1219" i="21"/>
  <c r="M1219" i="21"/>
  <c r="B1220" i="21"/>
  <c r="AP1218" i="21"/>
  <c r="AM1218" i="21"/>
  <c r="AL1218" i="21"/>
  <c r="AA1218" i="21"/>
  <c r="AB1218" i="21" s="1"/>
  <c r="U1218" i="21"/>
  <c r="T1218" i="21"/>
  <c r="P1218" i="21"/>
  <c r="O1218" i="21"/>
  <c r="N1218" i="21"/>
  <c r="M1218" i="21"/>
  <c r="B1219" i="21"/>
  <c r="AP1217" i="21"/>
  <c r="AM1217" i="21"/>
  <c r="AL1217" i="21"/>
  <c r="AA1217" i="21"/>
  <c r="AB1217" i="21" s="1"/>
  <c r="U1217" i="21"/>
  <c r="T1217" i="21"/>
  <c r="P1217" i="21"/>
  <c r="O1217" i="21"/>
  <c r="N1217" i="21"/>
  <c r="M1217" i="21"/>
  <c r="B1218" i="21"/>
  <c r="AP1216" i="21"/>
  <c r="AM1216" i="21"/>
  <c r="AL1216" i="21"/>
  <c r="AA1216" i="21"/>
  <c r="AB1216" i="21" s="1"/>
  <c r="U1216" i="21"/>
  <c r="T1216" i="21"/>
  <c r="P1216" i="21"/>
  <c r="O1216" i="21"/>
  <c r="N1216" i="21"/>
  <c r="M1216" i="21"/>
  <c r="B1217" i="21"/>
  <c r="AP1215" i="21"/>
  <c r="AM1215" i="21"/>
  <c r="AL1215" i="21"/>
  <c r="AA1215" i="21"/>
  <c r="AB1215" i="21" s="1"/>
  <c r="U1215" i="21"/>
  <c r="T1215" i="21"/>
  <c r="P1215" i="21"/>
  <c r="O1215" i="21"/>
  <c r="N1215" i="21"/>
  <c r="M1215" i="21"/>
  <c r="B1216" i="21"/>
  <c r="AP1214" i="21"/>
  <c r="AM1214" i="21"/>
  <c r="AL1214" i="21"/>
  <c r="U1214" i="21"/>
  <c r="T1214" i="21"/>
  <c r="P1214" i="21"/>
  <c r="O1214" i="21"/>
  <c r="N1214" i="21"/>
  <c r="M1214" i="21"/>
  <c r="B1215" i="21"/>
  <c r="AP1213" i="21"/>
  <c r="AM1213" i="21"/>
  <c r="AL1213" i="21"/>
  <c r="AA1213" i="21"/>
  <c r="AB1213" i="21" s="1"/>
  <c r="U1213" i="21"/>
  <c r="T1213" i="21"/>
  <c r="P1213" i="21"/>
  <c r="O1213" i="21"/>
  <c r="N1213" i="21"/>
  <c r="M1213" i="21"/>
  <c r="B1214" i="21"/>
  <c r="AP1212" i="21"/>
  <c r="AM1212" i="21"/>
  <c r="AL1212" i="21"/>
  <c r="AA1212" i="21"/>
  <c r="AB1212" i="21" s="1"/>
  <c r="U1212" i="21"/>
  <c r="T1212" i="21"/>
  <c r="P1212" i="21"/>
  <c r="O1212" i="21"/>
  <c r="N1212" i="21"/>
  <c r="M1212" i="21"/>
  <c r="B1213" i="21"/>
  <c r="AP1211" i="21"/>
  <c r="AM1211" i="21"/>
  <c r="AL1211" i="21"/>
  <c r="AA1211" i="21"/>
  <c r="AB1211" i="21" s="1"/>
  <c r="U1211" i="21"/>
  <c r="T1211" i="21"/>
  <c r="P1211" i="21"/>
  <c r="O1211" i="21"/>
  <c r="N1211" i="21"/>
  <c r="M1211" i="21"/>
  <c r="B1212" i="21"/>
  <c r="AP1210" i="21"/>
  <c r="AM1210" i="21"/>
  <c r="AL1210" i="21"/>
  <c r="AA1210" i="21"/>
  <c r="AB1210" i="21" s="1"/>
  <c r="U1210" i="21"/>
  <c r="T1210" i="21"/>
  <c r="P1210" i="21"/>
  <c r="O1210" i="21"/>
  <c r="N1210" i="21"/>
  <c r="M1210" i="21"/>
  <c r="B1211" i="21"/>
  <c r="AP1209" i="21"/>
  <c r="AM1209" i="21"/>
  <c r="AL1209" i="21"/>
  <c r="AA1209" i="21"/>
  <c r="AB1209" i="21" s="1"/>
  <c r="U1209" i="21"/>
  <c r="T1209" i="21"/>
  <c r="P1209" i="21"/>
  <c r="O1209" i="21"/>
  <c r="N1209" i="21"/>
  <c r="M1209" i="21"/>
  <c r="B1210" i="21"/>
  <c r="AP1208" i="21"/>
  <c r="AM1208" i="21"/>
  <c r="AL1208" i="21"/>
  <c r="AA1208" i="21"/>
  <c r="AB1208" i="21" s="1"/>
  <c r="U1208" i="21"/>
  <c r="T1208" i="21"/>
  <c r="P1208" i="21"/>
  <c r="O1208" i="21"/>
  <c r="N1208" i="21"/>
  <c r="M1208" i="21"/>
  <c r="B1209" i="21"/>
  <c r="AP1207" i="21"/>
  <c r="AM1207" i="21"/>
  <c r="AL1207" i="21"/>
  <c r="AA1207" i="21"/>
  <c r="AB1207" i="21" s="1"/>
  <c r="U1207" i="21"/>
  <c r="T1207" i="21"/>
  <c r="P1207" i="21"/>
  <c r="O1207" i="21"/>
  <c r="N1207" i="21"/>
  <c r="M1207" i="21"/>
  <c r="B1208" i="21"/>
  <c r="AP1206" i="21"/>
  <c r="AM1206" i="21"/>
  <c r="AL1206" i="21"/>
  <c r="AA1206" i="21"/>
  <c r="AB1206" i="21" s="1"/>
  <c r="U1206" i="21"/>
  <c r="T1206" i="21"/>
  <c r="P1206" i="21"/>
  <c r="O1206" i="21"/>
  <c r="N1206" i="21"/>
  <c r="M1206" i="21"/>
  <c r="B1207" i="21"/>
  <c r="AP1205" i="21"/>
  <c r="AM1205" i="21"/>
  <c r="AL1205" i="21"/>
  <c r="AA1205" i="21"/>
  <c r="AB1205" i="21" s="1"/>
  <c r="U1205" i="21"/>
  <c r="T1205" i="21"/>
  <c r="P1205" i="21"/>
  <c r="O1205" i="21"/>
  <c r="N1205" i="21"/>
  <c r="M1205" i="21"/>
  <c r="B1206" i="21"/>
  <c r="AP1204" i="21"/>
  <c r="AM1204" i="21"/>
  <c r="AL1204" i="21"/>
  <c r="U1204" i="21"/>
  <c r="T1204" i="21"/>
  <c r="P1204" i="21"/>
  <c r="O1204" i="21"/>
  <c r="N1204" i="21"/>
  <c r="M1204" i="21"/>
  <c r="B1205" i="21"/>
  <c r="AP1203" i="21"/>
  <c r="AM1203" i="21"/>
  <c r="AL1203" i="21"/>
  <c r="U1203" i="21"/>
  <c r="T1203" i="21"/>
  <c r="P1203" i="21"/>
  <c r="O1203" i="21"/>
  <c r="N1203" i="21"/>
  <c r="M1203" i="21"/>
  <c r="B1204" i="21"/>
  <c r="AP1202" i="21"/>
  <c r="AM1202" i="21"/>
  <c r="AL1202" i="21"/>
  <c r="AA1202" i="21"/>
  <c r="AB1202" i="21" s="1"/>
  <c r="U1202" i="21"/>
  <c r="T1202" i="21"/>
  <c r="P1202" i="21"/>
  <c r="O1202" i="21"/>
  <c r="N1202" i="21"/>
  <c r="M1202" i="21"/>
  <c r="B1203" i="21"/>
  <c r="AP1201" i="21"/>
  <c r="AM1201" i="21"/>
  <c r="AL1201" i="21"/>
  <c r="AA1201" i="21"/>
  <c r="AB1201" i="21" s="1"/>
  <c r="U1201" i="21"/>
  <c r="T1201" i="21"/>
  <c r="P1201" i="21"/>
  <c r="O1201" i="21"/>
  <c r="N1201" i="21"/>
  <c r="M1201" i="21"/>
  <c r="B1202" i="21"/>
  <c r="AP1200" i="21"/>
  <c r="AM1200" i="21"/>
  <c r="AL1200" i="21"/>
  <c r="AA1200" i="21"/>
  <c r="AB1200" i="21" s="1"/>
  <c r="U1200" i="21"/>
  <c r="T1200" i="21"/>
  <c r="P1200" i="21"/>
  <c r="O1200" i="21"/>
  <c r="N1200" i="21"/>
  <c r="M1200" i="21"/>
  <c r="B1201" i="21"/>
  <c r="AO1199" i="21"/>
  <c r="AK1199" i="21"/>
  <c r="Z1199" i="21"/>
  <c r="Y1199" i="21"/>
  <c r="S1199" i="21"/>
  <c r="L1199" i="21"/>
  <c r="B1200" i="21"/>
  <c r="A1200" i="21" s="1"/>
  <c r="AP1198" i="21"/>
  <c r="AM1198" i="21"/>
  <c r="AL1198" i="21"/>
  <c r="AB1198" i="21"/>
  <c r="AA1198" i="21"/>
  <c r="U1198" i="21"/>
  <c r="T1198" i="21"/>
  <c r="P1198" i="21"/>
  <c r="O1198" i="21"/>
  <c r="N1198" i="21"/>
  <c r="M1198" i="21"/>
  <c r="AP1197" i="21"/>
  <c r="AM1197" i="21"/>
  <c r="AL1197" i="21"/>
  <c r="AA1197" i="21"/>
  <c r="AB1197" i="21" s="1"/>
  <c r="U1197" i="21"/>
  <c r="T1197" i="21"/>
  <c r="P1197" i="21"/>
  <c r="O1197" i="21"/>
  <c r="N1197" i="21"/>
  <c r="M1197" i="21"/>
  <c r="B1198" i="21"/>
  <c r="AP1196" i="21"/>
  <c r="AM1196" i="21"/>
  <c r="AL1196" i="21"/>
  <c r="AA1196" i="21"/>
  <c r="Y1196" i="21"/>
  <c r="Y1177" i="21" s="1"/>
  <c r="U1196" i="21"/>
  <c r="T1196" i="21"/>
  <c r="P1196" i="21"/>
  <c r="O1196" i="21"/>
  <c r="N1196" i="21"/>
  <c r="M1196" i="21"/>
  <c r="B1197" i="21"/>
  <c r="AP1195" i="21"/>
  <c r="AM1195" i="21"/>
  <c r="AL1195" i="21"/>
  <c r="AA1195" i="21"/>
  <c r="AB1195" i="21" s="1"/>
  <c r="U1195" i="21"/>
  <c r="T1195" i="21"/>
  <c r="P1195" i="21"/>
  <c r="O1195" i="21"/>
  <c r="N1195" i="21"/>
  <c r="M1195" i="21"/>
  <c r="B1196" i="21"/>
  <c r="AP1194" i="21"/>
  <c r="AM1194" i="21"/>
  <c r="AL1194" i="21"/>
  <c r="AA1194" i="21"/>
  <c r="AB1194" i="21" s="1"/>
  <c r="U1194" i="21"/>
  <c r="T1194" i="21"/>
  <c r="P1194" i="21"/>
  <c r="O1194" i="21"/>
  <c r="N1194" i="21"/>
  <c r="M1194" i="21"/>
  <c r="B1195" i="21"/>
  <c r="AP1193" i="21"/>
  <c r="AM1193" i="21"/>
  <c r="AL1193" i="21"/>
  <c r="AA1193" i="21"/>
  <c r="AB1193" i="21" s="1"/>
  <c r="U1193" i="21"/>
  <c r="T1193" i="21"/>
  <c r="P1193" i="21"/>
  <c r="O1193" i="21"/>
  <c r="N1193" i="21"/>
  <c r="M1193" i="21"/>
  <c r="B1194" i="21"/>
  <c r="AP1192" i="21"/>
  <c r="AM1192" i="21"/>
  <c r="AL1192" i="21"/>
  <c r="AA1192" i="21"/>
  <c r="AB1192" i="21" s="1"/>
  <c r="U1192" i="21"/>
  <c r="T1192" i="21"/>
  <c r="P1192" i="21"/>
  <c r="O1192" i="21"/>
  <c r="N1192" i="21"/>
  <c r="M1192" i="21"/>
  <c r="B1193" i="21"/>
  <c r="AP1191" i="21"/>
  <c r="AM1191" i="21"/>
  <c r="AL1191" i="21"/>
  <c r="AA1191" i="21"/>
  <c r="AB1191" i="21" s="1"/>
  <c r="U1191" i="21"/>
  <c r="T1191" i="21"/>
  <c r="P1191" i="21"/>
  <c r="O1191" i="21"/>
  <c r="N1191" i="21"/>
  <c r="M1191" i="21"/>
  <c r="B1192" i="21"/>
  <c r="AP1190" i="21"/>
  <c r="AM1190" i="21"/>
  <c r="AL1190" i="21"/>
  <c r="AA1190" i="21"/>
  <c r="AB1190" i="21" s="1"/>
  <c r="U1190" i="21"/>
  <c r="T1190" i="21"/>
  <c r="P1190" i="21"/>
  <c r="O1190" i="21"/>
  <c r="N1190" i="21"/>
  <c r="M1190" i="21"/>
  <c r="B1191" i="21"/>
  <c r="AP1189" i="21"/>
  <c r="AM1189" i="21"/>
  <c r="AL1189" i="21"/>
  <c r="AA1189" i="21"/>
  <c r="AB1189" i="21" s="1"/>
  <c r="U1189" i="21"/>
  <c r="T1189" i="21"/>
  <c r="P1189" i="21"/>
  <c r="O1189" i="21"/>
  <c r="N1189" i="21"/>
  <c r="M1189" i="21"/>
  <c r="B1190" i="21"/>
  <c r="AP1188" i="21"/>
  <c r="AM1188" i="21"/>
  <c r="AL1188" i="21"/>
  <c r="AA1188" i="21"/>
  <c r="AB1188" i="21" s="1"/>
  <c r="U1188" i="21"/>
  <c r="T1188" i="21"/>
  <c r="P1188" i="21"/>
  <c r="O1188" i="21"/>
  <c r="N1188" i="21"/>
  <c r="M1188" i="21"/>
  <c r="B1189" i="21"/>
  <c r="AP1187" i="21"/>
  <c r="AM1187" i="21"/>
  <c r="AL1187" i="21"/>
  <c r="AA1187" i="21"/>
  <c r="AB1187" i="21" s="1"/>
  <c r="U1187" i="21"/>
  <c r="T1187" i="21"/>
  <c r="P1187" i="21"/>
  <c r="O1187" i="21"/>
  <c r="N1187" i="21"/>
  <c r="M1187" i="21"/>
  <c r="B1188" i="21"/>
  <c r="AP1186" i="21"/>
  <c r="AM1186" i="21"/>
  <c r="AL1186" i="21"/>
  <c r="AA1186" i="21"/>
  <c r="AB1186" i="21" s="1"/>
  <c r="T1186" i="21"/>
  <c r="U1186" i="21" s="1"/>
  <c r="P1186" i="21"/>
  <c r="O1186" i="21"/>
  <c r="N1186" i="21"/>
  <c r="M1186" i="21"/>
  <c r="B1187" i="21"/>
  <c r="AP1185" i="21"/>
  <c r="AM1185" i="21"/>
  <c r="AL1185" i="21"/>
  <c r="AA1185" i="21"/>
  <c r="AB1185" i="21" s="1"/>
  <c r="T1185" i="21"/>
  <c r="U1185" i="21" s="1"/>
  <c r="P1185" i="21"/>
  <c r="O1185" i="21"/>
  <c r="N1185" i="21"/>
  <c r="M1185" i="21"/>
  <c r="B1186" i="21"/>
  <c r="AP1184" i="21"/>
  <c r="AM1184" i="21"/>
  <c r="AL1184" i="21"/>
  <c r="AA1184" i="21"/>
  <c r="AB1184" i="21" s="1"/>
  <c r="T1184" i="21"/>
  <c r="U1184" i="21" s="1"/>
  <c r="P1184" i="21"/>
  <c r="O1184" i="21"/>
  <c r="N1184" i="21"/>
  <c r="M1184" i="21"/>
  <c r="B1185" i="21"/>
  <c r="AP1183" i="21"/>
  <c r="AM1183" i="21"/>
  <c r="AL1183" i="21"/>
  <c r="AA1183" i="21"/>
  <c r="AB1183" i="21" s="1"/>
  <c r="T1183" i="21"/>
  <c r="U1183" i="21" s="1"/>
  <c r="P1183" i="21"/>
  <c r="O1183" i="21"/>
  <c r="N1183" i="21"/>
  <c r="M1183" i="21"/>
  <c r="B1184" i="21"/>
  <c r="AP1182" i="21"/>
  <c r="AM1182" i="21"/>
  <c r="AL1182" i="21"/>
  <c r="AA1182" i="21"/>
  <c r="AB1182" i="21" s="1"/>
  <c r="T1182" i="21"/>
  <c r="U1182" i="21" s="1"/>
  <c r="P1182" i="21"/>
  <c r="O1182" i="21"/>
  <c r="N1182" i="21"/>
  <c r="M1182" i="21"/>
  <c r="B1183" i="21"/>
  <c r="AP1181" i="21"/>
  <c r="AM1181" i="21"/>
  <c r="AL1181" i="21"/>
  <c r="AA1181" i="21"/>
  <c r="AB1181" i="21" s="1"/>
  <c r="T1181" i="21"/>
  <c r="U1181" i="21" s="1"/>
  <c r="P1181" i="21"/>
  <c r="O1181" i="21"/>
  <c r="N1181" i="21"/>
  <c r="M1181" i="21"/>
  <c r="B1182" i="21"/>
  <c r="AP1180" i="21"/>
  <c r="AM1180" i="21"/>
  <c r="AL1180" i="21"/>
  <c r="AA1180" i="21"/>
  <c r="AB1180" i="21" s="1"/>
  <c r="T1180" i="21"/>
  <c r="U1180" i="21" s="1"/>
  <c r="P1180" i="21"/>
  <c r="O1180" i="21"/>
  <c r="N1180" i="21"/>
  <c r="M1180" i="21"/>
  <c r="B1181" i="21"/>
  <c r="AP1179" i="21"/>
  <c r="AL1179" i="21"/>
  <c r="AM1179" i="21" s="1"/>
  <c r="AA1179" i="21"/>
  <c r="AB1179" i="21" s="1"/>
  <c r="T1179" i="21"/>
  <c r="U1179" i="21" s="1"/>
  <c r="P1179" i="21"/>
  <c r="O1179" i="21"/>
  <c r="N1179" i="21"/>
  <c r="M1179" i="21"/>
  <c r="B1180" i="21"/>
  <c r="AP1178" i="21"/>
  <c r="AL1178" i="21"/>
  <c r="AM1178" i="21" s="1"/>
  <c r="AA1178" i="21"/>
  <c r="AB1178" i="21" s="1"/>
  <c r="T1178" i="21"/>
  <c r="U1178" i="21" s="1"/>
  <c r="M1178" i="21"/>
  <c r="O1178" i="21" s="1"/>
  <c r="B1179" i="21"/>
  <c r="AO1177" i="21"/>
  <c r="AK1177" i="21"/>
  <c r="Z1177" i="21"/>
  <c r="S1177" i="21"/>
  <c r="L1177" i="21"/>
  <c r="B1178" i="21"/>
  <c r="A1178" i="21" s="1"/>
  <c r="AP1176" i="21"/>
  <c r="AM1176" i="21"/>
  <c r="AL1176" i="21"/>
  <c r="AB1176" i="21"/>
  <c r="AA1176" i="21"/>
  <c r="U1176" i="21"/>
  <c r="T1176" i="21"/>
  <c r="P1176" i="21"/>
  <c r="O1176" i="21"/>
  <c r="N1176" i="21"/>
  <c r="M1176" i="21"/>
  <c r="AP1175" i="21"/>
  <c r="AM1175" i="21"/>
  <c r="AL1175" i="21"/>
  <c r="AB1175" i="21"/>
  <c r="AA1175" i="21"/>
  <c r="U1175" i="21"/>
  <c r="T1175" i="21"/>
  <c r="P1175" i="21"/>
  <c r="O1175" i="21"/>
  <c r="N1175" i="21"/>
  <c r="M1175" i="21"/>
  <c r="B1176" i="21"/>
  <c r="AP1174" i="21"/>
  <c r="AM1174" i="21"/>
  <c r="AL1174" i="21"/>
  <c r="AA1174" i="21"/>
  <c r="AB1174" i="21" s="1"/>
  <c r="U1174" i="21"/>
  <c r="T1174" i="21"/>
  <c r="P1174" i="21"/>
  <c r="O1174" i="21"/>
  <c r="N1174" i="21"/>
  <c r="M1174" i="21"/>
  <c r="B1175" i="21"/>
  <c r="AP1173" i="21"/>
  <c r="AM1173" i="21"/>
  <c r="AL1173" i="21"/>
  <c r="AA1173" i="21"/>
  <c r="AB1173" i="21" s="1"/>
  <c r="U1173" i="21"/>
  <c r="T1173" i="21"/>
  <c r="P1173" i="21"/>
  <c r="O1173" i="21"/>
  <c r="N1173" i="21"/>
  <c r="M1173" i="21"/>
  <c r="B1174" i="21"/>
  <c r="AP1172" i="21"/>
  <c r="AM1172" i="21"/>
  <c r="AL1172" i="21"/>
  <c r="AA1172" i="21"/>
  <c r="AB1172" i="21" s="1"/>
  <c r="U1172" i="21"/>
  <c r="T1172" i="21"/>
  <c r="P1172" i="21"/>
  <c r="O1172" i="21"/>
  <c r="N1172" i="21"/>
  <c r="M1172" i="21"/>
  <c r="B1173" i="21"/>
  <c r="AP1171" i="21"/>
  <c r="AM1171" i="21"/>
  <c r="AL1171" i="21"/>
  <c r="AA1171" i="21"/>
  <c r="AB1171" i="21" s="1"/>
  <c r="U1171" i="21"/>
  <c r="T1171" i="21"/>
  <c r="P1171" i="21"/>
  <c r="O1171" i="21"/>
  <c r="N1171" i="21"/>
  <c r="M1171" i="21"/>
  <c r="B1172" i="21"/>
  <c r="AP1170" i="21"/>
  <c r="AM1170" i="21"/>
  <c r="AL1170" i="21"/>
  <c r="AA1170" i="21"/>
  <c r="AB1170" i="21" s="1"/>
  <c r="U1170" i="21"/>
  <c r="T1170" i="21"/>
  <c r="P1170" i="21"/>
  <c r="O1170" i="21"/>
  <c r="N1170" i="21"/>
  <c r="M1170" i="21"/>
  <c r="B1171" i="21"/>
  <c r="AP1169" i="21"/>
  <c r="AM1169" i="21"/>
  <c r="AL1169" i="21"/>
  <c r="AA1169" i="21"/>
  <c r="AB1169" i="21" s="1"/>
  <c r="U1169" i="21"/>
  <c r="T1169" i="21"/>
  <c r="P1169" i="21"/>
  <c r="O1169" i="21"/>
  <c r="N1169" i="21"/>
  <c r="M1169" i="21"/>
  <c r="B1170" i="21"/>
  <c r="AP1168" i="21"/>
  <c r="AM1168" i="21"/>
  <c r="AL1168" i="21"/>
  <c r="AA1168" i="21"/>
  <c r="AB1168" i="21" s="1"/>
  <c r="U1168" i="21"/>
  <c r="T1168" i="21"/>
  <c r="P1168" i="21"/>
  <c r="O1168" i="21"/>
  <c r="N1168" i="21"/>
  <c r="M1168" i="21"/>
  <c r="B1169" i="21"/>
  <c r="AP1167" i="21"/>
  <c r="AM1167" i="21"/>
  <c r="AL1167" i="21"/>
  <c r="AA1167" i="21"/>
  <c r="AB1167" i="21" s="1"/>
  <c r="U1167" i="21"/>
  <c r="T1167" i="21"/>
  <c r="P1167" i="21"/>
  <c r="O1167" i="21"/>
  <c r="N1167" i="21"/>
  <c r="M1167" i="21"/>
  <c r="B1168" i="21"/>
  <c r="AP1166" i="21"/>
  <c r="AM1166" i="21"/>
  <c r="AL1166" i="21"/>
  <c r="AA1166" i="21"/>
  <c r="AB1166" i="21" s="1"/>
  <c r="U1166" i="21"/>
  <c r="T1166" i="21"/>
  <c r="P1166" i="21"/>
  <c r="O1166" i="21"/>
  <c r="N1166" i="21"/>
  <c r="M1166" i="21"/>
  <c r="B1167" i="21"/>
  <c r="AP1165" i="21"/>
  <c r="AM1165" i="21"/>
  <c r="AL1165" i="21"/>
  <c r="AA1165" i="21"/>
  <c r="AB1165" i="21" s="1"/>
  <c r="U1165" i="21"/>
  <c r="T1165" i="21"/>
  <c r="P1165" i="21"/>
  <c r="O1165" i="21"/>
  <c r="N1165" i="21"/>
  <c r="M1165" i="21"/>
  <c r="B1166" i="21"/>
  <c r="AP1164" i="21"/>
  <c r="AM1164" i="21"/>
  <c r="AL1164" i="21"/>
  <c r="AA1164" i="21"/>
  <c r="AB1164" i="21" s="1"/>
  <c r="U1164" i="21"/>
  <c r="T1164" i="21"/>
  <c r="P1164" i="21"/>
  <c r="O1164" i="21"/>
  <c r="N1164" i="21"/>
  <c r="M1164" i="21"/>
  <c r="B1165" i="21"/>
  <c r="AP1163" i="21"/>
  <c r="AM1163" i="21"/>
  <c r="AL1163" i="21"/>
  <c r="AA1163" i="21"/>
  <c r="AB1163" i="21" s="1"/>
  <c r="U1163" i="21"/>
  <c r="T1163" i="21"/>
  <c r="P1163" i="21"/>
  <c r="O1163" i="21"/>
  <c r="N1163" i="21"/>
  <c r="M1163" i="21"/>
  <c r="B1164" i="21"/>
  <c r="AP1162" i="21"/>
  <c r="AM1162" i="21"/>
  <c r="AL1162" i="21"/>
  <c r="AA1162" i="21"/>
  <c r="AB1162" i="21" s="1"/>
  <c r="U1162" i="21"/>
  <c r="T1162" i="21"/>
  <c r="P1162" i="21"/>
  <c r="O1162" i="21"/>
  <c r="N1162" i="21"/>
  <c r="M1162" i="21"/>
  <c r="B1163" i="21"/>
  <c r="AP1161" i="21"/>
  <c r="AM1161" i="21"/>
  <c r="AL1161" i="21"/>
  <c r="AA1161" i="21"/>
  <c r="AB1161" i="21" s="1"/>
  <c r="U1161" i="21"/>
  <c r="T1161" i="21"/>
  <c r="P1161" i="21"/>
  <c r="O1161" i="21"/>
  <c r="N1161" i="21"/>
  <c r="M1161" i="21"/>
  <c r="B1162" i="21"/>
  <c r="AP1160" i="21"/>
  <c r="AM1160" i="21"/>
  <c r="AL1160" i="21"/>
  <c r="AA1160" i="21"/>
  <c r="AB1160" i="21" s="1"/>
  <c r="U1160" i="21"/>
  <c r="T1160" i="21"/>
  <c r="P1160" i="21"/>
  <c r="O1160" i="21"/>
  <c r="N1160" i="21"/>
  <c r="M1160" i="21"/>
  <c r="B1161" i="21"/>
  <c r="AP1159" i="21"/>
  <c r="AM1159" i="21"/>
  <c r="AL1159" i="21"/>
  <c r="AA1159" i="21"/>
  <c r="AB1159" i="21" s="1"/>
  <c r="U1159" i="21"/>
  <c r="T1159" i="21"/>
  <c r="P1159" i="21"/>
  <c r="O1159" i="21"/>
  <c r="N1159" i="21"/>
  <c r="M1159" i="21"/>
  <c r="B1160" i="21"/>
  <c r="AO1158" i="21"/>
  <c r="AK1158" i="21"/>
  <c r="Z1158" i="21"/>
  <c r="Y1158" i="21"/>
  <c r="S1158" i="21"/>
  <c r="L1158" i="21"/>
  <c r="B1159" i="21"/>
  <c r="A1159" i="21" s="1"/>
  <c r="AP1157" i="21"/>
  <c r="AM1157" i="21"/>
  <c r="AL1157" i="21"/>
  <c r="AB1157" i="21"/>
  <c r="AA1157" i="21"/>
  <c r="U1157" i="21"/>
  <c r="T1157" i="21"/>
  <c r="P1157" i="21"/>
  <c r="O1157" i="21"/>
  <c r="N1157" i="21"/>
  <c r="M1157" i="21"/>
  <c r="AP1156" i="21"/>
  <c r="AM1156" i="21"/>
  <c r="AL1156" i="21"/>
  <c r="AB1156" i="21"/>
  <c r="AA1156" i="21"/>
  <c r="U1156" i="21"/>
  <c r="T1156" i="21"/>
  <c r="P1156" i="21"/>
  <c r="O1156" i="21"/>
  <c r="N1156" i="21"/>
  <c r="M1156" i="21"/>
  <c r="B1157" i="21"/>
  <c r="AP1155" i="21"/>
  <c r="AM1155" i="21"/>
  <c r="AL1155" i="21"/>
  <c r="AB1155" i="21"/>
  <c r="AA1155" i="21"/>
  <c r="U1155" i="21"/>
  <c r="T1155" i="21"/>
  <c r="P1155" i="21"/>
  <c r="O1155" i="21"/>
  <c r="N1155" i="21"/>
  <c r="M1155" i="21"/>
  <c r="B1156" i="21"/>
  <c r="AP1154" i="21"/>
  <c r="AM1154" i="21"/>
  <c r="AL1154" i="21"/>
  <c r="AB1154" i="21"/>
  <c r="AA1154" i="21"/>
  <c r="U1154" i="21"/>
  <c r="T1154" i="21"/>
  <c r="P1154" i="21"/>
  <c r="O1154" i="21"/>
  <c r="N1154" i="21"/>
  <c r="M1154" i="21"/>
  <c r="B1155" i="21"/>
  <c r="AP1153" i="21"/>
  <c r="AM1153" i="21"/>
  <c r="AL1153" i="21"/>
  <c r="AB1153" i="21"/>
  <c r="AA1153" i="21"/>
  <c r="U1153" i="21"/>
  <c r="T1153" i="21"/>
  <c r="P1153" i="21"/>
  <c r="O1153" i="21"/>
  <c r="N1153" i="21"/>
  <c r="M1153" i="21"/>
  <c r="B1154" i="21"/>
  <c r="AP1152" i="21"/>
  <c r="AM1152" i="21"/>
  <c r="AL1152" i="21"/>
  <c r="AB1152" i="21"/>
  <c r="AA1152" i="21"/>
  <c r="U1152" i="21"/>
  <c r="T1152" i="21"/>
  <c r="P1152" i="21"/>
  <c r="O1152" i="21"/>
  <c r="N1152" i="21"/>
  <c r="M1152" i="21"/>
  <c r="B1153" i="21"/>
  <c r="AP1151" i="21"/>
  <c r="AM1151" i="21"/>
  <c r="AL1151" i="21"/>
  <c r="AB1151" i="21"/>
  <c r="AA1151" i="21"/>
  <c r="U1151" i="21"/>
  <c r="T1151" i="21"/>
  <c r="P1151" i="21"/>
  <c r="O1151" i="21"/>
  <c r="N1151" i="21"/>
  <c r="M1151" i="21"/>
  <c r="B1152" i="21"/>
  <c r="AP1150" i="21"/>
  <c r="AM1150" i="21"/>
  <c r="AL1150" i="21"/>
  <c r="AB1150" i="21"/>
  <c r="AA1150" i="21"/>
  <c r="U1150" i="21"/>
  <c r="T1150" i="21"/>
  <c r="P1150" i="21"/>
  <c r="O1150" i="21"/>
  <c r="N1150" i="21"/>
  <c r="M1150" i="21"/>
  <c r="B1151" i="21"/>
  <c r="AP1149" i="21"/>
  <c r="AM1149" i="21"/>
  <c r="AL1149" i="21"/>
  <c r="AB1149" i="21"/>
  <c r="AA1149" i="21"/>
  <c r="U1149" i="21"/>
  <c r="T1149" i="21"/>
  <c r="P1149" i="21"/>
  <c r="O1149" i="21"/>
  <c r="N1149" i="21"/>
  <c r="M1149" i="21"/>
  <c r="B1150" i="21"/>
  <c r="AP1148" i="21"/>
  <c r="AM1148" i="21"/>
  <c r="AL1148" i="21"/>
  <c r="AB1148" i="21"/>
  <c r="AA1148" i="21"/>
  <c r="U1148" i="21"/>
  <c r="T1148" i="21"/>
  <c r="P1148" i="21"/>
  <c r="O1148" i="21"/>
  <c r="N1148" i="21"/>
  <c r="M1148" i="21"/>
  <c r="B1149" i="21"/>
  <c r="AP1147" i="21"/>
  <c r="AM1147" i="21"/>
  <c r="AL1147" i="21"/>
  <c r="AB1147" i="21"/>
  <c r="AA1147" i="21"/>
  <c r="U1147" i="21"/>
  <c r="T1147" i="21"/>
  <c r="M1147" i="21"/>
  <c r="O1147" i="21" s="1"/>
  <c r="B1148" i="21"/>
  <c r="AO1146" i="21"/>
  <c r="AK1146" i="21"/>
  <c r="Z1146" i="21"/>
  <c r="Y1146" i="21"/>
  <c r="S1146" i="21"/>
  <c r="L1146" i="21"/>
  <c r="B1147" i="21"/>
  <c r="A1147" i="21" s="1"/>
  <c r="AP1145" i="21"/>
  <c r="AM1145" i="21"/>
  <c r="AL1145" i="21"/>
  <c r="AB1145" i="21"/>
  <c r="AA1145" i="21"/>
  <c r="U1145" i="21"/>
  <c r="T1145" i="21"/>
  <c r="P1145" i="21"/>
  <c r="O1145" i="21"/>
  <c r="N1145" i="21"/>
  <c r="M1145" i="21"/>
  <c r="AP1144" i="21"/>
  <c r="AM1144" i="21"/>
  <c r="AL1144" i="21"/>
  <c r="AB1144" i="21"/>
  <c r="AA1144" i="21"/>
  <c r="T1144" i="21"/>
  <c r="U1144" i="21" s="1"/>
  <c r="P1144" i="21"/>
  <c r="O1144" i="21"/>
  <c r="N1144" i="21"/>
  <c r="M1144" i="21"/>
  <c r="B1145" i="21"/>
  <c r="AP1143" i="21"/>
  <c r="AM1143" i="21"/>
  <c r="AL1143" i="21"/>
  <c r="AB1143" i="21"/>
  <c r="AA1143" i="21"/>
  <c r="T1143" i="21"/>
  <c r="U1143" i="21" s="1"/>
  <c r="P1143" i="21"/>
  <c r="O1143" i="21"/>
  <c r="N1143" i="21"/>
  <c r="M1143" i="21"/>
  <c r="B1144" i="21"/>
  <c r="AP1142" i="21"/>
  <c r="AM1142" i="21"/>
  <c r="AL1142" i="21"/>
  <c r="AB1142" i="21"/>
  <c r="AA1142" i="21"/>
  <c r="T1142" i="21"/>
  <c r="U1142" i="21" s="1"/>
  <c r="P1142" i="21"/>
  <c r="O1142" i="21"/>
  <c r="N1142" i="21"/>
  <c r="M1142" i="21"/>
  <c r="B1143" i="21"/>
  <c r="AP1141" i="21"/>
  <c r="AM1141" i="21"/>
  <c r="AL1141" i="21"/>
  <c r="AB1141" i="21"/>
  <c r="AA1141" i="21"/>
  <c r="T1141" i="21"/>
  <c r="U1141" i="21" s="1"/>
  <c r="P1141" i="21"/>
  <c r="O1141" i="21"/>
  <c r="N1141" i="21"/>
  <c r="M1141" i="21"/>
  <c r="B1142" i="21"/>
  <c r="AP1140" i="21"/>
  <c r="AM1140" i="21"/>
  <c r="AL1140" i="21"/>
  <c r="AB1140" i="21"/>
  <c r="AA1140" i="21"/>
  <c r="T1140" i="21"/>
  <c r="U1140" i="21" s="1"/>
  <c r="P1140" i="21"/>
  <c r="O1140" i="21"/>
  <c r="N1140" i="21"/>
  <c r="M1140" i="21"/>
  <c r="B1141" i="21"/>
  <c r="AP1139" i="21"/>
  <c r="AM1139" i="21"/>
  <c r="AL1139" i="21"/>
  <c r="AB1139" i="21"/>
  <c r="AA1139" i="21"/>
  <c r="T1139" i="21"/>
  <c r="U1139" i="21" s="1"/>
  <c r="P1139" i="21"/>
  <c r="O1139" i="21"/>
  <c r="N1139" i="21"/>
  <c r="M1139" i="21"/>
  <c r="B1140" i="21"/>
  <c r="AP1138" i="21"/>
  <c r="AM1138" i="21"/>
  <c r="AL1138" i="21"/>
  <c r="AB1138" i="21"/>
  <c r="AA1138" i="21"/>
  <c r="T1138" i="21"/>
  <c r="U1138" i="21" s="1"/>
  <c r="P1138" i="21"/>
  <c r="O1138" i="21"/>
  <c r="N1138" i="21"/>
  <c r="M1138" i="21"/>
  <c r="B1139" i="21"/>
  <c r="AP1137" i="21"/>
  <c r="AM1137" i="21"/>
  <c r="AL1137" i="21"/>
  <c r="AB1137" i="21"/>
  <c r="AA1137" i="21"/>
  <c r="T1137" i="21"/>
  <c r="U1137" i="21" s="1"/>
  <c r="P1137" i="21"/>
  <c r="O1137" i="21"/>
  <c r="N1137" i="21"/>
  <c r="M1137" i="21"/>
  <c r="B1138" i="21"/>
  <c r="AP1136" i="21"/>
  <c r="AM1136" i="21"/>
  <c r="AL1136" i="21"/>
  <c r="AB1136" i="21"/>
  <c r="AA1136" i="21"/>
  <c r="T1136" i="21"/>
  <c r="U1136" i="21" s="1"/>
  <c r="P1136" i="21"/>
  <c r="O1136" i="21"/>
  <c r="N1136" i="21"/>
  <c r="M1136" i="21"/>
  <c r="B1137" i="21"/>
  <c r="AP1135" i="21"/>
  <c r="AM1135" i="21"/>
  <c r="AL1135" i="21"/>
  <c r="AB1135" i="21"/>
  <c r="AA1135" i="21"/>
  <c r="T1135" i="21"/>
  <c r="U1135" i="21" s="1"/>
  <c r="P1135" i="21"/>
  <c r="O1135" i="21"/>
  <c r="N1135" i="21"/>
  <c r="M1135" i="21"/>
  <c r="B1136" i="21"/>
  <c r="AP1134" i="21"/>
  <c r="AM1134" i="21"/>
  <c r="AL1134" i="21"/>
  <c r="AA1134" i="21"/>
  <c r="AB1134" i="21" s="1"/>
  <c r="T1134" i="21"/>
  <c r="U1134" i="21" s="1"/>
  <c r="P1134" i="21"/>
  <c r="O1134" i="21"/>
  <c r="N1134" i="21"/>
  <c r="M1134" i="21"/>
  <c r="B1135" i="21"/>
  <c r="AP1133" i="21"/>
  <c r="AM1133" i="21"/>
  <c r="AL1133" i="21"/>
  <c r="AA1133" i="21"/>
  <c r="AB1133" i="21" s="1"/>
  <c r="T1133" i="21"/>
  <c r="U1133" i="21" s="1"/>
  <c r="P1133" i="21"/>
  <c r="O1133" i="21"/>
  <c r="N1133" i="21"/>
  <c r="M1133" i="21"/>
  <c r="B1134" i="21"/>
  <c r="AP1132" i="21"/>
  <c r="AM1132" i="21"/>
  <c r="AL1132" i="21"/>
  <c r="AA1132" i="21"/>
  <c r="AB1132" i="21" s="1"/>
  <c r="T1132" i="21"/>
  <c r="U1132" i="21" s="1"/>
  <c r="P1132" i="21"/>
  <c r="O1132" i="21"/>
  <c r="N1132" i="21"/>
  <c r="M1132" i="21"/>
  <c r="B1133" i="21"/>
  <c r="AP1131" i="21"/>
  <c r="AM1131" i="21"/>
  <c r="AL1131" i="21"/>
  <c r="AA1131" i="21"/>
  <c r="AB1131" i="21" s="1"/>
  <c r="T1131" i="21"/>
  <c r="U1131" i="21" s="1"/>
  <c r="P1131" i="21"/>
  <c r="O1131" i="21"/>
  <c r="N1131" i="21"/>
  <c r="M1131" i="21"/>
  <c r="B1132" i="21"/>
  <c r="AP1130" i="21"/>
  <c r="AM1130" i="21"/>
  <c r="AL1130" i="21"/>
  <c r="AA1130" i="21"/>
  <c r="AB1130" i="21" s="1"/>
  <c r="T1130" i="21"/>
  <c r="U1130" i="21" s="1"/>
  <c r="P1130" i="21"/>
  <c r="O1130" i="21"/>
  <c r="N1130" i="21"/>
  <c r="M1130" i="21"/>
  <c r="B1131" i="21"/>
  <c r="AP1129" i="21"/>
  <c r="AL1129" i="21"/>
  <c r="AM1129" i="21" s="1"/>
  <c r="AA1129" i="21"/>
  <c r="AB1129" i="21" s="1"/>
  <c r="T1129" i="21"/>
  <c r="U1129" i="21" s="1"/>
  <c r="P1129" i="21"/>
  <c r="O1129" i="21"/>
  <c r="N1129" i="21"/>
  <c r="M1129" i="21"/>
  <c r="B1130" i="21"/>
  <c r="AP1128" i="21"/>
  <c r="AL1128" i="21"/>
  <c r="AM1128" i="21" s="1"/>
  <c r="AA1128" i="21"/>
  <c r="AB1128" i="21" s="1"/>
  <c r="T1128" i="21"/>
  <c r="U1128" i="21" s="1"/>
  <c r="M1128" i="21"/>
  <c r="O1128" i="21" s="1"/>
  <c r="B1129" i="21"/>
  <c r="AO1127" i="21"/>
  <c r="AK1127" i="21"/>
  <c r="Z1127" i="21"/>
  <c r="Y1127" i="21"/>
  <c r="S1127" i="21"/>
  <c r="L1127" i="21"/>
  <c r="B1128" i="21"/>
  <c r="A1128" i="21" s="1"/>
  <c r="AP1126" i="21"/>
  <c r="AM1126" i="21"/>
  <c r="AL1126" i="21"/>
  <c r="AB1126" i="21"/>
  <c r="AA1126" i="21"/>
  <c r="U1126" i="21"/>
  <c r="T1126" i="21"/>
  <c r="P1126" i="21"/>
  <c r="O1126" i="21"/>
  <c r="N1126" i="21"/>
  <c r="M1126" i="21"/>
  <c r="AP1125" i="21"/>
  <c r="AM1125" i="21"/>
  <c r="AL1125" i="21"/>
  <c r="AA1125" i="21"/>
  <c r="AB1125" i="21" s="1"/>
  <c r="U1125" i="21"/>
  <c r="T1125" i="21"/>
  <c r="P1125" i="21"/>
  <c r="O1125" i="21"/>
  <c r="N1125" i="21"/>
  <c r="M1125" i="21"/>
  <c r="B1126" i="21"/>
  <c r="AP1124" i="21"/>
  <c r="AM1124" i="21"/>
  <c r="AL1124" i="21"/>
  <c r="AA1124" i="21"/>
  <c r="Y1124" i="21"/>
  <c r="Y1109" i="21" s="1"/>
  <c r="U1124" i="21"/>
  <c r="T1124" i="21"/>
  <c r="P1124" i="21"/>
  <c r="O1124" i="21"/>
  <c r="N1124" i="21"/>
  <c r="M1124" i="21"/>
  <c r="B1125" i="21"/>
  <c r="AP1123" i="21"/>
  <c r="AM1123" i="21"/>
  <c r="AL1123" i="21"/>
  <c r="AA1123" i="21"/>
  <c r="AB1123" i="21" s="1"/>
  <c r="U1123" i="21"/>
  <c r="T1123" i="21"/>
  <c r="P1123" i="21"/>
  <c r="O1123" i="21"/>
  <c r="N1123" i="21"/>
  <c r="M1123" i="21"/>
  <c r="B1124" i="21"/>
  <c r="AP1122" i="21"/>
  <c r="AM1122" i="21"/>
  <c r="AL1122" i="21"/>
  <c r="AA1122" i="21"/>
  <c r="AB1122" i="21" s="1"/>
  <c r="U1122" i="21"/>
  <c r="T1122" i="21"/>
  <c r="P1122" i="21"/>
  <c r="O1122" i="21"/>
  <c r="N1122" i="21"/>
  <c r="M1122" i="21"/>
  <c r="B1123" i="21"/>
  <c r="AP1121" i="21"/>
  <c r="AM1121" i="21"/>
  <c r="AL1121" i="21"/>
  <c r="AA1121" i="21"/>
  <c r="AB1121" i="21" s="1"/>
  <c r="U1121" i="21"/>
  <c r="T1121" i="21"/>
  <c r="P1121" i="21"/>
  <c r="O1121" i="21"/>
  <c r="N1121" i="21"/>
  <c r="M1121" i="21"/>
  <c r="B1122" i="21"/>
  <c r="AP1120" i="21"/>
  <c r="AM1120" i="21"/>
  <c r="AL1120" i="21"/>
  <c r="AA1120" i="21"/>
  <c r="AB1120" i="21" s="1"/>
  <c r="U1120" i="21"/>
  <c r="T1120" i="21"/>
  <c r="P1120" i="21"/>
  <c r="O1120" i="21"/>
  <c r="N1120" i="21"/>
  <c r="M1120" i="21"/>
  <c r="B1121" i="21"/>
  <c r="AP1119" i="21"/>
  <c r="AM1119" i="21"/>
  <c r="AL1119" i="21"/>
  <c r="AA1119" i="21"/>
  <c r="AB1119" i="21" s="1"/>
  <c r="U1119" i="21"/>
  <c r="T1119" i="21"/>
  <c r="P1119" i="21"/>
  <c r="O1119" i="21"/>
  <c r="N1119" i="21"/>
  <c r="M1119" i="21"/>
  <c r="B1120" i="21"/>
  <c r="AP1118" i="21"/>
  <c r="AM1118" i="21"/>
  <c r="AL1118" i="21"/>
  <c r="AA1118" i="21"/>
  <c r="AB1118" i="21" s="1"/>
  <c r="T1118" i="21"/>
  <c r="U1118" i="21" s="1"/>
  <c r="P1118" i="21"/>
  <c r="O1118" i="21"/>
  <c r="N1118" i="21"/>
  <c r="M1118" i="21"/>
  <c r="B1119" i="21"/>
  <c r="AP1117" i="21"/>
  <c r="AM1117" i="21"/>
  <c r="AL1117" i="21"/>
  <c r="AA1117" i="21"/>
  <c r="AB1117" i="21" s="1"/>
  <c r="T1117" i="21"/>
  <c r="U1117" i="21" s="1"/>
  <c r="P1117" i="21"/>
  <c r="O1117" i="21"/>
  <c r="N1117" i="21"/>
  <c r="M1117" i="21"/>
  <c r="B1118" i="21"/>
  <c r="AP1116" i="21"/>
  <c r="AM1116" i="21"/>
  <c r="AL1116" i="21"/>
  <c r="AA1116" i="21"/>
  <c r="AB1116" i="21" s="1"/>
  <c r="T1116" i="21"/>
  <c r="U1116" i="21" s="1"/>
  <c r="P1116" i="21"/>
  <c r="O1116" i="21"/>
  <c r="N1116" i="21"/>
  <c r="M1116" i="21"/>
  <c r="B1117" i="21"/>
  <c r="AP1115" i="21"/>
  <c r="AM1115" i="21"/>
  <c r="AL1115" i="21"/>
  <c r="AA1115" i="21"/>
  <c r="AB1115" i="21" s="1"/>
  <c r="T1115" i="21"/>
  <c r="U1115" i="21" s="1"/>
  <c r="P1115" i="21"/>
  <c r="O1115" i="21"/>
  <c r="N1115" i="21"/>
  <c r="M1115" i="21"/>
  <c r="B1116" i="21"/>
  <c r="AP1114" i="21"/>
  <c r="AM1114" i="21"/>
  <c r="AL1114" i="21"/>
  <c r="AA1114" i="21"/>
  <c r="AB1114" i="21" s="1"/>
  <c r="T1114" i="21"/>
  <c r="U1114" i="21" s="1"/>
  <c r="P1114" i="21"/>
  <c r="O1114" i="21"/>
  <c r="N1114" i="21"/>
  <c r="M1114" i="21"/>
  <c r="B1115" i="21"/>
  <c r="AP1113" i="21"/>
  <c r="AM1113" i="21"/>
  <c r="AL1113" i="21"/>
  <c r="AA1113" i="21"/>
  <c r="AB1113" i="21" s="1"/>
  <c r="T1113" i="21"/>
  <c r="U1113" i="21" s="1"/>
  <c r="P1113" i="21"/>
  <c r="O1113" i="21"/>
  <c r="N1113" i="21"/>
  <c r="M1113" i="21"/>
  <c r="B1114" i="21"/>
  <c r="AP1112" i="21"/>
  <c r="AM1112" i="21"/>
  <c r="AL1112" i="21"/>
  <c r="AA1112" i="21"/>
  <c r="AB1112" i="21" s="1"/>
  <c r="T1112" i="21"/>
  <c r="U1112" i="21" s="1"/>
  <c r="P1112" i="21"/>
  <c r="O1112" i="21"/>
  <c r="N1112" i="21"/>
  <c r="M1112" i="21"/>
  <c r="B1113" i="21"/>
  <c r="AP1111" i="21"/>
  <c r="AM1111" i="21"/>
  <c r="AL1111" i="21"/>
  <c r="AA1111" i="21"/>
  <c r="AB1111" i="21" s="1"/>
  <c r="T1111" i="21"/>
  <c r="U1111" i="21" s="1"/>
  <c r="P1111" i="21"/>
  <c r="O1111" i="21"/>
  <c r="N1111" i="21"/>
  <c r="M1111" i="21"/>
  <c r="B1112" i="21"/>
  <c r="AP1110" i="21"/>
  <c r="AM1110" i="21"/>
  <c r="AL1110" i="21"/>
  <c r="AA1110" i="21"/>
  <c r="AB1110" i="21" s="1"/>
  <c r="T1110" i="21"/>
  <c r="U1110" i="21" s="1"/>
  <c r="M1110" i="21"/>
  <c r="O1110" i="21" s="1"/>
  <c r="B1111" i="21"/>
  <c r="AO1109" i="21"/>
  <c r="AK1109" i="21"/>
  <c r="Z1109" i="21"/>
  <c r="S1109" i="21"/>
  <c r="L1109" i="21"/>
  <c r="B1110" i="21"/>
  <c r="A1110" i="21" s="1"/>
  <c r="AP1108" i="21"/>
  <c r="AM1108" i="21"/>
  <c r="AL1108" i="21"/>
  <c r="AB1108" i="21"/>
  <c r="AA1108" i="21"/>
  <c r="U1108" i="21"/>
  <c r="T1108" i="21"/>
  <c r="P1108" i="21"/>
  <c r="O1108" i="21"/>
  <c r="N1108" i="21"/>
  <c r="M1108" i="21"/>
  <c r="AP1107" i="21"/>
  <c r="AM1107" i="21"/>
  <c r="AL1107" i="21"/>
  <c r="AA1107" i="21"/>
  <c r="AB1107" i="21" s="1"/>
  <c r="U1107" i="21"/>
  <c r="T1107" i="21"/>
  <c r="P1107" i="21"/>
  <c r="O1107" i="21"/>
  <c r="N1107" i="21"/>
  <c r="M1107" i="21"/>
  <c r="B1108" i="21"/>
  <c r="AP1106" i="21"/>
  <c r="AM1106" i="21"/>
  <c r="AL1106" i="21"/>
  <c r="AA1106" i="21"/>
  <c r="AB1106" i="21" s="1"/>
  <c r="U1106" i="21"/>
  <c r="T1106" i="21"/>
  <c r="P1106" i="21"/>
  <c r="O1106" i="21"/>
  <c r="N1106" i="21"/>
  <c r="M1106" i="21"/>
  <c r="B1107" i="21"/>
  <c r="AP1105" i="21"/>
  <c r="AM1105" i="21"/>
  <c r="AL1105" i="21"/>
  <c r="AA1105" i="21"/>
  <c r="AB1105" i="21" s="1"/>
  <c r="U1105" i="21"/>
  <c r="T1105" i="21"/>
  <c r="P1105" i="21"/>
  <c r="O1105" i="21"/>
  <c r="N1105" i="21"/>
  <c r="M1105" i="21"/>
  <c r="B1106" i="21"/>
  <c r="AP1104" i="21"/>
  <c r="AM1104" i="21"/>
  <c r="AL1104" i="21"/>
  <c r="AA1104" i="21"/>
  <c r="AB1104" i="21" s="1"/>
  <c r="U1104" i="21"/>
  <c r="T1104" i="21"/>
  <c r="P1104" i="21"/>
  <c r="O1104" i="21"/>
  <c r="N1104" i="21"/>
  <c r="M1104" i="21"/>
  <c r="B1105" i="21"/>
  <c r="AP1103" i="21"/>
  <c r="AM1103" i="21"/>
  <c r="AL1103" i="21"/>
  <c r="AA1103" i="21"/>
  <c r="AB1103" i="21" s="1"/>
  <c r="U1103" i="21"/>
  <c r="T1103" i="21"/>
  <c r="P1103" i="21"/>
  <c r="O1103" i="21"/>
  <c r="N1103" i="21"/>
  <c r="M1103" i="21"/>
  <c r="B1104" i="21"/>
  <c r="AP1102" i="21"/>
  <c r="AM1102" i="21"/>
  <c r="AL1102" i="21"/>
  <c r="AA1102" i="21"/>
  <c r="AB1102" i="21" s="1"/>
  <c r="U1102" i="21"/>
  <c r="T1102" i="21"/>
  <c r="P1102" i="21"/>
  <c r="O1102" i="21"/>
  <c r="N1102" i="21"/>
  <c r="M1102" i="21"/>
  <c r="B1103" i="21"/>
  <c r="AP1101" i="21"/>
  <c r="AM1101" i="21"/>
  <c r="AL1101" i="21"/>
  <c r="AA1101" i="21"/>
  <c r="AB1101" i="21" s="1"/>
  <c r="U1101" i="21"/>
  <c r="T1101" i="21"/>
  <c r="P1101" i="21"/>
  <c r="O1101" i="21"/>
  <c r="N1101" i="21"/>
  <c r="M1101" i="21"/>
  <c r="B1102" i="21"/>
  <c r="AP1100" i="21"/>
  <c r="AM1100" i="21"/>
  <c r="AL1100" i="21"/>
  <c r="AA1100" i="21"/>
  <c r="AB1100" i="21" s="1"/>
  <c r="U1100" i="21"/>
  <c r="T1100" i="21"/>
  <c r="P1100" i="21"/>
  <c r="O1100" i="21"/>
  <c r="N1100" i="21"/>
  <c r="M1100" i="21"/>
  <c r="B1101" i="21"/>
  <c r="AP1099" i="21"/>
  <c r="AM1099" i="21"/>
  <c r="AL1099" i="21"/>
  <c r="AA1099" i="21"/>
  <c r="AB1099" i="21" s="1"/>
  <c r="U1099" i="21"/>
  <c r="T1099" i="21"/>
  <c r="P1099" i="21"/>
  <c r="O1099" i="21"/>
  <c r="N1099" i="21"/>
  <c r="M1099" i="21"/>
  <c r="B1100" i="21"/>
  <c r="AP1098" i="21"/>
  <c r="AM1098" i="21"/>
  <c r="AL1098" i="21"/>
  <c r="AA1098" i="21"/>
  <c r="AB1098" i="21" s="1"/>
  <c r="U1098" i="21"/>
  <c r="T1098" i="21"/>
  <c r="P1098" i="21"/>
  <c r="O1098" i="21"/>
  <c r="N1098" i="21"/>
  <c r="M1098" i="21"/>
  <c r="B1099" i="21"/>
  <c r="AP1097" i="21"/>
  <c r="AM1097" i="21"/>
  <c r="AL1097" i="21"/>
  <c r="AA1097" i="21"/>
  <c r="AB1097" i="21" s="1"/>
  <c r="U1097" i="21"/>
  <c r="T1097" i="21"/>
  <c r="N1097" i="21"/>
  <c r="P1097" i="21" s="1"/>
  <c r="M1097" i="21"/>
  <c r="O1097" i="21" s="1"/>
  <c r="B1098" i="21"/>
  <c r="AP1096" i="21"/>
  <c r="AL1096" i="21"/>
  <c r="AM1096" i="21" s="1"/>
  <c r="AA1096" i="21"/>
  <c r="AB1096" i="21" s="1"/>
  <c r="U1096" i="21"/>
  <c r="T1096" i="21"/>
  <c r="N1096" i="21"/>
  <c r="P1096" i="21" s="1"/>
  <c r="M1096" i="21"/>
  <c r="O1096" i="21" s="1"/>
  <c r="B1097" i="21"/>
  <c r="AP1095" i="21"/>
  <c r="AL1095" i="21"/>
  <c r="AM1095" i="21" s="1"/>
  <c r="AA1095" i="21"/>
  <c r="AB1095" i="21" s="1"/>
  <c r="U1095" i="21"/>
  <c r="T1095" i="21"/>
  <c r="N1095" i="21"/>
  <c r="P1095" i="21" s="1"/>
  <c r="M1095" i="21"/>
  <c r="O1095" i="21" s="1"/>
  <c r="B1096" i="21"/>
  <c r="AO1094" i="21"/>
  <c r="AK1094" i="21"/>
  <c r="Z1094" i="21"/>
  <c r="Y1094" i="21"/>
  <c r="S1094" i="21"/>
  <c r="L1094" i="21"/>
  <c r="B1095" i="21"/>
  <c r="A1095" i="21" s="1"/>
  <c r="AP1093" i="21"/>
  <c r="AM1093" i="21"/>
  <c r="AL1093" i="21"/>
  <c r="AB1093" i="21"/>
  <c r="AA1093" i="21"/>
  <c r="U1093" i="21"/>
  <c r="T1093" i="21"/>
  <c r="P1093" i="21"/>
  <c r="O1093" i="21"/>
  <c r="N1093" i="21"/>
  <c r="M1093" i="21"/>
  <c r="AP1092" i="21"/>
  <c r="AM1092" i="21"/>
  <c r="AL1092" i="21"/>
  <c r="AB1092" i="21"/>
  <c r="AA1092" i="21"/>
  <c r="U1092" i="21"/>
  <c r="T1092" i="21"/>
  <c r="P1092" i="21"/>
  <c r="O1092" i="21"/>
  <c r="N1092" i="21"/>
  <c r="M1092" i="21"/>
  <c r="B1093" i="21"/>
  <c r="AP1091" i="21"/>
  <c r="AM1091" i="21"/>
  <c r="AL1091" i="21"/>
  <c r="AA1091" i="21"/>
  <c r="AB1091" i="21" s="1"/>
  <c r="U1091" i="21"/>
  <c r="T1091" i="21"/>
  <c r="P1091" i="21"/>
  <c r="O1091" i="21"/>
  <c r="N1091" i="21"/>
  <c r="M1091" i="21"/>
  <c r="B1092" i="21"/>
  <c r="AP1090" i="21"/>
  <c r="AM1090" i="21"/>
  <c r="AL1090" i="21"/>
  <c r="AA1090" i="21"/>
  <c r="AB1090" i="21" s="1"/>
  <c r="U1090" i="21"/>
  <c r="T1090" i="21"/>
  <c r="P1090" i="21"/>
  <c r="O1090" i="21"/>
  <c r="N1090" i="21"/>
  <c r="M1090" i="21"/>
  <c r="B1091" i="21"/>
  <c r="AP1089" i="21"/>
  <c r="AM1089" i="21"/>
  <c r="AL1089" i="21"/>
  <c r="AA1089" i="21"/>
  <c r="AB1089" i="21" s="1"/>
  <c r="U1089" i="21"/>
  <c r="T1089" i="21"/>
  <c r="P1089" i="21"/>
  <c r="O1089" i="21"/>
  <c r="N1089" i="21"/>
  <c r="M1089" i="21"/>
  <c r="B1090" i="21"/>
  <c r="AP1088" i="21"/>
  <c r="AM1088" i="21"/>
  <c r="AL1088" i="21"/>
  <c r="AA1088" i="21"/>
  <c r="AB1088" i="21" s="1"/>
  <c r="U1088" i="21"/>
  <c r="T1088" i="21"/>
  <c r="P1088" i="21"/>
  <c r="O1088" i="21"/>
  <c r="N1088" i="21"/>
  <c r="M1088" i="21"/>
  <c r="B1089" i="21"/>
  <c r="AP1087" i="21"/>
  <c r="AM1087" i="21"/>
  <c r="AL1087" i="21"/>
  <c r="AA1087" i="21"/>
  <c r="AB1087" i="21" s="1"/>
  <c r="U1087" i="21"/>
  <c r="T1087" i="21"/>
  <c r="P1087" i="21"/>
  <c r="O1087" i="21"/>
  <c r="N1087" i="21"/>
  <c r="M1087" i="21"/>
  <c r="B1088" i="21"/>
  <c r="AP1086" i="21"/>
  <c r="AM1086" i="21"/>
  <c r="AL1086" i="21"/>
  <c r="AA1086" i="21"/>
  <c r="AB1086" i="21" s="1"/>
  <c r="U1086" i="21"/>
  <c r="T1086" i="21"/>
  <c r="P1086" i="21"/>
  <c r="O1086" i="21"/>
  <c r="N1086" i="21"/>
  <c r="M1086" i="21"/>
  <c r="B1087" i="21"/>
  <c r="AP1085" i="21"/>
  <c r="AM1085" i="21"/>
  <c r="AL1085" i="21"/>
  <c r="AA1085" i="21"/>
  <c r="AB1085" i="21" s="1"/>
  <c r="U1085" i="21"/>
  <c r="T1085" i="21"/>
  <c r="P1085" i="21"/>
  <c r="O1085" i="21"/>
  <c r="N1085" i="21"/>
  <c r="M1085" i="21"/>
  <c r="B1086" i="21"/>
  <c r="AP1084" i="21"/>
  <c r="AM1084" i="21"/>
  <c r="AL1084" i="21"/>
  <c r="AA1084" i="21"/>
  <c r="AB1084" i="21" s="1"/>
  <c r="U1084" i="21"/>
  <c r="T1084" i="21"/>
  <c r="P1084" i="21"/>
  <c r="O1084" i="21"/>
  <c r="N1084" i="21"/>
  <c r="M1084" i="21"/>
  <c r="B1085" i="21"/>
  <c r="AP1083" i="21"/>
  <c r="AM1083" i="21"/>
  <c r="AL1083" i="21"/>
  <c r="AA1083" i="21"/>
  <c r="AB1083" i="21" s="1"/>
  <c r="U1083" i="21"/>
  <c r="T1083" i="21"/>
  <c r="P1083" i="21"/>
  <c r="O1083" i="21"/>
  <c r="N1083" i="21"/>
  <c r="M1083" i="21"/>
  <c r="B1084" i="21"/>
  <c r="AP1082" i="21"/>
  <c r="AM1082" i="21"/>
  <c r="AL1082" i="21"/>
  <c r="AA1082" i="21"/>
  <c r="AB1082" i="21" s="1"/>
  <c r="U1082" i="21"/>
  <c r="T1082" i="21"/>
  <c r="P1082" i="21"/>
  <c r="O1082" i="21"/>
  <c r="N1082" i="21"/>
  <c r="M1082" i="21"/>
  <c r="B1083" i="21"/>
  <c r="AP1081" i="21"/>
  <c r="AM1081" i="21"/>
  <c r="AL1081" i="21"/>
  <c r="AA1081" i="21"/>
  <c r="Y1081" i="21"/>
  <c r="T1081" i="21"/>
  <c r="U1081" i="21" s="1"/>
  <c r="P1081" i="21"/>
  <c r="O1081" i="21"/>
  <c r="N1081" i="21"/>
  <c r="M1081" i="21"/>
  <c r="B1082" i="21"/>
  <c r="AP1080" i="21"/>
  <c r="AM1080" i="21"/>
  <c r="AL1080" i="21"/>
  <c r="AA1080" i="21"/>
  <c r="AB1080" i="21" s="1"/>
  <c r="T1080" i="21"/>
  <c r="U1080" i="21" s="1"/>
  <c r="P1080" i="21"/>
  <c r="O1080" i="21"/>
  <c r="N1080" i="21"/>
  <c r="M1080" i="21"/>
  <c r="B1081" i="21"/>
  <c r="AP1079" i="21"/>
  <c r="AM1079" i="21"/>
  <c r="AL1079" i="21"/>
  <c r="AA1079" i="21"/>
  <c r="Y1079" i="21"/>
  <c r="T1079" i="21"/>
  <c r="U1079" i="21" s="1"/>
  <c r="P1079" i="21"/>
  <c r="O1079" i="21"/>
  <c r="N1079" i="21"/>
  <c r="M1079" i="21"/>
  <c r="B1080" i="21"/>
  <c r="AP1078" i="21"/>
  <c r="AL1078" i="21"/>
  <c r="AM1078" i="21" s="1"/>
  <c r="AA1078" i="21"/>
  <c r="AB1078" i="21" s="1"/>
  <c r="T1078" i="21"/>
  <c r="U1078" i="21" s="1"/>
  <c r="P1078" i="21"/>
  <c r="O1078" i="21"/>
  <c r="N1078" i="21"/>
  <c r="M1078" i="21"/>
  <c r="B1079" i="21"/>
  <c r="AP1077" i="21"/>
  <c r="AL1077" i="21"/>
  <c r="AM1077" i="21" s="1"/>
  <c r="AA1077" i="21"/>
  <c r="AB1077" i="21" s="1"/>
  <c r="T1077" i="21"/>
  <c r="U1077" i="21" s="1"/>
  <c r="M1077" i="21"/>
  <c r="O1077" i="21" s="1"/>
  <c r="B1078" i="21"/>
  <c r="AO1076" i="21"/>
  <c r="AK1076" i="21"/>
  <c r="Z1076" i="21"/>
  <c r="S1076" i="21"/>
  <c r="L1076" i="21"/>
  <c r="B1077" i="21"/>
  <c r="A1077" i="21" s="1"/>
  <c r="AP1075" i="21"/>
  <c r="AM1075" i="21"/>
  <c r="AL1075" i="21"/>
  <c r="AB1075" i="21"/>
  <c r="AA1075" i="21"/>
  <c r="U1075" i="21"/>
  <c r="T1075" i="21"/>
  <c r="P1075" i="21"/>
  <c r="O1075" i="21"/>
  <c r="N1075" i="21"/>
  <c r="M1075" i="21"/>
  <c r="AP1074" i="21"/>
  <c r="AM1074" i="21"/>
  <c r="AL1074" i="21"/>
  <c r="AB1074" i="21"/>
  <c r="AA1074" i="21"/>
  <c r="U1074" i="21"/>
  <c r="T1074" i="21"/>
  <c r="P1074" i="21"/>
  <c r="O1074" i="21"/>
  <c r="N1074" i="21"/>
  <c r="M1074" i="21"/>
  <c r="B1075" i="21"/>
  <c r="AP1073" i="21"/>
  <c r="AM1073" i="21"/>
  <c r="AL1073" i="21"/>
  <c r="AB1073" i="21"/>
  <c r="AA1073" i="21"/>
  <c r="U1073" i="21"/>
  <c r="T1073" i="21"/>
  <c r="P1073" i="21"/>
  <c r="O1073" i="21"/>
  <c r="N1073" i="21"/>
  <c r="M1073" i="21"/>
  <c r="B1074" i="21"/>
  <c r="AP1072" i="21"/>
  <c r="AM1072" i="21"/>
  <c r="AL1072" i="21"/>
  <c r="AB1072" i="21"/>
  <c r="AA1072" i="21"/>
  <c r="U1072" i="21"/>
  <c r="T1072" i="21"/>
  <c r="P1072" i="21"/>
  <c r="O1072" i="21"/>
  <c r="N1072" i="21"/>
  <c r="M1072" i="21"/>
  <c r="B1073" i="21"/>
  <c r="AP1071" i="21"/>
  <c r="AM1071" i="21"/>
  <c r="AL1071" i="21"/>
  <c r="AB1071" i="21"/>
  <c r="AA1071" i="21"/>
  <c r="U1071" i="21"/>
  <c r="T1071" i="21"/>
  <c r="P1071" i="21"/>
  <c r="O1071" i="21"/>
  <c r="N1071" i="21"/>
  <c r="M1071" i="21"/>
  <c r="B1072" i="21"/>
  <c r="AP1070" i="21"/>
  <c r="AM1070" i="21"/>
  <c r="AL1070" i="21"/>
  <c r="AB1070" i="21"/>
  <c r="AA1070" i="21"/>
  <c r="U1070" i="21"/>
  <c r="T1070" i="21"/>
  <c r="N1070" i="21"/>
  <c r="P1070" i="21" s="1"/>
  <c r="M1070" i="21"/>
  <c r="O1070" i="21" s="1"/>
  <c r="B1071" i="21"/>
  <c r="AO1069" i="21"/>
  <c r="AK1069" i="21"/>
  <c r="Z1069" i="21"/>
  <c r="Y1069" i="21"/>
  <c r="S1069" i="21"/>
  <c r="L1069" i="21"/>
  <c r="B1070" i="21"/>
  <c r="A1070" i="21" s="1"/>
  <c r="AP1068" i="21"/>
  <c r="AM1068" i="21"/>
  <c r="AL1068" i="21"/>
  <c r="AB1068" i="21"/>
  <c r="AA1068" i="21"/>
  <c r="U1068" i="21"/>
  <c r="T1068" i="21"/>
  <c r="P1068" i="21"/>
  <c r="O1068" i="21"/>
  <c r="N1068" i="21"/>
  <c r="M1068" i="21"/>
  <c r="AP1067" i="21"/>
  <c r="AM1067" i="21"/>
  <c r="AL1067" i="21"/>
  <c r="AB1067" i="21"/>
  <c r="AA1067" i="21"/>
  <c r="U1067" i="21"/>
  <c r="T1067" i="21"/>
  <c r="P1067" i="21"/>
  <c r="O1067" i="21"/>
  <c r="N1067" i="21"/>
  <c r="M1067" i="21"/>
  <c r="B1068" i="21"/>
  <c r="AP1066" i="21"/>
  <c r="AM1066" i="21"/>
  <c r="AL1066" i="21"/>
  <c r="AA1066" i="21"/>
  <c r="AB1066" i="21" s="1"/>
  <c r="U1066" i="21"/>
  <c r="T1066" i="21"/>
  <c r="P1066" i="21"/>
  <c r="O1066" i="21"/>
  <c r="N1066" i="21"/>
  <c r="M1066" i="21"/>
  <c r="B1067" i="21"/>
  <c r="AP1065" i="21"/>
  <c r="AM1065" i="21"/>
  <c r="AL1065" i="21"/>
  <c r="AA1065" i="21"/>
  <c r="AB1065" i="21" s="1"/>
  <c r="U1065" i="21"/>
  <c r="T1065" i="21"/>
  <c r="P1065" i="21"/>
  <c r="O1065" i="21"/>
  <c r="N1065" i="21"/>
  <c r="M1065" i="21"/>
  <c r="B1066" i="21"/>
  <c r="AP1064" i="21"/>
  <c r="AM1064" i="21"/>
  <c r="AL1064" i="21"/>
  <c r="AA1064" i="21"/>
  <c r="AB1064" i="21" s="1"/>
  <c r="U1064" i="21"/>
  <c r="T1064" i="21"/>
  <c r="P1064" i="21"/>
  <c r="O1064" i="21"/>
  <c r="N1064" i="21"/>
  <c r="M1064" i="21"/>
  <c r="B1065" i="21"/>
  <c r="AP1063" i="21"/>
  <c r="AM1063" i="21"/>
  <c r="AL1063" i="21"/>
  <c r="AA1063" i="21"/>
  <c r="AB1063" i="21" s="1"/>
  <c r="U1063" i="21"/>
  <c r="T1063" i="21"/>
  <c r="P1063" i="21"/>
  <c r="O1063" i="21"/>
  <c r="N1063" i="21"/>
  <c r="M1063" i="21"/>
  <c r="B1064" i="21"/>
  <c r="AP1062" i="21"/>
  <c r="AM1062" i="21"/>
  <c r="AL1062" i="21"/>
  <c r="AA1062" i="21"/>
  <c r="AB1062" i="21" s="1"/>
  <c r="U1062" i="21"/>
  <c r="T1062" i="21"/>
  <c r="P1062" i="21"/>
  <c r="O1062" i="21"/>
  <c r="N1062" i="21"/>
  <c r="M1062" i="21"/>
  <c r="B1063" i="21"/>
  <c r="AP1061" i="21"/>
  <c r="AM1061" i="21"/>
  <c r="AL1061" i="21"/>
  <c r="AA1061" i="21"/>
  <c r="AB1061" i="21" s="1"/>
  <c r="U1061" i="21"/>
  <c r="T1061" i="21"/>
  <c r="P1061" i="21"/>
  <c r="O1061" i="21"/>
  <c r="N1061" i="21"/>
  <c r="M1061" i="21"/>
  <c r="B1062" i="21"/>
  <c r="AP1060" i="21"/>
  <c r="AM1060" i="21"/>
  <c r="AL1060" i="21"/>
  <c r="AA1060" i="21"/>
  <c r="AB1060" i="21" s="1"/>
  <c r="U1060" i="21"/>
  <c r="T1060" i="21"/>
  <c r="P1060" i="21"/>
  <c r="O1060" i="21"/>
  <c r="N1060" i="21"/>
  <c r="M1060" i="21"/>
  <c r="B1061" i="21"/>
  <c r="AP1059" i="21"/>
  <c r="AM1059" i="21"/>
  <c r="AL1059" i="21"/>
  <c r="AA1059" i="21"/>
  <c r="AB1059" i="21" s="1"/>
  <c r="U1059" i="21"/>
  <c r="T1059" i="21"/>
  <c r="P1059" i="21"/>
  <c r="O1059" i="21"/>
  <c r="N1059" i="21"/>
  <c r="M1059" i="21"/>
  <c r="B1060" i="21"/>
  <c r="AP1058" i="21"/>
  <c r="AL1058" i="21"/>
  <c r="AM1058" i="21" s="1"/>
  <c r="AA1058" i="21"/>
  <c r="AB1058" i="21" s="1"/>
  <c r="U1058" i="21"/>
  <c r="T1058" i="21"/>
  <c r="N1058" i="21"/>
  <c r="P1058" i="21" s="1"/>
  <c r="M1058" i="21"/>
  <c r="O1058" i="21" s="1"/>
  <c r="B1059" i="21"/>
  <c r="AO1057" i="21"/>
  <c r="AK1057" i="21"/>
  <c r="Z1057" i="21"/>
  <c r="Y1057" i="21"/>
  <c r="S1057" i="21"/>
  <c r="L1057" i="21"/>
  <c r="B1058" i="21"/>
  <c r="A1058" i="21" s="1"/>
  <c r="AP1056" i="21"/>
  <c r="AM1056" i="21"/>
  <c r="AL1056" i="21"/>
  <c r="AB1056" i="21"/>
  <c r="AA1056" i="21"/>
  <c r="U1056" i="21"/>
  <c r="T1056" i="21"/>
  <c r="P1056" i="21"/>
  <c r="O1056" i="21"/>
  <c r="N1056" i="21"/>
  <c r="M1056" i="21"/>
  <c r="AP1055" i="21"/>
  <c r="AM1055" i="21"/>
  <c r="AL1055" i="21"/>
  <c r="AB1055" i="21"/>
  <c r="AA1055" i="21"/>
  <c r="U1055" i="21"/>
  <c r="T1055" i="21"/>
  <c r="P1055" i="21"/>
  <c r="O1055" i="21"/>
  <c r="N1055" i="21"/>
  <c r="M1055" i="21"/>
  <c r="B1056" i="21"/>
  <c r="AP1054" i="21"/>
  <c r="AM1054" i="21"/>
  <c r="AL1054" i="21"/>
  <c r="AB1054" i="21"/>
  <c r="AA1054" i="21"/>
  <c r="U1054" i="21"/>
  <c r="T1054" i="21"/>
  <c r="P1054" i="21"/>
  <c r="O1054" i="21"/>
  <c r="N1054" i="21"/>
  <c r="M1054" i="21"/>
  <c r="B1055" i="21"/>
  <c r="AP1053" i="21"/>
  <c r="AM1053" i="21"/>
  <c r="AL1053" i="21"/>
  <c r="AB1053" i="21"/>
  <c r="AA1053" i="21"/>
  <c r="U1053" i="21"/>
  <c r="T1053" i="21"/>
  <c r="P1053" i="21"/>
  <c r="O1053" i="21"/>
  <c r="N1053" i="21"/>
  <c r="M1053" i="21"/>
  <c r="B1054" i="21"/>
  <c r="AP1052" i="21"/>
  <c r="AM1052" i="21"/>
  <c r="AL1052" i="21"/>
  <c r="AB1052" i="21"/>
  <c r="AA1052" i="21"/>
  <c r="U1052" i="21"/>
  <c r="T1052" i="21"/>
  <c r="P1052" i="21"/>
  <c r="O1052" i="21"/>
  <c r="N1052" i="21"/>
  <c r="M1052" i="21"/>
  <c r="B1053" i="21"/>
  <c r="AP1051" i="21"/>
  <c r="AM1051" i="21"/>
  <c r="AL1051" i="21"/>
  <c r="AB1051" i="21"/>
  <c r="AA1051" i="21"/>
  <c r="U1051" i="21"/>
  <c r="T1051" i="21"/>
  <c r="P1051" i="21"/>
  <c r="O1051" i="21"/>
  <c r="N1051" i="21"/>
  <c r="M1051" i="21"/>
  <c r="B1052" i="21"/>
  <c r="AP1050" i="21"/>
  <c r="AM1050" i="21"/>
  <c r="AL1050" i="21"/>
  <c r="AB1050" i="21"/>
  <c r="AA1050" i="21"/>
  <c r="U1050" i="21"/>
  <c r="T1050" i="21"/>
  <c r="P1050" i="21"/>
  <c r="O1050" i="21"/>
  <c r="N1050" i="21"/>
  <c r="M1050" i="21"/>
  <c r="B1051" i="21"/>
  <c r="AP1049" i="21"/>
  <c r="AM1049" i="21"/>
  <c r="AL1049" i="21"/>
  <c r="AB1049" i="21"/>
  <c r="AA1049" i="21"/>
  <c r="U1049" i="21"/>
  <c r="T1049" i="21"/>
  <c r="P1049" i="21"/>
  <c r="O1049" i="21"/>
  <c r="N1049" i="21"/>
  <c r="M1049" i="21"/>
  <c r="B1050" i="21"/>
  <c r="AP1048" i="21"/>
  <c r="AM1048" i="21"/>
  <c r="AL1048" i="21"/>
  <c r="AB1048" i="21"/>
  <c r="AA1048" i="21"/>
  <c r="U1048" i="21"/>
  <c r="T1048" i="21"/>
  <c r="P1048" i="21"/>
  <c r="O1048" i="21"/>
  <c r="N1048" i="21"/>
  <c r="M1048" i="21"/>
  <c r="B1049" i="21"/>
  <c r="AP1047" i="21"/>
  <c r="AM1047" i="21"/>
  <c r="AL1047" i="21"/>
  <c r="AB1047" i="21"/>
  <c r="AA1047" i="21"/>
  <c r="U1047" i="21"/>
  <c r="T1047" i="21"/>
  <c r="P1047" i="21"/>
  <c r="O1047" i="21"/>
  <c r="N1047" i="21"/>
  <c r="M1047" i="21"/>
  <c r="B1048" i="21"/>
  <c r="AP1046" i="21"/>
  <c r="AM1046" i="21"/>
  <c r="AL1046" i="21"/>
  <c r="AB1046" i="21"/>
  <c r="AA1046" i="21"/>
  <c r="U1046" i="21"/>
  <c r="T1046" i="21"/>
  <c r="P1046" i="21"/>
  <c r="O1046" i="21"/>
  <c r="N1046" i="21"/>
  <c r="M1046" i="21"/>
  <c r="B1047" i="21"/>
  <c r="AP1045" i="21"/>
  <c r="AM1045" i="21"/>
  <c r="AL1045" i="21"/>
  <c r="AB1045" i="21"/>
  <c r="AA1045" i="21"/>
  <c r="U1045" i="21"/>
  <c r="T1045" i="21"/>
  <c r="P1045" i="21"/>
  <c r="O1045" i="21"/>
  <c r="N1045" i="21"/>
  <c r="M1045" i="21"/>
  <c r="B1046" i="21"/>
  <c r="AP1044" i="21"/>
  <c r="AM1044" i="21"/>
  <c r="AL1044" i="21"/>
  <c r="AB1044" i="21"/>
  <c r="AA1044" i="21"/>
  <c r="T1044" i="21"/>
  <c r="U1044" i="21" s="1"/>
  <c r="P1044" i="21"/>
  <c r="O1044" i="21"/>
  <c r="N1044" i="21"/>
  <c r="M1044" i="21"/>
  <c r="B1045" i="21"/>
  <c r="AP1043" i="21"/>
  <c r="AM1043" i="21"/>
  <c r="AL1043" i="21"/>
  <c r="AB1043" i="21"/>
  <c r="AA1043" i="21"/>
  <c r="T1043" i="21"/>
  <c r="U1043" i="21" s="1"/>
  <c r="P1043" i="21"/>
  <c r="O1043" i="21"/>
  <c r="N1043" i="21"/>
  <c r="M1043" i="21"/>
  <c r="B1044" i="21"/>
  <c r="AP1042" i="21"/>
  <c r="AM1042" i="21"/>
  <c r="AL1042" i="21"/>
  <c r="AB1042" i="21"/>
  <c r="AA1042" i="21"/>
  <c r="T1042" i="21"/>
  <c r="U1042" i="21" s="1"/>
  <c r="P1042" i="21"/>
  <c r="O1042" i="21"/>
  <c r="N1042" i="21"/>
  <c r="M1042" i="21"/>
  <c r="B1043" i="21"/>
  <c r="AP1041" i="21"/>
  <c r="AM1041" i="21"/>
  <c r="AL1041" i="21"/>
  <c r="AB1041" i="21"/>
  <c r="AA1041" i="21"/>
  <c r="T1041" i="21"/>
  <c r="U1041" i="21" s="1"/>
  <c r="P1041" i="21"/>
  <c r="O1041" i="21"/>
  <c r="N1041" i="21"/>
  <c r="M1041" i="21"/>
  <c r="B1042" i="21"/>
  <c r="AP1040" i="21"/>
  <c r="AM1040" i="21"/>
  <c r="AL1040" i="21"/>
  <c r="AB1040" i="21"/>
  <c r="AA1040" i="21"/>
  <c r="T1040" i="21"/>
  <c r="U1040" i="21" s="1"/>
  <c r="P1040" i="21"/>
  <c r="O1040" i="21"/>
  <c r="N1040" i="21"/>
  <c r="M1040" i="21"/>
  <c r="B1041" i="21"/>
  <c r="AP1039" i="21"/>
  <c r="AM1039" i="21"/>
  <c r="AL1039" i="21"/>
  <c r="AB1039" i="21"/>
  <c r="AA1039" i="21"/>
  <c r="T1039" i="21"/>
  <c r="U1039" i="21" s="1"/>
  <c r="P1039" i="21"/>
  <c r="O1039" i="21"/>
  <c r="N1039" i="21"/>
  <c r="M1039" i="21"/>
  <c r="B1040" i="21"/>
  <c r="AP1038" i="21"/>
  <c r="AM1038" i="21"/>
  <c r="AL1038" i="21"/>
  <c r="AB1038" i="21"/>
  <c r="AA1038" i="21"/>
  <c r="U1038" i="21"/>
  <c r="T1038" i="21"/>
  <c r="P1038" i="21"/>
  <c r="O1038" i="21"/>
  <c r="N1038" i="21"/>
  <c r="M1038" i="21"/>
  <c r="B1039" i="21"/>
  <c r="AP1037" i="21"/>
  <c r="AM1037" i="21"/>
  <c r="AL1037" i="21"/>
  <c r="AB1037" i="21"/>
  <c r="AA1037" i="21"/>
  <c r="T1037" i="21"/>
  <c r="U1037" i="21" s="1"/>
  <c r="P1037" i="21"/>
  <c r="O1037" i="21"/>
  <c r="N1037" i="21"/>
  <c r="M1037" i="21"/>
  <c r="B1038" i="21"/>
  <c r="AP1036" i="21"/>
  <c r="AM1036" i="21"/>
  <c r="AL1036" i="21"/>
  <c r="AB1036" i="21"/>
  <c r="AA1036" i="21"/>
  <c r="T1036" i="21"/>
  <c r="U1036" i="21" s="1"/>
  <c r="P1036" i="21"/>
  <c r="O1036" i="21"/>
  <c r="N1036" i="21"/>
  <c r="M1036" i="21"/>
  <c r="B1037" i="21"/>
  <c r="AP1035" i="21"/>
  <c r="AM1035" i="21"/>
  <c r="AL1035" i="21"/>
  <c r="AB1035" i="21"/>
  <c r="AA1035" i="21"/>
  <c r="T1035" i="21"/>
  <c r="U1035" i="21" s="1"/>
  <c r="P1035" i="21"/>
  <c r="O1035" i="21"/>
  <c r="N1035" i="21"/>
  <c r="M1035" i="21"/>
  <c r="B1036" i="21"/>
  <c r="AP1034" i="21"/>
  <c r="AM1034" i="21"/>
  <c r="AL1034" i="21"/>
  <c r="AB1034" i="21"/>
  <c r="AA1034" i="21"/>
  <c r="T1034" i="21"/>
  <c r="U1034" i="21" s="1"/>
  <c r="N1034" i="21"/>
  <c r="P1034" i="21" s="1"/>
  <c r="M1034" i="21"/>
  <c r="O1034" i="21" s="1"/>
  <c r="B1035" i="21"/>
  <c r="AP1033" i="21"/>
  <c r="AM1033" i="21"/>
  <c r="AL1033" i="21"/>
  <c r="AA1033" i="21"/>
  <c r="AB1033" i="21" s="1"/>
  <c r="T1033" i="21"/>
  <c r="U1033" i="21" s="1"/>
  <c r="N1033" i="21"/>
  <c r="P1033" i="21" s="1"/>
  <c r="M1033" i="21"/>
  <c r="O1033" i="21" s="1"/>
  <c r="B1034" i="21"/>
  <c r="AO1032" i="21"/>
  <c r="AK1032" i="21"/>
  <c r="Z1032" i="21"/>
  <c r="Y1032" i="21"/>
  <c r="S1032" i="21"/>
  <c r="L1032" i="21"/>
  <c r="B1033" i="21"/>
  <c r="A1033" i="21" s="1"/>
  <c r="AP1031" i="21"/>
  <c r="AM1031" i="21"/>
  <c r="AL1031" i="21"/>
  <c r="AB1031" i="21"/>
  <c r="AA1031" i="21"/>
  <c r="U1031" i="21"/>
  <c r="T1031" i="21"/>
  <c r="P1031" i="21"/>
  <c r="O1031" i="21"/>
  <c r="N1031" i="21"/>
  <c r="M1031" i="21"/>
  <c r="AP1030" i="21"/>
  <c r="AM1030" i="21"/>
  <c r="AL1030" i="21"/>
  <c r="AA1030" i="21"/>
  <c r="AB1030" i="21" s="1"/>
  <c r="U1030" i="21"/>
  <c r="T1030" i="21"/>
  <c r="P1030" i="21"/>
  <c r="O1030" i="21"/>
  <c r="N1030" i="21"/>
  <c r="M1030" i="21"/>
  <c r="B1031" i="21"/>
  <c r="AP1029" i="21"/>
  <c r="AM1029" i="21"/>
  <c r="AL1029" i="21"/>
  <c r="AA1029" i="21"/>
  <c r="AB1029" i="21" s="1"/>
  <c r="U1029" i="21"/>
  <c r="T1029" i="21"/>
  <c r="P1029" i="21"/>
  <c r="O1029" i="21"/>
  <c r="N1029" i="21"/>
  <c r="M1029" i="21"/>
  <c r="B1030" i="21"/>
  <c r="AP1028" i="21"/>
  <c r="AM1028" i="21"/>
  <c r="AL1028" i="21"/>
  <c r="AA1028" i="21"/>
  <c r="AB1028" i="21" s="1"/>
  <c r="U1028" i="21"/>
  <c r="T1028" i="21"/>
  <c r="P1028" i="21"/>
  <c r="O1028" i="21"/>
  <c r="N1028" i="21"/>
  <c r="M1028" i="21"/>
  <c r="B1029" i="21"/>
  <c r="AP1027" i="21"/>
  <c r="AM1027" i="21"/>
  <c r="AL1027" i="21"/>
  <c r="AA1027" i="21"/>
  <c r="Y1027" i="21"/>
  <c r="U1027" i="21"/>
  <c r="T1027" i="21"/>
  <c r="P1027" i="21"/>
  <c r="O1027" i="21"/>
  <c r="N1027" i="21"/>
  <c r="M1027" i="21"/>
  <c r="B1028" i="21"/>
  <c r="AP1026" i="21"/>
  <c r="AM1026" i="21"/>
  <c r="AL1026" i="21"/>
  <c r="AA1026" i="21"/>
  <c r="AB1026" i="21" s="1"/>
  <c r="U1026" i="21"/>
  <c r="T1026" i="21"/>
  <c r="P1026" i="21"/>
  <c r="O1026" i="21"/>
  <c r="N1026" i="21"/>
  <c r="M1026" i="21"/>
  <c r="B1027" i="21"/>
  <c r="AP1025" i="21"/>
  <c r="AM1025" i="21"/>
  <c r="AL1025" i="21"/>
  <c r="AA1025" i="21"/>
  <c r="AB1025" i="21" s="1"/>
  <c r="U1025" i="21"/>
  <c r="T1025" i="21"/>
  <c r="P1025" i="21"/>
  <c r="O1025" i="21"/>
  <c r="N1025" i="21"/>
  <c r="M1025" i="21"/>
  <c r="B1026" i="21"/>
  <c r="AP1024" i="21"/>
  <c r="AM1024" i="21"/>
  <c r="AL1024" i="21"/>
  <c r="AA1024" i="21"/>
  <c r="AB1024" i="21" s="1"/>
  <c r="U1024" i="21"/>
  <c r="T1024" i="21"/>
  <c r="P1024" i="21"/>
  <c r="O1024" i="21"/>
  <c r="N1024" i="21"/>
  <c r="M1024" i="21"/>
  <c r="B1025" i="21"/>
  <c r="AP1023" i="21"/>
  <c r="AM1023" i="21"/>
  <c r="AL1023" i="21"/>
  <c r="AA1023" i="21"/>
  <c r="AB1023" i="21" s="1"/>
  <c r="U1023" i="21"/>
  <c r="T1023" i="21"/>
  <c r="P1023" i="21"/>
  <c r="O1023" i="21"/>
  <c r="N1023" i="21"/>
  <c r="M1023" i="21"/>
  <c r="B1024" i="21"/>
  <c r="AP1022" i="21"/>
  <c r="AM1022" i="21"/>
  <c r="AL1022" i="21"/>
  <c r="AA1022" i="21"/>
  <c r="AB1022" i="21" s="1"/>
  <c r="U1022" i="21"/>
  <c r="T1022" i="21"/>
  <c r="P1022" i="21"/>
  <c r="O1022" i="21"/>
  <c r="N1022" i="21"/>
  <c r="M1022" i="21"/>
  <c r="B1023" i="21"/>
  <c r="AP1021" i="21"/>
  <c r="AL1021" i="21"/>
  <c r="AM1021" i="21" s="1"/>
  <c r="AA1021" i="21"/>
  <c r="AB1021" i="21" s="1"/>
  <c r="U1021" i="21"/>
  <c r="T1021" i="21"/>
  <c r="P1021" i="21"/>
  <c r="O1021" i="21"/>
  <c r="N1021" i="21"/>
  <c r="M1021" i="21"/>
  <c r="B1022" i="21"/>
  <c r="AP1020" i="21"/>
  <c r="AL1020" i="21"/>
  <c r="AM1020" i="21" s="1"/>
  <c r="AA1020" i="21"/>
  <c r="AB1020" i="21" s="1"/>
  <c r="U1020" i="21"/>
  <c r="T1020" i="21"/>
  <c r="N1020" i="21"/>
  <c r="P1020" i="21" s="1"/>
  <c r="M1020" i="21"/>
  <c r="O1020" i="21" s="1"/>
  <c r="B1021" i="21"/>
  <c r="AO1019" i="21"/>
  <c r="AK1019" i="21"/>
  <c r="Z1019" i="21"/>
  <c r="Y1019" i="21"/>
  <c r="S1019" i="21"/>
  <c r="L1019" i="21"/>
  <c r="B1020" i="21"/>
  <c r="A1020" i="21" s="1"/>
  <c r="A1021" i="21" s="1"/>
  <c r="AP1018" i="21"/>
  <c r="AM1018" i="21"/>
  <c r="AL1018" i="21"/>
  <c r="AB1018" i="21"/>
  <c r="AA1018" i="21"/>
  <c r="U1018" i="21"/>
  <c r="T1018" i="21"/>
  <c r="P1018" i="21"/>
  <c r="O1018" i="21"/>
  <c r="N1018" i="21"/>
  <c r="M1018" i="21"/>
  <c r="AP1017" i="21"/>
  <c r="AM1017" i="21"/>
  <c r="AL1017" i="21"/>
  <c r="AA1017" i="21"/>
  <c r="AB1017" i="21" s="1"/>
  <c r="U1017" i="21"/>
  <c r="T1017" i="21"/>
  <c r="P1017" i="21"/>
  <c r="O1017" i="21"/>
  <c r="N1017" i="21"/>
  <c r="M1017" i="21"/>
  <c r="B1018" i="21"/>
  <c r="AP1016" i="21"/>
  <c r="AM1016" i="21"/>
  <c r="AL1016" i="21"/>
  <c r="AA1016" i="21"/>
  <c r="AB1016" i="21" s="1"/>
  <c r="U1016" i="21"/>
  <c r="T1016" i="21"/>
  <c r="P1016" i="21"/>
  <c r="O1016" i="21"/>
  <c r="N1016" i="21"/>
  <c r="M1016" i="21"/>
  <c r="B1017" i="21"/>
  <c r="AP1015" i="21"/>
  <c r="AM1015" i="21"/>
  <c r="AL1015" i="21"/>
  <c r="AA1015" i="21"/>
  <c r="AB1015" i="21" s="1"/>
  <c r="U1015" i="21"/>
  <c r="T1015" i="21"/>
  <c r="P1015" i="21"/>
  <c r="O1015" i="21"/>
  <c r="N1015" i="21"/>
  <c r="M1015" i="21"/>
  <c r="B1016" i="21"/>
  <c r="AP1014" i="21"/>
  <c r="AM1014" i="21"/>
  <c r="AL1014" i="21"/>
  <c r="AA1014" i="21"/>
  <c r="Y1014" i="21"/>
  <c r="U1014" i="21"/>
  <c r="T1014" i="21"/>
  <c r="P1014" i="21"/>
  <c r="O1014" i="21"/>
  <c r="N1014" i="21"/>
  <c r="M1014" i="21"/>
  <c r="B1015" i="21"/>
  <c r="AP1013" i="21"/>
  <c r="AM1013" i="21"/>
  <c r="AL1013" i="21"/>
  <c r="AA1013" i="21"/>
  <c r="AB1013" i="21" s="1"/>
  <c r="U1013" i="21"/>
  <c r="T1013" i="21"/>
  <c r="P1013" i="21"/>
  <c r="O1013" i="21"/>
  <c r="N1013" i="21"/>
  <c r="M1013" i="21"/>
  <c r="B1014" i="21"/>
  <c r="AP1012" i="21"/>
  <c r="AM1012" i="21"/>
  <c r="AL1012" i="21"/>
  <c r="AA1012" i="21"/>
  <c r="AB1012" i="21" s="1"/>
  <c r="U1012" i="21"/>
  <c r="T1012" i="21"/>
  <c r="P1012" i="21"/>
  <c r="O1012" i="21"/>
  <c r="N1012" i="21"/>
  <c r="M1012" i="21"/>
  <c r="B1013" i="21"/>
  <c r="AP1011" i="21"/>
  <c r="AM1011" i="21"/>
  <c r="AL1011" i="21"/>
  <c r="AB1011" i="21"/>
  <c r="AA1011" i="21"/>
  <c r="U1011" i="21"/>
  <c r="T1011" i="21"/>
  <c r="P1011" i="21"/>
  <c r="O1011" i="21"/>
  <c r="N1011" i="21"/>
  <c r="M1011" i="21"/>
  <c r="B1012" i="21"/>
  <c r="AP1010" i="21"/>
  <c r="AM1010" i="21"/>
  <c r="AL1010" i="21"/>
  <c r="AA1010" i="21"/>
  <c r="AB1010" i="21" s="1"/>
  <c r="U1010" i="21"/>
  <c r="T1010" i="21"/>
  <c r="P1010" i="21"/>
  <c r="O1010" i="21"/>
  <c r="N1010" i="21"/>
  <c r="M1010" i="21"/>
  <c r="B1011" i="21"/>
  <c r="AP1009" i="21"/>
  <c r="AM1009" i="21"/>
  <c r="AL1009" i="21"/>
  <c r="AA1009" i="21"/>
  <c r="AB1009" i="21" s="1"/>
  <c r="U1009" i="21"/>
  <c r="T1009" i="21"/>
  <c r="P1009" i="21"/>
  <c r="O1009" i="21"/>
  <c r="N1009" i="21"/>
  <c r="M1009" i="21"/>
  <c r="B1010" i="21"/>
  <c r="AP1008" i="21"/>
  <c r="AM1008" i="21"/>
  <c r="AL1008" i="21"/>
  <c r="AA1008" i="21"/>
  <c r="AB1008" i="21" s="1"/>
  <c r="U1008" i="21"/>
  <c r="T1008" i="21"/>
  <c r="P1008" i="21"/>
  <c r="O1008" i="21"/>
  <c r="N1008" i="21"/>
  <c r="M1008" i="21"/>
  <c r="B1009" i="21"/>
  <c r="AP1007" i="21"/>
  <c r="AM1007" i="21"/>
  <c r="AL1007" i="21"/>
  <c r="AA1007" i="21"/>
  <c r="AB1007" i="21" s="1"/>
  <c r="U1007" i="21"/>
  <c r="T1007" i="21"/>
  <c r="P1007" i="21"/>
  <c r="O1007" i="21"/>
  <c r="N1007" i="21"/>
  <c r="M1007" i="21"/>
  <c r="B1008" i="21"/>
  <c r="AP1006" i="21"/>
  <c r="AM1006" i="21"/>
  <c r="AL1006" i="21"/>
  <c r="AA1006" i="21"/>
  <c r="AB1006" i="21" s="1"/>
  <c r="U1006" i="21"/>
  <c r="T1006" i="21"/>
  <c r="P1006" i="21"/>
  <c r="O1006" i="21"/>
  <c r="N1006" i="21"/>
  <c r="M1006" i="21"/>
  <c r="B1007" i="21"/>
  <c r="AP1005" i="21"/>
  <c r="AM1005" i="21"/>
  <c r="AL1005" i="21"/>
  <c r="AA1005" i="21"/>
  <c r="AB1005" i="21" s="1"/>
  <c r="U1005" i="21"/>
  <c r="T1005" i="21"/>
  <c r="P1005" i="21"/>
  <c r="O1005" i="21"/>
  <c r="N1005" i="21"/>
  <c r="M1005" i="21"/>
  <c r="B1006" i="21"/>
  <c r="AP1004" i="21"/>
  <c r="AM1004" i="21"/>
  <c r="AL1004" i="21"/>
  <c r="AA1004" i="21"/>
  <c r="AB1004" i="21" s="1"/>
  <c r="U1004" i="21"/>
  <c r="T1004" i="21"/>
  <c r="P1004" i="21"/>
  <c r="O1004" i="21"/>
  <c r="N1004" i="21"/>
  <c r="M1004" i="21"/>
  <c r="B1005" i="21"/>
  <c r="AP1003" i="21"/>
  <c r="AL1003" i="21"/>
  <c r="AM1003" i="21" s="1"/>
  <c r="AA1003" i="21"/>
  <c r="AB1003" i="21" s="1"/>
  <c r="U1003" i="21"/>
  <c r="T1003" i="21"/>
  <c r="N1003" i="21"/>
  <c r="P1003" i="21" s="1"/>
  <c r="M1003" i="21"/>
  <c r="O1003" i="21" s="1"/>
  <c r="B1004" i="21"/>
  <c r="AO1002" i="21"/>
  <c r="AK1002" i="21"/>
  <c r="Z1002" i="21"/>
  <c r="S1002" i="21"/>
  <c r="L1002" i="21"/>
  <c r="B1003" i="21"/>
  <c r="A1003" i="21" s="1"/>
  <c r="AP1001" i="21"/>
  <c r="AM1001" i="21"/>
  <c r="AL1001" i="21"/>
  <c r="AB1001" i="21"/>
  <c r="AA1001" i="21"/>
  <c r="U1001" i="21"/>
  <c r="T1001" i="21"/>
  <c r="P1001" i="21"/>
  <c r="O1001" i="21"/>
  <c r="N1001" i="21"/>
  <c r="M1001" i="21"/>
  <c r="AP1000" i="21"/>
  <c r="AM1000" i="21"/>
  <c r="AL1000" i="21"/>
  <c r="AA1000" i="21"/>
  <c r="AB1000" i="21" s="1"/>
  <c r="U1000" i="21"/>
  <c r="T1000" i="21"/>
  <c r="P1000" i="21"/>
  <c r="O1000" i="21"/>
  <c r="N1000" i="21"/>
  <c r="M1000" i="21"/>
  <c r="B1001" i="21"/>
  <c r="AP999" i="21"/>
  <c r="AM999" i="21"/>
  <c r="AL999" i="21"/>
  <c r="AA999" i="21"/>
  <c r="AB999" i="21" s="1"/>
  <c r="U999" i="21"/>
  <c r="T999" i="21"/>
  <c r="P999" i="21"/>
  <c r="O999" i="21"/>
  <c r="N999" i="21"/>
  <c r="M999" i="21"/>
  <c r="B1000" i="21"/>
  <c r="AP998" i="21"/>
  <c r="AM998" i="21"/>
  <c r="AL998" i="21"/>
  <c r="AA998" i="21"/>
  <c r="AB998" i="21" s="1"/>
  <c r="U998" i="21"/>
  <c r="T998" i="21"/>
  <c r="P998" i="21"/>
  <c r="O998" i="21"/>
  <c r="N998" i="21"/>
  <c r="M998" i="21"/>
  <c r="B999" i="21"/>
  <c r="AP997" i="21"/>
  <c r="AM997" i="21"/>
  <c r="AL997" i="21"/>
  <c r="AA997" i="21"/>
  <c r="AB997" i="21" s="1"/>
  <c r="U997" i="21"/>
  <c r="T997" i="21"/>
  <c r="P997" i="21"/>
  <c r="O997" i="21"/>
  <c r="N997" i="21"/>
  <c r="M997" i="21"/>
  <c r="B998" i="21"/>
  <c r="AP996" i="21"/>
  <c r="AM996" i="21"/>
  <c r="AL996" i="21"/>
  <c r="AA996" i="21"/>
  <c r="AB996" i="21" s="1"/>
  <c r="U996" i="21"/>
  <c r="T996" i="21"/>
  <c r="P996" i="21"/>
  <c r="O996" i="21"/>
  <c r="N996" i="21"/>
  <c r="M996" i="21"/>
  <c r="B997" i="21"/>
  <c r="AP995" i="21"/>
  <c r="AM995" i="21"/>
  <c r="AL995" i="21"/>
  <c r="AA995" i="21"/>
  <c r="AB995" i="21" s="1"/>
  <c r="U995" i="21"/>
  <c r="T995" i="21"/>
  <c r="P995" i="21"/>
  <c r="O995" i="21"/>
  <c r="N995" i="21"/>
  <c r="M995" i="21"/>
  <c r="B996" i="21"/>
  <c r="AP994" i="21"/>
  <c r="AM994" i="21"/>
  <c r="AL994" i="21"/>
  <c r="AA994" i="21"/>
  <c r="AB994" i="21" s="1"/>
  <c r="U994" i="21"/>
  <c r="T994" i="21"/>
  <c r="P994" i="21"/>
  <c r="O994" i="21"/>
  <c r="N994" i="21"/>
  <c r="M994" i="21"/>
  <c r="B995" i="21"/>
  <c r="AP993" i="21"/>
  <c r="AM993" i="21"/>
  <c r="AL993" i="21"/>
  <c r="AA993" i="21"/>
  <c r="AB993" i="21" s="1"/>
  <c r="U993" i="21"/>
  <c r="T993" i="21"/>
  <c r="P993" i="21"/>
  <c r="O993" i="21"/>
  <c r="N993" i="21"/>
  <c r="M993" i="21"/>
  <c r="B994" i="21"/>
  <c r="AP992" i="21"/>
  <c r="AM992" i="21"/>
  <c r="AL992" i="21"/>
  <c r="AA992" i="21"/>
  <c r="AB992" i="21" s="1"/>
  <c r="U992" i="21"/>
  <c r="T992" i="21"/>
  <c r="P992" i="21"/>
  <c r="O992" i="21"/>
  <c r="N992" i="21"/>
  <c r="M992" i="21"/>
  <c r="B993" i="21"/>
  <c r="AP991" i="21"/>
  <c r="AM991" i="21"/>
  <c r="AL991" i="21"/>
  <c r="AA991" i="21"/>
  <c r="AB991" i="21" s="1"/>
  <c r="U991" i="21"/>
  <c r="T991" i="21"/>
  <c r="P991" i="21"/>
  <c r="O991" i="21"/>
  <c r="N991" i="21"/>
  <c r="M991" i="21"/>
  <c r="B992" i="21"/>
  <c r="AP990" i="21"/>
  <c r="AM990" i="21"/>
  <c r="AL990" i="21"/>
  <c r="AA990" i="21"/>
  <c r="AB990" i="21" s="1"/>
  <c r="U990" i="21"/>
  <c r="T990" i="21"/>
  <c r="P990" i="21"/>
  <c r="O990" i="21"/>
  <c r="N990" i="21"/>
  <c r="M990" i="21"/>
  <c r="B991" i="21"/>
  <c r="AP989" i="21"/>
  <c r="AM989" i="21"/>
  <c r="AL989" i="21"/>
  <c r="AA989" i="21"/>
  <c r="AB989" i="21" s="1"/>
  <c r="U989" i="21"/>
  <c r="T989" i="21"/>
  <c r="P989" i="21"/>
  <c r="O989" i="21"/>
  <c r="N989" i="21"/>
  <c r="M989" i="21"/>
  <c r="B990" i="21"/>
  <c r="AP988" i="21"/>
  <c r="AM988" i="21"/>
  <c r="AL988" i="21"/>
  <c r="AA988" i="21"/>
  <c r="AB988" i="21" s="1"/>
  <c r="U988" i="21"/>
  <c r="T988" i="21"/>
  <c r="P988" i="21"/>
  <c r="O988" i="21"/>
  <c r="N988" i="21"/>
  <c r="M988" i="21"/>
  <c r="B989" i="21"/>
  <c r="AP987" i="21"/>
  <c r="AM987" i="21"/>
  <c r="AL987" i="21"/>
  <c r="AA987" i="21"/>
  <c r="AB987" i="21" s="1"/>
  <c r="U987" i="21"/>
  <c r="T987" i="21"/>
  <c r="P987" i="21"/>
  <c r="O987" i="21"/>
  <c r="N987" i="21"/>
  <c r="M987" i="21"/>
  <c r="B988" i="21"/>
  <c r="AP986" i="21"/>
  <c r="AM986" i="21"/>
  <c r="AL986" i="21"/>
  <c r="AA986" i="21"/>
  <c r="AB986" i="21" s="1"/>
  <c r="U986" i="21"/>
  <c r="T986" i="21"/>
  <c r="P986" i="21"/>
  <c r="O986" i="21"/>
  <c r="N986" i="21"/>
  <c r="M986" i="21"/>
  <c r="B987" i="21"/>
  <c r="AP985" i="21"/>
  <c r="AM985" i="21"/>
  <c r="AL985" i="21"/>
  <c r="AA985" i="21"/>
  <c r="AB985" i="21" s="1"/>
  <c r="U985" i="21"/>
  <c r="T985" i="21"/>
  <c r="P985" i="21"/>
  <c r="O985" i="21"/>
  <c r="N985" i="21"/>
  <c r="M985" i="21"/>
  <c r="B986" i="21"/>
  <c r="AP984" i="21"/>
  <c r="AL984" i="21"/>
  <c r="AM984" i="21" s="1"/>
  <c r="AA984" i="21"/>
  <c r="AB984" i="21" s="1"/>
  <c r="U984" i="21"/>
  <c r="T984" i="21"/>
  <c r="N984" i="21"/>
  <c r="P984" i="21" s="1"/>
  <c r="M984" i="21"/>
  <c r="O984" i="21" s="1"/>
  <c r="B985" i="21"/>
  <c r="AO983" i="21"/>
  <c r="AK983" i="21"/>
  <c r="Z983" i="21"/>
  <c r="Y983" i="21"/>
  <c r="S983" i="21"/>
  <c r="L983" i="21"/>
  <c r="B984" i="21"/>
  <c r="A984" i="21" s="1"/>
  <c r="AP982" i="21"/>
  <c r="AM982" i="21"/>
  <c r="AL982" i="21"/>
  <c r="AB982" i="21"/>
  <c r="AA982" i="21"/>
  <c r="U982" i="21"/>
  <c r="T982" i="21"/>
  <c r="P982" i="21"/>
  <c r="O982" i="21"/>
  <c r="N982" i="21"/>
  <c r="M982" i="21"/>
  <c r="AP981" i="21"/>
  <c r="AM981" i="21"/>
  <c r="AL981" i="21"/>
  <c r="AA981" i="21"/>
  <c r="AB981" i="21" s="1"/>
  <c r="U981" i="21"/>
  <c r="T981" i="21"/>
  <c r="P981" i="21"/>
  <c r="O981" i="21"/>
  <c r="N981" i="21"/>
  <c r="M981" i="21"/>
  <c r="B982" i="21"/>
  <c r="AP980" i="21"/>
  <c r="AM980" i="21"/>
  <c r="AL980" i="21"/>
  <c r="AA980" i="21"/>
  <c r="AB980" i="21" s="1"/>
  <c r="U980" i="21"/>
  <c r="T980" i="21"/>
  <c r="P980" i="21"/>
  <c r="O980" i="21"/>
  <c r="N980" i="21"/>
  <c r="M980" i="21"/>
  <c r="B981" i="21"/>
  <c r="AP979" i="21"/>
  <c r="AM979" i="21"/>
  <c r="AL979" i="21"/>
  <c r="AA979" i="21"/>
  <c r="AB979" i="21" s="1"/>
  <c r="U979" i="21"/>
  <c r="T979" i="21"/>
  <c r="P979" i="21"/>
  <c r="O979" i="21"/>
  <c r="N979" i="21"/>
  <c r="M979" i="21"/>
  <c r="B980" i="21"/>
  <c r="AP978" i="21"/>
  <c r="AM978" i="21"/>
  <c r="AL978" i="21"/>
  <c r="AA978" i="21"/>
  <c r="AB978" i="21" s="1"/>
  <c r="U978" i="21"/>
  <c r="T978" i="21"/>
  <c r="P978" i="21"/>
  <c r="O978" i="21"/>
  <c r="N978" i="21"/>
  <c r="M978" i="21"/>
  <c r="B979" i="21"/>
  <c r="AP977" i="21"/>
  <c r="AM977" i="21"/>
  <c r="AL977" i="21"/>
  <c r="AA977" i="21"/>
  <c r="AB977" i="21" s="1"/>
  <c r="U977" i="21"/>
  <c r="T977" i="21"/>
  <c r="P977" i="21"/>
  <c r="O977" i="21"/>
  <c r="N977" i="21"/>
  <c r="M977" i="21"/>
  <c r="B978" i="21"/>
  <c r="AP976" i="21"/>
  <c r="AM976" i="21"/>
  <c r="AL976" i="21"/>
  <c r="AA976" i="21"/>
  <c r="AB976" i="21" s="1"/>
  <c r="U976" i="21"/>
  <c r="T976" i="21"/>
  <c r="P976" i="21"/>
  <c r="O976" i="21"/>
  <c r="N976" i="21"/>
  <c r="M976" i="21"/>
  <c r="B977" i="21"/>
  <c r="AP975" i="21"/>
  <c r="AM975" i="21"/>
  <c r="AL975" i="21"/>
  <c r="AA975" i="21"/>
  <c r="AB975" i="21" s="1"/>
  <c r="U975" i="21"/>
  <c r="T975" i="21"/>
  <c r="P975" i="21"/>
  <c r="O975" i="21"/>
  <c r="N975" i="21"/>
  <c r="M975" i="21"/>
  <c r="B976" i="21"/>
  <c r="AP974" i="21"/>
  <c r="AM974" i="21"/>
  <c r="AL974" i="21"/>
  <c r="AA974" i="21"/>
  <c r="AB974" i="21" s="1"/>
  <c r="U974" i="21"/>
  <c r="T974" i="21"/>
  <c r="P974" i="21"/>
  <c r="O974" i="21"/>
  <c r="N974" i="21"/>
  <c r="M974" i="21"/>
  <c r="B975" i="21"/>
  <c r="AP973" i="21"/>
  <c r="AM973" i="21"/>
  <c r="AL973" i="21"/>
  <c r="AA973" i="21"/>
  <c r="AB973" i="21" s="1"/>
  <c r="U973" i="21"/>
  <c r="T973" i="21"/>
  <c r="P973" i="21"/>
  <c r="O973" i="21"/>
  <c r="N973" i="21"/>
  <c r="M973" i="21"/>
  <c r="B974" i="21"/>
  <c r="AP972" i="21"/>
  <c r="AM972" i="21"/>
  <c r="AL972" i="21"/>
  <c r="AA972" i="21"/>
  <c r="AB972" i="21" s="1"/>
  <c r="U972" i="21"/>
  <c r="T972" i="21"/>
  <c r="P972" i="21"/>
  <c r="O972" i="21"/>
  <c r="N972" i="21"/>
  <c r="M972" i="21"/>
  <c r="B973" i="21"/>
  <c r="AP971" i="21"/>
  <c r="AM971" i="21"/>
  <c r="AL971" i="21"/>
  <c r="AA971" i="21"/>
  <c r="AB971" i="21" s="1"/>
  <c r="U971" i="21"/>
  <c r="T971" i="21"/>
  <c r="P971" i="21"/>
  <c r="O971" i="21"/>
  <c r="N971" i="21"/>
  <c r="M971" i="21"/>
  <c r="B972" i="21"/>
  <c r="AP970" i="21"/>
  <c r="AM970" i="21"/>
  <c r="AL970" i="21"/>
  <c r="AA970" i="21"/>
  <c r="AB970" i="21" s="1"/>
  <c r="U970" i="21"/>
  <c r="T970" i="21"/>
  <c r="P970" i="21"/>
  <c r="O970" i="21"/>
  <c r="N970" i="21"/>
  <c r="M970" i="21"/>
  <c r="B971" i="21"/>
  <c r="AP969" i="21"/>
  <c r="AM969" i="21"/>
  <c r="AL969" i="21"/>
  <c r="AA969" i="21"/>
  <c r="AB969" i="21" s="1"/>
  <c r="U969" i="21"/>
  <c r="T969" i="21"/>
  <c r="P969" i="21"/>
  <c r="O969" i="21"/>
  <c r="N969" i="21"/>
  <c r="M969" i="21"/>
  <c r="B970" i="21"/>
  <c r="AP968" i="21"/>
  <c r="AL968" i="21"/>
  <c r="AM968" i="21" s="1"/>
  <c r="AA968" i="21"/>
  <c r="AB968" i="21" s="1"/>
  <c r="U968" i="21"/>
  <c r="T968" i="21"/>
  <c r="P968" i="21"/>
  <c r="O968" i="21"/>
  <c r="N968" i="21"/>
  <c r="M968" i="21"/>
  <c r="B969" i="21"/>
  <c r="AP967" i="21"/>
  <c r="AL967" i="21"/>
  <c r="AM967" i="21" s="1"/>
  <c r="AA967" i="21"/>
  <c r="AB967" i="21" s="1"/>
  <c r="U967" i="21"/>
  <c r="T967" i="21"/>
  <c r="N967" i="21"/>
  <c r="P967" i="21" s="1"/>
  <c r="M967" i="21"/>
  <c r="O967" i="21" s="1"/>
  <c r="B968" i="21"/>
  <c r="AO966" i="21"/>
  <c r="AK966" i="21"/>
  <c r="Z966" i="21"/>
  <c r="Y966" i="21"/>
  <c r="S966" i="21"/>
  <c r="L966" i="21"/>
  <c r="B967" i="21"/>
  <c r="A967" i="21" s="1"/>
  <c r="A968" i="21" s="1"/>
  <c r="AP965" i="21"/>
  <c r="AM965" i="21"/>
  <c r="AL965" i="21"/>
  <c r="AB965" i="21"/>
  <c r="AA965" i="21"/>
  <c r="U965" i="21"/>
  <c r="T965" i="21"/>
  <c r="P965" i="21"/>
  <c r="O965" i="21"/>
  <c r="N965" i="21"/>
  <c r="M965" i="21"/>
  <c r="AP964" i="21"/>
  <c r="B965" i="21"/>
  <c r="AP963" i="21"/>
  <c r="AM963" i="21"/>
  <c r="AL963" i="21"/>
  <c r="AB963" i="21"/>
  <c r="AA963" i="21"/>
  <c r="U963" i="21"/>
  <c r="T963" i="21"/>
  <c r="P963" i="21"/>
  <c r="O963" i="21"/>
  <c r="N963" i="21"/>
  <c r="M963" i="21"/>
  <c r="B964" i="21"/>
  <c r="AP962" i="21"/>
  <c r="AM962" i="21"/>
  <c r="AL962" i="21"/>
  <c r="AB962" i="21"/>
  <c r="AA962" i="21"/>
  <c r="U962" i="21"/>
  <c r="T962" i="21"/>
  <c r="P962" i="21"/>
  <c r="O962" i="21"/>
  <c r="N962" i="21"/>
  <c r="M962" i="21"/>
  <c r="B963" i="21"/>
  <c r="AP961" i="21"/>
  <c r="AM961" i="21"/>
  <c r="AL961" i="21"/>
  <c r="AB961" i="21"/>
  <c r="AA961" i="21"/>
  <c r="U961" i="21"/>
  <c r="T961" i="21"/>
  <c r="P961" i="21"/>
  <c r="O961" i="21"/>
  <c r="N961" i="21"/>
  <c r="M961" i="21"/>
  <c r="B962" i="21"/>
  <c r="AP960" i="21"/>
  <c r="AM960" i="21"/>
  <c r="AL960" i="21"/>
  <c r="AB960" i="21"/>
  <c r="AA960" i="21"/>
  <c r="U960" i="21"/>
  <c r="T960" i="21"/>
  <c r="P960" i="21"/>
  <c r="O960" i="21"/>
  <c r="N960" i="21"/>
  <c r="M960" i="21"/>
  <c r="B961" i="21"/>
  <c r="AP959" i="21"/>
  <c r="AM959" i="21"/>
  <c r="AL959" i="21"/>
  <c r="AB959" i="21"/>
  <c r="AA959" i="21"/>
  <c r="U959" i="21"/>
  <c r="T959" i="21"/>
  <c r="P959" i="21"/>
  <c r="O959" i="21"/>
  <c r="N959" i="21"/>
  <c r="M959" i="21"/>
  <c r="B960" i="21"/>
  <c r="AP958" i="21"/>
  <c r="AM958" i="21"/>
  <c r="AL958" i="21"/>
  <c r="AB958" i="21"/>
  <c r="AA958" i="21"/>
  <c r="U958" i="21"/>
  <c r="T958" i="21"/>
  <c r="P958" i="21"/>
  <c r="O958" i="21"/>
  <c r="N958" i="21"/>
  <c r="M958" i="21"/>
  <c r="B959" i="21"/>
  <c r="AP957" i="21"/>
  <c r="AM957" i="21"/>
  <c r="AL957" i="21"/>
  <c r="AB957" i="21"/>
  <c r="AA957" i="21"/>
  <c r="U957" i="21"/>
  <c r="T957" i="21"/>
  <c r="P957" i="21"/>
  <c r="O957" i="21"/>
  <c r="N957" i="21"/>
  <c r="M957" i="21"/>
  <c r="B958" i="21"/>
  <c r="AP956" i="21"/>
  <c r="AM956" i="21"/>
  <c r="AL956" i="21"/>
  <c r="AB956" i="21"/>
  <c r="AA956" i="21"/>
  <c r="U956" i="21"/>
  <c r="T956" i="21"/>
  <c r="P956" i="21"/>
  <c r="O956" i="21"/>
  <c r="N956" i="21"/>
  <c r="M956" i="21"/>
  <c r="B957" i="21"/>
  <c r="AP955" i="21"/>
  <c r="AM955" i="21"/>
  <c r="AL955" i="21"/>
  <c r="AB955" i="21"/>
  <c r="AA955" i="21"/>
  <c r="U955" i="21"/>
  <c r="T955" i="21"/>
  <c r="P955" i="21"/>
  <c r="O955" i="21"/>
  <c r="N955" i="21"/>
  <c r="M955" i="21"/>
  <c r="B956" i="21"/>
  <c r="AP954" i="21"/>
  <c r="AM954" i="21"/>
  <c r="AL954" i="21"/>
  <c r="AB954" i="21"/>
  <c r="AA954" i="21"/>
  <c r="U954" i="21"/>
  <c r="T954" i="21"/>
  <c r="P954" i="21"/>
  <c r="O954" i="21"/>
  <c r="N954" i="21"/>
  <c r="M954" i="21"/>
  <c r="B955" i="21"/>
  <c r="AP953" i="21"/>
  <c r="AM953" i="21"/>
  <c r="AL953" i="21"/>
  <c r="AB953" i="21"/>
  <c r="AA953" i="21"/>
  <c r="U953" i="21"/>
  <c r="T953" i="21"/>
  <c r="P953" i="21"/>
  <c r="O953" i="21"/>
  <c r="N953" i="21"/>
  <c r="M953" i="21"/>
  <c r="B954" i="21"/>
  <c r="AP952" i="21"/>
  <c r="AM952" i="21"/>
  <c r="AL952" i="21"/>
  <c r="AB952" i="21"/>
  <c r="AA952" i="21"/>
  <c r="U952" i="21"/>
  <c r="T952" i="21"/>
  <c r="P952" i="21"/>
  <c r="O952" i="21"/>
  <c r="N952" i="21"/>
  <c r="M952" i="21"/>
  <c r="B953" i="21"/>
  <c r="AP951" i="21"/>
  <c r="AM951" i="21"/>
  <c r="AL951" i="21"/>
  <c r="AB951" i="21"/>
  <c r="AA951" i="21"/>
  <c r="U951" i="21"/>
  <c r="T951" i="21"/>
  <c r="P951" i="21"/>
  <c r="O951" i="21"/>
  <c r="N951" i="21"/>
  <c r="M951" i="21"/>
  <c r="B952" i="21"/>
  <c r="AP950" i="21"/>
  <c r="AM950" i="21"/>
  <c r="AL950" i="21"/>
  <c r="AB950" i="21"/>
  <c r="AA950" i="21"/>
  <c r="U950" i="21"/>
  <c r="T950" i="21"/>
  <c r="P950" i="21"/>
  <c r="O950" i="21"/>
  <c r="N950" i="21"/>
  <c r="M950" i="21"/>
  <c r="B951" i="21"/>
  <c r="AP949" i="21"/>
  <c r="AM949" i="21"/>
  <c r="AL949" i="21"/>
  <c r="AB949" i="21"/>
  <c r="AA949" i="21"/>
  <c r="U949" i="21"/>
  <c r="T949" i="21"/>
  <c r="P949" i="21"/>
  <c r="O949" i="21"/>
  <c r="N949" i="21"/>
  <c r="M949" i="21"/>
  <c r="B950" i="21"/>
  <c r="AP948" i="21"/>
  <c r="AM948" i="21"/>
  <c r="AL948" i="21"/>
  <c r="AB948" i="21"/>
  <c r="AA948" i="21"/>
  <c r="U948" i="21"/>
  <c r="T948" i="21"/>
  <c r="P948" i="21"/>
  <c r="O948" i="21"/>
  <c r="N948" i="21"/>
  <c r="M948" i="21"/>
  <c r="B949" i="21"/>
  <c r="AP947" i="21"/>
  <c r="AM947" i="21"/>
  <c r="AL947" i="21"/>
  <c r="AB947" i="21"/>
  <c r="AA947" i="21"/>
  <c r="U947" i="21"/>
  <c r="T947" i="21"/>
  <c r="P947" i="21"/>
  <c r="O947" i="21"/>
  <c r="N947" i="21"/>
  <c r="M947" i="21"/>
  <c r="B948" i="21"/>
  <c r="AP946" i="21"/>
  <c r="AM946" i="21"/>
  <c r="AL946" i="21"/>
  <c r="AB946" i="21"/>
  <c r="AA946" i="21"/>
  <c r="U946" i="21"/>
  <c r="T946" i="21"/>
  <c r="P946" i="21"/>
  <c r="O946" i="21"/>
  <c r="N946" i="21"/>
  <c r="M946" i="21"/>
  <c r="B947" i="21"/>
  <c r="AP945" i="21"/>
  <c r="AM945" i="21"/>
  <c r="AL945" i="21"/>
  <c r="AB945" i="21"/>
  <c r="AA945" i="21"/>
  <c r="U945" i="21"/>
  <c r="T945" i="21"/>
  <c r="P945" i="21"/>
  <c r="O945" i="21"/>
  <c r="N945" i="21"/>
  <c r="M945" i="21"/>
  <c r="B946" i="21"/>
  <c r="AP944" i="21"/>
  <c r="AM944" i="21"/>
  <c r="AL944" i="21"/>
  <c r="AB944" i="21"/>
  <c r="AA944" i="21"/>
  <c r="U944" i="21"/>
  <c r="T944" i="21"/>
  <c r="P944" i="21"/>
  <c r="O944" i="21"/>
  <c r="N944" i="21"/>
  <c r="M944" i="21"/>
  <c r="B945" i="21"/>
  <c r="AP943" i="21"/>
  <c r="AM943" i="21"/>
  <c r="AL943" i="21"/>
  <c r="AB943" i="21"/>
  <c r="AA943" i="21"/>
  <c r="U943" i="21"/>
  <c r="T943" i="21"/>
  <c r="P943" i="21"/>
  <c r="O943" i="21"/>
  <c r="N943" i="21"/>
  <c r="M943" i="21"/>
  <c r="B944" i="21"/>
  <c r="AP942" i="21"/>
  <c r="AM942" i="21"/>
  <c r="AL942" i="21"/>
  <c r="AB942" i="21"/>
  <c r="AA942" i="21"/>
  <c r="U942" i="21"/>
  <c r="T942" i="21"/>
  <c r="P942" i="21"/>
  <c r="O942" i="21"/>
  <c r="N942" i="21"/>
  <c r="M942" i="21"/>
  <c r="B943" i="21"/>
  <c r="AP941" i="21"/>
  <c r="AM941" i="21"/>
  <c r="AL941" i="21"/>
  <c r="AB941" i="21"/>
  <c r="AA941" i="21"/>
  <c r="U941" i="21"/>
  <c r="T941" i="21"/>
  <c r="P941" i="21"/>
  <c r="O941" i="21"/>
  <c r="N941" i="21"/>
  <c r="M941" i="21"/>
  <c r="B942" i="21"/>
  <c r="AP940" i="21"/>
  <c r="AM940" i="21"/>
  <c r="AL940" i="21"/>
  <c r="AB940" i="21"/>
  <c r="AA940" i="21"/>
  <c r="U940" i="21"/>
  <c r="T940" i="21"/>
  <c r="P940" i="21"/>
  <c r="O940" i="21"/>
  <c r="N940" i="21"/>
  <c r="M940" i="21"/>
  <c r="B941" i="21"/>
  <c r="AP939" i="21"/>
  <c r="AM939" i="21"/>
  <c r="AL939" i="21"/>
  <c r="AB939" i="21"/>
  <c r="AA939" i="21"/>
  <c r="T939" i="21"/>
  <c r="U939" i="21" s="1"/>
  <c r="P939" i="21"/>
  <c r="O939" i="21"/>
  <c r="N939" i="21"/>
  <c r="M939" i="21"/>
  <c r="B940" i="21"/>
  <c r="AP938" i="21"/>
  <c r="AM938" i="21"/>
  <c r="AL938" i="21"/>
  <c r="AB938" i="21"/>
  <c r="AA938" i="21"/>
  <c r="T938" i="21"/>
  <c r="U938" i="21" s="1"/>
  <c r="P938" i="21"/>
  <c r="O938" i="21"/>
  <c r="N938" i="21"/>
  <c r="M938" i="21"/>
  <c r="B939" i="21"/>
  <c r="AP937" i="21"/>
  <c r="AM937" i="21"/>
  <c r="AL937" i="21"/>
  <c r="AB937" i="21"/>
  <c r="AA937" i="21"/>
  <c r="T937" i="21"/>
  <c r="U937" i="21" s="1"/>
  <c r="N937" i="21"/>
  <c r="P937" i="21" s="1"/>
  <c r="M937" i="21"/>
  <c r="O937" i="21" s="1"/>
  <c r="B938" i="21"/>
  <c r="AP936" i="21"/>
  <c r="AM936" i="21"/>
  <c r="AL936" i="21"/>
  <c r="AB936" i="21"/>
  <c r="AA936" i="21"/>
  <c r="T936" i="21"/>
  <c r="U936" i="21" s="1"/>
  <c r="N936" i="21"/>
  <c r="P936" i="21" s="1"/>
  <c r="M936" i="21"/>
  <c r="O936" i="21" s="1"/>
  <c r="B937" i="21"/>
  <c r="AP935" i="21"/>
  <c r="AM935" i="21"/>
  <c r="AL935" i="21"/>
  <c r="AB935" i="21"/>
  <c r="AA935" i="21"/>
  <c r="T935" i="21"/>
  <c r="U935" i="21" s="1"/>
  <c r="N935" i="21"/>
  <c r="P935" i="21" s="1"/>
  <c r="M935" i="21"/>
  <c r="O935" i="21" s="1"/>
  <c r="B936" i="21"/>
  <c r="AP934" i="21"/>
  <c r="AM934" i="21"/>
  <c r="AL934" i="21"/>
  <c r="AB934" i="21"/>
  <c r="AA934" i="21"/>
  <c r="T934" i="21"/>
  <c r="U934" i="21" s="1"/>
  <c r="N934" i="21"/>
  <c r="P934" i="21" s="1"/>
  <c r="M934" i="21"/>
  <c r="O934" i="21" s="1"/>
  <c r="B935" i="21"/>
  <c r="AP933" i="21"/>
  <c r="AM933" i="21"/>
  <c r="AL933" i="21"/>
  <c r="AB933" i="21"/>
  <c r="AA933" i="21"/>
  <c r="T933" i="21"/>
  <c r="U933" i="21" s="1"/>
  <c r="N933" i="21"/>
  <c r="P933" i="21" s="1"/>
  <c r="M933" i="21"/>
  <c r="O933" i="21" s="1"/>
  <c r="B934" i="21"/>
  <c r="AP932" i="21"/>
  <c r="AM932" i="21"/>
  <c r="AL932" i="21"/>
  <c r="AA932" i="21"/>
  <c r="AB932" i="21" s="1"/>
  <c r="T932" i="21"/>
  <c r="U932" i="21" s="1"/>
  <c r="N932" i="21"/>
  <c r="P932" i="21" s="1"/>
  <c r="M932" i="21"/>
  <c r="O932" i="21" s="1"/>
  <c r="B933" i="21"/>
  <c r="AP931" i="21"/>
  <c r="AM931" i="21"/>
  <c r="AL931" i="21"/>
  <c r="AA931" i="21"/>
  <c r="AB931" i="21" s="1"/>
  <c r="T931" i="21"/>
  <c r="U931" i="21" s="1"/>
  <c r="N931" i="21"/>
  <c r="P931" i="21" s="1"/>
  <c r="M931" i="21"/>
  <c r="O931" i="21" s="1"/>
  <c r="B932" i="21"/>
  <c r="AO930" i="21"/>
  <c r="AK930" i="21"/>
  <c r="Z930" i="21"/>
  <c r="Y930" i="21"/>
  <c r="S930" i="21"/>
  <c r="L930" i="21"/>
  <c r="B931" i="21"/>
  <c r="A931" i="21" s="1"/>
  <c r="AP929" i="21"/>
  <c r="AM929" i="21"/>
  <c r="AL929" i="21"/>
  <c r="AB929" i="21"/>
  <c r="AA929" i="21"/>
  <c r="U929" i="21"/>
  <c r="T929" i="21"/>
  <c r="P929" i="21"/>
  <c r="O929" i="21"/>
  <c r="N929" i="21"/>
  <c r="M929" i="21"/>
  <c r="AP928" i="21"/>
  <c r="AM928" i="21"/>
  <c r="AL928" i="21"/>
  <c r="AA928" i="21"/>
  <c r="AB928" i="21" s="1"/>
  <c r="U928" i="21"/>
  <c r="T928" i="21"/>
  <c r="P928" i="21"/>
  <c r="O928" i="21"/>
  <c r="N928" i="21"/>
  <c r="M928" i="21"/>
  <c r="B929" i="21"/>
  <c r="AP927" i="21"/>
  <c r="AM927" i="21"/>
  <c r="AL927" i="21"/>
  <c r="AA927" i="21"/>
  <c r="AB927" i="21" s="1"/>
  <c r="U927" i="21"/>
  <c r="T927" i="21"/>
  <c r="P927" i="21"/>
  <c r="O927" i="21"/>
  <c r="N927" i="21"/>
  <c r="M927" i="21"/>
  <c r="B928" i="21"/>
  <c r="AP926" i="21"/>
  <c r="AM926" i="21"/>
  <c r="AL926" i="21"/>
  <c r="AA926" i="21"/>
  <c r="AB926" i="21" s="1"/>
  <c r="U926" i="21"/>
  <c r="T926" i="21"/>
  <c r="P926" i="21"/>
  <c r="O926" i="21"/>
  <c r="N926" i="21"/>
  <c r="M926" i="21"/>
  <c r="B927" i="21"/>
  <c r="AP925" i="21"/>
  <c r="AM925" i="21"/>
  <c r="AL925" i="21"/>
  <c r="AA925" i="21"/>
  <c r="AB925" i="21" s="1"/>
  <c r="U925" i="21"/>
  <c r="T925" i="21"/>
  <c r="P925" i="21"/>
  <c r="O925" i="21"/>
  <c r="N925" i="21"/>
  <c r="M925" i="21"/>
  <c r="B926" i="21"/>
  <c r="AO924" i="21"/>
  <c r="AK924" i="21"/>
  <c r="Z924" i="21"/>
  <c r="Y924" i="21"/>
  <c r="S924" i="21"/>
  <c r="L924" i="21"/>
  <c r="B925" i="21"/>
  <c r="A925" i="21" s="1"/>
  <c r="AP923" i="21"/>
  <c r="AM923" i="21"/>
  <c r="AL923" i="21"/>
  <c r="AB923" i="21"/>
  <c r="AA923" i="21"/>
  <c r="U923" i="21"/>
  <c r="T923" i="21"/>
  <c r="P923" i="21"/>
  <c r="O923" i="21"/>
  <c r="N923" i="21"/>
  <c r="M923" i="21"/>
  <c r="AP922" i="21"/>
  <c r="AM922" i="21"/>
  <c r="AL922" i="21"/>
  <c r="AA922" i="21"/>
  <c r="AB922" i="21" s="1"/>
  <c r="U922" i="21"/>
  <c r="T922" i="21"/>
  <c r="P922" i="21"/>
  <c r="O922" i="21"/>
  <c r="N922" i="21"/>
  <c r="M922" i="21"/>
  <c r="B923" i="21"/>
  <c r="AP921" i="21"/>
  <c r="AM921" i="21"/>
  <c r="AL921" i="21"/>
  <c r="AA921" i="21"/>
  <c r="AB921" i="21" s="1"/>
  <c r="U921" i="21"/>
  <c r="T921" i="21"/>
  <c r="P921" i="21"/>
  <c r="O921" i="21"/>
  <c r="N921" i="21"/>
  <c r="M921" i="21"/>
  <c r="B922" i="21"/>
  <c r="AP920" i="21"/>
  <c r="AM920" i="21"/>
  <c r="AL920" i="21"/>
  <c r="AA920" i="21"/>
  <c r="AB920" i="21" s="1"/>
  <c r="U920" i="21"/>
  <c r="T920" i="21"/>
  <c r="P920" i="21"/>
  <c r="O920" i="21"/>
  <c r="N920" i="21"/>
  <c r="M920" i="21"/>
  <c r="B921" i="21"/>
  <c r="AP919" i="21"/>
  <c r="AM919" i="21"/>
  <c r="AL919" i="21"/>
  <c r="AA919" i="21"/>
  <c r="AB919" i="21" s="1"/>
  <c r="U919" i="21"/>
  <c r="T919" i="21"/>
  <c r="P919" i="21"/>
  <c r="O919" i="21"/>
  <c r="N919" i="21"/>
  <c r="M919" i="21"/>
  <c r="B920" i="21"/>
  <c r="AO918" i="21"/>
  <c r="AK918" i="21"/>
  <c r="Z918" i="21"/>
  <c r="Y918" i="21"/>
  <c r="S918" i="21"/>
  <c r="L918" i="21"/>
  <c r="B919" i="21"/>
  <c r="A919" i="21" s="1"/>
  <c r="AP917" i="21"/>
  <c r="AM917" i="21"/>
  <c r="AL917" i="21"/>
  <c r="AB917" i="21"/>
  <c r="AA917" i="21"/>
  <c r="U917" i="21"/>
  <c r="T917" i="21"/>
  <c r="P917" i="21"/>
  <c r="O917" i="21"/>
  <c r="N917" i="21"/>
  <c r="M917" i="21"/>
  <c r="AP916" i="21"/>
  <c r="AM916" i="21"/>
  <c r="AL916" i="21"/>
  <c r="AA916" i="21"/>
  <c r="AB916" i="21" s="1"/>
  <c r="U916" i="21"/>
  <c r="T916" i="21"/>
  <c r="P916" i="21"/>
  <c r="O916" i="21"/>
  <c r="N916" i="21"/>
  <c r="M916" i="21"/>
  <c r="B917" i="21"/>
  <c r="AP915" i="21"/>
  <c r="AM915" i="21"/>
  <c r="AL915" i="21"/>
  <c r="AA915" i="21"/>
  <c r="AB915" i="21" s="1"/>
  <c r="U915" i="21"/>
  <c r="T915" i="21"/>
  <c r="P915" i="21"/>
  <c r="O915" i="21"/>
  <c r="N915" i="21"/>
  <c r="M915" i="21"/>
  <c r="B916" i="21"/>
  <c r="AP914" i="21"/>
  <c r="AM914" i="21"/>
  <c r="AL914" i="21"/>
  <c r="AA914" i="21"/>
  <c r="AB914" i="21" s="1"/>
  <c r="U914" i="21"/>
  <c r="T914" i="21"/>
  <c r="P914" i="21"/>
  <c r="O914" i="21"/>
  <c r="N914" i="21"/>
  <c r="M914" i="21"/>
  <c r="B915" i="21"/>
  <c r="AP913" i="21"/>
  <c r="AM913" i="21"/>
  <c r="AL913" i="21"/>
  <c r="AA913" i="21"/>
  <c r="AB913" i="21" s="1"/>
  <c r="U913" i="21"/>
  <c r="T913" i="21"/>
  <c r="P913" i="21"/>
  <c r="O913" i="21"/>
  <c r="N913" i="21"/>
  <c r="M913" i="21"/>
  <c r="B914" i="21"/>
  <c r="AP912" i="21"/>
  <c r="AM912" i="21"/>
  <c r="AL912" i="21"/>
  <c r="AA912" i="21"/>
  <c r="AB912" i="21" s="1"/>
  <c r="U912" i="21"/>
  <c r="T912" i="21"/>
  <c r="P912" i="21"/>
  <c r="O912" i="21"/>
  <c r="N912" i="21"/>
  <c r="M912" i="21"/>
  <c r="B913" i="21"/>
  <c r="AO911" i="21"/>
  <c r="AK911" i="21"/>
  <c r="Z911" i="21"/>
  <c r="Y911" i="21"/>
  <c r="S911" i="21"/>
  <c r="L911" i="21"/>
  <c r="B912" i="21"/>
  <c r="A912" i="21" s="1"/>
  <c r="AP910" i="21"/>
  <c r="AM910" i="21"/>
  <c r="AL910" i="21"/>
  <c r="AB910" i="21"/>
  <c r="AA910" i="21"/>
  <c r="U910" i="21"/>
  <c r="T910" i="21"/>
  <c r="P910" i="21"/>
  <c r="O910" i="21"/>
  <c r="N910" i="21"/>
  <c r="M910" i="21"/>
  <c r="AP909" i="21"/>
  <c r="AM909" i="21"/>
  <c r="AL909" i="21"/>
  <c r="AB909" i="21"/>
  <c r="AA909" i="21"/>
  <c r="U909" i="21"/>
  <c r="T909" i="21"/>
  <c r="P909" i="21"/>
  <c r="O909" i="21"/>
  <c r="N909" i="21"/>
  <c r="M909" i="21"/>
  <c r="B910" i="21"/>
  <c r="AP908" i="21"/>
  <c r="AM908" i="21"/>
  <c r="AL908" i="21"/>
  <c r="AB908" i="21"/>
  <c r="AA908" i="21"/>
  <c r="U908" i="21"/>
  <c r="T908" i="21"/>
  <c r="P908" i="21"/>
  <c r="O908" i="21"/>
  <c r="N908" i="21"/>
  <c r="M908" i="21"/>
  <c r="B909" i="21"/>
  <c r="AP907" i="21"/>
  <c r="AM907" i="21"/>
  <c r="AL907" i="21"/>
  <c r="AB907" i="21"/>
  <c r="AA907" i="21"/>
  <c r="U907" i="21"/>
  <c r="T907" i="21"/>
  <c r="P907" i="21"/>
  <c r="O907" i="21"/>
  <c r="N907" i="21"/>
  <c r="M907" i="21"/>
  <c r="B908" i="21"/>
  <c r="AP906" i="21"/>
  <c r="AM906" i="21"/>
  <c r="AL906" i="21"/>
  <c r="AB906" i="21"/>
  <c r="AA906" i="21"/>
  <c r="U906" i="21"/>
  <c r="T906" i="21"/>
  <c r="N906" i="21"/>
  <c r="P906" i="21" s="1"/>
  <c r="M906" i="21"/>
  <c r="O906" i="21" s="1"/>
  <c r="B907" i="21"/>
  <c r="AP905" i="21"/>
  <c r="AM905" i="21"/>
  <c r="AL905" i="21"/>
  <c r="AB905" i="21"/>
  <c r="AA905" i="21"/>
  <c r="U905" i="21"/>
  <c r="T905" i="21"/>
  <c r="N905" i="21"/>
  <c r="P905" i="21" s="1"/>
  <c r="M905" i="21"/>
  <c r="O905" i="21" s="1"/>
  <c r="B906" i="21"/>
  <c r="AO904" i="21"/>
  <c r="AK904" i="21"/>
  <c r="Z904" i="21"/>
  <c r="Y904" i="21"/>
  <c r="S904" i="21"/>
  <c r="L904" i="21"/>
  <c r="B905" i="21"/>
  <c r="A905" i="21" s="1"/>
  <c r="AP903" i="21"/>
  <c r="AM903" i="21"/>
  <c r="AL903" i="21"/>
  <c r="AB903" i="21"/>
  <c r="AA903" i="21"/>
  <c r="U903" i="21"/>
  <c r="T903" i="21"/>
  <c r="P903" i="21"/>
  <c r="O903" i="21"/>
  <c r="N903" i="21"/>
  <c r="M903" i="21"/>
  <c r="AP902" i="21"/>
  <c r="AM902" i="21"/>
  <c r="AL902" i="21"/>
  <c r="AA902" i="21"/>
  <c r="AB902" i="21" s="1"/>
  <c r="U902" i="21"/>
  <c r="T902" i="21"/>
  <c r="P902" i="21"/>
  <c r="O902" i="21"/>
  <c r="N902" i="21"/>
  <c r="M902" i="21"/>
  <c r="B903" i="21"/>
  <c r="AP901" i="21"/>
  <c r="AM901" i="21"/>
  <c r="AL901" i="21"/>
  <c r="AA901" i="21"/>
  <c r="AB901" i="21" s="1"/>
  <c r="U901" i="21"/>
  <c r="T901" i="21"/>
  <c r="P901" i="21"/>
  <c r="O901" i="21"/>
  <c r="N901" i="21"/>
  <c r="M901" i="21"/>
  <c r="B902" i="21"/>
  <c r="AP900" i="21"/>
  <c r="AM900" i="21"/>
  <c r="AL900" i="21"/>
  <c r="AA900" i="21"/>
  <c r="AB900" i="21" s="1"/>
  <c r="U900" i="21"/>
  <c r="T900" i="21"/>
  <c r="P900" i="21"/>
  <c r="O900" i="21"/>
  <c r="N900" i="21"/>
  <c r="M900" i="21"/>
  <c r="B901" i="21"/>
  <c r="AP899" i="21"/>
  <c r="AM899" i="21"/>
  <c r="AL899" i="21"/>
  <c r="AA899" i="21"/>
  <c r="AB899" i="21" s="1"/>
  <c r="U899" i="21"/>
  <c r="T899" i="21"/>
  <c r="P899" i="21"/>
  <c r="O899" i="21"/>
  <c r="N899" i="21"/>
  <c r="M899" i="21"/>
  <c r="B900" i="21"/>
  <c r="AO898" i="21"/>
  <c r="AK898" i="21"/>
  <c r="Z898" i="21"/>
  <c r="Y898" i="21"/>
  <c r="S898" i="21"/>
  <c r="L898" i="21"/>
  <c r="B899" i="21"/>
  <c r="A899" i="21" s="1"/>
  <c r="AP897" i="21"/>
  <c r="AM897" i="21"/>
  <c r="AL897" i="21"/>
  <c r="AB897" i="21"/>
  <c r="AA897" i="21"/>
  <c r="U897" i="21"/>
  <c r="T897" i="21"/>
  <c r="P897" i="21"/>
  <c r="O897" i="21"/>
  <c r="N897" i="21"/>
  <c r="M897" i="21"/>
  <c r="AP896" i="21"/>
  <c r="AM896" i="21"/>
  <c r="AL896" i="21"/>
  <c r="AA896" i="21"/>
  <c r="AB896" i="21" s="1"/>
  <c r="U896" i="21"/>
  <c r="T896" i="21"/>
  <c r="P896" i="21"/>
  <c r="O896" i="21"/>
  <c r="N896" i="21"/>
  <c r="M896" i="21"/>
  <c r="B897" i="21"/>
  <c r="AP895" i="21"/>
  <c r="AM895" i="21"/>
  <c r="AL895" i="21"/>
  <c r="AA895" i="21"/>
  <c r="AB895" i="21" s="1"/>
  <c r="U895" i="21"/>
  <c r="T895" i="21"/>
  <c r="P895" i="21"/>
  <c r="O895" i="21"/>
  <c r="N895" i="21"/>
  <c r="M895" i="21"/>
  <c r="B896" i="21"/>
  <c r="AP894" i="21"/>
  <c r="AM894" i="21"/>
  <c r="AL894" i="21"/>
  <c r="AA894" i="21"/>
  <c r="AB894" i="21" s="1"/>
  <c r="U894" i="21"/>
  <c r="T894" i="21"/>
  <c r="P894" i="21"/>
  <c r="O894" i="21"/>
  <c r="N894" i="21"/>
  <c r="M894" i="21"/>
  <c r="B895" i="21"/>
  <c r="AP893" i="21"/>
  <c r="AM893" i="21"/>
  <c r="AL893" i="21"/>
  <c r="AA893" i="21"/>
  <c r="AB893" i="21" s="1"/>
  <c r="U893" i="21"/>
  <c r="T893" i="21"/>
  <c r="P893" i="21"/>
  <c r="O893" i="21"/>
  <c r="N893" i="21"/>
  <c r="M893" i="21"/>
  <c r="B894" i="21"/>
  <c r="AP892" i="21"/>
  <c r="AM892" i="21"/>
  <c r="AL892" i="21"/>
  <c r="AA892" i="21"/>
  <c r="AB892" i="21" s="1"/>
  <c r="U892" i="21"/>
  <c r="T892" i="21"/>
  <c r="P892" i="21"/>
  <c r="O892" i="21"/>
  <c r="N892" i="21"/>
  <c r="M892" i="21"/>
  <c r="B893" i="21"/>
  <c r="AP891" i="21"/>
  <c r="AM891" i="21"/>
  <c r="AL891" i="21"/>
  <c r="AA891" i="21"/>
  <c r="AB891" i="21" s="1"/>
  <c r="U891" i="21"/>
  <c r="T891" i="21"/>
  <c r="P891" i="21"/>
  <c r="O891" i="21"/>
  <c r="N891" i="21"/>
  <c r="M891" i="21"/>
  <c r="B892" i="21"/>
  <c r="AP890" i="21"/>
  <c r="AM890" i="21"/>
  <c r="AL890" i="21"/>
  <c r="AA890" i="21"/>
  <c r="AB890" i="21" s="1"/>
  <c r="T890" i="21"/>
  <c r="U890" i="21" s="1"/>
  <c r="P890" i="21"/>
  <c r="O890" i="21"/>
  <c r="N890" i="21"/>
  <c r="M890" i="21"/>
  <c r="B891" i="21"/>
  <c r="AO889" i="21"/>
  <c r="AK889" i="21"/>
  <c r="Z889" i="21"/>
  <c r="Y889" i="21"/>
  <c r="S889" i="21"/>
  <c r="L889" i="21"/>
  <c r="B890" i="21"/>
  <c r="A890" i="21" s="1"/>
  <c r="AP888" i="21"/>
  <c r="AM888" i="21"/>
  <c r="AL888" i="21"/>
  <c r="AB888" i="21"/>
  <c r="AA888" i="21"/>
  <c r="U888" i="21"/>
  <c r="T888" i="21"/>
  <c r="P888" i="21"/>
  <c r="O888" i="21"/>
  <c r="N888" i="21"/>
  <c r="M888" i="21"/>
  <c r="AP887" i="21"/>
  <c r="AM887" i="21"/>
  <c r="AL887" i="21"/>
  <c r="AA887" i="21"/>
  <c r="AB887" i="21" s="1"/>
  <c r="U887" i="21"/>
  <c r="T887" i="21"/>
  <c r="P887" i="21"/>
  <c r="O887" i="21"/>
  <c r="N887" i="21"/>
  <c r="M887" i="21"/>
  <c r="B888" i="21"/>
  <c r="AP886" i="21"/>
  <c r="AM886" i="21"/>
  <c r="AL886" i="21"/>
  <c r="AA886" i="21"/>
  <c r="AB886" i="21" s="1"/>
  <c r="U886" i="21"/>
  <c r="T886" i="21"/>
  <c r="P886" i="21"/>
  <c r="O886" i="21"/>
  <c r="N886" i="21"/>
  <c r="M886" i="21"/>
  <c r="B887" i="21"/>
  <c r="AP885" i="21"/>
  <c r="AM885" i="21"/>
  <c r="AL885" i="21"/>
  <c r="AA885" i="21"/>
  <c r="AB885" i="21" s="1"/>
  <c r="U885" i="21"/>
  <c r="T885" i="21"/>
  <c r="P885" i="21"/>
  <c r="O885" i="21"/>
  <c r="N885" i="21"/>
  <c r="M885" i="21"/>
  <c r="B886" i="21"/>
  <c r="AP884" i="21"/>
  <c r="AM884" i="21"/>
  <c r="AL884" i="21"/>
  <c r="AA884" i="21"/>
  <c r="AB884" i="21" s="1"/>
  <c r="U884" i="21"/>
  <c r="T884" i="21"/>
  <c r="P884" i="21"/>
  <c r="O884" i="21"/>
  <c r="N884" i="21"/>
  <c r="M884" i="21"/>
  <c r="B885" i="21"/>
  <c r="AP883" i="21"/>
  <c r="AM883" i="21"/>
  <c r="AL883" i="21"/>
  <c r="AA883" i="21"/>
  <c r="AB883" i="21" s="1"/>
  <c r="U883" i="21"/>
  <c r="T883" i="21"/>
  <c r="P883" i="21"/>
  <c r="O883" i="21"/>
  <c r="N883" i="21"/>
  <c r="M883" i="21"/>
  <c r="B884" i="21"/>
  <c r="AP882" i="21"/>
  <c r="AM882" i="21"/>
  <c r="AL882" i="21"/>
  <c r="AA882" i="21"/>
  <c r="AB882" i="21" s="1"/>
  <c r="U882" i="21"/>
  <c r="T882" i="21"/>
  <c r="P882" i="21"/>
  <c r="O882" i="21"/>
  <c r="N882" i="21"/>
  <c r="M882" i="21"/>
  <c r="B883" i="21"/>
  <c r="AP881" i="21"/>
  <c r="AM881" i="21"/>
  <c r="AL881" i="21"/>
  <c r="AA881" i="21"/>
  <c r="AB881" i="21" s="1"/>
  <c r="U881" i="21"/>
  <c r="T881" i="21"/>
  <c r="P881" i="21"/>
  <c r="O881" i="21"/>
  <c r="N881" i="21"/>
  <c r="M881" i="21"/>
  <c r="B882" i="21"/>
  <c r="AP880" i="21"/>
  <c r="AM880" i="21"/>
  <c r="AL880" i="21"/>
  <c r="AA880" i="21"/>
  <c r="AB880" i="21" s="1"/>
  <c r="U880" i="21"/>
  <c r="T880" i="21"/>
  <c r="P880" i="21"/>
  <c r="O880" i="21"/>
  <c r="N880" i="21"/>
  <c r="M880" i="21"/>
  <c r="B881" i="21"/>
  <c r="AP879" i="21"/>
  <c r="AM879" i="21"/>
  <c r="AL879" i="21"/>
  <c r="AA879" i="21"/>
  <c r="AB879" i="21" s="1"/>
  <c r="U879" i="21"/>
  <c r="T879" i="21"/>
  <c r="P879" i="21"/>
  <c r="O879" i="21"/>
  <c r="N879" i="21"/>
  <c r="M879" i="21"/>
  <c r="B880" i="21"/>
  <c r="AO878" i="21"/>
  <c r="AK878" i="21"/>
  <c r="Z878" i="21"/>
  <c r="Y878" i="21"/>
  <c r="S878" i="21"/>
  <c r="L878" i="21"/>
  <c r="B879" i="21"/>
  <c r="A879" i="21" s="1"/>
  <c r="AP877" i="21"/>
  <c r="AM877" i="21"/>
  <c r="AL877" i="21"/>
  <c r="AB877" i="21"/>
  <c r="AA877" i="21"/>
  <c r="U877" i="21"/>
  <c r="T877" i="21"/>
  <c r="P877" i="21"/>
  <c r="O877" i="21"/>
  <c r="N877" i="21"/>
  <c r="M877" i="21"/>
  <c r="AP876" i="21"/>
  <c r="AM876" i="21"/>
  <c r="AL876" i="21"/>
  <c r="AA876" i="21"/>
  <c r="AB876" i="21" s="1"/>
  <c r="U876" i="21"/>
  <c r="T876" i="21"/>
  <c r="P876" i="21"/>
  <c r="O876" i="21"/>
  <c r="N876" i="21"/>
  <c r="M876" i="21"/>
  <c r="B877" i="21"/>
  <c r="AP875" i="21"/>
  <c r="AM875" i="21"/>
  <c r="AL875" i="21"/>
  <c r="AA875" i="21"/>
  <c r="AB875" i="21" s="1"/>
  <c r="U875" i="21"/>
  <c r="T875" i="21"/>
  <c r="P875" i="21"/>
  <c r="O875" i="21"/>
  <c r="N875" i="21"/>
  <c r="M875" i="21"/>
  <c r="B876" i="21"/>
  <c r="AP874" i="21"/>
  <c r="AM874" i="21"/>
  <c r="AL874" i="21"/>
  <c r="AA874" i="21"/>
  <c r="AB874" i="21" s="1"/>
  <c r="U874" i="21"/>
  <c r="T874" i="21"/>
  <c r="P874" i="21"/>
  <c r="O874" i="21"/>
  <c r="N874" i="21"/>
  <c r="M874" i="21"/>
  <c r="B875" i="21"/>
  <c r="AP873" i="21"/>
  <c r="AM873" i="21"/>
  <c r="AL873" i="21"/>
  <c r="AA873" i="21"/>
  <c r="AB873" i="21" s="1"/>
  <c r="U873" i="21"/>
  <c r="T873" i="21"/>
  <c r="P873" i="21"/>
  <c r="O873" i="21"/>
  <c r="N873" i="21"/>
  <c r="M873" i="21"/>
  <c r="B874" i="21"/>
  <c r="AP872" i="21"/>
  <c r="AM872" i="21"/>
  <c r="AL872" i="21"/>
  <c r="AA872" i="21"/>
  <c r="AB872" i="21" s="1"/>
  <c r="U872" i="21"/>
  <c r="T872" i="21"/>
  <c r="P872" i="21"/>
  <c r="O872" i="21"/>
  <c r="N872" i="21"/>
  <c r="M872" i="21"/>
  <c r="B873" i="21"/>
  <c r="AP871" i="21"/>
  <c r="AM871" i="21"/>
  <c r="AL871" i="21"/>
  <c r="AA871" i="21"/>
  <c r="AB871" i="21" s="1"/>
  <c r="T871" i="21"/>
  <c r="U871" i="21" s="1"/>
  <c r="P871" i="21"/>
  <c r="O871" i="21"/>
  <c r="N871" i="21"/>
  <c r="M871" i="21"/>
  <c r="B872" i="21"/>
  <c r="AP870" i="21"/>
  <c r="AM870" i="21"/>
  <c r="AL870" i="21"/>
  <c r="AA870" i="21"/>
  <c r="AB870" i="21" s="1"/>
  <c r="T870" i="21"/>
  <c r="U870" i="21" s="1"/>
  <c r="P870" i="21"/>
  <c r="O870" i="21"/>
  <c r="N870" i="21"/>
  <c r="M870" i="21"/>
  <c r="B871" i="21"/>
  <c r="AP869" i="21"/>
  <c r="AM869" i="21"/>
  <c r="AL869" i="21"/>
  <c r="AA869" i="21"/>
  <c r="AB869" i="21" s="1"/>
  <c r="T869" i="21"/>
  <c r="U869" i="21" s="1"/>
  <c r="P869" i="21"/>
  <c r="O869" i="21"/>
  <c r="N869" i="21"/>
  <c r="M869" i="21"/>
  <c r="B870" i="21"/>
  <c r="AP868" i="21"/>
  <c r="AM868" i="21"/>
  <c r="AL868" i="21"/>
  <c r="AA868" i="21"/>
  <c r="AB868" i="21" s="1"/>
  <c r="T868" i="21"/>
  <c r="U868" i="21" s="1"/>
  <c r="P868" i="21"/>
  <c r="O868" i="21"/>
  <c r="N868" i="21"/>
  <c r="M868" i="21"/>
  <c r="B869" i="21"/>
  <c r="AO867" i="21"/>
  <c r="AK867" i="21"/>
  <c r="Z867" i="21"/>
  <c r="Y867" i="21"/>
  <c r="S867" i="21"/>
  <c r="L867" i="21"/>
  <c r="B868" i="21"/>
  <c r="A868" i="21" s="1"/>
  <c r="AP866" i="21"/>
  <c r="AM866" i="21"/>
  <c r="AL866" i="21"/>
  <c r="AB866" i="21"/>
  <c r="AA866" i="21"/>
  <c r="U866" i="21"/>
  <c r="T866" i="21"/>
  <c r="P866" i="21"/>
  <c r="O866" i="21"/>
  <c r="N866" i="21"/>
  <c r="M866" i="21"/>
  <c r="AP865" i="21"/>
  <c r="AM865" i="21"/>
  <c r="AL865" i="21"/>
  <c r="AA865" i="21"/>
  <c r="AB865" i="21" s="1"/>
  <c r="U865" i="21"/>
  <c r="T865" i="21"/>
  <c r="P865" i="21"/>
  <c r="O865" i="21"/>
  <c r="N865" i="21"/>
  <c r="M865" i="21"/>
  <c r="B866" i="21"/>
  <c r="AP864" i="21"/>
  <c r="AM864" i="21"/>
  <c r="AL864" i="21"/>
  <c r="AA864" i="21"/>
  <c r="AB864" i="21" s="1"/>
  <c r="U864" i="21"/>
  <c r="T864" i="21"/>
  <c r="P864" i="21"/>
  <c r="O864" i="21"/>
  <c r="N864" i="21"/>
  <c r="M864" i="21"/>
  <c r="B865" i="21"/>
  <c r="AP863" i="21"/>
  <c r="AM863" i="21"/>
  <c r="AL863" i="21"/>
  <c r="AA863" i="21"/>
  <c r="AB863" i="21" s="1"/>
  <c r="U863" i="21"/>
  <c r="T863" i="21"/>
  <c r="P863" i="21"/>
  <c r="O863" i="21"/>
  <c r="N863" i="21"/>
  <c r="M863" i="21"/>
  <c r="B864" i="21"/>
  <c r="AP862" i="21"/>
  <c r="AM862" i="21"/>
  <c r="AL862" i="21"/>
  <c r="AA862" i="21"/>
  <c r="Y862" i="21"/>
  <c r="Y860" i="21" s="1"/>
  <c r="U862" i="21"/>
  <c r="T862" i="21"/>
  <c r="P862" i="21"/>
  <c r="O862" i="21"/>
  <c r="N862" i="21"/>
  <c r="M862" i="21"/>
  <c r="B863" i="21"/>
  <c r="AP861" i="21"/>
  <c r="AM861" i="21"/>
  <c r="AL861" i="21"/>
  <c r="AA861" i="21"/>
  <c r="AB861" i="21" s="1"/>
  <c r="U861" i="21"/>
  <c r="T861" i="21"/>
  <c r="P861" i="21"/>
  <c r="O861" i="21"/>
  <c r="N861" i="21"/>
  <c r="M861" i="21"/>
  <c r="B862" i="21"/>
  <c r="AO860" i="21"/>
  <c r="AK860" i="21"/>
  <c r="Z860" i="21"/>
  <c r="S860" i="21"/>
  <c r="L860" i="21"/>
  <c r="B861" i="21"/>
  <c r="A861" i="21" s="1"/>
  <c r="AP859" i="21"/>
  <c r="AM859" i="21"/>
  <c r="AL859" i="21"/>
  <c r="AB859" i="21"/>
  <c r="AA859" i="21"/>
  <c r="U859" i="21"/>
  <c r="T859" i="21"/>
  <c r="P859" i="21"/>
  <c r="O859" i="21"/>
  <c r="N859" i="21"/>
  <c r="M859" i="21"/>
  <c r="AP858" i="21"/>
  <c r="AM858" i="21"/>
  <c r="AL858" i="21"/>
  <c r="AB858" i="21"/>
  <c r="AA858" i="21"/>
  <c r="U858" i="21"/>
  <c r="T858" i="21"/>
  <c r="P858" i="21"/>
  <c r="O858" i="21"/>
  <c r="N858" i="21"/>
  <c r="M858" i="21"/>
  <c r="B859" i="21"/>
  <c r="AP857" i="21"/>
  <c r="AM857" i="21"/>
  <c r="AL857" i="21"/>
  <c r="AB857" i="21"/>
  <c r="AA857" i="21"/>
  <c r="U857" i="21"/>
  <c r="T857" i="21"/>
  <c r="P857" i="21"/>
  <c r="O857" i="21"/>
  <c r="N857" i="21"/>
  <c r="M857" i="21"/>
  <c r="B858" i="21"/>
  <c r="AP856" i="21"/>
  <c r="AM856" i="21"/>
  <c r="AL856" i="21"/>
  <c r="AB856" i="21"/>
  <c r="AA856" i="21"/>
  <c r="U856" i="21"/>
  <c r="T856" i="21"/>
  <c r="P856" i="21"/>
  <c r="O856" i="21"/>
  <c r="N856" i="21"/>
  <c r="M856" i="21"/>
  <c r="B857" i="21"/>
  <c r="AP855" i="21"/>
  <c r="AM855" i="21"/>
  <c r="AL855" i="21"/>
  <c r="AB855" i="21"/>
  <c r="AA855" i="21"/>
  <c r="U855" i="21"/>
  <c r="T855" i="21"/>
  <c r="P855" i="21"/>
  <c r="O855" i="21"/>
  <c r="N855" i="21"/>
  <c r="M855" i="21"/>
  <c r="B856" i="21"/>
  <c r="AP854" i="21"/>
  <c r="AM854" i="21"/>
  <c r="AL854" i="21"/>
  <c r="AB854" i="21"/>
  <c r="AA854" i="21"/>
  <c r="U854" i="21"/>
  <c r="T854" i="21"/>
  <c r="M854" i="21"/>
  <c r="O854" i="21" s="1"/>
  <c r="B855" i="21"/>
  <c r="AO853" i="21"/>
  <c r="AK853" i="21"/>
  <c r="Z853" i="21"/>
  <c r="Y853" i="21"/>
  <c r="S853" i="21"/>
  <c r="L853" i="21"/>
  <c r="B854" i="21"/>
  <c r="A854" i="21" s="1"/>
  <c r="A855" i="21" s="1"/>
  <c r="AP852" i="21"/>
  <c r="AM852" i="21"/>
  <c r="AL852" i="21"/>
  <c r="AB852" i="21"/>
  <c r="AA852" i="21"/>
  <c r="U852" i="21"/>
  <c r="T852" i="21"/>
  <c r="P852" i="21"/>
  <c r="O852" i="21"/>
  <c r="N852" i="21"/>
  <c r="M852" i="21"/>
  <c r="AP851" i="21"/>
  <c r="AM851" i="21"/>
  <c r="AL851" i="21"/>
  <c r="AB851" i="21"/>
  <c r="AA851" i="21"/>
  <c r="U851" i="21"/>
  <c r="T851" i="21"/>
  <c r="P851" i="21"/>
  <c r="O851" i="21"/>
  <c r="N851" i="21"/>
  <c r="M851" i="21"/>
  <c r="B852" i="21"/>
  <c r="AP850" i="21"/>
  <c r="AM850" i="21"/>
  <c r="AL850" i="21"/>
  <c r="AB850" i="21"/>
  <c r="AA850" i="21"/>
  <c r="U850" i="21"/>
  <c r="T850" i="21"/>
  <c r="P850" i="21"/>
  <c r="O850" i="21"/>
  <c r="N850" i="21"/>
  <c r="M850" i="21"/>
  <c r="B851" i="21"/>
  <c r="AP849" i="21"/>
  <c r="AM849" i="21"/>
  <c r="AL849" i="21"/>
  <c r="AB849" i="21"/>
  <c r="AA849" i="21"/>
  <c r="U849" i="21"/>
  <c r="T849" i="21"/>
  <c r="P849" i="21"/>
  <c r="O849" i="21"/>
  <c r="N849" i="21"/>
  <c r="M849" i="21"/>
  <c r="B850" i="21"/>
  <c r="AP848" i="21"/>
  <c r="AM848" i="21"/>
  <c r="AL848" i="21"/>
  <c r="AB848" i="21"/>
  <c r="AA848" i="21"/>
  <c r="U848" i="21"/>
  <c r="T848" i="21"/>
  <c r="P848" i="21"/>
  <c r="O848" i="21"/>
  <c r="N848" i="21"/>
  <c r="M848" i="21"/>
  <c r="B849" i="21"/>
  <c r="AP847" i="21"/>
  <c r="AM847" i="21"/>
  <c r="AL847" i="21"/>
  <c r="AB847" i="21"/>
  <c r="AA847" i="21"/>
  <c r="U847" i="21"/>
  <c r="T847" i="21"/>
  <c r="P847" i="21"/>
  <c r="O847" i="21"/>
  <c r="N847" i="21"/>
  <c r="M847" i="21"/>
  <c r="B848" i="21"/>
  <c r="AP846" i="21"/>
  <c r="AM846" i="21"/>
  <c r="AL846" i="21"/>
  <c r="AB846" i="21"/>
  <c r="AA846" i="21"/>
  <c r="U846" i="21"/>
  <c r="T846" i="21"/>
  <c r="P846" i="21"/>
  <c r="O846" i="21"/>
  <c r="N846" i="21"/>
  <c r="M846" i="21"/>
  <c r="B847" i="21"/>
  <c r="AP845" i="21"/>
  <c r="AM845" i="21"/>
  <c r="AL845" i="21"/>
  <c r="AB845" i="21"/>
  <c r="AA845" i="21"/>
  <c r="U845" i="21"/>
  <c r="T845" i="21"/>
  <c r="P845" i="21"/>
  <c r="O845" i="21"/>
  <c r="N845" i="21"/>
  <c r="M845" i="21"/>
  <c r="B846" i="21"/>
  <c r="AP844" i="21"/>
  <c r="AM844" i="21"/>
  <c r="AL844" i="21"/>
  <c r="AB844" i="21"/>
  <c r="AA844" i="21"/>
  <c r="U844" i="21"/>
  <c r="T844" i="21"/>
  <c r="P844" i="21"/>
  <c r="O844" i="21"/>
  <c r="N844" i="21"/>
  <c r="M844" i="21"/>
  <c r="B845" i="21"/>
  <c r="AP843" i="21"/>
  <c r="AM843" i="21"/>
  <c r="AL843" i="21"/>
  <c r="AB843" i="21"/>
  <c r="AA843" i="21"/>
  <c r="U843" i="21"/>
  <c r="T843" i="21"/>
  <c r="P843" i="21"/>
  <c r="O843" i="21"/>
  <c r="N843" i="21"/>
  <c r="M843" i="21"/>
  <c r="B844" i="21"/>
  <c r="AP842" i="21"/>
  <c r="AM842" i="21"/>
  <c r="AL842" i="21"/>
  <c r="AB842" i="21"/>
  <c r="AA842" i="21"/>
  <c r="U842" i="21"/>
  <c r="T842" i="21"/>
  <c r="M842" i="21"/>
  <c r="O842" i="21" s="1"/>
  <c r="B843" i="21"/>
  <c r="AO841" i="21"/>
  <c r="AK841" i="21"/>
  <c r="Z841" i="21"/>
  <c r="Y841" i="21"/>
  <c r="S841" i="21"/>
  <c r="L841" i="21"/>
  <c r="B842" i="21"/>
  <c r="A842" i="21" s="1"/>
  <c r="AP840" i="21"/>
  <c r="AM840" i="21"/>
  <c r="AL840" i="21"/>
  <c r="AB840" i="21"/>
  <c r="AA840" i="21"/>
  <c r="U840" i="21"/>
  <c r="T840" i="21"/>
  <c r="P840" i="21"/>
  <c r="O840" i="21"/>
  <c r="N840" i="21"/>
  <c r="M840" i="21"/>
  <c r="AP839" i="21"/>
  <c r="AM839" i="21"/>
  <c r="AL839" i="21"/>
  <c r="AA839" i="21"/>
  <c r="AB839" i="21" s="1"/>
  <c r="U839" i="21"/>
  <c r="T839" i="21"/>
  <c r="P839" i="21"/>
  <c r="O839" i="21"/>
  <c r="N839" i="21"/>
  <c r="M839" i="21"/>
  <c r="B840" i="21"/>
  <c r="AP838" i="21"/>
  <c r="AM838" i="21"/>
  <c r="AL838" i="21"/>
  <c r="AA838" i="21"/>
  <c r="AB838" i="21" s="1"/>
  <c r="U838" i="21"/>
  <c r="T838" i="21"/>
  <c r="P838" i="21"/>
  <c r="O838" i="21"/>
  <c r="N838" i="21"/>
  <c r="M838" i="21"/>
  <c r="B839" i="21"/>
  <c r="AP837" i="21"/>
  <c r="AM837" i="21"/>
  <c r="AL837" i="21"/>
  <c r="U837" i="21"/>
  <c r="T837" i="21"/>
  <c r="P837" i="21"/>
  <c r="O837" i="21"/>
  <c r="N837" i="21"/>
  <c r="M837" i="21"/>
  <c r="B838" i="21"/>
  <c r="AP836" i="21"/>
  <c r="AM836" i="21"/>
  <c r="AL836" i="21"/>
  <c r="AA836" i="21"/>
  <c r="AB836" i="21" s="1"/>
  <c r="U836" i="21"/>
  <c r="T836" i="21"/>
  <c r="P836" i="21"/>
  <c r="O836" i="21"/>
  <c r="N836" i="21"/>
  <c r="M836" i="21"/>
  <c r="B837" i="21"/>
  <c r="AP835" i="21"/>
  <c r="AM835" i="21"/>
  <c r="AL835" i="21"/>
  <c r="AA835" i="21"/>
  <c r="AB835" i="21" s="1"/>
  <c r="U835" i="21"/>
  <c r="T835" i="21"/>
  <c r="P835" i="21"/>
  <c r="O835" i="21"/>
  <c r="N835" i="21"/>
  <c r="M835" i="21"/>
  <c r="B836" i="21"/>
  <c r="AP834" i="21"/>
  <c r="AM834" i="21"/>
  <c r="AL834" i="21"/>
  <c r="AA834" i="21"/>
  <c r="AB834" i="21" s="1"/>
  <c r="U834" i="21"/>
  <c r="T834" i="21"/>
  <c r="P834" i="21"/>
  <c r="O834" i="21"/>
  <c r="N834" i="21"/>
  <c r="M834" i="21"/>
  <c r="B835" i="21"/>
  <c r="AP833" i="21"/>
  <c r="AM833" i="21"/>
  <c r="AL833" i="21"/>
  <c r="AA833" i="21"/>
  <c r="AB833" i="21" s="1"/>
  <c r="U833" i="21"/>
  <c r="T833" i="21"/>
  <c r="P833" i="21"/>
  <c r="O833" i="21"/>
  <c r="N833" i="21"/>
  <c r="M833" i="21"/>
  <c r="B834" i="21"/>
  <c r="AP832" i="21"/>
  <c r="AM832" i="21"/>
  <c r="AL832" i="21"/>
  <c r="AA832" i="21"/>
  <c r="AB832" i="21" s="1"/>
  <c r="U832" i="21"/>
  <c r="T832" i="21"/>
  <c r="P832" i="21"/>
  <c r="O832" i="21"/>
  <c r="N832" i="21"/>
  <c r="M832" i="21"/>
  <c r="B833" i="21"/>
  <c r="AP831" i="21"/>
  <c r="AM831" i="21"/>
  <c r="AL831" i="21"/>
  <c r="AA831" i="21"/>
  <c r="AB831" i="21" s="1"/>
  <c r="U831" i="21"/>
  <c r="T831" i="21"/>
  <c r="P831" i="21"/>
  <c r="O831" i="21"/>
  <c r="N831" i="21"/>
  <c r="M831" i="21"/>
  <c r="B832" i="21"/>
  <c r="AP830" i="21"/>
  <c r="AM830" i="21"/>
  <c r="AL830" i="21"/>
  <c r="AA830" i="21"/>
  <c r="AB830" i="21" s="1"/>
  <c r="T830" i="21"/>
  <c r="U830" i="21" s="1"/>
  <c r="P830" i="21"/>
  <c r="O830" i="21"/>
  <c r="N830" i="21"/>
  <c r="M830" i="21"/>
  <c r="B831" i="21"/>
  <c r="AP829" i="21"/>
  <c r="AM829" i="21"/>
  <c r="AL829" i="21"/>
  <c r="AA829" i="21"/>
  <c r="AB829" i="21" s="1"/>
  <c r="T829" i="21"/>
  <c r="U829" i="21" s="1"/>
  <c r="P829" i="21"/>
  <c r="O829" i="21"/>
  <c r="N829" i="21"/>
  <c r="M829" i="21"/>
  <c r="B830" i="21"/>
  <c r="AO828" i="21"/>
  <c r="AK828" i="21"/>
  <c r="Z828" i="21"/>
  <c r="Y828" i="21"/>
  <c r="S828" i="21"/>
  <c r="L828" i="21"/>
  <c r="B829" i="21"/>
  <c r="A829" i="21" s="1"/>
  <c r="AP827" i="21"/>
  <c r="AM827" i="21"/>
  <c r="AL827" i="21"/>
  <c r="AB827" i="21"/>
  <c r="AA827" i="21"/>
  <c r="U827" i="21"/>
  <c r="T827" i="21"/>
  <c r="P827" i="21"/>
  <c r="O827" i="21"/>
  <c r="N827" i="21"/>
  <c r="M827" i="21"/>
  <c r="AP826" i="21"/>
  <c r="AM826" i="21"/>
  <c r="AL826" i="21"/>
  <c r="AA826" i="21"/>
  <c r="AB826" i="21" s="1"/>
  <c r="U826" i="21"/>
  <c r="T826" i="21"/>
  <c r="P826" i="21"/>
  <c r="O826" i="21"/>
  <c r="N826" i="21"/>
  <c r="M826" i="21"/>
  <c r="B827" i="21"/>
  <c r="AP825" i="21"/>
  <c r="AM825" i="21"/>
  <c r="AL825" i="21"/>
  <c r="AA825" i="21"/>
  <c r="AB825" i="21" s="1"/>
  <c r="U825" i="21"/>
  <c r="T825" i="21"/>
  <c r="P825" i="21"/>
  <c r="O825" i="21"/>
  <c r="N825" i="21"/>
  <c r="M825" i="21"/>
  <c r="B826" i="21"/>
  <c r="AP824" i="21"/>
  <c r="AM824" i="21"/>
  <c r="AL824" i="21"/>
  <c r="AA824" i="21"/>
  <c r="AB824" i="21" s="1"/>
  <c r="T824" i="21"/>
  <c r="U824" i="21" s="1"/>
  <c r="P824" i="21"/>
  <c r="O824" i="21"/>
  <c r="N824" i="21"/>
  <c r="M824" i="21"/>
  <c r="B825" i="21"/>
  <c r="AP823" i="21"/>
  <c r="AM823" i="21"/>
  <c r="AL823" i="21"/>
  <c r="AA823" i="21"/>
  <c r="AB823" i="21" s="1"/>
  <c r="T823" i="21"/>
  <c r="U823" i="21" s="1"/>
  <c r="P823" i="21"/>
  <c r="O823" i="21"/>
  <c r="N823" i="21"/>
  <c r="M823" i="21"/>
  <c r="B824" i="21"/>
  <c r="AP822" i="21"/>
  <c r="AM822" i="21"/>
  <c r="AL822" i="21"/>
  <c r="AA822" i="21"/>
  <c r="AB822" i="21" s="1"/>
  <c r="T822" i="21"/>
  <c r="U822" i="21" s="1"/>
  <c r="P822" i="21"/>
  <c r="O822" i="21"/>
  <c r="N822" i="21"/>
  <c r="M822" i="21"/>
  <c r="B823" i="21"/>
  <c r="AP821" i="21"/>
  <c r="AM821" i="21"/>
  <c r="AL821" i="21"/>
  <c r="AA821" i="21"/>
  <c r="AB821" i="21" s="1"/>
  <c r="T821" i="21"/>
  <c r="U821" i="21" s="1"/>
  <c r="P821" i="21"/>
  <c r="O821" i="21"/>
  <c r="N821" i="21"/>
  <c r="M821" i="21"/>
  <c r="B822" i="21"/>
  <c r="AP820" i="21"/>
  <c r="AM820" i="21"/>
  <c r="AL820" i="21"/>
  <c r="AA820" i="21"/>
  <c r="AB820" i="21" s="1"/>
  <c r="T820" i="21"/>
  <c r="U820" i="21" s="1"/>
  <c r="P820" i="21"/>
  <c r="O820" i="21"/>
  <c r="N820" i="21"/>
  <c r="M820" i="21"/>
  <c r="B821" i="21"/>
  <c r="AP819" i="21"/>
  <c r="AM819" i="21"/>
  <c r="AL819" i="21"/>
  <c r="AA819" i="21"/>
  <c r="AB819" i="21" s="1"/>
  <c r="T819" i="21"/>
  <c r="U819" i="21" s="1"/>
  <c r="P819" i="21"/>
  <c r="O819" i="21"/>
  <c r="N819" i="21"/>
  <c r="M819" i="21"/>
  <c r="B820" i="21"/>
  <c r="AP818" i="21"/>
  <c r="AM818" i="21"/>
  <c r="AL818" i="21"/>
  <c r="AA818" i="21"/>
  <c r="AB818" i="21" s="1"/>
  <c r="T818" i="21"/>
  <c r="U818" i="21" s="1"/>
  <c r="P818" i="21"/>
  <c r="O818" i="21"/>
  <c r="N818" i="21"/>
  <c r="M818" i="21"/>
  <c r="B819" i="21"/>
  <c r="AP817" i="21"/>
  <c r="AM817" i="21"/>
  <c r="AL817" i="21"/>
  <c r="AA817" i="21"/>
  <c r="AB817" i="21" s="1"/>
  <c r="T817" i="21"/>
  <c r="U817" i="21" s="1"/>
  <c r="P817" i="21"/>
  <c r="O817" i="21"/>
  <c r="N817" i="21"/>
  <c r="M817" i="21"/>
  <c r="B818" i="21"/>
  <c r="AO816" i="21"/>
  <c r="AK816" i="21"/>
  <c r="Z816" i="21"/>
  <c r="Y816" i="21"/>
  <c r="S816" i="21"/>
  <c r="L816" i="21"/>
  <c r="B817" i="21"/>
  <c r="A817" i="21" s="1"/>
  <c r="AP815" i="21"/>
  <c r="AM815" i="21"/>
  <c r="AL815" i="21"/>
  <c r="AB815" i="21"/>
  <c r="AA815" i="21"/>
  <c r="U815" i="21"/>
  <c r="T815" i="21"/>
  <c r="P815" i="21"/>
  <c r="O815" i="21"/>
  <c r="N815" i="21"/>
  <c r="M815" i="21"/>
  <c r="AP814" i="21"/>
  <c r="AM814" i="21"/>
  <c r="AL814" i="21"/>
  <c r="Y814" i="21"/>
  <c r="Y797" i="21" s="1"/>
  <c r="U814" i="21"/>
  <c r="T814" i="21"/>
  <c r="P814" i="21"/>
  <c r="O814" i="21"/>
  <c r="N814" i="21"/>
  <c r="M814" i="21"/>
  <c r="B815" i="21"/>
  <c r="AP813" i="21"/>
  <c r="AM813" i="21"/>
  <c r="AL813" i="21"/>
  <c r="AA813" i="21"/>
  <c r="AB813" i="21" s="1"/>
  <c r="U813" i="21"/>
  <c r="T813" i="21"/>
  <c r="P813" i="21"/>
  <c r="O813" i="21"/>
  <c r="N813" i="21"/>
  <c r="M813" i="21"/>
  <c r="B814" i="21"/>
  <c r="AP812" i="21"/>
  <c r="AM812" i="21"/>
  <c r="AL812" i="21"/>
  <c r="AA812" i="21"/>
  <c r="AB812" i="21" s="1"/>
  <c r="U812" i="21"/>
  <c r="T812" i="21"/>
  <c r="P812" i="21"/>
  <c r="O812" i="21"/>
  <c r="N812" i="21"/>
  <c r="M812" i="21"/>
  <c r="B813" i="21"/>
  <c r="AP811" i="21"/>
  <c r="AM811" i="21"/>
  <c r="AL811" i="21"/>
  <c r="AA811" i="21"/>
  <c r="AB811" i="21" s="1"/>
  <c r="U811" i="21"/>
  <c r="T811" i="21"/>
  <c r="P811" i="21"/>
  <c r="O811" i="21"/>
  <c r="N811" i="21"/>
  <c r="M811" i="21"/>
  <c r="B812" i="21"/>
  <c r="AP810" i="21"/>
  <c r="AM810" i="21"/>
  <c r="AL810" i="21"/>
  <c r="AA810" i="21"/>
  <c r="AB810" i="21" s="1"/>
  <c r="U810" i="21"/>
  <c r="T810" i="21"/>
  <c r="P810" i="21"/>
  <c r="O810" i="21"/>
  <c r="N810" i="21"/>
  <c r="M810" i="21"/>
  <c r="B811" i="21"/>
  <c r="AP809" i="21"/>
  <c r="AM809" i="21"/>
  <c r="AL809" i="21"/>
  <c r="AA809" i="21"/>
  <c r="AB809" i="21" s="1"/>
  <c r="U809" i="21"/>
  <c r="T809" i="21"/>
  <c r="P809" i="21"/>
  <c r="O809" i="21"/>
  <c r="N809" i="21"/>
  <c r="M809" i="21"/>
  <c r="B810" i="21"/>
  <c r="AP808" i="21"/>
  <c r="AM808" i="21"/>
  <c r="AL808" i="21"/>
  <c r="AA808" i="21"/>
  <c r="AB808" i="21" s="1"/>
  <c r="U808" i="21"/>
  <c r="T808" i="21"/>
  <c r="P808" i="21"/>
  <c r="O808" i="21"/>
  <c r="N808" i="21"/>
  <c r="M808" i="21"/>
  <c r="B809" i="21"/>
  <c r="AP807" i="21"/>
  <c r="AM807" i="21"/>
  <c r="AL807" i="21"/>
  <c r="AA807" i="21"/>
  <c r="AB807" i="21" s="1"/>
  <c r="U807" i="21"/>
  <c r="T807" i="21"/>
  <c r="P807" i="21"/>
  <c r="O807" i="21"/>
  <c r="N807" i="21"/>
  <c r="M807" i="21"/>
  <c r="B808" i="21"/>
  <c r="AP806" i="21"/>
  <c r="AM806" i="21"/>
  <c r="AL806" i="21"/>
  <c r="AA806" i="21"/>
  <c r="AB806" i="21" s="1"/>
  <c r="U806" i="21"/>
  <c r="T806" i="21"/>
  <c r="P806" i="21"/>
  <c r="O806" i="21"/>
  <c r="N806" i="21"/>
  <c r="M806" i="21"/>
  <c r="B807" i="21"/>
  <c r="AP805" i="21"/>
  <c r="AM805" i="21"/>
  <c r="AL805" i="21"/>
  <c r="AA805" i="21"/>
  <c r="AB805" i="21" s="1"/>
  <c r="U805" i="21"/>
  <c r="T805" i="21"/>
  <c r="P805" i="21"/>
  <c r="O805" i="21"/>
  <c r="N805" i="21"/>
  <c r="M805" i="21"/>
  <c r="B806" i="21"/>
  <c r="AP804" i="21"/>
  <c r="AM804" i="21"/>
  <c r="AL804" i="21"/>
  <c r="AA804" i="21"/>
  <c r="AB804" i="21" s="1"/>
  <c r="U804" i="21"/>
  <c r="T804" i="21"/>
  <c r="P804" i="21"/>
  <c r="O804" i="21"/>
  <c r="N804" i="21"/>
  <c r="M804" i="21"/>
  <c r="B805" i="21"/>
  <c r="AP803" i="21"/>
  <c r="AM803" i="21"/>
  <c r="AL803" i="21"/>
  <c r="AA803" i="21"/>
  <c r="AB803" i="21" s="1"/>
  <c r="U803" i="21"/>
  <c r="T803" i="21"/>
  <c r="P803" i="21"/>
  <c r="O803" i="21"/>
  <c r="N803" i="21"/>
  <c r="M803" i="21"/>
  <c r="B804" i="21"/>
  <c r="AP802" i="21"/>
  <c r="AM802" i="21"/>
  <c r="AL802" i="21"/>
  <c r="AA802" i="21"/>
  <c r="AB802" i="21" s="1"/>
  <c r="U802" i="21"/>
  <c r="T802" i="21"/>
  <c r="P802" i="21"/>
  <c r="O802" i="21"/>
  <c r="N802" i="21"/>
  <c r="M802" i="21"/>
  <c r="B803" i="21"/>
  <c r="AP801" i="21"/>
  <c r="AM801" i="21"/>
  <c r="AL801" i="21"/>
  <c r="AA801" i="21"/>
  <c r="AB801" i="21" s="1"/>
  <c r="U801" i="21"/>
  <c r="T801" i="21"/>
  <c r="P801" i="21"/>
  <c r="O801" i="21"/>
  <c r="N801" i="21"/>
  <c r="M801" i="21"/>
  <c r="B802" i="21"/>
  <c r="AP800" i="21"/>
  <c r="AM800" i="21"/>
  <c r="AL800" i="21"/>
  <c r="AA800" i="21"/>
  <c r="AB800" i="21" s="1"/>
  <c r="U800" i="21"/>
  <c r="T800" i="21"/>
  <c r="P800" i="21"/>
  <c r="O800" i="21"/>
  <c r="N800" i="21"/>
  <c r="M800" i="21"/>
  <c r="B801" i="21"/>
  <c r="AP799" i="21"/>
  <c r="AM799" i="21"/>
  <c r="AL799" i="21"/>
  <c r="AA799" i="21"/>
  <c r="AB799" i="21" s="1"/>
  <c r="U799" i="21"/>
  <c r="T799" i="21"/>
  <c r="P799" i="21"/>
  <c r="O799" i="21"/>
  <c r="N799" i="21"/>
  <c r="M799" i="21"/>
  <c r="B800" i="21"/>
  <c r="AP798" i="21"/>
  <c r="AM798" i="21"/>
  <c r="AL798" i="21"/>
  <c r="AA798" i="21"/>
  <c r="AB798" i="21" s="1"/>
  <c r="U798" i="21"/>
  <c r="T798" i="21"/>
  <c r="P798" i="21"/>
  <c r="O798" i="21"/>
  <c r="N798" i="21"/>
  <c r="M798" i="21"/>
  <c r="B799" i="21"/>
  <c r="AO797" i="21"/>
  <c r="AK797" i="21"/>
  <c r="Z797" i="21"/>
  <c r="S797" i="21"/>
  <c r="L797" i="21"/>
  <c r="B798" i="21"/>
  <c r="A798" i="21" s="1"/>
  <c r="AP796" i="21"/>
  <c r="AM796" i="21"/>
  <c r="AL796" i="21"/>
  <c r="AB796" i="21"/>
  <c r="AA796" i="21"/>
  <c r="U796" i="21"/>
  <c r="T796" i="21"/>
  <c r="P796" i="21"/>
  <c r="O796" i="21"/>
  <c r="N796" i="21"/>
  <c r="M796" i="21"/>
  <c r="AP795" i="21"/>
  <c r="AM795" i="21"/>
  <c r="AL795" i="21"/>
  <c r="AA795" i="21"/>
  <c r="Y795" i="21"/>
  <c r="U795" i="21"/>
  <c r="T795" i="21"/>
  <c r="P795" i="21"/>
  <c r="O795" i="21"/>
  <c r="N795" i="21"/>
  <c r="M795" i="21"/>
  <c r="B796" i="21"/>
  <c r="AP794" i="21"/>
  <c r="AM794" i="21"/>
  <c r="AL794" i="21"/>
  <c r="AA794" i="21"/>
  <c r="Y794" i="21"/>
  <c r="U794" i="21"/>
  <c r="T794" i="21"/>
  <c r="P794" i="21"/>
  <c r="O794" i="21"/>
  <c r="N794" i="21"/>
  <c r="M794" i="21"/>
  <c r="B795" i="21"/>
  <c r="AP793" i="21"/>
  <c r="AM793" i="21"/>
  <c r="AL793" i="21"/>
  <c r="AA793" i="21"/>
  <c r="AB793" i="21" s="1"/>
  <c r="U793" i="21"/>
  <c r="T793" i="21"/>
  <c r="P793" i="21"/>
  <c r="O793" i="21"/>
  <c r="N793" i="21"/>
  <c r="M793" i="21"/>
  <c r="B794" i="21"/>
  <c r="AP792" i="21"/>
  <c r="AM792" i="21"/>
  <c r="AL792" i="21"/>
  <c r="AA792" i="21"/>
  <c r="AB792" i="21" s="1"/>
  <c r="U792" i="21"/>
  <c r="T792" i="21"/>
  <c r="P792" i="21"/>
  <c r="O792" i="21"/>
  <c r="N792" i="21"/>
  <c r="M792" i="21"/>
  <c r="B793" i="21"/>
  <c r="AP791" i="21"/>
  <c r="AM791" i="21"/>
  <c r="AL791" i="21"/>
  <c r="AA791" i="21"/>
  <c r="AB791" i="21" s="1"/>
  <c r="U791" i="21"/>
  <c r="T791" i="21"/>
  <c r="P791" i="21"/>
  <c r="O791" i="21"/>
  <c r="N791" i="21"/>
  <c r="M791" i="21"/>
  <c r="B792" i="21"/>
  <c r="AP790" i="21"/>
  <c r="AM790" i="21"/>
  <c r="AL790" i="21"/>
  <c r="AA790" i="21"/>
  <c r="AB790" i="21" s="1"/>
  <c r="U790" i="21"/>
  <c r="T790" i="21"/>
  <c r="P790" i="21"/>
  <c r="O790" i="21"/>
  <c r="N790" i="21"/>
  <c r="M790" i="21"/>
  <c r="B791" i="21"/>
  <c r="AP789" i="21"/>
  <c r="AM789" i="21"/>
  <c r="AL789" i="21"/>
  <c r="AA789" i="21"/>
  <c r="AB789" i="21" s="1"/>
  <c r="U789" i="21"/>
  <c r="T789" i="21"/>
  <c r="P789" i="21"/>
  <c r="O789" i="21"/>
  <c r="N789" i="21"/>
  <c r="M789" i="21"/>
  <c r="B790" i="21"/>
  <c r="AP788" i="21"/>
  <c r="AM788" i="21"/>
  <c r="AL788" i="21"/>
  <c r="AA788" i="21"/>
  <c r="AB788" i="21" s="1"/>
  <c r="U788" i="21"/>
  <c r="T788" i="21"/>
  <c r="P788" i="21"/>
  <c r="O788" i="21"/>
  <c r="N788" i="21"/>
  <c r="M788" i="21"/>
  <c r="B789" i="21"/>
  <c r="AP787" i="21"/>
  <c r="AM787" i="21"/>
  <c r="AL787" i="21"/>
  <c r="AA787" i="21"/>
  <c r="AB787" i="21" s="1"/>
  <c r="U787" i="21"/>
  <c r="T787" i="21"/>
  <c r="P787" i="21"/>
  <c r="O787" i="21"/>
  <c r="N787" i="21"/>
  <c r="M787" i="21"/>
  <c r="B788" i="21"/>
  <c r="AP786" i="21"/>
  <c r="AM786" i="21"/>
  <c r="AL786" i="21"/>
  <c r="AA786" i="21"/>
  <c r="AB786" i="21" s="1"/>
  <c r="U786" i="21"/>
  <c r="T786" i="21"/>
  <c r="P786" i="21"/>
  <c r="O786" i="21"/>
  <c r="N786" i="21"/>
  <c r="M786" i="21"/>
  <c r="B787" i="21"/>
  <c r="AP785" i="21"/>
  <c r="AM785" i="21"/>
  <c r="AL785" i="21"/>
  <c r="AA785" i="21"/>
  <c r="AB785" i="21" s="1"/>
  <c r="U785" i="21"/>
  <c r="T785" i="21"/>
  <c r="P785" i="21"/>
  <c r="O785" i="21"/>
  <c r="N785" i="21"/>
  <c r="M785" i="21"/>
  <c r="B786" i="21"/>
  <c r="AP784" i="21"/>
  <c r="AM784" i="21"/>
  <c r="AL784" i="21"/>
  <c r="AA784" i="21"/>
  <c r="AB784" i="21" s="1"/>
  <c r="U784" i="21"/>
  <c r="T784" i="21"/>
  <c r="P784" i="21"/>
  <c r="O784" i="21"/>
  <c r="N784" i="21"/>
  <c r="M784" i="21"/>
  <c r="B785" i="21"/>
  <c r="AP783" i="21"/>
  <c r="AM783" i="21"/>
  <c r="AL783" i="21"/>
  <c r="AA783" i="21"/>
  <c r="AB783" i="21" s="1"/>
  <c r="U783" i="21"/>
  <c r="T783" i="21"/>
  <c r="P783" i="21"/>
  <c r="O783" i="21"/>
  <c r="N783" i="21"/>
  <c r="M783" i="21"/>
  <c r="B784" i="21"/>
  <c r="AP782" i="21"/>
  <c r="AM782" i="21"/>
  <c r="AL782" i="21"/>
  <c r="AA782" i="21"/>
  <c r="AB782" i="21" s="1"/>
  <c r="U782" i="21"/>
  <c r="T782" i="21"/>
  <c r="P782" i="21"/>
  <c r="O782" i="21"/>
  <c r="N782" i="21"/>
  <c r="M782" i="21"/>
  <c r="B783" i="21"/>
  <c r="AP781" i="21"/>
  <c r="AM781" i="21"/>
  <c r="AL781" i="21"/>
  <c r="AA781" i="21"/>
  <c r="AB781" i="21" s="1"/>
  <c r="U781" i="21"/>
  <c r="T781" i="21"/>
  <c r="P781" i="21"/>
  <c r="O781" i="21"/>
  <c r="N781" i="21"/>
  <c r="M781" i="21"/>
  <c r="B782" i="21"/>
  <c r="AP780" i="21"/>
  <c r="AM780" i="21"/>
  <c r="AL780" i="21"/>
  <c r="AA780" i="21"/>
  <c r="AB780" i="21" s="1"/>
  <c r="T780" i="21"/>
  <c r="U780" i="21" s="1"/>
  <c r="P780" i="21"/>
  <c r="O780" i="21"/>
  <c r="N780" i="21"/>
  <c r="M780" i="21"/>
  <c r="B781" i="21"/>
  <c r="AP779" i="21"/>
  <c r="AM779" i="21"/>
  <c r="AL779" i="21"/>
  <c r="AA779" i="21"/>
  <c r="AB779" i="21" s="1"/>
  <c r="U779" i="21"/>
  <c r="T779" i="21"/>
  <c r="P779" i="21"/>
  <c r="O779" i="21"/>
  <c r="N779" i="21"/>
  <c r="M779" i="21"/>
  <c r="B780" i="21"/>
  <c r="AO778" i="21"/>
  <c r="AK778" i="21"/>
  <c r="Z778" i="21"/>
  <c r="S778" i="21"/>
  <c r="L778" i="21"/>
  <c r="B779" i="21"/>
  <c r="A779" i="21" s="1"/>
  <c r="AP777" i="21"/>
  <c r="AM777" i="21"/>
  <c r="AL777" i="21"/>
  <c r="AB777" i="21"/>
  <c r="AA777" i="21"/>
  <c r="U777" i="21"/>
  <c r="T777" i="21"/>
  <c r="P777" i="21"/>
  <c r="O777" i="21"/>
  <c r="N777" i="21"/>
  <c r="M777" i="21"/>
  <c r="AP776" i="21"/>
  <c r="AM776" i="21"/>
  <c r="AL776" i="21"/>
  <c r="AA776" i="21"/>
  <c r="AB776" i="21" s="1"/>
  <c r="U776" i="21"/>
  <c r="T776" i="21"/>
  <c r="P776" i="21"/>
  <c r="O776" i="21"/>
  <c r="N776" i="21"/>
  <c r="M776" i="21"/>
  <c r="B777" i="21"/>
  <c r="AP775" i="21"/>
  <c r="AM775" i="21"/>
  <c r="AL775" i="21"/>
  <c r="AA775" i="21"/>
  <c r="AB775" i="21" s="1"/>
  <c r="T775" i="21"/>
  <c r="U775" i="21" s="1"/>
  <c r="P775" i="21"/>
  <c r="O775" i="21"/>
  <c r="N775" i="21"/>
  <c r="M775" i="21"/>
  <c r="B776" i="21"/>
  <c r="AP774" i="21"/>
  <c r="AM774" i="21"/>
  <c r="AL774" i="21"/>
  <c r="AA774" i="21"/>
  <c r="AB774" i="21" s="1"/>
  <c r="T774" i="21"/>
  <c r="U774" i="21" s="1"/>
  <c r="P774" i="21"/>
  <c r="O774" i="21"/>
  <c r="N774" i="21"/>
  <c r="M774" i="21"/>
  <c r="B775" i="21"/>
  <c r="AP773" i="21"/>
  <c r="AM773" i="21"/>
  <c r="AL773" i="21"/>
  <c r="AA773" i="21"/>
  <c r="AB773" i="21" s="1"/>
  <c r="T773" i="21"/>
  <c r="U773" i="21" s="1"/>
  <c r="P773" i="21"/>
  <c r="O773" i="21"/>
  <c r="N773" i="21"/>
  <c r="M773" i="21"/>
  <c r="B774" i="21"/>
  <c r="AP772" i="21"/>
  <c r="AM772" i="21"/>
  <c r="AL772" i="21"/>
  <c r="AA772" i="21"/>
  <c r="AB772" i="21" s="1"/>
  <c r="T772" i="21"/>
  <c r="U772" i="21" s="1"/>
  <c r="P772" i="21"/>
  <c r="O772" i="21"/>
  <c r="N772" i="21"/>
  <c r="M772" i="21"/>
  <c r="B773" i="21"/>
  <c r="AP771" i="21"/>
  <c r="AM771" i="21"/>
  <c r="AL771" i="21"/>
  <c r="AA771" i="21"/>
  <c r="AB771" i="21" s="1"/>
  <c r="T771" i="21"/>
  <c r="U771" i="21" s="1"/>
  <c r="P771" i="21"/>
  <c r="O771" i="21"/>
  <c r="N771" i="21"/>
  <c r="M771" i="21"/>
  <c r="B772" i="21"/>
  <c r="AP770" i="21"/>
  <c r="AM770" i="21"/>
  <c r="AL770" i="21"/>
  <c r="AA770" i="21"/>
  <c r="AB770" i="21" s="1"/>
  <c r="T770" i="21"/>
  <c r="U770" i="21" s="1"/>
  <c r="P770" i="21"/>
  <c r="O770" i="21"/>
  <c r="N770" i="21"/>
  <c r="M770" i="21"/>
  <c r="B771" i="21"/>
  <c r="AP769" i="21"/>
  <c r="AM769" i="21"/>
  <c r="AL769" i="21"/>
  <c r="AA769" i="21"/>
  <c r="AB769" i="21" s="1"/>
  <c r="T769" i="21"/>
  <c r="U769" i="21" s="1"/>
  <c r="P769" i="21"/>
  <c r="O769" i="21"/>
  <c r="N769" i="21"/>
  <c r="M769" i="21"/>
  <c r="B770" i="21"/>
  <c r="AP768" i="21"/>
  <c r="AM768" i="21"/>
  <c r="AL768" i="21"/>
  <c r="AA768" i="21"/>
  <c r="AB768" i="21" s="1"/>
  <c r="T768" i="21"/>
  <c r="U768" i="21" s="1"/>
  <c r="P768" i="21"/>
  <c r="O768" i="21"/>
  <c r="N768" i="21"/>
  <c r="M768" i="21"/>
  <c r="B769" i="21"/>
  <c r="AO767" i="21"/>
  <c r="AK767" i="21"/>
  <c r="Z767" i="21"/>
  <c r="Y767" i="21"/>
  <c r="S767" i="21"/>
  <c r="L767" i="21"/>
  <c r="B768" i="21"/>
  <c r="A768" i="21" s="1"/>
  <c r="AP766" i="21"/>
  <c r="AM766" i="21"/>
  <c r="AL766" i="21"/>
  <c r="AB766" i="21"/>
  <c r="AA766" i="21"/>
  <c r="U766" i="21"/>
  <c r="T766" i="21"/>
  <c r="P766" i="21"/>
  <c r="O766" i="21"/>
  <c r="N766" i="21"/>
  <c r="M766" i="21"/>
  <c r="AP765" i="21"/>
  <c r="AM765" i="21"/>
  <c r="AL765" i="21"/>
  <c r="U765" i="21"/>
  <c r="T765" i="21"/>
  <c r="P765" i="21"/>
  <c r="O765" i="21"/>
  <c r="N765" i="21"/>
  <c r="M765" i="21"/>
  <c r="B766" i="21"/>
  <c r="AP764" i="21"/>
  <c r="AM764" i="21"/>
  <c r="AL764" i="21"/>
  <c r="U764" i="21"/>
  <c r="T764" i="21"/>
  <c r="P764" i="21"/>
  <c r="O764" i="21"/>
  <c r="N764" i="21"/>
  <c r="M764" i="21"/>
  <c r="B765" i="21"/>
  <c r="AP763" i="21"/>
  <c r="AM763" i="21"/>
  <c r="AL763" i="21"/>
  <c r="U763" i="21"/>
  <c r="T763" i="21"/>
  <c r="P763" i="21"/>
  <c r="O763" i="21"/>
  <c r="N763" i="21"/>
  <c r="M763" i="21"/>
  <c r="B764" i="21"/>
  <c r="AP762" i="21"/>
  <c r="AM762" i="21"/>
  <c r="AL762" i="21"/>
  <c r="AA762" i="21"/>
  <c r="AB762" i="21" s="1"/>
  <c r="Y762" i="21"/>
  <c r="U762" i="21"/>
  <c r="T762" i="21"/>
  <c r="P762" i="21"/>
  <c r="O762" i="21"/>
  <c r="N762" i="21"/>
  <c r="M762" i="21"/>
  <c r="B763" i="21"/>
  <c r="AP761" i="21"/>
  <c r="AM761" i="21"/>
  <c r="AL761" i="21"/>
  <c r="AA761" i="21"/>
  <c r="AB761" i="21" s="1"/>
  <c r="U761" i="21"/>
  <c r="T761" i="21"/>
  <c r="P761" i="21"/>
  <c r="O761" i="21"/>
  <c r="N761" i="21"/>
  <c r="M761" i="21"/>
  <c r="B762" i="21"/>
  <c r="AP760" i="21"/>
  <c r="AM760" i="21"/>
  <c r="AL760" i="21"/>
  <c r="AA760" i="21"/>
  <c r="AB760" i="21" s="1"/>
  <c r="U760" i="21"/>
  <c r="T760" i="21"/>
  <c r="P760" i="21"/>
  <c r="O760" i="21"/>
  <c r="N760" i="21"/>
  <c r="M760" i="21"/>
  <c r="B761" i="21"/>
  <c r="AP759" i="21"/>
  <c r="AM759" i="21"/>
  <c r="AL759" i="21"/>
  <c r="AA759" i="21"/>
  <c r="AB759" i="21" s="1"/>
  <c r="U759" i="21"/>
  <c r="T759" i="21"/>
  <c r="P759" i="21"/>
  <c r="O759" i="21"/>
  <c r="N759" i="21"/>
  <c r="M759" i="21"/>
  <c r="B760" i="21"/>
  <c r="AP758" i="21"/>
  <c r="AM758" i="21"/>
  <c r="AL758" i="21"/>
  <c r="AA758" i="21"/>
  <c r="AB758" i="21" s="1"/>
  <c r="U758" i="21"/>
  <c r="T758" i="21"/>
  <c r="P758" i="21"/>
  <c r="O758" i="21"/>
  <c r="N758" i="21"/>
  <c r="M758" i="21"/>
  <c r="B759" i="21"/>
  <c r="AP757" i="21"/>
  <c r="AM757" i="21"/>
  <c r="AL757" i="21"/>
  <c r="AA757" i="21"/>
  <c r="AB757" i="21" s="1"/>
  <c r="U757" i="21"/>
  <c r="T757" i="21"/>
  <c r="P757" i="21"/>
  <c r="O757" i="21"/>
  <c r="N757" i="21"/>
  <c r="M757" i="21"/>
  <c r="B758" i="21"/>
  <c r="AP756" i="21"/>
  <c r="AM756" i="21"/>
  <c r="AL756" i="21"/>
  <c r="AA756" i="21"/>
  <c r="AB756" i="21" s="1"/>
  <c r="U756" i="21"/>
  <c r="T756" i="21"/>
  <c r="P756" i="21"/>
  <c r="O756" i="21"/>
  <c r="N756" i="21"/>
  <c r="M756" i="21"/>
  <c r="B757" i="21"/>
  <c r="AP755" i="21"/>
  <c r="AM755" i="21"/>
  <c r="AL755" i="21"/>
  <c r="AA755" i="21"/>
  <c r="AB755" i="21" s="1"/>
  <c r="U755" i="21"/>
  <c r="T755" i="21"/>
  <c r="P755" i="21"/>
  <c r="O755" i="21"/>
  <c r="N755" i="21"/>
  <c r="M755" i="21"/>
  <c r="B756" i="21"/>
  <c r="AP754" i="21"/>
  <c r="AM754" i="21"/>
  <c r="AL754" i="21"/>
  <c r="AA754" i="21"/>
  <c r="AB754" i="21" s="1"/>
  <c r="U754" i="21"/>
  <c r="T754" i="21"/>
  <c r="P754" i="21"/>
  <c r="O754" i="21"/>
  <c r="N754" i="21"/>
  <c r="M754" i="21"/>
  <c r="B755" i="21"/>
  <c r="AP753" i="21"/>
  <c r="AM753" i="21"/>
  <c r="AL753" i="21"/>
  <c r="AA753" i="21"/>
  <c r="AB753" i="21" s="1"/>
  <c r="U753" i="21"/>
  <c r="T753" i="21"/>
  <c r="P753" i="21"/>
  <c r="O753" i="21"/>
  <c r="N753" i="21"/>
  <c r="M753" i="21"/>
  <c r="B754" i="21"/>
  <c r="AP752" i="21"/>
  <c r="AM752" i="21"/>
  <c r="AL752" i="21"/>
  <c r="AA752" i="21"/>
  <c r="AB752" i="21" s="1"/>
  <c r="U752" i="21"/>
  <c r="T752" i="21"/>
  <c r="P752" i="21"/>
  <c r="O752" i="21"/>
  <c r="N752" i="21"/>
  <c r="M752" i="21"/>
  <c r="B753" i="21"/>
  <c r="AP751" i="21"/>
  <c r="AM751" i="21"/>
  <c r="AL751" i="21"/>
  <c r="AA751" i="21"/>
  <c r="AB751" i="21" s="1"/>
  <c r="U751" i="21"/>
  <c r="T751" i="21"/>
  <c r="P751" i="21"/>
  <c r="O751" i="21"/>
  <c r="N751" i="21"/>
  <c r="M751" i="21"/>
  <c r="B752" i="21"/>
  <c r="AP750" i="21"/>
  <c r="AM750" i="21"/>
  <c r="AL750" i="21"/>
  <c r="AA750" i="21"/>
  <c r="AB750" i="21" s="1"/>
  <c r="U750" i="21"/>
  <c r="T750" i="21"/>
  <c r="P750" i="21"/>
  <c r="O750" i="21"/>
  <c r="N750" i="21"/>
  <c r="M750" i="21"/>
  <c r="B751" i="21"/>
  <c r="AP749" i="21"/>
  <c r="AM749" i="21"/>
  <c r="AL749" i="21"/>
  <c r="AA749" i="21"/>
  <c r="AB749" i="21" s="1"/>
  <c r="U749" i="21"/>
  <c r="T749" i="21"/>
  <c r="P749" i="21"/>
  <c r="O749" i="21"/>
  <c r="N749" i="21"/>
  <c r="M749" i="21"/>
  <c r="B750" i="21"/>
  <c r="AP748" i="21"/>
  <c r="AM748" i="21"/>
  <c r="AL748" i="21"/>
  <c r="AA748" i="21"/>
  <c r="AB748" i="21" s="1"/>
  <c r="U748" i="21"/>
  <c r="T748" i="21"/>
  <c r="P748" i="21"/>
  <c r="O748" i="21"/>
  <c r="N748" i="21"/>
  <c r="M748" i="21"/>
  <c r="B749" i="21"/>
  <c r="AP747" i="21"/>
  <c r="AM747" i="21"/>
  <c r="AL747" i="21"/>
  <c r="AA747" i="21"/>
  <c r="AB747" i="21" s="1"/>
  <c r="U747" i="21"/>
  <c r="T747" i="21"/>
  <c r="P747" i="21"/>
  <c r="O747" i="21"/>
  <c r="N747" i="21"/>
  <c r="M747" i="21"/>
  <c r="B748" i="21"/>
  <c r="AP746" i="21"/>
  <c r="AM746" i="21"/>
  <c r="AL746" i="21"/>
  <c r="AA746" i="21"/>
  <c r="AB746" i="21" s="1"/>
  <c r="U746" i="21"/>
  <c r="T746" i="21"/>
  <c r="P746" i="21"/>
  <c r="O746" i="21"/>
  <c r="N746" i="21"/>
  <c r="M746" i="21"/>
  <c r="B747" i="21"/>
  <c r="AP745" i="21"/>
  <c r="AM745" i="21"/>
  <c r="AL745" i="21"/>
  <c r="AA745" i="21"/>
  <c r="AB745" i="21" s="1"/>
  <c r="U745" i="21"/>
  <c r="T745" i="21"/>
  <c r="P745" i="21"/>
  <c r="O745" i="21"/>
  <c r="N745" i="21"/>
  <c r="M745" i="21"/>
  <c r="B746" i="21"/>
  <c r="AP744" i="21"/>
  <c r="AM744" i="21"/>
  <c r="AL744" i="21"/>
  <c r="AA744" i="21"/>
  <c r="AB744" i="21" s="1"/>
  <c r="U744" i="21"/>
  <c r="T744" i="21"/>
  <c r="P744" i="21"/>
  <c r="O744" i="21"/>
  <c r="N744" i="21"/>
  <c r="M744" i="21"/>
  <c r="B745" i="21"/>
  <c r="AP743" i="21"/>
  <c r="AM743" i="21"/>
  <c r="AL743" i="21"/>
  <c r="AA743" i="21"/>
  <c r="AB743" i="21" s="1"/>
  <c r="U743" i="21"/>
  <c r="T743" i="21"/>
  <c r="P743" i="21"/>
  <c r="O743" i="21"/>
  <c r="N743" i="21"/>
  <c r="M743" i="21"/>
  <c r="B744" i="21"/>
  <c r="AP742" i="21"/>
  <c r="AM742" i="21"/>
  <c r="AL742" i="21"/>
  <c r="AA742" i="21"/>
  <c r="AB742" i="21" s="1"/>
  <c r="U742" i="21"/>
  <c r="T742" i="21"/>
  <c r="P742" i="21"/>
  <c r="O742" i="21"/>
  <c r="N742" i="21"/>
  <c r="M742" i="21"/>
  <c r="B743" i="21"/>
  <c r="AP741" i="21"/>
  <c r="AM741" i="21"/>
  <c r="AL741" i="21"/>
  <c r="AA741" i="21"/>
  <c r="AB741" i="21" s="1"/>
  <c r="U741" i="21"/>
  <c r="T741" i="21"/>
  <c r="P741" i="21"/>
  <c r="O741" i="21"/>
  <c r="N741" i="21"/>
  <c r="M741" i="21"/>
  <c r="B742" i="21"/>
  <c r="AP740" i="21"/>
  <c r="AM740" i="21"/>
  <c r="AL740" i="21"/>
  <c r="AA740" i="21"/>
  <c r="AB740" i="21" s="1"/>
  <c r="U740" i="21"/>
  <c r="T740" i="21"/>
  <c r="P740" i="21"/>
  <c r="O740" i="21"/>
  <c r="N740" i="21"/>
  <c r="M740" i="21"/>
  <c r="B741" i="21"/>
  <c r="AP739" i="21"/>
  <c r="AM739" i="21"/>
  <c r="AL739" i="21"/>
  <c r="AA739" i="21"/>
  <c r="AB739" i="21" s="1"/>
  <c r="U739" i="21"/>
  <c r="T739" i="21"/>
  <c r="P739" i="21"/>
  <c r="O739" i="21"/>
  <c r="N739" i="21"/>
  <c r="M739" i="21"/>
  <c r="B740" i="21"/>
  <c r="AP738" i="21"/>
  <c r="AM738" i="21"/>
  <c r="AL738" i="21"/>
  <c r="AA738" i="21"/>
  <c r="AB738" i="21" s="1"/>
  <c r="U738" i="21"/>
  <c r="T738" i="21"/>
  <c r="P738" i="21"/>
  <c r="O738" i="21"/>
  <c r="N738" i="21"/>
  <c r="M738" i="21"/>
  <c r="B739" i="21"/>
  <c r="AP737" i="21"/>
  <c r="AM737" i="21"/>
  <c r="AL737" i="21"/>
  <c r="AA737" i="21"/>
  <c r="AB737" i="21" s="1"/>
  <c r="U737" i="21"/>
  <c r="T737" i="21"/>
  <c r="P737" i="21"/>
  <c r="O737" i="21"/>
  <c r="N737" i="21"/>
  <c r="M737" i="21"/>
  <c r="B738" i="21"/>
  <c r="AP736" i="21"/>
  <c r="AM736" i="21"/>
  <c r="AL736" i="21"/>
  <c r="AA736" i="21"/>
  <c r="AB736" i="21" s="1"/>
  <c r="U736" i="21"/>
  <c r="T736" i="21"/>
  <c r="P736" i="21"/>
  <c r="O736" i="21"/>
  <c r="N736" i="21"/>
  <c r="M736" i="21"/>
  <c r="B737" i="21"/>
  <c r="AP735" i="21"/>
  <c r="AM735" i="21"/>
  <c r="AL735" i="21"/>
  <c r="AA735" i="21"/>
  <c r="AB735" i="21" s="1"/>
  <c r="U735" i="21"/>
  <c r="T735" i="21"/>
  <c r="P735" i="21"/>
  <c r="O735" i="21"/>
  <c r="N735" i="21"/>
  <c r="M735" i="21"/>
  <c r="B736" i="21"/>
  <c r="AP734" i="21"/>
  <c r="AM734" i="21"/>
  <c r="AL734" i="21"/>
  <c r="AA734" i="21"/>
  <c r="AB734" i="21" s="1"/>
  <c r="U734" i="21"/>
  <c r="T734" i="21"/>
  <c r="P734" i="21"/>
  <c r="O734" i="21"/>
  <c r="N734" i="21"/>
  <c r="M734" i="21"/>
  <c r="B735" i="21"/>
  <c r="AP733" i="21"/>
  <c r="AM733" i="21"/>
  <c r="AL733" i="21"/>
  <c r="AA733" i="21"/>
  <c r="AB733" i="21" s="1"/>
  <c r="U733" i="21"/>
  <c r="T733" i="21"/>
  <c r="P733" i="21"/>
  <c r="O733" i="21"/>
  <c r="N733" i="21"/>
  <c r="M733" i="21"/>
  <c r="B734" i="21"/>
  <c r="AP732" i="21"/>
  <c r="AM732" i="21"/>
  <c r="AL732" i="21"/>
  <c r="AA732" i="21"/>
  <c r="AB732" i="21" s="1"/>
  <c r="U732" i="21"/>
  <c r="T732" i="21"/>
  <c r="P732" i="21"/>
  <c r="O732" i="21"/>
  <c r="N732" i="21"/>
  <c r="M732" i="21"/>
  <c r="B733" i="21"/>
  <c r="AP731" i="21"/>
  <c r="AM731" i="21"/>
  <c r="AL731" i="21"/>
  <c r="AA731" i="21"/>
  <c r="AB731" i="21" s="1"/>
  <c r="U731" i="21"/>
  <c r="T731" i="21"/>
  <c r="P731" i="21"/>
  <c r="O731" i="21"/>
  <c r="N731" i="21"/>
  <c r="M731" i="21"/>
  <c r="B732" i="21"/>
  <c r="AP730" i="21"/>
  <c r="AM730" i="21"/>
  <c r="AL730" i="21"/>
  <c r="AA730" i="21"/>
  <c r="AB730" i="21" s="1"/>
  <c r="U730" i="21"/>
  <c r="T730" i="21"/>
  <c r="P730" i="21"/>
  <c r="O730" i="21"/>
  <c r="N730" i="21"/>
  <c r="M730" i="21"/>
  <c r="B731" i="21"/>
  <c r="AP729" i="21"/>
  <c r="AM729" i="21"/>
  <c r="AL729" i="21"/>
  <c r="AA729" i="21"/>
  <c r="AB729" i="21" s="1"/>
  <c r="U729" i="21"/>
  <c r="T729" i="21"/>
  <c r="P729" i="21"/>
  <c r="O729" i="21"/>
  <c r="N729" i="21"/>
  <c r="M729" i="21"/>
  <c r="B730" i="21"/>
  <c r="AP728" i="21"/>
  <c r="AM728" i="21"/>
  <c r="AL728" i="21"/>
  <c r="AA728" i="21"/>
  <c r="AB728" i="21" s="1"/>
  <c r="U728" i="21"/>
  <c r="T728" i="21"/>
  <c r="P728" i="21"/>
  <c r="O728" i="21"/>
  <c r="N728" i="21"/>
  <c r="M728" i="21"/>
  <c r="B729" i="21"/>
  <c r="AP727" i="21"/>
  <c r="AM727" i="21"/>
  <c r="AL727" i="21"/>
  <c r="AA727" i="21"/>
  <c r="AB727" i="21" s="1"/>
  <c r="U727" i="21"/>
  <c r="T727" i="21"/>
  <c r="P727" i="21"/>
  <c r="O727" i="21"/>
  <c r="N727" i="21"/>
  <c r="M727" i="21"/>
  <c r="B728" i="21"/>
  <c r="AP726" i="21"/>
  <c r="AM726" i="21"/>
  <c r="AL726" i="21"/>
  <c r="AA726" i="21"/>
  <c r="AB726" i="21" s="1"/>
  <c r="U726" i="21"/>
  <c r="T726" i="21"/>
  <c r="P726" i="21"/>
  <c r="O726" i="21"/>
  <c r="N726" i="21"/>
  <c r="M726" i="21"/>
  <c r="B727" i="21"/>
  <c r="AP725" i="21"/>
  <c r="AM725" i="21"/>
  <c r="AL725" i="21"/>
  <c r="AA725" i="21"/>
  <c r="AB725" i="21" s="1"/>
  <c r="U725" i="21"/>
  <c r="T725" i="21"/>
  <c r="P725" i="21"/>
  <c r="O725" i="21"/>
  <c r="N725" i="21"/>
  <c r="M725" i="21"/>
  <c r="B726" i="21"/>
  <c r="AP724" i="21"/>
  <c r="AM724" i="21"/>
  <c r="AL724" i="21"/>
  <c r="AA724" i="21"/>
  <c r="AB724" i="21" s="1"/>
  <c r="U724" i="21"/>
  <c r="T724" i="21"/>
  <c r="P724" i="21"/>
  <c r="O724" i="21"/>
  <c r="N724" i="21"/>
  <c r="M724" i="21"/>
  <c r="B725" i="21"/>
  <c r="AP723" i="21"/>
  <c r="AM723" i="21"/>
  <c r="AL723" i="21"/>
  <c r="AA723" i="21"/>
  <c r="AB723" i="21" s="1"/>
  <c r="U723" i="21"/>
  <c r="T723" i="21"/>
  <c r="P723" i="21"/>
  <c r="O723" i="21"/>
  <c r="N723" i="21"/>
  <c r="M723" i="21"/>
  <c r="B724" i="21"/>
  <c r="AP722" i="21"/>
  <c r="AM722" i="21"/>
  <c r="AL722" i="21"/>
  <c r="AA722" i="21"/>
  <c r="AB722" i="21" s="1"/>
  <c r="U722" i="21"/>
  <c r="T722" i="21"/>
  <c r="P722" i="21"/>
  <c r="O722" i="21"/>
  <c r="N722" i="21"/>
  <c r="M722" i="21"/>
  <c r="B723" i="21"/>
  <c r="AP721" i="21"/>
  <c r="AM721" i="21"/>
  <c r="AL721" i="21"/>
  <c r="AA721" i="21"/>
  <c r="AB721" i="21" s="1"/>
  <c r="U721" i="21"/>
  <c r="T721" i="21"/>
  <c r="P721" i="21"/>
  <c r="O721" i="21"/>
  <c r="N721" i="21"/>
  <c r="M721" i="21"/>
  <c r="B722" i="21"/>
  <c r="AP720" i="21"/>
  <c r="AM720" i="21"/>
  <c r="AL720" i="21"/>
  <c r="AA720" i="21"/>
  <c r="AB720" i="21" s="1"/>
  <c r="U720" i="21"/>
  <c r="T720" i="21"/>
  <c r="P720" i="21"/>
  <c r="O720" i="21"/>
  <c r="N720" i="21"/>
  <c r="M720" i="21"/>
  <c r="B721" i="21"/>
  <c r="AP719" i="21"/>
  <c r="AM719" i="21"/>
  <c r="AL719" i="21"/>
  <c r="AA719" i="21"/>
  <c r="AB719" i="21" s="1"/>
  <c r="U719" i="21"/>
  <c r="T719" i="21"/>
  <c r="P719" i="21"/>
  <c r="O719" i="21"/>
  <c r="N719" i="21"/>
  <c r="M719" i="21"/>
  <c r="B720" i="21"/>
  <c r="AP718" i="21"/>
  <c r="AM718" i="21"/>
  <c r="AL718" i="21"/>
  <c r="AA718" i="21"/>
  <c r="AB718" i="21" s="1"/>
  <c r="U718" i="21"/>
  <c r="T718" i="21"/>
  <c r="P718" i="21"/>
  <c r="O718" i="21"/>
  <c r="N718" i="21"/>
  <c r="M718" i="21"/>
  <c r="B719" i="21"/>
  <c r="AP717" i="21"/>
  <c r="AM717" i="21"/>
  <c r="AL717" i="21"/>
  <c r="AA717" i="21"/>
  <c r="AB717" i="21" s="1"/>
  <c r="U717" i="21"/>
  <c r="T717" i="21"/>
  <c r="P717" i="21"/>
  <c r="O717" i="21"/>
  <c r="N717" i="21"/>
  <c r="M717" i="21"/>
  <c r="B718" i="21"/>
  <c r="AP716" i="21"/>
  <c r="AM716" i="21"/>
  <c r="AL716" i="21"/>
  <c r="AA716" i="21"/>
  <c r="AB716" i="21" s="1"/>
  <c r="U716" i="21"/>
  <c r="T716" i="21"/>
  <c r="P716" i="21"/>
  <c r="O716" i="21"/>
  <c r="N716" i="21"/>
  <c r="M716" i="21"/>
  <c r="B717" i="21"/>
  <c r="AP715" i="21"/>
  <c r="AM715" i="21"/>
  <c r="AL715" i="21"/>
  <c r="AA715" i="21"/>
  <c r="AB715" i="21" s="1"/>
  <c r="U715" i="21"/>
  <c r="T715" i="21"/>
  <c r="P715" i="21"/>
  <c r="O715" i="21"/>
  <c r="N715" i="21"/>
  <c r="M715" i="21"/>
  <c r="B716" i="21"/>
  <c r="AP714" i="21"/>
  <c r="AM714" i="21"/>
  <c r="AL714" i="21"/>
  <c r="AA714" i="21"/>
  <c r="AB714" i="21" s="1"/>
  <c r="U714" i="21"/>
  <c r="T714" i="21"/>
  <c r="P714" i="21"/>
  <c r="O714" i="21"/>
  <c r="N714" i="21"/>
  <c r="M714" i="21"/>
  <c r="B715" i="21"/>
  <c r="AP713" i="21"/>
  <c r="AM713" i="21"/>
  <c r="AL713" i="21"/>
  <c r="AA713" i="21"/>
  <c r="AB713" i="21" s="1"/>
  <c r="U713" i="21"/>
  <c r="T713" i="21"/>
  <c r="P713" i="21"/>
  <c r="O713" i="21"/>
  <c r="N713" i="21"/>
  <c r="M713" i="21"/>
  <c r="B714" i="21"/>
  <c r="AP712" i="21"/>
  <c r="AM712" i="21"/>
  <c r="AL712" i="21"/>
  <c r="AA712" i="21"/>
  <c r="AB712" i="21" s="1"/>
  <c r="U712" i="21"/>
  <c r="T712" i="21"/>
  <c r="P712" i="21"/>
  <c r="O712" i="21"/>
  <c r="N712" i="21"/>
  <c r="M712" i="21"/>
  <c r="B713" i="21"/>
  <c r="AP711" i="21"/>
  <c r="AM711" i="21"/>
  <c r="AL711" i="21"/>
  <c r="AA711" i="21"/>
  <c r="AB711" i="21" s="1"/>
  <c r="U711" i="21"/>
  <c r="T711" i="21"/>
  <c r="P711" i="21"/>
  <c r="O711" i="21"/>
  <c r="N711" i="21"/>
  <c r="M711" i="21"/>
  <c r="B712" i="21"/>
  <c r="AP710" i="21"/>
  <c r="AM710" i="21"/>
  <c r="AL710" i="21"/>
  <c r="AA710" i="21"/>
  <c r="AB710" i="21" s="1"/>
  <c r="U710" i="21"/>
  <c r="T710" i="21"/>
  <c r="P710" i="21"/>
  <c r="O710" i="21"/>
  <c r="N710" i="21"/>
  <c r="M710" i="21"/>
  <c r="B711" i="21"/>
  <c r="AP709" i="21"/>
  <c r="AM709" i="21"/>
  <c r="AL709" i="21"/>
  <c r="AA709" i="21"/>
  <c r="AB709" i="21" s="1"/>
  <c r="U709" i="21"/>
  <c r="T709" i="21"/>
  <c r="P709" i="21"/>
  <c r="O709" i="21"/>
  <c r="N709" i="21"/>
  <c r="M709" i="21"/>
  <c r="B710" i="21"/>
  <c r="AP708" i="21"/>
  <c r="AM708" i="21"/>
  <c r="AL708" i="21"/>
  <c r="AA708" i="21"/>
  <c r="AB708" i="21" s="1"/>
  <c r="U708" i="21"/>
  <c r="T708" i="21"/>
  <c r="P708" i="21"/>
  <c r="O708" i="21"/>
  <c r="N708" i="21"/>
  <c r="M708" i="21"/>
  <c r="B709" i="21"/>
  <c r="AP707" i="21"/>
  <c r="AM707" i="21"/>
  <c r="AL707" i="21"/>
  <c r="AA707" i="21"/>
  <c r="AB707" i="21" s="1"/>
  <c r="U707" i="21"/>
  <c r="T707" i="21"/>
  <c r="P707" i="21"/>
  <c r="O707" i="21"/>
  <c r="N707" i="21"/>
  <c r="M707" i="21"/>
  <c r="B708" i="21"/>
  <c r="AP706" i="21"/>
  <c r="AM706" i="21"/>
  <c r="AL706" i="21"/>
  <c r="AA706" i="21"/>
  <c r="AB706" i="21" s="1"/>
  <c r="U706" i="21"/>
  <c r="T706" i="21"/>
  <c r="P706" i="21"/>
  <c r="O706" i="21"/>
  <c r="N706" i="21"/>
  <c r="M706" i="21"/>
  <c r="B707" i="21"/>
  <c r="AP705" i="21"/>
  <c r="AM705" i="21"/>
  <c r="AL705" i="21"/>
  <c r="AA705" i="21"/>
  <c r="AB705" i="21" s="1"/>
  <c r="U705" i="21"/>
  <c r="T705" i="21"/>
  <c r="P705" i="21"/>
  <c r="O705" i="21"/>
  <c r="N705" i="21"/>
  <c r="M705" i="21"/>
  <c r="B706" i="21"/>
  <c r="AP704" i="21"/>
  <c r="AM704" i="21"/>
  <c r="AL704" i="21"/>
  <c r="AA704" i="21"/>
  <c r="AB704" i="21" s="1"/>
  <c r="U704" i="21"/>
  <c r="T704" i="21"/>
  <c r="P704" i="21"/>
  <c r="O704" i="21"/>
  <c r="N704" i="21"/>
  <c r="M704" i="21"/>
  <c r="B705" i="21"/>
  <c r="AP703" i="21"/>
  <c r="AM703" i="21"/>
  <c r="AL703" i="21"/>
  <c r="AA703" i="21"/>
  <c r="AB703" i="21" s="1"/>
  <c r="U703" i="21"/>
  <c r="T703" i="21"/>
  <c r="P703" i="21"/>
  <c r="O703" i="21"/>
  <c r="N703" i="21"/>
  <c r="M703" i="21"/>
  <c r="B704" i="21"/>
  <c r="AP702" i="21"/>
  <c r="AM702" i="21"/>
  <c r="AL702" i="21"/>
  <c r="AA702" i="21"/>
  <c r="AB702" i="21" s="1"/>
  <c r="U702" i="21"/>
  <c r="T702" i="21"/>
  <c r="P702" i="21"/>
  <c r="O702" i="21"/>
  <c r="N702" i="21"/>
  <c r="M702" i="21"/>
  <c r="B703" i="21"/>
  <c r="AP701" i="21"/>
  <c r="AM701" i="21"/>
  <c r="AL701" i="21"/>
  <c r="AA701" i="21"/>
  <c r="AB701" i="21" s="1"/>
  <c r="U701" i="21"/>
  <c r="T701" i="21"/>
  <c r="P701" i="21"/>
  <c r="O701" i="21"/>
  <c r="N701" i="21"/>
  <c r="M701" i="21"/>
  <c r="B702" i="21"/>
  <c r="AP700" i="21"/>
  <c r="AM700" i="21"/>
  <c r="AL700" i="21"/>
  <c r="AA700" i="21"/>
  <c r="AB700" i="21" s="1"/>
  <c r="U700" i="21"/>
  <c r="T700" i="21"/>
  <c r="P700" i="21"/>
  <c r="O700" i="21"/>
  <c r="N700" i="21"/>
  <c r="M700" i="21"/>
  <c r="B701" i="21"/>
  <c r="AP699" i="21"/>
  <c r="AM699" i="21"/>
  <c r="AL699" i="21"/>
  <c r="AA699" i="21"/>
  <c r="AB699" i="21" s="1"/>
  <c r="U699" i="21"/>
  <c r="T699" i="21"/>
  <c r="P699" i="21"/>
  <c r="O699" i="21"/>
  <c r="N699" i="21"/>
  <c r="M699" i="21"/>
  <c r="B700" i="21"/>
  <c r="AP698" i="21"/>
  <c r="AM698" i="21"/>
  <c r="AL698" i="21"/>
  <c r="AA698" i="21"/>
  <c r="AB698" i="21" s="1"/>
  <c r="U698" i="21"/>
  <c r="T698" i="21"/>
  <c r="P698" i="21"/>
  <c r="O698" i="21"/>
  <c r="N698" i="21"/>
  <c r="M698" i="21"/>
  <c r="B699" i="21"/>
  <c r="AP697" i="21"/>
  <c r="AM697" i="21"/>
  <c r="AL697" i="21"/>
  <c r="AA697" i="21"/>
  <c r="AB697" i="21" s="1"/>
  <c r="U697" i="21"/>
  <c r="T697" i="21"/>
  <c r="P697" i="21"/>
  <c r="O697" i="21"/>
  <c r="N697" i="21"/>
  <c r="M697" i="21"/>
  <c r="B698" i="21"/>
  <c r="AP696" i="21"/>
  <c r="AM696" i="21"/>
  <c r="AL696" i="21"/>
  <c r="AA696" i="21"/>
  <c r="AB696" i="21" s="1"/>
  <c r="U696" i="21"/>
  <c r="T696" i="21"/>
  <c r="P696" i="21"/>
  <c r="O696" i="21"/>
  <c r="N696" i="21"/>
  <c r="M696" i="21"/>
  <c r="B697" i="21"/>
  <c r="AP695" i="21"/>
  <c r="AM695" i="21"/>
  <c r="AL695" i="21"/>
  <c r="AA695" i="21"/>
  <c r="AB695" i="21" s="1"/>
  <c r="U695" i="21"/>
  <c r="T695" i="21"/>
  <c r="P695" i="21"/>
  <c r="O695" i="21"/>
  <c r="N695" i="21"/>
  <c r="M695" i="21"/>
  <c r="B696" i="21"/>
  <c r="AP694" i="21"/>
  <c r="AM694" i="21"/>
  <c r="AL694" i="21"/>
  <c r="AA694" i="21"/>
  <c r="AB694" i="21" s="1"/>
  <c r="U694" i="21"/>
  <c r="T694" i="21"/>
  <c r="P694" i="21"/>
  <c r="O694" i="21"/>
  <c r="N694" i="21"/>
  <c r="M694" i="21"/>
  <c r="B695" i="21"/>
  <c r="AP693" i="21"/>
  <c r="AM693" i="21"/>
  <c r="AL693" i="21"/>
  <c r="AA693" i="21"/>
  <c r="AB693" i="21" s="1"/>
  <c r="U693" i="21"/>
  <c r="T693" i="21"/>
  <c r="P693" i="21"/>
  <c r="O693" i="21"/>
  <c r="N693" i="21"/>
  <c r="M693" i="21"/>
  <c r="B694" i="21"/>
  <c r="AP692" i="21"/>
  <c r="AM692" i="21"/>
  <c r="AL692" i="21"/>
  <c r="AA692" i="21"/>
  <c r="AB692" i="21" s="1"/>
  <c r="U692" i="21"/>
  <c r="T692" i="21"/>
  <c r="P692" i="21"/>
  <c r="O692" i="21"/>
  <c r="N692" i="21"/>
  <c r="M692" i="21"/>
  <c r="B693" i="21"/>
  <c r="AP691" i="21"/>
  <c r="AM691" i="21"/>
  <c r="AL691" i="21"/>
  <c r="AA691" i="21"/>
  <c r="AB691" i="21" s="1"/>
  <c r="U691" i="21"/>
  <c r="T691" i="21"/>
  <c r="P691" i="21"/>
  <c r="O691" i="21"/>
  <c r="N691" i="21"/>
  <c r="M691" i="21"/>
  <c r="B692" i="21"/>
  <c r="AP690" i="21"/>
  <c r="AM690" i="21"/>
  <c r="AL690" i="21"/>
  <c r="AA690" i="21"/>
  <c r="AB690" i="21" s="1"/>
  <c r="U690" i="21"/>
  <c r="T690" i="21"/>
  <c r="P690" i="21"/>
  <c r="O690" i="21"/>
  <c r="N690" i="21"/>
  <c r="M690" i="21"/>
  <c r="B691" i="21"/>
  <c r="AP689" i="21"/>
  <c r="AM689" i="21"/>
  <c r="AL689" i="21"/>
  <c r="AA689" i="21"/>
  <c r="AB689" i="21" s="1"/>
  <c r="U689" i="21"/>
  <c r="T689" i="21"/>
  <c r="P689" i="21"/>
  <c r="O689" i="21"/>
  <c r="N689" i="21"/>
  <c r="M689" i="21"/>
  <c r="B690" i="21"/>
  <c r="AP688" i="21"/>
  <c r="AM688" i="21"/>
  <c r="AL688" i="21"/>
  <c r="AA688" i="21"/>
  <c r="AB688" i="21" s="1"/>
  <c r="U688" i="21"/>
  <c r="T688" i="21"/>
  <c r="P688" i="21"/>
  <c r="O688" i="21"/>
  <c r="N688" i="21"/>
  <c r="M688" i="21"/>
  <c r="B689" i="21"/>
  <c r="AP687" i="21"/>
  <c r="AM687" i="21"/>
  <c r="AL687" i="21"/>
  <c r="AA687" i="21"/>
  <c r="Y687" i="21"/>
  <c r="U687" i="21"/>
  <c r="T687" i="21"/>
  <c r="P687" i="21"/>
  <c r="O687" i="21"/>
  <c r="N687" i="21"/>
  <c r="M687" i="21"/>
  <c r="B688" i="21"/>
  <c r="AP686" i="21"/>
  <c r="AM686" i="21"/>
  <c r="AL686" i="21"/>
  <c r="AA686" i="21"/>
  <c r="AB686" i="21" s="1"/>
  <c r="U686" i="21"/>
  <c r="T686" i="21"/>
  <c r="P686" i="21"/>
  <c r="O686" i="21"/>
  <c r="N686" i="21"/>
  <c r="M686" i="21"/>
  <c r="B687" i="21"/>
  <c r="AP685" i="21"/>
  <c r="AM685" i="21"/>
  <c r="AL685" i="21"/>
  <c r="AA685" i="21"/>
  <c r="AB685" i="21" s="1"/>
  <c r="U685" i="21"/>
  <c r="T685" i="21"/>
  <c r="P685" i="21"/>
  <c r="O685" i="21"/>
  <c r="N685" i="21"/>
  <c r="M685" i="21"/>
  <c r="B686" i="21"/>
  <c r="AP684" i="21"/>
  <c r="AM684" i="21"/>
  <c r="AL684" i="21"/>
  <c r="AA684" i="21"/>
  <c r="AB684" i="21" s="1"/>
  <c r="U684" i="21"/>
  <c r="T684" i="21"/>
  <c r="P684" i="21"/>
  <c r="O684" i="21"/>
  <c r="N684" i="21"/>
  <c r="M684" i="21"/>
  <c r="B685" i="21"/>
  <c r="AP683" i="21"/>
  <c r="AM683" i="21"/>
  <c r="AL683" i="21"/>
  <c r="AA683" i="21"/>
  <c r="AB683" i="21" s="1"/>
  <c r="U683" i="21"/>
  <c r="T683" i="21"/>
  <c r="P683" i="21"/>
  <c r="O683" i="21"/>
  <c r="N683" i="21"/>
  <c r="M683" i="21"/>
  <c r="B684" i="21"/>
  <c r="AP682" i="21"/>
  <c r="AM682" i="21"/>
  <c r="AL682" i="21"/>
  <c r="AA682" i="21"/>
  <c r="AB682" i="21" s="1"/>
  <c r="U682" i="21"/>
  <c r="T682" i="21"/>
  <c r="P682" i="21"/>
  <c r="O682" i="21"/>
  <c r="N682" i="21"/>
  <c r="M682" i="21"/>
  <c r="B683" i="21"/>
  <c r="AP681" i="21"/>
  <c r="AM681" i="21"/>
  <c r="AL681" i="21"/>
  <c r="AA681" i="21"/>
  <c r="AB681" i="21" s="1"/>
  <c r="U681" i="21"/>
  <c r="T681" i="21"/>
  <c r="P681" i="21"/>
  <c r="O681" i="21"/>
  <c r="N681" i="21"/>
  <c r="M681" i="21"/>
  <c r="B682" i="21"/>
  <c r="AP680" i="21"/>
  <c r="AM680" i="21"/>
  <c r="AL680" i="21"/>
  <c r="AA680" i="21"/>
  <c r="AB680" i="21" s="1"/>
  <c r="U680" i="21"/>
  <c r="T680" i="21"/>
  <c r="P680" i="21"/>
  <c r="O680" i="21"/>
  <c r="N680" i="21"/>
  <c r="M680" i="21"/>
  <c r="B681" i="21"/>
  <c r="AP679" i="21"/>
  <c r="AM679" i="21"/>
  <c r="AL679" i="21"/>
  <c r="AA679" i="21"/>
  <c r="AB679" i="21" s="1"/>
  <c r="U679" i="21"/>
  <c r="T679" i="21"/>
  <c r="P679" i="21"/>
  <c r="O679" i="21"/>
  <c r="N679" i="21"/>
  <c r="M679" i="21"/>
  <c r="B680" i="21"/>
  <c r="AP678" i="21"/>
  <c r="AM678" i="21"/>
  <c r="AL678" i="21"/>
  <c r="AA678" i="21"/>
  <c r="AB678" i="21" s="1"/>
  <c r="U678" i="21"/>
  <c r="T678" i="21"/>
  <c r="P678" i="21"/>
  <c r="O678" i="21"/>
  <c r="N678" i="21"/>
  <c r="M678" i="21"/>
  <c r="B679" i="21"/>
  <c r="AP677" i="21"/>
  <c r="AM677" i="21"/>
  <c r="AL677" i="21"/>
  <c r="AA677" i="21"/>
  <c r="AB677" i="21" s="1"/>
  <c r="U677" i="21"/>
  <c r="T677" i="21"/>
  <c r="P677" i="21"/>
  <c r="O677" i="21"/>
  <c r="N677" i="21"/>
  <c r="M677" i="21"/>
  <c r="B678" i="21"/>
  <c r="AP676" i="21"/>
  <c r="AM676" i="21"/>
  <c r="AL676" i="21"/>
  <c r="AA676" i="21"/>
  <c r="AB676" i="21" s="1"/>
  <c r="U676" i="21"/>
  <c r="T676" i="21"/>
  <c r="P676" i="21"/>
  <c r="O676" i="21"/>
  <c r="N676" i="21"/>
  <c r="M676" i="21"/>
  <c r="B677" i="21"/>
  <c r="AP675" i="21"/>
  <c r="AM675" i="21"/>
  <c r="AL675" i="21"/>
  <c r="AA675" i="21"/>
  <c r="AB675" i="21" s="1"/>
  <c r="U675" i="21"/>
  <c r="T675" i="21"/>
  <c r="P675" i="21"/>
  <c r="O675" i="21"/>
  <c r="N675" i="21"/>
  <c r="M675" i="21"/>
  <c r="B676" i="21"/>
  <c r="AP674" i="21"/>
  <c r="AM674" i="21"/>
  <c r="AL674" i="21"/>
  <c r="AA674" i="21"/>
  <c r="AB674" i="21" s="1"/>
  <c r="U674" i="21"/>
  <c r="T674" i="21"/>
  <c r="P674" i="21"/>
  <c r="O674" i="21"/>
  <c r="N674" i="21"/>
  <c r="M674" i="21"/>
  <c r="B675" i="21"/>
  <c r="AP673" i="21"/>
  <c r="AM673" i="21"/>
  <c r="AL673" i="21"/>
  <c r="AA673" i="21"/>
  <c r="AB673" i="21" s="1"/>
  <c r="U673" i="21"/>
  <c r="T673" i="21"/>
  <c r="P673" i="21"/>
  <c r="O673" i="21"/>
  <c r="N673" i="21"/>
  <c r="M673" i="21"/>
  <c r="B674" i="21"/>
  <c r="AP672" i="21"/>
  <c r="AM672" i="21"/>
  <c r="AL672" i="21"/>
  <c r="AA672" i="21"/>
  <c r="AB672" i="21" s="1"/>
  <c r="U672" i="21"/>
  <c r="T672" i="21"/>
  <c r="P672" i="21"/>
  <c r="O672" i="21"/>
  <c r="N672" i="21"/>
  <c r="M672" i="21"/>
  <c r="B673" i="21"/>
  <c r="AP671" i="21"/>
  <c r="AM671" i="21"/>
  <c r="AL671" i="21"/>
  <c r="AA671" i="21"/>
  <c r="AB671" i="21" s="1"/>
  <c r="U671" i="21"/>
  <c r="T671" i="21"/>
  <c r="P671" i="21"/>
  <c r="O671" i="21"/>
  <c r="N671" i="21"/>
  <c r="M671" i="21"/>
  <c r="B672" i="21"/>
  <c r="AP670" i="21"/>
  <c r="AM670" i="21"/>
  <c r="AL670" i="21"/>
  <c r="AA670" i="21"/>
  <c r="AB670" i="21" s="1"/>
  <c r="U670" i="21"/>
  <c r="T670" i="21"/>
  <c r="P670" i="21"/>
  <c r="O670" i="21"/>
  <c r="N670" i="21"/>
  <c r="M670" i="21"/>
  <c r="B671" i="21"/>
  <c r="AP669" i="21"/>
  <c r="AM669" i="21"/>
  <c r="AL669" i="21"/>
  <c r="AA669" i="21"/>
  <c r="AB669" i="21" s="1"/>
  <c r="U669" i="21"/>
  <c r="T669" i="21"/>
  <c r="P669" i="21"/>
  <c r="O669" i="21"/>
  <c r="N669" i="21"/>
  <c r="M669" i="21"/>
  <c r="B670" i="21"/>
  <c r="AP668" i="21"/>
  <c r="AM668" i="21"/>
  <c r="AL668" i="21"/>
  <c r="AA668" i="21"/>
  <c r="AB668" i="21" s="1"/>
  <c r="U668" i="21"/>
  <c r="T668" i="21"/>
  <c r="P668" i="21"/>
  <c r="O668" i="21"/>
  <c r="N668" i="21"/>
  <c r="M668" i="21"/>
  <c r="B669" i="21"/>
  <c r="AP667" i="21"/>
  <c r="AM667" i="21"/>
  <c r="AL667" i="21"/>
  <c r="AA667" i="21"/>
  <c r="AB667" i="21" s="1"/>
  <c r="U667" i="21"/>
  <c r="T667" i="21"/>
  <c r="P667" i="21"/>
  <c r="O667" i="21"/>
  <c r="N667" i="21"/>
  <c r="M667" i="21"/>
  <c r="B668" i="21"/>
  <c r="AP666" i="21"/>
  <c r="AM666" i="21"/>
  <c r="AL666" i="21"/>
  <c r="AA666" i="21"/>
  <c r="AB666" i="21" s="1"/>
  <c r="U666" i="21"/>
  <c r="T666" i="21"/>
  <c r="P666" i="21"/>
  <c r="O666" i="21"/>
  <c r="N666" i="21"/>
  <c r="M666" i="21"/>
  <c r="B667" i="21"/>
  <c r="AP665" i="21"/>
  <c r="AM665" i="21"/>
  <c r="AL665" i="21"/>
  <c r="AA665" i="21"/>
  <c r="AB665" i="21" s="1"/>
  <c r="U665" i="21"/>
  <c r="T665" i="21"/>
  <c r="P665" i="21"/>
  <c r="O665" i="21"/>
  <c r="N665" i="21"/>
  <c r="M665" i="21"/>
  <c r="B666" i="21"/>
  <c r="AP664" i="21"/>
  <c r="AM664" i="21"/>
  <c r="AL664" i="21"/>
  <c r="AA664" i="21"/>
  <c r="AB664" i="21" s="1"/>
  <c r="U664" i="21"/>
  <c r="T664" i="21"/>
  <c r="P664" i="21"/>
  <c r="O664" i="21"/>
  <c r="N664" i="21"/>
  <c r="M664" i="21"/>
  <c r="B665" i="21"/>
  <c r="AP663" i="21"/>
  <c r="AM663" i="21"/>
  <c r="AL663" i="21"/>
  <c r="AA663" i="21"/>
  <c r="AB663" i="21" s="1"/>
  <c r="U663" i="21"/>
  <c r="T663" i="21"/>
  <c r="P663" i="21"/>
  <c r="O663" i="21"/>
  <c r="N663" i="21"/>
  <c r="M663" i="21"/>
  <c r="B664" i="21"/>
  <c r="AP662" i="21"/>
  <c r="AM662" i="21"/>
  <c r="AL662" i="21"/>
  <c r="AA662" i="21"/>
  <c r="AB662" i="21" s="1"/>
  <c r="U662" i="21"/>
  <c r="T662" i="21"/>
  <c r="P662" i="21"/>
  <c r="O662" i="21"/>
  <c r="N662" i="21"/>
  <c r="M662" i="21"/>
  <c r="B663" i="21"/>
  <c r="AP661" i="21"/>
  <c r="AM661" i="21"/>
  <c r="AL661" i="21"/>
  <c r="AA661" i="21"/>
  <c r="AB661" i="21" s="1"/>
  <c r="U661" i="21"/>
  <c r="T661" i="21"/>
  <c r="P661" i="21"/>
  <c r="O661" i="21"/>
  <c r="N661" i="21"/>
  <c r="M661" i="21"/>
  <c r="B662" i="21"/>
  <c r="AP660" i="21"/>
  <c r="AM660" i="21"/>
  <c r="AL660" i="21"/>
  <c r="AA660" i="21"/>
  <c r="AB660" i="21" s="1"/>
  <c r="U660" i="21"/>
  <c r="T660" i="21"/>
  <c r="P660" i="21"/>
  <c r="O660" i="21"/>
  <c r="N660" i="21"/>
  <c r="M660" i="21"/>
  <c r="B661" i="21"/>
  <c r="AP659" i="21"/>
  <c r="AM659" i="21"/>
  <c r="AL659" i="21"/>
  <c r="AA659" i="21"/>
  <c r="AB659" i="21" s="1"/>
  <c r="U659" i="21"/>
  <c r="T659" i="21"/>
  <c r="P659" i="21"/>
  <c r="O659" i="21"/>
  <c r="N659" i="21"/>
  <c r="M659" i="21"/>
  <c r="B660" i="21"/>
  <c r="AP658" i="21"/>
  <c r="AM658" i="21"/>
  <c r="AL658" i="21"/>
  <c r="AA658" i="21"/>
  <c r="AB658" i="21" s="1"/>
  <c r="U658" i="21"/>
  <c r="T658" i="21"/>
  <c r="P658" i="21"/>
  <c r="O658" i="21"/>
  <c r="N658" i="21"/>
  <c r="M658" i="21"/>
  <c r="B659" i="21"/>
  <c r="AP657" i="21"/>
  <c r="AM657" i="21"/>
  <c r="AL657" i="21"/>
  <c r="AA657" i="21"/>
  <c r="AB657" i="21" s="1"/>
  <c r="U657" i="21"/>
  <c r="T657" i="21"/>
  <c r="P657" i="21"/>
  <c r="O657" i="21"/>
  <c r="N657" i="21"/>
  <c r="M657" i="21"/>
  <c r="B658" i="21"/>
  <c r="AP656" i="21"/>
  <c r="AM656" i="21"/>
  <c r="AL656" i="21"/>
  <c r="AA656" i="21"/>
  <c r="AB656" i="21" s="1"/>
  <c r="U656" i="21"/>
  <c r="T656" i="21"/>
  <c r="P656" i="21"/>
  <c r="O656" i="21"/>
  <c r="N656" i="21"/>
  <c r="M656" i="21"/>
  <c r="B657" i="21"/>
  <c r="AP655" i="21"/>
  <c r="AM655" i="21"/>
  <c r="AL655" i="21"/>
  <c r="AA655" i="21"/>
  <c r="AB655" i="21" s="1"/>
  <c r="U655" i="21"/>
  <c r="T655" i="21"/>
  <c r="P655" i="21"/>
  <c r="O655" i="21"/>
  <c r="N655" i="21"/>
  <c r="M655" i="21"/>
  <c r="B656" i="21"/>
  <c r="AP654" i="21"/>
  <c r="AM654" i="21"/>
  <c r="AL654" i="21"/>
  <c r="AA654" i="21"/>
  <c r="Y654" i="21"/>
  <c r="U654" i="21"/>
  <c r="T654" i="21"/>
  <c r="P654" i="21"/>
  <c r="O654" i="21"/>
  <c r="N654" i="21"/>
  <c r="M654" i="21"/>
  <c r="B655" i="21"/>
  <c r="AP653" i="21"/>
  <c r="AM653" i="21"/>
  <c r="AL653" i="21"/>
  <c r="AA653" i="21"/>
  <c r="AB653" i="21" s="1"/>
  <c r="U653" i="21"/>
  <c r="T653" i="21"/>
  <c r="P653" i="21"/>
  <c r="O653" i="21"/>
  <c r="N653" i="21"/>
  <c r="M653" i="21"/>
  <c r="B654" i="21"/>
  <c r="AP652" i="21"/>
  <c r="AM652" i="21"/>
  <c r="AL652" i="21"/>
  <c r="AA652" i="21"/>
  <c r="AB652" i="21" s="1"/>
  <c r="U652" i="21"/>
  <c r="T652" i="21"/>
  <c r="P652" i="21"/>
  <c r="O652" i="21"/>
  <c r="N652" i="21"/>
  <c r="M652" i="21"/>
  <c r="B653" i="21"/>
  <c r="AP651" i="21"/>
  <c r="AM651" i="21"/>
  <c r="AL651" i="21"/>
  <c r="AA651" i="21"/>
  <c r="AB651" i="21" s="1"/>
  <c r="U651" i="21"/>
  <c r="T651" i="21"/>
  <c r="P651" i="21"/>
  <c r="O651" i="21"/>
  <c r="N651" i="21"/>
  <c r="M651" i="21"/>
  <c r="B652" i="21"/>
  <c r="AP650" i="21"/>
  <c r="AM650" i="21"/>
  <c r="AL650" i="21"/>
  <c r="AA650" i="21"/>
  <c r="AB650" i="21" s="1"/>
  <c r="U650" i="21"/>
  <c r="T650" i="21"/>
  <c r="P650" i="21"/>
  <c r="O650" i="21"/>
  <c r="N650" i="21"/>
  <c r="M650" i="21"/>
  <c r="B651" i="21"/>
  <c r="AP649" i="21"/>
  <c r="AM649" i="21"/>
  <c r="AL649" i="21"/>
  <c r="AA649" i="21"/>
  <c r="Y649" i="21"/>
  <c r="U649" i="21"/>
  <c r="T649" i="21"/>
  <c r="P649" i="21"/>
  <c r="O649" i="21"/>
  <c r="N649" i="21"/>
  <c r="M649" i="21"/>
  <c r="B650" i="21"/>
  <c r="AP648" i="21"/>
  <c r="AM648" i="21"/>
  <c r="AL648" i="21"/>
  <c r="AA648" i="21"/>
  <c r="Y648" i="21"/>
  <c r="U648" i="21"/>
  <c r="T648" i="21"/>
  <c r="P648" i="21"/>
  <c r="O648" i="21"/>
  <c r="N648" i="21"/>
  <c r="M648" i="21"/>
  <c r="B649" i="21"/>
  <c r="AP647" i="21"/>
  <c r="AM647" i="21"/>
  <c r="AL647" i="21"/>
  <c r="AA647" i="21"/>
  <c r="AB647" i="21" s="1"/>
  <c r="U647" i="21"/>
  <c r="T647" i="21"/>
  <c r="P647" i="21"/>
  <c r="O647" i="21"/>
  <c r="N647" i="21"/>
  <c r="M647" i="21"/>
  <c r="B648" i="21"/>
  <c r="AP646" i="21"/>
  <c r="AM646" i="21"/>
  <c r="AL646" i="21"/>
  <c r="AA646" i="21"/>
  <c r="AB646" i="21" s="1"/>
  <c r="T646" i="21"/>
  <c r="U646" i="21" s="1"/>
  <c r="P646" i="21"/>
  <c r="O646" i="21"/>
  <c r="N646" i="21"/>
  <c r="M646" i="21"/>
  <c r="B647" i="21"/>
  <c r="AP645" i="21"/>
  <c r="AM645" i="21"/>
  <c r="AL645" i="21"/>
  <c r="AA645" i="21"/>
  <c r="AB645" i="21" s="1"/>
  <c r="T645" i="21"/>
  <c r="U645" i="21" s="1"/>
  <c r="P645" i="21"/>
  <c r="O645" i="21"/>
  <c r="N645" i="21"/>
  <c r="M645" i="21"/>
  <c r="B646" i="21"/>
  <c r="AP644" i="21"/>
  <c r="AM644" i="21"/>
  <c r="AL644" i="21"/>
  <c r="AA644" i="21"/>
  <c r="AB644" i="21" s="1"/>
  <c r="T644" i="21"/>
  <c r="U644" i="21" s="1"/>
  <c r="P644" i="21"/>
  <c r="O644" i="21"/>
  <c r="N644" i="21"/>
  <c r="M644" i="21"/>
  <c r="B645" i="21"/>
  <c r="AP643" i="21"/>
  <c r="AM643" i="21"/>
  <c r="AL643" i="21"/>
  <c r="AA643" i="21"/>
  <c r="AB643" i="21" s="1"/>
  <c r="T643" i="21"/>
  <c r="U643" i="21" s="1"/>
  <c r="P643" i="21"/>
  <c r="O643" i="21"/>
  <c r="N643" i="21"/>
  <c r="M643" i="21"/>
  <c r="B644" i="21"/>
  <c r="AP642" i="21"/>
  <c r="AM642" i="21"/>
  <c r="AL642" i="21"/>
  <c r="AA642" i="21"/>
  <c r="AB642" i="21" s="1"/>
  <c r="T642" i="21"/>
  <c r="U642" i="21" s="1"/>
  <c r="P642" i="21"/>
  <c r="O642" i="21"/>
  <c r="N642" i="21"/>
  <c r="M642" i="21"/>
  <c r="B643" i="21"/>
  <c r="AP641" i="21"/>
  <c r="AL641" i="21"/>
  <c r="AM641" i="21" s="1"/>
  <c r="AA641" i="21"/>
  <c r="AB641" i="21" s="1"/>
  <c r="T641" i="21"/>
  <c r="U641" i="21" s="1"/>
  <c r="M641" i="21"/>
  <c r="O641" i="21" s="1"/>
  <c r="B642" i="21"/>
  <c r="AP640" i="21"/>
  <c r="AL640" i="21"/>
  <c r="AM640" i="21" s="1"/>
  <c r="AA640" i="21"/>
  <c r="AB640" i="21" s="1"/>
  <c r="T640" i="21"/>
  <c r="U640" i="21" s="1"/>
  <c r="M640" i="21"/>
  <c r="O640" i="21" s="1"/>
  <c r="B641" i="21"/>
  <c r="AO639" i="21"/>
  <c r="AK639" i="21"/>
  <c r="Z639" i="21"/>
  <c r="S639" i="21"/>
  <c r="L639" i="21"/>
  <c r="B640" i="21"/>
  <c r="A640" i="21" s="1"/>
  <c r="AP638" i="21"/>
  <c r="AM638" i="21"/>
  <c r="AL638" i="21"/>
  <c r="AB638" i="21"/>
  <c r="AA638" i="21"/>
  <c r="U638" i="21"/>
  <c r="T638" i="21"/>
  <c r="P638" i="21"/>
  <c r="O638" i="21"/>
  <c r="N638" i="21"/>
  <c r="M638" i="21"/>
  <c r="AP637" i="21"/>
  <c r="B638" i="21"/>
  <c r="AP636" i="21"/>
  <c r="B637" i="21"/>
  <c r="AP635" i="21"/>
  <c r="AM635" i="21"/>
  <c r="AL635" i="21"/>
  <c r="AB635" i="21"/>
  <c r="AA635" i="21"/>
  <c r="U635" i="21"/>
  <c r="T635" i="21"/>
  <c r="P635" i="21"/>
  <c r="O635" i="21"/>
  <c r="N635" i="21"/>
  <c r="M635" i="21"/>
  <c r="B636" i="21"/>
  <c r="AP634" i="21"/>
  <c r="AM634" i="21"/>
  <c r="AL634" i="21"/>
  <c r="AB634" i="21"/>
  <c r="AA634" i="21"/>
  <c r="U634" i="21"/>
  <c r="T634" i="21"/>
  <c r="P634" i="21"/>
  <c r="O634" i="21"/>
  <c r="N634" i="21"/>
  <c r="M634" i="21"/>
  <c r="B635" i="21"/>
  <c r="AP633" i="21"/>
  <c r="AM633" i="21"/>
  <c r="AL633" i="21"/>
  <c r="AA633" i="21"/>
  <c r="AB633" i="21" s="1"/>
  <c r="U633" i="21"/>
  <c r="T633" i="21"/>
  <c r="N633" i="21"/>
  <c r="P633" i="21" s="1"/>
  <c r="M633" i="21"/>
  <c r="O633" i="21" s="1"/>
  <c r="B634" i="21"/>
  <c r="AO632" i="21"/>
  <c r="AK632" i="21"/>
  <c r="Z632" i="21"/>
  <c r="Y632" i="21"/>
  <c r="S632" i="21"/>
  <c r="L632" i="21"/>
  <c r="B633" i="21"/>
  <c r="A633" i="21" s="1"/>
  <c r="AP631" i="21"/>
  <c r="AM631" i="21"/>
  <c r="AL631" i="21"/>
  <c r="AB631" i="21"/>
  <c r="AA631" i="21"/>
  <c r="U631" i="21"/>
  <c r="T631" i="21"/>
  <c r="P631" i="21"/>
  <c r="O631" i="21"/>
  <c r="N631" i="21"/>
  <c r="M631" i="21"/>
  <c r="AP630" i="21"/>
  <c r="B631" i="21"/>
  <c r="AP629" i="21"/>
  <c r="B630" i="21"/>
  <c r="AP628" i="21"/>
  <c r="AM628" i="21"/>
  <c r="AL628" i="21"/>
  <c r="AB628" i="21"/>
  <c r="AA628" i="21"/>
  <c r="U628" i="21"/>
  <c r="T628" i="21"/>
  <c r="P628" i="21"/>
  <c r="O628" i="21"/>
  <c r="N628" i="21"/>
  <c r="M628" i="21"/>
  <c r="B629" i="21"/>
  <c r="AP627" i="21"/>
  <c r="AM627" i="21"/>
  <c r="AL627" i="21"/>
  <c r="AB627" i="21"/>
  <c r="AA627" i="21"/>
  <c r="U627" i="21"/>
  <c r="T627" i="21"/>
  <c r="N627" i="21"/>
  <c r="P627" i="21" s="1"/>
  <c r="M627" i="21"/>
  <c r="O627" i="21" s="1"/>
  <c r="B628" i="21"/>
  <c r="AP626" i="21"/>
  <c r="AM626" i="21"/>
  <c r="AL626" i="21"/>
  <c r="AA626" i="21"/>
  <c r="AB626" i="21" s="1"/>
  <c r="U626" i="21"/>
  <c r="T626" i="21"/>
  <c r="N626" i="21"/>
  <c r="P626" i="21" s="1"/>
  <c r="M626" i="21"/>
  <c r="O626" i="21" s="1"/>
  <c r="B627" i="21"/>
  <c r="AO625" i="21"/>
  <c r="AK625" i="21"/>
  <c r="Z625" i="21"/>
  <c r="Y625" i="21"/>
  <c r="S625" i="21"/>
  <c r="L625" i="21"/>
  <c r="B626" i="21"/>
  <c r="A626" i="21" s="1"/>
  <c r="AP624" i="21"/>
  <c r="AM624" i="21"/>
  <c r="AL624" i="21"/>
  <c r="AB624" i="21"/>
  <c r="AA624" i="21"/>
  <c r="U624" i="21"/>
  <c r="T624" i="21"/>
  <c r="P624" i="21"/>
  <c r="O624" i="21"/>
  <c r="N624" i="21"/>
  <c r="M624" i="21"/>
  <c r="AP623" i="21"/>
  <c r="AM623" i="21"/>
  <c r="AL623" i="21"/>
  <c r="AB623" i="21"/>
  <c r="AA623" i="21"/>
  <c r="T623" i="21"/>
  <c r="U623" i="21" s="1"/>
  <c r="P623" i="21"/>
  <c r="O623" i="21"/>
  <c r="N623" i="21"/>
  <c r="M623" i="21"/>
  <c r="B624" i="21"/>
  <c r="AP622" i="21"/>
  <c r="AM622" i="21"/>
  <c r="AL622" i="21"/>
  <c r="AB622" i="21"/>
  <c r="AA622" i="21"/>
  <c r="T622" i="21"/>
  <c r="U622" i="21" s="1"/>
  <c r="P622" i="21"/>
  <c r="O622" i="21"/>
  <c r="N622" i="21"/>
  <c r="M622" i="21"/>
  <c r="B623" i="21"/>
  <c r="AP621" i="21"/>
  <c r="AM621" i="21"/>
  <c r="AL621" i="21"/>
  <c r="AB621" i="21"/>
  <c r="AA621" i="21"/>
  <c r="T621" i="21"/>
  <c r="U621" i="21" s="1"/>
  <c r="P621" i="21"/>
  <c r="O621" i="21"/>
  <c r="N621" i="21"/>
  <c r="M621" i="21"/>
  <c r="B622" i="21"/>
  <c r="AP620" i="21"/>
  <c r="AM620" i="21"/>
  <c r="AL620" i="21"/>
  <c r="AB620" i="21"/>
  <c r="AA620" i="21"/>
  <c r="T620" i="21"/>
  <c r="U620" i="21" s="1"/>
  <c r="P620" i="21"/>
  <c r="O620" i="21"/>
  <c r="N620" i="21"/>
  <c r="M620" i="21"/>
  <c r="B621" i="21"/>
  <c r="AP619" i="21"/>
  <c r="AM619" i="21"/>
  <c r="AL619" i="21"/>
  <c r="AB619" i="21"/>
  <c r="AA619" i="21"/>
  <c r="T619" i="21"/>
  <c r="U619" i="21" s="1"/>
  <c r="P619" i="21"/>
  <c r="O619" i="21"/>
  <c r="N619" i="21"/>
  <c r="M619" i="21"/>
  <c r="B620" i="21"/>
  <c r="AP618" i="21"/>
  <c r="AM618" i="21"/>
  <c r="AL618" i="21"/>
  <c r="AB618" i="21"/>
  <c r="AA618" i="21"/>
  <c r="T618" i="21"/>
  <c r="U618" i="21" s="1"/>
  <c r="P618" i="21"/>
  <c r="O618" i="21"/>
  <c r="N618" i="21"/>
  <c r="M618" i="21"/>
  <c r="B619" i="21"/>
  <c r="AP617" i="21"/>
  <c r="AM617" i="21"/>
  <c r="AL617" i="21"/>
  <c r="AB617" i="21"/>
  <c r="AA617" i="21"/>
  <c r="T617" i="21"/>
  <c r="U617" i="21" s="1"/>
  <c r="P617" i="21"/>
  <c r="O617" i="21"/>
  <c r="N617" i="21"/>
  <c r="M617" i="21"/>
  <c r="B618" i="21"/>
  <c r="AP616" i="21"/>
  <c r="AM616" i="21"/>
  <c r="AL616" i="21"/>
  <c r="AB616" i="21"/>
  <c r="AA616" i="21"/>
  <c r="T616" i="21"/>
  <c r="U616" i="21" s="1"/>
  <c r="P616" i="21"/>
  <c r="O616" i="21"/>
  <c r="N616" i="21"/>
  <c r="M616" i="21"/>
  <c r="B617" i="21"/>
  <c r="AP615" i="21"/>
  <c r="AM615" i="21"/>
  <c r="AL615" i="21"/>
  <c r="AB615" i="21"/>
  <c r="AA615" i="21"/>
  <c r="T615" i="21"/>
  <c r="U615" i="21" s="1"/>
  <c r="P615" i="21"/>
  <c r="O615" i="21"/>
  <c r="N615" i="21"/>
  <c r="M615" i="21"/>
  <c r="B616" i="21"/>
  <c r="AP614" i="21"/>
  <c r="AM614" i="21"/>
  <c r="AL614" i="21"/>
  <c r="AB614" i="21"/>
  <c r="AA614" i="21"/>
  <c r="T614" i="21"/>
  <c r="U614" i="21" s="1"/>
  <c r="P614" i="21"/>
  <c r="O614" i="21"/>
  <c r="N614" i="21"/>
  <c r="M614" i="21"/>
  <c r="B615" i="21"/>
  <c r="AP613" i="21"/>
  <c r="AM613" i="21"/>
  <c r="AL613" i="21"/>
  <c r="AB613" i="21"/>
  <c r="AA613" i="21"/>
  <c r="T613" i="21"/>
  <c r="U613" i="21" s="1"/>
  <c r="P613" i="21"/>
  <c r="O613" i="21"/>
  <c r="N613" i="21"/>
  <c r="M613" i="21"/>
  <c r="B614" i="21"/>
  <c r="AP612" i="21"/>
  <c r="AM612" i="21"/>
  <c r="AL612" i="21"/>
  <c r="AB612" i="21"/>
  <c r="AA612" i="21"/>
  <c r="T612" i="21"/>
  <c r="U612" i="21" s="1"/>
  <c r="P612" i="21"/>
  <c r="O612" i="21"/>
  <c r="N612" i="21"/>
  <c r="M612" i="21"/>
  <c r="B613" i="21"/>
  <c r="AP611" i="21"/>
  <c r="AM611" i="21"/>
  <c r="AL611" i="21"/>
  <c r="AB611" i="21"/>
  <c r="AA611" i="21"/>
  <c r="T611" i="21"/>
  <c r="U611" i="21" s="1"/>
  <c r="P611" i="21"/>
  <c r="O611" i="21"/>
  <c r="N611" i="21"/>
  <c r="M611" i="21"/>
  <c r="B612" i="21"/>
  <c r="AP610" i="21"/>
  <c r="AM610" i="21"/>
  <c r="AL610" i="21"/>
  <c r="AB610" i="21"/>
  <c r="AA610" i="21"/>
  <c r="T610" i="21"/>
  <c r="U610" i="21" s="1"/>
  <c r="P610" i="21"/>
  <c r="O610" i="21"/>
  <c r="N610" i="21"/>
  <c r="M610" i="21"/>
  <c r="B611" i="21"/>
  <c r="AP609" i="21"/>
  <c r="AM609" i="21"/>
  <c r="AL609" i="21"/>
  <c r="AB609" i="21"/>
  <c r="AA609" i="21"/>
  <c r="T609" i="21"/>
  <c r="U609" i="21" s="1"/>
  <c r="P609" i="21"/>
  <c r="O609" i="21"/>
  <c r="N609" i="21"/>
  <c r="M609" i="21"/>
  <c r="B610" i="21"/>
  <c r="AP608" i="21"/>
  <c r="AM608" i="21"/>
  <c r="AL608" i="21"/>
  <c r="AB608" i="21"/>
  <c r="AA608" i="21"/>
  <c r="T608" i="21"/>
  <c r="U608" i="21" s="1"/>
  <c r="P608" i="21"/>
  <c r="O608" i="21"/>
  <c r="N608" i="21"/>
  <c r="M608" i="21"/>
  <c r="B609" i="21"/>
  <c r="AP607" i="21"/>
  <c r="AM607" i="21"/>
  <c r="AL607" i="21"/>
  <c r="AB607" i="21"/>
  <c r="AA607" i="21"/>
  <c r="T607" i="21"/>
  <c r="U607" i="21" s="1"/>
  <c r="P607" i="21"/>
  <c r="O607" i="21"/>
  <c r="N607" i="21"/>
  <c r="M607" i="21"/>
  <c r="B608" i="21"/>
  <c r="AP606" i="21"/>
  <c r="AM606" i="21"/>
  <c r="AL606" i="21"/>
  <c r="AB606" i="21"/>
  <c r="AA606" i="21"/>
  <c r="T606" i="21"/>
  <c r="U606" i="21" s="1"/>
  <c r="P606" i="21"/>
  <c r="O606" i="21"/>
  <c r="N606" i="21"/>
  <c r="M606" i="21"/>
  <c r="B607" i="21"/>
  <c r="AP605" i="21"/>
  <c r="AM605" i="21"/>
  <c r="AL605" i="21"/>
  <c r="AB605" i="21"/>
  <c r="AA605" i="21"/>
  <c r="T605" i="21"/>
  <c r="U605" i="21" s="1"/>
  <c r="P605" i="21"/>
  <c r="O605" i="21"/>
  <c r="N605" i="21"/>
  <c r="M605" i="21"/>
  <c r="B606" i="21"/>
  <c r="AP604" i="21"/>
  <c r="AM604" i="21"/>
  <c r="AL604" i="21"/>
  <c r="AA604" i="21"/>
  <c r="AB604" i="21" s="1"/>
  <c r="T604" i="21"/>
  <c r="U604" i="21" s="1"/>
  <c r="P604" i="21"/>
  <c r="O604" i="21"/>
  <c r="N604" i="21"/>
  <c r="M604" i="21"/>
  <c r="B605" i="21"/>
  <c r="AP603" i="21"/>
  <c r="AM603" i="21"/>
  <c r="AL603" i="21"/>
  <c r="AA603" i="21"/>
  <c r="AB603" i="21" s="1"/>
  <c r="T603" i="21"/>
  <c r="U603" i="21" s="1"/>
  <c r="P603" i="21"/>
  <c r="O603" i="21"/>
  <c r="N603" i="21"/>
  <c r="M603" i="21"/>
  <c r="B604" i="21"/>
  <c r="AP602" i="21"/>
  <c r="AM602" i="21"/>
  <c r="AL602" i="21"/>
  <c r="AA602" i="21"/>
  <c r="AB602" i="21" s="1"/>
  <c r="T602" i="21"/>
  <c r="U602" i="21" s="1"/>
  <c r="P602" i="21"/>
  <c r="O602" i="21"/>
  <c r="N602" i="21"/>
  <c r="M602" i="21"/>
  <c r="B603" i="21"/>
  <c r="AP601" i="21"/>
  <c r="AM601" i="21"/>
  <c r="AL601" i="21"/>
  <c r="AA601" i="21"/>
  <c r="AB601" i="21" s="1"/>
  <c r="T601" i="21"/>
  <c r="U601" i="21" s="1"/>
  <c r="P601" i="21"/>
  <c r="O601" i="21"/>
  <c r="N601" i="21"/>
  <c r="M601" i="21"/>
  <c r="B602" i="21"/>
  <c r="AP600" i="21"/>
  <c r="AM600" i="21"/>
  <c r="AL600" i="21"/>
  <c r="AA600" i="21"/>
  <c r="AB600" i="21" s="1"/>
  <c r="T600" i="21"/>
  <c r="U600" i="21" s="1"/>
  <c r="P600" i="21"/>
  <c r="O600" i="21"/>
  <c r="N600" i="21"/>
  <c r="M600" i="21"/>
  <c r="B601" i="21"/>
  <c r="AP599" i="21"/>
  <c r="AM599" i="21"/>
  <c r="AL599" i="21"/>
  <c r="AA599" i="21"/>
  <c r="AB599" i="21" s="1"/>
  <c r="T599" i="21"/>
  <c r="U599" i="21" s="1"/>
  <c r="P599" i="21"/>
  <c r="O599" i="21"/>
  <c r="N599" i="21"/>
  <c r="M599" i="21"/>
  <c r="B600" i="21"/>
  <c r="AP598" i="21"/>
  <c r="AM598" i="21"/>
  <c r="AL598" i="21"/>
  <c r="AA598" i="21"/>
  <c r="AB598" i="21" s="1"/>
  <c r="T598" i="21"/>
  <c r="U598" i="21" s="1"/>
  <c r="P598" i="21"/>
  <c r="O598" i="21"/>
  <c r="N598" i="21"/>
  <c r="M598" i="21"/>
  <c r="B599" i="21"/>
  <c r="AO597" i="21"/>
  <c r="AK597" i="21"/>
  <c r="Z597" i="21"/>
  <c r="Y597" i="21"/>
  <c r="S597" i="21"/>
  <c r="L597" i="21"/>
  <c r="B598" i="21"/>
  <c r="A598" i="21" s="1"/>
  <c r="AP596" i="21"/>
  <c r="AM596" i="21"/>
  <c r="AL596" i="21"/>
  <c r="AB596" i="21"/>
  <c r="AA596" i="21"/>
  <c r="U596" i="21"/>
  <c r="T596" i="21"/>
  <c r="P596" i="21"/>
  <c r="O596" i="21"/>
  <c r="N596" i="21"/>
  <c r="M596" i="21"/>
  <c r="AP595" i="21"/>
  <c r="AM595" i="21"/>
  <c r="AL595" i="21"/>
  <c r="AB595" i="21"/>
  <c r="AA595" i="21"/>
  <c r="U595" i="21"/>
  <c r="T595" i="21"/>
  <c r="P595" i="21"/>
  <c r="O595" i="21"/>
  <c r="N595" i="21"/>
  <c r="M595" i="21"/>
  <c r="B596" i="21"/>
  <c r="AP594" i="21"/>
  <c r="AM594" i="21"/>
  <c r="AL594" i="21"/>
  <c r="AB594" i="21"/>
  <c r="AA594" i="21"/>
  <c r="U594" i="21"/>
  <c r="T594" i="21"/>
  <c r="P594" i="21"/>
  <c r="O594" i="21"/>
  <c r="N594" i="21"/>
  <c r="M594" i="21"/>
  <c r="B595" i="21"/>
  <c r="AP593" i="21"/>
  <c r="AM593" i="21"/>
  <c r="AL593" i="21"/>
  <c r="AB593" i="21"/>
  <c r="AA593" i="21"/>
  <c r="U593" i="21"/>
  <c r="T593" i="21"/>
  <c r="P593" i="21"/>
  <c r="O593" i="21"/>
  <c r="N593" i="21"/>
  <c r="M593" i="21"/>
  <c r="B594" i="21"/>
  <c r="AP592" i="21"/>
  <c r="AM592" i="21"/>
  <c r="AL592" i="21"/>
  <c r="AA592" i="21"/>
  <c r="Y592" i="21"/>
  <c r="U592" i="21"/>
  <c r="T592" i="21"/>
  <c r="P592" i="21"/>
  <c r="O592" i="21"/>
  <c r="N592" i="21"/>
  <c r="M592" i="21"/>
  <c r="B593" i="21"/>
  <c r="AP591" i="21"/>
  <c r="AM591" i="21"/>
  <c r="AL591" i="21"/>
  <c r="AA591" i="21"/>
  <c r="AB591" i="21" s="1"/>
  <c r="U591" i="21"/>
  <c r="T591" i="21"/>
  <c r="P591" i="21"/>
  <c r="O591" i="21"/>
  <c r="N591" i="21"/>
  <c r="M591" i="21"/>
  <c r="B592" i="21"/>
  <c r="AP590" i="21"/>
  <c r="AM590" i="21"/>
  <c r="AL590" i="21"/>
  <c r="AA590" i="21"/>
  <c r="Y590" i="21"/>
  <c r="U590" i="21"/>
  <c r="T590" i="21"/>
  <c r="P590" i="21"/>
  <c r="O590" i="21"/>
  <c r="N590" i="21"/>
  <c r="M590" i="21"/>
  <c r="B591" i="21"/>
  <c r="AP589" i="21"/>
  <c r="AM589" i="21"/>
  <c r="AL589" i="21"/>
  <c r="AA589" i="21"/>
  <c r="AB589" i="21" s="1"/>
  <c r="U589" i="21"/>
  <c r="T589" i="21"/>
  <c r="P589" i="21"/>
  <c r="O589" i="21"/>
  <c r="N589" i="21"/>
  <c r="M589" i="21"/>
  <c r="B590" i="21"/>
  <c r="AP588" i="21"/>
  <c r="AM588" i="21"/>
  <c r="AL588" i="21"/>
  <c r="AA588" i="21"/>
  <c r="AB588" i="21" s="1"/>
  <c r="U588" i="21"/>
  <c r="T588" i="21"/>
  <c r="P588" i="21"/>
  <c r="O588" i="21"/>
  <c r="N588" i="21"/>
  <c r="M588" i="21"/>
  <c r="B589" i="21"/>
  <c r="AP587" i="21"/>
  <c r="AM587" i="21"/>
  <c r="AL587" i="21"/>
  <c r="AA587" i="21"/>
  <c r="Y587" i="21"/>
  <c r="U587" i="21"/>
  <c r="T587" i="21"/>
  <c r="P587" i="21"/>
  <c r="O587" i="21"/>
  <c r="N587" i="21"/>
  <c r="M587" i="21"/>
  <c r="B588" i="21"/>
  <c r="AP586" i="21"/>
  <c r="AM586" i="21"/>
  <c r="AL586" i="21"/>
  <c r="AA586" i="21"/>
  <c r="AB586" i="21" s="1"/>
  <c r="U586" i="21"/>
  <c r="T586" i="21"/>
  <c r="P586" i="21"/>
  <c r="O586" i="21"/>
  <c r="N586" i="21"/>
  <c r="M586" i="21"/>
  <c r="B587" i="21"/>
  <c r="AP585" i="21"/>
  <c r="AM585" i="21"/>
  <c r="AL585" i="21"/>
  <c r="AA585" i="21"/>
  <c r="Y585" i="21"/>
  <c r="U585" i="21"/>
  <c r="T585" i="21"/>
  <c r="P585" i="21"/>
  <c r="O585" i="21"/>
  <c r="N585" i="21"/>
  <c r="M585" i="21"/>
  <c r="B586" i="21"/>
  <c r="AO584" i="21"/>
  <c r="AK584" i="21"/>
  <c r="Z584" i="21"/>
  <c r="S584" i="21"/>
  <c r="L584" i="21"/>
  <c r="B585" i="21"/>
  <c r="A585" i="21" s="1"/>
  <c r="AP583" i="21"/>
  <c r="AM583" i="21"/>
  <c r="AL583" i="21"/>
  <c r="AB583" i="21"/>
  <c r="AA583" i="21"/>
  <c r="U583" i="21"/>
  <c r="T583" i="21"/>
  <c r="P583" i="21"/>
  <c r="O583" i="21"/>
  <c r="N583" i="21"/>
  <c r="M583" i="21"/>
  <c r="AP582" i="21"/>
  <c r="AM582" i="21"/>
  <c r="AL582" i="21"/>
  <c r="AA582" i="21"/>
  <c r="AB582" i="21" s="1"/>
  <c r="U582" i="21"/>
  <c r="T582" i="21"/>
  <c r="P582" i="21"/>
  <c r="O582" i="21"/>
  <c r="N582" i="21"/>
  <c r="M582" i="21"/>
  <c r="B583" i="21"/>
  <c r="AP581" i="21"/>
  <c r="AM581" i="21"/>
  <c r="AL581" i="21"/>
  <c r="AA581" i="21"/>
  <c r="AB581" i="21" s="1"/>
  <c r="U581" i="21"/>
  <c r="T581" i="21"/>
  <c r="P581" i="21"/>
  <c r="O581" i="21"/>
  <c r="N581" i="21"/>
  <c r="M581" i="21"/>
  <c r="B582" i="21"/>
  <c r="AP580" i="21"/>
  <c r="AM580" i="21"/>
  <c r="AL580" i="21"/>
  <c r="AA580" i="21"/>
  <c r="AB580" i="21" s="1"/>
  <c r="U580" i="21"/>
  <c r="T580" i="21"/>
  <c r="P580" i="21"/>
  <c r="O580" i="21"/>
  <c r="N580" i="21"/>
  <c r="M580" i="21"/>
  <c r="B581" i="21"/>
  <c r="AP579" i="21"/>
  <c r="AM579" i="21"/>
  <c r="AL579" i="21"/>
  <c r="AA579" i="21"/>
  <c r="AB579" i="21" s="1"/>
  <c r="U579" i="21"/>
  <c r="T579" i="21"/>
  <c r="P579" i="21"/>
  <c r="O579" i="21"/>
  <c r="N579" i="21"/>
  <c r="M579" i="21"/>
  <c r="B580" i="21"/>
  <c r="AP578" i="21"/>
  <c r="AM578" i="21"/>
  <c r="AL578" i="21"/>
  <c r="AA578" i="21"/>
  <c r="AB578" i="21" s="1"/>
  <c r="U578" i="21"/>
  <c r="T578" i="21"/>
  <c r="P578" i="21"/>
  <c r="O578" i="21"/>
  <c r="N578" i="21"/>
  <c r="M578" i="21"/>
  <c r="B579" i="21"/>
  <c r="AP577" i="21"/>
  <c r="AM577" i="21"/>
  <c r="AL577" i="21"/>
  <c r="AA577" i="21"/>
  <c r="AB577" i="21" s="1"/>
  <c r="U577" i="21"/>
  <c r="T577" i="21"/>
  <c r="P577" i="21"/>
  <c r="O577" i="21"/>
  <c r="N577" i="21"/>
  <c r="M577" i="21"/>
  <c r="B578" i="21"/>
  <c r="AP576" i="21"/>
  <c r="AM576" i="21"/>
  <c r="AL576" i="21"/>
  <c r="AA576" i="21"/>
  <c r="AB576" i="21" s="1"/>
  <c r="U576" i="21"/>
  <c r="T576" i="21"/>
  <c r="P576" i="21"/>
  <c r="O576" i="21"/>
  <c r="N576" i="21"/>
  <c r="M576" i="21"/>
  <c r="B577" i="21"/>
  <c r="AP575" i="21"/>
  <c r="AM575" i="21"/>
  <c r="AL575" i="21"/>
  <c r="AA575" i="21"/>
  <c r="AB575" i="21" s="1"/>
  <c r="U575" i="21"/>
  <c r="T575" i="21"/>
  <c r="P575" i="21"/>
  <c r="O575" i="21"/>
  <c r="N575" i="21"/>
  <c r="M575" i="21"/>
  <c r="B576" i="21"/>
  <c r="AP574" i="21"/>
  <c r="AM574" i="21"/>
  <c r="AL574" i="21"/>
  <c r="AA574" i="21"/>
  <c r="AB574" i="21" s="1"/>
  <c r="U574" i="21"/>
  <c r="T574" i="21"/>
  <c r="P574" i="21"/>
  <c r="O574" i="21"/>
  <c r="N574" i="21"/>
  <c r="M574" i="21"/>
  <c r="B575" i="21"/>
  <c r="AP573" i="21"/>
  <c r="AM573" i="21"/>
  <c r="AL573" i="21"/>
  <c r="AA573" i="21"/>
  <c r="AB573" i="21" s="1"/>
  <c r="U573" i="21"/>
  <c r="T573" i="21"/>
  <c r="P573" i="21"/>
  <c r="O573" i="21"/>
  <c r="N573" i="21"/>
  <c r="M573" i="21"/>
  <c r="B574" i="21"/>
  <c r="AP572" i="21"/>
  <c r="AM572" i="21"/>
  <c r="AL572" i="21"/>
  <c r="AA572" i="21"/>
  <c r="AB572" i="21" s="1"/>
  <c r="U572" i="21"/>
  <c r="T572" i="21"/>
  <c r="P572" i="21"/>
  <c r="O572" i="21"/>
  <c r="N572" i="21"/>
  <c r="M572" i="21"/>
  <c r="B573" i="21"/>
  <c r="AO571" i="21"/>
  <c r="AK571" i="21"/>
  <c r="Z571" i="21"/>
  <c r="Y571" i="21"/>
  <c r="S571" i="21"/>
  <c r="L571" i="21"/>
  <c r="B572" i="21"/>
  <c r="A572" i="21" s="1"/>
  <c r="AP570" i="21"/>
  <c r="AM570" i="21"/>
  <c r="AL570" i="21"/>
  <c r="AB570" i="21"/>
  <c r="AA570" i="21"/>
  <c r="U570" i="21"/>
  <c r="T570" i="21"/>
  <c r="P570" i="21"/>
  <c r="O570" i="21"/>
  <c r="N570" i="21"/>
  <c r="M570" i="21"/>
  <c r="AP569" i="21"/>
  <c r="AM569" i="21"/>
  <c r="AL569" i="21"/>
  <c r="AA569" i="21"/>
  <c r="AB569" i="21" s="1"/>
  <c r="U569" i="21"/>
  <c r="T569" i="21"/>
  <c r="P569" i="21"/>
  <c r="O569" i="21"/>
  <c r="N569" i="21"/>
  <c r="M569" i="21"/>
  <c r="B570" i="21"/>
  <c r="AP568" i="21"/>
  <c r="AM568" i="21"/>
  <c r="AL568" i="21"/>
  <c r="AA568" i="21"/>
  <c r="AB568" i="21" s="1"/>
  <c r="U568" i="21"/>
  <c r="T568" i="21"/>
  <c r="P568" i="21"/>
  <c r="O568" i="21"/>
  <c r="N568" i="21"/>
  <c r="M568" i="21"/>
  <c r="B569" i="21"/>
  <c r="AP567" i="21"/>
  <c r="AM567" i="21"/>
  <c r="AL567" i="21"/>
  <c r="AA567" i="21"/>
  <c r="AB567" i="21" s="1"/>
  <c r="U567" i="21"/>
  <c r="T567" i="21"/>
  <c r="P567" i="21"/>
  <c r="O567" i="21"/>
  <c r="N567" i="21"/>
  <c r="M567" i="21"/>
  <c r="B568" i="21"/>
  <c r="AP566" i="21"/>
  <c r="AM566" i="21"/>
  <c r="AL566" i="21"/>
  <c r="AA566" i="21"/>
  <c r="AB566" i="21" s="1"/>
  <c r="U566" i="21"/>
  <c r="T566" i="21"/>
  <c r="P566" i="21"/>
  <c r="O566" i="21"/>
  <c r="N566" i="21"/>
  <c r="M566" i="21"/>
  <c r="B567" i="21"/>
  <c r="AP565" i="21"/>
  <c r="AM565" i="21"/>
  <c r="AL565" i="21"/>
  <c r="AA565" i="21"/>
  <c r="AB565" i="21" s="1"/>
  <c r="U565" i="21"/>
  <c r="T565" i="21"/>
  <c r="P565" i="21"/>
  <c r="O565" i="21"/>
  <c r="N565" i="21"/>
  <c r="M565" i="21"/>
  <c r="B566" i="21"/>
  <c r="AP564" i="21"/>
  <c r="AM564" i="21"/>
  <c r="AL564" i="21"/>
  <c r="AA564" i="21"/>
  <c r="AB564" i="21" s="1"/>
  <c r="U564" i="21"/>
  <c r="T564" i="21"/>
  <c r="P564" i="21"/>
  <c r="O564" i="21"/>
  <c r="N564" i="21"/>
  <c r="M564" i="21"/>
  <c r="B565" i="21"/>
  <c r="AP563" i="21"/>
  <c r="AM563" i="21"/>
  <c r="AL563" i="21"/>
  <c r="AA563" i="21"/>
  <c r="AB563" i="21" s="1"/>
  <c r="U563" i="21"/>
  <c r="T563" i="21"/>
  <c r="P563" i="21"/>
  <c r="O563" i="21"/>
  <c r="N563" i="21"/>
  <c r="M563" i="21"/>
  <c r="B564" i="21"/>
  <c r="AO562" i="21"/>
  <c r="AK562" i="21"/>
  <c r="Z562" i="21"/>
  <c r="Y562" i="21"/>
  <c r="S562" i="21"/>
  <c r="L562" i="21"/>
  <c r="B563" i="21"/>
  <c r="A563" i="21" s="1"/>
  <c r="AP561" i="21"/>
  <c r="AM561" i="21"/>
  <c r="AL561" i="21"/>
  <c r="AB561" i="21"/>
  <c r="AA561" i="21"/>
  <c r="U561" i="21"/>
  <c r="T561" i="21"/>
  <c r="P561" i="21"/>
  <c r="O561" i="21"/>
  <c r="N561" i="21"/>
  <c r="M561" i="21"/>
  <c r="AP560" i="21"/>
  <c r="B561" i="21"/>
  <c r="AP559" i="21"/>
  <c r="AM559" i="21"/>
  <c r="AL559" i="21"/>
  <c r="AA559" i="21"/>
  <c r="AB559" i="21" s="1"/>
  <c r="U559" i="21"/>
  <c r="T559" i="21"/>
  <c r="P559" i="21"/>
  <c r="O559" i="21"/>
  <c r="N559" i="21"/>
  <c r="M559" i="21"/>
  <c r="B560" i="21"/>
  <c r="AP558" i="21"/>
  <c r="AM558" i="21"/>
  <c r="AL558" i="21"/>
  <c r="AA558" i="21"/>
  <c r="AB558" i="21" s="1"/>
  <c r="U558" i="21"/>
  <c r="T558" i="21"/>
  <c r="P558" i="21"/>
  <c r="O558" i="21"/>
  <c r="N558" i="21"/>
  <c r="M558" i="21"/>
  <c r="B559" i="21"/>
  <c r="AP557" i="21"/>
  <c r="AM557" i="21"/>
  <c r="AL557" i="21"/>
  <c r="AA557" i="21"/>
  <c r="AB557" i="21" s="1"/>
  <c r="U557" i="21"/>
  <c r="T557" i="21"/>
  <c r="P557" i="21"/>
  <c r="O557" i="21"/>
  <c r="N557" i="21"/>
  <c r="M557" i="21"/>
  <c r="B558" i="21"/>
  <c r="AO556" i="21"/>
  <c r="AK556" i="21"/>
  <c r="Z556" i="21"/>
  <c r="Y556" i="21"/>
  <c r="S556" i="21"/>
  <c r="L556" i="21"/>
  <c r="B557" i="21"/>
  <c r="A557" i="21" s="1"/>
  <c r="AP555" i="21"/>
  <c r="AM555" i="21"/>
  <c r="AL555" i="21"/>
  <c r="AB555" i="21"/>
  <c r="AA555" i="21"/>
  <c r="U555" i="21"/>
  <c r="T555" i="21"/>
  <c r="P555" i="21"/>
  <c r="O555" i="21"/>
  <c r="N555" i="21"/>
  <c r="M555" i="21"/>
  <c r="AP554" i="21"/>
  <c r="AM554" i="21"/>
  <c r="AL554" i="21"/>
  <c r="AA554" i="21"/>
  <c r="AB554" i="21" s="1"/>
  <c r="U554" i="21"/>
  <c r="T554" i="21"/>
  <c r="P554" i="21"/>
  <c r="O554" i="21"/>
  <c r="N554" i="21"/>
  <c r="M554" i="21"/>
  <c r="B555" i="21"/>
  <c r="AP553" i="21"/>
  <c r="AM553" i="21"/>
  <c r="AL553" i="21"/>
  <c r="AA553" i="21"/>
  <c r="AB553" i="21" s="1"/>
  <c r="U553" i="21"/>
  <c r="T553" i="21"/>
  <c r="P553" i="21"/>
  <c r="O553" i="21"/>
  <c r="N553" i="21"/>
  <c r="M553" i="21"/>
  <c r="B554" i="21"/>
  <c r="AP552" i="21"/>
  <c r="AM552" i="21"/>
  <c r="AL552" i="21"/>
  <c r="AA552" i="21"/>
  <c r="AB552" i="21" s="1"/>
  <c r="U552" i="21"/>
  <c r="T552" i="21"/>
  <c r="P552" i="21"/>
  <c r="O552" i="21"/>
  <c r="N552" i="21"/>
  <c r="M552" i="21"/>
  <c r="B553" i="21"/>
  <c r="AP551" i="21"/>
  <c r="AM551" i="21"/>
  <c r="AL551" i="21"/>
  <c r="AA551" i="21"/>
  <c r="AB551" i="21" s="1"/>
  <c r="U551" i="21"/>
  <c r="T551" i="21"/>
  <c r="P551" i="21"/>
  <c r="O551" i="21"/>
  <c r="N551" i="21"/>
  <c r="M551" i="21"/>
  <c r="B552" i="21"/>
  <c r="AP550" i="21"/>
  <c r="AM550" i="21"/>
  <c r="AL550" i="21"/>
  <c r="AA550" i="21"/>
  <c r="AB550" i="21" s="1"/>
  <c r="U550" i="21"/>
  <c r="T550" i="21"/>
  <c r="P550" i="21"/>
  <c r="O550" i="21"/>
  <c r="N550" i="21"/>
  <c r="M550" i="21"/>
  <c r="B551" i="21"/>
  <c r="AP549" i="21"/>
  <c r="AM549" i="21"/>
  <c r="AL549" i="21"/>
  <c r="AA549" i="21"/>
  <c r="AB549" i="21" s="1"/>
  <c r="U549" i="21"/>
  <c r="T549" i="21"/>
  <c r="P549" i="21"/>
  <c r="O549" i="21"/>
  <c r="N549" i="21"/>
  <c r="M549" i="21"/>
  <c r="B550" i="21"/>
  <c r="AP548" i="21"/>
  <c r="AM548" i="21"/>
  <c r="AL548" i="21"/>
  <c r="AA548" i="21"/>
  <c r="AB548" i="21" s="1"/>
  <c r="U548" i="21"/>
  <c r="T548" i="21"/>
  <c r="P548" i="21"/>
  <c r="O548" i="21"/>
  <c r="N548" i="21"/>
  <c r="M548" i="21"/>
  <c r="B549" i="21"/>
  <c r="AO547" i="21"/>
  <c r="AK547" i="21"/>
  <c r="Z547" i="21"/>
  <c r="Y547" i="21"/>
  <c r="S547" i="21"/>
  <c r="L547" i="21"/>
  <c r="B548" i="21"/>
  <c r="A548" i="21" s="1"/>
  <c r="AP546" i="21"/>
  <c r="AM546" i="21"/>
  <c r="AL546" i="21"/>
  <c r="AB546" i="21"/>
  <c r="AA546" i="21"/>
  <c r="U546" i="21"/>
  <c r="T546" i="21"/>
  <c r="P546" i="21"/>
  <c r="O546" i="21"/>
  <c r="N546" i="21"/>
  <c r="M546" i="21"/>
  <c r="AP545" i="21"/>
  <c r="AM545" i="21"/>
  <c r="AL545" i="21"/>
  <c r="AA545" i="21"/>
  <c r="AB545" i="21" s="1"/>
  <c r="U545" i="21"/>
  <c r="T545" i="21"/>
  <c r="P545" i="21"/>
  <c r="O545" i="21"/>
  <c r="N545" i="21"/>
  <c r="M545" i="21"/>
  <c r="B546" i="21"/>
  <c r="AP544" i="21"/>
  <c r="AM544" i="21"/>
  <c r="AL544" i="21"/>
  <c r="AA544" i="21"/>
  <c r="AB544" i="21" s="1"/>
  <c r="U544" i="21"/>
  <c r="T544" i="21"/>
  <c r="P544" i="21"/>
  <c r="O544" i="21"/>
  <c r="N544" i="21"/>
  <c r="M544" i="21"/>
  <c r="B545" i="21"/>
  <c r="AP543" i="21"/>
  <c r="AM543" i="21"/>
  <c r="AL543" i="21"/>
  <c r="AA543" i="21"/>
  <c r="AB543" i="21" s="1"/>
  <c r="U543" i="21"/>
  <c r="T543" i="21"/>
  <c r="P543" i="21"/>
  <c r="O543" i="21"/>
  <c r="N543" i="21"/>
  <c r="M543" i="21"/>
  <c r="B544" i="21"/>
  <c r="AP542" i="21"/>
  <c r="AM542" i="21"/>
  <c r="AL542" i="21"/>
  <c r="AA542" i="21"/>
  <c r="AB542" i="21" s="1"/>
  <c r="U542" i="21"/>
  <c r="T542" i="21"/>
  <c r="P542" i="21"/>
  <c r="O542" i="21"/>
  <c r="N542" i="21"/>
  <c r="M542" i="21"/>
  <c r="B543" i="21"/>
  <c r="AP541" i="21"/>
  <c r="AM541" i="21"/>
  <c r="AL541" i="21"/>
  <c r="AA541" i="21"/>
  <c r="AB541" i="21" s="1"/>
  <c r="U541" i="21"/>
  <c r="T541" i="21"/>
  <c r="P541" i="21"/>
  <c r="O541" i="21"/>
  <c r="N541" i="21"/>
  <c r="M541" i="21"/>
  <c r="B542" i="21"/>
  <c r="AP540" i="21"/>
  <c r="AM540" i="21"/>
  <c r="AL540" i="21"/>
  <c r="AA540" i="21"/>
  <c r="AB540" i="21" s="1"/>
  <c r="U540" i="21"/>
  <c r="T540" i="21"/>
  <c r="P540" i="21"/>
  <c r="O540" i="21"/>
  <c r="N540" i="21"/>
  <c r="M540" i="21"/>
  <c r="B541" i="21"/>
  <c r="AP539" i="21"/>
  <c r="AM539" i="21"/>
  <c r="AL539" i="21"/>
  <c r="AA539" i="21"/>
  <c r="AB539" i="21" s="1"/>
  <c r="U539" i="21"/>
  <c r="T539" i="21"/>
  <c r="P539" i="21"/>
  <c r="O539" i="21"/>
  <c r="N539" i="21"/>
  <c r="M539" i="21"/>
  <c r="B540" i="21"/>
  <c r="AP538" i="21"/>
  <c r="AM538" i="21"/>
  <c r="AL538" i="21"/>
  <c r="AA538" i="21"/>
  <c r="AB538" i="21" s="1"/>
  <c r="U538" i="21"/>
  <c r="T538" i="21"/>
  <c r="P538" i="21"/>
  <c r="O538" i="21"/>
  <c r="N538" i="21"/>
  <c r="M538" i="21"/>
  <c r="B539" i="21"/>
  <c r="AP537" i="21"/>
  <c r="AM537" i="21"/>
  <c r="AL537" i="21"/>
  <c r="AA537" i="21"/>
  <c r="AB537" i="21" s="1"/>
  <c r="U537" i="21"/>
  <c r="T537" i="21"/>
  <c r="P537" i="21"/>
  <c r="O537" i="21"/>
  <c r="N537" i="21"/>
  <c r="M537" i="21"/>
  <c r="B538" i="21"/>
  <c r="AP536" i="21"/>
  <c r="AM536" i="21"/>
  <c r="AL536" i="21"/>
  <c r="AA536" i="21"/>
  <c r="AB536" i="21" s="1"/>
  <c r="U536" i="21"/>
  <c r="T536" i="21"/>
  <c r="P536" i="21"/>
  <c r="O536" i="21"/>
  <c r="N536" i="21"/>
  <c r="M536" i="21"/>
  <c r="B537" i="21"/>
  <c r="AP535" i="21"/>
  <c r="AM535" i="21"/>
  <c r="AL535" i="21"/>
  <c r="AA535" i="21"/>
  <c r="AB535" i="21" s="1"/>
  <c r="U535" i="21"/>
  <c r="T535" i="21"/>
  <c r="P535" i="21"/>
  <c r="O535" i="21"/>
  <c r="N535" i="21"/>
  <c r="M535" i="21"/>
  <c r="B536" i="21"/>
  <c r="AO534" i="21"/>
  <c r="AK534" i="21"/>
  <c r="Z534" i="21"/>
  <c r="Y534" i="21"/>
  <c r="S534" i="21"/>
  <c r="L534" i="21"/>
  <c r="B535" i="21"/>
  <c r="A535" i="21" s="1"/>
  <c r="AP533" i="21"/>
  <c r="AM533" i="21"/>
  <c r="AL533" i="21"/>
  <c r="AB533" i="21"/>
  <c r="AA533" i="21"/>
  <c r="U533" i="21"/>
  <c r="T533" i="21"/>
  <c r="P533" i="21"/>
  <c r="O533" i="21"/>
  <c r="N533" i="21"/>
  <c r="M533" i="21"/>
  <c r="AP532" i="21"/>
  <c r="AM532" i="21"/>
  <c r="AL532" i="21"/>
  <c r="AB532" i="21"/>
  <c r="AA532" i="21"/>
  <c r="U532" i="21"/>
  <c r="T532" i="21"/>
  <c r="P532" i="21"/>
  <c r="O532" i="21"/>
  <c r="N532" i="21"/>
  <c r="M532" i="21"/>
  <c r="B533" i="21"/>
  <c r="AP531" i="21"/>
  <c r="AM531" i="21"/>
  <c r="AL531" i="21"/>
  <c r="AB531" i="21"/>
  <c r="AA531" i="21"/>
  <c r="U531" i="21"/>
  <c r="T531" i="21"/>
  <c r="P531" i="21"/>
  <c r="O531" i="21"/>
  <c r="N531" i="21"/>
  <c r="M531" i="21"/>
  <c r="B532" i="21"/>
  <c r="AP530" i="21"/>
  <c r="AM530" i="21"/>
  <c r="AL530" i="21"/>
  <c r="AB530" i="21"/>
  <c r="AA530" i="21"/>
  <c r="U530" i="21"/>
  <c r="T530" i="21"/>
  <c r="P530" i="21"/>
  <c r="O530" i="21"/>
  <c r="N530" i="21"/>
  <c r="M530" i="21"/>
  <c r="B531" i="21"/>
  <c r="AP529" i="21"/>
  <c r="AM529" i="21"/>
  <c r="AL529" i="21"/>
  <c r="AB529" i="21"/>
  <c r="AA529" i="21"/>
  <c r="U529" i="21"/>
  <c r="T529" i="21"/>
  <c r="P529" i="21"/>
  <c r="O529" i="21"/>
  <c r="N529" i="21"/>
  <c r="M529" i="21"/>
  <c r="B530" i="21"/>
  <c r="AP528" i="21"/>
  <c r="AM528" i="21"/>
  <c r="AL528" i="21"/>
  <c r="AB528" i="21"/>
  <c r="AA528" i="21"/>
  <c r="U528" i="21"/>
  <c r="T528" i="21"/>
  <c r="P528" i="21"/>
  <c r="O528" i="21"/>
  <c r="N528" i="21"/>
  <c r="M528" i="21"/>
  <c r="B529" i="21"/>
  <c r="AP527" i="21"/>
  <c r="AM527" i="21"/>
  <c r="AL527" i="21"/>
  <c r="AB527" i="21"/>
  <c r="AA527" i="21"/>
  <c r="U527" i="21"/>
  <c r="T527" i="21"/>
  <c r="P527" i="21"/>
  <c r="O527" i="21"/>
  <c r="N527" i="21"/>
  <c r="M527" i="21"/>
  <c r="B528" i="21"/>
  <c r="AP526" i="21"/>
  <c r="AM526" i="21"/>
  <c r="AL526" i="21"/>
  <c r="AB526" i="21"/>
  <c r="AA526" i="21"/>
  <c r="U526" i="21"/>
  <c r="T526" i="21"/>
  <c r="P526" i="21"/>
  <c r="O526" i="21"/>
  <c r="N526" i="21"/>
  <c r="M526" i="21"/>
  <c r="B527" i="21"/>
  <c r="AP525" i="21"/>
  <c r="AM525" i="21"/>
  <c r="AL525" i="21"/>
  <c r="AB525" i="21"/>
  <c r="AA525" i="21"/>
  <c r="U525" i="21"/>
  <c r="T525" i="21"/>
  <c r="M525" i="21"/>
  <c r="O525" i="21" s="1"/>
  <c r="B526" i="21"/>
  <c r="AO524" i="21"/>
  <c r="AK524" i="21"/>
  <c r="Z524" i="21"/>
  <c r="Y524" i="21"/>
  <c r="S524" i="21"/>
  <c r="L524" i="21"/>
  <c r="B525" i="21"/>
  <c r="A525" i="21" s="1"/>
  <c r="AP523" i="21"/>
  <c r="AM523" i="21"/>
  <c r="AL523" i="21"/>
  <c r="AB523" i="21"/>
  <c r="AA523" i="21"/>
  <c r="U523" i="21"/>
  <c r="T523" i="21"/>
  <c r="P523" i="21"/>
  <c r="O523" i="21"/>
  <c r="N523" i="21"/>
  <c r="M523" i="21"/>
  <c r="AP522" i="21"/>
  <c r="AM522" i="21"/>
  <c r="AL522" i="21"/>
  <c r="AB522" i="21"/>
  <c r="AA522" i="21"/>
  <c r="U522" i="21"/>
  <c r="T522" i="21"/>
  <c r="P522" i="21"/>
  <c r="O522" i="21"/>
  <c r="N522" i="21"/>
  <c r="M522" i="21"/>
  <c r="B523" i="21"/>
  <c r="AP521" i="21"/>
  <c r="AM521" i="21"/>
  <c r="AL521" i="21"/>
  <c r="AA521" i="21"/>
  <c r="AB521" i="21" s="1"/>
  <c r="U521" i="21"/>
  <c r="T521" i="21"/>
  <c r="P521" i="21"/>
  <c r="O521" i="21"/>
  <c r="N521" i="21"/>
  <c r="M521" i="21"/>
  <c r="B522" i="21"/>
  <c r="AP520" i="21"/>
  <c r="AM520" i="21"/>
  <c r="AL520" i="21"/>
  <c r="AA520" i="21"/>
  <c r="AB520" i="21" s="1"/>
  <c r="U520" i="21"/>
  <c r="T520" i="21"/>
  <c r="P520" i="21"/>
  <c r="O520" i="21"/>
  <c r="N520" i="21"/>
  <c r="M520" i="21"/>
  <c r="B521" i="21"/>
  <c r="AP519" i="21"/>
  <c r="AM519" i="21"/>
  <c r="AL519" i="21"/>
  <c r="AB519" i="21"/>
  <c r="AA519" i="21"/>
  <c r="U519" i="21"/>
  <c r="T519" i="21"/>
  <c r="P519" i="21"/>
  <c r="O519" i="21"/>
  <c r="N519" i="21"/>
  <c r="M519" i="21"/>
  <c r="B520" i="21"/>
  <c r="AP518" i="21"/>
  <c r="AM518" i="21"/>
  <c r="AL518" i="21"/>
  <c r="AA518" i="21"/>
  <c r="Y518" i="21"/>
  <c r="Y508" i="21" s="1"/>
  <c r="U518" i="21"/>
  <c r="T518" i="21"/>
  <c r="P518" i="21"/>
  <c r="O518" i="21"/>
  <c r="N518" i="21"/>
  <c r="M518" i="21"/>
  <c r="B519" i="21"/>
  <c r="AP517" i="21"/>
  <c r="AM517" i="21"/>
  <c r="AL517" i="21"/>
  <c r="AA517" i="21"/>
  <c r="AB517" i="21" s="1"/>
  <c r="U517" i="21"/>
  <c r="T517" i="21"/>
  <c r="P517" i="21"/>
  <c r="O517" i="21"/>
  <c r="N517" i="21"/>
  <c r="M517" i="21"/>
  <c r="B518" i="21"/>
  <c r="AP516" i="21"/>
  <c r="AM516" i="21"/>
  <c r="AL516" i="21"/>
  <c r="AA516" i="21"/>
  <c r="AB516" i="21" s="1"/>
  <c r="U516" i="21"/>
  <c r="T516" i="21"/>
  <c r="P516" i="21"/>
  <c r="O516" i="21"/>
  <c r="N516" i="21"/>
  <c r="M516" i="21"/>
  <c r="B517" i="21"/>
  <c r="AP515" i="21"/>
  <c r="AM515" i="21"/>
  <c r="AL515" i="21"/>
  <c r="AA515" i="21"/>
  <c r="AB515" i="21" s="1"/>
  <c r="U515" i="21"/>
  <c r="T515" i="21"/>
  <c r="P515" i="21"/>
  <c r="O515" i="21"/>
  <c r="N515" i="21"/>
  <c r="M515" i="21"/>
  <c r="B516" i="21"/>
  <c r="AP514" i="21"/>
  <c r="AM514" i="21"/>
  <c r="AL514" i="21"/>
  <c r="AA514" i="21"/>
  <c r="AB514" i="21" s="1"/>
  <c r="U514" i="21"/>
  <c r="T514" i="21"/>
  <c r="P514" i="21"/>
  <c r="O514" i="21"/>
  <c r="N514" i="21"/>
  <c r="M514" i="21"/>
  <c r="B515" i="21"/>
  <c r="AP513" i="21"/>
  <c r="AM513" i="21"/>
  <c r="AL513" i="21"/>
  <c r="AA513" i="21"/>
  <c r="AB513" i="21" s="1"/>
  <c r="U513" i="21"/>
  <c r="T513" i="21"/>
  <c r="P513" i="21"/>
  <c r="O513" i="21"/>
  <c r="N513" i="21"/>
  <c r="M513" i="21"/>
  <c r="B514" i="21"/>
  <c r="AP512" i="21"/>
  <c r="AM512" i="21"/>
  <c r="AL512" i="21"/>
  <c r="AA512" i="21"/>
  <c r="AB512" i="21" s="1"/>
  <c r="U512" i="21"/>
  <c r="T512" i="21"/>
  <c r="P512" i="21"/>
  <c r="O512" i="21"/>
  <c r="N512" i="21"/>
  <c r="M512" i="21"/>
  <c r="B513" i="21"/>
  <c r="AP511" i="21"/>
  <c r="AM511" i="21"/>
  <c r="AL511" i="21"/>
  <c r="AA511" i="21"/>
  <c r="AB511" i="21" s="1"/>
  <c r="U511" i="21"/>
  <c r="T511" i="21"/>
  <c r="P511" i="21"/>
  <c r="O511" i="21"/>
  <c r="N511" i="21"/>
  <c r="M511" i="21"/>
  <c r="B512" i="21"/>
  <c r="AP510" i="21"/>
  <c r="AL510" i="21"/>
  <c r="AM510" i="21" s="1"/>
  <c r="AA510" i="21"/>
  <c r="AB510" i="21" s="1"/>
  <c r="U510" i="21"/>
  <c r="T510" i="21"/>
  <c r="P510" i="21"/>
  <c r="O510" i="21"/>
  <c r="N510" i="21"/>
  <c r="M510" i="21"/>
  <c r="B511" i="21"/>
  <c r="AP509" i="21"/>
  <c r="AL509" i="21"/>
  <c r="AM509" i="21" s="1"/>
  <c r="AA509" i="21"/>
  <c r="AB509" i="21" s="1"/>
  <c r="U509" i="21"/>
  <c r="T509" i="21"/>
  <c r="N509" i="21"/>
  <c r="P509" i="21" s="1"/>
  <c r="M509" i="21"/>
  <c r="O509" i="21" s="1"/>
  <c r="B510" i="21"/>
  <c r="AO508" i="21"/>
  <c r="AK508" i="21"/>
  <c r="Z508" i="21"/>
  <c r="S508" i="21"/>
  <c r="L508" i="21"/>
  <c r="B509" i="21"/>
  <c r="A509" i="21" s="1"/>
  <c r="AP507" i="21"/>
  <c r="AM507" i="21"/>
  <c r="AL507" i="21"/>
  <c r="AB507" i="21"/>
  <c r="AA507" i="21"/>
  <c r="U507" i="21"/>
  <c r="T507" i="21"/>
  <c r="P507" i="21"/>
  <c r="O507" i="21"/>
  <c r="N507" i="21"/>
  <c r="M507" i="21"/>
  <c r="AP506" i="21"/>
  <c r="AM506" i="21"/>
  <c r="AL506" i="21"/>
  <c r="AA506" i="21"/>
  <c r="AB506" i="21" s="1"/>
  <c r="U506" i="21"/>
  <c r="T506" i="21"/>
  <c r="P506" i="21"/>
  <c r="O506" i="21"/>
  <c r="N506" i="21"/>
  <c r="M506" i="21"/>
  <c r="B507" i="21"/>
  <c r="AP505" i="21"/>
  <c r="AM505" i="21"/>
  <c r="AL505" i="21"/>
  <c r="AA505" i="21"/>
  <c r="AB505" i="21" s="1"/>
  <c r="U505" i="21"/>
  <c r="T505" i="21"/>
  <c r="P505" i="21"/>
  <c r="O505" i="21"/>
  <c r="N505" i="21"/>
  <c r="M505" i="21"/>
  <c r="B506" i="21"/>
  <c r="AP504" i="21"/>
  <c r="AM504" i="21"/>
  <c r="AL504" i="21"/>
  <c r="AA504" i="21"/>
  <c r="AB504" i="21" s="1"/>
  <c r="U504" i="21"/>
  <c r="T504" i="21"/>
  <c r="P504" i="21"/>
  <c r="O504" i="21"/>
  <c r="N504" i="21"/>
  <c r="M504" i="21"/>
  <c r="B505" i="21"/>
  <c r="AP503" i="21"/>
  <c r="AM503" i="21"/>
  <c r="AL503" i="21"/>
  <c r="AA503" i="21"/>
  <c r="AB503" i="21" s="1"/>
  <c r="U503" i="21"/>
  <c r="T503" i="21"/>
  <c r="P503" i="21"/>
  <c r="O503" i="21"/>
  <c r="N503" i="21"/>
  <c r="M503" i="21"/>
  <c r="B504" i="21"/>
  <c r="AP502" i="21"/>
  <c r="AM502" i="21"/>
  <c r="AL502" i="21"/>
  <c r="AA502" i="21"/>
  <c r="AB502" i="21" s="1"/>
  <c r="U502" i="21"/>
  <c r="T502" i="21"/>
  <c r="P502" i="21"/>
  <c r="O502" i="21"/>
  <c r="N502" i="21"/>
  <c r="M502" i="21"/>
  <c r="B503" i="21"/>
  <c r="AP501" i="21"/>
  <c r="AM501" i="21"/>
  <c r="AL501" i="21"/>
  <c r="AA501" i="21"/>
  <c r="AB501" i="21" s="1"/>
  <c r="U501" i="21"/>
  <c r="T501" i="21"/>
  <c r="P501" i="21"/>
  <c r="O501" i="21"/>
  <c r="N501" i="21"/>
  <c r="M501" i="21"/>
  <c r="B502" i="21"/>
  <c r="AP500" i="21"/>
  <c r="AM500" i="21"/>
  <c r="AL500" i="21"/>
  <c r="AA500" i="21"/>
  <c r="AB500" i="21" s="1"/>
  <c r="U500" i="21"/>
  <c r="T500" i="21"/>
  <c r="P500" i="21"/>
  <c r="O500" i="21"/>
  <c r="N500" i="21"/>
  <c r="M500" i="21"/>
  <c r="B501" i="21"/>
  <c r="AP499" i="21"/>
  <c r="AM499" i="21"/>
  <c r="AL499" i="21"/>
  <c r="AB499" i="21"/>
  <c r="AA499" i="21"/>
  <c r="U499" i="21"/>
  <c r="T499" i="21"/>
  <c r="P499" i="21"/>
  <c r="O499" i="21"/>
  <c r="N499" i="21"/>
  <c r="M499" i="21"/>
  <c r="B500" i="21"/>
  <c r="AP498" i="21"/>
  <c r="AM498" i="21"/>
  <c r="AL498" i="21"/>
  <c r="AA498" i="21"/>
  <c r="AB498" i="21" s="1"/>
  <c r="U498" i="21"/>
  <c r="T498" i="21"/>
  <c r="P498" i="21"/>
  <c r="O498" i="21"/>
  <c r="N498" i="21"/>
  <c r="M498" i="21"/>
  <c r="B499" i="21"/>
  <c r="AP497" i="21"/>
  <c r="AM497" i="21"/>
  <c r="AL497" i="21"/>
  <c r="AA497" i="21"/>
  <c r="AB497" i="21" s="1"/>
  <c r="U497" i="21"/>
  <c r="T497" i="21"/>
  <c r="P497" i="21"/>
  <c r="O497" i="21"/>
  <c r="N497" i="21"/>
  <c r="M497" i="21"/>
  <c r="B498" i="21"/>
  <c r="AP496" i="21"/>
  <c r="AM496" i="21"/>
  <c r="AL496" i="21"/>
  <c r="AA496" i="21"/>
  <c r="AB496" i="21" s="1"/>
  <c r="U496" i="21"/>
  <c r="T496" i="21"/>
  <c r="P496" i="21"/>
  <c r="O496" i="21"/>
  <c r="N496" i="21"/>
  <c r="M496" i="21"/>
  <c r="B497" i="21"/>
  <c r="AP495" i="21"/>
  <c r="AL495" i="21"/>
  <c r="AM495" i="21" s="1"/>
  <c r="AA495" i="21"/>
  <c r="AB495" i="21" s="1"/>
  <c r="U495" i="21"/>
  <c r="T495" i="21"/>
  <c r="N495" i="21"/>
  <c r="P495" i="21" s="1"/>
  <c r="M495" i="21"/>
  <c r="O495" i="21" s="1"/>
  <c r="B496" i="21"/>
  <c r="AO494" i="21"/>
  <c r="AK494" i="21"/>
  <c r="Z494" i="21"/>
  <c r="Y494" i="21"/>
  <c r="S494" i="21"/>
  <c r="L494" i="21"/>
  <c r="B495" i="21"/>
  <c r="A495" i="21" s="1"/>
  <c r="A496" i="21" s="1"/>
  <c r="A497" i="21" s="1"/>
  <c r="A498" i="21" s="1"/>
  <c r="AP493" i="21"/>
  <c r="AM493" i="21"/>
  <c r="AL493" i="21"/>
  <c r="AB493" i="21"/>
  <c r="AA493" i="21"/>
  <c r="U493" i="21"/>
  <c r="T493" i="21"/>
  <c r="P493" i="21"/>
  <c r="O493" i="21"/>
  <c r="N493" i="21"/>
  <c r="M493" i="21"/>
  <c r="AP492" i="21"/>
  <c r="AM492" i="21"/>
  <c r="AL492" i="21"/>
  <c r="AA492" i="21"/>
  <c r="AB492" i="21" s="1"/>
  <c r="U492" i="21"/>
  <c r="T492" i="21"/>
  <c r="P492" i="21"/>
  <c r="O492" i="21"/>
  <c r="N492" i="21"/>
  <c r="M492" i="21"/>
  <c r="B493" i="21"/>
  <c r="AP491" i="21"/>
  <c r="AM491" i="21"/>
  <c r="AL491" i="21"/>
  <c r="AA491" i="21"/>
  <c r="AB491" i="21" s="1"/>
  <c r="U491" i="21"/>
  <c r="T491" i="21"/>
  <c r="P491" i="21"/>
  <c r="O491" i="21"/>
  <c r="N491" i="21"/>
  <c r="M491" i="21"/>
  <c r="B492" i="21"/>
  <c r="AP490" i="21"/>
  <c r="AM490" i="21"/>
  <c r="AL490" i="21"/>
  <c r="AA490" i="21"/>
  <c r="AB490" i="21" s="1"/>
  <c r="U490" i="21"/>
  <c r="T490" i="21"/>
  <c r="P490" i="21"/>
  <c r="O490" i="21"/>
  <c r="N490" i="21"/>
  <c r="M490" i="21"/>
  <c r="B491" i="21"/>
  <c r="AP489" i="21"/>
  <c r="AM489" i="21"/>
  <c r="AL489" i="21"/>
  <c r="AA489" i="21"/>
  <c r="AB489" i="21" s="1"/>
  <c r="U489" i="21"/>
  <c r="T489" i="21"/>
  <c r="P489" i="21"/>
  <c r="O489" i="21"/>
  <c r="N489" i="21"/>
  <c r="M489" i="21"/>
  <c r="B490" i="21"/>
  <c r="AP488" i="21"/>
  <c r="AM488" i="21"/>
  <c r="AL488" i="21"/>
  <c r="AA488" i="21"/>
  <c r="Y488" i="21"/>
  <c r="Y482" i="21" s="1"/>
  <c r="U488" i="21"/>
  <c r="T488" i="21"/>
  <c r="P488" i="21"/>
  <c r="O488" i="21"/>
  <c r="N488" i="21"/>
  <c r="M488" i="21"/>
  <c r="B489" i="21"/>
  <c r="AP487" i="21"/>
  <c r="AM487" i="21"/>
  <c r="AL487" i="21"/>
  <c r="AA487" i="21"/>
  <c r="AB487" i="21" s="1"/>
  <c r="U487" i="21"/>
  <c r="T487" i="21"/>
  <c r="P487" i="21"/>
  <c r="O487" i="21"/>
  <c r="N487" i="21"/>
  <c r="M487" i="21"/>
  <c r="B488" i="21"/>
  <c r="AP486" i="21"/>
  <c r="AM486" i="21"/>
  <c r="AL486" i="21"/>
  <c r="AA486" i="21"/>
  <c r="AB486" i="21" s="1"/>
  <c r="U486" i="21"/>
  <c r="T486" i="21"/>
  <c r="P486" i="21"/>
  <c r="O486" i="21"/>
  <c r="N486" i="21"/>
  <c r="M486" i="21"/>
  <c r="B487" i="21"/>
  <c r="AP485" i="21"/>
  <c r="AM485" i="21"/>
  <c r="AL485" i="21"/>
  <c r="AA485" i="21"/>
  <c r="AB485" i="21" s="1"/>
  <c r="T485" i="21"/>
  <c r="U485" i="21" s="1"/>
  <c r="P485" i="21"/>
  <c r="O485" i="21"/>
  <c r="N485" i="21"/>
  <c r="M485" i="21"/>
  <c r="B486" i="21"/>
  <c r="AP484" i="21"/>
  <c r="AM484" i="21"/>
  <c r="AL484" i="21"/>
  <c r="AA484" i="21"/>
  <c r="AB484" i="21" s="1"/>
  <c r="T484" i="21"/>
  <c r="U484" i="21" s="1"/>
  <c r="P484" i="21"/>
  <c r="O484" i="21"/>
  <c r="N484" i="21"/>
  <c r="M484" i="21"/>
  <c r="B485" i="21"/>
  <c r="AP483" i="21"/>
  <c r="AL483" i="21"/>
  <c r="AM483" i="21" s="1"/>
  <c r="AA483" i="21"/>
  <c r="AB483" i="21" s="1"/>
  <c r="T483" i="21"/>
  <c r="U483" i="21" s="1"/>
  <c r="M483" i="21"/>
  <c r="O483" i="21" s="1"/>
  <c r="B484" i="21"/>
  <c r="AO482" i="21"/>
  <c r="AK482" i="21"/>
  <c r="Z482" i="21"/>
  <c r="S482" i="21"/>
  <c r="L482" i="21"/>
  <c r="B483" i="21"/>
  <c r="A483" i="21" s="1"/>
  <c r="AP481" i="21"/>
  <c r="AM481" i="21"/>
  <c r="AL481" i="21"/>
  <c r="AB481" i="21"/>
  <c r="AA481" i="21"/>
  <c r="U481" i="21"/>
  <c r="T481" i="21"/>
  <c r="P481" i="21"/>
  <c r="O481" i="21"/>
  <c r="N481" i="21"/>
  <c r="M481" i="21"/>
  <c r="AP480" i="21"/>
  <c r="AM480" i="21"/>
  <c r="AL480" i="21"/>
  <c r="AB480" i="21"/>
  <c r="AA480" i="21"/>
  <c r="U480" i="21"/>
  <c r="T480" i="21"/>
  <c r="P480" i="21"/>
  <c r="O480" i="21"/>
  <c r="N480" i="21"/>
  <c r="M480" i="21"/>
  <c r="B481" i="21"/>
  <c r="AP479" i="21"/>
  <c r="AM479" i="21"/>
  <c r="AL479" i="21"/>
  <c r="AB479" i="21"/>
  <c r="AA479" i="21"/>
  <c r="U479" i="21"/>
  <c r="T479" i="21"/>
  <c r="P479" i="21"/>
  <c r="O479" i="21"/>
  <c r="N479" i="21"/>
  <c r="M479" i="21"/>
  <c r="B480" i="21"/>
  <c r="AP478" i="21"/>
  <c r="AM478" i="21"/>
  <c r="AL478" i="21"/>
  <c r="AA478" i="21"/>
  <c r="AB478" i="21" s="1"/>
  <c r="U478" i="21"/>
  <c r="T478" i="21"/>
  <c r="P478" i="21"/>
  <c r="O478" i="21"/>
  <c r="N478" i="21"/>
  <c r="M478" i="21"/>
  <c r="B479" i="21"/>
  <c r="AP477" i="21"/>
  <c r="AM477" i="21"/>
  <c r="AL477" i="21"/>
  <c r="AA477" i="21"/>
  <c r="AB477" i="21" s="1"/>
  <c r="U477" i="21"/>
  <c r="T477" i="21"/>
  <c r="P477" i="21"/>
  <c r="O477" i="21"/>
  <c r="N477" i="21"/>
  <c r="M477" i="21"/>
  <c r="B478" i="21"/>
  <c r="AP476" i="21"/>
  <c r="AM476" i="21"/>
  <c r="AL476" i="21"/>
  <c r="AA476" i="21"/>
  <c r="AB476" i="21" s="1"/>
  <c r="U476" i="21"/>
  <c r="T476" i="21"/>
  <c r="P476" i="21"/>
  <c r="O476" i="21"/>
  <c r="N476" i="21"/>
  <c r="M476" i="21"/>
  <c r="B477" i="21"/>
  <c r="AP475" i="21"/>
  <c r="AM475" i="21"/>
  <c r="AL475" i="21"/>
  <c r="AA475" i="21"/>
  <c r="AB475" i="21" s="1"/>
  <c r="U475" i="21"/>
  <c r="T475" i="21"/>
  <c r="P475" i="21"/>
  <c r="O475" i="21"/>
  <c r="N475" i="21"/>
  <c r="M475" i="21"/>
  <c r="B476" i="21"/>
  <c r="AP474" i="21"/>
  <c r="AM474" i="21"/>
  <c r="AL474" i="21"/>
  <c r="AA474" i="21"/>
  <c r="AB474" i="21" s="1"/>
  <c r="U474" i="21"/>
  <c r="T474" i="21"/>
  <c r="P474" i="21"/>
  <c r="O474" i="21"/>
  <c r="N474" i="21"/>
  <c r="M474" i="21"/>
  <c r="B475" i="21"/>
  <c r="AP473" i="21"/>
  <c r="AM473" i="21"/>
  <c r="AL473" i="21"/>
  <c r="AA473" i="21"/>
  <c r="AB473" i="21" s="1"/>
  <c r="U473" i="21"/>
  <c r="T473" i="21"/>
  <c r="P473" i="21"/>
  <c r="O473" i="21"/>
  <c r="N473" i="21"/>
  <c r="M473" i="21"/>
  <c r="B474" i="21"/>
  <c r="AP472" i="21"/>
  <c r="AL472" i="21"/>
  <c r="AM472" i="21" s="1"/>
  <c r="AA472" i="21"/>
  <c r="AB472" i="21" s="1"/>
  <c r="U472" i="21"/>
  <c r="T472" i="21"/>
  <c r="P472" i="21"/>
  <c r="O472" i="21"/>
  <c r="N472" i="21"/>
  <c r="M472" i="21"/>
  <c r="B473" i="21"/>
  <c r="AP471" i="21"/>
  <c r="AL471" i="21"/>
  <c r="AM471" i="21" s="1"/>
  <c r="AA471" i="21"/>
  <c r="AB471" i="21" s="1"/>
  <c r="U471" i="21"/>
  <c r="T471" i="21"/>
  <c r="N471" i="21"/>
  <c r="P471" i="21" s="1"/>
  <c r="M471" i="21"/>
  <c r="O471" i="21" s="1"/>
  <c r="B472" i="21"/>
  <c r="AO470" i="21"/>
  <c r="AK470" i="21"/>
  <c r="Z470" i="21"/>
  <c r="Y470" i="21"/>
  <c r="S470" i="21"/>
  <c r="L470" i="21"/>
  <c r="B471" i="21"/>
  <c r="A471" i="21" s="1"/>
  <c r="AP469" i="21"/>
  <c r="AM469" i="21"/>
  <c r="AL469" i="21"/>
  <c r="AB469" i="21"/>
  <c r="AA469" i="21"/>
  <c r="U469" i="21"/>
  <c r="T469" i="21"/>
  <c r="P469" i="21"/>
  <c r="O469" i="21"/>
  <c r="N469" i="21"/>
  <c r="M469" i="21"/>
  <c r="AP468" i="21"/>
  <c r="AM468" i="21"/>
  <c r="AL468" i="21"/>
  <c r="AA468" i="21"/>
  <c r="AB468" i="21" s="1"/>
  <c r="U468" i="21"/>
  <c r="T468" i="21"/>
  <c r="P468" i="21"/>
  <c r="O468" i="21"/>
  <c r="N468" i="21"/>
  <c r="M468" i="21"/>
  <c r="B469" i="21"/>
  <c r="AP467" i="21"/>
  <c r="AM467" i="21"/>
  <c r="AL467" i="21"/>
  <c r="AA467" i="21"/>
  <c r="AB467" i="21" s="1"/>
  <c r="U467" i="21"/>
  <c r="T467" i="21"/>
  <c r="P467" i="21"/>
  <c r="O467" i="21"/>
  <c r="N467" i="21"/>
  <c r="M467" i="21"/>
  <c r="B468" i="21"/>
  <c r="AP466" i="21"/>
  <c r="AM466" i="21"/>
  <c r="AL466" i="21"/>
  <c r="AA466" i="21"/>
  <c r="AB466" i="21" s="1"/>
  <c r="U466" i="21"/>
  <c r="T466" i="21"/>
  <c r="P466" i="21"/>
  <c r="O466" i="21"/>
  <c r="N466" i="21"/>
  <c r="M466" i="21"/>
  <c r="B467" i="21"/>
  <c r="AP465" i="21"/>
  <c r="AM465" i="21"/>
  <c r="AL465" i="21"/>
  <c r="AA465" i="21"/>
  <c r="AB465" i="21" s="1"/>
  <c r="U465" i="21"/>
  <c r="T465" i="21"/>
  <c r="P465" i="21"/>
  <c r="O465" i="21"/>
  <c r="N465" i="21"/>
  <c r="M465" i="21"/>
  <c r="B466" i="21"/>
  <c r="AP464" i="21"/>
  <c r="AM464" i="21"/>
  <c r="AL464" i="21"/>
  <c r="AA464" i="21"/>
  <c r="AB464" i="21" s="1"/>
  <c r="U464" i="21"/>
  <c r="T464" i="21"/>
  <c r="P464" i="21"/>
  <c r="O464" i="21"/>
  <c r="N464" i="21"/>
  <c r="M464" i="21"/>
  <c r="B465" i="21"/>
  <c r="AP463" i="21"/>
  <c r="AL463" i="21"/>
  <c r="AM463" i="21" s="1"/>
  <c r="AA463" i="21"/>
  <c r="AB463" i="21" s="1"/>
  <c r="U463" i="21"/>
  <c r="T463" i="21"/>
  <c r="P463" i="21"/>
  <c r="O463" i="21"/>
  <c r="N463" i="21"/>
  <c r="M463" i="21"/>
  <c r="B464" i="21"/>
  <c r="AP462" i="21"/>
  <c r="AL462" i="21"/>
  <c r="AM462" i="21" s="1"/>
  <c r="AA462" i="21"/>
  <c r="AB462" i="21" s="1"/>
  <c r="U462" i="21"/>
  <c r="T462" i="21"/>
  <c r="N462" i="21"/>
  <c r="P462" i="21" s="1"/>
  <c r="M462" i="21"/>
  <c r="O462" i="21" s="1"/>
  <c r="B463" i="21"/>
  <c r="AO461" i="21"/>
  <c r="AK461" i="21"/>
  <c r="Z461" i="21"/>
  <c r="Y461" i="21"/>
  <c r="S461" i="21"/>
  <c r="L461" i="21"/>
  <c r="B462" i="21"/>
  <c r="A462" i="21" s="1"/>
  <c r="AP460" i="21"/>
  <c r="AM460" i="21"/>
  <c r="AL460" i="21"/>
  <c r="AB460" i="21"/>
  <c r="AA460" i="21"/>
  <c r="U460" i="21"/>
  <c r="T460" i="21"/>
  <c r="P460" i="21"/>
  <c r="O460" i="21"/>
  <c r="N460" i="21"/>
  <c r="M460" i="21"/>
  <c r="AP459" i="21"/>
  <c r="AM459" i="21"/>
  <c r="AL459" i="21"/>
  <c r="AB459" i="21"/>
  <c r="AA459" i="21"/>
  <c r="U459" i="21"/>
  <c r="T459" i="21"/>
  <c r="P459" i="21"/>
  <c r="O459" i="21"/>
  <c r="N459" i="21"/>
  <c r="M459" i="21"/>
  <c r="B460" i="21"/>
  <c r="AP458" i="21"/>
  <c r="AM458" i="21"/>
  <c r="AL458" i="21"/>
  <c r="AB458" i="21"/>
  <c r="AA458" i="21"/>
  <c r="T458" i="21"/>
  <c r="U458" i="21" s="1"/>
  <c r="P458" i="21"/>
  <c r="O458" i="21"/>
  <c r="N458" i="21"/>
  <c r="M458" i="21"/>
  <c r="B459" i="21"/>
  <c r="AP457" i="21"/>
  <c r="AM457" i="21"/>
  <c r="AL457" i="21"/>
  <c r="AB457" i="21"/>
  <c r="AA457" i="21"/>
  <c r="T457" i="21"/>
  <c r="U457" i="21" s="1"/>
  <c r="P457" i="21"/>
  <c r="O457" i="21"/>
  <c r="N457" i="21"/>
  <c r="M457" i="21"/>
  <c r="B458" i="21"/>
  <c r="AP456" i="21"/>
  <c r="AM456" i="21"/>
  <c r="AL456" i="21"/>
  <c r="AB456" i="21"/>
  <c r="AA456" i="21"/>
  <c r="T456" i="21"/>
  <c r="U456" i="21" s="1"/>
  <c r="P456" i="21"/>
  <c r="O456" i="21"/>
  <c r="N456" i="21"/>
  <c r="M456" i="21"/>
  <c r="B457" i="21"/>
  <c r="AP455" i="21"/>
  <c r="AM455" i="21"/>
  <c r="AL455" i="21"/>
  <c r="AB455" i="21"/>
  <c r="AA455" i="21"/>
  <c r="T455" i="21"/>
  <c r="U455" i="21" s="1"/>
  <c r="P455" i="21"/>
  <c r="O455" i="21"/>
  <c r="N455" i="21"/>
  <c r="M455" i="21"/>
  <c r="B456" i="21"/>
  <c r="AP454" i="21"/>
  <c r="AM454" i="21"/>
  <c r="AL454" i="21"/>
  <c r="AB454" i="21"/>
  <c r="AA454" i="21"/>
  <c r="T454" i="21"/>
  <c r="U454" i="21" s="1"/>
  <c r="P454" i="21"/>
  <c r="O454" i="21"/>
  <c r="N454" i="21"/>
  <c r="M454" i="21"/>
  <c r="B455" i="21"/>
  <c r="AP453" i="21"/>
  <c r="AM453" i="21"/>
  <c r="AL453" i="21"/>
  <c r="AB453" i="21"/>
  <c r="AA453" i="21"/>
  <c r="T453" i="21"/>
  <c r="U453" i="21" s="1"/>
  <c r="P453" i="21"/>
  <c r="O453" i="21"/>
  <c r="N453" i="21"/>
  <c r="M453" i="21"/>
  <c r="B454" i="21"/>
  <c r="AP452" i="21"/>
  <c r="AM452" i="21"/>
  <c r="AL452" i="21"/>
  <c r="AB452" i="21"/>
  <c r="AA452" i="21"/>
  <c r="T452" i="21"/>
  <c r="U452" i="21" s="1"/>
  <c r="P452" i="21"/>
  <c r="O452" i="21"/>
  <c r="N452" i="21"/>
  <c r="M452" i="21"/>
  <c r="B453" i="21"/>
  <c r="AP451" i="21"/>
  <c r="AM451" i="21"/>
  <c r="AL451" i="21"/>
  <c r="AB451" i="21"/>
  <c r="AA451" i="21"/>
  <c r="T451" i="21"/>
  <c r="U451" i="21" s="1"/>
  <c r="P451" i="21"/>
  <c r="O451" i="21"/>
  <c r="N451" i="21"/>
  <c r="M451" i="21"/>
  <c r="B452" i="21"/>
  <c r="AP450" i="21"/>
  <c r="AM450" i="21"/>
  <c r="AL450" i="21"/>
  <c r="AA450" i="21"/>
  <c r="AB450" i="21" s="1"/>
  <c r="T450" i="21"/>
  <c r="U450" i="21" s="1"/>
  <c r="P450" i="21"/>
  <c r="O450" i="21"/>
  <c r="N450" i="21"/>
  <c r="M450" i="21"/>
  <c r="B451" i="21"/>
  <c r="AP449" i="21"/>
  <c r="AM449" i="21"/>
  <c r="AL449" i="21"/>
  <c r="Y449" i="21"/>
  <c r="T449" i="21"/>
  <c r="U449" i="21" s="1"/>
  <c r="P449" i="21"/>
  <c r="O449" i="21"/>
  <c r="N449" i="21"/>
  <c r="M449" i="21"/>
  <c r="B450" i="21"/>
  <c r="AP448" i="21"/>
  <c r="AM448" i="21"/>
  <c r="AL448" i="21"/>
  <c r="AA448" i="21"/>
  <c r="Y448" i="21"/>
  <c r="T448" i="21"/>
  <c r="U448" i="21" s="1"/>
  <c r="P448" i="21"/>
  <c r="O448" i="21"/>
  <c r="N448" i="21"/>
  <c r="M448" i="21"/>
  <c r="B449" i="21"/>
  <c r="AP447" i="21"/>
  <c r="AM447" i="21"/>
  <c r="AL447" i="21"/>
  <c r="AA447" i="21"/>
  <c r="AB447" i="21" s="1"/>
  <c r="T447" i="21"/>
  <c r="U447" i="21" s="1"/>
  <c r="P447" i="21"/>
  <c r="O447" i="21"/>
  <c r="N447" i="21"/>
  <c r="M447" i="21"/>
  <c r="B448" i="21"/>
  <c r="AP446" i="21"/>
  <c r="AM446" i="21"/>
  <c r="AL446" i="21"/>
  <c r="AA446" i="21"/>
  <c r="AB446" i="21" s="1"/>
  <c r="T446" i="21"/>
  <c r="U446" i="21" s="1"/>
  <c r="P446" i="21"/>
  <c r="O446" i="21"/>
  <c r="N446" i="21"/>
  <c r="M446" i="21"/>
  <c r="B447" i="21"/>
  <c r="AP445" i="21"/>
  <c r="AM445" i="21"/>
  <c r="AL445" i="21"/>
  <c r="AA445" i="21"/>
  <c r="AB445" i="21" s="1"/>
  <c r="T445" i="21"/>
  <c r="U445" i="21" s="1"/>
  <c r="P445" i="21"/>
  <c r="O445" i="21"/>
  <c r="N445" i="21"/>
  <c r="M445" i="21"/>
  <c r="B446" i="21"/>
  <c r="AP444" i="21"/>
  <c r="AM444" i="21"/>
  <c r="AL444" i="21"/>
  <c r="AA444" i="21"/>
  <c r="AB444" i="21" s="1"/>
  <c r="T444" i="21"/>
  <c r="U444" i="21" s="1"/>
  <c r="P444" i="21"/>
  <c r="O444" i="21"/>
  <c r="N444" i="21"/>
  <c r="M444" i="21"/>
  <c r="B445" i="21"/>
  <c r="AP443" i="21"/>
  <c r="AM443" i="21"/>
  <c r="AL443" i="21"/>
  <c r="AA443" i="21"/>
  <c r="Y443" i="21"/>
  <c r="T443" i="21"/>
  <c r="U443" i="21" s="1"/>
  <c r="P443" i="21"/>
  <c r="O443" i="21"/>
  <c r="N443" i="21"/>
  <c r="M443" i="21"/>
  <c r="B444" i="21"/>
  <c r="AP442" i="21"/>
  <c r="AM442" i="21"/>
  <c r="AL442" i="21"/>
  <c r="AA442" i="21"/>
  <c r="Y442" i="21"/>
  <c r="T442" i="21"/>
  <c r="U442" i="21" s="1"/>
  <c r="P442" i="21"/>
  <c r="O442" i="21"/>
  <c r="N442" i="21"/>
  <c r="M442" i="21"/>
  <c r="B443" i="21"/>
  <c r="AP441" i="21"/>
  <c r="AM441" i="21"/>
  <c r="AL441" i="21"/>
  <c r="AA441" i="21"/>
  <c r="AB441" i="21" s="1"/>
  <c r="T441" i="21"/>
  <c r="U441" i="21" s="1"/>
  <c r="P441" i="21"/>
  <c r="O441" i="21"/>
  <c r="N441" i="21"/>
  <c r="M441" i="21"/>
  <c r="B442" i="21"/>
  <c r="AP440" i="21"/>
  <c r="AM440" i="21"/>
  <c r="AL440" i="21"/>
  <c r="AA440" i="21"/>
  <c r="AB440" i="21" s="1"/>
  <c r="T440" i="21"/>
  <c r="U440" i="21" s="1"/>
  <c r="N440" i="21"/>
  <c r="P440" i="21" s="1"/>
  <c r="M440" i="21"/>
  <c r="O440" i="21" s="1"/>
  <c r="B441" i="21"/>
  <c r="AO439" i="21"/>
  <c r="AK439" i="21"/>
  <c r="Z439" i="21"/>
  <c r="S439" i="21"/>
  <c r="L439" i="21"/>
  <c r="B440" i="21"/>
  <c r="A440" i="21" s="1"/>
  <c r="AP438" i="21"/>
  <c r="AM438" i="21"/>
  <c r="AL438" i="21"/>
  <c r="AB438" i="21"/>
  <c r="AA438" i="21"/>
  <c r="U438" i="21"/>
  <c r="T438" i="21"/>
  <c r="P438" i="21"/>
  <c r="O438" i="21"/>
  <c r="N438" i="21"/>
  <c r="M438" i="21"/>
  <c r="AP437" i="21"/>
  <c r="AM437" i="21"/>
  <c r="AL437" i="21"/>
  <c r="AB437" i="21"/>
  <c r="AA437" i="21"/>
  <c r="U437" i="21"/>
  <c r="T437" i="21"/>
  <c r="P437" i="21"/>
  <c r="O437" i="21"/>
  <c r="N437" i="21"/>
  <c r="M437" i="21"/>
  <c r="B438" i="21"/>
  <c r="AP436" i="21"/>
  <c r="AM436" i="21"/>
  <c r="AL436" i="21"/>
  <c r="AB436" i="21"/>
  <c r="AA436" i="21"/>
  <c r="T436" i="21"/>
  <c r="U436" i="21" s="1"/>
  <c r="P436" i="21"/>
  <c r="O436" i="21"/>
  <c r="N436" i="21"/>
  <c r="M436" i="21"/>
  <c r="B437" i="21"/>
  <c r="AP435" i="21"/>
  <c r="AM435" i="21"/>
  <c r="AL435" i="21"/>
  <c r="AB435" i="21"/>
  <c r="AA435" i="21"/>
  <c r="T435" i="21"/>
  <c r="U435" i="21" s="1"/>
  <c r="P435" i="21"/>
  <c r="O435" i="21"/>
  <c r="N435" i="21"/>
  <c r="M435" i="21"/>
  <c r="B436" i="21"/>
  <c r="AP434" i="21"/>
  <c r="AM434" i="21"/>
  <c r="AL434" i="21"/>
  <c r="AB434" i="21"/>
  <c r="AA434" i="21"/>
  <c r="T434" i="21"/>
  <c r="U434" i="21" s="1"/>
  <c r="P434" i="21"/>
  <c r="O434" i="21"/>
  <c r="N434" i="21"/>
  <c r="M434" i="21"/>
  <c r="B435" i="21"/>
  <c r="AP433" i="21"/>
  <c r="AM433" i="21"/>
  <c r="AL433" i="21"/>
  <c r="AB433" i="21"/>
  <c r="AA433" i="21"/>
  <c r="T433" i="21"/>
  <c r="U433" i="21" s="1"/>
  <c r="P433" i="21"/>
  <c r="O433" i="21"/>
  <c r="N433" i="21"/>
  <c r="M433" i="21"/>
  <c r="B434" i="21"/>
  <c r="AP432" i="21"/>
  <c r="AM432" i="21"/>
  <c r="AL432" i="21"/>
  <c r="AB432" i="21"/>
  <c r="AA432" i="21"/>
  <c r="T432" i="21"/>
  <c r="U432" i="21" s="1"/>
  <c r="P432" i="21"/>
  <c r="O432" i="21"/>
  <c r="N432" i="21"/>
  <c r="M432" i="21"/>
  <c r="B433" i="21"/>
  <c r="AP431" i="21"/>
  <c r="AM431" i="21"/>
  <c r="AL431" i="21"/>
  <c r="AB431" i="21"/>
  <c r="AA431" i="21"/>
  <c r="T431" i="21"/>
  <c r="U431" i="21" s="1"/>
  <c r="P431" i="21"/>
  <c r="O431" i="21"/>
  <c r="N431" i="21"/>
  <c r="M431" i="21"/>
  <c r="B432" i="21"/>
  <c r="AP430" i="21"/>
  <c r="AM430" i="21"/>
  <c r="AL430" i="21"/>
  <c r="AA430" i="21"/>
  <c r="Y430" i="21"/>
  <c r="T430" i="21"/>
  <c r="U430" i="21" s="1"/>
  <c r="P430" i="21"/>
  <c r="O430" i="21"/>
  <c r="N430" i="21"/>
  <c r="M430" i="21"/>
  <c r="B431" i="21"/>
  <c r="AP429" i="21"/>
  <c r="AM429" i="21"/>
  <c r="AL429" i="21"/>
  <c r="AA429" i="21"/>
  <c r="AB429" i="21" s="1"/>
  <c r="T429" i="21"/>
  <c r="U429" i="21" s="1"/>
  <c r="P429" i="21"/>
  <c r="O429" i="21"/>
  <c r="N429" i="21"/>
  <c r="M429" i="21"/>
  <c r="B430" i="21"/>
  <c r="AP428" i="21"/>
  <c r="AM428" i="21"/>
  <c r="AL428" i="21"/>
  <c r="AA428" i="21"/>
  <c r="AB428" i="21" s="1"/>
  <c r="T428" i="21"/>
  <c r="U428" i="21" s="1"/>
  <c r="P428" i="21"/>
  <c r="O428" i="21"/>
  <c r="N428" i="21"/>
  <c r="M428" i="21"/>
  <c r="B429" i="21"/>
  <c r="AP427" i="21"/>
  <c r="AM427" i="21"/>
  <c r="AL427" i="21"/>
  <c r="AA427" i="21"/>
  <c r="AB427" i="21" s="1"/>
  <c r="T427" i="21"/>
  <c r="U427" i="21" s="1"/>
  <c r="P427" i="21"/>
  <c r="O427" i="21"/>
  <c r="N427" i="21"/>
  <c r="M427" i="21"/>
  <c r="B428" i="21"/>
  <c r="AP426" i="21"/>
  <c r="AM426" i="21"/>
  <c r="AL426" i="21"/>
  <c r="AA426" i="21"/>
  <c r="AB426" i="21" s="1"/>
  <c r="T426" i="21"/>
  <c r="U426" i="21" s="1"/>
  <c r="P426" i="21"/>
  <c r="O426" i="21"/>
  <c r="N426" i="21"/>
  <c r="M426" i="21"/>
  <c r="B427" i="21"/>
  <c r="AP425" i="21"/>
  <c r="AM425" i="21"/>
  <c r="AL425" i="21"/>
  <c r="AA425" i="21"/>
  <c r="AB425" i="21" s="1"/>
  <c r="T425" i="21"/>
  <c r="U425" i="21" s="1"/>
  <c r="P425" i="21"/>
  <c r="O425" i="21"/>
  <c r="N425" i="21"/>
  <c r="M425" i="21"/>
  <c r="B426" i="21"/>
  <c r="AP424" i="21"/>
  <c r="AM424" i="21"/>
  <c r="AL424" i="21"/>
  <c r="AA424" i="21"/>
  <c r="AB424" i="21" s="1"/>
  <c r="T424" i="21"/>
  <c r="U424" i="21" s="1"/>
  <c r="P424" i="21"/>
  <c r="O424" i="21"/>
  <c r="N424" i="21"/>
  <c r="M424" i="21"/>
  <c r="B425" i="21"/>
  <c r="AP423" i="21"/>
  <c r="AM423" i="21"/>
  <c r="AL423" i="21"/>
  <c r="AA423" i="21"/>
  <c r="AB423" i="21" s="1"/>
  <c r="T423" i="21"/>
  <c r="U423" i="21" s="1"/>
  <c r="P423" i="21"/>
  <c r="O423" i="21"/>
  <c r="N423" i="21"/>
  <c r="M423" i="21"/>
  <c r="B424" i="21"/>
  <c r="AP422" i="21"/>
  <c r="AM422" i="21"/>
  <c r="AL422" i="21"/>
  <c r="AA422" i="21"/>
  <c r="AB422" i="21" s="1"/>
  <c r="T422" i="21"/>
  <c r="U422" i="21" s="1"/>
  <c r="P422" i="21"/>
  <c r="O422" i="21"/>
  <c r="N422" i="21"/>
  <c r="M422" i="21"/>
  <c r="B423" i="21"/>
  <c r="AP421" i="21"/>
  <c r="AM421" i="21"/>
  <c r="AL421" i="21"/>
  <c r="AA421" i="21"/>
  <c r="AB421" i="21" s="1"/>
  <c r="T421" i="21"/>
  <c r="U421" i="21" s="1"/>
  <c r="P421" i="21"/>
  <c r="O421" i="21"/>
  <c r="N421" i="21"/>
  <c r="M421" i="21"/>
  <c r="B422" i="21"/>
  <c r="AP420" i="21"/>
  <c r="AM420" i="21"/>
  <c r="AL420" i="21"/>
  <c r="AA420" i="21"/>
  <c r="Y420" i="21"/>
  <c r="T420" i="21"/>
  <c r="U420" i="21" s="1"/>
  <c r="P420" i="21"/>
  <c r="O420" i="21"/>
  <c r="N420" i="21"/>
  <c r="M420" i="21"/>
  <c r="B421" i="21"/>
  <c r="AP419" i="21"/>
  <c r="AM419" i="21"/>
  <c r="AL419" i="21"/>
  <c r="AA419" i="21"/>
  <c r="AB419" i="21" s="1"/>
  <c r="T419" i="21"/>
  <c r="U419" i="21" s="1"/>
  <c r="P419" i="21"/>
  <c r="O419" i="21"/>
  <c r="N419" i="21"/>
  <c r="M419" i="21"/>
  <c r="B420" i="21"/>
  <c r="AP418" i="21"/>
  <c r="AM418" i="21"/>
  <c r="AL418" i="21"/>
  <c r="AA418" i="21"/>
  <c r="AB418" i="21" s="1"/>
  <c r="T418" i="21"/>
  <c r="U418" i="21" s="1"/>
  <c r="P418" i="21"/>
  <c r="O418" i="21"/>
  <c r="N418" i="21"/>
  <c r="M418" i="21"/>
  <c r="B419" i="21"/>
  <c r="AO417" i="21"/>
  <c r="AK417" i="21"/>
  <c r="Z417" i="21"/>
  <c r="S417" i="21"/>
  <c r="L417" i="21"/>
  <c r="B418" i="21"/>
  <c r="A418" i="21" s="1"/>
  <c r="AP416" i="21"/>
  <c r="AM416" i="21"/>
  <c r="AL416" i="21"/>
  <c r="AB416" i="21"/>
  <c r="AA416" i="21"/>
  <c r="U416" i="21"/>
  <c r="T416" i="21"/>
  <c r="P416" i="21"/>
  <c r="O416" i="21"/>
  <c r="N416" i="21"/>
  <c r="M416" i="21"/>
  <c r="AP415" i="21"/>
  <c r="AM415" i="21"/>
  <c r="AL415" i="21"/>
  <c r="AA415" i="21"/>
  <c r="AB415" i="21" s="1"/>
  <c r="U415" i="21"/>
  <c r="T415" i="21"/>
  <c r="P415" i="21"/>
  <c r="O415" i="21"/>
  <c r="N415" i="21"/>
  <c r="M415" i="21"/>
  <c r="B416" i="21"/>
  <c r="AP414" i="21"/>
  <c r="AM414" i="21"/>
  <c r="AL414" i="21"/>
  <c r="AA414" i="21"/>
  <c r="AB414" i="21" s="1"/>
  <c r="U414" i="21"/>
  <c r="T414" i="21"/>
  <c r="P414" i="21"/>
  <c r="O414" i="21"/>
  <c r="N414" i="21"/>
  <c r="M414" i="21"/>
  <c r="B415" i="21"/>
  <c r="AP413" i="21"/>
  <c r="AM413" i="21"/>
  <c r="AL413" i="21"/>
  <c r="AA413" i="21"/>
  <c r="AB413" i="21" s="1"/>
  <c r="U413" i="21"/>
  <c r="T413" i="21"/>
  <c r="P413" i="21"/>
  <c r="O413" i="21"/>
  <c r="N413" i="21"/>
  <c r="M413" i="21"/>
  <c r="B414" i="21"/>
  <c r="AP412" i="21"/>
  <c r="AM412" i="21"/>
  <c r="AL412" i="21"/>
  <c r="AA412" i="21"/>
  <c r="AB412" i="21" s="1"/>
  <c r="U412" i="21"/>
  <c r="T412" i="21"/>
  <c r="P412" i="21"/>
  <c r="O412" i="21"/>
  <c r="N412" i="21"/>
  <c r="M412" i="21"/>
  <c r="B413" i="21"/>
  <c r="AP411" i="21"/>
  <c r="AM411" i="21"/>
  <c r="AL411" i="21"/>
  <c r="AA411" i="21"/>
  <c r="AB411" i="21" s="1"/>
  <c r="U411" i="21"/>
  <c r="T411" i="21"/>
  <c r="P411" i="21"/>
  <c r="O411" i="21"/>
  <c r="N411" i="21"/>
  <c r="M411" i="21"/>
  <c r="B412" i="21"/>
  <c r="AP410" i="21"/>
  <c r="AM410" i="21"/>
  <c r="AL410" i="21"/>
  <c r="AA410" i="21"/>
  <c r="AB410" i="21" s="1"/>
  <c r="U410" i="21"/>
  <c r="T410" i="21"/>
  <c r="P410" i="21"/>
  <c r="O410" i="21"/>
  <c r="N410" i="21"/>
  <c r="M410" i="21"/>
  <c r="B411" i="21"/>
  <c r="AP409" i="21"/>
  <c r="AM409" i="21"/>
  <c r="AL409" i="21"/>
  <c r="AA409" i="21"/>
  <c r="AB409" i="21" s="1"/>
  <c r="U409" i="21"/>
  <c r="T409" i="21"/>
  <c r="P409" i="21"/>
  <c r="O409" i="21"/>
  <c r="N409" i="21"/>
  <c r="M409" i="21"/>
  <c r="B410" i="21"/>
  <c r="AP408" i="21"/>
  <c r="AM408" i="21"/>
  <c r="AL408" i="21"/>
  <c r="AA408" i="21"/>
  <c r="AB408" i="21" s="1"/>
  <c r="U408" i="21"/>
  <c r="T408" i="21"/>
  <c r="P408" i="21"/>
  <c r="O408" i="21"/>
  <c r="N408" i="21"/>
  <c r="M408" i="21"/>
  <c r="B409" i="21"/>
  <c r="AP407" i="21"/>
  <c r="AM407" i="21"/>
  <c r="AL407" i="21"/>
  <c r="AA407" i="21"/>
  <c r="AB407" i="21" s="1"/>
  <c r="U407" i="21"/>
  <c r="T407" i="21"/>
  <c r="P407" i="21"/>
  <c r="O407" i="21"/>
  <c r="N407" i="21"/>
  <c r="M407" i="21"/>
  <c r="B408" i="21"/>
  <c r="AP406" i="21"/>
  <c r="AM406" i="21"/>
  <c r="AL406" i="21"/>
  <c r="AA406" i="21"/>
  <c r="AB406" i="21" s="1"/>
  <c r="U406" i="21"/>
  <c r="T406" i="21"/>
  <c r="P406" i="21"/>
  <c r="O406" i="21"/>
  <c r="N406" i="21"/>
  <c r="M406" i="21"/>
  <c r="B407" i="21"/>
  <c r="AP405" i="21"/>
  <c r="AM405" i="21"/>
  <c r="AL405" i="21"/>
  <c r="AA405" i="21"/>
  <c r="AB405" i="21" s="1"/>
  <c r="U405" i="21"/>
  <c r="T405" i="21"/>
  <c r="P405" i="21"/>
  <c r="O405" i="21"/>
  <c r="N405" i="21"/>
  <c r="M405" i="21"/>
  <c r="B406" i="21"/>
  <c r="AP404" i="21"/>
  <c r="AM404" i="21"/>
  <c r="AL404" i="21"/>
  <c r="AA404" i="21"/>
  <c r="AB404" i="21" s="1"/>
  <c r="U404" i="21"/>
  <c r="T404" i="21"/>
  <c r="P404" i="21"/>
  <c r="O404" i="21"/>
  <c r="N404" i="21"/>
  <c r="M404" i="21"/>
  <c r="B405" i="21"/>
  <c r="AP403" i="21"/>
  <c r="AM403" i="21"/>
  <c r="AL403" i="21"/>
  <c r="AA403" i="21"/>
  <c r="AB403" i="21" s="1"/>
  <c r="U403" i="21"/>
  <c r="T403" i="21"/>
  <c r="P403" i="21"/>
  <c r="O403" i="21"/>
  <c r="N403" i="21"/>
  <c r="M403" i="21"/>
  <c r="B404" i="21"/>
  <c r="AP402" i="21"/>
  <c r="AM402" i="21"/>
  <c r="AL402" i="21"/>
  <c r="AA402" i="21"/>
  <c r="AB402" i="21" s="1"/>
  <c r="U402" i="21"/>
  <c r="T402" i="21"/>
  <c r="P402" i="21"/>
  <c r="O402" i="21"/>
  <c r="N402" i="21"/>
  <c r="M402" i="21"/>
  <c r="B403" i="21"/>
  <c r="AP401" i="21"/>
  <c r="AM401" i="21"/>
  <c r="AL401" i="21"/>
  <c r="AA401" i="21"/>
  <c r="AB401" i="21" s="1"/>
  <c r="U401" i="21"/>
  <c r="T401" i="21"/>
  <c r="P401" i="21"/>
  <c r="O401" i="21"/>
  <c r="N401" i="21"/>
  <c r="M401" i="21"/>
  <c r="B402" i="21"/>
  <c r="AP400" i="21"/>
  <c r="AM400" i="21"/>
  <c r="AL400" i="21"/>
  <c r="AA400" i="21"/>
  <c r="AB400" i="21" s="1"/>
  <c r="T400" i="21"/>
  <c r="U400" i="21" s="1"/>
  <c r="P400" i="21"/>
  <c r="O400" i="21"/>
  <c r="N400" i="21"/>
  <c r="M400" i="21"/>
  <c r="B401" i="21"/>
  <c r="AO399" i="21"/>
  <c r="AK399" i="21"/>
  <c r="Z399" i="21"/>
  <c r="Y399" i="21"/>
  <c r="S399" i="21"/>
  <c r="L399" i="21"/>
  <c r="B400" i="21"/>
  <c r="A400" i="21" s="1"/>
  <c r="AP398" i="21"/>
  <c r="AM398" i="21"/>
  <c r="AL398" i="21"/>
  <c r="AB398" i="21"/>
  <c r="AA398" i="21"/>
  <c r="U398" i="21"/>
  <c r="T398" i="21"/>
  <c r="P398" i="21"/>
  <c r="O398" i="21"/>
  <c r="N398" i="21"/>
  <c r="M398" i="21"/>
  <c r="AP397" i="21"/>
  <c r="AM397" i="21"/>
  <c r="AL397" i="21"/>
  <c r="AB397" i="21"/>
  <c r="AA397" i="21"/>
  <c r="U397" i="21"/>
  <c r="T397" i="21"/>
  <c r="P397" i="21"/>
  <c r="O397" i="21"/>
  <c r="N397" i="21"/>
  <c r="M397" i="21"/>
  <c r="B398" i="21"/>
  <c r="AP396" i="21"/>
  <c r="AM396" i="21"/>
  <c r="AL396" i="21"/>
  <c r="AB396" i="21"/>
  <c r="AA396" i="21"/>
  <c r="T396" i="21"/>
  <c r="U396" i="21" s="1"/>
  <c r="P396" i="21"/>
  <c r="O396" i="21"/>
  <c r="N396" i="21"/>
  <c r="M396" i="21"/>
  <c r="B397" i="21"/>
  <c r="AP395" i="21"/>
  <c r="AM395" i="21"/>
  <c r="AL395" i="21"/>
  <c r="AB395" i="21"/>
  <c r="AA395" i="21"/>
  <c r="T395" i="21"/>
  <c r="U395" i="21" s="1"/>
  <c r="P395" i="21"/>
  <c r="O395" i="21"/>
  <c r="N395" i="21"/>
  <c r="M395" i="21"/>
  <c r="B396" i="21"/>
  <c r="AP394" i="21"/>
  <c r="AM394" i="21"/>
  <c r="AL394" i="21"/>
  <c r="AB394" i="21"/>
  <c r="AA394" i="21"/>
  <c r="T394" i="21"/>
  <c r="U394" i="21" s="1"/>
  <c r="P394" i="21"/>
  <c r="O394" i="21"/>
  <c r="N394" i="21"/>
  <c r="M394" i="21"/>
  <c r="B395" i="21"/>
  <c r="AP393" i="21"/>
  <c r="AM393" i="21"/>
  <c r="AL393" i="21"/>
  <c r="AB393" i="21"/>
  <c r="AA393" i="21"/>
  <c r="T393" i="21"/>
  <c r="U393" i="21" s="1"/>
  <c r="P393" i="21"/>
  <c r="O393" i="21"/>
  <c r="N393" i="21"/>
  <c r="M393" i="21"/>
  <c r="B394" i="21"/>
  <c r="AP392" i="21"/>
  <c r="AM392" i="21"/>
  <c r="AL392" i="21"/>
  <c r="AA392" i="21"/>
  <c r="AB392" i="21" s="1"/>
  <c r="T392" i="21"/>
  <c r="U392" i="21" s="1"/>
  <c r="P392" i="21"/>
  <c r="O392" i="21"/>
  <c r="N392" i="21"/>
  <c r="M392" i="21"/>
  <c r="B393" i="21"/>
  <c r="AP391" i="21"/>
  <c r="AM391" i="21"/>
  <c r="AL391" i="21"/>
  <c r="AA391" i="21"/>
  <c r="AB391" i="21" s="1"/>
  <c r="T391" i="21"/>
  <c r="U391" i="21" s="1"/>
  <c r="P391" i="21"/>
  <c r="O391" i="21"/>
  <c r="N391" i="21"/>
  <c r="M391" i="21"/>
  <c r="B392" i="21"/>
  <c r="AP390" i="21"/>
  <c r="AM390" i="21"/>
  <c r="AL390" i="21"/>
  <c r="AA390" i="21"/>
  <c r="AB390" i="21" s="1"/>
  <c r="T390" i="21"/>
  <c r="U390" i="21" s="1"/>
  <c r="P390" i="21"/>
  <c r="O390" i="21"/>
  <c r="N390" i="21"/>
  <c r="M390" i="21"/>
  <c r="B391" i="21"/>
  <c r="AP389" i="21"/>
  <c r="AM389" i="21"/>
  <c r="AL389" i="21"/>
  <c r="AA389" i="21"/>
  <c r="AB389" i="21" s="1"/>
  <c r="T389" i="21"/>
  <c r="U389" i="21" s="1"/>
  <c r="P389" i="21"/>
  <c r="O389" i="21"/>
  <c r="N389" i="21"/>
  <c r="M389" i="21"/>
  <c r="B390" i="21"/>
  <c r="AP388" i="21"/>
  <c r="AM388" i="21"/>
  <c r="AL388" i="21"/>
  <c r="AA388" i="21"/>
  <c r="AB388" i="21" s="1"/>
  <c r="T388" i="21"/>
  <c r="U388" i="21" s="1"/>
  <c r="M388" i="21"/>
  <c r="O388" i="21" s="1"/>
  <c r="B389" i="21"/>
  <c r="AP387" i="21"/>
  <c r="AL387" i="21"/>
  <c r="AM387" i="21" s="1"/>
  <c r="AA387" i="21"/>
  <c r="AB387" i="21" s="1"/>
  <c r="T387" i="21"/>
  <c r="U387" i="21" s="1"/>
  <c r="M387" i="21"/>
  <c r="O387" i="21" s="1"/>
  <c r="B388" i="21"/>
  <c r="AO386" i="21"/>
  <c r="AK386" i="21"/>
  <c r="Z386" i="21"/>
  <c r="Y386" i="21"/>
  <c r="S386" i="21"/>
  <c r="L386" i="21"/>
  <c r="B387" i="21"/>
  <c r="A387" i="21" s="1"/>
  <c r="AP385" i="21"/>
  <c r="AM385" i="21"/>
  <c r="AL385" i="21"/>
  <c r="AB385" i="21"/>
  <c r="AA385" i="21"/>
  <c r="U385" i="21"/>
  <c r="T385" i="21"/>
  <c r="P385" i="21"/>
  <c r="O385" i="21"/>
  <c r="N385" i="21"/>
  <c r="M385" i="21"/>
  <c r="AP384" i="21"/>
  <c r="AM384" i="21"/>
  <c r="AL384" i="21"/>
  <c r="AA384" i="21"/>
  <c r="AB384" i="21" s="1"/>
  <c r="U384" i="21"/>
  <c r="T384" i="21"/>
  <c r="P384" i="21"/>
  <c r="O384" i="21"/>
  <c r="N384" i="21"/>
  <c r="M384" i="21"/>
  <c r="B385" i="21"/>
  <c r="AP383" i="21"/>
  <c r="AM383" i="21"/>
  <c r="AL383" i="21"/>
  <c r="AA383" i="21"/>
  <c r="AB383" i="21" s="1"/>
  <c r="U383" i="21"/>
  <c r="T383" i="21"/>
  <c r="P383" i="21"/>
  <c r="O383" i="21"/>
  <c r="N383" i="21"/>
  <c r="M383" i="21"/>
  <c r="B384" i="21"/>
  <c r="AP382" i="21"/>
  <c r="AM382" i="21"/>
  <c r="AL382" i="21"/>
  <c r="AA382" i="21"/>
  <c r="AB382" i="21" s="1"/>
  <c r="U382" i="21"/>
  <c r="T382" i="21"/>
  <c r="P382" i="21"/>
  <c r="O382" i="21"/>
  <c r="N382" i="21"/>
  <c r="M382" i="21"/>
  <c r="B383" i="21"/>
  <c r="AP381" i="21"/>
  <c r="AM381" i="21"/>
  <c r="AL381" i="21"/>
  <c r="AA381" i="21"/>
  <c r="AB381" i="21" s="1"/>
  <c r="U381" i="21"/>
  <c r="T381" i="21"/>
  <c r="P381" i="21"/>
  <c r="O381" i="21"/>
  <c r="N381" i="21"/>
  <c r="M381" i="21"/>
  <c r="B382" i="21"/>
  <c r="AP380" i="21"/>
  <c r="AL380" i="21"/>
  <c r="AM380" i="21" s="1"/>
  <c r="AA380" i="21"/>
  <c r="AB380" i="21" s="1"/>
  <c r="U380" i="21"/>
  <c r="T380" i="21"/>
  <c r="P380" i="21"/>
  <c r="O380" i="21"/>
  <c r="N380" i="21"/>
  <c r="M380" i="21"/>
  <c r="B381" i="21"/>
  <c r="AP379" i="21"/>
  <c r="AL379" i="21"/>
  <c r="AM379" i="21" s="1"/>
  <c r="AA379" i="21"/>
  <c r="AB379" i="21" s="1"/>
  <c r="U379" i="21"/>
  <c r="T379" i="21"/>
  <c r="N379" i="21"/>
  <c r="P379" i="21" s="1"/>
  <c r="M379" i="21"/>
  <c r="O379" i="21" s="1"/>
  <c r="B380" i="21"/>
  <c r="AO378" i="21"/>
  <c r="AK378" i="21"/>
  <c r="Z378" i="21"/>
  <c r="Y378" i="21"/>
  <c r="S378" i="21"/>
  <c r="L378" i="21"/>
  <c r="B379" i="21"/>
  <c r="A379" i="21" s="1"/>
  <c r="AP377" i="21"/>
  <c r="AM377" i="21"/>
  <c r="AL377" i="21"/>
  <c r="AB377" i="21"/>
  <c r="AA377" i="21"/>
  <c r="U377" i="21"/>
  <c r="T377" i="21"/>
  <c r="P377" i="21"/>
  <c r="O377" i="21"/>
  <c r="N377" i="21"/>
  <c r="M377" i="21"/>
  <c r="AP376" i="21"/>
  <c r="AM376" i="21"/>
  <c r="AL376" i="21"/>
  <c r="AA376" i="21"/>
  <c r="AB376" i="21" s="1"/>
  <c r="U376" i="21"/>
  <c r="T376" i="21"/>
  <c r="P376" i="21"/>
  <c r="O376" i="21"/>
  <c r="N376" i="21"/>
  <c r="M376" i="21"/>
  <c r="B377" i="21"/>
  <c r="AP375" i="21"/>
  <c r="AM375" i="21"/>
  <c r="AL375" i="21"/>
  <c r="AA375" i="21"/>
  <c r="AB375" i="21" s="1"/>
  <c r="U375" i="21"/>
  <c r="T375" i="21"/>
  <c r="P375" i="21"/>
  <c r="O375" i="21"/>
  <c r="N375" i="21"/>
  <c r="M375" i="21"/>
  <c r="B376" i="21"/>
  <c r="AP374" i="21"/>
  <c r="AM374" i="21"/>
  <c r="AL374" i="21"/>
  <c r="AA374" i="21"/>
  <c r="AB374" i="21" s="1"/>
  <c r="U374" i="21"/>
  <c r="T374" i="21"/>
  <c r="P374" i="21"/>
  <c r="O374" i="21"/>
  <c r="N374" i="21"/>
  <c r="M374" i="21"/>
  <c r="B375" i="21"/>
  <c r="AP373" i="21"/>
  <c r="AM373" i="21"/>
  <c r="AL373" i="21"/>
  <c r="AA373" i="21"/>
  <c r="AB373" i="21" s="1"/>
  <c r="U373" i="21"/>
  <c r="T373" i="21"/>
  <c r="P373" i="21"/>
  <c r="O373" i="21"/>
  <c r="N373" i="21"/>
  <c r="M373" i="21"/>
  <c r="B374" i="21"/>
  <c r="AP372" i="21"/>
  <c r="AM372" i="21"/>
  <c r="AL372" i="21"/>
  <c r="AA372" i="21"/>
  <c r="AB372" i="21" s="1"/>
  <c r="U372" i="21"/>
  <c r="T372" i="21"/>
  <c r="P372" i="21"/>
  <c r="O372" i="21"/>
  <c r="N372" i="21"/>
  <c r="M372" i="21"/>
  <c r="B373" i="21"/>
  <c r="AP371" i="21"/>
  <c r="AM371" i="21"/>
  <c r="AL371" i="21"/>
  <c r="AA371" i="21"/>
  <c r="AB371" i="21" s="1"/>
  <c r="U371" i="21"/>
  <c r="T371" i="21"/>
  <c r="P371" i="21"/>
  <c r="O371" i="21"/>
  <c r="N371" i="21"/>
  <c r="M371" i="21"/>
  <c r="B372" i="21"/>
  <c r="AP370" i="21"/>
  <c r="AM370" i="21"/>
  <c r="AL370" i="21"/>
  <c r="AA370" i="21"/>
  <c r="AB370" i="21" s="1"/>
  <c r="U370" i="21"/>
  <c r="T370" i="21"/>
  <c r="P370" i="21"/>
  <c r="O370" i="21"/>
  <c r="N370" i="21"/>
  <c r="M370" i="21"/>
  <c r="B371" i="21"/>
  <c r="AP369" i="21"/>
  <c r="AM369" i="21"/>
  <c r="AL369" i="21"/>
  <c r="AA369" i="21"/>
  <c r="AB369" i="21" s="1"/>
  <c r="U369" i="21"/>
  <c r="T369" i="21"/>
  <c r="P369" i="21"/>
  <c r="O369" i="21"/>
  <c r="N369" i="21"/>
  <c r="M369" i="21"/>
  <c r="B370" i="21"/>
  <c r="AP368" i="21"/>
  <c r="AM368" i="21"/>
  <c r="AL368" i="21"/>
  <c r="AA368" i="21"/>
  <c r="AB368" i="21" s="1"/>
  <c r="U368" i="21"/>
  <c r="T368" i="21"/>
  <c r="P368" i="21"/>
  <c r="O368" i="21"/>
  <c r="N368" i="21"/>
  <c r="M368" i="21"/>
  <c r="B369" i="21"/>
  <c r="AP367" i="21"/>
  <c r="AL367" i="21"/>
  <c r="AM367" i="21" s="1"/>
  <c r="AA367" i="21"/>
  <c r="AB367" i="21" s="1"/>
  <c r="U367" i="21"/>
  <c r="T367" i="21"/>
  <c r="P367" i="21"/>
  <c r="O367" i="21"/>
  <c r="N367" i="21"/>
  <c r="M367" i="21"/>
  <c r="B368" i="21"/>
  <c r="AP366" i="21"/>
  <c r="AL366" i="21"/>
  <c r="AM366" i="21" s="1"/>
  <c r="AA366" i="21"/>
  <c r="AB366" i="21" s="1"/>
  <c r="U366" i="21"/>
  <c r="T366" i="21"/>
  <c r="N366" i="21"/>
  <c r="P366" i="21" s="1"/>
  <c r="M366" i="21"/>
  <c r="O366" i="21" s="1"/>
  <c r="B367" i="21"/>
  <c r="AO365" i="21"/>
  <c r="AK365" i="21"/>
  <c r="Z365" i="21"/>
  <c r="Y365" i="21"/>
  <c r="S365" i="21"/>
  <c r="L365" i="21"/>
  <c r="B366" i="21"/>
  <c r="A366" i="21" s="1"/>
  <c r="AP364" i="21"/>
  <c r="AM364" i="21"/>
  <c r="AL364" i="21"/>
  <c r="AB364" i="21"/>
  <c r="AA364" i="21"/>
  <c r="U364" i="21"/>
  <c r="T364" i="21"/>
  <c r="P364" i="21"/>
  <c r="O364" i="21"/>
  <c r="N364" i="21"/>
  <c r="M364" i="21"/>
  <c r="AP363" i="21"/>
  <c r="AM363" i="21"/>
  <c r="AL363" i="21"/>
  <c r="AA363" i="21"/>
  <c r="AB363" i="21" s="1"/>
  <c r="U363" i="21"/>
  <c r="T363" i="21"/>
  <c r="P363" i="21"/>
  <c r="O363" i="21"/>
  <c r="N363" i="21"/>
  <c r="M363" i="21"/>
  <c r="B364" i="21"/>
  <c r="AP362" i="21"/>
  <c r="AM362" i="21"/>
  <c r="AL362" i="21"/>
  <c r="AA362" i="21"/>
  <c r="AB362" i="21" s="1"/>
  <c r="U362" i="21"/>
  <c r="T362" i="21"/>
  <c r="P362" i="21"/>
  <c r="O362" i="21"/>
  <c r="N362" i="21"/>
  <c r="M362" i="21"/>
  <c r="B363" i="21"/>
  <c r="AP361" i="21"/>
  <c r="AM361" i="21"/>
  <c r="AL361" i="21"/>
  <c r="AA361" i="21"/>
  <c r="AB361" i="21" s="1"/>
  <c r="U361" i="21"/>
  <c r="T361" i="21"/>
  <c r="P361" i="21"/>
  <c r="O361" i="21"/>
  <c r="N361" i="21"/>
  <c r="M361" i="21"/>
  <c r="B362" i="21"/>
  <c r="AP360" i="21"/>
  <c r="AM360" i="21"/>
  <c r="AL360" i="21"/>
  <c r="AA360" i="21"/>
  <c r="AB360" i="21" s="1"/>
  <c r="U360" i="21"/>
  <c r="T360" i="21"/>
  <c r="P360" i="21"/>
  <c r="O360" i="21"/>
  <c r="N360" i="21"/>
  <c r="M360" i="21"/>
  <c r="B361" i="21"/>
  <c r="AP359" i="21"/>
  <c r="AM359" i="21"/>
  <c r="AL359" i="21"/>
  <c r="AA359" i="21"/>
  <c r="AB359" i="21" s="1"/>
  <c r="U359" i="21"/>
  <c r="T359" i="21"/>
  <c r="P359" i="21"/>
  <c r="O359" i="21"/>
  <c r="N359" i="21"/>
  <c r="M359" i="21"/>
  <c r="B360" i="21"/>
  <c r="AP358" i="21"/>
  <c r="AM358" i="21"/>
  <c r="AL358" i="21"/>
  <c r="AA358" i="21"/>
  <c r="AB358" i="21" s="1"/>
  <c r="U358" i="21"/>
  <c r="T358" i="21"/>
  <c r="P358" i="21"/>
  <c r="O358" i="21"/>
  <c r="N358" i="21"/>
  <c r="M358" i="21"/>
  <c r="B359" i="21"/>
  <c r="AP357" i="21"/>
  <c r="AM357" i="21"/>
  <c r="AL357" i="21"/>
  <c r="AA357" i="21"/>
  <c r="AB357" i="21" s="1"/>
  <c r="U357" i="21"/>
  <c r="T357" i="21"/>
  <c r="P357" i="21"/>
  <c r="O357" i="21"/>
  <c r="N357" i="21"/>
  <c r="M357" i="21"/>
  <c r="B358" i="21"/>
  <c r="AP356" i="21"/>
  <c r="AM356" i="21"/>
  <c r="AL356" i="21"/>
  <c r="AA356" i="21"/>
  <c r="AB356" i="21" s="1"/>
  <c r="U356" i="21"/>
  <c r="T356" i="21"/>
  <c r="P356" i="21"/>
  <c r="O356" i="21"/>
  <c r="N356" i="21"/>
  <c r="M356" i="21"/>
  <c r="B357" i="21"/>
  <c r="AP355" i="21"/>
  <c r="AM355" i="21"/>
  <c r="AL355" i="21"/>
  <c r="AA355" i="21"/>
  <c r="AB355" i="21" s="1"/>
  <c r="U355" i="21"/>
  <c r="T355" i="21"/>
  <c r="P355" i="21"/>
  <c r="O355" i="21"/>
  <c r="N355" i="21"/>
  <c r="M355" i="21"/>
  <c r="B356" i="21"/>
  <c r="AP354" i="21"/>
  <c r="AL354" i="21"/>
  <c r="AM354" i="21" s="1"/>
  <c r="AA354" i="21"/>
  <c r="AB354" i="21" s="1"/>
  <c r="U354" i="21"/>
  <c r="T354" i="21"/>
  <c r="P354" i="21"/>
  <c r="O354" i="21"/>
  <c r="N354" i="21"/>
  <c r="M354" i="21"/>
  <c r="B355" i="21"/>
  <c r="AP353" i="21"/>
  <c r="AL353" i="21"/>
  <c r="AM353" i="21" s="1"/>
  <c r="AA353" i="21"/>
  <c r="AB353" i="21" s="1"/>
  <c r="U353" i="21"/>
  <c r="T353" i="21"/>
  <c r="N353" i="21"/>
  <c r="P353" i="21" s="1"/>
  <c r="M353" i="21"/>
  <c r="O353" i="21" s="1"/>
  <c r="B354" i="21"/>
  <c r="AO352" i="21"/>
  <c r="AK352" i="21"/>
  <c r="Z352" i="21"/>
  <c r="Y352" i="21"/>
  <c r="S352" i="21"/>
  <c r="L352" i="21"/>
  <c r="B353" i="21"/>
  <c r="A353" i="21" s="1"/>
  <c r="AP351" i="21"/>
  <c r="AM351" i="21"/>
  <c r="AL351" i="21"/>
  <c r="AB351" i="21"/>
  <c r="AA351" i="21"/>
  <c r="U351" i="21"/>
  <c r="T351" i="21"/>
  <c r="P351" i="21"/>
  <c r="O351" i="21"/>
  <c r="N351" i="21"/>
  <c r="M351" i="21"/>
  <c r="AP350" i="21"/>
  <c r="B351" i="21"/>
  <c r="AP349" i="21"/>
  <c r="B350" i="21"/>
  <c r="AP348" i="21"/>
  <c r="AM348" i="21"/>
  <c r="AL348" i="21"/>
  <c r="AB348" i="21"/>
  <c r="AA348" i="21"/>
  <c r="U348" i="21"/>
  <c r="T348" i="21"/>
  <c r="P348" i="21"/>
  <c r="O348" i="21"/>
  <c r="N348" i="21"/>
  <c r="M348" i="21"/>
  <c r="B349" i="21"/>
  <c r="AP347" i="21"/>
  <c r="AM347" i="21"/>
  <c r="AL347" i="21"/>
  <c r="AB347" i="21"/>
  <c r="AA347" i="21"/>
  <c r="U347" i="21"/>
  <c r="T347" i="21"/>
  <c r="P347" i="21"/>
  <c r="O347" i="21"/>
  <c r="N347" i="21"/>
  <c r="M347" i="21"/>
  <c r="B348" i="21"/>
  <c r="AP346" i="21"/>
  <c r="AM346" i="21"/>
  <c r="AL346" i="21"/>
  <c r="AB346" i="21"/>
  <c r="AA346" i="21"/>
  <c r="U346" i="21"/>
  <c r="T346" i="21"/>
  <c r="N346" i="21"/>
  <c r="P346" i="21" s="1"/>
  <c r="M346" i="21"/>
  <c r="O346" i="21" s="1"/>
  <c r="B347" i="21"/>
  <c r="AO345" i="21"/>
  <c r="AK345" i="21"/>
  <c r="Z345" i="21"/>
  <c r="Y345" i="21"/>
  <c r="S345" i="21"/>
  <c r="L345" i="21"/>
  <c r="B346" i="21"/>
  <c r="A346" i="21" s="1"/>
  <c r="AP344" i="21"/>
  <c r="AM344" i="21"/>
  <c r="AL344" i="21"/>
  <c r="AB344" i="21"/>
  <c r="AA344" i="21"/>
  <c r="U344" i="21"/>
  <c r="T344" i="21"/>
  <c r="P344" i="21"/>
  <c r="O344" i="21"/>
  <c r="N344" i="21"/>
  <c r="M344" i="21"/>
  <c r="AP343" i="21"/>
  <c r="AM343" i="21"/>
  <c r="AL343" i="21"/>
  <c r="AB343" i="21"/>
  <c r="AA343" i="21"/>
  <c r="U343" i="21"/>
  <c r="T343" i="21"/>
  <c r="P343" i="21"/>
  <c r="O343" i="21"/>
  <c r="N343" i="21"/>
  <c r="M343" i="21"/>
  <c r="B344" i="21"/>
  <c r="AP342" i="21"/>
  <c r="AM342" i="21"/>
  <c r="AL342" i="21"/>
  <c r="AB342" i="21"/>
  <c r="AA342" i="21"/>
  <c r="U342" i="21"/>
  <c r="T342" i="21"/>
  <c r="P342" i="21"/>
  <c r="O342" i="21"/>
  <c r="N342" i="21"/>
  <c r="M342" i="21"/>
  <c r="B343" i="21"/>
  <c r="AP341" i="21"/>
  <c r="AM341" i="21"/>
  <c r="AL341" i="21"/>
  <c r="AB341" i="21"/>
  <c r="AA341" i="21"/>
  <c r="U341" i="21"/>
  <c r="T341" i="21"/>
  <c r="P341" i="21"/>
  <c r="O341" i="21"/>
  <c r="N341" i="21"/>
  <c r="M341" i="21"/>
  <c r="B342" i="21"/>
  <c r="AP340" i="21"/>
  <c r="AM340" i="21"/>
  <c r="AL340" i="21"/>
  <c r="AB340" i="21"/>
  <c r="AA340" i="21"/>
  <c r="U340" i="21"/>
  <c r="T340" i="21"/>
  <c r="P340" i="21"/>
  <c r="O340" i="21"/>
  <c r="N340" i="21"/>
  <c r="M340" i="21"/>
  <c r="B341" i="21"/>
  <c r="AP339" i="21"/>
  <c r="AM339" i="21"/>
  <c r="AL339" i="21"/>
  <c r="AB339" i="21"/>
  <c r="AA339" i="21"/>
  <c r="U339" i="21"/>
  <c r="T339" i="21"/>
  <c r="P339" i="21"/>
  <c r="O339" i="21"/>
  <c r="N339" i="21"/>
  <c r="M339" i="21"/>
  <c r="B340" i="21"/>
  <c r="AP338" i="21"/>
  <c r="AM338" i="21"/>
  <c r="AL338" i="21"/>
  <c r="AA338" i="21"/>
  <c r="AB338" i="21" s="1"/>
  <c r="U338" i="21"/>
  <c r="T338" i="21"/>
  <c r="N338" i="21"/>
  <c r="P338" i="21" s="1"/>
  <c r="M338" i="21"/>
  <c r="O338" i="21" s="1"/>
  <c r="B339" i="21"/>
  <c r="AO337" i="21"/>
  <c r="AK337" i="21"/>
  <c r="Z337" i="21"/>
  <c r="Y337" i="21"/>
  <c r="S337" i="21"/>
  <c r="L337" i="21"/>
  <c r="B338" i="21"/>
  <c r="A338" i="21" s="1"/>
  <c r="AP336" i="21"/>
  <c r="AM336" i="21"/>
  <c r="AL336" i="21"/>
  <c r="AB336" i="21"/>
  <c r="AA336" i="21"/>
  <c r="U336" i="21"/>
  <c r="T336" i="21"/>
  <c r="P336" i="21"/>
  <c r="O336" i="21"/>
  <c r="N336" i="21"/>
  <c r="M336" i="21"/>
  <c r="AP335" i="21"/>
  <c r="AM335" i="21"/>
  <c r="AL335" i="21"/>
  <c r="AA335" i="21"/>
  <c r="AB335" i="21" s="1"/>
  <c r="U335" i="21"/>
  <c r="T335" i="21"/>
  <c r="P335" i="21"/>
  <c r="O335" i="21"/>
  <c r="N335" i="21"/>
  <c r="M335" i="21"/>
  <c r="B336" i="21"/>
  <c r="AP334" i="21"/>
  <c r="AM334" i="21"/>
  <c r="AL334" i="21"/>
  <c r="AA334" i="21"/>
  <c r="AB334" i="21" s="1"/>
  <c r="U334" i="21"/>
  <c r="T334" i="21"/>
  <c r="P334" i="21"/>
  <c r="O334" i="21"/>
  <c r="N334" i="21"/>
  <c r="M334" i="21"/>
  <c r="B335" i="21"/>
  <c r="AP333" i="21"/>
  <c r="AM333" i="21"/>
  <c r="AL333" i="21"/>
  <c r="AA333" i="21"/>
  <c r="AB333" i="21" s="1"/>
  <c r="U333" i="21"/>
  <c r="T333" i="21"/>
  <c r="P333" i="21"/>
  <c r="O333" i="21"/>
  <c r="N333" i="21"/>
  <c r="M333" i="21"/>
  <c r="B334" i="21"/>
  <c r="AP332" i="21"/>
  <c r="AM332" i="21"/>
  <c r="AL332" i="21"/>
  <c r="AA332" i="21"/>
  <c r="AB332" i="21" s="1"/>
  <c r="U332" i="21"/>
  <c r="T332" i="21"/>
  <c r="P332" i="21"/>
  <c r="O332" i="21"/>
  <c r="N332" i="21"/>
  <c r="M332" i="21"/>
  <c r="B333" i="21"/>
  <c r="AP331" i="21"/>
  <c r="AM331" i="21"/>
  <c r="AL331" i="21"/>
  <c r="AA331" i="21"/>
  <c r="AB331" i="21" s="1"/>
  <c r="U331" i="21"/>
  <c r="T331" i="21"/>
  <c r="P331" i="21"/>
  <c r="O331" i="21"/>
  <c r="N331" i="21"/>
  <c r="M331" i="21"/>
  <c r="B332" i="21"/>
  <c r="AP330" i="21"/>
  <c r="AM330" i="21"/>
  <c r="AL330" i="21"/>
  <c r="AA330" i="21"/>
  <c r="Y330" i="21"/>
  <c r="Y323" i="21" s="1"/>
  <c r="U330" i="21"/>
  <c r="T330" i="21"/>
  <c r="P330" i="21"/>
  <c r="O330" i="21"/>
  <c r="N330" i="21"/>
  <c r="M330" i="21"/>
  <c r="B331" i="21"/>
  <c r="AP329" i="21"/>
  <c r="AM329" i="21"/>
  <c r="AL329" i="21"/>
  <c r="AA329" i="21"/>
  <c r="AB329" i="21" s="1"/>
  <c r="U329" i="21"/>
  <c r="T329" i="21"/>
  <c r="P329" i="21"/>
  <c r="O329" i="21"/>
  <c r="N329" i="21"/>
  <c r="M329" i="21"/>
  <c r="B330" i="21"/>
  <c r="AP328" i="21"/>
  <c r="AM328" i="21"/>
  <c r="AL328" i="21"/>
  <c r="AA328" i="21"/>
  <c r="AB328" i="21" s="1"/>
  <c r="U328" i="21"/>
  <c r="T328" i="21"/>
  <c r="P328" i="21"/>
  <c r="O328" i="21"/>
  <c r="N328" i="21"/>
  <c r="M328" i="21"/>
  <c r="B329" i="21"/>
  <c r="AP327" i="21"/>
  <c r="AM327" i="21"/>
  <c r="AL327" i="21"/>
  <c r="AA327" i="21"/>
  <c r="AB327" i="21" s="1"/>
  <c r="U327" i="21"/>
  <c r="T327" i="21"/>
  <c r="P327" i="21"/>
  <c r="O327" i="21"/>
  <c r="N327" i="21"/>
  <c r="M327" i="21"/>
  <c r="B328" i="21"/>
  <c r="AP326" i="21"/>
  <c r="AM326" i="21"/>
  <c r="AL326" i="21"/>
  <c r="AA326" i="21"/>
  <c r="AB326" i="21" s="1"/>
  <c r="U326" i="21"/>
  <c r="T326" i="21"/>
  <c r="P326" i="21"/>
  <c r="O326" i="21"/>
  <c r="N326" i="21"/>
  <c r="M326" i="21"/>
  <c r="B327" i="21"/>
  <c r="AP325" i="21"/>
  <c r="AM325" i="21"/>
  <c r="AL325" i="21"/>
  <c r="AA325" i="21"/>
  <c r="AB325" i="21" s="1"/>
  <c r="U325" i="21"/>
  <c r="T325" i="21"/>
  <c r="P325" i="21"/>
  <c r="O325" i="21"/>
  <c r="N325" i="21"/>
  <c r="M325" i="21"/>
  <c r="B326" i="21"/>
  <c r="AP324" i="21"/>
  <c r="AM324" i="21"/>
  <c r="AL324" i="21"/>
  <c r="AA324" i="21"/>
  <c r="AB324" i="21" s="1"/>
  <c r="U324" i="21"/>
  <c r="T324" i="21"/>
  <c r="N324" i="21"/>
  <c r="P324" i="21" s="1"/>
  <c r="M324" i="21"/>
  <c r="O324" i="21" s="1"/>
  <c r="B325" i="21"/>
  <c r="AO323" i="21"/>
  <c r="AK323" i="21"/>
  <c r="Z323" i="21"/>
  <c r="S323" i="21"/>
  <c r="L323" i="21"/>
  <c r="B324" i="21"/>
  <c r="A324" i="21" s="1"/>
  <c r="AP322" i="21"/>
  <c r="AM322" i="21"/>
  <c r="AL322" i="21"/>
  <c r="AB322" i="21"/>
  <c r="AA322" i="21"/>
  <c r="U322" i="21"/>
  <c r="T322" i="21"/>
  <c r="P322" i="21"/>
  <c r="O322" i="21"/>
  <c r="N322" i="21"/>
  <c r="M322" i="21"/>
  <c r="AP321" i="21"/>
  <c r="AM321" i="21"/>
  <c r="AL321" i="21"/>
  <c r="AA321" i="21"/>
  <c r="AB321" i="21" s="1"/>
  <c r="U321" i="21"/>
  <c r="T321" i="21"/>
  <c r="P321" i="21"/>
  <c r="O321" i="21"/>
  <c r="N321" i="21"/>
  <c r="M321" i="21"/>
  <c r="B322" i="21"/>
  <c r="AP320" i="21"/>
  <c r="AM320" i="21"/>
  <c r="AL320" i="21"/>
  <c r="AA320" i="21"/>
  <c r="AB320" i="21" s="1"/>
  <c r="U320" i="21"/>
  <c r="T320" i="21"/>
  <c r="P320" i="21"/>
  <c r="O320" i="21"/>
  <c r="N320" i="21"/>
  <c r="M320" i="21"/>
  <c r="B321" i="21"/>
  <c r="AP319" i="21"/>
  <c r="AM319" i="21"/>
  <c r="AL319" i="21"/>
  <c r="AA319" i="21"/>
  <c r="AB319" i="21" s="1"/>
  <c r="U319" i="21"/>
  <c r="T319" i="21"/>
  <c r="P319" i="21"/>
  <c r="O319" i="21"/>
  <c r="N319" i="21"/>
  <c r="M319" i="21"/>
  <c r="B320" i="21"/>
  <c r="AP318" i="21"/>
  <c r="AM318" i="21"/>
  <c r="AL318" i="21"/>
  <c r="AA318" i="21"/>
  <c r="AB318" i="21" s="1"/>
  <c r="U318" i="21"/>
  <c r="T318" i="21"/>
  <c r="P318" i="21"/>
  <c r="O318" i="21"/>
  <c r="N318" i="21"/>
  <c r="M318" i="21"/>
  <c r="B319" i="21"/>
  <c r="AP317" i="21"/>
  <c r="AM317" i="21"/>
  <c r="AL317" i="21"/>
  <c r="AA317" i="21"/>
  <c r="AB317" i="21" s="1"/>
  <c r="U317" i="21"/>
  <c r="T317" i="21"/>
  <c r="P317" i="21"/>
  <c r="O317" i="21"/>
  <c r="N317" i="21"/>
  <c r="M317" i="21"/>
  <c r="B318" i="21"/>
  <c r="AP316" i="21"/>
  <c r="AM316" i="21"/>
  <c r="AL316" i="21"/>
  <c r="AA316" i="21"/>
  <c r="AB316" i="21" s="1"/>
  <c r="U316" i="21"/>
  <c r="T316" i="21"/>
  <c r="P316" i="21"/>
  <c r="O316" i="21"/>
  <c r="N316" i="21"/>
  <c r="M316" i="21"/>
  <c r="B317" i="21"/>
  <c r="AP315" i="21"/>
  <c r="AM315" i="21"/>
  <c r="AL315" i="21"/>
  <c r="AA315" i="21"/>
  <c r="AB315" i="21" s="1"/>
  <c r="U315" i="21"/>
  <c r="T315" i="21"/>
  <c r="P315" i="21"/>
  <c r="O315" i="21"/>
  <c r="N315" i="21"/>
  <c r="M315" i="21"/>
  <c r="B316" i="21"/>
  <c r="AP314" i="21"/>
  <c r="AM314" i="21"/>
  <c r="AL314" i="21"/>
  <c r="AA314" i="21"/>
  <c r="AB314" i="21" s="1"/>
  <c r="U314" i="21"/>
  <c r="T314" i="21"/>
  <c r="P314" i="21"/>
  <c r="O314" i="21"/>
  <c r="N314" i="21"/>
  <c r="M314" i="21"/>
  <c r="B315" i="21"/>
  <c r="AP313" i="21"/>
  <c r="AM313" i="21"/>
  <c r="AL313" i="21"/>
  <c r="AA313" i="21"/>
  <c r="AB313" i="21" s="1"/>
  <c r="U313" i="21"/>
  <c r="T313" i="21"/>
  <c r="P313" i="21"/>
  <c r="O313" i="21"/>
  <c r="N313" i="21"/>
  <c r="M313" i="21"/>
  <c r="B314" i="21"/>
  <c r="AP312" i="21"/>
  <c r="AM312" i="21"/>
  <c r="AL312" i="21"/>
  <c r="AA312" i="21"/>
  <c r="AB312" i="21" s="1"/>
  <c r="U312" i="21"/>
  <c r="T312" i="21"/>
  <c r="P312" i="21"/>
  <c r="O312" i="21"/>
  <c r="N312" i="21"/>
  <c r="M312" i="21"/>
  <c r="B313" i="21"/>
  <c r="AP311" i="21"/>
  <c r="AM311" i="21"/>
  <c r="AL311" i="21"/>
  <c r="AA311" i="21"/>
  <c r="AB311" i="21" s="1"/>
  <c r="U311" i="21"/>
  <c r="T311" i="21"/>
  <c r="P311" i="21"/>
  <c r="O311" i="21"/>
  <c r="N311" i="21"/>
  <c r="M311" i="21"/>
  <c r="B312" i="21"/>
  <c r="AP310" i="21"/>
  <c r="AM310" i="21"/>
  <c r="AL310" i="21"/>
  <c r="AA310" i="21"/>
  <c r="AB310" i="21" s="1"/>
  <c r="U310" i="21"/>
  <c r="T310" i="21"/>
  <c r="N310" i="21"/>
  <c r="P310" i="21" s="1"/>
  <c r="M310" i="21"/>
  <c r="O310" i="21" s="1"/>
  <c r="B311" i="21"/>
  <c r="AO309" i="21"/>
  <c r="AK309" i="21"/>
  <c r="Z309" i="21"/>
  <c r="Y309" i="21"/>
  <c r="S309" i="21"/>
  <c r="L309" i="21"/>
  <c r="B310" i="21"/>
  <c r="A310" i="21" s="1"/>
  <c r="AP308" i="21"/>
  <c r="AM308" i="21"/>
  <c r="AL308" i="21"/>
  <c r="AB308" i="21"/>
  <c r="AA308" i="21"/>
  <c r="U308" i="21"/>
  <c r="T308" i="21"/>
  <c r="P308" i="21"/>
  <c r="O308" i="21"/>
  <c r="N308" i="21"/>
  <c r="M308" i="21"/>
  <c r="AP307" i="21"/>
  <c r="AM307" i="21"/>
  <c r="AL307" i="21"/>
  <c r="AA307" i="21"/>
  <c r="AB307" i="21" s="1"/>
  <c r="U307" i="21"/>
  <c r="T307" i="21"/>
  <c r="P307" i="21"/>
  <c r="O307" i="21"/>
  <c r="N307" i="21"/>
  <c r="M307" i="21"/>
  <c r="B308" i="21"/>
  <c r="AP306" i="21"/>
  <c r="AM306" i="21"/>
  <c r="AL306" i="21"/>
  <c r="AA306" i="21"/>
  <c r="AB306" i="21" s="1"/>
  <c r="U306" i="21"/>
  <c r="T306" i="21"/>
  <c r="P306" i="21"/>
  <c r="O306" i="21"/>
  <c r="N306" i="21"/>
  <c r="M306" i="21"/>
  <c r="B307" i="21"/>
  <c r="AP305" i="21"/>
  <c r="AM305" i="21"/>
  <c r="AL305" i="21"/>
  <c r="AA305" i="21"/>
  <c r="AB305" i="21" s="1"/>
  <c r="U305" i="21"/>
  <c r="T305" i="21"/>
  <c r="P305" i="21"/>
  <c r="O305" i="21"/>
  <c r="N305" i="21"/>
  <c r="M305" i="21"/>
  <c r="B306" i="21"/>
  <c r="AP304" i="21"/>
  <c r="AM304" i="21"/>
  <c r="AL304" i="21"/>
  <c r="AA304" i="21"/>
  <c r="AB304" i="21" s="1"/>
  <c r="U304" i="21"/>
  <c r="T304" i="21"/>
  <c r="P304" i="21"/>
  <c r="O304" i="21"/>
  <c r="N304" i="21"/>
  <c r="M304" i="21"/>
  <c r="B305" i="21"/>
  <c r="AP303" i="21"/>
  <c r="AM303" i="21"/>
  <c r="AL303" i="21"/>
  <c r="AA303" i="21"/>
  <c r="AB303" i="21" s="1"/>
  <c r="U303" i="21"/>
  <c r="T303" i="21"/>
  <c r="P303" i="21"/>
  <c r="O303" i="21"/>
  <c r="N303" i="21"/>
  <c r="M303" i="21"/>
  <c r="B304" i="21"/>
  <c r="AP302" i="21"/>
  <c r="AM302" i="21"/>
  <c r="AL302" i="21"/>
  <c r="AA302" i="21"/>
  <c r="AB302" i="21" s="1"/>
  <c r="U302" i="21"/>
  <c r="T302" i="21"/>
  <c r="P302" i="21"/>
  <c r="O302" i="21"/>
  <c r="N302" i="21"/>
  <c r="M302" i="21"/>
  <c r="B303" i="21"/>
  <c r="AP301" i="21"/>
  <c r="AM301" i="21"/>
  <c r="AL301" i="21"/>
  <c r="AA301" i="21"/>
  <c r="AB301" i="21" s="1"/>
  <c r="U301" i="21"/>
  <c r="T301" i="21"/>
  <c r="P301" i="21"/>
  <c r="O301" i="21"/>
  <c r="N301" i="21"/>
  <c r="M301" i="21"/>
  <c r="B302" i="21"/>
  <c r="AP300" i="21"/>
  <c r="AM300" i="21"/>
  <c r="AL300" i="21"/>
  <c r="AA300" i="21"/>
  <c r="AB300" i="21" s="1"/>
  <c r="U300" i="21"/>
  <c r="T300" i="21"/>
  <c r="P300" i="21"/>
  <c r="O300" i="21"/>
  <c r="N300" i="21"/>
  <c r="M300" i="21"/>
  <c r="B301" i="21"/>
  <c r="AP299" i="21"/>
  <c r="AM299" i="21"/>
  <c r="AL299" i="21"/>
  <c r="AA299" i="21"/>
  <c r="AB299" i="21" s="1"/>
  <c r="U299" i="21"/>
  <c r="T299" i="21"/>
  <c r="P299" i="21"/>
  <c r="O299" i="21"/>
  <c r="N299" i="21"/>
  <c r="M299" i="21"/>
  <c r="B300" i="21"/>
  <c r="AP298" i="21"/>
  <c r="AM298" i="21"/>
  <c r="AL298" i="21"/>
  <c r="AA298" i="21"/>
  <c r="AB298" i="21" s="1"/>
  <c r="U298" i="21"/>
  <c r="T298" i="21"/>
  <c r="P298" i="21"/>
  <c r="O298" i="21"/>
  <c r="N298" i="21"/>
  <c r="M298" i="21"/>
  <c r="B299" i="21"/>
  <c r="AP297" i="21"/>
  <c r="AM297" i="21"/>
  <c r="AL297" i="21"/>
  <c r="AA297" i="21"/>
  <c r="AB297" i="21" s="1"/>
  <c r="U297" i="21"/>
  <c r="T297" i="21"/>
  <c r="P297" i="21"/>
  <c r="O297" i="21"/>
  <c r="N297" i="21"/>
  <c r="M297" i="21"/>
  <c r="B298" i="21"/>
  <c r="AP296" i="21"/>
  <c r="AM296" i="21"/>
  <c r="AL296" i="21"/>
  <c r="AA296" i="21"/>
  <c r="AB296" i="21" s="1"/>
  <c r="U296" i="21"/>
  <c r="T296" i="21"/>
  <c r="P296" i="21"/>
  <c r="O296" i="21"/>
  <c r="N296" i="21"/>
  <c r="M296" i="21"/>
  <c r="B297" i="21"/>
  <c r="AP295" i="21"/>
  <c r="AM295" i="21"/>
  <c r="AL295" i="21"/>
  <c r="AA295" i="21"/>
  <c r="AB295" i="21" s="1"/>
  <c r="U295" i="21"/>
  <c r="T295" i="21"/>
  <c r="P295" i="21"/>
  <c r="O295" i="21"/>
  <c r="N295" i="21"/>
  <c r="M295" i="21"/>
  <c r="B296" i="21"/>
  <c r="AP294" i="21"/>
  <c r="AL294" i="21"/>
  <c r="AM294" i="21" s="1"/>
  <c r="AA294" i="21"/>
  <c r="AB294" i="21" s="1"/>
  <c r="U294" i="21"/>
  <c r="T294" i="21"/>
  <c r="P294" i="21"/>
  <c r="O294" i="21"/>
  <c r="N294" i="21"/>
  <c r="M294" i="21"/>
  <c r="B295" i="21"/>
  <c r="AP293" i="21"/>
  <c r="AL293" i="21"/>
  <c r="AM293" i="21" s="1"/>
  <c r="AA293" i="21"/>
  <c r="AB293" i="21" s="1"/>
  <c r="U293" i="21"/>
  <c r="T293" i="21"/>
  <c r="N293" i="21"/>
  <c r="P293" i="21" s="1"/>
  <c r="M293" i="21"/>
  <c r="O293" i="21" s="1"/>
  <c r="B294" i="21"/>
  <c r="AO292" i="21"/>
  <c r="AK292" i="21"/>
  <c r="Z292" i="21"/>
  <c r="Y292" i="21"/>
  <c r="S292" i="21"/>
  <c r="L292" i="21"/>
  <c r="B293" i="21"/>
  <c r="A293" i="21" s="1"/>
  <c r="AP291" i="21"/>
  <c r="AM291" i="21"/>
  <c r="AL291" i="21"/>
  <c r="AB291" i="21"/>
  <c r="AA291" i="21"/>
  <c r="U291" i="21"/>
  <c r="T291" i="21"/>
  <c r="P291" i="21"/>
  <c r="O291" i="21"/>
  <c r="N291" i="21"/>
  <c r="M291" i="21"/>
  <c r="AP290" i="21"/>
  <c r="AM290" i="21"/>
  <c r="AL290" i="21"/>
  <c r="AB290" i="21"/>
  <c r="AA290" i="21"/>
  <c r="U290" i="21"/>
  <c r="T290" i="21"/>
  <c r="P290" i="21"/>
  <c r="O290" i="21"/>
  <c r="N290" i="21"/>
  <c r="M290" i="21"/>
  <c r="B291" i="21"/>
  <c r="AP289" i="21"/>
  <c r="AM289" i="21"/>
  <c r="AL289" i="21"/>
  <c r="AA289" i="21"/>
  <c r="AB289" i="21" s="1"/>
  <c r="U289" i="21"/>
  <c r="T289" i="21"/>
  <c r="P289" i="21"/>
  <c r="O289" i="21"/>
  <c r="N289" i="21"/>
  <c r="M289" i="21"/>
  <c r="B290" i="21"/>
  <c r="AP288" i="21"/>
  <c r="AM288" i="21"/>
  <c r="AL288" i="21"/>
  <c r="AA288" i="21"/>
  <c r="AB288" i="21" s="1"/>
  <c r="U288" i="21"/>
  <c r="T288" i="21"/>
  <c r="P288" i="21"/>
  <c r="O288" i="21"/>
  <c r="N288" i="21"/>
  <c r="M288" i="21"/>
  <c r="B289" i="21"/>
  <c r="AP287" i="21"/>
  <c r="AM287" i="21"/>
  <c r="AL287" i="21"/>
  <c r="AA287" i="21"/>
  <c r="AB287" i="21" s="1"/>
  <c r="U287" i="21"/>
  <c r="T287" i="21"/>
  <c r="P287" i="21"/>
  <c r="O287" i="21"/>
  <c r="N287" i="21"/>
  <c r="M287" i="21"/>
  <c r="B288" i="21"/>
  <c r="AP286" i="21"/>
  <c r="AM286" i="21"/>
  <c r="AL286" i="21"/>
  <c r="AA286" i="21"/>
  <c r="AB286" i="21" s="1"/>
  <c r="U286" i="21"/>
  <c r="T286" i="21"/>
  <c r="P286" i="21"/>
  <c r="O286" i="21"/>
  <c r="N286" i="21"/>
  <c r="M286" i="21"/>
  <c r="B287" i="21"/>
  <c r="AP285" i="21"/>
  <c r="AM285" i="21"/>
  <c r="AL285" i="21"/>
  <c r="AA285" i="21"/>
  <c r="AB285" i="21" s="1"/>
  <c r="U285" i="21"/>
  <c r="T285" i="21"/>
  <c r="P285" i="21"/>
  <c r="O285" i="21"/>
  <c r="N285" i="21"/>
  <c r="M285" i="21"/>
  <c r="B286" i="21"/>
  <c r="AP284" i="21"/>
  <c r="AM284" i="21"/>
  <c r="AL284" i="21"/>
  <c r="U284" i="21"/>
  <c r="T284" i="21"/>
  <c r="P284" i="21"/>
  <c r="O284" i="21"/>
  <c r="N284" i="21"/>
  <c r="M284" i="21"/>
  <c r="B285" i="21"/>
  <c r="AP283" i="21"/>
  <c r="AM283" i="21"/>
  <c r="AL283" i="21"/>
  <c r="AA283" i="21"/>
  <c r="AB283" i="21" s="1"/>
  <c r="U283" i="21"/>
  <c r="T283" i="21"/>
  <c r="P283" i="21"/>
  <c r="O283" i="21"/>
  <c r="N283" i="21"/>
  <c r="M283" i="21"/>
  <c r="B284" i="21"/>
  <c r="AP282" i="21"/>
  <c r="AM282" i="21"/>
  <c r="AL282" i="21"/>
  <c r="AA282" i="21"/>
  <c r="AB282" i="21" s="1"/>
  <c r="U282" i="21"/>
  <c r="T282" i="21"/>
  <c r="P282" i="21"/>
  <c r="O282" i="21"/>
  <c r="N282" i="21"/>
  <c r="M282" i="21"/>
  <c r="B283" i="21"/>
  <c r="AP281" i="21"/>
  <c r="AM281" i="21"/>
  <c r="AL281" i="21"/>
  <c r="AA281" i="21"/>
  <c r="AB281" i="21" s="1"/>
  <c r="U281" i="21"/>
  <c r="T281" i="21"/>
  <c r="P281" i="21"/>
  <c r="O281" i="21"/>
  <c r="N281" i="21"/>
  <c r="M281" i="21"/>
  <c r="B282" i="21"/>
  <c r="AP280" i="21"/>
  <c r="AM280" i="21"/>
  <c r="AL280" i="21"/>
  <c r="U280" i="21"/>
  <c r="T280" i="21"/>
  <c r="P280" i="21"/>
  <c r="O280" i="21"/>
  <c r="N280" i="21"/>
  <c r="M280" i="21"/>
  <c r="B281" i="21"/>
  <c r="AP279" i="21"/>
  <c r="AM279" i="21"/>
  <c r="AL279" i="21"/>
  <c r="AA279" i="21"/>
  <c r="AB279" i="21" s="1"/>
  <c r="T279" i="21"/>
  <c r="U279" i="21" s="1"/>
  <c r="P279" i="21"/>
  <c r="O279" i="21"/>
  <c r="N279" i="21"/>
  <c r="M279" i="21"/>
  <c r="B280" i="21"/>
  <c r="AP278" i="21"/>
  <c r="AM278" i="21"/>
  <c r="AL278" i="21"/>
  <c r="AA278" i="21"/>
  <c r="AB278" i="21" s="1"/>
  <c r="T278" i="21"/>
  <c r="U278" i="21" s="1"/>
  <c r="P278" i="21"/>
  <c r="O278" i="21"/>
  <c r="N278" i="21"/>
  <c r="M278" i="21"/>
  <c r="B279" i="21"/>
  <c r="AP277" i="21"/>
  <c r="AM277" i="21"/>
  <c r="AL277" i="21"/>
  <c r="AA277" i="21"/>
  <c r="AB277" i="21" s="1"/>
  <c r="T277" i="21"/>
  <c r="U277" i="21" s="1"/>
  <c r="P277" i="21"/>
  <c r="O277" i="21"/>
  <c r="N277" i="21"/>
  <c r="M277" i="21"/>
  <c r="B278" i="21"/>
  <c r="AP276" i="21"/>
  <c r="AM276" i="21"/>
  <c r="AL276" i="21"/>
  <c r="AA276" i="21"/>
  <c r="AB276" i="21" s="1"/>
  <c r="T276" i="21"/>
  <c r="U276" i="21" s="1"/>
  <c r="P276" i="21"/>
  <c r="O276" i="21"/>
  <c r="N276" i="21"/>
  <c r="M276" i="21"/>
  <c r="B277" i="21"/>
  <c r="AP275" i="21"/>
  <c r="AM275" i="21"/>
  <c r="AL275" i="21"/>
  <c r="AA275" i="21"/>
  <c r="AB275" i="21" s="1"/>
  <c r="T275" i="21"/>
  <c r="U275" i="21" s="1"/>
  <c r="P275" i="21"/>
  <c r="O275" i="21"/>
  <c r="N275" i="21"/>
  <c r="M275" i="21"/>
  <c r="B276" i="21"/>
  <c r="AP274" i="21"/>
  <c r="AM274" i="21"/>
  <c r="AL274" i="21"/>
  <c r="AA274" i="21"/>
  <c r="AB274" i="21" s="1"/>
  <c r="T274" i="21"/>
  <c r="U274" i="21" s="1"/>
  <c r="P274" i="21"/>
  <c r="O274" i="21"/>
  <c r="N274" i="21"/>
  <c r="M274" i="21"/>
  <c r="B275" i="21"/>
  <c r="AP273" i="21"/>
  <c r="AL273" i="21"/>
  <c r="AM273" i="21" s="1"/>
  <c r="AA273" i="21"/>
  <c r="AB273" i="21" s="1"/>
  <c r="T273" i="21"/>
  <c r="U273" i="21" s="1"/>
  <c r="P273" i="21"/>
  <c r="O273" i="21"/>
  <c r="N273" i="21"/>
  <c r="M273" i="21"/>
  <c r="B274" i="21"/>
  <c r="AP272" i="21"/>
  <c r="AL272" i="21"/>
  <c r="AM272" i="21" s="1"/>
  <c r="AA272" i="21"/>
  <c r="AB272" i="21" s="1"/>
  <c r="T272" i="21"/>
  <c r="U272" i="21" s="1"/>
  <c r="M272" i="21"/>
  <c r="O272" i="21" s="1"/>
  <c r="B273" i="21"/>
  <c r="AO271" i="21"/>
  <c r="AK271" i="21"/>
  <c r="Z271" i="21"/>
  <c r="Y271" i="21"/>
  <c r="S271" i="21"/>
  <c r="L271" i="21"/>
  <c r="B272" i="21"/>
  <c r="A272" i="21" s="1"/>
  <c r="AP270" i="21"/>
  <c r="AM270" i="21"/>
  <c r="AL270" i="21"/>
  <c r="AB270" i="21"/>
  <c r="AA270" i="21"/>
  <c r="U270" i="21"/>
  <c r="T270" i="21"/>
  <c r="P270" i="21"/>
  <c r="O270" i="21"/>
  <c r="N270" i="21"/>
  <c r="M270" i="21"/>
  <c r="AP269" i="21"/>
  <c r="AM269" i="21"/>
  <c r="AL269" i="21"/>
  <c r="AA269" i="21"/>
  <c r="AB269" i="21" s="1"/>
  <c r="U269" i="21"/>
  <c r="T269" i="21"/>
  <c r="P269" i="21"/>
  <c r="O269" i="21"/>
  <c r="N269" i="21"/>
  <c r="M269" i="21"/>
  <c r="B270" i="21"/>
  <c r="AP268" i="21"/>
  <c r="AM268" i="21"/>
  <c r="AL268" i="21"/>
  <c r="AA268" i="21"/>
  <c r="AB268" i="21" s="1"/>
  <c r="U268" i="21"/>
  <c r="T268" i="21"/>
  <c r="P268" i="21"/>
  <c r="O268" i="21"/>
  <c r="N268" i="21"/>
  <c r="M268" i="21"/>
  <c r="B269" i="21"/>
  <c r="AP267" i="21"/>
  <c r="AM267" i="21"/>
  <c r="AL267" i="21"/>
  <c r="AA267" i="21"/>
  <c r="AB267" i="21" s="1"/>
  <c r="U267" i="21"/>
  <c r="T267" i="21"/>
  <c r="P267" i="21"/>
  <c r="O267" i="21"/>
  <c r="N267" i="21"/>
  <c r="M267" i="21"/>
  <c r="B268" i="21"/>
  <c r="AP266" i="21"/>
  <c r="AM266" i="21"/>
  <c r="AL266" i="21"/>
  <c r="AA266" i="21"/>
  <c r="AB266" i="21" s="1"/>
  <c r="U266" i="21"/>
  <c r="T266" i="21"/>
  <c r="P266" i="21"/>
  <c r="O266" i="21"/>
  <c r="N266" i="21"/>
  <c r="M266" i="21"/>
  <c r="B267" i="21"/>
  <c r="AP265" i="21"/>
  <c r="AM265" i="21"/>
  <c r="AL265" i="21"/>
  <c r="AA265" i="21"/>
  <c r="Y265" i="21"/>
  <c r="Y253" i="21" s="1"/>
  <c r="U265" i="21"/>
  <c r="T265" i="21"/>
  <c r="P265" i="21"/>
  <c r="O265" i="21"/>
  <c r="N265" i="21"/>
  <c r="M265" i="21"/>
  <c r="B266" i="21"/>
  <c r="AP264" i="21"/>
  <c r="AM264" i="21"/>
  <c r="AL264" i="21"/>
  <c r="AA264" i="21"/>
  <c r="AB264" i="21" s="1"/>
  <c r="U264" i="21"/>
  <c r="T264" i="21"/>
  <c r="P264" i="21"/>
  <c r="O264" i="21"/>
  <c r="N264" i="21"/>
  <c r="M264" i="21"/>
  <c r="B265" i="21"/>
  <c r="AP263" i="21"/>
  <c r="AM263" i="21"/>
  <c r="AL263" i="21"/>
  <c r="AA263" i="21"/>
  <c r="AB263" i="21" s="1"/>
  <c r="U263" i="21"/>
  <c r="T263" i="21"/>
  <c r="P263" i="21"/>
  <c r="O263" i="21"/>
  <c r="N263" i="21"/>
  <c r="M263" i="21"/>
  <c r="B264" i="21"/>
  <c r="AP262" i="21"/>
  <c r="AM262" i="21"/>
  <c r="AL262" i="21"/>
  <c r="AA262" i="21"/>
  <c r="AB262" i="21" s="1"/>
  <c r="U262" i="21"/>
  <c r="T262" i="21"/>
  <c r="P262" i="21"/>
  <c r="O262" i="21"/>
  <c r="N262" i="21"/>
  <c r="M262" i="21"/>
  <c r="B263" i="21"/>
  <c r="AP261" i="21"/>
  <c r="AM261" i="21"/>
  <c r="AL261" i="21"/>
  <c r="AA261" i="21"/>
  <c r="AB261" i="21" s="1"/>
  <c r="U261" i="21"/>
  <c r="T261" i="21"/>
  <c r="P261" i="21"/>
  <c r="O261" i="21"/>
  <c r="N261" i="21"/>
  <c r="M261" i="21"/>
  <c r="B262" i="21"/>
  <c r="AP260" i="21"/>
  <c r="AM260" i="21"/>
  <c r="AL260" i="21"/>
  <c r="AA260" i="21"/>
  <c r="AB260" i="21" s="1"/>
  <c r="U260" i="21"/>
  <c r="T260" i="21"/>
  <c r="P260" i="21"/>
  <c r="O260" i="21"/>
  <c r="N260" i="21"/>
  <c r="M260" i="21"/>
  <c r="B261" i="21"/>
  <c r="AP259" i="21"/>
  <c r="AM259" i="21"/>
  <c r="AL259" i="21"/>
  <c r="AA259" i="21"/>
  <c r="AB259" i="21" s="1"/>
  <c r="T259" i="21"/>
  <c r="U259" i="21" s="1"/>
  <c r="P259" i="21"/>
  <c r="O259" i="21"/>
  <c r="N259" i="21"/>
  <c r="M259" i="21"/>
  <c r="B260" i="21"/>
  <c r="AP258" i="21"/>
  <c r="AM258" i="21"/>
  <c r="AL258" i="21"/>
  <c r="AA258" i="21"/>
  <c r="Y258" i="21"/>
  <c r="T258" i="21"/>
  <c r="U258" i="21" s="1"/>
  <c r="P258" i="21"/>
  <c r="O258" i="21"/>
  <c r="N258" i="21"/>
  <c r="M258" i="21"/>
  <c r="B259" i="21"/>
  <c r="AP257" i="21"/>
  <c r="AM257" i="21"/>
  <c r="AL257" i="21"/>
  <c r="AA257" i="21"/>
  <c r="AB257" i="21" s="1"/>
  <c r="T257" i="21"/>
  <c r="U257" i="21" s="1"/>
  <c r="P257" i="21"/>
  <c r="O257" i="21"/>
  <c r="N257" i="21"/>
  <c r="M257" i="21"/>
  <c r="B258" i="21"/>
  <c r="AP256" i="21"/>
  <c r="AM256" i="21"/>
  <c r="AL256" i="21"/>
  <c r="AB256" i="21"/>
  <c r="AA256" i="21"/>
  <c r="T256" i="21"/>
  <c r="U256" i="21" s="1"/>
  <c r="P256" i="21"/>
  <c r="O256" i="21"/>
  <c r="N256" i="21"/>
  <c r="M256" i="21"/>
  <c r="B257" i="21"/>
  <c r="AP255" i="21"/>
  <c r="AL255" i="21"/>
  <c r="AM255" i="21" s="1"/>
  <c r="AA255" i="21"/>
  <c r="AB255" i="21" s="1"/>
  <c r="T255" i="21"/>
  <c r="U255" i="21" s="1"/>
  <c r="P255" i="21"/>
  <c r="O255" i="21"/>
  <c r="N255" i="21"/>
  <c r="M255" i="21"/>
  <c r="B256" i="21"/>
  <c r="AP254" i="21"/>
  <c r="AL254" i="21"/>
  <c r="AM254" i="21" s="1"/>
  <c r="AA254" i="21"/>
  <c r="AB254" i="21" s="1"/>
  <c r="T254" i="21"/>
  <c r="U254" i="21" s="1"/>
  <c r="M254" i="21"/>
  <c r="O254" i="21" s="1"/>
  <c r="B255" i="21"/>
  <c r="AO253" i="21"/>
  <c r="AK253" i="21"/>
  <c r="Z253" i="21"/>
  <c r="S253" i="21"/>
  <c r="L253" i="21"/>
  <c r="B254" i="21"/>
  <c r="A254" i="21" s="1"/>
  <c r="AP252" i="21"/>
  <c r="AM252" i="21"/>
  <c r="AL252" i="21"/>
  <c r="AB252" i="21"/>
  <c r="AA252" i="21"/>
  <c r="U252" i="21"/>
  <c r="T252" i="21"/>
  <c r="P252" i="21"/>
  <c r="O252" i="21"/>
  <c r="N252" i="21"/>
  <c r="M252" i="21"/>
  <c r="AP251" i="21"/>
  <c r="AM251" i="21"/>
  <c r="AL251" i="21"/>
  <c r="AB251" i="21"/>
  <c r="AA251" i="21"/>
  <c r="U251" i="21"/>
  <c r="T251" i="21"/>
  <c r="P251" i="21"/>
  <c r="O251" i="21"/>
  <c r="N251" i="21"/>
  <c r="M251" i="21"/>
  <c r="B252" i="21"/>
  <c r="AP250" i="21"/>
  <c r="AM250" i="21"/>
  <c r="AL250" i="21"/>
  <c r="AA250" i="21"/>
  <c r="AB250" i="21" s="1"/>
  <c r="U250" i="21"/>
  <c r="T250" i="21"/>
  <c r="P250" i="21"/>
  <c r="O250" i="21"/>
  <c r="N250" i="21"/>
  <c r="M250" i="21"/>
  <c r="B251" i="21"/>
  <c r="AP249" i="21"/>
  <c r="AM249" i="21"/>
  <c r="AL249" i="21"/>
  <c r="AA249" i="21"/>
  <c r="AB249" i="21" s="1"/>
  <c r="U249" i="21"/>
  <c r="T249" i="21"/>
  <c r="P249" i="21"/>
  <c r="O249" i="21"/>
  <c r="N249" i="21"/>
  <c r="M249" i="21"/>
  <c r="B250" i="21"/>
  <c r="AP248" i="21"/>
  <c r="AM248" i="21"/>
  <c r="AL248" i="21"/>
  <c r="AA248" i="21"/>
  <c r="AB248" i="21" s="1"/>
  <c r="U248" i="21"/>
  <c r="T248" i="21"/>
  <c r="P248" i="21"/>
  <c r="O248" i="21"/>
  <c r="N248" i="21"/>
  <c r="M248" i="21"/>
  <c r="B249" i="21"/>
  <c r="AP247" i="21"/>
  <c r="AM247" i="21"/>
  <c r="AL247" i="21"/>
  <c r="AA247" i="21"/>
  <c r="AB247" i="21" s="1"/>
  <c r="U247" i="21"/>
  <c r="T247" i="21"/>
  <c r="P247" i="21"/>
  <c r="O247" i="21"/>
  <c r="N247" i="21"/>
  <c r="M247" i="21"/>
  <c r="B248" i="21"/>
  <c r="AP246" i="21"/>
  <c r="AM246" i="21"/>
  <c r="AL246" i="21"/>
  <c r="U246" i="21"/>
  <c r="T246" i="21"/>
  <c r="P246" i="21"/>
  <c r="O246" i="21"/>
  <c r="N246" i="21"/>
  <c r="M246" i="21"/>
  <c r="B247" i="21"/>
  <c r="AP245" i="21"/>
  <c r="AM245" i="21"/>
  <c r="AL245" i="21"/>
  <c r="AA245" i="21"/>
  <c r="AB245" i="21" s="1"/>
  <c r="U245" i="21"/>
  <c r="T245" i="21"/>
  <c r="P245" i="21"/>
  <c r="O245" i="21"/>
  <c r="N245" i="21"/>
  <c r="M245" i="21"/>
  <c r="B246" i="21"/>
  <c r="AP244" i="21"/>
  <c r="AM244" i="21"/>
  <c r="AL244" i="21"/>
  <c r="AA244" i="21"/>
  <c r="AB244" i="21" s="1"/>
  <c r="U244" i="21"/>
  <c r="T244" i="21"/>
  <c r="P244" i="21"/>
  <c r="O244" i="21"/>
  <c r="N244" i="21"/>
  <c r="M244" i="21"/>
  <c r="B245" i="21"/>
  <c r="AP243" i="21"/>
  <c r="AM243" i="21"/>
  <c r="AL243" i="21"/>
  <c r="AA243" i="21"/>
  <c r="AB243" i="21" s="1"/>
  <c r="U243" i="21"/>
  <c r="T243" i="21"/>
  <c r="P243" i="21"/>
  <c r="O243" i="21"/>
  <c r="N243" i="21"/>
  <c r="M243" i="21"/>
  <c r="B244" i="21"/>
  <c r="AP242" i="21"/>
  <c r="AM242" i="21"/>
  <c r="AL242" i="21"/>
  <c r="AA242" i="21"/>
  <c r="AB242" i="21" s="1"/>
  <c r="U242" i="21"/>
  <c r="T242" i="21"/>
  <c r="P242" i="21"/>
  <c r="O242" i="21"/>
  <c r="N242" i="21"/>
  <c r="M242" i="21"/>
  <c r="B243" i="21"/>
  <c r="AP241" i="21"/>
  <c r="AM241" i="21"/>
  <c r="AL241" i="21"/>
  <c r="AA241" i="21"/>
  <c r="AB241" i="21" s="1"/>
  <c r="U241" i="21"/>
  <c r="T241" i="21"/>
  <c r="P241" i="21"/>
  <c r="O241" i="21"/>
  <c r="N241" i="21"/>
  <c r="M241" i="21"/>
  <c r="B242" i="21"/>
  <c r="AP240" i="21"/>
  <c r="AL240" i="21"/>
  <c r="AM240" i="21" s="1"/>
  <c r="AA240" i="21"/>
  <c r="AB240" i="21" s="1"/>
  <c r="U240" i="21"/>
  <c r="T240" i="21"/>
  <c r="P240" i="21"/>
  <c r="O240" i="21"/>
  <c r="N240" i="21"/>
  <c r="M240" i="21"/>
  <c r="B241" i="21"/>
  <c r="AP239" i="21"/>
  <c r="AL239" i="21"/>
  <c r="AM239" i="21" s="1"/>
  <c r="AA239" i="21"/>
  <c r="Y239" i="21"/>
  <c r="U239" i="21"/>
  <c r="T239" i="21"/>
  <c r="N239" i="21"/>
  <c r="P239" i="21" s="1"/>
  <c r="M239" i="21"/>
  <c r="O239" i="21" s="1"/>
  <c r="B240" i="21"/>
  <c r="AO238" i="21"/>
  <c r="AK238" i="21"/>
  <c r="Z238" i="21"/>
  <c r="S238" i="21"/>
  <c r="L238" i="21"/>
  <c r="B239" i="21"/>
  <c r="A239" i="21" s="1"/>
  <c r="AP237" i="21"/>
  <c r="AM237" i="21"/>
  <c r="AL237" i="21"/>
  <c r="AB237" i="21"/>
  <c r="AA237" i="21"/>
  <c r="U237" i="21"/>
  <c r="T237" i="21"/>
  <c r="P237" i="21"/>
  <c r="O237" i="21"/>
  <c r="N237" i="21"/>
  <c r="M237" i="21"/>
  <c r="AP236" i="21"/>
  <c r="AM236" i="21"/>
  <c r="AL236" i="21"/>
  <c r="AA236" i="21"/>
  <c r="AB236" i="21" s="1"/>
  <c r="U236" i="21"/>
  <c r="T236" i="21"/>
  <c r="P236" i="21"/>
  <c r="O236" i="21"/>
  <c r="N236" i="21"/>
  <c r="M236" i="21"/>
  <c r="B237" i="21"/>
  <c r="AP235" i="21"/>
  <c r="AM235" i="21"/>
  <c r="AL235" i="21"/>
  <c r="AA235" i="21"/>
  <c r="AB235" i="21" s="1"/>
  <c r="U235" i="21"/>
  <c r="T235" i="21"/>
  <c r="P235" i="21"/>
  <c r="O235" i="21"/>
  <c r="N235" i="21"/>
  <c r="M235" i="21"/>
  <c r="B236" i="21"/>
  <c r="AP234" i="21"/>
  <c r="AM234" i="21"/>
  <c r="AL234" i="21"/>
  <c r="AA234" i="21"/>
  <c r="AB234" i="21" s="1"/>
  <c r="U234" i="21"/>
  <c r="T234" i="21"/>
  <c r="P234" i="21"/>
  <c r="O234" i="21"/>
  <c r="N234" i="21"/>
  <c r="M234" i="21"/>
  <c r="B235" i="21"/>
  <c r="AP233" i="21"/>
  <c r="AM233" i="21"/>
  <c r="AL233" i="21"/>
  <c r="AA233" i="21"/>
  <c r="AB233" i="21" s="1"/>
  <c r="U233" i="21"/>
  <c r="T233" i="21"/>
  <c r="P233" i="21"/>
  <c r="O233" i="21"/>
  <c r="N233" i="21"/>
  <c r="M233" i="21"/>
  <c r="B234" i="21"/>
  <c r="AP232" i="21"/>
  <c r="AM232" i="21"/>
  <c r="AL232" i="21"/>
  <c r="AA232" i="21"/>
  <c r="AB232" i="21" s="1"/>
  <c r="U232" i="21"/>
  <c r="T232" i="21"/>
  <c r="P232" i="21"/>
  <c r="O232" i="21"/>
  <c r="N232" i="21"/>
  <c r="M232" i="21"/>
  <c r="B233" i="21"/>
  <c r="AP231" i="21"/>
  <c r="AM231" i="21"/>
  <c r="AL231" i="21"/>
  <c r="AA231" i="21"/>
  <c r="AB231" i="21" s="1"/>
  <c r="U231" i="21"/>
  <c r="T231" i="21"/>
  <c r="P231" i="21"/>
  <c r="O231" i="21"/>
  <c r="N231" i="21"/>
  <c r="M231" i="21"/>
  <c r="B232" i="21"/>
  <c r="AP230" i="21"/>
  <c r="AM230" i="21"/>
  <c r="AL230" i="21"/>
  <c r="AA230" i="21"/>
  <c r="AB230" i="21" s="1"/>
  <c r="U230" i="21"/>
  <c r="T230" i="21"/>
  <c r="P230" i="21"/>
  <c r="O230" i="21"/>
  <c r="N230" i="21"/>
  <c r="M230" i="21"/>
  <c r="B231" i="21"/>
  <c r="AP229" i="21"/>
  <c r="AM229" i="21"/>
  <c r="AL229" i="21"/>
  <c r="AA229" i="21"/>
  <c r="AB229" i="21" s="1"/>
  <c r="U229" i="21"/>
  <c r="T229" i="21"/>
  <c r="P229" i="21"/>
  <c r="O229" i="21"/>
  <c r="N229" i="21"/>
  <c r="M229" i="21"/>
  <c r="B230" i="21"/>
  <c r="AP228" i="21"/>
  <c r="AM228" i="21"/>
  <c r="AL228" i="21"/>
  <c r="AA228" i="21"/>
  <c r="AB228" i="21" s="1"/>
  <c r="U228" i="21"/>
  <c r="T228" i="21"/>
  <c r="P228" i="21"/>
  <c r="O228" i="21"/>
  <c r="N228" i="21"/>
  <c r="M228" i="21"/>
  <c r="B229" i="21"/>
  <c r="AP227" i="21"/>
  <c r="AM227" i="21"/>
  <c r="AL227" i="21"/>
  <c r="AA227" i="21"/>
  <c r="AB227" i="21" s="1"/>
  <c r="U227" i="21"/>
  <c r="T227" i="21"/>
  <c r="P227" i="21"/>
  <c r="O227" i="21"/>
  <c r="N227" i="21"/>
  <c r="M227" i="21"/>
  <c r="B228" i="21"/>
  <c r="AP226" i="21"/>
  <c r="AM226" i="21"/>
  <c r="AL226" i="21"/>
  <c r="AA226" i="21"/>
  <c r="AB226" i="21" s="1"/>
  <c r="U226" i="21"/>
  <c r="T226" i="21"/>
  <c r="P226" i="21"/>
  <c r="O226" i="21"/>
  <c r="N226" i="21"/>
  <c r="M226" i="21"/>
  <c r="B227" i="21"/>
  <c r="AP225" i="21"/>
  <c r="AM225" i="21"/>
  <c r="AL225" i="21"/>
  <c r="AA225" i="21"/>
  <c r="AB225" i="21" s="1"/>
  <c r="U225" i="21"/>
  <c r="T225" i="21"/>
  <c r="P225" i="21"/>
  <c r="O225" i="21"/>
  <c r="N225" i="21"/>
  <c r="M225" i="21"/>
  <c r="B226" i="21"/>
  <c r="AP224" i="21"/>
  <c r="AM224" i="21"/>
  <c r="AL224" i="21"/>
  <c r="AA224" i="21"/>
  <c r="AB224" i="21" s="1"/>
  <c r="U224" i="21"/>
  <c r="T224" i="21"/>
  <c r="P224" i="21"/>
  <c r="O224" i="21"/>
  <c r="N224" i="21"/>
  <c r="M224" i="21"/>
  <c r="B225" i="21"/>
  <c r="AP223" i="21"/>
  <c r="AM223" i="21"/>
  <c r="AL223" i="21"/>
  <c r="AA223" i="21"/>
  <c r="AB223" i="21" s="1"/>
  <c r="U223" i="21"/>
  <c r="T223" i="21"/>
  <c r="P223" i="21"/>
  <c r="O223" i="21"/>
  <c r="N223" i="21"/>
  <c r="M223" i="21"/>
  <c r="B224" i="21"/>
  <c r="AP222" i="21"/>
  <c r="AM222" i="21"/>
  <c r="AL222" i="21"/>
  <c r="AA222" i="21"/>
  <c r="AB222" i="21" s="1"/>
  <c r="U222" i="21"/>
  <c r="T222" i="21"/>
  <c r="P222" i="21"/>
  <c r="O222" i="21"/>
  <c r="N222" i="21"/>
  <c r="M222" i="21"/>
  <c r="B223" i="21"/>
  <c r="AP221" i="21"/>
  <c r="AM221" i="21"/>
  <c r="AL221" i="21"/>
  <c r="AA221" i="21"/>
  <c r="AB221" i="21" s="1"/>
  <c r="U221" i="21"/>
  <c r="T221" i="21"/>
  <c r="P221" i="21"/>
  <c r="O221" i="21"/>
  <c r="N221" i="21"/>
  <c r="M221" i="21"/>
  <c r="B222" i="21"/>
  <c r="AP220" i="21"/>
  <c r="AL220" i="21"/>
  <c r="AM220" i="21" s="1"/>
  <c r="AA220" i="21"/>
  <c r="AB220" i="21" s="1"/>
  <c r="U220" i="21"/>
  <c r="T220" i="21"/>
  <c r="P220" i="21"/>
  <c r="O220" i="21"/>
  <c r="N220" i="21"/>
  <c r="M220" i="21"/>
  <c r="B221" i="21"/>
  <c r="AP219" i="21"/>
  <c r="AL219" i="21"/>
  <c r="AM219" i="21" s="1"/>
  <c r="AA219" i="21"/>
  <c r="AB219" i="21" s="1"/>
  <c r="U219" i="21"/>
  <c r="T219" i="21"/>
  <c r="N219" i="21"/>
  <c r="P219" i="21" s="1"/>
  <c r="M219" i="21"/>
  <c r="O219" i="21" s="1"/>
  <c r="B220" i="21"/>
  <c r="AO218" i="21"/>
  <c r="AK218" i="21"/>
  <c r="Z218" i="21"/>
  <c r="Y218" i="21"/>
  <c r="S218" i="21"/>
  <c r="L218" i="21"/>
  <c r="B219" i="21"/>
  <c r="A219" i="21" s="1"/>
  <c r="AP217" i="21"/>
  <c r="AM217" i="21"/>
  <c r="AL217" i="21"/>
  <c r="AB217" i="21"/>
  <c r="AA217" i="21"/>
  <c r="U217" i="21"/>
  <c r="T217" i="21"/>
  <c r="P217" i="21"/>
  <c r="O217" i="21"/>
  <c r="N217" i="21"/>
  <c r="M217" i="21"/>
  <c r="AP216" i="21"/>
  <c r="AM216" i="21"/>
  <c r="AL216" i="21"/>
  <c r="AA216" i="21"/>
  <c r="AB216" i="21" s="1"/>
  <c r="U216" i="21"/>
  <c r="T216" i="21"/>
  <c r="P216" i="21"/>
  <c r="O216" i="21"/>
  <c r="N216" i="21"/>
  <c r="M216" i="21"/>
  <c r="B217" i="21"/>
  <c r="AP215" i="21"/>
  <c r="AM215" i="21"/>
  <c r="AL215" i="21"/>
  <c r="AA215" i="21"/>
  <c r="AB215" i="21" s="1"/>
  <c r="U215" i="21"/>
  <c r="T215" i="21"/>
  <c r="P215" i="21"/>
  <c r="O215" i="21"/>
  <c r="N215" i="21"/>
  <c r="M215" i="21"/>
  <c r="B216" i="21"/>
  <c r="AP214" i="21"/>
  <c r="AM214" i="21"/>
  <c r="AL214" i="21"/>
  <c r="AA214" i="21"/>
  <c r="AB214" i="21" s="1"/>
  <c r="U214" i="21"/>
  <c r="T214" i="21"/>
  <c r="P214" i="21"/>
  <c r="O214" i="21"/>
  <c r="N214" i="21"/>
  <c r="M214" i="21"/>
  <c r="B215" i="21"/>
  <c r="AP213" i="21"/>
  <c r="AM213" i="21"/>
  <c r="AL213" i="21"/>
  <c r="AA213" i="21"/>
  <c r="AB213" i="21" s="1"/>
  <c r="U213" i="21"/>
  <c r="T213" i="21"/>
  <c r="P213" i="21"/>
  <c r="O213" i="21"/>
  <c r="N213" i="21"/>
  <c r="M213" i="21"/>
  <c r="B214" i="21"/>
  <c r="AP212" i="21"/>
  <c r="AM212" i="21"/>
  <c r="AL212" i="21"/>
  <c r="AA212" i="21"/>
  <c r="Y212" i="21"/>
  <c r="Y201" i="21" s="1"/>
  <c r="U212" i="21"/>
  <c r="T212" i="21"/>
  <c r="P212" i="21"/>
  <c r="O212" i="21"/>
  <c r="N212" i="21"/>
  <c r="M212" i="21"/>
  <c r="B213" i="21"/>
  <c r="AP211" i="21"/>
  <c r="AM211" i="21"/>
  <c r="AL211" i="21"/>
  <c r="AA211" i="21"/>
  <c r="AB211" i="21" s="1"/>
  <c r="U211" i="21"/>
  <c r="T211" i="21"/>
  <c r="P211" i="21"/>
  <c r="O211" i="21"/>
  <c r="N211" i="21"/>
  <c r="M211" i="21"/>
  <c r="B212" i="21"/>
  <c r="AP210" i="21"/>
  <c r="AM210" i="21"/>
  <c r="AL210" i="21"/>
  <c r="AA210" i="21"/>
  <c r="AB210" i="21" s="1"/>
  <c r="U210" i="21"/>
  <c r="T210" i="21"/>
  <c r="P210" i="21"/>
  <c r="O210" i="21"/>
  <c r="N210" i="21"/>
  <c r="M210" i="21"/>
  <c r="B211" i="21"/>
  <c r="AP209" i="21"/>
  <c r="AM209" i="21"/>
  <c r="AL209" i="21"/>
  <c r="AA209" i="21"/>
  <c r="AB209" i="21" s="1"/>
  <c r="U209" i="21"/>
  <c r="T209" i="21"/>
  <c r="P209" i="21"/>
  <c r="O209" i="21"/>
  <c r="N209" i="21"/>
  <c r="M209" i="21"/>
  <c r="B210" i="21"/>
  <c r="AP208" i="21"/>
  <c r="AM208" i="21"/>
  <c r="AL208" i="21"/>
  <c r="AA208" i="21"/>
  <c r="AB208" i="21" s="1"/>
  <c r="U208" i="21"/>
  <c r="T208" i="21"/>
  <c r="P208" i="21"/>
  <c r="O208" i="21"/>
  <c r="N208" i="21"/>
  <c r="M208" i="21"/>
  <c r="B209" i="21"/>
  <c r="AP207" i="21"/>
  <c r="AM207" i="21"/>
  <c r="AL207" i="21"/>
  <c r="AA207" i="21"/>
  <c r="AB207" i="21" s="1"/>
  <c r="U207" i="21"/>
  <c r="T207" i="21"/>
  <c r="P207" i="21"/>
  <c r="O207" i="21"/>
  <c r="N207" i="21"/>
  <c r="M207" i="21"/>
  <c r="B208" i="21"/>
  <c r="AP206" i="21"/>
  <c r="AM206" i="21"/>
  <c r="AL206" i="21"/>
  <c r="AA206" i="21"/>
  <c r="AB206" i="21" s="1"/>
  <c r="U206" i="21"/>
  <c r="T206" i="21"/>
  <c r="P206" i="21"/>
  <c r="O206" i="21"/>
  <c r="N206" i="21"/>
  <c r="M206" i="21"/>
  <c r="B207" i="21"/>
  <c r="AP205" i="21"/>
  <c r="AM205" i="21"/>
  <c r="AL205" i="21"/>
  <c r="AA205" i="21"/>
  <c r="AB205" i="21" s="1"/>
  <c r="U205" i="21"/>
  <c r="T205" i="21"/>
  <c r="P205" i="21"/>
  <c r="O205" i="21"/>
  <c r="N205" i="21"/>
  <c r="M205" i="21"/>
  <c r="B206" i="21"/>
  <c r="AP204" i="21"/>
  <c r="AM204" i="21"/>
  <c r="AL204" i="21"/>
  <c r="AA204" i="21"/>
  <c r="AB204" i="21" s="1"/>
  <c r="U204" i="21"/>
  <c r="T204" i="21"/>
  <c r="P204" i="21"/>
  <c r="O204" i="21"/>
  <c r="N204" i="21"/>
  <c r="M204" i="21"/>
  <c r="B205" i="21"/>
  <c r="AP203" i="21"/>
  <c r="AM203" i="21"/>
  <c r="AL203" i="21"/>
  <c r="AA203" i="21"/>
  <c r="AB203" i="21" s="1"/>
  <c r="U203" i="21"/>
  <c r="T203" i="21"/>
  <c r="P203" i="21"/>
  <c r="O203" i="21"/>
  <c r="N203" i="21"/>
  <c r="M203" i="21"/>
  <c r="B204" i="21"/>
  <c r="AP202" i="21"/>
  <c r="AM202" i="21"/>
  <c r="AL202" i="21"/>
  <c r="AA202" i="21"/>
  <c r="AB202" i="21" s="1"/>
  <c r="U202" i="21"/>
  <c r="T202" i="21"/>
  <c r="N202" i="21"/>
  <c r="P202" i="21" s="1"/>
  <c r="M202" i="21"/>
  <c r="O202" i="21" s="1"/>
  <c r="B203" i="21"/>
  <c r="AO201" i="21"/>
  <c r="AK201" i="21"/>
  <c r="Z201" i="21"/>
  <c r="S201" i="21"/>
  <c r="L201" i="21"/>
  <c r="B202" i="21"/>
  <c r="A202" i="21" s="1"/>
  <c r="AP200" i="21"/>
  <c r="AM200" i="21"/>
  <c r="AL200" i="21"/>
  <c r="AB200" i="21"/>
  <c r="AA200" i="21"/>
  <c r="U200" i="21"/>
  <c r="T200" i="21"/>
  <c r="P200" i="21"/>
  <c r="O200" i="21"/>
  <c r="N200" i="21"/>
  <c r="M200" i="21"/>
  <c r="AP199" i="21"/>
  <c r="AM199" i="21"/>
  <c r="AL199" i="21"/>
  <c r="AA199" i="21"/>
  <c r="AB199" i="21" s="1"/>
  <c r="U199" i="21"/>
  <c r="T199" i="21"/>
  <c r="P199" i="21"/>
  <c r="O199" i="21"/>
  <c r="N199" i="21"/>
  <c r="M199" i="21"/>
  <c r="B200" i="21"/>
  <c r="AP198" i="21"/>
  <c r="AM198" i="21"/>
  <c r="AL198" i="21"/>
  <c r="AA198" i="21"/>
  <c r="AB198" i="21" s="1"/>
  <c r="U198" i="21"/>
  <c r="T198" i="21"/>
  <c r="P198" i="21"/>
  <c r="O198" i="21"/>
  <c r="N198" i="21"/>
  <c r="M198" i="21"/>
  <c r="B199" i="21"/>
  <c r="AP197" i="21"/>
  <c r="AM197" i="21"/>
  <c r="AL197" i="21"/>
  <c r="AA197" i="21"/>
  <c r="AB197" i="21" s="1"/>
  <c r="U197" i="21"/>
  <c r="T197" i="21"/>
  <c r="P197" i="21"/>
  <c r="O197" i="21"/>
  <c r="N197" i="21"/>
  <c r="M197" i="21"/>
  <c r="B198" i="21"/>
  <c r="AP196" i="21"/>
  <c r="AM196" i="21"/>
  <c r="AL196" i="21"/>
  <c r="AA196" i="21"/>
  <c r="AB196" i="21" s="1"/>
  <c r="U196" i="21"/>
  <c r="T196" i="21"/>
  <c r="P196" i="21"/>
  <c r="O196" i="21"/>
  <c r="N196" i="21"/>
  <c r="M196" i="21"/>
  <c r="B197" i="21"/>
  <c r="AP195" i="21"/>
  <c r="AM195" i="21"/>
  <c r="AL195" i="21"/>
  <c r="AA195" i="21"/>
  <c r="AB195" i="21" s="1"/>
  <c r="U195" i="21"/>
  <c r="T195" i="21"/>
  <c r="P195" i="21"/>
  <c r="O195" i="21"/>
  <c r="N195" i="21"/>
  <c r="M195" i="21"/>
  <c r="B196" i="21"/>
  <c r="AP194" i="21"/>
  <c r="AM194" i="21"/>
  <c r="AL194" i="21"/>
  <c r="AA194" i="21"/>
  <c r="AB194" i="21" s="1"/>
  <c r="U194" i="21"/>
  <c r="T194" i="21"/>
  <c r="P194" i="21"/>
  <c r="O194" i="21"/>
  <c r="N194" i="21"/>
  <c r="M194" i="21"/>
  <c r="B195" i="21"/>
  <c r="AP193" i="21"/>
  <c r="AM193" i="21"/>
  <c r="AL193" i="21"/>
  <c r="AA193" i="21"/>
  <c r="AB193" i="21" s="1"/>
  <c r="U193" i="21"/>
  <c r="T193" i="21"/>
  <c r="P193" i="21"/>
  <c r="O193" i="21"/>
  <c r="N193" i="21"/>
  <c r="M193" i="21"/>
  <c r="B194" i="21"/>
  <c r="AP192" i="21"/>
  <c r="AM192" i="21"/>
  <c r="AL192" i="21"/>
  <c r="AA192" i="21"/>
  <c r="AB192" i="21" s="1"/>
  <c r="U192" i="21"/>
  <c r="T192" i="21"/>
  <c r="P192" i="21"/>
  <c r="O192" i="21"/>
  <c r="N192" i="21"/>
  <c r="M192" i="21"/>
  <c r="B193" i="21"/>
  <c r="AP191" i="21"/>
  <c r="AM191" i="21"/>
  <c r="AL191" i="21"/>
  <c r="AA191" i="21"/>
  <c r="AB191" i="21" s="1"/>
  <c r="U191" i="21"/>
  <c r="T191" i="21"/>
  <c r="P191" i="21"/>
  <c r="O191" i="21"/>
  <c r="N191" i="21"/>
  <c r="M191" i="21"/>
  <c r="B192" i="21"/>
  <c r="AP190" i="21"/>
  <c r="AM190" i="21"/>
  <c r="AL190" i="21"/>
  <c r="AA190" i="21"/>
  <c r="AB190" i="21" s="1"/>
  <c r="U190" i="21"/>
  <c r="T190" i="21"/>
  <c r="P190" i="21"/>
  <c r="O190" i="21"/>
  <c r="N190" i="21"/>
  <c r="M190" i="21"/>
  <c r="B191" i="21"/>
  <c r="AP189" i="21"/>
  <c r="AM189" i="21"/>
  <c r="AL189" i="21"/>
  <c r="AA189" i="21"/>
  <c r="AB189" i="21" s="1"/>
  <c r="U189" i="21"/>
  <c r="T189" i="21"/>
  <c r="P189" i="21"/>
  <c r="O189" i="21"/>
  <c r="N189" i="21"/>
  <c r="M189" i="21"/>
  <c r="B190" i="21"/>
  <c r="AP188" i="21"/>
  <c r="AM188" i="21"/>
  <c r="AL188" i="21"/>
  <c r="AA188" i="21"/>
  <c r="AB188" i="21" s="1"/>
  <c r="U188" i="21"/>
  <c r="T188" i="21"/>
  <c r="P188" i="21"/>
  <c r="O188" i="21"/>
  <c r="N188" i="21"/>
  <c r="M188" i="21"/>
  <c r="B189" i="21"/>
  <c r="AP187" i="21"/>
  <c r="AL187" i="21"/>
  <c r="AM187" i="21" s="1"/>
  <c r="AA187" i="21"/>
  <c r="AB187" i="21" s="1"/>
  <c r="U187" i="21"/>
  <c r="T187" i="21"/>
  <c r="P187" i="21"/>
  <c r="O187" i="21"/>
  <c r="N187" i="21"/>
  <c r="M187" i="21"/>
  <c r="B188" i="21"/>
  <c r="AP186" i="21"/>
  <c r="AL186" i="21"/>
  <c r="AM186" i="21" s="1"/>
  <c r="AA186" i="21"/>
  <c r="AB186" i="21" s="1"/>
  <c r="U186" i="21"/>
  <c r="T186" i="21"/>
  <c r="N186" i="21"/>
  <c r="P186" i="21" s="1"/>
  <c r="M186" i="21"/>
  <c r="O186" i="21" s="1"/>
  <c r="B187" i="21"/>
  <c r="AO185" i="21"/>
  <c r="AK185" i="21"/>
  <c r="Z185" i="21"/>
  <c r="Y185" i="21"/>
  <c r="S185" i="21"/>
  <c r="L185" i="21"/>
  <c r="B186" i="21"/>
  <c r="A186" i="21" s="1"/>
  <c r="AP184" i="21"/>
  <c r="AM184" i="21"/>
  <c r="AL184" i="21"/>
  <c r="AB184" i="21"/>
  <c r="AA184" i="21"/>
  <c r="U184" i="21"/>
  <c r="T184" i="21"/>
  <c r="P184" i="21"/>
  <c r="O184" i="21"/>
  <c r="N184" i="21"/>
  <c r="M184" i="21"/>
  <c r="AP183" i="21"/>
  <c r="AM183" i="21"/>
  <c r="AL183" i="21"/>
  <c r="AA183" i="21"/>
  <c r="AB183" i="21" s="1"/>
  <c r="U183" i="21"/>
  <c r="T183" i="21"/>
  <c r="P183" i="21"/>
  <c r="O183" i="21"/>
  <c r="N183" i="21"/>
  <c r="M183" i="21"/>
  <c r="B184" i="21"/>
  <c r="AP182" i="21"/>
  <c r="AM182" i="21"/>
  <c r="AL182" i="21"/>
  <c r="AA182" i="21"/>
  <c r="AB182" i="21" s="1"/>
  <c r="U182" i="21"/>
  <c r="T182" i="21"/>
  <c r="P182" i="21"/>
  <c r="O182" i="21"/>
  <c r="N182" i="21"/>
  <c r="M182" i="21"/>
  <c r="B183" i="21"/>
  <c r="AP181" i="21"/>
  <c r="AM181" i="21"/>
  <c r="AL181" i="21"/>
  <c r="AA181" i="21"/>
  <c r="AB181" i="21" s="1"/>
  <c r="U181" i="21"/>
  <c r="T181" i="21"/>
  <c r="P181" i="21"/>
  <c r="O181" i="21"/>
  <c r="N181" i="21"/>
  <c r="M181" i="21"/>
  <c r="B182" i="21"/>
  <c r="AP180" i="21"/>
  <c r="AM180" i="21"/>
  <c r="AL180" i="21"/>
  <c r="AA180" i="21"/>
  <c r="AB180" i="21" s="1"/>
  <c r="U180" i="21"/>
  <c r="T180" i="21"/>
  <c r="P180" i="21"/>
  <c r="O180" i="21"/>
  <c r="N180" i="21"/>
  <c r="M180" i="21"/>
  <c r="B181" i="21"/>
  <c r="AP179" i="21"/>
  <c r="AM179" i="21"/>
  <c r="AL179" i="21"/>
  <c r="AA179" i="21"/>
  <c r="AB179" i="21" s="1"/>
  <c r="T179" i="21"/>
  <c r="U179" i="21" s="1"/>
  <c r="P179" i="21"/>
  <c r="O179" i="21"/>
  <c r="N179" i="21"/>
  <c r="M179" i="21"/>
  <c r="B180" i="21"/>
  <c r="AP178" i="21"/>
  <c r="AM178" i="21"/>
  <c r="AL178" i="21"/>
  <c r="AA178" i="21"/>
  <c r="AB178" i="21" s="1"/>
  <c r="T178" i="21"/>
  <c r="U178" i="21" s="1"/>
  <c r="P178" i="21"/>
  <c r="O178" i="21"/>
  <c r="N178" i="21"/>
  <c r="M178" i="21"/>
  <c r="B179" i="21"/>
  <c r="AP177" i="21"/>
  <c r="AM177" i="21"/>
  <c r="AL177" i="21"/>
  <c r="AA177" i="21"/>
  <c r="AB177" i="21" s="1"/>
  <c r="T177" i="21"/>
  <c r="U177" i="21" s="1"/>
  <c r="P177" i="21"/>
  <c r="O177" i="21"/>
  <c r="N177" i="21"/>
  <c r="M177" i="21"/>
  <c r="B178" i="21"/>
  <c r="AP176" i="21"/>
  <c r="AM176" i="21"/>
  <c r="AL176" i="21"/>
  <c r="AA176" i="21"/>
  <c r="AB176" i="21" s="1"/>
  <c r="T176" i="21"/>
  <c r="U176" i="21" s="1"/>
  <c r="P176" i="21"/>
  <c r="O176" i="21"/>
  <c r="N176" i="21"/>
  <c r="M176" i="21"/>
  <c r="B177" i="21"/>
  <c r="AP175" i="21"/>
  <c r="AM175" i="21"/>
  <c r="AL175" i="21"/>
  <c r="AA175" i="21"/>
  <c r="AB175" i="21" s="1"/>
  <c r="T175" i="21"/>
  <c r="U175" i="21" s="1"/>
  <c r="P175" i="21"/>
  <c r="O175" i="21"/>
  <c r="N175" i="21"/>
  <c r="M175" i="21"/>
  <c r="B176" i="21"/>
  <c r="AP174" i="21"/>
  <c r="AM174" i="21"/>
  <c r="AL174" i="21"/>
  <c r="T174" i="21"/>
  <c r="U174" i="21" s="1"/>
  <c r="P174" i="21"/>
  <c r="O174" i="21"/>
  <c r="N174" i="21"/>
  <c r="M174" i="21"/>
  <c r="B175" i="21"/>
  <c r="AP173" i="21"/>
  <c r="AM173" i="21"/>
  <c r="AL173" i="21"/>
  <c r="AA173" i="21"/>
  <c r="AB173" i="21" s="1"/>
  <c r="T173" i="21"/>
  <c r="U173" i="21" s="1"/>
  <c r="P173" i="21"/>
  <c r="O173" i="21"/>
  <c r="N173" i="21"/>
  <c r="M173" i="21"/>
  <c r="B174" i="21"/>
  <c r="AP172" i="21"/>
  <c r="AM172" i="21"/>
  <c r="AL172" i="21"/>
  <c r="AA172" i="21"/>
  <c r="AB172" i="21" s="1"/>
  <c r="T172" i="21"/>
  <c r="U172" i="21" s="1"/>
  <c r="P172" i="21"/>
  <c r="O172" i="21"/>
  <c r="N172" i="21"/>
  <c r="M172" i="21"/>
  <c r="B173" i="21"/>
  <c r="AP171" i="21"/>
  <c r="AL171" i="21"/>
  <c r="AM171" i="21" s="1"/>
  <c r="AA171" i="21"/>
  <c r="AB171" i="21" s="1"/>
  <c r="T171" i="21"/>
  <c r="U171" i="21" s="1"/>
  <c r="P171" i="21"/>
  <c r="O171" i="21"/>
  <c r="N171" i="21"/>
  <c r="M171" i="21"/>
  <c r="B172" i="21"/>
  <c r="AP170" i="21"/>
  <c r="AL170" i="21"/>
  <c r="AM170" i="21" s="1"/>
  <c r="AA170" i="21"/>
  <c r="AB170" i="21" s="1"/>
  <c r="T170" i="21"/>
  <c r="U170" i="21" s="1"/>
  <c r="M170" i="21"/>
  <c r="O170" i="21" s="1"/>
  <c r="B171" i="21"/>
  <c r="AO169" i="21"/>
  <c r="AK169" i="21"/>
  <c r="Z169" i="21"/>
  <c r="Y169" i="21"/>
  <c r="S169" i="21"/>
  <c r="L169" i="21"/>
  <c r="B170" i="21"/>
  <c r="A170" i="21" s="1"/>
  <c r="AP168" i="21"/>
  <c r="AM168" i="21"/>
  <c r="AL168" i="21"/>
  <c r="AB168" i="21"/>
  <c r="AA168" i="21"/>
  <c r="U168" i="21"/>
  <c r="T168" i="21"/>
  <c r="P168" i="21"/>
  <c r="O168" i="21"/>
  <c r="N168" i="21"/>
  <c r="M168" i="21"/>
  <c r="AP167" i="21"/>
  <c r="AM167" i="21"/>
  <c r="AL167" i="21"/>
  <c r="AA167" i="21"/>
  <c r="AB167" i="21" s="1"/>
  <c r="U167" i="21"/>
  <c r="T167" i="21"/>
  <c r="P167" i="21"/>
  <c r="O167" i="21"/>
  <c r="N167" i="21"/>
  <c r="M167" i="21"/>
  <c r="B168" i="21"/>
  <c r="AP166" i="21"/>
  <c r="AM166" i="21"/>
  <c r="AL166" i="21"/>
  <c r="AA166" i="21"/>
  <c r="AB166" i="21" s="1"/>
  <c r="U166" i="21"/>
  <c r="T166" i="21"/>
  <c r="P166" i="21"/>
  <c r="O166" i="21"/>
  <c r="N166" i="21"/>
  <c r="M166" i="21"/>
  <c r="B167" i="21"/>
  <c r="AP165" i="21"/>
  <c r="AM165" i="21"/>
  <c r="AL165" i="21"/>
  <c r="AA165" i="21"/>
  <c r="AB165" i="21" s="1"/>
  <c r="U165" i="21"/>
  <c r="T165" i="21"/>
  <c r="P165" i="21"/>
  <c r="O165" i="21"/>
  <c r="N165" i="21"/>
  <c r="M165" i="21"/>
  <c r="B166" i="21"/>
  <c r="AP164" i="21"/>
  <c r="AM164" i="21"/>
  <c r="AL164" i="21"/>
  <c r="AA164" i="21"/>
  <c r="AB164" i="21" s="1"/>
  <c r="U164" i="21"/>
  <c r="T164" i="21"/>
  <c r="P164" i="21"/>
  <c r="O164" i="21"/>
  <c r="N164" i="21"/>
  <c r="M164" i="21"/>
  <c r="B165" i="21"/>
  <c r="AP163" i="21"/>
  <c r="AM163" i="21"/>
  <c r="AL163" i="21"/>
  <c r="AA163" i="21"/>
  <c r="AB163" i="21" s="1"/>
  <c r="U163" i="21"/>
  <c r="T163" i="21"/>
  <c r="P163" i="21"/>
  <c r="O163" i="21"/>
  <c r="N163" i="21"/>
  <c r="M163" i="21"/>
  <c r="B164" i="21"/>
  <c r="AP162" i="21"/>
  <c r="AM162" i="21"/>
  <c r="AL162" i="21"/>
  <c r="AA162" i="21"/>
  <c r="AB162" i="21" s="1"/>
  <c r="U162" i="21"/>
  <c r="T162" i="21"/>
  <c r="P162" i="21"/>
  <c r="O162" i="21"/>
  <c r="N162" i="21"/>
  <c r="M162" i="21"/>
  <c r="B163" i="21"/>
  <c r="AP161" i="21"/>
  <c r="AM161" i="21"/>
  <c r="AL161" i="21"/>
  <c r="AA161" i="21"/>
  <c r="AB161" i="21" s="1"/>
  <c r="U161" i="21"/>
  <c r="T161" i="21"/>
  <c r="P161" i="21"/>
  <c r="O161" i="21"/>
  <c r="N161" i="21"/>
  <c r="M161" i="21"/>
  <c r="B162" i="21"/>
  <c r="AP160" i="21"/>
  <c r="AM160" i="21"/>
  <c r="AL160" i="21"/>
  <c r="U160" i="21"/>
  <c r="T160" i="21"/>
  <c r="P160" i="21"/>
  <c r="O160" i="21"/>
  <c r="N160" i="21"/>
  <c r="M160" i="21"/>
  <c r="B161" i="21"/>
  <c r="AP159" i="21"/>
  <c r="AM159" i="21"/>
  <c r="AL159" i="21"/>
  <c r="AA159" i="21"/>
  <c r="AB159" i="21" s="1"/>
  <c r="U159" i="21"/>
  <c r="T159" i="21"/>
  <c r="P159" i="21"/>
  <c r="O159" i="21"/>
  <c r="N159" i="21"/>
  <c r="M159" i="21"/>
  <c r="B160" i="21"/>
  <c r="AP158" i="21"/>
  <c r="AM158" i="21"/>
  <c r="AL158" i="21"/>
  <c r="AA158" i="21"/>
  <c r="AB158" i="21" s="1"/>
  <c r="U158" i="21"/>
  <c r="T158" i="21"/>
  <c r="P158" i="21"/>
  <c r="O158" i="21"/>
  <c r="N158" i="21"/>
  <c r="M158" i="21"/>
  <c r="B159" i="21"/>
  <c r="AP157" i="21"/>
  <c r="AM157" i="21"/>
  <c r="AL157" i="21"/>
  <c r="AA157" i="21"/>
  <c r="AB157" i="21" s="1"/>
  <c r="U157" i="21"/>
  <c r="T157" i="21"/>
  <c r="P157" i="21"/>
  <c r="O157" i="21"/>
  <c r="N157" i="21"/>
  <c r="M157" i="21"/>
  <c r="B158" i="21"/>
  <c r="AP156" i="21"/>
  <c r="AL156" i="21"/>
  <c r="AM156" i="21" s="1"/>
  <c r="AA156" i="21"/>
  <c r="AB156" i="21" s="1"/>
  <c r="U156" i="21"/>
  <c r="T156" i="21"/>
  <c r="P156" i="21"/>
  <c r="O156" i="21"/>
  <c r="N156" i="21"/>
  <c r="M156" i="21"/>
  <c r="B157" i="21"/>
  <c r="AP155" i="21"/>
  <c r="AL155" i="21"/>
  <c r="AM155" i="21" s="1"/>
  <c r="AA155" i="21"/>
  <c r="AB155" i="21" s="1"/>
  <c r="U155" i="21"/>
  <c r="T155" i="21"/>
  <c r="N155" i="21"/>
  <c r="P155" i="21" s="1"/>
  <c r="M155" i="21"/>
  <c r="O155" i="21" s="1"/>
  <c r="B156" i="21"/>
  <c r="AO154" i="21"/>
  <c r="AK154" i="21"/>
  <c r="Z154" i="21"/>
  <c r="Y154" i="21"/>
  <c r="S154" i="21"/>
  <c r="L154" i="21"/>
  <c r="B155" i="21"/>
  <c r="A155" i="21" s="1"/>
  <c r="AP153" i="21"/>
  <c r="AM153" i="21"/>
  <c r="AL153" i="21"/>
  <c r="AB153" i="21"/>
  <c r="AA153" i="21"/>
  <c r="U153" i="21"/>
  <c r="T153" i="21"/>
  <c r="P153" i="21"/>
  <c r="O153" i="21"/>
  <c r="N153" i="21"/>
  <c r="M153" i="21"/>
  <c r="AP152" i="21"/>
  <c r="AM152" i="21"/>
  <c r="AL152" i="21"/>
  <c r="AB152" i="21"/>
  <c r="AA152" i="21"/>
  <c r="T152" i="21"/>
  <c r="U152" i="21" s="1"/>
  <c r="P152" i="21"/>
  <c r="O152" i="21"/>
  <c r="N152" i="21"/>
  <c r="M152" i="21"/>
  <c r="B153" i="21"/>
  <c r="AP151" i="21"/>
  <c r="AM151" i="21"/>
  <c r="AL151" i="21"/>
  <c r="AB151" i="21"/>
  <c r="AA151" i="21"/>
  <c r="T151" i="21"/>
  <c r="U151" i="21" s="1"/>
  <c r="P151" i="21"/>
  <c r="O151" i="21"/>
  <c r="N151" i="21"/>
  <c r="M151" i="21"/>
  <c r="B152" i="21"/>
  <c r="AP150" i="21"/>
  <c r="AM150" i="21"/>
  <c r="AL150" i="21"/>
  <c r="AB150" i="21"/>
  <c r="AA150" i="21"/>
  <c r="T150" i="21"/>
  <c r="U150" i="21" s="1"/>
  <c r="P150" i="21"/>
  <c r="O150" i="21"/>
  <c r="N150" i="21"/>
  <c r="M150" i="21"/>
  <c r="B151" i="21"/>
  <c r="AP149" i="21"/>
  <c r="AM149" i="21"/>
  <c r="AL149" i="21"/>
  <c r="AB149" i="21"/>
  <c r="AA149" i="21"/>
  <c r="T149" i="21"/>
  <c r="U149" i="21" s="1"/>
  <c r="P149" i="21"/>
  <c r="O149" i="21"/>
  <c r="N149" i="21"/>
  <c r="M149" i="21"/>
  <c r="B150" i="21"/>
  <c r="AP148" i="21"/>
  <c r="AM148" i="21"/>
  <c r="AL148" i="21"/>
  <c r="AB148" i="21"/>
  <c r="AA148" i="21"/>
  <c r="T148" i="21"/>
  <c r="U148" i="21" s="1"/>
  <c r="P148" i="21"/>
  <c r="O148" i="21"/>
  <c r="N148" i="21"/>
  <c r="M148" i="21"/>
  <c r="B149" i="21"/>
  <c r="AP147" i="21"/>
  <c r="AL147" i="21"/>
  <c r="AM147" i="21" s="1"/>
  <c r="AB147" i="21"/>
  <c r="AA147" i="21"/>
  <c r="T147" i="21"/>
  <c r="U147" i="21" s="1"/>
  <c r="M147" i="21"/>
  <c r="O147" i="21" s="1"/>
  <c r="B148" i="21"/>
  <c r="AO146" i="21"/>
  <c r="AK146" i="21"/>
  <c r="Z146" i="21"/>
  <c r="Y146" i="21"/>
  <c r="S146" i="21"/>
  <c r="L146" i="21"/>
  <c r="B147" i="21"/>
  <c r="A147" i="21" s="1"/>
  <c r="AP145" i="21"/>
  <c r="AM145" i="21"/>
  <c r="AL145" i="21"/>
  <c r="AB145" i="21"/>
  <c r="AA145" i="21"/>
  <c r="U145" i="21"/>
  <c r="T145" i="21"/>
  <c r="P145" i="21"/>
  <c r="O145" i="21"/>
  <c r="N145" i="21"/>
  <c r="M145" i="21"/>
  <c r="AP144" i="21"/>
  <c r="AM144" i="21"/>
  <c r="AL144" i="21"/>
  <c r="AA144" i="21"/>
  <c r="AB144" i="21" s="1"/>
  <c r="U144" i="21"/>
  <c r="T144" i="21"/>
  <c r="P144" i="21"/>
  <c r="O144" i="21"/>
  <c r="N144" i="21"/>
  <c r="M144" i="21"/>
  <c r="B145" i="21"/>
  <c r="AP143" i="21"/>
  <c r="AM143" i="21"/>
  <c r="AL143" i="21"/>
  <c r="AA143" i="21"/>
  <c r="AB143" i="21" s="1"/>
  <c r="U143" i="21"/>
  <c r="T143" i="21"/>
  <c r="P143" i="21"/>
  <c r="O143" i="21"/>
  <c r="N143" i="21"/>
  <c r="M143" i="21"/>
  <c r="B144" i="21"/>
  <c r="AP142" i="21"/>
  <c r="AM142" i="21"/>
  <c r="AL142" i="21"/>
  <c r="AA142" i="21"/>
  <c r="AB142" i="21" s="1"/>
  <c r="U142" i="21"/>
  <c r="T142" i="21"/>
  <c r="P142" i="21"/>
  <c r="O142" i="21"/>
  <c r="N142" i="21"/>
  <c r="M142" i="21"/>
  <c r="B143" i="21"/>
  <c r="AP141" i="21"/>
  <c r="AM141" i="21"/>
  <c r="AL141" i="21"/>
  <c r="AA141" i="21"/>
  <c r="AB141" i="21" s="1"/>
  <c r="U141" i="21"/>
  <c r="T141" i="21"/>
  <c r="P141" i="21"/>
  <c r="O141" i="21"/>
  <c r="N141" i="21"/>
  <c r="M141" i="21"/>
  <c r="B142" i="21"/>
  <c r="AP140" i="21"/>
  <c r="AM140" i="21"/>
  <c r="AL140" i="21"/>
  <c r="AA140" i="21"/>
  <c r="AB140" i="21" s="1"/>
  <c r="U140" i="21"/>
  <c r="T140" i="21"/>
  <c r="P140" i="21"/>
  <c r="O140" i="21"/>
  <c r="N140" i="21"/>
  <c r="M140" i="21"/>
  <c r="B141" i="21"/>
  <c r="AP139" i="21"/>
  <c r="AM139" i="21"/>
  <c r="AL139" i="21"/>
  <c r="AA139" i="21"/>
  <c r="AB139" i="21" s="1"/>
  <c r="U139" i="21"/>
  <c r="T139" i="21"/>
  <c r="P139" i="21"/>
  <c r="O139" i="21"/>
  <c r="N139" i="21"/>
  <c r="M139" i="21"/>
  <c r="B140" i="21"/>
  <c r="AP138" i="21"/>
  <c r="AM138" i="21"/>
  <c r="AL138" i="21"/>
  <c r="AA138" i="21"/>
  <c r="AB138" i="21" s="1"/>
  <c r="U138" i="21"/>
  <c r="T138" i="21"/>
  <c r="P138" i="21"/>
  <c r="O138" i="21"/>
  <c r="N138" i="21"/>
  <c r="M138" i="21"/>
  <c r="B139" i="21"/>
  <c r="AP137" i="21"/>
  <c r="AM137" i="21"/>
  <c r="AL137" i="21"/>
  <c r="AA137" i="21"/>
  <c r="AB137" i="21" s="1"/>
  <c r="U137" i="21"/>
  <c r="T137" i="21"/>
  <c r="P137" i="21"/>
  <c r="O137" i="21"/>
  <c r="N137" i="21"/>
  <c r="M137" i="21"/>
  <c r="B138" i="21"/>
  <c r="AP136" i="21"/>
  <c r="AL136" i="21"/>
  <c r="AM136" i="21" s="1"/>
  <c r="AA136" i="21"/>
  <c r="AB136" i="21" s="1"/>
  <c r="U136" i="21"/>
  <c r="T136" i="21"/>
  <c r="P136" i="21"/>
  <c r="O136" i="21"/>
  <c r="N136" i="21"/>
  <c r="M136" i="21"/>
  <c r="B137" i="21"/>
  <c r="AP135" i="21"/>
  <c r="AL135" i="21"/>
  <c r="AM135" i="21" s="1"/>
  <c r="AA135" i="21"/>
  <c r="AB135" i="21" s="1"/>
  <c r="U135" i="21"/>
  <c r="T135" i="21"/>
  <c r="N135" i="21"/>
  <c r="P135" i="21" s="1"/>
  <c r="M135" i="21"/>
  <c r="O135" i="21" s="1"/>
  <c r="B136" i="21"/>
  <c r="AO134" i="21"/>
  <c r="AK134" i="21"/>
  <c r="Z134" i="21"/>
  <c r="Y134" i="21"/>
  <c r="S134" i="21"/>
  <c r="L134" i="21"/>
  <c r="B135" i="21"/>
  <c r="A135" i="21" s="1"/>
  <c r="AP133" i="21"/>
  <c r="AM133" i="21"/>
  <c r="AL133" i="21"/>
  <c r="AB133" i="21"/>
  <c r="AA133" i="21"/>
  <c r="U133" i="21"/>
  <c r="T133" i="21"/>
  <c r="P133" i="21"/>
  <c r="O133" i="21"/>
  <c r="N133" i="21"/>
  <c r="M133" i="21"/>
  <c r="AP132" i="21"/>
  <c r="AM132" i="21"/>
  <c r="AL132" i="21"/>
  <c r="AA132" i="21"/>
  <c r="AB132" i="21" s="1"/>
  <c r="U132" i="21"/>
  <c r="T132" i="21"/>
  <c r="P132" i="21"/>
  <c r="O132" i="21"/>
  <c r="N132" i="21"/>
  <c r="M132" i="21"/>
  <c r="B133" i="21"/>
  <c r="AP131" i="21"/>
  <c r="AM131" i="21"/>
  <c r="AL131" i="21"/>
  <c r="AA131" i="21"/>
  <c r="AB131" i="21" s="1"/>
  <c r="U131" i="21"/>
  <c r="T131" i="21"/>
  <c r="P131" i="21"/>
  <c r="O131" i="21"/>
  <c r="N131" i="21"/>
  <c r="M131" i="21"/>
  <c r="B132" i="21"/>
  <c r="AP130" i="21"/>
  <c r="AM130" i="21"/>
  <c r="AL130" i="21"/>
  <c r="AA130" i="21"/>
  <c r="AB130" i="21" s="1"/>
  <c r="U130" i="21"/>
  <c r="T130" i="21"/>
  <c r="P130" i="21"/>
  <c r="O130" i="21"/>
  <c r="N130" i="21"/>
  <c r="M130" i="21"/>
  <c r="B131" i="21"/>
  <c r="AP129" i="21"/>
  <c r="AM129" i="21"/>
  <c r="AL129" i="21"/>
  <c r="AA129" i="21"/>
  <c r="AB129" i="21" s="1"/>
  <c r="U129" i="21"/>
  <c r="T129" i="21"/>
  <c r="P129" i="21"/>
  <c r="O129" i="21"/>
  <c r="N129" i="21"/>
  <c r="M129" i="21"/>
  <c r="B130" i="21"/>
  <c r="AP128" i="21"/>
  <c r="AM128" i="21"/>
  <c r="AL128" i="21"/>
  <c r="AA128" i="21"/>
  <c r="AB128" i="21" s="1"/>
  <c r="U128" i="21"/>
  <c r="T128" i="21"/>
  <c r="P128" i="21"/>
  <c r="O128" i="21"/>
  <c r="N128" i="21"/>
  <c r="M128" i="21"/>
  <c r="B129" i="21"/>
  <c r="AP127" i="21"/>
  <c r="AM127" i="21"/>
  <c r="AL127" i="21"/>
  <c r="AA127" i="21"/>
  <c r="AB127" i="21" s="1"/>
  <c r="U127" i="21"/>
  <c r="T127" i="21"/>
  <c r="P127" i="21"/>
  <c r="O127" i="21"/>
  <c r="N127" i="21"/>
  <c r="M127" i="21"/>
  <c r="B128" i="21"/>
  <c r="AP126" i="21"/>
  <c r="AM126" i="21"/>
  <c r="AL126" i="21"/>
  <c r="AA126" i="21"/>
  <c r="AB126" i="21" s="1"/>
  <c r="U126" i="21"/>
  <c r="T126" i="21"/>
  <c r="P126" i="21"/>
  <c r="O126" i="21"/>
  <c r="N126" i="21"/>
  <c r="M126" i="21"/>
  <c r="B127" i="21"/>
  <c r="AP125" i="21"/>
  <c r="AM125" i="21"/>
  <c r="AL125" i="21"/>
  <c r="AA125" i="21"/>
  <c r="AB125" i="21" s="1"/>
  <c r="U125" i="21"/>
  <c r="T125" i="21"/>
  <c r="P125" i="21"/>
  <c r="O125" i="21"/>
  <c r="N125" i="21"/>
  <c r="M125" i="21"/>
  <c r="B126" i="21"/>
  <c r="AP124" i="21"/>
  <c r="AM124" i="21"/>
  <c r="AL124" i="21"/>
  <c r="U124" i="21"/>
  <c r="T124" i="21"/>
  <c r="P124" i="21"/>
  <c r="O124" i="21"/>
  <c r="N124" i="21"/>
  <c r="M124" i="21"/>
  <c r="B125" i="21"/>
  <c r="AP123" i="21"/>
  <c r="AM123" i="21"/>
  <c r="AL123" i="21"/>
  <c r="AA123" i="21"/>
  <c r="AB123" i="21" s="1"/>
  <c r="U123" i="21"/>
  <c r="T123" i="21"/>
  <c r="P123" i="21"/>
  <c r="O123" i="21"/>
  <c r="N123" i="21"/>
  <c r="M123" i="21"/>
  <c r="B124" i="21"/>
  <c r="AP122" i="21"/>
  <c r="AM122" i="21"/>
  <c r="AL122" i="21"/>
  <c r="AA122" i="21"/>
  <c r="AB122" i="21" s="1"/>
  <c r="U122" i="21"/>
  <c r="T122" i="21"/>
  <c r="P122" i="21"/>
  <c r="O122" i="21"/>
  <c r="N122" i="21"/>
  <c r="M122" i="21"/>
  <c r="B123" i="21"/>
  <c r="AP121" i="21"/>
  <c r="AM121" i="21"/>
  <c r="AL121" i="21"/>
  <c r="AA121" i="21"/>
  <c r="AB121" i="21" s="1"/>
  <c r="U121" i="21"/>
  <c r="T121" i="21"/>
  <c r="P121" i="21"/>
  <c r="O121" i="21"/>
  <c r="N121" i="21"/>
  <c r="M121" i="21"/>
  <c r="B122" i="21"/>
  <c r="AP120" i="21"/>
  <c r="AM120" i="21"/>
  <c r="AL120" i="21"/>
  <c r="AA120" i="21"/>
  <c r="AB120" i="21" s="1"/>
  <c r="U120" i="21"/>
  <c r="T120" i="21"/>
  <c r="P120" i="21"/>
  <c r="O120" i="21"/>
  <c r="N120" i="21"/>
  <c r="M120" i="21"/>
  <c r="B121" i="21"/>
  <c r="AP119" i="21"/>
  <c r="AL119" i="21"/>
  <c r="AM119" i="21" s="1"/>
  <c r="AA119" i="21"/>
  <c r="AB119" i="21" s="1"/>
  <c r="U119" i="21"/>
  <c r="T119" i="21"/>
  <c r="P119" i="21"/>
  <c r="O119" i="21"/>
  <c r="N119" i="21"/>
  <c r="M119" i="21"/>
  <c r="B120" i="21"/>
  <c r="AP118" i="21"/>
  <c r="AL118" i="21"/>
  <c r="AM118" i="21" s="1"/>
  <c r="AA118" i="21"/>
  <c r="AB118" i="21" s="1"/>
  <c r="U118" i="21"/>
  <c r="T118" i="21"/>
  <c r="N118" i="21"/>
  <c r="P118" i="21" s="1"/>
  <c r="M118" i="21"/>
  <c r="O118" i="21" s="1"/>
  <c r="B119" i="21"/>
  <c r="AO117" i="21"/>
  <c r="AK117" i="21"/>
  <c r="Z117" i="21"/>
  <c r="Y117" i="21"/>
  <c r="S117" i="21"/>
  <c r="L117" i="21"/>
  <c r="B118" i="21"/>
  <c r="A118" i="21" s="1"/>
  <c r="AP116" i="21"/>
  <c r="AM116" i="21"/>
  <c r="AL116" i="21"/>
  <c r="AB116" i="21"/>
  <c r="AA116" i="21"/>
  <c r="U116" i="21"/>
  <c r="T116" i="21"/>
  <c r="P116" i="21"/>
  <c r="O116" i="21"/>
  <c r="N116" i="21"/>
  <c r="M116" i="21"/>
  <c r="AP115" i="21"/>
  <c r="AM115" i="21"/>
  <c r="AL115" i="21"/>
  <c r="AA115" i="21"/>
  <c r="AB115" i="21" s="1"/>
  <c r="U115" i="21"/>
  <c r="T115" i="21"/>
  <c r="P115" i="21"/>
  <c r="O115" i="21"/>
  <c r="N115" i="21"/>
  <c r="M115" i="21"/>
  <c r="B116" i="21"/>
  <c r="AP114" i="21"/>
  <c r="AM114" i="21"/>
  <c r="AL114" i="21"/>
  <c r="AA114" i="21"/>
  <c r="AB114" i="21" s="1"/>
  <c r="U114" i="21"/>
  <c r="T114" i="21"/>
  <c r="P114" i="21"/>
  <c r="O114" i="21"/>
  <c r="N114" i="21"/>
  <c r="M114" i="21"/>
  <c r="B115" i="21"/>
  <c r="AP113" i="21"/>
  <c r="AM113" i="21"/>
  <c r="AL113" i="21"/>
  <c r="AA113" i="21"/>
  <c r="AB113" i="21" s="1"/>
  <c r="U113" i="21"/>
  <c r="T113" i="21"/>
  <c r="P113" i="21"/>
  <c r="O113" i="21"/>
  <c r="N113" i="21"/>
  <c r="M113" i="21"/>
  <c r="B114" i="21"/>
  <c r="AP112" i="21"/>
  <c r="AM112" i="21"/>
  <c r="AL112" i="21"/>
  <c r="AA112" i="21"/>
  <c r="AB112" i="21" s="1"/>
  <c r="U112" i="21"/>
  <c r="T112" i="21"/>
  <c r="P112" i="21"/>
  <c r="O112" i="21"/>
  <c r="N112" i="21"/>
  <c r="M112" i="21"/>
  <c r="B113" i="21"/>
  <c r="AP111" i="21"/>
  <c r="AM111" i="21"/>
  <c r="AL111" i="21"/>
  <c r="AA111" i="21"/>
  <c r="AB111" i="21" s="1"/>
  <c r="U111" i="21"/>
  <c r="T111" i="21"/>
  <c r="P111" i="21"/>
  <c r="O111" i="21"/>
  <c r="N111" i="21"/>
  <c r="M111" i="21"/>
  <c r="B112" i="21"/>
  <c r="AP110" i="21"/>
  <c r="AM110" i="21"/>
  <c r="AL110" i="21"/>
  <c r="AA110" i="21"/>
  <c r="AB110" i="21" s="1"/>
  <c r="U110" i="21"/>
  <c r="T110" i="21"/>
  <c r="P110" i="21"/>
  <c r="O110" i="21"/>
  <c r="N110" i="21"/>
  <c r="M110" i="21"/>
  <c r="B111" i="21"/>
  <c r="AP109" i="21"/>
  <c r="AM109" i="21"/>
  <c r="AL109" i="21"/>
  <c r="AA109" i="21"/>
  <c r="AB109" i="21" s="1"/>
  <c r="U109" i="21"/>
  <c r="T109" i="21"/>
  <c r="P109" i="21"/>
  <c r="O109" i="21"/>
  <c r="N109" i="21"/>
  <c r="M109" i="21"/>
  <c r="B110" i="21"/>
  <c r="AP108" i="21"/>
  <c r="AM108" i="21"/>
  <c r="AL108" i="21"/>
  <c r="AA108" i="21"/>
  <c r="AB108" i="21" s="1"/>
  <c r="U108" i="21"/>
  <c r="T108" i="21"/>
  <c r="P108" i="21"/>
  <c r="O108" i="21"/>
  <c r="N108" i="21"/>
  <c r="M108" i="21"/>
  <c r="B109" i="21"/>
  <c r="AP107" i="21"/>
  <c r="AM107" i="21"/>
  <c r="AL107" i="21"/>
  <c r="AA107" i="21"/>
  <c r="AB107" i="21" s="1"/>
  <c r="U107" i="21"/>
  <c r="T107" i="21"/>
  <c r="P107" i="21"/>
  <c r="O107" i="21"/>
  <c r="N107" i="21"/>
  <c r="M107" i="21"/>
  <c r="B108" i="21"/>
  <c r="AP106" i="21"/>
  <c r="AM106" i="21"/>
  <c r="AL106" i="21"/>
  <c r="AA106" i="21"/>
  <c r="AB106" i="21" s="1"/>
  <c r="U106" i="21"/>
  <c r="T106" i="21"/>
  <c r="P106" i="21"/>
  <c r="O106" i="21"/>
  <c r="N106" i="21"/>
  <c r="M106" i="21"/>
  <c r="B107" i="21"/>
  <c r="AP105" i="21"/>
  <c r="AL105" i="21"/>
  <c r="AM105" i="21" s="1"/>
  <c r="AA105" i="21"/>
  <c r="AB105" i="21" s="1"/>
  <c r="U105" i="21"/>
  <c r="T105" i="21"/>
  <c r="P105" i="21"/>
  <c r="O105" i="21"/>
  <c r="N105" i="21"/>
  <c r="M105" i="21"/>
  <c r="B106" i="21"/>
  <c r="AP104" i="21"/>
  <c r="AL104" i="21"/>
  <c r="AM104" i="21" s="1"/>
  <c r="AA104" i="21"/>
  <c r="AB104" i="21" s="1"/>
  <c r="U104" i="21"/>
  <c r="T104" i="21"/>
  <c r="N104" i="21"/>
  <c r="P104" i="21" s="1"/>
  <c r="M104" i="21"/>
  <c r="O104" i="21" s="1"/>
  <c r="B105" i="21"/>
  <c r="AO103" i="21"/>
  <c r="AK103" i="21"/>
  <c r="Z103" i="21"/>
  <c r="Y103" i="21"/>
  <c r="S103" i="21"/>
  <c r="L103" i="21"/>
  <c r="B104" i="21"/>
  <c r="A104" i="21" s="1"/>
  <c r="AP102" i="21"/>
  <c r="AM102" i="21"/>
  <c r="AL102" i="21"/>
  <c r="AB102" i="21"/>
  <c r="AA102" i="21"/>
  <c r="U102" i="21"/>
  <c r="T102" i="21"/>
  <c r="P102" i="21"/>
  <c r="O102" i="21"/>
  <c r="N102" i="21"/>
  <c r="M102" i="21"/>
  <c r="AP101" i="21"/>
  <c r="AM101" i="21"/>
  <c r="AL101" i="21"/>
  <c r="AA101" i="21"/>
  <c r="AB101" i="21" s="1"/>
  <c r="U101" i="21"/>
  <c r="T101" i="21"/>
  <c r="P101" i="21"/>
  <c r="O101" i="21"/>
  <c r="N101" i="21"/>
  <c r="M101" i="21"/>
  <c r="B102" i="21"/>
  <c r="AP100" i="21"/>
  <c r="AM100" i="21"/>
  <c r="AL100" i="21"/>
  <c r="AA100" i="21"/>
  <c r="AB100" i="21" s="1"/>
  <c r="U100" i="21"/>
  <c r="T100" i="21"/>
  <c r="P100" i="21"/>
  <c r="O100" i="21"/>
  <c r="N100" i="21"/>
  <c r="M100" i="21"/>
  <c r="B101" i="21"/>
  <c r="AP99" i="21"/>
  <c r="AM99" i="21"/>
  <c r="AL99" i="21"/>
  <c r="AA99" i="21"/>
  <c r="AB99" i="21" s="1"/>
  <c r="U99" i="21"/>
  <c r="T99" i="21"/>
  <c r="P99" i="21"/>
  <c r="O99" i="21"/>
  <c r="N99" i="21"/>
  <c r="M99" i="21"/>
  <c r="B100" i="21"/>
  <c r="AP98" i="21"/>
  <c r="AM98" i="21"/>
  <c r="AL98" i="21"/>
  <c r="AA98" i="21"/>
  <c r="AB98" i="21" s="1"/>
  <c r="U98" i="21"/>
  <c r="T98" i="21"/>
  <c r="P98" i="21"/>
  <c r="O98" i="21"/>
  <c r="N98" i="21"/>
  <c r="M98" i="21"/>
  <c r="B99" i="21"/>
  <c r="AP97" i="21"/>
  <c r="AM97" i="21"/>
  <c r="AL97" i="21"/>
  <c r="AA97" i="21"/>
  <c r="AB97" i="21" s="1"/>
  <c r="U97" i="21"/>
  <c r="T97" i="21"/>
  <c r="P97" i="21"/>
  <c r="O97" i="21"/>
  <c r="N97" i="21"/>
  <c r="M97" i="21"/>
  <c r="B98" i="21"/>
  <c r="AP96" i="21"/>
  <c r="AM96" i="21"/>
  <c r="AL96" i="21"/>
  <c r="AA96" i="21"/>
  <c r="AB96" i="21" s="1"/>
  <c r="U96" i="21"/>
  <c r="T96" i="21"/>
  <c r="P96" i="21"/>
  <c r="O96" i="21"/>
  <c r="N96" i="21"/>
  <c r="M96" i="21"/>
  <c r="B97" i="21"/>
  <c r="AP95" i="21"/>
  <c r="AM95" i="21"/>
  <c r="AL95" i="21"/>
  <c r="AA95" i="21"/>
  <c r="AB95" i="21" s="1"/>
  <c r="U95" i="21"/>
  <c r="T95" i="21"/>
  <c r="P95" i="21"/>
  <c r="O95" i="21"/>
  <c r="N95" i="21"/>
  <c r="M95" i="21"/>
  <c r="B96" i="21"/>
  <c r="AP94" i="21"/>
  <c r="AM94" i="21"/>
  <c r="AL94" i="21"/>
  <c r="AA94" i="21"/>
  <c r="AB94" i="21" s="1"/>
  <c r="U94" i="21"/>
  <c r="T94" i="21"/>
  <c r="P94" i="21"/>
  <c r="O94" i="21"/>
  <c r="N94" i="21"/>
  <c r="M94" i="21"/>
  <c r="B95" i="21"/>
  <c r="AP93" i="21"/>
  <c r="AM93" i="21"/>
  <c r="AL93" i="21"/>
  <c r="AA93" i="21"/>
  <c r="AB93" i="21" s="1"/>
  <c r="U93" i="21"/>
  <c r="T93" i="21"/>
  <c r="P93" i="21"/>
  <c r="O93" i="21"/>
  <c r="N93" i="21"/>
  <c r="M93" i="21"/>
  <c r="B94" i="21"/>
  <c r="AP92" i="21"/>
  <c r="AM92" i="21"/>
  <c r="AL92" i="21"/>
  <c r="AA92" i="21"/>
  <c r="AB92" i="21" s="1"/>
  <c r="U92" i="21"/>
  <c r="T92" i="21"/>
  <c r="P92" i="21"/>
  <c r="O92" i="21"/>
  <c r="N92" i="21"/>
  <c r="M92" i="21"/>
  <c r="B93" i="21"/>
  <c r="AP91" i="21"/>
  <c r="AM91" i="21"/>
  <c r="AL91" i="21"/>
  <c r="AA91" i="21"/>
  <c r="AB91" i="21" s="1"/>
  <c r="U91" i="21"/>
  <c r="T91" i="21"/>
  <c r="P91" i="21"/>
  <c r="O91" i="21"/>
  <c r="N91" i="21"/>
  <c r="M91" i="21"/>
  <c r="B92" i="21"/>
  <c r="AP90" i="21"/>
  <c r="AL90" i="21"/>
  <c r="AM90" i="21" s="1"/>
  <c r="AA90" i="21"/>
  <c r="AB90" i="21" s="1"/>
  <c r="U90" i="21"/>
  <c r="T90" i="21"/>
  <c r="P90" i="21"/>
  <c r="O90" i="21"/>
  <c r="N90" i="21"/>
  <c r="M90" i="21"/>
  <c r="B91" i="21"/>
  <c r="AP89" i="21"/>
  <c r="AL89" i="21"/>
  <c r="AM89" i="21" s="1"/>
  <c r="AA89" i="21"/>
  <c r="AB89" i="21" s="1"/>
  <c r="U89" i="21"/>
  <c r="T89" i="21"/>
  <c r="N89" i="21"/>
  <c r="P89" i="21" s="1"/>
  <c r="M89" i="21"/>
  <c r="O89" i="21" s="1"/>
  <c r="B90" i="21"/>
  <c r="AO88" i="21"/>
  <c r="AK88" i="21"/>
  <c r="Z88" i="21"/>
  <c r="Y88" i="21"/>
  <c r="S88" i="21"/>
  <c r="L88" i="21"/>
  <c r="B89" i="21"/>
  <c r="A89" i="21" s="1"/>
  <c r="AP87" i="21"/>
  <c r="AM87" i="21"/>
  <c r="AL87" i="21"/>
  <c r="AB87" i="21"/>
  <c r="AA87" i="21"/>
  <c r="U87" i="21"/>
  <c r="T87" i="21"/>
  <c r="P87" i="21"/>
  <c r="O87" i="21"/>
  <c r="N87" i="21"/>
  <c r="M87" i="21"/>
  <c r="AP86" i="21"/>
  <c r="AM86" i="21"/>
  <c r="AL86" i="21"/>
  <c r="AA86" i="21"/>
  <c r="AB86" i="21" s="1"/>
  <c r="U86" i="21"/>
  <c r="T86" i="21"/>
  <c r="P86" i="21"/>
  <c r="O86" i="21"/>
  <c r="N86" i="21"/>
  <c r="M86" i="21"/>
  <c r="B87" i="21"/>
  <c r="AP85" i="21"/>
  <c r="AM85" i="21"/>
  <c r="AL85" i="21"/>
  <c r="AA85" i="21"/>
  <c r="AB85" i="21" s="1"/>
  <c r="U85" i="21"/>
  <c r="T85" i="21"/>
  <c r="P85" i="21"/>
  <c r="O85" i="21"/>
  <c r="N85" i="21"/>
  <c r="M85" i="21"/>
  <c r="B86" i="21"/>
  <c r="AP84" i="21"/>
  <c r="AM84" i="21"/>
  <c r="AL84" i="21"/>
  <c r="AA84" i="21"/>
  <c r="AB84" i="21" s="1"/>
  <c r="U84" i="21"/>
  <c r="T84" i="21"/>
  <c r="P84" i="21"/>
  <c r="O84" i="21"/>
  <c r="N84" i="21"/>
  <c r="M84" i="21"/>
  <c r="B85" i="21"/>
  <c r="AP83" i="21"/>
  <c r="AM83" i="21"/>
  <c r="AL83" i="21"/>
  <c r="AA83" i="21"/>
  <c r="AB83" i="21" s="1"/>
  <c r="U83" i="21"/>
  <c r="T83" i="21"/>
  <c r="P83" i="21"/>
  <c r="O83" i="21"/>
  <c r="N83" i="21"/>
  <c r="M83" i="21"/>
  <c r="B84" i="21"/>
  <c r="AP82" i="21"/>
  <c r="AM82" i="21"/>
  <c r="AL82" i="21"/>
  <c r="AA82" i="21"/>
  <c r="AB82" i="21" s="1"/>
  <c r="U82" i="21"/>
  <c r="T82" i="21"/>
  <c r="P82" i="21"/>
  <c r="O82" i="21"/>
  <c r="N82" i="21"/>
  <c r="M82" i="21"/>
  <c r="B83" i="21"/>
  <c r="AP81" i="21"/>
  <c r="AM81" i="21"/>
  <c r="AL81" i="21"/>
  <c r="AA81" i="21"/>
  <c r="AB81" i="21" s="1"/>
  <c r="U81" i="21"/>
  <c r="T81" i="21"/>
  <c r="P81" i="21"/>
  <c r="O81" i="21"/>
  <c r="N81" i="21"/>
  <c r="M81" i="21"/>
  <c r="B82" i="21"/>
  <c r="AP80" i="21"/>
  <c r="AM80" i="21"/>
  <c r="AL80" i="21"/>
  <c r="AA80" i="21"/>
  <c r="AB80" i="21" s="1"/>
  <c r="U80" i="21"/>
  <c r="T80" i="21"/>
  <c r="P80" i="21"/>
  <c r="O80" i="21"/>
  <c r="N80" i="21"/>
  <c r="M80" i="21"/>
  <c r="B81" i="21"/>
  <c r="AP79" i="21"/>
  <c r="AM79" i="21"/>
  <c r="AL79" i="21"/>
  <c r="AA79" i="21"/>
  <c r="AB79" i="21" s="1"/>
  <c r="U79" i="21"/>
  <c r="T79" i="21"/>
  <c r="P79" i="21"/>
  <c r="O79" i="21"/>
  <c r="N79" i="21"/>
  <c r="M79" i="21"/>
  <c r="B80" i="21"/>
  <c r="AP78" i="21"/>
  <c r="AL78" i="21"/>
  <c r="AM78" i="21" s="1"/>
  <c r="AA78" i="21"/>
  <c r="AB78" i="21" s="1"/>
  <c r="U78" i="21"/>
  <c r="T78" i="21"/>
  <c r="P78" i="21"/>
  <c r="O78" i="21"/>
  <c r="N78" i="21"/>
  <c r="M78" i="21"/>
  <c r="B79" i="21"/>
  <c r="AP77" i="21"/>
  <c r="AL77" i="21"/>
  <c r="AM77" i="21" s="1"/>
  <c r="AA77" i="21"/>
  <c r="AB77" i="21" s="1"/>
  <c r="U77" i="21"/>
  <c r="T77" i="21"/>
  <c r="N77" i="21"/>
  <c r="P77" i="21" s="1"/>
  <c r="M77" i="21"/>
  <c r="O77" i="21" s="1"/>
  <c r="B78" i="21"/>
  <c r="A78" i="21" s="1"/>
  <c r="A79" i="21" s="1"/>
  <c r="AO76" i="21"/>
  <c r="AK76" i="21"/>
  <c r="Z76" i="21"/>
  <c r="Y76" i="21"/>
  <c r="S76" i="21"/>
  <c r="L76" i="21"/>
  <c r="B77" i="21"/>
  <c r="A77" i="21" s="1"/>
  <c r="AP75" i="21"/>
  <c r="AM75" i="21"/>
  <c r="AL75" i="21"/>
  <c r="AB75" i="21"/>
  <c r="AA75" i="21"/>
  <c r="U75" i="21"/>
  <c r="T75" i="21"/>
  <c r="P75" i="21"/>
  <c r="O75" i="21"/>
  <c r="N75" i="21"/>
  <c r="M75" i="21"/>
  <c r="AP74" i="21"/>
  <c r="AM74" i="21"/>
  <c r="AL74" i="21"/>
  <c r="AA74" i="21"/>
  <c r="AB74" i="21" s="1"/>
  <c r="U74" i="21"/>
  <c r="T74" i="21"/>
  <c r="P74" i="21"/>
  <c r="O74" i="21"/>
  <c r="N74" i="21"/>
  <c r="M74" i="21"/>
  <c r="B75" i="21"/>
  <c r="AP73" i="21"/>
  <c r="AM73" i="21"/>
  <c r="AL73" i="21"/>
  <c r="AA73" i="21"/>
  <c r="AB73" i="21" s="1"/>
  <c r="U73" i="21"/>
  <c r="T73" i="21"/>
  <c r="P73" i="21"/>
  <c r="O73" i="21"/>
  <c r="N73" i="21"/>
  <c r="M73" i="21"/>
  <c r="B74" i="21"/>
  <c r="AP72" i="21"/>
  <c r="AM72" i="21"/>
  <c r="AL72" i="21"/>
  <c r="AA72" i="21"/>
  <c r="AB72" i="21" s="1"/>
  <c r="U72" i="21"/>
  <c r="T72" i="21"/>
  <c r="P72" i="21"/>
  <c r="O72" i="21"/>
  <c r="N72" i="21"/>
  <c r="M72" i="21"/>
  <c r="B73" i="21"/>
  <c r="AP71" i="21"/>
  <c r="AM71" i="21"/>
  <c r="AL71" i="21"/>
  <c r="AA71" i="21"/>
  <c r="AB71" i="21" s="1"/>
  <c r="U71" i="21"/>
  <c r="T71" i="21"/>
  <c r="P71" i="21"/>
  <c r="O71" i="21"/>
  <c r="N71" i="21"/>
  <c r="M71" i="21"/>
  <c r="B72" i="21"/>
  <c r="AP70" i="21"/>
  <c r="AM70" i="21"/>
  <c r="AL70" i="21"/>
  <c r="AA70" i="21"/>
  <c r="AB70" i="21" s="1"/>
  <c r="U70" i="21"/>
  <c r="T70" i="21"/>
  <c r="P70" i="21"/>
  <c r="O70" i="21"/>
  <c r="N70" i="21"/>
  <c r="M70" i="21"/>
  <c r="B71" i="21"/>
  <c r="AP69" i="21"/>
  <c r="AM69" i="21"/>
  <c r="AL69" i="21"/>
  <c r="AA69" i="21"/>
  <c r="AB69" i="21" s="1"/>
  <c r="U69" i="21"/>
  <c r="T69" i="21"/>
  <c r="P69" i="21"/>
  <c r="O69" i="21"/>
  <c r="N69" i="21"/>
  <c r="M69" i="21"/>
  <c r="B70" i="21"/>
  <c r="AP68" i="21"/>
  <c r="AM68" i="21"/>
  <c r="AL68" i="21"/>
  <c r="AA68" i="21"/>
  <c r="AB68" i="21" s="1"/>
  <c r="U68" i="21"/>
  <c r="T68" i="21"/>
  <c r="P68" i="21"/>
  <c r="O68" i="21"/>
  <c r="N68" i="21"/>
  <c r="M68" i="21"/>
  <c r="B69" i="21"/>
  <c r="AP67" i="21"/>
  <c r="AM67" i="21"/>
  <c r="AL67" i="21"/>
  <c r="AA67" i="21"/>
  <c r="AB67" i="21" s="1"/>
  <c r="U67" i="21"/>
  <c r="T67" i="21"/>
  <c r="P67" i="21"/>
  <c r="O67" i="21"/>
  <c r="N67" i="21"/>
  <c r="M67" i="21"/>
  <c r="B68" i="21"/>
  <c r="AP66" i="21"/>
  <c r="AM66" i="21"/>
  <c r="AL66" i="21"/>
  <c r="AA66" i="21"/>
  <c r="AB66" i="21" s="1"/>
  <c r="U66" i="21"/>
  <c r="T66" i="21"/>
  <c r="P66" i="21"/>
  <c r="O66" i="21"/>
  <c r="N66" i="21"/>
  <c r="M66" i="21"/>
  <c r="B67" i="21"/>
  <c r="AP65" i="21"/>
  <c r="AM65" i="21"/>
  <c r="AL65" i="21"/>
  <c r="AA65" i="21"/>
  <c r="AB65" i="21" s="1"/>
  <c r="U65" i="21"/>
  <c r="T65" i="21"/>
  <c r="P65" i="21"/>
  <c r="O65" i="21"/>
  <c r="N65" i="21"/>
  <c r="M65" i="21"/>
  <c r="B66" i="21"/>
  <c r="AP64" i="21"/>
  <c r="AL64" i="21"/>
  <c r="AM64" i="21" s="1"/>
  <c r="AA64" i="21"/>
  <c r="AB64" i="21" s="1"/>
  <c r="U64" i="21"/>
  <c r="T64" i="21"/>
  <c r="P64" i="21"/>
  <c r="O64" i="21"/>
  <c r="N64" i="21"/>
  <c r="M64" i="21"/>
  <c r="B65" i="21"/>
  <c r="AP63" i="21"/>
  <c r="AL63" i="21"/>
  <c r="AM63" i="21" s="1"/>
  <c r="AA63" i="21"/>
  <c r="AB63" i="21" s="1"/>
  <c r="U63" i="21"/>
  <c r="T63" i="21"/>
  <c r="N63" i="21"/>
  <c r="P63" i="21" s="1"/>
  <c r="M63" i="21"/>
  <c r="O63" i="21" s="1"/>
  <c r="B64" i="21"/>
  <c r="AO62" i="21"/>
  <c r="AK62" i="21"/>
  <c r="Z62" i="21"/>
  <c r="Y62" i="21"/>
  <c r="S62" i="21"/>
  <c r="L62" i="21"/>
  <c r="B63" i="21"/>
  <c r="A63" i="21" s="1"/>
  <c r="A64" i="21" s="1"/>
  <c r="AP61" i="21"/>
  <c r="AM61" i="21"/>
  <c r="AL61" i="21"/>
  <c r="AB61" i="21"/>
  <c r="AA61" i="21"/>
  <c r="U61" i="21"/>
  <c r="T61" i="21"/>
  <c r="P61" i="21"/>
  <c r="O61" i="21"/>
  <c r="N61" i="21"/>
  <c r="M61" i="21"/>
  <c r="AP60" i="21"/>
  <c r="AM60" i="21"/>
  <c r="AL60" i="21"/>
  <c r="AA60" i="21"/>
  <c r="AB60" i="21" s="1"/>
  <c r="U60" i="21"/>
  <c r="T60" i="21"/>
  <c r="P60" i="21"/>
  <c r="O60" i="21"/>
  <c r="N60" i="21"/>
  <c r="M60" i="21"/>
  <c r="B61" i="21"/>
  <c r="AP59" i="21"/>
  <c r="AM59" i="21"/>
  <c r="AL59" i="21"/>
  <c r="AA59" i="21"/>
  <c r="AB59" i="21" s="1"/>
  <c r="U59" i="21"/>
  <c r="T59" i="21"/>
  <c r="P59" i="21"/>
  <c r="O59" i="21"/>
  <c r="N59" i="21"/>
  <c r="M59" i="21"/>
  <c r="B60" i="21"/>
  <c r="AP58" i="21"/>
  <c r="AM58" i="21"/>
  <c r="AL58" i="21"/>
  <c r="AA58" i="21"/>
  <c r="AB58" i="21" s="1"/>
  <c r="U58" i="21"/>
  <c r="T58" i="21"/>
  <c r="P58" i="21"/>
  <c r="O58" i="21"/>
  <c r="N58" i="21"/>
  <c r="M58" i="21"/>
  <c r="B59" i="21"/>
  <c r="AP57" i="21"/>
  <c r="AM57" i="21"/>
  <c r="AL57" i="21"/>
  <c r="AA57" i="21"/>
  <c r="AB57" i="21" s="1"/>
  <c r="U57" i="21"/>
  <c r="T57" i="21"/>
  <c r="P57" i="21"/>
  <c r="O57" i="21"/>
  <c r="N57" i="21"/>
  <c r="M57" i="21"/>
  <c r="B58" i="21"/>
  <c r="AP56" i="21"/>
  <c r="AM56" i="21"/>
  <c r="AL56" i="21"/>
  <c r="AA56" i="21"/>
  <c r="AB56" i="21" s="1"/>
  <c r="U56" i="21"/>
  <c r="T56" i="21"/>
  <c r="P56" i="21"/>
  <c r="O56" i="21"/>
  <c r="N56" i="21"/>
  <c r="M56" i="21"/>
  <c r="B57" i="21"/>
  <c r="AP55" i="21"/>
  <c r="AM55" i="21"/>
  <c r="AL55" i="21"/>
  <c r="AA55" i="21"/>
  <c r="AB55" i="21" s="1"/>
  <c r="U55" i="21"/>
  <c r="T55" i="21"/>
  <c r="P55" i="21"/>
  <c r="O55" i="21"/>
  <c r="N55" i="21"/>
  <c r="M55" i="21"/>
  <c r="B56" i="21"/>
  <c r="AP54" i="21"/>
  <c r="AM54" i="21"/>
  <c r="AL54" i="21"/>
  <c r="AA54" i="21"/>
  <c r="AB54" i="21" s="1"/>
  <c r="U54" i="21"/>
  <c r="T54" i="21"/>
  <c r="P54" i="21"/>
  <c r="O54" i="21"/>
  <c r="N54" i="21"/>
  <c r="M54" i="21"/>
  <c r="B55" i="21"/>
  <c r="AP53" i="21"/>
  <c r="AM53" i="21"/>
  <c r="AL53" i="21"/>
  <c r="AA53" i="21"/>
  <c r="AB53" i="21" s="1"/>
  <c r="U53" i="21"/>
  <c r="T53" i="21"/>
  <c r="P53" i="21"/>
  <c r="O53" i="21"/>
  <c r="N53" i="21"/>
  <c r="M53" i="21"/>
  <c r="B54" i="21"/>
  <c r="AP52" i="21"/>
  <c r="AM52" i="21"/>
  <c r="AL52" i="21"/>
  <c r="AA52" i="21"/>
  <c r="AB52" i="21" s="1"/>
  <c r="U52" i="21"/>
  <c r="T52" i="21"/>
  <c r="P52" i="21"/>
  <c r="O52" i="21"/>
  <c r="N52" i="21"/>
  <c r="M52" i="21"/>
  <c r="B53" i="21"/>
  <c r="AP51" i="21"/>
  <c r="AM51" i="21"/>
  <c r="AL51" i="21"/>
  <c r="AA51" i="21"/>
  <c r="AB51" i="21" s="1"/>
  <c r="U51" i="21"/>
  <c r="T51" i="21"/>
  <c r="P51" i="21"/>
  <c r="O51" i="21"/>
  <c r="N51" i="21"/>
  <c r="M51" i="21"/>
  <c r="B52" i="21"/>
  <c r="AP50" i="21"/>
  <c r="AM50" i="21"/>
  <c r="AL50" i="21"/>
  <c r="AA50" i="21"/>
  <c r="AB50" i="21" s="1"/>
  <c r="U50" i="21"/>
  <c r="T50" i="21"/>
  <c r="P50" i="21"/>
  <c r="O50" i="21"/>
  <c r="N50" i="21"/>
  <c r="M50" i="21"/>
  <c r="B51" i="21"/>
  <c r="AP49" i="21"/>
  <c r="AM49" i="21"/>
  <c r="AL49" i="21"/>
  <c r="AA49" i="21"/>
  <c r="AB49" i="21" s="1"/>
  <c r="U49" i="21"/>
  <c r="T49" i="21"/>
  <c r="N49" i="21"/>
  <c r="P49" i="21" s="1"/>
  <c r="M49" i="21"/>
  <c r="O49" i="21" s="1"/>
  <c r="B50" i="21"/>
  <c r="AO48" i="21"/>
  <c r="AK48" i="21"/>
  <c r="Z48" i="21"/>
  <c r="Y48" i="21"/>
  <c r="S48" i="21"/>
  <c r="L48" i="21"/>
  <c r="B49" i="21"/>
  <c r="A49" i="21" s="1"/>
  <c r="AP47" i="21"/>
  <c r="AM47" i="21"/>
  <c r="AL47" i="21"/>
  <c r="AB47" i="21"/>
  <c r="AA47" i="21"/>
  <c r="U47" i="21"/>
  <c r="T47" i="21"/>
  <c r="P47" i="21"/>
  <c r="O47" i="21"/>
  <c r="N47" i="21"/>
  <c r="M47" i="21"/>
  <c r="AP46" i="21"/>
  <c r="AM46" i="21"/>
  <c r="AL46" i="21"/>
  <c r="AA46" i="21"/>
  <c r="AB46" i="21" s="1"/>
  <c r="U46" i="21"/>
  <c r="T46" i="21"/>
  <c r="P46" i="21"/>
  <c r="O46" i="21"/>
  <c r="N46" i="21"/>
  <c r="M46" i="21"/>
  <c r="B47" i="21"/>
  <c r="AP45" i="21"/>
  <c r="AM45" i="21"/>
  <c r="AL45" i="21"/>
  <c r="AA45" i="21"/>
  <c r="AB45" i="21" s="1"/>
  <c r="U45" i="21"/>
  <c r="T45" i="21"/>
  <c r="P45" i="21"/>
  <c r="O45" i="21"/>
  <c r="N45" i="21"/>
  <c r="M45" i="21"/>
  <c r="B46" i="21"/>
  <c r="AP44" i="21"/>
  <c r="AM44" i="21"/>
  <c r="AL44" i="21"/>
  <c r="AA44" i="21"/>
  <c r="AB44" i="21" s="1"/>
  <c r="U44" i="21"/>
  <c r="T44" i="21"/>
  <c r="P44" i="21"/>
  <c r="O44" i="21"/>
  <c r="N44" i="21"/>
  <c r="M44" i="21"/>
  <c r="B45" i="21"/>
  <c r="AP43" i="21"/>
  <c r="AM43" i="21"/>
  <c r="AL43" i="21"/>
  <c r="AA43" i="21"/>
  <c r="AB43" i="21" s="1"/>
  <c r="U43" i="21"/>
  <c r="T43" i="21"/>
  <c r="P43" i="21"/>
  <c r="O43" i="21"/>
  <c r="N43" i="21"/>
  <c r="M43" i="21"/>
  <c r="B44" i="21"/>
  <c r="AP42" i="21"/>
  <c r="AM42" i="21"/>
  <c r="AL42" i="21"/>
  <c r="AA42" i="21"/>
  <c r="AB42" i="21" s="1"/>
  <c r="U42" i="21"/>
  <c r="T42" i="21"/>
  <c r="P42" i="21"/>
  <c r="O42" i="21"/>
  <c r="N42" i="21"/>
  <c r="M42" i="21"/>
  <c r="B43" i="21"/>
  <c r="AP41" i="21"/>
  <c r="AM41" i="21"/>
  <c r="AL41" i="21"/>
  <c r="AA41" i="21"/>
  <c r="AB41" i="21" s="1"/>
  <c r="U41" i="21"/>
  <c r="T41" i="21"/>
  <c r="P41" i="21"/>
  <c r="O41" i="21"/>
  <c r="N41" i="21"/>
  <c r="M41" i="21"/>
  <c r="B42" i="21"/>
  <c r="AP40" i="21"/>
  <c r="AM40" i="21"/>
  <c r="AL40" i="21"/>
  <c r="AA40" i="21"/>
  <c r="AB40" i="21" s="1"/>
  <c r="U40" i="21"/>
  <c r="T40" i="21"/>
  <c r="P40" i="21"/>
  <c r="O40" i="21"/>
  <c r="N40" i="21"/>
  <c r="M40" i="21"/>
  <c r="B41" i="21"/>
  <c r="AP39" i="21"/>
  <c r="AM39" i="21"/>
  <c r="AL39" i="21"/>
  <c r="AA39" i="21"/>
  <c r="AB39" i="21" s="1"/>
  <c r="U39" i="21"/>
  <c r="T39" i="21"/>
  <c r="P39" i="21"/>
  <c r="O39" i="21"/>
  <c r="N39" i="21"/>
  <c r="M39" i="21"/>
  <c r="B40" i="21"/>
  <c r="AP38" i="21"/>
  <c r="AM38" i="21"/>
  <c r="AL38" i="21"/>
  <c r="AA38" i="21"/>
  <c r="AB38" i="21" s="1"/>
  <c r="U38" i="21"/>
  <c r="T38" i="21"/>
  <c r="P38" i="21"/>
  <c r="O38" i="21"/>
  <c r="N38" i="21"/>
  <c r="M38" i="21"/>
  <c r="B39" i="21"/>
  <c r="AP37" i="21"/>
  <c r="AM37" i="21"/>
  <c r="AL37" i="21"/>
  <c r="AA37" i="21"/>
  <c r="AB37" i="21" s="1"/>
  <c r="U37" i="21"/>
  <c r="T37" i="21"/>
  <c r="P37" i="21"/>
  <c r="O37" i="21"/>
  <c r="N37" i="21"/>
  <c r="M37" i="21"/>
  <c r="B38" i="21"/>
  <c r="AP36" i="21"/>
  <c r="AL36" i="21"/>
  <c r="AM36" i="21" s="1"/>
  <c r="AA36" i="21"/>
  <c r="AB36" i="21" s="1"/>
  <c r="U36" i="21"/>
  <c r="T36" i="21"/>
  <c r="P36" i="21"/>
  <c r="O36" i="21"/>
  <c r="N36" i="21"/>
  <c r="M36" i="21"/>
  <c r="B37" i="21"/>
  <c r="AP35" i="21"/>
  <c r="AL35" i="21"/>
  <c r="AM35" i="21" s="1"/>
  <c r="AA35" i="21"/>
  <c r="AB35" i="21" s="1"/>
  <c r="U35" i="21"/>
  <c r="T35" i="21"/>
  <c r="N35" i="21"/>
  <c r="P35" i="21" s="1"/>
  <c r="M35" i="21"/>
  <c r="O35" i="21" s="1"/>
  <c r="B36" i="21"/>
  <c r="AO34" i="21"/>
  <c r="AK34" i="21"/>
  <c r="Z34" i="21"/>
  <c r="Y34" i="21"/>
  <c r="S34" i="21"/>
  <c r="L34" i="21"/>
  <c r="B35" i="21"/>
  <c r="A35" i="21" s="1"/>
  <c r="AP33" i="21"/>
  <c r="AM33" i="21"/>
  <c r="AL33" i="21"/>
  <c r="AB33" i="21"/>
  <c r="AA33" i="21"/>
  <c r="U33" i="21"/>
  <c r="T33" i="21"/>
  <c r="P33" i="21"/>
  <c r="O33" i="21"/>
  <c r="N33" i="21"/>
  <c r="M33" i="21"/>
  <c r="AP32" i="21"/>
  <c r="AM32" i="21"/>
  <c r="AL32" i="21"/>
  <c r="AA32" i="21"/>
  <c r="AB32" i="21" s="1"/>
  <c r="U32" i="21"/>
  <c r="T32" i="21"/>
  <c r="P32" i="21"/>
  <c r="O32" i="21"/>
  <c r="N32" i="21"/>
  <c r="M32" i="21"/>
  <c r="B33" i="21"/>
  <c r="AP31" i="21"/>
  <c r="AM31" i="21"/>
  <c r="AL31" i="21"/>
  <c r="AA31" i="21"/>
  <c r="AB31" i="21" s="1"/>
  <c r="U31" i="21"/>
  <c r="T31" i="21"/>
  <c r="P31" i="21"/>
  <c r="O31" i="21"/>
  <c r="N31" i="21"/>
  <c r="M31" i="21"/>
  <c r="B32" i="21"/>
  <c r="AP30" i="21"/>
  <c r="AM30" i="21"/>
  <c r="AL30" i="21"/>
  <c r="AA30" i="21"/>
  <c r="AB30" i="21" s="1"/>
  <c r="U30" i="21"/>
  <c r="T30" i="21"/>
  <c r="P30" i="21"/>
  <c r="O30" i="21"/>
  <c r="N30" i="21"/>
  <c r="M30" i="21"/>
  <c r="B31" i="21"/>
  <c r="AP29" i="21"/>
  <c r="AM29" i="21"/>
  <c r="AL29" i="21"/>
  <c r="U29" i="21"/>
  <c r="T29" i="21"/>
  <c r="P29" i="21"/>
  <c r="O29" i="21"/>
  <c r="N29" i="21"/>
  <c r="M29" i="21"/>
  <c r="B30" i="21"/>
  <c r="AP28" i="21"/>
  <c r="AM28" i="21"/>
  <c r="AL28" i="21"/>
  <c r="AA28" i="21"/>
  <c r="AB28" i="21" s="1"/>
  <c r="U28" i="21"/>
  <c r="T28" i="21"/>
  <c r="P28" i="21"/>
  <c r="O28" i="21"/>
  <c r="N28" i="21"/>
  <c r="M28" i="21"/>
  <c r="B29" i="21"/>
  <c r="AP27" i="21"/>
  <c r="AM27" i="21"/>
  <c r="AL27" i="21"/>
  <c r="AA27" i="21"/>
  <c r="AB27" i="21" s="1"/>
  <c r="U27" i="21"/>
  <c r="T27" i="21"/>
  <c r="P27" i="21"/>
  <c r="O27" i="21"/>
  <c r="N27" i="21"/>
  <c r="M27" i="21"/>
  <c r="B28" i="21"/>
  <c r="AP26" i="21"/>
  <c r="AM26" i="21"/>
  <c r="AL26" i="21"/>
  <c r="AA26" i="21"/>
  <c r="AB26" i="21" s="1"/>
  <c r="U26" i="21"/>
  <c r="T26" i="21"/>
  <c r="P26" i="21"/>
  <c r="O26" i="21"/>
  <c r="N26" i="21"/>
  <c r="M26" i="21"/>
  <c r="B27" i="21"/>
  <c r="AP25" i="21"/>
  <c r="AM25" i="21"/>
  <c r="AL25" i="21"/>
  <c r="AA25" i="21"/>
  <c r="AB25" i="21" s="1"/>
  <c r="U25" i="21"/>
  <c r="T25" i="21"/>
  <c r="P25" i="21"/>
  <c r="O25" i="21"/>
  <c r="N25" i="21"/>
  <c r="M25" i="21"/>
  <c r="B26" i="21"/>
  <c r="AP24" i="21"/>
  <c r="AM24" i="21"/>
  <c r="AL24" i="21"/>
  <c r="AA24" i="21"/>
  <c r="AB24" i="21" s="1"/>
  <c r="T24" i="21"/>
  <c r="U24" i="21" s="1"/>
  <c r="P24" i="21"/>
  <c r="O24" i="21"/>
  <c r="N24" i="21"/>
  <c r="M24" i="21"/>
  <c r="B25" i="21"/>
  <c r="AP23" i="21"/>
  <c r="AM23" i="21"/>
  <c r="AL23" i="21"/>
  <c r="AA23" i="21"/>
  <c r="AB23" i="21" s="1"/>
  <c r="T23" i="21"/>
  <c r="U23" i="21" s="1"/>
  <c r="P23" i="21"/>
  <c r="O23" i="21"/>
  <c r="N23" i="21"/>
  <c r="M23" i="21"/>
  <c r="B24" i="21"/>
  <c r="AP22" i="21"/>
  <c r="AL22" i="21"/>
  <c r="AM22" i="21" s="1"/>
  <c r="AA22" i="21"/>
  <c r="AB22" i="21" s="1"/>
  <c r="T22" i="21"/>
  <c r="U22" i="21" s="1"/>
  <c r="P22" i="21"/>
  <c r="O22" i="21"/>
  <c r="N22" i="21"/>
  <c r="M22" i="21"/>
  <c r="B23" i="21"/>
  <c r="AP21" i="21"/>
  <c r="AL21" i="21"/>
  <c r="AM21" i="21" s="1"/>
  <c r="AA21" i="21"/>
  <c r="AB21" i="21" s="1"/>
  <c r="T21" i="21"/>
  <c r="U21" i="21" s="1"/>
  <c r="M21" i="21"/>
  <c r="O21" i="21" s="1"/>
  <c r="B22" i="21"/>
  <c r="AO20" i="21"/>
  <c r="AK20" i="21"/>
  <c r="Z20" i="21"/>
  <c r="Y20" i="21"/>
  <c r="S20" i="21"/>
  <c r="L20" i="21"/>
  <c r="B21" i="21"/>
  <c r="A21" i="21" s="1"/>
  <c r="AP19" i="21"/>
  <c r="AM19" i="21"/>
  <c r="AL19" i="21"/>
  <c r="AB19" i="21"/>
  <c r="AA19" i="21"/>
  <c r="U19" i="21"/>
  <c r="T19" i="21"/>
  <c r="P19" i="21"/>
  <c r="O19" i="21"/>
  <c r="N19" i="21"/>
  <c r="M19" i="21"/>
  <c r="AP18" i="21"/>
  <c r="AM18" i="21"/>
  <c r="AL18" i="21"/>
  <c r="AB18" i="21"/>
  <c r="AA18" i="21"/>
  <c r="U18" i="21"/>
  <c r="T18" i="21"/>
  <c r="P18" i="21"/>
  <c r="O18" i="21"/>
  <c r="N18" i="21"/>
  <c r="M18" i="21"/>
  <c r="B19" i="21"/>
  <c r="AP17" i="21"/>
  <c r="AM17" i="21"/>
  <c r="AL17" i="21"/>
  <c r="AB17" i="21"/>
  <c r="AA17" i="21"/>
  <c r="U17" i="21"/>
  <c r="T17" i="21"/>
  <c r="P17" i="21"/>
  <c r="O17" i="21"/>
  <c r="N17" i="21"/>
  <c r="M17" i="21"/>
  <c r="B18" i="21"/>
  <c r="AP16" i="21"/>
  <c r="AM16" i="21"/>
  <c r="AL16" i="21"/>
  <c r="AB16" i="21"/>
  <c r="AA16" i="21"/>
  <c r="U16" i="21"/>
  <c r="T16" i="21"/>
  <c r="P16" i="21"/>
  <c r="O16" i="21"/>
  <c r="N16" i="21"/>
  <c r="M16" i="21"/>
  <c r="B17" i="21"/>
  <c r="AP15" i="21"/>
  <c r="AM15" i="21"/>
  <c r="AL15" i="21"/>
  <c r="AB15" i="21"/>
  <c r="AA15" i="21"/>
  <c r="U15" i="21"/>
  <c r="T15" i="21"/>
  <c r="P15" i="21"/>
  <c r="O15" i="21"/>
  <c r="N15" i="21"/>
  <c r="M15" i="21"/>
  <c r="B16" i="21"/>
  <c r="AP14" i="21"/>
  <c r="AM14" i="21"/>
  <c r="AL14" i="21"/>
  <c r="AB14" i="21"/>
  <c r="AA14" i="21"/>
  <c r="U14" i="21"/>
  <c r="T14" i="21"/>
  <c r="P14" i="21"/>
  <c r="O14" i="21"/>
  <c r="N14" i="21"/>
  <c r="M14" i="21"/>
  <c r="B15" i="21"/>
  <c r="AP13" i="21"/>
  <c r="AM13" i="21"/>
  <c r="AL13" i="21"/>
  <c r="AB13" i="21"/>
  <c r="AA13" i="21"/>
  <c r="U13" i="21"/>
  <c r="T13" i="21"/>
  <c r="P13" i="21"/>
  <c r="O13" i="21"/>
  <c r="N13" i="21"/>
  <c r="M13" i="21"/>
  <c r="B14" i="21"/>
  <c r="AP12" i="21"/>
  <c r="AM12" i="21"/>
  <c r="AL12" i="21"/>
  <c r="AB12" i="21"/>
  <c r="AA12" i="21"/>
  <c r="U12" i="21"/>
  <c r="T12" i="21"/>
  <c r="P12" i="21"/>
  <c r="O12" i="21"/>
  <c r="N12" i="21"/>
  <c r="M12" i="21"/>
  <c r="B13" i="21"/>
  <c r="AP11" i="21"/>
  <c r="AM11" i="21"/>
  <c r="AL11" i="21"/>
  <c r="AB11" i="21"/>
  <c r="AA11" i="21"/>
  <c r="U11" i="21"/>
  <c r="T11" i="21"/>
  <c r="P11" i="21"/>
  <c r="O11" i="21"/>
  <c r="N11" i="21"/>
  <c r="M11" i="21"/>
  <c r="B12" i="21"/>
  <c r="AP10" i="21"/>
  <c r="AM10" i="21"/>
  <c r="AL10" i="21"/>
  <c r="AB10" i="21"/>
  <c r="AA10" i="21"/>
  <c r="T10" i="21"/>
  <c r="U10" i="21" s="1"/>
  <c r="P10" i="21"/>
  <c r="O10" i="21"/>
  <c r="N10" i="21"/>
  <c r="M10" i="21"/>
  <c r="B11" i="21"/>
  <c r="AP9" i="21"/>
  <c r="AM9" i="21"/>
  <c r="AL9" i="21"/>
  <c r="AB9" i="21"/>
  <c r="AA9" i="21"/>
  <c r="T9" i="21"/>
  <c r="U9" i="21" s="1"/>
  <c r="M9" i="21"/>
  <c r="O9" i="21" s="1"/>
  <c r="B10" i="21"/>
  <c r="AO8" i="21"/>
  <c r="AK8" i="21"/>
  <c r="Z8" i="21"/>
  <c r="Y8" i="21"/>
  <c r="S8" i="21"/>
  <c r="L8" i="21"/>
  <c r="B9" i="21"/>
  <c r="A9" i="21" s="1"/>
  <c r="AP309" i="22" l="1"/>
  <c r="AB417" i="22"/>
  <c r="AP417" i="22" s="1"/>
  <c r="AB253" i="22"/>
  <c r="AP562" i="22"/>
  <c r="AP547" i="22"/>
  <c r="AP911" i="22"/>
  <c r="AP494" i="22"/>
  <c r="AP767" i="22"/>
  <c r="AP345" i="22"/>
  <c r="AP378" i="22"/>
  <c r="AP103" i="22"/>
  <c r="AP1312" i="22"/>
  <c r="AP983" i="22"/>
  <c r="AP860" i="22"/>
  <c r="AP48" i="22"/>
  <c r="AP924" i="22"/>
  <c r="AP34" i="22"/>
  <c r="AP930" i="22"/>
  <c r="AP365" i="22"/>
  <c r="AP337" i="22"/>
  <c r="AP292" i="22"/>
  <c r="AP534" i="22"/>
  <c r="AP918" i="22"/>
  <c r="AP1369" i="22"/>
  <c r="AP1069" i="22"/>
  <c r="AP904" i="22"/>
  <c r="AP556" i="22"/>
  <c r="AP1337" i="22"/>
  <c r="AP134" i="22"/>
  <c r="AP1261" i="22"/>
  <c r="AP352" i="22"/>
  <c r="AP816" i="22"/>
  <c r="AP88" i="22"/>
  <c r="AP1057" i="22"/>
  <c r="AP1320" i="22"/>
  <c r="AP632" i="22"/>
  <c r="AP62" i="22"/>
  <c r="AP1032" i="22"/>
  <c r="AP867" i="22"/>
  <c r="AP323" i="22"/>
  <c r="AP1250" i="22"/>
  <c r="AP597" i="22"/>
  <c r="AP185" i="22"/>
  <c r="AP218" i="22"/>
  <c r="AP1166" i="22"/>
  <c r="AP898" i="22"/>
  <c r="AP625" i="22"/>
  <c r="AP399" i="22"/>
  <c r="AP1229" i="22"/>
  <c r="AP1002" i="22"/>
  <c r="AP461" i="22"/>
  <c r="AP201" i="22"/>
  <c r="AP470" i="22"/>
  <c r="AP1102" i="22"/>
  <c r="AP889" i="22"/>
  <c r="AP1019" i="22"/>
  <c r="AP76" i="22"/>
  <c r="AP878" i="22"/>
  <c r="AP508" i="22"/>
  <c r="AP1354" i="22"/>
  <c r="AP966" i="22"/>
  <c r="AP571" i="22"/>
  <c r="O7" i="22"/>
  <c r="B5" i="13" s="1"/>
  <c r="AB1084" i="22"/>
  <c r="AB778" i="22"/>
  <c r="AP778" i="22" s="1"/>
  <c r="Y7" i="22"/>
  <c r="AM7" i="22"/>
  <c r="U7" i="22"/>
  <c r="B6" i="13" s="1"/>
  <c r="AB584" i="22"/>
  <c r="AP584" i="22" s="1"/>
  <c r="A36" i="21"/>
  <c r="A37" i="21" s="1"/>
  <c r="A38" i="21" s="1"/>
  <c r="A39" i="21" s="1"/>
  <c r="A40" i="21" s="1"/>
  <c r="A41" i="21" s="1"/>
  <c r="A42" i="21" s="1"/>
  <c r="A43" i="21" s="1"/>
  <c r="A44" i="21" s="1"/>
  <c r="A45" i="21" s="1"/>
  <c r="A46" i="21" s="1"/>
  <c r="A47" i="21" s="1"/>
  <c r="Y584" i="21"/>
  <c r="O20" i="21"/>
  <c r="AB592" i="21"/>
  <c r="AB1232" i="21"/>
  <c r="AB1221" i="21" s="1"/>
  <c r="P1019" i="21"/>
  <c r="AB265" i="21"/>
  <c r="AB687" i="21"/>
  <c r="A311" i="21"/>
  <c r="A312" i="21" s="1"/>
  <c r="AB443" i="21"/>
  <c r="A558" i="21"/>
  <c r="U632" i="21"/>
  <c r="A920" i="21"/>
  <c r="P966" i="21"/>
  <c r="P632" i="21"/>
  <c r="A1078" i="21"/>
  <c r="AB258" i="21"/>
  <c r="A599" i="21"/>
  <c r="A600" i="21" s="1"/>
  <c r="A601" i="21" s="1"/>
  <c r="A602" i="21" s="1"/>
  <c r="A603" i="21" s="1"/>
  <c r="A604" i="21" s="1"/>
  <c r="A605" i="21" s="1"/>
  <c r="A606" i="21" s="1"/>
  <c r="A607" i="21" s="1"/>
  <c r="A608" i="21" s="1"/>
  <c r="A609" i="21" s="1"/>
  <c r="A610" i="21" s="1"/>
  <c r="A611" i="21" s="1"/>
  <c r="A612" i="21" s="1"/>
  <c r="A613" i="21" s="1"/>
  <c r="A614" i="21" s="1"/>
  <c r="A615" i="21" s="1"/>
  <c r="A616" i="21" s="1"/>
  <c r="A617" i="21" s="1"/>
  <c r="A618" i="21" s="1"/>
  <c r="A619" i="21" s="1"/>
  <c r="A620" i="21" s="1"/>
  <c r="A621" i="21" s="1"/>
  <c r="A622" i="21" s="1"/>
  <c r="A623" i="21" s="1"/>
  <c r="A624" i="21" s="1"/>
  <c r="A830" i="21"/>
  <c r="S7" i="21"/>
  <c r="AB239" i="21"/>
  <c r="A10" i="21"/>
  <c r="A1129" i="21"/>
  <c r="A1130" i="21" s="1"/>
  <c r="A1131" i="21" s="1"/>
  <c r="A1132" i="21" s="1"/>
  <c r="O562" i="21"/>
  <c r="U571" i="21"/>
  <c r="A969" i="21"/>
  <c r="A970" i="21" s="1"/>
  <c r="A971" i="21" s="1"/>
  <c r="A972" i="21" s="1"/>
  <c r="A973" i="21" s="1"/>
  <c r="A974" i="21" s="1"/>
  <c r="A975" i="21" s="1"/>
  <c r="A976" i="21" s="1"/>
  <c r="A977" i="21" s="1"/>
  <c r="A978" i="21" s="1"/>
  <c r="A979" i="21" s="1"/>
  <c r="A980" i="21" s="1"/>
  <c r="A981" i="21" s="1"/>
  <c r="A982" i="21" s="1"/>
  <c r="O1019" i="21"/>
  <c r="AB1027" i="21"/>
  <c r="AB1019" i="21" s="1"/>
  <c r="A1223" i="21"/>
  <c r="P345" i="21"/>
  <c r="A1071" i="21"/>
  <c r="A1072" i="21" s="1"/>
  <c r="A1073" i="21" s="1"/>
  <c r="A1074" i="21" s="1"/>
  <c r="A1075" i="21" s="1"/>
  <c r="AB330" i="21"/>
  <c r="AB323" i="21" s="1"/>
  <c r="U841" i="21"/>
  <c r="U911" i="21"/>
  <c r="AB1079" i="21"/>
  <c r="P88" i="21"/>
  <c r="A220" i="21"/>
  <c r="A221" i="21" s="1"/>
  <c r="A222" i="21" s="1"/>
  <c r="A223" i="21" s="1"/>
  <c r="A224" i="21" s="1"/>
  <c r="A225" i="21" s="1"/>
  <c r="A226" i="21" s="1"/>
  <c r="A227" i="21" s="1"/>
  <c r="A228" i="21" s="1"/>
  <c r="A229" i="21" s="1"/>
  <c r="A230" i="21" s="1"/>
  <c r="A231" i="21" s="1"/>
  <c r="A232" i="21" s="1"/>
  <c r="A233" i="21" s="1"/>
  <c r="A234" i="21" s="1"/>
  <c r="A235" i="21" s="1"/>
  <c r="A236" i="21" s="1"/>
  <c r="A237" i="21" s="1"/>
  <c r="P878" i="21"/>
  <c r="O904" i="21"/>
  <c r="A80" i="21"/>
  <c r="A81" i="21" s="1"/>
  <c r="A82" i="21" s="1"/>
  <c r="A83" i="21" s="1"/>
  <c r="A84" i="21" s="1"/>
  <c r="O169" i="21"/>
  <c r="P218" i="21"/>
  <c r="O597" i="21"/>
  <c r="P778" i="21"/>
  <c r="O337" i="21"/>
  <c r="P238" i="21"/>
  <c r="Y417" i="21"/>
  <c r="O134" i="21"/>
  <c r="A203" i="21"/>
  <c r="A204" i="21" s="1"/>
  <c r="A472" i="21"/>
  <c r="A473" i="21" s="1"/>
  <c r="A474" i="21" s="1"/>
  <c r="A475" i="21" s="1"/>
  <c r="A476" i="21" s="1"/>
  <c r="A477" i="21" s="1"/>
  <c r="A478" i="21" s="1"/>
  <c r="A479" i="21" s="1"/>
  <c r="A480" i="21" s="1"/>
  <c r="A481" i="21" s="1"/>
  <c r="AB590" i="21"/>
  <c r="AB654" i="21"/>
  <c r="O841" i="21"/>
  <c r="A891" i="21"/>
  <c r="U904" i="21"/>
  <c r="A1201" i="21"/>
  <c r="A1202" i="21" s="1"/>
  <c r="A1203" i="21" s="1"/>
  <c r="A1204" i="21" s="1"/>
  <c r="A1205" i="21" s="1"/>
  <c r="A1206" i="21" s="1"/>
  <c r="A1207" i="21" s="1"/>
  <c r="A1208" i="21" s="1"/>
  <c r="A1209" i="21" s="1"/>
  <c r="A1210" i="21" s="1"/>
  <c r="A1211" i="21" s="1"/>
  <c r="A1212" i="21" s="1"/>
  <c r="A1213" i="21" s="1"/>
  <c r="A1214" i="21" s="1"/>
  <c r="A1215" i="21" s="1"/>
  <c r="A1216" i="21" s="1"/>
  <c r="A1217" i="21" s="1"/>
  <c r="A1218" i="21" s="1"/>
  <c r="A1219" i="21" s="1"/>
  <c r="A1220" i="21" s="1"/>
  <c r="O1361" i="21"/>
  <c r="A1244" i="21"/>
  <c r="O1253" i="21"/>
  <c r="AB378" i="21"/>
  <c r="O632" i="21"/>
  <c r="AB1081" i="21"/>
  <c r="U34" i="21"/>
  <c r="A156" i="21"/>
  <c r="A157" i="21" s="1"/>
  <c r="A158" i="21" s="1"/>
  <c r="A159" i="21" s="1"/>
  <c r="A160" i="21" s="1"/>
  <c r="A161" i="21" s="1"/>
  <c r="A162" i="21" s="1"/>
  <c r="A163" i="21" s="1"/>
  <c r="A164" i="21" s="1"/>
  <c r="A165" i="21" s="1"/>
  <c r="A166" i="21" s="1"/>
  <c r="A167" i="21" s="1"/>
  <c r="A168" i="21" s="1"/>
  <c r="Y238" i="21"/>
  <c r="U309" i="21"/>
  <c r="A573" i="21"/>
  <c r="A627" i="21"/>
  <c r="A628" i="21" s="1"/>
  <c r="A629" i="21" s="1"/>
  <c r="A630" i="21" s="1"/>
  <c r="AB649" i="21"/>
  <c r="A769" i="21"/>
  <c r="A770" i="21" s="1"/>
  <c r="A771" i="21" s="1"/>
  <c r="A772" i="21" s="1"/>
  <c r="A773" i="21" s="1"/>
  <c r="A774" i="21" s="1"/>
  <c r="A775" i="21" s="1"/>
  <c r="A776" i="21" s="1"/>
  <c r="A777" i="21" s="1"/>
  <c r="U878" i="21"/>
  <c r="A900" i="21"/>
  <c r="AB1196" i="21"/>
  <c r="AB1177" i="21" s="1"/>
  <c r="O146" i="21"/>
  <c r="A526" i="21"/>
  <c r="A205" i="21"/>
  <c r="U365" i="21"/>
  <c r="U508" i="21"/>
  <c r="U556" i="21"/>
  <c r="P625" i="21"/>
  <c r="P918" i="21"/>
  <c r="P924" i="21"/>
  <c r="O1127" i="21"/>
  <c r="P1280" i="21"/>
  <c r="AB1361" i="21"/>
  <c r="O48" i="21"/>
  <c r="O966" i="21"/>
  <c r="U62" i="21"/>
  <c r="P117" i="21"/>
  <c r="O185" i="21"/>
  <c r="O271" i="21"/>
  <c r="P292" i="21"/>
  <c r="U337" i="21"/>
  <c r="AB420" i="21"/>
  <c r="AB430" i="21"/>
  <c r="Y439" i="21"/>
  <c r="AB795" i="21"/>
  <c r="A818" i="21"/>
  <c r="U860" i="21"/>
  <c r="O898" i="21"/>
  <c r="U918" i="21"/>
  <c r="U1094" i="21"/>
  <c r="AP1382" i="21"/>
  <c r="O88" i="21"/>
  <c r="P185" i="21"/>
  <c r="AB337" i="21"/>
  <c r="AB461" i="21"/>
  <c r="A510" i="21"/>
  <c r="A511" i="21" s="1"/>
  <c r="A512" i="21" s="1"/>
  <c r="A513" i="21" s="1"/>
  <c r="A514" i="21" s="1"/>
  <c r="A515" i="21" s="1"/>
  <c r="A516" i="21" s="1"/>
  <c r="A517" i="21" s="1"/>
  <c r="A518" i="21" s="1"/>
  <c r="A519" i="21" s="1"/>
  <c r="A520" i="21" s="1"/>
  <c r="A521" i="21" s="1"/>
  <c r="A522" i="21" s="1"/>
  <c r="A523" i="21" s="1"/>
  <c r="P508" i="21"/>
  <c r="O889" i="21"/>
  <c r="AB1032" i="21"/>
  <c r="A1059" i="21"/>
  <c r="A1060" i="21" s="1"/>
  <c r="A1061" i="21" s="1"/>
  <c r="P1094" i="21"/>
  <c r="U1346" i="21"/>
  <c r="AB862" i="21"/>
  <c r="AB860" i="21" s="1"/>
  <c r="P1002" i="21"/>
  <c r="P103" i="21"/>
  <c r="A148" i="21"/>
  <c r="A149" i="21" s="1"/>
  <c r="A150" i="21" s="1"/>
  <c r="A151" i="21" s="1"/>
  <c r="A152" i="21" s="1"/>
  <c r="A153" i="21" s="1"/>
  <c r="O461" i="21"/>
  <c r="A559" i="21"/>
  <c r="P889" i="21"/>
  <c r="AB904" i="21"/>
  <c r="P911" i="21"/>
  <c r="AB924" i="21"/>
  <c r="A932" i="21"/>
  <c r="A50" i="21"/>
  <c r="A51" i="21" s="1"/>
  <c r="A52" i="21" s="1"/>
  <c r="A53" i="21" s="1"/>
  <c r="A54" i="21" s="1"/>
  <c r="A55" i="21" s="1"/>
  <c r="A56" i="21" s="1"/>
  <c r="A57" i="21" s="1"/>
  <c r="A58" i="21" s="1"/>
  <c r="A59" i="21" s="1"/>
  <c r="A60" i="21" s="1"/>
  <c r="A61" i="21" s="1"/>
  <c r="P62" i="21"/>
  <c r="A11" i="21"/>
  <c r="A12" i="21" s="1"/>
  <c r="O218" i="21"/>
  <c r="U378" i="21"/>
  <c r="O386" i="21"/>
  <c r="Y778" i="21"/>
  <c r="A926" i="21"/>
  <c r="AB1304" i="21"/>
  <c r="A22" i="21"/>
  <c r="A23" i="21" s="1"/>
  <c r="A24" i="21" s="1"/>
  <c r="A25" i="21" s="1"/>
  <c r="A26" i="21" s="1"/>
  <c r="A27" i="21" s="1"/>
  <c r="A28" i="21" s="1"/>
  <c r="A29" i="21" s="1"/>
  <c r="A30" i="21" s="1"/>
  <c r="A31" i="21" s="1"/>
  <c r="A32" i="21" s="1"/>
  <c r="A33" i="21" s="1"/>
  <c r="A136" i="21"/>
  <c r="A137" i="21" s="1"/>
  <c r="A138" i="21" s="1"/>
  <c r="A139" i="21" s="1"/>
  <c r="A119" i="21"/>
  <c r="O34" i="21"/>
  <c r="AB309" i="21"/>
  <c r="A339" i="21"/>
  <c r="A340" i="21" s="1"/>
  <c r="A341" i="21" s="1"/>
  <c r="O365" i="21"/>
  <c r="P399" i="21"/>
  <c r="P417" i="21"/>
  <c r="A560" i="21"/>
  <c r="A564" i="21"/>
  <c r="A565" i="21" s="1"/>
  <c r="AB648" i="21"/>
  <c r="A13" i="21"/>
  <c r="A14" i="21" s="1"/>
  <c r="A15" i="21" s="1"/>
  <c r="A16" i="21" s="1"/>
  <c r="A17" i="21" s="1"/>
  <c r="A18" i="21" s="1"/>
  <c r="A19" i="21" s="1"/>
  <c r="P48" i="21"/>
  <c r="AO7" i="21"/>
  <c r="O103" i="21"/>
  <c r="P34" i="21"/>
  <c r="U48" i="21"/>
  <c r="U103" i="21"/>
  <c r="U134" i="21"/>
  <c r="U169" i="21"/>
  <c r="AB212" i="21"/>
  <c r="AB201" i="21" s="1"/>
  <c r="U292" i="21"/>
  <c r="U323" i="21"/>
  <c r="A347" i="21"/>
  <c r="A348" i="21" s="1"/>
  <c r="A349" i="21" s="1"/>
  <c r="A350" i="21" s="1"/>
  <c r="A351" i="21" s="1"/>
  <c r="U352" i="21"/>
  <c r="P365" i="21"/>
  <c r="U399" i="21"/>
  <c r="P439" i="21"/>
  <c r="AB442" i="21"/>
  <c r="P494" i="21"/>
  <c r="AB1014" i="21"/>
  <c r="AB1002" i="21" s="1"/>
  <c r="Y1002" i="21"/>
  <c r="O62" i="21"/>
  <c r="A65" i="21"/>
  <c r="A66" i="21" s="1"/>
  <c r="AK7" i="21"/>
  <c r="A255" i="21"/>
  <c r="A256" i="21" s="1"/>
  <c r="A257" i="21" s="1"/>
  <c r="A258" i="21" s="1"/>
  <c r="A259" i="21" s="1"/>
  <c r="A260" i="21" s="1"/>
  <c r="A261" i="21" s="1"/>
  <c r="A262" i="21" s="1"/>
  <c r="A342" i="21"/>
  <c r="A343" i="21" s="1"/>
  <c r="A344" i="21" s="1"/>
  <c r="O345" i="21"/>
  <c r="U439" i="21"/>
  <c r="U461" i="21"/>
  <c r="A549" i="21"/>
  <c r="P584" i="21"/>
  <c r="A1148" i="21"/>
  <c r="O1199" i="21"/>
  <c r="A1331" i="21"/>
  <c r="A1332" i="21" s="1"/>
  <c r="A1333" i="21" s="1"/>
  <c r="A1334" i="21" s="1"/>
  <c r="A1335" i="21" s="1"/>
  <c r="A1336" i="21" s="1"/>
  <c r="A1337" i="21" s="1"/>
  <c r="A1338" i="21" s="1"/>
  <c r="A1339" i="21" s="1"/>
  <c r="A1340" i="21" s="1"/>
  <c r="A1341" i="21" s="1"/>
  <c r="A1342" i="21" s="1"/>
  <c r="A1343" i="21" s="1"/>
  <c r="A1344" i="21" s="1"/>
  <c r="A1345" i="21" s="1"/>
  <c r="Z7" i="21"/>
  <c r="AB146" i="21"/>
  <c r="O154" i="21"/>
  <c r="U185" i="21"/>
  <c r="O201" i="21"/>
  <c r="U201" i="21"/>
  <c r="O253" i="21"/>
  <c r="A273" i="21"/>
  <c r="A274" i="21" s="1"/>
  <c r="A275" i="21" s="1"/>
  <c r="A276" i="21" s="1"/>
  <c r="A277" i="21" s="1"/>
  <c r="A278" i="21" s="1"/>
  <c r="A279" i="21" s="1"/>
  <c r="A280" i="21" s="1"/>
  <c r="A281" i="21" s="1"/>
  <c r="A282" i="21" s="1"/>
  <c r="A283" i="21" s="1"/>
  <c r="A284" i="21" s="1"/>
  <c r="A285" i="21" s="1"/>
  <c r="A286" i="21" s="1"/>
  <c r="A287" i="21" s="1"/>
  <c r="A288" i="21" s="1"/>
  <c r="A289" i="21" s="1"/>
  <c r="A290" i="21" s="1"/>
  <c r="A291" i="21" s="1"/>
  <c r="AB292" i="21"/>
  <c r="P337" i="21"/>
  <c r="A354" i="21"/>
  <c r="A355" i="21" s="1"/>
  <c r="P470" i="21"/>
  <c r="U494" i="21"/>
  <c r="U1057" i="21"/>
  <c r="P76" i="21"/>
  <c r="U76" i="21"/>
  <c r="O238" i="21"/>
  <c r="U238" i="21"/>
  <c r="O352" i="21"/>
  <c r="P378" i="21"/>
  <c r="A463" i="21"/>
  <c r="P1361" i="21"/>
  <c r="U8" i="21"/>
  <c r="O76" i="21"/>
  <c r="U88" i="21"/>
  <c r="U117" i="21"/>
  <c r="A187" i="21"/>
  <c r="A188" i="21" s="1"/>
  <c r="A189" i="21" s="1"/>
  <c r="A190" i="21" s="1"/>
  <c r="A191" i="21" s="1"/>
  <c r="A192" i="21" s="1"/>
  <c r="A193" i="21" s="1"/>
  <c r="A194" i="21" s="1"/>
  <c r="A195" i="21" s="1"/>
  <c r="A196" i="21" s="1"/>
  <c r="A197" i="21" s="1"/>
  <c r="A198" i="21" s="1"/>
  <c r="A199" i="21" s="1"/>
  <c r="A200" i="21" s="1"/>
  <c r="AB185" i="21"/>
  <c r="P201" i="21"/>
  <c r="P309" i="21"/>
  <c r="A325" i="21"/>
  <c r="A326" i="21" s="1"/>
  <c r="A327" i="21" s="1"/>
  <c r="A328" i="21" s="1"/>
  <c r="A329" i="21" s="1"/>
  <c r="A330" i="21" s="1"/>
  <c r="A331" i="21" s="1"/>
  <c r="A332" i="21" s="1"/>
  <c r="A333" i="21" s="1"/>
  <c r="A334" i="21" s="1"/>
  <c r="A335" i="21" s="1"/>
  <c r="A336" i="21" s="1"/>
  <c r="P323" i="21"/>
  <c r="P461" i="21"/>
  <c r="AB488" i="21"/>
  <c r="AB482" i="21" s="1"/>
  <c r="A527" i="21"/>
  <c r="A528" i="21" s="1"/>
  <c r="A529" i="21" s="1"/>
  <c r="A530" i="21" s="1"/>
  <c r="A531" i="21" s="1"/>
  <c r="A532" i="21" s="1"/>
  <c r="A533" i="21" s="1"/>
  <c r="O524" i="21"/>
  <c r="A536" i="21"/>
  <c r="A537" i="21" s="1"/>
  <c r="A538" i="21" s="1"/>
  <c r="A539" i="21" s="1"/>
  <c r="A540" i="21" s="1"/>
  <c r="A541" i="21" s="1"/>
  <c r="O556" i="21"/>
  <c r="P828" i="21"/>
  <c r="P1032" i="21"/>
  <c r="A1062" i="21"/>
  <c r="A1063" i="21" s="1"/>
  <c r="A1064" i="21" s="1"/>
  <c r="A1065" i="21" s="1"/>
  <c r="A1066" i="21" s="1"/>
  <c r="A1067" i="21" s="1"/>
  <c r="A1068" i="21" s="1"/>
  <c r="U1221" i="21"/>
  <c r="P1346" i="21"/>
  <c r="A90" i="21"/>
  <c r="A91" i="21" s="1"/>
  <c r="A92" i="21" s="1"/>
  <c r="A93" i="21" s="1"/>
  <c r="A94" i="21" s="1"/>
  <c r="A95" i="21" s="1"/>
  <c r="A96" i="21" s="1"/>
  <c r="A97" i="21" s="1"/>
  <c r="A98" i="21" s="1"/>
  <c r="A99" i="21" s="1"/>
  <c r="A100" i="21" s="1"/>
  <c r="A101" i="21" s="1"/>
  <c r="A102" i="21" s="1"/>
  <c r="L7" i="21"/>
  <c r="U218" i="21"/>
  <c r="U345" i="21"/>
  <c r="AB8" i="21"/>
  <c r="O117" i="21"/>
  <c r="O292" i="21"/>
  <c r="A367" i="21"/>
  <c r="A368" i="21" s="1"/>
  <c r="AB518" i="21"/>
  <c r="AB508" i="21" s="1"/>
  <c r="P867" i="21"/>
  <c r="O1094" i="21"/>
  <c r="O828" i="21"/>
  <c r="O867" i="21"/>
  <c r="O1002" i="21"/>
  <c r="O1032" i="21"/>
  <c r="O1057" i="21"/>
  <c r="P1069" i="21"/>
  <c r="U1158" i="21"/>
  <c r="O1242" i="21"/>
  <c r="U1270" i="21"/>
  <c r="U1304" i="21"/>
  <c r="P1329" i="21"/>
  <c r="O1329" i="21"/>
  <c r="P352" i="21"/>
  <c r="A401" i="21"/>
  <c r="A402" i="21" s="1"/>
  <c r="A403" i="21" s="1"/>
  <c r="A404" i="21" s="1"/>
  <c r="A405" i="21" s="1"/>
  <c r="A406" i="21" s="1"/>
  <c r="A407" i="21" s="1"/>
  <c r="A408" i="21" s="1"/>
  <c r="A409" i="21" s="1"/>
  <c r="A410" i="21" s="1"/>
  <c r="A411" i="21" s="1"/>
  <c r="A412" i="21" s="1"/>
  <c r="A413" i="21" s="1"/>
  <c r="A414" i="21" s="1"/>
  <c r="A415" i="21" s="1"/>
  <c r="A416" i="21" s="1"/>
  <c r="A419" i="21"/>
  <c r="A420" i="21" s="1"/>
  <c r="A421" i="21" s="1"/>
  <c r="A422" i="21" s="1"/>
  <c r="A423" i="21" s="1"/>
  <c r="A424" i="21" s="1"/>
  <c r="A425" i="21" s="1"/>
  <c r="A426" i="21" s="1"/>
  <c r="A427" i="21" s="1"/>
  <c r="A428" i="21" s="1"/>
  <c r="A429" i="21" s="1"/>
  <c r="A430" i="21" s="1"/>
  <c r="A431" i="21" s="1"/>
  <c r="A432" i="21" s="1"/>
  <c r="A433" i="21" s="1"/>
  <c r="A434" i="21" s="1"/>
  <c r="A435" i="21" s="1"/>
  <c r="A436" i="21" s="1"/>
  <c r="A437" i="21" s="1"/>
  <c r="A438" i="21" s="1"/>
  <c r="O470" i="21"/>
  <c r="AB494" i="21"/>
  <c r="U534" i="21"/>
  <c r="U547" i="21"/>
  <c r="AB556" i="21"/>
  <c r="O571" i="21"/>
  <c r="U584" i="21"/>
  <c r="U625" i="21"/>
  <c r="AB794" i="21"/>
  <c r="U797" i="21"/>
  <c r="U828" i="21"/>
  <c r="U853" i="21"/>
  <c r="U867" i="21"/>
  <c r="U889" i="21"/>
  <c r="P898" i="21"/>
  <c r="U924" i="21"/>
  <c r="AB983" i="21"/>
  <c r="U983" i="21"/>
  <c r="A1079" i="21"/>
  <c r="A1080" i="21" s="1"/>
  <c r="A1081" i="21" s="1"/>
  <c r="A1082" i="21" s="1"/>
  <c r="A1083" i="21" s="1"/>
  <c r="A1084" i="21" s="1"/>
  <c r="A1085" i="21" s="1"/>
  <c r="A1086" i="21" s="1"/>
  <c r="A1087" i="21" s="1"/>
  <c r="A1088" i="21" s="1"/>
  <c r="A1089" i="21" s="1"/>
  <c r="A1090" i="21" s="1"/>
  <c r="A1091" i="21" s="1"/>
  <c r="A1092" i="21" s="1"/>
  <c r="A1093" i="21" s="1"/>
  <c r="Y1076" i="21"/>
  <c r="A1224" i="21"/>
  <c r="O1292" i="21"/>
  <c r="AB1339" i="21"/>
  <c r="AB1329" i="21" s="1"/>
  <c r="AB1346" i="21"/>
  <c r="U524" i="21"/>
  <c r="O534" i="21"/>
  <c r="O547" i="21"/>
  <c r="O584" i="21"/>
  <c r="AB587" i="21"/>
  <c r="AB625" i="21"/>
  <c r="P797" i="21"/>
  <c r="O816" i="21"/>
  <c r="A819" i="21"/>
  <c r="A820" i="21" s="1"/>
  <c r="A821" i="21" s="1"/>
  <c r="A822" i="21" s="1"/>
  <c r="A823" i="21" s="1"/>
  <c r="A824" i="21" s="1"/>
  <c r="A825" i="21" s="1"/>
  <c r="A826" i="21" s="1"/>
  <c r="A827" i="21" s="1"/>
  <c r="A843" i="21"/>
  <c r="A844" i="21" s="1"/>
  <c r="A845" i="21" s="1"/>
  <c r="AB841" i="21"/>
  <c r="A862" i="21"/>
  <c r="A863" i="21" s="1"/>
  <c r="A864" i="21" s="1"/>
  <c r="A865" i="21" s="1"/>
  <c r="A866" i="21" s="1"/>
  <c r="A921" i="21"/>
  <c r="A922" i="21" s="1"/>
  <c r="A923" i="21" s="1"/>
  <c r="AB918" i="21"/>
  <c r="O924" i="21"/>
  <c r="U1002" i="21"/>
  <c r="O1177" i="21"/>
  <c r="P1292" i="21"/>
  <c r="A294" i="21"/>
  <c r="A295" i="21" s="1"/>
  <c r="A296" i="21" s="1"/>
  <c r="A297" i="21" s="1"/>
  <c r="A298" i="21" s="1"/>
  <c r="A299" i="21" s="1"/>
  <c r="A300" i="21" s="1"/>
  <c r="A301" i="21" s="1"/>
  <c r="A302" i="21" s="1"/>
  <c r="A303" i="21" s="1"/>
  <c r="A304" i="21" s="1"/>
  <c r="A305" i="21" s="1"/>
  <c r="A306" i="21" s="1"/>
  <c r="A307" i="21" s="1"/>
  <c r="A308" i="21" s="1"/>
  <c r="O309" i="21"/>
  <c r="O323" i="21"/>
  <c r="AB345" i="21"/>
  <c r="A380" i="21"/>
  <c r="A381" i="21" s="1"/>
  <c r="A382" i="21" s="1"/>
  <c r="A383" i="21" s="1"/>
  <c r="A384" i="21" s="1"/>
  <c r="A385" i="21" s="1"/>
  <c r="AB448" i="21"/>
  <c r="P534" i="21"/>
  <c r="P547" i="21"/>
  <c r="AB585" i="21"/>
  <c r="P597" i="21"/>
  <c r="A780" i="21"/>
  <c r="A781" i="21" s="1"/>
  <c r="A782" i="21" s="1"/>
  <c r="A783" i="21" s="1"/>
  <c r="A784" i="21" s="1"/>
  <c r="A799" i="21"/>
  <c r="A800" i="21" s="1"/>
  <c r="A801" i="21" s="1"/>
  <c r="A802" i="21" s="1"/>
  <c r="A803" i="21" s="1"/>
  <c r="P816" i="21"/>
  <c r="A831" i="21"/>
  <c r="A832" i="21" s="1"/>
  <c r="A833" i="21" s="1"/>
  <c r="A834" i="21" s="1"/>
  <c r="A835" i="21" s="1"/>
  <c r="A836" i="21" s="1"/>
  <c r="A837" i="21" s="1"/>
  <c r="A838" i="21" s="1"/>
  <c r="A839" i="21" s="1"/>
  <c r="A840" i="21" s="1"/>
  <c r="AB853" i="21"/>
  <c r="O860" i="21"/>
  <c r="U898" i="21"/>
  <c r="A927" i="21"/>
  <c r="A928" i="21" s="1"/>
  <c r="P1057" i="21"/>
  <c r="AB1069" i="21"/>
  <c r="O1146" i="21"/>
  <c r="A1149" i="21"/>
  <c r="A1150" i="21" s="1"/>
  <c r="A1151" i="21" s="1"/>
  <c r="A1152" i="21" s="1"/>
  <c r="A1153" i="21" s="1"/>
  <c r="A1154" i="21" s="1"/>
  <c r="A1155" i="21" s="1"/>
  <c r="A1156" i="21" s="1"/>
  <c r="A1157" i="21" s="1"/>
  <c r="U1253" i="21"/>
  <c r="P1304" i="21"/>
  <c r="O378" i="21"/>
  <c r="O399" i="21"/>
  <c r="O417" i="21"/>
  <c r="AB524" i="21"/>
  <c r="P562" i="21"/>
  <c r="P571" i="21"/>
  <c r="A634" i="21"/>
  <c r="A635" i="21" s="1"/>
  <c r="A636" i="21" s="1"/>
  <c r="A637" i="21" s="1"/>
  <c r="A638" i="21" s="1"/>
  <c r="AB632" i="21"/>
  <c r="Y639" i="21"/>
  <c r="P767" i="21"/>
  <c r="O778" i="21"/>
  <c r="P860" i="21"/>
  <c r="A869" i="21"/>
  <c r="A870" i="21" s="1"/>
  <c r="A871" i="21" s="1"/>
  <c r="A872" i="21" s="1"/>
  <c r="A873" i="21" s="1"/>
  <c r="A874" i="21" s="1"/>
  <c r="A875" i="21" s="1"/>
  <c r="A876" i="21" s="1"/>
  <c r="A877" i="21" s="1"/>
  <c r="AB911" i="21"/>
  <c r="O930" i="21"/>
  <c r="U1019" i="21"/>
  <c r="A1034" i="21"/>
  <c r="A1035" i="21" s="1"/>
  <c r="A1036" i="21" s="1"/>
  <c r="A1037" i="21" s="1"/>
  <c r="A1038" i="21" s="1"/>
  <c r="A1039" i="21" s="1"/>
  <c r="A1040" i="21" s="1"/>
  <c r="A1041" i="21" s="1"/>
  <c r="A1042" i="21" s="1"/>
  <c r="A1043" i="21" s="1"/>
  <c r="A1044" i="21" s="1"/>
  <c r="A1045" i="21" s="1"/>
  <c r="A1046" i="21" s="1"/>
  <c r="A1047" i="21" s="1"/>
  <c r="A1048" i="21" s="1"/>
  <c r="A1049" i="21" s="1"/>
  <c r="A1050" i="21" s="1"/>
  <c r="A1051" i="21" s="1"/>
  <c r="A1052" i="21" s="1"/>
  <c r="A1053" i="21" s="1"/>
  <c r="A1054" i="21" s="1"/>
  <c r="A1055" i="21" s="1"/>
  <c r="A1056" i="21" s="1"/>
  <c r="O1076" i="21"/>
  <c r="O1109" i="21"/>
  <c r="AB1124" i="21"/>
  <c r="AB1109" i="21" s="1"/>
  <c r="U1292" i="21"/>
  <c r="O439" i="21"/>
  <c r="O494" i="21"/>
  <c r="O508" i="21"/>
  <c r="U767" i="21"/>
  <c r="O767" i="21"/>
  <c r="O853" i="21"/>
  <c r="O878" i="21"/>
  <c r="A933" i="21"/>
  <c r="A934" i="21" s="1"/>
  <c r="A935" i="21" s="1"/>
  <c r="A936" i="21" s="1"/>
  <c r="A937" i="21" s="1"/>
  <c r="A938" i="21" s="1"/>
  <c r="A939" i="21" s="1"/>
  <c r="A940" i="21" s="1"/>
  <c r="A941" i="21" s="1"/>
  <c r="A942" i="21" s="1"/>
  <c r="A943" i="21" s="1"/>
  <c r="A944" i="21" s="1"/>
  <c r="A945" i="21" s="1"/>
  <c r="A946" i="21" s="1"/>
  <c r="A947" i="21" s="1"/>
  <c r="A948" i="21" s="1"/>
  <c r="A949" i="21" s="1"/>
  <c r="A950" i="21" s="1"/>
  <c r="A951" i="21" s="1"/>
  <c r="A952" i="21" s="1"/>
  <c r="A953" i="21" s="1"/>
  <c r="A954" i="21" s="1"/>
  <c r="A955" i="21" s="1"/>
  <c r="A956" i="21" s="1"/>
  <c r="A957" i="21" s="1"/>
  <c r="A958" i="21" s="1"/>
  <c r="A959" i="21" s="1"/>
  <c r="A960" i="21" s="1"/>
  <c r="A961" i="21" s="1"/>
  <c r="A962" i="21" s="1"/>
  <c r="A963" i="21" s="1"/>
  <c r="A964" i="21" s="1"/>
  <c r="A965" i="21" s="1"/>
  <c r="O1069" i="21"/>
  <c r="U1076" i="21"/>
  <c r="A1096" i="21"/>
  <c r="A1097" i="21" s="1"/>
  <c r="A1098" i="21" s="1"/>
  <c r="A1099" i="21" s="1"/>
  <c r="A1100" i="21" s="1"/>
  <c r="A1101" i="21" s="1"/>
  <c r="A1102" i="21" s="1"/>
  <c r="A1103" i="21" s="1"/>
  <c r="A1104" i="21" s="1"/>
  <c r="A1105" i="21" s="1"/>
  <c r="A1106" i="21" s="1"/>
  <c r="A1107" i="21" s="1"/>
  <c r="A1108" i="21" s="1"/>
  <c r="AB1127" i="21"/>
  <c r="A1245" i="21"/>
  <c r="A1246" i="21" s="1"/>
  <c r="A1247" i="21" s="1"/>
  <c r="A1248" i="21" s="1"/>
  <c r="O1270" i="21"/>
  <c r="U1329" i="21"/>
  <c r="P556" i="21"/>
  <c r="U562" i="21"/>
  <c r="O625" i="21"/>
  <c r="O639" i="21"/>
  <c r="O797" i="21"/>
  <c r="A892" i="21"/>
  <c r="O918" i="21"/>
  <c r="P930" i="21"/>
  <c r="P983" i="21"/>
  <c r="A1004" i="21"/>
  <c r="A1005" i="21" s="1"/>
  <c r="A1022" i="21"/>
  <c r="A1023" i="21" s="1"/>
  <c r="A1024" i="21" s="1"/>
  <c r="A1025" i="21" s="1"/>
  <c r="A1026" i="21" s="1"/>
  <c r="A1027" i="21" s="1"/>
  <c r="A1028" i="21" s="1"/>
  <c r="A1029" i="21" s="1"/>
  <c r="A1030" i="21" s="1"/>
  <c r="A1031" i="21" s="1"/>
  <c r="U1069" i="21"/>
  <c r="O1280" i="21"/>
  <c r="O1312" i="21"/>
  <c r="AM841" i="21"/>
  <c r="AM524" i="21"/>
  <c r="AM632" i="21"/>
  <c r="AM1069" i="21"/>
  <c r="AM470" i="21"/>
  <c r="AM1094" i="21"/>
  <c r="AM853" i="21"/>
  <c r="AM461" i="21"/>
  <c r="AM562" i="21"/>
  <c r="AM597" i="21"/>
  <c r="AM924" i="21"/>
  <c r="AM386" i="21"/>
  <c r="AM309" i="21"/>
  <c r="AM323" i="21"/>
  <c r="AM337" i="21"/>
  <c r="AM345" i="21"/>
  <c r="AM378" i="21"/>
  <c r="AM930" i="21"/>
  <c r="AM898" i="21"/>
  <c r="AM904" i="21"/>
  <c r="AM292" i="21"/>
  <c r="AM1346" i="21"/>
  <c r="AM352" i="21"/>
  <c r="AM365" i="21"/>
  <c r="AM20" i="21"/>
  <c r="AM154" i="21"/>
  <c r="AM185" i="21"/>
  <c r="AM816" i="21"/>
  <c r="AM867" i="21"/>
  <c r="AM889" i="21"/>
  <c r="AM1019" i="21"/>
  <c r="AM1076" i="21"/>
  <c r="AM1158" i="21"/>
  <c r="AM62" i="21"/>
  <c r="AM399" i="21"/>
  <c r="AM417" i="21"/>
  <c r="AM778" i="21"/>
  <c r="AM860" i="21"/>
  <c r="AM918" i="21"/>
  <c r="AM983" i="21"/>
  <c r="AM1002" i="21"/>
  <c r="AM1127" i="21"/>
  <c r="AM1361" i="21"/>
  <c r="AM117" i="21"/>
  <c r="AM146" i="21"/>
  <c r="AM556" i="21"/>
  <c r="AM625" i="21"/>
  <c r="AM767" i="21"/>
  <c r="AM1242" i="21"/>
  <c r="AM88" i="21"/>
  <c r="AM238" i="21"/>
  <c r="AM797" i="21"/>
  <c r="AM878" i="21"/>
  <c r="AM911" i="21"/>
  <c r="AM966" i="21"/>
  <c r="AM1280" i="21"/>
  <c r="AM201" i="21"/>
  <c r="AM547" i="21"/>
  <c r="AM1329" i="21"/>
  <c r="AM34" i="21"/>
  <c r="AM76" i="21"/>
  <c r="AM253" i="21"/>
  <c r="AM439" i="21"/>
  <c r="AM482" i="21"/>
  <c r="AM494" i="21"/>
  <c r="AM534" i="21"/>
  <c r="AM571" i="21"/>
  <c r="AM584" i="21"/>
  <c r="AM1032" i="21"/>
  <c r="AM1057" i="21"/>
  <c r="AM8" i="21"/>
  <c r="AM48" i="21"/>
  <c r="AM218" i="21"/>
  <c r="AM828" i="21"/>
  <c r="AM1199" i="21"/>
  <c r="O8" i="21"/>
  <c r="AB48" i="21"/>
  <c r="AB103" i="21"/>
  <c r="AB62" i="21"/>
  <c r="AM103" i="21"/>
  <c r="A105" i="21"/>
  <c r="A106" i="21" s="1"/>
  <c r="A107" i="21" s="1"/>
  <c r="A108" i="21" s="1"/>
  <c r="A109" i="21" s="1"/>
  <c r="A110" i="21" s="1"/>
  <c r="A111" i="21" s="1"/>
  <c r="A112" i="21" s="1"/>
  <c r="A113" i="21" s="1"/>
  <c r="A114" i="21" s="1"/>
  <c r="A115" i="21" s="1"/>
  <c r="A116" i="21" s="1"/>
  <c r="A67" i="21"/>
  <c r="A68" i="21" s="1"/>
  <c r="A69" i="21" s="1"/>
  <c r="A70" i="21" s="1"/>
  <c r="A71" i="21" s="1"/>
  <c r="A72" i="21" s="1"/>
  <c r="A73" i="21" s="1"/>
  <c r="A74" i="21" s="1"/>
  <c r="A75" i="21" s="1"/>
  <c r="AB88" i="21"/>
  <c r="AB76" i="21"/>
  <c r="AB34" i="21"/>
  <c r="A85" i="21"/>
  <c r="A86" i="21" s="1"/>
  <c r="A87" i="21" s="1"/>
  <c r="U20" i="21"/>
  <c r="P134" i="21"/>
  <c r="U154" i="21"/>
  <c r="AM271" i="21"/>
  <c r="AB399" i="21"/>
  <c r="A140" i="21"/>
  <c r="A141" i="21" s="1"/>
  <c r="A142" i="21" s="1"/>
  <c r="A143" i="21" s="1"/>
  <c r="A144" i="21" s="1"/>
  <c r="A145" i="21" s="1"/>
  <c r="P154" i="21"/>
  <c r="U417" i="21"/>
  <c r="A464" i="21"/>
  <c r="A465" i="21" s="1"/>
  <c r="A466" i="21" s="1"/>
  <c r="A467" i="21" s="1"/>
  <c r="A468" i="21" s="1"/>
  <c r="A469" i="21" s="1"/>
  <c r="A441" i="21"/>
  <c r="A442" i="21" s="1"/>
  <c r="A443" i="21" s="1"/>
  <c r="A444" i="21" s="1"/>
  <c r="A445" i="21" s="1"/>
  <c r="A446" i="21" s="1"/>
  <c r="A447" i="21" s="1"/>
  <c r="A448" i="21" s="1"/>
  <c r="A449" i="21" s="1"/>
  <c r="A450" i="21" s="1"/>
  <c r="A451" i="21" s="1"/>
  <c r="A452" i="21" s="1"/>
  <c r="A453" i="21" s="1"/>
  <c r="A454" i="21" s="1"/>
  <c r="A455" i="21" s="1"/>
  <c r="A456" i="21" s="1"/>
  <c r="A457" i="21" s="1"/>
  <c r="A458" i="21" s="1"/>
  <c r="A459" i="21" s="1"/>
  <c r="A460" i="21" s="1"/>
  <c r="A120" i="21"/>
  <c r="A121" i="21" s="1"/>
  <c r="A122" i="21" s="1"/>
  <c r="A123" i="21" s="1"/>
  <c r="A124" i="21" s="1"/>
  <c r="A125" i="21" s="1"/>
  <c r="A126" i="21" s="1"/>
  <c r="A127" i="21" s="1"/>
  <c r="A128" i="21" s="1"/>
  <c r="A129" i="21" s="1"/>
  <c r="A130" i="21" s="1"/>
  <c r="A131" i="21" s="1"/>
  <c r="A132" i="21" s="1"/>
  <c r="A133" i="21" s="1"/>
  <c r="AB134" i="21"/>
  <c r="U253" i="21"/>
  <c r="AB386" i="21"/>
  <c r="AM134" i="21"/>
  <c r="U146" i="21"/>
  <c r="AM169" i="21"/>
  <c r="A206" i="21"/>
  <c r="A207" i="21" s="1"/>
  <c r="A208" i="21" s="1"/>
  <c r="A209" i="21" s="1"/>
  <c r="A210" i="21" s="1"/>
  <c r="A211" i="21" s="1"/>
  <c r="A212" i="21" s="1"/>
  <c r="A213" i="21" s="1"/>
  <c r="A214" i="21" s="1"/>
  <c r="A215" i="21" s="1"/>
  <c r="A216" i="21" s="1"/>
  <c r="A217" i="21" s="1"/>
  <c r="A356" i="21"/>
  <c r="A357" i="21" s="1"/>
  <c r="A358" i="21" s="1"/>
  <c r="A359" i="21" s="1"/>
  <c r="A360" i="21" s="1"/>
  <c r="A361" i="21" s="1"/>
  <c r="A362" i="21" s="1"/>
  <c r="A363" i="21" s="1"/>
  <c r="A364" i="21" s="1"/>
  <c r="A369" i="21"/>
  <c r="A370" i="21" s="1"/>
  <c r="A371" i="21" s="1"/>
  <c r="A372" i="21" s="1"/>
  <c r="A373" i="21" s="1"/>
  <c r="A374" i="21" s="1"/>
  <c r="A375" i="21" s="1"/>
  <c r="A376" i="21" s="1"/>
  <c r="A377" i="21" s="1"/>
  <c r="A388" i="21"/>
  <c r="A389" i="21" s="1"/>
  <c r="A390" i="21" s="1"/>
  <c r="A391" i="21" s="1"/>
  <c r="A392" i="21" s="1"/>
  <c r="A393" i="21" s="1"/>
  <c r="A394" i="21" s="1"/>
  <c r="A395" i="21" s="1"/>
  <c r="A396" i="21" s="1"/>
  <c r="A397" i="21" s="1"/>
  <c r="A398" i="21" s="1"/>
  <c r="U271" i="21"/>
  <c r="AB352" i="21"/>
  <c r="AB365" i="21"/>
  <c r="U386" i="21"/>
  <c r="A171" i="21"/>
  <c r="A172" i="21" s="1"/>
  <c r="A173" i="21" s="1"/>
  <c r="A174" i="21" s="1"/>
  <c r="A175" i="21" s="1"/>
  <c r="A176" i="21" s="1"/>
  <c r="A177" i="21" s="1"/>
  <c r="A178" i="21" s="1"/>
  <c r="A179" i="21" s="1"/>
  <c r="A180" i="21" s="1"/>
  <c r="A181" i="21" s="1"/>
  <c r="A182" i="21" s="1"/>
  <c r="A183" i="21" s="1"/>
  <c r="A184" i="21" s="1"/>
  <c r="AB218" i="21"/>
  <c r="A240" i="21"/>
  <c r="A241" i="21" s="1"/>
  <c r="A242" i="21" s="1"/>
  <c r="A243" i="21" s="1"/>
  <c r="A244" i="21" s="1"/>
  <c r="A245" i="21" s="1"/>
  <c r="A246" i="21" s="1"/>
  <c r="A247" i="21" s="1"/>
  <c r="A248" i="21" s="1"/>
  <c r="A249" i="21" s="1"/>
  <c r="A250" i="21" s="1"/>
  <c r="A251" i="21" s="1"/>
  <c r="A252" i="21" s="1"/>
  <c r="A263" i="21"/>
  <c r="A264" i="21" s="1"/>
  <c r="A265" i="21" s="1"/>
  <c r="A266" i="21" s="1"/>
  <c r="A267" i="21" s="1"/>
  <c r="A268" i="21" s="1"/>
  <c r="A269" i="21" s="1"/>
  <c r="A270" i="21" s="1"/>
  <c r="A313" i="21"/>
  <c r="A314" i="21" s="1"/>
  <c r="A315" i="21" s="1"/>
  <c r="A316" i="21" s="1"/>
  <c r="A317" i="21" s="1"/>
  <c r="A318" i="21" s="1"/>
  <c r="A319" i="21" s="1"/>
  <c r="A320" i="21" s="1"/>
  <c r="A321" i="21" s="1"/>
  <c r="A322" i="21" s="1"/>
  <c r="O482" i="21"/>
  <c r="AB597" i="21"/>
  <c r="U639" i="21"/>
  <c r="A499" i="21"/>
  <c r="A500" i="21" s="1"/>
  <c r="A501" i="21" s="1"/>
  <c r="A502" i="21" s="1"/>
  <c r="A503" i="21" s="1"/>
  <c r="A504" i="21" s="1"/>
  <c r="A505" i="21" s="1"/>
  <c r="A506" i="21" s="1"/>
  <c r="A507" i="21" s="1"/>
  <c r="AM508" i="21"/>
  <c r="A542" i="21"/>
  <c r="A543" i="21" s="1"/>
  <c r="A544" i="21" s="1"/>
  <c r="A545" i="21" s="1"/>
  <c r="A546" i="21" s="1"/>
  <c r="A550" i="21"/>
  <c r="A551" i="21" s="1"/>
  <c r="A552" i="21" s="1"/>
  <c r="A553" i="21" s="1"/>
  <c r="A554" i="21" s="1"/>
  <c r="A555" i="21" s="1"/>
  <c r="A561" i="21"/>
  <c r="AB571" i="21"/>
  <c r="U470" i="21"/>
  <c r="U482" i="21"/>
  <c r="A586" i="21"/>
  <c r="A587" i="21" s="1"/>
  <c r="A588" i="21" s="1"/>
  <c r="A589" i="21" s="1"/>
  <c r="A590" i="21" s="1"/>
  <c r="A591" i="21" s="1"/>
  <c r="A592" i="21" s="1"/>
  <c r="A593" i="21" s="1"/>
  <c r="A594" i="21" s="1"/>
  <c r="A595" i="21" s="1"/>
  <c r="A596" i="21" s="1"/>
  <c r="AB470" i="21"/>
  <c r="U597" i="21"/>
  <c r="AM639" i="21"/>
  <c r="AB534" i="21"/>
  <c r="AB547" i="21"/>
  <c r="A574" i="21"/>
  <c r="A575" i="21" s="1"/>
  <c r="A576" i="21" s="1"/>
  <c r="A577" i="21" s="1"/>
  <c r="A578" i="21" s="1"/>
  <c r="A579" i="21" s="1"/>
  <c r="A580" i="21" s="1"/>
  <c r="A581" i="21" s="1"/>
  <c r="A582" i="21" s="1"/>
  <c r="A583" i="21" s="1"/>
  <c r="A641" i="21"/>
  <c r="A642" i="21" s="1"/>
  <c r="A643" i="21" s="1"/>
  <c r="A644" i="21" s="1"/>
  <c r="A645" i="21" s="1"/>
  <c r="A646" i="21" s="1"/>
  <c r="A647" i="21" s="1"/>
  <c r="A648" i="21" s="1"/>
  <c r="A649" i="21" s="1"/>
  <c r="A650" i="21" s="1"/>
  <c r="A651" i="21" s="1"/>
  <c r="A652" i="21" s="1"/>
  <c r="A653" i="21" s="1"/>
  <c r="A654" i="21" s="1"/>
  <c r="A655" i="21" s="1"/>
  <c r="A656" i="21" s="1"/>
  <c r="A657" i="21" s="1"/>
  <c r="A658" i="21" s="1"/>
  <c r="A659" i="21" s="1"/>
  <c r="A660" i="21" s="1"/>
  <c r="A661" i="21" s="1"/>
  <c r="A662" i="21" s="1"/>
  <c r="A663" i="21" s="1"/>
  <c r="A664" i="21" s="1"/>
  <c r="A665" i="21" s="1"/>
  <c r="A666" i="21" s="1"/>
  <c r="A667" i="21" s="1"/>
  <c r="A668" i="21" s="1"/>
  <c r="A669" i="21" s="1"/>
  <c r="A670" i="21" s="1"/>
  <c r="A671" i="21" s="1"/>
  <c r="A672" i="21" s="1"/>
  <c r="A673" i="21" s="1"/>
  <c r="A674" i="21" s="1"/>
  <c r="A675" i="21" s="1"/>
  <c r="A676" i="21" s="1"/>
  <c r="A677" i="21" s="1"/>
  <c r="A678" i="21" s="1"/>
  <c r="A679" i="21" s="1"/>
  <c r="A680" i="21" s="1"/>
  <c r="A681" i="21" s="1"/>
  <c r="A682" i="21" s="1"/>
  <c r="A683" i="21" s="1"/>
  <c r="A684" i="21" s="1"/>
  <c r="A685" i="21" s="1"/>
  <c r="A686" i="21" s="1"/>
  <c r="A687" i="21" s="1"/>
  <c r="A688" i="21" s="1"/>
  <c r="A689" i="21" s="1"/>
  <c r="A690" i="21" s="1"/>
  <c r="A691" i="21" s="1"/>
  <c r="A692" i="21" s="1"/>
  <c r="A693" i="21" s="1"/>
  <c r="A694" i="21" s="1"/>
  <c r="A695" i="21" s="1"/>
  <c r="A696" i="21" s="1"/>
  <c r="A697" i="21" s="1"/>
  <c r="A698" i="21" s="1"/>
  <c r="A699" i="21" s="1"/>
  <c r="A700" i="21" s="1"/>
  <c r="A701" i="21" s="1"/>
  <c r="A702" i="21" s="1"/>
  <c r="A703" i="21" s="1"/>
  <c r="A704" i="21" s="1"/>
  <c r="A705" i="21" s="1"/>
  <c r="A706" i="21" s="1"/>
  <c r="A707" i="21" s="1"/>
  <c r="A708" i="21" s="1"/>
  <c r="A709" i="21" s="1"/>
  <c r="A710" i="21" s="1"/>
  <c r="A711" i="21" s="1"/>
  <c r="A712" i="21" s="1"/>
  <c r="A713" i="21" s="1"/>
  <c r="A714" i="21" s="1"/>
  <c r="A715" i="21" s="1"/>
  <c r="A716" i="21" s="1"/>
  <c r="A717" i="21" s="1"/>
  <c r="A718" i="21" s="1"/>
  <c r="A719" i="21" s="1"/>
  <c r="A720" i="21" s="1"/>
  <c r="A721" i="21" s="1"/>
  <c r="A722" i="21" s="1"/>
  <c r="A723" i="21" s="1"/>
  <c r="A724" i="21" s="1"/>
  <c r="A725" i="21" s="1"/>
  <c r="A726" i="21" s="1"/>
  <c r="A727" i="21" s="1"/>
  <c r="A728" i="21" s="1"/>
  <c r="A729" i="21" s="1"/>
  <c r="A730" i="21" s="1"/>
  <c r="A731" i="21" s="1"/>
  <c r="A732" i="21" s="1"/>
  <c r="A733" i="21" s="1"/>
  <c r="A734" i="21" s="1"/>
  <c r="A735" i="21" s="1"/>
  <c r="A736" i="21" s="1"/>
  <c r="A737" i="21" s="1"/>
  <c r="A738" i="21" s="1"/>
  <c r="A739" i="21" s="1"/>
  <c r="A740" i="21" s="1"/>
  <c r="A741" i="21" s="1"/>
  <c r="A742" i="21" s="1"/>
  <c r="A743" i="21" s="1"/>
  <c r="A744" i="21" s="1"/>
  <c r="A745" i="21" s="1"/>
  <c r="A746" i="21" s="1"/>
  <c r="A747" i="21" s="1"/>
  <c r="A748" i="21" s="1"/>
  <c r="A749" i="21" s="1"/>
  <c r="A750" i="21" s="1"/>
  <c r="A751" i="21" s="1"/>
  <c r="A752" i="21" s="1"/>
  <c r="A753" i="21" s="1"/>
  <c r="A754" i="21" s="1"/>
  <c r="A755" i="21" s="1"/>
  <c r="A756" i="21" s="1"/>
  <c r="A757" i="21" s="1"/>
  <c r="A758" i="21" s="1"/>
  <c r="A759" i="21" s="1"/>
  <c r="A760" i="21" s="1"/>
  <c r="A761" i="21" s="1"/>
  <c r="A762" i="21" s="1"/>
  <c r="A763" i="21" s="1"/>
  <c r="A764" i="21" s="1"/>
  <c r="A765" i="21" s="1"/>
  <c r="A766" i="21" s="1"/>
  <c r="A566" i="21"/>
  <c r="A567" i="21" s="1"/>
  <c r="A568" i="21" s="1"/>
  <c r="A569" i="21" s="1"/>
  <c r="A570" i="21" s="1"/>
  <c r="A484" i="21"/>
  <c r="A485" i="21" s="1"/>
  <c r="A486" i="21" s="1"/>
  <c r="A487" i="21" s="1"/>
  <c r="A488" i="21" s="1"/>
  <c r="A489" i="21" s="1"/>
  <c r="A490" i="21" s="1"/>
  <c r="A491" i="21" s="1"/>
  <c r="A492" i="21" s="1"/>
  <c r="A493" i="21" s="1"/>
  <c r="AB562" i="21"/>
  <c r="A631" i="21"/>
  <c r="U778" i="21"/>
  <c r="U816" i="21"/>
  <c r="AB898" i="21"/>
  <c r="A785" i="21"/>
  <c r="A786" i="21" s="1"/>
  <c r="A787" i="21" s="1"/>
  <c r="A788" i="21" s="1"/>
  <c r="A789" i="21" s="1"/>
  <c r="A790" i="21" s="1"/>
  <c r="A791" i="21" s="1"/>
  <c r="A792" i="21" s="1"/>
  <c r="A793" i="21" s="1"/>
  <c r="A794" i="21" s="1"/>
  <c r="A795" i="21" s="1"/>
  <c r="A796" i="21" s="1"/>
  <c r="A856" i="21"/>
  <c r="A857" i="21" s="1"/>
  <c r="A858" i="21" s="1"/>
  <c r="A859" i="21" s="1"/>
  <c r="AB878" i="21"/>
  <c r="A893" i="21"/>
  <c r="A894" i="21" s="1"/>
  <c r="A895" i="21" s="1"/>
  <c r="A896" i="21" s="1"/>
  <c r="A897" i="21" s="1"/>
  <c r="U930" i="21"/>
  <c r="A804" i="21"/>
  <c r="A805" i="21" s="1"/>
  <c r="A806" i="21" s="1"/>
  <c r="A807" i="21" s="1"/>
  <c r="A808" i="21" s="1"/>
  <c r="A809" i="21" s="1"/>
  <c r="A810" i="21" s="1"/>
  <c r="A811" i="21" s="1"/>
  <c r="A812" i="21" s="1"/>
  <c r="A813" i="21" s="1"/>
  <c r="A814" i="21" s="1"/>
  <c r="A815" i="21" s="1"/>
  <c r="AB867" i="21"/>
  <c r="A880" i="21"/>
  <c r="A881" i="21" s="1"/>
  <c r="A882" i="21" s="1"/>
  <c r="A883" i="21" s="1"/>
  <c r="A884" i="21" s="1"/>
  <c r="A885" i="21" s="1"/>
  <c r="A886" i="21" s="1"/>
  <c r="A887" i="21" s="1"/>
  <c r="A888" i="21" s="1"/>
  <c r="AB889" i="21"/>
  <c r="P904" i="21"/>
  <c r="AB767" i="21"/>
  <c r="AB816" i="21"/>
  <c r="A846" i="21"/>
  <c r="A847" i="21" s="1"/>
  <c r="A848" i="21" s="1"/>
  <c r="A849" i="21" s="1"/>
  <c r="A850" i="21" s="1"/>
  <c r="A851" i="21" s="1"/>
  <c r="A852" i="21" s="1"/>
  <c r="A902" i="21"/>
  <c r="A903" i="21" s="1"/>
  <c r="A1006" i="21"/>
  <c r="A1007" i="21" s="1"/>
  <c r="A1008" i="21" s="1"/>
  <c r="A1009" i="21" s="1"/>
  <c r="A1010" i="21" s="1"/>
  <c r="A1011" i="21" s="1"/>
  <c r="A1012" i="21" s="1"/>
  <c r="A1013" i="21" s="1"/>
  <c r="A1014" i="21" s="1"/>
  <c r="A1015" i="21" s="1"/>
  <c r="A1016" i="21" s="1"/>
  <c r="A1017" i="21" s="1"/>
  <c r="A1018" i="21" s="1"/>
  <c r="AB966" i="21"/>
  <c r="U1032" i="21"/>
  <c r="A906" i="21"/>
  <c r="A907" i="21" s="1"/>
  <c r="A908" i="21" s="1"/>
  <c r="A909" i="21" s="1"/>
  <c r="A910" i="21" s="1"/>
  <c r="A913" i="21"/>
  <c r="A914" i="21" s="1"/>
  <c r="A915" i="21" s="1"/>
  <c r="A916" i="21" s="1"/>
  <c r="A917" i="21" s="1"/>
  <c r="A929" i="21"/>
  <c r="AB930" i="21"/>
  <c r="U966" i="21"/>
  <c r="O983" i="21"/>
  <c r="AB1057" i="21"/>
  <c r="A901" i="21"/>
  <c r="O911" i="21"/>
  <c r="A985" i="21"/>
  <c r="A986" i="21" s="1"/>
  <c r="A987" i="21" s="1"/>
  <c r="A988" i="21" s="1"/>
  <c r="A989" i="21" s="1"/>
  <c r="A990" i="21" s="1"/>
  <c r="A991" i="21" s="1"/>
  <c r="A992" i="21" s="1"/>
  <c r="A993" i="21" s="1"/>
  <c r="A994" i="21" s="1"/>
  <c r="A995" i="21" s="1"/>
  <c r="A996" i="21" s="1"/>
  <c r="A997" i="21" s="1"/>
  <c r="A998" i="21" s="1"/>
  <c r="A999" i="21" s="1"/>
  <c r="A1000" i="21" s="1"/>
  <c r="A1001" i="21" s="1"/>
  <c r="AB1094" i="21"/>
  <c r="U1109" i="21"/>
  <c r="U1146" i="21"/>
  <c r="AM1146" i="21"/>
  <c r="O1158" i="21"/>
  <c r="U1199" i="21"/>
  <c r="O1221" i="21"/>
  <c r="AM1221" i="21"/>
  <c r="P1242" i="21"/>
  <c r="A1255" i="21"/>
  <c r="A1256" i="21" s="1"/>
  <c r="A1257" i="21" s="1"/>
  <c r="A1258" i="21" s="1"/>
  <c r="A1259" i="21" s="1"/>
  <c r="A1260" i="21" s="1"/>
  <c r="A1261" i="21" s="1"/>
  <c r="A1262" i="21" s="1"/>
  <c r="A1263" i="21" s="1"/>
  <c r="A1264" i="21" s="1"/>
  <c r="A1265" i="21" s="1"/>
  <c r="A1266" i="21" s="1"/>
  <c r="A1267" i="21" s="1"/>
  <c r="A1268" i="21" s="1"/>
  <c r="A1269" i="21" s="1"/>
  <c r="AB1253" i="21"/>
  <c r="A1282" i="21"/>
  <c r="A1283" i="21" s="1"/>
  <c r="A1284" i="21" s="1"/>
  <c r="A1285" i="21" s="1"/>
  <c r="A1286" i="21" s="1"/>
  <c r="A1287" i="21" s="1"/>
  <c r="A1288" i="21" s="1"/>
  <c r="A1289" i="21" s="1"/>
  <c r="A1290" i="21" s="1"/>
  <c r="A1291" i="21" s="1"/>
  <c r="AM1304" i="21"/>
  <c r="A1363" i="21"/>
  <c r="A1364" i="21" s="1"/>
  <c r="A1365" i="21" s="1"/>
  <c r="A1366" i="21" s="1"/>
  <c r="A1367" i="21" s="1"/>
  <c r="A1368" i="21" s="1"/>
  <c r="A1133" i="21"/>
  <c r="A1134" i="21" s="1"/>
  <c r="A1135" i="21" s="1"/>
  <c r="A1136" i="21" s="1"/>
  <c r="A1137" i="21" s="1"/>
  <c r="A1138" i="21" s="1"/>
  <c r="A1139" i="21" s="1"/>
  <c r="A1140" i="21" s="1"/>
  <c r="A1141" i="21" s="1"/>
  <c r="A1142" i="21" s="1"/>
  <c r="A1143" i="21" s="1"/>
  <c r="A1144" i="21" s="1"/>
  <c r="A1145" i="21" s="1"/>
  <c r="P1199" i="21"/>
  <c r="P1221" i="21"/>
  <c r="AM1109" i="21"/>
  <c r="AB1146" i="21"/>
  <c r="U1177" i="21"/>
  <c r="A1225" i="21"/>
  <c r="A1226" i="21" s="1"/>
  <c r="A1227" i="21" s="1"/>
  <c r="A1228" i="21" s="1"/>
  <c r="A1229" i="21" s="1"/>
  <c r="A1230" i="21" s="1"/>
  <c r="A1231" i="21" s="1"/>
  <c r="A1232" i="21" s="1"/>
  <c r="A1233" i="21" s="1"/>
  <c r="A1234" i="21" s="1"/>
  <c r="A1235" i="21" s="1"/>
  <c r="A1236" i="21" s="1"/>
  <c r="A1237" i="21" s="1"/>
  <c r="A1238" i="21" s="1"/>
  <c r="A1239" i="21" s="1"/>
  <c r="A1240" i="21" s="1"/>
  <c r="A1241" i="21" s="1"/>
  <c r="A1272" i="21"/>
  <c r="A1273" i="21" s="1"/>
  <c r="A1274" i="21" s="1"/>
  <c r="A1275" i="21" s="1"/>
  <c r="A1276" i="21" s="1"/>
  <c r="A1277" i="21" s="1"/>
  <c r="A1278" i="21" s="1"/>
  <c r="A1279" i="21" s="1"/>
  <c r="A1307" i="21"/>
  <c r="A1308" i="21" s="1"/>
  <c r="A1309" i="21" s="1"/>
  <c r="A1310" i="21" s="1"/>
  <c r="A1311" i="21" s="1"/>
  <c r="P1312" i="21"/>
  <c r="U1242" i="21"/>
  <c r="AM1253" i="21"/>
  <c r="AM1270" i="21"/>
  <c r="U1280" i="21"/>
  <c r="O1304" i="21"/>
  <c r="O1346" i="21"/>
  <c r="A1349" i="21"/>
  <c r="A1350" i="21" s="1"/>
  <c r="A1351" i="21" s="1"/>
  <c r="A1352" i="21" s="1"/>
  <c r="A1353" i="21" s="1"/>
  <c r="A1354" i="21" s="1"/>
  <c r="A1355" i="21" s="1"/>
  <c r="A1356" i="21" s="1"/>
  <c r="A1357" i="21" s="1"/>
  <c r="A1358" i="21" s="1"/>
  <c r="A1359" i="21" s="1"/>
  <c r="A1360" i="21" s="1"/>
  <c r="A1111" i="21"/>
  <c r="A1112" i="21" s="1"/>
  <c r="A1113" i="21" s="1"/>
  <c r="A1114" i="21" s="1"/>
  <c r="A1115" i="21" s="1"/>
  <c r="A1116" i="21" s="1"/>
  <c r="A1117" i="21" s="1"/>
  <c r="A1118" i="21" s="1"/>
  <c r="A1119" i="21" s="1"/>
  <c r="A1120" i="21" s="1"/>
  <c r="A1121" i="21" s="1"/>
  <c r="A1122" i="21" s="1"/>
  <c r="A1123" i="21" s="1"/>
  <c r="A1124" i="21" s="1"/>
  <c r="A1125" i="21" s="1"/>
  <c r="A1126" i="21" s="1"/>
  <c r="P1253" i="21"/>
  <c r="P1270" i="21"/>
  <c r="AM1292" i="21"/>
  <c r="U1312" i="21"/>
  <c r="AM1312" i="21"/>
  <c r="U1361" i="21"/>
  <c r="U1127" i="21"/>
  <c r="A1160" i="21"/>
  <c r="A1161" i="21" s="1"/>
  <c r="A1162" i="21" s="1"/>
  <c r="A1163" i="21" s="1"/>
  <c r="A1164" i="21" s="1"/>
  <c r="A1165" i="21" s="1"/>
  <c r="A1166" i="21" s="1"/>
  <c r="A1167" i="21" s="1"/>
  <c r="A1168" i="21" s="1"/>
  <c r="A1169" i="21" s="1"/>
  <c r="A1170" i="21" s="1"/>
  <c r="A1171" i="21" s="1"/>
  <c r="A1172" i="21" s="1"/>
  <c r="A1173" i="21" s="1"/>
  <c r="A1174" i="21" s="1"/>
  <c r="A1175" i="21" s="1"/>
  <c r="A1176" i="21" s="1"/>
  <c r="AB1158" i="21"/>
  <c r="P1158" i="21"/>
  <c r="AM1177" i="21"/>
  <c r="A1294" i="21"/>
  <c r="A1295" i="21" s="1"/>
  <c r="A1296" i="21" s="1"/>
  <c r="A1297" i="21" s="1"/>
  <c r="A1298" i="21" s="1"/>
  <c r="A1299" i="21" s="1"/>
  <c r="A1300" i="21" s="1"/>
  <c r="A1301" i="21" s="1"/>
  <c r="A1302" i="21" s="1"/>
  <c r="A1303" i="21" s="1"/>
  <c r="A1179" i="21"/>
  <c r="A1180" i="21" s="1"/>
  <c r="A1181" i="21" s="1"/>
  <c r="A1182" i="21" s="1"/>
  <c r="A1183" i="21" s="1"/>
  <c r="A1184" i="21" s="1"/>
  <c r="A1185" i="21" s="1"/>
  <c r="A1186" i="21" s="1"/>
  <c r="A1187" i="21" s="1"/>
  <c r="A1188" i="21" s="1"/>
  <c r="A1189" i="21" s="1"/>
  <c r="A1190" i="21" s="1"/>
  <c r="A1191" i="21" s="1"/>
  <c r="A1192" i="21" s="1"/>
  <c r="A1193" i="21" s="1"/>
  <c r="A1194" i="21" s="1"/>
  <c r="A1195" i="21" s="1"/>
  <c r="A1196" i="21" s="1"/>
  <c r="A1197" i="21" s="1"/>
  <c r="A1198" i="21" s="1"/>
  <c r="A1249" i="21"/>
  <c r="A1250" i="21" s="1"/>
  <c r="A1251" i="21" s="1"/>
  <c r="A1252" i="21" s="1"/>
  <c r="A1314" i="21"/>
  <c r="A1315" i="21" s="1"/>
  <c r="A1316" i="21" s="1"/>
  <c r="A1317" i="21" s="1"/>
  <c r="A1318" i="21" s="1"/>
  <c r="A1319" i="21" s="1"/>
  <c r="A1320" i="21" s="1"/>
  <c r="A1321" i="21" s="1"/>
  <c r="A1322" i="21" s="1"/>
  <c r="A1323" i="21" s="1"/>
  <c r="A1324" i="21" s="1"/>
  <c r="A1325" i="21" s="1"/>
  <c r="A1326" i="21" s="1"/>
  <c r="A1327" i="21" s="1"/>
  <c r="A1328" i="21" s="1"/>
  <c r="AB1312" i="21"/>
  <c r="AB1242" i="21"/>
  <c r="A1399" i="21"/>
  <c r="AB1076" i="21" l="1"/>
  <c r="AB417" i="21"/>
  <c r="AP417" i="21" s="1"/>
  <c r="AB778" i="21"/>
  <c r="AP778" i="21" s="1"/>
  <c r="AP632" i="21"/>
  <c r="AB253" i="21"/>
  <c r="AP556" i="21"/>
  <c r="AP1002" i="21"/>
  <c r="AB584" i="21"/>
  <c r="AP584" i="21" s="1"/>
  <c r="AP292" i="21"/>
  <c r="Y7" i="21"/>
  <c r="AP185" i="21"/>
  <c r="AP88" i="21"/>
  <c r="AP323" i="21"/>
  <c r="AP378" i="21"/>
  <c r="AP918" i="21"/>
  <c r="AP337" i="21"/>
  <c r="AP1069" i="21"/>
  <c r="AP562" i="21"/>
  <c r="AP924" i="21"/>
  <c r="AP966" i="21"/>
  <c r="AP1057" i="21"/>
  <c r="AP767" i="21"/>
  <c r="AP365" i="21"/>
  <c r="AP345" i="21"/>
  <c r="AP461" i="21"/>
  <c r="AP103" i="21"/>
  <c r="AP1032" i="21"/>
  <c r="AP76" i="21"/>
  <c r="AP625" i="21"/>
  <c r="AP1019" i="21"/>
  <c r="AP309" i="21"/>
  <c r="AP816" i="21"/>
  <c r="AP494" i="21"/>
  <c r="AP399" i="21"/>
  <c r="U7" i="21"/>
  <c r="AP201" i="21"/>
  <c r="AP62" i="21"/>
  <c r="AP904" i="21"/>
  <c r="AP508" i="21"/>
  <c r="AP1094" i="21"/>
  <c r="AP48" i="21"/>
  <c r="AP867" i="21"/>
  <c r="AP930" i="21"/>
  <c r="AP470" i="21"/>
  <c r="AP983" i="21"/>
  <c r="AP911" i="21"/>
  <c r="AP860" i="21"/>
  <c r="AP547" i="21"/>
  <c r="AP571" i="21"/>
  <c r="AP1361" i="21"/>
  <c r="AP898" i="21"/>
  <c r="AP597" i="21"/>
  <c r="AP352" i="21"/>
  <c r="AP1346" i="21"/>
  <c r="AP218" i="21"/>
  <c r="AP134" i="21"/>
  <c r="AP534" i="21"/>
  <c r="AM7" i="21"/>
  <c r="AP1329" i="21"/>
  <c r="AP1304" i="21"/>
  <c r="AP889" i="21"/>
  <c r="AP878" i="21"/>
  <c r="AP1312" i="21"/>
  <c r="AP1253" i="21"/>
  <c r="AP1158" i="21"/>
  <c r="AP1221" i="21"/>
  <c r="AP34" i="21"/>
  <c r="O7" i="21"/>
  <c r="AP1242" i="21"/>
  <c r="D290" i="3"/>
  <c r="D283" i="3"/>
  <c r="D217" i="3"/>
  <c r="D153" i="3"/>
  <c r="D119" i="3"/>
  <c r="D105" i="3"/>
  <c r="D98" i="3"/>
  <c r="D97" i="3"/>
  <c r="D96" i="3"/>
  <c r="D21" i="3"/>
  <c r="D10" i="3"/>
  <c r="D9" i="3"/>
  <c r="D4" i="3"/>
  <c r="D3" i="3"/>
  <c r="AA284" i="22" l="1"/>
  <c r="AB284" i="22" s="1"/>
  <c r="AA1305" i="22"/>
  <c r="AB1305" i="22" s="1"/>
  <c r="AB1300" i="22" s="1"/>
  <c r="AP1300" i="22" s="1"/>
  <c r="AA160" i="22"/>
  <c r="AB160" i="22" s="1"/>
  <c r="AB154" i="22" s="1"/>
  <c r="AA1292" i="22"/>
  <c r="AB1292" i="22" s="1"/>
  <c r="AA174" i="22"/>
  <c r="AB174" i="22" s="1"/>
  <c r="AB169" i="22" s="1"/>
  <c r="AA246" i="22"/>
  <c r="AB246" i="22" s="1"/>
  <c r="AB238" i="22" s="1"/>
  <c r="AA1284" i="22"/>
  <c r="AB1284" i="22" s="1"/>
  <c r="AB1278" i="22" s="1"/>
  <c r="AA124" i="22"/>
  <c r="AB124" i="22" s="1"/>
  <c r="AB117" i="22" s="1"/>
  <c r="AA284" i="21"/>
  <c r="AB284" i="21" s="1"/>
  <c r="AA246" i="21"/>
  <c r="AB246" i="21" s="1"/>
  <c r="AB238" i="21" s="1"/>
  <c r="AP238" i="21" s="1"/>
  <c r="AA160" i="21"/>
  <c r="AB160" i="21" s="1"/>
  <c r="AB154" i="21" s="1"/>
  <c r="AP154" i="21" s="1"/>
  <c r="AA1284" i="21"/>
  <c r="AB1284" i="21" s="1"/>
  <c r="AA1276" i="21"/>
  <c r="AB1276" i="21" s="1"/>
  <c r="AB1270" i="21" s="1"/>
  <c r="AP1270" i="21" s="1"/>
  <c r="AA1297" i="21"/>
  <c r="AB1297" i="21" s="1"/>
  <c r="AB1292" i="21" s="1"/>
  <c r="AP1292" i="21" s="1"/>
  <c r="AA174" i="21"/>
  <c r="AB174" i="21" s="1"/>
  <c r="AB169" i="21" s="1"/>
  <c r="AA124" i="21"/>
  <c r="AB124" i="21" s="1"/>
  <c r="AB117" i="21" s="1"/>
  <c r="AP117" i="21" s="1"/>
  <c r="AA1211" i="22"/>
  <c r="AB1211" i="22" s="1"/>
  <c r="AA1212" i="22"/>
  <c r="AB1212" i="22" s="1"/>
  <c r="AA1204" i="21"/>
  <c r="AB1204" i="21" s="1"/>
  <c r="AA1203" i="21"/>
  <c r="AB1203" i="21" s="1"/>
  <c r="AA837" i="22"/>
  <c r="AB837" i="22" s="1"/>
  <c r="AB828" i="22" s="1"/>
  <c r="AP828" i="22" s="1"/>
  <c r="AA837" i="21"/>
  <c r="AB837" i="21" s="1"/>
  <c r="AB828" i="21" s="1"/>
  <c r="AP828" i="21" s="1"/>
  <c r="AA765" i="22"/>
  <c r="AB765" i="22" s="1"/>
  <c r="AA765" i="21"/>
  <c r="AB765" i="21" s="1"/>
  <c r="AA764" i="22"/>
  <c r="AB764" i="22" s="1"/>
  <c r="AA764" i="21"/>
  <c r="AB764" i="21" s="1"/>
  <c r="AA763" i="22"/>
  <c r="AB763" i="22" s="1"/>
  <c r="AA763" i="21"/>
  <c r="AB763" i="21" s="1"/>
  <c r="AA280" i="22"/>
  <c r="AB280" i="22" s="1"/>
  <c r="AA280" i="21"/>
  <c r="AB280" i="21" s="1"/>
  <c r="AA449" i="22"/>
  <c r="AB449" i="22" s="1"/>
  <c r="AB439" i="22" s="1"/>
  <c r="AP439" i="22" s="1"/>
  <c r="AA449" i="21"/>
  <c r="AB449" i="21" s="1"/>
  <c r="AB439" i="21" s="1"/>
  <c r="AP439" i="21" s="1"/>
  <c r="AA1293" i="22"/>
  <c r="AB1293" i="22" s="1"/>
  <c r="AA1285" i="21"/>
  <c r="AB1285" i="21" s="1"/>
  <c r="AA1451" i="22"/>
  <c r="AB1451" i="22" s="1"/>
  <c r="AB1438" i="22" s="1"/>
  <c r="AA1486" i="22"/>
  <c r="AB1486" i="22" s="1"/>
  <c r="AB1479" i="22" s="1"/>
  <c r="AP1479" i="22" s="1"/>
  <c r="AA1464" i="22"/>
  <c r="AB1464" i="22" s="1"/>
  <c r="AB1453" i="22" s="1"/>
  <c r="AA814" i="22"/>
  <c r="AB814" i="22" s="1"/>
  <c r="AB797" i="22" s="1"/>
  <c r="AP797" i="22" s="1"/>
  <c r="AA814" i="21"/>
  <c r="AB814" i="21" s="1"/>
  <c r="AB797" i="21" s="1"/>
  <c r="AP797" i="21" s="1"/>
  <c r="AA1222" i="22"/>
  <c r="AB1222" i="22" s="1"/>
  <c r="AA1214" i="21"/>
  <c r="AB1214" i="21" s="1"/>
  <c r="AA1382" i="22"/>
  <c r="AB1382" i="22" s="1"/>
  <c r="AB1377" i="22" s="1"/>
  <c r="AP1377" i="22" s="1"/>
  <c r="AA1374" i="21"/>
  <c r="AB1374" i="21" s="1"/>
  <c r="AB1369" i="21" s="1"/>
  <c r="AP1369" i="21" s="1"/>
  <c r="AA29" i="22"/>
  <c r="AB29" i="22" s="1"/>
  <c r="AB20" i="22" s="1"/>
  <c r="AA29" i="21"/>
  <c r="AB29" i="21" s="1"/>
  <c r="AB20" i="21" s="1"/>
  <c r="C239" i="19"/>
  <c r="AL1382" i="19"/>
  <c r="AP1381" i="19"/>
  <c r="AM1381" i="19"/>
  <c r="AL1381" i="19"/>
  <c r="AB1381" i="19"/>
  <c r="AA1381" i="19"/>
  <c r="V1381" i="19"/>
  <c r="U1381" i="19"/>
  <c r="Q1381" i="19"/>
  <c r="P1381" i="19"/>
  <c r="O1381" i="19"/>
  <c r="N1381" i="19"/>
  <c r="C1381" i="19"/>
  <c r="AP1380" i="19"/>
  <c r="AM1380" i="19"/>
  <c r="AL1380" i="19"/>
  <c r="AA1380" i="19"/>
  <c r="AB1380" i="19" s="1"/>
  <c r="V1380" i="19"/>
  <c r="U1380" i="19"/>
  <c r="Q1380" i="19"/>
  <c r="P1380" i="19"/>
  <c r="O1380" i="19"/>
  <c r="N1380" i="19"/>
  <c r="C1380" i="19"/>
  <c r="AP1379" i="19"/>
  <c r="AM1379" i="19"/>
  <c r="AL1379" i="19"/>
  <c r="AA1379" i="19"/>
  <c r="AB1379" i="19" s="1"/>
  <c r="V1379" i="19"/>
  <c r="U1379" i="19"/>
  <c r="Q1379" i="19"/>
  <c r="P1379" i="19"/>
  <c r="O1379" i="19"/>
  <c r="N1379" i="19"/>
  <c r="C1379" i="19"/>
  <c r="AP1378" i="19"/>
  <c r="AM1378" i="19"/>
  <c r="AL1378" i="19"/>
  <c r="AA1378" i="19"/>
  <c r="AB1378" i="19" s="1"/>
  <c r="V1378" i="19"/>
  <c r="U1378" i="19"/>
  <c r="Q1378" i="19"/>
  <c r="P1378" i="19"/>
  <c r="O1378" i="19"/>
  <c r="N1378" i="19"/>
  <c r="C1378" i="19"/>
  <c r="AP1377" i="19"/>
  <c r="AM1377" i="19"/>
  <c r="AL1377" i="19"/>
  <c r="AA1377" i="19"/>
  <c r="AB1377" i="19" s="1"/>
  <c r="V1377" i="19"/>
  <c r="U1377" i="19"/>
  <c r="Q1377" i="19"/>
  <c r="P1377" i="19"/>
  <c r="O1377" i="19"/>
  <c r="N1377" i="19"/>
  <c r="C1377" i="19"/>
  <c r="AP1376" i="19"/>
  <c r="AM1376" i="19"/>
  <c r="AL1376" i="19"/>
  <c r="AA1376" i="19"/>
  <c r="AB1376" i="19" s="1"/>
  <c r="V1376" i="19"/>
  <c r="U1376" i="19"/>
  <c r="Q1376" i="19"/>
  <c r="P1376" i="19"/>
  <c r="O1376" i="19"/>
  <c r="N1376" i="19"/>
  <c r="C1376" i="19"/>
  <c r="AP1375" i="19"/>
  <c r="AM1375" i="19"/>
  <c r="AL1375" i="19"/>
  <c r="AA1375" i="19"/>
  <c r="AB1375" i="19" s="1"/>
  <c r="V1375" i="19"/>
  <c r="U1375" i="19"/>
  <c r="Q1375" i="19"/>
  <c r="P1375" i="19"/>
  <c r="O1375" i="19"/>
  <c r="N1375" i="19"/>
  <c r="C1375" i="19"/>
  <c r="AP1374" i="19"/>
  <c r="AM1374" i="19"/>
  <c r="AL1374" i="19"/>
  <c r="AA1374" i="19"/>
  <c r="AB1374" i="19" s="1"/>
  <c r="V1374" i="19"/>
  <c r="U1374" i="19"/>
  <c r="Q1374" i="19"/>
  <c r="P1374" i="19"/>
  <c r="O1374" i="19"/>
  <c r="N1374" i="19"/>
  <c r="C1374" i="19"/>
  <c r="AP1373" i="19"/>
  <c r="AM1373" i="19"/>
  <c r="AL1373" i="19"/>
  <c r="AA1373" i="19"/>
  <c r="AB1373" i="19" s="1"/>
  <c r="V1373" i="19"/>
  <c r="U1373" i="19"/>
  <c r="Q1373" i="19"/>
  <c r="P1373" i="19"/>
  <c r="O1373" i="19"/>
  <c r="N1373" i="19"/>
  <c r="C1373" i="19"/>
  <c r="AP1372" i="19"/>
  <c r="AM1372" i="19"/>
  <c r="AL1372" i="19"/>
  <c r="AA1372" i="19"/>
  <c r="AB1372" i="19" s="1"/>
  <c r="V1372" i="19"/>
  <c r="U1372" i="19"/>
  <c r="Q1372" i="19"/>
  <c r="P1372" i="19"/>
  <c r="O1372" i="19"/>
  <c r="N1372" i="19"/>
  <c r="C1372" i="19"/>
  <c r="AP1371" i="19"/>
  <c r="AM1371" i="19"/>
  <c r="AL1371" i="19"/>
  <c r="AA1371" i="19"/>
  <c r="AB1371" i="19" s="1"/>
  <c r="V1371" i="19"/>
  <c r="U1371" i="19"/>
  <c r="Q1371" i="19"/>
  <c r="P1371" i="19"/>
  <c r="O1371" i="19"/>
  <c r="N1371" i="19"/>
  <c r="C1371" i="19"/>
  <c r="AP1370" i="19"/>
  <c r="AM1370" i="19"/>
  <c r="AL1370" i="19"/>
  <c r="AA1370" i="19"/>
  <c r="AB1370" i="19" s="1"/>
  <c r="V1370" i="19"/>
  <c r="U1370" i="19"/>
  <c r="O1370" i="19"/>
  <c r="Q1370" i="19" s="1"/>
  <c r="N1370" i="19"/>
  <c r="P1370" i="19" s="1"/>
  <c r="C1370" i="19"/>
  <c r="A1370" i="19"/>
  <c r="A1371" i="19" s="1"/>
  <c r="A1372" i="19" s="1"/>
  <c r="A1373" i="19" s="1"/>
  <c r="A1374" i="19" s="1"/>
  <c r="A1375" i="19" s="1"/>
  <c r="A1376" i="19" s="1"/>
  <c r="A1377" i="19" s="1"/>
  <c r="A1378" i="19" s="1"/>
  <c r="A1379" i="19" s="1"/>
  <c r="A1380" i="19" s="1"/>
  <c r="A1381" i="19" s="1"/>
  <c r="AO1369" i="19"/>
  <c r="AK1369" i="19"/>
  <c r="Z1369" i="19"/>
  <c r="Y1369" i="19"/>
  <c r="T1369" i="19"/>
  <c r="M1369" i="19"/>
  <c r="C1369" i="19"/>
  <c r="AP1368" i="19"/>
  <c r="AM1368" i="19"/>
  <c r="AL1368" i="19"/>
  <c r="AB1368" i="19"/>
  <c r="AA1368" i="19"/>
  <c r="V1368" i="19"/>
  <c r="U1368" i="19"/>
  <c r="Q1368" i="19"/>
  <c r="P1368" i="19"/>
  <c r="O1368" i="19"/>
  <c r="N1368" i="19"/>
  <c r="C1368" i="19"/>
  <c r="AP1367" i="19"/>
  <c r="AM1367" i="19"/>
  <c r="AL1367" i="19"/>
  <c r="AA1367" i="19"/>
  <c r="AB1367" i="19" s="1"/>
  <c r="V1367" i="19"/>
  <c r="U1367" i="19"/>
  <c r="Q1367" i="19"/>
  <c r="P1367" i="19"/>
  <c r="O1367" i="19"/>
  <c r="N1367" i="19"/>
  <c r="C1367" i="19"/>
  <c r="AP1366" i="19"/>
  <c r="AM1366" i="19"/>
  <c r="AL1366" i="19"/>
  <c r="AA1366" i="19"/>
  <c r="AB1366" i="19" s="1"/>
  <c r="V1366" i="19"/>
  <c r="U1366" i="19"/>
  <c r="Q1366" i="19"/>
  <c r="P1366" i="19"/>
  <c r="O1366" i="19"/>
  <c r="N1366" i="19"/>
  <c r="C1366" i="19"/>
  <c r="AP1365" i="19"/>
  <c r="AM1365" i="19"/>
  <c r="AL1365" i="19"/>
  <c r="AA1365" i="19"/>
  <c r="AB1365" i="19" s="1"/>
  <c r="V1365" i="19"/>
  <c r="U1365" i="19"/>
  <c r="Q1365" i="19"/>
  <c r="P1365" i="19"/>
  <c r="O1365" i="19"/>
  <c r="N1365" i="19"/>
  <c r="C1365" i="19"/>
  <c r="AP1364" i="19"/>
  <c r="AM1364" i="19"/>
  <c r="AL1364" i="19"/>
  <c r="AA1364" i="19"/>
  <c r="AB1364" i="19" s="1"/>
  <c r="V1364" i="19"/>
  <c r="U1364" i="19"/>
  <c r="Q1364" i="19"/>
  <c r="P1364" i="19"/>
  <c r="O1364" i="19"/>
  <c r="N1364" i="19"/>
  <c r="C1364" i="19"/>
  <c r="AP1363" i="19"/>
  <c r="AM1363" i="19"/>
  <c r="AL1363" i="19"/>
  <c r="AA1363" i="19"/>
  <c r="AB1363" i="19" s="1"/>
  <c r="V1363" i="19"/>
  <c r="U1363" i="19"/>
  <c r="Q1363" i="19"/>
  <c r="P1363" i="19"/>
  <c r="O1363" i="19"/>
  <c r="N1363" i="19"/>
  <c r="C1363" i="19"/>
  <c r="AP1362" i="19"/>
  <c r="AM1362" i="19"/>
  <c r="AL1362" i="19"/>
  <c r="AA1362" i="19"/>
  <c r="AB1362" i="19" s="1"/>
  <c r="V1362" i="19"/>
  <c r="U1362" i="19"/>
  <c r="Q1362" i="19"/>
  <c r="P1362" i="19"/>
  <c r="O1362" i="19"/>
  <c r="N1362" i="19"/>
  <c r="C1362" i="19"/>
  <c r="AP1361" i="19"/>
  <c r="AM1361" i="19"/>
  <c r="AL1361" i="19"/>
  <c r="AA1361" i="19"/>
  <c r="AB1361" i="19" s="1"/>
  <c r="V1361" i="19"/>
  <c r="U1361" i="19"/>
  <c r="Q1361" i="19"/>
  <c r="P1361" i="19"/>
  <c r="O1361" i="19"/>
  <c r="N1361" i="19"/>
  <c r="C1361" i="19"/>
  <c r="AP1360" i="19"/>
  <c r="AM1360" i="19"/>
  <c r="AL1360" i="19"/>
  <c r="AA1360" i="19"/>
  <c r="AB1360" i="19" s="1"/>
  <c r="U1360" i="19"/>
  <c r="V1360" i="19" s="1"/>
  <c r="Q1360" i="19"/>
  <c r="P1360" i="19"/>
  <c r="O1360" i="19"/>
  <c r="N1360" i="19"/>
  <c r="C1360" i="19"/>
  <c r="AP1359" i="19"/>
  <c r="AM1359" i="19"/>
  <c r="AL1359" i="19"/>
  <c r="AA1359" i="19"/>
  <c r="Y1359" i="19"/>
  <c r="Y1348" i="19" s="1"/>
  <c r="U1359" i="19"/>
  <c r="V1359" i="19" s="1"/>
  <c r="Q1359" i="19"/>
  <c r="P1359" i="19"/>
  <c r="O1359" i="19"/>
  <c r="N1359" i="19"/>
  <c r="C1359" i="19"/>
  <c r="AP1358" i="19"/>
  <c r="AM1358" i="19"/>
  <c r="AL1358" i="19"/>
  <c r="AA1358" i="19"/>
  <c r="AB1358" i="19" s="1"/>
  <c r="U1358" i="19"/>
  <c r="V1358" i="19" s="1"/>
  <c r="Q1358" i="19"/>
  <c r="P1358" i="19"/>
  <c r="O1358" i="19"/>
  <c r="N1358" i="19"/>
  <c r="C1358" i="19"/>
  <c r="AP1357" i="19"/>
  <c r="AM1357" i="19"/>
  <c r="AL1357" i="19"/>
  <c r="AA1357" i="19"/>
  <c r="AB1357" i="19" s="1"/>
  <c r="U1357" i="19"/>
  <c r="V1357" i="19" s="1"/>
  <c r="Q1357" i="19"/>
  <c r="P1357" i="19"/>
  <c r="O1357" i="19"/>
  <c r="N1357" i="19"/>
  <c r="C1357" i="19"/>
  <c r="AP1356" i="19"/>
  <c r="AM1356" i="19"/>
  <c r="AL1356" i="19"/>
  <c r="AA1356" i="19"/>
  <c r="AB1356" i="19" s="1"/>
  <c r="U1356" i="19"/>
  <c r="V1356" i="19" s="1"/>
  <c r="Q1356" i="19"/>
  <c r="P1356" i="19"/>
  <c r="O1356" i="19"/>
  <c r="N1356" i="19"/>
  <c r="C1356" i="19"/>
  <c r="AP1355" i="19"/>
  <c r="AM1355" i="19"/>
  <c r="AL1355" i="19"/>
  <c r="AA1355" i="19"/>
  <c r="AB1355" i="19" s="1"/>
  <c r="U1355" i="19"/>
  <c r="V1355" i="19" s="1"/>
  <c r="Q1355" i="19"/>
  <c r="P1355" i="19"/>
  <c r="O1355" i="19"/>
  <c r="N1355" i="19"/>
  <c r="C1355" i="19"/>
  <c r="AP1354" i="19"/>
  <c r="AM1354" i="19"/>
  <c r="AL1354" i="19"/>
  <c r="AA1354" i="19"/>
  <c r="AB1354" i="19" s="1"/>
  <c r="U1354" i="19"/>
  <c r="V1354" i="19" s="1"/>
  <c r="Q1354" i="19"/>
  <c r="P1354" i="19"/>
  <c r="O1354" i="19"/>
  <c r="N1354" i="19"/>
  <c r="C1354" i="19"/>
  <c r="AP1353" i="19"/>
  <c r="AM1353" i="19"/>
  <c r="AL1353" i="19"/>
  <c r="AA1353" i="19"/>
  <c r="AB1353" i="19" s="1"/>
  <c r="U1353" i="19"/>
  <c r="V1353" i="19" s="1"/>
  <c r="Q1353" i="19"/>
  <c r="P1353" i="19"/>
  <c r="O1353" i="19"/>
  <c r="N1353" i="19"/>
  <c r="C1353" i="19"/>
  <c r="AP1352" i="19"/>
  <c r="AM1352" i="19"/>
  <c r="AL1352" i="19"/>
  <c r="AA1352" i="19"/>
  <c r="AB1352" i="19" s="1"/>
  <c r="U1352" i="19"/>
  <c r="V1352" i="19" s="1"/>
  <c r="Q1352" i="19"/>
  <c r="P1352" i="19"/>
  <c r="O1352" i="19"/>
  <c r="N1352" i="19"/>
  <c r="C1352" i="19"/>
  <c r="AP1351" i="19"/>
  <c r="AM1351" i="19"/>
  <c r="AL1351" i="19"/>
  <c r="AA1351" i="19"/>
  <c r="AB1351" i="19" s="1"/>
  <c r="U1351" i="19"/>
  <c r="V1351" i="19" s="1"/>
  <c r="Q1351" i="19"/>
  <c r="P1351" i="19"/>
  <c r="O1351" i="19"/>
  <c r="N1351" i="19"/>
  <c r="C1351" i="19"/>
  <c r="AP1350" i="19"/>
  <c r="AM1350" i="19"/>
  <c r="AL1350" i="19"/>
  <c r="AA1350" i="19"/>
  <c r="AB1350" i="19" s="1"/>
  <c r="U1350" i="19"/>
  <c r="V1350" i="19" s="1"/>
  <c r="Q1350" i="19"/>
  <c r="P1350" i="19"/>
  <c r="O1350" i="19"/>
  <c r="N1350" i="19"/>
  <c r="C1350" i="19"/>
  <c r="AP1349" i="19"/>
  <c r="AM1349" i="19"/>
  <c r="AL1349" i="19"/>
  <c r="AA1349" i="19"/>
  <c r="AB1349" i="19" s="1"/>
  <c r="U1349" i="19"/>
  <c r="V1349" i="19" s="1"/>
  <c r="Q1349" i="19"/>
  <c r="P1349" i="19"/>
  <c r="O1349" i="19"/>
  <c r="N1349" i="19"/>
  <c r="C1349" i="19"/>
  <c r="A1349" i="19"/>
  <c r="A1350" i="19" s="1"/>
  <c r="A1351" i="19" s="1"/>
  <c r="A1352" i="19" s="1"/>
  <c r="A1353" i="19" s="1"/>
  <c r="A1354" i="19" s="1"/>
  <c r="A1355" i="19" s="1"/>
  <c r="A1356" i="19" s="1"/>
  <c r="A1357" i="19" s="1"/>
  <c r="A1358" i="19" s="1"/>
  <c r="A1359" i="19" s="1"/>
  <c r="A1360" i="19" s="1"/>
  <c r="A1361" i="19" s="1"/>
  <c r="A1362" i="19" s="1"/>
  <c r="A1363" i="19" s="1"/>
  <c r="A1364" i="19" s="1"/>
  <c r="A1365" i="19" s="1"/>
  <c r="A1366" i="19" s="1"/>
  <c r="A1367" i="19" s="1"/>
  <c r="A1368" i="19" s="1"/>
  <c r="AO1348" i="19"/>
  <c r="AK1348" i="19"/>
  <c r="Z1348" i="19"/>
  <c r="T1348" i="19"/>
  <c r="M1348" i="19"/>
  <c r="C1348" i="19"/>
  <c r="AP1347" i="19"/>
  <c r="AM1347" i="19"/>
  <c r="AL1347" i="19"/>
  <c r="AB1347" i="19"/>
  <c r="AA1347" i="19"/>
  <c r="V1347" i="19"/>
  <c r="U1347" i="19"/>
  <c r="Q1347" i="19"/>
  <c r="P1347" i="19"/>
  <c r="O1347" i="19"/>
  <c r="N1347" i="19"/>
  <c r="C1347" i="19"/>
  <c r="AP1346" i="19"/>
  <c r="AM1346" i="19"/>
  <c r="AL1346" i="19"/>
  <c r="AA1346" i="19"/>
  <c r="AB1346" i="19" s="1"/>
  <c r="V1346" i="19"/>
  <c r="U1346" i="19"/>
  <c r="Q1346" i="19"/>
  <c r="P1346" i="19"/>
  <c r="O1346" i="19"/>
  <c r="N1346" i="19"/>
  <c r="C1346" i="19"/>
  <c r="AP1345" i="19"/>
  <c r="AM1345" i="19"/>
  <c r="AL1345" i="19"/>
  <c r="AA1345" i="19"/>
  <c r="AB1345" i="19" s="1"/>
  <c r="V1345" i="19"/>
  <c r="U1345" i="19"/>
  <c r="Q1345" i="19"/>
  <c r="P1345" i="19"/>
  <c r="O1345" i="19"/>
  <c r="N1345" i="19"/>
  <c r="C1345" i="19"/>
  <c r="AP1344" i="19"/>
  <c r="AM1344" i="19"/>
  <c r="AL1344" i="19"/>
  <c r="AA1344" i="19"/>
  <c r="AB1344" i="19" s="1"/>
  <c r="V1344" i="19"/>
  <c r="U1344" i="19"/>
  <c r="Q1344" i="19"/>
  <c r="P1344" i="19"/>
  <c r="O1344" i="19"/>
  <c r="N1344" i="19"/>
  <c r="C1344" i="19"/>
  <c r="AP1343" i="19"/>
  <c r="AM1343" i="19"/>
  <c r="AL1343" i="19"/>
  <c r="AA1343" i="19"/>
  <c r="AB1343" i="19" s="1"/>
  <c r="V1343" i="19"/>
  <c r="U1343" i="19"/>
  <c r="Q1343" i="19"/>
  <c r="P1343" i="19"/>
  <c r="O1343" i="19"/>
  <c r="N1343" i="19"/>
  <c r="C1343" i="19"/>
  <c r="AP1342" i="19"/>
  <c r="AM1342" i="19"/>
  <c r="AL1342" i="19"/>
  <c r="AA1342" i="19"/>
  <c r="AB1342" i="19" s="1"/>
  <c r="V1342" i="19"/>
  <c r="U1342" i="19"/>
  <c r="Q1342" i="19"/>
  <c r="P1342" i="19"/>
  <c r="O1342" i="19"/>
  <c r="N1342" i="19"/>
  <c r="C1342" i="19"/>
  <c r="AP1341" i="19"/>
  <c r="AM1341" i="19"/>
  <c r="AL1341" i="19"/>
  <c r="AA1341" i="19"/>
  <c r="AB1341" i="19" s="1"/>
  <c r="V1341" i="19"/>
  <c r="U1341" i="19"/>
  <c r="Q1341" i="19"/>
  <c r="P1341" i="19"/>
  <c r="O1341" i="19"/>
  <c r="N1341" i="19"/>
  <c r="C1341" i="19"/>
  <c r="AP1340" i="19"/>
  <c r="AM1340" i="19"/>
  <c r="AL1340" i="19"/>
  <c r="AA1340" i="19"/>
  <c r="AB1340" i="19" s="1"/>
  <c r="V1340" i="19"/>
  <c r="U1340" i="19"/>
  <c r="Q1340" i="19"/>
  <c r="P1340" i="19"/>
  <c r="O1340" i="19"/>
  <c r="N1340" i="19"/>
  <c r="C1340" i="19"/>
  <c r="AP1339" i="19"/>
  <c r="AM1339" i="19"/>
  <c r="AL1339" i="19"/>
  <c r="AA1339" i="19"/>
  <c r="AB1339" i="19" s="1"/>
  <c r="V1339" i="19"/>
  <c r="U1339" i="19"/>
  <c r="Q1339" i="19"/>
  <c r="P1339" i="19"/>
  <c r="O1339" i="19"/>
  <c r="N1339" i="19"/>
  <c r="C1339" i="19"/>
  <c r="AP1338" i="19"/>
  <c r="AM1338" i="19"/>
  <c r="AL1338" i="19"/>
  <c r="AA1338" i="19"/>
  <c r="AB1338" i="19" s="1"/>
  <c r="V1338" i="19"/>
  <c r="U1338" i="19"/>
  <c r="Q1338" i="19"/>
  <c r="P1338" i="19"/>
  <c r="O1338" i="19"/>
  <c r="N1338" i="19"/>
  <c r="C1338" i="19"/>
  <c r="AP1337" i="19"/>
  <c r="AM1337" i="19"/>
  <c r="AL1337" i="19"/>
  <c r="AA1337" i="19"/>
  <c r="AB1337" i="19" s="1"/>
  <c r="V1337" i="19"/>
  <c r="U1337" i="19"/>
  <c r="Q1337" i="19"/>
  <c r="P1337" i="19"/>
  <c r="O1337" i="19"/>
  <c r="N1337" i="19"/>
  <c r="C1337" i="19"/>
  <c r="AP1336" i="19"/>
  <c r="AM1336" i="19"/>
  <c r="AL1336" i="19"/>
  <c r="AA1336" i="19"/>
  <c r="AB1336" i="19" s="1"/>
  <c r="V1336" i="19"/>
  <c r="U1336" i="19"/>
  <c r="Q1336" i="19"/>
  <c r="P1336" i="19"/>
  <c r="O1336" i="19"/>
  <c r="N1336" i="19"/>
  <c r="C1336" i="19"/>
  <c r="AP1335" i="19"/>
  <c r="AM1335" i="19"/>
  <c r="AL1335" i="19"/>
  <c r="AA1335" i="19"/>
  <c r="AB1335" i="19" s="1"/>
  <c r="V1335" i="19"/>
  <c r="U1335" i="19"/>
  <c r="Q1335" i="19"/>
  <c r="P1335" i="19"/>
  <c r="O1335" i="19"/>
  <c r="N1335" i="19"/>
  <c r="C1335" i="19"/>
  <c r="AP1334" i="19"/>
  <c r="AM1334" i="19"/>
  <c r="AL1334" i="19"/>
  <c r="AA1334" i="19"/>
  <c r="AB1334" i="19" s="1"/>
  <c r="V1334" i="19"/>
  <c r="U1334" i="19"/>
  <c r="Q1334" i="19"/>
  <c r="P1334" i="19"/>
  <c r="O1334" i="19"/>
  <c r="N1334" i="19"/>
  <c r="C1334" i="19"/>
  <c r="AP1333" i="19"/>
  <c r="AM1333" i="19"/>
  <c r="AL1333" i="19"/>
  <c r="AA1333" i="19"/>
  <c r="AB1333" i="19" s="1"/>
  <c r="V1333" i="19"/>
  <c r="U1333" i="19"/>
  <c r="Q1333" i="19"/>
  <c r="P1333" i="19"/>
  <c r="O1333" i="19"/>
  <c r="N1333" i="19"/>
  <c r="C1333" i="19"/>
  <c r="AP1332" i="19"/>
  <c r="AM1332" i="19"/>
  <c r="AL1332" i="19"/>
  <c r="AA1332" i="19"/>
  <c r="AB1332" i="19" s="1"/>
  <c r="V1332" i="19"/>
  <c r="U1332" i="19"/>
  <c r="Q1332" i="19"/>
  <c r="P1332" i="19"/>
  <c r="O1332" i="19"/>
  <c r="N1332" i="19"/>
  <c r="C1332" i="19"/>
  <c r="AP1331" i="19"/>
  <c r="AM1331" i="19"/>
  <c r="AL1331" i="19"/>
  <c r="AA1331" i="19"/>
  <c r="AB1331" i="19" s="1"/>
  <c r="V1331" i="19"/>
  <c r="U1331" i="19"/>
  <c r="Q1331" i="19"/>
  <c r="P1331" i="19"/>
  <c r="O1331" i="19"/>
  <c r="N1331" i="19"/>
  <c r="C1331" i="19"/>
  <c r="AP1330" i="19"/>
  <c r="AM1330" i="19"/>
  <c r="AL1330" i="19"/>
  <c r="AA1330" i="19"/>
  <c r="AB1330" i="19" s="1"/>
  <c r="V1330" i="19"/>
  <c r="U1330" i="19"/>
  <c r="Q1330" i="19"/>
  <c r="P1330" i="19"/>
  <c r="O1330" i="19"/>
  <c r="N1330" i="19"/>
  <c r="C1330" i="19"/>
  <c r="AP1329" i="19"/>
  <c r="AM1329" i="19"/>
  <c r="AL1329" i="19"/>
  <c r="AA1329" i="19"/>
  <c r="AB1329" i="19" s="1"/>
  <c r="V1329" i="19"/>
  <c r="U1329" i="19"/>
  <c r="Q1329" i="19"/>
  <c r="P1329" i="19"/>
  <c r="O1329" i="19"/>
  <c r="N1329" i="19"/>
  <c r="C1329" i="19"/>
  <c r="AP1328" i="19"/>
  <c r="AM1328" i="19"/>
  <c r="AL1328" i="19"/>
  <c r="AA1328" i="19"/>
  <c r="AB1328" i="19" s="1"/>
  <c r="V1328" i="19"/>
  <c r="U1328" i="19"/>
  <c r="Q1328" i="19"/>
  <c r="P1328" i="19"/>
  <c r="O1328" i="19"/>
  <c r="N1328" i="19"/>
  <c r="C1328" i="19"/>
  <c r="AP1327" i="19"/>
  <c r="AM1327" i="19"/>
  <c r="AL1327" i="19"/>
  <c r="AA1327" i="19"/>
  <c r="AB1327" i="19" s="1"/>
  <c r="V1327" i="19"/>
  <c r="U1327" i="19"/>
  <c r="Q1327" i="19"/>
  <c r="P1327" i="19"/>
  <c r="O1327" i="19"/>
  <c r="N1327" i="19"/>
  <c r="C1327" i="19"/>
  <c r="A1327" i="19"/>
  <c r="A1328" i="19" s="1"/>
  <c r="A1329" i="19" s="1"/>
  <c r="A1330" i="19" s="1"/>
  <c r="A1331" i="19" s="1"/>
  <c r="A1332" i="19" s="1"/>
  <c r="A1333" i="19" s="1"/>
  <c r="A1334" i="19" s="1"/>
  <c r="A1335" i="19" s="1"/>
  <c r="A1336" i="19" s="1"/>
  <c r="A1337" i="19" s="1"/>
  <c r="A1338" i="19" s="1"/>
  <c r="A1339" i="19" s="1"/>
  <c r="A1340" i="19" s="1"/>
  <c r="A1341" i="19" s="1"/>
  <c r="A1342" i="19" s="1"/>
  <c r="A1343" i="19" s="1"/>
  <c r="A1344" i="19" s="1"/>
  <c r="A1345" i="19" s="1"/>
  <c r="A1346" i="19" s="1"/>
  <c r="A1347" i="19" s="1"/>
  <c r="AO1326" i="19"/>
  <c r="AK1326" i="19"/>
  <c r="Z1326" i="19"/>
  <c r="Y1326" i="19"/>
  <c r="T1326" i="19"/>
  <c r="M1326" i="19"/>
  <c r="C1326" i="19"/>
  <c r="AP1325" i="19"/>
  <c r="AM1325" i="19"/>
  <c r="AL1325" i="19"/>
  <c r="AB1325" i="19"/>
  <c r="AA1325" i="19"/>
  <c r="V1325" i="19"/>
  <c r="U1325" i="19"/>
  <c r="Q1325" i="19"/>
  <c r="P1325" i="19"/>
  <c r="O1325" i="19"/>
  <c r="N1325" i="19"/>
  <c r="C1325" i="19"/>
  <c r="AP1324" i="19"/>
  <c r="AM1324" i="19"/>
  <c r="AL1324" i="19"/>
  <c r="AB1324" i="19"/>
  <c r="AA1324" i="19"/>
  <c r="V1324" i="19"/>
  <c r="U1324" i="19"/>
  <c r="Q1324" i="19"/>
  <c r="P1324" i="19"/>
  <c r="O1324" i="19"/>
  <c r="N1324" i="19"/>
  <c r="C1324" i="19"/>
  <c r="AP1323" i="19"/>
  <c r="AM1323" i="19"/>
  <c r="AL1323" i="19"/>
  <c r="AB1323" i="19"/>
  <c r="AA1323" i="19"/>
  <c r="V1323" i="19"/>
  <c r="U1323" i="19"/>
  <c r="Q1323" i="19"/>
  <c r="P1323" i="19"/>
  <c r="O1323" i="19"/>
  <c r="N1323" i="19"/>
  <c r="C1323" i="19"/>
  <c r="AP1322" i="19"/>
  <c r="AM1322" i="19"/>
  <c r="AL1322" i="19"/>
  <c r="AB1322" i="19"/>
  <c r="AA1322" i="19"/>
  <c r="V1322" i="19"/>
  <c r="U1322" i="19"/>
  <c r="Q1322" i="19"/>
  <c r="P1322" i="19"/>
  <c r="O1322" i="19"/>
  <c r="N1322" i="19"/>
  <c r="C1322" i="19"/>
  <c r="AP1321" i="19"/>
  <c r="AM1321" i="19"/>
  <c r="AL1321" i="19"/>
  <c r="AB1321" i="19"/>
  <c r="AA1321" i="19"/>
  <c r="V1321" i="19"/>
  <c r="U1321" i="19"/>
  <c r="Q1321" i="19"/>
  <c r="P1321" i="19"/>
  <c r="O1321" i="19"/>
  <c r="N1321" i="19"/>
  <c r="C1321" i="19"/>
  <c r="AP1320" i="19"/>
  <c r="AM1320" i="19"/>
  <c r="AL1320" i="19"/>
  <c r="AB1320" i="19"/>
  <c r="AA1320" i="19"/>
  <c r="V1320" i="19"/>
  <c r="U1320" i="19"/>
  <c r="Q1320" i="19"/>
  <c r="P1320" i="19"/>
  <c r="O1320" i="19"/>
  <c r="N1320" i="19"/>
  <c r="C1320" i="19"/>
  <c r="AP1319" i="19"/>
  <c r="AM1319" i="19"/>
  <c r="AL1319" i="19"/>
  <c r="AB1319" i="19"/>
  <c r="AA1319" i="19"/>
  <c r="V1319" i="19"/>
  <c r="U1319" i="19"/>
  <c r="Q1319" i="19"/>
  <c r="P1319" i="19"/>
  <c r="O1319" i="19"/>
  <c r="N1319" i="19"/>
  <c r="C1319" i="19"/>
  <c r="AP1318" i="19"/>
  <c r="AM1318" i="19"/>
  <c r="AL1318" i="19"/>
  <c r="AB1318" i="19"/>
  <c r="AA1318" i="19"/>
  <c r="V1318" i="19"/>
  <c r="U1318" i="19"/>
  <c r="Q1318" i="19"/>
  <c r="P1318" i="19"/>
  <c r="O1318" i="19"/>
  <c r="N1318" i="19"/>
  <c r="C1318" i="19"/>
  <c r="AP1317" i="19"/>
  <c r="AM1317" i="19"/>
  <c r="AL1317" i="19"/>
  <c r="AB1317" i="19"/>
  <c r="AA1317" i="19"/>
  <c r="V1317" i="19"/>
  <c r="U1317" i="19"/>
  <c r="Q1317" i="19"/>
  <c r="P1317" i="19"/>
  <c r="O1317" i="19"/>
  <c r="N1317" i="19"/>
  <c r="C1317" i="19"/>
  <c r="AP1316" i="19"/>
  <c r="AM1316" i="19"/>
  <c r="AL1316" i="19"/>
  <c r="AB1316" i="19"/>
  <c r="AA1316" i="19"/>
  <c r="V1316" i="19"/>
  <c r="U1316" i="19"/>
  <c r="Q1316" i="19"/>
  <c r="P1316" i="19"/>
  <c r="O1316" i="19"/>
  <c r="N1316" i="19"/>
  <c r="C1316" i="19"/>
  <c r="AP1315" i="19"/>
  <c r="AM1315" i="19"/>
  <c r="AL1315" i="19"/>
  <c r="AB1315" i="19"/>
  <c r="AA1315" i="19"/>
  <c r="V1315" i="19"/>
  <c r="U1315" i="19"/>
  <c r="N1315" i="19"/>
  <c r="M1315" i="19"/>
  <c r="C1315" i="19"/>
  <c r="A1315" i="19"/>
  <c r="A1316" i="19" s="1"/>
  <c r="A1317" i="19" s="1"/>
  <c r="A1318" i="19" s="1"/>
  <c r="A1319" i="19" s="1"/>
  <c r="A1320" i="19" s="1"/>
  <c r="A1321" i="19" s="1"/>
  <c r="A1322" i="19" s="1"/>
  <c r="A1323" i="19" s="1"/>
  <c r="A1324" i="19" s="1"/>
  <c r="A1325" i="19" s="1"/>
  <c r="AO1314" i="19"/>
  <c r="AK1314" i="19"/>
  <c r="Z1314" i="19"/>
  <c r="Y1314" i="19"/>
  <c r="T1314" i="19"/>
  <c r="C1314" i="19"/>
  <c r="AP1313" i="19"/>
  <c r="AM1313" i="19"/>
  <c r="AL1313" i="19"/>
  <c r="AB1313" i="19"/>
  <c r="AA1313" i="19"/>
  <c r="V1313" i="19"/>
  <c r="U1313" i="19"/>
  <c r="Q1313" i="19"/>
  <c r="P1313" i="19"/>
  <c r="O1313" i="19"/>
  <c r="N1313" i="19"/>
  <c r="C1313" i="19"/>
  <c r="AP1312" i="19"/>
  <c r="AM1312" i="19"/>
  <c r="AL1312" i="19"/>
  <c r="AA1312" i="19"/>
  <c r="AB1312" i="19" s="1"/>
  <c r="V1312" i="19"/>
  <c r="U1312" i="19"/>
  <c r="Q1312" i="19"/>
  <c r="P1312" i="19"/>
  <c r="O1312" i="19"/>
  <c r="N1312" i="19"/>
  <c r="C1312" i="19"/>
  <c r="AP1311" i="19"/>
  <c r="AM1311" i="19"/>
  <c r="AL1311" i="19"/>
  <c r="AA1311" i="19"/>
  <c r="Y1311" i="19"/>
  <c r="Y1292" i="19" s="1"/>
  <c r="V1311" i="19"/>
  <c r="U1311" i="19"/>
  <c r="Q1311" i="19"/>
  <c r="P1311" i="19"/>
  <c r="O1311" i="19"/>
  <c r="N1311" i="19"/>
  <c r="C1311" i="19"/>
  <c r="AP1310" i="19"/>
  <c r="AM1310" i="19"/>
  <c r="AL1310" i="19"/>
  <c r="AA1310" i="19"/>
  <c r="AB1310" i="19" s="1"/>
  <c r="V1310" i="19"/>
  <c r="U1310" i="19"/>
  <c r="Q1310" i="19"/>
  <c r="P1310" i="19"/>
  <c r="O1310" i="19"/>
  <c r="N1310" i="19"/>
  <c r="C1310" i="19"/>
  <c r="AP1309" i="19"/>
  <c r="AM1309" i="19"/>
  <c r="AL1309" i="19"/>
  <c r="AA1309" i="19"/>
  <c r="AB1309" i="19" s="1"/>
  <c r="V1309" i="19"/>
  <c r="U1309" i="19"/>
  <c r="Q1309" i="19"/>
  <c r="P1309" i="19"/>
  <c r="O1309" i="19"/>
  <c r="N1309" i="19"/>
  <c r="C1309" i="19"/>
  <c r="AP1308" i="19"/>
  <c r="AM1308" i="19"/>
  <c r="AL1308" i="19"/>
  <c r="AA1308" i="19"/>
  <c r="AB1308" i="19" s="1"/>
  <c r="V1308" i="19"/>
  <c r="U1308" i="19"/>
  <c r="Q1308" i="19"/>
  <c r="P1308" i="19"/>
  <c r="O1308" i="19"/>
  <c r="N1308" i="19"/>
  <c r="C1308" i="19"/>
  <c r="AP1307" i="19"/>
  <c r="AM1307" i="19"/>
  <c r="AL1307" i="19"/>
  <c r="AA1307" i="19"/>
  <c r="AB1307" i="19" s="1"/>
  <c r="V1307" i="19"/>
  <c r="U1307" i="19"/>
  <c r="Q1307" i="19"/>
  <c r="P1307" i="19"/>
  <c r="O1307" i="19"/>
  <c r="N1307" i="19"/>
  <c r="C1307" i="19"/>
  <c r="AP1306" i="19"/>
  <c r="AM1306" i="19"/>
  <c r="AL1306" i="19"/>
  <c r="AA1306" i="19"/>
  <c r="AB1306" i="19" s="1"/>
  <c r="V1306" i="19"/>
  <c r="U1306" i="19"/>
  <c r="Q1306" i="19"/>
  <c r="P1306" i="19"/>
  <c r="O1306" i="19"/>
  <c r="N1306" i="19"/>
  <c r="C1306" i="19"/>
  <c r="AP1305" i="19"/>
  <c r="AM1305" i="19"/>
  <c r="AL1305" i="19"/>
  <c r="AA1305" i="19"/>
  <c r="AB1305" i="19" s="1"/>
  <c r="V1305" i="19"/>
  <c r="U1305" i="19"/>
  <c r="Q1305" i="19"/>
  <c r="P1305" i="19"/>
  <c r="O1305" i="19"/>
  <c r="N1305" i="19"/>
  <c r="C1305" i="19"/>
  <c r="AP1304" i="19"/>
  <c r="AM1304" i="19"/>
  <c r="AL1304" i="19"/>
  <c r="AA1304" i="19"/>
  <c r="AB1304" i="19" s="1"/>
  <c r="V1304" i="19"/>
  <c r="U1304" i="19"/>
  <c r="Q1304" i="19"/>
  <c r="P1304" i="19"/>
  <c r="O1304" i="19"/>
  <c r="N1304" i="19"/>
  <c r="C1304" i="19"/>
  <c r="AP1303" i="19"/>
  <c r="AM1303" i="19"/>
  <c r="AL1303" i="19"/>
  <c r="AA1303" i="19"/>
  <c r="AB1303" i="19" s="1"/>
  <c r="V1303" i="19"/>
  <c r="U1303" i="19"/>
  <c r="Q1303" i="19"/>
  <c r="P1303" i="19"/>
  <c r="O1303" i="19"/>
  <c r="N1303" i="19"/>
  <c r="C1303" i="19"/>
  <c r="AP1302" i="19"/>
  <c r="AM1302" i="19"/>
  <c r="AL1302" i="19"/>
  <c r="AA1302" i="19"/>
  <c r="AB1302" i="19" s="1"/>
  <c r="V1302" i="19"/>
  <c r="U1302" i="19"/>
  <c r="Q1302" i="19"/>
  <c r="P1302" i="19"/>
  <c r="O1302" i="19"/>
  <c r="N1302" i="19"/>
  <c r="C1302" i="19"/>
  <c r="AP1301" i="19"/>
  <c r="AM1301" i="19"/>
  <c r="AL1301" i="19"/>
  <c r="AA1301" i="19"/>
  <c r="AB1301" i="19" s="1"/>
  <c r="U1301" i="19"/>
  <c r="V1301" i="19" s="1"/>
  <c r="Q1301" i="19"/>
  <c r="P1301" i="19"/>
  <c r="O1301" i="19"/>
  <c r="N1301" i="19"/>
  <c r="C1301" i="19"/>
  <c r="AP1300" i="19"/>
  <c r="AM1300" i="19"/>
  <c r="AL1300" i="19"/>
  <c r="AA1300" i="19"/>
  <c r="AB1300" i="19" s="1"/>
  <c r="U1300" i="19"/>
  <c r="V1300" i="19" s="1"/>
  <c r="Q1300" i="19"/>
  <c r="P1300" i="19"/>
  <c r="O1300" i="19"/>
  <c r="N1300" i="19"/>
  <c r="C1300" i="19"/>
  <c r="AP1299" i="19"/>
  <c r="AM1299" i="19"/>
  <c r="AL1299" i="19"/>
  <c r="AA1299" i="19"/>
  <c r="AB1299" i="19" s="1"/>
  <c r="U1299" i="19"/>
  <c r="V1299" i="19" s="1"/>
  <c r="Q1299" i="19"/>
  <c r="P1299" i="19"/>
  <c r="O1299" i="19"/>
  <c r="N1299" i="19"/>
  <c r="C1299" i="19"/>
  <c r="AP1298" i="19"/>
  <c r="AM1298" i="19"/>
  <c r="AL1298" i="19"/>
  <c r="AA1298" i="19"/>
  <c r="AB1298" i="19" s="1"/>
  <c r="U1298" i="19"/>
  <c r="V1298" i="19" s="1"/>
  <c r="Q1298" i="19"/>
  <c r="P1298" i="19"/>
  <c r="O1298" i="19"/>
  <c r="N1298" i="19"/>
  <c r="C1298" i="19"/>
  <c r="AP1297" i="19"/>
  <c r="AM1297" i="19"/>
  <c r="AL1297" i="19"/>
  <c r="AA1297" i="19"/>
  <c r="AB1297" i="19" s="1"/>
  <c r="U1297" i="19"/>
  <c r="V1297" i="19" s="1"/>
  <c r="Q1297" i="19"/>
  <c r="P1297" i="19"/>
  <c r="O1297" i="19"/>
  <c r="N1297" i="19"/>
  <c r="C1297" i="19"/>
  <c r="AP1296" i="19"/>
  <c r="AM1296" i="19"/>
  <c r="AL1296" i="19"/>
  <c r="AA1296" i="19"/>
  <c r="AB1296" i="19" s="1"/>
  <c r="U1296" i="19"/>
  <c r="V1296" i="19" s="1"/>
  <c r="Q1296" i="19"/>
  <c r="P1296" i="19"/>
  <c r="O1296" i="19"/>
  <c r="N1296" i="19"/>
  <c r="C1296" i="19"/>
  <c r="AP1295" i="19"/>
  <c r="AM1295" i="19"/>
  <c r="AL1295" i="19"/>
  <c r="AA1295" i="19"/>
  <c r="AB1295" i="19" s="1"/>
  <c r="U1295" i="19"/>
  <c r="V1295" i="19" s="1"/>
  <c r="Q1295" i="19"/>
  <c r="P1295" i="19"/>
  <c r="O1295" i="19"/>
  <c r="N1295" i="19"/>
  <c r="C1295" i="19"/>
  <c r="AP1294" i="19"/>
  <c r="AL1294" i="19"/>
  <c r="AM1294" i="19" s="1"/>
  <c r="AA1294" i="19"/>
  <c r="AB1294" i="19" s="1"/>
  <c r="U1294" i="19"/>
  <c r="V1294" i="19" s="1"/>
  <c r="Q1294" i="19"/>
  <c r="P1294" i="19"/>
  <c r="O1294" i="19"/>
  <c r="N1294" i="19"/>
  <c r="C1294" i="19"/>
  <c r="AP1293" i="19"/>
  <c r="AL1293" i="19"/>
  <c r="AM1293" i="19" s="1"/>
  <c r="AA1293" i="19"/>
  <c r="AB1293" i="19" s="1"/>
  <c r="U1293" i="19"/>
  <c r="V1293" i="19" s="1"/>
  <c r="N1293" i="19"/>
  <c r="P1293" i="19" s="1"/>
  <c r="C1293" i="19"/>
  <c r="A1293" i="19"/>
  <c r="A1294" i="19" s="1"/>
  <c r="A1295" i="19" s="1"/>
  <c r="A1296" i="19" s="1"/>
  <c r="A1297" i="19" s="1"/>
  <c r="A1298" i="19" s="1"/>
  <c r="A1299" i="19" s="1"/>
  <c r="A1300" i="19" s="1"/>
  <c r="A1301" i="19" s="1"/>
  <c r="A1302" i="19" s="1"/>
  <c r="A1303" i="19" s="1"/>
  <c r="A1304" i="19" s="1"/>
  <c r="A1305" i="19" s="1"/>
  <c r="A1306" i="19" s="1"/>
  <c r="A1307" i="19" s="1"/>
  <c r="A1308" i="19" s="1"/>
  <c r="A1309" i="19" s="1"/>
  <c r="A1310" i="19" s="1"/>
  <c r="A1311" i="19" s="1"/>
  <c r="A1312" i="19" s="1"/>
  <c r="A1313" i="19" s="1"/>
  <c r="AO1292" i="19"/>
  <c r="AK1292" i="19"/>
  <c r="Z1292" i="19"/>
  <c r="T1292" i="19"/>
  <c r="M1292" i="19"/>
  <c r="C1292" i="19"/>
  <c r="AP1291" i="19"/>
  <c r="AM1291" i="19"/>
  <c r="AL1291" i="19"/>
  <c r="AB1291" i="19"/>
  <c r="AA1291" i="19"/>
  <c r="V1291" i="19"/>
  <c r="U1291" i="19"/>
  <c r="Q1291" i="19"/>
  <c r="P1291" i="19"/>
  <c r="O1291" i="19"/>
  <c r="N1291" i="19"/>
  <c r="C1291" i="19"/>
  <c r="AP1290" i="19"/>
  <c r="AM1290" i="19"/>
  <c r="AL1290" i="19"/>
  <c r="AB1290" i="19"/>
  <c r="AA1290" i="19"/>
  <c r="V1290" i="19"/>
  <c r="U1290" i="19"/>
  <c r="Q1290" i="19"/>
  <c r="P1290" i="19"/>
  <c r="O1290" i="19"/>
  <c r="N1290" i="19"/>
  <c r="C1290" i="19"/>
  <c r="AP1289" i="19"/>
  <c r="AM1289" i="19"/>
  <c r="AL1289" i="19"/>
  <c r="AA1289" i="19"/>
  <c r="AB1289" i="19" s="1"/>
  <c r="V1289" i="19"/>
  <c r="U1289" i="19"/>
  <c r="Q1289" i="19"/>
  <c r="P1289" i="19"/>
  <c r="O1289" i="19"/>
  <c r="N1289" i="19"/>
  <c r="C1289" i="19"/>
  <c r="AP1288" i="19"/>
  <c r="AM1288" i="19"/>
  <c r="AL1288" i="19"/>
  <c r="AA1288" i="19"/>
  <c r="AB1288" i="19" s="1"/>
  <c r="V1288" i="19"/>
  <c r="U1288" i="19"/>
  <c r="Q1288" i="19"/>
  <c r="P1288" i="19"/>
  <c r="O1288" i="19"/>
  <c r="N1288" i="19"/>
  <c r="C1288" i="19"/>
  <c r="AP1287" i="19"/>
  <c r="AM1287" i="19"/>
  <c r="AL1287" i="19"/>
  <c r="AA1287" i="19"/>
  <c r="AB1287" i="19" s="1"/>
  <c r="V1287" i="19"/>
  <c r="U1287" i="19"/>
  <c r="Q1287" i="19"/>
  <c r="P1287" i="19"/>
  <c r="O1287" i="19"/>
  <c r="N1287" i="19"/>
  <c r="C1287" i="19"/>
  <c r="AP1286" i="19"/>
  <c r="AM1286" i="19"/>
  <c r="AL1286" i="19"/>
  <c r="AA1286" i="19"/>
  <c r="AB1286" i="19" s="1"/>
  <c r="V1286" i="19"/>
  <c r="U1286" i="19"/>
  <c r="Q1286" i="19"/>
  <c r="P1286" i="19"/>
  <c r="O1286" i="19"/>
  <c r="N1286" i="19"/>
  <c r="C1286" i="19"/>
  <c r="AP1285" i="19"/>
  <c r="AM1285" i="19"/>
  <c r="AL1285" i="19"/>
  <c r="AA1285" i="19"/>
  <c r="AB1285" i="19" s="1"/>
  <c r="V1285" i="19"/>
  <c r="U1285" i="19"/>
  <c r="Q1285" i="19"/>
  <c r="P1285" i="19"/>
  <c r="O1285" i="19"/>
  <c r="N1285" i="19"/>
  <c r="C1285" i="19"/>
  <c r="AP1284" i="19"/>
  <c r="AM1284" i="19"/>
  <c r="AL1284" i="19"/>
  <c r="AA1284" i="19"/>
  <c r="AB1284" i="19" s="1"/>
  <c r="V1284" i="19"/>
  <c r="U1284" i="19"/>
  <c r="Q1284" i="19"/>
  <c r="P1284" i="19"/>
  <c r="O1284" i="19"/>
  <c r="N1284" i="19"/>
  <c r="C1284" i="19"/>
  <c r="AP1283" i="19"/>
  <c r="AM1283" i="19"/>
  <c r="AL1283" i="19"/>
  <c r="AA1283" i="19"/>
  <c r="AB1283" i="19" s="1"/>
  <c r="V1283" i="19"/>
  <c r="U1283" i="19"/>
  <c r="Q1283" i="19"/>
  <c r="P1283" i="19"/>
  <c r="O1283" i="19"/>
  <c r="N1283" i="19"/>
  <c r="C1283" i="19"/>
  <c r="AP1282" i="19"/>
  <c r="AM1282" i="19"/>
  <c r="AL1282" i="19"/>
  <c r="AA1282" i="19"/>
  <c r="AB1282" i="19" s="1"/>
  <c r="V1282" i="19"/>
  <c r="U1282" i="19"/>
  <c r="Q1282" i="19"/>
  <c r="P1282" i="19"/>
  <c r="O1282" i="19"/>
  <c r="N1282" i="19"/>
  <c r="C1282" i="19"/>
  <c r="AP1281" i="19"/>
  <c r="AM1281" i="19"/>
  <c r="AL1281" i="19"/>
  <c r="AA1281" i="19"/>
  <c r="AB1281" i="19" s="1"/>
  <c r="V1281" i="19"/>
  <c r="U1281" i="19"/>
  <c r="Q1281" i="19"/>
  <c r="P1281" i="19"/>
  <c r="O1281" i="19"/>
  <c r="N1281" i="19"/>
  <c r="C1281" i="19"/>
  <c r="AP1280" i="19"/>
  <c r="AM1280" i="19"/>
  <c r="AL1280" i="19"/>
  <c r="AA1280" i="19"/>
  <c r="AB1280" i="19" s="1"/>
  <c r="V1280" i="19"/>
  <c r="U1280" i="19"/>
  <c r="Q1280" i="19"/>
  <c r="P1280" i="19"/>
  <c r="O1280" i="19"/>
  <c r="N1280" i="19"/>
  <c r="C1280" i="19"/>
  <c r="AP1279" i="19"/>
  <c r="AM1279" i="19"/>
  <c r="AL1279" i="19"/>
  <c r="AA1279" i="19"/>
  <c r="AB1279" i="19" s="1"/>
  <c r="V1279" i="19"/>
  <c r="U1279" i="19"/>
  <c r="Q1279" i="19"/>
  <c r="P1279" i="19"/>
  <c r="O1279" i="19"/>
  <c r="N1279" i="19"/>
  <c r="C1279" i="19"/>
  <c r="AP1278" i="19"/>
  <c r="AM1278" i="19"/>
  <c r="AL1278" i="19"/>
  <c r="AA1278" i="19"/>
  <c r="AB1278" i="19" s="1"/>
  <c r="V1278" i="19"/>
  <c r="U1278" i="19"/>
  <c r="Q1278" i="19"/>
  <c r="P1278" i="19"/>
  <c r="O1278" i="19"/>
  <c r="N1278" i="19"/>
  <c r="C1278" i="19"/>
  <c r="AP1277" i="19"/>
  <c r="AM1277" i="19"/>
  <c r="AL1277" i="19"/>
  <c r="AA1277" i="19"/>
  <c r="AB1277" i="19" s="1"/>
  <c r="V1277" i="19"/>
  <c r="U1277" i="19"/>
  <c r="Q1277" i="19"/>
  <c r="P1277" i="19"/>
  <c r="O1277" i="19"/>
  <c r="N1277" i="19"/>
  <c r="C1277" i="19"/>
  <c r="AP1276" i="19"/>
  <c r="AM1276" i="19"/>
  <c r="AL1276" i="19"/>
  <c r="AA1276" i="19"/>
  <c r="AB1276" i="19" s="1"/>
  <c r="V1276" i="19"/>
  <c r="U1276" i="19"/>
  <c r="Q1276" i="19"/>
  <c r="P1276" i="19"/>
  <c r="O1276" i="19"/>
  <c r="N1276" i="19"/>
  <c r="C1276" i="19"/>
  <c r="AP1275" i="19"/>
  <c r="AM1275" i="19"/>
  <c r="AL1275" i="19"/>
  <c r="AA1275" i="19"/>
  <c r="AB1275" i="19" s="1"/>
  <c r="V1275" i="19"/>
  <c r="U1275" i="19"/>
  <c r="Q1275" i="19"/>
  <c r="P1275" i="19"/>
  <c r="O1275" i="19"/>
  <c r="N1275" i="19"/>
  <c r="C1275" i="19"/>
  <c r="AP1274" i="19"/>
  <c r="AM1274" i="19"/>
  <c r="AL1274" i="19"/>
  <c r="AA1274" i="19"/>
  <c r="AB1274" i="19" s="1"/>
  <c r="V1274" i="19"/>
  <c r="U1274" i="19"/>
  <c r="Q1274" i="19"/>
  <c r="P1274" i="19"/>
  <c r="O1274" i="19"/>
  <c r="N1274" i="19"/>
  <c r="C1274" i="19"/>
  <c r="A1274" i="19"/>
  <c r="A1275" i="19" s="1"/>
  <c r="A1276" i="19" s="1"/>
  <c r="A1277" i="19" s="1"/>
  <c r="A1278" i="19" s="1"/>
  <c r="A1279" i="19" s="1"/>
  <c r="A1280" i="19" s="1"/>
  <c r="A1281" i="19" s="1"/>
  <c r="A1282" i="19" s="1"/>
  <c r="A1283" i="19" s="1"/>
  <c r="A1284" i="19" s="1"/>
  <c r="A1285" i="19" s="1"/>
  <c r="A1286" i="19" s="1"/>
  <c r="A1287" i="19" s="1"/>
  <c r="A1288" i="19" s="1"/>
  <c r="A1289" i="19" s="1"/>
  <c r="A1290" i="19" s="1"/>
  <c r="A1291" i="19" s="1"/>
  <c r="AO1273" i="19"/>
  <c r="AK1273" i="19"/>
  <c r="Z1273" i="19"/>
  <c r="Y1273" i="19"/>
  <c r="T1273" i="19"/>
  <c r="M1273" i="19"/>
  <c r="C1273" i="19"/>
  <c r="AP1272" i="19"/>
  <c r="AM1272" i="19"/>
  <c r="AL1272" i="19"/>
  <c r="AB1272" i="19"/>
  <c r="AA1272" i="19"/>
  <c r="V1272" i="19"/>
  <c r="U1272" i="19"/>
  <c r="Q1272" i="19"/>
  <c r="P1272" i="19"/>
  <c r="O1272" i="19"/>
  <c r="N1272" i="19"/>
  <c r="C1272" i="19"/>
  <c r="AP1271" i="19"/>
  <c r="AM1271" i="19"/>
  <c r="AL1271" i="19"/>
  <c r="AB1271" i="19"/>
  <c r="AA1271" i="19"/>
  <c r="U1271" i="19"/>
  <c r="V1271" i="19" s="1"/>
  <c r="Q1271" i="19"/>
  <c r="P1271" i="19"/>
  <c r="O1271" i="19"/>
  <c r="N1271" i="19"/>
  <c r="C1271" i="19"/>
  <c r="AP1270" i="19"/>
  <c r="AM1270" i="19"/>
  <c r="AL1270" i="19"/>
  <c r="AB1270" i="19"/>
  <c r="AA1270" i="19"/>
  <c r="U1270" i="19"/>
  <c r="V1270" i="19" s="1"/>
  <c r="Q1270" i="19"/>
  <c r="P1270" i="19"/>
  <c r="O1270" i="19"/>
  <c r="N1270" i="19"/>
  <c r="C1270" i="19"/>
  <c r="AP1269" i="19"/>
  <c r="AM1269" i="19"/>
  <c r="AL1269" i="19"/>
  <c r="AB1269" i="19"/>
  <c r="AA1269" i="19"/>
  <c r="U1269" i="19"/>
  <c r="V1269" i="19" s="1"/>
  <c r="Q1269" i="19"/>
  <c r="P1269" i="19"/>
  <c r="O1269" i="19"/>
  <c r="N1269" i="19"/>
  <c r="C1269" i="19"/>
  <c r="AP1268" i="19"/>
  <c r="AM1268" i="19"/>
  <c r="AL1268" i="19"/>
  <c r="AB1268" i="19"/>
  <c r="AA1268" i="19"/>
  <c r="U1268" i="19"/>
  <c r="V1268" i="19" s="1"/>
  <c r="Q1268" i="19"/>
  <c r="P1268" i="19"/>
  <c r="O1268" i="19"/>
  <c r="N1268" i="19"/>
  <c r="C1268" i="19"/>
  <c r="AP1267" i="19"/>
  <c r="AM1267" i="19"/>
  <c r="AL1267" i="19"/>
  <c r="AB1267" i="19"/>
  <c r="AA1267" i="19"/>
  <c r="U1267" i="19"/>
  <c r="V1267" i="19" s="1"/>
  <c r="Q1267" i="19"/>
  <c r="P1267" i="19"/>
  <c r="O1267" i="19"/>
  <c r="N1267" i="19"/>
  <c r="C1267" i="19"/>
  <c r="AP1266" i="19"/>
  <c r="AM1266" i="19"/>
  <c r="AL1266" i="19"/>
  <c r="AB1266" i="19"/>
  <c r="AA1266" i="19"/>
  <c r="U1266" i="19"/>
  <c r="V1266" i="19" s="1"/>
  <c r="Q1266" i="19"/>
  <c r="P1266" i="19"/>
  <c r="O1266" i="19"/>
  <c r="N1266" i="19"/>
  <c r="C1266" i="19"/>
  <c r="AP1265" i="19"/>
  <c r="AM1265" i="19"/>
  <c r="AL1265" i="19"/>
  <c r="AB1265" i="19"/>
  <c r="AA1265" i="19"/>
  <c r="U1265" i="19"/>
  <c r="V1265" i="19" s="1"/>
  <c r="Q1265" i="19"/>
  <c r="P1265" i="19"/>
  <c r="O1265" i="19"/>
  <c r="N1265" i="19"/>
  <c r="C1265" i="19"/>
  <c r="AP1264" i="19"/>
  <c r="AM1264" i="19"/>
  <c r="AL1264" i="19"/>
  <c r="AB1264" i="19"/>
  <c r="AA1264" i="19"/>
  <c r="U1264" i="19"/>
  <c r="V1264" i="19" s="1"/>
  <c r="Q1264" i="19"/>
  <c r="P1264" i="19"/>
  <c r="O1264" i="19"/>
  <c r="N1264" i="19"/>
  <c r="C1264" i="19"/>
  <c r="AP1263" i="19"/>
  <c r="AM1263" i="19"/>
  <c r="AL1263" i="19"/>
  <c r="AB1263" i="19"/>
  <c r="AA1263" i="19"/>
  <c r="U1263" i="19"/>
  <c r="V1263" i="19" s="1"/>
  <c r="Q1263" i="19"/>
  <c r="P1263" i="19"/>
  <c r="O1263" i="19"/>
  <c r="N1263" i="19"/>
  <c r="C1263" i="19"/>
  <c r="AP1262" i="19"/>
  <c r="AM1262" i="19"/>
  <c r="AL1262" i="19"/>
  <c r="AB1262" i="19"/>
  <c r="AA1262" i="19"/>
  <c r="U1262" i="19"/>
  <c r="V1262" i="19" s="1"/>
  <c r="Q1262" i="19"/>
  <c r="P1262" i="19"/>
  <c r="O1262" i="19"/>
  <c r="N1262" i="19"/>
  <c r="C1262" i="19"/>
  <c r="AP1261" i="19"/>
  <c r="AM1261" i="19"/>
  <c r="AL1261" i="19"/>
  <c r="AA1261" i="19"/>
  <c r="AB1261" i="19" s="1"/>
  <c r="U1261" i="19"/>
  <c r="V1261" i="19" s="1"/>
  <c r="Q1261" i="19"/>
  <c r="P1261" i="19"/>
  <c r="O1261" i="19"/>
  <c r="N1261" i="19"/>
  <c r="C1261" i="19"/>
  <c r="AP1260" i="19"/>
  <c r="AM1260" i="19"/>
  <c r="AL1260" i="19"/>
  <c r="AA1260" i="19"/>
  <c r="AB1260" i="19" s="1"/>
  <c r="U1260" i="19"/>
  <c r="V1260" i="19" s="1"/>
  <c r="Q1260" i="19"/>
  <c r="P1260" i="19"/>
  <c r="O1260" i="19"/>
  <c r="N1260" i="19"/>
  <c r="C1260" i="19"/>
  <c r="AP1259" i="19"/>
  <c r="AM1259" i="19"/>
  <c r="AL1259" i="19"/>
  <c r="AA1259" i="19"/>
  <c r="AB1259" i="19" s="1"/>
  <c r="U1259" i="19"/>
  <c r="V1259" i="19" s="1"/>
  <c r="Q1259" i="19"/>
  <c r="P1259" i="19"/>
  <c r="O1259" i="19"/>
  <c r="N1259" i="19"/>
  <c r="C1259" i="19"/>
  <c r="AP1258" i="19"/>
  <c r="AM1258" i="19"/>
  <c r="AL1258" i="19"/>
  <c r="AA1258" i="19"/>
  <c r="AB1258" i="19" s="1"/>
  <c r="U1258" i="19"/>
  <c r="V1258" i="19" s="1"/>
  <c r="Q1258" i="19"/>
  <c r="P1258" i="19"/>
  <c r="O1258" i="19"/>
  <c r="N1258" i="19"/>
  <c r="C1258" i="19"/>
  <c r="AP1257" i="19"/>
  <c r="AM1257" i="19"/>
  <c r="AL1257" i="19"/>
  <c r="AA1257" i="19"/>
  <c r="AB1257" i="19" s="1"/>
  <c r="U1257" i="19"/>
  <c r="V1257" i="19" s="1"/>
  <c r="Q1257" i="19"/>
  <c r="P1257" i="19"/>
  <c r="O1257" i="19"/>
  <c r="N1257" i="19"/>
  <c r="C1257" i="19"/>
  <c r="AP1256" i="19"/>
  <c r="AL1256" i="19"/>
  <c r="AM1256" i="19" s="1"/>
  <c r="AA1256" i="19"/>
  <c r="AB1256" i="19" s="1"/>
  <c r="U1256" i="19"/>
  <c r="V1256" i="19" s="1"/>
  <c r="Q1256" i="19"/>
  <c r="P1256" i="19"/>
  <c r="O1256" i="19"/>
  <c r="N1256" i="19"/>
  <c r="C1256" i="19"/>
  <c r="AP1255" i="19"/>
  <c r="AL1255" i="19"/>
  <c r="AM1255" i="19" s="1"/>
  <c r="AA1255" i="19"/>
  <c r="AB1255" i="19" s="1"/>
  <c r="U1255" i="19"/>
  <c r="V1255" i="19" s="1"/>
  <c r="N1255" i="19"/>
  <c r="P1255" i="19" s="1"/>
  <c r="C1255" i="19"/>
  <c r="A1255" i="19"/>
  <c r="A1256" i="19" s="1"/>
  <c r="A1257" i="19" s="1"/>
  <c r="A1258" i="19" s="1"/>
  <c r="A1259" i="19" s="1"/>
  <c r="A1260" i="19" s="1"/>
  <c r="A1261" i="19" s="1"/>
  <c r="A1262" i="19" s="1"/>
  <c r="A1263" i="19" s="1"/>
  <c r="A1264" i="19" s="1"/>
  <c r="A1265" i="19" s="1"/>
  <c r="A1266" i="19" s="1"/>
  <c r="A1267" i="19" s="1"/>
  <c r="A1268" i="19" s="1"/>
  <c r="A1269" i="19" s="1"/>
  <c r="A1270" i="19" s="1"/>
  <c r="A1271" i="19" s="1"/>
  <c r="A1272" i="19" s="1"/>
  <c r="AO1254" i="19"/>
  <c r="AK1254" i="19"/>
  <c r="Z1254" i="19"/>
  <c r="Y1254" i="19"/>
  <c r="T1254" i="19"/>
  <c r="M1254" i="19"/>
  <c r="C1254" i="19"/>
  <c r="AP1253" i="19"/>
  <c r="AM1253" i="19"/>
  <c r="AL1253" i="19"/>
  <c r="AB1253" i="19"/>
  <c r="AA1253" i="19"/>
  <c r="V1253" i="19"/>
  <c r="U1253" i="19"/>
  <c r="Q1253" i="19"/>
  <c r="P1253" i="19"/>
  <c r="O1253" i="19"/>
  <c r="N1253" i="19"/>
  <c r="C1253" i="19"/>
  <c r="AP1252" i="19"/>
  <c r="AM1252" i="19"/>
  <c r="AL1252" i="19"/>
  <c r="AA1252" i="19"/>
  <c r="AB1252" i="19" s="1"/>
  <c r="V1252" i="19"/>
  <c r="U1252" i="19"/>
  <c r="Q1252" i="19"/>
  <c r="P1252" i="19"/>
  <c r="O1252" i="19"/>
  <c r="N1252" i="19"/>
  <c r="C1252" i="19"/>
  <c r="AP1251" i="19"/>
  <c r="AM1251" i="19"/>
  <c r="AL1251" i="19"/>
  <c r="AA1251" i="19"/>
  <c r="Y1251" i="19"/>
  <c r="Y1236" i="19" s="1"/>
  <c r="V1251" i="19"/>
  <c r="U1251" i="19"/>
  <c r="Q1251" i="19"/>
  <c r="P1251" i="19"/>
  <c r="O1251" i="19"/>
  <c r="N1251" i="19"/>
  <c r="C1251" i="19"/>
  <c r="AP1250" i="19"/>
  <c r="AM1250" i="19"/>
  <c r="AL1250" i="19"/>
  <c r="AA1250" i="19"/>
  <c r="AB1250" i="19" s="1"/>
  <c r="V1250" i="19"/>
  <c r="U1250" i="19"/>
  <c r="Q1250" i="19"/>
  <c r="P1250" i="19"/>
  <c r="O1250" i="19"/>
  <c r="N1250" i="19"/>
  <c r="C1250" i="19"/>
  <c r="AP1249" i="19"/>
  <c r="AM1249" i="19"/>
  <c r="AL1249" i="19"/>
  <c r="AA1249" i="19"/>
  <c r="AB1249" i="19" s="1"/>
  <c r="V1249" i="19"/>
  <c r="U1249" i="19"/>
  <c r="Q1249" i="19"/>
  <c r="P1249" i="19"/>
  <c r="O1249" i="19"/>
  <c r="N1249" i="19"/>
  <c r="C1249" i="19"/>
  <c r="AP1248" i="19"/>
  <c r="AM1248" i="19"/>
  <c r="AL1248" i="19"/>
  <c r="AA1248" i="19"/>
  <c r="AB1248" i="19" s="1"/>
  <c r="V1248" i="19"/>
  <c r="U1248" i="19"/>
  <c r="Q1248" i="19"/>
  <c r="P1248" i="19"/>
  <c r="O1248" i="19"/>
  <c r="N1248" i="19"/>
  <c r="C1248" i="19"/>
  <c r="AP1247" i="19"/>
  <c r="AM1247" i="19"/>
  <c r="AL1247" i="19"/>
  <c r="AA1247" i="19"/>
  <c r="AB1247" i="19" s="1"/>
  <c r="V1247" i="19"/>
  <c r="U1247" i="19"/>
  <c r="Q1247" i="19"/>
  <c r="P1247" i="19"/>
  <c r="O1247" i="19"/>
  <c r="N1247" i="19"/>
  <c r="C1247" i="19"/>
  <c r="AP1246" i="19"/>
  <c r="AM1246" i="19"/>
  <c r="AL1246" i="19"/>
  <c r="AA1246" i="19"/>
  <c r="AB1246" i="19" s="1"/>
  <c r="V1246" i="19"/>
  <c r="U1246" i="19"/>
  <c r="Q1246" i="19"/>
  <c r="P1246" i="19"/>
  <c r="O1246" i="19"/>
  <c r="N1246" i="19"/>
  <c r="C1246" i="19"/>
  <c r="AP1245" i="19"/>
  <c r="AM1245" i="19"/>
  <c r="AL1245" i="19"/>
  <c r="AA1245" i="19"/>
  <c r="AB1245" i="19" s="1"/>
  <c r="U1245" i="19"/>
  <c r="V1245" i="19" s="1"/>
  <c r="Q1245" i="19"/>
  <c r="P1245" i="19"/>
  <c r="O1245" i="19"/>
  <c r="N1245" i="19"/>
  <c r="C1245" i="19"/>
  <c r="AP1244" i="19"/>
  <c r="AM1244" i="19"/>
  <c r="AL1244" i="19"/>
  <c r="AA1244" i="19"/>
  <c r="AB1244" i="19" s="1"/>
  <c r="U1244" i="19"/>
  <c r="V1244" i="19" s="1"/>
  <c r="Q1244" i="19"/>
  <c r="P1244" i="19"/>
  <c r="O1244" i="19"/>
  <c r="N1244" i="19"/>
  <c r="C1244" i="19"/>
  <c r="AP1243" i="19"/>
  <c r="AM1243" i="19"/>
  <c r="AL1243" i="19"/>
  <c r="AA1243" i="19"/>
  <c r="AB1243" i="19" s="1"/>
  <c r="U1243" i="19"/>
  <c r="V1243" i="19" s="1"/>
  <c r="Q1243" i="19"/>
  <c r="P1243" i="19"/>
  <c r="O1243" i="19"/>
  <c r="N1243" i="19"/>
  <c r="C1243" i="19"/>
  <c r="AP1242" i="19"/>
  <c r="AM1242" i="19"/>
  <c r="AL1242" i="19"/>
  <c r="AA1242" i="19"/>
  <c r="AB1242" i="19" s="1"/>
  <c r="U1242" i="19"/>
  <c r="V1242" i="19" s="1"/>
  <c r="Q1242" i="19"/>
  <c r="P1242" i="19"/>
  <c r="O1242" i="19"/>
  <c r="N1242" i="19"/>
  <c r="C1242" i="19"/>
  <c r="AP1241" i="19"/>
  <c r="AM1241" i="19"/>
  <c r="AL1241" i="19"/>
  <c r="AA1241" i="19"/>
  <c r="AB1241" i="19" s="1"/>
  <c r="U1241" i="19"/>
  <c r="V1241" i="19" s="1"/>
  <c r="Q1241" i="19"/>
  <c r="P1241" i="19"/>
  <c r="O1241" i="19"/>
  <c r="N1241" i="19"/>
  <c r="C1241" i="19"/>
  <c r="AP1240" i="19"/>
  <c r="AM1240" i="19"/>
  <c r="AL1240" i="19"/>
  <c r="AA1240" i="19"/>
  <c r="AB1240" i="19" s="1"/>
  <c r="U1240" i="19"/>
  <c r="V1240" i="19" s="1"/>
  <c r="Q1240" i="19"/>
  <c r="P1240" i="19"/>
  <c r="O1240" i="19"/>
  <c r="N1240" i="19"/>
  <c r="C1240" i="19"/>
  <c r="AP1239" i="19"/>
  <c r="AM1239" i="19"/>
  <c r="AL1239" i="19"/>
  <c r="AA1239" i="19"/>
  <c r="AB1239" i="19" s="1"/>
  <c r="U1239" i="19"/>
  <c r="V1239" i="19" s="1"/>
  <c r="Q1239" i="19"/>
  <c r="P1239" i="19"/>
  <c r="O1239" i="19"/>
  <c r="N1239" i="19"/>
  <c r="C1239" i="19"/>
  <c r="AP1238" i="19"/>
  <c r="AM1238" i="19"/>
  <c r="AL1238" i="19"/>
  <c r="AA1238" i="19"/>
  <c r="AB1238" i="19" s="1"/>
  <c r="U1238" i="19"/>
  <c r="V1238" i="19" s="1"/>
  <c r="Q1238" i="19"/>
  <c r="P1238" i="19"/>
  <c r="O1238" i="19"/>
  <c r="N1238" i="19"/>
  <c r="C1238" i="19"/>
  <c r="AP1237" i="19"/>
  <c r="AM1237" i="19"/>
  <c r="AL1237" i="19"/>
  <c r="AA1237" i="19"/>
  <c r="AB1237" i="19" s="1"/>
  <c r="U1237" i="19"/>
  <c r="V1237" i="19" s="1"/>
  <c r="N1237" i="19"/>
  <c r="P1237" i="19" s="1"/>
  <c r="C1237" i="19"/>
  <c r="A1237" i="19"/>
  <c r="A1238" i="19" s="1"/>
  <c r="A1239" i="19" s="1"/>
  <c r="A1240" i="19" s="1"/>
  <c r="A1241" i="19" s="1"/>
  <c r="A1242" i="19" s="1"/>
  <c r="A1243" i="19" s="1"/>
  <c r="A1244" i="19" s="1"/>
  <c r="A1245" i="19" s="1"/>
  <c r="A1246" i="19" s="1"/>
  <c r="A1247" i="19" s="1"/>
  <c r="A1248" i="19" s="1"/>
  <c r="A1249" i="19" s="1"/>
  <c r="A1250" i="19" s="1"/>
  <c r="A1251" i="19" s="1"/>
  <c r="A1252" i="19" s="1"/>
  <c r="A1253" i="19" s="1"/>
  <c r="AO1236" i="19"/>
  <c r="AK1236" i="19"/>
  <c r="Z1236" i="19"/>
  <c r="T1236" i="19"/>
  <c r="M1236" i="19"/>
  <c r="C1236" i="19"/>
  <c r="AP1235" i="19"/>
  <c r="AM1235" i="19"/>
  <c r="AL1235" i="19"/>
  <c r="AB1235" i="19"/>
  <c r="AA1235" i="19"/>
  <c r="V1235" i="19"/>
  <c r="U1235" i="19"/>
  <c r="Q1235" i="19"/>
  <c r="P1235" i="19"/>
  <c r="O1235" i="19"/>
  <c r="N1235" i="19"/>
  <c r="C1235" i="19"/>
  <c r="AP1234" i="19"/>
  <c r="AM1234" i="19"/>
  <c r="AL1234" i="19"/>
  <c r="AA1234" i="19"/>
  <c r="AB1234" i="19" s="1"/>
  <c r="V1234" i="19"/>
  <c r="U1234" i="19"/>
  <c r="Q1234" i="19"/>
  <c r="P1234" i="19"/>
  <c r="O1234" i="19"/>
  <c r="N1234" i="19"/>
  <c r="C1234" i="19"/>
  <c r="AP1233" i="19"/>
  <c r="AM1233" i="19"/>
  <c r="AL1233" i="19"/>
  <c r="AA1233" i="19"/>
  <c r="AB1233" i="19" s="1"/>
  <c r="V1233" i="19"/>
  <c r="U1233" i="19"/>
  <c r="Q1233" i="19"/>
  <c r="P1233" i="19"/>
  <c r="O1233" i="19"/>
  <c r="N1233" i="19"/>
  <c r="C1233" i="19"/>
  <c r="AP1232" i="19"/>
  <c r="AM1232" i="19"/>
  <c r="AL1232" i="19"/>
  <c r="AA1232" i="19"/>
  <c r="AB1232" i="19" s="1"/>
  <c r="V1232" i="19"/>
  <c r="U1232" i="19"/>
  <c r="Q1232" i="19"/>
  <c r="P1232" i="19"/>
  <c r="O1232" i="19"/>
  <c r="N1232" i="19"/>
  <c r="C1232" i="19"/>
  <c r="AP1231" i="19"/>
  <c r="AM1231" i="19"/>
  <c r="AL1231" i="19"/>
  <c r="AA1231" i="19"/>
  <c r="AB1231" i="19" s="1"/>
  <c r="V1231" i="19"/>
  <c r="U1231" i="19"/>
  <c r="Q1231" i="19"/>
  <c r="P1231" i="19"/>
  <c r="O1231" i="19"/>
  <c r="N1231" i="19"/>
  <c r="C1231" i="19"/>
  <c r="AP1230" i="19"/>
  <c r="AM1230" i="19"/>
  <c r="AL1230" i="19"/>
  <c r="AA1230" i="19"/>
  <c r="AB1230" i="19" s="1"/>
  <c r="V1230" i="19"/>
  <c r="U1230" i="19"/>
  <c r="Q1230" i="19"/>
  <c r="P1230" i="19"/>
  <c r="O1230" i="19"/>
  <c r="N1230" i="19"/>
  <c r="C1230" i="19"/>
  <c r="AP1229" i="19"/>
  <c r="AM1229" i="19"/>
  <c r="AL1229" i="19"/>
  <c r="AA1229" i="19"/>
  <c r="AB1229" i="19" s="1"/>
  <c r="V1229" i="19"/>
  <c r="U1229" i="19"/>
  <c r="Q1229" i="19"/>
  <c r="P1229" i="19"/>
  <c r="O1229" i="19"/>
  <c r="N1229" i="19"/>
  <c r="C1229" i="19"/>
  <c r="AP1228" i="19"/>
  <c r="AM1228" i="19"/>
  <c r="AL1228" i="19"/>
  <c r="AA1228" i="19"/>
  <c r="AB1228" i="19" s="1"/>
  <c r="V1228" i="19"/>
  <c r="U1228" i="19"/>
  <c r="Q1228" i="19"/>
  <c r="P1228" i="19"/>
  <c r="O1228" i="19"/>
  <c r="N1228" i="19"/>
  <c r="C1228" i="19"/>
  <c r="AP1227" i="19"/>
  <c r="AM1227" i="19"/>
  <c r="AL1227" i="19"/>
  <c r="AA1227" i="19"/>
  <c r="AB1227" i="19" s="1"/>
  <c r="V1227" i="19"/>
  <c r="U1227" i="19"/>
  <c r="Q1227" i="19"/>
  <c r="P1227" i="19"/>
  <c r="O1227" i="19"/>
  <c r="N1227" i="19"/>
  <c r="C1227" i="19"/>
  <c r="AP1226" i="19"/>
  <c r="AM1226" i="19"/>
  <c r="AL1226" i="19"/>
  <c r="AA1226" i="19"/>
  <c r="AB1226" i="19" s="1"/>
  <c r="V1226" i="19"/>
  <c r="U1226" i="19"/>
  <c r="Q1226" i="19"/>
  <c r="P1226" i="19"/>
  <c r="O1226" i="19"/>
  <c r="N1226" i="19"/>
  <c r="C1226" i="19"/>
  <c r="AP1225" i="19"/>
  <c r="AM1225" i="19"/>
  <c r="AL1225" i="19"/>
  <c r="AA1225" i="19"/>
  <c r="AB1225" i="19" s="1"/>
  <c r="V1225" i="19"/>
  <c r="U1225" i="19"/>
  <c r="Q1225" i="19"/>
  <c r="P1225" i="19"/>
  <c r="O1225" i="19"/>
  <c r="N1225" i="19"/>
  <c r="C1225" i="19"/>
  <c r="AP1224" i="19"/>
  <c r="AM1224" i="19"/>
  <c r="AL1224" i="19"/>
  <c r="AA1224" i="19"/>
  <c r="AB1224" i="19" s="1"/>
  <c r="V1224" i="19"/>
  <c r="U1224" i="19"/>
  <c r="O1224" i="19"/>
  <c r="Q1224" i="19" s="1"/>
  <c r="N1224" i="19"/>
  <c r="P1224" i="19" s="1"/>
  <c r="C1224" i="19"/>
  <c r="AP1223" i="19"/>
  <c r="AL1223" i="19"/>
  <c r="AM1223" i="19" s="1"/>
  <c r="AA1223" i="19"/>
  <c r="AB1223" i="19" s="1"/>
  <c r="V1223" i="19"/>
  <c r="U1223" i="19"/>
  <c r="O1223" i="19"/>
  <c r="Q1223" i="19" s="1"/>
  <c r="N1223" i="19"/>
  <c r="P1223" i="19" s="1"/>
  <c r="C1223" i="19"/>
  <c r="AP1222" i="19"/>
  <c r="AL1222" i="19"/>
  <c r="AM1222" i="19" s="1"/>
  <c r="AA1222" i="19"/>
  <c r="AB1222" i="19" s="1"/>
  <c r="V1222" i="19"/>
  <c r="U1222" i="19"/>
  <c r="O1222" i="19"/>
  <c r="Q1222" i="19" s="1"/>
  <c r="N1222" i="19"/>
  <c r="P1222" i="19" s="1"/>
  <c r="C1222" i="19"/>
  <c r="A1222" i="19"/>
  <c r="A1223" i="19" s="1"/>
  <c r="A1224" i="19" s="1"/>
  <c r="A1225" i="19" s="1"/>
  <c r="A1226" i="19" s="1"/>
  <c r="A1227" i="19" s="1"/>
  <c r="A1228" i="19" s="1"/>
  <c r="A1229" i="19" s="1"/>
  <c r="A1230" i="19" s="1"/>
  <c r="A1231" i="19" s="1"/>
  <c r="A1232" i="19" s="1"/>
  <c r="A1233" i="19" s="1"/>
  <c r="A1234" i="19" s="1"/>
  <c r="A1235" i="19" s="1"/>
  <c r="AO1221" i="19"/>
  <c r="AK1221" i="19"/>
  <c r="Z1221" i="19"/>
  <c r="Y1221" i="19"/>
  <c r="T1221" i="19"/>
  <c r="M1221" i="19"/>
  <c r="C1221" i="19"/>
  <c r="AP1220" i="19"/>
  <c r="AM1220" i="19"/>
  <c r="AL1220" i="19"/>
  <c r="AB1220" i="19"/>
  <c r="AA1220" i="19"/>
  <c r="V1220" i="19"/>
  <c r="U1220" i="19"/>
  <c r="Q1220" i="19"/>
  <c r="P1220" i="19"/>
  <c r="O1220" i="19"/>
  <c r="N1220" i="19"/>
  <c r="C1220" i="19"/>
  <c r="AP1219" i="19"/>
  <c r="AM1219" i="19"/>
  <c r="AL1219" i="19"/>
  <c r="AB1219" i="19"/>
  <c r="AA1219" i="19"/>
  <c r="V1219" i="19"/>
  <c r="U1219" i="19"/>
  <c r="Q1219" i="19"/>
  <c r="P1219" i="19"/>
  <c r="O1219" i="19"/>
  <c r="N1219" i="19"/>
  <c r="C1219" i="19"/>
  <c r="AP1218" i="19"/>
  <c r="AM1218" i="19"/>
  <c r="AL1218" i="19"/>
  <c r="AB1218" i="19"/>
  <c r="AA1218" i="19"/>
  <c r="V1218" i="19"/>
  <c r="U1218" i="19"/>
  <c r="Q1218" i="19"/>
  <c r="P1218" i="19"/>
  <c r="O1218" i="19"/>
  <c r="N1218" i="19"/>
  <c r="C1218" i="19"/>
  <c r="AP1217" i="19"/>
  <c r="AM1217" i="19"/>
  <c r="AL1217" i="19"/>
  <c r="AB1217" i="19"/>
  <c r="AA1217" i="19"/>
  <c r="V1217" i="19"/>
  <c r="U1217" i="19"/>
  <c r="Q1217" i="19"/>
  <c r="P1217" i="19"/>
  <c r="O1217" i="19"/>
  <c r="N1217" i="19"/>
  <c r="C1217" i="19"/>
  <c r="AP1216" i="19"/>
  <c r="AM1216" i="19"/>
  <c r="AL1216" i="19"/>
  <c r="AB1216" i="19"/>
  <c r="AA1216" i="19"/>
  <c r="V1216" i="19"/>
  <c r="U1216" i="19"/>
  <c r="Q1216" i="19"/>
  <c r="P1216" i="19"/>
  <c r="O1216" i="19"/>
  <c r="N1216" i="19"/>
  <c r="C1216" i="19"/>
  <c r="AP1215" i="19"/>
  <c r="AM1215" i="19"/>
  <c r="AL1215" i="19"/>
  <c r="AB1215" i="19"/>
  <c r="AA1215" i="19"/>
  <c r="V1215" i="19"/>
  <c r="U1215" i="19"/>
  <c r="O1215" i="19"/>
  <c r="Q1215" i="19" s="1"/>
  <c r="N1215" i="19"/>
  <c r="P1215" i="19" s="1"/>
  <c r="C1215" i="19"/>
  <c r="AP1214" i="19"/>
  <c r="AM1214" i="19"/>
  <c r="AL1214" i="19"/>
  <c r="AA1214" i="19"/>
  <c r="AB1214" i="19" s="1"/>
  <c r="V1214" i="19"/>
  <c r="U1214" i="19"/>
  <c r="O1214" i="19"/>
  <c r="Q1214" i="19" s="1"/>
  <c r="N1214" i="19"/>
  <c r="P1214" i="19" s="1"/>
  <c r="C1214" i="19"/>
  <c r="A1214" i="19"/>
  <c r="A1215" i="19" s="1"/>
  <c r="A1216" i="19" s="1"/>
  <c r="A1217" i="19" s="1"/>
  <c r="A1218" i="19" s="1"/>
  <c r="A1219" i="19" s="1"/>
  <c r="A1220" i="19" s="1"/>
  <c r="AO1213" i="19"/>
  <c r="AK1213" i="19"/>
  <c r="Z1213" i="19"/>
  <c r="Y1213" i="19"/>
  <c r="T1213" i="19"/>
  <c r="M1213" i="19"/>
  <c r="C1213" i="19"/>
  <c r="AP1212" i="19"/>
  <c r="AM1212" i="19"/>
  <c r="AL1212" i="19"/>
  <c r="AB1212" i="19"/>
  <c r="AA1212" i="19"/>
  <c r="V1212" i="19"/>
  <c r="U1212" i="19"/>
  <c r="Q1212" i="19"/>
  <c r="P1212" i="19"/>
  <c r="O1212" i="19"/>
  <c r="N1212" i="19"/>
  <c r="C1212" i="19"/>
  <c r="AP1211" i="19"/>
  <c r="AM1211" i="19"/>
  <c r="AL1211" i="19"/>
  <c r="AA1211" i="19"/>
  <c r="AB1211" i="19" s="1"/>
  <c r="V1211" i="19"/>
  <c r="U1211" i="19"/>
  <c r="Q1211" i="19"/>
  <c r="P1211" i="19"/>
  <c r="O1211" i="19"/>
  <c r="N1211" i="19"/>
  <c r="C1211" i="19"/>
  <c r="AP1210" i="19"/>
  <c r="AM1210" i="19"/>
  <c r="AL1210" i="19"/>
  <c r="AA1210" i="19"/>
  <c r="AB1210" i="19" s="1"/>
  <c r="V1210" i="19"/>
  <c r="U1210" i="19"/>
  <c r="Q1210" i="19"/>
  <c r="P1210" i="19"/>
  <c r="O1210" i="19"/>
  <c r="N1210" i="19"/>
  <c r="C1210" i="19"/>
  <c r="AP1209" i="19"/>
  <c r="AM1209" i="19"/>
  <c r="AL1209" i="19"/>
  <c r="AA1209" i="19"/>
  <c r="AB1209" i="19" s="1"/>
  <c r="V1209" i="19"/>
  <c r="U1209" i="19"/>
  <c r="Q1209" i="19"/>
  <c r="P1209" i="19"/>
  <c r="O1209" i="19"/>
  <c r="N1209" i="19"/>
  <c r="C1209" i="19"/>
  <c r="AP1208" i="19"/>
  <c r="AM1208" i="19"/>
  <c r="AL1208" i="19"/>
  <c r="AA1208" i="19"/>
  <c r="AB1208" i="19" s="1"/>
  <c r="V1208" i="19"/>
  <c r="U1208" i="19"/>
  <c r="Q1208" i="19"/>
  <c r="P1208" i="19"/>
  <c r="O1208" i="19"/>
  <c r="N1208" i="19"/>
  <c r="C1208" i="19"/>
  <c r="AP1207" i="19"/>
  <c r="AM1207" i="19"/>
  <c r="AL1207" i="19"/>
  <c r="AA1207" i="19"/>
  <c r="AB1207" i="19" s="1"/>
  <c r="V1207" i="19"/>
  <c r="U1207" i="19"/>
  <c r="Q1207" i="19"/>
  <c r="P1207" i="19"/>
  <c r="O1207" i="19"/>
  <c r="N1207" i="19"/>
  <c r="C1207" i="19"/>
  <c r="AP1206" i="19"/>
  <c r="AM1206" i="19"/>
  <c r="AL1206" i="19"/>
  <c r="AA1206" i="19"/>
  <c r="AB1206" i="19" s="1"/>
  <c r="V1206" i="19"/>
  <c r="U1206" i="19"/>
  <c r="Q1206" i="19"/>
  <c r="P1206" i="19"/>
  <c r="O1206" i="19"/>
  <c r="N1206" i="19"/>
  <c r="C1206" i="19"/>
  <c r="AP1205" i="19"/>
  <c r="AL1205" i="19"/>
  <c r="AM1205" i="19" s="1"/>
  <c r="AA1205" i="19"/>
  <c r="AB1205" i="19" s="1"/>
  <c r="V1205" i="19"/>
  <c r="U1205" i="19"/>
  <c r="Q1205" i="19"/>
  <c r="P1205" i="19"/>
  <c r="O1205" i="19"/>
  <c r="N1205" i="19"/>
  <c r="C1205" i="19"/>
  <c r="AP1204" i="19"/>
  <c r="AL1204" i="19"/>
  <c r="AM1204" i="19" s="1"/>
  <c r="AA1204" i="19"/>
  <c r="AB1204" i="19" s="1"/>
  <c r="V1204" i="19"/>
  <c r="U1204" i="19"/>
  <c r="O1204" i="19"/>
  <c r="Q1204" i="19" s="1"/>
  <c r="N1204" i="19"/>
  <c r="P1204" i="19" s="1"/>
  <c r="C1204" i="19"/>
  <c r="A1204" i="19"/>
  <c r="A1205" i="19" s="1"/>
  <c r="A1206" i="19" s="1"/>
  <c r="A1207" i="19" s="1"/>
  <c r="A1208" i="19" s="1"/>
  <c r="A1209" i="19" s="1"/>
  <c r="A1210" i="19" s="1"/>
  <c r="A1211" i="19" s="1"/>
  <c r="A1212" i="19" s="1"/>
  <c r="AO1203" i="19"/>
  <c r="AK1203" i="19"/>
  <c r="Z1203" i="19"/>
  <c r="Y1203" i="19"/>
  <c r="T1203" i="19"/>
  <c r="M1203" i="19"/>
  <c r="C1203" i="19"/>
  <c r="AP1202" i="19"/>
  <c r="AM1202" i="19"/>
  <c r="AL1202" i="19"/>
  <c r="AB1202" i="19"/>
  <c r="AA1202" i="19"/>
  <c r="V1202" i="19"/>
  <c r="U1202" i="19"/>
  <c r="Q1202" i="19"/>
  <c r="P1202" i="19"/>
  <c r="O1202" i="19"/>
  <c r="N1202" i="19"/>
  <c r="C1202" i="19"/>
  <c r="AP1201" i="19"/>
  <c r="AM1201" i="19"/>
  <c r="AL1201" i="19"/>
  <c r="AA1201" i="19"/>
  <c r="AB1201" i="19" s="1"/>
  <c r="V1201" i="19"/>
  <c r="U1201" i="19"/>
  <c r="Q1201" i="19"/>
  <c r="P1201" i="19"/>
  <c r="O1201" i="19"/>
  <c r="N1201" i="19"/>
  <c r="C1201" i="19"/>
  <c r="AP1200" i="19"/>
  <c r="AM1200" i="19"/>
  <c r="AL1200" i="19"/>
  <c r="AA1200" i="19"/>
  <c r="AB1200" i="19" s="1"/>
  <c r="V1200" i="19"/>
  <c r="U1200" i="19"/>
  <c r="Q1200" i="19"/>
  <c r="P1200" i="19"/>
  <c r="O1200" i="19"/>
  <c r="N1200" i="19"/>
  <c r="C1200" i="19"/>
  <c r="AP1199" i="19"/>
  <c r="AM1199" i="19"/>
  <c r="AL1199" i="19"/>
  <c r="AA1199" i="19"/>
  <c r="AB1199" i="19" s="1"/>
  <c r="V1199" i="19"/>
  <c r="U1199" i="19"/>
  <c r="Q1199" i="19"/>
  <c r="P1199" i="19"/>
  <c r="O1199" i="19"/>
  <c r="N1199" i="19"/>
  <c r="C1199" i="19"/>
  <c r="AP1198" i="19"/>
  <c r="AM1198" i="19"/>
  <c r="AL1198" i="19"/>
  <c r="AA1198" i="19"/>
  <c r="AB1198" i="19" s="1"/>
  <c r="V1198" i="19"/>
  <c r="U1198" i="19"/>
  <c r="Q1198" i="19"/>
  <c r="P1198" i="19"/>
  <c r="O1198" i="19"/>
  <c r="N1198" i="19"/>
  <c r="C1198" i="19"/>
  <c r="AP1197" i="19"/>
  <c r="AM1197" i="19"/>
  <c r="AL1197" i="19"/>
  <c r="AA1197" i="19"/>
  <c r="AB1197" i="19" s="1"/>
  <c r="V1197" i="19"/>
  <c r="U1197" i="19"/>
  <c r="Q1197" i="19"/>
  <c r="P1197" i="19"/>
  <c r="O1197" i="19"/>
  <c r="N1197" i="19"/>
  <c r="C1197" i="19"/>
  <c r="AP1196" i="19"/>
  <c r="AM1196" i="19"/>
  <c r="AL1196" i="19"/>
  <c r="AA1196" i="19"/>
  <c r="AB1196" i="19" s="1"/>
  <c r="V1196" i="19"/>
  <c r="U1196" i="19"/>
  <c r="Q1196" i="19"/>
  <c r="P1196" i="19"/>
  <c r="O1196" i="19"/>
  <c r="N1196" i="19"/>
  <c r="C1196" i="19"/>
  <c r="AP1195" i="19"/>
  <c r="AM1195" i="19"/>
  <c r="AL1195" i="19"/>
  <c r="AA1195" i="19"/>
  <c r="AB1195" i="19" s="1"/>
  <c r="V1195" i="19"/>
  <c r="U1195" i="19"/>
  <c r="Q1195" i="19"/>
  <c r="P1195" i="19"/>
  <c r="O1195" i="19"/>
  <c r="N1195" i="19"/>
  <c r="C1195" i="19"/>
  <c r="AP1194" i="19"/>
  <c r="AM1194" i="19"/>
  <c r="AL1194" i="19"/>
  <c r="AA1194" i="19"/>
  <c r="AB1194" i="19" s="1"/>
  <c r="V1194" i="19"/>
  <c r="U1194" i="19"/>
  <c r="Q1194" i="19"/>
  <c r="P1194" i="19"/>
  <c r="O1194" i="19"/>
  <c r="N1194" i="19"/>
  <c r="C1194" i="19"/>
  <c r="AP1193" i="19"/>
  <c r="AM1193" i="19"/>
  <c r="AL1193" i="19"/>
  <c r="AA1193" i="19"/>
  <c r="AB1193" i="19" s="1"/>
  <c r="V1193" i="19"/>
  <c r="U1193" i="19"/>
  <c r="O1193" i="19"/>
  <c r="Q1193" i="19" s="1"/>
  <c r="N1193" i="19"/>
  <c r="P1193" i="19" s="1"/>
  <c r="C1193" i="19"/>
  <c r="AP1192" i="19"/>
  <c r="AM1192" i="19"/>
  <c r="AL1192" i="19"/>
  <c r="AA1192" i="19"/>
  <c r="AB1192" i="19" s="1"/>
  <c r="V1192" i="19"/>
  <c r="U1192" i="19"/>
  <c r="O1192" i="19"/>
  <c r="Q1192" i="19" s="1"/>
  <c r="N1192" i="19"/>
  <c r="P1192" i="19" s="1"/>
  <c r="C1192" i="19"/>
  <c r="A1192" i="19"/>
  <c r="A1193" i="19" s="1"/>
  <c r="A1194" i="19" s="1"/>
  <c r="A1195" i="19" s="1"/>
  <c r="A1196" i="19" s="1"/>
  <c r="A1197" i="19" s="1"/>
  <c r="A1198" i="19" s="1"/>
  <c r="A1199" i="19" s="1"/>
  <c r="A1200" i="19" s="1"/>
  <c r="A1201" i="19" s="1"/>
  <c r="A1202" i="19" s="1"/>
  <c r="AO1191" i="19"/>
  <c r="AK1191" i="19"/>
  <c r="Z1191" i="19"/>
  <c r="Y1191" i="19"/>
  <c r="T1191" i="19"/>
  <c r="M1191" i="19"/>
  <c r="C1191" i="19"/>
  <c r="AP1190" i="19"/>
  <c r="AM1190" i="19"/>
  <c r="AL1190" i="19"/>
  <c r="AB1190" i="19"/>
  <c r="AA1190" i="19"/>
  <c r="V1190" i="19"/>
  <c r="U1190" i="19"/>
  <c r="Q1190" i="19"/>
  <c r="P1190" i="19"/>
  <c r="O1190" i="19"/>
  <c r="N1190" i="19"/>
  <c r="C1190" i="19"/>
  <c r="AP1189" i="19"/>
  <c r="AM1189" i="19"/>
  <c r="AL1189" i="19"/>
  <c r="AA1189" i="19"/>
  <c r="AB1189" i="19" s="1"/>
  <c r="V1189" i="19"/>
  <c r="U1189" i="19"/>
  <c r="Q1189" i="19"/>
  <c r="P1189" i="19"/>
  <c r="O1189" i="19"/>
  <c r="N1189" i="19"/>
  <c r="C1189" i="19"/>
  <c r="AP1188" i="19"/>
  <c r="AM1188" i="19"/>
  <c r="AL1188" i="19"/>
  <c r="AA1188" i="19"/>
  <c r="AB1188" i="19" s="1"/>
  <c r="V1188" i="19"/>
  <c r="U1188" i="19"/>
  <c r="Q1188" i="19"/>
  <c r="P1188" i="19"/>
  <c r="O1188" i="19"/>
  <c r="N1188" i="19"/>
  <c r="C1188" i="19"/>
  <c r="AP1187" i="19"/>
  <c r="AM1187" i="19"/>
  <c r="AL1187" i="19"/>
  <c r="AA1187" i="19"/>
  <c r="AB1187" i="19" s="1"/>
  <c r="V1187" i="19"/>
  <c r="U1187" i="19"/>
  <c r="Q1187" i="19"/>
  <c r="P1187" i="19"/>
  <c r="O1187" i="19"/>
  <c r="N1187" i="19"/>
  <c r="C1187" i="19"/>
  <c r="AP1186" i="19"/>
  <c r="AM1186" i="19"/>
  <c r="AL1186" i="19"/>
  <c r="AA1186" i="19"/>
  <c r="AB1186" i="19" s="1"/>
  <c r="V1186" i="19"/>
  <c r="U1186" i="19"/>
  <c r="Q1186" i="19"/>
  <c r="P1186" i="19"/>
  <c r="O1186" i="19"/>
  <c r="N1186" i="19"/>
  <c r="C1186" i="19"/>
  <c r="AP1185" i="19"/>
  <c r="AM1185" i="19"/>
  <c r="AL1185" i="19"/>
  <c r="AA1185" i="19"/>
  <c r="AB1185" i="19" s="1"/>
  <c r="V1185" i="19"/>
  <c r="U1185" i="19"/>
  <c r="Q1185" i="19"/>
  <c r="P1185" i="19"/>
  <c r="O1185" i="19"/>
  <c r="N1185" i="19"/>
  <c r="C1185" i="19"/>
  <c r="AP1184" i="19"/>
  <c r="AM1184" i="19"/>
  <c r="AL1184" i="19"/>
  <c r="AA1184" i="19"/>
  <c r="AB1184" i="19" s="1"/>
  <c r="V1184" i="19"/>
  <c r="U1184" i="19"/>
  <c r="Q1184" i="19"/>
  <c r="P1184" i="19"/>
  <c r="O1184" i="19"/>
  <c r="N1184" i="19"/>
  <c r="C1184" i="19"/>
  <c r="AP1183" i="19"/>
  <c r="AM1183" i="19"/>
  <c r="AL1183" i="19"/>
  <c r="AA1183" i="19"/>
  <c r="AB1183" i="19" s="1"/>
  <c r="V1183" i="19"/>
  <c r="U1183" i="19"/>
  <c r="Q1183" i="19"/>
  <c r="P1183" i="19"/>
  <c r="O1183" i="19"/>
  <c r="N1183" i="19"/>
  <c r="C1183" i="19"/>
  <c r="AP1182" i="19"/>
  <c r="AM1182" i="19"/>
  <c r="AL1182" i="19"/>
  <c r="AA1182" i="19"/>
  <c r="AB1182" i="19" s="1"/>
  <c r="V1182" i="19"/>
  <c r="U1182" i="19"/>
  <c r="Q1182" i="19"/>
  <c r="P1182" i="19"/>
  <c r="O1182" i="19"/>
  <c r="N1182" i="19"/>
  <c r="C1182" i="19"/>
  <c r="AP1181" i="19"/>
  <c r="AM1181" i="19"/>
  <c r="AL1181" i="19"/>
  <c r="AA1181" i="19"/>
  <c r="AB1181" i="19" s="1"/>
  <c r="V1181" i="19"/>
  <c r="U1181" i="19"/>
  <c r="Q1181" i="19"/>
  <c r="P1181" i="19"/>
  <c r="O1181" i="19"/>
  <c r="N1181" i="19"/>
  <c r="C1181" i="19"/>
  <c r="AP1180" i="19"/>
  <c r="AM1180" i="19"/>
  <c r="AL1180" i="19"/>
  <c r="AA1180" i="19"/>
  <c r="AB1180" i="19" s="1"/>
  <c r="V1180" i="19"/>
  <c r="U1180" i="19"/>
  <c r="Q1180" i="19"/>
  <c r="P1180" i="19"/>
  <c r="O1180" i="19"/>
  <c r="N1180" i="19"/>
  <c r="C1180" i="19"/>
  <c r="AP1179" i="19"/>
  <c r="AM1179" i="19"/>
  <c r="AL1179" i="19"/>
  <c r="AA1179" i="19"/>
  <c r="AB1179" i="19" s="1"/>
  <c r="V1179" i="19"/>
  <c r="U1179" i="19"/>
  <c r="Q1179" i="19"/>
  <c r="P1179" i="19"/>
  <c r="O1179" i="19"/>
  <c r="N1179" i="19"/>
  <c r="C1179" i="19"/>
  <c r="AP1178" i="19"/>
  <c r="AL1178" i="19"/>
  <c r="AM1178" i="19" s="1"/>
  <c r="AA1178" i="19"/>
  <c r="AB1178" i="19" s="1"/>
  <c r="V1178" i="19"/>
  <c r="U1178" i="19"/>
  <c r="Q1178" i="19"/>
  <c r="P1178" i="19"/>
  <c r="O1178" i="19"/>
  <c r="N1178" i="19"/>
  <c r="C1178" i="19"/>
  <c r="AP1177" i="19"/>
  <c r="AL1177" i="19"/>
  <c r="AM1177" i="19" s="1"/>
  <c r="AA1177" i="19"/>
  <c r="AB1177" i="19" s="1"/>
  <c r="V1177" i="19"/>
  <c r="U1177" i="19"/>
  <c r="O1177" i="19"/>
  <c r="Q1177" i="19" s="1"/>
  <c r="N1177" i="19"/>
  <c r="P1177" i="19" s="1"/>
  <c r="C1177" i="19"/>
  <c r="A1177" i="19"/>
  <c r="A1178" i="19" s="1"/>
  <c r="A1179" i="19" s="1"/>
  <c r="A1180" i="19" s="1"/>
  <c r="A1181" i="19" s="1"/>
  <c r="A1182" i="19" s="1"/>
  <c r="A1183" i="19" s="1"/>
  <c r="A1184" i="19" s="1"/>
  <c r="A1185" i="19" s="1"/>
  <c r="A1186" i="19" s="1"/>
  <c r="A1187" i="19" s="1"/>
  <c r="A1188" i="19" s="1"/>
  <c r="A1189" i="19" s="1"/>
  <c r="A1190" i="19" s="1"/>
  <c r="AO1176" i="19"/>
  <c r="AK1176" i="19"/>
  <c r="Z1176" i="19"/>
  <c r="Y1176" i="19"/>
  <c r="T1176" i="19"/>
  <c r="M1176" i="19"/>
  <c r="C1176" i="19"/>
  <c r="AP1175" i="19"/>
  <c r="AM1175" i="19"/>
  <c r="AL1175" i="19"/>
  <c r="AB1175" i="19"/>
  <c r="AA1175" i="19"/>
  <c r="V1175" i="19"/>
  <c r="U1175" i="19"/>
  <c r="Q1175" i="19"/>
  <c r="P1175" i="19"/>
  <c r="O1175" i="19"/>
  <c r="N1175" i="19"/>
  <c r="C1175" i="19"/>
  <c r="AP1174" i="19"/>
  <c r="AM1174" i="19"/>
  <c r="AL1174" i="19"/>
  <c r="AA1174" i="19"/>
  <c r="AB1174" i="19" s="1"/>
  <c r="V1174" i="19"/>
  <c r="U1174" i="19"/>
  <c r="Q1174" i="19"/>
  <c r="P1174" i="19"/>
  <c r="O1174" i="19"/>
  <c r="N1174" i="19"/>
  <c r="C1174" i="19"/>
  <c r="AP1173" i="19"/>
  <c r="AM1173" i="19"/>
  <c r="AL1173" i="19"/>
  <c r="AA1173" i="19"/>
  <c r="AB1173" i="19" s="1"/>
  <c r="V1173" i="19"/>
  <c r="U1173" i="19"/>
  <c r="Q1173" i="19"/>
  <c r="P1173" i="19"/>
  <c r="O1173" i="19"/>
  <c r="N1173" i="19"/>
  <c r="C1173" i="19"/>
  <c r="AP1172" i="19"/>
  <c r="AM1172" i="19"/>
  <c r="AL1172" i="19"/>
  <c r="AA1172" i="19"/>
  <c r="AB1172" i="19" s="1"/>
  <c r="V1172" i="19"/>
  <c r="U1172" i="19"/>
  <c r="Q1172" i="19"/>
  <c r="P1172" i="19"/>
  <c r="O1172" i="19"/>
  <c r="N1172" i="19"/>
  <c r="C1172" i="19"/>
  <c r="AP1171" i="19"/>
  <c r="AM1171" i="19"/>
  <c r="AL1171" i="19"/>
  <c r="AA1171" i="19"/>
  <c r="AB1171" i="19" s="1"/>
  <c r="V1171" i="19"/>
  <c r="U1171" i="19"/>
  <c r="Q1171" i="19"/>
  <c r="P1171" i="19"/>
  <c r="O1171" i="19"/>
  <c r="N1171" i="19"/>
  <c r="C1171" i="19"/>
  <c r="AP1170" i="19"/>
  <c r="AM1170" i="19"/>
  <c r="AL1170" i="19"/>
  <c r="AA1170" i="19"/>
  <c r="AB1170" i="19" s="1"/>
  <c r="V1170" i="19"/>
  <c r="U1170" i="19"/>
  <c r="Q1170" i="19"/>
  <c r="P1170" i="19"/>
  <c r="O1170" i="19"/>
  <c r="N1170" i="19"/>
  <c r="C1170" i="19"/>
  <c r="AP1169" i="19"/>
  <c r="AM1169" i="19"/>
  <c r="AL1169" i="19"/>
  <c r="AA1169" i="19"/>
  <c r="AB1169" i="19" s="1"/>
  <c r="V1169" i="19"/>
  <c r="U1169" i="19"/>
  <c r="Q1169" i="19"/>
  <c r="P1169" i="19"/>
  <c r="O1169" i="19"/>
  <c r="N1169" i="19"/>
  <c r="C1169" i="19"/>
  <c r="AP1168" i="19"/>
  <c r="AM1168" i="19"/>
  <c r="AL1168" i="19"/>
  <c r="AA1168" i="19"/>
  <c r="AB1168" i="19" s="1"/>
  <c r="V1168" i="19"/>
  <c r="U1168" i="19"/>
  <c r="Q1168" i="19"/>
  <c r="P1168" i="19"/>
  <c r="O1168" i="19"/>
  <c r="N1168" i="19"/>
  <c r="C1168" i="19"/>
  <c r="AP1167" i="19"/>
  <c r="AM1167" i="19"/>
  <c r="AL1167" i="19"/>
  <c r="AA1167" i="19"/>
  <c r="AB1167" i="19" s="1"/>
  <c r="V1167" i="19"/>
  <c r="U1167" i="19"/>
  <c r="Q1167" i="19"/>
  <c r="P1167" i="19"/>
  <c r="O1167" i="19"/>
  <c r="N1167" i="19"/>
  <c r="C1167" i="19"/>
  <c r="AP1166" i="19"/>
  <c r="AL1166" i="19"/>
  <c r="AM1166" i="19" s="1"/>
  <c r="AA1166" i="19"/>
  <c r="AB1166" i="19" s="1"/>
  <c r="V1166" i="19"/>
  <c r="U1166" i="19"/>
  <c r="Q1166" i="19"/>
  <c r="P1166" i="19"/>
  <c r="O1166" i="19"/>
  <c r="N1166" i="19"/>
  <c r="C1166" i="19"/>
  <c r="AP1165" i="19"/>
  <c r="AL1165" i="19"/>
  <c r="AM1165" i="19" s="1"/>
  <c r="AA1165" i="19"/>
  <c r="AB1165" i="19" s="1"/>
  <c r="V1165" i="19"/>
  <c r="U1165" i="19"/>
  <c r="O1165" i="19"/>
  <c r="Q1165" i="19" s="1"/>
  <c r="N1165" i="19"/>
  <c r="P1165" i="19" s="1"/>
  <c r="C1165" i="19"/>
  <c r="A1165" i="19"/>
  <c r="A1166" i="19" s="1"/>
  <c r="A1167" i="19" s="1"/>
  <c r="A1168" i="19" s="1"/>
  <c r="A1169" i="19" s="1"/>
  <c r="A1170" i="19" s="1"/>
  <c r="A1171" i="19" s="1"/>
  <c r="A1172" i="19" s="1"/>
  <c r="A1173" i="19" s="1"/>
  <c r="A1174" i="19" s="1"/>
  <c r="A1175" i="19" s="1"/>
  <c r="AO1164" i="19"/>
  <c r="AK1164" i="19"/>
  <c r="Z1164" i="19"/>
  <c r="Y1164" i="19"/>
  <c r="T1164" i="19"/>
  <c r="M1164" i="19"/>
  <c r="C1164" i="19"/>
  <c r="AP1163" i="19"/>
  <c r="AM1163" i="19"/>
  <c r="AL1163" i="19"/>
  <c r="AB1163" i="19"/>
  <c r="AA1163" i="19"/>
  <c r="V1163" i="19"/>
  <c r="U1163" i="19"/>
  <c r="Q1163" i="19"/>
  <c r="P1163" i="19"/>
  <c r="O1163" i="19"/>
  <c r="N1163" i="19"/>
  <c r="C1163" i="19"/>
  <c r="AP1162" i="19"/>
  <c r="AM1162" i="19"/>
  <c r="AL1162" i="19"/>
  <c r="AA1162" i="19"/>
  <c r="AB1162" i="19" s="1"/>
  <c r="V1162" i="19"/>
  <c r="U1162" i="19"/>
  <c r="Q1162" i="19"/>
  <c r="P1162" i="19"/>
  <c r="O1162" i="19"/>
  <c r="N1162" i="19"/>
  <c r="C1162" i="19"/>
  <c r="AP1161" i="19"/>
  <c r="AM1161" i="19"/>
  <c r="AL1161" i="19"/>
  <c r="AA1161" i="19"/>
  <c r="AB1161" i="19" s="1"/>
  <c r="V1161" i="19"/>
  <c r="U1161" i="19"/>
  <c r="Q1161" i="19"/>
  <c r="P1161" i="19"/>
  <c r="O1161" i="19"/>
  <c r="N1161" i="19"/>
  <c r="C1161" i="19"/>
  <c r="AP1160" i="19"/>
  <c r="AM1160" i="19"/>
  <c r="AL1160" i="19"/>
  <c r="AA1160" i="19"/>
  <c r="AB1160" i="19" s="1"/>
  <c r="V1160" i="19"/>
  <c r="U1160" i="19"/>
  <c r="Q1160" i="19"/>
  <c r="P1160" i="19"/>
  <c r="O1160" i="19"/>
  <c r="N1160" i="19"/>
  <c r="C1160" i="19"/>
  <c r="AP1159" i="19"/>
  <c r="AM1159" i="19"/>
  <c r="AL1159" i="19"/>
  <c r="AA1159" i="19"/>
  <c r="AB1159" i="19" s="1"/>
  <c r="V1159" i="19"/>
  <c r="U1159" i="19"/>
  <c r="Q1159" i="19"/>
  <c r="P1159" i="19"/>
  <c r="O1159" i="19"/>
  <c r="N1159" i="19"/>
  <c r="C1159" i="19"/>
  <c r="AP1158" i="19"/>
  <c r="AM1158" i="19"/>
  <c r="AL1158" i="19"/>
  <c r="AA1158" i="19"/>
  <c r="AB1158" i="19" s="1"/>
  <c r="V1158" i="19"/>
  <c r="U1158" i="19"/>
  <c r="Q1158" i="19"/>
  <c r="P1158" i="19"/>
  <c r="O1158" i="19"/>
  <c r="N1158" i="19"/>
  <c r="C1158" i="19"/>
  <c r="AP1157" i="19"/>
  <c r="AM1157" i="19"/>
  <c r="AL1157" i="19"/>
  <c r="AA1157" i="19"/>
  <c r="Y1157" i="19"/>
  <c r="Y1147" i="19" s="1"/>
  <c r="V1157" i="19"/>
  <c r="U1157" i="19"/>
  <c r="Q1157" i="19"/>
  <c r="P1157" i="19"/>
  <c r="O1157" i="19"/>
  <c r="N1157" i="19"/>
  <c r="C1157" i="19"/>
  <c r="AP1156" i="19"/>
  <c r="AM1156" i="19"/>
  <c r="AL1156" i="19"/>
  <c r="AA1156" i="19"/>
  <c r="AB1156" i="19" s="1"/>
  <c r="V1156" i="19"/>
  <c r="U1156" i="19"/>
  <c r="Q1156" i="19"/>
  <c r="P1156" i="19"/>
  <c r="O1156" i="19"/>
  <c r="N1156" i="19"/>
  <c r="C1156" i="19"/>
  <c r="AP1155" i="19"/>
  <c r="AM1155" i="19"/>
  <c r="AL1155" i="19"/>
  <c r="AA1155" i="19"/>
  <c r="AB1155" i="19" s="1"/>
  <c r="V1155" i="19"/>
  <c r="U1155" i="19"/>
  <c r="Q1155" i="19"/>
  <c r="P1155" i="19"/>
  <c r="O1155" i="19"/>
  <c r="N1155" i="19"/>
  <c r="C1155" i="19"/>
  <c r="AP1154" i="19"/>
  <c r="AM1154" i="19"/>
  <c r="AL1154" i="19"/>
  <c r="AA1154" i="19"/>
  <c r="AB1154" i="19" s="1"/>
  <c r="V1154" i="19"/>
  <c r="U1154" i="19"/>
  <c r="Q1154" i="19"/>
  <c r="P1154" i="19"/>
  <c r="O1154" i="19"/>
  <c r="N1154" i="19"/>
  <c r="C1154" i="19"/>
  <c r="AP1153" i="19"/>
  <c r="AM1153" i="19"/>
  <c r="AL1153" i="19"/>
  <c r="AA1153" i="19"/>
  <c r="AB1153" i="19" s="1"/>
  <c r="V1153" i="19"/>
  <c r="U1153" i="19"/>
  <c r="Q1153" i="19"/>
  <c r="P1153" i="19"/>
  <c r="O1153" i="19"/>
  <c r="N1153" i="19"/>
  <c r="C1153" i="19"/>
  <c r="AP1152" i="19"/>
  <c r="AM1152" i="19"/>
  <c r="AL1152" i="19"/>
  <c r="AA1152" i="19"/>
  <c r="AB1152" i="19" s="1"/>
  <c r="V1152" i="19"/>
  <c r="U1152" i="19"/>
  <c r="Q1152" i="19"/>
  <c r="P1152" i="19"/>
  <c r="O1152" i="19"/>
  <c r="N1152" i="19"/>
  <c r="C1152" i="19"/>
  <c r="AP1151" i="19"/>
  <c r="AM1151" i="19"/>
  <c r="AL1151" i="19"/>
  <c r="AA1151" i="19"/>
  <c r="AB1151" i="19" s="1"/>
  <c r="V1151" i="19"/>
  <c r="U1151" i="19"/>
  <c r="Q1151" i="19"/>
  <c r="P1151" i="19"/>
  <c r="O1151" i="19"/>
  <c r="N1151" i="19"/>
  <c r="C1151" i="19"/>
  <c r="AP1150" i="19"/>
  <c r="AM1150" i="19"/>
  <c r="AL1150" i="19"/>
  <c r="AA1150" i="19"/>
  <c r="AB1150" i="19" s="1"/>
  <c r="V1150" i="19"/>
  <c r="U1150" i="19"/>
  <c r="Q1150" i="19"/>
  <c r="P1150" i="19"/>
  <c r="O1150" i="19"/>
  <c r="N1150" i="19"/>
  <c r="C1150" i="19"/>
  <c r="AP1149" i="19"/>
  <c r="AL1149" i="19"/>
  <c r="AM1149" i="19" s="1"/>
  <c r="AA1149" i="19"/>
  <c r="AB1149" i="19" s="1"/>
  <c r="V1149" i="19"/>
  <c r="U1149" i="19"/>
  <c r="Q1149" i="19"/>
  <c r="P1149" i="19"/>
  <c r="O1149" i="19"/>
  <c r="N1149" i="19"/>
  <c r="C1149" i="19"/>
  <c r="AP1148" i="19"/>
  <c r="AL1148" i="19"/>
  <c r="AM1148" i="19" s="1"/>
  <c r="AA1148" i="19"/>
  <c r="AB1148" i="19" s="1"/>
  <c r="V1148" i="19"/>
  <c r="U1148" i="19"/>
  <c r="O1148" i="19"/>
  <c r="Q1148" i="19" s="1"/>
  <c r="N1148" i="19"/>
  <c r="P1148" i="19" s="1"/>
  <c r="C1148" i="19"/>
  <c r="A1148" i="19"/>
  <c r="A1149" i="19" s="1"/>
  <c r="A1150" i="19" s="1"/>
  <c r="A1151" i="19" s="1"/>
  <c r="A1152" i="19" s="1"/>
  <c r="A1153" i="19" s="1"/>
  <c r="A1154" i="19" s="1"/>
  <c r="A1155" i="19" s="1"/>
  <c r="A1156" i="19" s="1"/>
  <c r="A1157" i="19" s="1"/>
  <c r="A1158" i="19" s="1"/>
  <c r="A1159" i="19" s="1"/>
  <c r="A1160" i="19" s="1"/>
  <c r="A1161" i="19" s="1"/>
  <c r="A1162" i="19" s="1"/>
  <c r="A1163" i="19" s="1"/>
  <c r="AO1147" i="19"/>
  <c r="AK1147" i="19"/>
  <c r="Z1147" i="19"/>
  <c r="T1147" i="19"/>
  <c r="M1147" i="19"/>
  <c r="C1147" i="19"/>
  <c r="AP1146" i="19"/>
  <c r="AM1146" i="19"/>
  <c r="AL1146" i="19"/>
  <c r="AB1146" i="19"/>
  <c r="AA1146" i="19"/>
  <c r="V1146" i="19"/>
  <c r="U1146" i="19"/>
  <c r="Q1146" i="19"/>
  <c r="P1146" i="19"/>
  <c r="O1146" i="19"/>
  <c r="N1146" i="19"/>
  <c r="C1146" i="19"/>
  <c r="AP1145" i="19"/>
  <c r="AM1145" i="19"/>
  <c r="AL1145" i="19"/>
  <c r="AB1145" i="19"/>
  <c r="AA1145" i="19"/>
  <c r="V1145" i="19"/>
  <c r="U1145" i="19"/>
  <c r="Q1145" i="19"/>
  <c r="P1145" i="19"/>
  <c r="O1145" i="19"/>
  <c r="N1145" i="19"/>
  <c r="C1145" i="19"/>
  <c r="AP1144" i="19"/>
  <c r="AM1144" i="19"/>
  <c r="AL1144" i="19"/>
  <c r="AA1144" i="19"/>
  <c r="AB1144" i="19" s="1"/>
  <c r="V1144" i="19"/>
  <c r="U1144" i="19"/>
  <c r="Q1144" i="19"/>
  <c r="P1144" i="19"/>
  <c r="O1144" i="19"/>
  <c r="N1144" i="19"/>
  <c r="C1144" i="19"/>
  <c r="AP1143" i="19"/>
  <c r="AM1143" i="19"/>
  <c r="AL1143" i="19"/>
  <c r="AA1143" i="19"/>
  <c r="AB1143" i="19" s="1"/>
  <c r="V1143" i="19"/>
  <c r="U1143" i="19"/>
  <c r="Q1143" i="19"/>
  <c r="P1143" i="19"/>
  <c r="O1143" i="19"/>
  <c r="N1143" i="19"/>
  <c r="C1143" i="19"/>
  <c r="AP1142" i="19"/>
  <c r="AM1142" i="19"/>
  <c r="AL1142" i="19"/>
  <c r="AA1142" i="19"/>
  <c r="AB1142" i="19" s="1"/>
  <c r="V1142" i="19"/>
  <c r="U1142" i="19"/>
  <c r="Q1142" i="19"/>
  <c r="P1142" i="19"/>
  <c r="O1142" i="19"/>
  <c r="N1142" i="19"/>
  <c r="C1142" i="19"/>
  <c r="AP1141" i="19"/>
  <c r="AM1141" i="19"/>
  <c r="AL1141" i="19"/>
  <c r="AA1141" i="19"/>
  <c r="AB1141" i="19" s="1"/>
  <c r="V1141" i="19"/>
  <c r="U1141" i="19"/>
  <c r="Q1141" i="19"/>
  <c r="P1141" i="19"/>
  <c r="O1141" i="19"/>
  <c r="N1141" i="19"/>
  <c r="C1141" i="19"/>
  <c r="AP1140" i="19"/>
  <c r="AM1140" i="19"/>
  <c r="AL1140" i="19"/>
  <c r="AA1140" i="19"/>
  <c r="AB1140" i="19" s="1"/>
  <c r="V1140" i="19"/>
  <c r="U1140" i="19"/>
  <c r="Q1140" i="19"/>
  <c r="P1140" i="19"/>
  <c r="O1140" i="19"/>
  <c r="N1140" i="19"/>
  <c r="C1140" i="19"/>
  <c r="AP1139" i="19"/>
  <c r="AM1139" i="19"/>
  <c r="AL1139" i="19"/>
  <c r="AA1139" i="19"/>
  <c r="AB1139" i="19" s="1"/>
  <c r="V1139" i="19"/>
  <c r="U1139" i="19"/>
  <c r="Q1139" i="19"/>
  <c r="P1139" i="19"/>
  <c r="O1139" i="19"/>
  <c r="N1139" i="19"/>
  <c r="C1139" i="19"/>
  <c r="AP1138" i="19"/>
  <c r="AM1138" i="19"/>
  <c r="AL1138" i="19"/>
  <c r="AA1138" i="19"/>
  <c r="AB1138" i="19" s="1"/>
  <c r="V1138" i="19"/>
  <c r="U1138" i="19"/>
  <c r="Q1138" i="19"/>
  <c r="P1138" i="19"/>
  <c r="O1138" i="19"/>
  <c r="N1138" i="19"/>
  <c r="C1138" i="19"/>
  <c r="AP1137" i="19"/>
  <c r="AM1137" i="19"/>
  <c r="AL1137" i="19"/>
  <c r="AA1137" i="19"/>
  <c r="AB1137" i="19" s="1"/>
  <c r="V1137" i="19"/>
  <c r="U1137" i="19"/>
  <c r="Q1137" i="19"/>
  <c r="P1137" i="19"/>
  <c r="O1137" i="19"/>
  <c r="N1137" i="19"/>
  <c r="C1137" i="19"/>
  <c r="AP1136" i="19"/>
  <c r="AM1136" i="19"/>
  <c r="AL1136" i="19"/>
  <c r="AA1136" i="19"/>
  <c r="AB1136" i="19" s="1"/>
  <c r="V1136" i="19"/>
  <c r="U1136" i="19"/>
  <c r="Q1136" i="19"/>
  <c r="P1136" i="19"/>
  <c r="O1136" i="19"/>
  <c r="N1136" i="19"/>
  <c r="C1136" i="19"/>
  <c r="AP1135" i="19"/>
  <c r="AM1135" i="19"/>
  <c r="AL1135" i="19"/>
  <c r="AA1135" i="19"/>
  <c r="AB1135" i="19" s="1"/>
  <c r="V1135" i="19"/>
  <c r="U1135" i="19"/>
  <c r="Q1135" i="19"/>
  <c r="P1135" i="19"/>
  <c r="O1135" i="19"/>
  <c r="N1135" i="19"/>
  <c r="C1135" i="19"/>
  <c r="AP1134" i="19"/>
  <c r="AM1134" i="19"/>
  <c r="AL1134" i="19"/>
  <c r="AA1134" i="19"/>
  <c r="AB1134" i="19" s="1"/>
  <c r="V1134" i="19"/>
  <c r="U1134" i="19"/>
  <c r="Q1134" i="19"/>
  <c r="P1134" i="19"/>
  <c r="O1134" i="19"/>
  <c r="N1134" i="19"/>
  <c r="C1134" i="19"/>
  <c r="AP1133" i="19"/>
  <c r="AM1133" i="19"/>
  <c r="AL1133" i="19"/>
  <c r="AA1133" i="19"/>
  <c r="AB1133" i="19" s="1"/>
  <c r="V1133" i="19"/>
  <c r="U1133" i="19"/>
  <c r="Q1133" i="19"/>
  <c r="P1133" i="19"/>
  <c r="O1133" i="19"/>
  <c r="N1133" i="19"/>
  <c r="C1133" i="19"/>
  <c r="AP1132" i="19"/>
  <c r="AM1132" i="19"/>
  <c r="AL1132" i="19"/>
  <c r="AA1132" i="19"/>
  <c r="AB1132" i="19" s="1"/>
  <c r="V1132" i="19"/>
  <c r="U1132" i="19"/>
  <c r="Q1132" i="19"/>
  <c r="P1132" i="19"/>
  <c r="O1132" i="19"/>
  <c r="N1132" i="19"/>
  <c r="C1132" i="19"/>
  <c r="AP1131" i="19"/>
  <c r="AM1131" i="19"/>
  <c r="AL1131" i="19"/>
  <c r="AA1131" i="19"/>
  <c r="AB1131" i="19" s="1"/>
  <c r="V1131" i="19"/>
  <c r="U1131" i="19"/>
  <c r="O1131" i="19"/>
  <c r="Q1131" i="19" s="1"/>
  <c r="N1131" i="19"/>
  <c r="P1131" i="19" s="1"/>
  <c r="C1131" i="19"/>
  <c r="A1131" i="19"/>
  <c r="A1132" i="19" s="1"/>
  <c r="A1133" i="19" s="1"/>
  <c r="A1134" i="19" s="1"/>
  <c r="A1135" i="19" s="1"/>
  <c r="A1136" i="19" s="1"/>
  <c r="A1137" i="19" s="1"/>
  <c r="A1138" i="19" s="1"/>
  <c r="A1139" i="19" s="1"/>
  <c r="A1140" i="19" s="1"/>
  <c r="A1141" i="19" s="1"/>
  <c r="A1142" i="19" s="1"/>
  <c r="A1143" i="19" s="1"/>
  <c r="A1144" i="19" s="1"/>
  <c r="A1145" i="19" s="1"/>
  <c r="A1146" i="19" s="1"/>
  <c r="AO1130" i="19"/>
  <c r="AK1130" i="19"/>
  <c r="Z1130" i="19"/>
  <c r="Y1130" i="19"/>
  <c r="T1130" i="19"/>
  <c r="M1130" i="19"/>
  <c r="C1130" i="19"/>
  <c r="AP1129" i="19"/>
  <c r="AM1129" i="19"/>
  <c r="AL1129" i="19"/>
  <c r="AB1129" i="19"/>
  <c r="AA1129" i="19"/>
  <c r="V1129" i="19"/>
  <c r="U1129" i="19"/>
  <c r="Q1129" i="19"/>
  <c r="P1129" i="19"/>
  <c r="O1129" i="19"/>
  <c r="N1129" i="19"/>
  <c r="C1129" i="19"/>
  <c r="AP1128" i="19"/>
  <c r="AM1128" i="19"/>
  <c r="AL1128" i="19"/>
  <c r="AB1128" i="19"/>
  <c r="AA1128" i="19"/>
  <c r="V1128" i="19"/>
  <c r="U1128" i="19"/>
  <c r="Q1128" i="19"/>
  <c r="P1128" i="19"/>
  <c r="O1128" i="19"/>
  <c r="N1128" i="19"/>
  <c r="C1128" i="19"/>
  <c r="AP1127" i="19"/>
  <c r="AM1127" i="19"/>
  <c r="AL1127" i="19"/>
  <c r="AA1127" i="19"/>
  <c r="AB1127" i="19" s="1"/>
  <c r="V1127" i="19"/>
  <c r="U1127" i="19"/>
  <c r="Q1127" i="19"/>
  <c r="P1127" i="19"/>
  <c r="O1127" i="19"/>
  <c r="N1127" i="19"/>
  <c r="C1127" i="19"/>
  <c r="AP1126" i="19"/>
  <c r="AM1126" i="19"/>
  <c r="AL1126" i="19"/>
  <c r="AA1126" i="19"/>
  <c r="AB1126" i="19" s="1"/>
  <c r="V1126" i="19"/>
  <c r="U1126" i="19"/>
  <c r="Q1126" i="19"/>
  <c r="P1126" i="19"/>
  <c r="O1126" i="19"/>
  <c r="N1126" i="19"/>
  <c r="C1126" i="19"/>
  <c r="AP1125" i="19"/>
  <c r="AM1125" i="19"/>
  <c r="AL1125" i="19"/>
  <c r="AA1125" i="19"/>
  <c r="AB1125" i="19" s="1"/>
  <c r="V1125" i="19"/>
  <c r="U1125" i="19"/>
  <c r="Q1125" i="19"/>
  <c r="P1125" i="19"/>
  <c r="O1125" i="19"/>
  <c r="N1125" i="19"/>
  <c r="C1125" i="19"/>
  <c r="AP1124" i="19"/>
  <c r="AM1124" i="19"/>
  <c r="AL1124" i="19"/>
  <c r="AA1124" i="19"/>
  <c r="AB1124" i="19" s="1"/>
  <c r="V1124" i="19"/>
  <c r="U1124" i="19"/>
  <c r="Q1124" i="19"/>
  <c r="P1124" i="19"/>
  <c r="O1124" i="19"/>
  <c r="N1124" i="19"/>
  <c r="C1124" i="19"/>
  <c r="AP1123" i="19"/>
  <c r="AM1123" i="19"/>
  <c r="AL1123" i="19"/>
  <c r="AA1123" i="19"/>
  <c r="AB1123" i="19" s="1"/>
  <c r="V1123" i="19"/>
  <c r="U1123" i="19"/>
  <c r="Q1123" i="19"/>
  <c r="P1123" i="19"/>
  <c r="O1123" i="19"/>
  <c r="N1123" i="19"/>
  <c r="C1123" i="19"/>
  <c r="AP1122" i="19"/>
  <c r="AM1122" i="19"/>
  <c r="AL1122" i="19"/>
  <c r="AA1122" i="19"/>
  <c r="AB1122" i="19" s="1"/>
  <c r="V1122" i="19"/>
  <c r="U1122" i="19"/>
  <c r="Q1122" i="19"/>
  <c r="P1122" i="19"/>
  <c r="O1122" i="19"/>
  <c r="N1122" i="19"/>
  <c r="C1122" i="19"/>
  <c r="AP1121" i="19"/>
  <c r="AM1121" i="19"/>
  <c r="AL1121" i="19"/>
  <c r="AA1121" i="19"/>
  <c r="AB1121" i="19" s="1"/>
  <c r="V1121" i="19"/>
  <c r="U1121" i="19"/>
  <c r="Q1121" i="19"/>
  <c r="P1121" i="19"/>
  <c r="O1121" i="19"/>
  <c r="N1121" i="19"/>
  <c r="C1121" i="19"/>
  <c r="AP1120" i="19"/>
  <c r="AM1120" i="19"/>
  <c r="AL1120" i="19"/>
  <c r="AA1120" i="19"/>
  <c r="AB1120" i="19" s="1"/>
  <c r="V1120" i="19"/>
  <c r="U1120" i="19"/>
  <c r="Q1120" i="19"/>
  <c r="P1120" i="19"/>
  <c r="O1120" i="19"/>
  <c r="N1120" i="19"/>
  <c r="C1120" i="19"/>
  <c r="AP1119" i="19"/>
  <c r="AM1119" i="19"/>
  <c r="AL1119" i="19"/>
  <c r="AA1119" i="19"/>
  <c r="AB1119" i="19" s="1"/>
  <c r="V1119" i="19"/>
  <c r="U1119" i="19"/>
  <c r="Q1119" i="19"/>
  <c r="P1119" i="19"/>
  <c r="O1119" i="19"/>
  <c r="N1119" i="19"/>
  <c r="C1119" i="19"/>
  <c r="AP1118" i="19"/>
  <c r="AM1118" i="19"/>
  <c r="AL1118" i="19"/>
  <c r="AA1118" i="19"/>
  <c r="AB1118" i="19" s="1"/>
  <c r="V1118" i="19"/>
  <c r="U1118" i="19"/>
  <c r="Q1118" i="19"/>
  <c r="P1118" i="19"/>
  <c r="O1118" i="19"/>
  <c r="N1118" i="19"/>
  <c r="C1118" i="19"/>
  <c r="AP1117" i="19"/>
  <c r="AM1117" i="19"/>
  <c r="AL1117" i="19"/>
  <c r="AA1117" i="19"/>
  <c r="Y1117" i="19"/>
  <c r="U1117" i="19"/>
  <c r="V1117" i="19" s="1"/>
  <c r="Q1117" i="19"/>
  <c r="P1117" i="19"/>
  <c r="O1117" i="19"/>
  <c r="N1117" i="19"/>
  <c r="C1117" i="19"/>
  <c r="AP1116" i="19"/>
  <c r="AM1116" i="19"/>
  <c r="AL1116" i="19"/>
  <c r="AA1116" i="19"/>
  <c r="AB1116" i="19" s="1"/>
  <c r="U1116" i="19"/>
  <c r="V1116" i="19" s="1"/>
  <c r="Q1116" i="19"/>
  <c r="P1116" i="19"/>
  <c r="O1116" i="19"/>
  <c r="N1116" i="19"/>
  <c r="C1116" i="19"/>
  <c r="AP1115" i="19"/>
  <c r="AM1115" i="19"/>
  <c r="AL1115" i="19"/>
  <c r="AA1115" i="19"/>
  <c r="Y1115" i="19"/>
  <c r="U1115" i="19"/>
  <c r="V1115" i="19" s="1"/>
  <c r="Q1115" i="19"/>
  <c r="P1115" i="19"/>
  <c r="O1115" i="19"/>
  <c r="N1115" i="19"/>
  <c r="C1115" i="19"/>
  <c r="AP1114" i="19"/>
  <c r="AL1114" i="19"/>
  <c r="AM1114" i="19" s="1"/>
  <c r="AA1114" i="19"/>
  <c r="AB1114" i="19" s="1"/>
  <c r="U1114" i="19"/>
  <c r="V1114" i="19" s="1"/>
  <c r="Q1114" i="19"/>
  <c r="P1114" i="19"/>
  <c r="O1114" i="19"/>
  <c r="N1114" i="19"/>
  <c r="C1114" i="19"/>
  <c r="AP1113" i="19"/>
  <c r="AL1113" i="19"/>
  <c r="AM1113" i="19" s="1"/>
  <c r="AA1113" i="19"/>
  <c r="AB1113" i="19" s="1"/>
  <c r="U1113" i="19"/>
  <c r="V1113" i="19" s="1"/>
  <c r="N1113" i="19"/>
  <c r="P1113" i="19" s="1"/>
  <c r="C1113" i="19"/>
  <c r="A1113" i="19"/>
  <c r="A1114" i="19" s="1"/>
  <c r="A1115" i="19" s="1"/>
  <c r="A1116" i="19" s="1"/>
  <c r="A1117" i="19" s="1"/>
  <c r="A1118" i="19" s="1"/>
  <c r="A1119" i="19" s="1"/>
  <c r="A1120" i="19" s="1"/>
  <c r="A1121" i="19" s="1"/>
  <c r="A1122" i="19" s="1"/>
  <c r="A1123" i="19" s="1"/>
  <c r="A1124" i="19" s="1"/>
  <c r="A1125" i="19" s="1"/>
  <c r="A1126" i="19" s="1"/>
  <c r="A1127" i="19" s="1"/>
  <c r="A1128" i="19" s="1"/>
  <c r="A1129" i="19" s="1"/>
  <c r="AO1112" i="19"/>
  <c r="AK1112" i="19"/>
  <c r="Z1112" i="19"/>
  <c r="T1112" i="19"/>
  <c r="M1112" i="19"/>
  <c r="C1112" i="19"/>
  <c r="AP1111" i="19"/>
  <c r="AM1111" i="19"/>
  <c r="AL1111" i="19"/>
  <c r="AB1111" i="19"/>
  <c r="AA1111" i="19"/>
  <c r="V1111" i="19"/>
  <c r="U1111" i="19"/>
  <c r="Q1111" i="19"/>
  <c r="P1111" i="19"/>
  <c r="O1111" i="19"/>
  <c r="N1111" i="19"/>
  <c r="C1111" i="19"/>
  <c r="AP1110" i="19"/>
  <c r="AM1110" i="19"/>
  <c r="AL1110" i="19"/>
  <c r="AB1110" i="19"/>
  <c r="AA1110" i="19"/>
  <c r="V1110" i="19"/>
  <c r="U1110" i="19"/>
  <c r="Q1110" i="19"/>
  <c r="P1110" i="19"/>
  <c r="O1110" i="19"/>
  <c r="N1110" i="19"/>
  <c r="C1110" i="19"/>
  <c r="AP1109" i="19"/>
  <c r="AM1109" i="19"/>
  <c r="AL1109" i="19"/>
  <c r="AB1109" i="19"/>
  <c r="AA1109" i="19"/>
  <c r="V1109" i="19"/>
  <c r="U1109" i="19"/>
  <c r="Q1109" i="19"/>
  <c r="P1109" i="19"/>
  <c r="O1109" i="19"/>
  <c r="N1109" i="19"/>
  <c r="C1109" i="19"/>
  <c r="AP1108" i="19"/>
  <c r="AM1108" i="19"/>
  <c r="AL1108" i="19"/>
  <c r="AB1108" i="19"/>
  <c r="AA1108" i="19"/>
  <c r="V1108" i="19"/>
  <c r="U1108" i="19"/>
  <c r="Q1108" i="19"/>
  <c r="P1108" i="19"/>
  <c r="O1108" i="19"/>
  <c r="N1108" i="19"/>
  <c r="C1108" i="19"/>
  <c r="AP1107" i="19"/>
  <c r="AM1107" i="19"/>
  <c r="AL1107" i="19"/>
  <c r="AB1107" i="19"/>
  <c r="AA1107" i="19"/>
  <c r="V1107" i="19"/>
  <c r="U1107" i="19"/>
  <c r="Q1107" i="19"/>
  <c r="P1107" i="19"/>
  <c r="O1107" i="19"/>
  <c r="N1107" i="19"/>
  <c r="C1107" i="19"/>
  <c r="AP1106" i="19"/>
  <c r="AM1106" i="19"/>
  <c r="AL1106" i="19"/>
  <c r="AB1106" i="19"/>
  <c r="AA1106" i="19"/>
  <c r="V1106" i="19"/>
  <c r="U1106" i="19"/>
  <c r="Q1106" i="19"/>
  <c r="P1106" i="19"/>
  <c r="O1106" i="19"/>
  <c r="N1106" i="19"/>
  <c r="C1106" i="19"/>
  <c r="AP1105" i="19"/>
  <c r="AM1105" i="19"/>
  <c r="AL1105" i="19"/>
  <c r="AA1105" i="19"/>
  <c r="AB1105" i="19" s="1"/>
  <c r="U1105" i="19"/>
  <c r="V1105" i="19" s="1"/>
  <c r="Q1105" i="19"/>
  <c r="P1105" i="19"/>
  <c r="O1105" i="19"/>
  <c r="N1105" i="19"/>
  <c r="C1105" i="19"/>
  <c r="AP1104" i="19"/>
  <c r="AM1104" i="19"/>
  <c r="AL1104" i="19"/>
  <c r="AA1104" i="19"/>
  <c r="AB1104" i="19" s="1"/>
  <c r="U1104" i="19"/>
  <c r="V1104" i="19" s="1"/>
  <c r="Q1104" i="19"/>
  <c r="P1104" i="19"/>
  <c r="O1104" i="19"/>
  <c r="N1104" i="19"/>
  <c r="C1104" i="19"/>
  <c r="AP1103" i="19"/>
  <c r="AM1103" i="19"/>
  <c r="AL1103" i="19"/>
  <c r="AA1103" i="19"/>
  <c r="AB1103" i="19" s="1"/>
  <c r="U1103" i="19"/>
  <c r="V1103" i="19" s="1"/>
  <c r="Q1103" i="19"/>
  <c r="P1103" i="19"/>
  <c r="O1103" i="19"/>
  <c r="N1103" i="19"/>
  <c r="C1103" i="19"/>
  <c r="AP1102" i="19"/>
  <c r="AM1102" i="19"/>
  <c r="AL1102" i="19"/>
  <c r="AA1102" i="19"/>
  <c r="AB1102" i="19" s="1"/>
  <c r="U1102" i="19"/>
  <c r="V1102" i="19" s="1"/>
  <c r="O1102" i="19"/>
  <c r="Q1102" i="19" s="1"/>
  <c r="N1102" i="19"/>
  <c r="P1102" i="19" s="1"/>
  <c r="C1102" i="19"/>
  <c r="A1102" i="19"/>
  <c r="A1103" i="19" s="1"/>
  <c r="A1104" i="19" s="1"/>
  <c r="A1105" i="19" s="1"/>
  <c r="A1106" i="19" s="1"/>
  <c r="A1107" i="19" s="1"/>
  <c r="A1108" i="19" s="1"/>
  <c r="A1109" i="19" s="1"/>
  <c r="A1110" i="19" s="1"/>
  <c r="A1111" i="19" s="1"/>
  <c r="AO1101" i="19"/>
  <c r="AK1101" i="19"/>
  <c r="Z1101" i="19"/>
  <c r="Y1101" i="19"/>
  <c r="T1101" i="19"/>
  <c r="M1101" i="19"/>
  <c r="C1101" i="19"/>
  <c r="AP1100" i="19"/>
  <c r="AM1100" i="19"/>
  <c r="AL1100" i="19"/>
  <c r="AB1100" i="19"/>
  <c r="AA1100" i="19"/>
  <c r="V1100" i="19"/>
  <c r="U1100" i="19"/>
  <c r="Q1100" i="19"/>
  <c r="P1100" i="19"/>
  <c r="O1100" i="19"/>
  <c r="N1100" i="19"/>
  <c r="C1100" i="19"/>
  <c r="AP1099" i="19"/>
  <c r="AM1099" i="19"/>
  <c r="AL1099" i="19"/>
  <c r="AA1099" i="19"/>
  <c r="AB1099" i="19" s="1"/>
  <c r="V1099" i="19"/>
  <c r="U1099" i="19"/>
  <c r="Q1099" i="19"/>
  <c r="P1099" i="19"/>
  <c r="O1099" i="19"/>
  <c r="N1099" i="19"/>
  <c r="C1099" i="19"/>
  <c r="AP1098" i="19"/>
  <c r="AM1098" i="19"/>
  <c r="AL1098" i="19"/>
  <c r="AA1098" i="19"/>
  <c r="AB1098" i="19" s="1"/>
  <c r="V1098" i="19"/>
  <c r="U1098" i="19"/>
  <c r="Q1098" i="19"/>
  <c r="P1098" i="19"/>
  <c r="O1098" i="19"/>
  <c r="N1098" i="19"/>
  <c r="C1098" i="19"/>
  <c r="AP1097" i="19"/>
  <c r="AM1097" i="19"/>
  <c r="AL1097" i="19"/>
  <c r="AA1097" i="19"/>
  <c r="AB1097" i="19" s="1"/>
  <c r="V1097" i="19"/>
  <c r="U1097" i="19"/>
  <c r="Q1097" i="19"/>
  <c r="P1097" i="19"/>
  <c r="O1097" i="19"/>
  <c r="N1097" i="19"/>
  <c r="C1097" i="19"/>
  <c r="AP1096" i="19"/>
  <c r="AM1096" i="19"/>
  <c r="AL1096" i="19"/>
  <c r="AA1096" i="19"/>
  <c r="AB1096" i="19" s="1"/>
  <c r="V1096" i="19"/>
  <c r="U1096" i="19"/>
  <c r="Q1096" i="19"/>
  <c r="P1096" i="19"/>
  <c r="O1096" i="19"/>
  <c r="N1096" i="19"/>
  <c r="C1096" i="19"/>
  <c r="AP1095" i="19"/>
  <c r="AM1095" i="19"/>
  <c r="AL1095" i="19"/>
  <c r="AA1095" i="19"/>
  <c r="AB1095" i="19" s="1"/>
  <c r="U1095" i="19"/>
  <c r="V1095" i="19" s="1"/>
  <c r="Q1095" i="19"/>
  <c r="P1095" i="19"/>
  <c r="O1095" i="19"/>
  <c r="N1095" i="19"/>
  <c r="C1095" i="19"/>
  <c r="AP1094" i="19"/>
  <c r="AL1094" i="19"/>
  <c r="AM1094" i="19" s="1"/>
  <c r="AA1094" i="19"/>
  <c r="AB1094" i="19" s="1"/>
  <c r="U1094" i="19"/>
  <c r="V1094" i="19" s="1"/>
  <c r="O1094" i="19"/>
  <c r="Q1094" i="19" s="1"/>
  <c r="N1094" i="19"/>
  <c r="P1094" i="19" s="1"/>
  <c r="C1094" i="19"/>
  <c r="A1094" i="19"/>
  <c r="A1095" i="19" s="1"/>
  <c r="A1096" i="19" s="1"/>
  <c r="A1097" i="19" s="1"/>
  <c r="A1098" i="19" s="1"/>
  <c r="A1099" i="19" s="1"/>
  <c r="A1100" i="19" s="1"/>
  <c r="AO1093" i="19"/>
  <c r="AK1093" i="19"/>
  <c r="Z1093" i="19"/>
  <c r="Y1093" i="19"/>
  <c r="T1093" i="19"/>
  <c r="M1093" i="19"/>
  <c r="C1093" i="19"/>
  <c r="AP1092" i="19"/>
  <c r="AM1092" i="19"/>
  <c r="AL1092" i="19"/>
  <c r="AB1092" i="19"/>
  <c r="AA1092" i="19"/>
  <c r="V1092" i="19"/>
  <c r="U1092" i="19"/>
  <c r="Q1092" i="19"/>
  <c r="P1092" i="19"/>
  <c r="O1092" i="19"/>
  <c r="N1092" i="19"/>
  <c r="C1092" i="19"/>
  <c r="AP1090" i="19"/>
  <c r="AM1090" i="19"/>
  <c r="AL1090" i="19"/>
  <c r="AB1090" i="19"/>
  <c r="AA1090" i="19"/>
  <c r="V1090" i="19"/>
  <c r="U1090" i="19"/>
  <c r="Q1090" i="19"/>
  <c r="P1090" i="19"/>
  <c r="O1090" i="19"/>
  <c r="N1090" i="19"/>
  <c r="C1090" i="19"/>
  <c r="AP1089" i="19"/>
  <c r="AM1089" i="19"/>
  <c r="AL1089" i="19"/>
  <c r="AB1089" i="19"/>
  <c r="AA1089" i="19"/>
  <c r="V1089" i="19"/>
  <c r="U1089" i="19"/>
  <c r="Q1089" i="19"/>
  <c r="P1089" i="19"/>
  <c r="O1089" i="19"/>
  <c r="N1089" i="19"/>
  <c r="C1089" i="19"/>
  <c r="AP1088" i="19"/>
  <c r="AM1088" i="19"/>
  <c r="AL1088" i="19"/>
  <c r="AB1088" i="19"/>
  <c r="AA1088" i="19"/>
  <c r="V1088" i="19"/>
  <c r="U1088" i="19"/>
  <c r="Q1088" i="19"/>
  <c r="P1088" i="19"/>
  <c r="O1088" i="19"/>
  <c r="N1088" i="19"/>
  <c r="C1088" i="19"/>
  <c r="AP1087" i="19"/>
  <c r="AM1087" i="19"/>
  <c r="AL1087" i="19"/>
  <c r="AB1087" i="19"/>
  <c r="AA1087" i="19"/>
  <c r="V1087" i="19"/>
  <c r="U1087" i="19"/>
  <c r="Q1087" i="19"/>
  <c r="P1087" i="19"/>
  <c r="O1087" i="19"/>
  <c r="N1087" i="19"/>
  <c r="C1087" i="19"/>
  <c r="AP1086" i="19"/>
  <c r="AM1086" i="19"/>
  <c r="AL1086" i="19"/>
  <c r="AB1086" i="19"/>
  <c r="AA1086" i="19"/>
  <c r="V1086" i="19"/>
  <c r="U1086" i="19"/>
  <c r="Q1086" i="19"/>
  <c r="P1086" i="19"/>
  <c r="O1086" i="19"/>
  <c r="N1086" i="19"/>
  <c r="C1086" i="19"/>
  <c r="AP1085" i="19"/>
  <c r="AM1085" i="19"/>
  <c r="AL1085" i="19"/>
  <c r="AB1085" i="19"/>
  <c r="AA1085" i="19"/>
  <c r="V1085" i="19"/>
  <c r="U1085" i="19"/>
  <c r="Q1085" i="19"/>
  <c r="P1085" i="19"/>
  <c r="O1085" i="19"/>
  <c r="N1085" i="19"/>
  <c r="C1085" i="19"/>
  <c r="AP1084" i="19"/>
  <c r="AM1084" i="19"/>
  <c r="AL1084" i="19"/>
  <c r="AA1084" i="19"/>
  <c r="AB1084" i="19" s="1"/>
  <c r="V1084" i="19"/>
  <c r="U1084" i="19"/>
  <c r="Q1084" i="19"/>
  <c r="P1084" i="19"/>
  <c r="O1084" i="19"/>
  <c r="N1084" i="19"/>
  <c r="C1084" i="19"/>
  <c r="AP1083" i="19"/>
  <c r="AM1083" i="19"/>
  <c r="AL1083" i="19"/>
  <c r="AA1083" i="19"/>
  <c r="AB1083" i="19" s="1"/>
  <c r="V1083" i="19"/>
  <c r="U1083" i="19"/>
  <c r="Q1083" i="19"/>
  <c r="P1083" i="19"/>
  <c r="O1083" i="19"/>
  <c r="N1083" i="19"/>
  <c r="C1083" i="19"/>
  <c r="AP1082" i="19"/>
  <c r="AM1082" i="19"/>
  <c r="AL1082" i="19"/>
  <c r="AA1082" i="19"/>
  <c r="AB1082" i="19" s="1"/>
  <c r="V1082" i="19"/>
  <c r="U1082" i="19"/>
  <c r="Q1082" i="19"/>
  <c r="P1082" i="19"/>
  <c r="O1082" i="19"/>
  <c r="N1082" i="19"/>
  <c r="C1082" i="19"/>
  <c r="AP1081" i="19"/>
  <c r="AM1081" i="19"/>
  <c r="AL1081" i="19"/>
  <c r="AA1081" i="19"/>
  <c r="AB1081" i="19" s="1"/>
  <c r="V1081" i="19"/>
  <c r="U1081" i="19"/>
  <c r="Q1081" i="19"/>
  <c r="P1081" i="19"/>
  <c r="O1081" i="19"/>
  <c r="N1081" i="19"/>
  <c r="C1081" i="19"/>
  <c r="AP1080" i="19"/>
  <c r="AM1080" i="19"/>
  <c r="AL1080" i="19"/>
  <c r="AA1080" i="19"/>
  <c r="AB1080" i="19" s="1"/>
  <c r="V1080" i="19"/>
  <c r="U1080" i="19"/>
  <c r="Q1080" i="19"/>
  <c r="P1080" i="19"/>
  <c r="O1080" i="19"/>
  <c r="N1080" i="19"/>
  <c r="C1080" i="19"/>
  <c r="AP1079" i="19"/>
  <c r="AM1079" i="19"/>
  <c r="AL1079" i="19"/>
  <c r="AA1079" i="19"/>
  <c r="AB1079" i="19" s="1"/>
  <c r="V1079" i="19"/>
  <c r="U1079" i="19"/>
  <c r="Q1079" i="19"/>
  <c r="P1079" i="19"/>
  <c r="O1079" i="19"/>
  <c r="N1079" i="19"/>
  <c r="C1079" i="19"/>
  <c r="AP1078" i="19"/>
  <c r="AL1078" i="19"/>
  <c r="AM1078" i="19" s="1"/>
  <c r="AA1078" i="19"/>
  <c r="AB1078" i="19" s="1"/>
  <c r="V1078" i="19"/>
  <c r="U1078" i="19"/>
  <c r="O1078" i="19"/>
  <c r="Q1078" i="19" s="1"/>
  <c r="N1078" i="19"/>
  <c r="P1078" i="19" s="1"/>
  <c r="C1078" i="19"/>
  <c r="AP1077" i="19"/>
  <c r="AL1077" i="19"/>
  <c r="AM1077" i="19" s="1"/>
  <c r="AA1077" i="19"/>
  <c r="AB1077" i="19" s="1"/>
  <c r="V1077" i="19"/>
  <c r="U1077" i="19"/>
  <c r="O1077" i="19"/>
  <c r="Q1077" i="19" s="1"/>
  <c r="N1077" i="19"/>
  <c r="P1077" i="19" s="1"/>
  <c r="C1077" i="19"/>
  <c r="A1077" i="19"/>
  <c r="A1078" i="19" s="1"/>
  <c r="A1079" i="19" s="1"/>
  <c r="A1080" i="19" s="1"/>
  <c r="A1081" i="19" s="1"/>
  <c r="A1082" i="19" s="1"/>
  <c r="A1083" i="19" s="1"/>
  <c r="A1084" i="19" s="1"/>
  <c r="A1085" i="19" s="1"/>
  <c r="A1086" i="19" s="1"/>
  <c r="A1087" i="19" s="1"/>
  <c r="A1088" i="19" s="1"/>
  <c r="A1089" i="19" s="1"/>
  <c r="A1090" i="19" s="1"/>
  <c r="A1092" i="19" s="1"/>
  <c r="AO1076" i="19"/>
  <c r="AK1076" i="19"/>
  <c r="Z1076" i="19"/>
  <c r="Y1076" i="19"/>
  <c r="T1076" i="19"/>
  <c r="M1076" i="19"/>
  <c r="C1076" i="19"/>
  <c r="AP1075" i="19"/>
  <c r="AM1075" i="19"/>
  <c r="AL1075" i="19"/>
  <c r="AB1075" i="19"/>
  <c r="AA1075" i="19"/>
  <c r="V1075" i="19"/>
  <c r="U1075" i="19"/>
  <c r="Q1075" i="19"/>
  <c r="P1075" i="19"/>
  <c r="O1075" i="19"/>
  <c r="N1075" i="19"/>
  <c r="C1075" i="19"/>
  <c r="AP1072" i="19"/>
  <c r="AM1072" i="19"/>
  <c r="AL1072" i="19"/>
  <c r="AB1072" i="19"/>
  <c r="AA1072" i="19"/>
  <c r="V1072" i="19"/>
  <c r="U1072" i="19"/>
  <c r="Q1072" i="19"/>
  <c r="P1072" i="19"/>
  <c r="O1072" i="19"/>
  <c r="N1072" i="19"/>
  <c r="C1072" i="19"/>
  <c r="AP1071" i="19"/>
  <c r="AM1071" i="19"/>
  <c r="AL1071" i="19"/>
  <c r="AB1071" i="19"/>
  <c r="AA1071" i="19"/>
  <c r="V1071" i="19"/>
  <c r="U1071" i="19"/>
  <c r="Q1071" i="19"/>
  <c r="P1071" i="19"/>
  <c r="O1071" i="19"/>
  <c r="N1071" i="19"/>
  <c r="C1071" i="19"/>
  <c r="AP1070" i="19"/>
  <c r="AM1070" i="19"/>
  <c r="AL1070" i="19"/>
  <c r="AB1070" i="19"/>
  <c r="AA1070" i="19"/>
  <c r="V1070" i="19"/>
  <c r="U1070" i="19"/>
  <c r="O1070" i="19"/>
  <c r="Q1070" i="19" s="1"/>
  <c r="N1070" i="19"/>
  <c r="P1070" i="19" s="1"/>
  <c r="C1070" i="19"/>
  <c r="A1070" i="19"/>
  <c r="A1071" i="19" s="1"/>
  <c r="A1072" i="19" s="1"/>
  <c r="A1075" i="19" s="1"/>
  <c r="AO1069" i="19"/>
  <c r="AK1069" i="19"/>
  <c r="Z1069" i="19"/>
  <c r="Y1069" i="19"/>
  <c r="T1069" i="19"/>
  <c r="M1069" i="19"/>
  <c r="C1069" i="19"/>
  <c r="AP1068" i="19"/>
  <c r="AM1068" i="19"/>
  <c r="AL1068" i="19"/>
  <c r="AB1068" i="19"/>
  <c r="AA1068" i="19"/>
  <c r="V1068" i="19"/>
  <c r="U1068" i="19"/>
  <c r="Q1068" i="19"/>
  <c r="P1068" i="19"/>
  <c r="O1068" i="19"/>
  <c r="N1068" i="19"/>
  <c r="C1068" i="19"/>
  <c r="AP1067" i="19"/>
  <c r="AM1067" i="19"/>
  <c r="AL1067" i="19"/>
  <c r="AB1067" i="19"/>
  <c r="AA1067" i="19"/>
  <c r="V1067" i="19"/>
  <c r="U1067" i="19"/>
  <c r="Q1067" i="19"/>
  <c r="P1067" i="19"/>
  <c r="O1067" i="19"/>
  <c r="N1067" i="19"/>
  <c r="C1067" i="19"/>
  <c r="AP1066" i="19"/>
  <c r="AM1066" i="19"/>
  <c r="AL1066" i="19"/>
  <c r="AB1066" i="19"/>
  <c r="AA1066" i="19"/>
  <c r="V1066" i="19"/>
  <c r="U1066" i="19"/>
  <c r="Q1066" i="19"/>
  <c r="P1066" i="19"/>
  <c r="O1066" i="19"/>
  <c r="N1066" i="19"/>
  <c r="C1066" i="19"/>
  <c r="AP1065" i="19"/>
  <c r="AM1065" i="19"/>
  <c r="AL1065" i="19"/>
  <c r="AB1065" i="19"/>
  <c r="AA1065" i="19"/>
  <c r="V1065" i="19"/>
  <c r="U1065" i="19"/>
  <c r="Q1065" i="19"/>
  <c r="P1065" i="19"/>
  <c r="O1065" i="19"/>
  <c r="N1065" i="19"/>
  <c r="C1065" i="19"/>
  <c r="AP1064" i="19"/>
  <c r="AM1064" i="19"/>
  <c r="AL1064" i="19"/>
  <c r="AB1064" i="19"/>
  <c r="AA1064" i="19"/>
  <c r="V1064" i="19"/>
  <c r="U1064" i="19"/>
  <c r="Q1064" i="19"/>
  <c r="P1064" i="19"/>
  <c r="O1064" i="19"/>
  <c r="N1064" i="19"/>
  <c r="C1064" i="19"/>
  <c r="AP1063" i="19"/>
  <c r="AM1063" i="19"/>
  <c r="AL1063" i="19"/>
  <c r="AB1063" i="19"/>
  <c r="AA1063" i="19"/>
  <c r="V1063" i="19"/>
  <c r="U1063" i="19"/>
  <c r="Q1063" i="19"/>
  <c r="P1063" i="19"/>
  <c r="O1063" i="19"/>
  <c r="N1063" i="19"/>
  <c r="C1063" i="19"/>
  <c r="AP1062" i="19"/>
  <c r="AM1062" i="19"/>
  <c r="AL1062" i="19"/>
  <c r="AB1062" i="19"/>
  <c r="AA1062" i="19"/>
  <c r="V1062" i="19"/>
  <c r="U1062" i="19"/>
  <c r="Q1062" i="19"/>
  <c r="P1062" i="19"/>
  <c r="O1062" i="19"/>
  <c r="N1062" i="19"/>
  <c r="C1062" i="19"/>
  <c r="AP1061" i="19"/>
  <c r="AM1061" i="19"/>
  <c r="AL1061" i="19"/>
  <c r="AB1061" i="19"/>
  <c r="AA1061" i="19"/>
  <c r="V1061" i="19"/>
  <c r="U1061" i="19"/>
  <c r="Q1061" i="19"/>
  <c r="P1061" i="19"/>
  <c r="O1061" i="19"/>
  <c r="N1061" i="19"/>
  <c r="C1061" i="19"/>
  <c r="AP1060" i="19"/>
  <c r="AM1060" i="19"/>
  <c r="AL1060" i="19"/>
  <c r="AB1060" i="19"/>
  <c r="AA1060" i="19"/>
  <c r="V1060" i="19"/>
  <c r="U1060" i="19"/>
  <c r="Q1060" i="19"/>
  <c r="P1060" i="19"/>
  <c r="O1060" i="19"/>
  <c r="N1060" i="19"/>
  <c r="C1060" i="19"/>
  <c r="AP1059" i="19"/>
  <c r="AM1059" i="19"/>
  <c r="AL1059" i="19"/>
  <c r="AB1059" i="19"/>
  <c r="AA1059" i="19"/>
  <c r="V1059" i="19"/>
  <c r="U1059" i="19"/>
  <c r="Q1059" i="19"/>
  <c r="P1059" i="19"/>
  <c r="O1059" i="19"/>
  <c r="N1059" i="19"/>
  <c r="C1059" i="19"/>
  <c r="AP1058" i="19"/>
  <c r="AM1058" i="19"/>
  <c r="AL1058" i="19"/>
  <c r="AB1058" i="19"/>
  <c r="AA1058" i="19"/>
  <c r="V1058" i="19"/>
  <c r="U1058" i="19"/>
  <c r="N1058" i="19"/>
  <c r="P1058" i="19" s="1"/>
  <c r="C1058" i="19"/>
  <c r="A1058" i="19"/>
  <c r="A1059" i="19" s="1"/>
  <c r="A1060" i="19" s="1"/>
  <c r="A1061" i="19" s="1"/>
  <c r="A1062" i="19" s="1"/>
  <c r="A1063" i="19" s="1"/>
  <c r="A1064" i="19" s="1"/>
  <c r="A1065" i="19" s="1"/>
  <c r="A1066" i="19" s="1"/>
  <c r="A1067" i="19" s="1"/>
  <c r="A1068" i="19" s="1"/>
  <c r="AO1057" i="19"/>
  <c r="AK1057" i="19"/>
  <c r="Z1057" i="19"/>
  <c r="Y1057" i="19"/>
  <c r="T1057" i="19"/>
  <c r="M1057" i="19"/>
  <c r="C1057" i="19"/>
  <c r="AP1056" i="19"/>
  <c r="AM1056" i="19"/>
  <c r="AL1056" i="19"/>
  <c r="AB1056" i="19"/>
  <c r="AA1056" i="19"/>
  <c r="V1056" i="19"/>
  <c r="U1056" i="19"/>
  <c r="Q1056" i="19"/>
  <c r="P1056" i="19"/>
  <c r="O1056" i="19"/>
  <c r="N1056" i="19"/>
  <c r="C1056" i="19"/>
  <c r="AP1053" i="19"/>
  <c r="AM1053" i="19"/>
  <c r="AL1053" i="19"/>
  <c r="AB1053" i="19"/>
  <c r="AA1053" i="19"/>
  <c r="V1053" i="19"/>
  <c r="U1053" i="19"/>
  <c r="Q1053" i="19"/>
  <c r="P1053" i="19"/>
  <c r="O1053" i="19"/>
  <c r="N1053" i="19"/>
  <c r="C1053" i="19"/>
  <c r="AP1052" i="19"/>
  <c r="AM1052" i="19"/>
  <c r="AL1052" i="19"/>
  <c r="AB1052" i="19"/>
  <c r="AA1052" i="19"/>
  <c r="V1052" i="19"/>
  <c r="U1052" i="19"/>
  <c r="O1052" i="19"/>
  <c r="Q1052" i="19" s="1"/>
  <c r="N1052" i="19"/>
  <c r="P1052" i="19" s="1"/>
  <c r="C1052" i="19"/>
  <c r="AP1051" i="19"/>
  <c r="AM1051" i="19"/>
  <c r="AL1051" i="19"/>
  <c r="AA1051" i="19"/>
  <c r="AB1051" i="19" s="1"/>
  <c r="V1051" i="19"/>
  <c r="U1051" i="19"/>
  <c r="O1051" i="19"/>
  <c r="Q1051" i="19" s="1"/>
  <c r="N1051" i="19"/>
  <c r="P1051" i="19" s="1"/>
  <c r="C1051" i="19"/>
  <c r="A1051" i="19"/>
  <c r="A1052" i="19" s="1"/>
  <c r="A1053" i="19" s="1"/>
  <c r="A1056" i="19" s="1"/>
  <c r="AO1050" i="19"/>
  <c r="AK1050" i="19"/>
  <c r="Z1050" i="19"/>
  <c r="Y1050" i="19"/>
  <c r="T1050" i="19"/>
  <c r="M1050" i="19"/>
  <c r="C1050" i="19"/>
  <c r="AP1049" i="19"/>
  <c r="AM1049" i="19"/>
  <c r="AL1049" i="19"/>
  <c r="AB1049" i="19"/>
  <c r="AA1049" i="19"/>
  <c r="V1049" i="19"/>
  <c r="U1049" i="19"/>
  <c r="Q1049" i="19"/>
  <c r="P1049" i="19"/>
  <c r="O1049" i="19"/>
  <c r="N1049" i="19"/>
  <c r="C1049" i="19"/>
  <c r="AP1046" i="19"/>
  <c r="AM1046" i="19"/>
  <c r="AL1046" i="19"/>
  <c r="AB1046" i="19"/>
  <c r="AA1046" i="19"/>
  <c r="V1046" i="19"/>
  <c r="U1046" i="19"/>
  <c r="Q1046" i="19"/>
  <c r="P1046" i="19"/>
  <c r="O1046" i="19"/>
  <c r="N1046" i="19"/>
  <c r="C1046" i="19"/>
  <c r="AP1045" i="19"/>
  <c r="AM1045" i="19"/>
  <c r="AL1045" i="19"/>
  <c r="AB1045" i="19"/>
  <c r="AA1045" i="19"/>
  <c r="V1045" i="19"/>
  <c r="U1045" i="19"/>
  <c r="Q1045" i="19"/>
  <c r="P1045" i="19"/>
  <c r="O1045" i="19"/>
  <c r="N1045" i="19"/>
  <c r="C1045" i="19"/>
  <c r="AP1044" i="19"/>
  <c r="AM1044" i="19"/>
  <c r="AL1044" i="19"/>
  <c r="AA1044" i="19"/>
  <c r="AB1044" i="19" s="1"/>
  <c r="V1044" i="19"/>
  <c r="U1044" i="19"/>
  <c r="O1044" i="19"/>
  <c r="Q1044" i="19" s="1"/>
  <c r="N1044" i="19"/>
  <c r="P1044" i="19" s="1"/>
  <c r="C1044" i="19"/>
  <c r="A1044" i="19"/>
  <c r="A1045" i="19" s="1"/>
  <c r="A1046" i="19" s="1"/>
  <c r="A1049" i="19" s="1"/>
  <c r="AO1043" i="19"/>
  <c r="AK1043" i="19"/>
  <c r="Z1043" i="19"/>
  <c r="Y1043" i="19"/>
  <c r="T1043" i="19"/>
  <c r="M1043" i="19"/>
  <c r="C1043" i="19"/>
  <c r="AP1042" i="19"/>
  <c r="AM1042" i="19"/>
  <c r="AL1042" i="19"/>
  <c r="AB1042" i="19"/>
  <c r="AA1042" i="19"/>
  <c r="V1042" i="19"/>
  <c r="U1042" i="19"/>
  <c r="Q1042" i="19"/>
  <c r="P1042" i="19"/>
  <c r="O1042" i="19"/>
  <c r="N1042" i="19"/>
  <c r="C1042" i="19"/>
  <c r="AP1041" i="19"/>
  <c r="AM1041" i="19"/>
  <c r="AL1041" i="19"/>
  <c r="AB1041" i="19"/>
  <c r="AA1041" i="19"/>
  <c r="U1041" i="19"/>
  <c r="V1041" i="19" s="1"/>
  <c r="Q1041" i="19"/>
  <c r="P1041" i="19"/>
  <c r="O1041" i="19"/>
  <c r="N1041" i="19"/>
  <c r="C1041" i="19"/>
  <c r="AP1040" i="19"/>
  <c r="AM1040" i="19"/>
  <c r="AL1040" i="19"/>
  <c r="AB1040" i="19"/>
  <c r="AA1040" i="19"/>
  <c r="U1040" i="19"/>
  <c r="V1040" i="19" s="1"/>
  <c r="Q1040" i="19"/>
  <c r="P1040" i="19"/>
  <c r="O1040" i="19"/>
  <c r="N1040" i="19"/>
  <c r="C1040" i="19"/>
  <c r="AP1039" i="19"/>
  <c r="AM1039" i="19"/>
  <c r="AL1039" i="19"/>
  <c r="AB1039" i="19"/>
  <c r="AA1039" i="19"/>
  <c r="U1039" i="19"/>
  <c r="V1039" i="19" s="1"/>
  <c r="Q1039" i="19"/>
  <c r="P1039" i="19"/>
  <c r="O1039" i="19"/>
  <c r="N1039" i="19"/>
  <c r="C1039" i="19"/>
  <c r="AP1038" i="19"/>
  <c r="AM1038" i="19"/>
  <c r="AL1038" i="19"/>
  <c r="AB1038" i="19"/>
  <c r="AA1038" i="19"/>
  <c r="U1038" i="19"/>
  <c r="V1038" i="19" s="1"/>
  <c r="Q1038" i="19"/>
  <c r="P1038" i="19"/>
  <c r="O1038" i="19"/>
  <c r="N1038" i="19"/>
  <c r="C1038" i="19"/>
  <c r="AP1037" i="19"/>
  <c r="AM1037" i="19"/>
  <c r="AL1037" i="19"/>
  <c r="AB1037" i="19"/>
  <c r="AA1037" i="19"/>
  <c r="U1037" i="19"/>
  <c r="V1037" i="19" s="1"/>
  <c r="Q1037" i="19"/>
  <c r="P1037" i="19"/>
  <c r="O1037" i="19"/>
  <c r="N1037" i="19"/>
  <c r="C1037" i="19"/>
  <c r="AP1036" i="19"/>
  <c r="AM1036" i="19"/>
  <c r="AL1036" i="19"/>
  <c r="AB1036" i="19"/>
  <c r="AA1036" i="19"/>
  <c r="U1036" i="19"/>
  <c r="V1036" i="19" s="1"/>
  <c r="Q1036" i="19"/>
  <c r="P1036" i="19"/>
  <c r="O1036" i="19"/>
  <c r="N1036" i="19"/>
  <c r="C1036" i="19"/>
  <c r="AP1035" i="19"/>
  <c r="AM1035" i="19"/>
  <c r="AL1035" i="19"/>
  <c r="AB1035" i="19"/>
  <c r="AA1035" i="19"/>
  <c r="U1035" i="19"/>
  <c r="V1035" i="19" s="1"/>
  <c r="Q1035" i="19"/>
  <c r="P1035" i="19"/>
  <c r="O1035" i="19"/>
  <c r="N1035" i="19"/>
  <c r="C1035" i="19"/>
  <c r="AP1034" i="19"/>
  <c r="AM1034" i="19"/>
  <c r="AL1034" i="19"/>
  <c r="AB1034" i="19"/>
  <c r="AA1034" i="19"/>
  <c r="U1034" i="19"/>
  <c r="V1034" i="19" s="1"/>
  <c r="Q1034" i="19"/>
  <c r="P1034" i="19"/>
  <c r="O1034" i="19"/>
  <c r="N1034" i="19"/>
  <c r="C1034" i="19"/>
  <c r="AP1033" i="19"/>
  <c r="AM1033" i="19"/>
  <c r="AL1033" i="19"/>
  <c r="AB1033" i="19"/>
  <c r="AA1033" i="19"/>
  <c r="U1033" i="19"/>
  <c r="V1033" i="19" s="1"/>
  <c r="Q1033" i="19"/>
  <c r="P1033" i="19"/>
  <c r="O1033" i="19"/>
  <c r="N1033" i="19"/>
  <c r="C1033" i="19"/>
  <c r="AP1032" i="19"/>
  <c r="AM1032" i="19"/>
  <c r="AL1032" i="19"/>
  <c r="AA1032" i="19"/>
  <c r="AB1032" i="19" s="1"/>
  <c r="U1032" i="19"/>
  <c r="V1032" i="19" s="1"/>
  <c r="Q1032" i="19"/>
  <c r="P1032" i="19"/>
  <c r="O1032" i="19"/>
  <c r="N1032" i="19"/>
  <c r="C1032" i="19"/>
  <c r="AP1031" i="19"/>
  <c r="AM1031" i="19"/>
  <c r="AL1031" i="19"/>
  <c r="AA1031" i="19"/>
  <c r="AB1031" i="19" s="1"/>
  <c r="Y1031" i="19"/>
  <c r="U1031" i="19"/>
  <c r="V1031" i="19" s="1"/>
  <c r="Q1031" i="19"/>
  <c r="P1031" i="19"/>
  <c r="O1031" i="19"/>
  <c r="N1031" i="19"/>
  <c r="C1031" i="19"/>
  <c r="AP1030" i="19"/>
  <c r="AM1030" i="19"/>
  <c r="AL1030" i="19"/>
  <c r="AA1030" i="19"/>
  <c r="Y1030" i="19"/>
  <c r="U1030" i="19"/>
  <c r="V1030" i="19" s="1"/>
  <c r="Q1030" i="19"/>
  <c r="P1030" i="19"/>
  <c r="O1030" i="19"/>
  <c r="N1030" i="19"/>
  <c r="C1030" i="19"/>
  <c r="AP1029" i="19"/>
  <c r="AM1029" i="19"/>
  <c r="AL1029" i="19"/>
  <c r="AA1029" i="19"/>
  <c r="AB1029" i="19" s="1"/>
  <c r="U1029" i="19"/>
  <c r="V1029" i="19" s="1"/>
  <c r="Q1029" i="19"/>
  <c r="P1029" i="19"/>
  <c r="O1029" i="19"/>
  <c r="N1029" i="19"/>
  <c r="C1029" i="19"/>
  <c r="AP1028" i="19"/>
  <c r="AM1028" i="19"/>
  <c r="AL1028" i="19"/>
  <c r="AA1028" i="19"/>
  <c r="AB1028" i="19" s="1"/>
  <c r="U1028" i="19"/>
  <c r="V1028" i="19" s="1"/>
  <c r="Q1028" i="19"/>
  <c r="P1028" i="19"/>
  <c r="O1028" i="19"/>
  <c r="N1028" i="19"/>
  <c r="C1028" i="19"/>
  <c r="AP1027" i="19"/>
  <c r="AM1027" i="19"/>
  <c r="AL1027" i="19"/>
  <c r="AA1027" i="19"/>
  <c r="AB1027" i="19" s="1"/>
  <c r="U1027" i="19"/>
  <c r="V1027" i="19" s="1"/>
  <c r="Q1027" i="19"/>
  <c r="P1027" i="19"/>
  <c r="O1027" i="19"/>
  <c r="N1027" i="19"/>
  <c r="C1027" i="19"/>
  <c r="AP1026" i="19"/>
  <c r="AM1026" i="19"/>
  <c r="AL1026" i="19"/>
  <c r="AA1026" i="19"/>
  <c r="AB1026" i="19" s="1"/>
  <c r="U1026" i="19"/>
  <c r="V1026" i="19" s="1"/>
  <c r="Q1026" i="19"/>
  <c r="P1026" i="19"/>
  <c r="O1026" i="19"/>
  <c r="N1026" i="19"/>
  <c r="C1026" i="19"/>
  <c r="AP1025" i="19"/>
  <c r="AM1025" i="19"/>
  <c r="AL1025" i="19"/>
  <c r="AA1025" i="19"/>
  <c r="Y1025" i="19"/>
  <c r="U1025" i="19"/>
  <c r="V1025" i="19" s="1"/>
  <c r="Q1025" i="19"/>
  <c r="P1025" i="19"/>
  <c r="O1025" i="19"/>
  <c r="N1025" i="19"/>
  <c r="C1025" i="19"/>
  <c r="AP1024" i="19"/>
  <c r="AM1024" i="19"/>
  <c r="AL1024" i="19"/>
  <c r="AA1024" i="19"/>
  <c r="Y1024" i="19"/>
  <c r="U1024" i="19"/>
  <c r="V1024" i="19" s="1"/>
  <c r="Q1024" i="19"/>
  <c r="P1024" i="19"/>
  <c r="O1024" i="19"/>
  <c r="N1024" i="19"/>
  <c r="C1024" i="19"/>
  <c r="AP1023" i="19"/>
  <c r="AM1023" i="19"/>
  <c r="AL1023" i="19"/>
  <c r="AA1023" i="19"/>
  <c r="AB1023" i="19" s="1"/>
  <c r="U1023" i="19"/>
  <c r="V1023" i="19" s="1"/>
  <c r="Q1023" i="19"/>
  <c r="P1023" i="19"/>
  <c r="O1023" i="19"/>
  <c r="N1023" i="19"/>
  <c r="C1023" i="19"/>
  <c r="AP1022" i="19"/>
  <c r="AM1022" i="19"/>
  <c r="AL1022" i="19"/>
  <c r="AA1022" i="19"/>
  <c r="AB1022" i="19" s="1"/>
  <c r="U1022" i="19"/>
  <c r="V1022" i="19" s="1"/>
  <c r="O1022" i="19"/>
  <c r="Q1022" i="19" s="1"/>
  <c r="N1022" i="19"/>
  <c r="P1022" i="19" s="1"/>
  <c r="C1022" i="19"/>
  <c r="A1022" i="19"/>
  <c r="A1023" i="19" s="1"/>
  <c r="A1024" i="19" s="1"/>
  <c r="A1025" i="19" s="1"/>
  <c r="A1026" i="19" s="1"/>
  <c r="A1027" i="19" s="1"/>
  <c r="A1028" i="19" s="1"/>
  <c r="A1029" i="19" s="1"/>
  <c r="A1030" i="19" s="1"/>
  <c r="A1031" i="19" s="1"/>
  <c r="A1032" i="19" s="1"/>
  <c r="A1033" i="19" s="1"/>
  <c r="A1034" i="19" s="1"/>
  <c r="A1035" i="19" s="1"/>
  <c r="A1036" i="19" s="1"/>
  <c r="A1037" i="19" s="1"/>
  <c r="A1038" i="19" s="1"/>
  <c r="A1039" i="19" s="1"/>
  <c r="A1040" i="19" s="1"/>
  <c r="A1041" i="19" s="1"/>
  <c r="A1042" i="19" s="1"/>
  <c r="AO1021" i="19"/>
  <c r="AK1021" i="19"/>
  <c r="Z1021" i="19"/>
  <c r="T1021" i="19"/>
  <c r="M1021" i="19"/>
  <c r="C1021" i="19"/>
  <c r="AP1020" i="19"/>
  <c r="AM1020" i="19"/>
  <c r="AL1020" i="19"/>
  <c r="AB1020" i="19"/>
  <c r="AA1020" i="19"/>
  <c r="V1020" i="19"/>
  <c r="U1020" i="19"/>
  <c r="Q1020" i="19"/>
  <c r="P1020" i="19"/>
  <c r="O1020" i="19"/>
  <c r="N1020" i="19"/>
  <c r="C1020" i="19"/>
  <c r="AP1019" i="19"/>
  <c r="AM1019" i="19"/>
  <c r="AL1019" i="19"/>
  <c r="AA1019" i="19"/>
  <c r="AB1019" i="19" s="1"/>
  <c r="V1019" i="19"/>
  <c r="U1019" i="19"/>
  <c r="Q1019" i="19"/>
  <c r="P1019" i="19"/>
  <c r="O1019" i="19"/>
  <c r="N1019" i="19"/>
  <c r="C1019" i="19"/>
  <c r="AP1018" i="19"/>
  <c r="AM1018" i="19"/>
  <c r="AL1018" i="19"/>
  <c r="AA1018" i="19"/>
  <c r="AB1018" i="19" s="1"/>
  <c r="V1018" i="19"/>
  <c r="U1018" i="19"/>
  <c r="Q1018" i="19"/>
  <c r="P1018" i="19"/>
  <c r="O1018" i="19"/>
  <c r="N1018" i="19"/>
  <c r="C1018" i="19"/>
  <c r="AP1017" i="19"/>
  <c r="AM1017" i="19"/>
  <c r="AL1017" i="19"/>
  <c r="AA1017" i="19"/>
  <c r="AB1017" i="19" s="1"/>
  <c r="V1017" i="19"/>
  <c r="U1017" i="19"/>
  <c r="Q1017" i="19"/>
  <c r="P1017" i="19"/>
  <c r="O1017" i="19"/>
  <c r="N1017" i="19"/>
  <c r="C1017" i="19"/>
  <c r="AP1016" i="19"/>
  <c r="AM1016" i="19"/>
  <c r="AL1016" i="19"/>
  <c r="AA1016" i="19"/>
  <c r="AB1016" i="19" s="1"/>
  <c r="V1016" i="19"/>
  <c r="U1016" i="19"/>
  <c r="Q1016" i="19"/>
  <c r="P1016" i="19"/>
  <c r="O1016" i="19"/>
  <c r="N1016" i="19"/>
  <c r="C1016" i="19"/>
  <c r="AP1015" i="19"/>
  <c r="AM1015" i="19"/>
  <c r="AL1015" i="19"/>
  <c r="AA1015" i="19"/>
  <c r="AB1015" i="19" s="1"/>
  <c r="V1015" i="19"/>
  <c r="U1015" i="19"/>
  <c r="Q1015" i="19"/>
  <c r="P1015" i="19"/>
  <c r="O1015" i="19"/>
  <c r="N1015" i="19"/>
  <c r="C1015" i="19"/>
  <c r="AP1014" i="19"/>
  <c r="AM1014" i="19"/>
  <c r="AL1014" i="19"/>
  <c r="AA1014" i="19"/>
  <c r="AB1014" i="19" s="1"/>
  <c r="V1014" i="19"/>
  <c r="U1014" i="19"/>
  <c r="Q1014" i="19"/>
  <c r="P1014" i="19"/>
  <c r="O1014" i="19"/>
  <c r="N1014" i="19"/>
  <c r="C1014" i="19"/>
  <c r="AP1013" i="19"/>
  <c r="AM1013" i="19"/>
  <c r="AL1013" i="19"/>
  <c r="AA1013" i="19"/>
  <c r="AB1013" i="19" s="1"/>
  <c r="V1013" i="19"/>
  <c r="U1013" i="19"/>
  <c r="Q1013" i="19"/>
  <c r="P1013" i="19"/>
  <c r="O1013" i="19"/>
  <c r="N1013" i="19"/>
  <c r="C1013" i="19"/>
  <c r="AP1012" i="19"/>
  <c r="AM1012" i="19"/>
  <c r="AL1012" i="19"/>
  <c r="AA1012" i="19"/>
  <c r="AB1012" i="19" s="1"/>
  <c r="V1012" i="19"/>
  <c r="U1012" i="19"/>
  <c r="Q1012" i="19"/>
  <c r="P1012" i="19"/>
  <c r="O1012" i="19"/>
  <c r="N1012" i="19"/>
  <c r="C1012" i="19"/>
  <c r="AP1011" i="19"/>
  <c r="AM1011" i="19"/>
  <c r="AL1011" i="19"/>
  <c r="AA1011" i="19"/>
  <c r="AB1011" i="19" s="1"/>
  <c r="V1011" i="19"/>
  <c r="U1011" i="19"/>
  <c r="Q1011" i="19"/>
  <c r="P1011" i="19"/>
  <c r="O1011" i="19"/>
  <c r="N1011" i="19"/>
  <c r="C1011" i="19"/>
  <c r="AP1010" i="19"/>
  <c r="AM1010" i="19"/>
  <c r="AL1010" i="19"/>
  <c r="AA1010" i="19"/>
  <c r="AB1010" i="19" s="1"/>
  <c r="U1010" i="19"/>
  <c r="V1010" i="19" s="1"/>
  <c r="Q1010" i="19"/>
  <c r="P1010" i="19"/>
  <c r="O1010" i="19"/>
  <c r="N1010" i="19"/>
  <c r="C1010" i="19"/>
  <c r="AP1009" i="19"/>
  <c r="AM1009" i="19"/>
  <c r="AL1009" i="19"/>
  <c r="AA1009" i="19"/>
  <c r="AB1009" i="19" s="1"/>
  <c r="U1009" i="19"/>
  <c r="V1009" i="19" s="1"/>
  <c r="Q1009" i="19"/>
  <c r="P1009" i="19"/>
  <c r="O1009" i="19"/>
  <c r="N1009" i="19"/>
  <c r="C1009" i="19"/>
  <c r="A1009" i="19"/>
  <c r="A1010" i="19" s="1"/>
  <c r="A1011" i="19" s="1"/>
  <c r="A1012" i="19" s="1"/>
  <c r="A1013" i="19" s="1"/>
  <c r="A1014" i="19" s="1"/>
  <c r="A1015" i="19" s="1"/>
  <c r="A1016" i="19" s="1"/>
  <c r="A1017" i="19" s="1"/>
  <c r="A1018" i="19" s="1"/>
  <c r="A1019" i="19" s="1"/>
  <c r="A1020" i="19" s="1"/>
  <c r="AO1008" i="19"/>
  <c r="AK1008" i="19"/>
  <c r="Z1008" i="19"/>
  <c r="Y1008" i="19"/>
  <c r="T1008" i="19"/>
  <c r="M1008" i="19"/>
  <c r="C1008" i="19"/>
  <c r="AP1007" i="19"/>
  <c r="AM1007" i="19"/>
  <c r="AL1007" i="19"/>
  <c r="AB1007" i="19"/>
  <c r="AA1007" i="19"/>
  <c r="V1007" i="19"/>
  <c r="U1007" i="19"/>
  <c r="Q1007" i="19"/>
  <c r="P1007" i="19"/>
  <c r="O1007" i="19"/>
  <c r="N1007" i="19"/>
  <c r="C1007" i="19"/>
  <c r="AP1006" i="19"/>
  <c r="AM1006" i="19"/>
  <c r="AL1006" i="19"/>
  <c r="AA1006" i="19"/>
  <c r="AB1006" i="19" s="1"/>
  <c r="V1006" i="19"/>
  <c r="U1006" i="19"/>
  <c r="Q1006" i="19"/>
  <c r="P1006" i="19"/>
  <c r="O1006" i="19"/>
  <c r="N1006" i="19"/>
  <c r="C1006" i="19"/>
  <c r="AP1005" i="19"/>
  <c r="AM1005" i="19"/>
  <c r="AL1005" i="19"/>
  <c r="AA1005" i="19"/>
  <c r="AB1005" i="19" s="1"/>
  <c r="V1005" i="19"/>
  <c r="U1005" i="19"/>
  <c r="Q1005" i="19"/>
  <c r="P1005" i="19"/>
  <c r="O1005" i="19"/>
  <c r="N1005" i="19"/>
  <c r="C1005" i="19"/>
  <c r="AP1004" i="19"/>
  <c r="AM1004" i="19"/>
  <c r="AL1004" i="19"/>
  <c r="AA1004" i="19"/>
  <c r="AB1004" i="19" s="1"/>
  <c r="U1004" i="19"/>
  <c r="V1004" i="19" s="1"/>
  <c r="Q1004" i="19"/>
  <c r="P1004" i="19"/>
  <c r="O1004" i="19"/>
  <c r="N1004" i="19"/>
  <c r="C1004" i="19"/>
  <c r="AP1003" i="19"/>
  <c r="AM1003" i="19"/>
  <c r="AL1003" i="19"/>
  <c r="AA1003" i="19"/>
  <c r="AB1003" i="19" s="1"/>
  <c r="U1003" i="19"/>
  <c r="V1003" i="19" s="1"/>
  <c r="Q1003" i="19"/>
  <c r="P1003" i="19"/>
  <c r="O1003" i="19"/>
  <c r="N1003" i="19"/>
  <c r="C1003" i="19"/>
  <c r="AP1002" i="19"/>
  <c r="AM1002" i="19"/>
  <c r="AL1002" i="19"/>
  <c r="AA1002" i="19"/>
  <c r="AB1002" i="19" s="1"/>
  <c r="U1002" i="19"/>
  <c r="V1002" i="19" s="1"/>
  <c r="Q1002" i="19"/>
  <c r="P1002" i="19"/>
  <c r="O1002" i="19"/>
  <c r="N1002" i="19"/>
  <c r="C1002" i="19"/>
  <c r="AP1001" i="19"/>
  <c r="AM1001" i="19"/>
  <c r="AL1001" i="19"/>
  <c r="AA1001" i="19"/>
  <c r="AB1001" i="19" s="1"/>
  <c r="U1001" i="19"/>
  <c r="V1001" i="19" s="1"/>
  <c r="Q1001" i="19"/>
  <c r="P1001" i="19"/>
  <c r="O1001" i="19"/>
  <c r="N1001" i="19"/>
  <c r="C1001" i="19"/>
  <c r="AP1000" i="19"/>
  <c r="AM1000" i="19"/>
  <c r="AL1000" i="19"/>
  <c r="AA1000" i="19"/>
  <c r="AB1000" i="19" s="1"/>
  <c r="U1000" i="19"/>
  <c r="V1000" i="19" s="1"/>
  <c r="Q1000" i="19"/>
  <c r="P1000" i="19"/>
  <c r="O1000" i="19"/>
  <c r="N1000" i="19"/>
  <c r="C1000" i="19"/>
  <c r="AP999" i="19"/>
  <c r="AM999" i="19"/>
  <c r="AL999" i="19"/>
  <c r="AA999" i="19"/>
  <c r="AB999" i="19" s="1"/>
  <c r="U999" i="19"/>
  <c r="V999" i="19" s="1"/>
  <c r="Q999" i="19"/>
  <c r="P999" i="19"/>
  <c r="O999" i="19"/>
  <c r="N999" i="19"/>
  <c r="C999" i="19"/>
  <c r="AP998" i="19"/>
  <c r="AM998" i="19"/>
  <c r="AL998" i="19"/>
  <c r="AA998" i="19"/>
  <c r="AB998" i="19" s="1"/>
  <c r="U998" i="19"/>
  <c r="V998" i="19" s="1"/>
  <c r="Q998" i="19"/>
  <c r="P998" i="19"/>
  <c r="O998" i="19"/>
  <c r="N998" i="19"/>
  <c r="C998" i="19"/>
  <c r="AP997" i="19"/>
  <c r="AM997" i="19"/>
  <c r="AL997" i="19"/>
  <c r="AA997" i="19"/>
  <c r="AB997" i="19" s="1"/>
  <c r="U997" i="19"/>
  <c r="V997" i="19" s="1"/>
  <c r="Q997" i="19"/>
  <c r="P997" i="19"/>
  <c r="O997" i="19"/>
  <c r="N997" i="19"/>
  <c r="C997" i="19"/>
  <c r="A997" i="19"/>
  <c r="A998" i="19" s="1"/>
  <c r="A999" i="19" s="1"/>
  <c r="A1000" i="19" s="1"/>
  <c r="A1001" i="19" s="1"/>
  <c r="A1002" i="19" s="1"/>
  <c r="A1003" i="19" s="1"/>
  <c r="A1004" i="19" s="1"/>
  <c r="A1005" i="19" s="1"/>
  <c r="A1006" i="19" s="1"/>
  <c r="A1007" i="19" s="1"/>
  <c r="AO996" i="19"/>
  <c r="AK996" i="19"/>
  <c r="Z996" i="19"/>
  <c r="Y996" i="19"/>
  <c r="T996" i="19"/>
  <c r="M996" i="19"/>
  <c r="C996" i="19"/>
  <c r="AP995" i="19"/>
  <c r="AM995" i="19"/>
  <c r="AL995" i="19"/>
  <c r="AB995" i="19"/>
  <c r="AA995" i="19"/>
  <c r="V995" i="19"/>
  <c r="U995" i="19"/>
  <c r="Q995" i="19"/>
  <c r="P995" i="19"/>
  <c r="O995" i="19"/>
  <c r="N995" i="19"/>
  <c r="C995" i="19"/>
  <c r="AP994" i="19"/>
  <c r="AM994" i="19"/>
  <c r="AL994" i="19"/>
  <c r="AA994" i="19"/>
  <c r="Y994" i="19"/>
  <c r="V994" i="19"/>
  <c r="U994" i="19"/>
  <c r="Q994" i="19"/>
  <c r="P994" i="19"/>
  <c r="O994" i="19"/>
  <c r="N994" i="19"/>
  <c r="C994" i="19"/>
  <c r="AP993" i="19"/>
  <c r="AM993" i="19"/>
  <c r="AL993" i="19"/>
  <c r="AA993" i="19"/>
  <c r="Y993" i="19"/>
  <c r="V993" i="19"/>
  <c r="U993" i="19"/>
  <c r="Q993" i="19"/>
  <c r="P993" i="19"/>
  <c r="O993" i="19"/>
  <c r="N993" i="19"/>
  <c r="C993" i="19"/>
  <c r="AP992" i="19"/>
  <c r="AM992" i="19"/>
  <c r="AL992" i="19"/>
  <c r="AA992" i="19"/>
  <c r="AB992" i="19" s="1"/>
  <c r="V992" i="19"/>
  <c r="U992" i="19"/>
  <c r="Q992" i="19"/>
  <c r="P992" i="19"/>
  <c r="O992" i="19"/>
  <c r="N992" i="19"/>
  <c r="C992" i="19"/>
  <c r="AP991" i="19"/>
  <c r="AM991" i="19"/>
  <c r="AL991" i="19"/>
  <c r="AA991" i="19"/>
  <c r="AB991" i="19" s="1"/>
  <c r="V991" i="19"/>
  <c r="U991" i="19"/>
  <c r="Q991" i="19"/>
  <c r="P991" i="19"/>
  <c r="O991" i="19"/>
  <c r="N991" i="19"/>
  <c r="C991" i="19"/>
  <c r="AP990" i="19"/>
  <c r="AM990" i="19"/>
  <c r="AL990" i="19"/>
  <c r="AA990" i="19"/>
  <c r="AB990" i="19" s="1"/>
  <c r="V990" i="19"/>
  <c r="U990" i="19"/>
  <c r="Q990" i="19"/>
  <c r="P990" i="19"/>
  <c r="O990" i="19"/>
  <c r="N990" i="19"/>
  <c r="C990" i="19"/>
  <c r="AP989" i="19"/>
  <c r="AM989" i="19"/>
  <c r="AL989" i="19"/>
  <c r="AA989" i="19"/>
  <c r="AB989" i="19" s="1"/>
  <c r="V989" i="19"/>
  <c r="U989" i="19"/>
  <c r="Q989" i="19"/>
  <c r="P989" i="19"/>
  <c r="O989" i="19"/>
  <c r="N989" i="19"/>
  <c r="C989" i="19"/>
  <c r="AP988" i="19"/>
  <c r="AM988" i="19"/>
  <c r="AL988" i="19"/>
  <c r="AA988" i="19"/>
  <c r="AB988" i="19" s="1"/>
  <c r="V988" i="19"/>
  <c r="U988" i="19"/>
  <c r="Q988" i="19"/>
  <c r="P988" i="19"/>
  <c r="O988" i="19"/>
  <c r="N988" i="19"/>
  <c r="C988" i="19"/>
  <c r="AP987" i="19"/>
  <c r="AM987" i="19"/>
  <c r="AL987" i="19"/>
  <c r="AA987" i="19"/>
  <c r="AB987" i="19" s="1"/>
  <c r="V987" i="19"/>
  <c r="U987" i="19"/>
  <c r="Q987" i="19"/>
  <c r="P987" i="19"/>
  <c r="O987" i="19"/>
  <c r="N987" i="19"/>
  <c r="C987" i="19"/>
  <c r="AP986" i="19"/>
  <c r="AM986" i="19"/>
  <c r="AL986" i="19"/>
  <c r="AA986" i="19"/>
  <c r="AB986" i="19" s="1"/>
  <c r="V986" i="19"/>
  <c r="U986" i="19"/>
  <c r="Q986" i="19"/>
  <c r="P986" i="19"/>
  <c r="O986" i="19"/>
  <c r="N986" i="19"/>
  <c r="C986" i="19"/>
  <c r="AP985" i="19"/>
  <c r="AM985" i="19"/>
  <c r="AL985" i="19"/>
  <c r="AA985" i="19"/>
  <c r="AB985" i="19" s="1"/>
  <c r="V985" i="19"/>
  <c r="U985" i="19"/>
  <c r="Q985" i="19"/>
  <c r="P985" i="19"/>
  <c r="O985" i="19"/>
  <c r="N985" i="19"/>
  <c r="C985" i="19"/>
  <c r="AP984" i="19"/>
  <c r="AM984" i="19"/>
  <c r="AL984" i="19"/>
  <c r="AA984" i="19"/>
  <c r="AB984" i="19" s="1"/>
  <c r="V984" i="19"/>
  <c r="U984" i="19"/>
  <c r="Q984" i="19"/>
  <c r="P984" i="19"/>
  <c r="O984" i="19"/>
  <c r="N984" i="19"/>
  <c r="C984" i="19"/>
  <c r="AP983" i="19"/>
  <c r="AM983" i="19"/>
  <c r="AL983" i="19"/>
  <c r="AA983" i="19"/>
  <c r="AB983" i="19" s="1"/>
  <c r="V983" i="19"/>
  <c r="U983" i="19"/>
  <c r="Q983" i="19"/>
  <c r="P983" i="19"/>
  <c r="O983" i="19"/>
  <c r="N983" i="19"/>
  <c r="C983" i="19"/>
  <c r="AP982" i="19"/>
  <c r="AM982" i="19"/>
  <c r="AL982" i="19"/>
  <c r="AA982" i="19"/>
  <c r="AB982" i="19" s="1"/>
  <c r="V982" i="19"/>
  <c r="U982" i="19"/>
  <c r="Q982" i="19"/>
  <c r="P982" i="19"/>
  <c r="O982" i="19"/>
  <c r="N982" i="19"/>
  <c r="C982" i="19"/>
  <c r="AP981" i="19"/>
  <c r="AM981" i="19"/>
  <c r="AL981" i="19"/>
  <c r="AA981" i="19"/>
  <c r="AB981" i="19" s="1"/>
  <c r="V981" i="19"/>
  <c r="U981" i="19"/>
  <c r="Q981" i="19"/>
  <c r="P981" i="19"/>
  <c r="O981" i="19"/>
  <c r="N981" i="19"/>
  <c r="C981" i="19"/>
  <c r="AP980" i="19"/>
  <c r="AM980" i="19"/>
  <c r="AL980" i="19"/>
  <c r="AA980" i="19"/>
  <c r="AB980" i="19" s="1"/>
  <c r="V980" i="19"/>
  <c r="U980" i="19"/>
  <c r="Q980" i="19"/>
  <c r="P980" i="19"/>
  <c r="O980" i="19"/>
  <c r="N980" i="19"/>
  <c r="C980" i="19"/>
  <c r="AP979" i="19"/>
  <c r="AM979" i="19"/>
  <c r="AL979" i="19"/>
  <c r="AA979" i="19"/>
  <c r="AB979" i="19" s="1"/>
  <c r="U979" i="19"/>
  <c r="V979" i="19" s="1"/>
  <c r="Q979" i="19"/>
  <c r="P979" i="19"/>
  <c r="O979" i="19"/>
  <c r="N979" i="19"/>
  <c r="C979" i="19"/>
  <c r="AP978" i="19"/>
  <c r="AM978" i="19"/>
  <c r="AL978" i="19"/>
  <c r="AA978" i="19"/>
  <c r="AB978" i="19" s="1"/>
  <c r="V978" i="19"/>
  <c r="U978" i="19"/>
  <c r="Q978" i="19"/>
  <c r="P978" i="19"/>
  <c r="O978" i="19"/>
  <c r="N978" i="19"/>
  <c r="C978" i="19"/>
  <c r="A978" i="19"/>
  <c r="A979" i="19" s="1"/>
  <c r="A980" i="19" s="1"/>
  <c r="A981" i="19" s="1"/>
  <c r="A982" i="19" s="1"/>
  <c r="A983" i="19" s="1"/>
  <c r="A984" i="19" s="1"/>
  <c r="A985" i="19" s="1"/>
  <c r="A986" i="19" s="1"/>
  <c r="A987" i="19" s="1"/>
  <c r="A988" i="19" s="1"/>
  <c r="A989" i="19" s="1"/>
  <c r="A990" i="19" s="1"/>
  <c r="A991" i="19" s="1"/>
  <c r="A992" i="19" s="1"/>
  <c r="A993" i="19" s="1"/>
  <c r="A994" i="19" s="1"/>
  <c r="A995" i="19" s="1"/>
  <c r="AO977" i="19"/>
  <c r="AK977" i="19"/>
  <c r="Z977" i="19"/>
  <c r="T977" i="19"/>
  <c r="M977" i="19"/>
  <c r="C977" i="19"/>
  <c r="AP976" i="19"/>
  <c r="AM976" i="19"/>
  <c r="AL976" i="19"/>
  <c r="AB976" i="19"/>
  <c r="AA976" i="19"/>
  <c r="V976" i="19"/>
  <c r="U976" i="19"/>
  <c r="Q976" i="19"/>
  <c r="P976" i="19"/>
  <c r="O976" i="19"/>
  <c r="N976" i="19"/>
  <c r="C976" i="19"/>
  <c r="AP975" i="19"/>
  <c r="AM975" i="19"/>
  <c r="AL975" i="19"/>
  <c r="AA975" i="19"/>
  <c r="AB975" i="19" s="1"/>
  <c r="Y975" i="19"/>
  <c r="Y958" i="19" s="1"/>
  <c r="V975" i="19"/>
  <c r="U975" i="19"/>
  <c r="Q975" i="19"/>
  <c r="P975" i="19"/>
  <c r="O975" i="19"/>
  <c r="N975" i="19"/>
  <c r="C975" i="19"/>
  <c r="AP974" i="19"/>
  <c r="AM974" i="19"/>
  <c r="AL974" i="19"/>
  <c r="AA974" i="19"/>
  <c r="AB974" i="19" s="1"/>
  <c r="V974" i="19"/>
  <c r="U974" i="19"/>
  <c r="Q974" i="19"/>
  <c r="P974" i="19"/>
  <c r="O974" i="19"/>
  <c r="N974" i="19"/>
  <c r="C974" i="19"/>
  <c r="AP973" i="19"/>
  <c r="AM973" i="19"/>
  <c r="AL973" i="19"/>
  <c r="AA973" i="19"/>
  <c r="AB973" i="19" s="1"/>
  <c r="V973" i="19"/>
  <c r="U973" i="19"/>
  <c r="Q973" i="19"/>
  <c r="P973" i="19"/>
  <c r="O973" i="19"/>
  <c r="N973" i="19"/>
  <c r="C973" i="19"/>
  <c r="AP972" i="19"/>
  <c r="AM972" i="19"/>
  <c r="AL972" i="19"/>
  <c r="AA972" i="19"/>
  <c r="AB972" i="19" s="1"/>
  <c r="V972" i="19"/>
  <c r="U972" i="19"/>
  <c r="Q972" i="19"/>
  <c r="P972" i="19"/>
  <c r="O972" i="19"/>
  <c r="N972" i="19"/>
  <c r="C972" i="19"/>
  <c r="AP971" i="19"/>
  <c r="AM971" i="19"/>
  <c r="AL971" i="19"/>
  <c r="AA971" i="19"/>
  <c r="AB971" i="19" s="1"/>
  <c r="V971" i="19"/>
  <c r="U971" i="19"/>
  <c r="Q971" i="19"/>
  <c r="P971" i="19"/>
  <c r="O971" i="19"/>
  <c r="N971" i="19"/>
  <c r="C971" i="19"/>
  <c r="AP970" i="19"/>
  <c r="AM970" i="19"/>
  <c r="AL970" i="19"/>
  <c r="AA970" i="19"/>
  <c r="AB970" i="19" s="1"/>
  <c r="V970" i="19"/>
  <c r="U970" i="19"/>
  <c r="Q970" i="19"/>
  <c r="P970" i="19"/>
  <c r="O970" i="19"/>
  <c r="N970" i="19"/>
  <c r="C970" i="19"/>
  <c r="AP969" i="19"/>
  <c r="AM969" i="19"/>
  <c r="AL969" i="19"/>
  <c r="AA969" i="19"/>
  <c r="AB969" i="19" s="1"/>
  <c r="V969" i="19"/>
  <c r="U969" i="19"/>
  <c r="Q969" i="19"/>
  <c r="P969" i="19"/>
  <c r="O969" i="19"/>
  <c r="N969" i="19"/>
  <c r="C969" i="19"/>
  <c r="AP968" i="19"/>
  <c r="AM968" i="19"/>
  <c r="AL968" i="19"/>
  <c r="AA968" i="19"/>
  <c r="AB968" i="19" s="1"/>
  <c r="V968" i="19"/>
  <c r="U968" i="19"/>
  <c r="Q968" i="19"/>
  <c r="P968" i="19"/>
  <c r="O968" i="19"/>
  <c r="N968" i="19"/>
  <c r="C968" i="19"/>
  <c r="AP967" i="19"/>
  <c r="AM967" i="19"/>
  <c r="AL967" i="19"/>
  <c r="AA967" i="19"/>
  <c r="AB967" i="19" s="1"/>
  <c r="V967" i="19"/>
  <c r="U967" i="19"/>
  <c r="Q967" i="19"/>
  <c r="P967" i="19"/>
  <c r="O967" i="19"/>
  <c r="N967" i="19"/>
  <c r="C967" i="19"/>
  <c r="AP966" i="19"/>
  <c r="AM966" i="19"/>
  <c r="AL966" i="19"/>
  <c r="AA966" i="19"/>
  <c r="AB966" i="19" s="1"/>
  <c r="V966" i="19"/>
  <c r="U966" i="19"/>
  <c r="Q966" i="19"/>
  <c r="P966" i="19"/>
  <c r="O966" i="19"/>
  <c r="N966" i="19"/>
  <c r="C966" i="19"/>
  <c r="AP965" i="19"/>
  <c r="AM965" i="19"/>
  <c r="AL965" i="19"/>
  <c r="AA965" i="19"/>
  <c r="AB965" i="19" s="1"/>
  <c r="V965" i="19"/>
  <c r="U965" i="19"/>
  <c r="Q965" i="19"/>
  <c r="P965" i="19"/>
  <c r="O965" i="19"/>
  <c r="N965" i="19"/>
  <c r="C965" i="19"/>
  <c r="AP964" i="19"/>
  <c r="AM964" i="19"/>
  <c r="AL964" i="19"/>
  <c r="AA964" i="19"/>
  <c r="AB964" i="19" s="1"/>
  <c r="V964" i="19"/>
  <c r="U964" i="19"/>
  <c r="Q964" i="19"/>
  <c r="P964" i="19"/>
  <c r="O964" i="19"/>
  <c r="N964" i="19"/>
  <c r="C964" i="19"/>
  <c r="AP963" i="19"/>
  <c r="AM963" i="19"/>
  <c r="AL963" i="19"/>
  <c r="AA963" i="19"/>
  <c r="AB963" i="19" s="1"/>
  <c r="V963" i="19"/>
  <c r="U963" i="19"/>
  <c r="Q963" i="19"/>
  <c r="P963" i="19"/>
  <c r="O963" i="19"/>
  <c r="N963" i="19"/>
  <c r="C963" i="19"/>
  <c r="AP962" i="19"/>
  <c r="AM962" i="19"/>
  <c r="AL962" i="19"/>
  <c r="AA962" i="19"/>
  <c r="AB962" i="19" s="1"/>
  <c r="V962" i="19"/>
  <c r="U962" i="19"/>
  <c r="Q962" i="19"/>
  <c r="P962" i="19"/>
  <c r="O962" i="19"/>
  <c r="N962" i="19"/>
  <c r="C962" i="19"/>
  <c r="AP961" i="19"/>
  <c r="AM961" i="19"/>
  <c r="AL961" i="19"/>
  <c r="AA961" i="19"/>
  <c r="AB961" i="19" s="1"/>
  <c r="V961" i="19"/>
  <c r="U961" i="19"/>
  <c r="Q961" i="19"/>
  <c r="P961" i="19"/>
  <c r="O961" i="19"/>
  <c r="N961" i="19"/>
  <c r="C961" i="19"/>
  <c r="AP960" i="19"/>
  <c r="AM960" i="19"/>
  <c r="AL960" i="19"/>
  <c r="AA960" i="19"/>
  <c r="AB960" i="19" s="1"/>
  <c r="V960" i="19"/>
  <c r="U960" i="19"/>
  <c r="Q960" i="19"/>
  <c r="P960" i="19"/>
  <c r="O960" i="19"/>
  <c r="N960" i="19"/>
  <c r="C960" i="19"/>
  <c r="AP959" i="19"/>
  <c r="AM959" i="19"/>
  <c r="AL959" i="19"/>
  <c r="AA959" i="19"/>
  <c r="AB959" i="19" s="1"/>
  <c r="V959" i="19"/>
  <c r="U959" i="19"/>
  <c r="Q959" i="19"/>
  <c r="P959" i="19"/>
  <c r="O959" i="19"/>
  <c r="N959" i="19"/>
  <c r="C959" i="19"/>
  <c r="A959" i="19"/>
  <c r="A960" i="19" s="1"/>
  <c r="A961" i="19" s="1"/>
  <c r="A962" i="19" s="1"/>
  <c r="A963" i="19" s="1"/>
  <c r="A964" i="19" s="1"/>
  <c r="A965" i="19" s="1"/>
  <c r="A966" i="19" s="1"/>
  <c r="A967" i="19" s="1"/>
  <c r="A968" i="19" s="1"/>
  <c r="A969" i="19" s="1"/>
  <c r="A970" i="19" s="1"/>
  <c r="A971" i="19" s="1"/>
  <c r="A972" i="19" s="1"/>
  <c r="A973" i="19" s="1"/>
  <c r="A974" i="19" s="1"/>
  <c r="A975" i="19" s="1"/>
  <c r="A976" i="19" s="1"/>
  <c r="AO958" i="19"/>
  <c r="AK958" i="19"/>
  <c r="Z958" i="19"/>
  <c r="T958" i="19"/>
  <c r="M958" i="19"/>
  <c r="C958" i="19"/>
  <c r="AP957" i="19"/>
  <c r="AM957" i="19"/>
  <c r="AL957" i="19"/>
  <c r="AB957" i="19"/>
  <c r="AA957" i="19"/>
  <c r="V957" i="19"/>
  <c r="U957" i="19"/>
  <c r="Q957" i="19"/>
  <c r="P957" i="19"/>
  <c r="O957" i="19"/>
  <c r="N957" i="19"/>
  <c r="C957" i="19"/>
  <c r="AP956" i="19"/>
  <c r="AM956" i="19"/>
  <c r="AL956" i="19"/>
  <c r="AA956" i="19"/>
  <c r="AB956" i="19" s="1"/>
  <c r="V956" i="19"/>
  <c r="U956" i="19"/>
  <c r="Q956" i="19"/>
  <c r="P956" i="19"/>
  <c r="O956" i="19"/>
  <c r="N956" i="19"/>
  <c r="C956" i="19"/>
  <c r="AP955" i="19"/>
  <c r="AM955" i="19"/>
  <c r="AL955" i="19"/>
  <c r="AA955" i="19"/>
  <c r="AB955" i="19" s="1"/>
  <c r="U955" i="19"/>
  <c r="V955" i="19" s="1"/>
  <c r="Q955" i="19"/>
  <c r="P955" i="19"/>
  <c r="O955" i="19"/>
  <c r="N955" i="19"/>
  <c r="C955" i="19"/>
  <c r="AP954" i="19"/>
  <c r="AM954" i="19"/>
  <c r="AL954" i="19"/>
  <c r="AA954" i="19"/>
  <c r="AB954" i="19" s="1"/>
  <c r="U954" i="19"/>
  <c r="V954" i="19" s="1"/>
  <c r="Q954" i="19"/>
  <c r="P954" i="19"/>
  <c r="O954" i="19"/>
  <c r="N954" i="19"/>
  <c r="C954" i="19"/>
  <c r="AP953" i="19"/>
  <c r="AM953" i="19"/>
  <c r="AL953" i="19"/>
  <c r="AA953" i="19"/>
  <c r="AB953" i="19" s="1"/>
  <c r="U953" i="19"/>
  <c r="V953" i="19" s="1"/>
  <c r="Q953" i="19"/>
  <c r="P953" i="19"/>
  <c r="O953" i="19"/>
  <c r="N953" i="19"/>
  <c r="C953" i="19"/>
  <c r="AP952" i="19"/>
  <c r="AM952" i="19"/>
  <c r="AL952" i="19"/>
  <c r="AA952" i="19"/>
  <c r="AB952" i="19" s="1"/>
  <c r="U952" i="19"/>
  <c r="V952" i="19" s="1"/>
  <c r="Q952" i="19"/>
  <c r="P952" i="19"/>
  <c r="O952" i="19"/>
  <c r="N952" i="19"/>
  <c r="C952" i="19"/>
  <c r="AP951" i="19"/>
  <c r="AM951" i="19"/>
  <c r="AL951" i="19"/>
  <c r="AA951" i="19"/>
  <c r="AB951" i="19" s="1"/>
  <c r="U951" i="19"/>
  <c r="V951" i="19" s="1"/>
  <c r="Q951" i="19"/>
  <c r="P951" i="19"/>
  <c r="O951" i="19"/>
  <c r="N951" i="19"/>
  <c r="C951" i="19"/>
  <c r="AP950" i="19"/>
  <c r="AM950" i="19"/>
  <c r="AL950" i="19"/>
  <c r="AA950" i="19"/>
  <c r="AB950" i="19" s="1"/>
  <c r="U950" i="19"/>
  <c r="V950" i="19" s="1"/>
  <c r="Q950" i="19"/>
  <c r="P950" i="19"/>
  <c r="O950" i="19"/>
  <c r="N950" i="19"/>
  <c r="C950" i="19"/>
  <c r="AP949" i="19"/>
  <c r="AM949" i="19"/>
  <c r="AL949" i="19"/>
  <c r="AA949" i="19"/>
  <c r="AB949" i="19" s="1"/>
  <c r="U949" i="19"/>
  <c r="V949" i="19" s="1"/>
  <c r="Q949" i="19"/>
  <c r="P949" i="19"/>
  <c r="O949" i="19"/>
  <c r="N949" i="19"/>
  <c r="C949" i="19"/>
  <c r="AP948" i="19"/>
  <c r="AM948" i="19"/>
  <c r="AL948" i="19"/>
  <c r="AA948" i="19"/>
  <c r="AB948" i="19" s="1"/>
  <c r="U948" i="19"/>
  <c r="V948" i="19" s="1"/>
  <c r="Q948" i="19"/>
  <c r="P948" i="19"/>
  <c r="O948" i="19"/>
  <c r="N948" i="19"/>
  <c r="C948" i="19"/>
  <c r="A948" i="19"/>
  <c r="A949" i="19" s="1"/>
  <c r="A950" i="19" s="1"/>
  <c r="A951" i="19" s="1"/>
  <c r="A952" i="19" s="1"/>
  <c r="A953" i="19" s="1"/>
  <c r="A954" i="19" s="1"/>
  <c r="A955" i="19" s="1"/>
  <c r="A956" i="19" s="1"/>
  <c r="A957" i="19" s="1"/>
  <c r="AO947" i="19"/>
  <c r="AK947" i="19"/>
  <c r="Z947" i="19"/>
  <c r="Y947" i="19"/>
  <c r="T947" i="19"/>
  <c r="M947" i="19"/>
  <c r="C947" i="19"/>
  <c r="AP946" i="19"/>
  <c r="AM946" i="19"/>
  <c r="AL946" i="19"/>
  <c r="AB946" i="19"/>
  <c r="AA946" i="19"/>
  <c r="V946" i="19"/>
  <c r="U946" i="19"/>
  <c r="Q946" i="19"/>
  <c r="P946" i="19"/>
  <c r="O946" i="19"/>
  <c r="N946" i="19"/>
  <c r="C946" i="19"/>
  <c r="AP945" i="19"/>
  <c r="AM945" i="19"/>
  <c r="AL945" i="19"/>
  <c r="AA945" i="19"/>
  <c r="AB945" i="19" s="1"/>
  <c r="V945" i="19"/>
  <c r="U945" i="19"/>
  <c r="Q945" i="19"/>
  <c r="P945" i="19"/>
  <c r="O945" i="19"/>
  <c r="N945" i="19"/>
  <c r="C945" i="19"/>
  <c r="AP944" i="19"/>
  <c r="AM944" i="19"/>
  <c r="AL944" i="19"/>
  <c r="AA944" i="19"/>
  <c r="AB944" i="19" s="1"/>
  <c r="V944" i="19"/>
  <c r="U944" i="19"/>
  <c r="Q944" i="19"/>
  <c r="P944" i="19"/>
  <c r="O944" i="19"/>
  <c r="N944" i="19"/>
  <c r="C944" i="19"/>
  <c r="AP943" i="19"/>
  <c r="AM943" i="19"/>
  <c r="AL943" i="19"/>
  <c r="AA943" i="19"/>
  <c r="AB943" i="19" s="1"/>
  <c r="V943" i="19"/>
  <c r="U943" i="19"/>
  <c r="Q943" i="19"/>
  <c r="P943" i="19"/>
  <c r="O943" i="19"/>
  <c r="N943" i="19"/>
  <c r="C943" i="19"/>
  <c r="AP942" i="19"/>
  <c r="AM942" i="19"/>
  <c r="AL942" i="19"/>
  <c r="AA942" i="19"/>
  <c r="Y942" i="19"/>
  <c r="V942" i="19"/>
  <c r="U942" i="19"/>
  <c r="Q942" i="19"/>
  <c r="P942" i="19"/>
  <c r="O942" i="19"/>
  <c r="N942" i="19"/>
  <c r="C942" i="19"/>
  <c r="AP941" i="19"/>
  <c r="AM941" i="19"/>
  <c r="AL941" i="19"/>
  <c r="AA941" i="19"/>
  <c r="AB941" i="19" s="1"/>
  <c r="V941" i="19"/>
  <c r="U941" i="19"/>
  <c r="Q941" i="19"/>
  <c r="P941" i="19"/>
  <c r="O941" i="19"/>
  <c r="N941" i="19"/>
  <c r="C941" i="19"/>
  <c r="AP940" i="19"/>
  <c r="AM940" i="19"/>
  <c r="AL940" i="19"/>
  <c r="AA940" i="19"/>
  <c r="AB940" i="19" s="1"/>
  <c r="V940" i="19"/>
  <c r="U940" i="19"/>
  <c r="Q940" i="19"/>
  <c r="P940" i="19"/>
  <c r="O940" i="19"/>
  <c r="N940" i="19"/>
  <c r="C940" i="19"/>
  <c r="AP939" i="19"/>
  <c r="AM939" i="19"/>
  <c r="AL939" i="19"/>
  <c r="AA939" i="19"/>
  <c r="AB939" i="19" s="1"/>
  <c r="V939" i="19"/>
  <c r="U939" i="19"/>
  <c r="Q939" i="19"/>
  <c r="P939" i="19"/>
  <c r="O939" i="19"/>
  <c r="N939" i="19"/>
  <c r="C939" i="19"/>
  <c r="AP938" i="19"/>
  <c r="AM938" i="19"/>
  <c r="AL938" i="19"/>
  <c r="AA938" i="19"/>
  <c r="AB938" i="19" s="1"/>
  <c r="V938" i="19"/>
  <c r="U938" i="19"/>
  <c r="Q938" i="19"/>
  <c r="P938" i="19"/>
  <c r="O938" i="19"/>
  <c r="N938" i="19"/>
  <c r="C938" i="19"/>
  <c r="AP937" i="19"/>
  <c r="AM937" i="19"/>
  <c r="AL937" i="19"/>
  <c r="AA937" i="19"/>
  <c r="AB937" i="19" s="1"/>
  <c r="V937" i="19"/>
  <c r="U937" i="19"/>
  <c r="Q937" i="19"/>
  <c r="P937" i="19"/>
  <c r="O937" i="19"/>
  <c r="N937" i="19"/>
  <c r="C937" i="19"/>
  <c r="AP936" i="19"/>
  <c r="AM936" i="19"/>
  <c r="AL936" i="19"/>
  <c r="AA936" i="19"/>
  <c r="AB936" i="19" s="1"/>
  <c r="V936" i="19"/>
  <c r="U936" i="19"/>
  <c r="Q936" i="19"/>
  <c r="P936" i="19"/>
  <c r="O936" i="19"/>
  <c r="N936" i="19"/>
  <c r="C936" i="19"/>
  <c r="AP935" i="19"/>
  <c r="AM935" i="19"/>
  <c r="AL935" i="19"/>
  <c r="AA935" i="19"/>
  <c r="AB935" i="19" s="1"/>
  <c r="V935" i="19"/>
  <c r="U935" i="19"/>
  <c r="Q935" i="19"/>
  <c r="P935" i="19"/>
  <c r="O935" i="19"/>
  <c r="N935" i="19"/>
  <c r="C935" i="19"/>
  <c r="AP934" i="19"/>
  <c r="AM934" i="19"/>
  <c r="AL934" i="19"/>
  <c r="AA934" i="19"/>
  <c r="AB934" i="19" s="1"/>
  <c r="V934" i="19"/>
  <c r="U934" i="19"/>
  <c r="Q934" i="19"/>
  <c r="P934" i="19"/>
  <c r="O934" i="19"/>
  <c r="N934" i="19"/>
  <c r="C934" i="19"/>
  <c r="AP933" i="19"/>
  <c r="AM933" i="19"/>
  <c r="AL933" i="19"/>
  <c r="AA933" i="19"/>
  <c r="AB933" i="19" s="1"/>
  <c r="V933" i="19"/>
  <c r="U933" i="19"/>
  <c r="Q933" i="19"/>
  <c r="P933" i="19"/>
  <c r="O933" i="19"/>
  <c r="N933" i="19"/>
  <c r="C933" i="19"/>
  <c r="AP932" i="19"/>
  <c r="AM932" i="19"/>
  <c r="AL932" i="19"/>
  <c r="AA932" i="19"/>
  <c r="AB932" i="19" s="1"/>
  <c r="V932" i="19"/>
  <c r="U932" i="19"/>
  <c r="Q932" i="19"/>
  <c r="P932" i="19"/>
  <c r="O932" i="19"/>
  <c r="N932" i="19"/>
  <c r="C932" i="19"/>
  <c r="AP931" i="19"/>
  <c r="AM931" i="19"/>
  <c r="AL931" i="19"/>
  <c r="AA931" i="19"/>
  <c r="AB931" i="19" s="1"/>
  <c r="V931" i="19"/>
  <c r="U931" i="19"/>
  <c r="Q931" i="19"/>
  <c r="P931" i="19"/>
  <c r="O931" i="19"/>
  <c r="N931" i="19"/>
  <c r="C931" i="19"/>
  <c r="AP930" i="19"/>
  <c r="AM930" i="19"/>
  <c r="AL930" i="19"/>
  <c r="AA930" i="19"/>
  <c r="AB930" i="19" s="1"/>
  <c r="V930" i="19"/>
  <c r="U930" i="19"/>
  <c r="Q930" i="19"/>
  <c r="P930" i="19"/>
  <c r="O930" i="19"/>
  <c r="N930" i="19"/>
  <c r="C930" i="19"/>
  <c r="AP929" i="19"/>
  <c r="AM929" i="19"/>
  <c r="AL929" i="19"/>
  <c r="AA929" i="19"/>
  <c r="AB929" i="19" s="1"/>
  <c r="V929" i="19"/>
  <c r="U929" i="19"/>
  <c r="Q929" i="19"/>
  <c r="P929" i="19"/>
  <c r="O929" i="19"/>
  <c r="N929" i="19"/>
  <c r="C929" i="19"/>
  <c r="AP928" i="19"/>
  <c r="AM928" i="19"/>
  <c r="AL928" i="19"/>
  <c r="AA928" i="19"/>
  <c r="AB928" i="19" s="1"/>
  <c r="V928" i="19"/>
  <c r="U928" i="19"/>
  <c r="Q928" i="19"/>
  <c r="P928" i="19"/>
  <c r="O928" i="19"/>
  <c r="N928" i="19"/>
  <c r="C928" i="19"/>
  <c r="AP927" i="19"/>
  <c r="AM927" i="19"/>
  <c r="AL927" i="19"/>
  <c r="AA927" i="19"/>
  <c r="AB927" i="19" s="1"/>
  <c r="V927" i="19"/>
  <c r="U927" i="19"/>
  <c r="Q927" i="19"/>
  <c r="P927" i="19"/>
  <c r="O927" i="19"/>
  <c r="N927" i="19"/>
  <c r="C927" i="19"/>
  <c r="AP926" i="19"/>
  <c r="AM926" i="19"/>
  <c r="AL926" i="19"/>
  <c r="AA926" i="19"/>
  <c r="AB926" i="19" s="1"/>
  <c r="V926" i="19"/>
  <c r="U926" i="19"/>
  <c r="Q926" i="19"/>
  <c r="P926" i="19"/>
  <c r="O926" i="19"/>
  <c r="N926" i="19"/>
  <c r="C926" i="19"/>
  <c r="AP925" i="19"/>
  <c r="AM925" i="19"/>
  <c r="AL925" i="19"/>
  <c r="AA925" i="19"/>
  <c r="AB925" i="19" s="1"/>
  <c r="V925" i="19"/>
  <c r="U925" i="19"/>
  <c r="Q925" i="19"/>
  <c r="P925" i="19"/>
  <c r="O925" i="19"/>
  <c r="N925" i="19"/>
  <c r="C925" i="19"/>
  <c r="AP924" i="19"/>
  <c r="AM924" i="19"/>
  <c r="AL924" i="19"/>
  <c r="AA924" i="19"/>
  <c r="AB924" i="19" s="1"/>
  <c r="V924" i="19"/>
  <c r="U924" i="19"/>
  <c r="Q924" i="19"/>
  <c r="P924" i="19"/>
  <c r="O924" i="19"/>
  <c r="N924" i="19"/>
  <c r="C924" i="19"/>
  <c r="AP923" i="19"/>
  <c r="AM923" i="19"/>
  <c r="AL923" i="19"/>
  <c r="AA923" i="19"/>
  <c r="AB923" i="19" s="1"/>
  <c r="V923" i="19"/>
  <c r="U923" i="19"/>
  <c r="Q923" i="19"/>
  <c r="P923" i="19"/>
  <c r="O923" i="19"/>
  <c r="N923" i="19"/>
  <c r="C923" i="19"/>
  <c r="AP922" i="19"/>
  <c r="AM922" i="19"/>
  <c r="AL922" i="19"/>
  <c r="AA922" i="19"/>
  <c r="AB922" i="19" s="1"/>
  <c r="V922" i="19"/>
  <c r="U922" i="19"/>
  <c r="Q922" i="19"/>
  <c r="P922" i="19"/>
  <c r="O922" i="19"/>
  <c r="N922" i="19"/>
  <c r="C922" i="19"/>
  <c r="AP921" i="19"/>
  <c r="AM921" i="19"/>
  <c r="AL921" i="19"/>
  <c r="AA921" i="19"/>
  <c r="AB921" i="19" s="1"/>
  <c r="V921" i="19"/>
  <c r="U921" i="19"/>
  <c r="Q921" i="19"/>
  <c r="P921" i="19"/>
  <c r="O921" i="19"/>
  <c r="N921" i="19"/>
  <c r="C921" i="19"/>
  <c r="AP920" i="19"/>
  <c r="AM920" i="19"/>
  <c r="AL920" i="19"/>
  <c r="AA920" i="19"/>
  <c r="AB920" i="19" s="1"/>
  <c r="V920" i="19"/>
  <c r="U920" i="19"/>
  <c r="Q920" i="19"/>
  <c r="P920" i="19"/>
  <c r="O920" i="19"/>
  <c r="N920" i="19"/>
  <c r="C920" i="19"/>
  <c r="AP919" i="19"/>
  <c r="AM919" i="19"/>
  <c r="AL919" i="19"/>
  <c r="AA919" i="19"/>
  <c r="AB919" i="19" s="1"/>
  <c r="V919" i="19"/>
  <c r="U919" i="19"/>
  <c r="Q919" i="19"/>
  <c r="P919" i="19"/>
  <c r="O919" i="19"/>
  <c r="N919" i="19"/>
  <c r="C919" i="19"/>
  <c r="AP918" i="19"/>
  <c r="AM918" i="19"/>
  <c r="AL918" i="19"/>
  <c r="AA918" i="19"/>
  <c r="AB918" i="19" s="1"/>
  <c r="V918" i="19"/>
  <c r="U918" i="19"/>
  <c r="Q918" i="19"/>
  <c r="P918" i="19"/>
  <c r="O918" i="19"/>
  <c r="N918" i="19"/>
  <c r="C918" i="19"/>
  <c r="AP917" i="19"/>
  <c r="AM917" i="19"/>
  <c r="AL917" i="19"/>
  <c r="AA917" i="19"/>
  <c r="AB917" i="19" s="1"/>
  <c r="V917" i="19"/>
  <c r="U917" i="19"/>
  <c r="Q917" i="19"/>
  <c r="P917" i="19"/>
  <c r="O917" i="19"/>
  <c r="N917" i="19"/>
  <c r="C917" i="19"/>
  <c r="AP916" i="19"/>
  <c r="AM916" i="19"/>
  <c r="AL916" i="19"/>
  <c r="AA916" i="19"/>
  <c r="AB916" i="19" s="1"/>
  <c r="V916" i="19"/>
  <c r="U916" i="19"/>
  <c r="Q916" i="19"/>
  <c r="P916" i="19"/>
  <c r="O916" i="19"/>
  <c r="N916" i="19"/>
  <c r="C916" i="19"/>
  <c r="AP915" i="19"/>
  <c r="AM915" i="19"/>
  <c r="AL915" i="19"/>
  <c r="AA915" i="19"/>
  <c r="AB915" i="19" s="1"/>
  <c r="V915" i="19"/>
  <c r="U915" i="19"/>
  <c r="Q915" i="19"/>
  <c r="P915" i="19"/>
  <c r="O915" i="19"/>
  <c r="N915" i="19"/>
  <c r="C915" i="19"/>
  <c r="AP914" i="19"/>
  <c r="AM914" i="19"/>
  <c r="AL914" i="19"/>
  <c r="AA914" i="19"/>
  <c r="AB914" i="19" s="1"/>
  <c r="V914" i="19"/>
  <c r="U914" i="19"/>
  <c r="Q914" i="19"/>
  <c r="P914" i="19"/>
  <c r="O914" i="19"/>
  <c r="N914" i="19"/>
  <c r="C914" i="19"/>
  <c r="AP913" i="19"/>
  <c r="AM913" i="19"/>
  <c r="AL913" i="19"/>
  <c r="AA913" i="19"/>
  <c r="AB913" i="19" s="1"/>
  <c r="V913" i="19"/>
  <c r="U913" i="19"/>
  <c r="Q913" i="19"/>
  <c r="P913" i="19"/>
  <c r="O913" i="19"/>
  <c r="N913" i="19"/>
  <c r="C913" i="19"/>
  <c r="AP912" i="19"/>
  <c r="AM912" i="19"/>
  <c r="AL912" i="19"/>
  <c r="AA912" i="19"/>
  <c r="AB912" i="19" s="1"/>
  <c r="V912" i="19"/>
  <c r="U912" i="19"/>
  <c r="Q912" i="19"/>
  <c r="P912" i="19"/>
  <c r="O912" i="19"/>
  <c r="N912" i="19"/>
  <c r="C912" i="19"/>
  <c r="AP911" i="19"/>
  <c r="AM911" i="19"/>
  <c r="AL911" i="19"/>
  <c r="AA911" i="19"/>
  <c r="AB911" i="19" s="1"/>
  <c r="V911" i="19"/>
  <c r="U911" i="19"/>
  <c r="Q911" i="19"/>
  <c r="P911" i="19"/>
  <c r="O911" i="19"/>
  <c r="N911" i="19"/>
  <c r="C911" i="19"/>
  <c r="AP910" i="19"/>
  <c r="AM910" i="19"/>
  <c r="AL910" i="19"/>
  <c r="AA910" i="19"/>
  <c r="AB910" i="19" s="1"/>
  <c r="V910" i="19"/>
  <c r="U910" i="19"/>
  <c r="Q910" i="19"/>
  <c r="P910" i="19"/>
  <c r="O910" i="19"/>
  <c r="N910" i="19"/>
  <c r="C910" i="19"/>
  <c r="AP909" i="19"/>
  <c r="AM909" i="19"/>
  <c r="AL909" i="19"/>
  <c r="AA909" i="19"/>
  <c r="AB909" i="19" s="1"/>
  <c r="V909" i="19"/>
  <c r="U909" i="19"/>
  <c r="Q909" i="19"/>
  <c r="P909" i="19"/>
  <c r="O909" i="19"/>
  <c r="N909" i="19"/>
  <c r="C909" i="19"/>
  <c r="AP908" i="19"/>
  <c r="AM908" i="19"/>
  <c r="AL908" i="19"/>
  <c r="AA908" i="19"/>
  <c r="AB908" i="19" s="1"/>
  <c r="V908" i="19"/>
  <c r="U908" i="19"/>
  <c r="Q908" i="19"/>
  <c r="P908" i="19"/>
  <c r="O908" i="19"/>
  <c r="N908" i="19"/>
  <c r="C908" i="19"/>
  <c r="AP907" i="19"/>
  <c r="AM907" i="19"/>
  <c r="AL907" i="19"/>
  <c r="AA907" i="19"/>
  <c r="AB907" i="19" s="1"/>
  <c r="V907" i="19"/>
  <c r="U907" i="19"/>
  <c r="Q907" i="19"/>
  <c r="P907" i="19"/>
  <c r="O907" i="19"/>
  <c r="N907" i="19"/>
  <c r="C907" i="19"/>
  <c r="AP906" i="19"/>
  <c r="AM906" i="19"/>
  <c r="AL906" i="19"/>
  <c r="AA906" i="19"/>
  <c r="AB906" i="19" s="1"/>
  <c r="V906" i="19"/>
  <c r="U906" i="19"/>
  <c r="Q906" i="19"/>
  <c r="P906" i="19"/>
  <c r="O906" i="19"/>
  <c r="N906" i="19"/>
  <c r="C906" i="19"/>
  <c r="AP905" i="19"/>
  <c r="AM905" i="19"/>
  <c r="AL905" i="19"/>
  <c r="AA905" i="19"/>
  <c r="AB905" i="19" s="1"/>
  <c r="V905" i="19"/>
  <c r="U905" i="19"/>
  <c r="Q905" i="19"/>
  <c r="P905" i="19"/>
  <c r="O905" i="19"/>
  <c r="N905" i="19"/>
  <c r="C905" i="19"/>
  <c r="AP904" i="19"/>
  <c r="AM904" i="19"/>
  <c r="AL904" i="19"/>
  <c r="AA904" i="19"/>
  <c r="AB904" i="19" s="1"/>
  <c r="V904" i="19"/>
  <c r="U904" i="19"/>
  <c r="Q904" i="19"/>
  <c r="P904" i="19"/>
  <c r="O904" i="19"/>
  <c r="N904" i="19"/>
  <c r="C904" i="19"/>
  <c r="AP903" i="19"/>
  <c r="AM903" i="19"/>
  <c r="AL903" i="19"/>
  <c r="AA903" i="19"/>
  <c r="AB903" i="19" s="1"/>
  <c r="V903" i="19"/>
  <c r="U903" i="19"/>
  <c r="Q903" i="19"/>
  <c r="P903" i="19"/>
  <c r="O903" i="19"/>
  <c r="N903" i="19"/>
  <c r="C903" i="19"/>
  <c r="AP902" i="19"/>
  <c r="AM902" i="19"/>
  <c r="AL902" i="19"/>
  <c r="AA902" i="19"/>
  <c r="AB902" i="19" s="1"/>
  <c r="V902" i="19"/>
  <c r="U902" i="19"/>
  <c r="Q902" i="19"/>
  <c r="P902" i="19"/>
  <c r="O902" i="19"/>
  <c r="N902" i="19"/>
  <c r="C902" i="19"/>
  <c r="AP901" i="19"/>
  <c r="AM901" i="19"/>
  <c r="AL901" i="19"/>
  <c r="AA901" i="19"/>
  <c r="AB901" i="19" s="1"/>
  <c r="V901" i="19"/>
  <c r="U901" i="19"/>
  <c r="Q901" i="19"/>
  <c r="P901" i="19"/>
  <c r="O901" i="19"/>
  <c r="N901" i="19"/>
  <c r="C901" i="19"/>
  <c r="AP900" i="19"/>
  <c r="AM900" i="19"/>
  <c r="AL900" i="19"/>
  <c r="AA900" i="19"/>
  <c r="AB900" i="19" s="1"/>
  <c r="V900" i="19"/>
  <c r="U900" i="19"/>
  <c r="Q900" i="19"/>
  <c r="P900" i="19"/>
  <c r="O900" i="19"/>
  <c r="N900" i="19"/>
  <c r="C900" i="19"/>
  <c r="AP899" i="19"/>
  <c r="AM899" i="19"/>
  <c r="AL899" i="19"/>
  <c r="AA899" i="19"/>
  <c r="AB899" i="19" s="1"/>
  <c r="V899" i="19"/>
  <c r="U899" i="19"/>
  <c r="Q899" i="19"/>
  <c r="P899" i="19"/>
  <c r="O899" i="19"/>
  <c r="N899" i="19"/>
  <c r="C899" i="19"/>
  <c r="AP898" i="19"/>
  <c r="AM898" i="19"/>
  <c r="AL898" i="19"/>
  <c r="AA898" i="19"/>
  <c r="AB898" i="19" s="1"/>
  <c r="V898" i="19"/>
  <c r="U898" i="19"/>
  <c r="Q898" i="19"/>
  <c r="P898" i="19"/>
  <c r="O898" i="19"/>
  <c r="N898" i="19"/>
  <c r="C898" i="19"/>
  <c r="AP897" i="19"/>
  <c r="AM897" i="19"/>
  <c r="AL897" i="19"/>
  <c r="AA897" i="19"/>
  <c r="AB897" i="19" s="1"/>
  <c r="V897" i="19"/>
  <c r="U897" i="19"/>
  <c r="Q897" i="19"/>
  <c r="P897" i="19"/>
  <c r="O897" i="19"/>
  <c r="N897" i="19"/>
  <c r="C897" i="19"/>
  <c r="AP896" i="19"/>
  <c r="AM896" i="19"/>
  <c r="AL896" i="19"/>
  <c r="AA896" i="19"/>
  <c r="AB896" i="19" s="1"/>
  <c r="V896" i="19"/>
  <c r="U896" i="19"/>
  <c r="Q896" i="19"/>
  <c r="P896" i="19"/>
  <c r="O896" i="19"/>
  <c r="N896" i="19"/>
  <c r="C896" i="19"/>
  <c r="AP895" i="19"/>
  <c r="AM895" i="19"/>
  <c r="AL895" i="19"/>
  <c r="AA895" i="19"/>
  <c r="AB895" i="19" s="1"/>
  <c r="V895" i="19"/>
  <c r="U895" i="19"/>
  <c r="Q895" i="19"/>
  <c r="P895" i="19"/>
  <c r="O895" i="19"/>
  <c r="N895" i="19"/>
  <c r="C895" i="19"/>
  <c r="AP894" i="19"/>
  <c r="AM894" i="19"/>
  <c r="AL894" i="19"/>
  <c r="AA894" i="19"/>
  <c r="AB894" i="19" s="1"/>
  <c r="V894" i="19"/>
  <c r="U894" i="19"/>
  <c r="Q894" i="19"/>
  <c r="P894" i="19"/>
  <c r="O894" i="19"/>
  <c r="N894" i="19"/>
  <c r="C894" i="19"/>
  <c r="AP893" i="19"/>
  <c r="AM893" i="19"/>
  <c r="AL893" i="19"/>
  <c r="AA893" i="19"/>
  <c r="AB893" i="19" s="1"/>
  <c r="V893" i="19"/>
  <c r="U893" i="19"/>
  <c r="Q893" i="19"/>
  <c r="P893" i="19"/>
  <c r="O893" i="19"/>
  <c r="N893" i="19"/>
  <c r="C893" i="19"/>
  <c r="AP892" i="19"/>
  <c r="AM892" i="19"/>
  <c r="AL892" i="19"/>
  <c r="AA892" i="19"/>
  <c r="AB892" i="19" s="1"/>
  <c r="V892" i="19"/>
  <c r="U892" i="19"/>
  <c r="Q892" i="19"/>
  <c r="P892" i="19"/>
  <c r="O892" i="19"/>
  <c r="N892" i="19"/>
  <c r="C892" i="19"/>
  <c r="AP891" i="19"/>
  <c r="AM891" i="19"/>
  <c r="AL891" i="19"/>
  <c r="AA891" i="19"/>
  <c r="AB891" i="19" s="1"/>
  <c r="V891" i="19"/>
  <c r="U891" i="19"/>
  <c r="Q891" i="19"/>
  <c r="P891" i="19"/>
  <c r="O891" i="19"/>
  <c r="N891" i="19"/>
  <c r="C891" i="19"/>
  <c r="AP890" i="19"/>
  <c r="AM890" i="19"/>
  <c r="AL890" i="19"/>
  <c r="AA890" i="19"/>
  <c r="AB890" i="19" s="1"/>
  <c r="V890" i="19"/>
  <c r="U890" i="19"/>
  <c r="Q890" i="19"/>
  <c r="P890" i="19"/>
  <c r="O890" i="19"/>
  <c r="N890" i="19"/>
  <c r="C890" i="19"/>
  <c r="AP889" i="19"/>
  <c r="AM889" i="19"/>
  <c r="AL889" i="19"/>
  <c r="AA889" i="19"/>
  <c r="AB889" i="19" s="1"/>
  <c r="V889" i="19"/>
  <c r="U889" i="19"/>
  <c r="Q889" i="19"/>
  <c r="P889" i="19"/>
  <c r="O889" i="19"/>
  <c r="N889" i="19"/>
  <c r="C889" i="19"/>
  <c r="AP888" i="19"/>
  <c r="AM888" i="19"/>
  <c r="AL888" i="19"/>
  <c r="AA888" i="19"/>
  <c r="AB888" i="19" s="1"/>
  <c r="V888" i="19"/>
  <c r="U888" i="19"/>
  <c r="Q888" i="19"/>
  <c r="P888" i="19"/>
  <c r="O888" i="19"/>
  <c r="N888" i="19"/>
  <c r="C888" i="19"/>
  <c r="AP887" i="19"/>
  <c r="AM887" i="19"/>
  <c r="AL887" i="19"/>
  <c r="AA887" i="19"/>
  <c r="AB887" i="19" s="1"/>
  <c r="V887" i="19"/>
  <c r="U887" i="19"/>
  <c r="Q887" i="19"/>
  <c r="P887" i="19"/>
  <c r="O887" i="19"/>
  <c r="N887" i="19"/>
  <c r="C887" i="19"/>
  <c r="AP886" i="19"/>
  <c r="AM886" i="19"/>
  <c r="AL886" i="19"/>
  <c r="AA886" i="19"/>
  <c r="AB886" i="19" s="1"/>
  <c r="V886" i="19"/>
  <c r="U886" i="19"/>
  <c r="Q886" i="19"/>
  <c r="P886" i="19"/>
  <c r="O886" i="19"/>
  <c r="N886" i="19"/>
  <c r="C886" i="19"/>
  <c r="AP885" i="19"/>
  <c r="AM885" i="19"/>
  <c r="AL885" i="19"/>
  <c r="AA885" i="19"/>
  <c r="AB885" i="19" s="1"/>
  <c r="V885" i="19"/>
  <c r="U885" i="19"/>
  <c r="Q885" i="19"/>
  <c r="P885" i="19"/>
  <c r="O885" i="19"/>
  <c r="N885" i="19"/>
  <c r="C885" i="19"/>
  <c r="AP884" i="19"/>
  <c r="AM884" i="19"/>
  <c r="AL884" i="19"/>
  <c r="AA884" i="19"/>
  <c r="AB884" i="19" s="1"/>
  <c r="V884" i="19"/>
  <c r="U884" i="19"/>
  <c r="Q884" i="19"/>
  <c r="P884" i="19"/>
  <c r="O884" i="19"/>
  <c r="N884" i="19"/>
  <c r="C884" i="19"/>
  <c r="AP883" i="19"/>
  <c r="AM883" i="19"/>
  <c r="AL883" i="19"/>
  <c r="AA883" i="19"/>
  <c r="AB883" i="19" s="1"/>
  <c r="V883" i="19"/>
  <c r="U883" i="19"/>
  <c r="Q883" i="19"/>
  <c r="P883" i="19"/>
  <c r="O883" i="19"/>
  <c r="N883" i="19"/>
  <c r="C883" i="19"/>
  <c r="AP882" i="19"/>
  <c r="AM882" i="19"/>
  <c r="AL882" i="19"/>
  <c r="AA882" i="19"/>
  <c r="AB882" i="19" s="1"/>
  <c r="V882" i="19"/>
  <c r="U882" i="19"/>
  <c r="Q882" i="19"/>
  <c r="P882" i="19"/>
  <c r="O882" i="19"/>
  <c r="N882" i="19"/>
  <c r="C882" i="19"/>
  <c r="AP881" i="19"/>
  <c r="AM881" i="19"/>
  <c r="AL881" i="19"/>
  <c r="AA881" i="19"/>
  <c r="AB881" i="19" s="1"/>
  <c r="V881" i="19"/>
  <c r="U881" i="19"/>
  <c r="Q881" i="19"/>
  <c r="P881" i="19"/>
  <c r="O881" i="19"/>
  <c r="N881" i="19"/>
  <c r="C881" i="19"/>
  <c r="AP880" i="19"/>
  <c r="AM880" i="19"/>
  <c r="AL880" i="19"/>
  <c r="AA880" i="19"/>
  <c r="AB880" i="19" s="1"/>
  <c r="V880" i="19"/>
  <c r="U880" i="19"/>
  <c r="Q880" i="19"/>
  <c r="P880" i="19"/>
  <c r="O880" i="19"/>
  <c r="N880" i="19"/>
  <c r="C880" i="19"/>
  <c r="AP879" i="19"/>
  <c r="AM879" i="19"/>
  <c r="AL879" i="19"/>
  <c r="AA879" i="19"/>
  <c r="AB879" i="19" s="1"/>
  <c r="V879" i="19"/>
  <c r="U879" i="19"/>
  <c r="Q879" i="19"/>
  <c r="P879" i="19"/>
  <c r="O879" i="19"/>
  <c r="N879" i="19"/>
  <c r="C879" i="19"/>
  <c r="AP878" i="19"/>
  <c r="AM878" i="19"/>
  <c r="AL878" i="19"/>
  <c r="AA878" i="19"/>
  <c r="AB878" i="19" s="1"/>
  <c r="V878" i="19"/>
  <c r="U878" i="19"/>
  <c r="Q878" i="19"/>
  <c r="P878" i="19"/>
  <c r="O878" i="19"/>
  <c r="N878" i="19"/>
  <c r="C878" i="19"/>
  <c r="AP877" i="19"/>
  <c r="AM877" i="19"/>
  <c r="AL877" i="19"/>
  <c r="AA877" i="19"/>
  <c r="AB877" i="19" s="1"/>
  <c r="V877" i="19"/>
  <c r="U877" i="19"/>
  <c r="Q877" i="19"/>
  <c r="P877" i="19"/>
  <c r="O877" i="19"/>
  <c r="N877" i="19"/>
  <c r="C877" i="19"/>
  <c r="AP876" i="19"/>
  <c r="AM876" i="19"/>
  <c r="AL876" i="19"/>
  <c r="AA876" i="19"/>
  <c r="AB876" i="19" s="1"/>
  <c r="V876" i="19"/>
  <c r="U876" i="19"/>
  <c r="Q876" i="19"/>
  <c r="P876" i="19"/>
  <c r="O876" i="19"/>
  <c r="N876" i="19"/>
  <c r="C876" i="19"/>
  <c r="AP875" i="19"/>
  <c r="AM875" i="19"/>
  <c r="AL875" i="19"/>
  <c r="AA875" i="19"/>
  <c r="AB875" i="19" s="1"/>
  <c r="V875" i="19"/>
  <c r="U875" i="19"/>
  <c r="Q875" i="19"/>
  <c r="P875" i="19"/>
  <c r="O875" i="19"/>
  <c r="N875" i="19"/>
  <c r="C875" i="19"/>
  <c r="AP874" i="19"/>
  <c r="AM874" i="19"/>
  <c r="AL874" i="19"/>
  <c r="AA874" i="19"/>
  <c r="AB874" i="19" s="1"/>
  <c r="V874" i="19"/>
  <c r="U874" i="19"/>
  <c r="Q874" i="19"/>
  <c r="P874" i="19"/>
  <c r="O874" i="19"/>
  <c r="N874" i="19"/>
  <c r="C874" i="19"/>
  <c r="AP873" i="19"/>
  <c r="AM873" i="19"/>
  <c r="AL873" i="19"/>
  <c r="AA873" i="19"/>
  <c r="AB873" i="19" s="1"/>
  <c r="V873" i="19"/>
  <c r="U873" i="19"/>
  <c r="Q873" i="19"/>
  <c r="P873" i="19"/>
  <c r="O873" i="19"/>
  <c r="N873" i="19"/>
  <c r="C873" i="19"/>
  <c r="AP872" i="19"/>
  <c r="AM872" i="19"/>
  <c r="AL872" i="19"/>
  <c r="AA872" i="19"/>
  <c r="AB872" i="19" s="1"/>
  <c r="V872" i="19"/>
  <c r="U872" i="19"/>
  <c r="Q872" i="19"/>
  <c r="P872" i="19"/>
  <c r="O872" i="19"/>
  <c r="N872" i="19"/>
  <c r="C872" i="19"/>
  <c r="AP871" i="19"/>
  <c r="AM871" i="19"/>
  <c r="AL871" i="19"/>
  <c r="AA871" i="19"/>
  <c r="AB871" i="19" s="1"/>
  <c r="V871" i="19"/>
  <c r="U871" i="19"/>
  <c r="Q871" i="19"/>
  <c r="P871" i="19"/>
  <c r="O871" i="19"/>
  <c r="N871" i="19"/>
  <c r="C871" i="19"/>
  <c r="AP870" i="19"/>
  <c r="AM870" i="19"/>
  <c r="AL870" i="19"/>
  <c r="AA870" i="19"/>
  <c r="AB870" i="19" s="1"/>
  <c r="V870" i="19"/>
  <c r="U870" i="19"/>
  <c r="Q870" i="19"/>
  <c r="P870" i="19"/>
  <c r="O870" i="19"/>
  <c r="N870" i="19"/>
  <c r="C870" i="19"/>
  <c r="AP869" i="19"/>
  <c r="AM869" i="19"/>
  <c r="AL869" i="19"/>
  <c r="AA869" i="19"/>
  <c r="AB869" i="19" s="1"/>
  <c r="V869" i="19"/>
  <c r="U869" i="19"/>
  <c r="Q869" i="19"/>
  <c r="P869" i="19"/>
  <c r="O869" i="19"/>
  <c r="N869" i="19"/>
  <c r="C869" i="19"/>
  <c r="AP868" i="19"/>
  <c r="AM868" i="19"/>
  <c r="AL868" i="19"/>
  <c r="AA868" i="19"/>
  <c r="AB868" i="19" s="1"/>
  <c r="V868" i="19"/>
  <c r="U868" i="19"/>
  <c r="Q868" i="19"/>
  <c r="P868" i="19"/>
  <c r="O868" i="19"/>
  <c r="N868" i="19"/>
  <c r="C868" i="19"/>
  <c r="AP867" i="19"/>
  <c r="AM867" i="19"/>
  <c r="AL867" i="19"/>
  <c r="AA867" i="19"/>
  <c r="Y867" i="19"/>
  <c r="V867" i="19"/>
  <c r="U867" i="19"/>
  <c r="Q867" i="19"/>
  <c r="P867" i="19"/>
  <c r="O867" i="19"/>
  <c r="N867" i="19"/>
  <c r="C867" i="19"/>
  <c r="AP866" i="19"/>
  <c r="AM866" i="19"/>
  <c r="AL866" i="19"/>
  <c r="AA866" i="19"/>
  <c r="AB866" i="19" s="1"/>
  <c r="V866" i="19"/>
  <c r="U866" i="19"/>
  <c r="Q866" i="19"/>
  <c r="P866" i="19"/>
  <c r="O866" i="19"/>
  <c r="N866" i="19"/>
  <c r="C866" i="19"/>
  <c r="AP865" i="19"/>
  <c r="AM865" i="19"/>
  <c r="AL865" i="19"/>
  <c r="AA865" i="19"/>
  <c r="AB865" i="19" s="1"/>
  <c r="V865" i="19"/>
  <c r="U865" i="19"/>
  <c r="Q865" i="19"/>
  <c r="P865" i="19"/>
  <c r="O865" i="19"/>
  <c r="N865" i="19"/>
  <c r="C865" i="19"/>
  <c r="AP864" i="19"/>
  <c r="AM864" i="19"/>
  <c r="AL864" i="19"/>
  <c r="AA864" i="19"/>
  <c r="AB864" i="19" s="1"/>
  <c r="V864" i="19"/>
  <c r="U864" i="19"/>
  <c r="Q864" i="19"/>
  <c r="P864" i="19"/>
  <c r="O864" i="19"/>
  <c r="N864" i="19"/>
  <c r="C864" i="19"/>
  <c r="AP863" i="19"/>
  <c r="AM863" i="19"/>
  <c r="AL863" i="19"/>
  <c r="AA863" i="19"/>
  <c r="AB863" i="19" s="1"/>
  <c r="V863" i="19"/>
  <c r="U863" i="19"/>
  <c r="Q863" i="19"/>
  <c r="P863" i="19"/>
  <c r="O863" i="19"/>
  <c r="N863" i="19"/>
  <c r="C863" i="19"/>
  <c r="AP862" i="19"/>
  <c r="AM862" i="19"/>
  <c r="AL862" i="19"/>
  <c r="AA862" i="19"/>
  <c r="AB862" i="19" s="1"/>
  <c r="V862" i="19"/>
  <c r="U862" i="19"/>
  <c r="Q862" i="19"/>
  <c r="P862" i="19"/>
  <c r="O862" i="19"/>
  <c r="N862" i="19"/>
  <c r="C862" i="19"/>
  <c r="AP861" i="19"/>
  <c r="AM861" i="19"/>
  <c r="AL861" i="19"/>
  <c r="AA861" i="19"/>
  <c r="AB861" i="19" s="1"/>
  <c r="V861" i="19"/>
  <c r="U861" i="19"/>
  <c r="Q861" i="19"/>
  <c r="P861" i="19"/>
  <c r="O861" i="19"/>
  <c r="N861" i="19"/>
  <c r="C861" i="19"/>
  <c r="AP860" i="19"/>
  <c r="AM860" i="19"/>
  <c r="AL860" i="19"/>
  <c r="AA860" i="19"/>
  <c r="AB860" i="19" s="1"/>
  <c r="V860" i="19"/>
  <c r="U860" i="19"/>
  <c r="Q860" i="19"/>
  <c r="P860" i="19"/>
  <c r="O860" i="19"/>
  <c r="N860" i="19"/>
  <c r="C860" i="19"/>
  <c r="AP859" i="19"/>
  <c r="AM859" i="19"/>
  <c r="AL859" i="19"/>
  <c r="AA859" i="19"/>
  <c r="AB859" i="19" s="1"/>
  <c r="V859" i="19"/>
  <c r="U859" i="19"/>
  <c r="Q859" i="19"/>
  <c r="P859" i="19"/>
  <c r="O859" i="19"/>
  <c r="N859" i="19"/>
  <c r="C859" i="19"/>
  <c r="AP858" i="19"/>
  <c r="AM858" i="19"/>
  <c r="AL858" i="19"/>
  <c r="AA858" i="19"/>
  <c r="AB858" i="19" s="1"/>
  <c r="V858" i="19"/>
  <c r="U858" i="19"/>
  <c r="Q858" i="19"/>
  <c r="P858" i="19"/>
  <c r="O858" i="19"/>
  <c r="N858" i="19"/>
  <c r="C858" i="19"/>
  <c r="AP857" i="19"/>
  <c r="AM857" i="19"/>
  <c r="AL857" i="19"/>
  <c r="AA857" i="19"/>
  <c r="AB857" i="19" s="1"/>
  <c r="V857" i="19"/>
  <c r="U857" i="19"/>
  <c r="Q857" i="19"/>
  <c r="P857" i="19"/>
  <c r="O857" i="19"/>
  <c r="N857" i="19"/>
  <c r="C857" i="19"/>
  <c r="AP856" i="19"/>
  <c r="AM856" i="19"/>
  <c r="AL856" i="19"/>
  <c r="AA856" i="19"/>
  <c r="AB856" i="19" s="1"/>
  <c r="V856" i="19"/>
  <c r="U856" i="19"/>
  <c r="Q856" i="19"/>
  <c r="P856" i="19"/>
  <c r="O856" i="19"/>
  <c r="N856" i="19"/>
  <c r="C856" i="19"/>
  <c r="AP855" i="19"/>
  <c r="AM855" i="19"/>
  <c r="AL855" i="19"/>
  <c r="AA855" i="19"/>
  <c r="AB855" i="19" s="1"/>
  <c r="V855" i="19"/>
  <c r="U855" i="19"/>
  <c r="Q855" i="19"/>
  <c r="P855" i="19"/>
  <c r="O855" i="19"/>
  <c r="N855" i="19"/>
  <c r="C855" i="19"/>
  <c r="AP854" i="19"/>
  <c r="AM854" i="19"/>
  <c r="AL854" i="19"/>
  <c r="AA854" i="19"/>
  <c r="AB854" i="19" s="1"/>
  <c r="V854" i="19"/>
  <c r="U854" i="19"/>
  <c r="Q854" i="19"/>
  <c r="P854" i="19"/>
  <c r="O854" i="19"/>
  <c r="N854" i="19"/>
  <c r="C854" i="19"/>
  <c r="AP853" i="19"/>
  <c r="AM853" i="19"/>
  <c r="AL853" i="19"/>
  <c r="AA853" i="19"/>
  <c r="AB853" i="19" s="1"/>
  <c r="V853" i="19"/>
  <c r="U853" i="19"/>
  <c r="Q853" i="19"/>
  <c r="P853" i="19"/>
  <c r="O853" i="19"/>
  <c r="N853" i="19"/>
  <c r="C853" i="19"/>
  <c r="AP852" i="19"/>
  <c r="AM852" i="19"/>
  <c r="AL852" i="19"/>
  <c r="AA852" i="19"/>
  <c r="AB852" i="19" s="1"/>
  <c r="V852" i="19"/>
  <c r="U852" i="19"/>
  <c r="Q852" i="19"/>
  <c r="P852" i="19"/>
  <c r="O852" i="19"/>
  <c r="N852" i="19"/>
  <c r="C852" i="19"/>
  <c r="AP851" i="19"/>
  <c r="AM851" i="19"/>
  <c r="AL851" i="19"/>
  <c r="AA851" i="19"/>
  <c r="AB851" i="19" s="1"/>
  <c r="V851" i="19"/>
  <c r="U851" i="19"/>
  <c r="Q851" i="19"/>
  <c r="P851" i="19"/>
  <c r="O851" i="19"/>
  <c r="N851" i="19"/>
  <c r="C851" i="19"/>
  <c r="AP850" i="19"/>
  <c r="AM850" i="19"/>
  <c r="AL850" i="19"/>
  <c r="AA850" i="19"/>
  <c r="AB850" i="19" s="1"/>
  <c r="V850" i="19"/>
  <c r="U850" i="19"/>
  <c r="Q850" i="19"/>
  <c r="P850" i="19"/>
  <c r="O850" i="19"/>
  <c r="N850" i="19"/>
  <c r="C850" i="19"/>
  <c r="AP849" i="19"/>
  <c r="AM849" i="19"/>
  <c r="AL849" i="19"/>
  <c r="AA849" i="19"/>
  <c r="AB849" i="19" s="1"/>
  <c r="V849" i="19"/>
  <c r="U849" i="19"/>
  <c r="Q849" i="19"/>
  <c r="P849" i="19"/>
  <c r="O849" i="19"/>
  <c r="N849" i="19"/>
  <c r="C849" i="19"/>
  <c r="AP848" i="19"/>
  <c r="AM848" i="19"/>
  <c r="AL848" i="19"/>
  <c r="AA848" i="19"/>
  <c r="AB848" i="19" s="1"/>
  <c r="V848" i="19"/>
  <c r="U848" i="19"/>
  <c r="Q848" i="19"/>
  <c r="P848" i="19"/>
  <c r="O848" i="19"/>
  <c r="N848" i="19"/>
  <c r="C848" i="19"/>
  <c r="AP847" i="19"/>
  <c r="AM847" i="19"/>
  <c r="AL847" i="19"/>
  <c r="AA847" i="19"/>
  <c r="AB847" i="19" s="1"/>
  <c r="V847" i="19"/>
  <c r="U847" i="19"/>
  <c r="Q847" i="19"/>
  <c r="P847" i="19"/>
  <c r="O847" i="19"/>
  <c r="N847" i="19"/>
  <c r="C847" i="19"/>
  <c r="AP846" i="19"/>
  <c r="AM846" i="19"/>
  <c r="AL846" i="19"/>
  <c r="AA846" i="19"/>
  <c r="AB846" i="19" s="1"/>
  <c r="V846" i="19"/>
  <c r="U846" i="19"/>
  <c r="Q846" i="19"/>
  <c r="P846" i="19"/>
  <c r="O846" i="19"/>
  <c r="N846" i="19"/>
  <c r="C846" i="19"/>
  <c r="AP845" i="19"/>
  <c r="AM845" i="19"/>
  <c r="AL845" i="19"/>
  <c r="AA845" i="19"/>
  <c r="AB845" i="19" s="1"/>
  <c r="V845" i="19"/>
  <c r="U845" i="19"/>
  <c r="Q845" i="19"/>
  <c r="P845" i="19"/>
  <c r="O845" i="19"/>
  <c r="N845" i="19"/>
  <c r="C845" i="19"/>
  <c r="AP844" i="19"/>
  <c r="AM844" i="19"/>
  <c r="AL844" i="19"/>
  <c r="AA844" i="19"/>
  <c r="AB844" i="19" s="1"/>
  <c r="V844" i="19"/>
  <c r="U844" i="19"/>
  <c r="Q844" i="19"/>
  <c r="P844" i="19"/>
  <c r="O844" i="19"/>
  <c r="N844" i="19"/>
  <c r="C844" i="19"/>
  <c r="AP843" i="19"/>
  <c r="AM843" i="19"/>
  <c r="AL843" i="19"/>
  <c r="AA843" i="19"/>
  <c r="AB843" i="19" s="1"/>
  <c r="V843" i="19"/>
  <c r="U843" i="19"/>
  <c r="Q843" i="19"/>
  <c r="P843" i="19"/>
  <c r="O843" i="19"/>
  <c r="N843" i="19"/>
  <c r="C843" i="19"/>
  <c r="AP842" i="19"/>
  <c r="AM842" i="19"/>
  <c r="AL842" i="19"/>
  <c r="AA842" i="19"/>
  <c r="AB842" i="19" s="1"/>
  <c r="V842" i="19"/>
  <c r="U842" i="19"/>
  <c r="Q842" i="19"/>
  <c r="P842" i="19"/>
  <c r="O842" i="19"/>
  <c r="N842" i="19"/>
  <c r="C842" i="19"/>
  <c r="AP841" i="19"/>
  <c r="AM841" i="19"/>
  <c r="AL841" i="19"/>
  <c r="AA841" i="19"/>
  <c r="AB841" i="19" s="1"/>
  <c r="V841" i="19"/>
  <c r="U841" i="19"/>
  <c r="Q841" i="19"/>
  <c r="P841" i="19"/>
  <c r="O841" i="19"/>
  <c r="N841" i="19"/>
  <c r="C841" i="19"/>
  <c r="AP840" i="19"/>
  <c r="AM840" i="19"/>
  <c r="AL840" i="19"/>
  <c r="AA840" i="19"/>
  <c r="AB840" i="19" s="1"/>
  <c r="V840" i="19"/>
  <c r="U840" i="19"/>
  <c r="Q840" i="19"/>
  <c r="P840" i="19"/>
  <c r="O840" i="19"/>
  <c r="N840" i="19"/>
  <c r="C840" i="19"/>
  <c r="AP839" i="19"/>
  <c r="AM839" i="19"/>
  <c r="AL839" i="19"/>
  <c r="AA839" i="19"/>
  <c r="AB839" i="19" s="1"/>
  <c r="V839" i="19"/>
  <c r="U839" i="19"/>
  <c r="Q839" i="19"/>
  <c r="P839" i="19"/>
  <c r="O839" i="19"/>
  <c r="N839" i="19"/>
  <c r="C839" i="19"/>
  <c r="AP838" i="19"/>
  <c r="AM838" i="19"/>
  <c r="AL838" i="19"/>
  <c r="AA838" i="19"/>
  <c r="AB838" i="19" s="1"/>
  <c r="V838" i="19"/>
  <c r="U838" i="19"/>
  <c r="Q838" i="19"/>
  <c r="P838" i="19"/>
  <c r="O838" i="19"/>
  <c r="N838" i="19"/>
  <c r="C838" i="19"/>
  <c r="AP837" i="19"/>
  <c r="AM837" i="19"/>
  <c r="AL837" i="19"/>
  <c r="AA837" i="19"/>
  <c r="AB837" i="19" s="1"/>
  <c r="V837" i="19"/>
  <c r="U837" i="19"/>
  <c r="Q837" i="19"/>
  <c r="P837" i="19"/>
  <c r="O837" i="19"/>
  <c r="N837" i="19"/>
  <c r="C837" i="19"/>
  <c r="AP836" i="19"/>
  <c r="AM836" i="19"/>
  <c r="AL836" i="19"/>
  <c r="AA836" i="19"/>
  <c r="AB836" i="19" s="1"/>
  <c r="V836" i="19"/>
  <c r="U836" i="19"/>
  <c r="Q836" i="19"/>
  <c r="P836" i="19"/>
  <c r="O836" i="19"/>
  <c r="N836" i="19"/>
  <c r="C836" i="19"/>
  <c r="AP835" i="19"/>
  <c r="AM835" i="19"/>
  <c r="AL835" i="19"/>
  <c r="AA835" i="19"/>
  <c r="AB835" i="19" s="1"/>
  <c r="V835" i="19"/>
  <c r="U835" i="19"/>
  <c r="Q835" i="19"/>
  <c r="P835" i="19"/>
  <c r="O835" i="19"/>
  <c r="N835" i="19"/>
  <c r="C835" i="19"/>
  <c r="AP834" i="19"/>
  <c r="AM834" i="19"/>
  <c r="AL834" i="19"/>
  <c r="AA834" i="19"/>
  <c r="Y834" i="19"/>
  <c r="V834" i="19"/>
  <c r="U834" i="19"/>
  <c r="Q834" i="19"/>
  <c r="P834" i="19"/>
  <c r="O834" i="19"/>
  <c r="N834" i="19"/>
  <c r="C834" i="19"/>
  <c r="AP833" i="19"/>
  <c r="AM833" i="19"/>
  <c r="AL833" i="19"/>
  <c r="AA833" i="19"/>
  <c r="AB833" i="19" s="1"/>
  <c r="V833" i="19"/>
  <c r="U833" i="19"/>
  <c r="Q833" i="19"/>
  <c r="P833" i="19"/>
  <c r="O833" i="19"/>
  <c r="N833" i="19"/>
  <c r="C833" i="19"/>
  <c r="AP832" i="19"/>
  <c r="AM832" i="19"/>
  <c r="AL832" i="19"/>
  <c r="AA832" i="19"/>
  <c r="AB832" i="19" s="1"/>
  <c r="V832" i="19"/>
  <c r="U832" i="19"/>
  <c r="Q832" i="19"/>
  <c r="P832" i="19"/>
  <c r="O832" i="19"/>
  <c r="N832" i="19"/>
  <c r="C832" i="19"/>
  <c r="AP831" i="19"/>
  <c r="AM831" i="19"/>
  <c r="AL831" i="19"/>
  <c r="AA831" i="19"/>
  <c r="AB831" i="19" s="1"/>
  <c r="V831" i="19"/>
  <c r="U831" i="19"/>
  <c r="Q831" i="19"/>
  <c r="P831" i="19"/>
  <c r="O831" i="19"/>
  <c r="N831" i="19"/>
  <c r="C831" i="19"/>
  <c r="AP830" i="19"/>
  <c r="AM830" i="19"/>
  <c r="AL830" i="19"/>
  <c r="AA830" i="19"/>
  <c r="AB830" i="19" s="1"/>
  <c r="V830" i="19"/>
  <c r="U830" i="19"/>
  <c r="Q830" i="19"/>
  <c r="P830" i="19"/>
  <c r="O830" i="19"/>
  <c r="N830" i="19"/>
  <c r="C830" i="19"/>
  <c r="AP829" i="19"/>
  <c r="AM829" i="19"/>
  <c r="AL829" i="19"/>
  <c r="AA829" i="19"/>
  <c r="Y829" i="19"/>
  <c r="V829" i="19"/>
  <c r="U829" i="19"/>
  <c r="Q829" i="19"/>
  <c r="P829" i="19"/>
  <c r="O829" i="19"/>
  <c r="N829" i="19"/>
  <c r="C829" i="19"/>
  <c r="AP828" i="19"/>
  <c r="AM828" i="19"/>
  <c r="AL828" i="19"/>
  <c r="AA828" i="19"/>
  <c r="Y828" i="19"/>
  <c r="V828" i="19"/>
  <c r="U828" i="19"/>
  <c r="Q828" i="19"/>
  <c r="P828" i="19"/>
  <c r="O828" i="19"/>
  <c r="N828" i="19"/>
  <c r="C828" i="19"/>
  <c r="AP827" i="19"/>
  <c r="AM827" i="19"/>
  <c r="AL827" i="19"/>
  <c r="AA827" i="19"/>
  <c r="AB827" i="19" s="1"/>
  <c r="V827" i="19"/>
  <c r="U827" i="19"/>
  <c r="Q827" i="19"/>
  <c r="P827" i="19"/>
  <c r="O827" i="19"/>
  <c r="N827" i="19"/>
  <c r="C827" i="19"/>
  <c r="AP826" i="19"/>
  <c r="AM826" i="19"/>
  <c r="AL826" i="19"/>
  <c r="AA826" i="19"/>
  <c r="AB826" i="19" s="1"/>
  <c r="U826" i="19"/>
  <c r="V826" i="19" s="1"/>
  <c r="Q826" i="19"/>
  <c r="P826" i="19"/>
  <c r="O826" i="19"/>
  <c r="N826" i="19"/>
  <c r="C826" i="19"/>
  <c r="AP825" i="19"/>
  <c r="AM825" i="19"/>
  <c r="AL825" i="19"/>
  <c r="AA825" i="19"/>
  <c r="AB825" i="19" s="1"/>
  <c r="U825" i="19"/>
  <c r="V825" i="19" s="1"/>
  <c r="Q825" i="19"/>
  <c r="P825" i="19"/>
  <c r="O825" i="19"/>
  <c r="N825" i="19"/>
  <c r="C825" i="19"/>
  <c r="AP824" i="19"/>
  <c r="AM824" i="19"/>
  <c r="AL824" i="19"/>
  <c r="AA824" i="19"/>
  <c r="AB824" i="19" s="1"/>
  <c r="U824" i="19"/>
  <c r="V824" i="19" s="1"/>
  <c r="Q824" i="19"/>
  <c r="P824" i="19"/>
  <c r="O824" i="19"/>
  <c r="N824" i="19"/>
  <c r="C824" i="19"/>
  <c r="AP823" i="19"/>
  <c r="AM823" i="19"/>
  <c r="AL823" i="19"/>
  <c r="AA823" i="19"/>
  <c r="AB823" i="19" s="1"/>
  <c r="U823" i="19"/>
  <c r="V823" i="19" s="1"/>
  <c r="Q823" i="19"/>
  <c r="P823" i="19"/>
  <c r="O823" i="19"/>
  <c r="N823" i="19"/>
  <c r="C823" i="19"/>
  <c r="AP822" i="19"/>
  <c r="AM822" i="19"/>
  <c r="AL822" i="19"/>
  <c r="AA822" i="19"/>
  <c r="AB822" i="19" s="1"/>
  <c r="U822" i="19"/>
  <c r="V822" i="19" s="1"/>
  <c r="Q822" i="19"/>
  <c r="P822" i="19"/>
  <c r="O822" i="19"/>
  <c r="N822" i="19"/>
  <c r="C822" i="19"/>
  <c r="AP821" i="19"/>
  <c r="AM821" i="19"/>
  <c r="AL821" i="19"/>
  <c r="AA821" i="19"/>
  <c r="AB821" i="19" s="1"/>
  <c r="U821" i="19"/>
  <c r="V821" i="19" s="1"/>
  <c r="N821" i="19"/>
  <c r="P821" i="19" s="1"/>
  <c r="C821" i="19"/>
  <c r="AP820" i="19"/>
  <c r="AL820" i="19"/>
  <c r="AM820" i="19" s="1"/>
  <c r="AA820" i="19"/>
  <c r="AB820" i="19" s="1"/>
  <c r="U820" i="19"/>
  <c r="V820" i="19" s="1"/>
  <c r="N820" i="19"/>
  <c r="P820" i="19" s="1"/>
  <c r="C820" i="19"/>
  <c r="A820" i="19"/>
  <c r="A821" i="19" s="1"/>
  <c r="A822" i="19" s="1"/>
  <c r="A823" i="19" s="1"/>
  <c r="A824" i="19" s="1"/>
  <c r="A825" i="19" s="1"/>
  <c r="A826" i="19" s="1"/>
  <c r="A827" i="19" s="1"/>
  <c r="A828" i="19" s="1"/>
  <c r="A829" i="19" s="1"/>
  <c r="A830" i="19" s="1"/>
  <c r="A831" i="19" s="1"/>
  <c r="A832" i="19" s="1"/>
  <c r="A833" i="19" s="1"/>
  <c r="A834" i="19" s="1"/>
  <c r="A835" i="19" s="1"/>
  <c r="A836" i="19" s="1"/>
  <c r="A837" i="19" s="1"/>
  <c r="A838" i="19" s="1"/>
  <c r="A839" i="19" s="1"/>
  <c r="A840" i="19" s="1"/>
  <c r="A841" i="19" s="1"/>
  <c r="A842" i="19" s="1"/>
  <c r="A843" i="19" s="1"/>
  <c r="A844" i="19" s="1"/>
  <c r="A845" i="19" s="1"/>
  <c r="A846" i="19" s="1"/>
  <c r="A847" i="19" s="1"/>
  <c r="A848" i="19" s="1"/>
  <c r="A849" i="19" s="1"/>
  <c r="A850" i="19" s="1"/>
  <c r="A851" i="19" s="1"/>
  <c r="A852" i="19" s="1"/>
  <c r="A853" i="19" s="1"/>
  <c r="A854" i="19" s="1"/>
  <c r="A855" i="19" s="1"/>
  <c r="A856" i="19" s="1"/>
  <c r="A857" i="19" s="1"/>
  <c r="A858" i="19" s="1"/>
  <c r="A859" i="19" s="1"/>
  <c r="A860" i="19" s="1"/>
  <c r="A861" i="19" s="1"/>
  <c r="A862" i="19" s="1"/>
  <c r="A863" i="19" s="1"/>
  <c r="A864" i="19" s="1"/>
  <c r="A865" i="19" s="1"/>
  <c r="A866" i="19" s="1"/>
  <c r="A867" i="19" s="1"/>
  <c r="A868" i="19" s="1"/>
  <c r="A869" i="19" s="1"/>
  <c r="A870" i="19" s="1"/>
  <c r="A871" i="19" s="1"/>
  <c r="A872" i="19" s="1"/>
  <c r="A873" i="19" s="1"/>
  <c r="A874" i="19" s="1"/>
  <c r="A875" i="19" s="1"/>
  <c r="A876" i="19" s="1"/>
  <c r="A877" i="19" s="1"/>
  <c r="A878" i="19" s="1"/>
  <c r="A879" i="19" s="1"/>
  <c r="A880" i="19" s="1"/>
  <c r="A881" i="19" s="1"/>
  <c r="A882" i="19" s="1"/>
  <c r="A883" i="19" s="1"/>
  <c r="A884" i="19" s="1"/>
  <c r="A885" i="19" s="1"/>
  <c r="A886" i="19" s="1"/>
  <c r="A887" i="19" s="1"/>
  <c r="A888" i="19" s="1"/>
  <c r="A889" i="19" s="1"/>
  <c r="A890" i="19" s="1"/>
  <c r="A891" i="19" s="1"/>
  <c r="A892" i="19" s="1"/>
  <c r="A893" i="19" s="1"/>
  <c r="A894" i="19" s="1"/>
  <c r="A895" i="19" s="1"/>
  <c r="A896" i="19" s="1"/>
  <c r="A897" i="19" s="1"/>
  <c r="A898" i="19" s="1"/>
  <c r="A899" i="19" s="1"/>
  <c r="A900" i="19" s="1"/>
  <c r="A901" i="19" s="1"/>
  <c r="A902" i="19" s="1"/>
  <c r="A903" i="19" s="1"/>
  <c r="A904" i="19" s="1"/>
  <c r="A905" i="19" s="1"/>
  <c r="A906" i="19" s="1"/>
  <c r="A907" i="19" s="1"/>
  <c r="A908" i="19" s="1"/>
  <c r="A909" i="19" s="1"/>
  <c r="A910" i="19" s="1"/>
  <c r="A911" i="19" s="1"/>
  <c r="A912" i="19" s="1"/>
  <c r="A913" i="19" s="1"/>
  <c r="A914" i="19" s="1"/>
  <c r="A915" i="19" s="1"/>
  <c r="A916" i="19" s="1"/>
  <c r="A917" i="19" s="1"/>
  <c r="A918" i="19" s="1"/>
  <c r="A919" i="19" s="1"/>
  <c r="A920" i="19" s="1"/>
  <c r="A921" i="19" s="1"/>
  <c r="A922" i="19" s="1"/>
  <c r="A923" i="19" s="1"/>
  <c r="A924" i="19" s="1"/>
  <c r="A925" i="19" s="1"/>
  <c r="A926" i="19" s="1"/>
  <c r="A927" i="19" s="1"/>
  <c r="A928" i="19" s="1"/>
  <c r="A929" i="19" s="1"/>
  <c r="A930" i="19" s="1"/>
  <c r="A931" i="19" s="1"/>
  <c r="A932" i="19" s="1"/>
  <c r="A933" i="19" s="1"/>
  <c r="A934" i="19" s="1"/>
  <c r="A935" i="19" s="1"/>
  <c r="A936" i="19" s="1"/>
  <c r="A937" i="19" s="1"/>
  <c r="A938" i="19" s="1"/>
  <c r="A939" i="19" s="1"/>
  <c r="A940" i="19" s="1"/>
  <c r="A941" i="19" s="1"/>
  <c r="A942" i="19" s="1"/>
  <c r="A943" i="19" s="1"/>
  <c r="A944" i="19" s="1"/>
  <c r="A945" i="19" s="1"/>
  <c r="A946" i="19" s="1"/>
  <c r="AO819" i="19"/>
  <c r="AK819" i="19"/>
  <c r="Z819" i="19"/>
  <c r="T819" i="19"/>
  <c r="M819" i="19"/>
  <c r="C819" i="19"/>
  <c r="AP818" i="19"/>
  <c r="AM818" i="19"/>
  <c r="AL818" i="19"/>
  <c r="AB818" i="19"/>
  <c r="AA818" i="19"/>
  <c r="V818" i="19"/>
  <c r="U818" i="19"/>
  <c r="Q818" i="19"/>
  <c r="P818" i="19"/>
  <c r="O818" i="19"/>
  <c r="N818" i="19"/>
  <c r="C818" i="19"/>
  <c r="AP817" i="19"/>
  <c r="AM817" i="19"/>
  <c r="AL817" i="19"/>
  <c r="AB817" i="19"/>
  <c r="AA817" i="19"/>
  <c r="V817" i="19"/>
  <c r="U817" i="19"/>
  <c r="Q817" i="19"/>
  <c r="P817" i="19"/>
  <c r="O817" i="19"/>
  <c r="N817" i="19"/>
  <c r="C817" i="19"/>
  <c r="AP816" i="19"/>
  <c r="AM816" i="19"/>
  <c r="AL816" i="19"/>
  <c r="AB816" i="19"/>
  <c r="AA816" i="19"/>
  <c r="V816" i="19"/>
  <c r="U816" i="19"/>
  <c r="Q816" i="19"/>
  <c r="P816" i="19"/>
  <c r="O816" i="19"/>
  <c r="N816" i="19"/>
  <c r="C816" i="19"/>
  <c r="AP815" i="19"/>
  <c r="AM815" i="19"/>
  <c r="AL815" i="19"/>
  <c r="AB815" i="19"/>
  <c r="AA815" i="19"/>
  <c r="V815" i="19"/>
  <c r="U815" i="19"/>
  <c r="Q815" i="19"/>
  <c r="P815" i="19"/>
  <c r="O815" i="19"/>
  <c r="N815" i="19"/>
  <c r="C815" i="19"/>
  <c r="AP814" i="19"/>
  <c r="AM814" i="19"/>
  <c r="AL814" i="19"/>
  <c r="AB814" i="19"/>
  <c r="AA814" i="19"/>
  <c r="V814" i="19"/>
  <c r="U814" i="19"/>
  <c r="Q814" i="19"/>
  <c r="P814" i="19"/>
  <c r="O814" i="19"/>
  <c r="N814" i="19"/>
  <c r="C814" i="19"/>
  <c r="AP813" i="19"/>
  <c r="AM813" i="19"/>
  <c r="AL813" i="19"/>
  <c r="AB813" i="19"/>
  <c r="AA813" i="19"/>
  <c r="V813" i="19"/>
  <c r="U813" i="19"/>
  <c r="Q813" i="19"/>
  <c r="P813" i="19"/>
  <c r="O813" i="19"/>
  <c r="N813" i="19"/>
  <c r="C813" i="19"/>
  <c r="AP812" i="19"/>
  <c r="AM812" i="19"/>
  <c r="AL812" i="19"/>
  <c r="AA812" i="19"/>
  <c r="AB812" i="19" s="1"/>
  <c r="V812" i="19"/>
  <c r="U812" i="19"/>
  <c r="O812" i="19"/>
  <c r="Q812" i="19" s="1"/>
  <c r="N812" i="19"/>
  <c r="P812" i="19" s="1"/>
  <c r="C812" i="19"/>
  <c r="A812" i="19"/>
  <c r="A813" i="19" s="1"/>
  <c r="A814" i="19" s="1"/>
  <c r="A815" i="19" s="1"/>
  <c r="A816" i="19" s="1"/>
  <c r="A817" i="19" s="1"/>
  <c r="A818" i="19" s="1"/>
  <c r="AO811" i="19"/>
  <c r="AK811" i="19"/>
  <c r="Z811" i="19"/>
  <c r="Y811" i="19"/>
  <c r="T811" i="19"/>
  <c r="M811" i="19"/>
  <c r="C811" i="19"/>
  <c r="AP810" i="19"/>
  <c r="AM810" i="19"/>
  <c r="AL810" i="19"/>
  <c r="AB810" i="19"/>
  <c r="AA810" i="19"/>
  <c r="V810" i="19"/>
  <c r="U810" i="19"/>
  <c r="Q810" i="19"/>
  <c r="P810" i="19"/>
  <c r="O810" i="19"/>
  <c r="N810" i="19"/>
  <c r="C810" i="19"/>
  <c r="AP809" i="19"/>
  <c r="AM809" i="19"/>
  <c r="AL809" i="19"/>
  <c r="AA809" i="19"/>
  <c r="AB809" i="19" s="1"/>
  <c r="V809" i="19"/>
  <c r="U809" i="19"/>
  <c r="Q809" i="19"/>
  <c r="P809" i="19"/>
  <c r="O809" i="19"/>
  <c r="N809" i="19"/>
  <c r="C809" i="19"/>
  <c r="AP808" i="19"/>
  <c r="AM808" i="19"/>
  <c r="AL808" i="19"/>
  <c r="AA808" i="19"/>
  <c r="AB808" i="19" s="1"/>
  <c r="V808" i="19"/>
  <c r="U808" i="19"/>
  <c r="Q808" i="19"/>
  <c r="P808" i="19"/>
  <c r="O808" i="19"/>
  <c r="N808" i="19"/>
  <c r="C808" i="19"/>
  <c r="AP807" i="19"/>
  <c r="AM807" i="19"/>
  <c r="AL807" i="19"/>
  <c r="AA807" i="19"/>
  <c r="AB807" i="19" s="1"/>
  <c r="V807" i="19"/>
  <c r="U807" i="19"/>
  <c r="Q807" i="19"/>
  <c r="P807" i="19"/>
  <c r="O807" i="19"/>
  <c r="N807" i="19"/>
  <c r="C807" i="19"/>
  <c r="AP806" i="19"/>
  <c r="AM806" i="19"/>
  <c r="AL806" i="19"/>
  <c r="AA806" i="19"/>
  <c r="AB806" i="19" s="1"/>
  <c r="V806" i="19"/>
  <c r="U806" i="19"/>
  <c r="Q806" i="19"/>
  <c r="P806" i="19"/>
  <c r="O806" i="19"/>
  <c r="N806" i="19"/>
  <c r="C806" i="19"/>
  <c r="AP805" i="19"/>
  <c r="AM805" i="19"/>
  <c r="AL805" i="19"/>
  <c r="AA805" i="19"/>
  <c r="AB805" i="19" s="1"/>
  <c r="V805" i="19"/>
  <c r="U805" i="19"/>
  <c r="Q805" i="19"/>
  <c r="P805" i="19"/>
  <c r="O805" i="19"/>
  <c r="N805" i="19"/>
  <c r="C805" i="19"/>
  <c r="AP804" i="19"/>
  <c r="AM804" i="19"/>
  <c r="AL804" i="19"/>
  <c r="AA804" i="19"/>
  <c r="AB804" i="19" s="1"/>
  <c r="V804" i="19"/>
  <c r="U804" i="19"/>
  <c r="Q804" i="19"/>
  <c r="P804" i="19"/>
  <c r="O804" i="19"/>
  <c r="N804" i="19"/>
  <c r="C804" i="19"/>
  <c r="AP803" i="19"/>
  <c r="AM803" i="19"/>
  <c r="AL803" i="19"/>
  <c r="AA803" i="19"/>
  <c r="AB803" i="19" s="1"/>
  <c r="V803" i="19"/>
  <c r="U803" i="19"/>
  <c r="Q803" i="19"/>
  <c r="P803" i="19"/>
  <c r="O803" i="19"/>
  <c r="N803" i="19"/>
  <c r="C803" i="19"/>
  <c r="AP802" i="19"/>
  <c r="AM802" i="19"/>
  <c r="AL802" i="19"/>
  <c r="AA802" i="19"/>
  <c r="AB802" i="19" s="1"/>
  <c r="V802" i="19"/>
  <c r="U802" i="19"/>
  <c r="Q802" i="19"/>
  <c r="P802" i="19"/>
  <c r="O802" i="19"/>
  <c r="N802" i="19"/>
  <c r="C802" i="19"/>
  <c r="AP801" i="19"/>
  <c r="AM801" i="19"/>
  <c r="AL801" i="19"/>
  <c r="AA801" i="19"/>
  <c r="AB801" i="19" s="1"/>
  <c r="V801" i="19"/>
  <c r="U801" i="19"/>
  <c r="Q801" i="19"/>
  <c r="P801" i="19"/>
  <c r="O801" i="19"/>
  <c r="N801" i="19"/>
  <c r="C801" i="19"/>
  <c r="AP800" i="19"/>
  <c r="AM800" i="19"/>
  <c r="AL800" i="19"/>
  <c r="AA800" i="19"/>
  <c r="AB800" i="19" s="1"/>
  <c r="V800" i="19"/>
  <c r="U800" i="19"/>
  <c r="Q800" i="19"/>
  <c r="P800" i="19"/>
  <c r="O800" i="19"/>
  <c r="N800" i="19"/>
  <c r="C800" i="19"/>
  <c r="AP799" i="19"/>
  <c r="AM799" i="19"/>
  <c r="AL799" i="19"/>
  <c r="AA799" i="19"/>
  <c r="AB799" i="19" s="1"/>
  <c r="V799" i="19"/>
  <c r="U799" i="19"/>
  <c r="Q799" i="19"/>
  <c r="P799" i="19"/>
  <c r="O799" i="19"/>
  <c r="N799" i="19"/>
  <c r="C799" i="19"/>
  <c r="AP798" i="19"/>
  <c r="AM798" i="19"/>
  <c r="AL798" i="19"/>
  <c r="AA798" i="19"/>
  <c r="AB798" i="19" s="1"/>
  <c r="V798" i="19"/>
  <c r="U798" i="19"/>
  <c r="Q798" i="19"/>
  <c r="P798" i="19"/>
  <c r="O798" i="19"/>
  <c r="N798" i="19"/>
  <c r="C798" i="19"/>
  <c r="AP797" i="19"/>
  <c r="AM797" i="19"/>
  <c r="AL797" i="19"/>
  <c r="AA797" i="19"/>
  <c r="AB797" i="19" s="1"/>
  <c r="V797" i="19"/>
  <c r="U797" i="19"/>
  <c r="Q797" i="19"/>
  <c r="P797" i="19"/>
  <c r="O797" i="19"/>
  <c r="N797" i="19"/>
  <c r="C797" i="19"/>
  <c r="AP796" i="19"/>
  <c r="AM796" i="19"/>
  <c r="AL796" i="19"/>
  <c r="AA796" i="19"/>
  <c r="AB796" i="19" s="1"/>
  <c r="V796" i="19"/>
  <c r="U796" i="19"/>
  <c r="Q796" i="19"/>
  <c r="P796" i="19"/>
  <c r="O796" i="19"/>
  <c r="N796" i="19"/>
  <c r="C796" i="19"/>
  <c r="AP795" i="19"/>
  <c r="AM795" i="19"/>
  <c r="AL795" i="19"/>
  <c r="AA795" i="19"/>
  <c r="AB795" i="19" s="1"/>
  <c r="V795" i="19"/>
  <c r="U795" i="19"/>
  <c r="Q795" i="19"/>
  <c r="P795" i="19"/>
  <c r="O795" i="19"/>
  <c r="N795" i="19"/>
  <c r="C795" i="19"/>
  <c r="AP794" i="19"/>
  <c r="AM794" i="19"/>
  <c r="AL794" i="19"/>
  <c r="AA794" i="19"/>
  <c r="AB794" i="19" s="1"/>
  <c r="V794" i="19"/>
  <c r="U794" i="19"/>
  <c r="Q794" i="19"/>
  <c r="P794" i="19"/>
  <c r="O794" i="19"/>
  <c r="N794" i="19"/>
  <c r="C794" i="19"/>
  <c r="AP793" i="19"/>
  <c r="AM793" i="19"/>
  <c r="AL793" i="19"/>
  <c r="AA793" i="19"/>
  <c r="AB793" i="19" s="1"/>
  <c r="V793" i="19"/>
  <c r="U793" i="19"/>
  <c r="O793" i="19"/>
  <c r="Q793" i="19" s="1"/>
  <c r="N793" i="19"/>
  <c r="P793" i="19" s="1"/>
  <c r="C793" i="19"/>
  <c r="A793" i="19"/>
  <c r="A794" i="19" s="1"/>
  <c r="A795" i="19" s="1"/>
  <c r="A796" i="19" s="1"/>
  <c r="A797" i="19" s="1"/>
  <c r="A798" i="19" s="1"/>
  <c r="A799" i="19" s="1"/>
  <c r="A800" i="19" s="1"/>
  <c r="A801" i="19" s="1"/>
  <c r="A802" i="19" s="1"/>
  <c r="A803" i="19" s="1"/>
  <c r="A804" i="19" s="1"/>
  <c r="A805" i="19" s="1"/>
  <c r="A806" i="19" s="1"/>
  <c r="A807" i="19" s="1"/>
  <c r="A808" i="19" s="1"/>
  <c r="A809" i="19" s="1"/>
  <c r="A810" i="19" s="1"/>
  <c r="AO792" i="19"/>
  <c r="AK792" i="19"/>
  <c r="Z792" i="19"/>
  <c r="Y792" i="19"/>
  <c r="T792" i="19"/>
  <c r="M792" i="19"/>
  <c r="C792" i="19"/>
  <c r="AP791" i="19"/>
  <c r="AM791" i="19"/>
  <c r="AL791" i="19"/>
  <c r="AB791" i="19"/>
  <c r="AA791" i="19"/>
  <c r="V791" i="19"/>
  <c r="U791" i="19"/>
  <c r="Q791" i="19"/>
  <c r="P791" i="19"/>
  <c r="O791" i="19"/>
  <c r="N791" i="19"/>
  <c r="C791" i="19"/>
  <c r="AP790" i="19"/>
  <c r="AM790" i="19"/>
  <c r="AL790" i="19"/>
  <c r="AB790" i="19"/>
  <c r="AA790" i="19"/>
  <c r="V790" i="19"/>
  <c r="U790" i="19"/>
  <c r="Q790" i="19"/>
  <c r="P790" i="19"/>
  <c r="O790" i="19"/>
  <c r="N790" i="19"/>
  <c r="C790" i="19"/>
  <c r="AP789" i="19"/>
  <c r="AM789" i="19"/>
  <c r="AL789" i="19"/>
  <c r="AB789" i="19"/>
  <c r="AA789" i="19"/>
  <c r="V789" i="19"/>
  <c r="U789" i="19"/>
  <c r="Q789" i="19"/>
  <c r="P789" i="19"/>
  <c r="O789" i="19"/>
  <c r="N789" i="19"/>
  <c r="C789" i="19"/>
  <c r="AP788" i="19"/>
  <c r="AM788" i="19"/>
  <c r="AL788" i="19"/>
  <c r="AB788" i="19"/>
  <c r="AA788" i="19"/>
  <c r="V788" i="19"/>
  <c r="U788" i="19"/>
  <c r="Q788" i="19"/>
  <c r="P788" i="19"/>
  <c r="O788" i="19"/>
  <c r="N788" i="19"/>
  <c r="C788" i="19"/>
  <c r="AP787" i="19"/>
  <c r="AM787" i="19"/>
  <c r="AL787" i="19"/>
  <c r="AB787" i="19"/>
  <c r="AA787" i="19"/>
  <c r="V787" i="19"/>
  <c r="U787" i="19"/>
  <c r="Q787" i="19"/>
  <c r="P787" i="19"/>
  <c r="O787" i="19"/>
  <c r="N787" i="19"/>
  <c r="C787" i="19"/>
  <c r="AP786" i="19"/>
  <c r="AM786" i="19"/>
  <c r="AL786" i="19"/>
  <c r="AB786" i="19"/>
  <c r="AA786" i="19"/>
  <c r="V786" i="19"/>
  <c r="U786" i="19"/>
  <c r="Q786" i="19"/>
  <c r="P786" i="19"/>
  <c r="O786" i="19"/>
  <c r="N786" i="19"/>
  <c r="C786" i="19"/>
  <c r="AP785" i="19"/>
  <c r="AM785" i="19"/>
  <c r="AL785" i="19"/>
  <c r="AB785" i="19"/>
  <c r="AA785" i="19"/>
  <c r="V785" i="19"/>
  <c r="U785" i="19"/>
  <c r="Q785" i="19"/>
  <c r="P785" i="19"/>
  <c r="O785" i="19"/>
  <c r="N785" i="19"/>
  <c r="C785" i="19"/>
  <c r="AP784" i="19"/>
  <c r="AM784" i="19"/>
  <c r="AL784" i="19"/>
  <c r="AB784" i="19"/>
  <c r="AA784" i="19"/>
  <c r="V784" i="19"/>
  <c r="U784" i="19"/>
  <c r="Q784" i="19"/>
  <c r="P784" i="19"/>
  <c r="O784" i="19"/>
  <c r="N784" i="19"/>
  <c r="C784" i="19"/>
  <c r="AP783" i="19"/>
  <c r="AM783" i="19"/>
  <c r="AL783" i="19"/>
  <c r="AB783" i="19"/>
  <c r="AA783" i="19"/>
  <c r="V783" i="19"/>
  <c r="U783" i="19"/>
  <c r="Q783" i="19"/>
  <c r="P783" i="19"/>
  <c r="O783" i="19"/>
  <c r="N783" i="19"/>
  <c r="C783" i="19"/>
  <c r="AP782" i="19"/>
  <c r="AM782" i="19"/>
  <c r="AL782" i="19"/>
  <c r="AB782" i="19"/>
  <c r="AA782" i="19"/>
  <c r="U782" i="19"/>
  <c r="V782" i="19" s="1"/>
  <c r="Q782" i="19"/>
  <c r="P782" i="19"/>
  <c r="O782" i="19"/>
  <c r="N782" i="19"/>
  <c r="C782" i="19"/>
  <c r="AP781" i="19"/>
  <c r="AM781" i="19"/>
  <c r="AL781" i="19"/>
  <c r="AB781" i="19"/>
  <c r="AA781" i="19"/>
  <c r="U781" i="19"/>
  <c r="V781" i="19" s="1"/>
  <c r="N781" i="19"/>
  <c r="P781" i="19" s="1"/>
  <c r="C781" i="19"/>
  <c r="A781" i="19"/>
  <c r="A782" i="19" s="1"/>
  <c r="A783" i="19" s="1"/>
  <c r="A784" i="19" s="1"/>
  <c r="A785" i="19" s="1"/>
  <c r="A786" i="19" s="1"/>
  <c r="A787" i="19" s="1"/>
  <c r="A788" i="19" s="1"/>
  <c r="A789" i="19" s="1"/>
  <c r="A790" i="19" s="1"/>
  <c r="A791" i="19" s="1"/>
  <c r="AO780" i="19"/>
  <c r="AK780" i="19"/>
  <c r="Z780" i="19"/>
  <c r="Y780" i="19"/>
  <c r="T780" i="19"/>
  <c r="M780" i="19"/>
  <c r="C780" i="19"/>
  <c r="AP779" i="19"/>
  <c r="AM779" i="19"/>
  <c r="AL779" i="19"/>
  <c r="AB779" i="19"/>
  <c r="AA779" i="19"/>
  <c r="V779" i="19"/>
  <c r="U779" i="19"/>
  <c r="Q779" i="19"/>
  <c r="P779" i="19"/>
  <c r="O779" i="19"/>
  <c r="N779" i="19"/>
  <c r="C779" i="19"/>
  <c r="AP778" i="19"/>
  <c r="AM778" i="19"/>
  <c r="AL778" i="19"/>
  <c r="AB778" i="19"/>
  <c r="AA778" i="19"/>
  <c r="U778" i="19"/>
  <c r="V778" i="19" s="1"/>
  <c r="Q778" i="19"/>
  <c r="P778" i="19"/>
  <c r="O778" i="19"/>
  <c r="N778" i="19"/>
  <c r="C778" i="19"/>
  <c r="AP777" i="19"/>
  <c r="AM777" i="19"/>
  <c r="AL777" i="19"/>
  <c r="AB777" i="19"/>
  <c r="AA777" i="19"/>
  <c r="U777" i="19"/>
  <c r="V777" i="19" s="1"/>
  <c r="Q777" i="19"/>
  <c r="P777" i="19"/>
  <c r="O777" i="19"/>
  <c r="N777" i="19"/>
  <c r="C777" i="19"/>
  <c r="AP776" i="19"/>
  <c r="AM776" i="19"/>
  <c r="AL776" i="19"/>
  <c r="AB776" i="19"/>
  <c r="AA776" i="19"/>
  <c r="U776" i="19"/>
  <c r="V776" i="19" s="1"/>
  <c r="Q776" i="19"/>
  <c r="P776" i="19"/>
  <c r="O776" i="19"/>
  <c r="N776" i="19"/>
  <c r="C776" i="19"/>
  <c r="AP775" i="19"/>
  <c r="AM775" i="19"/>
  <c r="AL775" i="19"/>
  <c r="AB775" i="19"/>
  <c r="AA775" i="19"/>
  <c r="U775" i="19"/>
  <c r="V775" i="19" s="1"/>
  <c r="Q775" i="19"/>
  <c r="P775" i="19"/>
  <c r="O775" i="19"/>
  <c r="N775" i="19"/>
  <c r="C775" i="19"/>
  <c r="AP774" i="19"/>
  <c r="AM774" i="19"/>
  <c r="AL774" i="19"/>
  <c r="AB774" i="19"/>
  <c r="AA774" i="19"/>
  <c r="U774" i="19"/>
  <c r="V774" i="19" s="1"/>
  <c r="Q774" i="19"/>
  <c r="P774" i="19"/>
  <c r="O774" i="19"/>
  <c r="N774" i="19"/>
  <c r="C774" i="19"/>
  <c r="AP773" i="19"/>
  <c r="AL773" i="19"/>
  <c r="AM773" i="19" s="1"/>
  <c r="AB773" i="19"/>
  <c r="AA773" i="19"/>
  <c r="U773" i="19"/>
  <c r="V773" i="19" s="1"/>
  <c r="N773" i="19"/>
  <c r="P773" i="19" s="1"/>
  <c r="C773" i="19"/>
  <c r="A773" i="19"/>
  <c r="A774" i="19" s="1"/>
  <c r="A775" i="19" s="1"/>
  <c r="A776" i="19" s="1"/>
  <c r="A777" i="19" s="1"/>
  <c r="A778" i="19" s="1"/>
  <c r="A779" i="19" s="1"/>
  <c r="AO772" i="19"/>
  <c r="AK772" i="19"/>
  <c r="Z772" i="19"/>
  <c r="Y772" i="19"/>
  <c r="T772" i="19"/>
  <c r="M772" i="19"/>
  <c r="C772" i="19"/>
  <c r="AP771" i="19"/>
  <c r="AM771" i="19"/>
  <c r="AL771" i="19"/>
  <c r="AB771" i="19"/>
  <c r="AA771" i="19"/>
  <c r="V771" i="19"/>
  <c r="U771" i="19"/>
  <c r="Q771" i="19"/>
  <c r="P771" i="19"/>
  <c r="O771" i="19"/>
  <c r="N771" i="19"/>
  <c r="C771" i="19"/>
  <c r="AP770" i="19"/>
  <c r="AM770" i="19"/>
  <c r="AL770" i="19"/>
  <c r="AA770" i="19"/>
  <c r="AB770" i="19" s="1"/>
  <c r="V770" i="19"/>
  <c r="U770" i="19"/>
  <c r="Q770" i="19"/>
  <c r="P770" i="19"/>
  <c r="O770" i="19"/>
  <c r="N770" i="19"/>
  <c r="C770" i="19"/>
  <c r="AP769" i="19"/>
  <c r="AM769" i="19"/>
  <c r="AL769" i="19"/>
  <c r="AA769" i="19"/>
  <c r="AB769" i="19" s="1"/>
  <c r="V769" i="19"/>
  <c r="U769" i="19"/>
  <c r="Q769" i="19"/>
  <c r="P769" i="19"/>
  <c r="O769" i="19"/>
  <c r="N769" i="19"/>
  <c r="C769" i="19"/>
  <c r="AP768" i="19"/>
  <c r="AM768" i="19"/>
  <c r="AL768" i="19"/>
  <c r="AA768" i="19"/>
  <c r="AB768" i="19" s="1"/>
  <c r="V768" i="19"/>
  <c r="U768" i="19"/>
  <c r="Q768" i="19"/>
  <c r="P768" i="19"/>
  <c r="O768" i="19"/>
  <c r="N768" i="19"/>
  <c r="C768" i="19"/>
  <c r="AP767" i="19"/>
  <c r="AM767" i="19"/>
  <c r="AL767" i="19"/>
  <c r="AA767" i="19"/>
  <c r="AB767" i="19" s="1"/>
  <c r="V767" i="19"/>
  <c r="U767" i="19"/>
  <c r="Q767" i="19"/>
  <c r="P767" i="19"/>
  <c r="O767" i="19"/>
  <c r="N767" i="19"/>
  <c r="C767" i="19"/>
  <c r="AP766" i="19"/>
  <c r="AM766" i="19"/>
  <c r="AL766" i="19"/>
  <c r="AA766" i="19"/>
  <c r="Y766" i="19"/>
  <c r="V766" i="19"/>
  <c r="U766" i="19"/>
  <c r="Q766" i="19"/>
  <c r="P766" i="19"/>
  <c r="O766" i="19"/>
  <c r="N766" i="19"/>
  <c r="C766" i="19"/>
  <c r="AP765" i="19"/>
  <c r="AM765" i="19"/>
  <c r="AL765" i="19"/>
  <c r="AA765" i="19"/>
  <c r="AB765" i="19" s="1"/>
  <c r="V765" i="19"/>
  <c r="U765" i="19"/>
  <c r="Q765" i="19"/>
  <c r="P765" i="19"/>
  <c r="O765" i="19"/>
  <c r="N765" i="19"/>
  <c r="C765" i="19"/>
  <c r="AP764" i="19"/>
  <c r="AM764" i="19"/>
  <c r="AL764" i="19"/>
  <c r="AA764" i="19"/>
  <c r="AB764" i="19" s="1"/>
  <c r="V764" i="19"/>
  <c r="U764" i="19"/>
  <c r="Q764" i="19"/>
  <c r="P764" i="19"/>
  <c r="O764" i="19"/>
  <c r="N764" i="19"/>
  <c r="C764" i="19"/>
  <c r="AP763" i="19"/>
  <c r="AM763" i="19"/>
  <c r="AL763" i="19"/>
  <c r="AA763" i="19"/>
  <c r="AB763" i="19" s="1"/>
  <c r="V763" i="19"/>
  <c r="U763" i="19"/>
  <c r="Q763" i="19"/>
  <c r="P763" i="19"/>
  <c r="O763" i="19"/>
  <c r="N763" i="19"/>
  <c r="C763" i="19"/>
  <c r="AP762" i="19"/>
  <c r="AM762" i="19"/>
  <c r="AL762" i="19"/>
  <c r="AA762" i="19"/>
  <c r="AB762" i="19" s="1"/>
  <c r="V762" i="19"/>
  <c r="U762" i="19"/>
  <c r="Q762" i="19"/>
  <c r="P762" i="19"/>
  <c r="O762" i="19"/>
  <c r="N762" i="19"/>
  <c r="C762" i="19"/>
  <c r="AP761" i="19"/>
  <c r="AM761" i="19"/>
  <c r="AL761" i="19"/>
  <c r="AA761" i="19"/>
  <c r="AB761" i="19" s="1"/>
  <c r="V761" i="19"/>
  <c r="U761" i="19"/>
  <c r="Q761" i="19"/>
  <c r="P761" i="19"/>
  <c r="O761" i="19"/>
  <c r="N761" i="19"/>
  <c r="C761" i="19"/>
  <c r="AP760" i="19"/>
  <c r="AM760" i="19"/>
  <c r="AL760" i="19"/>
  <c r="AA760" i="19"/>
  <c r="AB760" i="19" s="1"/>
  <c r="U760" i="19"/>
  <c r="V760" i="19" s="1"/>
  <c r="Q760" i="19"/>
  <c r="P760" i="19"/>
  <c r="O760" i="19"/>
  <c r="N760" i="19"/>
  <c r="C760" i="19"/>
  <c r="AP759" i="19"/>
  <c r="AM759" i="19"/>
  <c r="AL759" i="19"/>
  <c r="AA759" i="19"/>
  <c r="Y759" i="19"/>
  <c r="U759" i="19"/>
  <c r="V759" i="19" s="1"/>
  <c r="Q759" i="19"/>
  <c r="P759" i="19"/>
  <c r="O759" i="19"/>
  <c r="N759" i="19"/>
  <c r="C759" i="19"/>
  <c r="AP758" i="19"/>
  <c r="AM758" i="19"/>
  <c r="AL758" i="19"/>
  <c r="AA758" i="19"/>
  <c r="AB758" i="19" s="1"/>
  <c r="U758" i="19"/>
  <c r="V758" i="19" s="1"/>
  <c r="Q758" i="19"/>
  <c r="P758" i="19"/>
  <c r="O758" i="19"/>
  <c r="N758" i="19"/>
  <c r="C758" i="19"/>
  <c r="AP757" i="19"/>
  <c r="AM757" i="19"/>
  <c r="AL757" i="19"/>
  <c r="AB757" i="19"/>
  <c r="AA757" i="19"/>
  <c r="U757" i="19"/>
  <c r="V757" i="19" s="1"/>
  <c r="Q757" i="19"/>
  <c r="P757" i="19"/>
  <c r="O757" i="19"/>
  <c r="N757" i="19"/>
  <c r="C757" i="19"/>
  <c r="AP756" i="19"/>
  <c r="AL756" i="19"/>
  <c r="AM756" i="19" s="1"/>
  <c r="AA756" i="19"/>
  <c r="AB756" i="19" s="1"/>
  <c r="U756" i="19"/>
  <c r="V756" i="19" s="1"/>
  <c r="Q756" i="19"/>
  <c r="P756" i="19"/>
  <c r="O756" i="19"/>
  <c r="N756" i="19"/>
  <c r="C756" i="19"/>
  <c r="AP755" i="19"/>
  <c r="AL755" i="19"/>
  <c r="AM755" i="19" s="1"/>
  <c r="AA755" i="19"/>
  <c r="AB755" i="19" s="1"/>
  <c r="U755" i="19"/>
  <c r="V755" i="19" s="1"/>
  <c r="N755" i="19"/>
  <c r="P755" i="19" s="1"/>
  <c r="C755" i="19"/>
  <c r="A755" i="19"/>
  <c r="A756" i="19" s="1"/>
  <c r="A757" i="19" s="1"/>
  <c r="A758" i="19" s="1"/>
  <c r="A759" i="19" s="1"/>
  <c r="A760" i="19" s="1"/>
  <c r="A761" i="19" s="1"/>
  <c r="A762" i="19" s="1"/>
  <c r="A763" i="19" s="1"/>
  <c r="A764" i="19" s="1"/>
  <c r="A765" i="19" s="1"/>
  <c r="A766" i="19" s="1"/>
  <c r="A767" i="19" s="1"/>
  <c r="A768" i="19" s="1"/>
  <c r="A769" i="19" s="1"/>
  <c r="A770" i="19" s="1"/>
  <c r="A771" i="19" s="1"/>
  <c r="AO754" i="19"/>
  <c r="AK754" i="19"/>
  <c r="Z754" i="19"/>
  <c r="T754" i="19"/>
  <c r="M754" i="19"/>
  <c r="C754" i="19"/>
  <c r="AP753" i="19"/>
  <c r="AM753" i="19"/>
  <c r="AL753" i="19"/>
  <c r="AB753" i="19"/>
  <c r="AA753" i="19"/>
  <c r="V753" i="19"/>
  <c r="U753" i="19"/>
  <c r="Q753" i="19"/>
  <c r="P753" i="19"/>
  <c r="O753" i="19"/>
  <c r="N753" i="19"/>
  <c r="C753" i="19"/>
  <c r="AP752" i="19"/>
  <c r="AM752" i="19"/>
  <c r="AL752" i="19"/>
  <c r="AA752" i="19"/>
  <c r="AB752" i="19" s="1"/>
  <c r="V752" i="19"/>
  <c r="U752" i="19"/>
  <c r="Q752" i="19"/>
  <c r="P752" i="19"/>
  <c r="O752" i="19"/>
  <c r="N752" i="19"/>
  <c r="C752" i="19"/>
  <c r="AP751" i="19"/>
  <c r="AM751" i="19"/>
  <c r="AL751" i="19"/>
  <c r="AA751" i="19"/>
  <c r="AB751" i="19" s="1"/>
  <c r="V751" i="19"/>
  <c r="U751" i="19"/>
  <c r="Q751" i="19"/>
  <c r="P751" i="19"/>
  <c r="O751" i="19"/>
  <c r="N751" i="19"/>
  <c r="C751" i="19"/>
  <c r="AP750" i="19"/>
  <c r="AM750" i="19"/>
  <c r="AL750" i="19"/>
  <c r="AA750" i="19"/>
  <c r="AB750" i="19" s="1"/>
  <c r="V750" i="19"/>
  <c r="U750" i="19"/>
  <c r="Q750" i="19"/>
  <c r="P750" i="19"/>
  <c r="O750" i="19"/>
  <c r="N750" i="19"/>
  <c r="C750" i="19"/>
  <c r="AP749" i="19"/>
  <c r="AM749" i="19"/>
  <c r="AL749" i="19"/>
  <c r="AA749" i="19"/>
  <c r="Y749" i="19"/>
  <c r="Y741" i="19" s="1"/>
  <c r="V749" i="19"/>
  <c r="U749" i="19"/>
  <c r="Q749" i="19"/>
  <c r="P749" i="19"/>
  <c r="O749" i="19"/>
  <c r="N749" i="19"/>
  <c r="C749" i="19"/>
  <c r="AP748" i="19"/>
  <c r="AM748" i="19"/>
  <c r="AL748" i="19"/>
  <c r="AA748" i="19"/>
  <c r="AB748" i="19" s="1"/>
  <c r="V748" i="19"/>
  <c r="U748" i="19"/>
  <c r="Q748" i="19"/>
  <c r="P748" i="19"/>
  <c r="O748" i="19"/>
  <c r="N748" i="19"/>
  <c r="C748" i="19"/>
  <c r="AP747" i="19"/>
  <c r="AM747" i="19"/>
  <c r="AL747" i="19"/>
  <c r="AA747" i="19"/>
  <c r="AB747" i="19" s="1"/>
  <c r="V747" i="19"/>
  <c r="U747" i="19"/>
  <c r="Q747" i="19"/>
  <c r="P747" i="19"/>
  <c r="O747" i="19"/>
  <c r="N747" i="19"/>
  <c r="C747" i="19"/>
  <c r="AP746" i="19"/>
  <c r="AM746" i="19"/>
  <c r="AL746" i="19"/>
  <c r="AA746" i="19"/>
  <c r="AB746" i="19" s="1"/>
  <c r="V746" i="19"/>
  <c r="U746" i="19"/>
  <c r="Q746" i="19"/>
  <c r="P746" i="19"/>
  <c r="O746" i="19"/>
  <c r="N746" i="19"/>
  <c r="C746" i="19"/>
  <c r="AP745" i="19"/>
  <c r="AM745" i="19"/>
  <c r="AL745" i="19"/>
  <c r="AA745" i="19"/>
  <c r="AB745" i="19" s="1"/>
  <c r="V745" i="19"/>
  <c r="U745" i="19"/>
  <c r="Q745" i="19"/>
  <c r="P745" i="19"/>
  <c r="O745" i="19"/>
  <c r="N745" i="19"/>
  <c r="C745" i="19"/>
  <c r="AP744" i="19"/>
  <c r="AM744" i="19"/>
  <c r="AL744" i="19"/>
  <c r="AA744" i="19"/>
  <c r="AB744" i="19" s="1"/>
  <c r="V744" i="19"/>
  <c r="U744" i="19"/>
  <c r="Q744" i="19"/>
  <c r="P744" i="19"/>
  <c r="O744" i="19"/>
  <c r="N744" i="19"/>
  <c r="C744" i="19"/>
  <c r="AP743" i="19"/>
  <c r="AL743" i="19"/>
  <c r="AM743" i="19" s="1"/>
  <c r="AA743" i="19"/>
  <c r="AB743" i="19" s="1"/>
  <c r="V743" i="19"/>
  <c r="U743" i="19"/>
  <c r="Q743" i="19"/>
  <c r="P743" i="19"/>
  <c r="O743" i="19"/>
  <c r="N743" i="19"/>
  <c r="C743" i="19"/>
  <c r="AP742" i="19"/>
  <c r="AL742" i="19"/>
  <c r="AM742" i="19" s="1"/>
  <c r="AA742" i="19"/>
  <c r="AB742" i="19" s="1"/>
  <c r="V742" i="19"/>
  <c r="U742" i="19"/>
  <c r="O742" i="19"/>
  <c r="Q742" i="19" s="1"/>
  <c r="N742" i="19"/>
  <c r="P742" i="19" s="1"/>
  <c r="C742" i="19"/>
  <c r="A742" i="19"/>
  <c r="A743" i="19" s="1"/>
  <c r="A744" i="19" s="1"/>
  <c r="A745" i="19" s="1"/>
  <c r="A746" i="19" s="1"/>
  <c r="A747" i="19" s="1"/>
  <c r="A748" i="19" s="1"/>
  <c r="A749" i="19" s="1"/>
  <c r="A750" i="19" s="1"/>
  <c r="A751" i="19" s="1"/>
  <c r="A752" i="19" s="1"/>
  <c r="A753" i="19" s="1"/>
  <c r="AO741" i="19"/>
  <c r="AK741" i="19"/>
  <c r="Z741" i="19"/>
  <c r="T741" i="19"/>
  <c r="M741" i="19"/>
  <c r="C741" i="19"/>
  <c r="AP740" i="19"/>
  <c r="AM740" i="19"/>
  <c r="AL740" i="19"/>
  <c r="AB740" i="19"/>
  <c r="AA740" i="19"/>
  <c r="V740" i="19"/>
  <c r="U740" i="19"/>
  <c r="Q740" i="19"/>
  <c r="P740" i="19"/>
  <c r="O740" i="19"/>
  <c r="N740" i="19"/>
  <c r="C740" i="19"/>
  <c r="AP739" i="19"/>
  <c r="AM739" i="19"/>
  <c r="AL739" i="19"/>
  <c r="AA739" i="19"/>
  <c r="AB739" i="19" s="1"/>
  <c r="V739" i="19"/>
  <c r="U739" i="19"/>
  <c r="Q739" i="19"/>
  <c r="P739" i="19"/>
  <c r="O739" i="19"/>
  <c r="N739" i="19"/>
  <c r="C739" i="19"/>
  <c r="AP738" i="19"/>
  <c r="AM738" i="19"/>
  <c r="AL738" i="19"/>
  <c r="AA738" i="19"/>
  <c r="AB738" i="19" s="1"/>
  <c r="V738" i="19"/>
  <c r="U738" i="19"/>
  <c r="Q738" i="19"/>
  <c r="P738" i="19"/>
  <c r="O738" i="19"/>
  <c r="N738" i="19"/>
  <c r="C738" i="19"/>
  <c r="AP737" i="19"/>
  <c r="AM737" i="19"/>
  <c r="AL737" i="19"/>
  <c r="AA737" i="19"/>
  <c r="AB737" i="19" s="1"/>
  <c r="V737" i="19"/>
  <c r="U737" i="19"/>
  <c r="Q737" i="19"/>
  <c r="P737" i="19"/>
  <c r="O737" i="19"/>
  <c r="N737" i="19"/>
  <c r="C737" i="19"/>
  <c r="AP736" i="19"/>
  <c r="AM736" i="19"/>
  <c r="AL736" i="19"/>
  <c r="AA736" i="19"/>
  <c r="AB736" i="19" s="1"/>
  <c r="V736" i="19"/>
  <c r="U736" i="19"/>
  <c r="Q736" i="19"/>
  <c r="P736" i="19"/>
  <c r="O736" i="19"/>
  <c r="N736" i="19"/>
  <c r="C736" i="19"/>
  <c r="AP735" i="19"/>
  <c r="AM735" i="19"/>
  <c r="AL735" i="19"/>
  <c r="AA735" i="19"/>
  <c r="AB735" i="19" s="1"/>
  <c r="V735" i="19"/>
  <c r="U735" i="19"/>
  <c r="Q735" i="19"/>
  <c r="P735" i="19"/>
  <c r="O735" i="19"/>
  <c r="N735" i="19"/>
  <c r="C735" i="19"/>
  <c r="AP734" i="19"/>
  <c r="AM734" i="19"/>
  <c r="AL734" i="19"/>
  <c r="AA734" i="19"/>
  <c r="AB734" i="19" s="1"/>
  <c r="V734" i="19"/>
  <c r="U734" i="19"/>
  <c r="Q734" i="19"/>
  <c r="P734" i="19"/>
  <c r="O734" i="19"/>
  <c r="N734" i="19"/>
  <c r="C734" i="19"/>
  <c r="AP733" i="19"/>
  <c r="AM733" i="19"/>
  <c r="AL733" i="19"/>
  <c r="AA733" i="19"/>
  <c r="AB733" i="19" s="1"/>
  <c r="V733" i="19"/>
  <c r="U733" i="19"/>
  <c r="Q733" i="19"/>
  <c r="P733" i="19"/>
  <c r="O733" i="19"/>
  <c r="N733" i="19"/>
  <c r="C733" i="19"/>
  <c r="AP732" i="19"/>
  <c r="AM732" i="19"/>
  <c r="AL732" i="19"/>
  <c r="AA732" i="19"/>
  <c r="AB732" i="19" s="1"/>
  <c r="V732" i="19"/>
  <c r="U732" i="19"/>
  <c r="Q732" i="19"/>
  <c r="P732" i="19"/>
  <c r="O732" i="19"/>
  <c r="N732" i="19"/>
  <c r="C732" i="19"/>
  <c r="AP731" i="19"/>
  <c r="AM731" i="19"/>
  <c r="AL731" i="19"/>
  <c r="AA731" i="19"/>
  <c r="AB731" i="19" s="1"/>
  <c r="V731" i="19"/>
  <c r="U731" i="19"/>
  <c r="Q731" i="19"/>
  <c r="P731" i="19"/>
  <c r="O731" i="19"/>
  <c r="N731" i="19"/>
  <c r="C731" i="19"/>
  <c r="AP730" i="19"/>
  <c r="AM730" i="19"/>
  <c r="AL730" i="19"/>
  <c r="AA730" i="19"/>
  <c r="AB730" i="19" s="1"/>
  <c r="V730" i="19"/>
  <c r="U730" i="19"/>
  <c r="Q730" i="19"/>
  <c r="P730" i="19"/>
  <c r="O730" i="19"/>
  <c r="N730" i="19"/>
  <c r="C730" i="19"/>
  <c r="AP729" i="19"/>
  <c r="AM729" i="19"/>
  <c r="AL729" i="19"/>
  <c r="AA729" i="19"/>
  <c r="AB729" i="19" s="1"/>
  <c r="V729" i="19"/>
  <c r="U729" i="19"/>
  <c r="Q729" i="19"/>
  <c r="P729" i="19"/>
  <c r="O729" i="19"/>
  <c r="N729" i="19"/>
  <c r="C729" i="19"/>
  <c r="AP728" i="19"/>
  <c r="AM728" i="19"/>
  <c r="AL728" i="19"/>
  <c r="AA728" i="19"/>
  <c r="AB728" i="19" s="1"/>
  <c r="V728" i="19"/>
  <c r="U728" i="19"/>
  <c r="O728" i="19"/>
  <c r="Q728" i="19" s="1"/>
  <c r="N728" i="19"/>
  <c r="P728" i="19" s="1"/>
  <c r="C728" i="19"/>
  <c r="A728" i="19"/>
  <c r="A729" i="19" s="1"/>
  <c r="A730" i="19" s="1"/>
  <c r="A731" i="19" s="1"/>
  <c r="A732" i="19" s="1"/>
  <c r="A733" i="19" s="1"/>
  <c r="A734" i="19" s="1"/>
  <c r="A735" i="19" s="1"/>
  <c r="A736" i="19" s="1"/>
  <c r="A737" i="19" s="1"/>
  <c r="A738" i="19" s="1"/>
  <c r="A739" i="19" s="1"/>
  <c r="A740" i="19" s="1"/>
  <c r="AO727" i="19"/>
  <c r="AK727" i="19"/>
  <c r="Z727" i="19"/>
  <c r="Y727" i="19"/>
  <c r="T727" i="19"/>
  <c r="M727" i="19"/>
  <c r="C727" i="19"/>
  <c r="AP726" i="19"/>
  <c r="AM726" i="19"/>
  <c r="AL726" i="19"/>
  <c r="AB726" i="19"/>
  <c r="AA726" i="19"/>
  <c r="V726" i="19"/>
  <c r="U726" i="19"/>
  <c r="Q726" i="19"/>
  <c r="P726" i="19"/>
  <c r="O726" i="19"/>
  <c r="N726" i="19"/>
  <c r="C726" i="19"/>
  <c r="AP725" i="19"/>
  <c r="AM725" i="19"/>
  <c r="AL725" i="19"/>
  <c r="AA725" i="19"/>
  <c r="AB725" i="19" s="1"/>
  <c r="V725" i="19"/>
  <c r="U725" i="19"/>
  <c r="Q725" i="19"/>
  <c r="P725" i="19"/>
  <c r="O725" i="19"/>
  <c r="N725" i="19"/>
  <c r="C725" i="19"/>
  <c r="AP724" i="19"/>
  <c r="AM724" i="19"/>
  <c r="AL724" i="19"/>
  <c r="AA724" i="19"/>
  <c r="AB724" i="19" s="1"/>
  <c r="V724" i="19"/>
  <c r="U724" i="19"/>
  <c r="Q724" i="19"/>
  <c r="P724" i="19"/>
  <c r="O724" i="19"/>
  <c r="N724" i="19"/>
  <c r="C724" i="19"/>
  <c r="AP723" i="19"/>
  <c r="AM723" i="19"/>
  <c r="AL723" i="19"/>
  <c r="AA723" i="19"/>
  <c r="AB723" i="19" s="1"/>
  <c r="V723" i="19"/>
  <c r="U723" i="19"/>
  <c r="Q723" i="19"/>
  <c r="P723" i="19"/>
  <c r="O723" i="19"/>
  <c r="N723" i="19"/>
  <c r="C723" i="19"/>
  <c r="AP722" i="19"/>
  <c r="AM722" i="19"/>
  <c r="AL722" i="19"/>
  <c r="AA722" i="19"/>
  <c r="AB722" i="19" s="1"/>
  <c r="V722" i="19"/>
  <c r="U722" i="19"/>
  <c r="Q722" i="19"/>
  <c r="P722" i="19"/>
  <c r="O722" i="19"/>
  <c r="N722" i="19"/>
  <c r="C722" i="19"/>
  <c r="AP721" i="19"/>
  <c r="AM721" i="19"/>
  <c r="AL721" i="19"/>
  <c r="AA721" i="19"/>
  <c r="AB721" i="19" s="1"/>
  <c r="V721" i="19"/>
  <c r="U721" i="19"/>
  <c r="Q721" i="19"/>
  <c r="P721" i="19"/>
  <c r="O721" i="19"/>
  <c r="N721" i="19"/>
  <c r="C721" i="19"/>
  <c r="AP720" i="19"/>
  <c r="AM720" i="19"/>
  <c r="AL720" i="19"/>
  <c r="AA720" i="19"/>
  <c r="AB720" i="19" s="1"/>
  <c r="V720" i="19"/>
  <c r="U720" i="19"/>
  <c r="Q720" i="19"/>
  <c r="P720" i="19"/>
  <c r="O720" i="19"/>
  <c r="N720" i="19"/>
  <c r="C720" i="19"/>
  <c r="AP719" i="19"/>
  <c r="AM719" i="19"/>
  <c r="AL719" i="19"/>
  <c r="AA719" i="19"/>
  <c r="AB719" i="19" s="1"/>
  <c r="V719" i="19"/>
  <c r="U719" i="19"/>
  <c r="Q719" i="19"/>
  <c r="P719" i="19"/>
  <c r="O719" i="19"/>
  <c r="N719" i="19"/>
  <c r="C719" i="19"/>
  <c r="AP718" i="19"/>
  <c r="AM718" i="19"/>
  <c r="AL718" i="19"/>
  <c r="AA718" i="19"/>
  <c r="AB718" i="19" s="1"/>
  <c r="V718" i="19"/>
  <c r="U718" i="19"/>
  <c r="Q718" i="19"/>
  <c r="P718" i="19"/>
  <c r="O718" i="19"/>
  <c r="N718" i="19"/>
  <c r="C718" i="19"/>
  <c r="AP717" i="19"/>
  <c r="AM717" i="19"/>
  <c r="AL717" i="19"/>
  <c r="AA717" i="19"/>
  <c r="AB717" i="19" s="1"/>
  <c r="V717" i="19"/>
  <c r="U717" i="19"/>
  <c r="Q717" i="19"/>
  <c r="P717" i="19"/>
  <c r="O717" i="19"/>
  <c r="N717" i="19"/>
  <c r="C717" i="19"/>
  <c r="AP716" i="19"/>
  <c r="AM716" i="19"/>
  <c r="AL716" i="19"/>
  <c r="AA716" i="19"/>
  <c r="AB716" i="19" s="1"/>
  <c r="V716" i="19"/>
  <c r="U716" i="19"/>
  <c r="Q716" i="19"/>
  <c r="P716" i="19"/>
  <c r="O716" i="19"/>
  <c r="N716" i="19"/>
  <c r="C716" i="19"/>
  <c r="AP715" i="19"/>
  <c r="AL715" i="19"/>
  <c r="AM715" i="19" s="1"/>
  <c r="AA715" i="19"/>
  <c r="AB715" i="19" s="1"/>
  <c r="V715" i="19"/>
  <c r="U715" i="19"/>
  <c r="Q715" i="19"/>
  <c r="P715" i="19"/>
  <c r="O715" i="19"/>
  <c r="N715" i="19"/>
  <c r="C715" i="19"/>
  <c r="AP714" i="19"/>
  <c r="AL714" i="19"/>
  <c r="AM714" i="19" s="1"/>
  <c r="AA714" i="19"/>
  <c r="AB714" i="19" s="1"/>
  <c r="V714" i="19"/>
  <c r="U714" i="19"/>
  <c r="O714" i="19"/>
  <c r="Q714" i="19" s="1"/>
  <c r="N714" i="19"/>
  <c r="P714" i="19" s="1"/>
  <c r="C714" i="19"/>
  <c r="A714" i="19"/>
  <c r="A715" i="19" s="1"/>
  <c r="A716" i="19" s="1"/>
  <c r="A717" i="19" s="1"/>
  <c r="A718" i="19" s="1"/>
  <c r="A719" i="19" s="1"/>
  <c r="A720" i="19" s="1"/>
  <c r="A721" i="19" s="1"/>
  <c r="A722" i="19" s="1"/>
  <c r="A723" i="19" s="1"/>
  <c r="A724" i="19" s="1"/>
  <c r="A725" i="19" s="1"/>
  <c r="A726" i="19" s="1"/>
  <c r="AO713" i="19"/>
  <c r="AK713" i="19"/>
  <c r="Z713" i="19"/>
  <c r="Y713" i="19"/>
  <c r="T713" i="19"/>
  <c r="M713" i="19"/>
  <c r="C713" i="19"/>
  <c r="AP712" i="19"/>
  <c r="AM712" i="19"/>
  <c r="AL712" i="19"/>
  <c r="AB712" i="19"/>
  <c r="AA712" i="19"/>
  <c r="V712" i="19"/>
  <c r="U712" i="19"/>
  <c r="Q712" i="19"/>
  <c r="P712" i="19"/>
  <c r="O712" i="19"/>
  <c r="N712" i="19"/>
  <c r="C712" i="19"/>
  <c r="AP711" i="19"/>
  <c r="AM711" i="19"/>
  <c r="AL711" i="19"/>
  <c r="AA711" i="19"/>
  <c r="AB711" i="19" s="1"/>
  <c r="V711" i="19"/>
  <c r="U711" i="19"/>
  <c r="Q711" i="19"/>
  <c r="P711" i="19"/>
  <c r="O711" i="19"/>
  <c r="N711" i="19"/>
  <c r="C711" i="19"/>
  <c r="AP710" i="19"/>
  <c r="AM710" i="19"/>
  <c r="AL710" i="19"/>
  <c r="AA710" i="19"/>
  <c r="AB710" i="19" s="1"/>
  <c r="V710" i="19"/>
  <c r="U710" i="19"/>
  <c r="Q710" i="19"/>
  <c r="P710" i="19"/>
  <c r="O710" i="19"/>
  <c r="N710" i="19"/>
  <c r="C710" i="19"/>
  <c r="AP709" i="19"/>
  <c r="AM709" i="19"/>
  <c r="AL709" i="19"/>
  <c r="AA709" i="19"/>
  <c r="AB709" i="19" s="1"/>
  <c r="V709" i="19"/>
  <c r="U709" i="19"/>
  <c r="Q709" i="19"/>
  <c r="P709" i="19"/>
  <c r="O709" i="19"/>
  <c r="N709" i="19"/>
  <c r="C709" i="19"/>
  <c r="AP708" i="19"/>
  <c r="AM708" i="19"/>
  <c r="AL708" i="19"/>
  <c r="AA708" i="19"/>
  <c r="AB708" i="19" s="1"/>
  <c r="V708" i="19"/>
  <c r="U708" i="19"/>
  <c r="Q708" i="19"/>
  <c r="P708" i="19"/>
  <c r="O708" i="19"/>
  <c r="N708" i="19"/>
  <c r="C708" i="19"/>
  <c r="AP707" i="19"/>
  <c r="AM707" i="19"/>
  <c r="AL707" i="19"/>
  <c r="AA707" i="19"/>
  <c r="AB707" i="19" s="1"/>
  <c r="V707" i="19"/>
  <c r="U707" i="19"/>
  <c r="Q707" i="19"/>
  <c r="P707" i="19"/>
  <c r="O707" i="19"/>
  <c r="N707" i="19"/>
  <c r="C707" i="19"/>
  <c r="AP706" i="19"/>
  <c r="AM706" i="19"/>
  <c r="AL706" i="19"/>
  <c r="AA706" i="19"/>
  <c r="AB706" i="19" s="1"/>
  <c r="V706" i="19"/>
  <c r="U706" i="19"/>
  <c r="Q706" i="19"/>
  <c r="P706" i="19"/>
  <c r="O706" i="19"/>
  <c r="N706" i="19"/>
  <c r="C706" i="19"/>
  <c r="AP705" i="19"/>
  <c r="AM705" i="19"/>
  <c r="AL705" i="19"/>
  <c r="AA705" i="19"/>
  <c r="AB705" i="19" s="1"/>
  <c r="V705" i="19"/>
  <c r="U705" i="19"/>
  <c r="Q705" i="19"/>
  <c r="P705" i="19"/>
  <c r="O705" i="19"/>
  <c r="N705" i="19"/>
  <c r="C705" i="19"/>
  <c r="AP704" i="19"/>
  <c r="AM704" i="19"/>
  <c r="AL704" i="19"/>
  <c r="AA704" i="19"/>
  <c r="AB704" i="19" s="1"/>
  <c r="V704" i="19"/>
  <c r="U704" i="19"/>
  <c r="Q704" i="19"/>
  <c r="P704" i="19"/>
  <c r="O704" i="19"/>
  <c r="N704" i="19"/>
  <c r="C704" i="19"/>
  <c r="AP703" i="19"/>
  <c r="AM703" i="19"/>
  <c r="AL703" i="19"/>
  <c r="AA703" i="19"/>
  <c r="AB703" i="19" s="1"/>
  <c r="V703" i="19"/>
  <c r="U703" i="19"/>
  <c r="Q703" i="19"/>
  <c r="P703" i="19"/>
  <c r="O703" i="19"/>
  <c r="N703" i="19"/>
  <c r="C703" i="19"/>
  <c r="AP702" i="19"/>
  <c r="AM702" i="19"/>
  <c r="AL702" i="19"/>
  <c r="AA702" i="19"/>
  <c r="AB702" i="19" s="1"/>
  <c r="V702" i="19"/>
  <c r="U702" i="19"/>
  <c r="Q702" i="19"/>
  <c r="P702" i="19"/>
  <c r="O702" i="19"/>
  <c r="N702" i="19"/>
  <c r="C702" i="19"/>
  <c r="AP701" i="19"/>
  <c r="AM701" i="19"/>
  <c r="AL701" i="19"/>
  <c r="AA701" i="19"/>
  <c r="AB701" i="19" s="1"/>
  <c r="V701" i="19"/>
  <c r="U701" i="19"/>
  <c r="Q701" i="19"/>
  <c r="P701" i="19"/>
  <c r="O701" i="19"/>
  <c r="N701" i="19"/>
  <c r="C701" i="19"/>
  <c r="AP700" i="19"/>
  <c r="AM700" i="19"/>
  <c r="AL700" i="19"/>
  <c r="AA700" i="19"/>
  <c r="AB700" i="19" s="1"/>
  <c r="V700" i="19"/>
  <c r="U700" i="19"/>
  <c r="O700" i="19"/>
  <c r="Q700" i="19" s="1"/>
  <c r="N700" i="19"/>
  <c r="P700" i="19" s="1"/>
  <c r="C700" i="19"/>
  <c r="A700" i="19"/>
  <c r="A701" i="19" s="1"/>
  <c r="A702" i="19" s="1"/>
  <c r="A703" i="19" s="1"/>
  <c r="A704" i="19" s="1"/>
  <c r="A705" i="19" s="1"/>
  <c r="A706" i="19" s="1"/>
  <c r="A707" i="19" s="1"/>
  <c r="A708" i="19" s="1"/>
  <c r="A709" i="19" s="1"/>
  <c r="A710" i="19" s="1"/>
  <c r="A711" i="19" s="1"/>
  <c r="A712" i="19" s="1"/>
  <c r="AO699" i="19"/>
  <c r="AK699" i="19"/>
  <c r="Z699" i="19"/>
  <c r="Y699" i="19"/>
  <c r="T699" i="19"/>
  <c r="M699" i="19"/>
  <c r="C699" i="19"/>
  <c r="AP698" i="19"/>
  <c r="AM698" i="19"/>
  <c r="AL698" i="19"/>
  <c r="AB698" i="19"/>
  <c r="AA698" i="19"/>
  <c r="V698" i="19"/>
  <c r="U698" i="19"/>
  <c r="Q698" i="19"/>
  <c r="P698" i="19"/>
  <c r="O698" i="19"/>
  <c r="N698" i="19"/>
  <c r="C698" i="19"/>
  <c r="AP697" i="19"/>
  <c r="AM697" i="19"/>
  <c r="AL697" i="19"/>
  <c r="AA697" i="19"/>
  <c r="AB697" i="19" s="1"/>
  <c r="V697" i="19"/>
  <c r="U697" i="19"/>
  <c r="Q697" i="19"/>
  <c r="P697" i="19"/>
  <c r="O697" i="19"/>
  <c r="N697" i="19"/>
  <c r="C697" i="19"/>
  <c r="AP696" i="19"/>
  <c r="AM696" i="19"/>
  <c r="AL696" i="19"/>
  <c r="AA696" i="19"/>
  <c r="AB696" i="19" s="1"/>
  <c r="V696" i="19"/>
  <c r="U696" i="19"/>
  <c r="Q696" i="19"/>
  <c r="P696" i="19"/>
  <c r="O696" i="19"/>
  <c r="N696" i="19"/>
  <c r="C696" i="19"/>
  <c r="AP695" i="19"/>
  <c r="AM695" i="19"/>
  <c r="AL695" i="19"/>
  <c r="AA695" i="19"/>
  <c r="AB695" i="19" s="1"/>
  <c r="V695" i="19"/>
  <c r="U695" i="19"/>
  <c r="Q695" i="19"/>
  <c r="P695" i="19"/>
  <c r="O695" i="19"/>
  <c r="N695" i="19"/>
  <c r="C695" i="19"/>
  <c r="AP694" i="19"/>
  <c r="AM694" i="19"/>
  <c r="AL694" i="19"/>
  <c r="AA694" i="19"/>
  <c r="AB694" i="19" s="1"/>
  <c r="V694" i="19"/>
  <c r="U694" i="19"/>
  <c r="Q694" i="19"/>
  <c r="P694" i="19"/>
  <c r="O694" i="19"/>
  <c r="N694" i="19"/>
  <c r="C694" i="19"/>
  <c r="AP693" i="19"/>
  <c r="AM693" i="19"/>
  <c r="AL693" i="19"/>
  <c r="AA693" i="19"/>
  <c r="AB693" i="19" s="1"/>
  <c r="V693" i="19"/>
  <c r="U693" i="19"/>
  <c r="Q693" i="19"/>
  <c r="P693" i="19"/>
  <c r="O693" i="19"/>
  <c r="N693" i="19"/>
  <c r="C693" i="19"/>
  <c r="AP692" i="19"/>
  <c r="AM692" i="19"/>
  <c r="AL692" i="19"/>
  <c r="AA692" i="19"/>
  <c r="Y692" i="19"/>
  <c r="Y685" i="19" s="1"/>
  <c r="V692" i="19"/>
  <c r="U692" i="19"/>
  <c r="Q692" i="19"/>
  <c r="P692" i="19"/>
  <c r="O692" i="19"/>
  <c r="N692" i="19"/>
  <c r="C692" i="19"/>
  <c r="AP691" i="19"/>
  <c r="AM691" i="19"/>
  <c r="AL691" i="19"/>
  <c r="AA691" i="19"/>
  <c r="AB691" i="19" s="1"/>
  <c r="V691" i="19"/>
  <c r="U691" i="19"/>
  <c r="Q691" i="19"/>
  <c r="P691" i="19"/>
  <c r="O691" i="19"/>
  <c r="N691" i="19"/>
  <c r="C691" i="19"/>
  <c r="AP690" i="19"/>
  <c r="AM690" i="19"/>
  <c r="AL690" i="19"/>
  <c r="AA690" i="19"/>
  <c r="AB690" i="19" s="1"/>
  <c r="V690" i="19"/>
  <c r="U690" i="19"/>
  <c r="Q690" i="19"/>
  <c r="P690" i="19"/>
  <c r="O690" i="19"/>
  <c r="N690" i="19"/>
  <c r="C690" i="19"/>
  <c r="AP689" i="19"/>
  <c r="AM689" i="19"/>
  <c r="AL689" i="19"/>
  <c r="AA689" i="19"/>
  <c r="AB689" i="19" s="1"/>
  <c r="V689" i="19"/>
  <c r="U689" i="19"/>
  <c r="Q689" i="19"/>
  <c r="P689" i="19"/>
  <c r="O689" i="19"/>
  <c r="N689" i="19"/>
  <c r="C689" i="19"/>
  <c r="AP688" i="19"/>
  <c r="AM688" i="19"/>
  <c r="AL688" i="19"/>
  <c r="AA688" i="19"/>
  <c r="AB688" i="19" s="1"/>
  <c r="V688" i="19"/>
  <c r="U688" i="19"/>
  <c r="Q688" i="19"/>
  <c r="P688" i="19"/>
  <c r="O688" i="19"/>
  <c r="N688" i="19"/>
  <c r="C688" i="19"/>
  <c r="AP687" i="19"/>
  <c r="AM687" i="19"/>
  <c r="AL687" i="19"/>
  <c r="AA687" i="19"/>
  <c r="AB687" i="19" s="1"/>
  <c r="V687" i="19"/>
  <c r="U687" i="19"/>
  <c r="Q687" i="19"/>
  <c r="P687" i="19"/>
  <c r="O687" i="19"/>
  <c r="N687" i="19"/>
  <c r="C687" i="19"/>
  <c r="AP686" i="19"/>
  <c r="AM686" i="19"/>
  <c r="AL686" i="19"/>
  <c r="AA686" i="19"/>
  <c r="AB686" i="19" s="1"/>
  <c r="V686" i="19"/>
  <c r="U686" i="19"/>
  <c r="O686" i="19"/>
  <c r="Q686" i="19" s="1"/>
  <c r="N686" i="19"/>
  <c r="P686" i="19" s="1"/>
  <c r="C686" i="19"/>
  <c r="A686" i="19"/>
  <c r="A687" i="19" s="1"/>
  <c r="A688" i="19" s="1"/>
  <c r="A689" i="19" s="1"/>
  <c r="A690" i="19" s="1"/>
  <c r="A691" i="19" s="1"/>
  <c r="A692" i="19" s="1"/>
  <c r="A693" i="19" s="1"/>
  <c r="A694" i="19" s="1"/>
  <c r="A695" i="19" s="1"/>
  <c r="A696" i="19" s="1"/>
  <c r="A697" i="19" s="1"/>
  <c r="A698" i="19" s="1"/>
  <c r="AO685" i="19"/>
  <c r="AK685" i="19"/>
  <c r="Z685" i="19"/>
  <c r="T685" i="19"/>
  <c r="M685" i="19"/>
  <c r="C685" i="19"/>
  <c r="AP684" i="19"/>
  <c r="AM684" i="19"/>
  <c r="AL684" i="19"/>
  <c r="AB684" i="19"/>
  <c r="AA684" i="19"/>
  <c r="V684" i="19"/>
  <c r="U684" i="19"/>
  <c r="Q684" i="19"/>
  <c r="P684" i="19"/>
  <c r="O684" i="19"/>
  <c r="N684" i="19"/>
  <c r="C684" i="19"/>
  <c r="AP683" i="19"/>
  <c r="AM683" i="19"/>
  <c r="AL683" i="19"/>
  <c r="AA683" i="19"/>
  <c r="AB683" i="19" s="1"/>
  <c r="V683" i="19"/>
  <c r="U683" i="19"/>
  <c r="Q683" i="19"/>
  <c r="P683" i="19"/>
  <c r="O683" i="19"/>
  <c r="N683" i="19"/>
  <c r="C683" i="19"/>
  <c r="AP682" i="19"/>
  <c r="AM682" i="19"/>
  <c r="AL682" i="19"/>
  <c r="AA682" i="19"/>
  <c r="AB682" i="19" s="1"/>
  <c r="V682" i="19"/>
  <c r="U682" i="19"/>
  <c r="Q682" i="19"/>
  <c r="P682" i="19"/>
  <c r="O682" i="19"/>
  <c r="N682" i="19"/>
  <c r="C682" i="19"/>
  <c r="AP681" i="19"/>
  <c r="AM681" i="19"/>
  <c r="AL681" i="19"/>
  <c r="AA681" i="19"/>
  <c r="AB681" i="19" s="1"/>
  <c r="V681" i="19"/>
  <c r="U681" i="19"/>
  <c r="Q681" i="19"/>
  <c r="P681" i="19"/>
  <c r="O681" i="19"/>
  <c r="N681" i="19"/>
  <c r="C681" i="19"/>
  <c r="AP680" i="19"/>
  <c r="AM680" i="19"/>
  <c r="AL680" i="19"/>
  <c r="AA680" i="19"/>
  <c r="AB680" i="19" s="1"/>
  <c r="V680" i="19"/>
  <c r="U680" i="19"/>
  <c r="Q680" i="19"/>
  <c r="P680" i="19"/>
  <c r="O680" i="19"/>
  <c r="N680" i="19"/>
  <c r="C680" i="19"/>
  <c r="AP679" i="19"/>
  <c r="AM679" i="19"/>
  <c r="AL679" i="19"/>
  <c r="AA679" i="19"/>
  <c r="AB679" i="19" s="1"/>
  <c r="V679" i="19"/>
  <c r="U679" i="19"/>
  <c r="Q679" i="19"/>
  <c r="P679" i="19"/>
  <c r="O679" i="19"/>
  <c r="N679" i="19"/>
  <c r="C679" i="19"/>
  <c r="AP678" i="19"/>
  <c r="AM678" i="19"/>
  <c r="AL678" i="19"/>
  <c r="AA678" i="19"/>
  <c r="AB678" i="19" s="1"/>
  <c r="V678" i="19"/>
  <c r="U678" i="19"/>
  <c r="Q678" i="19"/>
  <c r="P678" i="19"/>
  <c r="O678" i="19"/>
  <c r="N678" i="19"/>
  <c r="C678" i="19"/>
  <c r="AP677" i="19"/>
  <c r="AM677" i="19"/>
  <c r="AL677" i="19"/>
  <c r="AA677" i="19"/>
  <c r="AB677" i="19" s="1"/>
  <c r="V677" i="19"/>
  <c r="U677" i="19"/>
  <c r="Q677" i="19"/>
  <c r="P677" i="19"/>
  <c r="O677" i="19"/>
  <c r="N677" i="19"/>
  <c r="C677" i="19"/>
  <c r="AP676" i="19"/>
  <c r="AM676" i="19"/>
  <c r="AL676" i="19"/>
  <c r="AA676" i="19"/>
  <c r="AB676" i="19" s="1"/>
  <c r="V676" i="19"/>
  <c r="U676" i="19"/>
  <c r="Q676" i="19"/>
  <c r="P676" i="19"/>
  <c r="O676" i="19"/>
  <c r="N676" i="19"/>
  <c r="C676" i="19"/>
  <c r="AP675" i="19"/>
  <c r="AM675" i="19"/>
  <c r="AL675" i="19"/>
  <c r="AA675" i="19"/>
  <c r="AB675" i="19" s="1"/>
  <c r="V675" i="19"/>
  <c r="U675" i="19"/>
  <c r="Q675" i="19"/>
  <c r="P675" i="19"/>
  <c r="O675" i="19"/>
  <c r="N675" i="19"/>
  <c r="C675" i="19"/>
  <c r="AP674" i="19"/>
  <c r="AM674" i="19"/>
  <c r="AL674" i="19"/>
  <c r="AA674" i="19"/>
  <c r="AB674" i="19" s="1"/>
  <c r="V674" i="19"/>
  <c r="U674" i="19"/>
  <c r="Q674" i="19"/>
  <c r="P674" i="19"/>
  <c r="O674" i="19"/>
  <c r="N674" i="19"/>
  <c r="C674" i="19"/>
  <c r="AP673" i="19"/>
  <c r="AL673" i="19"/>
  <c r="AM673" i="19" s="1"/>
  <c r="AA673" i="19"/>
  <c r="AB673" i="19" s="1"/>
  <c r="V673" i="19"/>
  <c r="U673" i="19"/>
  <c r="Q673" i="19"/>
  <c r="P673" i="19"/>
  <c r="O673" i="19"/>
  <c r="N673" i="19"/>
  <c r="C673" i="19"/>
  <c r="AP672" i="19"/>
  <c r="AL672" i="19"/>
  <c r="AM672" i="19" s="1"/>
  <c r="AA672" i="19"/>
  <c r="AB672" i="19" s="1"/>
  <c r="V672" i="19"/>
  <c r="U672" i="19"/>
  <c r="O672" i="19"/>
  <c r="Q672" i="19" s="1"/>
  <c r="N672" i="19"/>
  <c r="P672" i="19" s="1"/>
  <c r="C672" i="19"/>
  <c r="A672" i="19"/>
  <c r="A673" i="19" s="1"/>
  <c r="A674" i="19" s="1"/>
  <c r="A675" i="19" s="1"/>
  <c r="A676" i="19" s="1"/>
  <c r="A677" i="19" s="1"/>
  <c r="A678" i="19" s="1"/>
  <c r="A679" i="19" s="1"/>
  <c r="A680" i="19" s="1"/>
  <c r="A681" i="19" s="1"/>
  <c r="A682" i="19" s="1"/>
  <c r="A683" i="19" s="1"/>
  <c r="A684" i="19" s="1"/>
  <c r="AO671" i="19"/>
  <c r="AK671" i="19"/>
  <c r="Z671" i="19"/>
  <c r="Y671" i="19"/>
  <c r="T671" i="19"/>
  <c r="M671" i="19"/>
  <c r="C671" i="19"/>
  <c r="AP670" i="19"/>
  <c r="AM670" i="19"/>
  <c r="AL670" i="19"/>
  <c r="AB670" i="19"/>
  <c r="AA670" i="19"/>
  <c r="V670" i="19"/>
  <c r="U670" i="19"/>
  <c r="Q670" i="19"/>
  <c r="P670" i="19"/>
  <c r="O670" i="19"/>
  <c r="N670" i="19"/>
  <c r="C670" i="19"/>
  <c r="AP669" i="19"/>
  <c r="AM669" i="19"/>
  <c r="AL669" i="19"/>
  <c r="AA669" i="19"/>
  <c r="AB669" i="19" s="1"/>
  <c r="V669" i="19"/>
  <c r="U669" i="19"/>
  <c r="Q669" i="19"/>
  <c r="P669" i="19"/>
  <c r="O669" i="19"/>
  <c r="N669" i="19"/>
  <c r="C669" i="19"/>
  <c r="AP668" i="19"/>
  <c r="AM668" i="19"/>
  <c r="AL668" i="19"/>
  <c r="AA668" i="19"/>
  <c r="AB668" i="19" s="1"/>
  <c r="V668" i="19"/>
  <c r="U668" i="19"/>
  <c r="Q668" i="19"/>
  <c r="P668" i="19"/>
  <c r="O668" i="19"/>
  <c r="N668" i="19"/>
  <c r="C668" i="19"/>
  <c r="AP667" i="19"/>
  <c r="AM667" i="19"/>
  <c r="AL667" i="19"/>
  <c r="AA667" i="19"/>
  <c r="AB667" i="19" s="1"/>
  <c r="V667" i="19"/>
  <c r="U667" i="19"/>
  <c r="Q667" i="19"/>
  <c r="P667" i="19"/>
  <c r="O667" i="19"/>
  <c r="N667" i="19"/>
  <c r="C667" i="19"/>
  <c r="AP666" i="19"/>
  <c r="AM666" i="19"/>
  <c r="AL666" i="19"/>
  <c r="AA666" i="19"/>
  <c r="AB666" i="19" s="1"/>
  <c r="V666" i="19"/>
  <c r="U666" i="19"/>
  <c r="Q666" i="19"/>
  <c r="P666" i="19"/>
  <c r="O666" i="19"/>
  <c r="N666" i="19"/>
  <c r="C666" i="19"/>
  <c r="AP665" i="19"/>
  <c r="AM665" i="19"/>
  <c r="AL665" i="19"/>
  <c r="AA665" i="19"/>
  <c r="AB665" i="19" s="1"/>
  <c r="U665" i="19"/>
  <c r="V665" i="19" s="1"/>
  <c r="Q665" i="19"/>
  <c r="P665" i="19"/>
  <c r="O665" i="19"/>
  <c r="N665" i="19"/>
  <c r="C665" i="19"/>
  <c r="AP664" i="19"/>
  <c r="AM664" i="19"/>
  <c r="AL664" i="19"/>
  <c r="AA664" i="19"/>
  <c r="AB664" i="19" s="1"/>
  <c r="U664" i="19"/>
  <c r="V664" i="19" s="1"/>
  <c r="Q664" i="19"/>
  <c r="P664" i="19"/>
  <c r="O664" i="19"/>
  <c r="N664" i="19"/>
  <c r="C664" i="19"/>
  <c r="AP663" i="19"/>
  <c r="AM663" i="19"/>
  <c r="AL663" i="19"/>
  <c r="AA663" i="19"/>
  <c r="AB663" i="19" s="1"/>
  <c r="U663" i="19"/>
  <c r="V663" i="19" s="1"/>
  <c r="Q663" i="19"/>
  <c r="P663" i="19"/>
  <c r="O663" i="19"/>
  <c r="N663" i="19"/>
  <c r="C663" i="19"/>
  <c r="AP662" i="19"/>
  <c r="AM662" i="19"/>
  <c r="AL662" i="19"/>
  <c r="AA662" i="19"/>
  <c r="AB662" i="19" s="1"/>
  <c r="U662" i="19"/>
  <c r="V662" i="19" s="1"/>
  <c r="Q662" i="19"/>
  <c r="P662" i="19"/>
  <c r="O662" i="19"/>
  <c r="N662" i="19"/>
  <c r="C662" i="19"/>
  <c r="AP661" i="19"/>
  <c r="AM661" i="19"/>
  <c r="AL661" i="19"/>
  <c r="AA661" i="19"/>
  <c r="AB661" i="19" s="1"/>
  <c r="U661" i="19"/>
  <c r="V661" i="19" s="1"/>
  <c r="Q661" i="19"/>
  <c r="P661" i="19"/>
  <c r="O661" i="19"/>
  <c r="N661" i="19"/>
  <c r="C661" i="19"/>
  <c r="AP660" i="19"/>
  <c r="AM660" i="19"/>
  <c r="AL660" i="19"/>
  <c r="AA660" i="19"/>
  <c r="AB660" i="19" s="1"/>
  <c r="U660" i="19"/>
  <c r="V660" i="19" s="1"/>
  <c r="Q660" i="19"/>
  <c r="P660" i="19"/>
  <c r="O660" i="19"/>
  <c r="N660" i="19"/>
  <c r="C660" i="19"/>
  <c r="AP659" i="19"/>
  <c r="AM659" i="19"/>
  <c r="AL659" i="19"/>
  <c r="AA659" i="19"/>
  <c r="AB659" i="19" s="1"/>
  <c r="U659" i="19"/>
  <c r="V659" i="19" s="1"/>
  <c r="Q659" i="19"/>
  <c r="P659" i="19"/>
  <c r="O659" i="19"/>
  <c r="N659" i="19"/>
  <c r="C659" i="19"/>
  <c r="AP658" i="19"/>
  <c r="AM658" i="19"/>
  <c r="AL658" i="19"/>
  <c r="AA658" i="19"/>
  <c r="AB658" i="19" s="1"/>
  <c r="U658" i="19"/>
  <c r="V658" i="19" s="1"/>
  <c r="Q658" i="19"/>
  <c r="P658" i="19"/>
  <c r="O658" i="19"/>
  <c r="N658" i="19"/>
  <c r="C658" i="19"/>
  <c r="AP657" i="19"/>
  <c r="AL657" i="19"/>
  <c r="AM657" i="19" s="1"/>
  <c r="AA657" i="19"/>
  <c r="AB657" i="19" s="1"/>
  <c r="U657" i="19"/>
  <c r="V657" i="19" s="1"/>
  <c r="Q657" i="19"/>
  <c r="P657" i="19"/>
  <c r="O657" i="19"/>
  <c r="N657" i="19"/>
  <c r="C657" i="19"/>
  <c r="AP656" i="19"/>
  <c r="AL656" i="19"/>
  <c r="AM656" i="19" s="1"/>
  <c r="AA656" i="19"/>
  <c r="AB656" i="19" s="1"/>
  <c r="U656" i="19"/>
  <c r="V656" i="19" s="1"/>
  <c r="N656" i="19"/>
  <c r="P656" i="19" s="1"/>
  <c r="C656" i="19"/>
  <c r="A656" i="19"/>
  <c r="A657" i="19" s="1"/>
  <c r="A658" i="19" s="1"/>
  <c r="A659" i="19" s="1"/>
  <c r="A660" i="19" s="1"/>
  <c r="A661" i="19" s="1"/>
  <c r="A662" i="19" s="1"/>
  <c r="A663" i="19" s="1"/>
  <c r="A664" i="19" s="1"/>
  <c r="A665" i="19" s="1"/>
  <c r="A666" i="19" s="1"/>
  <c r="A667" i="19" s="1"/>
  <c r="A668" i="19" s="1"/>
  <c r="A669" i="19" s="1"/>
  <c r="A670" i="19" s="1"/>
  <c r="AO655" i="19"/>
  <c r="AK655" i="19"/>
  <c r="Z655" i="19"/>
  <c r="Y655" i="19"/>
  <c r="T655" i="19"/>
  <c r="M655" i="19"/>
  <c r="C655" i="19"/>
  <c r="AP654" i="19"/>
  <c r="AM654" i="19"/>
  <c r="AL654" i="19"/>
  <c r="AB654" i="19"/>
  <c r="AA654" i="19"/>
  <c r="V654" i="19"/>
  <c r="U654" i="19"/>
  <c r="Q654" i="19"/>
  <c r="P654" i="19"/>
  <c r="O654" i="19"/>
  <c r="N654" i="19"/>
  <c r="C654" i="19"/>
  <c r="AP653" i="19"/>
  <c r="AM653" i="19"/>
  <c r="AL653" i="19"/>
  <c r="AA653" i="19"/>
  <c r="AB653" i="19" s="1"/>
  <c r="V653" i="19"/>
  <c r="U653" i="19"/>
  <c r="Q653" i="19"/>
  <c r="P653" i="19"/>
  <c r="O653" i="19"/>
  <c r="N653" i="19"/>
  <c r="C653" i="19"/>
  <c r="AP652" i="19"/>
  <c r="AM652" i="19"/>
  <c r="AL652" i="19"/>
  <c r="AA652" i="19"/>
  <c r="AB652" i="19" s="1"/>
  <c r="V652" i="19"/>
  <c r="U652" i="19"/>
  <c r="Q652" i="19"/>
  <c r="P652" i="19"/>
  <c r="O652" i="19"/>
  <c r="N652" i="19"/>
  <c r="C652" i="19"/>
  <c r="AP651" i="19"/>
  <c r="AM651" i="19"/>
  <c r="AL651" i="19"/>
  <c r="AA651" i="19"/>
  <c r="AB651" i="19" s="1"/>
  <c r="V651" i="19"/>
  <c r="U651" i="19"/>
  <c r="Q651" i="19"/>
  <c r="P651" i="19"/>
  <c r="O651" i="19"/>
  <c r="N651" i="19"/>
  <c r="C651" i="19"/>
  <c r="AP650" i="19"/>
  <c r="AM650" i="19"/>
  <c r="AL650" i="19"/>
  <c r="AA650" i="19"/>
  <c r="AB650" i="19" s="1"/>
  <c r="V650" i="19"/>
  <c r="U650" i="19"/>
  <c r="Q650" i="19"/>
  <c r="P650" i="19"/>
  <c r="O650" i="19"/>
  <c r="N650" i="19"/>
  <c r="C650" i="19"/>
  <c r="AP649" i="19"/>
  <c r="AM649" i="19"/>
  <c r="AL649" i="19"/>
  <c r="AA649" i="19"/>
  <c r="AB649" i="19" s="1"/>
  <c r="V649" i="19"/>
  <c r="U649" i="19"/>
  <c r="Q649" i="19"/>
  <c r="P649" i="19"/>
  <c r="O649" i="19"/>
  <c r="N649" i="19"/>
  <c r="C649" i="19"/>
  <c r="AP648" i="19"/>
  <c r="AM648" i="19"/>
  <c r="AL648" i="19"/>
  <c r="AA648" i="19"/>
  <c r="AB648" i="19" s="1"/>
  <c r="V648" i="19"/>
  <c r="U648" i="19"/>
  <c r="Q648" i="19"/>
  <c r="P648" i="19"/>
  <c r="O648" i="19"/>
  <c r="N648" i="19"/>
  <c r="C648" i="19"/>
  <c r="AP647" i="19"/>
  <c r="AM647" i="19"/>
  <c r="AL647" i="19"/>
  <c r="AA647" i="19"/>
  <c r="AB647" i="19" s="1"/>
  <c r="V647" i="19"/>
  <c r="U647" i="19"/>
  <c r="Q647" i="19"/>
  <c r="P647" i="19"/>
  <c r="O647" i="19"/>
  <c r="N647" i="19"/>
  <c r="C647" i="19"/>
  <c r="AP646" i="19"/>
  <c r="AM646" i="19"/>
  <c r="AL646" i="19"/>
  <c r="AA646" i="19"/>
  <c r="AB646" i="19" s="1"/>
  <c r="V646" i="19"/>
  <c r="U646" i="19"/>
  <c r="Q646" i="19"/>
  <c r="P646" i="19"/>
  <c r="O646" i="19"/>
  <c r="N646" i="19"/>
  <c r="C646" i="19"/>
  <c r="AP645" i="19"/>
  <c r="AM645" i="19"/>
  <c r="AL645" i="19"/>
  <c r="AA645" i="19"/>
  <c r="AB645" i="19" s="1"/>
  <c r="V645" i="19"/>
  <c r="U645" i="19"/>
  <c r="Q645" i="19"/>
  <c r="P645" i="19"/>
  <c r="O645" i="19"/>
  <c r="N645" i="19"/>
  <c r="C645" i="19"/>
  <c r="AP644" i="19"/>
  <c r="AM644" i="19"/>
  <c r="AL644" i="19"/>
  <c r="AA644" i="19"/>
  <c r="AB644" i="19" s="1"/>
  <c r="V644" i="19"/>
  <c r="U644" i="19"/>
  <c r="Q644" i="19"/>
  <c r="P644" i="19"/>
  <c r="O644" i="19"/>
  <c r="N644" i="19"/>
  <c r="C644" i="19"/>
  <c r="AP643" i="19"/>
  <c r="AM643" i="19"/>
  <c r="AL643" i="19"/>
  <c r="AA643" i="19"/>
  <c r="AB643" i="19" s="1"/>
  <c r="V643" i="19"/>
  <c r="U643" i="19"/>
  <c r="Q643" i="19"/>
  <c r="P643" i="19"/>
  <c r="O643" i="19"/>
  <c r="N643" i="19"/>
  <c r="C643" i="19"/>
  <c r="AP642" i="19"/>
  <c r="AL642" i="19"/>
  <c r="AM642" i="19" s="1"/>
  <c r="AA642" i="19"/>
  <c r="AB642" i="19" s="1"/>
  <c r="V642" i="19"/>
  <c r="U642" i="19"/>
  <c r="Q642" i="19"/>
  <c r="P642" i="19"/>
  <c r="O642" i="19"/>
  <c r="N642" i="19"/>
  <c r="C642" i="19"/>
  <c r="AP641" i="19"/>
  <c r="AL641" i="19"/>
  <c r="AM641" i="19" s="1"/>
  <c r="AA641" i="19"/>
  <c r="AB641" i="19" s="1"/>
  <c r="V641" i="19"/>
  <c r="U641" i="19"/>
  <c r="O641" i="19"/>
  <c r="Q641" i="19" s="1"/>
  <c r="N641" i="19"/>
  <c r="P641" i="19" s="1"/>
  <c r="C641" i="19"/>
  <c r="A641" i="19"/>
  <c r="A642" i="19" s="1"/>
  <c r="A643" i="19" s="1"/>
  <c r="A644" i="19" s="1"/>
  <c r="A645" i="19" s="1"/>
  <c r="A646" i="19" s="1"/>
  <c r="A647" i="19" s="1"/>
  <c r="A648" i="19" s="1"/>
  <c r="A649" i="19" s="1"/>
  <c r="A650" i="19" s="1"/>
  <c r="A651" i="19" s="1"/>
  <c r="A652" i="19" s="1"/>
  <c r="A653" i="19" s="1"/>
  <c r="A654" i="19" s="1"/>
  <c r="AO640" i="19"/>
  <c r="AK640" i="19"/>
  <c r="Z640" i="19"/>
  <c r="Y640" i="19"/>
  <c r="T640" i="19"/>
  <c r="M640" i="19"/>
  <c r="C640" i="19"/>
  <c r="AP639" i="19"/>
  <c r="AM639" i="19"/>
  <c r="AL639" i="19"/>
  <c r="AB639" i="19"/>
  <c r="AA639" i="19"/>
  <c r="V639" i="19"/>
  <c r="U639" i="19"/>
  <c r="Q639" i="19"/>
  <c r="P639" i="19"/>
  <c r="O639" i="19"/>
  <c r="N639" i="19"/>
  <c r="C639" i="19"/>
  <c r="AP638" i="19"/>
  <c r="AM638" i="19"/>
  <c r="AL638" i="19"/>
  <c r="AB638" i="19"/>
  <c r="AA638" i="19"/>
  <c r="V638" i="19"/>
  <c r="U638" i="19"/>
  <c r="Q638" i="19"/>
  <c r="P638" i="19"/>
  <c r="O638" i="19"/>
  <c r="N638" i="19"/>
  <c r="C638" i="19"/>
  <c r="AP637" i="19"/>
  <c r="AM637" i="19"/>
  <c r="AL637" i="19"/>
  <c r="AA637" i="19"/>
  <c r="AB637" i="19" s="1"/>
  <c r="V637" i="19"/>
  <c r="U637" i="19"/>
  <c r="Q637" i="19"/>
  <c r="P637" i="19"/>
  <c r="O637" i="19"/>
  <c r="N637" i="19"/>
  <c r="C637" i="19"/>
  <c r="AP636" i="19"/>
  <c r="AM636" i="19"/>
  <c r="AL636" i="19"/>
  <c r="AA636" i="19"/>
  <c r="AB636" i="19" s="1"/>
  <c r="V636" i="19"/>
  <c r="U636" i="19"/>
  <c r="Q636" i="19"/>
  <c r="P636" i="19"/>
  <c r="O636" i="19"/>
  <c r="N636" i="19"/>
  <c r="C636" i="19"/>
  <c r="AP635" i="19"/>
  <c r="AM635" i="19"/>
  <c r="AL635" i="19"/>
  <c r="AA635" i="19"/>
  <c r="AB635" i="19" s="1"/>
  <c r="V635" i="19"/>
  <c r="U635" i="19"/>
  <c r="Q635" i="19"/>
  <c r="P635" i="19"/>
  <c r="O635" i="19"/>
  <c r="N635" i="19"/>
  <c r="C635" i="19"/>
  <c r="AP634" i="19"/>
  <c r="AM634" i="19"/>
  <c r="AL634" i="19"/>
  <c r="AA634" i="19"/>
  <c r="AB634" i="19" s="1"/>
  <c r="V634" i="19"/>
  <c r="U634" i="19"/>
  <c r="Q634" i="19"/>
  <c r="P634" i="19"/>
  <c r="O634" i="19"/>
  <c r="N634" i="19"/>
  <c r="C634" i="19"/>
  <c r="AP633" i="19"/>
  <c r="AM633" i="19"/>
  <c r="AL633" i="19"/>
  <c r="AA633" i="19"/>
  <c r="AB633" i="19" s="1"/>
  <c r="V633" i="19"/>
  <c r="U633" i="19"/>
  <c r="Q633" i="19"/>
  <c r="P633" i="19"/>
  <c r="O633" i="19"/>
  <c r="N633" i="19"/>
  <c r="C633" i="19"/>
  <c r="AP632" i="19"/>
  <c r="AM632" i="19"/>
  <c r="AL632" i="19"/>
  <c r="AA632" i="19"/>
  <c r="AB632" i="19" s="1"/>
  <c r="V632" i="19"/>
  <c r="U632" i="19"/>
  <c r="Q632" i="19"/>
  <c r="P632" i="19"/>
  <c r="O632" i="19"/>
  <c r="N632" i="19"/>
  <c r="C632" i="19"/>
  <c r="AP631" i="19"/>
  <c r="AM631" i="19"/>
  <c r="AL631" i="19"/>
  <c r="AA631" i="19"/>
  <c r="AB631" i="19" s="1"/>
  <c r="V631" i="19"/>
  <c r="U631" i="19"/>
  <c r="Q631" i="19"/>
  <c r="P631" i="19"/>
  <c r="O631" i="19"/>
  <c r="N631" i="19"/>
  <c r="C631" i="19"/>
  <c r="AP630" i="19"/>
  <c r="AM630" i="19"/>
  <c r="AL630" i="19"/>
  <c r="AA630" i="19"/>
  <c r="AB630" i="19" s="1"/>
  <c r="V630" i="19"/>
  <c r="U630" i="19"/>
  <c r="Q630" i="19"/>
  <c r="P630" i="19"/>
  <c r="O630" i="19"/>
  <c r="N630" i="19"/>
  <c r="C630" i="19"/>
  <c r="AP629" i="19"/>
  <c r="AM629" i="19"/>
  <c r="AL629" i="19"/>
  <c r="AA629" i="19"/>
  <c r="AB629" i="19" s="1"/>
  <c r="V629" i="19"/>
  <c r="U629" i="19"/>
  <c r="Q629" i="19"/>
  <c r="P629" i="19"/>
  <c r="O629" i="19"/>
  <c r="N629" i="19"/>
  <c r="C629" i="19"/>
  <c r="AP628" i="19"/>
  <c r="AM628" i="19"/>
  <c r="AL628" i="19"/>
  <c r="AA628" i="19"/>
  <c r="AB628" i="19" s="1"/>
  <c r="V628" i="19"/>
  <c r="U628" i="19"/>
  <c r="Q628" i="19"/>
  <c r="P628" i="19"/>
  <c r="O628" i="19"/>
  <c r="N628" i="19"/>
  <c r="C628" i="19"/>
  <c r="AP627" i="19"/>
  <c r="AL627" i="19"/>
  <c r="AM627" i="19" s="1"/>
  <c r="AA627" i="19"/>
  <c r="AB627" i="19" s="1"/>
  <c r="V627" i="19"/>
  <c r="U627" i="19"/>
  <c r="Q627" i="19"/>
  <c r="P627" i="19"/>
  <c r="O627" i="19"/>
  <c r="N627" i="19"/>
  <c r="C627" i="19"/>
  <c r="AP626" i="19"/>
  <c r="AL626" i="19"/>
  <c r="AM626" i="19" s="1"/>
  <c r="AA626" i="19"/>
  <c r="Y626" i="19"/>
  <c r="V626" i="19"/>
  <c r="U626" i="19"/>
  <c r="O626" i="19"/>
  <c r="Q626" i="19" s="1"/>
  <c r="N626" i="19"/>
  <c r="P626" i="19" s="1"/>
  <c r="C626" i="19"/>
  <c r="A626" i="19"/>
  <c r="A627" i="19" s="1"/>
  <c r="A628" i="19" s="1"/>
  <c r="A629" i="19" s="1"/>
  <c r="A630" i="19" s="1"/>
  <c r="A631" i="19" s="1"/>
  <c r="A632" i="19" s="1"/>
  <c r="A633" i="19" s="1"/>
  <c r="A634" i="19" s="1"/>
  <c r="A635" i="19" s="1"/>
  <c r="A636" i="19" s="1"/>
  <c r="A637" i="19" s="1"/>
  <c r="A638" i="19" s="1"/>
  <c r="A639" i="19" s="1"/>
  <c r="AO625" i="19"/>
  <c r="AK625" i="19"/>
  <c r="Z625" i="19"/>
  <c r="T625" i="19"/>
  <c r="M625" i="19"/>
  <c r="C625" i="19"/>
  <c r="AP624" i="19"/>
  <c r="AM624" i="19"/>
  <c r="AL624" i="19"/>
  <c r="AB624" i="19"/>
  <c r="AA624" i="19"/>
  <c r="V624" i="19"/>
  <c r="U624" i="19"/>
  <c r="Q624" i="19"/>
  <c r="P624" i="19"/>
  <c r="O624" i="19"/>
  <c r="N624" i="19"/>
  <c r="C624" i="19"/>
  <c r="AP623" i="19"/>
  <c r="AM623" i="19"/>
  <c r="AL623" i="19"/>
  <c r="AA623" i="19"/>
  <c r="AB623" i="19" s="1"/>
  <c r="V623" i="19"/>
  <c r="U623" i="19"/>
  <c r="Q623" i="19"/>
  <c r="P623" i="19"/>
  <c r="O623" i="19"/>
  <c r="N623" i="19"/>
  <c r="C623" i="19"/>
  <c r="AP622" i="19"/>
  <c r="AM622" i="19"/>
  <c r="AL622" i="19"/>
  <c r="AA622" i="19"/>
  <c r="AB622" i="19" s="1"/>
  <c r="V622" i="19"/>
  <c r="U622" i="19"/>
  <c r="Q622" i="19"/>
  <c r="P622" i="19"/>
  <c r="O622" i="19"/>
  <c r="N622" i="19"/>
  <c r="C622" i="19"/>
  <c r="AP621" i="19"/>
  <c r="AM621" i="19"/>
  <c r="AL621" i="19"/>
  <c r="AA621" i="19"/>
  <c r="AB621" i="19" s="1"/>
  <c r="V621" i="19"/>
  <c r="U621" i="19"/>
  <c r="Q621" i="19"/>
  <c r="P621" i="19"/>
  <c r="O621" i="19"/>
  <c r="N621" i="19"/>
  <c r="C621" i="19"/>
  <c r="AP620" i="19"/>
  <c r="AM620" i="19"/>
  <c r="AL620" i="19"/>
  <c r="AA620" i="19"/>
  <c r="AB620" i="19" s="1"/>
  <c r="V620" i="19"/>
  <c r="U620" i="19"/>
  <c r="Q620" i="19"/>
  <c r="P620" i="19"/>
  <c r="O620" i="19"/>
  <c r="N620" i="19"/>
  <c r="C620" i="19"/>
  <c r="AP619" i="19"/>
  <c r="AM619" i="19"/>
  <c r="AL619" i="19"/>
  <c r="AA619" i="19"/>
  <c r="AB619" i="19" s="1"/>
  <c r="V619" i="19"/>
  <c r="U619" i="19"/>
  <c r="Q619" i="19"/>
  <c r="P619" i="19"/>
  <c r="O619" i="19"/>
  <c r="N619" i="19"/>
  <c r="C619" i="19"/>
  <c r="AP618" i="19"/>
  <c r="AM618" i="19"/>
  <c r="AL618" i="19"/>
  <c r="AA618" i="19"/>
  <c r="AB618" i="19" s="1"/>
  <c r="V618" i="19"/>
  <c r="U618" i="19"/>
  <c r="Q618" i="19"/>
  <c r="P618" i="19"/>
  <c r="O618" i="19"/>
  <c r="N618" i="19"/>
  <c r="C618" i="19"/>
  <c r="AP617" i="19"/>
  <c r="AM617" i="19"/>
  <c r="AL617" i="19"/>
  <c r="AA617" i="19"/>
  <c r="AB617" i="19" s="1"/>
  <c r="V617" i="19"/>
  <c r="U617" i="19"/>
  <c r="Q617" i="19"/>
  <c r="P617" i="19"/>
  <c r="O617" i="19"/>
  <c r="N617" i="19"/>
  <c r="C617" i="19"/>
  <c r="AP616" i="19"/>
  <c r="AM616" i="19"/>
  <c r="AL616" i="19"/>
  <c r="AA616" i="19"/>
  <c r="AB616" i="19" s="1"/>
  <c r="V616" i="19"/>
  <c r="U616" i="19"/>
  <c r="Q616" i="19"/>
  <c r="P616" i="19"/>
  <c r="O616" i="19"/>
  <c r="N616" i="19"/>
  <c r="C616" i="19"/>
  <c r="AP615" i="19"/>
  <c r="AM615" i="19"/>
  <c r="AL615" i="19"/>
  <c r="AA615" i="19"/>
  <c r="AB615" i="19" s="1"/>
  <c r="V615" i="19"/>
  <c r="U615" i="19"/>
  <c r="Q615" i="19"/>
  <c r="P615" i="19"/>
  <c r="O615" i="19"/>
  <c r="N615" i="19"/>
  <c r="C615" i="19"/>
  <c r="AP614" i="19"/>
  <c r="AM614" i="19"/>
  <c r="AL614" i="19"/>
  <c r="AA614" i="19"/>
  <c r="AB614" i="19" s="1"/>
  <c r="V614" i="19"/>
  <c r="U614" i="19"/>
  <c r="Q614" i="19"/>
  <c r="P614" i="19"/>
  <c r="O614" i="19"/>
  <c r="N614" i="19"/>
  <c r="C614" i="19"/>
  <c r="AP613" i="19"/>
  <c r="AL613" i="19"/>
  <c r="AM613" i="19" s="1"/>
  <c r="AA613" i="19"/>
  <c r="AB613" i="19" s="1"/>
  <c r="V613" i="19"/>
  <c r="U613" i="19"/>
  <c r="Q613" i="19"/>
  <c r="P613" i="19"/>
  <c r="O613" i="19"/>
  <c r="N613" i="19"/>
  <c r="C613" i="19"/>
  <c r="AP612" i="19"/>
  <c r="AL612" i="19"/>
  <c r="AM612" i="19" s="1"/>
  <c r="AA612" i="19"/>
  <c r="AB612" i="19" s="1"/>
  <c r="V612" i="19"/>
  <c r="U612" i="19"/>
  <c r="O612" i="19"/>
  <c r="Q612" i="19" s="1"/>
  <c r="N612" i="19"/>
  <c r="P612" i="19" s="1"/>
  <c r="C612" i="19"/>
  <c r="A612" i="19"/>
  <c r="A613" i="19" s="1"/>
  <c r="A614" i="19" s="1"/>
  <c r="A615" i="19" s="1"/>
  <c r="A616" i="19" s="1"/>
  <c r="A617" i="19" s="1"/>
  <c r="A618" i="19" s="1"/>
  <c r="A619" i="19" s="1"/>
  <c r="A620" i="19" s="1"/>
  <c r="A621" i="19" s="1"/>
  <c r="A622" i="19" s="1"/>
  <c r="A623" i="19" s="1"/>
  <c r="A624" i="19" s="1"/>
  <c r="AO611" i="19"/>
  <c r="AK611" i="19"/>
  <c r="Z611" i="19"/>
  <c r="Y611" i="19"/>
  <c r="T611" i="19"/>
  <c r="M611" i="19"/>
  <c r="C611" i="19"/>
  <c r="AP610" i="19"/>
  <c r="AM610" i="19"/>
  <c r="AL610" i="19"/>
  <c r="AB610" i="19"/>
  <c r="AA610" i="19"/>
  <c r="V610" i="19"/>
  <c r="U610" i="19"/>
  <c r="Q610" i="19"/>
  <c r="P610" i="19"/>
  <c r="O610" i="19"/>
  <c r="N610" i="19"/>
  <c r="C610" i="19"/>
  <c r="AP609" i="19"/>
  <c r="AM609" i="19"/>
  <c r="AL609" i="19"/>
  <c r="AB609" i="19"/>
  <c r="AA609" i="19"/>
  <c r="V609" i="19"/>
  <c r="U609" i="19"/>
  <c r="Q609" i="19"/>
  <c r="P609" i="19"/>
  <c r="O609" i="19"/>
  <c r="N609" i="19"/>
  <c r="C609" i="19"/>
  <c r="AP608" i="19"/>
  <c r="AM608" i="19"/>
  <c r="AL608" i="19"/>
  <c r="AA608" i="19"/>
  <c r="AB608" i="19" s="1"/>
  <c r="V608" i="19"/>
  <c r="U608" i="19"/>
  <c r="Q608" i="19"/>
  <c r="P608" i="19"/>
  <c r="O608" i="19"/>
  <c r="N608" i="19"/>
  <c r="C608" i="19"/>
  <c r="AP607" i="19"/>
  <c r="AM607" i="19"/>
  <c r="AL607" i="19"/>
  <c r="AA607" i="19"/>
  <c r="AB607" i="19" s="1"/>
  <c r="V607" i="19"/>
  <c r="U607" i="19"/>
  <c r="Q607" i="19"/>
  <c r="P607" i="19"/>
  <c r="O607" i="19"/>
  <c r="N607" i="19"/>
  <c r="C607" i="19"/>
  <c r="AP606" i="19"/>
  <c r="AM606" i="19"/>
  <c r="AL606" i="19"/>
  <c r="AA606" i="19"/>
  <c r="AB606" i="19" s="1"/>
  <c r="V606" i="19"/>
  <c r="U606" i="19"/>
  <c r="Q606" i="19"/>
  <c r="P606" i="19"/>
  <c r="O606" i="19"/>
  <c r="N606" i="19"/>
  <c r="C606" i="19"/>
  <c r="AP605" i="19"/>
  <c r="AM605" i="19"/>
  <c r="AL605" i="19"/>
  <c r="AA605" i="19"/>
  <c r="AB605" i="19" s="1"/>
  <c r="V605" i="19"/>
  <c r="U605" i="19"/>
  <c r="Q605" i="19"/>
  <c r="P605" i="19"/>
  <c r="O605" i="19"/>
  <c r="N605" i="19"/>
  <c r="C605" i="19"/>
  <c r="AP604" i="19"/>
  <c r="AM604" i="19"/>
  <c r="AL604" i="19"/>
  <c r="AA604" i="19"/>
  <c r="AB604" i="19" s="1"/>
  <c r="V604" i="19"/>
  <c r="U604" i="19"/>
  <c r="Q604" i="19"/>
  <c r="P604" i="19"/>
  <c r="O604" i="19"/>
  <c r="N604" i="19"/>
  <c r="C604" i="19"/>
  <c r="AP603" i="19"/>
  <c r="AM603" i="19"/>
  <c r="AL603" i="19"/>
  <c r="AA603" i="19"/>
  <c r="AB603" i="19" s="1"/>
  <c r="V603" i="19"/>
  <c r="U603" i="19"/>
  <c r="Q603" i="19"/>
  <c r="P603" i="19"/>
  <c r="O603" i="19"/>
  <c r="N603" i="19"/>
  <c r="C603" i="19"/>
  <c r="AP602" i="19"/>
  <c r="AM602" i="19"/>
  <c r="AL602" i="19"/>
  <c r="AA602" i="19"/>
  <c r="AB602" i="19" s="1"/>
  <c r="V602" i="19"/>
  <c r="U602" i="19"/>
  <c r="Q602" i="19"/>
  <c r="P602" i="19"/>
  <c r="O602" i="19"/>
  <c r="N602" i="19"/>
  <c r="C602" i="19"/>
  <c r="AP601" i="19"/>
  <c r="AM601" i="19"/>
  <c r="AL601" i="19"/>
  <c r="AA601" i="19"/>
  <c r="AB601" i="19" s="1"/>
  <c r="V601" i="19"/>
  <c r="U601" i="19"/>
  <c r="Q601" i="19"/>
  <c r="P601" i="19"/>
  <c r="O601" i="19"/>
  <c r="N601" i="19"/>
  <c r="C601" i="19"/>
  <c r="AP600" i="19"/>
  <c r="AM600" i="19"/>
  <c r="AL600" i="19"/>
  <c r="AA600" i="19"/>
  <c r="AB600" i="19" s="1"/>
  <c r="V600" i="19"/>
  <c r="U600" i="19"/>
  <c r="Q600" i="19"/>
  <c r="P600" i="19"/>
  <c r="O600" i="19"/>
  <c r="N600" i="19"/>
  <c r="C600" i="19"/>
  <c r="AP599" i="19"/>
  <c r="AM599" i="19"/>
  <c r="AL599" i="19"/>
  <c r="V599" i="19"/>
  <c r="U599" i="19"/>
  <c r="Q599" i="19"/>
  <c r="P599" i="19"/>
  <c r="O599" i="19"/>
  <c r="N599" i="19"/>
  <c r="C599" i="19"/>
  <c r="AP598" i="19"/>
  <c r="AM598" i="19"/>
  <c r="AL598" i="19"/>
  <c r="AA598" i="19"/>
  <c r="AB598" i="19" s="1"/>
  <c r="U598" i="19"/>
  <c r="V598" i="19" s="1"/>
  <c r="Q598" i="19"/>
  <c r="P598" i="19"/>
  <c r="O598" i="19"/>
  <c r="N598" i="19"/>
  <c r="C598" i="19"/>
  <c r="AP597" i="19"/>
  <c r="AM597" i="19"/>
  <c r="AL597" i="19"/>
  <c r="AA597" i="19"/>
  <c r="AB597" i="19" s="1"/>
  <c r="U597" i="19"/>
  <c r="V597" i="19" s="1"/>
  <c r="Q597" i="19"/>
  <c r="P597" i="19"/>
  <c r="O597" i="19"/>
  <c r="N597" i="19"/>
  <c r="C597" i="19"/>
  <c r="AP596" i="19"/>
  <c r="AM596" i="19"/>
  <c r="AL596" i="19"/>
  <c r="AA596" i="19"/>
  <c r="AB596" i="19" s="1"/>
  <c r="U596" i="19"/>
  <c r="V596" i="19" s="1"/>
  <c r="Q596" i="19"/>
  <c r="P596" i="19"/>
  <c r="O596" i="19"/>
  <c r="N596" i="19"/>
  <c r="C596" i="19"/>
  <c r="AP595" i="19"/>
  <c r="AM595" i="19"/>
  <c r="AL595" i="19"/>
  <c r="AA595" i="19"/>
  <c r="AB595" i="19" s="1"/>
  <c r="U595" i="19"/>
  <c r="V595" i="19" s="1"/>
  <c r="Q595" i="19"/>
  <c r="P595" i="19"/>
  <c r="O595" i="19"/>
  <c r="N595" i="19"/>
  <c r="C595" i="19"/>
  <c r="AP594" i="19"/>
  <c r="AM594" i="19"/>
  <c r="AL594" i="19"/>
  <c r="AA594" i="19"/>
  <c r="AB594" i="19" s="1"/>
  <c r="U594" i="19"/>
  <c r="V594" i="19" s="1"/>
  <c r="Q594" i="19"/>
  <c r="P594" i="19"/>
  <c r="O594" i="19"/>
  <c r="N594" i="19"/>
  <c r="C594" i="19"/>
  <c r="AP593" i="19"/>
  <c r="AM593" i="19"/>
  <c r="AL593" i="19"/>
  <c r="AA593" i="19"/>
  <c r="AB593" i="19" s="1"/>
  <c r="U593" i="19"/>
  <c r="V593" i="19" s="1"/>
  <c r="Q593" i="19"/>
  <c r="P593" i="19"/>
  <c r="O593" i="19"/>
  <c r="N593" i="19"/>
  <c r="C593" i="19"/>
  <c r="AP592" i="19"/>
  <c r="AL592" i="19"/>
  <c r="AM592" i="19" s="1"/>
  <c r="AA592" i="19"/>
  <c r="AB592" i="19" s="1"/>
  <c r="U592" i="19"/>
  <c r="V592" i="19" s="1"/>
  <c r="Q592" i="19"/>
  <c r="P592" i="19"/>
  <c r="O592" i="19"/>
  <c r="N592" i="19"/>
  <c r="C592" i="19"/>
  <c r="AP591" i="19"/>
  <c r="AL591" i="19"/>
  <c r="AM591" i="19" s="1"/>
  <c r="AA591" i="19"/>
  <c r="AB591" i="19" s="1"/>
  <c r="U591" i="19"/>
  <c r="V591" i="19" s="1"/>
  <c r="N591" i="19"/>
  <c r="P591" i="19" s="1"/>
  <c r="C591" i="19"/>
  <c r="A591" i="19"/>
  <c r="A592" i="19" s="1"/>
  <c r="A593" i="19" s="1"/>
  <c r="A594" i="19" s="1"/>
  <c r="A595" i="19" s="1"/>
  <c r="A596" i="19" s="1"/>
  <c r="A597" i="19" s="1"/>
  <c r="A598" i="19" s="1"/>
  <c r="A599" i="19" s="1"/>
  <c r="A600" i="19" s="1"/>
  <c r="A601" i="19" s="1"/>
  <c r="A602" i="19" s="1"/>
  <c r="A603" i="19" s="1"/>
  <c r="A604" i="19" s="1"/>
  <c r="A605" i="19" s="1"/>
  <c r="A606" i="19" s="1"/>
  <c r="A607" i="19" s="1"/>
  <c r="A608" i="19" s="1"/>
  <c r="A609" i="19" s="1"/>
  <c r="A610" i="19" s="1"/>
  <c r="AO590" i="19"/>
  <c r="AK590" i="19"/>
  <c r="Z590" i="19"/>
  <c r="Y590" i="19"/>
  <c r="T590" i="19"/>
  <c r="M590" i="19"/>
  <c r="C590" i="19"/>
  <c r="AP589" i="19"/>
  <c r="AM589" i="19"/>
  <c r="AL589" i="19"/>
  <c r="AB589" i="19"/>
  <c r="AA589" i="19"/>
  <c r="V589" i="19"/>
  <c r="U589" i="19"/>
  <c r="Q589" i="19"/>
  <c r="P589" i="19"/>
  <c r="O589" i="19"/>
  <c r="N589" i="19"/>
  <c r="C589" i="19"/>
  <c r="AP588" i="19"/>
  <c r="AM588" i="19"/>
  <c r="AL588" i="19"/>
  <c r="AA588" i="19"/>
  <c r="AB588" i="19" s="1"/>
  <c r="V588" i="19"/>
  <c r="U588" i="19"/>
  <c r="Q588" i="19"/>
  <c r="P588" i="19"/>
  <c r="O588" i="19"/>
  <c r="N588" i="19"/>
  <c r="C588" i="19"/>
  <c r="AP587" i="19"/>
  <c r="AM587" i="19"/>
  <c r="AL587" i="19"/>
  <c r="AA587" i="19"/>
  <c r="AB587" i="19" s="1"/>
  <c r="V587" i="19"/>
  <c r="U587" i="19"/>
  <c r="Q587" i="19"/>
  <c r="P587" i="19"/>
  <c r="O587" i="19"/>
  <c r="N587" i="19"/>
  <c r="C587" i="19"/>
  <c r="AP586" i="19"/>
  <c r="AM586" i="19"/>
  <c r="AL586" i="19"/>
  <c r="AA586" i="19"/>
  <c r="AB586" i="19" s="1"/>
  <c r="V586" i="19"/>
  <c r="U586" i="19"/>
  <c r="Q586" i="19"/>
  <c r="P586" i="19"/>
  <c r="O586" i="19"/>
  <c r="N586" i="19"/>
  <c r="C586" i="19"/>
  <c r="AP585" i="19"/>
  <c r="AM585" i="19"/>
  <c r="AL585" i="19"/>
  <c r="AA585" i="19"/>
  <c r="AB585" i="19" s="1"/>
  <c r="V585" i="19"/>
  <c r="U585" i="19"/>
  <c r="Q585" i="19"/>
  <c r="P585" i="19"/>
  <c r="O585" i="19"/>
  <c r="N585" i="19"/>
  <c r="C585" i="19"/>
  <c r="AP584" i="19"/>
  <c r="AM584" i="19"/>
  <c r="AL584" i="19"/>
  <c r="AA584" i="19"/>
  <c r="AB584" i="19" s="1"/>
  <c r="V584" i="19"/>
  <c r="U584" i="19"/>
  <c r="Q584" i="19"/>
  <c r="P584" i="19"/>
  <c r="O584" i="19"/>
  <c r="N584" i="19"/>
  <c r="C584" i="19"/>
  <c r="AP583" i="19"/>
  <c r="AM583" i="19"/>
  <c r="AL583" i="19"/>
  <c r="AA583" i="19"/>
  <c r="AB583" i="19" s="1"/>
  <c r="V583" i="19"/>
  <c r="U583" i="19"/>
  <c r="Q583" i="19"/>
  <c r="P583" i="19"/>
  <c r="O583" i="19"/>
  <c r="N583" i="19"/>
  <c r="C583" i="19"/>
  <c r="AP582" i="19"/>
  <c r="AM582" i="19"/>
  <c r="AL582" i="19"/>
  <c r="AA582" i="19"/>
  <c r="AB582" i="19" s="1"/>
  <c r="V582" i="19"/>
  <c r="U582" i="19"/>
  <c r="Q582" i="19"/>
  <c r="P582" i="19"/>
  <c r="O582" i="19"/>
  <c r="N582" i="19"/>
  <c r="C582" i="19"/>
  <c r="AP581" i="19"/>
  <c r="AM581" i="19"/>
  <c r="AL581" i="19"/>
  <c r="AA581" i="19"/>
  <c r="AB581" i="19" s="1"/>
  <c r="V581" i="19"/>
  <c r="U581" i="19"/>
  <c r="Q581" i="19"/>
  <c r="P581" i="19"/>
  <c r="O581" i="19"/>
  <c r="N581" i="19"/>
  <c r="C581" i="19"/>
  <c r="AP580" i="19"/>
  <c r="AL580" i="19"/>
  <c r="AM580" i="19" s="1"/>
  <c r="AA580" i="19"/>
  <c r="AB580" i="19" s="1"/>
  <c r="V580" i="19"/>
  <c r="U580" i="19"/>
  <c r="Q580" i="19"/>
  <c r="P580" i="19"/>
  <c r="O580" i="19"/>
  <c r="N580" i="19"/>
  <c r="C580" i="19"/>
  <c r="AP579" i="19"/>
  <c r="AL579" i="19"/>
  <c r="AM579" i="19" s="1"/>
  <c r="AA579" i="19"/>
  <c r="AB579" i="19" s="1"/>
  <c r="V579" i="19"/>
  <c r="U579" i="19"/>
  <c r="O579" i="19"/>
  <c r="Q579" i="19" s="1"/>
  <c r="N579" i="19"/>
  <c r="P579" i="19" s="1"/>
  <c r="C579" i="19"/>
  <c r="A579" i="19"/>
  <c r="A580" i="19" s="1"/>
  <c r="A581" i="19" s="1"/>
  <c r="A582" i="19" s="1"/>
  <c r="A583" i="19" s="1"/>
  <c r="A584" i="19" s="1"/>
  <c r="A585" i="19" s="1"/>
  <c r="A586" i="19" s="1"/>
  <c r="A587" i="19" s="1"/>
  <c r="A588" i="19" s="1"/>
  <c r="A589" i="19" s="1"/>
  <c r="AO578" i="19"/>
  <c r="AK578" i="19"/>
  <c r="Z578" i="19"/>
  <c r="Y578" i="19"/>
  <c r="T578" i="19"/>
  <c r="M578" i="19"/>
  <c r="C578" i="19"/>
  <c r="AP577" i="19"/>
  <c r="AM577" i="19"/>
  <c r="AL577" i="19"/>
  <c r="AB577" i="19"/>
  <c r="AA577" i="19"/>
  <c r="V577" i="19"/>
  <c r="U577" i="19"/>
  <c r="Q577" i="19"/>
  <c r="P577" i="19"/>
  <c r="O577" i="19"/>
  <c r="N577" i="19"/>
  <c r="C577" i="19"/>
  <c r="AP576" i="19"/>
  <c r="AM576" i="19"/>
  <c r="AL576" i="19"/>
  <c r="AA576" i="19"/>
  <c r="AB576" i="19" s="1"/>
  <c r="V576" i="19"/>
  <c r="U576" i="19"/>
  <c r="Q576" i="19"/>
  <c r="P576" i="19"/>
  <c r="O576" i="19"/>
  <c r="N576" i="19"/>
  <c r="C576" i="19"/>
  <c r="AP575" i="19"/>
  <c r="AM575" i="19"/>
  <c r="AL575" i="19"/>
  <c r="AA575" i="19"/>
  <c r="AB575" i="19" s="1"/>
  <c r="V575" i="19"/>
  <c r="U575" i="19"/>
  <c r="Q575" i="19"/>
  <c r="P575" i="19"/>
  <c r="O575" i="19"/>
  <c r="N575" i="19"/>
  <c r="C575" i="19"/>
  <c r="AP574" i="19"/>
  <c r="AM574" i="19"/>
  <c r="AL574" i="19"/>
  <c r="AA574" i="19"/>
  <c r="AB574" i="19" s="1"/>
  <c r="V574" i="19"/>
  <c r="U574" i="19"/>
  <c r="Q574" i="19"/>
  <c r="P574" i="19"/>
  <c r="O574" i="19"/>
  <c r="N574" i="19"/>
  <c r="C574" i="19"/>
  <c r="AP573" i="19"/>
  <c r="AM573" i="19"/>
  <c r="AL573" i="19"/>
  <c r="AA573" i="19"/>
  <c r="AB573" i="19" s="1"/>
  <c r="V573" i="19"/>
  <c r="U573" i="19"/>
  <c r="Q573" i="19"/>
  <c r="P573" i="19"/>
  <c r="O573" i="19"/>
  <c r="N573" i="19"/>
  <c r="C573" i="19"/>
  <c r="AP572" i="19"/>
  <c r="AM572" i="19"/>
  <c r="AL572" i="19"/>
  <c r="AA572" i="19"/>
  <c r="AB572" i="19" s="1"/>
  <c r="V572" i="19"/>
  <c r="U572" i="19"/>
  <c r="Q572" i="19"/>
  <c r="P572" i="19"/>
  <c r="O572" i="19"/>
  <c r="N572" i="19"/>
  <c r="C572" i="19"/>
  <c r="AP571" i="19"/>
  <c r="AM571" i="19"/>
  <c r="AL571" i="19"/>
  <c r="AA571" i="19"/>
  <c r="AB571" i="19" s="1"/>
  <c r="V571" i="19"/>
  <c r="U571" i="19"/>
  <c r="Q571" i="19"/>
  <c r="P571" i="19"/>
  <c r="O571" i="19"/>
  <c r="N571" i="19"/>
  <c r="C571" i="19"/>
  <c r="AP570" i="19"/>
  <c r="AM570" i="19"/>
  <c r="AL570" i="19"/>
  <c r="AA570" i="19"/>
  <c r="AB570" i="19" s="1"/>
  <c r="V570" i="19"/>
  <c r="U570" i="19"/>
  <c r="Q570" i="19"/>
  <c r="P570" i="19"/>
  <c r="O570" i="19"/>
  <c r="N570" i="19"/>
  <c r="C570" i="19"/>
  <c r="AP569" i="19"/>
  <c r="AM569" i="19"/>
  <c r="AL569" i="19"/>
  <c r="AA569" i="19"/>
  <c r="AB569" i="19" s="1"/>
  <c r="V569" i="19"/>
  <c r="U569" i="19"/>
  <c r="Q569" i="19"/>
  <c r="P569" i="19"/>
  <c r="O569" i="19"/>
  <c r="N569" i="19"/>
  <c r="C569" i="19"/>
  <c r="AP568" i="19"/>
  <c r="AM568" i="19"/>
  <c r="AL568" i="19"/>
  <c r="AA568" i="19"/>
  <c r="AB568" i="19" s="1"/>
  <c r="V568" i="19"/>
  <c r="U568" i="19"/>
  <c r="Q568" i="19"/>
  <c r="P568" i="19"/>
  <c r="O568" i="19"/>
  <c r="N568" i="19"/>
  <c r="C568" i="19"/>
  <c r="AP567" i="19"/>
  <c r="AL567" i="19"/>
  <c r="AM567" i="19" s="1"/>
  <c r="AA567" i="19"/>
  <c r="AB567" i="19" s="1"/>
  <c r="V567" i="19"/>
  <c r="U567" i="19"/>
  <c r="Q567" i="19"/>
  <c r="P567" i="19"/>
  <c r="O567" i="19"/>
  <c r="N567" i="19"/>
  <c r="C567" i="19"/>
  <c r="AP566" i="19"/>
  <c r="AL566" i="19"/>
  <c r="AM566" i="19" s="1"/>
  <c r="AA566" i="19"/>
  <c r="AB566" i="19" s="1"/>
  <c r="V566" i="19"/>
  <c r="U566" i="19"/>
  <c r="O566" i="19"/>
  <c r="Q566" i="19" s="1"/>
  <c r="N566" i="19"/>
  <c r="P566" i="19" s="1"/>
  <c r="C566" i="19"/>
  <c r="A566" i="19"/>
  <c r="A567" i="19" s="1"/>
  <c r="A568" i="19" s="1"/>
  <c r="A569" i="19" s="1"/>
  <c r="A570" i="19" s="1"/>
  <c r="A571" i="19" s="1"/>
  <c r="A572" i="19" s="1"/>
  <c r="A573" i="19" s="1"/>
  <c r="A574" i="19" s="1"/>
  <c r="A575" i="19" s="1"/>
  <c r="A576" i="19" s="1"/>
  <c r="A577" i="19" s="1"/>
  <c r="AO565" i="19"/>
  <c r="AK565" i="19"/>
  <c r="Z565" i="19"/>
  <c r="Y565" i="19"/>
  <c r="T565" i="19"/>
  <c r="M565" i="19"/>
  <c r="C565" i="19"/>
  <c r="AP564" i="19"/>
  <c r="AM564" i="19"/>
  <c r="AL564" i="19"/>
  <c r="AB564" i="19"/>
  <c r="AA564" i="19"/>
  <c r="V564" i="19"/>
  <c r="U564" i="19"/>
  <c r="Q564" i="19"/>
  <c r="P564" i="19"/>
  <c r="O564" i="19"/>
  <c r="N564" i="19"/>
  <c r="C564" i="19"/>
  <c r="AP563" i="19"/>
  <c r="AM563" i="19"/>
  <c r="AL563" i="19"/>
  <c r="AA563" i="19"/>
  <c r="AB563" i="19" s="1"/>
  <c r="V563" i="19"/>
  <c r="U563" i="19"/>
  <c r="Q563" i="19"/>
  <c r="P563" i="19"/>
  <c r="O563" i="19"/>
  <c r="N563" i="19"/>
  <c r="C563" i="19"/>
  <c r="AP562" i="19"/>
  <c r="AM562" i="19"/>
  <c r="AL562" i="19"/>
  <c r="AA562" i="19"/>
  <c r="AB562" i="19" s="1"/>
  <c r="V562" i="19"/>
  <c r="U562" i="19"/>
  <c r="Q562" i="19"/>
  <c r="P562" i="19"/>
  <c r="O562" i="19"/>
  <c r="N562" i="19"/>
  <c r="C562" i="19"/>
  <c r="AP561" i="19"/>
  <c r="AM561" i="19"/>
  <c r="AL561" i="19"/>
  <c r="AA561" i="19"/>
  <c r="AB561" i="19" s="1"/>
  <c r="V561" i="19"/>
  <c r="U561" i="19"/>
  <c r="Q561" i="19"/>
  <c r="P561" i="19"/>
  <c r="O561" i="19"/>
  <c r="N561" i="19"/>
  <c r="C561" i="19"/>
  <c r="AP560" i="19"/>
  <c r="AM560" i="19"/>
  <c r="AL560" i="19"/>
  <c r="AA560" i="19"/>
  <c r="AB560" i="19" s="1"/>
  <c r="V560" i="19"/>
  <c r="U560" i="19"/>
  <c r="Q560" i="19"/>
  <c r="P560" i="19"/>
  <c r="O560" i="19"/>
  <c r="N560" i="19"/>
  <c r="C560" i="19"/>
  <c r="AP559" i="19"/>
  <c r="AM559" i="19"/>
  <c r="AL559" i="19"/>
  <c r="AA559" i="19"/>
  <c r="AB559" i="19" s="1"/>
  <c r="V559" i="19"/>
  <c r="U559" i="19"/>
  <c r="Q559" i="19"/>
  <c r="P559" i="19"/>
  <c r="O559" i="19"/>
  <c r="N559" i="19"/>
  <c r="C559" i="19"/>
  <c r="AP558" i="19"/>
  <c r="AM558" i="19"/>
  <c r="AL558" i="19"/>
  <c r="AA558" i="19"/>
  <c r="AB558" i="19" s="1"/>
  <c r="V558" i="19"/>
  <c r="U558" i="19"/>
  <c r="Q558" i="19"/>
  <c r="P558" i="19"/>
  <c r="O558" i="19"/>
  <c r="N558" i="19"/>
  <c r="C558" i="19"/>
  <c r="AP557" i="19"/>
  <c r="AM557" i="19"/>
  <c r="AL557" i="19"/>
  <c r="AA557" i="19"/>
  <c r="AB557" i="19" s="1"/>
  <c r="V557" i="19"/>
  <c r="U557" i="19"/>
  <c r="Q557" i="19"/>
  <c r="P557" i="19"/>
  <c r="O557" i="19"/>
  <c r="N557" i="19"/>
  <c r="C557" i="19"/>
  <c r="AP556" i="19"/>
  <c r="AM556" i="19"/>
  <c r="AL556" i="19"/>
  <c r="AA556" i="19"/>
  <c r="AB556" i="19" s="1"/>
  <c r="V556" i="19"/>
  <c r="U556" i="19"/>
  <c r="Q556" i="19"/>
  <c r="P556" i="19"/>
  <c r="O556" i="19"/>
  <c r="N556" i="19"/>
  <c r="C556" i="19"/>
  <c r="AP555" i="19"/>
  <c r="AM555" i="19"/>
  <c r="AL555" i="19"/>
  <c r="AA555" i="19"/>
  <c r="AB555" i="19" s="1"/>
  <c r="V555" i="19"/>
  <c r="U555" i="19"/>
  <c r="Q555" i="19"/>
  <c r="P555" i="19"/>
  <c r="O555" i="19"/>
  <c r="N555" i="19"/>
  <c r="C555" i="19"/>
  <c r="AP554" i="19"/>
  <c r="AM554" i="19"/>
  <c r="AL554" i="19"/>
  <c r="AA554" i="19"/>
  <c r="AB554" i="19" s="1"/>
  <c r="V554" i="19"/>
  <c r="U554" i="19"/>
  <c r="Q554" i="19"/>
  <c r="P554" i="19"/>
  <c r="O554" i="19"/>
  <c r="N554" i="19"/>
  <c r="C554" i="19"/>
  <c r="AP553" i="19"/>
  <c r="AM553" i="19"/>
  <c r="AL553" i="19"/>
  <c r="AA553" i="19"/>
  <c r="AB553" i="19" s="1"/>
  <c r="V553" i="19"/>
  <c r="U553" i="19"/>
  <c r="Q553" i="19"/>
  <c r="P553" i="19"/>
  <c r="O553" i="19"/>
  <c r="N553" i="19"/>
  <c r="C553" i="19"/>
  <c r="AP552" i="19"/>
  <c r="AM552" i="19"/>
  <c r="AL552" i="19"/>
  <c r="AA552" i="19"/>
  <c r="AB552" i="19" s="1"/>
  <c r="V552" i="19"/>
  <c r="U552" i="19"/>
  <c r="Q552" i="19"/>
  <c r="P552" i="19"/>
  <c r="O552" i="19"/>
  <c r="N552" i="19"/>
  <c r="C552" i="19"/>
  <c r="AP551" i="19"/>
  <c r="AM551" i="19"/>
  <c r="AL551" i="19"/>
  <c r="AA551" i="19"/>
  <c r="AB551" i="19" s="1"/>
  <c r="V551" i="19"/>
  <c r="U551" i="19"/>
  <c r="Q551" i="19"/>
  <c r="P551" i="19"/>
  <c r="O551" i="19"/>
  <c r="N551" i="19"/>
  <c r="C551" i="19"/>
  <c r="AP550" i="19"/>
  <c r="AL550" i="19"/>
  <c r="AM550" i="19" s="1"/>
  <c r="AA550" i="19"/>
  <c r="AB550" i="19" s="1"/>
  <c r="V550" i="19"/>
  <c r="U550" i="19"/>
  <c r="Q550" i="19"/>
  <c r="P550" i="19"/>
  <c r="O550" i="19"/>
  <c r="N550" i="19"/>
  <c r="C550" i="19"/>
  <c r="AP549" i="19"/>
  <c r="AL549" i="19"/>
  <c r="AM549" i="19" s="1"/>
  <c r="AA549" i="19"/>
  <c r="AB549" i="19" s="1"/>
  <c r="V549" i="19"/>
  <c r="U549" i="19"/>
  <c r="O549" i="19"/>
  <c r="Q549" i="19" s="1"/>
  <c r="N549" i="19"/>
  <c r="P549" i="19" s="1"/>
  <c r="C549" i="19"/>
  <c r="A549" i="19"/>
  <c r="A550" i="19" s="1"/>
  <c r="A551" i="19" s="1"/>
  <c r="A552" i="19" s="1"/>
  <c r="A553" i="19" s="1"/>
  <c r="A554" i="19" s="1"/>
  <c r="A555" i="19" s="1"/>
  <c r="A556" i="19" s="1"/>
  <c r="A557" i="19" s="1"/>
  <c r="A558" i="19" s="1"/>
  <c r="A559" i="19" s="1"/>
  <c r="A560" i="19" s="1"/>
  <c r="A561" i="19" s="1"/>
  <c r="A562" i="19" s="1"/>
  <c r="A563" i="19" s="1"/>
  <c r="A564" i="19" s="1"/>
  <c r="AO548" i="19"/>
  <c r="AK548" i="19"/>
  <c r="Z548" i="19"/>
  <c r="Y548" i="19"/>
  <c r="T548" i="19"/>
  <c r="M548" i="19"/>
  <c r="C548" i="19"/>
  <c r="AP547" i="19"/>
  <c r="AM547" i="19"/>
  <c r="AL547" i="19"/>
  <c r="AB547" i="19"/>
  <c r="AA547" i="19"/>
  <c r="V547" i="19"/>
  <c r="U547" i="19"/>
  <c r="Q547" i="19"/>
  <c r="P547" i="19"/>
  <c r="O547" i="19"/>
  <c r="N547" i="19"/>
  <c r="C547" i="19"/>
  <c r="AP546" i="19"/>
  <c r="AM546" i="19"/>
  <c r="AL546" i="19"/>
  <c r="AA546" i="19"/>
  <c r="AB546" i="19" s="1"/>
  <c r="V546" i="19"/>
  <c r="U546" i="19"/>
  <c r="Q546" i="19"/>
  <c r="P546" i="19"/>
  <c r="O546" i="19"/>
  <c r="N546" i="19"/>
  <c r="C546" i="19"/>
  <c r="AP545" i="19"/>
  <c r="AM545" i="19"/>
  <c r="AL545" i="19"/>
  <c r="AA545" i="19"/>
  <c r="AB545" i="19" s="1"/>
  <c r="V545" i="19"/>
  <c r="U545" i="19"/>
  <c r="Q545" i="19"/>
  <c r="P545" i="19"/>
  <c r="O545" i="19"/>
  <c r="N545" i="19"/>
  <c r="C545" i="19"/>
  <c r="AP544" i="19"/>
  <c r="AM544" i="19"/>
  <c r="AL544" i="19"/>
  <c r="AA544" i="19"/>
  <c r="AB544" i="19" s="1"/>
  <c r="V544" i="19"/>
  <c r="U544" i="19"/>
  <c r="Q544" i="19"/>
  <c r="P544" i="19"/>
  <c r="O544" i="19"/>
  <c r="N544" i="19"/>
  <c r="C544" i="19"/>
  <c r="AP543" i="19"/>
  <c r="AM543" i="19"/>
  <c r="AL543" i="19"/>
  <c r="AA543" i="19"/>
  <c r="AB543" i="19" s="1"/>
  <c r="V543" i="19"/>
  <c r="U543" i="19"/>
  <c r="Q543" i="19"/>
  <c r="P543" i="19"/>
  <c r="O543" i="19"/>
  <c r="N543" i="19"/>
  <c r="C543" i="19"/>
  <c r="AP542" i="19"/>
  <c r="AM542" i="19"/>
  <c r="AL542" i="19"/>
  <c r="AA542" i="19"/>
  <c r="AB542" i="19" s="1"/>
  <c r="V542" i="19"/>
  <c r="U542" i="19"/>
  <c r="Q542" i="19"/>
  <c r="P542" i="19"/>
  <c r="O542" i="19"/>
  <c r="N542" i="19"/>
  <c r="C542" i="19"/>
  <c r="AP541" i="19"/>
  <c r="AM541" i="19"/>
  <c r="AL541" i="19"/>
  <c r="AA541" i="19"/>
  <c r="AB541" i="19" s="1"/>
  <c r="V541" i="19"/>
  <c r="U541" i="19"/>
  <c r="Q541" i="19"/>
  <c r="P541" i="19"/>
  <c r="O541" i="19"/>
  <c r="N541" i="19"/>
  <c r="C541" i="19"/>
  <c r="AP540" i="19"/>
  <c r="AM540" i="19"/>
  <c r="AL540" i="19"/>
  <c r="AA540" i="19"/>
  <c r="AB540" i="19" s="1"/>
  <c r="V540" i="19"/>
  <c r="U540" i="19"/>
  <c r="Q540" i="19"/>
  <c r="P540" i="19"/>
  <c r="O540" i="19"/>
  <c r="N540" i="19"/>
  <c r="C540" i="19"/>
  <c r="AP539" i="19"/>
  <c r="AM539" i="19"/>
  <c r="AL539" i="19"/>
  <c r="AA539" i="19"/>
  <c r="AB539" i="19" s="1"/>
  <c r="V539" i="19"/>
  <c r="U539" i="19"/>
  <c r="Q539" i="19"/>
  <c r="P539" i="19"/>
  <c r="O539" i="19"/>
  <c r="N539" i="19"/>
  <c r="C539" i="19"/>
  <c r="AP538" i="19"/>
  <c r="AM538" i="19"/>
  <c r="AL538" i="19"/>
  <c r="AA538" i="19"/>
  <c r="AB538" i="19" s="1"/>
  <c r="V538" i="19"/>
  <c r="U538" i="19"/>
  <c r="Q538" i="19"/>
  <c r="P538" i="19"/>
  <c r="O538" i="19"/>
  <c r="N538" i="19"/>
  <c r="C538" i="19"/>
  <c r="AP537" i="19"/>
  <c r="AM537" i="19"/>
  <c r="AL537" i="19"/>
  <c r="AA537" i="19"/>
  <c r="AB537" i="19" s="1"/>
  <c r="V537" i="19"/>
  <c r="U537" i="19"/>
  <c r="Q537" i="19"/>
  <c r="P537" i="19"/>
  <c r="O537" i="19"/>
  <c r="N537" i="19"/>
  <c r="C537" i="19"/>
  <c r="AP536" i="19"/>
  <c r="AM536" i="19"/>
  <c r="AL536" i="19"/>
  <c r="AA536" i="19"/>
  <c r="AB536" i="19" s="1"/>
  <c r="V536" i="19"/>
  <c r="U536" i="19"/>
  <c r="Q536" i="19"/>
  <c r="P536" i="19"/>
  <c r="O536" i="19"/>
  <c r="N536" i="19"/>
  <c r="C536" i="19"/>
  <c r="AP535" i="19"/>
  <c r="AL535" i="19"/>
  <c r="AM535" i="19" s="1"/>
  <c r="AA535" i="19"/>
  <c r="AB535" i="19" s="1"/>
  <c r="V535" i="19"/>
  <c r="U535" i="19"/>
  <c r="Q535" i="19"/>
  <c r="P535" i="19"/>
  <c r="O535" i="19"/>
  <c r="N535" i="19"/>
  <c r="C535" i="19"/>
  <c r="AP534" i="19"/>
  <c r="AL534" i="19"/>
  <c r="AM534" i="19" s="1"/>
  <c r="AA534" i="19"/>
  <c r="AB534" i="19" s="1"/>
  <c r="V534" i="19"/>
  <c r="U534" i="19"/>
  <c r="O534" i="19"/>
  <c r="Q534" i="19" s="1"/>
  <c r="N534" i="19"/>
  <c r="P534" i="19" s="1"/>
  <c r="C534" i="19"/>
  <c r="A534" i="19"/>
  <c r="A535" i="19" s="1"/>
  <c r="A536" i="19" s="1"/>
  <c r="A537" i="19" s="1"/>
  <c r="A538" i="19" s="1"/>
  <c r="A539" i="19" s="1"/>
  <c r="A540" i="19" s="1"/>
  <c r="A541" i="19" s="1"/>
  <c r="A542" i="19" s="1"/>
  <c r="A543" i="19" s="1"/>
  <c r="A544" i="19" s="1"/>
  <c r="A545" i="19" s="1"/>
  <c r="A546" i="19" s="1"/>
  <c r="A547" i="19" s="1"/>
  <c r="AO533" i="19"/>
  <c r="AK533" i="19"/>
  <c r="Z533" i="19"/>
  <c r="Y533" i="19"/>
  <c r="T533" i="19"/>
  <c r="M533" i="19"/>
  <c r="C533" i="19"/>
  <c r="AP532" i="19"/>
  <c r="AM532" i="19"/>
  <c r="AL532" i="19"/>
  <c r="AB532" i="19"/>
  <c r="AA532" i="19"/>
  <c r="V532" i="19"/>
  <c r="U532" i="19"/>
  <c r="Q532" i="19"/>
  <c r="P532" i="19"/>
  <c r="O532" i="19"/>
  <c r="N532" i="19"/>
  <c r="C532" i="19"/>
  <c r="AP531" i="19"/>
  <c r="AM531" i="19"/>
  <c r="AL531" i="19"/>
  <c r="AA531" i="19"/>
  <c r="AB531" i="19" s="1"/>
  <c r="V531" i="19"/>
  <c r="U531" i="19"/>
  <c r="Q531" i="19"/>
  <c r="P531" i="19"/>
  <c r="O531" i="19"/>
  <c r="N531" i="19"/>
  <c r="C531" i="19"/>
  <c r="AP530" i="19"/>
  <c r="AM530" i="19"/>
  <c r="AL530" i="19"/>
  <c r="AA530" i="19"/>
  <c r="AB530" i="19" s="1"/>
  <c r="V530" i="19"/>
  <c r="U530" i="19"/>
  <c r="Q530" i="19"/>
  <c r="P530" i="19"/>
  <c r="O530" i="19"/>
  <c r="N530" i="19"/>
  <c r="C530" i="19"/>
  <c r="AP529" i="19"/>
  <c r="AM529" i="19"/>
  <c r="AL529" i="19"/>
  <c r="AA529" i="19"/>
  <c r="AB529" i="19" s="1"/>
  <c r="V529" i="19"/>
  <c r="U529" i="19"/>
  <c r="Q529" i="19"/>
  <c r="P529" i="19"/>
  <c r="O529" i="19"/>
  <c r="N529" i="19"/>
  <c r="C529" i="19"/>
  <c r="AP528" i="19"/>
  <c r="AM528" i="19"/>
  <c r="AL528" i="19"/>
  <c r="AA528" i="19"/>
  <c r="AB528" i="19" s="1"/>
  <c r="V528" i="19"/>
  <c r="U528" i="19"/>
  <c r="Q528" i="19"/>
  <c r="P528" i="19"/>
  <c r="O528" i="19"/>
  <c r="N528" i="19"/>
  <c r="C528" i="19"/>
  <c r="AP527" i="19"/>
  <c r="AM527" i="19"/>
  <c r="AL527" i="19"/>
  <c r="AA527" i="19"/>
  <c r="AB527" i="19" s="1"/>
  <c r="V527" i="19"/>
  <c r="U527" i="19"/>
  <c r="Q527" i="19"/>
  <c r="P527" i="19"/>
  <c r="O527" i="19"/>
  <c r="N527" i="19"/>
  <c r="C527" i="19"/>
  <c r="AP526" i="19"/>
  <c r="AM526" i="19"/>
  <c r="AL526" i="19"/>
  <c r="AA526" i="19"/>
  <c r="AB526" i="19" s="1"/>
  <c r="V526" i="19"/>
  <c r="U526" i="19"/>
  <c r="Q526" i="19"/>
  <c r="P526" i="19"/>
  <c r="O526" i="19"/>
  <c r="N526" i="19"/>
  <c r="C526" i="19"/>
  <c r="AP525" i="19"/>
  <c r="AM525" i="19"/>
  <c r="AL525" i="19"/>
  <c r="AA525" i="19"/>
  <c r="AB525" i="19" s="1"/>
  <c r="V525" i="19"/>
  <c r="U525" i="19"/>
  <c r="Q525" i="19"/>
  <c r="P525" i="19"/>
  <c r="O525" i="19"/>
  <c r="N525" i="19"/>
  <c r="C525" i="19"/>
  <c r="AP524" i="19"/>
  <c r="AM524" i="19"/>
  <c r="AL524" i="19"/>
  <c r="AA524" i="19"/>
  <c r="AB524" i="19" s="1"/>
  <c r="V524" i="19"/>
  <c r="U524" i="19"/>
  <c r="Q524" i="19"/>
  <c r="P524" i="19"/>
  <c r="O524" i="19"/>
  <c r="N524" i="19"/>
  <c r="C524" i="19"/>
  <c r="AP523" i="19"/>
  <c r="AM523" i="19"/>
  <c r="AL523" i="19"/>
  <c r="AA523" i="19"/>
  <c r="AB523" i="19" s="1"/>
  <c r="V523" i="19"/>
  <c r="U523" i="19"/>
  <c r="Q523" i="19"/>
  <c r="P523" i="19"/>
  <c r="O523" i="19"/>
  <c r="N523" i="19"/>
  <c r="C523" i="19"/>
  <c r="AP522" i="19"/>
  <c r="AM522" i="19"/>
  <c r="AL522" i="19"/>
  <c r="AA522" i="19"/>
  <c r="AB522" i="19" s="1"/>
  <c r="V522" i="19"/>
  <c r="U522" i="19"/>
  <c r="Q522" i="19"/>
  <c r="P522" i="19"/>
  <c r="O522" i="19"/>
  <c r="N522" i="19"/>
  <c r="C522" i="19"/>
  <c r="AP521" i="19"/>
  <c r="AM521" i="19"/>
  <c r="AL521" i="19"/>
  <c r="AA521" i="19"/>
  <c r="AB521" i="19" s="1"/>
  <c r="V521" i="19"/>
  <c r="U521" i="19"/>
  <c r="Q521" i="19"/>
  <c r="P521" i="19"/>
  <c r="O521" i="19"/>
  <c r="N521" i="19"/>
  <c r="C521" i="19"/>
  <c r="AP520" i="19"/>
  <c r="AM520" i="19"/>
  <c r="AL520" i="19"/>
  <c r="AA520" i="19"/>
  <c r="AB520" i="19" s="1"/>
  <c r="V520" i="19"/>
  <c r="U520" i="19"/>
  <c r="Q520" i="19"/>
  <c r="P520" i="19"/>
  <c r="O520" i="19"/>
  <c r="N520" i="19"/>
  <c r="C520" i="19"/>
  <c r="AP519" i="19"/>
  <c r="AL519" i="19"/>
  <c r="AM519" i="19" s="1"/>
  <c r="AA519" i="19"/>
  <c r="AB519" i="19" s="1"/>
  <c r="V519" i="19"/>
  <c r="U519" i="19"/>
  <c r="Q519" i="19"/>
  <c r="P519" i="19"/>
  <c r="O519" i="19"/>
  <c r="N519" i="19"/>
  <c r="C519" i="19"/>
  <c r="AP518" i="19"/>
  <c r="AL518" i="19"/>
  <c r="AM518" i="19" s="1"/>
  <c r="AA518" i="19"/>
  <c r="AB518" i="19" s="1"/>
  <c r="V518" i="19"/>
  <c r="U518" i="19"/>
  <c r="O518" i="19"/>
  <c r="Q518" i="19" s="1"/>
  <c r="N518" i="19"/>
  <c r="P518" i="19" s="1"/>
  <c r="C518" i="19"/>
  <c r="A518" i="19"/>
  <c r="A519" i="19" s="1"/>
  <c r="A520" i="19" s="1"/>
  <c r="A521" i="19" s="1"/>
  <c r="A522" i="19" s="1"/>
  <c r="A523" i="19" s="1"/>
  <c r="A524" i="19" s="1"/>
  <c r="A525" i="19" s="1"/>
  <c r="A526" i="19" s="1"/>
  <c r="A527" i="19" s="1"/>
  <c r="A528" i="19" s="1"/>
  <c r="A529" i="19" s="1"/>
  <c r="A530" i="19" s="1"/>
  <c r="A531" i="19" s="1"/>
  <c r="A532" i="19" s="1"/>
  <c r="AO517" i="19"/>
  <c r="AK517" i="19"/>
  <c r="Z517" i="19"/>
  <c r="Y517" i="19"/>
  <c r="T517" i="19"/>
  <c r="M517" i="19"/>
  <c r="C517" i="19"/>
  <c r="AP516" i="19"/>
  <c r="AM516" i="19"/>
  <c r="AL516" i="19"/>
  <c r="AB516" i="19"/>
  <c r="AA516" i="19"/>
  <c r="V516" i="19"/>
  <c r="U516" i="19"/>
  <c r="Q516" i="19"/>
  <c r="P516" i="19"/>
  <c r="O516" i="19"/>
  <c r="N516" i="19"/>
  <c r="C516" i="19"/>
  <c r="AP515" i="19"/>
  <c r="AM515" i="19"/>
  <c r="AL515" i="19"/>
  <c r="AA515" i="19"/>
  <c r="AB515" i="19" s="1"/>
  <c r="V515" i="19"/>
  <c r="U515" i="19"/>
  <c r="Q515" i="19"/>
  <c r="P515" i="19"/>
  <c r="O515" i="19"/>
  <c r="N515" i="19"/>
  <c r="C515" i="19"/>
  <c r="AP514" i="19"/>
  <c r="AM514" i="19"/>
  <c r="AL514" i="19"/>
  <c r="AA514" i="19"/>
  <c r="AB514" i="19" s="1"/>
  <c r="V514" i="19"/>
  <c r="U514" i="19"/>
  <c r="Q514" i="19"/>
  <c r="P514" i="19"/>
  <c r="O514" i="19"/>
  <c r="N514" i="19"/>
  <c r="C514" i="19"/>
  <c r="AP513" i="19"/>
  <c r="AM513" i="19"/>
  <c r="AL513" i="19"/>
  <c r="AA513" i="19"/>
  <c r="AB513" i="19" s="1"/>
  <c r="V513" i="19"/>
  <c r="U513" i="19"/>
  <c r="Q513" i="19"/>
  <c r="P513" i="19"/>
  <c r="O513" i="19"/>
  <c r="N513" i="19"/>
  <c r="C513" i="19"/>
  <c r="AP512" i="19"/>
  <c r="AM512" i="19"/>
  <c r="AL512" i="19"/>
  <c r="AA512" i="19"/>
  <c r="AB512" i="19" s="1"/>
  <c r="V512" i="19"/>
  <c r="U512" i="19"/>
  <c r="Q512" i="19"/>
  <c r="P512" i="19"/>
  <c r="O512" i="19"/>
  <c r="N512" i="19"/>
  <c r="C512" i="19"/>
  <c r="AP511" i="19"/>
  <c r="AM511" i="19"/>
  <c r="AL511" i="19"/>
  <c r="AA511" i="19"/>
  <c r="AB511" i="19" s="1"/>
  <c r="V511" i="19"/>
  <c r="U511" i="19"/>
  <c r="Q511" i="19"/>
  <c r="P511" i="19"/>
  <c r="O511" i="19"/>
  <c r="N511" i="19"/>
  <c r="C511" i="19"/>
  <c r="AP510" i="19"/>
  <c r="AM510" i="19"/>
  <c r="AL510" i="19"/>
  <c r="AA510" i="19"/>
  <c r="AB510" i="19" s="1"/>
  <c r="V510" i="19"/>
  <c r="U510" i="19"/>
  <c r="Q510" i="19"/>
  <c r="P510" i="19"/>
  <c r="O510" i="19"/>
  <c r="N510" i="19"/>
  <c r="C510" i="19"/>
  <c r="AP509" i="19"/>
  <c r="AM509" i="19"/>
  <c r="AL509" i="19"/>
  <c r="AA509" i="19"/>
  <c r="AB509" i="19" s="1"/>
  <c r="V509" i="19"/>
  <c r="U509" i="19"/>
  <c r="Q509" i="19"/>
  <c r="P509" i="19"/>
  <c r="O509" i="19"/>
  <c r="N509" i="19"/>
  <c r="C509" i="19"/>
  <c r="AP508" i="19"/>
  <c r="AM508" i="19"/>
  <c r="AL508" i="19"/>
  <c r="AA508" i="19"/>
  <c r="AB508" i="19" s="1"/>
  <c r="V508" i="19"/>
  <c r="U508" i="19"/>
  <c r="Q508" i="19"/>
  <c r="P508" i="19"/>
  <c r="O508" i="19"/>
  <c r="N508" i="19"/>
  <c r="C508" i="19"/>
  <c r="AP507" i="19"/>
  <c r="AM507" i="19"/>
  <c r="AL507" i="19"/>
  <c r="AA507" i="19"/>
  <c r="AB507" i="19" s="1"/>
  <c r="V507" i="19"/>
  <c r="U507" i="19"/>
  <c r="Q507" i="19"/>
  <c r="P507" i="19"/>
  <c r="O507" i="19"/>
  <c r="N507" i="19"/>
  <c r="C507" i="19"/>
  <c r="AP506" i="19"/>
  <c r="AM506" i="19"/>
  <c r="AL506" i="19"/>
  <c r="AA506" i="19"/>
  <c r="AB506" i="19" s="1"/>
  <c r="V506" i="19"/>
  <c r="U506" i="19"/>
  <c r="Q506" i="19"/>
  <c r="P506" i="19"/>
  <c r="O506" i="19"/>
  <c r="N506" i="19"/>
  <c r="C506" i="19"/>
  <c r="AP505" i="19"/>
  <c r="AM505" i="19"/>
  <c r="AL505" i="19"/>
  <c r="AA505" i="19"/>
  <c r="AB505" i="19" s="1"/>
  <c r="V505" i="19"/>
  <c r="U505" i="19"/>
  <c r="Q505" i="19"/>
  <c r="P505" i="19"/>
  <c r="O505" i="19"/>
  <c r="N505" i="19"/>
  <c r="C505" i="19"/>
  <c r="AP504" i="19"/>
  <c r="AM504" i="19"/>
  <c r="AL504" i="19"/>
  <c r="AA504" i="19"/>
  <c r="AB504" i="19" s="1"/>
  <c r="V504" i="19"/>
  <c r="U504" i="19"/>
  <c r="Q504" i="19"/>
  <c r="P504" i="19"/>
  <c r="O504" i="19"/>
  <c r="N504" i="19"/>
  <c r="C504" i="19"/>
  <c r="AP503" i="19"/>
  <c r="AM503" i="19"/>
  <c r="AL503" i="19"/>
  <c r="AA503" i="19"/>
  <c r="AB503" i="19" s="1"/>
  <c r="V503" i="19"/>
  <c r="U503" i="19"/>
  <c r="Q503" i="19"/>
  <c r="P503" i="19"/>
  <c r="O503" i="19"/>
  <c r="N503" i="19"/>
  <c r="C503" i="19"/>
  <c r="AP502" i="19"/>
  <c r="AL502" i="19"/>
  <c r="AM502" i="19" s="1"/>
  <c r="AA502" i="19"/>
  <c r="AB502" i="19" s="1"/>
  <c r="V502" i="19"/>
  <c r="U502" i="19"/>
  <c r="Q502" i="19"/>
  <c r="P502" i="19"/>
  <c r="O502" i="19"/>
  <c r="N502" i="19"/>
  <c r="C502" i="19"/>
  <c r="AP501" i="19"/>
  <c r="AL501" i="19"/>
  <c r="AM501" i="19" s="1"/>
  <c r="AA501" i="19"/>
  <c r="AB501" i="19" s="1"/>
  <c r="V501" i="19"/>
  <c r="U501" i="19"/>
  <c r="O501" i="19"/>
  <c r="Q501" i="19" s="1"/>
  <c r="N501" i="19"/>
  <c r="P501" i="19" s="1"/>
  <c r="C501" i="19"/>
  <c r="A501" i="19"/>
  <c r="A502" i="19" s="1"/>
  <c r="A503" i="19" s="1"/>
  <c r="A504" i="19" s="1"/>
  <c r="A505" i="19" s="1"/>
  <c r="A506" i="19" s="1"/>
  <c r="A507" i="19" s="1"/>
  <c r="A508" i="19" s="1"/>
  <c r="A509" i="19" s="1"/>
  <c r="A510" i="19" s="1"/>
  <c r="A511" i="19" s="1"/>
  <c r="A512" i="19" s="1"/>
  <c r="A513" i="19" s="1"/>
  <c r="A514" i="19" s="1"/>
  <c r="A515" i="19" s="1"/>
  <c r="A516" i="19" s="1"/>
  <c r="AO500" i="19"/>
  <c r="AK500" i="19"/>
  <c r="Z500" i="19"/>
  <c r="Y500" i="19"/>
  <c r="T500" i="19"/>
  <c r="M500" i="19"/>
  <c r="C500" i="19"/>
  <c r="AP499" i="19"/>
  <c r="AM499" i="19"/>
  <c r="AL499" i="19"/>
  <c r="AB499" i="19"/>
  <c r="AA499" i="19"/>
  <c r="V499" i="19"/>
  <c r="U499" i="19"/>
  <c r="Q499" i="19"/>
  <c r="P499" i="19"/>
  <c r="O499" i="19"/>
  <c r="N499" i="19"/>
  <c r="C499" i="19"/>
  <c r="AP498" i="19"/>
  <c r="AM498" i="19"/>
  <c r="AL498" i="19"/>
  <c r="AA498" i="19"/>
  <c r="AB498" i="19" s="1"/>
  <c r="V498" i="19"/>
  <c r="U498" i="19"/>
  <c r="Q498" i="19"/>
  <c r="P498" i="19"/>
  <c r="O498" i="19"/>
  <c r="N498" i="19"/>
  <c r="C498" i="19"/>
  <c r="AP497" i="19"/>
  <c r="AM497" i="19"/>
  <c r="AL497" i="19"/>
  <c r="AA497" i="19"/>
  <c r="AB497" i="19" s="1"/>
  <c r="V497" i="19"/>
  <c r="U497" i="19"/>
  <c r="Q497" i="19"/>
  <c r="P497" i="19"/>
  <c r="O497" i="19"/>
  <c r="N497" i="19"/>
  <c r="C497" i="19"/>
  <c r="AP496" i="19"/>
  <c r="AM496" i="19"/>
  <c r="AL496" i="19"/>
  <c r="AA496" i="19"/>
  <c r="AB496" i="19" s="1"/>
  <c r="V496" i="19"/>
  <c r="U496" i="19"/>
  <c r="Q496" i="19"/>
  <c r="P496" i="19"/>
  <c r="O496" i="19"/>
  <c r="N496" i="19"/>
  <c r="C496" i="19"/>
  <c r="AP495" i="19"/>
  <c r="AM495" i="19"/>
  <c r="AL495" i="19"/>
  <c r="AA495" i="19"/>
  <c r="AB495" i="19" s="1"/>
  <c r="V495" i="19"/>
  <c r="U495" i="19"/>
  <c r="Q495" i="19"/>
  <c r="P495" i="19"/>
  <c r="O495" i="19"/>
  <c r="N495" i="19"/>
  <c r="C495" i="19"/>
  <c r="AP494" i="19"/>
  <c r="AM494" i="19"/>
  <c r="AL494" i="19"/>
  <c r="AA494" i="19"/>
  <c r="AB494" i="19" s="1"/>
  <c r="V494" i="19"/>
  <c r="U494" i="19"/>
  <c r="Q494" i="19"/>
  <c r="P494" i="19"/>
  <c r="O494" i="19"/>
  <c r="N494" i="19"/>
  <c r="C494" i="19"/>
  <c r="AP493" i="19"/>
  <c r="AM493" i="19"/>
  <c r="AL493" i="19"/>
  <c r="AA493" i="19"/>
  <c r="AB493" i="19" s="1"/>
  <c r="V493" i="19"/>
  <c r="U493" i="19"/>
  <c r="Q493" i="19"/>
  <c r="P493" i="19"/>
  <c r="O493" i="19"/>
  <c r="N493" i="19"/>
  <c r="C493" i="19"/>
  <c r="AP492" i="19"/>
  <c r="AM492" i="19"/>
  <c r="AL492" i="19"/>
  <c r="AA492" i="19"/>
  <c r="AB492" i="19" s="1"/>
  <c r="V492" i="19"/>
  <c r="U492" i="19"/>
  <c r="Q492" i="19"/>
  <c r="P492" i="19"/>
  <c r="O492" i="19"/>
  <c r="N492" i="19"/>
  <c r="C492" i="19"/>
  <c r="AP491" i="19"/>
  <c r="AM491" i="19"/>
  <c r="AL491" i="19"/>
  <c r="AA491" i="19"/>
  <c r="AB491" i="19" s="1"/>
  <c r="V491" i="19"/>
  <c r="U491" i="19"/>
  <c r="Q491" i="19"/>
  <c r="P491" i="19"/>
  <c r="O491" i="19"/>
  <c r="N491" i="19"/>
  <c r="C491" i="19"/>
  <c r="AP490" i="19"/>
  <c r="AL490" i="19"/>
  <c r="AM490" i="19" s="1"/>
  <c r="AA490" i="19"/>
  <c r="AB490" i="19" s="1"/>
  <c r="V490" i="19"/>
  <c r="U490" i="19"/>
  <c r="Q490" i="19"/>
  <c r="P490" i="19"/>
  <c r="O490" i="19"/>
  <c r="N490" i="19"/>
  <c r="C490" i="19"/>
  <c r="AP489" i="19"/>
  <c r="AL489" i="19"/>
  <c r="AM489" i="19" s="1"/>
  <c r="AA489" i="19"/>
  <c r="AB489" i="19" s="1"/>
  <c r="V489" i="19"/>
  <c r="U489" i="19"/>
  <c r="O489" i="19"/>
  <c r="Q489" i="19" s="1"/>
  <c r="N489" i="19"/>
  <c r="P489" i="19" s="1"/>
  <c r="C489" i="19"/>
  <c r="A489" i="19"/>
  <c r="A490" i="19" s="1"/>
  <c r="A491" i="19" s="1"/>
  <c r="A492" i="19" s="1"/>
  <c r="A493" i="19" s="1"/>
  <c r="A494" i="19" s="1"/>
  <c r="A495" i="19" s="1"/>
  <c r="A496" i="19" s="1"/>
  <c r="A497" i="19" s="1"/>
  <c r="A498" i="19" s="1"/>
  <c r="A499" i="19" s="1"/>
  <c r="AO488" i="19"/>
  <c r="AK488" i="19"/>
  <c r="Z488" i="19"/>
  <c r="Y488" i="19"/>
  <c r="T488" i="19"/>
  <c r="M488" i="19"/>
  <c r="C488" i="19"/>
  <c r="AP487" i="19"/>
  <c r="AM487" i="19"/>
  <c r="AL487" i="19"/>
  <c r="AB487" i="19"/>
  <c r="AA487" i="19"/>
  <c r="V487" i="19"/>
  <c r="U487" i="19"/>
  <c r="Q487" i="19"/>
  <c r="P487" i="19"/>
  <c r="O487" i="19"/>
  <c r="N487" i="19"/>
  <c r="C487" i="19"/>
  <c r="AP486" i="19"/>
  <c r="AM486" i="19"/>
  <c r="AL486" i="19"/>
  <c r="AA486" i="19"/>
  <c r="AB486" i="19" s="1"/>
  <c r="V486" i="19"/>
  <c r="U486" i="19"/>
  <c r="Q486" i="19"/>
  <c r="P486" i="19"/>
  <c r="O486" i="19"/>
  <c r="N486" i="19"/>
  <c r="C486" i="19"/>
  <c r="AP485" i="19"/>
  <c r="AM485" i="19"/>
  <c r="AL485" i="19"/>
  <c r="AA485" i="19"/>
  <c r="AB485" i="19" s="1"/>
  <c r="V485" i="19"/>
  <c r="U485" i="19"/>
  <c r="Q485" i="19"/>
  <c r="P485" i="19"/>
  <c r="O485" i="19"/>
  <c r="N485" i="19"/>
  <c r="C485" i="19"/>
  <c r="AP484" i="19"/>
  <c r="AM484" i="19"/>
  <c r="AL484" i="19"/>
  <c r="AA484" i="19"/>
  <c r="AB484" i="19" s="1"/>
  <c r="V484" i="19"/>
  <c r="U484" i="19"/>
  <c r="Q484" i="19"/>
  <c r="P484" i="19"/>
  <c r="O484" i="19"/>
  <c r="N484" i="19"/>
  <c r="C484" i="19"/>
  <c r="AP483" i="19"/>
  <c r="AM483" i="19"/>
  <c r="AL483" i="19"/>
  <c r="AA483" i="19"/>
  <c r="AB483" i="19" s="1"/>
  <c r="V483" i="19"/>
  <c r="U483" i="19"/>
  <c r="Q483" i="19"/>
  <c r="P483" i="19"/>
  <c r="O483" i="19"/>
  <c r="N483" i="19"/>
  <c r="C483" i="19"/>
  <c r="AP482" i="19"/>
  <c r="AM482" i="19"/>
  <c r="AL482" i="19"/>
  <c r="AA482" i="19"/>
  <c r="AB482" i="19" s="1"/>
  <c r="V482" i="19"/>
  <c r="U482" i="19"/>
  <c r="Q482" i="19"/>
  <c r="P482" i="19"/>
  <c r="O482" i="19"/>
  <c r="N482" i="19"/>
  <c r="C482" i="19"/>
  <c r="AP481" i="19"/>
  <c r="AM481" i="19"/>
  <c r="AL481" i="19"/>
  <c r="AA481" i="19"/>
  <c r="AB481" i="19" s="1"/>
  <c r="V481" i="19"/>
  <c r="U481" i="19"/>
  <c r="Q481" i="19"/>
  <c r="P481" i="19"/>
  <c r="O481" i="19"/>
  <c r="N481" i="19"/>
  <c r="C481" i="19"/>
  <c r="AP480" i="19"/>
  <c r="AM480" i="19"/>
  <c r="AL480" i="19"/>
  <c r="AA480" i="19"/>
  <c r="AB480" i="19" s="1"/>
  <c r="V480" i="19"/>
  <c r="U480" i="19"/>
  <c r="Q480" i="19"/>
  <c r="P480" i="19"/>
  <c r="O480" i="19"/>
  <c r="N480" i="19"/>
  <c r="C480" i="19"/>
  <c r="AP479" i="19"/>
  <c r="AM479" i="19"/>
  <c r="AL479" i="19"/>
  <c r="AA479" i="19"/>
  <c r="AB479" i="19" s="1"/>
  <c r="V479" i="19"/>
  <c r="U479" i="19"/>
  <c r="Q479" i="19"/>
  <c r="P479" i="19"/>
  <c r="O479" i="19"/>
  <c r="N479" i="19"/>
  <c r="C479" i="19"/>
  <c r="AP478" i="19"/>
  <c r="AM478" i="19"/>
  <c r="AL478" i="19"/>
  <c r="AA478" i="19"/>
  <c r="AB478" i="19" s="1"/>
  <c r="V478" i="19"/>
  <c r="U478" i="19"/>
  <c r="Q478" i="19"/>
  <c r="P478" i="19"/>
  <c r="O478" i="19"/>
  <c r="N478" i="19"/>
  <c r="C478" i="19"/>
  <c r="AP477" i="19"/>
  <c r="AM477" i="19"/>
  <c r="AL477" i="19"/>
  <c r="AA477" i="19"/>
  <c r="AB477" i="19" s="1"/>
  <c r="V477" i="19"/>
  <c r="U477" i="19"/>
  <c r="Q477" i="19"/>
  <c r="P477" i="19"/>
  <c r="O477" i="19"/>
  <c r="N477" i="19"/>
  <c r="C477" i="19"/>
  <c r="AP476" i="19"/>
  <c r="AM476" i="19"/>
  <c r="AL476" i="19"/>
  <c r="AA476" i="19"/>
  <c r="AB476" i="19" s="1"/>
  <c r="V476" i="19"/>
  <c r="U476" i="19"/>
  <c r="Q476" i="19"/>
  <c r="P476" i="19"/>
  <c r="O476" i="19"/>
  <c r="N476" i="19"/>
  <c r="C476" i="19"/>
  <c r="AP475" i="19"/>
  <c r="AM475" i="19"/>
  <c r="AL475" i="19"/>
  <c r="AA475" i="19"/>
  <c r="AB475" i="19" s="1"/>
  <c r="V475" i="19"/>
  <c r="U475" i="19"/>
  <c r="Q475" i="19"/>
  <c r="P475" i="19"/>
  <c r="O475" i="19"/>
  <c r="N475" i="19"/>
  <c r="C475" i="19"/>
  <c r="AP474" i="19"/>
  <c r="AM474" i="19"/>
  <c r="AL474" i="19"/>
  <c r="AA474" i="19"/>
  <c r="AB474" i="19" s="1"/>
  <c r="V474" i="19"/>
  <c r="U474" i="19"/>
  <c r="Q474" i="19"/>
  <c r="P474" i="19"/>
  <c r="O474" i="19"/>
  <c r="N474" i="19"/>
  <c r="C474" i="19"/>
  <c r="AP473" i="19"/>
  <c r="AL473" i="19"/>
  <c r="AM473" i="19" s="1"/>
  <c r="AA473" i="19"/>
  <c r="AB473" i="19" s="1"/>
  <c r="V473" i="19"/>
  <c r="U473" i="19"/>
  <c r="Q473" i="19"/>
  <c r="P473" i="19"/>
  <c r="O473" i="19"/>
  <c r="N473" i="19"/>
  <c r="C473" i="19"/>
  <c r="AP472" i="19"/>
  <c r="AL472" i="19"/>
  <c r="AM472" i="19" s="1"/>
  <c r="AA472" i="19"/>
  <c r="AB472" i="19" s="1"/>
  <c r="V472" i="19"/>
  <c r="U472" i="19"/>
  <c r="O472" i="19"/>
  <c r="Q472" i="19" s="1"/>
  <c r="N472" i="19"/>
  <c r="P472" i="19" s="1"/>
  <c r="C472" i="19"/>
  <c r="A472" i="19"/>
  <c r="A473" i="19" s="1"/>
  <c r="A474" i="19" s="1"/>
  <c r="A475" i="19" s="1"/>
  <c r="A476" i="19" s="1"/>
  <c r="A477" i="19" s="1"/>
  <c r="A478" i="19" s="1"/>
  <c r="A479" i="19" s="1"/>
  <c r="A480" i="19" s="1"/>
  <c r="A481" i="19" s="1"/>
  <c r="A482" i="19" s="1"/>
  <c r="A483" i="19" s="1"/>
  <c r="A484" i="19" s="1"/>
  <c r="A485" i="19" s="1"/>
  <c r="A486" i="19" s="1"/>
  <c r="A487" i="19" s="1"/>
  <c r="AO471" i="19"/>
  <c r="AK471" i="19"/>
  <c r="Z471" i="19"/>
  <c r="Y471" i="19"/>
  <c r="T471" i="19"/>
  <c r="M471" i="19"/>
  <c r="C471" i="19"/>
  <c r="AP470" i="19"/>
  <c r="AM470" i="19"/>
  <c r="AL470" i="19"/>
  <c r="AB470" i="19"/>
  <c r="AA470" i="19"/>
  <c r="V470" i="19"/>
  <c r="U470" i="19"/>
  <c r="Q470" i="19"/>
  <c r="P470" i="19"/>
  <c r="O470" i="19"/>
  <c r="N470" i="19"/>
  <c r="C470" i="19"/>
  <c r="AP469" i="19"/>
  <c r="AM469" i="19"/>
  <c r="AL469" i="19"/>
  <c r="AA469" i="19"/>
  <c r="AB469" i="19" s="1"/>
  <c r="V469" i="19"/>
  <c r="U469" i="19"/>
  <c r="Q469" i="19"/>
  <c r="P469" i="19"/>
  <c r="O469" i="19"/>
  <c r="N469" i="19"/>
  <c r="C469" i="19"/>
  <c r="AP468" i="19"/>
  <c r="AM468" i="19"/>
  <c r="AL468" i="19"/>
  <c r="AA468" i="19"/>
  <c r="AB468" i="19" s="1"/>
  <c r="V468" i="19"/>
  <c r="U468" i="19"/>
  <c r="Q468" i="19"/>
  <c r="P468" i="19"/>
  <c r="O468" i="19"/>
  <c r="N468" i="19"/>
  <c r="C468" i="19"/>
  <c r="AP467" i="19"/>
  <c r="AM467" i="19"/>
  <c r="AL467" i="19"/>
  <c r="AA467" i="19"/>
  <c r="AB467" i="19" s="1"/>
  <c r="V467" i="19"/>
  <c r="U467" i="19"/>
  <c r="Q467" i="19"/>
  <c r="P467" i="19"/>
  <c r="O467" i="19"/>
  <c r="N467" i="19"/>
  <c r="C467" i="19"/>
  <c r="AP466" i="19"/>
  <c r="AM466" i="19"/>
  <c r="AL466" i="19"/>
  <c r="AA466" i="19"/>
  <c r="AB466" i="19" s="1"/>
  <c r="V466" i="19"/>
  <c r="U466" i="19"/>
  <c r="Q466" i="19"/>
  <c r="P466" i="19"/>
  <c r="O466" i="19"/>
  <c r="N466" i="19"/>
  <c r="C466" i="19"/>
  <c r="AP465" i="19"/>
  <c r="AM465" i="19"/>
  <c r="AL465" i="19"/>
  <c r="AA465" i="19"/>
  <c r="AB465" i="19" s="1"/>
  <c r="V465" i="19"/>
  <c r="U465" i="19"/>
  <c r="Q465" i="19"/>
  <c r="P465" i="19"/>
  <c r="O465" i="19"/>
  <c r="N465" i="19"/>
  <c r="C465" i="19"/>
  <c r="AP464" i="19"/>
  <c r="AM464" i="19"/>
  <c r="AL464" i="19"/>
  <c r="AA464" i="19"/>
  <c r="AB464" i="19" s="1"/>
  <c r="V464" i="19"/>
  <c r="U464" i="19"/>
  <c r="Q464" i="19"/>
  <c r="P464" i="19"/>
  <c r="O464" i="19"/>
  <c r="N464" i="19"/>
  <c r="C464" i="19"/>
  <c r="AP463" i="19"/>
  <c r="AM463" i="19"/>
  <c r="AL463" i="19"/>
  <c r="AA463" i="19"/>
  <c r="AB463" i="19" s="1"/>
  <c r="V463" i="19"/>
  <c r="U463" i="19"/>
  <c r="Q463" i="19"/>
  <c r="P463" i="19"/>
  <c r="O463" i="19"/>
  <c r="N463" i="19"/>
  <c r="C463" i="19"/>
  <c r="AP462" i="19"/>
  <c r="AM462" i="19"/>
  <c r="AL462" i="19"/>
  <c r="AA462" i="19"/>
  <c r="AB462" i="19" s="1"/>
  <c r="V462" i="19"/>
  <c r="U462" i="19"/>
  <c r="Q462" i="19"/>
  <c r="P462" i="19"/>
  <c r="O462" i="19"/>
  <c r="N462" i="19"/>
  <c r="C462" i="19"/>
  <c r="AP461" i="19"/>
  <c r="AM461" i="19"/>
  <c r="AL461" i="19"/>
  <c r="AA461" i="19"/>
  <c r="AB461" i="19" s="1"/>
  <c r="U461" i="19"/>
  <c r="V461" i="19" s="1"/>
  <c r="Q461" i="19"/>
  <c r="P461" i="19"/>
  <c r="O461" i="19"/>
  <c r="N461" i="19"/>
  <c r="C461" i="19"/>
  <c r="AP460" i="19"/>
  <c r="AM460" i="19"/>
  <c r="AL460" i="19"/>
  <c r="AA460" i="19"/>
  <c r="AB460" i="19" s="1"/>
  <c r="U460" i="19"/>
  <c r="V460" i="19" s="1"/>
  <c r="Q460" i="19"/>
  <c r="P460" i="19"/>
  <c r="O460" i="19"/>
  <c r="N460" i="19"/>
  <c r="C460" i="19"/>
  <c r="AP459" i="19"/>
  <c r="AL459" i="19"/>
  <c r="AM459" i="19" s="1"/>
  <c r="AA459" i="19"/>
  <c r="AB459" i="19" s="1"/>
  <c r="U459" i="19"/>
  <c r="V459" i="19" s="1"/>
  <c r="Q459" i="19"/>
  <c r="P459" i="19"/>
  <c r="O459" i="19"/>
  <c r="N459" i="19"/>
  <c r="C459" i="19"/>
  <c r="AP458" i="19"/>
  <c r="AL458" i="19"/>
  <c r="AM458" i="19" s="1"/>
  <c r="AA458" i="19"/>
  <c r="AB458" i="19" s="1"/>
  <c r="U458" i="19"/>
  <c r="V458" i="19" s="1"/>
  <c r="N458" i="19"/>
  <c r="P458" i="19" s="1"/>
  <c r="C458" i="19"/>
  <c r="A458" i="19"/>
  <c r="A459" i="19" s="1"/>
  <c r="A460" i="19" s="1"/>
  <c r="A461" i="19" s="1"/>
  <c r="A462" i="19" s="1"/>
  <c r="A463" i="19" s="1"/>
  <c r="A464" i="19" s="1"/>
  <c r="A465" i="19" s="1"/>
  <c r="A466" i="19" s="1"/>
  <c r="A467" i="19" s="1"/>
  <c r="A468" i="19" s="1"/>
  <c r="A469" i="19" s="1"/>
  <c r="A470" i="19" s="1"/>
  <c r="AO457" i="19"/>
  <c r="AK457" i="19"/>
  <c r="Z457" i="19"/>
  <c r="Y457" i="19"/>
  <c r="T457" i="19"/>
  <c r="M457" i="19"/>
  <c r="C457" i="19"/>
  <c r="AP456" i="19"/>
  <c r="AM456" i="19"/>
  <c r="AL456" i="19"/>
  <c r="AB456" i="19"/>
  <c r="AA456" i="19"/>
  <c r="V456" i="19"/>
  <c r="U456" i="19"/>
  <c r="Q456" i="19"/>
  <c r="P456" i="19"/>
  <c r="O456" i="19"/>
  <c r="N456" i="19"/>
  <c r="C456" i="19"/>
  <c r="AP455" i="19"/>
  <c r="AM455" i="19"/>
  <c r="AL455" i="19"/>
  <c r="AA455" i="19"/>
  <c r="AB455" i="19" s="1"/>
  <c r="V455" i="19"/>
  <c r="U455" i="19"/>
  <c r="Q455" i="19"/>
  <c r="P455" i="19"/>
  <c r="O455" i="19"/>
  <c r="N455" i="19"/>
  <c r="C455" i="19"/>
  <c r="AP454" i="19"/>
  <c r="AM454" i="19"/>
  <c r="AL454" i="19"/>
  <c r="AA454" i="19"/>
  <c r="AB454" i="19" s="1"/>
  <c r="V454" i="19"/>
  <c r="U454" i="19"/>
  <c r="Q454" i="19"/>
  <c r="P454" i="19"/>
  <c r="O454" i="19"/>
  <c r="N454" i="19"/>
  <c r="C454" i="19"/>
  <c r="AP453" i="19"/>
  <c r="AM453" i="19"/>
  <c r="AL453" i="19"/>
  <c r="AA453" i="19"/>
  <c r="AB453" i="19" s="1"/>
  <c r="V453" i="19"/>
  <c r="U453" i="19"/>
  <c r="Q453" i="19"/>
  <c r="P453" i="19"/>
  <c r="O453" i="19"/>
  <c r="N453" i="19"/>
  <c r="C453" i="19"/>
  <c r="AP452" i="19"/>
  <c r="AM452" i="19"/>
  <c r="AL452" i="19"/>
  <c r="AA452" i="19"/>
  <c r="AB452" i="19" s="1"/>
  <c r="V452" i="19"/>
  <c r="U452" i="19"/>
  <c r="Q452" i="19"/>
  <c r="P452" i="19"/>
  <c r="O452" i="19"/>
  <c r="N452" i="19"/>
  <c r="C452" i="19"/>
  <c r="AP451" i="19"/>
  <c r="AM451" i="19"/>
  <c r="AL451" i="19"/>
  <c r="AA451" i="19"/>
  <c r="Y451" i="19"/>
  <c r="Y440" i="19" s="1"/>
  <c r="V451" i="19"/>
  <c r="U451" i="19"/>
  <c r="Q451" i="19"/>
  <c r="P451" i="19"/>
  <c r="O451" i="19"/>
  <c r="N451" i="19"/>
  <c r="C451" i="19"/>
  <c r="AP450" i="19"/>
  <c r="AM450" i="19"/>
  <c r="AL450" i="19"/>
  <c r="AA450" i="19"/>
  <c r="AB450" i="19" s="1"/>
  <c r="V450" i="19"/>
  <c r="U450" i="19"/>
  <c r="Q450" i="19"/>
  <c r="P450" i="19"/>
  <c r="O450" i="19"/>
  <c r="N450" i="19"/>
  <c r="C450" i="19"/>
  <c r="AP449" i="19"/>
  <c r="AM449" i="19"/>
  <c r="AL449" i="19"/>
  <c r="AA449" i="19"/>
  <c r="AB449" i="19" s="1"/>
  <c r="V449" i="19"/>
  <c r="U449" i="19"/>
  <c r="Q449" i="19"/>
  <c r="P449" i="19"/>
  <c r="O449" i="19"/>
  <c r="N449" i="19"/>
  <c r="C449" i="19"/>
  <c r="AP448" i="19"/>
  <c r="AM448" i="19"/>
  <c r="AL448" i="19"/>
  <c r="AA448" i="19"/>
  <c r="AB448" i="19" s="1"/>
  <c r="V448" i="19"/>
  <c r="U448" i="19"/>
  <c r="Q448" i="19"/>
  <c r="P448" i="19"/>
  <c r="O448" i="19"/>
  <c r="N448" i="19"/>
  <c r="C448" i="19"/>
  <c r="AP447" i="19"/>
  <c r="AM447" i="19"/>
  <c r="AL447" i="19"/>
  <c r="AA447" i="19"/>
  <c r="AB447" i="19" s="1"/>
  <c r="V447" i="19"/>
  <c r="U447" i="19"/>
  <c r="Q447" i="19"/>
  <c r="P447" i="19"/>
  <c r="O447" i="19"/>
  <c r="N447" i="19"/>
  <c r="C447" i="19"/>
  <c r="AP446" i="19"/>
  <c r="AM446" i="19"/>
  <c r="AL446" i="19"/>
  <c r="AA446" i="19"/>
  <c r="AB446" i="19" s="1"/>
  <c r="V446" i="19"/>
  <c r="U446" i="19"/>
  <c r="Q446" i="19"/>
  <c r="P446" i="19"/>
  <c r="O446" i="19"/>
  <c r="N446" i="19"/>
  <c r="C446" i="19"/>
  <c r="AP445" i="19"/>
  <c r="AM445" i="19"/>
  <c r="AL445" i="19"/>
  <c r="AA445" i="19"/>
  <c r="AB445" i="19" s="1"/>
  <c r="V445" i="19"/>
  <c r="U445" i="19"/>
  <c r="Q445" i="19"/>
  <c r="P445" i="19"/>
  <c r="O445" i="19"/>
  <c r="N445" i="19"/>
  <c r="C445" i="19"/>
  <c r="AP444" i="19"/>
  <c r="AM444" i="19"/>
  <c r="AL444" i="19"/>
  <c r="AA444" i="19"/>
  <c r="AB444" i="19" s="1"/>
  <c r="V444" i="19"/>
  <c r="U444" i="19"/>
  <c r="Q444" i="19"/>
  <c r="P444" i="19"/>
  <c r="O444" i="19"/>
  <c r="N444" i="19"/>
  <c r="C444" i="19"/>
  <c r="AP443" i="19"/>
  <c r="AM443" i="19"/>
  <c r="AL443" i="19"/>
  <c r="AA443" i="19"/>
  <c r="AB443" i="19" s="1"/>
  <c r="V443" i="19"/>
  <c r="U443" i="19"/>
  <c r="Q443" i="19"/>
  <c r="P443" i="19"/>
  <c r="O443" i="19"/>
  <c r="N443" i="19"/>
  <c r="C443" i="19"/>
  <c r="AP442" i="19"/>
  <c r="AM442" i="19"/>
  <c r="AL442" i="19"/>
  <c r="AA442" i="19"/>
  <c r="AB442" i="19" s="1"/>
  <c r="V442" i="19"/>
  <c r="U442" i="19"/>
  <c r="Q442" i="19"/>
  <c r="P442" i="19"/>
  <c r="O442" i="19"/>
  <c r="N442" i="19"/>
  <c r="C442" i="19"/>
  <c r="AP441" i="19"/>
  <c r="AM441" i="19"/>
  <c r="AL441" i="19"/>
  <c r="AA441" i="19"/>
  <c r="AB441" i="19" s="1"/>
  <c r="V441" i="19"/>
  <c r="U441" i="19"/>
  <c r="O441" i="19"/>
  <c r="Q441" i="19" s="1"/>
  <c r="N441" i="19"/>
  <c r="P441" i="19" s="1"/>
  <c r="C441" i="19"/>
  <c r="A441" i="19"/>
  <c r="A442" i="19" s="1"/>
  <c r="A443" i="19" s="1"/>
  <c r="A444" i="19" s="1"/>
  <c r="A445" i="19" s="1"/>
  <c r="A446" i="19" s="1"/>
  <c r="A447" i="19" s="1"/>
  <c r="A448" i="19" s="1"/>
  <c r="A449" i="19" s="1"/>
  <c r="A450" i="19" s="1"/>
  <c r="A451" i="19" s="1"/>
  <c r="A452" i="19" s="1"/>
  <c r="A453" i="19" s="1"/>
  <c r="A454" i="19" s="1"/>
  <c r="A455" i="19" s="1"/>
  <c r="A456" i="19" s="1"/>
  <c r="AO440" i="19"/>
  <c r="AK440" i="19"/>
  <c r="Z440" i="19"/>
  <c r="T440" i="19"/>
  <c r="M440" i="19"/>
  <c r="C440" i="19"/>
  <c r="AP439" i="19"/>
  <c r="AM439" i="19"/>
  <c r="AL439" i="19"/>
  <c r="AB439" i="19"/>
  <c r="AA439" i="19"/>
  <c r="V439" i="19"/>
  <c r="U439" i="19"/>
  <c r="Q439" i="19"/>
  <c r="P439" i="19"/>
  <c r="O439" i="19"/>
  <c r="N439" i="19"/>
  <c r="C439" i="19"/>
  <c r="AP438" i="19"/>
  <c r="AM438" i="19"/>
  <c r="AL438" i="19"/>
  <c r="AA438" i="19"/>
  <c r="AB438" i="19" s="1"/>
  <c r="V438" i="19"/>
  <c r="U438" i="19"/>
  <c r="Q438" i="19"/>
  <c r="P438" i="19"/>
  <c r="O438" i="19"/>
  <c r="N438" i="19"/>
  <c r="C438" i="19"/>
  <c r="AP437" i="19"/>
  <c r="AM437" i="19"/>
  <c r="AL437" i="19"/>
  <c r="AA437" i="19"/>
  <c r="AB437" i="19" s="1"/>
  <c r="V437" i="19"/>
  <c r="U437" i="19"/>
  <c r="Q437" i="19"/>
  <c r="P437" i="19"/>
  <c r="O437" i="19"/>
  <c r="N437" i="19"/>
  <c r="C437" i="19"/>
  <c r="AP436" i="19"/>
  <c r="AM436" i="19"/>
  <c r="AL436" i="19"/>
  <c r="AA436" i="19"/>
  <c r="AB436" i="19" s="1"/>
  <c r="V436" i="19"/>
  <c r="U436" i="19"/>
  <c r="Q436" i="19"/>
  <c r="P436" i="19"/>
  <c r="O436" i="19"/>
  <c r="N436" i="19"/>
  <c r="C436" i="19"/>
  <c r="AP435" i="19"/>
  <c r="AM435" i="19"/>
  <c r="AL435" i="19"/>
  <c r="AA435" i="19"/>
  <c r="AB435" i="19" s="1"/>
  <c r="V435" i="19"/>
  <c r="U435" i="19"/>
  <c r="Q435" i="19"/>
  <c r="P435" i="19"/>
  <c r="O435" i="19"/>
  <c r="N435" i="19"/>
  <c r="C435" i="19"/>
  <c r="AP434" i="19"/>
  <c r="AM434" i="19"/>
  <c r="AL434" i="19"/>
  <c r="AA434" i="19"/>
  <c r="AB434" i="19" s="1"/>
  <c r="V434" i="19"/>
  <c r="U434" i="19"/>
  <c r="Q434" i="19"/>
  <c r="P434" i="19"/>
  <c r="O434" i="19"/>
  <c r="N434" i="19"/>
  <c r="C434" i="19"/>
  <c r="AP433" i="19"/>
  <c r="AM433" i="19"/>
  <c r="AL433" i="19"/>
  <c r="AA433" i="19"/>
  <c r="AB433" i="19" s="1"/>
  <c r="V433" i="19"/>
  <c r="U433" i="19"/>
  <c r="Q433" i="19"/>
  <c r="P433" i="19"/>
  <c r="O433" i="19"/>
  <c r="N433" i="19"/>
  <c r="C433" i="19"/>
  <c r="AP432" i="19"/>
  <c r="AM432" i="19"/>
  <c r="AL432" i="19"/>
  <c r="AA432" i="19"/>
  <c r="AB432" i="19" s="1"/>
  <c r="V432" i="19"/>
  <c r="U432" i="19"/>
  <c r="Q432" i="19"/>
  <c r="P432" i="19"/>
  <c r="O432" i="19"/>
  <c r="N432" i="19"/>
  <c r="C432" i="19"/>
  <c r="AP431" i="19"/>
  <c r="AM431" i="19"/>
  <c r="AL431" i="19"/>
  <c r="AA431" i="19"/>
  <c r="AB431" i="19" s="1"/>
  <c r="V431" i="19"/>
  <c r="U431" i="19"/>
  <c r="Q431" i="19"/>
  <c r="P431" i="19"/>
  <c r="O431" i="19"/>
  <c r="N431" i="19"/>
  <c r="C431" i="19"/>
  <c r="AP430" i="19"/>
  <c r="AM430" i="19"/>
  <c r="AL430" i="19"/>
  <c r="AA430" i="19"/>
  <c r="AB430" i="19" s="1"/>
  <c r="V430" i="19"/>
  <c r="U430" i="19"/>
  <c r="Q430" i="19"/>
  <c r="P430" i="19"/>
  <c r="O430" i="19"/>
  <c r="N430" i="19"/>
  <c r="C430" i="19"/>
  <c r="AP429" i="19"/>
  <c r="AM429" i="19"/>
  <c r="AL429" i="19"/>
  <c r="AA429" i="19"/>
  <c r="AB429" i="19" s="1"/>
  <c r="V429" i="19"/>
  <c r="U429" i="19"/>
  <c r="Q429" i="19"/>
  <c r="P429" i="19"/>
  <c r="O429" i="19"/>
  <c r="N429" i="19"/>
  <c r="C429" i="19"/>
  <c r="AP428" i="19"/>
  <c r="AM428" i="19"/>
  <c r="AL428" i="19"/>
  <c r="AA428" i="19"/>
  <c r="AB428" i="19" s="1"/>
  <c r="V428" i="19"/>
  <c r="U428" i="19"/>
  <c r="Q428" i="19"/>
  <c r="P428" i="19"/>
  <c r="O428" i="19"/>
  <c r="N428" i="19"/>
  <c r="C428" i="19"/>
  <c r="AP427" i="19"/>
  <c r="AM427" i="19"/>
  <c r="AL427" i="19"/>
  <c r="AA427" i="19"/>
  <c r="AB427" i="19" s="1"/>
  <c r="V427" i="19"/>
  <c r="U427" i="19"/>
  <c r="Q427" i="19"/>
  <c r="P427" i="19"/>
  <c r="O427" i="19"/>
  <c r="N427" i="19"/>
  <c r="C427" i="19"/>
  <c r="AP426" i="19"/>
  <c r="AM426" i="19"/>
  <c r="AL426" i="19"/>
  <c r="AA426" i="19"/>
  <c r="AB426" i="19" s="1"/>
  <c r="V426" i="19"/>
  <c r="U426" i="19"/>
  <c r="Q426" i="19"/>
  <c r="P426" i="19"/>
  <c r="O426" i="19"/>
  <c r="N426" i="19"/>
  <c r="C426" i="19"/>
  <c r="AP425" i="19"/>
  <c r="AM425" i="19"/>
  <c r="AL425" i="19"/>
  <c r="AA425" i="19"/>
  <c r="AB425" i="19" s="1"/>
  <c r="V425" i="19"/>
  <c r="U425" i="19"/>
  <c r="Q425" i="19"/>
  <c r="P425" i="19"/>
  <c r="O425" i="19"/>
  <c r="N425" i="19"/>
  <c r="C425" i="19"/>
  <c r="AP424" i="19"/>
  <c r="AM424" i="19"/>
  <c r="AL424" i="19"/>
  <c r="AA424" i="19"/>
  <c r="AB424" i="19" s="1"/>
  <c r="V424" i="19"/>
  <c r="U424" i="19"/>
  <c r="Q424" i="19"/>
  <c r="P424" i="19"/>
  <c r="O424" i="19"/>
  <c r="N424" i="19"/>
  <c r="C424" i="19"/>
  <c r="AP423" i="19"/>
  <c r="AM423" i="19"/>
  <c r="AL423" i="19"/>
  <c r="AA423" i="19"/>
  <c r="AB423" i="19" s="1"/>
  <c r="V423" i="19"/>
  <c r="U423" i="19"/>
  <c r="Q423" i="19"/>
  <c r="P423" i="19"/>
  <c r="O423" i="19"/>
  <c r="N423" i="19"/>
  <c r="C423" i="19"/>
  <c r="AP422" i="19"/>
  <c r="AL422" i="19"/>
  <c r="AM422" i="19" s="1"/>
  <c r="AA422" i="19"/>
  <c r="AB422" i="19" s="1"/>
  <c r="V422" i="19"/>
  <c r="U422" i="19"/>
  <c r="Q422" i="19"/>
  <c r="P422" i="19"/>
  <c r="O422" i="19"/>
  <c r="N422" i="19"/>
  <c r="C422" i="19"/>
  <c r="AP421" i="19"/>
  <c r="AL421" i="19"/>
  <c r="AM421" i="19" s="1"/>
  <c r="AA421" i="19"/>
  <c r="AB421" i="19" s="1"/>
  <c r="V421" i="19"/>
  <c r="U421" i="19"/>
  <c r="O421" i="19"/>
  <c r="Q421" i="19" s="1"/>
  <c r="N421" i="19"/>
  <c r="P421" i="19" s="1"/>
  <c r="C421" i="19"/>
  <c r="A421" i="19"/>
  <c r="A422" i="19" s="1"/>
  <c r="A423" i="19" s="1"/>
  <c r="A424" i="19" s="1"/>
  <c r="A425" i="19" s="1"/>
  <c r="A426" i="19" s="1"/>
  <c r="A427" i="19" s="1"/>
  <c r="A428" i="19" s="1"/>
  <c r="A429" i="19" s="1"/>
  <c r="A430" i="19" s="1"/>
  <c r="A431" i="19" s="1"/>
  <c r="A432" i="19" s="1"/>
  <c r="A433" i="19" s="1"/>
  <c r="A434" i="19" s="1"/>
  <c r="A435" i="19" s="1"/>
  <c r="A436" i="19" s="1"/>
  <c r="A437" i="19" s="1"/>
  <c r="A438" i="19" s="1"/>
  <c r="A439" i="19" s="1"/>
  <c r="AO420" i="19"/>
  <c r="AK420" i="19"/>
  <c r="Z420" i="19"/>
  <c r="Y420" i="19"/>
  <c r="T420" i="19"/>
  <c r="M420" i="19"/>
  <c r="C420" i="19"/>
  <c r="AP419" i="19"/>
  <c r="AM419" i="19"/>
  <c r="AL419" i="19"/>
  <c r="AB419" i="19"/>
  <c r="AA419" i="19"/>
  <c r="V419" i="19"/>
  <c r="U419" i="19"/>
  <c r="Q419" i="19"/>
  <c r="P419" i="19"/>
  <c r="O419" i="19"/>
  <c r="N419" i="19"/>
  <c r="C419" i="19"/>
  <c r="AP418" i="19"/>
  <c r="AM418" i="19"/>
  <c r="AL418" i="19"/>
  <c r="AA418" i="19"/>
  <c r="AB418" i="19" s="1"/>
  <c r="V418" i="19"/>
  <c r="U418" i="19"/>
  <c r="Q418" i="19"/>
  <c r="P418" i="19"/>
  <c r="O418" i="19"/>
  <c r="N418" i="19"/>
  <c r="C418" i="19"/>
  <c r="AP417" i="19"/>
  <c r="AM417" i="19"/>
  <c r="AL417" i="19"/>
  <c r="AA417" i="19"/>
  <c r="AB417" i="19" s="1"/>
  <c r="V417" i="19"/>
  <c r="U417" i="19"/>
  <c r="Q417" i="19"/>
  <c r="P417" i="19"/>
  <c r="O417" i="19"/>
  <c r="N417" i="19"/>
  <c r="C417" i="19"/>
  <c r="AP416" i="19"/>
  <c r="AM416" i="19"/>
  <c r="AL416" i="19"/>
  <c r="AA416" i="19"/>
  <c r="AB416" i="19" s="1"/>
  <c r="V416" i="19"/>
  <c r="U416" i="19"/>
  <c r="Q416" i="19"/>
  <c r="P416" i="19"/>
  <c r="O416" i="19"/>
  <c r="N416" i="19"/>
  <c r="C416" i="19"/>
  <c r="AP415" i="19"/>
  <c r="AM415" i="19"/>
  <c r="AL415" i="19"/>
  <c r="AA415" i="19"/>
  <c r="Y415" i="19"/>
  <c r="Y403" i="19" s="1"/>
  <c r="V415" i="19"/>
  <c r="U415" i="19"/>
  <c r="Q415" i="19"/>
  <c r="P415" i="19"/>
  <c r="O415" i="19"/>
  <c r="N415" i="19"/>
  <c r="C415" i="19"/>
  <c r="AP414" i="19"/>
  <c r="AM414" i="19"/>
  <c r="AL414" i="19"/>
  <c r="AA414" i="19"/>
  <c r="AB414" i="19" s="1"/>
  <c r="V414" i="19"/>
  <c r="U414" i="19"/>
  <c r="Q414" i="19"/>
  <c r="P414" i="19"/>
  <c r="O414" i="19"/>
  <c r="N414" i="19"/>
  <c r="C414" i="19"/>
  <c r="AP413" i="19"/>
  <c r="AM413" i="19"/>
  <c r="AL413" i="19"/>
  <c r="AA413" i="19"/>
  <c r="AB413" i="19" s="1"/>
  <c r="V413" i="19"/>
  <c r="U413" i="19"/>
  <c r="Q413" i="19"/>
  <c r="P413" i="19"/>
  <c r="O413" i="19"/>
  <c r="N413" i="19"/>
  <c r="C413" i="19"/>
  <c r="AP412" i="19"/>
  <c r="AM412" i="19"/>
  <c r="AL412" i="19"/>
  <c r="AB412" i="19"/>
  <c r="AA412" i="19"/>
  <c r="V412" i="19"/>
  <c r="U412" i="19"/>
  <c r="Q412" i="19"/>
  <c r="P412" i="19"/>
  <c r="O412" i="19"/>
  <c r="N412" i="19"/>
  <c r="C412" i="19"/>
  <c r="AP411" i="19"/>
  <c r="AM411" i="19"/>
  <c r="AL411" i="19"/>
  <c r="AA411" i="19"/>
  <c r="AB411" i="19" s="1"/>
  <c r="V411" i="19"/>
  <c r="U411" i="19"/>
  <c r="Q411" i="19"/>
  <c r="P411" i="19"/>
  <c r="O411" i="19"/>
  <c r="N411" i="19"/>
  <c r="C411" i="19"/>
  <c r="AP410" i="19"/>
  <c r="AM410" i="19"/>
  <c r="AL410" i="19"/>
  <c r="AA410" i="19"/>
  <c r="AB410" i="19" s="1"/>
  <c r="V410" i="19"/>
  <c r="U410" i="19"/>
  <c r="Q410" i="19"/>
  <c r="P410" i="19"/>
  <c r="O410" i="19"/>
  <c r="N410" i="19"/>
  <c r="C410" i="19"/>
  <c r="AP409" i="19"/>
  <c r="AM409" i="19"/>
  <c r="AL409" i="19"/>
  <c r="AA409" i="19"/>
  <c r="AB409" i="19" s="1"/>
  <c r="V409" i="19"/>
  <c r="U409" i="19"/>
  <c r="Q409" i="19"/>
  <c r="P409" i="19"/>
  <c r="O409" i="19"/>
  <c r="N409" i="19"/>
  <c r="C409" i="19"/>
  <c r="AP408" i="19"/>
  <c r="AM408" i="19"/>
  <c r="AL408" i="19"/>
  <c r="AA408" i="19"/>
  <c r="AB408" i="19" s="1"/>
  <c r="V408" i="19"/>
  <c r="U408" i="19"/>
  <c r="Q408" i="19"/>
  <c r="P408" i="19"/>
  <c r="O408" i="19"/>
  <c r="N408" i="19"/>
  <c r="C408" i="19"/>
  <c r="AP407" i="19"/>
  <c r="AM407" i="19"/>
  <c r="AL407" i="19"/>
  <c r="AA407" i="19"/>
  <c r="AB407" i="19" s="1"/>
  <c r="V407" i="19"/>
  <c r="U407" i="19"/>
  <c r="Q407" i="19"/>
  <c r="P407" i="19"/>
  <c r="O407" i="19"/>
  <c r="N407" i="19"/>
  <c r="C407" i="19"/>
  <c r="AP406" i="19"/>
  <c r="AM406" i="19"/>
  <c r="AL406" i="19"/>
  <c r="AA406" i="19"/>
  <c r="AB406" i="19" s="1"/>
  <c r="V406" i="19"/>
  <c r="U406" i="19"/>
  <c r="Q406" i="19"/>
  <c r="P406" i="19"/>
  <c r="O406" i="19"/>
  <c r="N406" i="19"/>
  <c r="C406" i="19"/>
  <c r="AP405" i="19"/>
  <c r="AM405" i="19"/>
  <c r="AL405" i="19"/>
  <c r="AA405" i="19"/>
  <c r="AB405" i="19" s="1"/>
  <c r="V405" i="19"/>
  <c r="U405" i="19"/>
  <c r="Q405" i="19"/>
  <c r="P405" i="19"/>
  <c r="O405" i="19"/>
  <c r="N405" i="19"/>
  <c r="C405" i="19"/>
  <c r="AP404" i="19"/>
  <c r="AL404" i="19"/>
  <c r="AM404" i="19" s="1"/>
  <c r="AA404" i="19"/>
  <c r="AB404" i="19" s="1"/>
  <c r="V404" i="19"/>
  <c r="U404" i="19"/>
  <c r="O404" i="19"/>
  <c r="Q404" i="19" s="1"/>
  <c r="N404" i="19"/>
  <c r="P404" i="19" s="1"/>
  <c r="C404" i="19"/>
  <c r="A404" i="19"/>
  <c r="A405" i="19" s="1"/>
  <c r="A406" i="19" s="1"/>
  <c r="A407" i="19" s="1"/>
  <c r="A408" i="19" s="1"/>
  <c r="A409" i="19" s="1"/>
  <c r="A410" i="19" s="1"/>
  <c r="A411" i="19" s="1"/>
  <c r="A412" i="19" s="1"/>
  <c r="A413" i="19" s="1"/>
  <c r="A414" i="19" s="1"/>
  <c r="A415" i="19" s="1"/>
  <c r="A416" i="19" s="1"/>
  <c r="A417" i="19" s="1"/>
  <c r="A418" i="19" s="1"/>
  <c r="A419" i="19" s="1"/>
  <c r="AO403" i="19"/>
  <c r="AK403" i="19"/>
  <c r="Z403" i="19"/>
  <c r="T403" i="19"/>
  <c r="M403" i="19"/>
  <c r="C403" i="19"/>
  <c r="AP402" i="19"/>
  <c r="AM402" i="19"/>
  <c r="AL402" i="19"/>
  <c r="AB402" i="19"/>
  <c r="AA402" i="19"/>
  <c r="V402" i="19"/>
  <c r="U402" i="19"/>
  <c r="Q402" i="19"/>
  <c r="P402" i="19"/>
  <c r="O402" i="19"/>
  <c r="N402" i="19"/>
  <c r="C402" i="19"/>
  <c r="AP400" i="19"/>
  <c r="AM400" i="19"/>
  <c r="AL400" i="19"/>
  <c r="AB400" i="19"/>
  <c r="AA400" i="19"/>
  <c r="V400" i="19"/>
  <c r="U400" i="19"/>
  <c r="Q400" i="19"/>
  <c r="P400" i="19"/>
  <c r="O400" i="19"/>
  <c r="N400" i="19"/>
  <c r="C400" i="19"/>
  <c r="AP399" i="19"/>
  <c r="AM399" i="19"/>
  <c r="AL399" i="19"/>
  <c r="AB399" i="19"/>
  <c r="AA399" i="19"/>
  <c r="V399" i="19"/>
  <c r="U399" i="19"/>
  <c r="Q399" i="19"/>
  <c r="P399" i="19"/>
  <c r="O399" i="19"/>
  <c r="N399" i="19"/>
  <c r="C399" i="19"/>
  <c r="AP398" i="19"/>
  <c r="AM398" i="19"/>
  <c r="AL398" i="19"/>
  <c r="AB398" i="19"/>
  <c r="AA398" i="19"/>
  <c r="V398" i="19"/>
  <c r="U398" i="19"/>
  <c r="Q398" i="19"/>
  <c r="P398" i="19"/>
  <c r="O398" i="19"/>
  <c r="N398" i="19"/>
  <c r="C398" i="19"/>
  <c r="AP397" i="19"/>
  <c r="AM397" i="19"/>
  <c r="AL397" i="19"/>
  <c r="AB397" i="19"/>
  <c r="AA397" i="19"/>
  <c r="V397" i="19"/>
  <c r="U397" i="19"/>
  <c r="Q397" i="19"/>
  <c r="P397" i="19"/>
  <c r="O397" i="19"/>
  <c r="N397" i="19"/>
  <c r="C397" i="19"/>
  <c r="AP396" i="19"/>
  <c r="AM396" i="19"/>
  <c r="AL396" i="19"/>
  <c r="AB396" i="19"/>
  <c r="AA396" i="19"/>
  <c r="V396" i="19"/>
  <c r="U396" i="19"/>
  <c r="Q396" i="19"/>
  <c r="P396" i="19"/>
  <c r="O396" i="19"/>
  <c r="N396" i="19"/>
  <c r="C396" i="19"/>
  <c r="AP395" i="19"/>
  <c r="AM395" i="19"/>
  <c r="AL395" i="19"/>
  <c r="AB395" i="19"/>
  <c r="AA395" i="19"/>
  <c r="V395" i="19"/>
  <c r="U395" i="19"/>
  <c r="Q395" i="19"/>
  <c r="P395" i="19"/>
  <c r="O395" i="19"/>
  <c r="N395" i="19"/>
  <c r="C395" i="19"/>
  <c r="AP394" i="19"/>
  <c r="AM394" i="19"/>
  <c r="AL394" i="19"/>
  <c r="AB394" i="19"/>
  <c r="AA394" i="19"/>
  <c r="V394" i="19"/>
  <c r="U394" i="19"/>
  <c r="Q394" i="19"/>
  <c r="P394" i="19"/>
  <c r="O394" i="19"/>
  <c r="N394" i="19"/>
  <c r="C394" i="19"/>
  <c r="AP393" i="19"/>
  <c r="AM393" i="19"/>
  <c r="AL393" i="19"/>
  <c r="AB393" i="19"/>
  <c r="AA393" i="19"/>
  <c r="V393" i="19"/>
  <c r="U393" i="19"/>
  <c r="Q393" i="19"/>
  <c r="P393" i="19"/>
  <c r="O393" i="19"/>
  <c r="N393" i="19"/>
  <c r="C393" i="19"/>
  <c r="AP392" i="19"/>
  <c r="AM392" i="19"/>
  <c r="AL392" i="19"/>
  <c r="AB392" i="19"/>
  <c r="AA392" i="19"/>
  <c r="V392" i="19"/>
  <c r="U392" i="19"/>
  <c r="Q392" i="19"/>
  <c r="P392" i="19"/>
  <c r="O392" i="19"/>
  <c r="N392" i="19"/>
  <c r="C392" i="19"/>
  <c r="AP391" i="19"/>
  <c r="AM391" i="19"/>
  <c r="AL391" i="19"/>
  <c r="AB391" i="19"/>
  <c r="AA391" i="19"/>
  <c r="V391" i="19"/>
  <c r="U391" i="19"/>
  <c r="Q391" i="19"/>
  <c r="P391" i="19"/>
  <c r="O391" i="19"/>
  <c r="N391" i="19"/>
  <c r="C391" i="19"/>
  <c r="AP390" i="19"/>
  <c r="AM390" i="19"/>
  <c r="AL390" i="19"/>
  <c r="AB390" i="19"/>
  <c r="AA390" i="19"/>
  <c r="V390" i="19"/>
  <c r="U390" i="19"/>
  <c r="Q390" i="19"/>
  <c r="P390" i="19"/>
  <c r="O390" i="19"/>
  <c r="N390" i="19"/>
  <c r="C390" i="19"/>
  <c r="AP389" i="19"/>
  <c r="AM389" i="19"/>
  <c r="AL389" i="19"/>
  <c r="AB389" i="19"/>
  <c r="AA389" i="19"/>
  <c r="V389" i="19"/>
  <c r="U389" i="19"/>
  <c r="Q389" i="19"/>
  <c r="P389" i="19"/>
  <c r="O389" i="19"/>
  <c r="N389" i="19"/>
  <c r="C389" i="19"/>
  <c r="AP388" i="19"/>
  <c r="AM388" i="19"/>
  <c r="AL388" i="19"/>
  <c r="AB388" i="19"/>
  <c r="AA388" i="19"/>
  <c r="V388" i="19"/>
  <c r="U388" i="19"/>
  <c r="Q388" i="19"/>
  <c r="P388" i="19"/>
  <c r="O388" i="19"/>
  <c r="N388" i="19"/>
  <c r="C388" i="19"/>
  <c r="AP387" i="19"/>
  <c r="AM387" i="19"/>
  <c r="AL387" i="19"/>
  <c r="AB387" i="19"/>
  <c r="AA387" i="19"/>
  <c r="V387" i="19"/>
  <c r="U387" i="19"/>
  <c r="Q387" i="19"/>
  <c r="P387" i="19"/>
  <c r="O387" i="19"/>
  <c r="N387" i="19"/>
  <c r="C387" i="19"/>
  <c r="AP386" i="19"/>
  <c r="AM386" i="19"/>
  <c r="AL386" i="19"/>
  <c r="AB386" i="19"/>
  <c r="AA386" i="19"/>
  <c r="V386" i="19"/>
  <c r="U386" i="19"/>
  <c r="Q386" i="19"/>
  <c r="P386" i="19"/>
  <c r="O386" i="19"/>
  <c r="N386" i="19"/>
  <c r="C386" i="19"/>
  <c r="AP385" i="19"/>
  <c r="AM385" i="19"/>
  <c r="AL385" i="19"/>
  <c r="AB385" i="19"/>
  <c r="AA385" i="19"/>
  <c r="V385" i="19"/>
  <c r="U385" i="19"/>
  <c r="Q385" i="19"/>
  <c r="P385" i="19"/>
  <c r="O385" i="19"/>
  <c r="N385" i="19"/>
  <c r="C385" i="19"/>
  <c r="AP384" i="19"/>
  <c r="AM384" i="19"/>
  <c r="AL384" i="19"/>
  <c r="AB384" i="19"/>
  <c r="AA384" i="19"/>
  <c r="V384" i="19"/>
  <c r="U384" i="19"/>
  <c r="Q384" i="19"/>
  <c r="P384" i="19"/>
  <c r="O384" i="19"/>
  <c r="N384" i="19"/>
  <c r="C384" i="19"/>
  <c r="AP383" i="19"/>
  <c r="AM383" i="19"/>
  <c r="AL383" i="19"/>
  <c r="AB383" i="19"/>
  <c r="AA383" i="19"/>
  <c r="V383" i="19"/>
  <c r="U383" i="19"/>
  <c r="Q383" i="19"/>
  <c r="P383" i="19"/>
  <c r="O383" i="19"/>
  <c r="N383" i="19"/>
  <c r="C383" i="19"/>
  <c r="AP382" i="19"/>
  <c r="AM382" i="19"/>
  <c r="AL382" i="19"/>
  <c r="AB382" i="19"/>
  <c r="AA382" i="19"/>
  <c r="V382" i="19"/>
  <c r="U382" i="19"/>
  <c r="Q382" i="19"/>
  <c r="P382" i="19"/>
  <c r="O382" i="19"/>
  <c r="N382" i="19"/>
  <c r="C382" i="19"/>
  <c r="AP381" i="19"/>
  <c r="AM381" i="19"/>
  <c r="AL381" i="19"/>
  <c r="AB381" i="19"/>
  <c r="AA381" i="19"/>
  <c r="V381" i="19"/>
  <c r="U381" i="19"/>
  <c r="Q381" i="19"/>
  <c r="P381" i="19"/>
  <c r="O381" i="19"/>
  <c r="N381" i="19"/>
  <c r="C381" i="19"/>
  <c r="AP380" i="19"/>
  <c r="AM380" i="19"/>
  <c r="AL380" i="19"/>
  <c r="AB380" i="19"/>
  <c r="AA380" i="19"/>
  <c r="V380" i="19"/>
  <c r="U380" i="19"/>
  <c r="Q380" i="19"/>
  <c r="P380" i="19"/>
  <c r="O380" i="19"/>
  <c r="N380" i="19"/>
  <c r="C380" i="19"/>
  <c r="AP379" i="19"/>
  <c r="AM379" i="19"/>
  <c r="AL379" i="19"/>
  <c r="AB379" i="19"/>
  <c r="AA379" i="19"/>
  <c r="V379" i="19"/>
  <c r="U379" i="19"/>
  <c r="Q379" i="19"/>
  <c r="P379" i="19"/>
  <c r="O379" i="19"/>
  <c r="N379" i="19"/>
  <c r="C379" i="19"/>
  <c r="AP378" i="19"/>
  <c r="AM378" i="19"/>
  <c r="AL378" i="19"/>
  <c r="AB378" i="19"/>
  <c r="AA378" i="19"/>
  <c r="V378" i="19"/>
  <c r="U378" i="19"/>
  <c r="Q378" i="19"/>
  <c r="P378" i="19"/>
  <c r="O378" i="19"/>
  <c r="N378" i="19"/>
  <c r="C378" i="19"/>
  <c r="AP377" i="19"/>
  <c r="AM377" i="19"/>
  <c r="AL377" i="19"/>
  <c r="AB377" i="19"/>
  <c r="AA377" i="19"/>
  <c r="V377" i="19"/>
  <c r="U377" i="19"/>
  <c r="Q377" i="19"/>
  <c r="P377" i="19"/>
  <c r="O377" i="19"/>
  <c r="N377" i="19"/>
  <c r="C377" i="19"/>
  <c r="AP376" i="19"/>
  <c r="AM376" i="19"/>
  <c r="AL376" i="19"/>
  <c r="AB376" i="19"/>
  <c r="AA376" i="19"/>
  <c r="U376" i="19"/>
  <c r="V376" i="19" s="1"/>
  <c r="Q376" i="19"/>
  <c r="P376" i="19"/>
  <c r="O376" i="19"/>
  <c r="N376" i="19"/>
  <c r="C376" i="19"/>
  <c r="AP375" i="19"/>
  <c r="AM375" i="19"/>
  <c r="AL375" i="19"/>
  <c r="AB375" i="19"/>
  <c r="AA375" i="19"/>
  <c r="U375" i="19"/>
  <c r="V375" i="19" s="1"/>
  <c r="Q375" i="19"/>
  <c r="P375" i="19"/>
  <c r="O375" i="19"/>
  <c r="N375" i="19"/>
  <c r="C375" i="19"/>
  <c r="AP374" i="19"/>
  <c r="AM374" i="19"/>
  <c r="AL374" i="19"/>
  <c r="AB374" i="19"/>
  <c r="AA374" i="19"/>
  <c r="U374" i="19"/>
  <c r="V374" i="19" s="1"/>
  <c r="O374" i="19"/>
  <c r="Q374" i="19" s="1"/>
  <c r="N374" i="19"/>
  <c r="P374" i="19" s="1"/>
  <c r="C374" i="19"/>
  <c r="AP373" i="19"/>
  <c r="AM373" i="19"/>
  <c r="AL373" i="19"/>
  <c r="AB373" i="19"/>
  <c r="AA373" i="19"/>
  <c r="U373" i="19"/>
  <c r="V373" i="19" s="1"/>
  <c r="O373" i="19"/>
  <c r="Q373" i="19" s="1"/>
  <c r="N373" i="19"/>
  <c r="P373" i="19" s="1"/>
  <c r="C373" i="19"/>
  <c r="AP372" i="19"/>
  <c r="AM372" i="19"/>
  <c r="AL372" i="19"/>
  <c r="AB372" i="19"/>
  <c r="AA372" i="19"/>
  <c r="U372" i="19"/>
  <c r="V372" i="19" s="1"/>
  <c r="O372" i="19"/>
  <c r="Q372" i="19" s="1"/>
  <c r="N372" i="19"/>
  <c r="P372" i="19" s="1"/>
  <c r="C372" i="19"/>
  <c r="AP371" i="19"/>
  <c r="AM371" i="19"/>
  <c r="AL371" i="19"/>
  <c r="AB371" i="19"/>
  <c r="AA371" i="19"/>
  <c r="U371" i="19"/>
  <c r="V371" i="19" s="1"/>
  <c r="O371" i="19"/>
  <c r="Q371" i="19" s="1"/>
  <c r="N371" i="19"/>
  <c r="P371" i="19" s="1"/>
  <c r="C371" i="19"/>
  <c r="AP370" i="19"/>
  <c r="AM370" i="19"/>
  <c r="AL370" i="19"/>
  <c r="AB370" i="19"/>
  <c r="AA370" i="19"/>
  <c r="U370" i="19"/>
  <c r="V370" i="19" s="1"/>
  <c r="O370" i="19"/>
  <c r="Q370" i="19" s="1"/>
  <c r="N370" i="19"/>
  <c r="P370" i="19" s="1"/>
  <c r="C370" i="19"/>
  <c r="AP369" i="19"/>
  <c r="AM369" i="19"/>
  <c r="AL369" i="19"/>
  <c r="AA369" i="19"/>
  <c r="AB369" i="19" s="1"/>
  <c r="U369" i="19"/>
  <c r="V369" i="19" s="1"/>
  <c r="O369" i="19"/>
  <c r="Q369" i="19" s="1"/>
  <c r="N369" i="19"/>
  <c r="P369" i="19" s="1"/>
  <c r="C369" i="19"/>
  <c r="AP368" i="19"/>
  <c r="AM368" i="19"/>
  <c r="AL368" i="19"/>
  <c r="AA368" i="19"/>
  <c r="AB368" i="19" s="1"/>
  <c r="U368" i="19"/>
  <c r="V368" i="19" s="1"/>
  <c r="O368" i="19"/>
  <c r="Q368" i="19" s="1"/>
  <c r="N368" i="19"/>
  <c r="P368" i="19" s="1"/>
  <c r="C368" i="19"/>
  <c r="A368" i="19"/>
  <c r="A369" i="19" s="1"/>
  <c r="A370" i="19" s="1"/>
  <c r="A371" i="19" s="1"/>
  <c r="A372" i="19" s="1"/>
  <c r="A373" i="19" s="1"/>
  <c r="A374" i="19" s="1"/>
  <c r="A375" i="19" s="1"/>
  <c r="A376" i="19" s="1"/>
  <c r="A377" i="19" s="1"/>
  <c r="A378" i="19" s="1"/>
  <c r="A379" i="19" s="1"/>
  <c r="A380" i="19" s="1"/>
  <c r="A381" i="19" s="1"/>
  <c r="A382" i="19" s="1"/>
  <c r="A383" i="19" s="1"/>
  <c r="A384" i="19" s="1"/>
  <c r="A385" i="19" s="1"/>
  <c r="A386" i="19" s="1"/>
  <c r="A387" i="19" s="1"/>
  <c r="A388" i="19" s="1"/>
  <c r="A389" i="19" s="1"/>
  <c r="A390" i="19" s="1"/>
  <c r="A391" i="19" s="1"/>
  <c r="A392" i="19" s="1"/>
  <c r="A393" i="19" s="1"/>
  <c r="A394" i="19" s="1"/>
  <c r="A395" i="19" s="1"/>
  <c r="A396" i="19" s="1"/>
  <c r="A397" i="19" s="1"/>
  <c r="A398" i="19" s="1"/>
  <c r="A399" i="19" s="1"/>
  <c r="A400" i="19" s="1"/>
  <c r="A402" i="19" s="1"/>
  <c r="AO367" i="19"/>
  <c r="AK367" i="19"/>
  <c r="Z367" i="19"/>
  <c r="Y367" i="19"/>
  <c r="T367" i="19"/>
  <c r="M367" i="19"/>
  <c r="C367" i="19"/>
  <c r="AP366" i="19"/>
  <c r="AM366" i="19"/>
  <c r="AL366" i="19"/>
  <c r="AB366" i="19"/>
  <c r="AA366" i="19"/>
  <c r="V366" i="19"/>
  <c r="U366" i="19"/>
  <c r="Q366" i="19"/>
  <c r="P366" i="19"/>
  <c r="O366" i="19"/>
  <c r="N366" i="19"/>
  <c r="C366" i="19"/>
  <c r="AP365" i="19"/>
  <c r="AM365" i="19"/>
  <c r="AL365" i="19"/>
  <c r="AB365" i="19"/>
  <c r="AA365" i="19"/>
  <c r="V365" i="19"/>
  <c r="U365" i="19"/>
  <c r="Q365" i="19"/>
  <c r="P365" i="19"/>
  <c r="O365" i="19"/>
  <c r="N365" i="19"/>
  <c r="C365" i="19"/>
  <c r="AP364" i="19"/>
  <c r="AM364" i="19"/>
  <c r="AL364" i="19"/>
  <c r="AB364" i="19"/>
  <c r="AA364" i="19"/>
  <c r="V364" i="19"/>
  <c r="U364" i="19"/>
  <c r="Q364" i="19"/>
  <c r="P364" i="19"/>
  <c r="O364" i="19"/>
  <c r="N364" i="19"/>
  <c r="C364" i="19"/>
  <c r="AP363" i="19"/>
  <c r="AM363" i="19"/>
  <c r="AL363" i="19"/>
  <c r="AB363" i="19"/>
  <c r="AA363" i="19"/>
  <c r="V363" i="19"/>
  <c r="U363" i="19"/>
  <c r="Q363" i="19"/>
  <c r="P363" i="19"/>
  <c r="O363" i="19"/>
  <c r="N363" i="19"/>
  <c r="C363" i="19"/>
  <c r="AP362" i="19"/>
  <c r="AM362" i="19"/>
  <c r="AL362" i="19"/>
  <c r="AB362" i="19"/>
  <c r="AA362" i="19"/>
  <c r="V362" i="19"/>
  <c r="U362" i="19"/>
  <c r="Q362" i="19"/>
  <c r="P362" i="19"/>
  <c r="O362" i="19"/>
  <c r="N362" i="19"/>
  <c r="C362" i="19"/>
  <c r="AP361" i="19"/>
  <c r="AM361" i="19"/>
  <c r="AL361" i="19"/>
  <c r="AB361" i="19"/>
  <c r="AA361" i="19"/>
  <c r="V361" i="19"/>
  <c r="U361" i="19"/>
  <c r="Q361" i="19"/>
  <c r="P361" i="19"/>
  <c r="O361" i="19"/>
  <c r="N361" i="19"/>
  <c r="C361" i="19"/>
  <c r="AP360" i="19"/>
  <c r="AM360" i="19"/>
  <c r="AL360" i="19"/>
  <c r="AB360" i="19"/>
  <c r="AA360" i="19"/>
  <c r="V360" i="19"/>
  <c r="U360" i="19"/>
  <c r="Q360" i="19"/>
  <c r="P360" i="19"/>
  <c r="O360" i="19"/>
  <c r="N360" i="19"/>
  <c r="C360" i="19"/>
  <c r="AP359" i="19"/>
  <c r="AM359" i="19"/>
  <c r="AL359" i="19"/>
  <c r="AB359" i="19"/>
  <c r="AA359" i="19"/>
  <c r="V359" i="19"/>
  <c r="U359" i="19"/>
  <c r="Q359" i="19"/>
  <c r="P359" i="19"/>
  <c r="O359" i="19"/>
  <c r="N359" i="19"/>
  <c r="C359" i="19"/>
  <c r="AP358" i="19"/>
  <c r="AM358" i="19"/>
  <c r="AL358" i="19"/>
  <c r="AB358" i="19"/>
  <c r="AA358" i="19"/>
  <c r="V358" i="19"/>
  <c r="U358" i="19"/>
  <c r="Q358" i="19"/>
  <c r="P358" i="19"/>
  <c r="O358" i="19"/>
  <c r="N358" i="19"/>
  <c r="C358" i="19"/>
  <c r="AP357" i="19"/>
  <c r="AM357" i="19"/>
  <c r="AL357" i="19"/>
  <c r="AB357" i="19"/>
  <c r="AA357" i="19"/>
  <c r="V357" i="19"/>
  <c r="U357" i="19"/>
  <c r="Q357" i="19"/>
  <c r="P357" i="19"/>
  <c r="O357" i="19"/>
  <c r="N357" i="19"/>
  <c r="C357" i="19"/>
  <c r="AP356" i="19"/>
  <c r="AM356" i="19"/>
  <c r="AL356" i="19"/>
  <c r="AB356" i="19"/>
  <c r="AA356" i="19"/>
  <c r="V356" i="19"/>
  <c r="U356" i="19"/>
  <c r="Q356" i="19"/>
  <c r="P356" i="19"/>
  <c r="O356" i="19"/>
  <c r="N356" i="19"/>
  <c r="C356" i="19"/>
  <c r="AP355" i="19"/>
  <c r="AM355" i="19"/>
  <c r="AL355" i="19"/>
  <c r="AB355" i="19"/>
  <c r="AA355" i="19"/>
  <c r="V355" i="19"/>
  <c r="U355" i="19"/>
  <c r="Q355" i="19"/>
  <c r="P355" i="19"/>
  <c r="O355" i="19"/>
  <c r="N355" i="19"/>
  <c r="C355" i="19"/>
  <c r="AP354" i="19"/>
  <c r="AM354" i="19"/>
  <c r="AL354" i="19"/>
  <c r="AB354" i="19"/>
  <c r="AA354" i="19"/>
  <c r="U354" i="19"/>
  <c r="V354" i="19" s="1"/>
  <c r="Q354" i="19"/>
  <c r="P354" i="19"/>
  <c r="O354" i="19"/>
  <c r="N354" i="19"/>
  <c r="C354" i="19"/>
  <c r="AP353" i="19"/>
  <c r="AM353" i="19"/>
  <c r="AL353" i="19"/>
  <c r="AB353" i="19"/>
  <c r="AA353" i="19"/>
  <c r="U353" i="19"/>
  <c r="V353" i="19" s="1"/>
  <c r="Q353" i="19"/>
  <c r="P353" i="19"/>
  <c r="O353" i="19"/>
  <c r="N353" i="19"/>
  <c r="C353" i="19"/>
  <c r="AP352" i="19"/>
  <c r="AM352" i="19"/>
  <c r="AL352" i="19"/>
  <c r="AB352" i="19"/>
  <c r="AA352" i="19"/>
  <c r="U352" i="19"/>
  <c r="V352" i="19" s="1"/>
  <c r="Q352" i="19"/>
  <c r="P352" i="19"/>
  <c r="O352" i="19"/>
  <c r="N352" i="19"/>
  <c r="C352" i="19"/>
  <c r="AP351" i="19"/>
  <c r="AM351" i="19"/>
  <c r="AL351" i="19"/>
  <c r="AB351" i="19"/>
  <c r="AA351" i="19"/>
  <c r="U351" i="19"/>
  <c r="V351" i="19" s="1"/>
  <c r="Q351" i="19"/>
  <c r="P351" i="19"/>
  <c r="O351" i="19"/>
  <c r="N351" i="19"/>
  <c r="C351" i="19"/>
  <c r="AP350" i="19"/>
  <c r="AM350" i="19"/>
  <c r="AL350" i="19"/>
  <c r="AB350" i="19"/>
  <c r="AA350" i="19"/>
  <c r="U350" i="19"/>
  <c r="V350" i="19" s="1"/>
  <c r="Q350" i="19"/>
  <c r="P350" i="19"/>
  <c r="O350" i="19"/>
  <c r="N350" i="19"/>
  <c r="C350" i="19"/>
  <c r="AP349" i="19"/>
  <c r="AM349" i="19"/>
  <c r="AL349" i="19"/>
  <c r="AB349" i="19"/>
  <c r="AA349" i="19"/>
  <c r="U349" i="19"/>
  <c r="V349" i="19" s="1"/>
  <c r="Q349" i="19"/>
  <c r="P349" i="19"/>
  <c r="O349" i="19"/>
  <c r="N349" i="19"/>
  <c r="C349" i="19"/>
  <c r="AP348" i="19"/>
  <c r="AM348" i="19"/>
  <c r="AL348" i="19"/>
  <c r="AB348" i="19"/>
  <c r="AA348" i="19"/>
  <c r="V348" i="19"/>
  <c r="U348" i="19"/>
  <c r="Q348" i="19"/>
  <c r="P348" i="19"/>
  <c r="O348" i="19"/>
  <c r="N348" i="19"/>
  <c r="C348" i="19"/>
  <c r="AP347" i="19"/>
  <c r="AM347" i="19"/>
  <c r="AL347" i="19"/>
  <c r="AB347" i="19"/>
  <c r="AA347" i="19"/>
  <c r="U347" i="19"/>
  <c r="V347" i="19" s="1"/>
  <c r="Q347" i="19"/>
  <c r="P347" i="19"/>
  <c r="O347" i="19"/>
  <c r="N347" i="19"/>
  <c r="C347" i="19"/>
  <c r="AP346" i="19"/>
  <c r="AM346" i="19"/>
  <c r="AL346" i="19"/>
  <c r="AB346" i="19"/>
  <c r="AA346" i="19"/>
  <c r="U346" i="19"/>
  <c r="V346" i="19" s="1"/>
  <c r="Q346" i="19"/>
  <c r="P346" i="19"/>
  <c r="O346" i="19"/>
  <c r="N346" i="19"/>
  <c r="C346" i="19"/>
  <c r="AP345" i="19"/>
  <c r="AM345" i="19"/>
  <c r="AL345" i="19"/>
  <c r="AB345" i="19"/>
  <c r="AA345" i="19"/>
  <c r="U345" i="19"/>
  <c r="V345" i="19" s="1"/>
  <c r="Q345" i="19"/>
  <c r="P345" i="19"/>
  <c r="O345" i="19"/>
  <c r="N345" i="19"/>
  <c r="C345" i="19"/>
  <c r="AP344" i="19"/>
  <c r="AM344" i="19"/>
  <c r="AL344" i="19"/>
  <c r="AB344" i="19"/>
  <c r="AA344" i="19"/>
  <c r="U344" i="19"/>
  <c r="V344" i="19" s="1"/>
  <c r="O344" i="19"/>
  <c r="Q344" i="19" s="1"/>
  <c r="N344" i="19"/>
  <c r="P344" i="19" s="1"/>
  <c r="C344" i="19"/>
  <c r="AP343" i="19"/>
  <c r="AM343" i="19"/>
  <c r="AL343" i="19"/>
  <c r="AA343" i="19"/>
  <c r="AB343" i="19" s="1"/>
  <c r="U343" i="19"/>
  <c r="V343" i="19" s="1"/>
  <c r="O343" i="19"/>
  <c r="Q343" i="19" s="1"/>
  <c r="N343" i="19"/>
  <c r="P343" i="19" s="1"/>
  <c r="C343" i="19"/>
  <c r="A343" i="19"/>
  <c r="A344" i="19" s="1"/>
  <c r="A345" i="19" s="1"/>
  <c r="A346" i="19" s="1"/>
  <c r="A347" i="19" s="1"/>
  <c r="A348" i="19" s="1"/>
  <c r="A349" i="19" s="1"/>
  <c r="A350" i="19" s="1"/>
  <c r="A351" i="19" s="1"/>
  <c r="A352" i="19" s="1"/>
  <c r="A353" i="19" s="1"/>
  <c r="A354" i="19" s="1"/>
  <c r="A355" i="19" s="1"/>
  <c r="A356" i="19" s="1"/>
  <c r="A357" i="19" s="1"/>
  <c r="A358" i="19" s="1"/>
  <c r="A359" i="19" s="1"/>
  <c r="A360" i="19" s="1"/>
  <c r="A361" i="19" s="1"/>
  <c r="A362" i="19" s="1"/>
  <c r="A363" i="19" s="1"/>
  <c r="A364" i="19" s="1"/>
  <c r="A365" i="19" s="1"/>
  <c r="A366" i="19" s="1"/>
  <c r="AO342" i="19"/>
  <c r="AK342" i="19"/>
  <c r="Z342" i="19"/>
  <c r="Y342" i="19"/>
  <c r="T342" i="19"/>
  <c r="M342" i="19"/>
  <c r="C342" i="19"/>
  <c r="AP341" i="19"/>
  <c r="AM341" i="19"/>
  <c r="AL341" i="19"/>
  <c r="AB341" i="19"/>
  <c r="AA341" i="19"/>
  <c r="V341" i="19"/>
  <c r="U341" i="19"/>
  <c r="Q341" i="19"/>
  <c r="P341" i="19"/>
  <c r="O341" i="19"/>
  <c r="N341" i="19"/>
  <c r="C341" i="19"/>
  <c r="AP340" i="19"/>
  <c r="AM340" i="19"/>
  <c r="AL340" i="19"/>
  <c r="AA340" i="19"/>
  <c r="AB340" i="19" s="1"/>
  <c r="V340" i="19"/>
  <c r="U340" i="19"/>
  <c r="Q340" i="19"/>
  <c r="P340" i="19"/>
  <c r="O340" i="19"/>
  <c r="N340" i="19"/>
  <c r="C340" i="19"/>
  <c r="AP339" i="19"/>
  <c r="AM339" i="19"/>
  <c r="AL339" i="19"/>
  <c r="AA339" i="19"/>
  <c r="AB339" i="19" s="1"/>
  <c r="V339" i="19"/>
  <c r="U339" i="19"/>
  <c r="Q339" i="19"/>
  <c r="P339" i="19"/>
  <c r="O339" i="19"/>
  <c r="N339" i="19"/>
  <c r="C339" i="19"/>
  <c r="AP338" i="19"/>
  <c r="AM338" i="19"/>
  <c r="AL338" i="19"/>
  <c r="AA338" i="19"/>
  <c r="AB338" i="19" s="1"/>
  <c r="V338" i="19"/>
  <c r="U338" i="19"/>
  <c r="Q338" i="19"/>
  <c r="P338" i="19"/>
  <c r="O338" i="19"/>
  <c r="N338" i="19"/>
  <c r="C338" i="19"/>
  <c r="AP337" i="19"/>
  <c r="AM337" i="19"/>
  <c r="AL337" i="19"/>
  <c r="AA337" i="19"/>
  <c r="AB337" i="19" s="1"/>
  <c r="V337" i="19"/>
  <c r="U337" i="19"/>
  <c r="Q337" i="19"/>
  <c r="P337" i="19"/>
  <c r="O337" i="19"/>
  <c r="N337" i="19"/>
  <c r="C337" i="19"/>
  <c r="AP336" i="19"/>
  <c r="AM336" i="19"/>
  <c r="AL336" i="19"/>
  <c r="AA336" i="19"/>
  <c r="Y336" i="19"/>
  <c r="Y330" i="19" s="1"/>
  <c r="V336" i="19"/>
  <c r="U336" i="19"/>
  <c r="Q336" i="19"/>
  <c r="P336" i="19"/>
  <c r="O336" i="19"/>
  <c r="N336" i="19"/>
  <c r="C336" i="19"/>
  <c r="AP335" i="19"/>
  <c r="AM335" i="19"/>
  <c r="AL335" i="19"/>
  <c r="AA335" i="19"/>
  <c r="AB335" i="19" s="1"/>
  <c r="V335" i="19"/>
  <c r="U335" i="19"/>
  <c r="Q335" i="19"/>
  <c r="P335" i="19"/>
  <c r="O335" i="19"/>
  <c r="N335" i="19"/>
  <c r="C335" i="19"/>
  <c r="AP334" i="19"/>
  <c r="AM334" i="19"/>
  <c r="AL334" i="19"/>
  <c r="AA334" i="19"/>
  <c r="AB334" i="19" s="1"/>
  <c r="V334" i="19"/>
  <c r="U334" i="19"/>
  <c r="Q334" i="19"/>
  <c r="P334" i="19"/>
  <c r="O334" i="19"/>
  <c r="N334" i="19"/>
  <c r="C334" i="19"/>
  <c r="AP333" i="19"/>
  <c r="AM333" i="19"/>
  <c r="AL333" i="19"/>
  <c r="AA333" i="19"/>
  <c r="AB333" i="19" s="1"/>
  <c r="U333" i="19"/>
  <c r="V333" i="19" s="1"/>
  <c r="Q333" i="19"/>
  <c r="P333" i="19"/>
  <c r="O333" i="19"/>
  <c r="N333" i="19"/>
  <c r="C333" i="19"/>
  <c r="AP332" i="19"/>
  <c r="AM332" i="19"/>
  <c r="AL332" i="19"/>
  <c r="AA332" i="19"/>
  <c r="AB332" i="19" s="1"/>
  <c r="U332" i="19"/>
  <c r="V332" i="19" s="1"/>
  <c r="Q332" i="19"/>
  <c r="P332" i="19"/>
  <c r="O332" i="19"/>
  <c r="N332" i="19"/>
  <c r="C332" i="19"/>
  <c r="AP331" i="19"/>
  <c r="AL331" i="19"/>
  <c r="AM331" i="19" s="1"/>
  <c r="AA331" i="19"/>
  <c r="AB331" i="19" s="1"/>
  <c r="U331" i="19"/>
  <c r="V331" i="19" s="1"/>
  <c r="N331" i="19"/>
  <c r="P331" i="19" s="1"/>
  <c r="C331" i="19"/>
  <c r="A331" i="19"/>
  <c r="A332" i="19" s="1"/>
  <c r="A333" i="19" s="1"/>
  <c r="A334" i="19" s="1"/>
  <c r="A335" i="19" s="1"/>
  <c r="A336" i="19" s="1"/>
  <c r="A337" i="19" s="1"/>
  <c r="A338" i="19" s="1"/>
  <c r="A339" i="19" s="1"/>
  <c r="A340" i="19" s="1"/>
  <c r="A341" i="19" s="1"/>
  <c r="AO330" i="19"/>
  <c r="AK330" i="19"/>
  <c r="Z330" i="19"/>
  <c r="T330" i="19"/>
  <c r="M330" i="19"/>
  <c r="C330" i="19"/>
  <c r="AP329" i="19"/>
  <c r="AM329" i="19"/>
  <c r="AL329" i="19"/>
  <c r="AB329" i="19"/>
  <c r="AA329" i="19"/>
  <c r="V329" i="19"/>
  <c r="U329" i="19"/>
  <c r="Q329" i="19"/>
  <c r="P329" i="19"/>
  <c r="O329" i="19"/>
  <c r="N329" i="19"/>
  <c r="C329" i="19"/>
  <c r="AP328" i="19"/>
  <c r="AM328" i="19"/>
  <c r="AL328" i="19"/>
  <c r="AB328" i="19"/>
  <c r="AA328" i="19"/>
  <c r="V328" i="19"/>
  <c r="U328" i="19"/>
  <c r="Q328" i="19"/>
  <c r="P328" i="19"/>
  <c r="O328" i="19"/>
  <c r="N328" i="19"/>
  <c r="C328" i="19"/>
  <c r="AP327" i="19"/>
  <c r="AM327" i="19"/>
  <c r="AL327" i="19"/>
  <c r="AB327" i="19"/>
  <c r="AA327" i="19"/>
  <c r="V327" i="19"/>
  <c r="U327" i="19"/>
  <c r="Q327" i="19"/>
  <c r="P327" i="19"/>
  <c r="O327" i="19"/>
  <c r="N327" i="19"/>
  <c r="C327" i="19"/>
  <c r="AP326" i="19"/>
  <c r="AM326" i="19"/>
  <c r="AL326" i="19"/>
  <c r="AA326" i="19"/>
  <c r="AB326" i="19" s="1"/>
  <c r="V326" i="19"/>
  <c r="U326" i="19"/>
  <c r="Q326" i="19"/>
  <c r="P326" i="19"/>
  <c r="O326" i="19"/>
  <c r="N326" i="19"/>
  <c r="C326" i="19"/>
  <c r="AP325" i="19"/>
  <c r="AM325" i="19"/>
  <c r="AL325" i="19"/>
  <c r="AA325" i="19"/>
  <c r="AB325" i="19" s="1"/>
  <c r="V325" i="19"/>
  <c r="U325" i="19"/>
  <c r="Q325" i="19"/>
  <c r="P325" i="19"/>
  <c r="O325" i="19"/>
  <c r="N325" i="19"/>
  <c r="C325" i="19"/>
  <c r="AP324" i="19"/>
  <c r="AM324" i="19"/>
  <c r="AL324" i="19"/>
  <c r="AA324" i="19"/>
  <c r="AB324" i="19" s="1"/>
  <c r="V324" i="19"/>
  <c r="U324" i="19"/>
  <c r="Q324" i="19"/>
  <c r="P324" i="19"/>
  <c r="O324" i="19"/>
  <c r="N324" i="19"/>
  <c r="C324" i="19"/>
  <c r="AP323" i="19"/>
  <c r="AM323" i="19"/>
  <c r="AL323" i="19"/>
  <c r="AA323" i="19"/>
  <c r="AB323" i="19" s="1"/>
  <c r="V323" i="19"/>
  <c r="U323" i="19"/>
  <c r="Q323" i="19"/>
  <c r="P323" i="19"/>
  <c r="O323" i="19"/>
  <c r="N323" i="19"/>
  <c r="C323" i="19"/>
  <c r="AP322" i="19"/>
  <c r="AM322" i="19"/>
  <c r="AL322" i="19"/>
  <c r="AA322" i="19"/>
  <c r="AB322" i="19" s="1"/>
  <c r="V322" i="19"/>
  <c r="U322" i="19"/>
  <c r="Q322" i="19"/>
  <c r="P322" i="19"/>
  <c r="O322" i="19"/>
  <c r="N322" i="19"/>
  <c r="C322" i="19"/>
  <c r="AP321" i="19"/>
  <c r="AM321" i="19"/>
  <c r="AL321" i="19"/>
  <c r="AA321" i="19"/>
  <c r="AB321" i="19" s="1"/>
  <c r="V321" i="19"/>
  <c r="U321" i="19"/>
  <c r="Q321" i="19"/>
  <c r="P321" i="19"/>
  <c r="O321" i="19"/>
  <c r="N321" i="19"/>
  <c r="C321" i="19"/>
  <c r="AP320" i="19"/>
  <c r="AL320" i="19"/>
  <c r="AM320" i="19" s="1"/>
  <c r="AA320" i="19"/>
  <c r="AB320" i="19" s="1"/>
  <c r="V320" i="19"/>
  <c r="U320" i="19"/>
  <c r="Q320" i="19"/>
  <c r="P320" i="19"/>
  <c r="O320" i="19"/>
  <c r="N320" i="19"/>
  <c r="C320" i="19"/>
  <c r="AP319" i="19"/>
  <c r="AL319" i="19"/>
  <c r="AM319" i="19" s="1"/>
  <c r="AA319" i="19"/>
  <c r="AB319" i="19" s="1"/>
  <c r="V319" i="19"/>
  <c r="U319" i="19"/>
  <c r="O319" i="19"/>
  <c r="Q319" i="19" s="1"/>
  <c r="N319" i="19"/>
  <c r="P319" i="19" s="1"/>
  <c r="C319" i="19"/>
  <c r="A319" i="19"/>
  <c r="A320" i="19" s="1"/>
  <c r="A321" i="19" s="1"/>
  <c r="A322" i="19" s="1"/>
  <c r="A323" i="19" s="1"/>
  <c r="A324" i="19" s="1"/>
  <c r="A325" i="19" s="1"/>
  <c r="A326" i="19" s="1"/>
  <c r="A327" i="19" s="1"/>
  <c r="A328" i="19" s="1"/>
  <c r="A329" i="19" s="1"/>
  <c r="AO318" i="19"/>
  <c r="AK318" i="19"/>
  <c r="Z318" i="19"/>
  <c r="Y318" i="19"/>
  <c r="T318" i="19"/>
  <c r="M318" i="19"/>
  <c r="C318" i="19"/>
  <c r="AP317" i="19"/>
  <c r="AM317" i="19"/>
  <c r="AL317" i="19"/>
  <c r="AB317" i="19"/>
  <c r="AA317" i="19"/>
  <c r="V317" i="19"/>
  <c r="U317" i="19"/>
  <c r="Q317" i="19"/>
  <c r="P317" i="19"/>
  <c r="O317" i="19"/>
  <c r="N317" i="19"/>
  <c r="C317" i="19"/>
  <c r="AP316" i="19"/>
  <c r="AM316" i="19"/>
  <c r="AL316" i="19"/>
  <c r="AA316" i="19"/>
  <c r="AB316" i="19" s="1"/>
  <c r="V316" i="19"/>
  <c r="U316" i="19"/>
  <c r="Q316" i="19"/>
  <c r="P316" i="19"/>
  <c r="O316" i="19"/>
  <c r="N316" i="19"/>
  <c r="C316" i="19"/>
  <c r="AP315" i="19"/>
  <c r="AM315" i="19"/>
  <c r="AL315" i="19"/>
  <c r="AA315" i="19"/>
  <c r="AB315" i="19" s="1"/>
  <c r="V315" i="19"/>
  <c r="U315" i="19"/>
  <c r="Q315" i="19"/>
  <c r="P315" i="19"/>
  <c r="O315" i="19"/>
  <c r="N315" i="19"/>
  <c r="C315" i="19"/>
  <c r="AP314" i="19"/>
  <c r="AM314" i="19"/>
  <c r="AL314" i="19"/>
  <c r="AA314" i="19"/>
  <c r="AB314" i="19" s="1"/>
  <c r="V314" i="19"/>
  <c r="U314" i="19"/>
  <c r="Q314" i="19"/>
  <c r="P314" i="19"/>
  <c r="O314" i="19"/>
  <c r="N314" i="19"/>
  <c r="C314" i="19"/>
  <c r="AP313" i="19"/>
  <c r="AM313" i="19"/>
  <c r="AL313" i="19"/>
  <c r="AA313" i="19"/>
  <c r="AB313" i="19" s="1"/>
  <c r="V313" i="19"/>
  <c r="U313" i="19"/>
  <c r="Q313" i="19"/>
  <c r="P313" i="19"/>
  <c r="O313" i="19"/>
  <c r="N313" i="19"/>
  <c r="C313" i="19"/>
  <c r="AP312" i="19"/>
  <c r="AM312" i="19"/>
  <c r="AL312" i="19"/>
  <c r="AA312" i="19"/>
  <c r="AB312" i="19" s="1"/>
  <c r="V312" i="19"/>
  <c r="U312" i="19"/>
  <c r="Q312" i="19"/>
  <c r="P312" i="19"/>
  <c r="O312" i="19"/>
  <c r="N312" i="19"/>
  <c r="C312" i="19"/>
  <c r="AP311" i="19"/>
  <c r="AL311" i="19"/>
  <c r="AM311" i="19" s="1"/>
  <c r="AA311" i="19"/>
  <c r="AB311" i="19" s="1"/>
  <c r="V311" i="19"/>
  <c r="U311" i="19"/>
  <c r="Q311" i="19"/>
  <c r="P311" i="19"/>
  <c r="O311" i="19"/>
  <c r="N311" i="19"/>
  <c r="C311" i="19"/>
  <c r="AP310" i="19"/>
  <c r="AL310" i="19"/>
  <c r="AM310" i="19" s="1"/>
  <c r="AA310" i="19"/>
  <c r="AB310" i="19" s="1"/>
  <c r="V310" i="19"/>
  <c r="U310" i="19"/>
  <c r="O310" i="19"/>
  <c r="Q310" i="19" s="1"/>
  <c r="N310" i="19"/>
  <c r="P310" i="19" s="1"/>
  <c r="C310" i="19"/>
  <c r="A310" i="19"/>
  <c r="A311" i="19" s="1"/>
  <c r="A312" i="19" s="1"/>
  <c r="A313" i="19" s="1"/>
  <c r="A314" i="19" s="1"/>
  <c r="A315" i="19" s="1"/>
  <c r="A316" i="19" s="1"/>
  <c r="A317" i="19" s="1"/>
  <c r="AO309" i="19"/>
  <c r="AK309" i="19"/>
  <c r="Z309" i="19"/>
  <c r="Y309" i="19"/>
  <c r="T309" i="19"/>
  <c r="M309" i="19"/>
  <c r="C309" i="19"/>
  <c r="AP308" i="19"/>
  <c r="AM308" i="19"/>
  <c r="AL308" i="19"/>
  <c r="AB308" i="19"/>
  <c r="AA308" i="19"/>
  <c r="V308" i="19"/>
  <c r="U308" i="19"/>
  <c r="Q308" i="19"/>
  <c r="P308" i="19"/>
  <c r="O308" i="19"/>
  <c r="N308" i="19"/>
  <c r="C308" i="19"/>
  <c r="AP307" i="19"/>
  <c r="AM307" i="19"/>
  <c r="AL307" i="19"/>
  <c r="AB307" i="19"/>
  <c r="AA307" i="19"/>
  <c r="V307" i="19"/>
  <c r="U307" i="19"/>
  <c r="Q307" i="19"/>
  <c r="P307" i="19"/>
  <c r="O307" i="19"/>
  <c r="N307" i="19"/>
  <c r="C307" i="19"/>
  <c r="AP306" i="19"/>
  <c r="AM306" i="19"/>
  <c r="AL306" i="19"/>
  <c r="AA306" i="19"/>
  <c r="AB306" i="19" s="1"/>
  <c r="V306" i="19"/>
  <c r="U306" i="19"/>
  <c r="Q306" i="19"/>
  <c r="P306" i="19"/>
  <c r="O306" i="19"/>
  <c r="N306" i="19"/>
  <c r="C306" i="19"/>
  <c r="AP305" i="19"/>
  <c r="AM305" i="19"/>
  <c r="AL305" i="19"/>
  <c r="AA305" i="19"/>
  <c r="AB305" i="19" s="1"/>
  <c r="V305" i="19"/>
  <c r="U305" i="19"/>
  <c r="Q305" i="19"/>
  <c r="P305" i="19"/>
  <c r="O305" i="19"/>
  <c r="N305" i="19"/>
  <c r="C305" i="19"/>
  <c r="AP304" i="19"/>
  <c r="AM304" i="19"/>
  <c r="AL304" i="19"/>
  <c r="AB304" i="19"/>
  <c r="AA304" i="19"/>
  <c r="V304" i="19"/>
  <c r="U304" i="19"/>
  <c r="Q304" i="19"/>
  <c r="P304" i="19"/>
  <c r="O304" i="19"/>
  <c r="N304" i="19"/>
  <c r="C304" i="19"/>
  <c r="AP303" i="19"/>
  <c r="AM303" i="19"/>
  <c r="AL303" i="19"/>
  <c r="AA303" i="19"/>
  <c r="Y303" i="19"/>
  <c r="Y293" i="19" s="1"/>
  <c r="V303" i="19"/>
  <c r="U303" i="19"/>
  <c r="Q303" i="19"/>
  <c r="P303" i="19"/>
  <c r="O303" i="19"/>
  <c r="N303" i="19"/>
  <c r="C303" i="19"/>
  <c r="AP302" i="19"/>
  <c r="AM302" i="19"/>
  <c r="AL302" i="19"/>
  <c r="AA302" i="19"/>
  <c r="AB302" i="19" s="1"/>
  <c r="V302" i="19"/>
  <c r="U302" i="19"/>
  <c r="Q302" i="19"/>
  <c r="P302" i="19"/>
  <c r="O302" i="19"/>
  <c r="N302" i="19"/>
  <c r="C302" i="19"/>
  <c r="AP301" i="19"/>
  <c r="AM301" i="19"/>
  <c r="AL301" i="19"/>
  <c r="AA301" i="19"/>
  <c r="AB301" i="19" s="1"/>
  <c r="V301" i="19"/>
  <c r="U301" i="19"/>
  <c r="Q301" i="19"/>
  <c r="P301" i="19"/>
  <c r="O301" i="19"/>
  <c r="N301" i="19"/>
  <c r="C301" i="19"/>
  <c r="AP300" i="19"/>
  <c r="AM300" i="19"/>
  <c r="AL300" i="19"/>
  <c r="AA300" i="19"/>
  <c r="AB300" i="19" s="1"/>
  <c r="V300" i="19"/>
  <c r="U300" i="19"/>
  <c r="Q300" i="19"/>
  <c r="P300" i="19"/>
  <c r="O300" i="19"/>
  <c r="N300" i="19"/>
  <c r="C300" i="19"/>
  <c r="AP299" i="19"/>
  <c r="AM299" i="19"/>
  <c r="AL299" i="19"/>
  <c r="AA299" i="19"/>
  <c r="AB299" i="19" s="1"/>
  <c r="V299" i="19"/>
  <c r="U299" i="19"/>
  <c r="Q299" i="19"/>
  <c r="P299" i="19"/>
  <c r="O299" i="19"/>
  <c r="N299" i="19"/>
  <c r="C299" i="19"/>
  <c r="AP298" i="19"/>
  <c r="AM298" i="19"/>
  <c r="AL298" i="19"/>
  <c r="AA298" i="19"/>
  <c r="AB298" i="19" s="1"/>
  <c r="V298" i="19"/>
  <c r="U298" i="19"/>
  <c r="Q298" i="19"/>
  <c r="P298" i="19"/>
  <c r="O298" i="19"/>
  <c r="N298" i="19"/>
  <c r="C298" i="19"/>
  <c r="AP297" i="19"/>
  <c r="AM297" i="19"/>
  <c r="AL297" i="19"/>
  <c r="AA297" i="19"/>
  <c r="AB297" i="19" s="1"/>
  <c r="V297" i="19"/>
  <c r="U297" i="19"/>
  <c r="Q297" i="19"/>
  <c r="P297" i="19"/>
  <c r="O297" i="19"/>
  <c r="N297" i="19"/>
  <c r="C297" i="19"/>
  <c r="AP296" i="19"/>
  <c r="AM296" i="19"/>
  <c r="AL296" i="19"/>
  <c r="AA296" i="19"/>
  <c r="AB296" i="19" s="1"/>
  <c r="V296" i="19"/>
  <c r="U296" i="19"/>
  <c r="Q296" i="19"/>
  <c r="P296" i="19"/>
  <c r="O296" i="19"/>
  <c r="N296" i="19"/>
  <c r="C296" i="19"/>
  <c r="AP295" i="19"/>
  <c r="AL295" i="19"/>
  <c r="AM295" i="19" s="1"/>
  <c r="AA295" i="19"/>
  <c r="AB295" i="19" s="1"/>
  <c r="V295" i="19"/>
  <c r="U295" i="19"/>
  <c r="Q295" i="19"/>
  <c r="P295" i="19"/>
  <c r="O295" i="19"/>
  <c r="N295" i="19"/>
  <c r="C295" i="19"/>
  <c r="AP294" i="19"/>
  <c r="AL294" i="19"/>
  <c r="AM294" i="19" s="1"/>
  <c r="AA294" i="19"/>
  <c r="AB294" i="19" s="1"/>
  <c r="V294" i="19"/>
  <c r="U294" i="19"/>
  <c r="O294" i="19"/>
  <c r="Q294" i="19" s="1"/>
  <c r="N294" i="19"/>
  <c r="P294" i="19" s="1"/>
  <c r="C294" i="19"/>
  <c r="A294" i="19"/>
  <c r="A295" i="19" s="1"/>
  <c r="A296" i="19" s="1"/>
  <c r="A297" i="19" s="1"/>
  <c r="A298" i="19" s="1"/>
  <c r="A299" i="19" s="1"/>
  <c r="A300" i="19" s="1"/>
  <c r="A301" i="19" s="1"/>
  <c r="A302" i="19" s="1"/>
  <c r="A303" i="19" s="1"/>
  <c r="A304" i="19" s="1"/>
  <c r="A305" i="19" s="1"/>
  <c r="A306" i="19" s="1"/>
  <c r="A307" i="19" s="1"/>
  <c r="A308" i="19" s="1"/>
  <c r="AO293" i="19"/>
  <c r="AK293" i="19"/>
  <c r="Z293" i="19"/>
  <c r="T293" i="19"/>
  <c r="M293" i="19"/>
  <c r="C293" i="19"/>
  <c r="AP292" i="19"/>
  <c r="AM292" i="19"/>
  <c r="AL292" i="19"/>
  <c r="AB292" i="19"/>
  <c r="AA292" i="19"/>
  <c r="V292" i="19"/>
  <c r="U292" i="19"/>
  <c r="Q292" i="19"/>
  <c r="P292" i="19"/>
  <c r="O292" i="19"/>
  <c r="N292" i="19"/>
  <c r="C292" i="19"/>
  <c r="AP291" i="19"/>
  <c r="AM291" i="19"/>
  <c r="AL291" i="19"/>
  <c r="AB291" i="19"/>
  <c r="AA291" i="19"/>
  <c r="V291" i="19"/>
  <c r="U291" i="19"/>
  <c r="Q291" i="19"/>
  <c r="P291" i="19"/>
  <c r="O291" i="19"/>
  <c r="N291" i="19"/>
  <c r="C291" i="19"/>
  <c r="AP290" i="19"/>
  <c r="AM290" i="19"/>
  <c r="AL290" i="19"/>
  <c r="AB290" i="19"/>
  <c r="AA290" i="19"/>
  <c r="V290" i="19"/>
  <c r="U290" i="19"/>
  <c r="Q290" i="19"/>
  <c r="P290" i="19"/>
  <c r="O290" i="19"/>
  <c r="N290" i="19"/>
  <c r="C290" i="19"/>
  <c r="AP289" i="19"/>
  <c r="AM289" i="19"/>
  <c r="AL289" i="19"/>
  <c r="AB289" i="19"/>
  <c r="AA289" i="19"/>
  <c r="V289" i="19"/>
  <c r="U289" i="19"/>
  <c r="Q289" i="19"/>
  <c r="P289" i="19"/>
  <c r="O289" i="19"/>
  <c r="N289" i="19"/>
  <c r="C289" i="19"/>
  <c r="AP288" i="19"/>
  <c r="AM288" i="19"/>
  <c r="AL288" i="19"/>
  <c r="AB288" i="19"/>
  <c r="AA288" i="19"/>
  <c r="V288" i="19"/>
  <c r="U288" i="19"/>
  <c r="Q288" i="19"/>
  <c r="P288" i="19"/>
  <c r="O288" i="19"/>
  <c r="N288" i="19"/>
  <c r="C288" i="19"/>
  <c r="AP287" i="19"/>
  <c r="AM287" i="19"/>
  <c r="AL287" i="19"/>
  <c r="AB287" i="19"/>
  <c r="AA287" i="19"/>
  <c r="V287" i="19"/>
  <c r="U287" i="19"/>
  <c r="O287" i="19"/>
  <c r="Q287" i="19" s="1"/>
  <c r="N287" i="19"/>
  <c r="P287" i="19" s="1"/>
  <c r="C287" i="19"/>
  <c r="A287" i="19"/>
  <c r="A288" i="19" s="1"/>
  <c r="A289" i="19" s="1"/>
  <c r="A290" i="19" s="1"/>
  <c r="A291" i="19" s="1"/>
  <c r="A292" i="19" s="1"/>
  <c r="AO286" i="19"/>
  <c r="AK286" i="19"/>
  <c r="Z286" i="19"/>
  <c r="Y286" i="19"/>
  <c r="T286" i="19"/>
  <c r="M286" i="19"/>
  <c r="C286" i="19"/>
  <c r="AP285" i="19"/>
  <c r="AM285" i="19"/>
  <c r="AL285" i="19"/>
  <c r="AB285" i="19"/>
  <c r="AA285" i="19"/>
  <c r="V285" i="19"/>
  <c r="U285" i="19"/>
  <c r="Q285" i="19"/>
  <c r="P285" i="19"/>
  <c r="O285" i="19"/>
  <c r="N285" i="19"/>
  <c r="C285" i="19"/>
  <c r="AP284" i="19"/>
  <c r="AM284" i="19"/>
  <c r="AL284" i="19"/>
  <c r="AB284" i="19"/>
  <c r="AA284" i="19"/>
  <c r="V284" i="19"/>
  <c r="U284" i="19"/>
  <c r="Q284" i="19"/>
  <c r="P284" i="19"/>
  <c r="O284" i="19"/>
  <c r="N284" i="19"/>
  <c r="C284" i="19"/>
  <c r="AP283" i="19"/>
  <c r="AM283" i="19"/>
  <c r="AL283" i="19"/>
  <c r="AA283" i="19"/>
  <c r="AB283" i="19" s="1"/>
  <c r="V283" i="19"/>
  <c r="U283" i="19"/>
  <c r="Q283" i="19"/>
  <c r="P283" i="19"/>
  <c r="O283" i="19"/>
  <c r="N283" i="19"/>
  <c r="C283" i="19"/>
  <c r="AP282" i="19"/>
  <c r="AM282" i="19"/>
  <c r="AL282" i="19"/>
  <c r="AA282" i="19"/>
  <c r="AB282" i="19" s="1"/>
  <c r="V282" i="19"/>
  <c r="U282" i="19"/>
  <c r="Q282" i="19"/>
  <c r="P282" i="19"/>
  <c r="O282" i="19"/>
  <c r="N282" i="19"/>
  <c r="C282" i="19"/>
  <c r="AP281" i="19"/>
  <c r="AM281" i="19"/>
  <c r="AL281" i="19"/>
  <c r="AA281" i="19"/>
  <c r="AB281" i="19" s="1"/>
  <c r="V281" i="19"/>
  <c r="U281" i="19"/>
  <c r="Q281" i="19"/>
  <c r="P281" i="19"/>
  <c r="O281" i="19"/>
  <c r="N281" i="19"/>
  <c r="C281" i="19"/>
  <c r="AP280" i="19"/>
  <c r="AM280" i="19"/>
  <c r="AL280" i="19"/>
  <c r="AA280" i="19"/>
  <c r="AB280" i="19" s="1"/>
  <c r="V280" i="19"/>
  <c r="U280" i="19"/>
  <c r="Q280" i="19"/>
  <c r="P280" i="19"/>
  <c r="O280" i="19"/>
  <c r="N280" i="19"/>
  <c r="C280" i="19"/>
  <c r="AP279" i="19"/>
  <c r="AM279" i="19"/>
  <c r="AL279" i="19"/>
  <c r="AA279" i="19"/>
  <c r="AB279" i="19" s="1"/>
  <c r="V279" i="19"/>
  <c r="U279" i="19"/>
  <c r="Q279" i="19"/>
  <c r="P279" i="19"/>
  <c r="O279" i="19"/>
  <c r="N279" i="19"/>
  <c r="C279" i="19"/>
  <c r="AP278" i="19"/>
  <c r="AM278" i="19"/>
  <c r="AL278" i="19"/>
  <c r="AA278" i="19"/>
  <c r="AB278" i="19" s="1"/>
  <c r="V278" i="19"/>
  <c r="U278" i="19"/>
  <c r="Q278" i="19"/>
  <c r="P278" i="19"/>
  <c r="O278" i="19"/>
  <c r="N278" i="19"/>
  <c r="C278" i="19"/>
  <c r="AP277" i="19"/>
  <c r="AM277" i="19"/>
  <c r="AL277" i="19"/>
  <c r="AA277" i="19"/>
  <c r="AB277" i="19" s="1"/>
  <c r="V277" i="19"/>
  <c r="U277" i="19"/>
  <c r="Q277" i="19"/>
  <c r="P277" i="19"/>
  <c r="O277" i="19"/>
  <c r="N277" i="19"/>
  <c r="C277" i="19"/>
  <c r="AP276" i="19"/>
  <c r="AM276" i="19"/>
  <c r="AL276" i="19"/>
  <c r="AA276" i="19"/>
  <c r="AB276" i="19" s="1"/>
  <c r="V276" i="19"/>
  <c r="U276" i="19"/>
  <c r="Q276" i="19"/>
  <c r="P276" i="19"/>
  <c r="O276" i="19"/>
  <c r="N276" i="19"/>
  <c r="C276" i="19"/>
  <c r="AP275" i="19"/>
  <c r="AL275" i="19"/>
  <c r="AM275" i="19" s="1"/>
  <c r="AA275" i="19"/>
  <c r="AB275" i="19" s="1"/>
  <c r="V275" i="19"/>
  <c r="U275" i="19"/>
  <c r="O275" i="19"/>
  <c r="Q275" i="19" s="1"/>
  <c r="N275" i="19"/>
  <c r="P275" i="19" s="1"/>
  <c r="C275" i="19"/>
  <c r="A275" i="19"/>
  <c r="A276" i="19" s="1"/>
  <c r="A277" i="19" s="1"/>
  <c r="A278" i="19" s="1"/>
  <c r="A279" i="19" s="1"/>
  <c r="A280" i="19" s="1"/>
  <c r="A281" i="19" s="1"/>
  <c r="A282" i="19" s="1"/>
  <c r="A283" i="19" s="1"/>
  <c r="A284" i="19" s="1"/>
  <c r="A285" i="19" s="1"/>
  <c r="AO274" i="19"/>
  <c r="AK274" i="19"/>
  <c r="Z274" i="19"/>
  <c r="Y274" i="19"/>
  <c r="T274" i="19"/>
  <c r="M274" i="19"/>
  <c r="C274" i="19"/>
  <c r="AP273" i="19"/>
  <c r="AM273" i="19"/>
  <c r="AL273" i="19"/>
  <c r="AB273" i="19"/>
  <c r="AA273" i="19"/>
  <c r="V273" i="19"/>
  <c r="U273" i="19"/>
  <c r="Q273" i="19"/>
  <c r="P273" i="19"/>
  <c r="O273" i="19"/>
  <c r="N273" i="19"/>
  <c r="C273" i="19"/>
  <c r="AP272" i="19"/>
  <c r="AM272" i="19"/>
  <c r="AL272" i="19"/>
  <c r="AA272" i="19"/>
  <c r="AB272" i="19" s="1"/>
  <c r="V272" i="19"/>
  <c r="U272" i="19"/>
  <c r="Q272" i="19"/>
  <c r="P272" i="19"/>
  <c r="O272" i="19"/>
  <c r="N272" i="19"/>
  <c r="C272" i="19"/>
  <c r="AP271" i="19"/>
  <c r="AM271" i="19"/>
  <c r="AL271" i="19"/>
  <c r="AA271" i="19"/>
  <c r="AB271" i="19" s="1"/>
  <c r="V271" i="19"/>
  <c r="U271" i="19"/>
  <c r="Q271" i="19"/>
  <c r="P271" i="19"/>
  <c r="O271" i="19"/>
  <c r="N271" i="19"/>
  <c r="C271" i="19"/>
  <c r="AP270" i="19"/>
  <c r="AM270" i="19"/>
  <c r="AL270" i="19"/>
  <c r="AA270" i="19"/>
  <c r="AB270" i="19" s="1"/>
  <c r="V270" i="19"/>
  <c r="U270" i="19"/>
  <c r="Q270" i="19"/>
  <c r="P270" i="19"/>
  <c r="O270" i="19"/>
  <c r="N270" i="19"/>
  <c r="C270" i="19"/>
  <c r="AP269" i="19"/>
  <c r="AM269" i="19"/>
  <c r="AL269" i="19"/>
  <c r="AA269" i="19"/>
  <c r="AB269" i="19" s="1"/>
  <c r="V269" i="19"/>
  <c r="U269" i="19"/>
  <c r="Q269" i="19"/>
  <c r="P269" i="19"/>
  <c r="O269" i="19"/>
  <c r="N269" i="19"/>
  <c r="C269" i="19"/>
  <c r="AP268" i="19"/>
  <c r="AM268" i="19"/>
  <c r="AL268" i="19"/>
  <c r="AA268" i="19"/>
  <c r="AB268" i="19" s="1"/>
  <c r="V268" i="19"/>
  <c r="U268" i="19"/>
  <c r="Q268" i="19"/>
  <c r="P268" i="19"/>
  <c r="O268" i="19"/>
  <c r="N268" i="19"/>
  <c r="C268" i="19"/>
  <c r="AP267" i="19"/>
  <c r="AM267" i="19"/>
  <c r="AL267" i="19"/>
  <c r="AA267" i="19"/>
  <c r="AB267" i="19" s="1"/>
  <c r="V267" i="19"/>
  <c r="U267" i="19"/>
  <c r="Q267" i="19"/>
  <c r="P267" i="19"/>
  <c r="O267" i="19"/>
  <c r="N267" i="19"/>
  <c r="C267" i="19"/>
  <c r="AP266" i="19"/>
  <c r="AM266" i="19"/>
  <c r="AL266" i="19"/>
  <c r="AA266" i="19"/>
  <c r="AB266" i="19" s="1"/>
  <c r="V266" i="19"/>
  <c r="U266" i="19"/>
  <c r="Q266" i="19"/>
  <c r="P266" i="19"/>
  <c r="O266" i="19"/>
  <c r="N266" i="19"/>
  <c r="C266" i="19"/>
  <c r="AP265" i="19"/>
  <c r="AM265" i="19"/>
  <c r="AL265" i="19"/>
  <c r="AB265" i="19"/>
  <c r="AA265" i="19"/>
  <c r="V265" i="19"/>
  <c r="U265" i="19"/>
  <c r="Q265" i="19"/>
  <c r="P265" i="19"/>
  <c r="O265" i="19"/>
  <c r="N265" i="19"/>
  <c r="C265" i="19"/>
  <c r="AP264" i="19"/>
  <c r="AM264" i="19"/>
  <c r="AL264" i="19"/>
  <c r="AA264" i="19"/>
  <c r="AB264" i="19" s="1"/>
  <c r="V264" i="19"/>
  <c r="U264" i="19"/>
  <c r="Q264" i="19"/>
  <c r="P264" i="19"/>
  <c r="O264" i="19"/>
  <c r="N264" i="19"/>
  <c r="C264" i="19"/>
  <c r="AP263" i="19"/>
  <c r="AM263" i="19"/>
  <c r="AL263" i="19"/>
  <c r="AA263" i="19"/>
  <c r="AB263" i="19" s="1"/>
  <c r="V263" i="19"/>
  <c r="U263" i="19"/>
  <c r="Q263" i="19"/>
  <c r="P263" i="19"/>
  <c r="O263" i="19"/>
  <c r="N263" i="19"/>
  <c r="C263" i="19"/>
  <c r="AP262" i="19"/>
  <c r="AM262" i="19"/>
  <c r="AL262" i="19"/>
  <c r="AA262" i="19"/>
  <c r="AB262" i="19" s="1"/>
  <c r="V262" i="19"/>
  <c r="U262" i="19"/>
  <c r="Q262" i="19"/>
  <c r="P262" i="19"/>
  <c r="O262" i="19"/>
  <c r="N262" i="19"/>
  <c r="C262" i="19"/>
  <c r="AP261" i="19"/>
  <c r="AL261" i="19"/>
  <c r="AM261" i="19" s="1"/>
  <c r="AA261" i="19"/>
  <c r="AB261" i="19" s="1"/>
  <c r="V261" i="19"/>
  <c r="U261" i="19"/>
  <c r="O261" i="19"/>
  <c r="Q261" i="19" s="1"/>
  <c r="N261" i="19"/>
  <c r="P261" i="19" s="1"/>
  <c r="C261" i="19"/>
  <c r="A261" i="19"/>
  <c r="A262" i="19" s="1"/>
  <c r="A263" i="19" s="1"/>
  <c r="A264" i="19" s="1"/>
  <c r="A265" i="19" s="1"/>
  <c r="A266" i="19" s="1"/>
  <c r="A267" i="19" s="1"/>
  <c r="A268" i="19" s="1"/>
  <c r="A269" i="19" s="1"/>
  <c r="A270" i="19" s="1"/>
  <c r="A271" i="19" s="1"/>
  <c r="A272" i="19" s="1"/>
  <c r="A273" i="19" s="1"/>
  <c r="AO260" i="19"/>
  <c r="AK260" i="19"/>
  <c r="Z260" i="19"/>
  <c r="Y260" i="19"/>
  <c r="T260" i="19"/>
  <c r="M260" i="19"/>
  <c r="C260" i="19"/>
  <c r="AP259" i="19"/>
  <c r="AM259" i="19"/>
  <c r="AL259" i="19"/>
  <c r="AB259" i="19"/>
  <c r="AA259" i="19"/>
  <c r="V259" i="19"/>
  <c r="U259" i="19"/>
  <c r="Q259" i="19"/>
  <c r="P259" i="19"/>
  <c r="O259" i="19"/>
  <c r="N259" i="19"/>
  <c r="C259" i="19"/>
  <c r="AP258" i="19"/>
  <c r="AM258" i="19"/>
  <c r="AL258" i="19"/>
  <c r="AA258" i="19"/>
  <c r="AB258" i="19" s="1"/>
  <c r="V258" i="19"/>
  <c r="U258" i="19"/>
  <c r="Q258" i="19"/>
  <c r="P258" i="19"/>
  <c r="O258" i="19"/>
  <c r="N258" i="19"/>
  <c r="C258" i="19"/>
  <c r="AP257" i="19"/>
  <c r="AM257" i="19"/>
  <c r="AL257" i="19"/>
  <c r="AA257" i="19"/>
  <c r="AB257" i="19" s="1"/>
  <c r="V257" i="19"/>
  <c r="U257" i="19"/>
  <c r="Q257" i="19"/>
  <c r="P257" i="19"/>
  <c r="O257" i="19"/>
  <c r="N257" i="19"/>
  <c r="C257" i="19"/>
  <c r="AP256" i="19"/>
  <c r="AM256" i="19"/>
  <c r="AL256" i="19"/>
  <c r="AA256" i="19"/>
  <c r="AB256" i="19" s="1"/>
  <c r="V256" i="19"/>
  <c r="U256" i="19"/>
  <c r="Q256" i="19"/>
  <c r="P256" i="19"/>
  <c r="O256" i="19"/>
  <c r="N256" i="19"/>
  <c r="C256" i="19"/>
  <c r="AP255" i="19"/>
  <c r="AM255" i="19"/>
  <c r="AL255" i="19"/>
  <c r="AA255" i="19"/>
  <c r="AB255" i="19" s="1"/>
  <c r="V255" i="19"/>
  <c r="U255" i="19"/>
  <c r="Q255" i="19"/>
  <c r="P255" i="19"/>
  <c r="O255" i="19"/>
  <c r="N255" i="19"/>
  <c r="C255" i="19"/>
  <c r="AP254" i="19"/>
  <c r="AL254" i="19"/>
  <c r="AM254" i="19" s="1"/>
  <c r="AA254" i="19"/>
  <c r="AB254" i="19" s="1"/>
  <c r="V254" i="19"/>
  <c r="U254" i="19"/>
  <c r="Q254" i="19"/>
  <c r="P254" i="19"/>
  <c r="O254" i="19"/>
  <c r="N254" i="19"/>
  <c r="C254" i="19"/>
  <c r="AP253" i="19"/>
  <c r="AL253" i="19"/>
  <c r="AM253" i="19" s="1"/>
  <c r="AA253" i="19"/>
  <c r="AB253" i="19" s="1"/>
  <c r="V253" i="19"/>
  <c r="U253" i="19"/>
  <c r="O253" i="19"/>
  <c r="Q253" i="19" s="1"/>
  <c r="N253" i="19"/>
  <c r="P253" i="19" s="1"/>
  <c r="C253" i="19"/>
  <c r="A253" i="19"/>
  <c r="A254" i="19" s="1"/>
  <c r="A255" i="19" s="1"/>
  <c r="A256" i="19" s="1"/>
  <c r="A257" i="19" s="1"/>
  <c r="A258" i="19" s="1"/>
  <c r="A259" i="19" s="1"/>
  <c r="AO252" i="19"/>
  <c r="AK252" i="19"/>
  <c r="Z252" i="19"/>
  <c r="Y252" i="19"/>
  <c r="T252" i="19"/>
  <c r="M252" i="19"/>
  <c r="C252" i="19"/>
  <c r="AP251" i="19"/>
  <c r="AM251" i="19"/>
  <c r="AL251" i="19"/>
  <c r="AB251" i="19"/>
  <c r="AA251" i="19"/>
  <c r="V251" i="19"/>
  <c r="U251" i="19"/>
  <c r="Q251" i="19"/>
  <c r="P251" i="19"/>
  <c r="O251" i="19"/>
  <c r="N251" i="19"/>
  <c r="C251" i="19"/>
  <c r="AP250" i="19"/>
  <c r="AM250" i="19"/>
  <c r="AL250" i="19"/>
  <c r="AA250" i="19"/>
  <c r="AB250" i="19" s="1"/>
  <c r="V250" i="19"/>
  <c r="U250" i="19"/>
  <c r="Q250" i="19"/>
  <c r="P250" i="19"/>
  <c r="O250" i="19"/>
  <c r="N250" i="19"/>
  <c r="C250" i="19"/>
  <c r="AP249" i="19"/>
  <c r="AM249" i="19"/>
  <c r="AL249" i="19"/>
  <c r="AA249" i="19"/>
  <c r="AB249" i="19" s="1"/>
  <c r="V249" i="19"/>
  <c r="U249" i="19"/>
  <c r="Q249" i="19"/>
  <c r="P249" i="19"/>
  <c r="O249" i="19"/>
  <c r="N249" i="19"/>
  <c r="C249" i="19"/>
  <c r="AP248" i="19"/>
  <c r="AM248" i="19"/>
  <c r="AL248" i="19"/>
  <c r="AA248" i="19"/>
  <c r="AB248" i="19" s="1"/>
  <c r="V248" i="19"/>
  <c r="U248" i="19"/>
  <c r="Q248" i="19"/>
  <c r="P248" i="19"/>
  <c r="O248" i="19"/>
  <c r="N248" i="19"/>
  <c r="C248" i="19"/>
  <c r="AP247" i="19"/>
  <c r="AM247" i="19"/>
  <c r="AL247" i="19"/>
  <c r="AA247" i="19"/>
  <c r="AB247" i="19" s="1"/>
  <c r="V247" i="19"/>
  <c r="U247" i="19"/>
  <c r="Q247" i="19"/>
  <c r="P247" i="19"/>
  <c r="O247" i="19"/>
  <c r="N247" i="19"/>
  <c r="C247" i="19"/>
  <c r="AP246" i="19"/>
  <c r="AM246" i="19"/>
  <c r="AL246" i="19"/>
  <c r="AA246" i="19"/>
  <c r="AB246" i="19" s="1"/>
  <c r="V246" i="19"/>
  <c r="U246" i="19"/>
  <c r="Q246" i="19"/>
  <c r="P246" i="19"/>
  <c r="O246" i="19"/>
  <c r="N246" i="19"/>
  <c r="C246" i="19"/>
  <c r="AP245" i="19"/>
  <c r="AM245" i="19"/>
  <c r="AL245" i="19"/>
  <c r="AA245" i="19"/>
  <c r="AB245" i="19" s="1"/>
  <c r="V245" i="19"/>
  <c r="U245" i="19"/>
  <c r="Q245" i="19"/>
  <c r="P245" i="19"/>
  <c r="O245" i="19"/>
  <c r="N245" i="19"/>
  <c r="C245" i="19"/>
  <c r="AP244" i="19"/>
  <c r="AM244" i="19"/>
  <c r="AL244" i="19"/>
  <c r="AA244" i="19"/>
  <c r="AB244" i="19" s="1"/>
  <c r="V244" i="19"/>
  <c r="U244" i="19"/>
  <c r="Q244" i="19"/>
  <c r="P244" i="19"/>
  <c r="O244" i="19"/>
  <c r="N244" i="19"/>
  <c r="C244" i="19"/>
  <c r="AP243" i="19"/>
  <c r="AM243" i="19"/>
  <c r="AL243" i="19"/>
  <c r="AA243" i="19"/>
  <c r="AB243" i="19" s="1"/>
  <c r="V243" i="19"/>
  <c r="U243" i="19"/>
  <c r="Q243" i="19"/>
  <c r="P243" i="19"/>
  <c r="O243" i="19"/>
  <c r="N243" i="19"/>
  <c r="C243" i="19"/>
  <c r="AP242" i="19"/>
  <c r="AM242" i="19"/>
  <c r="AL242" i="19"/>
  <c r="AA242" i="19"/>
  <c r="AB242" i="19" s="1"/>
  <c r="V242" i="19"/>
  <c r="U242" i="19"/>
  <c r="Q242" i="19"/>
  <c r="P242" i="19"/>
  <c r="O242" i="19"/>
  <c r="N242" i="19"/>
  <c r="C242" i="19"/>
  <c r="AP241" i="19"/>
  <c r="AL241" i="19"/>
  <c r="AM241" i="19" s="1"/>
  <c r="AA241" i="19"/>
  <c r="AB241" i="19" s="1"/>
  <c r="V241" i="19"/>
  <c r="U241" i="19"/>
  <c r="Q241" i="19"/>
  <c r="P241" i="19"/>
  <c r="O241" i="19"/>
  <c r="N241" i="19"/>
  <c r="C241" i="19"/>
  <c r="AP240" i="19"/>
  <c r="AL240" i="19"/>
  <c r="AM240" i="19" s="1"/>
  <c r="AA240" i="19"/>
  <c r="AB240" i="19" s="1"/>
  <c r="V240" i="19"/>
  <c r="U240" i="19"/>
  <c r="O240" i="19"/>
  <c r="Q240" i="19" s="1"/>
  <c r="N240" i="19"/>
  <c r="P240" i="19" s="1"/>
  <c r="C240" i="19"/>
  <c r="A240" i="19"/>
  <c r="A241" i="19" s="1"/>
  <c r="A242" i="19" s="1"/>
  <c r="A243" i="19" s="1"/>
  <c r="A244" i="19" s="1"/>
  <c r="A245" i="19" s="1"/>
  <c r="A246" i="19" s="1"/>
  <c r="A247" i="19" s="1"/>
  <c r="A248" i="19" s="1"/>
  <c r="A249" i="19" s="1"/>
  <c r="A250" i="19" s="1"/>
  <c r="A251" i="19" s="1"/>
  <c r="AO239" i="19"/>
  <c r="AK239" i="19"/>
  <c r="Z239" i="19"/>
  <c r="Y239" i="19"/>
  <c r="T239" i="19"/>
  <c r="M239" i="19"/>
  <c r="AP238" i="19"/>
  <c r="AM238" i="19"/>
  <c r="AL238" i="19"/>
  <c r="AB238" i="19"/>
  <c r="AA238" i="19"/>
  <c r="V238" i="19"/>
  <c r="U238" i="19"/>
  <c r="Q238" i="19"/>
  <c r="P238" i="19"/>
  <c r="O238" i="19"/>
  <c r="N238" i="19"/>
  <c r="C238" i="19"/>
  <c r="AP237" i="19"/>
  <c r="AM237" i="19"/>
  <c r="AL237" i="19"/>
  <c r="AA237" i="19"/>
  <c r="AB237" i="19" s="1"/>
  <c r="V237" i="19"/>
  <c r="U237" i="19"/>
  <c r="Q237" i="19"/>
  <c r="P237" i="19"/>
  <c r="O237" i="19"/>
  <c r="N237" i="19"/>
  <c r="C237" i="19"/>
  <c r="AP236" i="19"/>
  <c r="AM236" i="19"/>
  <c r="AL236" i="19"/>
  <c r="AA236" i="19"/>
  <c r="AB236" i="19" s="1"/>
  <c r="V236" i="19"/>
  <c r="U236" i="19"/>
  <c r="Q236" i="19"/>
  <c r="P236" i="19"/>
  <c r="O236" i="19"/>
  <c r="N236" i="19"/>
  <c r="C236" i="19"/>
  <c r="AP235" i="19"/>
  <c r="AM235" i="19"/>
  <c r="AL235" i="19"/>
  <c r="AA235" i="19"/>
  <c r="AB235" i="19" s="1"/>
  <c r="V235" i="19"/>
  <c r="U235" i="19"/>
  <c r="Q235" i="19"/>
  <c r="P235" i="19"/>
  <c r="O235" i="19"/>
  <c r="N235" i="19"/>
  <c r="C235" i="19"/>
  <c r="AP234" i="19"/>
  <c r="AM234" i="19"/>
  <c r="AL234" i="19"/>
  <c r="AA234" i="19"/>
  <c r="AB234" i="19" s="1"/>
  <c r="V234" i="19"/>
  <c r="U234" i="19"/>
  <c r="Q234" i="19"/>
  <c r="P234" i="19"/>
  <c r="O234" i="19"/>
  <c r="N234" i="19"/>
  <c r="C234" i="19"/>
  <c r="A234" i="19"/>
  <c r="A235" i="19" s="1"/>
  <c r="A236" i="19" s="1"/>
  <c r="A237" i="19" s="1"/>
  <c r="A238" i="19" s="1"/>
  <c r="AO233" i="19"/>
  <c r="AK233" i="19"/>
  <c r="Z233" i="19"/>
  <c r="Y233" i="19"/>
  <c r="T233" i="19"/>
  <c r="M233" i="19"/>
  <c r="C233" i="19"/>
  <c r="AP232" i="19"/>
  <c r="AM232" i="19"/>
  <c r="AL232" i="19"/>
  <c r="AB232" i="19"/>
  <c r="AA232" i="19"/>
  <c r="V232" i="19"/>
  <c r="U232" i="19"/>
  <c r="Q232" i="19"/>
  <c r="P232" i="19"/>
  <c r="O232" i="19"/>
  <c r="N232" i="19"/>
  <c r="C232" i="19"/>
  <c r="AP231" i="19"/>
  <c r="AM231" i="19"/>
  <c r="AL231" i="19"/>
  <c r="AA231" i="19"/>
  <c r="AB231" i="19" s="1"/>
  <c r="V231" i="19"/>
  <c r="U231" i="19"/>
  <c r="Q231" i="19"/>
  <c r="P231" i="19"/>
  <c r="O231" i="19"/>
  <c r="N231" i="19"/>
  <c r="C231" i="19"/>
  <c r="AP230" i="19"/>
  <c r="AM230" i="19"/>
  <c r="AL230" i="19"/>
  <c r="AA230" i="19"/>
  <c r="AB230" i="19" s="1"/>
  <c r="V230" i="19"/>
  <c r="U230" i="19"/>
  <c r="Q230" i="19"/>
  <c r="P230" i="19"/>
  <c r="O230" i="19"/>
  <c r="N230" i="19"/>
  <c r="C230" i="19"/>
  <c r="AP229" i="19"/>
  <c r="AM229" i="19"/>
  <c r="AL229" i="19"/>
  <c r="AA229" i="19"/>
  <c r="AB229" i="19" s="1"/>
  <c r="V229" i="19"/>
  <c r="U229" i="19"/>
  <c r="Q229" i="19"/>
  <c r="P229" i="19"/>
  <c r="O229" i="19"/>
  <c r="N229" i="19"/>
  <c r="C229" i="19"/>
  <c r="AP228" i="19"/>
  <c r="AM228" i="19"/>
  <c r="AL228" i="19"/>
  <c r="AA228" i="19"/>
  <c r="AB228" i="19" s="1"/>
  <c r="V228" i="19"/>
  <c r="U228" i="19"/>
  <c r="Q228" i="19"/>
  <c r="P228" i="19"/>
  <c r="O228" i="19"/>
  <c r="N228" i="19"/>
  <c r="C228" i="19"/>
  <c r="A228" i="19"/>
  <c r="A229" i="19" s="1"/>
  <c r="A230" i="19" s="1"/>
  <c r="A231" i="19" s="1"/>
  <c r="A232" i="19" s="1"/>
  <c r="AO227" i="19"/>
  <c r="AK227" i="19"/>
  <c r="Z227" i="19"/>
  <c r="Y227" i="19"/>
  <c r="T227" i="19"/>
  <c r="M227" i="19"/>
  <c r="C227" i="19"/>
  <c r="AP226" i="19"/>
  <c r="AM226" i="19"/>
  <c r="AL226" i="19"/>
  <c r="AB226" i="19"/>
  <c r="AA226" i="19"/>
  <c r="V226" i="19"/>
  <c r="U226" i="19"/>
  <c r="Q226" i="19"/>
  <c r="P226" i="19"/>
  <c r="O226" i="19"/>
  <c r="N226" i="19"/>
  <c r="C226" i="19"/>
  <c r="AP225" i="19"/>
  <c r="AM225" i="19"/>
  <c r="AL225" i="19"/>
  <c r="AA225" i="19"/>
  <c r="AB225" i="19" s="1"/>
  <c r="V225" i="19"/>
  <c r="U225" i="19"/>
  <c r="Q225" i="19"/>
  <c r="P225" i="19"/>
  <c r="O225" i="19"/>
  <c r="N225" i="19"/>
  <c r="C225" i="19"/>
  <c r="AP224" i="19"/>
  <c r="AM224" i="19"/>
  <c r="AL224" i="19"/>
  <c r="AA224" i="19"/>
  <c r="AB224" i="19" s="1"/>
  <c r="V224" i="19"/>
  <c r="U224" i="19"/>
  <c r="Q224" i="19"/>
  <c r="P224" i="19"/>
  <c r="O224" i="19"/>
  <c r="N224" i="19"/>
  <c r="C224" i="19"/>
  <c r="AP223" i="19"/>
  <c r="AM223" i="19"/>
  <c r="AL223" i="19"/>
  <c r="AA223" i="19"/>
  <c r="AB223" i="19" s="1"/>
  <c r="V223" i="19"/>
  <c r="U223" i="19"/>
  <c r="Q223" i="19"/>
  <c r="P223" i="19"/>
  <c r="O223" i="19"/>
  <c r="N223" i="19"/>
  <c r="C223" i="19"/>
  <c r="AP222" i="19"/>
  <c r="AM222" i="19"/>
  <c r="AL222" i="19"/>
  <c r="AA222" i="19"/>
  <c r="AB222" i="19" s="1"/>
  <c r="V222" i="19"/>
  <c r="U222" i="19"/>
  <c r="Q222" i="19"/>
  <c r="P222" i="19"/>
  <c r="O222" i="19"/>
  <c r="N222" i="19"/>
  <c r="C222" i="19"/>
  <c r="AP221" i="19"/>
  <c r="AM221" i="19"/>
  <c r="AL221" i="19"/>
  <c r="AA221" i="19"/>
  <c r="AB221" i="19" s="1"/>
  <c r="V221" i="19"/>
  <c r="U221" i="19"/>
  <c r="Q221" i="19"/>
  <c r="P221" i="19"/>
  <c r="O221" i="19"/>
  <c r="N221" i="19"/>
  <c r="C221" i="19"/>
  <c r="A221" i="19"/>
  <c r="A222" i="19" s="1"/>
  <c r="A223" i="19" s="1"/>
  <c r="A224" i="19" s="1"/>
  <c r="A225" i="19" s="1"/>
  <c r="A226" i="19" s="1"/>
  <c r="AO220" i="19"/>
  <c r="AK220" i="19"/>
  <c r="Z220" i="19"/>
  <c r="Y220" i="19"/>
  <c r="T220" i="19"/>
  <c r="M220" i="19"/>
  <c r="C220" i="19"/>
  <c r="AP219" i="19"/>
  <c r="AM219" i="19"/>
  <c r="AL219" i="19"/>
  <c r="AB219" i="19"/>
  <c r="AA219" i="19"/>
  <c r="V219" i="19"/>
  <c r="U219" i="19"/>
  <c r="Q219" i="19"/>
  <c r="P219" i="19"/>
  <c r="O219" i="19"/>
  <c r="N219" i="19"/>
  <c r="C219" i="19"/>
  <c r="AP218" i="19"/>
  <c r="AM218" i="19"/>
  <c r="AL218" i="19"/>
  <c r="AB218" i="19"/>
  <c r="AA218" i="19"/>
  <c r="V218" i="19"/>
  <c r="U218" i="19"/>
  <c r="Q218" i="19"/>
  <c r="P218" i="19"/>
  <c r="O218" i="19"/>
  <c r="N218" i="19"/>
  <c r="C218" i="19"/>
  <c r="AP217" i="19"/>
  <c r="AM217" i="19"/>
  <c r="AL217" i="19"/>
  <c r="AB217" i="19"/>
  <c r="AA217" i="19"/>
  <c r="V217" i="19"/>
  <c r="U217" i="19"/>
  <c r="Q217" i="19"/>
  <c r="P217" i="19"/>
  <c r="O217" i="19"/>
  <c r="N217" i="19"/>
  <c r="C217" i="19"/>
  <c r="AP216" i="19"/>
  <c r="AM216" i="19"/>
  <c r="AL216" i="19"/>
  <c r="AB216" i="19"/>
  <c r="AA216" i="19"/>
  <c r="V216" i="19"/>
  <c r="U216" i="19"/>
  <c r="Q216" i="19"/>
  <c r="P216" i="19"/>
  <c r="O216" i="19"/>
  <c r="N216" i="19"/>
  <c r="C216" i="19"/>
  <c r="AP215" i="19"/>
  <c r="AM215" i="19"/>
  <c r="AL215" i="19"/>
  <c r="AB215" i="19"/>
  <c r="AA215" i="19"/>
  <c r="V215" i="19"/>
  <c r="U215" i="19"/>
  <c r="O215" i="19"/>
  <c r="Q215" i="19" s="1"/>
  <c r="N215" i="19"/>
  <c r="P215" i="19" s="1"/>
  <c r="C215" i="19"/>
  <c r="AP214" i="19"/>
  <c r="AM214" i="19"/>
  <c r="AL214" i="19"/>
  <c r="AB214" i="19"/>
  <c r="AA214" i="19"/>
  <c r="V214" i="19"/>
  <c r="U214" i="19"/>
  <c r="O214" i="19"/>
  <c r="Q214" i="19" s="1"/>
  <c r="N214" i="19"/>
  <c r="P214" i="19" s="1"/>
  <c r="C214" i="19"/>
  <c r="A214" i="19"/>
  <c r="A215" i="19" s="1"/>
  <c r="A216" i="19" s="1"/>
  <c r="A217" i="19" s="1"/>
  <c r="A218" i="19" s="1"/>
  <c r="A219" i="19" s="1"/>
  <c r="AO213" i="19"/>
  <c r="AK213" i="19"/>
  <c r="Z213" i="19"/>
  <c r="Y213" i="19"/>
  <c r="T213" i="19"/>
  <c r="M213" i="19"/>
  <c r="C213" i="19"/>
  <c r="AP212" i="19"/>
  <c r="AM212" i="19"/>
  <c r="AL212" i="19"/>
  <c r="AB212" i="19"/>
  <c r="AA212" i="19"/>
  <c r="V212" i="19"/>
  <c r="U212" i="19"/>
  <c r="Q212" i="19"/>
  <c r="P212" i="19"/>
  <c r="O212" i="19"/>
  <c r="N212" i="19"/>
  <c r="C212" i="19"/>
  <c r="AP211" i="19"/>
  <c r="AM211" i="19"/>
  <c r="AL211" i="19"/>
  <c r="AA211" i="19"/>
  <c r="AB211" i="19" s="1"/>
  <c r="V211" i="19"/>
  <c r="U211" i="19"/>
  <c r="Q211" i="19"/>
  <c r="P211" i="19"/>
  <c r="O211" i="19"/>
  <c r="N211" i="19"/>
  <c r="C211" i="19"/>
  <c r="AP210" i="19"/>
  <c r="AM210" i="19"/>
  <c r="AL210" i="19"/>
  <c r="AA210" i="19"/>
  <c r="AB210" i="19" s="1"/>
  <c r="V210" i="19"/>
  <c r="U210" i="19"/>
  <c r="Q210" i="19"/>
  <c r="P210" i="19"/>
  <c r="O210" i="19"/>
  <c r="N210" i="19"/>
  <c r="C210" i="19"/>
  <c r="AP209" i="19"/>
  <c r="AM209" i="19"/>
  <c r="AL209" i="19"/>
  <c r="AA209" i="19"/>
  <c r="AB209" i="19" s="1"/>
  <c r="V209" i="19"/>
  <c r="U209" i="19"/>
  <c r="Q209" i="19"/>
  <c r="P209" i="19"/>
  <c r="O209" i="19"/>
  <c r="N209" i="19"/>
  <c r="C209" i="19"/>
  <c r="AP208" i="19"/>
  <c r="AM208" i="19"/>
  <c r="AL208" i="19"/>
  <c r="AA208" i="19"/>
  <c r="AB208" i="19" s="1"/>
  <c r="V208" i="19"/>
  <c r="U208" i="19"/>
  <c r="Q208" i="19"/>
  <c r="P208" i="19"/>
  <c r="O208" i="19"/>
  <c r="N208" i="19"/>
  <c r="C208" i="19"/>
  <c r="A208" i="19"/>
  <c r="A209" i="19" s="1"/>
  <c r="A210" i="19" s="1"/>
  <c r="A211" i="19" s="1"/>
  <c r="A212" i="19" s="1"/>
  <c r="AO207" i="19"/>
  <c r="AK207" i="19"/>
  <c r="Z207" i="19"/>
  <c r="Y207" i="19"/>
  <c r="T207" i="19"/>
  <c r="M207" i="19"/>
  <c r="C207" i="19"/>
  <c r="AP206" i="19"/>
  <c r="AM206" i="19"/>
  <c r="AL206" i="19"/>
  <c r="AB206" i="19"/>
  <c r="AA206" i="19"/>
  <c r="V206" i="19"/>
  <c r="U206" i="19"/>
  <c r="Q206" i="19"/>
  <c r="P206" i="19"/>
  <c r="O206" i="19"/>
  <c r="N206" i="19"/>
  <c r="C206" i="19"/>
  <c r="AP205" i="19"/>
  <c r="AM205" i="19"/>
  <c r="AL205" i="19"/>
  <c r="AA205" i="19"/>
  <c r="AB205" i="19" s="1"/>
  <c r="V205" i="19"/>
  <c r="U205" i="19"/>
  <c r="Q205" i="19"/>
  <c r="P205" i="19"/>
  <c r="O205" i="19"/>
  <c r="N205" i="19"/>
  <c r="C205" i="19"/>
  <c r="AP204" i="19"/>
  <c r="AM204" i="19"/>
  <c r="AL204" i="19"/>
  <c r="AA204" i="19"/>
  <c r="AB204" i="19" s="1"/>
  <c r="V204" i="19"/>
  <c r="U204" i="19"/>
  <c r="Q204" i="19"/>
  <c r="P204" i="19"/>
  <c r="O204" i="19"/>
  <c r="N204" i="19"/>
  <c r="C204" i="19"/>
  <c r="AP203" i="19"/>
  <c r="AM203" i="19"/>
  <c r="AL203" i="19"/>
  <c r="AA203" i="19"/>
  <c r="AB203" i="19" s="1"/>
  <c r="V203" i="19"/>
  <c r="U203" i="19"/>
  <c r="Q203" i="19"/>
  <c r="P203" i="19"/>
  <c r="O203" i="19"/>
  <c r="N203" i="19"/>
  <c r="C203" i="19"/>
  <c r="AP202" i="19"/>
  <c r="AM202" i="19"/>
  <c r="AL202" i="19"/>
  <c r="AA202" i="19"/>
  <c r="AB202" i="19" s="1"/>
  <c r="V202" i="19"/>
  <c r="U202" i="19"/>
  <c r="Q202" i="19"/>
  <c r="P202" i="19"/>
  <c r="O202" i="19"/>
  <c r="N202" i="19"/>
  <c r="C202" i="19"/>
  <c r="AP201" i="19"/>
  <c r="AM201" i="19"/>
  <c r="AL201" i="19"/>
  <c r="AA201" i="19"/>
  <c r="AB201" i="19" s="1"/>
  <c r="V201" i="19"/>
  <c r="U201" i="19"/>
  <c r="Q201" i="19"/>
  <c r="P201" i="19"/>
  <c r="O201" i="19"/>
  <c r="N201" i="19"/>
  <c r="C201" i="19"/>
  <c r="AP200" i="19"/>
  <c r="AM200" i="19"/>
  <c r="AL200" i="19"/>
  <c r="AA200" i="19"/>
  <c r="AB200" i="19" s="1"/>
  <c r="V200" i="19"/>
  <c r="U200" i="19"/>
  <c r="Q200" i="19"/>
  <c r="P200" i="19"/>
  <c r="O200" i="19"/>
  <c r="N200" i="19"/>
  <c r="C200" i="19"/>
  <c r="AP199" i="19"/>
  <c r="AM199" i="19"/>
  <c r="AL199" i="19"/>
  <c r="AA199" i="19"/>
  <c r="AB199" i="19" s="1"/>
  <c r="U199" i="19"/>
  <c r="V199" i="19" s="1"/>
  <c r="Q199" i="19"/>
  <c r="P199" i="19"/>
  <c r="O199" i="19"/>
  <c r="N199" i="19"/>
  <c r="C199" i="19"/>
  <c r="A199" i="19"/>
  <c r="A200" i="19" s="1"/>
  <c r="A201" i="19" s="1"/>
  <c r="A202" i="19" s="1"/>
  <c r="A203" i="19" s="1"/>
  <c r="A204" i="19" s="1"/>
  <c r="A205" i="19" s="1"/>
  <c r="A206" i="19" s="1"/>
  <c r="AO198" i="19"/>
  <c r="AK198" i="19"/>
  <c r="Z198" i="19"/>
  <c r="Y198" i="19"/>
  <c r="T198" i="19"/>
  <c r="M198" i="19"/>
  <c r="C198" i="19"/>
  <c r="AP197" i="19"/>
  <c r="AM197" i="19"/>
  <c r="AL197" i="19"/>
  <c r="AB197" i="19"/>
  <c r="AA197" i="19"/>
  <c r="V197" i="19"/>
  <c r="U197" i="19"/>
  <c r="Q197" i="19"/>
  <c r="P197" i="19"/>
  <c r="O197" i="19"/>
  <c r="N197" i="19"/>
  <c r="C197" i="19"/>
  <c r="AP196" i="19"/>
  <c r="AM196" i="19"/>
  <c r="AL196" i="19"/>
  <c r="AA196" i="19"/>
  <c r="AB196" i="19" s="1"/>
  <c r="V196" i="19"/>
  <c r="U196" i="19"/>
  <c r="Q196" i="19"/>
  <c r="P196" i="19"/>
  <c r="O196" i="19"/>
  <c r="N196" i="19"/>
  <c r="C196" i="19"/>
  <c r="AP195" i="19"/>
  <c r="AM195" i="19"/>
  <c r="AL195" i="19"/>
  <c r="AA195" i="19"/>
  <c r="AB195" i="19" s="1"/>
  <c r="V195" i="19"/>
  <c r="U195" i="19"/>
  <c r="Q195" i="19"/>
  <c r="P195" i="19"/>
  <c r="O195" i="19"/>
  <c r="N195" i="19"/>
  <c r="C195" i="19"/>
  <c r="AP194" i="19"/>
  <c r="AM194" i="19"/>
  <c r="AL194" i="19"/>
  <c r="AA194" i="19"/>
  <c r="AB194" i="19" s="1"/>
  <c r="V194" i="19"/>
  <c r="U194" i="19"/>
  <c r="Q194" i="19"/>
  <c r="P194" i="19"/>
  <c r="O194" i="19"/>
  <c r="N194" i="19"/>
  <c r="C194" i="19"/>
  <c r="AP193" i="19"/>
  <c r="AM193" i="19"/>
  <c r="AL193" i="19"/>
  <c r="AA193" i="19"/>
  <c r="AB193" i="19" s="1"/>
  <c r="V193" i="19"/>
  <c r="U193" i="19"/>
  <c r="Q193" i="19"/>
  <c r="P193" i="19"/>
  <c r="O193" i="19"/>
  <c r="N193" i="19"/>
  <c r="C193" i="19"/>
  <c r="AP192" i="19"/>
  <c r="AM192" i="19"/>
  <c r="AL192" i="19"/>
  <c r="AA192" i="19"/>
  <c r="AB192" i="19" s="1"/>
  <c r="V192" i="19"/>
  <c r="U192" i="19"/>
  <c r="Q192" i="19"/>
  <c r="P192" i="19"/>
  <c r="O192" i="19"/>
  <c r="N192" i="19"/>
  <c r="C192" i="19"/>
  <c r="AP191" i="19"/>
  <c r="AM191" i="19"/>
  <c r="AL191" i="19"/>
  <c r="AA191" i="19"/>
  <c r="AB191" i="19" s="1"/>
  <c r="V191" i="19"/>
  <c r="U191" i="19"/>
  <c r="Q191" i="19"/>
  <c r="P191" i="19"/>
  <c r="O191" i="19"/>
  <c r="N191" i="19"/>
  <c r="C191" i="19"/>
  <c r="AP190" i="19"/>
  <c r="AM190" i="19"/>
  <c r="AL190" i="19"/>
  <c r="AA190" i="19"/>
  <c r="AB190" i="19" s="1"/>
  <c r="V190" i="19"/>
  <c r="U190" i="19"/>
  <c r="Q190" i="19"/>
  <c r="P190" i="19"/>
  <c r="O190" i="19"/>
  <c r="N190" i="19"/>
  <c r="C190" i="19"/>
  <c r="AP189" i="19"/>
  <c r="AM189" i="19"/>
  <c r="AL189" i="19"/>
  <c r="AA189" i="19"/>
  <c r="AB189" i="19" s="1"/>
  <c r="V189" i="19"/>
  <c r="U189" i="19"/>
  <c r="Q189" i="19"/>
  <c r="P189" i="19"/>
  <c r="O189" i="19"/>
  <c r="N189" i="19"/>
  <c r="C189" i="19"/>
  <c r="AP188" i="19"/>
  <c r="AM188" i="19"/>
  <c r="AL188" i="19"/>
  <c r="AA188" i="19"/>
  <c r="AB188" i="19" s="1"/>
  <c r="V188" i="19"/>
  <c r="U188" i="19"/>
  <c r="Q188" i="19"/>
  <c r="P188" i="19"/>
  <c r="O188" i="19"/>
  <c r="N188" i="19"/>
  <c r="C188" i="19"/>
  <c r="A188" i="19"/>
  <c r="A189" i="19" s="1"/>
  <c r="A190" i="19" s="1"/>
  <c r="A191" i="19" s="1"/>
  <c r="A192" i="19" s="1"/>
  <c r="A193" i="19" s="1"/>
  <c r="A194" i="19" s="1"/>
  <c r="A195" i="19" s="1"/>
  <c r="A196" i="19" s="1"/>
  <c r="A197" i="19" s="1"/>
  <c r="AO187" i="19"/>
  <c r="AK187" i="19"/>
  <c r="Z187" i="19"/>
  <c r="Y187" i="19"/>
  <c r="T187" i="19"/>
  <c r="M187" i="19"/>
  <c r="C187" i="19"/>
  <c r="AP186" i="19"/>
  <c r="AM186" i="19"/>
  <c r="AL186" i="19"/>
  <c r="AB186" i="19"/>
  <c r="AA186" i="19"/>
  <c r="V186" i="19"/>
  <c r="U186" i="19"/>
  <c r="Q186" i="19"/>
  <c r="P186" i="19"/>
  <c r="O186" i="19"/>
  <c r="N186" i="19"/>
  <c r="C186" i="19"/>
  <c r="AP185" i="19"/>
  <c r="AM185" i="19"/>
  <c r="AL185" i="19"/>
  <c r="AA185" i="19"/>
  <c r="AB185" i="19" s="1"/>
  <c r="V185" i="19"/>
  <c r="U185" i="19"/>
  <c r="Q185" i="19"/>
  <c r="P185" i="19"/>
  <c r="O185" i="19"/>
  <c r="N185" i="19"/>
  <c r="C185" i="19"/>
  <c r="AP184" i="19"/>
  <c r="AM184" i="19"/>
  <c r="AL184" i="19"/>
  <c r="AA184" i="19"/>
  <c r="AB184" i="19" s="1"/>
  <c r="V184" i="19"/>
  <c r="U184" i="19"/>
  <c r="Q184" i="19"/>
  <c r="P184" i="19"/>
  <c r="O184" i="19"/>
  <c r="N184" i="19"/>
  <c r="C184" i="19"/>
  <c r="AP183" i="19"/>
  <c r="AM183" i="19"/>
  <c r="AL183" i="19"/>
  <c r="AA183" i="19"/>
  <c r="AB183" i="19" s="1"/>
  <c r="V183" i="19"/>
  <c r="U183" i="19"/>
  <c r="Q183" i="19"/>
  <c r="P183" i="19"/>
  <c r="O183" i="19"/>
  <c r="N183" i="19"/>
  <c r="C183" i="19"/>
  <c r="AP182" i="19"/>
  <c r="AM182" i="19"/>
  <c r="AL182" i="19"/>
  <c r="AA182" i="19"/>
  <c r="AB182" i="19" s="1"/>
  <c r="V182" i="19"/>
  <c r="U182" i="19"/>
  <c r="Q182" i="19"/>
  <c r="P182" i="19"/>
  <c r="O182" i="19"/>
  <c r="N182" i="19"/>
  <c r="C182" i="19"/>
  <c r="AP181" i="19"/>
  <c r="AM181" i="19"/>
  <c r="AL181" i="19"/>
  <c r="AA181" i="19"/>
  <c r="AB181" i="19" s="1"/>
  <c r="V181" i="19"/>
  <c r="U181" i="19"/>
  <c r="Q181" i="19"/>
  <c r="P181" i="19"/>
  <c r="O181" i="19"/>
  <c r="N181" i="19"/>
  <c r="C181" i="19"/>
  <c r="AP180" i="19"/>
  <c r="AM180" i="19"/>
  <c r="AL180" i="19"/>
  <c r="AA180" i="19"/>
  <c r="AB180" i="19" s="1"/>
  <c r="U180" i="19"/>
  <c r="V180" i="19" s="1"/>
  <c r="Q180" i="19"/>
  <c r="P180" i="19"/>
  <c r="O180" i="19"/>
  <c r="N180" i="19"/>
  <c r="C180" i="19"/>
  <c r="AP179" i="19"/>
  <c r="AM179" i="19"/>
  <c r="AL179" i="19"/>
  <c r="AA179" i="19"/>
  <c r="AB179" i="19" s="1"/>
  <c r="U179" i="19"/>
  <c r="V179" i="19" s="1"/>
  <c r="Q179" i="19"/>
  <c r="P179" i="19"/>
  <c r="O179" i="19"/>
  <c r="N179" i="19"/>
  <c r="C179" i="19"/>
  <c r="AP178" i="19"/>
  <c r="AM178" i="19"/>
  <c r="AL178" i="19"/>
  <c r="AA178" i="19"/>
  <c r="AB178" i="19" s="1"/>
  <c r="U178" i="19"/>
  <c r="V178" i="19" s="1"/>
  <c r="Q178" i="19"/>
  <c r="P178" i="19"/>
  <c r="O178" i="19"/>
  <c r="N178" i="19"/>
  <c r="C178" i="19"/>
  <c r="AP177" i="19"/>
  <c r="AM177" i="19"/>
  <c r="AL177" i="19"/>
  <c r="AA177" i="19"/>
  <c r="AB177" i="19" s="1"/>
  <c r="U177" i="19"/>
  <c r="V177" i="19" s="1"/>
  <c r="Q177" i="19"/>
  <c r="P177" i="19"/>
  <c r="O177" i="19"/>
  <c r="N177" i="19"/>
  <c r="C177" i="19"/>
  <c r="A177" i="19"/>
  <c r="A178" i="19" s="1"/>
  <c r="A179" i="19" s="1"/>
  <c r="A180" i="19" s="1"/>
  <c r="A181" i="19" s="1"/>
  <c r="A182" i="19" s="1"/>
  <c r="A183" i="19" s="1"/>
  <c r="A184" i="19" s="1"/>
  <c r="A185" i="19" s="1"/>
  <c r="A186" i="19" s="1"/>
  <c r="AO176" i="19"/>
  <c r="AK176" i="19"/>
  <c r="Z176" i="19"/>
  <c r="Y176" i="19"/>
  <c r="T176" i="19"/>
  <c r="M176" i="19"/>
  <c r="C176" i="19"/>
  <c r="AP175" i="19"/>
  <c r="AM175" i="19"/>
  <c r="AL175" i="19"/>
  <c r="AB175" i="19"/>
  <c r="AA175" i="19"/>
  <c r="V175" i="19"/>
  <c r="U175" i="19"/>
  <c r="Q175" i="19"/>
  <c r="P175" i="19"/>
  <c r="O175" i="19"/>
  <c r="N175" i="19"/>
  <c r="C175" i="19"/>
  <c r="AP174" i="19"/>
  <c r="AM174" i="19"/>
  <c r="AL174" i="19"/>
  <c r="AA174" i="19"/>
  <c r="AB174" i="19" s="1"/>
  <c r="V174" i="19"/>
  <c r="U174" i="19"/>
  <c r="Q174" i="19"/>
  <c r="P174" i="19"/>
  <c r="O174" i="19"/>
  <c r="N174" i="19"/>
  <c r="C174" i="19"/>
  <c r="AP173" i="19"/>
  <c r="AM173" i="19"/>
  <c r="AL173" i="19"/>
  <c r="AA173" i="19"/>
  <c r="AB173" i="19" s="1"/>
  <c r="V173" i="19"/>
  <c r="U173" i="19"/>
  <c r="Q173" i="19"/>
  <c r="P173" i="19"/>
  <c r="O173" i="19"/>
  <c r="N173" i="19"/>
  <c r="C173" i="19"/>
  <c r="AP172" i="19"/>
  <c r="AM172" i="19"/>
  <c r="AL172" i="19"/>
  <c r="AA172" i="19"/>
  <c r="AB172" i="19" s="1"/>
  <c r="V172" i="19"/>
  <c r="U172" i="19"/>
  <c r="Q172" i="19"/>
  <c r="P172" i="19"/>
  <c r="O172" i="19"/>
  <c r="N172" i="19"/>
  <c r="C172" i="19"/>
  <c r="AP171" i="19"/>
  <c r="AM171" i="19"/>
  <c r="AL171" i="19"/>
  <c r="AA171" i="19"/>
  <c r="Y171" i="19"/>
  <c r="Y169" i="19" s="1"/>
  <c r="V171" i="19"/>
  <c r="U171" i="19"/>
  <c r="Q171" i="19"/>
  <c r="P171" i="19"/>
  <c r="O171" i="19"/>
  <c r="N171" i="19"/>
  <c r="C171" i="19"/>
  <c r="AP170" i="19"/>
  <c r="AM170" i="19"/>
  <c r="AL170" i="19"/>
  <c r="AA170" i="19"/>
  <c r="AB170" i="19" s="1"/>
  <c r="V170" i="19"/>
  <c r="U170" i="19"/>
  <c r="Q170" i="19"/>
  <c r="P170" i="19"/>
  <c r="O170" i="19"/>
  <c r="N170" i="19"/>
  <c r="C170" i="19"/>
  <c r="A170" i="19"/>
  <c r="A171" i="19" s="1"/>
  <c r="A172" i="19" s="1"/>
  <c r="A173" i="19" s="1"/>
  <c r="A174" i="19" s="1"/>
  <c r="A175" i="19" s="1"/>
  <c r="AO169" i="19"/>
  <c r="AK169" i="19"/>
  <c r="Z169" i="19"/>
  <c r="T169" i="19"/>
  <c r="M169" i="19"/>
  <c r="C169" i="19"/>
  <c r="AP168" i="19"/>
  <c r="AM168" i="19"/>
  <c r="AL168" i="19"/>
  <c r="AB168" i="19"/>
  <c r="AA168" i="19"/>
  <c r="V168" i="19"/>
  <c r="U168" i="19"/>
  <c r="Q168" i="19"/>
  <c r="P168" i="19"/>
  <c r="O168" i="19"/>
  <c r="N168" i="19"/>
  <c r="C168" i="19"/>
  <c r="AP167" i="19"/>
  <c r="AM167" i="19"/>
  <c r="AL167" i="19"/>
  <c r="AB167" i="19"/>
  <c r="AA167" i="19"/>
  <c r="V167" i="19"/>
  <c r="U167" i="19"/>
  <c r="Q167" i="19"/>
  <c r="P167" i="19"/>
  <c r="O167" i="19"/>
  <c r="N167" i="19"/>
  <c r="C167" i="19"/>
  <c r="AP166" i="19"/>
  <c r="AM166" i="19"/>
  <c r="AL166" i="19"/>
  <c r="AB166" i="19"/>
  <c r="AA166" i="19"/>
  <c r="V166" i="19"/>
  <c r="U166" i="19"/>
  <c r="Q166" i="19"/>
  <c r="P166" i="19"/>
  <c r="O166" i="19"/>
  <c r="N166" i="19"/>
  <c r="C166" i="19"/>
  <c r="AP165" i="19"/>
  <c r="AM165" i="19"/>
  <c r="AL165" i="19"/>
  <c r="AB165" i="19"/>
  <c r="AA165" i="19"/>
  <c r="V165" i="19"/>
  <c r="U165" i="19"/>
  <c r="Q165" i="19"/>
  <c r="P165" i="19"/>
  <c r="O165" i="19"/>
  <c r="N165" i="19"/>
  <c r="C165" i="19"/>
  <c r="AP164" i="19"/>
  <c r="AM164" i="19"/>
  <c r="AL164" i="19"/>
  <c r="AB164" i="19"/>
  <c r="AA164" i="19"/>
  <c r="V164" i="19"/>
  <c r="U164" i="19"/>
  <c r="Q164" i="19"/>
  <c r="P164" i="19"/>
  <c r="O164" i="19"/>
  <c r="N164" i="19"/>
  <c r="C164" i="19"/>
  <c r="AP163" i="19"/>
  <c r="AM163" i="19"/>
  <c r="AL163" i="19"/>
  <c r="AB163" i="19"/>
  <c r="AA163" i="19"/>
  <c r="V163" i="19"/>
  <c r="U163" i="19"/>
  <c r="N163" i="19"/>
  <c r="P163" i="19" s="1"/>
  <c r="C163" i="19"/>
  <c r="A163" i="19"/>
  <c r="A164" i="19" s="1"/>
  <c r="A165" i="19" s="1"/>
  <c r="A166" i="19" s="1"/>
  <c r="A167" i="19" s="1"/>
  <c r="A168" i="19" s="1"/>
  <c r="AO162" i="19"/>
  <c r="AK162" i="19"/>
  <c r="Z162" i="19"/>
  <c r="Y162" i="19"/>
  <c r="T162" i="19"/>
  <c r="M162" i="19"/>
  <c r="C162" i="19"/>
  <c r="AP161" i="19"/>
  <c r="AM161" i="19"/>
  <c r="AL161" i="19"/>
  <c r="AB161" i="19"/>
  <c r="AA161" i="19"/>
  <c r="V161" i="19"/>
  <c r="U161" i="19"/>
  <c r="Q161" i="19"/>
  <c r="P161" i="19"/>
  <c r="O161" i="19"/>
  <c r="N161" i="19"/>
  <c r="C161" i="19"/>
  <c r="AP160" i="19"/>
  <c r="AM160" i="19"/>
  <c r="AL160" i="19"/>
  <c r="AB160" i="19"/>
  <c r="AA160" i="19"/>
  <c r="U160" i="19"/>
  <c r="V160" i="19" s="1"/>
  <c r="Q160" i="19"/>
  <c r="P160" i="19"/>
  <c r="O160" i="19"/>
  <c r="N160" i="19"/>
  <c r="C160" i="19"/>
  <c r="AP159" i="19"/>
  <c r="AM159" i="19"/>
  <c r="AL159" i="19"/>
  <c r="AB159" i="19"/>
  <c r="AA159" i="19"/>
  <c r="U159" i="19"/>
  <c r="V159" i="19" s="1"/>
  <c r="Q159" i="19"/>
  <c r="P159" i="19"/>
  <c r="O159" i="19"/>
  <c r="N159" i="19"/>
  <c r="C159" i="19"/>
  <c r="AP158" i="19"/>
  <c r="AM158" i="19"/>
  <c r="AL158" i="19"/>
  <c r="AB158" i="19"/>
  <c r="AA158" i="19"/>
  <c r="U158" i="19"/>
  <c r="V158" i="19" s="1"/>
  <c r="Q158" i="19"/>
  <c r="P158" i="19"/>
  <c r="O158" i="19"/>
  <c r="N158" i="19"/>
  <c r="C158" i="19"/>
  <c r="AP157" i="19"/>
  <c r="AM157" i="19"/>
  <c r="AL157" i="19"/>
  <c r="AB157" i="19"/>
  <c r="AA157" i="19"/>
  <c r="U157" i="19"/>
  <c r="V157" i="19" s="1"/>
  <c r="Q157" i="19"/>
  <c r="P157" i="19"/>
  <c r="O157" i="19"/>
  <c r="N157" i="19"/>
  <c r="C157" i="19"/>
  <c r="AP156" i="19"/>
  <c r="AM156" i="19"/>
  <c r="AL156" i="19"/>
  <c r="AB156" i="19"/>
  <c r="AA156" i="19"/>
  <c r="U156" i="19"/>
  <c r="V156" i="19" s="1"/>
  <c r="Q156" i="19"/>
  <c r="P156" i="19"/>
  <c r="O156" i="19"/>
  <c r="N156" i="19"/>
  <c r="C156" i="19"/>
  <c r="AP155" i="19"/>
  <c r="AM155" i="19"/>
  <c r="AL155" i="19"/>
  <c r="AB155" i="19"/>
  <c r="AA155" i="19"/>
  <c r="U155" i="19"/>
  <c r="V155" i="19" s="1"/>
  <c r="Q155" i="19"/>
  <c r="P155" i="19"/>
  <c r="O155" i="19"/>
  <c r="N155" i="19"/>
  <c r="C155" i="19"/>
  <c r="AP154" i="19"/>
  <c r="AM154" i="19"/>
  <c r="AL154" i="19"/>
  <c r="AB154" i="19"/>
  <c r="AA154" i="19"/>
  <c r="U154" i="19"/>
  <c r="V154" i="19" s="1"/>
  <c r="Q154" i="19"/>
  <c r="P154" i="19"/>
  <c r="O154" i="19"/>
  <c r="N154" i="19"/>
  <c r="C154" i="19"/>
  <c r="AP153" i="19"/>
  <c r="AM153" i="19"/>
  <c r="AL153" i="19"/>
  <c r="AB153" i="19"/>
  <c r="AA153" i="19"/>
  <c r="U153" i="19"/>
  <c r="V153" i="19" s="1"/>
  <c r="Q153" i="19"/>
  <c r="P153" i="19"/>
  <c r="O153" i="19"/>
  <c r="N153" i="19"/>
  <c r="C153" i="19"/>
  <c r="AP152" i="19"/>
  <c r="AM152" i="19"/>
  <c r="AL152" i="19"/>
  <c r="AB152" i="19"/>
  <c r="AA152" i="19"/>
  <c r="U152" i="19"/>
  <c r="V152" i="19" s="1"/>
  <c r="Q152" i="19"/>
  <c r="P152" i="19"/>
  <c r="O152" i="19"/>
  <c r="N152" i="19"/>
  <c r="C152" i="19"/>
  <c r="AP151" i="19"/>
  <c r="AM151" i="19"/>
  <c r="AL151" i="19"/>
  <c r="AB151" i="19"/>
  <c r="AA151" i="19"/>
  <c r="U151" i="19"/>
  <c r="V151" i="19" s="1"/>
  <c r="Q151" i="19"/>
  <c r="P151" i="19"/>
  <c r="O151" i="19"/>
  <c r="N151" i="19"/>
  <c r="C151" i="19"/>
  <c r="AP150" i="19"/>
  <c r="AM150" i="19"/>
  <c r="AL150" i="19"/>
  <c r="AB150" i="19"/>
  <c r="AA150" i="19"/>
  <c r="U150" i="19"/>
  <c r="V150" i="19" s="1"/>
  <c r="Q150" i="19"/>
  <c r="P150" i="19"/>
  <c r="O150" i="19"/>
  <c r="N150" i="19"/>
  <c r="C150" i="19"/>
  <c r="AP149" i="19"/>
  <c r="AM149" i="19"/>
  <c r="AL149" i="19"/>
  <c r="AB149" i="19"/>
  <c r="AA149" i="19"/>
  <c r="U149" i="19"/>
  <c r="V149" i="19" s="1"/>
  <c r="Q149" i="19"/>
  <c r="P149" i="19"/>
  <c r="O149" i="19"/>
  <c r="N149" i="19"/>
  <c r="C149" i="19"/>
  <c r="AP148" i="19"/>
  <c r="AM148" i="19"/>
  <c r="AL148" i="19"/>
  <c r="AB148" i="19"/>
  <c r="AA148" i="19"/>
  <c r="U148" i="19"/>
  <c r="V148" i="19" s="1"/>
  <c r="Q148" i="19"/>
  <c r="P148" i="19"/>
  <c r="O148" i="19"/>
  <c r="N148" i="19"/>
  <c r="C148" i="19"/>
  <c r="AP147" i="19"/>
  <c r="AM147" i="19"/>
  <c r="AL147" i="19"/>
  <c r="AB147" i="19"/>
  <c r="AA147" i="19"/>
  <c r="U147" i="19"/>
  <c r="V147" i="19" s="1"/>
  <c r="Q147" i="19"/>
  <c r="P147" i="19"/>
  <c r="O147" i="19"/>
  <c r="N147" i="19"/>
  <c r="C147" i="19"/>
  <c r="AP146" i="19"/>
  <c r="AM146" i="19"/>
  <c r="AL146" i="19"/>
  <c r="AB146" i="19"/>
  <c r="AA146" i="19"/>
  <c r="U146" i="19"/>
  <c r="V146" i="19" s="1"/>
  <c r="Q146" i="19"/>
  <c r="P146" i="19"/>
  <c r="O146" i="19"/>
  <c r="N146" i="19"/>
  <c r="C146" i="19"/>
  <c r="AP145" i="19"/>
  <c r="AM145" i="19"/>
  <c r="AL145" i="19"/>
  <c r="AB145" i="19"/>
  <c r="AA145" i="19"/>
  <c r="U145" i="19"/>
  <c r="V145" i="19" s="1"/>
  <c r="Q145" i="19"/>
  <c r="P145" i="19"/>
  <c r="O145" i="19"/>
  <c r="N145" i="19"/>
  <c r="C145" i="19"/>
  <c r="AP144" i="19"/>
  <c r="AM144" i="19"/>
  <c r="AL144" i="19"/>
  <c r="AB144" i="19"/>
  <c r="AA144" i="19"/>
  <c r="U144" i="19"/>
  <c r="V144" i="19" s="1"/>
  <c r="Q144" i="19"/>
  <c r="P144" i="19"/>
  <c r="O144" i="19"/>
  <c r="N144" i="19"/>
  <c r="C144" i="19"/>
  <c r="AP143" i="19"/>
  <c r="AM143" i="19"/>
  <c r="AL143" i="19"/>
  <c r="AB143" i="19"/>
  <c r="AA143" i="19"/>
  <c r="U143" i="19"/>
  <c r="V143" i="19" s="1"/>
  <c r="Q143" i="19"/>
  <c r="P143" i="19"/>
  <c r="O143" i="19"/>
  <c r="N143" i="19"/>
  <c r="C143" i="19"/>
  <c r="AP142" i="19"/>
  <c r="AM142" i="19"/>
  <c r="AL142" i="19"/>
  <c r="AB142" i="19"/>
  <c r="AA142" i="19"/>
  <c r="U142" i="19"/>
  <c r="V142" i="19" s="1"/>
  <c r="Q142" i="19"/>
  <c r="P142" i="19"/>
  <c r="O142" i="19"/>
  <c r="N142" i="19"/>
  <c r="C142" i="19"/>
  <c r="AP141" i="19"/>
  <c r="AM141" i="19"/>
  <c r="AL141" i="19"/>
  <c r="AA141" i="19"/>
  <c r="AB141" i="19" s="1"/>
  <c r="U141" i="19"/>
  <c r="V141" i="19" s="1"/>
  <c r="Q141" i="19"/>
  <c r="P141" i="19"/>
  <c r="O141" i="19"/>
  <c r="N141" i="19"/>
  <c r="C141" i="19"/>
  <c r="AP140" i="19"/>
  <c r="AM140" i="19"/>
  <c r="AL140" i="19"/>
  <c r="AA140" i="19"/>
  <c r="AB140" i="19" s="1"/>
  <c r="U140" i="19"/>
  <c r="V140" i="19" s="1"/>
  <c r="Q140" i="19"/>
  <c r="P140" i="19"/>
  <c r="O140" i="19"/>
  <c r="N140" i="19"/>
  <c r="C140" i="19"/>
  <c r="AP139" i="19"/>
  <c r="AM139" i="19"/>
  <c r="AL139" i="19"/>
  <c r="AA139" i="19"/>
  <c r="AB139" i="19" s="1"/>
  <c r="U139" i="19"/>
  <c r="V139" i="19" s="1"/>
  <c r="Q139" i="19"/>
  <c r="P139" i="19"/>
  <c r="O139" i="19"/>
  <c r="N139" i="19"/>
  <c r="C139" i="19"/>
  <c r="AP138" i="19"/>
  <c r="AM138" i="19"/>
  <c r="AL138" i="19"/>
  <c r="AA138" i="19"/>
  <c r="AB138" i="19" s="1"/>
  <c r="U138" i="19"/>
  <c r="V138" i="19" s="1"/>
  <c r="Q138" i="19"/>
  <c r="P138" i="19"/>
  <c r="O138" i="19"/>
  <c r="N138" i="19"/>
  <c r="C138" i="19"/>
  <c r="AP137" i="19"/>
  <c r="AM137" i="19"/>
  <c r="AL137" i="19"/>
  <c r="AA137" i="19"/>
  <c r="AB137" i="19" s="1"/>
  <c r="U137" i="19"/>
  <c r="V137" i="19" s="1"/>
  <c r="Q137" i="19"/>
  <c r="P137" i="19"/>
  <c r="O137" i="19"/>
  <c r="N137" i="19"/>
  <c r="C137" i="19"/>
  <c r="AP136" i="19"/>
  <c r="AM136" i="19"/>
  <c r="AL136" i="19"/>
  <c r="AA136" i="19"/>
  <c r="AB136" i="19" s="1"/>
  <c r="U136" i="19"/>
  <c r="V136" i="19" s="1"/>
  <c r="Q136" i="19"/>
  <c r="P136" i="19"/>
  <c r="O136" i="19"/>
  <c r="N136" i="19"/>
  <c r="C136" i="19"/>
  <c r="AP135" i="19"/>
  <c r="AM135" i="19"/>
  <c r="AL135" i="19"/>
  <c r="AA135" i="19"/>
  <c r="AB135" i="19" s="1"/>
  <c r="U135" i="19"/>
  <c r="V135" i="19" s="1"/>
  <c r="Q135" i="19"/>
  <c r="P135" i="19"/>
  <c r="O135" i="19"/>
  <c r="N135" i="19"/>
  <c r="C135" i="19"/>
  <c r="A135" i="19"/>
  <c r="A136" i="19" s="1"/>
  <c r="A137" i="19" s="1"/>
  <c r="A138" i="19" s="1"/>
  <c r="A139" i="19" s="1"/>
  <c r="A140" i="19" s="1"/>
  <c r="A141" i="19" s="1"/>
  <c r="A142" i="19" s="1"/>
  <c r="A143" i="19" s="1"/>
  <c r="A144" i="19" s="1"/>
  <c r="A145" i="19" s="1"/>
  <c r="A146" i="19" s="1"/>
  <c r="A147" i="19" s="1"/>
  <c r="A148" i="19" s="1"/>
  <c r="A149" i="19" s="1"/>
  <c r="A150" i="19" s="1"/>
  <c r="A151" i="19" s="1"/>
  <c r="A152" i="19" s="1"/>
  <c r="A153" i="19" s="1"/>
  <c r="A154" i="19" s="1"/>
  <c r="A155" i="19" s="1"/>
  <c r="A156" i="19" s="1"/>
  <c r="A157" i="19" s="1"/>
  <c r="A158" i="19" s="1"/>
  <c r="A159" i="19" s="1"/>
  <c r="A160" i="19" s="1"/>
  <c r="A161" i="19" s="1"/>
  <c r="AO134" i="19"/>
  <c r="AK134" i="19"/>
  <c r="Z134" i="19"/>
  <c r="Y134" i="19"/>
  <c r="T134" i="19"/>
  <c r="M134" i="19"/>
  <c r="C134" i="19"/>
  <c r="AP133" i="19"/>
  <c r="AM133" i="19"/>
  <c r="AL133" i="19"/>
  <c r="AB133" i="19"/>
  <c r="AA133" i="19"/>
  <c r="V133" i="19"/>
  <c r="U133" i="19"/>
  <c r="Q133" i="19"/>
  <c r="P133" i="19"/>
  <c r="O133" i="19"/>
  <c r="N133" i="19"/>
  <c r="C133" i="19"/>
  <c r="AP132" i="19"/>
  <c r="AM132" i="19"/>
  <c r="AL132" i="19"/>
  <c r="AB132" i="19"/>
  <c r="AA132" i="19"/>
  <c r="V132" i="19"/>
  <c r="U132" i="19"/>
  <c r="Q132" i="19"/>
  <c r="P132" i="19"/>
  <c r="O132" i="19"/>
  <c r="N132" i="19"/>
  <c r="C132" i="19"/>
  <c r="AP131" i="19"/>
  <c r="AM131" i="19"/>
  <c r="AL131" i="19"/>
  <c r="AB131" i="19"/>
  <c r="AA131" i="19"/>
  <c r="V131" i="19"/>
  <c r="U131" i="19"/>
  <c r="Q131" i="19"/>
  <c r="P131" i="19"/>
  <c r="O131" i="19"/>
  <c r="N131" i="19"/>
  <c r="C131" i="19"/>
  <c r="AP130" i="19"/>
  <c r="AM130" i="19"/>
  <c r="AL130" i="19"/>
  <c r="AB130" i="19"/>
  <c r="AA130" i="19"/>
  <c r="V130" i="19"/>
  <c r="U130" i="19"/>
  <c r="Q130" i="19"/>
  <c r="P130" i="19"/>
  <c r="O130" i="19"/>
  <c r="N130" i="19"/>
  <c r="C130" i="19"/>
  <c r="AP129" i="19"/>
  <c r="AM129" i="19"/>
  <c r="AL129" i="19"/>
  <c r="AA129" i="19"/>
  <c r="Y129" i="19"/>
  <c r="V129" i="19"/>
  <c r="U129" i="19"/>
  <c r="Q129" i="19"/>
  <c r="P129" i="19"/>
  <c r="O129" i="19"/>
  <c r="N129" i="19"/>
  <c r="C129" i="19"/>
  <c r="AP128" i="19"/>
  <c r="AM128" i="19"/>
  <c r="AL128" i="19"/>
  <c r="AA128" i="19"/>
  <c r="AB128" i="19" s="1"/>
  <c r="V128" i="19"/>
  <c r="U128" i="19"/>
  <c r="Q128" i="19"/>
  <c r="P128" i="19"/>
  <c r="O128" i="19"/>
  <c r="N128" i="19"/>
  <c r="C128" i="19"/>
  <c r="AP127" i="19"/>
  <c r="AM127" i="19"/>
  <c r="AL127" i="19"/>
  <c r="AA127" i="19"/>
  <c r="Y127" i="19"/>
  <c r="V127" i="19"/>
  <c r="U127" i="19"/>
  <c r="Q127" i="19"/>
  <c r="P127" i="19"/>
  <c r="O127" i="19"/>
  <c r="N127" i="19"/>
  <c r="C127" i="19"/>
  <c r="AP126" i="19"/>
  <c r="AM126" i="19"/>
  <c r="AL126" i="19"/>
  <c r="AA126" i="19"/>
  <c r="AB126" i="19" s="1"/>
  <c r="V126" i="19"/>
  <c r="U126" i="19"/>
  <c r="Q126" i="19"/>
  <c r="P126" i="19"/>
  <c r="O126" i="19"/>
  <c r="N126" i="19"/>
  <c r="C126" i="19"/>
  <c r="AP125" i="19"/>
  <c r="AM125" i="19"/>
  <c r="AL125" i="19"/>
  <c r="AA125" i="19"/>
  <c r="AB125" i="19" s="1"/>
  <c r="V125" i="19"/>
  <c r="U125" i="19"/>
  <c r="Q125" i="19"/>
  <c r="P125" i="19"/>
  <c r="O125" i="19"/>
  <c r="N125" i="19"/>
  <c r="C125" i="19"/>
  <c r="AP124" i="19"/>
  <c r="AM124" i="19"/>
  <c r="AL124" i="19"/>
  <c r="AA124" i="19"/>
  <c r="Y124" i="19"/>
  <c r="V124" i="19"/>
  <c r="U124" i="19"/>
  <c r="Q124" i="19"/>
  <c r="P124" i="19"/>
  <c r="O124" i="19"/>
  <c r="N124" i="19"/>
  <c r="C124" i="19"/>
  <c r="AP123" i="19"/>
  <c r="AM123" i="19"/>
  <c r="AL123" i="19"/>
  <c r="AA123" i="19"/>
  <c r="AB123" i="19" s="1"/>
  <c r="V123" i="19"/>
  <c r="U123" i="19"/>
  <c r="Q123" i="19"/>
  <c r="P123" i="19"/>
  <c r="O123" i="19"/>
  <c r="N123" i="19"/>
  <c r="C123" i="19"/>
  <c r="AP122" i="19"/>
  <c r="AM122" i="19"/>
  <c r="AL122" i="19"/>
  <c r="AA122" i="19"/>
  <c r="Y122" i="19"/>
  <c r="V122" i="19"/>
  <c r="U122" i="19"/>
  <c r="Q122" i="19"/>
  <c r="P122" i="19"/>
  <c r="O122" i="19"/>
  <c r="N122" i="19"/>
  <c r="C122" i="19"/>
  <c r="A122" i="19"/>
  <c r="A123" i="19" s="1"/>
  <c r="A124" i="19" s="1"/>
  <c r="A125" i="19" s="1"/>
  <c r="A126" i="19" s="1"/>
  <c r="A127" i="19" s="1"/>
  <c r="A128" i="19" s="1"/>
  <c r="A129" i="19" s="1"/>
  <c r="A130" i="19" s="1"/>
  <c r="A131" i="19" s="1"/>
  <c r="A132" i="19" s="1"/>
  <c r="A133" i="19" s="1"/>
  <c r="AO121" i="19"/>
  <c r="AK121" i="19"/>
  <c r="Z121" i="19"/>
  <c r="T121" i="19"/>
  <c r="M121" i="19"/>
  <c r="C121" i="19"/>
  <c r="AP120" i="19"/>
  <c r="AM120" i="19"/>
  <c r="AL120" i="19"/>
  <c r="AB120" i="19"/>
  <c r="AA120" i="19"/>
  <c r="V120" i="19"/>
  <c r="U120" i="19"/>
  <c r="Q120" i="19"/>
  <c r="P120" i="19"/>
  <c r="O120" i="19"/>
  <c r="N120" i="19"/>
  <c r="C120" i="19"/>
  <c r="AP119" i="19"/>
  <c r="AM119" i="19"/>
  <c r="AL119" i="19"/>
  <c r="AA119" i="19"/>
  <c r="AB119" i="19" s="1"/>
  <c r="V119" i="19"/>
  <c r="U119" i="19"/>
  <c r="Q119" i="19"/>
  <c r="P119" i="19"/>
  <c r="O119" i="19"/>
  <c r="N119" i="19"/>
  <c r="C119" i="19"/>
  <c r="AP118" i="19"/>
  <c r="AM118" i="19"/>
  <c r="AL118" i="19"/>
  <c r="AA118" i="19"/>
  <c r="AB118" i="19" s="1"/>
  <c r="V118" i="19"/>
  <c r="U118" i="19"/>
  <c r="Q118" i="19"/>
  <c r="P118" i="19"/>
  <c r="O118" i="19"/>
  <c r="N118" i="19"/>
  <c r="C118" i="19"/>
  <c r="AP117" i="19"/>
  <c r="AM117" i="19"/>
  <c r="AL117" i="19"/>
  <c r="AA117" i="19"/>
  <c r="AB117" i="19" s="1"/>
  <c r="V117" i="19"/>
  <c r="U117" i="19"/>
  <c r="Q117" i="19"/>
  <c r="P117" i="19"/>
  <c r="O117" i="19"/>
  <c r="N117" i="19"/>
  <c r="C117" i="19"/>
  <c r="AP116" i="19"/>
  <c r="AM116" i="19"/>
  <c r="AL116" i="19"/>
  <c r="AA116" i="19"/>
  <c r="AB116" i="19" s="1"/>
  <c r="V116" i="19"/>
  <c r="U116" i="19"/>
  <c r="Q116" i="19"/>
  <c r="P116" i="19"/>
  <c r="O116" i="19"/>
  <c r="N116" i="19"/>
  <c r="C116" i="19"/>
  <c r="AP115" i="19"/>
  <c r="AM115" i="19"/>
  <c r="AL115" i="19"/>
  <c r="AA115" i="19"/>
  <c r="AB115" i="19" s="1"/>
  <c r="V115" i="19"/>
  <c r="U115" i="19"/>
  <c r="Q115" i="19"/>
  <c r="P115" i="19"/>
  <c r="O115" i="19"/>
  <c r="N115" i="19"/>
  <c r="C115" i="19"/>
  <c r="AP114" i="19"/>
  <c r="AM114" i="19"/>
  <c r="AL114" i="19"/>
  <c r="AA114" i="19"/>
  <c r="AB114" i="19" s="1"/>
  <c r="V114" i="19"/>
  <c r="U114" i="19"/>
  <c r="Q114" i="19"/>
  <c r="P114" i="19"/>
  <c r="O114" i="19"/>
  <c r="N114" i="19"/>
  <c r="C114" i="19"/>
  <c r="AP113" i="19"/>
  <c r="AM113" i="19"/>
  <c r="AL113" i="19"/>
  <c r="AA113" i="19"/>
  <c r="AB113" i="19" s="1"/>
  <c r="V113" i="19"/>
  <c r="U113" i="19"/>
  <c r="Q113" i="19"/>
  <c r="P113" i="19"/>
  <c r="O113" i="19"/>
  <c r="N113" i="19"/>
  <c r="C113" i="19"/>
  <c r="AP112" i="19"/>
  <c r="AM112" i="19"/>
  <c r="AL112" i="19"/>
  <c r="AA112" i="19"/>
  <c r="AB112" i="19" s="1"/>
  <c r="V112" i="19"/>
  <c r="U112" i="19"/>
  <c r="Q112" i="19"/>
  <c r="P112" i="19"/>
  <c r="O112" i="19"/>
  <c r="N112" i="19"/>
  <c r="C112" i="19"/>
  <c r="AP111" i="19"/>
  <c r="AM111" i="19"/>
  <c r="AL111" i="19"/>
  <c r="AA111" i="19"/>
  <c r="AB111" i="19" s="1"/>
  <c r="V111" i="19"/>
  <c r="U111" i="19"/>
  <c r="Q111" i="19"/>
  <c r="P111" i="19"/>
  <c r="O111" i="19"/>
  <c r="N111" i="19"/>
  <c r="C111" i="19"/>
  <c r="AP110" i="19"/>
  <c r="AM110" i="19"/>
  <c r="AL110" i="19"/>
  <c r="AA110" i="19"/>
  <c r="AB110" i="19" s="1"/>
  <c r="V110" i="19"/>
  <c r="U110" i="19"/>
  <c r="Q110" i="19"/>
  <c r="P110" i="19"/>
  <c r="O110" i="19"/>
  <c r="N110" i="19"/>
  <c r="C110" i="19"/>
  <c r="AP109" i="19"/>
  <c r="AM109" i="19"/>
  <c r="AL109" i="19"/>
  <c r="AA109" i="19"/>
  <c r="AB109" i="19" s="1"/>
  <c r="V109" i="19"/>
  <c r="U109" i="19"/>
  <c r="Q109" i="19"/>
  <c r="P109" i="19"/>
  <c r="O109" i="19"/>
  <c r="N109" i="19"/>
  <c r="C109" i="19"/>
  <c r="A109" i="19"/>
  <c r="A110" i="19" s="1"/>
  <c r="A111" i="19" s="1"/>
  <c r="A112" i="19" s="1"/>
  <c r="A113" i="19" s="1"/>
  <c r="A114" i="19" s="1"/>
  <c r="A115" i="19" s="1"/>
  <c r="A116" i="19" s="1"/>
  <c r="A117" i="19" s="1"/>
  <c r="A118" i="19" s="1"/>
  <c r="A119" i="19" s="1"/>
  <c r="A120" i="19" s="1"/>
  <c r="AO108" i="19"/>
  <c r="AK108" i="19"/>
  <c r="Z108" i="19"/>
  <c r="Y108" i="19"/>
  <c r="T108" i="19"/>
  <c r="M108" i="19"/>
  <c r="C108" i="19"/>
  <c r="AP107" i="19"/>
  <c r="AM107" i="19"/>
  <c r="AL107" i="19"/>
  <c r="AB107" i="19"/>
  <c r="AA107" i="19"/>
  <c r="V107" i="19"/>
  <c r="U107" i="19"/>
  <c r="Q107" i="19"/>
  <c r="P107" i="19"/>
  <c r="O107" i="19"/>
  <c r="N107" i="19"/>
  <c r="C107" i="19"/>
  <c r="AP106" i="19"/>
  <c r="AM106" i="19"/>
  <c r="AL106" i="19"/>
  <c r="AA106" i="19"/>
  <c r="AB106" i="19" s="1"/>
  <c r="V106" i="19"/>
  <c r="U106" i="19"/>
  <c r="Q106" i="19"/>
  <c r="P106" i="19"/>
  <c r="O106" i="19"/>
  <c r="N106" i="19"/>
  <c r="C106" i="19"/>
  <c r="AP105" i="19"/>
  <c r="AM105" i="19"/>
  <c r="AL105" i="19"/>
  <c r="AA105" i="19"/>
  <c r="AB105" i="19" s="1"/>
  <c r="V105" i="19"/>
  <c r="U105" i="19"/>
  <c r="Q105" i="19"/>
  <c r="P105" i="19"/>
  <c r="O105" i="19"/>
  <c r="N105" i="19"/>
  <c r="C105" i="19"/>
  <c r="AP104" i="19"/>
  <c r="AM104" i="19"/>
  <c r="AL104" i="19"/>
  <c r="AA104" i="19"/>
  <c r="AB104" i="19" s="1"/>
  <c r="V104" i="19"/>
  <c r="U104" i="19"/>
  <c r="Q104" i="19"/>
  <c r="P104" i="19"/>
  <c r="O104" i="19"/>
  <c r="N104" i="19"/>
  <c r="C104" i="19"/>
  <c r="AP103" i="19"/>
  <c r="AM103" i="19"/>
  <c r="AL103" i="19"/>
  <c r="AA103" i="19"/>
  <c r="AB103" i="19" s="1"/>
  <c r="V103" i="19"/>
  <c r="U103" i="19"/>
  <c r="Q103" i="19"/>
  <c r="P103" i="19"/>
  <c r="O103" i="19"/>
  <c r="N103" i="19"/>
  <c r="C103" i="19"/>
  <c r="AP102" i="19"/>
  <c r="AM102" i="19"/>
  <c r="AL102" i="19"/>
  <c r="AA102" i="19"/>
  <c r="AB102" i="19" s="1"/>
  <c r="V102" i="19"/>
  <c r="U102" i="19"/>
  <c r="Q102" i="19"/>
  <c r="P102" i="19"/>
  <c r="O102" i="19"/>
  <c r="N102" i="19"/>
  <c r="C102" i="19"/>
  <c r="AP101" i="19"/>
  <c r="AM101" i="19"/>
  <c r="AL101" i="19"/>
  <c r="AA101" i="19"/>
  <c r="AB101" i="19" s="1"/>
  <c r="V101" i="19"/>
  <c r="U101" i="19"/>
  <c r="Q101" i="19"/>
  <c r="P101" i="19"/>
  <c r="O101" i="19"/>
  <c r="N101" i="19"/>
  <c r="C101" i="19"/>
  <c r="AP100" i="19"/>
  <c r="AM100" i="19"/>
  <c r="AL100" i="19"/>
  <c r="AA100" i="19"/>
  <c r="AB100" i="19" s="1"/>
  <c r="V100" i="19"/>
  <c r="U100" i="19"/>
  <c r="Q100" i="19"/>
  <c r="P100" i="19"/>
  <c r="O100" i="19"/>
  <c r="N100" i="19"/>
  <c r="C100" i="19"/>
  <c r="A100" i="19"/>
  <c r="A101" i="19" s="1"/>
  <c r="A102" i="19" s="1"/>
  <c r="A103" i="19" s="1"/>
  <c r="A104" i="19" s="1"/>
  <c r="A105" i="19" s="1"/>
  <c r="A106" i="19" s="1"/>
  <c r="A107" i="19" s="1"/>
  <c r="AO99" i="19"/>
  <c r="AK99" i="19"/>
  <c r="Z99" i="19"/>
  <c r="Y99" i="19"/>
  <c r="T99" i="19"/>
  <c r="M99" i="19"/>
  <c r="C99" i="19"/>
  <c r="AP98" i="19"/>
  <c r="AM98" i="19"/>
  <c r="AL98" i="19"/>
  <c r="AB98" i="19"/>
  <c r="AA98" i="19"/>
  <c r="V98" i="19"/>
  <c r="U98" i="19"/>
  <c r="Q98" i="19"/>
  <c r="P98" i="19"/>
  <c r="O98" i="19"/>
  <c r="N98" i="19"/>
  <c r="C98" i="19"/>
  <c r="AP96" i="19"/>
  <c r="AM96" i="19"/>
  <c r="AL96" i="19"/>
  <c r="AA96" i="19"/>
  <c r="AB96" i="19" s="1"/>
  <c r="V96" i="19"/>
  <c r="U96" i="19"/>
  <c r="Q96" i="19"/>
  <c r="P96" i="19"/>
  <c r="O96" i="19"/>
  <c r="N96" i="19"/>
  <c r="C96" i="19"/>
  <c r="AP95" i="19"/>
  <c r="AM95" i="19"/>
  <c r="AL95" i="19"/>
  <c r="AA95" i="19"/>
  <c r="AB95" i="19" s="1"/>
  <c r="V95" i="19"/>
  <c r="U95" i="19"/>
  <c r="Q95" i="19"/>
  <c r="P95" i="19"/>
  <c r="O95" i="19"/>
  <c r="N95" i="19"/>
  <c r="C95" i="19"/>
  <c r="AP94" i="19"/>
  <c r="AM94" i="19"/>
  <c r="AL94" i="19"/>
  <c r="AA94" i="19"/>
  <c r="AB94" i="19" s="1"/>
  <c r="V94" i="19"/>
  <c r="U94" i="19"/>
  <c r="Q94" i="19"/>
  <c r="P94" i="19"/>
  <c r="O94" i="19"/>
  <c r="N94" i="19"/>
  <c r="C94" i="19"/>
  <c r="A94" i="19"/>
  <c r="A95" i="19" s="1"/>
  <c r="A96" i="19" s="1"/>
  <c r="A98" i="19" s="1"/>
  <c r="AO93" i="19"/>
  <c r="AK93" i="19"/>
  <c r="Z93" i="19"/>
  <c r="Y93" i="19"/>
  <c r="T93" i="19"/>
  <c r="M93" i="19"/>
  <c r="C93" i="19"/>
  <c r="AP92" i="19"/>
  <c r="AM92" i="19"/>
  <c r="AL92" i="19"/>
  <c r="AB92" i="19"/>
  <c r="AA92" i="19"/>
  <c r="V92" i="19"/>
  <c r="U92" i="19"/>
  <c r="Q92" i="19"/>
  <c r="P92" i="19"/>
  <c r="O92" i="19"/>
  <c r="N92" i="19"/>
  <c r="C92" i="19"/>
  <c r="AP91" i="19"/>
  <c r="AM91" i="19"/>
  <c r="AL91" i="19"/>
  <c r="AA91" i="19"/>
  <c r="AB91" i="19" s="1"/>
  <c r="V91" i="19"/>
  <c r="U91" i="19"/>
  <c r="Q91" i="19"/>
  <c r="P91" i="19"/>
  <c r="O91" i="19"/>
  <c r="N91" i="19"/>
  <c r="C91" i="19"/>
  <c r="AP90" i="19"/>
  <c r="AM90" i="19"/>
  <c r="AL90" i="19"/>
  <c r="AA90" i="19"/>
  <c r="AB90" i="19" s="1"/>
  <c r="V90" i="19"/>
  <c r="U90" i="19"/>
  <c r="Q90" i="19"/>
  <c r="P90" i="19"/>
  <c r="O90" i="19"/>
  <c r="N90" i="19"/>
  <c r="C90" i="19"/>
  <c r="AP89" i="19"/>
  <c r="AM89" i="19"/>
  <c r="AL89" i="19"/>
  <c r="AA89" i="19"/>
  <c r="AB89" i="19" s="1"/>
  <c r="V89" i="19"/>
  <c r="U89" i="19"/>
  <c r="Q89" i="19"/>
  <c r="P89" i="19"/>
  <c r="O89" i="19"/>
  <c r="N89" i="19"/>
  <c r="C89" i="19"/>
  <c r="AP88" i="19"/>
  <c r="AM88" i="19"/>
  <c r="AL88" i="19"/>
  <c r="AA88" i="19"/>
  <c r="AB88" i="19" s="1"/>
  <c r="V88" i="19"/>
  <c r="U88" i="19"/>
  <c r="Q88" i="19"/>
  <c r="P88" i="19"/>
  <c r="O88" i="19"/>
  <c r="N88" i="19"/>
  <c r="C88" i="19"/>
  <c r="AP87" i="19"/>
  <c r="AM87" i="19"/>
  <c r="AL87" i="19"/>
  <c r="AA87" i="19"/>
  <c r="AB87" i="19" s="1"/>
  <c r="V87" i="19"/>
  <c r="U87" i="19"/>
  <c r="Q87" i="19"/>
  <c r="P87" i="19"/>
  <c r="O87" i="19"/>
  <c r="N87" i="19"/>
  <c r="C87" i="19"/>
  <c r="AP86" i="19"/>
  <c r="AM86" i="19"/>
  <c r="AL86" i="19"/>
  <c r="AA86" i="19"/>
  <c r="AB86" i="19" s="1"/>
  <c r="V86" i="19"/>
  <c r="U86" i="19"/>
  <c r="Q86" i="19"/>
  <c r="P86" i="19"/>
  <c r="O86" i="19"/>
  <c r="N86" i="19"/>
  <c r="C86" i="19"/>
  <c r="AP85" i="19"/>
  <c r="AM85" i="19"/>
  <c r="AL85" i="19"/>
  <c r="AA85" i="19"/>
  <c r="AB85" i="19" s="1"/>
  <c r="V85" i="19"/>
  <c r="U85" i="19"/>
  <c r="Q85" i="19"/>
  <c r="P85" i="19"/>
  <c r="O85" i="19"/>
  <c r="N85" i="19"/>
  <c r="C85" i="19"/>
  <c r="A85" i="19"/>
  <c r="A86" i="19" s="1"/>
  <c r="A87" i="19" s="1"/>
  <c r="A88" i="19" s="1"/>
  <c r="A89" i="19" s="1"/>
  <c r="A90" i="19" s="1"/>
  <c r="A91" i="19" s="1"/>
  <c r="A92" i="19" s="1"/>
  <c r="AO84" i="19"/>
  <c r="AK84" i="19"/>
  <c r="Z84" i="19"/>
  <c r="Y84" i="19"/>
  <c r="T84" i="19"/>
  <c r="M84" i="19"/>
  <c r="C84" i="19"/>
  <c r="AP83" i="19"/>
  <c r="AM83" i="19"/>
  <c r="AL83" i="19"/>
  <c r="AB83" i="19"/>
  <c r="AA83" i="19"/>
  <c r="V83" i="19"/>
  <c r="U83" i="19"/>
  <c r="Q83" i="19"/>
  <c r="P83" i="19"/>
  <c r="O83" i="19"/>
  <c r="N83" i="19"/>
  <c r="C83" i="19"/>
  <c r="AP82" i="19"/>
  <c r="AM82" i="19"/>
  <c r="AL82" i="19"/>
  <c r="AA82" i="19"/>
  <c r="AB82" i="19" s="1"/>
  <c r="V82" i="19"/>
  <c r="U82" i="19"/>
  <c r="Q82" i="19"/>
  <c r="P82" i="19"/>
  <c r="O82" i="19"/>
  <c r="N82" i="19"/>
  <c r="C82" i="19"/>
  <c r="AP81" i="19"/>
  <c r="AM81" i="19"/>
  <c r="AL81" i="19"/>
  <c r="AA81" i="19"/>
  <c r="AB81" i="19" s="1"/>
  <c r="V81" i="19"/>
  <c r="U81" i="19"/>
  <c r="Q81" i="19"/>
  <c r="P81" i="19"/>
  <c r="O81" i="19"/>
  <c r="N81" i="19"/>
  <c r="C81" i="19"/>
  <c r="AP80" i="19"/>
  <c r="AM80" i="19"/>
  <c r="AL80" i="19"/>
  <c r="AA80" i="19"/>
  <c r="AB80" i="19" s="1"/>
  <c r="V80" i="19"/>
  <c r="U80" i="19"/>
  <c r="Q80" i="19"/>
  <c r="P80" i="19"/>
  <c r="O80" i="19"/>
  <c r="N80" i="19"/>
  <c r="C80" i="19"/>
  <c r="AP79" i="19"/>
  <c r="AM79" i="19"/>
  <c r="AL79" i="19"/>
  <c r="AA79" i="19"/>
  <c r="AB79" i="19" s="1"/>
  <c r="V79" i="19"/>
  <c r="U79" i="19"/>
  <c r="Q79" i="19"/>
  <c r="P79" i="19"/>
  <c r="O79" i="19"/>
  <c r="N79" i="19"/>
  <c r="C79" i="19"/>
  <c r="AP78" i="19"/>
  <c r="AM78" i="19"/>
  <c r="AL78" i="19"/>
  <c r="AA78" i="19"/>
  <c r="AB78" i="19" s="1"/>
  <c r="V78" i="19"/>
  <c r="U78" i="19"/>
  <c r="Q78" i="19"/>
  <c r="P78" i="19"/>
  <c r="O78" i="19"/>
  <c r="N78" i="19"/>
  <c r="C78" i="19"/>
  <c r="AP77" i="19"/>
  <c r="AM77" i="19"/>
  <c r="AL77" i="19"/>
  <c r="AA77" i="19"/>
  <c r="AB77" i="19" s="1"/>
  <c r="V77" i="19"/>
  <c r="U77" i="19"/>
  <c r="Q77" i="19"/>
  <c r="P77" i="19"/>
  <c r="O77" i="19"/>
  <c r="N77" i="19"/>
  <c r="C77" i="19"/>
  <c r="AP76" i="19"/>
  <c r="AM76" i="19"/>
  <c r="AL76" i="19"/>
  <c r="AA76" i="19"/>
  <c r="AB76" i="19" s="1"/>
  <c r="V76" i="19"/>
  <c r="U76" i="19"/>
  <c r="Q76" i="19"/>
  <c r="P76" i="19"/>
  <c r="O76" i="19"/>
  <c r="N76" i="19"/>
  <c r="C76" i="19"/>
  <c r="AP75" i="19"/>
  <c r="AM75" i="19"/>
  <c r="AL75" i="19"/>
  <c r="AA75" i="19"/>
  <c r="AB75" i="19" s="1"/>
  <c r="V75" i="19"/>
  <c r="U75" i="19"/>
  <c r="Q75" i="19"/>
  <c r="P75" i="19"/>
  <c r="O75" i="19"/>
  <c r="N75" i="19"/>
  <c r="C75" i="19"/>
  <c r="AP74" i="19"/>
  <c r="AM74" i="19"/>
  <c r="AL74" i="19"/>
  <c r="AA74" i="19"/>
  <c r="AB74" i="19" s="1"/>
  <c r="V74" i="19"/>
  <c r="U74" i="19"/>
  <c r="Q74" i="19"/>
  <c r="P74" i="19"/>
  <c r="O74" i="19"/>
  <c r="N74" i="19"/>
  <c r="C74" i="19"/>
  <c r="AP73" i="19"/>
  <c r="AM73" i="19"/>
  <c r="AL73" i="19"/>
  <c r="AA73" i="19"/>
  <c r="AB73" i="19" s="1"/>
  <c r="V73" i="19"/>
  <c r="U73" i="19"/>
  <c r="Q73" i="19"/>
  <c r="P73" i="19"/>
  <c r="O73" i="19"/>
  <c r="N73" i="19"/>
  <c r="C73" i="19"/>
  <c r="AP72" i="19"/>
  <c r="AM72" i="19"/>
  <c r="AL72" i="19"/>
  <c r="AA72" i="19"/>
  <c r="AB72" i="19" s="1"/>
  <c r="V72" i="19"/>
  <c r="U72" i="19"/>
  <c r="Q72" i="19"/>
  <c r="P72" i="19"/>
  <c r="O72" i="19"/>
  <c r="N72" i="19"/>
  <c r="C72" i="19"/>
  <c r="A72" i="19"/>
  <c r="A73" i="19" s="1"/>
  <c r="A74" i="19" s="1"/>
  <c r="A75" i="19" s="1"/>
  <c r="A76" i="19" s="1"/>
  <c r="A77" i="19" s="1"/>
  <c r="A78" i="19" s="1"/>
  <c r="A79" i="19" s="1"/>
  <c r="A80" i="19" s="1"/>
  <c r="A81" i="19" s="1"/>
  <c r="A82" i="19" s="1"/>
  <c r="A83" i="19" s="1"/>
  <c r="AO71" i="19"/>
  <c r="AK71" i="19"/>
  <c r="Z71" i="19"/>
  <c r="Y71" i="19"/>
  <c r="T71" i="19"/>
  <c r="M71" i="19"/>
  <c r="C71" i="19"/>
  <c r="AP70" i="19"/>
  <c r="AM70" i="19"/>
  <c r="AL70" i="19"/>
  <c r="AB70" i="19"/>
  <c r="AA70" i="19"/>
  <c r="V70" i="19"/>
  <c r="U70" i="19"/>
  <c r="Q70" i="19"/>
  <c r="P70" i="19"/>
  <c r="O70" i="19"/>
  <c r="N70" i="19"/>
  <c r="C70" i="19"/>
  <c r="AP69" i="19"/>
  <c r="AM69" i="19"/>
  <c r="AL69" i="19"/>
  <c r="AB69" i="19"/>
  <c r="AA69" i="19"/>
  <c r="V69" i="19"/>
  <c r="U69" i="19"/>
  <c r="Q69" i="19"/>
  <c r="P69" i="19"/>
  <c r="O69" i="19"/>
  <c r="N69" i="19"/>
  <c r="C69" i="19"/>
  <c r="AP68" i="19"/>
  <c r="AM68" i="19"/>
  <c r="AL68" i="19"/>
  <c r="AB68" i="19"/>
  <c r="AA68" i="19"/>
  <c r="V68" i="19"/>
  <c r="U68" i="19"/>
  <c r="Q68" i="19"/>
  <c r="P68" i="19"/>
  <c r="O68" i="19"/>
  <c r="N68" i="19"/>
  <c r="C68" i="19"/>
  <c r="AP67" i="19"/>
  <c r="AM67" i="19"/>
  <c r="AL67" i="19"/>
  <c r="AB67" i="19"/>
  <c r="AA67" i="19"/>
  <c r="V67" i="19"/>
  <c r="U67" i="19"/>
  <c r="Q67" i="19"/>
  <c r="P67" i="19"/>
  <c r="O67" i="19"/>
  <c r="N67" i="19"/>
  <c r="C67" i="19"/>
  <c r="AP66" i="19"/>
  <c r="AM66" i="19"/>
  <c r="AL66" i="19"/>
  <c r="AB66" i="19"/>
  <c r="AA66" i="19"/>
  <c r="V66" i="19"/>
  <c r="U66" i="19"/>
  <c r="Q66" i="19"/>
  <c r="P66" i="19"/>
  <c r="O66" i="19"/>
  <c r="N66" i="19"/>
  <c r="C66" i="19"/>
  <c r="AP65" i="19"/>
  <c r="AM65" i="19"/>
  <c r="AL65" i="19"/>
  <c r="AB65" i="19"/>
  <c r="AA65" i="19"/>
  <c r="V65" i="19"/>
  <c r="U65" i="19"/>
  <c r="Q65" i="19"/>
  <c r="P65" i="19"/>
  <c r="O65" i="19"/>
  <c r="N65" i="19"/>
  <c r="C65" i="19"/>
  <c r="AP64" i="19"/>
  <c r="AM64" i="19"/>
  <c r="AL64" i="19"/>
  <c r="AB64" i="19"/>
  <c r="AA64" i="19"/>
  <c r="V64" i="19"/>
  <c r="U64" i="19"/>
  <c r="Q64" i="19"/>
  <c r="P64" i="19"/>
  <c r="O64" i="19"/>
  <c r="N64" i="19"/>
  <c r="C64" i="19"/>
  <c r="AP63" i="19"/>
  <c r="AM63" i="19"/>
  <c r="AL63" i="19"/>
  <c r="AB63" i="19"/>
  <c r="AA63" i="19"/>
  <c r="V63" i="19"/>
  <c r="U63" i="19"/>
  <c r="Q63" i="19"/>
  <c r="P63" i="19"/>
  <c r="O63" i="19"/>
  <c r="N63" i="19"/>
  <c r="C63" i="19"/>
  <c r="AP62" i="19"/>
  <c r="AM62" i="19"/>
  <c r="AL62" i="19"/>
  <c r="AB62" i="19"/>
  <c r="AA62" i="19"/>
  <c r="V62" i="19"/>
  <c r="U62" i="19"/>
  <c r="N62" i="19"/>
  <c r="P62" i="19" s="1"/>
  <c r="C62" i="19"/>
  <c r="A62" i="19"/>
  <c r="A63" i="19" s="1"/>
  <c r="A64" i="19" s="1"/>
  <c r="A65" i="19" s="1"/>
  <c r="A66" i="19" s="1"/>
  <c r="A67" i="19" s="1"/>
  <c r="A68" i="19" s="1"/>
  <c r="A69" i="19" s="1"/>
  <c r="A70" i="19" s="1"/>
  <c r="AO61" i="19"/>
  <c r="AK61" i="19"/>
  <c r="Z61" i="19"/>
  <c r="Y61" i="19"/>
  <c r="T61" i="19"/>
  <c r="M61" i="19"/>
  <c r="C61" i="19"/>
  <c r="AP60" i="19"/>
  <c r="AM60" i="19"/>
  <c r="AL60" i="19"/>
  <c r="AB60" i="19"/>
  <c r="AA60" i="19"/>
  <c r="V60" i="19"/>
  <c r="U60" i="19"/>
  <c r="Q60" i="19"/>
  <c r="P60" i="19"/>
  <c r="O60" i="19"/>
  <c r="N60" i="19"/>
  <c r="C60" i="19"/>
  <c r="AP59" i="19"/>
  <c r="AM59" i="19"/>
  <c r="AL59" i="19"/>
  <c r="AB59" i="19"/>
  <c r="AA59" i="19"/>
  <c r="V59" i="19"/>
  <c r="U59" i="19"/>
  <c r="Q59" i="19"/>
  <c r="P59" i="19"/>
  <c r="O59" i="19"/>
  <c r="N59" i="19"/>
  <c r="C59" i="19"/>
  <c r="AP58" i="19"/>
  <c r="AM58" i="19"/>
  <c r="AL58" i="19"/>
  <c r="AB58" i="19"/>
  <c r="AA58" i="19"/>
  <c r="U58" i="19"/>
  <c r="V58" i="19" s="1"/>
  <c r="Q58" i="19"/>
  <c r="P58" i="19"/>
  <c r="O58" i="19"/>
  <c r="N58" i="19"/>
  <c r="C58" i="19"/>
  <c r="AP57" i="19"/>
  <c r="AM57" i="19"/>
  <c r="AL57" i="19"/>
  <c r="AB57" i="19"/>
  <c r="AA57" i="19"/>
  <c r="U57" i="19"/>
  <c r="V57" i="19" s="1"/>
  <c r="Q57" i="19"/>
  <c r="P57" i="19"/>
  <c r="O57" i="19"/>
  <c r="N57" i="19"/>
  <c r="C57" i="19"/>
  <c r="AP56" i="19"/>
  <c r="AM56" i="19"/>
  <c r="AL56" i="19"/>
  <c r="AB56" i="19"/>
  <c r="AA56" i="19"/>
  <c r="U56" i="19"/>
  <c r="V56" i="19" s="1"/>
  <c r="Q56" i="19"/>
  <c r="P56" i="19"/>
  <c r="O56" i="19"/>
  <c r="N56" i="19"/>
  <c r="C56" i="19"/>
  <c r="AP55" i="19"/>
  <c r="AM55" i="19"/>
  <c r="AL55" i="19"/>
  <c r="AB55" i="19"/>
  <c r="AA55" i="19"/>
  <c r="U55" i="19"/>
  <c r="V55" i="19" s="1"/>
  <c r="Q55" i="19"/>
  <c r="P55" i="19"/>
  <c r="O55" i="19"/>
  <c r="N55" i="19"/>
  <c r="C55" i="19"/>
  <c r="AP54" i="19"/>
  <c r="AM54" i="19"/>
  <c r="AL54" i="19"/>
  <c r="AB54" i="19"/>
  <c r="AA54" i="19"/>
  <c r="U54" i="19"/>
  <c r="V54" i="19" s="1"/>
  <c r="Q54" i="19"/>
  <c r="P54" i="19"/>
  <c r="O54" i="19"/>
  <c r="N54" i="19"/>
  <c r="C54" i="19"/>
  <c r="AP53" i="19"/>
  <c r="AM53" i="19"/>
  <c r="AL53" i="19"/>
  <c r="AB53" i="19"/>
  <c r="AA53" i="19"/>
  <c r="U53" i="19"/>
  <c r="V53" i="19" s="1"/>
  <c r="Q53" i="19"/>
  <c r="P53" i="19"/>
  <c r="O53" i="19"/>
  <c r="N53" i="19"/>
  <c r="C53" i="19"/>
  <c r="AP52" i="19"/>
  <c r="AM52" i="19"/>
  <c r="AL52" i="19"/>
  <c r="AA52" i="19"/>
  <c r="Y52" i="19"/>
  <c r="U52" i="19"/>
  <c r="V52" i="19" s="1"/>
  <c r="Q52" i="19"/>
  <c r="P52" i="19"/>
  <c r="O52" i="19"/>
  <c r="N52" i="19"/>
  <c r="C52" i="19"/>
  <c r="AP51" i="19"/>
  <c r="AM51" i="19"/>
  <c r="AL51" i="19"/>
  <c r="AA51" i="19"/>
  <c r="AB51" i="19" s="1"/>
  <c r="U51" i="19"/>
  <c r="V51" i="19" s="1"/>
  <c r="Q51" i="19"/>
  <c r="P51" i="19"/>
  <c r="O51" i="19"/>
  <c r="N51" i="19"/>
  <c r="C51" i="19"/>
  <c r="AP50" i="19"/>
  <c r="AM50" i="19"/>
  <c r="AL50" i="19"/>
  <c r="AA50" i="19"/>
  <c r="AB50" i="19" s="1"/>
  <c r="U50" i="19"/>
  <c r="V50" i="19" s="1"/>
  <c r="Q50" i="19"/>
  <c r="P50" i="19"/>
  <c r="O50" i="19"/>
  <c r="N50" i="19"/>
  <c r="C50" i="19"/>
  <c r="AP49" i="19"/>
  <c r="AM49" i="19"/>
  <c r="AL49" i="19"/>
  <c r="AA49" i="19"/>
  <c r="AB49" i="19" s="1"/>
  <c r="U49" i="19"/>
  <c r="V49" i="19" s="1"/>
  <c r="Q49" i="19"/>
  <c r="P49" i="19"/>
  <c r="O49" i="19"/>
  <c r="N49" i="19"/>
  <c r="C49" i="19"/>
  <c r="AP48" i="19"/>
  <c r="AM48" i="19"/>
  <c r="AL48" i="19"/>
  <c r="AA48" i="19"/>
  <c r="AB48" i="19" s="1"/>
  <c r="U48" i="19"/>
  <c r="V48" i="19" s="1"/>
  <c r="Q48" i="19"/>
  <c r="P48" i="19"/>
  <c r="O48" i="19"/>
  <c r="N48" i="19"/>
  <c r="C48" i="19"/>
  <c r="AP47" i="19"/>
  <c r="AM47" i="19"/>
  <c r="AL47" i="19"/>
  <c r="AA47" i="19"/>
  <c r="AB47" i="19" s="1"/>
  <c r="U47" i="19"/>
  <c r="V47" i="19" s="1"/>
  <c r="Q47" i="19"/>
  <c r="P47" i="19"/>
  <c r="O47" i="19"/>
  <c r="N47" i="19"/>
  <c r="C47" i="19"/>
  <c r="AP46" i="19"/>
  <c r="AM46" i="19"/>
  <c r="AL46" i="19"/>
  <c r="AA46" i="19"/>
  <c r="AB46" i="19" s="1"/>
  <c r="U46" i="19"/>
  <c r="V46" i="19" s="1"/>
  <c r="Q46" i="19"/>
  <c r="P46" i="19"/>
  <c r="O46" i="19"/>
  <c r="N46" i="19"/>
  <c r="C46" i="19"/>
  <c r="AP45" i="19"/>
  <c r="AM45" i="19"/>
  <c r="AL45" i="19"/>
  <c r="AA45" i="19"/>
  <c r="AB45" i="19" s="1"/>
  <c r="U45" i="19"/>
  <c r="V45" i="19" s="1"/>
  <c r="Q45" i="19"/>
  <c r="P45" i="19"/>
  <c r="O45" i="19"/>
  <c r="N45" i="19"/>
  <c r="C45" i="19"/>
  <c r="AP44" i="19"/>
  <c r="AM44" i="19"/>
  <c r="AL44" i="19"/>
  <c r="AA44" i="19"/>
  <c r="AB44" i="19" s="1"/>
  <c r="U44" i="19"/>
  <c r="V44" i="19" s="1"/>
  <c r="Q44" i="19"/>
  <c r="P44" i="19"/>
  <c r="O44" i="19"/>
  <c r="N44" i="19"/>
  <c r="C44" i="19"/>
  <c r="AP43" i="19"/>
  <c r="AM43" i="19"/>
  <c r="AL43" i="19"/>
  <c r="AA43" i="19"/>
  <c r="AB43" i="19" s="1"/>
  <c r="U43" i="19"/>
  <c r="V43" i="19" s="1"/>
  <c r="Q43" i="19"/>
  <c r="P43" i="19"/>
  <c r="O43" i="19"/>
  <c r="N43" i="19"/>
  <c r="C43" i="19"/>
  <c r="AP42" i="19"/>
  <c r="AM42" i="19"/>
  <c r="AL42" i="19"/>
  <c r="AA42" i="19"/>
  <c r="Y42" i="19"/>
  <c r="U42" i="19"/>
  <c r="V42" i="19" s="1"/>
  <c r="Q42" i="19"/>
  <c r="P42" i="19"/>
  <c r="O42" i="19"/>
  <c r="N42" i="19"/>
  <c r="C42" i="19"/>
  <c r="AP41" i="19"/>
  <c r="AM41" i="19"/>
  <c r="AL41" i="19"/>
  <c r="AA41" i="19"/>
  <c r="AB41" i="19" s="1"/>
  <c r="U41" i="19"/>
  <c r="V41" i="19" s="1"/>
  <c r="Q41" i="19"/>
  <c r="P41" i="19"/>
  <c r="O41" i="19"/>
  <c r="N41" i="19"/>
  <c r="C41" i="19"/>
  <c r="AP40" i="19"/>
  <c r="AM40" i="19"/>
  <c r="AL40" i="19"/>
  <c r="AA40" i="19"/>
  <c r="AB40" i="19" s="1"/>
  <c r="U40" i="19"/>
  <c r="V40" i="19" s="1"/>
  <c r="Q40" i="19"/>
  <c r="P40" i="19"/>
  <c r="O40" i="19"/>
  <c r="N40" i="19"/>
  <c r="C40" i="19"/>
  <c r="A40" i="19"/>
  <c r="A41" i="19" s="1"/>
  <c r="A42" i="19" s="1"/>
  <c r="A43" i="19" s="1"/>
  <c r="A44" i="19" s="1"/>
  <c r="A45" i="19" s="1"/>
  <c r="A46" i="19" s="1"/>
  <c r="A47" i="19" s="1"/>
  <c r="A48" i="19" s="1"/>
  <c r="A49" i="19" s="1"/>
  <c r="A50" i="19" s="1"/>
  <c r="A51" i="19" s="1"/>
  <c r="A52" i="19" s="1"/>
  <c r="A53" i="19" s="1"/>
  <c r="A54" i="19" s="1"/>
  <c r="A55" i="19" s="1"/>
  <c r="A56" i="19" s="1"/>
  <c r="A57" i="19" s="1"/>
  <c r="A58" i="19" s="1"/>
  <c r="A59" i="19" s="1"/>
  <c r="A60" i="19" s="1"/>
  <c r="AO39" i="19"/>
  <c r="AK39" i="19"/>
  <c r="Z39" i="19"/>
  <c r="T39" i="19"/>
  <c r="M39" i="19"/>
  <c r="C39" i="19"/>
  <c r="AP38" i="19"/>
  <c r="AM38" i="19"/>
  <c r="AL38" i="19"/>
  <c r="AB38" i="19"/>
  <c r="AA38" i="19"/>
  <c r="V38" i="19"/>
  <c r="U38" i="19"/>
  <c r="Q38" i="19"/>
  <c r="P38" i="19"/>
  <c r="O38" i="19"/>
  <c r="N38" i="19"/>
  <c r="C38" i="19"/>
  <c r="AP37" i="19"/>
  <c r="AM37" i="19"/>
  <c r="AL37" i="19"/>
  <c r="AA37" i="19"/>
  <c r="AB37" i="19" s="1"/>
  <c r="V37" i="19"/>
  <c r="U37" i="19"/>
  <c r="Q37" i="19"/>
  <c r="P37" i="19"/>
  <c r="O37" i="19"/>
  <c r="N37" i="19"/>
  <c r="C37" i="19"/>
  <c r="AP36" i="19"/>
  <c r="AM36" i="19"/>
  <c r="AL36" i="19"/>
  <c r="AA36" i="19"/>
  <c r="AB36" i="19" s="1"/>
  <c r="V36" i="19"/>
  <c r="U36" i="19"/>
  <c r="Q36" i="19"/>
  <c r="P36" i="19"/>
  <c r="O36" i="19"/>
  <c r="N36" i="19"/>
  <c r="C36" i="19"/>
  <c r="AP35" i="19"/>
  <c r="AM35" i="19"/>
  <c r="AL35" i="19"/>
  <c r="AA35" i="19"/>
  <c r="AB35" i="19" s="1"/>
  <c r="V35" i="19"/>
  <c r="U35" i="19"/>
  <c r="Q35" i="19"/>
  <c r="P35" i="19"/>
  <c r="O35" i="19"/>
  <c r="N35" i="19"/>
  <c r="C35" i="19"/>
  <c r="AP34" i="19"/>
  <c r="AM34" i="19"/>
  <c r="AL34" i="19"/>
  <c r="AA34" i="19"/>
  <c r="AB34" i="19" s="1"/>
  <c r="V34" i="19"/>
  <c r="U34" i="19"/>
  <c r="Q34" i="19"/>
  <c r="P34" i="19"/>
  <c r="O34" i="19"/>
  <c r="N34" i="19"/>
  <c r="C34" i="19"/>
  <c r="AP33" i="19"/>
  <c r="AM33" i="19"/>
  <c r="AL33" i="19"/>
  <c r="AA33" i="19"/>
  <c r="AB33" i="19" s="1"/>
  <c r="V33" i="19"/>
  <c r="U33" i="19"/>
  <c r="Q33" i="19"/>
  <c r="P33" i="19"/>
  <c r="O33" i="19"/>
  <c r="N33" i="19"/>
  <c r="C33" i="19"/>
  <c r="AP32" i="19"/>
  <c r="AM32" i="19"/>
  <c r="AL32" i="19"/>
  <c r="AA32" i="19"/>
  <c r="AB32" i="19" s="1"/>
  <c r="V32" i="19"/>
  <c r="U32" i="19"/>
  <c r="Q32" i="19"/>
  <c r="P32" i="19"/>
  <c r="O32" i="19"/>
  <c r="N32" i="19"/>
  <c r="C32" i="19"/>
  <c r="AP31" i="19"/>
  <c r="AM31" i="19"/>
  <c r="AL31" i="19"/>
  <c r="AA31" i="19"/>
  <c r="AB31" i="19" s="1"/>
  <c r="V31" i="19"/>
  <c r="U31" i="19"/>
  <c r="Q31" i="19"/>
  <c r="P31" i="19"/>
  <c r="O31" i="19"/>
  <c r="N31" i="19"/>
  <c r="C31" i="19"/>
  <c r="AP30" i="19"/>
  <c r="AM30" i="19"/>
  <c r="AL30" i="19"/>
  <c r="AA30" i="19"/>
  <c r="AB30" i="19" s="1"/>
  <c r="V30" i="19"/>
  <c r="U30" i="19"/>
  <c r="Q30" i="19"/>
  <c r="P30" i="19"/>
  <c r="O30" i="19"/>
  <c r="N30" i="19"/>
  <c r="C30" i="19"/>
  <c r="AP29" i="19"/>
  <c r="AM29" i="19"/>
  <c r="AL29" i="19"/>
  <c r="AA29" i="19"/>
  <c r="AB29" i="19" s="1"/>
  <c r="V29" i="19"/>
  <c r="U29" i="19"/>
  <c r="Q29" i="19"/>
  <c r="P29" i="19"/>
  <c r="O29" i="19"/>
  <c r="N29" i="19"/>
  <c r="C29" i="19"/>
  <c r="AP28" i="19"/>
  <c r="AM28" i="19"/>
  <c r="AL28" i="19"/>
  <c r="AA28" i="19"/>
  <c r="AB28" i="19" s="1"/>
  <c r="V28" i="19"/>
  <c r="U28" i="19"/>
  <c r="Q28" i="19"/>
  <c r="P28" i="19"/>
  <c r="O28" i="19"/>
  <c r="N28" i="19"/>
  <c r="C28" i="19"/>
  <c r="AP27" i="19"/>
  <c r="AM27" i="19"/>
  <c r="AL27" i="19"/>
  <c r="AA27" i="19"/>
  <c r="AB27" i="19" s="1"/>
  <c r="V27" i="19"/>
  <c r="U27" i="19"/>
  <c r="Q27" i="19"/>
  <c r="P27" i="19"/>
  <c r="O27" i="19"/>
  <c r="N27" i="19"/>
  <c r="C27" i="19"/>
  <c r="AP26" i="19"/>
  <c r="AM26" i="19"/>
  <c r="AL26" i="19"/>
  <c r="AA26" i="19"/>
  <c r="AB26" i="19" s="1"/>
  <c r="V26" i="19"/>
  <c r="U26" i="19"/>
  <c r="Q26" i="19"/>
  <c r="P26" i="19"/>
  <c r="O26" i="19"/>
  <c r="N26" i="19"/>
  <c r="C26" i="19"/>
  <c r="AP25" i="19"/>
  <c r="AM25" i="19"/>
  <c r="AL25" i="19"/>
  <c r="AA25" i="19"/>
  <c r="AB25" i="19" s="1"/>
  <c r="V25" i="19"/>
  <c r="U25" i="19"/>
  <c r="Q25" i="19"/>
  <c r="P25" i="19"/>
  <c r="O25" i="19"/>
  <c r="N25" i="19"/>
  <c r="C25" i="19"/>
  <c r="AP24" i="19"/>
  <c r="AM24" i="19"/>
  <c r="AL24" i="19"/>
  <c r="AA24" i="19"/>
  <c r="AB24" i="19" s="1"/>
  <c r="V24" i="19"/>
  <c r="U24" i="19"/>
  <c r="Q24" i="19"/>
  <c r="P24" i="19"/>
  <c r="O24" i="19"/>
  <c r="N24" i="19"/>
  <c r="C24" i="19"/>
  <c r="AP23" i="19"/>
  <c r="AM23" i="19"/>
  <c r="AL23" i="19"/>
  <c r="AA23" i="19"/>
  <c r="AB23" i="19" s="1"/>
  <c r="V23" i="19"/>
  <c r="U23" i="19"/>
  <c r="Q23" i="19"/>
  <c r="P23" i="19"/>
  <c r="O23" i="19"/>
  <c r="N23" i="19"/>
  <c r="C23" i="19"/>
  <c r="AP22" i="19"/>
  <c r="AM22" i="19"/>
  <c r="AL22" i="19"/>
  <c r="AA22" i="19"/>
  <c r="AB22" i="19" s="1"/>
  <c r="U22" i="19"/>
  <c r="V22" i="19" s="1"/>
  <c r="Q22" i="19"/>
  <c r="P22" i="19"/>
  <c r="O22" i="19"/>
  <c r="N22" i="19"/>
  <c r="C22" i="19"/>
  <c r="A22" i="19"/>
  <c r="A23" i="19" s="1"/>
  <c r="A24" i="19" s="1"/>
  <c r="A25" i="19" s="1"/>
  <c r="A26" i="19" s="1"/>
  <c r="A27" i="19" s="1"/>
  <c r="A28" i="19" s="1"/>
  <c r="A29" i="19" s="1"/>
  <c r="A30" i="19" s="1"/>
  <c r="A31" i="19" s="1"/>
  <c r="A32" i="19" s="1"/>
  <c r="A33" i="19" s="1"/>
  <c r="A34" i="19" s="1"/>
  <c r="A35" i="19" s="1"/>
  <c r="A36" i="19" s="1"/>
  <c r="A37" i="19" s="1"/>
  <c r="A38" i="19" s="1"/>
  <c r="AO21" i="19"/>
  <c r="AK21" i="19"/>
  <c r="Z21" i="19"/>
  <c r="Y21" i="19"/>
  <c r="T21" i="19"/>
  <c r="M21" i="19"/>
  <c r="C21" i="19"/>
  <c r="AP20" i="19"/>
  <c r="AM20" i="19"/>
  <c r="AL20" i="19"/>
  <c r="AB20" i="19"/>
  <c r="AA20" i="19"/>
  <c r="V20" i="19"/>
  <c r="U20" i="19"/>
  <c r="Q20" i="19"/>
  <c r="P20" i="19"/>
  <c r="O20" i="19"/>
  <c r="N20" i="19"/>
  <c r="C20" i="19"/>
  <c r="AP19" i="19"/>
  <c r="AM19" i="19"/>
  <c r="AL19" i="19"/>
  <c r="AB19" i="19"/>
  <c r="AA19" i="19"/>
  <c r="V19" i="19"/>
  <c r="U19" i="19"/>
  <c r="Q19" i="19"/>
  <c r="P19" i="19"/>
  <c r="O19" i="19"/>
  <c r="N19" i="19"/>
  <c r="C19" i="19"/>
  <c r="AP18" i="19"/>
  <c r="AM18" i="19"/>
  <c r="AL18" i="19"/>
  <c r="AB18" i="19"/>
  <c r="AA18" i="19"/>
  <c r="U18" i="19"/>
  <c r="V18" i="19" s="1"/>
  <c r="Q18" i="19"/>
  <c r="P18" i="19"/>
  <c r="O18" i="19"/>
  <c r="N18" i="19"/>
  <c r="C18" i="19"/>
  <c r="AP17" i="19"/>
  <c r="AM17" i="19"/>
  <c r="AL17" i="19"/>
  <c r="AB17" i="19"/>
  <c r="AA17" i="19"/>
  <c r="U17" i="19"/>
  <c r="V17" i="19" s="1"/>
  <c r="Q17" i="19"/>
  <c r="P17" i="19"/>
  <c r="O17" i="19"/>
  <c r="N17" i="19"/>
  <c r="C17" i="19"/>
  <c r="AP16" i="19"/>
  <c r="AM16" i="19"/>
  <c r="AL16" i="19"/>
  <c r="AB16" i="19"/>
  <c r="AA16" i="19"/>
  <c r="U16" i="19"/>
  <c r="V16" i="19" s="1"/>
  <c r="Q16" i="19"/>
  <c r="P16" i="19"/>
  <c r="O16" i="19"/>
  <c r="N16" i="19"/>
  <c r="C16" i="19"/>
  <c r="AP15" i="19"/>
  <c r="AM15" i="19"/>
  <c r="AL15" i="19"/>
  <c r="AB15" i="19"/>
  <c r="AA15" i="19"/>
  <c r="U15" i="19"/>
  <c r="V15" i="19" s="1"/>
  <c r="Q15" i="19"/>
  <c r="P15" i="19"/>
  <c r="O15" i="19"/>
  <c r="N15" i="19"/>
  <c r="C15" i="19"/>
  <c r="AP14" i="19"/>
  <c r="AM14" i="19"/>
  <c r="AL14" i="19"/>
  <c r="AA14" i="19"/>
  <c r="AB14" i="19" s="1"/>
  <c r="U14" i="19"/>
  <c r="V14" i="19" s="1"/>
  <c r="Q14" i="19"/>
  <c r="P14" i="19"/>
  <c r="O14" i="19"/>
  <c r="N14" i="19"/>
  <c r="C14" i="19"/>
  <c r="AP13" i="19"/>
  <c r="AM13" i="19"/>
  <c r="AL13" i="19"/>
  <c r="AA13" i="19"/>
  <c r="AB13" i="19" s="1"/>
  <c r="U13" i="19"/>
  <c r="V13" i="19" s="1"/>
  <c r="Q13" i="19"/>
  <c r="P13" i="19"/>
  <c r="O13" i="19"/>
  <c r="N13" i="19"/>
  <c r="C13" i="19"/>
  <c r="AP12" i="19"/>
  <c r="AM12" i="19"/>
  <c r="AL12" i="19"/>
  <c r="AA12" i="19"/>
  <c r="AB12" i="19" s="1"/>
  <c r="U12" i="19"/>
  <c r="V12" i="19" s="1"/>
  <c r="Q12" i="19"/>
  <c r="P12" i="19"/>
  <c r="O12" i="19"/>
  <c r="N12" i="19"/>
  <c r="C12" i="19"/>
  <c r="AP11" i="19"/>
  <c r="AM11" i="19"/>
  <c r="AL11" i="19"/>
  <c r="AA11" i="19"/>
  <c r="AB11" i="19" s="1"/>
  <c r="U11" i="19"/>
  <c r="V11" i="19" s="1"/>
  <c r="Q11" i="19"/>
  <c r="P11" i="19"/>
  <c r="O11" i="19"/>
  <c r="N11" i="19"/>
  <c r="C11" i="19"/>
  <c r="AP10" i="19"/>
  <c r="AM10" i="19"/>
  <c r="AL10" i="19"/>
  <c r="AA10" i="19"/>
  <c r="AB10" i="19" s="1"/>
  <c r="U10" i="19"/>
  <c r="V10" i="19" s="1"/>
  <c r="N10" i="19"/>
  <c r="P10" i="19" s="1"/>
  <c r="C10" i="19"/>
  <c r="AP9" i="19"/>
  <c r="AL9" i="19"/>
  <c r="AM9" i="19" s="1"/>
  <c r="AA9" i="19"/>
  <c r="AB9" i="19" s="1"/>
  <c r="U9" i="19"/>
  <c r="V9" i="19" s="1"/>
  <c r="N9" i="19"/>
  <c r="P9" i="19" s="1"/>
  <c r="C9" i="19"/>
  <c r="A9" i="19"/>
  <c r="A10" i="19" s="1"/>
  <c r="A11" i="19" s="1"/>
  <c r="A12" i="19" s="1"/>
  <c r="A13" i="19" s="1"/>
  <c r="A14" i="19" s="1"/>
  <c r="A15" i="19" s="1"/>
  <c r="A16" i="19" s="1"/>
  <c r="A17" i="19" s="1"/>
  <c r="A18" i="19" s="1"/>
  <c r="A19" i="19" s="1"/>
  <c r="A20" i="19" s="1"/>
  <c r="AO8" i="19"/>
  <c r="AK8" i="19"/>
  <c r="Z8" i="19"/>
  <c r="Y8" i="19"/>
  <c r="T8" i="19"/>
  <c r="M8" i="19"/>
  <c r="C8" i="19"/>
  <c r="B21" i="18"/>
  <c r="B22" i="18"/>
  <c r="B23" i="18"/>
  <c r="B24" i="18"/>
  <c r="B25" i="18"/>
  <c r="B26" i="18"/>
  <c r="B27" i="18"/>
  <c r="B28" i="18"/>
  <c r="B29" i="18"/>
  <c r="B30" i="18"/>
  <c r="B31" i="18"/>
  <c r="B32" i="18"/>
  <c r="B33" i="18"/>
  <c r="B34" i="18"/>
  <c r="B35" i="18"/>
  <c r="B36" i="18"/>
  <c r="B37" i="18"/>
  <c r="B38" i="18"/>
  <c r="B39" i="18"/>
  <c r="B40" i="18"/>
  <c r="B41" i="18"/>
  <c r="B42" i="18"/>
  <c r="B43" i="18"/>
  <c r="B44" i="18"/>
  <c r="B45" i="18"/>
  <c r="B46" i="18"/>
  <c r="B47" i="18"/>
  <c r="B48" i="18"/>
  <c r="B49" i="18"/>
  <c r="B50" i="18"/>
  <c r="B51" i="18"/>
  <c r="B52" i="18"/>
  <c r="B53" i="18"/>
  <c r="B54" i="18"/>
  <c r="B55" i="18"/>
  <c r="B56" i="18"/>
  <c r="B57" i="18"/>
  <c r="B58" i="18"/>
  <c r="B59" i="18"/>
  <c r="B60" i="18"/>
  <c r="B61" i="18"/>
  <c r="B62" i="18"/>
  <c r="B63" i="18"/>
  <c r="B64" i="18"/>
  <c r="B65" i="18"/>
  <c r="B66" i="18"/>
  <c r="B67" i="18"/>
  <c r="B68" i="18"/>
  <c r="B69" i="18"/>
  <c r="B70" i="18"/>
  <c r="B71" i="18"/>
  <c r="B72" i="18"/>
  <c r="B73" i="18"/>
  <c r="B74" i="18"/>
  <c r="B75" i="18"/>
  <c r="B76" i="18"/>
  <c r="B77" i="18"/>
  <c r="B78" i="18"/>
  <c r="B79" i="18"/>
  <c r="B80" i="18"/>
  <c r="B81" i="18"/>
  <c r="B82" i="18"/>
  <c r="B83" i="18"/>
  <c r="B84" i="18"/>
  <c r="B85" i="18"/>
  <c r="B86" i="18"/>
  <c r="B87" i="18"/>
  <c r="B88" i="18"/>
  <c r="B89" i="18"/>
  <c r="B90" i="18"/>
  <c r="B91" i="18"/>
  <c r="B92" i="18"/>
  <c r="B93" i="18"/>
  <c r="B94" i="18"/>
  <c r="B95" i="18"/>
  <c r="B96" i="18"/>
  <c r="B97" i="18"/>
  <c r="B98" i="18"/>
  <c r="B99" i="18"/>
  <c r="B100" i="18"/>
  <c r="B101" i="18"/>
  <c r="B102" i="18"/>
  <c r="B103" i="18"/>
  <c r="B104" i="18"/>
  <c r="B105" i="18"/>
  <c r="B106" i="18"/>
  <c r="B107" i="18"/>
  <c r="B108" i="18"/>
  <c r="B109" i="18"/>
  <c r="B110" i="18"/>
  <c r="B111" i="18"/>
  <c r="B112" i="18"/>
  <c r="B113" i="18"/>
  <c r="B114" i="18"/>
  <c r="B115" i="18"/>
  <c r="B116" i="18"/>
  <c r="B117" i="18"/>
  <c r="B118" i="18"/>
  <c r="B119" i="18"/>
  <c r="B120" i="18"/>
  <c r="B121" i="18"/>
  <c r="B122" i="18"/>
  <c r="B123" i="18"/>
  <c r="B124" i="18"/>
  <c r="B125" i="18"/>
  <c r="B126" i="18"/>
  <c r="B127" i="18"/>
  <c r="B128" i="18"/>
  <c r="B129" i="18"/>
  <c r="B130" i="18"/>
  <c r="B131" i="18"/>
  <c r="B132" i="18"/>
  <c r="B133" i="18"/>
  <c r="B134" i="18"/>
  <c r="B135" i="18"/>
  <c r="B136" i="18"/>
  <c r="B137" i="18"/>
  <c r="B138" i="18"/>
  <c r="B139" i="18"/>
  <c r="B140" i="18"/>
  <c r="B141" i="18"/>
  <c r="B142" i="18"/>
  <c r="B143" i="18"/>
  <c r="B144" i="18"/>
  <c r="B145" i="18"/>
  <c r="B146" i="18"/>
  <c r="B147" i="18"/>
  <c r="B148" i="18"/>
  <c r="B149" i="18"/>
  <c r="B150" i="18"/>
  <c r="B151" i="18"/>
  <c r="B152" i="18"/>
  <c r="B153" i="18"/>
  <c r="B154" i="18"/>
  <c r="B155" i="18"/>
  <c r="B156" i="18"/>
  <c r="B157" i="18"/>
  <c r="B158" i="18"/>
  <c r="B159" i="18"/>
  <c r="B160" i="18"/>
  <c r="B161" i="18"/>
  <c r="B162" i="18"/>
  <c r="B163" i="18"/>
  <c r="B164" i="18"/>
  <c r="B165" i="18"/>
  <c r="B166" i="18"/>
  <c r="B167" i="18"/>
  <c r="B168" i="18"/>
  <c r="B169" i="18"/>
  <c r="B170" i="18"/>
  <c r="B171" i="18"/>
  <c r="B172" i="18"/>
  <c r="B173" i="18"/>
  <c r="B174" i="18"/>
  <c r="B175" i="18"/>
  <c r="B176" i="18"/>
  <c r="B177" i="18"/>
  <c r="B178" i="18"/>
  <c r="B179" i="18"/>
  <c r="B180" i="18"/>
  <c r="B181" i="18"/>
  <c r="B182" i="18"/>
  <c r="B183" i="18"/>
  <c r="B184" i="18"/>
  <c r="B185" i="18"/>
  <c r="B186" i="18"/>
  <c r="B187" i="18"/>
  <c r="B188" i="18"/>
  <c r="B189" i="18"/>
  <c r="B190" i="18"/>
  <c r="B191" i="18"/>
  <c r="B192" i="18"/>
  <c r="B193" i="18"/>
  <c r="B194" i="18"/>
  <c r="B195" i="18"/>
  <c r="B196" i="18"/>
  <c r="B197" i="18"/>
  <c r="B198" i="18"/>
  <c r="B199" i="18"/>
  <c r="B200" i="18"/>
  <c r="B201" i="18"/>
  <c r="B202" i="18"/>
  <c r="B203" i="18"/>
  <c r="B204" i="18"/>
  <c r="B205" i="18"/>
  <c r="B206" i="18"/>
  <c r="B207" i="18"/>
  <c r="B208" i="18"/>
  <c r="B209" i="18"/>
  <c r="B210" i="18"/>
  <c r="B211" i="18"/>
  <c r="B212" i="18"/>
  <c r="B213" i="18"/>
  <c r="B214" i="18"/>
  <c r="B215" i="18"/>
  <c r="B216" i="18"/>
  <c r="B217" i="18"/>
  <c r="B218" i="18"/>
  <c r="B219" i="18"/>
  <c r="B220" i="18"/>
  <c r="B221" i="18"/>
  <c r="B222" i="18"/>
  <c r="B223" i="18"/>
  <c r="B224" i="18"/>
  <c r="B225" i="18"/>
  <c r="B226" i="18"/>
  <c r="B227" i="18"/>
  <c r="B228" i="18"/>
  <c r="B229" i="18"/>
  <c r="B230" i="18"/>
  <c r="B231" i="18"/>
  <c r="B232" i="18"/>
  <c r="B233" i="18"/>
  <c r="B234" i="18"/>
  <c r="B235" i="18"/>
  <c r="B236" i="18"/>
  <c r="B237" i="18"/>
  <c r="B238" i="18"/>
  <c r="B239" i="18"/>
  <c r="B240" i="18"/>
  <c r="B241" i="18"/>
  <c r="B242" i="18"/>
  <c r="B243" i="18"/>
  <c r="B244" i="18"/>
  <c r="B245" i="18"/>
  <c r="B246" i="18"/>
  <c r="B247" i="18"/>
  <c r="B248" i="18"/>
  <c r="B249" i="18"/>
  <c r="B250" i="18"/>
  <c r="B251" i="18"/>
  <c r="B252" i="18"/>
  <c r="B253" i="18"/>
  <c r="B254" i="18"/>
  <c r="B255" i="18"/>
  <c r="B256" i="18"/>
  <c r="B257" i="18"/>
  <c r="B258" i="18"/>
  <c r="B259" i="18"/>
  <c r="B260" i="18"/>
  <c r="B261" i="18"/>
  <c r="B262" i="18"/>
  <c r="B263" i="18"/>
  <c r="B264" i="18"/>
  <c r="B265" i="18"/>
  <c r="B266" i="18"/>
  <c r="B267" i="18"/>
  <c r="B268" i="18"/>
  <c r="B269" i="18"/>
  <c r="B270" i="18"/>
  <c r="B271" i="18"/>
  <c r="B272" i="18"/>
  <c r="B273" i="18"/>
  <c r="B274" i="18"/>
  <c r="B275" i="18"/>
  <c r="B276" i="18"/>
  <c r="B277" i="18"/>
  <c r="B278" i="18"/>
  <c r="B279" i="18"/>
  <c r="B280" i="18"/>
  <c r="B281" i="18"/>
  <c r="B282" i="18"/>
  <c r="B283" i="18"/>
  <c r="B284" i="18"/>
  <c r="B285" i="18"/>
  <c r="B286" i="18"/>
  <c r="B287" i="18"/>
  <c r="B288" i="18"/>
  <c r="B289" i="18"/>
  <c r="B290" i="18"/>
  <c r="B291" i="18"/>
  <c r="B292" i="18"/>
  <c r="B293" i="18"/>
  <c r="B294" i="18"/>
  <c r="B295" i="18"/>
  <c r="B296" i="18"/>
  <c r="B297" i="18"/>
  <c r="B298" i="18"/>
  <c r="B299" i="18"/>
  <c r="B300" i="18"/>
  <c r="B301" i="18"/>
  <c r="B302" i="18"/>
  <c r="B303" i="18"/>
  <c r="B304" i="18"/>
  <c r="B305" i="18"/>
  <c r="B306" i="18"/>
  <c r="B307" i="18"/>
  <c r="B308" i="18"/>
  <c r="B309" i="18"/>
  <c r="B310" i="18"/>
  <c r="B311" i="18"/>
  <c r="B312" i="18"/>
  <c r="B313" i="18"/>
  <c r="B314" i="18"/>
  <c r="B315" i="18"/>
  <c r="B316" i="18"/>
  <c r="B317" i="18"/>
  <c r="B318" i="18"/>
  <c r="B319" i="18"/>
  <c r="B320" i="18"/>
  <c r="B321" i="18"/>
  <c r="B322" i="18"/>
  <c r="B323" i="18"/>
  <c r="B324" i="18"/>
  <c r="B325" i="18"/>
  <c r="B326" i="18"/>
  <c r="B327" i="18"/>
  <c r="B328" i="18"/>
  <c r="B329" i="18"/>
  <c r="B330" i="18"/>
  <c r="B331" i="18"/>
  <c r="B332" i="18"/>
  <c r="B333" i="18"/>
  <c r="B334" i="18"/>
  <c r="B335" i="18"/>
  <c r="B336" i="18"/>
  <c r="B337" i="18"/>
  <c r="B338" i="18"/>
  <c r="B339" i="18"/>
  <c r="B340" i="18"/>
  <c r="B341" i="18"/>
  <c r="B342" i="18"/>
  <c r="B343" i="18"/>
  <c r="B344" i="18"/>
  <c r="B345" i="18"/>
  <c r="B346" i="18"/>
  <c r="B347" i="18"/>
  <c r="B348" i="18"/>
  <c r="B349" i="18"/>
  <c r="B350" i="18"/>
  <c r="B351" i="18"/>
  <c r="B352" i="18"/>
  <c r="B353" i="18"/>
  <c r="B354" i="18"/>
  <c r="B355" i="18"/>
  <c r="B356" i="18"/>
  <c r="B357" i="18"/>
  <c r="B358" i="18"/>
  <c r="B359" i="18"/>
  <c r="B360" i="18"/>
  <c r="B361" i="18"/>
  <c r="B362" i="18"/>
  <c r="B363" i="18"/>
  <c r="B364" i="18"/>
  <c r="B365" i="18"/>
  <c r="B366" i="18"/>
  <c r="B367" i="18"/>
  <c r="B368" i="18"/>
  <c r="B369" i="18"/>
  <c r="B370" i="18"/>
  <c r="B371" i="18"/>
  <c r="B372" i="18"/>
  <c r="B373" i="18"/>
  <c r="B374" i="18"/>
  <c r="B375" i="18"/>
  <c r="B376" i="18"/>
  <c r="B377" i="18"/>
  <c r="B378" i="18"/>
  <c r="B379" i="18"/>
  <c r="B380" i="18"/>
  <c r="B381" i="18"/>
  <c r="B382" i="18"/>
  <c r="B383" i="18"/>
  <c r="B384" i="18"/>
  <c r="B385" i="18"/>
  <c r="B386" i="18"/>
  <c r="B387" i="18"/>
  <c r="B388" i="18"/>
  <c r="B389" i="18"/>
  <c r="B390" i="18"/>
  <c r="B391" i="18"/>
  <c r="B392" i="18"/>
  <c r="B393" i="18"/>
  <c r="B394" i="18"/>
  <c r="B395" i="18"/>
  <c r="B396" i="18"/>
  <c r="B397" i="18"/>
  <c r="B398" i="18"/>
  <c r="B399" i="18"/>
  <c r="B400" i="18"/>
  <c r="B401" i="18"/>
  <c r="B402" i="18"/>
  <c r="B403" i="18"/>
  <c r="B404" i="18"/>
  <c r="B405" i="18"/>
  <c r="B406" i="18"/>
  <c r="B407" i="18"/>
  <c r="B408" i="18"/>
  <c r="B409" i="18"/>
  <c r="B410" i="18"/>
  <c r="B411" i="18"/>
  <c r="B412" i="18"/>
  <c r="B413" i="18"/>
  <c r="B414" i="18"/>
  <c r="B415" i="18"/>
  <c r="B416" i="18"/>
  <c r="B417" i="18"/>
  <c r="B418" i="18"/>
  <c r="B419" i="18"/>
  <c r="B420" i="18"/>
  <c r="B421" i="18"/>
  <c r="B422" i="18"/>
  <c r="B423" i="18"/>
  <c r="B424" i="18"/>
  <c r="B425" i="18"/>
  <c r="B426" i="18"/>
  <c r="B427" i="18"/>
  <c r="B428" i="18"/>
  <c r="B429" i="18"/>
  <c r="B430" i="18"/>
  <c r="B431" i="18"/>
  <c r="B432" i="18"/>
  <c r="B433" i="18"/>
  <c r="B434" i="18"/>
  <c r="B435" i="18"/>
  <c r="B436" i="18"/>
  <c r="B437" i="18"/>
  <c r="B438" i="18"/>
  <c r="B439" i="18"/>
  <c r="B440" i="18"/>
  <c r="B441" i="18"/>
  <c r="B442" i="18"/>
  <c r="B443" i="18"/>
  <c r="B444" i="18"/>
  <c r="B445" i="18"/>
  <c r="B446" i="18"/>
  <c r="B447" i="18"/>
  <c r="B448" i="18"/>
  <c r="B449" i="18"/>
  <c r="B450" i="18"/>
  <c r="B451" i="18"/>
  <c r="B452" i="18"/>
  <c r="B453" i="18"/>
  <c r="B454" i="18"/>
  <c r="B455" i="18"/>
  <c r="B456" i="18"/>
  <c r="B457" i="18"/>
  <c r="B458" i="18"/>
  <c r="B459" i="18"/>
  <c r="B460" i="18"/>
  <c r="B461" i="18"/>
  <c r="B462" i="18"/>
  <c r="B463" i="18"/>
  <c r="B464" i="18"/>
  <c r="B465" i="18"/>
  <c r="B466" i="18"/>
  <c r="B467" i="18"/>
  <c r="B468" i="18"/>
  <c r="B469" i="18"/>
  <c r="B470" i="18"/>
  <c r="B471" i="18"/>
  <c r="B472" i="18"/>
  <c r="B473" i="18"/>
  <c r="B474" i="18"/>
  <c r="B475" i="18"/>
  <c r="B476" i="18"/>
  <c r="B477" i="18"/>
  <c r="B478" i="18"/>
  <c r="B479" i="18"/>
  <c r="B480" i="18"/>
  <c r="B481" i="18"/>
  <c r="B482" i="18"/>
  <c r="B483" i="18"/>
  <c r="B484" i="18"/>
  <c r="B485" i="18"/>
  <c r="B486" i="18"/>
  <c r="B487" i="18"/>
  <c r="B488" i="18"/>
  <c r="B489" i="18"/>
  <c r="B490" i="18"/>
  <c r="B491" i="18"/>
  <c r="B492" i="18"/>
  <c r="B493" i="18"/>
  <c r="B494" i="18"/>
  <c r="B495" i="18"/>
  <c r="B496" i="18"/>
  <c r="B497" i="18"/>
  <c r="B498" i="18"/>
  <c r="B499" i="18"/>
  <c r="B500" i="18"/>
  <c r="B501" i="18"/>
  <c r="B502" i="18"/>
  <c r="B503" i="18"/>
  <c r="B504" i="18"/>
  <c r="B505" i="18"/>
  <c r="B506" i="18"/>
  <c r="B507" i="18"/>
  <c r="B508" i="18"/>
  <c r="B509" i="18"/>
  <c r="B510" i="18"/>
  <c r="B511" i="18"/>
  <c r="B512" i="18"/>
  <c r="B513" i="18"/>
  <c r="B514" i="18"/>
  <c r="B515" i="18"/>
  <c r="B516" i="18"/>
  <c r="B517" i="18"/>
  <c r="B518" i="18"/>
  <c r="B519" i="18"/>
  <c r="B520" i="18"/>
  <c r="B521" i="18"/>
  <c r="B522" i="18"/>
  <c r="B523" i="18"/>
  <c r="B524" i="18"/>
  <c r="B525" i="18"/>
  <c r="B526" i="18"/>
  <c r="B527" i="18"/>
  <c r="B528" i="18"/>
  <c r="B529" i="18"/>
  <c r="B530" i="18"/>
  <c r="B531" i="18"/>
  <c r="B532" i="18"/>
  <c r="B533" i="18"/>
  <c r="B534" i="18"/>
  <c r="B535" i="18"/>
  <c r="B536" i="18"/>
  <c r="B537" i="18"/>
  <c r="B538" i="18"/>
  <c r="B539" i="18"/>
  <c r="B540" i="18"/>
  <c r="B541" i="18"/>
  <c r="B542" i="18"/>
  <c r="B543" i="18"/>
  <c r="B544" i="18"/>
  <c r="B545" i="18"/>
  <c r="B546" i="18"/>
  <c r="B547" i="18"/>
  <c r="B548" i="18"/>
  <c r="B549" i="18"/>
  <c r="B550" i="18"/>
  <c r="B551" i="18"/>
  <c r="B552" i="18"/>
  <c r="B553" i="18"/>
  <c r="B554" i="18"/>
  <c r="B555" i="18"/>
  <c r="B556" i="18"/>
  <c r="B557" i="18"/>
  <c r="B558" i="18"/>
  <c r="B559" i="18"/>
  <c r="B560" i="18"/>
  <c r="B561" i="18"/>
  <c r="B562" i="18"/>
  <c r="B563" i="18"/>
  <c r="B564" i="18"/>
  <c r="B565" i="18"/>
  <c r="B566" i="18"/>
  <c r="B567" i="18"/>
  <c r="B568" i="18"/>
  <c r="B569" i="18"/>
  <c r="B570" i="18"/>
  <c r="B571" i="18"/>
  <c r="B572" i="18"/>
  <c r="B573" i="18"/>
  <c r="B574" i="18"/>
  <c r="B575" i="18"/>
  <c r="B576" i="18"/>
  <c r="B577" i="18"/>
  <c r="B578" i="18"/>
  <c r="B579" i="18"/>
  <c r="B580" i="18"/>
  <c r="B581" i="18"/>
  <c r="B582" i="18"/>
  <c r="B583" i="18"/>
  <c r="B584" i="18"/>
  <c r="B585" i="18"/>
  <c r="B586" i="18"/>
  <c r="B587" i="18"/>
  <c r="B588" i="18"/>
  <c r="B589" i="18"/>
  <c r="B590" i="18"/>
  <c r="B591" i="18"/>
  <c r="B592" i="18"/>
  <c r="B593" i="18"/>
  <c r="B594" i="18"/>
  <c r="B595" i="18"/>
  <c r="B596" i="18"/>
  <c r="B597" i="18"/>
  <c r="B598" i="18"/>
  <c r="B599" i="18"/>
  <c r="B600" i="18"/>
  <c r="B601" i="18"/>
  <c r="B602" i="18"/>
  <c r="B603" i="18"/>
  <c r="B604" i="18"/>
  <c r="B605" i="18"/>
  <c r="B606" i="18"/>
  <c r="B607" i="18"/>
  <c r="B608" i="18"/>
  <c r="B609" i="18"/>
  <c r="B610" i="18"/>
  <c r="B611" i="18"/>
  <c r="B612" i="18"/>
  <c r="B613" i="18"/>
  <c r="B614" i="18"/>
  <c r="B615" i="18"/>
  <c r="B616" i="18"/>
  <c r="B617" i="18"/>
  <c r="B618" i="18"/>
  <c r="B619" i="18"/>
  <c r="B620" i="18"/>
  <c r="B621" i="18"/>
  <c r="B622" i="18"/>
  <c r="B623" i="18"/>
  <c r="B624" i="18"/>
  <c r="B625" i="18"/>
  <c r="B626" i="18"/>
  <c r="B627" i="18"/>
  <c r="B628" i="18"/>
  <c r="B629" i="18"/>
  <c r="B630" i="18"/>
  <c r="B631" i="18"/>
  <c r="B632" i="18"/>
  <c r="B633" i="18"/>
  <c r="B634" i="18"/>
  <c r="B635" i="18"/>
  <c r="B636" i="18"/>
  <c r="B637" i="18"/>
  <c r="B638" i="18"/>
  <c r="B639" i="18"/>
  <c r="B640" i="18"/>
  <c r="B641" i="18"/>
  <c r="B642" i="18"/>
  <c r="B643" i="18"/>
  <c r="B644" i="18"/>
  <c r="B645" i="18"/>
  <c r="B646" i="18"/>
  <c r="B647" i="18"/>
  <c r="B648" i="18"/>
  <c r="B649" i="18"/>
  <c r="B650" i="18"/>
  <c r="B651" i="18"/>
  <c r="B652" i="18"/>
  <c r="B653" i="18"/>
  <c r="B654" i="18"/>
  <c r="B655" i="18"/>
  <c r="B656" i="18"/>
  <c r="B657" i="18"/>
  <c r="B658" i="18"/>
  <c r="B659" i="18"/>
  <c r="B660" i="18"/>
  <c r="B661" i="18"/>
  <c r="B662" i="18"/>
  <c r="B663" i="18"/>
  <c r="B664" i="18"/>
  <c r="B665" i="18"/>
  <c r="B666" i="18"/>
  <c r="B667" i="18"/>
  <c r="B668" i="18"/>
  <c r="B669" i="18"/>
  <c r="B670" i="18"/>
  <c r="B671" i="18"/>
  <c r="B672" i="18"/>
  <c r="B673" i="18"/>
  <c r="B674" i="18"/>
  <c r="B675" i="18"/>
  <c r="B676" i="18"/>
  <c r="B677" i="18"/>
  <c r="B678" i="18"/>
  <c r="B679" i="18"/>
  <c r="B680" i="18"/>
  <c r="B681" i="18"/>
  <c r="B682" i="18"/>
  <c r="B683" i="18"/>
  <c r="B684" i="18"/>
  <c r="B685" i="18"/>
  <c r="B686" i="18"/>
  <c r="B687" i="18"/>
  <c r="B688" i="18"/>
  <c r="B689" i="18"/>
  <c r="B690" i="18"/>
  <c r="B691" i="18"/>
  <c r="B692" i="18"/>
  <c r="B693" i="18"/>
  <c r="B694" i="18"/>
  <c r="B695" i="18"/>
  <c r="B696" i="18"/>
  <c r="B697" i="18"/>
  <c r="B698" i="18"/>
  <c r="B699" i="18"/>
  <c r="B700" i="18"/>
  <c r="B701" i="18"/>
  <c r="B702" i="18"/>
  <c r="B703" i="18"/>
  <c r="B704" i="18"/>
  <c r="B705" i="18"/>
  <c r="B706" i="18"/>
  <c r="B707" i="18"/>
  <c r="B708" i="18"/>
  <c r="B709" i="18"/>
  <c r="B710" i="18"/>
  <c r="B711" i="18"/>
  <c r="B712" i="18"/>
  <c r="B713" i="18"/>
  <c r="B714" i="18"/>
  <c r="B715" i="18"/>
  <c r="B716" i="18"/>
  <c r="B717" i="18"/>
  <c r="B718" i="18"/>
  <c r="B719" i="18"/>
  <c r="B720" i="18"/>
  <c r="B721" i="18"/>
  <c r="B722" i="18"/>
  <c r="B723" i="18"/>
  <c r="B724" i="18"/>
  <c r="B725" i="18"/>
  <c r="B726" i="18"/>
  <c r="B727" i="18"/>
  <c r="B728" i="18"/>
  <c r="B729" i="18"/>
  <c r="B730" i="18"/>
  <c r="B731" i="18"/>
  <c r="B732" i="18"/>
  <c r="B733" i="18"/>
  <c r="B734" i="18"/>
  <c r="B735" i="18"/>
  <c r="B736" i="18"/>
  <c r="B737" i="18"/>
  <c r="B738" i="18"/>
  <c r="B739" i="18"/>
  <c r="B740" i="18"/>
  <c r="B741" i="18"/>
  <c r="B742" i="18"/>
  <c r="B743" i="18"/>
  <c r="B744" i="18"/>
  <c r="B745" i="18"/>
  <c r="B746" i="18"/>
  <c r="B747" i="18"/>
  <c r="B748" i="18"/>
  <c r="B749" i="18"/>
  <c r="B750" i="18"/>
  <c r="B751" i="18"/>
  <c r="B752" i="18"/>
  <c r="B753" i="18"/>
  <c r="B754" i="18"/>
  <c r="B755" i="18"/>
  <c r="B756" i="18"/>
  <c r="B757" i="18"/>
  <c r="B758" i="18"/>
  <c r="B759" i="18"/>
  <c r="B760" i="18"/>
  <c r="B761" i="18"/>
  <c r="B762" i="18"/>
  <c r="B763" i="18"/>
  <c r="B764" i="18"/>
  <c r="B765" i="18"/>
  <c r="B766" i="18"/>
  <c r="B767" i="18"/>
  <c r="B768" i="18"/>
  <c r="B769" i="18"/>
  <c r="B770" i="18"/>
  <c r="B771" i="18"/>
  <c r="B772" i="18"/>
  <c r="B773" i="18"/>
  <c r="B774" i="18"/>
  <c r="B775" i="18"/>
  <c r="B776" i="18"/>
  <c r="B777" i="18"/>
  <c r="B778" i="18"/>
  <c r="B779" i="18"/>
  <c r="B780" i="18"/>
  <c r="B781" i="18"/>
  <c r="B782" i="18"/>
  <c r="B783" i="18"/>
  <c r="B784" i="18"/>
  <c r="B785" i="18"/>
  <c r="B786" i="18"/>
  <c r="B787" i="18"/>
  <c r="B788" i="18"/>
  <c r="B789" i="18"/>
  <c r="B790" i="18"/>
  <c r="B791" i="18"/>
  <c r="B792" i="18"/>
  <c r="B793" i="18"/>
  <c r="B794" i="18"/>
  <c r="B795" i="18"/>
  <c r="B796" i="18"/>
  <c r="B797" i="18"/>
  <c r="B798" i="18"/>
  <c r="B799" i="18"/>
  <c r="B800" i="18"/>
  <c r="B801" i="18"/>
  <c r="B802" i="18"/>
  <c r="B803" i="18"/>
  <c r="B804" i="18"/>
  <c r="B805" i="18"/>
  <c r="B806" i="18"/>
  <c r="B807" i="18"/>
  <c r="B808" i="18"/>
  <c r="B809" i="18"/>
  <c r="B810" i="18"/>
  <c r="B811" i="18"/>
  <c r="B812" i="18"/>
  <c r="B813" i="18"/>
  <c r="B814" i="18"/>
  <c r="B815" i="18"/>
  <c r="B816" i="18"/>
  <c r="B817" i="18"/>
  <c r="B818" i="18"/>
  <c r="B819" i="18"/>
  <c r="B820" i="18"/>
  <c r="B821" i="18"/>
  <c r="B822" i="18"/>
  <c r="B823" i="18"/>
  <c r="B824" i="18"/>
  <c r="B825" i="18"/>
  <c r="B826" i="18"/>
  <c r="B827" i="18"/>
  <c r="B828" i="18"/>
  <c r="B829" i="18"/>
  <c r="B830" i="18"/>
  <c r="B831" i="18"/>
  <c r="B832" i="18"/>
  <c r="B833" i="18"/>
  <c r="B834" i="18"/>
  <c r="B835" i="18"/>
  <c r="B836" i="18"/>
  <c r="B837" i="18"/>
  <c r="B838" i="18"/>
  <c r="B839" i="18"/>
  <c r="B840" i="18"/>
  <c r="B841" i="18"/>
  <c r="B842" i="18"/>
  <c r="B843" i="18"/>
  <c r="B844" i="18"/>
  <c r="B845" i="18"/>
  <c r="B846" i="18"/>
  <c r="B847" i="18"/>
  <c r="B848" i="18"/>
  <c r="B849" i="18"/>
  <c r="B850" i="18"/>
  <c r="B851" i="18"/>
  <c r="B852" i="18"/>
  <c r="B853" i="18"/>
  <c r="B854" i="18"/>
  <c r="B855" i="18"/>
  <c r="B856" i="18"/>
  <c r="B857" i="18"/>
  <c r="B858" i="18"/>
  <c r="B859" i="18"/>
  <c r="B860" i="18"/>
  <c r="B861" i="18"/>
  <c r="B862" i="18"/>
  <c r="B863" i="18"/>
  <c r="B864" i="18"/>
  <c r="B865" i="18"/>
  <c r="B866" i="18"/>
  <c r="B867" i="18"/>
  <c r="B868" i="18"/>
  <c r="B869" i="18"/>
  <c r="B870" i="18"/>
  <c r="B871" i="18"/>
  <c r="B872" i="18"/>
  <c r="B873" i="18"/>
  <c r="B874" i="18"/>
  <c r="B875" i="18"/>
  <c r="B876" i="18"/>
  <c r="B877" i="18"/>
  <c r="B878" i="18"/>
  <c r="B879" i="18"/>
  <c r="B880" i="18"/>
  <c r="B881" i="18"/>
  <c r="B882" i="18"/>
  <c r="B883" i="18"/>
  <c r="B884" i="18"/>
  <c r="B885" i="18"/>
  <c r="B886" i="18"/>
  <c r="B887" i="18"/>
  <c r="B888" i="18"/>
  <c r="B889" i="18"/>
  <c r="B890" i="18"/>
  <c r="B891" i="18"/>
  <c r="B892" i="18"/>
  <c r="B893" i="18"/>
  <c r="B894" i="18"/>
  <c r="B895" i="18"/>
  <c r="B896" i="18"/>
  <c r="B897" i="18"/>
  <c r="B898" i="18"/>
  <c r="B899" i="18"/>
  <c r="B900" i="18"/>
  <c r="B901" i="18"/>
  <c r="B902" i="18"/>
  <c r="B903" i="18"/>
  <c r="B904" i="18"/>
  <c r="B905" i="18"/>
  <c r="B906" i="18"/>
  <c r="B907" i="18"/>
  <c r="B908" i="18"/>
  <c r="B909" i="18"/>
  <c r="B910" i="18"/>
  <c r="B911" i="18"/>
  <c r="B912" i="18"/>
  <c r="B913" i="18"/>
  <c r="B914" i="18"/>
  <c r="B915" i="18"/>
  <c r="B916" i="18"/>
  <c r="B917" i="18"/>
  <c r="B918" i="18"/>
  <c r="B919" i="18"/>
  <c r="B920" i="18"/>
  <c r="B921" i="18"/>
  <c r="B922" i="18"/>
  <c r="B923" i="18"/>
  <c r="B924" i="18"/>
  <c r="B925" i="18"/>
  <c r="B926" i="18"/>
  <c r="B927" i="18"/>
  <c r="B928" i="18"/>
  <c r="B929" i="18"/>
  <c r="B930" i="18"/>
  <c r="B931" i="18"/>
  <c r="B932" i="18"/>
  <c r="B933" i="18"/>
  <c r="B934" i="18"/>
  <c r="B935" i="18"/>
  <c r="B936" i="18"/>
  <c r="B937" i="18"/>
  <c r="B938" i="18"/>
  <c r="B939" i="18"/>
  <c r="B940" i="18"/>
  <c r="B941" i="18"/>
  <c r="B942" i="18"/>
  <c r="B943" i="18"/>
  <c r="B944" i="18"/>
  <c r="B945" i="18"/>
  <c r="B946" i="18"/>
  <c r="B947" i="18"/>
  <c r="B948" i="18"/>
  <c r="B949" i="18"/>
  <c r="B950" i="18"/>
  <c r="B951" i="18"/>
  <c r="B952" i="18"/>
  <c r="B953" i="18"/>
  <c r="B954" i="18"/>
  <c r="B955" i="18"/>
  <c r="B956" i="18"/>
  <c r="B957" i="18"/>
  <c r="B958" i="18"/>
  <c r="B959" i="18"/>
  <c r="B960" i="18"/>
  <c r="B961" i="18"/>
  <c r="B962" i="18"/>
  <c r="B963" i="18"/>
  <c r="B964" i="18"/>
  <c r="B965" i="18"/>
  <c r="B966" i="18"/>
  <c r="B967" i="18"/>
  <c r="B968" i="18"/>
  <c r="B969" i="18"/>
  <c r="B970" i="18"/>
  <c r="B971" i="18"/>
  <c r="B972" i="18"/>
  <c r="B973" i="18"/>
  <c r="B974" i="18"/>
  <c r="B975" i="18"/>
  <c r="B976" i="18"/>
  <c r="B977" i="18"/>
  <c r="B978" i="18"/>
  <c r="B979" i="18"/>
  <c r="B980" i="18"/>
  <c r="B981" i="18"/>
  <c r="B982" i="18"/>
  <c r="B983" i="18"/>
  <c r="B984" i="18"/>
  <c r="B985" i="18"/>
  <c r="B986" i="18"/>
  <c r="B987" i="18"/>
  <c r="B988" i="18"/>
  <c r="B989" i="18"/>
  <c r="B990" i="18"/>
  <c r="B991" i="18"/>
  <c r="B992" i="18"/>
  <c r="B993" i="18"/>
  <c r="B994" i="18"/>
  <c r="B995" i="18"/>
  <c r="B996" i="18"/>
  <c r="B997" i="18"/>
  <c r="B998" i="18"/>
  <c r="B999" i="18"/>
  <c r="B1000" i="18"/>
  <c r="B1001" i="18"/>
  <c r="B1002" i="18"/>
  <c r="B1003" i="18"/>
  <c r="B1004" i="18"/>
  <c r="B1005" i="18"/>
  <c r="B1006" i="18"/>
  <c r="B1007" i="18"/>
  <c r="B1008" i="18"/>
  <c r="B1009" i="18"/>
  <c r="B1010" i="18"/>
  <c r="B1011" i="18"/>
  <c r="B1012" i="18"/>
  <c r="B1013" i="18"/>
  <c r="B1014" i="18"/>
  <c r="B1015" i="18"/>
  <c r="B1016" i="18"/>
  <c r="B1017" i="18"/>
  <c r="B1018" i="18"/>
  <c r="B1019" i="18"/>
  <c r="B1020" i="18"/>
  <c r="B1021" i="18"/>
  <c r="B1022" i="18"/>
  <c r="B1023" i="18"/>
  <c r="B1024" i="18"/>
  <c r="B1025" i="18"/>
  <c r="B1026" i="18"/>
  <c r="B1027" i="18"/>
  <c r="B1028" i="18"/>
  <c r="B1029" i="18"/>
  <c r="B1030" i="18"/>
  <c r="B1031" i="18"/>
  <c r="B1032" i="18"/>
  <c r="B1033" i="18"/>
  <c r="B1034" i="18"/>
  <c r="B1035" i="18"/>
  <c r="B1036" i="18"/>
  <c r="B1037" i="18"/>
  <c r="B1038" i="18"/>
  <c r="B1039" i="18"/>
  <c r="B1040" i="18"/>
  <c r="B1041" i="18"/>
  <c r="B1042" i="18"/>
  <c r="B1043" i="18"/>
  <c r="B1044" i="18"/>
  <c r="B1045" i="18"/>
  <c r="B1046" i="18"/>
  <c r="B1047" i="18"/>
  <c r="B1048" i="18"/>
  <c r="B1049" i="18"/>
  <c r="B1050" i="18"/>
  <c r="B1051" i="18"/>
  <c r="B1052" i="18"/>
  <c r="B1053" i="18"/>
  <c r="B1054" i="18"/>
  <c r="B1055" i="18"/>
  <c r="B1056" i="18"/>
  <c r="B1057" i="18"/>
  <c r="B1058" i="18"/>
  <c r="B1059" i="18"/>
  <c r="B1060" i="18"/>
  <c r="B1061" i="18"/>
  <c r="B1062" i="18"/>
  <c r="B1063" i="18"/>
  <c r="B1064" i="18"/>
  <c r="B1065" i="18"/>
  <c r="B1066" i="18"/>
  <c r="B1067" i="18"/>
  <c r="B1068" i="18"/>
  <c r="B1069" i="18"/>
  <c r="B1070" i="18"/>
  <c r="B1071" i="18"/>
  <c r="B1072" i="18"/>
  <c r="B1073" i="18"/>
  <c r="B1074" i="18"/>
  <c r="B1075" i="18"/>
  <c r="B1076" i="18"/>
  <c r="B1077" i="18"/>
  <c r="B1078" i="18"/>
  <c r="B1079" i="18"/>
  <c r="B1080" i="18"/>
  <c r="B1081" i="18"/>
  <c r="B1082" i="18"/>
  <c r="B1083" i="18"/>
  <c r="B1084" i="18"/>
  <c r="B1085" i="18"/>
  <c r="B1086" i="18"/>
  <c r="B1087" i="18"/>
  <c r="B1088" i="18"/>
  <c r="B1089" i="18"/>
  <c r="B1090" i="18"/>
  <c r="B1091" i="18"/>
  <c r="B1092" i="18"/>
  <c r="B1093" i="18"/>
  <c r="B1094" i="18"/>
  <c r="B1095" i="18"/>
  <c r="B1096" i="18"/>
  <c r="B1097" i="18"/>
  <c r="B1098" i="18"/>
  <c r="B1099" i="18"/>
  <c r="B1100" i="18"/>
  <c r="B1101" i="18"/>
  <c r="B1102" i="18"/>
  <c r="B1103" i="18"/>
  <c r="B1104" i="18"/>
  <c r="B1105" i="18"/>
  <c r="B1106" i="18"/>
  <c r="B1107" i="18"/>
  <c r="B1108" i="18"/>
  <c r="B1109" i="18"/>
  <c r="B1110" i="18"/>
  <c r="B1111" i="18"/>
  <c r="B1112" i="18"/>
  <c r="B1113" i="18"/>
  <c r="B1114" i="18"/>
  <c r="B1115" i="18"/>
  <c r="B1116" i="18"/>
  <c r="B1117" i="18"/>
  <c r="B1118" i="18"/>
  <c r="B1119" i="18"/>
  <c r="B1120" i="18"/>
  <c r="B1121" i="18"/>
  <c r="B1122" i="18"/>
  <c r="B1123" i="18"/>
  <c r="B1124" i="18"/>
  <c r="B1125" i="18"/>
  <c r="B1126" i="18"/>
  <c r="B1127" i="18"/>
  <c r="B1128" i="18"/>
  <c r="B1129" i="18"/>
  <c r="B1130" i="18"/>
  <c r="B1131" i="18"/>
  <c r="B1132" i="18"/>
  <c r="B1133" i="18"/>
  <c r="B1134" i="18"/>
  <c r="B1135" i="18"/>
  <c r="B1136" i="18"/>
  <c r="B1137" i="18"/>
  <c r="B1138" i="18"/>
  <c r="B1139" i="18"/>
  <c r="B1140" i="18"/>
  <c r="B1141" i="18"/>
  <c r="B1142" i="18"/>
  <c r="B1143" i="18"/>
  <c r="B1144" i="18"/>
  <c r="B1145" i="18"/>
  <c r="B1146" i="18"/>
  <c r="B1147" i="18"/>
  <c r="B1148" i="18"/>
  <c r="B1149" i="18"/>
  <c r="B1150" i="18"/>
  <c r="B1151" i="18"/>
  <c r="B1152" i="18"/>
  <c r="B1153" i="18"/>
  <c r="B1154" i="18"/>
  <c r="B1155" i="18"/>
  <c r="B1156" i="18"/>
  <c r="B1157" i="18"/>
  <c r="B1158" i="18"/>
  <c r="B1159" i="18"/>
  <c r="B1160" i="18"/>
  <c r="B1161" i="18"/>
  <c r="B1162" i="18"/>
  <c r="B1163" i="18"/>
  <c r="B1164" i="18"/>
  <c r="B1165" i="18"/>
  <c r="B1166" i="18"/>
  <c r="B1167" i="18"/>
  <c r="B1168" i="18"/>
  <c r="B1169" i="18"/>
  <c r="B1170" i="18"/>
  <c r="B1171" i="18"/>
  <c r="B1172" i="18"/>
  <c r="B1173" i="18"/>
  <c r="B1174" i="18"/>
  <c r="B1175" i="18"/>
  <c r="B1176" i="18"/>
  <c r="B1177" i="18"/>
  <c r="B1178" i="18"/>
  <c r="B1179" i="18"/>
  <c r="B1180" i="18"/>
  <c r="B1181" i="18"/>
  <c r="B1182" i="18"/>
  <c r="B1183" i="18"/>
  <c r="B1184" i="18"/>
  <c r="B1185" i="18"/>
  <c r="B1186" i="18"/>
  <c r="B1187" i="18"/>
  <c r="B1188" i="18"/>
  <c r="B1189" i="18"/>
  <c r="B1190" i="18"/>
  <c r="B1191" i="18"/>
  <c r="B1192" i="18"/>
  <c r="B1193" i="18"/>
  <c r="B1194" i="18"/>
  <c r="B1195" i="18"/>
  <c r="B1196" i="18"/>
  <c r="B1197" i="18"/>
  <c r="B1198" i="18"/>
  <c r="B1199" i="18"/>
  <c r="B1200" i="18"/>
  <c r="B1201" i="18"/>
  <c r="B1202" i="18"/>
  <c r="B1203" i="18"/>
  <c r="B1204" i="18"/>
  <c r="B1205" i="18"/>
  <c r="B1206" i="18"/>
  <c r="B1207" i="18"/>
  <c r="B1208" i="18"/>
  <c r="B1209" i="18"/>
  <c r="B1210" i="18"/>
  <c r="B1211" i="18"/>
  <c r="B1212" i="18"/>
  <c r="B1213" i="18"/>
  <c r="B1214" i="18"/>
  <c r="B1215" i="18"/>
  <c r="B1216" i="18"/>
  <c r="B1217" i="18"/>
  <c r="B1218" i="18"/>
  <c r="B1219" i="18"/>
  <c r="B1220" i="18"/>
  <c r="B1221" i="18"/>
  <c r="B1222" i="18"/>
  <c r="B1223" i="18"/>
  <c r="B1224" i="18"/>
  <c r="B1225" i="18"/>
  <c r="B1226" i="18"/>
  <c r="B1227" i="18"/>
  <c r="B1228" i="18"/>
  <c r="B1229" i="18"/>
  <c r="B1230" i="18"/>
  <c r="B1231" i="18"/>
  <c r="B1232" i="18"/>
  <c r="B1233" i="18"/>
  <c r="B1234" i="18"/>
  <c r="B1235" i="18"/>
  <c r="B1236" i="18"/>
  <c r="B1237" i="18"/>
  <c r="B1238" i="18"/>
  <c r="B1239" i="18"/>
  <c r="B1240" i="18"/>
  <c r="B1241" i="18"/>
  <c r="B1242" i="18"/>
  <c r="B1243" i="18"/>
  <c r="B1244" i="18"/>
  <c r="B1245" i="18"/>
  <c r="B1246" i="18"/>
  <c r="B1247" i="18"/>
  <c r="B1248" i="18"/>
  <c r="B1249" i="18"/>
  <c r="B1250" i="18"/>
  <c r="B1251" i="18"/>
  <c r="B1252" i="18"/>
  <c r="B1253" i="18"/>
  <c r="B1254" i="18"/>
  <c r="B1255" i="18"/>
  <c r="B1256" i="18"/>
  <c r="B1257" i="18"/>
  <c r="B1258" i="18"/>
  <c r="B1259" i="18"/>
  <c r="B1260" i="18"/>
  <c r="B1261" i="18"/>
  <c r="B1262" i="18"/>
  <c r="B1263" i="18"/>
  <c r="B1264" i="18"/>
  <c r="B1265" i="18"/>
  <c r="B1266" i="18"/>
  <c r="B1267" i="18"/>
  <c r="B1268" i="18"/>
  <c r="B1269" i="18"/>
  <c r="B1270" i="18"/>
  <c r="B1271" i="18"/>
  <c r="B1272" i="18"/>
  <c r="B1273" i="18"/>
  <c r="B1274" i="18"/>
  <c r="B1275" i="18"/>
  <c r="B1276" i="18"/>
  <c r="B1277" i="18"/>
  <c r="B1278" i="18"/>
  <c r="B1279" i="18"/>
  <c r="B1280" i="18"/>
  <c r="B1281" i="18"/>
  <c r="B1282" i="18"/>
  <c r="B1283" i="18"/>
  <c r="B1284" i="18"/>
  <c r="B1285" i="18"/>
  <c r="B1286" i="18"/>
  <c r="B1287" i="18"/>
  <c r="B1288" i="18"/>
  <c r="B1289" i="18"/>
  <c r="B1290" i="18"/>
  <c r="B1291" i="18"/>
  <c r="B1292" i="18"/>
  <c r="B1293" i="18"/>
  <c r="B1294" i="18"/>
  <c r="B1295" i="18"/>
  <c r="B1296" i="18"/>
  <c r="B1297" i="18"/>
  <c r="B1298" i="18"/>
  <c r="B1299" i="18"/>
  <c r="B1300" i="18"/>
  <c r="B1301" i="18"/>
  <c r="B1302" i="18"/>
  <c r="B1303" i="18"/>
  <c r="B1304" i="18"/>
  <c r="B1305" i="18"/>
  <c r="B1306" i="18"/>
  <c r="B1307" i="18"/>
  <c r="B1308" i="18"/>
  <c r="B1309" i="18"/>
  <c r="B1310" i="18"/>
  <c r="B1311" i="18"/>
  <c r="B1312" i="18"/>
  <c r="B1313" i="18"/>
  <c r="B1314" i="18"/>
  <c r="B1315" i="18"/>
  <c r="B1316" i="18"/>
  <c r="B1317" i="18"/>
  <c r="B1318" i="18"/>
  <c r="B1319" i="18"/>
  <c r="B1320" i="18"/>
  <c r="B1321" i="18"/>
  <c r="B1322" i="18"/>
  <c r="B1323" i="18"/>
  <c r="B1324" i="18"/>
  <c r="B1325" i="18"/>
  <c r="B1326" i="18"/>
  <c r="B1327" i="18"/>
  <c r="B1328" i="18"/>
  <c r="B1329" i="18"/>
  <c r="B1330" i="18"/>
  <c r="B1331" i="18"/>
  <c r="B1332" i="18"/>
  <c r="B1333" i="18"/>
  <c r="B1334" i="18"/>
  <c r="B1335" i="18"/>
  <c r="B1336" i="18"/>
  <c r="B1337" i="18"/>
  <c r="B1338" i="18"/>
  <c r="B1339" i="18"/>
  <c r="B1340" i="18"/>
  <c r="B1341" i="18"/>
  <c r="B1342" i="18"/>
  <c r="B1343" i="18"/>
  <c r="B1344" i="18"/>
  <c r="B1345" i="18"/>
  <c r="B1346" i="18"/>
  <c r="B1347" i="18"/>
  <c r="B1348" i="18"/>
  <c r="B1349" i="18"/>
  <c r="B1350" i="18"/>
  <c r="B1351" i="18"/>
  <c r="B1352" i="18"/>
  <c r="B1353" i="18"/>
  <c r="B1354" i="18"/>
  <c r="B1355" i="18"/>
  <c r="B1356" i="18"/>
  <c r="B1357" i="18"/>
  <c r="B1358" i="18"/>
  <c r="B1359" i="18"/>
  <c r="B1360" i="18"/>
  <c r="B1361" i="18"/>
  <c r="B1362" i="18"/>
  <c r="B1363" i="18"/>
  <c r="B1364" i="18"/>
  <c r="B1365" i="18"/>
  <c r="B1366" i="18"/>
  <c r="B1367" i="18"/>
  <c r="B1368" i="18"/>
  <c r="B1369" i="18"/>
  <c r="B1370" i="18"/>
  <c r="B1371" i="18"/>
  <c r="B9" i="18"/>
  <c r="B10" i="18"/>
  <c r="B11" i="18"/>
  <c r="B12" i="18"/>
  <c r="B13" i="18"/>
  <c r="B14" i="18"/>
  <c r="B15" i="18"/>
  <c r="B16" i="18"/>
  <c r="B17" i="18"/>
  <c r="B18" i="18"/>
  <c r="B19" i="18"/>
  <c r="B20" i="18"/>
  <c r="B8" i="18"/>
  <c r="AK1373" i="18"/>
  <c r="AO1372" i="18"/>
  <c r="AL1372" i="18"/>
  <c r="AK1372" i="18"/>
  <c r="AA1372" i="18"/>
  <c r="Z1372" i="18"/>
  <c r="U1372" i="18"/>
  <c r="T1372" i="18"/>
  <c r="P1372" i="18"/>
  <c r="O1372" i="18"/>
  <c r="N1372" i="18"/>
  <c r="M1372" i="18"/>
  <c r="B1372" i="18"/>
  <c r="AO1371" i="18"/>
  <c r="AL1371" i="18"/>
  <c r="AK1371" i="18"/>
  <c r="Z1371" i="18"/>
  <c r="AA1371" i="18" s="1"/>
  <c r="U1371" i="18"/>
  <c r="T1371" i="18"/>
  <c r="P1371" i="18"/>
  <c r="O1371" i="18"/>
  <c r="N1371" i="18"/>
  <c r="M1371" i="18"/>
  <c r="AO1370" i="18"/>
  <c r="AL1370" i="18"/>
  <c r="AK1370" i="18"/>
  <c r="Z1370" i="18"/>
  <c r="AA1370" i="18" s="1"/>
  <c r="U1370" i="18"/>
  <c r="T1370" i="18"/>
  <c r="P1370" i="18"/>
  <c r="O1370" i="18"/>
  <c r="N1370" i="18"/>
  <c r="M1370" i="18"/>
  <c r="AO1369" i="18"/>
  <c r="AL1369" i="18"/>
  <c r="AK1369" i="18"/>
  <c r="Z1369" i="18"/>
  <c r="AA1369" i="18" s="1"/>
  <c r="U1369" i="18"/>
  <c r="T1369" i="18"/>
  <c r="P1369" i="18"/>
  <c r="O1369" i="18"/>
  <c r="N1369" i="18"/>
  <c r="M1369" i="18"/>
  <c r="AO1368" i="18"/>
  <c r="AL1368" i="18"/>
  <c r="AK1368" i="18"/>
  <c r="Z1368" i="18"/>
  <c r="AA1368" i="18" s="1"/>
  <c r="U1368" i="18"/>
  <c r="T1368" i="18"/>
  <c r="P1368" i="18"/>
  <c r="O1368" i="18"/>
  <c r="N1368" i="18"/>
  <c r="M1368" i="18"/>
  <c r="AO1367" i="18"/>
  <c r="AL1367" i="18"/>
  <c r="AK1367" i="18"/>
  <c r="Z1367" i="18"/>
  <c r="AA1367" i="18" s="1"/>
  <c r="U1367" i="18"/>
  <c r="T1367" i="18"/>
  <c r="P1367" i="18"/>
  <c r="O1367" i="18"/>
  <c r="N1367" i="18"/>
  <c r="M1367" i="18"/>
  <c r="AO1366" i="18"/>
  <c r="AL1366" i="18"/>
  <c r="AK1366" i="18"/>
  <c r="Z1366" i="18"/>
  <c r="AA1366" i="18" s="1"/>
  <c r="U1366" i="18"/>
  <c r="T1366" i="18"/>
  <c r="P1366" i="18"/>
  <c r="O1366" i="18"/>
  <c r="N1366" i="18"/>
  <c r="M1366" i="18"/>
  <c r="AO1365" i="18"/>
  <c r="AL1365" i="18"/>
  <c r="AK1365" i="18"/>
  <c r="Z1365" i="18"/>
  <c r="AA1365" i="18" s="1"/>
  <c r="U1365" i="18"/>
  <c r="T1365" i="18"/>
  <c r="P1365" i="18"/>
  <c r="O1365" i="18"/>
  <c r="N1365" i="18"/>
  <c r="M1365" i="18"/>
  <c r="AO1364" i="18"/>
  <c r="AL1364" i="18"/>
  <c r="AK1364" i="18"/>
  <c r="Z1364" i="18"/>
  <c r="AA1364" i="18" s="1"/>
  <c r="U1364" i="18"/>
  <c r="T1364" i="18"/>
  <c r="P1364" i="18"/>
  <c r="O1364" i="18"/>
  <c r="N1364" i="18"/>
  <c r="M1364" i="18"/>
  <c r="AO1363" i="18"/>
  <c r="AL1363" i="18"/>
  <c r="AK1363" i="18"/>
  <c r="Z1363" i="18"/>
  <c r="AA1363" i="18" s="1"/>
  <c r="U1363" i="18"/>
  <c r="T1363" i="18"/>
  <c r="P1363" i="18"/>
  <c r="O1363" i="18"/>
  <c r="N1363" i="18"/>
  <c r="M1363" i="18"/>
  <c r="AO1362" i="18"/>
  <c r="AL1362" i="18"/>
  <c r="AK1362" i="18"/>
  <c r="Z1362" i="18"/>
  <c r="AA1362" i="18" s="1"/>
  <c r="U1362" i="18"/>
  <c r="T1362" i="18"/>
  <c r="P1362" i="18"/>
  <c r="O1362" i="18"/>
  <c r="N1362" i="18"/>
  <c r="M1362" i="18"/>
  <c r="A1362" i="18"/>
  <c r="A1363" i="18" s="1"/>
  <c r="A1364" i="18" s="1"/>
  <c r="A1365" i="18" s="1"/>
  <c r="A1366" i="18" s="1"/>
  <c r="A1367" i="18" s="1"/>
  <c r="A1368" i="18" s="1"/>
  <c r="A1369" i="18" s="1"/>
  <c r="A1370" i="18" s="1"/>
  <c r="A1371" i="18" s="1"/>
  <c r="A1372" i="18" s="1"/>
  <c r="AO1361" i="18"/>
  <c r="AL1361" i="18"/>
  <c r="AK1361" i="18"/>
  <c r="Z1361" i="18"/>
  <c r="AA1361" i="18" s="1"/>
  <c r="U1361" i="18"/>
  <c r="T1361" i="18"/>
  <c r="N1361" i="18"/>
  <c r="P1361" i="18" s="1"/>
  <c r="M1361" i="18"/>
  <c r="O1361" i="18" s="1"/>
  <c r="A1361" i="18"/>
  <c r="AN1360" i="18"/>
  <c r="AJ1360" i="18"/>
  <c r="Y1360" i="18"/>
  <c r="X1360" i="18"/>
  <c r="S1360" i="18"/>
  <c r="L1360" i="18"/>
  <c r="AO1359" i="18"/>
  <c r="AL1359" i="18"/>
  <c r="AK1359" i="18"/>
  <c r="AA1359" i="18"/>
  <c r="Z1359" i="18"/>
  <c r="U1359" i="18"/>
  <c r="T1359" i="18"/>
  <c r="P1359" i="18"/>
  <c r="O1359" i="18"/>
  <c r="N1359" i="18"/>
  <c r="M1359" i="18"/>
  <c r="AO1358" i="18"/>
  <c r="AL1358" i="18"/>
  <c r="AK1358" i="18"/>
  <c r="Z1358" i="18"/>
  <c r="AA1358" i="18" s="1"/>
  <c r="U1358" i="18"/>
  <c r="T1358" i="18"/>
  <c r="P1358" i="18"/>
  <c r="O1358" i="18"/>
  <c r="N1358" i="18"/>
  <c r="M1358" i="18"/>
  <c r="AO1357" i="18"/>
  <c r="AL1357" i="18"/>
  <c r="AK1357" i="18"/>
  <c r="Z1357" i="18"/>
  <c r="AA1357" i="18" s="1"/>
  <c r="U1357" i="18"/>
  <c r="T1357" i="18"/>
  <c r="P1357" i="18"/>
  <c r="O1357" i="18"/>
  <c r="N1357" i="18"/>
  <c r="M1357" i="18"/>
  <c r="AO1356" i="18"/>
  <c r="AL1356" i="18"/>
  <c r="AK1356" i="18"/>
  <c r="Z1356" i="18"/>
  <c r="AA1356" i="18" s="1"/>
  <c r="U1356" i="18"/>
  <c r="T1356" i="18"/>
  <c r="P1356" i="18"/>
  <c r="O1356" i="18"/>
  <c r="N1356" i="18"/>
  <c r="M1356" i="18"/>
  <c r="AO1355" i="18"/>
  <c r="AL1355" i="18"/>
  <c r="AK1355" i="18"/>
  <c r="Z1355" i="18"/>
  <c r="AA1355" i="18" s="1"/>
  <c r="U1355" i="18"/>
  <c r="T1355" i="18"/>
  <c r="P1355" i="18"/>
  <c r="O1355" i="18"/>
  <c r="N1355" i="18"/>
  <c r="M1355" i="18"/>
  <c r="AO1354" i="18"/>
  <c r="AL1354" i="18"/>
  <c r="AK1354" i="18"/>
  <c r="Z1354" i="18"/>
  <c r="AA1354" i="18" s="1"/>
  <c r="U1354" i="18"/>
  <c r="T1354" i="18"/>
  <c r="P1354" i="18"/>
  <c r="O1354" i="18"/>
  <c r="N1354" i="18"/>
  <c r="M1354" i="18"/>
  <c r="AO1353" i="18"/>
  <c r="AL1353" i="18"/>
  <c r="AK1353" i="18"/>
  <c r="Z1353" i="18"/>
  <c r="AA1353" i="18" s="1"/>
  <c r="U1353" i="18"/>
  <c r="T1353" i="18"/>
  <c r="P1353" i="18"/>
  <c r="O1353" i="18"/>
  <c r="N1353" i="18"/>
  <c r="M1353" i="18"/>
  <c r="AO1352" i="18"/>
  <c r="AL1352" i="18"/>
  <c r="AK1352" i="18"/>
  <c r="Z1352" i="18"/>
  <c r="AA1352" i="18" s="1"/>
  <c r="U1352" i="18"/>
  <c r="T1352" i="18"/>
  <c r="P1352" i="18"/>
  <c r="O1352" i="18"/>
  <c r="N1352" i="18"/>
  <c r="M1352" i="18"/>
  <c r="AO1351" i="18"/>
  <c r="AL1351" i="18"/>
  <c r="AK1351" i="18"/>
  <c r="Z1351" i="18"/>
  <c r="AA1351" i="18" s="1"/>
  <c r="T1351" i="18"/>
  <c r="U1351" i="18" s="1"/>
  <c r="P1351" i="18"/>
  <c r="O1351" i="18"/>
  <c r="N1351" i="18"/>
  <c r="M1351" i="18"/>
  <c r="AO1350" i="18"/>
  <c r="AL1350" i="18"/>
  <c r="AK1350" i="18"/>
  <c r="Z1350" i="18"/>
  <c r="X1350" i="18"/>
  <c r="X1339" i="18" s="1"/>
  <c r="T1350" i="18"/>
  <c r="U1350" i="18" s="1"/>
  <c r="P1350" i="18"/>
  <c r="O1350" i="18"/>
  <c r="N1350" i="18"/>
  <c r="M1350" i="18"/>
  <c r="AO1349" i="18"/>
  <c r="AL1349" i="18"/>
  <c r="AK1349" i="18"/>
  <c r="Z1349" i="18"/>
  <c r="AA1349" i="18" s="1"/>
  <c r="T1349" i="18"/>
  <c r="U1349" i="18" s="1"/>
  <c r="P1349" i="18"/>
  <c r="O1349" i="18"/>
  <c r="N1349" i="18"/>
  <c r="M1349" i="18"/>
  <c r="AO1348" i="18"/>
  <c r="AL1348" i="18"/>
  <c r="AK1348" i="18"/>
  <c r="Z1348" i="18"/>
  <c r="AA1348" i="18" s="1"/>
  <c r="T1348" i="18"/>
  <c r="U1348" i="18" s="1"/>
  <c r="P1348" i="18"/>
  <c r="O1348" i="18"/>
  <c r="N1348" i="18"/>
  <c r="M1348" i="18"/>
  <c r="AO1347" i="18"/>
  <c r="AL1347" i="18"/>
  <c r="AK1347" i="18"/>
  <c r="Z1347" i="18"/>
  <c r="AA1347" i="18" s="1"/>
  <c r="T1347" i="18"/>
  <c r="U1347" i="18" s="1"/>
  <c r="P1347" i="18"/>
  <c r="O1347" i="18"/>
  <c r="N1347" i="18"/>
  <c r="M1347" i="18"/>
  <c r="AO1346" i="18"/>
  <c r="AL1346" i="18"/>
  <c r="AK1346" i="18"/>
  <c r="Z1346" i="18"/>
  <c r="AA1346" i="18" s="1"/>
  <c r="T1346" i="18"/>
  <c r="U1346" i="18" s="1"/>
  <c r="P1346" i="18"/>
  <c r="O1346" i="18"/>
  <c r="N1346" i="18"/>
  <c r="M1346" i="18"/>
  <c r="AO1345" i="18"/>
  <c r="AL1345" i="18"/>
  <c r="AK1345" i="18"/>
  <c r="Z1345" i="18"/>
  <c r="AA1345" i="18" s="1"/>
  <c r="T1345" i="18"/>
  <c r="U1345" i="18" s="1"/>
  <c r="P1345" i="18"/>
  <c r="O1345" i="18"/>
  <c r="N1345" i="18"/>
  <c r="M1345" i="18"/>
  <c r="AO1344" i="18"/>
  <c r="AL1344" i="18"/>
  <c r="AK1344" i="18"/>
  <c r="Z1344" i="18"/>
  <c r="AA1344" i="18" s="1"/>
  <c r="T1344" i="18"/>
  <c r="U1344" i="18" s="1"/>
  <c r="P1344" i="18"/>
  <c r="O1344" i="18"/>
  <c r="N1344" i="18"/>
  <c r="M1344" i="18"/>
  <c r="AO1343" i="18"/>
  <c r="AL1343" i="18"/>
  <c r="AK1343" i="18"/>
  <c r="Z1343" i="18"/>
  <c r="AA1343" i="18" s="1"/>
  <c r="T1343" i="18"/>
  <c r="U1343" i="18" s="1"/>
  <c r="P1343" i="18"/>
  <c r="O1343" i="18"/>
  <c r="N1343" i="18"/>
  <c r="M1343" i="18"/>
  <c r="AO1342" i="18"/>
  <c r="AL1342" i="18"/>
  <c r="AK1342" i="18"/>
  <c r="Z1342" i="18"/>
  <c r="AA1342" i="18" s="1"/>
  <c r="T1342" i="18"/>
  <c r="U1342" i="18" s="1"/>
  <c r="P1342" i="18"/>
  <c r="O1342" i="18"/>
  <c r="N1342" i="18"/>
  <c r="M1342" i="18"/>
  <c r="AO1341" i="18"/>
  <c r="AL1341" i="18"/>
  <c r="AK1341" i="18"/>
  <c r="Z1341" i="18"/>
  <c r="AA1341" i="18" s="1"/>
  <c r="T1341" i="18"/>
  <c r="U1341" i="18" s="1"/>
  <c r="P1341" i="18"/>
  <c r="O1341" i="18"/>
  <c r="N1341" i="18"/>
  <c r="M1341" i="18"/>
  <c r="A1341" i="18"/>
  <c r="A1342" i="18" s="1"/>
  <c r="A1343" i="18" s="1"/>
  <c r="A1344" i="18" s="1"/>
  <c r="A1345" i="18" s="1"/>
  <c r="A1346" i="18" s="1"/>
  <c r="A1347" i="18" s="1"/>
  <c r="A1348" i="18" s="1"/>
  <c r="A1349" i="18" s="1"/>
  <c r="A1350" i="18" s="1"/>
  <c r="A1351" i="18" s="1"/>
  <c r="A1352" i="18" s="1"/>
  <c r="A1353" i="18" s="1"/>
  <c r="A1354" i="18" s="1"/>
  <c r="A1355" i="18" s="1"/>
  <c r="A1356" i="18" s="1"/>
  <c r="A1357" i="18" s="1"/>
  <c r="A1358" i="18" s="1"/>
  <c r="A1359" i="18" s="1"/>
  <c r="AO1340" i="18"/>
  <c r="AL1340" i="18"/>
  <c r="AK1340" i="18"/>
  <c r="Z1340" i="18"/>
  <c r="AA1340" i="18" s="1"/>
  <c r="T1340" i="18"/>
  <c r="U1340" i="18" s="1"/>
  <c r="P1340" i="18"/>
  <c r="O1340" i="18"/>
  <c r="N1340" i="18"/>
  <c r="M1340" i="18"/>
  <c r="A1340" i="18"/>
  <c r="AN1339" i="18"/>
  <c r="AJ1339" i="18"/>
  <c r="Y1339" i="18"/>
  <c r="S1339" i="18"/>
  <c r="L1339" i="18"/>
  <c r="AO1338" i="18"/>
  <c r="AL1338" i="18"/>
  <c r="AK1338" i="18"/>
  <c r="AA1338" i="18"/>
  <c r="Z1338" i="18"/>
  <c r="U1338" i="18"/>
  <c r="T1338" i="18"/>
  <c r="P1338" i="18"/>
  <c r="O1338" i="18"/>
  <c r="N1338" i="18"/>
  <c r="M1338" i="18"/>
  <c r="AO1337" i="18"/>
  <c r="AL1337" i="18"/>
  <c r="AK1337" i="18"/>
  <c r="Z1337" i="18"/>
  <c r="AA1337" i="18" s="1"/>
  <c r="U1337" i="18"/>
  <c r="T1337" i="18"/>
  <c r="P1337" i="18"/>
  <c r="O1337" i="18"/>
  <c r="N1337" i="18"/>
  <c r="M1337" i="18"/>
  <c r="AO1336" i="18"/>
  <c r="AL1336" i="18"/>
  <c r="AK1336" i="18"/>
  <c r="Z1336" i="18"/>
  <c r="AA1336" i="18" s="1"/>
  <c r="U1336" i="18"/>
  <c r="T1336" i="18"/>
  <c r="P1336" i="18"/>
  <c r="O1336" i="18"/>
  <c r="N1336" i="18"/>
  <c r="M1336" i="18"/>
  <c r="AO1335" i="18"/>
  <c r="AL1335" i="18"/>
  <c r="AK1335" i="18"/>
  <c r="Z1335" i="18"/>
  <c r="AA1335" i="18" s="1"/>
  <c r="U1335" i="18"/>
  <c r="T1335" i="18"/>
  <c r="P1335" i="18"/>
  <c r="O1335" i="18"/>
  <c r="N1335" i="18"/>
  <c r="M1335" i="18"/>
  <c r="AO1334" i="18"/>
  <c r="AL1334" i="18"/>
  <c r="AK1334" i="18"/>
  <c r="Z1334" i="18"/>
  <c r="AA1334" i="18" s="1"/>
  <c r="U1334" i="18"/>
  <c r="T1334" i="18"/>
  <c r="P1334" i="18"/>
  <c r="O1334" i="18"/>
  <c r="N1334" i="18"/>
  <c r="M1334" i="18"/>
  <c r="AO1333" i="18"/>
  <c r="AL1333" i="18"/>
  <c r="AK1333" i="18"/>
  <c r="Z1333" i="18"/>
  <c r="AA1333" i="18" s="1"/>
  <c r="U1333" i="18"/>
  <c r="T1333" i="18"/>
  <c r="P1333" i="18"/>
  <c r="O1333" i="18"/>
  <c r="N1333" i="18"/>
  <c r="M1333" i="18"/>
  <c r="AO1332" i="18"/>
  <c r="AL1332" i="18"/>
  <c r="AK1332" i="18"/>
  <c r="Z1332" i="18"/>
  <c r="AA1332" i="18" s="1"/>
  <c r="U1332" i="18"/>
  <c r="T1332" i="18"/>
  <c r="P1332" i="18"/>
  <c r="O1332" i="18"/>
  <c r="N1332" i="18"/>
  <c r="M1332" i="18"/>
  <c r="AO1331" i="18"/>
  <c r="AL1331" i="18"/>
  <c r="AK1331" i="18"/>
  <c r="Z1331" i="18"/>
  <c r="AA1331" i="18" s="1"/>
  <c r="U1331" i="18"/>
  <c r="T1331" i="18"/>
  <c r="P1331" i="18"/>
  <c r="O1331" i="18"/>
  <c r="N1331" i="18"/>
  <c r="M1331" i="18"/>
  <c r="AO1330" i="18"/>
  <c r="AL1330" i="18"/>
  <c r="AK1330" i="18"/>
  <c r="Z1330" i="18"/>
  <c r="AA1330" i="18" s="1"/>
  <c r="U1330" i="18"/>
  <c r="T1330" i="18"/>
  <c r="P1330" i="18"/>
  <c r="O1330" i="18"/>
  <c r="N1330" i="18"/>
  <c r="M1330" i="18"/>
  <c r="AO1329" i="18"/>
  <c r="AL1329" i="18"/>
  <c r="AK1329" i="18"/>
  <c r="Z1329" i="18"/>
  <c r="AA1329" i="18" s="1"/>
  <c r="U1329" i="18"/>
  <c r="T1329" i="18"/>
  <c r="P1329" i="18"/>
  <c r="O1329" i="18"/>
  <c r="N1329" i="18"/>
  <c r="M1329" i="18"/>
  <c r="AO1328" i="18"/>
  <c r="AL1328" i="18"/>
  <c r="AK1328" i="18"/>
  <c r="Z1328" i="18"/>
  <c r="AA1328" i="18" s="1"/>
  <c r="U1328" i="18"/>
  <c r="T1328" i="18"/>
  <c r="P1328" i="18"/>
  <c r="O1328" i="18"/>
  <c r="N1328" i="18"/>
  <c r="M1328" i="18"/>
  <c r="AO1327" i="18"/>
  <c r="AL1327" i="18"/>
  <c r="AK1327" i="18"/>
  <c r="Z1327" i="18"/>
  <c r="AA1327" i="18" s="1"/>
  <c r="U1327" i="18"/>
  <c r="T1327" i="18"/>
  <c r="P1327" i="18"/>
  <c r="O1327" i="18"/>
  <c r="N1327" i="18"/>
  <c r="M1327" i="18"/>
  <c r="AO1326" i="18"/>
  <c r="AL1326" i="18"/>
  <c r="AK1326" i="18"/>
  <c r="Z1326" i="18"/>
  <c r="AA1326" i="18" s="1"/>
  <c r="U1326" i="18"/>
  <c r="T1326" i="18"/>
  <c r="P1326" i="18"/>
  <c r="O1326" i="18"/>
  <c r="N1326" i="18"/>
  <c r="M1326" i="18"/>
  <c r="AO1325" i="18"/>
  <c r="AL1325" i="18"/>
  <c r="AK1325" i="18"/>
  <c r="Z1325" i="18"/>
  <c r="AA1325" i="18" s="1"/>
  <c r="U1325" i="18"/>
  <c r="T1325" i="18"/>
  <c r="P1325" i="18"/>
  <c r="O1325" i="18"/>
  <c r="N1325" i="18"/>
  <c r="M1325" i="18"/>
  <c r="AO1324" i="18"/>
  <c r="AL1324" i="18"/>
  <c r="AK1324" i="18"/>
  <c r="Z1324" i="18"/>
  <c r="AA1324" i="18" s="1"/>
  <c r="U1324" i="18"/>
  <c r="T1324" i="18"/>
  <c r="P1324" i="18"/>
  <c r="O1324" i="18"/>
  <c r="N1324" i="18"/>
  <c r="M1324" i="18"/>
  <c r="AO1323" i="18"/>
  <c r="AL1323" i="18"/>
  <c r="AK1323" i="18"/>
  <c r="Z1323" i="18"/>
  <c r="AA1323" i="18" s="1"/>
  <c r="U1323" i="18"/>
  <c r="T1323" i="18"/>
  <c r="P1323" i="18"/>
  <c r="O1323" i="18"/>
  <c r="N1323" i="18"/>
  <c r="M1323" i="18"/>
  <c r="AO1322" i="18"/>
  <c r="AL1322" i="18"/>
  <c r="AK1322" i="18"/>
  <c r="Z1322" i="18"/>
  <c r="AA1322" i="18" s="1"/>
  <c r="U1322" i="18"/>
  <c r="T1322" i="18"/>
  <c r="P1322" i="18"/>
  <c r="O1322" i="18"/>
  <c r="N1322" i="18"/>
  <c r="M1322" i="18"/>
  <c r="AO1321" i="18"/>
  <c r="AL1321" i="18"/>
  <c r="AK1321" i="18"/>
  <c r="Z1321" i="18"/>
  <c r="AA1321" i="18" s="1"/>
  <c r="U1321" i="18"/>
  <c r="T1321" i="18"/>
  <c r="P1321" i="18"/>
  <c r="O1321" i="18"/>
  <c r="N1321" i="18"/>
  <c r="M1321" i="18"/>
  <c r="AO1320" i="18"/>
  <c r="AL1320" i="18"/>
  <c r="AK1320" i="18"/>
  <c r="Z1320" i="18"/>
  <c r="AA1320" i="18" s="1"/>
  <c r="U1320" i="18"/>
  <c r="T1320" i="18"/>
  <c r="P1320" i="18"/>
  <c r="O1320" i="18"/>
  <c r="N1320" i="18"/>
  <c r="M1320" i="18"/>
  <c r="AO1319" i="18"/>
  <c r="AL1319" i="18"/>
  <c r="AK1319" i="18"/>
  <c r="Z1319" i="18"/>
  <c r="AA1319" i="18" s="1"/>
  <c r="U1319" i="18"/>
  <c r="T1319" i="18"/>
  <c r="P1319" i="18"/>
  <c r="O1319" i="18"/>
  <c r="N1319" i="18"/>
  <c r="M1319" i="18"/>
  <c r="AO1318" i="18"/>
  <c r="AL1318" i="18"/>
  <c r="AK1318" i="18"/>
  <c r="Z1318" i="18"/>
  <c r="AA1318" i="18" s="1"/>
  <c r="U1318" i="18"/>
  <c r="T1318" i="18"/>
  <c r="P1318" i="18"/>
  <c r="O1318" i="18"/>
  <c r="N1318" i="18"/>
  <c r="M1318" i="18"/>
  <c r="A1318" i="18"/>
  <c r="A1319" i="18" s="1"/>
  <c r="A1320" i="18" s="1"/>
  <c r="A1321" i="18" s="1"/>
  <c r="A1322" i="18" s="1"/>
  <c r="A1323" i="18" s="1"/>
  <c r="A1324" i="18" s="1"/>
  <c r="A1325" i="18" s="1"/>
  <c r="A1326" i="18" s="1"/>
  <c r="A1327" i="18" s="1"/>
  <c r="A1328" i="18" s="1"/>
  <c r="A1329" i="18" s="1"/>
  <c r="A1330" i="18" s="1"/>
  <c r="A1331" i="18" s="1"/>
  <c r="A1332" i="18" s="1"/>
  <c r="A1333" i="18" s="1"/>
  <c r="A1334" i="18" s="1"/>
  <c r="A1335" i="18" s="1"/>
  <c r="A1336" i="18" s="1"/>
  <c r="A1337" i="18" s="1"/>
  <c r="A1338" i="18" s="1"/>
  <c r="AN1317" i="18"/>
  <c r="AJ1317" i="18"/>
  <c r="Y1317" i="18"/>
  <c r="X1317" i="18"/>
  <c r="S1317" i="18"/>
  <c r="L1317" i="18"/>
  <c r="AO1316" i="18"/>
  <c r="AL1316" i="18"/>
  <c r="AK1316" i="18"/>
  <c r="AA1316" i="18"/>
  <c r="Z1316" i="18"/>
  <c r="U1316" i="18"/>
  <c r="T1316" i="18"/>
  <c r="P1316" i="18"/>
  <c r="O1316" i="18"/>
  <c r="N1316" i="18"/>
  <c r="M1316" i="18"/>
  <c r="AO1315" i="18"/>
  <c r="AL1315" i="18"/>
  <c r="AK1315" i="18"/>
  <c r="AA1315" i="18"/>
  <c r="Z1315" i="18"/>
  <c r="U1315" i="18"/>
  <c r="T1315" i="18"/>
  <c r="P1315" i="18"/>
  <c r="O1315" i="18"/>
  <c r="N1315" i="18"/>
  <c r="M1315" i="18"/>
  <c r="AO1314" i="18"/>
  <c r="AL1314" i="18"/>
  <c r="AK1314" i="18"/>
  <c r="AA1314" i="18"/>
  <c r="Z1314" i="18"/>
  <c r="U1314" i="18"/>
  <c r="T1314" i="18"/>
  <c r="P1314" i="18"/>
  <c r="O1314" i="18"/>
  <c r="N1314" i="18"/>
  <c r="M1314" i="18"/>
  <c r="AO1313" i="18"/>
  <c r="AL1313" i="18"/>
  <c r="AK1313" i="18"/>
  <c r="AA1313" i="18"/>
  <c r="Z1313" i="18"/>
  <c r="U1313" i="18"/>
  <c r="T1313" i="18"/>
  <c r="P1313" i="18"/>
  <c r="O1313" i="18"/>
  <c r="N1313" i="18"/>
  <c r="M1313" i="18"/>
  <c r="AO1312" i="18"/>
  <c r="AL1312" i="18"/>
  <c r="AK1312" i="18"/>
  <c r="AA1312" i="18"/>
  <c r="Z1312" i="18"/>
  <c r="U1312" i="18"/>
  <c r="T1312" i="18"/>
  <c r="P1312" i="18"/>
  <c r="O1312" i="18"/>
  <c r="N1312" i="18"/>
  <c r="M1312" i="18"/>
  <c r="AO1311" i="18"/>
  <c r="AL1311" i="18"/>
  <c r="AK1311" i="18"/>
  <c r="AA1311" i="18"/>
  <c r="Z1311" i="18"/>
  <c r="U1311" i="18"/>
  <c r="T1311" i="18"/>
  <c r="P1311" i="18"/>
  <c r="O1311" i="18"/>
  <c r="N1311" i="18"/>
  <c r="M1311" i="18"/>
  <c r="AO1310" i="18"/>
  <c r="AL1310" i="18"/>
  <c r="AK1310" i="18"/>
  <c r="AA1310" i="18"/>
  <c r="Z1310" i="18"/>
  <c r="U1310" i="18"/>
  <c r="T1310" i="18"/>
  <c r="P1310" i="18"/>
  <c r="O1310" i="18"/>
  <c r="N1310" i="18"/>
  <c r="M1310" i="18"/>
  <c r="AO1309" i="18"/>
  <c r="AL1309" i="18"/>
  <c r="AK1309" i="18"/>
  <c r="AA1309" i="18"/>
  <c r="Z1309" i="18"/>
  <c r="U1309" i="18"/>
  <c r="T1309" i="18"/>
  <c r="P1309" i="18"/>
  <c r="O1309" i="18"/>
  <c r="N1309" i="18"/>
  <c r="M1309" i="18"/>
  <c r="AO1308" i="18"/>
  <c r="AL1308" i="18"/>
  <c r="AK1308" i="18"/>
  <c r="AA1308" i="18"/>
  <c r="Z1308" i="18"/>
  <c r="U1308" i="18"/>
  <c r="T1308" i="18"/>
  <c r="P1308" i="18"/>
  <c r="O1308" i="18"/>
  <c r="N1308" i="18"/>
  <c r="M1308" i="18"/>
  <c r="AO1307" i="18"/>
  <c r="AL1307" i="18"/>
  <c r="AK1307" i="18"/>
  <c r="AA1307" i="18"/>
  <c r="Z1307" i="18"/>
  <c r="U1307" i="18"/>
  <c r="T1307" i="18"/>
  <c r="P1307" i="18"/>
  <c r="O1307" i="18"/>
  <c r="N1307" i="18"/>
  <c r="M1307" i="18"/>
  <c r="AO1306" i="18"/>
  <c r="AL1306" i="18"/>
  <c r="AK1306" i="18"/>
  <c r="AA1306" i="18"/>
  <c r="Z1306" i="18"/>
  <c r="U1306" i="18"/>
  <c r="T1306" i="18"/>
  <c r="M1306" i="18"/>
  <c r="L1306" i="18"/>
  <c r="A1306" i="18"/>
  <c r="A1307" i="18" s="1"/>
  <c r="A1308" i="18" s="1"/>
  <c r="A1309" i="18" s="1"/>
  <c r="A1310" i="18" s="1"/>
  <c r="A1311" i="18" s="1"/>
  <c r="A1312" i="18" s="1"/>
  <c r="A1313" i="18" s="1"/>
  <c r="A1314" i="18" s="1"/>
  <c r="A1315" i="18" s="1"/>
  <c r="A1316" i="18" s="1"/>
  <c r="AN1305" i="18"/>
  <c r="AJ1305" i="18"/>
  <c r="Y1305" i="18"/>
  <c r="X1305" i="18"/>
  <c r="S1305" i="18"/>
  <c r="AO1304" i="18"/>
  <c r="AL1304" i="18"/>
  <c r="AK1304" i="18"/>
  <c r="AA1304" i="18"/>
  <c r="Z1304" i="18"/>
  <c r="U1304" i="18"/>
  <c r="T1304" i="18"/>
  <c r="P1304" i="18"/>
  <c r="O1304" i="18"/>
  <c r="N1304" i="18"/>
  <c r="M1304" i="18"/>
  <c r="AO1303" i="18"/>
  <c r="AL1303" i="18"/>
  <c r="AK1303" i="18"/>
  <c r="Z1303" i="18"/>
  <c r="AA1303" i="18" s="1"/>
  <c r="U1303" i="18"/>
  <c r="T1303" i="18"/>
  <c r="P1303" i="18"/>
  <c r="O1303" i="18"/>
  <c r="N1303" i="18"/>
  <c r="M1303" i="18"/>
  <c r="AO1302" i="18"/>
  <c r="AL1302" i="18"/>
  <c r="AK1302" i="18"/>
  <c r="Z1302" i="18"/>
  <c r="X1302" i="18"/>
  <c r="X1283" i="18" s="1"/>
  <c r="U1302" i="18"/>
  <c r="T1302" i="18"/>
  <c r="P1302" i="18"/>
  <c r="O1302" i="18"/>
  <c r="N1302" i="18"/>
  <c r="M1302" i="18"/>
  <c r="AO1301" i="18"/>
  <c r="AL1301" i="18"/>
  <c r="AK1301" i="18"/>
  <c r="Z1301" i="18"/>
  <c r="AA1301" i="18" s="1"/>
  <c r="U1301" i="18"/>
  <c r="T1301" i="18"/>
  <c r="P1301" i="18"/>
  <c r="O1301" i="18"/>
  <c r="N1301" i="18"/>
  <c r="M1301" i="18"/>
  <c r="AO1300" i="18"/>
  <c r="AL1300" i="18"/>
  <c r="AK1300" i="18"/>
  <c r="Z1300" i="18"/>
  <c r="AA1300" i="18" s="1"/>
  <c r="U1300" i="18"/>
  <c r="T1300" i="18"/>
  <c r="P1300" i="18"/>
  <c r="O1300" i="18"/>
  <c r="N1300" i="18"/>
  <c r="M1300" i="18"/>
  <c r="AO1299" i="18"/>
  <c r="AL1299" i="18"/>
  <c r="AK1299" i="18"/>
  <c r="Z1299" i="18"/>
  <c r="AA1299" i="18" s="1"/>
  <c r="U1299" i="18"/>
  <c r="T1299" i="18"/>
  <c r="P1299" i="18"/>
  <c r="O1299" i="18"/>
  <c r="N1299" i="18"/>
  <c r="M1299" i="18"/>
  <c r="AO1298" i="18"/>
  <c r="AL1298" i="18"/>
  <c r="AK1298" i="18"/>
  <c r="Z1298" i="18"/>
  <c r="AA1298" i="18" s="1"/>
  <c r="U1298" i="18"/>
  <c r="T1298" i="18"/>
  <c r="P1298" i="18"/>
  <c r="O1298" i="18"/>
  <c r="N1298" i="18"/>
  <c r="M1298" i="18"/>
  <c r="AO1297" i="18"/>
  <c r="AL1297" i="18"/>
  <c r="AK1297" i="18"/>
  <c r="Z1297" i="18"/>
  <c r="AA1297" i="18" s="1"/>
  <c r="U1297" i="18"/>
  <c r="T1297" i="18"/>
  <c r="P1297" i="18"/>
  <c r="O1297" i="18"/>
  <c r="N1297" i="18"/>
  <c r="M1297" i="18"/>
  <c r="AO1296" i="18"/>
  <c r="AL1296" i="18"/>
  <c r="AK1296" i="18"/>
  <c r="Z1296" i="18"/>
  <c r="AA1296" i="18" s="1"/>
  <c r="U1296" i="18"/>
  <c r="T1296" i="18"/>
  <c r="P1296" i="18"/>
  <c r="O1296" i="18"/>
  <c r="N1296" i="18"/>
  <c r="M1296" i="18"/>
  <c r="AO1295" i="18"/>
  <c r="AL1295" i="18"/>
  <c r="AK1295" i="18"/>
  <c r="Z1295" i="18"/>
  <c r="AA1295" i="18" s="1"/>
  <c r="U1295" i="18"/>
  <c r="T1295" i="18"/>
  <c r="P1295" i="18"/>
  <c r="O1295" i="18"/>
  <c r="N1295" i="18"/>
  <c r="M1295" i="18"/>
  <c r="AO1294" i="18"/>
  <c r="AL1294" i="18"/>
  <c r="AK1294" i="18"/>
  <c r="Z1294" i="18"/>
  <c r="AA1294" i="18" s="1"/>
  <c r="U1294" i="18"/>
  <c r="T1294" i="18"/>
  <c r="P1294" i="18"/>
  <c r="O1294" i="18"/>
  <c r="N1294" i="18"/>
  <c r="M1294" i="18"/>
  <c r="AO1293" i="18"/>
  <c r="AL1293" i="18"/>
  <c r="AK1293" i="18"/>
  <c r="Z1293" i="18"/>
  <c r="AA1293" i="18" s="1"/>
  <c r="U1293" i="18"/>
  <c r="T1293" i="18"/>
  <c r="P1293" i="18"/>
  <c r="O1293" i="18"/>
  <c r="N1293" i="18"/>
  <c r="M1293" i="18"/>
  <c r="AO1292" i="18"/>
  <c r="AL1292" i="18"/>
  <c r="AK1292" i="18"/>
  <c r="Z1292" i="18"/>
  <c r="AA1292" i="18" s="1"/>
  <c r="T1292" i="18"/>
  <c r="U1292" i="18" s="1"/>
  <c r="P1292" i="18"/>
  <c r="O1292" i="18"/>
  <c r="N1292" i="18"/>
  <c r="M1292" i="18"/>
  <c r="AO1291" i="18"/>
  <c r="AL1291" i="18"/>
  <c r="AK1291" i="18"/>
  <c r="Z1291" i="18"/>
  <c r="AA1291" i="18" s="1"/>
  <c r="T1291" i="18"/>
  <c r="U1291" i="18" s="1"/>
  <c r="P1291" i="18"/>
  <c r="O1291" i="18"/>
  <c r="N1291" i="18"/>
  <c r="M1291" i="18"/>
  <c r="AO1290" i="18"/>
  <c r="AL1290" i="18"/>
  <c r="AK1290" i="18"/>
  <c r="Z1290" i="18"/>
  <c r="AA1290" i="18" s="1"/>
  <c r="T1290" i="18"/>
  <c r="U1290" i="18" s="1"/>
  <c r="P1290" i="18"/>
  <c r="O1290" i="18"/>
  <c r="N1290" i="18"/>
  <c r="M1290" i="18"/>
  <c r="AO1289" i="18"/>
  <c r="AL1289" i="18"/>
  <c r="AK1289" i="18"/>
  <c r="Z1289" i="18"/>
  <c r="AA1289" i="18" s="1"/>
  <c r="T1289" i="18"/>
  <c r="U1289" i="18" s="1"/>
  <c r="P1289" i="18"/>
  <c r="O1289" i="18"/>
  <c r="N1289" i="18"/>
  <c r="M1289" i="18"/>
  <c r="AO1288" i="18"/>
  <c r="AL1288" i="18"/>
  <c r="AK1288" i="18"/>
  <c r="Z1288" i="18"/>
  <c r="AA1288" i="18" s="1"/>
  <c r="T1288" i="18"/>
  <c r="U1288" i="18" s="1"/>
  <c r="P1288" i="18"/>
  <c r="O1288" i="18"/>
  <c r="N1288" i="18"/>
  <c r="M1288" i="18"/>
  <c r="AO1287" i="18"/>
  <c r="AL1287" i="18"/>
  <c r="AK1287" i="18"/>
  <c r="Z1287" i="18"/>
  <c r="AA1287" i="18" s="1"/>
  <c r="T1287" i="18"/>
  <c r="U1287" i="18" s="1"/>
  <c r="P1287" i="18"/>
  <c r="O1287" i="18"/>
  <c r="N1287" i="18"/>
  <c r="M1287" i="18"/>
  <c r="AO1286" i="18"/>
  <c r="AL1286" i="18"/>
  <c r="AK1286" i="18"/>
  <c r="Z1286" i="18"/>
  <c r="AA1286" i="18" s="1"/>
  <c r="T1286" i="18"/>
  <c r="U1286" i="18" s="1"/>
  <c r="P1286" i="18"/>
  <c r="O1286" i="18"/>
  <c r="N1286" i="18"/>
  <c r="M1286" i="18"/>
  <c r="AO1285" i="18"/>
  <c r="AK1285" i="18"/>
  <c r="AL1285" i="18" s="1"/>
  <c r="Z1285" i="18"/>
  <c r="AA1285" i="18" s="1"/>
  <c r="T1285" i="18"/>
  <c r="U1285" i="18" s="1"/>
  <c r="P1285" i="18"/>
  <c r="O1285" i="18"/>
  <c r="N1285" i="18"/>
  <c r="M1285" i="18"/>
  <c r="AO1284" i="18"/>
  <c r="AK1284" i="18"/>
  <c r="AL1284" i="18" s="1"/>
  <c r="Z1284" i="18"/>
  <c r="AA1284" i="18" s="1"/>
  <c r="T1284" i="18"/>
  <c r="U1284" i="18" s="1"/>
  <c r="M1284" i="18"/>
  <c r="O1284" i="18" s="1"/>
  <c r="A1284" i="18"/>
  <c r="A1285" i="18" s="1"/>
  <c r="A1286" i="18" s="1"/>
  <c r="A1287" i="18" s="1"/>
  <c r="A1288" i="18" s="1"/>
  <c r="A1289" i="18" s="1"/>
  <c r="A1290" i="18" s="1"/>
  <c r="A1291" i="18" s="1"/>
  <c r="A1292" i="18" s="1"/>
  <c r="A1293" i="18" s="1"/>
  <c r="A1294" i="18" s="1"/>
  <c r="A1295" i="18" s="1"/>
  <c r="A1296" i="18" s="1"/>
  <c r="A1297" i="18" s="1"/>
  <c r="A1298" i="18" s="1"/>
  <c r="A1299" i="18" s="1"/>
  <c r="A1300" i="18" s="1"/>
  <c r="A1301" i="18" s="1"/>
  <c r="A1302" i="18" s="1"/>
  <c r="A1303" i="18" s="1"/>
  <c r="A1304" i="18" s="1"/>
  <c r="AN1283" i="18"/>
  <c r="AJ1283" i="18"/>
  <c r="Y1283" i="18"/>
  <c r="S1283" i="18"/>
  <c r="L1283" i="18"/>
  <c r="AO1282" i="18"/>
  <c r="AL1282" i="18"/>
  <c r="AK1282" i="18"/>
  <c r="AA1282" i="18"/>
  <c r="Z1282" i="18"/>
  <c r="U1282" i="18"/>
  <c r="T1282" i="18"/>
  <c r="P1282" i="18"/>
  <c r="O1282" i="18"/>
  <c r="N1282" i="18"/>
  <c r="M1282" i="18"/>
  <c r="AO1281" i="18"/>
  <c r="AL1281" i="18"/>
  <c r="AK1281" i="18"/>
  <c r="AA1281" i="18"/>
  <c r="Z1281" i="18"/>
  <c r="U1281" i="18"/>
  <c r="T1281" i="18"/>
  <c r="P1281" i="18"/>
  <c r="O1281" i="18"/>
  <c r="N1281" i="18"/>
  <c r="M1281" i="18"/>
  <c r="AO1280" i="18"/>
  <c r="AL1280" i="18"/>
  <c r="AK1280" i="18"/>
  <c r="Z1280" i="18"/>
  <c r="AA1280" i="18" s="1"/>
  <c r="U1280" i="18"/>
  <c r="T1280" i="18"/>
  <c r="P1280" i="18"/>
  <c r="O1280" i="18"/>
  <c r="N1280" i="18"/>
  <c r="M1280" i="18"/>
  <c r="AO1279" i="18"/>
  <c r="AL1279" i="18"/>
  <c r="AK1279" i="18"/>
  <c r="Z1279" i="18"/>
  <c r="AA1279" i="18" s="1"/>
  <c r="U1279" i="18"/>
  <c r="T1279" i="18"/>
  <c r="P1279" i="18"/>
  <c r="O1279" i="18"/>
  <c r="N1279" i="18"/>
  <c r="M1279" i="18"/>
  <c r="AO1278" i="18"/>
  <c r="AL1278" i="18"/>
  <c r="AK1278" i="18"/>
  <c r="Z1278" i="18"/>
  <c r="AA1278" i="18" s="1"/>
  <c r="U1278" i="18"/>
  <c r="T1278" i="18"/>
  <c r="P1278" i="18"/>
  <c r="O1278" i="18"/>
  <c r="N1278" i="18"/>
  <c r="M1278" i="18"/>
  <c r="AO1277" i="18"/>
  <c r="AL1277" i="18"/>
  <c r="AK1277" i="18"/>
  <c r="Z1277" i="18"/>
  <c r="AA1277" i="18" s="1"/>
  <c r="U1277" i="18"/>
  <c r="T1277" i="18"/>
  <c r="P1277" i="18"/>
  <c r="O1277" i="18"/>
  <c r="N1277" i="18"/>
  <c r="M1277" i="18"/>
  <c r="AO1276" i="18"/>
  <c r="AL1276" i="18"/>
  <c r="AK1276" i="18"/>
  <c r="Z1276" i="18"/>
  <c r="AA1276" i="18" s="1"/>
  <c r="U1276" i="18"/>
  <c r="T1276" i="18"/>
  <c r="P1276" i="18"/>
  <c r="O1276" i="18"/>
  <c r="N1276" i="18"/>
  <c r="M1276" i="18"/>
  <c r="AO1275" i="18"/>
  <c r="AL1275" i="18"/>
  <c r="AK1275" i="18"/>
  <c r="Z1275" i="18"/>
  <c r="AA1275" i="18" s="1"/>
  <c r="U1275" i="18"/>
  <c r="T1275" i="18"/>
  <c r="P1275" i="18"/>
  <c r="O1275" i="18"/>
  <c r="N1275" i="18"/>
  <c r="M1275" i="18"/>
  <c r="AO1274" i="18"/>
  <c r="AL1274" i="18"/>
  <c r="AK1274" i="18"/>
  <c r="Z1274" i="18"/>
  <c r="AA1274" i="18" s="1"/>
  <c r="U1274" i="18"/>
  <c r="T1274" i="18"/>
  <c r="P1274" i="18"/>
  <c r="O1274" i="18"/>
  <c r="N1274" i="18"/>
  <c r="M1274" i="18"/>
  <c r="AO1273" i="18"/>
  <c r="AL1273" i="18"/>
  <c r="AK1273" i="18"/>
  <c r="Z1273" i="18"/>
  <c r="AA1273" i="18" s="1"/>
  <c r="U1273" i="18"/>
  <c r="T1273" i="18"/>
  <c r="P1273" i="18"/>
  <c r="O1273" i="18"/>
  <c r="N1273" i="18"/>
  <c r="M1273" i="18"/>
  <c r="AO1272" i="18"/>
  <c r="AL1272" i="18"/>
  <c r="AK1272" i="18"/>
  <c r="Z1272" i="18"/>
  <c r="AA1272" i="18" s="1"/>
  <c r="U1272" i="18"/>
  <c r="T1272" i="18"/>
  <c r="P1272" i="18"/>
  <c r="O1272" i="18"/>
  <c r="N1272" i="18"/>
  <c r="M1272" i="18"/>
  <c r="AO1271" i="18"/>
  <c r="AL1271" i="18"/>
  <c r="AK1271" i="18"/>
  <c r="Z1271" i="18"/>
  <c r="AA1271" i="18" s="1"/>
  <c r="U1271" i="18"/>
  <c r="T1271" i="18"/>
  <c r="P1271" i="18"/>
  <c r="O1271" i="18"/>
  <c r="N1271" i="18"/>
  <c r="M1271" i="18"/>
  <c r="AO1270" i="18"/>
  <c r="AL1270" i="18"/>
  <c r="AK1270" i="18"/>
  <c r="Z1270" i="18"/>
  <c r="AA1270" i="18" s="1"/>
  <c r="U1270" i="18"/>
  <c r="T1270" i="18"/>
  <c r="P1270" i="18"/>
  <c r="O1270" i="18"/>
  <c r="N1270" i="18"/>
  <c r="M1270" i="18"/>
  <c r="AO1269" i="18"/>
  <c r="AL1269" i="18"/>
  <c r="AK1269" i="18"/>
  <c r="Z1269" i="18"/>
  <c r="AA1269" i="18" s="1"/>
  <c r="U1269" i="18"/>
  <c r="T1269" i="18"/>
  <c r="P1269" i="18"/>
  <c r="O1269" i="18"/>
  <c r="N1269" i="18"/>
  <c r="M1269" i="18"/>
  <c r="AO1268" i="18"/>
  <c r="AL1268" i="18"/>
  <c r="AK1268" i="18"/>
  <c r="Z1268" i="18"/>
  <c r="AA1268" i="18" s="1"/>
  <c r="U1268" i="18"/>
  <c r="T1268" i="18"/>
  <c r="P1268" i="18"/>
  <c r="O1268" i="18"/>
  <c r="N1268" i="18"/>
  <c r="M1268" i="18"/>
  <c r="AO1267" i="18"/>
  <c r="AL1267" i="18"/>
  <c r="AK1267" i="18"/>
  <c r="Z1267" i="18"/>
  <c r="AA1267" i="18" s="1"/>
  <c r="U1267" i="18"/>
  <c r="T1267" i="18"/>
  <c r="P1267" i="18"/>
  <c r="O1267" i="18"/>
  <c r="N1267" i="18"/>
  <c r="M1267" i="18"/>
  <c r="AO1266" i="18"/>
  <c r="AL1266" i="18"/>
  <c r="AK1266" i="18"/>
  <c r="Z1266" i="18"/>
  <c r="AA1266" i="18" s="1"/>
  <c r="U1266" i="18"/>
  <c r="T1266" i="18"/>
  <c r="P1266" i="18"/>
  <c r="O1266" i="18"/>
  <c r="N1266" i="18"/>
  <c r="M1266" i="18"/>
  <c r="AO1265" i="18"/>
  <c r="AL1265" i="18"/>
  <c r="AK1265" i="18"/>
  <c r="Z1265" i="18"/>
  <c r="AA1265" i="18" s="1"/>
  <c r="U1265" i="18"/>
  <c r="T1265" i="18"/>
  <c r="P1265" i="18"/>
  <c r="O1265" i="18"/>
  <c r="N1265" i="18"/>
  <c r="M1265" i="18"/>
  <c r="A1265" i="18"/>
  <c r="A1266" i="18" s="1"/>
  <c r="A1267" i="18" s="1"/>
  <c r="A1268" i="18" s="1"/>
  <c r="A1269" i="18" s="1"/>
  <c r="A1270" i="18" s="1"/>
  <c r="A1271" i="18" s="1"/>
  <c r="A1272" i="18" s="1"/>
  <c r="A1273" i="18" s="1"/>
  <c r="A1274" i="18" s="1"/>
  <c r="A1275" i="18" s="1"/>
  <c r="A1276" i="18" s="1"/>
  <c r="A1277" i="18" s="1"/>
  <c r="A1278" i="18" s="1"/>
  <c r="A1279" i="18" s="1"/>
  <c r="A1280" i="18" s="1"/>
  <c r="A1281" i="18" s="1"/>
  <c r="A1282" i="18" s="1"/>
  <c r="AN1264" i="18"/>
  <c r="AJ1264" i="18"/>
  <c r="Y1264" i="18"/>
  <c r="X1264" i="18"/>
  <c r="S1264" i="18"/>
  <c r="L1264" i="18"/>
  <c r="AO1263" i="18"/>
  <c r="AL1263" i="18"/>
  <c r="AK1263" i="18"/>
  <c r="AA1263" i="18"/>
  <c r="Z1263" i="18"/>
  <c r="U1263" i="18"/>
  <c r="T1263" i="18"/>
  <c r="P1263" i="18"/>
  <c r="O1263" i="18"/>
  <c r="N1263" i="18"/>
  <c r="M1263" i="18"/>
  <c r="AO1262" i="18"/>
  <c r="AL1262" i="18"/>
  <c r="AK1262" i="18"/>
  <c r="AA1262" i="18"/>
  <c r="Z1262" i="18"/>
  <c r="T1262" i="18"/>
  <c r="U1262" i="18" s="1"/>
  <c r="P1262" i="18"/>
  <c r="O1262" i="18"/>
  <c r="N1262" i="18"/>
  <c r="M1262" i="18"/>
  <c r="AO1261" i="18"/>
  <c r="AL1261" i="18"/>
  <c r="AK1261" i="18"/>
  <c r="AA1261" i="18"/>
  <c r="Z1261" i="18"/>
  <c r="T1261" i="18"/>
  <c r="U1261" i="18" s="1"/>
  <c r="P1261" i="18"/>
  <c r="O1261" i="18"/>
  <c r="N1261" i="18"/>
  <c r="M1261" i="18"/>
  <c r="AO1260" i="18"/>
  <c r="AL1260" i="18"/>
  <c r="AK1260" i="18"/>
  <c r="AA1260" i="18"/>
  <c r="Z1260" i="18"/>
  <c r="T1260" i="18"/>
  <c r="U1260" i="18" s="1"/>
  <c r="P1260" i="18"/>
  <c r="O1260" i="18"/>
  <c r="N1260" i="18"/>
  <c r="M1260" i="18"/>
  <c r="AO1259" i="18"/>
  <c r="AL1259" i="18"/>
  <c r="AK1259" i="18"/>
  <c r="AA1259" i="18"/>
  <c r="Z1259" i="18"/>
  <c r="T1259" i="18"/>
  <c r="U1259" i="18" s="1"/>
  <c r="P1259" i="18"/>
  <c r="O1259" i="18"/>
  <c r="N1259" i="18"/>
  <c r="M1259" i="18"/>
  <c r="AO1258" i="18"/>
  <c r="AL1258" i="18"/>
  <c r="AK1258" i="18"/>
  <c r="AA1258" i="18"/>
  <c r="Z1258" i="18"/>
  <c r="T1258" i="18"/>
  <c r="U1258" i="18" s="1"/>
  <c r="P1258" i="18"/>
  <c r="O1258" i="18"/>
  <c r="N1258" i="18"/>
  <c r="M1258" i="18"/>
  <c r="AO1257" i="18"/>
  <c r="AL1257" i="18"/>
  <c r="AK1257" i="18"/>
  <c r="AA1257" i="18"/>
  <c r="Z1257" i="18"/>
  <c r="T1257" i="18"/>
  <c r="U1257" i="18" s="1"/>
  <c r="P1257" i="18"/>
  <c r="O1257" i="18"/>
  <c r="N1257" i="18"/>
  <c r="M1257" i="18"/>
  <c r="AO1256" i="18"/>
  <c r="AL1256" i="18"/>
  <c r="AK1256" i="18"/>
  <c r="AA1256" i="18"/>
  <c r="Z1256" i="18"/>
  <c r="T1256" i="18"/>
  <c r="U1256" i="18" s="1"/>
  <c r="P1256" i="18"/>
  <c r="O1256" i="18"/>
  <c r="N1256" i="18"/>
  <c r="M1256" i="18"/>
  <c r="AO1255" i="18"/>
  <c r="AL1255" i="18"/>
  <c r="AK1255" i="18"/>
  <c r="AA1255" i="18"/>
  <c r="Z1255" i="18"/>
  <c r="T1255" i="18"/>
  <c r="U1255" i="18" s="1"/>
  <c r="P1255" i="18"/>
  <c r="O1255" i="18"/>
  <c r="N1255" i="18"/>
  <c r="M1255" i="18"/>
  <c r="AO1254" i="18"/>
  <c r="AL1254" i="18"/>
  <c r="AK1254" i="18"/>
  <c r="AA1254" i="18"/>
  <c r="Z1254" i="18"/>
  <c r="T1254" i="18"/>
  <c r="U1254" i="18" s="1"/>
  <c r="P1254" i="18"/>
  <c r="O1254" i="18"/>
  <c r="N1254" i="18"/>
  <c r="M1254" i="18"/>
  <c r="AO1253" i="18"/>
  <c r="AL1253" i="18"/>
  <c r="AK1253" i="18"/>
  <c r="AA1253" i="18"/>
  <c r="Z1253" i="18"/>
  <c r="T1253" i="18"/>
  <c r="U1253" i="18" s="1"/>
  <c r="P1253" i="18"/>
  <c r="O1253" i="18"/>
  <c r="N1253" i="18"/>
  <c r="M1253" i="18"/>
  <c r="AO1252" i="18"/>
  <c r="AL1252" i="18"/>
  <c r="AK1252" i="18"/>
  <c r="Z1252" i="18"/>
  <c r="AA1252" i="18" s="1"/>
  <c r="T1252" i="18"/>
  <c r="U1252" i="18" s="1"/>
  <c r="P1252" i="18"/>
  <c r="O1252" i="18"/>
  <c r="N1252" i="18"/>
  <c r="M1252" i="18"/>
  <c r="AO1251" i="18"/>
  <c r="AL1251" i="18"/>
  <c r="AK1251" i="18"/>
  <c r="Z1251" i="18"/>
  <c r="AA1251" i="18" s="1"/>
  <c r="T1251" i="18"/>
  <c r="U1251" i="18" s="1"/>
  <c r="P1251" i="18"/>
  <c r="O1251" i="18"/>
  <c r="N1251" i="18"/>
  <c r="M1251" i="18"/>
  <c r="AO1250" i="18"/>
  <c r="AL1250" i="18"/>
  <c r="AK1250" i="18"/>
  <c r="Z1250" i="18"/>
  <c r="AA1250" i="18" s="1"/>
  <c r="T1250" i="18"/>
  <c r="U1250" i="18" s="1"/>
  <c r="P1250" i="18"/>
  <c r="O1250" i="18"/>
  <c r="N1250" i="18"/>
  <c r="M1250" i="18"/>
  <c r="AO1249" i="18"/>
  <c r="AL1249" i="18"/>
  <c r="AK1249" i="18"/>
  <c r="Z1249" i="18"/>
  <c r="AA1249" i="18" s="1"/>
  <c r="T1249" i="18"/>
  <c r="U1249" i="18" s="1"/>
  <c r="P1249" i="18"/>
  <c r="O1249" i="18"/>
  <c r="N1249" i="18"/>
  <c r="M1249" i="18"/>
  <c r="AO1248" i="18"/>
  <c r="AL1248" i="18"/>
  <c r="AK1248" i="18"/>
  <c r="Z1248" i="18"/>
  <c r="AA1248" i="18" s="1"/>
  <c r="T1248" i="18"/>
  <c r="U1248" i="18" s="1"/>
  <c r="P1248" i="18"/>
  <c r="O1248" i="18"/>
  <c r="N1248" i="18"/>
  <c r="M1248" i="18"/>
  <c r="AO1247" i="18"/>
  <c r="AK1247" i="18"/>
  <c r="AL1247" i="18" s="1"/>
  <c r="Z1247" i="18"/>
  <c r="AA1247" i="18" s="1"/>
  <c r="T1247" i="18"/>
  <c r="U1247" i="18" s="1"/>
  <c r="P1247" i="18"/>
  <c r="O1247" i="18"/>
  <c r="N1247" i="18"/>
  <c r="M1247" i="18"/>
  <c r="AO1246" i="18"/>
  <c r="AK1246" i="18"/>
  <c r="AL1246" i="18" s="1"/>
  <c r="Z1246" i="18"/>
  <c r="AA1246" i="18" s="1"/>
  <c r="T1246" i="18"/>
  <c r="U1246" i="18" s="1"/>
  <c r="M1246" i="18"/>
  <c r="O1246" i="18" s="1"/>
  <c r="A1246" i="18"/>
  <c r="A1247" i="18" s="1"/>
  <c r="A1248" i="18" s="1"/>
  <c r="A1249" i="18" s="1"/>
  <c r="A1250" i="18" s="1"/>
  <c r="A1251" i="18" s="1"/>
  <c r="A1252" i="18" s="1"/>
  <c r="A1253" i="18" s="1"/>
  <c r="A1254" i="18" s="1"/>
  <c r="A1255" i="18" s="1"/>
  <c r="A1256" i="18" s="1"/>
  <c r="A1257" i="18" s="1"/>
  <c r="A1258" i="18" s="1"/>
  <c r="A1259" i="18" s="1"/>
  <c r="A1260" i="18" s="1"/>
  <c r="A1261" i="18" s="1"/>
  <c r="A1262" i="18" s="1"/>
  <c r="A1263" i="18" s="1"/>
  <c r="AN1245" i="18"/>
  <c r="AJ1245" i="18"/>
  <c r="Y1245" i="18"/>
  <c r="X1245" i="18"/>
  <c r="S1245" i="18"/>
  <c r="L1245" i="18"/>
  <c r="AO1244" i="18"/>
  <c r="AL1244" i="18"/>
  <c r="AK1244" i="18"/>
  <c r="AA1244" i="18"/>
  <c r="Z1244" i="18"/>
  <c r="U1244" i="18"/>
  <c r="T1244" i="18"/>
  <c r="P1244" i="18"/>
  <c r="O1244" i="18"/>
  <c r="N1244" i="18"/>
  <c r="M1244" i="18"/>
  <c r="AO1243" i="18"/>
  <c r="AL1243" i="18"/>
  <c r="AK1243" i="18"/>
  <c r="Z1243" i="18"/>
  <c r="AA1243" i="18" s="1"/>
  <c r="U1243" i="18"/>
  <c r="T1243" i="18"/>
  <c r="P1243" i="18"/>
  <c r="O1243" i="18"/>
  <c r="N1243" i="18"/>
  <c r="M1243" i="18"/>
  <c r="AO1242" i="18"/>
  <c r="AL1242" i="18"/>
  <c r="AK1242" i="18"/>
  <c r="Z1242" i="18"/>
  <c r="X1242" i="18"/>
  <c r="X1227" i="18" s="1"/>
  <c r="U1242" i="18"/>
  <c r="T1242" i="18"/>
  <c r="P1242" i="18"/>
  <c r="O1242" i="18"/>
  <c r="N1242" i="18"/>
  <c r="M1242" i="18"/>
  <c r="AO1241" i="18"/>
  <c r="AL1241" i="18"/>
  <c r="AK1241" i="18"/>
  <c r="Z1241" i="18"/>
  <c r="AA1241" i="18" s="1"/>
  <c r="U1241" i="18"/>
  <c r="T1241" i="18"/>
  <c r="P1241" i="18"/>
  <c r="O1241" i="18"/>
  <c r="N1241" i="18"/>
  <c r="M1241" i="18"/>
  <c r="AO1240" i="18"/>
  <c r="AL1240" i="18"/>
  <c r="AK1240" i="18"/>
  <c r="Z1240" i="18"/>
  <c r="AA1240" i="18" s="1"/>
  <c r="U1240" i="18"/>
  <c r="T1240" i="18"/>
  <c r="P1240" i="18"/>
  <c r="O1240" i="18"/>
  <c r="N1240" i="18"/>
  <c r="M1240" i="18"/>
  <c r="AO1239" i="18"/>
  <c r="AL1239" i="18"/>
  <c r="AK1239" i="18"/>
  <c r="Z1239" i="18"/>
  <c r="AA1239" i="18" s="1"/>
  <c r="U1239" i="18"/>
  <c r="T1239" i="18"/>
  <c r="P1239" i="18"/>
  <c r="O1239" i="18"/>
  <c r="N1239" i="18"/>
  <c r="M1239" i="18"/>
  <c r="AO1238" i="18"/>
  <c r="AL1238" i="18"/>
  <c r="AK1238" i="18"/>
  <c r="Z1238" i="18"/>
  <c r="AA1238" i="18" s="1"/>
  <c r="U1238" i="18"/>
  <c r="T1238" i="18"/>
  <c r="P1238" i="18"/>
  <c r="O1238" i="18"/>
  <c r="N1238" i="18"/>
  <c r="M1238" i="18"/>
  <c r="AO1237" i="18"/>
  <c r="AL1237" i="18"/>
  <c r="AK1237" i="18"/>
  <c r="Z1237" i="18"/>
  <c r="AA1237" i="18" s="1"/>
  <c r="U1237" i="18"/>
  <c r="T1237" i="18"/>
  <c r="P1237" i="18"/>
  <c r="O1237" i="18"/>
  <c r="N1237" i="18"/>
  <c r="M1237" i="18"/>
  <c r="AO1236" i="18"/>
  <c r="AL1236" i="18"/>
  <c r="AK1236" i="18"/>
  <c r="Z1236" i="18"/>
  <c r="AA1236" i="18" s="1"/>
  <c r="T1236" i="18"/>
  <c r="U1236" i="18" s="1"/>
  <c r="P1236" i="18"/>
  <c r="O1236" i="18"/>
  <c r="N1236" i="18"/>
  <c r="M1236" i="18"/>
  <c r="AO1235" i="18"/>
  <c r="AL1235" i="18"/>
  <c r="AK1235" i="18"/>
  <c r="Z1235" i="18"/>
  <c r="AA1235" i="18" s="1"/>
  <c r="T1235" i="18"/>
  <c r="U1235" i="18" s="1"/>
  <c r="P1235" i="18"/>
  <c r="O1235" i="18"/>
  <c r="N1235" i="18"/>
  <c r="M1235" i="18"/>
  <c r="AO1234" i="18"/>
  <c r="AL1234" i="18"/>
  <c r="AK1234" i="18"/>
  <c r="Z1234" i="18"/>
  <c r="AA1234" i="18" s="1"/>
  <c r="T1234" i="18"/>
  <c r="U1234" i="18" s="1"/>
  <c r="P1234" i="18"/>
  <c r="O1234" i="18"/>
  <c r="N1234" i="18"/>
  <c r="M1234" i="18"/>
  <c r="AO1233" i="18"/>
  <c r="AL1233" i="18"/>
  <c r="AK1233" i="18"/>
  <c r="Z1233" i="18"/>
  <c r="AA1233" i="18" s="1"/>
  <c r="T1233" i="18"/>
  <c r="U1233" i="18" s="1"/>
  <c r="P1233" i="18"/>
  <c r="O1233" i="18"/>
  <c r="N1233" i="18"/>
  <c r="M1233" i="18"/>
  <c r="AO1232" i="18"/>
  <c r="AL1232" i="18"/>
  <c r="AK1232" i="18"/>
  <c r="Z1232" i="18"/>
  <c r="AA1232" i="18" s="1"/>
  <c r="T1232" i="18"/>
  <c r="U1232" i="18" s="1"/>
  <c r="P1232" i="18"/>
  <c r="O1232" i="18"/>
  <c r="N1232" i="18"/>
  <c r="M1232" i="18"/>
  <c r="AO1231" i="18"/>
  <c r="AL1231" i="18"/>
  <c r="AK1231" i="18"/>
  <c r="Z1231" i="18"/>
  <c r="AA1231" i="18" s="1"/>
  <c r="T1231" i="18"/>
  <c r="U1231" i="18" s="1"/>
  <c r="P1231" i="18"/>
  <c r="O1231" i="18"/>
  <c r="N1231" i="18"/>
  <c r="M1231" i="18"/>
  <c r="AO1230" i="18"/>
  <c r="AL1230" i="18"/>
  <c r="AK1230" i="18"/>
  <c r="Z1230" i="18"/>
  <c r="AA1230" i="18" s="1"/>
  <c r="T1230" i="18"/>
  <c r="U1230" i="18" s="1"/>
  <c r="P1230" i="18"/>
  <c r="O1230" i="18"/>
  <c r="N1230" i="18"/>
  <c r="M1230" i="18"/>
  <c r="AO1229" i="18"/>
  <c r="AL1229" i="18"/>
  <c r="AK1229" i="18"/>
  <c r="Z1229" i="18"/>
  <c r="AA1229" i="18" s="1"/>
  <c r="T1229" i="18"/>
  <c r="U1229" i="18" s="1"/>
  <c r="P1229" i="18"/>
  <c r="O1229" i="18"/>
  <c r="N1229" i="18"/>
  <c r="M1229" i="18"/>
  <c r="AO1228" i="18"/>
  <c r="AL1228" i="18"/>
  <c r="AK1228" i="18"/>
  <c r="Z1228" i="18"/>
  <c r="AA1228" i="18" s="1"/>
  <c r="T1228" i="18"/>
  <c r="U1228" i="18" s="1"/>
  <c r="M1228" i="18"/>
  <c r="O1228" i="18" s="1"/>
  <c r="A1228" i="18"/>
  <c r="A1229" i="18" s="1"/>
  <c r="A1230" i="18" s="1"/>
  <c r="A1231" i="18" s="1"/>
  <c r="A1232" i="18" s="1"/>
  <c r="A1233" i="18" s="1"/>
  <c r="A1234" i="18" s="1"/>
  <c r="A1235" i="18" s="1"/>
  <c r="A1236" i="18" s="1"/>
  <c r="A1237" i="18" s="1"/>
  <c r="A1238" i="18" s="1"/>
  <c r="A1239" i="18" s="1"/>
  <c r="A1240" i="18" s="1"/>
  <c r="A1241" i="18" s="1"/>
  <c r="A1242" i="18" s="1"/>
  <c r="A1243" i="18" s="1"/>
  <c r="A1244" i="18" s="1"/>
  <c r="AN1227" i="18"/>
  <c r="AJ1227" i="18"/>
  <c r="Y1227" i="18"/>
  <c r="S1227" i="18"/>
  <c r="L1227" i="18"/>
  <c r="AO1226" i="18"/>
  <c r="AL1226" i="18"/>
  <c r="AK1226" i="18"/>
  <c r="AA1226" i="18"/>
  <c r="Z1226" i="18"/>
  <c r="U1226" i="18"/>
  <c r="T1226" i="18"/>
  <c r="P1226" i="18"/>
  <c r="O1226" i="18"/>
  <c r="N1226" i="18"/>
  <c r="M1226" i="18"/>
  <c r="AO1225" i="18"/>
  <c r="AL1225" i="18"/>
  <c r="AK1225" i="18"/>
  <c r="Z1225" i="18"/>
  <c r="AA1225" i="18" s="1"/>
  <c r="U1225" i="18"/>
  <c r="T1225" i="18"/>
  <c r="P1225" i="18"/>
  <c r="O1225" i="18"/>
  <c r="N1225" i="18"/>
  <c r="M1225" i="18"/>
  <c r="AO1224" i="18"/>
  <c r="AL1224" i="18"/>
  <c r="AK1224" i="18"/>
  <c r="Z1224" i="18"/>
  <c r="AA1224" i="18" s="1"/>
  <c r="U1224" i="18"/>
  <c r="T1224" i="18"/>
  <c r="P1224" i="18"/>
  <c r="O1224" i="18"/>
  <c r="N1224" i="18"/>
  <c r="M1224" i="18"/>
  <c r="AO1223" i="18"/>
  <c r="AL1223" i="18"/>
  <c r="AK1223" i="18"/>
  <c r="Z1223" i="18"/>
  <c r="AA1223" i="18" s="1"/>
  <c r="U1223" i="18"/>
  <c r="T1223" i="18"/>
  <c r="P1223" i="18"/>
  <c r="O1223" i="18"/>
  <c r="N1223" i="18"/>
  <c r="M1223" i="18"/>
  <c r="AO1222" i="18"/>
  <c r="AL1222" i="18"/>
  <c r="AK1222" i="18"/>
  <c r="Z1222" i="18"/>
  <c r="AA1222" i="18" s="1"/>
  <c r="U1222" i="18"/>
  <c r="T1222" i="18"/>
  <c r="P1222" i="18"/>
  <c r="O1222" i="18"/>
  <c r="N1222" i="18"/>
  <c r="M1222" i="18"/>
  <c r="AO1221" i="18"/>
  <c r="AL1221" i="18"/>
  <c r="AK1221" i="18"/>
  <c r="Z1221" i="18"/>
  <c r="AA1221" i="18" s="1"/>
  <c r="U1221" i="18"/>
  <c r="T1221" i="18"/>
  <c r="P1221" i="18"/>
  <c r="O1221" i="18"/>
  <c r="N1221" i="18"/>
  <c r="M1221" i="18"/>
  <c r="AO1220" i="18"/>
  <c r="AL1220" i="18"/>
  <c r="AK1220" i="18"/>
  <c r="Z1220" i="18"/>
  <c r="AA1220" i="18" s="1"/>
  <c r="U1220" i="18"/>
  <c r="T1220" i="18"/>
  <c r="P1220" i="18"/>
  <c r="O1220" i="18"/>
  <c r="N1220" i="18"/>
  <c r="M1220" i="18"/>
  <c r="AO1219" i="18"/>
  <c r="AL1219" i="18"/>
  <c r="AK1219" i="18"/>
  <c r="Z1219" i="18"/>
  <c r="AA1219" i="18" s="1"/>
  <c r="U1219" i="18"/>
  <c r="T1219" i="18"/>
  <c r="P1219" i="18"/>
  <c r="O1219" i="18"/>
  <c r="N1219" i="18"/>
  <c r="M1219" i="18"/>
  <c r="AO1218" i="18"/>
  <c r="AL1218" i="18"/>
  <c r="AK1218" i="18"/>
  <c r="Z1218" i="18"/>
  <c r="AA1218" i="18" s="1"/>
  <c r="U1218" i="18"/>
  <c r="T1218" i="18"/>
  <c r="P1218" i="18"/>
  <c r="O1218" i="18"/>
  <c r="N1218" i="18"/>
  <c r="M1218" i="18"/>
  <c r="AO1217" i="18"/>
  <c r="AL1217" i="18"/>
  <c r="AK1217" i="18"/>
  <c r="Z1217" i="18"/>
  <c r="AA1217" i="18" s="1"/>
  <c r="U1217" i="18"/>
  <c r="T1217" i="18"/>
  <c r="P1217" i="18"/>
  <c r="O1217" i="18"/>
  <c r="N1217" i="18"/>
  <c r="M1217" i="18"/>
  <c r="AO1216" i="18"/>
  <c r="AL1216" i="18"/>
  <c r="AK1216" i="18"/>
  <c r="Z1216" i="18"/>
  <c r="AA1216" i="18" s="1"/>
  <c r="U1216" i="18"/>
  <c r="T1216" i="18"/>
  <c r="P1216" i="18"/>
  <c r="O1216" i="18"/>
  <c r="N1216" i="18"/>
  <c r="M1216" i="18"/>
  <c r="AO1215" i="18"/>
  <c r="AL1215" i="18"/>
  <c r="AK1215" i="18"/>
  <c r="Z1215" i="18"/>
  <c r="AA1215" i="18" s="1"/>
  <c r="U1215" i="18"/>
  <c r="T1215" i="18"/>
  <c r="N1215" i="18"/>
  <c r="P1215" i="18" s="1"/>
  <c r="M1215" i="18"/>
  <c r="O1215" i="18" s="1"/>
  <c r="AO1214" i="18"/>
  <c r="AK1214" i="18"/>
  <c r="AL1214" i="18" s="1"/>
  <c r="Z1214" i="18"/>
  <c r="AA1214" i="18" s="1"/>
  <c r="U1214" i="18"/>
  <c r="T1214" i="18"/>
  <c r="N1214" i="18"/>
  <c r="P1214" i="18" s="1"/>
  <c r="M1214" i="18"/>
  <c r="O1214" i="18" s="1"/>
  <c r="AO1213" i="18"/>
  <c r="AK1213" i="18"/>
  <c r="AL1213" i="18" s="1"/>
  <c r="Z1213" i="18"/>
  <c r="AA1213" i="18" s="1"/>
  <c r="U1213" i="18"/>
  <c r="T1213" i="18"/>
  <c r="N1213" i="18"/>
  <c r="P1213" i="18" s="1"/>
  <c r="M1213" i="18"/>
  <c r="O1213" i="18" s="1"/>
  <c r="A1213" i="18"/>
  <c r="A1214" i="18" s="1"/>
  <c r="A1215" i="18" s="1"/>
  <c r="A1216" i="18" s="1"/>
  <c r="A1217" i="18" s="1"/>
  <c r="A1218" i="18" s="1"/>
  <c r="A1219" i="18" s="1"/>
  <c r="A1220" i="18" s="1"/>
  <c r="A1221" i="18" s="1"/>
  <c r="A1222" i="18" s="1"/>
  <c r="A1223" i="18" s="1"/>
  <c r="A1224" i="18" s="1"/>
  <c r="A1225" i="18" s="1"/>
  <c r="A1226" i="18" s="1"/>
  <c r="AN1212" i="18"/>
  <c r="AJ1212" i="18"/>
  <c r="Y1212" i="18"/>
  <c r="X1212" i="18"/>
  <c r="S1212" i="18"/>
  <c r="L1212" i="18"/>
  <c r="AO1211" i="18"/>
  <c r="AL1211" i="18"/>
  <c r="AK1211" i="18"/>
  <c r="AA1211" i="18"/>
  <c r="Z1211" i="18"/>
  <c r="U1211" i="18"/>
  <c r="T1211" i="18"/>
  <c r="P1211" i="18"/>
  <c r="O1211" i="18"/>
  <c r="N1211" i="18"/>
  <c r="M1211" i="18"/>
  <c r="AO1210" i="18"/>
  <c r="AL1210" i="18"/>
  <c r="AK1210" i="18"/>
  <c r="AA1210" i="18"/>
  <c r="Z1210" i="18"/>
  <c r="U1210" i="18"/>
  <c r="T1210" i="18"/>
  <c r="P1210" i="18"/>
  <c r="O1210" i="18"/>
  <c r="N1210" i="18"/>
  <c r="M1210" i="18"/>
  <c r="AO1209" i="18"/>
  <c r="AL1209" i="18"/>
  <c r="AK1209" i="18"/>
  <c r="AA1209" i="18"/>
  <c r="Z1209" i="18"/>
  <c r="U1209" i="18"/>
  <c r="T1209" i="18"/>
  <c r="P1209" i="18"/>
  <c r="O1209" i="18"/>
  <c r="N1209" i="18"/>
  <c r="M1209" i="18"/>
  <c r="AO1208" i="18"/>
  <c r="AL1208" i="18"/>
  <c r="AK1208" i="18"/>
  <c r="AA1208" i="18"/>
  <c r="Z1208" i="18"/>
  <c r="U1208" i="18"/>
  <c r="T1208" i="18"/>
  <c r="P1208" i="18"/>
  <c r="O1208" i="18"/>
  <c r="N1208" i="18"/>
  <c r="M1208" i="18"/>
  <c r="AO1207" i="18"/>
  <c r="AL1207" i="18"/>
  <c r="AK1207" i="18"/>
  <c r="AA1207" i="18"/>
  <c r="Z1207" i="18"/>
  <c r="U1207" i="18"/>
  <c r="T1207" i="18"/>
  <c r="P1207" i="18"/>
  <c r="O1207" i="18"/>
  <c r="N1207" i="18"/>
  <c r="M1207" i="18"/>
  <c r="AO1206" i="18"/>
  <c r="AL1206" i="18"/>
  <c r="AK1206" i="18"/>
  <c r="AA1206" i="18"/>
  <c r="Z1206" i="18"/>
  <c r="U1206" i="18"/>
  <c r="T1206" i="18"/>
  <c r="N1206" i="18"/>
  <c r="P1206" i="18" s="1"/>
  <c r="M1206" i="18"/>
  <c r="O1206" i="18" s="1"/>
  <c r="AO1205" i="18"/>
  <c r="AL1205" i="18"/>
  <c r="AK1205" i="18"/>
  <c r="Z1205" i="18"/>
  <c r="AA1205" i="18" s="1"/>
  <c r="U1205" i="18"/>
  <c r="T1205" i="18"/>
  <c r="N1205" i="18"/>
  <c r="P1205" i="18" s="1"/>
  <c r="M1205" i="18"/>
  <c r="O1205" i="18" s="1"/>
  <c r="A1205" i="18"/>
  <c r="A1206" i="18" s="1"/>
  <c r="A1207" i="18" s="1"/>
  <c r="A1208" i="18" s="1"/>
  <c r="A1209" i="18" s="1"/>
  <c r="A1210" i="18" s="1"/>
  <c r="A1211" i="18" s="1"/>
  <c r="AN1204" i="18"/>
  <c r="AJ1204" i="18"/>
  <c r="Y1204" i="18"/>
  <c r="X1204" i="18"/>
  <c r="S1204" i="18"/>
  <c r="L1204" i="18"/>
  <c r="AO1203" i="18"/>
  <c r="AL1203" i="18"/>
  <c r="AK1203" i="18"/>
  <c r="AA1203" i="18"/>
  <c r="Z1203" i="18"/>
  <c r="U1203" i="18"/>
  <c r="T1203" i="18"/>
  <c r="P1203" i="18"/>
  <c r="O1203" i="18"/>
  <c r="N1203" i="18"/>
  <c r="M1203" i="18"/>
  <c r="AO1202" i="18"/>
  <c r="AL1202" i="18"/>
  <c r="AK1202" i="18"/>
  <c r="Z1202" i="18"/>
  <c r="AA1202" i="18" s="1"/>
  <c r="U1202" i="18"/>
  <c r="T1202" i="18"/>
  <c r="P1202" i="18"/>
  <c r="O1202" i="18"/>
  <c r="N1202" i="18"/>
  <c r="M1202" i="18"/>
  <c r="AO1201" i="18"/>
  <c r="AL1201" i="18"/>
  <c r="AK1201" i="18"/>
  <c r="Z1201" i="18"/>
  <c r="AA1201" i="18" s="1"/>
  <c r="U1201" i="18"/>
  <c r="T1201" i="18"/>
  <c r="P1201" i="18"/>
  <c r="O1201" i="18"/>
  <c r="N1201" i="18"/>
  <c r="M1201" i="18"/>
  <c r="AO1200" i="18"/>
  <c r="AL1200" i="18"/>
  <c r="AK1200" i="18"/>
  <c r="Z1200" i="18"/>
  <c r="AA1200" i="18" s="1"/>
  <c r="U1200" i="18"/>
  <c r="T1200" i="18"/>
  <c r="P1200" i="18"/>
  <c r="O1200" i="18"/>
  <c r="N1200" i="18"/>
  <c r="M1200" i="18"/>
  <c r="AO1199" i="18"/>
  <c r="AL1199" i="18"/>
  <c r="AK1199" i="18"/>
  <c r="Z1199" i="18"/>
  <c r="AA1199" i="18" s="1"/>
  <c r="U1199" i="18"/>
  <c r="T1199" i="18"/>
  <c r="P1199" i="18"/>
  <c r="O1199" i="18"/>
  <c r="N1199" i="18"/>
  <c r="M1199" i="18"/>
  <c r="AO1198" i="18"/>
  <c r="AL1198" i="18"/>
  <c r="AK1198" i="18"/>
  <c r="Z1198" i="18"/>
  <c r="AA1198" i="18" s="1"/>
  <c r="U1198" i="18"/>
  <c r="T1198" i="18"/>
  <c r="P1198" i="18"/>
  <c r="O1198" i="18"/>
  <c r="N1198" i="18"/>
  <c r="M1198" i="18"/>
  <c r="AO1197" i="18"/>
  <c r="AL1197" i="18"/>
  <c r="AK1197" i="18"/>
  <c r="Z1197" i="18"/>
  <c r="AA1197" i="18" s="1"/>
  <c r="U1197" i="18"/>
  <c r="T1197" i="18"/>
  <c r="P1197" i="18"/>
  <c r="O1197" i="18"/>
  <c r="N1197" i="18"/>
  <c r="M1197" i="18"/>
  <c r="AO1196" i="18"/>
  <c r="AK1196" i="18"/>
  <c r="AL1196" i="18" s="1"/>
  <c r="Z1196" i="18"/>
  <c r="AA1196" i="18" s="1"/>
  <c r="U1196" i="18"/>
  <c r="T1196" i="18"/>
  <c r="P1196" i="18"/>
  <c r="O1196" i="18"/>
  <c r="N1196" i="18"/>
  <c r="M1196" i="18"/>
  <c r="AO1195" i="18"/>
  <c r="AK1195" i="18"/>
  <c r="AL1195" i="18" s="1"/>
  <c r="Z1195" i="18"/>
  <c r="AA1195" i="18" s="1"/>
  <c r="U1195" i="18"/>
  <c r="T1195" i="18"/>
  <c r="N1195" i="18"/>
  <c r="P1195" i="18" s="1"/>
  <c r="M1195" i="18"/>
  <c r="O1195" i="18" s="1"/>
  <c r="A1195" i="18"/>
  <c r="A1196" i="18" s="1"/>
  <c r="A1197" i="18" s="1"/>
  <c r="A1198" i="18" s="1"/>
  <c r="A1199" i="18" s="1"/>
  <c r="A1200" i="18" s="1"/>
  <c r="A1201" i="18" s="1"/>
  <c r="A1202" i="18" s="1"/>
  <c r="A1203" i="18" s="1"/>
  <c r="AN1194" i="18"/>
  <c r="AJ1194" i="18"/>
  <c r="Y1194" i="18"/>
  <c r="X1194" i="18"/>
  <c r="S1194" i="18"/>
  <c r="L1194" i="18"/>
  <c r="AO1193" i="18"/>
  <c r="AL1193" i="18"/>
  <c r="AK1193" i="18"/>
  <c r="AA1193" i="18"/>
  <c r="Z1193" i="18"/>
  <c r="U1193" i="18"/>
  <c r="T1193" i="18"/>
  <c r="P1193" i="18"/>
  <c r="O1193" i="18"/>
  <c r="N1193" i="18"/>
  <c r="M1193" i="18"/>
  <c r="AO1192" i="18"/>
  <c r="AL1192" i="18"/>
  <c r="AK1192" i="18"/>
  <c r="Z1192" i="18"/>
  <c r="AA1192" i="18" s="1"/>
  <c r="U1192" i="18"/>
  <c r="T1192" i="18"/>
  <c r="P1192" i="18"/>
  <c r="O1192" i="18"/>
  <c r="N1192" i="18"/>
  <c r="M1192" i="18"/>
  <c r="AO1191" i="18"/>
  <c r="AL1191" i="18"/>
  <c r="AK1191" i="18"/>
  <c r="Z1191" i="18"/>
  <c r="AA1191" i="18" s="1"/>
  <c r="U1191" i="18"/>
  <c r="T1191" i="18"/>
  <c r="P1191" i="18"/>
  <c r="O1191" i="18"/>
  <c r="N1191" i="18"/>
  <c r="M1191" i="18"/>
  <c r="AO1190" i="18"/>
  <c r="AL1190" i="18"/>
  <c r="AK1190" i="18"/>
  <c r="Z1190" i="18"/>
  <c r="AA1190" i="18" s="1"/>
  <c r="U1190" i="18"/>
  <c r="T1190" i="18"/>
  <c r="P1190" i="18"/>
  <c r="O1190" i="18"/>
  <c r="N1190" i="18"/>
  <c r="M1190" i="18"/>
  <c r="AO1189" i="18"/>
  <c r="AL1189" i="18"/>
  <c r="AK1189" i="18"/>
  <c r="Z1189" i="18"/>
  <c r="AA1189" i="18" s="1"/>
  <c r="U1189" i="18"/>
  <c r="T1189" i="18"/>
  <c r="P1189" i="18"/>
  <c r="O1189" i="18"/>
  <c r="N1189" i="18"/>
  <c r="M1189" i="18"/>
  <c r="AO1188" i="18"/>
  <c r="AL1188" i="18"/>
  <c r="AK1188" i="18"/>
  <c r="Z1188" i="18"/>
  <c r="AA1188" i="18" s="1"/>
  <c r="U1188" i="18"/>
  <c r="T1188" i="18"/>
  <c r="P1188" i="18"/>
  <c r="O1188" i="18"/>
  <c r="N1188" i="18"/>
  <c r="M1188" i="18"/>
  <c r="AO1187" i="18"/>
  <c r="AL1187" i="18"/>
  <c r="AK1187" i="18"/>
  <c r="Z1187" i="18"/>
  <c r="AA1187" i="18" s="1"/>
  <c r="U1187" i="18"/>
  <c r="T1187" i="18"/>
  <c r="P1187" i="18"/>
  <c r="O1187" i="18"/>
  <c r="N1187" i="18"/>
  <c r="M1187" i="18"/>
  <c r="AO1186" i="18"/>
  <c r="AL1186" i="18"/>
  <c r="AK1186" i="18"/>
  <c r="Z1186" i="18"/>
  <c r="AA1186" i="18" s="1"/>
  <c r="U1186" i="18"/>
  <c r="T1186" i="18"/>
  <c r="P1186" i="18"/>
  <c r="O1186" i="18"/>
  <c r="N1186" i="18"/>
  <c r="M1186" i="18"/>
  <c r="AO1185" i="18"/>
  <c r="AL1185" i="18"/>
  <c r="AK1185" i="18"/>
  <c r="Z1185" i="18"/>
  <c r="AA1185" i="18" s="1"/>
  <c r="U1185" i="18"/>
  <c r="T1185" i="18"/>
  <c r="P1185" i="18"/>
  <c r="O1185" i="18"/>
  <c r="N1185" i="18"/>
  <c r="M1185" i="18"/>
  <c r="AO1184" i="18"/>
  <c r="AL1184" i="18"/>
  <c r="AK1184" i="18"/>
  <c r="Z1184" i="18"/>
  <c r="AA1184" i="18" s="1"/>
  <c r="U1184" i="18"/>
  <c r="T1184" i="18"/>
  <c r="N1184" i="18"/>
  <c r="P1184" i="18" s="1"/>
  <c r="M1184" i="18"/>
  <c r="O1184" i="18" s="1"/>
  <c r="AO1183" i="18"/>
  <c r="AL1183" i="18"/>
  <c r="AK1183" i="18"/>
  <c r="Z1183" i="18"/>
  <c r="AA1183" i="18" s="1"/>
  <c r="U1183" i="18"/>
  <c r="T1183" i="18"/>
  <c r="N1183" i="18"/>
  <c r="P1183" i="18" s="1"/>
  <c r="M1183" i="18"/>
  <c r="O1183" i="18" s="1"/>
  <c r="A1183" i="18"/>
  <c r="A1184" i="18" s="1"/>
  <c r="A1185" i="18" s="1"/>
  <c r="A1186" i="18" s="1"/>
  <c r="A1187" i="18" s="1"/>
  <c r="A1188" i="18" s="1"/>
  <c r="A1189" i="18" s="1"/>
  <c r="A1190" i="18" s="1"/>
  <c r="A1191" i="18" s="1"/>
  <c r="A1192" i="18" s="1"/>
  <c r="A1193" i="18" s="1"/>
  <c r="AN1182" i="18"/>
  <c r="AJ1182" i="18"/>
  <c r="Y1182" i="18"/>
  <c r="X1182" i="18"/>
  <c r="S1182" i="18"/>
  <c r="L1182" i="18"/>
  <c r="AO1181" i="18"/>
  <c r="AL1181" i="18"/>
  <c r="AK1181" i="18"/>
  <c r="AA1181" i="18"/>
  <c r="Z1181" i="18"/>
  <c r="U1181" i="18"/>
  <c r="T1181" i="18"/>
  <c r="P1181" i="18"/>
  <c r="O1181" i="18"/>
  <c r="N1181" i="18"/>
  <c r="M1181" i="18"/>
  <c r="AO1180" i="18"/>
  <c r="AL1180" i="18"/>
  <c r="AK1180" i="18"/>
  <c r="Z1180" i="18"/>
  <c r="AA1180" i="18" s="1"/>
  <c r="U1180" i="18"/>
  <c r="T1180" i="18"/>
  <c r="P1180" i="18"/>
  <c r="O1180" i="18"/>
  <c r="N1180" i="18"/>
  <c r="M1180" i="18"/>
  <c r="AO1179" i="18"/>
  <c r="AL1179" i="18"/>
  <c r="AK1179" i="18"/>
  <c r="Z1179" i="18"/>
  <c r="AA1179" i="18" s="1"/>
  <c r="U1179" i="18"/>
  <c r="T1179" i="18"/>
  <c r="P1179" i="18"/>
  <c r="O1179" i="18"/>
  <c r="N1179" i="18"/>
  <c r="M1179" i="18"/>
  <c r="AO1178" i="18"/>
  <c r="AL1178" i="18"/>
  <c r="AK1178" i="18"/>
  <c r="Z1178" i="18"/>
  <c r="AA1178" i="18" s="1"/>
  <c r="U1178" i="18"/>
  <c r="T1178" i="18"/>
  <c r="P1178" i="18"/>
  <c r="O1178" i="18"/>
  <c r="N1178" i="18"/>
  <c r="M1178" i="18"/>
  <c r="AO1177" i="18"/>
  <c r="AL1177" i="18"/>
  <c r="AK1177" i="18"/>
  <c r="Z1177" i="18"/>
  <c r="AA1177" i="18" s="1"/>
  <c r="U1177" i="18"/>
  <c r="T1177" i="18"/>
  <c r="P1177" i="18"/>
  <c r="O1177" i="18"/>
  <c r="N1177" i="18"/>
  <c r="M1177" i="18"/>
  <c r="AO1176" i="18"/>
  <c r="AL1176" i="18"/>
  <c r="AK1176" i="18"/>
  <c r="Z1176" i="18"/>
  <c r="AA1176" i="18" s="1"/>
  <c r="U1176" i="18"/>
  <c r="T1176" i="18"/>
  <c r="P1176" i="18"/>
  <c r="O1176" i="18"/>
  <c r="N1176" i="18"/>
  <c r="M1176" i="18"/>
  <c r="AO1175" i="18"/>
  <c r="AL1175" i="18"/>
  <c r="AK1175" i="18"/>
  <c r="Z1175" i="18"/>
  <c r="AA1175" i="18" s="1"/>
  <c r="U1175" i="18"/>
  <c r="T1175" i="18"/>
  <c r="P1175" i="18"/>
  <c r="O1175" i="18"/>
  <c r="N1175" i="18"/>
  <c r="M1175" i="18"/>
  <c r="AO1174" i="18"/>
  <c r="AL1174" i="18"/>
  <c r="AK1174" i="18"/>
  <c r="Z1174" i="18"/>
  <c r="AA1174" i="18" s="1"/>
  <c r="U1174" i="18"/>
  <c r="T1174" i="18"/>
  <c r="P1174" i="18"/>
  <c r="O1174" i="18"/>
  <c r="N1174" i="18"/>
  <c r="M1174" i="18"/>
  <c r="AO1173" i="18"/>
  <c r="AL1173" i="18"/>
  <c r="AK1173" i="18"/>
  <c r="Z1173" i="18"/>
  <c r="AA1173" i="18" s="1"/>
  <c r="U1173" i="18"/>
  <c r="T1173" i="18"/>
  <c r="P1173" i="18"/>
  <c r="O1173" i="18"/>
  <c r="N1173" i="18"/>
  <c r="M1173" i="18"/>
  <c r="AO1172" i="18"/>
  <c r="AL1172" i="18"/>
  <c r="AK1172" i="18"/>
  <c r="Z1172" i="18"/>
  <c r="AA1172" i="18" s="1"/>
  <c r="U1172" i="18"/>
  <c r="T1172" i="18"/>
  <c r="P1172" i="18"/>
  <c r="O1172" i="18"/>
  <c r="N1172" i="18"/>
  <c r="M1172" i="18"/>
  <c r="AO1171" i="18"/>
  <c r="AL1171" i="18"/>
  <c r="AK1171" i="18"/>
  <c r="Z1171" i="18"/>
  <c r="AA1171" i="18" s="1"/>
  <c r="U1171" i="18"/>
  <c r="T1171" i="18"/>
  <c r="P1171" i="18"/>
  <c r="O1171" i="18"/>
  <c r="N1171" i="18"/>
  <c r="M1171" i="18"/>
  <c r="AO1170" i="18"/>
  <c r="AL1170" i="18"/>
  <c r="AK1170" i="18"/>
  <c r="Z1170" i="18"/>
  <c r="AA1170" i="18" s="1"/>
  <c r="U1170" i="18"/>
  <c r="T1170" i="18"/>
  <c r="P1170" i="18"/>
  <c r="O1170" i="18"/>
  <c r="N1170" i="18"/>
  <c r="M1170" i="18"/>
  <c r="AO1169" i="18"/>
  <c r="AK1169" i="18"/>
  <c r="AL1169" i="18" s="1"/>
  <c r="Z1169" i="18"/>
  <c r="AA1169" i="18" s="1"/>
  <c r="U1169" i="18"/>
  <c r="T1169" i="18"/>
  <c r="P1169" i="18"/>
  <c r="O1169" i="18"/>
  <c r="N1169" i="18"/>
  <c r="M1169" i="18"/>
  <c r="AO1168" i="18"/>
  <c r="AK1168" i="18"/>
  <c r="AL1168" i="18" s="1"/>
  <c r="Z1168" i="18"/>
  <c r="AA1168" i="18" s="1"/>
  <c r="U1168" i="18"/>
  <c r="T1168" i="18"/>
  <c r="N1168" i="18"/>
  <c r="P1168" i="18" s="1"/>
  <c r="M1168" i="18"/>
  <c r="O1168" i="18" s="1"/>
  <c r="A1168" i="18"/>
  <c r="A1169" i="18" s="1"/>
  <c r="A1170" i="18" s="1"/>
  <c r="A1171" i="18" s="1"/>
  <c r="A1172" i="18" s="1"/>
  <c r="A1173" i="18" s="1"/>
  <c r="A1174" i="18" s="1"/>
  <c r="A1175" i="18" s="1"/>
  <c r="A1176" i="18" s="1"/>
  <c r="A1177" i="18" s="1"/>
  <c r="A1178" i="18" s="1"/>
  <c r="A1179" i="18" s="1"/>
  <c r="A1180" i="18" s="1"/>
  <c r="A1181" i="18" s="1"/>
  <c r="AN1167" i="18"/>
  <c r="AJ1167" i="18"/>
  <c r="Y1167" i="18"/>
  <c r="X1167" i="18"/>
  <c r="S1167" i="18"/>
  <c r="L1167" i="18"/>
  <c r="AO1166" i="18"/>
  <c r="AL1166" i="18"/>
  <c r="AK1166" i="18"/>
  <c r="AA1166" i="18"/>
  <c r="Z1166" i="18"/>
  <c r="U1166" i="18"/>
  <c r="T1166" i="18"/>
  <c r="P1166" i="18"/>
  <c r="O1166" i="18"/>
  <c r="N1166" i="18"/>
  <c r="M1166" i="18"/>
  <c r="AO1165" i="18"/>
  <c r="AL1165" i="18"/>
  <c r="AK1165" i="18"/>
  <c r="Z1165" i="18"/>
  <c r="AA1165" i="18" s="1"/>
  <c r="U1165" i="18"/>
  <c r="T1165" i="18"/>
  <c r="P1165" i="18"/>
  <c r="O1165" i="18"/>
  <c r="N1165" i="18"/>
  <c r="M1165" i="18"/>
  <c r="AO1164" i="18"/>
  <c r="AL1164" i="18"/>
  <c r="AK1164" i="18"/>
  <c r="Z1164" i="18"/>
  <c r="AA1164" i="18" s="1"/>
  <c r="U1164" i="18"/>
  <c r="T1164" i="18"/>
  <c r="P1164" i="18"/>
  <c r="O1164" i="18"/>
  <c r="N1164" i="18"/>
  <c r="M1164" i="18"/>
  <c r="AO1163" i="18"/>
  <c r="AL1163" i="18"/>
  <c r="AK1163" i="18"/>
  <c r="Z1163" i="18"/>
  <c r="AA1163" i="18" s="1"/>
  <c r="U1163" i="18"/>
  <c r="T1163" i="18"/>
  <c r="P1163" i="18"/>
  <c r="O1163" i="18"/>
  <c r="N1163" i="18"/>
  <c r="M1163" i="18"/>
  <c r="AO1162" i="18"/>
  <c r="AL1162" i="18"/>
  <c r="AK1162" i="18"/>
  <c r="Z1162" i="18"/>
  <c r="AA1162" i="18" s="1"/>
  <c r="U1162" i="18"/>
  <c r="T1162" i="18"/>
  <c r="P1162" i="18"/>
  <c r="O1162" i="18"/>
  <c r="N1162" i="18"/>
  <c r="M1162" i="18"/>
  <c r="AO1161" i="18"/>
  <c r="AL1161" i="18"/>
  <c r="AK1161" i="18"/>
  <c r="Z1161" i="18"/>
  <c r="AA1161" i="18" s="1"/>
  <c r="U1161" i="18"/>
  <c r="T1161" i="18"/>
  <c r="P1161" i="18"/>
  <c r="O1161" i="18"/>
  <c r="N1161" i="18"/>
  <c r="M1161" i="18"/>
  <c r="AO1160" i="18"/>
  <c r="AL1160" i="18"/>
  <c r="AK1160" i="18"/>
  <c r="Z1160" i="18"/>
  <c r="AA1160" i="18" s="1"/>
  <c r="U1160" i="18"/>
  <c r="T1160" i="18"/>
  <c r="P1160" i="18"/>
  <c r="O1160" i="18"/>
  <c r="N1160" i="18"/>
  <c r="M1160" i="18"/>
  <c r="AO1159" i="18"/>
  <c r="AL1159" i="18"/>
  <c r="AK1159" i="18"/>
  <c r="Z1159" i="18"/>
  <c r="AA1159" i="18" s="1"/>
  <c r="U1159" i="18"/>
  <c r="T1159" i="18"/>
  <c r="P1159" i="18"/>
  <c r="O1159" i="18"/>
  <c r="N1159" i="18"/>
  <c r="M1159" i="18"/>
  <c r="AO1158" i="18"/>
  <c r="AL1158" i="18"/>
  <c r="AK1158" i="18"/>
  <c r="Z1158" i="18"/>
  <c r="AA1158" i="18" s="1"/>
  <c r="U1158" i="18"/>
  <c r="T1158" i="18"/>
  <c r="P1158" i="18"/>
  <c r="O1158" i="18"/>
  <c r="N1158" i="18"/>
  <c r="M1158" i="18"/>
  <c r="AO1157" i="18"/>
  <c r="AK1157" i="18"/>
  <c r="AL1157" i="18" s="1"/>
  <c r="Z1157" i="18"/>
  <c r="AA1157" i="18" s="1"/>
  <c r="U1157" i="18"/>
  <c r="T1157" i="18"/>
  <c r="P1157" i="18"/>
  <c r="O1157" i="18"/>
  <c r="N1157" i="18"/>
  <c r="M1157" i="18"/>
  <c r="AO1156" i="18"/>
  <c r="AK1156" i="18"/>
  <c r="AL1156" i="18" s="1"/>
  <c r="Z1156" i="18"/>
  <c r="AA1156" i="18" s="1"/>
  <c r="U1156" i="18"/>
  <c r="T1156" i="18"/>
  <c r="N1156" i="18"/>
  <c r="P1156" i="18" s="1"/>
  <c r="M1156" i="18"/>
  <c r="O1156" i="18" s="1"/>
  <c r="A1156" i="18"/>
  <c r="A1157" i="18" s="1"/>
  <c r="A1158" i="18" s="1"/>
  <c r="A1159" i="18" s="1"/>
  <c r="A1160" i="18" s="1"/>
  <c r="A1161" i="18" s="1"/>
  <c r="A1162" i="18" s="1"/>
  <c r="A1163" i="18" s="1"/>
  <c r="A1164" i="18" s="1"/>
  <c r="A1165" i="18" s="1"/>
  <c r="A1166" i="18" s="1"/>
  <c r="AN1155" i="18"/>
  <c r="AJ1155" i="18"/>
  <c r="Y1155" i="18"/>
  <c r="X1155" i="18"/>
  <c r="S1155" i="18"/>
  <c r="L1155" i="18"/>
  <c r="AO1154" i="18"/>
  <c r="AL1154" i="18"/>
  <c r="AK1154" i="18"/>
  <c r="AA1154" i="18"/>
  <c r="Z1154" i="18"/>
  <c r="U1154" i="18"/>
  <c r="T1154" i="18"/>
  <c r="P1154" i="18"/>
  <c r="O1154" i="18"/>
  <c r="N1154" i="18"/>
  <c r="M1154" i="18"/>
  <c r="AO1153" i="18"/>
  <c r="AL1153" i="18"/>
  <c r="AK1153" i="18"/>
  <c r="Z1153" i="18"/>
  <c r="AA1153" i="18" s="1"/>
  <c r="U1153" i="18"/>
  <c r="T1153" i="18"/>
  <c r="P1153" i="18"/>
  <c r="O1153" i="18"/>
  <c r="N1153" i="18"/>
  <c r="M1153" i="18"/>
  <c r="AO1152" i="18"/>
  <c r="AL1152" i="18"/>
  <c r="AK1152" i="18"/>
  <c r="Z1152" i="18"/>
  <c r="AA1152" i="18" s="1"/>
  <c r="U1152" i="18"/>
  <c r="T1152" i="18"/>
  <c r="P1152" i="18"/>
  <c r="O1152" i="18"/>
  <c r="N1152" i="18"/>
  <c r="M1152" i="18"/>
  <c r="AO1151" i="18"/>
  <c r="AL1151" i="18"/>
  <c r="AK1151" i="18"/>
  <c r="Z1151" i="18"/>
  <c r="AA1151" i="18" s="1"/>
  <c r="U1151" i="18"/>
  <c r="T1151" i="18"/>
  <c r="P1151" i="18"/>
  <c r="O1151" i="18"/>
  <c r="N1151" i="18"/>
  <c r="M1151" i="18"/>
  <c r="AO1150" i="18"/>
  <c r="AL1150" i="18"/>
  <c r="AK1150" i="18"/>
  <c r="Z1150" i="18"/>
  <c r="AA1150" i="18" s="1"/>
  <c r="U1150" i="18"/>
  <c r="T1150" i="18"/>
  <c r="P1150" i="18"/>
  <c r="O1150" i="18"/>
  <c r="N1150" i="18"/>
  <c r="M1150" i="18"/>
  <c r="AO1149" i="18"/>
  <c r="AL1149" i="18"/>
  <c r="AK1149" i="18"/>
  <c r="Z1149" i="18"/>
  <c r="AA1149" i="18" s="1"/>
  <c r="U1149" i="18"/>
  <c r="T1149" i="18"/>
  <c r="P1149" i="18"/>
  <c r="O1149" i="18"/>
  <c r="N1149" i="18"/>
  <c r="M1149" i="18"/>
  <c r="AO1148" i="18"/>
  <c r="AL1148" i="18"/>
  <c r="AK1148" i="18"/>
  <c r="Z1148" i="18"/>
  <c r="X1148" i="18"/>
  <c r="X1138" i="18" s="1"/>
  <c r="U1148" i="18"/>
  <c r="T1148" i="18"/>
  <c r="P1148" i="18"/>
  <c r="O1148" i="18"/>
  <c r="N1148" i="18"/>
  <c r="M1148" i="18"/>
  <c r="AO1147" i="18"/>
  <c r="AL1147" i="18"/>
  <c r="AK1147" i="18"/>
  <c r="Z1147" i="18"/>
  <c r="AA1147" i="18" s="1"/>
  <c r="U1147" i="18"/>
  <c r="T1147" i="18"/>
  <c r="P1147" i="18"/>
  <c r="O1147" i="18"/>
  <c r="N1147" i="18"/>
  <c r="M1147" i="18"/>
  <c r="AO1146" i="18"/>
  <c r="AL1146" i="18"/>
  <c r="AK1146" i="18"/>
  <c r="Z1146" i="18"/>
  <c r="AA1146" i="18" s="1"/>
  <c r="U1146" i="18"/>
  <c r="T1146" i="18"/>
  <c r="P1146" i="18"/>
  <c r="O1146" i="18"/>
  <c r="N1146" i="18"/>
  <c r="M1146" i="18"/>
  <c r="AO1145" i="18"/>
  <c r="AL1145" i="18"/>
  <c r="AK1145" i="18"/>
  <c r="Z1145" i="18"/>
  <c r="AA1145" i="18" s="1"/>
  <c r="U1145" i="18"/>
  <c r="T1145" i="18"/>
  <c r="P1145" i="18"/>
  <c r="O1145" i="18"/>
  <c r="N1145" i="18"/>
  <c r="M1145" i="18"/>
  <c r="AO1144" i="18"/>
  <c r="AL1144" i="18"/>
  <c r="AK1144" i="18"/>
  <c r="Z1144" i="18"/>
  <c r="AA1144" i="18" s="1"/>
  <c r="U1144" i="18"/>
  <c r="T1144" i="18"/>
  <c r="P1144" i="18"/>
  <c r="O1144" i="18"/>
  <c r="N1144" i="18"/>
  <c r="M1144" i="18"/>
  <c r="AO1143" i="18"/>
  <c r="AL1143" i="18"/>
  <c r="AK1143" i="18"/>
  <c r="Z1143" i="18"/>
  <c r="AA1143" i="18" s="1"/>
  <c r="U1143" i="18"/>
  <c r="T1143" i="18"/>
  <c r="P1143" i="18"/>
  <c r="O1143" i="18"/>
  <c r="N1143" i="18"/>
  <c r="M1143" i="18"/>
  <c r="AO1142" i="18"/>
  <c r="AL1142" i="18"/>
  <c r="AK1142" i="18"/>
  <c r="Z1142" i="18"/>
  <c r="AA1142" i="18" s="1"/>
  <c r="U1142" i="18"/>
  <c r="T1142" i="18"/>
  <c r="P1142" i="18"/>
  <c r="O1142" i="18"/>
  <c r="N1142" i="18"/>
  <c r="M1142" i="18"/>
  <c r="AO1141" i="18"/>
  <c r="AL1141" i="18"/>
  <c r="AK1141" i="18"/>
  <c r="Z1141" i="18"/>
  <c r="AA1141" i="18" s="1"/>
  <c r="U1141" i="18"/>
  <c r="T1141" i="18"/>
  <c r="P1141" i="18"/>
  <c r="O1141" i="18"/>
  <c r="N1141" i="18"/>
  <c r="M1141" i="18"/>
  <c r="AO1140" i="18"/>
  <c r="AK1140" i="18"/>
  <c r="AL1140" i="18" s="1"/>
  <c r="Z1140" i="18"/>
  <c r="AA1140" i="18" s="1"/>
  <c r="U1140" i="18"/>
  <c r="T1140" i="18"/>
  <c r="P1140" i="18"/>
  <c r="O1140" i="18"/>
  <c r="N1140" i="18"/>
  <c r="M1140" i="18"/>
  <c r="AO1139" i="18"/>
  <c r="AK1139" i="18"/>
  <c r="AL1139" i="18" s="1"/>
  <c r="Z1139" i="18"/>
  <c r="AA1139" i="18" s="1"/>
  <c r="U1139" i="18"/>
  <c r="T1139" i="18"/>
  <c r="N1139" i="18"/>
  <c r="P1139" i="18" s="1"/>
  <c r="M1139" i="18"/>
  <c r="O1139" i="18" s="1"/>
  <c r="A1139" i="18"/>
  <c r="A1140" i="18" s="1"/>
  <c r="A1141" i="18" s="1"/>
  <c r="A1142" i="18" s="1"/>
  <c r="A1143" i="18" s="1"/>
  <c r="A1144" i="18" s="1"/>
  <c r="A1145" i="18" s="1"/>
  <c r="A1146" i="18" s="1"/>
  <c r="A1147" i="18" s="1"/>
  <c r="A1148" i="18" s="1"/>
  <c r="A1149" i="18" s="1"/>
  <c r="A1150" i="18" s="1"/>
  <c r="A1151" i="18" s="1"/>
  <c r="A1152" i="18" s="1"/>
  <c r="A1153" i="18" s="1"/>
  <c r="A1154" i="18" s="1"/>
  <c r="AN1138" i="18"/>
  <c r="AJ1138" i="18"/>
  <c r="Y1138" i="18"/>
  <c r="S1138" i="18"/>
  <c r="L1138" i="18"/>
  <c r="AO1137" i="18"/>
  <c r="AL1137" i="18"/>
  <c r="AK1137" i="18"/>
  <c r="AA1137" i="18"/>
  <c r="Z1137" i="18"/>
  <c r="U1137" i="18"/>
  <c r="T1137" i="18"/>
  <c r="P1137" i="18"/>
  <c r="O1137" i="18"/>
  <c r="N1137" i="18"/>
  <c r="M1137" i="18"/>
  <c r="AO1136" i="18"/>
  <c r="AL1136" i="18"/>
  <c r="AK1136" i="18"/>
  <c r="AA1136" i="18"/>
  <c r="Z1136" i="18"/>
  <c r="U1136" i="18"/>
  <c r="T1136" i="18"/>
  <c r="P1136" i="18"/>
  <c r="O1136" i="18"/>
  <c r="N1136" i="18"/>
  <c r="M1136" i="18"/>
  <c r="AO1135" i="18"/>
  <c r="AL1135" i="18"/>
  <c r="AK1135" i="18"/>
  <c r="Z1135" i="18"/>
  <c r="AA1135" i="18" s="1"/>
  <c r="U1135" i="18"/>
  <c r="T1135" i="18"/>
  <c r="P1135" i="18"/>
  <c r="O1135" i="18"/>
  <c r="N1135" i="18"/>
  <c r="M1135" i="18"/>
  <c r="AO1134" i="18"/>
  <c r="AL1134" i="18"/>
  <c r="AK1134" i="18"/>
  <c r="Z1134" i="18"/>
  <c r="AA1134" i="18" s="1"/>
  <c r="U1134" i="18"/>
  <c r="T1134" i="18"/>
  <c r="P1134" i="18"/>
  <c r="O1134" i="18"/>
  <c r="N1134" i="18"/>
  <c r="M1134" i="18"/>
  <c r="AO1133" i="18"/>
  <c r="AL1133" i="18"/>
  <c r="AK1133" i="18"/>
  <c r="Z1133" i="18"/>
  <c r="AA1133" i="18" s="1"/>
  <c r="U1133" i="18"/>
  <c r="T1133" i="18"/>
  <c r="P1133" i="18"/>
  <c r="O1133" i="18"/>
  <c r="N1133" i="18"/>
  <c r="M1133" i="18"/>
  <c r="AO1132" i="18"/>
  <c r="AL1132" i="18"/>
  <c r="AK1132" i="18"/>
  <c r="Z1132" i="18"/>
  <c r="AA1132" i="18" s="1"/>
  <c r="U1132" i="18"/>
  <c r="T1132" i="18"/>
  <c r="P1132" i="18"/>
  <c r="O1132" i="18"/>
  <c r="N1132" i="18"/>
  <c r="M1132" i="18"/>
  <c r="AO1131" i="18"/>
  <c r="AL1131" i="18"/>
  <c r="AK1131" i="18"/>
  <c r="Z1131" i="18"/>
  <c r="AA1131" i="18" s="1"/>
  <c r="U1131" i="18"/>
  <c r="T1131" i="18"/>
  <c r="P1131" i="18"/>
  <c r="O1131" i="18"/>
  <c r="N1131" i="18"/>
  <c r="M1131" i="18"/>
  <c r="AO1130" i="18"/>
  <c r="AL1130" i="18"/>
  <c r="AK1130" i="18"/>
  <c r="Z1130" i="18"/>
  <c r="AA1130" i="18" s="1"/>
  <c r="U1130" i="18"/>
  <c r="T1130" i="18"/>
  <c r="P1130" i="18"/>
  <c r="O1130" i="18"/>
  <c r="N1130" i="18"/>
  <c r="M1130" i="18"/>
  <c r="AO1129" i="18"/>
  <c r="AL1129" i="18"/>
  <c r="AK1129" i="18"/>
  <c r="Z1129" i="18"/>
  <c r="AA1129" i="18" s="1"/>
  <c r="U1129" i="18"/>
  <c r="T1129" i="18"/>
  <c r="P1129" i="18"/>
  <c r="O1129" i="18"/>
  <c r="N1129" i="18"/>
  <c r="M1129" i="18"/>
  <c r="AO1128" i="18"/>
  <c r="AL1128" i="18"/>
  <c r="AK1128" i="18"/>
  <c r="Z1128" i="18"/>
  <c r="AA1128" i="18" s="1"/>
  <c r="U1128" i="18"/>
  <c r="T1128" i="18"/>
  <c r="P1128" i="18"/>
  <c r="O1128" i="18"/>
  <c r="N1128" i="18"/>
  <c r="M1128" i="18"/>
  <c r="AO1127" i="18"/>
  <c r="AL1127" i="18"/>
  <c r="AK1127" i="18"/>
  <c r="Z1127" i="18"/>
  <c r="AA1127" i="18" s="1"/>
  <c r="U1127" i="18"/>
  <c r="T1127" i="18"/>
  <c r="P1127" i="18"/>
  <c r="O1127" i="18"/>
  <c r="N1127" i="18"/>
  <c r="M1127" i="18"/>
  <c r="AO1126" i="18"/>
  <c r="AL1126" i="18"/>
  <c r="AK1126" i="18"/>
  <c r="Z1126" i="18"/>
  <c r="AA1126" i="18" s="1"/>
  <c r="U1126" i="18"/>
  <c r="T1126" i="18"/>
  <c r="P1126" i="18"/>
  <c r="O1126" i="18"/>
  <c r="N1126" i="18"/>
  <c r="M1126" i="18"/>
  <c r="AO1125" i="18"/>
  <c r="AL1125" i="18"/>
  <c r="AK1125" i="18"/>
  <c r="Z1125" i="18"/>
  <c r="AA1125" i="18" s="1"/>
  <c r="U1125" i="18"/>
  <c r="T1125" i="18"/>
  <c r="P1125" i="18"/>
  <c r="O1125" i="18"/>
  <c r="N1125" i="18"/>
  <c r="M1125" i="18"/>
  <c r="AO1124" i="18"/>
  <c r="AL1124" i="18"/>
  <c r="AK1124" i="18"/>
  <c r="Z1124" i="18"/>
  <c r="AA1124" i="18" s="1"/>
  <c r="U1124" i="18"/>
  <c r="T1124" i="18"/>
  <c r="P1124" i="18"/>
  <c r="O1124" i="18"/>
  <c r="N1124" i="18"/>
  <c r="M1124" i="18"/>
  <c r="AO1123" i="18"/>
  <c r="AL1123" i="18"/>
  <c r="AK1123" i="18"/>
  <c r="Z1123" i="18"/>
  <c r="AA1123" i="18" s="1"/>
  <c r="U1123" i="18"/>
  <c r="T1123" i="18"/>
  <c r="P1123" i="18"/>
  <c r="O1123" i="18"/>
  <c r="N1123" i="18"/>
  <c r="M1123" i="18"/>
  <c r="AO1122" i="18"/>
  <c r="AL1122" i="18"/>
  <c r="AK1122" i="18"/>
  <c r="Z1122" i="18"/>
  <c r="AA1122" i="18" s="1"/>
  <c r="U1122" i="18"/>
  <c r="T1122" i="18"/>
  <c r="N1122" i="18"/>
  <c r="P1122" i="18" s="1"/>
  <c r="M1122" i="18"/>
  <c r="O1122" i="18" s="1"/>
  <c r="A1122" i="18"/>
  <c r="A1123" i="18" s="1"/>
  <c r="A1124" i="18" s="1"/>
  <c r="A1125" i="18" s="1"/>
  <c r="A1126" i="18" s="1"/>
  <c r="A1127" i="18" s="1"/>
  <c r="A1128" i="18" s="1"/>
  <c r="A1129" i="18" s="1"/>
  <c r="A1130" i="18" s="1"/>
  <c r="A1131" i="18" s="1"/>
  <c r="A1132" i="18" s="1"/>
  <c r="A1133" i="18" s="1"/>
  <c r="A1134" i="18" s="1"/>
  <c r="A1135" i="18" s="1"/>
  <c r="A1136" i="18" s="1"/>
  <c r="A1137" i="18" s="1"/>
  <c r="AN1121" i="18"/>
  <c r="AJ1121" i="18"/>
  <c r="Y1121" i="18"/>
  <c r="X1121" i="18"/>
  <c r="S1121" i="18"/>
  <c r="L1121" i="18"/>
  <c r="AO1120" i="18"/>
  <c r="AL1120" i="18"/>
  <c r="AK1120" i="18"/>
  <c r="AA1120" i="18"/>
  <c r="Z1120" i="18"/>
  <c r="U1120" i="18"/>
  <c r="T1120" i="18"/>
  <c r="P1120" i="18"/>
  <c r="O1120" i="18"/>
  <c r="N1120" i="18"/>
  <c r="M1120" i="18"/>
  <c r="AO1119" i="18"/>
  <c r="AL1119" i="18"/>
  <c r="AK1119" i="18"/>
  <c r="AA1119" i="18"/>
  <c r="Z1119" i="18"/>
  <c r="U1119" i="18"/>
  <c r="T1119" i="18"/>
  <c r="P1119" i="18"/>
  <c r="O1119" i="18"/>
  <c r="N1119" i="18"/>
  <c r="M1119" i="18"/>
  <c r="AO1118" i="18"/>
  <c r="AL1118" i="18"/>
  <c r="AK1118" i="18"/>
  <c r="Z1118" i="18"/>
  <c r="AA1118" i="18" s="1"/>
  <c r="U1118" i="18"/>
  <c r="T1118" i="18"/>
  <c r="P1118" i="18"/>
  <c r="O1118" i="18"/>
  <c r="N1118" i="18"/>
  <c r="M1118" i="18"/>
  <c r="AO1117" i="18"/>
  <c r="AL1117" i="18"/>
  <c r="AK1117" i="18"/>
  <c r="Z1117" i="18"/>
  <c r="AA1117" i="18" s="1"/>
  <c r="U1117" i="18"/>
  <c r="T1117" i="18"/>
  <c r="P1117" i="18"/>
  <c r="O1117" i="18"/>
  <c r="N1117" i="18"/>
  <c r="M1117" i="18"/>
  <c r="AO1116" i="18"/>
  <c r="AL1116" i="18"/>
  <c r="AK1116" i="18"/>
  <c r="Z1116" i="18"/>
  <c r="AA1116" i="18" s="1"/>
  <c r="U1116" i="18"/>
  <c r="T1116" i="18"/>
  <c r="P1116" i="18"/>
  <c r="O1116" i="18"/>
  <c r="N1116" i="18"/>
  <c r="M1116" i="18"/>
  <c r="AO1115" i="18"/>
  <c r="AL1115" i="18"/>
  <c r="AK1115" i="18"/>
  <c r="Z1115" i="18"/>
  <c r="AA1115" i="18" s="1"/>
  <c r="U1115" i="18"/>
  <c r="T1115" i="18"/>
  <c r="P1115" i="18"/>
  <c r="O1115" i="18"/>
  <c r="N1115" i="18"/>
  <c r="M1115" i="18"/>
  <c r="AO1114" i="18"/>
  <c r="AL1114" i="18"/>
  <c r="AK1114" i="18"/>
  <c r="Z1114" i="18"/>
  <c r="AA1114" i="18" s="1"/>
  <c r="U1114" i="18"/>
  <c r="T1114" i="18"/>
  <c r="P1114" i="18"/>
  <c r="O1114" i="18"/>
  <c r="N1114" i="18"/>
  <c r="M1114" i="18"/>
  <c r="AO1113" i="18"/>
  <c r="AL1113" i="18"/>
  <c r="AK1113" i="18"/>
  <c r="Z1113" i="18"/>
  <c r="AA1113" i="18" s="1"/>
  <c r="U1113" i="18"/>
  <c r="T1113" i="18"/>
  <c r="P1113" i="18"/>
  <c r="O1113" i="18"/>
  <c r="N1113" i="18"/>
  <c r="M1113" i="18"/>
  <c r="AO1112" i="18"/>
  <c r="AL1112" i="18"/>
  <c r="AK1112" i="18"/>
  <c r="Z1112" i="18"/>
  <c r="AA1112" i="18" s="1"/>
  <c r="U1112" i="18"/>
  <c r="T1112" i="18"/>
  <c r="P1112" i="18"/>
  <c r="O1112" i="18"/>
  <c r="N1112" i="18"/>
  <c r="M1112" i="18"/>
  <c r="AO1111" i="18"/>
  <c r="AL1111" i="18"/>
  <c r="AK1111" i="18"/>
  <c r="Z1111" i="18"/>
  <c r="AA1111" i="18" s="1"/>
  <c r="U1111" i="18"/>
  <c r="T1111" i="18"/>
  <c r="P1111" i="18"/>
  <c r="O1111" i="18"/>
  <c r="N1111" i="18"/>
  <c r="M1111" i="18"/>
  <c r="AO1110" i="18"/>
  <c r="AL1110" i="18"/>
  <c r="AK1110" i="18"/>
  <c r="Z1110" i="18"/>
  <c r="AA1110" i="18" s="1"/>
  <c r="U1110" i="18"/>
  <c r="T1110" i="18"/>
  <c r="P1110" i="18"/>
  <c r="O1110" i="18"/>
  <c r="N1110" i="18"/>
  <c r="M1110" i="18"/>
  <c r="AO1109" i="18"/>
  <c r="AL1109" i="18"/>
  <c r="AK1109" i="18"/>
  <c r="Z1109" i="18"/>
  <c r="AA1109" i="18" s="1"/>
  <c r="U1109" i="18"/>
  <c r="T1109" i="18"/>
  <c r="P1109" i="18"/>
  <c r="O1109" i="18"/>
  <c r="N1109" i="18"/>
  <c r="M1109" i="18"/>
  <c r="AO1108" i="18"/>
  <c r="AL1108" i="18"/>
  <c r="AK1108" i="18"/>
  <c r="Z1108" i="18"/>
  <c r="X1108" i="18"/>
  <c r="T1108" i="18"/>
  <c r="U1108" i="18" s="1"/>
  <c r="P1108" i="18"/>
  <c r="O1108" i="18"/>
  <c r="N1108" i="18"/>
  <c r="M1108" i="18"/>
  <c r="AO1107" i="18"/>
  <c r="AL1107" i="18"/>
  <c r="AK1107" i="18"/>
  <c r="Z1107" i="18"/>
  <c r="AA1107" i="18" s="1"/>
  <c r="T1107" i="18"/>
  <c r="U1107" i="18" s="1"/>
  <c r="P1107" i="18"/>
  <c r="O1107" i="18"/>
  <c r="N1107" i="18"/>
  <c r="M1107" i="18"/>
  <c r="AO1106" i="18"/>
  <c r="AL1106" i="18"/>
  <c r="AK1106" i="18"/>
  <c r="Z1106" i="18"/>
  <c r="AA1106" i="18" s="1"/>
  <c r="X1106" i="18"/>
  <c r="T1106" i="18"/>
  <c r="U1106" i="18" s="1"/>
  <c r="P1106" i="18"/>
  <c r="O1106" i="18"/>
  <c r="N1106" i="18"/>
  <c r="M1106" i="18"/>
  <c r="AO1105" i="18"/>
  <c r="AK1105" i="18"/>
  <c r="AL1105" i="18" s="1"/>
  <c r="Z1105" i="18"/>
  <c r="AA1105" i="18" s="1"/>
  <c r="T1105" i="18"/>
  <c r="U1105" i="18" s="1"/>
  <c r="P1105" i="18"/>
  <c r="O1105" i="18"/>
  <c r="N1105" i="18"/>
  <c r="M1105" i="18"/>
  <c r="AO1104" i="18"/>
  <c r="AK1104" i="18"/>
  <c r="AL1104" i="18" s="1"/>
  <c r="Z1104" i="18"/>
  <c r="AA1104" i="18" s="1"/>
  <c r="T1104" i="18"/>
  <c r="U1104" i="18" s="1"/>
  <c r="M1104" i="18"/>
  <c r="O1104" i="18" s="1"/>
  <c r="A1104" i="18"/>
  <c r="A1105" i="18" s="1"/>
  <c r="A1106" i="18" s="1"/>
  <c r="A1107" i="18" s="1"/>
  <c r="A1108" i="18" s="1"/>
  <c r="A1109" i="18" s="1"/>
  <c r="A1110" i="18" s="1"/>
  <c r="A1111" i="18" s="1"/>
  <c r="A1112" i="18" s="1"/>
  <c r="A1113" i="18" s="1"/>
  <c r="A1114" i="18" s="1"/>
  <c r="A1115" i="18" s="1"/>
  <c r="A1116" i="18" s="1"/>
  <c r="A1117" i="18" s="1"/>
  <c r="A1118" i="18" s="1"/>
  <c r="A1119" i="18" s="1"/>
  <c r="A1120" i="18" s="1"/>
  <c r="AN1103" i="18"/>
  <c r="AJ1103" i="18"/>
  <c r="Y1103" i="18"/>
  <c r="S1103" i="18"/>
  <c r="L1103" i="18"/>
  <c r="AO1102" i="18"/>
  <c r="AL1102" i="18"/>
  <c r="AK1102" i="18"/>
  <c r="AA1102" i="18"/>
  <c r="Z1102" i="18"/>
  <c r="U1102" i="18"/>
  <c r="T1102" i="18"/>
  <c r="P1102" i="18"/>
  <c r="O1102" i="18"/>
  <c r="N1102" i="18"/>
  <c r="M1102" i="18"/>
  <c r="AO1101" i="18"/>
  <c r="AL1101" i="18"/>
  <c r="AK1101" i="18"/>
  <c r="AA1101" i="18"/>
  <c r="Z1101" i="18"/>
  <c r="U1101" i="18"/>
  <c r="T1101" i="18"/>
  <c r="P1101" i="18"/>
  <c r="O1101" i="18"/>
  <c r="N1101" i="18"/>
  <c r="M1101" i="18"/>
  <c r="AO1100" i="18"/>
  <c r="AL1100" i="18"/>
  <c r="AK1100" i="18"/>
  <c r="AA1100" i="18"/>
  <c r="Z1100" i="18"/>
  <c r="U1100" i="18"/>
  <c r="T1100" i="18"/>
  <c r="P1100" i="18"/>
  <c r="O1100" i="18"/>
  <c r="N1100" i="18"/>
  <c r="M1100" i="18"/>
  <c r="AO1099" i="18"/>
  <c r="AL1099" i="18"/>
  <c r="AK1099" i="18"/>
  <c r="AA1099" i="18"/>
  <c r="Z1099" i="18"/>
  <c r="U1099" i="18"/>
  <c r="T1099" i="18"/>
  <c r="P1099" i="18"/>
  <c r="O1099" i="18"/>
  <c r="N1099" i="18"/>
  <c r="M1099" i="18"/>
  <c r="AO1098" i="18"/>
  <c r="AL1098" i="18"/>
  <c r="AK1098" i="18"/>
  <c r="AA1098" i="18"/>
  <c r="Z1098" i="18"/>
  <c r="U1098" i="18"/>
  <c r="T1098" i="18"/>
  <c r="P1098" i="18"/>
  <c r="O1098" i="18"/>
  <c r="N1098" i="18"/>
  <c r="M1098" i="18"/>
  <c r="AO1097" i="18"/>
  <c r="AL1097" i="18"/>
  <c r="AK1097" i="18"/>
  <c r="AA1097" i="18"/>
  <c r="Z1097" i="18"/>
  <c r="U1097" i="18"/>
  <c r="T1097" i="18"/>
  <c r="P1097" i="18"/>
  <c r="O1097" i="18"/>
  <c r="N1097" i="18"/>
  <c r="M1097" i="18"/>
  <c r="AO1096" i="18"/>
  <c r="AL1096" i="18"/>
  <c r="AK1096" i="18"/>
  <c r="Z1096" i="18"/>
  <c r="AA1096" i="18" s="1"/>
  <c r="T1096" i="18"/>
  <c r="U1096" i="18" s="1"/>
  <c r="P1096" i="18"/>
  <c r="O1096" i="18"/>
  <c r="N1096" i="18"/>
  <c r="M1096" i="18"/>
  <c r="AO1095" i="18"/>
  <c r="AL1095" i="18"/>
  <c r="AK1095" i="18"/>
  <c r="Z1095" i="18"/>
  <c r="AA1095" i="18" s="1"/>
  <c r="T1095" i="18"/>
  <c r="U1095" i="18" s="1"/>
  <c r="P1095" i="18"/>
  <c r="O1095" i="18"/>
  <c r="N1095" i="18"/>
  <c r="M1095" i="18"/>
  <c r="AO1094" i="18"/>
  <c r="AL1094" i="18"/>
  <c r="AK1094" i="18"/>
  <c r="Z1094" i="18"/>
  <c r="AA1094" i="18" s="1"/>
  <c r="T1094" i="18"/>
  <c r="U1094" i="18" s="1"/>
  <c r="P1094" i="18"/>
  <c r="O1094" i="18"/>
  <c r="N1094" i="18"/>
  <c r="M1094" i="18"/>
  <c r="AO1093" i="18"/>
  <c r="AL1093" i="18"/>
  <c r="AK1093" i="18"/>
  <c r="Z1093" i="18"/>
  <c r="AA1093" i="18" s="1"/>
  <c r="T1093" i="18"/>
  <c r="U1093" i="18" s="1"/>
  <c r="N1093" i="18"/>
  <c r="P1093" i="18" s="1"/>
  <c r="M1093" i="18"/>
  <c r="O1093" i="18" s="1"/>
  <c r="A1093" i="18"/>
  <c r="A1094" i="18" s="1"/>
  <c r="A1095" i="18" s="1"/>
  <c r="A1096" i="18" s="1"/>
  <c r="A1097" i="18" s="1"/>
  <c r="A1098" i="18" s="1"/>
  <c r="A1099" i="18" s="1"/>
  <c r="A1100" i="18" s="1"/>
  <c r="A1101" i="18" s="1"/>
  <c r="A1102" i="18" s="1"/>
  <c r="AN1092" i="18"/>
  <c r="AJ1092" i="18"/>
  <c r="Y1092" i="18"/>
  <c r="X1092" i="18"/>
  <c r="S1092" i="18"/>
  <c r="L1092" i="18"/>
  <c r="AO1091" i="18"/>
  <c r="AL1091" i="18"/>
  <c r="AK1091" i="18"/>
  <c r="AA1091" i="18"/>
  <c r="Z1091" i="18"/>
  <c r="U1091" i="18"/>
  <c r="T1091" i="18"/>
  <c r="P1091" i="18"/>
  <c r="O1091" i="18"/>
  <c r="N1091" i="18"/>
  <c r="M1091" i="18"/>
  <c r="AO1090" i="18"/>
  <c r="AL1090" i="18"/>
  <c r="AK1090" i="18"/>
  <c r="Z1090" i="18"/>
  <c r="AA1090" i="18" s="1"/>
  <c r="U1090" i="18"/>
  <c r="T1090" i="18"/>
  <c r="P1090" i="18"/>
  <c r="O1090" i="18"/>
  <c r="N1090" i="18"/>
  <c r="M1090" i="18"/>
  <c r="AO1089" i="18"/>
  <c r="AL1089" i="18"/>
  <c r="AK1089" i="18"/>
  <c r="Z1089" i="18"/>
  <c r="AA1089" i="18" s="1"/>
  <c r="U1089" i="18"/>
  <c r="T1089" i="18"/>
  <c r="P1089" i="18"/>
  <c r="O1089" i="18"/>
  <c r="N1089" i="18"/>
  <c r="M1089" i="18"/>
  <c r="AO1088" i="18"/>
  <c r="AL1088" i="18"/>
  <c r="AK1088" i="18"/>
  <c r="Z1088" i="18"/>
  <c r="AA1088" i="18" s="1"/>
  <c r="U1088" i="18"/>
  <c r="T1088" i="18"/>
  <c r="P1088" i="18"/>
  <c r="O1088" i="18"/>
  <c r="N1088" i="18"/>
  <c r="M1088" i="18"/>
  <c r="AO1087" i="18"/>
  <c r="AL1087" i="18"/>
  <c r="AK1087" i="18"/>
  <c r="Z1087" i="18"/>
  <c r="AA1087" i="18" s="1"/>
  <c r="U1087" i="18"/>
  <c r="T1087" i="18"/>
  <c r="P1087" i="18"/>
  <c r="O1087" i="18"/>
  <c r="N1087" i="18"/>
  <c r="M1087" i="18"/>
  <c r="AO1086" i="18"/>
  <c r="AL1086" i="18"/>
  <c r="AK1086" i="18"/>
  <c r="Z1086" i="18"/>
  <c r="AA1086" i="18" s="1"/>
  <c r="T1086" i="18"/>
  <c r="U1086" i="18" s="1"/>
  <c r="P1086" i="18"/>
  <c r="O1086" i="18"/>
  <c r="N1086" i="18"/>
  <c r="M1086" i="18"/>
  <c r="AO1085" i="18"/>
  <c r="AK1085" i="18"/>
  <c r="AL1085" i="18" s="1"/>
  <c r="Z1085" i="18"/>
  <c r="AA1085" i="18" s="1"/>
  <c r="T1085" i="18"/>
  <c r="U1085" i="18" s="1"/>
  <c r="N1085" i="18"/>
  <c r="P1085" i="18" s="1"/>
  <c r="M1085" i="18"/>
  <c r="O1085" i="18" s="1"/>
  <c r="A1085" i="18"/>
  <c r="A1086" i="18" s="1"/>
  <c r="A1087" i="18" s="1"/>
  <c r="A1088" i="18" s="1"/>
  <c r="A1089" i="18" s="1"/>
  <c r="A1090" i="18" s="1"/>
  <c r="A1091" i="18" s="1"/>
  <c r="AN1084" i="18"/>
  <c r="AJ1084" i="18"/>
  <c r="Y1084" i="18"/>
  <c r="X1084" i="18"/>
  <c r="S1084" i="18"/>
  <c r="L1084" i="18"/>
  <c r="AO1083" i="18"/>
  <c r="AL1083" i="18"/>
  <c r="AK1083" i="18"/>
  <c r="AA1083" i="18"/>
  <c r="Z1083" i="18"/>
  <c r="U1083" i="18"/>
  <c r="T1083" i="18"/>
  <c r="P1083" i="18"/>
  <c r="O1083" i="18"/>
  <c r="N1083" i="18"/>
  <c r="M1083" i="18"/>
  <c r="AO1082" i="18"/>
  <c r="AL1082" i="18"/>
  <c r="AK1082" i="18"/>
  <c r="AA1082" i="18"/>
  <c r="Z1082" i="18"/>
  <c r="U1082" i="18"/>
  <c r="T1082" i="18"/>
  <c r="P1082" i="18"/>
  <c r="O1082" i="18"/>
  <c r="N1082" i="18"/>
  <c r="M1082" i="18"/>
  <c r="AO1081" i="18"/>
  <c r="AL1081" i="18"/>
  <c r="AK1081" i="18"/>
  <c r="AA1081" i="18"/>
  <c r="Z1081" i="18"/>
  <c r="U1081" i="18"/>
  <c r="T1081" i="18"/>
  <c r="P1081" i="18"/>
  <c r="O1081" i="18"/>
  <c r="N1081" i="18"/>
  <c r="M1081" i="18"/>
  <c r="AO1080" i="18"/>
  <c r="AL1080" i="18"/>
  <c r="AK1080" i="18"/>
  <c r="AA1080" i="18"/>
  <c r="Z1080" i="18"/>
  <c r="U1080" i="18"/>
  <c r="T1080" i="18"/>
  <c r="P1080" i="18"/>
  <c r="O1080" i="18"/>
  <c r="N1080" i="18"/>
  <c r="M1080" i="18"/>
  <c r="AO1079" i="18"/>
  <c r="AL1079" i="18"/>
  <c r="AK1079" i="18"/>
  <c r="AA1079" i="18"/>
  <c r="Z1079" i="18"/>
  <c r="U1079" i="18"/>
  <c r="T1079" i="18"/>
  <c r="P1079" i="18"/>
  <c r="O1079" i="18"/>
  <c r="N1079" i="18"/>
  <c r="M1079" i="18"/>
  <c r="AO1078" i="18"/>
  <c r="AL1078" i="18"/>
  <c r="AK1078" i="18"/>
  <c r="AA1078" i="18"/>
  <c r="Z1078" i="18"/>
  <c r="U1078" i="18"/>
  <c r="T1078" i="18"/>
  <c r="P1078" i="18"/>
  <c r="O1078" i="18"/>
  <c r="N1078" i="18"/>
  <c r="M1078" i="18"/>
  <c r="AO1077" i="18"/>
  <c r="AL1077" i="18"/>
  <c r="AK1077" i="18"/>
  <c r="AA1077" i="18"/>
  <c r="Z1077" i="18"/>
  <c r="U1077" i="18"/>
  <c r="T1077" i="18"/>
  <c r="P1077" i="18"/>
  <c r="O1077" i="18"/>
  <c r="N1077" i="18"/>
  <c r="M1077" i="18"/>
  <c r="AO1076" i="18"/>
  <c r="AL1076" i="18"/>
  <c r="AK1076" i="18"/>
  <c r="Z1076" i="18"/>
  <c r="AA1076" i="18" s="1"/>
  <c r="U1076" i="18"/>
  <c r="T1076" i="18"/>
  <c r="P1076" i="18"/>
  <c r="O1076" i="18"/>
  <c r="N1076" i="18"/>
  <c r="M1076" i="18"/>
  <c r="AO1075" i="18"/>
  <c r="AL1075" i="18"/>
  <c r="AK1075" i="18"/>
  <c r="Z1075" i="18"/>
  <c r="AA1075" i="18" s="1"/>
  <c r="U1075" i="18"/>
  <c r="T1075" i="18"/>
  <c r="P1075" i="18"/>
  <c r="O1075" i="18"/>
  <c r="N1075" i="18"/>
  <c r="M1075" i="18"/>
  <c r="AO1074" i="18"/>
  <c r="AL1074" i="18"/>
  <c r="AK1074" i="18"/>
  <c r="Z1074" i="18"/>
  <c r="AA1074" i="18" s="1"/>
  <c r="U1074" i="18"/>
  <c r="T1074" i="18"/>
  <c r="P1074" i="18"/>
  <c r="O1074" i="18"/>
  <c r="N1074" i="18"/>
  <c r="M1074" i="18"/>
  <c r="AO1073" i="18"/>
  <c r="AL1073" i="18"/>
  <c r="AK1073" i="18"/>
  <c r="Z1073" i="18"/>
  <c r="AA1073" i="18" s="1"/>
  <c r="U1073" i="18"/>
  <c r="T1073" i="18"/>
  <c r="P1073" i="18"/>
  <c r="O1073" i="18"/>
  <c r="N1073" i="18"/>
  <c r="M1073" i="18"/>
  <c r="AO1072" i="18"/>
  <c r="AL1072" i="18"/>
  <c r="AK1072" i="18"/>
  <c r="Z1072" i="18"/>
  <c r="AA1072" i="18" s="1"/>
  <c r="U1072" i="18"/>
  <c r="T1072" i="18"/>
  <c r="P1072" i="18"/>
  <c r="O1072" i="18"/>
  <c r="N1072" i="18"/>
  <c r="M1072" i="18"/>
  <c r="AO1071" i="18"/>
  <c r="AL1071" i="18"/>
  <c r="AK1071" i="18"/>
  <c r="Z1071" i="18"/>
  <c r="AA1071" i="18" s="1"/>
  <c r="U1071" i="18"/>
  <c r="T1071" i="18"/>
  <c r="P1071" i="18"/>
  <c r="O1071" i="18"/>
  <c r="N1071" i="18"/>
  <c r="M1071" i="18"/>
  <c r="AO1070" i="18"/>
  <c r="AL1070" i="18"/>
  <c r="AK1070" i="18"/>
  <c r="Z1070" i="18"/>
  <c r="AA1070" i="18" s="1"/>
  <c r="U1070" i="18"/>
  <c r="T1070" i="18"/>
  <c r="N1070" i="18"/>
  <c r="P1070" i="18" s="1"/>
  <c r="M1070" i="18"/>
  <c r="O1070" i="18" s="1"/>
  <c r="AO1069" i="18"/>
  <c r="AK1069" i="18"/>
  <c r="AL1069" i="18" s="1"/>
  <c r="Z1069" i="18"/>
  <c r="AA1069" i="18" s="1"/>
  <c r="U1069" i="18"/>
  <c r="T1069" i="18"/>
  <c r="N1069" i="18"/>
  <c r="P1069" i="18" s="1"/>
  <c r="M1069" i="18"/>
  <c r="O1069" i="18" s="1"/>
  <c r="A1069" i="18"/>
  <c r="A1070" i="18" s="1"/>
  <c r="A1071" i="18" s="1"/>
  <c r="A1072" i="18" s="1"/>
  <c r="A1073" i="18" s="1"/>
  <c r="A1074" i="18" s="1"/>
  <c r="A1075" i="18" s="1"/>
  <c r="A1076" i="18" s="1"/>
  <c r="A1077" i="18" s="1"/>
  <c r="A1078" i="18" s="1"/>
  <c r="A1079" i="18" s="1"/>
  <c r="A1080" i="18" s="1"/>
  <c r="A1081" i="18" s="1"/>
  <c r="A1082" i="18" s="1"/>
  <c r="A1083" i="18" s="1"/>
  <c r="AN1068" i="18"/>
  <c r="AJ1068" i="18"/>
  <c r="Y1068" i="18"/>
  <c r="X1068" i="18"/>
  <c r="S1068" i="18"/>
  <c r="L1068" i="18"/>
  <c r="AO1067" i="18"/>
  <c r="AL1067" i="18"/>
  <c r="AK1067" i="18"/>
  <c r="AA1067" i="18"/>
  <c r="Z1067" i="18"/>
  <c r="U1067" i="18"/>
  <c r="T1067" i="18"/>
  <c r="P1067" i="18"/>
  <c r="O1067" i="18"/>
  <c r="N1067" i="18"/>
  <c r="M1067" i="18"/>
  <c r="AO1066" i="18"/>
  <c r="AL1066" i="18"/>
  <c r="AK1066" i="18"/>
  <c r="AA1066" i="18"/>
  <c r="Z1066" i="18"/>
  <c r="U1066" i="18"/>
  <c r="T1066" i="18"/>
  <c r="P1066" i="18"/>
  <c r="O1066" i="18"/>
  <c r="N1066" i="18"/>
  <c r="M1066" i="18"/>
  <c r="AO1065" i="18"/>
  <c r="AL1065" i="18"/>
  <c r="AK1065" i="18"/>
  <c r="AA1065" i="18"/>
  <c r="Z1065" i="18"/>
  <c r="U1065" i="18"/>
  <c r="T1065" i="18"/>
  <c r="P1065" i="18"/>
  <c r="O1065" i="18"/>
  <c r="N1065" i="18"/>
  <c r="M1065" i="18"/>
  <c r="AO1064" i="18"/>
  <c r="AL1064" i="18"/>
  <c r="AK1064" i="18"/>
  <c r="AA1064" i="18"/>
  <c r="Z1064" i="18"/>
  <c r="U1064" i="18"/>
  <c r="T1064" i="18"/>
  <c r="N1064" i="18"/>
  <c r="P1064" i="18" s="1"/>
  <c r="M1064" i="18"/>
  <c r="O1064" i="18" s="1"/>
  <c r="A1064" i="18"/>
  <c r="A1065" i="18" s="1"/>
  <c r="A1066" i="18" s="1"/>
  <c r="A1067" i="18" s="1"/>
  <c r="AN1063" i="18"/>
  <c r="AJ1063" i="18"/>
  <c r="Y1063" i="18"/>
  <c r="X1063" i="18"/>
  <c r="S1063" i="18"/>
  <c r="L1063" i="18"/>
  <c r="AO1062" i="18"/>
  <c r="AL1062" i="18"/>
  <c r="AK1062" i="18"/>
  <c r="AA1062" i="18"/>
  <c r="Z1062" i="18"/>
  <c r="U1062" i="18"/>
  <c r="T1062" i="18"/>
  <c r="P1062" i="18"/>
  <c r="O1062" i="18"/>
  <c r="N1062" i="18"/>
  <c r="M1062" i="18"/>
  <c r="AO1061" i="18"/>
  <c r="AL1061" i="18"/>
  <c r="AK1061" i="18"/>
  <c r="AA1061" i="18"/>
  <c r="Z1061" i="18"/>
  <c r="U1061" i="18"/>
  <c r="T1061" i="18"/>
  <c r="P1061" i="18"/>
  <c r="O1061" i="18"/>
  <c r="N1061" i="18"/>
  <c r="M1061" i="18"/>
  <c r="AO1060" i="18"/>
  <c r="AL1060" i="18"/>
  <c r="AK1060" i="18"/>
  <c r="AA1060" i="18"/>
  <c r="Z1060" i="18"/>
  <c r="U1060" i="18"/>
  <c r="T1060" i="18"/>
  <c r="P1060" i="18"/>
  <c r="O1060" i="18"/>
  <c r="N1060" i="18"/>
  <c r="M1060" i="18"/>
  <c r="AO1059" i="18"/>
  <c r="AL1059" i="18"/>
  <c r="AK1059" i="18"/>
  <c r="AA1059" i="18"/>
  <c r="Z1059" i="18"/>
  <c r="U1059" i="18"/>
  <c r="T1059" i="18"/>
  <c r="P1059" i="18"/>
  <c r="O1059" i="18"/>
  <c r="N1059" i="18"/>
  <c r="M1059" i="18"/>
  <c r="AO1058" i="18"/>
  <c r="AL1058" i="18"/>
  <c r="AK1058" i="18"/>
  <c r="AA1058" i="18"/>
  <c r="Z1058" i="18"/>
  <c r="U1058" i="18"/>
  <c r="T1058" i="18"/>
  <c r="P1058" i="18"/>
  <c r="O1058" i="18"/>
  <c r="N1058" i="18"/>
  <c r="M1058" i="18"/>
  <c r="AO1057" i="18"/>
  <c r="AL1057" i="18"/>
  <c r="AK1057" i="18"/>
  <c r="AA1057" i="18"/>
  <c r="Z1057" i="18"/>
  <c r="U1057" i="18"/>
  <c r="T1057" i="18"/>
  <c r="P1057" i="18"/>
  <c r="O1057" i="18"/>
  <c r="N1057" i="18"/>
  <c r="M1057" i="18"/>
  <c r="AO1056" i="18"/>
  <c r="AL1056" i="18"/>
  <c r="AK1056" i="18"/>
  <c r="AA1056" i="18"/>
  <c r="Z1056" i="18"/>
  <c r="U1056" i="18"/>
  <c r="T1056" i="18"/>
  <c r="P1056" i="18"/>
  <c r="O1056" i="18"/>
  <c r="N1056" i="18"/>
  <c r="M1056" i="18"/>
  <c r="AO1055" i="18"/>
  <c r="AL1055" i="18"/>
  <c r="AK1055" i="18"/>
  <c r="AA1055" i="18"/>
  <c r="Z1055" i="18"/>
  <c r="U1055" i="18"/>
  <c r="T1055" i="18"/>
  <c r="P1055" i="18"/>
  <c r="O1055" i="18"/>
  <c r="N1055" i="18"/>
  <c r="M1055" i="18"/>
  <c r="AO1054" i="18"/>
  <c r="AL1054" i="18"/>
  <c r="AK1054" i="18"/>
  <c r="AA1054" i="18"/>
  <c r="Z1054" i="18"/>
  <c r="U1054" i="18"/>
  <c r="T1054" i="18"/>
  <c r="P1054" i="18"/>
  <c r="O1054" i="18"/>
  <c r="N1054" i="18"/>
  <c r="M1054" i="18"/>
  <c r="AO1053" i="18"/>
  <c r="AL1053" i="18"/>
  <c r="AK1053" i="18"/>
  <c r="AA1053" i="18"/>
  <c r="Z1053" i="18"/>
  <c r="U1053" i="18"/>
  <c r="T1053" i="18"/>
  <c r="P1053" i="18"/>
  <c r="O1053" i="18"/>
  <c r="N1053" i="18"/>
  <c r="M1053" i="18"/>
  <c r="AO1052" i="18"/>
  <c r="AL1052" i="18"/>
  <c r="AK1052" i="18"/>
  <c r="AA1052" i="18"/>
  <c r="Z1052" i="18"/>
  <c r="U1052" i="18"/>
  <c r="T1052" i="18"/>
  <c r="M1052" i="18"/>
  <c r="O1052" i="18" s="1"/>
  <c r="A1052" i="18"/>
  <c r="A1053" i="18" s="1"/>
  <c r="A1054" i="18" s="1"/>
  <c r="A1055" i="18" s="1"/>
  <c r="A1056" i="18" s="1"/>
  <c r="A1057" i="18" s="1"/>
  <c r="A1058" i="18" s="1"/>
  <c r="A1059" i="18" s="1"/>
  <c r="A1060" i="18" s="1"/>
  <c r="A1061" i="18" s="1"/>
  <c r="A1062" i="18" s="1"/>
  <c r="AN1051" i="18"/>
  <c r="AJ1051" i="18"/>
  <c r="Y1051" i="18"/>
  <c r="X1051" i="18"/>
  <c r="S1051" i="18"/>
  <c r="L1051" i="18"/>
  <c r="AO1050" i="18"/>
  <c r="AL1050" i="18"/>
  <c r="AK1050" i="18"/>
  <c r="AA1050" i="18"/>
  <c r="Z1050" i="18"/>
  <c r="U1050" i="18"/>
  <c r="T1050" i="18"/>
  <c r="P1050" i="18"/>
  <c r="O1050" i="18"/>
  <c r="N1050" i="18"/>
  <c r="M1050" i="18"/>
  <c r="AO1049" i="18"/>
  <c r="AL1049" i="18"/>
  <c r="AK1049" i="18"/>
  <c r="AA1049" i="18"/>
  <c r="Z1049" i="18"/>
  <c r="U1049" i="18"/>
  <c r="T1049" i="18"/>
  <c r="P1049" i="18"/>
  <c r="O1049" i="18"/>
  <c r="N1049" i="18"/>
  <c r="M1049" i="18"/>
  <c r="AO1048" i="18"/>
  <c r="AL1048" i="18"/>
  <c r="AK1048" i="18"/>
  <c r="AA1048" i="18"/>
  <c r="Z1048" i="18"/>
  <c r="U1048" i="18"/>
  <c r="T1048" i="18"/>
  <c r="N1048" i="18"/>
  <c r="P1048" i="18" s="1"/>
  <c r="M1048" i="18"/>
  <c r="O1048" i="18" s="1"/>
  <c r="AO1047" i="18"/>
  <c r="AL1047" i="18"/>
  <c r="AK1047" i="18"/>
  <c r="Z1047" i="18"/>
  <c r="AA1047" i="18" s="1"/>
  <c r="U1047" i="18"/>
  <c r="T1047" i="18"/>
  <c r="N1047" i="18"/>
  <c r="P1047" i="18" s="1"/>
  <c r="M1047" i="18"/>
  <c r="O1047" i="18" s="1"/>
  <c r="A1047" i="18"/>
  <c r="A1048" i="18" s="1"/>
  <c r="A1049" i="18" s="1"/>
  <c r="A1050" i="18" s="1"/>
  <c r="AN1046" i="18"/>
  <c r="AJ1046" i="18"/>
  <c r="Y1046" i="18"/>
  <c r="X1046" i="18"/>
  <c r="S1046" i="18"/>
  <c r="L1046" i="18"/>
  <c r="AO1045" i="18"/>
  <c r="AL1045" i="18"/>
  <c r="AK1045" i="18"/>
  <c r="AA1045" i="18"/>
  <c r="Z1045" i="18"/>
  <c r="U1045" i="18"/>
  <c r="T1045" i="18"/>
  <c r="P1045" i="18"/>
  <c r="O1045" i="18"/>
  <c r="N1045" i="18"/>
  <c r="M1045" i="18"/>
  <c r="AO1044" i="18"/>
  <c r="AL1044" i="18"/>
  <c r="AK1044" i="18"/>
  <c r="AA1044" i="18"/>
  <c r="Z1044" i="18"/>
  <c r="U1044" i="18"/>
  <c r="T1044" i="18"/>
  <c r="P1044" i="18"/>
  <c r="O1044" i="18"/>
  <c r="N1044" i="18"/>
  <c r="M1044" i="18"/>
  <c r="AO1043" i="18"/>
  <c r="AL1043" i="18"/>
  <c r="AK1043" i="18"/>
  <c r="AA1043" i="18"/>
  <c r="Z1043" i="18"/>
  <c r="U1043" i="18"/>
  <c r="T1043" i="18"/>
  <c r="P1043" i="18"/>
  <c r="O1043" i="18"/>
  <c r="N1043" i="18"/>
  <c r="M1043" i="18"/>
  <c r="AO1042" i="18"/>
  <c r="AL1042" i="18"/>
  <c r="AK1042" i="18"/>
  <c r="Z1042" i="18"/>
  <c r="AA1042" i="18" s="1"/>
  <c r="U1042" i="18"/>
  <c r="T1042" i="18"/>
  <c r="N1042" i="18"/>
  <c r="P1042" i="18" s="1"/>
  <c r="M1042" i="18"/>
  <c r="O1042" i="18" s="1"/>
  <c r="A1042" i="18"/>
  <c r="A1043" i="18" s="1"/>
  <c r="A1044" i="18" s="1"/>
  <c r="A1045" i="18" s="1"/>
  <c r="AN1041" i="18"/>
  <c r="AJ1041" i="18"/>
  <c r="Y1041" i="18"/>
  <c r="X1041" i="18"/>
  <c r="S1041" i="18"/>
  <c r="L1041" i="18"/>
  <c r="AO1040" i="18"/>
  <c r="AL1040" i="18"/>
  <c r="AK1040" i="18"/>
  <c r="AA1040" i="18"/>
  <c r="Z1040" i="18"/>
  <c r="U1040" i="18"/>
  <c r="T1040" i="18"/>
  <c r="P1040" i="18"/>
  <c r="O1040" i="18"/>
  <c r="N1040" i="18"/>
  <c r="M1040" i="18"/>
  <c r="AO1039" i="18"/>
  <c r="AL1039" i="18"/>
  <c r="AK1039" i="18"/>
  <c r="AA1039" i="18"/>
  <c r="Z1039" i="18"/>
  <c r="T1039" i="18"/>
  <c r="U1039" i="18" s="1"/>
  <c r="P1039" i="18"/>
  <c r="O1039" i="18"/>
  <c r="N1039" i="18"/>
  <c r="M1039" i="18"/>
  <c r="AO1038" i="18"/>
  <c r="AL1038" i="18"/>
  <c r="AK1038" i="18"/>
  <c r="AA1038" i="18"/>
  <c r="Z1038" i="18"/>
  <c r="T1038" i="18"/>
  <c r="U1038" i="18" s="1"/>
  <c r="P1038" i="18"/>
  <c r="O1038" i="18"/>
  <c r="N1038" i="18"/>
  <c r="M1038" i="18"/>
  <c r="AO1037" i="18"/>
  <c r="AL1037" i="18"/>
  <c r="AK1037" i="18"/>
  <c r="AA1037" i="18"/>
  <c r="Z1037" i="18"/>
  <c r="T1037" i="18"/>
  <c r="U1037" i="18" s="1"/>
  <c r="P1037" i="18"/>
  <c r="O1037" i="18"/>
  <c r="N1037" i="18"/>
  <c r="M1037" i="18"/>
  <c r="AO1036" i="18"/>
  <c r="AL1036" i="18"/>
  <c r="AK1036" i="18"/>
  <c r="AA1036" i="18"/>
  <c r="Z1036" i="18"/>
  <c r="T1036" i="18"/>
  <c r="U1036" i="18" s="1"/>
  <c r="P1036" i="18"/>
  <c r="O1036" i="18"/>
  <c r="N1036" i="18"/>
  <c r="M1036" i="18"/>
  <c r="AO1035" i="18"/>
  <c r="AL1035" i="18"/>
  <c r="AK1035" i="18"/>
  <c r="AA1035" i="18"/>
  <c r="Z1035" i="18"/>
  <c r="T1035" i="18"/>
  <c r="U1035" i="18" s="1"/>
  <c r="P1035" i="18"/>
  <c r="O1035" i="18"/>
  <c r="N1035" i="18"/>
  <c r="M1035" i="18"/>
  <c r="AO1034" i="18"/>
  <c r="AL1034" i="18"/>
  <c r="AK1034" i="18"/>
  <c r="AA1034" i="18"/>
  <c r="Z1034" i="18"/>
  <c r="T1034" i="18"/>
  <c r="U1034" i="18" s="1"/>
  <c r="P1034" i="18"/>
  <c r="O1034" i="18"/>
  <c r="N1034" i="18"/>
  <c r="M1034" i="18"/>
  <c r="AO1033" i="18"/>
  <c r="AL1033" i="18"/>
  <c r="AK1033" i="18"/>
  <c r="AA1033" i="18"/>
  <c r="Z1033" i="18"/>
  <c r="T1033" i="18"/>
  <c r="U1033" i="18" s="1"/>
  <c r="P1033" i="18"/>
  <c r="O1033" i="18"/>
  <c r="N1033" i="18"/>
  <c r="M1033" i="18"/>
  <c r="AO1032" i="18"/>
  <c r="AL1032" i="18"/>
  <c r="AK1032" i="18"/>
  <c r="AA1032" i="18"/>
  <c r="Z1032" i="18"/>
  <c r="T1032" i="18"/>
  <c r="U1032" i="18" s="1"/>
  <c r="P1032" i="18"/>
  <c r="O1032" i="18"/>
  <c r="N1032" i="18"/>
  <c r="M1032" i="18"/>
  <c r="AO1031" i="18"/>
  <c r="AL1031" i="18"/>
  <c r="AK1031" i="18"/>
  <c r="AA1031" i="18"/>
  <c r="Z1031" i="18"/>
  <c r="T1031" i="18"/>
  <c r="U1031" i="18" s="1"/>
  <c r="P1031" i="18"/>
  <c r="O1031" i="18"/>
  <c r="N1031" i="18"/>
  <c r="M1031" i="18"/>
  <c r="AO1030" i="18"/>
  <c r="AL1030" i="18"/>
  <c r="AK1030" i="18"/>
  <c r="Z1030" i="18"/>
  <c r="AA1030" i="18" s="1"/>
  <c r="T1030" i="18"/>
  <c r="U1030" i="18" s="1"/>
  <c r="P1030" i="18"/>
  <c r="O1030" i="18"/>
  <c r="N1030" i="18"/>
  <c r="M1030" i="18"/>
  <c r="AO1029" i="18"/>
  <c r="AL1029" i="18"/>
  <c r="AK1029" i="18"/>
  <c r="Z1029" i="18"/>
  <c r="AA1029" i="18" s="1"/>
  <c r="X1029" i="18"/>
  <c r="T1029" i="18"/>
  <c r="U1029" i="18" s="1"/>
  <c r="P1029" i="18"/>
  <c r="O1029" i="18"/>
  <c r="N1029" i="18"/>
  <c r="M1029" i="18"/>
  <c r="AO1028" i="18"/>
  <c r="AL1028" i="18"/>
  <c r="AK1028" i="18"/>
  <c r="Z1028" i="18"/>
  <c r="AA1028" i="18" s="1"/>
  <c r="X1028" i="18"/>
  <c r="T1028" i="18"/>
  <c r="U1028" i="18" s="1"/>
  <c r="P1028" i="18"/>
  <c r="O1028" i="18"/>
  <c r="N1028" i="18"/>
  <c r="M1028" i="18"/>
  <c r="AO1027" i="18"/>
  <c r="AL1027" i="18"/>
  <c r="AK1027" i="18"/>
  <c r="Z1027" i="18"/>
  <c r="AA1027" i="18" s="1"/>
  <c r="T1027" i="18"/>
  <c r="U1027" i="18" s="1"/>
  <c r="P1027" i="18"/>
  <c r="O1027" i="18"/>
  <c r="N1027" i="18"/>
  <c r="M1027" i="18"/>
  <c r="AO1026" i="18"/>
  <c r="AL1026" i="18"/>
  <c r="AK1026" i="18"/>
  <c r="Z1026" i="18"/>
  <c r="AA1026" i="18" s="1"/>
  <c r="T1026" i="18"/>
  <c r="U1026" i="18" s="1"/>
  <c r="P1026" i="18"/>
  <c r="O1026" i="18"/>
  <c r="N1026" i="18"/>
  <c r="M1026" i="18"/>
  <c r="AO1025" i="18"/>
  <c r="AL1025" i="18"/>
  <c r="AK1025" i="18"/>
  <c r="Z1025" i="18"/>
  <c r="AA1025" i="18" s="1"/>
  <c r="T1025" i="18"/>
  <c r="U1025" i="18" s="1"/>
  <c r="P1025" i="18"/>
  <c r="O1025" i="18"/>
  <c r="N1025" i="18"/>
  <c r="M1025" i="18"/>
  <c r="AO1024" i="18"/>
  <c r="AL1024" i="18"/>
  <c r="AK1024" i="18"/>
  <c r="Z1024" i="18"/>
  <c r="AA1024" i="18" s="1"/>
  <c r="T1024" i="18"/>
  <c r="U1024" i="18" s="1"/>
  <c r="P1024" i="18"/>
  <c r="O1024" i="18"/>
  <c r="N1024" i="18"/>
  <c r="M1024" i="18"/>
  <c r="AO1023" i="18"/>
  <c r="AL1023" i="18"/>
  <c r="AK1023" i="18"/>
  <c r="Z1023" i="18"/>
  <c r="X1023" i="18"/>
  <c r="T1023" i="18"/>
  <c r="U1023" i="18" s="1"/>
  <c r="P1023" i="18"/>
  <c r="O1023" i="18"/>
  <c r="N1023" i="18"/>
  <c r="M1023" i="18"/>
  <c r="AO1022" i="18"/>
  <c r="AL1022" i="18"/>
  <c r="AK1022" i="18"/>
  <c r="Z1022" i="18"/>
  <c r="AA1022" i="18" s="1"/>
  <c r="X1022" i="18"/>
  <c r="T1022" i="18"/>
  <c r="U1022" i="18" s="1"/>
  <c r="P1022" i="18"/>
  <c r="O1022" i="18"/>
  <c r="N1022" i="18"/>
  <c r="M1022" i="18"/>
  <c r="AO1021" i="18"/>
  <c r="AL1021" i="18"/>
  <c r="AK1021" i="18"/>
  <c r="Z1021" i="18"/>
  <c r="AA1021" i="18" s="1"/>
  <c r="T1021" i="18"/>
  <c r="U1021" i="18" s="1"/>
  <c r="P1021" i="18"/>
  <c r="O1021" i="18"/>
  <c r="N1021" i="18"/>
  <c r="M1021" i="18"/>
  <c r="AO1020" i="18"/>
  <c r="AL1020" i="18"/>
  <c r="AK1020" i="18"/>
  <c r="Z1020" i="18"/>
  <c r="AA1020" i="18" s="1"/>
  <c r="T1020" i="18"/>
  <c r="U1020" i="18" s="1"/>
  <c r="N1020" i="18"/>
  <c r="P1020" i="18" s="1"/>
  <c r="M1020" i="18"/>
  <c r="O1020" i="18" s="1"/>
  <c r="A1020" i="18"/>
  <c r="A1021" i="18" s="1"/>
  <c r="A1022" i="18" s="1"/>
  <c r="A1023" i="18" s="1"/>
  <c r="A1024" i="18" s="1"/>
  <c r="A1025" i="18" s="1"/>
  <c r="A1026" i="18" s="1"/>
  <c r="A1027" i="18" s="1"/>
  <c r="A1028" i="18" s="1"/>
  <c r="A1029" i="18" s="1"/>
  <c r="A1030" i="18" s="1"/>
  <c r="A1031" i="18" s="1"/>
  <c r="A1032" i="18" s="1"/>
  <c r="A1033" i="18" s="1"/>
  <c r="A1034" i="18" s="1"/>
  <c r="A1035" i="18" s="1"/>
  <c r="A1036" i="18" s="1"/>
  <c r="A1037" i="18" s="1"/>
  <c r="A1038" i="18" s="1"/>
  <c r="A1039" i="18" s="1"/>
  <c r="A1040" i="18" s="1"/>
  <c r="AN1019" i="18"/>
  <c r="AJ1019" i="18"/>
  <c r="Y1019" i="18"/>
  <c r="S1019" i="18"/>
  <c r="L1019" i="18"/>
  <c r="AO1018" i="18"/>
  <c r="AL1018" i="18"/>
  <c r="AK1018" i="18"/>
  <c r="AA1018" i="18"/>
  <c r="Z1018" i="18"/>
  <c r="U1018" i="18"/>
  <c r="T1018" i="18"/>
  <c r="P1018" i="18"/>
  <c r="O1018" i="18"/>
  <c r="N1018" i="18"/>
  <c r="M1018" i="18"/>
  <c r="AO1017" i="18"/>
  <c r="AL1017" i="18"/>
  <c r="AK1017" i="18"/>
  <c r="Z1017" i="18"/>
  <c r="AA1017" i="18" s="1"/>
  <c r="U1017" i="18"/>
  <c r="T1017" i="18"/>
  <c r="P1017" i="18"/>
  <c r="O1017" i="18"/>
  <c r="N1017" i="18"/>
  <c r="M1017" i="18"/>
  <c r="AO1016" i="18"/>
  <c r="AL1016" i="18"/>
  <c r="AK1016" i="18"/>
  <c r="Z1016" i="18"/>
  <c r="AA1016" i="18" s="1"/>
  <c r="U1016" i="18"/>
  <c r="T1016" i="18"/>
  <c r="P1016" i="18"/>
  <c r="O1016" i="18"/>
  <c r="N1016" i="18"/>
  <c r="M1016" i="18"/>
  <c r="AO1015" i="18"/>
  <c r="AL1015" i="18"/>
  <c r="AK1015" i="18"/>
  <c r="Z1015" i="18"/>
  <c r="AA1015" i="18" s="1"/>
  <c r="U1015" i="18"/>
  <c r="T1015" i="18"/>
  <c r="P1015" i="18"/>
  <c r="O1015" i="18"/>
  <c r="N1015" i="18"/>
  <c r="M1015" i="18"/>
  <c r="AO1014" i="18"/>
  <c r="AL1014" i="18"/>
  <c r="AK1014" i="18"/>
  <c r="Z1014" i="18"/>
  <c r="AA1014" i="18" s="1"/>
  <c r="U1014" i="18"/>
  <c r="T1014" i="18"/>
  <c r="P1014" i="18"/>
  <c r="O1014" i="18"/>
  <c r="N1014" i="18"/>
  <c r="M1014" i="18"/>
  <c r="AO1013" i="18"/>
  <c r="AL1013" i="18"/>
  <c r="AK1013" i="18"/>
  <c r="Z1013" i="18"/>
  <c r="AA1013" i="18" s="1"/>
  <c r="U1013" i="18"/>
  <c r="T1013" i="18"/>
  <c r="P1013" i="18"/>
  <c r="O1013" i="18"/>
  <c r="N1013" i="18"/>
  <c r="M1013" i="18"/>
  <c r="AO1012" i="18"/>
  <c r="AL1012" i="18"/>
  <c r="AK1012" i="18"/>
  <c r="Z1012" i="18"/>
  <c r="AA1012" i="18" s="1"/>
  <c r="U1012" i="18"/>
  <c r="T1012" i="18"/>
  <c r="P1012" i="18"/>
  <c r="O1012" i="18"/>
  <c r="N1012" i="18"/>
  <c r="M1012" i="18"/>
  <c r="AO1011" i="18"/>
  <c r="AL1011" i="18"/>
  <c r="AK1011" i="18"/>
  <c r="Z1011" i="18"/>
  <c r="AA1011" i="18" s="1"/>
  <c r="U1011" i="18"/>
  <c r="T1011" i="18"/>
  <c r="P1011" i="18"/>
  <c r="O1011" i="18"/>
  <c r="N1011" i="18"/>
  <c r="M1011" i="18"/>
  <c r="AO1010" i="18"/>
  <c r="AL1010" i="18"/>
  <c r="AK1010" i="18"/>
  <c r="Z1010" i="18"/>
  <c r="AA1010" i="18" s="1"/>
  <c r="U1010" i="18"/>
  <c r="T1010" i="18"/>
  <c r="P1010" i="18"/>
  <c r="O1010" i="18"/>
  <c r="N1010" i="18"/>
  <c r="M1010" i="18"/>
  <c r="AO1009" i="18"/>
  <c r="AL1009" i="18"/>
  <c r="AK1009" i="18"/>
  <c r="Z1009" i="18"/>
  <c r="AA1009" i="18" s="1"/>
  <c r="U1009" i="18"/>
  <c r="T1009" i="18"/>
  <c r="P1009" i="18"/>
  <c r="O1009" i="18"/>
  <c r="N1009" i="18"/>
  <c r="M1009" i="18"/>
  <c r="AO1008" i="18"/>
  <c r="AL1008" i="18"/>
  <c r="AK1008" i="18"/>
  <c r="Z1008" i="18"/>
  <c r="AA1008" i="18" s="1"/>
  <c r="T1008" i="18"/>
  <c r="U1008" i="18" s="1"/>
  <c r="P1008" i="18"/>
  <c r="O1008" i="18"/>
  <c r="N1008" i="18"/>
  <c r="M1008" i="18"/>
  <c r="AO1007" i="18"/>
  <c r="AL1007" i="18"/>
  <c r="AK1007" i="18"/>
  <c r="Z1007" i="18"/>
  <c r="AA1007" i="18" s="1"/>
  <c r="T1007" i="18"/>
  <c r="U1007" i="18" s="1"/>
  <c r="P1007" i="18"/>
  <c r="O1007" i="18"/>
  <c r="N1007" i="18"/>
  <c r="M1007" i="18"/>
  <c r="A1007" i="18"/>
  <c r="A1008" i="18" s="1"/>
  <c r="A1009" i="18" s="1"/>
  <c r="A1010" i="18" s="1"/>
  <c r="A1011" i="18" s="1"/>
  <c r="A1012" i="18" s="1"/>
  <c r="A1013" i="18" s="1"/>
  <c r="A1014" i="18" s="1"/>
  <c r="A1015" i="18" s="1"/>
  <c r="A1016" i="18" s="1"/>
  <c r="A1017" i="18" s="1"/>
  <c r="A1018" i="18" s="1"/>
  <c r="AN1006" i="18"/>
  <c r="AJ1006" i="18"/>
  <c r="Y1006" i="18"/>
  <c r="X1006" i="18"/>
  <c r="S1006" i="18"/>
  <c r="L1006" i="18"/>
  <c r="AO1005" i="18"/>
  <c r="AL1005" i="18"/>
  <c r="AK1005" i="18"/>
  <c r="AA1005" i="18"/>
  <c r="Z1005" i="18"/>
  <c r="U1005" i="18"/>
  <c r="T1005" i="18"/>
  <c r="P1005" i="18"/>
  <c r="O1005" i="18"/>
  <c r="N1005" i="18"/>
  <c r="M1005" i="18"/>
  <c r="AO1004" i="18"/>
  <c r="AL1004" i="18"/>
  <c r="AK1004" i="18"/>
  <c r="Z1004" i="18"/>
  <c r="AA1004" i="18" s="1"/>
  <c r="U1004" i="18"/>
  <c r="T1004" i="18"/>
  <c r="P1004" i="18"/>
  <c r="O1004" i="18"/>
  <c r="N1004" i="18"/>
  <c r="M1004" i="18"/>
  <c r="AO1003" i="18"/>
  <c r="AL1003" i="18"/>
  <c r="AK1003" i="18"/>
  <c r="Z1003" i="18"/>
  <c r="AA1003" i="18" s="1"/>
  <c r="U1003" i="18"/>
  <c r="T1003" i="18"/>
  <c r="P1003" i="18"/>
  <c r="O1003" i="18"/>
  <c r="N1003" i="18"/>
  <c r="M1003" i="18"/>
  <c r="AO1002" i="18"/>
  <c r="AL1002" i="18"/>
  <c r="AK1002" i="18"/>
  <c r="Z1002" i="18"/>
  <c r="AA1002" i="18" s="1"/>
  <c r="T1002" i="18"/>
  <c r="U1002" i="18" s="1"/>
  <c r="P1002" i="18"/>
  <c r="O1002" i="18"/>
  <c r="N1002" i="18"/>
  <c r="M1002" i="18"/>
  <c r="AO1001" i="18"/>
  <c r="AL1001" i="18"/>
  <c r="AK1001" i="18"/>
  <c r="Z1001" i="18"/>
  <c r="AA1001" i="18" s="1"/>
  <c r="T1001" i="18"/>
  <c r="U1001" i="18" s="1"/>
  <c r="P1001" i="18"/>
  <c r="O1001" i="18"/>
  <c r="N1001" i="18"/>
  <c r="M1001" i="18"/>
  <c r="AO1000" i="18"/>
  <c r="AL1000" i="18"/>
  <c r="AK1000" i="18"/>
  <c r="Z1000" i="18"/>
  <c r="AA1000" i="18" s="1"/>
  <c r="T1000" i="18"/>
  <c r="U1000" i="18" s="1"/>
  <c r="P1000" i="18"/>
  <c r="O1000" i="18"/>
  <c r="N1000" i="18"/>
  <c r="M1000" i="18"/>
  <c r="AO999" i="18"/>
  <c r="AL999" i="18"/>
  <c r="AK999" i="18"/>
  <c r="Z999" i="18"/>
  <c r="AA999" i="18" s="1"/>
  <c r="T999" i="18"/>
  <c r="U999" i="18" s="1"/>
  <c r="P999" i="18"/>
  <c r="O999" i="18"/>
  <c r="N999" i="18"/>
  <c r="M999" i="18"/>
  <c r="AO998" i="18"/>
  <c r="AL998" i="18"/>
  <c r="AK998" i="18"/>
  <c r="Z998" i="18"/>
  <c r="AA998" i="18" s="1"/>
  <c r="T998" i="18"/>
  <c r="U998" i="18" s="1"/>
  <c r="P998" i="18"/>
  <c r="O998" i="18"/>
  <c r="N998" i="18"/>
  <c r="M998" i="18"/>
  <c r="AO997" i="18"/>
  <c r="AL997" i="18"/>
  <c r="AK997" i="18"/>
  <c r="Z997" i="18"/>
  <c r="AA997" i="18" s="1"/>
  <c r="T997" i="18"/>
  <c r="U997" i="18" s="1"/>
  <c r="P997" i="18"/>
  <c r="O997" i="18"/>
  <c r="N997" i="18"/>
  <c r="M997" i="18"/>
  <c r="AO996" i="18"/>
  <c r="AL996" i="18"/>
  <c r="AK996" i="18"/>
  <c r="Z996" i="18"/>
  <c r="AA996" i="18" s="1"/>
  <c r="T996" i="18"/>
  <c r="U996" i="18" s="1"/>
  <c r="P996" i="18"/>
  <c r="O996" i="18"/>
  <c r="N996" i="18"/>
  <c r="M996" i="18"/>
  <c r="AO995" i="18"/>
  <c r="AL995" i="18"/>
  <c r="AK995" i="18"/>
  <c r="Z995" i="18"/>
  <c r="AA995" i="18" s="1"/>
  <c r="T995" i="18"/>
  <c r="U995" i="18" s="1"/>
  <c r="P995" i="18"/>
  <c r="O995" i="18"/>
  <c r="N995" i="18"/>
  <c r="M995" i="18"/>
  <c r="A995" i="18"/>
  <c r="A996" i="18" s="1"/>
  <c r="A997" i="18" s="1"/>
  <c r="A998" i="18" s="1"/>
  <c r="A999" i="18" s="1"/>
  <c r="A1000" i="18" s="1"/>
  <c r="A1001" i="18" s="1"/>
  <c r="A1002" i="18" s="1"/>
  <c r="A1003" i="18" s="1"/>
  <c r="A1004" i="18" s="1"/>
  <c r="A1005" i="18" s="1"/>
  <c r="AN994" i="18"/>
  <c r="AJ994" i="18"/>
  <c r="Y994" i="18"/>
  <c r="X994" i="18"/>
  <c r="S994" i="18"/>
  <c r="L994" i="18"/>
  <c r="AO993" i="18"/>
  <c r="AL993" i="18"/>
  <c r="AK993" i="18"/>
  <c r="AA993" i="18"/>
  <c r="Z993" i="18"/>
  <c r="U993" i="18"/>
  <c r="T993" i="18"/>
  <c r="P993" i="18"/>
  <c r="O993" i="18"/>
  <c r="N993" i="18"/>
  <c r="M993" i="18"/>
  <c r="AO992" i="18"/>
  <c r="AL992" i="18"/>
  <c r="AK992" i="18"/>
  <c r="Z992" i="18"/>
  <c r="AA992" i="18" s="1"/>
  <c r="X992" i="18"/>
  <c r="U992" i="18"/>
  <c r="T992" i="18"/>
  <c r="P992" i="18"/>
  <c r="O992" i="18"/>
  <c r="N992" i="18"/>
  <c r="M992" i="18"/>
  <c r="AO991" i="18"/>
  <c r="AL991" i="18"/>
  <c r="AK991" i="18"/>
  <c r="Z991" i="18"/>
  <c r="X991" i="18"/>
  <c r="X975" i="18" s="1"/>
  <c r="U991" i="18"/>
  <c r="T991" i="18"/>
  <c r="P991" i="18"/>
  <c r="O991" i="18"/>
  <c r="N991" i="18"/>
  <c r="M991" i="18"/>
  <c r="AO990" i="18"/>
  <c r="AL990" i="18"/>
  <c r="AK990" i="18"/>
  <c r="Z990" i="18"/>
  <c r="AA990" i="18" s="1"/>
  <c r="U990" i="18"/>
  <c r="T990" i="18"/>
  <c r="P990" i="18"/>
  <c r="O990" i="18"/>
  <c r="N990" i="18"/>
  <c r="M990" i="18"/>
  <c r="AO989" i="18"/>
  <c r="AL989" i="18"/>
  <c r="AK989" i="18"/>
  <c r="Z989" i="18"/>
  <c r="AA989" i="18" s="1"/>
  <c r="U989" i="18"/>
  <c r="T989" i="18"/>
  <c r="P989" i="18"/>
  <c r="O989" i="18"/>
  <c r="N989" i="18"/>
  <c r="M989" i="18"/>
  <c r="AO988" i="18"/>
  <c r="AL988" i="18"/>
  <c r="AK988" i="18"/>
  <c r="Z988" i="18"/>
  <c r="AA988" i="18" s="1"/>
  <c r="U988" i="18"/>
  <c r="T988" i="18"/>
  <c r="P988" i="18"/>
  <c r="O988" i="18"/>
  <c r="N988" i="18"/>
  <c r="M988" i="18"/>
  <c r="AO987" i="18"/>
  <c r="AL987" i="18"/>
  <c r="AK987" i="18"/>
  <c r="Z987" i="18"/>
  <c r="AA987" i="18" s="1"/>
  <c r="U987" i="18"/>
  <c r="T987" i="18"/>
  <c r="P987" i="18"/>
  <c r="O987" i="18"/>
  <c r="N987" i="18"/>
  <c r="M987" i="18"/>
  <c r="AO986" i="18"/>
  <c r="AL986" i="18"/>
  <c r="AK986" i="18"/>
  <c r="Z986" i="18"/>
  <c r="AA986" i="18" s="1"/>
  <c r="U986" i="18"/>
  <c r="T986" i="18"/>
  <c r="P986" i="18"/>
  <c r="O986" i="18"/>
  <c r="N986" i="18"/>
  <c r="M986" i="18"/>
  <c r="AO985" i="18"/>
  <c r="AL985" i="18"/>
  <c r="AK985" i="18"/>
  <c r="Z985" i="18"/>
  <c r="AA985" i="18" s="1"/>
  <c r="U985" i="18"/>
  <c r="T985" i="18"/>
  <c r="P985" i="18"/>
  <c r="O985" i="18"/>
  <c r="N985" i="18"/>
  <c r="M985" i="18"/>
  <c r="AO984" i="18"/>
  <c r="AL984" i="18"/>
  <c r="AK984" i="18"/>
  <c r="Z984" i="18"/>
  <c r="AA984" i="18" s="1"/>
  <c r="U984" i="18"/>
  <c r="T984" i="18"/>
  <c r="P984" i="18"/>
  <c r="O984" i="18"/>
  <c r="N984" i="18"/>
  <c r="M984" i="18"/>
  <c r="AO983" i="18"/>
  <c r="AL983" i="18"/>
  <c r="AK983" i="18"/>
  <c r="Z983" i="18"/>
  <c r="AA983" i="18" s="1"/>
  <c r="U983" i="18"/>
  <c r="T983" i="18"/>
  <c r="P983" i="18"/>
  <c r="O983" i="18"/>
  <c r="N983" i="18"/>
  <c r="M983" i="18"/>
  <c r="AO982" i="18"/>
  <c r="AL982" i="18"/>
  <c r="AK982" i="18"/>
  <c r="Z982" i="18"/>
  <c r="AA982" i="18" s="1"/>
  <c r="U982" i="18"/>
  <c r="T982" i="18"/>
  <c r="P982" i="18"/>
  <c r="O982" i="18"/>
  <c r="N982" i="18"/>
  <c r="M982" i="18"/>
  <c r="AO981" i="18"/>
  <c r="AL981" i="18"/>
  <c r="AK981" i="18"/>
  <c r="Z981" i="18"/>
  <c r="AA981" i="18" s="1"/>
  <c r="U981" i="18"/>
  <c r="T981" i="18"/>
  <c r="P981" i="18"/>
  <c r="O981" i="18"/>
  <c r="N981" i="18"/>
  <c r="M981" i="18"/>
  <c r="AO980" i="18"/>
  <c r="AL980" i="18"/>
  <c r="AK980" i="18"/>
  <c r="Z980" i="18"/>
  <c r="AA980" i="18" s="1"/>
  <c r="U980" i="18"/>
  <c r="T980" i="18"/>
  <c r="P980" i="18"/>
  <c r="O980" i="18"/>
  <c r="N980" i="18"/>
  <c r="M980" i="18"/>
  <c r="AO979" i="18"/>
  <c r="AL979" i="18"/>
  <c r="AK979" i="18"/>
  <c r="Z979" i="18"/>
  <c r="AA979" i="18" s="1"/>
  <c r="U979" i="18"/>
  <c r="T979" i="18"/>
  <c r="P979" i="18"/>
  <c r="O979" i="18"/>
  <c r="N979" i="18"/>
  <c r="M979" i="18"/>
  <c r="AO978" i="18"/>
  <c r="AL978" i="18"/>
  <c r="AK978" i="18"/>
  <c r="Z978" i="18"/>
  <c r="AA978" i="18" s="1"/>
  <c r="U978" i="18"/>
  <c r="T978" i="18"/>
  <c r="P978" i="18"/>
  <c r="O978" i="18"/>
  <c r="N978" i="18"/>
  <c r="M978" i="18"/>
  <c r="AO977" i="18"/>
  <c r="AL977" i="18"/>
  <c r="AK977" i="18"/>
  <c r="Z977" i="18"/>
  <c r="AA977" i="18" s="1"/>
  <c r="T977" i="18"/>
  <c r="U977" i="18" s="1"/>
  <c r="P977" i="18"/>
  <c r="O977" i="18"/>
  <c r="N977" i="18"/>
  <c r="M977" i="18"/>
  <c r="AO976" i="18"/>
  <c r="AL976" i="18"/>
  <c r="AK976" i="18"/>
  <c r="Z976" i="18"/>
  <c r="AA976" i="18" s="1"/>
  <c r="U976" i="18"/>
  <c r="T976" i="18"/>
  <c r="P976" i="18"/>
  <c r="O976" i="18"/>
  <c r="N976" i="18"/>
  <c r="M976" i="18"/>
  <c r="A976" i="18"/>
  <c r="A977" i="18" s="1"/>
  <c r="A978" i="18" s="1"/>
  <c r="A979" i="18" s="1"/>
  <c r="A980" i="18" s="1"/>
  <c r="A981" i="18" s="1"/>
  <c r="A982" i="18" s="1"/>
  <c r="A983" i="18" s="1"/>
  <c r="A984" i="18" s="1"/>
  <c r="A985" i="18" s="1"/>
  <c r="A986" i="18" s="1"/>
  <c r="A987" i="18" s="1"/>
  <c r="A988" i="18" s="1"/>
  <c r="A989" i="18" s="1"/>
  <c r="A990" i="18" s="1"/>
  <c r="A991" i="18" s="1"/>
  <c r="A992" i="18" s="1"/>
  <c r="A993" i="18" s="1"/>
  <c r="AN975" i="18"/>
  <c r="AJ975" i="18"/>
  <c r="Y975" i="18"/>
  <c r="S975" i="18"/>
  <c r="L975" i="18"/>
  <c r="AO974" i="18"/>
  <c r="AL974" i="18"/>
  <c r="AK974" i="18"/>
  <c r="AA974" i="18"/>
  <c r="Z974" i="18"/>
  <c r="U974" i="18"/>
  <c r="T974" i="18"/>
  <c r="P974" i="18"/>
  <c r="O974" i="18"/>
  <c r="N974" i="18"/>
  <c r="M974" i="18"/>
  <c r="AO973" i="18"/>
  <c r="AL973" i="18"/>
  <c r="AK973" i="18"/>
  <c r="Z973" i="18"/>
  <c r="AA973" i="18" s="1"/>
  <c r="X973" i="18"/>
  <c r="U973" i="18"/>
  <c r="T973" i="18"/>
  <c r="P973" i="18"/>
  <c r="O973" i="18"/>
  <c r="N973" i="18"/>
  <c r="M973" i="18"/>
  <c r="AO972" i="18"/>
  <c r="AL972" i="18"/>
  <c r="AK972" i="18"/>
  <c r="Z972" i="18"/>
  <c r="AA972" i="18" s="1"/>
  <c r="U972" i="18"/>
  <c r="T972" i="18"/>
  <c r="P972" i="18"/>
  <c r="O972" i="18"/>
  <c r="N972" i="18"/>
  <c r="M972" i="18"/>
  <c r="AO971" i="18"/>
  <c r="AL971" i="18"/>
  <c r="AK971" i="18"/>
  <c r="Z971" i="18"/>
  <c r="AA971" i="18" s="1"/>
  <c r="U971" i="18"/>
  <c r="T971" i="18"/>
  <c r="P971" i="18"/>
  <c r="O971" i="18"/>
  <c r="N971" i="18"/>
  <c r="M971" i="18"/>
  <c r="AO970" i="18"/>
  <c r="AL970" i="18"/>
  <c r="AK970" i="18"/>
  <c r="Z970" i="18"/>
  <c r="AA970" i="18" s="1"/>
  <c r="U970" i="18"/>
  <c r="T970" i="18"/>
  <c r="P970" i="18"/>
  <c r="O970" i="18"/>
  <c r="N970" i="18"/>
  <c r="M970" i="18"/>
  <c r="AO969" i="18"/>
  <c r="AL969" i="18"/>
  <c r="AK969" i="18"/>
  <c r="Z969" i="18"/>
  <c r="AA969" i="18" s="1"/>
  <c r="U969" i="18"/>
  <c r="T969" i="18"/>
  <c r="P969" i="18"/>
  <c r="O969" i="18"/>
  <c r="N969" i="18"/>
  <c r="M969" i="18"/>
  <c r="AO968" i="18"/>
  <c r="AL968" i="18"/>
  <c r="AK968" i="18"/>
  <c r="Z968" i="18"/>
  <c r="AA968" i="18" s="1"/>
  <c r="U968" i="18"/>
  <c r="T968" i="18"/>
  <c r="P968" i="18"/>
  <c r="O968" i="18"/>
  <c r="N968" i="18"/>
  <c r="M968" i="18"/>
  <c r="AO967" i="18"/>
  <c r="AL967" i="18"/>
  <c r="AK967" i="18"/>
  <c r="Z967" i="18"/>
  <c r="AA967" i="18" s="1"/>
  <c r="U967" i="18"/>
  <c r="T967" i="18"/>
  <c r="P967" i="18"/>
  <c r="O967" i="18"/>
  <c r="N967" i="18"/>
  <c r="M967" i="18"/>
  <c r="AO966" i="18"/>
  <c r="AL966" i="18"/>
  <c r="AK966" i="18"/>
  <c r="Z966" i="18"/>
  <c r="AA966" i="18" s="1"/>
  <c r="U966" i="18"/>
  <c r="T966" i="18"/>
  <c r="P966" i="18"/>
  <c r="O966" i="18"/>
  <c r="N966" i="18"/>
  <c r="M966" i="18"/>
  <c r="AO965" i="18"/>
  <c r="AL965" i="18"/>
  <c r="AK965" i="18"/>
  <c r="Z965" i="18"/>
  <c r="AA965" i="18" s="1"/>
  <c r="U965" i="18"/>
  <c r="T965" i="18"/>
  <c r="P965" i="18"/>
  <c r="O965" i="18"/>
  <c r="N965" i="18"/>
  <c r="M965" i="18"/>
  <c r="AO964" i="18"/>
  <c r="AL964" i="18"/>
  <c r="AK964" i="18"/>
  <c r="Z964" i="18"/>
  <c r="AA964" i="18" s="1"/>
  <c r="U964" i="18"/>
  <c r="T964" i="18"/>
  <c r="P964" i="18"/>
  <c r="O964" i="18"/>
  <c r="N964" i="18"/>
  <c r="M964" i="18"/>
  <c r="AO963" i="18"/>
  <c r="AL963" i="18"/>
  <c r="AK963" i="18"/>
  <c r="Z963" i="18"/>
  <c r="AA963" i="18" s="1"/>
  <c r="U963" i="18"/>
  <c r="T963" i="18"/>
  <c r="P963" i="18"/>
  <c r="O963" i="18"/>
  <c r="N963" i="18"/>
  <c r="M963" i="18"/>
  <c r="AO962" i="18"/>
  <c r="AL962" i="18"/>
  <c r="AK962" i="18"/>
  <c r="Z962" i="18"/>
  <c r="AA962" i="18" s="1"/>
  <c r="U962" i="18"/>
  <c r="T962" i="18"/>
  <c r="P962" i="18"/>
  <c r="O962" i="18"/>
  <c r="N962" i="18"/>
  <c r="M962" i="18"/>
  <c r="AO961" i="18"/>
  <c r="AL961" i="18"/>
  <c r="AK961" i="18"/>
  <c r="Z961" i="18"/>
  <c r="AA961" i="18" s="1"/>
  <c r="U961" i="18"/>
  <c r="T961" i="18"/>
  <c r="P961" i="18"/>
  <c r="O961" i="18"/>
  <c r="N961" i="18"/>
  <c r="M961" i="18"/>
  <c r="AO960" i="18"/>
  <c r="AL960" i="18"/>
  <c r="AK960" i="18"/>
  <c r="Z960" i="18"/>
  <c r="AA960" i="18" s="1"/>
  <c r="U960" i="18"/>
  <c r="T960" i="18"/>
  <c r="P960" i="18"/>
  <c r="O960" i="18"/>
  <c r="N960" i="18"/>
  <c r="M960" i="18"/>
  <c r="AO959" i="18"/>
  <c r="AL959" i="18"/>
  <c r="AK959" i="18"/>
  <c r="Z959" i="18"/>
  <c r="AA959" i="18" s="1"/>
  <c r="U959" i="18"/>
  <c r="T959" i="18"/>
  <c r="P959" i="18"/>
  <c r="O959" i="18"/>
  <c r="N959" i="18"/>
  <c r="M959" i="18"/>
  <c r="AO958" i="18"/>
  <c r="AL958" i="18"/>
  <c r="AK958" i="18"/>
  <c r="Z958" i="18"/>
  <c r="AA958" i="18" s="1"/>
  <c r="U958" i="18"/>
  <c r="T958" i="18"/>
  <c r="P958" i="18"/>
  <c r="O958" i="18"/>
  <c r="N958" i="18"/>
  <c r="M958" i="18"/>
  <c r="AO957" i="18"/>
  <c r="AL957" i="18"/>
  <c r="AK957" i="18"/>
  <c r="Z957" i="18"/>
  <c r="AA957" i="18" s="1"/>
  <c r="U957" i="18"/>
  <c r="T957" i="18"/>
  <c r="P957" i="18"/>
  <c r="O957" i="18"/>
  <c r="N957" i="18"/>
  <c r="M957" i="18"/>
  <c r="A957" i="18"/>
  <c r="A958" i="18" s="1"/>
  <c r="A959" i="18" s="1"/>
  <c r="A960" i="18" s="1"/>
  <c r="A961" i="18" s="1"/>
  <c r="A962" i="18" s="1"/>
  <c r="A963" i="18" s="1"/>
  <c r="A964" i="18" s="1"/>
  <c r="A965" i="18" s="1"/>
  <c r="A966" i="18" s="1"/>
  <c r="A967" i="18" s="1"/>
  <c r="A968" i="18" s="1"/>
  <c r="A969" i="18" s="1"/>
  <c r="A970" i="18" s="1"/>
  <c r="A971" i="18" s="1"/>
  <c r="A972" i="18" s="1"/>
  <c r="A973" i="18" s="1"/>
  <c r="A974" i="18" s="1"/>
  <c r="AN956" i="18"/>
  <c r="AJ956" i="18"/>
  <c r="Y956" i="18"/>
  <c r="X956" i="18"/>
  <c r="S956" i="18"/>
  <c r="L956" i="18"/>
  <c r="AO955" i="18"/>
  <c r="AL955" i="18"/>
  <c r="AK955" i="18"/>
  <c r="AA955" i="18"/>
  <c r="Z955" i="18"/>
  <c r="U955" i="18"/>
  <c r="T955" i="18"/>
  <c r="P955" i="18"/>
  <c r="O955" i="18"/>
  <c r="N955" i="18"/>
  <c r="M955" i="18"/>
  <c r="AO954" i="18"/>
  <c r="AL954" i="18"/>
  <c r="AK954" i="18"/>
  <c r="Z954" i="18"/>
  <c r="AA954" i="18" s="1"/>
  <c r="U954" i="18"/>
  <c r="T954" i="18"/>
  <c r="P954" i="18"/>
  <c r="O954" i="18"/>
  <c r="N954" i="18"/>
  <c r="M954" i="18"/>
  <c r="AO953" i="18"/>
  <c r="AL953" i="18"/>
  <c r="AK953" i="18"/>
  <c r="Z953" i="18"/>
  <c r="AA953" i="18" s="1"/>
  <c r="T953" i="18"/>
  <c r="U953" i="18" s="1"/>
  <c r="P953" i="18"/>
  <c r="O953" i="18"/>
  <c r="N953" i="18"/>
  <c r="M953" i="18"/>
  <c r="AO952" i="18"/>
  <c r="AL952" i="18"/>
  <c r="AK952" i="18"/>
  <c r="Z952" i="18"/>
  <c r="AA952" i="18" s="1"/>
  <c r="T952" i="18"/>
  <c r="U952" i="18" s="1"/>
  <c r="P952" i="18"/>
  <c r="O952" i="18"/>
  <c r="N952" i="18"/>
  <c r="M952" i="18"/>
  <c r="AO951" i="18"/>
  <c r="AL951" i="18"/>
  <c r="AK951" i="18"/>
  <c r="Z951" i="18"/>
  <c r="AA951" i="18" s="1"/>
  <c r="T951" i="18"/>
  <c r="U951" i="18" s="1"/>
  <c r="P951" i="18"/>
  <c r="O951" i="18"/>
  <c r="N951" i="18"/>
  <c r="M951" i="18"/>
  <c r="AO950" i="18"/>
  <c r="AL950" i="18"/>
  <c r="AK950" i="18"/>
  <c r="Z950" i="18"/>
  <c r="AA950" i="18" s="1"/>
  <c r="T950" i="18"/>
  <c r="U950" i="18" s="1"/>
  <c r="P950" i="18"/>
  <c r="O950" i="18"/>
  <c r="N950" i="18"/>
  <c r="M950" i="18"/>
  <c r="AO949" i="18"/>
  <c r="AL949" i="18"/>
  <c r="AK949" i="18"/>
  <c r="Z949" i="18"/>
  <c r="AA949" i="18" s="1"/>
  <c r="T949" i="18"/>
  <c r="U949" i="18" s="1"/>
  <c r="P949" i="18"/>
  <c r="O949" i="18"/>
  <c r="N949" i="18"/>
  <c r="M949" i="18"/>
  <c r="AO948" i="18"/>
  <c r="AL948" i="18"/>
  <c r="AK948" i="18"/>
  <c r="Z948" i="18"/>
  <c r="AA948" i="18" s="1"/>
  <c r="T948" i="18"/>
  <c r="U948" i="18" s="1"/>
  <c r="P948" i="18"/>
  <c r="O948" i="18"/>
  <c r="N948" i="18"/>
  <c r="M948" i="18"/>
  <c r="AO947" i="18"/>
  <c r="AL947" i="18"/>
  <c r="AK947" i="18"/>
  <c r="Z947" i="18"/>
  <c r="AA947" i="18" s="1"/>
  <c r="T947" i="18"/>
  <c r="U947" i="18" s="1"/>
  <c r="P947" i="18"/>
  <c r="O947" i="18"/>
  <c r="N947" i="18"/>
  <c r="M947" i="18"/>
  <c r="AO946" i="18"/>
  <c r="AL946" i="18"/>
  <c r="AK946" i="18"/>
  <c r="Z946" i="18"/>
  <c r="AA946" i="18" s="1"/>
  <c r="T946" i="18"/>
  <c r="U946" i="18" s="1"/>
  <c r="P946" i="18"/>
  <c r="O946" i="18"/>
  <c r="N946" i="18"/>
  <c r="M946" i="18"/>
  <c r="A946" i="18"/>
  <c r="A947" i="18" s="1"/>
  <c r="A948" i="18" s="1"/>
  <c r="A949" i="18" s="1"/>
  <c r="A950" i="18" s="1"/>
  <c r="A951" i="18" s="1"/>
  <c r="A952" i="18" s="1"/>
  <c r="A953" i="18" s="1"/>
  <c r="A954" i="18" s="1"/>
  <c r="A955" i="18" s="1"/>
  <c r="AN945" i="18"/>
  <c r="AJ945" i="18"/>
  <c r="Y945" i="18"/>
  <c r="X945" i="18"/>
  <c r="S945" i="18"/>
  <c r="L945" i="18"/>
  <c r="AO944" i="18"/>
  <c r="AL944" i="18"/>
  <c r="AK944" i="18"/>
  <c r="AA944" i="18"/>
  <c r="Z944" i="18"/>
  <c r="U944" i="18"/>
  <c r="T944" i="18"/>
  <c r="P944" i="18"/>
  <c r="O944" i="18"/>
  <c r="N944" i="18"/>
  <c r="M944" i="18"/>
  <c r="AO943" i="18"/>
  <c r="AL943" i="18"/>
  <c r="AK943" i="18"/>
  <c r="Z943" i="18"/>
  <c r="AA943" i="18" s="1"/>
  <c r="U943" i="18"/>
  <c r="T943" i="18"/>
  <c r="P943" i="18"/>
  <c r="O943" i="18"/>
  <c r="N943" i="18"/>
  <c r="M943" i="18"/>
  <c r="AO942" i="18"/>
  <c r="AL942" i="18"/>
  <c r="AK942" i="18"/>
  <c r="Z942" i="18"/>
  <c r="AA942" i="18" s="1"/>
  <c r="U942" i="18"/>
  <c r="T942" i="18"/>
  <c r="P942" i="18"/>
  <c r="O942" i="18"/>
  <c r="N942" i="18"/>
  <c r="M942" i="18"/>
  <c r="AO941" i="18"/>
  <c r="AL941" i="18"/>
  <c r="AK941" i="18"/>
  <c r="Z941" i="18"/>
  <c r="AA941" i="18" s="1"/>
  <c r="U941" i="18"/>
  <c r="T941" i="18"/>
  <c r="P941" i="18"/>
  <c r="O941" i="18"/>
  <c r="N941" i="18"/>
  <c r="M941" i="18"/>
  <c r="AO940" i="18"/>
  <c r="AL940" i="18"/>
  <c r="AK940" i="18"/>
  <c r="Z940" i="18"/>
  <c r="X940" i="18"/>
  <c r="U940" i="18"/>
  <c r="T940" i="18"/>
  <c r="P940" i="18"/>
  <c r="O940" i="18"/>
  <c r="N940" i="18"/>
  <c r="M940" i="18"/>
  <c r="AO939" i="18"/>
  <c r="AL939" i="18"/>
  <c r="AK939" i="18"/>
  <c r="Z939" i="18"/>
  <c r="AA939" i="18" s="1"/>
  <c r="U939" i="18"/>
  <c r="T939" i="18"/>
  <c r="P939" i="18"/>
  <c r="O939" i="18"/>
  <c r="N939" i="18"/>
  <c r="M939" i="18"/>
  <c r="AO938" i="18"/>
  <c r="AL938" i="18"/>
  <c r="AK938" i="18"/>
  <c r="Z938" i="18"/>
  <c r="AA938" i="18" s="1"/>
  <c r="U938" i="18"/>
  <c r="T938" i="18"/>
  <c r="P938" i="18"/>
  <c r="O938" i="18"/>
  <c r="N938" i="18"/>
  <c r="M938" i="18"/>
  <c r="AO937" i="18"/>
  <c r="AL937" i="18"/>
  <c r="AK937" i="18"/>
  <c r="Z937" i="18"/>
  <c r="AA937" i="18" s="1"/>
  <c r="U937" i="18"/>
  <c r="T937" i="18"/>
  <c r="P937" i="18"/>
  <c r="O937" i="18"/>
  <c r="N937" i="18"/>
  <c r="M937" i="18"/>
  <c r="AO936" i="18"/>
  <c r="AL936" i="18"/>
  <c r="AK936" i="18"/>
  <c r="Z936" i="18"/>
  <c r="AA936" i="18" s="1"/>
  <c r="U936" i="18"/>
  <c r="T936" i="18"/>
  <c r="P936" i="18"/>
  <c r="O936" i="18"/>
  <c r="N936" i="18"/>
  <c r="M936" i="18"/>
  <c r="AO935" i="18"/>
  <c r="AL935" i="18"/>
  <c r="AK935" i="18"/>
  <c r="Z935" i="18"/>
  <c r="AA935" i="18" s="1"/>
  <c r="U935" i="18"/>
  <c r="T935" i="18"/>
  <c r="P935" i="18"/>
  <c r="O935" i="18"/>
  <c r="N935" i="18"/>
  <c r="M935" i="18"/>
  <c r="AO934" i="18"/>
  <c r="AL934" i="18"/>
  <c r="AK934" i="18"/>
  <c r="Z934" i="18"/>
  <c r="AA934" i="18" s="1"/>
  <c r="U934" i="18"/>
  <c r="T934" i="18"/>
  <c r="P934" i="18"/>
  <c r="O934" i="18"/>
  <c r="N934" i="18"/>
  <c r="M934" i="18"/>
  <c r="AO933" i="18"/>
  <c r="AL933" i="18"/>
  <c r="AK933" i="18"/>
  <c r="Z933" i="18"/>
  <c r="AA933" i="18" s="1"/>
  <c r="U933" i="18"/>
  <c r="T933" i="18"/>
  <c r="P933" i="18"/>
  <c r="O933" i="18"/>
  <c r="N933" i="18"/>
  <c r="M933" i="18"/>
  <c r="AO932" i="18"/>
  <c r="AL932" i="18"/>
  <c r="AK932" i="18"/>
  <c r="Z932" i="18"/>
  <c r="AA932" i="18" s="1"/>
  <c r="U932" i="18"/>
  <c r="T932" i="18"/>
  <c r="P932" i="18"/>
  <c r="O932" i="18"/>
  <c r="N932" i="18"/>
  <c r="M932" i="18"/>
  <c r="AO931" i="18"/>
  <c r="AL931" i="18"/>
  <c r="AK931" i="18"/>
  <c r="Z931" i="18"/>
  <c r="AA931" i="18" s="1"/>
  <c r="U931" i="18"/>
  <c r="T931" i="18"/>
  <c r="P931" i="18"/>
  <c r="O931" i="18"/>
  <c r="N931" i="18"/>
  <c r="M931" i="18"/>
  <c r="AO930" i="18"/>
  <c r="AL930" i="18"/>
  <c r="AK930" i="18"/>
  <c r="Z930" i="18"/>
  <c r="AA930" i="18" s="1"/>
  <c r="U930" i="18"/>
  <c r="T930" i="18"/>
  <c r="P930" i="18"/>
  <c r="O930" i="18"/>
  <c r="N930" i="18"/>
  <c r="M930" i="18"/>
  <c r="AO929" i="18"/>
  <c r="AL929" i="18"/>
  <c r="AK929" i="18"/>
  <c r="Z929" i="18"/>
  <c r="AA929" i="18" s="1"/>
  <c r="U929" i="18"/>
  <c r="T929" i="18"/>
  <c r="P929" i="18"/>
  <c r="O929" i="18"/>
  <c r="N929" i="18"/>
  <c r="M929" i="18"/>
  <c r="AO928" i="18"/>
  <c r="AL928" i="18"/>
  <c r="AK928" i="18"/>
  <c r="Z928" i="18"/>
  <c r="AA928" i="18" s="1"/>
  <c r="U928" i="18"/>
  <c r="T928" i="18"/>
  <c r="P928" i="18"/>
  <c r="O928" i="18"/>
  <c r="N928" i="18"/>
  <c r="M928" i="18"/>
  <c r="AO927" i="18"/>
  <c r="AL927" i="18"/>
  <c r="AK927" i="18"/>
  <c r="Z927" i="18"/>
  <c r="AA927" i="18" s="1"/>
  <c r="U927" i="18"/>
  <c r="T927" i="18"/>
  <c r="P927" i="18"/>
  <c r="O927" i="18"/>
  <c r="N927" i="18"/>
  <c r="M927" i="18"/>
  <c r="AO926" i="18"/>
  <c r="AL926" i="18"/>
  <c r="AK926" i="18"/>
  <c r="Z926" i="18"/>
  <c r="AA926" i="18" s="1"/>
  <c r="U926" i="18"/>
  <c r="T926" i="18"/>
  <c r="P926" i="18"/>
  <c r="O926" i="18"/>
  <c r="N926" i="18"/>
  <c r="M926" i="18"/>
  <c r="AO925" i="18"/>
  <c r="AL925" i="18"/>
  <c r="AK925" i="18"/>
  <c r="Z925" i="18"/>
  <c r="AA925" i="18" s="1"/>
  <c r="U925" i="18"/>
  <c r="T925" i="18"/>
  <c r="P925" i="18"/>
  <c r="O925" i="18"/>
  <c r="N925" i="18"/>
  <c r="M925" i="18"/>
  <c r="AO924" i="18"/>
  <c r="AL924" i="18"/>
  <c r="AK924" i="18"/>
  <c r="Z924" i="18"/>
  <c r="AA924" i="18" s="1"/>
  <c r="U924" i="18"/>
  <c r="T924" i="18"/>
  <c r="P924" i="18"/>
  <c r="O924" i="18"/>
  <c r="N924" i="18"/>
  <c r="M924" i="18"/>
  <c r="AO923" i="18"/>
  <c r="AL923" i="18"/>
  <c r="AK923" i="18"/>
  <c r="Z923" i="18"/>
  <c r="AA923" i="18" s="1"/>
  <c r="U923" i="18"/>
  <c r="T923" i="18"/>
  <c r="P923" i="18"/>
  <c r="O923" i="18"/>
  <c r="N923" i="18"/>
  <c r="M923" i="18"/>
  <c r="AO922" i="18"/>
  <c r="AL922" i="18"/>
  <c r="AK922" i="18"/>
  <c r="Z922" i="18"/>
  <c r="AA922" i="18" s="1"/>
  <c r="U922" i="18"/>
  <c r="T922" i="18"/>
  <c r="P922" i="18"/>
  <c r="O922" i="18"/>
  <c r="N922" i="18"/>
  <c r="M922" i="18"/>
  <c r="AO921" i="18"/>
  <c r="AL921" i="18"/>
  <c r="AK921" i="18"/>
  <c r="Z921" i="18"/>
  <c r="AA921" i="18" s="1"/>
  <c r="U921" i="18"/>
  <c r="T921" i="18"/>
  <c r="P921" i="18"/>
  <c r="O921" i="18"/>
  <c r="N921" i="18"/>
  <c r="M921" i="18"/>
  <c r="AO920" i="18"/>
  <c r="AL920" i="18"/>
  <c r="AK920" i="18"/>
  <c r="Z920" i="18"/>
  <c r="AA920" i="18" s="1"/>
  <c r="U920" i="18"/>
  <c r="T920" i="18"/>
  <c r="P920" i="18"/>
  <c r="O920" i="18"/>
  <c r="N920" i="18"/>
  <c r="M920" i="18"/>
  <c r="AO919" i="18"/>
  <c r="AL919" i="18"/>
  <c r="AK919" i="18"/>
  <c r="Z919" i="18"/>
  <c r="AA919" i="18" s="1"/>
  <c r="U919" i="18"/>
  <c r="T919" i="18"/>
  <c r="P919" i="18"/>
  <c r="O919" i="18"/>
  <c r="N919" i="18"/>
  <c r="M919" i="18"/>
  <c r="AO918" i="18"/>
  <c r="AL918" i="18"/>
  <c r="AK918" i="18"/>
  <c r="Z918" i="18"/>
  <c r="AA918" i="18" s="1"/>
  <c r="U918" i="18"/>
  <c r="T918" i="18"/>
  <c r="P918" i="18"/>
  <c r="O918" i="18"/>
  <c r="N918" i="18"/>
  <c r="M918" i="18"/>
  <c r="AO917" i="18"/>
  <c r="AL917" i="18"/>
  <c r="AK917" i="18"/>
  <c r="Z917" i="18"/>
  <c r="AA917" i="18" s="1"/>
  <c r="U917" i="18"/>
  <c r="T917" i="18"/>
  <c r="P917" i="18"/>
  <c r="O917" i="18"/>
  <c r="N917" i="18"/>
  <c r="M917" i="18"/>
  <c r="AO916" i="18"/>
  <c r="AL916" i="18"/>
  <c r="AK916" i="18"/>
  <c r="Z916" i="18"/>
  <c r="AA916" i="18" s="1"/>
  <c r="U916" i="18"/>
  <c r="T916" i="18"/>
  <c r="P916" i="18"/>
  <c r="O916" i="18"/>
  <c r="N916" i="18"/>
  <c r="M916" i="18"/>
  <c r="AO915" i="18"/>
  <c r="AL915" i="18"/>
  <c r="AK915" i="18"/>
  <c r="Z915" i="18"/>
  <c r="AA915" i="18" s="1"/>
  <c r="U915" i="18"/>
  <c r="T915" i="18"/>
  <c r="P915" i="18"/>
  <c r="O915" i="18"/>
  <c r="N915" i="18"/>
  <c r="M915" i="18"/>
  <c r="AO914" i="18"/>
  <c r="AL914" i="18"/>
  <c r="AK914" i="18"/>
  <c r="Z914" i="18"/>
  <c r="AA914" i="18" s="1"/>
  <c r="U914" i="18"/>
  <c r="T914" i="18"/>
  <c r="P914" i="18"/>
  <c r="O914" i="18"/>
  <c r="N914" i="18"/>
  <c r="M914" i="18"/>
  <c r="AO913" i="18"/>
  <c r="AL913" i="18"/>
  <c r="AK913" i="18"/>
  <c r="Z913" i="18"/>
  <c r="AA913" i="18" s="1"/>
  <c r="U913" i="18"/>
  <c r="T913" i="18"/>
  <c r="P913" i="18"/>
  <c r="O913" i="18"/>
  <c r="N913" i="18"/>
  <c r="M913" i="18"/>
  <c r="AO912" i="18"/>
  <c r="AL912" i="18"/>
  <c r="AK912" i="18"/>
  <c r="Z912" i="18"/>
  <c r="AA912" i="18" s="1"/>
  <c r="U912" i="18"/>
  <c r="T912" i="18"/>
  <c r="P912" i="18"/>
  <c r="O912" i="18"/>
  <c r="N912" i="18"/>
  <c r="M912" i="18"/>
  <c r="AO911" i="18"/>
  <c r="AL911" i="18"/>
  <c r="AK911" i="18"/>
  <c r="Z911" i="18"/>
  <c r="AA911" i="18" s="1"/>
  <c r="U911" i="18"/>
  <c r="T911" i="18"/>
  <c r="P911" i="18"/>
  <c r="O911" i="18"/>
  <c r="N911" i="18"/>
  <c r="M911" i="18"/>
  <c r="AO910" i="18"/>
  <c r="AL910" i="18"/>
  <c r="AK910" i="18"/>
  <c r="Z910" i="18"/>
  <c r="AA910" i="18" s="1"/>
  <c r="U910" i="18"/>
  <c r="T910" i="18"/>
  <c r="P910" i="18"/>
  <c r="O910" i="18"/>
  <c r="N910" i="18"/>
  <c r="M910" i="18"/>
  <c r="AO909" i="18"/>
  <c r="AL909" i="18"/>
  <c r="AK909" i="18"/>
  <c r="Z909" i="18"/>
  <c r="AA909" i="18" s="1"/>
  <c r="U909" i="18"/>
  <c r="T909" i="18"/>
  <c r="P909" i="18"/>
  <c r="O909" i="18"/>
  <c r="N909" i="18"/>
  <c r="M909" i="18"/>
  <c r="AO908" i="18"/>
  <c r="AL908" i="18"/>
  <c r="AK908" i="18"/>
  <c r="Z908" i="18"/>
  <c r="AA908" i="18" s="1"/>
  <c r="U908" i="18"/>
  <c r="T908" i="18"/>
  <c r="P908" i="18"/>
  <c r="O908" i="18"/>
  <c r="N908" i="18"/>
  <c r="M908" i="18"/>
  <c r="AO907" i="18"/>
  <c r="AL907" i="18"/>
  <c r="AK907" i="18"/>
  <c r="Z907" i="18"/>
  <c r="AA907" i="18" s="1"/>
  <c r="U907" i="18"/>
  <c r="T907" i="18"/>
  <c r="P907" i="18"/>
  <c r="O907" i="18"/>
  <c r="N907" i="18"/>
  <c r="M907" i="18"/>
  <c r="AO906" i="18"/>
  <c r="AL906" i="18"/>
  <c r="AK906" i="18"/>
  <c r="Z906" i="18"/>
  <c r="AA906" i="18" s="1"/>
  <c r="U906" i="18"/>
  <c r="T906" i="18"/>
  <c r="P906" i="18"/>
  <c r="O906" i="18"/>
  <c r="N906" i="18"/>
  <c r="M906" i="18"/>
  <c r="AO905" i="18"/>
  <c r="AL905" i="18"/>
  <c r="AK905" i="18"/>
  <c r="Z905" i="18"/>
  <c r="AA905" i="18" s="1"/>
  <c r="U905" i="18"/>
  <c r="T905" i="18"/>
  <c r="P905" i="18"/>
  <c r="O905" i="18"/>
  <c r="N905" i="18"/>
  <c r="M905" i="18"/>
  <c r="AO904" i="18"/>
  <c r="AL904" i="18"/>
  <c r="AK904" i="18"/>
  <c r="Z904" i="18"/>
  <c r="AA904" i="18" s="1"/>
  <c r="U904" i="18"/>
  <c r="T904" i="18"/>
  <c r="P904" i="18"/>
  <c r="O904" i="18"/>
  <c r="N904" i="18"/>
  <c r="M904" i="18"/>
  <c r="AO903" i="18"/>
  <c r="AL903" i="18"/>
  <c r="AK903" i="18"/>
  <c r="Z903" i="18"/>
  <c r="AA903" i="18" s="1"/>
  <c r="U903" i="18"/>
  <c r="T903" i="18"/>
  <c r="P903" i="18"/>
  <c r="O903" i="18"/>
  <c r="N903" i="18"/>
  <c r="M903" i="18"/>
  <c r="AO902" i="18"/>
  <c r="AL902" i="18"/>
  <c r="AK902" i="18"/>
  <c r="Z902" i="18"/>
  <c r="AA902" i="18" s="1"/>
  <c r="U902" i="18"/>
  <c r="T902" i="18"/>
  <c r="P902" i="18"/>
  <c r="O902" i="18"/>
  <c r="N902" i="18"/>
  <c r="M902" i="18"/>
  <c r="AO901" i="18"/>
  <c r="AL901" i="18"/>
  <c r="AK901" i="18"/>
  <c r="Z901" i="18"/>
  <c r="AA901" i="18" s="1"/>
  <c r="U901" i="18"/>
  <c r="T901" i="18"/>
  <c r="P901" i="18"/>
  <c r="O901" i="18"/>
  <c r="N901" i="18"/>
  <c r="M901" i="18"/>
  <c r="AO900" i="18"/>
  <c r="AL900" i="18"/>
  <c r="AK900" i="18"/>
  <c r="Z900" i="18"/>
  <c r="AA900" i="18" s="1"/>
  <c r="U900" i="18"/>
  <c r="T900" i="18"/>
  <c r="P900" i="18"/>
  <c r="O900" i="18"/>
  <c r="N900" i="18"/>
  <c r="M900" i="18"/>
  <c r="AO899" i="18"/>
  <c r="AL899" i="18"/>
  <c r="AK899" i="18"/>
  <c r="Z899" i="18"/>
  <c r="AA899" i="18" s="1"/>
  <c r="U899" i="18"/>
  <c r="T899" i="18"/>
  <c r="P899" i="18"/>
  <c r="O899" i="18"/>
  <c r="N899" i="18"/>
  <c r="M899" i="18"/>
  <c r="AO898" i="18"/>
  <c r="AL898" i="18"/>
  <c r="AK898" i="18"/>
  <c r="Z898" i="18"/>
  <c r="AA898" i="18" s="1"/>
  <c r="U898" i="18"/>
  <c r="T898" i="18"/>
  <c r="P898" i="18"/>
  <c r="O898" i="18"/>
  <c r="N898" i="18"/>
  <c r="M898" i="18"/>
  <c r="AO897" i="18"/>
  <c r="AL897" i="18"/>
  <c r="AK897" i="18"/>
  <c r="Z897" i="18"/>
  <c r="AA897" i="18" s="1"/>
  <c r="U897" i="18"/>
  <c r="T897" i="18"/>
  <c r="P897" i="18"/>
  <c r="O897" i="18"/>
  <c r="N897" i="18"/>
  <c r="M897" i="18"/>
  <c r="AO896" i="18"/>
  <c r="AL896" i="18"/>
  <c r="AK896" i="18"/>
  <c r="Z896" i="18"/>
  <c r="AA896" i="18" s="1"/>
  <c r="U896" i="18"/>
  <c r="T896" i="18"/>
  <c r="P896" i="18"/>
  <c r="O896" i="18"/>
  <c r="N896" i="18"/>
  <c r="M896" i="18"/>
  <c r="AO895" i="18"/>
  <c r="AL895" i="18"/>
  <c r="AK895" i="18"/>
  <c r="Z895" i="18"/>
  <c r="AA895" i="18" s="1"/>
  <c r="U895" i="18"/>
  <c r="T895" i="18"/>
  <c r="P895" i="18"/>
  <c r="O895" i="18"/>
  <c r="N895" i="18"/>
  <c r="M895" i="18"/>
  <c r="AO894" i="18"/>
  <c r="AL894" i="18"/>
  <c r="AK894" i="18"/>
  <c r="Z894" i="18"/>
  <c r="AA894" i="18" s="1"/>
  <c r="U894" i="18"/>
  <c r="T894" i="18"/>
  <c r="P894" i="18"/>
  <c r="O894" i="18"/>
  <c r="N894" i="18"/>
  <c r="M894" i="18"/>
  <c r="AO893" i="18"/>
  <c r="AL893" i="18"/>
  <c r="AK893" i="18"/>
  <c r="Z893" i="18"/>
  <c r="AA893" i="18" s="1"/>
  <c r="U893" i="18"/>
  <c r="T893" i="18"/>
  <c r="P893" i="18"/>
  <c r="O893" i="18"/>
  <c r="N893" i="18"/>
  <c r="M893" i="18"/>
  <c r="AO892" i="18"/>
  <c r="AL892" i="18"/>
  <c r="AK892" i="18"/>
  <c r="Z892" i="18"/>
  <c r="AA892" i="18" s="1"/>
  <c r="U892" i="18"/>
  <c r="T892" i="18"/>
  <c r="P892" i="18"/>
  <c r="O892" i="18"/>
  <c r="N892" i="18"/>
  <c r="M892" i="18"/>
  <c r="AO891" i="18"/>
  <c r="AL891" i="18"/>
  <c r="AK891" i="18"/>
  <c r="Z891" i="18"/>
  <c r="AA891" i="18" s="1"/>
  <c r="U891" i="18"/>
  <c r="T891" i="18"/>
  <c r="P891" i="18"/>
  <c r="O891" i="18"/>
  <c r="N891" i="18"/>
  <c r="M891" i="18"/>
  <c r="AO890" i="18"/>
  <c r="AL890" i="18"/>
  <c r="AK890" i="18"/>
  <c r="Z890" i="18"/>
  <c r="AA890" i="18" s="1"/>
  <c r="U890" i="18"/>
  <c r="T890" i="18"/>
  <c r="P890" i="18"/>
  <c r="O890" i="18"/>
  <c r="N890" i="18"/>
  <c r="M890" i="18"/>
  <c r="AO889" i="18"/>
  <c r="AL889" i="18"/>
  <c r="AK889" i="18"/>
  <c r="Z889" i="18"/>
  <c r="AA889" i="18" s="1"/>
  <c r="U889" i="18"/>
  <c r="T889" i="18"/>
  <c r="P889" i="18"/>
  <c r="O889" i="18"/>
  <c r="N889" i="18"/>
  <c r="M889" i="18"/>
  <c r="AO888" i="18"/>
  <c r="AL888" i="18"/>
  <c r="AK888" i="18"/>
  <c r="Z888" i="18"/>
  <c r="AA888" i="18" s="1"/>
  <c r="U888" i="18"/>
  <c r="T888" i="18"/>
  <c r="P888" i="18"/>
  <c r="O888" i="18"/>
  <c r="N888" i="18"/>
  <c r="M888" i="18"/>
  <c r="AO887" i="18"/>
  <c r="AL887" i="18"/>
  <c r="AK887" i="18"/>
  <c r="Z887" i="18"/>
  <c r="AA887" i="18" s="1"/>
  <c r="U887" i="18"/>
  <c r="T887" i="18"/>
  <c r="P887" i="18"/>
  <c r="O887" i="18"/>
  <c r="N887" i="18"/>
  <c r="M887" i="18"/>
  <c r="AO886" i="18"/>
  <c r="AL886" i="18"/>
  <c r="AK886" i="18"/>
  <c r="Z886" i="18"/>
  <c r="AA886" i="18" s="1"/>
  <c r="U886" i="18"/>
  <c r="T886" i="18"/>
  <c r="P886" i="18"/>
  <c r="O886" i="18"/>
  <c r="N886" i="18"/>
  <c r="M886" i="18"/>
  <c r="AO885" i="18"/>
  <c r="AL885" i="18"/>
  <c r="AK885" i="18"/>
  <c r="Z885" i="18"/>
  <c r="AA885" i="18" s="1"/>
  <c r="U885" i="18"/>
  <c r="T885" i="18"/>
  <c r="P885" i="18"/>
  <c r="O885" i="18"/>
  <c r="N885" i="18"/>
  <c r="M885" i="18"/>
  <c r="AO884" i="18"/>
  <c r="AL884" i="18"/>
  <c r="AK884" i="18"/>
  <c r="Z884" i="18"/>
  <c r="AA884" i="18" s="1"/>
  <c r="U884" i="18"/>
  <c r="T884" i="18"/>
  <c r="P884" i="18"/>
  <c r="O884" i="18"/>
  <c r="N884" i="18"/>
  <c r="M884" i="18"/>
  <c r="AO883" i="18"/>
  <c r="AL883" i="18"/>
  <c r="AK883" i="18"/>
  <c r="Z883" i="18"/>
  <c r="AA883" i="18" s="1"/>
  <c r="U883" i="18"/>
  <c r="T883" i="18"/>
  <c r="P883" i="18"/>
  <c r="O883" i="18"/>
  <c r="N883" i="18"/>
  <c r="M883" i="18"/>
  <c r="AO882" i="18"/>
  <c r="AL882" i="18"/>
  <c r="AK882" i="18"/>
  <c r="Z882" i="18"/>
  <c r="AA882" i="18" s="1"/>
  <c r="U882" i="18"/>
  <c r="T882" i="18"/>
  <c r="P882" i="18"/>
  <c r="O882" i="18"/>
  <c r="N882" i="18"/>
  <c r="M882" i="18"/>
  <c r="AO881" i="18"/>
  <c r="AL881" i="18"/>
  <c r="AK881" i="18"/>
  <c r="Z881" i="18"/>
  <c r="AA881" i="18" s="1"/>
  <c r="U881" i="18"/>
  <c r="T881" i="18"/>
  <c r="P881" i="18"/>
  <c r="O881" i="18"/>
  <c r="N881" i="18"/>
  <c r="M881" i="18"/>
  <c r="AO880" i="18"/>
  <c r="AL880" i="18"/>
  <c r="AK880" i="18"/>
  <c r="Z880" i="18"/>
  <c r="AA880" i="18" s="1"/>
  <c r="U880" i="18"/>
  <c r="T880" i="18"/>
  <c r="P880" i="18"/>
  <c r="O880" i="18"/>
  <c r="N880" i="18"/>
  <c r="M880" i="18"/>
  <c r="AO879" i="18"/>
  <c r="AL879" i="18"/>
  <c r="AK879" i="18"/>
  <c r="Z879" i="18"/>
  <c r="AA879" i="18" s="1"/>
  <c r="U879" i="18"/>
  <c r="T879" i="18"/>
  <c r="P879" i="18"/>
  <c r="O879" i="18"/>
  <c r="N879" i="18"/>
  <c r="M879" i="18"/>
  <c r="AO878" i="18"/>
  <c r="AL878" i="18"/>
  <c r="AK878" i="18"/>
  <c r="Z878" i="18"/>
  <c r="AA878" i="18" s="1"/>
  <c r="U878" i="18"/>
  <c r="T878" i="18"/>
  <c r="P878" i="18"/>
  <c r="O878" i="18"/>
  <c r="N878" i="18"/>
  <c r="M878" i="18"/>
  <c r="AO877" i="18"/>
  <c r="AL877" i="18"/>
  <c r="AK877" i="18"/>
  <c r="Z877" i="18"/>
  <c r="AA877" i="18" s="1"/>
  <c r="U877" i="18"/>
  <c r="T877" i="18"/>
  <c r="P877" i="18"/>
  <c r="O877" i="18"/>
  <c r="N877" i="18"/>
  <c r="M877" i="18"/>
  <c r="AO876" i="18"/>
  <c r="AL876" i="18"/>
  <c r="AK876" i="18"/>
  <c r="Z876" i="18"/>
  <c r="AA876" i="18" s="1"/>
  <c r="U876" i="18"/>
  <c r="T876" i="18"/>
  <c r="P876" i="18"/>
  <c r="O876" i="18"/>
  <c r="N876" i="18"/>
  <c r="M876" i="18"/>
  <c r="AO875" i="18"/>
  <c r="AL875" i="18"/>
  <c r="AK875" i="18"/>
  <c r="Z875" i="18"/>
  <c r="AA875" i="18" s="1"/>
  <c r="U875" i="18"/>
  <c r="T875" i="18"/>
  <c r="P875" i="18"/>
  <c r="O875" i="18"/>
  <c r="N875" i="18"/>
  <c r="M875" i="18"/>
  <c r="AO874" i="18"/>
  <c r="AL874" i="18"/>
  <c r="AK874" i="18"/>
  <c r="Z874" i="18"/>
  <c r="AA874" i="18" s="1"/>
  <c r="U874" i="18"/>
  <c r="T874" i="18"/>
  <c r="P874" i="18"/>
  <c r="O874" i="18"/>
  <c r="N874" i="18"/>
  <c r="M874" i="18"/>
  <c r="AO873" i="18"/>
  <c r="AL873" i="18"/>
  <c r="AK873" i="18"/>
  <c r="Z873" i="18"/>
  <c r="AA873" i="18" s="1"/>
  <c r="U873" i="18"/>
  <c r="T873" i="18"/>
  <c r="P873" i="18"/>
  <c r="O873" i="18"/>
  <c r="N873" i="18"/>
  <c r="M873" i="18"/>
  <c r="AO872" i="18"/>
  <c r="AL872" i="18"/>
  <c r="AK872" i="18"/>
  <c r="Z872" i="18"/>
  <c r="AA872" i="18" s="1"/>
  <c r="U872" i="18"/>
  <c r="T872" i="18"/>
  <c r="P872" i="18"/>
  <c r="O872" i="18"/>
  <c r="N872" i="18"/>
  <c r="M872" i="18"/>
  <c r="AO871" i="18"/>
  <c r="AL871" i="18"/>
  <c r="AK871" i="18"/>
  <c r="Z871" i="18"/>
  <c r="AA871" i="18" s="1"/>
  <c r="U871" i="18"/>
  <c r="T871" i="18"/>
  <c r="P871" i="18"/>
  <c r="O871" i="18"/>
  <c r="N871" i="18"/>
  <c r="M871" i="18"/>
  <c r="AO870" i="18"/>
  <c r="AL870" i="18"/>
  <c r="AK870" i="18"/>
  <c r="Z870" i="18"/>
  <c r="AA870" i="18" s="1"/>
  <c r="U870" i="18"/>
  <c r="T870" i="18"/>
  <c r="P870" i="18"/>
  <c r="O870" i="18"/>
  <c r="N870" i="18"/>
  <c r="M870" i="18"/>
  <c r="AO869" i="18"/>
  <c r="AL869" i="18"/>
  <c r="AK869" i="18"/>
  <c r="Z869" i="18"/>
  <c r="AA869" i="18" s="1"/>
  <c r="U869" i="18"/>
  <c r="T869" i="18"/>
  <c r="P869" i="18"/>
  <c r="O869" i="18"/>
  <c r="N869" i="18"/>
  <c r="M869" i="18"/>
  <c r="AO868" i="18"/>
  <c r="AL868" i="18"/>
  <c r="AK868" i="18"/>
  <c r="Z868" i="18"/>
  <c r="AA868" i="18" s="1"/>
  <c r="U868" i="18"/>
  <c r="T868" i="18"/>
  <c r="P868" i="18"/>
  <c r="O868" i="18"/>
  <c r="N868" i="18"/>
  <c r="M868" i="18"/>
  <c r="AO867" i="18"/>
  <c r="AL867" i="18"/>
  <c r="AK867" i="18"/>
  <c r="Z867" i="18"/>
  <c r="AA867" i="18" s="1"/>
  <c r="U867" i="18"/>
  <c r="T867" i="18"/>
  <c r="P867" i="18"/>
  <c r="O867" i="18"/>
  <c r="N867" i="18"/>
  <c r="M867" i="18"/>
  <c r="AO866" i="18"/>
  <c r="AL866" i="18"/>
  <c r="AK866" i="18"/>
  <c r="Z866" i="18"/>
  <c r="AA866" i="18" s="1"/>
  <c r="U866" i="18"/>
  <c r="T866" i="18"/>
  <c r="P866" i="18"/>
  <c r="O866" i="18"/>
  <c r="N866" i="18"/>
  <c r="M866" i="18"/>
  <c r="AO865" i="18"/>
  <c r="AL865" i="18"/>
  <c r="AK865" i="18"/>
  <c r="Z865" i="18"/>
  <c r="X865" i="18"/>
  <c r="U865" i="18"/>
  <c r="T865" i="18"/>
  <c r="P865" i="18"/>
  <c r="O865" i="18"/>
  <c r="N865" i="18"/>
  <c r="M865" i="18"/>
  <c r="AO864" i="18"/>
  <c r="AL864" i="18"/>
  <c r="AK864" i="18"/>
  <c r="Z864" i="18"/>
  <c r="AA864" i="18" s="1"/>
  <c r="U864" i="18"/>
  <c r="T864" i="18"/>
  <c r="P864" i="18"/>
  <c r="O864" i="18"/>
  <c r="N864" i="18"/>
  <c r="M864" i="18"/>
  <c r="AO863" i="18"/>
  <c r="AL863" i="18"/>
  <c r="AK863" i="18"/>
  <c r="Z863" i="18"/>
  <c r="AA863" i="18" s="1"/>
  <c r="U863" i="18"/>
  <c r="T863" i="18"/>
  <c r="P863" i="18"/>
  <c r="O863" i="18"/>
  <c r="N863" i="18"/>
  <c r="M863" i="18"/>
  <c r="AO862" i="18"/>
  <c r="AL862" i="18"/>
  <c r="AK862" i="18"/>
  <c r="Z862" i="18"/>
  <c r="AA862" i="18" s="1"/>
  <c r="U862" i="18"/>
  <c r="T862" i="18"/>
  <c r="P862" i="18"/>
  <c r="O862" i="18"/>
  <c r="N862" i="18"/>
  <c r="M862" i="18"/>
  <c r="AO861" i="18"/>
  <c r="AL861" i="18"/>
  <c r="AK861" i="18"/>
  <c r="Z861" i="18"/>
  <c r="AA861" i="18" s="1"/>
  <c r="U861" i="18"/>
  <c r="T861" i="18"/>
  <c r="P861" i="18"/>
  <c r="O861" i="18"/>
  <c r="N861" i="18"/>
  <c r="M861" i="18"/>
  <c r="AO860" i="18"/>
  <c r="AL860" i="18"/>
  <c r="AK860" i="18"/>
  <c r="Z860" i="18"/>
  <c r="AA860" i="18" s="1"/>
  <c r="U860" i="18"/>
  <c r="T860" i="18"/>
  <c r="P860" i="18"/>
  <c r="O860" i="18"/>
  <c r="N860" i="18"/>
  <c r="M860" i="18"/>
  <c r="AO859" i="18"/>
  <c r="AL859" i="18"/>
  <c r="AK859" i="18"/>
  <c r="Z859" i="18"/>
  <c r="AA859" i="18" s="1"/>
  <c r="U859" i="18"/>
  <c r="T859" i="18"/>
  <c r="P859" i="18"/>
  <c r="O859" i="18"/>
  <c r="N859" i="18"/>
  <c r="M859" i="18"/>
  <c r="AO858" i="18"/>
  <c r="AL858" i="18"/>
  <c r="AK858" i="18"/>
  <c r="Z858" i="18"/>
  <c r="AA858" i="18" s="1"/>
  <c r="U858" i="18"/>
  <c r="T858" i="18"/>
  <c r="P858" i="18"/>
  <c r="O858" i="18"/>
  <c r="N858" i="18"/>
  <c r="M858" i="18"/>
  <c r="AO857" i="18"/>
  <c r="AL857" i="18"/>
  <c r="AK857" i="18"/>
  <c r="Z857" i="18"/>
  <c r="AA857" i="18" s="1"/>
  <c r="U857" i="18"/>
  <c r="T857" i="18"/>
  <c r="P857" i="18"/>
  <c r="O857" i="18"/>
  <c r="N857" i="18"/>
  <c r="M857" i="18"/>
  <c r="AO856" i="18"/>
  <c r="AL856" i="18"/>
  <c r="AK856" i="18"/>
  <c r="Z856" i="18"/>
  <c r="AA856" i="18" s="1"/>
  <c r="U856" i="18"/>
  <c r="T856" i="18"/>
  <c r="P856" i="18"/>
  <c r="O856" i="18"/>
  <c r="N856" i="18"/>
  <c r="M856" i="18"/>
  <c r="AO855" i="18"/>
  <c r="AL855" i="18"/>
  <c r="AK855" i="18"/>
  <c r="Z855" i="18"/>
  <c r="AA855" i="18" s="1"/>
  <c r="U855" i="18"/>
  <c r="T855" i="18"/>
  <c r="P855" i="18"/>
  <c r="O855" i="18"/>
  <c r="N855" i="18"/>
  <c r="M855" i="18"/>
  <c r="AO854" i="18"/>
  <c r="AL854" i="18"/>
  <c r="AK854" i="18"/>
  <c r="Z854" i="18"/>
  <c r="AA854" i="18" s="1"/>
  <c r="U854" i="18"/>
  <c r="T854" i="18"/>
  <c r="P854" i="18"/>
  <c r="O854" i="18"/>
  <c r="N854" i="18"/>
  <c r="M854" i="18"/>
  <c r="AO853" i="18"/>
  <c r="AL853" i="18"/>
  <c r="AK853" i="18"/>
  <c r="Z853" i="18"/>
  <c r="AA853" i="18" s="1"/>
  <c r="U853" i="18"/>
  <c r="T853" i="18"/>
  <c r="P853" i="18"/>
  <c r="O853" i="18"/>
  <c r="N853" i="18"/>
  <c r="M853" i="18"/>
  <c r="AO852" i="18"/>
  <c r="AL852" i="18"/>
  <c r="AK852" i="18"/>
  <c r="Z852" i="18"/>
  <c r="AA852" i="18" s="1"/>
  <c r="U852" i="18"/>
  <c r="T852" i="18"/>
  <c r="P852" i="18"/>
  <c r="O852" i="18"/>
  <c r="N852" i="18"/>
  <c r="M852" i="18"/>
  <c r="AO851" i="18"/>
  <c r="AL851" i="18"/>
  <c r="AK851" i="18"/>
  <c r="Z851" i="18"/>
  <c r="AA851" i="18" s="1"/>
  <c r="U851" i="18"/>
  <c r="T851" i="18"/>
  <c r="P851" i="18"/>
  <c r="O851" i="18"/>
  <c r="N851" i="18"/>
  <c r="M851" i="18"/>
  <c r="AO850" i="18"/>
  <c r="AL850" i="18"/>
  <c r="AK850" i="18"/>
  <c r="Z850" i="18"/>
  <c r="AA850" i="18" s="1"/>
  <c r="U850" i="18"/>
  <c r="T850" i="18"/>
  <c r="P850" i="18"/>
  <c r="O850" i="18"/>
  <c r="N850" i="18"/>
  <c r="M850" i="18"/>
  <c r="AO849" i="18"/>
  <c r="AL849" i="18"/>
  <c r="AK849" i="18"/>
  <c r="Z849" i="18"/>
  <c r="AA849" i="18" s="1"/>
  <c r="U849" i="18"/>
  <c r="T849" i="18"/>
  <c r="P849" i="18"/>
  <c r="O849" i="18"/>
  <c r="N849" i="18"/>
  <c r="M849" i="18"/>
  <c r="AO848" i="18"/>
  <c r="AL848" i="18"/>
  <c r="AK848" i="18"/>
  <c r="Z848" i="18"/>
  <c r="AA848" i="18" s="1"/>
  <c r="U848" i="18"/>
  <c r="T848" i="18"/>
  <c r="P848" i="18"/>
  <c r="O848" i="18"/>
  <c r="N848" i="18"/>
  <c r="M848" i="18"/>
  <c r="AO847" i="18"/>
  <c r="AL847" i="18"/>
  <c r="AK847" i="18"/>
  <c r="Z847" i="18"/>
  <c r="AA847" i="18" s="1"/>
  <c r="U847" i="18"/>
  <c r="T847" i="18"/>
  <c r="P847" i="18"/>
  <c r="O847" i="18"/>
  <c r="N847" i="18"/>
  <c r="M847" i="18"/>
  <c r="AO846" i="18"/>
  <c r="AL846" i="18"/>
  <c r="AK846" i="18"/>
  <c r="Z846" i="18"/>
  <c r="AA846" i="18" s="1"/>
  <c r="U846" i="18"/>
  <c r="T846" i="18"/>
  <c r="P846" i="18"/>
  <c r="O846" i="18"/>
  <c r="N846" i="18"/>
  <c r="M846" i="18"/>
  <c r="AO845" i="18"/>
  <c r="AL845" i="18"/>
  <c r="AK845" i="18"/>
  <c r="Z845" i="18"/>
  <c r="AA845" i="18" s="1"/>
  <c r="U845" i="18"/>
  <c r="T845" i="18"/>
  <c r="P845" i="18"/>
  <c r="O845" i="18"/>
  <c r="N845" i="18"/>
  <c r="M845" i="18"/>
  <c r="AO844" i="18"/>
  <c r="AL844" i="18"/>
  <c r="AK844" i="18"/>
  <c r="Z844" i="18"/>
  <c r="AA844" i="18" s="1"/>
  <c r="U844" i="18"/>
  <c r="T844" i="18"/>
  <c r="P844" i="18"/>
  <c r="O844" i="18"/>
  <c r="N844" i="18"/>
  <c r="M844" i="18"/>
  <c r="AO843" i="18"/>
  <c r="AL843" i="18"/>
  <c r="AK843" i="18"/>
  <c r="Z843" i="18"/>
  <c r="AA843" i="18" s="1"/>
  <c r="U843" i="18"/>
  <c r="T843" i="18"/>
  <c r="P843" i="18"/>
  <c r="O843" i="18"/>
  <c r="N843" i="18"/>
  <c r="M843" i="18"/>
  <c r="AO842" i="18"/>
  <c r="AL842" i="18"/>
  <c r="AK842" i="18"/>
  <c r="Z842" i="18"/>
  <c r="AA842" i="18" s="1"/>
  <c r="U842" i="18"/>
  <c r="T842" i="18"/>
  <c r="P842" i="18"/>
  <c r="O842" i="18"/>
  <c r="N842" i="18"/>
  <c r="M842" i="18"/>
  <c r="AO841" i="18"/>
  <c r="AL841" i="18"/>
  <c r="AK841" i="18"/>
  <c r="Z841" i="18"/>
  <c r="AA841" i="18" s="1"/>
  <c r="U841" i="18"/>
  <c r="T841" i="18"/>
  <c r="P841" i="18"/>
  <c r="O841" i="18"/>
  <c r="N841" i="18"/>
  <c r="M841" i="18"/>
  <c r="AO840" i="18"/>
  <c r="AL840" i="18"/>
  <c r="AK840" i="18"/>
  <c r="Z840" i="18"/>
  <c r="AA840" i="18" s="1"/>
  <c r="U840" i="18"/>
  <c r="T840" i="18"/>
  <c r="P840" i="18"/>
  <c r="O840" i="18"/>
  <c r="N840" i="18"/>
  <c r="M840" i="18"/>
  <c r="AO839" i="18"/>
  <c r="AL839" i="18"/>
  <c r="AK839" i="18"/>
  <c r="Z839" i="18"/>
  <c r="AA839" i="18" s="1"/>
  <c r="U839" i="18"/>
  <c r="T839" i="18"/>
  <c r="P839" i="18"/>
  <c r="O839" i="18"/>
  <c r="N839" i="18"/>
  <c r="M839" i="18"/>
  <c r="AO838" i="18"/>
  <c r="AL838" i="18"/>
  <c r="AK838" i="18"/>
  <c r="Z838" i="18"/>
  <c r="AA838" i="18" s="1"/>
  <c r="U838" i="18"/>
  <c r="T838" i="18"/>
  <c r="P838" i="18"/>
  <c r="O838" i="18"/>
  <c r="N838" i="18"/>
  <c r="M838" i="18"/>
  <c r="AO837" i="18"/>
  <c r="AL837" i="18"/>
  <c r="AK837" i="18"/>
  <c r="Z837" i="18"/>
  <c r="AA837" i="18" s="1"/>
  <c r="U837" i="18"/>
  <c r="T837" i="18"/>
  <c r="P837" i="18"/>
  <c r="O837" i="18"/>
  <c r="N837" i="18"/>
  <c r="M837" i="18"/>
  <c r="AO836" i="18"/>
  <c r="AL836" i="18"/>
  <c r="AK836" i="18"/>
  <c r="Z836" i="18"/>
  <c r="AA836" i="18" s="1"/>
  <c r="U836" i="18"/>
  <c r="T836" i="18"/>
  <c r="P836" i="18"/>
  <c r="O836" i="18"/>
  <c r="N836" i="18"/>
  <c r="M836" i="18"/>
  <c r="AO835" i="18"/>
  <c r="AL835" i="18"/>
  <c r="AK835" i="18"/>
  <c r="Z835" i="18"/>
  <c r="AA835" i="18" s="1"/>
  <c r="U835" i="18"/>
  <c r="T835" i="18"/>
  <c r="P835" i="18"/>
  <c r="O835" i="18"/>
  <c r="N835" i="18"/>
  <c r="M835" i="18"/>
  <c r="AO834" i="18"/>
  <c r="AL834" i="18"/>
  <c r="AK834" i="18"/>
  <c r="Z834" i="18"/>
  <c r="AA834" i="18" s="1"/>
  <c r="U834" i="18"/>
  <c r="T834" i="18"/>
  <c r="P834" i="18"/>
  <c r="O834" i="18"/>
  <c r="N834" i="18"/>
  <c r="M834" i="18"/>
  <c r="AO833" i="18"/>
  <c r="AL833" i="18"/>
  <c r="AK833" i="18"/>
  <c r="Z833" i="18"/>
  <c r="AA833" i="18" s="1"/>
  <c r="U833" i="18"/>
  <c r="T833" i="18"/>
  <c r="P833" i="18"/>
  <c r="O833" i="18"/>
  <c r="N833" i="18"/>
  <c r="M833" i="18"/>
  <c r="AO832" i="18"/>
  <c r="AL832" i="18"/>
  <c r="AK832" i="18"/>
  <c r="Z832" i="18"/>
  <c r="X832" i="18"/>
  <c r="U832" i="18"/>
  <c r="T832" i="18"/>
  <c r="P832" i="18"/>
  <c r="O832" i="18"/>
  <c r="N832" i="18"/>
  <c r="M832" i="18"/>
  <c r="AO831" i="18"/>
  <c r="AL831" i="18"/>
  <c r="AK831" i="18"/>
  <c r="Z831" i="18"/>
  <c r="AA831" i="18" s="1"/>
  <c r="U831" i="18"/>
  <c r="T831" i="18"/>
  <c r="P831" i="18"/>
  <c r="O831" i="18"/>
  <c r="N831" i="18"/>
  <c r="M831" i="18"/>
  <c r="AO830" i="18"/>
  <c r="AL830" i="18"/>
  <c r="AK830" i="18"/>
  <c r="Z830" i="18"/>
  <c r="AA830" i="18" s="1"/>
  <c r="U830" i="18"/>
  <c r="T830" i="18"/>
  <c r="P830" i="18"/>
  <c r="O830" i="18"/>
  <c r="N830" i="18"/>
  <c r="M830" i="18"/>
  <c r="AO829" i="18"/>
  <c r="AL829" i="18"/>
  <c r="AK829" i="18"/>
  <c r="Z829" i="18"/>
  <c r="AA829" i="18" s="1"/>
  <c r="U829" i="18"/>
  <c r="T829" i="18"/>
  <c r="P829" i="18"/>
  <c r="O829" i="18"/>
  <c r="N829" i="18"/>
  <c r="M829" i="18"/>
  <c r="AO828" i="18"/>
  <c r="AL828" i="18"/>
  <c r="AK828" i="18"/>
  <c r="Z828" i="18"/>
  <c r="AA828" i="18" s="1"/>
  <c r="U828" i="18"/>
  <c r="T828" i="18"/>
  <c r="P828" i="18"/>
  <c r="O828" i="18"/>
  <c r="N828" i="18"/>
  <c r="M828" i="18"/>
  <c r="AO827" i="18"/>
  <c r="AL827" i="18"/>
  <c r="AK827" i="18"/>
  <c r="Z827" i="18"/>
  <c r="X827" i="18"/>
  <c r="U827" i="18"/>
  <c r="T827" i="18"/>
  <c r="P827" i="18"/>
  <c r="O827" i="18"/>
  <c r="N827" i="18"/>
  <c r="M827" i="18"/>
  <c r="AO826" i="18"/>
  <c r="AL826" i="18"/>
  <c r="AK826" i="18"/>
  <c r="Z826" i="18"/>
  <c r="X826" i="18"/>
  <c r="U826" i="18"/>
  <c r="T826" i="18"/>
  <c r="P826" i="18"/>
  <c r="O826" i="18"/>
  <c r="N826" i="18"/>
  <c r="M826" i="18"/>
  <c r="AO825" i="18"/>
  <c r="AL825" i="18"/>
  <c r="AK825" i="18"/>
  <c r="Z825" i="18"/>
  <c r="AA825" i="18" s="1"/>
  <c r="U825" i="18"/>
  <c r="T825" i="18"/>
  <c r="P825" i="18"/>
  <c r="O825" i="18"/>
  <c r="N825" i="18"/>
  <c r="M825" i="18"/>
  <c r="AO824" i="18"/>
  <c r="AL824" i="18"/>
  <c r="AK824" i="18"/>
  <c r="Z824" i="18"/>
  <c r="AA824" i="18" s="1"/>
  <c r="T824" i="18"/>
  <c r="U824" i="18" s="1"/>
  <c r="P824" i="18"/>
  <c r="O824" i="18"/>
  <c r="N824" i="18"/>
  <c r="M824" i="18"/>
  <c r="AO823" i="18"/>
  <c r="AL823" i="18"/>
  <c r="AK823" i="18"/>
  <c r="Z823" i="18"/>
  <c r="AA823" i="18" s="1"/>
  <c r="T823" i="18"/>
  <c r="U823" i="18" s="1"/>
  <c r="P823" i="18"/>
  <c r="O823" i="18"/>
  <c r="N823" i="18"/>
  <c r="M823" i="18"/>
  <c r="AO822" i="18"/>
  <c r="AL822" i="18"/>
  <c r="AK822" i="18"/>
  <c r="Z822" i="18"/>
  <c r="AA822" i="18" s="1"/>
  <c r="T822" i="18"/>
  <c r="U822" i="18" s="1"/>
  <c r="P822" i="18"/>
  <c r="O822" i="18"/>
  <c r="N822" i="18"/>
  <c r="M822" i="18"/>
  <c r="AO821" i="18"/>
  <c r="AL821" i="18"/>
  <c r="AK821" i="18"/>
  <c r="Z821" i="18"/>
  <c r="AA821" i="18" s="1"/>
  <c r="T821" i="18"/>
  <c r="U821" i="18" s="1"/>
  <c r="P821" i="18"/>
  <c r="O821" i="18"/>
  <c r="N821" i="18"/>
  <c r="M821" i="18"/>
  <c r="AO820" i="18"/>
  <c r="AL820" i="18"/>
  <c r="AK820" i="18"/>
  <c r="Z820" i="18"/>
  <c r="AA820" i="18" s="1"/>
  <c r="T820" i="18"/>
  <c r="U820" i="18" s="1"/>
  <c r="P820" i="18"/>
  <c r="O820" i="18"/>
  <c r="N820" i="18"/>
  <c r="M820" i="18"/>
  <c r="AO819" i="18"/>
  <c r="AL819" i="18"/>
  <c r="AK819" i="18"/>
  <c r="Z819" i="18"/>
  <c r="AA819" i="18" s="1"/>
  <c r="T819" i="18"/>
  <c r="U819" i="18" s="1"/>
  <c r="M819" i="18"/>
  <c r="O819" i="18" s="1"/>
  <c r="AO818" i="18"/>
  <c r="AK818" i="18"/>
  <c r="AL818" i="18" s="1"/>
  <c r="Z818" i="18"/>
  <c r="AA818" i="18" s="1"/>
  <c r="T818" i="18"/>
  <c r="U818" i="18" s="1"/>
  <c r="M818" i="18"/>
  <c r="O818" i="18" s="1"/>
  <c r="A818" i="18"/>
  <c r="A819" i="18" s="1"/>
  <c r="A820" i="18" s="1"/>
  <c r="A821" i="18" s="1"/>
  <c r="A822" i="18" s="1"/>
  <c r="A823" i="18" s="1"/>
  <c r="A824" i="18" s="1"/>
  <c r="A825" i="18" s="1"/>
  <c r="A826" i="18" s="1"/>
  <c r="A827" i="18" s="1"/>
  <c r="A828" i="18" s="1"/>
  <c r="A829" i="18" s="1"/>
  <c r="A830" i="18" s="1"/>
  <c r="A831" i="18" s="1"/>
  <c r="A832" i="18" s="1"/>
  <c r="A833" i="18" s="1"/>
  <c r="A834" i="18" s="1"/>
  <c r="A835" i="18" s="1"/>
  <c r="A836" i="18" s="1"/>
  <c r="A837" i="18" s="1"/>
  <c r="A838" i="18" s="1"/>
  <c r="A839" i="18" s="1"/>
  <c r="A840" i="18" s="1"/>
  <c r="A841" i="18" s="1"/>
  <c r="A842" i="18" s="1"/>
  <c r="A843" i="18" s="1"/>
  <c r="A844" i="18" s="1"/>
  <c r="A845" i="18" s="1"/>
  <c r="A846" i="18" s="1"/>
  <c r="A847" i="18" s="1"/>
  <c r="A848" i="18" s="1"/>
  <c r="A849" i="18" s="1"/>
  <c r="A850" i="18" s="1"/>
  <c r="A851" i="18" s="1"/>
  <c r="A852" i="18" s="1"/>
  <c r="A853" i="18" s="1"/>
  <c r="A854" i="18" s="1"/>
  <c r="A855" i="18" s="1"/>
  <c r="A856" i="18" s="1"/>
  <c r="A857" i="18" s="1"/>
  <c r="A858" i="18" s="1"/>
  <c r="A859" i="18" s="1"/>
  <c r="A860" i="18" s="1"/>
  <c r="A861" i="18" s="1"/>
  <c r="A862" i="18" s="1"/>
  <c r="A863" i="18" s="1"/>
  <c r="A864" i="18" s="1"/>
  <c r="A865" i="18" s="1"/>
  <c r="A866" i="18" s="1"/>
  <c r="A867" i="18" s="1"/>
  <c r="A868" i="18" s="1"/>
  <c r="A869" i="18" s="1"/>
  <c r="A870" i="18" s="1"/>
  <c r="A871" i="18" s="1"/>
  <c r="A872" i="18" s="1"/>
  <c r="A873" i="18" s="1"/>
  <c r="A874" i="18" s="1"/>
  <c r="A875" i="18" s="1"/>
  <c r="A876" i="18" s="1"/>
  <c r="A877" i="18" s="1"/>
  <c r="A878" i="18" s="1"/>
  <c r="A879" i="18" s="1"/>
  <c r="A880" i="18" s="1"/>
  <c r="A881" i="18" s="1"/>
  <c r="A882" i="18" s="1"/>
  <c r="A883" i="18" s="1"/>
  <c r="A884" i="18" s="1"/>
  <c r="A885" i="18" s="1"/>
  <c r="A886" i="18" s="1"/>
  <c r="A887" i="18" s="1"/>
  <c r="A888" i="18" s="1"/>
  <c r="A889" i="18" s="1"/>
  <c r="A890" i="18" s="1"/>
  <c r="A891" i="18" s="1"/>
  <c r="A892" i="18" s="1"/>
  <c r="A893" i="18" s="1"/>
  <c r="A894" i="18" s="1"/>
  <c r="A895" i="18" s="1"/>
  <c r="A896" i="18" s="1"/>
  <c r="A897" i="18" s="1"/>
  <c r="A898" i="18" s="1"/>
  <c r="A899" i="18" s="1"/>
  <c r="A900" i="18" s="1"/>
  <c r="A901" i="18" s="1"/>
  <c r="A902" i="18" s="1"/>
  <c r="A903" i="18" s="1"/>
  <c r="A904" i="18" s="1"/>
  <c r="A905" i="18" s="1"/>
  <c r="A906" i="18" s="1"/>
  <c r="A907" i="18" s="1"/>
  <c r="A908" i="18" s="1"/>
  <c r="A909" i="18" s="1"/>
  <c r="A910" i="18" s="1"/>
  <c r="A911" i="18" s="1"/>
  <c r="A912" i="18" s="1"/>
  <c r="A913" i="18" s="1"/>
  <c r="A914" i="18" s="1"/>
  <c r="A915" i="18" s="1"/>
  <c r="A916" i="18" s="1"/>
  <c r="A917" i="18" s="1"/>
  <c r="A918" i="18" s="1"/>
  <c r="A919" i="18" s="1"/>
  <c r="A920" i="18" s="1"/>
  <c r="A921" i="18" s="1"/>
  <c r="A922" i="18" s="1"/>
  <c r="A923" i="18" s="1"/>
  <c r="A924" i="18" s="1"/>
  <c r="A925" i="18" s="1"/>
  <c r="A926" i="18" s="1"/>
  <c r="A927" i="18" s="1"/>
  <c r="A928" i="18" s="1"/>
  <c r="A929" i="18" s="1"/>
  <c r="A930" i="18" s="1"/>
  <c r="A931" i="18" s="1"/>
  <c r="A932" i="18" s="1"/>
  <c r="A933" i="18" s="1"/>
  <c r="A934" i="18" s="1"/>
  <c r="A935" i="18" s="1"/>
  <c r="A936" i="18" s="1"/>
  <c r="A937" i="18" s="1"/>
  <c r="A938" i="18" s="1"/>
  <c r="A939" i="18" s="1"/>
  <c r="A940" i="18" s="1"/>
  <c r="A941" i="18" s="1"/>
  <c r="A942" i="18" s="1"/>
  <c r="A943" i="18" s="1"/>
  <c r="A944" i="18" s="1"/>
  <c r="AN817" i="18"/>
  <c r="AJ817" i="18"/>
  <c r="Y817" i="18"/>
  <c r="S817" i="18"/>
  <c r="L817" i="18"/>
  <c r="AO816" i="18"/>
  <c r="AL816" i="18"/>
  <c r="AK816" i="18"/>
  <c r="AA816" i="18"/>
  <c r="Z816" i="18"/>
  <c r="U816" i="18"/>
  <c r="T816" i="18"/>
  <c r="P816" i="18"/>
  <c r="O816" i="18"/>
  <c r="N816" i="18"/>
  <c r="M816" i="18"/>
  <c r="AO815" i="18"/>
  <c r="AL815" i="18"/>
  <c r="AK815" i="18"/>
  <c r="AA815" i="18"/>
  <c r="Z815" i="18"/>
  <c r="U815" i="18"/>
  <c r="T815" i="18"/>
  <c r="P815" i="18"/>
  <c r="O815" i="18"/>
  <c r="N815" i="18"/>
  <c r="M815" i="18"/>
  <c r="AO814" i="18"/>
  <c r="AL814" i="18"/>
  <c r="AK814" i="18"/>
  <c r="AA814" i="18"/>
  <c r="Z814" i="18"/>
  <c r="U814" i="18"/>
  <c r="T814" i="18"/>
  <c r="P814" i="18"/>
  <c r="O814" i="18"/>
  <c r="N814" i="18"/>
  <c r="M814" i="18"/>
  <c r="AO813" i="18"/>
  <c r="AL813" i="18"/>
  <c r="AK813" i="18"/>
  <c r="AA813" i="18"/>
  <c r="Z813" i="18"/>
  <c r="U813" i="18"/>
  <c r="T813" i="18"/>
  <c r="P813" i="18"/>
  <c r="O813" i="18"/>
  <c r="N813" i="18"/>
  <c r="M813" i="18"/>
  <c r="AO812" i="18"/>
  <c r="AL812" i="18"/>
  <c r="AK812" i="18"/>
  <c r="AA812" i="18"/>
  <c r="Z812" i="18"/>
  <c r="U812" i="18"/>
  <c r="T812" i="18"/>
  <c r="P812" i="18"/>
  <c r="O812" i="18"/>
  <c r="N812" i="18"/>
  <c r="M812" i="18"/>
  <c r="AO811" i="18"/>
  <c r="AL811" i="18"/>
  <c r="AK811" i="18"/>
  <c r="AA811" i="18"/>
  <c r="Z811" i="18"/>
  <c r="U811" i="18"/>
  <c r="T811" i="18"/>
  <c r="P811" i="18"/>
  <c r="O811" i="18"/>
  <c r="N811" i="18"/>
  <c r="M811" i="18"/>
  <c r="AO810" i="18"/>
  <c r="AL810" i="18"/>
  <c r="AK810" i="18"/>
  <c r="Z810" i="18"/>
  <c r="AA810" i="18" s="1"/>
  <c r="U810" i="18"/>
  <c r="T810" i="18"/>
  <c r="N810" i="18"/>
  <c r="P810" i="18" s="1"/>
  <c r="M810" i="18"/>
  <c r="O810" i="18" s="1"/>
  <c r="A810" i="18"/>
  <c r="A811" i="18" s="1"/>
  <c r="A812" i="18" s="1"/>
  <c r="A813" i="18" s="1"/>
  <c r="A814" i="18" s="1"/>
  <c r="A815" i="18" s="1"/>
  <c r="A816" i="18" s="1"/>
  <c r="AN809" i="18"/>
  <c r="AJ809" i="18"/>
  <c r="Y809" i="18"/>
  <c r="X809" i="18"/>
  <c r="S809" i="18"/>
  <c r="L809" i="18"/>
  <c r="AO808" i="18"/>
  <c r="AL808" i="18"/>
  <c r="AK808" i="18"/>
  <c r="AA808" i="18"/>
  <c r="Z808" i="18"/>
  <c r="U808" i="18"/>
  <c r="T808" i="18"/>
  <c r="P808" i="18"/>
  <c r="O808" i="18"/>
  <c r="N808" i="18"/>
  <c r="M808" i="18"/>
  <c r="AO807" i="18"/>
  <c r="AL807" i="18"/>
  <c r="AK807" i="18"/>
  <c r="Z807" i="18"/>
  <c r="AA807" i="18" s="1"/>
  <c r="U807" i="18"/>
  <c r="T807" i="18"/>
  <c r="P807" i="18"/>
  <c r="O807" i="18"/>
  <c r="N807" i="18"/>
  <c r="M807" i="18"/>
  <c r="AO806" i="18"/>
  <c r="AL806" i="18"/>
  <c r="AK806" i="18"/>
  <c r="Z806" i="18"/>
  <c r="AA806" i="18" s="1"/>
  <c r="U806" i="18"/>
  <c r="T806" i="18"/>
  <c r="P806" i="18"/>
  <c r="O806" i="18"/>
  <c r="N806" i="18"/>
  <c r="M806" i="18"/>
  <c r="AO805" i="18"/>
  <c r="AL805" i="18"/>
  <c r="AK805" i="18"/>
  <c r="Z805" i="18"/>
  <c r="AA805" i="18" s="1"/>
  <c r="U805" i="18"/>
  <c r="T805" i="18"/>
  <c r="P805" i="18"/>
  <c r="O805" i="18"/>
  <c r="N805" i="18"/>
  <c r="M805" i="18"/>
  <c r="AO804" i="18"/>
  <c r="AL804" i="18"/>
  <c r="AK804" i="18"/>
  <c r="Z804" i="18"/>
  <c r="AA804" i="18" s="1"/>
  <c r="U804" i="18"/>
  <c r="T804" i="18"/>
  <c r="P804" i="18"/>
  <c r="O804" i="18"/>
  <c r="N804" i="18"/>
  <c r="M804" i="18"/>
  <c r="AO803" i="18"/>
  <c r="AL803" i="18"/>
  <c r="AK803" i="18"/>
  <c r="Z803" i="18"/>
  <c r="AA803" i="18" s="1"/>
  <c r="U803" i="18"/>
  <c r="T803" i="18"/>
  <c r="P803" i="18"/>
  <c r="O803" i="18"/>
  <c r="N803" i="18"/>
  <c r="M803" i="18"/>
  <c r="AO802" i="18"/>
  <c r="AL802" i="18"/>
  <c r="AK802" i="18"/>
  <c r="Z802" i="18"/>
  <c r="AA802" i="18" s="1"/>
  <c r="U802" i="18"/>
  <c r="T802" i="18"/>
  <c r="P802" i="18"/>
  <c r="O802" i="18"/>
  <c r="N802" i="18"/>
  <c r="M802" i="18"/>
  <c r="AO801" i="18"/>
  <c r="AL801" i="18"/>
  <c r="AK801" i="18"/>
  <c r="Z801" i="18"/>
  <c r="AA801" i="18" s="1"/>
  <c r="U801" i="18"/>
  <c r="T801" i="18"/>
  <c r="P801" i="18"/>
  <c r="O801" i="18"/>
  <c r="N801" i="18"/>
  <c r="M801" i="18"/>
  <c r="AO800" i="18"/>
  <c r="AL800" i="18"/>
  <c r="AK800" i="18"/>
  <c r="Z800" i="18"/>
  <c r="AA800" i="18" s="1"/>
  <c r="U800" i="18"/>
  <c r="T800" i="18"/>
  <c r="P800" i="18"/>
  <c r="O800" i="18"/>
  <c r="N800" i="18"/>
  <c r="M800" i="18"/>
  <c r="AO799" i="18"/>
  <c r="AL799" i="18"/>
  <c r="AK799" i="18"/>
  <c r="Z799" i="18"/>
  <c r="AA799" i="18" s="1"/>
  <c r="U799" i="18"/>
  <c r="T799" i="18"/>
  <c r="P799" i="18"/>
  <c r="O799" i="18"/>
  <c r="N799" i="18"/>
  <c r="M799" i="18"/>
  <c r="AO798" i="18"/>
  <c r="AL798" i="18"/>
  <c r="AK798" i="18"/>
  <c r="Z798" i="18"/>
  <c r="AA798" i="18" s="1"/>
  <c r="U798" i="18"/>
  <c r="T798" i="18"/>
  <c r="P798" i="18"/>
  <c r="O798" i="18"/>
  <c r="N798" i="18"/>
  <c r="M798" i="18"/>
  <c r="AO797" i="18"/>
  <c r="AL797" i="18"/>
  <c r="AK797" i="18"/>
  <c r="Z797" i="18"/>
  <c r="AA797" i="18" s="1"/>
  <c r="U797" i="18"/>
  <c r="T797" i="18"/>
  <c r="P797" i="18"/>
  <c r="O797" i="18"/>
  <c r="N797" i="18"/>
  <c r="M797" i="18"/>
  <c r="AO796" i="18"/>
  <c r="AL796" i="18"/>
  <c r="AK796" i="18"/>
  <c r="Z796" i="18"/>
  <c r="AA796" i="18" s="1"/>
  <c r="U796" i="18"/>
  <c r="T796" i="18"/>
  <c r="P796" i="18"/>
  <c r="O796" i="18"/>
  <c r="N796" i="18"/>
  <c r="M796" i="18"/>
  <c r="AO795" i="18"/>
  <c r="AL795" i="18"/>
  <c r="AK795" i="18"/>
  <c r="Z795" i="18"/>
  <c r="AA795" i="18" s="1"/>
  <c r="U795" i="18"/>
  <c r="T795" i="18"/>
  <c r="P795" i="18"/>
  <c r="O795" i="18"/>
  <c r="N795" i="18"/>
  <c r="M795" i="18"/>
  <c r="AO794" i="18"/>
  <c r="AL794" i="18"/>
  <c r="AK794" i="18"/>
  <c r="Z794" i="18"/>
  <c r="AA794" i="18" s="1"/>
  <c r="U794" i="18"/>
  <c r="T794" i="18"/>
  <c r="P794" i="18"/>
  <c r="O794" i="18"/>
  <c r="N794" i="18"/>
  <c r="M794" i="18"/>
  <c r="AO793" i="18"/>
  <c r="AL793" i="18"/>
  <c r="AK793" i="18"/>
  <c r="Z793" i="18"/>
  <c r="AA793" i="18" s="1"/>
  <c r="U793" i="18"/>
  <c r="T793" i="18"/>
  <c r="P793" i="18"/>
  <c r="O793" i="18"/>
  <c r="N793" i="18"/>
  <c r="M793" i="18"/>
  <c r="AO792" i="18"/>
  <c r="AL792" i="18"/>
  <c r="AK792" i="18"/>
  <c r="Z792" i="18"/>
  <c r="AA792" i="18" s="1"/>
  <c r="U792" i="18"/>
  <c r="T792" i="18"/>
  <c r="P792" i="18"/>
  <c r="O792" i="18"/>
  <c r="N792" i="18"/>
  <c r="M792" i="18"/>
  <c r="AO791" i="18"/>
  <c r="AL791" i="18"/>
  <c r="AK791" i="18"/>
  <c r="Z791" i="18"/>
  <c r="AA791" i="18" s="1"/>
  <c r="U791" i="18"/>
  <c r="T791" i="18"/>
  <c r="N791" i="18"/>
  <c r="P791" i="18" s="1"/>
  <c r="M791" i="18"/>
  <c r="O791" i="18" s="1"/>
  <c r="A791" i="18"/>
  <c r="A792" i="18" s="1"/>
  <c r="A793" i="18" s="1"/>
  <c r="A794" i="18" s="1"/>
  <c r="A795" i="18" s="1"/>
  <c r="A796" i="18" s="1"/>
  <c r="A797" i="18" s="1"/>
  <c r="A798" i="18" s="1"/>
  <c r="A799" i="18" s="1"/>
  <c r="A800" i="18" s="1"/>
  <c r="A801" i="18" s="1"/>
  <c r="A802" i="18" s="1"/>
  <c r="A803" i="18" s="1"/>
  <c r="A804" i="18" s="1"/>
  <c r="A805" i="18" s="1"/>
  <c r="A806" i="18" s="1"/>
  <c r="A807" i="18" s="1"/>
  <c r="A808" i="18" s="1"/>
  <c r="AN790" i="18"/>
  <c r="AJ790" i="18"/>
  <c r="Y790" i="18"/>
  <c r="X790" i="18"/>
  <c r="S790" i="18"/>
  <c r="L790" i="18"/>
  <c r="AO789" i="18"/>
  <c r="AL789" i="18"/>
  <c r="AK789" i="18"/>
  <c r="AA789" i="18"/>
  <c r="Z789" i="18"/>
  <c r="U789" i="18"/>
  <c r="T789" i="18"/>
  <c r="P789" i="18"/>
  <c r="O789" i="18"/>
  <c r="N789" i="18"/>
  <c r="M789" i="18"/>
  <c r="AO788" i="18"/>
  <c r="AL788" i="18"/>
  <c r="AK788" i="18"/>
  <c r="AA788" i="18"/>
  <c r="Z788" i="18"/>
  <c r="U788" i="18"/>
  <c r="T788" i="18"/>
  <c r="P788" i="18"/>
  <c r="O788" i="18"/>
  <c r="N788" i="18"/>
  <c r="M788" i="18"/>
  <c r="AO787" i="18"/>
  <c r="AL787" i="18"/>
  <c r="AK787" i="18"/>
  <c r="AA787" i="18"/>
  <c r="Z787" i="18"/>
  <c r="U787" i="18"/>
  <c r="T787" i="18"/>
  <c r="P787" i="18"/>
  <c r="O787" i="18"/>
  <c r="N787" i="18"/>
  <c r="M787" i="18"/>
  <c r="AO786" i="18"/>
  <c r="AL786" i="18"/>
  <c r="AK786" i="18"/>
  <c r="AA786" i="18"/>
  <c r="Z786" i="18"/>
  <c r="U786" i="18"/>
  <c r="T786" i="18"/>
  <c r="P786" i="18"/>
  <c r="O786" i="18"/>
  <c r="N786" i="18"/>
  <c r="M786" i="18"/>
  <c r="AO785" i="18"/>
  <c r="AL785" i="18"/>
  <c r="AK785" i="18"/>
  <c r="AA785" i="18"/>
  <c r="Z785" i="18"/>
  <c r="U785" i="18"/>
  <c r="T785" i="18"/>
  <c r="P785" i="18"/>
  <c r="O785" i="18"/>
  <c r="N785" i="18"/>
  <c r="M785" i="18"/>
  <c r="AO784" i="18"/>
  <c r="AL784" i="18"/>
  <c r="AK784" i="18"/>
  <c r="AA784" i="18"/>
  <c r="Z784" i="18"/>
  <c r="U784" i="18"/>
  <c r="T784" i="18"/>
  <c r="P784" i="18"/>
  <c r="O784" i="18"/>
  <c r="N784" i="18"/>
  <c r="M784" i="18"/>
  <c r="AO783" i="18"/>
  <c r="AL783" i="18"/>
  <c r="AK783" i="18"/>
  <c r="AA783" i="18"/>
  <c r="Z783" i="18"/>
  <c r="U783" i="18"/>
  <c r="T783" i="18"/>
  <c r="P783" i="18"/>
  <c r="O783" i="18"/>
  <c r="N783" i="18"/>
  <c r="M783" i="18"/>
  <c r="AO782" i="18"/>
  <c r="AL782" i="18"/>
  <c r="AK782" i="18"/>
  <c r="AA782" i="18"/>
  <c r="Z782" i="18"/>
  <c r="U782" i="18"/>
  <c r="T782" i="18"/>
  <c r="P782" i="18"/>
  <c r="O782" i="18"/>
  <c r="N782" i="18"/>
  <c r="M782" i="18"/>
  <c r="AO781" i="18"/>
  <c r="AL781" i="18"/>
  <c r="AK781" i="18"/>
  <c r="AA781" i="18"/>
  <c r="Z781" i="18"/>
  <c r="U781" i="18"/>
  <c r="T781" i="18"/>
  <c r="P781" i="18"/>
  <c r="O781" i="18"/>
  <c r="N781" i="18"/>
  <c r="M781" i="18"/>
  <c r="AO780" i="18"/>
  <c r="AL780" i="18"/>
  <c r="AK780" i="18"/>
  <c r="AA780" i="18"/>
  <c r="Z780" i="18"/>
  <c r="T780" i="18"/>
  <c r="U780" i="18" s="1"/>
  <c r="P780" i="18"/>
  <c r="O780" i="18"/>
  <c r="N780" i="18"/>
  <c r="M780" i="18"/>
  <c r="AO779" i="18"/>
  <c r="AL779" i="18"/>
  <c r="AK779" i="18"/>
  <c r="AA779" i="18"/>
  <c r="Z779" i="18"/>
  <c r="T779" i="18"/>
  <c r="U779" i="18" s="1"/>
  <c r="M779" i="18"/>
  <c r="O779" i="18" s="1"/>
  <c r="A779" i="18"/>
  <c r="A780" i="18" s="1"/>
  <c r="A781" i="18" s="1"/>
  <c r="A782" i="18" s="1"/>
  <c r="A783" i="18" s="1"/>
  <c r="A784" i="18" s="1"/>
  <c r="A785" i="18" s="1"/>
  <c r="A786" i="18" s="1"/>
  <c r="A787" i="18" s="1"/>
  <c r="A788" i="18" s="1"/>
  <c r="A789" i="18" s="1"/>
  <c r="AN778" i="18"/>
  <c r="AJ778" i="18"/>
  <c r="Y778" i="18"/>
  <c r="X778" i="18"/>
  <c r="S778" i="18"/>
  <c r="L778" i="18"/>
  <c r="AO777" i="18"/>
  <c r="AL777" i="18"/>
  <c r="AK777" i="18"/>
  <c r="AA777" i="18"/>
  <c r="Z777" i="18"/>
  <c r="U777" i="18"/>
  <c r="T777" i="18"/>
  <c r="P777" i="18"/>
  <c r="O777" i="18"/>
  <c r="N777" i="18"/>
  <c r="M777" i="18"/>
  <c r="AO776" i="18"/>
  <c r="AL776" i="18"/>
  <c r="AK776" i="18"/>
  <c r="AA776" i="18"/>
  <c r="Z776" i="18"/>
  <c r="T776" i="18"/>
  <c r="U776" i="18" s="1"/>
  <c r="P776" i="18"/>
  <c r="O776" i="18"/>
  <c r="N776" i="18"/>
  <c r="M776" i="18"/>
  <c r="AO775" i="18"/>
  <c r="AL775" i="18"/>
  <c r="AK775" i="18"/>
  <c r="AA775" i="18"/>
  <c r="Z775" i="18"/>
  <c r="T775" i="18"/>
  <c r="U775" i="18" s="1"/>
  <c r="P775" i="18"/>
  <c r="O775" i="18"/>
  <c r="N775" i="18"/>
  <c r="M775" i="18"/>
  <c r="AO774" i="18"/>
  <c r="AL774" i="18"/>
  <c r="AK774" i="18"/>
  <c r="AA774" i="18"/>
  <c r="Z774" i="18"/>
  <c r="T774" i="18"/>
  <c r="U774" i="18" s="1"/>
  <c r="P774" i="18"/>
  <c r="O774" i="18"/>
  <c r="N774" i="18"/>
  <c r="M774" i="18"/>
  <c r="AO773" i="18"/>
  <c r="AL773" i="18"/>
  <c r="AK773" i="18"/>
  <c r="AA773" i="18"/>
  <c r="Z773" i="18"/>
  <c r="T773" i="18"/>
  <c r="U773" i="18" s="1"/>
  <c r="P773" i="18"/>
  <c r="O773" i="18"/>
  <c r="N773" i="18"/>
  <c r="M773" i="18"/>
  <c r="AO772" i="18"/>
  <c r="AL772" i="18"/>
  <c r="AK772" i="18"/>
  <c r="AA772" i="18"/>
  <c r="Z772" i="18"/>
  <c r="T772" i="18"/>
  <c r="U772" i="18" s="1"/>
  <c r="P772" i="18"/>
  <c r="O772" i="18"/>
  <c r="N772" i="18"/>
  <c r="M772" i="18"/>
  <c r="AO771" i="18"/>
  <c r="AK771" i="18"/>
  <c r="AL771" i="18" s="1"/>
  <c r="AA771" i="18"/>
  <c r="Z771" i="18"/>
  <c r="T771" i="18"/>
  <c r="U771" i="18" s="1"/>
  <c r="M771" i="18"/>
  <c r="O771" i="18" s="1"/>
  <c r="A771" i="18"/>
  <c r="A772" i="18" s="1"/>
  <c r="A773" i="18" s="1"/>
  <c r="A774" i="18" s="1"/>
  <c r="A775" i="18" s="1"/>
  <c r="A776" i="18" s="1"/>
  <c r="A777" i="18" s="1"/>
  <c r="AN770" i="18"/>
  <c r="AJ770" i="18"/>
  <c r="Y770" i="18"/>
  <c r="X770" i="18"/>
  <c r="S770" i="18"/>
  <c r="L770" i="18"/>
  <c r="AO769" i="18"/>
  <c r="AL769" i="18"/>
  <c r="AK769" i="18"/>
  <c r="AA769" i="18"/>
  <c r="Z769" i="18"/>
  <c r="U769" i="18"/>
  <c r="T769" i="18"/>
  <c r="P769" i="18"/>
  <c r="O769" i="18"/>
  <c r="N769" i="18"/>
  <c r="M769" i="18"/>
  <c r="AO768" i="18"/>
  <c r="AL768" i="18"/>
  <c r="AK768" i="18"/>
  <c r="Z768" i="18"/>
  <c r="AA768" i="18" s="1"/>
  <c r="U768" i="18"/>
  <c r="T768" i="18"/>
  <c r="P768" i="18"/>
  <c r="O768" i="18"/>
  <c r="N768" i="18"/>
  <c r="M768" i="18"/>
  <c r="AO767" i="18"/>
  <c r="AL767" i="18"/>
  <c r="AK767" i="18"/>
  <c r="Z767" i="18"/>
  <c r="AA767" i="18" s="1"/>
  <c r="U767" i="18"/>
  <c r="T767" i="18"/>
  <c r="P767" i="18"/>
  <c r="O767" i="18"/>
  <c r="N767" i="18"/>
  <c r="M767" i="18"/>
  <c r="AO766" i="18"/>
  <c r="AL766" i="18"/>
  <c r="AK766" i="18"/>
  <c r="Z766" i="18"/>
  <c r="AA766" i="18" s="1"/>
  <c r="U766" i="18"/>
  <c r="T766" i="18"/>
  <c r="P766" i="18"/>
  <c r="O766" i="18"/>
  <c r="N766" i="18"/>
  <c r="M766" i="18"/>
  <c r="AO765" i="18"/>
  <c r="AL765" i="18"/>
  <c r="AK765" i="18"/>
  <c r="Z765" i="18"/>
  <c r="AA765" i="18" s="1"/>
  <c r="U765" i="18"/>
  <c r="T765" i="18"/>
  <c r="P765" i="18"/>
  <c r="O765" i="18"/>
  <c r="N765" i="18"/>
  <c r="M765" i="18"/>
  <c r="AO764" i="18"/>
  <c r="AL764" i="18"/>
  <c r="AK764" i="18"/>
  <c r="Z764" i="18"/>
  <c r="AA764" i="18" s="1"/>
  <c r="X764" i="18"/>
  <c r="U764" i="18"/>
  <c r="T764" i="18"/>
  <c r="P764" i="18"/>
  <c r="O764" i="18"/>
  <c r="N764" i="18"/>
  <c r="M764" i="18"/>
  <c r="AO763" i="18"/>
  <c r="AL763" i="18"/>
  <c r="AK763" i="18"/>
  <c r="Z763" i="18"/>
  <c r="AA763" i="18" s="1"/>
  <c r="U763" i="18"/>
  <c r="T763" i="18"/>
  <c r="P763" i="18"/>
  <c r="O763" i="18"/>
  <c r="N763" i="18"/>
  <c r="M763" i="18"/>
  <c r="AO762" i="18"/>
  <c r="AL762" i="18"/>
  <c r="AK762" i="18"/>
  <c r="Z762" i="18"/>
  <c r="AA762" i="18" s="1"/>
  <c r="U762" i="18"/>
  <c r="T762" i="18"/>
  <c r="P762" i="18"/>
  <c r="O762" i="18"/>
  <c r="N762" i="18"/>
  <c r="M762" i="18"/>
  <c r="AO761" i="18"/>
  <c r="AL761" i="18"/>
  <c r="AK761" i="18"/>
  <c r="Z761" i="18"/>
  <c r="AA761" i="18" s="1"/>
  <c r="U761" i="18"/>
  <c r="T761" i="18"/>
  <c r="P761" i="18"/>
  <c r="O761" i="18"/>
  <c r="N761" i="18"/>
  <c r="M761" i="18"/>
  <c r="AO760" i="18"/>
  <c r="AL760" i="18"/>
  <c r="AK760" i="18"/>
  <c r="Z760" i="18"/>
  <c r="AA760" i="18" s="1"/>
  <c r="U760" i="18"/>
  <c r="T760" i="18"/>
  <c r="P760" i="18"/>
  <c r="O760" i="18"/>
  <c r="N760" i="18"/>
  <c r="M760" i="18"/>
  <c r="AO759" i="18"/>
  <c r="AL759" i="18"/>
  <c r="AK759" i="18"/>
  <c r="Z759" i="18"/>
  <c r="AA759" i="18" s="1"/>
  <c r="U759" i="18"/>
  <c r="T759" i="18"/>
  <c r="P759" i="18"/>
  <c r="O759" i="18"/>
  <c r="N759" i="18"/>
  <c r="M759" i="18"/>
  <c r="AO758" i="18"/>
  <c r="AL758" i="18"/>
  <c r="AK758" i="18"/>
  <c r="Z758" i="18"/>
  <c r="AA758" i="18" s="1"/>
  <c r="T758" i="18"/>
  <c r="U758" i="18" s="1"/>
  <c r="P758" i="18"/>
  <c r="O758" i="18"/>
  <c r="N758" i="18"/>
  <c r="M758" i="18"/>
  <c r="AO757" i="18"/>
  <c r="AL757" i="18"/>
  <c r="AK757" i="18"/>
  <c r="Z757" i="18"/>
  <c r="AA757" i="18" s="1"/>
  <c r="X757" i="18"/>
  <c r="T757" i="18"/>
  <c r="U757" i="18" s="1"/>
  <c r="P757" i="18"/>
  <c r="O757" i="18"/>
  <c r="N757" i="18"/>
  <c r="M757" i="18"/>
  <c r="AO756" i="18"/>
  <c r="AL756" i="18"/>
  <c r="AK756" i="18"/>
  <c r="Z756" i="18"/>
  <c r="AA756" i="18" s="1"/>
  <c r="T756" i="18"/>
  <c r="U756" i="18" s="1"/>
  <c r="P756" i="18"/>
  <c r="O756" i="18"/>
  <c r="N756" i="18"/>
  <c r="M756" i="18"/>
  <c r="AO755" i="18"/>
  <c r="AL755" i="18"/>
  <c r="AK755" i="18"/>
  <c r="AA755" i="18"/>
  <c r="Z755" i="18"/>
  <c r="T755" i="18"/>
  <c r="U755" i="18" s="1"/>
  <c r="P755" i="18"/>
  <c r="O755" i="18"/>
  <c r="N755" i="18"/>
  <c r="M755" i="18"/>
  <c r="AO754" i="18"/>
  <c r="AK754" i="18"/>
  <c r="AL754" i="18" s="1"/>
  <c r="Z754" i="18"/>
  <c r="AA754" i="18" s="1"/>
  <c r="T754" i="18"/>
  <c r="U754" i="18" s="1"/>
  <c r="P754" i="18"/>
  <c r="O754" i="18"/>
  <c r="N754" i="18"/>
  <c r="M754" i="18"/>
  <c r="AO753" i="18"/>
  <c r="AK753" i="18"/>
  <c r="AL753" i="18" s="1"/>
  <c r="Z753" i="18"/>
  <c r="AA753" i="18" s="1"/>
  <c r="T753" i="18"/>
  <c r="U753" i="18" s="1"/>
  <c r="M753" i="18"/>
  <c r="O753" i="18" s="1"/>
  <c r="A753" i="18"/>
  <c r="A754" i="18" s="1"/>
  <c r="A755" i="18" s="1"/>
  <c r="A756" i="18" s="1"/>
  <c r="A757" i="18" s="1"/>
  <c r="A758" i="18" s="1"/>
  <c r="A759" i="18" s="1"/>
  <c r="A760" i="18" s="1"/>
  <c r="A761" i="18" s="1"/>
  <c r="A762" i="18" s="1"/>
  <c r="A763" i="18" s="1"/>
  <c r="A764" i="18" s="1"/>
  <c r="A765" i="18" s="1"/>
  <c r="A766" i="18" s="1"/>
  <c r="A767" i="18" s="1"/>
  <c r="A768" i="18" s="1"/>
  <c r="A769" i="18" s="1"/>
  <c r="AN752" i="18"/>
  <c r="AJ752" i="18"/>
  <c r="Y752" i="18"/>
  <c r="X752" i="18"/>
  <c r="S752" i="18"/>
  <c r="L752" i="18"/>
  <c r="AO751" i="18"/>
  <c r="AL751" i="18"/>
  <c r="AK751" i="18"/>
  <c r="AA751" i="18"/>
  <c r="Z751" i="18"/>
  <c r="U751" i="18"/>
  <c r="T751" i="18"/>
  <c r="P751" i="18"/>
  <c r="O751" i="18"/>
  <c r="N751" i="18"/>
  <c r="M751" i="18"/>
  <c r="AO750" i="18"/>
  <c r="AL750" i="18"/>
  <c r="AK750" i="18"/>
  <c r="Z750" i="18"/>
  <c r="AA750" i="18" s="1"/>
  <c r="U750" i="18"/>
  <c r="T750" i="18"/>
  <c r="P750" i="18"/>
  <c r="O750" i="18"/>
  <c r="N750" i="18"/>
  <c r="M750" i="18"/>
  <c r="AO749" i="18"/>
  <c r="AL749" i="18"/>
  <c r="AK749" i="18"/>
  <c r="Z749" i="18"/>
  <c r="AA749" i="18" s="1"/>
  <c r="U749" i="18"/>
  <c r="T749" i="18"/>
  <c r="P749" i="18"/>
  <c r="O749" i="18"/>
  <c r="N749" i="18"/>
  <c r="M749" i="18"/>
  <c r="AO748" i="18"/>
  <c r="AL748" i="18"/>
  <c r="AK748" i="18"/>
  <c r="Z748" i="18"/>
  <c r="AA748" i="18" s="1"/>
  <c r="U748" i="18"/>
  <c r="T748" i="18"/>
  <c r="P748" i="18"/>
  <c r="O748" i="18"/>
  <c r="N748" i="18"/>
  <c r="M748" i="18"/>
  <c r="AO747" i="18"/>
  <c r="AL747" i="18"/>
  <c r="AK747" i="18"/>
  <c r="Z747" i="18"/>
  <c r="AA747" i="18" s="1"/>
  <c r="X747" i="18"/>
  <c r="U747" i="18"/>
  <c r="T747" i="18"/>
  <c r="P747" i="18"/>
  <c r="O747" i="18"/>
  <c r="N747" i="18"/>
  <c r="M747" i="18"/>
  <c r="AO746" i="18"/>
  <c r="AL746" i="18"/>
  <c r="AK746" i="18"/>
  <c r="Z746" i="18"/>
  <c r="AA746" i="18" s="1"/>
  <c r="U746" i="18"/>
  <c r="T746" i="18"/>
  <c r="P746" i="18"/>
  <c r="O746" i="18"/>
  <c r="N746" i="18"/>
  <c r="M746" i="18"/>
  <c r="AO745" i="18"/>
  <c r="AL745" i="18"/>
  <c r="AK745" i="18"/>
  <c r="Z745" i="18"/>
  <c r="AA745" i="18" s="1"/>
  <c r="U745" i="18"/>
  <c r="T745" i="18"/>
  <c r="P745" i="18"/>
  <c r="O745" i="18"/>
  <c r="N745" i="18"/>
  <c r="M745" i="18"/>
  <c r="AO744" i="18"/>
  <c r="AL744" i="18"/>
  <c r="AK744" i="18"/>
  <c r="Z744" i="18"/>
  <c r="AA744" i="18" s="1"/>
  <c r="U744" i="18"/>
  <c r="T744" i="18"/>
  <c r="P744" i="18"/>
  <c r="O744" i="18"/>
  <c r="N744" i="18"/>
  <c r="M744" i="18"/>
  <c r="AO743" i="18"/>
  <c r="AL743" i="18"/>
  <c r="AK743" i="18"/>
  <c r="Z743" i="18"/>
  <c r="AA743" i="18" s="1"/>
  <c r="U743" i="18"/>
  <c r="T743" i="18"/>
  <c r="P743" i="18"/>
  <c r="O743" i="18"/>
  <c r="N743" i="18"/>
  <c r="M743" i="18"/>
  <c r="AO742" i="18"/>
  <c r="AL742" i="18"/>
  <c r="AK742" i="18"/>
  <c r="Z742" i="18"/>
  <c r="AA742" i="18" s="1"/>
  <c r="U742" i="18"/>
  <c r="T742" i="18"/>
  <c r="P742" i="18"/>
  <c r="O742" i="18"/>
  <c r="N742" i="18"/>
  <c r="M742" i="18"/>
  <c r="AO741" i="18"/>
  <c r="AK741" i="18"/>
  <c r="AL741" i="18" s="1"/>
  <c r="Z741" i="18"/>
  <c r="AA741" i="18" s="1"/>
  <c r="U741" i="18"/>
  <c r="T741" i="18"/>
  <c r="P741" i="18"/>
  <c r="O741" i="18"/>
  <c r="N741" i="18"/>
  <c r="M741" i="18"/>
  <c r="AO740" i="18"/>
  <c r="AK740" i="18"/>
  <c r="AL740" i="18" s="1"/>
  <c r="Z740" i="18"/>
  <c r="AA740" i="18" s="1"/>
  <c r="U740" i="18"/>
  <c r="T740" i="18"/>
  <c r="N740" i="18"/>
  <c r="P740" i="18" s="1"/>
  <c r="M740" i="18"/>
  <c r="O740" i="18" s="1"/>
  <c r="A740" i="18"/>
  <c r="A741" i="18" s="1"/>
  <c r="A742" i="18" s="1"/>
  <c r="A743" i="18" s="1"/>
  <c r="A744" i="18" s="1"/>
  <c r="A745" i="18" s="1"/>
  <c r="A746" i="18" s="1"/>
  <c r="A747" i="18" s="1"/>
  <c r="A748" i="18" s="1"/>
  <c r="A749" i="18" s="1"/>
  <c r="A750" i="18" s="1"/>
  <c r="A751" i="18" s="1"/>
  <c r="AN739" i="18"/>
  <c r="AJ739" i="18"/>
  <c r="Y739" i="18"/>
  <c r="X739" i="18"/>
  <c r="S739" i="18"/>
  <c r="L739" i="18"/>
  <c r="AO738" i="18"/>
  <c r="AL738" i="18"/>
  <c r="AK738" i="18"/>
  <c r="AA738" i="18"/>
  <c r="Z738" i="18"/>
  <c r="U738" i="18"/>
  <c r="T738" i="18"/>
  <c r="P738" i="18"/>
  <c r="O738" i="18"/>
  <c r="N738" i="18"/>
  <c r="M738" i="18"/>
  <c r="AO737" i="18"/>
  <c r="AL737" i="18"/>
  <c r="AK737" i="18"/>
  <c r="Z737" i="18"/>
  <c r="AA737" i="18" s="1"/>
  <c r="U737" i="18"/>
  <c r="T737" i="18"/>
  <c r="P737" i="18"/>
  <c r="O737" i="18"/>
  <c r="N737" i="18"/>
  <c r="M737" i="18"/>
  <c r="AO736" i="18"/>
  <c r="AL736" i="18"/>
  <c r="AK736" i="18"/>
  <c r="Z736" i="18"/>
  <c r="AA736" i="18" s="1"/>
  <c r="U736" i="18"/>
  <c r="T736" i="18"/>
  <c r="P736" i="18"/>
  <c r="O736" i="18"/>
  <c r="N736" i="18"/>
  <c r="M736" i="18"/>
  <c r="AO735" i="18"/>
  <c r="AL735" i="18"/>
  <c r="AK735" i="18"/>
  <c r="Z735" i="18"/>
  <c r="AA735" i="18" s="1"/>
  <c r="U735" i="18"/>
  <c r="T735" i="18"/>
  <c r="P735" i="18"/>
  <c r="O735" i="18"/>
  <c r="N735" i="18"/>
  <c r="M735" i="18"/>
  <c r="AO734" i="18"/>
  <c r="AL734" i="18"/>
  <c r="AK734" i="18"/>
  <c r="Z734" i="18"/>
  <c r="AA734" i="18" s="1"/>
  <c r="U734" i="18"/>
  <c r="T734" i="18"/>
  <c r="P734" i="18"/>
  <c r="O734" i="18"/>
  <c r="N734" i="18"/>
  <c r="M734" i="18"/>
  <c r="AO733" i="18"/>
  <c r="AL733" i="18"/>
  <c r="AK733" i="18"/>
  <c r="Z733" i="18"/>
  <c r="AA733" i="18" s="1"/>
  <c r="U733" i="18"/>
  <c r="T733" i="18"/>
  <c r="P733" i="18"/>
  <c r="O733" i="18"/>
  <c r="N733" i="18"/>
  <c r="M733" i="18"/>
  <c r="AO732" i="18"/>
  <c r="AL732" i="18"/>
  <c r="AK732" i="18"/>
  <c r="Z732" i="18"/>
  <c r="AA732" i="18" s="1"/>
  <c r="U732" i="18"/>
  <c r="T732" i="18"/>
  <c r="P732" i="18"/>
  <c r="O732" i="18"/>
  <c r="N732" i="18"/>
  <c r="M732" i="18"/>
  <c r="AO731" i="18"/>
  <c r="AL731" i="18"/>
  <c r="AK731" i="18"/>
  <c r="Z731" i="18"/>
  <c r="AA731" i="18" s="1"/>
  <c r="U731" i="18"/>
  <c r="T731" i="18"/>
  <c r="P731" i="18"/>
  <c r="O731" i="18"/>
  <c r="N731" i="18"/>
  <c r="M731" i="18"/>
  <c r="AO730" i="18"/>
  <c r="AL730" i="18"/>
  <c r="AK730" i="18"/>
  <c r="Z730" i="18"/>
  <c r="AA730" i="18" s="1"/>
  <c r="U730" i="18"/>
  <c r="T730" i="18"/>
  <c r="P730" i="18"/>
  <c r="O730" i="18"/>
  <c r="N730" i="18"/>
  <c r="M730" i="18"/>
  <c r="AO729" i="18"/>
  <c r="AL729" i="18"/>
  <c r="AK729" i="18"/>
  <c r="Z729" i="18"/>
  <c r="AA729" i="18" s="1"/>
  <c r="U729" i="18"/>
  <c r="T729" i="18"/>
  <c r="P729" i="18"/>
  <c r="O729" i="18"/>
  <c r="N729" i="18"/>
  <c r="M729" i="18"/>
  <c r="AO728" i="18"/>
  <c r="AL728" i="18"/>
  <c r="AK728" i="18"/>
  <c r="Z728" i="18"/>
  <c r="AA728" i="18" s="1"/>
  <c r="U728" i="18"/>
  <c r="T728" i="18"/>
  <c r="P728" i="18"/>
  <c r="O728" i="18"/>
  <c r="N728" i="18"/>
  <c r="M728" i="18"/>
  <c r="AO727" i="18"/>
  <c r="AL727" i="18"/>
  <c r="AK727" i="18"/>
  <c r="Z727" i="18"/>
  <c r="AA727" i="18" s="1"/>
  <c r="U727" i="18"/>
  <c r="T727" i="18"/>
  <c r="P727" i="18"/>
  <c r="O727" i="18"/>
  <c r="N727" i="18"/>
  <c r="M727" i="18"/>
  <c r="AO726" i="18"/>
  <c r="AL726" i="18"/>
  <c r="AK726" i="18"/>
  <c r="Z726" i="18"/>
  <c r="AA726" i="18" s="1"/>
  <c r="U726" i="18"/>
  <c r="T726" i="18"/>
  <c r="N726" i="18"/>
  <c r="P726" i="18" s="1"/>
  <c r="M726" i="18"/>
  <c r="O726" i="18" s="1"/>
  <c r="A726" i="18"/>
  <c r="A727" i="18" s="1"/>
  <c r="A728" i="18" s="1"/>
  <c r="A729" i="18" s="1"/>
  <c r="A730" i="18" s="1"/>
  <c r="A731" i="18" s="1"/>
  <c r="A732" i="18" s="1"/>
  <c r="A733" i="18" s="1"/>
  <c r="A734" i="18" s="1"/>
  <c r="A735" i="18" s="1"/>
  <c r="A736" i="18" s="1"/>
  <c r="A737" i="18" s="1"/>
  <c r="A738" i="18" s="1"/>
  <c r="AN725" i="18"/>
  <c r="AJ725" i="18"/>
  <c r="Y725" i="18"/>
  <c r="X725" i="18"/>
  <c r="S725" i="18"/>
  <c r="L725" i="18"/>
  <c r="AO724" i="18"/>
  <c r="AL724" i="18"/>
  <c r="AK724" i="18"/>
  <c r="AA724" i="18"/>
  <c r="Z724" i="18"/>
  <c r="U724" i="18"/>
  <c r="T724" i="18"/>
  <c r="P724" i="18"/>
  <c r="O724" i="18"/>
  <c r="N724" i="18"/>
  <c r="M724" i="18"/>
  <c r="AO723" i="18"/>
  <c r="AL723" i="18"/>
  <c r="AK723" i="18"/>
  <c r="Z723" i="18"/>
  <c r="AA723" i="18" s="1"/>
  <c r="U723" i="18"/>
  <c r="T723" i="18"/>
  <c r="P723" i="18"/>
  <c r="O723" i="18"/>
  <c r="N723" i="18"/>
  <c r="M723" i="18"/>
  <c r="AO722" i="18"/>
  <c r="AL722" i="18"/>
  <c r="AK722" i="18"/>
  <c r="Z722" i="18"/>
  <c r="AA722" i="18" s="1"/>
  <c r="U722" i="18"/>
  <c r="T722" i="18"/>
  <c r="P722" i="18"/>
  <c r="O722" i="18"/>
  <c r="N722" i="18"/>
  <c r="M722" i="18"/>
  <c r="AO721" i="18"/>
  <c r="AL721" i="18"/>
  <c r="AK721" i="18"/>
  <c r="Z721" i="18"/>
  <c r="AA721" i="18" s="1"/>
  <c r="U721" i="18"/>
  <c r="T721" i="18"/>
  <c r="P721" i="18"/>
  <c r="O721" i="18"/>
  <c r="N721" i="18"/>
  <c r="M721" i="18"/>
  <c r="AO720" i="18"/>
  <c r="AL720" i="18"/>
  <c r="AK720" i="18"/>
  <c r="Z720" i="18"/>
  <c r="AA720" i="18" s="1"/>
  <c r="U720" i="18"/>
  <c r="T720" i="18"/>
  <c r="P720" i="18"/>
  <c r="O720" i="18"/>
  <c r="N720" i="18"/>
  <c r="M720" i="18"/>
  <c r="AO719" i="18"/>
  <c r="AL719" i="18"/>
  <c r="AK719" i="18"/>
  <c r="Z719" i="18"/>
  <c r="AA719" i="18" s="1"/>
  <c r="U719" i="18"/>
  <c r="T719" i="18"/>
  <c r="P719" i="18"/>
  <c r="O719" i="18"/>
  <c r="N719" i="18"/>
  <c r="M719" i="18"/>
  <c r="AO718" i="18"/>
  <c r="AL718" i="18"/>
  <c r="AK718" i="18"/>
  <c r="Z718" i="18"/>
  <c r="AA718" i="18" s="1"/>
  <c r="U718" i="18"/>
  <c r="T718" i="18"/>
  <c r="P718" i="18"/>
  <c r="O718" i="18"/>
  <c r="N718" i="18"/>
  <c r="M718" i="18"/>
  <c r="AO717" i="18"/>
  <c r="AL717" i="18"/>
  <c r="AK717" i="18"/>
  <c r="Z717" i="18"/>
  <c r="AA717" i="18" s="1"/>
  <c r="U717" i="18"/>
  <c r="T717" i="18"/>
  <c r="P717" i="18"/>
  <c r="O717" i="18"/>
  <c r="N717" i="18"/>
  <c r="M717" i="18"/>
  <c r="AO716" i="18"/>
  <c r="AL716" i="18"/>
  <c r="AK716" i="18"/>
  <c r="Z716" i="18"/>
  <c r="AA716" i="18" s="1"/>
  <c r="U716" i="18"/>
  <c r="T716" i="18"/>
  <c r="P716" i="18"/>
  <c r="O716" i="18"/>
  <c r="N716" i="18"/>
  <c r="M716" i="18"/>
  <c r="AO715" i="18"/>
  <c r="AL715" i="18"/>
  <c r="AK715" i="18"/>
  <c r="Z715" i="18"/>
  <c r="AA715" i="18" s="1"/>
  <c r="U715" i="18"/>
  <c r="T715" i="18"/>
  <c r="P715" i="18"/>
  <c r="O715" i="18"/>
  <c r="N715" i="18"/>
  <c r="M715" i="18"/>
  <c r="AO714" i="18"/>
  <c r="AL714" i="18"/>
  <c r="AK714" i="18"/>
  <c r="Z714" i="18"/>
  <c r="AA714" i="18" s="1"/>
  <c r="U714" i="18"/>
  <c r="T714" i="18"/>
  <c r="P714" i="18"/>
  <c r="O714" i="18"/>
  <c r="N714" i="18"/>
  <c r="M714" i="18"/>
  <c r="AO713" i="18"/>
  <c r="AK713" i="18"/>
  <c r="AL713" i="18" s="1"/>
  <c r="Z713" i="18"/>
  <c r="AA713" i="18" s="1"/>
  <c r="U713" i="18"/>
  <c r="T713" i="18"/>
  <c r="P713" i="18"/>
  <c r="O713" i="18"/>
  <c r="N713" i="18"/>
  <c r="M713" i="18"/>
  <c r="AO712" i="18"/>
  <c r="AK712" i="18"/>
  <c r="AL712" i="18" s="1"/>
  <c r="Z712" i="18"/>
  <c r="AA712" i="18" s="1"/>
  <c r="U712" i="18"/>
  <c r="T712" i="18"/>
  <c r="N712" i="18"/>
  <c r="P712" i="18" s="1"/>
  <c r="M712" i="18"/>
  <c r="O712" i="18" s="1"/>
  <c r="A712" i="18"/>
  <c r="A713" i="18" s="1"/>
  <c r="A714" i="18" s="1"/>
  <c r="A715" i="18" s="1"/>
  <c r="A716" i="18" s="1"/>
  <c r="A717" i="18" s="1"/>
  <c r="A718" i="18" s="1"/>
  <c r="A719" i="18" s="1"/>
  <c r="A720" i="18" s="1"/>
  <c r="A721" i="18" s="1"/>
  <c r="A722" i="18" s="1"/>
  <c r="A723" i="18" s="1"/>
  <c r="A724" i="18" s="1"/>
  <c r="AN711" i="18"/>
  <c r="AJ711" i="18"/>
  <c r="Y711" i="18"/>
  <c r="X711" i="18"/>
  <c r="S711" i="18"/>
  <c r="L711" i="18"/>
  <c r="AO710" i="18"/>
  <c r="AL710" i="18"/>
  <c r="AK710" i="18"/>
  <c r="AA710" i="18"/>
  <c r="Z710" i="18"/>
  <c r="U710" i="18"/>
  <c r="T710" i="18"/>
  <c r="P710" i="18"/>
  <c r="O710" i="18"/>
  <c r="N710" i="18"/>
  <c r="M710" i="18"/>
  <c r="AO709" i="18"/>
  <c r="AL709" i="18"/>
  <c r="AK709" i="18"/>
  <c r="Z709" i="18"/>
  <c r="AA709" i="18" s="1"/>
  <c r="U709" i="18"/>
  <c r="T709" i="18"/>
  <c r="P709" i="18"/>
  <c r="O709" i="18"/>
  <c r="N709" i="18"/>
  <c r="M709" i="18"/>
  <c r="AO708" i="18"/>
  <c r="AL708" i="18"/>
  <c r="AK708" i="18"/>
  <c r="Z708" i="18"/>
  <c r="AA708" i="18" s="1"/>
  <c r="U708" i="18"/>
  <c r="T708" i="18"/>
  <c r="P708" i="18"/>
  <c r="O708" i="18"/>
  <c r="N708" i="18"/>
  <c r="M708" i="18"/>
  <c r="AO707" i="18"/>
  <c r="AL707" i="18"/>
  <c r="AK707" i="18"/>
  <c r="Z707" i="18"/>
  <c r="AA707" i="18" s="1"/>
  <c r="U707" i="18"/>
  <c r="T707" i="18"/>
  <c r="P707" i="18"/>
  <c r="O707" i="18"/>
  <c r="N707" i="18"/>
  <c r="M707" i="18"/>
  <c r="AO706" i="18"/>
  <c r="AL706" i="18"/>
  <c r="AK706" i="18"/>
  <c r="Z706" i="18"/>
  <c r="AA706" i="18" s="1"/>
  <c r="U706" i="18"/>
  <c r="T706" i="18"/>
  <c r="P706" i="18"/>
  <c r="O706" i="18"/>
  <c r="N706" i="18"/>
  <c r="M706" i="18"/>
  <c r="AO705" i="18"/>
  <c r="AL705" i="18"/>
  <c r="AK705" i="18"/>
  <c r="Z705" i="18"/>
  <c r="AA705" i="18" s="1"/>
  <c r="U705" i="18"/>
  <c r="T705" i="18"/>
  <c r="P705" i="18"/>
  <c r="O705" i="18"/>
  <c r="N705" i="18"/>
  <c r="M705" i="18"/>
  <c r="AO704" i="18"/>
  <c r="AL704" i="18"/>
  <c r="AK704" i="18"/>
  <c r="Z704" i="18"/>
  <c r="AA704" i="18" s="1"/>
  <c r="U704" i="18"/>
  <c r="T704" i="18"/>
  <c r="P704" i="18"/>
  <c r="O704" i="18"/>
  <c r="N704" i="18"/>
  <c r="M704" i="18"/>
  <c r="AO703" i="18"/>
  <c r="AL703" i="18"/>
  <c r="AK703" i="18"/>
  <c r="Z703" i="18"/>
  <c r="AA703" i="18" s="1"/>
  <c r="U703" i="18"/>
  <c r="T703" i="18"/>
  <c r="P703" i="18"/>
  <c r="O703" i="18"/>
  <c r="N703" i="18"/>
  <c r="M703" i="18"/>
  <c r="AO702" i="18"/>
  <c r="AL702" i="18"/>
  <c r="AK702" i="18"/>
  <c r="Z702" i="18"/>
  <c r="AA702" i="18" s="1"/>
  <c r="U702" i="18"/>
  <c r="T702" i="18"/>
  <c r="P702" i="18"/>
  <c r="O702" i="18"/>
  <c r="N702" i="18"/>
  <c r="M702" i="18"/>
  <c r="AO701" i="18"/>
  <c r="AL701" i="18"/>
  <c r="AK701" i="18"/>
  <c r="Z701" i="18"/>
  <c r="AA701" i="18" s="1"/>
  <c r="U701" i="18"/>
  <c r="T701" i="18"/>
  <c r="P701" i="18"/>
  <c r="O701" i="18"/>
  <c r="N701" i="18"/>
  <c r="M701" i="18"/>
  <c r="AO700" i="18"/>
  <c r="AL700" i="18"/>
  <c r="AK700" i="18"/>
  <c r="Z700" i="18"/>
  <c r="AA700" i="18" s="1"/>
  <c r="U700" i="18"/>
  <c r="T700" i="18"/>
  <c r="P700" i="18"/>
  <c r="O700" i="18"/>
  <c r="N700" i="18"/>
  <c r="M700" i="18"/>
  <c r="AO699" i="18"/>
  <c r="AL699" i="18"/>
  <c r="AK699" i="18"/>
  <c r="Z699" i="18"/>
  <c r="AA699" i="18" s="1"/>
  <c r="U699" i="18"/>
  <c r="T699" i="18"/>
  <c r="P699" i="18"/>
  <c r="O699" i="18"/>
  <c r="N699" i="18"/>
  <c r="M699" i="18"/>
  <c r="A699" i="18"/>
  <c r="A700" i="18" s="1"/>
  <c r="A701" i="18" s="1"/>
  <c r="A702" i="18" s="1"/>
  <c r="A703" i="18" s="1"/>
  <c r="A704" i="18" s="1"/>
  <c r="A705" i="18" s="1"/>
  <c r="A706" i="18" s="1"/>
  <c r="A707" i="18" s="1"/>
  <c r="A708" i="18" s="1"/>
  <c r="A709" i="18" s="1"/>
  <c r="A710" i="18" s="1"/>
  <c r="AO698" i="18"/>
  <c r="AL698" i="18"/>
  <c r="AK698" i="18"/>
  <c r="Z698" i="18"/>
  <c r="AA698" i="18" s="1"/>
  <c r="U698" i="18"/>
  <c r="T698" i="18"/>
  <c r="N698" i="18"/>
  <c r="P698" i="18" s="1"/>
  <c r="M698" i="18"/>
  <c r="O698" i="18" s="1"/>
  <c r="A698" i="18"/>
  <c r="AN697" i="18"/>
  <c r="AJ697" i="18"/>
  <c r="Y697" i="18"/>
  <c r="X697" i="18"/>
  <c r="S697" i="18"/>
  <c r="L697" i="18"/>
  <c r="AO696" i="18"/>
  <c r="AL696" i="18"/>
  <c r="AK696" i="18"/>
  <c r="AA696" i="18"/>
  <c r="Z696" i="18"/>
  <c r="U696" i="18"/>
  <c r="T696" i="18"/>
  <c r="P696" i="18"/>
  <c r="O696" i="18"/>
  <c r="N696" i="18"/>
  <c r="M696" i="18"/>
  <c r="AO695" i="18"/>
  <c r="AL695" i="18"/>
  <c r="AK695" i="18"/>
  <c r="Z695" i="18"/>
  <c r="AA695" i="18" s="1"/>
  <c r="U695" i="18"/>
  <c r="T695" i="18"/>
  <c r="P695" i="18"/>
  <c r="O695" i="18"/>
  <c r="N695" i="18"/>
  <c r="M695" i="18"/>
  <c r="AO694" i="18"/>
  <c r="AL694" i="18"/>
  <c r="AK694" i="18"/>
  <c r="Z694" i="18"/>
  <c r="AA694" i="18" s="1"/>
  <c r="U694" i="18"/>
  <c r="T694" i="18"/>
  <c r="P694" i="18"/>
  <c r="O694" i="18"/>
  <c r="N694" i="18"/>
  <c r="M694" i="18"/>
  <c r="AO693" i="18"/>
  <c r="AL693" i="18"/>
  <c r="AK693" i="18"/>
  <c r="Z693" i="18"/>
  <c r="AA693" i="18" s="1"/>
  <c r="U693" i="18"/>
  <c r="T693" i="18"/>
  <c r="P693" i="18"/>
  <c r="O693" i="18"/>
  <c r="N693" i="18"/>
  <c r="M693" i="18"/>
  <c r="AO692" i="18"/>
  <c r="AL692" i="18"/>
  <c r="AK692" i="18"/>
  <c r="Z692" i="18"/>
  <c r="AA692" i="18" s="1"/>
  <c r="U692" i="18"/>
  <c r="T692" i="18"/>
  <c r="P692" i="18"/>
  <c r="O692" i="18"/>
  <c r="N692" i="18"/>
  <c r="M692" i="18"/>
  <c r="AO691" i="18"/>
  <c r="AL691" i="18"/>
  <c r="AK691" i="18"/>
  <c r="Z691" i="18"/>
  <c r="AA691" i="18" s="1"/>
  <c r="U691" i="18"/>
  <c r="T691" i="18"/>
  <c r="P691" i="18"/>
  <c r="O691" i="18"/>
  <c r="N691" i="18"/>
  <c r="M691" i="18"/>
  <c r="AO690" i="18"/>
  <c r="AL690" i="18"/>
  <c r="AK690" i="18"/>
  <c r="Z690" i="18"/>
  <c r="X690" i="18"/>
  <c r="X683" i="18" s="1"/>
  <c r="U690" i="18"/>
  <c r="T690" i="18"/>
  <c r="P690" i="18"/>
  <c r="O690" i="18"/>
  <c r="N690" i="18"/>
  <c r="M690" i="18"/>
  <c r="AO689" i="18"/>
  <c r="AL689" i="18"/>
  <c r="AK689" i="18"/>
  <c r="Z689" i="18"/>
  <c r="AA689" i="18" s="1"/>
  <c r="U689" i="18"/>
  <c r="T689" i="18"/>
  <c r="P689" i="18"/>
  <c r="O689" i="18"/>
  <c r="N689" i="18"/>
  <c r="M689" i="18"/>
  <c r="AO688" i="18"/>
  <c r="AL688" i="18"/>
  <c r="AK688" i="18"/>
  <c r="Z688" i="18"/>
  <c r="AA688" i="18" s="1"/>
  <c r="U688" i="18"/>
  <c r="T688" i="18"/>
  <c r="P688" i="18"/>
  <c r="O688" i="18"/>
  <c r="N688" i="18"/>
  <c r="M688" i="18"/>
  <c r="AO687" i="18"/>
  <c r="AL687" i="18"/>
  <c r="AK687" i="18"/>
  <c r="Z687" i="18"/>
  <c r="AA687" i="18" s="1"/>
  <c r="U687" i="18"/>
  <c r="T687" i="18"/>
  <c r="P687" i="18"/>
  <c r="O687" i="18"/>
  <c r="N687" i="18"/>
  <c r="M687" i="18"/>
  <c r="AO686" i="18"/>
  <c r="AL686" i="18"/>
  <c r="AK686" i="18"/>
  <c r="Z686" i="18"/>
  <c r="AA686" i="18" s="1"/>
  <c r="U686" i="18"/>
  <c r="T686" i="18"/>
  <c r="P686" i="18"/>
  <c r="O686" i="18"/>
  <c r="N686" i="18"/>
  <c r="M686" i="18"/>
  <c r="AO685" i="18"/>
  <c r="AL685" i="18"/>
  <c r="AK685" i="18"/>
  <c r="Z685" i="18"/>
  <c r="AA685" i="18" s="1"/>
  <c r="U685" i="18"/>
  <c r="T685" i="18"/>
  <c r="P685" i="18"/>
  <c r="O685" i="18"/>
  <c r="N685" i="18"/>
  <c r="M685" i="18"/>
  <c r="AO684" i="18"/>
  <c r="AL684" i="18"/>
  <c r="AK684" i="18"/>
  <c r="Z684" i="18"/>
  <c r="AA684" i="18" s="1"/>
  <c r="U684" i="18"/>
  <c r="T684" i="18"/>
  <c r="N684" i="18"/>
  <c r="P684" i="18" s="1"/>
  <c r="M684" i="18"/>
  <c r="O684" i="18" s="1"/>
  <c r="A684" i="18"/>
  <c r="A685" i="18" s="1"/>
  <c r="A686" i="18" s="1"/>
  <c r="A687" i="18" s="1"/>
  <c r="A688" i="18" s="1"/>
  <c r="A689" i="18" s="1"/>
  <c r="A690" i="18" s="1"/>
  <c r="A691" i="18" s="1"/>
  <c r="A692" i="18" s="1"/>
  <c r="A693" i="18" s="1"/>
  <c r="A694" i="18" s="1"/>
  <c r="A695" i="18" s="1"/>
  <c r="A696" i="18" s="1"/>
  <c r="AN683" i="18"/>
  <c r="AJ683" i="18"/>
  <c r="Y683" i="18"/>
  <c r="S683" i="18"/>
  <c r="L683" i="18"/>
  <c r="AO682" i="18"/>
  <c r="AL682" i="18"/>
  <c r="AK682" i="18"/>
  <c r="AA682" i="18"/>
  <c r="Z682" i="18"/>
  <c r="U682" i="18"/>
  <c r="T682" i="18"/>
  <c r="P682" i="18"/>
  <c r="O682" i="18"/>
  <c r="N682" i="18"/>
  <c r="M682" i="18"/>
  <c r="AO681" i="18"/>
  <c r="AL681" i="18"/>
  <c r="AK681" i="18"/>
  <c r="Z681" i="18"/>
  <c r="AA681" i="18" s="1"/>
  <c r="U681" i="18"/>
  <c r="T681" i="18"/>
  <c r="P681" i="18"/>
  <c r="O681" i="18"/>
  <c r="N681" i="18"/>
  <c r="M681" i="18"/>
  <c r="AO680" i="18"/>
  <c r="AL680" i="18"/>
  <c r="AK680" i="18"/>
  <c r="Z680" i="18"/>
  <c r="AA680" i="18" s="1"/>
  <c r="U680" i="18"/>
  <c r="T680" i="18"/>
  <c r="P680" i="18"/>
  <c r="O680" i="18"/>
  <c r="N680" i="18"/>
  <c r="M680" i="18"/>
  <c r="AO679" i="18"/>
  <c r="AL679" i="18"/>
  <c r="AK679" i="18"/>
  <c r="Z679" i="18"/>
  <c r="AA679" i="18" s="1"/>
  <c r="U679" i="18"/>
  <c r="T679" i="18"/>
  <c r="P679" i="18"/>
  <c r="O679" i="18"/>
  <c r="N679" i="18"/>
  <c r="M679" i="18"/>
  <c r="AO678" i="18"/>
  <c r="AL678" i="18"/>
  <c r="AK678" i="18"/>
  <c r="Z678" i="18"/>
  <c r="AA678" i="18" s="1"/>
  <c r="U678" i="18"/>
  <c r="T678" i="18"/>
  <c r="P678" i="18"/>
  <c r="O678" i="18"/>
  <c r="N678" i="18"/>
  <c r="M678" i="18"/>
  <c r="AO677" i="18"/>
  <c r="AL677" i="18"/>
  <c r="AK677" i="18"/>
  <c r="Z677" i="18"/>
  <c r="AA677" i="18" s="1"/>
  <c r="U677" i="18"/>
  <c r="T677" i="18"/>
  <c r="P677" i="18"/>
  <c r="O677" i="18"/>
  <c r="N677" i="18"/>
  <c r="M677" i="18"/>
  <c r="AO676" i="18"/>
  <c r="AL676" i="18"/>
  <c r="AK676" i="18"/>
  <c r="Z676" i="18"/>
  <c r="AA676" i="18" s="1"/>
  <c r="U676" i="18"/>
  <c r="T676" i="18"/>
  <c r="P676" i="18"/>
  <c r="O676" i="18"/>
  <c r="N676" i="18"/>
  <c r="M676" i="18"/>
  <c r="AO675" i="18"/>
  <c r="AL675" i="18"/>
  <c r="AK675" i="18"/>
  <c r="Z675" i="18"/>
  <c r="AA675" i="18" s="1"/>
  <c r="U675" i="18"/>
  <c r="T675" i="18"/>
  <c r="P675" i="18"/>
  <c r="O675" i="18"/>
  <c r="N675" i="18"/>
  <c r="M675" i="18"/>
  <c r="AO674" i="18"/>
  <c r="AL674" i="18"/>
  <c r="AK674" i="18"/>
  <c r="Z674" i="18"/>
  <c r="AA674" i="18" s="1"/>
  <c r="U674" i="18"/>
  <c r="T674" i="18"/>
  <c r="P674" i="18"/>
  <c r="O674" i="18"/>
  <c r="N674" i="18"/>
  <c r="M674" i="18"/>
  <c r="AO673" i="18"/>
  <c r="AL673" i="18"/>
  <c r="AK673" i="18"/>
  <c r="Z673" i="18"/>
  <c r="AA673" i="18" s="1"/>
  <c r="U673" i="18"/>
  <c r="T673" i="18"/>
  <c r="P673" i="18"/>
  <c r="O673" i="18"/>
  <c r="N673" i="18"/>
  <c r="M673" i="18"/>
  <c r="AO672" i="18"/>
  <c r="AL672" i="18"/>
  <c r="AK672" i="18"/>
  <c r="Z672" i="18"/>
  <c r="AA672" i="18" s="1"/>
  <c r="U672" i="18"/>
  <c r="T672" i="18"/>
  <c r="P672" i="18"/>
  <c r="O672" i="18"/>
  <c r="N672" i="18"/>
  <c r="M672" i="18"/>
  <c r="AO671" i="18"/>
  <c r="AK671" i="18"/>
  <c r="AL671" i="18" s="1"/>
  <c r="Z671" i="18"/>
  <c r="AA671" i="18" s="1"/>
  <c r="U671" i="18"/>
  <c r="T671" i="18"/>
  <c r="P671" i="18"/>
  <c r="O671" i="18"/>
  <c r="N671" i="18"/>
  <c r="M671" i="18"/>
  <c r="AO670" i="18"/>
  <c r="AK670" i="18"/>
  <c r="AL670" i="18" s="1"/>
  <c r="Z670" i="18"/>
  <c r="AA670" i="18" s="1"/>
  <c r="U670" i="18"/>
  <c r="T670" i="18"/>
  <c r="N670" i="18"/>
  <c r="P670" i="18" s="1"/>
  <c r="M670" i="18"/>
  <c r="O670" i="18" s="1"/>
  <c r="A670" i="18"/>
  <c r="A671" i="18" s="1"/>
  <c r="A672" i="18" s="1"/>
  <c r="A673" i="18" s="1"/>
  <c r="A674" i="18" s="1"/>
  <c r="A675" i="18" s="1"/>
  <c r="A676" i="18" s="1"/>
  <c r="A677" i="18" s="1"/>
  <c r="A678" i="18" s="1"/>
  <c r="A679" i="18" s="1"/>
  <c r="A680" i="18" s="1"/>
  <c r="A681" i="18" s="1"/>
  <c r="A682" i="18" s="1"/>
  <c r="AN669" i="18"/>
  <c r="AJ669" i="18"/>
  <c r="Y669" i="18"/>
  <c r="X669" i="18"/>
  <c r="S669" i="18"/>
  <c r="L669" i="18"/>
  <c r="AO668" i="18"/>
  <c r="AL668" i="18"/>
  <c r="AK668" i="18"/>
  <c r="AA668" i="18"/>
  <c r="Z668" i="18"/>
  <c r="U668" i="18"/>
  <c r="T668" i="18"/>
  <c r="P668" i="18"/>
  <c r="O668" i="18"/>
  <c r="N668" i="18"/>
  <c r="M668" i="18"/>
  <c r="AO667" i="18"/>
  <c r="AL667" i="18"/>
  <c r="AK667" i="18"/>
  <c r="Z667" i="18"/>
  <c r="AA667" i="18" s="1"/>
  <c r="U667" i="18"/>
  <c r="T667" i="18"/>
  <c r="P667" i="18"/>
  <c r="O667" i="18"/>
  <c r="N667" i="18"/>
  <c r="M667" i="18"/>
  <c r="AO666" i="18"/>
  <c r="AL666" i="18"/>
  <c r="AK666" i="18"/>
  <c r="Z666" i="18"/>
  <c r="AA666" i="18" s="1"/>
  <c r="U666" i="18"/>
  <c r="T666" i="18"/>
  <c r="P666" i="18"/>
  <c r="O666" i="18"/>
  <c r="N666" i="18"/>
  <c r="M666" i="18"/>
  <c r="AO665" i="18"/>
  <c r="AL665" i="18"/>
  <c r="AK665" i="18"/>
  <c r="Z665" i="18"/>
  <c r="AA665" i="18" s="1"/>
  <c r="U665" i="18"/>
  <c r="T665" i="18"/>
  <c r="P665" i="18"/>
  <c r="O665" i="18"/>
  <c r="N665" i="18"/>
  <c r="M665" i="18"/>
  <c r="AO664" i="18"/>
  <c r="AL664" i="18"/>
  <c r="AK664" i="18"/>
  <c r="Z664" i="18"/>
  <c r="AA664" i="18" s="1"/>
  <c r="U664" i="18"/>
  <c r="T664" i="18"/>
  <c r="P664" i="18"/>
  <c r="O664" i="18"/>
  <c r="N664" i="18"/>
  <c r="M664" i="18"/>
  <c r="AO663" i="18"/>
  <c r="AL663" i="18"/>
  <c r="AK663" i="18"/>
  <c r="Z663" i="18"/>
  <c r="AA663" i="18" s="1"/>
  <c r="T663" i="18"/>
  <c r="U663" i="18" s="1"/>
  <c r="P663" i="18"/>
  <c r="O663" i="18"/>
  <c r="N663" i="18"/>
  <c r="M663" i="18"/>
  <c r="AO662" i="18"/>
  <c r="AL662" i="18"/>
  <c r="AK662" i="18"/>
  <c r="Z662" i="18"/>
  <c r="AA662" i="18" s="1"/>
  <c r="T662" i="18"/>
  <c r="U662" i="18" s="1"/>
  <c r="P662" i="18"/>
  <c r="O662" i="18"/>
  <c r="N662" i="18"/>
  <c r="M662" i="18"/>
  <c r="AO661" i="18"/>
  <c r="AL661" i="18"/>
  <c r="AK661" i="18"/>
  <c r="Z661" i="18"/>
  <c r="AA661" i="18" s="1"/>
  <c r="T661" i="18"/>
  <c r="U661" i="18" s="1"/>
  <c r="P661" i="18"/>
  <c r="O661" i="18"/>
  <c r="N661" i="18"/>
  <c r="M661" i="18"/>
  <c r="AO660" i="18"/>
  <c r="AL660" i="18"/>
  <c r="AK660" i="18"/>
  <c r="Z660" i="18"/>
  <c r="AA660" i="18" s="1"/>
  <c r="T660" i="18"/>
  <c r="U660" i="18" s="1"/>
  <c r="P660" i="18"/>
  <c r="O660" i="18"/>
  <c r="N660" i="18"/>
  <c r="M660" i="18"/>
  <c r="AO659" i="18"/>
  <c r="AL659" i="18"/>
  <c r="AK659" i="18"/>
  <c r="Z659" i="18"/>
  <c r="AA659" i="18" s="1"/>
  <c r="T659" i="18"/>
  <c r="U659" i="18" s="1"/>
  <c r="P659" i="18"/>
  <c r="O659" i="18"/>
  <c r="N659" i="18"/>
  <c r="M659" i="18"/>
  <c r="AO658" i="18"/>
  <c r="AL658" i="18"/>
  <c r="AK658" i="18"/>
  <c r="Z658" i="18"/>
  <c r="AA658" i="18" s="1"/>
  <c r="T658" i="18"/>
  <c r="U658" i="18" s="1"/>
  <c r="P658" i="18"/>
  <c r="O658" i="18"/>
  <c r="N658" i="18"/>
  <c r="M658" i="18"/>
  <c r="AO657" i="18"/>
  <c r="AL657" i="18"/>
  <c r="AK657" i="18"/>
  <c r="Z657" i="18"/>
  <c r="AA657" i="18" s="1"/>
  <c r="T657" i="18"/>
  <c r="U657" i="18" s="1"/>
  <c r="P657" i="18"/>
  <c r="O657" i="18"/>
  <c r="N657" i="18"/>
  <c r="M657" i="18"/>
  <c r="AO656" i="18"/>
  <c r="AL656" i="18"/>
  <c r="AK656" i="18"/>
  <c r="Z656" i="18"/>
  <c r="AA656" i="18" s="1"/>
  <c r="T656" i="18"/>
  <c r="U656" i="18" s="1"/>
  <c r="P656" i="18"/>
  <c r="O656" i="18"/>
  <c r="N656" i="18"/>
  <c r="M656" i="18"/>
  <c r="AO655" i="18"/>
  <c r="AK655" i="18"/>
  <c r="AL655" i="18" s="1"/>
  <c r="Z655" i="18"/>
  <c r="AA655" i="18" s="1"/>
  <c r="T655" i="18"/>
  <c r="U655" i="18" s="1"/>
  <c r="P655" i="18"/>
  <c r="O655" i="18"/>
  <c r="N655" i="18"/>
  <c r="M655" i="18"/>
  <c r="AO654" i="18"/>
  <c r="AK654" i="18"/>
  <c r="AL654" i="18" s="1"/>
  <c r="Z654" i="18"/>
  <c r="AA654" i="18" s="1"/>
  <c r="T654" i="18"/>
  <c r="U654" i="18" s="1"/>
  <c r="M654" i="18"/>
  <c r="O654" i="18" s="1"/>
  <c r="A654" i="18"/>
  <c r="A655" i="18" s="1"/>
  <c r="A656" i="18" s="1"/>
  <c r="A657" i="18" s="1"/>
  <c r="A658" i="18" s="1"/>
  <c r="A659" i="18" s="1"/>
  <c r="A660" i="18" s="1"/>
  <c r="A661" i="18" s="1"/>
  <c r="A662" i="18" s="1"/>
  <c r="A663" i="18" s="1"/>
  <c r="A664" i="18" s="1"/>
  <c r="A665" i="18" s="1"/>
  <c r="A666" i="18" s="1"/>
  <c r="A667" i="18" s="1"/>
  <c r="A668" i="18" s="1"/>
  <c r="AN653" i="18"/>
  <c r="AJ653" i="18"/>
  <c r="Y653" i="18"/>
  <c r="X653" i="18"/>
  <c r="S653" i="18"/>
  <c r="L653" i="18"/>
  <c r="AO652" i="18"/>
  <c r="AL652" i="18"/>
  <c r="AK652" i="18"/>
  <c r="AA652" i="18"/>
  <c r="Z652" i="18"/>
  <c r="U652" i="18"/>
  <c r="T652" i="18"/>
  <c r="P652" i="18"/>
  <c r="O652" i="18"/>
  <c r="N652" i="18"/>
  <c r="M652" i="18"/>
  <c r="AO651" i="18"/>
  <c r="AL651" i="18"/>
  <c r="AK651" i="18"/>
  <c r="Z651" i="18"/>
  <c r="AA651" i="18" s="1"/>
  <c r="U651" i="18"/>
  <c r="T651" i="18"/>
  <c r="P651" i="18"/>
  <c r="O651" i="18"/>
  <c r="N651" i="18"/>
  <c r="M651" i="18"/>
  <c r="AO650" i="18"/>
  <c r="AL650" i="18"/>
  <c r="AK650" i="18"/>
  <c r="Z650" i="18"/>
  <c r="AA650" i="18" s="1"/>
  <c r="U650" i="18"/>
  <c r="T650" i="18"/>
  <c r="P650" i="18"/>
  <c r="O650" i="18"/>
  <c r="N650" i="18"/>
  <c r="M650" i="18"/>
  <c r="AO649" i="18"/>
  <c r="AL649" i="18"/>
  <c r="AK649" i="18"/>
  <c r="Z649" i="18"/>
  <c r="AA649" i="18" s="1"/>
  <c r="U649" i="18"/>
  <c r="T649" i="18"/>
  <c r="P649" i="18"/>
  <c r="O649" i="18"/>
  <c r="N649" i="18"/>
  <c r="M649" i="18"/>
  <c r="AO648" i="18"/>
  <c r="AL648" i="18"/>
  <c r="AK648" i="18"/>
  <c r="Z648" i="18"/>
  <c r="AA648" i="18" s="1"/>
  <c r="U648" i="18"/>
  <c r="T648" i="18"/>
  <c r="P648" i="18"/>
  <c r="O648" i="18"/>
  <c r="N648" i="18"/>
  <c r="M648" i="18"/>
  <c r="AO647" i="18"/>
  <c r="AL647" i="18"/>
  <c r="AK647" i="18"/>
  <c r="Z647" i="18"/>
  <c r="AA647" i="18" s="1"/>
  <c r="U647" i="18"/>
  <c r="T647" i="18"/>
  <c r="P647" i="18"/>
  <c r="O647" i="18"/>
  <c r="N647" i="18"/>
  <c r="M647" i="18"/>
  <c r="AO646" i="18"/>
  <c r="AL646" i="18"/>
  <c r="AK646" i="18"/>
  <c r="Z646" i="18"/>
  <c r="AA646" i="18" s="1"/>
  <c r="U646" i="18"/>
  <c r="T646" i="18"/>
  <c r="P646" i="18"/>
  <c r="O646" i="18"/>
  <c r="N646" i="18"/>
  <c r="M646" i="18"/>
  <c r="AO645" i="18"/>
  <c r="AL645" i="18"/>
  <c r="AK645" i="18"/>
  <c r="Z645" i="18"/>
  <c r="AA645" i="18" s="1"/>
  <c r="U645" i="18"/>
  <c r="T645" i="18"/>
  <c r="P645" i="18"/>
  <c r="O645" i="18"/>
  <c r="N645" i="18"/>
  <c r="M645" i="18"/>
  <c r="AO644" i="18"/>
  <c r="AL644" i="18"/>
  <c r="AK644" i="18"/>
  <c r="Z644" i="18"/>
  <c r="AA644" i="18" s="1"/>
  <c r="U644" i="18"/>
  <c r="T644" i="18"/>
  <c r="P644" i="18"/>
  <c r="O644" i="18"/>
  <c r="N644" i="18"/>
  <c r="M644" i="18"/>
  <c r="AO643" i="18"/>
  <c r="AL643" i="18"/>
  <c r="AK643" i="18"/>
  <c r="Z643" i="18"/>
  <c r="AA643" i="18" s="1"/>
  <c r="U643" i="18"/>
  <c r="T643" i="18"/>
  <c r="P643" i="18"/>
  <c r="O643" i="18"/>
  <c r="N643" i="18"/>
  <c r="M643" i="18"/>
  <c r="AO642" i="18"/>
  <c r="AL642" i="18"/>
  <c r="AK642" i="18"/>
  <c r="Z642" i="18"/>
  <c r="AA642" i="18" s="1"/>
  <c r="U642" i="18"/>
  <c r="T642" i="18"/>
  <c r="P642" i="18"/>
  <c r="O642" i="18"/>
  <c r="N642" i="18"/>
  <c r="M642" i="18"/>
  <c r="AO641" i="18"/>
  <c r="AL641" i="18"/>
  <c r="AK641" i="18"/>
  <c r="Z641" i="18"/>
  <c r="AA641" i="18" s="1"/>
  <c r="U641" i="18"/>
  <c r="T641" i="18"/>
  <c r="P641" i="18"/>
  <c r="O641" i="18"/>
  <c r="N641" i="18"/>
  <c r="M641" i="18"/>
  <c r="AO640" i="18"/>
  <c r="AK640" i="18"/>
  <c r="AL640" i="18" s="1"/>
  <c r="Z640" i="18"/>
  <c r="AA640" i="18" s="1"/>
  <c r="U640" i="18"/>
  <c r="T640" i="18"/>
  <c r="P640" i="18"/>
  <c r="O640" i="18"/>
  <c r="N640" i="18"/>
  <c r="M640" i="18"/>
  <c r="AO639" i="18"/>
  <c r="AK639" i="18"/>
  <c r="AL639" i="18" s="1"/>
  <c r="Z639" i="18"/>
  <c r="AA639" i="18" s="1"/>
  <c r="U639" i="18"/>
  <c r="T639" i="18"/>
  <c r="N639" i="18"/>
  <c r="P639" i="18" s="1"/>
  <c r="M639" i="18"/>
  <c r="O639" i="18" s="1"/>
  <c r="A639" i="18"/>
  <c r="A640" i="18" s="1"/>
  <c r="A641" i="18" s="1"/>
  <c r="A642" i="18" s="1"/>
  <c r="A643" i="18" s="1"/>
  <c r="A644" i="18" s="1"/>
  <c r="A645" i="18" s="1"/>
  <c r="A646" i="18" s="1"/>
  <c r="A647" i="18" s="1"/>
  <c r="A648" i="18" s="1"/>
  <c r="A649" i="18" s="1"/>
  <c r="A650" i="18" s="1"/>
  <c r="A651" i="18" s="1"/>
  <c r="A652" i="18" s="1"/>
  <c r="AN638" i="18"/>
  <c r="AJ638" i="18"/>
  <c r="Y638" i="18"/>
  <c r="X638" i="18"/>
  <c r="S638" i="18"/>
  <c r="L638" i="18"/>
  <c r="AO637" i="18"/>
  <c r="AL637" i="18"/>
  <c r="AK637" i="18"/>
  <c r="AA637" i="18"/>
  <c r="Z637" i="18"/>
  <c r="U637" i="18"/>
  <c r="T637" i="18"/>
  <c r="P637" i="18"/>
  <c r="O637" i="18"/>
  <c r="N637" i="18"/>
  <c r="M637" i="18"/>
  <c r="AO636" i="18"/>
  <c r="AL636" i="18"/>
  <c r="AK636" i="18"/>
  <c r="AA636" i="18"/>
  <c r="Z636" i="18"/>
  <c r="U636" i="18"/>
  <c r="T636" i="18"/>
  <c r="P636" i="18"/>
  <c r="O636" i="18"/>
  <c r="N636" i="18"/>
  <c r="M636" i="18"/>
  <c r="AO635" i="18"/>
  <c r="AL635" i="18"/>
  <c r="AK635" i="18"/>
  <c r="Z635" i="18"/>
  <c r="AA635" i="18" s="1"/>
  <c r="U635" i="18"/>
  <c r="T635" i="18"/>
  <c r="P635" i="18"/>
  <c r="O635" i="18"/>
  <c r="N635" i="18"/>
  <c r="M635" i="18"/>
  <c r="AO634" i="18"/>
  <c r="AL634" i="18"/>
  <c r="AK634" i="18"/>
  <c r="Z634" i="18"/>
  <c r="AA634" i="18" s="1"/>
  <c r="U634" i="18"/>
  <c r="T634" i="18"/>
  <c r="P634" i="18"/>
  <c r="O634" i="18"/>
  <c r="N634" i="18"/>
  <c r="M634" i="18"/>
  <c r="AO633" i="18"/>
  <c r="AL633" i="18"/>
  <c r="AK633" i="18"/>
  <c r="Z633" i="18"/>
  <c r="AA633" i="18" s="1"/>
  <c r="U633" i="18"/>
  <c r="T633" i="18"/>
  <c r="P633" i="18"/>
  <c r="O633" i="18"/>
  <c r="N633" i="18"/>
  <c r="M633" i="18"/>
  <c r="AO632" i="18"/>
  <c r="AL632" i="18"/>
  <c r="AK632" i="18"/>
  <c r="Z632" i="18"/>
  <c r="AA632" i="18" s="1"/>
  <c r="U632" i="18"/>
  <c r="T632" i="18"/>
  <c r="P632" i="18"/>
  <c r="O632" i="18"/>
  <c r="N632" i="18"/>
  <c r="M632" i="18"/>
  <c r="AO631" i="18"/>
  <c r="AL631" i="18"/>
  <c r="AK631" i="18"/>
  <c r="Z631" i="18"/>
  <c r="AA631" i="18" s="1"/>
  <c r="U631" i="18"/>
  <c r="T631" i="18"/>
  <c r="P631" i="18"/>
  <c r="O631" i="18"/>
  <c r="N631" i="18"/>
  <c r="M631" i="18"/>
  <c r="AO630" i="18"/>
  <c r="AL630" i="18"/>
  <c r="AK630" i="18"/>
  <c r="Z630" i="18"/>
  <c r="AA630" i="18" s="1"/>
  <c r="U630" i="18"/>
  <c r="T630" i="18"/>
  <c r="P630" i="18"/>
  <c r="O630" i="18"/>
  <c r="N630" i="18"/>
  <c r="M630" i="18"/>
  <c r="AO629" i="18"/>
  <c r="AL629" i="18"/>
  <c r="AK629" i="18"/>
  <c r="Z629" i="18"/>
  <c r="AA629" i="18" s="1"/>
  <c r="U629" i="18"/>
  <c r="T629" i="18"/>
  <c r="P629" i="18"/>
  <c r="O629" i="18"/>
  <c r="N629" i="18"/>
  <c r="M629" i="18"/>
  <c r="AO628" i="18"/>
  <c r="AL628" i="18"/>
  <c r="AK628" i="18"/>
  <c r="Z628" i="18"/>
  <c r="AA628" i="18" s="1"/>
  <c r="U628" i="18"/>
  <c r="T628" i="18"/>
  <c r="P628" i="18"/>
  <c r="O628" i="18"/>
  <c r="N628" i="18"/>
  <c r="M628" i="18"/>
  <c r="AO627" i="18"/>
  <c r="AL627" i="18"/>
  <c r="AK627" i="18"/>
  <c r="Z627" i="18"/>
  <c r="AA627" i="18" s="1"/>
  <c r="U627" i="18"/>
  <c r="T627" i="18"/>
  <c r="P627" i="18"/>
  <c r="O627" i="18"/>
  <c r="N627" i="18"/>
  <c r="M627" i="18"/>
  <c r="AO626" i="18"/>
  <c r="AL626" i="18"/>
  <c r="AK626" i="18"/>
  <c r="Z626" i="18"/>
  <c r="AA626" i="18" s="1"/>
  <c r="U626" i="18"/>
  <c r="T626" i="18"/>
  <c r="P626" i="18"/>
  <c r="O626" i="18"/>
  <c r="N626" i="18"/>
  <c r="M626" i="18"/>
  <c r="AO625" i="18"/>
  <c r="AK625" i="18"/>
  <c r="AL625" i="18" s="1"/>
  <c r="Z625" i="18"/>
  <c r="AA625" i="18" s="1"/>
  <c r="U625" i="18"/>
  <c r="T625" i="18"/>
  <c r="P625" i="18"/>
  <c r="O625" i="18"/>
  <c r="N625" i="18"/>
  <c r="M625" i="18"/>
  <c r="AO624" i="18"/>
  <c r="AK624" i="18"/>
  <c r="AL624" i="18" s="1"/>
  <c r="Z624" i="18"/>
  <c r="AA624" i="18" s="1"/>
  <c r="X624" i="18"/>
  <c r="X623" i="18" s="1"/>
  <c r="U624" i="18"/>
  <c r="T624" i="18"/>
  <c r="N624" i="18"/>
  <c r="P624" i="18" s="1"/>
  <c r="M624" i="18"/>
  <c r="O624" i="18" s="1"/>
  <c r="A624" i="18"/>
  <c r="A625" i="18" s="1"/>
  <c r="A626" i="18" s="1"/>
  <c r="A627" i="18" s="1"/>
  <c r="A628" i="18" s="1"/>
  <c r="A629" i="18" s="1"/>
  <c r="A630" i="18" s="1"/>
  <c r="A631" i="18" s="1"/>
  <c r="A632" i="18" s="1"/>
  <c r="A633" i="18" s="1"/>
  <c r="A634" i="18" s="1"/>
  <c r="A635" i="18" s="1"/>
  <c r="A636" i="18" s="1"/>
  <c r="A637" i="18" s="1"/>
  <c r="AN623" i="18"/>
  <c r="AJ623" i="18"/>
  <c r="Y623" i="18"/>
  <c r="S623" i="18"/>
  <c r="L623" i="18"/>
  <c r="AO622" i="18"/>
  <c r="AL622" i="18"/>
  <c r="AK622" i="18"/>
  <c r="AA622" i="18"/>
  <c r="Z622" i="18"/>
  <c r="U622" i="18"/>
  <c r="T622" i="18"/>
  <c r="P622" i="18"/>
  <c r="O622" i="18"/>
  <c r="N622" i="18"/>
  <c r="M622" i="18"/>
  <c r="AO621" i="18"/>
  <c r="AL621" i="18"/>
  <c r="AK621" i="18"/>
  <c r="Z621" i="18"/>
  <c r="AA621" i="18" s="1"/>
  <c r="U621" i="18"/>
  <c r="T621" i="18"/>
  <c r="P621" i="18"/>
  <c r="O621" i="18"/>
  <c r="N621" i="18"/>
  <c r="M621" i="18"/>
  <c r="AO620" i="18"/>
  <c r="AL620" i="18"/>
  <c r="AK620" i="18"/>
  <c r="Z620" i="18"/>
  <c r="AA620" i="18" s="1"/>
  <c r="U620" i="18"/>
  <c r="T620" i="18"/>
  <c r="P620" i="18"/>
  <c r="O620" i="18"/>
  <c r="N620" i="18"/>
  <c r="M620" i="18"/>
  <c r="AO619" i="18"/>
  <c r="AL619" i="18"/>
  <c r="AK619" i="18"/>
  <c r="Z619" i="18"/>
  <c r="AA619" i="18" s="1"/>
  <c r="U619" i="18"/>
  <c r="T619" i="18"/>
  <c r="P619" i="18"/>
  <c r="O619" i="18"/>
  <c r="N619" i="18"/>
  <c r="M619" i="18"/>
  <c r="AO618" i="18"/>
  <c r="AL618" i="18"/>
  <c r="AK618" i="18"/>
  <c r="Z618" i="18"/>
  <c r="AA618" i="18" s="1"/>
  <c r="U618" i="18"/>
  <c r="T618" i="18"/>
  <c r="P618" i="18"/>
  <c r="O618" i="18"/>
  <c r="N618" i="18"/>
  <c r="M618" i="18"/>
  <c r="AO617" i="18"/>
  <c r="AL617" i="18"/>
  <c r="AK617" i="18"/>
  <c r="Z617" i="18"/>
  <c r="AA617" i="18" s="1"/>
  <c r="U617" i="18"/>
  <c r="T617" i="18"/>
  <c r="P617" i="18"/>
  <c r="O617" i="18"/>
  <c r="N617" i="18"/>
  <c r="M617" i="18"/>
  <c r="AO616" i="18"/>
  <c r="AL616" i="18"/>
  <c r="AK616" i="18"/>
  <c r="Z616" i="18"/>
  <c r="AA616" i="18" s="1"/>
  <c r="U616" i="18"/>
  <c r="T616" i="18"/>
  <c r="P616" i="18"/>
  <c r="O616" i="18"/>
  <c r="N616" i="18"/>
  <c r="M616" i="18"/>
  <c r="AO615" i="18"/>
  <c r="AL615" i="18"/>
  <c r="AK615" i="18"/>
  <c r="Z615" i="18"/>
  <c r="AA615" i="18" s="1"/>
  <c r="U615" i="18"/>
  <c r="T615" i="18"/>
  <c r="P615" i="18"/>
  <c r="O615" i="18"/>
  <c r="N615" i="18"/>
  <c r="M615" i="18"/>
  <c r="AO614" i="18"/>
  <c r="AL614" i="18"/>
  <c r="AK614" i="18"/>
  <c r="Z614" i="18"/>
  <c r="AA614" i="18" s="1"/>
  <c r="U614" i="18"/>
  <c r="T614" i="18"/>
  <c r="P614" i="18"/>
  <c r="O614" i="18"/>
  <c r="N614" i="18"/>
  <c r="M614" i="18"/>
  <c r="AO613" i="18"/>
  <c r="AL613" i="18"/>
  <c r="AK613" i="18"/>
  <c r="Z613" i="18"/>
  <c r="AA613" i="18" s="1"/>
  <c r="U613" i="18"/>
  <c r="T613" i="18"/>
  <c r="P613" i="18"/>
  <c r="O613" i="18"/>
  <c r="N613" i="18"/>
  <c r="M613" i="18"/>
  <c r="AO612" i="18"/>
  <c r="AL612" i="18"/>
  <c r="AK612" i="18"/>
  <c r="Z612" i="18"/>
  <c r="AA612" i="18" s="1"/>
  <c r="U612" i="18"/>
  <c r="T612" i="18"/>
  <c r="P612" i="18"/>
  <c r="O612" i="18"/>
  <c r="N612" i="18"/>
  <c r="M612" i="18"/>
  <c r="AO611" i="18"/>
  <c r="AK611" i="18"/>
  <c r="AL611" i="18" s="1"/>
  <c r="Z611" i="18"/>
  <c r="AA611" i="18" s="1"/>
  <c r="U611" i="18"/>
  <c r="T611" i="18"/>
  <c r="P611" i="18"/>
  <c r="O611" i="18"/>
  <c r="N611" i="18"/>
  <c r="M611" i="18"/>
  <c r="AO610" i="18"/>
  <c r="AK610" i="18"/>
  <c r="AL610" i="18" s="1"/>
  <c r="Z610" i="18"/>
  <c r="AA610" i="18" s="1"/>
  <c r="U610" i="18"/>
  <c r="T610" i="18"/>
  <c r="N610" i="18"/>
  <c r="P610" i="18" s="1"/>
  <c r="M610" i="18"/>
  <c r="O610" i="18" s="1"/>
  <c r="A610" i="18"/>
  <c r="A611" i="18" s="1"/>
  <c r="A612" i="18" s="1"/>
  <c r="A613" i="18" s="1"/>
  <c r="A614" i="18" s="1"/>
  <c r="A615" i="18" s="1"/>
  <c r="A616" i="18" s="1"/>
  <c r="A617" i="18" s="1"/>
  <c r="A618" i="18" s="1"/>
  <c r="A619" i="18" s="1"/>
  <c r="A620" i="18" s="1"/>
  <c r="A621" i="18" s="1"/>
  <c r="A622" i="18" s="1"/>
  <c r="AN609" i="18"/>
  <c r="AJ609" i="18"/>
  <c r="Y609" i="18"/>
  <c r="X609" i="18"/>
  <c r="S609" i="18"/>
  <c r="L609" i="18"/>
  <c r="AO608" i="18"/>
  <c r="AL608" i="18"/>
  <c r="AK608" i="18"/>
  <c r="AA608" i="18"/>
  <c r="Z608" i="18"/>
  <c r="U608" i="18"/>
  <c r="T608" i="18"/>
  <c r="P608" i="18"/>
  <c r="O608" i="18"/>
  <c r="N608" i="18"/>
  <c r="M608" i="18"/>
  <c r="AO607" i="18"/>
  <c r="AL607" i="18"/>
  <c r="AK607" i="18"/>
  <c r="AA607" i="18"/>
  <c r="Z607" i="18"/>
  <c r="U607" i="18"/>
  <c r="T607" i="18"/>
  <c r="P607" i="18"/>
  <c r="O607" i="18"/>
  <c r="N607" i="18"/>
  <c r="M607" i="18"/>
  <c r="AO606" i="18"/>
  <c r="AL606" i="18"/>
  <c r="AK606" i="18"/>
  <c r="Z606" i="18"/>
  <c r="AA606" i="18" s="1"/>
  <c r="U606" i="18"/>
  <c r="T606" i="18"/>
  <c r="P606" i="18"/>
  <c r="O606" i="18"/>
  <c r="N606" i="18"/>
  <c r="M606" i="18"/>
  <c r="AO605" i="18"/>
  <c r="AL605" i="18"/>
  <c r="AK605" i="18"/>
  <c r="Z605" i="18"/>
  <c r="AA605" i="18" s="1"/>
  <c r="U605" i="18"/>
  <c r="T605" i="18"/>
  <c r="P605" i="18"/>
  <c r="O605" i="18"/>
  <c r="N605" i="18"/>
  <c r="M605" i="18"/>
  <c r="AO604" i="18"/>
  <c r="AL604" i="18"/>
  <c r="AK604" i="18"/>
  <c r="Z604" i="18"/>
  <c r="AA604" i="18" s="1"/>
  <c r="U604" i="18"/>
  <c r="T604" i="18"/>
  <c r="P604" i="18"/>
  <c r="O604" i="18"/>
  <c r="N604" i="18"/>
  <c r="M604" i="18"/>
  <c r="AO603" i="18"/>
  <c r="AL603" i="18"/>
  <c r="AK603" i="18"/>
  <c r="Z603" i="18"/>
  <c r="AA603" i="18" s="1"/>
  <c r="U603" i="18"/>
  <c r="T603" i="18"/>
  <c r="P603" i="18"/>
  <c r="O603" i="18"/>
  <c r="N603" i="18"/>
  <c r="M603" i="18"/>
  <c r="AO602" i="18"/>
  <c r="AL602" i="18"/>
  <c r="AK602" i="18"/>
  <c r="Z602" i="18"/>
  <c r="AA602" i="18" s="1"/>
  <c r="U602" i="18"/>
  <c r="T602" i="18"/>
  <c r="P602" i="18"/>
  <c r="O602" i="18"/>
  <c r="N602" i="18"/>
  <c r="M602" i="18"/>
  <c r="AO601" i="18"/>
  <c r="AL601" i="18"/>
  <c r="AK601" i="18"/>
  <c r="Z601" i="18"/>
  <c r="AA601" i="18" s="1"/>
  <c r="U601" i="18"/>
  <c r="T601" i="18"/>
  <c r="P601" i="18"/>
  <c r="O601" i="18"/>
  <c r="N601" i="18"/>
  <c r="M601" i="18"/>
  <c r="AO600" i="18"/>
  <c r="AL600" i="18"/>
  <c r="AK600" i="18"/>
  <c r="Z600" i="18"/>
  <c r="AA600" i="18" s="1"/>
  <c r="U600" i="18"/>
  <c r="T600" i="18"/>
  <c r="P600" i="18"/>
  <c r="O600" i="18"/>
  <c r="N600" i="18"/>
  <c r="M600" i="18"/>
  <c r="AO599" i="18"/>
  <c r="AL599" i="18"/>
  <c r="AK599" i="18"/>
  <c r="Z599" i="18"/>
  <c r="AA599" i="18" s="1"/>
  <c r="U599" i="18"/>
  <c r="T599" i="18"/>
  <c r="P599" i="18"/>
  <c r="O599" i="18"/>
  <c r="N599" i="18"/>
  <c r="M599" i="18"/>
  <c r="AO598" i="18"/>
  <c r="AL598" i="18"/>
  <c r="AK598" i="18"/>
  <c r="Z598" i="18"/>
  <c r="AA598" i="18" s="1"/>
  <c r="U598" i="18"/>
  <c r="T598" i="18"/>
  <c r="P598" i="18"/>
  <c r="O598" i="18"/>
  <c r="N598" i="18"/>
  <c r="M598" i="18"/>
  <c r="AO597" i="18"/>
  <c r="AL597" i="18"/>
  <c r="AK597" i="18"/>
  <c r="U597" i="18"/>
  <c r="T597" i="18"/>
  <c r="P597" i="18"/>
  <c r="O597" i="18"/>
  <c r="N597" i="18"/>
  <c r="M597" i="18"/>
  <c r="AO596" i="18"/>
  <c r="AL596" i="18"/>
  <c r="AK596" i="18"/>
  <c r="Z596" i="18"/>
  <c r="AA596" i="18" s="1"/>
  <c r="T596" i="18"/>
  <c r="U596" i="18" s="1"/>
  <c r="P596" i="18"/>
  <c r="O596" i="18"/>
  <c r="N596" i="18"/>
  <c r="M596" i="18"/>
  <c r="AO595" i="18"/>
  <c r="AL595" i="18"/>
  <c r="AK595" i="18"/>
  <c r="Z595" i="18"/>
  <c r="AA595" i="18" s="1"/>
  <c r="T595" i="18"/>
  <c r="U595" i="18" s="1"/>
  <c r="P595" i="18"/>
  <c r="O595" i="18"/>
  <c r="N595" i="18"/>
  <c r="M595" i="18"/>
  <c r="AO594" i="18"/>
  <c r="AL594" i="18"/>
  <c r="AK594" i="18"/>
  <c r="Z594" i="18"/>
  <c r="AA594" i="18" s="1"/>
  <c r="T594" i="18"/>
  <c r="U594" i="18" s="1"/>
  <c r="P594" i="18"/>
  <c r="O594" i="18"/>
  <c r="N594" i="18"/>
  <c r="M594" i="18"/>
  <c r="AO593" i="18"/>
  <c r="AL593" i="18"/>
  <c r="AK593" i="18"/>
  <c r="Z593" i="18"/>
  <c r="AA593" i="18" s="1"/>
  <c r="T593" i="18"/>
  <c r="U593" i="18" s="1"/>
  <c r="P593" i="18"/>
  <c r="O593" i="18"/>
  <c r="N593" i="18"/>
  <c r="M593" i="18"/>
  <c r="AO592" i="18"/>
  <c r="AL592" i="18"/>
  <c r="AK592" i="18"/>
  <c r="Z592" i="18"/>
  <c r="AA592" i="18" s="1"/>
  <c r="T592" i="18"/>
  <c r="U592" i="18" s="1"/>
  <c r="P592" i="18"/>
  <c r="O592" i="18"/>
  <c r="N592" i="18"/>
  <c r="M592" i="18"/>
  <c r="AO591" i="18"/>
  <c r="AL591" i="18"/>
  <c r="AK591" i="18"/>
  <c r="Z591" i="18"/>
  <c r="AA591" i="18" s="1"/>
  <c r="T591" i="18"/>
  <c r="U591" i="18" s="1"/>
  <c r="P591" i="18"/>
  <c r="O591" i="18"/>
  <c r="N591" i="18"/>
  <c r="M591" i="18"/>
  <c r="AO590" i="18"/>
  <c r="AK590" i="18"/>
  <c r="AL590" i="18" s="1"/>
  <c r="Z590" i="18"/>
  <c r="AA590" i="18" s="1"/>
  <c r="T590" i="18"/>
  <c r="U590" i="18" s="1"/>
  <c r="P590" i="18"/>
  <c r="O590" i="18"/>
  <c r="N590" i="18"/>
  <c r="M590" i="18"/>
  <c r="AO589" i="18"/>
  <c r="AK589" i="18"/>
  <c r="AL589" i="18" s="1"/>
  <c r="Z589" i="18"/>
  <c r="AA589" i="18" s="1"/>
  <c r="T589" i="18"/>
  <c r="U589" i="18" s="1"/>
  <c r="M589" i="18"/>
  <c r="O589" i="18" s="1"/>
  <c r="A589" i="18"/>
  <c r="A590" i="18" s="1"/>
  <c r="A591" i="18" s="1"/>
  <c r="A592" i="18" s="1"/>
  <c r="A593" i="18" s="1"/>
  <c r="A594" i="18" s="1"/>
  <c r="A595" i="18" s="1"/>
  <c r="A596" i="18" s="1"/>
  <c r="A597" i="18" s="1"/>
  <c r="A598" i="18" s="1"/>
  <c r="A599" i="18" s="1"/>
  <c r="A600" i="18" s="1"/>
  <c r="A601" i="18" s="1"/>
  <c r="A602" i="18" s="1"/>
  <c r="A603" i="18" s="1"/>
  <c r="A604" i="18" s="1"/>
  <c r="A605" i="18" s="1"/>
  <c r="A606" i="18" s="1"/>
  <c r="A607" i="18" s="1"/>
  <c r="A608" i="18" s="1"/>
  <c r="AN588" i="18"/>
  <c r="AJ588" i="18"/>
  <c r="Y588" i="18"/>
  <c r="X588" i="18"/>
  <c r="S588" i="18"/>
  <c r="L588" i="18"/>
  <c r="AO587" i="18"/>
  <c r="AL587" i="18"/>
  <c r="AK587" i="18"/>
  <c r="AA587" i="18"/>
  <c r="Z587" i="18"/>
  <c r="U587" i="18"/>
  <c r="T587" i="18"/>
  <c r="P587" i="18"/>
  <c r="O587" i="18"/>
  <c r="N587" i="18"/>
  <c r="M587" i="18"/>
  <c r="AO586" i="18"/>
  <c r="AL586" i="18"/>
  <c r="AK586" i="18"/>
  <c r="Z586" i="18"/>
  <c r="AA586" i="18" s="1"/>
  <c r="U586" i="18"/>
  <c r="T586" i="18"/>
  <c r="P586" i="18"/>
  <c r="O586" i="18"/>
  <c r="N586" i="18"/>
  <c r="M586" i="18"/>
  <c r="AO585" i="18"/>
  <c r="AL585" i="18"/>
  <c r="AK585" i="18"/>
  <c r="Z585" i="18"/>
  <c r="AA585" i="18" s="1"/>
  <c r="U585" i="18"/>
  <c r="T585" i="18"/>
  <c r="P585" i="18"/>
  <c r="O585" i="18"/>
  <c r="N585" i="18"/>
  <c r="M585" i="18"/>
  <c r="AO584" i="18"/>
  <c r="AL584" i="18"/>
  <c r="AK584" i="18"/>
  <c r="Z584" i="18"/>
  <c r="AA584" i="18" s="1"/>
  <c r="U584" i="18"/>
  <c r="T584" i="18"/>
  <c r="P584" i="18"/>
  <c r="O584" i="18"/>
  <c r="N584" i="18"/>
  <c r="M584" i="18"/>
  <c r="AO583" i="18"/>
  <c r="AL583" i="18"/>
  <c r="AK583" i="18"/>
  <c r="Z583" i="18"/>
  <c r="AA583" i="18" s="1"/>
  <c r="U583" i="18"/>
  <c r="T583" i="18"/>
  <c r="P583" i="18"/>
  <c r="O583" i="18"/>
  <c r="N583" i="18"/>
  <c r="M583" i="18"/>
  <c r="AO582" i="18"/>
  <c r="AL582" i="18"/>
  <c r="AK582" i="18"/>
  <c r="Z582" i="18"/>
  <c r="AA582" i="18" s="1"/>
  <c r="U582" i="18"/>
  <c r="T582" i="18"/>
  <c r="P582" i="18"/>
  <c r="O582" i="18"/>
  <c r="N582" i="18"/>
  <c r="M582" i="18"/>
  <c r="AO581" i="18"/>
  <c r="AL581" i="18"/>
  <c r="AK581" i="18"/>
  <c r="Z581" i="18"/>
  <c r="AA581" i="18" s="1"/>
  <c r="U581" i="18"/>
  <c r="T581" i="18"/>
  <c r="P581" i="18"/>
  <c r="O581" i="18"/>
  <c r="N581" i="18"/>
  <c r="M581" i="18"/>
  <c r="AO580" i="18"/>
  <c r="AL580" i="18"/>
  <c r="AK580" i="18"/>
  <c r="Z580" i="18"/>
  <c r="AA580" i="18" s="1"/>
  <c r="U580" i="18"/>
  <c r="T580" i="18"/>
  <c r="P580" i="18"/>
  <c r="O580" i="18"/>
  <c r="N580" i="18"/>
  <c r="M580" i="18"/>
  <c r="AO579" i="18"/>
  <c r="AL579" i="18"/>
  <c r="AK579" i="18"/>
  <c r="Z579" i="18"/>
  <c r="AA579" i="18" s="1"/>
  <c r="U579" i="18"/>
  <c r="T579" i="18"/>
  <c r="P579" i="18"/>
  <c r="O579" i="18"/>
  <c r="N579" i="18"/>
  <c r="M579" i="18"/>
  <c r="AO578" i="18"/>
  <c r="AK578" i="18"/>
  <c r="AL578" i="18" s="1"/>
  <c r="Z578" i="18"/>
  <c r="AA578" i="18" s="1"/>
  <c r="U578" i="18"/>
  <c r="T578" i="18"/>
  <c r="P578" i="18"/>
  <c r="O578" i="18"/>
  <c r="N578" i="18"/>
  <c r="M578" i="18"/>
  <c r="AO577" i="18"/>
  <c r="AK577" i="18"/>
  <c r="AL577" i="18" s="1"/>
  <c r="Z577" i="18"/>
  <c r="AA577" i="18" s="1"/>
  <c r="U577" i="18"/>
  <c r="T577" i="18"/>
  <c r="N577" i="18"/>
  <c r="P577" i="18" s="1"/>
  <c r="M577" i="18"/>
  <c r="O577" i="18" s="1"/>
  <c r="A577" i="18"/>
  <c r="A578" i="18" s="1"/>
  <c r="A579" i="18" s="1"/>
  <c r="A580" i="18" s="1"/>
  <c r="A581" i="18" s="1"/>
  <c r="A582" i="18" s="1"/>
  <c r="A583" i="18" s="1"/>
  <c r="A584" i="18" s="1"/>
  <c r="A585" i="18" s="1"/>
  <c r="A586" i="18" s="1"/>
  <c r="A587" i="18" s="1"/>
  <c r="AN576" i="18"/>
  <c r="AJ576" i="18"/>
  <c r="Y576" i="18"/>
  <c r="X576" i="18"/>
  <c r="S576" i="18"/>
  <c r="L576" i="18"/>
  <c r="AO575" i="18"/>
  <c r="AL575" i="18"/>
  <c r="AK575" i="18"/>
  <c r="AA575" i="18"/>
  <c r="Z575" i="18"/>
  <c r="U575" i="18"/>
  <c r="T575" i="18"/>
  <c r="P575" i="18"/>
  <c r="O575" i="18"/>
  <c r="N575" i="18"/>
  <c r="M575" i="18"/>
  <c r="AO574" i="18"/>
  <c r="AL574" i="18"/>
  <c r="AK574" i="18"/>
  <c r="Z574" i="18"/>
  <c r="AA574" i="18" s="1"/>
  <c r="U574" i="18"/>
  <c r="T574" i="18"/>
  <c r="P574" i="18"/>
  <c r="O574" i="18"/>
  <c r="N574" i="18"/>
  <c r="M574" i="18"/>
  <c r="AO573" i="18"/>
  <c r="AL573" i="18"/>
  <c r="AK573" i="18"/>
  <c r="Z573" i="18"/>
  <c r="AA573" i="18" s="1"/>
  <c r="U573" i="18"/>
  <c r="T573" i="18"/>
  <c r="P573" i="18"/>
  <c r="O573" i="18"/>
  <c r="N573" i="18"/>
  <c r="M573" i="18"/>
  <c r="AO572" i="18"/>
  <c r="AL572" i="18"/>
  <c r="AK572" i="18"/>
  <c r="Z572" i="18"/>
  <c r="AA572" i="18" s="1"/>
  <c r="U572" i="18"/>
  <c r="T572" i="18"/>
  <c r="P572" i="18"/>
  <c r="O572" i="18"/>
  <c r="N572" i="18"/>
  <c r="M572" i="18"/>
  <c r="AO571" i="18"/>
  <c r="AL571" i="18"/>
  <c r="AK571" i="18"/>
  <c r="Z571" i="18"/>
  <c r="AA571" i="18" s="1"/>
  <c r="U571" i="18"/>
  <c r="T571" i="18"/>
  <c r="P571" i="18"/>
  <c r="O571" i="18"/>
  <c r="N571" i="18"/>
  <c r="M571" i="18"/>
  <c r="AO570" i="18"/>
  <c r="AL570" i="18"/>
  <c r="AK570" i="18"/>
  <c r="Z570" i="18"/>
  <c r="AA570" i="18" s="1"/>
  <c r="U570" i="18"/>
  <c r="T570" i="18"/>
  <c r="P570" i="18"/>
  <c r="O570" i="18"/>
  <c r="N570" i="18"/>
  <c r="M570" i="18"/>
  <c r="AO569" i="18"/>
  <c r="AL569" i="18"/>
  <c r="AK569" i="18"/>
  <c r="Z569" i="18"/>
  <c r="AA569" i="18" s="1"/>
  <c r="U569" i="18"/>
  <c r="T569" i="18"/>
  <c r="P569" i="18"/>
  <c r="O569" i="18"/>
  <c r="N569" i="18"/>
  <c r="M569" i="18"/>
  <c r="AO568" i="18"/>
  <c r="AL568" i="18"/>
  <c r="AK568" i="18"/>
  <c r="Z568" i="18"/>
  <c r="AA568" i="18" s="1"/>
  <c r="U568" i="18"/>
  <c r="T568" i="18"/>
  <c r="P568" i="18"/>
  <c r="O568" i="18"/>
  <c r="N568" i="18"/>
  <c r="M568" i="18"/>
  <c r="AO567" i="18"/>
  <c r="AL567" i="18"/>
  <c r="AK567" i="18"/>
  <c r="Z567" i="18"/>
  <c r="AA567" i="18" s="1"/>
  <c r="U567" i="18"/>
  <c r="T567" i="18"/>
  <c r="P567" i="18"/>
  <c r="O567" i="18"/>
  <c r="N567" i="18"/>
  <c r="M567" i="18"/>
  <c r="AO566" i="18"/>
  <c r="AL566" i="18"/>
  <c r="AK566" i="18"/>
  <c r="Z566" i="18"/>
  <c r="AA566" i="18" s="1"/>
  <c r="U566" i="18"/>
  <c r="T566" i="18"/>
  <c r="P566" i="18"/>
  <c r="O566" i="18"/>
  <c r="N566" i="18"/>
  <c r="M566" i="18"/>
  <c r="AO565" i="18"/>
  <c r="AK565" i="18"/>
  <c r="AL565" i="18" s="1"/>
  <c r="Z565" i="18"/>
  <c r="AA565" i="18" s="1"/>
  <c r="U565" i="18"/>
  <c r="T565" i="18"/>
  <c r="P565" i="18"/>
  <c r="O565" i="18"/>
  <c r="N565" i="18"/>
  <c r="M565" i="18"/>
  <c r="AO564" i="18"/>
  <c r="AK564" i="18"/>
  <c r="AL564" i="18" s="1"/>
  <c r="Z564" i="18"/>
  <c r="AA564" i="18" s="1"/>
  <c r="U564" i="18"/>
  <c r="T564" i="18"/>
  <c r="N564" i="18"/>
  <c r="P564" i="18" s="1"/>
  <c r="M564" i="18"/>
  <c r="O564" i="18" s="1"/>
  <c r="A564" i="18"/>
  <c r="A565" i="18" s="1"/>
  <c r="A566" i="18" s="1"/>
  <c r="A567" i="18" s="1"/>
  <c r="A568" i="18" s="1"/>
  <c r="A569" i="18" s="1"/>
  <c r="A570" i="18" s="1"/>
  <c r="A571" i="18" s="1"/>
  <c r="A572" i="18" s="1"/>
  <c r="A573" i="18" s="1"/>
  <c r="A574" i="18" s="1"/>
  <c r="A575" i="18" s="1"/>
  <c r="AN563" i="18"/>
  <c r="AJ563" i="18"/>
  <c r="Y563" i="18"/>
  <c r="X563" i="18"/>
  <c r="S563" i="18"/>
  <c r="L563" i="18"/>
  <c r="AO562" i="18"/>
  <c r="AL562" i="18"/>
  <c r="AK562" i="18"/>
  <c r="AA562" i="18"/>
  <c r="Z562" i="18"/>
  <c r="U562" i="18"/>
  <c r="T562" i="18"/>
  <c r="P562" i="18"/>
  <c r="O562" i="18"/>
  <c r="N562" i="18"/>
  <c r="M562" i="18"/>
  <c r="AO561" i="18"/>
  <c r="AL561" i="18"/>
  <c r="AK561" i="18"/>
  <c r="Z561" i="18"/>
  <c r="AA561" i="18" s="1"/>
  <c r="U561" i="18"/>
  <c r="T561" i="18"/>
  <c r="P561" i="18"/>
  <c r="O561" i="18"/>
  <c r="N561" i="18"/>
  <c r="M561" i="18"/>
  <c r="AO560" i="18"/>
  <c r="AL560" i="18"/>
  <c r="AK560" i="18"/>
  <c r="Z560" i="18"/>
  <c r="AA560" i="18" s="1"/>
  <c r="U560" i="18"/>
  <c r="T560" i="18"/>
  <c r="P560" i="18"/>
  <c r="O560" i="18"/>
  <c r="N560" i="18"/>
  <c r="M560" i="18"/>
  <c r="AO559" i="18"/>
  <c r="AL559" i="18"/>
  <c r="AK559" i="18"/>
  <c r="Z559" i="18"/>
  <c r="AA559" i="18" s="1"/>
  <c r="U559" i="18"/>
  <c r="T559" i="18"/>
  <c r="P559" i="18"/>
  <c r="O559" i="18"/>
  <c r="N559" i="18"/>
  <c r="M559" i="18"/>
  <c r="AO558" i="18"/>
  <c r="AL558" i="18"/>
  <c r="AK558" i="18"/>
  <c r="Z558" i="18"/>
  <c r="AA558" i="18" s="1"/>
  <c r="U558" i="18"/>
  <c r="T558" i="18"/>
  <c r="P558" i="18"/>
  <c r="O558" i="18"/>
  <c r="N558" i="18"/>
  <c r="M558" i="18"/>
  <c r="AO557" i="18"/>
  <c r="AL557" i="18"/>
  <c r="AK557" i="18"/>
  <c r="Z557" i="18"/>
  <c r="AA557" i="18" s="1"/>
  <c r="U557" i="18"/>
  <c r="T557" i="18"/>
  <c r="P557" i="18"/>
  <c r="O557" i="18"/>
  <c r="N557" i="18"/>
  <c r="M557" i="18"/>
  <c r="AO556" i="18"/>
  <c r="AL556" i="18"/>
  <c r="AK556" i="18"/>
  <c r="Z556" i="18"/>
  <c r="AA556" i="18" s="1"/>
  <c r="U556" i="18"/>
  <c r="T556" i="18"/>
  <c r="P556" i="18"/>
  <c r="O556" i="18"/>
  <c r="N556" i="18"/>
  <c r="M556" i="18"/>
  <c r="AO555" i="18"/>
  <c r="AL555" i="18"/>
  <c r="AK555" i="18"/>
  <c r="Z555" i="18"/>
  <c r="AA555" i="18" s="1"/>
  <c r="U555" i="18"/>
  <c r="T555" i="18"/>
  <c r="P555" i="18"/>
  <c r="O555" i="18"/>
  <c r="N555" i="18"/>
  <c r="M555" i="18"/>
  <c r="AO554" i="18"/>
  <c r="AL554" i="18"/>
  <c r="AK554" i="18"/>
  <c r="Z554" i="18"/>
  <c r="AA554" i="18" s="1"/>
  <c r="U554" i="18"/>
  <c r="T554" i="18"/>
  <c r="P554" i="18"/>
  <c r="O554" i="18"/>
  <c r="N554" i="18"/>
  <c r="M554" i="18"/>
  <c r="AO553" i="18"/>
  <c r="AL553" i="18"/>
  <c r="AK553" i="18"/>
  <c r="Z553" i="18"/>
  <c r="AA553" i="18" s="1"/>
  <c r="U553" i="18"/>
  <c r="T553" i="18"/>
  <c r="P553" i="18"/>
  <c r="O553" i="18"/>
  <c r="N553" i="18"/>
  <c r="M553" i="18"/>
  <c r="AO552" i="18"/>
  <c r="AL552" i="18"/>
  <c r="AK552" i="18"/>
  <c r="Z552" i="18"/>
  <c r="AA552" i="18" s="1"/>
  <c r="U552" i="18"/>
  <c r="T552" i="18"/>
  <c r="P552" i="18"/>
  <c r="O552" i="18"/>
  <c r="N552" i="18"/>
  <c r="M552" i="18"/>
  <c r="AO551" i="18"/>
  <c r="AL551" i="18"/>
  <c r="AK551" i="18"/>
  <c r="Z551" i="18"/>
  <c r="AA551" i="18" s="1"/>
  <c r="U551" i="18"/>
  <c r="T551" i="18"/>
  <c r="P551" i="18"/>
  <c r="O551" i="18"/>
  <c r="N551" i="18"/>
  <c r="M551" i="18"/>
  <c r="AO550" i="18"/>
  <c r="AL550" i="18"/>
  <c r="AK550" i="18"/>
  <c r="Z550" i="18"/>
  <c r="AA550" i="18" s="1"/>
  <c r="U550" i="18"/>
  <c r="T550" i="18"/>
  <c r="P550" i="18"/>
  <c r="O550" i="18"/>
  <c r="N550" i="18"/>
  <c r="M550" i="18"/>
  <c r="AO549" i="18"/>
  <c r="AL549" i="18"/>
  <c r="AK549" i="18"/>
  <c r="Z549" i="18"/>
  <c r="AA549" i="18" s="1"/>
  <c r="U549" i="18"/>
  <c r="T549" i="18"/>
  <c r="P549" i="18"/>
  <c r="O549" i="18"/>
  <c r="N549" i="18"/>
  <c r="M549" i="18"/>
  <c r="AO548" i="18"/>
  <c r="AK548" i="18"/>
  <c r="AL548" i="18" s="1"/>
  <c r="Z548" i="18"/>
  <c r="AA548" i="18" s="1"/>
  <c r="U548" i="18"/>
  <c r="T548" i="18"/>
  <c r="P548" i="18"/>
  <c r="O548" i="18"/>
  <c r="N548" i="18"/>
  <c r="M548" i="18"/>
  <c r="AO547" i="18"/>
  <c r="AK547" i="18"/>
  <c r="AL547" i="18" s="1"/>
  <c r="Z547" i="18"/>
  <c r="AA547" i="18" s="1"/>
  <c r="U547" i="18"/>
  <c r="T547" i="18"/>
  <c r="N547" i="18"/>
  <c r="P547" i="18" s="1"/>
  <c r="M547" i="18"/>
  <c r="O547" i="18" s="1"/>
  <c r="A547" i="18"/>
  <c r="A548" i="18" s="1"/>
  <c r="A549" i="18" s="1"/>
  <c r="A550" i="18" s="1"/>
  <c r="A551" i="18" s="1"/>
  <c r="A552" i="18" s="1"/>
  <c r="A553" i="18" s="1"/>
  <c r="A554" i="18" s="1"/>
  <c r="A555" i="18" s="1"/>
  <c r="A556" i="18" s="1"/>
  <c r="A557" i="18" s="1"/>
  <c r="A558" i="18" s="1"/>
  <c r="A559" i="18" s="1"/>
  <c r="A560" i="18" s="1"/>
  <c r="A561" i="18" s="1"/>
  <c r="A562" i="18" s="1"/>
  <c r="AN546" i="18"/>
  <c r="AJ546" i="18"/>
  <c r="Y546" i="18"/>
  <c r="X546" i="18"/>
  <c r="S546" i="18"/>
  <c r="L546" i="18"/>
  <c r="AO545" i="18"/>
  <c r="AL545" i="18"/>
  <c r="AK545" i="18"/>
  <c r="AA545" i="18"/>
  <c r="Z545" i="18"/>
  <c r="U545" i="18"/>
  <c r="T545" i="18"/>
  <c r="P545" i="18"/>
  <c r="O545" i="18"/>
  <c r="N545" i="18"/>
  <c r="M545" i="18"/>
  <c r="AO544" i="18"/>
  <c r="AL544" i="18"/>
  <c r="AK544" i="18"/>
  <c r="Z544" i="18"/>
  <c r="AA544" i="18" s="1"/>
  <c r="U544" i="18"/>
  <c r="T544" i="18"/>
  <c r="P544" i="18"/>
  <c r="O544" i="18"/>
  <c r="N544" i="18"/>
  <c r="M544" i="18"/>
  <c r="AO543" i="18"/>
  <c r="AL543" i="18"/>
  <c r="AK543" i="18"/>
  <c r="Z543" i="18"/>
  <c r="AA543" i="18" s="1"/>
  <c r="U543" i="18"/>
  <c r="T543" i="18"/>
  <c r="P543" i="18"/>
  <c r="O543" i="18"/>
  <c r="N543" i="18"/>
  <c r="M543" i="18"/>
  <c r="AO542" i="18"/>
  <c r="AL542" i="18"/>
  <c r="AK542" i="18"/>
  <c r="Z542" i="18"/>
  <c r="AA542" i="18" s="1"/>
  <c r="U542" i="18"/>
  <c r="T542" i="18"/>
  <c r="P542" i="18"/>
  <c r="O542" i="18"/>
  <c r="N542" i="18"/>
  <c r="M542" i="18"/>
  <c r="AO541" i="18"/>
  <c r="AL541" i="18"/>
  <c r="AK541" i="18"/>
  <c r="Z541" i="18"/>
  <c r="AA541" i="18" s="1"/>
  <c r="U541" i="18"/>
  <c r="T541" i="18"/>
  <c r="P541" i="18"/>
  <c r="O541" i="18"/>
  <c r="N541" i="18"/>
  <c r="M541" i="18"/>
  <c r="AO540" i="18"/>
  <c r="AL540" i="18"/>
  <c r="AK540" i="18"/>
  <c r="Z540" i="18"/>
  <c r="AA540" i="18" s="1"/>
  <c r="U540" i="18"/>
  <c r="T540" i="18"/>
  <c r="P540" i="18"/>
  <c r="O540" i="18"/>
  <c r="N540" i="18"/>
  <c r="M540" i="18"/>
  <c r="AO539" i="18"/>
  <c r="AL539" i="18"/>
  <c r="AK539" i="18"/>
  <c r="Z539" i="18"/>
  <c r="AA539" i="18" s="1"/>
  <c r="U539" i="18"/>
  <c r="T539" i="18"/>
  <c r="P539" i="18"/>
  <c r="O539" i="18"/>
  <c r="N539" i="18"/>
  <c r="M539" i="18"/>
  <c r="AO538" i="18"/>
  <c r="AL538" i="18"/>
  <c r="AK538" i="18"/>
  <c r="Z538" i="18"/>
  <c r="AA538" i="18" s="1"/>
  <c r="U538" i="18"/>
  <c r="T538" i="18"/>
  <c r="P538" i="18"/>
  <c r="O538" i="18"/>
  <c r="N538" i="18"/>
  <c r="M538" i="18"/>
  <c r="AO537" i="18"/>
  <c r="AL537" i="18"/>
  <c r="AK537" i="18"/>
  <c r="Z537" i="18"/>
  <c r="AA537" i="18" s="1"/>
  <c r="U537" i="18"/>
  <c r="T537" i="18"/>
  <c r="P537" i="18"/>
  <c r="O537" i="18"/>
  <c r="N537" i="18"/>
  <c r="M537" i="18"/>
  <c r="AO536" i="18"/>
  <c r="AL536" i="18"/>
  <c r="AK536" i="18"/>
  <c r="Z536" i="18"/>
  <c r="AA536" i="18" s="1"/>
  <c r="U536" i="18"/>
  <c r="T536" i="18"/>
  <c r="P536" i="18"/>
  <c r="O536" i="18"/>
  <c r="N536" i="18"/>
  <c r="M536" i="18"/>
  <c r="AO535" i="18"/>
  <c r="AL535" i="18"/>
  <c r="AK535" i="18"/>
  <c r="Z535" i="18"/>
  <c r="AA535" i="18" s="1"/>
  <c r="U535" i="18"/>
  <c r="T535" i="18"/>
  <c r="P535" i="18"/>
  <c r="O535" i="18"/>
  <c r="N535" i="18"/>
  <c r="M535" i="18"/>
  <c r="AO534" i="18"/>
  <c r="AL534" i="18"/>
  <c r="AK534" i="18"/>
  <c r="Z534" i="18"/>
  <c r="AA534" i="18" s="1"/>
  <c r="U534" i="18"/>
  <c r="T534" i="18"/>
  <c r="P534" i="18"/>
  <c r="O534" i="18"/>
  <c r="N534" i="18"/>
  <c r="M534" i="18"/>
  <c r="AO533" i="18"/>
  <c r="AK533" i="18"/>
  <c r="AL533" i="18" s="1"/>
  <c r="Z533" i="18"/>
  <c r="AA533" i="18" s="1"/>
  <c r="U533" i="18"/>
  <c r="T533" i="18"/>
  <c r="P533" i="18"/>
  <c r="O533" i="18"/>
  <c r="N533" i="18"/>
  <c r="M533" i="18"/>
  <c r="AO532" i="18"/>
  <c r="AK532" i="18"/>
  <c r="AL532" i="18" s="1"/>
  <c r="Z532" i="18"/>
  <c r="AA532" i="18" s="1"/>
  <c r="U532" i="18"/>
  <c r="T532" i="18"/>
  <c r="N532" i="18"/>
  <c r="P532" i="18" s="1"/>
  <c r="M532" i="18"/>
  <c r="O532" i="18" s="1"/>
  <c r="A532" i="18"/>
  <c r="A533" i="18" s="1"/>
  <c r="A534" i="18" s="1"/>
  <c r="A535" i="18" s="1"/>
  <c r="A536" i="18" s="1"/>
  <c r="A537" i="18" s="1"/>
  <c r="A538" i="18" s="1"/>
  <c r="A539" i="18" s="1"/>
  <c r="A540" i="18" s="1"/>
  <c r="A541" i="18" s="1"/>
  <c r="A542" i="18" s="1"/>
  <c r="A543" i="18" s="1"/>
  <c r="A544" i="18" s="1"/>
  <c r="A545" i="18" s="1"/>
  <c r="AN531" i="18"/>
  <c r="AJ531" i="18"/>
  <c r="Y531" i="18"/>
  <c r="X531" i="18"/>
  <c r="S531" i="18"/>
  <c r="L531" i="18"/>
  <c r="AO530" i="18"/>
  <c r="AL530" i="18"/>
  <c r="AK530" i="18"/>
  <c r="AA530" i="18"/>
  <c r="Z530" i="18"/>
  <c r="U530" i="18"/>
  <c r="T530" i="18"/>
  <c r="P530" i="18"/>
  <c r="O530" i="18"/>
  <c r="N530" i="18"/>
  <c r="M530" i="18"/>
  <c r="AO529" i="18"/>
  <c r="AL529" i="18"/>
  <c r="AK529" i="18"/>
  <c r="Z529" i="18"/>
  <c r="AA529" i="18" s="1"/>
  <c r="U529" i="18"/>
  <c r="T529" i="18"/>
  <c r="P529" i="18"/>
  <c r="O529" i="18"/>
  <c r="N529" i="18"/>
  <c r="M529" i="18"/>
  <c r="AO528" i="18"/>
  <c r="AL528" i="18"/>
  <c r="AK528" i="18"/>
  <c r="Z528" i="18"/>
  <c r="AA528" i="18" s="1"/>
  <c r="U528" i="18"/>
  <c r="T528" i="18"/>
  <c r="P528" i="18"/>
  <c r="O528" i="18"/>
  <c r="N528" i="18"/>
  <c r="M528" i="18"/>
  <c r="AO527" i="18"/>
  <c r="AL527" i="18"/>
  <c r="AK527" i="18"/>
  <c r="Z527" i="18"/>
  <c r="AA527" i="18" s="1"/>
  <c r="U527" i="18"/>
  <c r="T527" i="18"/>
  <c r="P527" i="18"/>
  <c r="O527" i="18"/>
  <c r="N527" i="18"/>
  <c r="M527" i="18"/>
  <c r="AO526" i="18"/>
  <c r="AL526" i="18"/>
  <c r="AK526" i="18"/>
  <c r="Z526" i="18"/>
  <c r="AA526" i="18" s="1"/>
  <c r="U526" i="18"/>
  <c r="T526" i="18"/>
  <c r="P526" i="18"/>
  <c r="O526" i="18"/>
  <c r="N526" i="18"/>
  <c r="M526" i="18"/>
  <c r="AO525" i="18"/>
  <c r="AL525" i="18"/>
  <c r="AK525" i="18"/>
  <c r="Z525" i="18"/>
  <c r="AA525" i="18" s="1"/>
  <c r="U525" i="18"/>
  <c r="T525" i="18"/>
  <c r="P525" i="18"/>
  <c r="O525" i="18"/>
  <c r="N525" i="18"/>
  <c r="M525" i="18"/>
  <c r="AO524" i="18"/>
  <c r="AL524" i="18"/>
  <c r="AK524" i="18"/>
  <c r="Z524" i="18"/>
  <c r="AA524" i="18" s="1"/>
  <c r="U524" i="18"/>
  <c r="T524" i="18"/>
  <c r="P524" i="18"/>
  <c r="O524" i="18"/>
  <c r="N524" i="18"/>
  <c r="M524" i="18"/>
  <c r="AO523" i="18"/>
  <c r="AL523" i="18"/>
  <c r="AK523" i="18"/>
  <c r="Z523" i="18"/>
  <c r="AA523" i="18" s="1"/>
  <c r="U523" i="18"/>
  <c r="T523" i="18"/>
  <c r="P523" i="18"/>
  <c r="O523" i="18"/>
  <c r="N523" i="18"/>
  <c r="M523" i="18"/>
  <c r="AO522" i="18"/>
  <c r="AL522" i="18"/>
  <c r="AK522" i="18"/>
  <c r="Z522" i="18"/>
  <c r="AA522" i="18" s="1"/>
  <c r="U522" i="18"/>
  <c r="T522" i="18"/>
  <c r="P522" i="18"/>
  <c r="O522" i="18"/>
  <c r="N522" i="18"/>
  <c r="M522" i="18"/>
  <c r="AO521" i="18"/>
  <c r="AL521" i="18"/>
  <c r="AK521" i="18"/>
  <c r="Z521" i="18"/>
  <c r="AA521" i="18" s="1"/>
  <c r="U521" i="18"/>
  <c r="T521" i="18"/>
  <c r="P521" i="18"/>
  <c r="O521" i="18"/>
  <c r="N521" i="18"/>
  <c r="M521" i="18"/>
  <c r="AO520" i="18"/>
  <c r="AL520" i="18"/>
  <c r="AK520" i="18"/>
  <c r="Z520" i="18"/>
  <c r="AA520" i="18" s="1"/>
  <c r="U520" i="18"/>
  <c r="T520" i="18"/>
  <c r="P520" i="18"/>
  <c r="O520" i="18"/>
  <c r="N520" i="18"/>
  <c r="M520" i="18"/>
  <c r="AO519" i="18"/>
  <c r="AL519" i="18"/>
  <c r="AK519" i="18"/>
  <c r="Z519" i="18"/>
  <c r="AA519" i="18" s="1"/>
  <c r="U519" i="18"/>
  <c r="T519" i="18"/>
  <c r="P519" i="18"/>
  <c r="O519" i="18"/>
  <c r="N519" i="18"/>
  <c r="M519" i="18"/>
  <c r="AO518" i="18"/>
  <c r="AL518" i="18"/>
  <c r="AK518" i="18"/>
  <c r="Z518" i="18"/>
  <c r="AA518" i="18" s="1"/>
  <c r="U518" i="18"/>
  <c r="T518" i="18"/>
  <c r="P518" i="18"/>
  <c r="O518" i="18"/>
  <c r="N518" i="18"/>
  <c r="M518" i="18"/>
  <c r="AO517" i="18"/>
  <c r="AK517" i="18"/>
  <c r="AL517" i="18" s="1"/>
  <c r="Z517" i="18"/>
  <c r="AA517" i="18" s="1"/>
  <c r="U517" i="18"/>
  <c r="T517" i="18"/>
  <c r="P517" i="18"/>
  <c r="O517" i="18"/>
  <c r="N517" i="18"/>
  <c r="M517" i="18"/>
  <c r="AO516" i="18"/>
  <c r="AK516" i="18"/>
  <c r="AL516" i="18" s="1"/>
  <c r="Z516" i="18"/>
  <c r="AA516" i="18" s="1"/>
  <c r="U516" i="18"/>
  <c r="T516" i="18"/>
  <c r="N516" i="18"/>
  <c r="P516" i="18" s="1"/>
  <c r="M516" i="18"/>
  <c r="O516" i="18" s="1"/>
  <c r="A516" i="18"/>
  <c r="A517" i="18" s="1"/>
  <c r="A518" i="18" s="1"/>
  <c r="A519" i="18" s="1"/>
  <c r="A520" i="18" s="1"/>
  <c r="A521" i="18" s="1"/>
  <c r="A522" i="18" s="1"/>
  <c r="A523" i="18" s="1"/>
  <c r="A524" i="18" s="1"/>
  <c r="A525" i="18" s="1"/>
  <c r="A526" i="18" s="1"/>
  <c r="A527" i="18" s="1"/>
  <c r="A528" i="18" s="1"/>
  <c r="A529" i="18" s="1"/>
  <c r="A530" i="18" s="1"/>
  <c r="AN515" i="18"/>
  <c r="AJ515" i="18"/>
  <c r="Y515" i="18"/>
  <c r="X515" i="18"/>
  <c r="S515" i="18"/>
  <c r="L515" i="18"/>
  <c r="AO514" i="18"/>
  <c r="AL514" i="18"/>
  <c r="AK514" i="18"/>
  <c r="AA514" i="18"/>
  <c r="Z514" i="18"/>
  <c r="U514" i="18"/>
  <c r="T514" i="18"/>
  <c r="P514" i="18"/>
  <c r="O514" i="18"/>
  <c r="N514" i="18"/>
  <c r="M514" i="18"/>
  <c r="AO513" i="18"/>
  <c r="AL513" i="18"/>
  <c r="AK513" i="18"/>
  <c r="Z513" i="18"/>
  <c r="AA513" i="18" s="1"/>
  <c r="U513" i="18"/>
  <c r="T513" i="18"/>
  <c r="P513" i="18"/>
  <c r="O513" i="18"/>
  <c r="N513" i="18"/>
  <c r="M513" i="18"/>
  <c r="AO512" i="18"/>
  <c r="AL512" i="18"/>
  <c r="AK512" i="18"/>
  <c r="Z512" i="18"/>
  <c r="AA512" i="18" s="1"/>
  <c r="U512" i="18"/>
  <c r="T512" i="18"/>
  <c r="P512" i="18"/>
  <c r="O512" i="18"/>
  <c r="N512" i="18"/>
  <c r="M512" i="18"/>
  <c r="AO511" i="18"/>
  <c r="AL511" i="18"/>
  <c r="AK511" i="18"/>
  <c r="Z511" i="18"/>
  <c r="AA511" i="18" s="1"/>
  <c r="U511" i="18"/>
  <c r="T511" i="18"/>
  <c r="P511" i="18"/>
  <c r="O511" i="18"/>
  <c r="N511" i="18"/>
  <c r="M511" i="18"/>
  <c r="AO510" i="18"/>
  <c r="AL510" i="18"/>
  <c r="AK510" i="18"/>
  <c r="Z510" i="18"/>
  <c r="AA510" i="18" s="1"/>
  <c r="U510" i="18"/>
  <c r="T510" i="18"/>
  <c r="P510" i="18"/>
  <c r="O510" i="18"/>
  <c r="N510" i="18"/>
  <c r="M510" i="18"/>
  <c r="AO509" i="18"/>
  <c r="AL509" i="18"/>
  <c r="AK509" i="18"/>
  <c r="Z509" i="18"/>
  <c r="AA509" i="18" s="1"/>
  <c r="U509" i="18"/>
  <c r="T509" i="18"/>
  <c r="P509" i="18"/>
  <c r="O509" i="18"/>
  <c r="N509" i="18"/>
  <c r="M509" i="18"/>
  <c r="AO508" i="18"/>
  <c r="AL508" i="18"/>
  <c r="AK508" i="18"/>
  <c r="Z508" i="18"/>
  <c r="AA508" i="18" s="1"/>
  <c r="U508" i="18"/>
  <c r="T508" i="18"/>
  <c r="P508" i="18"/>
  <c r="O508" i="18"/>
  <c r="N508" i="18"/>
  <c r="M508" i="18"/>
  <c r="AO507" i="18"/>
  <c r="AL507" i="18"/>
  <c r="AK507" i="18"/>
  <c r="Z507" i="18"/>
  <c r="AA507" i="18" s="1"/>
  <c r="U507" i="18"/>
  <c r="T507" i="18"/>
  <c r="P507" i="18"/>
  <c r="O507" i="18"/>
  <c r="N507" i="18"/>
  <c r="M507" i="18"/>
  <c r="AO506" i="18"/>
  <c r="AL506" i="18"/>
  <c r="AK506" i="18"/>
  <c r="Z506" i="18"/>
  <c r="AA506" i="18" s="1"/>
  <c r="U506" i="18"/>
  <c r="T506" i="18"/>
  <c r="P506" i="18"/>
  <c r="O506" i="18"/>
  <c r="N506" i="18"/>
  <c r="M506" i="18"/>
  <c r="AO505" i="18"/>
  <c r="AL505" i="18"/>
  <c r="AK505" i="18"/>
  <c r="Z505" i="18"/>
  <c r="AA505" i="18" s="1"/>
  <c r="U505" i="18"/>
  <c r="T505" i="18"/>
  <c r="P505" i="18"/>
  <c r="O505" i="18"/>
  <c r="N505" i="18"/>
  <c r="M505" i="18"/>
  <c r="AO504" i="18"/>
  <c r="AL504" i="18"/>
  <c r="AK504" i="18"/>
  <c r="Z504" i="18"/>
  <c r="AA504" i="18" s="1"/>
  <c r="U504" i="18"/>
  <c r="T504" i="18"/>
  <c r="P504" i="18"/>
  <c r="O504" i="18"/>
  <c r="N504" i="18"/>
  <c r="M504" i="18"/>
  <c r="AO503" i="18"/>
  <c r="AL503" i="18"/>
  <c r="AK503" i="18"/>
  <c r="Z503" i="18"/>
  <c r="AA503" i="18" s="1"/>
  <c r="U503" i="18"/>
  <c r="T503" i="18"/>
  <c r="P503" i="18"/>
  <c r="O503" i="18"/>
  <c r="N503" i="18"/>
  <c r="M503" i="18"/>
  <c r="AO502" i="18"/>
  <c r="AL502" i="18"/>
  <c r="AK502" i="18"/>
  <c r="Z502" i="18"/>
  <c r="AA502" i="18" s="1"/>
  <c r="U502" i="18"/>
  <c r="T502" i="18"/>
  <c r="P502" i="18"/>
  <c r="O502" i="18"/>
  <c r="N502" i="18"/>
  <c r="M502" i="18"/>
  <c r="AO501" i="18"/>
  <c r="AL501" i="18"/>
  <c r="AK501" i="18"/>
  <c r="Z501" i="18"/>
  <c r="AA501" i="18" s="1"/>
  <c r="U501" i="18"/>
  <c r="T501" i="18"/>
  <c r="P501" i="18"/>
  <c r="O501" i="18"/>
  <c r="N501" i="18"/>
  <c r="M501" i="18"/>
  <c r="AO500" i="18"/>
  <c r="AK500" i="18"/>
  <c r="AL500" i="18" s="1"/>
  <c r="Z500" i="18"/>
  <c r="AA500" i="18" s="1"/>
  <c r="U500" i="18"/>
  <c r="T500" i="18"/>
  <c r="P500" i="18"/>
  <c r="O500" i="18"/>
  <c r="N500" i="18"/>
  <c r="M500" i="18"/>
  <c r="AO499" i="18"/>
  <c r="AK499" i="18"/>
  <c r="AL499" i="18" s="1"/>
  <c r="Z499" i="18"/>
  <c r="AA499" i="18" s="1"/>
  <c r="U499" i="18"/>
  <c r="T499" i="18"/>
  <c r="N499" i="18"/>
  <c r="P499" i="18" s="1"/>
  <c r="M499" i="18"/>
  <c r="O499" i="18" s="1"/>
  <c r="A499" i="18"/>
  <c r="A500" i="18" s="1"/>
  <c r="A501" i="18" s="1"/>
  <c r="A502" i="18" s="1"/>
  <c r="A503" i="18" s="1"/>
  <c r="A504" i="18" s="1"/>
  <c r="A505" i="18" s="1"/>
  <c r="A506" i="18" s="1"/>
  <c r="A507" i="18" s="1"/>
  <c r="A508" i="18" s="1"/>
  <c r="A509" i="18" s="1"/>
  <c r="A510" i="18" s="1"/>
  <c r="A511" i="18" s="1"/>
  <c r="A512" i="18" s="1"/>
  <c r="A513" i="18" s="1"/>
  <c r="A514" i="18" s="1"/>
  <c r="AN498" i="18"/>
  <c r="AJ498" i="18"/>
  <c r="Y498" i="18"/>
  <c r="X498" i="18"/>
  <c r="S498" i="18"/>
  <c r="L498" i="18"/>
  <c r="AO497" i="18"/>
  <c r="AL497" i="18"/>
  <c r="AK497" i="18"/>
  <c r="AA497" i="18"/>
  <c r="Z497" i="18"/>
  <c r="U497" i="18"/>
  <c r="T497" i="18"/>
  <c r="P497" i="18"/>
  <c r="O497" i="18"/>
  <c r="N497" i="18"/>
  <c r="M497" i="18"/>
  <c r="AO496" i="18"/>
  <c r="AL496" i="18"/>
  <c r="AK496" i="18"/>
  <c r="Z496" i="18"/>
  <c r="AA496" i="18" s="1"/>
  <c r="U496" i="18"/>
  <c r="T496" i="18"/>
  <c r="P496" i="18"/>
  <c r="O496" i="18"/>
  <c r="N496" i="18"/>
  <c r="M496" i="18"/>
  <c r="AO495" i="18"/>
  <c r="AL495" i="18"/>
  <c r="AK495" i="18"/>
  <c r="Z495" i="18"/>
  <c r="AA495" i="18" s="1"/>
  <c r="U495" i="18"/>
  <c r="T495" i="18"/>
  <c r="P495" i="18"/>
  <c r="O495" i="18"/>
  <c r="N495" i="18"/>
  <c r="M495" i="18"/>
  <c r="AO494" i="18"/>
  <c r="AL494" i="18"/>
  <c r="AK494" i="18"/>
  <c r="Z494" i="18"/>
  <c r="AA494" i="18" s="1"/>
  <c r="U494" i="18"/>
  <c r="T494" i="18"/>
  <c r="P494" i="18"/>
  <c r="O494" i="18"/>
  <c r="N494" i="18"/>
  <c r="M494" i="18"/>
  <c r="AO493" i="18"/>
  <c r="AL493" i="18"/>
  <c r="AK493" i="18"/>
  <c r="Z493" i="18"/>
  <c r="AA493" i="18" s="1"/>
  <c r="U493" i="18"/>
  <c r="T493" i="18"/>
  <c r="P493" i="18"/>
  <c r="O493" i="18"/>
  <c r="N493" i="18"/>
  <c r="M493" i="18"/>
  <c r="AO492" i="18"/>
  <c r="AL492" i="18"/>
  <c r="AK492" i="18"/>
  <c r="Z492" i="18"/>
  <c r="AA492" i="18" s="1"/>
  <c r="U492" i="18"/>
  <c r="T492" i="18"/>
  <c r="P492" i="18"/>
  <c r="O492" i="18"/>
  <c r="N492" i="18"/>
  <c r="M492" i="18"/>
  <c r="AO491" i="18"/>
  <c r="AL491" i="18"/>
  <c r="AK491" i="18"/>
  <c r="Z491" i="18"/>
  <c r="AA491" i="18" s="1"/>
  <c r="U491" i="18"/>
  <c r="T491" i="18"/>
  <c r="P491" i="18"/>
  <c r="O491" i="18"/>
  <c r="N491" i="18"/>
  <c r="M491" i="18"/>
  <c r="AO490" i="18"/>
  <c r="AL490" i="18"/>
  <c r="AK490" i="18"/>
  <c r="Z490" i="18"/>
  <c r="AA490" i="18" s="1"/>
  <c r="U490" i="18"/>
  <c r="T490" i="18"/>
  <c r="P490" i="18"/>
  <c r="O490" i="18"/>
  <c r="N490" i="18"/>
  <c r="M490" i="18"/>
  <c r="AO489" i="18"/>
  <c r="AL489" i="18"/>
  <c r="AK489" i="18"/>
  <c r="Z489" i="18"/>
  <c r="AA489" i="18" s="1"/>
  <c r="U489" i="18"/>
  <c r="T489" i="18"/>
  <c r="P489" i="18"/>
  <c r="O489" i="18"/>
  <c r="N489" i="18"/>
  <c r="M489" i="18"/>
  <c r="AO488" i="18"/>
  <c r="AK488" i="18"/>
  <c r="AL488" i="18" s="1"/>
  <c r="Z488" i="18"/>
  <c r="AA488" i="18" s="1"/>
  <c r="U488" i="18"/>
  <c r="T488" i="18"/>
  <c r="P488" i="18"/>
  <c r="O488" i="18"/>
  <c r="N488" i="18"/>
  <c r="M488" i="18"/>
  <c r="AO487" i="18"/>
  <c r="AK487" i="18"/>
  <c r="AL487" i="18" s="1"/>
  <c r="Z487" i="18"/>
  <c r="AA487" i="18" s="1"/>
  <c r="U487" i="18"/>
  <c r="T487" i="18"/>
  <c r="N487" i="18"/>
  <c r="P487" i="18" s="1"/>
  <c r="M487" i="18"/>
  <c r="O487" i="18" s="1"/>
  <c r="A487" i="18"/>
  <c r="A488" i="18" s="1"/>
  <c r="A489" i="18" s="1"/>
  <c r="A490" i="18" s="1"/>
  <c r="A491" i="18" s="1"/>
  <c r="A492" i="18" s="1"/>
  <c r="A493" i="18" s="1"/>
  <c r="A494" i="18" s="1"/>
  <c r="A495" i="18" s="1"/>
  <c r="A496" i="18" s="1"/>
  <c r="A497" i="18" s="1"/>
  <c r="AN486" i="18"/>
  <c r="AJ486" i="18"/>
  <c r="Y486" i="18"/>
  <c r="X486" i="18"/>
  <c r="S486" i="18"/>
  <c r="L486" i="18"/>
  <c r="AO485" i="18"/>
  <c r="AL485" i="18"/>
  <c r="AK485" i="18"/>
  <c r="AA485" i="18"/>
  <c r="Z485" i="18"/>
  <c r="U485" i="18"/>
  <c r="T485" i="18"/>
  <c r="P485" i="18"/>
  <c r="O485" i="18"/>
  <c r="N485" i="18"/>
  <c r="M485" i="18"/>
  <c r="AO484" i="18"/>
  <c r="AL484" i="18"/>
  <c r="AK484" i="18"/>
  <c r="Z484" i="18"/>
  <c r="AA484" i="18" s="1"/>
  <c r="U484" i="18"/>
  <c r="T484" i="18"/>
  <c r="P484" i="18"/>
  <c r="O484" i="18"/>
  <c r="N484" i="18"/>
  <c r="M484" i="18"/>
  <c r="AO483" i="18"/>
  <c r="AL483" i="18"/>
  <c r="AK483" i="18"/>
  <c r="Z483" i="18"/>
  <c r="AA483" i="18" s="1"/>
  <c r="U483" i="18"/>
  <c r="T483" i="18"/>
  <c r="P483" i="18"/>
  <c r="O483" i="18"/>
  <c r="N483" i="18"/>
  <c r="M483" i="18"/>
  <c r="AO482" i="18"/>
  <c r="AL482" i="18"/>
  <c r="AK482" i="18"/>
  <c r="Z482" i="18"/>
  <c r="AA482" i="18" s="1"/>
  <c r="U482" i="18"/>
  <c r="T482" i="18"/>
  <c r="P482" i="18"/>
  <c r="O482" i="18"/>
  <c r="N482" i="18"/>
  <c r="M482" i="18"/>
  <c r="AO481" i="18"/>
  <c r="AL481" i="18"/>
  <c r="AK481" i="18"/>
  <c r="Z481" i="18"/>
  <c r="AA481" i="18" s="1"/>
  <c r="U481" i="18"/>
  <c r="T481" i="18"/>
  <c r="P481" i="18"/>
  <c r="O481" i="18"/>
  <c r="N481" i="18"/>
  <c r="M481" i="18"/>
  <c r="AO480" i="18"/>
  <c r="AL480" i="18"/>
  <c r="AK480" i="18"/>
  <c r="Z480" i="18"/>
  <c r="AA480" i="18" s="1"/>
  <c r="U480" i="18"/>
  <c r="T480" i="18"/>
  <c r="P480" i="18"/>
  <c r="O480" i="18"/>
  <c r="N480" i="18"/>
  <c r="M480" i="18"/>
  <c r="AO479" i="18"/>
  <c r="AL479" i="18"/>
  <c r="AK479" i="18"/>
  <c r="Z479" i="18"/>
  <c r="AA479" i="18" s="1"/>
  <c r="U479" i="18"/>
  <c r="T479" i="18"/>
  <c r="P479" i="18"/>
  <c r="O479" i="18"/>
  <c r="N479" i="18"/>
  <c r="M479" i="18"/>
  <c r="AO478" i="18"/>
  <c r="AL478" i="18"/>
  <c r="AK478" i="18"/>
  <c r="Z478" i="18"/>
  <c r="AA478" i="18" s="1"/>
  <c r="U478" i="18"/>
  <c r="T478" i="18"/>
  <c r="P478" i="18"/>
  <c r="O478" i="18"/>
  <c r="N478" i="18"/>
  <c r="M478" i="18"/>
  <c r="AO477" i="18"/>
  <c r="AL477" i="18"/>
  <c r="AK477" i="18"/>
  <c r="Z477" i="18"/>
  <c r="AA477" i="18" s="1"/>
  <c r="U477" i="18"/>
  <c r="T477" i="18"/>
  <c r="P477" i="18"/>
  <c r="O477" i="18"/>
  <c r="N477" i="18"/>
  <c r="M477" i="18"/>
  <c r="AO476" i="18"/>
  <c r="AL476" i="18"/>
  <c r="AK476" i="18"/>
  <c r="Z476" i="18"/>
  <c r="AA476" i="18" s="1"/>
  <c r="U476" i="18"/>
  <c r="T476" i="18"/>
  <c r="P476" i="18"/>
  <c r="O476" i="18"/>
  <c r="N476" i="18"/>
  <c r="M476" i="18"/>
  <c r="AO475" i="18"/>
  <c r="AL475" i="18"/>
  <c r="AK475" i="18"/>
  <c r="Z475" i="18"/>
  <c r="AA475" i="18" s="1"/>
  <c r="U475" i="18"/>
  <c r="T475" i="18"/>
  <c r="P475" i="18"/>
  <c r="O475" i="18"/>
  <c r="N475" i="18"/>
  <c r="M475" i="18"/>
  <c r="AO474" i="18"/>
  <c r="AL474" i="18"/>
  <c r="AK474" i="18"/>
  <c r="Z474" i="18"/>
  <c r="AA474" i="18" s="1"/>
  <c r="U474" i="18"/>
  <c r="T474" i="18"/>
  <c r="P474" i="18"/>
  <c r="O474" i="18"/>
  <c r="N474" i="18"/>
  <c r="M474" i="18"/>
  <c r="AO473" i="18"/>
  <c r="AL473" i="18"/>
  <c r="AK473" i="18"/>
  <c r="Z473" i="18"/>
  <c r="AA473" i="18" s="1"/>
  <c r="U473" i="18"/>
  <c r="T473" i="18"/>
  <c r="P473" i="18"/>
  <c r="O473" i="18"/>
  <c r="N473" i="18"/>
  <c r="M473" i="18"/>
  <c r="AO472" i="18"/>
  <c r="AL472" i="18"/>
  <c r="AK472" i="18"/>
  <c r="Z472" i="18"/>
  <c r="AA472" i="18" s="1"/>
  <c r="U472" i="18"/>
  <c r="T472" i="18"/>
  <c r="P472" i="18"/>
  <c r="O472" i="18"/>
  <c r="N472" i="18"/>
  <c r="M472" i="18"/>
  <c r="AO471" i="18"/>
  <c r="AK471" i="18"/>
  <c r="AL471" i="18" s="1"/>
  <c r="Z471" i="18"/>
  <c r="AA471" i="18" s="1"/>
  <c r="U471" i="18"/>
  <c r="T471" i="18"/>
  <c r="P471" i="18"/>
  <c r="O471" i="18"/>
  <c r="N471" i="18"/>
  <c r="M471" i="18"/>
  <c r="AO470" i="18"/>
  <c r="AK470" i="18"/>
  <c r="AL470" i="18" s="1"/>
  <c r="Z470" i="18"/>
  <c r="AA470" i="18" s="1"/>
  <c r="U470" i="18"/>
  <c r="T470" i="18"/>
  <c r="N470" i="18"/>
  <c r="P470" i="18" s="1"/>
  <c r="M470" i="18"/>
  <c r="O470" i="18" s="1"/>
  <c r="A470" i="18"/>
  <c r="A471" i="18" s="1"/>
  <c r="A472" i="18" s="1"/>
  <c r="A473" i="18" s="1"/>
  <c r="A474" i="18" s="1"/>
  <c r="A475" i="18" s="1"/>
  <c r="A476" i="18" s="1"/>
  <c r="A477" i="18" s="1"/>
  <c r="A478" i="18" s="1"/>
  <c r="A479" i="18" s="1"/>
  <c r="A480" i="18" s="1"/>
  <c r="A481" i="18" s="1"/>
  <c r="A482" i="18" s="1"/>
  <c r="A483" i="18" s="1"/>
  <c r="A484" i="18" s="1"/>
  <c r="A485" i="18" s="1"/>
  <c r="AN469" i="18"/>
  <c r="AJ469" i="18"/>
  <c r="Y469" i="18"/>
  <c r="X469" i="18"/>
  <c r="S469" i="18"/>
  <c r="L469" i="18"/>
  <c r="AO468" i="18"/>
  <c r="AL468" i="18"/>
  <c r="AK468" i="18"/>
  <c r="AA468" i="18"/>
  <c r="Z468" i="18"/>
  <c r="U468" i="18"/>
  <c r="T468" i="18"/>
  <c r="P468" i="18"/>
  <c r="O468" i="18"/>
  <c r="N468" i="18"/>
  <c r="M468" i="18"/>
  <c r="AO467" i="18"/>
  <c r="AL467" i="18"/>
  <c r="AK467" i="18"/>
  <c r="Z467" i="18"/>
  <c r="AA467" i="18" s="1"/>
  <c r="U467" i="18"/>
  <c r="T467" i="18"/>
  <c r="P467" i="18"/>
  <c r="O467" i="18"/>
  <c r="N467" i="18"/>
  <c r="M467" i="18"/>
  <c r="AO466" i="18"/>
  <c r="AL466" i="18"/>
  <c r="AK466" i="18"/>
  <c r="Z466" i="18"/>
  <c r="AA466" i="18" s="1"/>
  <c r="U466" i="18"/>
  <c r="T466" i="18"/>
  <c r="P466" i="18"/>
  <c r="O466" i="18"/>
  <c r="N466" i="18"/>
  <c r="M466" i="18"/>
  <c r="AO465" i="18"/>
  <c r="AL465" i="18"/>
  <c r="AK465" i="18"/>
  <c r="Z465" i="18"/>
  <c r="AA465" i="18" s="1"/>
  <c r="U465" i="18"/>
  <c r="T465" i="18"/>
  <c r="P465" i="18"/>
  <c r="O465" i="18"/>
  <c r="N465" i="18"/>
  <c r="M465" i="18"/>
  <c r="AO464" i="18"/>
  <c r="AL464" i="18"/>
  <c r="AK464" i="18"/>
  <c r="Z464" i="18"/>
  <c r="AA464" i="18" s="1"/>
  <c r="U464" i="18"/>
  <c r="T464" i="18"/>
  <c r="P464" i="18"/>
  <c r="O464" i="18"/>
  <c r="N464" i="18"/>
  <c r="M464" i="18"/>
  <c r="AO463" i="18"/>
  <c r="AL463" i="18"/>
  <c r="AK463" i="18"/>
  <c r="Z463" i="18"/>
  <c r="AA463" i="18" s="1"/>
  <c r="U463" i="18"/>
  <c r="T463" i="18"/>
  <c r="P463" i="18"/>
  <c r="O463" i="18"/>
  <c r="N463" i="18"/>
  <c r="M463" i="18"/>
  <c r="AO462" i="18"/>
  <c r="AL462" i="18"/>
  <c r="AK462" i="18"/>
  <c r="Z462" i="18"/>
  <c r="AA462" i="18" s="1"/>
  <c r="U462" i="18"/>
  <c r="T462" i="18"/>
  <c r="P462" i="18"/>
  <c r="O462" i="18"/>
  <c r="N462" i="18"/>
  <c r="M462" i="18"/>
  <c r="AO461" i="18"/>
  <c r="AL461" i="18"/>
  <c r="AK461" i="18"/>
  <c r="Z461" i="18"/>
  <c r="AA461" i="18" s="1"/>
  <c r="U461" i="18"/>
  <c r="T461" i="18"/>
  <c r="P461" i="18"/>
  <c r="O461" i="18"/>
  <c r="N461" i="18"/>
  <c r="M461" i="18"/>
  <c r="AO460" i="18"/>
  <c r="AL460" i="18"/>
  <c r="AK460" i="18"/>
  <c r="Z460" i="18"/>
  <c r="AA460" i="18" s="1"/>
  <c r="U460" i="18"/>
  <c r="T460" i="18"/>
  <c r="P460" i="18"/>
  <c r="O460" i="18"/>
  <c r="N460" i="18"/>
  <c r="M460" i="18"/>
  <c r="AO459" i="18"/>
  <c r="AL459" i="18"/>
  <c r="AK459" i="18"/>
  <c r="Z459" i="18"/>
  <c r="AA459" i="18" s="1"/>
  <c r="T459" i="18"/>
  <c r="U459" i="18" s="1"/>
  <c r="P459" i="18"/>
  <c r="O459" i="18"/>
  <c r="N459" i="18"/>
  <c r="M459" i="18"/>
  <c r="AO458" i="18"/>
  <c r="AL458" i="18"/>
  <c r="AK458" i="18"/>
  <c r="Z458" i="18"/>
  <c r="AA458" i="18" s="1"/>
  <c r="T458" i="18"/>
  <c r="U458" i="18" s="1"/>
  <c r="P458" i="18"/>
  <c r="O458" i="18"/>
  <c r="N458" i="18"/>
  <c r="M458" i="18"/>
  <c r="AO457" i="18"/>
  <c r="AK457" i="18"/>
  <c r="AL457" i="18" s="1"/>
  <c r="Z457" i="18"/>
  <c r="AA457" i="18" s="1"/>
  <c r="T457" i="18"/>
  <c r="U457" i="18" s="1"/>
  <c r="P457" i="18"/>
  <c r="O457" i="18"/>
  <c r="N457" i="18"/>
  <c r="M457" i="18"/>
  <c r="AO456" i="18"/>
  <c r="AK456" i="18"/>
  <c r="AL456" i="18" s="1"/>
  <c r="Z456" i="18"/>
  <c r="AA456" i="18" s="1"/>
  <c r="T456" i="18"/>
  <c r="U456" i="18" s="1"/>
  <c r="M456" i="18"/>
  <c r="O456" i="18" s="1"/>
  <c r="A456" i="18"/>
  <c r="A457" i="18" s="1"/>
  <c r="A458" i="18" s="1"/>
  <c r="A459" i="18" s="1"/>
  <c r="A460" i="18" s="1"/>
  <c r="A461" i="18" s="1"/>
  <c r="A462" i="18" s="1"/>
  <c r="A463" i="18" s="1"/>
  <c r="A464" i="18" s="1"/>
  <c r="A465" i="18" s="1"/>
  <c r="A466" i="18" s="1"/>
  <c r="A467" i="18" s="1"/>
  <c r="A468" i="18" s="1"/>
  <c r="AN455" i="18"/>
  <c r="AJ455" i="18"/>
  <c r="Y455" i="18"/>
  <c r="X455" i="18"/>
  <c r="S455" i="18"/>
  <c r="L455" i="18"/>
  <c r="AO454" i="18"/>
  <c r="AL454" i="18"/>
  <c r="AK454" i="18"/>
  <c r="AA454" i="18"/>
  <c r="Z454" i="18"/>
  <c r="U454" i="18"/>
  <c r="T454" i="18"/>
  <c r="P454" i="18"/>
  <c r="O454" i="18"/>
  <c r="N454" i="18"/>
  <c r="M454" i="18"/>
  <c r="AO453" i="18"/>
  <c r="AL453" i="18"/>
  <c r="AK453" i="18"/>
  <c r="Z453" i="18"/>
  <c r="AA453" i="18" s="1"/>
  <c r="U453" i="18"/>
  <c r="T453" i="18"/>
  <c r="P453" i="18"/>
  <c r="O453" i="18"/>
  <c r="N453" i="18"/>
  <c r="M453" i="18"/>
  <c r="AO452" i="18"/>
  <c r="AL452" i="18"/>
  <c r="AK452" i="18"/>
  <c r="Z452" i="18"/>
  <c r="AA452" i="18" s="1"/>
  <c r="U452" i="18"/>
  <c r="T452" i="18"/>
  <c r="P452" i="18"/>
  <c r="O452" i="18"/>
  <c r="N452" i="18"/>
  <c r="M452" i="18"/>
  <c r="AO451" i="18"/>
  <c r="AL451" i="18"/>
  <c r="AK451" i="18"/>
  <c r="Z451" i="18"/>
  <c r="AA451" i="18" s="1"/>
  <c r="U451" i="18"/>
  <c r="T451" i="18"/>
  <c r="P451" i="18"/>
  <c r="O451" i="18"/>
  <c r="N451" i="18"/>
  <c r="M451" i="18"/>
  <c r="AO450" i="18"/>
  <c r="AL450" i="18"/>
  <c r="AK450" i="18"/>
  <c r="Z450" i="18"/>
  <c r="AA450" i="18" s="1"/>
  <c r="U450" i="18"/>
  <c r="T450" i="18"/>
  <c r="P450" i="18"/>
  <c r="O450" i="18"/>
  <c r="N450" i="18"/>
  <c r="M450" i="18"/>
  <c r="AO449" i="18"/>
  <c r="AL449" i="18"/>
  <c r="AK449" i="18"/>
  <c r="Z449" i="18"/>
  <c r="X449" i="18"/>
  <c r="X438" i="18" s="1"/>
  <c r="U449" i="18"/>
  <c r="T449" i="18"/>
  <c r="P449" i="18"/>
  <c r="O449" i="18"/>
  <c r="N449" i="18"/>
  <c r="M449" i="18"/>
  <c r="AO448" i="18"/>
  <c r="AL448" i="18"/>
  <c r="AK448" i="18"/>
  <c r="Z448" i="18"/>
  <c r="AA448" i="18" s="1"/>
  <c r="U448" i="18"/>
  <c r="T448" i="18"/>
  <c r="P448" i="18"/>
  <c r="O448" i="18"/>
  <c r="N448" i="18"/>
  <c r="M448" i="18"/>
  <c r="AO447" i="18"/>
  <c r="AL447" i="18"/>
  <c r="AK447" i="18"/>
  <c r="Z447" i="18"/>
  <c r="AA447" i="18" s="1"/>
  <c r="U447" i="18"/>
  <c r="T447" i="18"/>
  <c r="P447" i="18"/>
  <c r="O447" i="18"/>
  <c r="N447" i="18"/>
  <c r="M447" i="18"/>
  <c r="AO446" i="18"/>
  <c r="AL446" i="18"/>
  <c r="AK446" i="18"/>
  <c r="Z446" i="18"/>
  <c r="AA446" i="18" s="1"/>
  <c r="U446" i="18"/>
  <c r="T446" i="18"/>
  <c r="P446" i="18"/>
  <c r="O446" i="18"/>
  <c r="N446" i="18"/>
  <c r="M446" i="18"/>
  <c r="AO445" i="18"/>
  <c r="AL445" i="18"/>
  <c r="AK445" i="18"/>
  <c r="Z445" i="18"/>
  <c r="AA445" i="18" s="1"/>
  <c r="U445" i="18"/>
  <c r="T445" i="18"/>
  <c r="P445" i="18"/>
  <c r="O445" i="18"/>
  <c r="N445" i="18"/>
  <c r="M445" i="18"/>
  <c r="AO444" i="18"/>
  <c r="AL444" i="18"/>
  <c r="AK444" i="18"/>
  <c r="Z444" i="18"/>
  <c r="AA444" i="18" s="1"/>
  <c r="U444" i="18"/>
  <c r="T444" i="18"/>
  <c r="P444" i="18"/>
  <c r="O444" i="18"/>
  <c r="N444" i="18"/>
  <c r="M444" i="18"/>
  <c r="AO443" i="18"/>
  <c r="AL443" i="18"/>
  <c r="AK443" i="18"/>
  <c r="Z443" i="18"/>
  <c r="AA443" i="18" s="1"/>
  <c r="U443" i="18"/>
  <c r="T443" i="18"/>
  <c r="P443" i="18"/>
  <c r="O443" i="18"/>
  <c r="N443" i="18"/>
  <c r="M443" i="18"/>
  <c r="AO442" i="18"/>
  <c r="AL442" i="18"/>
  <c r="AK442" i="18"/>
  <c r="Z442" i="18"/>
  <c r="AA442" i="18" s="1"/>
  <c r="U442" i="18"/>
  <c r="T442" i="18"/>
  <c r="P442" i="18"/>
  <c r="O442" i="18"/>
  <c r="N442" i="18"/>
  <c r="M442" i="18"/>
  <c r="AO441" i="18"/>
  <c r="AL441" i="18"/>
  <c r="AK441" i="18"/>
  <c r="Z441" i="18"/>
  <c r="AA441" i="18" s="1"/>
  <c r="U441" i="18"/>
  <c r="T441" i="18"/>
  <c r="P441" i="18"/>
  <c r="O441" i="18"/>
  <c r="N441" i="18"/>
  <c r="M441" i="18"/>
  <c r="AO440" i="18"/>
  <c r="AL440" i="18"/>
  <c r="AK440" i="18"/>
  <c r="Z440" i="18"/>
  <c r="AA440" i="18" s="1"/>
  <c r="U440" i="18"/>
  <c r="T440" i="18"/>
  <c r="P440" i="18"/>
  <c r="O440" i="18"/>
  <c r="N440" i="18"/>
  <c r="M440" i="18"/>
  <c r="AO439" i="18"/>
  <c r="AL439" i="18"/>
  <c r="AK439" i="18"/>
  <c r="Z439" i="18"/>
  <c r="AA439" i="18" s="1"/>
  <c r="U439" i="18"/>
  <c r="T439" i="18"/>
  <c r="N439" i="18"/>
  <c r="P439" i="18" s="1"/>
  <c r="M439" i="18"/>
  <c r="O439" i="18" s="1"/>
  <c r="A439" i="18"/>
  <c r="A440" i="18" s="1"/>
  <c r="A441" i="18" s="1"/>
  <c r="A442" i="18" s="1"/>
  <c r="A443" i="18" s="1"/>
  <c r="A444" i="18" s="1"/>
  <c r="A445" i="18" s="1"/>
  <c r="A446" i="18" s="1"/>
  <c r="A447" i="18" s="1"/>
  <c r="A448" i="18" s="1"/>
  <c r="A449" i="18" s="1"/>
  <c r="A450" i="18" s="1"/>
  <c r="A451" i="18" s="1"/>
  <c r="A452" i="18" s="1"/>
  <c r="A453" i="18" s="1"/>
  <c r="A454" i="18" s="1"/>
  <c r="AN438" i="18"/>
  <c r="AJ438" i="18"/>
  <c r="Y438" i="18"/>
  <c r="S438" i="18"/>
  <c r="L438" i="18"/>
  <c r="AO437" i="18"/>
  <c r="AL437" i="18"/>
  <c r="AK437" i="18"/>
  <c r="AA437" i="18"/>
  <c r="Z437" i="18"/>
  <c r="U437" i="18"/>
  <c r="T437" i="18"/>
  <c r="P437" i="18"/>
  <c r="O437" i="18"/>
  <c r="N437" i="18"/>
  <c r="M437" i="18"/>
  <c r="AO436" i="18"/>
  <c r="AL436" i="18"/>
  <c r="AK436" i="18"/>
  <c r="Z436" i="18"/>
  <c r="AA436" i="18" s="1"/>
  <c r="U436" i="18"/>
  <c r="T436" i="18"/>
  <c r="P436" i="18"/>
  <c r="O436" i="18"/>
  <c r="N436" i="18"/>
  <c r="M436" i="18"/>
  <c r="AO435" i="18"/>
  <c r="AL435" i="18"/>
  <c r="AK435" i="18"/>
  <c r="Z435" i="18"/>
  <c r="AA435" i="18" s="1"/>
  <c r="U435" i="18"/>
  <c r="T435" i="18"/>
  <c r="P435" i="18"/>
  <c r="O435" i="18"/>
  <c r="N435" i="18"/>
  <c r="M435" i="18"/>
  <c r="AO434" i="18"/>
  <c r="AL434" i="18"/>
  <c r="AK434" i="18"/>
  <c r="Z434" i="18"/>
  <c r="AA434" i="18" s="1"/>
  <c r="U434" i="18"/>
  <c r="T434" i="18"/>
  <c r="P434" i="18"/>
  <c r="O434" i="18"/>
  <c r="N434" i="18"/>
  <c r="M434" i="18"/>
  <c r="AO433" i="18"/>
  <c r="AL433" i="18"/>
  <c r="AK433" i="18"/>
  <c r="Z433" i="18"/>
  <c r="AA433" i="18" s="1"/>
  <c r="U433" i="18"/>
  <c r="T433" i="18"/>
  <c r="P433" i="18"/>
  <c r="O433" i="18"/>
  <c r="N433" i="18"/>
  <c r="M433" i="18"/>
  <c r="AO432" i="18"/>
  <c r="AL432" i="18"/>
  <c r="AK432" i="18"/>
  <c r="Z432" i="18"/>
  <c r="AA432" i="18" s="1"/>
  <c r="U432" i="18"/>
  <c r="T432" i="18"/>
  <c r="P432" i="18"/>
  <c r="O432" i="18"/>
  <c r="N432" i="18"/>
  <c r="M432" i="18"/>
  <c r="AO431" i="18"/>
  <c r="AL431" i="18"/>
  <c r="AK431" i="18"/>
  <c r="Z431" i="18"/>
  <c r="AA431" i="18" s="1"/>
  <c r="U431" i="18"/>
  <c r="T431" i="18"/>
  <c r="P431" i="18"/>
  <c r="O431" i="18"/>
  <c r="N431" i="18"/>
  <c r="M431" i="18"/>
  <c r="AO430" i="18"/>
  <c r="AL430" i="18"/>
  <c r="AK430" i="18"/>
  <c r="Z430" i="18"/>
  <c r="AA430" i="18" s="1"/>
  <c r="U430" i="18"/>
  <c r="T430" i="18"/>
  <c r="P430" i="18"/>
  <c r="O430" i="18"/>
  <c r="N430" i="18"/>
  <c r="M430" i="18"/>
  <c r="AO429" i="18"/>
  <c r="AL429" i="18"/>
  <c r="AK429" i="18"/>
  <c r="Z429" i="18"/>
  <c r="AA429" i="18" s="1"/>
  <c r="U429" i="18"/>
  <c r="T429" i="18"/>
  <c r="P429" i="18"/>
  <c r="O429" i="18"/>
  <c r="N429" i="18"/>
  <c r="M429" i="18"/>
  <c r="AO428" i="18"/>
  <c r="AL428" i="18"/>
  <c r="AK428" i="18"/>
  <c r="Z428" i="18"/>
  <c r="AA428" i="18" s="1"/>
  <c r="U428" i="18"/>
  <c r="T428" i="18"/>
  <c r="P428" i="18"/>
  <c r="O428" i="18"/>
  <c r="N428" i="18"/>
  <c r="M428" i="18"/>
  <c r="AO427" i="18"/>
  <c r="AL427" i="18"/>
  <c r="AK427" i="18"/>
  <c r="Z427" i="18"/>
  <c r="AA427" i="18" s="1"/>
  <c r="U427" i="18"/>
  <c r="T427" i="18"/>
  <c r="P427" i="18"/>
  <c r="O427" i="18"/>
  <c r="N427" i="18"/>
  <c r="M427" i="18"/>
  <c r="AO426" i="18"/>
  <c r="AL426" i="18"/>
  <c r="AK426" i="18"/>
  <c r="Z426" i="18"/>
  <c r="AA426" i="18" s="1"/>
  <c r="U426" i="18"/>
  <c r="T426" i="18"/>
  <c r="P426" i="18"/>
  <c r="O426" i="18"/>
  <c r="N426" i="18"/>
  <c r="M426" i="18"/>
  <c r="AO425" i="18"/>
  <c r="AL425" i="18"/>
  <c r="AK425" i="18"/>
  <c r="Z425" i="18"/>
  <c r="AA425" i="18" s="1"/>
  <c r="U425" i="18"/>
  <c r="T425" i="18"/>
  <c r="P425" i="18"/>
  <c r="O425" i="18"/>
  <c r="N425" i="18"/>
  <c r="M425" i="18"/>
  <c r="AO424" i="18"/>
  <c r="AL424" i="18"/>
  <c r="AK424" i="18"/>
  <c r="Z424" i="18"/>
  <c r="AA424" i="18" s="1"/>
  <c r="U424" i="18"/>
  <c r="T424" i="18"/>
  <c r="P424" i="18"/>
  <c r="O424" i="18"/>
  <c r="N424" i="18"/>
  <c r="M424" i="18"/>
  <c r="AO423" i="18"/>
  <c r="AL423" i="18"/>
  <c r="AK423" i="18"/>
  <c r="Z423" i="18"/>
  <c r="AA423" i="18" s="1"/>
  <c r="U423" i="18"/>
  <c r="T423" i="18"/>
  <c r="P423" i="18"/>
  <c r="O423" i="18"/>
  <c r="N423" i="18"/>
  <c r="M423" i="18"/>
  <c r="AO422" i="18"/>
  <c r="AL422" i="18"/>
  <c r="AK422" i="18"/>
  <c r="Z422" i="18"/>
  <c r="AA422" i="18" s="1"/>
  <c r="U422" i="18"/>
  <c r="T422" i="18"/>
  <c r="P422" i="18"/>
  <c r="O422" i="18"/>
  <c r="N422" i="18"/>
  <c r="M422" i="18"/>
  <c r="AO421" i="18"/>
  <c r="AL421" i="18"/>
  <c r="AK421" i="18"/>
  <c r="Z421" i="18"/>
  <c r="AA421" i="18" s="1"/>
  <c r="U421" i="18"/>
  <c r="T421" i="18"/>
  <c r="P421" i="18"/>
  <c r="O421" i="18"/>
  <c r="N421" i="18"/>
  <c r="M421" i="18"/>
  <c r="AO420" i="18"/>
  <c r="AK420" i="18"/>
  <c r="AL420" i="18" s="1"/>
  <c r="Z420" i="18"/>
  <c r="AA420" i="18" s="1"/>
  <c r="U420" i="18"/>
  <c r="T420" i="18"/>
  <c r="P420" i="18"/>
  <c r="O420" i="18"/>
  <c r="N420" i="18"/>
  <c r="M420" i="18"/>
  <c r="AO419" i="18"/>
  <c r="AK419" i="18"/>
  <c r="AL419" i="18" s="1"/>
  <c r="Z419" i="18"/>
  <c r="AA419" i="18" s="1"/>
  <c r="U419" i="18"/>
  <c r="T419" i="18"/>
  <c r="N419" i="18"/>
  <c r="P419" i="18" s="1"/>
  <c r="M419" i="18"/>
  <c r="O419" i="18" s="1"/>
  <c r="A419" i="18"/>
  <c r="A420" i="18" s="1"/>
  <c r="A421" i="18" s="1"/>
  <c r="A422" i="18" s="1"/>
  <c r="A423" i="18" s="1"/>
  <c r="A424" i="18" s="1"/>
  <c r="A425" i="18" s="1"/>
  <c r="A426" i="18" s="1"/>
  <c r="A427" i="18" s="1"/>
  <c r="A428" i="18" s="1"/>
  <c r="A429" i="18" s="1"/>
  <c r="A430" i="18" s="1"/>
  <c r="A431" i="18" s="1"/>
  <c r="A432" i="18" s="1"/>
  <c r="A433" i="18" s="1"/>
  <c r="A434" i="18" s="1"/>
  <c r="A435" i="18" s="1"/>
  <c r="A436" i="18" s="1"/>
  <c r="A437" i="18" s="1"/>
  <c r="AN418" i="18"/>
  <c r="AJ418" i="18"/>
  <c r="Y418" i="18"/>
  <c r="X418" i="18"/>
  <c r="S418" i="18"/>
  <c r="L418" i="18"/>
  <c r="AO417" i="18"/>
  <c r="AL417" i="18"/>
  <c r="AK417" i="18"/>
  <c r="AA417" i="18"/>
  <c r="Z417" i="18"/>
  <c r="U417" i="18"/>
  <c r="T417" i="18"/>
  <c r="P417" i="18"/>
  <c r="O417" i="18"/>
  <c r="N417" i="18"/>
  <c r="M417" i="18"/>
  <c r="AO416" i="18"/>
  <c r="AL416" i="18"/>
  <c r="AK416" i="18"/>
  <c r="Z416" i="18"/>
  <c r="AA416" i="18" s="1"/>
  <c r="U416" i="18"/>
  <c r="T416" i="18"/>
  <c r="P416" i="18"/>
  <c r="O416" i="18"/>
  <c r="N416" i="18"/>
  <c r="M416" i="18"/>
  <c r="AO415" i="18"/>
  <c r="AL415" i="18"/>
  <c r="AK415" i="18"/>
  <c r="Z415" i="18"/>
  <c r="AA415" i="18" s="1"/>
  <c r="U415" i="18"/>
  <c r="T415" i="18"/>
  <c r="P415" i="18"/>
  <c r="O415" i="18"/>
  <c r="N415" i="18"/>
  <c r="M415" i="18"/>
  <c r="AO414" i="18"/>
  <c r="AL414" i="18"/>
  <c r="AK414" i="18"/>
  <c r="Z414" i="18"/>
  <c r="AA414" i="18" s="1"/>
  <c r="U414" i="18"/>
  <c r="T414" i="18"/>
  <c r="P414" i="18"/>
  <c r="O414" i="18"/>
  <c r="N414" i="18"/>
  <c r="M414" i="18"/>
  <c r="AO413" i="18"/>
  <c r="AL413" i="18"/>
  <c r="AK413" i="18"/>
  <c r="Z413" i="18"/>
  <c r="X413" i="18"/>
  <c r="X401" i="18" s="1"/>
  <c r="U413" i="18"/>
  <c r="T413" i="18"/>
  <c r="P413" i="18"/>
  <c r="O413" i="18"/>
  <c r="N413" i="18"/>
  <c r="M413" i="18"/>
  <c r="AO412" i="18"/>
  <c r="AL412" i="18"/>
  <c r="AK412" i="18"/>
  <c r="Z412" i="18"/>
  <c r="AA412" i="18" s="1"/>
  <c r="U412" i="18"/>
  <c r="T412" i="18"/>
  <c r="P412" i="18"/>
  <c r="O412" i="18"/>
  <c r="N412" i="18"/>
  <c r="M412" i="18"/>
  <c r="AO411" i="18"/>
  <c r="AL411" i="18"/>
  <c r="AK411" i="18"/>
  <c r="Z411" i="18"/>
  <c r="AA411" i="18" s="1"/>
  <c r="U411" i="18"/>
  <c r="T411" i="18"/>
  <c r="P411" i="18"/>
  <c r="O411" i="18"/>
  <c r="N411" i="18"/>
  <c r="M411" i="18"/>
  <c r="AO410" i="18"/>
  <c r="AL410" i="18"/>
  <c r="AK410" i="18"/>
  <c r="AA410" i="18"/>
  <c r="Z410" i="18"/>
  <c r="U410" i="18"/>
  <c r="T410" i="18"/>
  <c r="P410" i="18"/>
  <c r="O410" i="18"/>
  <c r="N410" i="18"/>
  <c r="M410" i="18"/>
  <c r="AO409" i="18"/>
  <c r="AL409" i="18"/>
  <c r="AK409" i="18"/>
  <c r="Z409" i="18"/>
  <c r="AA409" i="18" s="1"/>
  <c r="U409" i="18"/>
  <c r="T409" i="18"/>
  <c r="P409" i="18"/>
  <c r="O409" i="18"/>
  <c r="N409" i="18"/>
  <c r="M409" i="18"/>
  <c r="AO408" i="18"/>
  <c r="AL408" i="18"/>
  <c r="AK408" i="18"/>
  <c r="Z408" i="18"/>
  <c r="AA408" i="18" s="1"/>
  <c r="U408" i="18"/>
  <c r="T408" i="18"/>
  <c r="P408" i="18"/>
  <c r="O408" i="18"/>
  <c r="N408" i="18"/>
  <c r="M408" i="18"/>
  <c r="AO407" i="18"/>
  <c r="AL407" i="18"/>
  <c r="AK407" i="18"/>
  <c r="Z407" i="18"/>
  <c r="AA407" i="18" s="1"/>
  <c r="U407" i="18"/>
  <c r="T407" i="18"/>
  <c r="P407" i="18"/>
  <c r="O407" i="18"/>
  <c r="N407" i="18"/>
  <c r="M407" i="18"/>
  <c r="AO406" i="18"/>
  <c r="AL406" i="18"/>
  <c r="AK406" i="18"/>
  <c r="Z406" i="18"/>
  <c r="AA406" i="18" s="1"/>
  <c r="U406" i="18"/>
  <c r="T406" i="18"/>
  <c r="P406" i="18"/>
  <c r="O406" i="18"/>
  <c r="N406" i="18"/>
  <c r="M406" i="18"/>
  <c r="AO405" i="18"/>
  <c r="AL405" i="18"/>
  <c r="AK405" i="18"/>
  <c r="Z405" i="18"/>
  <c r="AA405" i="18" s="1"/>
  <c r="U405" i="18"/>
  <c r="T405" i="18"/>
  <c r="P405" i="18"/>
  <c r="O405" i="18"/>
  <c r="N405" i="18"/>
  <c r="M405" i="18"/>
  <c r="AO404" i="18"/>
  <c r="AL404" i="18"/>
  <c r="AK404" i="18"/>
  <c r="Z404" i="18"/>
  <c r="AA404" i="18" s="1"/>
  <c r="U404" i="18"/>
  <c r="T404" i="18"/>
  <c r="P404" i="18"/>
  <c r="O404" i="18"/>
  <c r="N404" i="18"/>
  <c r="M404" i="18"/>
  <c r="AO403" i="18"/>
  <c r="AL403" i="18"/>
  <c r="AK403" i="18"/>
  <c r="Z403" i="18"/>
  <c r="AA403" i="18" s="1"/>
  <c r="U403" i="18"/>
  <c r="T403" i="18"/>
  <c r="P403" i="18"/>
  <c r="O403" i="18"/>
  <c r="N403" i="18"/>
  <c r="M403" i="18"/>
  <c r="AO402" i="18"/>
  <c r="AK402" i="18"/>
  <c r="AL402" i="18" s="1"/>
  <c r="Z402" i="18"/>
  <c r="AA402" i="18" s="1"/>
  <c r="U402" i="18"/>
  <c r="T402" i="18"/>
  <c r="N402" i="18"/>
  <c r="P402" i="18" s="1"/>
  <c r="M402" i="18"/>
  <c r="O402" i="18" s="1"/>
  <c r="A402" i="18"/>
  <c r="A403" i="18" s="1"/>
  <c r="A404" i="18" s="1"/>
  <c r="A405" i="18" s="1"/>
  <c r="A406" i="18" s="1"/>
  <c r="A407" i="18" s="1"/>
  <c r="A408" i="18" s="1"/>
  <c r="A409" i="18" s="1"/>
  <c r="A410" i="18" s="1"/>
  <c r="A411" i="18" s="1"/>
  <c r="A412" i="18" s="1"/>
  <c r="A413" i="18" s="1"/>
  <c r="A414" i="18" s="1"/>
  <c r="A415" i="18" s="1"/>
  <c r="A416" i="18" s="1"/>
  <c r="A417" i="18" s="1"/>
  <c r="AN401" i="18"/>
  <c r="AJ401" i="18"/>
  <c r="Y401" i="18"/>
  <c r="S401" i="18"/>
  <c r="L401" i="18"/>
  <c r="AO400" i="18"/>
  <c r="AL400" i="18"/>
  <c r="AK400" i="18"/>
  <c r="AA400" i="18"/>
  <c r="Z400" i="18"/>
  <c r="U400" i="18"/>
  <c r="T400" i="18"/>
  <c r="P400" i="18"/>
  <c r="O400" i="18"/>
  <c r="N400" i="18"/>
  <c r="M400" i="18"/>
  <c r="AO399" i="18"/>
  <c r="AL399" i="18"/>
  <c r="AK399" i="18"/>
  <c r="AA399" i="18"/>
  <c r="Z399" i="18"/>
  <c r="U399" i="18"/>
  <c r="T399" i="18"/>
  <c r="P399" i="18"/>
  <c r="O399" i="18"/>
  <c r="N399" i="18"/>
  <c r="M399" i="18"/>
  <c r="AO398" i="18"/>
  <c r="AL398" i="18"/>
  <c r="AK398" i="18"/>
  <c r="AA398" i="18"/>
  <c r="Z398" i="18"/>
  <c r="U398" i="18"/>
  <c r="T398" i="18"/>
  <c r="P398" i="18"/>
  <c r="O398" i="18"/>
  <c r="N398" i="18"/>
  <c r="M398" i="18"/>
  <c r="AO397" i="18"/>
  <c r="AL397" i="18"/>
  <c r="AK397" i="18"/>
  <c r="AA397" i="18"/>
  <c r="Z397" i="18"/>
  <c r="U397" i="18"/>
  <c r="T397" i="18"/>
  <c r="P397" i="18"/>
  <c r="O397" i="18"/>
  <c r="N397" i="18"/>
  <c r="M397" i="18"/>
  <c r="AO396" i="18"/>
  <c r="AL396" i="18"/>
  <c r="AK396" i="18"/>
  <c r="AA396" i="18"/>
  <c r="Z396" i="18"/>
  <c r="U396" i="18"/>
  <c r="T396" i="18"/>
  <c r="P396" i="18"/>
  <c r="O396" i="18"/>
  <c r="N396" i="18"/>
  <c r="M396" i="18"/>
  <c r="AO395" i="18"/>
  <c r="AL395" i="18"/>
  <c r="AK395" i="18"/>
  <c r="AA395" i="18"/>
  <c r="Z395" i="18"/>
  <c r="U395" i="18"/>
  <c r="T395" i="18"/>
  <c r="P395" i="18"/>
  <c r="O395" i="18"/>
  <c r="N395" i="18"/>
  <c r="M395" i="18"/>
  <c r="AO394" i="18"/>
  <c r="AL394" i="18"/>
  <c r="AK394" i="18"/>
  <c r="AA394" i="18"/>
  <c r="Z394" i="18"/>
  <c r="U394" i="18"/>
  <c r="T394" i="18"/>
  <c r="P394" i="18"/>
  <c r="O394" i="18"/>
  <c r="N394" i="18"/>
  <c r="M394" i="18"/>
  <c r="AO393" i="18"/>
  <c r="AL393" i="18"/>
  <c r="AK393" i="18"/>
  <c r="AA393" i="18"/>
  <c r="Z393" i="18"/>
  <c r="U393" i="18"/>
  <c r="T393" i="18"/>
  <c r="P393" i="18"/>
  <c r="O393" i="18"/>
  <c r="N393" i="18"/>
  <c r="M393" i="18"/>
  <c r="AO392" i="18"/>
  <c r="AL392" i="18"/>
  <c r="AK392" i="18"/>
  <c r="AA392" i="18"/>
  <c r="Z392" i="18"/>
  <c r="U392" i="18"/>
  <c r="T392" i="18"/>
  <c r="P392" i="18"/>
  <c r="O392" i="18"/>
  <c r="N392" i="18"/>
  <c r="M392" i="18"/>
  <c r="AO391" i="18"/>
  <c r="AL391" i="18"/>
  <c r="AK391" i="18"/>
  <c r="AA391" i="18"/>
  <c r="Z391" i="18"/>
  <c r="U391" i="18"/>
  <c r="T391" i="18"/>
  <c r="P391" i="18"/>
  <c r="O391" i="18"/>
  <c r="N391" i="18"/>
  <c r="M391" i="18"/>
  <c r="AO390" i="18"/>
  <c r="AL390" i="18"/>
  <c r="AK390" i="18"/>
  <c r="AA390" i="18"/>
  <c r="Z390" i="18"/>
  <c r="U390" i="18"/>
  <c r="T390" i="18"/>
  <c r="P390" i="18"/>
  <c r="O390" i="18"/>
  <c r="N390" i="18"/>
  <c r="M390" i="18"/>
  <c r="AO389" i="18"/>
  <c r="AL389" i="18"/>
  <c r="AK389" i="18"/>
  <c r="AA389" i="18"/>
  <c r="Z389" i="18"/>
  <c r="U389" i="18"/>
  <c r="T389" i="18"/>
  <c r="P389" i="18"/>
  <c r="O389" i="18"/>
  <c r="N389" i="18"/>
  <c r="M389" i="18"/>
  <c r="AO388" i="18"/>
  <c r="AL388" i="18"/>
  <c r="AK388" i="18"/>
  <c r="AA388" i="18"/>
  <c r="Z388" i="18"/>
  <c r="U388" i="18"/>
  <c r="T388" i="18"/>
  <c r="P388" i="18"/>
  <c r="O388" i="18"/>
  <c r="N388" i="18"/>
  <c r="M388" i="18"/>
  <c r="AO387" i="18"/>
  <c r="AL387" i="18"/>
  <c r="AK387" i="18"/>
  <c r="AA387" i="18"/>
  <c r="Z387" i="18"/>
  <c r="U387" i="18"/>
  <c r="T387" i="18"/>
  <c r="P387" i="18"/>
  <c r="O387" i="18"/>
  <c r="N387" i="18"/>
  <c r="M387" i="18"/>
  <c r="AO386" i="18"/>
  <c r="AL386" i="18"/>
  <c r="AK386" i="18"/>
  <c r="AA386" i="18"/>
  <c r="Z386" i="18"/>
  <c r="U386" i="18"/>
  <c r="T386" i="18"/>
  <c r="P386" i="18"/>
  <c r="O386" i="18"/>
  <c r="N386" i="18"/>
  <c r="M386" i="18"/>
  <c r="AO385" i="18"/>
  <c r="AL385" i="18"/>
  <c r="AK385" i="18"/>
  <c r="AA385" i="18"/>
  <c r="Z385" i="18"/>
  <c r="U385" i="18"/>
  <c r="T385" i="18"/>
  <c r="P385" i="18"/>
  <c r="O385" i="18"/>
  <c r="N385" i="18"/>
  <c r="M385" i="18"/>
  <c r="AO384" i="18"/>
  <c r="AL384" i="18"/>
  <c r="AK384" i="18"/>
  <c r="AA384" i="18"/>
  <c r="Z384" i="18"/>
  <c r="U384" i="18"/>
  <c r="T384" i="18"/>
  <c r="P384" i="18"/>
  <c r="O384" i="18"/>
  <c r="N384" i="18"/>
  <c r="M384" i="18"/>
  <c r="AO383" i="18"/>
  <c r="AL383" i="18"/>
  <c r="AK383" i="18"/>
  <c r="AA383" i="18"/>
  <c r="Z383" i="18"/>
  <c r="U383" i="18"/>
  <c r="T383" i="18"/>
  <c r="P383" i="18"/>
  <c r="O383" i="18"/>
  <c r="N383" i="18"/>
  <c r="M383" i="18"/>
  <c r="AO382" i="18"/>
  <c r="AL382" i="18"/>
  <c r="AK382" i="18"/>
  <c r="AA382" i="18"/>
  <c r="Z382" i="18"/>
  <c r="U382" i="18"/>
  <c r="T382" i="18"/>
  <c r="P382" i="18"/>
  <c r="O382" i="18"/>
  <c r="N382" i="18"/>
  <c r="M382" i="18"/>
  <c r="AO381" i="18"/>
  <c r="AL381" i="18"/>
  <c r="AK381" i="18"/>
  <c r="AA381" i="18"/>
  <c r="Z381" i="18"/>
  <c r="U381" i="18"/>
  <c r="T381" i="18"/>
  <c r="P381" i="18"/>
  <c r="O381" i="18"/>
  <c r="N381" i="18"/>
  <c r="M381" i="18"/>
  <c r="AO380" i="18"/>
  <c r="AL380" i="18"/>
  <c r="AK380" i="18"/>
  <c r="AA380" i="18"/>
  <c r="Z380" i="18"/>
  <c r="U380" i="18"/>
  <c r="T380" i="18"/>
  <c r="P380" i="18"/>
  <c r="O380" i="18"/>
  <c r="N380" i="18"/>
  <c r="M380" i="18"/>
  <c r="AO379" i="18"/>
  <c r="AL379" i="18"/>
  <c r="AK379" i="18"/>
  <c r="AA379" i="18"/>
  <c r="Z379" i="18"/>
  <c r="U379" i="18"/>
  <c r="T379" i="18"/>
  <c r="P379" i="18"/>
  <c r="O379" i="18"/>
  <c r="N379" i="18"/>
  <c r="M379" i="18"/>
  <c r="AO378" i="18"/>
  <c r="AL378" i="18"/>
  <c r="AK378" i="18"/>
  <c r="AA378" i="18"/>
  <c r="Z378" i="18"/>
  <c r="U378" i="18"/>
  <c r="T378" i="18"/>
  <c r="P378" i="18"/>
  <c r="O378" i="18"/>
  <c r="N378" i="18"/>
  <c r="M378" i="18"/>
  <c r="AO377" i="18"/>
  <c r="AL377" i="18"/>
  <c r="AK377" i="18"/>
  <c r="AA377" i="18"/>
  <c r="Z377" i="18"/>
  <c r="U377" i="18"/>
  <c r="T377" i="18"/>
  <c r="P377" i="18"/>
  <c r="O377" i="18"/>
  <c r="N377" i="18"/>
  <c r="M377" i="18"/>
  <c r="AO376" i="18"/>
  <c r="AL376" i="18"/>
  <c r="AK376" i="18"/>
  <c r="AA376" i="18"/>
  <c r="Z376" i="18"/>
  <c r="U376" i="18"/>
  <c r="T376" i="18"/>
  <c r="P376" i="18"/>
  <c r="O376" i="18"/>
  <c r="N376" i="18"/>
  <c r="M376" i="18"/>
  <c r="AO375" i="18"/>
  <c r="AL375" i="18"/>
  <c r="AK375" i="18"/>
  <c r="AA375" i="18"/>
  <c r="Z375" i="18"/>
  <c r="T375" i="18"/>
  <c r="U375" i="18" s="1"/>
  <c r="P375" i="18"/>
  <c r="O375" i="18"/>
  <c r="N375" i="18"/>
  <c r="M375" i="18"/>
  <c r="AO374" i="18"/>
  <c r="AL374" i="18"/>
  <c r="AK374" i="18"/>
  <c r="AA374" i="18"/>
  <c r="Z374" i="18"/>
  <c r="T374" i="18"/>
  <c r="U374" i="18" s="1"/>
  <c r="P374" i="18"/>
  <c r="O374" i="18"/>
  <c r="N374" i="18"/>
  <c r="M374" i="18"/>
  <c r="AO373" i="18"/>
  <c r="AL373" i="18"/>
  <c r="AK373" i="18"/>
  <c r="AA373" i="18"/>
  <c r="Z373" i="18"/>
  <c r="T373" i="18"/>
  <c r="U373" i="18" s="1"/>
  <c r="N373" i="18"/>
  <c r="P373" i="18" s="1"/>
  <c r="M373" i="18"/>
  <c r="O373" i="18" s="1"/>
  <c r="AO372" i="18"/>
  <c r="AL372" i="18"/>
  <c r="AK372" i="18"/>
  <c r="AA372" i="18"/>
  <c r="Z372" i="18"/>
  <c r="T372" i="18"/>
  <c r="U372" i="18" s="1"/>
  <c r="N372" i="18"/>
  <c r="P372" i="18" s="1"/>
  <c r="M372" i="18"/>
  <c r="O372" i="18" s="1"/>
  <c r="AO371" i="18"/>
  <c r="AL371" i="18"/>
  <c r="AK371" i="18"/>
  <c r="AA371" i="18"/>
  <c r="Z371" i="18"/>
  <c r="T371" i="18"/>
  <c r="U371" i="18" s="1"/>
  <c r="N371" i="18"/>
  <c r="P371" i="18" s="1"/>
  <c r="M371" i="18"/>
  <c r="O371" i="18" s="1"/>
  <c r="AO370" i="18"/>
  <c r="AL370" i="18"/>
  <c r="AK370" i="18"/>
  <c r="AA370" i="18"/>
  <c r="Z370" i="18"/>
  <c r="T370" i="18"/>
  <c r="U370" i="18" s="1"/>
  <c r="N370" i="18"/>
  <c r="P370" i="18" s="1"/>
  <c r="M370" i="18"/>
  <c r="O370" i="18" s="1"/>
  <c r="AO369" i="18"/>
  <c r="AL369" i="18"/>
  <c r="AK369" i="18"/>
  <c r="AA369" i="18"/>
  <c r="Z369" i="18"/>
  <c r="T369" i="18"/>
  <c r="U369" i="18" s="1"/>
  <c r="N369" i="18"/>
  <c r="P369" i="18" s="1"/>
  <c r="M369" i="18"/>
  <c r="O369" i="18" s="1"/>
  <c r="AO368" i="18"/>
  <c r="AL368" i="18"/>
  <c r="AK368" i="18"/>
  <c r="Z368" i="18"/>
  <c r="AA368" i="18" s="1"/>
  <c r="T368" i="18"/>
  <c r="U368" i="18" s="1"/>
  <c r="N368" i="18"/>
  <c r="P368" i="18" s="1"/>
  <c r="M368" i="18"/>
  <c r="O368" i="18" s="1"/>
  <c r="AO367" i="18"/>
  <c r="AL367" i="18"/>
  <c r="AK367" i="18"/>
  <c r="Z367" i="18"/>
  <c r="AA367" i="18" s="1"/>
  <c r="T367" i="18"/>
  <c r="U367" i="18" s="1"/>
  <c r="N367" i="18"/>
  <c r="P367" i="18" s="1"/>
  <c r="M367" i="18"/>
  <c r="O367" i="18" s="1"/>
  <c r="A367" i="18"/>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N366" i="18"/>
  <c r="AJ366" i="18"/>
  <c r="Y366" i="18"/>
  <c r="X366" i="18"/>
  <c r="S366" i="18"/>
  <c r="L366" i="18"/>
  <c r="AO365" i="18"/>
  <c r="AL365" i="18"/>
  <c r="AK365" i="18"/>
  <c r="AA365" i="18"/>
  <c r="Z365" i="18"/>
  <c r="U365" i="18"/>
  <c r="T365" i="18"/>
  <c r="P365" i="18"/>
  <c r="O365" i="18"/>
  <c r="N365" i="18"/>
  <c r="M365" i="18"/>
  <c r="AO364" i="18"/>
  <c r="AL364" i="18"/>
  <c r="AK364" i="18"/>
  <c r="AA364" i="18"/>
  <c r="Z364" i="18"/>
  <c r="U364" i="18"/>
  <c r="T364" i="18"/>
  <c r="P364" i="18"/>
  <c r="O364" i="18"/>
  <c r="N364" i="18"/>
  <c r="M364" i="18"/>
  <c r="AO363" i="18"/>
  <c r="AL363" i="18"/>
  <c r="AK363" i="18"/>
  <c r="AA363" i="18"/>
  <c r="Z363" i="18"/>
  <c r="U363" i="18"/>
  <c r="T363" i="18"/>
  <c r="P363" i="18"/>
  <c r="O363" i="18"/>
  <c r="N363" i="18"/>
  <c r="M363" i="18"/>
  <c r="AO362" i="18"/>
  <c r="AL362" i="18"/>
  <c r="AK362" i="18"/>
  <c r="AA362" i="18"/>
  <c r="Z362" i="18"/>
  <c r="U362" i="18"/>
  <c r="T362" i="18"/>
  <c r="P362" i="18"/>
  <c r="O362" i="18"/>
  <c r="N362" i="18"/>
  <c r="M362" i="18"/>
  <c r="AO361" i="18"/>
  <c r="AL361" i="18"/>
  <c r="AK361" i="18"/>
  <c r="AA361" i="18"/>
  <c r="Z361" i="18"/>
  <c r="U361" i="18"/>
  <c r="T361" i="18"/>
  <c r="P361" i="18"/>
  <c r="O361" i="18"/>
  <c r="N361" i="18"/>
  <c r="M361" i="18"/>
  <c r="AO360" i="18"/>
  <c r="AL360" i="18"/>
  <c r="AK360" i="18"/>
  <c r="AA360" i="18"/>
  <c r="Z360" i="18"/>
  <c r="U360" i="18"/>
  <c r="T360" i="18"/>
  <c r="P360" i="18"/>
  <c r="O360" i="18"/>
  <c r="N360" i="18"/>
  <c r="M360" i="18"/>
  <c r="AO359" i="18"/>
  <c r="AL359" i="18"/>
  <c r="AK359" i="18"/>
  <c r="AA359" i="18"/>
  <c r="Z359" i="18"/>
  <c r="U359" i="18"/>
  <c r="T359" i="18"/>
  <c r="P359" i="18"/>
  <c r="O359" i="18"/>
  <c r="N359" i="18"/>
  <c r="M359" i="18"/>
  <c r="AO358" i="18"/>
  <c r="AL358" i="18"/>
  <c r="AK358" i="18"/>
  <c r="AA358" i="18"/>
  <c r="Z358" i="18"/>
  <c r="U358" i="18"/>
  <c r="T358" i="18"/>
  <c r="P358" i="18"/>
  <c r="O358" i="18"/>
  <c r="N358" i="18"/>
  <c r="M358" i="18"/>
  <c r="AO357" i="18"/>
  <c r="AL357" i="18"/>
  <c r="AK357" i="18"/>
  <c r="AA357" i="18"/>
  <c r="Z357" i="18"/>
  <c r="U357" i="18"/>
  <c r="T357" i="18"/>
  <c r="P357" i="18"/>
  <c r="O357" i="18"/>
  <c r="N357" i="18"/>
  <c r="M357" i="18"/>
  <c r="AO356" i="18"/>
  <c r="AL356" i="18"/>
  <c r="AK356" i="18"/>
  <c r="AA356" i="18"/>
  <c r="Z356" i="18"/>
  <c r="U356" i="18"/>
  <c r="T356" i="18"/>
  <c r="P356" i="18"/>
  <c r="O356" i="18"/>
  <c r="N356" i="18"/>
  <c r="M356" i="18"/>
  <c r="AO355" i="18"/>
  <c r="AL355" i="18"/>
  <c r="AK355" i="18"/>
  <c r="AA355" i="18"/>
  <c r="Z355" i="18"/>
  <c r="U355" i="18"/>
  <c r="T355" i="18"/>
  <c r="P355" i="18"/>
  <c r="O355" i="18"/>
  <c r="N355" i="18"/>
  <c r="M355" i="18"/>
  <c r="AO354" i="18"/>
  <c r="AL354" i="18"/>
  <c r="AK354" i="18"/>
  <c r="AA354" i="18"/>
  <c r="Z354" i="18"/>
  <c r="U354" i="18"/>
  <c r="T354" i="18"/>
  <c r="P354" i="18"/>
  <c r="O354" i="18"/>
  <c r="N354" i="18"/>
  <c r="M354" i="18"/>
  <c r="AO353" i="18"/>
  <c r="AL353" i="18"/>
  <c r="AK353" i="18"/>
  <c r="AA353" i="18"/>
  <c r="Z353" i="18"/>
  <c r="T353" i="18"/>
  <c r="U353" i="18" s="1"/>
  <c r="P353" i="18"/>
  <c r="O353" i="18"/>
  <c r="N353" i="18"/>
  <c r="M353" i="18"/>
  <c r="AO352" i="18"/>
  <c r="AL352" i="18"/>
  <c r="AK352" i="18"/>
  <c r="AA352" i="18"/>
  <c r="Z352" i="18"/>
  <c r="T352" i="18"/>
  <c r="U352" i="18" s="1"/>
  <c r="P352" i="18"/>
  <c r="O352" i="18"/>
  <c r="N352" i="18"/>
  <c r="M352" i="18"/>
  <c r="AO351" i="18"/>
  <c r="AL351" i="18"/>
  <c r="AK351" i="18"/>
  <c r="AA351" i="18"/>
  <c r="Z351" i="18"/>
  <c r="T351" i="18"/>
  <c r="U351" i="18" s="1"/>
  <c r="P351" i="18"/>
  <c r="O351" i="18"/>
  <c r="N351" i="18"/>
  <c r="M351" i="18"/>
  <c r="AO350" i="18"/>
  <c r="AL350" i="18"/>
  <c r="AK350" i="18"/>
  <c r="AA350" i="18"/>
  <c r="Z350" i="18"/>
  <c r="T350" i="18"/>
  <c r="U350" i="18" s="1"/>
  <c r="P350" i="18"/>
  <c r="O350" i="18"/>
  <c r="N350" i="18"/>
  <c r="M350" i="18"/>
  <c r="AO349" i="18"/>
  <c r="AL349" i="18"/>
  <c r="AK349" i="18"/>
  <c r="AA349" i="18"/>
  <c r="Z349" i="18"/>
  <c r="T349" i="18"/>
  <c r="U349" i="18" s="1"/>
  <c r="P349" i="18"/>
  <c r="O349" i="18"/>
  <c r="N349" i="18"/>
  <c r="M349" i="18"/>
  <c r="AO348" i="18"/>
  <c r="AL348" i="18"/>
  <c r="AK348" i="18"/>
  <c r="AA348" i="18"/>
  <c r="Z348" i="18"/>
  <c r="T348" i="18"/>
  <c r="U348" i="18" s="1"/>
  <c r="P348" i="18"/>
  <c r="O348" i="18"/>
  <c r="N348" i="18"/>
  <c r="M348" i="18"/>
  <c r="AO347" i="18"/>
  <c r="AL347" i="18"/>
  <c r="AK347" i="18"/>
  <c r="AA347" i="18"/>
  <c r="Z347" i="18"/>
  <c r="U347" i="18"/>
  <c r="T347" i="18"/>
  <c r="P347" i="18"/>
  <c r="O347" i="18"/>
  <c r="N347" i="18"/>
  <c r="M347" i="18"/>
  <c r="AO346" i="18"/>
  <c r="AL346" i="18"/>
  <c r="AK346" i="18"/>
  <c r="AA346" i="18"/>
  <c r="Z346" i="18"/>
  <c r="T346" i="18"/>
  <c r="U346" i="18" s="1"/>
  <c r="P346" i="18"/>
  <c r="O346" i="18"/>
  <c r="N346" i="18"/>
  <c r="M346" i="18"/>
  <c r="AO345" i="18"/>
  <c r="AL345" i="18"/>
  <c r="AK345" i="18"/>
  <c r="AA345" i="18"/>
  <c r="Z345" i="18"/>
  <c r="T345" i="18"/>
  <c r="U345" i="18" s="1"/>
  <c r="P345" i="18"/>
  <c r="O345" i="18"/>
  <c r="N345" i="18"/>
  <c r="M345" i="18"/>
  <c r="AO344" i="18"/>
  <c r="AL344" i="18"/>
  <c r="AK344" i="18"/>
  <c r="AA344" i="18"/>
  <c r="Z344" i="18"/>
  <c r="T344" i="18"/>
  <c r="U344" i="18" s="1"/>
  <c r="P344" i="18"/>
  <c r="O344" i="18"/>
  <c r="N344" i="18"/>
  <c r="M344" i="18"/>
  <c r="AO343" i="18"/>
  <c r="AL343" i="18"/>
  <c r="AK343" i="18"/>
  <c r="AA343" i="18"/>
  <c r="Z343" i="18"/>
  <c r="T343" i="18"/>
  <c r="U343" i="18" s="1"/>
  <c r="N343" i="18"/>
  <c r="P343" i="18" s="1"/>
  <c r="M343" i="18"/>
  <c r="O343" i="18" s="1"/>
  <c r="AO342" i="18"/>
  <c r="AL342" i="18"/>
  <c r="AK342" i="18"/>
  <c r="Z342" i="18"/>
  <c r="AA342" i="18" s="1"/>
  <c r="T342" i="18"/>
  <c r="U342" i="18" s="1"/>
  <c r="N342" i="18"/>
  <c r="P342" i="18" s="1"/>
  <c r="M342" i="18"/>
  <c r="O342" i="18" s="1"/>
  <c r="A342" i="18"/>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N341" i="18"/>
  <c r="AJ341" i="18"/>
  <c r="Y341" i="18"/>
  <c r="X341" i="18"/>
  <c r="S341" i="18"/>
  <c r="L341" i="18"/>
  <c r="AO340" i="18"/>
  <c r="AL340" i="18"/>
  <c r="AK340" i="18"/>
  <c r="AA340" i="18"/>
  <c r="Z340" i="18"/>
  <c r="U340" i="18"/>
  <c r="T340" i="18"/>
  <c r="P340" i="18"/>
  <c r="O340" i="18"/>
  <c r="N340" i="18"/>
  <c r="M340" i="18"/>
  <c r="AO339" i="18"/>
  <c r="AL339" i="18"/>
  <c r="AK339" i="18"/>
  <c r="Z339" i="18"/>
  <c r="AA339" i="18" s="1"/>
  <c r="U339" i="18"/>
  <c r="T339" i="18"/>
  <c r="P339" i="18"/>
  <c r="O339" i="18"/>
  <c r="N339" i="18"/>
  <c r="M339" i="18"/>
  <c r="AO338" i="18"/>
  <c r="AL338" i="18"/>
  <c r="AK338" i="18"/>
  <c r="Z338" i="18"/>
  <c r="AA338" i="18" s="1"/>
  <c r="U338" i="18"/>
  <c r="T338" i="18"/>
  <c r="P338" i="18"/>
  <c r="O338" i="18"/>
  <c r="N338" i="18"/>
  <c r="M338" i="18"/>
  <c r="AO337" i="18"/>
  <c r="AL337" i="18"/>
  <c r="AK337" i="18"/>
  <c r="Z337" i="18"/>
  <c r="AA337" i="18" s="1"/>
  <c r="U337" i="18"/>
  <c r="T337" i="18"/>
  <c r="P337" i="18"/>
  <c r="O337" i="18"/>
  <c r="N337" i="18"/>
  <c r="M337" i="18"/>
  <c r="AO336" i="18"/>
  <c r="AL336" i="18"/>
  <c r="AK336" i="18"/>
  <c r="Z336" i="18"/>
  <c r="AA336" i="18" s="1"/>
  <c r="U336" i="18"/>
  <c r="T336" i="18"/>
  <c r="P336" i="18"/>
  <c r="O336" i="18"/>
  <c r="N336" i="18"/>
  <c r="M336" i="18"/>
  <c r="AO335" i="18"/>
  <c r="AL335" i="18"/>
  <c r="AK335" i="18"/>
  <c r="Z335" i="18"/>
  <c r="AA335" i="18" s="1"/>
  <c r="X335" i="18"/>
  <c r="U335" i="18"/>
  <c r="T335" i="18"/>
  <c r="P335" i="18"/>
  <c r="O335" i="18"/>
  <c r="N335" i="18"/>
  <c r="M335" i="18"/>
  <c r="AO334" i="18"/>
  <c r="AL334" i="18"/>
  <c r="AK334" i="18"/>
  <c r="Z334" i="18"/>
  <c r="AA334" i="18" s="1"/>
  <c r="U334" i="18"/>
  <c r="T334" i="18"/>
  <c r="P334" i="18"/>
  <c r="O334" i="18"/>
  <c r="N334" i="18"/>
  <c r="M334" i="18"/>
  <c r="AO333" i="18"/>
  <c r="AL333" i="18"/>
  <c r="AK333" i="18"/>
  <c r="Z333" i="18"/>
  <c r="AA333" i="18" s="1"/>
  <c r="U333" i="18"/>
  <c r="T333" i="18"/>
  <c r="P333" i="18"/>
  <c r="O333" i="18"/>
  <c r="N333" i="18"/>
  <c r="M333" i="18"/>
  <c r="AO332" i="18"/>
  <c r="AL332" i="18"/>
  <c r="AK332" i="18"/>
  <c r="Z332" i="18"/>
  <c r="AA332" i="18" s="1"/>
  <c r="T332" i="18"/>
  <c r="U332" i="18" s="1"/>
  <c r="P332" i="18"/>
  <c r="O332" i="18"/>
  <c r="N332" i="18"/>
  <c r="M332" i="18"/>
  <c r="AO331" i="18"/>
  <c r="AL331" i="18"/>
  <c r="AK331" i="18"/>
  <c r="Z331" i="18"/>
  <c r="AA331" i="18" s="1"/>
  <c r="T331" i="18"/>
  <c r="U331" i="18" s="1"/>
  <c r="P331" i="18"/>
  <c r="O331" i="18"/>
  <c r="N331" i="18"/>
  <c r="M331" i="18"/>
  <c r="AO330" i="18"/>
  <c r="AK330" i="18"/>
  <c r="AL330" i="18" s="1"/>
  <c r="Z330" i="18"/>
  <c r="AA330" i="18" s="1"/>
  <c r="T330" i="18"/>
  <c r="U330" i="18" s="1"/>
  <c r="M330" i="18"/>
  <c r="O330" i="18" s="1"/>
  <c r="A330" i="18"/>
  <c r="A331" i="18" s="1"/>
  <c r="A332" i="18" s="1"/>
  <c r="A333" i="18" s="1"/>
  <c r="A334" i="18" s="1"/>
  <c r="A335" i="18" s="1"/>
  <c r="A336" i="18" s="1"/>
  <c r="A337" i="18" s="1"/>
  <c r="A338" i="18" s="1"/>
  <c r="A339" i="18" s="1"/>
  <c r="A340" i="18" s="1"/>
  <c r="AN329" i="18"/>
  <c r="AJ329" i="18"/>
  <c r="Y329" i="18"/>
  <c r="X329" i="18"/>
  <c r="S329" i="18"/>
  <c r="L329" i="18"/>
  <c r="AO328" i="18"/>
  <c r="AL328" i="18"/>
  <c r="AK328" i="18"/>
  <c r="AA328" i="18"/>
  <c r="Z328" i="18"/>
  <c r="U328" i="18"/>
  <c r="T328" i="18"/>
  <c r="P328" i="18"/>
  <c r="O328" i="18"/>
  <c r="N328" i="18"/>
  <c r="M328" i="18"/>
  <c r="AO327" i="18"/>
  <c r="AL327" i="18"/>
  <c r="AK327" i="18"/>
  <c r="AA327" i="18"/>
  <c r="Z327" i="18"/>
  <c r="U327" i="18"/>
  <c r="T327" i="18"/>
  <c r="P327" i="18"/>
  <c r="O327" i="18"/>
  <c r="N327" i="18"/>
  <c r="M327" i="18"/>
  <c r="AO326" i="18"/>
  <c r="AL326" i="18"/>
  <c r="AK326" i="18"/>
  <c r="AA326" i="18"/>
  <c r="Z326" i="18"/>
  <c r="U326" i="18"/>
  <c r="T326" i="18"/>
  <c r="P326" i="18"/>
  <c r="O326" i="18"/>
  <c r="N326" i="18"/>
  <c r="M326" i="18"/>
  <c r="AO325" i="18"/>
  <c r="AL325" i="18"/>
  <c r="AK325" i="18"/>
  <c r="Z325" i="18"/>
  <c r="AA325" i="18" s="1"/>
  <c r="U325" i="18"/>
  <c r="T325" i="18"/>
  <c r="P325" i="18"/>
  <c r="O325" i="18"/>
  <c r="N325" i="18"/>
  <c r="M325" i="18"/>
  <c r="AO324" i="18"/>
  <c r="AL324" i="18"/>
  <c r="AK324" i="18"/>
  <c r="Z324" i="18"/>
  <c r="AA324" i="18" s="1"/>
  <c r="U324" i="18"/>
  <c r="T324" i="18"/>
  <c r="P324" i="18"/>
  <c r="O324" i="18"/>
  <c r="N324" i="18"/>
  <c r="M324" i="18"/>
  <c r="AO323" i="18"/>
  <c r="AL323" i="18"/>
  <c r="AK323" i="18"/>
  <c r="Z323" i="18"/>
  <c r="AA323" i="18" s="1"/>
  <c r="U323" i="18"/>
  <c r="T323" i="18"/>
  <c r="P323" i="18"/>
  <c r="O323" i="18"/>
  <c r="N323" i="18"/>
  <c r="M323" i="18"/>
  <c r="AO322" i="18"/>
  <c r="AL322" i="18"/>
  <c r="AK322" i="18"/>
  <c r="Z322" i="18"/>
  <c r="AA322" i="18" s="1"/>
  <c r="U322" i="18"/>
  <c r="T322" i="18"/>
  <c r="P322" i="18"/>
  <c r="O322" i="18"/>
  <c r="N322" i="18"/>
  <c r="M322" i="18"/>
  <c r="AO321" i="18"/>
  <c r="AL321" i="18"/>
  <c r="AK321" i="18"/>
  <c r="Z321" i="18"/>
  <c r="AA321" i="18" s="1"/>
  <c r="U321" i="18"/>
  <c r="T321" i="18"/>
  <c r="P321" i="18"/>
  <c r="O321" i="18"/>
  <c r="N321" i="18"/>
  <c r="M321" i="18"/>
  <c r="AO320" i="18"/>
  <c r="AL320" i="18"/>
  <c r="AK320" i="18"/>
  <c r="Z320" i="18"/>
  <c r="AA320" i="18" s="1"/>
  <c r="U320" i="18"/>
  <c r="T320" i="18"/>
  <c r="P320" i="18"/>
  <c r="O320" i="18"/>
  <c r="N320" i="18"/>
  <c r="M320" i="18"/>
  <c r="AO319" i="18"/>
  <c r="AK319" i="18"/>
  <c r="AL319" i="18" s="1"/>
  <c r="Z319" i="18"/>
  <c r="AA319" i="18" s="1"/>
  <c r="U319" i="18"/>
  <c r="T319" i="18"/>
  <c r="P319" i="18"/>
  <c r="O319" i="18"/>
  <c r="N319" i="18"/>
  <c r="M319" i="18"/>
  <c r="AO318" i="18"/>
  <c r="AK318" i="18"/>
  <c r="AL318" i="18" s="1"/>
  <c r="Z318" i="18"/>
  <c r="AA318" i="18" s="1"/>
  <c r="U318" i="18"/>
  <c r="T318" i="18"/>
  <c r="N318" i="18"/>
  <c r="P318" i="18" s="1"/>
  <c r="M318" i="18"/>
  <c r="O318" i="18" s="1"/>
  <c r="A318" i="18"/>
  <c r="A319" i="18" s="1"/>
  <c r="A320" i="18" s="1"/>
  <c r="A321" i="18" s="1"/>
  <c r="A322" i="18" s="1"/>
  <c r="A323" i="18" s="1"/>
  <c r="A324" i="18" s="1"/>
  <c r="A325" i="18" s="1"/>
  <c r="A326" i="18" s="1"/>
  <c r="A327" i="18" s="1"/>
  <c r="A328" i="18" s="1"/>
  <c r="AN317" i="18"/>
  <c r="AJ317" i="18"/>
  <c r="Y317" i="18"/>
  <c r="X317" i="18"/>
  <c r="S317" i="18"/>
  <c r="L317" i="18"/>
  <c r="AO316" i="18"/>
  <c r="AL316" i="18"/>
  <c r="AK316" i="18"/>
  <c r="AA316" i="18"/>
  <c r="Z316" i="18"/>
  <c r="U316" i="18"/>
  <c r="T316" i="18"/>
  <c r="P316" i="18"/>
  <c r="O316" i="18"/>
  <c r="N316" i="18"/>
  <c r="M316" i="18"/>
  <c r="AO315" i="18"/>
  <c r="AL315" i="18"/>
  <c r="AK315" i="18"/>
  <c r="Z315" i="18"/>
  <c r="AA315" i="18" s="1"/>
  <c r="U315" i="18"/>
  <c r="T315" i="18"/>
  <c r="P315" i="18"/>
  <c r="O315" i="18"/>
  <c r="N315" i="18"/>
  <c r="M315" i="18"/>
  <c r="AO314" i="18"/>
  <c r="AL314" i="18"/>
  <c r="AK314" i="18"/>
  <c r="Z314" i="18"/>
  <c r="AA314" i="18" s="1"/>
  <c r="U314" i="18"/>
  <c r="T314" i="18"/>
  <c r="P314" i="18"/>
  <c r="O314" i="18"/>
  <c r="N314" i="18"/>
  <c r="M314" i="18"/>
  <c r="AO313" i="18"/>
  <c r="AL313" i="18"/>
  <c r="AK313" i="18"/>
  <c r="Z313" i="18"/>
  <c r="AA313" i="18" s="1"/>
  <c r="U313" i="18"/>
  <c r="T313" i="18"/>
  <c r="P313" i="18"/>
  <c r="O313" i="18"/>
  <c r="N313" i="18"/>
  <c r="M313" i="18"/>
  <c r="AO312" i="18"/>
  <c r="AL312" i="18"/>
  <c r="AK312" i="18"/>
  <c r="Z312" i="18"/>
  <c r="AA312" i="18" s="1"/>
  <c r="U312" i="18"/>
  <c r="T312" i="18"/>
  <c r="P312" i="18"/>
  <c r="O312" i="18"/>
  <c r="N312" i="18"/>
  <c r="M312" i="18"/>
  <c r="AO311" i="18"/>
  <c r="AL311" i="18"/>
  <c r="AK311" i="18"/>
  <c r="Z311" i="18"/>
  <c r="AA311" i="18" s="1"/>
  <c r="U311" i="18"/>
  <c r="T311" i="18"/>
  <c r="P311" i="18"/>
  <c r="O311" i="18"/>
  <c r="N311" i="18"/>
  <c r="M311" i="18"/>
  <c r="AO310" i="18"/>
  <c r="AK310" i="18"/>
  <c r="AL310" i="18" s="1"/>
  <c r="Z310" i="18"/>
  <c r="AA310" i="18" s="1"/>
  <c r="U310" i="18"/>
  <c r="T310" i="18"/>
  <c r="P310" i="18"/>
  <c r="O310" i="18"/>
  <c r="N310" i="18"/>
  <c r="M310" i="18"/>
  <c r="AO309" i="18"/>
  <c r="AK309" i="18"/>
  <c r="AL309" i="18" s="1"/>
  <c r="Z309" i="18"/>
  <c r="AA309" i="18" s="1"/>
  <c r="U309" i="18"/>
  <c r="T309" i="18"/>
  <c r="N309" i="18"/>
  <c r="P309" i="18" s="1"/>
  <c r="M309" i="18"/>
  <c r="O309" i="18" s="1"/>
  <c r="A309" i="18"/>
  <c r="A310" i="18" s="1"/>
  <c r="A311" i="18" s="1"/>
  <c r="A312" i="18" s="1"/>
  <c r="A313" i="18" s="1"/>
  <c r="A314" i="18" s="1"/>
  <c r="A315" i="18" s="1"/>
  <c r="A316" i="18" s="1"/>
  <c r="AN308" i="18"/>
  <c r="AJ308" i="18"/>
  <c r="Y308" i="18"/>
  <c r="X308" i="18"/>
  <c r="S308" i="18"/>
  <c r="L308" i="18"/>
  <c r="AO307" i="18"/>
  <c r="AL307" i="18"/>
  <c r="AK307" i="18"/>
  <c r="AA307" i="18"/>
  <c r="Z307" i="18"/>
  <c r="U307" i="18"/>
  <c r="T307" i="18"/>
  <c r="P307" i="18"/>
  <c r="O307" i="18"/>
  <c r="N307" i="18"/>
  <c r="M307" i="18"/>
  <c r="AO306" i="18"/>
  <c r="AL306" i="18"/>
  <c r="AK306" i="18"/>
  <c r="AA306" i="18"/>
  <c r="Z306" i="18"/>
  <c r="U306" i="18"/>
  <c r="T306" i="18"/>
  <c r="P306" i="18"/>
  <c r="O306" i="18"/>
  <c r="N306" i="18"/>
  <c r="M306" i="18"/>
  <c r="AO305" i="18"/>
  <c r="AL305" i="18"/>
  <c r="AK305" i="18"/>
  <c r="Z305" i="18"/>
  <c r="AA305" i="18" s="1"/>
  <c r="U305" i="18"/>
  <c r="T305" i="18"/>
  <c r="P305" i="18"/>
  <c r="O305" i="18"/>
  <c r="N305" i="18"/>
  <c r="M305" i="18"/>
  <c r="AO304" i="18"/>
  <c r="AL304" i="18"/>
  <c r="AK304" i="18"/>
  <c r="Z304" i="18"/>
  <c r="AA304" i="18" s="1"/>
  <c r="U304" i="18"/>
  <c r="T304" i="18"/>
  <c r="P304" i="18"/>
  <c r="O304" i="18"/>
  <c r="N304" i="18"/>
  <c r="M304" i="18"/>
  <c r="AO303" i="18"/>
  <c r="AL303" i="18"/>
  <c r="AK303" i="18"/>
  <c r="AA303" i="18"/>
  <c r="Z303" i="18"/>
  <c r="U303" i="18"/>
  <c r="T303" i="18"/>
  <c r="P303" i="18"/>
  <c r="O303" i="18"/>
  <c r="N303" i="18"/>
  <c r="M303" i="18"/>
  <c r="AO302" i="18"/>
  <c r="AL302" i="18"/>
  <c r="AK302" i="18"/>
  <c r="Z302" i="18"/>
  <c r="AA302" i="18" s="1"/>
  <c r="X302" i="18"/>
  <c r="U302" i="18"/>
  <c r="T302" i="18"/>
  <c r="P302" i="18"/>
  <c r="O302" i="18"/>
  <c r="N302" i="18"/>
  <c r="M302" i="18"/>
  <c r="AO301" i="18"/>
  <c r="AL301" i="18"/>
  <c r="AK301" i="18"/>
  <c r="Z301" i="18"/>
  <c r="AA301" i="18" s="1"/>
  <c r="U301" i="18"/>
  <c r="T301" i="18"/>
  <c r="P301" i="18"/>
  <c r="O301" i="18"/>
  <c r="N301" i="18"/>
  <c r="M301" i="18"/>
  <c r="AO300" i="18"/>
  <c r="AL300" i="18"/>
  <c r="AK300" i="18"/>
  <c r="Z300" i="18"/>
  <c r="AA300" i="18" s="1"/>
  <c r="U300" i="18"/>
  <c r="T300" i="18"/>
  <c r="P300" i="18"/>
  <c r="O300" i="18"/>
  <c r="N300" i="18"/>
  <c r="M300" i="18"/>
  <c r="AO299" i="18"/>
  <c r="AL299" i="18"/>
  <c r="AK299" i="18"/>
  <c r="Z299" i="18"/>
  <c r="AA299" i="18" s="1"/>
  <c r="U299" i="18"/>
  <c r="T299" i="18"/>
  <c r="P299" i="18"/>
  <c r="O299" i="18"/>
  <c r="N299" i="18"/>
  <c r="M299" i="18"/>
  <c r="AO298" i="18"/>
  <c r="AL298" i="18"/>
  <c r="AK298" i="18"/>
  <c r="Z298" i="18"/>
  <c r="AA298" i="18" s="1"/>
  <c r="U298" i="18"/>
  <c r="T298" i="18"/>
  <c r="P298" i="18"/>
  <c r="O298" i="18"/>
  <c r="N298" i="18"/>
  <c r="M298" i="18"/>
  <c r="AO297" i="18"/>
  <c r="AL297" i="18"/>
  <c r="AK297" i="18"/>
  <c r="Z297" i="18"/>
  <c r="AA297" i="18" s="1"/>
  <c r="U297" i="18"/>
  <c r="T297" i="18"/>
  <c r="P297" i="18"/>
  <c r="O297" i="18"/>
  <c r="N297" i="18"/>
  <c r="M297" i="18"/>
  <c r="AO296" i="18"/>
  <c r="AL296" i="18"/>
  <c r="AK296" i="18"/>
  <c r="Z296" i="18"/>
  <c r="AA296" i="18" s="1"/>
  <c r="U296" i="18"/>
  <c r="T296" i="18"/>
  <c r="P296" i="18"/>
  <c r="O296" i="18"/>
  <c r="N296" i="18"/>
  <c r="M296" i="18"/>
  <c r="AO295" i="18"/>
  <c r="AL295" i="18"/>
  <c r="AK295" i="18"/>
  <c r="Z295" i="18"/>
  <c r="AA295" i="18" s="1"/>
  <c r="U295" i="18"/>
  <c r="T295" i="18"/>
  <c r="P295" i="18"/>
  <c r="O295" i="18"/>
  <c r="N295" i="18"/>
  <c r="M295" i="18"/>
  <c r="AO294" i="18"/>
  <c r="AK294" i="18"/>
  <c r="AL294" i="18" s="1"/>
  <c r="Z294" i="18"/>
  <c r="AA294" i="18" s="1"/>
  <c r="U294" i="18"/>
  <c r="T294" i="18"/>
  <c r="P294" i="18"/>
  <c r="O294" i="18"/>
  <c r="N294" i="18"/>
  <c r="M294" i="18"/>
  <c r="AO293" i="18"/>
  <c r="AK293" i="18"/>
  <c r="AL293" i="18" s="1"/>
  <c r="Z293" i="18"/>
  <c r="AA293" i="18" s="1"/>
  <c r="U293" i="18"/>
  <c r="T293" i="18"/>
  <c r="N293" i="18"/>
  <c r="P293" i="18" s="1"/>
  <c r="M293" i="18"/>
  <c r="O293" i="18" s="1"/>
  <c r="A293" i="18"/>
  <c r="A294" i="18" s="1"/>
  <c r="A295" i="18" s="1"/>
  <c r="A296" i="18" s="1"/>
  <c r="A297" i="18" s="1"/>
  <c r="A298" i="18" s="1"/>
  <c r="A299" i="18" s="1"/>
  <c r="A300" i="18" s="1"/>
  <c r="A301" i="18" s="1"/>
  <c r="A302" i="18" s="1"/>
  <c r="A303" i="18" s="1"/>
  <c r="A304" i="18" s="1"/>
  <c r="A305" i="18" s="1"/>
  <c r="A306" i="18" s="1"/>
  <c r="A307" i="18" s="1"/>
  <c r="AN292" i="18"/>
  <c r="AJ292" i="18"/>
  <c r="Y292" i="18"/>
  <c r="X292" i="18"/>
  <c r="S292" i="18"/>
  <c r="L292" i="18"/>
  <c r="AO291" i="18"/>
  <c r="AL291" i="18"/>
  <c r="AK291" i="18"/>
  <c r="AA291" i="18"/>
  <c r="Z291" i="18"/>
  <c r="U291" i="18"/>
  <c r="T291" i="18"/>
  <c r="P291" i="18"/>
  <c r="O291" i="18"/>
  <c r="N291" i="18"/>
  <c r="M291" i="18"/>
  <c r="AO290" i="18"/>
  <c r="AL290" i="18"/>
  <c r="AK290" i="18"/>
  <c r="AA290" i="18"/>
  <c r="Z290" i="18"/>
  <c r="U290" i="18"/>
  <c r="T290" i="18"/>
  <c r="P290" i="18"/>
  <c r="O290" i="18"/>
  <c r="N290" i="18"/>
  <c r="M290" i="18"/>
  <c r="AO289" i="18"/>
  <c r="AL289" i="18"/>
  <c r="AK289" i="18"/>
  <c r="AA289" i="18"/>
  <c r="Z289" i="18"/>
  <c r="U289" i="18"/>
  <c r="T289" i="18"/>
  <c r="P289" i="18"/>
  <c r="O289" i="18"/>
  <c r="N289" i="18"/>
  <c r="M289" i="18"/>
  <c r="AO288" i="18"/>
  <c r="AL288" i="18"/>
  <c r="AK288" i="18"/>
  <c r="AA288" i="18"/>
  <c r="Z288" i="18"/>
  <c r="U288" i="18"/>
  <c r="T288" i="18"/>
  <c r="P288" i="18"/>
  <c r="O288" i="18"/>
  <c r="N288" i="18"/>
  <c r="M288" i="18"/>
  <c r="AO287" i="18"/>
  <c r="AL287" i="18"/>
  <c r="AK287" i="18"/>
  <c r="AA287" i="18"/>
  <c r="Z287" i="18"/>
  <c r="U287" i="18"/>
  <c r="T287" i="18"/>
  <c r="P287" i="18"/>
  <c r="O287" i="18"/>
  <c r="N287" i="18"/>
  <c r="M287" i="18"/>
  <c r="AO286" i="18"/>
  <c r="AL286" i="18"/>
  <c r="AK286" i="18"/>
  <c r="AA286" i="18"/>
  <c r="Z286" i="18"/>
  <c r="U286" i="18"/>
  <c r="T286" i="18"/>
  <c r="N286" i="18"/>
  <c r="P286" i="18" s="1"/>
  <c r="M286" i="18"/>
  <c r="O286" i="18" s="1"/>
  <c r="A286" i="18"/>
  <c r="A287" i="18" s="1"/>
  <c r="A288" i="18" s="1"/>
  <c r="A289" i="18" s="1"/>
  <c r="A290" i="18" s="1"/>
  <c r="A291" i="18" s="1"/>
  <c r="AN285" i="18"/>
  <c r="AJ285" i="18"/>
  <c r="Y285" i="18"/>
  <c r="X285" i="18"/>
  <c r="S285" i="18"/>
  <c r="L285" i="18"/>
  <c r="AO284" i="18"/>
  <c r="AL284" i="18"/>
  <c r="AK284" i="18"/>
  <c r="AA284" i="18"/>
  <c r="Z284" i="18"/>
  <c r="U284" i="18"/>
  <c r="T284" i="18"/>
  <c r="P284" i="18"/>
  <c r="O284" i="18"/>
  <c r="N284" i="18"/>
  <c r="M284" i="18"/>
  <c r="AO283" i="18"/>
  <c r="AL283" i="18"/>
  <c r="AK283" i="18"/>
  <c r="AA283" i="18"/>
  <c r="Z283" i="18"/>
  <c r="U283" i="18"/>
  <c r="T283" i="18"/>
  <c r="P283" i="18"/>
  <c r="O283" i="18"/>
  <c r="N283" i="18"/>
  <c r="M283" i="18"/>
  <c r="AO282" i="18"/>
  <c r="AL282" i="18"/>
  <c r="AK282" i="18"/>
  <c r="Z282" i="18"/>
  <c r="AA282" i="18" s="1"/>
  <c r="U282" i="18"/>
  <c r="T282" i="18"/>
  <c r="P282" i="18"/>
  <c r="O282" i="18"/>
  <c r="N282" i="18"/>
  <c r="M282" i="18"/>
  <c r="AO281" i="18"/>
  <c r="AL281" i="18"/>
  <c r="AK281" i="18"/>
  <c r="Z281" i="18"/>
  <c r="AA281" i="18" s="1"/>
  <c r="U281" i="18"/>
  <c r="T281" i="18"/>
  <c r="P281" i="18"/>
  <c r="O281" i="18"/>
  <c r="N281" i="18"/>
  <c r="M281" i="18"/>
  <c r="AO280" i="18"/>
  <c r="AL280" i="18"/>
  <c r="AK280" i="18"/>
  <c r="Z280" i="18"/>
  <c r="AA280" i="18" s="1"/>
  <c r="U280" i="18"/>
  <c r="T280" i="18"/>
  <c r="P280" i="18"/>
  <c r="O280" i="18"/>
  <c r="N280" i="18"/>
  <c r="M280" i="18"/>
  <c r="AO279" i="18"/>
  <c r="AL279" i="18"/>
  <c r="AK279" i="18"/>
  <c r="Z279" i="18"/>
  <c r="AA279" i="18" s="1"/>
  <c r="U279" i="18"/>
  <c r="T279" i="18"/>
  <c r="P279" i="18"/>
  <c r="O279" i="18"/>
  <c r="N279" i="18"/>
  <c r="M279" i="18"/>
  <c r="AO278" i="18"/>
  <c r="AL278" i="18"/>
  <c r="AK278" i="18"/>
  <c r="Z278" i="18"/>
  <c r="AA278" i="18" s="1"/>
  <c r="U278" i="18"/>
  <c r="T278" i="18"/>
  <c r="P278" i="18"/>
  <c r="O278" i="18"/>
  <c r="N278" i="18"/>
  <c r="M278" i="18"/>
  <c r="AO277" i="18"/>
  <c r="AL277" i="18"/>
  <c r="AK277" i="18"/>
  <c r="Z277" i="18"/>
  <c r="AA277" i="18" s="1"/>
  <c r="U277" i="18"/>
  <c r="T277" i="18"/>
  <c r="P277" i="18"/>
  <c r="O277" i="18"/>
  <c r="N277" i="18"/>
  <c r="M277" i="18"/>
  <c r="AO276" i="18"/>
  <c r="AL276" i="18"/>
  <c r="AK276" i="18"/>
  <c r="Z276" i="18"/>
  <c r="AA276" i="18" s="1"/>
  <c r="U276" i="18"/>
  <c r="T276" i="18"/>
  <c r="P276" i="18"/>
  <c r="O276" i="18"/>
  <c r="N276" i="18"/>
  <c r="M276" i="18"/>
  <c r="AO275" i="18"/>
  <c r="AL275" i="18"/>
  <c r="AK275" i="18"/>
  <c r="Z275" i="18"/>
  <c r="AA275" i="18" s="1"/>
  <c r="U275" i="18"/>
  <c r="T275" i="18"/>
  <c r="P275" i="18"/>
  <c r="O275" i="18"/>
  <c r="N275" i="18"/>
  <c r="M275" i="18"/>
  <c r="AO274" i="18"/>
  <c r="AK274" i="18"/>
  <c r="AL274" i="18" s="1"/>
  <c r="Z274" i="18"/>
  <c r="AA274" i="18" s="1"/>
  <c r="U274" i="18"/>
  <c r="T274" i="18"/>
  <c r="N274" i="18"/>
  <c r="P274" i="18" s="1"/>
  <c r="M274" i="18"/>
  <c r="O274" i="18" s="1"/>
  <c r="A274" i="18"/>
  <c r="A275" i="18" s="1"/>
  <c r="A276" i="18" s="1"/>
  <c r="A277" i="18" s="1"/>
  <c r="A278" i="18" s="1"/>
  <c r="A279" i="18" s="1"/>
  <c r="A280" i="18" s="1"/>
  <c r="A281" i="18" s="1"/>
  <c r="A282" i="18" s="1"/>
  <c r="A283" i="18" s="1"/>
  <c r="A284" i="18" s="1"/>
  <c r="AN273" i="18"/>
  <c r="AJ273" i="18"/>
  <c r="Y273" i="18"/>
  <c r="X273" i="18"/>
  <c r="S273" i="18"/>
  <c r="L273" i="18"/>
  <c r="AO272" i="18"/>
  <c r="AL272" i="18"/>
  <c r="AK272" i="18"/>
  <c r="AA272" i="18"/>
  <c r="Z272" i="18"/>
  <c r="U272" i="18"/>
  <c r="T272" i="18"/>
  <c r="P272" i="18"/>
  <c r="O272" i="18"/>
  <c r="N272" i="18"/>
  <c r="M272" i="18"/>
  <c r="AO271" i="18"/>
  <c r="AL271" i="18"/>
  <c r="AK271" i="18"/>
  <c r="Z271" i="18"/>
  <c r="AA271" i="18" s="1"/>
  <c r="U271" i="18"/>
  <c r="T271" i="18"/>
  <c r="P271" i="18"/>
  <c r="O271" i="18"/>
  <c r="N271" i="18"/>
  <c r="M271" i="18"/>
  <c r="AO270" i="18"/>
  <c r="AL270" i="18"/>
  <c r="AK270" i="18"/>
  <c r="Z270" i="18"/>
  <c r="AA270" i="18" s="1"/>
  <c r="U270" i="18"/>
  <c r="T270" i="18"/>
  <c r="P270" i="18"/>
  <c r="O270" i="18"/>
  <c r="N270" i="18"/>
  <c r="M270" i="18"/>
  <c r="AO269" i="18"/>
  <c r="AL269" i="18"/>
  <c r="AK269" i="18"/>
  <c r="Z269" i="18"/>
  <c r="AA269" i="18" s="1"/>
  <c r="U269" i="18"/>
  <c r="T269" i="18"/>
  <c r="P269" i="18"/>
  <c r="O269" i="18"/>
  <c r="N269" i="18"/>
  <c r="M269" i="18"/>
  <c r="AO268" i="18"/>
  <c r="AL268" i="18"/>
  <c r="AK268" i="18"/>
  <c r="Z268" i="18"/>
  <c r="AA268" i="18" s="1"/>
  <c r="U268" i="18"/>
  <c r="T268" i="18"/>
  <c r="P268" i="18"/>
  <c r="O268" i="18"/>
  <c r="N268" i="18"/>
  <c r="M268" i="18"/>
  <c r="AO267" i="18"/>
  <c r="AL267" i="18"/>
  <c r="AK267" i="18"/>
  <c r="Z267" i="18"/>
  <c r="AA267" i="18" s="1"/>
  <c r="U267" i="18"/>
  <c r="T267" i="18"/>
  <c r="P267" i="18"/>
  <c r="O267" i="18"/>
  <c r="N267" i="18"/>
  <c r="M267" i="18"/>
  <c r="AO266" i="18"/>
  <c r="AL266" i="18"/>
  <c r="AK266" i="18"/>
  <c r="Z266" i="18"/>
  <c r="AA266" i="18" s="1"/>
  <c r="U266" i="18"/>
  <c r="T266" i="18"/>
  <c r="P266" i="18"/>
  <c r="O266" i="18"/>
  <c r="N266" i="18"/>
  <c r="M266" i="18"/>
  <c r="AO265" i="18"/>
  <c r="AL265" i="18"/>
  <c r="AK265" i="18"/>
  <c r="Z265" i="18"/>
  <c r="AA265" i="18" s="1"/>
  <c r="U265" i="18"/>
  <c r="T265" i="18"/>
  <c r="P265" i="18"/>
  <c r="O265" i="18"/>
  <c r="N265" i="18"/>
  <c r="M265" i="18"/>
  <c r="AO264" i="18"/>
  <c r="AL264" i="18"/>
  <c r="AK264" i="18"/>
  <c r="AA264" i="18"/>
  <c r="Z264" i="18"/>
  <c r="U264" i="18"/>
  <c r="T264" i="18"/>
  <c r="P264" i="18"/>
  <c r="O264" i="18"/>
  <c r="N264" i="18"/>
  <c r="M264" i="18"/>
  <c r="AO263" i="18"/>
  <c r="AL263" i="18"/>
  <c r="AK263" i="18"/>
  <c r="Z263" i="18"/>
  <c r="AA263" i="18" s="1"/>
  <c r="U263" i="18"/>
  <c r="T263" i="18"/>
  <c r="P263" i="18"/>
  <c r="O263" i="18"/>
  <c r="N263" i="18"/>
  <c r="M263" i="18"/>
  <c r="AO262" i="18"/>
  <c r="AL262" i="18"/>
  <c r="AK262" i="18"/>
  <c r="Z262" i="18"/>
  <c r="AA262" i="18" s="1"/>
  <c r="U262" i="18"/>
  <c r="T262" i="18"/>
  <c r="P262" i="18"/>
  <c r="O262" i="18"/>
  <c r="N262" i="18"/>
  <c r="M262" i="18"/>
  <c r="AO261" i="18"/>
  <c r="AL261" i="18"/>
  <c r="AK261" i="18"/>
  <c r="Z261" i="18"/>
  <c r="AA261" i="18" s="1"/>
  <c r="U261" i="18"/>
  <c r="T261" i="18"/>
  <c r="P261" i="18"/>
  <c r="O261" i="18"/>
  <c r="N261" i="18"/>
  <c r="M261" i="18"/>
  <c r="AO260" i="18"/>
  <c r="AK260" i="18"/>
  <c r="AL260" i="18" s="1"/>
  <c r="Z260" i="18"/>
  <c r="AA260" i="18" s="1"/>
  <c r="U260" i="18"/>
  <c r="T260" i="18"/>
  <c r="N260" i="18"/>
  <c r="P260" i="18" s="1"/>
  <c r="M260" i="18"/>
  <c r="O260" i="18" s="1"/>
  <c r="A260" i="18"/>
  <c r="A261" i="18" s="1"/>
  <c r="A262" i="18" s="1"/>
  <c r="A263" i="18" s="1"/>
  <c r="A264" i="18" s="1"/>
  <c r="A265" i="18" s="1"/>
  <c r="A266" i="18" s="1"/>
  <c r="A267" i="18" s="1"/>
  <c r="A268" i="18" s="1"/>
  <c r="A269" i="18" s="1"/>
  <c r="A270" i="18" s="1"/>
  <c r="A271" i="18" s="1"/>
  <c r="A272" i="18" s="1"/>
  <c r="AN259" i="18"/>
  <c r="AJ259" i="18"/>
  <c r="Y259" i="18"/>
  <c r="X259" i="18"/>
  <c r="S259" i="18"/>
  <c r="L259" i="18"/>
  <c r="AO258" i="18"/>
  <c r="AL258" i="18"/>
  <c r="AK258" i="18"/>
  <c r="AA258" i="18"/>
  <c r="Z258" i="18"/>
  <c r="U258" i="18"/>
  <c r="T258" i="18"/>
  <c r="P258" i="18"/>
  <c r="O258" i="18"/>
  <c r="N258" i="18"/>
  <c r="M258" i="18"/>
  <c r="AO257" i="18"/>
  <c r="AL257" i="18"/>
  <c r="AK257" i="18"/>
  <c r="Z257" i="18"/>
  <c r="AA257" i="18" s="1"/>
  <c r="U257" i="18"/>
  <c r="T257" i="18"/>
  <c r="P257" i="18"/>
  <c r="O257" i="18"/>
  <c r="N257" i="18"/>
  <c r="M257" i="18"/>
  <c r="AO256" i="18"/>
  <c r="AL256" i="18"/>
  <c r="AK256" i="18"/>
  <c r="Z256" i="18"/>
  <c r="AA256" i="18" s="1"/>
  <c r="U256" i="18"/>
  <c r="T256" i="18"/>
  <c r="P256" i="18"/>
  <c r="O256" i="18"/>
  <c r="N256" i="18"/>
  <c r="M256" i="18"/>
  <c r="AO255" i="18"/>
  <c r="AL255" i="18"/>
  <c r="AK255" i="18"/>
  <c r="Z255" i="18"/>
  <c r="AA255" i="18" s="1"/>
  <c r="U255" i="18"/>
  <c r="T255" i="18"/>
  <c r="P255" i="18"/>
  <c r="O255" i="18"/>
  <c r="N255" i="18"/>
  <c r="M255" i="18"/>
  <c r="AO254" i="18"/>
  <c r="AL254" i="18"/>
  <c r="AK254" i="18"/>
  <c r="Z254" i="18"/>
  <c r="AA254" i="18" s="1"/>
  <c r="U254" i="18"/>
  <c r="T254" i="18"/>
  <c r="P254" i="18"/>
  <c r="O254" i="18"/>
  <c r="N254" i="18"/>
  <c r="M254" i="18"/>
  <c r="AO253" i="18"/>
  <c r="AK253" i="18"/>
  <c r="AL253" i="18" s="1"/>
  <c r="Z253" i="18"/>
  <c r="AA253" i="18" s="1"/>
  <c r="U253" i="18"/>
  <c r="T253" i="18"/>
  <c r="P253" i="18"/>
  <c r="O253" i="18"/>
  <c r="N253" i="18"/>
  <c r="M253" i="18"/>
  <c r="AO252" i="18"/>
  <c r="AK252" i="18"/>
  <c r="AL252" i="18" s="1"/>
  <c r="Z252" i="18"/>
  <c r="AA252" i="18" s="1"/>
  <c r="U252" i="18"/>
  <c r="T252" i="18"/>
  <c r="N252" i="18"/>
  <c r="P252" i="18" s="1"/>
  <c r="M252" i="18"/>
  <c r="O252" i="18" s="1"/>
  <c r="A252" i="18"/>
  <c r="A253" i="18" s="1"/>
  <c r="A254" i="18" s="1"/>
  <c r="A255" i="18" s="1"/>
  <c r="A256" i="18" s="1"/>
  <c r="A257" i="18" s="1"/>
  <c r="A258" i="18" s="1"/>
  <c r="AN251" i="18"/>
  <c r="AJ251" i="18"/>
  <c r="Y251" i="18"/>
  <c r="X251" i="18"/>
  <c r="S251" i="18"/>
  <c r="L251" i="18"/>
  <c r="AO250" i="18"/>
  <c r="AL250" i="18"/>
  <c r="AK250" i="18"/>
  <c r="AA250" i="18"/>
  <c r="Z250" i="18"/>
  <c r="U250" i="18"/>
  <c r="T250" i="18"/>
  <c r="P250" i="18"/>
  <c r="O250" i="18"/>
  <c r="N250" i="18"/>
  <c r="M250" i="18"/>
  <c r="AO249" i="18"/>
  <c r="AL249" i="18"/>
  <c r="AK249" i="18"/>
  <c r="Z249" i="18"/>
  <c r="AA249" i="18" s="1"/>
  <c r="U249" i="18"/>
  <c r="T249" i="18"/>
  <c r="P249" i="18"/>
  <c r="O249" i="18"/>
  <c r="N249" i="18"/>
  <c r="M249" i="18"/>
  <c r="AO248" i="18"/>
  <c r="AL248" i="18"/>
  <c r="AK248" i="18"/>
  <c r="Z248" i="18"/>
  <c r="AA248" i="18" s="1"/>
  <c r="U248" i="18"/>
  <c r="T248" i="18"/>
  <c r="P248" i="18"/>
  <c r="O248" i="18"/>
  <c r="N248" i="18"/>
  <c r="M248" i="18"/>
  <c r="AO247" i="18"/>
  <c r="AL247" i="18"/>
  <c r="AK247" i="18"/>
  <c r="Z247" i="18"/>
  <c r="AA247" i="18" s="1"/>
  <c r="U247" i="18"/>
  <c r="T247" i="18"/>
  <c r="P247" i="18"/>
  <c r="O247" i="18"/>
  <c r="N247" i="18"/>
  <c r="M247" i="18"/>
  <c r="AO246" i="18"/>
  <c r="AL246" i="18"/>
  <c r="AK246" i="18"/>
  <c r="Z246" i="18"/>
  <c r="AA246" i="18" s="1"/>
  <c r="U246" i="18"/>
  <c r="T246" i="18"/>
  <c r="P246" i="18"/>
  <c r="O246" i="18"/>
  <c r="N246" i="18"/>
  <c r="M246" i="18"/>
  <c r="AO245" i="18"/>
  <c r="AL245" i="18"/>
  <c r="AK245" i="18"/>
  <c r="Z245" i="18"/>
  <c r="AA245" i="18" s="1"/>
  <c r="U245" i="18"/>
  <c r="T245" i="18"/>
  <c r="P245" i="18"/>
  <c r="O245" i="18"/>
  <c r="N245" i="18"/>
  <c r="M245" i="18"/>
  <c r="AO244" i="18"/>
  <c r="AL244" i="18"/>
  <c r="AK244" i="18"/>
  <c r="Z244" i="18"/>
  <c r="AA244" i="18" s="1"/>
  <c r="U244" i="18"/>
  <c r="T244" i="18"/>
  <c r="P244" i="18"/>
  <c r="O244" i="18"/>
  <c r="N244" i="18"/>
  <c r="M244" i="18"/>
  <c r="AO243" i="18"/>
  <c r="AL243" i="18"/>
  <c r="AK243" i="18"/>
  <c r="Z243" i="18"/>
  <c r="AA243" i="18" s="1"/>
  <c r="U243" i="18"/>
  <c r="T243" i="18"/>
  <c r="P243" i="18"/>
  <c r="O243" i="18"/>
  <c r="N243" i="18"/>
  <c r="M243" i="18"/>
  <c r="AO242" i="18"/>
  <c r="AL242" i="18"/>
  <c r="AK242" i="18"/>
  <c r="Z242" i="18"/>
  <c r="AA242" i="18" s="1"/>
  <c r="U242" i="18"/>
  <c r="T242" i="18"/>
  <c r="P242" i="18"/>
  <c r="O242" i="18"/>
  <c r="N242" i="18"/>
  <c r="M242" i="18"/>
  <c r="AO241" i="18"/>
  <c r="AL241" i="18"/>
  <c r="AK241" i="18"/>
  <c r="Z241" i="18"/>
  <c r="AA241" i="18" s="1"/>
  <c r="U241" i="18"/>
  <c r="T241" i="18"/>
  <c r="P241" i="18"/>
  <c r="O241" i="18"/>
  <c r="N241" i="18"/>
  <c r="M241" i="18"/>
  <c r="AO240" i="18"/>
  <c r="AK240" i="18"/>
  <c r="AL240" i="18" s="1"/>
  <c r="Z240" i="18"/>
  <c r="AA240" i="18" s="1"/>
  <c r="U240" i="18"/>
  <c r="T240" i="18"/>
  <c r="P240" i="18"/>
  <c r="O240" i="18"/>
  <c r="N240" i="18"/>
  <c r="M240" i="18"/>
  <c r="AO239" i="18"/>
  <c r="AK239" i="18"/>
  <c r="AL239" i="18" s="1"/>
  <c r="Z239" i="18"/>
  <c r="AA239" i="18" s="1"/>
  <c r="U239" i="18"/>
  <c r="T239" i="18"/>
  <c r="N239" i="18"/>
  <c r="P239" i="18" s="1"/>
  <c r="M239" i="18"/>
  <c r="O239" i="18" s="1"/>
  <c r="A239" i="18"/>
  <c r="A240" i="18" s="1"/>
  <c r="A241" i="18" s="1"/>
  <c r="A242" i="18" s="1"/>
  <c r="A243" i="18" s="1"/>
  <c r="A244" i="18" s="1"/>
  <c r="A245" i="18" s="1"/>
  <c r="A246" i="18" s="1"/>
  <c r="A247" i="18" s="1"/>
  <c r="A248" i="18" s="1"/>
  <c r="A249" i="18" s="1"/>
  <c r="A250" i="18" s="1"/>
  <c r="AN238" i="18"/>
  <c r="AJ238" i="18"/>
  <c r="Y238" i="18"/>
  <c r="X238" i="18"/>
  <c r="S238" i="18"/>
  <c r="L238" i="18"/>
  <c r="AO237" i="18"/>
  <c r="AL237" i="18"/>
  <c r="AK237" i="18"/>
  <c r="AA237" i="18"/>
  <c r="Z237" i="18"/>
  <c r="U237" i="18"/>
  <c r="T237" i="18"/>
  <c r="P237" i="18"/>
  <c r="O237" i="18"/>
  <c r="N237" i="18"/>
  <c r="M237" i="18"/>
  <c r="AO236" i="18"/>
  <c r="AL236" i="18"/>
  <c r="AK236" i="18"/>
  <c r="Z236" i="18"/>
  <c r="AA236" i="18" s="1"/>
  <c r="U236" i="18"/>
  <c r="T236" i="18"/>
  <c r="P236" i="18"/>
  <c r="O236" i="18"/>
  <c r="N236" i="18"/>
  <c r="M236" i="18"/>
  <c r="AO235" i="18"/>
  <c r="AL235" i="18"/>
  <c r="AK235" i="18"/>
  <c r="Z235" i="18"/>
  <c r="AA235" i="18" s="1"/>
  <c r="U235" i="18"/>
  <c r="T235" i="18"/>
  <c r="P235" i="18"/>
  <c r="O235" i="18"/>
  <c r="N235" i="18"/>
  <c r="M235" i="18"/>
  <c r="AO234" i="18"/>
  <c r="AL234" i="18"/>
  <c r="AK234" i="18"/>
  <c r="Z234" i="18"/>
  <c r="AA234" i="18" s="1"/>
  <c r="U234" i="18"/>
  <c r="T234" i="18"/>
  <c r="P234" i="18"/>
  <c r="O234" i="18"/>
  <c r="N234" i="18"/>
  <c r="M234" i="18"/>
  <c r="AO233" i="18"/>
  <c r="AL233" i="18"/>
  <c r="AK233" i="18"/>
  <c r="Z233" i="18"/>
  <c r="AA233" i="18" s="1"/>
  <c r="U233" i="18"/>
  <c r="T233" i="18"/>
  <c r="P233" i="18"/>
  <c r="O233" i="18"/>
  <c r="N233" i="18"/>
  <c r="M233" i="18"/>
  <c r="A233" i="18"/>
  <c r="A234" i="18" s="1"/>
  <c r="A235" i="18" s="1"/>
  <c r="A236" i="18" s="1"/>
  <c r="A237" i="18" s="1"/>
  <c r="AN232" i="18"/>
  <c r="AJ232" i="18"/>
  <c r="Y232" i="18"/>
  <c r="X232" i="18"/>
  <c r="S232" i="18"/>
  <c r="L232" i="18"/>
  <c r="AO231" i="18"/>
  <c r="AL231" i="18"/>
  <c r="AK231" i="18"/>
  <c r="AA231" i="18"/>
  <c r="Z231" i="18"/>
  <c r="U231" i="18"/>
  <c r="T231" i="18"/>
  <c r="P231" i="18"/>
  <c r="O231" i="18"/>
  <c r="N231" i="18"/>
  <c r="M231" i="18"/>
  <c r="AO230" i="18"/>
  <c r="AL230" i="18"/>
  <c r="AK230" i="18"/>
  <c r="Z230" i="18"/>
  <c r="AA230" i="18" s="1"/>
  <c r="U230" i="18"/>
  <c r="T230" i="18"/>
  <c r="P230" i="18"/>
  <c r="O230" i="18"/>
  <c r="N230" i="18"/>
  <c r="M230" i="18"/>
  <c r="AO229" i="18"/>
  <c r="AL229" i="18"/>
  <c r="AK229" i="18"/>
  <c r="Z229" i="18"/>
  <c r="AA229" i="18" s="1"/>
  <c r="U229" i="18"/>
  <c r="T229" i="18"/>
  <c r="P229" i="18"/>
  <c r="O229" i="18"/>
  <c r="N229" i="18"/>
  <c r="M229" i="18"/>
  <c r="AO228" i="18"/>
  <c r="AL228" i="18"/>
  <c r="AK228" i="18"/>
  <c r="Z228" i="18"/>
  <c r="AA228" i="18" s="1"/>
  <c r="U228" i="18"/>
  <c r="T228" i="18"/>
  <c r="P228" i="18"/>
  <c r="O228" i="18"/>
  <c r="N228" i="18"/>
  <c r="M228" i="18"/>
  <c r="AO227" i="18"/>
  <c r="AL227" i="18"/>
  <c r="AK227" i="18"/>
  <c r="Z227" i="18"/>
  <c r="AA227" i="18" s="1"/>
  <c r="U227" i="18"/>
  <c r="T227" i="18"/>
  <c r="P227" i="18"/>
  <c r="O227" i="18"/>
  <c r="N227" i="18"/>
  <c r="M227" i="18"/>
  <c r="A227" i="18"/>
  <c r="A228" i="18" s="1"/>
  <c r="A229" i="18" s="1"/>
  <c r="A230" i="18" s="1"/>
  <c r="A231" i="18" s="1"/>
  <c r="AN226" i="18"/>
  <c r="AJ226" i="18"/>
  <c r="Y226" i="18"/>
  <c r="X226" i="18"/>
  <c r="S226" i="18"/>
  <c r="L226" i="18"/>
  <c r="AO225" i="18"/>
  <c r="AL225" i="18"/>
  <c r="AK225" i="18"/>
  <c r="AA225" i="18"/>
  <c r="Z225" i="18"/>
  <c r="U225" i="18"/>
  <c r="T225" i="18"/>
  <c r="P225" i="18"/>
  <c r="O225" i="18"/>
  <c r="N225" i="18"/>
  <c r="M225" i="18"/>
  <c r="AO224" i="18"/>
  <c r="AL224" i="18"/>
  <c r="AK224" i="18"/>
  <c r="Z224" i="18"/>
  <c r="AA224" i="18" s="1"/>
  <c r="U224" i="18"/>
  <c r="T224" i="18"/>
  <c r="P224" i="18"/>
  <c r="O224" i="18"/>
  <c r="N224" i="18"/>
  <c r="M224" i="18"/>
  <c r="AO223" i="18"/>
  <c r="AL223" i="18"/>
  <c r="AK223" i="18"/>
  <c r="Z223" i="18"/>
  <c r="AA223" i="18" s="1"/>
  <c r="U223" i="18"/>
  <c r="T223" i="18"/>
  <c r="P223" i="18"/>
  <c r="O223" i="18"/>
  <c r="N223" i="18"/>
  <c r="M223" i="18"/>
  <c r="AO222" i="18"/>
  <c r="AL222" i="18"/>
  <c r="AK222" i="18"/>
  <c r="Z222" i="18"/>
  <c r="AA222" i="18" s="1"/>
  <c r="U222" i="18"/>
  <c r="T222" i="18"/>
  <c r="P222" i="18"/>
  <c r="O222" i="18"/>
  <c r="N222" i="18"/>
  <c r="M222" i="18"/>
  <c r="AO221" i="18"/>
  <c r="AL221" i="18"/>
  <c r="AK221" i="18"/>
  <c r="Z221" i="18"/>
  <c r="AA221" i="18" s="1"/>
  <c r="U221" i="18"/>
  <c r="T221" i="18"/>
  <c r="P221" i="18"/>
  <c r="O221" i="18"/>
  <c r="N221" i="18"/>
  <c r="M221" i="18"/>
  <c r="AO220" i="18"/>
  <c r="AL220" i="18"/>
  <c r="AK220" i="18"/>
  <c r="Z220" i="18"/>
  <c r="AA220" i="18" s="1"/>
  <c r="U220" i="18"/>
  <c r="T220" i="18"/>
  <c r="P220" i="18"/>
  <c r="O220" i="18"/>
  <c r="N220" i="18"/>
  <c r="M220" i="18"/>
  <c r="A220" i="18"/>
  <c r="A221" i="18" s="1"/>
  <c r="A222" i="18" s="1"/>
  <c r="A223" i="18" s="1"/>
  <c r="A224" i="18" s="1"/>
  <c r="A225" i="18" s="1"/>
  <c r="AN219" i="18"/>
  <c r="AJ219" i="18"/>
  <c r="Y219" i="18"/>
  <c r="X219" i="18"/>
  <c r="S219" i="18"/>
  <c r="L219" i="18"/>
  <c r="AO218" i="18"/>
  <c r="AL218" i="18"/>
  <c r="AK218" i="18"/>
  <c r="AA218" i="18"/>
  <c r="Z218" i="18"/>
  <c r="U218" i="18"/>
  <c r="T218" i="18"/>
  <c r="P218" i="18"/>
  <c r="O218" i="18"/>
  <c r="N218" i="18"/>
  <c r="M218" i="18"/>
  <c r="AO217" i="18"/>
  <c r="AL217" i="18"/>
  <c r="AK217" i="18"/>
  <c r="AA217" i="18"/>
  <c r="Z217" i="18"/>
  <c r="U217" i="18"/>
  <c r="T217" i="18"/>
  <c r="P217" i="18"/>
  <c r="O217" i="18"/>
  <c r="N217" i="18"/>
  <c r="M217" i="18"/>
  <c r="AO216" i="18"/>
  <c r="AL216" i="18"/>
  <c r="AK216" i="18"/>
  <c r="AA216" i="18"/>
  <c r="Z216" i="18"/>
  <c r="U216" i="18"/>
  <c r="T216" i="18"/>
  <c r="P216" i="18"/>
  <c r="O216" i="18"/>
  <c r="N216" i="18"/>
  <c r="M216" i="18"/>
  <c r="AO215" i="18"/>
  <c r="AL215" i="18"/>
  <c r="AK215" i="18"/>
  <c r="AA215" i="18"/>
  <c r="Z215" i="18"/>
  <c r="U215" i="18"/>
  <c r="T215" i="18"/>
  <c r="P215" i="18"/>
  <c r="O215" i="18"/>
  <c r="N215" i="18"/>
  <c r="M215" i="18"/>
  <c r="AO214" i="18"/>
  <c r="AL214" i="18"/>
  <c r="AK214" i="18"/>
  <c r="AA214" i="18"/>
  <c r="Z214" i="18"/>
  <c r="U214" i="18"/>
  <c r="T214" i="18"/>
  <c r="N214" i="18"/>
  <c r="P214" i="18" s="1"/>
  <c r="M214" i="18"/>
  <c r="O214" i="18" s="1"/>
  <c r="AO213" i="18"/>
  <c r="AL213" i="18"/>
  <c r="AK213" i="18"/>
  <c r="AA213" i="18"/>
  <c r="Z213" i="18"/>
  <c r="U213" i="18"/>
  <c r="T213" i="18"/>
  <c r="N213" i="18"/>
  <c r="P213" i="18" s="1"/>
  <c r="M213" i="18"/>
  <c r="O213" i="18" s="1"/>
  <c r="A213" i="18"/>
  <c r="A214" i="18" s="1"/>
  <c r="A215" i="18" s="1"/>
  <c r="A216" i="18" s="1"/>
  <c r="A217" i="18" s="1"/>
  <c r="A218" i="18" s="1"/>
  <c r="AN212" i="18"/>
  <c r="AJ212" i="18"/>
  <c r="Y212" i="18"/>
  <c r="X212" i="18"/>
  <c r="S212" i="18"/>
  <c r="L212" i="18"/>
  <c r="AO211" i="18"/>
  <c r="AL211" i="18"/>
  <c r="AK211" i="18"/>
  <c r="AA211" i="18"/>
  <c r="Z211" i="18"/>
  <c r="U211" i="18"/>
  <c r="T211" i="18"/>
  <c r="P211" i="18"/>
  <c r="O211" i="18"/>
  <c r="N211" i="18"/>
  <c r="M211" i="18"/>
  <c r="AO210" i="18"/>
  <c r="AL210" i="18"/>
  <c r="AK210" i="18"/>
  <c r="Z210" i="18"/>
  <c r="AA210" i="18" s="1"/>
  <c r="U210" i="18"/>
  <c r="T210" i="18"/>
  <c r="P210" i="18"/>
  <c r="O210" i="18"/>
  <c r="N210" i="18"/>
  <c r="M210" i="18"/>
  <c r="AO209" i="18"/>
  <c r="AL209" i="18"/>
  <c r="AK209" i="18"/>
  <c r="Z209" i="18"/>
  <c r="AA209" i="18" s="1"/>
  <c r="U209" i="18"/>
  <c r="T209" i="18"/>
  <c r="P209" i="18"/>
  <c r="O209" i="18"/>
  <c r="N209" i="18"/>
  <c r="M209" i="18"/>
  <c r="AO208" i="18"/>
  <c r="AL208" i="18"/>
  <c r="AK208" i="18"/>
  <c r="Z208" i="18"/>
  <c r="AA208" i="18" s="1"/>
  <c r="U208" i="18"/>
  <c r="T208" i="18"/>
  <c r="P208" i="18"/>
  <c r="O208" i="18"/>
  <c r="N208" i="18"/>
  <c r="M208" i="18"/>
  <c r="AO207" i="18"/>
  <c r="AL207" i="18"/>
  <c r="AK207" i="18"/>
  <c r="Z207" i="18"/>
  <c r="AA207" i="18" s="1"/>
  <c r="U207" i="18"/>
  <c r="T207" i="18"/>
  <c r="P207" i="18"/>
  <c r="O207" i="18"/>
  <c r="N207" i="18"/>
  <c r="M207" i="18"/>
  <c r="A207" i="18"/>
  <c r="A208" i="18" s="1"/>
  <c r="A209" i="18" s="1"/>
  <c r="A210" i="18" s="1"/>
  <c r="A211" i="18" s="1"/>
  <c r="AN206" i="18"/>
  <c r="AJ206" i="18"/>
  <c r="Y206" i="18"/>
  <c r="X206" i="18"/>
  <c r="S206" i="18"/>
  <c r="L206" i="18"/>
  <c r="AO205" i="18"/>
  <c r="AL205" i="18"/>
  <c r="AK205" i="18"/>
  <c r="AA205" i="18"/>
  <c r="Z205" i="18"/>
  <c r="U205" i="18"/>
  <c r="T205" i="18"/>
  <c r="P205" i="18"/>
  <c r="O205" i="18"/>
  <c r="N205" i="18"/>
  <c r="M205" i="18"/>
  <c r="AO204" i="18"/>
  <c r="AL204" i="18"/>
  <c r="AK204" i="18"/>
  <c r="Z204" i="18"/>
  <c r="AA204" i="18" s="1"/>
  <c r="U204" i="18"/>
  <c r="T204" i="18"/>
  <c r="P204" i="18"/>
  <c r="O204" i="18"/>
  <c r="N204" i="18"/>
  <c r="M204" i="18"/>
  <c r="AO203" i="18"/>
  <c r="AL203" i="18"/>
  <c r="AK203" i="18"/>
  <c r="Z203" i="18"/>
  <c r="AA203" i="18" s="1"/>
  <c r="U203" i="18"/>
  <c r="T203" i="18"/>
  <c r="P203" i="18"/>
  <c r="O203" i="18"/>
  <c r="N203" i="18"/>
  <c r="M203" i="18"/>
  <c r="AO202" i="18"/>
  <c r="AL202" i="18"/>
  <c r="AK202" i="18"/>
  <c r="Z202" i="18"/>
  <c r="AA202" i="18" s="1"/>
  <c r="U202" i="18"/>
  <c r="T202" i="18"/>
  <c r="P202" i="18"/>
  <c r="O202" i="18"/>
  <c r="N202" i="18"/>
  <c r="M202" i="18"/>
  <c r="AO201" i="18"/>
  <c r="AL201" i="18"/>
  <c r="AK201" i="18"/>
  <c r="Z201" i="18"/>
  <c r="AA201" i="18" s="1"/>
  <c r="U201" i="18"/>
  <c r="T201" i="18"/>
  <c r="P201" i="18"/>
  <c r="O201" i="18"/>
  <c r="N201" i="18"/>
  <c r="M201" i="18"/>
  <c r="AO200" i="18"/>
  <c r="AL200" i="18"/>
  <c r="AK200" i="18"/>
  <c r="Z200" i="18"/>
  <c r="AA200" i="18" s="1"/>
  <c r="U200" i="18"/>
  <c r="T200" i="18"/>
  <c r="P200" i="18"/>
  <c r="O200" i="18"/>
  <c r="N200" i="18"/>
  <c r="M200" i="18"/>
  <c r="AO199" i="18"/>
  <c r="AL199" i="18"/>
  <c r="AK199" i="18"/>
  <c r="Z199" i="18"/>
  <c r="AA199" i="18" s="1"/>
  <c r="U199" i="18"/>
  <c r="T199" i="18"/>
  <c r="P199" i="18"/>
  <c r="O199" i="18"/>
  <c r="N199" i="18"/>
  <c r="M199" i="18"/>
  <c r="AO198" i="18"/>
  <c r="AL198" i="18"/>
  <c r="AK198" i="18"/>
  <c r="Z198" i="18"/>
  <c r="AA198" i="18" s="1"/>
  <c r="T198" i="18"/>
  <c r="U198" i="18" s="1"/>
  <c r="P198" i="18"/>
  <c r="O198" i="18"/>
  <c r="N198" i="18"/>
  <c r="M198" i="18"/>
  <c r="A198" i="18"/>
  <c r="A199" i="18" s="1"/>
  <c r="A200" i="18" s="1"/>
  <c r="A201" i="18" s="1"/>
  <c r="A202" i="18" s="1"/>
  <c r="A203" i="18" s="1"/>
  <c r="A204" i="18" s="1"/>
  <c r="A205" i="18" s="1"/>
  <c r="AN197" i="18"/>
  <c r="AJ197" i="18"/>
  <c r="Y197" i="18"/>
  <c r="X197" i="18"/>
  <c r="S197" i="18"/>
  <c r="L197" i="18"/>
  <c r="AO196" i="18"/>
  <c r="AL196" i="18"/>
  <c r="AK196" i="18"/>
  <c r="AA196" i="18"/>
  <c r="Z196" i="18"/>
  <c r="U196" i="18"/>
  <c r="T196" i="18"/>
  <c r="P196" i="18"/>
  <c r="O196" i="18"/>
  <c r="N196" i="18"/>
  <c r="M196" i="18"/>
  <c r="AO195" i="18"/>
  <c r="AL195" i="18"/>
  <c r="AK195" i="18"/>
  <c r="Z195" i="18"/>
  <c r="AA195" i="18" s="1"/>
  <c r="U195" i="18"/>
  <c r="T195" i="18"/>
  <c r="P195" i="18"/>
  <c r="O195" i="18"/>
  <c r="N195" i="18"/>
  <c r="M195" i="18"/>
  <c r="AO194" i="18"/>
  <c r="AL194" i="18"/>
  <c r="AK194" i="18"/>
  <c r="Z194" i="18"/>
  <c r="AA194" i="18" s="1"/>
  <c r="U194" i="18"/>
  <c r="T194" i="18"/>
  <c r="P194" i="18"/>
  <c r="O194" i="18"/>
  <c r="N194" i="18"/>
  <c r="M194" i="18"/>
  <c r="AO193" i="18"/>
  <c r="AL193" i="18"/>
  <c r="AK193" i="18"/>
  <c r="Z193" i="18"/>
  <c r="AA193" i="18" s="1"/>
  <c r="U193" i="18"/>
  <c r="T193" i="18"/>
  <c r="P193" i="18"/>
  <c r="O193" i="18"/>
  <c r="N193" i="18"/>
  <c r="M193" i="18"/>
  <c r="AO192" i="18"/>
  <c r="AL192" i="18"/>
  <c r="AK192" i="18"/>
  <c r="Z192" i="18"/>
  <c r="AA192" i="18" s="1"/>
  <c r="U192" i="18"/>
  <c r="T192" i="18"/>
  <c r="P192" i="18"/>
  <c r="O192" i="18"/>
  <c r="N192" i="18"/>
  <c r="M192" i="18"/>
  <c r="AO191" i="18"/>
  <c r="AL191" i="18"/>
  <c r="AK191" i="18"/>
  <c r="Z191" i="18"/>
  <c r="AA191" i="18" s="1"/>
  <c r="U191" i="18"/>
  <c r="T191" i="18"/>
  <c r="P191" i="18"/>
  <c r="O191" i="18"/>
  <c r="N191" i="18"/>
  <c r="M191" i="18"/>
  <c r="AO190" i="18"/>
  <c r="AL190" i="18"/>
  <c r="AK190" i="18"/>
  <c r="Z190" i="18"/>
  <c r="AA190" i="18" s="1"/>
  <c r="U190" i="18"/>
  <c r="T190" i="18"/>
  <c r="P190" i="18"/>
  <c r="O190" i="18"/>
  <c r="N190" i="18"/>
  <c r="M190" i="18"/>
  <c r="AO189" i="18"/>
  <c r="AL189" i="18"/>
  <c r="AK189" i="18"/>
  <c r="Z189" i="18"/>
  <c r="AA189" i="18" s="1"/>
  <c r="U189" i="18"/>
  <c r="T189" i="18"/>
  <c r="P189" i="18"/>
  <c r="O189" i="18"/>
  <c r="N189" i="18"/>
  <c r="M189" i="18"/>
  <c r="AO188" i="18"/>
  <c r="AL188" i="18"/>
  <c r="AK188" i="18"/>
  <c r="Z188" i="18"/>
  <c r="AA188" i="18" s="1"/>
  <c r="U188" i="18"/>
  <c r="T188" i="18"/>
  <c r="P188" i="18"/>
  <c r="O188" i="18"/>
  <c r="N188" i="18"/>
  <c r="M188" i="18"/>
  <c r="AO187" i="18"/>
  <c r="AL187" i="18"/>
  <c r="AK187" i="18"/>
  <c r="Z187" i="18"/>
  <c r="AA187" i="18" s="1"/>
  <c r="U187" i="18"/>
  <c r="T187" i="18"/>
  <c r="P187" i="18"/>
  <c r="O187" i="18"/>
  <c r="N187" i="18"/>
  <c r="M187" i="18"/>
  <c r="A187" i="18"/>
  <c r="A188" i="18" s="1"/>
  <c r="A189" i="18" s="1"/>
  <c r="A190" i="18" s="1"/>
  <c r="A191" i="18" s="1"/>
  <c r="A192" i="18" s="1"/>
  <c r="A193" i="18" s="1"/>
  <c r="A194" i="18" s="1"/>
  <c r="A195" i="18" s="1"/>
  <c r="A196" i="18" s="1"/>
  <c r="AN186" i="18"/>
  <c r="AJ186" i="18"/>
  <c r="Y186" i="18"/>
  <c r="X186" i="18"/>
  <c r="S186" i="18"/>
  <c r="L186" i="18"/>
  <c r="AO185" i="18"/>
  <c r="AL185" i="18"/>
  <c r="AK185" i="18"/>
  <c r="AA185" i="18"/>
  <c r="Z185" i="18"/>
  <c r="U185" i="18"/>
  <c r="T185" i="18"/>
  <c r="P185" i="18"/>
  <c r="O185" i="18"/>
  <c r="N185" i="18"/>
  <c r="M185" i="18"/>
  <c r="AO184" i="18"/>
  <c r="AL184" i="18"/>
  <c r="AK184" i="18"/>
  <c r="Z184" i="18"/>
  <c r="AA184" i="18" s="1"/>
  <c r="U184" i="18"/>
  <c r="T184" i="18"/>
  <c r="P184" i="18"/>
  <c r="O184" i="18"/>
  <c r="N184" i="18"/>
  <c r="M184" i="18"/>
  <c r="AO183" i="18"/>
  <c r="AL183" i="18"/>
  <c r="AK183" i="18"/>
  <c r="Z183" i="18"/>
  <c r="AA183" i="18" s="1"/>
  <c r="U183" i="18"/>
  <c r="T183" i="18"/>
  <c r="P183" i="18"/>
  <c r="O183" i="18"/>
  <c r="N183" i="18"/>
  <c r="M183" i="18"/>
  <c r="AO182" i="18"/>
  <c r="AL182" i="18"/>
  <c r="AK182" i="18"/>
  <c r="Z182" i="18"/>
  <c r="AA182" i="18" s="1"/>
  <c r="U182" i="18"/>
  <c r="T182" i="18"/>
  <c r="P182" i="18"/>
  <c r="O182" i="18"/>
  <c r="N182" i="18"/>
  <c r="M182" i="18"/>
  <c r="AO181" i="18"/>
  <c r="AL181" i="18"/>
  <c r="AK181" i="18"/>
  <c r="Z181" i="18"/>
  <c r="AA181" i="18" s="1"/>
  <c r="U181" i="18"/>
  <c r="T181" i="18"/>
  <c r="P181" i="18"/>
  <c r="O181" i="18"/>
  <c r="N181" i="18"/>
  <c r="M181" i="18"/>
  <c r="AO180" i="18"/>
  <c r="AL180" i="18"/>
  <c r="AK180" i="18"/>
  <c r="Z180" i="18"/>
  <c r="AA180" i="18" s="1"/>
  <c r="U180" i="18"/>
  <c r="T180" i="18"/>
  <c r="P180" i="18"/>
  <c r="O180" i="18"/>
  <c r="N180" i="18"/>
  <c r="M180" i="18"/>
  <c r="AO179" i="18"/>
  <c r="AL179" i="18"/>
  <c r="AK179" i="18"/>
  <c r="Z179" i="18"/>
  <c r="AA179" i="18" s="1"/>
  <c r="T179" i="18"/>
  <c r="U179" i="18" s="1"/>
  <c r="P179" i="18"/>
  <c r="O179" i="18"/>
  <c r="N179" i="18"/>
  <c r="M179" i="18"/>
  <c r="AO178" i="18"/>
  <c r="AL178" i="18"/>
  <c r="AK178" i="18"/>
  <c r="Z178" i="18"/>
  <c r="AA178" i="18" s="1"/>
  <c r="T178" i="18"/>
  <c r="U178" i="18" s="1"/>
  <c r="P178" i="18"/>
  <c r="O178" i="18"/>
  <c r="N178" i="18"/>
  <c r="M178" i="18"/>
  <c r="AO177" i="18"/>
  <c r="AL177" i="18"/>
  <c r="AK177" i="18"/>
  <c r="Z177" i="18"/>
  <c r="AA177" i="18" s="1"/>
  <c r="T177" i="18"/>
  <c r="U177" i="18" s="1"/>
  <c r="P177" i="18"/>
  <c r="O177" i="18"/>
  <c r="N177" i="18"/>
  <c r="M177" i="18"/>
  <c r="AO176" i="18"/>
  <c r="AL176" i="18"/>
  <c r="AK176" i="18"/>
  <c r="Z176" i="18"/>
  <c r="AA176" i="18" s="1"/>
  <c r="T176" i="18"/>
  <c r="U176" i="18" s="1"/>
  <c r="P176" i="18"/>
  <c r="O176" i="18"/>
  <c r="N176" i="18"/>
  <c r="M176" i="18"/>
  <c r="A176" i="18"/>
  <c r="A177" i="18" s="1"/>
  <c r="A178" i="18" s="1"/>
  <c r="A179" i="18" s="1"/>
  <c r="A180" i="18" s="1"/>
  <c r="A181" i="18" s="1"/>
  <c r="A182" i="18" s="1"/>
  <c r="A183" i="18" s="1"/>
  <c r="A184" i="18" s="1"/>
  <c r="A185" i="18" s="1"/>
  <c r="AN175" i="18"/>
  <c r="AJ175" i="18"/>
  <c r="Y175" i="18"/>
  <c r="X175" i="18"/>
  <c r="S175" i="18"/>
  <c r="L175" i="18"/>
  <c r="AO174" i="18"/>
  <c r="AL174" i="18"/>
  <c r="AK174" i="18"/>
  <c r="AA174" i="18"/>
  <c r="Z174" i="18"/>
  <c r="U174" i="18"/>
  <c r="T174" i="18"/>
  <c r="P174" i="18"/>
  <c r="O174" i="18"/>
  <c r="N174" i="18"/>
  <c r="M174" i="18"/>
  <c r="AO173" i="18"/>
  <c r="AL173" i="18"/>
  <c r="AK173" i="18"/>
  <c r="Z173" i="18"/>
  <c r="AA173" i="18" s="1"/>
  <c r="U173" i="18"/>
  <c r="T173" i="18"/>
  <c r="P173" i="18"/>
  <c r="O173" i="18"/>
  <c r="N173" i="18"/>
  <c r="M173" i="18"/>
  <c r="AO172" i="18"/>
  <c r="AL172" i="18"/>
  <c r="AK172" i="18"/>
  <c r="Z172" i="18"/>
  <c r="AA172" i="18" s="1"/>
  <c r="U172" i="18"/>
  <c r="T172" i="18"/>
  <c r="P172" i="18"/>
  <c r="O172" i="18"/>
  <c r="N172" i="18"/>
  <c r="M172" i="18"/>
  <c r="AO171" i="18"/>
  <c r="AL171" i="18"/>
  <c r="AK171" i="18"/>
  <c r="Z171" i="18"/>
  <c r="AA171" i="18" s="1"/>
  <c r="U171" i="18"/>
  <c r="T171" i="18"/>
  <c r="P171" i="18"/>
  <c r="O171" i="18"/>
  <c r="N171" i="18"/>
  <c r="M171" i="18"/>
  <c r="AO170" i="18"/>
  <c r="AL170" i="18"/>
  <c r="AK170" i="18"/>
  <c r="Z170" i="18"/>
  <c r="X170" i="18"/>
  <c r="X168" i="18" s="1"/>
  <c r="U170" i="18"/>
  <c r="T170" i="18"/>
  <c r="P170" i="18"/>
  <c r="O170" i="18"/>
  <c r="N170" i="18"/>
  <c r="M170" i="18"/>
  <c r="AO169" i="18"/>
  <c r="AL169" i="18"/>
  <c r="AK169" i="18"/>
  <c r="Z169" i="18"/>
  <c r="AA169" i="18" s="1"/>
  <c r="U169" i="18"/>
  <c r="T169" i="18"/>
  <c r="P169" i="18"/>
  <c r="O169" i="18"/>
  <c r="N169" i="18"/>
  <c r="M169" i="18"/>
  <c r="A169" i="18"/>
  <c r="A170" i="18" s="1"/>
  <c r="A171" i="18" s="1"/>
  <c r="A172" i="18" s="1"/>
  <c r="A173" i="18" s="1"/>
  <c r="A174" i="18" s="1"/>
  <c r="AN168" i="18"/>
  <c r="AJ168" i="18"/>
  <c r="Y168" i="18"/>
  <c r="S168" i="18"/>
  <c r="L168" i="18"/>
  <c r="AO167" i="18"/>
  <c r="AL167" i="18"/>
  <c r="AK167" i="18"/>
  <c r="AA167" i="18"/>
  <c r="Z167" i="18"/>
  <c r="U167" i="18"/>
  <c r="T167" i="18"/>
  <c r="P167" i="18"/>
  <c r="O167" i="18"/>
  <c r="N167" i="18"/>
  <c r="M167" i="18"/>
  <c r="AO166" i="18"/>
  <c r="AL166" i="18"/>
  <c r="AK166" i="18"/>
  <c r="AA166" i="18"/>
  <c r="Z166" i="18"/>
  <c r="U166" i="18"/>
  <c r="T166" i="18"/>
  <c r="P166" i="18"/>
  <c r="O166" i="18"/>
  <c r="N166" i="18"/>
  <c r="M166" i="18"/>
  <c r="AO165" i="18"/>
  <c r="AL165" i="18"/>
  <c r="AK165" i="18"/>
  <c r="AA165" i="18"/>
  <c r="Z165" i="18"/>
  <c r="U165" i="18"/>
  <c r="T165" i="18"/>
  <c r="P165" i="18"/>
  <c r="O165" i="18"/>
  <c r="N165" i="18"/>
  <c r="M165" i="18"/>
  <c r="AO164" i="18"/>
  <c r="AL164" i="18"/>
  <c r="AK164" i="18"/>
  <c r="AA164" i="18"/>
  <c r="Z164" i="18"/>
  <c r="U164" i="18"/>
  <c r="T164" i="18"/>
  <c r="P164" i="18"/>
  <c r="O164" i="18"/>
  <c r="N164" i="18"/>
  <c r="M164" i="18"/>
  <c r="AO163" i="18"/>
  <c r="AL163" i="18"/>
  <c r="AK163" i="18"/>
  <c r="AA163" i="18"/>
  <c r="Z163" i="18"/>
  <c r="U163" i="18"/>
  <c r="T163" i="18"/>
  <c r="P163" i="18"/>
  <c r="O163" i="18"/>
  <c r="N163" i="18"/>
  <c r="M163" i="18"/>
  <c r="AO162" i="18"/>
  <c r="AL162" i="18"/>
  <c r="AK162" i="18"/>
  <c r="AA162" i="18"/>
  <c r="Z162" i="18"/>
  <c r="U162" i="18"/>
  <c r="T162" i="18"/>
  <c r="M162" i="18"/>
  <c r="O162" i="18" s="1"/>
  <c r="A162" i="18"/>
  <c r="A163" i="18" s="1"/>
  <c r="A164" i="18" s="1"/>
  <c r="A165" i="18" s="1"/>
  <c r="A166" i="18" s="1"/>
  <c r="A167" i="18" s="1"/>
  <c r="AN161" i="18"/>
  <c r="AJ161" i="18"/>
  <c r="Y161" i="18"/>
  <c r="X161" i="18"/>
  <c r="S161" i="18"/>
  <c r="L161" i="18"/>
  <c r="AO160" i="18"/>
  <c r="AL160" i="18"/>
  <c r="AK160" i="18"/>
  <c r="AA160" i="18"/>
  <c r="Z160" i="18"/>
  <c r="U160" i="18"/>
  <c r="T160" i="18"/>
  <c r="P160" i="18"/>
  <c r="O160" i="18"/>
  <c r="N160" i="18"/>
  <c r="M160" i="18"/>
  <c r="AO159" i="18"/>
  <c r="AL159" i="18"/>
  <c r="AK159" i="18"/>
  <c r="AA159" i="18"/>
  <c r="Z159" i="18"/>
  <c r="T159" i="18"/>
  <c r="U159" i="18" s="1"/>
  <c r="P159" i="18"/>
  <c r="O159" i="18"/>
  <c r="N159" i="18"/>
  <c r="M159" i="18"/>
  <c r="AO158" i="18"/>
  <c r="AL158" i="18"/>
  <c r="AK158" i="18"/>
  <c r="AA158" i="18"/>
  <c r="Z158" i="18"/>
  <c r="T158" i="18"/>
  <c r="U158" i="18" s="1"/>
  <c r="P158" i="18"/>
  <c r="O158" i="18"/>
  <c r="N158" i="18"/>
  <c r="M158" i="18"/>
  <c r="AO157" i="18"/>
  <c r="AL157" i="18"/>
  <c r="AK157" i="18"/>
  <c r="AA157" i="18"/>
  <c r="Z157" i="18"/>
  <c r="T157" i="18"/>
  <c r="U157" i="18" s="1"/>
  <c r="P157" i="18"/>
  <c r="O157" i="18"/>
  <c r="N157" i="18"/>
  <c r="M157" i="18"/>
  <c r="AO156" i="18"/>
  <c r="AL156" i="18"/>
  <c r="AK156" i="18"/>
  <c r="AA156" i="18"/>
  <c r="Z156" i="18"/>
  <c r="T156" i="18"/>
  <c r="U156" i="18" s="1"/>
  <c r="P156" i="18"/>
  <c r="O156" i="18"/>
  <c r="N156" i="18"/>
  <c r="M156" i="18"/>
  <c r="AO155" i="18"/>
  <c r="AL155" i="18"/>
  <c r="AK155" i="18"/>
  <c r="AA155" i="18"/>
  <c r="Z155" i="18"/>
  <c r="T155" i="18"/>
  <c r="U155" i="18" s="1"/>
  <c r="P155" i="18"/>
  <c r="O155" i="18"/>
  <c r="N155" i="18"/>
  <c r="M155" i="18"/>
  <c r="AO154" i="18"/>
  <c r="AL154" i="18"/>
  <c r="AK154" i="18"/>
  <c r="AA154" i="18"/>
  <c r="Z154" i="18"/>
  <c r="T154" i="18"/>
  <c r="U154" i="18" s="1"/>
  <c r="P154" i="18"/>
  <c r="O154" i="18"/>
  <c r="N154" i="18"/>
  <c r="M154" i="18"/>
  <c r="AO153" i="18"/>
  <c r="AL153" i="18"/>
  <c r="AK153" i="18"/>
  <c r="AA153" i="18"/>
  <c r="Z153" i="18"/>
  <c r="T153" i="18"/>
  <c r="U153" i="18" s="1"/>
  <c r="P153" i="18"/>
  <c r="O153" i="18"/>
  <c r="N153" i="18"/>
  <c r="M153" i="18"/>
  <c r="AO152" i="18"/>
  <c r="AL152" i="18"/>
  <c r="AK152" i="18"/>
  <c r="AA152" i="18"/>
  <c r="Z152" i="18"/>
  <c r="T152" i="18"/>
  <c r="U152" i="18" s="1"/>
  <c r="P152" i="18"/>
  <c r="O152" i="18"/>
  <c r="N152" i="18"/>
  <c r="M152" i="18"/>
  <c r="AO151" i="18"/>
  <c r="AL151" i="18"/>
  <c r="AK151" i="18"/>
  <c r="AA151" i="18"/>
  <c r="Z151" i="18"/>
  <c r="T151" i="18"/>
  <c r="U151" i="18" s="1"/>
  <c r="P151" i="18"/>
  <c r="O151" i="18"/>
  <c r="N151" i="18"/>
  <c r="M151" i="18"/>
  <c r="AO150" i="18"/>
  <c r="AL150" i="18"/>
  <c r="AK150" i="18"/>
  <c r="AA150" i="18"/>
  <c r="Z150" i="18"/>
  <c r="T150" i="18"/>
  <c r="U150" i="18" s="1"/>
  <c r="P150" i="18"/>
  <c r="O150" i="18"/>
  <c r="N150" i="18"/>
  <c r="M150" i="18"/>
  <c r="AO149" i="18"/>
  <c r="AL149" i="18"/>
  <c r="AK149" i="18"/>
  <c r="AA149" i="18"/>
  <c r="Z149" i="18"/>
  <c r="T149" i="18"/>
  <c r="U149" i="18" s="1"/>
  <c r="P149" i="18"/>
  <c r="O149" i="18"/>
  <c r="N149" i="18"/>
  <c r="M149" i="18"/>
  <c r="AO148" i="18"/>
  <c r="AL148" i="18"/>
  <c r="AK148" i="18"/>
  <c r="AA148" i="18"/>
  <c r="Z148" i="18"/>
  <c r="T148" i="18"/>
  <c r="U148" i="18" s="1"/>
  <c r="P148" i="18"/>
  <c r="O148" i="18"/>
  <c r="N148" i="18"/>
  <c r="M148" i="18"/>
  <c r="AO147" i="18"/>
  <c r="AL147" i="18"/>
  <c r="AK147" i="18"/>
  <c r="AA147" i="18"/>
  <c r="Z147" i="18"/>
  <c r="T147" i="18"/>
  <c r="U147" i="18" s="1"/>
  <c r="P147" i="18"/>
  <c r="O147" i="18"/>
  <c r="N147" i="18"/>
  <c r="M147" i="18"/>
  <c r="AO146" i="18"/>
  <c r="AL146" i="18"/>
  <c r="AK146" i="18"/>
  <c r="AA146" i="18"/>
  <c r="Z146" i="18"/>
  <c r="T146" i="18"/>
  <c r="U146" i="18" s="1"/>
  <c r="P146" i="18"/>
  <c r="O146" i="18"/>
  <c r="N146" i="18"/>
  <c r="M146" i="18"/>
  <c r="AO145" i="18"/>
  <c r="AL145" i="18"/>
  <c r="AK145" i="18"/>
  <c r="AA145" i="18"/>
  <c r="Z145" i="18"/>
  <c r="T145" i="18"/>
  <c r="U145" i="18" s="1"/>
  <c r="P145" i="18"/>
  <c r="O145" i="18"/>
  <c r="N145" i="18"/>
  <c r="M145" i="18"/>
  <c r="AO144" i="18"/>
  <c r="AL144" i="18"/>
  <c r="AK144" i="18"/>
  <c r="AA144" i="18"/>
  <c r="Z144" i="18"/>
  <c r="T144" i="18"/>
  <c r="U144" i="18" s="1"/>
  <c r="P144" i="18"/>
  <c r="O144" i="18"/>
  <c r="N144" i="18"/>
  <c r="M144" i="18"/>
  <c r="AO143" i="18"/>
  <c r="AL143" i="18"/>
  <c r="AK143" i="18"/>
  <c r="AA143" i="18"/>
  <c r="Z143" i="18"/>
  <c r="T143" i="18"/>
  <c r="U143" i="18" s="1"/>
  <c r="P143" i="18"/>
  <c r="O143" i="18"/>
  <c r="N143" i="18"/>
  <c r="M143" i="18"/>
  <c r="AO142" i="18"/>
  <c r="AL142" i="18"/>
  <c r="AK142" i="18"/>
  <c r="AA142" i="18"/>
  <c r="Z142" i="18"/>
  <c r="T142" i="18"/>
  <c r="U142" i="18" s="1"/>
  <c r="P142" i="18"/>
  <c r="O142" i="18"/>
  <c r="N142" i="18"/>
  <c r="M142" i="18"/>
  <c r="AO141" i="18"/>
  <c r="AL141" i="18"/>
  <c r="AK141" i="18"/>
  <c r="AA141" i="18"/>
  <c r="Z141" i="18"/>
  <c r="T141" i="18"/>
  <c r="U141" i="18" s="1"/>
  <c r="P141" i="18"/>
  <c r="O141" i="18"/>
  <c r="N141" i="18"/>
  <c r="M141" i="18"/>
  <c r="AO140" i="18"/>
  <c r="AL140" i="18"/>
  <c r="AK140" i="18"/>
  <c r="Z140" i="18"/>
  <c r="AA140" i="18" s="1"/>
  <c r="T140" i="18"/>
  <c r="U140" i="18" s="1"/>
  <c r="P140" i="18"/>
  <c r="O140" i="18"/>
  <c r="N140" i="18"/>
  <c r="M140" i="18"/>
  <c r="AO139" i="18"/>
  <c r="AL139" i="18"/>
  <c r="AK139" i="18"/>
  <c r="Z139" i="18"/>
  <c r="AA139" i="18" s="1"/>
  <c r="T139" i="18"/>
  <c r="U139" i="18" s="1"/>
  <c r="P139" i="18"/>
  <c r="O139" i="18"/>
  <c r="N139" i="18"/>
  <c r="M139" i="18"/>
  <c r="AO138" i="18"/>
  <c r="AL138" i="18"/>
  <c r="AK138" i="18"/>
  <c r="Z138" i="18"/>
  <c r="AA138" i="18" s="1"/>
  <c r="T138" i="18"/>
  <c r="U138" i="18" s="1"/>
  <c r="P138" i="18"/>
  <c r="O138" i="18"/>
  <c r="N138" i="18"/>
  <c r="M138" i="18"/>
  <c r="AO137" i="18"/>
  <c r="AL137" i="18"/>
  <c r="AK137" i="18"/>
  <c r="Z137" i="18"/>
  <c r="AA137" i="18" s="1"/>
  <c r="T137" i="18"/>
  <c r="U137" i="18" s="1"/>
  <c r="P137" i="18"/>
  <c r="O137" i="18"/>
  <c r="N137" i="18"/>
  <c r="M137" i="18"/>
  <c r="AO136" i="18"/>
  <c r="AL136" i="18"/>
  <c r="AK136" i="18"/>
  <c r="Z136" i="18"/>
  <c r="AA136" i="18" s="1"/>
  <c r="T136" i="18"/>
  <c r="U136" i="18" s="1"/>
  <c r="P136" i="18"/>
  <c r="O136" i="18"/>
  <c r="N136" i="18"/>
  <c r="M136" i="18"/>
  <c r="AO135" i="18"/>
  <c r="AL135" i="18"/>
  <c r="AK135" i="18"/>
  <c r="Z135" i="18"/>
  <c r="AA135" i="18" s="1"/>
  <c r="T135" i="18"/>
  <c r="U135" i="18" s="1"/>
  <c r="P135" i="18"/>
  <c r="O135" i="18"/>
  <c r="N135" i="18"/>
  <c r="M135" i="18"/>
  <c r="AO134" i="18"/>
  <c r="AL134" i="18"/>
  <c r="AK134" i="18"/>
  <c r="Z134" i="18"/>
  <c r="AA134" i="18" s="1"/>
  <c r="T134" i="18"/>
  <c r="U134" i="18" s="1"/>
  <c r="P134" i="18"/>
  <c r="O134" i="18"/>
  <c r="N134" i="18"/>
  <c r="M134" i="18"/>
  <c r="A134" i="18"/>
  <c r="A135" i="18" s="1"/>
  <c r="A136" i="18" s="1"/>
  <c r="A137" i="18" s="1"/>
  <c r="A138" i="18" s="1"/>
  <c r="A139" i="18" s="1"/>
  <c r="A140" i="18" s="1"/>
  <c r="A141" i="18" s="1"/>
  <c r="A142" i="18" s="1"/>
  <c r="A143" i="18" s="1"/>
  <c r="A144" i="18" s="1"/>
  <c r="A145" i="18" s="1"/>
  <c r="A146" i="18" s="1"/>
  <c r="A147" i="18" s="1"/>
  <c r="A148" i="18" s="1"/>
  <c r="A149" i="18" s="1"/>
  <c r="A150" i="18" s="1"/>
  <c r="A151" i="18" s="1"/>
  <c r="A152" i="18" s="1"/>
  <c r="A153" i="18" s="1"/>
  <c r="A154" i="18" s="1"/>
  <c r="A155" i="18" s="1"/>
  <c r="A156" i="18" s="1"/>
  <c r="A157" i="18" s="1"/>
  <c r="A158" i="18" s="1"/>
  <c r="A159" i="18" s="1"/>
  <c r="A160" i="18" s="1"/>
  <c r="AN133" i="18"/>
  <c r="AJ133" i="18"/>
  <c r="Y133" i="18"/>
  <c r="X133" i="18"/>
  <c r="S133" i="18"/>
  <c r="L133" i="18"/>
  <c r="AO132" i="18"/>
  <c r="AL132" i="18"/>
  <c r="AK132" i="18"/>
  <c r="AA132" i="18"/>
  <c r="Z132" i="18"/>
  <c r="U132" i="18"/>
  <c r="T132" i="18"/>
  <c r="P132" i="18"/>
  <c r="O132" i="18"/>
  <c r="N132" i="18"/>
  <c r="M132" i="18"/>
  <c r="AO131" i="18"/>
  <c r="AL131" i="18"/>
  <c r="AK131" i="18"/>
  <c r="AA131" i="18"/>
  <c r="Z131" i="18"/>
  <c r="U131" i="18"/>
  <c r="T131" i="18"/>
  <c r="P131" i="18"/>
  <c r="O131" i="18"/>
  <c r="N131" i="18"/>
  <c r="M131" i="18"/>
  <c r="AO130" i="18"/>
  <c r="AL130" i="18"/>
  <c r="AK130" i="18"/>
  <c r="AA130" i="18"/>
  <c r="Z130" i="18"/>
  <c r="U130" i="18"/>
  <c r="T130" i="18"/>
  <c r="P130" i="18"/>
  <c r="O130" i="18"/>
  <c r="N130" i="18"/>
  <c r="M130" i="18"/>
  <c r="AO129" i="18"/>
  <c r="AL129" i="18"/>
  <c r="AK129" i="18"/>
  <c r="AA129" i="18"/>
  <c r="Z129" i="18"/>
  <c r="U129" i="18"/>
  <c r="T129" i="18"/>
  <c r="P129" i="18"/>
  <c r="O129" i="18"/>
  <c r="N129" i="18"/>
  <c r="M129" i="18"/>
  <c r="AO128" i="18"/>
  <c r="AL128" i="18"/>
  <c r="AK128" i="18"/>
  <c r="Z128" i="18"/>
  <c r="X128" i="18"/>
  <c r="X120" i="18" s="1"/>
  <c r="U128" i="18"/>
  <c r="T128" i="18"/>
  <c r="P128" i="18"/>
  <c r="O128" i="18"/>
  <c r="N128" i="18"/>
  <c r="M128" i="18"/>
  <c r="AO127" i="18"/>
  <c r="AL127" i="18"/>
  <c r="AK127" i="18"/>
  <c r="Z127" i="18"/>
  <c r="AA127" i="18" s="1"/>
  <c r="U127" i="18"/>
  <c r="T127" i="18"/>
  <c r="P127" i="18"/>
  <c r="O127" i="18"/>
  <c r="N127" i="18"/>
  <c r="M127" i="18"/>
  <c r="AO126" i="18"/>
  <c r="AL126" i="18"/>
  <c r="AK126" i="18"/>
  <c r="Z126" i="18"/>
  <c r="X126" i="18"/>
  <c r="U126" i="18"/>
  <c r="T126" i="18"/>
  <c r="P126" i="18"/>
  <c r="O126" i="18"/>
  <c r="N126" i="18"/>
  <c r="M126" i="18"/>
  <c r="AO125" i="18"/>
  <c r="AL125" i="18"/>
  <c r="AK125" i="18"/>
  <c r="Z125" i="18"/>
  <c r="AA125" i="18" s="1"/>
  <c r="U125" i="18"/>
  <c r="T125" i="18"/>
  <c r="P125" i="18"/>
  <c r="O125" i="18"/>
  <c r="N125" i="18"/>
  <c r="M125" i="18"/>
  <c r="AO124" i="18"/>
  <c r="AL124" i="18"/>
  <c r="AK124" i="18"/>
  <c r="Z124" i="18"/>
  <c r="AA124" i="18" s="1"/>
  <c r="U124" i="18"/>
  <c r="T124" i="18"/>
  <c r="P124" i="18"/>
  <c r="O124" i="18"/>
  <c r="N124" i="18"/>
  <c r="M124" i="18"/>
  <c r="AO123" i="18"/>
  <c r="AL123" i="18"/>
  <c r="AK123" i="18"/>
  <c r="Z123" i="18"/>
  <c r="X123" i="18"/>
  <c r="U123" i="18"/>
  <c r="T123" i="18"/>
  <c r="P123" i="18"/>
  <c r="O123" i="18"/>
  <c r="N123" i="18"/>
  <c r="M123" i="18"/>
  <c r="AO122" i="18"/>
  <c r="AL122" i="18"/>
  <c r="AK122" i="18"/>
  <c r="Z122" i="18"/>
  <c r="AA122" i="18" s="1"/>
  <c r="U122" i="18"/>
  <c r="T122" i="18"/>
  <c r="P122" i="18"/>
  <c r="O122" i="18"/>
  <c r="N122" i="18"/>
  <c r="M122" i="18"/>
  <c r="AO121" i="18"/>
  <c r="AL121" i="18"/>
  <c r="AK121" i="18"/>
  <c r="Z121" i="18"/>
  <c r="X121" i="18"/>
  <c r="U121" i="18"/>
  <c r="T121" i="18"/>
  <c r="P121" i="18"/>
  <c r="O121" i="18"/>
  <c r="N121" i="18"/>
  <c r="M121" i="18"/>
  <c r="A121" i="18"/>
  <c r="A122" i="18" s="1"/>
  <c r="A123" i="18" s="1"/>
  <c r="A124" i="18" s="1"/>
  <c r="A125" i="18" s="1"/>
  <c r="A126" i="18" s="1"/>
  <c r="A127" i="18" s="1"/>
  <c r="A128" i="18" s="1"/>
  <c r="A129" i="18" s="1"/>
  <c r="A130" i="18" s="1"/>
  <c r="A131" i="18" s="1"/>
  <c r="A132" i="18" s="1"/>
  <c r="AN120" i="18"/>
  <c r="AJ120" i="18"/>
  <c r="Y120" i="18"/>
  <c r="S120" i="18"/>
  <c r="L120" i="18"/>
  <c r="AO119" i="18"/>
  <c r="AL119" i="18"/>
  <c r="AK119" i="18"/>
  <c r="AA119" i="18"/>
  <c r="Z119" i="18"/>
  <c r="U119" i="18"/>
  <c r="T119" i="18"/>
  <c r="P119" i="18"/>
  <c r="O119" i="18"/>
  <c r="N119" i="18"/>
  <c r="M119" i="18"/>
  <c r="AO118" i="18"/>
  <c r="AL118" i="18"/>
  <c r="AK118" i="18"/>
  <c r="Z118" i="18"/>
  <c r="AA118" i="18" s="1"/>
  <c r="U118" i="18"/>
  <c r="T118" i="18"/>
  <c r="P118" i="18"/>
  <c r="O118" i="18"/>
  <c r="N118" i="18"/>
  <c r="M118" i="18"/>
  <c r="AO117" i="18"/>
  <c r="AL117" i="18"/>
  <c r="AK117" i="18"/>
  <c r="Z117" i="18"/>
  <c r="AA117" i="18" s="1"/>
  <c r="U117" i="18"/>
  <c r="T117" i="18"/>
  <c r="P117" i="18"/>
  <c r="O117" i="18"/>
  <c r="N117" i="18"/>
  <c r="M117" i="18"/>
  <c r="AO116" i="18"/>
  <c r="AL116" i="18"/>
  <c r="AK116" i="18"/>
  <c r="Z116" i="18"/>
  <c r="AA116" i="18" s="1"/>
  <c r="U116" i="18"/>
  <c r="T116" i="18"/>
  <c r="P116" i="18"/>
  <c r="O116" i="18"/>
  <c r="N116" i="18"/>
  <c r="M116" i="18"/>
  <c r="AO115" i="18"/>
  <c r="AL115" i="18"/>
  <c r="AK115" i="18"/>
  <c r="Z115" i="18"/>
  <c r="AA115" i="18" s="1"/>
  <c r="U115" i="18"/>
  <c r="T115" i="18"/>
  <c r="P115" i="18"/>
  <c r="O115" i="18"/>
  <c r="N115" i="18"/>
  <c r="M115" i="18"/>
  <c r="AO114" i="18"/>
  <c r="AL114" i="18"/>
  <c r="AK114" i="18"/>
  <c r="Z114" i="18"/>
  <c r="AA114" i="18" s="1"/>
  <c r="U114" i="18"/>
  <c r="T114" i="18"/>
  <c r="P114" i="18"/>
  <c r="O114" i="18"/>
  <c r="N114" i="18"/>
  <c r="M114" i="18"/>
  <c r="AO113" i="18"/>
  <c r="AL113" i="18"/>
  <c r="AK113" i="18"/>
  <c r="Z113" i="18"/>
  <c r="AA113" i="18" s="1"/>
  <c r="U113" i="18"/>
  <c r="T113" i="18"/>
  <c r="P113" i="18"/>
  <c r="O113" i="18"/>
  <c r="N113" i="18"/>
  <c r="M113" i="18"/>
  <c r="AO112" i="18"/>
  <c r="AL112" i="18"/>
  <c r="AK112" i="18"/>
  <c r="Z112" i="18"/>
  <c r="AA112" i="18" s="1"/>
  <c r="U112" i="18"/>
  <c r="T112" i="18"/>
  <c r="P112" i="18"/>
  <c r="O112" i="18"/>
  <c r="N112" i="18"/>
  <c r="M112" i="18"/>
  <c r="AO111" i="18"/>
  <c r="AL111" i="18"/>
  <c r="AK111" i="18"/>
  <c r="Z111" i="18"/>
  <c r="AA111" i="18" s="1"/>
  <c r="U111" i="18"/>
  <c r="T111" i="18"/>
  <c r="P111" i="18"/>
  <c r="O111" i="18"/>
  <c r="N111" i="18"/>
  <c r="M111" i="18"/>
  <c r="AO110" i="18"/>
  <c r="AL110" i="18"/>
  <c r="AK110" i="18"/>
  <c r="Z110" i="18"/>
  <c r="AA110" i="18" s="1"/>
  <c r="U110" i="18"/>
  <c r="T110" i="18"/>
  <c r="P110" i="18"/>
  <c r="O110" i="18"/>
  <c r="N110" i="18"/>
  <c r="M110" i="18"/>
  <c r="AO109" i="18"/>
  <c r="AL109" i="18"/>
  <c r="AK109" i="18"/>
  <c r="Z109" i="18"/>
  <c r="AA109" i="18" s="1"/>
  <c r="U109" i="18"/>
  <c r="T109" i="18"/>
  <c r="P109" i="18"/>
  <c r="O109" i="18"/>
  <c r="N109" i="18"/>
  <c r="M109" i="18"/>
  <c r="AO108" i="18"/>
  <c r="AL108" i="18"/>
  <c r="AK108" i="18"/>
  <c r="Z108" i="18"/>
  <c r="AA108" i="18" s="1"/>
  <c r="U108" i="18"/>
  <c r="T108" i="18"/>
  <c r="P108" i="18"/>
  <c r="O108" i="18"/>
  <c r="N108" i="18"/>
  <c r="M108" i="18"/>
  <c r="A108" i="18"/>
  <c r="A109" i="18" s="1"/>
  <c r="A110" i="18" s="1"/>
  <c r="A111" i="18" s="1"/>
  <c r="A112" i="18" s="1"/>
  <c r="A113" i="18" s="1"/>
  <c r="A114" i="18" s="1"/>
  <c r="A115" i="18" s="1"/>
  <c r="A116" i="18" s="1"/>
  <c r="A117" i="18" s="1"/>
  <c r="A118" i="18" s="1"/>
  <c r="A119" i="18" s="1"/>
  <c r="AN107" i="18"/>
  <c r="AJ107" i="18"/>
  <c r="Y107" i="18"/>
  <c r="X107" i="18"/>
  <c r="S107" i="18"/>
  <c r="L107" i="18"/>
  <c r="AO106" i="18"/>
  <c r="AL106" i="18"/>
  <c r="AK106" i="18"/>
  <c r="AA106" i="18"/>
  <c r="Z106" i="18"/>
  <c r="U106" i="18"/>
  <c r="T106" i="18"/>
  <c r="P106" i="18"/>
  <c r="O106" i="18"/>
  <c r="N106" i="18"/>
  <c r="M106" i="18"/>
  <c r="AO105" i="18"/>
  <c r="AL105" i="18"/>
  <c r="AK105" i="18"/>
  <c r="Z105" i="18"/>
  <c r="AA105" i="18" s="1"/>
  <c r="U105" i="18"/>
  <c r="T105" i="18"/>
  <c r="P105" i="18"/>
  <c r="O105" i="18"/>
  <c r="N105" i="18"/>
  <c r="M105" i="18"/>
  <c r="AO104" i="18"/>
  <c r="AL104" i="18"/>
  <c r="AK104" i="18"/>
  <c r="Z104" i="18"/>
  <c r="AA104" i="18" s="1"/>
  <c r="U104" i="18"/>
  <c r="T104" i="18"/>
  <c r="P104" i="18"/>
  <c r="O104" i="18"/>
  <c r="N104" i="18"/>
  <c r="M104" i="18"/>
  <c r="AO103" i="18"/>
  <c r="AL103" i="18"/>
  <c r="AK103" i="18"/>
  <c r="Z103" i="18"/>
  <c r="AA103" i="18" s="1"/>
  <c r="U103" i="18"/>
  <c r="T103" i="18"/>
  <c r="P103" i="18"/>
  <c r="O103" i="18"/>
  <c r="N103" i="18"/>
  <c r="M103" i="18"/>
  <c r="AO102" i="18"/>
  <c r="AL102" i="18"/>
  <c r="AK102" i="18"/>
  <c r="Z102" i="18"/>
  <c r="AA102" i="18" s="1"/>
  <c r="U102" i="18"/>
  <c r="T102" i="18"/>
  <c r="P102" i="18"/>
  <c r="O102" i="18"/>
  <c r="N102" i="18"/>
  <c r="M102" i="18"/>
  <c r="AO101" i="18"/>
  <c r="AL101" i="18"/>
  <c r="AK101" i="18"/>
  <c r="Z101" i="18"/>
  <c r="AA101" i="18" s="1"/>
  <c r="U101" i="18"/>
  <c r="T101" i="18"/>
  <c r="P101" i="18"/>
  <c r="O101" i="18"/>
  <c r="N101" i="18"/>
  <c r="M101" i="18"/>
  <c r="AO100" i="18"/>
  <c r="AL100" i="18"/>
  <c r="AK100" i="18"/>
  <c r="Z100" i="18"/>
  <c r="AA100" i="18" s="1"/>
  <c r="U100" i="18"/>
  <c r="T100" i="18"/>
  <c r="P100" i="18"/>
  <c r="O100" i="18"/>
  <c r="N100" i="18"/>
  <c r="M100" i="18"/>
  <c r="AO99" i="18"/>
  <c r="AL99" i="18"/>
  <c r="AK99" i="18"/>
  <c r="Z99" i="18"/>
  <c r="AA99" i="18" s="1"/>
  <c r="U99" i="18"/>
  <c r="T99" i="18"/>
  <c r="P99" i="18"/>
  <c r="O99" i="18"/>
  <c r="N99" i="18"/>
  <c r="M99" i="18"/>
  <c r="A99" i="18"/>
  <c r="A100" i="18" s="1"/>
  <c r="A101" i="18" s="1"/>
  <c r="A102" i="18" s="1"/>
  <c r="A103" i="18" s="1"/>
  <c r="A104" i="18" s="1"/>
  <c r="A105" i="18" s="1"/>
  <c r="A106" i="18" s="1"/>
  <c r="AN98" i="18"/>
  <c r="AJ98" i="18"/>
  <c r="Y98" i="18"/>
  <c r="X98" i="18"/>
  <c r="S98" i="18"/>
  <c r="L98" i="18"/>
  <c r="AO97" i="18"/>
  <c r="AL97" i="18"/>
  <c r="AK97" i="18"/>
  <c r="AA97" i="18"/>
  <c r="Z97" i="18"/>
  <c r="U97" i="18"/>
  <c r="T97" i="18"/>
  <c r="P97" i="18"/>
  <c r="O97" i="18"/>
  <c r="N97" i="18"/>
  <c r="M97" i="18"/>
  <c r="AO96" i="18"/>
  <c r="AL96" i="18"/>
  <c r="AK96" i="18"/>
  <c r="Z96" i="18"/>
  <c r="AA96" i="18" s="1"/>
  <c r="U96" i="18"/>
  <c r="T96" i="18"/>
  <c r="P96" i="18"/>
  <c r="O96" i="18"/>
  <c r="N96" i="18"/>
  <c r="M96" i="18"/>
  <c r="AO95" i="18"/>
  <c r="AL95" i="18"/>
  <c r="AK95" i="18"/>
  <c r="Z95" i="18"/>
  <c r="AA95" i="18" s="1"/>
  <c r="U95" i="18"/>
  <c r="T95" i="18"/>
  <c r="P95" i="18"/>
  <c r="O95" i="18"/>
  <c r="N95" i="18"/>
  <c r="M95" i="18"/>
  <c r="AO94" i="18"/>
  <c r="AL94" i="18"/>
  <c r="AK94" i="18"/>
  <c r="Z94" i="18"/>
  <c r="AA94" i="18" s="1"/>
  <c r="U94" i="18"/>
  <c r="T94" i="18"/>
  <c r="P94" i="18"/>
  <c r="O94" i="18"/>
  <c r="N94" i="18"/>
  <c r="M94" i="18"/>
  <c r="A94" i="18"/>
  <c r="A95" i="18" s="1"/>
  <c r="A96" i="18" s="1"/>
  <c r="A97" i="18" s="1"/>
  <c r="AN93" i="18"/>
  <c r="AJ93" i="18"/>
  <c r="Y93" i="18"/>
  <c r="X93" i="18"/>
  <c r="S93" i="18"/>
  <c r="L93" i="18"/>
  <c r="AO92" i="18"/>
  <c r="AL92" i="18"/>
  <c r="AK92" i="18"/>
  <c r="AA92" i="18"/>
  <c r="Z92" i="18"/>
  <c r="U92" i="18"/>
  <c r="T92" i="18"/>
  <c r="P92" i="18"/>
  <c r="O92" i="18"/>
  <c r="N92" i="18"/>
  <c r="M92" i="18"/>
  <c r="AO91" i="18"/>
  <c r="AL91" i="18"/>
  <c r="AK91" i="18"/>
  <c r="Z91" i="18"/>
  <c r="AA91" i="18" s="1"/>
  <c r="U91" i="18"/>
  <c r="T91" i="18"/>
  <c r="P91" i="18"/>
  <c r="O91" i="18"/>
  <c r="N91" i="18"/>
  <c r="M91" i="18"/>
  <c r="AO90" i="18"/>
  <c r="AL90" i="18"/>
  <c r="AK90" i="18"/>
  <c r="Z90" i="18"/>
  <c r="AA90" i="18" s="1"/>
  <c r="U90" i="18"/>
  <c r="T90" i="18"/>
  <c r="P90" i="18"/>
  <c r="O90" i="18"/>
  <c r="N90" i="18"/>
  <c r="M90" i="18"/>
  <c r="AO89" i="18"/>
  <c r="AL89" i="18"/>
  <c r="AK89" i="18"/>
  <c r="Z89" i="18"/>
  <c r="AA89" i="18" s="1"/>
  <c r="U89" i="18"/>
  <c r="T89" i="18"/>
  <c r="P89" i="18"/>
  <c r="O89" i="18"/>
  <c r="N89" i="18"/>
  <c r="M89" i="18"/>
  <c r="AO88" i="18"/>
  <c r="AL88" i="18"/>
  <c r="AK88" i="18"/>
  <c r="Z88" i="18"/>
  <c r="AA88" i="18" s="1"/>
  <c r="U88" i="18"/>
  <c r="T88" i="18"/>
  <c r="P88" i="18"/>
  <c r="O88" i="18"/>
  <c r="N88" i="18"/>
  <c r="M88" i="18"/>
  <c r="AO87" i="18"/>
  <c r="AL87" i="18"/>
  <c r="AK87" i="18"/>
  <c r="Z87" i="18"/>
  <c r="AA87" i="18" s="1"/>
  <c r="U87" i="18"/>
  <c r="T87" i="18"/>
  <c r="P87" i="18"/>
  <c r="O87" i="18"/>
  <c r="N87" i="18"/>
  <c r="M87" i="18"/>
  <c r="AO86" i="18"/>
  <c r="AL86" i="18"/>
  <c r="AK86" i="18"/>
  <c r="Z86" i="18"/>
  <c r="AA86" i="18" s="1"/>
  <c r="U86" i="18"/>
  <c r="T86" i="18"/>
  <c r="P86" i="18"/>
  <c r="O86" i="18"/>
  <c r="N86" i="18"/>
  <c r="M86" i="18"/>
  <c r="AO85" i="18"/>
  <c r="AL85" i="18"/>
  <c r="AK85" i="18"/>
  <c r="Z85" i="18"/>
  <c r="AA85" i="18" s="1"/>
  <c r="U85" i="18"/>
  <c r="T85" i="18"/>
  <c r="P85" i="18"/>
  <c r="O85" i="18"/>
  <c r="N85" i="18"/>
  <c r="M85" i="18"/>
  <c r="A85" i="18"/>
  <c r="A86" i="18" s="1"/>
  <c r="A87" i="18" s="1"/>
  <c r="A88" i="18" s="1"/>
  <c r="A89" i="18" s="1"/>
  <c r="A90" i="18" s="1"/>
  <c r="A91" i="18" s="1"/>
  <c r="A92" i="18" s="1"/>
  <c r="AN84" i="18"/>
  <c r="AJ84" i="18"/>
  <c r="Y84" i="18"/>
  <c r="X84" i="18"/>
  <c r="S84" i="18"/>
  <c r="L84" i="18"/>
  <c r="AO83" i="18"/>
  <c r="AL83" i="18"/>
  <c r="AK83" i="18"/>
  <c r="AA83" i="18"/>
  <c r="Z83" i="18"/>
  <c r="U83" i="18"/>
  <c r="T83" i="18"/>
  <c r="P83" i="18"/>
  <c r="O83" i="18"/>
  <c r="N83" i="18"/>
  <c r="M83" i="18"/>
  <c r="AO82" i="18"/>
  <c r="AL82" i="18"/>
  <c r="AK82" i="18"/>
  <c r="Z82" i="18"/>
  <c r="AA82" i="18" s="1"/>
  <c r="U82" i="18"/>
  <c r="T82" i="18"/>
  <c r="P82" i="18"/>
  <c r="O82" i="18"/>
  <c r="N82" i="18"/>
  <c r="M82" i="18"/>
  <c r="AO81" i="18"/>
  <c r="AL81" i="18"/>
  <c r="AK81" i="18"/>
  <c r="Z81" i="18"/>
  <c r="AA81" i="18" s="1"/>
  <c r="U81" i="18"/>
  <c r="T81" i="18"/>
  <c r="P81" i="18"/>
  <c r="O81" i="18"/>
  <c r="N81" i="18"/>
  <c r="M81" i="18"/>
  <c r="AO80" i="18"/>
  <c r="AL80" i="18"/>
  <c r="AK80" i="18"/>
  <c r="Z80" i="18"/>
  <c r="AA80" i="18" s="1"/>
  <c r="U80" i="18"/>
  <c r="T80" i="18"/>
  <c r="P80" i="18"/>
  <c r="O80" i="18"/>
  <c r="N80" i="18"/>
  <c r="M80" i="18"/>
  <c r="AO79" i="18"/>
  <c r="AL79" i="18"/>
  <c r="AK79" i="18"/>
  <c r="Z79" i="18"/>
  <c r="AA79" i="18" s="1"/>
  <c r="U79" i="18"/>
  <c r="T79" i="18"/>
  <c r="P79" i="18"/>
  <c r="O79" i="18"/>
  <c r="N79" i="18"/>
  <c r="M79" i="18"/>
  <c r="AO78" i="18"/>
  <c r="AL78" i="18"/>
  <c r="AK78" i="18"/>
  <c r="Z78" i="18"/>
  <c r="AA78" i="18" s="1"/>
  <c r="U78" i="18"/>
  <c r="T78" i="18"/>
  <c r="P78" i="18"/>
  <c r="O78" i="18"/>
  <c r="N78" i="18"/>
  <c r="M78" i="18"/>
  <c r="AO77" i="18"/>
  <c r="AL77" i="18"/>
  <c r="AK77" i="18"/>
  <c r="Z77" i="18"/>
  <c r="AA77" i="18" s="1"/>
  <c r="U77" i="18"/>
  <c r="T77" i="18"/>
  <c r="P77" i="18"/>
  <c r="O77" i="18"/>
  <c r="N77" i="18"/>
  <c r="M77" i="18"/>
  <c r="AO76" i="18"/>
  <c r="AL76" i="18"/>
  <c r="AK76" i="18"/>
  <c r="Z76" i="18"/>
  <c r="AA76" i="18" s="1"/>
  <c r="U76" i="18"/>
  <c r="T76" i="18"/>
  <c r="P76" i="18"/>
  <c r="O76" i="18"/>
  <c r="N76" i="18"/>
  <c r="M76" i="18"/>
  <c r="AO75" i="18"/>
  <c r="AL75" i="18"/>
  <c r="AK75" i="18"/>
  <c r="Z75" i="18"/>
  <c r="AA75" i="18" s="1"/>
  <c r="U75" i="18"/>
  <c r="T75" i="18"/>
  <c r="P75" i="18"/>
  <c r="O75" i="18"/>
  <c r="N75" i="18"/>
  <c r="M75" i="18"/>
  <c r="AO74" i="18"/>
  <c r="AL74" i="18"/>
  <c r="AK74" i="18"/>
  <c r="Z74" i="18"/>
  <c r="AA74" i="18" s="1"/>
  <c r="U74" i="18"/>
  <c r="T74" i="18"/>
  <c r="P74" i="18"/>
  <c r="O74" i="18"/>
  <c r="N74" i="18"/>
  <c r="M74" i="18"/>
  <c r="AO73" i="18"/>
  <c r="AL73" i="18"/>
  <c r="AK73" i="18"/>
  <c r="Z73" i="18"/>
  <c r="AA73" i="18" s="1"/>
  <c r="U73" i="18"/>
  <c r="T73" i="18"/>
  <c r="P73" i="18"/>
  <c r="O73" i="18"/>
  <c r="N73" i="18"/>
  <c r="M73" i="18"/>
  <c r="AO72" i="18"/>
  <c r="AL72" i="18"/>
  <c r="AK72" i="18"/>
  <c r="Z72" i="18"/>
  <c r="AA72" i="18" s="1"/>
  <c r="U72" i="18"/>
  <c r="T72" i="18"/>
  <c r="P72" i="18"/>
  <c r="O72" i="18"/>
  <c r="N72" i="18"/>
  <c r="M72" i="18"/>
  <c r="A72" i="18"/>
  <c r="A73" i="18" s="1"/>
  <c r="A74" i="18" s="1"/>
  <c r="A75" i="18" s="1"/>
  <c r="A76" i="18" s="1"/>
  <c r="A77" i="18" s="1"/>
  <c r="A78" i="18" s="1"/>
  <c r="A79" i="18" s="1"/>
  <c r="A80" i="18" s="1"/>
  <c r="A81" i="18" s="1"/>
  <c r="A82" i="18" s="1"/>
  <c r="A83" i="18" s="1"/>
  <c r="AN71" i="18"/>
  <c r="AJ71" i="18"/>
  <c r="Y71" i="18"/>
  <c r="X71" i="18"/>
  <c r="S71" i="18"/>
  <c r="L71" i="18"/>
  <c r="AO70" i="18"/>
  <c r="AL70" i="18"/>
  <c r="AK70" i="18"/>
  <c r="AA70" i="18"/>
  <c r="Z70" i="18"/>
  <c r="U70" i="18"/>
  <c r="T70" i="18"/>
  <c r="P70" i="18"/>
  <c r="O70" i="18"/>
  <c r="N70" i="18"/>
  <c r="M70" i="18"/>
  <c r="AO69" i="18"/>
  <c r="AL69" i="18"/>
  <c r="AK69" i="18"/>
  <c r="AA69" i="18"/>
  <c r="Z69" i="18"/>
  <c r="U69" i="18"/>
  <c r="T69" i="18"/>
  <c r="P69" i="18"/>
  <c r="O69" i="18"/>
  <c r="N69" i="18"/>
  <c r="M69" i="18"/>
  <c r="AO68" i="18"/>
  <c r="AL68" i="18"/>
  <c r="AK68" i="18"/>
  <c r="AA68" i="18"/>
  <c r="Z68" i="18"/>
  <c r="U68" i="18"/>
  <c r="T68" i="18"/>
  <c r="P68" i="18"/>
  <c r="O68" i="18"/>
  <c r="N68" i="18"/>
  <c r="M68" i="18"/>
  <c r="AO67" i="18"/>
  <c r="AL67" i="18"/>
  <c r="AK67" i="18"/>
  <c r="AA67" i="18"/>
  <c r="Z67" i="18"/>
  <c r="U67" i="18"/>
  <c r="T67" i="18"/>
  <c r="P67" i="18"/>
  <c r="O67" i="18"/>
  <c r="N67" i="18"/>
  <c r="M67" i="18"/>
  <c r="AO66" i="18"/>
  <c r="AL66" i="18"/>
  <c r="AK66" i="18"/>
  <c r="AA66" i="18"/>
  <c r="Z66" i="18"/>
  <c r="U66" i="18"/>
  <c r="T66" i="18"/>
  <c r="P66" i="18"/>
  <c r="O66" i="18"/>
  <c r="N66" i="18"/>
  <c r="M66" i="18"/>
  <c r="AO65" i="18"/>
  <c r="AL65" i="18"/>
  <c r="AK65" i="18"/>
  <c r="AA65" i="18"/>
  <c r="Z65" i="18"/>
  <c r="U65" i="18"/>
  <c r="T65" i="18"/>
  <c r="P65" i="18"/>
  <c r="O65" i="18"/>
  <c r="N65" i="18"/>
  <c r="M65" i="18"/>
  <c r="AO64" i="18"/>
  <c r="AL64" i="18"/>
  <c r="AK64" i="18"/>
  <c r="AA64" i="18"/>
  <c r="Z64" i="18"/>
  <c r="U64" i="18"/>
  <c r="T64" i="18"/>
  <c r="P64" i="18"/>
  <c r="O64" i="18"/>
  <c r="N64" i="18"/>
  <c r="M64" i="18"/>
  <c r="AO63" i="18"/>
  <c r="AL63" i="18"/>
  <c r="AK63" i="18"/>
  <c r="AA63" i="18"/>
  <c r="Z63" i="18"/>
  <c r="U63" i="18"/>
  <c r="T63" i="18"/>
  <c r="P63" i="18"/>
  <c r="O63" i="18"/>
  <c r="N63" i="18"/>
  <c r="M63" i="18"/>
  <c r="AO62" i="18"/>
  <c r="AL62" i="18"/>
  <c r="AK62" i="18"/>
  <c r="AA62" i="18"/>
  <c r="Z62" i="18"/>
  <c r="U62" i="18"/>
  <c r="T62" i="18"/>
  <c r="M62" i="18"/>
  <c r="O62" i="18" s="1"/>
  <c r="A62" i="18"/>
  <c r="A63" i="18" s="1"/>
  <c r="A64" i="18" s="1"/>
  <c r="A65" i="18" s="1"/>
  <c r="A66" i="18" s="1"/>
  <c r="A67" i="18" s="1"/>
  <c r="A68" i="18" s="1"/>
  <c r="A69" i="18" s="1"/>
  <c r="A70" i="18" s="1"/>
  <c r="AN61" i="18"/>
  <c r="AJ61" i="18"/>
  <c r="Y61" i="18"/>
  <c r="X61" i="18"/>
  <c r="S61" i="18"/>
  <c r="L61" i="18"/>
  <c r="AO60" i="18"/>
  <c r="AL60" i="18"/>
  <c r="AK60" i="18"/>
  <c r="AA60" i="18"/>
  <c r="Z60" i="18"/>
  <c r="U60" i="18"/>
  <c r="T60" i="18"/>
  <c r="P60" i="18"/>
  <c r="O60" i="18"/>
  <c r="N60" i="18"/>
  <c r="M60" i="18"/>
  <c r="AO59" i="18"/>
  <c r="AL59" i="18"/>
  <c r="AK59" i="18"/>
  <c r="AA59" i="18"/>
  <c r="Z59" i="18"/>
  <c r="U59" i="18"/>
  <c r="T59" i="18"/>
  <c r="P59" i="18"/>
  <c r="O59" i="18"/>
  <c r="N59" i="18"/>
  <c r="M59" i="18"/>
  <c r="AO58" i="18"/>
  <c r="AL58" i="18"/>
  <c r="AK58" i="18"/>
  <c r="AA58" i="18"/>
  <c r="Z58" i="18"/>
  <c r="T58" i="18"/>
  <c r="U58" i="18" s="1"/>
  <c r="P58" i="18"/>
  <c r="O58" i="18"/>
  <c r="N58" i="18"/>
  <c r="M58" i="18"/>
  <c r="AO57" i="18"/>
  <c r="AL57" i="18"/>
  <c r="AK57" i="18"/>
  <c r="AA57" i="18"/>
  <c r="Z57" i="18"/>
  <c r="T57" i="18"/>
  <c r="U57" i="18" s="1"/>
  <c r="P57" i="18"/>
  <c r="O57" i="18"/>
  <c r="N57" i="18"/>
  <c r="M57" i="18"/>
  <c r="AO56" i="18"/>
  <c r="AL56" i="18"/>
  <c r="AK56" i="18"/>
  <c r="AA56" i="18"/>
  <c r="Z56" i="18"/>
  <c r="T56" i="18"/>
  <c r="U56" i="18" s="1"/>
  <c r="P56" i="18"/>
  <c r="O56" i="18"/>
  <c r="N56" i="18"/>
  <c r="M56" i="18"/>
  <c r="AO55" i="18"/>
  <c r="AL55" i="18"/>
  <c r="AK55" i="18"/>
  <c r="AA55" i="18"/>
  <c r="Z55" i="18"/>
  <c r="T55" i="18"/>
  <c r="U55" i="18" s="1"/>
  <c r="P55" i="18"/>
  <c r="O55" i="18"/>
  <c r="N55" i="18"/>
  <c r="M55" i="18"/>
  <c r="AO54" i="18"/>
  <c r="AL54" i="18"/>
  <c r="AK54" i="18"/>
  <c r="AA54" i="18"/>
  <c r="Z54" i="18"/>
  <c r="T54" i="18"/>
  <c r="U54" i="18" s="1"/>
  <c r="P54" i="18"/>
  <c r="O54" i="18"/>
  <c r="N54" i="18"/>
  <c r="M54" i="18"/>
  <c r="AO53" i="18"/>
  <c r="AL53" i="18"/>
  <c r="AK53" i="18"/>
  <c r="AA53" i="18"/>
  <c r="Z53" i="18"/>
  <c r="T53" i="18"/>
  <c r="U53" i="18" s="1"/>
  <c r="P53" i="18"/>
  <c r="O53" i="18"/>
  <c r="N53" i="18"/>
  <c r="M53" i="18"/>
  <c r="AO52" i="18"/>
  <c r="AL52" i="18"/>
  <c r="AK52" i="18"/>
  <c r="Z52" i="18"/>
  <c r="X52" i="18"/>
  <c r="T52" i="18"/>
  <c r="U52" i="18" s="1"/>
  <c r="P52" i="18"/>
  <c r="O52" i="18"/>
  <c r="N52" i="18"/>
  <c r="M52" i="18"/>
  <c r="AO51" i="18"/>
  <c r="AL51" i="18"/>
  <c r="AK51" i="18"/>
  <c r="Z51" i="18"/>
  <c r="AA51" i="18" s="1"/>
  <c r="T51" i="18"/>
  <c r="U51" i="18" s="1"/>
  <c r="P51" i="18"/>
  <c r="O51" i="18"/>
  <c r="N51" i="18"/>
  <c r="M51" i="18"/>
  <c r="AO50" i="18"/>
  <c r="AL50" i="18"/>
  <c r="AK50" i="18"/>
  <c r="Z50" i="18"/>
  <c r="AA50" i="18" s="1"/>
  <c r="T50" i="18"/>
  <c r="U50" i="18" s="1"/>
  <c r="P50" i="18"/>
  <c r="O50" i="18"/>
  <c r="N50" i="18"/>
  <c r="M50" i="18"/>
  <c r="AO49" i="18"/>
  <c r="AL49" i="18"/>
  <c r="AK49" i="18"/>
  <c r="Z49" i="18"/>
  <c r="AA49" i="18" s="1"/>
  <c r="T49" i="18"/>
  <c r="U49" i="18" s="1"/>
  <c r="P49" i="18"/>
  <c r="O49" i="18"/>
  <c r="N49" i="18"/>
  <c r="M49" i="18"/>
  <c r="AO48" i="18"/>
  <c r="AL48" i="18"/>
  <c r="AK48" i="18"/>
  <c r="Z48" i="18"/>
  <c r="AA48" i="18" s="1"/>
  <c r="T48" i="18"/>
  <c r="U48" i="18" s="1"/>
  <c r="P48" i="18"/>
  <c r="O48" i="18"/>
  <c r="N48" i="18"/>
  <c r="M48" i="18"/>
  <c r="AO47" i="18"/>
  <c r="AL47" i="18"/>
  <c r="AK47" i="18"/>
  <c r="Z47" i="18"/>
  <c r="AA47" i="18" s="1"/>
  <c r="T47" i="18"/>
  <c r="U47" i="18" s="1"/>
  <c r="P47" i="18"/>
  <c r="O47" i="18"/>
  <c r="N47" i="18"/>
  <c r="M47" i="18"/>
  <c r="AO46" i="18"/>
  <c r="AL46" i="18"/>
  <c r="AK46" i="18"/>
  <c r="Z46" i="18"/>
  <c r="AA46" i="18" s="1"/>
  <c r="T46" i="18"/>
  <c r="U46" i="18" s="1"/>
  <c r="P46" i="18"/>
  <c r="O46" i="18"/>
  <c r="N46" i="18"/>
  <c r="M46" i="18"/>
  <c r="AO45" i="18"/>
  <c r="AL45" i="18"/>
  <c r="AK45" i="18"/>
  <c r="Z45" i="18"/>
  <c r="AA45" i="18" s="1"/>
  <c r="T45" i="18"/>
  <c r="U45" i="18" s="1"/>
  <c r="P45" i="18"/>
  <c r="O45" i="18"/>
  <c r="N45" i="18"/>
  <c r="M45" i="18"/>
  <c r="AO44" i="18"/>
  <c r="AL44" i="18"/>
  <c r="AK44" i="18"/>
  <c r="Z44" i="18"/>
  <c r="AA44" i="18" s="1"/>
  <c r="T44" i="18"/>
  <c r="U44" i="18" s="1"/>
  <c r="P44" i="18"/>
  <c r="O44" i="18"/>
  <c r="N44" i="18"/>
  <c r="M44" i="18"/>
  <c r="AO43" i="18"/>
  <c r="AL43" i="18"/>
  <c r="AK43" i="18"/>
  <c r="Z43" i="18"/>
  <c r="AA43" i="18" s="1"/>
  <c r="T43" i="18"/>
  <c r="U43" i="18" s="1"/>
  <c r="P43" i="18"/>
  <c r="O43" i="18"/>
  <c r="N43" i="18"/>
  <c r="M43" i="18"/>
  <c r="AO42" i="18"/>
  <c r="AL42" i="18"/>
  <c r="AK42" i="18"/>
  <c r="Z42" i="18"/>
  <c r="X42" i="18"/>
  <c r="X39" i="18" s="1"/>
  <c r="T42" i="18"/>
  <c r="U42" i="18" s="1"/>
  <c r="P42" i="18"/>
  <c r="O42" i="18"/>
  <c r="N42" i="18"/>
  <c r="M42" i="18"/>
  <c r="AO41" i="18"/>
  <c r="AL41" i="18"/>
  <c r="AK41" i="18"/>
  <c r="Z41" i="18"/>
  <c r="AA41" i="18" s="1"/>
  <c r="T41" i="18"/>
  <c r="U41" i="18" s="1"/>
  <c r="P41" i="18"/>
  <c r="O41" i="18"/>
  <c r="N41" i="18"/>
  <c r="M41" i="18"/>
  <c r="AO40" i="18"/>
  <c r="AL40" i="18"/>
  <c r="AK40" i="18"/>
  <c r="Z40" i="18"/>
  <c r="AA40" i="18" s="1"/>
  <c r="T40" i="18"/>
  <c r="U40" i="18" s="1"/>
  <c r="P40" i="18"/>
  <c r="O40" i="18"/>
  <c r="N40" i="18"/>
  <c r="M40" i="18"/>
  <c r="A40" i="18"/>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N39" i="18"/>
  <c r="AJ39" i="18"/>
  <c r="Y39" i="18"/>
  <c r="S39" i="18"/>
  <c r="L39" i="18"/>
  <c r="AO38" i="18"/>
  <c r="AL38" i="18"/>
  <c r="AK38" i="18"/>
  <c r="AA38" i="18"/>
  <c r="Z38" i="18"/>
  <c r="U38" i="18"/>
  <c r="T38" i="18"/>
  <c r="P38" i="18"/>
  <c r="O38" i="18"/>
  <c r="N38" i="18"/>
  <c r="M38" i="18"/>
  <c r="AO37" i="18"/>
  <c r="AL37" i="18"/>
  <c r="AK37" i="18"/>
  <c r="Z37" i="18"/>
  <c r="AA37" i="18" s="1"/>
  <c r="U37" i="18"/>
  <c r="T37" i="18"/>
  <c r="P37" i="18"/>
  <c r="O37" i="18"/>
  <c r="N37" i="18"/>
  <c r="M37" i="18"/>
  <c r="AO36" i="18"/>
  <c r="AL36" i="18"/>
  <c r="AK36" i="18"/>
  <c r="Z36" i="18"/>
  <c r="AA36" i="18" s="1"/>
  <c r="U36" i="18"/>
  <c r="T36" i="18"/>
  <c r="P36" i="18"/>
  <c r="O36" i="18"/>
  <c r="N36" i="18"/>
  <c r="M36" i="18"/>
  <c r="AO35" i="18"/>
  <c r="AL35" i="18"/>
  <c r="AK35" i="18"/>
  <c r="Z35" i="18"/>
  <c r="AA35" i="18" s="1"/>
  <c r="U35" i="18"/>
  <c r="T35" i="18"/>
  <c r="P35" i="18"/>
  <c r="O35" i="18"/>
  <c r="N35" i="18"/>
  <c r="M35" i="18"/>
  <c r="AO34" i="18"/>
  <c r="AL34" i="18"/>
  <c r="AK34" i="18"/>
  <c r="Z34" i="18"/>
  <c r="AA34" i="18" s="1"/>
  <c r="U34" i="18"/>
  <c r="T34" i="18"/>
  <c r="P34" i="18"/>
  <c r="O34" i="18"/>
  <c r="N34" i="18"/>
  <c r="M34" i="18"/>
  <c r="AO33" i="18"/>
  <c r="AL33" i="18"/>
  <c r="AK33" i="18"/>
  <c r="Z33" i="18"/>
  <c r="AA33" i="18" s="1"/>
  <c r="U33" i="18"/>
  <c r="T33" i="18"/>
  <c r="P33" i="18"/>
  <c r="O33" i="18"/>
  <c r="N33" i="18"/>
  <c r="M33" i="18"/>
  <c r="AO32" i="18"/>
  <c r="AL32" i="18"/>
  <c r="AK32" i="18"/>
  <c r="Z32" i="18"/>
  <c r="AA32" i="18" s="1"/>
  <c r="U32" i="18"/>
  <c r="T32" i="18"/>
  <c r="P32" i="18"/>
  <c r="O32" i="18"/>
  <c r="N32" i="18"/>
  <c r="M32" i="18"/>
  <c r="AO31" i="18"/>
  <c r="AL31" i="18"/>
  <c r="AK31" i="18"/>
  <c r="Z31" i="18"/>
  <c r="AA31" i="18" s="1"/>
  <c r="U31" i="18"/>
  <c r="T31" i="18"/>
  <c r="P31" i="18"/>
  <c r="O31" i="18"/>
  <c r="N31" i="18"/>
  <c r="M31" i="18"/>
  <c r="AO30" i="18"/>
  <c r="AL30" i="18"/>
  <c r="AK30" i="18"/>
  <c r="Z30" i="18"/>
  <c r="AA30" i="18" s="1"/>
  <c r="U30" i="18"/>
  <c r="T30" i="18"/>
  <c r="P30" i="18"/>
  <c r="O30" i="18"/>
  <c r="N30" i="18"/>
  <c r="M30" i="18"/>
  <c r="AO29" i="18"/>
  <c r="AL29" i="18"/>
  <c r="AK29" i="18"/>
  <c r="Z29" i="18"/>
  <c r="AA29" i="18" s="1"/>
  <c r="U29" i="18"/>
  <c r="T29" i="18"/>
  <c r="P29" i="18"/>
  <c r="O29" i="18"/>
  <c r="N29" i="18"/>
  <c r="M29" i="18"/>
  <c r="AO28" i="18"/>
  <c r="AL28" i="18"/>
  <c r="AK28" i="18"/>
  <c r="Z28" i="18"/>
  <c r="AA28" i="18" s="1"/>
  <c r="U28" i="18"/>
  <c r="T28" i="18"/>
  <c r="P28" i="18"/>
  <c r="O28" i="18"/>
  <c r="N28" i="18"/>
  <c r="M28" i="18"/>
  <c r="AO27" i="18"/>
  <c r="AL27" i="18"/>
  <c r="AK27" i="18"/>
  <c r="Z27" i="18"/>
  <c r="AA27" i="18" s="1"/>
  <c r="U27" i="18"/>
  <c r="T27" i="18"/>
  <c r="P27" i="18"/>
  <c r="O27" i="18"/>
  <c r="N27" i="18"/>
  <c r="M27" i="18"/>
  <c r="AO26" i="18"/>
  <c r="AL26" i="18"/>
  <c r="AK26" i="18"/>
  <c r="Z26" i="18"/>
  <c r="AA26" i="18" s="1"/>
  <c r="U26" i="18"/>
  <c r="T26" i="18"/>
  <c r="P26" i="18"/>
  <c r="O26" i="18"/>
  <c r="N26" i="18"/>
  <c r="M26" i="18"/>
  <c r="AO25" i="18"/>
  <c r="AL25" i="18"/>
  <c r="AK25" i="18"/>
  <c r="Z25" i="18"/>
  <c r="AA25" i="18" s="1"/>
  <c r="U25" i="18"/>
  <c r="T25" i="18"/>
  <c r="P25" i="18"/>
  <c r="O25" i="18"/>
  <c r="N25" i="18"/>
  <c r="M25" i="18"/>
  <c r="AO24" i="18"/>
  <c r="AL24" i="18"/>
  <c r="AK24" i="18"/>
  <c r="Z24" i="18"/>
  <c r="AA24" i="18" s="1"/>
  <c r="U24" i="18"/>
  <c r="T24" i="18"/>
  <c r="P24" i="18"/>
  <c r="O24" i="18"/>
  <c r="N24" i="18"/>
  <c r="M24" i="18"/>
  <c r="AO23" i="18"/>
  <c r="AL23" i="18"/>
  <c r="AK23" i="18"/>
  <c r="Z23" i="18"/>
  <c r="AA23" i="18" s="1"/>
  <c r="U23" i="18"/>
  <c r="T23" i="18"/>
  <c r="P23" i="18"/>
  <c r="O23" i="18"/>
  <c r="N23" i="18"/>
  <c r="M23" i="18"/>
  <c r="AO22" i="18"/>
  <c r="AL22" i="18"/>
  <c r="AK22" i="18"/>
  <c r="Z22" i="18"/>
  <c r="AA22" i="18" s="1"/>
  <c r="T22" i="18"/>
  <c r="U22" i="18" s="1"/>
  <c r="P22" i="18"/>
  <c r="O22" i="18"/>
  <c r="N22" i="18"/>
  <c r="M22" i="18"/>
  <c r="A22" i="18"/>
  <c r="A23" i="18" s="1"/>
  <c r="A24" i="18" s="1"/>
  <c r="A25" i="18" s="1"/>
  <c r="A26" i="18" s="1"/>
  <c r="A27" i="18" s="1"/>
  <c r="A28" i="18" s="1"/>
  <c r="A29" i="18" s="1"/>
  <c r="A30" i="18" s="1"/>
  <c r="A31" i="18" s="1"/>
  <c r="A32" i="18" s="1"/>
  <c r="A33" i="18" s="1"/>
  <c r="A34" i="18" s="1"/>
  <c r="A35" i="18" s="1"/>
  <c r="A36" i="18" s="1"/>
  <c r="A37" i="18" s="1"/>
  <c r="A38" i="18" s="1"/>
  <c r="AN21" i="18"/>
  <c r="AJ21" i="18"/>
  <c r="Y21" i="18"/>
  <c r="X21" i="18"/>
  <c r="S21" i="18"/>
  <c r="L21" i="18"/>
  <c r="AO20" i="18"/>
  <c r="AL20" i="18"/>
  <c r="AK20" i="18"/>
  <c r="AA20" i="18"/>
  <c r="Z20" i="18"/>
  <c r="U20" i="18"/>
  <c r="T20" i="18"/>
  <c r="P20" i="18"/>
  <c r="O20" i="18"/>
  <c r="N20" i="18"/>
  <c r="M20" i="18"/>
  <c r="AO19" i="18"/>
  <c r="AL19" i="18"/>
  <c r="AK19" i="18"/>
  <c r="AA19" i="18"/>
  <c r="Z19" i="18"/>
  <c r="U19" i="18"/>
  <c r="T19" i="18"/>
  <c r="P19" i="18"/>
  <c r="O19" i="18"/>
  <c r="N19" i="18"/>
  <c r="M19" i="18"/>
  <c r="AO18" i="18"/>
  <c r="AL18" i="18"/>
  <c r="AK18" i="18"/>
  <c r="AA18" i="18"/>
  <c r="Z18" i="18"/>
  <c r="T18" i="18"/>
  <c r="U18" i="18" s="1"/>
  <c r="P18" i="18"/>
  <c r="O18" i="18"/>
  <c r="N18" i="18"/>
  <c r="M18" i="18"/>
  <c r="AO17" i="18"/>
  <c r="AL17" i="18"/>
  <c r="AK17" i="18"/>
  <c r="AA17" i="18"/>
  <c r="Z17" i="18"/>
  <c r="T17" i="18"/>
  <c r="U17" i="18" s="1"/>
  <c r="P17" i="18"/>
  <c r="O17" i="18"/>
  <c r="N17" i="18"/>
  <c r="M17" i="18"/>
  <c r="AO16" i="18"/>
  <c r="AL16" i="18"/>
  <c r="AK16" i="18"/>
  <c r="AA16" i="18"/>
  <c r="Z16" i="18"/>
  <c r="T16" i="18"/>
  <c r="U16" i="18" s="1"/>
  <c r="P16" i="18"/>
  <c r="O16" i="18"/>
  <c r="N16" i="18"/>
  <c r="M16" i="18"/>
  <c r="AO15" i="18"/>
  <c r="AL15" i="18"/>
  <c r="AK15" i="18"/>
  <c r="AA15" i="18"/>
  <c r="Z15" i="18"/>
  <c r="T15" i="18"/>
  <c r="U15" i="18" s="1"/>
  <c r="P15" i="18"/>
  <c r="O15" i="18"/>
  <c r="N15" i="18"/>
  <c r="M15" i="18"/>
  <c r="AO14" i="18"/>
  <c r="AL14" i="18"/>
  <c r="AK14" i="18"/>
  <c r="Z14" i="18"/>
  <c r="AA14" i="18" s="1"/>
  <c r="T14" i="18"/>
  <c r="U14" i="18" s="1"/>
  <c r="P14" i="18"/>
  <c r="O14" i="18"/>
  <c r="N14" i="18"/>
  <c r="M14" i="18"/>
  <c r="AO13" i="18"/>
  <c r="AL13" i="18"/>
  <c r="AK13" i="18"/>
  <c r="Z13" i="18"/>
  <c r="AA13" i="18" s="1"/>
  <c r="T13" i="18"/>
  <c r="U13" i="18" s="1"/>
  <c r="P13" i="18"/>
  <c r="O13" i="18"/>
  <c r="N13" i="18"/>
  <c r="M13" i="18"/>
  <c r="AO12" i="18"/>
  <c r="AL12" i="18"/>
  <c r="AK12" i="18"/>
  <c r="Z12" i="18"/>
  <c r="AA12" i="18" s="1"/>
  <c r="T12" i="18"/>
  <c r="U12" i="18" s="1"/>
  <c r="P12" i="18"/>
  <c r="O12" i="18"/>
  <c r="N12" i="18"/>
  <c r="M12" i="18"/>
  <c r="AO11" i="18"/>
  <c r="AL11" i="18"/>
  <c r="AK11" i="18"/>
  <c r="Z11" i="18"/>
  <c r="AA11" i="18" s="1"/>
  <c r="T11" i="18"/>
  <c r="U11" i="18" s="1"/>
  <c r="P11" i="18"/>
  <c r="O11" i="18"/>
  <c r="N11" i="18"/>
  <c r="M11" i="18"/>
  <c r="AO10" i="18"/>
  <c r="AL10" i="18"/>
  <c r="AK10" i="18"/>
  <c r="Z10" i="18"/>
  <c r="AA10" i="18" s="1"/>
  <c r="T10" i="18"/>
  <c r="U10" i="18" s="1"/>
  <c r="M10" i="18"/>
  <c r="O10" i="18" s="1"/>
  <c r="AO9" i="18"/>
  <c r="AK9" i="18"/>
  <c r="AL9" i="18" s="1"/>
  <c r="Z9" i="18"/>
  <c r="AA9" i="18" s="1"/>
  <c r="T9" i="18"/>
  <c r="U9" i="18" s="1"/>
  <c r="M9" i="18"/>
  <c r="O9" i="18" s="1"/>
  <c r="A9" i="18"/>
  <c r="A10" i="18" s="1"/>
  <c r="A11" i="18" s="1"/>
  <c r="A12" i="18" s="1"/>
  <c r="A13" i="18" s="1"/>
  <c r="A14" i="18" s="1"/>
  <c r="A15" i="18" s="1"/>
  <c r="A16" i="18" s="1"/>
  <c r="A17" i="18" s="1"/>
  <c r="A18" i="18" s="1"/>
  <c r="A19" i="18" s="1"/>
  <c r="A20" i="18" s="1"/>
  <c r="AN8" i="18"/>
  <c r="AJ8" i="18"/>
  <c r="Y8" i="18"/>
  <c r="X8" i="18"/>
  <c r="S8" i="18"/>
  <c r="L8" i="18"/>
  <c r="AP117" i="22" l="1"/>
  <c r="AP1278" i="22"/>
  <c r="AP238" i="22"/>
  <c r="AP1453" i="22"/>
  <c r="AP1438" i="22"/>
  <c r="AP154" i="22"/>
  <c r="AB271" i="21"/>
  <c r="AB271" i="22"/>
  <c r="AB1288" i="22"/>
  <c r="AB639" i="22"/>
  <c r="AB7" i="22" s="1"/>
  <c r="B13" i="13" s="1"/>
  <c r="AB1207" i="22"/>
  <c r="AP1207" i="22" s="1"/>
  <c r="AB639" i="21"/>
  <c r="AB1199" i="21"/>
  <c r="AP1199" i="21" s="1"/>
  <c r="AB1280" i="21"/>
  <c r="AP1280" i="21" s="1"/>
  <c r="AA832" i="18"/>
  <c r="AB1213" i="19"/>
  <c r="AB994" i="19"/>
  <c r="AB213" i="19"/>
  <c r="Y977" i="19"/>
  <c r="AB127" i="19"/>
  <c r="Y39" i="19"/>
  <c r="AB867" i="19"/>
  <c r="Y121" i="19"/>
  <c r="AB1024" i="19"/>
  <c r="P1057" i="19"/>
  <c r="Y1112" i="19"/>
  <c r="Q213" i="19"/>
  <c r="P780" i="19"/>
  <c r="Q811" i="19"/>
  <c r="AM1057" i="19"/>
  <c r="AB1069" i="19"/>
  <c r="AM1093" i="19"/>
  <c r="Z7" i="19"/>
  <c r="P61" i="19"/>
  <c r="AO7" i="19"/>
  <c r="P330" i="19"/>
  <c r="P517" i="19"/>
  <c r="AB811" i="19"/>
  <c r="AB993" i="19"/>
  <c r="AB1117" i="19"/>
  <c r="T7" i="19"/>
  <c r="AM227" i="19"/>
  <c r="Q286" i="19"/>
  <c r="AB749" i="19"/>
  <c r="AB741" i="19" s="1"/>
  <c r="Y819" i="19"/>
  <c r="AB1043" i="19"/>
  <c r="P1147" i="19"/>
  <c r="AB1157" i="19"/>
  <c r="AB1147" i="19" s="1"/>
  <c r="AK7" i="19"/>
  <c r="AB42" i="19"/>
  <c r="AB367" i="19"/>
  <c r="P671" i="19"/>
  <c r="AB692" i="19"/>
  <c r="AB685" i="19" s="1"/>
  <c r="P772" i="19"/>
  <c r="AM1213" i="19"/>
  <c r="AB61" i="19"/>
  <c r="AB942" i="19"/>
  <c r="Y1021" i="19"/>
  <c r="AB1030" i="19"/>
  <c r="P252" i="19"/>
  <c r="AM61" i="19"/>
  <c r="AB1359" i="19"/>
  <c r="AB1348" i="19" s="1"/>
  <c r="AB124" i="19"/>
  <c r="P260" i="19"/>
  <c r="AB303" i="19"/>
  <c r="AB293" i="19" s="1"/>
  <c r="AB415" i="19"/>
  <c r="AB403" i="19" s="1"/>
  <c r="AM727" i="19"/>
  <c r="Y754" i="19"/>
  <c r="AB829" i="19"/>
  <c r="AB1050" i="19"/>
  <c r="AB1311" i="19"/>
  <c r="AB1292" i="19" s="1"/>
  <c r="AB52" i="19"/>
  <c r="AB122" i="19"/>
  <c r="AB129" i="19"/>
  <c r="AB171" i="19"/>
  <c r="AB169" i="19" s="1"/>
  <c r="AM213" i="19"/>
  <c r="Q471" i="19"/>
  <c r="AB759" i="19"/>
  <c r="AB834" i="19"/>
  <c r="AB1025" i="19"/>
  <c r="AB1115" i="19"/>
  <c r="P1326" i="19"/>
  <c r="Q39" i="19"/>
  <c r="AM198" i="19"/>
  <c r="Q420" i="19"/>
  <c r="Q440" i="19"/>
  <c r="Q671" i="19"/>
  <c r="AB766" i="19"/>
  <c r="AM780" i="19"/>
  <c r="AM1050" i="19"/>
  <c r="P1069" i="19"/>
  <c r="P1203" i="19"/>
  <c r="P39" i="19"/>
  <c r="AM207" i="19"/>
  <c r="P227" i="19"/>
  <c r="AM330" i="19"/>
  <c r="P403" i="19"/>
  <c r="AM517" i="19"/>
  <c r="P1093" i="19"/>
  <c r="P1130" i="19"/>
  <c r="AM1326" i="19"/>
  <c r="AM1369" i="19"/>
  <c r="Q227" i="19"/>
  <c r="AB286" i="19"/>
  <c r="AM457" i="19"/>
  <c r="Q713" i="19"/>
  <c r="Q1050" i="19"/>
  <c r="Q84" i="19"/>
  <c r="AM84" i="19"/>
  <c r="Q233" i="19"/>
  <c r="Q309" i="19"/>
  <c r="P655" i="19"/>
  <c r="AB772" i="19"/>
  <c r="P811" i="19"/>
  <c r="AM1101" i="19"/>
  <c r="AM108" i="19"/>
  <c r="AM187" i="19"/>
  <c r="Q252" i="19"/>
  <c r="P286" i="19"/>
  <c r="AM286" i="19"/>
  <c r="Q293" i="19"/>
  <c r="AM533" i="19"/>
  <c r="AM772" i="19"/>
  <c r="AM1069" i="19"/>
  <c r="AM1273" i="19"/>
  <c r="P318" i="19"/>
  <c r="P500" i="19"/>
  <c r="AB780" i="19"/>
  <c r="AM1076" i="19"/>
  <c r="P108" i="19"/>
  <c r="AB162" i="19"/>
  <c r="P198" i="19"/>
  <c r="P457" i="19"/>
  <c r="P548" i="19"/>
  <c r="P565" i="19"/>
  <c r="AM811" i="19"/>
  <c r="V220" i="19"/>
  <c r="V93" i="19"/>
  <c r="V1314" i="19"/>
  <c r="V252" i="19"/>
  <c r="V811" i="19"/>
  <c r="V403" i="19"/>
  <c r="V671" i="19"/>
  <c r="V239" i="19"/>
  <c r="V233" i="19"/>
  <c r="V533" i="19"/>
  <c r="V727" i="19"/>
  <c r="V1191" i="19"/>
  <c r="V1273" i="19"/>
  <c r="U486" i="18"/>
  <c r="V21" i="19"/>
  <c r="V169" i="19"/>
  <c r="V309" i="19"/>
  <c r="V741" i="19"/>
  <c r="V977" i="19"/>
  <c r="V792" i="19"/>
  <c r="V260" i="19"/>
  <c r="V1043" i="19"/>
  <c r="V84" i="19"/>
  <c r="V517" i="19"/>
  <c r="V996" i="19"/>
  <c r="V1101" i="19"/>
  <c r="V1147" i="19"/>
  <c r="V207" i="19"/>
  <c r="V1213" i="19"/>
  <c r="V99" i="19"/>
  <c r="Q121" i="19"/>
  <c r="V162" i="19"/>
  <c r="AM176" i="19"/>
  <c r="Q207" i="19"/>
  <c r="AM233" i="19"/>
  <c r="AM239" i="19"/>
  <c r="P274" i="19"/>
  <c r="P293" i="19"/>
  <c r="V318" i="19"/>
  <c r="V330" i="19"/>
  <c r="AB336" i="19"/>
  <c r="AB330" i="19" s="1"/>
  <c r="AM367" i="19"/>
  <c r="P420" i="19"/>
  <c r="V420" i="19"/>
  <c r="Q500" i="19"/>
  <c r="V500" i="19"/>
  <c r="Q533" i="19"/>
  <c r="AM655" i="19"/>
  <c r="V780" i="19"/>
  <c r="P819" i="19"/>
  <c r="AM977" i="19"/>
  <c r="U259" i="18"/>
  <c r="Q21" i="19"/>
  <c r="AB93" i="19"/>
  <c r="Q93" i="19"/>
  <c r="V121" i="19"/>
  <c r="AM169" i="19"/>
  <c r="P187" i="19"/>
  <c r="P233" i="19"/>
  <c r="P239" i="19"/>
  <c r="Q342" i="19"/>
  <c r="Q367" i="19"/>
  <c r="V440" i="19"/>
  <c r="V61" i="19"/>
  <c r="AM134" i="19"/>
  <c r="P176" i="19"/>
  <c r="Q187" i="19"/>
  <c r="Q220" i="19"/>
  <c r="AM220" i="19"/>
  <c r="V293" i="19"/>
  <c r="AB309" i="19"/>
  <c r="AB457" i="19"/>
  <c r="Q488" i="19"/>
  <c r="V488" i="19"/>
  <c r="AM548" i="19"/>
  <c r="AM640" i="19"/>
  <c r="P713" i="19"/>
  <c r="V1008" i="19"/>
  <c r="AB134" i="19"/>
  <c r="O206" i="18"/>
  <c r="P219" i="18"/>
  <c r="AM39" i="19"/>
  <c r="P71" i="19"/>
  <c r="Q71" i="19"/>
  <c r="AM93" i="19"/>
  <c r="P99" i="19"/>
  <c r="AM162" i="19"/>
  <c r="Q176" i="19"/>
  <c r="P207" i="19"/>
  <c r="V213" i="19"/>
  <c r="AM252" i="19"/>
  <c r="V274" i="19"/>
  <c r="AM309" i="19"/>
  <c r="AM403" i="19"/>
  <c r="P440" i="19"/>
  <c r="AM471" i="19"/>
  <c r="AM488" i="19"/>
  <c r="V548" i="19"/>
  <c r="V565" i="19"/>
  <c r="P590" i="19"/>
  <c r="V611" i="19"/>
  <c r="P699" i="19"/>
  <c r="P741" i="19"/>
  <c r="Q1130" i="19"/>
  <c r="P1176" i="19"/>
  <c r="AB71" i="19"/>
  <c r="V1057" i="19"/>
  <c r="AL1283" i="18"/>
  <c r="V8" i="19"/>
  <c r="P93" i="19"/>
  <c r="V108" i="19"/>
  <c r="P134" i="19"/>
  <c r="Q134" i="19"/>
  <c r="P162" i="19"/>
  <c r="V187" i="19"/>
  <c r="AB207" i="19"/>
  <c r="V286" i="19"/>
  <c r="P309" i="19"/>
  <c r="AB342" i="19"/>
  <c r="P471" i="19"/>
  <c r="V471" i="19"/>
  <c r="Q548" i="19"/>
  <c r="Q611" i="19"/>
  <c r="P640" i="19"/>
  <c r="V685" i="19"/>
  <c r="Q741" i="19"/>
  <c r="AM1130" i="19"/>
  <c r="Q1213" i="19"/>
  <c r="Q1221" i="19"/>
  <c r="P21" i="19"/>
  <c r="V39" i="19"/>
  <c r="AM21" i="19"/>
  <c r="P84" i="19"/>
  <c r="Q99" i="19"/>
  <c r="AM121" i="19"/>
  <c r="P169" i="19"/>
  <c r="AB176" i="19"/>
  <c r="AB187" i="19"/>
  <c r="Q198" i="19"/>
  <c r="AB220" i="19"/>
  <c r="P220" i="19"/>
  <c r="AB233" i="19"/>
  <c r="Q260" i="19"/>
  <c r="AM260" i="19"/>
  <c r="AB274" i="19"/>
  <c r="Q274" i="19"/>
  <c r="AM293" i="19"/>
  <c r="AM440" i="19"/>
  <c r="AM819" i="19"/>
  <c r="Q1093" i="19"/>
  <c r="Q239" i="19"/>
  <c r="AL93" i="18"/>
  <c r="AM71" i="19"/>
  <c r="V71" i="19"/>
  <c r="AM99" i="19"/>
  <c r="Q108" i="19"/>
  <c r="P121" i="19"/>
  <c r="Q169" i="19"/>
  <c r="V198" i="19"/>
  <c r="V227" i="19"/>
  <c r="AM274" i="19"/>
  <c r="AM318" i="19"/>
  <c r="AM342" i="19"/>
  <c r="Q403" i="19"/>
  <c r="AM420" i="19"/>
  <c r="AM500" i="19"/>
  <c r="V958" i="19"/>
  <c r="V699" i="19"/>
  <c r="P754" i="19"/>
  <c r="AM958" i="19"/>
  <c r="P1008" i="19"/>
  <c r="Q1043" i="19"/>
  <c r="P1101" i="19"/>
  <c r="V1130" i="19"/>
  <c r="V1164" i="19"/>
  <c r="Q1176" i="19"/>
  <c r="Q1203" i="19"/>
  <c r="AM1203" i="19"/>
  <c r="Q1273" i="19"/>
  <c r="AB1314" i="19"/>
  <c r="P1348" i="19"/>
  <c r="P1369" i="19"/>
  <c r="AB565" i="19"/>
  <c r="AM590" i="19"/>
  <c r="Q640" i="19"/>
  <c r="P727" i="19"/>
  <c r="Q977" i="19"/>
  <c r="AM996" i="19"/>
  <c r="Q1069" i="19"/>
  <c r="AM1164" i="19"/>
  <c r="P1221" i="19"/>
  <c r="P1292" i="19"/>
  <c r="P578" i="19"/>
  <c r="AM578" i="19"/>
  <c r="AM671" i="19"/>
  <c r="AM713" i="19"/>
  <c r="Q727" i="19"/>
  <c r="Q958" i="19"/>
  <c r="AM1021" i="19"/>
  <c r="AB1076" i="19"/>
  <c r="V1203" i="19"/>
  <c r="P1254" i="19"/>
  <c r="Q1369" i="19"/>
  <c r="P488" i="19"/>
  <c r="Q517" i="19"/>
  <c r="AM685" i="19"/>
  <c r="AM699" i="19"/>
  <c r="AM792" i="19"/>
  <c r="P947" i="19"/>
  <c r="P1043" i="19"/>
  <c r="V1069" i="19"/>
  <c r="AM1191" i="19"/>
  <c r="AM1221" i="19"/>
  <c r="AM1236" i="19"/>
  <c r="AM1314" i="19"/>
  <c r="Q1326" i="19"/>
  <c r="Q578" i="19"/>
  <c r="AB578" i="19"/>
  <c r="AM611" i="19"/>
  <c r="V640" i="19"/>
  <c r="P685" i="19"/>
  <c r="Q996" i="19"/>
  <c r="AM1008" i="19"/>
  <c r="V1050" i="19"/>
  <c r="V1093" i="19"/>
  <c r="AB1101" i="19"/>
  <c r="AM1147" i="19"/>
  <c r="P1164" i="19"/>
  <c r="V1176" i="19"/>
  <c r="Q1348" i="19"/>
  <c r="V1369" i="19"/>
  <c r="Q565" i="19"/>
  <c r="P611" i="19"/>
  <c r="V625" i="19"/>
  <c r="Q685" i="19"/>
  <c r="Q699" i="19"/>
  <c r="P792" i="19"/>
  <c r="P977" i="19"/>
  <c r="Q1021" i="19"/>
  <c r="AB1057" i="19"/>
  <c r="AB1093" i="19"/>
  <c r="Q1164" i="19"/>
  <c r="P1213" i="19"/>
  <c r="V1221" i="19"/>
  <c r="P1273" i="19"/>
  <c r="V1292" i="19"/>
  <c r="V1326" i="19"/>
  <c r="AM1348" i="19"/>
  <c r="P533" i="19"/>
  <c r="V713" i="19"/>
  <c r="AM741" i="19"/>
  <c r="AM754" i="19"/>
  <c r="Q792" i="19"/>
  <c r="V819" i="19"/>
  <c r="AM947" i="19"/>
  <c r="Q947" i="19"/>
  <c r="P958" i="19"/>
  <c r="P996" i="19"/>
  <c r="Q1008" i="19"/>
  <c r="P1021" i="19"/>
  <c r="AM1043" i="19"/>
  <c r="P1050" i="19"/>
  <c r="V1076" i="19"/>
  <c r="P1076" i="19"/>
  <c r="Q1147" i="19"/>
  <c r="P1191" i="19"/>
  <c r="P1236" i="19"/>
  <c r="AB8" i="19"/>
  <c r="AM8" i="19"/>
  <c r="AB21" i="19"/>
  <c r="P8" i="19"/>
  <c r="V176" i="19"/>
  <c r="AB239" i="19"/>
  <c r="V134" i="19"/>
  <c r="AB198" i="19"/>
  <c r="AB252" i="19"/>
  <c r="AB260" i="19"/>
  <c r="AB99" i="19"/>
  <c r="AB108" i="19"/>
  <c r="P213" i="19"/>
  <c r="AB84" i="19"/>
  <c r="AB227" i="19"/>
  <c r="Q318" i="19"/>
  <c r="V457" i="19"/>
  <c r="AB500" i="19"/>
  <c r="AB420" i="19"/>
  <c r="AB533" i="19"/>
  <c r="AM565" i="19"/>
  <c r="AB318" i="19"/>
  <c r="P367" i="19"/>
  <c r="AB488" i="19"/>
  <c r="AB517" i="19"/>
  <c r="AB548" i="19"/>
  <c r="P342" i="19"/>
  <c r="V342" i="19"/>
  <c r="V367" i="19"/>
  <c r="AB471" i="19"/>
  <c r="P625" i="19"/>
  <c r="V655" i="19"/>
  <c r="AB451" i="19"/>
  <c r="AB440" i="19" s="1"/>
  <c r="V578" i="19"/>
  <c r="Q625" i="19"/>
  <c r="AB699" i="19"/>
  <c r="AB713" i="19"/>
  <c r="AB792" i="19"/>
  <c r="AB611" i="19"/>
  <c r="AB626" i="19"/>
  <c r="AB625" i="19" s="1"/>
  <c r="Y625" i="19"/>
  <c r="Y7" i="19" s="1"/>
  <c r="AB655" i="19"/>
  <c r="AB640" i="19"/>
  <c r="AB671" i="19"/>
  <c r="AB727" i="19"/>
  <c r="V754" i="19"/>
  <c r="V772" i="19"/>
  <c r="V590" i="19"/>
  <c r="AM625" i="19"/>
  <c r="AB996" i="19"/>
  <c r="V1021" i="19"/>
  <c r="AB958" i="19"/>
  <c r="AB828" i="19"/>
  <c r="V947" i="19"/>
  <c r="Q1076" i="19"/>
  <c r="AB947" i="19"/>
  <c r="AB1008" i="19"/>
  <c r="Q1101" i="19"/>
  <c r="AB1221" i="19"/>
  <c r="AB1326" i="19"/>
  <c r="P1112" i="19"/>
  <c r="AB1164" i="19"/>
  <c r="V1236" i="19"/>
  <c r="AM1254" i="19"/>
  <c r="AM1292" i="19"/>
  <c r="AB1273" i="19"/>
  <c r="AB1130" i="19"/>
  <c r="AB1191" i="19"/>
  <c r="AB1176" i="19"/>
  <c r="AB1203" i="19"/>
  <c r="AM1112" i="19"/>
  <c r="AM1176" i="19"/>
  <c r="Q1191" i="19"/>
  <c r="V1254" i="19"/>
  <c r="V1112" i="19"/>
  <c r="AB1254" i="19"/>
  <c r="V1348" i="19"/>
  <c r="AB1369" i="19"/>
  <c r="M1314" i="19"/>
  <c r="M7" i="19" s="1"/>
  <c r="P1315" i="19"/>
  <c r="P1314" i="19" s="1"/>
  <c r="AB1251" i="19"/>
  <c r="AB1236" i="19" s="1"/>
  <c r="U212" i="18"/>
  <c r="P366" i="18"/>
  <c r="AL1046" i="18"/>
  <c r="U308" i="18"/>
  <c r="P1092" i="18"/>
  <c r="O197" i="18"/>
  <c r="AL107" i="18"/>
  <c r="AL8" i="18"/>
  <c r="Y7" i="18"/>
  <c r="P317" i="18"/>
  <c r="O576" i="18"/>
  <c r="U71" i="18"/>
  <c r="AL226" i="18"/>
  <c r="P711" i="18"/>
  <c r="AL1092" i="18"/>
  <c r="AL206" i="18"/>
  <c r="P226" i="18"/>
  <c r="AL1360" i="18"/>
  <c r="O1306" i="18"/>
  <c r="O1305" i="18" s="1"/>
  <c r="O1245" i="18"/>
  <c r="AA126" i="18"/>
  <c r="O251" i="18"/>
  <c r="U455" i="18"/>
  <c r="AA170" i="18"/>
  <c r="AA168" i="18" s="1"/>
  <c r="U197" i="18"/>
  <c r="AL770" i="18"/>
  <c r="AL790" i="18"/>
  <c r="L1305" i="18"/>
  <c r="U226" i="18"/>
  <c r="AA285" i="18"/>
  <c r="AA413" i="18"/>
  <c r="AA401" i="18" s="1"/>
  <c r="O546" i="18"/>
  <c r="P609" i="18"/>
  <c r="AA827" i="18"/>
  <c r="AA940" i="18"/>
  <c r="P975" i="18"/>
  <c r="AA1023" i="18"/>
  <c r="AA1019" i="18" s="1"/>
  <c r="O1041" i="18"/>
  <c r="O1084" i="18"/>
  <c r="U1103" i="18"/>
  <c r="U1360" i="18"/>
  <c r="AA1121" i="18"/>
  <c r="AJ7" i="18"/>
  <c r="U84" i="18"/>
  <c r="AA52" i="18"/>
  <c r="P98" i="18"/>
  <c r="AA123" i="18"/>
  <c r="P133" i="18"/>
  <c r="O133" i="18"/>
  <c r="P168" i="18"/>
  <c r="AL175" i="18"/>
  <c r="U206" i="18"/>
  <c r="O588" i="18"/>
  <c r="AL778" i="18"/>
  <c r="AA991" i="18"/>
  <c r="AA975" i="18" s="1"/>
  <c r="O1006" i="18"/>
  <c r="P1041" i="18"/>
  <c r="AA1108" i="18"/>
  <c r="AA1103" i="18" s="1"/>
  <c r="O1121" i="18"/>
  <c r="AL1212" i="18"/>
  <c r="O623" i="18"/>
  <c r="O8" i="18"/>
  <c r="U219" i="18"/>
  <c r="P238" i="18"/>
  <c r="AA341" i="18"/>
  <c r="P401" i="18"/>
  <c r="O531" i="18"/>
  <c r="AA945" i="18"/>
  <c r="AA1051" i="18"/>
  <c r="AL1084" i="18"/>
  <c r="AL1204" i="18"/>
  <c r="U1317" i="18"/>
  <c r="P93" i="18"/>
  <c r="U98" i="18"/>
  <c r="AA133" i="18"/>
  <c r="U168" i="18"/>
  <c r="P292" i="18"/>
  <c r="U317" i="18"/>
  <c r="P531" i="18"/>
  <c r="U1051" i="18"/>
  <c r="AA1350" i="18"/>
  <c r="AA1339" i="18" s="1"/>
  <c r="L7" i="18"/>
  <c r="AA121" i="18"/>
  <c r="O273" i="18"/>
  <c r="P308" i="18"/>
  <c r="AL418" i="18"/>
  <c r="P498" i="18"/>
  <c r="P576" i="18"/>
  <c r="U588" i="18"/>
  <c r="AL609" i="18"/>
  <c r="P683" i="18"/>
  <c r="X817" i="18"/>
  <c r="AA865" i="18"/>
  <c r="X1103" i="18"/>
  <c r="U1182" i="18"/>
  <c r="O84" i="18"/>
  <c r="O341" i="18"/>
  <c r="O438" i="18"/>
  <c r="O498" i="18"/>
  <c r="U546" i="18"/>
  <c r="O683" i="18"/>
  <c r="AL752" i="18"/>
  <c r="AA1242" i="18"/>
  <c r="AA1227" i="18" s="1"/>
  <c r="P1264" i="18"/>
  <c r="P1360" i="18"/>
  <c r="AA197" i="18"/>
  <c r="P39" i="18"/>
  <c r="O212" i="18"/>
  <c r="AA273" i="18"/>
  <c r="U401" i="18"/>
  <c r="AA515" i="18"/>
  <c r="U61" i="18"/>
  <c r="U161" i="18"/>
  <c r="P212" i="18"/>
  <c r="O219" i="18"/>
  <c r="P273" i="18"/>
  <c r="O308" i="18"/>
  <c r="AL329" i="18"/>
  <c r="U498" i="18"/>
  <c r="P546" i="18"/>
  <c r="O711" i="18"/>
  <c r="AL809" i="18"/>
  <c r="O1138" i="18"/>
  <c r="P21" i="18"/>
  <c r="O98" i="18"/>
  <c r="AL168" i="18"/>
  <c r="P175" i="18"/>
  <c r="U186" i="18"/>
  <c r="U238" i="18"/>
  <c r="AL259" i="18"/>
  <c r="AL292" i="18"/>
  <c r="P438" i="18"/>
  <c r="O486" i="18"/>
  <c r="U739" i="18"/>
  <c r="AL84" i="18"/>
  <c r="AA98" i="18"/>
  <c r="S7" i="18"/>
  <c r="O21" i="18"/>
  <c r="AL39" i="18"/>
  <c r="AA42" i="18"/>
  <c r="O61" i="18"/>
  <c r="AL71" i="18"/>
  <c r="AA93" i="18"/>
  <c r="AA161" i="18"/>
  <c r="P197" i="18"/>
  <c r="AL219" i="18"/>
  <c r="U273" i="18"/>
  <c r="AL285" i="18"/>
  <c r="O292" i="18"/>
  <c r="U366" i="18"/>
  <c r="AA366" i="18"/>
  <c r="AL498" i="18"/>
  <c r="P790" i="18"/>
  <c r="O809" i="18"/>
  <c r="AL1194" i="18"/>
  <c r="P71" i="18"/>
  <c r="O71" i="18"/>
  <c r="O93" i="18"/>
  <c r="AL133" i="18"/>
  <c r="O175" i="18"/>
  <c r="AA226" i="18"/>
  <c r="O232" i="18"/>
  <c r="P232" i="18"/>
  <c r="U251" i="18"/>
  <c r="P251" i="18"/>
  <c r="P285" i="18"/>
  <c r="U292" i="18"/>
  <c r="O401" i="18"/>
  <c r="P469" i="18"/>
  <c r="O725" i="18"/>
  <c r="AL956" i="18"/>
  <c r="AA1167" i="18"/>
  <c r="AL21" i="18"/>
  <c r="AA61" i="18"/>
  <c r="P84" i="18"/>
  <c r="O107" i="18"/>
  <c r="AL120" i="18"/>
  <c r="O120" i="18"/>
  <c r="AL186" i="18"/>
  <c r="AA212" i="18"/>
  <c r="O259" i="18"/>
  <c r="O285" i="18"/>
  <c r="U418" i="18"/>
  <c r="O469" i="18"/>
  <c r="P697" i="18"/>
  <c r="P725" i="18"/>
  <c r="P107" i="18"/>
  <c r="P206" i="18"/>
  <c r="AL232" i="18"/>
  <c r="P259" i="18"/>
  <c r="AL273" i="18"/>
  <c r="U329" i="18"/>
  <c r="AL366" i="18"/>
  <c r="AL455" i="18"/>
  <c r="P515" i="18"/>
  <c r="U531" i="18"/>
  <c r="P563" i="18"/>
  <c r="U778" i="18"/>
  <c r="U809" i="18"/>
  <c r="P956" i="18"/>
  <c r="AA1084" i="18"/>
  <c r="U21" i="18"/>
  <c r="AL61" i="18"/>
  <c r="AN7" i="18"/>
  <c r="O39" i="18"/>
  <c r="AA71" i="18"/>
  <c r="U93" i="18"/>
  <c r="AL98" i="18"/>
  <c r="P120" i="18"/>
  <c r="O186" i="18"/>
  <c r="AL197" i="18"/>
  <c r="AL212" i="18"/>
  <c r="O226" i="18"/>
  <c r="U232" i="18"/>
  <c r="O238" i="18"/>
  <c r="U285" i="18"/>
  <c r="AL317" i="18"/>
  <c r="AL438" i="18"/>
  <c r="O455" i="18"/>
  <c r="AL486" i="18"/>
  <c r="U515" i="18"/>
  <c r="O1063" i="18"/>
  <c r="AL1155" i="18"/>
  <c r="P1204" i="18"/>
  <c r="P1317" i="18"/>
  <c r="O1339" i="18"/>
  <c r="AA1360" i="18"/>
  <c r="U975" i="18"/>
  <c r="U1068" i="18"/>
  <c r="U1092" i="18"/>
  <c r="AL1121" i="18"/>
  <c r="AL1138" i="18"/>
  <c r="AA1155" i="18"/>
  <c r="U1194" i="18"/>
  <c r="U438" i="18"/>
  <c r="U469" i="18"/>
  <c r="U563" i="18"/>
  <c r="U697" i="18"/>
  <c r="AA770" i="18"/>
  <c r="U790" i="18"/>
  <c r="AA826" i="18"/>
  <c r="U956" i="18"/>
  <c r="O956" i="18"/>
  <c r="AA994" i="18"/>
  <c r="AL1006" i="18"/>
  <c r="U1041" i="18"/>
  <c r="O1046" i="18"/>
  <c r="U1138" i="18"/>
  <c r="U1155" i="18"/>
  <c r="AL1227" i="18"/>
  <c r="U1264" i="18"/>
  <c r="U1283" i="18"/>
  <c r="O609" i="18"/>
  <c r="P669" i="18"/>
  <c r="AL683" i="18"/>
  <c r="U725" i="18"/>
  <c r="AA778" i="18"/>
  <c r="P809" i="18"/>
  <c r="AL817" i="18"/>
  <c r="AL945" i="18"/>
  <c r="O945" i="18"/>
  <c r="AL975" i="18"/>
  <c r="AL1019" i="18"/>
  <c r="AA1041" i="18"/>
  <c r="P1046" i="18"/>
  <c r="U1063" i="18"/>
  <c r="AA1063" i="18"/>
  <c r="AL1167" i="18"/>
  <c r="AL1182" i="18"/>
  <c r="U1204" i="18"/>
  <c r="O1212" i="18"/>
  <c r="U1212" i="18"/>
  <c r="AL1264" i="18"/>
  <c r="AA1305" i="18"/>
  <c r="O1360" i="18"/>
  <c r="AL308" i="18"/>
  <c r="O317" i="18"/>
  <c r="AA317" i="18"/>
  <c r="AA449" i="18"/>
  <c r="AA438" i="18" s="1"/>
  <c r="O515" i="18"/>
  <c r="AL563" i="18"/>
  <c r="O669" i="18"/>
  <c r="U683" i="18"/>
  <c r="AA690" i="18"/>
  <c r="AA683" i="18" s="1"/>
  <c r="AL994" i="18"/>
  <c r="P994" i="18"/>
  <c r="AL1051" i="18"/>
  <c r="AL1063" i="18"/>
  <c r="AL1068" i="18"/>
  <c r="O1167" i="18"/>
  <c r="U1167" i="18"/>
  <c r="P1194" i="18"/>
  <c r="AA1204" i="18"/>
  <c r="O1264" i="18"/>
  <c r="AA1302" i="18"/>
  <c r="AA1283" i="18" s="1"/>
  <c r="U1305" i="18"/>
  <c r="AL401" i="18"/>
  <c r="AL469" i="18"/>
  <c r="P486" i="18"/>
  <c r="AA531" i="18"/>
  <c r="AA546" i="18"/>
  <c r="U711" i="18"/>
  <c r="AL725" i="18"/>
  <c r="O778" i="18"/>
  <c r="P945" i="18"/>
  <c r="O975" i="18"/>
  <c r="P1006" i="18"/>
  <c r="AL1041" i="18"/>
  <c r="U1046" i="18"/>
  <c r="O1051" i="18"/>
  <c r="P1063" i="18"/>
  <c r="P1121" i="18"/>
  <c r="P1138" i="18"/>
  <c r="O1155" i="18"/>
  <c r="O1182" i="18"/>
  <c r="O1194" i="18"/>
  <c r="O1227" i="18"/>
  <c r="AL1305" i="18"/>
  <c r="AL1317" i="18"/>
  <c r="AL531" i="18"/>
  <c r="AL576" i="18"/>
  <c r="AL588" i="18"/>
  <c r="AL697" i="18"/>
  <c r="AA697" i="18"/>
  <c r="O739" i="18"/>
  <c r="P1019" i="18"/>
  <c r="X1019" i="18"/>
  <c r="AA1046" i="18"/>
  <c r="P1084" i="18"/>
  <c r="P1155" i="18"/>
  <c r="P1167" i="18"/>
  <c r="U1227" i="18"/>
  <c r="O1317" i="18"/>
  <c r="AL1339" i="18"/>
  <c r="P1339" i="18"/>
  <c r="AL546" i="18"/>
  <c r="O563" i="18"/>
  <c r="U576" i="18"/>
  <c r="AL623" i="18"/>
  <c r="O638" i="18"/>
  <c r="AL653" i="18"/>
  <c r="O653" i="18"/>
  <c r="U669" i="18"/>
  <c r="O697" i="18"/>
  <c r="P739" i="18"/>
  <c r="O752" i="18"/>
  <c r="O770" i="18"/>
  <c r="O790" i="18"/>
  <c r="AA809" i="18"/>
  <c r="U817" i="18"/>
  <c r="O994" i="18"/>
  <c r="U1006" i="18"/>
  <c r="O1019" i="18"/>
  <c r="P1068" i="18"/>
  <c r="U1084" i="18"/>
  <c r="O1092" i="18"/>
  <c r="O1103" i="18"/>
  <c r="O1283" i="18"/>
  <c r="U39" i="18"/>
  <c r="U8" i="18"/>
  <c r="AA8" i="18"/>
  <c r="X7" i="18"/>
  <c r="AA21" i="18"/>
  <c r="U107" i="18"/>
  <c r="AL161" i="18"/>
  <c r="AA175" i="18"/>
  <c r="AA232" i="18"/>
  <c r="AA238" i="18"/>
  <c r="AA259" i="18"/>
  <c r="U120" i="18"/>
  <c r="O161" i="18"/>
  <c r="AA219" i="18"/>
  <c r="AL238" i="18"/>
  <c r="U341" i="18"/>
  <c r="AA107" i="18"/>
  <c r="AA186" i="18"/>
  <c r="AA206" i="18"/>
  <c r="AA308" i="18"/>
  <c r="U133" i="18"/>
  <c r="AA84" i="18"/>
  <c r="O168" i="18"/>
  <c r="U175" i="18"/>
  <c r="AA251" i="18"/>
  <c r="AA292" i="18"/>
  <c r="AA329" i="18"/>
  <c r="AA128" i="18"/>
  <c r="P186" i="18"/>
  <c r="AL251" i="18"/>
  <c r="O418" i="18"/>
  <c r="AA576" i="18"/>
  <c r="P418" i="18"/>
  <c r="AA486" i="18"/>
  <c r="AL341" i="18"/>
  <c r="AA469" i="18"/>
  <c r="AA563" i="18"/>
  <c r="AA498" i="18"/>
  <c r="O329" i="18"/>
  <c r="P341" i="18"/>
  <c r="AA418" i="18"/>
  <c r="O366" i="18"/>
  <c r="AL515" i="18"/>
  <c r="AA455" i="18"/>
  <c r="AA638" i="18"/>
  <c r="AL739" i="18"/>
  <c r="U752" i="18"/>
  <c r="O817" i="18"/>
  <c r="U623" i="18"/>
  <c r="AL638" i="18"/>
  <c r="AA669" i="18"/>
  <c r="AA711" i="18"/>
  <c r="U770" i="18"/>
  <c r="AL669" i="18"/>
  <c r="AL711" i="18"/>
  <c r="AA739" i="18"/>
  <c r="U653" i="18"/>
  <c r="U609" i="18"/>
  <c r="AA623" i="18"/>
  <c r="AA725" i="18"/>
  <c r="AA752" i="18"/>
  <c r="AA609" i="18"/>
  <c r="P638" i="18"/>
  <c r="P623" i="18"/>
  <c r="U638" i="18"/>
  <c r="AA653" i="18"/>
  <c r="AA790" i="18"/>
  <c r="AA956" i="18"/>
  <c r="U1019" i="18"/>
  <c r="U994" i="18"/>
  <c r="U945" i="18"/>
  <c r="AA1006" i="18"/>
  <c r="O1068" i="18"/>
  <c r="AA1068" i="18"/>
  <c r="AA1212" i="18"/>
  <c r="AA1194" i="18"/>
  <c r="O1204" i="18"/>
  <c r="U1339" i="18"/>
  <c r="U1121" i="18"/>
  <c r="P1182" i="18"/>
  <c r="P1212" i="18"/>
  <c r="U1245" i="18"/>
  <c r="AL1103" i="18"/>
  <c r="AA1245" i="18"/>
  <c r="AA1092" i="18"/>
  <c r="AA1182" i="18"/>
  <c r="AL1245" i="18"/>
  <c r="AA1264" i="18"/>
  <c r="AA1317" i="18"/>
  <c r="AA1148" i="18"/>
  <c r="AA1138" i="18" s="1"/>
  <c r="AP1288" i="22" l="1"/>
  <c r="AB7" i="21"/>
  <c r="AO259" i="18"/>
  <c r="AO133" i="18"/>
  <c r="AB1112" i="19"/>
  <c r="AB977" i="19"/>
  <c r="AP977" i="19" s="1"/>
  <c r="AA817" i="18"/>
  <c r="AA120" i="18"/>
  <c r="AO120" i="18" s="1"/>
  <c r="AA39" i="18"/>
  <c r="AB121" i="19"/>
  <c r="AP121" i="19" s="1"/>
  <c r="AB1021" i="19"/>
  <c r="AP1021" i="19" s="1"/>
  <c r="AP1369" i="19"/>
  <c r="AB819" i="19"/>
  <c r="AP233" i="19"/>
  <c r="AB754" i="19"/>
  <c r="AP239" i="19"/>
  <c r="AB39" i="19"/>
  <c r="AP39" i="19" s="1"/>
  <c r="AP488" i="19"/>
  <c r="AP792" i="19"/>
  <c r="AP578" i="19"/>
  <c r="AP252" i="19"/>
  <c r="AP220" i="19"/>
  <c r="AM7" i="19"/>
  <c r="AP286" i="19"/>
  <c r="AP187" i="19"/>
  <c r="AP811" i="19"/>
  <c r="AP207" i="19"/>
  <c r="AP274" i="19"/>
  <c r="AP548" i="19"/>
  <c r="AP1191" i="19"/>
  <c r="AP996" i="19"/>
  <c r="AP947" i="19"/>
  <c r="AP403" i="19"/>
  <c r="AP699" i="19"/>
  <c r="AP71" i="19"/>
  <c r="AO697" i="18"/>
  <c r="AO809" i="18"/>
  <c r="AO98" i="18"/>
  <c r="AP420" i="19"/>
  <c r="AP1093" i="19"/>
  <c r="AP958" i="19"/>
  <c r="AO197" i="18"/>
  <c r="AP176" i="19"/>
  <c r="AO168" i="18"/>
  <c r="AO212" i="18"/>
  <c r="AP1076" i="19"/>
  <c r="AO790" i="18"/>
  <c r="AP293" i="19"/>
  <c r="AP213" i="19"/>
  <c r="AP169" i="19"/>
  <c r="AP517" i="19"/>
  <c r="AP1326" i="19"/>
  <c r="AO1092" i="18"/>
  <c r="AO515" i="18"/>
  <c r="AP611" i="19"/>
  <c r="AP99" i="19"/>
  <c r="AP671" i="19"/>
  <c r="AP685" i="19"/>
  <c r="AP84" i="19"/>
  <c r="AP533" i="19"/>
  <c r="AP1130" i="19"/>
  <c r="AP741" i="19"/>
  <c r="AP227" i="19"/>
  <c r="AP1050" i="19"/>
  <c r="AP1008" i="19"/>
  <c r="AO206" i="18"/>
  <c r="AP1273" i="19"/>
  <c r="AP440" i="19"/>
  <c r="AP108" i="19"/>
  <c r="AP640" i="19"/>
  <c r="AP260" i="19"/>
  <c r="AO498" i="18"/>
  <c r="AP1203" i="19"/>
  <c r="AP1101" i="19"/>
  <c r="AO1167" i="18"/>
  <c r="AO93" i="18"/>
  <c r="AP1164" i="19"/>
  <c r="AP471" i="19"/>
  <c r="AP500" i="19"/>
  <c r="AP1147" i="19"/>
  <c r="AP713" i="19"/>
  <c r="AP1043" i="19"/>
  <c r="AP1069" i="19"/>
  <c r="AO292" i="18"/>
  <c r="AP342" i="19"/>
  <c r="AP727" i="19"/>
  <c r="AO1264" i="18"/>
  <c r="AO84" i="18"/>
  <c r="AP1221" i="19"/>
  <c r="AP198" i="19"/>
  <c r="AP1213" i="19"/>
  <c r="V7" i="19"/>
  <c r="AP1176" i="19"/>
  <c r="AP134" i="19"/>
  <c r="AO1019" i="18"/>
  <c r="AO366" i="18"/>
  <c r="AP309" i="19"/>
  <c r="AP93" i="19"/>
  <c r="AP565" i="19"/>
  <c r="AO945" i="18"/>
  <c r="AO226" i="18"/>
  <c r="AO725" i="18"/>
  <c r="AO1084" i="18"/>
  <c r="AO401" i="18"/>
  <c r="AO683" i="18"/>
  <c r="AO317" i="18"/>
  <c r="AO1041" i="18"/>
  <c r="AP1348" i="19"/>
  <c r="AP625" i="19"/>
  <c r="AP21" i="19"/>
  <c r="AP367" i="19"/>
  <c r="AP318" i="19"/>
  <c r="P7" i="19"/>
  <c r="AO308" i="18"/>
  <c r="AO546" i="18"/>
  <c r="AO1155" i="18"/>
  <c r="AO1046" i="18"/>
  <c r="AO232" i="18"/>
  <c r="AO186" i="18"/>
  <c r="AO1317" i="18"/>
  <c r="AO975" i="18"/>
  <c r="AO1204" i="18"/>
  <c r="AO1006" i="18"/>
  <c r="AO956" i="18"/>
  <c r="AO486" i="18"/>
  <c r="AO219" i="18"/>
  <c r="AO1360" i="18"/>
  <c r="AO1194" i="18"/>
  <c r="AO341" i="18"/>
  <c r="AO1212" i="18"/>
  <c r="AO1138" i="18"/>
  <c r="AO563" i="18"/>
  <c r="AO107" i="18"/>
  <c r="AO238" i="18"/>
  <c r="AO994" i="18"/>
  <c r="AO1182" i="18"/>
  <c r="AO739" i="18"/>
  <c r="AO438" i="18"/>
  <c r="AO469" i="18"/>
  <c r="AO1121" i="18"/>
  <c r="AO273" i="18"/>
  <c r="AO1339" i="18"/>
  <c r="AO711" i="18"/>
  <c r="AO285" i="18"/>
  <c r="AO623" i="18"/>
  <c r="AO175" i="18"/>
  <c r="AO531" i="18"/>
  <c r="AO71" i="18"/>
  <c r="AO669" i="18"/>
  <c r="AO576" i="18"/>
  <c r="AO251" i="18"/>
  <c r="AL7" i="18"/>
  <c r="AO1063" i="18"/>
  <c r="AO1068" i="18"/>
  <c r="AO638" i="18"/>
  <c r="AO609" i="18"/>
  <c r="O7" i="18"/>
  <c r="AO418" i="18"/>
  <c r="AO21" i="18"/>
  <c r="U7" i="18"/>
  <c r="AO39" i="18" l="1"/>
  <c r="C48" i="8" l="1"/>
  <c r="C42" i="8"/>
  <c r="C37" i="8"/>
  <c r="C25" i="8"/>
  <c r="C20" i="8"/>
  <c r="E18" i="8"/>
  <c r="B36" i="13"/>
  <c r="B33" i="13"/>
  <c r="B32" i="13"/>
  <c r="B31" i="13"/>
  <c r="B30" i="13"/>
  <c r="B29" i="13" s="1"/>
  <c r="F29" i="13"/>
  <c r="B28" i="13"/>
  <c r="F20" i="13"/>
  <c r="E20" i="13"/>
  <c r="C20" i="13"/>
  <c r="B19" i="13"/>
  <c r="E21" i="13" s="1"/>
  <c r="C44" i="8"/>
  <c r="D20" i="13" l="1"/>
  <c r="G20" i="13" s="1"/>
  <c r="B35" i="13"/>
  <c r="C21" i="13"/>
  <c r="C27" i="8"/>
  <c r="B27" i="13"/>
  <c r="D21" i="13"/>
  <c r="B26" i="13" l="1"/>
  <c r="B2" i="12"/>
  <c r="D2" i="12"/>
  <c r="M2" i="12"/>
  <c r="K2" i="12"/>
  <c r="G6" i="12" l="1"/>
  <c r="O2" i="10"/>
  <c r="M2" i="10"/>
  <c r="I8" i="10" l="1"/>
  <c r="L20" i="8"/>
  <c r="I12" i="8"/>
  <c r="J17" i="8"/>
  <c r="I74" i="8"/>
  <c r="G81" i="8"/>
  <c r="AO8" i="2" l="1"/>
  <c r="AO9" i="2"/>
  <c r="AO10" i="2"/>
  <c r="AO11" i="2"/>
  <c r="AO12" i="2"/>
  <c r="AO13" i="2"/>
  <c r="AO14" i="2"/>
  <c r="AO15" i="2"/>
  <c r="AO16" i="2"/>
  <c r="AO17" i="2"/>
  <c r="AO18" i="2"/>
  <c r="AO19" i="2"/>
  <c r="AO21" i="2"/>
  <c r="AO22" i="2"/>
  <c r="AO23" i="2"/>
  <c r="AO24" i="2"/>
  <c r="AO25" i="2"/>
  <c r="AO26" i="2"/>
  <c r="AO27" i="2"/>
  <c r="AO28" i="2"/>
  <c r="AO29" i="2"/>
  <c r="AO30" i="2"/>
  <c r="AO31" i="2"/>
  <c r="AO32" i="2"/>
  <c r="AO33" i="2"/>
  <c r="AO34" i="2"/>
  <c r="AO35" i="2"/>
  <c r="AO36" i="2"/>
  <c r="AO37" i="2"/>
  <c r="AO39" i="2"/>
  <c r="AO40" i="2"/>
  <c r="AO41" i="2"/>
  <c r="AO42" i="2"/>
  <c r="AO43" i="2"/>
  <c r="AO44" i="2"/>
  <c r="AO45" i="2"/>
  <c r="AO46" i="2"/>
  <c r="AO47" i="2"/>
  <c r="AO48" i="2"/>
  <c r="AO49" i="2"/>
  <c r="AO50" i="2"/>
  <c r="AO51" i="2"/>
  <c r="AO52" i="2"/>
  <c r="AO53" i="2"/>
  <c r="AO54" i="2"/>
  <c r="AO55" i="2"/>
  <c r="AO56" i="2"/>
  <c r="AO57" i="2"/>
  <c r="AO58" i="2"/>
  <c r="AO59" i="2"/>
  <c r="AO61" i="2"/>
  <c r="AO62" i="2"/>
  <c r="AO63" i="2"/>
  <c r="AO64" i="2"/>
  <c r="AO65" i="2"/>
  <c r="AO66" i="2"/>
  <c r="AO67" i="2"/>
  <c r="AO68" i="2"/>
  <c r="AO69" i="2"/>
  <c r="AO71" i="2"/>
  <c r="AO72" i="2"/>
  <c r="AO73" i="2"/>
  <c r="AO74" i="2"/>
  <c r="AO75" i="2"/>
  <c r="AO76" i="2"/>
  <c r="AO77" i="2"/>
  <c r="AO78" i="2"/>
  <c r="AO79" i="2"/>
  <c r="AO80" i="2"/>
  <c r="AO81" i="2"/>
  <c r="AO82" i="2"/>
  <c r="AO84" i="2"/>
  <c r="AO85" i="2"/>
  <c r="AO86" i="2"/>
  <c r="AO87" i="2"/>
  <c r="AO88" i="2"/>
  <c r="AO89" i="2"/>
  <c r="AO90" i="2"/>
  <c r="AO91" i="2"/>
  <c r="AO93" i="2"/>
  <c r="AO94" i="2"/>
  <c r="AO95" i="2"/>
  <c r="AO96" i="2"/>
  <c r="AO98" i="2"/>
  <c r="AO99" i="2"/>
  <c r="AO100" i="2"/>
  <c r="AO101" i="2"/>
  <c r="AO102" i="2"/>
  <c r="AO103" i="2"/>
  <c r="AO104" i="2"/>
  <c r="AO105" i="2"/>
  <c r="AO107" i="2"/>
  <c r="AO108" i="2"/>
  <c r="AO109" i="2"/>
  <c r="AO110" i="2"/>
  <c r="AO111" i="2"/>
  <c r="AO112" i="2"/>
  <c r="AO113" i="2"/>
  <c r="AO114" i="2"/>
  <c r="AO115" i="2"/>
  <c r="AO116" i="2"/>
  <c r="AO117" i="2"/>
  <c r="AO118" i="2"/>
  <c r="AO120" i="2"/>
  <c r="AO121" i="2"/>
  <c r="AO122" i="2"/>
  <c r="AO123" i="2"/>
  <c r="AO124" i="2"/>
  <c r="AO125" i="2"/>
  <c r="AO126" i="2"/>
  <c r="AO127" i="2"/>
  <c r="AO128" i="2"/>
  <c r="AO129" i="2"/>
  <c r="AO130" i="2"/>
  <c r="AO131" i="2"/>
  <c r="AO133" i="2"/>
  <c r="AO134" i="2"/>
  <c r="AO135" i="2"/>
  <c r="AO136" i="2"/>
  <c r="AO137" i="2"/>
  <c r="AO138" i="2"/>
  <c r="AO139" i="2"/>
  <c r="AO140" i="2"/>
  <c r="AO141" i="2"/>
  <c r="AO142" i="2"/>
  <c r="AO143" i="2"/>
  <c r="AO144" i="2"/>
  <c r="AO145" i="2"/>
  <c r="AO146" i="2"/>
  <c r="AO147" i="2"/>
  <c r="AO148" i="2"/>
  <c r="AO149" i="2"/>
  <c r="AO150" i="2"/>
  <c r="AO151" i="2"/>
  <c r="AO152" i="2"/>
  <c r="AO153" i="2"/>
  <c r="AO154" i="2"/>
  <c r="AO155" i="2"/>
  <c r="AO156" i="2"/>
  <c r="AO157" i="2"/>
  <c r="AO158" i="2"/>
  <c r="AO159" i="2"/>
  <c r="AO161" i="2"/>
  <c r="AO162" i="2"/>
  <c r="AO163" i="2"/>
  <c r="AO164" i="2"/>
  <c r="AO165" i="2"/>
  <c r="AO166" i="2"/>
  <c r="AO168" i="2"/>
  <c r="AO169" i="2"/>
  <c r="AO170" i="2"/>
  <c r="AO171" i="2"/>
  <c r="AO172" i="2"/>
  <c r="AO173" i="2"/>
  <c r="AO175" i="2"/>
  <c r="AO176" i="2"/>
  <c r="AO177" i="2"/>
  <c r="AO178" i="2"/>
  <c r="AO179" i="2"/>
  <c r="AO180" i="2"/>
  <c r="AO181" i="2"/>
  <c r="AO182" i="2"/>
  <c r="AO183" i="2"/>
  <c r="AO184" i="2"/>
  <c r="AO186" i="2"/>
  <c r="AO187" i="2"/>
  <c r="AO188" i="2"/>
  <c r="AO189" i="2"/>
  <c r="AO190" i="2"/>
  <c r="AO191" i="2"/>
  <c r="AO192" i="2"/>
  <c r="AO193" i="2"/>
  <c r="AO194" i="2"/>
  <c r="AO195" i="2"/>
  <c r="AO197" i="2"/>
  <c r="AO198" i="2"/>
  <c r="AO199" i="2"/>
  <c r="AO200" i="2"/>
  <c r="AO201" i="2"/>
  <c r="AO202" i="2"/>
  <c r="AO203" i="2"/>
  <c r="AO204" i="2"/>
  <c r="AO206" i="2"/>
  <c r="AO207" i="2"/>
  <c r="AO208" i="2"/>
  <c r="AO209" i="2"/>
  <c r="AO210" i="2"/>
  <c r="AO212" i="2"/>
  <c r="AO213" i="2"/>
  <c r="AO214" i="2"/>
  <c r="AO215" i="2"/>
  <c r="AO216" i="2"/>
  <c r="AO217" i="2"/>
  <c r="AO219" i="2"/>
  <c r="AO220" i="2"/>
  <c r="AO221" i="2"/>
  <c r="AO222" i="2"/>
  <c r="AO223" i="2"/>
  <c r="AO224" i="2"/>
  <c r="AO226" i="2"/>
  <c r="AO227" i="2"/>
  <c r="AO228" i="2"/>
  <c r="AO229" i="2"/>
  <c r="AO230" i="2"/>
  <c r="AO232" i="2"/>
  <c r="AO233" i="2"/>
  <c r="AO234" i="2"/>
  <c r="AO235" i="2"/>
  <c r="AO236" i="2"/>
  <c r="AO238" i="2"/>
  <c r="AO239" i="2"/>
  <c r="AO240" i="2"/>
  <c r="AO241" i="2"/>
  <c r="AO242" i="2"/>
  <c r="AO243" i="2"/>
  <c r="AO244" i="2"/>
  <c r="AO245" i="2"/>
  <c r="AO246" i="2"/>
  <c r="AO247" i="2"/>
  <c r="AO248" i="2"/>
  <c r="AO249" i="2"/>
  <c r="AO251" i="2"/>
  <c r="AO252" i="2"/>
  <c r="AO253" i="2"/>
  <c r="AO254" i="2"/>
  <c r="AO255" i="2"/>
  <c r="AO256" i="2"/>
  <c r="AO257" i="2"/>
  <c r="AO259" i="2"/>
  <c r="AO260" i="2"/>
  <c r="AO261" i="2"/>
  <c r="AO262" i="2"/>
  <c r="AO263" i="2"/>
  <c r="AO264" i="2"/>
  <c r="AO265" i="2"/>
  <c r="AO266" i="2"/>
  <c r="AO267" i="2"/>
  <c r="AO268" i="2"/>
  <c r="AO269" i="2"/>
  <c r="AO270" i="2"/>
  <c r="AO271" i="2"/>
  <c r="AO273" i="2"/>
  <c r="AO274" i="2"/>
  <c r="AO275" i="2"/>
  <c r="AO276" i="2"/>
  <c r="AO277" i="2"/>
  <c r="AO278" i="2"/>
  <c r="AO279" i="2"/>
  <c r="AO280" i="2"/>
  <c r="AO281" i="2"/>
  <c r="AO282" i="2"/>
  <c r="AO283" i="2"/>
  <c r="AO285" i="2"/>
  <c r="AO286" i="2"/>
  <c r="AO287" i="2"/>
  <c r="AO288" i="2"/>
  <c r="AO289" i="2"/>
  <c r="AO290" i="2"/>
  <c r="AO292" i="2"/>
  <c r="AO293" i="2"/>
  <c r="AO294" i="2"/>
  <c r="AO295" i="2"/>
  <c r="AO296" i="2"/>
  <c r="AO297" i="2"/>
  <c r="AO298" i="2"/>
  <c r="AO299" i="2"/>
  <c r="AO300" i="2"/>
  <c r="AO301" i="2"/>
  <c r="AO302" i="2"/>
  <c r="AO303" i="2"/>
  <c r="AO304" i="2"/>
  <c r="AO305" i="2"/>
  <c r="AO306" i="2"/>
  <c r="AO308" i="2"/>
  <c r="AO309" i="2"/>
  <c r="AO310" i="2"/>
  <c r="AO311" i="2"/>
  <c r="AO312" i="2"/>
  <c r="AO313" i="2"/>
  <c r="AO314" i="2"/>
  <c r="AO315" i="2"/>
  <c r="AO317" i="2"/>
  <c r="AO318" i="2"/>
  <c r="AO319" i="2"/>
  <c r="AO320" i="2"/>
  <c r="AO321" i="2"/>
  <c r="AO322" i="2"/>
  <c r="AO323" i="2"/>
  <c r="AO324" i="2"/>
  <c r="AO325" i="2"/>
  <c r="AO326" i="2"/>
  <c r="AO327" i="2"/>
  <c r="AO329" i="2"/>
  <c r="AO330" i="2"/>
  <c r="AO331" i="2"/>
  <c r="AO332" i="2"/>
  <c r="AO333" i="2"/>
  <c r="AO334" i="2"/>
  <c r="AO335" i="2"/>
  <c r="AO336" i="2"/>
  <c r="AO337" i="2"/>
  <c r="AO338" i="2"/>
  <c r="AO339" i="2"/>
  <c r="AO341" i="2"/>
  <c r="AO342" i="2"/>
  <c r="AO343" i="2"/>
  <c r="AO344" i="2"/>
  <c r="AO345" i="2"/>
  <c r="AO346" i="2"/>
  <c r="AO347" i="2"/>
  <c r="AO348" i="2"/>
  <c r="AO349" i="2"/>
  <c r="AO350" i="2"/>
  <c r="AO351" i="2"/>
  <c r="AO352" i="2"/>
  <c r="AO353" i="2"/>
  <c r="AO354" i="2"/>
  <c r="AO355" i="2"/>
  <c r="AO356" i="2"/>
  <c r="AO357" i="2"/>
  <c r="AO358" i="2"/>
  <c r="AO359" i="2"/>
  <c r="AO360" i="2"/>
  <c r="AO361" i="2"/>
  <c r="AO362" i="2"/>
  <c r="AO363" i="2"/>
  <c r="AO364" i="2"/>
  <c r="AO366" i="2"/>
  <c r="AO367" i="2"/>
  <c r="AO368" i="2"/>
  <c r="AO369" i="2"/>
  <c r="AO370" i="2"/>
  <c r="AO371" i="2"/>
  <c r="AO372" i="2"/>
  <c r="AO373" i="2"/>
  <c r="AO374" i="2"/>
  <c r="AO375" i="2"/>
  <c r="AO376" i="2"/>
  <c r="AO377" i="2"/>
  <c r="AO378" i="2"/>
  <c r="AO379" i="2"/>
  <c r="AO380" i="2"/>
  <c r="AO381" i="2"/>
  <c r="AO382" i="2"/>
  <c r="AO383" i="2"/>
  <c r="AO384" i="2"/>
  <c r="AO385" i="2"/>
  <c r="AO386" i="2"/>
  <c r="AO387" i="2"/>
  <c r="AO388" i="2"/>
  <c r="AO389" i="2"/>
  <c r="AO390" i="2"/>
  <c r="AO391" i="2"/>
  <c r="AO392" i="2"/>
  <c r="AO393" i="2"/>
  <c r="AO394" i="2"/>
  <c r="AO395" i="2"/>
  <c r="AO396" i="2"/>
  <c r="AO397" i="2"/>
  <c r="AO398" i="2"/>
  <c r="AO399" i="2"/>
  <c r="AO401" i="2"/>
  <c r="AO402" i="2"/>
  <c r="AO403" i="2"/>
  <c r="AO404" i="2"/>
  <c r="AO405" i="2"/>
  <c r="AO406" i="2"/>
  <c r="AO407" i="2"/>
  <c r="AO408" i="2"/>
  <c r="AO409" i="2"/>
  <c r="AO410" i="2"/>
  <c r="AO411" i="2"/>
  <c r="AO412" i="2"/>
  <c r="AO413" i="2"/>
  <c r="AO414" i="2"/>
  <c r="AO415" i="2"/>
  <c r="AO416" i="2"/>
  <c r="AO418" i="2"/>
  <c r="AO419" i="2"/>
  <c r="AO420" i="2"/>
  <c r="AO421" i="2"/>
  <c r="AO422" i="2"/>
  <c r="AO423" i="2"/>
  <c r="AO424" i="2"/>
  <c r="AO425" i="2"/>
  <c r="AO426" i="2"/>
  <c r="AO427" i="2"/>
  <c r="AO428" i="2"/>
  <c r="AO429" i="2"/>
  <c r="AO430" i="2"/>
  <c r="AO431" i="2"/>
  <c r="AO432" i="2"/>
  <c r="AO433" i="2"/>
  <c r="AO434" i="2"/>
  <c r="AO435" i="2"/>
  <c r="AO436" i="2"/>
  <c r="AO438" i="2"/>
  <c r="AO439" i="2"/>
  <c r="AO440" i="2"/>
  <c r="AO441" i="2"/>
  <c r="AO442" i="2"/>
  <c r="AO443" i="2"/>
  <c r="AO444" i="2"/>
  <c r="AO445" i="2"/>
  <c r="AO446" i="2"/>
  <c r="AO447" i="2"/>
  <c r="AO448" i="2"/>
  <c r="AO449" i="2"/>
  <c r="AO450" i="2"/>
  <c r="AO451" i="2"/>
  <c r="AO452" i="2"/>
  <c r="AO453" i="2"/>
  <c r="AO455" i="2"/>
  <c r="AO456" i="2"/>
  <c r="AO457" i="2"/>
  <c r="AO458" i="2"/>
  <c r="AO459" i="2"/>
  <c r="AO460" i="2"/>
  <c r="AO461" i="2"/>
  <c r="AO462" i="2"/>
  <c r="AO463" i="2"/>
  <c r="AO464" i="2"/>
  <c r="AO465" i="2"/>
  <c r="AO466" i="2"/>
  <c r="AO467" i="2"/>
  <c r="AO469" i="2"/>
  <c r="AO470" i="2"/>
  <c r="AO471" i="2"/>
  <c r="AO472" i="2"/>
  <c r="AO473" i="2"/>
  <c r="AO474" i="2"/>
  <c r="AO475" i="2"/>
  <c r="AO476" i="2"/>
  <c r="AO477" i="2"/>
  <c r="AO478" i="2"/>
  <c r="AO479" i="2"/>
  <c r="AO480" i="2"/>
  <c r="AO481" i="2"/>
  <c r="AO482" i="2"/>
  <c r="AO483" i="2"/>
  <c r="AO484" i="2"/>
  <c r="AO486" i="2"/>
  <c r="AO487" i="2"/>
  <c r="AO488" i="2"/>
  <c r="AO489" i="2"/>
  <c r="AO490" i="2"/>
  <c r="AO491" i="2"/>
  <c r="AO492" i="2"/>
  <c r="AO493" i="2"/>
  <c r="AO494" i="2"/>
  <c r="AO495" i="2"/>
  <c r="AO496" i="2"/>
  <c r="AO498" i="2"/>
  <c r="AO499" i="2"/>
  <c r="AO500" i="2"/>
  <c r="AO501" i="2"/>
  <c r="AO502" i="2"/>
  <c r="AO503" i="2"/>
  <c r="AO504" i="2"/>
  <c r="AO505" i="2"/>
  <c r="AO506" i="2"/>
  <c r="AO507" i="2"/>
  <c r="AO508" i="2"/>
  <c r="AO509" i="2"/>
  <c r="AO510" i="2"/>
  <c r="AO511" i="2"/>
  <c r="AO512" i="2"/>
  <c r="AO513" i="2"/>
  <c r="AO515" i="2"/>
  <c r="AO516" i="2"/>
  <c r="AO517" i="2"/>
  <c r="AO518" i="2"/>
  <c r="AO519" i="2"/>
  <c r="AO520" i="2"/>
  <c r="AO521" i="2"/>
  <c r="AO522" i="2"/>
  <c r="AO523" i="2"/>
  <c r="AO524" i="2"/>
  <c r="AO525" i="2"/>
  <c r="AO526" i="2"/>
  <c r="AO527" i="2"/>
  <c r="AO528" i="2"/>
  <c r="AO529" i="2"/>
  <c r="AO531" i="2"/>
  <c r="AO532" i="2"/>
  <c r="AO533" i="2"/>
  <c r="AO534" i="2"/>
  <c r="AO535" i="2"/>
  <c r="AO536" i="2"/>
  <c r="AO537" i="2"/>
  <c r="AO538" i="2"/>
  <c r="AO539" i="2"/>
  <c r="AO540" i="2"/>
  <c r="AO541" i="2"/>
  <c r="AO542" i="2"/>
  <c r="AO543" i="2"/>
  <c r="AO544" i="2"/>
  <c r="AO546" i="2"/>
  <c r="AO547" i="2"/>
  <c r="AO548" i="2"/>
  <c r="AO549" i="2"/>
  <c r="AO550" i="2"/>
  <c r="AO551" i="2"/>
  <c r="AO552" i="2"/>
  <c r="AO553" i="2"/>
  <c r="AO554" i="2"/>
  <c r="AO555" i="2"/>
  <c r="AO556" i="2"/>
  <c r="AO557" i="2"/>
  <c r="AO558" i="2"/>
  <c r="AO559" i="2"/>
  <c r="AO560" i="2"/>
  <c r="AO561" i="2"/>
  <c r="AO563" i="2"/>
  <c r="AO564" i="2"/>
  <c r="AO565" i="2"/>
  <c r="AO566" i="2"/>
  <c r="AO567" i="2"/>
  <c r="AO568" i="2"/>
  <c r="AO569" i="2"/>
  <c r="AO570" i="2"/>
  <c r="AO571" i="2"/>
  <c r="AO572" i="2"/>
  <c r="AO573" i="2"/>
  <c r="AO574" i="2"/>
  <c r="AO576" i="2"/>
  <c r="AO577" i="2"/>
  <c r="AO578" i="2"/>
  <c r="AO579" i="2"/>
  <c r="AO580" i="2"/>
  <c r="AO581" i="2"/>
  <c r="AO582" i="2"/>
  <c r="AO583" i="2"/>
  <c r="AO584" i="2"/>
  <c r="AO585" i="2"/>
  <c r="AO586" i="2"/>
  <c r="AO588" i="2"/>
  <c r="AO589" i="2"/>
  <c r="AO590" i="2"/>
  <c r="AO591" i="2"/>
  <c r="AO592" i="2"/>
  <c r="AO593" i="2"/>
  <c r="AO594" i="2"/>
  <c r="AO595" i="2"/>
  <c r="AO596" i="2"/>
  <c r="AO597" i="2"/>
  <c r="AO598" i="2"/>
  <c r="AO599" i="2"/>
  <c r="AO600" i="2"/>
  <c r="AO601" i="2"/>
  <c r="AO602" i="2"/>
  <c r="AO603" i="2"/>
  <c r="AO604" i="2"/>
  <c r="AO605" i="2"/>
  <c r="AO606" i="2"/>
  <c r="AO607" i="2"/>
  <c r="AO609" i="2"/>
  <c r="AO610" i="2"/>
  <c r="AO611" i="2"/>
  <c r="AO612" i="2"/>
  <c r="AO613" i="2"/>
  <c r="AO614" i="2"/>
  <c r="AO615" i="2"/>
  <c r="AO616" i="2"/>
  <c r="AO617" i="2"/>
  <c r="AO618" i="2"/>
  <c r="AO619" i="2"/>
  <c r="AO620" i="2"/>
  <c r="AO621" i="2"/>
  <c r="AO623" i="2"/>
  <c r="AO624" i="2"/>
  <c r="AO625" i="2"/>
  <c r="AO626" i="2"/>
  <c r="AO627" i="2"/>
  <c r="AO628" i="2"/>
  <c r="AO629" i="2"/>
  <c r="AO630" i="2"/>
  <c r="AO631" i="2"/>
  <c r="AO632" i="2"/>
  <c r="AO633" i="2"/>
  <c r="AO634" i="2"/>
  <c r="AO635" i="2"/>
  <c r="AO636" i="2"/>
  <c r="AO638" i="2"/>
  <c r="AO639" i="2"/>
  <c r="AO640" i="2"/>
  <c r="AO641" i="2"/>
  <c r="AO642" i="2"/>
  <c r="AO643" i="2"/>
  <c r="AO644" i="2"/>
  <c r="AO645" i="2"/>
  <c r="AO646" i="2"/>
  <c r="AO647" i="2"/>
  <c r="AO648" i="2"/>
  <c r="AO649" i="2"/>
  <c r="AO650" i="2"/>
  <c r="AO651" i="2"/>
  <c r="AO653" i="2"/>
  <c r="AO654" i="2"/>
  <c r="AO655" i="2"/>
  <c r="AO656" i="2"/>
  <c r="AO657" i="2"/>
  <c r="AO658" i="2"/>
  <c r="AO659" i="2"/>
  <c r="AO660" i="2"/>
  <c r="AO661" i="2"/>
  <c r="AO662" i="2"/>
  <c r="AO663" i="2"/>
  <c r="AO664" i="2"/>
  <c r="AO665" i="2"/>
  <c r="AO666" i="2"/>
  <c r="AO667" i="2"/>
  <c r="AO669" i="2"/>
  <c r="AO670" i="2"/>
  <c r="AO671" i="2"/>
  <c r="AO672" i="2"/>
  <c r="AO673" i="2"/>
  <c r="AO674" i="2"/>
  <c r="AO675" i="2"/>
  <c r="AO676" i="2"/>
  <c r="AO677" i="2"/>
  <c r="AO678" i="2"/>
  <c r="AO679" i="2"/>
  <c r="AO680" i="2"/>
  <c r="AO681" i="2"/>
  <c r="AO683" i="2"/>
  <c r="AO684" i="2"/>
  <c r="AO685" i="2"/>
  <c r="AO686" i="2"/>
  <c r="AO687" i="2"/>
  <c r="AO688" i="2"/>
  <c r="AO689" i="2"/>
  <c r="AO690" i="2"/>
  <c r="AO691" i="2"/>
  <c r="AO692" i="2"/>
  <c r="AO693" i="2"/>
  <c r="AO694" i="2"/>
  <c r="AO695" i="2"/>
  <c r="AO697" i="2"/>
  <c r="AO698" i="2"/>
  <c r="AO699" i="2"/>
  <c r="AO700" i="2"/>
  <c r="AO701" i="2"/>
  <c r="AO702" i="2"/>
  <c r="AO703" i="2"/>
  <c r="AO704" i="2"/>
  <c r="AO705" i="2"/>
  <c r="AO706" i="2"/>
  <c r="AO707" i="2"/>
  <c r="AO708" i="2"/>
  <c r="AO709" i="2"/>
  <c r="AO711" i="2"/>
  <c r="AO712" i="2"/>
  <c r="AO713" i="2"/>
  <c r="AO714" i="2"/>
  <c r="AO715" i="2"/>
  <c r="AO716" i="2"/>
  <c r="AO717" i="2"/>
  <c r="AO718" i="2"/>
  <c r="AO719" i="2"/>
  <c r="AO720" i="2"/>
  <c r="AO721" i="2"/>
  <c r="AO722" i="2"/>
  <c r="AO723" i="2"/>
  <c r="AO725" i="2"/>
  <c r="AO726" i="2"/>
  <c r="AO727" i="2"/>
  <c r="AO728" i="2"/>
  <c r="AO729" i="2"/>
  <c r="AO730" i="2"/>
  <c r="AO731" i="2"/>
  <c r="AO732" i="2"/>
  <c r="AO733" i="2"/>
  <c r="AO734" i="2"/>
  <c r="AO735" i="2"/>
  <c r="AO736" i="2"/>
  <c r="AO737" i="2"/>
  <c r="AO739" i="2"/>
  <c r="AO740" i="2"/>
  <c r="AO741" i="2"/>
  <c r="AO742" i="2"/>
  <c r="AO743" i="2"/>
  <c r="AO744" i="2"/>
  <c r="AO745" i="2"/>
  <c r="AO746" i="2"/>
  <c r="AO747" i="2"/>
  <c r="AO748" i="2"/>
  <c r="AO749" i="2"/>
  <c r="AO750" i="2"/>
  <c r="AO752" i="2"/>
  <c r="AO753" i="2"/>
  <c r="AO754" i="2"/>
  <c r="AO755" i="2"/>
  <c r="AO756" i="2"/>
  <c r="AO757" i="2"/>
  <c r="AO758" i="2"/>
  <c r="AO759" i="2"/>
  <c r="AO760" i="2"/>
  <c r="AO761" i="2"/>
  <c r="AO762" i="2"/>
  <c r="AO763" i="2"/>
  <c r="AO764" i="2"/>
  <c r="AO765" i="2"/>
  <c r="AO766" i="2"/>
  <c r="AO767" i="2"/>
  <c r="AO768" i="2"/>
  <c r="AO770" i="2"/>
  <c r="AO771" i="2"/>
  <c r="AO772" i="2"/>
  <c r="AO773" i="2"/>
  <c r="AO774" i="2"/>
  <c r="AO775" i="2"/>
  <c r="AO776" i="2"/>
  <c r="AO778" i="2"/>
  <c r="AO779" i="2"/>
  <c r="AO780" i="2"/>
  <c r="AO781" i="2"/>
  <c r="AO782" i="2"/>
  <c r="AO783" i="2"/>
  <c r="AO784" i="2"/>
  <c r="AO785" i="2"/>
  <c r="AO786" i="2"/>
  <c r="AO787" i="2"/>
  <c r="AO788" i="2"/>
  <c r="AO790" i="2"/>
  <c r="AO791" i="2"/>
  <c r="AO792" i="2"/>
  <c r="AO793" i="2"/>
  <c r="AO794" i="2"/>
  <c r="AO795" i="2"/>
  <c r="AO796" i="2"/>
  <c r="AO797" i="2"/>
  <c r="AO798" i="2"/>
  <c r="AO799" i="2"/>
  <c r="AO800" i="2"/>
  <c r="AO801" i="2"/>
  <c r="AO802" i="2"/>
  <c r="AO803" i="2"/>
  <c r="AO804" i="2"/>
  <c r="AO805" i="2"/>
  <c r="AO806" i="2"/>
  <c r="AO807" i="2"/>
  <c r="AO809" i="2"/>
  <c r="AO810" i="2"/>
  <c r="AO811" i="2"/>
  <c r="AO812" i="2"/>
  <c r="AO813" i="2"/>
  <c r="AO814" i="2"/>
  <c r="AO815" i="2"/>
  <c r="AO817" i="2"/>
  <c r="AO818" i="2"/>
  <c r="AO819" i="2"/>
  <c r="AO820" i="2"/>
  <c r="AO821" i="2"/>
  <c r="AO822" i="2"/>
  <c r="AO823" i="2"/>
  <c r="AO824" i="2"/>
  <c r="AO825" i="2"/>
  <c r="AO826" i="2"/>
  <c r="AO827" i="2"/>
  <c r="AO828" i="2"/>
  <c r="AO829" i="2"/>
  <c r="AO830" i="2"/>
  <c r="AO831" i="2"/>
  <c r="AO832" i="2"/>
  <c r="AO833" i="2"/>
  <c r="AO834" i="2"/>
  <c r="AO835" i="2"/>
  <c r="AO836" i="2"/>
  <c r="AO837" i="2"/>
  <c r="AO838" i="2"/>
  <c r="AO839" i="2"/>
  <c r="AO840" i="2"/>
  <c r="AO841" i="2"/>
  <c r="AO842" i="2"/>
  <c r="AO843" i="2"/>
  <c r="AO844" i="2"/>
  <c r="AO845" i="2"/>
  <c r="AO846" i="2"/>
  <c r="AO847" i="2"/>
  <c r="AO848" i="2"/>
  <c r="AO849" i="2"/>
  <c r="AO850" i="2"/>
  <c r="AO851" i="2"/>
  <c r="AO852" i="2"/>
  <c r="AO853" i="2"/>
  <c r="AO854" i="2"/>
  <c r="AO855" i="2"/>
  <c r="AO856" i="2"/>
  <c r="AO857" i="2"/>
  <c r="AO858" i="2"/>
  <c r="AO859" i="2"/>
  <c r="AO860" i="2"/>
  <c r="AO861" i="2"/>
  <c r="AO862" i="2"/>
  <c r="AO863" i="2"/>
  <c r="AO864" i="2"/>
  <c r="AO865" i="2"/>
  <c r="AO866" i="2"/>
  <c r="AO867" i="2"/>
  <c r="AO868" i="2"/>
  <c r="AO869" i="2"/>
  <c r="AO870" i="2"/>
  <c r="AO871" i="2"/>
  <c r="AO872" i="2"/>
  <c r="AO873" i="2"/>
  <c r="AO874" i="2"/>
  <c r="AO875" i="2"/>
  <c r="AO876" i="2"/>
  <c r="AO877" i="2"/>
  <c r="AO878" i="2"/>
  <c r="AO879" i="2"/>
  <c r="AO880" i="2"/>
  <c r="AO881" i="2"/>
  <c r="AO882" i="2"/>
  <c r="AO883" i="2"/>
  <c r="AO884" i="2"/>
  <c r="AO885" i="2"/>
  <c r="AO886" i="2"/>
  <c r="AO887" i="2"/>
  <c r="AO888" i="2"/>
  <c r="AO889" i="2"/>
  <c r="AO890" i="2"/>
  <c r="AO891" i="2"/>
  <c r="AO892" i="2"/>
  <c r="AO893" i="2"/>
  <c r="AO894" i="2"/>
  <c r="AO895" i="2"/>
  <c r="AO896" i="2"/>
  <c r="AO897" i="2"/>
  <c r="AO898" i="2"/>
  <c r="AO899" i="2"/>
  <c r="AO900" i="2"/>
  <c r="AO901" i="2"/>
  <c r="AO902" i="2"/>
  <c r="AO903" i="2"/>
  <c r="AO904" i="2"/>
  <c r="AO905" i="2"/>
  <c r="AO906" i="2"/>
  <c r="AO907" i="2"/>
  <c r="AO908" i="2"/>
  <c r="AO909" i="2"/>
  <c r="AO910" i="2"/>
  <c r="AO911" i="2"/>
  <c r="AO912" i="2"/>
  <c r="AO913" i="2"/>
  <c r="AO914" i="2"/>
  <c r="AO915" i="2"/>
  <c r="AO916" i="2"/>
  <c r="AO917" i="2"/>
  <c r="AO918" i="2"/>
  <c r="AO919" i="2"/>
  <c r="AO920" i="2"/>
  <c r="AO921" i="2"/>
  <c r="AO922" i="2"/>
  <c r="AO923" i="2"/>
  <c r="AO924" i="2"/>
  <c r="AO925" i="2"/>
  <c r="AO926" i="2"/>
  <c r="AO927" i="2"/>
  <c r="AO928" i="2"/>
  <c r="AO929" i="2"/>
  <c r="AO930" i="2"/>
  <c r="AO931" i="2"/>
  <c r="AO932" i="2"/>
  <c r="AO933" i="2"/>
  <c r="AO934" i="2"/>
  <c r="AO935" i="2"/>
  <c r="AO936" i="2"/>
  <c r="AO937" i="2"/>
  <c r="AO938" i="2"/>
  <c r="AO939" i="2"/>
  <c r="AO940" i="2"/>
  <c r="AO941" i="2"/>
  <c r="AO942" i="2"/>
  <c r="AO943" i="2"/>
  <c r="AO945" i="2"/>
  <c r="AO946" i="2"/>
  <c r="AO947" i="2"/>
  <c r="AO948" i="2"/>
  <c r="AO949" i="2"/>
  <c r="AO950" i="2"/>
  <c r="AO951" i="2"/>
  <c r="AO952" i="2"/>
  <c r="AO953" i="2"/>
  <c r="AO954" i="2"/>
  <c r="AO956" i="2"/>
  <c r="AO957" i="2"/>
  <c r="AO958" i="2"/>
  <c r="AO959" i="2"/>
  <c r="AO960" i="2"/>
  <c r="AO961" i="2"/>
  <c r="AO962" i="2"/>
  <c r="AO963" i="2"/>
  <c r="AO964" i="2"/>
  <c r="AO965" i="2"/>
  <c r="AO966" i="2"/>
  <c r="AO967" i="2"/>
  <c r="AO968" i="2"/>
  <c r="AO969" i="2"/>
  <c r="AO970" i="2"/>
  <c r="AO971" i="2"/>
  <c r="AO972" i="2"/>
  <c r="AO973" i="2"/>
  <c r="AO975" i="2"/>
  <c r="AO976" i="2"/>
  <c r="AO977" i="2"/>
  <c r="AO978" i="2"/>
  <c r="AO979" i="2"/>
  <c r="AO980" i="2"/>
  <c r="AO981" i="2"/>
  <c r="AO982" i="2"/>
  <c r="AO983" i="2"/>
  <c r="AO984" i="2"/>
  <c r="AO985" i="2"/>
  <c r="AO986" i="2"/>
  <c r="AO987" i="2"/>
  <c r="AO988" i="2"/>
  <c r="AO989" i="2"/>
  <c r="AO990" i="2"/>
  <c r="AO991" i="2"/>
  <c r="AO992" i="2"/>
  <c r="AO994" i="2"/>
  <c r="AO995" i="2"/>
  <c r="AO996" i="2"/>
  <c r="AO997" i="2"/>
  <c r="AO998" i="2"/>
  <c r="AO999" i="2"/>
  <c r="AO1000" i="2"/>
  <c r="AO1001" i="2"/>
  <c r="AO1002" i="2"/>
  <c r="AO1003" i="2"/>
  <c r="AO1004" i="2"/>
  <c r="AO1006" i="2"/>
  <c r="AO1007" i="2"/>
  <c r="AO1008" i="2"/>
  <c r="AO1009" i="2"/>
  <c r="AO1010" i="2"/>
  <c r="AO1011" i="2"/>
  <c r="AO1012" i="2"/>
  <c r="AO1013" i="2"/>
  <c r="AO1014" i="2"/>
  <c r="AO1015" i="2"/>
  <c r="AO1016" i="2"/>
  <c r="AO1017" i="2"/>
  <c r="AO1019" i="2"/>
  <c r="AO1020" i="2"/>
  <c r="AO1021" i="2"/>
  <c r="AO1022" i="2"/>
  <c r="AO1023" i="2"/>
  <c r="AO1024" i="2"/>
  <c r="AO1025" i="2"/>
  <c r="AO1026" i="2"/>
  <c r="AO1027" i="2"/>
  <c r="AO1028" i="2"/>
  <c r="AO1029" i="2"/>
  <c r="AO1030" i="2"/>
  <c r="AO1031" i="2"/>
  <c r="AO1032" i="2"/>
  <c r="AO1033" i="2"/>
  <c r="AO1034" i="2"/>
  <c r="AO1035" i="2"/>
  <c r="AO1036" i="2"/>
  <c r="AO1037" i="2"/>
  <c r="AO1038" i="2"/>
  <c r="AO1039" i="2"/>
  <c r="AO1041" i="2"/>
  <c r="AO1042" i="2"/>
  <c r="AO1043" i="2"/>
  <c r="AO1044" i="2"/>
  <c r="AO1046" i="2"/>
  <c r="AO1047" i="2"/>
  <c r="AO1048" i="2"/>
  <c r="AO1049" i="2"/>
  <c r="AO1051" i="2"/>
  <c r="AO1052" i="2"/>
  <c r="AO1053" i="2"/>
  <c r="AO1054" i="2"/>
  <c r="AO1055" i="2"/>
  <c r="AO1056" i="2"/>
  <c r="AO1057" i="2"/>
  <c r="AO1058" i="2"/>
  <c r="AO1059" i="2"/>
  <c r="AO1060" i="2"/>
  <c r="AO1061" i="2"/>
  <c r="AO1063" i="2"/>
  <c r="AO1064" i="2"/>
  <c r="AO1065" i="2"/>
  <c r="AO1066" i="2"/>
  <c r="AO1068" i="2"/>
  <c r="AO1069" i="2"/>
  <c r="AO1070" i="2"/>
  <c r="AO1071" i="2"/>
  <c r="AO1072" i="2"/>
  <c r="AO1073" i="2"/>
  <c r="AO1074" i="2"/>
  <c r="AO1075" i="2"/>
  <c r="AO1076" i="2"/>
  <c r="AO1077" i="2"/>
  <c r="AO1078" i="2"/>
  <c r="AO1079" i="2"/>
  <c r="AO1080" i="2"/>
  <c r="AO1081" i="2"/>
  <c r="AO1082" i="2"/>
  <c r="AO1084" i="2"/>
  <c r="AO1085" i="2"/>
  <c r="AO1086" i="2"/>
  <c r="AO1087" i="2"/>
  <c r="AO1088" i="2"/>
  <c r="AO1089" i="2"/>
  <c r="AO1090" i="2"/>
  <c r="AO1092" i="2"/>
  <c r="AO1093" i="2"/>
  <c r="AO1094" i="2"/>
  <c r="AO1095" i="2"/>
  <c r="AO1096" i="2"/>
  <c r="AO1097" i="2"/>
  <c r="AO1098" i="2"/>
  <c r="AO1099" i="2"/>
  <c r="AO1100" i="2"/>
  <c r="AO1101" i="2"/>
  <c r="AO1103" i="2"/>
  <c r="AO1104" i="2"/>
  <c r="AO1105" i="2"/>
  <c r="AO1106" i="2"/>
  <c r="AO1107" i="2"/>
  <c r="AO1108" i="2"/>
  <c r="AO1109" i="2"/>
  <c r="AO1110" i="2"/>
  <c r="AO1111" i="2"/>
  <c r="AO1112" i="2"/>
  <c r="AO1113" i="2"/>
  <c r="AO1114" i="2"/>
  <c r="AO1115" i="2"/>
  <c r="AO1116" i="2"/>
  <c r="AO1117" i="2"/>
  <c r="AO1118" i="2"/>
  <c r="AO1119" i="2"/>
  <c r="AO1121" i="2"/>
  <c r="AO1122" i="2"/>
  <c r="AO1123" i="2"/>
  <c r="AO1124" i="2"/>
  <c r="AO1125" i="2"/>
  <c r="AO1126" i="2"/>
  <c r="AO1127" i="2"/>
  <c r="AO1128" i="2"/>
  <c r="AO1129" i="2"/>
  <c r="AO1130" i="2"/>
  <c r="AO1131" i="2"/>
  <c r="AO1132" i="2"/>
  <c r="AO1133" i="2"/>
  <c r="AO1134" i="2"/>
  <c r="AO1135" i="2"/>
  <c r="AO1136" i="2"/>
  <c r="AO1138" i="2"/>
  <c r="AO1139" i="2"/>
  <c r="AO1140" i="2"/>
  <c r="AO1141" i="2"/>
  <c r="AO1142" i="2"/>
  <c r="AO1143" i="2"/>
  <c r="AO1144" i="2"/>
  <c r="AO1145" i="2"/>
  <c r="AO1146" i="2"/>
  <c r="AO1147" i="2"/>
  <c r="AO1148" i="2"/>
  <c r="AO1149" i="2"/>
  <c r="AO1150" i="2"/>
  <c r="AO1151" i="2"/>
  <c r="AO1152" i="2"/>
  <c r="AO1153" i="2"/>
  <c r="AO1155" i="2"/>
  <c r="AO1156" i="2"/>
  <c r="AO1157" i="2"/>
  <c r="AO1158" i="2"/>
  <c r="AO1159" i="2"/>
  <c r="AO1160" i="2"/>
  <c r="AO1161" i="2"/>
  <c r="AO1162" i="2"/>
  <c r="AO1163" i="2"/>
  <c r="AO1164" i="2"/>
  <c r="AO1165" i="2"/>
  <c r="AO1167" i="2"/>
  <c r="AO1168" i="2"/>
  <c r="AO1169" i="2"/>
  <c r="AO1170" i="2"/>
  <c r="AO1171" i="2"/>
  <c r="AO1172" i="2"/>
  <c r="AO1173" i="2"/>
  <c r="AO1174" i="2"/>
  <c r="AO1175" i="2"/>
  <c r="AO1176" i="2"/>
  <c r="AO1177" i="2"/>
  <c r="AO1178" i="2"/>
  <c r="AO1179" i="2"/>
  <c r="AO1180" i="2"/>
  <c r="AO1182" i="2"/>
  <c r="AO1183" i="2"/>
  <c r="AO1184" i="2"/>
  <c r="AO1185" i="2"/>
  <c r="AO1186" i="2"/>
  <c r="AO1187" i="2"/>
  <c r="AO1188" i="2"/>
  <c r="AO1189" i="2"/>
  <c r="AO1190" i="2"/>
  <c r="AO1191" i="2"/>
  <c r="AO1192" i="2"/>
  <c r="AO1194" i="2"/>
  <c r="AO1195" i="2"/>
  <c r="AO1196" i="2"/>
  <c r="AO1197" i="2"/>
  <c r="AO1198" i="2"/>
  <c r="AO1199" i="2"/>
  <c r="AO1200" i="2"/>
  <c r="AO1201" i="2"/>
  <c r="AO1202" i="2"/>
  <c r="AO1204" i="2"/>
  <c r="AO1205" i="2"/>
  <c r="AO1206" i="2"/>
  <c r="AO1207" i="2"/>
  <c r="AO1208" i="2"/>
  <c r="AO1209" i="2"/>
  <c r="AO1210" i="2"/>
  <c r="AO1212" i="2"/>
  <c r="AO1213" i="2"/>
  <c r="AO1214" i="2"/>
  <c r="AO1215" i="2"/>
  <c r="AO1216" i="2"/>
  <c r="AO1217" i="2"/>
  <c r="AO1218" i="2"/>
  <c r="AO1219" i="2"/>
  <c r="AO1220" i="2"/>
  <c r="AO1221" i="2"/>
  <c r="AO1222" i="2"/>
  <c r="AO1223" i="2"/>
  <c r="AO1224" i="2"/>
  <c r="AO1225" i="2"/>
  <c r="AO1227" i="2"/>
  <c r="AO1228" i="2"/>
  <c r="AO1229" i="2"/>
  <c r="AO1230" i="2"/>
  <c r="AO1231" i="2"/>
  <c r="AO1232" i="2"/>
  <c r="AO1233" i="2"/>
  <c r="AO1234" i="2"/>
  <c r="AO1235" i="2"/>
  <c r="AO1236" i="2"/>
  <c r="AO1237" i="2"/>
  <c r="AO1238" i="2"/>
  <c r="AO1239" i="2"/>
  <c r="AO1240" i="2"/>
  <c r="AO1241" i="2"/>
  <c r="AO1242" i="2"/>
  <c r="AO1243" i="2"/>
  <c r="AO1245" i="2"/>
  <c r="AO1246" i="2"/>
  <c r="AO1247" i="2"/>
  <c r="AO1248" i="2"/>
  <c r="AO1249" i="2"/>
  <c r="AO1250" i="2"/>
  <c r="AO1251" i="2"/>
  <c r="AO1252" i="2"/>
  <c r="AO1253" i="2"/>
  <c r="AO1254" i="2"/>
  <c r="AO1255" i="2"/>
  <c r="AO1256" i="2"/>
  <c r="AO1257" i="2"/>
  <c r="AO1258" i="2"/>
  <c r="AO1259" i="2"/>
  <c r="AO1260" i="2"/>
  <c r="AO1261" i="2"/>
  <c r="AO1262" i="2"/>
  <c r="AO1264" i="2"/>
  <c r="AO1265" i="2"/>
  <c r="AO1266" i="2"/>
  <c r="AO1267" i="2"/>
  <c r="AO1268" i="2"/>
  <c r="AO1269" i="2"/>
  <c r="AO1270" i="2"/>
  <c r="AO1271" i="2"/>
  <c r="AO1272" i="2"/>
  <c r="AO1273" i="2"/>
  <c r="AO1274" i="2"/>
  <c r="AO1275" i="2"/>
  <c r="AO1276" i="2"/>
  <c r="AO1277" i="2"/>
  <c r="AO1278" i="2"/>
  <c r="AO1279" i="2"/>
  <c r="AO1280" i="2"/>
  <c r="AO1281" i="2"/>
  <c r="AO1283" i="2"/>
  <c r="AO1284" i="2"/>
  <c r="AO1285" i="2"/>
  <c r="AO1286" i="2"/>
  <c r="AO1287" i="2"/>
  <c r="AO1288" i="2"/>
  <c r="AO1289" i="2"/>
  <c r="AO1290" i="2"/>
  <c r="AO1291" i="2"/>
  <c r="AO1292" i="2"/>
  <c r="AO1293" i="2"/>
  <c r="AO1294" i="2"/>
  <c r="AO1295" i="2"/>
  <c r="AO1296" i="2"/>
  <c r="AO1297" i="2"/>
  <c r="AO1298" i="2"/>
  <c r="AO1299" i="2"/>
  <c r="AO1300" i="2"/>
  <c r="AO1301" i="2"/>
  <c r="AO1302" i="2"/>
  <c r="AO1303" i="2"/>
  <c r="AO1305" i="2"/>
  <c r="AO1306" i="2"/>
  <c r="AO1307" i="2"/>
  <c r="AO1308" i="2"/>
  <c r="AO1309" i="2"/>
  <c r="AO1310" i="2"/>
  <c r="AO1311" i="2"/>
  <c r="AO1312" i="2"/>
  <c r="AO1313" i="2"/>
  <c r="AO1314" i="2"/>
  <c r="AO1315" i="2"/>
  <c r="AO1317" i="2"/>
  <c r="AO1318" i="2"/>
  <c r="AO1319" i="2"/>
  <c r="AO1320" i="2"/>
  <c r="AO1321" i="2"/>
  <c r="AO1322" i="2"/>
  <c r="AO1323" i="2"/>
  <c r="AO1324" i="2"/>
  <c r="AO1325" i="2"/>
  <c r="AO1326" i="2"/>
  <c r="AO1327" i="2"/>
  <c r="AO1328" i="2"/>
  <c r="AO1329" i="2"/>
  <c r="AO1330" i="2"/>
  <c r="AO1331" i="2"/>
  <c r="AO1332" i="2"/>
  <c r="AO1333" i="2"/>
  <c r="AO1334" i="2"/>
  <c r="AO1335" i="2"/>
  <c r="AO1336" i="2"/>
  <c r="AO1337" i="2"/>
  <c r="AO1339" i="2"/>
  <c r="AO1340" i="2"/>
  <c r="AO1341" i="2"/>
  <c r="AO1342" i="2"/>
  <c r="AO1343" i="2"/>
  <c r="AO1344" i="2"/>
  <c r="AO1345" i="2"/>
  <c r="AO1346" i="2"/>
  <c r="AO1347" i="2"/>
  <c r="AO1348" i="2"/>
  <c r="AO1349" i="2"/>
  <c r="AO1350" i="2"/>
  <c r="AO1351" i="2"/>
  <c r="AO1352" i="2"/>
  <c r="AO1353" i="2"/>
  <c r="AO1354" i="2"/>
  <c r="AO1355" i="2"/>
  <c r="AO1356" i="2"/>
  <c r="AO1357" i="2"/>
  <c r="AO1358" i="2"/>
  <c r="AO1360" i="2"/>
  <c r="AO1361" i="2"/>
  <c r="AO1362" i="2"/>
  <c r="AO1363" i="2"/>
  <c r="AO1364" i="2"/>
  <c r="AO1365" i="2"/>
  <c r="AO1366" i="2"/>
  <c r="AO1367" i="2"/>
  <c r="AO1368" i="2"/>
  <c r="AO1369" i="2"/>
  <c r="AO1370" i="2"/>
  <c r="AO1371" i="2"/>
  <c r="U1371" i="2"/>
  <c r="U1370" i="2"/>
  <c r="U1369" i="2"/>
  <c r="U1368" i="2"/>
  <c r="U1367" i="2"/>
  <c r="U1366" i="2"/>
  <c r="U1365" i="2"/>
  <c r="U1364" i="2"/>
  <c r="U1363" i="2"/>
  <c r="U1362" i="2"/>
  <c r="U1361" i="2"/>
  <c r="U1360" i="2"/>
  <c r="U1358" i="2"/>
  <c r="U1357" i="2"/>
  <c r="U1356" i="2"/>
  <c r="U1355" i="2"/>
  <c r="U1354" i="2"/>
  <c r="U1353" i="2"/>
  <c r="U1352" i="2"/>
  <c r="U1351" i="2"/>
  <c r="U1337" i="2"/>
  <c r="U1336" i="2"/>
  <c r="U1335" i="2"/>
  <c r="U1334" i="2"/>
  <c r="U1333" i="2"/>
  <c r="U1332" i="2"/>
  <c r="U1331" i="2"/>
  <c r="U1330" i="2"/>
  <c r="U1329" i="2"/>
  <c r="U1328" i="2"/>
  <c r="U1327" i="2"/>
  <c r="U1326" i="2"/>
  <c r="U1325" i="2"/>
  <c r="U1324" i="2"/>
  <c r="U1323" i="2"/>
  <c r="U1322" i="2"/>
  <c r="U1321" i="2"/>
  <c r="U1320" i="2"/>
  <c r="U1319" i="2"/>
  <c r="U1318" i="2"/>
  <c r="U1317" i="2"/>
  <c r="U1315" i="2"/>
  <c r="U1314" i="2"/>
  <c r="U1313" i="2"/>
  <c r="U1312" i="2"/>
  <c r="U1311" i="2"/>
  <c r="U1310" i="2"/>
  <c r="U1309" i="2"/>
  <c r="U1308" i="2"/>
  <c r="U1307" i="2"/>
  <c r="U1306" i="2"/>
  <c r="U1305" i="2"/>
  <c r="U1303" i="2"/>
  <c r="U1302" i="2"/>
  <c r="U1301" i="2"/>
  <c r="U1300" i="2"/>
  <c r="U1299" i="2"/>
  <c r="U1298" i="2"/>
  <c r="U1297" i="2"/>
  <c r="U1296" i="2"/>
  <c r="U1295" i="2"/>
  <c r="U1294" i="2"/>
  <c r="U1293" i="2"/>
  <c r="U1292" i="2"/>
  <c r="U1281" i="2"/>
  <c r="U1280" i="2"/>
  <c r="U1279" i="2"/>
  <c r="U1278" i="2"/>
  <c r="U1277" i="2"/>
  <c r="U1276" i="2"/>
  <c r="U1275" i="2"/>
  <c r="U1274" i="2"/>
  <c r="U1273" i="2"/>
  <c r="U1272" i="2"/>
  <c r="U1271" i="2"/>
  <c r="U1270" i="2"/>
  <c r="U1269" i="2"/>
  <c r="U1268" i="2"/>
  <c r="U1267" i="2"/>
  <c r="U1266" i="2"/>
  <c r="U1265" i="2"/>
  <c r="U1264" i="2"/>
  <c r="U1262" i="2"/>
  <c r="U1243" i="2"/>
  <c r="U1242" i="2"/>
  <c r="U1241" i="2"/>
  <c r="U1240" i="2"/>
  <c r="U1239" i="2"/>
  <c r="U1238" i="2"/>
  <c r="U1237" i="2"/>
  <c r="U1236" i="2"/>
  <c r="U1225" i="2"/>
  <c r="U1224" i="2"/>
  <c r="U1223" i="2"/>
  <c r="U1222" i="2"/>
  <c r="U1221" i="2"/>
  <c r="U1220" i="2"/>
  <c r="U1219" i="2"/>
  <c r="U1218" i="2"/>
  <c r="U1217" i="2"/>
  <c r="U1216" i="2"/>
  <c r="U1215" i="2"/>
  <c r="U1214" i="2"/>
  <c r="U1213" i="2"/>
  <c r="U1212" i="2"/>
  <c r="U1210" i="2"/>
  <c r="U1209" i="2"/>
  <c r="U1208" i="2"/>
  <c r="U1207" i="2"/>
  <c r="U1206" i="2"/>
  <c r="U1205" i="2"/>
  <c r="U1204" i="2"/>
  <c r="U1202" i="2"/>
  <c r="U1201" i="2"/>
  <c r="U1200" i="2"/>
  <c r="U1199" i="2"/>
  <c r="U1198" i="2"/>
  <c r="U1197" i="2"/>
  <c r="U1196" i="2"/>
  <c r="U1195" i="2"/>
  <c r="U1194" i="2"/>
  <c r="U1192" i="2"/>
  <c r="U1191" i="2"/>
  <c r="U1190" i="2"/>
  <c r="U1189" i="2"/>
  <c r="U1188" i="2"/>
  <c r="U1187" i="2"/>
  <c r="U1186" i="2"/>
  <c r="U1185" i="2"/>
  <c r="U1184" i="2"/>
  <c r="U1183" i="2"/>
  <c r="U1182" i="2"/>
  <c r="U1180" i="2"/>
  <c r="U1179" i="2"/>
  <c r="U1178" i="2"/>
  <c r="U1177" i="2"/>
  <c r="U1176" i="2"/>
  <c r="U1175" i="2"/>
  <c r="U1174" i="2"/>
  <c r="U1173" i="2"/>
  <c r="U1172" i="2"/>
  <c r="U1171" i="2"/>
  <c r="U1170" i="2"/>
  <c r="U1169" i="2"/>
  <c r="U1168" i="2"/>
  <c r="U1167" i="2"/>
  <c r="U1165" i="2"/>
  <c r="U1164" i="2"/>
  <c r="U1163" i="2"/>
  <c r="U1162" i="2"/>
  <c r="U1161" i="2"/>
  <c r="U1160" i="2"/>
  <c r="U1159" i="2"/>
  <c r="U1158" i="2"/>
  <c r="U1157" i="2"/>
  <c r="U1156" i="2"/>
  <c r="U1155" i="2"/>
  <c r="U1153" i="2"/>
  <c r="U1152" i="2"/>
  <c r="U1151" i="2"/>
  <c r="U1150" i="2"/>
  <c r="U1149" i="2"/>
  <c r="U1148" i="2"/>
  <c r="U1147" i="2"/>
  <c r="U1146" i="2"/>
  <c r="U1145" i="2"/>
  <c r="U1144" i="2"/>
  <c r="U1143" i="2"/>
  <c r="U1142" i="2"/>
  <c r="U1141" i="2"/>
  <c r="U1140" i="2"/>
  <c r="U1139" i="2"/>
  <c r="U1138" i="2"/>
  <c r="U1136" i="2"/>
  <c r="U1135" i="2"/>
  <c r="U1134" i="2"/>
  <c r="U1133" i="2"/>
  <c r="U1132" i="2"/>
  <c r="U1131" i="2"/>
  <c r="U1130" i="2"/>
  <c r="U1129" i="2"/>
  <c r="U1128" i="2"/>
  <c r="U1127" i="2"/>
  <c r="U1126" i="2"/>
  <c r="U1125" i="2"/>
  <c r="U1124" i="2"/>
  <c r="U1123" i="2"/>
  <c r="U1122" i="2"/>
  <c r="U1121" i="2"/>
  <c r="U1119" i="2"/>
  <c r="U1118" i="2"/>
  <c r="U1117" i="2"/>
  <c r="U1116" i="2"/>
  <c r="U1115" i="2"/>
  <c r="U1114" i="2"/>
  <c r="U1113" i="2"/>
  <c r="U1112" i="2"/>
  <c r="U1111" i="2"/>
  <c r="U1110" i="2"/>
  <c r="U1109" i="2"/>
  <c r="U1108" i="2"/>
  <c r="U1101" i="2"/>
  <c r="U1100" i="2"/>
  <c r="U1099" i="2"/>
  <c r="U1098" i="2"/>
  <c r="U1097" i="2"/>
  <c r="U1096" i="2"/>
  <c r="U1090" i="2"/>
  <c r="U1089" i="2"/>
  <c r="U1088" i="2"/>
  <c r="U1087" i="2"/>
  <c r="U1086" i="2"/>
  <c r="U1082" i="2"/>
  <c r="U1081" i="2"/>
  <c r="U1080" i="2"/>
  <c r="U1079" i="2"/>
  <c r="U1078" i="2"/>
  <c r="U1077" i="2"/>
  <c r="U1076" i="2"/>
  <c r="U1075" i="2"/>
  <c r="U1074" i="2"/>
  <c r="U1073" i="2"/>
  <c r="U1072" i="2"/>
  <c r="U1071" i="2"/>
  <c r="U1070" i="2"/>
  <c r="U1069" i="2"/>
  <c r="U1068" i="2"/>
  <c r="U1066" i="2"/>
  <c r="U1065" i="2"/>
  <c r="U1064" i="2"/>
  <c r="U1063" i="2"/>
  <c r="U1061" i="2"/>
  <c r="U1060" i="2"/>
  <c r="U1059" i="2"/>
  <c r="U1058" i="2"/>
  <c r="U1057" i="2"/>
  <c r="U1056" i="2"/>
  <c r="U1055" i="2"/>
  <c r="U1054" i="2"/>
  <c r="U1053" i="2"/>
  <c r="U1052" i="2"/>
  <c r="U1051" i="2"/>
  <c r="U1049" i="2"/>
  <c r="U1048" i="2"/>
  <c r="U1047" i="2"/>
  <c r="U1046" i="2"/>
  <c r="U1044" i="2"/>
  <c r="U1043" i="2"/>
  <c r="U1042" i="2"/>
  <c r="U1041" i="2"/>
  <c r="U1039" i="2"/>
  <c r="U1017" i="2"/>
  <c r="U1016" i="2"/>
  <c r="U1015" i="2"/>
  <c r="U1014" i="2"/>
  <c r="U1013" i="2"/>
  <c r="U1012" i="2"/>
  <c r="U1011" i="2"/>
  <c r="U1010" i="2"/>
  <c r="U1009" i="2"/>
  <c r="U1008" i="2"/>
  <c r="U1004" i="2"/>
  <c r="U1003" i="2"/>
  <c r="U1002" i="2"/>
  <c r="U992" i="2"/>
  <c r="U991" i="2"/>
  <c r="U990" i="2"/>
  <c r="U989" i="2"/>
  <c r="U988" i="2"/>
  <c r="U987" i="2"/>
  <c r="U986" i="2"/>
  <c r="U985" i="2"/>
  <c r="U984" i="2"/>
  <c r="U983" i="2"/>
  <c r="U982" i="2"/>
  <c r="U981" i="2"/>
  <c r="U980" i="2"/>
  <c r="U979" i="2"/>
  <c r="U978" i="2"/>
  <c r="U977" i="2"/>
  <c r="U975" i="2"/>
  <c r="U973" i="2"/>
  <c r="U972" i="2"/>
  <c r="U971" i="2"/>
  <c r="U970" i="2"/>
  <c r="U969" i="2"/>
  <c r="U968" i="2"/>
  <c r="U967" i="2"/>
  <c r="U966" i="2"/>
  <c r="U965" i="2"/>
  <c r="U964" i="2"/>
  <c r="U963" i="2"/>
  <c r="U962" i="2"/>
  <c r="U961" i="2"/>
  <c r="U960" i="2"/>
  <c r="U959" i="2"/>
  <c r="U958" i="2"/>
  <c r="U957" i="2"/>
  <c r="U956" i="2"/>
  <c r="U954" i="2"/>
  <c r="U953" i="2"/>
  <c r="U943" i="2"/>
  <c r="U942" i="2"/>
  <c r="U941" i="2"/>
  <c r="U940" i="2"/>
  <c r="U939" i="2"/>
  <c r="U938" i="2"/>
  <c r="U937" i="2"/>
  <c r="U936" i="2"/>
  <c r="U935" i="2"/>
  <c r="U934" i="2"/>
  <c r="U933" i="2"/>
  <c r="U932" i="2"/>
  <c r="U931" i="2"/>
  <c r="U930" i="2"/>
  <c r="U929" i="2"/>
  <c r="U928" i="2"/>
  <c r="U927" i="2"/>
  <c r="U926" i="2"/>
  <c r="U925" i="2"/>
  <c r="U924" i="2"/>
  <c r="U923" i="2"/>
  <c r="U922" i="2"/>
  <c r="U921" i="2"/>
  <c r="U920" i="2"/>
  <c r="U919" i="2"/>
  <c r="U918" i="2"/>
  <c r="U917" i="2"/>
  <c r="U916" i="2"/>
  <c r="U915" i="2"/>
  <c r="U914" i="2"/>
  <c r="U913" i="2"/>
  <c r="U912" i="2"/>
  <c r="U911" i="2"/>
  <c r="U910" i="2"/>
  <c r="U909" i="2"/>
  <c r="U908" i="2"/>
  <c r="U907" i="2"/>
  <c r="U906" i="2"/>
  <c r="U905" i="2"/>
  <c r="U904" i="2"/>
  <c r="U903" i="2"/>
  <c r="U902" i="2"/>
  <c r="U901" i="2"/>
  <c r="U900" i="2"/>
  <c r="U899" i="2"/>
  <c r="U898" i="2"/>
  <c r="U897" i="2"/>
  <c r="U896" i="2"/>
  <c r="U895" i="2"/>
  <c r="U894" i="2"/>
  <c r="U893" i="2"/>
  <c r="U892" i="2"/>
  <c r="U891" i="2"/>
  <c r="U890" i="2"/>
  <c r="U889" i="2"/>
  <c r="U888" i="2"/>
  <c r="U887" i="2"/>
  <c r="U886" i="2"/>
  <c r="U885" i="2"/>
  <c r="U884" i="2"/>
  <c r="U883" i="2"/>
  <c r="U882" i="2"/>
  <c r="U881" i="2"/>
  <c r="U880" i="2"/>
  <c r="U879" i="2"/>
  <c r="U878" i="2"/>
  <c r="U877" i="2"/>
  <c r="U876" i="2"/>
  <c r="U875" i="2"/>
  <c r="U874" i="2"/>
  <c r="U873" i="2"/>
  <c r="U872" i="2"/>
  <c r="U871" i="2"/>
  <c r="U870" i="2"/>
  <c r="U869" i="2"/>
  <c r="U868" i="2"/>
  <c r="U867" i="2"/>
  <c r="U866" i="2"/>
  <c r="U865" i="2"/>
  <c r="U864" i="2"/>
  <c r="U863" i="2"/>
  <c r="U862" i="2"/>
  <c r="U861" i="2"/>
  <c r="U860" i="2"/>
  <c r="U859" i="2"/>
  <c r="U858" i="2"/>
  <c r="U857" i="2"/>
  <c r="U856" i="2"/>
  <c r="U855" i="2"/>
  <c r="U854" i="2"/>
  <c r="U853" i="2"/>
  <c r="U852" i="2"/>
  <c r="U851" i="2"/>
  <c r="U850" i="2"/>
  <c r="U849" i="2"/>
  <c r="U848" i="2"/>
  <c r="U847" i="2"/>
  <c r="U846" i="2"/>
  <c r="U845" i="2"/>
  <c r="U844" i="2"/>
  <c r="U843" i="2"/>
  <c r="U842" i="2"/>
  <c r="U841" i="2"/>
  <c r="U840" i="2"/>
  <c r="U839" i="2"/>
  <c r="U838" i="2"/>
  <c r="U837" i="2"/>
  <c r="U836" i="2"/>
  <c r="U835" i="2"/>
  <c r="U834" i="2"/>
  <c r="U833" i="2"/>
  <c r="U832" i="2"/>
  <c r="U831" i="2"/>
  <c r="U830" i="2"/>
  <c r="U829" i="2"/>
  <c r="U828" i="2"/>
  <c r="U827" i="2"/>
  <c r="U826" i="2"/>
  <c r="U825" i="2"/>
  <c r="U824" i="2"/>
  <c r="U815" i="2"/>
  <c r="U814" i="2"/>
  <c r="U813" i="2"/>
  <c r="U812" i="2"/>
  <c r="U811" i="2"/>
  <c r="U810" i="2"/>
  <c r="U809" i="2"/>
  <c r="U807" i="2"/>
  <c r="U806" i="2"/>
  <c r="U805" i="2"/>
  <c r="U804" i="2"/>
  <c r="U803" i="2"/>
  <c r="U802" i="2"/>
  <c r="U801" i="2"/>
  <c r="U800" i="2"/>
  <c r="U799" i="2"/>
  <c r="U798" i="2"/>
  <c r="U797" i="2"/>
  <c r="U796" i="2"/>
  <c r="U795" i="2"/>
  <c r="U794" i="2"/>
  <c r="U793" i="2"/>
  <c r="U792" i="2"/>
  <c r="U791" i="2"/>
  <c r="U790" i="2"/>
  <c r="U788" i="2"/>
  <c r="U787" i="2"/>
  <c r="U786" i="2"/>
  <c r="U785" i="2"/>
  <c r="U784" i="2"/>
  <c r="U783" i="2"/>
  <c r="U782" i="2"/>
  <c r="U781" i="2"/>
  <c r="U780" i="2"/>
  <c r="U776" i="2"/>
  <c r="U768" i="2"/>
  <c r="U767" i="2"/>
  <c r="U766" i="2"/>
  <c r="U765" i="2"/>
  <c r="U764" i="2"/>
  <c r="U763" i="2"/>
  <c r="U762" i="2"/>
  <c r="U761" i="2"/>
  <c r="U760" i="2"/>
  <c r="U759" i="2"/>
  <c r="U758" i="2"/>
  <c r="U750" i="2"/>
  <c r="U749" i="2"/>
  <c r="U748" i="2"/>
  <c r="U747" i="2"/>
  <c r="U746" i="2"/>
  <c r="U745" i="2"/>
  <c r="U744" i="2"/>
  <c r="U743" i="2"/>
  <c r="U742" i="2"/>
  <c r="U741" i="2"/>
  <c r="U740" i="2"/>
  <c r="U739" i="2"/>
  <c r="U737" i="2"/>
  <c r="U736" i="2"/>
  <c r="U735" i="2"/>
  <c r="U734" i="2"/>
  <c r="U733" i="2"/>
  <c r="U732" i="2"/>
  <c r="U731" i="2"/>
  <c r="U730" i="2"/>
  <c r="U729" i="2"/>
  <c r="U728" i="2"/>
  <c r="U727" i="2"/>
  <c r="U726" i="2"/>
  <c r="U725" i="2"/>
  <c r="U723" i="2"/>
  <c r="U722" i="2"/>
  <c r="U721" i="2"/>
  <c r="U720" i="2"/>
  <c r="U719" i="2"/>
  <c r="U718" i="2"/>
  <c r="U717" i="2"/>
  <c r="U716" i="2"/>
  <c r="U715" i="2"/>
  <c r="U714" i="2"/>
  <c r="U713" i="2"/>
  <c r="U712" i="2"/>
  <c r="U711" i="2"/>
  <c r="U709" i="2"/>
  <c r="U708" i="2"/>
  <c r="U707" i="2"/>
  <c r="U706" i="2"/>
  <c r="U705" i="2"/>
  <c r="U704" i="2"/>
  <c r="U703" i="2"/>
  <c r="U702" i="2"/>
  <c r="U701" i="2"/>
  <c r="U700" i="2"/>
  <c r="U699" i="2"/>
  <c r="U698" i="2"/>
  <c r="U697" i="2"/>
  <c r="U695" i="2"/>
  <c r="U694" i="2"/>
  <c r="U693" i="2"/>
  <c r="U692" i="2"/>
  <c r="U691" i="2"/>
  <c r="U690" i="2"/>
  <c r="U689" i="2"/>
  <c r="U688" i="2"/>
  <c r="U687" i="2"/>
  <c r="U686" i="2"/>
  <c r="U685" i="2"/>
  <c r="U684" i="2"/>
  <c r="U683" i="2"/>
  <c r="U681" i="2"/>
  <c r="U680" i="2"/>
  <c r="U679" i="2"/>
  <c r="U678" i="2"/>
  <c r="U677" i="2"/>
  <c r="U676" i="2"/>
  <c r="U675" i="2"/>
  <c r="U674" i="2"/>
  <c r="U673" i="2"/>
  <c r="U672" i="2"/>
  <c r="U671" i="2"/>
  <c r="U670" i="2"/>
  <c r="U669" i="2"/>
  <c r="U667" i="2"/>
  <c r="U666" i="2"/>
  <c r="U665" i="2"/>
  <c r="U664" i="2"/>
  <c r="U663" i="2"/>
  <c r="U651" i="2"/>
  <c r="U650" i="2"/>
  <c r="U649" i="2"/>
  <c r="U648" i="2"/>
  <c r="U647" i="2"/>
  <c r="U646" i="2"/>
  <c r="U645" i="2"/>
  <c r="U644" i="2"/>
  <c r="U643" i="2"/>
  <c r="U642" i="2"/>
  <c r="U641" i="2"/>
  <c r="U640" i="2"/>
  <c r="U639" i="2"/>
  <c r="U638" i="2"/>
  <c r="U636" i="2"/>
  <c r="U635" i="2"/>
  <c r="U634" i="2"/>
  <c r="U633" i="2"/>
  <c r="U632" i="2"/>
  <c r="U631" i="2"/>
  <c r="U630" i="2"/>
  <c r="U629" i="2"/>
  <c r="U628" i="2"/>
  <c r="U627" i="2"/>
  <c r="U626" i="2"/>
  <c r="U625" i="2"/>
  <c r="U624" i="2"/>
  <c r="U623" i="2"/>
  <c r="U621" i="2"/>
  <c r="U620" i="2"/>
  <c r="U619" i="2"/>
  <c r="U618" i="2"/>
  <c r="U617" i="2"/>
  <c r="U616" i="2"/>
  <c r="U615" i="2"/>
  <c r="U614" i="2"/>
  <c r="U613" i="2"/>
  <c r="U612" i="2"/>
  <c r="U611" i="2"/>
  <c r="U610" i="2"/>
  <c r="U609" i="2"/>
  <c r="U607" i="2"/>
  <c r="U606" i="2"/>
  <c r="U605" i="2"/>
  <c r="U604" i="2"/>
  <c r="U603" i="2"/>
  <c r="U602" i="2"/>
  <c r="U601" i="2"/>
  <c r="U600" i="2"/>
  <c r="U599" i="2"/>
  <c r="U598" i="2"/>
  <c r="U597" i="2"/>
  <c r="U596" i="2"/>
  <c r="U586" i="2"/>
  <c r="U585" i="2"/>
  <c r="U584" i="2"/>
  <c r="U583" i="2"/>
  <c r="U582" i="2"/>
  <c r="U581" i="2"/>
  <c r="U580" i="2"/>
  <c r="U579" i="2"/>
  <c r="U578" i="2"/>
  <c r="U577" i="2"/>
  <c r="U576" i="2"/>
  <c r="U574" i="2"/>
  <c r="U573" i="2"/>
  <c r="U572" i="2"/>
  <c r="U571" i="2"/>
  <c r="U570" i="2"/>
  <c r="U569" i="2"/>
  <c r="U568" i="2"/>
  <c r="U567" i="2"/>
  <c r="U566" i="2"/>
  <c r="U565" i="2"/>
  <c r="U564" i="2"/>
  <c r="U563" i="2"/>
  <c r="U561" i="2"/>
  <c r="U560" i="2"/>
  <c r="U559" i="2"/>
  <c r="U558" i="2"/>
  <c r="U557" i="2"/>
  <c r="U556" i="2"/>
  <c r="U555" i="2"/>
  <c r="U554" i="2"/>
  <c r="U553" i="2"/>
  <c r="U552" i="2"/>
  <c r="U551" i="2"/>
  <c r="U550" i="2"/>
  <c r="U549" i="2"/>
  <c r="U548" i="2"/>
  <c r="U547" i="2"/>
  <c r="U546" i="2"/>
  <c r="U544" i="2"/>
  <c r="U543" i="2"/>
  <c r="U542" i="2"/>
  <c r="U541" i="2"/>
  <c r="U540" i="2"/>
  <c r="U539" i="2"/>
  <c r="U538" i="2"/>
  <c r="U537" i="2"/>
  <c r="U536" i="2"/>
  <c r="U535" i="2"/>
  <c r="U534" i="2"/>
  <c r="U533" i="2"/>
  <c r="U532" i="2"/>
  <c r="U531" i="2"/>
  <c r="U529" i="2"/>
  <c r="U528" i="2"/>
  <c r="U527" i="2"/>
  <c r="U526" i="2"/>
  <c r="U525" i="2"/>
  <c r="U524" i="2"/>
  <c r="U523" i="2"/>
  <c r="U522" i="2"/>
  <c r="U521" i="2"/>
  <c r="U520" i="2"/>
  <c r="U519" i="2"/>
  <c r="U518" i="2"/>
  <c r="U517" i="2"/>
  <c r="U516" i="2"/>
  <c r="U515" i="2"/>
  <c r="U513" i="2"/>
  <c r="U512" i="2"/>
  <c r="U511" i="2"/>
  <c r="U510" i="2"/>
  <c r="U509" i="2"/>
  <c r="U508" i="2"/>
  <c r="U507" i="2"/>
  <c r="U506" i="2"/>
  <c r="U505" i="2"/>
  <c r="U504" i="2"/>
  <c r="U503" i="2"/>
  <c r="U502" i="2"/>
  <c r="U501" i="2"/>
  <c r="U500" i="2"/>
  <c r="U499" i="2"/>
  <c r="U498" i="2"/>
  <c r="U496" i="2"/>
  <c r="U495" i="2"/>
  <c r="U494" i="2"/>
  <c r="U493" i="2"/>
  <c r="U492" i="2"/>
  <c r="U491" i="2"/>
  <c r="U490" i="2"/>
  <c r="U489" i="2"/>
  <c r="U488" i="2"/>
  <c r="U487" i="2"/>
  <c r="U486" i="2"/>
  <c r="U484" i="2"/>
  <c r="U483" i="2"/>
  <c r="U482" i="2"/>
  <c r="U481" i="2"/>
  <c r="U480" i="2"/>
  <c r="U479" i="2"/>
  <c r="U478" i="2"/>
  <c r="U477" i="2"/>
  <c r="U476" i="2"/>
  <c r="U475" i="2"/>
  <c r="U474" i="2"/>
  <c r="U473" i="2"/>
  <c r="U472" i="2"/>
  <c r="U471" i="2"/>
  <c r="U470" i="2"/>
  <c r="U469" i="2"/>
  <c r="U467" i="2"/>
  <c r="U466" i="2"/>
  <c r="U465" i="2"/>
  <c r="U464" i="2"/>
  <c r="U463" i="2"/>
  <c r="U462" i="2"/>
  <c r="U461" i="2"/>
  <c r="U460" i="2"/>
  <c r="U459" i="2"/>
  <c r="U453" i="2"/>
  <c r="U452" i="2"/>
  <c r="U451" i="2"/>
  <c r="U450" i="2"/>
  <c r="U449" i="2"/>
  <c r="U448" i="2"/>
  <c r="U447" i="2"/>
  <c r="U446" i="2"/>
  <c r="U445" i="2"/>
  <c r="U444" i="2"/>
  <c r="U443" i="2"/>
  <c r="U442" i="2"/>
  <c r="U441" i="2"/>
  <c r="U440" i="2"/>
  <c r="U439" i="2"/>
  <c r="U438" i="2"/>
  <c r="U436" i="2"/>
  <c r="U435" i="2"/>
  <c r="U434" i="2"/>
  <c r="U433" i="2"/>
  <c r="U432" i="2"/>
  <c r="U431" i="2"/>
  <c r="U430" i="2"/>
  <c r="U429" i="2"/>
  <c r="U428" i="2"/>
  <c r="U427" i="2"/>
  <c r="U426" i="2"/>
  <c r="U425" i="2"/>
  <c r="U424" i="2"/>
  <c r="U423" i="2"/>
  <c r="U422" i="2"/>
  <c r="U421" i="2"/>
  <c r="U420" i="2"/>
  <c r="U419" i="2"/>
  <c r="U418" i="2"/>
  <c r="U416" i="2"/>
  <c r="U415" i="2"/>
  <c r="U414" i="2"/>
  <c r="U413" i="2"/>
  <c r="U412" i="2"/>
  <c r="U411" i="2"/>
  <c r="U410" i="2"/>
  <c r="U409" i="2"/>
  <c r="U408" i="2"/>
  <c r="U407" i="2"/>
  <c r="U406" i="2"/>
  <c r="U405" i="2"/>
  <c r="U404" i="2"/>
  <c r="U403" i="2"/>
  <c r="U402" i="2"/>
  <c r="U401" i="2"/>
  <c r="U399" i="2"/>
  <c r="U398" i="2"/>
  <c r="U397" i="2"/>
  <c r="U396" i="2"/>
  <c r="U395" i="2"/>
  <c r="U394" i="2"/>
  <c r="U393" i="2"/>
  <c r="U392" i="2"/>
  <c r="U391" i="2"/>
  <c r="U390" i="2"/>
  <c r="U389" i="2"/>
  <c r="U388" i="2"/>
  <c r="U387" i="2"/>
  <c r="U386" i="2"/>
  <c r="U385" i="2"/>
  <c r="U384" i="2"/>
  <c r="U383" i="2"/>
  <c r="U382" i="2"/>
  <c r="U381" i="2"/>
  <c r="U380" i="2"/>
  <c r="U379" i="2"/>
  <c r="U378" i="2"/>
  <c r="U377" i="2"/>
  <c r="U376" i="2"/>
  <c r="U375" i="2"/>
  <c r="U364" i="2"/>
  <c r="U363" i="2"/>
  <c r="U362" i="2"/>
  <c r="U361" i="2"/>
  <c r="U360" i="2"/>
  <c r="U359" i="2"/>
  <c r="U358" i="2"/>
  <c r="U357" i="2"/>
  <c r="U356" i="2"/>
  <c r="U355" i="2"/>
  <c r="U354" i="2"/>
  <c r="U353" i="2"/>
  <c r="U346" i="2"/>
  <c r="U339" i="2"/>
  <c r="U338" i="2"/>
  <c r="U337" i="2"/>
  <c r="U336" i="2"/>
  <c r="U335" i="2"/>
  <c r="U334" i="2"/>
  <c r="U333" i="2"/>
  <c r="U332" i="2"/>
  <c r="U327" i="2"/>
  <c r="U326" i="2"/>
  <c r="U325" i="2"/>
  <c r="U324" i="2"/>
  <c r="U323" i="2"/>
  <c r="U322" i="2"/>
  <c r="U321" i="2"/>
  <c r="U320" i="2"/>
  <c r="U319" i="2"/>
  <c r="U318" i="2"/>
  <c r="U317" i="2"/>
  <c r="U315" i="2"/>
  <c r="U314" i="2"/>
  <c r="U313" i="2"/>
  <c r="U312" i="2"/>
  <c r="U311" i="2"/>
  <c r="U310" i="2"/>
  <c r="U309" i="2"/>
  <c r="U308" i="2"/>
  <c r="U306" i="2"/>
  <c r="U305" i="2"/>
  <c r="U304" i="2"/>
  <c r="U303" i="2"/>
  <c r="U302" i="2"/>
  <c r="U301" i="2"/>
  <c r="U300" i="2"/>
  <c r="U299" i="2"/>
  <c r="U298" i="2"/>
  <c r="U297" i="2"/>
  <c r="U296" i="2"/>
  <c r="U295" i="2"/>
  <c r="U294" i="2"/>
  <c r="U293" i="2"/>
  <c r="U292" i="2"/>
  <c r="U290" i="2"/>
  <c r="U289" i="2"/>
  <c r="U288" i="2"/>
  <c r="U287" i="2"/>
  <c r="U286" i="2"/>
  <c r="U285" i="2"/>
  <c r="U283" i="2"/>
  <c r="U282" i="2"/>
  <c r="U281" i="2"/>
  <c r="U280" i="2"/>
  <c r="U279" i="2"/>
  <c r="U278" i="2"/>
  <c r="U277" i="2"/>
  <c r="U276" i="2"/>
  <c r="U275" i="2"/>
  <c r="U274" i="2"/>
  <c r="U273" i="2"/>
  <c r="U271" i="2"/>
  <c r="U270" i="2"/>
  <c r="U269" i="2"/>
  <c r="U268" i="2"/>
  <c r="U267" i="2"/>
  <c r="U266" i="2"/>
  <c r="U265" i="2"/>
  <c r="U264" i="2"/>
  <c r="U263" i="2"/>
  <c r="U262" i="2"/>
  <c r="U261" i="2"/>
  <c r="U260" i="2"/>
  <c r="U259" i="2"/>
  <c r="U257" i="2"/>
  <c r="U256" i="2"/>
  <c r="U255" i="2"/>
  <c r="U254" i="2"/>
  <c r="U253" i="2"/>
  <c r="U252" i="2"/>
  <c r="U251" i="2"/>
  <c r="U249" i="2"/>
  <c r="U248" i="2"/>
  <c r="U247" i="2"/>
  <c r="U246" i="2"/>
  <c r="U245" i="2"/>
  <c r="U244" i="2"/>
  <c r="U243" i="2"/>
  <c r="U242" i="2"/>
  <c r="U241" i="2"/>
  <c r="U240" i="2"/>
  <c r="U239" i="2"/>
  <c r="U238" i="2"/>
  <c r="U236" i="2"/>
  <c r="U235" i="2"/>
  <c r="U234" i="2"/>
  <c r="U233" i="2"/>
  <c r="U232" i="2"/>
  <c r="U230" i="2"/>
  <c r="U229" i="2"/>
  <c r="U228" i="2"/>
  <c r="U227" i="2"/>
  <c r="U226" i="2"/>
  <c r="U224" i="2"/>
  <c r="U223" i="2"/>
  <c r="U222" i="2"/>
  <c r="U221" i="2"/>
  <c r="U220" i="2"/>
  <c r="U219" i="2"/>
  <c r="U217" i="2"/>
  <c r="U216" i="2"/>
  <c r="U215" i="2"/>
  <c r="U214" i="2"/>
  <c r="U213" i="2"/>
  <c r="U212" i="2"/>
  <c r="U210" i="2"/>
  <c r="U209" i="2"/>
  <c r="U208" i="2"/>
  <c r="U207" i="2"/>
  <c r="U206" i="2"/>
  <c r="U204" i="2"/>
  <c r="U203" i="2"/>
  <c r="U202" i="2"/>
  <c r="U201" i="2"/>
  <c r="U200" i="2"/>
  <c r="U199" i="2"/>
  <c r="U198" i="2"/>
  <c r="U195" i="2"/>
  <c r="U194" i="2"/>
  <c r="U193" i="2"/>
  <c r="U192" i="2"/>
  <c r="U191" i="2"/>
  <c r="U190" i="2"/>
  <c r="U189" i="2"/>
  <c r="U188" i="2"/>
  <c r="U187" i="2"/>
  <c r="U186" i="2"/>
  <c r="U184" i="2"/>
  <c r="U183" i="2"/>
  <c r="U182" i="2"/>
  <c r="U181" i="2"/>
  <c r="U180" i="2"/>
  <c r="U179" i="2"/>
  <c r="U173" i="2"/>
  <c r="U172" i="2"/>
  <c r="U171" i="2"/>
  <c r="U170" i="2"/>
  <c r="U169" i="2"/>
  <c r="U168" i="2"/>
  <c r="U166" i="2"/>
  <c r="U165" i="2"/>
  <c r="U164" i="2"/>
  <c r="U163" i="2"/>
  <c r="U162" i="2"/>
  <c r="U161" i="2"/>
  <c r="U159" i="2"/>
  <c r="U131" i="2"/>
  <c r="U130" i="2"/>
  <c r="U129" i="2"/>
  <c r="U128" i="2"/>
  <c r="U127" i="2"/>
  <c r="U126" i="2"/>
  <c r="U125" i="2"/>
  <c r="U124" i="2"/>
  <c r="U123" i="2"/>
  <c r="U122" i="2"/>
  <c r="U121" i="2"/>
  <c r="U120" i="2"/>
  <c r="U118" i="2"/>
  <c r="U117" i="2"/>
  <c r="U116" i="2"/>
  <c r="U115" i="2"/>
  <c r="U114" i="2"/>
  <c r="U113" i="2"/>
  <c r="U112" i="2"/>
  <c r="U111" i="2"/>
  <c r="U110" i="2"/>
  <c r="U109" i="2"/>
  <c r="U108" i="2"/>
  <c r="U107" i="2"/>
  <c r="U105" i="2"/>
  <c r="U104" i="2"/>
  <c r="U103" i="2"/>
  <c r="U102" i="2"/>
  <c r="U101" i="2"/>
  <c r="U100" i="2"/>
  <c r="U99" i="2"/>
  <c r="U98" i="2"/>
  <c r="U96" i="2"/>
  <c r="U95" i="2"/>
  <c r="U94" i="2"/>
  <c r="U93" i="2"/>
  <c r="U91" i="2"/>
  <c r="U90" i="2"/>
  <c r="U89" i="2"/>
  <c r="U88" i="2"/>
  <c r="U87" i="2"/>
  <c r="U86" i="2"/>
  <c r="U85" i="2"/>
  <c r="U84" i="2"/>
  <c r="U82" i="2"/>
  <c r="U81" i="2"/>
  <c r="U80" i="2"/>
  <c r="U79" i="2"/>
  <c r="U78" i="2"/>
  <c r="U77" i="2"/>
  <c r="U76" i="2"/>
  <c r="U75" i="2"/>
  <c r="U74" i="2"/>
  <c r="U73" i="2"/>
  <c r="U72" i="2"/>
  <c r="U71" i="2"/>
  <c r="U69" i="2"/>
  <c r="U68" i="2"/>
  <c r="U67" i="2"/>
  <c r="U66" i="2"/>
  <c r="U65" i="2"/>
  <c r="U64" i="2"/>
  <c r="U63" i="2"/>
  <c r="U62" i="2"/>
  <c r="U61" i="2"/>
  <c r="U59" i="2"/>
  <c r="U58" i="2"/>
  <c r="U37" i="2"/>
  <c r="U36" i="2"/>
  <c r="U35" i="2"/>
  <c r="U34" i="2"/>
  <c r="U33" i="2"/>
  <c r="U32" i="2"/>
  <c r="U31" i="2"/>
  <c r="U30" i="2"/>
  <c r="U29" i="2"/>
  <c r="U28" i="2"/>
  <c r="U27" i="2"/>
  <c r="U26" i="2"/>
  <c r="U25" i="2"/>
  <c r="U24" i="2"/>
  <c r="U23" i="2"/>
  <c r="U22" i="2"/>
  <c r="U19" i="2"/>
  <c r="U18" i="2"/>
  <c r="AN7" i="2" l="1"/>
  <c r="AJ7" i="2"/>
  <c r="Y7" i="2"/>
  <c r="X7" i="2"/>
  <c r="S7" i="2"/>
  <c r="L7" i="2"/>
  <c r="AN20" i="2"/>
  <c r="AJ20" i="2"/>
  <c r="Y20" i="2"/>
  <c r="X20" i="2"/>
  <c r="S20" i="2"/>
  <c r="L20" i="2"/>
  <c r="AN38" i="2"/>
  <c r="AJ38" i="2"/>
  <c r="Y38" i="2"/>
  <c r="S38" i="2"/>
  <c r="L38" i="2"/>
  <c r="AN60" i="2"/>
  <c r="AJ60" i="2"/>
  <c r="Y60" i="2"/>
  <c r="X60" i="2"/>
  <c r="S60" i="2"/>
  <c r="L60" i="2"/>
  <c r="AN70" i="2"/>
  <c r="AJ70" i="2"/>
  <c r="Y70" i="2"/>
  <c r="X70" i="2"/>
  <c r="S70" i="2"/>
  <c r="L70" i="2"/>
  <c r="AN83" i="2"/>
  <c r="AJ83" i="2"/>
  <c r="Y83" i="2"/>
  <c r="X83" i="2"/>
  <c r="S83" i="2"/>
  <c r="L83" i="2"/>
  <c r="AN92" i="2"/>
  <c r="AJ92" i="2"/>
  <c r="Y92" i="2"/>
  <c r="X92" i="2"/>
  <c r="S92" i="2"/>
  <c r="L92" i="2"/>
  <c r="AN97" i="2"/>
  <c r="AJ97" i="2"/>
  <c r="Y97" i="2"/>
  <c r="X97" i="2"/>
  <c r="S97" i="2"/>
  <c r="L97" i="2"/>
  <c r="AN106" i="2"/>
  <c r="AJ106" i="2"/>
  <c r="Y106" i="2"/>
  <c r="X106" i="2"/>
  <c r="S106" i="2"/>
  <c r="L106" i="2"/>
  <c r="AN119" i="2"/>
  <c r="AJ119" i="2"/>
  <c r="Y119" i="2"/>
  <c r="S119" i="2"/>
  <c r="L119" i="2"/>
  <c r="AN132" i="2"/>
  <c r="AJ132" i="2"/>
  <c r="Y132" i="2"/>
  <c r="X132" i="2"/>
  <c r="S132" i="2"/>
  <c r="L132" i="2"/>
  <c r="AN160" i="2"/>
  <c r="AJ160" i="2"/>
  <c r="Y160" i="2"/>
  <c r="X160" i="2"/>
  <c r="S160" i="2"/>
  <c r="L160" i="2"/>
  <c r="AN167" i="2"/>
  <c r="AJ167" i="2"/>
  <c r="Y167" i="2"/>
  <c r="S167" i="2"/>
  <c r="L167" i="2"/>
  <c r="AN174" i="2"/>
  <c r="AJ174" i="2"/>
  <c r="Y174" i="2"/>
  <c r="X174" i="2"/>
  <c r="S174" i="2"/>
  <c r="L174" i="2"/>
  <c r="AN185" i="2"/>
  <c r="AJ185" i="2"/>
  <c r="Y185" i="2"/>
  <c r="X185" i="2"/>
  <c r="S185" i="2"/>
  <c r="L185" i="2"/>
  <c r="AN196" i="2"/>
  <c r="AJ196" i="2"/>
  <c r="Y196" i="2"/>
  <c r="X196" i="2"/>
  <c r="S196" i="2"/>
  <c r="L196" i="2"/>
  <c r="AN205" i="2"/>
  <c r="AJ205" i="2"/>
  <c r="Y205" i="2"/>
  <c r="X205" i="2"/>
  <c r="S205" i="2"/>
  <c r="L205" i="2"/>
  <c r="AN211" i="2"/>
  <c r="AJ211" i="2"/>
  <c r="Y211" i="2"/>
  <c r="X211" i="2"/>
  <c r="S211" i="2"/>
  <c r="L211" i="2"/>
  <c r="AN218" i="2"/>
  <c r="AJ218" i="2"/>
  <c r="Y218" i="2"/>
  <c r="X218" i="2"/>
  <c r="S218" i="2"/>
  <c r="L218" i="2"/>
  <c r="AN225" i="2"/>
  <c r="AJ225" i="2"/>
  <c r="Y225" i="2"/>
  <c r="X225" i="2"/>
  <c r="S225" i="2"/>
  <c r="L225" i="2"/>
  <c r="AN231" i="2"/>
  <c r="AJ231" i="2"/>
  <c r="Y231" i="2"/>
  <c r="X231" i="2"/>
  <c r="S231" i="2"/>
  <c r="L231" i="2"/>
  <c r="AN237" i="2"/>
  <c r="AJ237" i="2"/>
  <c r="Y237" i="2"/>
  <c r="X237" i="2"/>
  <c r="S237" i="2"/>
  <c r="L237" i="2"/>
  <c r="AN250" i="2"/>
  <c r="AJ250" i="2"/>
  <c r="Y250" i="2"/>
  <c r="X250" i="2"/>
  <c r="S250" i="2"/>
  <c r="L250" i="2"/>
  <c r="AN258" i="2"/>
  <c r="AJ258" i="2"/>
  <c r="Y258" i="2"/>
  <c r="X258" i="2"/>
  <c r="S258" i="2"/>
  <c r="L258" i="2"/>
  <c r="AN272" i="2"/>
  <c r="AJ272" i="2"/>
  <c r="Y272" i="2"/>
  <c r="X272" i="2"/>
  <c r="S272" i="2"/>
  <c r="L272" i="2"/>
  <c r="AN284" i="2"/>
  <c r="AJ284" i="2"/>
  <c r="Y284" i="2"/>
  <c r="X284" i="2"/>
  <c r="S284" i="2"/>
  <c r="L284" i="2"/>
  <c r="AN291" i="2"/>
  <c r="AJ291" i="2"/>
  <c r="Y291" i="2"/>
  <c r="S291" i="2"/>
  <c r="L291" i="2"/>
  <c r="AN307" i="2"/>
  <c r="AJ307" i="2"/>
  <c r="Y307" i="2"/>
  <c r="X307" i="2"/>
  <c r="S307" i="2"/>
  <c r="L307" i="2"/>
  <c r="AN316" i="2"/>
  <c r="AJ316" i="2"/>
  <c r="Y316" i="2"/>
  <c r="X316" i="2"/>
  <c r="S316" i="2"/>
  <c r="L316" i="2"/>
  <c r="AN328" i="2"/>
  <c r="AJ328" i="2"/>
  <c r="Y328" i="2"/>
  <c r="S328" i="2"/>
  <c r="L328" i="2"/>
  <c r="AN340" i="2"/>
  <c r="AJ340" i="2"/>
  <c r="Y340" i="2"/>
  <c r="X340" i="2"/>
  <c r="S340" i="2"/>
  <c r="L340" i="2"/>
  <c r="AN365" i="2"/>
  <c r="AJ365" i="2"/>
  <c r="Y365" i="2"/>
  <c r="X365" i="2"/>
  <c r="S365" i="2"/>
  <c r="L365" i="2"/>
  <c r="AN400" i="2"/>
  <c r="AJ400" i="2"/>
  <c r="Y400" i="2"/>
  <c r="S400" i="2"/>
  <c r="L400" i="2"/>
  <c r="AN417" i="2"/>
  <c r="AJ417" i="2"/>
  <c r="Y417" i="2"/>
  <c r="X417" i="2"/>
  <c r="S417" i="2"/>
  <c r="L417" i="2"/>
  <c r="AN437" i="2"/>
  <c r="AJ437" i="2"/>
  <c r="Y437" i="2"/>
  <c r="S437" i="2"/>
  <c r="L437" i="2"/>
  <c r="AN454" i="2"/>
  <c r="AJ454" i="2"/>
  <c r="Y454" i="2"/>
  <c r="X454" i="2"/>
  <c r="S454" i="2"/>
  <c r="L454" i="2"/>
  <c r="AN468" i="2"/>
  <c r="AJ468" i="2"/>
  <c r="Y468" i="2"/>
  <c r="X468" i="2"/>
  <c r="S468" i="2"/>
  <c r="L468" i="2"/>
  <c r="AN485" i="2"/>
  <c r="AJ485" i="2"/>
  <c r="Y485" i="2"/>
  <c r="X485" i="2"/>
  <c r="S485" i="2"/>
  <c r="L485" i="2"/>
  <c r="AN497" i="2"/>
  <c r="AJ497" i="2"/>
  <c r="Y497" i="2"/>
  <c r="X497" i="2"/>
  <c r="S497" i="2"/>
  <c r="L497" i="2"/>
  <c r="AN514" i="2"/>
  <c r="AJ514" i="2"/>
  <c r="Y514" i="2"/>
  <c r="X514" i="2"/>
  <c r="S514" i="2"/>
  <c r="L514" i="2"/>
  <c r="AN530" i="2"/>
  <c r="AJ530" i="2"/>
  <c r="Y530" i="2"/>
  <c r="X530" i="2"/>
  <c r="S530" i="2"/>
  <c r="L530" i="2"/>
  <c r="AN545" i="2"/>
  <c r="AJ545" i="2"/>
  <c r="Y545" i="2"/>
  <c r="X545" i="2"/>
  <c r="S545" i="2"/>
  <c r="L545" i="2"/>
  <c r="AN562" i="2"/>
  <c r="AJ562" i="2"/>
  <c r="Y562" i="2"/>
  <c r="X562" i="2"/>
  <c r="S562" i="2"/>
  <c r="L562" i="2"/>
  <c r="AN575" i="2"/>
  <c r="AJ575" i="2"/>
  <c r="Y575" i="2"/>
  <c r="X575" i="2"/>
  <c r="S575" i="2"/>
  <c r="L575" i="2"/>
  <c r="AN587" i="2"/>
  <c r="AJ587" i="2"/>
  <c r="Y587" i="2"/>
  <c r="X587" i="2"/>
  <c r="S587" i="2"/>
  <c r="L587" i="2"/>
  <c r="AN608" i="2"/>
  <c r="AJ608" i="2"/>
  <c r="Y608" i="2"/>
  <c r="X608" i="2"/>
  <c r="S608" i="2"/>
  <c r="L608" i="2"/>
  <c r="AN622" i="2"/>
  <c r="AJ622" i="2"/>
  <c r="Y622" i="2"/>
  <c r="S622" i="2"/>
  <c r="L622" i="2"/>
  <c r="AN637" i="2"/>
  <c r="AJ637" i="2"/>
  <c r="Y637" i="2"/>
  <c r="X637" i="2"/>
  <c r="S637" i="2"/>
  <c r="L637" i="2"/>
  <c r="AN652" i="2"/>
  <c r="AJ652" i="2"/>
  <c r="Y652" i="2"/>
  <c r="X652" i="2"/>
  <c r="S652" i="2"/>
  <c r="L652" i="2"/>
  <c r="AN668" i="2"/>
  <c r="AJ668" i="2"/>
  <c r="Y668" i="2"/>
  <c r="X668" i="2"/>
  <c r="S668" i="2"/>
  <c r="L668" i="2"/>
  <c r="AN682" i="2"/>
  <c r="AJ682" i="2"/>
  <c r="Y682" i="2"/>
  <c r="S682" i="2"/>
  <c r="L682" i="2"/>
  <c r="AN696" i="2"/>
  <c r="AJ696" i="2"/>
  <c r="Y696" i="2"/>
  <c r="X696" i="2"/>
  <c r="S696" i="2"/>
  <c r="L696" i="2"/>
  <c r="AN710" i="2"/>
  <c r="AJ710" i="2"/>
  <c r="Y710" i="2"/>
  <c r="X710" i="2"/>
  <c r="S710" i="2"/>
  <c r="L710" i="2"/>
  <c r="AN724" i="2"/>
  <c r="AJ724" i="2"/>
  <c r="Y724" i="2"/>
  <c r="X724" i="2"/>
  <c r="S724" i="2"/>
  <c r="L724" i="2"/>
  <c r="AN738" i="2"/>
  <c r="AJ738" i="2"/>
  <c r="Y738" i="2"/>
  <c r="S738" i="2"/>
  <c r="L738" i="2"/>
  <c r="AN751" i="2"/>
  <c r="AJ751" i="2"/>
  <c r="Y751" i="2"/>
  <c r="S751" i="2"/>
  <c r="L751" i="2"/>
  <c r="AN769" i="2"/>
  <c r="AJ769" i="2"/>
  <c r="Y769" i="2"/>
  <c r="X769" i="2"/>
  <c r="S769" i="2"/>
  <c r="L769" i="2"/>
  <c r="AN777" i="2"/>
  <c r="AJ777" i="2"/>
  <c r="Y777" i="2"/>
  <c r="X777" i="2"/>
  <c r="S777" i="2"/>
  <c r="L777" i="2"/>
  <c r="AN789" i="2"/>
  <c r="AJ789" i="2"/>
  <c r="Y789" i="2"/>
  <c r="X789" i="2"/>
  <c r="S789" i="2"/>
  <c r="L789" i="2"/>
  <c r="AN808" i="2"/>
  <c r="AJ808" i="2"/>
  <c r="Y808" i="2"/>
  <c r="X808" i="2"/>
  <c r="S808" i="2"/>
  <c r="L808" i="2"/>
  <c r="AN816" i="2"/>
  <c r="AJ816" i="2"/>
  <c r="Y816" i="2"/>
  <c r="S816" i="2"/>
  <c r="L816" i="2"/>
  <c r="AN944" i="2"/>
  <c r="AJ944" i="2"/>
  <c r="Y944" i="2"/>
  <c r="X944" i="2"/>
  <c r="S944" i="2"/>
  <c r="L944" i="2"/>
  <c r="AN955" i="2"/>
  <c r="AJ955" i="2"/>
  <c r="Y955" i="2"/>
  <c r="S955" i="2"/>
  <c r="L955" i="2"/>
  <c r="AN974" i="2"/>
  <c r="AJ974" i="2"/>
  <c r="Y974" i="2"/>
  <c r="S974" i="2"/>
  <c r="L974" i="2"/>
  <c r="AN993" i="2"/>
  <c r="AJ993" i="2"/>
  <c r="Y993" i="2"/>
  <c r="X993" i="2"/>
  <c r="S993" i="2"/>
  <c r="L993" i="2"/>
  <c r="AN1005" i="2"/>
  <c r="AJ1005" i="2"/>
  <c r="Y1005" i="2"/>
  <c r="X1005" i="2"/>
  <c r="S1005" i="2"/>
  <c r="L1005" i="2"/>
  <c r="AN1018" i="2"/>
  <c r="AJ1018" i="2"/>
  <c r="Y1018" i="2"/>
  <c r="S1018" i="2"/>
  <c r="L1018" i="2"/>
  <c r="AN1040" i="2"/>
  <c r="AJ1040" i="2"/>
  <c r="Y1040" i="2"/>
  <c r="X1040" i="2"/>
  <c r="S1040" i="2"/>
  <c r="L1040" i="2"/>
  <c r="AN1045" i="2"/>
  <c r="AJ1045" i="2"/>
  <c r="Y1045" i="2"/>
  <c r="X1045" i="2"/>
  <c r="S1045" i="2"/>
  <c r="L1045" i="2"/>
  <c r="AN1050" i="2"/>
  <c r="AJ1050" i="2"/>
  <c r="Y1050" i="2"/>
  <c r="X1050" i="2"/>
  <c r="S1050" i="2"/>
  <c r="L1050" i="2"/>
  <c r="AN1062" i="2"/>
  <c r="AJ1062" i="2"/>
  <c r="Y1062" i="2"/>
  <c r="X1062" i="2"/>
  <c r="S1062" i="2"/>
  <c r="L1062" i="2"/>
  <c r="AN1067" i="2"/>
  <c r="AJ1067" i="2"/>
  <c r="Y1067" i="2"/>
  <c r="X1067" i="2"/>
  <c r="S1067" i="2"/>
  <c r="L1067" i="2"/>
  <c r="AN1083" i="2"/>
  <c r="AJ1083" i="2"/>
  <c r="Y1083" i="2"/>
  <c r="X1083" i="2"/>
  <c r="S1083" i="2"/>
  <c r="L1083" i="2"/>
  <c r="AN1091" i="2"/>
  <c r="AJ1091" i="2"/>
  <c r="Y1091" i="2"/>
  <c r="X1091" i="2"/>
  <c r="S1091" i="2"/>
  <c r="L1091" i="2"/>
  <c r="AN1102" i="2"/>
  <c r="AJ1102" i="2"/>
  <c r="Y1102" i="2"/>
  <c r="S1102" i="2"/>
  <c r="L1102" i="2"/>
  <c r="AN1120" i="2"/>
  <c r="AJ1120" i="2"/>
  <c r="Y1120" i="2"/>
  <c r="X1120" i="2"/>
  <c r="S1120" i="2"/>
  <c r="L1120" i="2"/>
  <c r="AN1137" i="2"/>
  <c r="AJ1137" i="2"/>
  <c r="Y1137" i="2"/>
  <c r="S1137" i="2"/>
  <c r="L1137" i="2"/>
  <c r="AN1154" i="2"/>
  <c r="AJ1154" i="2"/>
  <c r="Y1154" i="2"/>
  <c r="X1154" i="2"/>
  <c r="S1154" i="2"/>
  <c r="L1154" i="2"/>
  <c r="AN1166" i="2"/>
  <c r="AJ1166" i="2"/>
  <c r="Y1166" i="2"/>
  <c r="X1166" i="2"/>
  <c r="S1166" i="2"/>
  <c r="L1166" i="2"/>
  <c r="AN1181" i="2"/>
  <c r="AJ1181" i="2"/>
  <c r="Y1181" i="2"/>
  <c r="X1181" i="2"/>
  <c r="S1181" i="2"/>
  <c r="L1181" i="2"/>
  <c r="AN1193" i="2"/>
  <c r="AJ1193" i="2"/>
  <c r="Y1193" i="2"/>
  <c r="X1193" i="2"/>
  <c r="S1193" i="2"/>
  <c r="L1193" i="2"/>
  <c r="AN1203" i="2"/>
  <c r="AJ1203" i="2"/>
  <c r="Y1203" i="2"/>
  <c r="X1203" i="2"/>
  <c r="S1203" i="2"/>
  <c r="L1203" i="2"/>
  <c r="AN1211" i="2"/>
  <c r="AJ1211" i="2"/>
  <c r="Y1211" i="2"/>
  <c r="X1211" i="2"/>
  <c r="S1211" i="2"/>
  <c r="L1211" i="2"/>
  <c r="AN1226" i="2"/>
  <c r="AJ1226" i="2"/>
  <c r="Y1226" i="2"/>
  <c r="S1226" i="2"/>
  <c r="L1226" i="2"/>
  <c r="AN1244" i="2"/>
  <c r="AJ1244" i="2"/>
  <c r="Y1244" i="2"/>
  <c r="X1244" i="2"/>
  <c r="S1244" i="2"/>
  <c r="L1244" i="2"/>
  <c r="AN1263" i="2"/>
  <c r="AJ1263" i="2"/>
  <c r="Y1263" i="2"/>
  <c r="X1263" i="2"/>
  <c r="S1263" i="2"/>
  <c r="L1263" i="2"/>
  <c r="AN1282" i="2"/>
  <c r="AJ1282" i="2"/>
  <c r="Y1282" i="2"/>
  <c r="S1282" i="2"/>
  <c r="L1282" i="2"/>
  <c r="AN1304" i="2"/>
  <c r="AJ1304" i="2"/>
  <c r="Y1304" i="2"/>
  <c r="X1304" i="2"/>
  <c r="S1304" i="2"/>
  <c r="AN1316" i="2"/>
  <c r="AJ1316" i="2"/>
  <c r="Y1316" i="2"/>
  <c r="X1316" i="2"/>
  <c r="S1316" i="2"/>
  <c r="L1316" i="2"/>
  <c r="AN1338" i="2"/>
  <c r="AJ1338" i="2"/>
  <c r="Y1338" i="2"/>
  <c r="S1338" i="2"/>
  <c r="L1338" i="2"/>
  <c r="AN1359" i="2"/>
  <c r="AJ1359" i="2"/>
  <c r="Y1359" i="2"/>
  <c r="X1359" i="2"/>
  <c r="S1359" i="2"/>
  <c r="L1359" i="2"/>
  <c r="A8" i="2"/>
  <c r="A9" i="2" s="1"/>
  <c r="A10" i="2" s="1"/>
  <c r="A11" i="2" s="1"/>
  <c r="A12" i="2" s="1"/>
  <c r="A13" i="2" s="1"/>
  <c r="A14" i="2" s="1"/>
  <c r="A15" i="2" s="1"/>
  <c r="A16" i="2" s="1"/>
  <c r="A17" i="2" s="1"/>
  <c r="A18" i="2" s="1"/>
  <c r="A19" i="2" s="1"/>
  <c r="A1360" i="2"/>
  <c r="A1361" i="2" s="1"/>
  <c r="A1362" i="2" s="1"/>
  <c r="A1363" i="2" s="1"/>
  <c r="A1364" i="2" s="1"/>
  <c r="A1365" i="2" s="1"/>
  <c r="A1366" i="2" s="1"/>
  <c r="A1367" i="2" s="1"/>
  <c r="A1368" i="2" s="1"/>
  <c r="A1369" i="2" s="1"/>
  <c r="A1370" i="2" s="1"/>
  <c r="A1371" i="2" s="1"/>
  <c r="A1339" i="2"/>
  <c r="A1340" i="2" s="1"/>
  <c r="A1341" i="2" s="1"/>
  <c r="A1342" i="2" s="1"/>
  <c r="A1343" i="2" s="1"/>
  <c r="A1344" i="2" s="1"/>
  <c r="A1345" i="2" s="1"/>
  <c r="A1346" i="2" s="1"/>
  <c r="A1347" i="2" s="1"/>
  <c r="A1348" i="2" s="1"/>
  <c r="A1349" i="2" s="1"/>
  <c r="A1350" i="2" s="1"/>
  <c r="A1351" i="2" s="1"/>
  <c r="A1352" i="2" s="1"/>
  <c r="A1353" i="2" s="1"/>
  <c r="A1354" i="2" s="1"/>
  <c r="A1355" i="2" s="1"/>
  <c r="A1356" i="2" s="1"/>
  <c r="A1357" i="2" s="1"/>
  <c r="A1358" i="2" s="1"/>
  <c r="A1317" i="2"/>
  <c r="A1318" i="2" s="1"/>
  <c r="A1319" i="2" s="1"/>
  <c r="A1320" i="2" s="1"/>
  <c r="A1321" i="2" s="1"/>
  <c r="A1322" i="2" s="1"/>
  <c r="A1323" i="2" s="1"/>
  <c r="A1324" i="2" s="1"/>
  <c r="A1325" i="2" s="1"/>
  <c r="A1326" i="2" s="1"/>
  <c r="A1327" i="2" s="1"/>
  <c r="A1328" i="2" s="1"/>
  <c r="A1329" i="2" s="1"/>
  <c r="A1330" i="2" s="1"/>
  <c r="A1331" i="2" s="1"/>
  <c r="A1332" i="2" s="1"/>
  <c r="A1333" i="2" s="1"/>
  <c r="A1334" i="2" s="1"/>
  <c r="A1335" i="2" s="1"/>
  <c r="A1336" i="2" s="1"/>
  <c r="A1337" i="2" s="1"/>
  <c r="A1305" i="2"/>
  <c r="A1306" i="2" s="1"/>
  <c r="A1307" i="2" s="1"/>
  <c r="A1308" i="2" s="1"/>
  <c r="A1309" i="2" s="1"/>
  <c r="A1310" i="2" s="1"/>
  <c r="A1311" i="2" s="1"/>
  <c r="A1312" i="2" s="1"/>
  <c r="A1313" i="2" s="1"/>
  <c r="A1314" i="2" s="1"/>
  <c r="A1315" i="2" s="1"/>
  <c r="A1283" i="2"/>
  <c r="A1284" i="2" s="1"/>
  <c r="A1285" i="2" s="1"/>
  <c r="A1286" i="2" s="1"/>
  <c r="A1287" i="2" s="1"/>
  <c r="A1288" i="2" s="1"/>
  <c r="A1289" i="2" s="1"/>
  <c r="A1290" i="2" s="1"/>
  <c r="A1291" i="2" s="1"/>
  <c r="A1292" i="2" s="1"/>
  <c r="A1293" i="2" s="1"/>
  <c r="A1294" i="2" s="1"/>
  <c r="A1295" i="2" s="1"/>
  <c r="A1296" i="2" s="1"/>
  <c r="A1297" i="2" s="1"/>
  <c r="A1298" i="2" s="1"/>
  <c r="A1299" i="2" s="1"/>
  <c r="A1300" i="2" s="1"/>
  <c r="A1301" i="2" s="1"/>
  <c r="A1302" i="2" s="1"/>
  <c r="A1303" i="2" s="1"/>
  <c r="A1264" i="2"/>
  <c r="A1265" i="2" s="1"/>
  <c r="A1266" i="2" s="1"/>
  <c r="A1267" i="2" s="1"/>
  <c r="A1268" i="2" s="1"/>
  <c r="A1269" i="2" s="1"/>
  <c r="A1270" i="2" s="1"/>
  <c r="A1271" i="2" s="1"/>
  <c r="A1272" i="2" s="1"/>
  <c r="A1273" i="2" s="1"/>
  <c r="A1274" i="2" s="1"/>
  <c r="A1275" i="2" s="1"/>
  <c r="A1276" i="2" s="1"/>
  <c r="A1277" i="2" s="1"/>
  <c r="A1278" i="2" s="1"/>
  <c r="A1279" i="2" s="1"/>
  <c r="A1280" i="2" s="1"/>
  <c r="A1281" i="2" s="1"/>
  <c r="A1245" i="2"/>
  <c r="A1246" i="2" s="1"/>
  <c r="A1247" i="2" s="1"/>
  <c r="A1248" i="2" s="1"/>
  <c r="A1249" i="2" s="1"/>
  <c r="A1250" i="2" s="1"/>
  <c r="A1251" i="2" s="1"/>
  <c r="A1252" i="2" s="1"/>
  <c r="A1253" i="2" s="1"/>
  <c r="A1254" i="2" s="1"/>
  <c r="A1255" i="2" s="1"/>
  <c r="A1256" i="2" s="1"/>
  <c r="A1257" i="2" s="1"/>
  <c r="A1258" i="2" s="1"/>
  <c r="A1259" i="2" s="1"/>
  <c r="A1260" i="2" s="1"/>
  <c r="A1261" i="2" s="1"/>
  <c r="A1262" i="2" s="1"/>
  <c r="A1227" i="2"/>
  <c r="A1228" i="2" s="1"/>
  <c r="A1229" i="2" s="1"/>
  <c r="A1230" i="2" s="1"/>
  <c r="A1231" i="2" s="1"/>
  <c r="A1232" i="2" s="1"/>
  <c r="A1233" i="2" s="1"/>
  <c r="A1234" i="2" s="1"/>
  <c r="A1235" i="2" s="1"/>
  <c r="A1236" i="2" s="1"/>
  <c r="A1237" i="2" s="1"/>
  <c r="A1238" i="2" s="1"/>
  <c r="A1239" i="2" s="1"/>
  <c r="A1240" i="2" s="1"/>
  <c r="A1241" i="2" s="1"/>
  <c r="A1242" i="2" s="1"/>
  <c r="A1243" i="2" s="1"/>
  <c r="A1212" i="2"/>
  <c r="A1213" i="2" s="1"/>
  <c r="A1214" i="2" s="1"/>
  <c r="A1215" i="2" s="1"/>
  <c r="A1216" i="2" s="1"/>
  <c r="A1217" i="2" s="1"/>
  <c r="A1218" i="2" s="1"/>
  <c r="A1219" i="2" s="1"/>
  <c r="A1220" i="2" s="1"/>
  <c r="A1221" i="2" s="1"/>
  <c r="A1222" i="2" s="1"/>
  <c r="A1223" i="2" s="1"/>
  <c r="A1224" i="2" s="1"/>
  <c r="A1225" i="2" s="1"/>
  <c r="A1204" i="2"/>
  <c r="A1205" i="2" s="1"/>
  <c r="A1206" i="2" s="1"/>
  <c r="A1207" i="2" s="1"/>
  <c r="A1208" i="2" s="1"/>
  <c r="A1209" i="2" s="1"/>
  <c r="A1210" i="2" s="1"/>
  <c r="A1194" i="2"/>
  <c r="A1195" i="2" s="1"/>
  <c r="A1196" i="2" s="1"/>
  <c r="A1197" i="2" s="1"/>
  <c r="A1198" i="2" s="1"/>
  <c r="A1199" i="2" s="1"/>
  <c r="A1200" i="2" s="1"/>
  <c r="A1201" i="2" s="1"/>
  <c r="A1202" i="2" s="1"/>
  <c r="A1182" i="2"/>
  <c r="A1183" i="2" s="1"/>
  <c r="A1184" i="2" s="1"/>
  <c r="A1185" i="2" s="1"/>
  <c r="A1186" i="2" s="1"/>
  <c r="A1187" i="2" s="1"/>
  <c r="A1188" i="2" s="1"/>
  <c r="A1189" i="2" s="1"/>
  <c r="A1190" i="2" s="1"/>
  <c r="A1191" i="2" s="1"/>
  <c r="A1192" i="2" s="1"/>
  <c r="A1167" i="2"/>
  <c r="A1168" i="2" s="1"/>
  <c r="A1169" i="2" s="1"/>
  <c r="A1170" i="2" s="1"/>
  <c r="A1171" i="2" s="1"/>
  <c r="A1172" i="2" s="1"/>
  <c r="A1173" i="2" s="1"/>
  <c r="A1174" i="2" s="1"/>
  <c r="A1175" i="2" s="1"/>
  <c r="A1176" i="2" s="1"/>
  <c r="A1177" i="2" s="1"/>
  <c r="A1178" i="2" s="1"/>
  <c r="A1179" i="2" s="1"/>
  <c r="A1180" i="2" s="1"/>
  <c r="A1155" i="2"/>
  <c r="A1156" i="2" s="1"/>
  <c r="A1157" i="2" s="1"/>
  <c r="A1158" i="2" s="1"/>
  <c r="A1159" i="2" s="1"/>
  <c r="A1160" i="2" s="1"/>
  <c r="A1161" i="2" s="1"/>
  <c r="A1162" i="2" s="1"/>
  <c r="A1163" i="2" s="1"/>
  <c r="A1164" i="2" s="1"/>
  <c r="A1165" i="2" s="1"/>
  <c r="A1138" i="2"/>
  <c r="A1139" i="2" s="1"/>
  <c r="A1140" i="2" s="1"/>
  <c r="A1141" i="2" s="1"/>
  <c r="A1142" i="2" s="1"/>
  <c r="A1143" i="2" s="1"/>
  <c r="A1144" i="2" s="1"/>
  <c r="A1145" i="2" s="1"/>
  <c r="A1146" i="2" s="1"/>
  <c r="A1147" i="2" s="1"/>
  <c r="A1148" i="2" s="1"/>
  <c r="A1149" i="2" s="1"/>
  <c r="A1150" i="2" s="1"/>
  <c r="A1151" i="2" s="1"/>
  <c r="A1152" i="2" s="1"/>
  <c r="A1153" i="2" s="1"/>
  <c r="A1121" i="2"/>
  <c r="A1122" i="2" s="1"/>
  <c r="A1123" i="2" s="1"/>
  <c r="A1124" i="2" s="1"/>
  <c r="A1125" i="2" s="1"/>
  <c r="A1126" i="2" s="1"/>
  <c r="A1127" i="2" s="1"/>
  <c r="A1128" i="2" s="1"/>
  <c r="A1129" i="2" s="1"/>
  <c r="A1130" i="2" s="1"/>
  <c r="A1131" i="2" s="1"/>
  <c r="A1132" i="2" s="1"/>
  <c r="A1133" i="2" s="1"/>
  <c r="A1134" i="2" s="1"/>
  <c r="A1135" i="2" s="1"/>
  <c r="A1136" i="2" s="1"/>
  <c r="A1103" i="2"/>
  <c r="A1104" i="2" s="1"/>
  <c r="A1105" i="2" s="1"/>
  <c r="A1106" i="2" s="1"/>
  <c r="A1107" i="2" s="1"/>
  <c r="A1108" i="2" s="1"/>
  <c r="A1109" i="2" s="1"/>
  <c r="A1110" i="2" s="1"/>
  <c r="A1111" i="2" s="1"/>
  <c r="A1112" i="2" s="1"/>
  <c r="A1113" i="2" s="1"/>
  <c r="A1114" i="2" s="1"/>
  <c r="A1115" i="2" s="1"/>
  <c r="A1116" i="2" s="1"/>
  <c r="A1117" i="2" s="1"/>
  <c r="A1118" i="2" s="1"/>
  <c r="A1119" i="2" s="1"/>
  <c r="A1092" i="2"/>
  <c r="A1093" i="2" s="1"/>
  <c r="A1094" i="2" s="1"/>
  <c r="A1095" i="2" s="1"/>
  <c r="A1096" i="2" s="1"/>
  <c r="A1097" i="2" s="1"/>
  <c r="A1098" i="2" s="1"/>
  <c r="A1099" i="2" s="1"/>
  <c r="A1100" i="2" s="1"/>
  <c r="A1101" i="2" s="1"/>
  <c r="A1084" i="2"/>
  <c r="A1085" i="2" s="1"/>
  <c r="A1086" i="2" s="1"/>
  <c r="A1087" i="2" s="1"/>
  <c r="A1088" i="2" s="1"/>
  <c r="A1089" i="2" s="1"/>
  <c r="A1090" i="2" s="1"/>
  <c r="A1068" i="2"/>
  <c r="A1069" i="2" s="1"/>
  <c r="A1070" i="2" s="1"/>
  <c r="A1071" i="2" s="1"/>
  <c r="A1072" i="2" s="1"/>
  <c r="A1073" i="2" s="1"/>
  <c r="A1074" i="2" s="1"/>
  <c r="A1075" i="2" s="1"/>
  <c r="A1076" i="2" s="1"/>
  <c r="A1077" i="2" s="1"/>
  <c r="A1078" i="2" s="1"/>
  <c r="A1079" i="2" s="1"/>
  <c r="A1080" i="2" s="1"/>
  <c r="A1081" i="2" s="1"/>
  <c r="A1082" i="2" s="1"/>
  <c r="A1063" i="2"/>
  <c r="A1064" i="2" s="1"/>
  <c r="A1065" i="2" s="1"/>
  <c r="A1066" i="2" s="1"/>
  <c r="A1051" i="2"/>
  <c r="A1052" i="2" s="1"/>
  <c r="A1053" i="2" s="1"/>
  <c r="A1054" i="2" s="1"/>
  <c r="A1055" i="2" s="1"/>
  <c r="A1056" i="2" s="1"/>
  <c r="A1057" i="2" s="1"/>
  <c r="A1058" i="2" s="1"/>
  <c r="A1059" i="2" s="1"/>
  <c r="A1060" i="2" s="1"/>
  <c r="A1061" i="2" s="1"/>
  <c r="A1046" i="2"/>
  <c r="A1047" i="2" s="1"/>
  <c r="A1048" i="2" s="1"/>
  <c r="A1049" i="2" s="1"/>
  <c r="A1041" i="2"/>
  <c r="A1042" i="2" s="1"/>
  <c r="A1043" i="2" s="1"/>
  <c r="A1044" i="2" s="1"/>
  <c r="A1019" i="2"/>
  <c r="A1020" i="2" s="1"/>
  <c r="A1021" i="2" s="1"/>
  <c r="A1022" i="2" s="1"/>
  <c r="A1023" i="2" s="1"/>
  <c r="A1024" i="2" s="1"/>
  <c r="A1025" i="2" s="1"/>
  <c r="A1026" i="2" s="1"/>
  <c r="A1027" i="2" s="1"/>
  <c r="A1028" i="2" s="1"/>
  <c r="A1029" i="2" s="1"/>
  <c r="A1030" i="2" s="1"/>
  <c r="A1031" i="2" s="1"/>
  <c r="A1032" i="2" s="1"/>
  <c r="A1033" i="2" s="1"/>
  <c r="A1034" i="2" s="1"/>
  <c r="A1035" i="2" s="1"/>
  <c r="A1036" i="2" s="1"/>
  <c r="A1037" i="2" s="1"/>
  <c r="A1038" i="2" s="1"/>
  <c r="A1039" i="2" s="1"/>
  <c r="A1006" i="2"/>
  <c r="A1007" i="2" s="1"/>
  <c r="A1008" i="2" s="1"/>
  <c r="A1009" i="2" s="1"/>
  <c r="A1010" i="2" s="1"/>
  <c r="A1011" i="2" s="1"/>
  <c r="A1012" i="2" s="1"/>
  <c r="A1013" i="2" s="1"/>
  <c r="A1014" i="2" s="1"/>
  <c r="A1015" i="2" s="1"/>
  <c r="A1016" i="2" s="1"/>
  <c r="A1017" i="2" s="1"/>
  <c r="A994" i="2"/>
  <c r="A995" i="2" s="1"/>
  <c r="A996" i="2" s="1"/>
  <c r="A997" i="2" s="1"/>
  <c r="A998" i="2" s="1"/>
  <c r="A999" i="2" s="1"/>
  <c r="A1000" i="2" s="1"/>
  <c r="A1001" i="2" s="1"/>
  <c r="A1002" i="2" s="1"/>
  <c r="A1003" i="2" s="1"/>
  <c r="A1004" i="2" s="1"/>
  <c r="A975" i="2"/>
  <c r="A976" i="2" s="1"/>
  <c r="A977" i="2" s="1"/>
  <c r="A978" i="2" s="1"/>
  <c r="A979" i="2" s="1"/>
  <c r="A980" i="2" s="1"/>
  <c r="A981" i="2" s="1"/>
  <c r="A982" i="2" s="1"/>
  <c r="A983" i="2" s="1"/>
  <c r="A984" i="2" s="1"/>
  <c r="A985" i="2" s="1"/>
  <c r="A986" i="2" s="1"/>
  <c r="A987" i="2" s="1"/>
  <c r="A988" i="2" s="1"/>
  <c r="A989" i="2" s="1"/>
  <c r="A990" i="2" s="1"/>
  <c r="A991" i="2" s="1"/>
  <c r="A992" i="2" s="1"/>
  <c r="A956" i="2"/>
  <c r="A957" i="2" s="1"/>
  <c r="A958" i="2" s="1"/>
  <c r="A959" i="2" s="1"/>
  <c r="A960" i="2" s="1"/>
  <c r="A961" i="2" s="1"/>
  <c r="A962" i="2" s="1"/>
  <c r="A963" i="2" s="1"/>
  <c r="A964" i="2" s="1"/>
  <c r="A965" i="2" s="1"/>
  <c r="A966" i="2" s="1"/>
  <c r="A967" i="2" s="1"/>
  <c r="A968" i="2" s="1"/>
  <c r="A969" i="2" s="1"/>
  <c r="A970" i="2" s="1"/>
  <c r="A971" i="2" s="1"/>
  <c r="A972" i="2" s="1"/>
  <c r="A973" i="2" s="1"/>
  <c r="A945" i="2"/>
  <c r="A946" i="2" s="1"/>
  <c r="A947" i="2" s="1"/>
  <c r="A948" i="2" s="1"/>
  <c r="A949" i="2" s="1"/>
  <c r="A950" i="2" s="1"/>
  <c r="A951" i="2" s="1"/>
  <c r="A952" i="2" s="1"/>
  <c r="A953" i="2" s="1"/>
  <c r="A954" i="2" s="1"/>
  <c r="A817" i="2"/>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809" i="2"/>
  <c r="A810" i="2" s="1"/>
  <c r="A811" i="2" s="1"/>
  <c r="A812" i="2" s="1"/>
  <c r="A813" i="2" s="1"/>
  <c r="A814" i="2" s="1"/>
  <c r="A815" i="2" s="1"/>
  <c r="A790" i="2"/>
  <c r="A791" i="2" s="1"/>
  <c r="A792" i="2" s="1"/>
  <c r="A793" i="2" s="1"/>
  <c r="A794" i="2" s="1"/>
  <c r="A795" i="2" s="1"/>
  <c r="A796" i="2" s="1"/>
  <c r="A797" i="2" s="1"/>
  <c r="A798" i="2" s="1"/>
  <c r="A799" i="2" s="1"/>
  <c r="A800" i="2" s="1"/>
  <c r="A801" i="2" s="1"/>
  <c r="A802" i="2" s="1"/>
  <c r="A803" i="2" s="1"/>
  <c r="A804" i="2" s="1"/>
  <c r="A805" i="2" s="1"/>
  <c r="A806" i="2" s="1"/>
  <c r="A807" i="2" s="1"/>
  <c r="A778" i="2"/>
  <c r="A779" i="2" s="1"/>
  <c r="A780" i="2" s="1"/>
  <c r="A781" i="2" s="1"/>
  <c r="A782" i="2" s="1"/>
  <c r="A783" i="2" s="1"/>
  <c r="A784" i="2" s="1"/>
  <c r="A785" i="2" s="1"/>
  <c r="A786" i="2" s="1"/>
  <c r="A787" i="2" s="1"/>
  <c r="A788" i="2" s="1"/>
  <c r="A770" i="2"/>
  <c r="A771" i="2" s="1"/>
  <c r="A772" i="2" s="1"/>
  <c r="A773" i="2" s="1"/>
  <c r="A774" i="2" s="1"/>
  <c r="A775" i="2" s="1"/>
  <c r="A776" i="2" s="1"/>
  <c r="A752" i="2"/>
  <c r="A753" i="2" s="1"/>
  <c r="A754" i="2" s="1"/>
  <c r="A755" i="2" s="1"/>
  <c r="A756" i="2" s="1"/>
  <c r="A757" i="2" s="1"/>
  <c r="A758" i="2" s="1"/>
  <c r="A759" i="2" s="1"/>
  <c r="A760" i="2" s="1"/>
  <c r="A761" i="2" s="1"/>
  <c r="A762" i="2" s="1"/>
  <c r="A763" i="2" s="1"/>
  <c r="A764" i="2" s="1"/>
  <c r="A765" i="2" s="1"/>
  <c r="A766" i="2" s="1"/>
  <c r="A767" i="2" s="1"/>
  <c r="A768" i="2" s="1"/>
  <c r="A739" i="2"/>
  <c r="A740" i="2" s="1"/>
  <c r="A741" i="2" s="1"/>
  <c r="A742" i="2" s="1"/>
  <c r="A743" i="2" s="1"/>
  <c r="A744" i="2" s="1"/>
  <c r="A745" i="2" s="1"/>
  <c r="A746" i="2" s="1"/>
  <c r="A747" i="2" s="1"/>
  <c r="A748" i="2" s="1"/>
  <c r="A749" i="2" s="1"/>
  <c r="A750" i="2" s="1"/>
  <c r="A725" i="2"/>
  <c r="A726" i="2" s="1"/>
  <c r="A727" i="2" s="1"/>
  <c r="A728" i="2" s="1"/>
  <c r="A729" i="2" s="1"/>
  <c r="A730" i="2" s="1"/>
  <c r="A731" i="2" s="1"/>
  <c r="A732" i="2" s="1"/>
  <c r="A733" i="2" s="1"/>
  <c r="A734" i="2" s="1"/>
  <c r="A735" i="2" s="1"/>
  <c r="A736" i="2" s="1"/>
  <c r="A737" i="2" s="1"/>
  <c r="A711" i="2"/>
  <c r="A712" i="2" s="1"/>
  <c r="A713" i="2" s="1"/>
  <c r="A714" i="2" s="1"/>
  <c r="A715" i="2" s="1"/>
  <c r="A716" i="2" s="1"/>
  <c r="A717" i="2" s="1"/>
  <c r="A718" i="2" s="1"/>
  <c r="A719" i="2" s="1"/>
  <c r="A720" i="2" s="1"/>
  <c r="A721" i="2" s="1"/>
  <c r="A722" i="2" s="1"/>
  <c r="A723" i="2" s="1"/>
  <c r="A697" i="2"/>
  <c r="A698" i="2" s="1"/>
  <c r="A699" i="2" s="1"/>
  <c r="A700" i="2" s="1"/>
  <c r="A701" i="2" s="1"/>
  <c r="A702" i="2" s="1"/>
  <c r="A703" i="2" s="1"/>
  <c r="A704" i="2" s="1"/>
  <c r="A705" i="2" s="1"/>
  <c r="A706" i="2" s="1"/>
  <c r="A707" i="2" s="1"/>
  <c r="A708" i="2" s="1"/>
  <c r="A709" i="2" s="1"/>
  <c r="A683" i="2"/>
  <c r="A684" i="2" s="1"/>
  <c r="A685" i="2" s="1"/>
  <c r="A686" i="2" s="1"/>
  <c r="A687" i="2" s="1"/>
  <c r="A688" i="2" s="1"/>
  <c r="A689" i="2" s="1"/>
  <c r="A690" i="2" s="1"/>
  <c r="A691" i="2" s="1"/>
  <c r="A692" i="2" s="1"/>
  <c r="A693" i="2" s="1"/>
  <c r="A694" i="2" s="1"/>
  <c r="A695" i="2" s="1"/>
  <c r="A669" i="2"/>
  <c r="A670" i="2" s="1"/>
  <c r="A671" i="2" s="1"/>
  <c r="A672" i="2" s="1"/>
  <c r="A673" i="2" s="1"/>
  <c r="A674" i="2" s="1"/>
  <c r="A675" i="2" s="1"/>
  <c r="A676" i="2" s="1"/>
  <c r="A677" i="2" s="1"/>
  <c r="A678" i="2" s="1"/>
  <c r="A679" i="2" s="1"/>
  <c r="A680" i="2" s="1"/>
  <c r="A681" i="2" s="1"/>
  <c r="A653" i="2"/>
  <c r="A654" i="2" s="1"/>
  <c r="A655" i="2" s="1"/>
  <c r="A656" i="2" s="1"/>
  <c r="A657" i="2" s="1"/>
  <c r="A658" i="2" s="1"/>
  <c r="A659" i="2" s="1"/>
  <c r="A660" i="2" s="1"/>
  <c r="A661" i="2" s="1"/>
  <c r="A662" i="2" s="1"/>
  <c r="A663" i="2" s="1"/>
  <c r="A664" i="2" s="1"/>
  <c r="A665" i="2" s="1"/>
  <c r="A666" i="2" s="1"/>
  <c r="A667" i="2" s="1"/>
  <c r="A638" i="2"/>
  <c r="A639" i="2" s="1"/>
  <c r="A640" i="2" s="1"/>
  <c r="A641" i="2" s="1"/>
  <c r="A642" i="2" s="1"/>
  <c r="A643" i="2" s="1"/>
  <c r="A644" i="2" s="1"/>
  <c r="A645" i="2" s="1"/>
  <c r="A646" i="2" s="1"/>
  <c r="A647" i="2" s="1"/>
  <c r="A648" i="2" s="1"/>
  <c r="A649" i="2" s="1"/>
  <c r="A650" i="2" s="1"/>
  <c r="A651" i="2" s="1"/>
  <c r="A623" i="2"/>
  <c r="A624" i="2" s="1"/>
  <c r="A625" i="2" s="1"/>
  <c r="A626" i="2" s="1"/>
  <c r="A627" i="2" s="1"/>
  <c r="A628" i="2" s="1"/>
  <c r="A629" i="2" s="1"/>
  <c r="A630" i="2" s="1"/>
  <c r="A631" i="2" s="1"/>
  <c r="A632" i="2" s="1"/>
  <c r="A633" i="2" s="1"/>
  <c r="A634" i="2" s="1"/>
  <c r="A635" i="2" s="1"/>
  <c r="A636" i="2" s="1"/>
  <c r="A609" i="2"/>
  <c r="A610" i="2" s="1"/>
  <c r="A611" i="2" s="1"/>
  <c r="A612" i="2" s="1"/>
  <c r="A613" i="2" s="1"/>
  <c r="A614" i="2" s="1"/>
  <c r="A615" i="2" s="1"/>
  <c r="A616" i="2" s="1"/>
  <c r="A617" i="2" s="1"/>
  <c r="A618" i="2" s="1"/>
  <c r="A619" i="2" s="1"/>
  <c r="A620" i="2" s="1"/>
  <c r="A621" i="2" s="1"/>
  <c r="A588" i="2"/>
  <c r="A589" i="2" s="1"/>
  <c r="A590" i="2" s="1"/>
  <c r="A591" i="2" s="1"/>
  <c r="A592" i="2" s="1"/>
  <c r="A593" i="2" s="1"/>
  <c r="A594" i="2" s="1"/>
  <c r="A595" i="2" s="1"/>
  <c r="A596" i="2" s="1"/>
  <c r="A597" i="2" s="1"/>
  <c r="A598" i="2" s="1"/>
  <c r="A599" i="2" s="1"/>
  <c r="A600" i="2" s="1"/>
  <c r="A601" i="2" s="1"/>
  <c r="A602" i="2" s="1"/>
  <c r="A603" i="2" s="1"/>
  <c r="A604" i="2" s="1"/>
  <c r="A605" i="2" s="1"/>
  <c r="A606" i="2" s="1"/>
  <c r="A607" i="2" s="1"/>
  <c r="A576" i="2"/>
  <c r="A577" i="2" s="1"/>
  <c r="A578" i="2" s="1"/>
  <c r="A579" i="2" s="1"/>
  <c r="A580" i="2" s="1"/>
  <c r="A581" i="2" s="1"/>
  <c r="A582" i="2" s="1"/>
  <c r="A583" i="2" s="1"/>
  <c r="A584" i="2" s="1"/>
  <c r="A585" i="2" s="1"/>
  <c r="A586" i="2" s="1"/>
  <c r="A563" i="2"/>
  <c r="A564" i="2" s="1"/>
  <c r="A565" i="2" s="1"/>
  <c r="A566" i="2" s="1"/>
  <c r="A567" i="2" s="1"/>
  <c r="A568" i="2" s="1"/>
  <c r="A569" i="2" s="1"/>
  <c r="A570" i="2" s="1"/>
  <c r="A571" i="2" s="1"/>
  <c r="A572" i="2" s="1"/>
  <c r="A573" i="2" s="1"/>
  <c r="A574" i="2" s="1"/>
  <c r="A546" i="2"/>
  <c r="A547" i="2" s="1"/>
  <c r="A548" i="2" s="1"/>
  <c r="A549" i="2" s="1"/>
  <c r="A550" i="2" s="1"/>
  <c r="A551" i="2" s="1"/>
  <c r="A552" i="2" s="1"/>
  <c r="A553" i="2" s="1"/>
  <c r="A554" i="2" s="1"/>
  <c r="A555" i="2" s="1"/>
  <c r="A556" i="2" s="1"/>
  <c r="A557" i="2" s="1"/>
  <c r="A558" i="2" s="1"/>
  <c r="A559" i="2" s="1"/>
  <c r="A560" i="2" s="1"/>
  <c r="A561" i="2" s="1"/>
  <c r="A531" i="2"/>
  <c r="A532" i="2" s="1"/>
  <c r="A533" i="2" s="1"/>
  <c r="A534" i="2" s="1"/>
  <c r="A535" i="2" s="1"/>
  <c r="A536" i="2" s="1"/>
  <c r="A537" i="2" s="1"/>
  <c r="A538" i="2" s="1"/>
  <c r="A539" i="2" s="1"/>
  <c r="A540" i="2" s="1"/>
  <c r="A541" i="2" s="1"/>
  <c r="A542" i="2" s="1"/>
  <c r="A543" i="2" s="1"/>
  <c r="A544" i="2" s="1"/>
  <c r="A515" i="2"/>
  <c r="A516" i="2" s="1"/>
  <c r="A517" i="2" s="1"/>
  <c r="A518" i="2" s="1"/>
  <c r="A519" i="2" s="1"/>
  <c r="A520" i="2" s="1"/>
  <c r="A521" i="2" s="1"/>
  <c r="A522" i="2" s="1"/>
  <c r="A523" i="2" s="1"/>
  <c r="A524" i="2" s="1"/>
  <c r="A525" i="2" s="1"/>
  <c r="A526" i="2" s="1"/>
  <c r="A527" i="2" s="1"/>
  <c r="A528" i="2" s="1"/>
  <c r="A529" i="2" s="1"/>
  <c r="A498" i="2"/>
  <c r="A499" i="2" s="1"/>
  <c r="A500" i="2" s="1"/>
  <c r="A501" i="2" s="1"/>
  <c r="A502" i="2" s="1"/>
  <c r="A503" i="2" s="1"/>
  <c r="A504" i="2" s="1"/>
  <c r="A505" i="2" s="1"/>
  <c r="A506" i="2" s="1"/>
  <c r="A507" i="2" s="1"/>
  <c r="A508" i="2" s="1"/>
  <c r="A509" i="2" s="1"/>
  <c r="A510" i="2" s="1"/>
  <c r="A511" i="2" s="1"/>
  <c r="A512" i="2" s="1"/>
  <c r="A513" i="2" s="1"/>
  <c r="A486" i="2"/>
  <c r="A487" i="2" s="1"/>
  <c r="A488" i="2" s="1"/>
  <c r="A489" i="2" s="1"/>
  <c r="A490" i="2" s="1"/>
  <c r="A491" i="2" s="1"/>
  <c r="A492" i="2" s="1"/>
  <c r="A493" i="2" s="1"/>
  <c r="A494" i="2" s="1"/>
  <c r="A495" i="2" s="1"/>
  <c r="A496" i="2" s="1"/>
  <c r="A469" i="2"/>
  <c r="A470" i="2" s="1"/>
  <c r="A471" i="2" s="1"/>
  <c r="A472" i="2" s="1"/>
  <c r="A473" i="2" s="1"/>
  <c r="A474" i="2" s="1"/>
  <c r="A475" i="2" s="1"/>
  <c r="A476" i="2" s="1"/>
  <c r="A477" i="2" s="1"/>
  <c r="A478" i="2" s="1"/>
  <c r="A479" i="2" s="1"/>
  <c r="A480" i="2" s="1"/>
  <c r="A481" i="2" s="1"/>
  <c r="A482" i="2" s="1"/>
  <c r="A483" i="2" s="1"/>
  <c r="A484" i="2" s="1"/>
  <c r="A455" i="2"/>
  <c r="A456" i="2" s="1"/>
  <c r="A457" i="2" s="1"/>
  <c r="A458" i="2" s="1"/>
  <c r="A459" i="2" s="1"/>
  <c r="A460" i="2" s="1"/>
  <c r="A461" i="2" s="1"/>
  <c r="A462" i="2" s="1"/>
  <c r="A463" i="2" s="1"/>
  <c r="A464" i="2" s="1"/>
  <c r="A465" i="2" s="1"/>
  <c r="A466" i="2" s="1"/>
  <c r="A467" i="2" s="1"/>
  <c r="A438" i="2"/>
  <c r="A439" i="2" s="1"/>
  <c r="A440" i="2" s="1"/>
  <c r="A441" i="2" s="1"/>
  <c r="A442" i="2" s="1"/>
  <c r="A443" i="2" s="1"/>
  <c r="A444" i="2" s="1"/>
  <c r="A445" i="2" s="1"/>
  <c r="A446" i="2" s="1"/>
  <c r="A447" i="2" s="1"/>
  <c r="A448" i="2" s="1"/>
  <c r="A449" i="2" s="1"/>
  <c r="A450" i="2" s="1"/>
  <c r="A451" i="2" s="1"/>
  <c r="A452" i="2" s="1"/>
  <c r="A453" i="2" s="1"/>
  <c r="A418" i="2"/>
  <c r="A419" i="2" s="1"/>
  <c r="A420" i="2" s="1"/>
  <c r="A421" i="2" s="1"/>
  <c r="A422" i="2" s="1"/>
  <c r="A423" i="2" s="1"/>
  <c r="A424" i="2" s="1"/>
  <c r="A425" i="2" s="1"/>
  <c r="A426" i="2" s="1"/>
  <c r="A427" i="2" s="1"/>
  <c r="A428" i="2" s="1"/>
  <c r="A429" i="2" s="1"/>
  <c r="A430" i="2" s="1"/>
  <c r="A431" i="2" s="1"/>
  <c r="A432" i="2" s="1"/>
  <c r="A433" i="2" s="1"/>
  <c r="A434" i="2" s="1"/>
  <c r="A435" i="2" s="1"/>
  <c r="A436" i="2" s="1"/>
  <c r="A401" i="2"/>
  <c r="A402" i="2" s="1"/>
  <c r="A403" i="2" s="1"/>
  <c r="A404" i="2" s="1"/>
  <c r="A405" i="2" s="1"/>
  <c r="A406" i="2" s="1"/>
  <c r="A407" i="2" s="1"/>
  <c r="A408" i="2" s="1"/>
  <c r="A409" i="2" s="1"/>
  <c r="A410" i="2" s="1"/>
  <c r="A411" i="2" s="1"/>
  <c r="A412" i="2" s="1"/>
  <c r="A413" i="2" s="1"/>
  <c r="A414" i="2" s="1"/>
  <c r="A415" i="2" s="1"/>
  <c r="A416" i="2" s="1"/>
  <c r="A366" i="2"/>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341" i="2"/>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29" i="2"/>
  <c r="A330" i="2" s="1"/>
  <c r="A331" i="2" s="1"/>
  <c r="A332" i="2" s="1"/>
  <c r="A333" i="2" s="1"/>
  <c r="A334" i="2" s="1"/>
  <c r="A335" i="2" s="1"/>
  <c r="A336" i="2" s="1"/>
  <c r="A337" i="2" s="1"/>
  <c r="A338" i="2" s="1"/>
  <c r="A339" i="2" s="1"/>
  <c r="A317" i="2"/>
  <c r="A318" i="2" s="1"/>
  <c r="A319" i="2" s="1"/>
  <c r="A320" i="2" s="1"/>
  <c r="A321" i="2" s="1"/>
  <c r="A322" i="2" s="1"/>
  <c r="A323" i="2" s="1"/>
  <c r="A324" i="2" s="1"/>
  <c r="A325" i="2" s="1"/>
  <c r="A326" i="2" s="1"/>
  <c r="A327" i="2" s="1"/>
  <c r="A308" i="2"/>
  <c r="A309" i="2" s="1"/>
  <c r="A310" i="2" s="1"/>
  <c r="A311" i="2" s="1"/>
  <c r="A312" i="2" s="1"/>
  <c r="A313" i="2" s="1"/>
  <c r="A314" i="2" s="1"/>
  <c r="A315" i="2" s="1"/>
  <c r="A292" i="2"/>
  <c r="A293" i="2" s="1"/>
  <c r="A294" i="2" s="1"/>
  <c r="A295" i="2" s="1"/>
  <c r="A296" i="2" s="1"/>
  <c r="A297" i="2" s="1"/>
  <c r="A298" i="2" s="1"/>
  <c r="A299" i="2" s="1"/>
  <c r="A300" i="2" s="1"/>
  <c r="A301" i="2" s="1"/>
  <c r="A302" i="2" s="1"/>
  <c r="A303" i="2" s="1"/>
  <c r="A304" i="2" s="1"/>
  <c r="A305" i="2" s="1"/>
  <c r="A306" i="2" s="1"/>
  <c r="A285" i="2"/>
  <c r="A286" i="2" s="1"/>
  <c r="A287" i="2" s="1"/>
  <c r="A288" i="2" s="1"/>
  <c r="A289" i="2" s="1"/>
  <c r="A290" i="2" s="1"/>
  <c r="A273" i="2"/>
  <c r="A274" i="2" s="1"/>
  <c r="A275" i="2" s="1"/>
  <c r="A276" i="2" s="1"/>
  <c r="A277" i="2" s="1"/>
  <c r="A278" i="2" s="1"/>
  <c r="A279" i="2" s="1"/>
  <c r="A280" i="2" s="1"/>
  <c r="A281" i="2" s="1"/>
  <c r="A282" i="2" s="1"/>
  <c r="A283" i="2" s="1"/>
  <c r="A259" i="2"/>
  <c r="A260" i="2" s="1"/>
  <c r="A261" i="2" s="1"/>
  <c r="A262" i="2" s="1"/>
  <c r="A263" i="2" s="1"/>
  <c r="A264" i="2" s="1"/>
  <c r="A265" i="2" s="1"/>
  <c r="A266" i="2" s="1"/>
  <c r="A267" i="2" s="1"/>
  <c r="A268" i="2" s="1"/>
  <c r="A269" i="2" s="1"/>
  <c r="A270" i="2" s="1"/>
  <c r="A271" i="2" s="1"/>
  <c r="A251" i="2"/>
  <c r="A252" i="2" s="1"/>
  <c r="A253" i="2" s="1"/>
  <c r="A254" i="2" s="1"/>
  <c r="A255" i="2" s="1"/>
  <c r="A256" i="2" s="1"/>
  <c r="A257" i="2" s="1"/>
  <c r="A238" i="2"/>
  <c r="A239" i="2" s="1"/>
  <c r="A240" i="2" s="1"/>
  <c r="A241" i="2" s="1"/>
  <c r="A242" i="2" s="1"/>
  <c r="A243" i="2" s="1"/>
  <c r="A244" i="2" s="1"/>
  <c r="A245" i="2" s="1"/>
  <c r="A246" i="2" s="1"/>
  <c r="A247" i="2" s="1"/>
  <c r="A248" i="2" s="1"/>
  <c r="A249" i="2" s="1"/>
  <c r="A232" i="2"/>
  <c r="A233" i="2" s="1"/>
  <c r="A234" i="2" s="1"/>
  <c r="A235" i="2" s="1"/>
  <c r="A236" i="2" s="1"/>
  <c r="A226" i="2"/>
  <c r="A227" i="2" s="1"/>
  <c r="A228" i="2" s="1"/>
  <c r="A229" i="2" s="1"/>
  <c r="A230" i="2" s="1"/>
  <c r="A219" i="2"/>
  <c r="A220" i="2" s="1"/>
  <c r="A221" i="2" s="1"/>
  <c r="A222" i="2" s="1"/>
  <c r="A223" i="2" s="1"/>
  <c r="A224" i="2" s="1"/>
  <c r="A212" i="2"/>
  <c r="A213" i="2" s="1"/>
  <c r="A214" i="2" s="1"/>
  <c r="A215" i="2" s="1"/>
  <c r="A216" i="2" s="1"/>
  <c r="A217" i="2" s="1"/>
  <c r="A206" i="2"/>
  <c r="A207" i="2" s="1"/>
  <c r="A208" i="2" s="1"/>
  <c r="A209" i="2" s="1"/>
  <c r="A210" i="2" s="1"/>
  <c r="A197" i="2"/>
  <c r="A198" i="2" s="1"/>
  <c r="A199" i="2" s="1"/>
  <c r="A200" i="2" s="1"/>
  <c r="A201" i="2" s="1"/>
  <c r="A202" i="2" s="1"/>
  <c r="A203" i="2" s="1"/>
  <c r="A204" i="2" s="1"/>
  <c r="A186" i="2"/>
  <c r="A187" i="2" s="1"/>
  <c r="A188" i="2" s="1"/>
  <c r="A189" i="2" s="1"/>
  <c r="A190" i="2" s="1"/>
  <c r="A191" i="2" s="1"/>
  <c r="A192" i="2" s="1"/>
  <c r="A193" i="2" s="1"/>
  <c r="A194" i="2" s="1"/>
  <c r="A195" i="2" s="1"/>
  <c r="A175" i="2"/>
  <c r="A176" i="2" s="1"/>
  <c r="A177" i="2" s="1"/>
  <c r="A178" i="2" s="1"/>
  <c r="A179" i="2" s="1"/>
  <c r="A180" i="2" s="1"/>
  <c r="A181" i="2" s="1"/>
  <c r="A182" i="2" s="1"/>
  <c r="A183" i="2" s="1"/>
  <c r="A184" i="2" s="1"/>
  <c r="A168" i="2"/>
  <c r="A169" i="2" s="1"/>
  <c r="A170" i="2" s="1"/>
  <c r="A171" i="2" s="1"/>
  <c r="A172" i="2" s="1"/>
  <c r="A173" i="2" s="1"/>
  <c r="A161" i="2"/>
  <c r="A162" i="2" s="1"/>
  <c r="A163" i="2" s="1"/>
  <c r="A164" i="2" s="1"/>
  <c r="A165" i="2" s="1"/>
  <c r="A166" i="2" s="1"/>
  <c r="A133" i="2"/>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20" i="2"/>
  <c r="A121" i="2" s="1"/>
  <c r="A122" i="2" s="1"/>
  <c r="A123" i="2" s="1"/>
  <c r="A124" i="2" s="1"/>
  <c r="A125" i="2" s="1"/>
  <c r="A126" i="2" s="1"/>
  <c r="A127" i="2" s="1"/>
  <c r="A128" i="2" s="1"/>
  <c r="A129" i="2" s="1"/>
  <c r="A130" i="2" s="1"/>
  <c r="A131" i="2" s="1"/>
  <c r="A107" i="2"/>
  <c r="A108" i="2" s="1"/>
  <c r="A109" i="2" s="1"/>
  <c r="A110" i="2" s="1"/>
  <c r="A111" i="2" s="1"/>
  <c r="A112" i="2" s="1"/>
  <c r="A113" i="2" s="1"/>
  <c r="A114" i="2" s="1"/>
  <c r="A115" i="2" s="1"/>
  <c r="A116" i="2" s="1"/>
  <c r="A117" i="2" s="1"/>
  <c r="A118" i="2" s="1"/>
  <c r="A98" i="2"/>
  <c r="A99" i="2" s="1"/>
  <c r="A100" i="2" s="1"/>
  <c r="A101" i="2" s="1"/>
  <c r="A102" i="2" s="1"/>
  <c r="A103" i="2" s="1"/>
  <c r="A104" i="2" s="1"/>
  <c r="A105" i="2" s="1"/>
  <c r="A93" i="2"/>
  <c r="A94" i="2" s="1"/>
  <c r="A95" i="2" s="1"/>
  <c r="A96" i="2" s="1"/>
  <c r="A84" i="2"/>
  <c r="A85" i="2" s="1"/>
  <c r="A86" i="2" s="1"/>
  <c r="A87" i="2" s="1"/>
  <c r="A88" i="2" s="1"/>
  <c r="A89" i="2" s="1"/>
  <c r="A90" i="2" s="1"/>
  <c r="A91" i="2" s="1"/>
  <c r="A71" i="2"/>
  <c r="A72" i="2" s="1"/>
  <c r="A73" i="2" s="1"/>
  <c r="A74" i="2" s="1"/>
  <c r="A75" i="2" s="1"/>
  <c r="A76" i="2" s="1"/>
  <c r="A77" i="2" s="1"/>
  <c r="A78" i="2" s="1"/>
  <c r="A79" i="2" s="1"/>
  <c r="A80" i="2" s="1"/>
  <c r="A81" i="2" s="1"/>
  <c r="A82" i="2" s="1"/>
  <c r="A61" i="2"/>
  <c r="A62" i="2" s="1"/>
  <c r="A63" i="2" s="1"/>
  <c r="A64" i="2" s="1"/>
  <c r="A65" i="2" s="1"/>
  <c r="A66" i="2" s="1"/>
  <c r="A67" i="2" s="1"/>
  <c r="A68" i="2" s="1"/>
  <c r="A69" i="2" s="1"/>
  <c r="A39" i="2"/>
  <c r="A40" i="2" s="1"/>
  <c r="A41" i="2" s="1"/>
  <c r="A42" i="2" s="1"/>
  <c r="A43" i="2" s="1"/>
  <c r="A44" i="2" s="1"/>
  <c r="A45" i="2" s="1"/>
  <c r="A46" i="2" s="1"/>
  <c r="A47" i="2" s="1"/>
  <c r="A48" i="2" s="1"/>
  <c r="A49" i="2" s="1"/>
  <c r="A50" i="2" s="1"/>
  <c r="A51" i="2" s="1"/>
  <c r="A52" i="2" s="1"/>
  <c r="A53" i="2" s="1"/>
  <c r="A54" i="2" s="1"/>
  <c r="A55" i="2" s="1"/>
  <c r="A56" i="2" s="1"/>
  <c r="A57" i="2" s="1"/>
  <c r="A58" i="2" s="1"/>
  <c r="A59" i="2" s="1"/>
  <c r="A21" i="2"/>
  <c r="A22" i="2" s="1"/>
  <c r="A23" i="2" s="1"/>
  <c r="A24" i="2" s="1"/>
  <c r="A25" i="2" s="1"/>
  <c r="A26" i="2" s="1"/>
  <c r="A27" i="2" s="1"/>
  <c r="A28" i="2" s="1"/>
  <c r="A29" i="2" s="1"/>
  <c r="A30" i="2" s="1"/>
  <c r="A31" i="2" s="1"/>
  <c r="A32" i="2" s="1"/>
  <c r="A33" i="2" s="1"/>
  <c r="A34" i="2" s="1"/>
  <c r="A35" i="2" s="1"/>
  <c r="A36" i="2" s="1"/>
  <c r="A37" i="2" s="1"/>
  <c r="AA14" i="2"/>
  <c r="AA15" i="2"/>
  <c r="AA16" i="2"/>
  <c r="AA17" i="2"/>
  <c r="AA18" i="2"/>
  <c r="AA19" i="2"/>
  <c r="AA37" i="2"/>
  <c r="AA52" i="2"/>
  <c r="AA53" i="2"/>
  <c r="AA54" i="2"/>
  <c r="AA55" i="2"/>
  <c r="AA56" i="2"/>
  <c r="AA57" i="2"/>
  <c r="AA58" i="2"/>
  <c r="AA59" i="2"/>
  <c r="AA61" i="2"/>
  <c r="AA62" i="2"/>
  <c r="AA63" i="2"/>
  <c r="AA64" i="2"/>
  <c r="AA65" i="2"/>
  <c r="AA66" i="2"/>
  <c r="AA67" i="2"/>
  <c r="AA68" i="2"/>
  <c r="AA69" i="2"/>
  <c r="AA82" i="2"/>
  <c r="AA91" i="2"/>
  <c r="AA96" i="2"/>
  <c r="AA105" i="2"/>
  <c r="AA118" i="2"/>
  <c r="AA128" i="2"/>
  <c r="AA129" i="2"/>
  <c r="AA130" i="2"/>
  <c r="AA131" i="2"/>
  <c r="AA140" i="2"/>
  <c r="AA141" i="2"/>
  <c r="AA142" i="2"/>
  <c r="AA143" i="2"/>
  <c r="AA144" i="2"/>
  <c r="AA145" i="2"/>
  <c r="AA146" i="2"/>
  <c r="AA147" i="2"/>
  <c r="AA148" i="2"/>
  <c r="AA149" i="2"/>
  <c r="AA150" i="2"/>
  <c r="AA151" i="2"/>
  <c r="AA152" i="2"/>
  <c r="AA153" i="2"/>
  <c r="AA154" i="2"/>
  <c r="AA155" i="2"/>
  <c r="AA156" i="2"/>
  <c r="AA157" i="2"/>
  <c r="AA158" i="2"/>
  <c r="AA159" i="2"/>
  <c r="AA161" i="2"/>
  <c r="AA162" i="2"/>
  <c r="AA163" i="2"/>
  <c r="AA164" i="2"/>
  <c r="AA165" i="2"/>
  <c r="AA166" i="2"/>
  <c r="AA173" i="2"/>
  <c r="AA184" i="2"/>
  <c r="AA195" i="2"/>
  <c r="AA204" i="2"/>
  <c r="AA210" i="2"/>
  <c r="AA212" i="2"/>
  <c r="AA213" i="2"/>
  <c r="AA214" i="2"/>
  <c r="AA215" i="2"/>
  <c r="AA216" i="2"/>
  <c r="AA217" i="2"/>
  <c r="AA224" i="2"/>
  <c r="AA230" i="2"/>
  <c r="AA236" i="2"/>
  <c r="AA249" i="2"/>
  <c r="AA257" i="2"/>
  <c r="AA263" i="2"/>
  <c r="AA271" i="2"/>
  <c r="AA282" i="2"/>
  <c r="AA283" i="2"/>
  <c r="AA285" i="2"/>
  <c r="AA286" i="2"/>
  <c r="AA287" i="2"/>
  <c r="AA288" i="2"/>
  <c r="AA289" i="2"/>
  <c r="AA290" i="2"/>
  <c r="AA302" i="2"/>
  <c r="AA305" i="2"/>
  <c r="AA306" i="2"/>
  <c r="AA315" i="2"/>
  <c r="AA325" i="2"/>
  <c r="AA326" i="2"/>
  <c r="AA327" i="2"/>
  <c r="AA339" i="2"/>
  <c r="AA342" i="2"/>
  <c r="AA343" i="2"/>
  <c r="AA344" i="2"/>
  <c r="AA345" i="2"/>
  <c r="AA346" i="2"/>
  <c r="AA347" i="2"/>
  <c r="AA348" i="2"/>
  <c r="AA349" i="2"/>
  <c r="AA350" i="2"/>
  <c r="AA351" i="2"/>
  <c r="AA352" i="2"/>
  <c r="AA353" i="2"/>
  <c r="AA354" i="2"/>
  <c r="AA355" i="2"/>
  <c r="AA356" i="2"/>
  <c r="AA357" i="2"/>
  <c r="AA358" i="2"/>
  <c r="AA359" i="2"/>
  <c r="AA360" i="2"/>
  <c r="AA361" i="2"/>
  <c r="AA362" i="2"/>
  <c r="AA363" i="2"/>
  <c r="AA364" i="2"/>
  <c r="AA368" i="2"/>
  <c r="AA369" i="2"/>
  <c r="AA370" i="2"/>
  <c r="AA371" i="2"/>
  <c r="AA372" i="2"/>
  <c r="AA373" i="2"/>
  <c r="AA374" i="2"/>
  <c r="AA375" i="2"/>
  <c r="AA376" i="2"/>
  <c r="AA377" i="2"/>
  <c r="AA378" i="2"/>
  <c r="AA379" i="2"/>
  <c r="AA380" i="2"/>
  <c r="AA381" i="2"/>
  <c r="AA382" i="2"/>
  <c r="AA383" i="2"/>
  <c r="AA384" i="2"/>
  <c r="AA385" i="2"/>
  <c r="AA386" i="2"/>
  <c r="AA387" i="2"/>
  <c r="AA388" i="2"/>
  <c r="AA389" i="2"/>
  <c r="AA390" i="2"/>
  <c r="AA391" i="2"/>
  <c r="AA392" i="2"/>
  <c r="AA393" i="2"/>
  <c r="AA394" i="2"/>
  <c r="AA395" i="2"/>
  <c r="AA396" i="2"/>
  <c r="AA397" i="2"/>
  <c r="AA398" i="2"/>
  <c r="AA399" i="2"/>
  <c r="AA409" i="2"/>
  <c r="AA416" i="2"/>
  <c r="AA436" i="2"/>
  <c r="AA453" i="2"/>
  <c r="AA467" i="2"/>
  <c r="AA484" i="2"/>
  <c r="AA496" i="2"/>
  <c r="AA513" i="2"/>
  <c r="AA529" i="2"/>
  <c r="AA544" i="2"/>
  <c r="AA561" i="2"/>
  <c r="AA574" i="2"/>
  <c r="AA586" i="2"/>
  <c r="AA606" i="2"/>
  <c r="AA607" i="2"/>
  <c r="AA621" i="2"/>
  <c r="AA635" i="2"/>
  <c r="AA636" i="2"/>
  <c r="AA651" i="2"/>
  <c r="AA667" i="2"/>
  <c r="AA681" i="2"/>
  <c r="AA695" i="2"/>
  <c r="AA709" i="2"/>
  <c r="AA723" i="2"/>
  <c r="AA737" i="2"/>
  <c r="AA750" i="2"/>
  <c r="AA754" i="2"/>
  <c r="AA768" i="2"/>
  <c r="AA770" i="2"/>
  <c r="AA771" i="2"/>
  <c r="AA772" i="2"/>
  <c r="AA773" i="2"/>
  <c r="AA774" i="2"/>
  <c r="AA775" i="2"/>
  <c r="AA776" i="2"/>
  <c r="AA778" i="2"/>
  <c r="AA779" i="2"/>
  <c r="AA780" i="2"/>
  <c r="AA781" i="2"/>
  <c r="AA782" i="2"/>
  <c r="AA783" i="2"/>
  <c r="AA784" i="2"/>
  <c r="AA785" i="2"/>
  <c r="AA786" i="2"/>
  <c r="AA787" i="2"/>
  <c r="AA788" i="2"/>
  <c r="AA807" i="2"/>
  <c r="AA810" i="2"/>
  <c r="AA811" i="2"/>
  <c r="AA812" i="2"/>
  <c r="AA813" i="2"/>
  <c r="AA814" i="2"/>
  <c r="AA815" i="2"/>
  <c r="AA943" i="2"/>
  <c r="AA954" i="2"/>
  <c r="AA973" i="2"/>
  <c r="AA992" i="2"/>
  <c r="AA1004" i="2"/>
  <c r="AA1017" i="2"/>
  <c r="AA1030" i="2"/>
  <c r="AA1031" i="2"/>
  <c r="AA1032" i="2"/>
  <c r="AA1033" i="2"/>
  <c r="AA1034" i="2"/>
  <c r="AA1035" i="2"/>
  <c r="AA1036" i="2"/>
  <c r="AA1037" i="2"/>
  <c r="AA1038" i="2"/>
  <c r="AA1039" i="2"/>
  <c r="AA1042" i="2"/>
  <c r="AA1043" i="2"/>
  <c r="AA1044" i="2"/>
  <c r="AA1047" i="2"/>
  <c r="AA1048" i="2"/>
  <c r="AA1049" i="2"/>
  <c r="AA1051" i="2"/>
  <c r="AA1052" i="2"/>
  <c r="AA1053" i="2"/>
  <c r="AA1054" i="2"/>
  <c r="AA1055" i="2"/>
  <c r="AA1056" i="2"/>
  <c r="AA1057" i="2"/>
  <c r="AA1058" i="2"/>
  <c r="AA1059" i="2"/>
  <c r="AA1060" i="2"/>
  <c r="AA1061" i="2"/>
  <c r="AA1063" i="2"/>
  <c r="AA1064" i="2"/>
  <c r="AA1065" i="2"/>
  <c r="AA1066" i="2"/>
  <c r="AA1076" i="2"/>
  <c r="AA1077" i="2"/>
  <c r="AA1078" i="2"/>
  <c r="AA1079" i="2"/>
  <c r="AA1080" i="2"/>
  <c r="AA1081" i="2"/>
  <c r="AA1082" i="2"/>
  <c r="AA1090" i="2"/>
  <c r="AA1096" i="2"/>
  <c r="AA1097" i="2"/>
  <c r="AA1098" i="2"/>
  <c r="AA1099" i="2"/>
  <c r="AA1100" i="2"/>
  <c r="AA1101" i="2"/>
  <c r="AA1118" i="2"/>
  <c r="AA1119" i="2"/>
  <c r="AA1135" i="2"/>
  <c r="AA1136" i="2"/>
  <c r="AA1153" i="2"/>
  <c r="AA1165" i="2"/>
  <c r="AA1180" i="2"/>
  <c r="AA1192" i="2"/>
  <c r="AA1202" i="2"/>
  <c r="AA1205" i="2"/>
  <c r="AA1206" i="2"/>
  <c r="AA1207" i="2"/>
  <c r="AA1208" i="2"/>
  <c r="AA1209" i="2"/>
  <c r="AA1210" i="2"/>
  <c r="AA1225" i="2"/>
  <c r="AA1243" i="2"/>
  <c r="AA1252" i="2"/>
  <c r="AA1253" i="2"/>
  <c r="AA1254" i="2"/>
  <c r="AA1255" i="2"/>
  <c r="AA1256" i="2"/>
  <c r="AA1257" i="2"/>
  <c r="AA1258" i="2"/>
  <c r="AA1259" i="2"/>
  <c r="AA1260" i="2"/>
  <c r="AA1261" i="2"/>
  <c r="AA1262" i="2"/>
  <c r="AA1280" i="2"/>
  <c r="AA1281" i="2"/>
  <c r="AA1303" i="2"/>
  <c r="AA1305" i="2"/>
  <c r="AA1306" i="2"/>
  <c r="AA1307" i="2"/>
  <c r="AA1308" i="2"/>
  <c r="AA1309" i="2"/>
  <c r="AA1310" i="2"/>
  <c r="AA1311" i="2"/>
  <c r="AA1312" i="2"/>
  <c r="AA1313" i="2"/>
  <c r="AA1314" i="2"/>
  <c r="AA1315" i="2"/>
  <c r="AA1337" i="2"/>
  <c r="AA1358" i="2"/>
  <c r="AA1371" i="2"/>
  <c r="Z463" i="2"/>
  <c r="AA463" i="2" s="1"/>
  <c r="AL11" i="2"/>
  <c r="AL12" i="2"/>
  <c r="AL13" i="2"/>
  <c r="AL14" i="2"/>
  <c r="AL15" i="2"/>
  <c r="AL16" i="2"/>
  <c r="AL17" i="2"/>
  <c r="AL18" i="2"/>
  <c r="AL19" i="2"/>
  <c r="AL21" i="2"/>
  <c r="AL22" i="2"/>
  <c r="AL23" i="2"/>
  <c r="AL24" i="2"/>
  <c r="AL25" i="2"/>
  <c r="AL26" i="2"/>
  <c r="AL27" i="2"/>
  <c r="AL28" i="2"/>
  <c r="AL29" i="2"/>
  <c r="AL30" i="2"/>
  <c r="AL31" i="2"/>
  <c r="AL32" i="2"/>
  <c r="AL33" i="2"/>
  <c r="AL34" i="2"/>
  <c r="AL35" i="2"/>
  <c r="AL36" i="2"/>
  <c r="AL37" i="2"/>
  <c r="AL39" i="2"/>
  <c r="AL40" i="2"/>
  <c r="AL41" i="2"/>
  <c r="AL42" i="2"/>
  <c r="AL43" i="2"/>
  <c r="AL44" i="2"/>
  <c r="AL45" i="2"/>
  <c r="AL46" i="2"/>
  <c r="AL47" i="2"/>
  <c r="AL48" i="2"/>
  <c r="AL49" i="2"/>
  <c r="AL50" i="2"/>
  <c r="AL51" i="2"/>
  <c r="AL52" i="2"/>
  <c r="AL53" i="2"/>
  <c r="AL54" i="2"/>
  <c r="AL55" i="2"/>
  <c r="AL56" i="2"/>
  <c r="AL57" i="2"/>
  <c r="AL58" i="2"/>
  <c r="AL59" i="2"/>
  <c r="AL61" i="2"/>
  <c r="AL62" i="2"/>
  <c r="AL63" i="2"/>
  <c r="AL64" i="2"/>
  <c r="AL65" i="2"/>
  <c r="AL66" i="2"/>
  <c r="AL67" i="2"/>
  <c r="AL68" i="2"/>
  <c r="AL69" i="2"/>
  <c r="AL71" i="2"/>
  <c r="AL72" i="2"/>
  <c r="AL73" i="2"/>
  <c r="AL74" i="2"/>
  <c r="AL75" i="2"/>
  <c r="AL76" i="2"/>
  <c r="AL77" i="2"/>
  <c r="AL78" i="2"/>
  <c r="AL79" i="2"/>
  <c r="AL80" i="2"/>
  <c r="AL81" i="2"/>
  <c r="AL82" i="2"/>
  <c r="AL84" i="2"/>
  <c r="AL85" i="2"/>
  <c r="AL86" i="2"/>
  <c r="AL87" i="2"/>
  <c r="AL88" i="2"/>
  <c r="AL89" i="2"/>
  <c r="AL90" i="2"/>
  <c r="AL91" i="2"/>
  <c r="AL93" i="2"/>
  <c r="AL94" i="2"/>
  <c r="AL95" i="2"/>
  <c r="AL96" i="2"/>
  <c r="AL98" i="2"/>
  <c r="AL99" i="2"/>
  <c r="AL100" i="2"/>
  <c r="AL101" i="2"/>
  <c r="AL102" i="2"/>
  <c r="AL103" i="2"/>
  <c r="AL104" i="2"/>
  <c r="AL105" i="2"/>
  <c r="AL107" i="2"/>
  <c r="AL108" i="2"/>
  <c r="AL109" i="2"/>
  <c r="AL110" i="2"/>
  <c r="AL111" i="2"/>
  <c r="AL112" i="2"/>
  <c r="AL113" i="2"/>
  <c r="AL114" i="2"/>
  <c r="AL115" i="2"/>
  <c r="AL116" i="2"/>
  <c r="AL117" i="2"/>
  <c r="AL118" i="2"/>
  <c r="AL120" i="2"/>
  <c r="AL121" i="2"/>
  <c r="AL122" i="2"/>
  <c r="AL123" i="2"/>
  <c r="AL124" i="2"/>
  <c r="AL125" i="2"/>
  <c r="AL126" i="2"/>
  <c r="AL127" i="2"/>
  <c r="AL128" i="2"/>
  <c r="AL129" i="2"/>
  <c r="AL130" i="2"/>
  <c r="AL131" i="2"/>
  <c r="AL133" i="2"/>
  <c r="AL134" i="2"/>
  <c r="AL135" i="2"/>
  <c r="AL136" i="2"/>
  <c r="AL137" i="2"/>
  <c r="AL138" i="2"/>
  <c r="AL139" i="2"/>
  <c r="AL140" i="2"/>
  <c r="AL141" i="2"/>
  <c r="AL142" i="2"/>
  <c r="AL143" i="2"/>
  <c r="AL144" i="2"/>
  <c r="AL145" i="2"/>
  <c r="AL146" i="2"/>
  <c r="AL147" i="2"/>
  <c r="AL148" i="2"/>
  <c r="AL149" i="2"/>
  <c r="AL150" i="2"/>
  <c r="AL151" i="2"/>
  <c r="AL152" i="2"/>
  <c r="AL153" i="2"/>
  <c r="AL154" i="2"/>
  <c r="AL155" i="2"/>
  <c r="AL156" i="2"/>
  <c r="AL157" i="2"/>
  <c r="AL158" i="2"/>
  <c r="AL159" i="2"/>
  <c r="AL161" i="2"/>
  <c r="AL162" i="2"/>
  <c r="AL163" i="2"/>
  <c r="AL164" i="2"/>
  <c r="AL165" i="2"/>
  <c r="AL166" i="2"/>
  <c r="AL168" i="2"/>
  <c r="AL169" i="2"/>
  <c r="AL170" i="2"/>
  <c r="AL171" i="2"/>
  <c r="AL172" i="2"/>
  <c r="AL173" i="2"/>
  <c r="AL175" i="2"/>
  <c r="AL176" i="2"/>
  <c r="AL177" i="2"/>
  <c r="AL178" i="2"/>
  <c r="AL179" i="2"/>
  <c r="AL180" i="2"/>
  <c r="AL181" i="2"/>
  <c r="AL182" i="2"/>
  <c r="AL183" i="2"/>
  <c r="AL184" i="2"/>
  <c r="AL186" i="2"/>
  <c r="AL187" i="2"/>
  <c r="AL188" i="2"/>
  <c r="AL189" i="2"/>
  <c r="AL190" i="2"/>
  <c r="AL191" i="2"/>
  <c r="AL192" i="2"/>
  <c r="AL193" i="2"/>
  <c r="AL194" i="2"/>
  <c r="AL195" i="2"/>
  <c r="AL197" i="2"/>
  <c r="AL198" i="2"/>
  <c r="AL199" i="2"/>
  <c r="AL200" i="2"/>
  <c r="AL201" i="2"/>
  <c r="AL202" i="2"/>
  <c r="AL203" i="2"/>
  <c r="AL204" i="2"/>
  <c r="AL206" i="2"/>
  <c r="AL207" i="2"/>
  <c r="AL208" i="2"/>
  <c r="AL209" i="2"/>
  <c r="AL210" i="2"/>
  <c r="AL212" i="2"/>
  <c r="AL213" i="2"/>
  <c r="AL214" i="2"/>
  <c r="AL215" i="2"/>
  <c r="AL216" i="2"/>
  <c r="AL217" i="2"/>
  <c r="AL219" i="2"/>
  <c r="AL220" i="2"/>
  <c r="AL221" i="2"/>
  <c r="AL222" i="2"/>
  <c r="AL223" i="2"/>
  <c r="AL224" i="2"/>
  <c r="AL226" i="2"/>
  <c r="AL227" i="2"/>
  <c r="AL228" i="2"/>
  <c r="AL229" i="2"/>
  <c r="AL230" i="2"/>
  <c r="AL232" i="2"/>
  <c r="AL233" i="2"/>
  <c r="AL234" i="2"/>
  <c r="AL235" i="2"/>
  <c r="AL236" i="2"/>
  <c r="AL240" i="2"/>
  <c r="AL241" i="2"/>
  <c r="AL242" i="2"/>
  <c r="AL243" i="2"/>
  <c r="AL244" i="2"/>
  <c r="AL245" i="2"/>
  <c r="AL246" i="2"/>
  <c r="AL247" i="2"/>
  <c r="AL248" i="2"/>
  <c r="AL249" i="2"/>
  <c r="AL253" i="2"/>
  <c r="AL254" i="2"/>
  <c r="AL255" i="2"/>
  <c r="AL256" i="2"/>
  <c r="AL257" i="2"/>
  <c r="AL261" i="2"/>
  <c r="AL262" i="2"/>
  <c r="AL263" i="2"/>
  <c r="AL264" i="2"/>
  <c r="AL265" i="2"/>
  <c r="AL266" i="2"/>
  <c r="AL267" i="2"/>
  <c r="AL268" i="2"/>
  <c r="AL269" i="2"/>
  <c r="AL270" i="2"/>
  <c r="AL271" i="2"/>
  <c r="AL274" i="2"/>
  <c r="AL275" i="2"/>
  <c r="AL276" i="2"/>
  <c r="AL277" i="2"/>
  <c r="AL278" i="2"/>
  <c r="AL279" i="2"/>
  <c r="AL280" i="2"/>
  <c r="AL281" i="2"/>
  <c r="AL282" i="2"/>
  <c r="AL283" i="2"/>
  <c r="AL285" i="2"/>
  <c r="AL286" i="2"/>
  <c r="AL287" i="2"/>
  <c r="AL288" i="2"/>
  <c r="AL289" i="2"/>
  <c r="AL290" i="2"/>
  <c r="AL294" i="2"/>
  <c r="AL295" i="2"/>
  <c r="AL296" i="2"/>
  <c r="AL297" i="2"/>
  <c r="AL298" i="2"/>
  <c r="AL299" i="2"/>
  <c r="AL300" i="2"/>
  <c r="AL301" i="2"/>
  <c r="AL302" i="2"/>
  <c r="AL303" i="2"/>
  <c r="AL304" i="2"/>
  <c r="AL305" i="2"/>
  <c r="AL306" i="2"/>
  <c r="AL310" i="2"/>
  <c r="AL311" i="2"/>
  <c r="AL312" i="2"/>
  <c r="AL313" i="2"/>
  <c r="AL314" i="2"/>
  <c r="AL315" i="2"/>
  <c r="AL319" i="2"/>
  <c r="AL320" i="2"/>
  <c r="AL321" i="2"/>
  <c r="AL322" i="2"/>
  <c r="AL323" i="2"/>
  <c r="AL324" i="2"/>
  <c r="AL325" i="2"/>
  <c r="AL326" i="2"/>
  <c r="AL327" i="2"/>
  <c r="AL331" i="2"/>
  <c r="AL332" i="2"/>
  <c r="AL333" i="2"/>
  <c r="AL334" i="2"/>
  <c r="AL335" i="2"/>
  <c r="AL336" i="2"/>
  <c r="AL337" i="2"/>
  <c r="AL338" i="2"/>
  <c r="AL339" i="2"/>
  <c r="AL341" i="2"/>
  <c r="AL342" i="2"/>
  <c r="AL343" i="2"/>
  <c r="AL344" i="2"/>
  <c r="AL345" i="2"/>
  <c r="AL346" i="2"/>
  <c r="AL347" i="2"/>
  <c r="AL348" i="2"/>
  <c r="AL349" i="2"/>
  <c r="AL350" i="2"/>
  <c r="AL351" i="2"/>
  <c r="AL352" i="2"/>
  <c r="AL353" i="2"/>
  <c r="AL354" i="2"/>
  <c r="AL355" i="2"/>
  <c r="AL356" i="2"/>
  <c r="AL357" i="2"/>
  <c r="AL358" i="2"/>
  <c r="AL359" i="2"/>
  <c r="AL360" i="2"/>
  <c r="AL361" i="2"/>
  <c r="AL362" i="2"/>
  <c r="AL363" i="2"/>
  <c r="AL364" i="2"/>
  <c r="AL366" i="2"/>
  <c r="AL367" i="2"/>
  <c r="AL368" i="2"/>
  <c r="AL369" i="2"/>
  <c r="AL370" i="2"/>
  <c r="AL371" i="2"/>
  <c r="AL372" i="2"/>
  <c r="AL373" i="2"/>
  <c r="AL374" i="2"/>
  <c r="AL375" i="2"/>
  <c r="AL376" i="2"/>
  <c r="AL377" i="2"/>
  <c r="AL378" i="2"/>
  <c r="AL379" i="2"/>
  <c r="AL380" i="2"/>
  <c r="AL381" i="2"/>
  <c r="AL382" i="2"/>
  <c r="AL383" i="2"/>
  <c r="AL384" i="2"/>
  <c r="AL385" i="2"/>
  <c r="AL386" i="2"/>
  <c r="AL387" i="2"/>
  <c r="AL388" i="2"/>
  <c r="AL389" i="2"/>
  <c r="AL390" i="2"/>
  <c r="AL391" i="2"/>
  <c r="AL392" i="2"/>
  <c r="AL393" i="2"/>
  <c r="AL394" i="2"/>
  <c r="AL395" i="2"/>
  <c r="AL396" i="2"/>
  <c r="AL397" i="2"/>
  <c r="AL398" i="2"/>
  <c r="AL399" i="2"/>
  <c r="AL403" i="2"/>
  <c r="AL404" i="2"/>
  <c r="AL405" i="2"/>
  <c r="AL406" i="2"/>
  <c r="AL407" i="2"/>
  <c r="AL408" i="2"/>
  <c r="AL409" i="2"/>
  <c r="AL410" i="2"/>
  <c r="AL411" i="2"/>
  <c r="AL412" i="2"/>
  <c r="AL413" i="2"/>
  <c r="AL414" i="2"/>
  <c r="AL415" i="2"/>
  <c r="AL416" i="2"/>
  <c r="AL420" i="2"/>
  <c r="AL421" i="2"/>
  <c r="AL422" i="2"/>
  <c r="AL423" i="2"/>
  <c r="AL424" i="2"/>
  <c r="AL425" i="2"/>
  <c r="AL426" i="2"/>
  <c r="AL427" i="2"/>
  <c r="AL428" i="2"/>
  <c r="AL429" i="2"/>
  <c r="AL430" i="2"/>
  <c r="AL431" i="2"/>
  <c r="AL432" i="2"/>
  <c r="AL433" i="2"/>
  <c r="AL434" i="2"/>
  <c r="AL435" i="2"/>
  <c r="AL436" i="2"/>
  <c r="AL439" i="2"/>
  <c r="AL440" i="2"/>
  <c r="AL441" i="2"/>
  <c r="AL442" i="2"/>
  <c r="AL443" i="2"/>
  <c r="AL444" i="2"/>
  <c r="AL445" i="2"/>
  <c r="AL446" i="2"/>
  <c r="AL447" i="2"/>
  <c r="AL448" i="2"/>
  <c r="AL449" i="2"/>
  <c r="AL450" i="2"/>
  <c r="AL451" i="2"/>
  <c r="AL452" i="2"/>
  <c r="AL453" i="2"/>
  <c r="AL457" i="2"/>
  <c r="AL458" i="2"/>
  <c r="AL459" i="2"/>
  <c r="AL460" i="2"/>
  <c r="AL461" i="2"/>
  <c r="AL462" i="2"/>
  <c r="AL463" i="2"/>
  <c r="AL464" i="2"/>
  <c r="AL465" i="2"/>
  <c r="AL466" i="2"/>
  <c r="AL467" i="2"/>
  <c r="AL471" i="2"/>
  <c r="AL472" i="2"/>
  <c r="AL473" i="2"/>
  <c r="AL474" i="2"/>
  <c r="AL475" i="2"/>
  <c r="AL476" i="2"/>
  <c r="AL477" i="2"/>
  <c r="AL478" i="2"/>
  <c r="AL479" i="2"/>
  <c r="AL480" i="2"/>
  <c r="AL481" i="2"/>
  <c r="AL482" i="2"/>
  <c r="AL483" i="2"/>
  <c r="AL484" i="2"/>
  <c r="AL488" i="2"/>
  <c r="AL489" i="2"/>
  <c r="AL490" i="2"/>
  <c r="AL491" i="2"/>
  <c r="AL492" i="2"/>
  <c r="AL493" i="2"/>
  <c r="AL494" i="2"/>
  <c r="AL495" i="2"/>
  <c r="AL496" i="2"/>
  <c r="AL500" i="2"/>
  <c r="AL501" i="2"/>
  <c r="AL502" i="2"/>
  <c r="AL503" i="2"/>
  <c r="AL504" i="2"/>
  <c r="AL505" i="2"/>
  <c r="AL506" i="2"/>
  <c r="AL507" i="2"/>
  <c r="AL508" i="2"/>
  <c r="AL509" i="2"/>
  <c r="AL510" i="2"/>
  <c r="AL511" i="2"/>
  <c r="AL512" i="2"/>
  <c r="AL513" i="2"/>
  <c r="AL517" i="2"/>
  <c r="AL518" i="2"/>
  <c r="AL519" i="2"/>
  <c r="AL520" i="2"/>
  <c r="AL521" i="2"/>
  <c r="AL522" i="2"/>
  <c r="AL523" i="2"/>
  <c r="AL524" i="2"/>
  <c r="AL525" i="2"/>
  <c r="AL526" i="2"/>
  <c r="AL527" i="2"/>
  <c r="AL528" i="2"/>
  <c r="AL529" i="2"/>
  <c r="AL533" i="2"/>
  <c r="AL534" i="2"/>
  <c r="AL535" i="2"/>
  <c r="AL536" i="2"/>
  <c r="AL537" i="2"/>
  <c r="AL538" i="2"/>
  <c r="AL539" i="2"/>
  <c r="AL540" i="2"/>
  <c r="AL541" i="2"/>
  <c r="AL542" i="2"/>
  <c r="AL543" i="2"/>
  <c r="AL544" i="2"/>
  <c r="AL548" i="2"/>
  <c r="AL549" i="2"/>
  <c r="AL550" i="2"/>
  <c r="AL551" i="2"/>
  <c r="AL552" i="2"/>
  <c r="AL553" i="2"/>
  <c r="AL554" i="2"/>
  <c r="AL555" i="2"/>
  <c r="AL556" i="2"/>
  <c r="AL557" i="2"/>
  <c r="AL558" i="2"/>
  <c r="AL559" i="2"/>
  <c r="AL560" i="2"/>
  <c r="AL561" i="2"/>
  <c r="AL565" i="2"/>
  <c r="AL566" i="2"/>
  <c r="AL567" i="2"/>
  <c r="AL568" i="2"/>
  <c r="AL569" i="2"/>
  <c r="AL570" i="2"/>
  <c r="AL571" i="2"/>
  <c r="AL572" i="2"/>
  <c r="AL573" i="2"/>
  <c r="AL574" i="2"/>
  <c r="AL578" i="2"/>
  <c r="AL579" i="2"/>
  <c r="AL580" i="2"/>
  <c r="AL581" i="2"/>
  <c r="AL582" i="2"/>
  <c r="AL583" i="2"/>
  <c r="AL584" i="2"/>
  <c r="AL585" i="2"/>
  <c r="AL586" i="2"/>
  <c r="AL590" i="2"/>
  <c r="AL591" i="2"/>
  <c r="AL592" i="2"/>
  <c r="AL593" i="2"/>
  <c r="AL594" i="2"/>
  <c r="AL595" i="2"/>
  <c r="AL596" i="2"/>
  <c r="AL597" i="2"/>
  <c r="AL598" i="2"/>
  <c r="AL599" i="2"/>
  <c r="AL600" i="2"/>
  <c r="AL601" i="2"/>
  <c r="AL602" i="2"/>
  <c r="AL603" i="2"/>
  <c r="AL604" i="2"/>
  <c r="AL605" i="2"/>
  <c r="AL606" i="2"/>
  <c r="AL607" i="2"/>
  <c r="AL611" i="2"/>
  <c r="AL612" i="2"/>
  <c r="AL613" i="2"/>
  <c r="AL614" i="2"/>
  <c r="AL615" i="2"/>
  <c r="AL616" i="2"/>
  <c r="AL617" i="2"/>
  <c r="AL618" i="2"/>
  <c r="AL619" i="2"/>
  <c r="AL620" i="2"/>
  <c r="AL621" i="2"/>
  <c r="AL625" i="2"/>
  <c r="AL626" i="2"/>
  <c r="AL627" i="2"/>
  <c r="AL628" i="2"/>
  <c r="AL629" i="2"/>
  <c r="AL630" i="2"/>
  <c r="AL631" i="2"/>
  <c r="AL632" i="2"/>
  <c r="AL633" i="2"/>
  <c r="AL634" i="2"/>
  <c r="AL635" i="2"/>
  <c r="AL636" i="2"/>
  <c r="AL640" i="2"/>
  <c r="AL641" i="2"/>
  <c r="AL642" i="2"/>
  <c r="AL643" i="2"/>
  <c r="AL644" i="2"/>
  <c r="AL645" i="2"/>
  <c r="AL646" i="2"/>
  <c r="AL647" i="2"/>
  <c r="AL648" i="2"/>
  <c r="AL649" i="2"/>
  <c r="AL650" i="2"/>
  <c r="AL651" i="2"/>
  <c r="AL655" i="2"/>
  <c r="AL656" i="2"/>
  <c r="AL657" i="2"/>
  <c r="AL658" i="2"/>
  <c r="AL659" i="2"/>
  <c r="AL660" i="2"/>
  <c r="AL661" i="2"/>
  <c r="AL662" i="2"/>
  <c r="AL663" i="2"/>
  <c r="AL664" i="2"/>
  <c r="AL665" i="2"/>
  <c r="AL666" i="2"/>
  <c r="AL667" i="2"/>
  <c r="AL671" i="2"/>
  <c r="AL672" i="2"/>
  <c r="AL673" i="2"/>
  <c r="AL674" i="2"/>
  <c r="AL675" i="2"/>
  <c r="AL676" i="2"/>
  <c r="AL677" i="2"/>
  <c r="AL678" i="2"/>
  <c r="AL679" i="2"/>
  <c r="AL680" i="2"/>
  <c r="AL681" i="2"/>
  <c r="AL684" i="2"/>
  <c r="AL685" i="2"/>
  <c r="AL686" i="2"/>
  <c r="AL687" i="2"/>
  <c r="AL688" i="2"/>
  <c r="AL689" i="2"/>
  <c r="AL690" i="2"/>
  <c r="AL691" i="2"/>
  <c r="AL692" i="2"/>
  <c r="AL693" i="2"/>
  <c r="AL694" i="2"/>
  <c r="AL695" i="2"/>
  <c r="AL698" i="2"/>
  <c r="AL699" i="2"/>
  <c r="AL700" i="2"/>
  <c r="AL701" i="2"/>
  <c r="AL702" i="2"/>
  <c r="AL703" i="2"/>
  <c r="AL704" i="2"/>
  <c r="AL705" i="2"/>
  <c r="AL706" i="2"/>
  <c r="AL707" i="2"/>
  <c r="AL708" i="2"/>
  <c r="AL709" i="2"/>
  <c r="AL713" i="2"/>
  <c r="AL714" i="2"/>
  <c r="AL715" i="2"/>
  <c r="AL716" i="2"/>
  <c r="AL717" i="2"/>
  <c r="AL718" i="2"/>
  <c r="AL719" i="2"/>
  <c r="AL720" i="2"/>
  <c r="AL721" i="2"/>
  <c r="AL722" i="2"/>
  <c r="AL723" i="2"/>
  <c r="AL726" i="2"/>
  <c r="AL727" i="2"/>
  <c r="AL728" i="2"/>
  <c r="AL729" i="2"/>
  <c r="AL730" i="2"/>
  <c r="AL731" i="2"/>
  <c r="AL732" i="2"/>
  <c r="AL733" i="2"/>
  <c r="AL734" i="2"/>
  <c r="AL735" i="2"/>
  <c r="AL736" i="2"/>
  <c r="AL737" i="2"/>
  <c r="AL741" i="2"/>
  <c r="AL742" i="2"/>
  <c r="AL743" i="2"/>
  <c r="AL744" i="2"/>
  <c r="AL745" i="2"/>
  <c r="AL746" i="2"/>
  <c r="AL747" i="2"/>
  <c r="AL748" i="2"/>
  <c r="AL749" i="2"/>
  <c r="AL750" i="2"/>
  <c r="AL754" i="2"/>
  <c r="AL755" i="2"/>
  <c r="AL756" i="2"/>
  <c r="AL757" i="2"/>
  <c r="AL758" i="2"/>
  <c r="AL759" i="2"/>
  <c r="AL760" i="2"/>
  <c r="AL761" i="2"/>
  <c r="AL762" i="2"/>
  <c r="AL763" i="2"/>
  <c r="AL764" i="2"/>
  <c r="AL765" i="2"/>
  <c r="AL766" i="2"/>
  <c r="AL767" i="2"/>
  <c r="AL768" i="2"/>
  <c r="AL771" i="2"/>
  <c r="AL772" i="2"/>
  <c r="AL773" i="2"/>
  <c r="AL774" i="2"/>
  <c r="AL775" i="2"/>
  <c r="AL776" i="2"/>
  <c r="AL778" i="2"/>
  <c r="AL779" i="2"/>
  <c r="AL780" i="2"/>
  <c r="AL781" i="2"/>
  <c r="AL782" i="2"/>
  <c r="AL783" i="2"/>
  <c r="AL784" i="2"/>
  <c r="AL785" i="2"/>
  <c r="AL786" i="2"/>
  <c r="AL787" i="2"/>
  <c r="AL788" i="2"/>
  <c r="AL791" i="2"/>
  <c r="AL792" i="2"/>
  <c r="AL793" i="2"/>
  <c r="AL794" i="2"/>
  <c r="AL795" i="2"/>
  <c r="AL796" i="2"/>
  <c r="AL797" i="2"/>
  <c r="AL798" i="2"/>
  <c r="AL799" i="2"/>
  <c r="AL800" i="2"/>
  <c r="AL801" i="2"/>
  <c r="AL802" i="2"/>
  <c r="AL803" i="2"/>
  <c r="AL804" i="2"/>
  <c r="AL805" i="2"/>
  <c r="AL806" i="2"/>
  <c r="AL807" i="2"/>
  <c r="AL809" i="2"/>
  <c r="AL810" i="2"/>
  <c r="AL811" i="2"/>
  <c r="AL812" i="2"/>
  <c r="AL813" i="2"/>
  <c r="AL814" i="2"/>
  <c r="AL815" i="2"/>
  <c r="AL819" i="2"/>
  <c r="AL820" i="2"/>
  <c r="AL821" i="2"/>
  <c r="AL822" i="2"/>
  <c r="AL823" i="2"/>
  <c r="AL824" i="2"/>
  <c r="AL825" i="2"/>
  <c r="AL826" i="2"/>
  <c r="AL827" i="2"/>
  <c r="AL828" i="2"/>
  <c r="AL829" i="2"/>
  <c r="AL830" i="2"/>
  <c r="AL831" i="2"/>
  <c r="AL832" i="2"/>
  <c r="AL833" i="2"/>
  <c r="AL834" i="2"/>
  <c r="AL835" i="2"/>
  <c r="AL836" i="2"/>
  <c r="AL837" i="2"/>
  <c r="AL838" i="2"/>
  <c r="AL839" i="2"/>
  <c r="AL840" i="2"/>
  <c r="AL841" i="2"/>
  <c r="AL842" i="2"/>
  <c r="AL843" i="2"/>
  <c r="AL844" i="2"/>
  <c r="AL845" i="2"/>
  <c r="AL846" i="2"/>
  <c r="AL847" i="2"/>
  <c r="AL848" i="2"/>
  <c r="AL849" i="2"/>
  <c r="AL850" i="2"/>
  <c r="AL851" i="2"/>
  <c r="AL852" i="2"/>
  <c r="AL853" i="2"/>
  <c r="AL854" i="2"/>
  <c r="AL855" i="2"/>
  <c r="AL856" i="2"/>
  <c r="AL857" i="2"/>
  <c r="AL858" i="2"/>
  <c r="AL859" i="2"/>
  <c r="AL860" i="2"/>
  <c r="AL861" i="2"/>
  <c r="AL862" i="2"/>
  <c r="AL863" i="2"/>
  <c r="AL864" i="2"/>
  <c r="AL865" i="2"/>
  <c r="AL866" i="2"/>
  <c r="AL867" i="2"/>
  <c r="AL868" i="2"/>
  <c r="AL869" i="2"/>
  <c r="AL870" i="2"/>
  <c r="AL871" i="2"/>
  <c r="AL872" i="2"/>
  <c r="AL873" i="2"/>
  <c r="AL874" i="2"/>
  <c r="AL875" i="2"/>
  <c r="AL876" i="2"/>
  <c r="AL877" i="2"/>
  <c r="AL878" i="2"/>
  <c r="AL879" i="2"/>
  <c r="AL880" i="2"/>
  <c r="AL881" i="2"/>
  <c r="AL882" i="2"/>
  <c r="AL883" i="2"/>
  <c r="AL884" i="2"/>
  <c r="AL885" i="2"/>
  <c r="AL886" i="2"/>
  <c r="AL887" i="2"/>
  <c r="AL888" i="2"/>
  <c r="AL889" i="2"/>
  <c r="AL890" i="2"/>
  <c r="AL891" i="2"/>
  <c r="AL892" i="2"/>
  <c r="AL893" i="2"/>
  <c r="AL894" i="2"/>
  <c r="AL895" i="2"/>
  <c r="AL896" i="2"/>
  <c r="AL897" i="2"/>
  <c r="AL898" i="2"/>
  <c r="AL899" i="2"/>
  <c r="AL900" i="2"/>
  <c r="AL901" i="2"/>
  <c r="AL902" i="2"/>
  <c r="AL903" i="2"/>
  <c r="AL904" i="2"/>
  <c r="AL905" i="2"/>
  <c r="AL906" i="2"/>
  <c r="AL907" i="2"/>
  <c r="AL908" i="2"/>
  <c r="AL909" i="2"/>
  <c r="AL910" i="2"/>
  <c r="AL911" i="2"/>
  <c r="AL912" i="2"/>
  <c r="AL913" i="2"/>
  <c r="AL914" i="2"/>
  <c r="AL915" i="2"/>
  <c r="AL916" i="2"/>
  <c r="AL917" i="2"/>
  <c r="AL918" i="2"/>
  <c r="AL919" i="2"/>
  <c r="AL920" i="2"/>
  <c r="AL921" i="2"/>
  <c r="AL922" i="2"/>
  <c r="AL923" i="2"/>
  <c r="AL924" i="2"/>
  <c r="AL925" i="2"/>
  <c r="AL926" i="2"/>
  <c r="AL927" i="2"/>
  <c r="AL928" i="2"/>
  <c r="AL929" i="2"/>
  <c r="AL930" i="2"/>
  <c r="AL931" i="2"/>
  <c r="AL932" i="2"/>
  <c r="AL933" i="2"/>
  <c r="AL934" i="2"/>
  <c r="AL935" i="2"/>
  <c r="AL936" i="2"/>
  <c r="AL937" i="2"/>
  <c r="AL938" i="2"/>
  <c r="AL939" i="2"/>
  <c r="AL940" i="2"/>
  <c r="AL941" i="2"/>
  <c r="AL942" i="2"/>
  <c r="AL943" i="2"/>
  <c r="AL945" i="2"/>
  <c r="AL946" i="2"/>
  <c r="AL947" i="2"/>
  <c r="AL948" i="2"/>
  <c r="AL949" i="2"/>
  <c r="AL950" i="2"/>
  <c r="AL951" i="2"/>
  <c r="AL952" i="2"/>
  <c r="AL953" i="2"/>
  <c r="AL954" i="2"/>
  <c r="AL956" i="2"/>
  <c r="AL957" i="2"/>
  <c r="AL958" i="2"/>
  <c r="AL959" i="2"/>
  <c r="AL960" i="2"/>
  <c r="AL961" i="2"/>
  <c r="AL962" i="2"/>
  <c r="AL963" i="2"/>
  <c r="AL964" i="2"/>
  <c r="AL965" i="2"/>
  <c r="AL966" i="2"/>
  <c r="AL967" i="2"/>
  <c r="AL968" i="2"/>
  <c r="AL969" i="2"/>
  <c r="AL970" i="2"/>
  <c r="AL971" i="2"/>
  <c r="AL972" i="2"/>
  <c r="AL973" i="2"/>
  <c r="AL975" i="2"/>
  <c r="AL976" i="2"/>
  <c r="AL977" i="2"/>
  <c r="AL978" i="2"/>
  <c r="AL979" i="2"/>
  <c r="AL980" i="2"/>
  <c r="AL981" i="2"/>
  <c r="AL982" i="2"/>
  <c r="AL983" i="2"/>
  <c r="AL984" i="2"/>
  <c r="AL985" i="2"/>
  <c r="AL986" i="2"/>
  <c r="AL987" i="2"/>
  <c r="AL988" i="2"/>
  <c r="AL989" i="2"/>
  <c r="AL990" i="2"/>
  <c r="AL991" i="2"/>
  <c r="AL992" i="2"/>
  <c r="AL994" i="2"/>
  <c r="AL995" i="2"/>
  <c r="AL996" i="2"/>
  <c r="AL997" i="2"/>
  <c r="AL998" i="2"/>
  <c r="AL999" i="2"/>
  <c r="AL1000" i="2"/>
  <c r="AL1001" i="2"/>
  <c r="AL1002" i="2"/>
  <c r="AL1003" i="2"/>
  <c r="AL1004" i="2"/>
  <c r="AL1006" i="2"/>
  <c r="AL1007" i="2"/>
  <c r="AL1008" i="2"/>
  <c r="AL1009" i="2"/>
  <c r="AL1010" i="2"/>
  <c r="AL1011" i="2"/>
  <c r="AL1012" i="2"/>
  <c r="AL1013" i="2"/>
  <c r="AL1014" i="2"/>
  <c r="AL1015" i="2"/>
  <c r="AL1016" i="2"/>
  <c r="AL1017" i="2"/>
  <c r="AL1020" i="2"/>
  <c r="AL1021" i="2"/>
  <c r="AL1022" i="2"/>
  <c r="AL1023" i="2"/>
  <c r="AL1024" i="2"/>
  <c r="AL1025" i="2"/>
  <c r="AL1026" i="2"/>
  <c r="AL1027" i="2"/>
  <c r="AL1028" i="2"/>
  <c r="AL1029" i="2"/>
  <c r="AL1030" i="2"/>
  <c r="AL1031" i="2"/>
  <c r="AL1032" i="2"/>
  <c r="AL1033" i="2"/>
  <c r="AL1034" i="2"/>
  <c r="AL1035" i="2"/>
  <c r="AL1036" i="2"/>
  <c r="AL1037" i="2"/>
  <c r="AL1038" i="2"/>
  <c r="AL1039" i="2"/>
  <c r="AL1041" i="2"/>
  <c r="AL1042" i="2"/>
  <c r="AL1043" i="2"/>
  <c r="AL1044" i="2"/>
  <c r="AL1046" i="2"/>
  <c r="AL1047" i="2"/>
  <c r="AL1048" i="2"/>
  <c r="AL1049" i="2"/>
  <c r="AL1051" i="2"/>
  <c r="AL1052" i="2"/>
  <c r="AL1053" i="2"/>
  <c r="AL1054" i="2"/>
  <c r="AL1055" i="2"/>
  <c r="AL1056" i="2"/>
  <c r="AL1057" i="2"/>
  <c r="AL1058" i="2"/>
  <c r="AL1059" i="2"/>
  <c r="AL1060" i="2"/>
  <c r="AL1061" i="2"/>
  <c r="AL1063" i="2"/>
  <c r="AL1064" i="2"/>
  <c r="AL1065" i="2"/>
  <c r="AL1066" i="2"/>
  <c r="AL1070" i="2"/>
  <c r="AL1071" i="2"/>
  <c r="AL1072" i="2"/>
  <c r="AL1073" i="2"/>
  <c r="AL1074" i="2"/>
  <c r="AL1075" i="2"/>
  <c r="AL1076" i="2"/>
  <c r="AL1077" i="2"/>
  <c r="AL1078" i="2"/>
  <c r="AL1079" i="2"/>
  <c r="AL1080" i="2"/>
  <c r="AL1081" i="2"/>
  <c r="AL1082" i="2"/>
  <c r="AL1085" i="2"/>
  <c r="AL1086" i="2"/>
  <c r="AL1087" i="2"/>
  <c r="AL1088" i="2"/>
  <c r="AL1089" i="2"/>
  <c r="AL1090" i="2"/>
  <c r="AL1092" i="2"/>
  <c r="AL1093" i="2"/>
  <c r="AL1094" i="2"/>
  <c r="AL1095" i="2"/>
  <c r="AL1096" i="2"/>
  <c r="AL1097" i="2"/>
  <c r="AL1098" i="2"/>
  <c r="AL1099" i="2"/>
  <c r="AL1100" i="2"/>
  <c r="AL1101" i="2"/>
  <c r="AL1105" i="2"/>
  <c r="AL1106" i="2"/>
  <c r="AL1107" i="2"/>
  <c r="AL1108" i="2"/>
  <c r="AL1109" i="2"/>
  <c r="AL1110" i="2"/>
  <c r="AL1111" i="2"/>
  <c r="AL1112" i="2"/>
  <c r="AL1113" i="2"/>
  <c r="AL1114" i="2"/>
  <c r="AL1115" i="2"/>
  <c r="AL1116" i="2"/>
  <c r="AL1117" i="2"/>
  <c r="AL1118" i="2"/>
  <c r="AL1119" i="2"/>
  <c r="AL1122" i="2"/>
  <c r="AL1123" i="2"/>
  <c r="AL1124" i="2"/>
  <c r="AL1125" i="2"/>
  <c r="AL1126" i="2"/>
  <c r="AL1127" i="2"/>
  <c r="AL1128" i="2"/>
  <c r="AL1129" i="2"/>
  <c r="AL1130" i="2"/>
  <c r="AL1131" i="2"/>
  <c r="AL1132" i="2"/>
  <c r="AL1133" i="2"/>
  <c r="AL1134" i="2"/>
  <c r="AL1135" i="2"/>
  <c r="AL1136" i="2"/>
  <c r="AL1140" i="2"/>
  <c r="AL1141" i="2"/>
  <c r="AL1142" i="2"/>
  <c r="AL1143" i="2"/>
  <c r="AL1144" i="2"/>
  <c r="AL1145" i="2"/>
  <c r="AL1146" i="2"/>
  <c r="AL1147" i="2"/>
  <c r="AL1148" i="2"/>
  <c r="AL1149" i="2"/>
  <c r="AL1150" i="2"/>
  <c r="AL1151" i="2"/>
  <c r="AL1152" i="2"/>
  <c r="AL1153" i="2"/>
  <c r="AL1157" i="2"/>
  <c r="AL1158" i="2"/>
  <c r="AL1159" i="2"/>
  <c r="AL1160" i="2"/>
  <c r="AL1161" i="2"/>
  <c r="AL1162" i="2"/>
  <c r="AL1163" i="2"/>
  <c r="AL1164" i="2"/>
  <c r="AL1165" i="2"/>
  <c r="AL1169" i="2"/>
  <c r="AL1170" i="2"/>
  <c r="AL1171" i="2"/>
  <c r="AL1172" i="2"/>
  <c r="AL1173" i="2"/>
  <c r="AL1174" i="2"/>
  <c r="AL1175" i="2"/>
  <c r="AL1176" i="2"/>
  <c r="AL1177" i="2"/>
  <c r="AL1178" i="2"/>
  <c r="AL1179" i="2"/>
  <c r="AL1180" i="2"/>
  <c r="AL1183" i="2"/>
  <c r="AL1184" i="2"/>
  <c r="AL1185" i="2"/>
  <c r="AL1186" i="2"/>
  <c r="AL1187" i="2"/>
  <c r="AL1188" i="2"/>
  <c r="AL1189" i="2"/>
  <c r="AL1190" i="2"/>
  <c r="AL1191" i="2"/>
  <c r="AL1192" i="2"/>
  <c r="AL1196" i="2"/>
  <c r="AL1197" i="2"/>
  <c r="AL1198" i="2"/>
  <c r="AL1199" i="2"/>
  <c r="AL1200" i="2"/>
  <c r="AL1201" i="2"/>
  <c r="AL1202" i="2"/>
  <c r="AL1204" i="2"/>
  <c r="AL1205" i="2"/>
  <c r="AL1206" i="2"/>
  <c r="AL1207" i="2"/>
  <c r="AL1208" i="2"/>
  <c r="AL1209" i="2"/>
  <c r="AL1210" i="2"/>
  <c r="AL1214" i="2"/>
  <c r="AL1215" i="2"/>
  <c r="AL1216" i="2"/>
  <c r="AL1217" i="2"/>
  <c r="AL1218" i="2"/>
  <c r="AL1219" i="2"/>
  <c r="AL1220" i="2"/>
  <c r="AL1221" i="2"/>
  <c r="AL1222" i="2"/>
  <c r="AL1223" i="2"/>
  <c r="AL1224" i="2"/>
  <c r="AL1225" i="2"/>
  <c r="AL1228" i="2"/>
  <c r="AL1229" i="2"/>
  <c r="AL1230" i="2"/>
  <c r="AL1231" i="2"/>
  <c r="AL1232" i="2"/>
  <c r="AL1233" i="2"/>
  <c r="AL1234" i="2"/>
  <c r="AL1235" i="2"/>
  <c r="AL1236" i="2"/>
  <c r="AL1237" i="2"/>
  <c r="AL1238" i="2"/>
  <c r="AL1239" i="2"/>
  <c r="AL1240" i="2"/>
  <c r="AL1241" i="2"/>
  <c r="AL1242" i="2"/>
  <c r="AL1243" i="2"/>
  <c r="AL1247" i="2"/>
  <c r="AL1248" i="2"/>
  <c r="AL1249" i="2"/>
  <c r="AL1250" i="2"/>
  <c r="AL1251" i="2"/>
  <c r="AL1252" i="2"/>
  <c r="AL1253" i="2"/>
  <c r="AL1254" i="2"/>
  <c r="AL1255" i="2"/>
  <c r="AL1256" i="2"/>
  <c r="AL1257" i="2"/>
  <c r="AL1258" i="2"/>
  <c r="AL1259" i="2"/>
  <c r="AL1260" i="2"/>
  <c r="AL1261" i="2"/>
  <c r="AL1262" i="2"/>
  <c r="AL1264" i="2"/>
  <c r="AL1265" i="2"/>
  <c r="AL1266" i="2"/>
  <c r="AL1267" i="2"/>
  <c r="AL1268" i="2"/>
  <c r="AL1269" i="2"/>
  <c r="AL1270" i="2"/>
  <c r="AL1271" i="2"/>
  <c r="AL1272" i="2"/>
  <c r="AL1273" i="2"/>
  <c r="AL1274" i="2"/>
  <c r="AL1275" i="2"/>
  <c r="AL1276" i="2"/>
  <c r="AL1277" i="2"/>
  <c r="AL1278" i="2"/>
  <c r="AL1279" i="2"/>
  <c r="AL1280" i="2"/>
  <c r="AL1281" i="2"/>
  <c r="AL1285" i="2"/>
  <c r="AL1286" i="2"/>
  <c r="AL1287" i="2"/>
  <c r="AL1288" i="2"/>
  <c r="AL1289" i="2"/>
  <c r="AL1290" i="2"/>
  <c r="AL1291" i="2"/>
  <c r="AL1292" i="2"/>
  <c r="AL1293" i="2"/>
  <c r="AL1294" i="2"/>
  <c r="AL1295" i="2"/>
  <c r="AL1296" i="2"/>
  <c r="AL1297" i="2"/>
  <c r="AL1298" i="2"/>
  <c r="AL1299" i="2"/>
  <c r="AL1300" i="2"/>
  <c r="AL1301" i="2"/>
  <c r="AL1302" i="2"/>
  <c r="AL1303" i="2"/>
  <c r="AL1305" i="2"/>
  <c r="AL1306" i="2"/>
  <c r="AL1307" i="2"/>
  <c r="AL1308" i="2"/>
  <c r="AL1309" i="2"/>
  <c r="AL1310" i="2"/>
  <c r="AL1311" i="2"/>
  <c r="AL1312" i="2"/>
  <c r="AL1313" i="2"/>
  <c r="AL1314" i="2"/>
  <c r="AL1315" i="2"/>
  <c r="AL1317" i="2"/>
  <c r="AL1318" i="2"/>
  <c r="AL1319" i="2"/>
  <c r="AL1320" i="2"/>
  <c r="AL1321" i="2"/>
  <c r="AL1322" i="2"/>
  <c r="AL1323" i="2"/>
  <c r="AL1324" i="2"/>
  <c r="AL1325" i="2"/>
  <c r="AL1326" i="2"/>
  <c r="AL1327" i="2"/>
  <c r="AL1328" i="2"/>
  <c r="AL1329" i="2"/>
  <c r="AL1330" i="2"/>
  <c r="AL1331" i="2"/>
  <c r="AL1332" i="2"/>
  <c r="AL1333" i="2"/>
  <c r="AL1334" i="2"/>
  <c r="AL1335" i="2"/>
  <c r="AL1336" i="2"/>
  <c r="AL1337" i="2"/>
  <c r="AL1339" i="2"/>
  <c r="AL1340" i="2"/>
  <c r="AL1341" i="2"/>
  <c r="AL1342" i="2"/>
  <c r="AL1343" i="2"/>
  <c r="AL1344" i="2"/>
  <c r="AL1345" i="2"/>
  <c r="AL1346" i="2"/>
  <c r="AL1347" i="2"/>
  <c r="AL1348" i="2"/>
  <c r="AL1349" i="2"/>
  <c r="AL1350" i="2"/>
  <c r="AL1351" i="2"/>
  <c r="AL1352" i="2"/>
  <c r="AL1353" i="2"/>
  <c r="AL1354" i="2"/>
  <c r="AL1355" i="2"/>
  <c r="AL1356" i="2"/>
  <c r="AL1357" i="2"/>
  <c r="AL1358" i="2"/>
  <c r="AL1361" i="2"/>
  <c r="AL1362" i="2"/>
  <c r="AL1363" i="2"/>
  <c r="AL1364" i="2"/>
  <c r="AL1365" i="2"/>
  <c r="AL1366" i="2"/>
  <c r="AL1367" i="2"/>
  <c r="AL1368" i="2"/>
  <c r="AL1369" i="2"/>
  <c r="AL1370" i="2"/>
  <c r="AL1371" i="2"/>
  <c r="AL9" i="2"/>
  <c r="AL10" i="2"/>
  <c r="AK9" i="2"/>
  <c r="AK10" i="2"/>
  <c r="AK11" i="2"/>
  <c r="AK12" i="2"/>
  <c r="AK13" i="2"/>
  <c r="AK14" i="2"/>
  <c r="AK15" i="2"/>
  <c r="AK16" i="2"/>
  <c r="AK17" i="2"/>
  <c r="AK18" i="2"/>
  <c r="AK19" i="2"/>
  <c r="AK21" i="2"/>
  <c r="AK22" i="2"/>
  <c r="AK23" i="2"/>
  <c r="AK24" i="2"/>
  <c r="AK25" i="2"/>
  <c r="AK26" i="2"/>
  <c r="AK27" i="2"/>
  <c r="AK28" i="2"/>
  <c r="AK29" i="2"/>
  <c r="AK30" i="2"/>
  <c r="AK31" i="2"/>
  <c r="AK32" i="2"/>
  <c r="AK33" i="2"/>
  <c r="AK34" i="2"/>
  <c r="AK35" i="2"/>
  <c r="AK36" i="2"/>
  <c r="AK37" i="2"/>
  <c r="AK39" i="2"/>
  <c r="AK40" i="2"/>
  <c r="AK41" i="2"/>
  <c r="AK42" i="2"/>
  <c r="AK43" i="2"/>
  <c r="AK44" i="2"/>
  <c r="AK45" i="2"/>
  <c r="AK46" i="2"/>
  <c r="AK47" i="2"/>
  <c r="AK48" i="2"/>
  <c r="AK49" i="2"/>
  <c r="AK50" i="2"/>
  <c r="AK51" i="2"/>
  <c r="AK52" i="2"/>
  <c r="AK53" i="2"/>
  <c r="AK54" i="2"/>
  <c r="AK55" i="2"/>
  <c r="AK56" i="2"/>
  <c r="AK57" i="2"/>
  <c r="AK58" i="2"/>
  <c r="AK59" i="2"/>
  <c r="AK61" i="2"/>
  <c r="AK62" i="2"/>
  <c r="AK63" i="2"/>
  <c r="AK64" i="2"/>
  <c r="AK65" i="2"/>
  <c r="AK66" i="2"/>
  <c r="AK67" i="2"/>
  <c r="AK68" i="2"/>
  <c r="AK69" i="2"/>
  <c r="AK71" i="2"/>
  <c r="AK72" i="2"/>
  <c r="AK73" i="2"/>
  <c r="AK74" i="2"/>
  <c r="AK75" i="2"/>
  <c r="AK76" i="2"/>
  <c r="AK77" i="2"/>
  <c r="AK78" i="2"/>
  <c r="AK79" i="2"/>
  <c r="AK80" i="2"/>
  <c r="AK81" i="2"/>
  <c r="AK82" i="2"/>
  <c r="AK84" i="2"/>
  <c r="AK85" i="2"/>
  <c r="AK86" i="2"/>
  <c r="AK87" i="2"/>
  <c r="AK88" i="2"/>
  <c r="AK89" i="2"/>
  <c r="AK90" i="2"/>
  <c r="AK91" i="2"/>
  <c r="AK93" i="2"/>
  <c r="AK94" i="2"/>
  <c r="AK95" i="2"/>
  <c r="AK96" i="2"/>
  <c r="AK98" i="2"/>
  <c r="AK99" i="2"/>
  <c r="AK100" i="2"/>
  <c r="AK101" i="2"/>
  <c r="AK102" i="2"/>
  <c r="AK103" i="2"/>
  <c r="AK104" i="2"/>
  <c r="AK105" i="2"/>
  <c r="AK107" i="2"/>
  <c r="AK108" i="2"/>
  <c r="AK109" i="2"/>
  <c r="AK110" i="2"/>
  <c r="AK111" i="2"/>
  <c r="AK112" i="2"/>
  <c r="AK113" i="2"/>
  <c r="AK114" i="2"/>
  <c r="AK115" i="2"/>
  <c r="AK116" i="2"/>
  <c r="AK117" i="2"/>
  <c r="AK118" i="2"/>
  <c r="AK120" i="2"/>
  <c r="AK121" i="2"/>
  <c r="AK122" i="2"/>
  <c r="AK123" i="2"/>
  <c r="AK124" i="2"/>
  <c r="AK125" i="2"/>
  <c r="AK126" i="2"/>
  <c r="AK127" i="2"/>
  <c r="AK128" i="2"/>
  <c r="AK129" i="2"/>
  <c r="AK130" i="2"/>
  <c r="AK131" i="2"/>
  <c r="AK133" i="2"/>
  <c r="AK134" i="2"/>
  <c r="AK135" i="2"/>
  <c r="AK136" i="2"/>
  <c r="AK137" i="2"/>
  <c r="AK138" i="2"/>
  <c r="AK139" i="2"/>
  <c r="AK140" i="2"/>
  <c r="AK141" i="2"/>
  <c r="AK142" i="2"/>
  <c r="AK143" i="2"/>
  <c r="AK144" i="2"/>
  <c r="AK145" i="2"/>
  <c r="AK146" i="2"/>
  <c r="AK147" i="2"/>
  <c r="AK148" i="2"/>
  <c r="AK149" i="2"/>
  <c r="AK150" i="2"/>
  <c r="AK151" i="2"/>
  <c r="AK152" i="2"/>
  <c r="AK153" i="2"/>
  <c r="AK154" i="2"/>
  <c r="AK155" i="2"/>
  <c r="AK156" i="2"/>
  <c r="AK157" i="2"/>
  <c r="AK158" i="2"/>
  <c r="AK159" i="2"/>
  <c r="AK161" i="2"/>
  <c r="AK162" i="2"/>
  <c r="AK163" i="2"/>
  <c r="AK164" i="2"/>
  <c r="AK165" i="2"/>
  <c r="AK166" i="2"/>
  <c r="AK168" i="2"/>
  <c r="AK169" i="2"/>
  <c r="AK170" i="2"/>
  <c r="AK171" i="2"/>
  <c r="AK172" i="2"/>
  <c r="AK173" i="2"/>
  <c r="AK175" i="2"/>
  <c r="AK176" i="2"/>
  <c r="AK177" i="2"/>
  <c r="AK178" i="2"/>
  <c r="AK179" i="2"/>
  <c r="AK180" i="2"/>
  <c r="AK181" i="2"/>
  <c r="AK182" i="2"/>
  <c r="AK183" i="2"/>
  <c r="AK184" i="2"/>
  <c r="AK186" i="2"/>
  <c r="AK187" i="2"/>
  <c r="AK188" i="2"/>
  <c r="AK189" i="2"/>
  <c r="AK190" i="2"/>
  <c r="AK191" i="2"/>
  <c r="AK192" i="2"/>
  <c r="AK193" i="2"/>
  <c r="AK194" i="2"/>
  <c r="AK195" i="2"/>
  <c r="AK197" i="2"/>
  <c r="AK198" i="2"/>
  <c r="AK199" i="2"/>
  <c r="AK200" i="2"/>
  <c r="AK201" i="2"/>
  <c r="AK202" i="2"/>
  <c r="AK203" i="2"/>
  <c r="AK204" i="2"/>
  <c r="AK206" i="2"/>
  <c r="AK207" i="2"/>
  <c r="AK208" i="2"/>
  <c r="AK209" i="2"/>
  <c r="AK210" i="2"/>
  <c r="AK212" i="2"/>
  <c r="AK213" i="2"/>
  <c r="AK214" i="2"/>
  <c r="AK215" i="2"/>
  <c r="AK216" i="2"/>
  <c r="AK217" i="2"/>
  <c r="AK219" i="2"/>
  <c r="AK220" i="2"/>
  <c r="AK221" i="2"/>
  <c r="AK222" i="2"/>
  <c r="AK223" i="2"/>
  <c r="AK224" i="2"/>
  <c r="AK226" i="2"/>
  <c r="AK227" i="2"/>
  <c r="AK228" i="2"/>
  <c r="AK229" i="2"/>
  <c r="AK230" i="2"/>
  <c r="AK232" i="2"/>
  <c r="AK233" i="2"/>
  <c r="AK234" i="2"/>
  <c r="AK235" i="2"/>
  <c r="AK236" i="2"/>
  <c r="AK239" i="2"/>
  <c r="AL239" i="2" s="1"/>
  <c r="AK240" i="2"/>
  <c r="AK241" i="2"/>
  <c r="AK242" i="2"/>
  <c r="AK243" i="2"/>
  <c r="AK244" i="2"/>
  <c r="AK245" i="2"/>
  <c r="AK246" i="2"/>
  <c r="AK247" i="2"/>
  <c r="AK248" i="2"/>
  <c r="AK249" i="2"/>
  <c r="AK252" i="2"/>
  <c r="AL252" i="2" s="1"/>
  <c r="AK253" i="2"/>
  <c r="AK254" i="2"/>
  <c r="AK255" i="2"/>
  <c r="AK256" i="2"/>
  <c r="AK257" i="2"/>
  <c r="AK260" i="2"/>
  <c r="AL260" i="2" s="1"/>
  <c r="AK261" i="2"/>
  <c r="AK262" i="2"/>
  <c r="AK263" i="2"/>
  <c r="AK264" i="2"/>
  <c r="AK265" i="2"/>
  <c r="AK266" i="2"/>
  <c r="AK267" i="2"/>
  <c r="AK268" i="2"/>
  <c r="AK269" i="2"/>
  <c r="AK270" i="2"/>
  <c r="AK271" i="2"/>
  <c r="AK273" i="2"/>
  <c r="AL273" i="2" s="1"/>
  <c r="AK274" i="2"/>
  <c r="AK275" i="2"/>
  <c r="AK276" i="2"/>
  <c r="AK277" i="2"/>
  <c r="AK278" i="2"/>
  <c r="AK279" i="2"/>
  <c r="AK280" i="2"/>
  <c r="AK281" i="2"/>
  <c r="AK282" i="2"/>
  <c r="AK283" i="2"/>
  <c r="AK285" i="2"/>
  <c r="AK286" i="2"/>
  <c r="AK287" i="2"/>
  <c r="AK288" i="2"/>
  <c r="AK289" i="2"/>
  <c r="AK290" i="2"/>
  <c r="AK293" i="2"/>
  <c r="AL293" i="2" s="1"/>
  <c r="AK294" i="2"/>
  <c r="AK295" i="2"/>
  <c r="AK296" i="2"/>
  <c r="AK297" i="2"/>
  <c r="AK298" i="2"/>
  <c r="AK299" i="2"/>
  <c r="AK300" i="2"/>
  <c r="AK301" i="2"/>
  <c r="AK302" i="2"/>
  <c r="AK303" i="2"/>
  <c r="AK304" i="2"/>
  <c r="AK305" i="2"/>
  <c r="AK306" i="2"/>
  <c r="AK309" i="2"/>
  <c r="AL309" i="2" s="1"/>
  <c r="AK310" i="2"/>
  <c r="AK311" i="2"/>
  <c r="AK312" i="2"/>
  <c r="AK313" i="2"/>
  <c r="AK314" i="2"/>
  <c r="AK315" i="2"/>
  <c r="AK318" i="2"/>
  <c r="AL318" i="2" s="1"/>
  <c r="AK319" i="2"/>
  <c r="AK320" i="2"/>
  <c r="AK321" i="2"/>
  <c r="AK322" i="2"/>
  <c r="AK323" i="2"/>
  <c r="AK324" i="2"/>
  <c r="AK325" i="2"/>
  <c r="AK326" i="2"/>
  <c r="AK327" i="2"/>
  <c r="AK330" i="2"/>
  <c r="AL330" i="2" s="1"/>
  <c r="AK331" i="2"/>
  <c r="AK332" i="2"/>
  <c r="AK333" i="2"/>
  <c r="AK334" i="2"/>
  <c r="AK335" i="2"/>
  <c r="AK336" i="2"/>
  <c r="AK337" i="2"/>
  <c r="AK338" i="2"/>
  <c r="AK339" i="2"/>
  <c r="AK341" i="2"/>
  <c r="AK342" i="2"/>
  <c r="AK343" i="2"/>
  <c r="AK344" i="2"/>
  <c r="AK345" i="2"/>
  <c r="AK346" i="2"/>
  <c r="AK347" i="2"/>
  <c r="AK348" i="2"/>
  <c r="AK349" i="2"/>
  <c r="AK350" i="2"/>
  <c r="AK351" i="2"/>
  <c r="AK352" i="2"/>
  <c r="AK353" i="2"/>
  <c r="AK354" i="2"/>
  <c r="AK355" i="2"/>
  <c r="AK356" i="2"/>
  <c r="AK357" i="2"/>
  <c r="AK358" i="2"/>
  <c r="AK359" i="2"/>
  <c r="AK360" i="2"/>
  <c r="AK361" i="2"/>
  <c r="AK362" i="2"/>
  <c r="AK363" i="2"/>
  <c r="AK364" i="2"/>
  <c r="AK366" i="2"/>
  <c r="AK367" i="2"/>
  <c r="AK368" i="2"/>
  <c r="AK369" i="2"/>
  <c r="AK370" i="2"/>
  <c r="AK371" i="2"/>
  <c r="AK372" i="2"/>
  <c r="AK373" i="2"/>
  <c r="AK374" i="2"/>
  <c r="AK375" i="2"/>
  <c r="AK376" i="2"/>
  <c r="AK377" i="2"/>
  <c r="AK378" i="2"/>
  <c r="AK379" i="2"/>
  <c r="AK380" i="2"/>
  <c r="AK381" i="2"/>
  <c r="AK382" i="2"/>
  <c r="AK383" i="2"/>
  <c r="AK384" i="2"/>
  <c r="AK385" i="2"/>
  <c r="AK386" i="2"/>
  <c r="AK387" i="2"/>
  <c r="AK388" i="2"/>
  <c r="AK389" i="2"/>
  <c r="AK390" i="2"/>
  <c r="AK391" i="2"/>
  <c r="AK392" i="2"/>
  <c r="AK393" i="2"/>
  <c r="AK394" i="2"/>
  <c r="AK395" i="2"/>
  <c r="AK396" i="2"/>
  <c r="AK397" i="2"/>
  <c r="AK398" i="2"/>
  <c r="AK399" i="2"/>
  <c r="AK402" i="2"/>
  <c r="AL402" i="2" s="1"/>
  <c r="AK403" i="2"/>
  <c r="AK404" i="2"/>
  <c r="AK405" i="2"/>
  <c r="AK406" i="2"/>
  <c r="AK407" i="2"/>
  <c r="AK408" i="2"/>
  <c r="AK409" i="2"/>
  <c r="AK410" i="2"/>
  <c r="AK411" i="2"/>
  <c r="AK412" i="2"/>
  <c r="AK413" i="2"/>
  <c r="AK414" i="2"/>
  <c r="AK415" i="2"/>
  <c r="AK416" i="2"/>
  <c r="AK419" i="2"/>
  <c r="AL419" i="2" s="1"/>
  <c r="AK420" i="2"/>
  <c r="AK421" i="2"/>
  <c r="AK422" i="2"/>
  <c r="AK423" i="2"/>
  <c r="AK424" i="2"/>
  <c r="AK425" i="2"/>
  <c r="AK426" i="2"/>
  <c r="AK427" i="2"/>
  <c r="AK428" i="2"/>
  <c r="AK429" i="2"/>
  <c r="AK430" i="2"/>
  <c r="AK431" i="2"/>
  <c r="AK432" i="2"/>
  <c r="AK433" i="2"/>
  <c r="AK434" i="2"/>
  <c r="AK435" i="2"/>
  <c r="AK436" i="2"/>
  <c r="AK438" i="2"/>
  <c r="AL438" i="2" s="1"/>
  <c r="AK439" i="2"/>
  <c r="AK440" i="2"/>
  <c r="AK441" i="2"/>
  <c r="AK442" i="2"/>
  <c r="AK443" i="2"/>
  <c r="AK444" i="2"/>
  <c r="AK445" i="2"/>
  <c r="AK446" i="2"/>
  <c r="AK447" i="2"/>
  <c r="AK448" i="2"/>
  <c r="AK449" i="2"/>
  <c r="AK450" i="2"/>
  <c r="AK451" i="2"/>
  <c r="AK452" i="2"/>
  <c r="AK453" i="2"/>
  <c r="AK456" i="2"/>
  <c r="AL456" i="2" s="1"/>
  <c r="AK457" i="2"/>
  <c r="AK458" i="2"/>
  <c r="AK459" i="2"/>
  <c r="AK460" i="2"/>
  <c r="AK461" i="2"/>
  <c r="AK462" i="2"/>
  <c r="AK463" i="2"/>
  <c r="AK464" i="2"/>
  <c r="AK465" i="2"/>
  <c r="AK466" i="2"/>
  <c r="AK467" i="2"/>
  <c r="AK470" i="2"/>
  <c r="AL470" i="2" s="1"/>
  <c r="AK471" i="2"/>
  <c r="AK472" i="2"/>
  <c r="AK473" i="2"/>
  <c r="AK474" i="2"/>
  <c r="AK475" i="2"/>
  <c r="AK476" i="2"/>
  <c r="AK477" i="2"/>
  <c r="AK478" i="2"/>
  <c r="AK479" i="2"/>
  <c r="AK480" i="2"/>
  <c r="AK481" i="2"/>
  <c r="AK482" i="2"/>
  <c r="AK483" i="2"/>
  <c r="AK484" i="2"/>
  <c r="AK487" i="2"/>
  <c r="AL487" i="2" s="1"/>
  <c r="AK488" i="2"/>
  <c r="AK489" i="2"/>
  <c r="AK490" i="2"/>
  <c r="AK491" i="2"/>
  <c r="AK492" i="2"/>
  <c r="AK493" i="2"/>
  <c r="AK494" i="2"/>
  <c r="AK495" i="2"/>
  <c r="AK496" i="2"/>
  <c r="AK499" i="2"/>
  <c r="AL499" i="2" s="1"/>
  <c r="AK500" i="2"/>
  <c r="AK501" i="2"/>
  <c r="AK502" i="2"/>
  <c r="AK503" i="2"/>
  <c r="AK504" i="2"/>
  <c r="AK505" i="2"/>
  <c r="AK506" i="2"/>
  <c r="AK507" i="2"/>
  <c r="AK508" i="2"/>
  <c r="AK509" i="2"/>
  <c r="AK510" i="2"/>
  <c r="AK511" i="2"/>
  <c r="AK512" i="2"/>
  <c r="AK513" i="2"/>
  <c r="AK516" i="2"/>
  <c r="AL516" i="2" s="1"/>
  <c r="AK517" i="2"/>
  <c r="AK518" i="2"/>
  <c r="AK519" i="2"/>
  <c r="AK520" i="2"/>
  <c r="AK521" i="2"/>
  <c r="AK522" i="2"/>
  <c r="AK523" i="2"/>
  <c r="AK524" i="2"/>
  <c r="AK525" i="2"/>
  <c r="AK526" i="2"/>
  <c r="AK527" i="2"/>
  <c r="AK528" i="2"/>
  <c r="AK529" i="2"/>
  <c r="AK532" i="2"/>
  <c r="AL532" i="2" s="1"/>
  <c r="AK533" i="2"/>
  <c r="AK534" i="2"/>
  <c r="AK535" i="2"/>
  <c r="AK536" i="2"/>
  <c r="AK537" i="2"/>
  <c r="AK538" i="2"/>
  <c r="AK539" i="2"/>
  <c r="AK540" i="2"/>
  <c r="AK541" i="2"/>
  <c r="AK542" i="2"/>
  <c r="AK543" i="2"/>
  <c r="AK544" i="2"/>
  <c r="AK547" i="2"/>
  <c r="AL547" i="2" s="1"/>
  <c r="AK548" i="2"/>
  <c r="AK549" i="2"/>
  <c r="AK550" i="2"/>
  <c r="AK551" i="2"/>
  <c r="AK552" i="2"/>
  <c r="AK553" i="2"/>
  <c r="AK554" i="2"/>
  <c r="AK555" i="2"/>
  <c r="AK556" i="2"/>
  <c r="AK557" i="2"/>
  <c r="AK558" i="2"/>
  <c r="AK559" i="2"/>
  <c r="AK560" i="2"/>
  <c r="AK561" i="2"/>
  <c r="AK564" i="2"/>
  <c r="AL564" i="2" s="1"/>
  <c r="AK565" i="2"/>
  <c r="AK566" i="2"/>
  <c r="AK567" i="2"/>
  <c r="AK568" i="2"/>
  <c r="AK569" i="2"/>
  <c r="AK570" i="2"/>
  <c r="AK571" i="2"/>
  <c r="AK572" i="2"/>
  <c r="AK573" i="2"/>
  <c r="AK574" i="2"/>
  <c r="AK577" i="2"/>
  <c r="AL577" i="2" s="1"/>
  <c r="AK578" i="2"/>
  <c r="AK579" i="2"/>
  <c r="AK580" i="2"/>
  <c r="AK581" i="2"/>
  <c r="AK582" i="2"/>
  <c r="AK583" i="2"/>
  <c r="AK584" i="2"/>
  <c r="AK585" i="2"/>
  <c r="AK586" i="2"/>
  <c r="AK589" i="2"/>
  <c r="AL589" i="2" s="1"/>
  <c r="AK590" i="2"/>
  <c r="AK591" i="2"/>
  <c r="AK592" i="2"/>
  <c r="AK593" i="2"/>
  <c r="AK594" i="2"/>
  <c r="AK595" i="2"/>
  <c r="AK596" i="2"/>
  <c r="AK597" i="2"/>
  <c r="AK598" i="2"/>
  <c r="AK599" i="2"/>
  <c r="AK600" i="2"/>
  <c r="AK601" i="2"/>
  <c r="AK602" i="2"/>
  <c r="AK603" i="2"/>
  <c r="AK604" i="2"/>
  <c r="AK605" i="2"/>
  <c r="AK606" i="2"/>
  <c r="AK607" i="2"/>
  <c r="AK610" i="2"/>
  <c r="AL610" i="2" s="1"/>
  <c r="AK611" i="2"/>
  <c r="AK612" i="2"/>
  <c r="AK613" i="2"/>
  <c r="AK614" i="2"/>
  <c r="AK615" i="2"/>
  <c r="AK616" i="2"/>
  <c r="AK617" i="2"/>
  <c r="AK618" i="2"/>
  <c r="AK619" i="2"/>
  <c r="AK620" i="2"/>
  <c r="AK621" i="2"/>
  <c r="AK624" i="2"/>
  <c r="AL624" i="2" s="1"/>
  <c r="AK625" i="2"/>
  <c r="AK626" i="2"/>
  <c r="AK627" i="2"/>
  <c r="AK628" i="2"/>
  <c r="AK629" i="2"/>
  <c r="AK630" i="2"/>
  <c r="AK631" i="2"/>
  <c r="AK632" i="2"/>
  <c r="AK633" i="2"/>
  <c r="AK634" i="2"/>
  <c r="AK635" i="2"/>
  <c r="AK636" i="2"/>
  <c r="AK639" i="2"/>
  <c r="AL639" i="2" s="1"/>
  <c r="AK640" i="2"/>
  <c r="AK641" i="2"/>
  <c r="AK642" i="2"/>
  <c r="AK643" i="2"/>
  <c r="AK644" i="2"/>
  <c r="AK645" i="2"/>
  <c r="AK646" i="2"/>
  <c r="AK647" i="2"/>
  <c r="AK648" i="2"/>
  <c r="AK649" i="2"/>
  <c r="AK650" i="2"/>
  <c r="AK651" i="2"/>
  <c r="AK654" i="2"/>
  <c r="AL654" i="2" s="1"/>
  <c r="AK655" i="2"/>
  <c r="AK656" i="2"/>
  <c r="AK657" i="2"/>
  <c r="AK658" i="2"/>
  <c r="AK659" i="2"/>
  <c r="AK660" i="2"/>
  <c r="AK661" i="2"/>
  <c r="AK662" i="2"/>
  <c r="AK663" i="2"/>
  <c r="AK664" i="2"/>
  <c r="AK665" i="2"/>
  <c r="AK666" i="2"/>
  <c r="AK667" i="2"/>
  <c r="AK670" i="2"/>
  <c r="AL670" i="2" s="1"/>
  <c r="AK671" i="2"/>
  <c r="AK672" i="2"/>
  <c r="AK673" i="2"/>
  <c r="AK674" i="2"/>
  <c r="AK675" i="2"/>
  <c r="AK676" i="2"/>
  <c r="AK677" i="2"/>
  <c r="AK678" i="2"/>
  <c r="AK679" i="2"/>
  <c r="AK680" i="2"/>
  <c r="AK681" i="2"/>
  <c r="AK683" i="2"/>
  <c r="AL683" i="2" s="1"/>
  <c r="AK684" i="2"/>
  <c r="AK685" i="2"/>
  <c r="AK686" i="2"/>
  <c r="AK687" i="2"/>
  <c r="AK688" i="2"/>
  <c r="AK689" i="2"/>
  <c r="AK690" i="2"/>
  <c r="AK691" i="2"/>
  <c r="AK692" i="2"/>
  <c r="AK693" i="2"/>
  <c r="AK694" i="2"/>
  <c r="AK695" i="2"/>
  <c r="AK697" i="2"/>
  <c r="AL697" i="2" s="1"/>
  <c r="AK698" i="2"/>
  <c r="AK699" i="2"/>
  <c r="AK700" i="2"/>
  <c r="AK701" i="2"/>
  <c r="AK702" i="2"/>
  <c r="AK703" i="2"/>
  <c r="AK704" i="2"/>
  <c r="AK705" i="2"/>
  <c r="AK706" i="2"/>
  <c r="AK707" i="2"/>
  <c r="AK708" i="2"/>
  <c r="AK709" i="2"/>
  <c r="AK712" i="2"/>
  <c r="AL712" i="2" s="1"/>
  <c r="AK713" i="2"/>
  <c r="AK714" i="2"/>
  <c r="AK715" i="2"/>
  <c r="AK716" i="2"/>
  <c r="AK717" i="2"/>
  <c r="AK718" i="2"/>
  <c r="AK719" i="2"/>
  <c r="AK720" i="2"/>
  <c r="AK721" i="2"/>
  <c r="AK722" i="2"/>
  <c r="AK723" i="2"/>
  <c r="AK725" i="2"/>
  <c r="AL725" i="2" s="1"/>
  <c r="AK726" i="2"/>
  <c r="AK727" i="2"/>
  <c r="AK728" i="2"/>
  <c r="AK729" i="2"/>
  <c r="AK730" i="2"/>
  <c r="AK731" i="2"/>
  <c r="AK732" i="2"/>
  <c r="AK733" i="2"/>
  <c r="AK734" i="2"/>
  <c r="AK735" i="2"/>
  <c r="AK736" i="2"/>
  <c r="AK737" i="2"/>
  <c r="AK740" i="2"/>
  <c r="AL740" i="2" s="1"/>
  <c r="AK741" i="2"/>
  <c r="AK742" i="2"/>
  <c r="AK743" i="2"/>
  <c r="AK744" i="2"/>
  <c r="AK745" i="2"/>
  <c r="AK746" i="2"/>
  <c r="AK747" i="2"/>
  <c r="AK748" i="2"/>
  <c r="AK749" i="2"/>
  <c r="AK750" i="2"/>
  <c r="AK753" i="2"/>
  <c r="AL753" i="2" s="1"/>
  <c r="AK754" i="2"/>
  <c r="AK755" i="2"/>
  <c r="AK756" i="2"/>
  <c r="AK757" i="2"/>
  <c r="AK758" i="2"/>
  <c r="AK759" i="2"/>
  <c r="AK760" i="2"/>
  <c r="AK761" i="2"/>
  <c r="AK762" i="2"/>
  <c r="AK763" i="2"/>
  <c r="AK764" i="2"/>
  <c r="AK765" i="2"/>
  <c r="AK766" i="2"/>
  <c r="AK767" i="2"/>
  <c r="AK768" i="2"/>
  <c r="AK771" i="2"/>
  <c r="AK772" i="2"/>
  <c r="AK773" i="2"/>
  <c r="AK774" i="2"/>
  <c r="AK775" i="2"/>
  <c r="AK776" i="2"/>
  <c r="AK778" i="2"/>
  <c r="AK779" i="2"/>
  <c r="AK780" i="2"/>
  <c r="AK781" i="2"/>
  <c r="AK782" i="2"/>
  <c r="AK783" i="2"/>
  <c r="AK784" i="2"/>
  <c r="AK785" i="2"/>
  <c r="AK786" i="2"/>
  <c r="AK787" i="2"/>
  <c r="AK788" i="2"/>
  <c r="AK790" i="2"/>
  <c r="AL790" i="2" s="1"/>
  <c r="AK791" i="2"/>
  <c r="AK792" i="2"/>
  <c r="AK793" i="2"/>
  <c r="AK794" i="2"/>
  <c r="AK795" i="2"/>
  <c r="AK796" i="2"/>
  <c r="AK797" i="2"/>
  <c r="AK798" i="2"/>
  <c r="AK799" i="2"/>
  <c r="AK800" i="2"/>
  <c r="AK801" i="2"/>
  <c r="AK802" i="2"/>
  <c r="AK803" i="2"/>
  <c r="AK804" i="2"/>
  <c r="AK805" i="2"/>
  <c r="AK806" i="2"/>
  <c r="AK807" i="2"/>
  <c r="AK809" i="2"/>
  <c r="AK810" i="2"/>
  <c r="AK811" i="2"/>
  <c r="AK812" i="2"/>
  <c r="AK813" i="2"/>
  <c r="AK814" i="2"/>
  <c r="AK815" i="2"/>
  <c r="AK818" i="2"/>
  <c r="AL818" i="2" s="1"/>
  <c r="AK819" i="2"/>
  <c r="AK820" i="2"/>
  <c r="AK821" i="2"/>
  <c r="AK822" i="2"/>
  <c r="AK823" i="2"/>
  <c r="AK824" i="2"/>
  <c r="AK825" i="2"/>
  <c r="AK826" i="2"/>
  <c r="AK827" i="2"/>
  <c r="AK828" i="2"/>
  <c r="AK829" i="2"/>
  <c r="AK830" i="2"/>
  <c r="AK831" i="2"/>
  <c r="AK832" i="2"/>
  <c r="AK833" i="2"/>
  <c r="AK834" i="2"/>
  <c r="AK835" i="2"/>
  <c r="AK836" i="2"/>
  <c r="AK837" i="2"/>
  <c r="AK838" i="2"/>
  <c r="AK839" i="2"/>
  <c r="AK840" i="2"/>
  <c r="AK841" i="2"/>
  <c r="AK842" i="2"/>
  <c r="AK843" i="2"/>
  <c r="AK844" i="2"/>
  <c r="AK845" i="2"/>
  <c r="AK846" i="2"/>
  <c r="AK847" i="2"/>
  <c r="AK848" i="2"/>
  <c r="AK849" i="2"/>
  <c r="AK850" i="2"/>
  <c r="AK851" i="2"/>
  <c r="AK852" i="2"/>
  <c r="AK853" i="2"/>
  <c r="AK854" i="2"/>
  <c r="AK855" i="2"/>
  <c r="AK856" i="2"/>
  <c r="AK857" i="2"/>
  <c r="AK858" i="2"/>
  <c r="AK859" i="2"/>
  <c r="AK860" i="2"/>
  <c r="AK861" i="2"/>
  <c r="AK862" i="2"/>
  <c r="AK863" i="2"/>
  <c r="AK864" i="2"/>
  <c r="AK865" i="2"/>
  <c r="AK866" i="2"/>
  <c r="AK867" i="2"/>
  <c r="AK868" i="2"/>
  <c r="AK869" i="2"/>
  <c r="AK870" i="2"/>
  <c r="AK871" i="2"/>
  <c r="AK872" i="2"/>
  <c r="AK873" i="2"/>
  <c r="AK874" i="2"/>
  <c r="AK875" i="2"/>
  <c r="AK876" i="2"/>
  <c r="AK877" i="2"/>
  <c r="AK878" i="2"/>
  <c r="AK879" i="2"/>
  <c r="AK880" i="2"/>
  <c r="AK881" i="2"/>
  <c r="AK882" i="2"/>
  <c r="AK883" i="2"/>
  <c r="AK884" i="2"/>
  <c r="AK885" i="2"/>
  <c r="AK886" i="2"/>
  <c r="AK887" i="2"/>
  <c r="AK888" i="2"/>
  <c r="AK889" i="2"/>
  <c r="AK890" i="2"/>
  <c r="AK891" i="2"/>
  <c r="AK892" i="2"/>
  <c r="AK893" i="2"/>
  <c r="AK894" i="2"/>
  <c r="AK895" i="2"/>
  <c r="AK896" i="2"/>
  <c r="AK897" i="2"/>
  <c r="AK898" i="2"/>
  <c r="AK899" i="2"/>
  <c r="AK900" i="2"/>
  <c r="AK901" i="2"/>
  <c r="AK902" i="2"/>
  <c r="AK903" i="2"/>
  <c r="AK904" i="2"/>
  <c r="AK905" i="2"/>
  <c r="AK906" i="2"/>
  <c r="AK907" i="2"/>
  <c r="AK908" i="2"/>
  <c r="AK909" i="2"/>
  <c r="AK910" i="2"/>
  <c r="AK911" i="2"/>
  <c r="AK912" i="2"/>
  <c r="AK913" i="2"/>
  <c r="AK914" i="2"/>
  <c r="AK915" i="2"/>
  <c r="AK916" i="2"/>
  <c r="AK917" i="2"/>
  <c r="AK918" i="2"/>
  <c r="AK919" i="2"/>
  <c r="AK920" i="2"/>
  <c r="AK921" i="2"/>
  <c r="AK922" i="2"/>
  <c r="AK923" i="2"/>
  <c r="AK924" i="2"/>
  <c r="AK925" i="2"/>
  <c r="AK926" i="2"/>
  <c r="AK927" i="2"/>
  <c r="AK928" i="2"/>
  <c r="AK929" i="2"/>
  <c r="AK930" i="2"/>
  <c r="AK931" i="2"/>
  <c r="AK932" i="2"/>
  <c r="AK933" i="2"/>
  <c r="AK934" i="2"/>
  <c r="AK935" i="2"/>
  <c r="AK936" i="2"/>
  <c r="AK937" i="2"/>
  <c r="AK938" i="2"/>
  <c r="AK939" i="2"/>
  <c r="AK940" i="2"/>
  <c r="AK941" i="2"/>
  <c r="AK942" i="2"/>
  <c r="AK943" i="2"/>
  <c r="AK945" i="2"/>
  <c r="AK946" i="2"/>
  <c r="AK947" i="2"/>
  <c r="AK948" i="2"/>
  <c r="AK949" i="2"/>
  <c r="AK950" i="2"/>
  <c r="AK951" i="2"/>
  <c r="AK952" i="2"/>
  <c r="AK953" i="2"/>
  <c r="AK954" i="2"/>
  <c r="AK956" i="2"/>
  <c r="AK957" i="2"/>
  <c r="AK958" i="2"/>
  <c r="AK959" i="2"/>
  <c r="AK960" i="2"/>
  <c r="AK961" i="2"/>
  <c r="AK962" i="2"/>
  <c r="AK963" i="2"/>
  <c r="AK964" i="2"/>
  <c r="AK965" i="2"/>
  <c r="AK966" i="2"/>
  <c r="AK967" i="2"/>
  <c r="AK968" i="2"/>
  <c r="AK969" i="2"/>
  <c r="AK970" i="2"/>
  <c r="AK971" i="2"/>
  <c r="AK972" i="2"/>
  <c r="AK973" i="2"/>
  <c r="AK975" i="2"/>
  <c r="AK976" i="2"/>
  <c r="AK977" i="2"/>
  <c r="AK978" i="2"/>
  <c r="AK979" i="2"/>
  <c r="AK980" i="2"/>
  <c r="AK981" i="2"/>
  <c r="AK982" i="2"/>
  <c r="AK983" i="2"/>
  <c r="AK984" i="2"/>
  <c r="AK985" i="2"/>
  <c r="AK986" i="2"/>
  <c r="AK987" i="2"/>
  <c r="AK988" i="2"/>
  <c r="AK989" i="2"/>
  <c r="AK990" i="2"/>
  <c r="AK991" i="2"/>
  <c r="AK992" i="2"/>
  <c r="AK994" i="2"/>
  <c r="AK995" i="2"/>
  <c r="AK996" i="2"/>
  <c r="AK997" i="2"/>
  <c r="AK998" i="2"/>
  <c r="AK999" i="2"/>
  <c r="AK1000" i="2"/>
  <c r="AK1001" i="2"/>
  <c r="AK1002" i="2"/>
  <c r="AK1003" i="2"/>
  <c r="AK1004" i="2"/>
  <c r="AK1006" i="2"/>
  <c r="AK1007" i="2"/>
  <c r="AK1008" i="2"/>
  <c r="AK1009" i="2"/>
  <c r="AK1010" i="2"/>
  <c r="AK1011" i="2"/>
  <c r="AK1012" i="2"/>
  <c r="AK1013" i="2"/>
  <c r="AK1014" i="2"/>
  <c r="AK1015" i="2"/>
  <c r="AK1016" i="2"/>
  <c r="AK1017" i="2"/>
  <c r="AK1019" i="2"/>
  <c r="AL1019" i="2" s="1"/>
  <c r="AK1020" i="2"/>
  <c r="AK1021" i="2"/>
  <c r="AK1022" i="2"/>
  <c r="AK1023" i="2"/>
  <c r="AK1024" i="2"/>
  <c r="AK1025" i="2"/>
  <c r="AK1026" i="2"/>
  <c r="AK1027" i="2"/>
  <c r="AK1028" i="2"/>
  <c r="AK1029" i="2"/>
  <c r="AK1030" i="2"/>
  <c r="AK1031" i="2"/>
  <c r="AK1032" i="2"/>
  <c r="AK1033" i="2"/>
  <c r="AK1034" i="2"/>
  <c r="AK1035" i="2"/>
  <c r="AK1036" i="2"/>
  <c r="AK1037" i="2"/>
  <c r="AK1038" i="2"/>
  <c r="AK1039" i="2"/>
  <c r="AK1041" i="2"/>
  <c r="AK1042" i="2"/>
  <c r="AK1043" i="2"/>
  <c r="AK1044" i="2"/>
  <c r="AK1046" i="2"/>
  <c r="AK1047" i="2"/>
  <c r="AK1048" i="2"/>
  <c r="AK1049" i="2"/>
  <c r="AK1051" i="2"/>
  <c r="AK1052" i="2"/>
  <c r="AK1053" i="2"/>
  <c r="AK1054" i="2"/>
  <c r="AK1055" i="2"/>
  <c r="AK1056" i="2"/>
  <c r="AK1057" i="2"/>
  <c r="AK1058" i="2"/>
  <c r="AK1059" i="2"/>
  <c r="AK1060" i="2"/>
  <c r="AK1061" i="2"/>
  <c r="AK1063" i="2"/>
  <c r="AK1064" i="2"/>
  <c r="AK1065" i="2"/>
  <c r="AK1066" i="2"/>
  <c r="AK1069" i="2"/>
  <c r="AL1069" i="2" s="1"/>
  <c r="AK1070" i="2"/>
  <c r="AK1071" i="2"/>
  <c r="AK1072" i="2"/>
  <c r="AK1073" i="2"/>
  <c r="AK1074" i="2"/>
  <c r="AK1075" i="2"/>
  <c r="AK1076" i="2"/>
  <c r="AK1077" i="2"/>
  <c r="AK1078" i="2"/>
  <c r="AK1079" i="2"/>
  <c r="AK1080" i="2"/>
  <c r="AK1081" i="2"/>
  <c r="AK1082" i="2"/>
  <c r="AK1085" i="2"/>
  <c r="AK1086" i="2"/>
  <c r="AK1087" i="2"/>
  <c r="AK1088" i="2"/>
  <c r="AK1089" i="2"/>
  <c r="AK1090" i="2"/>
  <c r="AK1092" i="2"/>
  <c r="AK1093" i="2"/>
  <c r="AK1094" i="2"/>
  <c r="AK1095" i="2"/>
  <c r="AK1096" i="2"/>
  <c r="AK1097" i="2"/>
  <c r="AK1098" i="2"/>
  <c r="AK1099" i="2"/>
  <c r="AK1100" i="2"/>
  <c r="AK1101" i="2"/>
  <c r="AK1104" i="2"/>
  <c r="AL1104" i="2" s="1"/>
  <c r="AK1105" i="2"/>
  <c r="AK1106" i="2"/>
  <c r="AK1107" i="2"/>
  <c r="AK1108" i="2"/>
  <c r="AK1109" i="2"/>
  <c r="AK1110" i="2"/>
  <c r="AK1111" i="2"/>
  <c r="AK1112" i="2"/>
  <c r="AK1113" i="2"/>
  <c r="AK1114" i="2"/>
  <c r="AK1115" i="2"/>
  <c r="AK1116" i="2"/>
  <c r="AK1117" i="2"/>
  <c r="AK1118" i="2"/>
  <c r="AK1119" i="2"/>
  <c r="AK1121" i="2"/>
  <c r="AL1121" i="2" s="1"/>
  <c r="AK1122" i="2"/>
  <c r="AK1123" i="2"/>
  <c r="AK1124" i="2"/>
  <c r="AK1125" i="2"/>
  <c r="AK1126" i="2"/>
  <c r="AK1127" i="2"/>
  <c r="AK1128" i="2"/>
  <c r="AK1129" i="2"/>
  <c r="AK1130" i="2"/>
  <c r="AK1131" i="2"/>
  <c r="AK1132" i="2"/>
  <c r="AK1133" i="2"/>
  <c r="AK1134" i="2"/>
  <c r="AK1135" i="2"/>
  <c r="AK1136" i="2"/>
  <c r="AK1139" i="2"/>
  <c r="AL1139" i="2" s="1"/>
  <c r="AK1140" i="2"/>
  <c r="AK1141" i="2"/>
  <c r="AK1142" i="2"/>
  <c r="AK1143" i="2"/>
  <c r="AK1144" i="2"/>
  <c r="AK1145" i="2"/>
  <c r="AK1146" i="2"/>
  <c r="AK1147" i="2"/>
  <c r="AK1148" i="2"/>
  <c r="AK1149" i="2"/>
  <c r="AK1150" i="2"/>
  <c r="AK1151" i="2"/>
  <c r="AK1152" i="2"/>
  <c r="AK1153" i="2"/>
  <c r="AK1156" i="2"/>
  <c r="AL1156" i="2" s="1"/>
  <c r="AK1157" i="2"/>
  <c r="AK1158" i="2"/>
  <c r="AK1159" i="2"/>
  <c r="AK1160" i="2"/>
  <c r="AK1161" i="2"/>
  <c r="AK1162" i="2"/>
  <c r="AK1163" i="2"/>
  <c r="AK1164" i="2"/>
  <c r="AK1165" i="2"/>
  <c r="AK1168" i="2"/>
  <c r="AL1168" i="2" s="1"/>
  <c r="AK1169" i="2"/>
  <c r="AK1170" i="2"/>
  <c r="AK1171" i="2"/>
  <c r="AK1172" i="2"/>
  <c r="AK1173" i="2"/>
  <c r="AK1174" i="2"/>
  <c r="AK1175" i="2"/>
  <c r="AK1176" i="2"/>
  <c r="AK1177" i="2"/>
  <c r="AK1178" i="2"/>
  <c r="AK1179" i="2"/>
  <c r="AK1180" i="2"/>
  <c r="AK1182" i="2"/>
  <c r="AL1182" i="2" s="1"/>
  <c r="AK1183" i="2"/>
  <c r="AK1184" i="2"/>
  <c r="AK1185" i="2"/>
  <c r="AK1186" i="2"/>
  <c r="AK1187" i="2"/>
  <c r="AK1188" i="2"/>
  <c r="AK1189" i="2"/>
  <c r="AK1190" i="2"/>
  <c r="AK1191" i="2"/>
  <c r="AK1192" i="2"/>
  <c r="AK1195" i="2"/>
  <c r="AL1195" i="2" s="1"/>
  <c r="AK1196" i="2"/>
  <c r="AK1197" i="2"/>
  <c r="AK1198" i="2"/>
  <c r="AK1199" i="2"/>
  <c r="AK1200" i="2"/>
  <c r="AK1201" i="2"/>
  <c r="AK1202" i="2"/>
  <c r="AK1204" i="2"/>
  <c r="AK1205" i="2"/>
  <c r="AK1206" i="2"/>
  <c r="AK1207" i="2"/>
  <c r="AK1208" i="2"/>
  <c r="AK1209" i="2"/>
  <c r="AK1210" i="2"/>
  <c r="AK1213" i="2"/>
  <c r="AL1213" i="2" s="1"/>
  <c r="AK1214" i="2"/>
  <c r="AK1215" i="2"/>
  <c r="AK1216" i="2"/>
  <c r="AK1217" i="2"/>
  <c r="AK1218" i="2"/>
  <c r="AK1219" i="2"/>
  <c r="AK1220" i="2"/>
  <c r="AK1221" i="2"/>
  <c r="AK1222" i="2"/>
  <c r="AK1223" i="2"/>
  <c r="AK1224" i="2"/>
  <c r="AK1225" i="2"/>
  <c r="AK1227" i="2"/>
  <c r="AL1227" i="2" s="1"/>
  <c r="AK1228" i="2"/>
  <c r="AK1229" i="2"/>
  <c r="AK1230" i="2"/>
  <c r="AK1231" i="2"/>
  <c r="AK1232" i="2"/>
  <c r="AK1233" i="2"/>
  <c r="AK1234" i="2"/>
  <c r="AK1235" i="2"/>
  <c r="AK1236" i="2"/>
  <c r="AK1237" i="2"/>
  <c r="AK1238" i="2"/>
  <c r="AK1239" i="2"/>
  <c r="AK1240" i="2"/>
  <c r="AK1241" i="2"/>
  <c r="AK1242" i="2"/>
  <c r="AK1243" i="2"/>
  <c r="AK1246" i="2"/>
  <c r="AL1246" i="2" s="1"/>
  <c r="AK1247" i="2"/>
  <c r="AK1248" i="2"/>
  <c r="AK1249" i="2"/>
  <c r="AK1250" i="2"/>
  <c r="AK1251" i="2"/>
  <c r="AK1252" i="2"/>
  <c r="AK1253" i="2"/>
  <c r="AK1254" i="2"/>
  <c r="AK1255" i="2"/>
  <c r="AK1256" i="2"/>
  <c r="AK1257" i="2"/>
  <c r="AK1258" i="2"/>
  <c r="AK1259" i="2"/>
  <c r="AK1260" i="2"/>
  <c r="AK1261" i="2"/>
  <c r="AK1262" i="2"/>
  <c r="AK1264" i="2"/>
  <c r="AK1265" i="2"/>
  <c r="AK1266" i="2"/>
  <c r="AK1267" i="2"/>
  <c r="AK1268" i="2"/>
  <c r="AK1269" i="2"/>
  <c r="AK1270" i="2"/>
  <c r="AK1271" i="2"/>
  <c r="AK1272" i="2"/>
  <c r="AK1273" i="2"/>
  <c r="AK1274" i="2"/>
  <c r="AK1275" i="2"/>
  <c r="AK1276" i="2"/>
  <c r="AK1277" i="2"/>
  <c r="AK1278" i="2"/>
  <c r="AK1279" i="2"/>
  <c r="AK1280" i="2"/>
  <c r="AK1281" i="2"/>
  <c r="AK1284" i="2"/>
  <c r="AL1284" i="2" s="1"/>
  <c r="AK1285" i="2"/>
  <c r="AK1286" i="2"/>
  <c r="AK1287" i="2"/>
  <c r="AK1288" i="2"/>
  <c r="AK1289" i="2"/>
  <c r="AK1290" i="2"/>
  <c r="AK1291" i="2"/>
  <c r="AK1292" i="2"/>
  <c r="AK1293" i="2"/>
  <c r="AK1294" i="2"/>
  <c r="AK1295" i="2"/>
  <c r="AK1296" i="2"/>
  <c r="AK1297" i="2"/>
  <c r="AK1298" i="2"/>
  <c r="AK1299" i="2"/>
  <c r="AK1300" i="2"/>
  <c r="AK1301" i="2"/>
  <c r="AK1302" i="2"/>
  <c r="AK1303" i="2"/>
  <c r="AK1305" i="2"/>
  <c r="AK1306" i="2"/>
  <c r="AK1307" i="2"/>
  <c r="AK1308" i="2"/>
  <c r="AK1309" i="2"/>
  <c r="AK1310" i="2"/>
  <c r="AK1311" i="2"/>
  <c r="AK1312" i="2"/>
  <c r="AK1313" i="2"/>
  <c r="AK1314" i="2"/>
  <c r="AK1315" i="2"/>
  <c r="AK1317" i="2"/>
  <c r="AK1318" i="2"/>
  <c r="AK1319" i="2"/>
  <c r="AK1320" i="2"/>
  <c r="AK1321" i="2"/>
  <c r="AK1322" i="2"/>
  <c r="AK1323" i="2"/>
  <c r="AK1324" i="2"/>
  <c r="AK1325" i="2"/>
  <c r="AK1326" i="2"/>
  <c r="AK1327" i="2"/>
  <c r="AK1328" i="2"/>
  <c r="AK1329" i="2"/>
  <c r="AK1330" i="2"/>
  <c r="AK1331" i="2"/>
  <c r="AK1332" i="2"/>
  <c r="AK1333" i="2"/>
  <c r="AK1334" i="2"/>
  <c r="AK1335" i="2"/>
  <c r="AK1336" i="2"/>
  <c r="AK1337" i="2"/>
  <c r="AK1339" i="2"/>
  <c r="AK1340" i="2"/>
  <c r="AK1341" i="2"/>
  <c r="AK1342" i="2"/>
  <c r="AK1343" i="2"/>
  <c r="AK1344" i="2"/>
  <c r="AK1345" i="2"/>
  <c r="AK1346" i="2"/>
  <c r="AK1347" i="2"/>
  <c r="AK1348" i="2"/>
  <c r="AK1349" i="2"/>
  <c r="AK1350" i="2"/>
  <c r="AK1351" i="2"/>
  <c r="AK1352" i="2"/>
  <c r="AK1353" i="2"/>
  <c r="AK1354" i="2"/>
  <c r="AK1355" i="2"/>
  <c r="AK1356" i="2"/>
  <c r="AK1357" i="2"/>
  <c r="AK1358" i="2"/>
  <c r="AK1360" i="2"/>
  <c r="AL1360" i="2" s="1"/>
  <c r="AK1361" i="2"/>
  <c r="AK1362" i="2"/>
  <c r="AK1363" i="2"/>
  <c r="AK1364" i="2"/>
  <c r="AK1365" i="2"/>
  <c r="AK1366" i="2"/>
  <c r="AK1367" i="2"/>
  <c r="AK1368" i="2"/>
  <c r="AK1369" i="2"/>
  <c r="AK1370" i="2"/>
  <c r="AK1371" i="2"/>
  <c r="Z1371" i="2"/>
  <c r="Z33" i="2"/>
  <c r="AA33" i="2" s="1"/>
  <c r="Z34" i="2"/>
  <c r="AA34" i="2" s="1"/>
  <c r="Z35" i="2"/>
  <c r="AA35" i="2" s="1"/>
  <c r="Z36" i="2"/>
  <c r="AA36" i="2" s="1"/>
  <c r="Z37" i="2"/>
  <c r="Z39" i="2"/>
  <c r="AA39" i="2" s="1"/>
  <c r="Z40" i="2"/>
  <c r="AA40" i="2" s="1"/>
  <c r="Z41" i="2"/>
  <c r="Z42" i="2"/>
  <c r="AA42" i="2" s="1"/>
  <c r="Z43" i="2"/>
  <c r="AA43" i="2" s="1"/>
  <c r="Z44" i="2"/>
  <c r="AA44" i="2" s="1"/>
  <c r="Z45" i="2"/>
  <c r="AA45" i="2" s="1"/>
  <c r="Z46" i="2"/>
  <c r="AA46" i="2" s="1"/>
  <c r="Z47" i="2"/>
  <c r="AA47" i="2" s="1"/>
  <c r="Z48" i="2"/>
  <c r="AA48" i="2" s="1"/>
  <c r="Z49" i="2"/>
  <c r="AA49" i="2" s="1"/>
  <c r="Z50" i="2"/>
  <c r="AA50" i="2" s="1"/>
  <c r="Z51" i="2"/>
  <c r="Z52" i="2"/>
  <c r="Z53" i="2"/>
  <c r="Z54" i="2"/>
  <c r="Z55" i="2"/>
  <c r="Z56" i="2"/>
  <c r="Z57" i="2"/>
  <c r="Z58" i="2"/>
  <c r="Z59" i="2"/>
  <c r="Z61" i="2"/>
  <c r="Z62" i="2"/>
  <c r="Z63" i="2"/>
  <c r="Z64" i="2"/>
  <c r="Z65" i="2"/>
  <c r="Z66" i="2"/>
  <c r="Z67" i="2"/>
  <c r="Z68" i="2"/>
  <c r="Z69" i="2"/>
  <c r="Z71" i="2"/>
  <c r="AA71" i="2" s="1"/>
  <c r="Z72" i="2"/>
  <c r="AA72" i="2" s="1"/>
  <c r="Z73" i="2"/>
  <c r="AA73" i="2" s="1"/>
  <c r="Z74" i="2"/>
  <c r="AA74" i="2" s="1"/>
  <c r="Z75" i="2"/>
  <c r="AA75" i="2" s="1"/>
  <c r="Z76" i="2"/>
  <c r="AA76" i="2" s="1"/>
  <c r="Z77" i="2"/>
  <c r="AA77" i="2" s="1"/>
  <c r="Z78" i="2"/>
  <c r="AA78" i="2" s="1"/>
  <c r="Z79" i="2"/>
  <c r="AA79" i="2" s="1"/>
  <c r="Z80" i="2"/>
  <c r="AA80" i="2" s="1"/>
  <c r="Z81" i="2"/>
  <c r="AA81" i="2" s="1"/>
  <c r="Z82" i="2"/>
  <c r="Z84" i="2"/>
  <c r="AA84" i="2" s="1"/>
  <c r="Z85" i="2"/>
  <c r="AA85" i="2" s="1"/>
  <c r="Z86" i="2"/>
  <c r="AA86" i="2" s="1"/>
  <c r="Z87" i="2"/>
  <c r="AA87" i="2" s="1"/>
  <c r="Z88" i="2"/>
  <c r="AA88" i="2" s="1"/>
  <c r="Z89" i="2"/>
  <c r="AA89" i="2" s="1"/>
  <c r="Z90" i="2"/>
  <c r="AA90" i="2" s="1"/>
  <c r="Z91" i="2"/>
  <c r="Z93" i="2"/>
  <c r="AA93" i="2" s="1"/>
  <c r="Z94" i="2"/>
  <c r="AA94" i="2" s="1"/>
  <c r="Z95" i="2"/>
  <c r="AA95" i="2" s="1"/>
  <c r="Z96" i="2"/>
  <c r="Z98" i="2"/>
  <c r="AA98" i="2" s="1"/>
  <c r="Z99" i="2"/>
  <c r="AA99" i="2" s="1"/>
  <c r="Z100" i="2"/>
  <c r="AA100" i="2" s="1"/>
  <c r="Z101" i="2"/>
  <c r="AA101" i="2" s="1"/>
  <c r="Z102" i="2"/>
  <c r="AA102" i="2" s="1"/>
  <c r="Z103" i="2"/>
  <c r="AA103" i="2" s="1"/>
  <c r="Z104" i="2"/>
  <c r="AA104" i="2" s="1"/>
  <c r="Z105" i="2"/>
  <c r="Z107" i="2"/>
  <c r="AA107" i="2" s="1"/>
  <c r="Z108" i="2"/>
  <c r="AA108" i="2" s="1"/>
  <c r="Z109" i="2"/>
  <c r="AA109" i="2" s="1"/>
  <c r="Z110" i="2"/>
  <c r="AA110" i="2" s="1"/>
  <c r="Z111" i="2"/>
  <c r="AA111" i="2" s="1"/>
  <c r="Z112" i="2"/>
  <c r="AA112" i="2" s="1"/>
  <c r="Z113" i="2"/>
  <c r="AA113" i="2" s="1"/>
  <c r="Z114" i="2"/>
  <c r="AA114" i="2" s="1"/>
  <c r="Z115" i="2"/>
  <c r="AA115" i="2" s="1"/>
  <c r="Z116" i="2"/>
  <c r="AA116" i="2" s="1"/>
  <c r="Z117" i="2"/>
  <c r="AA117" i="2" s="1"/>
  <c r="Z118" i="2"/>
  <c r="Z120" i="2"/>
  <c r="Z121" i="2"/>
  <c r="AA121" i="2" s="1"/>
  <c r="Z122" i="2"/>
  <c r="Z123" i="2"/>
  <c r="AA123" i="2" s="1"/>
  <c r="Z124" i="2"/>
  <c r="AA124" i="2" s="1"/>
  <c r="Z125" i="2"/>
  <c r="Z126" i="2"/>
  <c r="AA126" i="2" s="1"/>
  <c r="Z127" i="2"/>
  <c r="Z128" i="2"/>
  <c r="Z129" i="2"/>
  <c r="Z130" i="2"/>
  <c r="Z131" i="2"/>
  <c r="Z133" i="2"/>
  <c r="AA133" i="2" s="1"/>
  <c r="Z134" i="2"/>
  <c r="AA134" i="2" s="1"/>
  <c r="Z135" i="2"/>
  <c r="AA135" i="2" s="1"/>
  <c r="Z136" i="2"/>
  <c r="AA136" i="2" s="1"/>
  <c r="Z137" i="2"/>
  <c r="AA137" i="2" s="1"/>
  <c r="Z138" i="2"/>
  <c r="AA138" i="2" s="1"/>
  <c r="Z139" i="2"/>
  <c r="AA139" i="2" s="1"/>
  <c r="Z140" i="2"/>
  <c r="Z141" i="2"/>
  <c r="Z142" i="2"/>
  <c r="Z143" i="2"/>
  <c r="Z144" i="2"/>
  <c r="Z145" i="2"/>
  <c r="Z146" i="2"/>
  <c r="Z147" i="2"/>
  <c r="Z148" i="2"/>
  <c r="Z149" i="2"/>
  <c r="Z150" i="2"/>
  <c r="Z151" i="2"/>
  <c r="Z152" i="2"/>
  <c r="Z153" i="2"/>
  <c r="Z154" i="2"/>
  <c r="Z155" i="2"/>
  <c r="Z156" i="2"/>
  <c r="Z157" i="2"/>
  <c r="Z158" i="2"/>
  <c r="Z159" i="2"/>
  <c r="Z161" i="2"/>
  <c r="Z162" i="2"/>
  <c r="Z163" i="2"/>
  <c r="Z164" i="2"/>
  <c r="Z165" i="2"/>
  <c r="Z166" i="2"/>
  <c r="Z168" i="2"/>
  <c r="AA168" i="2" s="1"/>
  <c r="Z169" i="2"/>
  <c r="Z170" i="2"/>
  <c r="AA170" i="2" s="1"/>
  <c r="Z171" i="2"/>
  <c r="AA171" i="2" s="1"/>
  <c r="Z172" i="2"/>
  <c r="AA172" i="2" s="1"/>
  <c r="Z173" i="2"/>
  <c r="Z175" i="2"/>
  <c r="AA175" i="2" s="1"/>
  <c r="Z176" i="2"/>
  <c r="AA176" i="2" s="1"/>
  <c r="Z177" i="2"/>
  <c r="AA177" i="2" s="1"/>
  <c r="Z178" i="2"/>
  <c r="AA178" i="2" s="1"/>
  <c r="Z179" i="2"/>
  <c r="AA179" i="2" s="1"/>
  <c r="Z180" i="2"/>
  <c r="AA180" i="2" s="1"/>
  <c r="Z181" i="2"/>
  <c r="AA181" i="2" s="1"/>
  <c r="Z182" i="2"/>
  <c r="AA182" i="2" s="1"/>
  <c r="Z183" i="2"/>
  <c r="AA183" i="2" s="1"/>
  <c r="Z184" i="2"/>
  <c r="Z186" i="2"/>
  <c r="AA186" i="2" s="1"/>
  <c r="Z187" i="2"/>
  <c r="AA187" i="2" s="1"/>
  <c r="Z188" i="2"/>
  <c r="AA188" i="2" s="1"/>
  <c r="Z189" i="2"/>
  <c r="AA189" i="2" s="1"/>
  <c r="Z190" i="2"/>
  <c r="AA190" i="2" s="1"/>
  <c r="Z191" i="2"/>
  <c r="AA191" i="2" s="1"/>
  <c r="Z192" i="2"/>
  <c r="AA192" i="2" s="1"/>
  <c r="Z193" i="2"/>
  <c r="AA193" i="2" s="1"/>
  <c r="Z194" i="2"/>
  <c r="AA194" i="2" s="1"/>
  <c r="Z195" i="2"/>
  <c r="Z197" i="2"/>
  <c r="AA197" i="2" s="1"/>
  <c r="Z198" i="2"/>
  <c r="AA198" i="2" s="1"/>
  <c r="Z199" i="2"/>
  <c r="AA199" i="2" s="1"/>
  <c r="Z200" i="2"/>
  <c r="AA200" i="2" s="1"/>
  <c r="Z201" i="2"/>
  <c r="AA201" i="2" s="1"/>
  <c r="Z202" i="2"/>
  <c r="AA202" i="2" s="1"/>
  <c r="Z203" i="2"/>
  <c r="AA203" i="2" s="1"/>
  <c r="Z204" i="2"/>
  <c r="Z206" i="2"/>
  <c r="AA206" i="2" s="1"/>
  <c r="Z207" i="2"/>
  <c r="AA207" i="2" s="1"/>
  <c r="Z208" i="2"/>
  <c r="AA208" i="2" s="1"/>
  <c r="Z209" i="2"/>
  <c r="AA209" i="2" s="1"/>
  <c r="Z210" i="2"/>
  <c r="Z212" i="2"/>
  <c r="Z213" i="2"/>
  <c r="Z214" i="2"/>
  <c r="Z215" i="2"/>
  <c r="Z216" i="2"/>
  <c r="Z217" i="2"/>
  <c r="Z219" i="2"/>
  <c r="AA219" i="2" s="1"/>
  <c r="Z220" i="2"/>
  <c r="AA220" i="2" s="1"/>
  <c r="Z221" i="2"/>
  <c r="AA221" i="2" s="1"/>
  <c r="Z222" i="2"/>
  <c r="AA222" i="2" s="1"/>
  <c r="Z223" i="2"/>
  <c r="AA223" i="2" s="1"/>
  <c r="Z224" i="2"/>
  <c r="Z226" i="2"/>
  <c r="AA226" i="2" s="1"/>
  <c r="Z227" i="2"/>
  <c r="AA227" i="2" s="1"/>
  <c r="Z228" i="2"/>
  <c r="AA228" i="2" s="1"/>
  <c r="Z229" i="2"/>
  <c r="AA229" i="2" s="1"/>
  <c r="Z230" i="2"/>
  <c r="Z232" i="2"/>
  <c r="AA232" i="2" s="1"/>
  <c r="Z233" i="2"/>
  <c r="AA233" i="2" s="1"/>
  <c r="Z234" i="2"/>
  <c r="AA234" i="2" s="1"/>
  <c r="Z235" i="2"/>
  <c r="AA235" i="2" s="1"/>
  <c r="Z236" i="2"/>
  <c r="Z238" i="2"/>
  <c r="AA238" i="2" s="1"/>
  <c r="Z239" i="2"/>
  <c r="AA239" i="2" s="1"/>
  <c r="Z240" i="2"/>
  <c r="AA240" i="2" s="1"/>
  <c r="Z241" i="2"/>
  <c r="AA241" i="2" s="1"/>
  <c r="Z242" i="2"/>
  <c r="AA242" i="2" s="1"/>
  <c r="Z243" i="2"/>
  <c r="AA243" i="2" s="1"/>
  <c r="Z244" i="2"/>
  <c r="AA244" i="2" s="1"/>
  <c r="Z245" i="2"/>
  <c r="AA245" i="2" s="1"/>
  <c r="Z246" i="2"/>
  <c r="AA246" i="2" s="1"/>
  <c r="Z247" i="2"/>
  <c r="AA247" i="2" s="1"/>
  <c r="Z248" i="2"/>
  <c r="AA248" i="2" s="1"/>
  <c r="Z249" i="2"/>
  <c r="Z251" i="2"/>
  <c r="AA251" i="2" s="1"/>
  <c r="Z252" i="2"/>
  <c r="AA252" i="2" s="1"/>
  <c r="Z253" i="2"/>
  <c r="AA253" i="2" s="1"/>
  <c r="Z254" i="2"/>
  <c r="AA254" i="2" s="1"/>
  <c r="Z255" i="2"/>
  <c r="AA255" i="2" s="1"/>
  <c r="Z256" i="2"/>
  <c r="AA256" i="2" s="1"/>
  <c r="Z257" i="2"/>
  <c r="Z259" i="2"/>
  <c r="AA259" i="2" s="1"/>
  <c r="Z260" i="2"/>
  <c r="AA260" i="2" s="1"/>
  <c r="Z261" i="2"/>
  <c r="AA261" i="2" s="1"/>
  <c r="Z262" i="2"/>
  <c r="AA262" i="2" s="1"/>
  <c r="Z263" i="2"/>
  <c r="Z264" i="2"/>
  <c r="AA264" i="2" s="1"/>
  <c r="Z265" i="2"/>
  <c r="AA265" i="2" s="1"/>
  <c r="Z266" i="2"/>
  <c r="AA266" i="2" s="1"/>
  <c r="Z267" i="2"/>
  <c r="AA267" i="2" s="1"/>
  <c r="Z268" i="2"/>
  <c r="AA268" i="2" s="1"/>
  <c r="Z269" i="2"/>
  <c r="AA269" i="2" s="1"/>
  <c r="Z270" i="2"/>
  <c r="AA270" i="2" s="1"/>
  <c r="Z271" i="2"/>
  <c r="Z273" i="2"/>
  <c r="AA273" i="2" s="1"/>
  <c r="Z274" i="2"/>
  <c r="AA274" i="2" s="1"/>
  <c r="Z275" i="2"/>
  <c r="AA275" i="2" s="1"/>
  <c r="Z276" i="2"/>
  <c r="AA276" i="2" s="1"/>
  <c r="Z277" i="2"/>
  <c r="AA277" i="2" s="1"/>
  <c r="Z278" i="2"/>
  <c r="AA278" i="2" s="1"/>
  <c r="Z279" i="2"/>
  <c r="AA279" i="2" s="1"/>
  <c r="Z280" i="2"/>
  <c r="AA280" i="2" s="1"/>
  <c r="Z281" i="2"/>
  <c r="AA281" i="2" s="1"/>
  <c r="Z282" i="2"/>
  <c r="Z283" i="2"/>
  <c r="Z285" i="2"/>
  <c r="Z286" i="2"/>
  <c r="Z287" i="2"/>
  <c r="Z288" i="2"/>
  <c r="Z289" i="2"/>
  <c r="Z290" i="2"/>
  <c r="Z292" i="2"/>
  <c r="AA292" i="2" s="1"/>
  <c r="Z293" i="2"/>
  <c r="AA293" i="2" s="1"/>
  <c r="Z294" i="2"/>
  <c r="AA294" i="2" s="1"/>
  <c r="Z295" i="2"/>
  <c r="AA295" i="2" s="1"/>
  <c r="Z296" i="2"/>
  <c r="AA296" i="2" s="1"/>
  <c r="Z297" i="2"/>
  <c r="AA297" i="2" s="1"/>
  <c r="Z298" i="2"/>
  <c r="AA298" i="2" s="1"/>
  <c r="Z299" i="2"/>
  <c r="AA299" i="2" s="1"/>
  <c r="Z300" i="2"/>
  <c r="AA300" i="2" s="1"/>
  <c r="Z301" i="2"/>
  <c r="Z302" i="2"/>
  <c r="Z303" i="2"/>
  <c r="AA303" i="2" s="1"/>
  <c r="Z304" i="2"/>
  <c r="AA304" i="2" s="1"/>
  <c r="Z305" i="2"/>
  <c r="Z306" i="2"/>
  <c r="Z308" i="2"/>
  <c r="AA308" i="2" s="1"/>
  <c r="Z309" i="2"/>
  <c r="AA309" i="2" s="1"/>
  <c r="Z310" i="2"/>
  <c r="AA310" i="2" s="1"/>
  <c r="Z311" i="2"/>
  <c r="AA311" i="2" s="1"/>
  <c r="Z312" i="2"/>
  <c r="AA312" i="2" s="1"/>
  <c r="Z313" i="2"/>
  <c r="AA313" i="2" s="1"/>
  <c r="Z314" i="2"/>
  <c r="AA314" i="2" s="1"/>
  <c r="Z315" i="2"/>
  <c r="Z317" i="2"/>
  <c r="AA317" i="2" s="1"/>
  <c r="Z318" i="2"/>
  <c r="AA318" i="2" s="1"/>
  <c r="Z319" i="2"/>
  <c r="AA319" i="2" s="1"/>
  <c r="Z320" i="2"/>
  <c r="AA320" i="2" s="1"/>
  <c r="Z321" i="2"/>
  <c r="AA321" i="2" s="1"/>
  <c r="Z322" i="2"/>
  <c r="AA322" i="2" s="1"/>
  <c r="Z323" i="2"/>
  <c r="AA323" i="2" s="1"/>
  <c r="Z324" i="2"/>
  <c r="AA324" i="2" s="1"/>
  <c r="Z325" i="2"/>
  <c r="Z326" i="2"/>
  <c r="Z327" i="2"/>
  <c r="Z329" i="2"/>
  <c r="AA329" i="2" s="1"/>
  <c r="Z330" i="2"/>
  <c r="AA330" i="2" s="1"/>
  <c r="Z331" i="2"/>
  <c r="AA331" i="2" s="1"/>
  <c r="Z332" i="2"/>
  <c r="AA332" i="2" s="1"/>
  <c r="Z333" i="2"/>
  <c r="AA333" i="2" s="1"/>
  <c r="Z334" i="2"/>
  <c r="Z335" i="2"/>
  <c r="AA335" i="2" s="1"/>
  <c r="Z336" i="2"/>
  <c r="AA336" i="2" s="1"/>
  <c r="Z337" i="2"/>
  <c r="AA337" i="2" s="1"/>
  <c r="Z338" i="2"/>
  <c r="AA338" i="2" s="1"/>
  <c r="Z339" i="2"/>
  <c r="Z341" i="2"/>
  <c r="AA341" i="2" s="1"/>
  <c r="Z342" i="2"/>
  <c r="Z343" i="2"/>
  <c r="Z344" i="2"/>
  <c r="Z345" i="2"/>
  <c r="Z346" i="2"/>
  <c r="Z347" i="2"/>
  <c r="Z348" i="2"/>
  <c r="Z349" i="2"/>
  <c r="Z350" i="2"/>
  <c r="Z351" i="2"/>
  <c r="Z352" i="2"/>
  <c r="Z353" i="2"/>
  <c r="Z354" i="2"/>
  <c r="Z355" i="2"/>
  <c r="Z356" i="2"/>
  <c r="Z357" i="2"/>
  <c r="Z358" i="2"/>
  <c r="Z359" i="2"/>
  <c r="Z360" i="2"/>
  <c r="Z361" i="2"/>
  <c r="Z362" i="2"/>
  <c r="Z363" i="2"/>
  <c r="Z364" i="2"/>
  <c r="Z366" i="2"/>
  <c r="AA366" i="2" s="1"/>
  <c r="Z367" i="2"/>
  <c r="AA367" i="2" s="1"/>
  <c r="Z368" i="2"/>
  <c r="Z369" i="2"/>
  <c r="Z370" i="2"/>
  <c r="Z371" i="2"/>
  <c r="Z372" i="2"/>
  <c r="Z373" i="2"/>
  <c r="Z374" i="2"/>
  <c r="Z375" i="2"/>
  <c r="Z376" i="2"/>
  <c r="Z377" i="2"/>
  <c r="Z378" i="2"/>
  <c r="Z379" i="2"/>
  <c r="Z380" i="2"/>
  <c r="Z381" i="2"/>
  <c r="Z382" i="2"/>
  <c r="Z383" i="2"/>
  <c r="Z384" i="2"/>
  <c r="Z385" i="2"/>
  <c r="Z386" i="2"/>
  <c r="Z387" i="2"/>
  <c r="Z388" i="2"/>
  <c r="Z389" i="2"/>
  <c r="Z390" i="2"/>
  <c r="Z391" i="2"/>
  <c r="Z392" i="2"/>
  <c r="Z393" i="2"/>
  <c r="Z394" i="2"/>
  <c r="Z395" i="2"/>
  <c r="Z396" i="2"/>
  <c r="Z397" i="2"/>
  <c r="Z398" i="2"/>
  <c r="Z399" i="2"/>
  <c r="Z401" i="2"/>
  <c r="AA401" i="2" s="1"/>
  <c r="Z402" i="2"/>
  <c r="AA402" i="2" s="1"/>
  <c r="Z403" i="2"/>
  <c r="AA403" i="2" s="1"/>
  <c r="Z404" i="2"/>
  <c r="AA404" i="2" s="1"/>
  <c r="Z405" i="2"/>
  <c r="AA405" i="2" s="1"/>
  <c r="Z406" i="2"/>
  <c r="AA406" i="2" s="1"/>
  <c r="Z407" i="2"/>
  <c r="AA407" i="2" s="1"/>
  <c r="Z408" i="2"/>
  <c r="AA408" i="2" s="1"/>
  <c r="Z409" i="2"/>
  <c r="Z410" i="2"/>
  <c r="AA410" i="2" s="1"/>
  <c r="Z411" i="2"/>
  <c r="AA411" i="2" s="1"/>
  <c r="Z412" i="2"/>
  <c r="Z413" i="2"/>
  <c r="AA413" i="2" s="1"/>
  <c r="Z414" i="2"/>
  <c r="AA414" i="2" s="1"/>
  <c r="Z415" i="2"/>
  <c r="AA415" i="2" s="1"/>
  <c r="Z416" i="2"/>
  <c r="Z418" i="2"/>
  <c r="AA418" i="2" s="1"/>
  <c r="Z419" i="2"/>
  <c r="AA419" i="2" s="1"/>
  <c r="Z420" i="2"/>
  <c r="AA420" i="2" s="1"/>
  <c r="Z421" i="2"/>
  <c r="AA421" i="2" s="1"/>
  <c r="Z422" i="2"/>
  <c r="AA422" i="2" s="1"/>
  <c r="Z423" i="2"/>
  <c r="AA423" i="2" s="1"/>
  <c r="Z424" i="2"/>
  <c r="AA424" i="2" s="1"/>
  <c r="Z425" i="2"/>
  <c r="AA425" i="2" s="1"/>
  <c r="Z426" i="2"/>
  <c r="AA426" i="2" s="1"/>
  <c r="Z427" i="2"/>
  <c r="AA427" i="2" s="1"/>
  <c r="Z428" i="2"/>
  <c r="AA428" i="2" s="1"/>
  <c r="Z429" i="2"/>
  <c r="AA429" i="2" s="1"/>
  <c r="Z430" i="2"/>
  <c r="AA430" i="2" s="1"/>
  <c r="Z431" i="2"/>
  <c r="AA431" i="2" s="1"/>
  <c r="Z432" i="2"/>
  <c r="AA432" i="2" s="1"/>
  <c r="Z433" i="2"/>
  <c r="AA433" i="2" s="1"/>
  <c r="Z434" i="2"/>
  <c r="AA434" i="2" s="1"/>
  <c r="Z435" i="2"/>
  <c r="AA435" i="2" s="1"/>
  <c r="Z436" i="2"/>
  <c r="Z438" i="2"/>
  <c r="AA438" i="2" s="1"/>
  <c r="Z439" i="2"/>
  <c r="AA439" i="2" s="1"/>
  <c r="Z440" i="2"/>
  <c r="AA440" i="2" s="1"/>
  <c r="Z441" i="2"/>
  <c r="AA441" i="2" s="1"/>
  <c r="Z442" i="2"/>
  <c r="AA442" i="2" s="1"/>
  <c r="Z443" i="2"/>
  <c r="AA443" i="2" s="1"/>
  <c r="Z444" i="2"/>
  <c r="AA444" i="2" s="1"/>
  <c r="Z445" i="2"/>
  <c r="AA445" i="2" s="1"/>
  <c r="Z446" i="2"/>
  <c r="AA446" i="2" s="1"/>
  <c r="Z447" i="2"/>
  <c r="AA447" i="2" s="1"/>
  <c r="Z448" i="2"/>
  <c r="Z449" i="2"/>
  <c r="AA449" i="2" s="1"/>
  <c r="Z450" i="2"/>
  <c r="AA450" i="2" s="1"/>
  <c r="Z451" i="2"/>
  <c r="AA451" i="2" s="1"/>
  <c r="Z452" i="2"/>
  <c r="AA452" i="2" s="1"/>
  <c r="Z453" i="2"/>
  <c r="Z455" i="2"/>
  <c r="AA455" i="2" s="1"/>
  <c r="Z456" i="2"/>
  <c r="AA456" i="2" s="1"/>
  <c r="Z457" i="2"/>
  <c r="AA457" i="2" s="1"/>
  <c r="Z458" i="2"/>
  <c r="AA458" i="2" s="1"/>
  <c r="Z459" i="2"/>
  <c r="AA459" i="2" s="1"/>
  <c r="Z460" i="2"/>
  <c r="AA460" i="2" s="1"/>
  <c r="Z461" i="2"/>
  <c r="AA461" i="2" s="1"/>
  <c r="Z462" i="2"/>
  <c r="AA462" i="2" s="1"/>
  <c r="Z464" i="2"/>
  <c r="AA464" i="2" s="1"/>
  <c r="Z465" i="2"/>
  <c r="AA465" i="2" s="1"/>
  <c r="Z466" i="2"/>
  <c r="AA466" i="2" s="1"/>
  <c r="Z467" i="2"/>
  <c r="Z469" i="2"/>
  <c r="AA469" i="2" s="1"/>
  <c r="Z470" i="2"/>
  <c r="AA470" i="2" s="1"/>
  <c r="Z471" i="2"/>
  <c r="AA471" i="2" s="1"/>
  <c r="Z472" i="2"/>
  <c r="AA472" i="2" s="1"/>
  <c r="Z473" i="2"/>
  <c r="AA473" i="2" s="1"/>
  <c r="Z474" i="2"/>
  <c r="AA474" i="2" s="1"/>
  <c r="Z475" i="2"/>
  <c r="AA475" i="2" s="1"/>
  <c r="Z476" i="2"/>
  <c r="AA476" i="2" s="1"/>
  <c r="Z477" i="2"/>
  <c r="AA477" i="2" s="1"/>
  <c r="Z478" i="2"/>
  <c r="AA478" i="2" s="1"/>
  <c r="Z479" i="2"/>
  <c r="AA479" i="2" s="1"/>
  <c r="Z480" i="2"/>
  <c r="AA480" i="2" s="1"/>
  <c r="Z481" i="2"/>
  <c r="AA481" i="2" s="1"/>
  <c r="Z482" i="2"/>
  <c r="AA482" i="2" s="1"/>
  <c r="Z483" i="2"/>
  <c r="AA483" i="2" s="1"/>
  <c r="Z484" i="2"/>
  <c r="Z486" i="2"/>
  <c r="AA486" i="2" s="1"/>
  <c r="Z487" i="2"/>
  <c r="AA487" i="2" s="1"/>
  <c r="Z488" i="2"/>
  <c r="AA488" i="2" s="1"/>
  <c r="Z489" i="2"/>
  <c r="AA489" i="2" s="1"/>
  <c r="Z490" i="2"/>
  <c r="AA490" i="2" s="1"/>
  <c r="Z491" i="2"/>
  <c r="AA491" i="2" s="1"/>
  <c r="Z492" i="2"/>
  <c r="AA492" i="2" s="1"/>
  <c r="Z493" i="2"/>
  <c r="AA493" i="2" s="1"/>
  <c r="Z494" i="2"/>
  <c r="AA494" i="2" s="1"/>
  <c r="Z495" i="2"/>
  <c r="AA495" i="2" s="1"/>
  <c r="Z496" i="2"/>
  <c r="Z498" i="2"/>
  <c r="AA498" i="2" s="1"/>
  <c r="Z499" i="2"/>
  <c r="AA499" i="2" s="1"/>
  <c r="Z500" i="2"/>
  <c r="AA500" i="2" s="1"/>
  <c r="Z501" i="2"/>
  <c r="AA501" i="2" s="1"/>
  <c r="Z502" i="2"/>
  <c r="AA502" i="2" s="1"/>
  <c r="Z503" i="2"/>
  <c r="AA503" i="2" s="1"/>
  <c r="Z504" i="2"/>
  <c r="AA504" i="2" s="1"/>
  <c r="Z505" i="2"/>
  <c r="AA505" i="2" s="1"/>
  <c r="Z506" i="2"/>
  <c r="AA506" i="2" s="1"/>
  <c r="Z507" i="2"/>
  <c r="AA507" i="2" s="1"/>
  <c r="Z508" i="2"/>
  <c r="AA508" i="2" s="1"/>
  <c r="Z509" i="2"/>
  <c r="AA509" i="2" s="1"/>
  <c r="Z510" i="2"/>
  <c r="AA510" i="2" s="1"/>
  <c r="Z511" i="2"/>
  <c r="AA511" i="2" s="1"/>
  <c r="Z512" i="2"/>
  <c r="AA512" i="2" s="1"/>
  <c r="Z513" i="2"/>
  <c r="Z515" i="2"/>
  <c r="AA515" i="2" s="1"/>
  <c r="Z516" i="2"/>
  <c r="AA516" i="2" s="1"/>
  <c r="Z517" i="2"/>
  <c r="AA517" i="2" s="1"/>
  <c r="Z518" i="2"/>
  <c r="AA518" i="2" s="1"/>
  <c r="Z519" i="2"/>
  <c r="AA519" i="2" s="1"/>
  <c r="Z520" i="2"/>
  <c r="AA520" i="2" s="1"/>
  <c r="Z521" i="2"/>
  <c r="AA521" i="2" s="1"/>
  <c r="Z522" i="2"/>
  <c r="AA522" i="2" s="1"/>
  <c r="Z523" i="2"/>
  <c r="AA523" i="2" s="1"/>
  <c r="Z524" i="2"/>
  <c r="AA524" i="2" s="1"/>
  <c r="Z525" i="2"/>
  <c r="AA525" i="2" s="1"/>
  <c r="Z526" i="2"/>
  <c r="AA526" i="2" s="1"/>
  <c r="Z527" i="2"/>
  <c r="AA527" i="2" s="1"/>
  <c r="Z528" i="2"/>
  <c r="AA528" i="2" s="1"/>
  <c r="Z529" i="2"/>
  <c r="Z531" i="2"/>
  <c r="AA531" i="2" s="1"/>
  <c r="Z532" i="2"/>
  <c r="AA532" i="2" s="1"/>
  <c r="Z533" i="2"/>
  <c r="AA533" i="2" s="1"/>
  <c r="Z534" i="2"/>
  <c r="AA534" i="2" s="1"/>
  <c r="Z535" i="2"/>
  <c r="AA535" i="2" s="1"/>
  <c r="Z536" i="2"/>
  <c r="AA536" i="2" s="1"/>
  <c r="Z537" i="2"/>
  <c r="AA537" i="2" s="1"/>
  <c r="Z538" i="2"/>
  <c r="AA538" i="2" s="1"/>
  <c r="Z539" i="2"/>
  <c r="AA539" i="2" s="1"/>
  <c r="Z540" i="2"/>
  <c r="AA540" i="2" s="1"/>
  <c r="Z541" i="2"/>
  <c r="AA541" i="2" s="1"/>
  <c r="Z542" i="2"/>
  <c r="AA542" i="2" s="1"/>
  <c r="Z543" i="2"/>
  <c r="AA543" i="2" s="1"/>
  <c r="Z544" i="2"/>
  <c r="Z546" i="2"/>
  <c r="AA546" i="2" s="1"/>
  <c r="Z547" i="2"/>
  <c r="AA547" i="2" s="1"/>
  <c r="Z548" i="2"/>
  <c r="AA548" i="2" s="1"/>
  <c r="Z549" i="2"/>
  <c r="AA549" i="2" s="1"/>
  <c r="Z550" i="2"/>
  <c r="AA550" i="2" s="1"/>
  <c r="Z551" i="2"/>
  <c r="AA551" i="2" s="1"/>
  <c r="Z552" i="2"/>
  <c r="AA552" i="2" s="1"/>
  <c r="Z553" i="2"/>
  <c r="AA553" i="2" s="1"/>
  <c r="Z554" i="2"/>
  <c r="AA554" i="2" s="1"/>
  <c r="Z555" i="2"/>
  <c r="AA555" i="2" s="1"/>
  <c r="Z556" i="2"/>
  <c r="AA556" i="2" s="1"/>
  <c r="Z557" i="2"/>
  <c r="AA557" i="2" s="1"/>
  <c r="Z558" i="2"/>
  <c r="AA558" i="2" s="1"/>
  <c r="Z559" i="2"/>
  <c r="AA559" i="2" s="1"/>
  <c r="Z560" i="2"/>
  <c r="AA560" i="2" s="1"/>
  <c r="Z561" i="2"/>
  <c r="Z563" i="2"/>
  <c r="AA563" i="2" s="1"/>
  <c r="Z564" i="2"/>
  <c r="AA564" i="2" s="1"/>
  <c r="Z565" i="2"/>
  <c r="AA565" i="2" s="1"/>
  <c r="Z566" i="2"/>
  <c r="AA566" i="2" s="1"/>
  <c r="Z567" i="2"/>
  <c r="AA567" i="2" s="1"/>
  <c r="Z568" i="2"/>
  <c r="AA568" i="2" s="1"/>
  <c r="Z569" i="2"/>
  <c r="AA569" i="2" s="1"/>
  <c r="Z570" i="2"/>
  <c r="AA570" i="2" s="1"/>
  <c r="Z571" i="2"/>
  <c r="AA571" i="2" s="1"/>
  <c r="Z572" i="2"/>
  <c r="AA572" i="2" s="1"/>
  <c r="Z573" i="2"/>
  <c r="AA573" i="2" s="1"/>
  <c r="Z574" i="2"/>
  <c r="Z576" i="2"/>
  <c r="AA576" i="2" s="1"/>
  <c r="Z577" i="2"/>
  <c r="AA577" i="2" s="1"/>
  <c r="Z578" i="2"/>
  <c r="AA578" i="2" s="1"/>
  <c r="Z579" i="2"/>
  <c r="AA579" i="2" s="1"/>
  <c r="Z580" i="2"/>
  <c r="AA580" i="2" s="1"/>
  <c r="Z581" i="2"/>
  <c r="AA581" i="2" s="1"/>
  <c r="Z582" i="2"/>
  <c r="AA582" i="2" s="1"/>
  <c r="Z583" i="2"/>
  <c r="AA583" i="2" s="1"/>
  <c r="Z584" i="2"/>
  <c r="AA584" i="2" s="1"/>
  <c r="Z585" i="2"/>
  <c r="AA585" i="2" s="1"/>
  <c r="Z586" i="2"/>
  <c r="Z588" i="2"/>
  <c r="AA588" i="2" s="1"/>
  <c r="Z589" i="2"/>
  <c r="AA589" i="2" s="1"/>
  <c r="Z590" i="2"/>
  <c r="AA590" i="2" s="1"/>
  <c r="Z591" i="2"/>
  <c r="AA591" i="2" s="1"/>
  <c r="Z592" i="2"/>
  <c r="AA592" i="2" s="1"/>
  <c r="Z593" i="2"/>
  <c r="AA593" i="2" s="1"/>
  <c r="Z594" i="2"/>
  <c r="AA594" i="2" s="1"/>
  <c r="Z595" i="2"/>
  <c r="AA595" i="2" s="1"/>
  <c r="Z597" i="2"/>
  <c r="AA597" i="2" s="1"/>
  <c r="Z598" i="2"/>
  <c r="AA598" i="2" s="1"/>
  <c r="Z599" i="2"/>
  <c r="AA599" i="2" s="1"/>
  <c r="Z600" i="2"/>
  <c r="AA600" i="2" s="1"/>
  <c r="Z601" i="2"/>
  <c r="AA601" i="2" s="1"/>
  <c r="Z602" i="2"/>
  <c r="AA602" i="2" s="1"/>
  <c r="Z603" i="2"/>
  <c r="AA603" i="2" s="1"/>
  <c r="Z604" i="2"/>
  <c r="AA604" i="2" s="1"/>
  <c r="Z605" i="2"/>
  <c r="AA605" i="2" s="1"/>
  <c r="Z606" i="2"/>
  <c r="Z607" i="2"/>
  <c r="Z609" i="2"/>
  <c r="AA609" i="2" s="1"/>
  <c r="Z610" i="2"/>
  <c r="AA610" i="2" s="1"/>
  <c r="Z611" i="2"/>
  <c r="AA611" i="2" s="1"/>
  <c r="Z612" i="2"/>
  <c r="AA612" i="2" s="1"/>
  <c r="Z613" i="2"/>
  <c r="AA613" i="2" s="1"/>
  <c r="Z614" i="2"/>
  <c r="AA614" i="2" s="1"/>
  <c r="Z615" i="2"/>
  <c r="AA615" i="2" s="1"/>
  <c r="Z616" i="2"/>
  <c r="AA616" i="2" s="1"/>
  <c r="Z617" i="2"/>
  <c r="AA617" i="2" s="1"/>
  <c r="Z618" i="2"/>
  <c r="AA618" i="2" s="1"/>
  <c r="Z619" i="2"/>
  <c r="AA619" i="2" s="1"/>
  <c r="Z620" i="2"/>
  <c r="AA620" i="2" s="1"/>
  <c r="Z621" i="2"/>
  <c r="Z623" i="2"/>
  <c r="Z624" i="2"/>
  <c r="AA624" i="2" s="1"/>
  <c r="Z625" i="2"/>
  <c r="AA625" i="2" s="1"/>
  <c r="Z626" i="2"/>
  <c r="AA626" i="2" s="1"/>
  <c r="Z627" i="2"/>
  <c r="AA627" i="2" s="1"/>
  <c r="Z628" i="2"/>
  <c r="AA628" i="2" s="1"/>
  <c r="Z629" i="2"/>
  <c r="AA629" i="2" s="1"/>
  <c r="Z630" i="2"/>
  <c r="AA630" i="2" s="1"/>
  <c r="Z631" i="2"/>
  <c r="AA631" i="2" s="1"/>
  <c r="Z632" i="2"/>
  <c r="AA632" i="2" s="1"/>
  <c r="Z633" i="2"/>
  <c r="AA633" i="2" s="1"/>
  <c r="Z634" i="2"/>
  <c r="AA634" i="2" s="1"/>
  <c r="Z635" i="2"/>
  <c r="Z636" i="2"/>
  <c r="Z638" i="2"/>
  <c r="AA638" i="2" s="1"/>
  <c r="Z639" i="2"/>
  <c r="AA639" i="2" s="1"/>
  <c r="Z640" i="2"/>
  <c r="AA640" i="2" s="1"/>
  <c r="Z641" i="2"/>
  <c r="AA641" i="2" s="1"/>
  <c r="Z642" i="2"/>
  <c r="AA642" i="2" s="1"/>
  <c r="Z643" i="2"/>
  <c r="AA643" i="2" s="1"/>
  <c r="Z644" i="2"/>
  <c r="AA644" i="2" s="1"/>
  <c r="Z645" i="2"/>
  <c r="AA645" i="2" s="1"/>
  <c r="Z646" i="2"/>
  <c r="AA646" i="2" s="1"/>
  <c r="Z647" i="2"/>
  <c r="AA647" i="2" s="1"/>
  <c r="Z648" i="2"/>
  <c r="AA648" i="2" s="1"/>
  <c r="Z649" i="2"/>
  <c r="AA649" i="2" s="1"/>
  <c r="Z650" i="2"/>
  <c r="AA650" i="2" s="1"/>
  <c r="Z651" i="2"/>
  <c r="Z653" i="2"/>
  <c r="AA653" i="2" s="1"/>
  <c r="Z654" i="2"/>
  <c r="AA654" i="2" s="1"/>
  <c r="Z655" i="2"/>
  <c r="AA655" i="2" s="1"/>
  <c r="Z656" i="2"/>
  <c r="AA656" i="2" s="1"/>
  <c r="Z657" i="2"/>
  <c r="AA657" i="2" s="1"/>
  <c r="Z658" i="2"/>
  <c r="AA658" i="2" s="1"/>
  <c r="Z659" i="2"/>
  <c r="AA659" i="2" s="1"/>
  <c r="Z660" i="2"/>
  <c r="AA660" i="2" s="1"/>
  <c r="Z661" i="2"/>
  <c r="AA661" i="2" s="1"/>
  <c r="Z662" i="2"/>
  <c r="AA662" i="2" s="1"/>
  <c r="Z663" i="2"/>
  <c r="AA663" i="2" s="1"/>
  <c r="Z664" i="2"/>
  <c r="AA664" i="2" s="1"/>
  <c r="Z665" i="2"/>
  <c r="AA665" i="2" s="1"/>
  <c r="Z666" i="2"/>
  <c r="AA666" i="2" s="1"/>
  <c r="Z667" i="2"/>
  <c r="Z669" i="2"/>
  <c r="AA669" i="2" s="1"/>
  <c r="Z670" i="2"/>
  <c r="AA670" i="2" s="1"/>
  <c r="Z671" i="2"/>
  <c r="AA671" i="2" s="1"/>
  <c r="Z672" i="2"/>
  <c r="AA672" i="2" s="1"/>
  <c r="Z673" i="2"/>
  <c r="AA673" i="2" s="1"/>
  <c r="Z674" i="2"/>
  <c r="AA674" i="2" s="1"/>
  <c r="Z675" i="2"/>
  <c r="AA675" i="2" s="1"/>
  <c r="Z676" i="2"/>
  <c r="AA676" i="2" s="1"/>
  <c r="Z677" i="2"/>
  <c r="AA677" i="2" s="1"/>
  <c r="Z678" i="2"/>
  <c r="AA678" i="2" s="1"/>
  <c r="Z679" i="2"/>
  <c r="AA679" i="2" s="1"/>
  <c r="Z680" i="2"/>
  <c r="AA680" i="2" s="1"/>
  <c r="Z681" i="2"/>
  <c r="Z683" i="2"/>
  <c r="AA683" i="2" s="1"/>
  <c r="Z684" i="2"/>
  <c r="AA684" i="2" s="1"/>
  <c r="Z685" i="2"/>
  <c r="AA685" i="2" s="1"/>
  <c r="Z686" i="2"/>
  <c r="AA686" i="2" s="1"/>
  <c r="Z687" i="2"/>
  <c r="AA687" i="2" s="1"/>
  <c r="Z688" i="2"/>
  <c r="AA688" i="2" s="1"/>
  <c r="Z689" i="2"/>
  <c r="Z690" i="2"/>
  <c r="AA690" i="2" s="1"/>
  <c r="Z691" i="2"/>
  <c r="AA691" i="2" s="1"/>
  <c r="Z692" i="2"/>
  <c r="AA692" i="2" s="1"/>
  <c r="Z693" i="2"/>
  <c r="AA693" i="2" s="1"/>
  <c r="Z694" i="2"/>
  <c r="AA694" i="2" s="1"/>
  <c r="Z695" i="2"/>
  <c r="Z697" i="2"/>
  <c r="AA697" i="2" s="1"/>
  <c r="Z698" i="2"/>
  <c r="AA698" i="2" s="1"/>
  <c r="Z699" i="2"/>
  <c r="AA699" i="2" s="1"/>
  <c r="Z700" i="2"/>
  <c r="AA700" i="2" s="1"/>
  <c r="Z701" i="2"/>
  <c r="AA701" i="2" s="1"/>
  <c r="Z702" i="2"/>
  <c r="AA702" i="2" s="1"/>
  <c r="Z703" i="2"/>
  <c r="AA703" i="2" s="1"/>
  <c r="Z704" i="2"/>
  <c r="AA704" i="2" s="1"/>
  <c r="Z705" i="2"/>
  <c r="AA705" i="2" s="1"/>
  <c r="Z706" i="2"/>
  <c r="AA706" i="2" s="1"/>
  <c r="Z707" i="2"/>
  <c r="AA707" i="2" s="1"/>
  <c r="Z708" i="2"/>
  <c r="AA708" i="2" s="1"/>
  <c r="Z709" i="2"/>
  <c r="Z711" i="2"/>
  <c r="AA711" i="2" s="1"/>
  <c r="Z712" i="2"/>
  <c r="AA712" i="2" s="1"/>
  <c r="Z713" i="2"/>
  <c r="AA713" i="2" s="1"/>
  <c r="Z714" i="2"/>
  <c r="AA714" i="2" s="1"/>
  <c r="Z715" i="2"/>
  <c r="AA715" i="2" s="1"/>
  <c r="Z716" i="2"/>
  <c r="AA716" i="2" s="1"/>
  <c r="Z717" i="2"/>
  <c r="AA717" i="2" s="1"/>
  <c r="Z718" i="2"/>
  <c r="AA718" i="2" s="1"/>
  <c r="Z719" i="2"/>
  <c r="AA719" i="2" s="1"/>
  <c r="Z720" i="2"/>
  <c r="AA720" i="2" s="1"/>
  <c r="Z721" i="2"/>
  <c r="AA721" i="2" s="1"/>
  <c r="Z722" i="2"/>
  <c r="AA722" i="2" s="1"/>
  <c r="Z723" i="2"/>
  <c r="Z725" i="2"/>
  <c r="AA725" i="2" s="1"/>
  <c r="Z726" i="2"/>
  <c r="AA726" i="2" s="1"/>
  <c r="Z727" i="2"/>
  <c r="AA727" i="2" s="1"/>
  <c r="Z728" i="2"/>
  <c r="AA728" i="2" s="1"/>
  <c r="Z729" i="2"/>
  <c r="AA729" i="2" s="1"/>
  <c r="Z730" i="2"/>
  <c r="AA730" i="2" s="1"/>
  <c r="Z731" i="2"/>
  <c r="AA731" i="2" s="1"/>
  <c r="Z732" i="2"/>
  <c r="AA732" i="2" s="1"/>
  <c r="Z733" i="2"/>
  <c r="AA733" i="2" s="1"/>
  <c r="Z734" i="2"/>
  <c r="AA734" i="2" s="1"/>
  <c r="Z735" i="2"/>
  <c r="AA735" i="2" s="1"/>
  <c r="Z736" i="2"/>
  <c r="AA736" i="2" s="1"/>
  <c r="Z737" i="2"/>
  <c r="Z739" i="2"/>
  <c r="AA739" i="2" s="1"/>
  <c r="Z740" i="2"/>
  <c r="AA740" i="2" s="1"/>
  <c r="Z741" i="2"/>
  <c r="AA741" i="2" s="1"/>
  <c r="Z742" i="2"/>
  <c r="AA742" i="2" s="1"/>
  <c r="Z743" i="2"/>
  <c r="AA743" i="2" s="1"/>
  <c r="Z744" i="2"/>
  <c r="AA744" i="2" s="1"/>
  <c r="Z745" i="2"/>
  <c r="AA745" i="2" s="1"/>
  <c r="Z746" i="2"/>
  <c r="Z747" i="2"/>
  <c r="AA747" i="2" s="1"/>
  <c r="Z748" i="2"/>
  <c r="AA748" i="2" s="1"/>
  <c r="Z749" i="2"/>
  <c r="AA749" i="2" s="1"/>
  <c r="Z750" i="2"/>
  <c r="Z752" i="2"/>
  <c r="AA752" i="2" s="1"/>
  <c r="Z753" i="2"/>
  <c r="AA753" i="2" s="1"/>
  <c r="Z754" i="2"/>
  <c r="Z755" i="2"/>
  <c r="AA755" i="2" s="1"/>
  <c r="Z756" i="2"/>
  <c r="Z757" i="2"/>
  <c r="AA757" i="2" s="1"/>
  <c r="Z758" i="2"/>
  <c r="AA758" i="2" s="1"/>
  <c r="Z759" i="2"/>
  <c r="AA759" i="2" s="1"/>
  <c r="Z760" i="2"/>
  <c r="AA760" i="2" s="1"/>
  <c r="Z761" i="2"/>
  <c r="AA761" i="2" s="1"/>
  <c r="Z762" i="2"/>
  <c r="AA762" i="2" s="1"/>
  <c r="Z763" i="2"/>
  <c r="Z764" i="2"/>
  <c r="AA764" i="2" s="1"/>
  <c r="Z765" i="2"/>
  <c r="AA765" i="2" s="1"/>
  <c r="Z766" i="2"/>
  <c r="AA766" i="2" s="1"/>
  <c r="Z767" i="2"/>
  <c r="AA767" i="2" s="1"/>
  <c r="Z768" i="2"/>
  <c r="Z770" i="2"/>
  <c r="Z771" i="2"/>
  <c r="Z772" i="2"/>
  <c r="Z773" i="2"/>
  <c r="Z774" i="2"/>
  <c r="Z775" i="2"/>
  <c r="Z776" i="2"/>
  <c r="Z778" i="2"/>
  <c r="Z779" i="2"/>
  <c r="Z780" i="2"/>
  <c r="Z781" i="2"/>
  <c r="Z782" i="2"/>
  <c r="Z783" i="2"/>
  <c r="Z784" i="2"/>
  <c r="Z785" i="2"/>
  <c r="Z786" i="2"/>
  <c r="Z787" i="2"/>
  <c r="Z788" i="2"/>
  <c r="Z790" i="2"/>
  <c r="AA790" i="2" s="1"/>
  <c r="Z791" i="2"/>
  <c r="AA791" i="2" s="1"/>
  <c r="Z792" i="2"/>
  <c r="AA792" i="2" s="1"/>
  <c r="Z793" i="2"/>
  <c r="AA793" i="2" s="1"/>
  <c r="Z794" i="2"/>
  <c r="AA794" i="2" s="1"/>
  <c r="Z795" i="2"/>
  <c r="AA795" i="2" s="1"/>
  <c r="Z796" i="2"/>
  <c r="AA796" i="2" s="1"/>
  <c r="Z797" i="2"/>
  <c r="AA797" i="2" s="1"/>
  <c r="Z798" i="2"/>
  <c r="AA798" i="2" s="1"/>
  <c r="Z799" i="2"/>
  <c r="AA799" i="2" s="1"/>
  <c r="Z800" i="2"/>
  <c r="AA800" i="2" s="1"/>
  <c r="Z801" i="2"/>
  <c r="AA801" i="2" s="1"/>
  <c r="Z802" i="2"/>
  <c r="AA802" i="2" s="1"/>
  <c r="Z803" i="2"/>
  <c r="AA803" i="2" s="1"/>
  <c r="Z804" i="2"/>
  <c r="AA804" i="2" s="1"/>
  <c r="Z805" i="2"/>
  <c r="AA805" i="2" s="1"/>
  <c r="Z806" i="2"/>
  <c r="AA806" i="2" s="1"/>
  <c r="Z807" i="2"/>
  <c r="Z809" i="2"/>
  <c r="AA809" i="2" s="1"/>
  <c r="Z810" i="2"/>
  <c r="Z811" i="2"/>
  <c r="Z812" i="2"/>
  <c r="Z813" i="2"/>
  <c r="Z814" i="2"/>
  <c r="Z815" i="2"/>
  <c r="Z817" i="2"/>
  <c r="AA817" i="2" s="1"/>
  <c r="Z818" i="2"/>
  <c r="AA818" i="2" s="1"/>
  <c r="Z819" i="2"/>
  <c r="AA819" i="2" s="1"/>
  <c r="Z820" i="2"/>
  <c r="AA820" i="2" s="1"/>
  <c r="Z821" i="2"/>
  <c r="AA821" i="2" s="1"/>
  <c r="Z822" i="2"/>
  <c r="AA822" i="2" s="1"/>
  <c r="Z823" i="2"/>
  <c r="AA823" i="2" s="1"/>
  <c r="Z824" i="2"/>
  <c r="AA824" i="2" s="1"/>
  <c r="Z825" i="2"/>
  <c r="Z826" i="2"/>
  <c r="Z827" i="2"/>
  <c r="AA827" i="2" s="1"/>
  <c r="Z828" i="2"/>
  <c r="AA828" i="2" s="1"/>
  <c r="Z829" i="2"/>
  <c r="AA829" i="2" s="1"/>
  <c r="Z830" i="2"/>
  <c r="AA830" i="2" s="1"/>
  <c r="Z831" i="2"/>
  <c r="Z832" i="2"/>
  <c r="AA832" i="2" s="1"/>
  <c r="Z833" i="2"/>
  <c r="AA833" i="2" s="1"/>
  <c r="Z834" i="2"/>
  <c r="AA834" i="2" s="1"/>
  <c r="Z835" i="2"/>
  <c r="AA835" i="2" s="1"/>
  <c r="Z836" i="2"/>
  <c r="AA836" i="2" s="1"/>
  <c r="Z837" i="2"/>
  <c r="AA837" i="2" s="1"/>
  <c r="Z838" i="2"/>
  <c r="AA838" i="2" s="1"/>
  <c r="Z839" i="2"/>
  <c r="AA839" i="2" s="1"/>
  <c r="Z840" i="2"/>
  <c r="AA840" i="2" s="1"/>
  <c r="Z841" i="2"/>
  <c r="AA841" i="2" s="1"/>
  <c r="Z842" i="2"/>
  <c r="AA842" i="2" s="1"/>
  <c r="Z843" i="2"/>
  <c r="AA843" i="2" s="1"/>
  <c r="Z844" i="2"/>
  <c r="AA844" i="2" s="1"/>
  <c r="Z845" i="2"/>
  <c r="AA845" i="2" s="1"/>
  <c r="Z846" i="2"/>
  <c r="AA846" i="2" s="1"/>
  <c r="Z847" i="2"/>
  <c r="AA847" i="2" s="1"/>
  <c r="Z848" i="2"/>
  <c r="AA848" i="2" s="1"/>
  <c r="Z849" i="2"/>
  <c r="AA849" i="2" s="1"/>
  <c r="Z850" i="2"/>
  <c r="AA850" i="2" s="1"/>
  <c r="Z851" i="2"/>
  <c r="AA851" i="2" s="1"/>
  <c r="Z852" i="2"/>
  <c r="AA852" i="2" s="1"/>
  <c r="Z853" i="2"/>
  <c r="AA853" i="2" s="1"/>
  <c r="Z854" i="2"/>
  <c r="AA854" i="2" s="1"/>
  <c r="Z855" i="2"/>
  <c r="AA855" i="2" s="1"/>
  <c r="Z856" i="2"/>
  <c r="AA856" i="2" s="1"/>
  <c r="Z857" i="2"/>
  <c r="AA857" i="2" s="1"/>
  <c r="Z858" i="2"/>
  <c r="AA858" i="2" s="1"/>
  <c r="Z859" i="2"/>
  <c r="AA859" i="2" s="1"/>
  <c r="Z860" i="2"/>
  <c r="AA860" i="2" s="1"/>
  <c r="Z861" i="2"/>
  <c r="AA861" i="2" s="1"/>
  <c r="Z862" i="2"/>
  <c r="AA862" i="2" s="1"/>
  <c r="Z863" i="2"/>
  <c r="AA863" i="2" s="1"/>
  <c r="Z864" i="2"/>
  <c r="Z865" i="2"/>
  <c r="AA865" i="2" s="1"/>
  <c r="Z866" i="2"/>
  <c r="AA866" i="2" s="1"/>
  <c r="Z867" i="2"/>
  <c r="AA867" i="2" s="1"/>
  <c r="Z868" i="2"/>
  <c r="AA868" i="2" s="1"/>
  <c r="Z869" i="2"/>
  <c r="AA869" i="2" s="1"/>
  <c r="Z870" i="2"/>
  <c r="AA870" i="2" s="1"/>
  <c r="Z871" i="2"/>
  <c r="AA871" i="2" s="1"/>
  <c r="Z872" i="2"/>
  <c r="AA872" i="2" s="1"/>
  <c r="Z873" i="2"/>
  <c r="AA873" i="2" s="1"/>
  <c r="Z874" i="2"/>
  <c r="AA874" i="2" s="1"/>
  <c r="Z875" i="2"/>
  <c r="AA875" i="2" s="1"/>
  <c r="Z876" i="2"/>
  <c r="AA876" i="2" s="1"/>
  <c r="Z877" i="2"/>
  <c r="AA877" i="2" s="1"/>
  <c r="Z878" i="2"/>
  <c r="AA878" i="2" s="1"/>
  <c r="Z879" i="2"/>
  <c r="AA879" i="2" s="1"/>
  <c r="Z880" i="2"/>
  <c r="AA880" i="2" s="1"/>
  <c r="Z881" i="2"/>
  <c r="AA881" i="2" s="1"/>
  <c r="Z882" i="2"/>
  <c r="AA882" i="2" s="1"/>
  <c r="Z883" i="2"/>
  <c r="AA883" i="2" s="1"/>
  <c r="Z884" i="2"/>
  <c r="AA884" i="2" s="1"/>
  <c r="Z885" i="2"/>
  <c r="AA885" i="2" s="1"/>
  <c r="Z886" i="2"/>
  <c r="AA886" i="2" s="1"/>
  <c r="Z887" i="2"/>
  <c r="AA887" i="2" s="1"/>
  <c r="Z888" i="2"/>
  <c r="AA888" i="2" s="1"/>
  <c r="Z889" i="2"/>
  <c r="AA889" i="2" s="1"/>
  <c r="Z890" i="2"/>
  <c r="AA890" i="2" s="1"/>
  <c r="Z891" i="2"/>
  <c r="AA891" i="2" s="1"/>
  <c r="Z892" i="2"/>
  <c r="AA892" i="2" s="1"/>
  <c r="Z893" i="2"/>
  <c r="AA893" i="2" s="1"/>
  <c r="Z894" i="2"/>
  <c r="AA894" i="2" s="1"/>
  <c r="Z895" i="2"/>
  <c r="AA895" i="2" s="1"/>
  <c r="Z896" i="2"/>
  <c r="AA896" i="2" s="1"/>
  <c r="Z897" i="2"/>
  <c r="AA897" i="2" s="1"/>
  <c r="Z898" i="2"/>
  <c r="AA898" i="2" s="1"/>
  <c r="Z899" i="2"/>
  <c r="AA899" i="2" s="1"/>
  <c r="Z900" i="2"/>
  <c r="AA900" i="2" s="1"/>
  <c r="Z901" i="2"/>
  <c r="AA901" i="2" s="1"/>
  <c r="Z902" i="2"/>
  <c r="AA902" i="2" s="1"/>
  <c r="Z903" i="2"/>
  <c r="AA903" i="2" s="1"/>
  <c r="Z904" i="2"/>
  <c r="AA904" i="2" s="1"/>
  <c r="Z905" i="2"/>
  <c r="AA905" i="2" s="1"/>
  <c r="Z906" i="2"/>
  <c r="AA906" i="2" s="1"/>
  <c r="Z907" i="2"/>
  <c r="AA907" i="2" s="1"/>
  <c r="Z908" i="2"/>
  <c r="AA908" i="2" s="1"/>
  <c r="Z909" i="2"/>
  <c r="AA909" i="2" s="1"/>
  <c r="Z910" i="2"/>
  <c r="AA910" i="2" s="1"/>
  <c r="Z911" i="2"/>
  <c r="AA911" i="2" s="1"/>
  <c r="Z912" i="2"/>
  <c r="AA912" i="2" s="1"/>
  <c r="Z913" i="2"/>
  <c r="AA913" i="2" s="1"/>
  <c r="Z914" i="2"/>
  <c r="AA914" i="2" s="1"/>
  <c r="Z915" i="2"/>
  <c r="AA915" i="2" s="1"/>
  <c r="Z916" i="2"/>
  <c r="AA916" i="2" s="1"/>
  <c r="Z917" i="2"/>
  <c r="AA917" i="2" s="1"/>
  <c r="Z918" i="2"/>
  <c r="AA918" i="2" s="1"/>
  <c r="Z919" i="2"/>
  <c r="AA919" i="2" s="1"/>
  <c r="Z920" i="2"/>
  <c r="AA920" i="2" s="1"/>
  <c r="Z921" i="2"/>
  <c r="AA921" i="2" s="1"/>
  <c r="Z922" i="2"/>
  <c r="AA922" i="2" s="1"/>
  <c r="Z923" i="2"/>
  <c r="AA923" i="2" s="1"/>
  <c r="Z924" i="2"/>
  <c r="AA924" i="2" s="1"/>
  <c r="Z925" i="2"/>
  <c r="AA925" i="2" s="1"/>
  <c r="Z926" i="2"/>
  <c r="AA926" i="2" s="1"/>
  <c r="Z927" i="2"/>
  <c r="AA927" i="2" s="1"/>
  <c r="Z928" i="2"/>
  <c r="AA928" i="2" s="1"/>
  <c r="Z929" i="2"/>
  <c r="AA929" i="2" s="1"/>
  <c r="Z930" i="2"/>
  <c r="AA930" i="2" s="1"/>
  <c r="Z931" i="2"/>
  <c r="AA931" i="2" s="1"/>
  <c r="Z932" i="2"/>
  <c r="AA932" i="2" s="1"/>
  <c r="Z933" i="2"/>
  <c r="AA933" i="2" s="1"/>
  <c r="Z934" i="2"/>
  <c r="AA934" i="2" s="1"/>
  <c r="Z935" i="2"/>
  <c r="AA935" i="2" s="1"/>
  <c r="Z936" i="2"/>
  <c r="AA936" i="2" s="1"/>
  <c r="Z937" i="2"/>
  <c r="AA937" i="2" s="1"/>
  <c r="Z938" i="2"/>
  <c r="AA938" i="2" s="1"/>
  <c r="Z939" i="2"/>
  <c r="Z940" i="2"/>
  <c r="AA940" i="2" s="1"/>
  <c r="Z941" i="2"/>
  <c r="AA941" i="2" s="1"/>
  <c r="Z942" i="2"/>
  <c r="AA942" i="2" s="1"/>
  <c r="Z943" i="2"/>
  <c r="Z945" i="2"/>
  <c r="AA945" i="2" s="1"/>
  <c r="Z946" i="2"/>
  <c r="AA946" i="2" s="1"/>
  <c r="Z947" i="2"/>
  <c r="AA947" i="2" s="1"/>
  <c r="Z948" i="2"/>
  <c r="AA948" i="2" s="1"/>
  <c r="Z949" i="2"/>
  <c r="AA949" i="2" s="1"/>
  <c r="Z950" i="2"/>
  <c r="AA950" i="2" s="1"/>
  <c r="Z951" i="2"/>
  <c r="AA951" i="2" s="1"/>
  <c r="Z952" i="2"/>
  <c r="AA952" i="2" s="1"/>
  <c r="Z953" i="2"/>
  <c r="AA953" i="2" s="1"/>
  <c r="Z954" i="2"/>
  <c r="Z956" i="2"/>
  <c r="AA956" i="2" s="1"/>
  <c r="Z957" i="2"/>
  <c r="AA957" i="2" s="1"/>
  <c r="Z958" i="2"/>
  <c r="AA958" i="2" s="1"/>
  <c r="Z959" i="2"/>
  <c r="AA959" i="2" s="1"/>
  <c r="Z960" i="2"/>
  <c r="AA960" i="2" s="1"/>
  <c r="Z961" i="2"/>
  <c r="AA961" i="2" s="1"/>
  <c r="Z962" i="2"/>
  <c r="AA962" i="2" s="1"/>
  <c r="Z963" i="2"/>
  <c r="AA963" i="2" s="1"/>
  <c r="Z964" i="2"/>
  <c r="AA964" i="2" s="1"/>
  <c r="Z965" i="2"/>
  <c r="AA965" i="2" s="1"/>
  <c r="Z966" i="2"/>
  <c r="AA966" i="2" s="1"/>
  <c r="Z967" i="2"/>
  <c r="AA967" i="2" s="1"/>
  <c r="Z968" i="2"/>
  <c r="AA968" i="2" s="1"/>
  <c r="Z969" i="2"/>
  <c r="AA969" i="2" s="1"/>
  <c r="Z970" i="2"/>
  <c r="AA970" i="2" s="1"/>
  <c r="Z971" i="2"/>
  <c r="AA971" i="2" s="1"/>
  <c r="Z972" i="2"/>
  <c r="AA972" i="2" s="1"/>
  <c r="Z973" i="2"/>
  <c r="Z975" i="2"/>
  <c r="AA975" i="2" s="1"/>
  <c r="Z976" i="2"/>
  <c r="AA976" i="2" s="1"/>
  <c r="Z977" i="2"/>
  <c r="AA977" i="2" s="1"/>
  <c r="Z978" i="2"/>
  <c r="AA978" i="2" s="1"/>
  <c r="Z979" i="2"/>
  <c r="AA979" i="2" s="1"/>
  <c r="Z980" i="2"/>
  <c r="AA980" i="2" s="1"/>
  <c r="Z981" i="2"/>
  <c r="AA981" i="2" s="1"/>
  <c r="Z982" i="2"/>
  <c r="AA982" i="2" s="1"/>
  <c r="Z983" i="2"/>
  <c r="AA983" i="2" s="1"/>
  <c r="Z984" i="2"/>
  <c r="AA984" i="2" s="1"/>
  <c r="Z985" i="2"/>
  <c r="AA985" i="2" s="1"/>
  <c r="Z986" i="2"/>
  <c r="AA986" i="2" s="1"/>
  <c r="Z987" i="2"/>
  <c r="AA987" i="2" s="1"/>
  <c r="Z988" i="2"/>
  <c r="AA988" i="2" s="1"/>
  <c r="Z989" i="2"/>
  <c r="AA989" i="2" s="1"/>
  <c r="Z990" i="2"/>
  <c r="Z991" i="2"/>
  <c r="Z992" i="2"/>
  <c r="Z994" i="2"/>
  <c r="AA994" i="2" s="1"/>
  <c r="Z995" i="2"/>
  <c r="AA995" i="2" s="1"/>
  <c r="Z996" i="2"/>
  <c r="AA996" i="2" s="1"/>
  <c r="Z997" i="2"/>
  <c r="AA997" i="2" s="1"/>
  <c r="Z998" i="2"/>
  <c r="AA998" i="2" s="1"/>
  <c r="Z999" i="2"/>
  <c r="AA999" i="2" s="1"/>
  <c r="Z1000" i="2"/>
  <c r="AA1000" i="2" s="1"/>
  <c r="Z1001" i="2"/>
  <c r="AA1001" i="2" s="1"/>
  <c r="Z1002" i="2"/>
  <c r="AA1002" i="2" s="1"/>
  <c r="Z1003" i="2"/>
  <c r="AA1003" i="2" s="1"/>
  <c r="Z1004" i="2"/>
  <c r="Z1006" i="2"/>
  <c r="AA1006" i="2" s="1"/>
  <c r="Z1007" i="2"/>
  <c r="AA1007" i="2" s="1"/>
  <c r="Z1008" i="2"/>
  <c r="AA1008" i="2" s="1"/>
  <c r="Z1009" i="2"/>
  <c r="AA1009" i="2" s="1"/>
  <c r="Z1010" i="2"/>
  <c r="AA1010" i="2" s="1"/>
  <c r="Z1011" i="2"/>
  <c r="AA1011" i="2" s="1"/>
  <c r="Z1012" i="2"/>
  <c r="AA1012" i="2" s="1"/>
  <c r="Z1013" i="2"/>
  <c r="AA1013" i="2" s="1"/>
  <c r="Z1014" i="2"/>
  <c r="AA1014" i="2" s="1"/>
  <c r="Z1015" i="2"/>
  <c r="AA1015" i="2" s="1"/>
  <c r="Z1016" i="2"/>
  <c r="AA1016" i="2" s="1"/>
  <c r="Z1017" i="2"/>
  <c r="Z1019" i="2"/>
  <c r="AA1019" i="2" s="1"/>
  <c r="Z1020" i="2"/>
  <c r="AA1020" i="2" s="1"/>
  <c r="Z1021" i="2"/>
  <c r="Z1022" i="2"/>
  <c r="Z1023" i="2"/>
  <c r="AA1023" i="2" s="1"/>
  <c r="Z1024" i="2"/>
  <c r="AA1024" i="2" s="1"/>
  <c r="Z1025" i="2"/>
  <c r="AA1025" i="2" s="1"/>
  <c r="Z1026" i="2"/>
  <c r="AA1026" i="2" s="1"/>
  <c r="Z1027" i="2"/>
  <c r="Z1028" i="2"/>
  <c r="AA1028" i="2" s="1"/>
  <c r="Z1029" i="2"/>
  <c r="AA1029" i="2" s="1"/>
  <c r="Z1030" i="2"/>
  <c r="Z1031" i="2"/>
  <c r="Z1032" i="2"/>
  <c r="Z1033" i="2"/>
  <c r="Z1034" i="2"/>
  <c r="Z1035" i="2"/>
  <c r="Z1036" i="2"/>
  <c r="Z1037" i="2"/>
  <c r="Z1038" i="2"/>
  <c r="Z1039" i="2"/>
  <c r="Z1041" i="2"/>
  <c r="AA1041" i="2" s="1"/>
  <c r="Z1042" i="2"/>
  <c r="Z1043" i="2"/>
  <c r="Z1044" i="2"/>
  <c r="Z1046" i="2"/>
  <c r="AA1046" i="2" s="1"/>
  <c r="Z1047" i="2"/>
  <c r="Z1048" i="2"/>
  <c r="Z1049" i="2"/>
  <c r="Z1051" i="2"/>
  <c r="Z1052" i="2"/>
  <c r="Z1053" i="2"/>
  <c r="Z1054" i="2"/>
  <c r="Z1055" i="2"/>
  <c r="Z1056" i="2"/>
  <c r="Z1057" i="2"/>
  <c r="Z1058" i="2"/>
  <c r="Z1059" i="2"/>
  <c r="Z1060" i="2"/>
  <c r="Z1061" i="2"/>
  <c r="Z1063" i="2"/>
  <c r="Z1064" i="2"/>
  <c r="Z1065" i="2"/>
  <c r="Z1066" i="2"/>
  <c r="Z1068" i="2"/>
  <c r="AA1068" i="2" s="1"/>
  <c r="Z1069" i="2"/>
  <c r="AA1069" i="2" s="1"/>
  <c r="Z1070" i="2"/>
  <c r="AA1070" i="2" s="1"/>
  <c r="Z1071" i="2"/>
  <c r="AA1071" i="2" s="1"/>
  <c r="Z1072" i="2"/>
  <c r="AA1072" i="2" s="1"/>
  <c r="Z1073" i="2"/>
  <c r="AA1073" i="2" s="1"/>
  <c r="Z1074" i="2"/>
  <c r="AA1074" i="2" s="1"/>
  <c r="Z1075" i="2"/>
  <c r="AA1075" i="2" s="1"/>
  <c r="Z1076" i="2"/>
  <c r="Z1077" i="2"/>
  <c r="Z1078" i="2"/>
  <c r="Z1079" i="2"/>
  <c r="Z1080" i="2"/>
  <c r="Z1081" i="2"/>
  <c r="Z1082" i="2"/>
  <c r="Z1084" i="2"/>
  <c r="AA1084" i="2" s="1"/>
  <c r="Z1085" i="2"/>
  <c r="AA1085" i="2" s="1"/>
  <c r="Z1086" i="2"/>
  <c r="AA1086" i="2" s="1"/>
  <c r="Z1087" i="2"/>
  <c r="AA1087" i="2" s="1"/>
  <c r="Z1088" i="2"/>
  <c r="AA1088" i="2" s="1"/>
  <c r="Z1089" i="2"/>
  <c r="AA1089" i="2" s="1"/>
  <c r="Z1090" i="2"/>
  <c r="Z1092" i="2"/>
  <c r="AA1092" i="2" s="1"/>
  <c r="Z1093" i="2"/>
  <c r="AA1093" i="2" s="1"/>
  <c r="Z1094" i="2"/>
  <c r="AA1094" i="2" s="1"/>
  <c r="Z1095" i="2"/>
  <c r="AA1095" i="2" s="1"/>
  <c r="Z1096" i="2"/>
  <c r="Z1097" i="2"/>
  <c r="Z1098" i="2"/>
  <c r="Z1099" i="2"/>
  <c r="Z1100" i="2"/>
  <c r="Z1101" i="2"/>
  <c r="Z1103" i="2"/>
  <c r="AA1103" i="2" s="1"/>
  <c r="Z1104" i="2"/>
  <c r="AA1104" i="2" s="1"/>
  <c r="Z1105" i="2"/>
  <c r="Z1106" i="2"/>
  <c r="AA1106" i="2" s="1"/>
  <c r="Z1107" i="2"/>
  <c r="Z1108" i="2"/>
  <c r="AA1108" i="2" s="1"/>
  <c r="Z1109" i="2"/>
  <c r="AA1109" i="2" s="1"/>
  <c r="Z1110" i="2"/>
  <c r="AA1110" i="2" s="1"/>
  <c r="Z1111" i="2"/>
  <c r="AA1111" i="2" s="1"/>
  <c r="Z1112" i="2"/>
  <c r="AA1112" i="2" s="1"/>
  <c r="Z1113" i="2"/>
  <c r="AA1113" i="2" s="1"/>
  <c r="Z1114" i="2"/>
  <c r="AA1114" i="2" s="1"/>
  <c r="Z1115" i="2"/>
  <c r="AA1115" i="2" s="1"/>
  <c r="Z1116" i="2"/>
  <c r="AA1116" i="2" s="1"/>
  <c r="Z1117" i="2"/>
  <c r="AA1117" i="2" s="1"/>
  <c r="Z1118" i="2"/>
  <c r="Z1119" i="2"/>
  <c r="Z1121" i="2"/>
  <c r="AA1121" i="2" s="1"/>
  <c r="Z1122" i="2"/>
  <c r="AA1122" i="2" s="1"/>
  <c r="Z1123" i="2"/>
  <c r="AA1123" i="2" s="1"/>
  <c r="Z1124" i="2"/>
  <c r="AA1124" i="2" s="1"/>
  <c r="Z1125" i="2"/>
  <c r="AA1125" i="2" s="1"/>
  <c r="Z1126" i="2"/>
  <c r="AA1126" i="2" s="1"/>
  <c r="Z1127" i="2"/>
  <c r="AA1127" i="2" s="1"/>
  <c r="Z1128" i="2"/>
  <c r="AA1128" i="2" s="1"/>
  <c r="Z1129" i="2"/>
  <c r="AA1129" i="2" s="1"/>
  <c r="Z1130" i="2"/>
  <c r="AA1130" i="2" s="1"/>
  <c r="Z1131" i="2"/>
  <c r="AA1131" i="2" s="1"/>
  <c r="Z1132" i="2"/>
  <c r="AA1132" i="2" s="1"/>
  <c r="Z1133" i="2"/>
  <c r="AA1133" i="2" s="1"/>
  <c r="Z1134" i="2"/>
  <c r="AA1134" i="2" s="1"/>
  <c r="Z1135" i="2"/>
  <c r="Z1136" i="2"/>
  <c r="Z1138" i="2"/>
  <c r="AA1138" i="2" s="1"/>
  <c r="Z1139" i="2"/>
  <c r="AA1139" i="2" s="1"/>
  <c r="Z1140" i="2"/>
  <c r="AA1140" i="2" s="1"/>
  <c r="Z1141" i="2"/>
  <c r="AA1141" i="2" s="1"/>
  <c r="Z1142" i="2"/>
  <c r="AA1142" i="2" s="1"/>
  <c r="Z1143" i="2"/>
  <c r="AA1143" i="2" s="1"/>
  <c r="Z1144" i="2"/>
  <c r="AA1144" i="2" s="1"/>
  <c r="Z1145" i="2"/>
  <c r="AA1145" i="2" s="1"/>
  <c r="Z1146" i="2"/>
  <c r="AA1146" i="2" s="1"/>
  <c r="Z1147" i="2"/>
  <c r="Z1148" i="2"/>
  <c r="AA1148" i="2" s="1"/>
  <c r="Z1149" i="2"/>
  <c r="AA1149" i="2" s="1"/>
  <c r="Z1150" i="2"/>
  <c r="AA1150" i="2" s="1"/>
  <c r="Z1151" i="2"/>
  <c r="AA1151" i="2" s="1"/>
  <c r="Z1152" i="2"/>
  <c r="AA1152" i="2" s="1"/>
  <c r="Z1153" i="2"/>
  <c r="Z1155" i="2"/>
  <c r="AA1155" i="2" s="1"/>
  <c r="Z1156" i="2"/>
  <c r="AA1156" i="2" s="1"/>
  <c r="Z1157" i="2"/>
  <c r="AA1157" i="2" s="1"/>
  <c r="Z1158" i="2"/>
  <c r="AA1158" i="2" s="1"/>
  <c r="Z1159" i="2"/>
  <c r="AA1159" i="2" s="1"/>
  <c r="Z1160" i="2"/>
  <c r="AA1160" i="2" s="1"/>
  <c r="Z1161" i="2"/>
  <c r="AA1161" i="2" s="1"/>
  <c r="Z1162" i="2"/>
  <c r="AA1162" i="2" s="1"/>
  <c r="Z1163" i="2"/>
  <c r="AA1163" i="2" s="1"/>
  <c r="Z1164" i="2"/>
  <c r="AA1164" i="2" s="1"/>
  <c r="Z1165" i="2"/>
  <c r="Z1167" i="2"/>
  <c r="AA1167" i="2" s="1"/>
  <c r="Z1168" i="2"/>
  <c r="AA1168" i="2" s="1"/>
  <c r="Z1169" i="2"/>
  <c r="AA1169" i="2" s="1"/>
  <c r="Z1170" i="2"/>
  <c r="AA1170" i="2" s="1"/>
  <c r="Z1171" i="2"/>
  <c r="AA1171" i="2" s="1"/>
  <c r="Z1172" i="2"/>
  <c r="AA1172" i="2" s="1"/>
  <c r="Z1173" i="2"/>
  <c r="AA1173" i="2" s="1"/>
  <c r="Z1174" i="2"/>
  <c r="AA1174" i="2" s="1"/>
  <c r="Z1175" i="2"/>
  <c r="AA1175" i="2" s="1"/>
  <c r="Z1176" i="2"/>
  <c r="AA1176" i="2" s="1"/>
  <c r="Z1177" i="2"/>
  <c r="AA1177" i="2" s="1"/>
  <c r="Z1178" i="2"/>
  <c r="AA1178" i="2" s="1"/>
  <c r="Z1179" i="2"/>
  <c r="AA1179" i="2" s="1"/>
  <c r="Z1180" i="2"/>
  <c r="Z1182" i="2"/>
  <c r="AA1182" i="2" s="1"/>
  <c r="Z1183" i="2"/>
  <c r="AA1183" i="2" s="1"/>
  <c r="Z1184" i="2"/>
  <c r="AA1184" i="2" s="1"/>
  <c r="Z1185" i="2"/>
  <c r="AA1185" i="2" s="1"/>
  <c r="Z1186" i="2"/>
  <c r="AA1186" i="2" s="1"/>
  <c r="Z1187" i="2"/>
  <c r="AA1187" i="2" s="1"/>
  <c r="Z1188" i="2"/>
  <c r="AA1188" i="2" s="1"/>
  <c r="Z1189" i="2"/>
  <c r="AA1189" i="2" s="1"/>
  <c r="Z1190" i="2"/>
  <c r="AA1190" i="2" s="1"/>
  <c r="Z1191" i="2"/>
  <c r="AA1191" i="2" s="1"/>
  <c r="Z1192" i="2"/>
  <c r="Z1194" i="2"/>
  <c r="AA1194" i="2" s="1"/>
  <c r="Z1195" i="2"/>
  <c r="AA1195" i="2" s="1"/>
  <c r="Z1196" i="2"/>
  <c r="AA1196" i="2" s="1"/>
  <c r="Z1197" i="2"/>
  <c r="AA1197" i="2" s="1"/>
  <c r="Z1198" i="2"/>
  <c r="AA1198" i="2" s="1"/>
  <c r="Z1199" i="2"/>
  <c r="AA1199" i="2" s="1"/>
  <c r="Z1200" i="2"/>
  <c r="AA1200" i="2" s="1"/>
  <c r="Z1201" i="2"/>
  <c r="AA1201" i="2" s="1"/>
  <c r="Z1202" i="2"/>
  <c r="Z1204" i="2"/>
  <c r="AA1204" i="2" s="1"/>
  <c r="Z1205" i="2"/>
  <c r="Z1206" i="2"/>
  <c r="Z1207" i="2"/>
  <c r="Z1208" i="2"/>
  <c r="Z1209" i="2"/>
  <c r="Z1210" i="2"/>
  <c r="Z1212" i="2"/>
  <c r="AA1212" i="2" s="1"/>
  <c r="Z1213" i="2"/>
  <c r="AA1213" i="2" s="1"/>
  <c r="Z1214" i="2"/>
  <c r="AA1214" i="2" s="1"/>
  <c r="Z1215" i="2"/>
  <c r="AA1215" i="2" s="1"/>
  <c r="Z1216" i="2"/>
  <c r="AA1216" i="2" s="1"/>
  <c r="Z1217" i="2"/>
  <c r="AA1217" i="2" s="1"/>
  <c r="Z1218" i="2"/>
  <c r="AA1218" i="2" s="1"/>
  <c r="Z1219" i="2"/>
  <c r="AA1219" i="2" s="1"/>
  <c r="Z1220" i="2"/>
  <c r="AA1220" i="2" s="1"/>
  <c r="Z1221" i="2"/>
  <c r="AA1221" i="2" s="1"/>
  <c r="Z1222" i="2"/>
  <c r="AA1222" i="2" s="1"/>
  <c r="Z1223" i="2"/>
  <c r="AA1223" i="2" s="1"/>
  <c r="Z1224" i="2"/>
  <c r="AA1224" i="2" s="1"/>
  <c r="Z1225" i="2"/>
  <c r="Z1227" i="2"/>
  <c r="AA1227" i="2" s="1"/>
  <c r="Z1228" i="2"/>
  <c r="AA1228" i="2" s="1"/>
  <c r="Z1229" i="2"/>
  <c r="AA1229" i="2" s="1"/>
  <c r="Z1230" i="2"/>
  <c r="AA1230" i="2" s="1"/>
  <c r="Z1231" i="2"/>
  <c r="AA1231" i="2" s="1"/>
  <c r="Z1232" i="2"/>
  <c r="AA1232" i="2" s="1"/>
  <c r="Z1233" i="2"/>
  <c r="AA1233" i="2" s="1"/>
  <c r="Z1234" i="2"/>
  <c r="AA1234" i="2" s="1"/>
  <c r="Z1235" i="2"/>
  <c r="AA1235" i="2" s="1"/>
  <c r="Z1236" i="2"/>
  <c r="AA1236" i="2" s="1"/>
  <c r="Z1237" i="2"/>
  <c r="AA1237" i="2" s="1"/>
  <c r="Z1238" i="2"/>
  <c r="AA1238" i="2" s="1"/>
  <c r="Z1239" i="2"/>
  <c r="AA1239" i="2" s="1"/>
  <c r="Z1240" i="2"/>
  <c r="AA1240" i="2" s="1"/>
  <c r="Z1241" i="2"/>
  <c r="Z1242" i="2"/>
  <c r="AA1242" i="2" s="1"/>
  <c r="Z1243" i="2"/>
  <c r="Z1245" i="2"/>
  <c r="AA1245" i="2" s="1"/>
  <c r="Z1246" i="2"/>
  <c r="AA1246" i="2" s="1"/>
  <c r="Z1247" i="2"/>
  <c r="AA1247" i="2" s="1"/>
  <c r="Z1248" i="2"/>
  <c r="AA1248" i="2" s="1"/>
  <c r="Z1249" i="2"/>
  <c r="AA1249" i="2" s="1"/>
  <c r="Z1250" i="2"/>
  <c r="AA1250" i="2" s="1"/>
  <c r="Z1251" i="2"/>
  <c r="AA1251" i="2" s="1"/>
  <c r="Z1252" i="2"/>
  <c r="Z1253" i="2"/>
  <c r="Z1254" i="2"/>
  <c r="Z1255" i="2"/>
  <c r="Z1256" i="2"/>
  <c r="Z1257" i="2"/>
  <c r="Z1258" i="2"/>
  <c r="Z1259" i="2"/>
  <c r="Z1260" i="2"/>
  <c r="Z1261" i="2"/>
  <c r="Z1262" i="2"/>
  <c r="Z1264" i="2"/>
  <c r="AA1264" i="2" s="1"/>
  <c r="Z1265" i="2"/>
  <c r="AA1265" i="2" s="1"/>
  <c r="Z1266" i="2"/>
  <c r="AA1266" i="2" s="1"/>
  <c r="Z1267" i="2"/>
  <c r="AA1267" i="2" s="1"/>
  <c r="Z1268" i="2"/>
  <c r="AA1268" i="2" s="1"/>
  <c r="Z1269" i="2"/>
  <c r="AA1269" i="2" s="1"/>
  <c r="Z1270" i="2"/>
  <c r="AA1270" i="2" s="1"/>
  <c r="Z1271" i="2"/>
  <c r="AA1271" i="2" s="1"/>
  <c r="Z1272" i="2"/>
  <c r="AA1272" i="2" s="1"/>
  <c r="Z1273" i="2"/>
  <c r="AA1273" i="2" s="1"/>
  <c r="Z1274" i="2"/>
  <c r="AA1274" i="2" s="1"/>
  <c r="Z1275" i="2"/>
  <c r="AA1275" i="2" s="1"/>
  <c r="Z1276" i="2"/>
  <c r="AA1276" i="2" s="1"/>
  <c r="Z1277" i="2"/>
  <c r="AA1277" i="2" s="1"/>
  <c r="Z1278" i="2"/>
  <c r="AA1278" i="2" s="1"/>
  <c r="Z1279" i="2"/>
  <c r="AA1279" i="2" s="1"/>
  <c r="Z1280" i="2"/>
  <c r="Z1281" i="2"/>
  <c r="Z1283" i="2"/>
  <c r="AA1283" i="2" s="1"/>
  <c r="Z1284" i="2"/>
  <c r="AA1284" i="2" s="1"/>
  <c r="Z1285" i="2"/>
  <c r="AA1285" i="2" s="1"/>
  <c r="Z1286" i="2"/>
  <c r="AA1286" i="2" s="1"/>
  <c r="Z1287" i="2"/>
  <c r="AA1287" i="2" s="1"/>
  <c r="Z1288" i="2"/>
  <c r="AA1288" i="2" s="1"/>
  <c r="Z1289" i="2"/>
  <c r="AA1289" i="2" s="1"/>
  <c r="Z1290" i="2"/>
  <c r="AA1290" i="2" s="1"/>
  <c r="Z1291" i="2"/>
  <c r="AA1291" i="2" s="1"/>
  <c r="Z1292" i="2"/>
  <c r="AA1292" i="2" s="1"/>
  <c r="Z1293" i="2"/>
  <c r="AA1293" i="2" s="1"/>
  <c r="Z1294" i="2"/>
  <c r="AA1294" i="2" s="1"/>
  <c r="Z1295" i="2"/>
  <c r="AA1295" i="2" s="1"/>
  <c r="Z1296" i="2"/>
  <c r="AA1296" i="2" s="1"/>
  <c r="Z1297" i="2"/>
  <c r="AA1297" i="2" s="1"/>
  <c r="Z1298" i="2"/>
  <c r="AA1298" i="2" s="1"/>
  <c r="Z1299" i="2"/>
  <c r="AA1299" i="2" s="1"/>
  <c r="Z1300" i="2"/>
  <c r="AA1300" i="2" s="1"/>
  <c r="Z1301" i="2"/>
  <c r="Z1302" i="2"/>
  <c r="AA1302" i="2" s="1"/>
  <c r="Z1303" i="2"/>
  <c r="Z1305" i="2"/>
  <c r="Z1306" i="2"/>
  <c r="Z1307" i="2"/>
  <c r="Z1308" i="2"/>
  <c r="Z1309" i="2"/>
  <c r="Z1310" i="2"/>
  <c r="Z1311" i="2"/>
  <c r="Z1312" i="2"/>
  <c r="Z1313" i="2"/>
  <c r="Z1314" i="2"/>
  <c r="Z1315" i="2"/>
  <c r="Z1317" i="2"/>
  <c r="AA1317" i="2" s="1"/>
  <c r="Z1318" i="2"/>
  <c r="AA1318" i="2" s="1"/>
  <c r="Z1319" i="2"/>
  <c r="AA1319" i="2" s="1"/>
  <c r="Z1320" i="2"/>
  <c r="AA1320" i="2" s="1"/>
  <c r="Z1321" i="2"/>
  <c r="AA1321" i="2" s="1"/>
  <c r="Z1322" i="2"/>
  <c r="AA1322" i="2" s="1"/>
  <c r="Z1323" i="2"/>
  <c r="AA1323" i="2" s="1"/>
  <c r="Z1324" i="2"/>
  <c r="AA1324" i="2" s="1"/>
  <c r="Z1325" i="2"/>
  <c r="AA1325" i="2" s="1"/>
  <c r="Z1326" i="2"/>
  <c r="AA1326" i="2" s="1"/>
  <c r="Z1327" i="2"/>
  <c r="AA1327" i="2" s="1"/>
  <c r="Z1328" i="2"/>
  <c r="AA1328" i="2" s="1"/>
  <c r="Z1329" i="2"/>
  <c r="AA1329" i="2" s="1"/>
  <c r="Z1330" i="2"/>
  <c r="AA1330" i="2" s="1"/>
  <c r="Z1331" i="2"/>
  <c r="AA1331" i="2" s="1"/>
  <c r="Z1332" i="2"/>
  <c r="AA1332" i="2" s="1"/>
  <c r="Z1333" i="2"/>
  <c r="AA1333" i="2" s="1"/>
  <c r="Z1334" i="2"/>
  <c r="AA1334" i="2" s="1"/>
  <c r="Z1335" i="2"/>
  <c r="AA1335" i="2" s="1"/>
  <c r="Z1336" i="2"/>
  <c r="AA1336" i="2" s="1"/>
  <c r="Z1337" i="2"/>
  <c r="Z1339" i="2"/>
  <c r="AA1339" i="2" s="1"/>
  <c r="Z1340" i="2"/>
  <c r="AA1340" i="2" s="1"/>
  <c r="Z1341" i="2"/>
  <c r="AA1341" i="2" s="1"/>
  <c r="Z1342" i="2"/>
  <c r="AA1342" i="2" s="1"/>
  <c r="Z1343" i="2"/>
  <c r="AA1343" i="2" s="1"/>
  <c r="Z1344" i="2"/>
  <c r="AA1344" i="2" s="1"/>
  <c r="Z1345" i="2"/>
  <c r="AA1345" i="2" s="1"/>
  <c r="Z1346" i="2"/>
  <c r="AA1346" i="2" s="1"/>
  <c r="Z1347" i="2"/>
  <c r="AA1347" i="2" s="1"/>
  <c r="Z1348" i="2"/>
  <c r="AA1348" i="2" s="1"/>
  <c r="Z1349" i="2"/>
  <c r="Z1350" i="2"/>
  <c r="AA1350" i="2" s="1"/>
  <c r="Z1351" i="2"/>
  <c r="AA1351" i="2" s="1"/>
  <c r="Z1352" i="2"/>
  <c r="AA1352" i="2" s="1"/>
  <c r="Z1353" i="2"/>
  <c r="AA1353" i="2" s="1"/>
  <c r="Z1354" i="2"/>
  <c r="AA1354" i="2" s="1"/>
  <c r="Z1355" i="2"/>
  <c r="AA1355" i="2" s="1"/>
  <c r="Z1356" i="2"/>
  <c r="AA1356" i="2" s="1"/>
  <c r="Z1357" i="2"/>
  <c r="AA1357" i="2" s="1"/>
  <c r="Z1358" i="2"/>
  <c r="Z1360" i="2"/>
  <c r="AA1360" i="2" s="1"/>
  <c r="Z1361" i="2"/>
  <c r="AA1361" i="2" s="1"/>
  <c r="Z1362" i="2"/>
  <c r="AA1362" i="2" s="1"/>
  <c r="Z1363" i="2"/>
  <c r="AA1363" i="2" s="1"/>
  <c r="Z1364" i="2"/>
  <c r="AA1364" i="2" s="1"/>
  <c r="Z1365" i="2"/>
  <c r="AA1365" i="2" s="1"/>
  <c r="Z1366" i="2"/>
  <c r="AA1366" i="2" s="1"/>
  <c r="Z1367" i="2"/>
  <c r="AA1367" i="2" s="1"/>
  <c r="Z1368" i="2"/>
  <c r="AA1368" i="2" s="1"/>
  <c r="Z1369" i="2"/>
  <c r="AA1369" i="2" s="1"/>
  <c r="Z1370" i="2"/>
  <c r="AA1370" i="2" s="1"/>
  <c r="Z22" i="2"/>
  <c r="AA22" i="2" s="1"/>
  <c r="Z23" i="2"/>
  <c r="AA23" i="2" s="1"/>
  <c r="Z24" i="2"/>
  <c r="AA24" i="2" s="1"/>
  <c r="Z25" i="2"/>
  <c r="AA25" i="2" s="1"/>
  <c r="Z26" i="2"/>
  <c r="AA26" i="2" s="1"/>
  <c r="Z27" i="2"/>
  <c r="AA27" i="2" s="1"/>
  <c r="Z28" i="2"/>
  <c r="AA28" i="2" s="1"/>
  <c r="Z29" i="2"/>
  <c r="AA29" i="2" s="1"/>
  <c r="Z30" i="2"/>
  <c r="AA30" i="2" s="1"/>
  <c r="Z31" i="2"/>
  <c r="AA31" i="2" s="1"/>
  <c r="Z32" i="2"/>
  <c r="AA32" i="2" s="1"/>
  <c r="Z9" i="2"/>
  <c r="AA9" i="2" s="1"/>
  <c r="Z10" i="2"/>
  <c r="AA10" i="2" s="1"/>
  <c r="Z11" i="2"/>
  <c r="AA11" i="2" s="1"/>
  <c r="Z12" i="2"/>
  <c r="AA12" i="2" s="1"/>
  <c r="Z13" i="2"/>
  <c r="AA13" i="2" s="1"/>
  <c r="Z14" i="2"/>
  <c r="Z15" i="2"/>
  <c r="Z16" i="2"/>
  <c r="Z17" i="2"/>
  <c r="Z18" i="2"/>
  <c r="Z19" i="2"/>
  <c r="Z21" i="2"/>
  <c r="AA21" i="2" s="1"/>
  <c r="Z8" i="2"/>
  <c r="AA8" i="2" s="1"/>
  <c r="T21" i="2"/>
  <c r="U21" i="2" s="1"/>
  <c r="T22" i="2"/>
  <c r="T23" i="2"/>
  <c r="T24" i="2"/>
  <c r="T25" i="2"/>
  <c r="T26" i="2"/>
  <c r="T27" i="2"/>
  <c r="T28" i="2"/>
  <c r="T29" i="2"/>
  <c r="T30" i="2"/>
  <c r="T31" i="2"/>
  <c r="T32" i="2"/>
  <c r="T33" i="2"/>
  <c r="T34" i="2"/>
  <c r="T35" i="2"/>
  <c r="T36" i="2"/>
  <c r="T37" i="2"/>
  <c r="T39" i="2"/>
  <c r="U39" i="2" s="1"/>
  <c r="T40" i="2"/>
  <c r="U40" i="2" s="1"/>
  <c r="T41" i="2"/>
  <c r="U41" i="2" s="1"/>
  <c r="T42" i="2"/>
  <c r="U42" i="2" s="1"/>
  <c r="T43" i="2"/>
  <c r="U43" i="2" s="1"/>
  <c r="T44" i="2"/>
  <c r="U44" i="2" s="1"/>
  <c r="T45" i="2"/>
  <c r="U45" i="2" s="1"/>
  <c r="T46" i="2"/>
  <c r="U46" i="2" s="1"/>
  <c r="T47" i="2"/>
  <c r="U47" i="2" s="1"/>
  <c r="T48" i="2"/>
  <c r="U48" i="2" s="1"/>
  <c r="T49" i="2"/>
  <c r="U49" i="2" s="1"/>
  <c r="T50" i="2"/>
  <c r="U50" i="2" s="1"/>
  <c r="T51" i="2"/>
  <c r="U51" i="2" s="1"/>
  <c r="T52" i="2"/>
  <c r="U52" i="2" s="1"/>
  <c r="T53" i="2"/>
  <c r="U53" i="2" s="1"/>
  <c r="T54" i="2"/>
  <c r="U54" i="2" s="1"/>
  <c r="T55" i="2"/>
  <c r="U55" i="2" s="1"/>
  <c r="T56" i="2"/>
  <c r="U56" i="2" s="1"/>
  <c r="T57" i="2"/>
  <c r="U57" i="2" s="1"/>
  <c r="T58" i="2"/>
  <c r="T59" i="2"/>
  <c r="T61" i="2"/>
  <c r="T62" i="2"/>
  <c r="T63" i="2"/>
  <c r="T64" i="2"/>
  <c r="T65" i="2"/>
  <c r="T66" i="2"/>
  <c r="T67" i="2"/>
  <c r="T68" i="2"/>
  <c r="T69" i="2"/>
  <c r="T71" i="2"/>
  <c r="T72" i="2"/>
  <c r="T73" i="2"/>
  <c r="T74" i="2"/>
  <c r="T75" i="2"/>
  <c r="T76" i="2"/>
  <c r="T77" i="2"/>
  <c r="T78" i="2"/>
  <c r="T79" i="2"/>
  <c r="T80" i="2"/>
  <c r="T81" i="2"/>
  <c r="T82" i="2"/>
  <c r="T84" i="2"/>
  <c r="T85" i="2"/>
  <c r="T86" i="2"/>
  <c r="T87" i="2"/>
  <c r="T88" i="2"/>
  <c r="T89" i="2"/>
  <c r="T90" i="2"/>
  <c r="T91" i="2"/>
  <c r="T93" i="2"/>
  <c r="T94" i="2"/>
  <c r="T95" i="2"/>
  <c r="T96" i="2"/>
  <c r="T98" i="2"/>
  <c r="T99" i="2"/>
  <c r="T100" i="2"/>
  <c r="T101" i="2"/>
  <c r="T102" i="2"/>
  <c r="T103" i="2"/>
  <c r="T104" i="2"/>
  <c r="T105" i="2"/>
  <c r="T107" i="2"/>
  <c r="T108" i="2"/>
  <c r="T109" i="2"/>
  <c r="T110" i="2"/>
  <c r="T111" i="2"/>
  <c r="T112" i="2"/>
  <c r="T113" i="2"/>
  <c r="T114" i="2"/>
  <c r="T115" i="2"/>
  <c r="T116" i="2"/>
  <c r="T117" i="2"/>
  <c r="T118" i="2"/>
  <c r="T120" i="2"/>
  <c r="T121" i="2"/>
  <c r="T122" i="2"/>
  <c r="T123" i="2"/>
  <c r="T124" i="2"/>
  <c r="T125" i="2"/>
  <c r="T126" i="2"/>
  <c r="T127" i="2"/>
  <c r="T128" i="2"/>
  <c r="T129" i="2"/>
  <c r="T130" i="2"/>
  <c r="T131" i="2"/>
  <c r="T133" i="2"/>
  <c r="U133" i="2" s="1"/>
  <c r="T134" i="2"/>
  <c r="U134" i="2" s="1"/>
  <c r="T135" i="2"/>
  <c r="U135" i="2" s="1"/>
  <c r="T136" i="2"/>
  <c r="U136" i="2" s="1"/>
  <c r="T137" i="2"/>
  <c r="U137" i="2" s="1"/>
  <c r="T138" i="2"/>
  <c r="U138" i="2" s="1"/>
  <c r="T139" i="2"/>
  <c r="U139" i="2" s="1"/>
  <c r="T140" i="2"/>
  <c r="U140" i="2" s="1"/>
  <c r="T141" i="2"/>
  <c r="U141" i="2" s="1"/>
  <c r="T142" i="2"/>
  <c r="U142" i="2" s="1"/>
  <c r="T143" i="2"/>
  <c r="U143" i="2" s="1"/>
  <c r="T144" i="2"/>
  <c r="U144" i="2" s="1"/>
  <c r="T145" i="2"/>
  <c r="U145" i="2" s="1"/>
  <c r="T146" i="2"/>
  <c r="U146" i="2" s="1"/>
  <c r="T147" i="2"/>
  <c r="U147" i="2" s="1"/>
  <c r="T148" i="2"/>
  <c r="U148" i="2" s="1"/>
  <c r="T149" i="2"/>
  <c r="U149" i="2" s="1"/>
  <c r="T150" i="2"/>
  <c r="U150" i="2" s="1"/>
  <c r="T151" i="2"/>
  <c r="U151" i="2" s="1"/>
  <c r="T152" i="2"/>
  <c r="U152" i="2" s="1"/>
  <c r="T153" i="2"/>
  <c r="U153" i="2" s="1"/>
  <c r="T154" i="2"/>
  <c r="U154" i="2" s="1"/>
  <c r="T155" i="2"/>
  <c r="U155" i="2" s="1"/>
  <c r="T156" i="2"/>
  <c r="U156" i="2" s="1"/>
  <c r="T157" i="2"/>
  <c r="U157" i="2" s="1"/>
  <c r="T158" i="2"/>
  <c r="U158" i="2" s="1"/>
  <c r="T159" i="2"/>
  <c r="T161" i="2"/>
  <c r="T162" i="2"/>
  <c r="T163" i="2"/>
  <c r="T164" i="2"/>
  <c r="T165" i="2"/>
  <c r="T166" i="2"/>
  <c r="T168" i="2"/>
  <c r="T169" i="2"/>
  <c r="T170" i="2"/>
  <c r="T171" i="2"/>
  <c r="T172" i="2"/>
  <c r="T173" i="2"/>
  <c r="T175" i="2"/>
  <c r="U175" i="2" s="1"/>
  <c r="T176" i="2"/>
  <c r="U176" i="2" s="1"/>
  <c r="T177" i="2"/>
  <c r="U177" i="2" s="1"/>
  <c r="T178" i="2"/>
  <c r="U178" i="2" s="1"/>
  <c r="T179" i="2"/>
  <c r="T180" i="2"/>
  <c r="T181" i="2"/>
  <c r="T182" i="2"/>
  <c r="T183" i="2"/>
  <c r="T184" i="2"/>
  <c r="T186" i="2"/>
  <c r="T187" i="2"/>
  <c r="T188" i="2"/>
  <c r="T189" i="2"/>
  <c r="T190" i="2"/>
  <c r="T191" i="2"/>
  <c r="T192" i="2"/>
  <c r="T193" i="2"/>
  <c r="T194" i="2"/>
  <c r="T195" i="2"/>
  <c r="T197" i="2"/>
  <c r="U197" i="2" s="1"/>
  <c r="T198" i="2"/>
  <c r="T199" i="2"/>
  <c r="T200" i="2"/>
  <c r="T201" i="2"/>
  <c r="T202" i="2"/>
  <c r="T203" i="2"/>
  <c r="T204" i="2"/>
  <c r="T206" i="2"/>
  <c r="T207" i="2"/>
  <c r="T208" i="2"/>
  <c r="T209" i="2"/>
  <c r="T210" i="2"/>
  <c r="T212" i="2"/>
  <c r="T213" i="2"/>
  <c r="T214" i="2"/>
  <c r="T215" i="2"/>
  <c r="T216" i="2"/>
  <c r="T217" i="2"/>
  <c r="T219" i="2"/>
  <c r="T220" i="2"/>
  <c r="T221" i="2"/>
  <c r="T222" i="2"/>
  <c r="T223" i="2"/>
  <c r="T224" i="2"/>
  <c r="T226" i="2"/>
  <c r="T227" i="2"/>
  <c r="T228" i="2"/>
  <c r="T229" i="2"/>
  <c r="T230" i="2"/>
  <c r="T232" i="2"/>
  <c r="T233" i="2"/>
  <c r="T234" i="2"/>
  <c r="T235" i="2"/>
  <c r="T236" i="2"/>
  <c r="T238" i="2"/>
  <c r="T239" i="2"/>
  <c r="T240" i="2"/>
  <c r="T241" i="2"/>
  <c r="T242" i="2"/>
  <c r="T243" i="2"/>
  <c r="T244" i="2"/>
  <c r="T245" i="2"/>
  <c r="T246" i="2"/>
  <c r="T247" i="2"/>
  <c r="T248" i="2"/>
  <c r="T249" i="2"/>
  <c r="T251" i="2"/>
  <c r="T252" i="2"/>
  <c r="T253" i="2"/>
  <c r="T254" i="2"/>
  <c r="T255" i="2"/>
  <c r="T256" i="2"/>
  <c r="T257" i="2"/>
  <c r="T259" i="2"/>
  <c r="T260" i="2"/>
  <c r="T261" i="2"/>
  <c r="T262" i="2"/>
  <c r="T263" i="2"/>
  <c r="T264" i="2"/>
  <c r="T265" i="2"/>
  <c r="T266" i="2"/>
  <c r="T267" i="2"/>
  <c r="T268" i="2"/>
  <c r="T269" i="2"/>
  <c r="T270" i="2"/>
  <c r="T271" i="2"/>
  <c r="T273" i="2"/>
  <c r="T274" i="2"/>
  <c r="T275" i="2"/>
  <c r="T276" i="2"/>
  <c r="T277" i="2"/>
  <c r="T278" i="2"/>
  <c r="T279" i="2"/>
  <c r="T280" i="2"/>
  <c r="T281" i="2"/>
  <c r="T282" i="2"/>
  <c r="T283" i="2"/>
  <c r="T285" i="2"/>
  <c r="T286" i="2"/>
  <c r="T287" i="2"/>
  <c r="T288" i="2"/>
  <c r="T289" i="2"/>
  <c r="T290" i="2"/>
  <c r="T292" i="2"/>
  <c r="T293" i="2"/>
  <c r="T294" i="2"/>
  <c r="T295" i="2"/>
  <c r="T296" i="2"/>
  <c r="T297" i="2"/>
  <c r="T298" i="2"/>
  <c r="T299" i="2"/>
  <c r="T300" i="2"/>
  <c r="T301" i="2"/>
  <c r="T302" i="2"/>
  <c r="T303" i="2"/>
  <c r="T304" i="2"/>
  <c r="T305" i="2"/>
  <c r="T306" i="2"/>
  <c r="T308" i="2"/>
  <c r="T309" i="2"/>
  <c r="T310" i="2"/>
  <c r="T311" i="2"/>
  <c r="T312" i="2"/>
  <c r="T313" i="2"/>
  <c r="T314" i="2"/>
  <c r="T315" i="2"/>
  <c r="T317" i="2"/>
  <c r="T318" i="2"/>
  <c r="T319" i="2"/>
  <c r="T320" i="2"/>
  <c r="T321" i="2"/>
  <c r="T322" i="2"/>
  <c r="T323" i="2"/>
  <c r="T324" i="2"/>
  <c r="T325" i="2"/>
  <c r="T326" i="2"/>
  <c r="T327" i="2"/>
  <c r="T329" i="2"/>
  <c r="U329" i="2" s="1"/>
  <c r="T330" i="2"/>
  <c r="U330" i="2" s="1"/>
  <c r="T331" i="2"/>
  <c r="U331" i="2" s="1"/>
  <c r="T332" i="2"/>
  <c r="T333" i="2"/>
  <c r="T334" i="2"/>
  <c r="T335" i="2"/>
  <c r="T336" i="2"/>
  <c r="T337" i="2"/>
  <c r="T338" i="2"/>
  <c r="T339" i="2"/>
  <c r="T341" i="2"/>
  <c r="U341" i="2" s="1"/>
  <c r="T342" i="2"/>
  <c r="U342" i="2" s="1"/>
  <c r="T343" i="2"/>
  <c r="U343" i="2" s="1"/>
  <c r="T344" i="2"/>
  <c r="U344" i="2" s="1"/>
  <c r="T345" i="2"/>
  <c r="U345" i="2" s="1"/>
  <c r="T346" i="2"/>
  <c r="T347" i="2"/>
  <c r="U347" i="2" s="1"/>
  <c r="T348" i="2"/>
  <c r="U348" i="2" s="1"/>
  <c r="T349" i="2"/>
  <c r="U349" i="2" s="1"/>
  <c r="T350" i="2"/>
  <c r="U350" i="2" s="1"/>
  <c r="T351" i="2"/>
  <c r="U351" i="2" s="1"/>
  <c r="T352" i="2"/>
  <c r="U352" i="2" s="1"/>
  <c r="T353" i="2"/>
  <c r="T354" i="2"/>
  <c r="T355" i="2"/>
  <c r="T356" i="2"/>
  <c r="T357" i="2"/>
  <c r="T358" i="2"/>
  <c r="T359" i="2"/>
  <c r="T360" i="2"/>
  <c r="T361" i="2"/>
  <c r="T362" i="2"/>
  <c r="T363" i="2"/>
  <c r="T364" i="2"/>
  <c r="T366" i="2"/>
  <c r="U366" i="2" s="1"/>
  <c r="T367" i="2"/>
  <c r="U367" i="2" s="1"/>
  <c r="T368" i="2"/>
  <c r="U368" i="2" s="1"/>
  <c r="T369" i="2"/>
  <c r="U369" i="2" s="1"/>
  <c r="T370" i="2"/>
  <c r="U370" i="2" s="1"/>
  <c r="T371" i="2"/>
  <c r="U371" i="2" s="1"/>
  <c r="T372" i="2"/>
  <c r="U372" i="2" s="1"/>
  <c r="T373" i="2"/>
  <c r="U373" i="2" s="1"/>
  <c r="T374" i="2"/>
  <c r="U374" i="2" s="1"/>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1" i="2"/>
  <c r="T402" i="2"/>
  <c r="T403" i="2"/>
  <c r="T404" i="2"/>
  <c r="T405" i="2"/>
  <c r="T406" i="2"/>
  <c r="T407" i="2"/>
  <c r="T408" i="2"/>
  <c r="T409" i="2"/>
  <c r="T410" i="2"/>
  <c r="T411" i="2"/>
  <c r="T412" i="2"/>
  <c r="T413" i="2"/>
  <c r="T414" i="2"/>
  <c r="T415" i="2"/>
  <c r="T416" i="2"/>
  <c r="T418" i="2"/>
  <c r="T419" i="2"/>
  <c r="T420" i="2"/>
  <c r="T421" i="2"/>
  <c r="T422" i="2"/>
  <c r="T423" i="2"/>
  <c r="T424" i="2"/>
  <c r="T425" i="2"/>
  <c r="T426" i="2"/>
  <c r="T427" i="2"/>
  <c r="T428" i="2"/>
  <c r="T429" i="2"/>
  <c r="T430" i="2"/>
  <c r="T431" i="2"/>
  <c r="T432" i="2"/>
  <c r="T433" i="2"/>
  <c r="T434" i="2"/>
  <c r="T435" i="2"/>
  <c r="T436" i="2"/>
  <c r="T438" i="2"/>
  <c r="T439" i="2"/>
  <c r="T440" i="2"/>
  <c r="T441" i="2"/>
  <c r="T442" i="2"/>
  <c r="T443" i="2"/>
  <c r="T444" i="2"/>
  <c r="T445" i="2"/>
  <c r="T446" i="2"/>
  <c r="T447" i="2"/>
  <c r="T448" i="2"/>
  <c r="T449" i="2"/>
  <c r="T450" i="2"/>
  <c r="T451" i="2"/>
  <c r="T452" i="2"/>
  <c r="T453" i="2"/>
  <c r="T455" i="2"/>
  <c r="U455" i="2" s="1"/>
  <c r="T456" i="2"/>
  <c r="U456" i="2" s="1"/>
  <c r="T457" i="2"/>
  <c r="U457" i="2" s="1"/>
  <c r="T458" i="2"/>
  <c r="U458" i="2" s="1"/>
  <c r="T459" i="2"/>
  <c r="T460" i="2"/>
  <c r="T461" i="2"/>
  <c r="T462" i="2"/>
  <c r="T463" i="2"/>
  <c r="T464" i="2"/>
  <c r="T465" i="2"/>
  <c r="T466" i="2"/>
  <c r="T467" i="2"/>
  <c r="T469" i="2"/>
  <c r="T470" i="2"/>
  <c r="T471" i="2"/>
  <c r="T472" i="2"/>
  <c r="T473" i="2"/>
  <c r="T474" i="2"/>
  <c r="T475" i="2"/>
  <c r="T476" i="2"/>
  <c r="T477" i="2"/>
  <c r="T478" i="2"/>
  <c r="T479" i="2"/>
  <c r="T480" i="2"/>
  <c r="T481" i="2"/>
  <c r="T482" i="2"/>
  <c r="T483" i="2"/>
  <c r="T484" i="2"/>
  <c r="T486" i="2"/>
  <c r="T487" i="2"/>
  <c r="T488" i="2"/>
  <c r="T489" i="2"/>
  <c r="T490" i="2"/>
  <c r="T491" i="2"/>
  <c r="T492" i="2"/>
  <c r="T493" i="2"/>
  <c r="T494" i="2"/>
  <c r="T495" i="2"/>
  <c r="T496" i="2"/>
  <c r="T498" i="2"/>
  <c r="T499" i="2"/>
  <c r="T500" i="2"/>
  <c r="T501" i="2"/>
  <c r="T502" i="2"/>
  <c r="T503" i="2"/>
  <c r="T504" i="2"/>
  <c r="T505" i="2"/>
  <c r="T506" i="2"/>
  <c r="T507" i="2"/>
  <c r="T508" i="2"/>
  <c r="T509" i="2"/>
  <c r="T510" i="2"/>
  <c r="T511" i="2"/>
  <c r="T512" i="2"/>
  <c r="T513" i="2"/>
  <c r="T515" i="2"/>
  <c r="T516" i="2"/>
  <c r="T517" i="2"/>
  <c r="T518" i="2"/>
  <c r="T519" i="2"/>
  <c r="T520" i="2"/>
  <c r="T521" i="2"/>
  <c r="T522" i="2"/>
  <c r="T523" i="2"/>
  <c r="T524" i="2"/>
  <c r="T525" i="2"/>
  <c r="T526" i="2"/>
  <c r="T527" i="2"/>
  <c r="T528" i="2"/>
  <c r="T529" i="2"/>
  <c r="T531" i="2"/>
  <c r="T532" i="2"/>
  <c r="T533" i="2"/>
  <c r="T534" i="2"/>
  <c r="T535" i="2"/>
  <c r="T536" i="2"/>
  <c r="T537" i="2"/>
  <c r="T538" i="2"/>
  <c r="T539" i="2"/>
  <c r="T540" i="2"/>
  <c r="T541" i="2"/>
  <c r="T542" i="2"/>
  <c r="T543" i="2"/>
  <c r="T544" i="2"/>
  <c r="T546" i="2"/>
  <c r="T547" i="2"/>
  <c r="T548" i="2"/>
  <c r="T549" i="2"/>
  <c r="T550" i="2"/>
  <c r="T551" i="2"/>
  <c r="T552" i="2"/>
  <c r="T553" i="2"/>
  <c r="T554" i="2"/>
  <c r="T555" i="2"/>
  <c r="T556" i="2"/>
  <c r="T557" i="2"/>
  <c r="T558" i="2"/>
  <c r="T559" i="2"/>
  <c r="T560" i="2"/>
  <c r="T561" i="2"/>
  <c r="T563" i="2"/>
  <c r="T564" i="2"/>
  <c r="T565" i="2"/>
  <c r="T566" i="2"/>
  <c r="T567" i="2"/>
  <c r="T568" i="2"/>
  <c r="T569" i="2"/>
  <c r="T570" i="2"/>
  <c r="T571" i="2"/>
  <c r="T572" i="2"/>
  <c r="T573" i="2"/>
  <c r="T574" i="2"/>
  <c r="T576" i="2"/>
  <c r="T577" i="2"/>
  <c r="T578" i="2"/>
  <c r="T579" i="2"/>
  <c r="T580" i="2"/>
  <c r="T581" i="2"/>
  <c r="T582" i="2"/>
  <c r="T583" i="2"/>
  <c r="T584" i="2"/>
  <c r="T585" i="2"/>
  <c r="T586" i="2"/>
  <c r="T588" i="2"/>
  <c r="U588" i="2" s="1"/>
  <c r="T589" i="2"/>
  <c r="U589" i="2" s="1"/>
  <c r="T590" i="2"/>
  <c r="U590" i="2" s="1"/>
  <c r="T591" i="2"/>
  <c r="U591" i="2" s="1"/>
  <c r="T592" i="2"/>
  <c r="U592" i="2" s="1"/>
  <c r="T593" i="2"/>
  <c r="U593" i="2" s="1"/>
  <c r="T594" i="2"/>
  <c r="U594" i="2" s="1"/>
  <c r="T595" i="2"/>
  <c r="U595" i="2" s="1"/>
  <c r="T596" i="2"/>
  <c r="T597" i="2"/>
  <c r="T598" i="2"/>
  <c r="T599" i="2"/>
  <c r="T600" i="2"/>
  <c r="T601" i="2"/>
  <c r="T602" i="2"/>
  <c r="T603" i="2"/>
  <c r="T604" i="2"/>
  <c r="T605" i="2"/>
  <c r="T606" i="2"/>
  <c r="T607" i="2"/>
  <c r="T609" i="2"/>
  <c r="T610" i="2"/>
  <c r="T611" i="2"/>
  <c r="T612" i="2"/>
  <c r="T613" i="2"/>
  <c r="T614" i="2"/>
  <c r="T615" i="2"/>
  <c r="T616" i="2"/>
  <c r="T617" i="2"/>
  <c r="T618" i="2"/>
  <c r="T619" i="2"/>
  <c r="T620" i="2"/>
  <c r="T621" i="2"/>
  <c r="T623" i="2"/>
  <c r="T624" i="2"/>
  <c r="T625" i="2"/>
  <c r="T626" i="2"/>
  <c r="T627" i="2"/>
  <c r="T628" i="2"/>
  <c r="T629" i="2"/>
  <c r="T630" i="2"/>
  <c r="T631" i="2"/>
  <c r="T632" i="2"/>
  <c r="T633" i="2"/>
  <c r="T634" i="2"/>
  <c r="T635" i="2"/>
  <c r="T636" i="2"/>
  <c r="T638" i="2"/>
  <c r="T639" i="2"/>
  <c r="T640" i="2"/>
  <c r="T641" i="2"/>
  <c r="T642" i="2"/>
  <c r="T643" i="2"/>
  <c r="T644" i="2"/>
  <c r="T645" i="2"/>
  <c r="T646" i="2"/>
  <c r="T647" i="2"/>
  <c r="T648" i="2"/>
  <c r="T649" i="2"/>
  <c r="T650" i="2"/>
  <c r="T651" i="2"/>
  <c r="T653" i="2"/>
  <c r="U653" i="2" s="1"/>
  <c r="T654" i="2"/>
  <c r="U654" i="2" s="1"/>
  <c r="T655" i="2"/>
  <c r="U655" i="2" s="1"/>
  <c r="T656" i="2"/>
  <c r="U656" i="2" s="1"/>
  <c r="T657" i="2"/>
  <c r="U657" i="2" s="1"/>
  <c r="T658" i="2"/>
  <c r="U658" i="2" s="1"/>
  <c r="T659" i="2"/>
  <c r="U659" i="2" s="1"/>
  <c r="T660" i="2"/>
  <c r="U660" i="2" s="1"/>
  <c r="T661" i="2"/>
  <c r="U661" i="2" s="1"/>
  <c r="T662" i="2"/>
  <c r="U662" i="2" s="1"/>
  <c r="T663" i="2"/>
  <c r="T664" i="2"/>
  <c r="T665" i="2"/>
  <c r="T666" i="2"/>
  <c r="T667" i="2"/>
  <c r="T669" i="2"/>
  <c r="T670" i="2"/>
  <c r="T671" i="2"/>
  <c r="T672" i="2"/>
  <c r="T673" i="2"/>
  <c r="T674" i="2"/>
  <c r="T675" i="2"/>
  <c r="T676" i="2"/>
  <c r="T677" i="2"/>
  <c r="T678" i="2"/>
  <c r="T679" i="2"/>
  <c r="T680" i="2"/>
  <c r="T681" i="2"/>
  <c r="T683" i="2"/>
  <c r="T684" i="2"/>
  <c r="T685" i="2"/>
  <c r="T686" i="2"/>
  <c r="T687" i="2"/>
  <c r="T688" i="2"/>
  <c r="T689" i="2"/>
  <c r="T690" i="2"/>
  <c r="T691" i="2"/>
  <c r="T692" i="2"/>
  <c r="T693" i="2"/>
  <c r="T694" i="2"/>
  <c r="T695" i="2"/>
  <c r="T697" i="2"/>
  <c r="T698" i="2"/>
  <c r="T699" i="2"/>
  <c r="T700" i="2"/>
  <c r="T701" i="2"/>
  <c r="T702" i="2"/>
  <c r="T703" i="2"/>
  <c r="T704" i="2"/>
  <c r="T705" i="2"/>
  <c r="T706" i="2"/>
  <c r="T707" i="2"/>
  <c r="T708" i="2"/>
  <c r="T709" i="2"/>
  <c r="T711" i="2"/>
  <c r="T712" i="2"/>
  <c r="T713" i="2"/>
  <c r="T714" i="2"/>
  <c r="T715" i="2"/>
  <c r="T716" i="2"/>
  <c r="T717" i="2"/>
  <c r="T718" i="2"/>
  <c r="T719" i="2"/>
  <c r="T720" i="2"/>
  <c r="T721" i="2"/>
  <c r="T722" i="2"/>
  <c r="T723" i="2"/>
  <c r="T725" i="2"/>
  <c r="T726" i="2"/>
  <c r="T727" i="2"/>
  <c r="T728" i="2"/>
  <c r="T729" i="2"/>
  <c r="T730" i="2"/>
  <c r="T731" i="2"/>
  <c r="T732" i="2"/>
  <c r="T733" i="2"/>
  <c r="T734" i="2"/>
  <c r="T735" i="2"/>
  <c r="T736" i="2"/>
  <c r="T737" i="2"/>
  <c r="T739" i="2"/>
  <c r="T740" i="2"/>
  <c r="T741" i="2"/>
  <c r="T742" i="2"/>
  <c r="T743" i="2"/>
  <c r="T744" i="2"/>
  <c r="T745" i="2"/>
  <c r="T746" i="2"/>
  <c r="T747" i="2"/>
  <c r="T748" i="2"/>
  <c r="T749" i="2"/>
  <c r="T750" i="2"/>
  <c r="T752" i="2"/>
  <c r="U752" i="2" s="1"/>
  <c r="T753" i="2"/>
  <c r="U753" i="2" s="1"/>
  <c r="T754" i="2"/>
  <c r="U754" i="2" s="1"/>
  <c r="T755" i="2"/>
  <c r="U755" i="2" s="1"/>
  <c r="T756" i="2"/>
  <c r="U756" i="2" s="1"/>
  <c r="T757" i="2"/>
  <c r="U757" i="2" s="1"/>
  <c r="T758" i="2"/>
  <c r="T759" i="2"/>
  <c r="T760" i="2"/>
  <c r="T761" i="2"/>
  <c r="T762" i="2"/>
  <c r="T763" i="2"/>
  <c r="T764" i="2"/>
  <c r="T765" i="2"/>
  <c r="T766" i="2"/>
  <c r="T767" i="2"/>
  <c r="T768" i="2"/>
  <c r="T770" i="2"/>
  <c r="U770" i="2" s="1"/>
  <c r="T771" i="2"/>
  <c r="U771" i="2" s="1"/>
  <c r="T772" i="2"/>
  <c r="U772" i="2" s="1"/>
  <c r="T773" i="2"/>
  <c r="U773" i="2" s="1"/>
  <c r="T774" i="2"/>
  <c r="U774" i="2" s="1"/>
  <c r="T775" i="2"/>
  <c r="U775" i="2" s="1"/>
  <c r="T776" i="2"/>
  <c r="T778" i="2"/>
  <c r="U778" i="2" s="1"/>
  <c r="T779" i="2"/>
  <c r="U779" i="2" s="1"/>
  <c r="T780" i="2"/>
  <c r="T781" i="2"/>
  <c r="T782" i="2"/>
  <c r="T783" i="2"/>
  <c r="T784" i="2"/>
  <c r="T785" i="2"/>
  <c r="T786" i="2"/>
  <c r="T787" i="2"/>
  <c r="T788" i="2"/>
  <c r="T790" i="2"/>
  <c r="T791" i="2"/>
  <c r="T792" i="2"/>
  <c r="T793" i="2"/>
  <c r="T794" i="2"/>
  <c r="T795" i="2"/>
  <c r="T796" i="2"/>
  <c r="T797" i="2"/>
  <c r="T798" i="2"/>
  <c r="T799" i="2"/>
  <c r="T800" i="2"/>
  <c r="T801" i="2"/>
  <c r="T802" i="2"/>
  <c r="T803" i="2"/>
  <c r="T804" i="2"/>
  <c r="T805" i="2"/>
  <c r="T806" i="2"/>
  <c r="T807" i="2"/>
  <c r="T809" i="2"/>
  <c r="T810" i="2"/>
  <c r="T811" i="2"/>
  <c r="T812" i="2"/>
  <c r="T813" i="2"/>
  <c r="T814" i="2"/>
  <c r="T815" i="2"/>
  <c r="T817" i="2"/>
  <c r="U817" i="2" s="1"/>
  <c r="T818" i="2"/>
  <c r="U818" i="2" s="1"/>
  <c r="T819" i="2"/>
  <c r="U819" i="2" s="1"/>
  <c r="T820" i="2"/>
  <c r="U820" i="2" s="1"/>
  <c r="T821" i="2"/>
  <c r="U821" i="2" s="1"/>
  <c r="T822" i="2"/>
  <c r="U822" i="2" s="1"/>
  <c r="T823" i="2"/>
  <c r="U823" i="2" s="1"/>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5" i="2"/>
  <c r="T946" i="2"/>
  <c r="U946" i="2" s="1"/>
  <c r="T947" i="2"/>
  <c r="U947" i="2" s="1"/>
  <c r="T948" i="2"/>
  <c r="U948" i="2" s="1"/>
  <c r="T949" i="2"/>
  <c r="U949" i="2" s="1"/>
  <c r="T950" i="2"/>
  <c r="U950" i="2" s="1"/>
  <c r="T951" i="2"/>
  <c r="U951" i="2" s="1"/>
  <c r="T952" i="2"/>
  <c r="U952" i="2" s="1"/>
  <c r="T953" i="2"/>
  <c r="T954" i="2"/>
  <c r="T956" i="2"/>
  <c r="T957" i="2"/>
  <c r="T958" i="2"/>
  <c r="T959" i="2"/>
  <c r="T960" i="2"/>
  <c r="T961" i="2"/>
  <c r="T962" i="2"/>
  <c r="T963" i="2"/>
  <c r="T964" i="2"/>
  <c r="T965" i="2"/>
  <c r="T966" i="2"/>
  <c r="T967" i="2"/>
  <c r="T968" i="2"/>
  <c r="T969" i="2"/>
  <c r="T970" i="2"/>
  <c r="T971" i="2"/>
  <c r="T972" i="2"/>
  <c r="T973" i="2"/>
  <c r="T975" i="2"/>
  <c r="T976" i="2"/>
  <c r="U976" i="2" s="1"/>
  <c r="T977" i="2"/>
  <c r="T978" i="2"/>
  <c r="T979" i="2"/>
  <c r="T980" i="2"/>
  <c r="T981" i="2"/>
  <c r="T982" i="2"/>
  <c r="T983" i="2"/>
  <c r="T984" i="2"/>
  <c r="T985" i="2"/>
  <c r="T986" i="2"/>
  <c r="T987" i="2"/>
  <c r="T988" i="2"/>
  <c r="T989" i="2"/>
  <c r="T990" i="2"/>
  <c r="T991" i="2"/>
  <c r="T992" i="2"/>
  <c r="T994" i="2"/>
  <c r="U994" i="2" s="1"/>
  <c r="T995" i="2"/>
  <c r="U995" i="2" s="1"/>
  <c r="T996" i="2"/>
  <c r="U996" i="2" s="1"/>
  <c r="T997" i="2"/>
  <c r="U997" i="2" s="1"/>
  <c r="T998" i="2"/>
  <c r="U998" i="2" s="1"/>
  <c r="T999" i="2"/>
  <c r="U999" i="2" s="1"/>
  <c r="T1000" i="2"/>
  <c r="U1000" i="2" s="1"/>
  <c r="T1001" i="2"/>
  <c r="U1001" i="2" s="1"/>
  <c r="T1002" i="2"/>
  <c r="T1003" i="2"/>
  <c r="T1004" i="2"/>
  <c r="T1006" i="2"/>
  <c r="U1006" i="2" s="1"/>
  <c r="T1007" i="2"/>
  <c r="U1007" i="2" s="1"/>
  <c r="T1008" i="2"/>
  <c r="T1009" i="2"/>
  <c r="T1010" i="2"/>
  <c r="T1011" i="2"/>
  <c r="T1012" i="2"/>
  <c r="T1013" i="2"/>
  <c r="T1014" i="2"/>
  <c r="T1015" i="2"/>
  <c r="T1016" i="2"/>
  <c r="T1017" i="2"/>
  <c r="T1019" i="2"/>
  <c r="U1019" i="2" s="1"/>
  <c r="T1020" i="2"/>
  <c r="U1020" i="2" s="1"/>
  <c r="T1021" i="2"/>
  <c r="U1021" i="2" s="1"/>
  <c r="T1022" i="2"/>
  <c r="U1022" i="2" s="1"/>
  <c r="T1023" i="2"/>
  <c r="U1023" i="2" s="1"/>
  <c r="T1024" i="2"/>
  <c r="U1024" i="2" s="1"/>
  <c r="T1025" i="2"/>
  <c r="U1025" i="2" s="1"/>
  <c r="T1026" i="2"/>
  <c r="U1026" i="2" s="1"/>
  <c r="T1027" i="2"/>
  <c r="U1027" i="2" s="1"/>
  <c r="T1028" i="2"/>
  <c r="U1028" i="2" s="1"/>
  <c r="T1029" i="2"/>
  <c r="U1029" i="2" s="1"/>
  <c r="T1030" i="2"/>
  <c r="U1030" i="2" s="1"/>
  <c r="T1031" i="2"/>
  <c r="U1031" i="2" s="1"/>
  <c r="T1032" i="2"/>
  <c r="U1032" i="2" s="1"/>
  <c r="T1033" i="2"/>
  <c r="U1033" i="2" s="1"/>
  <c r="T1034" i="2"/>
  <c r="U1034" i="2" s="1"/>
  <c r="T1035" i="2"/>
  <c r="U1035" i="2" s="1"/>
  <c r="T1036" i="2"/>
  <c r="U1036" i="2" s="1"/>
  <c r="T1037" i="2"/>
  <c r="U1037" i="2" s="1"/>
  <c r="T1038" i="2"/>
  <c r="U1038" i="2" s="1"/>
  <c r="T1039" i="2"/>
  <c r="T1041" i="2"/>
  <c r="T1042" i="2"/>
  <c r="T1043" i="2"/>
  <c r="T1044" i="2"/>
  <c r="T1046" i="2"/>
  <c r="T1047" i="2"/>
  <c r="T1048" i="2"/>
  <c r="T1049" i="2"/>
  <c r="T1051" i="2"/>
  <c r="T1052" i="2"/>
  <c r="T1053" i="2"/>
  <c r="T1054" i="2"/>
  <c r="T1055" i="2"/>
  <c r="T1056" i="2"/>
  <c r="T1057" i="2"/>
  <c r="T1058" i="2"/>
  <c r="T1059" i="2"/>
  <c r="T1060" i="2"/>
  <c r="T1061" i="2"/>
  <c r="T1063" i="2"/>
  <c r="T1064" i="2"/>
  <c r="T1065" i="2"/>
  <c r="T1066" i="2"/>
  <c r="T1068" i="2"/>
  <c r="T1069" i="2"/>
  <c r="T1070" i="2"/>
  <c r="T1071" i="2"/>
  <c r="T1072" i="2"/>
  <c r="T1073" i="2"/>
  <c r="T1074" i="2"/>
  <c r="T1075" i="2"/>
  <c r="T1076" i="2"/>
  <c r="T1077" i="2"/>
  <c r="T1078" i="2"/>
  <c r="T1079" i="2"/>
  <c r="T1080" i="2"/>
  <c r="T1081" i="2"/>
  <c r="T1082" i="2"/>
  <c r="T1084" i="2"/>
  <c r="U1084" i="2" s="1"/>
  <c r="T1085" i="2"/>
  <c r="U1085" i="2" s="1"/>
  <c r="T1086" i="2"/>
  <c r="T1087" i="2"/>
  <c r="T1088" i="2"/>
  <c r="T1089" i="2"/>
  <c r="T1090" i="2"/>
  <c r="T1092" i="2"/>
  <c r="U1092" i="2" s="1"/>
  <c r="T1093" i="2"/>
  <c r="U1093" i="2" s="1"/>
  <c r="T1094" i="2"/>
  <c r="U1094" i="2" s="1"/>
  <c r="T1095" i="2"/>
  <c r="U1095" i="2" s="1"/>
  <c r="T1096" i="2"/>
  <c r="T1097" i="2"/>
  <c r="T1098" i="2"/>
  <c r="T1099" i="2"/>
  <c r="T1100" i="2"/>
  <c r="T1101" i="2"/>
  <c r="T1103" i="2"/>
  <c r="U1103" i="2" s="1"/>
  <c r="T1104" i="2"/>
  <c r="U1104" i="2" s="1"/>
  <c r="T1105" i="2"/>
  <c r="U1105" i="2" s="1"/>
  <c r="T1106" i="2"/>
  <c r="U1106" i="2" s="1"/>
  <c r="T1107" i="2"/>
  <c r="U1107" i="2" s="1"/>
  <c r="T1108" i="2"/>
  <c r="T1109" i="2"/>
  <c r="T1110" i="2"/>
  <c r="T1111" i="2"/>
  <c r="T1112" i="2"/>
  <c r="T1113" i="2"/>
  <c r="T1114" i="2"/>
  <c r="T1115" i="2"/>
  <c r="T1116" i="2"/>
  <c r="T1117" i="2"/>
  <c r="T1118" i="2"/>
  <c r="T1119" i="2"/>
  <c r="T1121" i="2"/>
  <c r="T1122" i="2"/>
  <c r="T1123" i="2"/>
  <c r="T1124" i="2"/>
  <c r="T1125" i="2"/>
  <c r="T1126" i="2"/>
  <c r="T1127" i="2"/>
  <c r="T1128" i="2"/>
  <c r="T1129" i="2"/>
  <c r="T1130" i="2"/>
  <c r="T1131" i="2"/>
  <c r="T1132" i="2"/>
  <c r="T1133" i="2"/>
  <c r="T1134" i="2"/>
  <c r="T1135" i="2"/>
  <c r="T1136" i="2"/>
  <c r="T1138" i="2"/>
  <c r="T1139" i="2"/>
  <c r="T1140" i="2"/>
  <c r="T1141" i="2"/>
  <c r="T1142" i="2"/>
  <c r="T1143" i="2"/>
  <c r="T1144" i="2"/>
  <c r="T1145" i="2"/>
  <c r="T1146" i="2"/>
  <c r="T1147" i="2"/>
  <c r="T1148" i="2"/>
  <c r="T1149" i="2"/>
  <c r="T1150" i="2"/>
  <c r="T1151" i="2"/>
  <c r="T1152" i="2"/>
  <c r="T1153" i="2"/>
  <c r="T1155" i="2"/>
  <c r="T1156" i="2"/>
  <c r="T1157" i="2"/>
  <c r="T1158" i="2"/>
  <c r="T1159" i="2"/>
  <c r="T1160" i="2"/>
  <c r="T1161" i="2"/>
  <c r="T1162" i="2"/>
  <c r="T1163" i="2"/>
  <c r="T1164" i="2"/>
  <c r="T1165" i="2"/>
  <c r="T1167" i="2"/>
  <c r="T1168" i="2"/>
  <c r="T1169" i="2"/>
  <c r="T1170" i="2"/>
  <c r="T1171" i="2"/>
  <c r="T1172" i="2"/>
  <c r="T1173" i="2"/>
  <c r="T1174" i="2"/>
  <c r="T1175" i="2"/>
  <c r="T1176" i="2"/>
  <c r="T1177" i="2"/>
  <c r="T1178" i="2"/>
  <c r="T1179" i="2"/>
  <c r="T1180" i="2"/>
  <c r="T1182" i="2"/>
  <c r="T1183" i="2"/>
  <c r="T1184" i="2"/>
  <c r="T1185" i="2"/>
  <c r="T1186" i="2"/>
  <c r="T1187" i="2"/>
  <c r="T1188" i="2"/>
  <c r="T1189" i="2"/>
  <c r="T1190" i="2"/>
  <c r="T1191" i="2"/>
  <c r="T1192" i="2"/>
  <c r="T1194" i="2"/>
  <c r="T1195" i="2"/>
  <c r="T1196" i="2"/>
  <c r="T1197" i="2"/>
  <c r="T1198" i="2"/>
  <c r="T1199" i="2"/>
  <c r="T1200" i="2"/>
  <c r="T1201" i="2"/>
  <c r="T1202" i="2"/>
  <c r="T1204" i="2"/>
  <c r="T1205" i="2"/>
  <c r="T1206" i="2"/>
  <c r="T1207" i="2"/>
  <c r="T1208" i="2"/>
  <c r="T1209" i="2"/>
  <c r="T1210" i="2"/>
  <c r="T1212" i="2"/>
  <c r="T1213" i="2"/>
  <c r="T1214" i="2"/>
  <c r="T1215" i="2"/>
  <c r="T1216" i="2"/>
  <c r="T1217" i="2"/>
  <c r="T1218" i="2"/>
  <c r="T1219" i="2"/>
  <c r="T1220" i="2"/>
  <c r="T1221" i="2"/>
  <c r="T1222" i="2"/>
  <c r="T1223" i="2"/>
  <c r="T1224" i="2"/>
  <c r="T1225" i="2"/>
  <c r="T1227" i="2"/>
  <c r="U1227" i="2" s="1"/>
  <c r="T1228" i="2"/>
  <c r="U1228" i="2" s="1"/>
  <c r="T1229" i="2"/>
  <c r="U1229" i="2" s="1"/>
  <c r="T1230" i="2"/>
  <c r="U1230" i="2" s="1"/>
  <c r="T1231" i="2"/>
  <c r="U1231" i="2" s="1"/>
  <c r="T1232" i="2"/>
  <c r="U1232" i="2" s="1"/>
  <c r="T1233" i="2"/>
  <c r="U1233" i="2" s="1"/>
  <c r="T1234" i="2"/>
  <c r="U1234" i="2" s="1"/>
  <c r="T1235" i="2"/>
  <c r="U1235" i="2" s="1"/>
  <c r="T1236" i="2"/>
  <c r="T1237" i="2"/>
  <c r="T1238" i="2"/>
  <c r="T1239" i="2"/>
  <c r="T1240" i="2"/>
  <c r="T1241" i="2"/>
  <c r="T1242" i="2"/>
  <c r="T1243" i="2"/>
  <c r="T1245" i="2"/>
  <c r="U1245" i="2" s="1"/>
  <c r="T1246" i="2"/>
  <c r="U1246" i="2" s="1"/>
  <c r="T1247" i="2"/>
  <c r="U1247" i="2" s="1"/>
  <c r="T1248" i="2"/>
  <c r="U1248" i="2" s="1"/>
  <c r="T1249" i="2"/>
  <c r="U1249" i="2" s="1"/>
  <c r="T1250" i="2"/>
  <c r="U1250" i="2" s="1"/>
  <c r="T1251" i="2"/>
  <c r="U1251" i="2" s="1"/>
  <c r="T1252" i="2"/>
  <c r="U1252" i="2" s="1"/>
  <c r="T1253" i="2"/>
  <c r="U1253" i="2" s="1"/>
  <c r="T1254" i="2"/>
  <c r="U1254" i="2" s="1"/>
  <c r="T1255" i="2"/>
  <c r="U1255" i="2" s="1"/>
  <c r="T1256" i="2"/>
  <c r="U1256" i="2" s="1"/>
  <c r="T1257" i="2"/>
  <c r="U1257" i="2" s="1"/>
  <c r="T1258" i="2"/>
  <c r="U1258" i="2" s="1"/>
  <c r="T1259" i="2"/>
  <c r="U1259" i="2" s="1"/>
  <c r="T1260" i="2"/>
  <c r="U1260" i="2" s="1"/>
  <c r="T1261" i="2"/>
  <c r="U1261" i="2" s="1"/>
  <c r="T1262" i="2"/>
  <c r="T1264" i="2"/>
  <c r="T1265" i="2"/>
  <c r="T1266" i="2"/>
  <c r="T1267" i="2"/>
  <c r="T1268" i="2"/>
  <c r="T1269" i="2"/>
  <c r="T1270" i="2"/>
  <c r="T1271" i="2"/>
  <c r="T1272" i="2"/>
  <c r="T1273" i="2"/>
  <c r="T1274" i="2"/>
  <c r="T1275" i="2"/>
  <c r="T1276" i="2"/>
  <c r="T1277" i="2"/>
  <c r="T1278" i="2"/>
  <c r="T1279" i="2"/>
  <c r="T1280" i="2"/>
  <c r="T1281" i="2"/>
  <c r="T1283" i="2"/>
  <c r="U1283" i="2" s="1"/>
  <c r="T1284" i="2"/>
  <c r="U1284" i="2" s="1"/>
  <c r="T1285" i="2"/>
  <c r="U1285" i="2" s="1"/>
  <c r="T1286" i="2"/>
  <c r="U1286" i="2" s="1"/>
  <c r="T1287" i="2"/>
  <c r="U1287" i="2" s="1"/>
  <c r="T1288" i="2"/>
  <c r="U1288" i="2" s="1"/>
  <c r="T1289" i="2"/>
  <c r="U1289" i="2" s="1"/>
  <c r="T1290" i="2"/>
  <c r="U1290" i="2" s="1"/>
  <c r="T1291" i="2"/>
  <c r="U1291" i="2" s="1"/>
  <c r="T1292" i="2"/>
  <c r="T1293" i="2"/>
  <c r="T1294" i="2"/>
  <c r="T1295" i="2"/>
  <c r="T1296" i="2"/>
  <c r="T1297" i="2"/>
  <c r="T1298" i="2"/>
  <c r="T1299" i="2"/>
  <c r="T1300" i="2"/>
  <c r="T1301" i="2"/>
  <c r="T1302" i="2"/>
  <c r="T1303" i="2"/>
  <c r="T1305" i="2"/>
  <c r="T1306" i="2"/>
  <c r="T1307" i="2"/>
  <c r="T1308" i="2"/>
  <c r="T1309" i="2"/>
  <c r="T1310" i="2"/>
  <c r="T1311" i="2"/>
  <c r="T1312" i="2"/>
  <c r="T1313" i="2"/>
  <c r="T1314" i="2"/>
  <c r="T1315" i="2"/>
  <c r="T1317" i="2"/>
  <c r="T1318" i="2"/>
  <c r="T1319" i="2"/>
  <c r="T1320" i="2"/>
  <c r="T1321" i="2"/>
  <c r="T1322" i="2"/>
  <c r="T1323" i="2"/>
  <c r="T1324" i="2"/>
  <c r="T1325" i="2"/>
  <c r="T1326" i="2"/>
  <c r="T1327" i="2"/>
  <c r="T1328" i="2"/>
  <c r="T1329" i="2"/>
  <c r="T1330" i="2"/>
  <c r="T1331" i="2"/>
  <c r="T1332" i="2"/>
  <c r="T1333" i="2"/>
  <c r="T1334" i="2"/>
  <c r="T1335" i="2"/>
  <c r="T1336" i="2"/>
  <c r="T1337" i="2"/>
  <c r="T1339" i="2"/>
  <c r="U1339" i="2" s="1"/>
  <c r="T1340" i="2"/>
  <c r="U1340" i="2" s="1"/>
  <c r="T1341" i="2"/>
  <c r="U1341" i="2" s="1"/>
  <c r="T1342" i="2"/>
  <c r="U1342" i="2" s="1"/>
  <c r="T1343" i="2"/>
  <c r="U1343" i="2" s="1"/>
  <c r="T1344" i="2"/>
  <c r="U1344" i="2" s="1"/>
  <c r="T1345" i="2"/>
  <c r="U1345" i="2" s="1"/>
  <c r="T1346" i="2"/>
  <c r="U1346" i="2" s="1"/>
  <c r="T1347" i="2"/>
  <c r="U1347" i="2" s="1"/>
  <c r="T1348" i="2"/>
  <c r="U1348" i="2" s="1"/>
  <c r="T1349" i="2"/>
  <c r="U1349" i="2" s="1"/>
  <c r="T1350" i="2"/>
  <c r="U1350" i="2" s="1"/>
  <c r="T1351" i="2"/>
  <c r="T1352" i="2"/>
  <c r="T1353" i="2"/>
  <c r="T1354" i="2"/>
  <c r="T1355" i="2"/>
  <c r="T1356" i="2"/>
  <c r="T1357" i="2"/>
  <c r="T1358" i="2"/>
  <c r="T1360" i="2"/>
  <c r="T1361" i="2"/>
  <c r="T1362" i="2"/>
  <c r="T1363" i="2"/>
  <c r="T1364" i="2"/>
  <c r="T1365" i="2"/>
  <c r="T1366" i="2"/>
  <c r="T1367" i="2"/>
  <c r="T1368" i="2"/>
  <c r="T1369" i="2"/>
  <c r="T1370" i="2"/>
  <c r="T1371" i="2"/>
  <c r="T18" i="2"/>
  <c r="T19" i="2"/>
  <c r="T9" i="2"/>
  <c r="U9" i="2" s="1"/>
  <c r="T10" i="2"/>
  <c r="U10" i="2" s="1"/>
  <c r="T11" i="2"/>
  <c r="U11" i="2" s="1"/>
  <c r="T12" i="2"/>
  <c r="U12" i="2" s="1"/>
  <c r="T13" i="2"/>
  <c r="U13" i="2" s="1"/>
  <c r="T14" i="2"/>
  <c r="U14" i="2" s="1"/>
  <c r="T15" i="2"/>
  <c r="U15" i="2" s="1"/>
  <c r="T16" i="2"/>
  <c r="U16" i="2" s="1"/>
  <c r="T17" i="2"/>
  <c r="U17" i="2" s="1"/>
  <c r="T8" i="2"/>
  <c r="U8" i="2" s="1"/>
  <c r="U945" i="2" l="1"/>
  <c r="U944" i="2" s="1"/>
  <c r="AA1203" i="2"/>
  <c r="AA1040" i="2"/>
  <c r="U365" i="2"/>
  <c r="U7" i="2"/>
  <c r="AA808" i="2"/>
  <c r="S6" i="2"/>
  <c r="Y6" i="2"/>
  <c r="AJ6" i="2"/>
  <c r="AN6" i="2"/>
  <c r="AA7" i="2"/>
  <c r="U20" i="2"/>
  <c r="AA20" i="2"/>
  <c r="AL20" i="2"/>
  <c r="AL38" i="2"/>
  <c r="U38" i="2"/>
  <c r="AA60" i="2"/>
  <c r="U60" i="2"/>
  <c r="AL60" i="2"/>
  <c r="U70" i="2"/>
  <c r="AA70" i="2"/>
  <c r="AL70" i="2"/>
  <c r="U83" i="2"/>
  <c r="AA83" i="2"/>
  <c r="AL83" i="2"/>
  <c r="U92" i="2"/>
  <c r="AA92" i="2"/>
  <c r="AL92" i="2"/>
  <c r="U97" i="2"/>
  <c r="AA97" i="2"/>
  <c r="AL97" i="2"/>
  <c r="U106" i="2"/>
  <c r="AA106" i="2"/>
  <c r="AL106" i="2"/>
  <c r="AL119" i="2"/>
  <c r="U119" i="2"/>
  <c r="AA132" i="2"/>
  <c r="AL132" i="2"/>
  <c r="U132" i="2"/>
  <c r="U167" i="2"/>
  <c r="AL167" i="2"/>
  <c r="U160" i="2"/>
  <c r="AL160" i="2"/>
  <c r="AA160" i="2"/>
  <c r="AA174" i="2"/>
  <c r="AL174" i="2"/>
  <c r="U174" i="2"/>
  <c r="U196" i="2"/>
  <c r="AA211" i="2"/>
  <c r="U185" i="2"/>
  <c r="AA185" i="2"/>
  <c r="AL185" i="2"/>
  <c r="AA196" i="2"/>
  <c r="AL196" i="2"/>
  <c r="AA205" i="2"/>
  <c r="AL205" i="2"/>
  <c r="U205" i="2"/>
  <c r="U211" i="2"/>
  <c r="AL211" i="2"/>
  <c r="U218" i="2"/>
  <c r="AA218" i="2"/>
  <c r="AL218" i="2"/>
  <c r="AA340" i="2"/>
  <c r="AA225" i="2"/>
  <c r="AA231" i="2"/>
  <c r="U225" i="2"/>
  <c r="AL225" i="2"/>
  <c r="AL231" i="2"/>
  <c r="U231" i="2"/>
  <c r="AA237" i="2"/>
  <c r="U237" i="2"/>
  <c r="U250" i="2"/>
  <c r="AA250" i="2"/>
  <c r="U258" i="2"/>
  <c r="AA258" i="2"/>
  <c r="U284" i="2"/>
  <c r="AL272" i="2"/>
  <c r="U272" i="2"/>
  <c r="AA272" i="2"/>
  <c r="AL284" i="2"/>
  <c r="AA284" i="2"/>
  <c r="U291" i="2"/>
  <c r="U307" i="2"/>
  <c r="AA307" i="2"/>
  <c r="U328" i="2"/>
  <c r="AA316" i="2"/>
  <c r="U316" i="2"/>
  <c r="AL340" i="2"/>
  <c r="U340" i="2"/>
  <c r="AL365" i="2"/>
  <c r="AA365" i="2"/>
  <c r="U417" i="2"/>
  <c r="U400" i="2"/>
  <c r="AA1045" i="2"/>
  <c r="AA417" i="2"/>
  <c r="U454" i="2"/>
  <c r="U437" i="2"/>
  <c r="AL437" i="2"/>
  <c r="AA454" i="2"/>
  <c r="U485" i="2"/>
  <c r="U468" i="2"/>
  <c r="AA468" i="2"/>
  <c r="AA485" i="2"/>
  <c r="U497" i="2"/>
  <c r="AA497" i="2"/>
  <c r="U514" i="2"/>
  <c r="AA514" i="2"/>
  <c r="U530" i="2"/>
  <c r="AA530" i="2"/>
  <c r="U545" i="2"/>
  <c r="AA545" i="2"/>
  <c r="U562" i="2"/>
  <c r="AA562" i="2"/>
  <c r="U575" i="2"/>
  <c r="AA575" i="2"/>
  <c r="U587" i="2"/>
  <c r="U608" i="2"/>
  <c r="AA608" i="2"/>
  <c r="U622" i="2"/>
  <c r="U652" i="2"/>
  <c r="U637" i="2"/>
  <c r="AA637" i="2"/>
  <c r="U668" i="2"/>
  <c r="AA652" i="2"/>
  <c r="AA668" i="2"/>
  <c r="U682" i="2"/>
  <c r="AL682" i="2"/>
  <c r="U751" i="2"/>
  <c r="AA696" i="2"/>
  <c r="U696" i="2"/>
  <c r="AL696" i="2"/>
  <c r="AA710" i="2"/>
  <c r="U710" i="2"/>
  <c r="AL724" i="2"/>
  <c r="AA724" i="2"/>
  <c r="U724" i="2"/>
  <c r="U738" i="2"/>
  <c r="AA769" i="2"/>
  <c r="U769" i="2"/>
  <c r="AL789" i="2"/>
  <c r="AA777" i="2"/>
  <c r="U777" i="2"/>
  <c r="AL777" i="2"/>
  <c r="U808" i="2"/>
  <c r="U789" i="2"/>
  <c r="AA789" i="2"/>
  <c r="AL808" i="2"/>
  <c r="U816" i="2"/>
  <c r="AA944" i="2"/>
  <c r="AL944" i="2"/>
  <c r="U974" i="2"/>
  <c r="U955" i="2"/>
  <c r="AL955" i="2"/>
  <c r="AA955" i="2"/>
  <c r="AL974" i="2"/>
  <c r="U993" i="2"/>
  <c r="AL993" i="2"/>
  <c r="AA993" i="2"/>
  <c r="AL1040" i="2"/>
  <c r="AL1005" i="2"/>
  <c r="AA1005" i="2"/>
  <c r="U1005" i="2"/>
  <c r="U1040" i="2"/>
  <c r="AL1018" i="2"/>
  <c r="U1018" i="2"/>
  <c r="U1045" i="2"/>
  <c r="AL1045" i="2"/>
  <c r="AL1062" i="2"/>
  <c r="U1050" i="2"/>
  <c r="AA1050" i="2"/>
  <c r="AL1050" i="2"/>
  <c r="U1062" i="2"/>
  <c r="U1067" i="2"/>
  <c r="AA1062" i="2"/>
  <c r="AA1067" i="2"/>
  <c r="AA1083" i="2"/>
  <c r="U1083" i="2"/>
  <c r="AA1091" i="2"/>
  <c r="U1091" i="2"/>
  <c r="AL1091" i="2"/>
  <c r="AL1120" i="2"/>
  <c r="U1102" i="2"/>
  <c r="U1120" i="2"/>
  <c r="AA1120" i="2"/>
  <c r="U1137" i="2"/>
  <c r="U1154" i="2"/>
  <c r="AA1154" i="2"/>
  <c r="U1166" i="2"/>
  <c r="AA1166" i="2"/>
  <c r="AL1181" i="2"/>
  <c r="U1181" i="2"/>
  <c r="AA1181" i="2"/>
  <c r="U1203" i="2"/>
  <c r="U1193" i="2"/>
  <c r="AA1193" i="2"/>
  <c r="U1211" i="2"/>
  <c r="AL1203" i="2"/>
  <c r="AA1211" i="2"/>
  <c r="U1244" i="2"/>
  <c r="U1226" i="2"/>
  <c r="AL1226" i="2"/>
  <c r="AA1244" i="2"/>
  <c r="AA1263" i="2"/>
  <c r="U1263" i="2"/>
  <c r="AL1263" i="2"/>
  <c r="U1282" i="2"/>
  <c r="U1316" i="2"/>
  <c r="U1304" i="2"/>
  <c r="AL1304" i="2"/>
  <c r="AA1304" i="2"/>
  <c r="AL1316" i="2"/>
  <c r="AA1316" i="2"/>
  <c r="U1359" i="2"/>
  <c r="U1338" i="2"/>
  <c r="AL1338" i="2"/>
  <c r="AA1359" i="2"/>
  <c r="AL1359" i="2"/>
  <c r="P10" i="2"/>
  <c r="P12" i="2"/>
  <c r="P14" i="2"/>
  <c r="P15" i="2"/>
  <c r="P16" i="2"/>
  <c r="P17" i="2"/>
  <c r="P18" i="2"/>
  <c r="P19" i="2"/>
  <c r="P21" i="2"/>
  <c r="P22" i="2"/>
  <c r="P23" i="2"/>
  <c r="P24" i="2"/>
  <c r="P25" i="2"/>
  <c r="P26" i="2"/>
  <c r="P27" i="2"/>
  <c r="P28" i="2"/>
  <c r="P29" i="2"/>
  <c r="P30" i="2"/>
  <c r="P31" i="2"/>
  <c r="P32" i="2"/>
  <c r="P33" i="2"/>
  <c r="P34" i="2"/>
  <c r="P35" i="2"/>
  <c r="P36" i="2"/>
  <c r="P37" i="2"/>
  <c r="P39" i="2"/>
  <c r="P40" i="2"/>
  <c r="P41" i="2"/>
  <c r="P42" i="2"/>
  <c r="P43" i="2"/>
  <c r="P44" i="2"/>
  <c r="P45" i="2"/>
  <c r="P46" i="2"/>
  <c r="P47" i="2"/>
  <c r="P48" i="2"/>
  <c r="P49" i="2"/>
  <c r="P50" i="2"/>
  <c r="P51" i="2"/>
  <c r="P52" i="2"/>
  <c r="P53" i="2"/>
  <c r="P54" i="2"/>
  <c r="P55" i="2"/>
  <c r="P56" i="2"/>
  <c r="P57" i="2"/>
  <c r="P58" i="2"/>
  <c r="P59" i="2"/>
  <c r="P62" i="2"/>
  <c r="P63" i="2"/>
  <c r="P64" i="2"/>
  <c r="P65" i="2"/>
  <c r="P66" i="2"/>
  <c r="P67" i="2"/>
  <c r="P68" i="2"/>
  <c r="P69" i="2"/>
  <c r="P71" i="2"/>
  <c r="P72" i="2"/>
  <c r="P73" i="2"/>
  <c r="P74" i="2"/>
  <c r="P75" i="2"/>
  <c r="P76" i="2"/>
  <c r="P77" i="2"/>
  <c r="P78" i="2"/>
  <c r="P79" i="2"/>
  <c r="P80" i="2"/>
  <c r="P81" i="2"/>
  <c r="P82" i="2"/>
  <c r="P84" i="2"/>
  <c r="P85" i="2"/>
  <c r="P86" i="2"/>
  <c r="P87" i="2"/>
  <c r="P88" i="2"/>
  <c r="P89" i="2"/>
  <c r="P90" i="2"/>
  <c r="P91" i="2"/>
  <c r="P93" i="2"/>
  <c r="P94" i="2"/>
  <c r="P95" i="2"/>
  <c r="P96" i="2"/>
  <c r="P98" i="2"/>
  <c r="P99" i="2"/>
  <c r="P100" i="2"/>
  <c r="P101" i="2"/>
  <c r="P102" i="2"/>
  <c r="P103" i="2"/>
  <c r="P104" i="2"/>
  <c r="P105" i="2"/>
  <c r="P107" i="2"/>
  <c r="P108" i="2"/>
  <c r="P109" i="2"/>
  <c r="P110" i="2"/>
  <c r="P111" i="2"/>
  <c r="P112" i="2"/>
  <c r="P113" i="2"/>
  <c r="P114" i="2"/>
  <c r="P115" i="2"/>
  <c r="P116" i="2"/>
  <c r="P117" i="2"/>
  <c r="P118" i="2"/>
  <c r="P120" i="2"/>
  <c r="P121" i="2"/>
  <c r="P122" i="2"/>
  <c r="P123" i="2"/>
  <c r="P124" i="2"/>
  <c r="P125" i="2"/>
  <c r="P126" i="2"/>
  <c r="P127" i="2"/>
  <c r="P128" i="2"/>
  <c r="P129" i="2"/>
  <c r="P130" i="2"/>
  <c r="P131" i="2"/>
  <c r="P133" i="2"/>
  <c r="P134" i="2"/>
  <c r="P135" i="2"/>
  <c r="P136" i="2"/>
  <c r="P137" i="2"/>
  <c r="P138" i="2"/>
  <c r="P139" i="2"/>
  <c r="P140" i="2"/>
  <c r="P141" i="2"/>
  <c r="P142" i="2"/>
  <c r="P143" i="2"/>
  <c r="P144" i="2"/>
  <c r="P145" i="2"/>
  <c r="P146" i="2"/>
  <c r="P147" i="2"/>
  <c r="P148" i="2"/>
  <c r="P149" i="2"/>
  <c r="P150" i="2"/>
  <c r="P151" i="2"/>
  <c r="P152" i="2"/>
  <c r="P153" i="2"/>
  <c r="P154" i="2"/>
  <c r="P155" i="2"/>
  <c r="P156" i="2"/>
  <c r="P157" i="2"/>
  <c r="P158" i="2"/>
  <c r="P159" i="2"/>
  <c r="P162" i="2"/>
  <c r="P163" i="2"/>
  <c r="P164" i="2"/>
  <c r="P165" i="2"/>
  <c r="P166" i="2"/>
  <c r="P168" i="2"/>
  <c r="P169" i="2"/>
  <c r="P170" i="2"/>
  <c r="P171" i="2"/>
  <c r="P172" i="2"/>
  <c r="P173" i="2"/>
  <c r="P175" i="2"/>
  <c r="P176" i="2"/>
  <c r="P177" i="2"/>
  <c r="P178" i="2"/>
  <c r="P179" i="2"/>
  <c r="P180" i="2"/>
  <c r="P181" i="2"/>
  <c r="P182" i="2"/>
  <c r="P183" i="2"/>
  <c r="P184" i="2"/>
  <c r="P186" i="2"/>
  <c r="P187" i="2"/>
  <c r="P188" i="2"/>
  <c r="P189" i="2"/>
  <c r="P190" i="2"/>
  <c r="P191" i="2"/>
  <c r="P192" i="2"/>
  <c r="P193" i="2"/>
  <c r="P194" i="2"/>
  <c r="P195" i="2"/>
  <c r="P197" i="2"/>
  <c r="P198" i="2"/>
  <c r="P199" i="2"/>
  <c r="P200" i="2"/>
  <c r="P201" i="2"/>
  <c r="P202" i="2"/>
  <c r="P203" i="2"/>
  <c r="P204" i="2"/>
  <c r="P206" i="2"/>
  <c r="P207" i="2"/>
  <c r="P208" i="2"/>
  <c r="P209" i="2"/>
  <c r="P210" i="2"/>
  <c r="P214" i="2"/>
  <c r="P215" i="2"/>
  <c r="P216" i="2"/>
  <c r="P217" i="2"/>
  <c r="P219" i="2"/>
  <c r="P220" i="2"/>
  <c r="P221" i="2"/>
  <c r="P222" i="2"/>
  <c r="P223" i="2"/>
  <c r="P224" i="2"/>
  <c r="P226" i="2"/>
  <c r="P227" i="2"/>
  <c r="P228" i="2"/>
  <c r="P229" i="2"/>
  <c r="P230" i="2"/>
  <c r="P232" i="2"/>
  <c r="P233" i="2"/>
  <c r="P234" i="2"/>
  <c r="P235" i="2"/>
  <c r="P236" i="2"/>
  <c r="P239" i="2"/>
  <c r="P240" i="2"/>
  <c r="P241" i="2"/>
  <c r="P242" i="2"/>
  <c r="P243" i="2"/>
  <c r="P244" i="2"/>
  <c r="P245" i="2"/>
  <c r="P246" i="2"/>
  <c r="P247" i="2"/>
  <c r="P248" i="2"/>
  <c r="P249" i="2"/>
  <c r="P252" i="2"/>
  <c r="P253" i="2"/>
  <c r="P254" i="2"/>
  <c r="P255" i="2"/>
  <c r="P256" i="2"/>
  <c r="P257" i="2"/>
  <c r="P260" i="2"/>
  <c r="P261" i="2"/>
  <c r="P262" i="2"/>
  <c r="P263" i="2"/>
  <c r="P264" i="2"/>
  <c r="P265" i="2"/>
  <c r="P266" i="2"/>
  <c r="P267" i="2"/>
  <c r="P268" i="2"/>
  <c r="P269" i="2"/>
  <c r="P270" i="2"/>
  <c r="P271" i="2"/>
  <c r="P274" i="2"/>
  <c r="P275" i="2"/>
  <c r="P276" i="2"/>
  <c r="P277" i="2"/>
  <c r="P278" i="2"/>
  <c r="P279" i="2"/>
  <c r="P280" i="2"/>
  <c r="P281" i="2"/>
  <c r="P282" i="2"/>
  <c r="P283" i="2"/>
  <c r="P286" i="2"/>
  <c r="P287" i="2"/>
  <c r="P288" i="2"/>
  <c r="P289" i="2"/>
  <c r="P290" i="2"/>
  <c r="P293" i="2"/>
  <c r="P294" i="2"/>
  <c r="P295" i="2"/>
  <c r="P296" i="2"/>
  <c r="P297" i="2"/>
  <c r="P298" i="2"/>
  <c r="P299" i="2"/>
  <c r="P300" i="2"/>
  <c r="P301" i="2"/>
  <c r="P302" i="2"/>
  <c r="P303" i="2"/>
  <c r="P304" i="2"/>
  <c r="P305" i="2"/>
  <c r="P306" i="2"/>
  <c r="P309" i="2"/>
  <c r="P310" i="2"/>
  <c r="P311" i="2"/>
  <c r="P312" i="2"/>
  <c r="P313" i="2"/>
  <c r="P314" i="2"/>
  <c r="P315" i="2"/>
  <c r="P318" i="2"/>
  <c r="P319" i="2"/>
  <c r="P320" i="2"/>
  <c r="P321" i="2"/>
  <c r="P322" i="2"/>
  <c r="P323" i="2"/>
  <c r="P324" i="2"/>
  <c r="P325" i="2"/>
  <c r="P326" i="2"/>
  <c r="P327" i="2"/>
  <c r="P330" i="2"/>
  <c r="P331" i="2"/>
  <c r="P332" i="2"/>
  <c r="P333" i="2"/>
  <c r="P334" i="2"/>
  <c r="P335" i="2"/>
  <c r="P336" i="2"/>
  <c r="P337" i="2"/>
  <c r="P338" i="2"/>
  <c r="P339" i="2"/>
  <c r="P343" i="2"/>
  <c r="P344" i="2"/>
  <c r="P345" i="2"/>
  <c r="P346" i="2"/>
  <c r="P347" i="2"/>
  <c r="P348" i="2"/>
  <c r="P349" i="2"/>
  <c r="P350" i="2"/>
  <c r="P351" i="2"/>
  <c r="P352" i="2"/>
  <c r="P353" i="2"/>
  <c r="P354" i="2"/>
  <c r="P355" i="2"/>
  <c r="P356" i="2"/>
  <c r="P357" i="2"/>
  <c r="P358" i="2"/>
  <c r="P359" i="2"/>
  <c r="P360" i="2"/>
  <c r="P361" i="2"/>
  <c r="P362" i="2"/>
  <c r="P363" i="2"/>
  <c r="P364" i="2"/>
  <c r="P373" i="2"/>
  <c r="P374" i="2"/>
  <c r="P375" i="2"/>
  <c r="P376" i="2"/>
  <c r="P377" i="2"/>
  <c r="P378" i="2"/>
  <c r="P379" i="2"/>
  <c r="P380" i="2"/>
  <c r="P381" i="2"/>
  <c r="P382" i="2"/>
  <c r="P383" i="2"/>
  <c r="P384" i="2"/>
  <c r="P385" i="2"/>
  <c r="P386" i="2"/>
  <c r="P387" i="2"/>
  <c r="P388" i="2"/>
  <c r="P389" i="2"/>
  <c r="P390" i="2"/>
  <c r="P391" i="2"/>
  <c r="P392" i="2"/>
  <c r="P393" i="2"/>
  <c r="P394" i="2"/>
  <c r="P395" i="2"/>
  <c r="P396" i="2"/>
  <c r="P397" i="2"/>
  <c r="P398" i="2"/>
  <c r="P399" i="2"/>
  <c r="P402" i="2"/>
  <c r="P403" i="2"/>
  <c r="P404" i="2"/>
  <c r="P405" i="2"/>
  <c r="P406" i="2"/>
  <c r="P407" i="2"/>
  <c r="P408" i="2"/>
  <c r="P409" i="2"/>
  <c r="P410" i="2"/>
  <c r="P411" i="2"/>
  <c r="P412" i="2"/>
  <c r="P413" i="2"/>
  <c r="P414" i="2"/>
  <c r="P415" i="2"/>
  <c r="P416" i="2"/>
  <c r="P419" i="2"/>
  <c r="P420" i="2"/>
  <c r="P421" i="2"/>
  <c r="P422" i="2"/>
  <c r="P423" i="2"/>
  <c r="P424" i="2"/>
  <c r="P425" i="2"/>
  <c r="P426" i="2"/>
  <c r="P427" i="2"/>
  <c r="P428" i="2"/>
  <c r="P429" i="2"/>
  <c r="P430" i="2"/>
  <c r="P431" i="2"/>
  <c r="P432" i="2"/>
  <c r="P433" i="2"/>
  <c r="P434" i="2"/>
  <c r="P435" i="2"/>
  <c r="P436" i="2"/>
  <c r="P439" i="2"/>
  <c r="P440" i="2"/>
  <c r="P441" i="2"/>
  <c r="P442" i="2"/>
  <c r="P443" i="2"/>
  <c r="P444" i="2"/>
  <c r="P445" i="2"/>
  <c r="P446" i="2"/>
  <c r="P447" i="2"/>
  <c r="P448" i="2"/>
  <c r="P449" i="2"/>
  <c r="P450" i="2"/>
  <c r="P451" i="2"/>
  <c r="P452" i="2"/>
  <c r="P453" i="2"/>
  <c r="P456" i="2"/>
  <c r="P457" i="2"/>
  <c r="P458" i="2"/>
  <c r="P459" i="2"/>
  <c r="P460" i="2"/>
  <c r="P461" i="2"/>
  <c r="P462" i="2"/>
  <c r="P463" i="2"/>
  <c r="P464" i="2"/>
  <c r="P465" i="2"/>
  <c r="P466" i="2"/>
  <c r="P467" i="2"/>
  <c r="P470" i="2"/>
  <c r="P471" i="2"/>
  <c r="P472" i="2"/>
  <c r="P473" i="2"/>
  <c r="P474" i="2"/>
  <c r="P475" i="2"/>
  <c r="P476" i="2"/>
  <c r="P477" i="2"/>
  <c r="P478" i="2"/>
  <c r="P479" i="2"/>
  <c r="P480" i="2"/>
  <c r="P481" i="2"/>
  <c r="P482" i="2"/>
  <c r="P483" i="2"/>
  <c r="P484" i="2"/>
  <c r="P487" i="2"/>
  <c r="P488" i="2"/>
  <c r="P489" i="2"/>
  <c r="P490" i="2"/>
  <c r="P491" i="2"/>
  <c r="P492" i="2"/>
  <c r="P493" i="2"/>
  <c r="P494" i="2"/>
  <c r="P495" i="2"/>
  <c r="P496" i="2"/>
  <c r="P499" i="2"/>
  <c r="P500" i="2"/>
  <c r="P501" i="2"/>
  <c r="P502" i="2"/>
  <c r="P503" i="2"/>
  <c r="P504" i="2"/>
  <c r="P505" i="2"/>
  <c r="P506" i="2"/>
  <c r="P507" i="2"/>
  <c r="P508" i="2"/>
  <c r="P509" i="2"/>
  <c r="P510" i="2"/>
  <c r="P511" i="2"/>
  <c r="P512" i="2"/>
  <c r="P513" i="2"/>
  <c r="P516" i="2"/>
  <c r="P517" i="2"/>
  <c r="P518" i="2"/>
  <c r="P519" i="2"/>
  <c r="P520" i="2"/>
  <c r="P521" i="2"/>
  <c r="P522" i="2"/>
  <c r="P523" i="2"/>
  <c r="P524" i="2"/>
  <c r="P525" i="2"/>
  <c r="P526" i="2"/>
  <c r="P527" i="2"/>
  <c r="P528" i="2"/>
  <c r="P529" i="2"/>
  <c r="P532" i="2"/>
  <c r="P533" i="2"/>
  <c r="P534" i="2"/>
  <c r="P535" i="2"/>
  <c r="P536" i="2"/>
  <c r="P537" i="2"/>
  <c r="P538" i="2"/>
  <c r="P539" i="2"/>
  <c r="P540" i="2"/>
  <c r="P541" i="2"/>
  <c r="P542" i="2"/>
  <c r="P543" i="2"/>
  <c r="P544" i="2"/>
  <c r="P547" i="2"/>
  <c r="P548" i="2"/>
  <c r="P549" i="2"/>
  <c r="P550" i="2"/>
  <c r="P551" i="2"/>
  <c r="P552" i="2"/>
  <c r="P553" i="2"/>
  <c r="P554" i="2"/>
  <c r="P555" i="2"/>
  <c r="P556" i="2"/>
  <c r="P557" i="2"/>
  <c r="P558" i="2"/>
  <c r="P559" i="2"/>
  <c r="P560" i="2"/>
  <c r="P561" i="2"/>
  <c r="P564" i="2"/>
  <c r="P565" i="2"/>
  <c r="P566" i="2"/>
  <c r="P567" i="2"/>
  <c r="P568" i="2"/>
  <c r="P569" i="2"/>
  <c r="P570" i="2"/>
  <c r="P571" i="2"/>
  <c r="P572" i="2"/>
  <c r="P573" i="2"/>
  <c r="P574" i="2"/>
  <c r="P577" i="2"/>
  <c r="P578" i="2"/>
  <c r="P579" i="2"/>
  <c r="P580" i="2"/>
  <c r="P581" i="2"/>
  <c r="P582" i="2"/>
  <c r="P583" i="2"/>
  <c r="P584" i="2"/>
  <c r="P585" i="2"/>
  <c r="P586" i="2"/>
  <c r="P589" i="2"/>
  <c r="P590" i="2"/>
  <c r="P591" i="2"/>
  <c r="P592" i="2"/>
  <c r="P593" i="2"/>
  <c r="P594" i="2"/>
  <c r="P595" i="2"/>
  <c r="P596" i="2"/>
  <c r="P597" i="2"/>
  <c r="P598" i="2"/>
  <c r="P599" i="2"/>
  <c r="P600" i="2"/>
  <c r="P601" i="2"/>
  <c r="P602" i="2"/>
  <c r="P603" i="2"/>
  <c r="P604" i="2"/>
  <c r="P605" i="2"/>
  <c r="P606" i="2"/>
  <c r="P607" i="2"/>
  <c r="P610" i="2"/>
  <c r="P611" i="2"/>
  <c r="P612" i="2"/>
  <c r="P613" i="2"/>
  <c r="P614" i="2"/>
  <c r="P615" i="2"/>
  <c r="P616" i="2"/>
  <c r="P617" i="2"/>
  <c r="P618" i="2"/>
  <c r="P619" i="2"/>
  <c r="P620" i="2"/>
  <c r="P621" i="2"/>
  <c r="P624" i="2"/>
  <c r="P625" i="2"/>
  <c r="P626" i="2"/>
  <c r="P627" i="2"/>
  <c r="P628" i="2"/>
  <c r="P629" i="2"/>
  <c r="P630" i="2"/>
  <c r="P631" i="2"/>
  <c r="P632" i="2"/>
  <c r="P633" i="2"/>
  <c r="P634" i="2"/>
  <c r="P635" i="2"/>
  <c r="P636" i="2"/>
  <c r="P639" i="2"/>
  <c r="P640" i="2"/>
  <c r="P641" i="2"/>
  <c r="P642" i="2"/>
  <c r="P643" i="2"/>
  <c r="P644" i="2"/>
  <c r="P645" i="2"/>
  <c r="P646" i="2"/>
  <c r="P647" i="2"/>
  <c r="P648" i="2"/>
  <c r="P649" i="2"/>
  <c r="P650" i="2"/>
  <c r="P651" i="2"/>
  <c r="P654" i="2"/>
  <c r="P655" i="2"/>
  <c r="P656" i="2"/>
  <c r="P657" i="2"/>
  <c r="P658" i="2"/>
  <c r="P659" i="2"/>
  <c r="P660" i="2"/>
  <c r="P661" i="2"/>
  <c r="P662" i="2"/>
  <c r="P663" i="2"/>
  <c r="P664" i="2"/>
  <c r="P665" i="2"/>
  <c r="P666" i="2"/>
  <c r="P667" i="2"/>
  <c r="P670" i="2"/>
  <c r="P671" i="2"/>
  <c r="P672" i="2"/>
  <c r="P673" i="2"/>
  <c r="P674" i="2"/>
  <c r="P675" i="2"/>
  <c r="P676" i="2"/>
  <c r="P677" i="2"/>
  <c r="P678" i="2"/>
  <c r="P679" i="2"/>
  <c r="P680" i="2"/>
  <c r="P681" i="2"/>
  <c r="P684" i="2"/>
  <c r="P685" i="2"/>
  <c r="P686" i="2"/>
  <c r="P687" i="2"/>
  <c r="P688" i="2"/>
  <c r="P689" i="2"/>
  <c r="P690" i="2"/>
  <c r="P691" i="2"/>
  <c r="P692" i="2"/>
  <c r="P693" i="2"/>
  <c r="P694" i="2"/>
  <c r="P695" i="2"/>
  <c r="P698" i="2"/>
  <c r="P699" i="2"/>
  <c r="P700" i="2"/>
  <c r="P701" i="2"/>
  <c r="P702" i="2"/>
  <c r="P703" i="2"/>
  <c r="P704" i="2"/>
  <c r="P705" i="2"/>
  <c r="P706" i="2"/>
  <c r="P707" i="2"/>
  <c r="P708" i="2"/>
  <c r="P709" i="2"/>
  <c r="P712" i="2"/>
  <c r="P713" i="2"/>
  <c r="P714" i="2"/>
  <c r="P715" i="2"/>
  <c r="P716" i="2"/>
  <c r="P717" i="2"/>
  <c r="P718" i="2"/>
  <c r="P719" i="2"/>
  <c r="P720" i="2"/>
  <c r="P721" i="2"/>
  <c r="P722" i="2"/>
  <c r="P723" i="2"/>
  <c r="P726" i="2"/>
  <c r="P727" i="2"/>
  <c r="P728" i="2"/>
  <c r="P729" i="2"/>
  <c r="P730" i="2"/>
  <c r="P731" i="2"/>
  <c r="P732" i="2"/>
  <c r="P733" i="2"/>
  <c r="P734" i="2"/>
  <c r="P735" i="2"/>
  <c r="P736" i="2"/>
  <c r="P737" i="2"/>
  <c r="P740" i="2"/>
  <c r="P741" i="2"/>
  <c r="P742" i="2"/>
  <c r="P743" i="2"/>
  <c r="P744" i="2"/>
  <c r="P745" i="2"/>
  <c r="P746" i="2"/>
  <c r="P747" i="2"/>
  <c r="P748" i="2"/>
  <c r="P749" i="2"/>
  <c r="P750" i="2"/>
  <c r="P753" i="2"/>
  <c r="P754" i="2"/>
  <c r="P755" i="2"/>
  <c r="P756" i="2"/>
  <c r="P757" i="2"/>
  <c r="P758" i="2"/>
  <c r="P759" i="2"/>
  <c r="P760" i="2"/>
  <c r="P761" i="2"/>
  <c r="P762" i="2"/>
  <c r="P763" i="2"/>
  <c r="P764" i="2"/>
  <c r="P765" i="2"/>
  <c r="P766" i="2"/>
  <c r="P767" i="2"/>
  <c r="P768" i="2"/>
  <c r="P771" i="2"/>
  <c r="P772" i="2"/>
  <c r="P773" i="2"/>
  <c r="P774" i="2"/>
  <c r="P775" i="2"/>
  <c r="P776" i="2"/>
  <c r="P779" i="2"/>
  <c r="P780" i="2"/>
  <c r="P781" i="2"/>
  <c r="P782" i="2"/>
  <c r="P783" i="2"/>
  <c r="P784" i="2"/>
  <c r="P785" i="2"/>
  <c r="P786" i="2"/>
  <c r="P787" i="2"/>
  <c r="P788" i="2"/>
  <c r="P791" i="2"/>
  <c r="P792" i="2"/>
  <c r="P793" i="2"/>
  <c r="P794" i="2"/>
  <c r="P795" i="2"/>
  <c r="P796" i="2"/>
  <c r="P797" i="2"/>
  <c r="P798" i="2"/>
  <c r="P799" i="2"/>
  <c r="P800" i="2"/>
  <c r="P801" i="2"/>
  <c r="P802" i="2"/>
  <c r="P803" i="2"/>
  <c r="P804" i="2"/>
  <c r="P805" i="2"/>
  <c r="P806" i="2"/>
  <c r="P807" i="2"/>
  <c r="P810" i="2"/>
  <c r="P811" i="2"/>
  <c r="P812" i="2"/>
  <c r="P813" i="2"/>
  <c r="P814" i="2"/>
  <c r="P815" i="2"/>
  <c r="P819" i="2"/>
  <c r="P820" i="2"/>
  <c r="P821" i="2"/>
  <c r="P822" i="2"/>
  <c r="P823" i="2"/>
  <c r="P824" i="2"/>
  <c r="P825" i="2"/>
  <c r="P826" i="2"/>
  <c r="P827" i="2"/>
  <c r="P828" i="2"/>
  <c r="P829" i="2"/>
  <c r="P830" i="2"/>
  <c r="P831" i="2"/>
  <c r="P832" i="2"/>
  <c r="P833" i="2"/>
  <c r="P834" i="2"/>
  <c r="P835" i="2"/>
  <c r="P836" i="2"/>
  <c r="P837" i="2"/>
  <c r="P838" i="2"/>
  <c r="P839" i="2"/>
  <c r="P840" i="2"/>
  <c r="P841" i="2"/>
  <c r="P842" i="2"/>
  <c r="P843" i="2"/>
  <c r="P844" i="2"/>
  <c r="P845" i="2"/>
  <c r="P846" i="2"/>
  <c r="P847" i="2"/>
  <c r="P848" i="2"/>
  <c r="P849" i="2"/>
  <c r="P850" i="2"/>
  <c r="P851" i="2"/>
  <c r="P852" i="2"/>
  <c r="P853" i="2"/>
  <c r="P854" i="2"/>
  <c r="P855" i="2"/>
  <c r="P856" i="2"/>
  <c r="P857" i="2"/>
  <c r="P858" i="2"/>
  <c r="P859" i="2"/>
  <c r="P860" i="2"/>
  <c r="P861" i="2"/>
  <c r="P862" i="2"/>
  <c r="P863" i="2"/>
  <c r="P864" i="2"/>
  <c r="P865" i="2"/>
  <c r="P866" i="2"/>
  <c r="P867" i="2"/>
  <c r="P868" i="2"/>
  <c r="P869" i="2"/>
  <c r="P870" i="2"/>
  <c r="P871" i="2"/>
  <c r="P872" i="2"/>
  <c r="P873" i="2"/>
  <c r="P874" i="2"/>
  <c r="P875" i="2"/>
  <c r="P876" i="2"/>
  <c r="P877" i="2"/>
  <c r="P878" i="2"/>
  <c r="P879" i="2"/>
  <c r="P880" i="2"/>
  <c r="P881" i="2"/>
  <c r="P882" i="2"/>
  <c r="P883" i="2"/>
  <c r="P884" i="2"/>
  <c r="P885" i="2"/>
  <c r="P886" i="2"/>
  <c r="P887" i="2"/>
  <c r="P888" i="2"/>
  <c r="P889" i="2"/>
  <c r="P890" i="2"/>
  <c r="P891" i="2"/>
  <c r="P892" i="2"/>
  <c r="P893" i="2"/>
  <c r="P894" i="2"/>
  <c r="P895" i="2"/>
  <c r="P896" i="2"/>
  <c r="P897" i="2"/>
  <c r="P898" i="2"/>
  <c r="P899" i="2"/>
  <c r="P900" i="2"/>
  <c r="P901" i="2"/>
  <c r="P902" i="2"/>
  <c r="P903" i="2"/>
  <c r="P904" i="2"/>
  <c r="P905" i="2"/>
  <c r="P906" i="2"/>
  <c r="P907" i="2"/>
  <c r="P908" i="2"/>
  <c r="P909" i="2"/>
  <c r="P910" i="2"/>
  <c r="P911" i="2"/>
  <c r="P912" i="2"/>
  <c r="P913" i="2"/>
  <c r="P914" i="2"/>
  <c r="P915" i="2"/>
  <c r="P916" i="2"/>
  <c r="P917" i="2"/>
  <c r="P918" i="2"/>
  <c r="P919" i="2"/>
  <c r="P920" i="2"/>
  <c r="P921" i="2"/>
  <c r="P922" i="2"/>
  <c r="P923" i="2"/>
  <c r="P924" i="2"/>
  <c r="P925" i="2"/>
  <c r="P926" i="2"/>
  <c r="P927" i="2"/>
  <c r="P928" i="2"/>
  <c r="P929" i="2"/>
  <c r="P930" i="2"/>
  <c r="P931" i="2"/>
  <c r="P932" i="2"/>
  <c r="P933" i="2"/>
  <c r="P934" i="2"/>
  <c r="P935" i="2"/>
  <c r="P936" i="2"/>
  <c r="P937" i="2"/>
  <c r="P938" i="2"/>
  <c r="P939" i="2"/>
  <c r="P940" i="2"/>
  <c r="P941" i="2"/>
  <c r="P942" i="2"/>
  <c r="P943" i="2"/>
  <c r="P945" i="2"/>
  <c r="P946" i="2"/>
  <c r="P947" i="2"/>
  <c r="P948" i="2"/>
  <c r="P949" i="2"/>
  <c r="P950" i="2"/>
  <c r="P951" i="2"/>
  <c r="P952" i="2"/>
  <c r="P953" i="2"/>
  <c r="P954" i="2"/>
  <c r="P956" i="2"/>
  <c r="P957" i="2"/>
  <c r="P958" i="2"/>
  <c r="P959" i="2"/>
  <c r="P960" i="2"/>
  <c r="P961" i="2"/>
  <c r="P962" i="2"/>
  <c r="P963" i="2"/>
  <c r="P964" i="2"/>
  <c r="P965" i="2"/>
  <c r="P966" i="2"/>
  <c r="P967" i="2"/>
  <c r="P968" i="2"/>
  <c r="P969" i="2"/>
  <c r="P970" i="2"/>
  <c r="P971" i="2"/>
  <c r="P972" i="2"/>
  <c r="P973" i="2"/>
  <c r="P975" i="2"/>
  <c r="P976" i="2"/>
  <c r="P977" i="2"/>
  <c r="P978" i="2"/>
  <c r="P979" i="2"/>
  <c r="P980" i="2"/>
  <c r="P981" i="2"/>
  <c r="P982" i="2"/>
  <c r="P983" i="2"/>
  <c r="P984" i="2"/>
  <c r="P985" i="2"/>
  <c r="P986" i="2"/>
  <c r="P987" i="2"/>
  <c r="P988" i="2"/>
  <c r="P989" i="2"/>
  <c r="P990" i="2"/>
  <c r="P991" i="2"/>
  <c r="P992" i="2"/>
  <c r="P994" i="2"/>
  <c r="P995" i="2"/>
  <c r="P996" i="2"/>
  <c r="P997" i="2"/>
  <c r="P998" i="2"/>
  <c r="P999" i="2"/>
  <c r="P1000" i="2"/>
  <c r="P1001" i="2"/>
  <c r="P1002" i="2"/>
  <c r="P1003" i="2"/>
  <c r="P1004" i="2"/>
  <c r="P1006" i="2"/>
  <c r="P1007" i="2"/>
  <c r="P1008" i="2"/>
  <c r="P1009" i="2"/>
  <c r="P1010" i="2"/>
  <c r="P1011" i="2"/>
  <c r="P1012" i="2"/>
  <c r="P1013" i="2"/>
  <c r="P1014" i="2"/>
  <c r="P1015" i="2"/>
  <c r="P1016" i="2"/>
  <c r="P1017" i="2"/>
  <c r="P1020" i="2"/>
  <c r="P1021" i="2"/>
  <c r="P1022" i="2"/>
  <c r="P1023" i="2"/>
  <c r="P1024" i="2"/>
  <c r="P1025" i="2"/>
  <c r="P1026" i="2"/>
  <c r="P1027" i="2"/>
  <c r="P1028" i="2"/>
  <c r="P1029" i="2"/>
  <c r="P1030" i="2"/>
  <c r="P1031" i="2"/>
  <c r="P1032" i="2"/>
  <c r="P1033" i="2"/>
  <c r="P1034" i="2"/>
  <c r="P1035" i="2"/>
  <c r="P1036" i="2"/>
  <c r="P1037" i="2"/>
  <c r="P1038" i="2"/>
  <c r="P1039" i="2"/>
  <c r="P1042" i="2"/>
  <c r="P1043" i="2"/>
  <c r="P1044" i="2"/>
  <c r="P1048" i="2"/>
  <c r="P1049" i="2"/>
  <c r="P1052" i="2"/>
  <c r="P1053" i="2"/>
  <c r="P1054" i="2"/>
  <c r="P1055" i="2"/>
  <c r="P1056" i="2"/>
  <c r="P1057" i="2"/>
  <c r="P1058" i="2"/>
  <c r="P1059" i="2"/>
  <c r="P1060" i="2"/>
  <c r="P1061" i="2"/>
  <c r="P1064" i="2"/>
  <c r="P1065" i="2"/>
  <c r="P1066" i="2"/>
  <c r="P1070" i="2"/>
  <c r="P1071" i="2"/>
  <c r="P1072" i="2"/>
  <c r="P1073" i="2"/>
  <c r="P1074" i="2"/>
  <c r="P1075" i="2"/>
  <c r="P1076" i="2"/>
  <c r="P1077" i="2"/>
  <c r="P1078" i="2"/>
  <c r="P1079" i="2"/>
  <c r="P1080" i="2"/>
  <c r="P1081" i="2"/>
  <c r="P1082" i="2"/>
  <c r="P1085" i="2"/>
  <c r="P1086" i="2"/>
  <c r="P1087" i="2"/>
  <c r="P1088" i="2"/>
  <c r="P1089" i="2"/>
  <c r="P1090" i="2"/>
  <c r="P1093" i="2"/>
  <c r="P1094" i="2"/>
  <c r="P1095" i="2"/>
  <c r="P1096" i="2"/>
  <c r="P1097" i="2"/>
  <c r="P1098" i="2"/>
  <c r="P1099" i="2"/>
  <c r="P1100" i="2"/>
  <c r="P1101" i="2"/>
  <c r="P1104" i="2"/>
  <c r="P1105" i="2"/>
  <c r="P1106" i="2"/>
  <c r="P1107" i="2"/>
  <c r="P1108" i="2"/>
  <c r="P1109" i="2"/>
  <c r="P1110" i="2"/>
  <c r="P1111" i="2"/>
  <c r="P1112" i="2"/>
  <c r="P1113" i="2"/>
  <c r="P1114" i="2"/>
  <c r="P1115" i="2"/>
  <c r="P1116" i="2"/>
  <c r="P1117" i="2"/>
  <c r="P1118" i="2"/>
  <c r="P1119" i="2"/>
  <c r="P1122" i="2"/>
  <c r="P1123" i="2"/>
  <c r="P1124" i="2"/>
  <c r="P1125" i="2"/>
  <c r="P1126" i="2"/>
  <c r="P1127" i="2"/>
  <c r="P1128" i="2"/>
  <c r="P1129" i="2"/>
  <c r="P1130" i="2"/>
  <c r="P1131" i="2"/>
  <c r="P1132" i="2"/>
  <c r="P1133" i="2"/>
  <c r="P1134" i="2"/>
  <c r="P1135" i="2"/>
  <c r="P1136" i="2"/>
  <c r="P1139" i="2"/>
  <c r="P1140" i="2"/>
  <c r="P1141" i="2"/>
  <c r="P1142" i="2"/>
  <c r="P1143" i="2"/>
  <c r="P1144" i="2"/>
  <c r="P1145" i="2"/>
  <c r="P1146" i="2"/>
  <c r="P1147" i="2"/>
  <c r="P1148" i="2"/>
  <c r="P1149" i="2"/>
  <c r="P1150" i="2"/>
  <c r="P1151" i="2"/>
  <c r="P1152" i="2"/>
  <c r="P1153" i="2"/>
  <c r="P1156" i="2"/>
  <c r="P1157" i="2"/>
  <c r="P1158" i="2"/>
  <c r="P1159" i="2"/>
  <c r="P1160" i="2"/>
  <c r="P1161" i="2"/>
  <c r="P1162" i="2"/>
  <c r="P1163" i="2"/>
  <c r="P1164" i="2"/>
  <c r="P1165" i="2"/>
  <c r="P1168" i="2"/>
  <c r="P1169" i="2"/>
  <c r="P1170" i="2"/>
  <c r="P1171" i="2"/>
  <c r="P1172" i="2"/>
  <c r="P1173" i="2"/>
  <c r="P1174" i="2"/>
  <c r="P1175" i="2"/>
  <c r="P1176" i="2"/>
  <c r="P1177" i="2"/>
  <c r="P1178" i="2"/>
  <c r="P1179" i="2"/>
  <c r="P1180" i="2"/>
  <c r="P1184" i="2"/>
  <c r="P1185" i="2"/>
  <c r="P1186" i="2"/>
  <c r="P1187" i="2"/>
  <c r="P1188" i="2"/>
  <c r="P1189" i="2"/>
  <c r="P1190" i="2"/>
  <c r="P1191" i="2"/>
  <c r="P1192" i="2"/>
  <c r="P1195" i="2"/>
  <c r="P1196" i="2"/>
  <c r="P1197" i="2"/>
  <c r="P1198" i="2"/>
  <c r="P1199" i="2"/>
  <c r="P1200" i="2"/>
  <c r="P1201" i="2"/>
  <c r="P1202" i="2"/>
  <c r="P1206" i="2"/>
  <c r="P1207" i="2"/>
  <c r="P1208" i="2"/>
  <c r="P1209" i="2"/>
  <c r="P1210" i="2"/>
  <c r="P1215" i="2"/>
  <c r="P1216" i="2"/>
  <c r="P1217" i="2"/>
  <c r="P1218" i="2"/>
  <c r="P1219" i="2"/>
  <c r="P1220" i="2"/>
  <c r="P1221" i="2"/>
  <c r="P1222" i="2"/>
  <c r="P1223" i="2"/>
  <c r="P1224" i="2"/>
  <c r="P1225" i="2"/>
  <c r="P1228" i="2"/>
  <c r="P1229" i="2"/>
  <c r="P1230" i="2"/>
  <c r="P1231" i="2"/>
  <c r="P1232" i="2"/>
  <c r="P1233" i="2"/>
  <c r="P1234" i="2"/>
  <c r="P1235" i="2"/>
  <c r="P1236" i="2"/>
  <c r="P1237" i="2"/>
  <c r="P1238" i="2"/>
  <c r="P1239" i="2"/>
  <c r="P1240" i="2"/>
  <c r="P1241" i="2"/>
  <c r="P1242" i="2"/>
  <c r="P1243" i="2"/>
  <c r="P1246" i="2"/>
  <c r="P1247" i="2"/>
  <c r="P1248" i="2"/>
  <c r="P1249" i="2"/>
  <c r="P1250" i="2"/>
  <c r="P1251" i="2"/>
  <c r="P1252" i="2"/>
  <c r="P1253" i="2"/>
  <c r="P1254" i="2"/>
  <c r="P1255" i="2"/>
  <c r="P1256" i="2"/>
  <c r="P1257" i="2"/>
  <c r="P1258" i="2"/>
  <c r="P1259" i="2"/>
  <c r="P1260" i="2"/>
  <c r="P1261" i="2"/>
  <c r="P1262" i="2"/>
  <c r="P1264" i="2"/>
  <c r="P1265" i="2"/>
  <c r="P1266" i="2"/>
  <c r="P1267" i="2"/>
  <c r="P1268" i="2"/>
  <c r="P1269" i="2"/>
  <c r="P1270" i="2"/>
  <c r="P1271" i="2"/>
  <c r="P1272" i="2"/>
  <c r="P1273" i="2"/>
  <c r="P1274" i="2"/>
  <c r="P1275" i="2"/>
  <c r="P1276" i="2"/>
  <c r="P1277" i="2"/>
  <c r="P1278" i="2"/>
  <c r="P1279" i="2"/>
  <c r="P1280" i="2"/>
  <c r="P1281" i="2"/>
  <c r="P1284" i="2"/>
  <c r="P1285" i="2"/>
  <c r="P1286" i="2"/>
  <c r="P1287" i="2"/>
  <c r="P1288" i="2"/>
  <c r="P1289" i="2"/>
  <c r="P1290" i="2"/>
  <c r="P1291" i="2"/>
  <c r="P1292" i="2"/>
  <c r="P1293" i="2"/>
  <c r="P1294" i="2"/>
  <c r="P1295" i="2"/>
  <c r="P1296" i="2"/>
  <c r="P1297" i="2"/>
  <c r="P1298" i="2"/>
  <c r="P1299" i="2"/>
  <c r="P1300" i="2"/>
  <c r="P1301" i="2"/>
  <c r="P1302" i="2"/>
  <c r="P1303" i="2"/>
  <c r="P1306" i="2"/>
  <c r="P1307" i="2"/>
  <c r="P1308" i="2"/>
  <c r="P1309" i="2"/>
  <c r="P1310" i="2"/>
  <c r="P1311" i="2"/>
  <c r="P1312" i="2"/>
  <c r="P1313" i="2"/>
  <c r="P1314" i="2"/>
  <c r="P1315" i="2"/>
  <c r="P1317" i="2"/>
  <c r="P1318" i="2"/>
  <c r="P1319" i="2"/>
  <c r="P1320" i="2"/>
  <c r="P1321" i="2"/>
  <c r="P1322" i="2"/>
  <c r="P1323" i="2"/>
  <c r="P1324" i="2"/>
  <c r="P1325" i="2"/>
  <c r="P1326" i="2"/>
  <c r="P1327" i="2"/>
  <c r="P1328" i="2"/>
  <c r="P1329" i="2"/>
  <c r="P1330" i="2"/>
  <c r="P1331" i="2"/>
  <c r="P1332" i="2"/>
  <c r="P1333" i="2"/>
  <c r="P1334" i="2"/>
  <c r="P1335" i="2"/>
  <c r="P1336" i="2"/>
  <c r="P1337" i="2"/>
  <c r="P1339" i="2"/>
  <c r="P1340" i="2"/>
  <c r="P1341" i="2"/>
  <c r="P1342" i="2"/>
  <c r="P1343" i="2"/>
  <c r="P1344" i="2"/>
  <c r="P1345" i="2"/>
  <c r="P1346" i="2"/>
  <c r="P1347" i="2"/>
  <c r="P1348" i="2"/>
  <c r="P1349" i="2"/>
  <c r="P1350" i="2"/>
  <c r="P1351" i="2"/>
  <c r="P1352" i="2"/>
  <c r="P1353" i="2"/>
  <c r="P1354" i="2"/>
  <c r="P1355" i="2"/>
  <c r="P1356" i="2"/>
  <c r="P1357" i="2"/>
  <c r="P1358" i="2"/>
  <c r="P1361" i="2"/>
  <c r="P1362" i="2"/>
  <c r="P1363" i="2"/>
  <c r="P1364" i="2"/>
  <c r="P1365" i="2"/>
  <c r="P1366" i="2"/>
  <c r="P1367" i="2"/>
  <c r="P1368" i="2"/>
  <c r="P1369" i="2"/>
  <c r="P1370" i="2"/>
  <c r="P1371" i="2"/>
  <c r="O10" i="2"/>
  <c r="O12" i="2"/>
  <c r="O14" i="2"/>
  <c r="O15" i="2"/>
  <c r="O16" i="2"/>
  <c r="O17" i="2"/>
  <c r="O18" i="2"/>
  <c r="O19" i="2"/>
  <c r="O21" i="2"/>
  <c r="O22" i="2"/>
  <c r="O23" i="2"/>
  <c r="O24" i="2"/>
  <c r="O25" i="2"/>
  <c r="O26" i="2"/>
  <c r="O27" i="2"/>
  <c r="O28" i="2"/>
  <c r="O29" i="2"/>
  <c r="O30" i="2"/>
  <c r="O31" i="2"/>
  <c r="O32" i="2"/>
  <c r="O33" i="2"/>
  <c r="O34" i="2"/>
  <c r="O35" i="2"/>
  <c r="O36" i="2"/>
  <c r="O37" i="2"/>
  <c r="O39" i="2"/>
  <c r="O40" i="2"/>
  <c r="O41" i="2"/>
  <c r="O42" i="2"/>
  <c r="O43" i="2"/>
  <c r="O44" i="2"/>
  <c r="O45" i="2"/>
  <c r="O46" i="2"/>
  <c r="O47" i="2"/>
  <c r="O48" i="2"/>
  <c r="O49" i="2"/>
  <c r="O50" i="2"/>
  <c r="O51" i="2"/>
  <c r="O52" i="2"/>
  <c r="O53" i="2"/>
  <c r="O54" i="2"/>
  <c r="O55" i="2"/>
  <c r="O56" i="2"/>
  <c r="O57" i="2"/>
  <c r="O58" i="2"/>
  <c r="O59" i="2"/>
  <c r="O62" i="2"/>
  <c r="O63" i="2"/>
  <c r="O64" i="2"/>
  <c r="O65" i="2"/>
  <c r="O66" i="2"/>
  <c r="O67" i="2"/>
  <c r="O68" i="2"/>
  <c r="O69" i="2"/>
  <c r="O71" i="2"/>
  <c r="O72" i="2"/>
  <c r="O73" i="2"/>
  <c r="O74" i="2"/>
  <c r="O75" i="2"/>
  <c r="O76" i="2"/>
  <c r="O77" i="2"/>
  <c r="O78" i="2"/>
  <c r="O79" i="2"/>
  <c r="O80" i="2"/>
  <c r="O81" i="2"/>
  <c r="O82" i="2"/>
  <c r="O84" i="2"/>
  <c r="O85" i="2"/>
  <c r="O86" i="2"/>
  <c r="O87" i="2"/>
  <c r="O88" i="2"/>
  <c r="O89" i="2"/>
  <c r="O90" i="2"/>
  <c r="O91" i="2"/>
  <c r="O93" i="2"/>
  <c r="O94" i="2"/>
  <c r="O95" i="2"/>
  <c r="O96" i="2"/>
  <c r="O98" i="2"/>
  <c r="O99" i="2"/>
  <c r="O100" i="2"/>
  <c r="O101" i="2"/>
  <c r="O102" i="2"/>
  <c r="O103" i="2"/>
  <c r="O104" i="2"/>
  <c r="O105" i="2"/>
  <c r="O107" i="2"/>
  <c r="O108" i="2"/>
  <c r="O109" i="2"/>
  <c r="O110" i="2"/>
  <c r="O111" i="2"/>
  <c r="O112" i="2"/>
  <c r="O113" i="2"/>
  <c r="O114" i="2"/>
  <c r="O115" i="2"/>
  <c r="O116" i="2"/>
  <c r="O117" i="2"/>
  <c r="O118" i="2"/>
  <c r="O120" i="2"/>
  <c r="O121" i="2"/>
  <c r="O122" i="2"/>
  <c r="O123" i="2"/>
  <c r="O124" i="2"/>
  <c r="O125" i="2"/>
  <c r="O126" i="2"/>
  <c r="O127" i="2"/>
  <c r="O128" i="2"/>
  <c r="O129" i="2"/>
  <c r="O130" i="2"/>
  <c r="O131" i="2"/>
  <c r="O133" i="2"/>
  <c r="O134" i="2"/>
  <c r="O135" i="2"/>
  <c r="O136" i="2"/>
  <c r="O137" i="2"/>
  <c r="O138" i="2"/>
  <c r="O139" i="2"/>
  <c r="O140" i="2"/>
  <c r="O141" i="2"/>
  <c r="O142" i="2"/>
  <c r="O143" i="2"/>
  <c r="O144" i="2"/>
  <c r="O145" i="2"/>
  <c r="O146" i="2"/>
  <c r="O147" i="2"/>
  <c r="O148" i="2"/>
  <c r="O149" i="2"/>
  <c r="O150" i="2"/>
  <c r="O151" i="2"/>
  <c r="O152" i="2"/>
  <c r="O153" i="2"/>
  <c r="O154" i="2"/>
  <c r="O155" i="2"/>
  <c r="O156" i="2"/>
  <c r="O157" i="2"/>
  <c r="O158" i="2"/>
  <c r="O159" i="2"/>
  <c r="O162" i="2"/>
  <c r="O163" i="2"/>
  <c r="O164" i="2"/>
  <c r="O165" i="2"/>
  <c r="O166" i="2"/>
  <c r="O168" i="2"/>
  <c r="O169" i="2"/>
  <c r="O170" i="2"/>
  <c r="O171" i="2"/>
  <c r="O172" i="2"/>
  <c r="O173" i="2"/>
  <c r="O175" i="2"/>
  <c r="O176" i="2"/>
  <c r="O177" i="2"/>
  <c r="O178" i="2"/>
  <c r="O179" i="2"/>
  <c r="O180" i="2"/>
  <c r="O181" i="2"/>
  <c r="O182" i="2"/>
  <c r="O183" i="2"/>
  <c r="O184" i="2"/>
  <c r="O186" i="2"/>
  <c r="O187" i="2"/>
  <c r="O188" i="2"/>
  <c r="O189" i="2"/>
  <c r="O190" i="2"/>
  <c r="O191" i="2"/>
  <c r="O192" i="2"/>
  <c r="O193" i="2"/>
  <c r="O194" i="2"/>
  <c r="O195" i="2"/>
  <c r="O197" i="2"/>
  <c r="O198" i="2"/>
  <c r="O199" i="2"/>
  <c r="O200" i="2"/>
  <c r="O201" i="2"/>
  <c r="O202" i="2"/>
  <c r="O203" i="2"/>
  <c r="O204" i="2"/>
  <c r="O206" i="2"/>
  <c r="O207" i="2"/>
  <c r="O208" i="2"/>
  <c r="O209" i="2"/>
  <c r="O210" i="2"/>
  <c r="O214" i="2"/>
  <c r="O215" i="2"/>
  <c r="O216" i="2"/>
  <c r="O217" i="2"/>
  <c r="O219" i="2"/>
  <c r="O220" i="2"/>
  <c r="O221" i="2"/>
  <c r="O222" i="2"/>
  <c r="O223" i="2"/>
  <c r="O224" i="2"/>
  <c r="O226" i="2"/>
  <c r="O227" i="2"/>
  <c r="O228" i="2"/>
  <c r="O229" i="2"/>
  <c r="O230" i="2"/>
  <c r="O232" i="2"/>
  <c r="O233" i="2"/>
  <c r="O234" i="2"/>
  <c r="O235" i="2"/>
  <c r="O236" i="2"/>
  <c r="O239" i="2"/>
  <c r="O240" i="2"/>
  <c r="O241" i="2"/>
  <c r="O242" i="2"/>
  <c r="O243" i="2"/>
  <c r="O244" i="2"/>
  <c r="O245" i="2"/>
  <c r="O246" i="2"/>
  <c r="O247" i="2"/>
  <c r="O248" i="2"/>
  <c r="O249" i="2"/>
  <c r="O252" i="2"/>
  <c r="O253" i="2"/>
  <c r="O254" i="2"/>
  <c r="O255" i="2"/>
  <c r="O256" i="2"/>
  <c r="O257" i="2"/>
  <c r="O260" i="2"/>
  <c r="O261" i="2"/>
  <c r="O262" i="2"/>
  <c r="O263" i="2"/>
  <c r="O264" i="2"/>
  <c r="O265" i="2"/>
  <c r="O266" i="2"/>
  <c r="O267" i="2"/>
  <c r="O268" i="2"/>
  <c r="O269" i="2"/>
  <c r="O270" i="2"/>
  <c r="O271" i="2"/>
  <c r="O274" i="2"/>
  <c r="O275" i="2"/>
  <c r="O276" i="2"/>
  <c r="O277" i="2"/>
  <c r="O278" i="2"/>
  <c r="O279" i="2"/>
  <c r="O280" i="2"/>
  <c r="O281" i="2"/>
  <c r="O282" i="2"/>
  <c r="O283" i="2"/>
  <c r="O286" i="2"/>
  <c r="O287" i="2"/>
  <c r="O288" i="2"/>
  <c r="O289" i="2"/>
  <c r="O290" i="2"/>
  <c r="O293" i="2"/>
  <c r="O294" i="2"/>
  <c r="O295" i="2"/>
  <c r="O296" i="2"/>
  <c r="O297" i="2"/>
  <c r="O298" i="2"/>
  <c r="O299" i="2"/>
  <c r="O300" i="2"/>
  <c r="O301" i="2"/>
  <c r="O302" i="2"/>
  <c r="O303" i="2"/>
  <c r="O304" i="2"/>
  <c r="O305" i="2"/>
  <c r="O306" i="2"/>
  <c r="O309" i="2"/>
  <c r="O310" i="2"/>
  <c r="O311" i="2"/>
  <c r="O312" i="2"/>
  <c r="O313" i="2"/>
  <c r="O314" i="2"/>
  <c r="O315" i="2"/>
  <c r="O318" i="2"/>
  <c r="O319" i="2"/>
  <c r="O320" i="2"/>
  <c r="O321" i="2"/>
  <c r="O322" i="2"/>
  <c r="O323" i="2"/>
  <c r="O324" i="2"/>
  <c r="O325" i="2"/>
  <c r="O326" i="2"/>
  <c r="O327" i="2"/>
  <c r="O330" i="2"/>
  <c r="O331" i="2"/>
  <c r="O332" i="2"/>
  <c r="O333" i="2"/>
  <c r="O334" i="2"/>
  <c r="O335" i="2"/>
  <c r="O336" i="2"/>
  <c r="O337" i="2"/>
  <c r="O338" i="2"/>
  <c r="O339" i="2"/>
  <c r="O343" i="2"/>
  <c r="O344" i="2"/>
  <c r="O345" i="2"/>
  <c r="O346" i="2"/>
  <c r="O347" i="2"/>
  <c r="O348" i="2"/>
  <c r="O349" i="2"/>
  <c r="O350" i="2"/>
  <c r="O351" i="2"/>
  <c r="O352" i="2"/>
  <c r="O353" i="2"/>
  <c r="O354" i="2"/>
  <c r="O355" i="2"/>
  <c r="O356" i="2"/>
  <c r="O357" i="2"/>
  <c r="O358" i="2"/>
  <c r="O359" i="2"/>
  <c r="O360" i="2"/>
  <c r="O361" i="2"/>
  <c r="O362" i="2"/>
  <c r="O363" i="2"/>
  <c r="O364" i="2"/>
  <c r="O373" i="2"/>
  <c r="O374" i="2"/>
  <c r="O375" i="2"/>
  <c r="O376" i="2"/>
  <c r="O377" i="2"/>
  <c r="O378" i="2"/>
  <c r="O379" i="2"/>
  <c r="O380" i="2"/>
  <c r="O381" i="2"/>
  <c r="O382" i="2"/>
  <c r="O383" i="2"/>
  <c r="O384" i="2"/>
  <c r="O385" i="2"/>
  <c r="O386" i="2"/>
  <c r="O387" i="2"/>
  <c r="O388" i="2"/>
  <c r="O389" i="2"/>
  <c r="O390" i="2"/>
  <c r="O391" i="2"/>
  <c r="O392" i="2"/>
  <c r="O393" i="2"/>
  <c r="O394" i="2"/>
  <c r="O395" i="2"/>
  <c r="O396" i="2"/>
  <c r="O397" i="2"/>
  <c r="O398" i="2"/>
  <c r="O399" i="2"/>
  <c r="O402" i="2"/>
  <c r="O403" i="2"/>
  <c r="O404" i="2"/>
  <c r="O405" i="2"/>
  <c r="O406" i="2"/>
  <c r="O407" i="2"/>
  <c r="O408" i="2"/>
  <c r="O409" i="2"/>
  <c r="O410" i="2"/>
  <c r="O411" i="2"/>
  <c r="O412" i="2"/>
  <c r="O413" i="2"/>
  <c r="O414" i="2"/>
  <c r="O415" i="2"/>
  <c r="O416" i="2"/>
  <c r="O419" i="2"/>
  <c r="O420" i="2"/>
  <c r="O421" i="2"/>
  <c r="O422" i="2"/>
  <c r="O423" i="2"/>
  <c r="O424" i="2"/>
  <c r="O425" i="2"/>
  <c r="O426" i="2"/>
  <c r="O427" i="2"/>
  <c r="O428" i="2"/>
  <c r="O429" i="2"/>
  <c r="O430" i="2"/>
  <c r="O431" i="2"/>
  <c r="O432" i="2"/>
  <c r="O433" i="2"/>
  <c r="O434" i="2"/>
  <c r="O435" i="2"/>
  <c r="O436" i="2"/>
  <c r="O439" i="2"/>
  <c r="O440" i="2"/>
  <c r="O441" i="2"/>
  <c r="O442" i="2"/>
  <c r="O443" i="2"/>
  <c r="O444" i="2"/>
  <c r="O445" i="2"/>
  <c r="O446" i="2"/>
  <c r="O447" i="2"/>
  <c r="O448" i="2"/>
  <c r="O449" i="2"/>
  <c r="O450" i="2"/>
  <c r="O451" i="2"/>
  <c r="O452" i="2"/>
  <c r="O453" i="2"/>
  <c r="O456" i="2"/>
  <c r="O457" i="2"/>
  <c r="O458" i="2"/>
  <c r="O459" i="2"/>
  <c r="O460" i="2"/>
  <c r="O461" i="2"/>
  <c r="O462" i="2"/>
  <c r="O463" i="2"/>
  <c r="O464" i="2"/>
  <c r="O465" i="2"/>
  <c r="O466" i="2"/>
  <c r="O467" i="2"/>
  <c r="O470" i="2"/>
  <c r="O471" i="2"/>
  <c r="O472" i="2"/>
  <c r="O473" i="2"/>
  <c r="O474" i="2"/>
  <c r="O475" i="2"/>
  <c r="O476" i="2"/>
  <c r="O477" i="2"/>
  <c r="O478" i="2"/>
  <c r="O479" i="2"/>
  <c r="O480" i="2"/>
  <c r="O481" i="2"/>
  <c r="O482" i="2"/>
  <c r="O483" i="2"/>
  <c r="O484" i="2"/>
  <c r="O487" i="2"/>
  <c r="O488" i="2"/>
  <c r="O489" i="2"/>
  <c r="O490" i="2"/>
  <c r="O491" i="2"/>
  <c r="O492" i="2"/>
  <c r="O493" i="2"/>
  <c r="O494" i="2"/>
  <c r="O495" i="2"/>
  <c r="O496" i="2"/>
  <c r="O499" i="2"/>
  <c r="O500" i="2"/>
  <c r="O501" i="2"/>
  <c r="O502" i="2"/>
  <c r="O503" i="2"/>
  <c r="O504" i="2"/>
  <c r="O505" i="2"/>
  <c r="O506" i="2"/>
  <c r="O507" i="2"/>
  <c r="O508" i="2"/>
  <c r="O509" i="2"/>
  <c r="O510" i="2"/>
  <c r="O511" i="2"/>
  <c r="O512" i="2"/>
  <c r="O513" i="2"/>
  <c r="O516" i="2"/>
  <c r="O517" i="2"/>
  <c r="O518" i="2"/>
  <c r="O519" i="2"/>
  <c r="O520" i="2"/>
  <c r="O521" i="2"/>
  <c r="O522" i="2"/>
  <c r="O523" i="2"/>
  <c r="O524" i="2"/>
  <c r="O525" i="2"/>
  <c r="O526" i="2"/>
  <c r="O527" i="2"/>
  <c r="O528" i="2"/>
  <c r="O529" i="2"/>
  <c r="O532" i="2"/>
  <c r="O533" i="2"/>
  <c r="O534" i="2"/>
  <c r="O535" i="2"/>
  <c r="O536" i="2"/>
  <c r="O537" i="2"/>
  <c r="O538" i="2"/>
  <c r="O539" i="2"/>
  <c r="O540" i="2"/>
  <c r="O541" i="2"/>
  <c r="O542" i="2"/>
  <c r="O543" i="2"/>
  <c r="O544" i="2"/>
  <c r="O547" i="2"/>
  <c r="O548" i="2"/>
  <c r="O549" i="2"/>
  <c r="O550" i="2"/>
  <c r="O551" i="2"/>
  <c r="O552" i="2"/>
  <c r="O553" i="2"/>
  <c r="O554" i="2"/>
  <c r="O555" i="2"/>
  <c r="O556" i="2"/>
  <c r="O557" i="2"/>
  <c r="O558" i="2"/>
  <c r="O559" i="2"/>
  <c r="O560" i="2"/>
  <c r="O561" i="2"/>
  <c r="O564" i="2"/>
  <c r="O565" i="2"/>
  <c r="O566" i="2"/>
  <c r="O567" i="2"/>
  <c r="O568" i="2"/>
  <c r="O569" i="2"/>
  <c r="O570" i="2"/>
  <c r="O571" i="2"/>
  <c r="O572" i="2"/>
  <c r="O573" i="2"/>
  <c r="O574" i="2"/>
  <c r="O577" i="2"/>
  <c r="O578" i="2"/>
  <c r="O579" i="2"/>
  <c r="O580" i="2"/>
  <c r="O581" i="2"/>
  <c r="O582" i="2"/>
  <c r="O583" i="2"/>
  <c r="O584" i="2"/>
  <c r="O585" i="2"/>
  <c r="O586" i="2"/>
  <c r="O589" i="2"/>
  <c r="O590" i="2"/>
  <c r="O591" i="2"/>
  <c r="O592" i="2"/>
  <c r="O593" i="2"/>
  <c r="O594" i="2"/>
  <c r="O595" i="2"/>
  <c r="O596" i="2"/>
  <c r="O597" i="2"/>
  <c r="O598" i="2"/>
  <c r="O599" i="2"/>
  <c r="O600" i="2"/>
  <c r="O601" i="2"/>
  <c r="O602" i="2"/>
  <c r="O603" i="2"/>
  <c r="O604" i="2"/>
  <c r="O605" i="2"/>
  <c r="O606" i="2"/>
  <c r="O607" i="2"/>
  <c r="O610" i="2"/>
  <c r="O611" i="2"/>
  <c r="O612" i="2"/>
  <c r="O613" i="2"/>
  <c r="O614" i="2"/>
  <c r="O615" i="2"/>
  <c r="O616" i="2"/>
  <c r="O617" i="2"/>
  <c r="O618" i="2"/>
  <c r="O619" i="2"/>
  <c r="O620" i="2"/>
  <c r="O621" i="2"/>
  <c r="O624" i="2"/>
  <c r="O625" i="2"/>
  <c r="O626" i="2"/>
  <c r="O627" i="2"/>
  <c r="O628" i="2"/>
  <c r="O629" i="2"/>
  <c r="O630" i="2"/>
  <c r="O631" i="2"/>
  <c r="O632" i="2"/>
  <c r="O633" i="2"/>
  <c r="O634" i="2"/>
  <c r="O635" i="2"/>
  <c r="O636" i="2"/>
  <c r="O639" i="2"/>
  <c r="O640" i="2"/>
  <c r="O641" i="2"/>
  <c r="O642" i="2"/>
  <c r="O643" i="2"/>
  <c r="O644" i="2"/>
  <c r="O645" i="2"/>
  <c r="O646" i="2"/>
  <c r="O647" i="2"/>
  <c r="O648" i="2"/>
  <c r="O649" i="2"/>
  <c r="O650" i="2"/>
  <c r="O651" i="2"/>
  <c r="O654" i="2"/>
  <c r="O655" i="2"/>
  <c r="O656" i="2"/>
  <c r="O657" i="2"/>
  <c r="O658" i="2"/>
  <c r="O659" i="2"/>
  <c r="O660" i="2"/>
  <c r="O661" i="2"/>
  <c r="O662" i="2"/>
  <c r="O663" i="2"/>
  <c r="O664" i="2"/>
  <c r="O665" i="2"/>
  <c r="O666" i="2"/>
  <c r="O667" i="2"/>
  <c r="O670" i="2"/>
  <c r="O671" i="2"/>
  <c r="O672" i="2"/>
  <c r="O673" i="2"/>
  <c r="O674" i="2"/>
  <c r="O675" i="2"/>
  <c r="O676" i="2"/>
  <c r="O677" i="2"/>
  <c r="O678" i="2"/>
  <c r="O679" i="2"/>
  <c r="O680" i="2"/>
  <c r="O681" i="2"/>
  <c r="O684" i="2"/>
  <c r="O685" i="2"/>
  <c r="O686" i="2"/>
  <c r="O687" i="2"/>
  <c r="O688" i="2"/>
  <c r="O689" i="2"/>
  <c r="O690" i="2"/>
  <c r="O691" i="2"/>
  <c r="O692" i="2"/>
  <c r="O693" i="2"/>
  <c r="O694" i="2"/>
  <c r="O695" i="2"/>
  <c r="O698" i="2"/>
  <c r="O699" i="2"/>
  <c r="O700" i="2"/>
  <c r="O701" i="2"/>
  <c r="O702" i="2"/>
  <c r="O703" i="2"/>
  <c r="O704" i="2"/>
  <c r="O705" i="2"/>
  <c r="O706" i="2"/>
  <c r="O707" i="2"/>
  <c r="O708" i="2"/>
  <c r="O709" i="2"/>
  <c r="O712" i="2"/>
  <c r="O713" i="2"/>
  <c r="O714" i="2"/>
  <c r="O715" i="2"/>
  <c r="O716" i="2"/>
  <c r="O717" i="2"/>
  <c r="O718" i="2"/>
  <c r="O719" i="2"/>
  <c r="O720" i="2"/>
  <c r="O721" i="2"/>
  <c r="O722" i="2"/>
  <c r="O723" i="2"/>
  <c r="O726" i="2"/>
  <c r="O727" i="2"/>
  <c r="O728" i="2"/>
  <c r="O729" i="2"/>
  <c r="O730" i="2"/>
  <c r="O731" i="2"/>
  <c r="O732" i="2"/>
  <c r="O733" i="2"/>
  <c r="O734" i="2"/>
  <c r="O735" i="2"/>
  <c r="O736" i="2"/>
  <c r="O737" i="2"/>
  <c r="O740" i="2"/>
  <c r="O741" i="2"/>
  <c r="O742" i="2"/>
  <c r="O743" i="2"/>
  <c r="O744" i="2"/>
  <c r="O745" i="2"/>
  <c r="O746" i="2"/>
  <c r="O747" i="2"/>
  <c r="O748" i="2"/>
  <c r="O749" i="2"/>
  <c r="O750" i="2"/>
  <c r="O753" i="2"/>
  <c r="O754" i="2"/>
  <c r="O755" i="2"/>
  <c r="O756" i="2"/>
  <c r="O757" i="2"/>
  <c r="O758" i="2"/>
  <c r="O759" i="2"/>
  <c r="O760" i="2"/>
  <c r="O761" i="2"/>
  <c r="O762" i="2"/>
  <c r="O763" i="2"/>
  <c r="O764" i="2"/>
  <c r="O765" i="2"/>
  <c r="O766" i="2"/>
  <c r="O767" i="2"/>
  <c r="O768" i="2"/>
  <c r="O771" i="2"/>
  <c r="O772" i="2"/>
  <c r="O773" i="2"/>
  <c r="O774" i="2"/>
  <c r="O775" i="2"/>
  <c r="O776" i="2"/>
  <c r="O779" i="2"/>
  <c r="O780" i="2"/>
  <c r="O781" i="2"/>
  <c r="O782" i="2"/>
  <c r="O783" i="2"/>
  <c r="O784" i="2"/>
  <c r="O785" i="2"/>
  <c r="O786" i="2"/>
  <c r="O787" i="2"/>
  <c r="O788" i="2"/>
  <c r="O791" i="2"/>
  <c r="O792" i="2"/>
  <c r="O793" i="2"/>
  <c r="O794" i="2"/>
  <c r="O795" i="2"/>
  <c r="O796" i="2"/>
  <c r="O797" i="2"/>
  <c r="O798" i="2"/>
  <c r="O799" i="2"/>
  <c r="O800" i="2"/>
  <c r="O801" i="2"/>
  <c r="O802" i="2"/>
  <c r="O803" i="2"/>
  <c r="O804" i="2"/>
  <c r="O805" i="2"/>
  <c r="O806" i="2"/>
  <c r="O807" i="2"/>
  <c r="O810" i="2"/>
  <c r="O811" i="2"/>
  <c r="O812" i="2"/>
  <c r="O813" i="2"/>
  <c r="O814" i="2"/>
  <c r="O815" i="2"/>
  <c r="O819" i="2"/>
  <c r="O820" i="2"/>
  <c r="O821" i="2"/>
  <c r="O822" i="2"/>
  <c r="O823" i="2"/>
  <c r="O824" i="2"/>
  <c r="O825" i="2"/>
  <c r="O826" i="2"/>
  <c r="O827" i="2"/>
  <c r="O828" i="2"/>
  <c r="O829" i="2"/>
  <c r="O830" i="2"/>
  <c r="O831" i="2"/>
  <c r="O832" i="2"/>
  <c r="O833" i="2"/>
  <c r="O834" i="2"/>
  <c r="O835" i="2"/>
  <c r="O836" i="2"/>
  <c r="O837" i="2"/>
  <c r="O838" i="2"/>
  <c r="O839" i="2"/>
  <c r="O840" i="2"/>
  <c r="O841" i="2"/>
  <c r="O842" i="2"/>
  <c r="O843" i="2"/>
  <c r="O844" i="2"/>
  <c r="O845" i="2"/>
  <c r="O846" i="2"/>
  <c r="O847" i="2"/>
  <c r="O848" i="2"/>
  <c r="O849" i="2"/>
  <c r="O850" i="2"/>
  <c r="O851" i="2"/>
  <c r="O852" i="2"/>
  <c r="O853" i="2"/>
  <c r="O854" i="2"/>
  <c r="O855" i="2"/>
  <c r="O856" i="2"/>
  <c r="O857" i="2"/>
  <c r="O858" i="2"/>
  <c r="O859" i="2"/>
  <c r="O860" i="2"/>
  <c r="O861" i="2"/>
  <c r="O862" i="2"/>
  <c r="O863" i="2"/>
  <c r="O864" i="2"/>
  <c r="O865" i="2"/>
  <c r="O866" i="2"/>
  <c r="O867" i="2"/>
  <c r="O868" i="2"/>
  <c r="O869" i="2"/>
  <c r="O870" i="2"/>
  <c r="O871" i="2"/>
  <c r="O872" i="2"/>
  <c r="O873" i="2"/>
  <c r="O874" i="2"/>
  <c r="O875" i="2"/>
  <c r="O876" i="2"/>
  <c r="O877" i="2"/>
  <c r="O878" i="2"/>
  <c r="O879" i="2"/>
  <c r="O880" i="2"/>
  <c r="O881" i="2"/>
  <c r="O882" i="2"/>
  <c r="O883" i="2"/>
  <c r="O884" i="2"/>
  <c r="O885" i="2"/>
  <c r="O886" i="2"/>
  <c r="O887" i="2"/>
  <c r="O888" i="2"/>
  <c r="O889" i="2"/>
  <c r="O890" i="2"/>
  <c r="O891" i="2"/>
  <c r="O892" i="2"/>
  <c r="O893" i="2"/>
  <c r="O894" i="2"/>
  <c r="O895" i="2"/>
  <c r="O896" i="2"/>
  <c r="O897" i="2"/>
  <c r="O898" i="2"/>
  <c r="O899" i="2"/>
  <c r="O900" i="2"/>
  <c r="O901" i="2"/>
  <c r="O902" i="2"/>
  <c r="O903" i="2"/>
  <c r="O904" i="2"/>
  <c r="O905" i="2"/>
  <c r="O906" i="2"/>
  <c r="O907" i="2"/>
  <c r="O908" i="2"/>
  <c r="O909" i="2"/>
  <c r="O910" i="2"/>
  <c r="O911" i="2"/>
  <c r="O912" i="2"/>
  <c r="O913" i="2"/>
  <c r="O914" i="2"/>
  <c r="O915" i="2"/>
  <c r="O916" i="2"/>
  <c r="O917" i="2"/>
  <c r="O918" i="2"/>
  <c r="O919" i="2"/>
  <c r="O920" i="2"/>
  <c r="O921" i="2"/>
  <c r="O922" i="2"/>
  <c r="O923" i="2"/>
  <c r="O924" i="2"/>
  <c r="O925" i="2"/>
  <c r="O926" i="2"/>
  <c r="O927" i="2"/>
  <c r="O928" i="2"/>
  <c r="O929" i="2"/>
  <c r="O930" i="2"/>
  <c r="O931" i="2"/>
  <c r="O932" i="2"/>
  <c r="O933" i="2"/>
  <c r="O934" i="2"/>
  <c r="O935" i="2"/>
  <c r="O936" i="2"/>
  <c r="O937" i="2"/>
  <c r="O938" i="2"/>
  <c r="O939" i="2"/>
  <c r="O940" i="2"/>
  <c r="O941" i="2"/>
  <c r="O942" i="2"/>
  <c r="O943" i="2"/>
  <c r="O945" i="2"/>
  <c r="O946" i="2"/>
  <c r="O947" i="2"/>
  <c r="O948" i="2"/>
  <c r="O949" i="2"/>
  <c r="O950" i="2"/>
  <c r="O951" i="2"/>
  <c r="O952" i="2"/>
  <c r="O953" i="2"/>
  <c r="O954" i="2"/>
  <c r="O956" i="2"/>
  <c r="O957" i="2"/>
  <c r="O958" i="2"/>
  <c r="O959" i="2"/>
  <c r="O960" i="2"/>
  <c r="O961" i="2"/>
  <c r="O962" i="2"/>
  <c r="O963" i="2"/>
  <c r="O964" i="2"/>
  <c r="O965" i="2"/>
  <c r="O966" i="2"/>
  <c r="O967" i="2"/>
  <c r="O968" i="2"/>
  <c r="O969" i="2"/>
  <c r="O970" i="2"/>
  <c r="O971" i="2"/>
  <c r="O972" i="2"/>
  <c r="O973" i="2"/>
  <c r="O975" i="2"/>
  <c r="O976" i="2"/>
  <c r="O977" i="2"/>
  <c r="O978" i="2"/>
  <c r="O979" i="2"/>
  <c r="O980" i="2"/>
  <c r="O981" i="2"/>
  <c r="O982" i="2"/>
  <c r="O983" i="2"/>
  <c r="O984" i="2"/>
  <c r="O985" i="2"/>
  <c r="O986" i="2"/>
  <c r="O987" i="2"/>
  <c r="O988" i="2"/>
  <c r="O989" i="2"/>
  <c r="O990" i="2"/>
  <c r="O991" i="2"/>
  <c r="O992" i="2"/>
  <c r="O994" i="2"/>
  <c r="O995" i="2"/>
  <c r="O996" i="2"/>
  <c r="O997" i="2"/>
  <c r="O998" i="2"/>
  <c r="O999" i="2"/>
  <c r="O1000" i="2"/>
  <c r="O1001" i="2"/>
  <c r="O1002" i="2"/>
  <c r="O1003" i="2"/>
  <c r="O1004" i="2"/>
  <c r="O1006" i="2"/>
  <c r="O1007" i="2"/>
  <c r="O1008" i="2"/>
  <c r="O1009" i="2"/>
  <c r="O1010" i="2"/>
  <c r="O1011" i="2"/>
  <c r="O1012" i="2"/>
  <c r="O1013" i="2"/>
  <c r="O1014" i="2"/>
  <c r="O1015" i="2"/>
  <c r="O1016" i="2"/>
  <c r="O1017" i="2"/>
  <c r="O1020" i="2"/>
  <c r="O1021" i="2"/>
  <c r="O1022" i="2"/>
  <c r="O1023" i="2"/>
  <c r="O1024" i="2"/>
  <c r="O1025" i="2"/>
  <c r="O1026" i="2"/>
  <c r="O1027" i="2"/>
  <c r="O1028" i="2"/>
  <c r="O1029" i="2"/>
  <c r="O1030" i="2"/>
  <c r="O1031" i="2"/>
  <c r="O1032" i="2"/>
  <c r="O1033" i="2"/>
  <c r="O1034" i="2"/>
  <c r="O1035" i="2"/>
  <c r="O1036" i="2"/>
  <c r="O1037" i="2"/>
  <c r="O1038" i="2"/>
  <c r="O1039" i="2"/>
  <c r="O1042" i="2"/>
  <c r="O1043" i="2"/>
  <c r="O1044" i="2"/>
  <c r="O1048" i="2"/>
  <c r="O1049" i="2"/>
  <c r="O1052" i="2"/>
  <c r="O1053" i="2"/>
  <c r="O1054" i="2"/>
  <c r="O1055" i="2"/>
  <c r="O1056" i="2"/>
  <c r="O1057" i="2"/>
  <c r="O1058" i="2"/>
  <c r="O1059" i="2"/>
  <c r="O1060" i="2"/>
  <c r="O1061" i="2"/>
  <c r="O1064" i="2"/>
  <c r="O1065" i="2"/>
  <c r="O1066" i="2"/>
  <c r="O1070" i="2"/>
  <c r="O1071" i="2"/>
  <c r="O1072" i="2"/>
  <c r="O1073" i="2"/>
  <c r="O1074" i="2"/>
  <c r="O1075" i="2"/>
  <c r="O1076" i="2"/>
  <c r="O1077" i="2"/>
  <c r="O1078" i="2"/>
  <c r="O1079" i="2"/>
  <c r="O1080" i="2"/>
  <c r="O1081" i="2"/>
  <c r="O1082" i="2"/>
  <c r="O1085" i="2"/>
  <c r="O1086" i="2"/>
  <c r="O1087" i="2"/>
  <c r="O1088" i="2"/>
  <c r="O1089" i="2"/>
  <c r="O1090" i="2"/>
  <c r="O1093" i="2"/>
  <c r="O1094" i="2"/>
  <c r="O1095" i="2"/>
  <c r="O1096" i="2"/>
  <c r="O1097" i="2"/>
  <c r="O1098" i="2"/>
  <c r="O1099" i="2"/>
  <c r="O1100" i="2"/>
  <c r="O1101" i="2"/>
  <c r="O1104" i="2"/>
  <c r="O1105" i="2"/>
  <c r="O1106" i="2"/>
  <c r="O1107" i="2"/>
  <c r="O1108" i="2"/>
  <c r="O1109" i="2"/>
  <c r="O1110" i="2"/>
  <c r="O1111" i="2"/>
  <c r="O1112" i="2"/>
  <c r="O1113" i="2"/>
  <c r="O1114" i="2"/>
  <c r="O1115" i="2"/>
  <c r="O1116" i="2"/>
  <c r="O1117" i="2"/>
  <c r="O1118" i="2"/>
  <c r="O1119" i="2"/>
  <c r="O1122" i="2"/>
  <c r="O1123" i="2"/>
  <c r="O1124" i="2"/>
  <c r="O1125" i="2"/>
  <c r="O1126" i="2"/>
  <c r="O1127" i="2"/>
  <c r="O1128" i="2"/>
  <c r="O1129" i="2"/>
  <c r="O1130" i="2"/>
  <c r="O1131" i="2"/>
  <c r="O1132" i="2"/>
  <c r="O1133" i="2"/>
  <c r="O1134" i="2"/>
  <c r="O1135" i="2"/>
  <c r="O1136" i="2"/>
  <c r="O1139" i="2"/>
  <c r="O1140" i="2"/>
  <c r="O1141" i="2"/>
  <c r="O1142" i="2"/>
  <c r="O1143" i="2"/>
  <c r="O1144" i="2"/>
  <c r="O1145" i="2"/>
  <c r="O1146" i="2"/>
  <c r="O1147" i="2"/>
  <c r="O1148" i="2"/>
  <c r="O1149" i="2"/>
  <c r="O1150" i="2"/>
  <c r="O1151" i="2"/>
  <c r="O1152" i="2"/>
  <c r="O1153" i="2"/>
  <c r="O1156" i="2"/>
  <c r="O1157" i="2"/>
  <c r="O1158" i="2"/>
  <c r="O1159" i="2"/>
  <c r="O1160" i="2"/>
  <c r="O1161" i="2"/>
  <c r="O1162" i="2"/>
  <c r="O1163" i="2"/>
  <c r="O1164" i="2"/>
  <c r="O1165" i="2"/>
  <c r="O1168" i="2"/>
  <c r="O1169" i="2"/>
  <c r="O1170" i="2"/>
  <c r="O1171" i="2"/>
  <c r="O1172" i="2"/>
  <c r="O1173" i="2"/>
  <c r="O1174" i="2"/>
  <c r="O1175" i="2"/>
  <c r="O1176" i="2"/>
  <c r="O1177" i="2"/>
  <c r="O1178" i="2"/>
  <c r="O1179" i="2"/>
  <c r="O1180" i="2"/>
  <c r="O1184" i="2"/>
  <c r="O1185" i="2"/>
  <c r="O1186" i="2"/>
  <c r="O1187" i="2"/>
  <c r="O1188" i="2"/>
  <c r="O1189" i="2"/>
  <c r="O1190" i="2"/>
  <c r="O1191" i="2"/>
  <c r="O1192" i="2"/>
  <c r="O1195" i="2"/>
  <c r="O1196" i="2"/>
  <c r="O1197" i="2"/>
  <c r="O1198" i="2"/>
  <c r="O1199" i="2"/>
  <c r="O1200" i="2"/>
  <c r="O1201" i="2"/>
  <c r="O1202" i="2"/>
  <c r="O1206" i="2"/>
  <c r="O1207" i="2"/>
  <c r="O1208" i="2"/>
  <c r="O1209" i="2"/>
  <c r="O1210" i="2"/>
  <c r="O1215" i="2"/>
  <c r="O1216" i="2"/>
  <c r="O1217" i="2"/>
  <c r="O1218" i="2"/>
  <c r="O1219" i="2"/>
  <c r="O1220" i="2"/>
  <c r="O1221" i="2"/>
  <c r="O1222" i="2"/>
  <c r="O1223" i="2"/>
  <c r="O1224" i="2"/>
  <c r="O1225" i="2"/>
  <c r="O1228" i="2"/>
  <c r="O1229" i="2"/>
  <c r="O1230" i="2"/>
  <c r="O1231" i="2"/>
  <c r="O1232" i="2"/>
  <c r="O1233" i="2"/>
  <c r="O1234" i="2"/>
  <c r="O1235" i="2"/>
  <c r="O1236" i="2"/>
  <c r="O1237" i="2"/>
  <c r="O1238" i="2"/>
  <c r="O1239" i="2"/>
  <c r="O1240" i="2"/>
  <c r="O1241" i="2"/>
  <c r="O1242" i="2"/>
  <c r="O1243" i="2"/>
  <c r="O1246" i="2"/>
  <c r="O1247" i="2"/>
  <c r="O1248" i="2"/>
  <c r="O1249" i="2"/>
  <c r="O1250" i="2"/>
  <c r="O1251" i="2"/>
  <c r="O1252" i="2"/>
  <c r="O1253" i="2"/>
  <c r="O1254" i="2"/>
  <c r="O1255" i="2"/>
  <c r="O1256" i="2"/>
  <c r="O1257" i="2"/>
  <c r="O1258" i="2"/>
  <c r="O1259" i="2"/>
  <c r="O1260" i="2"/>
  <c r="O1261" i="2"/>
  <c r="O1262" i="2"/>
  <c r="O1264" i="2"/>
  <c r="O1265" i="2"/>
  <c r="O1266" i="2"/>
  <c r="O1267" i="2"/>
  <c r="O1268" i="2"/>
  <c r="O1269" i="2"/>
  <c r="O1270" i="2"/>
  <c r="O1271" i="2"/>
  <c r="O1272" i="2"/>
  <c r="O1273" i="2"/>
  <c r="O1274" i="2"/>
  <c r="O1275" i="2"/>
  <c r="O1276" i="2"/>
  <c r="O1277" i="2"/>
  <c r="O1278" i="2"/>
  <c r="O1279" i="2"/>
  <c r="O1280" i="2"/>
  <c r="O1281" i="2"/>
  <c r="O1284" i="2"/>
  <c r="O1285" i="2"/>
  <c r="O1286" i="2"/>
  <c r="O1287" i="2"/>
  <c r="O1288" i="2"/>
  <c r="O1289" i="2"/>
  <c r="O1290" i="2"/>
  <c r="O1291" i="2"/>
  <c r="O1292" i="2"/>
  <c r="O1293" i="2"/>
  <c r="O1294" i="2"/>
  <c r="O1295" i="2"/>
  <c r="O1296" i="2"/>
  <c r="O1297" i="2"/>
  <c r="O1298" i="2"/>
  <c r="O1299" i="2"/>
  <c r="O1300" i="2"/>
  <c r="O1301" i="2"/>
  <c r="O1302" i="2"/>
  <c r="O1303" i="2"/>
  <c r="O1306" i="2"/>
  <c r="O1307" i="2"/>
  <c r="O1308" i="2"/>
  <c r="O1309" i="2"/>
  <c r="O1310" i="2"/>
  <c r="O1311" i="2"/>
  <c r="O1312" i="2"/>
  <c r="O1313" i="2"/>
  <c r="O1314" i="2"/>
  <c r="O1315" i="2"/>
  <c r="O1317" i="2"/>
  <c r="O1318" i="2"/>
  <c r="O1319" i="2"/>
  <c r="O1320" i="2"/>
  <c r="O1321" i="2"/>
  <c r="O1322" i="2"/>
  <c r="O1323" i="2"/>
  <c r="O1324" i="2"/>
  <c r="O1325" i="2"/>
  <c r="O1326" i="2"/>
  <c r="O1327" i="2"/>
  <c r="O1328" i="2"/>
  <c r="O1329" i="2"/>
  <c r="O1330" i="2"/>
  <c r="O1331" i="2"/>
  <c r="O1332" i="2"/>
  <c r="O1333" i="2"/>
  <c r="O1334" i="2"/>
  <c r="O1335" i="2"/>
  <c r="O1336" i="2"/>
  <c r="O1337" i="2"/>
  <c r="O1339" i="2"/>
  <c r="O1340" i="2"/>
  <c r="O1341" i="2"/>
  <c r="O1342" i="2"/>
  <c r="O1343" i="2"/>
  <c r="O1344" i="2"/>
  <c r="O1345" i="2"/>
  <c r="O1346" i="2"/>
  <c r="O1347" i="2"/>
  <c r="O1348" i="2"/>
  <c r="O1349" i="2"/>
  <c r="O1350" i="2"/>
  <c r="O1351" i="2"/>
  <c r="O1352" i="2"/>
  <c r="O1353" i="2"/>
  <c r="O1354" i="2"/>
  <c r="O1355" i="2"/>
  <c r="O1356" i="2"/>
  <c r="O1357" i="2"/>
  <c r="O1358" i="2"/>
  <c r="O1361" i="2"/>
  <c r="O1362" i="2"/>
  <c r="O1363" i="2"/>
  <c r="O1364" i="2"/>
  <c r="O1365" i="2"/>
  <c r="O1366" i="2"/>
  <c r="O1367" i="2"/>
  <c r="O1368" i="2"/>
  <c r="O1369" i="2"/>
  <c r="O1370" i="2"/>
  <c r="O1371" i="2"/>
  <c r="N10" i="2"/>
  <c r="N11" i="2"/>
  <c r="P11" i="2" s="1"/>
  <c r="N12" i="2"/>
  <c r="N13" i="2"/>
  <c r="P13" i="2" s="1"/>
  <c r="N14" i="2"/>
  <c r="N15" i="2"/>
  <c r="N16" i="2"/>
  <c r="N17" i="2"/>
  <c r="N18" i="2"/>
  <c r="N19" i="2"/>
  <c r="N21" i="2"/>
  <c r="N22" i="2"/>
  <c r="N23" i="2"/>
  <c r="N24" i="2"/>
  <c r="N25" i="2"/>
  <c r="N26" i="2"/>
  <c r="N27" i="2"/>
  <c r="N28" i="2"/>
  <c r="N29" i="2"/>
  <c r="N30" i="2"/>
  <c r="N31" i="2"/>
  <c r="N32" i="2"/>
  <c r="N33" i="2"/>
  <c r="N34" i="2"/>
  <c r="N35" i="2"/>
  <c r="N36" i="2"/>
  <c r="N37" i="2"/>
  <c r="N39" i="2"/>
  <c r="N40" i="2"/>
  <c r="N41" i="2"/>
  <c r="N42" i="2"/>
  <c r="N43" i="2"/>
  <c r="N44" i="2"/>
  <c r="N45" i="2"/>
  <c r="N46" i="2"/>
  <c r="N47" i="2"/>
  <c r="N48" i="2"/>
  <c r="N49" i="2"/>
  <c r="N50" i="2"/>
  <c r="N51" i="2"/>
  <c r="N52" i="2"/>
  <c r="N53" i="2"/>
  <c r="N54" i="2"/>
  <c r="N55" i="2"/>
  <c r="N56" i="2"/>
  <c r="N57" i="2"/>
  <c r="N58" i="2"/>
  <c r="N59" i="2"/>
  <c r="N62" i="2"/>
  <c r="N63" i="2"/>
  <c r="N64" i="2"/>
  <c r="N65" i="2"/>
  <c r="N66" i="2"/>
  <c r="N67" i="2"/>
  <c r="N68" i="2"/>
  <c r="N69" i="2"/>
  <c r="N71" i="2"/>
  <c r="N72" i="2"/>
  <c r="N73" i="2"/>
  <c r="N74" i="2"/>
  <c r="N75" i="2"/>
  <c r="N76" i="2"/>
  <c r="N77" i="2"/>
  <c r="N78" i="2"/>
  <c r="N79" i="2"/>
  <c r="N80" i="2"/>
  <c r="N81" i="2"/>
  <c r="N82" i="2"/>
  <c r="N84" i="2"/>
  <c r="N85" i="2"/>
  <c r="N86" i="2"/>
  <c r="N87" i="2"/>
  <c r="N88" i="2"/>
  <c r="N89" i="2"/>
  <c r="N90" i="2"/>
  <c r="N91" i="2"/>
  <c r="N93" i="2"/>
  <c r="N94" i="2"/>
  <c r="N95" i="2"/>
  <c r="N96" i="2"/>
  <c r="N98" i="2"/>
  <c r="N99" i="2"/>
  <c r="N100" i="2"/>
  <c r="N101" i="2"/>
  <c r="N102" i="2"/>
  <c r="N103" i="2"/>
  <c r="N104" i="2"/>
  <c r="N105" i="2"/>
  <c r="N107" i="2"/>
  <c r="N108" i="2"/>
  <c r="N109" i="2"/>
  <c r="N110" i="2"/>
  <c r="N111" i="2"/>
  <c r="N112" i="2"/>
  <c r="N113" i="2"/>
  <c r="N114" i="2"/>
  <c r="N115" i="2"/>
  <c r="N116" i="2"/>
  <c r="N117" i="2"/>
  <c r="N118" i="2"/>
  <c r="N120" i="2"/>
  <c r="N121" i="2"/>
  <c r="N122" i="2"/>
  <c r="N123" i="2"/>
  <c r="N124" i="2"/>
  <c r="N125" i="2"/>
  <c r="N126" i="2"/>
  <c r="N127" i="2"/>
  <c r="N128" i="2"/>
  <c r="N129" i="2"/>
  <c r="N130" i="2"/>
  <c r="N131" i="2"/>
  <c r="N133" i="2"/>
  <c r="N134" i="2"/>
  <c r="N135" i="2"/>
  <c r="N136" i="2"/>
  <c r="N137" i="2"/>
  <c r="N138" i="2"/>
  <c r="N139" i="2"/>
  <c r="N140" i="2"/>
  <c r="N141" i="2"/>
  <c r="N142" i="2"/>
  <c r="N143" i="2"/>
  <c r="N144" i="2"/>
  <c r="N145" i="2"/>
  <c r="N146" i="2"/>
  <c r="N147" i="2"/>
  <c r="N148" i="2"/>
  <c r="N149" i="2"/>
  <c r="N150" i="2"/>
  <c r="N151" i="2"/>
  <c r="N152" i="2"/>
  <c r="N153" i="2"/>
  <c r="N154" i="2"/>
  <c r="N155" i="2"/>
  <c r="N156" i="2"/>
  <c r="N157" i="2"/>
  <c r="N158" i="2"/>
  <c r="N159" i="2"/>
  <c r="N162" i="2"/>
  <c r="N163" i="2"/>
  <c r="N164" i="2"/>
  <c r="N165" i="2"/>
  <c r="N166" i="2"/>
  <c r="N168" i="2"/>
  <c r="N169" i="2"/>
  <c r="N170" i="2"/>
  <c r="N171" i="2"/>
  <c r="N172" i="2"/>
  <c r="N173" i="2"/>
  <c r="N175" i="2"/>
  <c r="N176" i="2"/>
  <c r="N177" i="2"/>
  <c r="N178" i="2"/>
  <c r="N179" i="2"/>
  <c r="N180" i="2"/>
  <c r="N181" i="2"/>
  <c r="N182" i="2"/>
  <c r="N183" i="2"/>
  <c r="N184" i="2"/>
  <c r="N186" i="2"/>
  <c r="N187" i="2"/>
  <c r="N188" i="2"/>
  <c r="N189" i="2"/>
  <c r="N190" i="2"/>
  <c r="N191" i="2"/>
  <c r="N192" i="2"/>
  <c r="N193" i="2"/>
  <c r="N194" i="2"/>
  <c r="N195" i="2"/>
  <c r="N197" i="2"/>
  <c r="N198" i="2"/>
  <c r="N199" i="2"/>
  <c r="N200" i="2"/>
  <c r="N201" i="2"/>
  <c r="N202" i="2"/>
  <c r="N203" i="2"/>
  <c r="N204" i="2"/>
  <c r="N206" i="2"/>
  <c r="N207" i="2"/>
  <c r="N208" i="2"/>
  <c r="N209" i="2"/>
  <c r="N210" i="2"/>
  <c r="N212" i="2"/>
  <c r="P212" i="2" s="1"/>
  <c r="N213" i="2"/>
  <c r="P213" i="2" s="1"/>
  <c r="N214" i="2"/>
  <c r="N215" i="2"/>
  <c r="N216" i="2"/>
  <c r="N217" i="2"/>
  <c r="N219" i="2"/>
  <c r="N220" i="2"/>
  <c r="N221" i="2"/>
  <c r="N222" i="2"/>
  <c r="N223" i="2"/>
  <c r="N224" i="2"/>
  <c r="N226" i="2"/>
  <c r="N227" i="2"/>
  <c r="N228" i="2"/>
  <c r="N229" i="2"/>
  <c r="N230" i="2"/>
  <c r="N232" i="2"/>
  <c r="N233" i="2"/>
  <c r="N234" i="2"/>
  <c r="N235" i="2"/>
  <c r="N236" i="2"/>
  <c r="N238" i="2"/>
  <c r="P238" i="2" s="1"/>
  <c r="N239" i="2"/>
  <c r="N240" i="2"/>
  <c r="N241" i="2"/>
  <c r="N242" i="2"/>
  <c r="N243" i="2"/>
  <c r="N244" i="2"/>
  <c r="N245" i="2"/>
  <c r="N246" i="2"/>
  <c r="N247" i="2"/>
  <c r="N248" i="2"/>
  <c r="N249" i="2"/>
  <c r="N251" i="2"/>
  <c r="P251" i="2" s="1"/>
  <c r="N252" i="2"/>
  <c r="N253" i="2"/>
  <c r="N254" i="2"/>
  <c r="N255" i="2"/>
  <c r="N256" i="2"/>
  <c r="N257" i="2"/>
  <c r="N259" i="2"/>
  <c r="P259" i="2" s="1"/>
  <c r="N260" i="2"/>
  <c r="N261" i="2"/>
  <c r="N262" i="2"/>
  <c r="N263" i="2"/>
  <c r="N264" i="2"/>
  <c r="N265" i="2"/>
  <c r="N266" i="2"/>
  <c r="N267" i="2"/>
  <c r="N268" i="2"/>
  <c r="N269" i="2"/>
  <c r="N270" i="2"/>
  <c r="N271" i="2"/>
  <c r="N273" i="2"/>
  <c r="P273" i="2" s="1"/>
  <c r="N274" i="2"/>
  <c r="N275" i="2"/>
  <c r="N276" i="2"/>
  <c r="N277" i="2"/>
  <c r="N278" i="2"/>
  <c r="N279" i="2"/>
  <c r="N280" i="2"/>
  <c r="N281" i="2"/>
  <c r="N282" i="2"/>
  <c r="N283" i="2"/>
  <c r="N285" i="2"/>
  <c r="P285" i="2" s="1"/>
  <c r="N286" i="2"/>
  <c r="N287" i="2"/>
  <c r="N288" i="2"/>
  <c r="N289" i="2"/>
  <c r="N290" i="2"/>
  <c r="N292" i="2"/>
  <c r="P292" i="2" s="1"/>
  <c r="N293" i="2"/>
  <c r="N294" i="2"/>
  <c r="N295" i="2"/>
  <c r="N296" i="2"/>
  <c r="N297" i="2"/>
  <c r="N298" i="2"/>
  <c r="N299" i="2"/>
  <c r="N300" i="2"/>
  <c r="N301" i="2"/>
  <c r="N302" i="2"/>
  <c r="N303" i="2"/>
  <c r="N304" i="2"/>
  <c r="N305" i="2"/>
  <c r="N306" i="2"/>
  <c r="N308" i="2"/>
  <c r="P308" i="2" s="1"/>
  <c r="N309" i="2"/>
  <c r="N310" i="2"/>
  <c r="N311" i="2"/>
  <c r="N312" i="2"/>
  <c r="N313" i="2"/>
  <c r="N314" i="2"/>
  <c r="N315" i="2"/>
  <c r="N317" i="2"/>
  <c r="P317" i="2" s="1"/>
  <c r="N318" i="2"/>
  <c r="N319" i="2"/>
  <c r="N320" i="2"/>
  <c r="N321" i="2"/>
  <c r="N322" i="2"/>
  <c r="N323" i="2"/>
  <c r="N324" i="2"/>
  <c r="N325" i="2"/>
  <c r="N326" i="2"/>
  <c r="N327" i="2"/>
  <c r="N330" i="2"/>
  <c r="N331" i="2"/>
  <c r="N332" i="2"/>
  <c r="N333" i="2"/>
  <c r="N334" i="2"/>
  <c r="N335" i="2"/>
  <c r="N336" i="2"/>
  <c r="N337" i="2"/>
  <c r="N338" i="2"/>
  <c r="N339" i="2"/>
  <c r="N341" i="2"/>
  <c r="P341" i="2" s="1"/>
  <c r="N342" i="2"/>
  <c r="P342" i="2" s="1"/>
  <c r="N343" i="2"/>
  <c r="N344" i="2"/>
  <c r="N345" i="2"/>
  <c r="N346" i="2"/>
  <c r="N347" i="2"/>
  <c r="N348" i="2"/>
  <c r="N349" i="2"/>
  <c r="N350" i="2"/>
  <c r="N351" i="2"/>
  <c r="N352" i="2"/>
  <c r="N353" i="2"/>
  <c r="N354" i="2"/>
  <c r="N355" i="2"/>
  <c r="N356" i="2"/>
  <c r="N357" i="2"/>
  <c r="N358" i="2"/>
  <c r="N359" i="2"/>
  <c r="N360" i="2"/>
  <c r="N361" i="2"/>
  <c r="N362" i="2"/>
  <c r="N363" i="2"/>
  <c r="N364" i="2"/>
  <c r="N366" i="2"/>
  <c r="P366" i="2" s="1"/>
  <c r="N367" i="2"/>
  <c r="P367" i="2" s="1"/>
  <c r="N368" i="2"/>
  <c r="P368" i="2" s="1"/>
  <c r="N369" i="2"/>
  <c r="P369" i="2" s="1"/>
  <c r="N370" i="2"/>
  <c r="P370" i="2" s="1"/>
  <c r="N371" i="2"/>
  <c r="P371" i="2" s="1"/>
  <c r="N372" i="2"/>
  <c r="P372" i="2" s="1"/>
  <c r="N373" i="2"/>
  <c r="N374" i="2"/>
  <c r="N375" i="2"/>
  <c r="N376" i="2"/>
  <c r="N377" i="2"/>
  <c r="N378" i="2"/>
  <c r="N379" i="2"/>
  <c r="N380" i="2"/>
  <c r="N381" i="2"/>
  <c r="N382" i="2"/>
  <c r="N383" i="2"/>
  <c r="N384" i="2"/>
  <c r="N385" i="2"/>
  <c r="N386" i="2"/>
  <c r="N387" i="2"/>
  <c r="N388" i="2"/>
  <c r="N389" i="2"/>
  <c r="N390" i="2"/>
  <c r="N391" i="2"/>
  <c r="N392" i="2"/>
  <c r="N393" i="2"/>
  <c r="N394" i="2"/>
  <c r="N395" i="2"/>
  <c r="N396" i="2"/>
  <c r="N397" i="2"/>
  <c r="N398" i="2"/>
  <c r="N399" i="2"/>
  <c r="N401" i="2"/>
  <c r="P401" i="2" s="1"/>
  <c r="N402" i="2"/>
  <c r="N403" i="2"/>
  <c r="N404" i="2"/>
  <c r="N405" i="2"/>
  <c r="N406" i="2"/>
  <c r="N407" i="2"/>
  <c r="N408" i="2"/>
  <c r="N409" i="2"/>
  <c r="N410" i="2"/>
  <c r="N411" i="2"/>
  <c r="N412" i="2"/>
  <c r="N413" i="2"/>
  <c r="N414" i="2"/>
  <c r="N415" i="2"/>
  <c r="N416" i="2"/>
  <c r="N418" i="2"/>
  <c r="P418" i="2" s="1"/>
  <c r="N419" i="2"/>
  <c r="N420" i="2"/>
  <c r="N421" i="2"/>
  <c r="N422" i="2"/>
  <c r="N423" i="2"/>
  <c r="N424" i="2"/>
  <c r="N425" i="2"/>
  <c r="N426" i="2"/>
  <c r="N427" i="2"/>
  <c r="N428" i="2"/>
  <c r="N429" i="2"/>
  <c r="N430" i="2"/>
  <c r="N431" i="2"/>
  <c r="N432" i="2"/>
  <c r="N433" i="2"/>
  <c r="N434" i="2"/>
  <c r="N435" i="2"/>
  <c r="N436" i="2"/>
  <c r="N438" i="2"/>
  <c r="P438" i="2" s="1"/>
  <c r="N439" i="2"/>
  <c r="N440" i="2"/>
  <c r="N441" i="2"/>
  <c r="N442" i="2"/>
  <c r="N443" i="2"/>
  <c r="N444" i="2"/>
  <c r="N445" i="2"/>
  <c r="N446" i="2"/>
  <c r="N447" i="2"/>
  <c r="N448" i="2"/>
  <c r="N449" i="2"/>
  <c r="N450" i="2"/>
  <c r="N451" i="2"/>
  <c r="N452" i="2"/>
  <c r="N453" i="2"/>
  <c r="N456" i="2"/>
  <c r="N457" i="2"/>
  <c r="N458" i="2"/>
  <c r="N459" i="2"/>
  <c r="N460" i="2"/>
  <c r="N461" i="2"/>
  <c r="N462" i="2"/>
  <c r="N463" i="2"/>
  <c r="N464" i="2"/>
  <c r="N465" i="2"/>
  <c r="N466" i="2"/>
  <c r="N467" i="2"/>
  <c r="N469" i="2"/>
  <c r="P469" i="2" s="1"/>
  <c r="N470" i="2"/>
  <c r="N471" i="2"/>
  <c r="N472" i="2"/>
  <c r="N473" i="2"/>
  <c r="N474" i="2"/>
  <c r="N475" i="2"/>
  <c r="N476" i="2"/>
  <c r="N477" i="2"/>
  <c r="N478" i="2"/>
  <c r="N479" i="2"/>
  <c r="N480" i="2"/>
  <c r="N481" i="2"/>
  <c r="N482" i="2"/>
  <c r="N483" i="2"/>
  <c r="N484" i="2"/>
  <c r="N486" i="2"/>
  <c r="P486" i="2" s="1"/>
  <c r="N487" i="2"/>
  <c r="N488" i="2"/>
  <c r="N489" i="2"/>
  <c r="N490" i="2"/>
  <c r="N491" i="2"/>
  <c r="N492" i="2"/>
  <c r="N493" i="2"/>
  <c r="N494" i="2"/>
  <c r="N495" i="2"/>
  <c r="N496" i="2"/>
  <c r="N498" i="2"/>
  <c r="P498" i="2" s="1"/>
  <c r="N499" i="2"/>
  <c r="N500" i="2"/>
  <c r="N501" i="2"/>
  <c r="N502" i="2"/>
  <c r="N503" i="2"/>
  <c r="N504" i="2"/>
  <c r="N505" i="2"/>
  <c r="N506" i="2"/>
  <c r="N507" i="2"/>
  <c r="N508" i="2"/>
  <c r="N509" i="2"/>
  <c r="N510" i="2"/>
  <c r="N511" i="2"/>
  <c r="N512" i="2"/>
  <c r="N513" i="2"/>
  <c r="N515" i="2"/>
  <c r="P515" i="2" s="1"/>
  <c r="N516" i="2"/>
  <c r="N517" i="2"/>
  <c r="N518" i="2"/>
  <c r="N519" i="2"/>
  <c r="N520" i="2"/>
  <c r="N521" i="2"/>
  <c r="N522" i="2"/>
  <c r="N523" i="2"/>
  <c r="N524" i="2"/>
  <c r="N525" i="2"/>
  <c r="N526" i="2"/>
  <c r="N527" i="2"/>
  <c r="N528" i="2"/>
  <c r="N529" i="2"/>
  <c r="N531" i="2"/>
  <c r="P531" i="2" s="1"/>
  <c r="N532" i="2"/>
  <c r="N533" i="2"/>
  <c r="N534" i="2"/>
  <c r="N535" i="2"/>
  <c r="N536" i="2"/>
  <c r="N537" i="2"/>
  <c r="N538" i="2"/>
  <c r="N539" i="2"/>
  <c r="N540" i="2"/>
  <c r="N541" i="2"/>
  <c r="N542" i="2"/>
  <c r="N543" i="2"/>
  <c r="N544" i="2"/>
  <c r="N546" i="2"/>
  <c r="P546" i="2" s="1"/>
  <c r="N547" i="2"/>
  <c r="N548" i="2"/>
  <c r="N549" i="2"/>
  <c r="N550" i="2"/>
  <c r="N551" i="2"/>
  <c r="N552" i="2"/>
  <c r="N553" i="2"/>
  <c r="N554" i="2"/>
  <c r="N555" i="2"/>
  <c r="N556" i="2"/>
  <c r="N557" i="2"/>
  <c r="N558" i="2"/>
  <c r="N559" i="2"/>
  <c r="N560" i="2"/>
  <c r="N561" i="2"/>
  <c r="N563" i="2"/>
  <c r="P563" i="2" s="1"/>
  <c r="N564" i="2"/>
  <c r="N565" i="2"/>
  <c r="N566" i="2"/>
  <c r="N567" i="2"/>
  <c r="N568" i="2"/>
  <c r="N569" i="2"/>
  <c r="N570" i="2"/>
  <c r="N571" i="2"/>
  <c r="N572" i="2"/>
  <c r="N573" i="2"/>
  <c r="N574" i="2"/>
  <c r="N576" i="2"/>
  <c r="P576" i="2" s="1"/>
  <c r="N577" i="2"/>
  <c r="N578" i="2"/>
  <c r="N579" i="2"/>
  <c r="N580" i="2"/>
  <c r="N581" i="2"/>
  <c r="N582" i="2"/>
  <c r="N583" i="2"/>
  <c r="N584" i="2"/>
  <c r="N585" i="2"/>
  <c r="N586" i="2"/>
  <c r="N589" i="2"/>
  <c r="N590" i="2"/>
  <c r="N591" i="2"/>
  <c r="N592" i="2"/>
  <c r="N593" i="2"/>
  <c r="N594" i="2"/>
  <c r="N595" i="2"/>
  <c r="N596" i="2"/>
  <c r="N597" i="2"/>
  <c r="N598" i="2"/>
  <c r="N599" i="2"/>
  <c r="N600" i="2"/>
  <c r="N601" i="2"/>
  <c r="N602" i="2"/>
  <c r="N603" i="2"/>
  <c r="N604" i="2"/>
  <c r="N605" i="2"/>
  <c r="N606" i="2"/>
  <c r="N607" i="2"/>
  <c r="N609" i="2"/>
  <c r="P609" i="2" s="1"/>
  <c r="N610" i="2"/>
  <c r="N611" i="2"/>
  <c r="N612" i="2"/>
  <c r="N613" i="2"/>
  <c r="N614" i="2"/>
  <c r="N615" i="2"/>
  <c r="N616" i="2"/>
  <c r="N617" i="2"/>
  <c r="N618" i="2"/>
  <c r="N619" i="2"/>
  <c r="N620" i="2"/>
  <c r="N621" i="2"/>
  <c r="N623" i="2"/>
  <c r="P623" i="2" s="1"/>
  <c r="N624" i="2"/>
  <c r="N625" i="2"/>
  <c r="N626" i="2"/>
  <c r="N627" i="2"/>
  <c r="N628" i="2"/>
  <c r="N629" i="2"/>
  <c r="N630" i="2"/>
  <c r="N631" i="2"/>
  <c r="N632" i="2"/>
  <c r="N633" i="2"/>
  <c r="N634" i="2"/>
  <c r="N635" i="2"/>
  <c r="N636" i="2"/>
  <c r="N638" i="2"/>
  <c r="P638" i="2" s="1"/>
  <c r="N639" i="2"/>
  <c r="N640" i="2"/>
  <c r="N641" i="2"/>
  <c r="N642" i="2"/>
  <c r="N643" i="2"/>
  <c r="N644" i="2"/>
  <c r="N645" i="2"/>
  <c r="N646" i="2"/>
  <c r="N647" i="2"/>
  <c r="N648" i="2"/>
  <c r="N649" i="2"/>
  <c r="N650" i="2"/>
  <c r="N651" i="2"/>
  <c r="N654" i="2"/>
  <c r="N655" i="2"/>
  <c r="N656" i="2"/>
  <c r="N657" i="2"/>
  <c r="N658" i="2"/>
  <c r="N659" i="2"/>
  <c r="N660" i="2"/>
  <c r="N661" i="2"/>
  <c r="N662" i="2"/>
  <c r="N663" i="2"/>
  <c r="N664" i="2"/>
  <c r="N665" i="2"/>
  <c r="N666" i="2"/>
  <c r="N667" i="2"/>
  <c r="N669" i="2"/>
  <c r="P669" i="2" s="1"/>
  <c r="N670" i="2"/>
  <c r="N671" i="2"/>
  <c r="N672" i="2"/>
  <c r="N673" i="2"/>
  <c r="N674" i="2"/>
  <c r="N675" i="2"/>
  <c r="N676" i="2"/>
  <c r="N677" i="2"/>
  <c r="N678" i="2"/>
  <c r="N679" i="2"/>
  <c r="N680" i="2"/>
  <c r="N681" i="2"/>
  <c r="N683" i="2"/>
  <c r="P683" i="2" s="1"/>
  <c r="N684" i="2"/>
  <c r="N685" i="2"/>
  <c r="N686" i="2"/>
  <c r="N687" i="2"/>
  <c r="N688" i="2"/>
  <c r="N689" i="2"/>
  <c r="N690" i="2"/>
  <c r="N691" i="2"/>
  <c r="N692" i="2"/>
  <c r="N693" i="2"/>
  <c r="N694" i="2"/>
  <c r="N695" i="2"/>
  <c r="N697" i="2"/>
  <c r="P697" i="2" s="1"/>
  <c r="N698" i="2"/>
  <c r="N699" i="2"/>
  <c r="N700" i="2"/>
  <c r="N701" i="2"/>
  <c r="N702" i="2"/>
  <c r="N703" i="2"/>
  <c r="N704" i="2"/>
  <c r="N705" i="2"/>
  <c r="N706" i="2"/>
  <c r="N707" i="2"/>
  <c r="N708" i="2"/>
  <c r="N709" i="2"/>
  <c r="N711" i="2"/>
  <c r="P711" i="2" s="1"/>
  <c r="N712" i="2"/>
  <c r="N713" i="2"/>
  <c r="N714" i="2"/>
  <c r="N715" i="2"/>
  <c r="N716" i="2"/>
  <c r="N717" i="2"/>
  <c r="N718" i="2"/>
  <c r="N719" i="2"/>
  <c r="N720" i="2"/>
  <c r="N721" i="2"/>
  <c r="N722" i="2"/>
  <c r="N723" i="2"/>
  <c r="N725" i="2"/>
  <c r="P725" i="2" s="1"/>
  <c r="N726" i="2"/>
  <c r="N727" i="2"/>
  <c r="N728" i="2"/>
  <c r="N729" i="2"/>
  <c r="N730" i="2"/>
  <c r="N731" i="2"/>
  <c r="N732" i="2"/>
  <c r="N733" i="2"/>
  <c r="N734" i="2"/>
  <c r="N735" i="2"/>
  <c r="N736" i="2"/>
  <c r="N737" i="2"/>
  <c r="N739" i="2"/>
  <c r="P739" i="2" s="1"/>
  <c r="N740" i="2"/>
  <c r="N741" i="2"/>
  <c r="N742" i="2"/>
  <c r="N743" i="2"/>
  <c r="N744" i="2"/>
  <c r="N745" i="2"/>
  <c r="N746" i="2"/>
  <c r="N747" i="2"/>
  <c r="N748" i="2"/>
  <c r="N749" i="2"/>
  <c r="N750" i="2"/>
  <c r="N753" i="2"/>
  <c r="N754" i="2"/>
  <c r="N755" i="2"/>
  <c r="N756" i="2"/>
  <c r="N757" i="2"/>
  <c r="N758" i="2"/>
  <c r="N759" i="2"/>
  <c r="N760" i="2"/>
  <c r="N761" i="2"/>
  <c r="N762" i="2"/>
  <c r="N763" i="2"/>
  <c r="N764" i="2"/>
  <c r="N765" i="2"/>
  <c r="N766" i="2"/>
  <c r="N767" i="2"/>
  <c r="N768" i="2"/>
  <c r="N771" i="2"/>
  <c r="N772" i="2"/>
  <c r="N773" i="2"/>
  <c r="N774" i="2"/>
  <c r="N775" i="2"/>
  <c r="N776" i="2"/>
  <c r="N779" i="2"/>
  <c r="N780" i="2"/>
  <c r="N781" i="2"/>
  <c r="N782" i="2"/>
  <c r="N783" i="2"/>
  <c r="N784" i="2"/>
  <c r="N785" i="2"/>
  <c r="N786" i="2"/>
  <c r="N787" i="2"/>
  <c r="N788" i="2"/>
  <c r="N790" i="2"/>
  <c r="P790" i="2" s="1"/>
  <c r="N791" i="2"/>
  <c r="N792" i="2"/>
  <c r="N793" i="2"/>
  <c r="N794" i="2"/>
  <c r="N795" i="2"/>
  <c r="N796" i="2"/>
  <c r="N797" i="2"/>
  <c r="N798" i="2"/>
  <c r="N799" i="2"/>
  <c r="N800" i="2"/>
  <c r="N801" i="2"/>
  <c r="N802" i="2"/>
  <c r="N803" i="2"/>
  <c r="N804" i="2"/>
  <c r="N805" i="2"/>
  <c r="N806" i="2"/>
  <c r="N807" i="2"/>
  <c r="N809" i="2"/>
  <c r="P809" i="2" s="1"/>
  <c r="N810" i="2"/>
  <c r="N811" i="2"/>
  <c r="N812" i="2"/>
  <c r="N813" i="2"/>
  <c r="N814" i="2"/>
  <c r="N815" i="2"/>
  <c r="N819" i="2"/>
  <c r="N820" i="2"/>
  <c r="N821" i="2"/>
  <c r="N822" i="2"/>
  <c r="N823" i="2"/>
  <c r="N824" i="2"/>
  <c r="N825" i="2"/>
  <c r="N826" i="2"/>
  <c r="N827" i="2"/>
  <c r="N828" i="2"/>
  <c r="N829" i="2"/>
  <c r="N830" i="2"/>
  <c r="N831" i="2"/>
  <c r="N832" i="2"/>
  <c r="N833" i="2"/>
  <c r="N834" i="2"/>
  <c r="N835" i="2"/>
  <c r="N836" i="2"/>
  <c r="N837" i="2"/>
  <c r="N838" i="2"/>
  <c r="N839" i="2"/>
  <c r="N840" i="2"/>
  <c r="N841" i="2"/>
  <c r="N842" i="2"/>
  <c r="N843" i="2"/>
  <c r="N844" i="2"/>
  <c r="N845" i="2"/>
  <c r="N846" i="2"/>
  <c r="N847" i="2"/>
  <c r="N848" i="2"/>
  <c r="N849" i="2"/>
  <c r="N850" i="2"/>
  <c r="N851" i="2"/>
  <c r="N852" i="2"/>
  <c r="N853" i="2"/>
  <c r="N854" i="2"/>
  <c r="N855" i="2"/>
  <c r="N856" i="2"/>
  <c r="N857" i="2"/>
  <c r="N858" i="2"/>
  <c r="N859" i="2"/>
  <c r="N860" i="2"/>
  <c r="N861" i="2"/>
  <c r="N862" i="2"/>
  <c r="N863" i="2"/>
  <c r="N864" i="2"/>
  <c r="N865" i="2"/>
  <c r="N866" i="2"/>
  <c r="N867" i="2"/>
  <c r="N868" i="2"/>
  <c r="N869" i="2"/>
  <c r="N870" i="2"/>
  <c r="N871" i="2"/>
  <c r="N872" i="2"/>
  <c r="N873" i="2"/>
  <c r="N874" i="2"/>
  <c r="N875" i="2"/>
  <c r="N876" i="2"/>
  <c r="N877" i="2"/>
  <c r="N878" i="2"/>
  <c r="N879" i="2"/>
  <c r="N880" i="2"/>
  <c r="N881" i="2"/>
  <c r="N882" i="2"/>
  <c r="N883" i="2"/>
  <c r="N884" i="2"/>
  <c r="N885" i="2"/>
  <c r="N886" i="2"/>
  <c r="N887" i="2"/>
  <c r="N888" i="2"/>
  <c r="N889" i="2"/>
  <c r="N890" i="2"/>
  <c r="N891" i="2"/>
  <c r="N892" i="2"/>
  <c r="N893" i="2"/>
  <c r="N894" i="2"/>
  <c r="N895" i="2"/>
  <c r="N896" i="2"/>
  <c r="N897" i="2"/>
  <c r="N898" i="2"/>
  <c r="N899" i="2"/>
  <c r="N900" i="2"/>
  <c r="N901" i="2"/>
  <c r="N902" i="2"/>
  <c r="N903" i="2"/>
  <c r="N904" i="2"/>
  <c r="N905" i="2"/>
  <c r="N906" i="2"/>
  <c r="N907" i="2"/>
  <c r="N908" i="2"/>
  <c r="N909" i="2"/>
  <c r="N910" i="2"/>
  <c r="N911" i="2"/>
  <c r="N912" i="2"/>
  <c r="N913" i="2"/>
  <c r="N914" i="2"/>
  <c r="N915" i="2"/>
  <c r="N916" i="2"/>
  <c r="N917" i="2"/>
  <c r="N918" i="2"/>
  <c r="N919" i="2"/>
  <c r="N920" i="2"/>
  <c r="N921" i="2"/>
  <c r="N922" i="2"/>
  <c r="N923" i="2"/>
  <c r="N924" i="2"/>
  <c r="N925" i="2"/>
  <c r="N926" i="2"/>
  <c r="N927" i="2"/>
  <c r="N928" i="2"/>
  <c r="N929" i="2"/>
  <c r="N930" i="2"/>
  <c r="N931" i="2"/>
  <c r="N932" i="2"/>
  <c r="N933" i="2"/>
  <c r="N934" i="2"/>
  <c r="N935" i="2"/>
  <c r="N936" i="2"/>
  <c r="N937" i="2"/>
  <c r="N938" i="2"/>
  <c r="N939" i="2"/>
  <c r="N940" i="2"/>
  <c r="N941" i="2"/>
  <c r="N942" i="2"/>
  <c r="N943" i="2"/>
  <c r="N945" i="2"/>
  <c r="N946" i="2"/>
  <c r="N947" i="2"/>
  <c r="N948" i="2"/>
  <c r="N949" i="2"/>
  <c r="N950" i="2"/>
  <c r="N951" i="2"/>
  <c r="N952" i="2"/>
  <c r="N953" i="2"/>
  <c r="N954" i="2"/>
  <c r="N956" i="2"/>
  <c r="N957" i="2"/>
  <c r="N958" i="2"/>
  <c r="N959" i="2"/>
  <c r="N960" i="2"/>
  <c r="N961" i="2"/>
  <c r="N962" i="2"/>
  <c r="N963" i="2"/>
  <c r="N964" i="2"/>
  <c r="N965" i="2"/>
  <c r="N966" i="2"/>
  <c r="N967" i="2"/>
  <c r="N968" i="2"/>
  <c r="N969" i="2"/>
  <c r="N970" i="2"/>
  <c r="N971" i="2"/>
  <c r="N972" i="2"/>
  <c r="N973" i="2"/>
  <c r="N975" i="2"/>
  <c r="N976" i="2"/>
  <c r="N977" i="2"/>
  <c r="N978" i="2"/>
  <c r="N979" i="2"/>
  <c r="N980" i="2"/>
  <c r="N981" i="2"/>
  <c r="N982" i="2"/>
  <c r="N983" i="2"/>
  <c r="N984" i="2"/>
  <c r="N985" i="2"/>
  <c r="N986" i="2"/>
  <c r="N987" i="2"/>
  <c r="N988" i="2"/>
  <c r="N989" i="2"/>
  <c r="N990" i="2"/>
  <c r="N991" i="2"/>
  <c r="N992" i="2"/>
  <c r="N994" i="2"/>
  <c r="N995" i="2"/>
  <c r="N996" i="2"/>
  <c r="N997" i="2"/>
  <c r="N998" i="2"/>
  <c r="N999" i="2"/>
  <c r="N1000" i="2"/>
  <c r="N1001" i="2"/>
  <c r="N1002" i="2"/>
  <c r="N1003" i="2"/>
  <c r="N1004" i="2"/>
  <c r="N1006" i="2"/>
  <c r="N1007" i="2"/>
  <c r="N1008" i="2"/>
  <c r="N1009" i="2"/>
  <c r="N1010" i="2"/>
  <c r="N1011" i="2"/>
  <c r="N1012" i="2"/>
  <c r="N1013" i="2"/>
  <c r="N1014" i="2"/>
  <c r="N1015" i="2"/>
  <c r="N1016" i="2"/>
  <c r="N1017" i="2"/>
  <c r="N1019" i="2"/>
  <c r="P1019" i="2" s="1"/>
  <c r="N1020" i="2"/>
  <c r="N1021" i="2"/>
  <c r="N1022" i="2"/>
  <c r="N1023" i="2"/>
  <c r="N1024" i="2"/>
  <c r="N1025" i="2"/>
  <c r="N1026" i="2"/>
  <c r="N1027" i="2"/>
  <c r="N1028" i="2"/>
  <c r="N1029" i="2"/>
  <c r="N1030" i="2"/>
  <c r="N1031" i="2"/>
  <c r="N1032" i="2"/>
  <c r="N1033" i="2"/>
  <c r="N1034" i="2"/>
  <c r="N1035" i="2"/>
  <c r="N1036" i="2"/>
  <c r="N1037" i="2"/>
  <c r="N1038" i="2"/>
  <c r="N1039" i="2"/>
  <c r="N1041" i="2"/>
  <c r="P1041" i="2" s="1"/>
  <c r="N1042" i="2"/>
  <c r="N1043" i="2"/>
  <c r="N1044" i="2"/>
  <c r="N1046" i="2"/>
  <c r="P1046" i="2" s="1"/>
  <c r="N1047" i="2"/>
  <c r="P1047" i="2" s="1"/>
  <c r="N1048" i="2"/>
  <c r="N1049" i="2"/>
  <c r="N1052" i="2"/>
  <c r="N1053" i="2"/>
  <c r="N1054" i="2"/>
  <c r="N1055" i="2"/>
  <c r="N1056" i="2"/>
  <c r="N1057" i="2"/>
  <c r="N1058" i="2"/>
  <c r="N1059" i="2"/>
  <c r="N1060" i="2"/>
  <c r="N1061" i="2"/>
  <c r="N1063" i="2"/>
  <c r="P1063" i="2" s="1"/>
  <c r="N1064" i="2"/>
  <c r="N1065" i="2"/>
  <c r="N1066" i="2"/>
  <c r="N1068" i="2"/>
  <c r="P1068" i="2" s="1"/>
  <c r="N1069" i="2"/>
  <c r="P1069" i="2" s="1"/>
  <c r="N1070" i="2"/>
  <c r="N1071" i="2"/>
  <c r="N1072" i="2"/>
  <c r="N1073" i="2"/>
  <c r="N1074" i="2"/>
  <c r="N1075" i="2"/>
  <c r="N1076" i="2"/>
  <c r="N1077" i="2"/>
  <c r="N1078" i="2"/>
  <c r="N1079" i="2"/>
  <c r="N1080" i="2"/>
  <c r="N1081" i="2"/>
  <c r="N1082" i="2"/>
  <c r="N1084" i="2"/>
  <c r="P1084" i="2" s="1"/>
  <c r="N1085" i="2"/>
  <c r="N1086" i="2"/>
  <c r="N1087" i="2"/>
  <c r="N1088" i="2"/>
  <c r="N1089" i="2"/>
  <c r="N1090" i="2"/>
  <c r="N1092" i="2"/>
  <c r="P1092" i="2" s="1"/>
  <c r="N1093" i="2"/>
  <c r="N1094" i="2"/>
  <c r="N1095" i="2"/>
  <c r="N1096" i="2"/>
  <c r="N1097" i="2"/>
  <c r="N1098" i="2"/>
  <c r="N1099" i="2"/>
  <c r="N1100" i="2"/>
  <c r="N1101" i="2"/>
  <c r="N1104" i="2"/>
  <c r="N1105" i="2"/>
  <c r="N1106" i="2"/>
  <c r="N1107" i="2"/>
  <c r="N1108" i="2"/>
  <c r="N1109" i="2"/>
  <c r="N1110" i="2"/>
  <c r="N1111" i="2"/>
  <c r="N1112" i="2"/>
  <c r="N1113" i="2"/>
  <c r="N1114" i="2"/>
  <c r="N1115" i="2"/>
  <c r="N1116" i="2"/>
  <c r="N1117" i="2"/>
  <c r="N1118" i="2"/>
  <c r="N1119" i="2"/>
  <c r="N1121" i="2"/>
  <c r="P1121" i="2" s="1"/>
  <c r="N1122" i="2"/>
  <c r="N1123" i="2"/>
  <c r="N1124" i="2"/>
  <c r="N1125" i="2"/>
  <c r="N1126" i="2"/>
  <c r="N1127" i="2"/>
  <c r="N1128" i="2"/>
  <c r="N1129" i="2"/>
  <c r="N1130" i="2"/>
  <c r="N1131" i="2"/>
  <c r="N1132" i="2"/>
  <c r="N1133" i="2"/>
  <c r="N1134" i="2"/>
  <c r="N1135" i="2"/>
  <c r="N1136" i="2"/>
  <c r="N1138" i="2"/>
  <c r="P1138" i="2" s="1"/>
  <c r="N1139" i="2"/>
  <c r="N1140" i="2"/>
  <c r="N1141" i="2"/>
  <c r="N1142" i="2"/>
  <c r="N1143" i="2"/>
  <c r="N1144" i="2"/>
  <c r="N1145" i="2"/>
  <c r="N1146" i="2"/>
  <c r="N1147" i="2"/>
  <c r="N1148" i="2"/>
  <c r="N1149" i="2"/>
  <c r="N1150" i="2"/>
  <c r="N1151" i="2"/>
  <c r="N1152" i="2"/>
  <c r="N1153" i="2"/>
  <c r="N1155" i="2"/>
  <c r="P1155" i="2" s="1"/>
  <c r="N1156" i="2"/>
  <c r="N1157" i="2"/>
  <c r="N1158" i="2"/>
  <c r="N1159" i="2"/>
  <c r="N1160" i="2"/>
  <c r="N1161" i="2"/>
  <c r="N1162" i="2"/>
  <c r="N1163" i="2"/>
  <c r="N1164" i="2"/>
  <c r="N1165" i="2"/>
  <c r="N1167" i="2"/>
  <c r="P1167" i="2" s="1"/>
  <c r="N1168" i="2"/>
  <c r="N1169" i="2"/>
  <c r="N1170" i="2"/>
  <c r="N1171" i="2"/>
  <c r="N1172" i="2"/>
  <c r="N1173" i="2"/>
  <c r="N1174" i="2"/>
  <c r="N1175" i="2"/>
  <c r="N1176" i="2"/>
  <c r="N1177" i="2"/>
  <c r="N1178" i="2"/>
  <c r="N1179" i="2"/>
  <c r="N1180" i="2"/>
  <c r="N1182" i="2"/>
  <c r="P1182" i="2" s="1"/>
  <c r="N1183" i="2"/>
  <c r="P1183" i="2" s="1"/>
  <c r="N1184" i="2"/>
  <c r="N1185" i="2"/>
  <c r="N1186" i="2"/>
  <c r="N1187" i="2"/>
  <c r="N1188" i="2"/>
  <c r="N1189" i="2"/>
  <c r="N1190" i="2"/>
  <c r="N1191" i="2"/>
  <c r="N1192" i="2"/>
  <c r="N1194" i="2"/>
  <c r="P1194" i="2" s="1"/>
  <c r="N1195" i="2"/>
  <c r="N1196" i="2"/>
  <c r="N1197" i="2"/>
  <c r="N1198" i="2"/>
  <c r="N1199" i="2"/>
  <c r="N1200" i="2"/>
  <c r="N1201" i="2"/>
  <c r="N1202" i="2"/>
  <c r="N1204" i="2"/>
  <c r="P1204" i="2" s="1"/>
  <c r="N1205" i="2"/>
  <c r="P1205" i="2" s="1"/>
  <c r="N1206" i="2"/>
  <c r="N1207" i="2"/>
  <c r="N1208" i="2"/>
  <c r="N1209" i="2"/>
  <c r="N1210" i="2"/>
  <c r="N1212" i="2"/>
  <c r="P1212" i="2" s="1"/>
  <c r="N1213" i="2"/>
  <c r="P1213" i="2" s="1"/>
  <c r="N1214" i="2"/>
  <c r="P1214" i="2" s="1"/>
  <c r="N1215" i="2"/>
  <c r="N1216" i="2"/>
  <c r="N1217" i="2"/>
  <c r="N1218" i="2"/>
  <c r="N1219" i="2"/>
  <c r="N1220" i="2"/>
  <c r="N1221" i="2"/>
  <c r="N1222" i="2"/>
  <c r="N1223" i="2"/>
  <c r="N1224" i="2"/>
  <c r="N1225" i="2"/>
  <c r="N1228" i="2"/>
  <c r="N1229" i="2"/>
  <c r="N1230" i="2"/>
  <c r="N1231" i="2"/>
  <c r="N1232" i="2"/>
  <c r="N1233" i="2"/>
  <c r="N1234" i="2"/>
  <c r="N1235" i="2"/>
  <c r="N1236" i="2"/>
  <c r="N1237" i="2"/>
  <c r="N1238" i="2"/>
  <c r="N1239" i="2"/>
  <c r="N1240" i="2"/>
  <c r="N1241" i="2"/>
  <c r="N1242" i="2"/>
  <c r="N1243" i="2"/>
  <c r="N1246" i="2"/>
  <c r="N1247" i="2"/>
  <c r="N1248" i="2"/>
  <c r="N1249" i="2"/>
  <c r="N1250" i="2"/>
  <c r="N1251" i="2"/>
  <c r="N1252" i="2"/>
  <c r="N1253" i="2"/>
  <c r="N1254" i="2"/>
  <c r="N1255" i="2"/>
  <c r="N1256" i="2"/>
  <c r="N1257" i="2"/>
  <c r="N1258" i="2"/>
  <c r="N1259" i="2"/>
  <c r="N1260" i="2"/>
  <c r="N1261" i="2"/>
  <c r="N1262" i="2"/>
  <c r="N1264" i="2"/>
  <c r="N1265" i="2"/>
  <c r="N1266" i="2"/>
  <c r="N1267" i="2"/>
  <c r="N1268" i="2"/>
  <c r="N1269" i="2"/>
  <c r="N1270" i="2"/>
  <c r="N1271" i="2"/>
  <c r="N1272" i="2"/>
  <c r="N1273" i="2"/>
  <c r="N1274" i="2"/>
  <c r="N1275" i="2"/>
  <c r="N1276" i="2"/>
  <c r="N1277" i="2"/>
  <c r="N1278" i="2"/>
  <c r="N1279" i="2"/>
  <c r="N1280" i="2"/>
  <c r="N1281" i="2"/>
  <c r="N1284" i="2"/>
  <c r="N1285" i="2"/>
  <c r="N1286" i="2"/>
  <c r="N1287" i="2"/>
  <c r="N1288" i="2"/>
  <c r="N1289" i="2"/>
  <c r="N1290" i="2"/>
  <c r="N1291" i="2"/>
  <c r="N1292" i="2"/>
  <c r="N1293" i="2"/>
  <c r="N1294" i="2"/>
  <c r="N1295" i="2"/>
  <c r="N1296" i="2"/>
  <c r="N1297" i="2"/>
  <c r="N1298" i="2"/>
  <c r="N1299" i="2"/>
  <c r="N1300" i="2"/>
  <c r="N1301" i="2"/>
  <c r="N1302" i="2"/>
  <c r="N1303" i="2"/>
  <c r="N1306" i="2"/>
  <c r="N1307" i="2"/>
  <c r="N1308" i="2"/>
  <c r="N1309" i="2"/>
  <c r="N1310" i="2"/>
  <c r="N1311" i="2"/>
  <c r="N1312" i="2"/>
  <c r="N1313" i="2"/>
  <c r="N1314" i="2"/>
  <c r="N1315" i="2"/>
  <c r="N1317" i="2"/>
  <c r="N1318" i="2"/>
  <c r="N1319" i="2"/>
  <c r="N1320" i="2"/>
  <c r="N1321" i="2"/>
  <c r="N1322" i="2"/>
  <c r="N1323" i="2"/>
  <c r="N1324" i="2"/>
  <c r="N1325" i="2"/>
  <c r="N1326" i="2"/>
  <c r="N1327" i="2"/>
  <c r="N1328" i="2"/>
  <c r="N1329" i="2"/>
  <c r="N1330" i="2"/>
  <c r="N1331" i="2"/>
  <c r="N1332" i="2"/>
  <c r="N1333" i="2"/>
  <c r="N1334" i="2"/>
  <c r="N1335" i="2"/>
  <c r="N1336" i="2"/>
  <c r="N1337" i="2"/>
  <c r="N1339" i="2"/>
  <c r="N1340" i="2"/>
  <c r="N1341" i="2"/>
  <c r="N1342" i="2"/>
  <c r="N1343" i="2"/>
  <c r="N1344" i="2"/>
  <c r="N1345" i="2"/>
  <c r="N1346" i="2"/>
  <c r="N1347" i="2"/>
  <c r="N1348" i="2"/>
  <c r="N1349" i="2"/>
  <c r="N1350" i="2"/>
  <c r="N1351" i="2"/>
  <c r="N1352" i="2"/>
  <c r="N1353" i="2"/>
  <c r="N1354" i="2"/>
  <c r="N1355" i="2"/>
  <c r="N1356" i="2"/>
  <c r="N1357" i="2"/>
  <c r="N1358" i="2"/>
  <c r="N1360" i="2"/>
  <c r="P1360" i="2" s="1"/>
  <c r="N1361" i="2"/>
  <c r="N1362" i="2"/>
  <c r="N1363" i="2"/>
  <c r="N1364" i="2"/>
  <c r="N1365" i="2"/>
  <c r="N1366" i="2"/>
  <c r="N1367" i="2"/>
  <c r="N1368" i="2"/>
  <c r="N1369" i="2"/>
  <c r="N1370" i="2"/>
  <c r="N1371" i="2"/>
  <c r="M9" i="2"/>
  <c r="O9" i="2" s="1"/>
  <c r="M10" i="2"/>
  <c r="M11" i="2"/>
  <c r="O11" i="2" s="1"/>
  <c r="M12" i="2"/>
  <c r="M13" i="2"/>
  <c r="O13" i="2" s="1"/>
  <c r="M14" i="2"/>
  <c r="M15" i="2"/>
  <c r="M16" i="2"/>
  <c r="M17" i="2"/>
  <c r="M18" i="2"/>
  <c r="M19" i="2"/>
  <c r="M21" i="2"/>
  <c r="M22" i="2"/>
  <c r="M23" i="2"/>
  <c r="M24" i="2"/>
  <c r="M25" i="2"/>
  <c r="M26" i="2"/>
  <c r="M27" i="2"/>
  <c r="M28" i="2"/>
  <c r="M29" i="2"/>
  <c r="M30" i="2"/>
  <c r="M31" i="2"/>
  <c r="M32" i="2"/>
  <c r="M33" i="2"/>
  <c r="M34" i="2"/>
  <c r="M35" i="2"/>
  <c r="M36" i="2"/>
  <c r="M37" i="2"/>
  <c r="M39" i="2"/>
  <c r="M40" i="2"/>
  <c r="M41" i="2"/>
  <c r="M42" i="2"/>
  <c r="M43" i="2"/>
  <c r="M44" i="2"/>
  <c r="M45" i="2"/>
  <c r="M46" i="2"/>
  <c r="M47" i="2"/>
  <c r="M48" i="2"/>
  <c r="M49" i="2"/>
  <c r="M50" i="2"/>
  <c r="M51" i="2"/>
  <c r="M52" i="2"/>
  <c r="M53" i="2"/>
  <c r="M54" i="2"/>
  <c r="M55" i="2"/>
  <c r="M56" i="2"/>
  <c r="M57" i="2"/>
  <c r="M58" i="2"/>
  <c r="M59" i="2"/>
  <c r="M61" i="2"/>
  <c r="O61" i="2" s="1"/>
  <c r="M62" i="2"/>
  <c r="M63" i="2"/>
  <c r="M64" i="2"/>
  <c r="M65" i="2"/>
  <c r="M66" i="2"/>
  <c r="M67" i="2"/>
  <c r="M68" i="2"/>
  <c r="M69" i="2"/>
  <c r="M71" i="2"/>
  <c r="M72" i="2"/>
  <c r="M73" i="2"/>
  <c r="M74" i="2"/>
  <c r="M75" i="2"/>
  <c r="M76" i="2"/>
  <c r="M77" i="2"/>
  <c r="M78" i="2"/>
  <c r="M79" i="2"/>
  <c r="M80" i="2"/>
  <c r="M81" i="2"/>
  <c r="M82" i="2"/>
  <c r="M84" i="2"/>
  <c r="M85" i="2"/>
  <c r="M86" i="2"/>
  <c r="M87" i="2"/>
  <c r="M88" i="2"/>
  <c r="M89" i="2"/>
  <c r="M90" i="2"/>
  <c r="M91" i="2"/>
  <c r="M93" i="2"/>
  <c r="M94" i="2"/>
  <c r="M95" i="2"/>
  <c r="M96" i="2"/>
  <c r="M98" i="2"/>
  <c r="M99" i="2"/>
  <c r="M100" i="2"/>
  <c r="M101" i="2"/>
  <c r="M102" i="2"/>
  <c r="M103" i="2"/>
  <c r="M104" i="2"/>
  <c r="M105" i="2"/>
  <c r="M107" i="2"/>
  <c r="M108" i="2"/>
  <c r="M109" i="2"/>
  <c r="M110" i="2"/>
  <c r="M111" i="2"/>
  <c r="M112" i="2"/>
  <c r="M113" i="2"/>
  <c r="M114" i="2"/>
  <c r="M115" i="2"/>
  <c r="M116" i="2"/>
  <c r="M117" i="2"/>
  <c r="M118" i="2"/>
  <c r="M120" i="2"/>
  <c r="M121" i="2"/>
  <c r="M122" i="2"/>
  <c r="M123" i="2"/>
  <c r="M124" i="2"/>
  <c r="M125" i="2"/>
  <c r="M126" i="2"/>
  <c r="M127" i="2"/>
  <c r="M128" i="2"/>
  <c r="M129" i="2"/>
  <c r="M130" i="2"/>
  <c r="M131" i="2"/>
  <c r="M133" i="2"/>
  <c r="M134" i="2"/>
  <c r="M135" i="2"/>
  <c r="M136" i="2"/>
  <c r="M137" i="2"/>
  <c r="M138" i="2"/>
  <c r="M139" i="2"/>
  <c r="M140" i="2"/>
  <c r="M141" i="2"/>
  <c r="M142" i="2"/>
  <c r="M143" i="2"/>
  <c r="M144" i="2"/>
  <c r="M145" i="2"/>
  <c r="M146" i="2"/>
  <c r="M147" i="2"/>
  <c r="M148" i="2"/>
  <c r="M149" i="2"/>
  <c r="M150" i="2"/>
  <c r="M151" i="2"/>
  <c r="M152" i="2"/>
  <c r="M153" i="2"/>
  <c r="M154" i="2"/>
  <c r="M155" i="2"/>
  <c r="M156" i="2"/>
  <c r="M157" i="2"/>
  <c r="M158" i="2"/>
  <c r="M159" i="2"/>
  <c r="M161" i="2"/>
  <c r="O161" i="2" s="1"/>
  <c r="M162" i="2"/>
  <c r="M163" i="2"/>
  <c r="M164" i="2"/>
  <c r="M165" i="2"/>
  <c r="M166" i="2"/>
  <c r="M168" i="2"/>
  <c r="M169" i="2"/>
  <c r="M170" i="2"/>
  <c r="M171" i="2"/>
  <c r="M172" i="2"/>
  <c r="M173" i="2"/>
  <c r="M175" i="2"/>
  <c r="M176" i="2"/>
  <c r="M177" i="2"/>
  <c r="M178" i="2"/>
  <c r="M179" i="2"/>
  <c r="M180" i="2"/>
  <c r="M181" i="2"/>
  <c r="M182" i="2"/>
  <c r="M183" i="2"/>
  <c r="M184" i="2"/>
  <c r="M186" i="2"/>
  <c r="M187" i="2"/>
  <c r="M188" i="2"/>
  <c r="M189" i="2"/>
  <c r="M190" i="2"/>
  <c r="M191" i="2"/>
  <c r="M192" i="2"/>
  <c r="M193" i="2"/>
  <c r="M194" i="2"/>
  <c r="M195" i="2"/>
  <c r="M197" i="2"/>
  <c r="M198" i="2"/>
  <c r="M199" i="2"/>
  <c r="M200" i="2"/>
  <c r="M201" i="2"/>
  <c r="M202" i="2"/>
  <c r="M203" i="2"/>
  <c r="M204" i="2"/>
  <c r="M206" i="2"/>
  <c r="M207" i="2"/>
  <c r="M208" i="2"/>
  <c r="M209" i="2"/>
  <c r="M210" i="2"/>
  <c r="M212" i="2"/>
  <c r="O212" i="2" s="1"/>
  <c r="M213" i="2"/>
  <c r="O213" i="2" s="1"/>
  <c r="M214" i="2"/>
  <c r="M215" i="2"/>
  <c r="M216" i="2"/>
  <c r="M217" i="2"/>
  <c r="M219" i="2"/>
  <c r="M220" i="2"/>
  <c r="M221" i="2"/>
  <c r="M222" i="2"/>
  <c r="M223" i="2"/>
  <c r="M224" i="2"/>
  <c r="M226" i="2"/>
  <c r="M227" i="2"/>
  <c r="M228" i="2"/>
  <c r="M229" i="2"/>
  <c r="M230" i="2"/>
  <c r="M232" i="2"/>
  <c r="M233" i="2"/>
  <c r="M234" i="2"/>
  <c r="M235" i="2"/>
  <c r="M236" i="2"/>
  <c r="M238" i="2"/>
  <c r="O238" i="2" s="1"/>
  <c r="M239" i="2"/>
  <c r="M240" i="2"/>
  <c r="M241" i="2"/>
  <c r="M242" i="2"/>
  <c r="M243" i="2"/>
  <c r="M244" i="2"/>
  <c r="M245" i="2"/>
  <c r="M246" i="2"/>
  <c r="M247" i="2"/>
  <c r="M248" i="2"/>
  <c r="M249" i="2"/>
  <c r="M251" i="2"/>
  <c r="O251" i="2" s="1"/>
  <c r="M252" i="2"/>
  <c r="M253" i="2"/>
  <c r="M254" i="2"/>
  <c r="M255" i="2"/>
  <c r="M256" i="2"/>
  <c r="M257" i="2"/>
  <c r="M259" i="2"/>
  <c r="O259" i="2" s="1"/>
  <c r="M260" i="2"/>
  <c r="M261" i="2"/>
  <c r="M262" i="2"/>
  <c r="M263" i="2"/>
  <c r="M264" i="2"/>
  <c r="M265" i="2"/>
  <c r="M266" i="2"/>
  <c r="M267" i="2"/>
  <c r="M268" i="2"/>
  <c r="M269" i="2"/>
  <c r="M270" i="2"/>
  <c r="M271" i="2"/>
  <c r="M273" i="2"/>
  <c r="O273" i="2" s="1"/>
  <c r="M274" i="2"/>
  <c r="M275" i="2"/>
  <c r="M276" i="2"/>
  <c r="M277" i="2"/>
  <c r="M278" i="2"/>
  <c r="M279" i="2"/>
  <c r="M280" i="2"/>
  <c r="M281" i="2"/>
  <c r="M282" i="2"/>
  <c r="M283" i="2"/>
  <c r="M285" i="2"/>
  <c r="O285" i="2" s="1"/>
  <c r="M286" i="2"/>
  <c r="M287" i="2"/>
  <c r="M288" i="2"/>
  <c r="M289" i="2"/>
  <c r="M290" i="2"/>
  <c r="M292" i="2"/>
  <c r="O292" i="2" s="1"/>
  <c r="M293" i="2"/>
  <c r="M294" i="2"/>
  <c r="M295" i="2"/>
  <c r="M296" i="2"/>
  <c r="M297" i="2"/>
  <c r="M298" i="2"/>
  <c r="M299" i="2"/>
  <c r="M300" i="2"/>
  <c r="M301" i="2"/>
  <c r="M302" i="2"/>
  <c r="M303" i="2"/>
  <c r="M304" i="2"/>
  <c r="M305" i="2"/>
  <c r="M306" i="2"/>
  <c r="M308" i="2"/>
  <c r="O308" i="2" s="1"/>
  <c r="M309" i="2"/>
  <c r="M310" i="2"/>
  <c r="M311" i="2"/>
  <c r="M312" i="2"/>
  <c r="M313" i="2"/>
  <c r="M314" i="2"/>
  <c r="M315" i="2"/>
  <c r="M317" i="2"/>
  <c r="O317" i="2" s="1"/>
  <c r="M318" i="2"/>
  <c r="M319" i="2"/>
  <c r="M320" i="2"/>
  <c r="M321" i="2"/>
  <c r="M322" i="2"/>
  <c r="M323" i="2"/>
  <c r="M324" i="2"/>
  <c r="M325" i="2"/>
  <c r="M326" i="2"/>
  <c r="M327" i="2"/>
  <c r="M329" i="2"/>
  <c r="O329" i="2" s="1"/>
  <c r="M330" i="2"/>
  <c r="M331" i="2"/>
  <c r="M332" i="2"/>
  <c r="M333" i="2"/>
  <c r="M334" i="2"/>
  <c r="M335" i="2"/>
  <c r="M336" i="2"/>
  <c r="M337" i="2"/>
  <c r="M338" i="2"/>
  <c r="M339" i="2"/>
  <c r="M341" i="2"/>
  <c r="O341" i="2" s="1"/>
  <c r="M342" i="2"/>
  <c r="O342" i="2" s="1"/>
  <c r="M343" i="2"/>
  <c r="M344" i="2"/>
  <c r="M345" i="2"/>
  <c r="M346" i="2"/>
  <c r="M347" i="2"/>
  <c r="M348" i="2"/>
  <c r="M349" i="2"/>
  <c r="M350" i="2"/>
  <c r="M351" i="2"/>
  <c r="M352" i="2"/>
  <c r="M353" i="2"/>
  <c r="M354" i="2"/>
  <c r="M355" i="2"/>
  <c r="M356" i="2"/>
  <c r="M357" i="2"/>
  <c r="M358" i="2"/>
  <c r="M359" i="2"/>
  <c r="M360" i="2"/>
  <c r="M361" i="2"/>
  <c r="M362" i="2"/>
  <c r="M363" i="2"/>
  <c r="M364" i="2"/>
  <c r="M366" i="2"/>
  <c r="O366" i="2" s="1"/>
  <c r="M367" i="2"/>
  <c r="O367" i="2" s="1"/>
  <c r="M368" i="2"/>
  <c r="O368" i="2" s="1"/>
  <c r="M369" i="2"/>
  <c r="O369" i="2" s="1"/>
  <c r="M370" i="2"/>
  <c r="O370" i="2" s="1"/>
  <c r="M371" i="2"/>
  <c r="O371" i="2" s="1"/>
  <c r="M372" i="2"/>
  <c r="O372" i="2" s="1"/>
  <c r="M373" i="2"/>
  <c r="M374" i="2"/>
  <c r="M375" i="2"/>
  <c r="M376" i="2"/>
  <c r="M377" i="2"/>
  <c r="M378" i="2"/>
  <c r="M379" i="2"/>
  <c r="M380" i="2"/>
  <c r="M381" i="2"/>
  <c r="M382" i="2"/>
  <c r="M383" i="2"/>
  <c r="M384" i="2"/>
  <c r="M385" i="2"/>
  <c r="M386" i="2"/>
  <c r="M387" i="2"/>
  <c r="M388" i="2"/>
  <c r="M389" i="2"/>
  <c r="M390" i="2"/>
  <c r="M391" i="2"/>
  <c r="M392" i="2"/>
  <c r="M393" i="2"/>
  <c r="M394" i="2"/>
  <c r="M395" i="2"/>
  <c r="M396" i="2"/>
  <c r="M397" i="2"/>
  <c r="M398" i="2"/>
  <c r="M399" i="2"/>
  <c r="M401" i="2"/>
  <c r="O401" i="2" s="1"/>
  <c r="M402" i="2"/>
  <c r="M403" i="2"/>
  <c r="M404" i="2"/>
  <c r="M405" i="2"/>
  <c r="M406" i="2"/>
  <c r="M407" i="2"/>
  <c r="M408" i="2"/>
  <c r="M409" i="2"/>
  <c r="M410" i="2"/>
  <c r="M411" i="2"/>
  <c r="M412" i="2"/>
  <c r="M413" i="2"/>
  <c r="M414" i="2"/>
  <c r="M415" i="2"/>
  <c r="M416" i="2"/>
  <c r="M418" i="2"/>
  <c r="O418" i="2" s="1"/>
  <c r="M419" i="2"/>
  <c r="M420" i="2"/>
  <c r="M421" i="2"/>
  <c r="M422" i="2"/>
  <c r="M423" i="2"/>
  <c r="M424" i="2"/>
  <c r="M425" i="2"/>
  <c r="M426" i="2"/>
  <c r="M427" i="2"/>
  <c r="M428" i="2"/>
  <c r="M429" i="2"/>
  <c r="M430" i="2"/>
  <c r="M431" i="2"/>
  <c r="M432" i="2"/>
  <c r="M433" i="2"/>
  <c r="M434" i="2"/>
  <c r="M435" i="2"/>
  <c r="M436" i="2"/>
  <c r="M438" i="2"/>
  <c r="O438" i="2" s="1"/>
  <c r="M439" i="2"/>
  <c r="M440" i="2"/>
  <c r="M441" i="2"/>
  <c r="M442" i="2"/>
  <c r="M443" i="2"/>
  <c r="M444" i="2"/>
  <c r="M445" i="2"/>
  <c r="M446" i="2"/>
  <c r="M447" i="2"/>
  <c r="M448" i="2"/>
  <c r="M449" i="2"/>
  <c r="M450" i="2"/>
  <c r="M451" i="2"/>
  <c r="M452" i="2"/>
  <c r="M453" i="2"/>
  <c r="M455" i="2"/>
  <c r="O455" i="2" s="1"/>
  <c r="M456" i="2"/>
  <c r="M457" i="2"/>
  <c r="M458" i="2"/>
  <c r="M459" i="2"/>
  <c r="M460" i="2"/>
  <c r="M461" i="2"/>
  <c r="M462" i="2"/>
  <c r="M463" i="2"/>
  <c r="M464" i="2"/>
  <c r="M465" i="2"/>
  <c r="M466" i="2"/>
  <c r="M467" i="2"/>
  <c r="M469" i="2"/>
  <c r="O469" i="2" s="1"/>
  <c r="M470" i="2"/>
  <c r="M471" i="2"/>
  <c r="M472" i="2"/>
  <c r="M473" i="2"/>
  <c r="M474" i="2"/>
  <c r="M475" i="2"/>
  <c r="M476" i="2"/>
  <c r="M477" i="2"/>
  <c r="M478" i="2"/>
  <c r="M479" i="2"/>
  <c r="M480" i="2"/>
  <c r="M481" i="2"/>
  <c r="M482" i="2"/>
  <c r="M483" i="2"/>
  <c r="M484" i="2"/>
  <c r="M486" i="2"/>
  <c r="O486" i="2" s="1"/>
  <c r="M487" i="2"/>
  <c r="M488" i="2"/>
  <c r="M489" i="2"/>
  <c r="M490" i="2"/>
  <c r="M491" i="2"/>
  <c r="M492" i="2"/>
  <c r="M493" i="2"/>
  <c r="M494" i="2"/>
  <c r="M495" i="2"/>
  <c r="M496" i="2"/>
  <c r="M498" i="2"/>
  <c r="O498" i="2" s="1"/>
  <c r="M499" i="2"/>
  <c r="M500" i="2"/>
  <c r="M501" i="2"/>
  <c r="M502" i="2"/>
  <c r="M503" i="2"/>
  <c r="M504" i="2"/>
  <c r="M505" i="2"/>
  <c r="M506" i="2"/>
  <c r="M507" i="2"/>
  <c r="M508" i="2"/>
  <c r="M509" i="2"/>
  <c r="M510" i="2"/>
  <c r="M511" i="2"/>
  <c r="M512" i="2"/>
  <c r="M513" i="2"/>
  <c r="M515" i="2"/>
  <c r="O515" i="2" s="1"/>
  <c r="M516" i="2"/>
  <c r="M517" i="2"/>
  <c r="M518" i="2"/>
  <c r="M519" i="2"/>
  <c r="M520" i="2"/>
  <c r="M521" i="2"/>
  <c r="M522" i="2"/>
  <c r="M523" i="2"/>
  <c r="M524" i="2"/>
  <c r="M525" i="2"/>
  <c r="M526" i="2"/>
  <c r="M527" i="2"/>
  <c r="M528" i="2"/>
  <c r="M529" i="2"/>
  <c r="M531" i="2"/>
  <c r="O531" i="2" s="1"/>
  <c r="M532" i="2"/>
  <c r="M533" i="2"/>
  <c r="M534" i="2"/>
  <c r="M535" i="2"/>
  <c r="M536" i="2"/>
  <c r="M537" i="2"/>
  <c r="M538" i="2"/>
  <c r="M539" i="2"/>
  <c r="M540" i="2"/>
  <c r="M541" i="2"/>
  <c r="M542" i="2"/>
  <c r="M543" i="2"/>
  <c r="M544" i="2"/>
  <c r="M546" i="2"/>
  <c r="O546" i="2" s="1"/>
  <c r="M547" i="2"/>
  <c r="M548" i="2"/>
  <c r="M549" i="2"/>
  <c r="M550" i="2"/>
  <c r="M551" i="2"/>
  <c r="M552" i="2"/>
  <c r="M553" i="2"/>
  <c r="M554" i="2"/>
  <c r="M555" i="2"/>
  <c r="M556" i="2"/>
  <c r="M557" i="2"/>
  <c r="M558" i="2"/>
  <c r="M559" i="2"/>
  <c r="M560" i="2"/>
  <c r="M561" i="2"/>
  <c r="M563" i="2"/>
  <c r="O563" i="2" s="1"/>
  <c r="M564" i="2"/>
  <c r="M565" i="2"/>
  <c r="M566" i="2"/>
  <c r="M567" i="2"/>
  <c r="M568" i="2"/>
  <c r="M569" i="2"/>
  <c r="M570" i="2"/>
  <c r="M571" i="2"/>
  <c r="M572" i="2"/>
  <c r="M573" i="2"/>
  <c r="M574" i="2"/>
  <c r="M576" i="2"/>
  <c r="O576" i="2" s="1"/>
  <c r="M577" i="2"/>
  <c r="M578" i="2"/>
  <c r="M579" i="2"/>
  <c r="M580" i="2"/>
  <c r="M581" i="2"/>
  <c r="M582" i="2"/>
  <c r="M583" i="2"/>
  <c r="M584" i="2"/>
  <c r="M585" i="2"/>
  <c r="M586" i="2"/>
  <c r="M588" i="2"/>
  <c r="O588" i="2" s="1"/>
  <c r="M589" i="2"/>
  <c r="M590" i="2"/>
  <c r="M591" i="2"/>
  <c r="M592" i="2"/>
  <c r="M593" i="2"/>
  <c r="M594" i="2"/>
  <c r="M595" i="2"/>
  <c r="M596" i="2"/>
  <c r="M597" i="2"/>
  <c r="M598" i="2"/>
  <c r="M599" i="2"/>
  <c r="M600" i="2"/>
  <c r="M601" i="2"/>
  <c r="M602" i="2"/>
  <c r="M603" i="2"/>
  <c r="M604" i="2"/>
  <c r="M605" i="2"/>
  <c r="M606" i="2"/>
  <c r="M607" i="2"/>
  <c r="M609" i="2"/>
  <c r="O609" i="2" s="1"/>
  <c r="M610" i="2"/>
  <c r="M611" i="2"/>
  <c r="M612" i="2"/>
  <c r="M613" i="2"/>
  <c r="M614" i="2"/>
  <c r="M615" i="2"/>
  <c r="M616" i="2"/>
  <c r="M617" i="2"/>
  <c r="M618" i="2"/>
  <c r="M619" i="2"/>
  <c r="M620" i="2"/>
  <c r="M621" i="2"/>
  <c r="M623" i="2"/>
  <c r="O623" i="2" s="1"/>
  <c r="M624" i="2"/>
  <c r="M625" i="2"/>
  <c r="M626" i="2"/>
  <c r="M627" i="2"/>
  <c r="M628" i="2"/>
  <c r="M629" i="2"/>
  <c r="M630" i="2"/>
  <c r="M631" i="2"/>
  <c r="M632" i="2"/>
  <c r="M633" i="2"/>
  <c r="M634" i="2"/>
  <c r="M635" i="2"/>
  <c r="M636" i="2"/>
  <c r="M638" i="2"/>
  <c r="O638" i="2" s="1"/>
  <c r="M639" i="2"/>
  <c r="M640" i="2"/>
  <c r="M641" i="2"/>
  <c r="M642" i="2"/>
  <c r="M643" i="2"/>
  <c r="M644" i="2"/>
  <c r="M645" i="2"/>
  <c r="M646" i="2"/>
  <c r="M647" i="2"/>
  <c r="M648" i="2"/>
  <c r="M649" i="2"/>
  <c r="M650" i="2"/>
  <c r="M651" i="2"/>
  <c r="M653" i="2"/>
  <c r="O653" i="2" s="1"/>
  <c r="M654" i="2"/>
  <c r="M655" i="2"/>
  <c r="M656" i="2"/>
  <c r="M657" i="2"/>
  <c r="M658" i="2"/>
  <c r="M659" i="2"/>
  <c r="M660" i="2"/>
  <c r="M661" i="2"/>
  <c r="M662" i="2"/>
  <c r="M663" i="2"/>
  <c r="M664" i="2"/>
  <c r="M665" i="2"/>
  <c r="M666" i="2"/>
  <c r="M667" i="2"/>
  <c r="M669" i="2"/>
  <c r="O669" i="2" s="1"/>
  <c r="M670" i="2"/>
  <c r="M671" i="2"/>
  <c r="M672" i="2"/>
  <c r="M673" i="2"/>
  <c r="M674" i="2"/>
  <c r="M675" i="2"/>
  <c r="M676" i="2"/>
  <c r="M677" i="2"/>
  <c r="M678" i="2"/>
  <c r="M679" i="2"/>
  <c r="M680" i="2"/>
  <c r="M681" i="2"/>
  <c r="M683" i="2"/>
  <c r="O683" i="2" s="1"/>
  <c r="M684" i="2"/>
  <c r="M685" i="2"/>
  <c r="M686" i="2"/>
  <c r="M687" i="2"/>
  <c r="M688" i="2"/>
  <c r="M689" i="2"/>
  <c r="M690" i="2"/>
  <c r="M691" i="2"/>
  <c r="M692" i="2"/>
  <c r="M693" i="2"/>
  <c r="M694" i="2"/>
  <c r="M695" i="2"/>
  <c r="M697" i="2"/>
  <c r="O697" i="2" s="1"/>
  <c r="M698" i="2"/>
  <c r="M699" i="2"/>
  <c r="M700" i="2"/>
  <c r="M701" i="2"/>
  <c r="M702" i="2"/>
  <c r="M703" i="2"/>
  <c r="M704" i="2"/>
  <c r="M705" i="2"/>
  <c r="M706" i="2"/>
  <c r="M707" i="2"/>
  <c r="M708" i="2"/>
  <c r="M709" i="2"/>
  <c r="M711" i="2"/>
  <c r="O711" i="2" s="1"/>
  <c r="M712" i="2"/>
  <c r="M713" i="2"/>
  <c r="M714" i="2"/>
  <c r="M715" i="2"/>
  <c r="M716" i="2"/>
  <c r="M717" i="2"/>
  <c r="M718" i="2"/>
  <c r="M719" i="2"/>
  <c r="M720" i="2"/>
  <c r="M721" i="2"/>
  <c r="M722" i="2"/>
  <c r="M723" i="2"/>
  <c r="M725" i="2"/>
  <c r="O725" i="2" s="1"/>
  <c r="M726" i="2"/>
  <c r="M727" i="2"/>
  <c r="M728" i="2"/>
  <c r="M729" i="2"/>
  <c r="M730" i="2"/>
  <c r="M731" i="2"/>
  <c r="M732" i="2"/>
  <c r="M733" i="2"/>
  <c r="M734" i="2"/>
  <c r="M735" i="2"/>
  <c r="M736" i="2"/>
  <c r="M737" i="2"/>
  <c r="M739" i="2"/>
  <c r="O739" i="2" s="1"/>
  <c r="M740" i="2"/>
  <c r="M741" i="2"/>
  <c r="M742" i="2"/>
  <c r="M743" i="2"/>
  <c r="M744" i="2"/>
  <c r="M745" i="2"/>
  <c r="M746" i="2"/>
  <c r="M747" i="2"/>
  <c r="M748" i="2"/>
  <c r="M749" i="2"/>
  <c r="M750" i="2"/>
  <c r="M752" i="2"/>
  <c r="O752" i="2" s="1"/>
  <c r="M753" i="2"/>
  <c r="M754" i="2"/>
  <c r="M755" i="2"/>
  <c r="M756" i="2"/>
  <c r="M757" i="2"/>
  <c r="M758" i="2"/>
  <c r="M759" i="2"/>
  <c r="M760" i="2"/>
  <c r="M761" i="2"/>
  <c r="M762" i="2"/>
  <c r="M763" i="2"/>
  <c r="M764" i="2"/>
  <c r="M765" i="2"/>
  <c r="M766" i="2"/>
  <c r="M767" i="2"/>
  <c r="M768" i="2"/>
  <c r="M770" i="2"/>
  <c r="O770" i="2" s="1"/>
  <c r="M771" i="2"/>
  <c r="M772" i="2"/>
  <c r="M773" i="2"/>
  <c r="M774" i="2"/>
  <c r="M775" i="2"/>
  <c r="M776" i="2"/>
  <c r="M778" i="2"/>
  <c r="O778" i="2" s="1"/>
  <c r="M779" i="2"/>
  <c r="M780" i="2"/>
  <c r="M781" i="2"/>
  <c r="M782" i="2"/>
  <c r="M783" i="2"/>
  <c r="M784" i="2"/>
  <c r="M785" i="2"/>
  <c r="M786" i="2"/>
  <c r="M787" i="2"/>
  <c r="M788" i="2"/>
  <c r="M790" i="2"/>
  <c r="O790" i="2" s="1"/>
  <c r="M791" i="2"/>
  <c r="M792" i="2"/>
  <c r="M793" i="2"/>
  <c r="M794" i="2"/>
  <c r="M795" i="2"/>
  <c r="M796" i="2"/>
  <c r="M797" i="2"/>
  <c r="M798" i="2"/>
  <c r="M799" i="2"/>
  <c r="M800" i="2"/>
  <c r="M801" i="2"/>
  <c r="M802" i="2"/>
  <c r="M803" i="2"/>
  <c r="M804" i="2"/>
  <c r="M805" i="2"/>
  <c r="M806" i="2"/>
  <c r="M807" i="2"/>
  <c r="M809" i="2"/>
  <c r="O809" i="2" s="1"/>
  <c r="M810" i="2"/>
  <c r="M811" i="2"/>
  <c r="M812" i="2"/>
  <c r="M813" i="2"/>
  <c r="M814" i="2"/>
  <c r="M815" i="2"/>
  <c r="M817" i="2"/>
  <c r="O817" i="2" s="1"/>
  <c r="M818" i="2"/>
  <c r="O818" i="2" s="1"/>
  <c r="M819" i="2"/>
  <c r="M820" i="2"/>
  <c r="M821" i="2"/>
  <c r="M822" i="2"/>
  <c r="M823" i="2"/>
  <c r="M824" i="2"/>
  <c r="M825" i="2"/>
  <c r="M826" i="2"/>
  <c r="M827" i="2"/>
  <c r="M828" i="2"/>
  <c r="M829" i="2"/>
  <c r="M830" i="2"/>
  <c r="M831" i="2"/>
  <c r="M832" i="2"/>
  <c r="M833" i="2"/>
  <c r="M834" i="2"/>
  <c r="M835" i="2"/>
  <c r="M836" i="2"/>
  <c r="M837" i="2"/>
  <c r="M838" i="2"/>
  <c r="M839" i="2"/>
  <c r="M840" i="2"/>
  <c r="M841" i="2"/>
  <c r="M842" i="2"/>
  <c r="M843" i="2"/>
  <c r="M844" i="2"/>
  <c r="M845" i="2"/>
  <c r="M846" i="2"/>
  <c r="M847" i="2"/>
  <c r="M848" i="2"/>
  <c r="M849" i="2"/>
  <c r="M850" i="2"/>
  <c r="M851" i="2"/>
  <c r="M852" i="2"/>
  <c r="M853" i="2"/>
  <c r="M854" i="2"/>
  <c r="M855" i="2"/>
  <c r="M856" i="2"/>
  <c r="M857" i="2"/>
  <c r="M858" i="2"/>
  <c r="M859" i="2"/>
  <c r="M860" i="2"/>
  <c r="M861" i="2"/>
  <c r="M862" i="2"/>
  <c r="M863" i="2"/>
  <c r="M864" i="2"/>
  <c r="M865" i="2"/>
  <c r="M866" i="2"/>
  <c r="M867" i="2"/>
  <c r="M868" i="2"/>
  <c r="M869" i="2"/>
  <c r="M870" i="2"/>
  <c r="M871" i="2"/>
  <c r="M872" i="2"/>
  <c r="M873" i="2"/>
  <c r="M874" i="2"/>
  <c r="M875" i="2"/>
  <c r="M876" i="2"/>
  <c r="M877" i="2"/>
  <c r="M878" i="2"/>
  <c r="M879" i="2"/>
  <c r="M880" i="2"/>
  <c r="M881" i="2"/>
  <c r="M882" i="2"/>
  <c r="M883" i="2"/>
  <c r="M884" i="2"/>
  <c r="M885" i="2"/>
  <c r="M886" i="2"/>
  <c r="M887" i="2"/>
  <c r="M888" i="2"/>
  <c r="M889" i="2"/>
  <c r="M890" i="2"/>
  <c r="M891" i="2"/>
  <c r="M892" i="2"/>
  <c r="M893" i="2"/>
  <c r="M894" i="2"/>
  <c r="M895" i="2"/>
  <c r="M896" i="2"/>
  <c r="M897" i="2"/>
  <c r="M898" i="2"/>
  <c r="M899" i="2"/>
  <c r="M900" i="2"/>
  <c r="M901" i="2"/>
  <c r="M902" i="2"/>
  <c r="M903" i="2"/>
  <c r="M904" i="2"/>
  <c r="M905" i="2"/>
  <c r="M906" i="2"/>
  <c r="M907" i="2"/>
  <c r="M908" i="2"/>
  <c r="M909" i="2"/>
  <c r="M910" i="2"/>
  <c r="M911" i="2"/>
  <c r="M912" i="2"/>
  <c r="M913" i="2"/>
  <c r="M914" i="2"/>
  <c r="M915" i="2"/>
  <c r="M916" i="2"/>
  <c r="M917" i="2"/>
  <c r="M918" i="2"/>
  <c r="M919" i="2"/>
  <c r="M920" i="2"/>
  <c r="M921" i="2"/>
  <c r="M922" i="2"/>
  <c r="M923" i="2"/>
  <c r="M924" i="2"/>
  <c r="M925" i="2"/>
  <c r="M926" i="2"/>
  <c r="M927" i="2"/>
  <c r="M928" i="2"/>
  <c r="M929" i="2"/>
  <c r="M930" i="2"/>
  <c r="M931" i="2"/>
  <c r="M932" i="2"/>
  <c r="M933" i="2"/>
  <c r="M934" i="2"/>
  <c r="M935" i="2"/>
  <c r="M936" i="2"/>
  <c r="M937" i="2"/>
  <c r="M938" i="2"/>
  <c r="M939" i="2"/>
  <c r="M940" i="2"/>
  <c r="M941" i="2"/>
  <c r="M942" i="2"/>
  <c r="M943" i="2"/>
  <c r="M945" i="2"/>
  <c r="M946" i="2"/>
  <c r="M947" i="2"/>
  <c r="M948" i="2"/>
  <c r="M949" i="2"/>
  <c r="M950" i="2"/>
  <c r="M951" i="2"/>
  <c r="M952" i="2"/>
  <c r="M953" i="2"/>
  <c r="M954" i="2"/>
  <c r="M956" i="2"/>
  <c r="M957" i="2"/>
  <c r="M958" i="2"/>
  <c r="M959" i="2"/>
  <c r="M960" i="2"/>
  <c r="M961" i="2"/>
  <c r="M962" i="2"/>
  <c r="M963" i="2"/>
  <c r="M964" i="2"/>
  <c r="M965" i="2"/>
  <c r="M966" i="2"/>
  <c r="M967" i="2"/>
  <c r="M968" i="2"/>
  <c r="M969" i="2"/>
  <c r="M970" i="2"/>
  <c r="M971" i="2"/>
  <c r="M972" i="2"/>
  <c r="M973" i="2"/>
  <c r="M975" i="2"/>
  <c r="M976" i="2"/>
  <c r="M977" i="2"/>
  <c r="M978" i="2"/>
  <c r="M979" i="2"/>
  <c r="M980" i="2"/>
  <c r="M981" i="2"/>
  <c r="M982" i="2"/>
  <c r="M983" i="2"/>
  <c r="M984" i="2"/>
  <c r="M985" i="2"/>
  <c r="M986" i="2"/>
  <c r="M987" i="2"/>
  <c r="M988" i="2"/>
  <c r="M989" i="2"/>
  <c r="M990" i="2"/>
  <c r="M991" i="2"/>
  <c r="M992" i="2"/>
  <c r="M994" i="2"/>
  <c r="M995" i="2"/>
  <c r="M996" i="2"/>
  <c r="M997" i="2"/>
  <c r="M998" i="2"/>
  <c r="M999" i="2"/>
  <c r="M1000" i="2"/>
  <c r="M1001" i="2"/>
  <c r="M1002" i="2"/>
  <c r="M1003" i="2"/>
  <c r="M1004" i="2"/>
  <c r="M1006" i="2"/>
  <c r="M1007" i="2"/>
  <c r="M1008" i="2"/>
  <c r="M1009" i="2"/>
  <c r="M1010" i="2"/>
  <c r="M1011" i="2"/>
  <c r="M1012" i="2"/>
  <c r="M1013" i="2"/>
  <c r="M1014" i="2"/>
  <c r="M1015" i="2"/>
  <c r="M1016" i="2"/>
  <c r="M1017" i="2"/>
  <c r="M1019" i="2"/>
  <c r="O1019" i="2" s="1"/>
  <c r="M1020" i="2"/>
  <c r="M1021" i="2"/>
  <c r="M1022" i="2"/>
  <c r="M1023" i="2"/>
  <c r="M1024" i="2"/>
  <c r="M1025" i="2"/>
  <c r="M1026" i="2"/>
  <c r="M1027" i="2"/>
  <c r="M1028" i="2"/>
  <c r="M1029" i="2"/>
  <c r="M1030" i="2"/>
  <c r="M1031" i="2"/>
  <c r="M1032" i="2"/>
  <c r="M1033" i="2"/>
  <c r="M1034" i="2"/>
  <c r="M1035" i="2"/>
  <c r="M1036" i="2"/>
  <c r="M1037" i="2"/>
  <c r="M1038" i="2"/>
  <c r="M1039" i="2"/>
  <c r="M1041" i="2"/>
  <c r="O1041" i="2" s="1"/>
  <c r="M1042" i="2"/>
  <c r="M1043" i="2"/>
  <c r="M1044" i="2"/>
  <c r="M1046" i="2"/>
  <c r="O1046" i="2" s="1"/>
  <c r="M1047" i="2"/>
  <c r="O1047" i="2" s="1"/>
  <c r="M1048" i="2"/>
  <c r="M1049" i="2"/>
  <c r="M1051" i="2"/>
  <c r="O1051" i="2" s="1"/>
  <c r="M1052" i="2"/>
  <c r="M1053" i="2"/>
  <c r="M1054" i="2"/>
  <c r="M1055" i="2"/>
  <c r="M1056" i="2"/>
  <c r="M1057" i="2"/>
  <c r="M1058" i="2"/>
  <c r="M1059" i="2"/>
  <c r="M1060" i="2"/>
  <c r="M1061" i="2"/>
  <c r="M1063" i="2"/>
  <c r="O1063" i="2" s="1"/>
  <c r="M1064" i="2"/>
  <c r="M1065" i="2"/>
  <c r="M1066" i="2"/>
  <c r="M1068" i="2"/>
  <c r="O1068" i="2" s="1"/>
  <c r="M1069" i="2"/>
  <c r="O1069" i="2" s="1"/>
  <c r="M1070" i="2"/>
  <c r="M1071" i="2"/>
  <c r="M1072" i="2"/>
  <c r="M1073" i="2"/>
  <c r="M1074" i="2"/>
  <c r="M1075" i="2"/>
  <c r="M1076" i="2"/>
  <c r="M1077" i="2"/>
  <c r="M1078" i="2"/>
  <c r="M1079" i="2"/>
  <c r="M1080" i="2"/>
  <c r="M1081" i="2"/>
  <c r="M1082" i="2"/>
  <c r="M1084" i="2"/>
  <c r="O1084" i="2" s="1"/>
  <c r="M1085" i="2"/>
  <c r="M1086" i="2"/>
  <c r="M1087" i="2"/>
  <c r="M1088" i="2"/>
  <c r="M1089" i="2"/>
  <c r="M1090" i="2"/>
  <c r="M1092" i="2"/>
  <c r="O1092" i="2" s="1"/>
  <c r="M1093" i="2"/>
  <c r="M1094" i="2"/>
  <c r="M1095" i="2"/>
  <c r="M1096" i="2"/>
  <c r="M1097" i="2"/>
  <c r="M1098" i="2"/>
  <c r="M1099" i="2"/>
  <c r="M1100" i="2"/>
  <c r="M1101" i="2"/>
  <c r="M1103" i="2"/>
  <c r="O1103" i="2" s="1"/>
  <c r="M1104" i="2"/>
  <c r="M1105" i="2"/>
  <c r="M1106" i="2"/>
  <c r="M1107" i="2"/>
  <c r="M1108" i="2"/>
  <c r="M1109" i="2"/>
  <c r="M1110" i="2"/>
  <c r="M1111" i="2"/>
  <c r="M1112" i="2"/>
  <c r="M1113" i="2"/>
  <c r="M1114" i="2"/>
  <c r="M1115" i="2"/>
  <c r="M1116" i="2"/>
  <c r="M1117" i="2"/>
  <c r="M1118" i="2"/>
  <c r="M1119" i="2"/>
  <c r="M1121" i="2"/>
  <c r="O1121" i="2" s="1"/>
  <c r="M1122" i="2"/>
  <c r="M1123" i="2"/>
  <c r="M1124" i="2"/>
  <c r="M1125" i="2"/>
  <c r="M1126" i="2"/>
  <c r="M1127" i="2"/>
  <c r="M1128" i="2"/>
  <c r="M1129" i="2"/>
  <c r="M1130" i="2"/>
  <c r="M1131" i="2"/>
  <c r="M1132" i="2"/>
  <c r="M1133" i="2"/>
  <c r="M1134" i="2"/>
  <c r="M1135" i="2"/>
  <c r="M1136" i="2"/>
  <c r="M1138" i="2"/>
  <c r="O1138" i="2" s="1"/>
  <c r="M1139" i="2"/>
  <c r="M1140" i="2"/>
  <c r="M1141" i="2"/>
  <c r="M1142" i="2"/>
  <c r="M1143" i="2"/>
  <c r="M1144" i="2"/>
  <c r="M1145" i="2"/>
  <c r="M1146" i="2"/>
  <c r="M1147" i="2"/>
  <c r="M1148" i="2"/>
  <c r="M1149" i="2"/>
  <c r="M1150" i="2"/>
  <c r="M1151" i="2"/>
  <c r="M1152" i="2"/>
  <c r="M1153" i="2"/>
  <c r="M1155" i="2"/>
  <c r="O1155" i="2" s="1"/>
  <c r="M1156" i="2"/>
  <c r="M1157" i="2"/>
  <c r="M1158" i="2"/>
  <c r="M1159" i="2"/>
  <c r="M1160" i="2"/>
  <c r="M1161" i="2"/>
  <c r="M1162" i="2"/>
  <c r="M1163" i="2"/>
  <c r="M1164" i="2"/>
  <c r="M1165" i="2"/>
  <c r="M1167" i="2"/>
  <c r="O1167" i="2" s="1"/>
  <c r="M1168" i="2"/>
  <c r="M1169" i="2"/>
  <c r="M1170" i="2"/>
  <c r="M1171" i="2"/>
  <c r="M1172" i="2"/>
  <c r="M1173" i="2"/>
  <c r="M1174" i="2"/>
  <c r="M1175" i="2"/>
  <c r="M1176" i="2"/>
  <c r="M1177" i="2"/>
  <c r="M1178" i="2"/>
  <c r="M1179" i="2"/>
  <c r="M1180" i="2"/>
  <c r="M1182" i="2"/>
  <c r="O1182" i="2" s="1"/>
  <c r="M1183" i="2"/>
  <c r="O1183" i="2" s="1"/>
  <c r="M1184" i="2"/>
  <c r="M1185" i="2"/>
  <c r="M1186" i="2"/>
  <c r="M1187" i="2"/>
  <c r="M1188" i="2"/>
  <c r="M1189" i="2"/>
  <c r="M1190" i="2"/>
  <c r="M1191" i="2"/>
  <c r="M1192" i="2"/>
  <c r="M1194" i="2"/>
  <c r="O1194" i="2" s="1"/>
  <c r="M1195" i="2"/>
  <c r="M1196" i="2"/>
  <c r="M1197" i="2"/>
  <c r="M1198" i="2"/>
  <c r="M1199" i="2"/>
  <c r="M1200" i="2"/>
  <c r="M1201" i="2"/>
  <c r="M1202" i="2"/>
  <c r="M1204" i="2"/>
  <c r="O1204" i="2" s="1"/>
  <c r="M1205" i="2"/>
  <c r="O1205" i="2" s="1"/>
  <c r="M1206" i="2"/>
  <c r="M1207" i="2"/>
  <c r="M1208" i="2"/>
  <c r="M1209" i="2"/>
  <c r="M1210" i="2"/>
  <c r="M1212" i="2"/>
  <c r="O1212" i="2" s="1"/>
  <c r="M1213" i="2"/>
  <c r="O1213" i="2" s="1"/>
  <c r="M1214" i="2"/>
  <c r="O1214" i="2" s="1"/>
  <c r="M1215" i="2"/>
  <c r="M1216" i="2"/>
  <c r="M1217" i="2"/>
  <c r="M1218" i="2"/>
  <c r="M1219" i="2"/>
  <c r="M1220" i="2"/>
  <c r="M1221" i="2"/>
  <c r="M1222" i="2"/>
  <c r="M1223" i="2"/>
  <c r="M1224" i="2"/>
  <c r="M1225" i="2"/>
  <c r="M1227" i="2"/>
  <c r="O1227" i="2" s="1"/>
  <c r="M1228" i="2"/>
  <c r="M1229" i="2"/>
  <c r="M1230" i="2"/>
  <c r="M1231" i="2"/>
  <c r="M1232" i="2"/>
  <c r="M1233" i="2"/>
  <c r="M1234" i="2"/>
  <c r="M1235" i="2"/>
  <c r="M1236" i="2"/>
  <c r="M1237" i="2"/>
  <c r="M1238" i="2"/>
  <c r="M1239" i="2"/>
  <c r="M1240" i="2"/>
  <c r="M1241" i="2"/>
  <c r="M1242" i="2"/>
  <c r="M1243" i="2"/>
  <c r="M1245" i="2"/>
  <c r="O1245" i="2" s="1"/>
  <c r="M1246" i="2"/>
  <c r="M1247" i="2"/>
  <c r="M1248" i="2"/>
  <c r="M1249" i="2"/>
  <c r="M1250" i="2"/>
  <c r="M1251" i="2"/>
  <c r="M1252" i="2"/>
  <c r="M1253" i="2"/>
  <c r="M1254" i="2"/>
  <c r="M1255" i="2"/>
  <c r="M1256" i="2"/>
  <c r="M1257" i="2"/>
  <c r="M1258" i="2"/>
  <c r="M1259" i="2"/>
  <c r="M1260" i="2"/>
  <c r="M1261" i="2"/>
  <c r="M1262" i="2"/>
  <c r="M1264" i="2"/>
  <c r="M1265" i="2"/>
  <c r="M1266" i="2"/>
  <c r="M1267" i="2"/>
  <c r="M1268" i="2"/>
  <c r="M1269" i="2"/>
  <c r="M1270" i="2"/>
  <c r="M1271" i="2"/>
  <c r="M1272" i="2"/>
  <c r="M1273" i="2"/>
  <c r="M1274" i="2"/>
  <c r="M1275" i="2"/>
  <c r="M1276" i="2"/>
  <c r="M1277" i="2"/>
  <c r="M1278" i="2"/>
  <c r="M1279" i="2"/>
  <c r="M1280" i="2"/>
  <c r="M1281" i="2"/>
  <c r="M1283" i="2"/>
  <c r="O1283" i="2" s="1"/>
  <c r="M1284" i="2"/>
  <c r="M1285" i="2"/>
  <c r="M1286" i="2"/>
  <c r="M1287" i="2"/>
  <c r="M1288" i="2"/>
  <c r="M1289" i="2"/>
  <c r="M1290" i="2"/>
  <c r="M1291" i="2"/>
  <c r="M1292" i="2"/>
  <c r="M1293" i="2"/>
  <c r="M1294" i="2"/>
  <c r="M1295" i="2"/>
  <c r="M1296" i="2"/>
  <c r="M1297" i="2"/>
  <c r="M1298" i="2"/>
  <c r="M1299" i="2"/>
  <c r="M1300" i="2"/>
  <c r="M1301" i="2"/>
  <c r="M1302" i="2"/>
  <c r="M1303" i="2"/>
  <c r="M1305" i="2"/>
  <c r="M1306" i="2"/>
  <c r="M1307" i="2"/>
  <c r="M1308" i="2"/>
  <c r="M1309" i="2"/>
  <c r="M1310" i="2"/>
  <c r="M1311" i="2"/>
  <c r="M1312" i="2"/>
  <c r="M1313" i="2"/>
  <c r="M1314" i="2"/>
  <c r="M1315" i="2"/>
  <c r="M1317" i="2"/>
  <c r="M1318" i="2"/>
  <c r="M1319" i="2"/>
  <c r="M1320" i="2"/>
  <c r="M1321" i="2"/>
  <c r="M1322" i="2"/>
  <c r="M1323" i="2"/>
  <c r="M1324" i="2"/>
  <c r="M1325" i="2"/>
  <c r="M1326" i="2"/>
  <c r="M1327" i="2"/>
  <c r="M1328" i="2"/>
  <c r="M1329" i="2"/>
  <c r="M1330" i="2"/>
  <c r="M1331" i="2"/>
  <c r="M1332" i="2"/>
  <c r="M1333" i="2"/>
  <c r="M1334" i="2"/>
  <c r="M1335" i="2"/>
  <c r="M1336" i="2"/>
  <c r="M1337" i="2"/>
  <c r="M1339" i="2"/>
  <c r="M1340" i="2"/>
  <c r="M1341" i="2"/>
  <c r="M1342" i="2"/>
  <c r="M1343" i="2"/>
  <c r="M1344" i="2"/>
  <c r="M1345" i="2"/>
  <c r="M1346" i="2"/>
  <c r="M1347" i="2"/>
  <c r="M1348" i="2"/>
  <c r="M1349" i="2"/>
  <c r="M1350" i="2"/>
  <c r="M1351" i="2"/>
  <c r="M1352" i="2"/>
  <c r="M1353" i="2"/>
  <c r="M1354" i="2"/>
  <c r="M1355" i="2"/>
  <c r="M1356" i="2"/>
  <c r="M1357" i="2"/>
  <c r="M1358" i="2"/>
  <c r="M1360" i="2"/>
  <c r="O1360" i="2" s="1"/>
  <c r="M1361" i="2"/>
  <c r="M1362" i="2"/>
  <c r="M1363" i="2"/>
  <c r="M1364" i="2"/>
  <c r="M1365" i="2"/>
  <c r="M1366" i="2"/>
  <c r="M1367" i="2"/>
  <c r="M1368" i="2"/>
  <c r="M1369" i="2"/>
  <c r="M1370" i="2"/>
  <c r="M1371" i="2"/>
  <c r="M8" i="2"/>
  <c r="O8" i="2" s="1"/>
  <c r="B9" i="2"/>
  <c r="B10" i="2"/>
  <c r="B11" i="2"/>
  <c r="B12" i="2"/>
  <c r="B13" i="2"/>
  <c r="B14" i="2"/>
  <c r="B15" i="2"/>
  <c r="B16" i="2"/>
  <c r="B17" i="2"/>
  <c r="B18" i="2"/>
  <c r="B19" i="2"/>
  <c r="B21" i="2"/>
  <c r="B22" i="2"/>
  <c r="B23" i="2"/>
  <c r="B24" i="2"/>
  <c r="B25" i="2"/>
  <c r="B26" i="2"/>
  <c r="B27" i="2"/>
  <c r="B28" i="2"/>
  <c r="B29" i="2"/>
  <c r="B30" i="2"/>
  <c r="B31" i="2"/>
  <c r="B32" i="2"/>
  <c r="B33" i="2"/>
  <c r="B34" i="2"/>
  <c r="B35" i="2"/>
  <c r="B36" i="2"/>
  <c r="B37" i="2"/>
  <c r="B39" i="2"/>
  <c r="B40" i="2"/>
  <c r="B41" i="2"/>
  <c r="B42" i="2"/>
  <c r="B43" i="2"/>
  <c r="B44" i="2"/>
  <c r="B45" i="2"/>
  <c r="B46" i="2"/>
  <c r="B47" i="2"/>
  <c r="B48" i="2"/>
  <c r="B49" i="2"/>
  <c r="B50" i="2"/>
  <c r="B51" i="2"/>
  <c r="B52" i="2"/>
  <c r="B53" i="2"/>
  <c r="B54" i="2"/>
  <c r="B55" i="2"/>
  <c r="B56" i="2"/>
  <c r="B57" i="2"/>
  <c r="B58" i="2"/>
  <c r="B59" i="2"/>
  <c r="B61" i="2"/>
  <c r="B62" i="2"/>
  <c r="B63" i="2"/>
  <c r="B64" i="2"/>
  <c r="B65" i="2"/>
  <c r="B66" i="2"/>
  <c r="B67" i="2"/>
  <c r="B68" i="2"/>
  <c r="B69" i="2"/>
  <c r="B71" i="2"/>
  <c r="B72" i="2"/>
  <c r="B73" i="2"/>
  <c r="B74" i="2"/>
  <c r="B75" i="2"/>
  <c r="B76" i="2"/>
  <c r="B77" i="2"/>
  <c r="B78" i="2"/>
  <c r="B79" i="2"/>
  <c r="B80" i="2"/>
  <c r="B81" i="2"/>
  <c r="B82" i="2"/>
  <c r="B84" i="2"/>
  <c r="B85" i="2"/>
  <c r="B86" i="2"/>
  <c r="B87" i="2"/>
  <c r="B88" i="2"/>
  <c r="B89" i="2"/>
  <c r="B90" i="2"/>
  <c r="B91" i="2"/>
  <c r="B93" i="2"/>
  <c r="B94" i="2"/>
  <c r="B95" i="2"/>
  <c r="B96" i="2"/>
  <c r="B98" i="2"/>
  <c r="B99" i="2"/>
  <c r="B100" i="2"/>
  <c r="B101" i="2"/>
  <c r="B102" i="2"/>
  <c r="B103" i="2"/>
  <c r="B104" i="2"/>
  <c r="B105" i="2"/>
  <c r="B107" i="2"/>
  <c r="B108" i="2"/>
  <c r="B109" i="2"/>
  <c r="B110" i="2"/>
  <c r="B111" i="2"/>
  <c r="B112" i="2"/>
  <c r="B113" i="2"/>
  <c r="B114" i="2"/>
  <c r="B115" i="2"/>
  <c r="B116" i="2"/>
  <c r="B117" i="2"/>
  <c r="B118" i="2"/>
  <c r="B120" i="2"/>
  <c r="B121" i="2"/>
  <c r="B122" i="2"/>
  <c r="B123" i="2"/>
  <c r="B124" i="2"/>
  <c r="B125" i="2"/>
  <c r="B126" i="2"/>
  <c r="B127" i="2"/>
  <c r="B128" i="2"/>
  <c r="B129" i="2"/>
  <c r="B130" i="2"/>
  <c r="B131"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1" i="2"/>
  <c r="B162" i="2"/>
  <c r="B163" i="2"/>
  <c r="B164" i="2"/>
  <c r="B165" i="2"/>
  <c r="B166" i="2"/>
  <c r="B168" i="2"/>
  <c r="B169" i="2"/>
  <c r="B170" i="2"/>
  <c r="B171" i="2"/>
  <c r="B172" i="2"/>
  <c r="B173" i="2"/>
  <c r="B175" i="2"/>
  <c r="B176" i="2"/>
  <c r="B177" i="2"/>
  <c r="B178" i="2"/>
  <c r="B179" i="2"/>
  <c r="B180" i="2"/>
  <c r="B181" i="2"/>
  <c r="B182" i="2"/>
  <c r="B183" i="2"/>
  <c r="B184" i="2"/>
  <c r="B186" i="2"/>
  <c r="B187" i="2"/>
  <c r="B188" i="2"/>
  <c r="B189" i="2"/>
  <c r="B190" i="2"/>
  <c r="B191" i="2"/>
  <c r="B192" i="2"/>
  <c r="B193" i="2"/>
  <c r="B194" i="2"/>
  <c r="B195" i="2"/>
  <c r="B197" i="2"/>
  <c r="B198" i="2"/>
  <c r="B199" i="2"/>
  <c r="B200" i="2"/>
  <c r="B201" i="2"/>
  <c r="B202" i="2"/>
  <c r="B203" i="2"/>
  <c r="B204" i="2"/>
  <c r="B206" i="2"/>
  <c r="B207" i="2"/>
  <c r="B208" i="2"/>
  <c r="B209" i="2"/>
  <c r="B210" i="2"/>
  <c r="B212" i="2"/>
  <c r="B213" i="2"/>
  <c r="B214" i="2"/>
  <c r="B215" i="2"/>
  <c r="B216" i="2"/>
  <c r="B217" i="2"/>
  <c r="B219" i="2"/>
  <c r="B220" i="2"/>
  <c r="B221" i="2"/>
  <c r="B222" i="2"/>
  <c r="B223" i="2"/>
  <c r="B224" i="2"/>
  <c r="B226" i="2"/>
  <c r="B227" i="2"/>
  <c r="B228" i="2"/>
  <c r="B229" i="2"/>
  <c r="B230" i="2"/>
  <c r="B232" i="2"/>
  <c r="B233" i="2"/>
  <c r="B234" i="2"/>
  <c r="B235" i="2"/>
  <c r="B236" i="2"/>
  <c r="B238" i="2"/>
  <c r="B239" i="2"/>
  <c r="B240" i="2"/>
  <c r="B241" i="2"/>
  <c r="B242" i="2"/>
  <c r="B243" i="2"/>
  <c r="B244" i="2"/>
  <c r="B245" i="2"/>
  <c r="B246" i="2"/>
  <c r="B247" i="2"/>
  <c r="B248" i="2"/>
  <c r="B249" i="2"/>
  <c r="B251" i="2"/>
  <c r="B252" i="2"/>
  <c r="B253" i="2"/>
  <c r="B254" i="2"/>
  <c r="B255" i="2"/>
  <c r="B256" i="2"/>
  <c r="B257" i="2"/>
  <c r="B259" i="2"/>
  <c r="B260" i="2"/>
  <c r="B261" i="2"/>
  <c r="B262" i="2"/>
  <c r="B263" i="2"/>
  <c r="B264" i="2"/>
  <c r="B265" i="2"/>
  <c r="B266" i="2"/>
  <c r="B267" i="2"/>
  <c r="B268" i="2"/>
  <c r="B269" i="2"/>
  <c r="B270" i="2"/>
  <c r="B271" i="2"/>
  <c r="B273" i="2"/>
  <c r="B274" i="2"/>
  <c r="B275" i="2"/>
  <c r="B276" i="2"/>
  <c r="B277" i="2"/>
  <c r="B278" i="2"/>
  <c r="B279" i="2"/>
  <c r="B280" i="2"/>
  <c r="B281" i="2"/>
  <c r="B282" i="2"/>
  <c r="B283" i="2"/>
  <c r="B285" i="2"/>
  <c r="B286" i="2"/>
  <c r="B287" i="2"/>
  <c r="B288" i="2"/>
  <c r="B289" i="2"/>
  <c r="B290" i="2"/>
  <c r="B292" i="2"/>
  <c r="B293" i="2"/>
  <c r="B294" i="2"/>
  <c r="B295" i="2"/>
  <c r="B296" i="2"/>
  <c r="B297" i="2"/>
  <c r="B298" i="2"/>
  <c r="B299" i="2"/>
  <c r="B300" i="2"/>
  <c r="B301" i="2"/>
  <c r="B302" i="2"/>
  <c r="B303" i="2"/>
  <c r="B304" i="2"/>
  <c r="B305" i="2"/>
  <c r="B306" i="2"/>
  <c r="B308" i="2"/>
  <c r="B309" i="2"/>
  <c r="B310" i="2"/>
  <c r="B311" i="2"/>
  <c r="B312" i="2"/>
  <c r="B313" i="2"/>
  <c r="B314" i="2"/>
  <c r="B315" i="2"/>
  <c r="B317" i="2"/>
  <c r="B318" i="2"/>
  <c r="B319" i="2"/>
  <c r="B320" i="2"/>
  <c r="B321" i="2"/>
  <c r="B322" i="2"/>
  <c r="B323" i="2"/>
  <c r="B324" i="2"/>
  <c r="B325" i="2"/>
  <c r="B326" i="2"/>
  <c r="B327" i="2"/>
  <c r="B329" i="2"/>
  <c r="B330" i="2"/>
  <c r="B331" i="2"/>
  <c r="B332" i="2"/>
  <c r="B333" i="2"/>
  <c r="B334" i="2"/>
  <c r="B335" i="2"/>
  <c r="B336" i="2"/>
  <c r="B337" i="2"/>
  <c r="B338" i="2"/>
  <c r="B339" i="2"/>
  <c r="B341" i="2"/>
  <c r="B342" i="2"/>
  <c r="B343" i="2"/>
  <c r="B344" i="2"/>
  <c r="B345" i="2"/>
  <c r="B346" i="2"/>
  <c r="B347" i="2"/>
  <c r="B348" i="2"/>
  <c r="B349" i="2"/>
  <c r="B350" i="2"/>
  <c r="B351" i="2"/>
  <c r="B352" i="2"/>
  <c r="B353" i="2"/>
  <c r="B354" i="2"/>
  <c r="B355" i="2"/>
  <c r="B356" i="2"/>
  <c r="B357" i="2"/>
  <c r="B358" i="2"/>
  <c r="B359" i="2"/>
  <c r="B360" i="2"/>
  <c r="B361" i="2"/>
  <c r="B362" i="2"/>
  <c r="B363" i="2"/>
  <c r="B364"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1" i="2"/>
  <c r="B402" i="2"/>
  <c r="B403" i="2"/>
  <c r="B404" i="2"/>
  <c r="B405" i="2"/>
  <c r="B406" i="2"/>
  <c r="B407" i="2"/>
  <c r="B408" i="2"/>
  <c r="B409" i="2"/>
  <c r="B410" i="2"/>
  <c r="B411" i="2"/>
  <c r="B412" i="2"/>
  <c r="B413" i="2"/>
  <c r="B414" i="2"/>
  <c r="B415" i="2"/>
  <c r="B416" i="2"/>
  <c r="B418" i="2"/>
  <c r="B419" i="2"/>
  <c r="B420" i="2"/>
  <c r="B421" i="2"/>
  <c r="B422" i="2"/>
  <c r="B423" i="2"/>
  <c r="B424" i="2"/>
  <c r="B425" i="2"/>
  <c r="B426" i="2"/>
  <c r="B427" i="2"/>
  <c r="B428" i="2"/>
  <c r="B429" i="2"/>
  <c r="B430" i="2"/>
  <c r="B431" i="2"/>
  <c r="B432" i="2"/>
  <c r="B433" i="2"/>
  <c r="B434" i="2"/>
  <c r="B435" i="2"/>
  <c r="B436" i="2"/>
  <c r="B438" i="2"/>
  <c r="B439" i="2"/>
  <c r="B440" i="2"/>
  <c r="B441" i="2"/>
  <c r="B442" i="2"/>
  <c r="B443" i="2"/>
  <c r="B444" i="2"/>
  <c r="B445" i="2"/>
  <c r="B446" i="2"/>
  <c r="B447" i="2"/>
  <c r="B448" i="2"/>
  <c r="B449" i="2"/>
  <c r="B450" i="2"/>
  <c r="B451" i="2"/>
  <c r="B452" i="2"/>
  <c r="B453" i="2"/>
  <c r="B455" i="2"/>
  <c r="B456" i="2"/>
  <c r="B457" i="2"/>
  <c r="B458" i="2"/>
  <c r="B459" i="2"/>
  <c r="B460" i="2"/>
  <c r="B461" i="2"/>
  <c r="B462" i="2"/>
  <c r="B463" i="2"/>
  <c r="B464" i="2"/>
  <c r="B465" i="2"/>
  <c r="B466" i="2"/>
  <c r="B467" i="2"/>
  <c r="B469" i="2"/>
  <c r="B470" i="2"/>
  <c r="B471" i="2"/>
  <c r="B472" i="2"/>
  <c r="B473" i="2"/>
  <c r="B474" i="2"/>
  <c r="B475" i="2"/>
  <c r="B476" i="2"/>
  <c r="B477" i="2"/>
  <c r="B478" i="2"/>
  <c r="B479" i="2"/>
  <c r="B480" i="2"/>
  <c r="B481" i="2"/>
  <c r="B482" i="2"/>
  <c r="B483" i="2"/>
  <c r="B484" i="2"/>
  <c r="B486" i="2"/>
  <c r="B487" i="2"/>
  <c r="B488" i="2"/>
  <c r="B489" i="2"/>
  <c r="B490" i="2"/>
  <c r="B491" i="2"/>
  <c r="B492" i="2"/>
  <c r="B493" i="2"/>
  <c r="B494" i="2"/>
  <c r="B495" i="2"/>
  <c r="B496" i="2"/>
  <c r="B498" i="2"/>
  <c r="B499" i="2"/>
  <c r="B500" i="2"/>
  <c r="B501" i="2"/>
  <c r="B502" i="2"/>
  <c r="B503" i="2"/>
  <c r="B504" i="2"/>
  <c r="B505" i="2"/>
  <c r="B506" i="2"/>
  <c r="B507" i="2"/>
  <c r="B508" i="2"/>
  <c r="B509" i="2"/>
  <c r="B510" i="2"/>
  <c r="B511" i="2"/>
  <c r="B512" i="2"/>
  <c r="B513" i="2"/>
  <c r="B515" i="2"/>
  <c r="B516" i="2"/>
  <c r="B517" i="2"/>
  <c r="B518" i="2"/>
  <c r="B519" i="2"/>
  <c r="B520" i="2"/>
  <c r="B521" i="2"/>
  <c r="B522" i="2"/>
  <c r="B523" i="2"/>
  <c r="B524" i="2"/>
  <c r="B525" i="2"/>
  <c r="B526" i="2"/>
  <c r="B527" i="2"/>
  <c r="B528" i="2"/>
  <c r="B529" i="2"/>
  <c r="B531" i="2"/>
  <c r="B532" i="2"/>
  <c r="B533" i="2"/>
  <c r="B534" i="2"/>
  <c r="B535" i="2"/>
  <c r="B536" i="2"/>
  <c r="B537" i="2"/>
  <c r="B538" i="2"/>
  <c r="B539" i="2"/>
  <c r="B540" i="2"/>
  <c r="B541" i="2"/>
  <c r="B542" i="2"/>
  <c r="B543" i="2"/>
  <c r="B544" i="2"/>
  <c r="B546" i="2"/>
  <c r="B547" i="2"/>
  <c r="B548" i="2"/>
  <c r="B549" i="2"/>
  <c r="B550" i="2"/>
  <c r="B551" i="2"/>
  <c r="B552" i="2"/>
  <c r="B553" i="2"/>
  <c r="B554" i="2"/>
  <c r="B555" i="2"/>
  <c r="B556" i="2"/>
  <c r="B557" i="2"/>
  <c r="B558" i="2"/>
  <c r="B559" i="2"/>
  <c r="B560" i="2"/>
  <c r="B561" i="2"/>
  <c r="B563" i="2"/>
  <c r="B564" i="2"/>
  <c r="B565" i="2"/>
  <c r="B566" i="2"/>
  <c r="B567" i="2"/>
  <c r="B568" i="2"/>
  <c r="B569" i="2"/>
  <c r="B570" i="2"/>
  <c r="B571" i="2"/>
  <c r="B572" i="2"/>
  <c r="B573" i="2"/>
  <c r="B574" i="2"/>
  <c r="B576" i="2"/>
  <c r="B577" i="2"/>
  <c r="B578" i="2"/>
  <c r="B579" i="2"/>
  <c r="B580" i="2"/>
  <c r="B581" i="2"/>
  <c r="B582" i="2"/>
  <c r="B583" i="2"/>
  <c r="B584" i="2"/>
  <c r="B585" i="2"/>
  <c r="B586" i="2"/>
  <c r="B588" i="2"/>
  <c r="B589" i="2"/>
  <c r="B590" i="2"/>
  <c r="B591" i="2"/>
  <c r="B592" i="2"/>
  <c r="B593" i="2"/>
  <c r="B594" i="2"/>
  <c r="B595" i="2"/>
  <c r="B596" i="2"/>
  <c r="B597" i="2"/>
  <c r="B598" i="2"/>
  <c r="B599" i="2"/>
  <c r="B600" i="2"/>
  <c r="B601" i="2"/>
  <c r="B602" i="2"/>
  <c r="B603" i="2"/>
  <c r="B604" i="2"/>
  <c r="B605" i="2"/>
  <c r="B606" i="2"/>
  <c r="B607" i="2"/>
  <c r="B609" i="2"/>
  <c r="B610" i="2"/>
  <c r="B611" i="2"/>
  <c r="B612" i="2"/>
  <c r="B613" i="2"/>
  <c r="B614" i="2"/>
  <c r="B615" i="2"/>
  <c r="B616" i="2"/>
  <c r="B617" i="2"/>
  <c r="B618" i="2"/>
  <c r="B619" i="2"/>
  <c r="B620" i="2"/>
  <c r="B621" i="2"/>
  <c r="B623" i="2"/>
  <c r="B624" i="2"/>
  <c r="B625" i="2"/>
  <c r="B626" i="2"/>
  <c r="B627" i="2"/>
  <c r="B628" i="2"/>
  <c r="B629" i="2"/>
  <c r="B630" i="2"/>
  <c r="B631" i="2"/>
  <c r="B632" i="2"/>
  <c r="B633" i="2"/>
  <c r="B634" i="2"/>
  <c r="B635" i="2"/>
  <c r="B636" i="2"/>
  <c r="B638" i="2"/>
  <c r="B639" i="2"/>
  <c r="B640" i="2"/>
  <c r="B641" i="2"/>
  <c r="B642" i="2"/>
  <c r="B643" i="2"/>
  <c r="B644" i="2"/>
  <c r="B645" i="2"/>
  <c r="B646" i="2"/>
  <c r="B647" i="2"/>
  <c r="B648" i="2"/>
  <c r="B649" i="2"/>
  <c r="B650" i="2"/>
  <c r="B651" i="2"/>
  <c r="B653" i="2"/>
  <c r="B654" i="2"/>
  <c r="B655" i="2"/>
  <c r="B656" i="2"/>
  <c r="B657" i="2"/>
  <c r="B658" i="2"/>
  <c r="B659" i="2"/>
  <c r="B660" i="2"/>
  <c r="B661" i="2"/>
  <c r="B662" i="2"/>
  <c r="B663" i="2"/>
  <c r="B664" i="2"/>
  <c r="B665" i="2"/>
  <c r="B666" i="2"/>
  <c r="B667" i="2"/>
  <c r="B669" i="2"/>
  <c r="B670" i="2"/>
  <c r="B671" i="2"/>
  <c r="B672" i="2"/>
  <c r="B673" i="2"/>
  <c r="B674" i="2"/>
  <c r="B675" i="2"/>
  <c r="B676" i="2"/>
  <c r="B677" i="2"/>
  <c r="B678" i="2"/>
  <c r="B679" i="2"/>
  <c r="B680" i="2"/>
  <c r="B681" i="2"/>
  <c r="B683" i="2"/>
  <c r="B684" i="2"/>
  <c r="B685" i="2"/>
  <c r="B686" i="2"/>
  <c r="B687" i="2"/>
  <c r="B688" i="2"/>
  <c r="B689" i="2"/>
  <c r="B690" i="2"/>
  <c r="B691" i="2"/>
  <c r="B692" i="2"/>
  <c r="B693" i="2"/>
  <c r="B694" i="2"/>
  <c r="B695" i="2"/>
  <c r="B697" i="2"/>
  <c r="B698" i="2"/>
  <c r="B699" i="2"/>
  <c r="B700" i="2"/>
  <c r="B701" i="2"/>
  <c r="B702" i="2"/>
  <c r="B703" i="2"/>
  <c r="B704" i="2"/>
  <c r="B705" i="2"/>
  <c r="B706" i="2"/>
  <c r="B707" i="2"/>
  <c r="B708" i="2"/>
  <c r="B709" i="2"/>
  <c r="B711" i="2"/>
  <c r="B712" i="2"/>
  <c r="B713" i="2"/>
  <c r="B714" i="2"/>
  <c r="B715" i="2"/>
  <c r="B716" i="2"/>
  <c r="B717" i="2"/>
  <c r="B718" i="2"/>
  <c r="B719" i="2"/>
  <c r="B720" i="2"/>
  <c r="B721" i="2"/>
  <c r="B722" i="2"/>
  <c r="B723" i="2"/>
  <c r="B725" i="2"/>
  <c r="B726" i="2"/>
  <c r="B727" i="2"/>
  <c r="B728" i="2"/>
  <c r="B729" i="2"/>
  <c r="B730" i="2"/>
  <c r="B731" i="2"/>
  <c r="B732" i="2"/>
  <c r="B733" i="2"/>
  <c r="B734" i="2"/>
  <c r="B735" i="2"/>
  <c r="B736" i="2"/>
  <c r="B737" i="2"/>
  <c r="B739" i="2"/>
  <c r="B740" i="2"/>
  <c r="B741" i="2"/>
  <c r="B742" i="2"/>
  <c r="B743" i="2"/>
  <c r="B744" i="2"/>
  <c r="B745" i="2"/>
  <c r="B746" i="2"/>
  <c r="B747" i="2"/>
  <c r="B748" i="2"/>
  <c r="B749" i="2"/>
  <c r="B750" i="2"/>
  <c r="B752" i="2"/>
  <c r="B753" i="2"/>
  <c r="B754" i="2"/>
  <c r="B755" i="2"/>
  <c r="B756" i="2"/>
  <c r="B757" i="2"/>
  <c r="B758" i="2"/>
  <c r="B759" i="2"/>
  <c r="B760" i="2"/>
  <c r="B761" i="2"/>
  <c r="B762" i="2"/>
  <c r="B763" i="2"/>
  <c r="B764" i="2"/>
  <c r="B765" i="2"/>
  <c r="B766" i="2"/>
  <c r="B767" i="2"/>
  <c r="B768" i="2"/>
  <c r="B770" i="2"/>
  <c r="B771" i="2"/>
  <c r="B772" i="2"/>
  <c r="B773" i="2"/>
  <c r="B774" i="2"/>
  <c r="B775" i="2"/>
  <c r="B776" i="2"/>
  <c r="B778" i="2"/>
  <c r="B779" i="2"/>
  <c r="B780" i="2"/>
  <c r="B781" i="2"/>
  <c r="B782" i="2"/>
  <c r="B783" i="2"/>
  <c r="B784" i="2"/>
  <c r="B785" i="2"/>
  <c r="B786" i="2"/>
  <c r="B787" i="2"/>
  <c r="B788" i="2"/>
  <c r="B790" i="2"/>
  <c r="B791" i="2"/>
  <c r="B792" i="2"/>
  <c r="B793" i="2"/>
  <c r="B794" i="2"/>
  <c r="B795" i="2"/>
  <c r="B796" i="2"/>
  <c r="B797" i="2"/>
  <c r="B798" i="2"/>
  <c r="B799" i="2"/>
  <c r="B800" i="2"/>
  <c r="B801" i="2"/>
  <c r="B802" i="2"/>
  <c r="B803" i="2"/>
  <c r="B804" i="2"/>
  <c r="B805" i="2"/>
  <c r="B806" i="2"/>
  <c r="B807" i="2"/>
  <c r="B809" i="2"/>
  <c r="B810" i="2"/>
  <c r="B811" i="2"/>
  <c r="B812" i="2"/>
  <c r="B813" i="2"/>
  <c r="B814" i="2"/>
  <c r="B815"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5" i="2"/>
  <c r="B946" i="2"/>
  <c r="B947" i="2"/>
  <c r="B948" i="2"/>
  <c r="B949" i="2"/>
  <c r="B950" i="2"/>
  <c r="B951" i="2"/>
  <c r="B952" i="2"/>
  <c r="B953" i="2"/>
  <c r="B954" i="2"/>
  <c r="B956" i="2"/>
  <c r="B957" i="2"/>
  <c r="B958" i="2"/>
  <c r="B959" i="2"/>
  <c r="B960" i="2"/>
  <c r="B961" i="2"/>
  <c r="B962" i="2"/>
  <c r="B963" i="2"/>
  <c r="B964" i="2"/>
  <c r="B965" i="2"/>
  <c r="B966" i="2"/>
  <c r="B967" i="2"/>
  <c r="B968" i="2"/>
  <c r="B969" i="2"/>
  <c r="B970" i="2"/>
  <c r="B971" i="2"/>
  <c r="B972" i="2"/>
  <c r="B973" i="2"/>
  <c r="B975" i="2"/>
  <c r="B976" i="2"/>
  <c r="B977" i="2"/>
  <c r="B978" i="2"/>
  <c r="B979" i="2"/>
  <c r="B980" i="2"/>
  <c r="B981" i="2"/>
  <c r="B982" i="2"/>
  <c r="B983" i="2"/>
  <c r="B984" i="2"/>
  <c r="B985" i="2"/>
  <c r="B986" i="2"/>
  <c r="B987" i="2"/>
  <c r="B988" i="2"/>
  <c r="B989" i="2"/>
  <c r="B990" i="2"/>
  <c r="B991" i="2"/>
  <c r="B992" i="2"/>
  <c r="B994" i="2"/>
  <c r="B995" i="2"/>
  <c r="B996" i="2"/>
  <c r="B997" i="2"/>
  <c r="B998" i="2"/>
  <c r="B999" i="2"/>
  <c r="B1000" i="2"/>
  <c r="B1001" i="2"/>
  <c r="B1002" i="2"/>
  <c r="B1003" i="2"/>
  <c r="B1004" i="2"/>
  <c r="B1006" i="2"/>
  <c r="B1007" i="2"/>
  <c r="B1008" i="2"/>
  <c r="B1009" i="2"/>
  <c r="B1010" i="2"/>
  <c r="B1011" i="2"/>
  <c r="B1012" i="2"/>
  <c r="B1013" i="2"/>
  <c r="B1014" i="2"/>
  <c r="B1015" i="2"/>
  <c r="B1016" i="2"/>
  <c r="B1017" i="2"/>
  <c r="B1019" i="2"/>
  <c r="B1020" i="2"/>
  <c r="B1021" i="2"/>
  <c r="B1022" i="2"/>
  <c r="B1023" i="2"/>
  <c r="B1024" i="2"/>
  <c r="B1025" i="2"/>
  <c r="B1026" i="2"/>
  <c r="B1027" i="2"/>
  <c r="B1028" i="2"/>
  <c r="B1029" i="2"/>
  <c r="B1030" i="2"/>
  <c r="B1031" i="2"/>
  <c r="B1032" i="2"/>
  <c r="B1033" i="2"/>
  <c r="B1034" i="2"/>
  <c r="B1035" i="2"/>
  <c r="B1036" i="2"/>
  <c r="B1037" i="2"/>
  <c r="B1038" i="2"/>
  <c r="B1039" i="2"/>
  <c r="B1041" i="2"/>
  <c r="B1042" i="2"/>
  <c r="B1043" i="2"/>
  <c r="B1044" i="2"/>
  <c r="B1046" i="2"/>
  <c r="B1047" i="2"/>
  <c r="B1048" i="2"/>
  <c r="B1049" i="2"/>
  <c r="B1051" i="2"/>
  <c r="B1052" i="2"/>
  <c r="B1053" i="2"/>
  <c r="B1054" i="2"/>
  <c r="B1055" i="2"/>
  <c r="B1056" i="2"/>
  <c r="B1057" i="2"/>
  <c r="B1058" i="2"/>
  <c r="B1059" i="2"/>
  <c r="B1060" i="2"/>
  <c r="B1061" i="2"/>
  <c r="B1063" i="2"/>
  <c r="B1064" i="2"/>
  <c r="B1065" i="2"/>
  <c r="B1066" i="2"/>
  <c r="B1068" i="2"/>
  <c r="B1069" i="2"/>
  <c r="B1070" i="2"/>
  <c r="B1071" i="2"/>
  <c r="B1072" i="2"/>
  <c r="B1073" i="2"/>
  <c r="B1074" i="2"/>
  <c r="B1075" i="2"/>
  <c r="B1076" i="2"/>
  <c r="B1077" i="2"/>
  <c r="B1078" i="2"/>
  <c r="B1079" i="2"/>
  <c r="B1080" i="2"/>
  <c r="B1081" i="2"/>
  <c r="B1082" i="2"/>
  <c r="B1084" i="2"/>
  <c r="B1085" i="2"/>
  <c r="B1086" i="2"/>
  <c r="B1087" i="2"/>
  <c r="B1088" i="2"/>
  <c r="B1089" i="2"/>
  <c r="B1090" i="2"/>
  <c r="B1092" i="2"/>
  <c r="B1093" i="2"/>
  <c r="B1094" i="2"/>
  <c r="B1095" i="2"/>
  <c r="B1096" i="2"/>
  <c r="B1097" i="2"/>
  <c r="B1098" i="2"/>
  <c r="B1099" i="2"/>
  <c r="B1100" i="2"/>
  <c r="B1101" i="2"/>
  <c r="B1103" i="2"/>
  <c r="B1104" i="2"/>
  <c r="B1105" i="2"/>
  <c r="B1106" i="2"/>
  <c r="B1107" i="2"/>
  <c r="B1108" i="2"/>
  <c r="B1109" i="2"/>
  <c r="B1110" i="2"/>
  <c r="B1111" i="2"/>
  <c r="B1112" i="2"/>
  <c r="B1113" i="2"/>
  <c r="B1114" i="2"/>
  <c r="B1115" i="2"/>
  <c r="B1116" i="2"/>
  <c r="B1117" i="2"/>
  <c r="B1118" i="2"/>
  <c r="B1119" i="2"/>
  <c r="B1121" i="2"/>
  <c r="B1122" i="2"/>
  <c r="B1123" i="2"/>
  <c r="B1124" i="2"/>
  <c r="B1125" i="2"/>
  <c r="B1126" i="2"/>
  <c r="B1127" i="2"/>
  <c r="B1128" i="2"/>
  <c r="B1129" i="2"/>
  <c r="B1130" i="2"/>
  <c r="B1131" i="2"/>
  <c r="B1132" i="2"/>
  <c r="B1133" i="2"/>
  <c r="B1134" i="2"/>
  <c r="B1135" i="2"/>
  <c r="B1136" i="2"/>
  <c r="B1138" i="2"/>
  <c r="B1139" i="2"/>
  <c r="B1140" i="2"/>
  <c r="B1141" i="2"/>
  <c r="B1142" i="2"/>
  <c r="B1143" i="2"/>
  <c r="B1144" i="2"/>
  <c r="B1145" i="2"/>
  <c r="B1146" i="2"/>
  <c r="B1147" i="2"/>
  <c r="B1148" i="2"/>
  <c r="B1149" i="2"/>
  <c r="B1150" i="2"/>
  <c r="B1151" i="2"/>
  <c r="B1152" i="2"/>
  <c r="B1153" i="2"/>
  <c r="B1155" i="2"/>
  <c r="B1156" i="2"/>
  <c r="B1157" i="2"/>
  <c r="B1158" i="2"/>
  <c r="B1159" i="2"/>
  <c r="B1160" i="2"/>
  <c r="B1161" i="2"/>
  <c r="B1162" i="2"/>
  <c r="B1163" i="2"/>
  <c r="B1164" i="2"/>
  <c r="B1165" i="2"/>
  <c r="B1167" i="2"/>
  <c r="B1168" i="2"/>
  <c r="B1169" i="2"/>
  <c r="B1170" i="2"/>
  <c r="B1171" i="2"/>
  <c r="B1172" i="2"/>
  <c r="B1173" i="2"/>
  <c r="B1174" i="2"/>
  <c r="B1175" i="2"/>
  <c r="B1176" i="2"/>
  <c r="B1177" i="2"/>
  <c r="B1178" i="2"/>
  <c r="B1179" i="2"/>
  <c r="B1180" i="2"/>
  <c r="B1182" i="2"/>
  <c r="B1183" i="2"/>
  <c r="B1184" i="2"/>
  <c r="B1185" i="2"/>
  <c r="B1186" i="2"/>
  <c r="B1187" i="2"/>
  <c r="B1188" i="2"/>
  <c r="B1189" i="2"/>
  <c r="B1190" i="2"/>
  <c r="B1191" i="2"/>
  <c r="B1192" i="2"/>
  <c r="B1194" i="2"/>
  <c r="B1195" i="2"/>
  <c r="B1196" i="2"/>
  <c r="B1197" i="2"/>
  <c r="B1198" i="2"/>
  <c r="B1199" i="2"/>
  <c r="B1200" i="2"/>
  <c r="B1201" i="2"/>
  <c r="B1202" i="2"/>
  <c r="B1204" i="2"/>
  <c r="B1205" i="2"/>
  <c r="B1206" i="2"/>
  <c r="B1207" i="2"/>
  <c r="B1208" i="2"/>
  <c r="B1209" i="2"/>
  <c r="B1210" i="2"/>
  <c r="B1212" i="2"/>
  <c r="B1213" i="2"/>
  <c r="B1214" i="2"/>
  <c r="B1215" i="2"/>
  <c r="B1216" i="2"/>
  <c r="B1217" i="2"/>
  <c r="B1218" i="2"/>
  <c r="B1219" i="2"/>
  <c r="B1220" i="2"/>
  <c r="B1221" i="2"/>
  <c r="B1222" i="2"/>
  <c r="B1223" i="2"/>
  <c r="B1224" i="2"/>
  <c r="B1225" i="2"/>
  <c r="B1227" i="2"/>
  <c r="B1228" i="2"/>
  <c r="B1229" i="2"/>
  <c r="B1230" i="2"/>
  <c r="B1231" i="2"/>
  <c r="B1232" i="2"/>
  <c r="B1233" i="2"/>
  <c r="B1234" i="2"/>
  <c r="B1235" i="2"/>
  <c r="B1236" i="2"/>
  <c r="B1237" i="2"/>
  <c r="B1238" i="2"/>
  <c r="B1239" i="2"/>
  <c r="B1240" i="2"/>
  <c r="B1241" i="2"/>
  <c r="B1242" i="2"/>
  <c r="B1243" i="2"/>
  <c r="B1245" i="2"/>
  <c r="B1246" i="2"/>
  <c r="B1247" i="2"/>
  <c r="B1248" i="2"/>
  <c r="B1249" i="2"/>
  <c r="B1250" i="2"/>
  <c r="B1251" i="2"/>
  <c r="B1252" i="2"/>
  <c r="B1253" i="2"/>
  <c r="B1254" i="2"/>
  <c r="B1255" i="2"/>
  <c r="B1256" i="2"/>
  <c r="B1257" i="2"/>
  <c r="B1258" i="2"/>
  <c r="B1259" i="2"/>
  <c r="B1260" i="2"/>
  <c r="B1261" i="2"/>
  <c r="B1262" i="2"/>
  <c r="B1264" i="2"/>
  <c r="B1265" i="2"/>
  <c r="B1266" i="2"/>
  <c r="B1267" i="2"/>
  <c r="B1268" i="2"/>
  <c r="B1269" i="2"/>
  <c r="B1270" i="2"/>
  <c r="B1271" i="2"/>
  <c r="B1272" i="2"/>
  <c r="B1273" i="2"/>
  <c r="B1274" i="2"/>
  <c r="B1275" i="2"/>
  <c r="B1276" i="2"/>
  <c r="B1277" i="2"/>
  <c r="B1278" i="2"/>
  <c r="B1279" i="2"/>
  <c r="B1280" i="2"/>
  <c r="B1281" i="2"/>
  <c r="B1283" i="2"/>
  <c r="B1284" i="2"/>
  <c r="B1285" i="2"/>
  <c r="B1286" i="2"/>
  <c r="B1287" i="2"/>
  <c r="B1288" i="2"/>
  <c r="B1289" i="2"/>
  <c r="B1290" i="2"/>
  <c r="B1291" i="2"/>
  <c r="B1292" i="2"/>
  <c r="B1293" i="2"/>
  <c r="B1294" i="2"/>
  <c r="B1295" i="2"/>
  <c r="B1296" i="2"/>
  <c r="B1297" i="2"/>
  <c r="B1298" i="2"/>
  <c r="B1299" i="2"/>
  <c r="B1300" i="2"/>
  <c r="B1301" i="2"/>
  <c r="B1302" i="2"/>
  <c r="B1303" i="2"/>
  <c r="B1305" i="2"/>
  <c r="B1306" i="2"/>
  <c r="B1307" i="2"/>
  <c r="B1308" i="2"/>
  <c r="B1309" i="2"/>
  <c r="B1310" i="2"/>
  <c r="B1311" i="2"/>
  <c r="B1312" i="2"/>
  <c r="B1313" i="2"/>
  <c r="B1314" i="2"/>
  <c r="B1315" i="2"/>
  <c r="B1317" i="2"/>
  <c r="B1318" i="2"/>
  <c r="B1319" i="2"/>
  <c r="B1320" i="2"/>
  <c r="B1321" i="2"/>
  <c r="B1322" i="2"/>
  <c r="B1323" i="2"/>
  <c r="B1324" i="2"/>
  <c r="B1325" i="2"/>
  <c r="B1326" i="2"/>
  <c r="B1327" i="2"/>
  <c r="B1328" i="2"/>
  <c r="B1329" i="2"/>
  <c r="B1330" i="2"/>
  <c r="B1331" i="2"/>
  <c r="B1332" i="2"/>
  <c r="B1333" i="2"/>
  <c r="B1334" i="2"/>
  <c r="B1335" i="2"/>
  <c r="B1336" i="2"/>
  <c r="B1337" i="2"/>
  <c r="B1339" i="2"/>
  <c r="B1340" i="2"/>
  <c r="B1341" i="2"/>
  <c r="B1342" i="2"/>
  <c r="B1343" i="2"/>
  <c r="B1344" i="2"/>
  <c r="B1345" i="2"/>
  <c r="B1346" i="2"/>
  <c r="B1347" i="2"/>
  <c r="B1348" i="2"/>
  <c r="B1349" i="2"/>
  <c r="B1350" i="2"/>
  <c r="B1351" i="2"/>
  <c r="B1352" i="2"/>
  <c r="B1353" i="2"/>
  <c r="B1354" i="2"/>
  <c r="B1355" i="2"/>
  <c r="B1356" i="2"/>
  <c r="B1357" i="2"/>
  <c r="B1358" i="2"/>
  <c r="B1360" i="2"/>
  <c r="B1361" i="2"/>
  <c r="B1362" i="2"/>
  <c r="B1363" i="2"/>
  <c r="B1364" i="2"/>
  <c r="B1365" i="2"/>
  <c r="B1366" i="2"/>
  <c r="B1367" i="2"/>
  <c r="B1368" i="2"/>
  <c r="B1369" i="2"/>
  <c r="B1370" i="2"/>
  <c r="B1371" i="2"/>
  <c r="B8" i="2"/>
  <c r="O1040" i="2" l="1"/>
  <c r="O250" i="2"/>
  <c r="O328" i="2"/>
  <c r="O284" i="2"/>
  <c r="O258" i="2"/>
  <c r="P1040" i="2"/>
  <c r="O1062" i="2"/>
  <c r="P250" i="2"/>
  <c r="P1062" i="2"/>
  <c r="U6" i="2"/>
  <c r="P316" i="2"/>
  <c r="P307" i="2"/>
  <c r="P272" i="2"/>
  <c r="P237" i="2"/>
  <c r="O160" i="2"/>
  <c r="O291" i="2"/>
  <c r="O60" i="2"/>
  <c r="P514" i="2"/>
  <c r="P497" i="2"/>
  <c r="P437" i="2"/>
  <c r="P284" i="2"/>
  <c r="P258" i="2"/>
  <c r="O316" i="2"/>
  <c r="O307" i="2"/>
  <c r="O272" i="2"/>
  <c r="O237" i="2"/>
  <c r="P291" i="2"/>
  <c r="O7" i="2"/>
  <c r="O20" i="2"/>
  <c r="P20" i="2"/>
  <c r="O38" i="2"/>
  <c r="P38" i="2"/>
  <c r="O70" i="2"/>
  <c r="P70" i="2"/>
  <c r="O92" i="2"/>
  <c r="O83" i="2"/>
  <c r="P92" i="2"/>
  <c r="P83" i="2"/>
  <c r="O97" i="2"/>
  <c r="P97" i="2"/>
  <c r="O106" i="2"/>
  <c r="P106" i="2"/>
  <c r="O119" i="2"/>
  <c r="P119" i="2"/>
  <c r="O132" i="2"/>
  <c r="P132" i="2"/>
  <c r="P167" i="2"/>
  <c r="O167" i="2"/>
  <c r="O174" i="2"/>
  <c r="P174" i="2"/>
  <c r="O185" i="2"/>
  <c r="P185" i="2"/>
  <c r="O196" i="2"/>
  <c r="P196" i="2"/>
  <c r="O211" i="2"/>
  <c r="O205" i="2"/>
  <c r="P205" i="2"/>
  <c r="P211" i="2"/>
  <c r="O218" i="2"/>
  <c r="P218" i="2"/>
  <c r="O225" i="2"/>
  <c r="P225" i="2"/>
  <c r="O231" i="2"/>
  <c r="P231" i="2"/>
  <c r="O340" i="2"/>
  <c r="P340" i="2"/>
  <c r="O365" i="2"/>
  <c r="P365" i="2"/>
  <c r="O1244" i="2"/>
  <c r="O1166" i="2"/>
  <c r="O1018" i="2"/>
  <c r="O777" i="2"/>
  <c r="O751" i="2"/>
  <c r="O682" i="2"/>
  <c r="O622" i="2"/>
  <c r="O562" i="2"/>
  <c r="O545" i="2"/>
  <c r="O485" i="2"/>
  <c r="O468" i="2"/>
  <c r="O417" i="2"/>
  <c r="O400" i="2"/>
  <c r="P530" i="2"/>
  <c r="O587" i="2"/>
  <c r="P562" i="2"/>
  <c r="P545" i="2"/>
  <c r="P485" i="2"/>
  <c r="P468" i="2"/>
  <c r="P417" i="2"/>
  <c r="P400" i="2"/>
  <c r="O575" i="2"/>
  <c r="O1083" i="2"/>
  <c r="O608" i="2"/>
  <c r="O514" i="2"/>
  <c r="O497" i="2"/>
  <c r="O454" i="2"/>
  <c r="O437" i="2"/>
  <c r="O530" i="2"/>
  <c r="P575" i="2"/>
  <c r="P622" i="2"/>
  <c r="O710" i="2"/>
  <c r="P738" i="2"/>
  <c r="P1083" i="2"/>
  <c r="P608" i="2"/>
  <c r="O1050" i="2"/>
  <c r="O808" i="2"/>
  <c r="O696" i="2"/>
  <c r="P724" i="2"/>
  <c r="O738" i="2"/>
  <c r="O652" i="2"/>
  <c r="P637" i="2"/>
  <c r="O789" i="2"/>
  <c r="O668" i="2"/>
  <c r="P808" i="2"/>
  <c r="P696" i="2"/>
  <c r="O769" i="2"/>
  <c r="P789" i="2"/>
  <c r="P668" i="2"/>
  <c r="P1091" i="2"/>
  <c r="P710" i="2"/>
  <c r="O724" i="2"/>
  <c r="O637" i="2"/>
  <c r="P1018" i="2"/>
  <c r="P682" i="2"/>
  <c r="O816" i="2"/>
  <c r="O944" i="2"/>
  <c r="P944" i="2"/>
  <c r="O955" i="2"/>
  <c r="P955" i="2"/>
  <c r="O974" i="2"/>
  <c r="P974" i="2"/>
  <c r="O993" i="2"/>
  <c r="P993" i="2"/>
  <c r="O1005" i="2"/>
  <c r="P1005" i="2"/>
  <c r="P1045" i="2"/>
  <c r="O1045" i="2"/>
  <c r="P1067" i="2"/>
  <c r="O1067" i="2"/>
  <c r="O1226" i="2"/>
  <c r="P1193" i="2"/>
  <c r="P1166" i="2"/>
  <c r="O1359" i="2"/>
  <c r="O1154" i="2"/>
  <c r="O1137" i="2"/>
  <c r="O1120" i="2"/>
  <c r="O1282" i="2"/>
  <c r="O1102" i="2"/>
  <c r="P1359" i="2"/>
  <c r="P1154" i="2"/>
  <c r="P1137" i="2"/>
  <c r="P1120" i="2"/>
  <c r="O1091" i="2"/>
  <c r="O1193" i="2"/>
  <c r="O1181" i="2"/>
  <c r="P1181" i="2"/>
  <c r="O1203" i="2"/>
  <c r="P1203" i="2"/>
  <c r="P1211" i="2"/>
  <c r="O1211" i="2"/>
  <c r="O1263" i="2"/>
  <c r="P1263" i="2"/>
  <c r="O1316" i="2"/>
  <c r="P1316" i="2"/>
  <c r="O1338" i="2"/>
  <c r="P1338" i="2"/>
  <c r="AK1372" i="2"/>
  <c r="AO1091" i="2" l="1"/>
  <c r="AO1181" i="2"/>
  <c r="AO196" i="2"/>
  <c r="AO132" i="2"/>
  <c r="AO20" i="2"/>
  <c r="AO1316" i="2"/>
  <c r="AO225" i="2"/>
  <c r="AO205" i="2"/>
  <c r="AO83" i="2"/>
  <c r="AO1062" i="2"/>
  <c r="AO993" i="2"/>
  <c r="AO789" i="2"/>
  <c r="AO955" i="2"/>
  <c r="AO1263" i="2"/>
  <c r="AO1120" i="2"/>
  <c r="AO340" i="2"/>
  <c r="AO174" i="2"/>
  <c r="AO106" i="2"/>
  <c r="AO70" i="2"/>
  <c r="AO1203" i="2"/>
  <c r="AO1045" i="2"/>
  <c r="AO231" i="2"/>
  <c r="AO211" i="2"/>
  <c r="AO97" i="2"/>
  <c r="AO1359" i="2"/>
  <c r="AO272" i="2"/>
  <c r="AO284" i="2"/>
  <c r="AO1005" i="2"/>
  <c r="AO944" i="2"/>
  <c r="AO696" i="2"/>
  <c r="AO724" i="2"/>
  <c r="AO808" i="2"/>
  <c r="AO365" i="2"/>
  <c r="AO218" i="2"/>
  <c r="AO185" i="2"/>
  <c r="AO92" i="2"/>
  <c r="AO1040" i="2"/>
  <c r="T12" i="3"/>
  <c r="V10" i="3"/>
  <c r="V7" i="3"/>
  <c r="T6" i="3"/>
  <c r="V5" i="3"/>
  <c r="V3" i="3"/>
  <c r="N9" i="2" l="1"/>
  <c r="P9" i="2" s="1"/>
  <c r="N388" i="22"/>
  <c r="P388" i="22" s="1"/>
  <c r="N388" i="21"/>
  <c r="P388" i="21" s="1"/>
  <c r="O10" i="19"/>
  <c r="Q10" i="19" s="1"/>
  <c r="N10" i="18"/>
  <c r="P10" i="18" s="1"/>
  <c r="N778" i="2"/>
  <c r="P778" i="2" s="1"/>
  <c r="P777" i="2" s="1"/>
  <c r="AO777" i="2" s="1"/>
  <c r="N9" i="22"/>
  <c r="P9" i="22" s="1"/>
  <c r="N9" i="21"/>
  <c r="P9" i="21" s="1"/>
  <c r="N779" i="18"/>
  <c r="P779" i="18" s="1"/>
  <c r="P778" i="18" s="1"/>
  <c r="AO778" i="18" s="1"/>
  <c r="O781" i="19"/>
  <c r="Q781" i="19" s="1"/>
  <c r="Q780" i="19" s="1"/>
  <c r="AP780" i="19" s="1"/>
  <c r="N1136" i="22"/>
  <c r="P1136" i="22" s="1"/>
  <c r="N854" i="22"/>
  <c r="P854" i="22" s="1"/>
  <c r="P853" i="22" s="1"/>
  <c r="AP853" i="22" s="1"/>
  <c r="N525" i="22"/>
  <c r="P525" i="22" s="1"/>
  <c r="P524" i="22" s="1"/>
  <c r="AP524" i="22" s="1"/>
  <c r="N483" i="22"/>
  <c r="P483" i="22" s="1"/>
  <c r="P482" i="22" s="1"/>
  <c r="N387" i="22"/>
  <c r="P387" i="22" s="1"/>
  <c r="N254" i="22"/>
  <c r="P254" i="22" s="1"/>
  <c r="N1186" i="22"/>
  <c r="P1186" i="22" s="1"/>
  <c r="N1118" i="22"/>
  <c r="P1118" i="22" s="1"/>
  <c r="P1117" i="22" s="1"/>
  <c r="AP1117" i="22" s="1"/>
  <c r="N842" i="22"/>
  <c r="P842" i="22" s="1"/>
  <c r="P841" i="22" s="1"/>
  <c r="AP841" i="22" s="1"/>
  <c r="N170" i="22"/>
  <c r="P170" i="22" s="1"/>
  <c r="N1085" i="22"/>
  <c r="P1085" i="22" s="1"/>
  <c r="N1155" i="22"/>
  <c r="P1155" i="22" s="1"/>
  <c r="P1154" i="22" s="1"/>
  <c r="AP1154" i="22" s="1"/>
  <c r="N640" i="22"/>
  <c r="P640" i="22" s="1"/>
  <c r="N272" i="22"/>
  <c r="P272" i="22" s="1"/>
  <c r="N147" i="22"/>
  <c r="P147" i="22" s="1"/>
  <c r="P146" i="22" s="1"/>
  <c r="N641" i="22"/>
  <c r="P641" i="22" s="1"/>
  <c r="N525" i="21"/>
  <c r="P525" i="21" s="1"/>
  <c r="P524" i="21" s="1"/>
  <c r="AP524" i="21" s="1"/>
  <c r="N640" i="21"/>
  <c r="P640" i="21" s="1"/>
  <c r="N483" i="21"/>
  <c r="P483" i="21" s="1"/>
  <c r="P482" i="21" s="1"/>
  <c r="AP482" i="21" s="1"/>
  <c r="N254" i="21"/>
  <c r="P254" i="21" s="1"/>
  <c r="P253" i="21" s="1"/>
  <c r="AP253" i="21" s="1"/>
  <c r="N641" i="21"/>
  <c r="P641" i="21" s="1"/>
  <c r="N1147" i="21"/>
  <c r="P1147" i="21" s="1"/>
  <c r="P1146" i="21" s="1"/>
  <c r="AP1146" i="21" s="1"/>
  <c r="N1077" i="21"/>
  <c r="P1077" i="21" s="1"/>
  <c r="P1076" i="21" s="1"/>
  <c r="AP1076" i="21" s="1"/>
  <c r="N854" i="21"/>
  <c r="P854" i="21" s="1"/>
  <c r="P853" i="21" s="1"/>
  <c r="AP853" i="21" s="1"/>
  <c r="N842" i="21"/>
  <c r="P842" i="21" s="1"/>
  <c r="P841" i="21" s="1"/>
  <c r="AP841" i="21" s="1"/>
  <c r="N147" i="21"/>
  <c r="P147" i="21" s="1"/>
  <c r="P146" i="21" s="1"/>
  <c r="AP146" i="21" s="1"/>
  <c r="N387" i="21"/>
  <c r="P387" i="21" s="1"/>
  <c r="N1128" i="21"/>
  <c r="P1128" i="21" s="1"/>
  <c r="P1127" i="21" s="1"/>
  <c r="AP1127" i="21" s="1"/>
  <c r="N170" i="21"/>
  <c r="P170" i="21" s="1"/>
  <c r="P169" i="21" s="1"/>
  <c r="AP169" i="21" s="1"/>
  <c r="N1178" i="21"/>
  <c r="P1178" i="21" s="1"/>
  <c r="P1177" i="21" s="1"/>
  <c r="AP1177" i="21" s="1"/>
  <c r="N1110" i="21"/>
  <c r="P1110" i="21" s="1"/>
  <c r="P1109" i="21" s="1"/>
  <c r="AP1109" i="21" s="1"/>
  <c r="N272" i="21"/>
  <c r="P272" i="21" s="1"/>
  <c r="P271" i="21" s="1"/>
  <c r="AP271" i="21" s="1"/>
  <c r="O591" i="19"/>
  <c r="Q591" i="19" s="1"/>
  <c r="Q590" i="19" s="1"/>
  <c r="N1246" i="18"/>
  <c r="P1246" i="18" s="1"/>
  <c r="P1245" i="18" s="1"/>
  <c r="AO1245" i="18" s="1"/>
  <c r="N1228" i="18"/>
  <c r="P1228" i="18" s="1"/>
  <c r="P1227" i="18" s="1"/>
  <c r="AO1227" i="18" s="1"/>
  <c r="N654" i="18"/>
  <c r="P654" i="18" s="1"/>
  <c r="P653" i="18" s="1"/>
  <c r="AO653" i="18" s="1"/>
  <c r="N162" i="18"/>
  <c r="P162" i="18" s="1"/>
  <c r="P161" i="18" s="1"/>
  <c r="AO161" i="18" s="1"/>
  <c r="O1255" i="19"/>
  <c r="Q1255" i="19" s="1"/>
  <c r="Q1254" i="19" s="1"/>
  <c r="AP1254" i="19" s="1"/>
  <c r="O9" i="19"/>
  <c r="Q9" i="19" s="1"/>
  <c r="O1315" i="19"/>
  <c r="Q1315" i="19" s="1"/>
  <c r="Q1314" i="19" s="1"/>
  <c r="AP1314" i="19" s="1"/>
  <c r="O1113" i="19"/>
  <c r="Q1113" i="19" s="1"/>
  <c r="Q1112" i="19" s="1"/>
  <c r="AP1112" i="19" s="1"/>
  <c r="O755" i="19"/>
  <c r="Q755" i="19" s="1"/>
  <c r="Q754" i="19" s="1"/>
  <c r="AP754" i="19" s="1"/>
  <c r="N818" i="18"/>
  <c r="P818" i="18" s="1"/>
  <c r="O1237" i="19"/>
  <c r="Q1237" i="19" s="1"/>
  <c r="Q1236" i="19" s="1"/>
  <c r="AP1236" i="19" s="1"/>
  <c r="N1284" i="18"/>
  <c r="P1284" i="18" s="1"/>
  <c r="P1283" i="18" s="1"/>
  <c r="AO1283" i="18" s="1"/>
  <c r="N1104" i="18"/>
  <c r="P1104" i="18" s="1"/>
  <c r="P1103" i="18" s="1"/>
  <c r="AO1103" i="18" s="1"/>
  <c r="N771" i="18"/>
  <c r="P771" i="18" s="1"/>
  <c r="P770" i="18" s="1"/>
  <c r="AO770" i="18" s="1"/>
  <c r="N589" i="18"/>
  <c r="P589" i="18" s="1"/>
  <c r="P588" i="18" s="1"/>
  <c r="N9" i="18"/>
  <c r="P9" i="18" s="1"/>
  <c r="O656" i="19"/>
  <c r="Q656" i="19" s="1"/>
  <c r="Q655" i="19" s="1"/>
  <c r="AP655" i="19" s="1"/>
  <c r="N1052" i="18"/>
  <c r="P1052" i="18" s="1"/>
  <c r="P1051" i="18" s="1"/>
  <c r="AO1051" i="18" s="1"/>
  <c r="N819" i="18"/>
  <c r="P819" i="18" s="1"/>
  <c r="O820" i="19"/>
  <c r="Q820" i="19" s="1"/>
  <c r="O773" i="19"/>
  <c r="Q773" i="19" s="1"/>
  <c r="Q772" i="19" s="1"/>
  <c r="AP772" i="19" s="1"/>
  <c r="O331" i="19"/>
  <c r="Q331" i="19" s="1"/>
  <c r="Q330" i="19" s="1"/>
  <c r="AP330" i="19" s="1"/>
  <c r="O163" i="19"/>
  <c r="Q163" i="19" s="1"/>
  <c r="Q162" i="19" s="1"/>
  <c r="AP162" i="19" s="1"/>
  <c r="N1306" i="18"/>
  <c r="P1306" i="18" s="1"/>
  <c r="P1305" i="18" s="1"/>
  <c r="AO1305" i="18" s="1"/>
  <c r="N330" i="18"/>
  <c r="P330" i="18" s="1"/>
  <c r="P329" i="18" s="1"/>
  <c r="AO329" i="18" s="1"/>
  <c r="N62" i="18"/>
  <c r="P62" i="18" s="1"/>
  <c r="P61" i="18" s="1"/>
  <c r="AO61" i="18" s="1"/>
  <c r="O1293" i="19"/>
  <c r="Q1293" i="19" s="1"/>
  <c r="Q1292" i="19" s="1"/>
  <c r="AP1292" i="19" s="1"/>
  <c r="O1058" i="19"/>
  <c r="Q1058" i="19" s="1"/>
  <c r="Q1057" i="19" s="1"/>
  <c r="AP1057" i="19" s="1"/>
  <c r="O821" i="19"/>
  <c r="Q821" i="19" s="1"/>
  <c r="O62" i="19"/>
  <c r="Q62" i="19" s="1"/>
  <c r="Q61" i="19" s="1"/>
  <c r="AP61" i="19" s="1"/>
  <c r="N753" i="18"/>
  <c r="P753" i="18" s="1"/>
  <c r="P752" i="18" s="1"/>
  <c r="AO752" i="18" s="1"/>
  <c r="N455" i="2"/>
  <c r="P455" i="2" s="1"/>
  <c r="P454" i="2" s="1"/>
  <c r="N21" i="22"/>
  <c r="P21" i="22" s="1"/>
  <c r="N21" i="21"/>
  <c r="P21" i="21" s="1"/>
  <c r="P20" i="21" s="1"/>
  <c r="AP20" i="21" s="1"/>
  <c r="N456" i="18"/>
  <c r="P456" i="18" s="1"/>
  <c r="P455" i="18" s="1"/>
  <c r="AO455" i="18" s="1"/>
  <c r="O458" i="19"/>
  <c r="Q458" i="19" s="1"/>
  <c r="Q457" i="19" s="1"/>
  <c r="AP457" i="19" s="1"/>
  <c r="AK817" i="2"/>
  <c r="AL817" i="2" s="1"/>
  <c r="AL816" i="2" s="1"/>
  <c r="AK401" i="2"/>
  <c r="AL401" i="2" s="1"/>
  <c r="AL400" i="2" s="1"/>
  <c r="AK1068" i="2"/>
  <c r="AL1068" i="2" s="1"/>
  <c r="AL1067" i="2" s="1"/>
  <c r="AO1067" i="2" s="1"/>
  <c r="AK329" i="2"/>
  <c r="AL329" i="2" s="1"/>
  <c r="AL328" i="2" s="1"/>
  <c r="AK308" i="2"/>
  <c r="AL308" i="2" s="1"/>
  <c r="AL307" i="2" s="1"/>
  <c r="AO307" i="2" s="1"/>
  <c r="AK317" i="2"/>
  <c r="AL317" i="2" s="1"/>
  <c r="AL316" i="2" s="1"/>
  <c r="AO316" i="2" s="1"/>
  <c r="AK770" i="2"/>
  <c r="AL770" i="2" s="1"/>
  <c r="AL769" i="2" s="1"/>
  <c r="AK259" i="2"/>
  <c r="AL259" i="2" s="1"/>
  <c r="AL258" i="2" s="1"/>
  <c r="AO258" i="2" s="1"/>
  <c r="AK251" i="2"/>
  <c r="AL251" i="2" s="1"/>
  <c r="AL250" i="2" s="1"/>
  <c r="AO250" i="2" s="1"/>
  <c r="AK576" i="2"/>
  <c r="AL576" i="2" s="1"/>
  <c r="AL575" i="2" s="1"/>
  <c r="AO575" i="2" s="1"/>
  <c r="AK653" i="2"/>
  <c r="AL653" i="2" s="1"/>
  <c r="AL652" i="2" s="1"/>
  <c r="AK739" i="2"/>
  <c r="AL739" i="2" s="1"/>
  <c r="AL738" i="2" s="1"/>
  <c r="AK1103" i="2"/>
  <c r="AL1103" i="2" s="1"/>
  <c r="AL1102" i="2" s="1"/>
  <c r="AK1283" i="2"/>
  <c r="AL1283" i="2" s="1"/>
  <c r="AL1282" i="2" s="1"/>
  <c r="AK1138" i="2"/>
  <c r="AL1138" i="2" s="1"/>
  <c r="AL1137" i="2" s="1"/>
  <c r="AK1155" i="2"/>
  <c r="AL1155" i="2" s="1"/>
  <c r="AL1154" i="2" s="1"/>
  <c r="AO1154" i="2" s="1"/>
  <c r="AK498" i="2"/>
  <c r="AL498" i="2" s="1"/>
  <c r="AL497" i="2" s="1"/>
  <c r="AO497" i="2" s="1"/>
  <c r="AK638" i="2"/>
  <c r="AL638" i="2" s="1"/>
  <c r="AL637" i="2" s="1"/>
  <c r="AO637" i="2" s="1"/>
  <c r="AK669" i="2"/>
  <c r="AL669" i="2" s="1"/>
  <c r="AL668" i="2" s="1"/>
  <c r="AO668" i="2" s="1"/>
  <c r="AK588" i="2"/>
  <c r="AL588" i="2" s="1"/>
  <c r="AL587" i="2" s="1"/>
  <c r="AK238" i="2"/>
  <c r="AL238" i="2" s="1"/>
  <c r="AL237" i="2" s="1"/>
  <c r="AO237" i="2" s="1"/>
  <c r="AK418" i="2"/>
  <c r="AL418" i="2" s="1"/>
  <c r="AL417" i="2" s="1"/>
  <c r="AO417" i="2" s="1"/>
  <c r="AK469" i="2"/>
  <c r="AL469" i="2" s="1"/>
  <c r="AL468" i="2" s="1"/>
  <c r="AO468" i="2" s="1"/>
  <c r="AK486" i="2"/>
  <c r="AL486" i="2" s="1"/>
  <c r="AL485" i="2" s="1"/>
  <c r="AO485" i="2" s="1"/>
  <c r="AK546" i="2"/>
  <c r="AL546" i="2" s="1"/>
  <c r="AL545" i="2" s="1"/>
  <c r="AO545" i="2" s="1"/>
  <c r="AK563" i="2"/>
  <c r="AL563" i="2" s="1"/>
  <c r="AL562" i="2" s="1"/>
  <c r="AO562" i="2" s="1"/>
  <c r="AK623" i="2"/>
  <c r="AL623" i="2" s="1"/>
  <c r="AL622" i="2" s="1"/>
  <c r="AK752" i="2"/>
  <c r="AL752" i="2" s="1"/>
  <c r="AL751" i="2" s="1"/>
  <c r="AK1167" i="2"/>
  <c r="AL1167" i="2" s="1"/>
  <c r="AL1166" i="2" s="1"/>
  <c r="AO1166" i="2" s="1"/>
  <c r="AK1245" i="2"/>
  <c r="AL1245" i="2" s="1"/>
  <c r="AL1244" i="2" s="1"/>
  <c r="AK515" i="2"/>
  <c r="AL515" i="2" s="1"/>
  <c r="AL514" i="2" s="1"/>
  <c r="AO514" i="2" s="1"/>
  <c r="AK292" i="2"/>
  <c r="AL292" i="2" s="1"/>
  <c r="AL291" i="2" s="1"/>
  <c r="AK1194" i="2"/>
  <c r="AL1194" i="2" s="1"/>
  <c r="AL1193" i="2" s="1"/>
  <c r="AO1193" i="2" s="1"/>
  <c r="AK1212" i="2"/>
  <c r="AL1212" i="2" s="1"/>
  <c r="AL1211" i="2" s="1"/>
  <c r="AO1211" i="2" s="1"/>
  <c r="AK609" i="2"/>
  <c r="AL609" i="2" s="1"/>
  <c r="AL608" i="2" s="1"/>
  <c r="AO608" i="2" s="1"/>
  <c r="AK531" i="2"/>
  <c r="AL531" i="2" s="1"/>
  <c r="AL530" i="2" s="1"/>
  <c r="AO530" i="2" s="1"/>
  <c r="AK711" i="2"/>
  <c r="AL711" i="2" s="1"/>
  <c r="AL710" i="2" s="1"/>
  <c r="AO710" i="2" s="1"/>
  <c r="AK455" i="2"/>
  <c r="AL455" i="2" s="1"/>
  <c r="AL454" i="2" s="1"/>
  <c r="AK1084" i="2"/>
  <c r="AL1084" i="2" s="1"/>
  <c r="AL1083" i="2" s="1"/>
  <c r="AO1083" i="2" s="1"/>
  <c r="AK8" i="2"/>
  <c r="AL8" i="2" s="1"/>
  <c r="N1245" i="2"/>
  <c r="P1245" i="2" s="1"/>
  <c r="P1244" i="2" s="1"/>
  <c r="N329" i="2"/>
  <c r="P329" i="2" s="1"/>
  <c r="P328" i="2" s="1"/>
  <c r="N653" i="2"/>
  <c r="P653" i="2" s="1"/>
  <c r="P652" i="2" s="1"/>
  <c r="N817" i="2"/>
  <c r="P817" i="2" s="1"/>
  <c r="N1103" i="2"/>
  <c r="P1103" i="2" s="1"/>
  <c r="P1102" i="2" s="1"/>
  <c r="N1283" i="2"/>
  <c r="P1283" i="2" s="1"/>
  <c r="P1282" i="2" s="1"/>
  <c r="N161" i="2"/>
  <c r="P161" i="2" s="1"/>
  <c r="P160" i="2" s="1"/>
  <c r="AO160" i="2" s="1"/>
  <c r="N818" i="2"/>
  <c r="P818" i="2" s="1"/>
  <c r="N1051" i="2"/>
  <c r="P1051" i="2" s="1"/>
  <c r="P1050" i="2" s="1"/>
  <c r="AO1050" i="2" s="1"/>
  <c r="N752" i="2"/>
  <c r="P752" i="2" s="1"/>
  <c r="P751" i="2" s="1"/>
  <c r="N588" i="2"/>
  <c r="P588" i="2" s="1"/>
  <c r="P587" i="2" s="1"/>
  <c r="N1227" i="2"/>
  <c r="P1227" i="2" s="1"/>
  <c r="P1226" i="2" s="1"/>
  <c r="N61" i="2"/>
  <c r="P61" i="2" s="1"/>
  <c r="P60" i="2" s="1"/>
  <c r="AO60" i="2" s="1"/>
  <c r="N770" i="2"/>
  <c r="P770" i="2" s="1"/>
  <c r="P769" i="2" s="1"/>
  <c r="N1305" i="2"/>
  <c r="N8" i="2"/>
  <c r="P8" i="2" s="1"/>
  <c r="P7" i="2" s="1"/>
  <c r="X1349" i="2"/>
  <c r="L1305" i="2"/>
  <c r="L1304" i="2" s="1"/>
  <c r="L6" i="2" s="1"/>
  <c r="X1301" i="2"/>
  <c r="X1241" i="2"/>
  <c r="X1147" i="2"/>
  <c r="X1107" i="2"/>
  <c r="AA1107" i="2" s="1"/>
  <c r="X1105" i="2"/>
  <c r="X1028" i="2"/>
  <c r="X1027" i="2"/>
  <c r="AA1027" i="2" s="1"/>
  <c r="X1022" i="2"/>
  <c r="AA1022" i="2" s="1"/>
  <c r="X1021" i="2"/>
  <c r="X991" i="2"/>
  <c r="AA991" i="2" s="1"/>
  <c r="X990" i="2"/>
  <c r="X972" i="2"/>
  <c r="X955" i="2" s="1"/>
  <c r="X939" i="2"/>
  <c r="AA939" i="2" s="1"/>
  <c r="X864" i="2"/>
  <c r="AA864" i="2" s="1"/>
  <c r="X831" i="2"/>
  <c r="AA831" i="2" s="1"/>
  <c r="X826" i="2"/>
  <c r="AA826" i="2" s="1"/>
  <c r="X825" i="2"/>
  <c r="X763" i="2"/>
  <c r="AA763" i="2" s="1"/>
  <c r="X756" i="2"/>
  <c r="X746" i="2"/>
  <c r="X689" i="2"/>
  <c r="X623" i="2"/>
  <c r="X448" i="2"/>
  <c r="X412" i="2"/>
  <c r="X334" i="2"/>
  <c r="X301" i="2"/>
  <c r="X169" i="2"/>
  <c r="X127" i="2"/>
  <c r="AA127" i="2" s="1"/>
  <c r="X125" i="2"/>
  <c r="AA125" i="2" s="1"/>
  <c r="X122" i="2"/>
  <c r="AA122" i="2" s="1"/>
  <c r="X120" i="2"/>
  <c r="X51" i="2"/>
  <c r="AA51" i="2" s="1"/>
  <c r="X41" i="2"/>
  <c r="P271" i="22" l="1"/>
  <c r="P253" i="22"/>
  <c r="AP482" i="22"/>
  <c r="P20" i="22"/>
  <c r="P169" i="22"/>
  <c r="P1084" i="22"/>
  <c r="P1135" i="22"/>
  <c r="AP146" i="22"/>
  <c r="P1185" i="22"/>
  <c r="P639" i="22"/>
  <c r="P386" i="22"/>
  <c r="P8" i="22"/>
  <c r="AP8" i="22" s="1"/>
  <c r="AO454" i="2"/>
  <c r="P386" i="21"/>
  <c r="AP386" i="21" s="1"/>
  <c r="Q819" i="19"/>
  <c r="AP819" i="19" s="1"/>
  <c r="P8" i="21"/>
  <c r="AP8" i="21" s="1"/>
  <c r="P7" i="21"/>
  <c r="P817" i="18"/>
  <c r="AO817" i="18" s="1"/>
  <c r="P639" i="21"/>
  <c r="AP639" i="21" s="1"/>
  <c r="P8" i="18"/>
  <c r="AO8" i="18" s="1"/>
  <c r="P7" i="18"/>
  <c r="Q8" i="19"/>
  <c r="AP8" i="19" s="1"/>
  <c r="Q7" i="19"/>
  <c r="AO652" i="2"/>
  <c r="P816" i="2"/>
  <c r="AO769" i="2"/>
  <c r="AO1244" i="2"/>
  <c r="AL7" i="2"/>
  <c r="AO7" i="2" s="1"/>
  <c r="AL6" i="2"/>
  <c r="AA623" i="2"/>
  <c r="AA622" i="2" s="1"/>
  <c r="AO622" i="2" s="1"/>
  <c r="X622" i="2"/>
  <c r="AA689" i="2"/>
  <c r="AA682" i="2" s="1"/>
  <c r="AO682" i="2" s="1"/>
  <c r="X682" i="2"/>
  <c r="AA1105" i="2"/>
  <c r="AA1102" i="2" s="1"/>
  <c r="AO1102" i="2" s="1"/>
  <c r="X1102" i="2"/>
  <c r="AA746" i="2"/>
  <c r="AA738" i="2" s="1"/>
  <c r="AO738" i="2" s="1"/>
  <c r="X738" i="2"/>
  <c r="AA169" i="2"/>
  <c r="AA167" i="2" s="1"/>
  <c r="AO167" i="2" s="1"/>
  <c r="X167" i="2"/>
  <c r="AA756" i="2"/>
  <c r="AA751" i="2" s="1"/>
  <c r="AO751" i="2" s="1"/>
  <c r="X751" i="2"/>
  <c r="AA990" i="2"/>
  <c r="AA974" i="2" s="1"/>
  <c r="AO974" i="2" s="1"/>
  <c r="X974" i="2"/>
  <c r="AA1147" i="2"/>
  <c r="AA1137" i="2" s="1"/>
  <c r="AO1137" i="2" s="1"/>
  <c r="X1137" i="2"/>
  <c r="AA1241" i="2"/>
  <c r="AA1226" i="2" s="1"/>
  <c r="AO1226" i="2" s="1"/>
  <c r="X1226" i="2"/>
  <c r="AA301" i="2"/>
  <c r="AA291" i="2" s="1"/>
  <c r="AO291" i="2" s="1"/>
  <c r="X291" i="2"/>
  <c r="AA41" i="2"/>
  <c r="AA38" i="2" s="1"/>
  <c r="AO38" i="2" s="1"/>
  <c r="X38" i="2"/>
  <c r="AA334" i="2"/>
  <c r="AA328" i="2" s="1"/>
  <c r="AO328" i="2" s="1"/>
  <c r="X328" i="2"/>
  <c r="AA825" i="2"/>
  <c r="AA816" i="2" s="1"/>
  <c r="X816" i="2"/>
  <c r="AA1021" i="2"/>
  <c r="AA1018" i="2" s="1"/>
  <c r="AO1018" i="2" s="1"/>
  <c r="X1018" i="2"/>
  <c r="AA1301" i="2"/>
  <c r="AA1282" i="2" s="1"/>
  <c r="AO1282" i="2" s="1"/>
  <c r="X1282" i="2"/>
  <c r="AA412" i="2"/>
  <c r="AA400" i="2" s="1"/>
  <c r="AO400" i="2" s="1"/>
  <c r="X400" i="2"/>
  <c r="AA120" i="2"/>
  <c r="AA119" i="2" s="1"/>
  <c r="AO119" i="2" s="1"/>
  <c r="X119" i="2"/>
  <c r="AA448" i="2"/>
  <c r="AA437" i="2" s="1"/>
  <c r="AO437" i="2" s="1"/>
  <c r="X437" i="2"/>
  <c r="AA1349" i="2"/>
  <c r="AA1338" i="2" s="1"/>
  <c r="AO1338" i="2" s="1"/>
  <c r="X1338" i="2"/>
  <c r="O1305" i="2"/>
  <c r="O1304" i="2" s="1"/>
  <c r="P1305" i="2"/>
  <c r="P1304" i="2" s="1"/>
  <c r="P6" i="2" s="1"/>
  <c r="P7" i="22" l="1"/>
  <c r="B10" i="13" s="1"/>
  <c r="AP386" i="22"/>
  <c r="AP1084" i="22"/>
  <c r="AP271" i="22"/>
  <c r="AP639" i="22"/>
  <c r="AP253" i="22"/>
  <c r="AP1185" i="22"/>
  <c r="AP169" i="22"/>
  <c r="AP20" i="22"/>
  <c r="AP7" i="22" s="1"/>
  <c r="AP1135" i="22"/>
  <c r="AP7" i="21"/>
  <c r="AO816" i="2"/>
  <c r="O6" i="2"/>
  <c r="AO1304" i="2"/>
  <c r="X6" i="2"/>
  <c r="Z596" i="2"/>
  <c r="AA596" i="2" s="1"/>
  <c r="AA587" i="2" s="1"/>
  <c r="AA599" i="19"/>
  <c r="AB599" i="19" s="1"/>
  <c r="AB590" i="19" s="1"/>
  <c r="Z597" i="18"/>
  <c r="AA597" i="18" s="1"/>
  <c r="AA588" i="18" s="1"/>
  <c r="B9" i="13" l="1"/>
  <c r="AO588" i="18"/>
  <c r="AO7" i="18" s="1"/>
  <c r="AA7" i="18"/>
  <c r="AO587" i="2"/>
  <c r="AO6" i="2" s="1"/>
  <c r="AA6" i="2"/>
  <c r="B4" i="13" s="1"/>
  <c r="AB7" i="19"/>
  <c r="AP590" i="19"/>
  <c r="AP7" i="19" s="1"/>
  <c r="B3" i="13" l="1"/>
  <c r="B54" i="13" s="1"/>
  <c r="H9" i="13"/>
  <c r="C3" i="13" l="1"/>
  <c r="B51" i="13"/>
  <c r="B45" i="13" s="1"/>
  <c r="C42" i="13"/>
  <c r="D47" i="13" l="1"/>
  <c r="B48" i="13"/>
  <c r="B42" i="13" s="1"/>
  <c r="E3" i="13" s="1"/>
  <c r="H3" i="13" l="1"/>
  <c r="F3" i="13"/>
  <c r="H4" i="13" a="1"/>
  <c r="H4" i="13" l="1"/>
</calcChain>
</file>

<file path=xl/comments1.xml><?xml version="1.0" encoding="utf-8"?>
<comments xmlns="http://schemas.openxmlformats.org/spreadsheetml/2006/main">
  <authors>
    <author>Administrator</author>
  </authors>
  <commentList>
    <comment ref="D239" authorId="0">
      <text>
        <r>
          <rPr>
            <b/>
            <sz val="9"/>
            <color indexed="81"/>
            <rFont val="Tahoma"/>
            <family val="2"/>
          </rPr>
          <t>Administrator:</t>
        </r>
        <r>
          <rPr>
            <sz val="9"/>
            <color indexed="81"/>
            <rFont val="Tahoma"/>
            <family val="2"/>
          </rPr>
          <t xml:space="preserve">
Hòa Phú, Hòa Hưng, Giồng Riềng
</t>
        </r>
      </text>
    </comment>
    <comment ref="D439"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K945" authorId="0">
      <text>
        <r>
          <rPr>
            <b/>
            <sz val="9"/>
            <color indexed="81"/>
            <rFont val="Tahoma"/>
            <family val="2"/>
          </rPr>
          <t>Administrator:</t>
        </r>
        <r>
          <rPr>
            <sz val="9"/>
            <color indexed="81"/>
            <rFont val="Tahoma"/>
            <family val="2"/>
          </rPr>
          <t xml:space="preserve">
DGT</t>
        </r>
      </text>
    </comment>
    <comment ref="K956" authorId="0">
      <text>
        <r>
          <rPr>
            <b/>
            <sz val="9"/>
            <color indexed="81"/>
            <rFont val="Tahoma"/>
            <family val="2"/>
          </rPr>
          <t>Administrator:</t>
        </r>
        <r>
          <rPr>
            <sz val="9"/>
            <color indexed="81"/>
            <rFont val="Tahoma"/>
            <family val="2"/>
          </rPr>
          <t xml:space="preserve">
DGT</t>
        </r>
      </text>
    </comment>
    <comment ref="K957" authorId="0">
      <text>
        <r>
          <rPr>
            <b/>
            <sz val="9"/>
            <color indexed="81"/>
            <rFont val="Tahoma"/>
            <family val="2"/>
          </rPr>
          <t>Administrator:</t>
        </r>
        <r>
          <rPr>
            <sz val="9"/>
            <color indexed="81"/>
            <rFont val="Tahoma"/>
            <family val="2"/>
          </rPr>
          <t xml:space="preserve">
DGT</t>
        </r>
      </text>
    </comment>
    <comment ref="K975" authorId="0">
      <text>
        <r>
          <rPr>
            <b/>
            <sz val="9"/>
            <color indexed="81"/>
            <rFont val="Tahoma"/>
            <family val="2"/>
          </rPr>
          <t>Administrator:</t>
        </r>
        <r>
          <rPr>
            <sz val="9"/>
            <color indexed="81"/>
            <rFont val="Tahoma"/>
            <family val="2"/>
          </rPr>
          <t xml:space="preserve">
DGT</t>
        </r>
      </text>
    </comment>
    <comment ref="K1006" authorId="0">
      <text>
        <r>
          <rPr>
            <b/>
            <sz val="9"/>
            <color indexed="81"/>
            <rFont val="Tahoma"/>
            <family val="2"/>
          </rPr>
          <t>Administrator:</t>
        </r>
        <r>
          <rPr>
            <sz val="9"/>
            <color indexed="81"/>
            <rFont val="Tahoma"/>
            <family val="2"/>
          </rPr>
          <t xml:space="preserve">
DGT</t>
        </r>
      </text>
    </comment>
    <comment ref="D1050" authorId="0">
      <text>
        <r>
          <rPr>
            <b/>
            <sz val="9"/>
            <color indexed="81"/>
            <rFont val="Tahoma"/>
            <family val="2"/>
          </rPr>
          <t>Administrator:</t>
        </r>
        <r>
          <rPr>
            <sz val="9"/>
            <color indexed="81"/>
            <rFont val="Tahoma"/>
            <family val="2"/>
          </rPr>
          <t xml:space="preserve">
chung với thửa dt 614,9</t>
        </r>
      </text>
    </comment>
  </commentList>
</comments>
</file>

<file path=xl/comments2.xml><?xml version="1.0" encoding="utf-8"?>
<comments xmlns="http://schemas.openxmlformats.org/spreadsheetml/2006/main">
  <authors>
    <author>Administrator</author>
  </authors>
  <commentList>
    <comment ref="D240" authorId="0">
      <text>
        <r>
          <rPr>
            <b/>
            <sz val="9"/>
            <color indexed="81"/>
            <rFont val="Tahoma"/>
            <family val="2"/>
          </rPr>
          <t>Administrator:</t>
        </r>
        <r>
          <rPr>
            <sz val="9"/>
            <color indexed="81"/>
            <rFont val="Tahoma"/>
            <family val="2"/>
          </rPr>
          <t xml:space="preserve">
Hòa Phú, Hòa Hưng, Giồng Riềng
</t>
        </r>
      </text>
    </comment>
    <comment ref="D440"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K946" authorId="0">
      <text>
        <r>
          <rPr>
            <b/>
            <sz val="9"/>
            <color indexed="81"/>
            <rFont val="Tahoma"/>
            <family val="2"/>
          </rPr>
          <t>Administrator:</t>
        </r>
        <r>
          <rPr>
            <sz val="9"/>
            <color indexed="81"/>
            <rFont val="Tahoma"/>
            <family val="2"/>
          </rPr>
          <t xml:space="preserve">
DGT</t>
        </r>
      </text>
    </comment>
    <comment ref="K957" authorId="0">
      <text>
        <r>
          <rPr>
            <b/>
            <sz val="9"/>
            <color indexed="81"/>
            <rFont val="Tahoma"/>
            <family val="2"/>
          </rPr>
          <t>Administrator:</t>
        </r>
        <r>
          <rPr>
            <sz val="9"/>
            <color indexed="81"/>
            <rFont val="Tahoma"/>
            <family val="2"/>
          </rPr>
          <t xml:space="preserve">
DGT</t>
        </r>
      </text>
    </comment>
    <comment ref="K958" authorId="0">
      <text>
        <r>
          <rPr>
            <b/>
            <sz val="9"/>
            <color indexed="81"/>
            <rFont val="Tahoma"/>
            <family val="2"/>
          </rPr>
          <t>Administrator:</t>
        </r>
        <r>
          <rPr>
            <sz val="9"/>
            <color indexed="81"/>
            <rFont val="Tahoma"/>
            <family val="2"/>
          </rPr>
          <t xml:space="preserve">
DGT</t>
        </r>
      </text>
    </comment>
    <comment ref="K976" authorId="0">
      <text>
        <r>
          <rPr>
            <b/>
            <sz val="9"/>
            <color indexed="81"/>
            <rFont val="Tahoma"/>
            <family val="2"/>
          </rPr>
          <t>Administrator:</t>
        </r>
        <r>
          <rPr>
            <sz val="9"/>
            <color indexed="81"/>
            <rFont val="Tahoma"/>
            <family val="2"/>
          </rPr>
          <t xml:space="preserve">
DGT</t>
        </r>
      </text>
    </comment>
    <comment ref="K1007" authorId="0">
      <text>
        <r>
          <rPr>
            <b/>
            <sz val="9"/>
            <color indexed="81"/>
            <rFont val="Tahoma"/>
            <family val="2"/>
          </rPr>
          <t>Administrator:</t>
        </r>
        <r>
          <rPr>
            <sz val="9"/>
            <color indexed="81"/>
            <rFont val="Tahoma"/>
            <family val="2"/>
          </rPr>
          <t xml:space="preserve">
DGT</t>
        </r>
      </text>
    </comment>
    <comment ref="D1051" authorId="0">
      <text>
        <r>
          <rPr>
            <b/>
            <sz val="9"/>
            <color indexed="81"/>
            <rFont val="Tahoma"/>
            <family val="2"/>
          </rPr>
          <t>Administrator:</t>
        </r>
        <r>
          <rPr>
            <sz val="9"/>
            <color indexed="81"/>
            <rFont val="Tahoma"/>
            <family val="2"/>
          </rPr>
          <t xml:space="preserve">
chung với thửa dt 614,9</t>
        </r>
      </text>
    </comment>
  </commentList>
</comments>
</file>

<file path=xl/comments3.xml><?xml version="1.0" encoding="utf-8"?>
<comments xmlns="http://schemas.openxmlformats.org/spreadsheetml/2006/main">
  <authors>
    <author>Administrator</author>
  </authors>
  <commentList>
    <comment ref="E241" authorId="0">
      <text>
        <r>
          <rPr>
            <b/>
            <sz val="9"/>
            <color indexed="81"/>
            <rFont val="Tahoma"/>
            <family val="2"/>
          </rPr>
          <t>Administrator:</t>
        </r>
        <r>
          <rPr>
            <sz val="9"/>
            <color indexed="81"/>
            <rFont val="Tahoma"/>
            <family val="2"/>
          </rPr>
          <t xml:space="preserve">
Hòa Phú, Hòa Hưng, Giồng Riềng
</t>
        </r>
      </text>
    </comment>
    <comment ref="E442"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E792" authorId="0">
      <text>
        <r>
          <rPr>
            <b/>
            <sz val="9"/>
            <color indexed="81"/>
            <rFont val="Tahoma"/>
            <family val="2"/>
          </rPr>
          <t>Administrator:</t>
        </r>
        <r>
          <rPr>
            <sz val="14"/>
            <color indexed="81"/>
            <rFont val="Tahoma"/>
            <family val="2"/>
          </rPr>
          <t xml:space="preserve">
ktra lại có di chuyển k</t>
        </r>
      </text>
    </comment>
    <comment ref="L948" authorId="0">
      <text>
        <r>
          <rPr>
            <b/>
            <sz val="9"/>
            <color indexed="81"/>
            <rFont val="Tahoma"/>
            <family val="2"/>
          </rPr>
          <t>Administrator:</t>
        </r>
        <r>
          <rPr>
            <sz val="9"/>
            <color indexed="81"/>
            <rFont val="Tahoma"/>
            <family val="2"/>
          </rPr>
          <t xml:space="preserve">
DGT</t>
        </r>
      </text>
    </comment>
    <comment ref="L959" authorId="0">
      <text>
        <r>
          <rPr>
            <b/>
            <sz val="9"/>
            <color indexed="81"/>
            <rFont val="Tahoma"/>
            <family val="2"/>
          </rPr>
          <t>Administrator:</t>
        </r>
        <r>
          <rPr>
            <sz val="9"/>
            <color indexed="81"/>
            <rFont val="Tahoma"/>
            <family val="2"/>
          </rPr>
          <t xml:space="preserve">
DGT</t>
        </r>
      </text>
    </comment>
    <comment ref="L960" authorId="0">
      <text>
        <r>
          <rPr>
            <b/>
            <sz val="9"/>
            <color indexed="81"/>
            <rFont val="Tahoma"/>
            <family val="2"/>
          </rPr>
          <t>Administrator:</t>
        </r>
        <r>
          <rPr>
            <sz val="9"/>
            <color indexed="81"/>
            <rFont val="Tahoma"/>
            <family val="2"/>
          </rPr>
          <t xml:space="preserve">
DGT</t>
        </r>
      </text>
    </comment>
    <comment ref="L978" authorId="0">
      <text>
        <r>
          <rPr>
            <b/>
            <sz val="9"/>
            <color indexed="81"/>
            <rFont val="Tahoma"/>
            <family val="2"/>
          </rPr>
          <t>Administrator:</t>
        </r>
        <r>
          <rPr>
            <sz val="9"/>
            <color indexed="81"/>
            <rFont val="Tahoma"/>
            <family val="2"/>
          </rPr>
          <t xml:space="preserve">
DGT</t>
        </r>
      </text>
    </comment>
    <comment ref="L1009" authorId="0">
      <text>
        <r>
          <rPr>
            <b/>
            <sz val="9"/>
            <color indexed="81"/>
            <rFont val="Tahoma"/>
            <family val="2"/>
          </rPr>
          <t>Administrator:</t>
        </r>
        <r>
          <rPr>
            <sz val="9"/>
            <color indexed="81"/>
            <rFont val="Tahoma"/>
            <family val="2"/>
          </rPr>
          <t xml:space="preserve">
DGT</t>
        </r>
      </text>
    </comment>
    <comment ref="E1057" authorId="0">
      <text>
        <r>
          <rPr>
            <b/>
            <sz val="9"/>
            <color indexed="81"/>
            <rFont val="Tahoma"/>
            <family val="2"/>
          </rPr>
          <t>Administrator:</t>
        </r>
        <r>
          <rPr>
            <sz val="9"/>
            <color indexed="81"/>
            <rFont val="Tahoma"/>
            <family val="2"/>
          </rPr>
          <t xml:space="preserve">
chung với thửa dt 614,9</t>
        </r>
      </text>
    </comment>
  </commentList>
</comments>
</file>

<file path=xl/comments4.xml><?xml version="1.0" encoding="utf-8"?>
<comments xmlns="http://schemas.openxmlformats.org/spreadsheetml/2006/main">
  <authors>
    <author>Administrator</author>
  </authors>
  <commentList>
    <comment ref="D203"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D367" authorId="0">
      <text>
        <r>
          <rPr>
            <b/>
            <sz val="9"/>
            <color indexed="81"/>
            <rFont val="Tahoma"/>
            <family val="2"/>
          </rPr>
          <t>Administrator:</t>
        </r>
        <r>
          <rPr>
            <sz val="9"/>
            <color indexed="81"/>
            <rFont val="Tahoma"/>
            <family val="2"/>
          </rPr>
          <t xml:space="preserve">
Hòa Phú, Hòa Hưng, Giồng Riềng
</t>
        </r>
      </text>
    </comment>
    <comment ref="K768" authorId="0">
      <text>
        <r>
          <rPr>
            <b/>
            <sz val="9"/>
            <color indexed="81"/>
            <rFont val="Tahoma"/>
            <family val="2"/>
          </rPr>
          <t>Administrator:</t>
        </r>
        <r>
          <rPr>
            <sz val="9"/>
            <color indexed="81"/>
            <rFont val="Tahoma"/>
            <family val="2"/>
          </rPr>
          <t xml:space="preserve">
DGT</t>
        </r>
      </text>
    </comment>
    <comment ref="K779" authorId="0">
      <text>
        <r>
          <rPr>
            <b/>
            <sz val="9"/>
            <color indexed="81"/>
            <rFont val="Tahoma"/>
            <family val="2"/>
          </rPr>
          <t>Administrator:</t>
        </r>
        <r>
          <rPr>
            <sz val="9"/>
            <color indexed="81"/>
            <rFont val="Tahoma"/>
            <family val="2"/>
          </rPr>
          <t xml:space="preserve">
DGT</t>
        </r>
      </text>
    </comment>
    <comment ref="K798" authorId="0">
      <text>
        <r>
          <rPr>
            <b/>
            <sz val="9"/>
            <color indexed="81"/>
            <rFont val="Tahoma"/>
            <family val="2"/>
          </rPr>
          <t>Administrator:</t>
        </r>
        <r>
          <rPr>
            <sz val="9"/>
            <color indexed="81"/>
            <rFont val="Tahoma"/>
            <family val="2"/>
          </rPr>
          <t xml:space="preserve">
DGT</t>
        </r>
      </text>
    </comment>
    <comment ref="K799" authorId="0">
      <text>
        <r>
          <rPr>
            <b/>
            <sz val="9"/>
            <color indexed="81"/>
            <rFont val="Tahoma"/>
            <family val="2"/>
          </rPr>
          <t>Administrator:</t>
        </r>
        <r>
          <rPr>
            <sz val="9"/>
            <color indexed="81"/>
            <rFont val="Tahoma"/>
            <family val="2"/>
          </rPr>
          <t xml:space="preserve">
DGT</t>
        </r>
      </text>
    </comment>
    <comment ref="K829" authorId="0">
      <text>
        <r>
          <rPr>
            <b/>
            <sz val="9"/>
            <color indexed="81"/>
            <rFont val="Tahoma"/>
            <family val="2"/>
          </rPr>
          <t>Administrator:</t>
        </r>
        <r>
          <rPr>
            <sz val="9"/>
            <color indexed="81"/>
            <rFont val="Tahoma"/>
            <family val="2"/>
          </rPr>
          <t xml:space="preserve">
DGT</t>
        </r>
      </text>
    </comment>
    <comment ref="D841" authorId="0">
      <text>
        <r>
          <rPr>
            <b/>
            <sz val="9"/>
            <color indexed="81"/>
            <rFont val="Tahoma"/>
            <family val="2"/>
          </rPr>
          <t>Administrator:</t>
        </r>
        <r>
          <rPr>
            <sz val="9"/>
            <color indexed="81"/>
            <rFont val="Tahoma"/>
            <family val="2"/>
          </rPr>
          <t xml:space="preserve">
chung với thửa dt 614,9</t>
        </r>
      </text>
    </comment>
    <comment ref="D983" authorId="0">
      <text>
        <r>
          <rPr>
            <b/>
            <sz val="9"/>
            <color indexed="81"/>
            <rFont val="Tahoma"/>
            <family val="2"/>
          </rPr>
          <t>Administrator:</t>
        </r>
        <r>
          <rPr>
            <sz val="14"/>
            <color indexed="81"/>
            <rFont val="Tahoma"/>
            <family val="2"/>
          </rPr>
          <t xml:space="preserve">
ktra lại có di chuyển k</t>
        </r>
      </text>
    </comment>
  </commentList>
</comments>
</file>

<file path=xl/comments5.xml><?xml version="1.0" encoding="utf-8"?>
<comments xmlns="http://schemas.openxmlformats.org/spreadsheetml/2006/main">
  <authors>
    <author>Administrator</author>
  </authors>
  <commentList>
    <comment ref="D204"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D368" authorId="0">
      <text>
        <r>
          <rPr>
            <b/>
            <sz val="9"/>
            <color indexed="81"/>
            <rFont val="Tahoma"/>
            <family val="2"/>
          </rPr>
          <t>Administrator:</t>
        </r>
        <r>
          <rPr>
            <sz val="9"/>
            <color indexed="81"/>
            <rFont val="Tahoma"/>
            <family val="2"/>
          </rPr>
          <t xml:space="preserve">
Hòa Phú, Hòa Hưng, Giồng Riềng
</t>
        </r>
      </text>
    </comment>
    <comment ref="K768" authorId="0">
      <text>
        <r>
          <rPr>
            <b/>
            <sz val="9"/>
            <color indexed="81"/>
            <rFont val="Tahoma"/>
            <family val="2"/>
          </rPr>
          <t>Administrator:</t>
        </r>
        <r>
          <rPr>
            <sz val="9"/>
            <color indexed="81"/>
            <rFont val="Tahoma"/>
            <family val="2"/>
          </rPr>
          <t xml:space="preserve">
DGT</t>
        </r>
      </text>
    </comment>
    <comment ref="K779" authorId="0">
      <text>
        <r>
          <rPr>
            <b/>
            <sz val="9"/>
            <color indexed="81"/>
            <rFont val="Tahoma"/>
            <family val="2"/>
          </rPr>
          <t>Administrator:</t>
        </r>
        <r>
          <rPr>
            <sz val="9"/>
            <color indexed="81"/>
            <rFont val="Tahoma"/>
            <family val="2"/>
          </rPr>
          <t xml:space="preserve">
DGT</t>
        </r>
      </text>
    </comment>
    <comment ref="K798" authorId="0">
      <text>
        <r>
          <rPr>
            <b/>
            <sz val="9"/>
            <color indexed="81"/>
            <rFont val="Tahoma"/>
            <family val="2"/>
          </rPr>
          <t>Administrator:</t>
        </r>
        <r>
          <rPr>
            <sz val="9"/>
            <color indexed="81"/>
            <rFont val="Tahoma"/>
            <family val="2"/>
          </rPr>
          <t xml:space="preserve">
DGT</t>
        </r>
      </text>
    </comment>
    <comment ref="K799" authorId="0">
      <text>
        <r>
          <rPr>
            <b/>
            <sz val="9"/>
            <color indexed="81"/>
            <rFont val="Tahoma"/>
            <family val="2"/>
          </rPr>
          <t>Administrator:</t>
        </r>
        <r>
          <rPr>
            <sz val="9"/>
            <color indexed="81"/>
            <rFont val="Tahoma"/>
            <family val="2"/>
          </rPr>
          <t xml:space="preserve">
DGT</t>
        </r>
      </text>
    </comment>
    <comment ref="K829" authorId="0">
      <text>
        <r>
          <rPr>
            <b/>
            <sz val="9"/>
            <color indexed="81"/>
            <rFont val="Tahoma"/>
            <family val="2"/>
          </rPr>
          <t>Administrator:</t>
        </r>
        <r>
          <rPr>
            <sz val="9"/>
            <color indexed="81"/>
            <rFont val="Tahoma"/>
            <family val="2"/>
          </rPr>
          <t xml:space="preserve">
DGT</t>
        </r>
      </text>
    </comment>
    <comment ref="D842" authorId="0">
      <text>
        <r>
          <rPr>
            <b/>
            <sz val="9"/>
            <color indexed="81"/>
            <rFont val="Tahoma"/>
            <family val="2"/>
          </rPr>
          <t>Administrator:</t>
        </r>
        <r>
          <rPr>
            <sz val="9"/>
            <color indexed="81"/>
            <rFont val="Tahoma"/>
            <family val="2"/>
          </rPr>
          <t xml:space="preserve">
chung với thửa dt 614,9</t>
        </r>
      </text>
    </comment>
    <comment ref="D984" authorId="0">
      <text>
        <r>
          <rPr>
            <b/>
            <sz val="9"/>
            <color indexed="81"/>
            <rFont val="Tahoma"/>
            <family val="2"/>
          </rPr>
          <t>Administrator:</t>
        </r>
        <r>
          <rPr>
            <sz val="14"/>
            <color indexed="81"/>
            <rFont val="Tahoma"/>
            <family val="2"/>
          </rPr>
          <t xml:space="preserve">
ktra lại có di chuyển k</t>
        </r>
      </text>
    </comment>
  </commentList>
</comments>
</file>

<file path=xl/comments6.xml><?xml version="1.0" encoding="utf-8"?>
<comments xmlns="http://schemas.openxmlformats.org/spreadsheetml/2006/main">
  <authors>
    <author>Administrator</author>
  </authors>
  <commentList>
    <comment ref="D203" authorId="0">
      <text>
        <r>
          <rPr>
            <b/>
            <sz val="9"/>
            <color indexed="81"/>
            <rFont val="Tahoma"/>
            <family val="2"/>
          </rPr>
          <t>Administrator:</t>
        </r>
        <r>
          <rPr>
            <sz val="9"/>
            <color indexed="81"/>
            <rFont val="Tahoma"/>
            <family val="2"/>
          </rPr>
          <t xml:space="preserve">
</t>
        </r>
        <r>
          <rPr>
            <sz val="13"/>
            <color indexed="81"/>
            <rFont val="Tahoma"/>
            <family val="2"/>
          </rPr>
          <t xml:space="preserve">khu phố Lê Bát
</t>
        </r>
      </text>
    </comment>
    <comment ref="D367" authorId="0">
      <text>
        <r>
          <rPr>
            <b/>
            <sz val="9"/>
            <color indexed="81"/>
            <rFont val="Tahoma"/>
            <family val="2"/>
          </rPr>
          <t>Administrator:</t>
        </r>
        <r>
          <rPr>
            <sz val="9"/>
            <color indexed="81"/>
            <rFont val="Tahoma"/>
            <family val="2"/>
          </rPr>
          <t xml:space="preserve">
Hòa Phú, Hòa Hưng, Giồng Riềng
</t>
        </r>
      </text>
    </comment>
    <comment ref="K768" authorId="0">
      <text>
        <r>
          <rPr>
            <b/>
            <sz val="9"/>
            <color indexed="81"/>
            <rFont val="Tahoma"/>
            <family val="2"/>
          </rPr>
          <t>Administrator:</t>
        </r>
        <r>
          <rPr>
            <sz val="9"/>
            <color indexed="81"/>
            <rFont val="Tahoma"/>
            <family val="2"/>
          </rPr>
          <t xml:space="preserve">
DGT</t>
        </r>
      </text>
    </comment>
    <comment ref="K779" authorId="0">
      <text>
        <r>
          <rPr>
            <b/>
            <sz val="9"/>
            <color indexed="81"/>
            <rFont val="Tahoma"/>
            <family val="2"/>
          </rPr>
          <t>Administrator:</t>
        </r>
        <r>
          <rPr>
            <sz val="9"/>
            <color indexed="81"/>
            <rFont val="Tahoma"/>
            <family val="2"/>
          </rPr>
          <t xml:space="preserve">
DGT</t>
        </r>
      </text>
    </comment>
    <comment ref="K798" authorId="0">
      <text>
        <r>
          <rPr>
            <b/>
            <sz val="9"/>
            <color indexed="81"/>
            <rFont val="Tahoma"/>
            <family val="2"/>
          </rPr>
          <t>Administrator:</t>
        </r>
        <r>
          <rPr>
            <sz val="9"/>
            <color indexed="81"/>
            <rFont val="Tahoma"/>
            <family val="2"/>
          </rPr>
          <t xml:space="preserve">
DGT</t>
        </r>
      </text>
    </comment>
    <comment ref="K799" authorId="0">
      <text>
        <r>
          <rPr>
            <b/>
            <sz val="9"/>
            <color indexed="81"/>
            <rFont val="Tahoma"/>
            <family val="2"/>
          </rPr>
          <t>Administrator:</t>
        </r>
        <r>
          <rPr>
            <sz val="9"/>
            <color indexed="81"/>
            <rFont val="Tahoma"/>
            <family val="2"/>
          </rPr>
          <t xml:space="preserve">
DGT</t>
        </r>
      </text>
    </comment>
    <comment ref="K829" authorId="0">
      <text>
        <r>
          <rPr>
            <b/>
            <sz val="9"/>
            <color indexed="81"/>
            <rFont val="Tahoma"/>
            <family val="2"/>
          </rPr>
          <t>Administrator:</t>
        </r>
        <r>
          <rPr>
            <sz val="9"/>
            <color indexed="81"/>
            <rFont val="Tahoma"/>
            <family val="2"/>
          </rPr>
          <t xml:space="preserve">
DGT</t>
        </r>
      </text>
    </comment>
    <comment ref="D841" authorId="0">
      <text>
        <r>
          <rPr>
            <b/>
            <sz val="9"/>
            <color indexed="81"/>
            <rFont val="Tahoma"/>
            <family val="2"/>
          </rPr>
          <t>Administrator:</t>
        </r>
        <r>
          <rPr>
            <sz val="9"/>
            <color indexed="81"/>
            <rFont val="Tahoma"/>
            <family val="2"/>
          </rPr>
          <t xml:space="preserve">
chung với thửa dt 614,9</t>
        </r>
      </text>
    </comment>
    <comment ref="D983" authorId="0">
      <text>
        <r>
          <rPr>
            <b/>
            <sz val="9"/>
            <color indexed="81"/>
            <rFont val="Tahoma"/>
            <family val="2"/>
          </rPr>
          <t>Administrator:</t>
        </r>
        <r>
          <rPr>
            <sz val="14"/>
            <color indexed="81"/>
            <rFont val="Tahoma"/>
            <family val="2"/>
          </rPr>
          <t xml:space="preserve">
ktra lại có di chuyển k</t>
        </r>
      </text>
    </comment>
  </commentList>
</comments>
</file>

<file path=xl/comments7.xml><?xml version="1.0" encoding="utf-8"?>
<comments xmlns="http://schemas.openxmlformats.org/spreadsheetml/2006/main">
  <authors>
    <author>Administrator</author>
  </authors>
  <commentList>
    <comment ref="A30" authorId="0">
      <text>
        <r>
          <rPr>
            <b/>
            <sz val="9"/>
            <color indexed="81"/>
            <rFont val="Tahoma"/>
            <family val="2"/>
          </rPr>
          <t>Administrator:</t>
        </r>
        <r>
          <rPr>
            <sz val="9"/>
            <color indexed="81"/>
            <rFont val="Tahoma"/>
            <family val="2"/>
          </rPr>
          <t xml:space="preserve">
chung với thửa dt 614,9</t>
        </r>
      </text>
    </comment>
  </commentList>
</comments>
</file>

<file path=xl/sharedStrings.xml><?xml version="1.0" encoding="utf-8"?>
<sst xmlns="http://schemas.openxmlformats.org/spreadsheetml/2006/main" count="55531" uniqueCount="2438">
  <si>
    <t>DANH SÁCH ĐỀ NGHỊ THẨM ĐỊNH NGOẠI NGHIỆP DỰ ÁN KHU TÁI ĐỊNH CƯ AN THỚI</t>
  </si>
  <si>
    <t>ĐỊA ĐIỂM: KHU PHỐ 4 AN THỚI VÀ KHU PHỐ 7 AN THỚI, ĐẶC KHU PHÚ QUỐC, TỈNH AN GIANG</t>
  </si>
  <si>
    <t>Số</t>
  </si>
  <si>
    <t xml:space="preserve">Số tờ </t>
  </si>
  <si>
    <t>Số tờ</t>
  </si>
  <si>
    <t>Đất đai</t>
  </si>
  <si>
    <t>TT</t>
  </si>
  <si>
    <t>Họ và tên</t>
  </si>
  <si>
    <t>Khẩu</t>
  </si>
  <si>
    <t>LĐC</t>
  </si>
  <si>
    <t>(cũ)</t>
  </si>
  <si>
    <t>(mới)</t>
  </si>
  <si>
    <t>Thửa</t>
  </si>
  <si>
    <t>Loại đất</t>
  </si>
  <si>
    <t>Diện tích (m2)</t>
  </si>
  <si>
    <t>Loại cây</t>
  </si>
  <si>
    <t>Đơn vị</t>
  </si>
  <si>
    <t>Số lượng</t>
  </si>
  <si>
    <t>Hạng mục</t>
  </si>
  <si>
    <t>Diện tích, số lượng, khối lượng</t>
  </si>
  <si>
    <t>Ảnh hưởng</t>
  </si>
  <si>
    <t>Móng</t>
  </si>
  <si>
    <t>Mái</t>
  </si>
  <si>
    <t>Nền</t>
  </si>
  <si>
    <t>Vách</t>
  </si>
  <si>
    <t>Cột</t>
  </si>
  <si>
    <t>Trần</t>
  </si>
  <si>
    <t>m2</t>
  </si>
  <si>
    <t>đá</t>
  </si>
  <si>
    <t>tol V</t>
  </si>
  <si>
    <t>g.men</t>
  </si>
  <si>
    <t>tường</t>
  </si>
  <si>
    <t>gạch</t>
  </si>
  <si>
    <t>la phong</t>
  </si>
  <si>
    <t>bê tông</t>
  </si>
  <si>
    <t/>
  </si>
  <si>
    <t>xm</t>
  </si>
  <si>
    <t>khu phố 8 An Thới, đặc khu Phú Quốc, tỉnh An Giang</t>
  </si>
  <si>
    <t>m3</t>
  </si>
  <si>
    <t>khu phố 4 An Thới, đặc khu Phú Quốc, tỉnh An Giang</t>
  </si>
  <si>
    <t>tường 10</t>
  </si>
  <si>
    <t>k</t>
  </si>
  <si>
    <t>cái</t>
  </si>
  <si>
    <t>Trần Trung Thu</t>
  </si>
  <si>
    <t>cây</t>
  </si>
  <si>
    <t>1970 - 0910 7001 3482</t>
  </si>
  <si>
    <t>Mít C</t>
  </si>
  <si>
    <t>Xoài C</t>
  </si>
  <si>
    <t>Dừa A</t>
  </si>
  <si>
    <t>Đu đủ A</t>
  </si>
  <si>
    <t>Đu đủ B</t>
  </si>
  <si>
    <t>Ổi C</t>
  </si>
  <si>
    <t>Chuối B</t>
  </si>
  <si>
    <t>Chuối C</t>
  </si>
  <si>
    <t>Đặng Quốc Cường</t>
  </si>
  <si>
    <t>1pt 357</t>
  </si>
  <si>
    <t>1984 - 0910 8400 8890</t>
  </si>
  <si>
    <t>Dừa B</t>
  </si>
  <si>
    <t>Dừa D</t>
  </si>
  <si>
    <t>Mãng cầu A</t>
  </si>
  <si>
    <t>Xoài B</t>
  </si>
  <si>
    <t>Mít D</t>
  </si>
  <si>
    <t>Me D</t>
  </si>
  <si>
    <t>Phát tài C</t>
  </si>
  <si>
    <t>Đinh lăng D</t>
  </si>
  <si>
    <t>Mai E</t>
  </si>
  <si>
    <t>Đinh lăng C</t>
  </si>
  <si>
    <t>Nguyễn Thị Thúy</t>
  </si>
  <si>
    <t>Bông giấy C</t>
  </si>
  <si>
    <t>la phong thạch cao</t>
  </si>
  <si>
    <t>1979 - 0911 7900 1442</t>
  </si>
  <si>
    <t>khu phố 7 An Thới, đặc khu Phú Quốc, tỉnh An Giang</t>
  </si>
  <si>
    <t>Đặng Dương Quốc</t>
  </si>
  <si>
    <t>gỗ + tol</t>
  </si>
  <si>
    <t>gỗ 10-15</t>
  </si>
  <si>
    <t>1979 - 0910 7900 9364</t>
  </si>
  <si>
    <t>Dừa C</t>
  </si>
  <si>
    <t>Đu đủ C</t>
  </si>
  <si>
    <t>Mít A</t>
  </si>
  <si>
    <t>Mít B</t>
  </si>
  <si>
    <t>Xanh D</t>
  </si>
  <si>
    <t>Mãng cầu D</t>
  </si>
  <si>
    <t>Sung E</t>
  </si>
  <si>
    <t>Ổi B</t>
  </si>
  <si>
    <t>Ổi D</t>
  </si>
  <si>
    <t>m</t>
  </si>
  <si>
    <t>Bông trang C</t>
  </si>
  <si>
    <t>Chanh D</t>
  </si>
  <si>
    <t>1pt 89</t>
  </si>
  <si>
    <t>Ông Vũ Văn Trường: 1961 - 03606105522</t>
  </si>
  <si>
    <t>Và bà Nguyễ n Thị Mỹ: 1957 - 051157003327</t>
  </si>
  <si>
    <t xml:space="preserve">Khu phố 3 An Thới, đặc khu Phú Quốc </t>
  </si>
  <si>
    <t>Bà Đặng Kim Hường: 1981 – 091181013988</t>
  </si>
  <si>
    <t>Khu phố 4 An Thới, đặc khu Phú Quốc</t>
  </si>
  <si>
    <t>Bà Trương Ngọc Đầy: 1969 – 091169019196</t>
  </si>
  <si>
    <t>Khu phố 3 An Thới, đặc khu Phú Quốc</t>
  </si>
  <si>
    <t>Vũ Thị Hồng Hà</t>
  </si>
  <si>
    <t>1995 - 0911 9500 7813</t>
  </si>
  <si>
    <t>Vũ Thị Kim Hồng</t>
  </si>
  <si>
    <t>1991 - 0911 9101 7605</t>
  </si>
  <si>
    <t>xây gạch</t>
  </si>
  <si>
    <t>thạch cao</t>
  </si>
  <si>
    <t>Trương Ngọc Đầy</t>
  </si>
  <si>
    <t>gạch xây</t>
  </si>
  <si>
    <t>bê tông+ gỗ</t>
  </si>
  <si>
    <t>1969 - 0911 6901 9196</t>
  </si>
  <si>
    <t>khu phố 3 An Thới, đặc khu Phú Quốc, tỉnh An Giang</t>
  </si>
  <si>
    <t>đất</t>
  </si>
  <si>
    <t>gỗ &lt;= 5cm</t>
  </si>
  <si>
    <t>gỗ &lt; 5cm</t>
  </si>
  <si>
    <t>gỗ &gt;20 cm</t>
  </si>
  <si>
    <t>gỗ &lt;5 cm</t>
  </si>
  <si>
    <t>Võ Thị Lệ Hương</t>
  </si>
  <si>
    <t>1980 - 0911 8000 0565</t>
  </si>
  <si>
    <t>Đặng Kim Hường</t>
  </si>
  <si>
    <t>đá + gạch</t>
  </si>
  <si>
    <t>tol</t>
  </si>
  <si>
    <t>1981 - 0911 8101 3988</t>
  </si>
  <si>
    <t>Ngô Thị Lệ Vy</t>
  </si>
  <si>
    <t>1983 - 0911 8300 1334</t>
  </si>
  <si>
    <t>khu phố 2 An Thới, đặc khu Phú Quốc, tỉnh An Giang</t>
  </si>
  <si>
    <t>Cau D</t>
  </si>
  <si>
    <t>Mận B</t>
  </si>
  <si>
    <t>Sa bô B</t>
  </si>
  <si>
    <t>Vú sữa B</t>
  </si>
  <si>
    <t>Vú sữa C</t>
  </si>
  <si>
    <t>Vú sữa D</t>
  </si>
  <si>
    <t>Táo C</t>
  </si>
  <si>
    <t>Bưởi C</t>
  </si>
  <si>
    <t>Khế B</t>
  </si>
  <si>
    <t>Hạnh C</t>
  </si>
  <si>
    <t>Mãng cầu B</t>
  </si>
  <si>
    <t>Mãng cầu C</t>
  </si>
  <si>
    <t>Chanh C</t>
  </si>
  <si>
    <t>Cóc C</t>
  </si>
  <si>
    <t>Tràm bông vàng trồng riêng lẻ D</t>
  </si>
  <si>
    <t>sắt</t>
  </si>
  <si>
    <t>Trần Thị Liên</t>
  </si>
  <si>
    <t xml:space="preserve">1988 - </t>
  </si>
  <si>
    <t>Khu phố Bãi Nam An Thới, đặc khu Phú Quốc, tỉnh An Giang</t>
  </si>
  <si>
    <t>Tạ Thị Liên</t>
  </si>
  <si>
    <t>1965 - 0351 6500 2579</t>
  </si>
  <si>
    <t>thôn Tề Cát, Đức Lý, Lý Nhân</t>
  </si>
  <si>
    <t>Lê Thị Thương</t>
  </si>
  <si>
    <t>1989 - 0911 8901 8022</t>
  </si>
  <si>
    <t>Nguyễn Văn Cường</t>
  </si>
  <si>
    <t>1990 - 0660 9001 2705</t>
  </si>
  <si>
    <t xml:space="preserve"> </t>
  </si>
  <si>
    <t>Nguyễn Văn Thắng</t>
  </si>
  <si>
    <t>1993 - 0440 9301 0849</t>
  </si>
  <si>
    <t>Nguyễn Văn Khiên</t>
  </si>
  <si>
    <t>1980 - 0370 8000 0705</t>
  </si>
  <si>
    <t>Xóm 11, xã Lai Thành, Ninh Bình</t>
  </si>
  <si>
    <t>gỗ</t>
  </si>
  <si>
    <t>1994 - 0660 9401 6075</t>
  </si>
  <si>
    <t>Nguyễn Văn Hào</t>
  </si>
  <si>
    <t>1982 - 0420 8201 4791</t>
  </si>
  <si>
    <t>Huỳnh Văn Hải</t>
  </si>
  <si>
    <t>1967 - 0310 6700 4632</t>
  </si>
  <si>
    <t>khu phố Bãi Thơm, đặc khu Phú Quốc, tỉnh An Giang</t>
  </si>
  <si>
    <t>Nguyễn Văn Phi</t>
  </si>
  <si>
    <t>1pt 20</t>
  </si>
  <si>
    <t>1992 - 0910 9200 6019</t>
  </si>
  <si>
    <t>khu phố 4, đặc khu Phú Quốc, tỉnh An Giang</t>
  </si>
  <si>
    <t>Vợ: Huỳnh Thị Đông</t>
  </si>
  <si>
    <t>Nguyễn Thành Hưng</t>
  </si>
  <si>
    <t>2001 - 0912 0100 9814</t>
  </si>
  <si>
    <t>Vợ: Phạm Minh Trang</t>
  </si>
  <si>
    <t>Bùi Ngọc Hải</t>
  </si>
  <si>
    <t>1pt 4</t>
  </si>
  <si>
    <t>1999 - 0910 9901 3451</t>
  </si>
  <si>
    <t>Ngô Thị Trà My</t>
  </si>
  <si>
    <t>1987 - 0421 8701 4489</t>
  </si>
  <si>
    <t>Trần Văn Phi và Nguyễn Thị Long</t>
  </si>
  <si>
    <t>1966 - 0420 6600 1308</t>
  </si>
  <si>
    <t>khu phố 8, đặc khu Phú Quốc, tỉnh An Giang</t>
  </si>
  <si>
    <t>Vợ: Nguyễn Thị Long</t>
  </si>
  <si>
    <t>Bùi Ngọc Nam</t>
  </si>
  <si>
    <t>2006 - 0912 0600 5723</t>
  </si>
  <si>
    <t>Ngô Thị Mận</t>
  </si>
  <si>
    <t>1984 - 0421 8400 7262</t>
  </si>
  <si>
    <t>tổ 3, khu phố 4 An Thới, đặc khu Phú Quốc, tỉnh An Giang</t>
  </si>
  <si>
    <t>Chồng: Trần Thanh Cang</t>
  </si>
  <si>
    <t>Nguyễn Thượng Phúc</t>
  </si>
  <si>
    <t>1992 - 0420 9200 9747</t>
  </si>
  <si>
    <t>Vợ: Cao Thị Hiền</t>
  </si>
  <si>
    <t>Phạm Minh Hùng</t>
  </si>
  <si>
    <t>Sầu riêng D</t>
  </si>
  <si>
    <t>1989 - 0910 8901 8903</t>
  </si>
  <si>
    <t>Chôm chôm C</t>
  </si>
  <si>
    <t>Vợ: Nguyễn Thị Thuỳ Dung</t>
  </si>
  <si>
    <t>Cóc B</t>
  </si>
  <si>
    <t>Mận A</t>
  </si>
  <si>
    <t>Bằng lăng D</t>
  </si>
  <si>
    <t>tol nhựa</t>
  </si>
  <si>
    <t>Nguyễn Thị Thu Hoàng và Nguyễn Quốc Tuấn</t>
  </si>
  <si>
    <t>341</t>
  </si>
  <si>
    <t>Sim A</t>
  </si>
  <si>
    <t>Nguyễn Quốc Tuấn</t>
  </si>
  <si>
    <t>Sim B</t>
  </si>
  <si>
    <t>1962 - 0910 6200 0283</t>
  </si>
  <si>
    <t>Sim C</t>
  </si>
  <si>
    <t>Nguyễn Thị Thu Hoàng</t>
  </si>
  <si>
    <t>Tràm bông vàng trồng riêng lẻ Đ</t>
  </si>
  <si>
    <t>1964 - 0911 6400 0368</t>
  </si>
  <si>
    <t>Nhãn D</t>
  </si>
  <si>
    <t>Bơ D</t>
  </si>
  <si>
    <t>Lá lốt C</t>
  </si>
  <si>
    <t>ngói</t>
  </si>
  <si>
    <t>Phạm Quang Diệp</t>
  </si>
  <si>
    <t>bụi</t>
  </si>
  <si>
    <t xml:space="preserve">Trúc từ 50 cây đến dưới 100 cây/bụi </t>
  </si>
  <si>
    <t>1976 - 0340 7600 6199</t>
  </si>
  <si>
    <t>Xà cừ E</t>
  </si>
  <si>
    <t>khu phố 1 Dương Đông, đặc khu Phú Quốc, tỉnh An Giang</t>
  </si>
  <si>
    <t>Tràm bông vàng trồng riêng lẻ E</t>
  </si>
  <si>
    <t>Tràm bông vàng trồng riêng lẻ G</t>
  </si>
  <si>
    <t>Chuối A</t>
  </si>
  <si>
    <t>g.tàu</t>
  </si>
  <si>
    <t>BT</t>
  </si>
  <si>
    <t>Phạm Văn Lục</t>
  </si>
  <si>
    <t>1967 - 0300 6701 3580</t>
  </si>
  <si>
    <t>Phạm Trung Hiếu</t>
  </si>
  <si>
    <t>250</t>
  </si>
  <si>
    <t>1pt 32</t>
  </si>
  <si>
    <t>1969 - 0820 6901 0126</t>
  </si>
  <si>
    <t>phường Thới Sơn, tỉnh Đồng Tháp</t>
  </si>
  <si>
    <t>Vợ: Phạm Thị Yến</t>
  </si>
  <si>
    <t>Nguyễn Hải Quân</t>
  </si>
  <si>
    <t>1961 - 0010 6102 7382</t>
  </si>
  <si>
    <t>Vợ: Phạm Thị Vinh</t>
  </si>
  <si>
    <t>Đoàn Văn Hoàn</t>
  </si>
  <si>
    <t>1980 - 0360 8002 0202</t>
  </si>
  <si>
    <t>Vợ: Nguyễn Thị Sen</t>
  </si>
  <si>
    <t>1pt 30</t>
  </si>
  <si>
    <t>1pt 46</t>
  </si>
  <si>
    <t>Vũ Thị Kế</t>
  </si>
  <si>
    <t>1960 - 0381 6002 0560</t>
  </si>
  <si>
    <t>Tràm nước G</t>
  </si>
  <si>
    <t>Rau màu các loại A</t>
  </si>
  <si>
    <t>Tràm nước H</t>
  </si>
  <si>
    <t>Xoài A</t>
  </si>
  <si>
    <t>Cóc A</t>
  </si>
  <si>
    <t>Đoàn Phú Hữu</t>
  </si>
  <si>
    <t>1987 - 0890 8700 7692</t>
  </si>
  <si>
    <t>Trần Anh Tuấn</t>
  </si>
  <si>
    <t>2000 - 0912 0000 6688</t>
  </si>
  <si>
    <t>Sử quân tử B</t>
  </si>
  <si>
    <t>Nguyễn Ngọc Minh Thùy</t>
  </si>
  <si>
    <t>2002 - 0913 0200 0935</t>
  </si>
  <si>
    <t>khu phố 1 An Thới, đặc khu Phú Quốc, tỉnh An Giang</t>
  </si>
  <si>
    <t>Chồng: Châu Minh Tuấn</t>
  </si>
  <si>
    <t>Võ Thị Trương</t>
  </si>
  <si>
    <t>1975 - 0521 7500 7490</t>
  </si>
  <si>
    <t>1/2 tường</t>
  </si>
  <si>
    <t>Chồng: Bùi Quang Thanh</t>
  </si>
  <si>
    <t>Trần Thị Hồng Loan</t>
  </si>
  <si>
    <t>1992 - 0911 9200 4345</t>
  </si>
  <si>
    <t>Chồng: Nguyễn Văn Cường</t>
  </si>
  <si>
    <t>Ngô Việt Hùng</t>
  </si>
  <si>
    <t>la phong +thạch cao</t>
  </si>
  <si>
    <t>1993 - 0910 9301 2087</t>
  </si>
  <si>
    <t>Lê Nguyễn Hồng Thắm</t>
  </si>
  <si>
    <t>2002 - 0963 0200 8755</t>
  </si>
  <si>
    <t>Chồng: Hoàng Văn Nghiêm</t>
  </si>
  <si>
    <t>Bạch Thị Ngọc Tuyết</t>
  </si>
  <si>
    <t>32-20</t>
  </si>
  <si>
    <t>2003 - 0913 0300 9668</t>
  </si>
  <si>
    <t>Chồng: Nguyễn Quốc Cường</t>
  </si>
  <si>
    <t>Trần Duyệt Thanh</t>
  </si>
  <si>
    <t xml:space="preserve">g.men </t>
  </si>
  <si>
    <t>1992 - 0700 9201 0163</t>
  </si>
  <si>
    <t>Mai C</t>
  </si>
  <si>
    <t>Nguyệt quế C</t>
  </si>
  <si>
    <t>Nguyệt quế D</t>
  </si>
  <si>
    <t>Dương Thị Hương</t>
  </si>
  <si>
    <t>1976 - 0361 7600 0201</t>
  </si>
  <si>
    <t>Lương Văn Cu</t>
  </si>
  <si>
    <t>1992 - 0910 9200 5145</t>
  </si>
  <si>
    <t>khu phố 5 An Thới, đặc khu Phú Quốc, tỉnh An Giang</t>
  </si>
  <si>
    <t>bê tông+ g.men</t>
  </si>
  <si>
    <t>Nguyễn Văn Giàu</t>
  </si>
  <si>
    <t>1997 - 0910 9701 5467</t>
  </si>
  <si>
    <t xml:space="preserve">Nguyễn Thị Hà </t>
  </si>
  <si>
    <t>la  phong</t>
  </si>
  <si>
    <t>1994 - 0331 9400 1368</t>
  </si>
  <si>
    <t>Trùm ngây C</t>
  </si>
  <si>
    <t>Dương Thị Tuyết</t>
  </si>
  <si>
    <t>1/2 tường + B40</t>
  </si>
  <si>
    <t>1972 - 0361 7200 6715</t>
  </si>
  <si>
    <t>Châu Văn Út</t>
  </si>
  <si>
    <t>1976 - 0960 7600 1739</t>
  </si>
  <si>
    <t>Trần Quốc Đạt</t>
  </si>
  <si>
    <t>1995 - 0910 9500 2957</t>
  </si>
  <si>
    <t>Phạm Văn Tài</t>
  </si>
  <si>
    <t>1960 - 0360 6001 4286</t>
  </si>
  <si>
    <t>Dương Hùng Quang</t>
  </si>
  <si>
    <t>1966 - 0360 6600 5874</t>
  </si>
  <si>
    <t>Hồ Thức Nam</t>
  </si>
  <si>
    <t>2000 - 0402 0000 2999</t>
  </si>
  <si>
    <t>Trần Thị Ngọc Hưởng</t>
  </si>
  <si>
    <t>1992 - 0641 9201 1562</t>
  </si>
  <si>
    <t>Bằng lăng E</t>
  </si>
  <si>
    <t>Phát tài B</t>
  </si>
  <si>
    <t>Trứng cá B</t>
  </si>
  <si>
    <t>Nguyễn Văn Liệt</t>
  </si>
  <si>
    <t>1943 - 0910 4300 2593</t>
  </si>
  <si>
    <t>Nguyễn Xuân Thuận</t>
  </si>
  <si>
    <t>1982 - 0910 8200 6310</t>
  </si>
  <si>
    <t>Hoàng Minh Hùng</t>
  </si>
  <si>
    <t>1980 - 0910 8001 7491</t>
  </si>
  <si>
    <t>Điều A</t>
  </si>
  <si>
    <t>xây</t>
  </si>
  <si>
    <t>giả ngói</t>
  </si>
  <si>
    <t>Nhãn A</t>
  </si>
  <si>
    <t>Cau C</t>
  </si>
  <si>
    <t>khung sắt</t>
  </si>
  <si>
    <t>Nguyễn Văn Đô</t>
  </si>
  <si>
    <t>1977 - 0450 7700 4223</t>
  </si>
  <si>
    <t>Hoa màu (bông)</t>
  </si>
  <si>
    <t>Nguyễn Thị Đóa</t>
  </si>
  <si>
    <t>1942 - 0461 4200 2614</t>
  </si>
  <si>
    <t>Mai D</t>
  </si>
  <si>
    <t>Dâu tằm E</t>
  </si>
  <si>
    <t>Sử quân tử C</t>
  </si>
  <si>
    <t>Phạm Văn Hiền</t>
  </si>
  <si>
    <t>1965 - 0380 6500 9972</t>
  </si>
  <si>
    <t>Phạm Xuân Hưng</t>
  </si>
  <si>
    <t>1991 - 0380 9102 3662</t>
  </si>
  <si>
    <t>Nguyễn Văn Công</t>
  </si>
  <si>
    <t>2001 - 0962 0101 4288</t>
  </si>
  <si>
    <t>cây 10-15</t>
  </si>
  <si>
    <t>Nhãn C</t>
  </si>
  <si>
    <t>Khế A</t>
  </si>
  <si>
    <t>Nguyễn Văn Minh</t>
  </si>
  <si>
    <t>2005 - 0962 0500 0913</t>
  </si>
  <si>
    <t>Ngô Thị Toại</t>
  </si>
  <si>
    <t>1960 - 0381 6001 0104</t>
  </si>
  <si>
    <t>Dương Văn Minh</t>
  </si>
  <si>
    <t>1982 - 033082011878</t>
  </si>
  <si>
    <t>Thôn Hạnh Lạc, xã Như Quỳnh, tỉnh Hưng Yên</t>
  </si>
  <si>
    <t>Vải B</t>
  </si>
  <si>
    <t>Bằng lăng G</t>
  </si>
  <si>
    <t>Nguyễn Trường Giang</t>
  </si>
  <si>
    <t>668</t>
  </si>
  <si>
    <t xml:space="preserve">Nguồn gốc đất </t>
  </si>
  <si>
    <t>Đến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Ông Liệt tiếp tục quản lý sử dụng ổn định đến nay.</t>
  </si>
  <si>
    <t>* Thành phần tham dự thống nhất: Đủ điều kiện bồi thường quyền sử dụng đất theo khoản 5 Điều 5 Nghị định số 88/NĐ-CP ngày 15/7/2024 của Chính phủ và khoản 35 Điều 3 Luật Đất đai năm 2024.</t>
  </si>
  <si>
    <t xml:space="preserve">* Thành phần tham dự thống nhất: Đủ điều kiện bồi thường quyền sử dụng đất theo khoản 5 Điều 5 của Nghị định số 88/NĐ-CP ngày 15/7/2024 của Chính phủ. </t>
  </si>
  <si>
    <t>* Thành phần tham dự thống nhất: Đủ điều kiện bồi thường quyền sử dụng đất theo khoản 5 Điều 5 của Nghị định số 88/NĐ-CP ngày 15/7/2024 của Chính phủ và khoản 35 Điều 3 Luật Đất đai.</t>
  </si>
  <si>
    <t>Qua kiểm tra hiện trạng thực tế diện tích 133,1m² ranh giới sử dụng ổn định không ai tranh chấp, không nằm trong thu hồi sau thanh tra, không vi phạm pháp luật về đất đai.</t>
  </si>
  <si>
    <t>Qua kiểm tra hiện trạng thực tế diện tích 132,8m² ranh giới sử dụng ổn định không ai tranh chấp, không nằm trong thu hồi sau thanh tra, không vi phạm pháp luật về đất đai.</t>
  </si>
  <si>
    <t>Qua kiểm tra hiện trạng thực tế diện tích 132,7m² ranh giới sử dụng ổn định không ai tranh chấp, không nằm trong thu hồi sau thanh tra, không vi phạm pháp luật về đất đai.</t>
  </si>
  <si>
    <t>Qua kiểm tra hiện trạng thực tế diện tích 135,5m² ranh giới sử dụng ổn định không ai tranh chấp, không nằm trong thu hồi sau thanh tra, không vi phạm pháp luật về đất đai.</t>
  </si>
  <si>
    <t>Qua kiểm tra hiện trạng thực tế diện tích 115,3m² ranh giới sử dụng ổn định không ai tranh chấp, không nằm trong thu hồi sau thanh tra, không vi phạm pháp luật về đất đai.</t>
  </si>
  <si>
    <t>Qua kiểm tra hiện trạng thực tế diện tích 372,1m² ranh giới sử dụng ổn định không ai tranh chấp, không nằm trong thu hồi sau thanh tra, không vi phạm pháp luật về đất đai.</t>
  </si>
  <si>
    <t>Đất đã được cấp giấy chứng nhận quyền sử dụng đất số HD 912520 cấp ngày 25/10/2022 với diện tích là 419,4m² thuộc thửa đất số 668, tờ bản đồ 79 (nay là tờ bản đồ số 250), loại đất: Đất trồng cây lâu năm.</t>
  </si>
  <si>
    <t xml:space="preserve">* Thành phần tham dự thống nhất: Đủ điều kiện bồi thường quyền sử dụng đất theo điểm a khoản 2 Điều 95 Luật Đất đai năm 2024 </t>
  </si>
  <si>
    <t xml:space="preserve">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Bà Toại tiếp tục quản lý và sử dụng đến ngày 10 tháng 6 năm 2017 cắt một phần diện tích đất chuyển nhượng lại bằng giấy tay cho ông Nguyễn Bá Khối sử dụng đến ngày 15/10/2019 tách một phần diện tích chuyển nhượng lại cho bà Lê Nguyễn Hồng Thắm và ông Hoàng Văn Nghiên sử dụng ổn định đến nay. </t>
  </si>
  <si>
    <t xml:space="preserve">Diện tích 72,8m² nằm trong diện tích 18.514,6m2 đã được Sở Tài nguyên và Môi trường ký duyệt hồ sơ địa chính ngày 20/9/2011. </t>
  </si>
  <si>
    <t>* Thành phần tham dự thống nhất: Đủ điều kiện bồi thường quyền sử dụng đất theo khoản 5 Điều 5 của Nghị định số 88/NĐ-CP ngày 15/7/2024 của Chính phủ và khoản 35 Điều 3 Luật Đất đai năm 2024.</t>
  </si>
  <si>
    <t>* Thành phần tham dự thống nhất:  Đủ điều kiện bồi thường quyền sử dụng đất theo khoản 5 Điều 5 Nghị định số 88/NĐ-CP ngày 15/7/2024 của Chính phủ và khoản 35 Điều 3 Luật Đất đai năm 2024.</t>
  </si>
  <si>
    <t>Đất đã được cấp giấy chứng nhận quyền sử dụng đất số DK 324226 ngày 31/7/2023 với diện tích là 3.107,2m² trong đó đất ở đô thị là 160m² và đất trồng cây lâu năm là 2.947,2m² mang tên Đặng Quốc Cường thuộc thửa số 357 tờ bản đồ 80 (nay là tờ bản đồ số 251). Diện tích 160m² đất ở nằm ngoài ranh dự án.</t>
  </si>
  <si>
    <t xml:space="preserve">Diện tích thu hồi 1.299m2 nhưng diện tích thực tế thu hồi là 1.170,7m2.  </t>
  </si>
  <si>
    <t>* Thành phần tham dự thống nhất: Đủ điều kiện bồi thường quyền sử dụng đất theo điểm a khoản 2 Điều 95 Luật Đất đai năm 2024.</t>
  </si>
  <si>
    <t>Đất đã được cấp giấy chứng nhận quyền sử dụng đất số BO 400677 ngày 16/4/2014 với diện tích là 1.103,8m² thuộc thửa số 132 tờ bản đồ 80 (nay là tờ bản đồ số 251). Loại đất: Trồng cây lâu năm.</t>
  </si>
  <si>
    <t xml:space="preserve">Đất đã được cấp giấy chứng nhận quyền sử dụng đất số BB 029248 cấp ngày 16/6/2010 với diện tích là 1.126,3m² thuộc thửa số 89 tờ bản đồ số 80 (nay là tờ 251). Loại đất: Đất trồng cây lâu năm. </t>
  </si>
  <si>
    <t xml:space="preserve">Nguồn gốc đất diện tích 714,9m2: </t>
  </si>
  <si>
    <t>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Bà Toại tiếp tục quản lý và sử dụng ổn định đến nay. Diện tích 714,9m² nằm trong diện tích 18.514,6m2 đã được Sở Tài nguyên và Môi trường ký duyệt ngày 20/9/2011. Qua kiểm tra hiện trạng thực tế diện tích 714,9m² (đường nội bộ) ranh giới sử dụng ổn định không ai tranh chấp, không nằm trong thu hồi sau thanh tra, không vi phạm pháp luật về đất đai.</t>
  </si>
  <si>
    <t>* Thành phần tham dự thống nhất: Đủ điều kiện bồi thường quyền sử dụng đất theo khoản 1 Điều 5 của Nghị định số 88/NĐ-CP ngày 15/7/2024 của Chính phủ và khoản 3 Điều 138 Luật Đất đai năm 2024</t>
  </si>
  <si>
    <t xml:space="preserve"> 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Bà Toại tiếp tục quản lý và sử dụng ổn định đến nay. Diện tích 79,0m² nằm trong diện tích 18.514,6m2 đã được Sở Tài nguyên và Môi trường ký duyệt ngày 20/9/2011. Qua kiểm tra hiện trạng thực tế diện tích 79,0m² (đường nội bộ) ranh giới sử dụng ổn định không ai tranh chấp, không nằm trong thu hồi sau thanh tra, không vi phạm pháp luật về đất đai.</t>
  </si>
  <si>
    <t xml:space="preserve">Đất đã được cấp giấy chứng nhận quyền sử dụng đất số BH 948361 cấp  ngày 20/4/2012 với diện tích là 2.001,8m² thuộc thửa số 203 tờ bản đồ số 79 (nay là tờ 250). Loại đất: Đất trồng cây lâu năm. </t>
  </si>
  <si>
    <t>Hiện trạng đang sử dụng đất là ông Nguyễn Văn Đô.</t>
  </si>
  <si>
    <t>Qua kiểm tra thực tế ranh giới sử dụng rõ ràng ổn định không ai tranh chấp</t>
  </si>
  <si>
    <t>* Thành phần tham dự thống nhất: Đủ điều kiện bồi thường quyền sử dụng đất theo khoản 1 Điều 5 của Nghị định số 88/NĐ-CP ngày 15/7/2024 của Chính phủ và khoản 35 Điều 3 Luật Đất đai năm 2024</t>
  </si>
  <si>
    <t xml:space="preserve">  Đất đã được cấp giấy chứng nhận quyền sử dụng đất số CL 852159 ngày 22/2/2018 với diện tích là 1.053m² cho bà Trần Thị Liên thuộc thửa số 312 tờ bản đồ 80 (nay là tờ bản đồ số 251), loại đất: Đất trồng cây lâu năm.</t>
  </si>
  <si>
    <t>* Thành phần tham dự thống nhất: Đủ điều kiện bồi thường quyền sử dụng đất theo điểm a khoản 2 Điều 95 Luật Đất đai năm 2024</t>
  </si>
  <si>
    <t>Bà Liên tách một phần diện tích bán lại bằng giấy tay cho ông Nguyễn Văn Cường ngày 12/5/2018 ông Cường sử dụng đến ngày 10/10/2020 tách một phần diện tích bán lại bằng giấy tay cho bà Tạ Thị liên (100m2), diện tích thu hồi 42,7m2</t>
  </si>
  <si>
    <t>Bà Liên tách một phần diện tích bán lại cho ông Nguyễn Văn Cường ngày 12/5/2018 ông Cường sử dụng đến ngày 8/2/2019 tách một phần diện tích bán lại cho bà Lê Thị Thương (100m2), diện tích thu hồi 52,4m2</t>
  </si>
  <si>
    <t>Bà Liên sử dụng đến ngày 12/5/2018 tách một phần diện tích chuyển nhượng lại bằng giấy tay cho ông Nguyễn Văn Cường sử sụng đến nay.</t>
  </si>
  <si>
    <t xml:space="preserve"> Đất đã được cấp giấy chứng nhận quyền sử dụng đất số CL 852160 ngày 22/2/2018 với diện tích là 974,1m² cho bà Trần Thị Liên thuộc thửa số 308 tờ bản đồ 80 (nay là tờ bản đồ số 251), loại đất: Đất trồng cây lâu năm.</t>
  </si>
  <si>
    <t>Diện tích 109,8m2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</si>
  <si>
    <t xml:space="preserve">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</si>
  <si>
    <t>Diện tích 25,9m2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</si>
  <si>
    <t xml:space="preserve">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</si>
  <si>
    <t xml:space="preserve"> Gia đình ông Phạm Quang Diệp và bà Trần Thị Hường tiếp tục canh tác quản lý, sử dụng  đến nay.  </t>
  </si>
  <si>
    <t xml:space="preserve"> Diện tích 29,5m2 có nguồn gốc từ ông Vũ Cao Sơn là do năm 2006, 2007 đơn vị đo đạc xác định sai người sử dụng đất thay vì ông Sơn nhưng quy chủ sử dụng đất là ông Thi vì hiện trạng sử dụng đất giữa ông Sơn và ông Thi ranh giới đã được cắm ranh mốc giới rõ ràng, hai bên đã thống nhất không ai tranh chấp.</t>
  </si>
  <si>
    <t xml:space="preserve">. Gia đình ông Phạm Quang Diệp tiếp tục canh tác quản lý, sử dụng  đến nay.  </t>
  </si>
  <si>
    <t>Đủ điều kiện bồi thường theo khoản 1 Điều 5 Nghị định số 88/NĐ-CP.</t>
  </si>
  <si>
    <t>Đất đang tranh chấp quyền sử dụng đất với ông Đặng Ngọc Tràng.</t>
  </si>
  <si>
    <t>Đất đã được cấp giấy chứng nhận quyền sử dụng đất số BK 441265 cấp ngày 08/4/2013 với diện tích là 8.000,0m² cho bà  Nguyễn Thị Long và ông Trần Văn Phi thuộc thửa số 67, tờ bản đồ 80 (nay là tờ bản đồ số 251). Loại đất: Đất trồng cây lâu năm.</t>
  </si>
  <si>
    <t>Hiện nay đang tranh chấp với bà Ngô Thị Trà My, ông Ngô Hùng Anh và bà Nguyễn Thi Nhung.</t>
  </si>
  <si>
    <t>CLN - VT1 - Đường Dương Đông - Cửa Lấp - Bãi Khem (đường 975B) đoạn từ nút giao Nguyễn Văn Cừ - giáp ranh xã Dương Tơ</t>
  </si>
  <si>
    <t>* Thành phần tham dự thống nhất đủ điều kiện bồi thường quyền sử dụng đất theo khoản 2 Điều 95 Luật đất đai năm 2024.</t>
  </si>
  <si>
    <t>CLN - VT1 - Đường Dương Đông - Cửa Lấp - Bãi Khem (đường 975B) đoạn từ nút giao Nguyễn Văn Cừ - giáp ranh xã Dương Tơ - CĐN</t>
  </si>
  <si>
    <t>- Đủ điều kiện bồi thường quyền sử dụng đất theo khoản 5 Điều 5 Nghị định số 88/NĐ-CP ngày 15/7/2024 của Chính phủ và khoản 35 Điều 3 Luật Đất đai năm 2024.</t>
  </si>
  <si>
    <t xml:space="preserve">- Đủ điều kiện xét hỗ trợ, đào tạo chuyển đổi nghề và tìm kiếm việc làm diện tích 109,7m2 theo: Điều 109 Luật Đất đai năm 2024, khoản 1 Điều 22 Nghị định số 88/2024 ngày 15/7/2024 của Chính phủ và Điều 13 Quyết định số 12/2025/QĐ - UBND ngày 30/9/2025 của UBND tỉnh An Giang. </t>
  </si>
  <si>
    <t>- Tái định cư: không đủ điều kiện bố trí hoặc giao nền tái định cư theo Điều 111 Luật Đất đai năm 2024 và Điều 18, 19 Quyết định số 12/2025/QĐ - UBND ngày 30/9/2025 của UBND tỉnh An Giang.</t>
  </si>
  <si>
    <t>Căn cứ biên bản số 84/BB-HĐ ngày 20/01/2026 của UBND đặc khu Phú Quốc</t>
  </si>
  <si>
    <t>Hỗ trợ khác</t>
  </si>
  <si>
    <t>Loại</t>
  </si>
  <si>
    <t>Đơn giá</t>
  </si>
  <si>
    <t>Thành tiền</t>
  </si>
  <si>
    <t>Tái định cư</t>
  </si>
  <si>
    <t>số lượng</t>
  </si>
  <si>
    <t>Tổng</t>
  </si>
  <si>
    <t>thành tiền</t>
  </si>
  <si>
    <t>Giao nền</t>
  </si>
  <si>
    <t>ODDS 24 tháng</t>
  </si>
  <si>
    <t>khẩu</t>
  </si>
  <si>
    <t>Diện tích 372,1m2 là đường nội bộ</t>
  </si>
  <si>
    <t>1995 - 0400 9500 3865</t>
  </si>
  <si>
    <t>khối 2, xã Quỳ Châu, tỉnh Nghệ An</t>
  </si>
  <si>
    <t xml:space="preserve">Trước năm 1997 là đất trống chưa ai sử dụng đến năm 1997 ông Lê Quang Hòa cùng vợ Trần Thị Viên khai khẩn mục đích sử dụng trồng hoa màu và các loại cây ăn trái lâu năm. Sử dụng đến tháng 6 năm 2006 ông Lê Quang Hòa cùng vợ là bà Trần Thị Viên chuyển nhượng lại bằng giấy tay cho ông Nguyễn Đình Sơn quản lý sử dụng, </t>
  </si>
  <si>
    <t>cùng năm 2006 và năm 2007 vị trí thửa đất trên được kê khai đo đạc bản đồ địa chính và được ghi nhận Sổ Mục kê đất đai thuộc thửa đất số 20, tờ bản đồ số 10 (nay là tờ bản đồ số 399) quy chủ sử dụng đất là ông Nguyễn Đình Sơn với tổng diện tích là 2.104,2m².</t>
  </si>
  <si>
    <t xml:space="preserve"> (Diện tích 111,3m2 nằm trong diện tích 2.104,2m² đã được Sở Tài nguyên và Môi trường ký duyệt ngày 20/9/2011), gia đình ông Sơn và bà Ngoãn quản lý sử dụng đến năm 2019 ông Sơn và bà Ngoãn ly hôn theo Quyết định số 38/2019/QĐST-HNGĐ ngày 15/2/2019, diện tích 111,3m2 trong quyết định ly hôn không yêu cầu phân chia tài sản, đến tháng 1 năm 2025 ông Sơn và bà Ngoãn tự thỏa thuận phân chia tài sản giao cho bà Ngoãn toàn quyền sử dụng thửa đất số 20, tờ bản đồ số 10 (nay là tờ bản đồ số 399) nêu trên, </t>
  </si>
  <si>
    <t>bà Ngoãn quản lý sử dụng đến ngày 09/6/2022 bà Ngoãn tách một phần diện tích chuyển nhượng lại cho ông Nguyễn Văn Phi và bà Huỳnh thị Đông sử dụng ổn định cho đến nay. Qua kiểm tra hiện trạng thực tế diện tích 111,3m2 ranh giới sử dụng ổn định không ai tranh chấp, không nằm trong thu hồi sau thanh tra, không vi phạm pháp luật về đất đai.</t>
  </si>
  <si>
    <t>Tỷ lệ mất đất 17%</t>
  </si>
  <si>
    <t>Tỷ lệ mất đất 64%, di chuyển chỗ ở</t>
  </si>
  <si>
    <t>Tỷ lệ mất đất 70%, di chuyển chỗ ở</t>
  </si>
  <si>
    <t>Tỷ lệ mất đất 72%, không di chuyển chỗ ở</t>
  </si>
  <si>
    <t>Tỷ lệ mất đất 73%, di chuyển chỗ ở</t>
  </si>
  <si>
    <t>Vũ Văn Trường và Nguyễn Thị Mỹ cùng sử dụng đất với Trương Ngọc Đầy và Đặng Kim Hường</t>
  </si>
  <si>
    <t>Ngày 13/9/2019 các ĐSH trên có văn bản thỏa thuận về việc chia tách quyền sử dụng đất của giấy chứng nhận quyền sử dụng đất số  BB 029248 với thỏa thuận sau:</t>
  </si>
  <si>
    <t>- Vũ Văn Trường cùng vợ bà Nguyễn Thị Mỹ được quyền sử dụng đất với diện tích 199,4m².</t>
  </si>
  <si>
    <t xml:space="preserve">- Bà Đặng Kim Hường được quyền sử dụng đất với diện tích 217,7m². </t>
  </si>
  <si>
    <t>- Bà Trương Ngọc Đầy được quyền sử dụng đất với diện tích 709,2m². Đến</t>
  </si>
  <si>
    <r>
      <t>ngày 09/12/2023 bà Trương Ngọc Đầy tách một phần diện tích đất trong phần diện tích đất đã cùng thỏa thuận với các ĐSD trên để chuyển nhượng lại bằng giấy tay cho bà Ngô Thị Lệ Vy với diện tích 332,56m² quản lý sử dụng cho đến nay. Diện tích 300,4m</t>
    </r>
    <r>
      <rPr>
        <vertAlign val="superscript"/>
        <sz val="14"/>
        <color rgb="FF000000"/>
        <rFont val="Times New Roman"/>
        <family val="1"/>
      </rPr>
      <t>2</t>
    </r>
    <r>
      <rPr>
        <sz val="14"/>
        <color rgb="FF000000"/>
        <rFont val="Times New Roman"/>
        <family val="1"/>
      </rPr>
      <t xml:space="preserve"> nằm trong diện tích 332,56m</t>
    </r>
    <r>
      <rPr>
        <vertAlign val="superscript"/>
        <sz val="14"/>
        <color rgb="FF000000"/>
        <rFont val="Times New Roman"/>
        <family val="1"/>
      </rPr>
      <t>2</t>
    </r>
    <r>
      <rPr>
        <sz val="14"/>
        <color rgb="FF000000"/>
        <rFont val="Times New Roman"/>
        <family val="1"/>
      </rPr>
      <t>.</t>
    </r>
  </si>
  <si>
    <t>Nhà và vật kiến trúc trên đất có giấy chứng nhận quyền sử dụng đất số BB 029248 cấp ngày 16/6/2010 do Vũ Văn Trường và Nguyễn Thị Mỹ cùng sử dụng đất với Trương Ngọc Đầy và Đặng Kim Hường</t>
  </si>
  <si>
    <t>Vũ Thị Hồng Hà và Vũ Thị Kim Hồng</t>
  </si>
  <si>
    <t>Tỷ lệ mất đất 75%, không di chuyển chỗ ở</t>
  </si>
  <si>
    <t>Tỷ lệ mất đất 45%, không di chuyển chỗ ở</t>
  </si>
  <si>
    <t>Nhà cất trên đất ông Nguyễn Văn Đô</t>
  </si>
  <si>
    <t>Đất đã được cấp giấy chứng nhận quyền sử dụng đất số BH 948361 cấp  ngày 20/4/2012 với diện tích là 2.001,8m² thuộc thửa số 203 tờ bản đồ số 79 (nay là tờ 250) do ông Nguyễn Văn Đô đứng tên. Loại đất: Đất trồng cây lâu năm.  Hiện trạng sử dụng đất là bà Ngô Thị Toại.</t>
  </si>
  <si>
    <t>Qua kiểm tra hiện trạng thực tế ranh giới sử dụng ổn định rõ ràng không ai tranh chấp.</t>
  </si>
  <si>
    <t>Nguyễn Thị Nhung</t>
  </si>
  <si>
    <t>1978 - 0911 7801 3388</t>
  </si>
  <si>
    <t>khu phố 6, đặc khu Phú Quốc, tỉnh An Giang</t>
  </si>
  <si>
    <t>Trần Ngọc Sơn</t>
  </si>
  <si>
    <t>1974 - 0340 7401 9046</t>
  </si>
  <si>
    <t>Vợ: Nguyễn Thị Thu Thủy</t>
  </si>
  <si>
    <t>Ngô Hùng Anh</t>
  </si>
  <si>
    <t>Tầm ruột A</t>
  </si>
  <si>
    <t>1989 - 0420 8900 8056</t>
  </si>
  <si>
    <t>Xoài D</t>
  </si>
  <si>
    <t>Vợ: Ngô Thị Tiền</t>
  </si>
  <si>
    <t>Khế C</t>
  </si>
  <si>
    <t>Nguyễn Thị Mỹ Dung</t>
  </si>
  <si>
    <t>1pt 68 (nay là thửa 327)</t>
  </si>
  <si>
    <t>1982 - 0891 8200 7067</t>
  </si>
  <si>
    <t>thép</t>
  </si>
  <si>
    <t>Nguyễn Đình Cao</t>
  </si>
  <si>
    <t>1983 - 0300 8300 1085</t>
  </si>
  <si>
    <t>Nguyễn Hải Long</t>
  </si>
  <si>
    <t>2000 - 0012 0000 0068</t>
  </si>
  <si>
    <t>Phạm Văn Hiển</t>
  </si>
  <si>
    <t>1998 - 0300 9801 4861</t>
  </si>
  <si>
    <t>Vợ: Nguyễn Ngọc Ánh</t>
  </si>
  <si>
    <t>Dương Thị Thủy</t>
  </si>
  <si>
    <t>1988 - 0341 8800 5832</t>
  </si>
  <si>
    <t>1955 - 0301 5501 1662</t>
  </si>
  <si>
    <t>Nguyễn Thị The</t>
  </si>
  <si>
    <t>1959 - 0301 5900 6297</t>
  </si>
  <si>
    <t>Phạm Văn Lịch</t>
  </si>
  <si>
    <t>1971 - 0300 7102 1384</t>
  </si>
  <si>
    <t>khu phố Suối Lớn, đặc khu Phú Quốc, tỉnh An Giang</t>
  </si>
  <si>
    <t>Mầu Thị Toan</t>
  </si>
  <si>
    <t>1pt 68</t>
  </si>
  <si>
    <t>1960 - 0911 6001 1637</t>
  </si>
  <si>
    <t>bạt</t>
  </si>
  <si>
    <t>Nguyễn Minh Tân</t>
  </si>
  <si>
    <t>tolv</t>
  </si>
  <si>
    <t>gỗ &gt;15</t>
  </si>
  <si>
    <t>1983 - 0910 8302 0155</t>
  </si>
  <si>
    <t>Điều C</t>
  </si>
  <si>
    <t>Điều D</t>
  </si>
  <si>
    <t>Vợ: Trương Thị Trúc Hà</t>
  </si>
  <si>
    <t>không</t>
  </si>
  <si>
    <t>gỗ &lt;10</t>
  </si>
  <si>
    <t>sàn ván</t>
  </si>
  <si>
    <t>Hoàng Thị Loan</t>
  </si>
  <si>
    <t>1989 - 0911 8901 8405</t>
  </si>
  <si>
    <t>Khoai mì A</t>
  </si>
  <si>
    <t>Điều B</t>
  </si>
  <si>
    <t>Hoàng Thị Đào</t>
  </si>
  <si>
    <t>1994 - 0911 9400 3370</t>
  </si>
  <si>
    <t xml:space="preserve">không </t>
  </si>
  <si>
    <t>Đặng Thị Bích Thuận</t>
  </si>
  <si>
    <t>Sứ quân tử C</t>
  </si>
  <si>
    <t>1986 - 0491 8600 7187</t>
  </si>
  <si>
    <t>Ổi A</t>
  </si>
  <si>
    <t>gạch tàu</t>
  </si>
  <si>
    <t>Rau màu A</t>
  </si>
  <si>
    <t>Vối D</t>
  </si>
  <si>
    <t>Hoàng Minh Quân</t>
  </si>
  <si>
    <t>2001 - 0912 0101 2292</t>
  </si>
  <si>
    <t>xm tấm</t>
  </si>
  <si>
    <t>Hoàng Thị Xoan</t>
  </si>
  <si>
    <t>1992 - 0911 9200 6084</t>
  </si>
  <si>
    <t>Sử quân tử D</t>
  </si>
  <si>
    <t>Mai chiếu thủy D</t>
  </si>
  <si>
    <t>Nguyễn Chí Hùng</t>
  </si>
  <si>
    <t>1969 - 0910 6901 3766</t>
  </si>
  <si>
    <t xml:space="preserve">sử dụng đến năm 2002 ông Nhã sang lại cho ông Đặng Ngọc Tràng quản lý sử dụng đến năm 2006 - 2007 ông Tràng đăng ký đo đạc kê khai trên bản đồ địa chính và được cập nhật sổ mục kê đất đai thuộc thửa số 68 (nay là thửa số 327) tờ bản đồ số 80 (nay là tờ số 251) với diện tích 5.718,9m2 </t>
  </si>
  <si>
    <t xml:space="preserve">(diện tích 120,5m2 nằm trong tổng diện tích 5.718,9m2 đã được Sở Tài nguyên và Môi trường ký duyệt ngày 20/9/2011) đến năm 2014 ông Tràng tách ra một phần diện tích sang lại cho ông Lê Ngọc Hải sử dụng, đến ngày 18/01/2021 ông Hải sang nhượng lại bằng giấy tay cho ông Phan Viết Hạnh sử dụng đến ngày 12/02/2021 </t>
  </si>
  <si>
    <t>ông Hạnh tách một phần diện tích đất sang nhượng lại bằng giấy tay cho bà Phạm Thị Diệu sử dụng, đến ngày 15/5/2021 bà Diệu chuyển nhượng lại bằng giấy tay cho bà Nguyễn Thị Mỹ Dung sử dụng ổn định đến nay.</t>
  </si>
  <si>
    <t xml:space="preserve"> Qua kiểm tra hiện trạng thực tế diện tích 120,5m2 ranh giới sử dụng ổn định không ai tranh chấp, không nằm trong thu hồi sau thanh tra, không vi phạm pháp luật về đất đai.</t>
  </si>
  <si>
    <t xml:space="preserve">* Thành viên tham dự thống nhất: Đủ điều kiện bồi thường quyền sử dụng đất theo điểm a khoản 2 Điều 95 Luật Đất đai năm 2024.  </t>
  </si>
  <si>
    <t xml:space="preserve">sử dụng đến năm 2006, 2007  vị trí đất trên được kê khai đo đạc trên bản đồ địa chính và được cập nhật sổ mục kê đất đấi với diện tích 2.774,6m2 quy chủ sử dụng đất là bà Hồng Thúy Phương. </t>
  </si>
  <si>
    <t xml:space="preserve">Việc cập nhật sổ mục kê sai vị trí và đối tượng sử dụng đất thay vì ông Hoàng Văn Sinh nhưng ghi tên bà Hồng Thúy Phượng vì hiện trạng sử dụng đất bà Màu Thị Toan và ông Hoàng Văn Sinh sử dụng đất, ranh giới ổn định, hai bên không tranh chấp. </t>
  </si>
  <si>
    <t xml:space="preserve">Đến năm 2010 ông Hoàng Văn Sinh chết vợ là bà Mầu Thị Toan và các con quản lý sử dụng đến ngày 22/10/2012  tách một phần diện tích chuyển nhượng lại bằng giấy tay cho ông Nguyễn Minh Tân sử dụng ổn định đến nay. </t>
  </si>
  <si>
    <t>Loại đất: đất trồng cây lâu năm (CLN) do bà Hoàng Thị Loan đứng tên.</t>
  </si>
  <si>
    <t>* Thành viên tham dự thống nhất: Đủ điều kiện bồi thường quyền sử dụng đất theo điểm a khoản 2 Điều 95 Luật Đất đai năm 2024.</t>
  </si>
  <si>
    <t>* Thành viên tham dự thống nhất: Đủ điều kiện bồi thường quyền sử dụng đất theo điểm a khoản 2 Điều 95 Luật Đất đai năm 2024</t>
  </si>
  <si>
    <t>Có cùng nguồn gốc sử dụng thửa đất đã được cấp giấy chứng nhận quyền sử dụng đất số DN 930609, ngày 01/7/2024 thuộc thửa đất số 910, tờ bản đồ số 79, diện tích 2152,9m2. Diện tích tăng thêm do sai số qua các lần đo đạc cấp giấy.</t>
  </si>
  <si>
    <t>* Thành phần tham dự thống nhất: Đủ điều kiện bồi thường quyền sử dụng đất theo khoản 1  Điều 5 Nghị định số 88/NĐ-CP ngày 15/7/2024 của Chính phủ và khoản 35 Điều 3 Luật Đất đai năm 2024.</t>
  </si>
  <si>
    <t>1pt 910</t>
  </si>
  <si>
    <t>Có 01 phần diện tích nhà cất trên đất có giấy chứng nhận quyền sử dụng đất số CO 249309, ngày 10/4/2019 do bà Mầu Thị Toan đứng tên</t>
  </si>
  <si>
    <t xml:space="preserve"> Sử dụng đến năm 2006 vị trí thửa đất được kê khai đo đạc trên bản đồ địa chính và ghi nhận sổ mục kê đất đai thuộc thửa đất số 5, tờ số 7, diện tích 1.162,9m2 mang tên bà Nguyễn Thị Đầy,</t>
  </si>
  <si>
    <t xml:space="preserve"> sử dụng đến ngày 29/12/2006 bà Đầy tách ra một phần diện tích đất 54.3m2 chuyển nhượng cho bà Nguyễn Thị Hà và ông Nguyễn Lương Khuyên sử dụng </t>
  </si>
  <si>
    <t xml:space="preserve">(thực tế bà Hà và ông Khuyên đang sử dụng nhưng năm 2006 bà Đầy đứng ra kê khai đo đạc trên bản đồ địa chính thay cho bà Nguyễn Thị Hà và ông Nguyễn Lương Khuyên). </t>
  </si>
  <si>
    <t>Diện tích 54.3m2 nằm trong diện tích 1.162,9m² đã được Sở Tài nguyên và Môi trường ký duyệt ngày 20/9/2011.</t>
  </si>
  <si>
    <t>1pt 67</t>
  </si>
  <si>
    <r>
      <t xml:space="preserve"> </t>
    </r>
    <r>
      <rPr>
        <b/>
        <sz val="14"/>
        <color rgb="FF000000"/>
        <rFont val="Times New Roman"/>
        <family val="1"/>
      </rPr>
      <t>Nguồn gốc sử dụng đất diện tích 110,4m2:</t>
    </r>
  </si>
  <si>
    <t xml:space="preserve">Trước năm 2001 là đất chưa ai khai phá sử dụng, năm 2001 bà Nguyễn Thị Đầy vào khai khẩn sử dụng và mục đích sử dụng vào mục đích trồng cây hoa màu và các loại cây ăn trái lâu năm. </t>
  </si>
  <si>
    <t xml:space="preserve">Nhưng trước đó vào năm 2003, bà nguyễn Thị Đầy, cùng chồng là ông Nguyễn Văn Dũng đã tách ra một phần diện tích đất chuyển nhượng cho ông Trương Thanh Bình sử dụng. </t>
  </si>
  <si>
    <t>Ngày 27/5/2014 ông Trương Thanh Bình chuyển nhượng lại bằng giấy tay cho bà Nguyễn Thị Nhung quản lý sử dụng cho đến khi quy hoạch dự án.</t>
  </si>
  <si>
    <r>
      <t>* Nguồn gốc sử dụng đất 21,9m</t>
    </r>
    <r>
      <rPr>
        <b/>
        <vertAlign val="superscript"/>
        <sz val="14"/>
        <color rgb="FF000000"/>
        <rFont val="Times New Roman"/>
        <family val="1"/>
      </rPr>
      <t>2</t>
    </r>
    <r>
      <rPr>
        <b/>
        <sz val="14"/>
        <color rgb="FF000000"/>
        <rFont val="Times New Roman"/>
        <family val="1"/>
      </rPr>
      <t>:</t>
    </r>
  </si>
  <si>
    <t xml:space="preserve"> Nhưng trước đó vào năm 2003, bà nguyễn Thị Đầy, cùng chồng là ông Nguyễn Văn Dũng đã tách ra một phần diện tích đất chuyển nhượng cho ông Trương Thanh Bình sử dụng. </t>
  </si>
  <si>
    <t>Qua kiểm tra hiện trạng thực tế diện tích 21.9m2 thì người sử dụng là ông Ngô Hùng Anh.</t>
  </si>
  <si>
    <t>Hiện nay ông Ngô Hùng Anh tranh chấp với  bà Nguyễn Thị Nhung</t>
  </si>
  <si>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4019,7m2 mang tên ông Bùi Văn Ánh. </t>
  </si>
  <si>
    <t xml:space="preserve">Năm 2009 ông Bùi Văn Ánh chuyển nhượng lại cho bà Lê Thị Thủy quản lý sử dụng. Năm 2014 bà Lê Thị Thủy chuyển nhượng lại bằng giấy tay cho ông Nguyễn Văn Thắng sử dụng. Tháng 11 năm 2020 ông Nguyễn Văn Thắng chuyển nhượng lại bằng giấy tay cho ông Phạm Văn Lịch sử dụng, </t>
  </si>
  <si>
    <t>ông Phạm Văn Lịch tách ra một phần diện tích đất chuyển nhượng cho ông Phạm Văn Lục sử dụng. Tháng 31/12/2021 ông Phạm Văn Lục chuyển nhượng lại bằng giấy tay cho bà Nguyễn Thị The diện tích 90,0m2 sử dụng ổn định cho đến nay.</t>
  </si>
  <si>
    <t>* Thành phần tham dự thống nhất: Đủ điều kiện bồi thường quyền sử dụng đất theo khoản 5  Điều 5 Nghị định số 88/NĐ-CP ngày 15/7/2024 của Chính phủ và khoản 35 Điều 3 Luật Đất đai năm 2024.</t>
  </si>
  <si>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4019,7m2 mang tên ông Bùi Văn Ánh.</t>
  </si>
  <si>
    <t xml:space="preserve"> Năm 2009 ông Bùi Văn Ánh chuyển nhượng lại cho bà Lê Thị Thủy quản lý sử dụng đến năm 2014 bà Lê Thị Thủy chuyển nhượng lại bằng giấy tay cho ông Nguyễn Văn Thắng sử dụng đến tháng 11 năm 2020 ông Nguyễn Văn Thắng chuyển nhượng lại bằng giấy tay cho ông Phạm Văn Lịch sử dụng đến ngày 10-12-2020 tách một phần diện tích chuyển nhượng lại bằng giấy tay cho ông Phạm văn Hiển sử dụng đến nay. </t>
  </si>
  <si>
    <t>Qua kiểm tra hiện trạng thực tế ranh giới sử dụng ổn định không ai tranh chấp, không nằm trong thu hồi sau thanh tra, không vi phạm pháp luật về đất đai.</t>
  </si>
  <si>
    <t>Nguyễn Thị Hòa</t>
  </si>
  <si>
    <t xml:space="preserve">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4019,7m2 mang tên ông Bùi Văn Ánh. </t>
  </si>
  <si>
    <t xml:space="preserve">Năm 2009 ông Bùi Văn Ánh chuyển nhượng lại cho bà Lê Thị Thủy quản lý sử dụng. Năm 2014 bà Lê Thị Thủy chuyển nhượng lại cho ông Nguyễn Văn Thắng sử dụng. Tháng 11 năm 2020 ông Nguyễn Văn Thắng chuyển nhượng lại cho ông Phạm Văn Lịch sử dụng. Tháng 12/2020 ông Phạm Văn Lịch tách ra một phần diện tích đất chuyển nhượng cho ông Phạm Văn Lục sử dụng. Tháng 12 năm 2021 ông Phạm Văn Lục chuyển nhượng lại cho bà Nguyễn Thị Hòa diện tích 90m2 sử dụng ổn định cho đến nay. </t>
  </si>
  <si>
    <t xml:space="preserve">Nguồn gốc sử dụng đất diện tích 112,2m2:Trước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 </t>
  </si>
  <si>
    <t>Năm 2009 ông Bùi Văn Ánh chuyển nhượng lại cho bà Lê Thị Thủy quản lý sử dụng. Năm 2014 bà Lê Thị Thủy chuyển nhượng lại bằng giấy tay cho ông Nguyễn Văn Thắng sử dụng. Tháng 11 năm 2020 ông Nguyễn Văn Thắng chuyển nhượng lại bằng giấy tay cho ông Phạm Văn Lịch sử dụng ổn định cho đến nay.</t>
  </si>
  <si>
    <t>Hiện trạng là đường nội bộ</t>
  </si>
  <si>
    <r>
      <t>Nguồn gốc sử dụng đất diện tích 85,0m2:</t>
    </r>
    <r>
      <rPr>
        <sz val="14"/>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</si>
  <si>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t>
    </r>
    <r>
      <rPr>
        <vertAlign val="superscript"/>
        <sz val="14"/>
        <color rgb="FF000000"/>
        <rFont val="Times New Roman"/>
        <family val="1"/>
      </rPr>
      <t>2</t>
    </r>
    <r>
      <rPr>
        <sz val="14"/>
        <color rgb="FF000000"/>
        <rFont val="Times New Roman"/>
        <family val="1"/>
      </rPr>
      <t xml:space="preserve"> mang tên ông Bùi Văn Ánh. </t>
    </r>
  </si>
  <si>
    <t>Năm 2009 ông Bùi Văn Ánh chuyển nhượng lại cho bà Lê Thị Thủy quản lý sử dụng. Năm 2014 bà Lê Thị Thủy chuyển nhượng lại cho ông Nguyễn Văn Thắng sử dụng. Tháng 11 năm 2020 ông Nguyễn Văn Thắng chuyển nhượng lại bằng giấy tay cho ông Phạm Văn Lịch sử dụng. Ông Phạm Văn Lịch chuyển nhượng lại bằng giấy tay cho ông Nguyễn Đình Cao ngày 16-12-2020 diện tích 85,0 m2 sử dụng ổn định đến nay.</t>
  </si>
  <si>
    <t>Năm 2009 ông Bùi Văn Ánh chuyển nhượng lại cho bà Lê Thị Thủy quản lý sử dụng. Năm 2014 bà Lê Thị Thủy chuyển nhượng lại cho ông Nguyễn Văn Thắng sử dụng. Tháng 11 năm 2020 ông Nguyễn Văn Thắng chuyển nhượng lại cho ông Phạm Văn Lịch sử dụng. Ông Phạm Văn Lịch chuyển nhượng cho ông Nguyễn Hải Long ngày 16-12-2020 diện tích 85,0 m2 sử dụng đến nay.</t>
  </si>
  <si>
    <t>Năm 2009 ông Bùi Văn Ánh chuyển nhượng lại cho bà Lê Thị Thủy quản lý sử dụng. Năm 2014 bà Lê Thị Thủy chuyển nhượng lại cho ông Nguyễn Văn Thắng sử dụng. Tháng 11 năm 2020 ông Nguyễn Văn Thắng chuyển nhượng lại cho ông Phạm Văn Lịch sử dụng. Ông Phạm Văn Lịch chuyển nhượng cho bà Dương Thị Thuỷ ngày 20-12-2020 diện tích 85,0 m2 sử dụng đến nay.</t>
  </si>
  <si>
    <t>1pt 19</t>
  </si>
  <si>
    <r>
      <t xml:space="preserve">* </t>
    </r>
    <r>
      <rPr>
        <b/>
        <sz val="14"/>
        <color rgb="FF000000"/>
        <rFont val="Times New Roman"/>
        <family val="1"/>
      </rPr>
      <t>Nguồn gốc sử dụng đất diện tích 36.2m</t>
    </r>
    <r>
      <rPr>
        <b/>
        <vertAlign val="superscript"/>
        <sz val="14"/>
        <color rgb="FF000000"/>
        <rFont val="Times New Roman"/>
        <family val="1"/>
      </rPr>
      <t>2</t>
    </r>
    <r>
      <rPr>
        <sz val="14"/>
        <color rgb="FF000000"/>
        <rFont val="Times New Roman"/>
        <family val="1"/>
      </rPr>
      <t xml:space="preserve">: Truớc năm 1993 đất chưa ai khai phá. Đến năm 1993 ông Phạm Thanh Sơn vào khai phá sử dụng mục đích trồng cây hoa màu và cây lâu năm, được đo đạc sơ đồ 14 và đã được cấp giấy chứng nhận quyền sử dụng đất số Y851466 ngày 04/2/2004, diện tích 13.912 m2. Thửa đất  số 22, tờ số 3. </t>
    </r>
  </si>
  <si>
    <t>Năm 2003 ông Phạm Thanh Sơn tách ra 1 phần diện tích chuyển nhuợng lại cho ông Trần Ngọc Sơn. Năm 2006 vị trí thửa đất đã đo đạc bản đồ địa chính thửa đất số 19 tờ số 10. Diện tích 285.5m² mang tên ông Trần Ngọc Sơn, từ đó Ông Trần Ngọc Sơn quản lý sử dụng Qua kiểm tra hồ sơ lưu trữ thì hiện tại vị trí thửa đất của ông Trần Ngọc Sơn chưa được cấp giấy chứng nhận quyền sử dụng đất. Thửa đất sử dụng cho đến khi quy hoạch dự án.</t>
  </si>
  <si>
    <t xml:space="preserve">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t>
  </si>
  <si>
    <t>Bà Toại tiếp tục quản lý và sử dụng đến ngày 19 tháng 8 năm 2009 tách một phần diện tích đất chuyển nhượng lại bằng giấy tay cho bà Nguyễn Thị Bích Loan sử dụng đến ngày năm 2010 bà Bích chuyển nhượng lại bằng giấy tay cho ông Nguyễn Văn Hoàng sử dụng Diện tích 90m², đến ngày 23/02/2010 ông Hoàng chuyển nhương lại cho ông Nguyễn Chí Hùng diện tích nằm trong diện tích 18.514,6m2 đã được Sở Tài nguyên và Môi trường ký duyệt hồ sơ địa chính ngày 20/9/2011. Qua kiểm tra hiện trạng thực tế ranh giới sử dụng ổn định không ai tranh chấp, không nằm trong thu hồi sau thanh tra, không vi phạm pháp luật về đất đai.</t>
  </si>
  <si>
    <t>* Thành phần tham dự thống nhất: Đủ điều kiện bồi thường quyền sử dụng đất theo khoản 5 Điều 5 của Nghị định số 88/NĐ-CP ngày 15/7/2024 của Chính phủ và khoản 35 Điều 3 Luật Đất đai năm 2024</t>
  </si>
  <si>
    <t>dv</t>
  </si>
  <si>
    <t>dt</t>
  </si>
  <si>
    <t>Grand</t>
  </si>
  <si>
    <t>chưa có giá</t>
  </si>
  <si>
    <t>sl</t>
  </si>
  <si>
    <t>hộ</t>
  </si>
  <si>
    <t>Ổn định đời sống 12 tháng</t>
  </si>
  <si>
    <t>Ổn định đời sống 24 tháng</t>
  </si>
  <si>
    <t>Ổn định đời sống 3 tháng</t>
  </si>
  <si>
    <t>Ổn định đời sống 6 tháng</t>
  </si>
  <si>
    <t>loại đất</t>
  </si>
  <si>
    <t xml:space="preserve">diện tích </t>
  </si>
  <si>
    <t>đơn giá BT</t>
  </si>
  <si>
    <t>đơn giá HT</t>
  </si>
  <si>
    <t>CLN - VT2 - Đường (từ ngã ba Tỉnh lộ 46 - Đồi 37) nay theo Quyết định số 39/2024/QĐ-UBND ngày 12/12/2024 là đoạn từ Nguyễn Văn Cừ (ngã ba nhà ông Hợp) - ngã tư đường Dương Đông - Cửa Lấp - Bãi Khem (ĐT.973 - xm</t>
  </si>
  <si>
    <t>Đơn giá bồi thường</t>
  </si>
  <si>
    <t>Thành tiền bồi thường</t>
  </si>
  <si>
    <t>Thành tiền hỗ trợ CĐN &amp; TKVL</t>
  </si>
  <si>
    <t>Đơn giá hỗ trợ CĐN &amp; TKVL</t>
  </si>
  <si>
    <t>Đang tranh chấp với bà Ngô Thị Trà My, ông Ngô Hùng Anh và bà Nguyễn Thi Nhung.</t>
  </si>
  <si>
    <t>Đất đang tranh chấp vợ chồng bà Nguyễn Thị Hà  và ông Nguyễn Lương Khuyên.</t>
  </si>
  <si>
    <t>Xanh G</t>
  </si>
  <si>
    <t>Di chuyển trong phạm vi đặc khu có diện tích sàn dưới 50m2</t>
  </si>
  <si>
    <t>Di chuyển trong phạm vi đặc khu có diện tích sàn từ 50m2 - 100m2</t>
  </si>
  <si>
    <t>Di chuyển trong phạm vi đặc khu có diện tích sàn trên 100m2</t>
  </si>
  <si>
    <t>* Thành viên tham dự thống nhất: Đủ điều kiện bồi thường quyền sử dụng đất theo điểm a khoản 2 Điều 95 Luật Đất đai năm 2024 và Điều 6 Quyết định số 28/QĐ-UBND ngày 10/9/2024 của UBND tỉnh Kiên Giang</t>
  </si>
  <si>
    <t>Ngày 13/10/2014 bà Mầu Thị Toan và các con tách một phần diện tích chuyển nhượng bằng giấy tay cho bà Đặng Thị Bích Thuận sử dụng đến nay.</t>
  </si>
  <si>
    <t xml:space="preserve">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t>
  </si>
  <si>
    <t>sử dụng đến năm 2006, 2007 ông Ánh kê khai đo đạc trên bản đồ địa chính và  cập nhật sổ mục kê đất đai thuộc thửa đất số 32 tờ bản đồ 79 (nay là tờ 250) diện tích 4.019,8m2 mang tên ông Bùi Văn Ánh sử đến ngày 22/10/2019 chuyển nhượng lại bằng giấy tay cho Hoàng Minh Hùng  sử dụng đến ngày 19/6/2020 tách một phần diện tích chuyển nhượng lại bằng giấy tay cho ông Tăng Tấn Hải sử dụng đến ngày 19/11/2020 tách một phần diện tích chuyển nhượng lại bằng giấy tay cho ông Nguyễn Hải Quân sử dụng ổn định đến nay.</t>
  </si>
  <si>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t>
  </si>
  <si>
    <t>sử dụng đến năm 2006, 2007 ông Ánh kê khai đo đạc trên bản đồ địa chính và  cập nhật sổ mục kê đất đai thuộc thửa đất số 32 tờ bản đồ 79 (nay là tờ 250) diện tích 4.019,8m2 mang tên ông Bùi Văn Ánh sử đến ngày 22/10/2019 tách một phần diện tích chuyển nhượng lại bằng giấy tay cho Hoàng Minh Hùng  sử dụng đến 20/12/2020 tách một phần diện tích chuyển nhượng lại bằng giấy tay cho ông Phạm Trung Hiếu và Phạm Thị Yến sử dụng ổn định đến nay.</t>
  </si>
  <si>
    <t xml:space="preserve"> và được cập nhật sổ mục kê đất đai diện tích 1019,9m2 thuộc thửa đất số 201tờ bản đồ số 79 (nay là tờ bản đồ số 250) mang tên ông Đỗ Minh Thi. Qua kiểm tra thực tế vị trí đất của ông Phạm Quang Diệp và bà Trần Thị Hường diện tích 29,5m2 (ngoài giấy chứng nhận của bà Trần Thị Hương) có nguồn gốc do ông Vũ Cao Sơn chuyển nhượng lại bằng giấy tay cho ông Phạm Quag Hàng sử dụng vào ngày 09/6/2006, ông Hàng sử dụng đến ngày 24/12/2022 tách một phần diện tích chuyển nhượng lại cho ông Phạm Quang Diệp và bà Trần Thị Hường sử dụng ổn định đến nay.</t>
  </si>
  <si>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t>
  </si>
  <si>
    <t>và  cập nhật sổ mục kê đất đai thuộc thửa đất số 32 tờ bản đồ 79 (nay là tờ 250) diện tích 4.019,8m2 mang tên ông Bùi Văn Ánh sử đến ngày 22/10/2019 chuyển nhượng lại bằng giấy tay cho Hoàng Minh Hùng  sử dụng đến ngày 19/11/2021 tách một phần diện tích chuyển nhượng lại bằng giấy tay cho ông Nguyễn Hữu Nghị sử dụng đến ngày 10/11/2024 tách một phần diện tích chuyển nhượng lại bằng giấy tay cho ông Lương Văn Cu sử dụng ổn định đến nay.</t>
  </si>
  <si>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t>
  </si>
  <si>
    <t xml:space="preserve"> sử dụng đến năm 2006, 2007 ông Ánh kê khai đo đạc trên bản đồ địa chính và  cập nhật sổ mục kê đất đai thuộc thửa đất số 32 tờ bản đồ 79 (nay là tờ 250) diện tích 4.019,8m2 mang tên ông Bùi Văn Ánh sử đến ngày 22/10/2019 chuyển nhượng lại bằng giấy tay cho Hoàng Minh Hùng  sử dụng đến ngày 09/9/2021 tách một phần diện tích chuyển nhượng lại bằng giấy tay cho ông Trần Duyệt Thanh sử dụng ổn định đến nay.</t>
  </si>
  <si>
    <t>CLN - VT2 - Đường Dương Đông - Cửa Lấp - Bãi Khem (đường 975B) đoạn từ nút giao Nguyễn Văn Cừ - giáp ranh xã Dương Tơ</t>
  </si>
  <si>
    <t>chỉnh NGD lại</t>
  </si>
  <si>
    <t xml:space="preserve"> Trước năm 1997 là đất trống chưa ai sử dụng đến năm 1997 ông Lê Quang Hòa cùng vợ Trần Thị Viên khai khẩn mục đích sử dụng trồng hoa màu và các loại cây ăn trái lâu năm. Sử dụng đến tháng 6 năm 2006 ông Lê Quang Hòa cùng vợ là bà Trần Thị Viên chuyển nhượng lại bằng giấy tay cho ông Nguyễn Đình Sơn quản lý sử dụng, cùng năm 2006 và năm 2007 vị trí thửa đất trên được kê khai đo đạc bản đồ địa chính</t>
  </si>
  <si>
    <t xml:space="preserve"> và được ghi nhận Sổ Mục kê đất đai thuộc thửa đất số 20, tờ bản đồ số 10 (nay là tờ bản đồ số 399) quy chủ sử dụng đất là ông Nguyễn Đình Sơn với tổng diện tích là 2.104,2m². (Diện tích 120,0m2 nằm trong diện tích 2.104,2m² đã được Sở Tài nguyên và Môi trường ký duyệt ngày 20/9/2011), gia đình ông Sơn và bà Ngoãn quản lý sử dụng đến ngày 03/6/2015 ông Sơn và bà Ngoãn tách một phần diện tích chuyển nhượng cho ông Nguyễn Thành Hưng sử dụng ổn định cho đến nay. </t>
  </si>
  <si>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t>
  </si>
  <si>
    <t xml:space="preserve"> (Diện tích 102,8m2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25/8/2015 tách một phần diện tích bằng giấy tay cho lại là bà Ngô Thị Mận quản lý sử dụng ổn định đến nay. </t>
  </si>
  <si>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t>
  </si>
  <si>
    <t xml:space="preserve">(Diện tích 94,7m2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16/7/2018 tách một phần diện tích chuyển nhượng lại bằng giấy tay cho ông Nguyễn Thượng Phú và Cao Thị Hiền sử dụng ổn định đến nay. </t>
  </si>
  <si>
    <t xml:space="preserve"> (Diện tích 127,1m2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03/3/2018 tách một phần diện tích chuyển nhượng lại bằng giấy tay cho ông Phạm Minh Hùng sử dụng ổn định đến nay. </t>
  </si>
  <si>
    <t>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t>
  </si>
  <si>
    <t xml:space="preserve"> (Diện tích 136,2m2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10/8/2017 tách một phần diện tích chuyển nhượng lại bằng giấy tay cho bà Nguyễn Thị Kiều sử dụng đến ngày 17/11/2023 tách một phần diện tích bằng giấy tay cho lại con là ông Bùi Ngọc Hải sử dụng ổn định đến nay. </t>
  </si>
  <si>
    <t xml:space="preserve">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t>
  </si>
  <si>
    <t xml:space="preserve">(Diện tích 134,5m2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10/8/2017 tách một phần diện tích chuyển nhượng lại bằng giấy tay cho bà Nguyễn Thị Kiều sử dụng đến ngày 17/11/2023 tách một phần diện tích cho lại con bằng giấy tay cho ông Bùi Ngọc Nam sử dụng ổn định đến nay. </t>
  </si>
  <si>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t>
  </si>
  <si>
    <t>và  cập nhật sổ mục kê đất đai thuộc thửa đất số 32 tờ bản đồ 79 (nay là tờ 250) diện tích 4.019,8m2 mang tên ông Bùi Văn Ánh sử đến ngày 22/10/2019 tách một phần diện tích chuyển nhượng lại bằng giấy tay cho Hoàng Minh Hùng  sử dụng đến ngày 20/2/2021 tách một phần diện tích chuyển nhượng lại bằng giấy tay cho bà Nguyễn Ngọc Minh Thuỳ sử dụng ổn định đến nay.</t>
  </si>
  <si>
    <t>sử đến ngày 22/10/2019 chuyển nhượng lại bằng giấy tay cho Hoàng Minh Hùng  sử dụng đến 20/12/2019 tách một phần diện tích chuyển nhượng lại bằng giấy tay cho ông Nguyễn Xuân Tưởng sử dụng đến ngày 29/9/2022 chuyển nhượng lại bằng giấy tay cho bà Phan Thị Ngọc Nhi sử dụng đến ngày 03/1/2024 chuyển nhượng lại bằng giấy tay cho bà Phạm Ngọc Triều sử dụng đến ngày 02/4/2025 chuyển nhượng lại bằng giấy tay cho ông Hồ Thức Nam sử dụng ổn định đến nay (biên bản làm việc với bà Triều xác nhận ngày nhận chuyển nhượng ngày 02/4/2025).</t>
  </si>
  <si>
    <r>
      <t>* Nguồn gốc sử dụng đất diện tích 1.170,7m²:</t>
    </r>
    <r>
      <rPr>
        <sz val="14"/>
        <color rgb="FF000000"/>
        <rFont val="Times New Roman"/>
        <family val="1"/>
      </rPr>
      <t xml:space="preserve"> </t>
    </r>
  </si>
  <si>
    <r>
      <t>Đất đã được cấp Giấy chứng nhận cho ông Đặng Quốc Cường (nhận chuyển nhượng bằng giấy tay), diện tích 145,7m</t>
    </r>
    <r>
      <rPr>
        <vertAlign val="superscript"/>
        <sz val="14"/>
        <color rgb="FF000000"/>
        <rFont val="Times New Roman"/>
        <family val="1"/>
      </rPr>
      <t>2</t>
    </r>
  </si>
  <si>
    <r>
      <t>Mua lại giấy tay của ông Đặng Quốc Cường, diện tích thu hồi 252,5m</t>
    </r>
    <r>
      <rPr>
        <vertAlign val="superscript"/>
        <sz val="14"/>
        <color rgb="FF000000"/>
        <rFont val="Times New Roman"/>
        <family val="1"/>
      </rPr>
      <t>2</t>
    </r>
  </si>
  <si>
    <r>
      <t>Nguồn gốc đất diện tích 964,4m</t>
    </r>
    <r>
      <rPr>
        <b/>
        <vertAlign val="superscript"/>
        <sz val="14"/>
        <color rgb="FF000000"/>
        <rFont val="Times New Roman"/>
        <family val="1"/>
      </rPr>
      <t>2</t>
    </r>
    <r>
      <rPr>
        <sz val="14"/>
        <color rgb="FF000000"/>
        <rFont val="Times New Roman"/>
        <family val="1"/>
      </rPr>
      <t xml:space="preserve">: </t>
    </r>
  </si>
  <si>
    <r>
      <t xml:space="preserve">Nguồn gốc sử dụng đất diện tích </t>
    </r>
    <r>
      <rPr>
        <sz val="14"/>
        <color rgb="FF000000"/>
        <rFont val="Times New Roman"/>
        <family val="1"/>
      </rPr>
      <t>538,1</t>
    </r>
    <r>
      <rPr>
        <b/>
        <sz val="14"/>
        <color rgb="FF000000"/>
        <rFont val="Times New Roman"/>
        <family val="1"/>
      </rPr>
      <t>m²:</t>
    </r>
  </si>
  <si>
    <r>
      <t>Diện tích thu hồi 301,6m</t>
    </r>
    <r>
      <rPr>
        <vertAlign val="superscript"/>
        <sz val="14"/>
        <color rgb="FF000000"/>
        <rFont val="Times New Roman"/>
        <family val="1"/>
      </rPr>
      <t>2</t>
    </r>
  </si>
  <si>
    <r>
      <t>Bà Liên bán cho ông Nguyễn Văn Cường ngày 12/5/2018 ông Cường sử dụng đến ngày 5/12/2019 bán lại cho ông Nguyễn Văn Thắng (100m</t>
    </r>
    <r>
      <rPr>
        <vertAlign val="superscript"/>
        <sz val="14"/>
        <color rgb="FF000000"/>
        <rFont val="Times New Roman"/>
        <family val="1"/>
      </rPr>
      <t>2</t>
    </r>
    <r>
      <rPr>
        <sz val="14"/>
        <color rgb="FF000000"/>
        <rFont val="Times New Roman"/>
        <family val="1"/>
      </rPr>
      <t>), diện tích thu hồi 64,4m</t>
    </r>
    <r>
      <rPr>
        <vertAlign val="superscript"/>
        <sz val="14"/>
        <color rgb="FF000000"/>
        <rFont val="Times New Roman"/>
        <family val="1"/>
      </rPr>
      <t>2</t>
    </r>
  </si>
  <si>
    <r>
      <t>Bà Liên bán lại bằng giấy tay cho ông Nguyễn Văn Cường ngày 12/5/2018 ông Cường sử dụng đến ngày 02/01/2020 bán lại bằng giấy tay cho ông Nguyễn Văn Khiên (100m</t>
    </r>
    <r>
      <rPr>
        <vertAlign val="superscript"/>
        <sz val="14"/>
        <color rgb="FF000000"/>
        <rFont val="Times New Roman"/>
        <family val="1"/>
      </rPr>
      <t>2</t>
    </r>
    <r>
      <rPr>
        <sz val="14"/>
        <color rgb="FF000000"/>
        <rFont val="Times New Roman"/>
        <family val="1"/>
      </rPr>
      <t>), diện tích thu hồi 76,9m</t>
    </r>
    <r>
      <rPr>
        <vertAlign val="superscript"/>
        <sz val="14"/>
        <color rgb="FF000000"/>
        <rFont val="Times New Roman"/>
        <family val="1"/>
      </rPr>
      <t>2</t>
    </r>
  </si>
  <si>
    <r>
      <t xml:space="preserve">Nguồn gốc sử dụng đất diện tích </t>
    </r>
    <r>
      <rPr>
        <sz val="14"/>
        <color rgb="FF000000"/>
        <rFont val="Times New Roman"/>
        <family val="1"/>
      </rPr>
      <t>284,6</t>
    </r>
    <r>
      <rPr>
        <b/>
        <sz val="14"/>
        <color rgb="FF000000"/>
        <rFont val="Times New Roman"/>
        <family val="1"/>
      </rPr>
      <t>m²:</t>
    </r>
    <r>
      <rPr>
        <sz val="14"/>
        <color rgb="FF000000"/>
        <rFont val="Times New Roman"/>
        <family val="1"/>
      </rPr>
      <t xml:space="preserve"> </t>
    </r>
  </si>
  <si>
    <r>
      <t>Bà Liên bán lại bằng giấy tay cho ông Nguyễn Văn Thắng ngày 15/7/2018 ông (864,1m</t>
    </r>
    <r>
      <rPr>
        <vertAlign val="superscript"/>
        <sz val="14"/>
        <color rgb="FF000000"/>
        <rFont val="Times New Roman"/>
        <family val="1"/>
      </rPr>
      <t>2</t>
    </r>
    <r>
      <rPr>
        <sz val="14"/>
        <color rgb="FF000000"/>
        <rFont val="Times New Roman"/>
        <family val="1"/>
      </rPr>
      <t>), diện tích thu hồi 186,7m</t>
    </r>
    <r>
      <rPr>
        <vertAlign val="superscript"/>
        <sz val="14"/>
        <color rgb="FF000000"/>
        <rFont val="Times New Roman"/>
        <family val="1"/>
      </rPr>
      <t>2</t>
    </r>
    <r>
      <rPr>
        <sz val="14"/>
        <color rgb="FF000000"/>
        <rFont val="Times New Roman"/>
        <family val="1"/>
      </rPr>
      <t xml:space="preserve"> (118,1m</t>
    </r>
    <r>
      <rPr>
        <vertAlign val="superscript"/>
        <sz val="14"/>
        <color rgb="FF000000"/>
        <rFont val="Times New Roman"/>
        <family val="1"/>
      </rPr>
      <t>2</t>
    </r>
    <r>
      <rPr>
        <sz val="14"/>
        <color rgb="FF000000"/>
        <rFont val="Times New Roman"/>
        <family val="1"/>
      </rPr>
      <t xml:space="preserve"> + 68,6m</t>
    </r>
    <r>
      <rPr>
        <vertAlign val="superscript"/>
        <sz val="14"/>
        <color rgb="FF000000"/>
        <rFont val="Times New Roman"/>
        <family val="1"/>
      </rPr>
      <t>2</t>
    </r>
    <r>
      <rPr>
        <sz val="14"/>
        <color rgb="FF000000"/>
        <rFont val="Times New Roman"/>
        <family val="1"/>
      </rPr>
      <t>)</t>
    </r>
  </si>
  <si>
    <r>
      <t>Bà Liên bán lại bằng giấy tay cho ông Nguyễn Văn Thắng ngày 15/7/2018 ông Nguyễn Văn Thắng sử dụng đến ngày 22/01/2020 bán lại bằng giấy tay cho ông Nguyễn Văn Hào (80m</t>
    </r>
    <r>
      <rPr>
        <vertAlign val="superscript"/>
        <sz val="14"/>
        <color rgb="FF000000"/>
        <rFont val="Times New Roman"/>
        <family val="1"/>
      </rPr>
      <t>2</t>
    </r>
    <r>
      <rPr>
        <sz val="14"/>
        <color rgb="FF000000"/>
        <rFont val="Times New Roman"/>
        <family val="1"/>
      </rPr>
      <t>), diện tích thu hồi 41,3m</t>
    </r>
    <r>
      <rPr>
        <vertAlign val="superscript"/>
        <sz val="14"/>
        <color rgb="FF000000"/>
        <rFont val="Times New Roman"/>
        <family val="1"/>
      </rPr>
      <t>2</t>
    </r>
  </si>
  <si>
    <r>
      <t>Bà Liên bán lại bằng giấy tay cho ông Nguyễn Văn Thắng ngày 15/7/2018 ông Nguyễn Văn Thắng sử dụng đến ngày 06/3/2020 bán lại bằng giấy tay cho ông Nguyễn Văn Hải (70m</t>
    </r>
    <r>
      <rPr>
        <vertAlign val="superscript"/>
        <sz val="14"/>
        <color rgb="FF000000"/>
        <rFont val="Times New Roman"/>
        <family val="1"/>
      </rPr>
      <t>2</t>
    </r>
    <r>
      <rPr>
        <sz val="14"/>
        <color rgb="FF000000"/>
        <rFont val="Times New Roman"/>
        <family val="1"/>
      </rPr>
      <t>), diện tích thu hồi 56,6m</t>
    </r>
    <r>
      <rPr>
        <vertAlign val="superscript"/>
        <sz val="14"/>
        <color rgb="FF000000"/>
        <rFont val="Times New Roman"/>
        <family val="1"/>
      </rPr>
      <t>2</t>
    </r>
  </si>
  <si>
    <r>
      <t>Nguồn gốc sử dụng đất diện tích 111,3m2</t>
    </r>
    <r>
      <rPr>
        <sz val="14"/>
        <color rgb="FF000000"/>
        <rFont val="Times New Roman"/>
        <family val="1"/>
      </rPr>
      <t xml:space="preserve">: </t>
    </r>
  </si>
  <si>
    <r>
      <t>Nguồn gốc sử dụng đất diện tích 120,0m</t>
    </r>
    <r>
      <rPr>
        <b/>
        <vertAlign val="superscript"/>
        <sz val="14"/>
        <color rgb="FF000000"/>
        <rFont val="Times New Roman"/>
        <family val="1"/>
      </rPr>
      <t>2</t>
    </r>
    <r>
      <rPr>
        <sz val="14"/>
        <color rgb="FF000000"/>
        <rFont val="Times New Roman"/>
        <family val="1"/>
      </rPr>
      <t>:</t>
    </r>
  </si>
  <si>
    <r>
      <t>Qua kiểm tra hiện trạng thực tế diện tích 120,0m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</si>
  <si>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136,2m</t>
    </r>
    <r>
      <rPr>
        <b/>
        <vertAlign val="superscript"/>
        <sz val="14"/>
        <color rgb="FF000000"/>
        <rFont val="Times New Roman"/>
        <family val="1"/>
      </rPr>
      <t>2</t>
    </r>
    <r>
      <rPr>
        <sz val="14"/>
        <color rgb="FF000000"/>
        <rFont val="Times New Roman"/>
        <family val="1"/>
      </rPr>
      <t xml:space="preserve">: </t>
    </r>
  </si>
  <si>
    <r>
      <t>Qua kiểm tra hiện trạng thực tế diện tích 136,6m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</si>
  <si>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63,7m</t>
    </r>
    <r>
      <rPr>
        <b/>
        <vertAlign val="superscript"/>
        <sz val="14"/>
        <color rgb="FF000000"/>
        <rFont val="Times New Roman"/>
        <family val="1"/>
      </rPr>
      <t>2</t>
    </r>
    <r>
      <rPr>
        <sz val="14"/>
        <color rgb="FF000000"/>
        <rFont val="Times New Roman"/>
        <family val="1"/>
      </rPr>
      <t>:</t>
    </r>
  </si>
  <si>
    <r>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(Diện tích 63,7m</t>
    </r>
    <r>
      <rPr>
        <vertAlign val="superscript"/>
        <sz val="14"/>
        <color rgb="FF000000"/>
        <rFont val="Times New Roman"/>
        <family val="1"/>
      </rPr>
      <t>2</t>
    </r>
    <r>
      <rPr>
        <sz val="14"/>
        <color rgb="FF000000"/>
        <rFont val="Times New Roman"/>
        <family val="1"/>
      </rPr>
      <t xml:space="preserve">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17/12/2018 tách một phần diện tích cho lại bằng giấy tay là bà Ngô Thị Trà My quản lý sử dụng ổn định đến nay. </t>
    </r>
  </si>
  <si>
    <r>
      <t>Qua kiểm tra hiện trạng thực tế diện tích 63,7m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</si>
  <si>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99,0m²:</t>
    </r>
    <r>
      <rPr>
        <sz val="14"/>
        <color rgb="FF000000"/>
        <rFont val="Times New Roman"/>
        <family val="1"/>
      </rPr>
      <t xml:space="preserve"> </t>
    </r>
  </si>
  <si>
    <r>
      <t>Nguồn gốc sử dụng đất diện tích 134,5m</t>
    </r>
    <r>
      <rPr>
        <b/>
        <vertAlign val="superscript"/>
        <sz val="14"/>
        <color rgb="FF000000"/>
        <rFont val="Times New Roman"/>
        <family val="1"/>
      </rPr>
      <t>2</t>
    </r>
    <r>
      <rPr>
        <sz val="14"/>
        <color rgb="FF000000"/>
        <rFont val="Times New Roman"/>
        <family val="1"/>
      </rPr>
      <t xml:space="preserve">: </t>
    </r>
  </si>
  <si>
    <r>
      <t>Qua kiểm tra hiện trạng thực tế diện tích 134,5m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</si>
  <si>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103,6m</t>
    </r>
    <r>
      <rPr>
        <b/>
        <vertAlign val="superscript"/>
        <sz val="14"/>
        <color rgb="FF000000"/>
        <rFont val="Times New Roman"/>
        <family val="1"/>
      </rPr>
      <t>2</t>
    </r>
    <r>
      <rPr>
        <sz val="14"/>
        <color rgb="FF000000"/>
        <rFont val="Times New Roman"/>
        <family val="1"/>
      </rPr>
      <t>:</t>
    </r>
  </si>
  <si>
    <r>
      <t>Qua kiểm tra hiện trạng thực tế diện tích 102,8m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</si>
  <si>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94,7m</t>
    </r>
    <r>
      <rPr>
        <b/>
        <vertAlign val="superscript"/>
        <sz val="14"/>
        <color rgb="FF000000"/>
        <rFont val="Times New Roman"/>
        <family val="1"/>
      </rPr>
      <t>2</t>
    </r>
    <r>
      <rPr>
        <sz val="14"/>
        <color rgb="FF000000"/>
        <rFont val="Times New Roman"/>
        <family val="1"/>
      </rPr>
      <t>:</t>
    </r>
  </si>
  <si>
    <r>
      <t>Qua kiểm tra hiện trạng thực tế diện tích 94,7m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</si>
  <si>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127,1m</t>
    </r>
    <r>
      <rPr>
        <b/>
        <vertAlign val="superscript"/>
        <sz val="14"/>
        <color rgb="FF000000"/>
        <rFont val="Times New Roman"/>
        <family val="1"/>
      </rPr>
      <t>2</t>
    </r>
    <r>
      <rPr>
        <sz val="14"/>
        <color rgb="FF000000"/>
        <rFont val="Times New Roman"/>
        <family val="1"/>
      </rPr>
      <t>:</t>
    </r>
  </si>
  <si>
    <r>
      <t>Qua kiểm tra hiện trạng thực tế diện tích 127,1m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</si>
  <si>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287,8m</t>
    </r>
    <r>
      <rPr>
        <b/>
        <vertAlign val="superscript"/>
        <sz val="14"/>
        <color rgb="FF000000"/>
        <rFont val="Times New Roman"/>
        <family val="1"/>
      </rPr>
      <t>2</t>
    </r>
    <r>
      <rPr>
        <b/>
        <sz val="14"/>
        <color rgb="FF000000"/>
        <rFont val="Times New Roman"/>
        <family val="1"/>
      </rPr>
      <t xml:space="preserve">: </t>
    </r>
  </si>
  <si>
    <r>
      <t>Trước năm 1997 là đất chưa ai sử dụng đến năm 1997 ông Nguyễn Tấn Nhã vào khai khẩn sử dụng vào mục đích trồng cây ăn trái và cây lâu năm sử dụng đến năm 2002 ông Nhã sang lại cho ông Đặng Ngọc Tràng quản lý sử dụng đến năm 2006 - 2007 ông Tràng đăng ký đo đạc kê khai trên bản đồ địa chính và được cập nhật sổ mục kê đất đai thuộc thửa số 68 (nay là thửa số 327) tờ bản đồ số 80 (nay là tờ số 251) với diện tích 5.718,9m</t>
    </r>
    <r>
      <rPr>
        <vertAlign val="superscript"/>
        <sz val="14"/>
        <color rgb="FF000000"/>
        <rFont val="Times New Roman"/>
        <family val="1"/>
      </rPr>
      <t>2</t>
    </r>
    <r>
      <rPr>
        <sz val="14"/>
        <color rgb="FF000000"/>
        <rFont val="Times New Roman"/>
        <family val="1"/>
      </rPr>
      <t xml:space="preserve"> (diện tích 287,8m</t>
    </r>
    <r>
      <rPr>
        <vertAlign val="superscript"/>
        <sz val="14"/>
        <color rgb="FF000000"/>
        <rFont val="Times New Roman"/>
        <family val="1"/>
      </rPr>
      <t>2</t>
    </r>
    <r>
      <rPr>
        <sz val="14"/>
        <color rgb="FF000000"/>
        <rFont val="Times New Roman"/>
        <family val="1"/>
      </rPr>
      <t xml:space="preserve"> nằm trong tổng diện tích 5.718,9m2 đã được Sở Tài nguyên và Môi trường ký duyệt hồ sơ địa chính vào ngày 20/9/2011). Hiện trạng sử dụng ông Tuấn và bà Hoàng đang sử dụng. </t>
    </r>
  </si>
  <si>
    <r>
      <t>Nguồn gốc đất diện tích 5.156,6m</t>
    </r>
    <r>
      <rPr>
        <b/>
        <vertAlign val="superscript"/>
        <sz val="14"/>
        <color rgb="FF000000"/>
        <rFont val="Times New Roman"/>
        <family val="1"/>
      </rPr>
      <t>2</t>
    </r>
    <r>
      <rPr>
        <b/>
        <sz val="14"/>
        <color rgb="FF000000"/>
        <rFont val="Times New Roman"/>
        <family val="1"/>
      </rPr>
      <t xml:space="preserve"> gồm các phần diện tích: </t>
    </r>
  </si>
  <si>
    <r>
      <t>Nguồn gốc đất diện tích 930,3m</t>
    </r>
    <r>
      <rPr>
        <b/>
        <vertAlign val="superscript"/>
        <sz val="14"/>
        <color rgb="FF000000"/>
        <rFont val="Times New Roman"/>
        <family val="1"/>
      </rPr>
      <t>2</t>
    </r>
    <r>
      <rPr>
        <b/>
        <sz val="14"/>
        <color rgb="FF000000"/>
        <rFont val="Times New Roman"/>
        <family val="1"/>
      </rPr>
      <t xml:space="preserve"> (trong ranh rừng): </t>
    </r>
    <r>
      <rPr>
        <sz val="14"/>
        <color rgb="FF000000"/>
        <rFont val="Times New Roman"/>
        <family val="1"/>
      </rPr>
      <t>Năm 1998 vị trí đất có diện tích 930,3m</t>
    </r>
    <r>
      <rPr>
        <vertAlign val="superscript"/>
        <sz val="14"/>
        <color rgb="FF000000"/>
        <rFont val="Times New Roman"/>
        <family val="1"/>
      </rPr>
      <t>2</t>
    </r>
    <r>
      <rPr>
        <sz val="14"/>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Năm 2006, 2007 vị trí đất 930,3m</t>
    </r>
    <r>
      <rPr>
        <vertAlign val="superscript"/>
        <sz val="14"/>
        <color rgb="FF000000"/>
        <rFont val="Times New Roman"/>
        <family val="1"/>
      </rPr>
      <t>2</t>
    </r>
    <r>
      <rPr>
        <sz val="14"/>
        <color rgb="FF000000"/>
        <rFont val="Times New Roman"/>
        <family val="1"/>
      </rPr>
      <t xml:space="preserve"> có kê khai đo đạc trên bản đồ địa chính thuộc tờ số 79 thửa số 21 diện tích 17.144,6m</t>
    </r>
    <r>
      <rPr>
        <vertAlign val="superscript"/>
        <sz val="14"/>
        <color rgb="FF000000"/>
        <rFont val="Times New Roman"/>
        <family val="1"/>
      </rPr>
      <t>2</t>
    </r>
    <r>
      <rPr>
        <sz val="14"/>
        <color rgb="FF000000"/>
        <rFont val="Times New Roman"/>
        <family val="1"/>
      </rPr>
      <t xml:space="preserve"> quy chủ sử dụng là ông Nguyễn Văn Liệt, trong đó có 01 phần diện tich 8.190,0m</t>
    </r>
    <r>
      <rPr>
        <vertAlign val="superscript"/>
        <sz val="14"/>
        <color rgb="FF000000"/>
        <rFont val="Times New Roman"/>
        <family val="1"/>
      </rPr>
      <t>2</t>
    </r>
    <r>
      <rPr>
        <sz val="14"/>
        <color rgb="FF000000"/>
        <rFont val="Times New Roman"/>
        <family val="1"/>
      </rPr>
      <t xml:space="preserve"> nằm trong ranh rừng phòng hộ quản lý, diện tích 8.954,6m</t>
    </r>
    <r>
      <rPr>
        <vertAlign val="superscript"/>
        <sz val="14"/>
        <color rgb="FF000000"/>
        <rFont val="Times New Roman"/>
        <family val="1"/>
      </rPr>
      <t>2</t>
    </r>
    <r>
      <rPr>
        <sz val="14"/>
        <color rgb="FF000000"/>
        <rFont val="Times New Roman"/>
        <family val="1"/>
      </rPr>
      <t xml:space="preserve"> nằm ngoài ranh rừng phòng hộ quản lý (diện tích 930,3m</t>
    </r>
    <r>
      <rPr>
        <vertAlign val="superscript"/>
        <sz val="14"/>
        <color rgb="FF000000"/>
        <rFont val="Times New Roman"/>
        <family val="1"/>
      </rPr>
      <t>2</t>
    </r>
    <r>
      <rPr>
        <sz val="14"/>
        <color rgb="FF000000"/>
        <rFont val="Times New Roman"/>
        <family val="1"/>
      </rPr>
      <t xml:space="preserve"> nằm trong diện tích 8.190,0m</t>
    </r>
    <r>
      <rPr>
        <vertAlign val="superscript"/>
        <sz val="14"/>
        <color rgb="FF000000"/>
        <rFont val="Times New Roman"/>
        <family val="1"/>
      </rPr>
      <t>2</t>
    </r>
    <r>
      <rPr>
        <sz val="14"/>
        <color rgb="FF000000"/>
        <rFont val="Times New Roman"/>
        <family val="1"/>
      </rPr>
      <t>). Đến ngày 30 tháng 12 năm 2007 ông Liệt tách một phần diện tích chuyển nhượng lại bằng giấy tay cho ông Phạm Quang Hàng sử dụng đến năm 2012 vị trí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Ông Hàng sử dụng đến ngày 24/2/2022 tách một phần diện tích chuyển nhượng lại bằng giấy tay cho ông Phạm Quang Diệp quản lý sử dụng ổn định đến nay.</t>
    </r>
  </si>
  <si>
    <r>
      <t>Diện tích 930,3m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 không bị xử lý, xử phạt. </t>
    </r>
  </si>
  <si>
    <r>
      <t>Nguồn gốc đất diện tích 171,1m</t>
    </r>
    <r>
      <rPr>
        <b/>
        <vertAlign val="superscript"/>
        <sz val="14"/>
        <color rgb="FF000000"/>
        <rFont val="Times New Roman"/>
        <family val="1"/>
      </rPr>
      <t>2</t>
    </r>
    <r>
      <rPr>
        <b/>
        <sz val="14"/>
        <color rgb="FF000000"/>
        <rFont val="Times New Roman"/>
        <family val="1"/>
      </rPr>
      <t xml:space="preserve"> (ngoài ranh rừng): </t>
    </r>
    <r>
      <rPr>
        <sz val="14"/>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171,1m</t>
    </r>
    <r>
      <rPr>
        <vertAlign val="superscript"/>
        <sz val="14"/>
        <color rgb="FF000000"/>
        <rFont val="Times New Roman"/>
        <family val="1"/>
      </rPr>
      <t>2</t>
    </r>
    <r>
      <rPr>
        <sz val="14"/>
        <color rgb="FF000000"/>
        <rFont val="Times New Roman"/>
        <family val="1"/>
      </rPr>
      <t xml:space="preserve"> có kê khai đo đạc trên bản đồ địa chính thuộc tờ số 79 thửa số 21 diện tích 17.144,6m</t>
    </r>
    <r>
      <rPr>
        <vertAlign val="superscript"/>
        <sz val="14"/>
        <color rgb="FF000000"/>
        <rFont val="Times New Roman"/>
        <family val="1"/>
      </rPr>
      <t>2</t>
    </r>
    <r>
      <rPr>
        <sz val="14"/>
        <color rgb="FF000000"/>
        <rFont val="Times New Roman"/>
        <family val="1"/>
      </rPr>
      <t xml:space="preserve"> quy chủ sử dụng là ông Nguyễn Văn Liệt, trong đó có 01 phần diện tich 8.190,0m</t>
    </r>
    <r>
      <rPr>
        <vertAlign val="superscript"/>
        <sz val="14"/>
        <color rgb="FF000000"/>
        <rFont val="Times New Roman"/>
        <family val="1"/>
      </rPr>
      <t>2</t>
    </r>
    <r>
      <rPr>
        <sz val="14"/>
        <color rgb="FF000000"/>
        <rFont val="Times New Roman"/>
        <family val="1"/>
      </rPr>
      <t xml:space="preserve"> nằm trong ranh rừng phòng hộ quản lý, diện tích 8.954,6m</t>
    </r>
    <r>
      <rPr>
        <vertAlign val="superscript"/>
        <sz val="14"/>
        <color rgb="FF000000"/>
        <rFont val="Times New Roman"/>
        <family val="1"/>
      </rPr>
      <t>2</t>
    </r>
    <r>
      <rPr>
        <sz val="14"/>
        <color rgb="FF000000"/>
        <rFont val="Times New Roman"/>
        <family val="1"/>
      </rPr>
      <t xml:space="preserve"> nằm ngoài ranh rừng phòng hộ quản lý (diện tích 171,1m</t>
    </r>
    <r>
      <rPr>
        <vertAlign val="superscript"/>
        <sz val="14"/>
        <color rgb="FF000000"/>
        <rFont val="Times New Roman"/>
        <family val="1"/>
      </rPr>
      <t>2</t>
    </r>
    <r>
      <rPr>
        <sz val="14"/>
        <color rgb="FF000000"/>
        <rFont val="Times New Roman"/>
        <family val="1"/>
      </rPr>
      <t xml:space="preserve"> nằm trong diện tích 8.954,6m</t>
    </r>
    <r>
      <rPr>
        <vertAlign val="superscript"/>
        <sz val="14"/>
        <color rgb="FF000000"/>
        <rFont val="Times New Roman"/>
        <family val="1"/>
      </rPr>
      <t>2</t>
    </r>
    <r>
      <rPr>
        <sz val="14"/>
        <color rgb="FF000000"/>
        <rFont val="Times New Roman"/>
        <family val="1"/>
      </rPr>
      <t>). Ông Liệt tiếp tục quản lý sử dụng đến ngày 30 tháng 12 năm 2007 tách một phần diện tích chuyển nhượng lại bằng giấy tay cho ông Phạm Quang Hàng sử dụng đến ngày 24/2/2022 tách một phần diện tích chuyển nhượng lại bằng giấy tay cho ông Phạm Quang Diệp quản lý sử dụng ổn định đến nay.</t>
    </r>
  </si>
  <si>
    <r>
      <t>Diện tích 171,1m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</si>
  <si>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đất diện tích 109,8m</t>
    </r>
    <r>
      <rPr>
        <b/>
        <vertAlign val="superscript"/>
        <sz val="14"/>
        <color rgb="FF000000"/>
        <rFont val="Times New Roman"/>
        <family val="1"/>
      </rPr>
      <t>2</t>
    </r>
    <r>
      <rPr>
        <b/>
        <sz val="14"/>
        <color rgb="FF000000"/>
        <rFont val="Times New Roman"/>
        <family val="1"/>
      </rPr>
      <t xml:space="preserve"> (trong ranh rừng):</t>
    </r>
    <r>
      <rPr>
        <sz val="14"/>
        <color rgb="FF000000"/>
        <rFont val="Times New Roman"/>
        <family val="1"/>
      </rPr>
      <t xml:space="preserve"> Trước năm 1986 là đất chưa ai sử dụng, đến năm 1986 vợ chồng ông Trần Thế Sơn và bà Ngô Thị Toại vào khai khẩn sử dụng trồng cây hoa màu và cây ngắn ngày.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diện tích 11.906,7m</t>
    </r>
    <r>
      <rPr>
        <vertAlign val="superscript"/>
        <sz val="14"/>
        <color rgb="FF000000"/>
        <rFont val="Times New Roman"/>
        <family val="1"/>
      </rPr>
      <t>2</t>
    </r>
    <r>
      <rPr>
        <sz val="14"/>
        <color rgb="FF000000"/>
        <rFont val="Times New Roman"/>
        <family val="1"/>
      </rPr>
      <t xml:space="preserve"> thuộc tờ số 79 thửa đất số 30 quy chủ sử dụng đất mang tên bà Ngô Thị Toại, trong đó diện tích 1.402,6m</t>
    </r>
    <r>
      <rPr>
        <vertAlign val="superscript"/>
        <sz val="14"/>
        <color rgb="FF000000"/>
        <rFont val="Times New Roman"/>
        <family val="1"/>
      </rPr>
      <t>2</t>
    </r>
    <r>
      <rPr>
        <sz val="14"/>
        <color rgb="FF000000"/>
        <rFont val="Times New Roman"/>
        <family val="1"/>
      </rPr>
      <t xml:space="preserve"> nằm trong ranh rừng theo Quyết định số 2163/QĐ-UBND ngày 18/6/1998, phần diện tích còn lại 10.504,1m</t>
    </r>
    <r>
      <rPr>
        <vertAlign val="superscript"/>
        <sz val="14"/>
        <color rgb="FF000000"/>
        <rFont val="Times New Roman"/>
        <family val="1"/>
      </rPr>
      <t>2</t>
    </r>
    <r>
      <rPr>
        <sz val="14"/>
        <color rgb="FF000000"/>
        <rFont val="Times New Roman"/>
        <family val="1"/>
      </rPr>
      <t xml:space="preserve"> nằm ngoài ranh rừng. Việc cập nhật tại sổ mục kê đất đai thuộc tờ bản đồ 79 thửa đất số 30 diện tích 1.045,4m</t>
    </r>
    <r>
      <rPr>
        <vertAlign val="superscript"/>
        <sz val="14"/>
        <color rgb="FF000000"/>
        <rFont val="Times New Roman"/>
        <family val="1"/>
      </rPr>
      <t>2</t>
    </r>
    <r>
      <rPr>
        <sz val="14"/>
        <color rgb="FF000000"/>
        <rFont val="Times New Roman"/>
        <family val="1"/>
      </rPr>
      <t xml:space="preserve"> là chưa đúng diện tích thực tế đang sử dụng (diện tích thực tế 10.504,1m</t>
    </r>
    <r>
      <rPr>
        <vertAlign val="superscript"/>
        <sz val="14"/>
        <color rgb="FF000000"/>
        <rFont val="Times New Roman"/>
        <family val="1"/>
      </rPr>
      <t>2</t>
    </r>
    <r>
      <rPr>
        <sz val="14"/>
        <color rgb="FF000000"/>
        <rFont val="Times New Roman"/>
        <family val="1"/>
      </rPr>
      <t>).</t>
    </r>
  </si>
  <si>
    <r>
      <t>(diện tích 109,8m</t>
    </r>
    <r>
      <rPr>
        <vertAlign val="superscript"/>
        <sz val="14"/>
        <color rgb="FF000000"/>
        <rFont val="Times New Roman"/>
        <family val="1"/>
      </rPr>
      <t>2</t>
    </r>
    <r>
      <rPr>
        <sz val="14"/>
        <color rgb="FF000000"/>
        <rFont val="Times New Roman"/>
        <family val="1"/>
      </rPr>
      <t xml:space="preserve"> nằm trong diện tích 1.402,6m</t>
    </r>
    <r>
      <rPr>
        <vertAlign val="superscript"/>
        <sz val="14"/>
        <color rgb="FF000000"/>
        <rFont val="Times New Roman"/>
        <family val="1"/>
      </rPr>
      <t>2</t>
    </r>
    <r>
      <rPr>
        <sz val="14"/>
        <color rgb="FF000000"/>
        <rFont val="Times New Roman"/>
        <family val="1"/>
      </rPr>
      <t xml:space="preserve">) chưa được cập nhật tại Sổ mục kê đất đai do nằm trong ranh rừng phòng hộ. </t>
    </r>
  </si>
  <si>
    <r>
      <t>Qua kiểm tra thực tế vị trí đất của ông Phạm Quang Diệp diện tích 109,8m</t>
    </r>
    <r>
      <rPr>
        <vertAlign val="superscript"/>
        <sz val="14"/>
        <color rgb="FF000000"/>
        <rFont val="Times New Roman"/>
        <family val="1"/>
      </rPr>
      <t>2</t>
    </r>
    <r>
      <rPr>
        <sz val="14"/>
        <color rgb="FF000000"/>
        <rFont val="Times New Roman"/>
        <family val="1"/>
      </rPr>
      <t xml:space="preserve"> có nguồn gốc do ông Vũ Cao Sơn chuyển nhượng lại bằng giấy tay cho ông Phạm Quang Hàng sử dụng vào ngày 09/6/2006, ông Hàng sử dụng đến ngày 24/12/2022 tách một phần diện tích chuyển nhượng lại cho ông Phạm Quang Diệp sử dụng ổn định đến nay. </t>
    </r>
  </si>
  <si>
    <r>
      <t>Qua kiểm tra hiện trạng thực tế diện tích 109,8m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</si>
  <si>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đất sử dụng đất diện tích 8,2m</t>
    </r>
    <r>
      <rPr>
        <b/>
        <vertAlign val="superscript"/>
        <sz val="14"/>
        <color rgb="FF000000"/>
        <rFont val="Times New Roman"/>
        <family val="1"/>
      </rPr>
      <t>2</t>
    </r>
    <r>
      <rPr>
        <b/>
        <sz val="14"/>
        <color rgb="FF000000"/>
        <rFont val="Times New Roman"/>
        <family val="1"/>
      </rPr>
      <t xml:space="preserve"> (ngoài ranh rừng)</t>
    </r>
    <r>
      <rPr>
        <sz val="14"/>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2006, 2007 ông Sơn đăng ký kê khai đo đạc trên bản đồ địa chính và ghi nhận sổ mục kê đất đai 2.906,3m</t>
    </r>
    <r>
      <rPr>
        <vertAlign val="superscript"/>
        <sz val="14"/>
        <color rgb="FF000000"/>
        <rFont val="Times New Roman"/>
        <family val="1"/>
      </rPr>
      <t>2</t>
    </r>
    <r>
      <rPr>
        <sz val="14"/>
        <color rgb="FF000000"/>
        <rFont val="Times New Roman"/>
        <family val="1"/>
      </rPr>
      <t xml:space="preserve"> thuộc thửa đất số 42 tờ bản đồ số 80 (nay là tờ 251)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t>
    </r>
  </si>
  <si>
    <r>
      <t>Diện tích 8,2m</t>
    </r>
    <r>
      <rPr>
        <vertAlign val="superscript"/>
        <sz val="14"/>
        <color rgb="FF000000"/>
        <rFont val="Times New Roman"/>
        <family val="1"/>
      </rPr>
      <t>2</t>
    </r>
    <r>
      <rPr>
        <sz val="14"/>
        <color rgb="FF000000"/>
        <rFont val="Times New Roman"/>
        <family val="1"/>
      </rPr>
      <t xml:space="preserve"> nằm trong tổng diện tích 2.906,3m</t>
    </r>
    <r>
      <rPr>
        <vertAlign val="superscript"/>
        <sz val="14"/>
        <color rgb="FF000000"/>
        <rFont val="Times New Roman"/>
        <family val="1"/>
      </rPr>
      <t>2</t>
    </r>
    <r>
      <rPr>
        <sz val="14"/>
        <color rgb="FF000000"/>
        <rFont val="Times New Roman"/>
        <family val="1"/>
      </rPr>
      <t xml:space="preserve"> được Sở Tài nguyên và Môi trường ký duyệt hồ sơ địa chính ngày 20/9/2011</t>
    </r>
  </si>
  <si>
    <r>
      <t>Qua kiểm tra hiện trạng thực tế diện tích 8,2m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</si>
  <si>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đất diện tích 25,9m</t>
    </r>
    <r>
      <rPr>
        <b/>
        <vertAlign val="superscript"/>
        <sz val="14"/>
        <color rgb="FF000000"/>
        <rFont val="Times New Roman"/>
        <family val="1"/>
      </rPr>
      <t>2</t>
    </r>
    <r>
      <rPr>
        <b/>
        <sz val="14"/>
        <color rgb="FF000000"/>
        <rFont val="Times New Roman"/>
        <family val="1"/>
      </rPr>
      <t xml:space="preserve"> (trong ranh rừng):</t>
    </r>
    <r>
      <rPr>
        <sz val="14"/>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trên bản đồ địa chính và được cập nhật sổ mục kê đất đai diện tích 18.514,6m</t>
    </r>
    <r>
      <rPr>
        <vertAlign val="superscript"/>
        <sz val="14"/>
        <color rgb="FF000000"/>
        <rFont val="Times New Roman"/>
        <family val="1"/>
      </rPr>
      <t>2</t>
    </r>
    <r>
      <rPr>
        <sz val="14"/>
        <color rgb="FF000000"/>
        <rFont val="Times New Roman"/>
        <family val="1"/>
      </rPr>
      <t xml:space="preserve"> thuộc thửa đất số 46 tờ bản đồ số 79 (nay là tờ bản đồ số 250) mang tên bà Ngô Thị Toại. Trong đó có một phần diện tích 25,9m</t>
    </r>
    <r>
      <rPr>
        <vertAlign val="superscript"/>
        <sz val="14"/>
        <color rgb="FF000000"/>
        <rFont val="Times New Roman"/>
        <family val="1"/>
      </rPr>
      <t>2</t>
    </r>
    <r>
      <rPr>
        <sz val="14"/>
        <color rgb="FF000000"/>
        <rFont val="Times New Roman"/>
        <family val="1"/>
      </rPr>
      <t xml:space="preserve"> nằm trong ranh rừng theo Quyết định số 2163/QĐ-UBND ngày 18/6/1998 của UBND tỉnh Kiên Giang, diện tích 25,9m</t>
    </r>
    <r>
      <rPr>
        <vertAlign val="superscript"/>
        <sz val="14"/>
        <color rgb="FF000000"/>
        <rFont val="Times New Roman"/>
        <family val="1"/>
      </rPr>
      <t>2</t>
    </r>
    <r>
      <rPr>
        <sz val="14"/>
        <color rgb="FF000000"/>
        <rFont val="Times New Roman"/>
        <family val="1"/>
      </rPr>
      <t xml:space="preserve"> chưa được cập nhật tại Sổ mục kê đất đai do nằm trong ranh rừng phòng hộ. Qua kiểm tra thực tế vị trí đất của ông Phạm Quang Diệp và bà Trần Thị Hường diện tích 25,9m</t>
    </r>
    <r>
      <rPr>
        <vertAlign val="superscript"/>
        <sz val="14"/>
        <color rgb="FF000000"/>
        <rFont val="Times New Roman"/>
        <family val="1"/>
      </rPr>
      <t>2</t>
    </r>
    <r>
      <rPr>
        <sz val="14"/>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sử dụng ổn định đến nay. </t>
    </r>
  </si>
  <si>
    <r>
      <t>Qua kiểm tra hiện trạng thực tế diện tích 25,9m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</si>
  <si>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gốc đất diện tích 303,9m</t>
    </r>
    <r>
      <rPr>
        <b/>
        <vertAlign val="superscript"/>
        <sz val="14"/>
        <color rgb="FF000000"/>
        <rFont val="Times New Roman"/>
        <family val="1"/>
      </rPr>
      <t>2</t>
    </r>
    <r>
      <rPr>
        <b/>
        <sz val="14"/>
        <color rgb="FF000000"/>
        <rFont val="Times New Roman"/>
        <family val="1"/>
      </rPr>
      <t xml:space="preserve"> (ngoài ranh rừng):</t>
    </r>
    <r>
      <rPr>
        <sz val="14"/>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Qua kiểm tra thực tế vị trí đất của ông Phạm Quang Diệp diện tích 303,9m</t>
    </r>
    <r>
      <rPr>
        <vertAlign val="superscript"/>
        <sz val="14"/>
        <color rgb="FF000000"/>
        <rFont val="Times New Roman"/>
        <family val="1"/>
      </rPr>
      <t>2</t>
    </r>
    <r>
      <rPr>
        <sz val="14"/>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và bà Trần Thị Hường sử dụng ổn định đến nay. Diện tích 303,9m2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r>
  </si>
  <si>
    <r>
      <t>Qua kiểm tra hiện trạng thực tế diện tích 303,9m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</si>
  <si>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977m</t>
    </r>
    <r>
      <rPr>
        <b/>
        <vertAlign val="superscript"/>
        <sz val="14"/>
        <color rgb="FF000000"/>
        <rFont val="Times New Roman"/>
        <family val="1"/>
      </rPr>
      <t>2</t>
    </r>
    <r>
      <rPr>
        <b/>
        <sz val="14"/>
        <color rgb="FF000000"/>
        <rFont val="Times New Roman"/>
        <family val="1"/>
      </rPr>
      <t xml:space="preserve"> (ngoài ranh rừng)</t>
    </r>
    <r>
      <rPr>
        <sz val="14"/>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ổn định đến năm 2006, 2007 vị trí thửa đất do ông Sơn đăng ký kê khai đo đạc trên bản đồ địa chính và ghi nhận sổ mục kê đất đai 18.483,6m</t>
    </r>
    <r>
      <rPr>
        <vertAlign val="superscript"/>
        <sz val="14"/>
        <color rgb="FF000000"/>
        <rFont val="Times New Roman"/>
        <family val="1"/>
      </rPr>
      <t>2</t>
    </r>
    <r>
      <rPr>
        <sz val="14"/>
        <color rgb="FF000000"/>
        <rFont val="Times New Roman"/>
        <family val="1"/>
      </rPr>
      <t xml:space="preserve">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  </t>
    </r>
  </si>
  <si>
    <r>
      <t>Diện tích 977m</t>
    </r>
    <r>
      <rPr>
        <vertAlign val="superscript"/>
        <sz val="14"/>
        <color rgb="FF000000"/>
        <rFont val="Times New Roman"/>
        <family val="1"/>
      </rPr>
      <t>2</t>
    </r>
    <r>
      <rPr>
        <sz val="14"/>
        <color rgb="FF000000"/>
        <rFont val="Times New Roman"/>
        <family val="1"/>
      </rPr>
      <t xml:space="preserve"> nằm trong tổng diện tích 18.483,6m</t>
    </r>
    <r>
      <rPr>
        <vertAlign val="superscript"/>
        <sz val="14"/>
        <color rgb="FF000000"/>
        <rFont val="Times New Roman"/>
        <family val="1"/>
      </rPr>
      <t>2</t>
    </r>
    <r>
      <rPr>
        <sz val="14"/>
        <color rgb="FF000000"/>
        <rFont val="Times New Roman"/>
        <family val="1"/>
      </rPr>
      <t xml:space="preserve"> được Sở Tài nguyên và Môi trường ký duyệt hồ sơ địa chính ngày 20/9/2011.</t>
    </r>
  </si>
  <si>
    <r>
      <t>Qua kiểm tra hiện trạng thực tế diện tích 977m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</si>
  <si>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gốc đất diện tích 29,5m</t>
    </r>
    <r>
      <rPr>
        <b/>
        <vertAlign val="superscript"/>
        <sz val="14"/>
        <color rgb="FF000000"/>
        <rFont val="Times New Roman"/>
        <family val="1"/>
      </rPr>
      <t>2</t>
    </r>
    <r>
      <rPr>
        <b/>
        <sz val="14"/>
        <color rgb="FF000000"/>
        <rFont val="Times New Roman"/>
        <family val="1"/>
      </rPr>
      <t xml:space="preserve"> (ngoài ranh rừng):</t>
    </r>
    <r>
      <rPr>
        <sz val="14"/>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2003 tách một phần diện tích chuyển nhượng lại bằng giấy tay cho ông Đỗ Minh Thi và bà Trần Thị Hương sử dụng đến năm 2006 và năm 2007 gia đình ông Thi kê khai đo đạc trên bản đồ địa chính</t>
    </r>
  </si>
  <si>
    <r>
      <t>Qua kiểm tra hiện trạng thực tế diện tích 29,5m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</si>
  <si>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 Thành phần tham dự thống nhất: diện tích 5.156,6m</t>
    </r>
    <r>
      <rPr>
        <vertAlign val="superscript"/>
        <sz val="14"/>
        <color rgb="FF000000"/>
        <rFont val="Times New Roman"/>
        <family val="1"/>
      </rPr>
      <t>2</t>
    </r>
    <r>
      <rPr>
        <sz val="14"/>
        <color rgb="FF000000"/>
        <rFont val="Times New Roman"/>
        <family val="1"/>
      </rPr>
      <t xml:space="preserve"> đủ điều kiện bồi thường quyền sử dụng đất theo khoản 5 Điều 5 Nghị định số 88/NĐ-CP ngày 15/7/2024 của Chính phủ và khoản 35 Điều 3 Luật Đất đai năm 2024.</t>
    </r>
  </si>
  <si>
    <r>
      <t>Nguồn đất sử dụng đất diện tích 112,4m</t>
    </r>
    <r>
      <rPr>
        <b/>
        <vertAlign val="superscript"/>
        <sz val="14"/>
        <color rgb="FF000000"/>
        <rFont val="Times New Roman"/>
        <family val="1"/>
      </rPr>
      <t>2</t>
    </r>
    <r>
      <rPr>
        <sz val="14"/>
        <color rgb="FF000000"/>
        <rFont val="Times New Roman"/>
        <family val="1"/>
      </rPr>
      <t>:</t>
    </r>
  </si>
  <si>
    <r>
      <t>Diện tích 112,4m²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112,4m² ranh giới sử dụng ổn định không ai tranh chấp, không nằm trong thu hồi sau thanh tra, không vi phạm pháp luật về đất đai.</t>
    </r>
  </si>
  <si>
    <r>
      <t>Nguồn đất sử dụng đất diện tích 147,6m</t>
    </r>
    <r>
      <rPr>
        <b/>
        <vertAlign val="superscript"/>
        <sz val="14"/>
        <color rgb="FF000000"/>
        <rFont val="Times New Roman"/>
        <family val="1"/>
      </rPr>
      <t>2</t>
    </r>
    <r>
      <rPr>
        <sz val="14"/>
        <color rgb="FF000000"/>
        <rFont val="Times New Roman"/>
        <family val="1"/>
      </rPr>
      <t xml:space="preserve">: </t>
    </r>
  </si>
  <si>
    <r>
      <t>Diện tích 147,6m²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147,6m² ranh giới sử dụng ổn định không ai tranh chấp, không nằm trong thu hồi sau thanh tra, không vi phạm pháp luật về đất đai.</t>
    </r>
  </si>
  <si>
    <r>
      <t>Nguồn đất sử dụng đất diện tích 143,5m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</si>
  <si>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19/6/2020 tách một phần diện tích chuyển nhượng lại bằng giấy tay cho ông Tăng Tấn Hải sử dụng đến ngày 22/11/2020 tách một phần diện tích chuyển nhượng lại bằng giấy tay cho ông Đoàn Văn Hoàn sử dụng ổn định đến nay.</t>
    </r>
  </si>
  <si>
    <r>
      <t>Diện tích 143,5m²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143,5m² ranh giới sử dụng ổn định không ai tranh chấp, không nằm trong thu hồi sau thanh tra, không vi phạm pháp luật về đất đai.</t>
    </r>
  </si>
  <si>
    <r>
      <t>Nguồn đất sử dụng đất diện tích 141,8,0m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</si>
  <si>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Đến năm 2006 ông Trần Thế Sơn chết, cùng năm 2006 và năm 2007 bà Toại kê khai đo đạc diện tích 11.906,7m</t>
    </r>
    <r>
      <rPr>
        <vertAlign val="superscript"/>
        <sz val="14"/>
        <color rgb="FF000000"/>
        <rFont val="Times New Roman"/>
        <family val="1"/>
      </rPr>
      <t>2</t>
    </r>
    <r>
      <rPr>
        <sz val="14"/>
        <color rgb="FF000000"/>
        <rFont val="Times New Roman"/>
        <family val="1"/>
      </rPr>
      <t xml:space="preserve"> thuộc tờ số 79 thửa đất số 30 mang tên bà Ngô Thị Toại, trong đó diện tích 1.402,6m</t>
    </r>
    <r>
      <rPr>
        <vertAlign val="superscript"/>
        <sz val="14"/>
        <color rgb="FF000000"/>
        <rFont val="Times New Roman"/>
        <family val="1"/>
      </rPr>
      <t>2</t>
    </r>
    <r>
      <rPr>
        <sz val="14"/>
        <color rgb="FF000000"/>
        <rFont val="Times New Roman"/>
        <family val="1"/>
      </rPr>
      <t xml:space="preserve"> nằm trong ranh rừng theo Quyết định số 2163/QĐ-UBND ngày 18/6/1998, phần diện tích còn lại 10.504,1m</t>
    </r>
    <r>
      <rPr>
        <vertAlign val="superscript"/>
        <sz val="14"/>
        <color rgb="FF000000"/>
        <rFont val="Times New Roman"/>
        <family val="1"/>
      </rPr>
      <t>2</t>
    </r>
    <r>
      <rPr>
        <sz val="14"/>
        <color rgb="FF000000"/>
        <rFont val="Times New Roman"/>
        <family val="1"/>
      </rPr>
      <t xml:space="preserve"> nằm ngoài ranh rừng. Việc cập nhật tại sổ mục kê đất đai thuộc tờ bản đồ 79 thửa đất số 30 diện tích 1.045,4m</t>
    </r>
    <r>
      <rPr>
        <vertAlign val="superscript"/>
        <sz val="14"/>
        <color rgb="FF000000"/>
        <rFont val="Times New Roman"/>
        <family val="1"/>
      </rPr>
      <t>2</t>
    </r>
    <r>
      <rPr>
        <sz val="14"/>
        <color rgb="FF000000"/>
        <rFont val="Times New Roman"/>
        <family val="1"/>
      </rPr>
      <t xml:space="preserve"> là chưa đúng diện tích thực tế đang sử dụng (diện tích thực tế 10.504,1m</t>
    </r>
    <r>
      <rPr>
        <vertAlign val="superscript"/>
        <sz val="14"/>
        <color rgb="FF000000"/>
        <rFont val="Times New Roman"/>
        <family val="1"/>
      </rPr>
      <t>2</t>
    </r>
    <r>
      <rPr>
        <sz val="14"/>
        <color rgb="FF000000"/>
        <rFont val="Times New Roman"/>
        <family val="1"/>
      </rPr>
      <t>).  Bà Toại sử dụng đến ngày 12/10/2014 tách một phần diện tích chuyển nhượng lại bằng giấy tay cho bà Vũ Thị Kế sử dụng ổn định đến nay. Diện tích 241,8m</t>
    </r>
    <r>
      <rPr>
        <vertAlign val="superscript"/>
        <sz val="14"/>
        <color rgb="FF000000"/>
        <rFont val="Times New Roman"/>
        <family val="1"/>
      </rPr>
      <t>2</t>
    </r>
    <r>
      <rPr>
        <sz val="14"/>
        <color rgb="FF000000"/>
        <rFont val="Times New Roman"/>
        <family val="1"/>
      </rPr>
      <t xml:space="preserve"> nằm trong tổng diện tích 10.504,1m</t>
    </r>
    <r>
      <rPr>
        <vertAlign val="superscript"/>
        <sz val="14"/>
        <color rgb="FF000000"/>
        <rFont val="Times New Roman"/>
        <family val="1"/>
      </rPr>
      <t>2</t>
    </r>
    <r>
      <rPr>
        <sz val="14"/>
        <color rgb="FF000000"/>
        <rFont val="Times New Roman"/>
        <family val="1"/>
      </rPr>
      <t>.</t>
    </r>
  </si>
  <si>
    <r>
      <t xml:space="preserve"> Qua kiểm tra hiện trạng thực tế diện tích 241,8m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</si>
  <si>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135,7m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</si>
  <si>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năm 2020 tách một phần diện tích chuyển nhượng lại bằng giấy tay cho ông Đoàn Phú Hữu và bà Nguyễn Thị Kim Loan sử dụng ổn định đến nay.</t>
    </r>
  </si>
  <si>
    <r>
      <t>Diện tích 135,7m²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135,7m² ranh giới sử dụng ổn định không ai tranh chấp, không nằm trong thu hồi sau thanh tra, không vi phạm pháp luật về đất đai.</t>
    </r>
  </si>
  <si>
    <r>
      <t>Nguồn đất sử dụng đất diện tích 111,9m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</si>
  <si>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Ông Trần Anh Tuấn sử dụng ổn định đến nay.</t>
    </r>
  </si>
  <si>
    <r>
      <t>Diện tích 111,9m²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111,9m² ranh giới sử dụng ổn định không ai tranh chấp, không nằm trong thu hồi sau thanh tra, không vi phạm pháp luật về đất đai.</t>
    </r>
  </si>
  <si>
    <r>
      <t>Nguồn đất sử dụng đất diện tích 122,5m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</si>
  <si>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19/11/2021 tách một phần diện tích chuyển nhượng lại bằng giấy tay cho ông Tăng khánh An sử dụng đến ngày 16/5/2024 chuyển nhượng lại bằng giấy tay cho bà Võ Thị Trương sử dụng ổn định đến nay.</t>
    </r>
  </si>
  <si>
    <r>
      <t>Diện tích 122,5m²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122,5m² ranh giới sử dụng ổn định không ai tranh chấp, không nằm trong thu hồi sau thanh tra, không vi phạm pháp luật về đất đai.</t>
    </r>
  </si>
  <si>
    <r>
      <t>Nguồn đất sử dụng đất diện tích 111,8m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</si>
  <si>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bà Trần Thị Hồng Loan sử dụng ổn định đến nay.</t>
    </r>
  </si>
  <si>
    <r>
      <t>Diện tích 111,8m²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111,8m² ranh giới sử dụng ổn định không ai tranh chấp, không nằm trong thu hồi sau thanh tra, không vi phạm pháp luật về đất đai.</t>
    </r>
  </si>
  <si>
    <r>
      <t>Nguồn đất sử dụng đất diện tích 133,0m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</si>
  <si>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30/10/2019 tách một phần diện tích chuyển nhượng lại bằng giấy tay cho ông Ngô Việt Hùng sử dụng ổn định đến nay.</t>
    </r>
  </si>
  <si>
    <r>
      <t>Diện tích 133,0m²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133,0m² ranh giới sử dụng ổn định không ai tranh chấp, không nằm trong thu hồi sau thanh tra, không vi phạm pháp luật về đất đai.</t>
    </r>
  </si>
  <si>
    <r>
      <t>Nguồn gốc đất diện tích 72,8m</t>
    </r>
    <r>
      <rPr>
        <b/>
        <vertAlign val="superscript"/>
        <sz val="14"/>
        <color rgb="FF000000"/>
        <rFont val="Times New Roman"/>
        <family val="1"/>
      </rPr>
      <t>2</t>
    </r>
    <r>
      <rPr>
        <sz val="14"/>
        <color rgb="FF000000"/>
        <rFont val="Times New Roman"/>
        <family val="1"/>
      </rPr>
      <t xml:space="preserve">: </t>
    </r>
  </si>
  <si>
    <r>
      <t>Qua kiểm tra hiện trạng thực tế diện tích 72,8m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</si>
  <si>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132,8m</t>
    </r>
    <r>
      <rPr>
        <b/>
        <vertAlign val="superscript"/>
        <sz val="14"/>
        <color rgb="FF000000"/>
        <rFont val="Times New Roman"/>
        <family val="1"/>
      </rPr>
      <t>2</t>
    </r>
    <r>
      <rPr>
        <sz val="14"/>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</si>
  <si>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14/6/2021 tách một phần diện tích chuyển nhượng lại bằng giấy tay cho bà Bach Thị Ngọc Tuyết sử dụng ổn định đến nay.</t>
    </r>
  </si>
  <si>
    <r>
      <t>Diện tích 132,8m²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t>
    </r>
  </si>
  <si>
    <r>
      <t>Nguồn đất sử dụng đất diện tích 135,5m</t>
    </r>
    <r>
      <rPr>
        <b/>
        <vertAlign val="superscript"/>
        <sz val="14"/>
        <color rgb="FF000000"/>
        <rFont val="Times New Roman"/>
        <family val="1"/>
      </rPr>
      <t>2</t>
    </r>
    <r>
      <rPr>
        <sz val="14"/>
        <color rgb="FF000000"/>
        <rFont val="Times New Roman"/>
        <family val="1"/>
      </rPr>
      <t>:</t>
    </r>
  </si>
  <si>
    <r>
      <t>Diện tích 135,5m²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t>
    </r>
  </si>
  <si>
    <r>
      <t>Nguồn đất sử dụng đất diện tích 113,1m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</si>
  <si>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năm 2019 chuyển nhượng lại bằng giấy tay cho Hoàng Minh Hùng sử dụng đến ngày 10/6/2021 tách một phần diện tích chuyển nhượng lại bằng giấy tay cho Dương Xuân Tuấn sử dụng đến ngày 09/9/2021 chuyển nhượng lại bằng giấy tay cho Dương Thị Hương sử dụng ổn định đến nay.</t>
    </r>
  </si>
  <si>
    <r>
      <t>Diện tích 113,1m²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113,1m² ranh giới sử dụng ổn định không ai tranh chấp, không nằm trong thu hồi sau thanh tra, không vi phạm pháp luật về đất đai.</t>
    </r>
  </si>
  <si>
    <r>
      <t>Diện tích 135,5m²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135,5m² ranh giới sử dụng ổn định không ai tranh chấp, không nằm trong thu hồi sau thanh tra, không vi phạm pháp luật về đất đai.</t>
    </r>
  </si>
  <si>
    <r>
      <t>Nguồn đất sử dụng đất diện tích 132,7m</t>
    </r>
    <r>
      <rPr>
        <b/>
        <vertAlign val="superscript"/>
        <sz val="14"/>
        <color rgb="FF000000"/>
        <rFont val="Times New Roman"/>
        <family val="1"/>
      </rPr>
      <t>2</t>
    </r>
    <r>
      <rPr>
        <sz val="14"/>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</si>
  <si>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07/9/2021 tách một phần diện tích chuyển nhượng lại bằng giấy tay cho ông Nguyễn Văn Giàu sử dụng ổn định đến nay.</t>
    </r>
  </si>
  <si>
    <r>
      <t>Diện tích 132,7m²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t>
    </r>
  </si>
  <si>
    <r>
      <t>Nguồn đất sử dụng đất diện tích 133,5m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</si>
  <si>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19/9/2020 tách một phần diện tích chuyển nhượng lại bằng giấy tay cho bà Nguyễn Thị Hà sử dụng ổn định đến nay.</t>
    </r>
  </si>
  <si>
    <r>
      <t>Diện tích 133,5m²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133,5m² ranh giới sử dụng ổn định không ai tranh chấp, không nằm trong thu hồi sau thanh tra, không vi phạm pháp luật về đất đai.</t>
    </r>
  </si>
  <si>
    <r>
      <t>Nguồn đất sử dụng đất diện tích 133,1m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</si>
  <si>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19/6/2021 tách một phần diện tích chuyển nhượng lại bằng giấy tay cho bà Dương Thị Tuyết sử dụng ổn định đến nay.</t>
    </r>
  </si>
  <si>
    <r>
      <t>Diện tích 133,1m²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t>
    </r>
  </si>
  <si>
    <r>
      <t>Nguồn đất sử dụng đất diện tích 115,3m</t>
    </r>
    <r>
      <rPr>
        <b/>
        <vertAlign val="superscript"/>
        <sz val="14"/>
        <color rgb="FF000000"/>
        <rFont val="Times New Roman"/>
        <family val="1"/>
      </rPr>
      <t>2</t>
    </r>
    <r>
      <rPr>
        <sz val="14"/>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</si>
  <si>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Trần Quốc Vinh sử dụng ngày 09/11/2022 chuyển nhượng lại bằng giấy tay cho ông Châu Văn Út sử dụng ổn định đến nay.</t>
    </r>
  </si>
  <si>
    <r>
      <t>Diện tích 115,3m²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t>
    </r>
  </si>
  <si>
    <r>
      <t>Nguồn đất sử dụng đất diện tích 111,4m</t>
    </r>
    <r>
      <rPr>
        <b/>
        <vertAlign val="superscript"/>
        <sz val="14"/>
        <color rgb="FF000000"/>
        <rFont val="Times New Roman"/>
        <family val="1"/>
      </rPr>
      <t>2</t>
    </r>
    <r>
      <rPr>
        <sz val="14"/>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</si>
  <si>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25/11/2021  tách một phần diện tích chuyển nhượng lại bằng giấy tay cho ông Trần Văn Chiến sử dụng ngày 08/9/2024 chuyển nhượng lại bằng giấy tay cho ông Trần Quốc Đạt sử dụng ổn định đến nay.</t>
    </r>
  </si>
  <si>
    <r>
      <t>Diện tích 111,4m²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111,4m² ranh giới sử dụng ổn định không ai tranh chấp, không nằm trong thu hồi sau thanh tra, không vi phạm pháp luật về đất đai.</t>
    </r>
  </si>
  <si>
    <r>
      <t>Nguồn đất sử dụng đất diện tích 112,0m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</si>
  <si>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Phạm Văn Tài sử dụng ổn định đến nay.</t>
    </r>
  </si>
  <si>
    <r>
      <t>Diện tích 112,0m²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112,0m² ranh giới sử dụng ổn định không ai tranh chấp, không nằm trong thu hồi sau thanh tra, không vi phạm pháp luật về đất đai.</t>
    </r>
  </si>
  <si>
    <r>
      <t>Nguồn đất sử dụng đất diện tích 112,1m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</si>
  <si>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Dương Hùng Quang sử dụng ổn định đến nay.</t>
    </r>
  </si>
  <si>
    <r>
      <t>Diện tích 112,1m²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112,1m² ranh giới sử dụng ổn định không ai tranh chấp, không nằm trong thu hồi sau thanh tra, không vi phạm pháp luật về đất đai.</t>
    </r>
  </si>
  <si>
    <r>
      <t>Nguồn đất sử dụng đất diện tích 132,6m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</si>
  <si>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t>
    </r>
  </si>
  <si>
    <r>
      <t>Diện tích 132,6m²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132,6m² ranh giới sử dụng ổn định không ai tranh chấp, không nằm trong thu hồi sau thanh tra, không vi phạm pháp luật về đất đai.</t>
    </r>
  </si>
  <si>
    <r>
      <t>Nguồn đất sử dụng đất diện tích 134,9m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</si>
  <si>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19/7/2021 tách một phần diện tích chuyển nhượng lại bằng giấy tay cho bà Phạm Thị Ngọc Hưởng sử dụng ổn định đến nay.</t>
    </r>
  </si>
  <si>
    <r>
      <t>Diện tích 134,9m²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134,9m² ranh giới sử dụng ổn định không ai tranh chấp, không nằm trong thu hồi sau thanh tra, không vi phạm pháp luật về đất đai.</t>
    </r>
  </si>
  <si>
    <r>
      <t>Nguồn đất sử dụng đất diện tích 133,3m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</si>
  <si>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đến ngày 25/01/2022 tách một phần diện tích chuyển nhượng lại bằng giấy tay cho ông Phạm Văn Năng sử dụng đến ngày 25/2/2022 chuyển nhượng lại cho ông Phạm văn Lục sử dụng ổn định đến nay.</t>
    </r>
  </si>
  <si>
    <r>
      <t>Diện tích 133,3m²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133,3m² ranh giới sử dụng ổn định không ai tranh chấp, không nằm trong thu hồi sau thanh tra, không vi phạm pháp luật về đất đai.</t>
    </r>
  </si>
  <si>
    <r>
      <t>Nguồn gốc đất diện tích 109,7m</t>
    </r>
    <r>
      <rPr>
        <b/>
        <vertAlign val="superscript"/>
        <sz val="14"/>
        <color rgb="FF000000"/>
        <rFont val="Times New Roman"/>
        <family val="1"/>
      </rPr>
      <t>2</t>
    </r>
    <r>
      <rPr>
        <b/>
        <sz val="14"/>
        <color rgb="FF000000"/>
        <rFont val="Times New Roman"/>
        <family val="1"/>
      </rPr>
      <t xml:space="preserve"> gồm 2 phần diện tích: </t>
    </r>
  </si>
  <si>
    <r>
      <t>Nguồn gốc đất diện tích 94,4m</t>
    </r>
    <r>
      <rPr>
        <b/>
        <vertAlign val="superscript"/>
        <sz val="14"/>
        <color rgb="FF000000"/>
        <rFont val="Times New Roman"/>
        <family val="1"/>
      </rPr>
      <t>2</t>
    </r>
    <r>
      <rPr>
        <b/>
        <sz val="14"/>
        <color rgb="FF000000"/>
        <rFont val="Times New Roman"/>
        <family val="1"/>
      </rPr>
      <t xml:space="preserve">: </t>
    </r>
  </si>
  <si>
    <r>
      <t>Năm 1998 vị trí đất có diện tích 94,4m</t>
    </r>
    <r>
      <rPr>
        <vertAlign val="superscript"/>
        <sz val="14"/>
        <color rgb="FF000000"/>
        <rFont val="Times New Roman"/>
        <family val="1"/>
      </rPr>
      <t>2</t>
    </r>
    <r>
      <rPr>
        <sz val="14"/>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t>
    </r>
  </si>
  <si>
    <r>
      <t>Năm 2006, 2007 vị trí đất này có kê khai đo đạc trên bản đồ địa chính thuộc tờ số 79 thửa số 21 diện tích 17.144,6m</t>
    </r>
    <r>
      <rPr>
        <vertAlign val="superscript"/>
        <sz val="14"/>
        <color rgb="FF000000"/>
        <rFont val="Times New Roman"/>
        <family val="1"/>
      </rPr>
      <t>2</t>
    </r>
    <r>
      <rPr>
        <sz val="14"/>
        <color rgb="FF000000"/>
        <rFont val="Times New Roman"/>
        <family val="1"/>
      </rPr>
      <t xml:space="preserve"> quy chủ sử dụng là ông Nguyễn Văn Liệt, trong đó có 01 phần diện tich 8.190,0m</t>
    </r>
    <r>
      <rPr>
        <vertAlign val="superscript"/>
        <sz val="14"/>
        <color rgb="FF000000"/>
        <rFont val="Times New Roman"/>
        <family val="1"/>
      </rPr>
      <t>2</t>
    </r>
    <r>
      <rPr>
        <sz val="14"/>
        <color rgb="FF000000"/>
        <rFont val="Times New Roman"/>
        <family val="1"/>
      </rPr>
      <t xml:space="preserve"> nằm trong ranh rừng phòng hộ quản lý, diện tích 8.954,6m</t>
    </r>
    <r>
      <rPr>
        <vertAlign val="superscript"/>
        <sz val="14"/>
        <color rgb="FF000000"/>
        <rFont val="Times New Roman"/>
        <family val="1"/>
      </rPr>
      <t>2</t>
    </r>
    <r>
      <rPr>
        <sz val="14"/>
        <color rgb="FF000000"/>
        <rFont val="Times New Roman"/>
        <family val="1"/>
      </rPr>
      <t xml:space="preserve"> nằm ngoài ranh rừng phòng hộ quản lý (diện tích 94,4m</t>
    </r>
    <r>
      <rPr>
        <vertAlign val="superscript"/>
        <sz val="14"/>
        <color rgb="FF000000"/>
        <rFont val="Times New Roman"/>
        <family val="1"/>
      </rPr>
      <t>2</t>
    </r>
    <r>
      <rPr>
        <sz val="14"/>
        <color rgb="FF000000"/>
        <rFont val="Times New Roman"/>
        <family val="1"/>
      </rPr>
      <t xml:space="preserve"> nằm trong diện tích 8.190,0m</t>
    </r>
    <r>
      <rPr>
        <vertAlign val="superscript"/>
        <sz val="14"/>
        <color rgb="FF000000"/>
        <rFont val="Times New Roman"/>
        <family val="1"/>
      </rPr>
      <t>2</t>
    </r>
    <r>
      <rPr>
        <sz val="14"/>
        <color rgb="FF000000"/>
        <rFont val="Times New Roman"/>
        <family val="1"/>
      </rPr>
      <t xml:space="preserve">). </t>
    </r>
  </si>
  <si>
    <r>
      <t>Diện tích 94,4m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 </t>
    </r>
  </si>
  <si>
    <r>
      <t>Nguồn gốc đất diện tích 13,5m</t>
    </r>
    <r>
      <rPr>
        <b/>
        <vertAlign val="superscript"/>
        <sz val="14"/>
        <color rgb="FF000000"/>
        <rFont val="Times New Roman"/>
        <family val="1"/>
      </rPr>
      <t>2</t>
    </r>
    <r>
      <rPr>
        <b/>
        <sz val="14"/>
        <color rgb="FF000000"/>
        <rFont val="Times New Roman"/>
        <family val="1"/>
      </rPr>
      <t xml:space="preserve">: </t>
    </r>
    <r>
      <rPr>
        <sz val="14"/>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13,2m</t>
    </r>
    <r>
      <rPr>
        <vertAlign val="superscript"/>
        <sz val="14"/>
        <color rgb="FF000000"/>
        <rFont val="Times New Roman"/>
        <family val="1"/>
      </rPr>
      <t>2</t>
    </r>
    <r>
      <rPr>
        <sz val="14"/>
        <color rgb="FF000000"/>
        <rFont val="Times New Roman"/>
        <family val="1"/>
      </rPr>
      <t xml:space="preserve"> có kê khai đo đạc trên bản đồ địa chính thuộc tờ số 79 thửa số 21 diện tích 17.144,6m</t>
    </r>
    <r>
      <rPr>
        <vertAlign val="superscript"/>
        <sz val="14"/>
        <color rgb="FF000000"/>
        <rFont val="Times New Roman"/>
        <family val="1"/>
      </rPr>
      <t>2</t>
    </r>
    <r>
      <rPr>
        <sz val="14"/>
        <color rgb="FF000000"/>
        <rFont val="Times New Roman"/>
        <family val="1"/>
      </rPr>
      <t xml:space="preserve"> quy chủ sử dụng là ông Nguyễn Văn Liệt, trong đó có 01 phần diện tich 8.190,0m</t>
    </r>
    <r>
      <rPr>
        <vertAlign val="superscript"/>
        <sz val="14"/>
        <color rgb="FF000000"/>
        <rFont val="Times New Roman"/>
        <family val="1"/>
      </rPr>
      <t>2</t>
    </r>
    <r>
      <rPr>
        <sz val="14"/>
        <color rgb="FF000000"/>
        <rFont val="Times New Roman"/>
        <family val="1"/>
      </rPr>
      <t xml:space="preserve"> nằm trong ranh rừng phòng hộ quản lý, diện tích 8.954,6m</t>
    </r>
    <r>
      <rPr>
        <vertAlign val="superscript"/>
        <sz val="14"/>
        <color rgb="FF000000"/>
        <rFont val="Times New Roman"/>
        <family val="1"/>
      </rPr>
      <t>2</t>
    </r>
    <r>
      <rPr>
        <sz val="14"/>
        <color rgb="FF000000"/>
        <rFont val="Times New Roman"/>
        <family val="1"/>
      </rPr>
      <t xml:space="preserve"> nằm ngoài ranh rừng phòng hộ quản lý (diện tích 15,3m</t>
    </r>
    <r>
      <rPr>
        <vertAlign val="superscript"/>
        <sz val="14"/>
        <color rgb="FF000000"/>
        <rFont val="Times New Roman"/>
        <family val="1"/>
      </rPr>
      <t>2</t>
    </r>
    <r>
      <rPr>
        <sz val="14"/>
        <color rgb="FF000000"/>
        <rFont val="Times New Roman"/>
        <family val="1"/>
      </rPr>
      <t xml:space="preserve"> nằm trong diện tích 8.954,6m</t>
    </r>
    <r>
      <rPr>
        <vertAlign val="superscript"/>
        <sz val="14"/>
        <color rgb="FF000000"/>
        <rFont val="Times New Roman"/>
        <family val="1"/>
      </rPr>
      <t>2</t>
    </r>
    <r>
      <rPr>
        <sz val="14"/>
        <color rgb="FF000000"/>
        <rFont val="Times New Roman"/>
        <family val="1"/>
      </rPr>
      <t>). Ông Liệt tiếp tục quản lý sử dụng ổn định đến nay.</t>
    </r>
  </si>
  <si>
    <r>
      <t>Diện tích 15,3m</t>
    </r>
    <r>
      <rPr>
        <vertAlign val="superscript"/>
        <sz val="14"/>
        <color rgb="FF000000"/>
        <rFont val="Times New Roman"/>
        <family val="1"/>
      </rPr>
      <t>2</t>
    </r>
    <r>
      <rPr>
        <sz val="14"/>
        <color rgb="FF000000"/>
        <rFont val="Times New Roman"/>
        <family val="1"/>
      </rPr>
      <t xml:space="preserve"> ranh giới sử dụng ổn định không ai tranh chấp, không nằm trong thu hồi sau thanh tra, không vi phạm pháp luật về đất đai </t>
    </r>
  </si>
  <si>
    <r>
      <t>* Thành phần tham dự thống nhất diện tích 109,7m</t>
    </r>
    <r>
      <rPr>
        <vertAlign val="superscript"/>
        <sz val="14"/>
        <color rgb="FF000000"/>
        <rFont val="Times New Roman"/>
        <family val="1"/>
      </rPr>
      <t>2</t>
    </r>
    <r>
      <rPr>
        <sz val="14"/>
        <color rgb="FF000000"/>
        <rFont val="Times New Roman"/>
        <family val="1"/>
      </rPr>
      <t>: Đủ điều kiện bồi thường quyền sử dụng đất theo khoản 5 Điều 5 Nghị định số 88/NĐ-CP ngày 15/7/2024 của Chính phủ và khoản 35 Điều 3 Luật Đất đai năm 2024.</t>
    </r>
  </si>
  <si>
    <r>
      <t>Nguồn đất sử dụng đất diện tích 110,5m</t>
    </r>
    <r>
      <rPr>
        <b/>
        <vertAlign val="superscript"/>
        <sz val="14"/>
        <color rgb="FF000000"/>
        <rFont val="Times New Roman"/>
        <family val="1"/>
      </rPr>
      <t>2</t>
    </r>
    <r>
      <rPr>
        <sz val="14"/>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</si>
  <si>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tách một phần diện tích chuyển nhượng lại bằng giấy tay cho Hoàng Minh Hùng  sử dụng đến </t>
    </r>
    <r>
      <rPr>
        <sz val="14"/>
        <color theme="1"/>
        <rFont val="Times New Roman"/>
        <family val="1"/>
      </rPr>
      <t>ngày 20/2/</t>
    </r>
    <r>
      <rPr>
        <sz val="14"/>
        <color rgb="FF000000"/>
        <rFont val="Times New Roman"/>
        <family val="1"/>
      </rPr>
      <t>2021 tách một phần diện tích chuyển nhượng lại bằng giấy tay cho ông Nguyễn Xuân Thuận sử dụng ổn định đến nay.</t>
    </r>
  </si>
  <si>
    <r>
      <t>Diện tích 110,5m²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Qua kiểm tra hiện trạng thực tế diện tích 110,5m² ranh giới sử dụng ổn định không ai tranh chấp, không nằm trong thu hồi sau thanh tra, không vi phạm pháp luật về đất đai.</t>
    </r>
  </si>
  <si>
    <r>
      <t>Nguồn đất sử dụng đất diện tích 372,1m</t>
    </r>
    <r>
      <rPr>
        <b/>
        <vertAlign val="superscript"/>
        <sz val="14"/>
        <color rgb="FF000000"/>
        <rFont val="Times New Roman"/>
        <family val="1"/>
      </rPr>
      <t>2</t>
    </r>
    <r>
      <rPr>
        <sz val="14"/>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</si>
  <si>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4"/>
        <color rgb="FF000000"/>
        <rFont val="Times New Roman"/>
        <family val="1"/>
      </rPr>
      <t>2</t>
    </r>
    <r>
      <rPr>
        <sz val="14"/>
        <color rgb="FF000000"/>
        <rFont val="Times New Roman"/>
        <family val="1"/>
      </rPr>
      <t xml:space="preserve"> mang tên ông Bùi Văn Ánh sử đến ngày 22/10/2019 chuyển nhượng lại bằng giấy tay cho Hoàng Minh Hùng  sử dụng ổn định đến nay.</t>
    </r>
  </si>
  <si>
    <r>
      <t>Diện tích 372,1m² nằm trong diện tích 4.019,8m</t>
    </r>
    <r>
      <rPr>
        <vertAlign val="superscript"/>
        <sz val="14"/>
        <color rgb="FF000000"/>
        <rFont val="Times New Roman"/>
        <family val="1"/>
      </rPr>
      <t>2</t>
    </r>
    <r>
      <rPr>
        <sz val="14"/>
        <color rgb="FF000000"/>
        <rFont val="Times New Roman"/>
        <family val="1"/>
      </rPr>
      <t xml:space="preserve"> đã được Sở Tài nguyên và Môi trường ký duyệt hồ sơ địa chính ngày 20/9/2011. </t>
    </r>
  </si>
  <si>
    <r>
      <t>Nguồn gốc đất diện tích 1.617,2m</t>
    </r>
    <r>
      <rPr>
        <b/>
        <vertAlign val="superscript"/>
        <sz val="14"/>
        <color rgb="FF000000"/>
        <rFont val="Times New Roman"/>
        <family val="1"/>
      </rPr>
      <t>2</t>
    </r>
    <r>
      <rPr>
        <sz val="14"/>
        <color rgb="FF000000"/>
        <rFont val="Times New Roman"/>
        <family val="1"/>
      </rPr>
      <t xml:space="preserve">: </t>
    </r>
  </si>
  <si>
    <r>
      <t>Nguồn gốc đất diện tích 587,7m</t>
    </r>
    <r>
      <rPr>
        <b/>
        <vertAlign val="superscript"/>
        <sz val="14"/>
        <color rgb="FF000000"/>
        <rFont val="Times New Roman"/>
        <family val="1"/>
      </rPr>
      <t>2</t>
    </r>
    <r>
      <rPr>
        <sz val="14"/>
        <color rgb="FF000000"/>
        <rFont val="Times New Roman"/>
        <family val="1"/>
      </rPr>
      <t>: 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t>
    </r>
  </si>
  <si>
    <r>
      <t>* Nguồn gốc sử dụng đất diện tích 1.103,8m²:</t>
    </r>
    <r>
      <rPr>
        <sz val="14"/>
        <color rgb="FF000000"/>
        <rFont val="Times New Roman"/>
        <family val="1"/>
      </rPr>
      <t xml:space="preserve"> </t>
    </r>
  </si>
  <si>
    <r>
      <t>Nguồn gốc đất diện tích 79,0m</t>
    </r>
    <r>
      <rPr>
        <b/>
        <vertAlign val="superscript"/>
        <sz val="14"/>
        <color rgb="FF000000"/>
        <rFont val="Times New Roman"/>
        <family val="1"/>
      </rPr>
      <t>2</t>
    </r>
    <r>
      <rPr>
        <sz val="14"/>
        <color rgb="FF000000"/>
        <rFont val="Times New Roman"/>
        <family val="1"/>
      </rPr>
      <t>:</t>
    </r>
  </si>
  <si>
    <r>
      <t>Nguồn gốc đất diện tích 384,8m</t>
    </r>
    <r>
      <rPr>
        <b/>
        <vertAlign val="superscript"/>
        <sz val="14"/>
        <color rgb="FF000000"/>
        <rFont val="Times New Roman"/>
        <family val="1"/>
      </rPr>
      <t>2</t>
    </r>
    <r>
      <rPr>
        <sz val="14"/>
        <color rgb="FF000000"/>
        <rFont val="Times New Roman"/>
        <family val="1"/>
      </rPr>
      <t xml:space="preserve">: </t>
    </r>
  </si>
  <si>
    <r>
      <t>Nguồn gốc sử dụng đất diện tích 32,2m²</t>
    </r>
    <r>
      <rPr>
        <sz val="14"/>
        <color rgb="FF000000"/>
        <rFont val="Times New Roman"/>
        <family val="1"/>
      </rPr>
      <t xml:space="preserve">: </t>
    </r>
  </si>
  <si>
    <r>
      <t>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14"/>
        <color theme="1"/>
        <rFont val="Times New Roman"/>
        <family val="1"/>
      </rPr>
      <t>2</t>
    </r>
    <r>
      <rPr>
        <sz val="14"/>
        <color theme="1"/>
        <rFont val="Times New Roman"/>
        <family val="1"/>
      </rPr>
      <t xml:space="preserve">. </t>
    </r>
  </si>
  <si>
    <r>
      <t>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14"/>
        <color rgb="FF000000"/>
        <rFont val="Times New Roman"/>
        <family val="1"/>
      </rPr>
      <t>2</t>
    </r>
    <r>
      <rPr>
        <sz val="14"/>
        <color rgb="FF000000"/>
        <rFont val="Times New Roman"/>
        <family val="1"/>
      </rPr>
      <t>.</t>
    </r>
  </si>
  <si>
    <r>
      <t>Đến n</t>
    </r>
    <r>
      <rPr>
        <sz val="14"/>
        <color theme="1"/>
        <rFont val="Times New Roman"/>
        <family val="1"/>
      </rPr>
      <t>gày 27/5/2014</t>
    </r>
    <r>
      <rPr>
        <sz val="14"/>
        <color rgb="FF000000"/>
        <rFont val="Times New Roman"/>
        <family val="1"/>
      </rPr>
      <t xml:space="preserve"> ông Trương Thanh Bình chuyển nhượng lại bằng giấy tay cho bà Nguyễn Thị Nhung quản lý sử dụng cho đến khi quy hoạch dự án</t>
    </r>
  </si>
  <si>
    <r>
      <t>Nguồn gốc sử dụng đất diện tích 54,3m</t>
    </r>
    <r>
      <rPr>
        <b/>
        <vertAlign val="superscript"/>
        <sz val="14"/>
        <color rgb="FF000000"/>
        <rFont val="Times New Roman"/>
        <family val="1"/>
      </rPr>
      <t>2</t>
    </r>
    <r>
      <rPr>
        <sz val="14"/>
        <color rgb="FF000000"/>
        <rFont val="Times New Roman"/>
        <family val="1"/>
      </rPr>
      <t>: Trước năm 2001 là đất chưa ai sử dụng đến Năm 2001 bà Nguyễn Thị Đầy vào khai phá sử dụng vào mục đích trồng các loại cây lâu năm.</t>
    </r>
  </si>
  <si>
    <r>
      <t xml:space="preserve"> </t>
    </r>
    <r>
      <rPr>
        <b/>
        <sz val="14"/>
        <color rgb="FF000000"/>
        <rFont val="Times New Roman"/>
        <family val="1"/>
      </rPr>
      <t>Hiện trạng ông Ngô Hùng Anh đang sử dụng đất đang tranh chấp vợ chồng bà Nguyễn Thị Hà  và ông Nguyễn Lương Khuyên.</t>
    </r>
  </si>
  <si>
    <r>
      <t>Nguồn gốc sử dụng đất diện tích 120,5m2</t>
    </r>
    <r>
      <rPr>
        <sz val="14"/>
        <color rgb="FF000000"/>
        <rFont val="Times New Roman"/>
        <family val="1"/>
      </rPr>
      <t xml:space="preserve">: Trước năm 1997 là đất chưa ai sử dụng đến năm 1997 ông Nguyễn Tấn Nhã vào khai khẩn sử dụng vào mục đích trồng cây ăn trái và cây lâu năm... </t>
    </r>
  </si>
  <si>
    <r>
      <t>Nguồn gốc sử dụng đất diện tích 85,0m</t>
    </r>
    <r>
      <rPr>
        <b/>
        <vertAlign val="superscript"/>
        <sz val="14"/>
        <color rgb="FF000000"/>
        <rFont val="Times New Roman"/>
        <family val="1"/>
      </rPr>
      <t xml:space="preserve">2: </t>
    </r>
    <r>
      <rPr>
        <sz val="14"/>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</si>
  <si>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Nguồn gốc sử dụng đất diện tích 85,2m</t>
    </r>
    <r>
      <rPr>
        <b/>
        <vertAlign val="superscript"/>
        <sz val="14"/>
        <color rgb="FF000000"/>
        <rFont val="Times New Roman"/>
        <family val="1"/>
      </rPr>
      <t>2</t>
    </r>
    <r>
      <rPr>
        <b/>
        <sz val="14"/>
        <color rgb="FF000000"/>
        <rFont val="Times New Roman"/>
        <family val="1"/>
      </rPr>
      <t xml:space="preserve">: </t>
    </r>
    <r>
      <rPr>
        <sz val="14"/>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</si>
  <si>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Nguồn gốc sử dụng đất diện tích 85,0m2</t>
    </r>
    <r>
      <rPr>
        <sz val="14"/>
        <color rgb="FF000000"/>
        <rFont val="Times New Roman"/>
        <family val="1"/>
      </rPr>
      <t xml:space="preserve">: 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 </t>
    </r>
  </si>
  <si>
    <t xml:space="preserve">Qua kiểm tra hiện trạng thực tế ranh giới sử dụng ổn định không ai tranh chấp, không nằm trong thu hồi sau thanh tra, không vi phạm pháp luật về đất đai. </t>
  </si>
  <si>
    <r>
      <t>* Nguồn gốc sử dụng đất diện tích 336,0m²:</t>
    </r>
    <r>
      <rPr>
        <sz val="14"/>
        <color rgb="FF000000"/>
        <rFont val="Times New Roman"/>
        <family val="1"/>
      </rPr>
      <t xml:space="preserve"> Đất đã được cấp giấy chứng nhận quyền sử dụng đất số CO 249309, ngày 10/4/2019 thuộc thửa đất số 68 tờ bản đồ 79, diện tích đât là 540,0m2; Mục đích sử dụng: 300m2 đất ở (ODT), còn lại là đất trồng cây lâu năm (CLN).</t>
    </r>
  </si>
  <si>
    <r>
      <t>Nguồn gốc sử dụng đất diện tích 96.6m²</t>
    </r>
    <r>
      <rPr>
        <sz val="14"/>
        <color rgb="FF000000"/>
        <rFont val="Times New Roman"/>
        <family val="1"/>
      </rPr>
      <t xml:space="preserve">: Trước năm 1986 là đất chưa ai sử dụng, năm 1986 ông Hoàng Văn Sinh và bà Mầu Thị Toan vào khai phá sử dụng vào mục đích trồng cây hoa màu và các loại cây ăn trái lâu năm, đến năm 2005 ông Sinh và bà Toan tách một phần diện tích chuyển nhượng lại bằng giấy tay cho Hồng Thúy Phượng </t>
    </r>
  </si>
  <si>
    <r>
      <t>Nguồn gốc đất sử dụng hiện tại diện tích 648,1m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Đất đã được cấp giấy chứng nhận quyền sử dụng đất số DN 930609, ngày 01/7/2024 thuộc thửa đất số 910, tờ bản đồ số 79, diện tích 2152,9m2.</t>
    </r>
  </si>
  <si>
    <r>
      <t>Nhận cho tặng từ  bà Hoàng Thị Loan ngày 25/05/2020, diện tích 60m</t>
    </r>
    <r>
      <rPr>
        <vertAlign val="superscript"/>
        <sz val="14"/>
        <color rgb="FFFF0000"/>
        <rFont val="Times New Roman"/>
        <family val="1"/>
      </rPr>
      <t>2</t>
    </r>
    <r>
      <rPr>
        <sz val="14"/>
        <color rgb="FFFF0000"/>
        <rFont val="Times New Roman"/>
        <family val="1"/>
      </rPr>
      <t xml:space="preserve"> đất đã có giấy chứng nhận quyền sử dụng đất số DN 930609 cấp ngày 01/7/2024 đứng tên Hoàng Thị Loan.</t>
    </r>
  </si>
  <si>
    <r>
      <t>Nguồn gốc đất sử dụng hiện tại diện tích 872,5m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</si>
  <si>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đất sử dụng hiện tại diện tích 537,6m</t>
    </r>
    <r>
      <rPr>
        <b/>
        <vertAlign val="superscript"/>
        <sz val="14"/>
        <color rgb="FF000000"/>
        <rFont val="Times New Roman"/>
        <family val="1"/>
      </rPr>
      <t>2</t>
    </r>
    <r>
      <rPr>
        <b/>
        <sz val="14"/>
        <color rgb="FF000000"/>
        <rFont val="Times New Roman"/>
        <family val="1"/>
      </rPr>
      <t>:</t>
    </r>
    <r>
      <rPr>
        <sz val="14"/>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</si>
  <si>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đất sử dụng hiện tại diện tích 6,3m</t>
    </r>
    <r>
      <rPr>
        <b/>
        <vertAlign val="superscript"/>
        <sz val="14"/>
        <color rgb="FF000000"/>
        <rFont val="Times New Roman"/>
        <family val="1"/>
      </rPr>
      <t>2</t>
    </r>
    <r>
      <rPr>
        <b/>
        <sz val="14"/>
        <color rgb="FF000000"/>
        <rFont val="Times New Roman"/>
        <family val="1"/>
      </rPr>
      <t>:</t>
    </r>
  </si>
  <si>
    <r>
      <t>Nhận cho tặng từ  bà Hoàng Thị Loan ngày 17/3/2018, diện tích 330m</t>
    </r>
    <r>
      <rPr>
        <vertAlign val="superscript"/>
        <sz val="14"/>
        <color rgb="FF000000"/>
        <rFont val="Times New Roman"/>
        <family val="1"/>
      </rPr>
      <t>2</t>
    </r>
    <r>
      <rPr>
        <sz val="14"/>
        <color rgb="FF000000"/>
        <rFont val="Times New Roman"/>
        <family val="1"/>
      </rPr>
      <t xml:space="preserve"> đất đã có giấy chứng nhận quyền sử dụng đất số DN 930609 cấp ngày 01/7/2024 đứng tên Hoàng Thị Loan.</t>
    </r>
  </si>
  <si>
    <r>
      <t>Nhận cho tặng từ  bà Hoàng Thị Loan ngày 3/9/2016, diện tích 280m</t>
    </r>
    <r>
      <rPr>
        <vertAlign val="superscript"/>
        <sz val="14"/>
        <color rgb="FF000000"/>
        <rFont val="Times New Roman"/>
        <family val="1"/>
      </rPr>
      <t>2</t>
    </r>
    <r>
      <rPr>
        <sz val="14"/>
        <color rgb="FF000000"/>
        <rFont val="Times New Roman"/>
        <family val="1"/>
      </rPr>
      <t xml:space="preserve"> đất đã có giấy chứng nhận quyền sử dụng đất số DN 930609 cấp ngày 01/7/2024 đứng tên Hoàng Thị Loan</t>
    </r>
  </si>
  <si>
    <r>
      <t>Nguồn gốc đất diện tích 99.6m</t>
    </r>
    <r>
      <rPr>
        <b/>
        <vertAlign val="superscript"/>
        <sz val="14"/>
        <color rgb="FF000000"/>
        <rFont val="Times New Roman"/>
        <family val="1"/>
      </rPr>
      <t>2</t>
    </r>
    <r>
      <rPr>
        <sz val="14"/>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</si>
  <si>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Trúc từ 50 cây đến dưới 100 cây/bụi</t>
  </si>
  <si>
    <t xml:space="preserve">ĐON GIA </t>
  </si>
  <si>
    <t>A</t>
  </si>
  <si>
    <t xml:space="preserve">Số </t>
  </si>
  <si>
    <t>483 Total</t>
  </si>
  <si>
    <t>482 Total</t>
  </si>
  <si>
    <t>481 Total</t>
  </si>
  <si>
    <t>480 Total</t>
  </si>
  <si>
    <t>479 Total</t>
  </si>
  <si>
    <t>478 Total</t>
  </si>
  <si>
    <t>477 Total</t>
  </si>
  <si>
    <t>476 Total</t>
  </si>
  <si>
    <t>475 Total</t>
  </si>
  <si>
    <t>474 Total</t>
  </si>
  <si>
    <t>473 Total</t>
  </si>
  <si>
    <t>472 Total</t>
  </si>
  <si>
    <t>471 Total</t>
  </si>
  <si>
    <t>470 Total</t>
  </si>
  <si>
    <t>469 Total</t>
  </si>
  <si>
    <t>468 Total</t>
  </si>
  <si>
    <t>467 Total</t>
  </si>
  <si>
    <t>466 Total</t>
  </si>
  <si>
    <t>465 Total</t>
  </si>
  <si>
    <t>464 Total</t>
  </si>
  <si>
    <t>463 Total</t>
  </si>
  <si>
    <t>462 Total</t>
  </si>
  <si>
    <t>461 Total</t>
  </si>
  <si>
    <t>460 Total</t>
  </si>
  <si>
    <t>459 Total</t>
  </si>
  <si>
    <t>458 Total</t>
  </si>
  <si>
    <t>457 Total</t>
  </si>
  <si>
    <t>456 Total</t>
  </si>
  <si>
    <t>455 Total</t>
  </si>
  <si>
    <t>454 Total</t>
  </si>
  <si>
    <t>453 Total</t>
  </si>
  <si>
    <t>452 Total</t>
  </si>
  <si>
    <t>451 Total</t>
  </si>
  <si>
    <t>450 Total</t>
  </si>
  <si>
    <t>449 Total</t>
  </si>
  <si>
    <t>448 Total</t>
  </si>
  <si>
    <t>447 Total</t>
  </si>
  <si>
    <t>446 Total</t>
  </si>
  <si>
    <t>445 Total</t>
  </si>
  <si>
    <t>444 Total</t>
  </si>
  <si>
    <t>443 Total</t>
  </si>
  <si>
    <t>442 Total</t>
  </si>
  <si>
    <t>441 Total</t>
  </si>
  <si>
    <t>440 Total</t>
  </si>
  <si>
    <t>439 Total</t>
  </si>
  <si>
    <t>438 Total</t>
  </si>
  <si>
    <t>437 Total</t>
  </si>
  <si>
    <t>436 Total</t>
  </si>
  <si>
    <t>435 Total</t>
  </si>
  <si>
    <t>434 Total</t>
  </si>
  <si>
    <t>433 Total</t>
  </si>
  <si>
    <t>432 Total</t>
  </si>
  <si>
    <t>431 Total</t>
  </si>
  <si>
    <t>430 Total</t>
  </si>
  <si>
    <t>429 Total</t>
  </si>
  <si>
    <t>428 Total</t>
  </si>
  <si>
    <t>427 Total</t>
  </si>
  <si>
    <t>426 Total</t>
  </si>
  <si>
    <t>425 Total</t>
  </si>
  <si>
    <t>424 Total</t>
  </si>
  <si>
    <t>423 Total</t>
  </si>
  <si>
    <t>422 Total</t>
  </si>
  <si>
    <t>421 Total</t>
  </si>
  <si>
    <t>420 Total</t>
  </si>
  <si>
    <t>419 Total</t>
  </si>
  <si>
    <t>418 Total</t>
  </si>
  <si>
    <t>417 Total</t>
  </si>
  <si>
    <t>416 Total</t>
  </si>
  <si>
    <t>415 Total</t>
  </si>
  <si>
    <t>414 Total</t>
  </si>
  <si>
    <t>413 Total</t>
  </si>
  <si>
    <t>412 Total</t>
  </si>
  <si>
    <t>411 Total</t>
  </si>
  <si>
    <t>410 Total</t>
  </si>
  <si>
    <t>409 Total</t>
  </si>
  <si>
    <t>408 Total</t>
  </si>
  <si>
    <t>407 Total</t>
  </si>
  <si>
    <t>406 Total</t>
  </si>
  <si>
    <t>405 Total</t>
  </si>
  <si>
    <t>404 Total</t>
  </si>
  <si>
    <t>403 Total</t>
  </si>
  <si>
    <t>402 Total</t>
  </si>
  <si>
    <t>401 Total</t>
  </si>
  <si>
    <t>400 Total</t>
  </si>
  <si>
    <t>399 Total</t>
  </si>
  <si>
    <t>398 Total</t>
  </si>
  <si>
    <t>397 Total</t>
  </si>
  <si>
    <t>396 Total</t>
  </si>
  <si>
    <t>395 Total</t>
  </si>
  <si>
    <t>394 Total</t>
  </si>
  <si>
    <t>393 Total</t>
  </si>
  <si>
    <t>Grand Total</t>
  </si>
  <si>
    <t>TỔNG</t>
  </si>
  <si>
    <t xml:space="preserve">Bằng lăng D </t>
  </si>
  <si>
    <t xml:space="preserve">Bằng lăng E </t>
  </si>
  <si>
    <t xml:space="preserve">Bằng lăng G </t>
  </si>
  <si>
    <t xml:space="preserve">Bơ D </t>
  </si>
  <si>
    <t xml:space="preserve">Bông giấy C </t>
  </si>
  <si>
    <t xml:space="preserve">Bông trang C </t>
  </si>
  <si>
    <t xml:space="preserve">Bưởi C </t>
  </si>
  <si>
    <t xml:space="preserve">Cau C </t>
  </si>
  <si>
    <t xml:space="preserve">Cau D </t>
  </si>
  <si>
    <t xml:space="preserve">Chanh C </t>
  </si>
  <si>
    <t xml:space="preserve">Chanh D </t>
  </si>
  <si>
    <t xml:space="preserve">Chôm chôm C </t>
  </si>
  <si>
    <t xml:space="preserve">Chuối A </t>
  </si>
  <si>
    <t xml:space="preserve">Chuối B </t>
  </si>
  <si>
    <t xml:space="preserve">Chuối C </t>
  </si>
  <si>
    <t xml:space="preserve">Cóc A </t>
  </si>
  <si>
    <t xml:space="preserve">Cóc B </t>
  </si>
  <si>
    <t xml:space="preserve">Cóc C </t>
  </si>
  <si>
    <t xml:space="preserve">Dâu tằm E </t>
  </si>
  <si>
    <t xml:space="preserve">Điều A </t>
  </si>
  <si>
    <t xml:space="preserve">Điều B </t>
  </si>
  <si>
    <t xml:space="preserve">Điều C </t>
  </si>
  <si>
    <t xml:space="preserve">Điều D </t>
  </si>
  <si>
    <t xml:space="preserve">Đinh lăng C </t>
  </si>
  <si>
    <t xml:space="preserve">Đinh lăng D </t>
  </si>
  <si>
    <t xml:space="preserve">Đu đủ A </t>
  </si>
  <si>
    <t xml:space="preserve">Đu đủ B </t>
  </si>
  <si>
    <t xml:space="preserve">Đu đủ C </t>
  </si>
  <si>
    <t xml:space="preserve">Dừa A </t>
  </si>
  <si>
    <t xml:space="preserve">Dừa B </t>
  </si>
  <si>
    <t xml:space="preserve">Dừa C </t>
  </si>
  <si>
    <t xml:space="preserve">Dừa D </t>
  </si>
  <si>
    <t xml:space="preserve">Hạnh C </t>
  </si>
  <si>
    <t xml:space="preserve">Hoa màu (bông) </t>
  </si>
  <si>
    <t xml:space="preserve">Khế A </t>
  </si>
  <si>
    <t xml:space="preserve">Khế B </t>
  </si>
  <si>
    <t xml:space="preserve">Khế C </t>
  </si>
  <si>
    <t xml:space="preserve">Khoai mì A </t>
  </si>
  <si>
    <t xml:space="preserve">Lá lốt C </t>
  </si>
  <si>
    <t xml:space="preserve">Mai C </t>
  </si>
  <si>
    <t xml:space="preserve">Mai chiếu thủy D </t>
  </si>
  <si>
    <t xml:space="preserve">Mai D </t>
  </si>
  <si>
    <t xml:space="preserve">Mai E </t>
  </si>
  <si>
    <t xml:space="preserve">Mận A </t>
  </si>
  <si>
    <t xml:space="preserve">Mận B </t>
  </si>
  <si>
    <t xml:space="preserve">Mãng cầu A </t>
  </si>
  <si>
    <t xml:space="preserve">Mãng cầu B </t>
  </si>
  <si>
    <t xml:space="preserve">Mãng cầu C </t>
  </si>
  <si>
    <t xml:space="preserve">Mãng cầu D </t>
  </si>
  <si>
    <t xml:space="preserve">Me D </t>
  </si>
  <si>
    <t xml:space="preserve">Mít A </t>
  </si>
  <si>
    <t xml:space="preserve">Mít B </t>
  </si>
  <si>
    <t xml:space="preserve">Mít C </t>
  </si>
  <si>
    <t xml:space="preserve">Mít D </t>
  </si>
  <si>
    <t xml:space="preserve">Nguyệt quế C </t>
  </si>
  <si>
    <t xml:space="preserve">Nguyệt quế D </t>
  </si>
  <si>
    <t xml:space="preserve">Nhãn A </t>
  </si>
  <si>
    <t xml:space="preserve">Nhãn C </t>
  </si>
  <si>
    <t xml:space="preserve">Nhãn D </t>
  </si>
  <si>
    <t xml:space="preserve">Ổi A </t>
  </si>
  <si>
    <t xml:space="preserve">Ổi B </t>
  </si>
  <si>
    <t xml:space="preserve">Ổi C </t>
  </si>
  <si>
    <t xml:space="preserve">Ổi D </t>
  </si>
  <si>
    <t xml:space="preserve">Phát tài B </t>
  </si>
  <si>
    <t xml:space="preserve">Phát tài C </t>
  </si>
  <si>
    <t xml:space="preserve">Rau màu A </t>
  </si>
  <si>
    <t xml:space="preserve">Rau màu các loại A </t>
  </si>
  <si>
    <t xml:space="preserve">Sa bô B </t>
  </si>
  <si>
    <t xml:space="preserve">Sầu riêng D </t>
  </si>
  <si>
    <t xml:space="preserve">Sim A </t>
  </si>
  <si>
    <t xml:space="preserve">Sim B </t>
  </si>
  <si>
    <t xml:space="preserve">Sim C </t>
  </si>
  <si>
    <t xml:space="preserve">Sử quân tử B </t>
  </si>
  <si>
    <t xml:space="preserve">Sứ quân tử C </t>
  </si>
  <si>
    <t xml:space="preserve">Sử quân tử C </t>
  </si>
  <si>
    <t xml:space="preserve">Sử quân tử D </t>
  </si>
  <si>
    <t xml:space="preserve">Sung E </t>
  </si>
  <si>
    <t xml:space="preserve">Tầm ruột A </t>
  </si>
  <si>
    <t xml:space="preserve">Táo C </t>
  </si>
  <si>
    <t xml:space="preserve">Tràm bông vàng trồng riêng lẻ D </t>
  </si>
  <si>
    <t xml:space="preserve">Tràm bông vàng trồng riêng lẻ Đ </t>
  </si>
  <si>
    <t xml:space="preserve">Tràm bông vàng trồng riêng lẻ E </t>
  </si>
  <si>
    <t xml:space="preserve">Tràm bông vàng trồng riêng lẻ G </t>
  </si>
  <si>
    <t xml:space="preserve">Tràm nước G </t>
  </si>
  <si>
    <t xml:space="preserve">Tràm nước H </t>
  </si>
  <si>
    <t xml:space="preserve">Trùm ngây C </t>
  </si>
  <si>
    <t xml:space="preserve">Trứng cá B </t>
  </si>
  <si>
    <t xml:space="preserve">Vải B </t>
  </si>
  <si>
    <t xml:space="preserve">Vối D </t>
  </si>
  <si>
    <t xml:space="preserve">Vú sữa B </t>
  </si>
  <si>
    <t xml:space="preserve">Vú sữa C </t>
  </si>
  <si>
    <t xml:space="preserve">Vú sữa D </t>
  </si>
  <si>
    <t xml:space="preserve">Xà cừ E </t>
  </si>
  <si>
    <t xml:space="preserve">Xanh D </t>
  </si>
  <si>
    <t xml:space="preserve">Xanh G </t>
  </si>
  <si>
    <t xml:space="preserve">Xoài A </t>
  </si>
  <si>
    <t xml:space="preserve">Xoài B </t>
  </si>
  <si>
    <t xml:space="preserve">Xoài C </t>
  </si>
  <si>
    <t xml:space="preserve">Xoài D </t>
  </si>
  <si>
    <t>Diện tích 2.609,9m2 nằm trong tổng diện tích 18.483,6m2 được Sở Tài nguyên và Môi trường ký duyệt hồ sơ địa chính ngày 20/9/2011.</t>
  </si>
  <si>
    <t>Qua kiểm tra hiện trạng thực tế diện tích 2.609,9m2 ranh giới sử dụng ổn định không ai tranh chấp, không nằm trong thu hồi sau thanh tra, không vi phạm pháp luật về đất đai, không bị xử lý xử phạt.</t>
  </si>
  <si>
    <r>
      <rPr>
        <b/>
        <sz val="14"/>
        <color rgb="FF000000"/>
        <rFont val="Times New Roman"/>
        <family val="1"/>
      </rPr>
      <t>Nguồn đất sử dụng đất diện tích 2.609,9m2 (trong ranh rừng):</t>
    </r>
    <r>
      <rPr>
        <sz val="14"/>
        <color rgb="FF000000"/>
        <rFont val="Times New Roman"/>
        <family val="1"/>
      </rPr>
      <t xml:space="preserve">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1998 vị trí đất ông Sơn và bà Toại nằm trong Ranh rừng phòng hộ theo Quyết định số 2163/QĐ-UBND ngày 18/6/1998 của UBND tỉnh Kiên Giang, nhưng gia đình ông Vũ Cao Sơn vẫn canh tác, quản lý sử dụng ổn định năm 2006, 2007 ông Sơn đăng ký kê khai đo đạc trên bản đồ địa chính và ghi nhận sổ mục kê đất đai 18.483,6m2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đến nay.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r>
  </si>
  <si>
    <t>CLN - VT1 - Đoạn Từ Nguyễn Văn Cừ (ngã ba nhà Ông Hợp) – ngã tư đường Dương Đông – Cửa Lấp – Bãi Khem (ĐT.973)</t>
  </si>
  <si>
    <t>CLN - VT1 - Đoạn Từ Nguyễn Văn Cừ (ngã ba nhà Ông Hợp) – ngã tư đường Dương Đông – Cửa Lấp – Bãi Khem (ĐT.973) - CĐN</t>
  </si>
  <si>
    <t>CLN - VT2 - Đoạn Từ Nguyễn Văn Cừ (ngã ba nhà Ông Hợp) – ngã tư đường Dương Đông – Cửa Lấp – Bãi Khem (ĐT.973)</t>
  </si>
  <si>
    <t>CLN - VT2 - Đoạn Từ Nguyễn Văn Cừ (ngã ba nhà Ông Hợp) – ngã tư đường Dương Đông – Cửa Lấp – Bãi Khem (ĐT.973) - CĐN</t>
  </si>
  <si>
    <t>ODT - VT1 - Đoạn Từ Nguyễn Văn Cừ (ngã ba nhà Ông Hợp) – ngã tư đường Dương Đông – Cửa Lấp – Bãi Khem (ĐT.973)</t>
  </si>
  <si>
    <t>ODT - VT2 - Đoạn Từ Nguyễn Văn Cừ (ngã ba nhà Ông Hợp) – ngã tư đường Dương Đông – Cửa Lấp – Bãi Khem (ĐT.973)</t>
  </si>
  <si>
    <t>ODT - VT3 - Đoạn Từ Nguyễn Văn Cừ (ngã ba nhà Ông Hợp) – ngã tư đường Dương Đông – Cửa Lấp – Bãi Khem (ĐT.973)</t>
  </si>
  <si>
    <t>ODT - VT4 - Đoạn Từ Nguyễn Văn Cừ (ngã ba nhà Ông Hợp) – ngã tư đường Dương Đông – Cửa Lấp – Bãi Khem (ĐT.973)</t>
  </si>
  <si>
    <t>CLN - VT1 - Các tuyến đường khác có nền đường ≥ 3m được trải bê tông hoặc nhựa</t>
  </si>
  <si>
    <t>CLN - VT1 - Các tuyến đường khác có nền đường ≥ 3m được trải bê tông hoặc nhựa - CĐN</t>
  </si>
  <si>
    <t>ODT - VT1 - Các tuyến đường khác có nền đường ≥ 3m được trải bê tông hoặc nhựa</t>
  </si>
  <si>
    <t>ODT - VT2 - Các tuyến đường khác có nền đường ≥ 3m được trải bê tông hoặc nhựa</t>
  </si>
  <si>
    <t>ODT - VT3 - Các tuyến đường khác có nền đường ≥ 3m được trải bê tông hoặc nhựa</t>
  </si>
  <si>
    <t>ODT - VT4 - Các tuyến đường khác có nền đường ≥ 3m được trải bê tông hoặc nhựa</t>
  </si>
  <si>
    <t>235,8</t>
  </si>
  <si>
    <t xml:space="preserve">CLN - VT1 - Các tuyến đường khác có nền đường ≥ 3m được trải bê tông hoặc nhựa </t>
  </si>
  <si>
    <t xml:space="preserve">CLN - VT1 - Các tuyến đường khác có nền đường ≥ 3m được trải bê tông hoặc nhựa - CĐN </t>
  </si>
  <si>
    <t xml:space="preserve">CLN - VT1 - Đoạn Từ Nguyễn Văn Cừ (ngã ba nhà Ông Hợp) – ngã tư đường Dương Đông – Cửa Lấp – Bãi Khem (ĐT.973) </t>
  </si>
  <si>
    <t xml:space="preserve">CLN - VT1 - Đoạn Từ Nguyễn Văn Cừ (ngã ba nhà Ông Hợp) – ngã tư đường Dương Đông – Cửa Lấp – Bãi Khem (ĐT.973) - CĐN </t>
  </si>
  <si>
    <t xml:space="preserve">CLN - VT1 - Đường Dương Đông - Cửa Lấp - Bãi Khem (đường 975B) đoạn từ nút giao Nguyễn Văn Cừ - giáp ranh xã Dương Tơ </t>
  </si>
  <si>
    <t xml:space="preserve">CLN - VT1 - Đường Dương Đông - Cửa Lấp - Bãi Khem (đường 975B) đoạn từ nút giao Nguyễn Văn Cừ - giáp ranh xã Dương Tơ - CĐN </t>
  </si>
  <si>
    <t xml:space="preserve">CLN - VT2 - Đoạn Từ Nguyễn Văn Cừ (ngã ba nhà Ông Hợp) – ngã tư đường Dương Đông – Cửa Lấp – Bãi Khem (ĐT.973) </t>
  </si>
  <si>
    <t xml:space="preserve">CLN - VT2 - Đoạn Từ Nguyễn Văn Cừ (ngã ba nhà Ông Hợp) – ngã tư đường Dương Đông – Cửa Lấp – Bãi Khem (ĐT.973) - CĐN </t>
  </si>
  <si>
    <t xml:space="preserve">CLN - VT2 - Đường Dương Đông - Cửa Lấp - Bãi Khem (đường 975B) đoạn từ nút giao Nguyễn Văn Cừ - giáp ranh xã Dương Tơ </t>
  </si>
  <si>
    <t xml:space="preserve">ODT - VT1 - Các tuyến đường khác có nền đường ≥ 3m được trải bê tông hoặc nhựa </t>
  </si>
  <si>
    <t xml:space="preserve">ODT - VT2 - Các tuyến đường khác có nền đường ≥ 3m được trải bê tông hoặc nhựa </t>
  </si>
  <si>
    <t>Thành tiền bồi thường (đồng)</t>
  </si>
  <si>
    <t>Đơn giá bồi thường (đồng)</t>
  </si>
  <si>
    <t>Đơn giá (đồng)</t>
  </si>
  <si>
    <t>Thành tiền (đồng)</t>
  </si>
  <si>
    <t>Công đào ao</t>
  </si>
  <si>
    <t>Giếng khoan công nghiệp</t>
  </si>
  <si>
    <t>Công đào</t>
  </si>
  <si>
    <t>Đất cuốn tôn nền</t>
  </si>
  <si>
    <t>Hàng rào tường 10, trụ gạch HR.17 x 90%</t>
  </si>
  <si>
    <t>Hàng rào khung sắt, chân tường 0,3 HR.13 x 90%</t>
  </si>
  <si>
    <t>Sân bê tông SN.02 x 90%</t>
  </si>
  <si>
    <t>Mộ gạch đá (ốp đá) x 90%</t>
  </si>
  <si>
    <t>Mái che không vách NTC.02 x 90%</t>
  </si>
  <si>
    <t>Sân gạch men x 90%</t>
  </si>
  <si>
    <t>Nhà C3.25 x 90%</t>
  </si>
  <si>
    <t>Trần la phong nhựa x 90%</t>
  </si>
  <si>
    <t>Mái che có vách NTC.01 x 90%</t>
  </si>
  <si>
    <t>Sân bê tông SN.01 x 90%</t>
  </si>
  <si>
    <t>Gạch men ốp tường x 90%</t>
  </si>
  <si>
    <t>Hàng rào sắt HR.13 x 90%</t>
  </si>
  <si>
    <t>Hàng rào tường 10 HR.13 x 90%</t>
  </si>
  <si>
    <t>Trụ cửa rào xây gạch x 90%</t>
  </si>
  <si>
    <t>Giếng Ø34 sâu 15m x 90%</t>
  </si>
  <si>
    <t>Hàng ba C3.25 x 80% x 90%</t>
  </si>
  <si>
    <t>WC (xí bệt, ốp lát gạch men) x 90%</t>
  </si>
  <si>
    <t>Đá hoa cương mặt chính nhà x 90%</t>
  </si>
  <si>
    <t>Bê tông cốt thép (mái đón) x 90%</t>
  </si>
  <si>
    <t>Sino bê tông (2 bên nhà) x 90%</t>
  </si>
  <si>
    <t>Nền gạch men x 90%</t>
  </si>
  <si>
    <t>Nhà T.21 x 90%</t>
  </si>
  <si>
    <t>La phong x 90%</t>
  </si>
  <si>
    <t>Hàng ba T.23 x 80% x 90%</t>
  </si>
  <si>
    <t>Dal bếp x 90%</t>
  </si>
  <si>
    <t>Tường 10 không tô x 90%</t>
  </si>
  <si>
    <t>Ốp đá cắt nền x 90%</t>
  </si>
  <si>
    <t>WC.05.1 (ngoài nhà, có hầm, xí xỏm, ốp lát gạch men) x 90%</t>
  </si>
  <si>
    <t>Hàng rào khung B40 chân tường, trụ bê tông x 90%</t>
  </si>
  <si>
    <t>Hàng rào sắt, cột gỗ x 90%</t>
  </si>
  <si>
    <t>Trụ sắt để bồn (sắt V4: 16 cây x 1,5m + 12 cây x 1m) dày 1mm x 90%</t>
  </si>
  <si>
    <t>La phong nhựa x 90%</t>
  </si>
  <si>
    <t>WC.01 (trong nhà, có hầm, xí bệt, ốp lát gạch men) x 90%</t>
  </si>
  <si>
    <t>WC.09 (trong nhà, không hầm, xí bệt, ốp lát gạch men) x 90%</t>
  </si>
  <si>
    <t>Tường 10 tô 2 mặt HR.17 x 90%</t>
  </si>
  <si>
    <t>Hàng rào sắt trụ gạch x 90%</t>
  </si>
  <si>
    <t>Giếng Ø114 sâu 30m x 90%</t>
  </si>
  <si>
    <t>La phong thạch cao x 90%</t>
  </si>
  <si>
    <t>WC.01 (trong nhà, có hầm, xí bệt, sen, xịt, ốp lát gạch men)  x 90%</t>
  </si>
  <si>
    <t>Hoa cương x 90%</t>
  </si>
  <si>
    <t>Nhà T.03 x 90%</t>
  </si>
  <si>
    <t>Mái che NTC.02 x 90%</t>
  </si>
  <si>
    <t>WC.04 (trong nhà, có hầm, xí xỏm, xây tường 10 không tô) x 90%</t>
  </si>
  <si>
    <t>Nhà T.44 x 80% x 90%</t>
  </si>
  <si>
    <t>Sàn gỗ tạp x 90%</t>
  </si>
  <si>
    <t>Mái che tol NTC.02 x 90%</t>
  </si>
  <si>
    <t>Nhà T.04 x 80% x 90%</t>
  </si>
  <si>
    <t>Nhà tầng 1 C3.25 x 90%</t>
  </si>
  <si>
    <t>Tầng 2 C3.25 x 90%</t>
  </si>
  <si>
    <t>WC.01 (trong nhà, có hầm, xí bệt, lavabo, lát gạch, ốp gạch, vòi sen, vòi tắm) x 90%</t>
  </si>
  <si>
    <t>Giếng khoan không tay bơm x 90%</t>
  </si>
  <si>
    <t>Sinô (bê tông) x 90%</t>
  </si>
  <si>
    <t>Nhà (dưới tầng 2) C2.13 x 90%</t>
  </si>
  <si>
    <t>La phong thạch cao treo x 90%</t>
  </si>
  <si>
    <t>WC.01 (trong nhà, có hầm, xí bệt, vòi sen, xịt, ốp lát gạch men, nóng lạnh) x 90%</t>
  </si>
  <si>
    <t>Đá hoa cương x 90%</t>
  </si>
  <si>
    <t>Hàng rào xây gạch block, trụ xây gạch x 90%</t>
  </si>
  <si>
    <t>La phong thạch cao bả matis x 90%</t>
  </si>
  <si>
    <t>Nhà NTC.01 x 90%</t>
  </si>
  <si>
    <t>Tiền chế không vách NTC.02 x 90%</t>
  </si>
  <si>
    <t>WC.06.1 (trong nhà, có hầm, xí xỏm, không ốp lát gạch, tường 10) x 90%</t>
  </si>
  <si>
    <t>Hàng rào khung sắt, trụ gạch HR.13 x 90%</t>
  </si>
  <si>
    <t>Hàng rào B40, trụ bê tông, tường 10 không tô chân 0,7 cao  , móng đá hộc) HR.08 x 90%</t>
  </si>
  <si>
    <t>Nền xi măng SN.01 x 90%</t>
  </si>
  <si>
    <t>Nhà C4.05 x 90%</t>
  </si>
  <si>
    <t>WC.02 (trong nhà, có hầm, xí bệt, không ốp gạch men) x 90%</t>
  </si>
  <si>
    <t>Mái che + sân bê tông NTC.02 + SN.01 x 90%</t>
  </si>
  <si>
    <t>WC.02 (trong nhà, có hầm, xí bệt, át gạch men, không ốp) x 90%</t>
  </si>
  <si>
    <t>WC.06.1 (ngoài nhà, có hầm, xí xỏm, không ốp, tường 10) x 90%</t>
  </si>
  <si>
    <t>WC.06.1 (ngoài nhà, có hầm, xí xỏm, lát gạch, không ốp) x 90%</t>
  </si>
  <si>
    <t>Mái che có vách + sân bê tông NTC.01 + SN.01 x 90%</t>
  </si>
  <si>
    <t>WC.06.1 (ngoài nhà, có hầm, xí xỏm, tường 10 không ốp lát gạch men) x 90%</t>
  </si>
  <si>
    <t>Mái che không vách + nền bê tông NTC.02 + SN.01 x 90%</t>
  </si>
  <si>
    <t>Mái che có vách + sân gạch men NTC.01 + SN.01 x 90%</t>
  </si>
  <si>
    <t>Mái che không vách + sân bê tông NTC.02 + SN.01 x 90%</t>
  </si>
  <si>
    <t>Nhà tiền chế có vách T.23 x 90%</t>
  </si>
  <si>
    <t>Sân xi măng SN.01 x 90%</t>
  </si>
  <si>
    <t>WC.06.1 (ngoài nhà, có hầm, xí xỏm, không ốp lát gạch men) x 90%</t>
  </si>
  <si>
    <t>Nền xi măng (sân bê tông) SN.01 x 90%</t>
  </si>
  <si>
    <t>Nhà NTC.02 x 90%</t>
  </si>
  <si>
    <t>Trần nhựa x 90%</t>
  </si>
  <si>
    <t>WC.01 (trong nhà, có hầm, xí bệt, ốp gạch men) x 90%</t>
  </si>
  <si>
    <t>Hàng rào tường gạch dày 10cm có trát vữa xi măng, khung sắt, trụ gạch HR.13 x 90%</t>
  </si>
  <si>
    <t>Dal bê tông bếp x 90%</t>
  </si>
  <si>
    <t>Gạch men ốp bếp x 90%</t>
  </si>
  <si>
    <t>Tường bếp 10 không tô x 90%</t>
  </si>
  <si>
    <t>Gạch men ốp nhà x 90%</t>
  </si>
  <si>
    <t>Cây nước không tay bơm x 90%</t>
  </si>
  <si>
    <t>WC.01 (xí bệt, ốp gạch men) x 90%</t>
  </si>
  <si>
    <t>Sân xi măng x 90%</t>
  </si>
  <si>
    <t>Tường xây gạch 10 tô 2 mặt x 90%</t>
  </si>
  <si>
    <t>WC.01 (xí bệt, ốp gạch) x 90%</t>
  </si>
  <si>
    <t>Trần thạch cao x 90%</t>
  </si>
  <si>
    <t>Hàng rào khung sắt, trụ gạch x 90%</t>
  </si>
  <si>
    <t>Hàng ba C4.05 x 80% x 90%</t>
  </si>
  <si>
    <t>WC (xí bệt, ốp gạch) x 90%</t>
  </si>
  <si>
    <t>Tường bếp 10 tô 2 mặt x 90%</t>
  </si>
  <si>
    <t>Hàng rào khung sắt + trụ gạch x 90%</t>
  </si>
  <si>
    <t>Tường 10 tô 1 mặt x 90%</t>
  </si>
  <si>
    <t>WC.01 (xí bệt, ốp gạch men, vòi hoa sen) 2 cái x 90%</t>
  </si>
  <si>
    <t>WC (xí bệt, có ốp gạch) x 90%</t>
  </si>
  <si>
    <t>WC (xí bệt, có ốp gạch men)  Lập dự toán x 90%</t>
  </si>
  <si>
    <t>Tường xây gạch 10 tô 1 mặt x 90%</t>
  </si>
  <si>
    <t>WC (xí bệt) x 90%</t>
  </si>
  <si>
    <t>Hàng rào lưới B40, trụ bê tông x 90%</t>
  </si>
  <si>
    <t>Móng đá hộc - Lâp dự toán x 90%</t>
  </si>
  <si>
    <t>Tường 10 tô 2 mặt x 90%</t>
  </si>
  <si>
    <t>Gạch men x 90%</t>
  </si>
  <si>
    <t>Trần la phong x 90%</t>
  </si>
  <si>
    <t>Gạch men ốp chân tường x 90%</t>
  </si>
  <si>
    <t>Gạch men bếp x 90%</t>
  </si>
  <si>
    <t>Dal bê tông (cặp nhà) x 90%</t>
  </si>
  <si>
    <t>Cổng hàng rào song sắt, trụ bê tông, xây 10 tô 2 mặt HR.13 x 90%</t>
  </si>
  <si>
    <t>Gạch men cột hàng rào x 90%</t>
  </si>
  <si>
    <t>Bê tông (trụ bàn thiêng) x 90%</t>
  </si>
  <si>
    <t>Nhà C3.01 x 90%</t>
  </si>
  <si>
    <t>Hàng ba C2.13 x 80% x 90%</t>
  </si>
  <si>
    <t>Gạch men (NTC) x 90%</t>
  </si>
  <si>
    <t>Trần la phong (NTC) x 90%</t>
  </si>
  <si>
    <t>WC.01 (xí bệt, có hầm tự hoại, ốp gạch men) x 90%</t>
  </si>
  <si>
    <t>Hàng rào song sắt, tường gạch dày 10cm, tô 2 mặt HR.13 x 90%</t>
  </si>
  <si>
    <t>Dal bê tông (WC) x 90%</t>
  </si>
  <si>
    <t>Đá hoa cương (bếp) x 90%</t>
  </si>
  <si>
    <t>Thạch cao nhà C x 90%</t>
  </si>
  <si>
    <t>Gạch men ốp nhà C x 90%</t>
  </si>
  <si>
    <t>Dal bê tông (trần hàng ba) x 90%</t>
  </si>
  <si>
    <t>Gạch men chữ A x 90%</t>
  </si>
  <si>
    <t>Gạch men ốp mặt cáo trước x 90%</t>
  </si>
  <si>
    <t>WC.01 (xí bệt, có hầm, ốp gạch men, vách tường) x 90%</t>
  </si>
  <si>
    <t>Dal (máng xói) x 90%</t>
  </si>
  <si>
    <t>Nhà tắm WC.09 (trong nhà, ốp lát gạch men) x 90%</t>
  </si>
  <si>
    <t>Gạch men (bếp) x 90%</t>
  </si>
  <si>
    <t>Gạch men (trước) x 90%</t>
  </si>
  <si>
    <t>Hàng rào song sắt tường gạch dày 10cm, trát vữa xi măng tô 2 mặt HR.13 x 90%</t>
  </si>
  <si>
    <t>Nền bê tông SN.02 x 90%</t>
  </si>
  <si>
    <t>Hàng rào song sắt, trụ bê tông, tường 10 tô 2 mặt HR.13 x 90%</t>
  </si>
  <si>
    <t>Tường 10 không tô (chậu bông) x 90%</t>
  </si>
  <si>
    <t>WC (xí bệt, có hầm tự hoại) x 90%</t>
  </si>
  <si>
    <t>Bê tông (sino hàng ba) x 90%</t>
  </si>
  <si>
    <t>Tường 10 tô 2 mặt (hàng ba) x 90%</t>
  </si>
  <si>
    <t>Gạch men (mái che tol) x 90%</t>
  </si>
  <si>
    <t>Hàng rào song sắt, tường 10 tô 2 mặt, trụ bê tông HR.13 x 90%</t>
  </si>
  <si>
    <t>WC.01 (trong nhà, xí bệt, có hầm, ốp gạch men) x 90%</t>
  </si>
  <si>
    <t>Nhà C4.07 x 90%</t>
  </si>
  <si>
    <t>Gạch men (bếp + sau) x 90%</t>
  </si>
  <si>
    <t>WC.01 (xí bệt, có hầm, ốp gạch men) x 90%</t>
  </si>
  <si>
    <t>Dal WC x 90%</t>
  </si>
  <si>
    <t>Sân bê tông x 90%</t>
  </si>
  <si>
    <t>Tường 20 tô 2 mặt (hàng ba) x 90%</t>
  </si>
  <si>
    <t>Sân dal bê tông x 90%</t>
  </si>
  <si>
    <t>Trần la phong (nhựa) x 90%</t>
  </si>
  <si>
    <t>Hàng rào song sắt, tường xây 20 tô 2 mặt, trụ bê tông HR.13 x 90%</t>
  </si>
  <si>
    <t>Dal (WC) x 90%</t>
  </si>
  <si>
    <t>Gạch men (NTC.02) x 90%</t>
  </si>
  <si>
    <t>Hàng rào song sắt, tường xây 10 tô 2 mặt HR.13 x 90%</t>
  </si>
  <si>
    <t>Hàng rào trụ gạch, tường xây 10 không tô HR.18 x 90%</t>
  </si>
  <si>
    <t>Gạch men (rửa chén) x 90%</t>
  </si>
  <si>
    <t>Hàng rào lưới B40, tường 20 tô 2 mặt HR.06 x 90%</t>
  </si>
  <si>
    <t>bê tông (WC) x 90%</t>
  </si>
  <si>
    <t>bê tông trần hàng ba x 90%</t>
  </si>
  <si>
    <t>WC.09 (trong nhà, xí bệt, không hầm, ốp lát gạch men) x 90%</t>
  </si>
  <si>
    <t>Hàng rào song sắt x 90%</t>
  </si>
  <si>
    <t>Bê tông (sau) SN.02 x 90%</t>
  </si>
  <si>
    <t>WC.01 (trong nhà, xí bệt, có hầm tự hoại, ốp gạch men) x 90%</t>
  </si>
  <si>
    <t>WC (trong nhà, xí bệt, có hầm, ốp gạch men) x 90%</t>
  </si>
  <si>
    <t>Gạch men (bếp + ốp chân tường + ốp mặt cáo) x 90%</t>
  </si>
  <si>
    <t>Hàng rào tường xây 10 tô 2 mặt HR.17 x 90%</t>
  </si>
  <si>
    <t>Hàng rào song sắt, tường 10 tô 2 mặt HR.13 x 90%</t>
  </si>
  <si>
    <t>bê tông (đáy hòn non bộ) x 90%</t>
  </si>
  <si>
    <t>Đá (hòn non bộ) x 90%</t>
  </si>
  <si>
    <t>WC (xí bệt, có hầm tự hoại, ốp gạch men) x 90%</t>
  </si>
  <si>
    <t>Hàng rào song sắt, trụ sắt x 90%</t>
  </si>
  <si>
    <t>Bê tông (WC) x 90%</t>
  </si>
  <si>
    <t>Mái che tol x 90%</t>
  </si>
  <si>
    <t>Gạch men chân tường x 90%</t>
  </si>
  <si>
    <t>Gạch men (cổng) x 90%</t>
  </si>
  <si>
    <t>WC (xí bệt, có hầm, ốp gạch men) x 90%</t>
  </si>
  <si>
    <t>Gạch men (nhà sau) x 90%</t>
  </si>
  <si>
    <t>Gạch men ốp mặt cáo x 90%</t>
  </si>
  <si>
    <t>WC.01 (xí bệt, trong nhà, có hầm) x 90%</t>
  </si>
  <si>
    <t>Gạch men (sau) x 90%</t>
  </si>
  <si>
    <t>WC.01 (trong nhà, có hầm, ốp gạch men, xí bệt) x 90%</t>
  </si>
  <si>
    <t>Gạch men (bếp sau) x 90%</t>
  </si>
  <si>
    <t>Dal (phòng) x 90%</t>
  </si>
  <si>
    <t>bê tông sinô x 90%</t>
  </si>
  <si>
    <t>Hàng rào trụ bê tông, tường xây 10 tô 2 mặt HR.12 x 90%</t>
  </si>
  <si>
    <t>WC.09 (trong nhà, ốp lát gạch men) (2 cái) x 90%</t>
  </si>
  <si>
    <t>Sân bê tông (sau) SN.02 x 90%</t>
  </si>
  <si>
    <t>Bê tông (sinô hàng ba) x 90%</t>
  </si>
  <si>
    <t>Hàng rào song sắt, tường xây 20 tô 2 mặt, trụ bê tông HR.15 x 90%</t>
  </si>
  <si>
    <t>Tường 10 tô 2 mặt (giếng khoan) x 90%</t>
  </si>
  <si>
    <t>Sân bê tông (trước) SN.02 x 90%</t>
  </si>
  <si>
    <t>Sân bê tông (đường) SN.02 x 90%</t>
  </si>
  <si>
    <t>Nhà C4.07 x 80% x 90%</t>
  </si>
  <si>
    <t>Trần nhựa (60x60) x 90%</t>
  </si>
  <si>
    <t>Tường 10 tô 2 mặt (bếp) x 90%</t>
  </si>
  <si>
    <t>Bồn 20 không nắp (bồn cá) x 90%</t>
  </si>
  <si>
    <t>Gạch men ốp phòng x 90%</t>
  </si>
  <si>
    <t>Gạch men ốp tường (HL) x 90%</t>
  </si>
  <si>
    <t>Tường 20 không tô x 90%</t>
  </si>
  <si>
    <t>Móng đá hộc x 90%</t>
  </si>
  <si>
    <t>Trụ xây gạch sau x 90%</t>
  </si>
  <si>
    <t>Trụ xây gạch (HR) x 90%</t>
  </si>
  <si>
    <t>Tường xây 10 tô 2 HR.17 x 90%</t>
  </si>
  <si>
    <t>Tường 10 tô 1 mặt (bồn hoa) x 90%</t>
  </si>
  <si>
    <t>Tường 10 tô 2 mặt (miếu) x 90%</t>
  </si>
  <si>
    <t>Trụ bàn thiêng x 90%</t>
  </si>
  <si>
    <t>Hàng rào khung sắt, trụ xây, móng gạch, tường xây 10 tô 2 mặt HR.03 x 90%</t>
  </si>
  <si>
    <t>Trụ bê tông cốt thép (HR) x 90%</t>
  </si>
  <si>
    <t>Dal bê tông cốt thép x 90%</t>
  </si>
  <si>
    <t>SN.01 x 90%</t>
  </si>
  <si>
    <t>La phong nhựa (60x60) x 90%</t>
  </si>
  <si>
    <t>Gạch men tam cấp x 90%</t>
  </si>
  <si>
    <t>Tường bếp x 90%</t>
  </si>
  <si>
    <t>Máng nước bê tông cốt thép x 90%</t>
  </si>
  <si>
    <t>Tường 10 tô 2 mặt (tam cấp) x 90%</t>
  </si>
  <si>
    <t>WC.09 (trong nhà, không hầm, xí bệt) ốp lát gạch men x 90%</t>
  </si>
  <si>
    <t>Hàng rào tường 10, móng bê tông cốt thép, trụ bê tông cốt thép x 90%</t>
  </si>
  <si>
    <t>Trụ bê tông cốt thép x 90%</t>
  </si>
  <si>
    <t>Dal bếp (5 phòng) x 90%</t>
  </si>
  <si>
    <t>Gạch men ốp tường (5 phòng) x 90%</t>
  </si>
  <si>
    <t>Đà bê tông cốt thép x 90%</t>
  </si>
  <si>
    <t>Nhà C4.05 (nhà trọ) x 90%</t>
  </si>
  <si>
    <t>Gác xi măng tấm x 90%</t>
  </si>
  <si>
    <t>Đường bê tông ĐNB.01 x 90%</t>
  </si>
  <si>
    <t>Sân nền SN.01 x 90%</t>
  </si>
  <si>
    <t>Hầm nước thải (nắp bê tông, dài 9,5m, rộng 1,8) (không xác định được độ sâu) x 90%</t>
  </si>
  <si>
    <t>Hầm nước thải (nắp bê tông, dài 3,4m, rộng 1,2) (không xác định được độ sâu) x 90%</t>
  </si>
  <si>
    <t>Hầm nước thải (nắp bê tông, dài 15,8m, rộng TB 1,4) (không xác định được độ sâu) x 90%</t>
  </si>
  <si>
    <t>WC (trong nhà, có hầm, thiếu lavabo, vòi tắm, gương sen) x 90%</t>
  </si>
  <si>
    <t>Nền x 90%</t>
  </si>
  <si>
    <t>Nhà NTC.02 + SN.01 x 90%</t>
  </si>
  <si>
    <t>Mái che tạm x 90%</t>
  </si>
  <si>
    <t>Sàn ván (WC) x 90%</t>
  </si>
  <si>
    <t>Đá hoa cương (bậc) x 90%</t>
  </si>
  <si>
    <t>Gạch ốp tường x 90%</t>
  </si>
  <si>
    <t>Bồn xây 10 nắp tấm xi măng x 90%</t>
  </si>
  <si>
    <t>Bồn xây 20 không nắp x 90%</t>
  </si>
  <si>
    <t>Hàng rào khung sắt, tường 10 tô 2 mặt x 90%</t>
  </si>
  <si>
    <t>Giếng khoan Ø60 sâu 30 x 90%</t>
  </si>
  <si>
    <t>Hàng rào khung sắt, trụ sắt, tường 10 tô 2 mặt x 90%</t>
  </si>
  <si>
    <t>Nhà T.23 x 80% x 90%</t>
  </si>
  <si>
    <t>WC.05 (ngoài nhà, có hầm, xí bệt, ốp gạch men) x 90%</t>
  </si>
  <si>
    <t>La phong (60x60) x 90%</t>
  </si>
  <si>
    <t>Hàng rào B40, trụ xây, móng gạch, (1,5h) x 90%</t>
  </si>
  <si>
    <t>Hàng rào khung sắt B40 x 90%</t>
  </si>
  <si>
    <t>Tường xây gạch block x 90%</t>
  </si>
  <si>
    <t>Nhà C3.05 x 90%</t>
  </si>
  <si>
    <t>Hàng ba bê tông cốt thép x 90%</t>
  </si>
  <si>
    <t>WC.01 (xí bệt, ốp lát gạch men, trong nhà) x 90%</t>
  </si>
  <si>
    <t>La phong vuông x 90%</t>
  </si>
  <si>
    <t>Hàng rào xây gạch block (trước cổng) x 90%</t>
  </si>
  <si>
    <t>Hàng rào B40 trụ gạch, chân tường 10 cao 0,4m (trước cổng) x 90%</t>
  </si>
  <si>
    <t>Đường nội bộ ĐNB.01 x 90%</t>
  </si>
  <si>
    <t>WC (xí xỏm, có ốp gạch) x 90%</t>
  </si>
  <si>
    <t>Chuồng gà x 90%</t>
  </si>
  <si>
    <t>Móng xây đá hộc x 90%</t>
  </si>
  <si>
    <t>Hàng rào lưới B40 x 90%</t>
  </si>
  <si>
    <t>Mái che lưới đan x 90%</t>
  </si>
  <si>
    <t>Hàng rào khung lưới B40, tường gạch dày 10cm, trát vữa 2 mặt x 90%</t>
  </si>
  <si>
    <t>Mái che tol V NTC.02 x 90%</t>
  </si>
  <si>
    <t>Nhà tắm WC.10 (ngoài nhà, ốp lát gạch men) x 90%</t>
  </si>
  <si>
    <t>WC.05 (ngoài nhà, xí bệt, có hầm, gạch men) x 90%</t>
  </si>
  <si>
    <t>Gạch men viền tường x 90%</t>
  </si>
  <si>
    <t>Nền hoa cương bếp x 90%</t>
  </si>
  <si>
    <t>Gạch men ốp x 90%</t>
  </si>
  <si>
    <t>Gạch men ốp nền x 90%</t>
  </si>
  <si>
    <t>WC.09 (trong nhà, xí bệt, ốp lát gạch men, không hầm) (2 cái) x 90%</t>
  </si>
  <si>
    <t>Tường 20 tô 2 mặt (trụ bàn thiêng) x 90%</t>
  </si>
  <si>
    <t>Gạch men (trụ bàn thiêng) x 90%</t>
  </si>
  <si>
    <t>Hàng rào song sắt, trụ bê tông x 90%</t>
  </si>
  <si>
    <t>Hàng rào song sắt, tường xây 10 tô 2 mặt, trụ bê tông HR.13 x 90%</t>
  </si>
  <si>
    <t>Tường 20 không tô (bàn thiêng) x 90%</t>
  </si>
  <si>
    <t>Bê tông (máng xói) x 90%</t>
  </si>
  <si>
    <t>Dal bê tông cốt thép (trần) x 90%</t>
  </si>
  <si>
    <t>Đá hoa cương (quầy bếp) x 90%</t>
  </si>
  <si>
    <t>Tường 10 tô 2 mặt (quầy bếp) x 90%</t>
  </si>
  <si>
    <t>Gạch men (quầy bếp) x 90%</t>
  </si>
  <si>
    <t>Nền bê tông x 90%</t>
  </si>
  <si>
    <t>Nhà C2.13 x 80% x 90%</t>
  </si>
  <si>
    <t>Trần nhựa 60x60 x 90%</t>
  </si>
  <si>
    <t>Mái che x 90%</t>
  </si>
  <si>
    <t>Nhà T.01 x 90%</t>
  </si>
  <si>
    <t>Nhà C4.05 (Nhà trọ) x 90%</t>
  </si>
  <si>
    <t>WC (trong nhà, xí bệt, ốp lát gạch men; không lavabo, vòi tắm, gương sen) x 90%</t>
  </si>
  <si>
    <t>Nhà T.43 x 90%</t>
  </si>
  <si>
    <t>WC (trong nhà, xí bệt, lát gạch men, vách tường xây, trong nhà T.43; không lavabo, vòi tắm, gương sen) x 90%</t>
  </si>
  <si>
    <t>Nhà T.44 x 90%</t>
  </si>
  <si>
    <t>Hàng rào B40, trụ bê tông, móng gạch (2,1h) HR.08 x 90%</t>
  </si>
  <si>
    <t>Chuồng gà NTC.01 x 90%</t>
  </si>
  <si>
    <t>Nhà C3.25 x 80% x 90%</t>
  </si>
  <si>
    <t>WC (ngoài nhà, có hầm, ốp gạch men; không lavabo, vòi tắm, gương sen) x 90%</t>
  </si>
  <si>
    <t>Gạch men ốp tường (sau) x 90%</t>
  </si>
  <si>
    <t>Trần bê tông cốt thép x 90%</t>
  </si>
  <si>
    <t>Nền gạch tàu x 90%</t>
  </si>
  <si>
    <t>Hàng rào lưới B40 trụ sắt x 90%</t>
  </si>
  <si>
    <t>Sân nền SN.02 x 90%</t>
  </si>
  <si>
    <t>Chuồng vịt x 90%</t>
  </si>
  <si>
    <t>Hàng rào lưới sắt, móng gạch x 90%</t>
  </si>
  <si>
    <t>Nhà C2.19 x 80% x 90%</t>
  </si>
  <si>
    <t>Nhà C2.01 x 90%</t>
  </si>
  <si>
    <t>Nhà yến x 90%</t>
  </si>
  <si>
    <t>Bồn bê tông cốt thép dày 20 không nắp x 90%</t>
  </si>
  <si>
    <t>Hàng rào tường 20, móng bê tông, trụ bê tông HR.02 x 90%</t>
  </si>
  <si>
    <t>Trụ bê tông x 90%</t>
  </si>
  <si>
    <t>Hòn non bộ x 90%</t>
  </si>
  <si>
    <t>Tường 10 tô 2 mặt (trụ) x 90%</t>
  </si>
  <si>
    <t>Gạch men bếp + tường x 90%</t>
  </si>
  <si>
    <t>Gạch men bếp ốp tường x 90%</t>
  </si>
  <si>
    <t>Hàng rào B40, móng gạch, trụ gạch (h: 1,6m) HR.09 x 90%</t>
  </si>
  <si>
    <t>Hàng rào tường 10, móng gạch, trụ gạch HR.17 x 90%</t>
  </si>
  <si>
    <t>Hàng rào tường 20, móng bê tông, trụ bê tông x 90%</t>
  </si>
  <si>
    <t>Nhà C4.05 x 80% x 90%</t>
  </si>
  <si>
    <t>Chuồng gà (nền xi măng, vách tol) x 90%</t>
  </si>
  <si>
    <t>Gạch men ốp bếp + tường x 90%</t>
  </si>
  <si>
    <t>Sân nền x 90%</t>
  </si>
  <si>
    <t xml:space="preserve"> x 90%</t>
  </si>
  <si>
    <t>không hỗ trợ</t>
  </si>
  <si>
    <t xml:space="preserve">bê tông (đáy hòn non bộ) x 90% </t>
  </si>
  <si>
    <t xml:space="preserve">Bê tông (máng xói) x 90% </t>
  </si>
  <si>
    <t xml:space="preserve">Bê tông (sau) SN.02 x 90% </t>
  </si>
  <si>
    <t xml:space="preserve">Bê tông (sino hàng ba) x 90% </t>
  </si>
  <si>
    <t xml:space="preserve">Bê tông (sinô hàng ba) x 90% </t>
  </si>
  <si>
    <t xml:space="preserve">Bê tông (trụ bàn thiêng) x 90% </t>
  </si>
  <si>
    <t xml:space="preserve">bê tông (WC) x 90% </t>
  </si>
  <si>
    <t xml:space="preserve">Bê tông cốt thép (mái đón) x 90% </t>
  </si>
  <si>
    <t xml:space="preserve">bê tông sinô x 90% </t>
  </si>
  <si>
    <t xml:space="preserve">bê tông trần hàng ba x 90% </t>
  </si>
  <si>
    <t xml:space="preserve">Bồn 20 không nắp (bồn cá) x 90% </t>
  </si>
  <si>
    <t xml:space="preserve">Bồn bê tông cốt thép dày 20 không nắp x 90% </t>
  </si>
  <si>
    <t xml:space="preserve">Bồn xây 10 nắp tấm xi măng x 90% </t>
  </si>
  <si>
    <t xml:space="preserve">Bồn xây 20 không nắp x 90% </t>
  </si>
  <si>
    <t xml:space="preserve">Cây nước không tay bơm x 90% </t>
  </si>
  <si>
    <t xml:space="preserve">Chuồng gà (nền xi măng, vách tol) x 90% </t>
  </si>
  <si>
    <t xml:space="preserve">Chuồng gà NTC.01 x 90% </t>
  </si>
  <si>
    <t xml:space="preserve">Chuồng gà x 90% </t>
  </si>
  <si>
    <t xml:space="preserve">Chuồng vịt x 90% </t>
  </si>
  <si>
    <t xml:space="preserve">Công đào </t>
  </si>
  <si>
    <t xml:space="preserve">Công đào ao </t>
  </si>
  <si>
    <t xml:space="preserve">Cổng hàng rào song sắt, trụ bê tông, xây 10 tô 2 mặt HR.13 x 90% </t>
  </si>
  <si>
    <t xml:space="preserve">Đá (hòn non bộ) x 90% </t>
  </si>
  <si>
    <t xml:space="preserve">Đà bê tông cốt thép x 90% </t>
  </si>
  <si>
    <t xml:space="preserve">Đá hoa cương (bậc) x 90% </t>
  </si>
  <si>
    <t xml:space="preserve">Đá hoa cương (bếp) x 90% </t>
  </si>
  <si>
    <t xml:space="preserve">Đá hoa cương (quầy bếp) x 90% </t>
  </si>
  <si>
    <t xml:space="preserve">Đá hoa cương mặt chính nhà x 90% </t>
  </si>
  <si>
    <t xml:space="preserve">Đá hoa cương x 90% </t>
  </si>
  <si>
    <t xml:space="preserve">Dal (máng xói) x 90% </t>
  </si>
  <si>
    <t xml:space="preserve">Dal (phòng) x 90% </t>
  </si>
  <si>
    <t xml:space="preserve">Dal (WC) x 90% </t>
  </si>
  <si>
    <t xml:space="preserve">Dal bê tông (cặp nhà) x 90% </t>
  </si>
  <si>
    <t xml:space="preserve">Dal bê tông (trần hàng ba) x 90% </t>
  </si>
  <si>
    <t xml:space="preserve">Dal bê tông (WC) x 90% </t>
  </si>
  <si>
    <t xml:space="preserve">Dal bê tông bếp x 90% </t>
  </si>
  <si>
    <t xml:space="preserve">Dal bê tông cốt thép (trần) x 90% </t>
  </si>
  <si>
    <t xml:space="preserve">Dal bê tông cốt thép x 90% </t>
  </si>
  <si>
    <t xml:space="preserve">Dal bếp (5 phòng) x 90% </t>
  </si>
  <si>
    <t xml:space="preserve">Dal bếp x 90% </t>
  </si>
  <si>
    <t xml:space="preserve">Dal WC x 90% </t>
  </si>
  <si>
    <t xml:space="preserve">Đất cuốn tôn nền </t>
  </si>
  <si>
    <t xml:space="preserve">Đường bê tông ĐNB.01 x 90% </t>
  </si>
  <si>
    <t xml:space="preserve">Đường nội bộ ĐNB.01 x 90% </t>
  </si>
  <si>
    <t xml:space="preserve">Gác xi măng tấm x 90% </t>
  </si>
  <si>
    <t xml:space="preserve">Gạch men (bếp + ốp chân tường + ốp mặt cáo) x 90% </t>
  </si>
  <si>
    <t xml:space="preserve">Gạch men (bếp + sau) x 90% </t>
  </si>
  <si>
    <t xml:space="preserve">Gạch men (bếp sau) x 90% </t>
  </si>
  <si>
    <t xml:space="preserve">Gạch men (bếp) x 90% </t>
  </si>
  <si>
    <t xml:space="preserve">Gạch men (cổng) x 90% </t>
  </si>
  <si>
    <t xml:space="preserve">Gạch men (mái che tol) x 90% </t>
  </si>
  <si>
    <t xml:space="preserve">Gạch men (nhà sau) x 90% </t>
  </si>
  <si>
    <t xml:space="preserve">Gạch men (NTC) x 90% </t>
  </si>
  <si>
    <t xml:space="preserve">Gạch men (NTC.02) x 90% </t>
  </si>
  <si>
    <t xml:space="preserve">Gạch men (quầy bếp) x 90% </t>
  </si>
  <si>
    <t xml:space="preserve">Gạch men (rửa chén) x 90% </t>
  </si>
  <si>
    <t xml:space="preserve">Gạch men (sau) x 90% </t>
  </si>
  <si>
    <t xml:space="preserve">Gạch men (trụ bàn thiêng) x 90% </t>
  </si>
  <si>
    <t xml:space="preserve">Gạch men (trước) x 90% </t>
  </si>
  <si>
    <t xml:space="preserve">Gạch men bếp + tường x 90% </t>
  </si>
  <si>
    <t xml:space="preserve">Gạch men bếp ốp tường x 90% </t>
  </si>
  <si>
    <t xml:space="preserve">Gạch men bếp x 90% </t>
  </si>
  <si>
    <t xml:space="preserve">Gạch men chân tường x 90% </t>
  </si>
  <si>
    <t xml:space="preserve">Gạch men chữ A x 90% </t>
  </si>
  <si>
    <t xml:space="preserve">Gạch men cột hàng rào x 90% </t>
  </si>
  <si>
    <t xml:space="preserve">Gạch men ốp bếp + tường x 90% </t>
  </si>
  <si>
    <t xml:space="preserve">Gạch men ốp bếp x 90% </t>
  </si>
  <si>
    <t xml:space="preserve">Gạch men ốp chân tường x 90% </t>
  </si>
  <si>
    <t xml:space="preserve">Gạch men ốp mặt cáo trước x 90% </t>
  </si>
  <si>
    <t xml:space="preserve">Gạch men ốp mặt cáo x 90% </t>
  </si>
  <si>
    <t xml:space="preserve">Gạch men ốp nền x 90% </t>
  </si>
  <si>
    <t xml:space="preserve">Gạch men ốp nhà C x 90% </t>
  </si>
  <si>
    <t xml:space="preserve">Gạch men ốp nhà x 90% </t>
  </si>
  <si>
    <t xml:space="preserve">Gạch men ốp phòng x 90% </t>
  </si>
  <si>
    <t xml:space="preserve">Gạch men ốp tường (5 phòng) x 90% </t>
  </si>
  <si>
    <t xml:space="preserve">Gạch men ốp tường (HL) x 90% </t>
  </si>
  <si>
    <t xml:space="preserve">Gạch men ốp tường (sau) x 90% </t>
  </si>
  <si>
    <t xml:space="preserve">Gạch men ốp tường x 90% </t>
  </si>
  <si>
    <t xml:space="preserve">Gạch men ốp x 90% </t>
  </si>
  <si>
    <t xml:space="preserve">Gạch men tam cấp x 90% </t>
  </si>
  <si>
    <t xml:space="preserve">Gạch men viền tường x 90% </t>
  </si>
  <si>
    <t xml:space="preserve">Gạch men x 90% </t>
  </si>
  <si>
    <t xml:space="preserve">Gạch ốp tường x 90% </t>
  </si>
  <si>
    <t xml:space="preserve">Giếng khoan công nghiệp </t>
  </si>
  <si>
    <t xml:space="preserve">Giếng khoan không tay bơm x 90% </t>
  </si>
  <si>
    <t xml:space="preserve">Giếng khoan Ø60 sâu 30 x 90% </t>
  </si>
  <si>
    <t xml:space="preserve">Giếng Ø114 sâu 30m x 90% </t>
  </si>
  <si>
    <t xml:space="preserve">Giếng Ø34 sâu 15m x 90% </t>
  </si>
  <si>
    <t xml:space="preserve">Hầm nước thải (nắp bê tông, dài 15,8m, rộng TB 1,4) (không xác định được độ sâu) x 90% </t>
  </si>
  <si>
    <t xml:space="preserve">Hầm nước thải (nắp bê tông, dài 3,4m, rộng 1,2) (không xác định được độ sâu) x 90% </t>
  </si>
  <si>
    <t xml:space="preserve">Hầm nước thải (nắp bê tông, dài 9,5m, rộng 1,8) (không xác định được độ sâu) x 90% </t>
  </si>
  <si>
    <t xml:space="preserve">Hàng ba bê tông cốt thép x 90% </t>
  </si>
  <si>
    <t xml:space="preserve">Hàng ba C2.13 x 80% x 90% </t>
  </si>
  <si>
    <t xml:space="preserve">Hàng ba C3.25 x 80% x 90% </t>
  </si>
  <si>
    <t xml:space="preserve">Hàng ba C4.05 x 80% x 90% </t>
  </si>
  <si>
    <t xml:space="preserve">Hàng ba T.23 x 80% x 90% </t>
  </si>
  <si>
    <t xml:space="preserve">Hàng rào B40 trụ gạch, chân tường 10 cao 0,4m (trước cổng) x 90% </t>
  </si>
  <si>
    <t xml:space="preserve">Hàng rào B40, móng gạch, trụ gạch (h: 1,6m) HR.09 x 90% </t>
  </si>
  <si>
    <t xml:space="preserve">Hàng rào B40, trụ bê tông, móng gạch (2,1h) HR.08 x 90% </t>
  </si>
  <si>
    <t xml:space="preserve">Hàng rào B40, trụ bê tông, tường 10 không tô chân 0,7 cao  , móng đá hộc) HR.08 x 90% </t>
  </si>
  <si>
    <t xml:space="preserve">Hàng rào B40, trụ xây, móng gạch, (1,5h) x 90% </t>
  </si>
  <si>
    <t xml:space="preserve">Hàng rào khung B40 chân tường, trụ bê tông x 90% </t>
  </si>
  <si>
    <t xml:space="preserve">Hàng rào khung lưới B40, tường gạch dày 10cm, trát vữa 2 mặt x 90% </t>
  </si>
  <si>
    <t xml:space="preserve">Hàng rào khung sắt + trụ gạch x 90% </t>
  </si>
  <si>
    <t xml:space="preserve">Hàng rào khung sắt B40 x 90% </t>
  </si>
  <si>
    <t xml:space="preserve">Hàng rào khung sắt, chân tường 0,3 HR.13 x 90% </t>
  </si>
  <si>
    <t xml:space="preserve">Hàng rào khung sắt, trụ gạch HR.13 x 90% </t>
  </si>
  <si>
    <t xml:space="preserve">Hàng rào khung sắt, trụ gạch x 90% </t>
  </si>
  <si>
    <t xml:space="preserve">Hàng rào khung sắt, trụ sắt, tường 10 tô 2 mặt x 90% </t>
  </si>
  <si>
    <t xml:space="preserve">Hàng rào khung sắt, trụ xây, móng gạch, tường xây 10 tô 2 mặt HR.03 x 90% </t>
  </si>
  <si>
    <t xml:space="preserve">Hàng rào khung sắt, tường 10 tô 2 mặt x 90% </t>
  </si>
  <si>
    <t xml:space="preserve">Hàng rào lưới B40 trụ sắt x 90% </t>
  </si>
  <si>
    <t xml:space="preserve">Hàng rào lưới B40 x 90% </t>
  </si>
  <si>
    <t xml:space="preserve">Hàng rào lưới B40, trụ bê tông x 90% </t>
  </si>
  <si>
    <t xml:space="preserve">Hàng rào lưới B40, tường 20 tô 2 mặt HR.06 x 90% </t>
  </si>
  <si>
    <t xml:space="preserve">Hàng rào lưới sắt, móng gạch x 90% </t>
  </si>
  <si>
    <t xml:space="preserve">Hàng rào sắt HR.13 x 90% </t>
  </si>
  <si>
    <t xml:space="preserve">Hàng rào sắt trụ gạch x 90% </t>
  </si>
  <si>
    <t xml:space="preserve">Hàng rào sắt, cột gỗ x 90% </t>
  </si>
  <si>
    <t xml:space="preserve">Hàng rào song sắt tường gạch dày 10cm, trát vữa xi măng tô 2 mặt HR.13 x 90% </t>
  </si>
  <si>
    <t xml:space="preserve">Hàng rào song sắt x 90% </t>
  </si>
  <si>
    <t xml:space="preserve">Hàng rào song sắt, trụ bê tông x 90% </t>
  </si>
  <si>
    <t xml:space="preserve">Hàng rào song sắt, trụ bê tông, tường 10 tô 2 mặt HR.13 x 90% </t>
  </si>
  <si>
    <t xml:space="preserve">Hàng rào song sắt, trụ sắt x 90% </t>
  </si>
  <si>
    <t xml:space="preserve">Hàng rào song sắt, tường 10 tô 2 mặt HR.13 x 90% </t>
  </si>
  <si>
    <t xml:space="preserve">Hàng rào song sắt, tường 10 tô 2 mặt, trụ bê tông HR.13 x 90% </t>
  </si>
  <si>
    <t xml:space="preserve">Hàng rào song sắt, tường gạch dày 10cm, tô 2 mặt HR.13 x 90% </t>
  </si>
  <si>
    <t xml:space="preserve">Hàng rào song sắt, tường xây 10 tô 2 mặt HR.13 x 90% </t>
  </si>
  <si>
    <t xml:space="preserve">Hàng rào song sắt, tường xây 10 tô 2 mặt, trụ bê tông HR.13 x 90% </t>
  </si>
  <si>
    <t xml:space="preserve">Hàng rào song sắt, tường xây 20 tô 2 mặt, trụ bê tông HR.13 x 90% </t>
  </si>
  <si>
    <t xml:space="preserve">Hàng rào song sắt, tường xây 20 tô 2 mặt, trụ bê tông HR.15 x 90% </t>
  </si>
  <si>
    <t xml:space="preserve">Hàng rào trụ bê tông, tường xây 10 tô 2 mặt HR.12 x 90% </t>
  </si>
  <si>
    <t xml:space="preserve">Hàng rào trụ gạch, tường xây 10 không tô HR.18 x 90% </t>
  </si>
  <si>
    <t xml:space="preserve">Hàng rào tường 10 HR.13 x 90% </t>
  </si>
  <si>
    <t xml:space="preserve">Hàng rào tường 10, móng bê tông cốt thép, trụ bê tông cốt thép x 90% </t>
  </si>
  <si>
    <t xml:space="preserve">Hàng rào tường 10, móng gạch, trụ gạch HR.17 x 90% </t>
  </si>
  <si>
    <t xml:space="preserve">Hàng rào tường 10, trụ gạch HR.17 x 90% </t>
  </si>
  <si>
    <t xml:space="preserve">Hàng rào tường 20, móng bê tông, trụ bê tông HR.02 x 90% </t>
  </si>
  <si>
    <t xml:space="preserve">Hàng rào tường 20, móng bê tông, trụ bê tông x 90% </t>
  </si>
  <si>
    <t xml:space="preserve">Hàng rào tường gạch dày 10cm có trát vữa xi măng, khung sắt, trụ gạch HR.13 x 90% </t>
  </si>
  <si>
    <t xml:space="preserve">Hàng rào tường xây 10 tô 2 mặt HR.17 x 90% </t>
  </si>
  <si>
    <t xml:space="preserve">Hàng rào xây gạch block (trước cổng) x 90% </t>
  </si>
  <si>
    <t xml:space="preserve">Hàng rào xây gạch block, trụ xây gạch x 90% </t>
  </si>
  <si>
    <t xml:space="preserve">Hoa cương x 90% </t>
  </si>
  <si>
    <t xml:space="preserve">Hòn non bộ x 90% </t>
  </si>
  <si>
    <t xml:space="preserve">La phong (60x60) x 90% </t>
  </si>
  <si>
    <t xml:space="preserve">La phong nhựa (60x60) x 90% </t>
  </si>
  <si>
    <t xml:space="preserve">La phong nhựa x 90% </t>
  </si>
  <si>
    <t xml:space="preserve">La phong thạch cao bả matis x 90% </t>
  </si>
  <si>
    <t xml:space="preserve">La phong thạch cao treo x 90% </t>
  </si>
  <si>
    <t xml:space="preserve">La phong thạch cao x 90% </t>
  </si>
  <si>
    <t xml:space="preserve">La phong vuông x 90% </t>
  </si>
  <si>
    <t xml:space="preserve">La phong x 90% </t>
  </si>
  <si>
    <t xml:space="preserve">Mái che + sân bê tông NTC.02 + SN.01 x 90% </t>
  </si>
  <si>
    <t xml:space="preserve">Mái che có vách + sân bê tông NTC.01 + SN.01 x 90% </t>
  </si>
  <si>
    <t xml:space="preserve">Mái che có vách + sân gạch men NTC.01 + SN.01 x 90% </t>
  </si>
  <si>
    <t xml:space="preserve">Mái che có vách NTC.01 x 90% </t>
  </si>
  <si>
    <t xml:space="preserve">Mái che không vách + nền bê tông NTC.02 + SN.01 x 90% </t>
  </si>
  <si>
    <t xml:space="preserve">Mái che không vách + sân bê tông NTC.02 + SN.01 x 90% </t>
  </si>
  <si>
    <t xml:space="preserve">Mái che không vách NTC.02 x 90% </t>
  </si>
  <si>
    <t xml:space="preserve">Mái che lưới đan x 90% </t>
  </si>
  <si>
    <t xml:space="preserve">Mái che NTC.02 x 90% </t>
  </si>
  <si>
    <t xml:space="preserve">Mái che tạm x 90% </t>
  </si>
  <si>
    <t xml:space="preserve">Mái che tol NTC.02 x 90% </t>
  </si>
  <si>
    <t xml:space="preserve">Mái che tol V NTC.02 x 90% </t>
  </si>
  <si>
    <t xml:space="preserve">Mái che tol x 90% </t>
  </si>
  <si>
    <t xml:space="preserve">Mái che x 90% </t>
  </si>
  <si>
    <t xml:space="preserve">Máng nước bê tông cốt thép x 90% </t>
  </si>
  <si>
    <t xml:space="preserve">Mộ gạch đá (ốp đá) x 90% </t>
  </si>
  <si>
    <t xml:space="preserve">Móng đá hộc - Lâp dự toán x 90% </t>
  </si>
  <si>
    <t xml:space="preserve">Móng đá hộc x 90% </t>
  </si>
  <si>
    <t xml:space="preserve">Móng xây đá hộc x 90% </t>
  </si>
  <si>
    <t xml:space="preserve">Nền bê tông SN.02 x 90% </t>
  </si>
  <si>
    <t xml:space="preserve">Nền bê tông x 90% </t>
  </si>
  <si>
    <t xml:space="preserve">Nền gạch men x 90% </t>
  </si>
  <si>
    <t xml:space="preserve">Nền gạch tàu x 90% </t>
  </si>
  <si>
    <t xml:space="preserve">Nền hoa cương bếp x 90% </t>
  </si>
  <si>
    <t xml:space="preserve">Nền x 90% </t>
  </si>
  <si>
    <t xml:space="preserve">Nền xi măng (sân bê tông) SN.01 x 90% </t>
  </si>
  <si>
    <t xml:space="preserve">Nền xi măng SN.01 x 90% </t>
  </si>
  <si>
    <t xml:space="preserve">Nhà (dưới tầng 2) C2.13 x 90% </t>
  </si>
  <si>
    <t xml:space="preserve">Nhà C2.01 x 90% </t>
  </si>
  <si>
    <t xml:space="preserve">Nhà C2.13 x 80% x 90% </t>
  </si>
  <si>
    <t xml:space="preserve">Nhà C2.19 x 80% x 90% </t>
  </si>
  <si>
    <t xml:space="preserve">Nhà C3.01 x 90% </t>
  </si>
  <si>
    <t xml:space="preserve">Nhà C3.05 x 90% </t>
  </si>
  <si>
    <t xml:space="preserve">Nhà C3.25 x 80% x 90% </t>
  </si>
  <si>
    <t xml:space="preserve">Nhà C3.25 x 90% </t>
  </si>
  <si>
    <t xml:space="preserve">Nhà C4.05 (nhà trọ) x 90% </t>
  </si>
  <si>
    <t xml:space="preserve">Nhà C4.05 x 80% x 90% </t>
  </si>
  <si>
    <t xml:space="preserve">Nhà C4.05 x 90% </t>
  </si>
  <si>
    <t xml:space="preserve">Nhà C4.07 x 80% x 90% </t>
  </si>
  <si>
    <t xml:space="preserve">Nhà C4.07 x 90% </t>
  </si>
  <si>
    <t xml:space="preserve">Nhà NTC.01 x 90% </t>
  </si>
  <si>
    <t xml:space="preserve">Nhà NTC.02 + SN.01 x 90% </t>
  </si>
  <si>
    <t xml:space="preserve">Nhà NTC.02 x 90% </t>
  </si>
  <si>
    <t xml:space="preserve">Nhà T.01 x 90% </t>
  </si>
  <si>
    <t xml:space="preserve">Nhà T.03 x 90% </t>
  </si>
  <si>
    <t xml:space="preserve">Nhà T.04 x 80% x 90% </t>
  </si>
  <si>
    <t xml:space="preserve">Nhà T.21 x 90% </t>
  </si>
  <si>
    <t xml:space="preserve">Nhà T.23 x 80% x 90% </t>
  </si>
  <si>
    <t xml:space="preserve">Nhà T.43 x 90% </t>
  </si>
  <si>
    <t xml:space="preserve">Nhà T.44 x 80% x 90% </t>
  </si>
  <si>
    <t xml:space="preserve">Nhà T.44 x 90% </t>
  </si>
  <si>
    <t xml:space="preserve">Nhà tắm WC.09 (trong nhà, ốp lát gạch men) x 90% </t>
  </si>
  <si>
    <t xml:space="preserve">Nhà tắm WC.10 (ngoài nhà, ốp lát gạch men) x 90% </t>
  </si>
  <si>
    <t xml:space="preserve">Nhà tầng 1 C3.25 x 90% </t>
  </si>
  <si>
    <t xml:space="preserve">Nhà tiền chế có vách T.23 x 90% </t>
  </si>
  <si>
    <t xml:space="preserve">Nhà yến x 90% </t>
  </si>
  <si>
    <t xml:space="preserve">Ốp đá cắt nền x 90% </t>
  </si>
  <si>
    <t xml:space="preserve">Sân bê tông (đường) SN.02 x 90% </t>
  </si>
  <si>
    <t xml:space="preserve">Sân bê tông (sau) SN.02 x 90% </t>
  </si>
  <si>
    <t xml:space="preserve">Sân bê tông (trước) SN.02 x 90% </t>
  </si>
  <si>
    <t xml:space="preserve">Sân bê tông SN.01 x 90% </t>
  </si>
  <si>
    <t xml:space="preserve">Sân bê tông SN.02 x 90% </t>
  </si>
  <si>
    <t xml:space="preserve">Sân bê tông x 90% </t>
  </si>
  <si>
    <t xml:space="preserve">Sân dal bê tông x 90% </t>
  </si>
  <si>
    <t xml:space="preserve">Sân gạch men x 90% </t>
  </si>
  <si>
    <t xml:space="preserve">Sàn gỗ tạp x 90% </t>
  </si>
  <si>
    <t xml:space="preserve">Sân nền SN.01 x 90% </t>
  </si>
  <si>
    <t xml:space="preserve">Sân nền SN.02 x 90% </t>
  </si>
  <si>
    <t xml:space="preserve">Sân nền x 90% </t>
  </si>
  <si>
    <t xml:space="preserve">Sàn ván (WC) x 90% </t>
  </si>
  <si>
    <t xml:space="preserve">Sân xi măng SN.01 x 90% </t>
  </si>
  <si>
    <t xml:space="preserve">Sân xi măng x 90% </t>
  </si>
  <si>
    <t xml:space="preserve">Sinô (bê tông) x 90% </t>
  </si>
  <si>
    <t xml:space="preserve">Sino bê tông (2 bên nhà) x 90% </t>
  </si>
  <si>
    <t xml:space="preserve">SN.01 x 90% </t>
  </si>
  <si>
    <t xml:space="preserve">Tầng 2 C3.25 x 90% </t>
  </si>
  <si>
    <t xml:space="preserve">Thạch cao nhà C x 90% </t>
  </si>
  <si>
    <t xml:space="preserve">Tiền chế không vách NTC.02 x 90% </t>
  </si>
  <si>
    <t xml:space="preserve">Trần bê tông cốt thép x 90% </t>
  </si>
  <si>
    <t xml:space="preserve">Trần la phong (nhựa) x 90% </t>
  </si>
  <si>
    <t xml:space="preserve">Trần la phong (NTC) x 90% </t>
  </si>
  <si>
    <t xml:space="preserve">Trần la phong nhựa x 90% </t>
  </si>
  <si>
    <t xml:space="preserve">Trần la phong x 90% </t>
  </si>
  <si>
    <t xml:space="preserve">Trần nhựa (60x60) x 90% </t>
  </si>
  <si>
    <t xml:space="preserve">Trần nhựa 60x60 x 90% </t>
  </si>
  <si>
    <t xml:space="preserve">Trần nhựa x 90% </t>
  </si>
  <si>
    <t xml:space="preserve">Trần thạch cao x 90% </t>
  </si>
  <si>
    <t xml:space="preserve">Trụ bàn thiêng x 90% </t>
  </si>
  <si>
    <t xml:space="preserve">Trụ bê tông cốt thép (HR) x 90% </t>
  </si>
  <si>
    <t xml:space="preserve">Trụ bê tông cốt thép x 90% </t>
  </si>
  <si>
    <t xml:space="preserve">Trụ bê tông x 90% </t>
  </si>
  <si>
    <t xml:space="preserve">Trụ cửa rào xây gạch x 90% </t>
  </si>
  <si>
    <t xml:space="preserve">Trụ sắt để bồn (sắt V4: 16 cây x 1,5m + 12 cây x 1m) dày 1mm x 90% </t>
  </si>
  <si>
    <t xml:space="preserve">Trụ xây gạch (HR) x 90% </t>
  </si>
  <si>
    <t xml:space="preserve">Trụ xây gạch sau x 90% </t>
  </si>
  <si>
    <t xml:space="preserve">Tường 10 không tô (chậu bông) x 90% </t>
  </si>
  <si>
    <t xml:space="preserve">Tường 10 không tô x 90% </t>
  </si>
  <si>
    <t xml:space="preserve">Tường 10 tô 1 mặt (bồn hoa) x 90% </t>
  </si>
  <si>
    <t xml:space="preserve">Tường 10 tô 1 mặt x 90% </t>
  </si>
  <si>
    <t xml:space="preserve">Tường 10 tô 2 mặt (bếp) x 90% </t>
  </si>
  <si>
    <t xml:space="preserve">Tường 10 tô 2 mặt (giếng khoan) x 90% </t>
  </si>
  <si>
    <t xml:space="preserve">Tường 10 tô 2 mặt (hàng ba) x 90% </t>
  </si>
  <si>
    <t xml:space="preserve">Tường 10 tô 2 mặt (miếu) x 90% </t>
  </si>
  <si>
    <t xml:space="preserve">Tường 10 tô 2 mặt (quầy bếp) x 90% </t>
  </si>
  <si>
    <t xml:space="preserve">Tường 10 tô 2 mặt (tam cấp) x 90% </t>
  </si>
  <si>
    <t xml:space="preserve">Tường 10 tô 2 mặt (trụ) x 90% </t>
  </si>
  <si>
    <t xml:space="preserve">Tường 10 tô 2 mặt HR.17 x 90% </t>
  </si>
  <si>
    <t xml:space="preserve">Tường 10 tô 2 mặt x 90% </t>
  </si>
  <si>
    <t xml:space="preserve">Tường 20 không tô (bàn thiêng) x 90% </t>
  </si>
  <si>
    <t xml:space="preserve">Tường 20 không tô x 90% </t>
  </si>
  <si>
    <t xml:space="preserve">Tường 20 tô 2 mặt (hàng ba) x 90% </t>
  </si>
  <si>
    <t xml:space="preserve">Tường 20 tô 2 mặt (trụ bàn thiêng) x 90% </t>
  </si>
  <si>
    <t xml:space="preserve">Tường bếp 10 không tô x 90% </t>
  </si>
  <si>
    <t xml:space="preserve">Tường bếp 10 tô 2 mặt x 90% </t>
  </si>
  <si>
    <t xml:space="preserve">Tường bếp x 90% </t>
  </si>
  <si>
    <t xml:space="preserve">Tường xây 10 tô 2 HR.17 x 90% </t>
  </si>
  <si>
    <t xml:space="preserve">Tường xây gạch 10 tô 1 mặt x 90% </t>
  </si>
  <si>
    <t xml:space="preserve">Tường xây gạch 10 tô 2 mặt x 90% </t>
  </si>
  <si>
    <t xml:space="preserve">Tường xây gạch block x 90% </t>
  </si>
  <si>
    <t xml:space="preserve">WC (ngoài nhà, có hầm, ốp gạch men; không lavabo, vòi tắm, gương sen) x 90% </t>
  </si>
  <si>
    <t xml:space="preserve">WC (trong nhà, có hầm, thiếu lavabo, vòi tắm, gương sen) x 90% </t>
  </si>
  <si>
    <t xml:space="preserve">WC (trong nhà, xí bệt, có hầm, ốp gạch men) x 90% </t>
  </si>
  <si>
    <t xml:space="preserve">WC (trong nhà, xí bệt, lát gạch men, vách tường xây, trong nhà T.43; không lavabo, vòi tắm, gương sen) x 90% </t>
  </si>
  <si>
    <t xml:space="preserve">WC (trong nhà, xí bệt, ốp lát gạch men; không lavabo, vòi tắm, gương sen) x 90% </t>
  </si>
  <si>
    <t xml:space="preserve">WC (xí bệt) x 90% </t>
  </si>
  <si>
    <t xml:space="preserve">WC (xí bệt, có hầm tự hoại) x 90% </t>
  </si>
  <si>
    <t xml:space="preserve">WC (xí bệt, có hầm tự hoại, ốp gạch men) x 90% </t>
  </si>
  <si>
    <t xml:space="preserve">WC (xí bệt, có hầm, ốp gạch men) x 90% </t>
  </si>
  <si>
    <t xml:space="preserve">WC (xí bệt, có ốp gạch men)  Lập dự toán x 90% </t>
  </si>
  <si>
    <t xml:space="preserve">WC (xí bệt, có ốp gạch) x 90% </t>
  </si>
  <si>
    <t xml:space="preserve">WC (xí bệt, ốp gạch) x 90% </t>
  </si>
  <si>
    <t xml:space="preserve">WC (xí bệt, ốp lát gạch men) x 90% </t>
  </si>
  <si>
    <t xml:space="preserve">WC (xí xỏm, có ốp gạch) x 90% </t>
  </si>
  <si>
    <t xml:space="preserve">WC.01 (trong nhà, có hầm, ốp gạch men, xí bệt) x 90% </t>
  </si>
  <si>
    <t xml:space="preserve">WC.01 (trong nhà, có hầm, xí bệt, lavabo, lát gạch, ốp gạch, vòi sen, vòi tắm) x 90% </t>
  </si>
  <si>
    <t xml:space="preserve">WC.01 (trong nhà, có hầm, xí bệt, ốp gạch men) x 90% </t>
  </si>
  <si>
    <t xml:space="preserve">WC.01 (trong nhà, có hầm, xí bệt, ốp lát gạch men) x 90% </t>
  </si>
  <si>
    <t xml:space="preserve">WC.01 (trong nhà, có hầm, xí bệt, sen, xịt, ốp lát gạch men)  x 90% </t>
  </si>
  <si>
    <t xml:space="preserve">WC.01 (trong nhà, có hầm, xí bệt, vòi sen, xịt, ốp lát gạch men, nóng lạnh) x 90% </t>
  </si>
  <si>
    <t xml:space="preserve">WC.01 (trong nhà, xí bệt, có hầm tự hoại, ốp gạch men) x 90% </t>
  </si>
  <si>
    <t xml:space="preserve">WC.01 (trong nhà, xí bệt, có hầm, ốp gạch men) x 90% </t>
  </si>
  <si>
    <t xml:space="preserve">WC.01 (xí bệt, có hầm tự hoại, ốp gạch men) x 90% </t>
  </si>
  <si>
    <t xml:space="preserve">WC.01 (xí bệt, có hầm, ốp gạch men) x 90% </t>
  </si>
  <si>
    <t xml:space="preserve">WC.01 (xí bệt, có hầm, ốp gạch men, vách tường) x 90% </t>
  </si>
  <si>
    <t xml:space="preserve">WC.01 (xí bệt, ốp gạch men) x 90% </t>
  </si>
  <si>
    <t xml:space="preserve">WC.01 (xí bệt, ốp gạch men, vòi hoa sen) 2 cái x 90% </t>
  </si>
  <si>
    <t xml:space="preserve">WC.01 (xí bệt, ốp gạch) x 90% </t>
  </si>
  <si>
    <t xml:space="preserve">WC.01 (xí bệt, ốp lát gạch men, trong nhà) x 90% </t>
  </si>
  <si>
    <t xml:space="preserve">WC.01 (xí bệt, trong nhà, có hầm) x 90% </t>
  </si>
  <si>
    <t xml:space="preserve">WC.02 (trong nhà, có hầm, xí bệt, át gạch men, không ốp) x 90% </t>
  </si>
  <si>
    <t xml:space="preserve">WC.02 (trong nhà, có hầm, xí bệt, không ốp gạch men) x 90% </t>
  </si>
  <si>
    <t xml:space="preserve">WC.04 (trong nhà, có hầm, xí xỏm, xây tường 10 không tô) x 90% </t>
  </si>
  <si>
    <t xml:space="preserve">WC.05 (ngoài nhà, có hầm, xí bệt, ốp gạch men) x 90% </t>
  </si>
  <si>
    <t xml:space="preserve">WC.05 (ngoài nhà, xí bệt, có hầm, gạch men) x 90% </t>
  </si>
  <si>
    <t xml:space="preserve">WC.05.1 (ngoài nhà, có hầm, xí xỏm, ốp lát gạch men) x 90% </t>
  </si>
  <si>
    <t xml:space="preserve">WC.06.1 (ngoài nhà, có hầm, xí xỏm, không ốp lát gạch men) x 90% </t>
  </si>
  <si>
    <t xml:space="preserve">WC.06.1 (ngoài nhà, có hầm, xí xỏm, không ốp, tường 10) x 90% </t>
  </si>
  <si>
    <t xml:space="preserve">WC.06.1 (ngoài nhà, có hầm, xí xỏm, lát gạch, không ốp) x 90% </t>
  </si>
  <si>
    <t xml:space="preserve">WC.06.1 (ngoài nhà, có hầm, xí xỏm, tường 10 không ốp lát gạch men) x 90% </t>
  </si>
  <si>
    <t xml:space="preserve">WC.06.1 (trong nhà, có hầm, xí xỏm, không ốp lát gạch, tường 10) x 90% </t>
  </si>
  <si>
    <t xml:space="preserve">WC.09 (trong nhà, không hầm, xí bệt) ốp lát gạch men x 90% </t>
  </si>
  <si>
    <t xml:space="preserve">WC.09 (trong nhà, không hầm, xí bệt, ốp lát gạch men) x 90% </t>
  </si>
  <si>
    <t xml:space="preserve">WC.09 (trong nhà, ốp lát gạch men) (2 cái) x 90% </t>
  </si>
  <si>
    <t xml:space="preserve">WC.09 (trong nhà, xí bệt, không hầm, ốp lát gạch men) x 90% </t>
  </si>
  <si>
    <t xml:space="preserve">WC.09 (trong nhà, xí bệt, ốp lát gạch men, không hầm) (2 cái) x 90% </t>
  </si>
  <si>
    <t>Đơn giá hỗ trợ</t>
  </si>
  <si>
    <t>Diễn giải</t>
  </si>
  <si>
    <t>450.000 x 3 lần</t>
  </si>
  <si>
    <t>306.000 x 3 lần</t>
  </si>
  <si>
    <t xml:space="preserve">Di chuyển trong phạm vi đặc khu có diện tích sàn trên 100m2 </t>
  </si>
  <si>
    <t xml:space="preserve">Di chuyển trong phạm vi đặc khu có diện tích sàn từ 50m2 - 100m2 </t>
  </si>
  <si>
    <t xml:space="preserve">Ổn định đời sống 12 tháng </t>
  </si>
  <si>
    <t xml:space="preserve">Ổn định đời sống 24 tháng </t>
  </si>
  <si>
    <t xml:space="preserve">Ổn định đời sống 3 tháng </t>
  </si>
  <si>
    <t xml:space="preserve">Ổn định đời sống 6 tháng </t>
  </si>
  <si>
    <t xml:space="preserve">Tổng </t>
  </si>
  <si>
    <t>Loại hỗ trợ</t>
  </si>
  <si>
    <t>Trường hợp hỗ trợ</t>
  </si>
  <si>
    <t>Số khẩu</t>
  </si>
  <si>
    <t>Đơn giá (đồng/khẩu)</t>
  </si>
  <si>
    <t>Giá gạo trung bình tháng 12/2025 là 17.255/kg x 30 kg gạo x 12 tháng = 6.211.800đ/khẩu</t>
  </si>
  <si>
    <t>Giá gạo trung bình tháng 12/2025 là 17.255/kg x 30 kg gạo x 24 tháng = 12.423.600đ/khẩu</t>
  </si>
  <si>
    <t>Giá gạo trung bình tháng 12/2025 là 17.255/kg x 30 kg gạo x 3 tháng = 1.552.950đ/khẩu</t>
  </si>
  <si>
    <t>Giá gạo trung bình tháng 12/2025 là 17.255/kg x 30 kg gạo x 6 tháng = 3.105.900đ/khẩu</t>
  </si>
  <si>
    <t>KDL SINH THÁI PHÚ CƯỜNG - PHÚ QUỐC</t>
  </si>
  <si>
    <t xml:space="preserve">Tổng tiền </t>
  </si>
  <si>
    <t>Tổng bồi thường, C.tác</t>
  </si>
  <si>
    <t>Dự phòng 10%</t>
  </si>
  <si>
    <t>Chi phí tham tra</t>
  </si>
  <si>
    <t>Tổng kinh phí</t>
  </si>
  <si>
    <t>Ghi chú</t>
  </si>
  <si>
    <t>Ktra TKP</t>
  </si>
  <si>
    <t>A. Kinh phí bồi thường, hỗ trợ</t>
  </si>
  <si>
    <t>1.Kinh phi bồi thường</t>
  </si>
  <si>
    <t>- Bồi thường đất</t>
  </si>
  <si>
    <t>ô màu</t>
  </si>
  <si>
    <t>- Bồi thường cây trồng</t>
  </si>
  <si>
    <t>không xóa</t>
  </si>
  <si>
    <t>- Bồi thường VKT</t>
  </si>
  <si>
    <t>2.Kinh phí hỗ trợ</t>
  </si>
  <si>
    <t>- Thưởng bàn giao mặt bằng</t>
  </si>
  <si>
    <t>B. KP 2%; 1,6%; 1,2%; 0,8%; 0,5%+ Tổng KP đo đạc</t>
  </si>
  <si>
    <t>17%</t>
  </si>
  <si>
    <t>1,5%</t>
  </si>
  <si>
    <t>- 50 tỷ *2%</t>
  </si>
  <si>
    <t>&gt;50 tỷ - 100 tỷ *1,6%</t>
  </si>
  <si>
    <t>&gt;100 tỷ - 200 tỷ *1,2%</t>
  </si>
  <si>
    <t>&gt;200 tỷ - 300 tỷ * 0,8%</t>
  </si>
  <si>
    <t>&gt;300 tỷ * 0,5%</t>
  </si>
  <si>
    <t>Tổng kinh phí đo đạc, LPA, thuế, trích đo (1+2)</t>
  </si>
  <si>
    <t>I. Đo đạc khảo sát, LPA</t>
  </si>
  <si>
    <t>Giá</t>
  </si>
  <si>
    <t>1.1. Chi phí đo đất</t>
  </si>
  <si>
    <t>Tổng diện tích</t>
  </si>
  <si>
    <t>1.2. Chi phí đo nhà</t>
  </si>
  <si>
    <t>Tổng nhà</t>
  </si>
  <si>
    <t>Đo nhà T</t>
  </si>
  <si>
    <t>Nhà T</t>
  </si>
  <si>
    <t>Đo nhà C</t>
  </si>
  <si>
    <t>Nhà C</t>
  </si>
  <si>
    <t>1.3. Cây trồng</t>
  </si>
  <si>
    <t>Cây trồng</t>
  </si>
  <si>
    <t>1.4. Điều tra, thu thập thông tin</t>
  </si>
  <si>
    <t>số hộ dân</t>
  </si>
  <si>
    <t>1.5. Kinh phí LPA</t>
  </si>
  <si>
    <t>KP lập phương án</t>
  </si>
  <si>
    <t>II. Thuế VAT (10%)</t>
  </si>
  <si>
    <t>Thuế</t>
  </si>
  <si>
    <t>III. Chi phí thuê tàu</t>
  </si>
  <si>
    <t>Thuê tàu</t>
  </si>
  <si>
    <t xml:space="preserve">cận dưới </t>
  </si>
  <si>
    <t xml:space="preserve">cận trên </t>
  </si>
  <si>
    <t>C. CHI PHÍ THẨM TRA, PHÊ DUYỆT QUYẾT TOÁN: 50%</t>
  </si>
  <si>
    <r>
      <t>Lo</t>
    </r>
    <r>
      <rPr>
        <b/>
        <sz val="14"/>
        <color indexed="8"/>
        <rFont val="Times New Roman"/>
        <family val="1"/>
        <charset val="163"/>
      </rPr>
      <t>ại chi phí</t>
    </r>
  </si>
  <si>
    <t>Tổng mức đầu tư của dự án sau loại trừ (tỷ đồng)</t>
  </si>
  <si>
    <r>
      <rPr>
        <b/>
        <sz val="13"/>
        <rFont val="Times New Roman"/>
        <family val="1"/>
        <charset val="163"/>
      </rPr>
      <t>Ka</t>
    </r>
    <r>
      <rPr>
        <sz val="13"/>
        <rFont val="Times New Roman"/>
        <family val="1"/>
        <charset val="163"/>
      </rPr>
      <t>: định mức chi phí tương ứng dự án cận trên (%)</t>
    </r>
  </si>
  <si>
    <t>≤ 5</t>
  </si>
  <si>
    <t>≥ 10.000</t>
  </si>
  <si>
    <r>
      <rPr>
        <b/>
        <sz val="13"/>
        <rFont val="Times New Roman"/>
        <family val="1"/>
        <charset val="163"/>
      </rPr>
      <t>Kb</t>
    </r>
    <r>
      <rPr>
        <sz val="13"/>
        <rFont val="Times New Roman"/>
        <family val="1"/>
        <charset val="163"/>
      </rPr>
      <t>: định mức chi phí tương ứng dự án cận dưới (%)</t>
    </r>
  </si>
  <si>
    <t>Kiểm toán độc lập (%)</t>
  </si>
  <si>
    <r>
      <rPr>
        <b/>
        <sz val="13"/>
        <rFont val="Times New Roman"/>
        <family val="1"/>
        <charset val="163"/>
      </rPr>
      <t>Gi</t>
    </r>
    <r>
      <rPr>
        <sz val="13"/>
        <rFont val="Times New Roman"/>
        <family val="1"/>
        <charset val="163"/>
      </rPr>
      <t>:Tổng mức đầu tư của dự án</t>
    </r>
  </si>
  <si>
    <t>Thẩm tra, phê duyệt quyết toán (%)</t>
  </si>
  <si>
    <r>
      <rPr>
        <b/>
        <sz val="13"/>
        <rFont val="Times New Roman"/>
        <family val="1"/>
        <charset val="163"/>
      </rPr>
      <t>Ga</t>
    </r>
    <r>
      <rPr>
        <sz val="13"/>
        <rFont val="Times New Roman"/>
        <family val="1"/>
        <charset val="163"/>
      </rPr>
      <t>: tổng mức đầu tư của dự án cận trên</t>
    </r>
  </si>
  <si>
    <r>
      <rPr>
        <b/>
        <sz val="13"/>
        <rFont val="Times New Roman"/>
        <family val="1"/>
        <charset val="163"/>
      </rPr>
      <t>Gb</t>
    </r>
    <r>
      <rPr>
        <sz val="13"/>
        <rFont val="Times New Roman"/>
        <family val="1"/>
        <charset val="163"/>
      </rPr>
      <t>: tổng mức đầu tư của dự án cận dưới</t>
    </r>
  </si>
  <si>
    <t>Ki: định mức chi phí tương ứng với dự án cần tính(%)</t>
  </si>
  <si>
    <t>Ki = Kb - ((Kb - Ka) x (Gi - Gb) / (Ga - Gb))</t>
  </si>
  <si>
    <t>Tổng :</t>
  </si>
  <si>
    <t>Phương án chính</t>
  </si>
  <si>
    <t>Phương án BS lần 1</t>
  </si>
  <si>
    <t>PA bsl2</t>
  </si>
  <si>
    <t>PA đang trình</t>
  </si>
  <si>
    <t>336,0</t>
  </si>
  <si>
    <r>
      <t xml:space="preserve">7.1. Kinh phí bồi thường về đất: </t>
    </r>
    <r>
      <rPr>
        <b/>
        <sz val="14"/>
        <color rgb="FFFF0000"/>
        <rFont val="Times New Roman"/>
        <family val="1"/>
      </rPr>
      <t>39.567.327.460 đồng.</t>
    </r>
  </si>
  <si>
    <r>
      <t xml:space="preserve">7.2. Kinh phí bồi thường cây trồng, hoa màu: </t>
    </r>
    <r>
      <rPr>
        <b/>
        <sz val="14"/>
        <color rgb="FFFF0000"/>
        <rFont val="Times New Roman"/>
        <family val="1"/>
      </rPr>
      <t>241.225.800 đồng.</t>
    </r>
  </si>
  <si>
    <r>
      <t xml:space="preserve">7.3. Kinh phí hỗ trợ vật kiến trúc: </t>
    </r>
    <r>
      <rPr>
        <b/>
        <sz val="14"/>
        <color rgb="FFFF0000"/>
        <rFont val="Times New Roman"/>
        <family val="1"/>
      </rPr>
      <t xml:space="preserve">38.880.469.036 </t>
    </r>
    <r>
      <rPr>
        <b/>
        <sz val="13"/>
        <color rgb="FFFF0000"/>
        <rFont val="Times New Roman"/>
        <family val="1"/>
      </rPr>
      <t>đồng.</t>
    </r>
  </si>
  <si>
    <r>
      <t xml:space="preserve">7.4. Kinh phí bồi thường chi phí di chuyển tài sản: </t>
    </r>
    <r>
      <rPr>
        <b/>
        <sz val="13"/>
        <color rgb="FFFF0000"/>
        <rFont val="Times New Roman"/>
        <family val="1"/>
      </rPr>
      <t>497.000.000 đồng</t>
    </r>
    <r>
      <rPr>
        <sz val="14"/>
        <color rgb="FFFF0000"/>
        <rFont val="Times New Roman"/>
        <family val="1"/>
      </rPr>
      <t>.</t>
    </r>
  </si>
  <si>
    <r>
      <t xml:space="preserve">7.5. Kinh phí hỗ trợ đào tạo, chuyển đổi nghề và tìm kiếm việc làm: </t>
    </r>
    <r>
      <rPr>
        <b/>
        <sz val="14"/>
        <color rgb="FFFF0000"/>
        <rFont val="Times New Roman"/>
        <family val="1"/>
      </rPr>
      <t>11.451.758.940 đồng.</t>
    </r>
  </si>
  <si>
    <r>
      <t>7.6. Kinh phí hỗ trợ ổn định đời sống</t>
    </r>
    <r>
      <rPr>
        <b/>
        <sz val="14"/>
        <color rgb="FFFF0000"/>
        <rFont val="Times New Roman"/>
        <family val="1"/>
      </rPr>
      <t xml:space="preserve">: </t>
    </r>
    <r>
      <rPr>
        <b/>
        <sz val="13"/>
        <color rgb="FFFF0000"/>
        <rFont val="Times New Roman"/>
        <family val="1"/>
      </rPr>
      <t>804.428.100 đồng</t>
    </r>
    <r>
      <rPr>
        <b/>
        <sz val="13"/>
        <color rgb="FF000000"/>
        <rFont val="Times New Roman"/>
        <family val="1"/>
      </rPr>
      <t>.</t>
    </r>
  </si>
  <si>
    <r>
      <t xml:space="preserve">7.7. Số tiền chưa thực hiện nghĩa vụ tài chính về đất đai (nếu có):  </t>
    </r>
    <r>
      <rPr>
        <sz val="14"/>
        <color theme="1"/>
        <rFont val="Times New Roman"/>
        <family val="1"/>
      </rPr>
      <t>Không có.</t>
    </r>
  </si>
  <si>
    <t>7.8. Kinh phí phục vụ công tác tổ chức thực hiện bồi thường, hỗ trợ và tái định cư:</t>
  </si>
  <si>
    <r>
      <t xml:space="preserve">7.9. Chi phí thẩm tra, phê duyệt quyết toán: </t>
    </r>
    <r>
      <rPr>
        <b/>
        <sz val="14"/>
        <color rgb="FFFF0000"/>
        <rFont val="Times New Roman"/>
        <family val="1"/>
      </rPr>
      <t xml:space="preserve">107.435.094 </t>
    </r>
    <r>
      <rPr>
        <b/>
        <sz val="14"/>
        <color theme="1"/>
        <rFont val="Times New Roman"/>
        <family val="1"/>
      </rPr>
      <t>đồng.</t>
    </r>
  </si>
  <si>
    <t xml:space="preserve">804.428.100 </t>
  </si>
  <si>
    <t xml:space="preserve">91.434.122.342 </t>
  </si>
  <si>
    <t>thửa theo mảnh TĐ</t>
  </si>
  <si>
    <t>Vật kiến trúc</t>
  </si>
  <si>
    <t>tờ (cũ)</t>
  </si>
  <si>
    <t>tờ (mới)</t>
  </si>
  <si>
    <t>thửa</t>
  </si>
  <si>
    <t>PA</t>
  </si>
  <si>
    <t>BẢNG TỔNG HỢP SỐ LIỆU DỰ THẢO KINH PHÍ BỒI THƯỜNG, HỖ TRỢ VÀ TÁI ĐỊNH CƯ CỦA HỘ DÂN TẠI DỰ ÁN KHU TÁI ĐỊNH CƯ AN THỚI</t>
  </si>
  <si>
    <t>(Kèm theo phiếu lấy ý kiến ngày 09/02/2026 của Ban Bồi thường hỗ trợ và tái định cư )</t>
  </si>
  <si>
    <r>
      <t>* Nguồn gốc sử dụng đất diện tích 1.170,7m²:</t>
    </r>
    <r>
      <rPr>
        <sz val="25"/>
        <color rgb="FF000000"/>
        <rFont val="Times New Roman"/>
        <family val="1"/>
      </rPr>
      <t xml:space="preserve"> </t>
    </r>
  </si>
  <si>
    <r>
      <t>Đất đã được cấp Giấy chứng nhận cho ông Đặng Quốc Cường (nhận chuyển nhượng bằng giấy tay), diện tích 145,7m</t>
    </r>
    <r>
      <rPr>
        <vertAlign val="superscript"/>
        <sz val="25"/>
        <color rgb="FF000000"/>
        <rFont val="Times New Roman"/>
        <family val="1"/>
      </rPr>
      <t>2</t>
    </r>
  </si>
  <si>
    <r>
      <t>Mua lại giấy tay của ông Đặng Quốc Cường, diện tích thu hồi 252,5m</t>
    </r>
    <r>
      <rPr>
        <vertAlign val="superscript"/>
        <sz val="25"/>
        <color rgb="FF000000"/>
        <rFont val="Times New Roman"/>
        <family val="1"/>
      </rPr>
      <t>2</t>
    </r>
  </si>
  <si>
    <r>
      <t>Nguồn gốc đất diện tích 964,4m</t>
    </r>
    <r>
      <rPr>
        <b/>
        <vertAlign val="superscript"/>
        <sz val="25"/>
        <color rgb="FF000000"/>
        <rFont val="Times New Roman"/>
        <family val="1"/>
      </rPr>
      <t>2</t>
    </r>
    <r>
      <rPr>
        <sz val="25"/>
        <color rgb="FF000000"/>
        <rFont val="Times New Roman"/>
        <family val="1"/>
      </rPr>
      <t xml:space="preserve">: </t>
    </r>
  </si>
  <si>
    <r>
      <t>ngày 09/12/2023 bà Trương Ngọc Đầy tách một phần diện tích đất trong phần diện tích đất đã cùng thỏa thuận với các ĐSD trên để chuyển nhượng lại bằng giấy tay cho bà Ngô Thị Lệ Vy với diện tích 332,56m² quản lý sử dụng cho đến nay. Diện tích 300,4m</t>
    </r>
    <r>
      <rPr>
        <vertAlign val="superscript"/>
        <sz val="25"/>
        <color rgb="FF000000"/>
        <rFont val="Times New Roman"/>
        <family val="1"/>
      </rPr>
      <t>2</t>
    </r>
    <r>
      <rPr>
        <sz val="25"/>
        <color rgb="FF000000"/>
        <rFont val="Times New Roman"/>
        <family val="1"/>
      </rPr>
      <t xml:space="preserve"> nằm trong diện tích 332,56m</t>
    </r>
    <r>
      <rPr>
        <vertAlign val="superscript"/>
        <sz val="25"/>
        <color rgb="FF000000"/>
        <rFont val="Times New Roman"/>
        <family val="1"/>
      </rPr>
      <t>2</t>
    </r>
    <r>
      <rPr>
        <sz val="25"/>
        <color rgb="FF000000"/>
        <rFont val="Times New Roman"/>
        <family val="1"/>
      </rPr>
      <t>.</t>
    </r>
  </si>
  <si>
    <r>
      <t xml:space="preserve">Nguồn gốc sử dụng đất diện tích </t>
    </r>
    <r>
      <rPr>
        <sz val="25"/>
        <color rgb="FF000000"/>
        <rFont val="Times New Roman"/>
        <family val="1"/>
      </rPr>
      <t>538,1</t>
    </r>
    <r>
      <rPr>
        <b/>
        <sz val="25"/>
        <color rgb="FF000000"/>
        <rFont val="Times New Roman"/>
        <family val="1"/>
      </rPr>
      <t>m²:</t>
    </r>
  </si>
  <si>
    <r>
      <t>Diện tích thu hồi 301,6m</t>
    </r>
    <r>
      <rPr>
        <vertAlign val="superscript"/>
        <sz val="25"/>
        <color rgb="FF000000"/>
        <rFont val="Times New Roman"/>
        <family val="1"/>
      </rPr>
      <t>2</t>
    </r>
  </si>
  <si>
    <r>
      <t>Bà Liên bán cho ông Nguyễn Văn Cường ngày 12/5/2018 ông Cường sử dụng đến ngày 5/12/2019 bán lại cho ông Nguyễn Văn Thắng (100m</t>
    </r>
    <r>
      <rPr>
        <vertAlign val="superscript"/>
        <sz val="25"/>
        <color rgb="FF000000"/>
        <rFont val="Times New Roman"/>
        <family val="1"/>
      </rPr>
      <t>2</t>
    </r>
    <r>
      <rPr>
        <sz val="25"/>
        <color rgb="FF000000"/>
        <rFont val="Times New Roman"/>
        <family val="1"/>
      </rPr>
      <t>), diện tích thu hồi 64,4m</t>
    </r>
    <r>
      <rPr>
        <vertAlign val="superscript"/>
        <sz val="25"/>
        <color rgb="FF000000"/>
        <rFont val="Times New Roman"/>
        <family val="1"/>
      </rPr>
      <t>2</t>
    </r>
  </si>
  <si>
    <r>
      <t>Bà Liên bán lại bằng giấy tay cho ông Nguyễn Văn Cường ngày 12/5/2018 ông Cường sử dụng đến ngày 02/01/2020 bán lại bằng giấy tay cho ông Nguyễn Văn Khiên (100m</t>
    </r>
    <r>
      <rPr>
        <vertAlign val="superscript"/>
        <sz val="25"/>
        <color rgb="FF000000"/>
        <rFont val="Times New Roman"/>
        <family val="1"/>
      </rPr>
      <t>2</t>
    </r>
    <r>
      <rPr>
        <sz val="25"/>
        <color rgb="FF000000"/>
        <rFont val="Times New Roman"/>
        <family val="1"/>
      </rPr>
      <t>), diện tích thu hồi 76,9m</t>
    </r>
    <r>
      <rPr>
        <vertAlign val="superscript"/>
        <sz val="25"/>
        <color rgb="FF000000"/>
        <rFont val="Times New Roman"/>
        <family val="1"/>
      </rPr>
      <t>2</t>
    </r>
  </si>
  <si>
    <r>
      <t xml:space="preserve">Nguồn gốc sử dụng đất diện tích </t>
    </r>
    <r>
      <rPr>
        <sz val="25"/>
        <color rgb="FF000000"/>
        <rFont val="Times New Roman"/>
        <family val="1"/>
      </rPr>
      <t>284,6</t>
    </r>
    <r>
      <rPr>
        <b/>
        <sz val="25"/>
        <color rgb="FF000000"/>
        <rFont val="Times New Roman"/>
        <family val="1"/>
      </rPr>
      <t>m²:</t>
    </r>
    <r>
      <rPr>
        <sz val="25"/>
        <color rgb="FF000000"/>
        <rFont val="Times New Roman"/>
        <family val="1"/>
      </rPr>
      <t xml:space="preserve"> </t>
    </r>
  </si>
  <si>
    <r>
      <t>Bà Liên bán lại bằng giấy tay cho ông Nguyễn Văn Thắng ngày 15/7/2018 ông (864,1m</t>
    </r>
    <r>
      <rPr>
        <vertAlign val="superscript"/>
        <sz val="25"/>
        <color rgb="FF000000"/>
        <rFont val="Times New Roman"/>
        <family val="1"/>
      </rPr>
      <t>2</t>
    </r>
    <r>
      <rPr>
        <sz val="25"/>
        <color rgb="FF000000"/>
        <rFont val="Times New Roman"/>
        <family val="1"/>
      </rPr>
      <t>), diện tích thu hồi 186,7m</t>
    </r>
    <r>
      <rPr>
        <vertAlign val="superscript"/>
        <sz val="25"/>
        <color rgb="FF000000"/>
        <rFont val="Times New Roman"/>
        <family val="1"/>
      </rPr>
      <t>2</t>
    </r>
    <r>
      <rPr>
        <sz val="25"/>
        <color rgb="FF000000"/>
        <rFont val="Times New Roman"/>
        <family val="1"/>
      </rPr>
      <t xml:space="preserve"> (118,1m</t>
    </r>
    <r>
      <rPr>
        <vertAlign val="superscript"/>
        <sz val="25"/>
        <color rgb="FF000000"/>
        <rFont val="Times New Roman"/>
        <family val="1"/>
      </rPr>
      <t>2</t>
    </r>
    <r>
      <rPr>
        <sz val="25"/>
        <color rgb="FF000000"/>
        <rFont val="Times New Roman"/>
        <family val="1"/>
      </rPr>
      <t xml:space="preserve"> + 68,6m</t>
    </r>
    <r>
      <rPr>
        <vertAlign val="superscript"/>
        <sz val="25"/>
        <color rgb="FF000000"/>
        <rFont val="Times New Roman"/>
        <family val="1"/>
      </rPr>
      <t>2</t>
    </r>
    <r>
      <rPr>
        <sz val="25"/>
        <color rgb="FF000000"/>
        <rFont val="Times New Roman"/>
        <family val="1"/>
      </rPr>
      <t>)</t>
    </r>
  </si>
  <si>
    <r>
      <t>Bà Liên bán lại bằng giấy tay cho ông Nguyễn Văn Thắng ngày 15/7/2018 ông Nguyễn Văn Thắng sử dụng đến ngày 22/01/2020 bán lại bằng giấy tay cho ông Nguyễn Văn Hào (80m</t>
    </r>
    <r>
      <rPr>
        <vertAlign val="superscript"/>
        <sz val="25"/>
        <color rgb="FF000000"/>
        <rFont val="Times New Roman"/>
        <family val="1"/>
      </rPr>
      <t>2</t>
    </r>
    <r>
      <rPr>
        <sz val="25"/>
        <color rgb="FF000000"/>
        <rFont val="Times New Roman"/>
        <family val="1"/>
      </rPr>
      <t>), diện tích thu hồi 41,3m</t>
    </r>
    <r>
      <rPr>
        <vertAlign val="superscript"/>
        <sz val="25"/>
        <color rgb="FF000000"/>
        <rFont val="Times New Roman"/>
        <family val="1"/>
      </rPr>
      <t>2</t>
    </r>
  </si>
  <si>
    <r>
      <t>Bà Liên bán lại bằng giấy tay cho ông Nguyễn Văn Thắng ngày 15/7/2018 ông Nguyễn Văn Thắng sử dụng đến ngày 06/3/2020 bán lại bằng giấy tay cho ông Nguyễn Văn Hải (70m</t>
    </r>
    <r>
      <rPr>
        <vertAlign val="superscript"/>
        <sz val="25"/>
        <color rgb="FF000000"/>
        <rFont val="Times New Roman"/>
        <family val="1"/>
      </rPr>
      <t>2</t>
    </r>
    <r>
      <rPr>
        <sz val="25"/>
        <color rgb="FF000000"/>
        <rFont val="Times New Roman"/>
        <family val="1"/>
      </rPr>
      <t>), diện tích thu hồi 56,6m</t>
    </r>
    <r>
      <rPr>
        <vertAlign val="superscript"/>
        <sz val="25"/>
        <color rgb="FF000000"/>
        <rFont val="Times New Roman"/>
        <family val="1"/>
      </rPr>
      <t>2</t>
    </r>
  </si>
  <si>
    <r>
      <t>Nguồn gốc sử dụng đất diện tích 111,3m2</t>
    </r>
    <r>
      <rPr>
        <sz val="25"/>
        <color rgb="FF000000"/>
        <rFont val="Times New Roman"/>
        <family val="1"/>
      </rPr>
      <t xml:space="preserve">: </t>
    </r>
  </si>
  <si>
    <r>
      <t>Nguồn gốc sử dụng đất diện tích 120,0m</t>
    </r>
    <r>
      <rPr>
        <b/>
        <vertAlign val="superscript"/>
        <sz val="25"/>
        <color rgb="FF000000"/>
        <rFont val="Times New Roman"/>
        <family val="1"/>
      </rPr>
      <t>2</t>
    </r>
    <r>
      <rPr>
        <sz val="25"/>
        <color rgb="FF000000"/>
        <rFont val="Times New Roman"/>
        <family val="1"/>
      </rPr>
      <t>:</t>
    </r>
  </si>
  <si>
    <r>
      <t>Qua kiểm tra hiện trạng thực tế diện tích 120,0m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</si>
  <si>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136,2m</t>
    </r>
    <r>
      <rPr>
        <b/>
        <vertAlign val="superscript"/>
        <sz val="25"/>
        <color rgb="FF000000"/>
        <rFont val="Times New Roman"/>
        <family val="1"/>
      </rPr>
      <t>2</t>
    </r>
    <r>
      <rPr>
        <sz val="25"/>
        <color rgb="FF000000"/>
        <rFont val="Times New Roman"/>
        <family val="1"/>
      </rPr>
      <t xml:space="preserve">: </t>
    </r>
  </si>
  <si>
    <r>
      <t>Qua kiểm tra hiện trạng thực tế diện tích 136,6m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</si>
  <si>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63,7m</t>
    </r>
    <r>
      <rPr>
        <b/>
        <vertAlign val="superscript"/>
        <sz val="25"/>
        <color rgb="FF000000"/>
        <rFont val="Times New Roman"/>
        <family val="1"/>
      </rPr>
      <t>2</t>
    </r>
    <r>
      <rPr>
        <sz val="25"/>
        <color rgb="FF000000"/>
        <rFont val="Times New Roman"/>
        <family val="1"/>
      </rPr>
      <t>:</t>
    </r>
  </si>
  <si>
    <r>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(Diện tích 63,7m</t>
    </r>
    <r>
      <rPr>
        <vertAlign val="superscript"/>
        <sz val="25"/>
        <color rgb="FF000000"/>
        <rFont val="Times New Roman"/>
        <family val="1"/>
      </rPr>
      <t>2</t>
    </r>
    <r>
      <rPr>
        <sz val="25"/>
        <color rgb="FF000000"/>
        <rFont val="Times New Roman"/>
        <family val="1"/>
      </rPr>
      <t xml:space="preserve">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17/12/2018 tách một phần diện tích cho lại bằng giấy tay là bà Ngô Thị Trà My quản lý sử dụng ổn định đến nay. </t>
    </r>
  </si>
  <si>
    <r>
      <t>Qua kiểm tra hiện trạng thực tế diện tích 63,7m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</si>
  <si>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99,0m²:</t>
    </r>
    <r>
      <rPr>
        <sz val="25"/>
        <color rgb="FF000000"/>
        <rFont val="Times New Roman"/>
        <family val="1"/>
      </rPr>
      <t xml:space="preserve"> </t>
    </r>
  </si>
  <si>
    <r>
      <t>Nguồn gốc sử dụng đất diện tích 134,5m</t>
    </r>
    <r>
      <rPr>
        <b/>
        <vertAlign val="superscript"/>
        <sz val="25"/>
        <color rgb="FF000000"/>
        <rFont val="Times New Roman"/>
        <family val="1"/>
      </rPr>
      <t>2</t>
    </r>
    <r>
      <rPr>
        <sz val="25"/>
        <color rgb="FF000000"/>
        <rFont val="Times New Roman"/>
        <family val="1"/>
      </rPr>
      <t xml:space="preserve">: </t>
    </r>
  </si>
  <si>
    <r>
      <t>Qua kiểm tra hiện trạng thực tế diện tích 134,5m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</si>
  <si>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103,6m</t>
    </r>
    <r>
      <rPr>
        <b/>
        <vertAlign val="superscript"/>
        <sz val="25"/>
        <color rgb="FF000000"/>
        <rFont val="Times New Roman"/>
        <family val="1"/>
      </rPr>
      <t>2</t>
    </r>
    <r>
      <rPr>
        <sz val="25"/>
        <color rgb="FF000000"/>
        <rFont val="Times New Roman"/>
        <family val="1"/>
      </rPr>
      <t>:</t>
    </r>
  </si>
  <si>
    <r>
      <t>Qua kiểm tra hiện trạng thực tế diện tích 102,8m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</si>
  <si>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94,7m</t>
    </r>
    <r>
      <rPr>
        <b/>
        <vertAlign val="superscript"/>
        <sz val="25"/>
        <color rgb="FF000000"/>
        <rFont val="Times New Roman"/>
        <family val="1"/>
      </rPr>
      <t>2</t>
    </r>
    <r>
      <rPr>
        <sz val="25"/>
        <color rgb="FF000000"/>
        <rFont val="Times New Roman"/>
        <family val="1"/>
      </rPr>
      <t>:</t>
    </r>
  </si>
  <si>
    <r>
      <t>Qua kiểm tra hiện trạng thực tế diện tích 94,7m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</si>
  <si>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127,1m</t>
    </r>
    <r>
      <rPr>
        <b/>
        <vertAlign val="superscript"/>
        <sz val="25"/>
        <color rgb="FF000000"/>
        <rFont val="Times New Roman"/>
        <family val="1"/>
      </rPr>
      <t>2</t>
    </r>
    <r>
      <rPr>
        <sz val="25"/>
        <color rgb="FF000000"/>
        <rFont val="Times New Roman"/>
        <family val="1"/>
      </rPr>
      <t>:</t>
    </r>
  </si>
  <si>
    <r>
      <t>Qua kiểm tra hiện trạng thực tế diện tích 127,1m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</si>
  <si>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287,8m</t>
    </r>
    <r>
      <rPr>
        <b/>
        <vertAlign val="superscript"/>
        <sz val="25"/>
        <color rgb="FF000000"/>
        <rFont val="Times New Roman"/>
        <family val="1"/>
      </rPr>
      <t>2</t>
    </r>
    <r>
      <rPr>
        <b/>
        <sz val="25"/>
        <color rgb="FF000000"/>
        <rFont val="Times New Roman"/>
        <family val="1"/>
      </rPr>
      <t xml:space="preserve">: </t>
    </r>
  </si>
  <si>
    <r>
      <t>Trước năm 1997 là đất chưa ai sử dụng đến năm 1997 ông Nguyễn Tấn Nhã vào khai khẩn sử dụng vào mục đích trồng cây ăn trái và cây lâu năm sử dụng đến năm 2002 ông Nhã sang lại cho ông Đặng Ngọc Tràng quản lý sử dụng đến năm 2006 - 2007 ông Tràng đăng ký đo đạc kê khai trên bản đồ địa chính và được cập nhật sổ mục kê đất đai thuộc thửa số 68 (nay là thửa số 327) tờ bản đồ số 80 (nay là tờ số 251) với diện tích 5.718,9m</t>
    </r>
    <r>
      <rPr>
        <vertAlign val="superscript"/>
        <sz val="25"/>
        <color rgb="FF000000"/>
        <rFont val="Times New Roman"/>
        <family val="1"/>
      </rPr>
      <t>2</t>
    </r>
    <r>
      <rPr>
        <sz val="25"/>
        <color rgb="FF000000"/>
        <rFont val="Times New Roman"/>
        <family val="1"/>
      </rPr>
      <t xml:space="preserve"> (diện tích 287,8m</t>
    </r>
    <r>
      <rPr>
        <vertAlign val="superscript"/>
        <sz val="25"/>
        <color rgb="FF000000"/>
        <rFont val="Times New Roman"/>
        <family val="1"/>
      </rPr>
      <t>2</t>
    </r>
    <r>
      <rPr>
        <sz val="25"/>
        <color rgb="FF000000"/>
        <rFont val="Times New Roman"/>
        <family val="1"/>
      </rPr>
      <t xml:space="preserve"> nằm trong tổng diện tích 5.718,9m2 đã được Sở Tài nguyên và Môi trường ký duyệt hồ sơ địa chính vào ngày 20/9/2011). Hiện trạng sử dụng ông Tuấn và bà Hoàng đang sử dụng. </t>
    </r>
  </si>
  <si>
    <r>
      <t>Nguồn gốc đất diện tích 5.156,6m</t>
    </r>
    <r>
      <rPr>
        <b/>
        <vertAlign val="superscript"/>
        <sz val="25"/>
        <color rgb="FF000000"/>
        <rFont val="Times New Roman"/>
        <family val="1"/>
      </rPr>
      <t>2</t>
    </r>
    <r>
      <rPr>
        <b/>
        <sz val="25"/>
        <color rgb="FF000000"/>
        <rFont val="Times New Roman"/>
        <family val="1"/>
      </rPr>
      <t xml:space="preserve"> gồm các phần diện tích: </t>
    </r>
  </si>
  <si>
    <r>
      <t>Nguồn gốc đất diện tích 930,3m</t>
    </r>
    <r>
      <rPr>
        <b/>
        <vertAlign val="superscript"/>
        <sz val="25"/>
        <color rgb="FF000000"/>
        <rFont val="Times New Roman"/>
        <family val="1"/>
      </rPr>
      <t>2</t>
    </r>
    <r>
      <rPr>
        <b/>
        <sz val="25"/>
        <color rgb="FF000000"/>
        <rFont val="Times New Roman"/>
        <family val="1"/>
      </rPr>
      <t xml:space="preserve"> (trong ranh rừng): </t>
    </r>
    <r>
      <rPr>
        <sz val="25"/>
        <color rgb="FF000000"/>
        <rFont val="Times New Roman"/>
        <family val="1"/>
      </rPr>
      <t>Năm 1998 vị trí đất có diện tích 930,3m</t>
    </r>
    <r>
      <rPr>
        <vertAlign val="superscript"/>
        <sz val="25"/>
        <color rgb="FF000000"/>
        <rFont val="Times New Roman"/>
        <family val="1"/>
      </rPr>
      <t>2</t>
    </r>
    <r>
      <rPr>
        <sz val="25"/>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Năm 2006, 2007 vị trí đất 930,3m</t>
    </r>
    <r>
      <rPr>
        <vertAlign val="superscript"/>
        <sz val="25"/>
        <color rgb="FF000000"/>
        <rFont val="Times New Roman"/>
        <family val="1"/>
      </rPr>
      <t>2</t>
    </r>
    <r>
      <rPr>
        <sz val="25"/>
        <color rgb="FF000000"/>
        <rFont val="Times New Roman"/>
        <family val="1"/>
      </rPr>
      <t xml:space="preserve"> có kê khai đo đạc trên bản đồ địa chính thuộc tờ số 79 thửa số 21 diện tích 17.144,6m</t>
    </r>
    <r>
      <rPr>
        <vertAlign val="superscript"/>
        <sz val="25"/>
        <color rgb="FF000000"/>
        <rFont val="Times New Roman"/>
        <family val="1"/>
      </rPr>
      <t>2</t>
    </r>
    <r>
      <rPr>
        <sz val="25"/>
        <color rgb="FF000000"/>
        <rFont val="Times New Roman"/>
        <family val="1"/>
      </rPr>
      <t xml:space="preserve"> quy chủ sử dụng là ông Nguyễn Văn Liệt, trong đó có 01 phần diện tich 8.190,0m</t>
    </r>
    <r>
      <rPr>
        <vertAlign val="superscript"/>
        <sz val="25"/>
        <color rgb="FF000000"/>
        <rFont val="Times New Roman"/>
        <family val="1"/>
      </rPr>
      <t>2</t>
    </r>
    <r>
      <rPr>
        <sz val="25"/>
        <color rgb="FF000000"/>
        <rFont val="Times New Roman"/>
        <family val="1"/>
      </rPr>
      <t xml:space="preserve"> nằm trong ranh rừng phòng hộ quản lý, diện tích 8.954,6m</t>
    </r>
    <r>
      <rPr>
        <vertAlign val="superscript"/>
        <sz val="25"/>
        <color rgb="FF000000"/>
        <rFont val="Times New Roman"/>
        <family val="1"/>
      </rPr>
      <t>2</t>
    </r>
    <r>
      <rPr>
        <sz val="25"/>
        <color rgb="FF000000"/>
        <rFont val="Times New Roman"/>
        <family val="1"/>
      </rPr>
      <t xml:space="preserve"> nằm ngoài ranh rừng phòng hộ quản lý (diện tích 930,3m</t>
    </r>
    <r>
      <rPr>
        <vertAlign val="superscript"/>
        <sz val="25"/>
        <color rgb="FF000000"/>
        <rFont val="Times New Roman"/>
        <family val="1"/>
      </rPr>
      <t>2</t>
    </r>
    <r>
      <rPr>
        <sz val="25"/>
        <color rgb="FF000000"/>
        <rFont val="Times New Roman"/>
        <family val="1"/>
      </rPr>
      <t xml:space="preserve"> nằm trong diện tích 8.190,0m</t>
    </r>
    <r>
      <rPr>
        <vertAlign val="superscript"/>
        <sz val="25"/>
        <color rgb="FF000000"/>
        <rFont val="Times New Roman"/>
        <family val="1"/>
      </rPr>
      <t>2</t>
    </r>
    <r>
      <rPr>
        <sz val="25"/>
        <color rgb="FF000000"/>
        <rFont val="Times New Roman"/>
        <family val="1"/>
      </rPr>
      <t>). Đến ngày 30 tháng 12 năm 2007 ông Liệt tách một phần diện tích chuyển nhượng lại bằng giấy tay cho ông Phạm Quang Hàng sử dụng đến năm 2012 vị trí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Ông Hàng sử dụng đến ngày 24/2/2022 tách một phần diện tích chuyển nhượng lại bằng giấy tay cho ông Phạm Quang Diệp quản lý sử dụng ổn định đến nay.</t>
    </r>
  </si>
  <si>
    <r>
      <t>Diện tích 930,3m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 không bị xử lý, xử phạt. </t>
    </r>
  </si>
  <si>
    <r>
      <t>Nguồn gốc đất diện tích 171,1m</t>
    </r>
    <r>
      <rPr>
        <b/>
        <vertAlign val="superscript"/>
        <sz val="25"/>
        <color rgb="FF000000"/>
        <rFont val="Times New Roman"/>
        <family val="1"/>
      </rPr>
      <t>2</t>
    </r>
    <r>
      <rPr>
        <b/>
        <sz val="25"/>
        <color rgb="FF000000"/>
        <rFont val="Times New Roman"/>
        <family val="1"/>
      </rPr>
      <t xml:space="preserve"> (ngoài ranh rừng): </t>
    </r>
    <r>
      <rPr>
        <sz val="25"/>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171,1m</t>
    </r>
    <r>
      <rPr>
        <vertAlign val="superscript"/>
        <sz val="25"/>
        <color rgb="FF000000"/>
        <rFont val="Times New Roman"/>
        <family val="1"/>
      </rPr>
      <t>2</t>
    </r>
    <r>
      <rPr>
        <sz val="25"/>
        <color rgb="FF000000"/>
        <rFont val="Times New Roman"/>
        <family val="1"/>
      </rPr>
      <t xml:space="preserve"> có kê khai đo đạc trên bản đồ địa chính thuộc tờ số 79 thửa số 21 diện tích 17.144,6m</t>
    </r>
    <r>
      <rPr>
        <vertAlign val="superscript"/>
        <sz val="25"/>
        <color rgb="FF000000"/>
        <rFont val="Times New Roman"/>
        <family val="1"/>
      </rPr>
      <t>2</t>
    </r>
    <r>
      <rPr>
        <sz val="25"/>
        <color rgb="FF000000"/>
        <rFont val="Times New Roman"/>
        <family val="1"/>
      </rPr>
      <t xml:space="preserve"> quy chủ sử dụng là ông Nguyễn Văn Liệt, trong đó có 01 phần diện tich 8.190,0m</t>
    </r>
    <r>
      <rPr>
        <vertAlign val="superscript"/>
        <sz val="25"/>
        <color rgb="FF000000"/>
        <rFont val="Times New Roman"/>
        <family val="1"/>
      </rPr>
      <t>2</t>
    </r>
    <r>
      <rPr>
        <sz val="25"/>
        <color rgb="FF000000"/>
        <rFont val="Times New Roman"/>
        <family val="1"/>
      </rPr>
      <t xml:space="preserve"> nằm trong ranh rừng phòng hộ quản lý, diện tích 8.954,6m</t>
    </r>
    <r>
      <rPr>
        <vertAlign val="superscript"/>
        <sz val="25"/>
        <color rgb="FF000000"/>
        <rFont val="Times New Roman"/>
        <family val="1"/>
      </rPr>
      <t>2</t>
    </r>
    <r>
      <rPr>
        <sz val="25"/>
        <color rgb="FF000000"/>
        <rFont val="Times New Roman"/>
        <family val="1"/>
      </rPr>
      <t xml:space="preserve"> nằm ngoài ranh rừng phòng hộ quản lý (diện tích 171,1m</t>
    </r>
    <r>
      <rPr>
        <vertAlign val="superscript"/>
        <sz val="25"/>
        <color rgb="FF000000"/>
        <rFont val="Times New Roman"/>
        <family val="1"/>
      </rPr>
      <t>2</t>
    </r>
    <r>
      <rPr>
        <sz val="25"/>
        <color rgb="FF000000"/>
        <rFont val="Times New Roman"/>
        <family val="1"/>
      </rPr>
      <t xml:space="preserve"> nằm trong diện tích 8.954,6m</t>
    </r>
    <r>
      <rPr>
        <vertAlign val="superscript"/>
        <sz val="25"/>
        <color rgb="FF000000"/>
        <rFont val="Times New Roman"/>
        <family val="1"/>
      </rPr>
      <t>2</t>
    </r>
    <r>
      <rPr>
        <sz val="25"/>
        <color rgb="FF000000"/>
        <rFont val="Times New Roman"/>
        <family val="1"/>
      </rPr>
      <t>). Ông Liệt tiếp tục quản lý sử dụng đến ngày 30 tháng 12 năm 2007 tách một phần diện tích chuyển nhượng lại bằng giấy tay cho ông Phạm Quang Hàng sử dụng đến ngày 24/2/2022 tách một phần diện tích chuyển nhượng lại bằng giấy tay cho ông Phạm Quang Diệp quản lý sử dụng ổn định đến nay.</t>
    </r>
  </si>
  <si>
    <r>
      <t>Diện tích 171,1m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</si>
  <si>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đất diện tích 109,8m</t>
    </r>
    <r>
      <rPr>
        <b/>
        <vertAlign val="superscript"/>
        <sz val="25"/>
        <color rgb="FF000000"/>
        <rFont val="Times New Roman"/>
        <family val="1"/>
      </rPr>
      <t>2</t>
    </r>
    <r>
      <rPr>
        <b/>
        <sz val="25"/>
        <color rgb="FF000000"/>
        <rFont val="Times New Roman"/>
        <family val="1"/>
      </rPr>
      <t xml:space="preserve"> (trong ranh rừng):</t>
    </r>
    <r>
      <rPr>
        <sz val="25"/>
        <color rgb="FF000000"/>
        <rFont val="Times New Roman"/>
        <family val="1"/>
      </rPr>
      <t xml:space="preserve"> Trước năm 1986 là đất chưa ai sử dụng, đến năm 1986 vợ chồng ông Trần Thế Sơn và bà Ngô Thị Toại vào khai khẩn sử dụng trồng cây hoa màu và cây ngắn ngày.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diện tích 11.906,7m</t>
    </r>
    <r>
      <rPr>
        <vertAlign val="superscript"/>
        <sz val="25"/>
        <color rgb="FF000000"/>
        <rFont val="Times New Roman"/>
        <family val="1"/>
      </rPr>
      <t>2</t>
    </r>
    <r>
      <rPr>
        <sz val="25"/>
        <color rgb="FF000000"/>
        <rFont val="Times New Roman"/>
        <family val="1"/>
      </rPr>
      <t xml:space="preserve"> thuộc tờ số 79 thửa đất số 30 quy chủ sử dụng đất mang tên bà Ngô Thị Toại, trong đó diện tích 1.402,6m</t>
    </r>
    <r>
      <rPr>
        <vertAlign val="superscript"/>
        <sz val="25"/>
        <color rgb="FF000000"/>
        <rFont val="Times New Roman"/>
        <family val="1"/>
      </rPr>
      <t>2</t>
    </r>
    <r>
      <rPr>
        <sz val="25"/>
        <color rgb="FF000000"/>
        <rFont val="Times New Roman"/>
        <family val="1"/>
      </rPr>
      <t xml:space="preserve"> nằm trong ranh rừng theo Quyết định số 2163/QĐ-UBND ngày 18/6/1998, phần diện tích còn lại 10.504,1m</t>
    </r>
    <r>
      <rPr>
        <vertAlign val="superscript"/>
        <sz val="25"/>
        <color rgb="FF000000"/>
        <rFont val="Times New Roman"/>
        <family val="1"/>
      </rPr>
      <t>2</t>
    </r>
    <r>
      <rPr>
        <sz val="25"/>
        <color rgb="FF000000"/>
        <rFont val="Times New Roman"/>
        <family val="1"/>
      </rPr>
      <t xml:space="preserve"> nằm ngoài ranh rừng. Việc cập nhật tại sổ mục kê đất đai thuộc tờ bản đồ 79 thửa đất số 30 diện tích 1.045,4m</t>
    </r>
    <r>
      <rPr>
        <vertAlign val="superscript"/>
        <sz val="25"/>
        <color rgb="FF000000"/>
        <rFont val="Times New Roman"/>
        <family val="1"/>
      </rPr>
      <t>2</t>
    </r>
    <r>
      <rPr>
        <sz val="25"/>
        <color rgb="FF000000"/>
        <rFont val="Times New Roman"/>
        <family val="1"/>
      </rPr>
      <t xml:space="preserve"> là chưa đúng diện tích thực tế đang sử dụng (diện tích thực tế 10.504,1m</t>
    </r>
    <r>
      <rPr>
        <vertAlign val="superscript"/>
        <sz val="25"/>
        <color rgb="FF000000"/>
        <rFont val="Times New Roman"/>
        <family val="1"/>
      </rPr>
      <t>2</t>
    </r>
    <r>
      <rPr>
        <sz val="25"/>
        <color rgb="FF000000"/>
        <rFont val="Times New Roman"/>
        <family val="1"/>
      </rPr>
      <t>).</t>
    </r>
  </si>
  <si>
    <r>
      <t>(diện tích 109,8m</t>
    </r>
    <r>
      <rPr>
        <vertAlign val="superscript"/>
        <sz val="25"/>
        <color rgb="FF000000"/>
        <rFont val="Times New Roman"/>
        <family val="1"/>
      </rPr>
      <t>2</t>
    </r>
    <r>
      <rPr>
        <sz val="25"/>
        <color rgb="FF000000"/>
        <rFont val="Times New Roman"/>
        <family val="1"/>
      </rPr>
      <t xml:space="preserve"> nằm trong diện tích 1.402,6m</t>
    </r>
    <r>
      <rPr>
        <vertAlign val="superscript"/>
        <sz val="25"/>
        <color rgb="FF000000"/>
        <rFont val="Times New Roman"/>
        <family val="1"/>
      </rPr>
      <t>2</t>
    </r>
    <r>
      <rPr>
        <sz val="25"/>
        <color rgb="FF000000"/>
        <rFont val="Times New Roman"/>
        <family val="1"/>
      </rPr>
      <t xml:space="preserve">) chưa được cập nhật tại Sổ mục kê đất đai do nằm trong ranh rừng phòng hộ. </t>
    </r>
  </si>
  <si>
    <r>
      <t>Qua kiểm tra thực tế vị trí đất của ông Phạm Quang Diệp diện tích 109,8m</t>
    </r>
    <r>
      <rPr>
        <vertAlign val="superscript"/>
        <sz val="25"/>
        <color rgb="FF000000"/>
        <rFont val="Times New Roman"/>
        <family val="1"/>
      </rPr>
      <t>2</t>
    </r>
    <r>
      <rPr>
        <sz val="25"/>
        <color rgb="FF000000"/>
        <rFont val="Times New Roman"/>
        <family val="1"/>
      </rPr>
      <t xml:space="preserve"> có nguồn gốc do ông Vũ Cao Sơn chuyển nhượng lại bằng giấy tay cho ông Phạm Quang Hàng sử dụng vào ngày 09/6/2006, ông Hàng sử dụng đến ngày 24/12/2022 tách một phần diện tích chuyển nhượng lại cho ông Phạm Quang Diệp sử dụng ổn định đến nay. </t>
    </r>
  </si>
  <si>
    <r>
      <t>Qua kiểm tra hiện trạng thực tế diện tích 109,8m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</si>
  <si>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đất sử dụng đất diện tích 8,2m</t>
    </r>
    <r>
      <rPr>
        <b/>
        <vertAlign val="superscript"/>
        <sz val="25"/>
        <color rgb="FF000000"/>
        <rFont val="Times New Roman"/>
        <family val="1"/>
      </rPr>
      <t>2</t>
    </r>
    <r>
      <rPr>
        <b/>
        <sz val="25"/>
        <color rgb="FF000000"/>
        <rFont val="Times New Roman"/>
        <family val="1"/>
      </rPr>
      <t xml:space="preserve"> (ngoài ranh rừng)</t>
    </r>
    <r>
      <rPr>
        <sz val="25"/>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2006, 2007 ông Sơn đăng ký kê khai đo đạc trên bản đồ địa chính và ghi nhận sổ mục kê đất đai 2.906,3m</t>
    </r>
    <r>
      <rPr>
        <vertAlign val="superscript"/>
        <sz val="25"/>
        <color rgb="FF000000"/>
        <rFont val="Times New Roman"/>
        <family val="1"/>
      </rPr>
      <t>2</t>
    </r>
    <r>
      <rPr>
        <sz val="25"/>
        <color rgb="FF000000"/>
        <rFont val="Times New Roman"/>
        <family val="1"/>
      </rPr>
      <t xml:space="preserve"> thuộc thửa đất số 42 tờ bản đồ số 80 (nay là tờ 251)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t>
    </r>
  </si>
  <si>
    <r>
      <t>Diện tích 8,2m</t>
    </r>
    <r>
      <rPr>
        <vertAlign val="superscript"/>
        <sz val="25"/>
        <color rgb="FF000000"/>
        <rFont val="Times New Roman"/>
        <family val="1"/>
      </rPr>
      <t>2</t>
    </r>
    <r>
      <rPr>
        <sz val="25"/>
        <color rgb="FF000000"/>
        <rFont val="Times New Roman"/>
        <family val="1"/>
      </rPr>
      <t xml:space="preserve"> nằm trong tổng diện tích 2.906,3m</t>
    </r>
    <r>
      <rPr>
        <vertAlign val="superscript"/>
        <sz val="25"/>
        <color rgb="FF000000"/>
        <rFont val="Times New Roman"/>
        <family val="1"/>
      </rPr>
      <t>2</t>
    </r>
    <r>
      <rPr>
        <sz val="25"/>
        <color rgb="FF000000"/>
        <rFont val="Times New Roman"/>
        <family val="1"/>
      </rPr>
      <t xml:space="preserve"> được Sở Tài nguyên và Môi trường ký duyệt hồ sơ địa chính ngày 20/9/2011</t>
    </r>
  </si>
  <si>
    <r>
      <t>Qua kiểm tra hiện trạng thực tế diện tích 8,2m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</si>
  <si>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đất diện tích 25,9m</t>
    </r>
    <r>
      <rPr>
        <b/>
        <vertAlign val="superscript"/>
        <sz val="25"/>
        <color rgb="FF000000"/>
        <rFont val="Times New Roman"/>
        <family val="1"/>
      </rPr>
      <t>2</t>
    </r>
    <r>
      <rPr>
        <b/>
        <sz val="25"/>
        <color rgb="FF000000"/>
        <rFont val="Times New Roman"/>
        <family val="1"/>
      </rPr>
      <t xml:space="preserve"> (trong ranh rừng):</t>
    </r>
    <r>
      <rPr>
        <sz val="25"/>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trên bản đồ địa chính và được cập nhật sổ mục kê đất đai diện tích 18.514,6m</t>
    </r>
    <r>
      <rPr>
        <vertAlign val="superscript"/>
        <sz val="25"/>
        <color rgb="FF000000"/>
        <rFont val="Times New Roman"/>
        <family val="1"/>
      </rPr>
      <t>2</t>
    </r>
    <r>
      <rPr>
        <sz val="25"/>
        <color rgb="FF000000"/>
        <rFont val="Times New Roman"/>
        <family val="1"/>
      </rPr>
      <t xml:space="preserve"> thuộc thửa đất số 46 tờ bản đồ số 79 (nay là tờ bản đồ số 250) mang tên bà Ngô Thị Toại. Trong đó có một phần diện tích 25,9m</t>
    </r>
    <r>
      <rPr>
        <vertAlign val="superscript"/>
        <sz val="25"/>
        <color rgb="FF000000"/>
        <rFont val="Times New Roman"/>
        <family val="1"/>
      </rPr>
      <t>2</t>
    </r>
    <r>
      <rPr>
        <sz val="25"/>
        <color rgb="FF000000"/>
        <rFont val="Times New Roman"/>
        <family val="1"/>
      </rPr>
      <t xml:space="preserve"> nằm trong ranh rừng theo Quyết định số 2163/QĐ-UBND ngày 18/6/1998 của UBND tỉnh Kiên Giang, diện tích 25,9m</t>
    </r>
    <r>
      <rPr>
        <vertAlign val="superscript"/>
        <sz val="25"/>
        <color rgb="FF000000"/>
        <rFont val="Times New Roman"/>
        <family val="1"/>
      </rPr>
      <t>2</t>
    </r>
    <r>
      <rPr>
        <sz val="25"/>
        <color rgb="FF000000"/>
        <rFont val="Times New Roman"/>
        <family val="1"/>
      </rPr>
      <t xml:space="preserve"> chưa được cập nhật tại Sổ mục kê đất đai do nằm trong ranh rừng phòng hộ. Qua kiểm tra thực tế vị trí đất của ông Phạm Quang Diệp và bà Trần Thị Hường diện tích 25,9m</t>
    </r>
    <r>
      <rPr>
        <vertAlign val="superscript"/>
        <sz val="25"/>
        <color rgb="FF000000"/>
        <rFont val="Times New Roman"/>
        <family val="1"/>
      </rPr>
      <t>2</t>
    </r>
    <r>
      <rPr>
        <sz val="25"/>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sử dụng ổn định đến nay. </t>
    </r>
  </si>
  <si>
    <r>
      <t>Qua kiểm tra hiện trạng thực tế diện tích 25,9m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</si>
  <si>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gốc đất diện tích 303,9m</t>
    </r>
    <r>
      <rPr>
        <b/>
        <vertAlign val="superscript"/>
        <sz val="25"/>
        <color rgb="FF000000"/>
        <rFont val="Times New Roman"/>
        <family val="1"/>
      </rPr>
      <t>2</t>
    </r>
    <r>
      <rPr>
        <b/>
        <sz val="25"/>
        <color rgb="FF000000"/>
        <rFont val="Times New Roman"/>
        <family val="1"/>
      </rPr>
      <t xml:space="preserve"> (ngoài ranh rừng):</t>
    </r>
    <r>
      <rPr>
        <sz val="25"/>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Qua kiểm tra thực tế vị trí đất của ông Phạm Quang Diệp diện tích 303,9m</t>
    </r>
    <r>
      <rPr>
        <vertAlign val="superscript"/>
        <sz val="25"/>
        <color rgb="FF000000"/>
        <rFont val="Times New Roman"/>
        <family val="1"/>
      </rPr>
      <t>2</t>
    </r>
    <r>
      <rPr>
        <sz val="25"/>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và bà Trần Thị Hường sử dụng ổn định đến nay. Diện tích 303,9m2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r>
  </si>
  <si>
    <r>
      <t>Qua kiểm tra hiện trạng thực tế diện tích 303,9m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</si>
  <si>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rPr>
        <b/>
        <sz val="25"/>
        <color rgb="FF000000"/>
        <rFont val="Times New Roman"/>
        <family val="1"/>
      </rPr>
      <t>Nguồn đất sử dụng đất diện tích 2.609,9m2 (trong ranh rừng):</t>
    </r>
    <r>
      <rPr>
        <sz val="25"/>
        <color rgb="FF000000"/>
        <rFont val="Times New Roman"/>
        <family val="1"/>
      </rPr>
      <t xml:space="preserve">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1998 vị trí đất ông Sơn và bà Toại nằm trong Ranh rừng phòng hộ theo Quyết định số 2163/QĐ-UBND ngày 18/6/1998 của UBND tỉnh Kiên Giang, nhưng gia đình ông Vũ Cao Sơn vẫn canh tác, quản lý sử dụng ổn định năm 2006, 2007 ông Sơn đăng ký kê khai đo đạc trên bản đồ địa chính và ghi nhận sổ mục kê đất đai 18.483,6m2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đến nay.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r>
  </si>
  <si>
    <r>
      <t>Nguồn đất sử dụng đất diện tích 977m</t>
    </r>
    <r>
      <rPr>
        <b/>
        <vertAlign val="superscript"/>
        <sz val="25"/>
        <color rgb="FF000000"/>
        <rFont val="Times New Roman"/>
        <family val="1"/>
      </rPr>
      <t>2</t>
    </r>
    <r>
      <rPr>
        <b/>
        <sz val="25"/>
        <color rgb="FF000000"/>
        <rFont val="Times New Roman"/>
        <family val="1"/>
      </rPr>
      <t xml:space="preserve"> (ngoài ranh rừng)</t>
    </r>
    <r>
      <rPr>
        <sz val="25"/>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ổn định đến năm 2006, 2007 vị trí thửa đất do ông Sơn đăng ký kê khai đo đạc trên bản đồ địa chính và ghi nhận sổ mục kê đất đai 18.483,6m</t>
    </r>
    <r>
      <rPr>
        <vertAlign val="superscript"/>
        <sz val="25"/>
        <color rgb="FF000000"/>
        <rFont val="Times New Roman"/>
        <family val="1"/>
      </rPr>
      <t>2</t>
    </r>
    <r>
      <rPr>
        <sz val="25"/>
        <color rgb="FF000000"/>
        <rFont val="Times New Roman"/>
        <family val="1"/>
      </rPr>
      <t xml:space="preserve">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  </t>
    </r>
  </si>
  <si>
    <r>
      <t>Diện tích 977m</t>
    </r>
    <r>
      <rPr>
        <vertAlign val="superscript"/>
        <sz val="25"/>
        <color rgb="FF000000"/>
        <rFont val="Times New Roman"/>
        <family val="1"/>
      </rPr>
      <t>2</t>
    </r>
    <r>
      <rPr>
        <sz val="25"/>
        <color rgb="FF000000"/>
        <rFont val="Times New Roman"/>
        <family val="1"/>
      </rPr>
      <t xml:space="preserve"> nằm trong tổng diện tích 18.483,6m</t>
    </r>
    <r>
      <rPr>
        <vertAlign val="superscript"/>
        <sz val="25"/>
        <color rgb="FF000000"/>
        <rFont val="Times New Roman"/>
        <family val="1"/>
      </rPr>
      <t>2</t>
    </r>
    <r>
      <rPr>
        <sz val="25"/>
        <color rgb="FF000000"/>
        <rFont val="Times New Roman"/>
        <family val="1"/>
      </rPr>
      <t xml:space="preserve"> được Sở Tài nguyên và Môi trường ký duyệt hồ sơ địa chính ngày 20/9/2011.</t>
    </r>
  </si>
  <si>
    <r>
      <t>Qua kiểm tra hiện trạng thực tế diện tích 977m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</si>
  <si>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gốc đất diện tích 29,5m</t>
    </r>
    <r>
      <rPr>
        <b/>
        <vertAlign val="superscript"/>
        <sz val="25"/>
        <color rgb="FF000000"/>
        <rFont val="Times New Roman"/>
        <family val="1"/>
      </rPr>
      <t>2</t>
    </r>
    <r>
      <rPr>
        <b/>
        <sz val="25"/>
        <color rgb="FF000000"/>
        <rFont val="Times New Roman"/>
        <family val="1"/>
      </rPr>
      <t xml:space="preserve"> (ngoài ranh rừng):</t>
    </r>
    <r>
      <rPr>
        <sz val="25"/>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2003 tách một phần diện tích chuyển nhượng lại bằng giấy tay cho ông Đỗ Minh Thi và bà Trần Thị Hương sử dụng đến năm 2006 và năm 2007 gia đình ông Thi kê khai đo đạc trên bản đồ địa chính</t>
    </r>
  </si>
  <si>
    <r>
      <t>Qua kiểm tra hiện trạng thực tế diện tích 29,5m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</si>
  <si>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 Thành phần tham dự thống nhất: diện tích 5.156,6m</t>
    </r>
    <r>
      <rPr>
        <vertAlign val="superscript"/>
        <sz val="25"/>
        <color rgb="FF000000"/>
        <rFont val="Times New Roman"/>
        <family val="1"/>
      </rPr>
      <t>2</t>
    </r>
    <r>
      <rPr>
        <sz val="25"/>
        <color rgb="FF000000"/>
        <rFont val="Times New Roman"/>
        <family val="1"/>
      </rPr>
      <t xml:space="preserve"> đủ điều kiện bồi thường quyền sử dụng đất theo khoản 5 Điều 5 Nghị định số 88/NĐ-CP ngày 15/7/2024 của Chính phủ và khoản 35 Điều 3 Luật Đất đai năm 2024.</t>
    </r>
  </si>
  <si>
    <r>
      <t>Nguồn đất sử dụng đất diện tích 112,4m</t>
    </r>
    <r>
      <rPr>
        <b/>
        <vertAlign val="superscript"/>
        <sz val="25"/>
        <color rgb="FF000000"/>
        <rFont val="Times New Roman"/>
        <family val="1"/>
      </rPr>
      <t>2</t>
    </r>
    <r>
      <rPr>
        <sz val="25"/>
        <color rgb="FF000000"/>
        <rFont val="Times New Roman"/>
        <family val="1"/>
      </rPr>
      <t>:</t>
    </r>
  </si>
  <si>
    <r>
      <t>Diện tích 112,4m²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112,4m² ranh giới sử dụng ổn định không ai tranh chấp, không nằm trong thu hồi sau thanh tra, không vi phạm pháp luật về đất đai.</t>
    </r>
  </si>
  <si>
    <r>
      <t>Nguồn đất sử dụng đất diện tích 147,6m</t>
    </r>
    <r>
      <rPr>
        <b/>
        <vertAlign val="superscript"/>
        <sz val="25"/>
        <color rgb="FF000000"/>
        <rFont val="Times New Roman"/>
        <family val="1"/>
      </rPr>
      <t>2</t>
    </r>
    <r>
      <rPr>
        <sz val="25"/>
        <color rgb="FF000000"/>
        <rFont val="Times New Roman"/>
        <family val="1"/>
      </rPr>
      <t xml:space="preserve">: </t>
    </r>
  </si>
  <si>
    <r>
      <t>Diện tích 147,6m²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147,6m² ranh giới sử dụng ổn định không ai tranh chấp, không nằm trong thu hồi sau thanh tra, không vi phạm pháp luật về đất đai.</t>
    </r>
  </si>
  <si>
    <r>
      <t>Nguồn đất sử dụng đất diện tích 143,5m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</si>
  <si>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19/6/2020 tách một phần diện tích chuyển nhượng lại bằng giấy tay cho ông Tăng Tấn Hải sử dụng đến ngày 22/11/2020 tách một phần diện tích chuyển nhượng lại bằng giấy tay cho ông Đoàn Văn Hoàn sử dụng ổn định đến nay.</t>
    </r>
  </si>
  <si>
    <r>
      <t>Diện tích 143,5m²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143,5m² ranh giới sử dụng ổn định không ai tranh chấp, không nằm trong thu hồi sau thanh tra, không vi phạm pháp luật về đất đai.</t>
    </r>
  </si>
  <si>
    <r>
      <t>Nguồn đất sử dụng đất diện tích 141,8,0m</t>
    </r>
    <r>
      <rPr>
        <b/>
        <vertAlign val="superscript"/>
        <sz val="25"/>
        <color rgb="FF000000"/>
        <rFont val="Times New Roman"/>
        <family val="1"/>
      </rPr>
      <t>2</t>
    </r>
    <r>
      <rPr>
        <b/>
        <sz val="25"/>
        <color rgb="FF000000"/>
        <rFont val="Times New Roman"/>
        <family val="1"/>
      </rPr>
      <t>:</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</si>
  <si>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Đến năm 2006 ông Trần Thế Sơn chết, cùng năm 2006 và năm 2007 bà Toại kê khai đo đạc diện tích 11.906,7m</t>
    </r>
    <r>
      <rPr>
        <vertAlign val="superscript"/>
        <sz val="25"/>
        <color rgb="FF000000"/>
        <rFont val="Times New Roman"/>
        <family val="1"/>
      </rPr>
      <t>2</t>
    </r>
    <r>
      <rPr>
        <sz val="25"/>
        <color rgb="FF000000"/>
        <rFont val="Times New Roman"/>
        <family val="1"/>
      </rPr>
      <t xml:space="preserve"> thuộc tờ số 79 thửa đất số 30 mang tên bà Ngô Thị Toại, trong đó diện tích 1.402,6m</t>
    </r>
    <r>
      <rPr>
        <vertAlign val="superscript"/>
        <sz val="25"/>
        <color rgb="FF000000"/>
        <rFont val="Times New Roman"/>
        <family val="1"/>
      </rPr>
      <t>2</t>
    </r>
    <r>
      <rPr>
        <sz val="25"/>
        <color rgb="FF000000"/>
        <rFont val="Times New Roman"/>
        <family val="1"/>
      </rPr>
      <t xml:space="preserve"> nằm trong ranh rừng theo Quyết định số 2163/QĐ-UBND ngày 18/6/1998, phần diện tích còn lại 10.504,1m</t>
    </r>
    <r>
      <rPr>
        <vertAlign val="superscript"/>
        <sz val="25"/>
        <color rgb="FF000000"/>
        <rFont val="Times New Roman"/>
        <family val="1"/>
      </rPr>
      <t>2</t>
    </r>
    <r>
      <rPr>
        <sz val="25"/>
        <color rgb="FF000000"/>
        <rFont val="Times New Roman"/>
        <family val="1"/>
      </rPr>
      <t xml:space="preserve"> nằm ngoài ranh rừng. Việc cập nhật tại sổ mục kê đất đai thuộc tờ bản đồ 79 thửa đất số 30 diện tích 1.045,4m</t>
    </r>
    <r>
      <rPr>
        <vertAlign val="superscript"/>
        <sz val="25"/>
        <color rgb="FF000000"/>
        <rFont val="Times New Roman"/>
        <family val="1"/>
      </rPr>
      <t>2</t>
    </r>
    <r>
      <rPr>
        <sz val="25"/>
        <color rgb="FF000000"/>
        <rFont val="Times New Roman"/>
        <family val="1"/>
      </rPr>
      <t xml:space="preserve"> là chưa đúng diện tích thực tế đang sử dụng (diện tích thực tế 10.504,1m</t>
    </r>
    <r>
      <rPr>
        <vertAlign val="superscript"/>
        <sz val="25"/>
        <color rgb="FF000000"/>
        <rFont val="Times New Roman"/>
        <family val="1"/>
      </rPr>
      <t>2</t>
    </r>
    <r>
      <rPr>
        <sz val="25"/>
        <color rgb="FF000000"/>
        <rFont val="Times New Roman"/>
        <family val="1"/>
      </rPr>
      <t>).  Bà Toại sử dụng đến ngày 12/10/2014 tách một phần diện tích chuyển nhượng lại bằng giấy tay cho bà Vũ Thị Kế sử dụng ổn định đến nay. Diện tích 241,8m</t>
    </r>
    <r>
      <rPr>
        <vertAlign val="superscript"/>
        <sz val="25"/>
        <color rgb="FF000000"/>
        <rFont val="Times New Roman"/>
        <family val="1"/>
      </rPr>
      <t>2</t>
    </r>
    <r>
      <rPr>
        <sz val="25"/>
        <color rgb="FF000000"/>
        <rFont val="Times New Roman"/>
        <family val="1"/>
      </rPr>
      <t xml:space="preserve"> nằm trong tổng diện tích 10.504,1m</t>
    </r>
    <r>
      <rPr>
        <vertAlign val="superscript"/>
        <sz val="25"/>
        <color rgb="FF000000"/>
        <rFont val="Times New Roman"/>
        <family val="1"/>
      </rPr>
      <t>2</t>
    </r>
    <r>
      <rPr>
        <sz val="25"/>
        <color rgb="FF000000"/>
        <rFont val="Times New Roman"/>
        <family val="1"/>
      </rPr>
      <t>.</t>
    </r>
  </si>
  <si>
    <r>
      <t xml:space="preserve"> Qua kiểm tra hiện trạng thực tế diện tích 241,8m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</si>
  <si>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135,7m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</si>
  <si>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năm 2020 tách một phần diện tích chuyển nhượng lại bằng giấy tay cho ông Đoàn Phú Hữu và bà Nguyễn Thị Kim Loan sử dụng ổn định đến nay.</t>
    </r>
  </si>
  <si>
    <r>
      <t>Diện tích 135,7m²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135,7m² ranh giới sử dụng ổn định không ai tranh chấp, không nằm trong thu hồi sau thanh tra, không vi phạm pháp luật về đất đai.</t>
    </r>
  </si>
  <si>
    <r>
      <t>Nguồn đất sử dụng đất diện tích 111,9m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</si>
  <si>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Ông Trần Anh Tuấn sử dụng ổn định đến nay.</t>
    </r>
  </si>
  <si>
    <r>
      <t>Diện tích 111,9m²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111,9m² ranh giới sử dụng ổn định không ai tranh chấp, không nằm trong thu hồi sau thanh tra, không vi phạm pháp luật về đất đai.</t>
    </r>
  </si>
  <si>
    <r>
      <t>Nguồn đất sử dụng đất diện tích 122,5m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</si>
  <si>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19/11/2021 tách một phần diện tích chuyển nhượng lại bằng giấy tay cho ông Tăng khánh An sử dụng đến ngày 16/5/2024 chuyển nhượng lại bằng giấy tay cho bà Võ Thị Trương sử dụng ổn định đến nay.</t>
    </r>
  </si>
  <si>
    <r>
      <t>Diện tích 122,5m²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122,5m² ranh giới sử dụng ổn định không ai tranh chấp, không nằm trong thu hồi sau thanh tra, không vi phạm pháp luật về đất đai.</t>
    </r>
  </si>
  <si>
    <r>
      <t>Nguồn đất sử dụng đất diện tích 111,8m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</si>
  <si>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bà Trần Thị Hồng Loan sử dụng ổn định đến nay.</t>
    </r>
  </si>
  <si>
    <r>
      <t>Diện tích 111,8m²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111,8m² ranh giới sử dụng ổn định không ai tranh chấp, không nằm trong thu hồi sau thanh tra, không vi phạm pháp luật về đất đai.</t>
    </r>
  </si>
  <si>
    <r>
      <t>Nguồn đất sử dụng đất diện tích 133,0m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</si>
  <si>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30/10/2019 tách một phần diện tích chuyển nhượng lại bằng giấy tay cho ông Ngô Việt Hùng sử dụng ổn định đến nay.</t>
    </r>
  </si>
  <si>
    <r>
      <t>Diện tích 133,0m²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133,0m² ranh giới sử dụng ổn định không ai tranh chấp, không nằm trong thu hồi sau thanh tra, không vi phạm pháp luật về đất đai.</t>
    </r>
  </si>
  <si>
    <r>
      <t>Nguồn gốc đất diện tích 72,8m</t>
    </r>
    <r>
      <rPr>
        <b/>
        <vertAlign val="superscript"/>
        <sz val="25"/>
        <color rgb="FF000000"/>
        <rFont val="Times New Roman"/>
        <family val="1"/>
      </rPr>
      <t>2</t>
    </r>
    <r>
      <rPr>
        <sz val="25"/>
        <color rgb="FF000000"/>
        <rFont val="Times New Roman"/>
        <family val="1"/>
      </rPr>
      <t xml:space="preserve">: </t>
    </r>
  </si>
  <si>
    <r>
      <t>Qua kiểm tra hiện trạng thực tế diện tích 72,8m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</si>
  <si>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132,8m</t>
    </r>
    <r>
      <rPr>
        <b/>
        <vertAlign val="superscript"/>
        <sz val="25"/>
        <color rgb="FF000000"/>
        <rFont val="Times New Roman"/>
        <family val="1"/>
      </rPr>
      <t>2</t>
    </r>
    <r>
      <rPr>
        <sz val="25"/>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</si>
  <si>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14/6/2021 tách một phần diện tích chuyển nhượng lại bằng giấy tay cho bà Bach Thị Ngọc Tuyết sử dụng ổn định đến nay.</t>
    </r>
  </si>
  <si>
    <r>
      <t>Diện tích 132,8m²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t>
    </r>
  </si>
  <si>
    <r>
      <t>Nguồn đất sử dụng đất diện tích 135,5m</t>
    </r>
    <r>
      <rPr>
        <b/>
        <vertAlign val="superscript"/>
        <sz val="25"/>
        <color rgb="FF000000"/>
        <rFont val="Times New Roman"/>
        <family val="1"/>
      </rPr>
      <t>2</t>
    </r>
    <r>
      <rPr>
        <sz val="25"/>
        <color rgb="FF000000"/>
        <rFont val="Times New Roman"/>
        <family val="1"/>
      </rPr>
      <t>:</t>
    </r>
  </si>
  <si>
    <r>
      <t>Diện tích 135,5m²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t>
    </r>
  </si>
  <si>
    <r>
      <t>Nguồn đất sử dụng đất diện tích 113,1m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</si>
  <si>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năm 2019 chuyển nhượng lại bằng giấy tay cho Hoàng Minh Hùng sử dụng đến ngày 10/6/2021 tách một phần diện tích chuyển nhượng lại bằng giấy tay cho Dương Xuân Tuấn sử dụng đến ngày 09/9/2021 chuyển nhượng lại bằng giấy tay cho Dương Thị Hương sử dụng ổn định đến nay.</t>
    </r>
  </si>
  <si>
    <r>
      <t>Diện tích 113,1m²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113,1m² ranh giới sử dụng ổn định không ai tranh chấp, không nằm trong thu hồi sau thanh tra, không vi phạm pháp luật về đất đai.</t>
    </r>
  </si>
  <si>
    <r>
      <t>Diện tích 135,5m²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135,5m² ranh giới sử dụng ổn định không ai tranh chấp, không nằm trong thu hồi sau thanh tra, không vi phạm pháp luật về đất đai.</t>
    </r>
  </si>
  <si>
    <r>
      <t>Nguồn đất sử dụng đất diện tích 132,7m</t>
    </r>
    <r>
      <rPr>
        <b/>
        <vertAlign val="superscript"/>
        <sz val="25"/>
        <color rgb="FF000000"/>
        <rFont val="Times New Roman"/>
        <family val="1"/>
      </rPr>
      <t>2</t>
    </r>
    <r>
      <rPr>
        <sz val="25"/>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</si>
  <si>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07/9/2021 tách một phần diện tích chuyển nhượng lại bằng giấy tay cho ông Nguyễn Văn Giàu sử dụng ổn định đến nay.</t>
    </r>
  </si>
  <si>
    <r>
      <t>Diện tích 132,7m²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t>
    </r>
  </si>
  <si>
    <r>
      <t>Nguồn đất sử dụng đất diện tích 133,5m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</si>
  <si>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19/9/2020 tách một phần diện tích chuyển nhượng lại bằng giấy tay cho bà Nguyễn Thị Hà sử dụng ổn định đến nay.</t>
    </r>
  </si>
  <si>
    <r>
      <t>Diện tích 133,5m²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133,5m² ranh giới sử dụng ổn định không ai tranh chấp, không nằm trong thu hồi sau thanh tra, không vi phạm pháp luật về đất đai.</t>
    </r>
  </si>
  <si>
    <r>
      <t>Nguồn đất sử dụng đất diện tích 133,1m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</si>
  <si>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19/6/2021 tách một phần diện tích chuyển nhượng lại bằng giấy tay cho bà Dương Thị Tuyết sử dụng ổn định đến nay.</t>
    </r>
  </si>
  <si>
    <r>
      <t>Diện tích 133,1m²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t>
    </r>
  </si>
  <si>
    <r>
      <t>Nguồn đất sử dụng đất diện tích 115,3m</t>
    </r>
    <r>
      <rPr>
        <b/>
        <vertAlign val="superscript"/>
        <sz val="25"/>
        <color rgb="FF000000"/>
        <rFont val="Times New Roman"/>
        <family val="1"/>
      </rPr>
      <t>2</t>
    </r>
    <r>
      <rPr>
        <sz val="25"/>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</si>
  <si>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Trần Quốc Vinh sử dụng ngày 09/11/2022 chuyển nhượng lại bằng giấy tay cho ông Châu Văn Út sử dụng ổn định đến nay.</t>
    </r>
  </si>
  <si>
    <r>
      <t>Diện tích 115,3m²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t>
    </r>
  </si>
  <si>
    <r>
      <t>Nguồn đất sử dụng đất diện tích 111,4m</t>
    </r>
    <r>
      <rPr>
        <b/>
        <vertAlign val="superscript"/>
        <sz val="25"/>
        <color rgb="FF000000"/>
        <rFont val="Times New Roman"/>
        <family val="1"/>
      </rPr>
      <t>2</t>
    </r>
    <r>
      <rPr>
        <sz val="25"/>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</si>
  <si>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25/11/2021  tách một phần diện tích chuyển nhượng lại bằng giấy tay cho ông Trần Văn Chiến sử dụng ngày 08/9/2024 chuyển nhượng lại bằng giấy tay cho ông Trần Quốc Đạt sử dụng ổn định đến nay.</t>
    </r>
  </si>
  <si>
    <r>
      <t>Diện tích 111,4m²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111,4m² ranh giới sử dụng ổn định không ai tranh chấp, không nằm trong thu hồi sau thanh tra, không vi phạm pháp luật về đất đai.</t>
    </r>
  </si>
  <si>
    <r>
      <t>Nguồn đất sử dụng đất diện tích 112,0m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</si>
  <si>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Phạm Văn Tài sử dụng ổn định đến nay.</t>
    </r>
  </si>
  <si>
    <r>
      <t>Diện tích 112,0m²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112,0m² ranh giới sử dụng ổn định không ai tranh chấp, không nằm trong thu hồi sau thanh tra, không vi phạm pháp luật về đất đai.</t>
    </r>
  </si>
  <si>
    <r>
      <t>Nguồn đất sử dụng đất diện tích 112,1m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</si>
  <si>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Dương Hùng Quang sử dụng ổn định đến nay.</t>
    </r>
  </si>
  <si>
    <r>
      <t>Diện tích 112,1m²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112,1m² ranh giới sử dụng ổn định không ai tranh chấp, không nằm trong thu hồi sau thanh tra, không vi phạm pháp luật về đất đai.</t>
    </r>
  </si>
  <si>
    <r>
      <t>Nguồn đất sử dụng đất diện tích 132,6m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</si>
  <si>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t>
    </r>
  </si>
  <si>
    <r>
      <t>Diện tích 132,6m²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132,6m² ranh giới sử dụng ổn định không ai tranh chấp, không nằm trong thu hồi sau thanh tra, không vi phạm pháp luật về đất đai.</t>
    </r>
  </si>
  <si>
    <r>
      <t>Nguồn đất sử dụng đất diện tích 134,9m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</si>
  <si>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19/7/2021 tách một phần diện tích chuyển nhượng lại bằng giấy tay cho bà Phạm Thị Ngọc Hưởng sử dụng ổn định đến nay.</t>
    </r>
  </si>
  <si>
    <r>
      <t>Diện tích 134,9m²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134,9m² ranh giới sử dụng ổn định không ai tranh chấp, không nằm trong thu hồi sau thanh tra, không vi phạm pháp luật về đất đai.</t>
    </r>
  </si>
  <si>
    <r>
      <t>Nguồn đất sử dụng đất diện tích 133,3m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</si>
  <si>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đến ngày 25/01/2022 tách một phần diện tích chuyển nhượng lại bằng giấy tay cho ông Phạm Văn Năng sử dụng đến ngày 25/2/2022 chuyển nhượng lại cho ông Phạm văn Lục sử dụng ổn định đến nay.</t>
    </r>
  </si>
  <si>
    <r>
      <t>Diện tích 133,3m²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133,3m² ranh giới sử dụng ổn định không ai tranh chấp, không nằm trong thu hồi sau thanh tra, không vi phạm pháp luật về đất đai.</t>
    </r>
  </si>
  <si>
    <r>
      <t>Nguồn gốc đất diện tích 109,7m</t>
    </r>
    <r>
      <rPr>
        <b/>
        <vertAlign val="superscript"/>
        <sz val="25"/>
        <color rgb="FF000000"/>
        <rFont val="Times New Roman"/>
        <family val="1"/>
      </rPr>
      <t>2</t>
    </r>
    <r>
      <rPr>
        <b/>
        <sz val="25"/>
        <color rgb="FF000000"/>
        <rFont val="Times New Roman"/>
        <family val="1"/>
      </rPr>
      <t xml:space="preserve"> gồm 2 phần diện tích: </t>
    </r>
  </si>
  <si>
    <r>
      <t>Nguồn gốc đất diện tích 94,4m</t>
    </r>
    <r>
      <rPr>
        <b/>
        <vertAlign val="superscript"/>
        <sz val="25"/>
        <color rgb="FF000000"/>
        <rFont val="Times New Roman"/>
        <family val="1"/>
      </rPr>
      <t>2</t>
    </r>
    <r>
      <rPr>
        <b/>
        <sz val="25"/>
        <color rgb="FF000000"/>
        <rFont val="Times New Roman"/>
        <family val="1"/>
      </rPr>
      <t xml:space="preserve">: </t>
    </r>
  </si>
  <si>
    <r>
      <t>Năm 1998 vị trí đất có diện tích 94,4m</t>
    </r>
    <r>
      <rPr>
        <vertAlign val="superscript"/>
        <sz val="25"/>
        <color rgb="FF000000"/>
        <rFont val="Times New Roman"/>
        <family val="1"/>
      </rPr>
      <t>2</t>
    </r>
    <r>
      <rPr>
        <sz val="25"/>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t>
    </r>
  </si>
  <si>
    <r>
      <t>Năm 2006, 2007 vị trí đất này có kê khai đo đạc trên bản đồ địa chính thuộc tờ số 79 thửa số 21 diện tích 17.144,6m</t>
    </r>
    <r>
      <rPr>
        <vertAlign val="superscript"/>
        <sz val="25"/>
        <color rgb="FF000000"/>
        <rFont val="Times New Roman"/>
        <family val="1"/>
      </rPr>
      <t>2</t>
    </r>
    <r>
      <rPr>
        <sz val="25"/>
        <color rgb="FF000000"/>
        <rFont val="Times New Roman"/>
        <family val="1"/>
      </rPr>
      <t xml:space="preserve"> quy chủ sử dụng là ông Nguyễn Văn Liệt, trong đó có 01 phần diện tich 8.190,0m</t>
    </r>
    <r>
      <rPr>
        <vertAlign val="superscript"/>
        <sz val="25"/>
        <color rgb="FF000000"/>
        <rFont val="Times New Roman"/>
        <family val="1"/>
      </rPr>
      <t>2</t>
    </r>
    <r>
      <rPr>
        <sz val="25"/>
        <color rgb="FF000000"/>
        <rFont val="Times New Roman"/>
        <family val="1"/>
      </rPr>
      <t xml:space="preserve"> nằm trong ranh rừng phòng hộ quản lý, diện tích 8.954,6m</t>
    </r>
    <r>
      <rPr>
        <vertAlign val="superscript"/>
        <sz val="25"/>
        <color rgb="FF000000"/>
        <rFont val="Times New Roman"/>
        <family val="1"/>
      </rPr>
      <t>2</t>
    </r>
    <r>
      <rPr>
        <sz val="25"/>
        <color rgb="FF000000"/>
        <rFont val="Times New Roman"/>
        <family val="1"/>
      </rPr>
      <t xml:space="preserve"> nằm ngoài ranh rừng phòng hộ quản lý (diện tích 94,4m</t>
    </r>
    <r>
      <rPr>
        <vertAlign val="superscript"/>
        <sz val="25"/>
        <color rgb="FF000000"/>
        <rFont val="Times New Roman"/>
        <family val="1"/>
      </rPr>
      <t>2</t>
    </r>
    <r>
      <rPr>
        <sz val="25"/>
        <color rgb="FF000000"/>
        <rFont val="Times New Roman"/>
        <family val="1"/>
      </rPr>
      <t xml:space="preserve"> nằm trong diện tích 8.190,0m</t>
    </r>
    <r>
      <rPr>
        <vertAlign val="superscript"/>
        <sz val="25"/>
        <color rgb="FF000000"/>
        <rFont val="Times New Roman"/>
        <family val="1"/>
      </rPr>
      <t>2</t>
    </r>
    <r>
      <rPr>
        <sz val="25"/>
        <color rgb="FF000000"/>
        <rFont val="Times New Roman"/>
        <family val="1"/>
      </rPr>
      <t xml:space="preserve">). </t>
    </r>
  </si>
  <si>
    <r>
      <t>Diện tích 94,4m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 </t>
    </r>
  </si>
  <si>
    <r>
      <t>Nguồn gốc đất diện tích 13,5m</t>
    </r>
    <r>
      <rPr>
        <b/>
        <vertAlign val="superscript"/>
        <sz val="25"/>
        <color rgb="FF000000"/>
        <rFont val="Times New Roman"/>
        <family val="1"/>
      </rPr>
      <t>2</t>
    </r>
    <r>
      <rPr>
        <b/>
        <sz val="25"/>
        <color rgb="FF000000"/>
        <rFont val="Times New Roman"/>
        <family val="1"/>
      </rPr>
      <t xml:space="preserve">: </t>
    </r>
    <r>
      <rPr>
        <sz val="25"/>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13,2m</t>
    </r>
    <r>
      <rPr>
        <vertAlign val="superscript"/>
        <sz val="25"/>
        <color rgb="FF000000"/>
        <rFont val="Times New Roman"/>
        <family val="1"/>
      </rPr>
      <t>2</t>
    </r>
    <r>
      <rPr>
        <sz val="25"/>
        <color rgb="FF000000"/>
        <rFont val="Times New Roman"/>
        <family val="1"/>
      </rPr>
      <t xml:space="preserve"> có kê khai đo đạc trên bản đồ địa chính thuộc tờ số 79 thửa số 21 diện tích 17.144,6m</t>
    </r>
    <r>
      <rPr>
        <vertAlign val="superscript"/>
        <sz val="25"/>
        <color rgb="FF000000"/>
        <rFont val="Times New Roman"/>
        <family val="1"/>
      </rPr>
      <t>2</t>
    </r>
    <r>
      <rPr>
        <sz val="25"/>
        <color rgb="FF000000"/>
        <rFont val="Times New Roman"/>
        <family val="1"/>
      </rPr>
      <t xml:space="preserve"> quy chủ sử dụng là ông Nguyễn Văn Liệt, trong đó có 01 phần diện tich 8.190,0m</t>
    </r>
    <r>
      <rPr>
        <vertAlign val="superscript"/>
        <sz val="25"/>
        <color rgb="FF000000"/>
        <rFont val="Times New Roman"/>
        <family val="1"/>
      </rPr>
      <t>2</t>
    </r>
    <r>
      <rPr>
        <sz val="25"/>
        <color rgb="FF000000"/>
        <rFont val="Times New Roman"/>
        <family val="1"/>
      </rPr>
      <t xml:space="preserve"> nằm trong ranh rừng phòng hộ quản lý, diện tích 8.954,6m</t>
    </r>
    <r>
      <rPr>
        <vertAlign val="superscript"/>
        <sz val="25"/>
        <color rgb="FF000000"/>
        <rFont val="Times New Roman"/>
        <family val="1"/>
      </rPr>
      <t>2</t>
    </r>
    <r>
      <rPr>
        <sz val="25"/>
        <color rgb="FF000000"/>
        <rFont val="Times New Roman"/>
        <family val="1"/>
      </rPr>
      <t xml:space="preserve"> nằm ngoài ranh rừng phòng hộ quản lý (diện tích 15,3m</t>
    </r>
    <r>
      <rPr>
        <vertAlign val="superscript"/>
        <sz val="25"/>
        <color rgb="FF000000"/>
        <rFont val="Times New Roman"/>
        <family val="1"/>
      </rPr>
      <t>2</t>
    </r>
    <r>
      <rPr>
        <sz val="25"/>
        <color rgb="FF000000"/>
        <rFont val="Times New Roman"/>
        <family val="1"/>
      </rPr>
      <t xml:space="preserve"> nằm trong diện tích 8.954,6m</t>
    </r>
    <r>
      <rPr>
        <vertAlign val="superscript"/>
        <sz val="25"/>
        <color rgb="FF000000"/>
        <rFont val="Times New Roman"/>
        <family val="1"/>
      </rPr>
      <t>2</t>
    </r>
    <r>
      <rPr>
        <sz val="25"/>
        <color rgb="FF000000"/>
        <rFont val="Times New Roman"/>
        <family val="1"/>
      </rPr>
      <t>). Ông Liệt tiếp tục quản lý sử dụng ổn định đến nay.</t>
    </r>
  </si>
  <si>
    <r>
      <t>Diện tích 15,3m</t>
    </r>
    <r>
      <rPr>
        <vertAlign val="superscript"/>
        <sz val="25"/>
        <color rgb="FF000000"/>
        <rFont val="Times New Roman"/>
        <family val="1"/>
      </rPr>
      <t>2</t>
    </r>
    <r>
      <rPr>
        <sz val="25"/>
        <color rgb="FF000000"/>
        <rFont val="Times New Roman"/>
        <family val="1"/>
      </rPr>
      <t xml:space="preserve"> ranh giới sử dụng ổn định không ai tranh chấp, không nằm trong thu hồi sau thanh tra, không vi phạm pháp luật về đất đai </t>
    </r>
  </si>
  <si>
    <r>
      <t>* Thành phần tham dự thống nhất diện tích 109,7m</t>
    </r>
    <r>
      <rPr>
        <vertAlign val="superscript"/>
        <sz val="25"/>
        <color rgb="FF000000"/>
        <rFont val="Times New Roman"/>
        <family val="1"/>
      </rPr>
      <t>2</t>
    </r>
    <r>
      <rPr>
        <sz val="25"/>
        <color rgb="FF000000"/>
        <rFont val="Times New Roman"/>
        <family val="1"/>
      </rPr>
      <t>: Đủ điều kiện bồi thường quyền sử dụng đất theo khoản 5 Điều 5 Nghị định số 88/NĐ-CP ngày 15/7/2024 của Chính phủ và khoản 35 Điều 3 Luật Đất đai năm 2024.</t>
    </r>
  </si>
  <si>
    <r>
      <t>Nguồn đất sử dụng đất diện tích 110,5m</t>
    </r>
    <r>
      <rPr>
        <b/>
        <vertAlign val="superscript"/>
        <sz val="25"/>
        <color rgb="FF000000"/>
        <rFont val="Times New Roman"/>
        <family val="1"/>
      </rPr>
      <t>2</t>
    </r>
    <r>
      <rPr>
        <sz val="25"/>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</si>
  <si>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tách một phần diện tích chuyển nhượng lại bằng giấy tay cho Hoàng Minh Hùng  sử dụng đến </t>
    </r>
    <r>
      <rPr>
        <sz val="25"/>
        <color theme="1"/>
        <rFont val="Times New Roman"/>
        <family val="1"/>
      </rPr>
      <t>ngày 20/2/</t>
    </r>
    <r>
      <rPr>
        <sz val="25"/>
        <color rgb="FF000000"/>
        <rFont val="Times New Roman"/>
        <family val="1"/>
      </rPr>
      <t>2021 tách một phần diện tích chuyển nhượng lại bằng giấy tay cho ông Nguyễn Xuân Thuận sử dụng ổn định đến nay.</t>
    </r>
  </si>
  <si>
    <r>
      <t>Diện tích 110,5m²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Qua kiểm tra hiện trạng thực tế diện tích 110,5m² ranh giới sử dụng ổn định không ai tranh chấp, không nằm trong thu hồi sau thanh tra, không vi phạm pháp luật về đất đai.</t>
    </r>
  </si>
  <si>
    <r>
      <t>Nguồn đất sử dụng đất diện tích 372,1m</t>
    </r>
    <r>
      <rPr>
        <b/>
        <vertAlign val="superscript"/>
        <sz val="25"/>
        <color rgb="FF000000"/>
        <rFont val="Times New Roman"/>
        <family val="1"/>
      </rPr>
      <t>2</t>
    </r>
    <r>
      <rPr>
        <sz val="25"/>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</si>
  <si>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25"/>
        <color rgb="FF000000"/>
        <rFont val="Times New Roman"/>
        <family val="1"/>
      </rPr>
      <t>2</t>
    </r>
    <r>
      <rPr>
        <sz val="25"/>
        <color rgb="FF000000"/>
        <rFont val="Times New Roman"/>
        <family val="1"/>
      </rPr>
      <t xml:space="preserve"> mang tên ông Bùi Văn Ánh sử đến ngày 22/10/2019 chuyển nhượng lại bằng giấy tay cho Hoàng Minh Hùng  sử dụng ổn định đến nay.</t>
    </r>
  </si>
  <si>
    <r>
      <t>Diện tích 372,1m² nằm trong diện tích 4.019,8m</t>
    </r>
    <r>
      <rPr>
        <vertAlign val="superscript"/>
        <sz val="25"/>
        <color rgb="FF000000"/>
        <rFont val="Times New Roman"/>
        <family val="1"/>
      </rPr>
      <t>2</t>
    </r>
    <r>
      <rPr>
        <sz val="25"/>
        <color rgb="FF000000"/>
        <rFont val="Times New Roman"/>
        <family val="1"/>
      </rPr>
      <t xml:space="preserve"> đã được Sở Tài nguyên và Môi trường ký duyệt hồ sơ địa chính ngày 20/9/2011. </t>
    </r>
  </si>
  <si>
    <r>
      <t>Nguồn gốc đất diện tích 1.617,2m</t>
    </r>
    <r>
      <rPr>
        <b/>
        <vertAlign val="superscript"/>
        <sz val="25"/>
        <color rgb="FF000000"/>
        <rFont val="Times New Roman"/>
        <family val="1"/>
      </rPr>
      <t>2</t>
    </r>
    <r>
      <rPr>
        <sz val="25"/>
        <color rgb="FF000000"/>
        <rFont val="Times New Roman"/>
        <family val="1"/>
      </rPr>
      <t xml:space="preserve">: </t>
    </r>
  </si>
  <si>
    <r>
      <t>Nguồn gốc đất diện tích 587,7m</t>
    </r>
    <r>
      <rPr>
        <b/>
        <vertAlign val="superscript"/>
        <sz val="25"/>
        <color rgb="FF000000"/>
        <rFont val="Times New Roman"/>
        <family val="1"/>
      </rPr>
      <t>2</t>
    </r>
    <r>
      <rPr>
        <sz val="25"/>
        <color rgb="FF000000"/>
        <rFont val="Times New Roman"/>
        <family val="1"/>
      </rPr>
      <t>: 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t>
    </r>
  </si>
  <si>
    <r>
      <t>* Nguồn gốc sử dụng đất diện tích 1.103,8m²:</t>
    </r>
    <r>
      <rPr>
        <sz val="25"/>
        <color rgb="FF000000"/>
        <rFont val="Times New Roman"/>
        <family val="1"/>
      </rPr>
      <t xml:space="preserve"> </t>
    </r>
  </si>
  <si>
    <r>
      <t>Nguồn gốc đất diện tích 79,0m</t>
    </r>
    <r>
      <rPr>
        <b/>
        <vertAlign val="superscript"/>
        <sz val="25"/>
        <color rgb="FF000000"/>
        <rFont val="Times New Roman"/>
        <family val="1"/>
      </rPr>
      <t>2</t>
    </r>
    <r>
      <rPr>
        <sz val="25"/>
        <color rgb="FF000000"/>
        <rFont val="Times New Roman"/>
        <family val="1"/>
      </rPr>
      <t>:</t>
    </r>
  </si>
  <si>
    <r>
      <t>Nguồn gốc đất diện tích 384,8m</t>
    </r>
    <r>
      <rPr>
        <b/>
        <vertAlign val="superscript"/>
        <sz val="25"/>
        <color rgb="FF000000"/>
        <rFont val="Times New Roman"/>
        <family val="1"/>
      </rPr>
      <t>2</t>
    </r>
    <r>
      <rPr>
        <sz val="25"/>
        <color rgb="FF000000"/>
        <rFont val="Times New Roman"/>
        <family val="1"/>
      </rPr>
      <t xml:space="preserve">: </t>
    </r>
  </si>
  <si>
    <r>
      <t>Nguồn gốc sử dụng đất diện tích 32,2m²</t>
    </r>
    <r>
      <rPr>
        <sz val="25"/>
        <color rgb="FF000000"/>
        <rFont val="Times New Roman"/>
        <family val="1"/>
      </rPr>
      <t xml:space="preserve">: </t>
    </r>
  </si>
  <si>
    <r>
      <t xml:space="preserve"> </t>
    </r>
    <r>
      <rPr>
        <b/>
        <sz val="25"/>
        <color rgb="FF000000"/>
        <rFont val="Times New Roman"/>
        <family val="1"/>
      </rPr>
      <t>Nguồn gốc sử dụng đất diện tích 110,4m2:</t>
    </r>
  </si>
  <si>
    <r>
      <t>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25"/>
        <color theme="1"/>
        <rFont val="Times New Roman"/>
        <family val="1"/>
      </rPr>
      <t>2</t>
    </r>
    <r>
      <rPr>
        <sz val="25"/>
        <color theme="1"/>
        <rFont val="Times New Roman"/>
        <family val="1"/>
      </rPr>
      <t xml:space="preserve">. </t>
    </r>
  </si>
  <si>
    <r>
      <t>* Nguồn gốc sử dụng đất 21,9m</t>
    </r>
    <r>
      <rPr>
        <b/>
        <vertAlign val="superscript"/>
        <sz val="25"/>
        <color rgb="FF000000"/>
        <rFont val="Times New Roman"/>
        <family val="1"/>
      </rPr>
      <t>2</t>
    </r>
    <r>
      <rPr>
        <b/>
        <sz val="25"/>
        <color rgb="FF000000"/>
        <rFont val="Times New Roman"/>
        <family val="1"/>
      </rPr>
      <t>:</t>
    </r>
  </si>
  <si>
    <r>
      <t>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25"/>
        <color rgb="FF000000"/>
        <rFont val="Times New Roman"/>
        <family val="1"/>
      </rPr>
      <t>2</t>
    </r>
    <r>
      <rPr>
        <sz val="25"/>
        <color rgb="FF000000"/>
        <rFont val="Times New Roman"/>
        <family val="1"/>
      </rPr>
      <t>.</t>
    </r>
  </si>
  <si>
    <r>
      <t>Đến n</t>
    </r>
    <r>
      <rPr>
        <sz val="25"/>
        <color theme="1"/>
        <rFont val="Times New Roman"/>
        <family val="1"/>
      </rPr>
      <t>gày 27/5/2014</t>
    </r>
    <r>
      <rPr>
        <sz val="25"/>
        <color rgb="FF000000"/>
        <rFont val="Times New Roman"/>
        <family val="1"/>
      </rPr>
      <t xml:space="preserve"> ông Trương Thanh Bình chuyển nhượng lại bằng giấy tay cho bà Nguyễn Thị Nhung quản lý sử dụng cho đến khi quy hoạch dự án</t>
    </r>
  </si>
  <si>
    <r>
      <t xml:space="preserve">* </t>
    </r>
    <r>
      <rPr>
        <b/>
        <sz val="25"/>
        <color rgb="FF000000"/>
        <rFont val="Times New Roman"/>
        <family val="1"/>
      </rPr>
      <t>Nguồn gốc sử dụng đất diện tích 36.2m</t>
    </r>
    <r>
      <rPr>
        <b/>
        <vertAlign val="superscript"/>
        <sz val="25"/>
        <color rgb="FF000000"/>
        <rFont val="Times New Roman"/>
        <family val="1"/>
      </rPr>
      <t>2</t>
    </r>
    <r>
      <rPr>
        <sz val="25"/>
        <color rgb="FF000000"/>
        <rFont val="Times New Roman"/>
        <family val="1"/>
      </rPr>
      <t xml:space="preserve">: Truớc năm 1993 đất chưa ai khai phá. Đến năm 1993 ông Phạm Thanh Sơn vào khai phá sử dụng mục đích trồng cây hoa màu và cây lâu năm, được đo đạc sơ đồ 14 và đã được cấp giấy chứng nhận quyền sử dụng đất số Y851466 ngày 04/2/2004, diện tích 13.912 m2. Thửa đất  số 22, tờ số 3. </t>
    </r>
  </si>
  <si>
    <r>
      <t>Nguồn gốc sử dụng đất diện tích 54,3m</t>
    </r>
    <r>
      <rPr>
        <b/>
        <vertAlign val="superscript"/>
        <sz val="25"/>
        <color rgb="FF000000"/>
        <rFont val="Times New Roman"/>
        <family val="1"/>
      </rPr>
      <t>2</t>
    </r>
    <r>
      <rPr>
        <sz val="25"/>
        <color rgb="FF000000"/>
        <rFont val="Times New Roman"/>
        <family val="1"/>
      </rPr>
      <t>: Trước năm 2001 là đất chưa ai sử dụng đến Năm 2001 bà Nguyễn Thị Đầy vào khai phá sử dụng vào mục đích trồng các loại cây lâu năm.</t>
    </r>
  </si>
  <si>
    <r>
      <t xml:space="preserve"> </t>
    </r>
    <r>
      <rPr>
        <b/>
        <sz val="25"/>
        <color rgb="FF000000"/>
        <rFont val="Times New Roman"/>
        <family val="1"/>
      </rPr>
      <t>Hiện trạng ông Ngô Hùng Anh đang sử dụng đất đang tranh chấp vợ chồng bà Nguyễn Thị Hà  và ông Nguyễn Lương Khuyên.</t>
    </r>
  </si>
  <si>
    <r>
      <t>Nguồn gốc sử dụng đất diện tích 120,5m2</t>
    </r>
    <r>
      <rPr>
        <sz val="25"/>
        <color rgb="FF000000"/>
        <rFont val="Times New Roman"/>
        <family val="1"/>
      </rPr>
      <t xml:space="preserve">: Trước năm 1997 là đất chưa ai sử dụng đến năm 1997 ông Nguyễn Tấn Nhã vào khai khẩn sử dụng vào mục đích trồng cây ăn trái và cây lâu năm... </t>
    </r>
  </si>
  <si>
    <r>
      <t>Nguồn gốc sử dụng đất diện tích 85,0m2:</t>
    </r>
    <r>
      <rPr>
        <sz val="25"/>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</si>
  <si>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t>
    </r>
    <r>
      <rPr>
        <vertAlign val="superscript"/>
        <sz val="25"/>
        <color rgb="FF000000"/>
        <rFont val="Times New Roman"/>
        <family val="1"/>
      </rPr>
      <t>2</t>
    </r>
    <r>
      <rPr>
        <sz val="25"/>
        <color rgb="FF000000"/>
        <rFont val="Times New Roman"/>
        <family val="1"/>
      </rPr>
      <t xml:space="preserve"> mang tên ông Bùi Văn Ánh. </t>
    </r>
  </si>
  <si>
    <r>
      <t>Nguồn gốc sử dụng đất diện tích 85,0m</t>
    </r>
    <r>
      <rPr>
        <b/>
        <vertAlign val="superscript"/>
        <sz val="25"/>
        <color rgb="FF000000"/>
        <rFont val="Times New Roman"/>
        <family val="1"/>
      </rPr>
      <t xml:space="preserve">2: </t>
    </r>
    <r>
      <rPr>
        <sz val="25"/>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</si>
  <si>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Nguồn gốc sử dụng đất diện tích 85,2m</t>
    </r>
    <r>
      <rPr>
        <b/>
        <vertAlign val="superscript"/>
        <sz val="25"/>
        <color rgb="FF000000"/>
        <rFont val="Times New Roman"/>
        <family val="1"/>
      </rPr>
      <t>2</t>
    </r>
    <r>
      <rPr>
        <b/>
        <sz val="25"/>
        <color rgb="FF000000"/>
        <rFont val="Times New Roman"/>
        <family val="1"/>
      </rPr>
      <t xml:space="preserve">: </t>
    </r>
    <r>
      <rPr>
        <sz val="25"/>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</si>
  <si>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Nguồn gốc sử dụng đất diện tích 85,0m2</t>
    </r>
    <r>
      <rPr>
        <sz val="25"/>
        <color rgb="FF000000"/>
        <rFont val="Times New Roman"/>
        <family val="1"/>
      </rPr>
      <t xml:space="preserve">: 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 </t>
    </r>
  </si>
  <si>
    <r>
      <t>* Nguồn gốc sử dụng đất diện tích 336,0m²:</t>
    </r>
    <r>
      <rPr>
        <sz val="25"/>
        <color rgb="FF000000"/>
        <rFont val="Times New Roman"/>
        <family val="1"/>
      </rPr>
      <t xml:space="preserve"> Đất đã được cấp giấy chứng nhận quyền sử dụng đất số CO 249309, ngày 10/4/2019 thuộc thửa đất số 68 tờ bản đồ 79, diện tích đât là 540,0m2; Mục đích sử dụng: 300m2 đất ở (ODT), còn lại là đất trồng cây lâu năm (CLN).</t>
    </r>
  </si>
  <si>
    <r>
      <t>Nguồn gốc sử dụng đất diện tích 96.6m²</t>
    </r>
    <r>
      <rPr>
        <sz val="25"/>
        <color rgb="FF000000"/>
        <rFont val="Times New Roman"/>
        <family val="1"/>
      </rPr>
      <t xml:space="preserve">: Trước năm 1986 là đất chưa ai sử dụng, năm 1986 ông Hoàng Văn Sinh và bà Mầu Thị Toan vào khai phá sử dụng vào mục đích trồng cây hoa màu và các loại cây ăn trái lâu năm, đến năm 2005 ông Sinh và bà Toan tách một phần diện tích chuyển nhượng lại bằng giấy tay cho Hồng Thúy Phượng </t>
    </r>
  </si>
  <si>
    <r>
      <t>Nguồn gốc đất sử dụng hiện tại diện tích 648,1m</t>
    </r>
    <r>
      <rPr>
        <b/>
        <vertAlign val="superscript"/>
        <sz val="25"/>
        <color rgb="FF000000"/>
        <rFont val="Times New Roman"/>
        <family val="1"/>
      </rPr>
      <t>2</t>
    </r>
    <r>
      <rPr>
        <b/>
        <sz val="25"/>
        <color rgb="FF000000"/>
        <rFont val="Times New Roman"/>
        <family val="1"/>
      </rPr>
      <t>:</t>
    </r>
    <r>
      <rPr>
        <sz val="25"/>
        <color rgb="FF000000"/>
        <rFont val="Times New Roman"/>
        <family val="1"/>
      </rPr>
      <t xml:space="preserve"> Đất đã được cấp giấy chứng nhận quyền sử dụng đất số DN 930609, ngày 01/7/2024 thuộc thửa đất số 910, tờ bản đồ số 79, diện tích 2152,9m2.</t>
    </r>
  </si>
  <si>
    <r>
      <t>Nhận cho tặng từ  bà Hoàng Thị Loan ngày 25/05/2020, diện tích 60m</t>
    </r>
    <r>
      <rPr>
        <vertAlign val="superscript"/>
        <sz val="25"/>
        <color rgb="FFFF0000"/>
        <rFont val="Times New Roman"/>
        <family val="1"/>
      </rPr>
      <t>2</t>
    </r>
    <r>
      <rPr>
        <sz val="25"/>
        <color rgb="FFFF0000"/>
        <rFont val="Times New Roman"/>
        <family val="1"/>
      </rPr>
      <t xml:space="preserve"> đất đã có giấy chứng nhận quyền sử dụng đất số DN 930609 cấp ngày 01/7/2024 đứng tên Hoàng Thị Loan.</t>
    </r>
  </si>
  <si>
    <r>
      <t>Nguồn gốc đất sử dụng hiện tại diện tích 872,5m</t>
    </r>
    <r>
      <rPr>
        <b/>
        <vertAlign val="superscript"/>
        <sz val="25"/>
        <color rgb="FF000000"/>
        <rFont val="Times New Roman"/>
        <family val="1"/>
      </rPr>
      <t>2</t>
    </r>
    <r>
      <rPr>
        <b/>
        <sz val="25"/>
        <color rgb="FF000000"/>
        <rFont val="Times New Roman"/>
        <family val="1"/>
      </rPr>
      <t>:</t>
    </r>
    <r>
      <rPr>
        <sz val="25"/>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</si>
  <si>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đất sử dụng hiện tại diện tích 537,6m</t>
    </r>
    <r>
      <rPr>
        <b/>
        <vertAlign val="superscript"/>
        <sz val="25"/>
        <color rgb="FF000000"/>
        <rFont val="Times New Roman"/>
        <family val="1"/>
      </rPr>
      <t>2</t>
    </r>
    <r>
      <rPr>
        <b/>
        <sz val="25"/>
        <color rgb="FF000000"/>
        <rFont val="Times New Roman"/>
        <family val="1"/>
      </rPr>
      <t>:</t>
    </r>
    <r>
      <rPr>
        <sz val="25"/>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</si>
  <si>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đất sử dụng hiện tại diện tích 6,3m</t>
    </r>
    <r>
      <rPr>
        <b/>
        <vertAlign val="superscript"/>
        <sz val="25"/>
        <color rgb="FF000000"/>
        <rFont val="Times New Roman"/>
        <family val="1"/>
      </rPr>
      <t>2</t>
    </r>
    <r>
      <rPr>
        <b/>
        <sz val="25"/>
        <color rgb="FF000000"/>
        <rFont val="Times New Roman"/>
        <family val="1"/>
      </rPr>
      <t>:</t>
    </r>
  </si>
  <si>
    <r>
      <t>Nhận cho tặng từ  bà Hoàng Thị Loan ngày 17/3/2018, diện tích 330m</t>
    </r>
    <r>
      <rPr>
        <vertAlign val="superscript"/>
        <sz val="25"/>
        <color rgb="FF000000"/>
        <rFont val="Times New Roman"/>
        <family val="1"/>
      </rPr>
      <t>2</t>
    </r>
    <r>
      <rPr>
        <sz val="25"/>
        <color rgb="FF000000"/>
        <rFont val="Times New Roman"/>
        <family val="1"/>
      </rPr>
      <t xml:space="preserve"> đất đã có giấy chứng nhận quyền sử dụng đất số DN 930609 cấp ngày 01/7/2024 đứng tên Hoàng Thị Loan.</t>
    </r>
  </si>
  <si>
    <r>
      <t>Nhận cho tặng từ  bà Hoàng Thị Loan ngày 3/9/2016, diện tích 280m</t>
    </r>
    <r>
      <rPr>
        <vertAlign val="superscript"/>
        <sz val="25"/>
        <color rgb="FF000000"/>
        <rFont val="Times New Roman"/>
        <family val="1"/>
      </rPr>
      <t>2</t>
    </r>
    <r>
      <rPr>
        <sz val="25"/>
        <color rgb="FF000000"/>
        <rFont val="Times New Roman"/>
        <family val="1"/>
      </rPr>
      <t xml:space="preserve"> đất đã có giấy chứng nhận quyền sử dụng đất số DN 930609 cấp ngày 01/7/2024 đứng tên Hoàng Thị Loan</t>
    </r>
  </si>
  <si>
    <r>
      <t>Nguồn gốc đất diện tích 99.6m</t>
    </r>
    <r>
      <rPr>
        <b/>
        <vertAlign val="superscript"/>
        <sz val="25"/>
        <color rgb="FF000000"/>
        <rFont val="Times New Roman"/>
        <family val="1"/>
      </rPr>
      <t>2</t>
    </r>
    <r>
      <rPr>
        <sz val="25"/>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</si>
  <si>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t>1pt 21</t>
  </si>
  <si>
    <t>- Ổn định đời sống: Đã xét tại thửa đất 667 tờ bản đồ 79 (nay là tờ 250) trong cùng dự án</t>
  </si>
  <si>
    <t xml:space="preserve">- Đủ điều kiện xét hỗ trợ, đào tạo chuyển đổi nghề và tìm kiếm việc làm diện tích 241,8m2 theo: Điều 109 Luật Đất đai năm 2024, khoản 1 Điều 22 Nghị định số 88/2024 ngày 15/7/2024 của Chính phủ và Điều 13 Quyết định số 12/2025/QĐ - UBND ngày 30/9/2025 của UBND tỉnh An Giang. </t>
  </si>
  <si>
    <r>
      <t>- Tái định cư: đủ điều kiện giao 01 nền tái định cư có thu tiền sử dụng đất theo khoản 5</t>
    </r>
    <r>
      <rPr>
        <sz val="13"/>
        <color rgb="FF000000"/>
        <rFont val="Times New Roman"/>
        <family val="1"/>
      </rPr>
      <t xml:space="preserve"> Điều 111 Luật Đất đai năm 2024 và Điều 18, 19 Quyết định số 12/2025/QĐ - UBND ngày 30/9/2025 của UBND tỉnh An Giang</t>
    </r>
  </si>
  <si>
    <t>Tỷ lệ thu hồi đất nông nghiệp là 100%</t>
  </si>
  <si>
    <t xml:space="preserve">Tỷ lệ thu hồi đất nông nghiệp là 100%, di chuyển chỗ ở </t>
  </si>
  <si>
    <t>Căn cứ Biên bản số 84/BB-HĐ ngày 20/01/2026 của UBND đặc khu Phú Quốc:</t>
  </si>
  <si>
    <t xml:space="preserve">- Đủ điều kiện bồi thường quyền sử dụng đất theo khoản 5 Điều 5 của Nghị định số 88/NĐ-CP ngày 15/7/2024 của Chính phủ. </t>
  </si>
  <si>
    <t xml:space="preserve">- CĐN&amp;TKVL: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 </t>
  </si>
  <si>
    <t>- Tái định cư: đủ điều kiện giao 01 nền tái định cư có thu tiền sử dụng đất theo khoản 5 Điều 111 Luật Đất đai năm 2024 và Điều 18, 19 Quyết định số 12/2025/QĐ - UBND ngày 30/9/2025 của UBND tỉnh An Giang</t>
  </si>
  <si>
    <t>Nhà cất tháng 8 năm 2022</t>
  </si>
  <si>
    <t>Nhà cất tháng 8 năm 2022, cất nhà hết đất</t>
  </si>
  <si>
    <t>- Đủ điều kiện bồi thường quyền sử dụng đất theo khoản 5 Điều 5 của Nghị định số 88/NĐ-CP ngày 15/7/2024 của Chính phủ và khoản 35 Điều 3 Luật Đất đai.</t>
  </si>
  <si>
    <t>- Tái định cư: Kiểm tra lại tình trạng ở</t>
  </si>
  <si>
    <t xml:space="preserve">Tỷ lệ thu hồi đất nông nghiệp là 100%. </t>
  </si>
  <si>
    <t>Hỗ trợ ổn định đời sống: Chưa xét</t>
  </si>
  <si>
    <t>- bồi thường chi phí di chuyển tài sản: chưa xét.</t>
  </si>
  <si>
    <t>- Hỗ trợ ổn định đời sống: Chưa xét</t>
  </si>
  <si>
    <t>- Bồi thường chi phí di chuyển tài sản: chưa xét.</t>
  </si>
  <si>
    <t>Nhà cất tháng 8 năm 2022 (cất nhà hết đất)</t>
  </si>
  <si>
    <t>Tỷ lệ thu hồi đất nông nghiệp là 100%., di chuyển chỗ ở</t>
  </si>
  <si>
    <t>Nhà cất tháng 2 năm 2022 (cất nhà hết đất)</t>
  </si>
  <si>
    <t>Nhà cất tháng 2 năm 2022, cất nhà hết đất</t>
  </si>
  <si>
    <t>Nhà cất tháng 12 năm 2021, cất nhà hết đất</t>
  </si>
  <si>
    <t>Nhà cất tháng 02 năm 2022 (cất nhà hết đất)</t>
  </si>
  <si>
    <t>Nhà cất tháng 03 năm 2022</t>
  </si>
  <si>
    <t>Nhà cất tháng 03 năm 2022 (cất nhà hết đất)</t>
  </si>
  <si>
    <t xml:space="preserve">- CĐN&amp;TKVL: đủ điều kiện xét hỗ trợ, đào tạo chuyển đổi nghề và tìm kiếm việc làm diện tịch 133,3m2 theo: Điều 109 Luật Đất đai năm 2024, khoản 1 Điều 22 Nghị định số 88/2024 ngày 15/7/2024 của Chính phủ và Điều 13 Quyết định số 12/2025/QĐ - UBND ngày 30/9/2025 của UBND tỉnh An Giang. </t>
  </si>
  <si>
    <t>- Tái định cư: không đủ điều kiện bố trí hoặc giao nền tái định cư theo Điều 111 Luật Đất đai năm 2024 và Điều 18, 19 Quyết định số 12/2025/QĐ - UBND ngày 30/9/2025 của UBND tỉnh An Giang</t>
  </si>
  <si>
    <t>Tỷ lệ thu hồi đất nông nghiệp là 100%, không di chuyển chỗ ở</t>
  </si>
  <si>
    <t xml:space="preserve">- CĐN&amp;TKVL: đủ điều kiện xét hỗ trợ, đào tạo chuyển đổi nghề và tìm kiếm việc làm diện tích 133,5m2 theo: Điều 109 Luật Đất đai năm 2024, khoản 1 Điều 22 Nghị định số 88/2024 ngày 15/7/2024 của Chính phủ và Điều 13 Quyết định số 12/2025/QĐ - UBND ngày 30/9/2025 của UBND tỉnh An Giang. </t>
  </si>
  <si>
    <t>- CĐN&amp;TKVL: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</si>
  <si>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 Tái định cư: Chờ công văn trả lời của địa phương nơi đăng ký thường trú.</t>
  </si>
  <si>
    <t>- bồi thường chi phí di chuyển tài sản: Chưa xét.</t>
  </si>
  <si>
    <t>Nhà cất tháng 08 năm 2022</t>
  </si>
  <si>
    <t>Nhà cất tháng 08 năm 2022 (cất nhà hết đất)</t>
  </si>
  <si>
    <t xml:space="preserve">- CĐN&amp;TKVL: đủ điều kiện xét hỗ trợ, đào tạo chuyển đổi nghề và tìm kiếm việc làm diện tích 134,9m2 theo: Điều 109 Luật Đất đai năm 2024, khoản 1 Điều 22 Nghị định số 88/2024 ngày 15/7/2024 của Chính phủ và Điều 13 Quyết định số 12/2025/QĐ - UBND ngày 30/9/2025 của UBND tỉnh An Giang. </t>
  </si>
  <si>
    <t xml:space="preserve">- CĐN&amp;TKVL: đủ điều kiện xét hỗ trợ, đào tạo chuyển đổi nghề và tìm kiếm việc làm diện tích 135,5m2 theo: Điều 109 Luật Đất đai năm 2024, khoản 2 Điều 22 Nghị định số 88/2024 ngày 15/7/2024 của Chính phủ và Điều 13 Quyết định số 12/2025/QĐ - UBND ngày 30/9/2025 của UBND tỉnh An Giang. </t>
  </si>
  <si>
    <t>- Tái định cư: Xác định tình trạng ở</t>
  </si>
  <si>
    <t>- Tái định cư: Xác định tình trạng ở và nhà ở nơi khác tại kp4</t>
  </si>
  <si>
    <t xml:space="preserve">- Đủ điều kiện bồi thường quyền sử dụng đất theo điểm a khoản 2 Điều 95 Luật Đất đai năm 2024 </t>
  </si>
  <si>
    <t>- Đủ điều kiện bồi thường quyền sử dụng đất theo khoản 5 Điều 5 của Nghị định số 88/NĐ-CP ngày 15/7/2024 của Chính phủ và khoản 35 Điều 3 Luật Đất đai năm 2024.</t>
  </si>
  <si>
    <t>Nhà và vật kiến trúc xây dựng tháng 12 năm 2021 (cất nhà hết đất)</t>
  </si>
  <si>
    <t>- CĐN&amp;TKVL: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</si>
  <si>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 xml:space="preserve">- Tái định cư: đủ điều kiện giao 01 nền tái định cư có thu tiền sử dụng đất theo khoản 5 Điều 111 Luật Đất đai năm 2024 và Điều 18, 19 Quyết định số 12/2025/QĐ - UBND ngày 30/9/2025 của UBND tỉnh An Giang </t>
  </si>
  <si>
    <t xml:space="preserve">Nhà và vật kiến trúc xây dựng tháng 4 năm 2025 (nhà xây dựng hết đất) </t>
  </si>
  <si>
    <t>Nhà và vật kiến trúc xây dựng tháng 3 năm 2025 (nhà xây dựng hết đất)</t>
  </si>
  <si>
    <t>- Đủ điều kiện bồi thường quyền sử dụng đất theo điểm a khoản 2 Điều 95 Luật Đất đai năm 2024.</t>
  </si>
  <si>
    <t>- CĐN&amp;TKVL: đủ điều kiện xét hỗ trợ đào tạo, chuyển đổi nghề và tìm kiếm việc làm với diện tích 1.170,7m2 theo Điều 109 Luật Đất đai năm 2024, khoản 2 Điều 22 Nghị định số 88/2024 ngày 15/7/2024 của Chính phủ và Điều 13 Quyết định số 12/2025/QĐ - UBND ngày 30/9/2025 của UBND tỉnh An Giang.</t>
  </si>
  <si>
    <t>Tỷ lệ mất đất 17%, không di chuyển chỗ ở</t>
  </si>
  <si>
    <t>- Tái định cư: Không đủ điều kiện bố trí hoặc giao nền tái định cư theo Điều 111 Luật Đất đai năm 2024 và Điều 18, 19 Quyết định số 12/QĐ-UBND ngày 30/9/2025 của UBND tỉnh An Giang</t>
  </si>
  <si>
    <r>
      <t>Đất đã được cấp Giấy chứng nhận cho ông Đặng Quốc Cường (nhận chuyển nhượng bằng giấy tay), diện tích 145,7m</t>
    </r>
    <r>
      <rPr>
        <vertAlign val="superscript"/>
        <sz val="14"/>
        <color rgb="FF000000"/>
        <rFont val="Times New Roman"/>
        <family val="1"/>
      </rPr>
      <t>2</t>
    </r>
    <r>
      <rPr>
        <sz val="14"/>
        <color rgb="FF000000"/>
        <rFont val="Times New Roman"/>
        <family val="1"/>
      </rPr>
      <t>.</t>
    </r>
  </si>
  <si>
    <t>- Không đủ điều kiện tách thửa theo Điều 6 Quyết định 28/2024/QĐ-UBND ngày 09/10/2024 của UBND tỉnh Kiên Giang nên không đủ điều kiện bồi thường</t>
  </si>
  <si>
    <t>- Không đủ điều kiện xem xét  hỗ trợ đào tạo chuyển đổi nghề và tìm kiếm việc làm  theo Điều 22 Nghị định số 88/2024/NĐ-CP ngày 15/07/2024 và Điều 13 Quyết định số 12/2025/QĐ-UBND ngày 30/09/2025</t>
  </si>
  <si>
    <t>- Không đủ điều kiện bố trí hoặc giao nền tái định cư theo Điều 111 Luật Đất đai năm 2024 và Điều 18, 19 Quyết định số 12/QĐ-UBND ngày 30/9/2025 của UBND tỉnh An Giang</t>
  </si>
  <si>
    <t>-CĐN&amp;TKVL: Chờ văn bản trả lời của địa phương nơi đăng ký thường trú</t>
  </si>
  <si>
    <t>Nhà và vật kiến trúc xây dựng năm 2012</t>
  </si>
  <si>
    <t xml:space="preserve">- Tái định cư: nhà cất không ở. Không đủ điều kiện bố trí hoặc giao nền tái định cư theo Điều 111 Luật Đất đai năm 2024 và Điều 18, 19 Quyết định số 12/2025/QĐ - UBND ngày 30/9/2025 của UBND tỉnh An Giang </t>
  </si>
  <si>
    <t>Hỗ trợ ổn định đòi sống: Chưa xét</t>
  </si>
  <si>
    <t>- không đủ điều kiện bồi thường chi phí di chuyển tài sản theo Điều 8 Quyết định số 12/2025/QĐ - UBND ngày 30/9/2025 của UBND tỉnh An Giang.</t>
  </si>
  <si>
    <t>Nhà và vật kiến trúc xây dựng tháng 6 năm 2025 (nhà xây dựng hết đất)</t>
  </si>
  <si>
    <t>Nhà và vật kiến trúc xây dựng tháng 3 năm 2019 (nhà xây dựng hết đất)</t>
  </si>
  <si>
    <t xml:space="preserve">- Tái định cư: Không ở trực tiếp trên đất, còn nhà ở nơi khác trên địa bàn An Thới. Không đủ điều kiện bố trí hoặc giao  nền tái định cư theo Điều 111 Luật Đất đai năm 2024 và Điều 18, 19 Quyết định số 12/2025/QĐ - UBND ngày 30/9/2025 của UBND tỉnh An Giang </t>
  </si>
  <si>
    <t>- CĐN&amp;TKVL: đủ điều kiện xét hỗ trợ đào tạo, chuyển đổi nghề và tìm kiếm việc làm theo Điều 109 Luật Đất đai năm 2024, khoản 2 Điều 22 Nghị định số 88/2024 ngày 15/7/2024 của Chính phủ và Điều 13 Quyết định số 12/2025/QĐ - UBND ngày 30/9/2025 của UBND tỉnh An Giang.</t>
  </si>
  <si>
    <t>- Tái định cư: không đủ điều kiện bố trí hoặc giao nền tái định theo Điều 111 Luật Đất đai năm 2024 và Điều 18, 19 Quyết định số 12/2025/QĐ - UBND ngày 30/9/2025 của UBND tỉnh An Giang</t>
  </si>
  <si>
    <t>Hộ ông Hải đã được xét tái định cư trong cùng dự án (ông Bùi Ngọc Nam đã được xét tái định cư chung hộ gia đình với ông Bùi Ngọc Hải)</t>
  </si>
  <si>
    <t>Nhà và vật kiến trúc xây dựng tháng 12 năm 2022 (nhà xây dựng hết đất)</t>
  </si>
  <si>
    <t>- Đủ điều kiện bồi thường quyền sử dụng đất theo khoản 2 Điều 95 Luật đất đai năm 2024.</t>
  </si>
  <si>
    <t>- CĐN&amp;TKVL: đủ điều kiện xét hỗ trợ đào tạo, chuyển đổi nghề và tìm kiếm việc làm diện tích 964,4m2  theo Điều 109 Luật Đất đai năm 2024, khoản 2 Điều 22 Nghị định số 88/2024 ngày 15/7/2024 của Chính phủ và Điều 13 Quyết định số 12/2025/QĐ - UBND ngày 30/9/2025 của UBND tỉnh An Giang.</t>
  </si>
  <si>
    <t>- Ổn định đời sống: chưa xét</t>
  </si>
  <si>
    <t>Vũ Thị Kim Hồng và Vũ Thị Hồng Hà</t>
  </si>
  <si>
    <t>Nhà xây dựng tháng 11 năm 2020</t>
  </si>
  <si>
    <t>Nhà xây dựng tháng 8 năm 2022 đến ngày 15/12/2022 cho lại con là bà Vũ Thị Kim Hồng. Nhà đang cho người khác thuê</t>
  </si>
  <si>
    <t xml:space="preserve">Nhà xây dựng tháng 11 năm 2020 đang ở trực tiếp trên đất. </t>
  </si>
  <si>
    <t>Nhà xây dựng tháng 12 năm 2013 nhà đang cho thuê</t>
  </si>
  <si>
    <t>Nhà xây dựng tháng 12 năm 2013 đang ở trực tiếp</t>
  </si>
  <si>
    <t>Nhà xây dựng tháng 3 năm 2019 đang ở trực tiếp trên đất</t>
  </si>
  <si>
    <t>- Đủ điều kiện bồi thường quyền sử dụng đất theo khoản 1 Điều 5 của Nghị định số 88/NĐ-CP ngày 15/7/2024 của Chính phủ và khoản 3 Điều 138 Luật Đất đai năm 2024</t>
  </si>
  <si>
    <t>- Ổn định đời sống: Đã xét cùng thửa trong cùng dự án</t>
  </si>
  <si>
    <t>- Diện tích 1.617,2m2: đủ điều kiện bồi thường quyền sử dụng đất theo khoản 2 Điều 95 Luật đất đai năm 2024</t>
  </si>
  <si>
    <t>- Diện tích 587,7m2: Đủ điều kiện bồi thường quyền sử dụng đất theo khoản 1 Điều 5 của Nghị định số 88/NĐ-CP ngày 15/7/2024 của Chính phủ và khoản 35 Điều 3 Luật Đất đai năm 2024</t>
  </si>
  <si>
    <t xml:space="preserve">- đủ điều kiện xét hỗ trợ, đào tạo chuyển đổi nghề và tìm kiếm việc làm diện tích 2.204,9m2 theo: Điều 109 Luật Đất đai năm 2024, khoản 1 Điều 22 Nghị định số 88/2024 ngày 15/7/2024 của Chính phủ và Điều 13 Quyết định số 12/2025/QĐ - UBND ngày 30/9/2025 của UBND tỉnh An Giang. </t>
  </si>
  <si>
    <t>- Tái định cư: Ông Nguyễn Văn Đô đã được xét tái định cư tại dự án Khu du lịch sinh thái Bãi Khem.</t>
  </si>
  <si>
    <t>Nhà xây dựng tháng 02 năm 2020</t>
  </si>
  <si>
    <t>Nhà xây dựng tháng 8 năm 2022</t>
  </si>
  <si>
    <t>- CĐN&amp;TKVL: đủ điều kiện xét hỗ trợ đào tạo, chuyển đổi nghề và tìm kiếm việc làm diện tích 384,8m2 theo Điều 109 Luật Đất đai năm 2024, Điều 22 Nghị định số 88/2024 ngày 15/7/2024 của Chính phủ và Điều 13 Quyết định số 12/2025/QĐ - UBND ngày 30/9/2025 của UBND tỉnh An Giang.</t>
  </si>
  <si>
    <t>- Tái định cư: đã xét tại thửa trong cùng dự án</t>
  </si>
  <si>
    <t>- ODDS: đã xét tại thửa trong cùng dự án</t>
  </si>
  <si>
    <t>- Đủ điều kiện bồi thường quyền sử dụng đất theo điểm a khoản 2 Điều 95 Luật Đất đai năm 2024</t>
  </si>
  <si>
    <t>- đủ điều kiện xét hỗ trợ đào tạo, chuyển đổi nghề và tìm kiếm việc làm với diện tích 538,1m2 theo Điều 109 Luật Đất đai năm 2024, khoản 2 Điều 22 Nghị định số 88/2024 ngày 15/7/2024 của Chính phủ và Điều 13 Quyết định số 12/2025/QĐ - UBND ngày 30/9/2025 của UBND tỉnh An Giang.</t>
  </si>
  <si>
    <t xml:space="preserve">- Tái định cư: Bà Trần Thị Liên đã được giao 01 nền tái định cư tại dự án Cáp Treo – Hòn Thơm. </t>
  </si>
  <si>
    <t>- ODDS: chưa xét</t>
  </si>
  <si>
    <t>Nhà xây tháng 12 năm 2018</t>
  </si>
  <si>
    <t>Nhà xây tháng 12 năm 2018, Không ở trực tiếp trên đất (cho thuê)</t>
  </si>
  <si>
    <t xml:space="preserve">Nhà xây tháng 12 năm 2018, </t>
  </si>
  <si>
    <t>Nhà cất tháng 11 năm 2020</t>
  </si>
  <si>
    <t>1pt 308</t>
  </si>
  <si>
    <t>Nhà xây tháng 12 năm 2020</t>
  </si>
  <si>
    <t>- CĐN&amp;TKVL: Chờ văn bản trả lời của địa phương nơi đăng ký thường trú</t>
  </si>
  <si>
    <t>Nhà cất năm 2018 do Hàng xây dựng sau đó sang lại cho ông Diệp sử dụng,</t>
  </si>
  <si>
    <t>- Tái định cư: còn chỗ ở nơi khác trên địa bàn đặc khu. Không đủ điều kiện bố trí hoặc giao nền tái định cư theo Điều 111 Luật Đất đai năm 2024 và Điều 18, 19 Quyết định số 12/QĐ-UBND ngày 30/9/2025 của UBND tỉnh An Giang</t>
  </si>
  <si>
    <t>- ODDS: Đã xét tại thửa đất số 42 tờ 79</t>
  </si>
  <si>
    <t>- Tái định cư: Còn chỗ ở tại khu phố 1 An Thới, đặc khu Phú Quốc. Không đủ điều kiện bố trí hoặc giao nền tái định cư theo Điều 111 Luật Đất đai năm 2024 và Điều 18, 19 Quyết định số 12/2025/QĐ - UBND ngày 30/9/2025 của UBND tỉnh An Giang</t>
  </si>
  <si>
    <t>- Tái định cư: nhà cất  không ở và đã được giao nền tái định cư tại dự án Tôm Sú Giống (BIM). Không đủ điều kiện bố trí hoặc giao nền tái định cư theo Điều 111 Luật Đất đai năm 2024 và Điều 18, 19 Quyết định số 12/2025/QĐ - UBND ngày 30/9/2025 của UBND tỉnh An Giang</t>
  </si>
  <si>
    <t>Tỷ lệ thu hồi đất nông nghiệp là 54%, không di chuyển chỗ ở</t>
  </si>
  <si>
    <t>Nhà cất tháng 12 năm 2021 (cất nhà hết đất)</t>
  </si>
  <si>
    <t>- Tái định cư: đủ điều kiện giao 01 nền tái định cư có thu tiền sử dụng đất theo khoản 5 Điều 111 Luật Đất đai năm 2024 và Điều 18, 19 Quyết định số 12/2025/QĐ - UBND ngày 30/9/2025 của UBND tỉnh An Giang.</t>
  </si>
  <si>
    <t>- Đủ điều kiện bồi thường theo khoản 1 Điều 5 Nghị định số 88/NĐ-CP.</t>
  </si>
  <si>
    <t>- CĐN&amp;TKVL: chưa xét do đang tranh chấp</t>
  </si>
  <si>
    <t>- ODDS: chưa xét do đang tranh chấp</t>
  </si>
  <si>
    <t>- CDN&amp;TKVL: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t>
  </si>
  <si>
    <t>Nhà và vật kiến trúc xây dựng tháng 12 năm 2017 (nhà xây dựng hết đất)</t>
  </si>
  <si>
    <t xml:space="preserve">- CĐN&amp;TKVL: Chưa xét: Đất đang tranh chấp </t>
  </si>
  <si>
    <t>- Tái định cư: không đủ điều kiện bố trí hoặc giao nền tái định cư theo Điều 111 Luật Đất đai năm 2024 và Điều 18, 19 Quyết định số 12/QĐ-UBND ngày 30/9/2025 của UBND tỉnh An Giang</t>
  </si>
  <si>
    <t xml:space="preserve">- ODDS: Chưa xét: Đất đang tranh chấp </t>
  </si>
  <si>
    <t>Căn cứ Biên bản số 107/BB-HĐ ngày 26/01/2026 của UBND đặc khu Phú Quốc:</t>
  </si>
  <si>
    <t>- Đủ điều kiện xét hỗ trợ đào tạo chuyển đổi nghề và tìm kiếm việc làm theo Điều 109 Luật Đất đai 2024, khoản 2 Điều 22 Nghị định số 88/2024n ngày 15/7/2024 của Chính phủ và Điều 13 Quyết định số 12/2025/QĐ - UBND ngày 30/9/2025 của UBND tỉnh An Giang</t>
  </si>
  <si>
    <t>Nhà và vật kiến trúc xây dựng  tháng 03/2019</t>
  </si>
  <si>
    <t>- Tái định cư: đủ điều kiện giao 01 nền tái định cư theo khoản 5 Điều 111 Luật Đất đai năm 2024 và Điều 18,19 Quyết định số 12/2025/QĐ - UBND ngày 30/9/2025 của UBND tỉnh An Giang.</t>
  </si>
  <si>
    <t xml:space="preserve">- Đủ điều kiện bồi thường quyền sử dụng đất theo điểm a khoản 2 Điều 95 Luật Đất đai năm 2024.  </t>
  </si>
  <si>
    <t>- Không đủ điều kiện xét hỗ trợ đào tạo, chuyển đổi nghề và tìm kiếm việc làm theo Điều 109 Luật Đất đai năm 2024, Điều 22 Nghị định số 88/2024 ngày 15/7/2024 của Chính phủ, Điều 13 Quyết định số 12/2025/QĐ - UBND ngày 30/9/2025 của UBND tỉnh An Giang.</t>
  </si>
  <si>
    <t>- Tái định cư: đủ điều kiện giao 01 nền tái định cư có thu tiền sử dụng đất theo khoản 4 Điều 111 Luật Đất đai năm 2024 và Điều 18,19 Quyết định số 12/2025/QĐ - UBND ngày 30/9/2025 của UBND tỉnh An Giang.</t>
  </si>
  <si>
    <t>Tỷ lệ thu hồi đất nông nghiệp là 97,92%, di chuyển chỗ ở</t>
  </si>
  <si>
    <t>Nhà và vật kiến trúc xây dựng  tháng 12/2013</t>
  </si>
  <si>
    <t>- đủ điều kiện xét hỗ trợ đào tạo, chuyển đổi nghề và tìm kiếm việc làm với diện tích 96,6m2 theo Điều 109 Luật Đất đai năm 2024, khoản 2 Điều 22 Nghị định số 88/2024 ngày 15/7/2024 của Chính phủ, Điều 13 Quyết định số 12/2025/QĐ - UBND ngày 30/9/2025 của UBND tỉnh An Giang.</t>
  </si>
  <si>
    <t>- Tái định cư: Chưa xét</t>
  </si>
  <si>
    <t>Nhà và vật kiến trúc xây dựng  tháng 11 năm 2020</t>
  </si>
  <si>
    <t>Bồi thường chi phí di chuyển tài sản: Chưa xét</t>
  </si>
  <si>
    <t>- Đủ điều kiện xét hỗ trợ đào tạo, chuyển đổi nghề và tìm kiếm việc làm với diện tích 648,1m2 theo Điều 109 Luật Đất đai năm 2024, khoản 2 Điều 22 Nghị định số 88/2024 ngày 15/7/2024 của Chính phủ, Điều 13 Quyết định số 12/2025/QĐ - UBND ngày 30/9/2025 của UBND tỉnh An Giang.</t>
  </si>
  <si>
    <t>- Tái định cư: đủ điều kiện giao 01 nền tái định cư có thu tiền sử dụng đất theo khoản 5 Điều 111 Luật Đất đai và Điều 18, 19 Quyết định số 12/QĐ-UBND ngày 30/9/2025 của UBND tỉnh An Giang</t>
  </si>
  <si>
    <t>Nhà và vật kiến trúc xây dựng tháng 11 năm 2020</t>
  </si>
  <si>
    <t>Tỷ lệ thu hồi đất nông nghiệp là 92,64%, di chuyển chỗ ở</t>
  </si>
  <si>
    <t>- Đủ điều kiện bồi thường quyền sử dụng đất theo khoản 1  Điều 5 Nghị định số 88/NĐ-CP ngày 15/7/2024 của Chính phủ và khoản 35 Điều 3 Luật Đất đai năm 2024.</t>
  </si>
  <si>
    <t>- Tái định cư: Đã xét tái định cư trong cùng dự án.</t>
  </si>
  <si>
    <t xml:space="preserve">Tỷ lệ thu hồi đất nông nghiệp là 92,64%. </t>
  </si>
  <si>
    <t>- Diện tích: 537,m2: Đủ điều kiện bồi thường quyền sử dụng đất theo khoản 1  Điều 5 Nghị định số 88/NĐ-CP ngày 15/7/2024 của Chính phủ và khoản 35 Điều 3 Luật Đất đai năm 2024.</t>
  </si>
  <si>
    <t>- Diện tích 6,3m2: Đủ điều kiện bồi thường quyền sử dụng đất theo khoản 1  Điều 5 Nghị định số 88/NĐ-CP ngày 15/7/2024 của Chính phủ và khoản 35 Điều 3 Luật Đất đai năm 2024.</t>
  </si>
  <si>
    <t>- Đủ điều kiện xét hỗ trợ đào tạo, chuyển đổi nghề và tìm kiếm việc làm với diện tích 543,9m2 theo Điều 109 Luật Đất đai năm 2024, khoản 2 Điều 22 Nghị định số 88/2024 ngày 15/7/2024 của Chính phủ, Điều 13 Quyết định số 12/2025/QĐ - UBND ngày 30/9/2025 của UBND tỉnh An Giang.</t>
  </si>
  <si>
    <t>Hỗ trợ ổn định đời sống và bồi thường chi phí di chuyển đã được xét cùng thửa đất trong cùng dự án.</t>
  </si>
  <si>
    <t>Nhà và vật kiến trúc xây dựng  tháng 12 năm 2021</t>
  </si>
  <si>
    <t>- Đủ điều kiện bồi thường quyền sử dụng đất theo điểm a khoản 2 Điều 95 Luật Đất đai năm 2024 và Điều 6 Quyết định số 28/QĐ-UBND ngày 10/9/2024 của UBND tỉnh Kiên Giang</t>
  </si>
  <si>
    <t>- Đủ điều kiện xét hỗ trợ đào tạo, chuyển đổi nghề và tìm kiếm việc làm với diện tích 872.5m2 theo Điều 109 Luật Đất đai năm 2024, khoản 2 Điều 22 Nghị định số 88/2024 ngày 15/7/2024 của Chính phủ và Điều 13 Quyết định số 12/2025/QĐ- UBND ngày 30/9/2025 của UBND tỉnh An Giang.</t>
  </si>
  <si>
    <t>- Tái định cư: đủ điều kiện giao 01 nền tái định cư có thu tiền sử dụng đất theo khoản 5 Điều 111 Luật Đất đai năm 2024 và Điều 18,19 Quyết định số 12/2025/QĐ - UBND ngày 30/9/2025 của UBND tỉnh An Giang.</t>
  </si>
  <si>
    <t>Tỷ lệ thu hồi đất nông nghiệp l00%, di chuyển chỗ ở</t>
  </si>
  <si>
    <t>Nhà và vật kiến trúc xây dựng tháng 01 năm 2016</t>
  </si>
  <si>
    <t>- CĐN&amp;TKVL: chưa xét</t>
  </si>
  <si>
    <t>- TĐC: chưa xét</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</si>
  <si>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UBND ngày 30/9/2025 của UBND tỉnh An Giang.</t>
  </si>
  <si>
    <t>- Tái định cư: Bà Nhung đã được xét 01 nền tái định cư tại dự án Khu du lịch sinh thái Bãi Khem.</t>
  </si>
  <si>
    <t>Tỷ lệ thu hồi đất nông nghiệp l00%, không di chuyển chỗ ở</t>
  </si>
  <si>
    <t>- Không đủ điều kiện xét hỗ trợ đào tạo, chuyển đổi nghề và tìm kiếm việc làm theo Điều 109 Luật Đất đai năm 2024, Điều 22 Nghị định số 88/2024 ngày 15/7/2024 của Chính phủ và Điều 13 Quyết định số 12/2025/QĐ- UBND ngày 30/9/2025 của UBND tỉnh An Giang.</t>
  </si>
  <si>
    <r>
      <rPr>
        <b/>
        <sz val="14"/>
        <color theme="1"/>
        <rFont val="Times New Roman"/>
        <family val="1"/>
      </rPr>
      <t>*Diện tích 110,4m2:</t>
    </r>
    <r>
      <rPr>
        <sz val="14"/>
        <color theme="1"/>
        <rFont val="Times New Roman"/>
        <family val="1"/>
      </rPr>
      <t xml:space="preserve"> Đủ điều kiện bồi thường quyền sử dụng đất theo khoản 1  Điều 5 Nghị định số 88/NĐ-CP ngày 15/7/2024 của Chính phủ và khoản 35 Điều 3 Luật Đất đai năm 2024.</t>
    </r>
  </si>
  <si>
    <r>
      <rPr>
        <b/>
        <sz val="14"/>
        <color theme="1"/>
        <rFont val="Times New Roman"/>
        <family val="1"/>
      </rPr>
      <t xml:space="preserve">*Diện tích 21,9 m2: </t>
    </r>
    <r>
      <rPr>
        <sz val="14"/>
        <color theme="1"/>
        <rFont val="Times New Roman"/>
        <family val="1"/>
      </rPr>
      <t>Đủ điều kiện bồi thường quyền sử dụng đất theo khoản 1  Điều 5 Nghị định số 88/NĐ-CP ngày 15/7/2024 của Chính phủ và khoản 35 Điều 3 Luật Đất đai năm 2024.</t>
    </r>
  </si>
  <si>
    <t>- Đủ điều kiện bồi thường quyền sử dụng đất theo khoản 5  Điều 5 Nghị định số 88/NĐ-CP ngày 15/7/2024 của Chính phủ và khoản 35 Điều 3 Luật Đất đai năm 2024.</t>
  </si>
  <si>
    <t>Nhà và vật kiến trúc xây dựng tháng 12 năm 2020 (cất nhà hết đất)</t>
  </si>
  <si>
    <t>- không đủ điều kiện xét hỗ trợ đào tạo, chuyển đổi nghề và tìm kiếm việc làm với diện tích 85,0m2 theo Điều 109 Luật Đất đai năm 2024, khoản 2 Điều 22 Nghị định số 88/2024 ngày 15/7/2024 của Chính phủ và Điều 13 Quyết định số 12/2025/QĐ- UBND ngày 30/9/2025 của UBND tỉnh An Giang.</t>
  </si>
  <si>
    <t>- Tái định cư: Xác minh lại tình trạng ở</t>
  </si>
  <si>
    <t>- Tái định cư: Xác minh lại tình trạng ở.</t>
  </si>
  <si>
    <t>Tỷ lệ thu hồi đất nông nghiệp 12,68%, không di chuyển chỗ ở</t>
  </si>
  <si>
    <t>- Đủ điều kiện bồi thường quyền sử dụng đất theo khoản 5 Điều 5 của Nghị định số 88/NĐ-CP ngày 15/7/2024 của Chính phủ và khoản 35 Điều 3 Luật Đất đai năm 2024</t>
  </si>
  <si>
    <t xml:space="preserve">- Không đủ điều kiện xét hỗ trợ, đào tạo chuyển đổi nghề và tìm kiếm việc làm theo: Điều 109 Luật Đất đai năm 2024, Điều 22 Nghị định số 88/2024 ngày 15/7/2024 của Chính phủ và Điều 13 Quyết định số 12/2025/QĐ - UBND ngày 30/9/2025 của UBND tỉnh An Giang. </t>
  </si>
  <si>
    <t>- Tái định cư: Kiểm tra đã xét dự án Cảng An Thới chưa</t>
  </si>
  <si>
    <t>- bồi thường chi phí di chuyển tài sản: Chưa xét</t>
  </si>
  <si>
    <t>91 Total</t>
  </si>
  <si>
    <t>90 Total</t>
  </si>
  <si>
    <t>89 Total</t>
  </si>
  <si>
    <t>88 Total</t>
  </si>
  <si>
    <t>87 Total</t>
  </si>
  <si>
    <t>86 Total</t>
  </si>
  <si>
    <t>85 Total</t>
  </si>
  <si>
    <t>84 Total</t>
  </si>
  <si>
    <t>83 Total</t>
  </si>
  <si>
    <t>82 Total</t>
  </si>
  <si>
    <t>81 Total</t>
  </si>
  <si>
    <t>80 Total</t>
  </si>
  <si>
    <t>79 Total</t>
  </si>
  <si>
    <t>78 Total</t>
  </si>
  <si>
    <t>77 Total</t>
  </si>
  <si>
    <t>76 Total</t>
  </si>
  <si>
    <t>75 Total</t>
  </si>
  <si>
    <t>74 Total</t>
  </si>
  <si>
    <t>73 Total</t>
  </si>
  <si>
    <t>72 Total</t>
  </si>
  <si>
    <t>71 Total</t>
  </si>
  <si>
    <t>70 Total</t>
  </si>
  <si>
    <t>69 Total</t>
  </si>
  <si>
    <t>68 Total</t>
  </si>
  <si>
    <t>67 Total</t>
  </si>
  <si>
    <t>66 Total</t>
  </si>
  <si>
    <t>65 Total</t>
  </si>
  <si>
    <t>64 Total</t>
  </si>
  <si>
    <t>63 Total</t>
  </si>
  <si>
    <t>62 Total</t>
  </si>
  <si>
    <t>61 Total</t>
  </si>
  <si>
    <t>60 Total</t>
  </si>
  <si>
    <t>59 Total</t>
  </si>
  <si>
    <t>58 Total</t>
  </si>
  <si>
    <t>57 Total</t>
  </si>
  <si>
    <t>56 Total</t>
  </si>
  <si>
    <t>55 Total</t>
  </si>
  <si>
    <t>54 Total</t>
  </si>
  <si>
    <t>53 Total</t>
  </si>
  <si>
    <t>52 Total</t>
  </si>
  <si>
    <t>51 Total</t>
  </si>
  <si>
    <t>50 Total</t>
  </si>
  <si>
    <t>49 Total</t>
  </si>
  <si>
    <t>48 Total</t>
  </si>
  <si>
    <t>47 Total</t>
  </si>
  <si>
    <t>46 Total</t>
  </si>
  <si>
    <t>45 Total</t>
  </si>
  <si>
    <t>44 Total</t>
  </si>
  <si>
    <t>43 Total</t>
  </si>
  <si>
    <t>42 Total</t>
  </si>
  <si>
    <t>41 Total</t>
  </si>
  <si>
    <t>40 Total</t>
  </si>
  <si>
    <t>39 Total</t>
  </si>
  <si>
    <t>38 Total</t>
  </si>
  <si>
    <t>37 Total</t>
  </si>
  <si>
    <t>36 Total</t>
  </si>
  <si>
    <t>35 Total</t>
  </si>
  <si>
    <t>34 Total</t>
  </si>
  <si>
    <t>33 Total</t>
  </si>
  <si>
    <t>32 Total</t>
  </si>
  <si>
    <t>31 Total</t>
  </si>
  <si>
    <t>30 Total</t>
  </si>
  <si>
    <t>29 Total</t>
  </si>
  <si>
    <t>28 Total</t>
  </si>
  <si>
    <t>27 Total</t>
  </si>
  <si>
    <t>26 Total</t>
  </si>
  <si>
    <t>25 Total</t>
  </si>
  <si>
    <t>24 Total</t>
  </si>
  <si>
    <t>23 Total</t>
  </si>
  <si>
    <t>22 Total</t>
  </si>
  <si>
    <t>21 Total</t>
  </si>
  <si>
    <t>20 Total</t>
  </si>
  <si>
    <t>19 Total</t>
  </si>
  <si>
    <t>18 Total</t>
  </si>
  <si>
    <t>17 Total</t>
  </si>
  <si>
    <t>16 Total</t>
  </si>
  <si>
    <t>15 Total</t>
  </si>
  <si>
    <t>14 Total</t>
  </si>
  <si>
    <t>13 Total</t>
  </si>
  <si>
    <t>12 Total</t>
  </si>
  <si>
    <t>11 Total</t>
  </si>
  <si>
    <t>10 Total</t>
  </si>
  <si>
    <t>9 Total</t>
  </si>
  <si>
    <t>8 Total</t>
  </si>
  <si>
    <t>7 Total</t>
  </si>
  <si>
    <t>6 Total</t>
  </si>
  <si>
    <t>5 Total</t>
  </si>
  <si>
    <t>4 Total</t>
  </si>
  <si>
    <t>3 Total</t>
  </si>
  <si>
    <t>2 Total</t>
  </si>
  <si>
    <t>1 Total</t>
  </si>
  <si>
    <t>Chùm ngây E</t>
  </si>
  <si>
    <t>Căn cứ pháp lý được áp dụng</t>
  </si>
  <si>
    <t>TỔNG CỘNG:</t>
  </si>
  <si>
    <t>c</t>
  </si>
  <si>
    <t>t</t>
  </si>
  <si>
    <t>2.263.077 giá dự toán x 90% = 2.036.769 đồng/m3</t>
  </si>
  <si>
    <t>3.005.132 giá dự toán x 90% = 2.704.619 đồng/m3</t>
  </si>
  <si>
    <t>971.009 giá dự toán x 90% = 873.908 đồng/m2</t>
  </si>
  <si>
    <t>2.155.112 giá dự toán x 90% = 1.939.601 đồng/m3</t>
  </si>
  <si>
    <t>298.594 giá dự toán x 90% = 268.735 đồng/m2</t>
  </si>
  <si>
    <t>417.877 giá dự toán x 90% = 376.089 đồng/m2</t>
  </si>
  <si>
    <t>928.634 giá dự toán x 90% = 835.771 đồng/cái</t>
  </si>
  <si>
    <t>3.022.153 giá dự toán x 90% = 2.719.938 đồng/m2</t>
  </si>
  <si>
    <t>153.826 giá dự toán x 90% = 138.443 đồng/m2</t>
  </si>
  <si>
    <t>4.674.197 giá dự toán x 90% = 4.206.777 đồng/m2</t>
  </si>
  <si>
    <t>- Bồi thường di dời 7.4</t>
  </si>
  <si>
    <t>- Hỗ trợ đào tào CĐN và TKVL 7.5</t>
  </si>
  <si>
    <t>- Hỗ trợ ODDS 7.6</t>
  </si>
  <si>
    <t>- Hỗ trợ vật kiến trúc 7.3</t>
  </si>
  <si>
    <t>BẢNG TỔNG HỢP KINH PHÍ BỒI THƯỜNG, HỖ TRỢ VÀ TÁI ĐỊNH CƯ CỦA HỘ DÂN TẠI DỰ ÁN KHU TÁI ĐỊNH CƯ AN THỚI</t>
  </si>
  <si>
    <t>(Kèm theo phương án số              /PA-BBT ngày … tháng ….. năm 2026  của Ban Bồi thường hỗ trợ và tái định cư )</t>
  </si>
  <si>
    <t>1pt 668</t>
  </si>
  <si>
    <t>1988 - 0661 8800 1684</t>
  </si>
  <si>
    <t>1pt 68 (nay là thửa 341)</t>
  </si>
  <si>
    <r>
      <t xml:space="preserve">Trước năm 2001 là đất chưa ai khai phá sử dụng, năm 2001 bà Nguyễn Thị Đầy vào khai khẩn sử dụng và mục đích sử dụng vào mục đích trồng cây hoa màu và các loại cây ăn trái lâu năm. Năm 2006 vị trí thửa đất được kê khai đo đạc bản đồ địa chính và ghi nhận sổ mục kê đất đai ngày </t>
    </r>
    <r>
      <rPr>
        <sz val="13.5"/>
        <color rgb="FF000000"/>
        <rFont val="Times New Roman"/>
        <family val="1"/>
      </rPr>
      <t>ngày 20/9/2011 ghi tên bà Nguyễn Thị Đầy, thuộc thửa đất số 5, tờ bản đồ số 7, diện tích 1162,9m</t>
    </r>
    <r>
      <rPr>
        <vertAlign val="superscript"/>
        <sz val="13.5"/>
        <color rgb="FF000000"/>
        <rFont val="Times New Roman"/>
        <family val="1"/>
      </rPr>
      <t>2</t>
    </r>
    <r>
      <rPr>
        <sz val="13.5"/>
        <color rgb="FF000000"/>
        <rFont val="Times New Roman"/>
        <family val="1"/>
      </rPr>
      <t>. Nhưng trước đó vào năm 2003, bà nguyễn Thị Đầy, cùng chồng là ông Nguyễn Văn Dũng đã tách ra một phần diện tích đất chuyển nhượng cho ông Trương Thanh Bình sử dụng. Đến n</t>
    </r>
    <r>
      <rPr>
        <sz val="13.5"/>
        <color theme="1"/>
        <rFont val="Times New Roman"/>
        <family val="1"/>
      </rPr>
      <t>gày 27/5/2014</t>
    </r>
    <r>
      <rPr>
        <sz val="13.5"/>
        <color rgb="FF000000"/>
        <rFont val="Times New Roman"/>
        <family val="1"/>
      </rPr>
      <t xml:space="preserve"> ông Trương Thanh Bình chuyển nhượng lại bằng giấy tay cho bà Nguyễn Thị Nhung quản lý sử dụng cho đến khi quy hoạch dự án</t>
    </r>
  </si>
  <si>
    <r>
      <rPr>
        <b/>
        <sz val="14"/>
        <color theme="1"/>
        <rFont val="Times New Roman"/>
        <family val="1"/>
      </rPr>
      <t xml:space="preserve">- </t>
    </r>
    <r>
      <rPr>
        <sz val="14"/>
        <color theme="1"/>
        <rFont val="Times New Roman"/>
        <family val="1"/>
      </rPr>
      <t>Đủ điều kiện bồi thường quyền sử dụng đất theo khoản 1  Điều 5 Nghị định số 88/NĐ-CP ngày 15/7/2024 của Chính phủ và khoản 35 Điều 3 Luật Đất đai năm 2024.</t>
    </r>
  </si>
  <si>
    <t>tách làm 2 spa</t>
  </si>
  <si>
    <t>bỏ TĐC</t>
  </si>
  <si>
    <t>CĐN xin ý kiến hội đồng</t>
  </si>
  <si>
    <t>1968 - 0241 6800 4303</t>
  </si>
  <si>
    <t>thôn Đông, Cảnh Thuỵ, Yên Dũng, Bắc Giang</t>
  </si>
  <si>
    <t>chồng: Nguyễn Văn Nấm</t>
  </si>
  <si>
    <t>La phong 60x60 x 90%</t>
  </si>
  <si>
    <t>Hàng rào khung sắt, trụ bê tông, móng bê tông xây tường gạch block x 90%</t>
  </si>
  <si>
    <t>Hàng rào khung sắt, trụ bê tông, móng bê tông, xây tường gạch block x 90%</t>
  </si>
  <si>
    <t>Đà bê tông cốt thép (hàng rào) x 90%</t>
  </si>
  <si>
    <t>Tường xây gạch 10 không tô HR.18 x 90%</t>
  </si>
  <si>
    <t>Nguồn gốc đất diện tích 300,4m2: Trước năm 1986 là đất chưa ai sử dụng, đến năm 1986 ông Trần Thế Sơn cùng vợ là bà Ngô Thị Toại vào khai phá sử dụng vào mục đích trồng cây hoa màu và cây lâu năm như Dừa, tre, xoài…</t>
  </si>
  <si>
    <t>Căn cứ Biên bản số 740/BB-UBND ngày 26/12/2025 của UBND đặc khu Phú Quốc về việc xác định nguồn gốc đất và các chính sách:</t>
  </si>
  <si>
    <t xml:space="preserve">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t>
  </si>
  <si>
    <t xml:space="preserve">Bà Toại tiếp tục quản lý và sử dụng đến ngày 09 tháng 11 năm 2007 cắt một phần diện tích đất bán lại bằng giấy tay cho ông Nguyễn Tiến Thắng sử dụng đến ngày 09/8/2018 tách một phần diện tích chuyển nhượng lại bằng giấy tay cho bà Vũ Thị Ngân và ông Nguyễn Văn Nấm sử dụng ổn định đến nay. </t>
  </si>
  <si>
    <t>- CĐN&amp;TKVVL: đang xét</t>
  </si>
  <si>
    <t>Diện tích 300,4m² nằm trong diện tích 18.514,6m2 đã được Sở Tài nguyên và Môi trường ký duyệt hồ sơ địa chính ngày 20/9/2011. Qua kiểm tra hiện trạng thực tế diện tích 300,4m² ranh giới sử dụng ổn định không ai tranh chấp, không nằm trong thu hồi sau thanh tra, không vi phạm pháp luật về đất đai.</t>
  </si>
  <si>
    <t>- Tái định cư:đang xét</t>
  </si>
  <si>
    <t>Nhà và vật kiến trúc xây dựng tháng 8 năm 2022</t>
  </si>
  <si>
    <t>Tỷ lệ mất đất 100%</t>
  </si>
  <si>
    <t>Nguyễn Xuân Mừng</t>
  </si>
  <si>
    <t>1979 - 0340 7900 9894</t>
  </si>
  <si>
    <t>Tây Thượng Liệt, Đông Tân, Đông Hưng, Thái Bình</t>
  </si>
  <si>
    <t>Tường 10 không tô HR.18 x 90%</t>
  </si>
  <si>
    <t>Hàng rào khung sắt, móng bê tông, trụ bê tông x 90%</t>
  </si>
  <si>
    <t>Ao cá</t>
  </si>
  <si>
    <t xml:space="preserve">Bà Toại tiếp tục quản lý và sử dụng đến ngày 09 tháng 11 năm 2007 cắt một phần diện tích đất bán lại bằng giấy tay cho ông Nguyễn Tiến Thắng sử dụng đến ngày 09/8/2018 tách một phần diện tích 331,0m2 chuyển nhượng lại bằng giấy tay cho ông Nguyễn Xuân Mừng sử dụng ổn định đến nay. </t>
  </si>
  <si>
    <t>Diện tích 331,0m² nằm trong diện tích 18.514,6m2 đã được Sở Tài nguyên và Môi trường ký duyệt hồ sơ địa chính ngày 20/9/2011. Qua kiểm tra hiện trạng thực tế diện tích 331,0m² ranh giới sử dụng ổn định không ai tranh chấp, không nằm trong thu hồi sau thanh tra, không vi phạm pháp luật về đất đai.</t>
  </si>
  <si>
    <t>- Tái định cư: Đủ điều kiện giao 01 nền tái định cư có thu tiền sử dụng đất theo khoản 5 Điều 111 Luật Đất đai năm 2024 và Điều 18,19 Quyết định số 12/2025/QĐ - UBND ngày 30/9/2025 của UBND tỉnh An Giang.</t>
  </si>
  <si>
    <t>Tỷ lệ mất đất 100%, di chuyển chỗ ở</t>
  </si>
  <si>
    <t>Nguyễn Thị Hiên</t>
  </si>
  <si>
    <t>1982 - 0341 8201 6397</t>
  </si>
  <si>
    <t>chồng: Vũ Văn Chính</t>
  </si>
  <si>
    <t>Trụ xây gạch x 90%</t>
  </si>
  <si>
    <t>La phong nhựa 60x60 x 90%</t>
  </si>
  <si>
    <t>xây bê tông</t>
  </si>
  <si>
    <t>Căn cứ Biên bản số 37/BB-UBND ngày 11/01/2026 của UBND đặc khu Phú Quốc về việc xác định nguồn gốc đất và các chính sách:</t>
  </si>
  <si>
    <t xml:space="preserve">Bà Toại tiếp tục quản lý và sử dụng đến ngày 09 tháng 11 năm 2007 tách một phần diện tích đất chuyển nhượng lại bằng giấy tay cho ông Nguyễn Tiến Thắng sử dụng đến ngày 19/8/2018 tách một phần diện tích chuyển nhượng lại bằng giấy tay cho ông Nguyễn Thị Hiên sử dụng ổn định đến nay. </t>
  </si>
  <si>
    <t xml:space="preserve">- Đủ điều kiện xét hỗ trợ, đào tạo chuyển đổi nghề và tìm kiếm việc làm diện tích 226,4m2 theo: Điều 109 Luật Đất đai năm 2024, khoản 2 Điều 22 Nghị định số 88/2024 ngày 15/7/2024 của Chính phủ và Điều 13 Quyết định số 12/2025/QĐ - UBND ngày 30/9/2025 của UBND tỉnh An Giang. </t>
  </si>
  <si>
    <t>Diện tích 226,4m² nằm trong diện tích 18.514,6m2 đã được Sở Tài nguyên và Môi trường ký duyệt hồ sơ địa chính ngày 20/9/2011. Qua kiểm tra hiện trạng thực tế diện tích 393,0m² ranh giới sử dụng ổn định không ai tranh chấp, không nằm trong thu hồi sau thanh tra, không vi phạm pháp luật về đất đai.</t>
  </si>
  <si>
    <t>Nguyễn Tiến Hoàng</t>
  </si>
  <si>
    <t>1998 - 0340 9801 6349</t>
  </si>
  <si>
    <t>Nhàu D</t>
  </si>
  <si>
    <t>WC.01 (xí bệt) x 90%</t>
  </si>
  <si>
    <t xml:space="preserve">Bà Toại tiếp tục quản lý và sử dụng đến ngày 09 tháng 11 năm 2007 tách một phần diện tích đất chuyển nhượng lại bằng giấy tay cho ông Nguyễn Tiến Thắng sử dụng đến ngày 19/8/2018 tách một phần diện tích chuyển nhượng lại bằng giấy tay cho ông Nguyễn Tiến Hoàng sử dụng ổn định đến nay. </t>
  </si>
  <si>
    <t xml:space="preserve">- Đủ điều kiện xét hỗ trợ, đào tạo chuyển đổi nghề và tìm kiếm việc làm diện tích 475,6m2 theo: Điều 109 Luật Đất đai năm 2024, khoản 2 Điều 22 Nghị định số 88/2024 ngày 15/7/2024 của Chính phủ và Điều 13 Quyết định số 12/2025/QĐ - UBND ngày 30/9/2025 của UBND tỉnh An Giang. </t>
  </si>
  <si>
    <t>Diện tích 475,6m² nằm trong diện tích 18.514,6m2 đã được Sở Tài nguyên và Môi trường ký duyệt hồ sơ địa chính ngày 20/9/2011. Qua kiểm tra hiện trạng thực tế diện tích 475,6m² ranh giới sử dụng ổn định không ai tranh chấp, không nằm trong thu hồi sau thanh tra, không vi phạm pháp luật về đất đai.</t>
  </si>
  <si>
    <t>- Tái định cư: đang xét</t>
  </si>
  <si>
    <t>Nhà và vật kiến trúc xây dựng tháng 12 năm 2020</t>
  </si>
  <si>
    <t>Nguyễn Tiến Hiền</t>
  </si>
  <si>
    <t>1948 - 0340 4800 6352</t>
  </si>
  <si>
    <t>Tường xây 10 tô 1 mặt x 90%</t>
  </si>
  <si>
    <t>Giếng khoan không tay bơm (không sử dụng)</t>
  </si>
  <si>
    <t xml:space="preserve">Bà Toại tiếp tục quản lý và sử dụng đến ngày 09 tháng 11 năm 2007 tách một phần diện tích đất chuyển nhượng lại bằng giấy tay cho ông Nguyễn Tiến Thắng sử dụng đến ngày 19/8/2018 tách một phần diện tích chuyển nhượng lại bằng giấy tay cho ông Nguyễn Tiến Hiền sử dụng ổn định đến nay. </t>
  </si>
  <si>
    <t xml:space="preserve">- Đủ điều kiện xét hỗ trợ, đào tạo chuyển đổi nghề và tìm kiếm việc làm diện tích 393,0m2 theo: Điều 109 Luật Đất đai năm 2024, khoản 1 Điều 22 Nghị định số 88/2024 ngày 15/7/2024 của Chính phủ và Điều 13 Quyết định số 12/2025/QĐ - UBND ngày 30/9/2025 của UBND tỉnh An Giang. </t>
  </si>
  <si>
    <t>Diện tích 393,0m² nằm trong diện tích 18.514,6m2 đã được Sở Tài nguyên và Môi trường ký duyệt hồ sơ địa chính ngày 20/9/2011. Qua kiểm tra hiện trạng thực tế diện tích 393,0m² ranh giới sử dụng ổn định không ai tranh chấp, không nằm trong thu hồi sau thanh tra, không vi phạm pháp luật về đất đai.</t>
  </si>
  <si>
    <t>Vũ Thị Ngân</t>
  </si>
  <si>
    <t>Tràm bông vàng Đ</t>
  </si>
  <si>
    <t>Tràm bông vàng G</t>
  </si>
  <si>
    <t>Tràm bông vàng D</t>
  </si>
  <si>
    <t>Tràm bông vàng E</t>
  </si>
  <si>
    <t>97 Total</t>
  </si>
  <si>
    <t>96 Total</t>
  </si>
  <si>
    <t>95 Total</t>
  </si>
  <si>
    <t>94 Total</t>
  </si>
  <si>
    <t>93 Total</t>
  </si>
  <si>
    <t>92 Total</t>
  </si>
  <si>
    <t>Nguyễn Thị Thu Hoàng, Nguyễn Quốc Tuấn và Đặng Ngọc Tràng (hiện nay đang tranh chấp quyền sử dụng đất)</t>
  </si>
  <si>
    <t>Đặng Ngọc Tràng</t>
  </si>
  <si>
    <t>1962 - 0910 6200 9137</t>
  </si>
  <si>
    <t>vợ: Nguyễn Thị Thu Hoàng</t>
  </si>
  <si>
    <t>Trần Văn Phi</t>
  </si>
  <si>
    <t>Trần Văn Phi và Nguyễn Thị Long, Ngô Thị Trà My, Ngô Hùng Anh và Nguyễn Thị Nhung (hiện nay đang tranh chấp quyền sử dụng đất)</t>
  </si>
  <si>
    <t>Ngô Hùng Anh, Nguyễn Thị Hà và Nguyễn Lương Khuyên (hiện nay đang tranh chấp quyền sử dụng đất)</t>
  </si>
  <si>
    <r>
      <t>Nguồn gốc đất diện tích 109,7m</t>
    </r>
    <r>
      <rPr>
        <b/>
        <vertAlign val="superscript"/>
        <sz val="13"/>
        <color rgb="FF000000"/>
        <rFont val="Times New Roman"/>
        <family val="1"/>
      </rPr>
      <t>2</t>
    </r>
    <r>
      <rPr>
        <b/>
        <sz val="13"/>
        <color rgb="FF000000"/>
        <rFont val="Times New Roman"/>
        <family val="1"/>
      </rPr>
      <t xml:space="preserve"> gồm 2 phần diện tích: </t>
    </r>
  </si>
  <si>
    <r>
      <t>Nguồn gốc đất diện tích 94,4m</t>
    </r>
    <r>
      <rPr>
        <b/>
        <vertAlign val="superscript"/>
        <sz val="13"/>
        <color rgb="FF000000"/>
        <rFont val="Times New Roman"/>
        <family val="1"/>
      </rPr>
      <t>2</t>
    </r>
    <r>
      <rPr>
        <b/>
        <sz val="13"/>
        <color rgb="FF000000"/>
        <rFont val="Times New Roman"/>
        <family val="1"/>
      </rPr>
      <t xml:space="preserve">: </t>
    </r>
  </si>
  <si>
    <r>
      <t>Năm 1998 vị trí đất có diện tích 94,4m</t>
    </r>
    <r>
      <rPr>
        <vertAlign val="superscript"/>
        <sz val="13"/>
        <color rgb="FF000000"/>
        <rFont val="Times New Roman"/>
        <family val="1"/>
      </rPr>
      <t>2</t>
    </r>
    <r>
      <rPr>
        <sz val="13"/>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t>
    </r>
  </si>
  <si>
    <r>
      <t>Năm 2006, 2007 vị trí đất này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94,4m</t>
    </r>
    <r>
      <rPr>
        <vertAlign val="superscript"/>
        <sz val="13"/>
        <color rgb="FF000000"/>
        <rFont val="Times New Roman"/>
        <family val="1"/>
      </rPr>
      <t>2</t>
    </r>
    <r>
      <rPr>
        <sz val="13"/>
        <color rgb="FF000000"/>
        <rFont val="Times New Roman"/>
        <family val="1"/>
      </rPr>
      <t xml:space="preserve"> nằm trong diện tích 8.190,0m</t>
    </r>
    <r>
      <rPr>
        <vertAlign val="superscript"/>
        <sz val="13"/>
        <color rgb="FF000000"/>
        <rFont val="Times New Roman"/>
        <family val="1"/>
      </rPr>
      <t>2</t>
    </r>
    <r>
      <rPr>
        <sz val="13"/>
        <color rgb="FF000000"/>
        <rFont val="Times New Roman"/>
        <family val="1"/>
      </rPr>
      <t xml:space="preserve">). </t>
    </r>
  </si>
  <si>
    <r>
      <t>Diện tích 94,4m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t>
    </r>
  </si>
  <si>
    <r>
      <t>Nguồn gốc đất diện tích 13,5m</t>
    </r>
    <r>
      <rPr>
        <b/>
        <vertAlign val="superscript"/>
        <sz val="13"/>
        <color rgb="FF000000"/>
        <rFont val="Times New Roman"/>
        <family val="1"/>
      </rPr>
      <t>2</t>
    </r>
    <r>
      <rPr>
        <b/>
        <sz val="13"/>
        <color rgb="FF000000"/>
        <rFont val="Times New Roman"/>
        <family val="1"/>
      </rPr>
      <t xml:space="preserve">: </t>
    </r>
    <r>
      <rPr>
        <sz val="13"/>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13,2m</t>
    </r>
    <r>
      <rPr>
        <vertAlign val="superscript"/>
        <sz val="13"/>
        <color rgb="FF000000"/>
        <rFont val="Times New Roman"/>
        <family val="1"/>
      </rPr>
      <t>2</t>
    </r>
    <r>
      <rPr>
        <sz val="13"/>
        <color rgb="FF000000"/>
        <rFont val="Times New Roman"/>
        <family val="1"/>
      </rPr>
      <t xml:space="preserve">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15,3m</t>
    </r>
    <r>
      <rPr>
        <vertAlign val="superscript"/>
        <sz val="13"/>
        <color rgb="FF000000"/>
        <rFont val="Times New Roman"/>
        <family val="1"/>
      </rPr>
      <t>2</t>
    </r>
    <r>
      <rPr>
        <sz val="13"/>
        <color rgb="FF000000"/>
        <rFont val="Times New Roman"/>
        <family val="1"/>
      </rPr>
      <t xml:space="preserve"> nằm trong diện tích 8.954,6m</t>
    </r>
    <r>
      <rPr>
        <vertAlign val="superscript"/>
        <sz val="13"/>
        <color rgb="FF000000"/>
        <rFont val="Times New Roman"/>
        <family val="1"/>
      </rPr>
      <t>2</t>
    </r>
    <r>
      <rPr>
        <sz val="13"/>
        <color rgb="FF000000"/>
        <rFont val="Times New Roman"/>
        <family val="1"/>
      </rPr>
      <t>). Ông Liệt tiếp tục quản lý sử dụng ổn định đến nay.</t>
    </r>
  </si>
  <si>
    <r>
      <t>Diện tích 15,3m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t>
    </r>
  </si>
  <si>
    <r>
      <t>* Thành phần tham dự thống nhất diện tích 109,7m</t>
    </r>
    <r>
      <rPr>
        <vertAlign val="superscript"/>
        <sz val="13"/>
        <color rgb="FF000000"/>
        <rFont val="Times New Roman"/>
        <family val="1"/>
      </rPr>
      <t>2</t>
    </r>
    <r>
      <rPr>
        <sz val="13"/>
        <color rgb="FF000000"/>
        <rFont val="Times New Roman"/>
        <family val="1"/>
      </rPr>
      <t>: Đủ điều kiện bồi thường quyền sử dụng đất theo khoản 5 Điều 5 Nghị định số 88/NĐ-CP ngày 15/7/2024 của Chính phủ và khoản 35 Điều 3 Luật Đất đai năm 2024.</t>
    </r>
  </si>
  <si>
    <r>
      <t>Nguồn đất sử dụng đất diện tích 141,8,0m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</si>
  <si>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Đến năm 2006 ông Trần Thế Sơn chết, cùng năm 2006 và năm 2007 bà Toại kê khai đo đạc diện tích 11.906,7m</t>
    </r>
    <r>
      <rPr>
        <vertAlign val="superscript"/>
        <sz val="13"/>
        <color rgb="FF000000"/>
        <rFont val="Times New Roman"/>
        <family val="1"/>
      </rPr>
      <t>2</t>
    </r>
    <r>
      <rPr>
        <sz val="13"/>
        <color rgb="FF000000"/>
        <rFont val="Times New Roman"/>
        <family val="1"/>
      </rPr>
      <t xml:space="preserve"> thuộc tờ số 79 thửa đất số 30 mang tên bà Ngô Thị Toại, trong đó diện tích 1.402,6m</t>
    </r>
    <r>
      <rPr>
        <vertAlign val="superscript"/>
        <sz val="13"/>
        <color rgb="FF000000"/>
        <rFont val="Times New Roman"/>
        <family val="1"/>
      </rPr>
      <t>2</t>
    </r>
    <r>
      <rPr>
        <sz val="13"/>
        <color rgb="FF000000"/>
        <rFont val="Times New Roman"/>
        <family val="1"/>
      </rPr>
      <t xml:space="preserve"> nằm trong ranh rừng theo Quyết định số 2163/QĐ-UBND ngày 18/6/1998, phần diện tích còn lại 10.504,1m</t>
    </r>
    <r>
      <rPr>
        <vertAlign val="superscript"/>
        <sz val="13"/>
        <color rgb="FF000000"/>
        <rFont val="Times New Roman"/>
        <family val="1"/>
      </rPr>
      <t>2</t>
    </r>
    <r>
      <rPr>
        <sz val="13"/>
        <color rgb="FF000000"/>
        <rFont val="Times New Roman"/>
        <family val="1"/>
      </rPr>
      <t xml:space="preserve"> nằm ngoài ranh rừng. Việc cập nhật tại sổ mục kê đất đai thuộc tờ bản đồ 79 thửa đất số 30 diện tích 1.045,4m</t>
    </r>
    <r>
      <rPr>
        <vertAlign val="superscript"/>
        <sz val="13"/>
        <color rgb="FF000000"/>
        <rFont val="Times New Roman"/>
        <family val="1"/>
      </rPr>
      <t>2</t>
    </r>
    <r>
      <rPr>
        <sz val="13"/>
        <color rgb="FF000000"/>
        <rFont val="Times New Roman"/>
        <family val="1"/>
      </rPr>
      <t xml:space="preserve"> là chưa đúng diện tích thực tế đang sử dụng (diện tích thực tế 10.504,1m</t>
    </r>
    <r>
      <rPr>
        <vertAlign val="superscript"/>
        <sz val="13"/>
        <color rgb="FF000000"/>
        <rFont val="Times New Roman"/>
        <family val="1"/>
      </rPr>
      <t>2</t>
    </r>
    <r>
      <rPr>
        <sz val="13"/>
        <color rgb="FF000000"/>
        <rFont val="Times New Roman"/>
        <family val="1"/>
      </rPr>
      <t>).  Bà Toại sử dụng đến ngày 12/10/2014 tách một phần diện tích chuyển nhượng lại bằng giấy tay cho bà Vũ Thị Kế sử dụng ổn định đến nay. Diện tích 241,8m</t>
    </r>
    <r>
      <rPr>
        <vertAlign val="superscript"/>
        <sz val="13"/>
        <color rgb="FF000000"/>
        <rFont val="Times New Roman"/>
        <family val="1"/>
      </rPr>
      <t>2</t>
    </r>
    <r>
      <rPr>
        <sz val="13"/>
        <color rgb="FF000000"/>
        <rFont val="Times New Roman"/>
        <family val="1"/>
      </rPr>
      <t xml:space="preserve"> nằm trong tổng diện tích 10.504,1m</t>
    </r>
    <r>
      <rPr>
        <vertAlign val="superscript"/>
        <sz val="13"/>
        <color rgb="FF000000"/>
        <rFont val="Times New Roman"/>
        <family val="1"/>
      </rPr>
      <t>2</t>
    </r>
    <r>
      <rPr>
        <sz val="13"/>
        <color rgb="FF000000"/>
        <rFont val="Times New Roman"/>
        <family val="1"/>
      </rPr>
      <t>.</t>
    </r>
  </si>
  <si>
    <r>
      <t xml:space="preserve"> Qua kiểm tra hiện trạng thực tế diện tích 241,8m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</si>
  <si>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đất sử dụng đất diện tích 113,1m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</si>
  <si>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năm 2019 chuyển nhượng lại bằng giấy tay cho Hoàng Minh Hùng sử dụng đến ngày 10/6/2021 tách một phần diện tích chuyển nhượng lại bằng giấy tay cho Dương Xuân Tuấn sử dụng đến ngày 09/9/2021 chuyển nhượng lại bằng giấy tay cho Dương Thị Hương sử dụng ổn định đến nay.</t>
    </r>
  </si>
  <si>
    <r>
      <t>Diện tích 113,1m²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113,1m² ranh giới sử dụng ổn định không ai tranh chấp, không nằm trong thu hồi sau thanh tra, không vi phạm pháp luật về đất đai.</t>
    </r>
  </si>
  <si>
    <r>
      <t>Nguồn đất sử dụng đất diện tích 112,1m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</si>
  <si>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Dương Hùng Quang sử dụng ổn định đến nay.</t>
    </r>
  </si>
  <si>
    <r>
      <t>Diện tích 112,1m²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112,1m² ranh giới sử dụng ổn định không ai tranh chấp, không nằm trong thu hồi sau thanh tra, không vi phạm pháp luật về đất đai.</t>
    </r>
  </si>
  <si>
    <r>
      <t>Nguồn đất sử dụng đất diện tích 112,0m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</si>
  <si>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Phạm Văn Tài sử dụng ổn định đến nay.</t>
    </r>
  </si>
  <si>
    <r>
      <t>Diện tích 112,0m²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112,0m² ranh giới sử dụng ổn định không ai tranh chấp, không nằm trong thu hồi sau thanh tra, không vi phạm pháp luật về đất đai.</t>
    </r>
  </si>
  <si>
    <r>
      <t>Nguồn đất sử dụng đất diện tích 111,9m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</si>
  <si>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Ông Trần Anh Tuấn sử dụng ổn định đến nay.</t>
    </r>
  </si>
  <si>
    <r>
      <t>Diện tích 111,9m²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111,9m² ranh giới sử dụng ổn định không ai tranh chấp, không nằm trong thu hồi sau thanh tra, không vi phạm pháp luật về đất đai.</t>
    </r>
  </si>
  <si>
    <r>
      <t>Nguồn đất sử dụng đất diện tích 111,8m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</si>
  <si>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09/11/2019 tách một phần diện tích chuyển nhượng lại bằng giấy tay cho bà Trần Thị Hồng Loan sử dụng ổn định đến nay.</t>
    </r>
  </si>
  <si>
    <r>
      <t>Diện tích 111,8m²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111,8m² ranh giới sử dụng ổn định không ai tranh chấp, không nằm trong thu hồi sau thanh tra, không vi phạm pháp luật về đất đai.</t>
    </r>
  </si>
  <si>
    <r>
      <t>Nguồn đất sử dụng đất diện tích 133,1m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</si>
  <si>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19/6/2021 tách một phần diện tích chuyển nhượng lại bằng giấy tay cho bà Dương Thị Tuyết sử dụng ổn định đến nay.</t>
    </r>
  </si>
  <si>
    <r>
      <t>Diện tích 133,1m²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</si>
  <si>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133,0m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</si>
  <si>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30/10/2019 tách một phần diện tích chuyển nhượng lại bằng giấy tay cho ông Ngô Việt Hùng sử dụng ổn định đến nay.</t>
    </r>
  </si>
  <si>
    <r>
      <t>Diện tích 133,0m²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133,0m² ranh giới sử dụng ổn định không ai tranh chấp, không nằm trong thu hồi sau thanh tra, không vi phạm pháp luật về đất đai.</t>
    </r>
  </si>
  <si>
    <r>
      <t>Nguồn đất sử dụng đất diện tích 132,8m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</si>
  <si>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14/6/2021 tách một phần diện tích chuyển nhượng lại bằng giấy tay cho bà Bach Thị Ngọc Tuyết sử dụng ổn định đến nay.</t>
    </r>
  </si>
  <si>
    <r>
      <t>Diện tích 132,8m²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</si>
  <si>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133,3m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</si>
  <si>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25/01/2022 tách một phần diện tích chuyển nhượng lại bằng giấy tay cho ông Phạm Văn Năng sử dụng đến ngày 25/2/2022 chuyển nhượng lại cho ông Phạm văn Lục sử dụng ổn định đến nay.</t>
    </r>
  </si>
  <si>
    <r>
      <t>Diện tích 133,3m²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133,3m² ranh giới sử dụng ổn định không ai tranh chấp, không nằm trong thu hồi sau thanh tra, không vi phạm pháp luật về đất đai.</t>
    </r>
  </si>
  <si>
    <r>
      <t>Nguồn đất sử dụng đất diện tích 132,7m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</si>
  <si>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07/9/2021 tách một phần diện tích chuyển nhượng lại bằng giấy tay cho ông Nguyễn Văn Giàu sử dụng ổn định đến nay.</t>
    </r>
  </si>
  <si>
    <r>
      <t>Diện tích 132,7m²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</si>
  <si>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133,5m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</si>
  <si>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19/9/2020 tách một phần diện tích chuyển nhượng lại bằng giấy tay cho bà Nguyễn Thị Hà sử dụng ổn định đến nay.</t>
    </r>
  </si>
  <si>
    <r>
      <t>Diện tích 133,5m²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133,5m² ranh giới sử dụng ổn định không ai tranh chấp, không nằm trong thu hồi sau thanh tra, không vi phạm pháp luật về đất đai.</t>
    </r>
  </si>
  <si>
    <r>
      <t>Nguồn đất sử dụng đất diện tích 122,5m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</si>
  <si>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19/11/2021 tách một phần diện tích chuyển nhượng lại bằng giấy tay cho ông Tăng khánh An sử dụng đến ngày 16/5/2024 chuyển nhượng lại bằng giấy tay cho bà Võ Thị Trương sử dụng ổn định đến nay.</t>
    </r>
  </si>
  <si>
    <r>
      <t>Diện tích 122,5m²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122,5m² ranh giới sử dụng ổn định không ai tranh chấp, không nằm trong thu hồi sau thanh tra, không vi phạm pháp luật về đất đai.</t>
    </r>
  </si>
  <si>
    <r>
      <t>Nguồn đất sử dụng đất diện tích 143,5m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</si>
  <si>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19/6/2020 tách một phần diện tích chuyển nhượng lại bằng giấy tay cho ông Tăng Tấn Hải sử dụng đến ngày 22/11/2020 tách một phần diện tích chuyển nhượng lại bằng giấy tay cho ông Đoàn Văn Hoàn sử dụng ổn định đến nay.</t>
    </r>
  </si>
  <si>
    <r>
      <t>Diện tích 143,5m²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143,5m² ranh giới sử dụng ổn định không ai tranh chấp, không nằm trong thu hồi sau thanh tra, không vi phạm pháp luật về đất đai.</t>
    </r>
  </si>
  <si>
    <r>
      <t>Nguồn đất sử dụng đất diện tích 147,6m</t>
    </r>
    <r>
      <rPr>
        <b/>
        <vertAlign val="superscript"/>
        <sz val="13"/>
        <color rgb="FF000000"/>
        <rFont val="Times New Roman"/>
        <family val="1"/>
      </rPr>
      <t>2</t>
    </r>
    <r>
      <rPr>
        <sz val="13"/>
        <color rgb="FF000000"/>
        <rFont val="Times New Roman"/>
        <family val="1"/>
      </rPr>
      <t xml:space="preserve">: </t>
    </r>
  </si>
  <si>
    <r>
      <t>Diện tích 147,6m²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147,6m² ranh giới sử dụng ổn định không ai tranh chấp, không nằm trong thu hồi sau thanh tra, không vi phạm pháp luật về đất đai.</t>
    </r>
  </si>
  <si>
    <r>
      <t>Nguồn đất sử dụng đất diện tích 135,5m</t>
    </r>
    <r>
      <rPr>
        <b/>
        <vertAlign val="superscript"/>
        <sz val="13"/>
        <color rgb="FF000000"/>
        <rFont val="Times New Roman"/>
        <family val="1"/>
      </rPr>
      <t>2</t>
    </r>
    <r>
      <rPr>
        <sz val="13"/>
        <color rgb="FF000000"/>
        <rFont val="Times New Roman"/>
        <family val="1"/>
      </rPr>
      <t>:</t>
    </r>
  </si>
  <si>
    <r>
      <t>Diện tích 135,5m²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135,5m² ranh giới sử dụng ổn định không ai tranh chấp, không nằm trong thu hồi sau thanh tra, không vi phạm pháp luật về đất đai.</t>
    </r>
  </si>
  <si>
    <r>
      <t>Nguồn đất sử dụng đất diện tích 134,9m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</si>
  <si>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19/7/2021 tách một phần diện tích chuyển nhượng lại bằng giấy tay cho bà Phạm Thị Ngọc Hưởng sử dụng ổn định đến nay.</t>
    </r>
  </si>
  <si>
    <r>
      <t>Diện tích 134,9m²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134,9m² ranh giới sử dụng ổn định không ai tranh chấp, không nằm trong thu hồi sau thanh tra, không vi phạm pháp luật về đất đai.</t>
    </r>
  </si>
  <si>
    <r>
      <t>Diện tích 135,5m²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</si>
  <si>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135,7m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</si>
  <si>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năm 2020 tách một phần diện tích chuyển nhượng lại bằng giấy tay cho ông Đoàn Phú Hữu và bà Nguyễn Thị Kim Loan sử dụng ổn định đến nay.</t>
    </r>
  </si>
  <si>
    <r>
      <t>Diện tích 135,7m²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135,7m² ranh giới sử dụng ổn định không ai tranh chấp, không nằm trong thu hồi sau thanh tra, không vi phạm pháp luật về đất đai.</t>
    </r>
  </si>
  <si>
    <r>
      <t>Nguồn đất sử dụng đất diện tích 111,4m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</si>
  <si>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25/11/2021  tách một phần diện tích chuyển nhượng lại bằng giấy tay cho ông Trần Văn Chiến sử dụng ngày 08/9/2024 chuyển nhượng lại bằng giấy tay cho ông Trần Quốc Đạt sử dụng ổn định đến nay.</t>
    </r>
  </si>
  <si>
    <r>
      <t>Diện tích 111,4m²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111,4m² ranh giới sử dụng ổn định không ai tranh chấp, không nằm trong thu hồi sau thanh tra, không vi phạm pháp luật về đất đai.</t>
    </r>
  </si>
  <si>
    <r>
      <t>Nguồn đất sử dụng đất diện tích 115,3m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</si>
  <si>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đến ngày 10/6/2021  tách một phần diện tích chuyển nhượng lại bằng giấy tay cho ông Trần Quốc Vinh sử dụng ngày 09/11/2022 chuyển nhượng lại bằng giấy tay cho ông Châu Văn Út sử dụng ổn định đến nay.</t>
    </r>
  </si>
  <si>
    <r>
      <t>Diện tích 115,3m²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</si>
  <si>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đất sử dụng đất diện tích 372,1m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</si>
  <si>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2001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chuyển nhượng lại bằng giấy tay cho Hoàng Minh Hùng  sử dụng ổn định đến nay.</t>
    </r>
  </si>
  <si>
    <r>
      <t>Diện tích 372,1m²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t>
    </r>
  </si>
  <si>
    <r>
      <t>Nguồn gốc sử dụng đất diện tích 32,2m²</t>
    </r>
    <r>
      <rPr>
        <sz val="13"/>
        <color rgb="FF000000"/>
        <rFont val="Times New Roman"/>
        <family val="1"/>
      </rPr>
      <t xml:space="preserve">: </t>
    </r>
  </si>
  <si>
    <r>
      <t>Nguồn gốc đất diện tích 72,8m</t>
    </r>
    <r>
      <rPr>
        <b/>
        <vertAlign val="superscript"/>
        <sz val="13"/>
        <color rgb="FF000000"/>
        <rFont val="Times New Roman"/>
        <family val="1"/>
      </rPr>
      <t>2</t>
    </r>
    <r>
      <rPr>
        <sz val="13"/>
        <color rgb="FF000000"/>
        <rFont val="Times New Roman"/>
        <family val="1"/>
      </rPr>
      <t xml:space="preserve">: </t>
    </r>
  </si>
  <si>
    <r>
      <t>Qua kiểm tra hiện trạng thực tế diện tích 72,8m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</si>
  <si>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111,3m2</t>
    </r>
    <r>
      <rPr>
        <sz val="13"/>
        <color rgb="FF000000"/>
        <rFont val="Times New Roman"/>
        <family val="1"/>
      </rPr>
      <t xml:space="preserve">: </t>
    </r>
  </si>
  <si>
    <r>
      <t>Nguồn gốc sử dụng đất diện tích 120,0m</t>
    </r>
    <r>
      <rPr>
        <b/>
        <vertAlign val="superscript"/>
        <sz val="13"/>
        <color rgb="FF000000"/>
        <rFont val="Times New Roman"/>
        <family val="1"/>
      </rPr>
      <t>2</t>
    </r>
    <r>
      <rPr>
        <sz val="13"/>
        <color rgb="FF000000"/>
        <rFont val="Times New Roman"/>
        <family val="1"/>
      </rPr>
      <t>:</t>
    </r>
  </si>
  <si>
    <r>
      <t>Qua kiểm tra hiện trạng thực tế diện tích 120,0m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</si>
  <si>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 Nguồn gốc sử dụng đất diện tích 1.170,7m²:</t>
    </r>
    <r>
      <rPr>
        <sz val="13"/>
        <color rgb="FF000000"/>
        <rFont val="Times New Roman"/>
        <family val="1"/>
      </rPr>
      <t xml:space="preserve"> </t>
    </r>
  </si>
  <si>
    <r>
      <t>Đất đã được cấp Giấy chứng nhận cho ông Đặng Quốc Cường (nhận chuyển nhượng bằng giấy tay), diện tích 145,7m</t>
    </r>
    <r>
      <rPr>
        <vertAlign val="superscript"/>
        <sz val="13"/>
        <color rgb="FF000000"/>
        <rFont val="Times New Roman"/>
        <family val="1"/>
      </rPr>
      <t>2</t>
    </r>
    <r>
      <rPr>
        <sz val="13"/>
        <color rgb="FF000000"/>
        <rFont val="Times New Roman"/>
        <family val="1"/>
      </rPr>
      <t>.</t>
    </r>
  </si>
  <si>
    <r>
      <t>Mua lại giấy tay của ông Đặng Quốc Cường, diện tích thu hồi 252,5m</t>
    </r>
    <r>
      <rPr>
        <vertAlign val="superscript"/>
        <sz val="13"/>
        <color rgb="FF000000"/>
        <rFont val="Times New Roman"/>
        <family val="1"/>
      </rPr>
      <t>2</t>
    </r>
  </si>
  <si>
    <r>
      <t>* Nguồn gốc sử dụng đất diện tích 1.103,8m²:</t>
    </r>
    <r>
      <rPr>
        <sz val="13"/>
        <color rgb="FF000000"/>
        <rFont val="Times New Roman"/>
        <family val="1"/>
      </rPr>
      <t xml:space="preserve"> </t>
    </r>
  </si>
  <si>
    <r>
      <t>Nguồn gốc sử dụng đất diện tích 103,6m</t>
    </r>
    <r>
      <rPr>
        <b/>
        <vertAlign val="superscript"/>
        <sz val="13"/>
        <color rgb="FF000000"/>
        <rFont val="Times New Roman"/>
        <family val="1"/>
      </rPr>
      <t>2</t>
    </r>
    <r>
      <rPr>
        <sz val="13"/>
        <color rgb="FF000000"/>
        <rFont val="Times New Roman"/>
        <family val="1"/>
      </rPr>
      <t>:</t>
    </r>
  </si>
  <si>
    <r>
      <t>Qua kiểm tra hiện trạng thực tế diện tích 102,8m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</si>
  <si>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94,7m</t>
    </r>
    <r>
      <rPr>
        <b/>
        <vertAlign val="superscript"/>
        <sz val="13"/>
        <color rgb="FF000000"/>
        <rFont val="Times New Roman"/>
        <family val="1"/>
      </rPr>
      <t>2</t>
    </r>
    <r>
      <rPr>
        <sz val="13"/>
        <color rgb="FF000000"/>
        <rFont val="Times New Roman"/>
        <family val="1"/>
      </rPr>
      <t>:</t>
    </r>
  </si>
  <si>
    <r>
      <t>Qua kiểm tra hiện trạng thực tế diện tích 94,7m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</si>
  <si>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127,1m</t>
    </r>
    <r>
      <rPr>
        <b/>
        <vertAlign val="superscript"/>
        <sz val="13"/>
        <color rgb="FF000000"/>
        <rFont val="Times New Roman"/>
        <family val="1"/>
      </rPr>
      <t>2</t>
    </r>
    <r>
      <rPr>
        <sz val="13"/>
        <color rgb="FF000000"/>
        <rFont val="Times New Roman"/>
        <family val="1"/>
      </rPr>
      <t>:</t>
    </r>
  </si>
  <si>
    <r>
      <t>Qua kiểm tra hiện trạng thực tế diện tích 127,1m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</si>
  <si>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136,2m</t>
    </r>
    <r>
      <rPr>
        <b/>
        <vertAlign val="superscript"/>
        <sz val="13"/>
        <color rgb="FF000000"/>
        <rFont val="Times New Roman"/>
        <family val="1"/>
      </rPr>
      <t>2</t>
    </r>
    <r>
      <rPr>
        <sz val="13"/>
        <color rgb="FF000000"/>
        <rFont val="Times New Roman"/>
        <family val="1"/>
      </rPr>
      <t xml:space="preserve">: </t>
    </r>
  </si>
  <si>
    <r>
      <t>Qua kiểm tra hiện trạng thực tế diện tích 136,6m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</si>
  <si>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134,5m</t>
    </r>
    <r>
      <rPr>
        <b/>
        <vertAlign val="superscript"/>
        <sz val="13"/>
        <color rgb="FF000000"/>
        <rFont val="Times New Roman"/>
        <family val="1"/>
      </rPr>
      <t>2</t>
    </r>
    <r>
      <rPr>
        <sz val="13"/>
        <color rgb="FF000000"/>
        <rFont val="Times New Roman"/>
        <family val="1"/>
      </rPr>
      <t xml:space="preserve">: </t>
    </r>
  </si>
  <si>
    <r>
      <t>Qua kiểm tra hiện trạng thực tế diện tích 134,5m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</si>
  <si>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đất diện tích 964,4m</t>
    </r>
    <r>
      <rPr>
        <b/>
        <vertAlign val="superscript"/>
        <sz val="13"/>
        <color rgb="FF000000"/>
        <rFont val="Times New Roman"/>
        <family val="1"/>
      </rPr>
      <t>2</t>
    </r>
    <r>
      <rPr>
        <sz val="13"/>
        <color rgb="FF000000"/>
        <rFont val="Times New Roman"/>
        <family val="1"/>
      </rPr>
      <t xml:space="preserve">: </t>
    </r>
  </si>
  <si>
    <r>
      <t>ngày 09/12/2023 bà Trương Ngọc Đầy tách một phần diện tích đất trong phần diện tích đất đã cùng thỏa thuận với các ĐSD trên để chuyển nhượng lại bằng giấy tay cho bà Ngô Thị Lệ Vy với diện tích 332,56m² quản lý sử dụng cho đến nay. Diện tích 300,4m</t>
    </r>
    <r>
      <rPr>
        <vertAlign val="superscript"/>
        <sz val="13"/>
        <color rgb="FF000000"/>
        <rFont val="Times New Roman"/>
        <family val="1"/>
      </rPr>
      <t>2</t>
    </r>
    <r>
      <rPr>
        <sz val="13"/>
        <color rgb="FF000000"/>
        <rFont val="Times New Roman"/>
        <family val="1"/>
      </rPr>
      <t xml:space="preserve"> nằm trong diện tích 332,56m</t>
    </r>
    <r>
      <rPr>
        <vertAlign val="superscript"/>
        <sz val="13"/>
        <color rgb="FF000000"/>
        <rFont val="Times New Roman"/>
        <family val="1"/>
      </rPr>
      <t>2</t>
    </r>
    <r>
      <rPr>
        <sz val="13"/>
        <color rgb="FF000000"/>
        <rFont val="Times New Roman"/>
        <family val="1"/>
      </rPr>
      <t>.</t>
    </r>
  </si>
  <si>
    <r>
      <t>Nguồn gốc đất diện tích 79,0m</t>
    </r>
    <r>
      <rPr>
        <b/>
        <vertAlign val="superscript"/>
        <sz val="13"/>
        <color rgb="FF000000"/>
        <rFont val="Times New Roman"/>
        <family val="1"/>
      </rPr>
      <t>2</t>
    </r>
    <r>
      <rPr>
        <sz val="13"/>
        <color rgb="FF000000"/>
        <rFont val="Times New Roman"/>
        <family val="1"/>
      </rPr>
      <t>:</t>
    </r>
  </si>
  <si>
    <r>
      <t>Nguồn gốc đất diện tích 1.617,2m</t>
    </r>
    <r>
      <rPr>
        <b/>
        <vertAlign val="superscript"/>
        <sz val="13"/>
        <color rgb="FF000000"/>
        <rFont val="Times New Roman"/>
        <family val="1"/>
      </rPr>
      <t>2</t>
    </r>
    <r>
      <rPr>
        <sz val="13"/>
        <color rgb="FF000000"/>
        <rFont val="Times New Roman"/>
        <family val="1"/>
      </rPr>
      <t xml:space="preserve">: </t>
    </r>
  </si>
  <si>
    <r>
      <t>Nguồn gốc đất diện tích 587,7m</t>
    </r>
    <r>
      <rPr>
        <b/>
        <vertAlign val="superscript"/>
        <sz val="13"/>
        <color rgb="FF000000"/>
        <rFont val="Times New Roman"/>
        <family val="1"/>
      </rPr>
      <t>2</t>
    </r>
    <r>
      <rPr>
        <sz val="13"/>
        <color rgb="FF000000"/>
        <rFont val="Times New Roman"/>
        <family val="1"/>
      </rPr>
      <t>: Trước năm 1986 là đất chưa ai sử dụng, đến năm 1986 ông Trần Thế Sơn cùng vợ là bà Ngô Thị Toại vào khai phá sử dụng vào mục đích trồng cây hoa màu và cây lâu năm như Dừa, tre, xoài... sử dụng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t>
    </r>
  </si>
  <si>
    <r>
      <t>Nguồn gốc đất diện tích 384,8m</t>
    </r>
    <r>
      <rPr>
        <b/>
        <vertAlign val="superscript"/>
        <sz val="13"/>
        <color rgb="FF000000"/>
        <rFont val="Times New Roman"/>
        <family val="1"/>
      </rPr>
      <t>2</t>
    </r>
    <r>
      <rPr>
        <sz val="13"/>
        <color rgb="FF000000"/>
        <rFont val="Times New Roman"/>
        <family val="1"/>
      </rPr>
      <t xml:space="preserve">: </t>
    </r>
  </si>
  <si>
    <r>
      <t xml:space="preserve">Nguồn gốc sử dụng đất diện tích </t>
    </r>
    <r>
      <rPr>
        <sz val="13"/>
        <color rgb="FF000000"/>
        <rFont val="Times New Roman"/>
        <family val="1"/>
      </rPr>
      <t>538,1</t>
    </r>
    <r>
      <rPr>
        <b/>
        <sz val="13"/>
        <color rgb="FF000000"/>
        <rFont val="Times New Roman"/>
        <family val="1"/>
      </rPr>
      <t>m²:</t>
    </r>
  </si>
  <si>
    <r>
      <t>Bà Liên bán cho ông Nguyễn Văn Cường ngày 12/5/2018 ông Cường sử dụng đến ngày 5/12/2019 bán lại cho ông Nguyễn Văn Thắng (100m</t>
    </r>
    <r>
      <rPr>
        <vertAlign val="superscript"/>
        <sz val="13"/>
        <color rgb="FF000000"/>
        <rFont val="Times New Roman"/>
        <family val="1"/>
      </rPr>
      <t>2</t>
    </r>
    <r>
      <rPr>
        <sz val="13"/>
        <color rgb="FF000000"/>
        <rFont val="Times New Roman"/>
        <family val="1"/>
      </rPr>
      <t>), diện tích thu hồi 64,4m</t>
    </r>
    <r>
      <rPr>
        <vertAlign val="superscript"/>
        <sz val="13"/>
        <color rgb="FF000000"/>
        <rFont val="Times New Roman"/>
        <family val="1"/>
      </rPr>
      <t>2</t>
    </r>
  </si>
  <si>
    <r>
      <t>Bà Liên bán lại bằng giấy tay cho ông Nguyễn Văn Cường ngày 12/5/2018 ông Cường sử dụng đến ngày 02/01/2020 bán lại bằng giấy tay cho ông Nguyễn Văn Khiên (100m</t>
    </r>
    <r>
      <rPr>
        <vertAlign val="superscript"/>
        <sz val="13"/>
        <color rgb="FF000000"/>
        <rFont val="Times New Roman"/>
        <family val="1"/>
      </rPr>
      <t>2</t>
    </r>
    <r>
      <rPr>
        <sz val="13"/>
        <color rgb="FF000000"/>
        <rFont val="Times New Roman"/>
        <family val="1"/>
      </rPr>
      <t>), diện tích thu hồi 76,9m</t>
    </r>
    <r>
      <rPr>
        <vertAlign val="superscript"/>
        <sz val="13"/>
        <color rgb="FF000000"/>
        <rFont val="Times New Roman"/>
        <family val="1"/>
      </rPr>
      <t>2</t>
    </r>
  </si>
  <si>
    <r>
      <t xml:space="preserve">Nguồn gốc sử dụng đất diện tích </t>
    </r>
    <r>
      <rPr>
        <sz val="13"/>
        <color rgb="FF000000"/>
        <rFont val="Times New Roman"/>
        <family val="1"/>
      </rPr>
      <t>284,6</t>
    </r>
    <r>
      <rPr>
        <b/>
        <sz val="13"/>
        <color rgb="FF000000"/>
        <rFont val="Times New Roman"/>
        <family val="1"/>
      </rPr>
      <t>m²:</t>
    </r>
    <r>
      <rPr>
        <sz val="13"/>
        <color rgb="FF000000"/>
        <rFont val="Times New Roman"/>
        <family val="1"/>
      </rPr>
      <t xml:space="preserve"> </t>
    </r>
  </si>
  <si>
    <r>
      <t>Bà Liên bán lại bằng giấy tay cho ông Nguyễn Văn Thắng ngày 15/7/2018 ông (864,1m</t>
    </r>
    <r>
      <rPr>
        <vertAlign val="superscript"/>
        <sz val="13"/>
        <color rgb="FF000000"/>
        <rFont val="Times New Roman"/>
        <family val="1"/>
      </rPr>
      <t>2</t>
    </r>
    <r>
      <rPr>
        <sz val="13"/>
        <color rgb="FF000000"/>
        <rFont val="Times New Roman"/>
        <family val="1"/>
      </rPr>
      <t>), diện tích thu hồi 186,7m</t>
    </r>
    <r>
      <rPr>
        <vertAlign val="superscript"/>
        <sz val="13"/>
        <color rgb="FF000000"/>
        <rFont val="Times New Roman"/>
        <family val="1"/>
      </rPr>
      <t>2</t>
    </r>
    <r>
      <rPr>
        <sz val="13"/>
        <color rgb="FF000000"/>
        <rFont val="Times New Roman"/>
        <family val="1"/>
      </rPr>
      <t xml:space="preserve"> (118,1m</t>
    </r>
    <r>
      <rPr>
        <vertAlign val="superscript"/>
        <sz val="13"/>
        <color rgb="FF000000"/>
        <rFont val="Times New Roman"/>
        <family val="1"/>
      </rPr>
      <t>2</t>
    </r>
    <r>
      <rPr>
        <sz val="13"/>
        <color rgb="FF000000"/>
        <rFont val="Times New Roman"/>
        <family val="1"/>
      </rPr>
      <t xml:space="preserve"> + 68,6m</t>
    </r>
    <r>
      <rPr>
        <vertAlign val="superscript"/>
        <sz val="13"/>
        <color rgb="FF000000"/>
        <rFont val="Times New Roman"/>
        <family val="1"/>
      </rPr>
      <t>2</t>
    </r>
    <r>
      <rPr>
        <sz val="13"/>
        <color rgb="FF000000"/>
        <rFont val="Times New Roman"/>
        <family val="1"/>
      </rPr>
      <t>)</t>
    </r>
  </si>
  <si>
    <r>
      <t>Bà Liên bán lại bằng giấy tay cho ông Nguyễn Văn Thắng ngày 15/7/2018 ông Nguyễn Văn Thắng sử dụng đến ngày 22/01/2020 bán lại bằng giấy tay cho ông Nguyễn Văn Hào (80m</t>
    </r>
    <r>
      <rPr>
        <vertAlign val="superscript"/>
        <sz val="13"/>
        <color rgb="FF000000"/>
        <rFont val="Times New Roman"/>
        <family val="1"/>
      </rPr>
      <t>2</t>
    </r>
    <r>
      <rPr>
        <sz val="13"/>
        <color rgb="FF000000"/>
        <rFont val="Times New Roman"/>
        <family val="1"/>
      </rPr>
      <t>), diện tích thu hồi 41,3m</t>
    </r>
    <r>
      <rPr>
        <vertAlign val="superscript"/>
        <sz val="13"/>
        <color rgb="FF000000"/>
        <rFont val="Times New Roman"/>
        <family val="1"/>
      </rPr>
      <t>2</t>
    </r>
  </si>
  <si>
    <r>
      <t>Bà Liên bán lại bằng giấy tay cho ông Nguyễn Văn Thắng ngày 15/7/2018 ông Nguyễn Văn Thắng sử dụng đến ngày 06/3/2020 bán lại bằng giấy tay cho ông Nguyễn Văn Hải (70m</t>
    </r>
    <r>
      <rPr>
        <vertAlign val="superscript"/>
        <sz val="13"/>
        <color rgb="FF000000"/>
        <rFont val="Times New Roman"/>
        <family val="1"/>
      </rPr>
      <t>2</t>
    </r>
    <r>
      <rPr>
        <sz val="13"/>
        <color rgb="FF000000"/>
        <rFont val="Times New Roman"/>
        <family val="1"/>
      </rPr>
      <t>), diện tích thu hồi 56,6m</t>
    </r>
    <r>
      <rPr>
        <vertAlign val="superscript"/>
        <sz val="13"/>
        <color rgb="FF000000"/>
        <rFont val="Times New Roman"/>
        <family val="1"/>
      </rPr>
      <t>2</t>
    </r>
  </si>
  <si>
    <r>
      <t>Nguồn gốc đất diện tích 5.156,6m</t>
    </r>
    <r>
      <rPr>
        <b/>
        <vertAlign val="superscript"/>
        <sz val="13"/>
        <color rgb="FF000000"/>
        <rFont val="Times New Roman"/>
        <family val="1"/>
      </rPr>
      <t>2</t>
    </r>
    <r>
      <rPr>
        <b/>
        <sz val="13"/>
        <color rgb="FF000000"/>
        <rFont val="Times New Roman"/>
        <family val="1"/>
      </rPr>
      <t xml:space="preserve"> gồm các phần diện tích: </t>
    </r>
  </si>
  <si>
    <r>
      <t>Nguồn gốc đất diện tích 930,3m</t>
    </r>
    <r>
      <rPr>
        <b/>
        <vertAlign val="superscript"/>
        <sz val="13"/>
        <color rgb="FF000000"/>
        <rFont val="Times New Roman"/>
        <family val="1"/>
      </rPr>
      <t>2</t>
    </r>
    <r>
      <rPr>
        <b/>
        <sz val="13"/>
        <color rgb="FF000000"/>
        <rFont val="Times New Roman"/>
        <family val="1"/>
      </rPr>
      <t xml:space="preserve"> (trong ranh rừng): </t>
    </r>
    <r>
      <rPr>
        <sz val="13"/>
        <color rgb="FF000000"/>
        <rFont val="Times New Roman"/>
        <family val="1"/>
      </rPr>
      <t>Năm 1998 vị trí đất có diện tích 930,3m</t>
    </r>
    <r>
      <rPr>
        <vertAlign val="superscript"/>
        <sz val="13"/>
        <color rgb="FF000000"/>
        <rFont val="Times New Roman"/>
        <family val="1"/>
      </rPr>
      <t>2</t>
    </r>
    <r>
      <rPr>
        <sz val="13"/>
        <color rgb="FF000000"/>
        <rFont val="Times New Roman"/>
        <family val="1"/>
      </rPr>
      <t xml:space="preserve"> nằm trong ranh rừng phòng hộ theo Quyết định số 2163/QĐ-UBND ngày 18/6/1998 của UBND tỉnh Kiên Giang. Năm 2002 ông Nguyễn Văn Liệt tiếp tục vào khai khẩn ngoài phần diện tích đã nhận chuyển nhượng của ông Lê Hải Hiên năm 2001 (phần diện tích này nằm trong ranh rừng) sử dụng vào mục đích trồng hoa màu và trồng dừa nước. Năm 2006, 2007 vị trí đất 930,3m</t>
    </r>
    <r>
      <rPr>
        <vertAlign val="superscript"/>
        <sz val="13"/>
        <color rgb="FF000000"/>
        <rFont val="Times New Roman"/>
        <family val="1"/>
      </rPr>
      <t>2</t>
    </r>
    <r>
      <rPr>
        <sz val="13"/>
        <color rgb="FF000000"/>
        <rFont val="Times New Roman"/>
        <family val="1"/>
      </rPr>
      <t xml:space="preserve">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930,3m</t>
    </r>
    <r>
      <rPr>
        <vertAlign val="superscript"/>
        <sz val="13"/>
        <color rgb="FF000000"/>
        <rFont val="Times New Roman"/>
        <family val="1"/>
      </rPr>
      <t>2</t>
    </r>
    <r>
      <rPr>
        <sz val="13"/>
        <color rgb="FF000000"/>
        <rFont val="Times New Roman"/>
        <family val="1"/>
      </rPr>
      <t xml:space="preserve"> nằm trong diện tích 8.190,0m</t>
    </r>
    <r>
      <rPr>
        <vertAlign val="superscript"/>
        <sz val="13"/>
        <color rgb="FF000000"/>
        <rFont val="Times New Roman"/>
        <family val="1"/>
      </rPr>
      <t>2</t>
    </r>
    <r>
      <rPr>
        <sz val="13"/>
        <color rgb="FF000000"/>
        <rFont val="Times New Roman"/>
        <family val="1"/>
      </rPr>
      <t>). Đến ngày 30 tháng 12 năm 2007 ông Liệt tách một phần diện tích chuyển nhượng lại bằng giấy tay cho ông Phạm Quang Hàng sử dụng đến năm 2012 vị trí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Ông Hàng sử dụng đến ngày 24/2/2022 tách một phần diện tích chuyển nhượng lại bằng giấy tay cho ông Phạm Quang Diệp quản lý sử dụng ổn định đến nay.</t>
    </r>
  </si>
  <si>
    <r>
      <t>Diện tích 930,3m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không bị xử lý, xử phạt. </t>
    </r>
  </si>
  <si>
    <r>
      <t>Nguồn gốc đất diện tích 171,1m</t>
    </r>
    <r>
      <rPr>
        <b/>
        <vertAlign val="superscript"/>
        <sz val="13"/>
        <color rgb="FF000000"/>
        <rFont val="Times New Roman"/>
        <family val="1"/>
      </rPr>
      <t>2</t>
    </r>
    <r>
      <rPr>
        <b/>
        <sz val="13"/>
        <color rgb="FF000000"/>
        <rFont val="Times New Roman"/>
        <family val="1"/>
      </rPr>
      <t xml:space="preserve"> (ngoài ranh rừng): </t>
    </r>
    <r>
      <rPr>
        <sz val="13"/>
        <color rgb="FF000000"/>
        <rFont val="Times New Roman"/>
        <family val="1"/>
      </rPr>
      <t>Trước năm 2002 là đất chưa ai sử dụng. Năm 2002 ông Nguyễn Văn Liệt tiếp tục vào khai khẩn ngoài phần diện tích đã nhận chuyển nhượng của ông Lê Hải Hiên năm 2001 (phần diện tích này nằm ngoài ranh rừng) sử dụng vào mục đích trồng hoa màu và trồng dừa nước. Năm 2006, 2007 vị trí đất 171,1m</t>
    </r>
    <r>
      <rPr>
        <vertAlign val="superscript"/>
        <sz val="13"/>
        <color rgb="FF000000"/>
        <rFont val="Times New Roman"/>
        <family val="1"/>
      </rPr>
      <t>2</t>
    </r>
    <r>
      <rPr>
        <sz val="13"/>
        <color rgb="FF000000"/>
        <rFont val="Times New Roman"/>
        <family val="1"/>
      </rPr>
      <t xml:space="preserve"> có kê khai đo đạc trên bản đồ địa chính thuộc tờ số 79 thửa số 21 diện tích 17.144,6m</t>
    </r>
    <r>
      <rPr>
        <vertAlign val="superscript"/>
        <sz val="13"/>
        <color rgb="FF000000"/>
        <rFont val="Times New Roman"/>
        <family val="1"/>
      </rPr>
      <t>2</t>
    </r>
    <r>
      <rPr>
        <sz val="13"/>
        <color rgb="FF000000"/>
        <rFont val="Times New Roman"/>
        <family val="1"/>
      </rPr>
      <t xml:space="preserve"> quy chủ sử dụng là ông Nguyễn Văn Liệt, trong đó có 01 phần diện tich 8.190,0m</t>
    </r>
    <r>
      <rPr>
        <vertAlign val="superscript"/>
        <sz val="13"/>
        <color rgb="FF000000"/>
        <rFont val="Times New Roman"/>
        <family val="1"/>
      </rPr>
      <t>2</t>
    </r>
    <r>
      <rPr>
        <sz val="13"/>
        <color rgb="FF000000"/>
        <rFont val="Times New Roman"/>
        <family val="1"/>
      </rPr>
      <t xml:space="preserve"> nằm trong ranh rừng phòng hộ quản lý, diện tích 8.954,6m</t>
    </r>
    <r>
      <rPr>
        <vertAlign val="superscript"/>
        <sz val="13"/>
        <color rgb="FF000000"/>
        <rFont val="Times New Roman"/>
        <family val="1"/>
      </rPr>
      <t>2</t>
    </r>
    <r>
      <rPr>
        <sz val="13"/>
        <color rgb="FF000000"/>
        <rFont val="Times New Roman"/>
        <family val="1"/>
      </rPr>
      <t xml:space="preserve"> nằm ngoài ranh rừng phòng hộ quản lý (diện tích 171,1m</t>
    </r>
    <r>
      <rPr>
        <vertAlign val="superscript"/>
        <sz val="13"/>
        <color rgb="FF000000"/>
        <rFont val="Times New Roman"/>
        <family val="1"/>
      </rPr>
      <t>2</t>
    </r>
    <r>
      <rPr>
        <sz val="13"/>
        <color rgb="FF000000"/>
        <rFont val="Times New Roman"/>
        <family val="1"/>
      </rPr>
      <t xml:space="preserve"> nằm trong diện tích 8.954,6m</t>
    </r>
    <r>
      <rPr>
        <vertAlign val="superscript"/>
        <sz val="13"/>
        <color rgb="FF000000"/>
        <rFont val="Times New Roman"/>
        <family val="1"/>
      </rPr>
      <t>2</t>
    </r>
    <r>
      <rPr>
        <sz val="13"/>
        <color rgb="FF000000"/>
        <rFont val="Times New Roman"/>
        <family val="1"/>
      </rPr>
      <t>). Ông Liệt tiếp tục quản lý sử dụng đến ngày 30 tháng 12 năm 2007 tách một phần diện tích chuyển nhượng lại bằng giấy tay cho ông Phạm Quang Hàng sử dụng đến ngày 24/2/2022 tách một phần diện tích chuyển nhượng lại bằng giấy tay cho ông Phạm Quang Diệp quản lý sử dụng ổn định đến nay.</t>
    </r>
  </si>
  <si>
    <r>
      <t>Diện tích 171,1m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</si>
  <si>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đất diện tích 109,8m</t>
    </r>
    <r>
      <rPr>
        <b/>
        <vertAlign val="superscript"/>
        <sz val="13"/>
        <color rgb="FF000000"/>
        <rFont val="Times New Roman"/>
        <family val="1"/>
      </rPr>
      <t>2</t>
    </r>
    <r>
      <rPr>
        <b/>
        <sz val="13"/>
        <color rgb="FF000000"/>
        <rFont val="Times New Roman"/>
        <family val="1"/>
      </rPr>
      <t xml:space="preserve"> (trong ranh rừng):</t>
    </r>
    <r>
      <rPr>
        <sz val="13"/>
        <color rgb="FF000000"/>
        <rFont val="Times New Roman"/>
        <family val="1"/>
      </rPr>
      <t xml:space="preserve"> Trước năm 1986 là đất chưa ai sử dụng, đến năm 1986 vợ chồng ông Trần Thế Sơn và bà Ngô Thị Toại vào khai khẩn sử dụng trồng cây hoa màu và cây ngắn ngày.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diện tích 11.906,7m</t>
    </r>
    <r>
      <rPr>
        <vertAlign val="superscript"/>
        <sz val="13"/>
        <color rgb="FF000000"/>
        <rFont val="Times New Roman"/>
        <family val="1"/>
      </rPr>
      <t>2</t>
    </r>
    <r>
      <rPr>
        <sz val="13"/>
        <color rgb="FF000000"/>
        <rFont val="Times New Roman"/>
        <family val="1"/>
      </rPr>
      <t xml:space="preserve"> thuộc tờ số 79 thửa đất số 30 quy chủ sử dụng đất mang tên bà Ngô Thị Toại, trong đó diện tích 1.402,6m</t>
    </r>
    <r>
      <rPr>
        <vertAlign val="superscript"/>
        <sz val="13"/>
        <color rgb="FF000000"/>
        <rFont val="Times New Roman"/>
        <family val="1"/>
      </rPr>
      <t>2</t>
    </r>
    <r>
      <rPr>
        <sz val="13"/>
        <color rgb="FF000000"/>
        <rFont val="Times New Roman"/>
        <family val="1"/>
      </rPr>
      <t xml:space="preserve"> nằm trong ranh rừng theo Quyết định số 2163/QĐ-UBND ngày 18/6/1998, phần diện tích còn lại 10.504,1m</t>
    </r>
    <r>
      <rPr>
        <vertAlign val="superscript"/>
        <sz val="13"/>
        <color rgb="FF000000"/>
        <rFont val="Times New Roman"/>
        <family val="1"/>
      </rPr>
      <t>2</t>
    </r>
    <r>
      <rPr>
        <sz val="13"/>
        <color rgb="FF000000"/>
        <rFont val="Times New Roman"/>
        <family val="1"/>
      </rPr>
      <t xml:space="preserve"> nằm ngoài ranh rừng. Việc cập nhật tại sổ mục kê đất đai thuộc tờ bản đồ 79 thửa đất số 30 diện tích 1.045,4m</t>
    </r>
    <r>
      <rPr>
        <vertAlign val="superscript"/>
        <sz val="13"/>
        <color rgb="FF000000"/>
        <rFont val="Times New Roman"/>
        <family val="1"/>
      </rPr>
      <t>2</t>
    </r>
    <r>
      <rPr>
        <sz val="13"/>
        <color rgb="FF000000"/>
        <rFont val="Times New Roman"/>
        <family val="1"/>
      </rPr>
      <t xml:space="preserve"> là chưa đúng diện tích thực tế đang sử dụng (diện tích thực tế 10.504,1m</t>
    </r>
    <r>
      <rPr>
        <vertAlign val="superscript"/>
        <sz val="13"/>
        <color rgb="FF000000"/>
        <rFont val="Times New Roman"/>
        <family val="1"/>
      </rPr>
      <t>2</t>
    </r>
    <r>
      <rPr>
        <sz val="13"/>
        <color rgb="FF000000"/>
        <rFont val="Times New Roman"/>
        <family val="1"/>
      </rPr>
      <t>).</t>
    </r>
  </si>
  <si>
    <r>
      <t>(diện tích 109,8m</t>
    </r>
    <r>
      <rPr>
        <vertAlign val="superscript"/>
        <sz val="13"/>
        <color rgb="FF000000"/>
        <rFont val="Times New Roman"/>
        <family val="1"/>
      </rPr>
      <t>2</t>
    </r>
    <r>
      <rPr>
        <sz val="13"/>
        <color rgb="FF000000"/>
        <rFont val="Times New Roman"/>
        <family val="1"/>
      </rPr>
      <t xml:space="preserve"> nằm trong diện tích 1.402,6m</t>
    </r>
    <r>
      <rPr>
        <vertAlign val="superscript"/>
        <sz val="13"/>
        <color rgb="FF000000"/>
        <rFont val="Times New Roman"/>
        <family val="1"/>
      </rPr>
      <t>2</t>
    </r>
    <r>
      <rPr>
        <sz val="13"/>
        <color rgb="FF000000"/>
        <rFont val="Times New Roman"/>
        <family val="1"/>
      </rPr>
      <t xml:space="preserve">) chưa được cập nhật tại Sổ mục kê đất đai do nằm trong ranh rừng phòng hộ. </t>
    </r>
  </si>
  <si>
    <r>
      <t>Qua kiểm tra thực tế vị trí đất của ông Phạm Quang Diệp diện tích 109,8m</t>
    </r>
    <r>
      <rPr>
        <vertAlign val="superscript"/>
        <sz val="13"/>
        <color rgb="FF000000"/>
        <rFont val="Times New Roman"/>
        <family val="1"/>
      </rPr>
      <t>2</t>
    </r>
    <r>
      <rPr>
        <sz val="13"/>
        <color rgb="FF000000"/>
        <rFont val="Times New Roman"/>
        <family val="1"/>
      </rPr>
      <t xml:space="preserve"> có nguồn gốc do ông Vũ Cao Sơn chuyển nhượng lại bằng giấy tay cho ông Phạm Quang Hàng sử dụng vào ngày 09/6/2006, ông Hàng sử dụng đến ngày 24/12/2022 tách một phần diện tích chuyển nhượng lại cho ông Phạm Quang Diệp sử dụng ổn định đến nay. </t>
    </r>
  </si>
  <si>
    <r>
      <t>Qua kiểm tra hiện trạng thực tế diện tích 109,8m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</si>
  <si>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đất sử dụng đất diện tích 8,2m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2006, 2007 ông Sơn đăng ký kê khai đo đạc trên bản đồ địa chính và ghi nhận sổ mục kê đất đai 2.906,3m</t>
    </r>
    <r>
      <rPr>
        <vertAlign val="superscript"/>
        <sz val="13"/>
        <color rgb="FF000000"/>
        <rFont val="Times New Roman"/>
        <family val="1"/>
      </rPr>
      <t>2</t>
    </r>
    <r>
      <rPr>
        <sz val="13"/>
        <color rgb="FF000000"/>
        <rFont val="Times New Roman"/>
        <family val="1"/>
      </rPr>
      <t xml:space="preserve"> thuộc thửa đất số 42 tờ bản đồ số 80 (nay là tờ 251)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t>
    </r>
  </si>
  <si>
    <r>
      <t>Diện tích 8,2m</t>
    </r>
    <r>
      <rPr>
        <vertAlign val="superscript"/>
        <sz val="13"/>
        <color rgb="FF000000"/>
        <rFont val="Times New Roman"/>
        <family val="1"/>
      </rPr>
      <t>2</t>
    </r>
    <r>
      <rPr>
        <sz val="13"/>
        <color rgb="FF000000"/>
        <rFont val="Times New Roman"/>
        <family val="1"/>
      </rPr>
      <t xml:space="preserve"> nằm trong tổng diện tích 2.906,3m</t>
    </r>
    <r>
      <rPr>
        <vertAlign val="superscript"/>
        <sz val="13"/>
        <color rgb="FF000000"/>
        <rFont val="Times New Roman"/>
        <family val="1"/>
      </rPr>
      <t>2</t>
    </r>
    <r>
      <rPr>
        <sz val="13"/>
        <color rgb="FF000000"/>
        <rFont val="Times New Roman"/>
        <family val="1"/>
      </rPr>
      <t xml:space="preserve"> được Sở Tài nguyên và Môi trường ký duyệt hồ sơ địa chính ngày 20/9/2011</t>
    </r>
  </si>
  <si>
    <r>
      <t>Qua kiểm tra hiện trạng thực tế diện tích 8,2m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</si>
  <si>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đất diện tích 25,9m</t>
    </r>
    <r>
      <rPr>
        <b/>
        <vertAlign val="superscript"/>
        <sz val="13"/>
        <color rgb="FF000000"/>
        <rFont val="Times New Roman"/>
        <family val="1"/>
      </rPr>
      <t>2</t>
    </r>
    <r>
      <rPr>
        <b/>
        <sz val="13"/>
        <color rgb="FF000000"/>
        <rFont val="Times New Roman"/>
        <family val="1"/>
      </rPr>
      <t xml:space="preserve"> (trong ranh rừng):</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1998 vị trí đất ông Sơn và bà Toại nằm trong Ranh rừng phòng hộ theo Quyết định số 2163/QĐ-UBND ngày 18/6/1998 của UBND tỉnh Kiên Giang, nhưng gia đình ông Sơn và bà Toại vẫn canh tác, quản lý sử dụng ổn định đến năm 2006 ông Trần Thế Sơn chết cùng năm 2006 và năm 2007 bà Toại kê khai đo đạc trên bản đồ địa chính và được cập nhật sổ mục kê đất đai diện tích 18.514,6m</t>
    </r>
    <r>
      <rPr>
        <vertAlign val="superscript"/>
        <sz val="13"/>
        <color rgb="FF000000"/>
        <rFont val="Times New Roman"/>
        <family val="1"/>
      </rPr>
      <t>2</t>
    </r>
    <r>
      <rPr>
        <sz val="13"/>
        <color rgb="FF000000"/>
        <rFont val="Times New Roman"/>
        <family val="1"/>
      </rPr>
      <t xml:space="preserve"> thuộc thửa đất số 46 tờ bản đồ số 79 (nay là tờ bản đồ số 250) mang tên bà Ngô Thị Toại. Trong đó có một phần diện tích 25,9m</t>
    </r>
    <r>
      <rPr>
        <vertAlign val="superscript"/>
        <sz val="13"/>
        <color rgb="FF000000"/>
        <rFont val="Times New Roman"/>
        <family val="1"/>
      </rPr>
      <t>2</t>
    </r>
    <r>
      <rPr>
        <sz val="13"/>
        <color rgb="FF000000"/>
        <rFont val="Times New Roman"/>
        <family val="1"/>
      </rPr>
      <t xml:space="preserve"> nằm trong ranh rừng theo Quyết định số 2163/QĐ-UBND ngày 18/6/1998 của UBND tỉnh Kiên Giang, diện tích 25,9m</t>
    </r>
    <r>
      <rPr>
        <vertAlign val="superscript"/>
        <sz val="13"/>
        <color rgb="FF000000"/>
        <rFont val="Times New Roman"/>
        <family val="1"/>
      </rPr>
      <t>2</t>
    </r>
    <r>
      <rPr>
        <sz val="13"/>
        <color rgb="FF000000"/>
        <rFont val="Times New Roman"/>
        <family val="1"/>
      </rPr>
      <t xml:space="preserve"> chưa được cập nhật tại Sổ mục kê đất đai do nằm trong ranh rừng phòng hộ. Qua kiểm tra thực tế vị trí đất của ông Phạm Quang Diệp và bà Trần Thị Hường diện tích 25,9m</t>
    </r>
    <r>
      <rPr>
        <vertAlign val="superscript"/>
        <sz val="13"/>
        <color rgb="FF000000"/>
        <rFont val="Times New Roman"/>
        <family val="1"/>
      </rPr>
      <t>2</t>
    </r>
    <r>
      <rPr>
        <sz val="13"/>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sử dụng ổn định đến nay. </t>
    </r>
  </si>
  <si>
    <r>
      <t>Qua kiểm tra hiện trạng thực tế diện tích 25,9m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 không bị xử lý, xử phạt.</t>
    </r>
  </si>
  <si>
    <r>
      <t>Nguồn gốc đất diện tích 303,9m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2006 ông Trần Thế Sơn chết cùng năm 2006 và năm 2007 bà Toại kê khai đo đạc trên bản đồ địa chính và được cập nhật sổ mục kê đất đai diện tích 18.514,6m2 thuộc thửa đất số 46 tờ bản đồ số 79 (nay là tờ bản đồ số 250) mang tên bà Ngô Thị Toại. Qua kiểm tra thực tế vị trí đất của ông Phạm Quang Diệp diện tích 303,9m</t>
    </r>
    <r>
      <rPr>
        <vertAlign val="superscript"/>
        <sz val="13"/>
        <color rgb="FF000000"/>
        <rFont val="Times New Roman"/>
        <family val="1"/>
      </rPr>
      <t>2</t>
    </r>
    <r>
      <rPr>
        <sz val="13"/>
        <color rgb="FF000000"/>
        <rFont val="Times New Roman"/>
        <family val="1"/>
      </rPr>
      <t xml:space="preserve"> có nguồn gốc do ông Vũ Cao Sơn chuyển nhượng lại bằng giấy tay cho ông Phạm Quag Hàng sử dụng vào ngày 09/6/2006, ông Hàng sử dụng đến ngày 24/12/2022 tách một phần diện tích chuyển nhượng lại cho ông Phạm Quang Diệp và bà Trần Thị Hường sử dụng ổn định đến nay. Diện tích 303,9m2 có nguồn gốc từ ông Vũ Cao Sơn là do năm 2006, 2007 đơn vị đo đạc xác định sai người sử dụng đất thay vì ông Sơn nhưng quy chủ sử dụng đất là bà Toại vì hiện trạng sử dụng đất giữa ông Sơn và bà Toại ranh giới đã được cắm ranh mốc giới rõ ràng, hai bên đã thống nhất không ai tranh chấp.</t>
    </r>
  </si>
  <si>
    <r>
      <t>Qua kiểm tra hiện trạng thực tế diện tích 303,9m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</si>
  <si>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rPr>
        <b/>
        <sz val="13"/>
        <color rgb="FF000000"/>
        <rFont val="Times New Roman"/>
        <family val="1"/>
      </rPr>
      <t>Nguồn đất sử dụng đất diện tích 2.609,9m2 (trong ranh rừng):</t>
    </r>
    <r>
      <rPr>
        <sz val="13"/>
        <color rgb="FF000000"/>
        <rFont val="Times New Roman"/>
        <family val="1"/>
      </rPr>
      <t xml:space="preserve">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Đến năm 1998 vị trí đất ông Sơn và bà Toại nằm trong Ranh rừng phòng hộ theo Quyết định số 2163/QĐ-UBND ngày 18/6/1998 của UBND tỉnh Kiên Giang, nhưng gia đình ông Vũ Cao Sơn vẫn canh tác, quản lý sử dụng ổn định năm 2006, 2007 ông Sơn đăng ký kê khai đo đạc trên bản đồ địa chính và ghi nhận sổ mục kê đất đai 18.483,6m2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đến nay. Năm 2012 thửa đất trên được đưa ra khỏi ranh rừng phòng hộ giao cho thị trấn An Thới quản lý theo quyết định số 2601/QĐ-UBND ngày 14 tháng 12 năm 2012 của UBND tỉnh Kiên Giang về việc thu hồi đất, giao đất cho UBND thị trấn An Thới tại thị trấn An Thới, huyện Phú Quốc, tỉnh Kiên Giang. Gia đình ông Phạm Quang Diệp tiếp tục canh tác quản lý, sử dụng  đến nay.  </t>
    </r>
  </si>
  <si>
    <r>
      <t>Nguồn đất sử dụng đất diện tích 977m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Trước năm 1976 là đất chưa ai sử dụng, đến năm 1976 ông Trần Văn A vào khai khẩn sử dụng vào mục đích trồng cây ăn trái lâu năm trên đất sử dụng đến năm 1986 cho lại con là ông Trần Thanh Liêm sử dụng, đến năm 1992 ông Liêm chuyển nhượng lại cho ông Vũ Cao Sơn sử dụng ổn định đến năm 2006, 2007 vị trí thửa đất do ông Sơn đăng ký kê khai đo đạc trên bản đồ địa chính và ghi nhận sổ mục kê đất đai 18.483,6m</t>
    </r>
    <r>
      <rPr>
        <vertAlign val="superscript"/>
        <sz val="13"/>
        <color rgb="FF000000"/>
        <rFont val="Times New Roman"/>
        <family val="1"/>
      </rPr>
      <t>2</t>
    </r>
    <r>
      <rPr>
        <sz val="13"/>
        <color rgb="FF000000"/>
        <rFont val="Times New Roman"/>
        <family val="1"/>
      </rPr>
      <t xml:space="preserve"> thuộc thửa đất số 31 tờ bản đồ số 79 (nay là tờ 250) mang tên ông Vũ Cao Sơn, ông Sơn sử dụng đến ngày 10/2/2007 ông Sơn chuyển nhượng lại cho ông Phạm Quang Hàng sử dụng đến ngày 24/2/2022 tách một phần diện tích chuyển nhượng cho ông Phạm Quang Diệp sử dụng ổn định  đến nay.  </t>
    </r>
  </si>
  <si>
    <r>
      <t>Diện tích 977m</t>
    </r>
    <r>
      <rPr>
        <vertAlign val="superscript"/>
        <sz val="13"/>
        <color rgb="FF000000"/>
        <rFont val="Times New Roman"/>
        <family val="1"/>
      </rPr>
      <t>2</t>
    </r>
    <r>
      <rPr>
        <sz val="13"/>
        <color rgb="FF000000"/>
        <rFont val="Times New Roman"/>
        <family val="1"/>
      </rPr>
      <t xml:space="preserve"> nằm trong tổng diện tích 18.483,6m</t>
    </r>
    <r>
      <rPr>
        <vertAlign val="superscript"/>
        <sz val="13"/>
        <color rgb="FF000000"/>
        <rFont val="Times New Roman"/>
        <family val="1"/>
      </rPr>
      <t>2</t>
    </r>
    <r>
      <rPr>
        <sz val="13"/>
        <color rgb="FF000000"/>
        <rFont val="Times New Roman"/>
        <family val="1"/>
      </rPr>
      <t xml:space="preserve"> được Sở Tài nguyên và Môi trường ký duyệt hồ sơ địa chính ngày 20/9/2011.</t>
    </r>
  </si>
  <si>
    <r>
      <t>Qua kiểm tra hiện trạng thực tế diện tích 977m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</si>
  <si>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đất diện tích 29,5m</t>
    </r>
    <r>
      <rPr>
        <b/>
        <vertAlign val="superscript"/>
        <sz val="13"/>
        <color rgb="FF000000"/>
        <rFont val="Times New Roman"/>
        <family val="1"/>
      </rPr>
      <t>2</t>
    </r>
    <r>
      <rPr>
        <b/>
        <sz val="13"/>
        <color rgb="FF000000"/>
        <rFont val="Times New Roman"/>
        <family val="1"/>
      </rPr>
      <t xml:space="preserve"> (ngoài ranh rừng):</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đến năm 2003 tách một phần diện tích chuyển nhượng lại bằng giấy tay cho ông Đỗ Minh Thi và bà Trần Thị Hương sử dụng đến năm 2006 và năm 2007 gia đình ông Thi kê khai đo đạc trên bản đồ địa chính</t>
    </r>
  </si>
  <si>
    <r>
      <t>Qua kiểm tra hiện trạng thực tế diện tích 29,5m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</si>
  <si>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 Thành phần tham dự thống nhất: diện tích 5.156,6m</t>
    </r>
    <r>
      <rPr>
        <vertAlign val="superscript"/>
        <sz val="13"/>
        <color rgb="FF000000"/>
        <rFont val="Times New Roman"/>
        <family val="1"/>
      </rPr>
      <t>2</t>
    </r>
    <r>
      <rPr>
        <sz val="13"/>
        <color rgb="FF000000"/>
        <rFont val="Times New Roman"/>
        <family val="1"/>
      </rPr>
      <t xml:space="preserve"> đủ điều kiện bồi thường quyền sử dụng đất theo khoản 5 Điều 5 Nghị định số 88/NĐ-CP ngày 15/7/2024 của Chính phủ và khoản 35 Điều 3 Luật Đất đai năm 2024.</t>
    </r>
  </si>
  <si>
    <r>
      <t>Nguồn đất sử dụng đất diện tích 112,4m</t>
    </r>
    <r>
      <rPr>
        <b/>
        <vertAlign val="superscript"/>
        <sz val="13"/>
        <color rgb="FF000000"/>
        <rFont val="Times New Roman"/>
        <family val="1"/>
      </rPr>
      <t>2</t>
    </r>
    <r>
      <rPr>
        <sz val="13"/>
        <color rgb="FF000000"/>
        <rFont val="Times New Roman"/>
        <family val="1"/>
      </rPr>
      <t>:</t>
    </r>
  </si>
  <si>
    <r>
      <t>Diện tích 112,4m²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112,4m² ranh giới sử dụng ổn định không ai tranh chấp, không nằm trong thu hồi sau thanh tra, không vi phạm pháp luật về đất đai.</t>
    </r>
  </si>
  <si>
    <r>
      <t>Nguồn đất sử dụng đất diện tích 110,5m</t>
    </r>
    <r>
      <rPr>
        <b/>
        <vertAlign val="superscript"/>
        <sz val="13"/>
        <color rgb="FF000000"/>
        <rFont val="Times New Roman"/>
        <family val="1"/>
      </rPr>
      <t>2</t>
    </r>
    <r>
      <rPr>
        <sz val="13"/>
        <color rgb="FF000000"/>
        <rFont val="Times New Roman"/>
        <family val="1"/>
      </rPr>
      <t>:</t>
    </r>
  </si>
  <si>
    <r>
      <t xml:space="preserve"> 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sử đến ngày 22/10/2019 tách một phần diện tích chuyển nhượng lại bằng giấy tay cho Hoàng Minh Hùng  sử dụng đến </t>
    </r>
    <r>
      <rPr>
        <sz val="13"/>
        <color theme="1"/>
        <rFont val="Times New Roman"/>
        <family val="1"/>
      </rPr>
      <t>ngày 20/2/</t>
    </r>
    <r>
      <rPr>
        <sz val="13"/>
        <color rgb="FF000000"/>
        <rFont val="Times New Roman"/>
        <family val="1"/>
      </rPr>
      <t>2021 tách một phần diện tích chuyển nhượng lại bằng giấy tay cho ông Nguyễn Xuân Thuận sử dụng ổn định đến nay.</t>
    </r>
  </si>
  <si>
    <r>
      <t>Diện tích 110,5m²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110,5m² ranh giới sử dụng ổn định không ai tranh chấp, không nằm trong thu hồi sau thanh tra, không vi phạm pháp luật về đất đai.</t>
    </r>
  </si>
  <si>
    <r>
      <t>Nguồn đất sử dụng đất diện tích 132,6m</t>
    </r>
    <r>
      <rPr>
        <b/>
        <vertAlign val="superscript"/>
        <sz val="13"/>
        <color rgb="FF000000"/>
        <rFont val="Times New Roman"/>
        <family val="1"/>
      </rPr>
      <t>2</t>
    </r>
    <r>
      <rPr>
        <sz val="13"/>
        <color rgb="FF000000"/>
        <rFont val="Times New Roman"/>
        <family val="1"/>
      </rPr>
      <t xml:space="preserve">: </t>
    </r>
  </si>
  <si>
    <r>
      <t>Trước năm 1986 là đất chưa ai sử dụng, đến năm 1986 vợ chồng ông Trần Thế Sơn và bà Ngô Thị Toại vào khai khẩn sử dụng trồng cây hoa màu và cây ngắn ngày sử dụng đến năm 2021 ông Sơn và bà Toại tách một phần diện tích chuyển nhượng lại bằng giấy tay cho ông Bùi Văn Ánh sử dụng trồng cây lâu năm và hoa màu... sử dụng đến năm 2006, 2007 ông Ánh kê khai đo đạc trên bản đồ địa chính và  cập nhật sổ mục kê đất đai thuộc thửa đất số 32 tờ bản đồ 79 (nay là tờ 250) diện tích 4.019,8m</t>
    </r>
    <r>
      <rPr>
        <vertAlign val="superscript"/>
        <sz val="13"/>
        <color rgb="FF000000"/>
        <rFont val="Times New Roman"/>
        <family val="1"/>
      </rPr>
      <t>2</t>
    </r>
    <r>
      <rPr>
        <sz val="13"/>
        <color rgb="FF000000"/>
        <rFont val="Times New Roman"/>
        <family val="1"/>
      </rPr>
      <t xml:space="preserve"> mang tên ông Bùi Văn Ánh </t>
    </r>
  </si>
  <si>
    <r>
      <t>Diện tích 132,6m² nằm trong diện tích 4.019,8m</t>
    </r>
    <r>
      <rPr>
        <vertAlign val="superscript"/>
        <sz val="13"/>
        <color rgb="FF000000"/>
        <rFont val="Times New Roman"/>
        <family val="1"/>
      </rPr>
      <t>2</t>
    </r>
    <r>
      <rPr>
        <sz val="13"/>
        <color rgb="FF000000"/>
        <rFont val="Times New Roman"/>
        <family val="1"/>
      </rPr>
      <t xml:space="preserve"> đã được Sở Tài nguyên và Môi trường ký duyệt hồ sơ địa chính ngày 20/9/2011. Qua kiểm tra hiện trạng thực tế diện tích 132,6m² ranh giới sử dụng ổn định không ai tranh chấp, không nằm trong thu hồi sau thanh tra, không vi phạm pháp luật về đất đai.</t>
    </r>
  </si>
  <si>
    <r>
      <t>Nguồn đất sử dụng đất diện tích 287,8m</t>
    </r>
    <r>
      <rPr>
        <b/>
        <vertAlign val="superscript"/>
        <sz val="13"/>
        <color rgb="FF000000"/>
        <rFont val="Times New Roman"/>
        <family val="1"/>
      </rPr>
      <t>2</t>
    </r>
    <r>
      <rPr>
        <b/>
        <sz val="13"/>
        <color rgb="FF000000"/>
        <rFont val="Times New Roman"/>
        <family val="1"/>
      </rPr>
      <t xml:space="preserve">: </t>
    </r>
  </si>
  <si>
    <r>
      <t>Trước năm 1997 là đất chưa ai sử dụng đến năm 1997 ông Nguyễn Tấn Nhã vào khai khẩn sử dụng vào mục đích trồng cây ăn trái và cây lâu năm sử dụng đến năm 2002 ông Nhã sang lại cho ông Đặng Ngọc Tràng quản lý sử dụng đến năm 2006 - 2007 ông Tràng đăng ký đo đạc kê khai trên bản đồ địa chính và được cập nhật sổ mục kê đất đai thuộc thửa số 68 (nay là thửa số 327) tờ bản đồ số 80 (nay là tờ số 251) với diện tích 5.718,9m</t>
    </r>
    <r>
      <rPr>
        <vertAlign val="superscript"/>
        <sz val="13"/>
        <color rgb="FF000000"/>
        <rFont val="Times New Roman"/>
        <family val="1"/>
      </rPr>
      <t>2</t>
    </r>
    <r>
      <rPr>
        <sz val="13"/>
        <color rgb="FF000000"/>
        <rFont val="Times New Roman"/>
        <family val="1"/>
      </rPr>
      <t xml:space="preserve"> (diện tích 287,8m</t>
    </r>
    <r>
      <rPr>
        <vertAlign val="superscript"/>
        <sz val="13"/>
        <color rgb="FF000000"/>
        <rFont val="Times New Roman"/>
        <family val="1"/>
      </rPr>
      <t>2</t>
    </r>
    <r>
      <rPr>
        <sz val="13"/>
        <color rgb="FF000000"/>
        <rFont val="Times New Roman"/>
        <family val="1"/>
      </rPr>
      <t xml:space="preserve"> nằm trong tổng diện tích 5.718,9m2 đã được Sở Tài nguyên và Môi trường ký duyệt hồ sơ địa chính vào ngày 20/9/2011). Hiện trạng sử dụng ông Tuấn và bà Hoàng đang sử dụng. </t>
    </r>
  </si>
  <si>
    <r>
      <t>Nguồn gốc sử dụng đất diện tích 63,7m</t>
    </r>
    <r>
      <rPr>
        <b/>
        <vertAlign val="superscript"/>
        <sz val="13"/>
        <color rgb="FF000000"/>
        <rFont val="Times New Roman"/>
        <family val="1"/>
      </rPr>
      <t>2</t>
    </r>
    <r>
      <rPr>
        <sz val="13"/>
        <color rgb="FF000000"/>
        <rFont val="Times New Roman"/>
        <family val="1"/>
      </rPr>
      <t>:</t>
    </r>
  </si>
  <si>
    <r>
      <t xml:space="preserve"> Trước năm 1998 là đất trống chưa ai sử dụng đến năm 1998 gia đình ông Ngô Công Văn vào khai khẩn mục đích sử dụng trồng hoa màu và các loại cây ăn trái lâu năm. Sử dụng đến năm 2006, 2007 vị trí thửa đất trên được kê khai đo đạc bản đồ địa chính và được ghi nhận Sổ Mục kê đất đai thuộc thửa đất số 4, tờ bản đồ số 7 (nay là tờ bản đồ số 396) mang tên ông Huỳnh Văn Dũng với tổng diện tích là 2.240,6m². (Diện tích 63,7m</t>
    </r>
    <r>
      <rPr>
        <vertAlign val="superscript"/>
        <sz val="13"/>
        <color rgb="FF000000"/>
        <rFont val="Times New Roman"/>
        <family val="1"/>
      </rPr>
      <t>2</t>
    </r>
    <r>
      <rPr>
        <sz val="13"/>
        <color rgb="FF000000"/>
        <rFont val="Times New Roman"/>
        <family val="1"/>
      </rPr>
      <t xml:space="preserve"> nằm trong diện tích 2.240,6m² đã được Sở Tài nguyên và Môi trường ký duyệt ngày 20/9/2011), qua làm việc với ông Huỳnh Văn Dũng xác định vị trí đất này không phải do gia đình ông khai khẩn mà do gia đình ông Ngô Công Văn khai khẩn sử dụng (việc cập nhật sổ mục kê đất đai là không đúng đối tượng sử dụng đất). ông Văn tiếp tục quản lý sử dụng đến ngày 17/12/2018 tách một phần diện tích cho lại bằng giấy tay là bà Ngô Thị Trà My quản lý sử dụng ổn định đến nay. </t>
    </r>
  </si>
  <si>
    <r>
      <t>Qua kiểm tra hiện trạng thực tế diện tích 63,7m</t>
    </r>
    <r>
      <rPr>
        <vertAlign val="superscript"/>
        <sz val="13"/>
        <color rgb="FF000000"/>
        <rFont val="Times New Roman"/>
        <family val="1"/>
      </rPr>
      <t>2</t>
    </r>
    <r>
      <rPr>
        <sz val="13"/>
        <color rgb="FF000000"/>
        <rFont val="Times New Roman"/>
        <family val="1"/>
      </rPr>
      <t xml:space="preserve"> ranh giới sử dụng ổn định không ai tranh chấp, không nằm trong thu hồi sau thanh tra, không vi phạm pháp luật về đất đai.</t>
    </r>
  </si>
  <si>
    <r>
      <t>Nguồn gốc sử dụng đất diện tích 99,0m²:</t>
    </r>
    <r>
      <rPr>
        <sz val="13"/>
        <color rgb="FF000000"/>
        <rFont val="Times New Roman"/>
        <family val="1"/>
      </rPr>
      <t xml:space="preserve"> </t>
    </r>
  </si>
  <si>
    <r>
      <t>Nguồn gốc sử dụng đất diện tích 120,5m2</t>
    </r>
    <r>
      <rPr>
        <sz val="13"/>
        <color rgb="FF000000"/>
        <rFont val="Times New Roman"/>
        <family val="1"/>
      </rPr>
      <t xml:space="preserve">: Trước năm 1997 là đất chưa ai sử dụng đến năm 1997 ông Nguyễn Tấn Nhã vào khai khẩn sử dụng vào mục đích trồng cây ăn trái và cây lâu năm... </t>
    </r>
  </si>
  <si>
    <r>
      <t>* Nguồn gốc sử dụng đất diện tích 336,0m²:</t>
    </r>
    <r>
      <rPr>
        <sz val="13"/>
        <color rgb="FF000000"/>
        <rFont val="Times New Roman"/>
        <family val="1"/>
      </rPr>
      <t xml:space="preserve"> Đất đã được cấp giấy chứng nhận quyền sử dụng đất số CO 249309, ngày 10/4/2019 thuộc thửa đất số 68 tờ bản đồ 79, diện tích đât là 540,0m2; Mục đích sử dụng: 300m2 đất ở (ODT), còn lại là đất trồng cây lâu năm (CLN).</t>
    </r>
  </si>
  <si>
    <r>
      <t>Nguồn gốc sử dụng đất diện tích 96.6m²</t>
    </r>
    <r>
      <rPr>
        <sz val="13"/>
        <color rgb="FF000000"/>
        <rFont val="Times New Roman"/>
        <family val="1"/>
      </rPr>
      <t xml:space="preserve">: Trước năm 1986 là đất chưa ai sử dụng, năm 1986 ông Hoàng Văn Sinh và bà Mầu Thị Toan vào khai phá sử dụng vào mục đích trồng cây hoa màu và các loại cây ăn trái lâu năm, đến năm 2005 ông Sinh và bà Toan tách một phần diện tích chuyển nhượng lại bằng giấy tay cho Hồng Thúy Phượng </t>
    </r>
  </si>
  <si>
    <r>
      <t>Nguồn gốc đất sử dụng hiện tại diện tích 648,1m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</si>
  <si>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đất sử dụng hiện tại diện tích 537,6m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Đất đã được cấp giấy chứng nhận quyền sử dụng đất số DN 930609, ngày 01/7/2024 thuộc thửa đất số 910, tờ bản đồ số 79, diện tích 2.152,9m2.</t>
    </r>
  </si>
  <si>
    <r>
      <t>Nguồn gốc đất sử dụng hiện tại diện tích 6,3m</t>
    </r>
    <r>
      <rPr>
        <b/>
        <vertAlign val="superscript"/>
        <sz val="13"/>
        <color rgb="FF000000"/>
        <rFont val="Times New Roman"/>
        <family val="1"/>
      </rPr>
      <t>2</t>
    </r>
    <r>
      <rPr>
        <b/>
        <sz val="13"/>
        <color rgb="FF000000"/>
        <rFont val="Times New Roman"/>
        <family val="1"/>
      </rPr>
      <t>:</t>
    </r>
  </si>
  <si>
    <r>
      <t>Nhận cho tặng từ  bà Hoàng Thị Loan ngày 25/05/2020, diện tích 60m</t>
    </r>
    <r>
      <rPr>
        <vertAlign val="superscript"/>
        <sz val="13"/>
        <color rgb="FFFF0000"/>
        <rFont val="Times New Roman"/>
        <family val="1"/>
      </rPr>
      <t>2</t>
    </r>
    <r>
      <rPr>
        <sz val="13"/>
        <color rgb="FFFF0000"/>
        <rFont val="Times New Roman"/>
        <family val="1"/>
      </rPr>
      <t xml:space="preserve"> đất đã có giấy chứng nhận quyền sử dụng đất số DN 930609 cấp ngày 01/7/2024 đứng tên Hoàng Thị Loan.</t>
    </r>
  </si>
  <si>
    <r>
      <t>Nguồn gốc đất sử dụng hiện tại diện tích 872,5m</t>
    </r>
    <r>
      <rPr>
        <b/>
        <vertAlign val="superscript"/>
        <sz val="13"/>
        <color rgb="FF000000"/>
        <rFont val="Times New Roman"/>
        <family val="1"/>
      </rPr>
      <t>2</t>
    </r>
    <r>
      <rPr>
        <b/>
        <sz val="13"/>
        <color rgb="FF000000"/>
        <rFont val="Times New Roman"/>
        <family val="1"/>
      </rPr>
      <t>:</t>
    </r>
    <r>
      <rPr>
        <sz val="13"/>
        <color rgb="FF000000"/>
        <rFont val="Times New Roman"/>
        <family val="1"/>
      </rPr>
      <t xml:space="preserve"> Đất đã được cấp giấy chứng nhận quyền sử dụng đất số DN 930609, ngày 01/7/2024 thuộc thửa đất số 910, tờ bản đồ số 79, diện tích 2152,9m2.</t>
    </r>
  </si>
  <si>
    <r>
      <t>Nhận cho tặng từ  bà Hoàng Thị Loan ngày 17/3/2018, diện tích 330m</t>
    </r>
    <r>
      <rPr>
        <vertAlign val="superscript"/>
        <sz val="13"/>
        <color rgb="FF000000"/>
        <rFont val="Times New Roman"/>
        <family val="1"/>
      </rPr>
      <t>2</t>
    </r>
    <r>
      <rPr>
        <sz val="13"/>
        <color rgb="FF000000"/>
        <rFont val="Times New Roman"/>
        <family val="1"/>
      </rPr>
      <t xml:space="preserve"> đất đã có giấy chứng nhận quyền sử dụng đất số DN 930609 cấp ngày 01/7/2024 đứng tên Hoàng Thị Loan.</t>
    </r>
  </si>
  <si>
    <r>
      <t>Nhận cho tặng từ  bà Hoàng Thị Loan ngày 3/9/2016, diện tích 280m</t>
    </r>
    <r>
      <rPr>
        <vertAlign val="superscript"/>
        <sz val="13"/>
        <color rgb="FF000000"/>
        <rFont val="Times New Roman"/>
        <family val="1"/>
      </rPr>
      <t>2</t>
    </r>
    <r>
      <rPr>
        <sz val="13"/>
        <color rgb="FF000000"/>
        <rFont val="Times New Roman"/>
        <family val="1"/>
      </rPr>
      <t xml:space="preserve"> đất đã có giấy chứng nhận quyền sử dụng đất số DN 930609 cấp ngày 01/7/2024 đứng tên Hoàng Thị Loan</t>
    </r>
  </si>
  <si>
    <r>
      <t>Nguồn gốc sử dụng đất diện tích 54,3m</t>
    </r>
    <r>
      <rPr>
        <b/>
        <vertAlign val="superscript"/>
        <sz val="13"/>
        <color rgb="FF000000"/>
        <rFont val="Times New Roman"/>
        <family val="1"/>
      </rPr>
      <t>2</t>
    </r>
    <r>
      <rPr>
        <sz val="13"/>
        <color rgb="FF000000"/>
        <rFont val="Times New Roman"/>
        <family val="1"/>
      </rPr>
      <t>: Trước năm 2001 là đất chưa ai sử dụng đến Năm 2001 bà Nguyễn Thị Đầy vào khai phá sử dụng vào mục đích trồng các loại cây lâu năm.</t>
    </r>
  </si>
  <si>
    <r>
      <t xml:space="preserve"> </t>
    </r>
    <r>
      <rPr>
        <b/>
        <sz val="13"/>
        <color rgb="FF000000"/>
        <rFont val="Times New Roman"/>
        <family val="1"/>
      </rPr>
      <t>Hiện trạng ông Ngô Hùng Anh đang sử dụng đất đang tranh chấp vợ chồng bà Nguyễn Thị Hà  và ông Nguyễn Lương Khuyên.</t>
    </r>
  </si>
  <si>
    <r>
      <t xml:space="preserve"> </t>
    </r>
    <r>
      <rPr>
        <b/>
        <sz val="13"/>
        <color rgb="FF000000"/>
        <rFont val="Times New Roman"/>
        <family val="1"/>
      </rPr>
      <t>Nguồn gốc sử dụng đất diện tích 110,4m2:</t>
    </r>
  </si>
  <si>
    <r>
      <rPr>
        <b/>
        <sz val="13"/>
        <color theme="1"/>
        <rFont val="Times New Roman"/>
        <family val="1"/>
      </rPr>
      <t xml:space="preserve">- </t>
    </r>
    <r>
      <rPr>
        <sz val="13"/>
        <color theme="1"/>
        <rFont val="Times New Roman"/>
        <family val="1"/>
      </rPr>
      <t>Đủ điều kiện bồi thường quyền sử dụng đất theo khoản 1  Điều 5 Nghị định số 88/NĐ-CP ngày 15/7/2024 của Chính phủ và khoản 35 Điều 3 Luật Đất đai năm 2024.</t>
    </r>
  </si>
  <si>
    <r>
      <t>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13"/>
        <color theme="1"/>
        <rFont val="Times New Roman"/>
        <family val="1"/>
      </rPr>
      <t>2</t>
    </r>
    <r>
      <rPr>
        <sz val="13"/>
        <color theme="1"/>
        <rFont val="Times New Roman"/>
        <family val="1"/>
      </rPr>
      <t xml:space="preserve">. </t>
    </r>
  </si>
  <si>
    <r>
      <t>Nguồn gốc sử dụng đất diện tích 85,0m</t>
    </r>
    <r>
      <rPr>
        <b/>
        <vertAlign val="superscript"/>
        <sz val="13"/>
        <color rgb="FF000000"/>
        <rFont val="Times New Roman"/>
        <family val="1"/>
      </rPr>
      <t xml:space="preserve">2: </t>
    </r>
    <r>
      <rPr>
        <sz val="13"/>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</si>
  <si>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Nguồn gốc sử dụng đất diện tích 85,0m2</t>
    </r>
    <r>
      <rPr>
        <sz val="13"/>
        <color rgb="FF000000"/>
        <rFont val="Times New Roman"/>
        <family val="1"/>
      </rPr>
      <t xml:space="preserve">: 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 </t>
    </r>
  </si>
  <si>
    <r>
      <t>Nguồn gốc sử dụng đất diện tích 85,0m2:</t>
    </r>
    <r>
      <rPr>
        <sz val="13"/>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</si>
  <si>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 xml:space="preserve"> Năm 2001, ông Trần Thế Sơn, bà Ngô Thị Toại tách ra một phần diện tích đất chuyển nhượng cho ông Bùi Văn Ánh sử dụng. Năm 2006, vị trí thửa đất được kê khai đo đạc bản đồ địa chính và ghi nhận vào sổ mục kê đất đai thuộc thửa đất số 32, tờ bản đồ số 79, diện tích 4019,7m</t>
    </r>
    <r>
      <rPr>
        <vertAlign val="superscript"/>
        <sz val="13"/>
        <color rgb="FF000000"/>
        <rFont val="Times New Roman"/>
        <family val="1"/>
      </rPr>
      <t>2</t>
    </r>
    <r>
      <rPr>
        <sz val="13"/>
        <color rgb="FF000000"/>
        <rFont val="Times New Roman"/>
        <family val="1"/>
      </rPr>
      <t xml:space="preserve"> mang tên ông Bùi Văn Ánh. </t>
    </r>
  </si>
  <si>
    <r>
      <t>Nguồn gốc sử dụng đất diện tích 85,2m</t>
    </r>
    <r>
      <rPr>
        <b/>
        <vertAlign val="superscript"/>
        <sz val="13"/>
        <color rgb="FF000000"/>
        <rFont val="Times New Roman"/>
        <family val="1"/>
      </rPr>
      <t>2</t>
    </r>
    <r>
      <rPr>
        <b/>
        <sz val="13"/>
        <color rgb="FF000000"/>
        <rFont val="Times New Roman"/>
        <family val="1"/>
      </rPr>
      <t xml:space="preserve">: </t>
    </r>
    <r>
      <rPr>
        <sz val="13"/>
        <color rgb="FF000000"/>
        <rFont val="Times New Roman"/>
        <family val="1"/>
      </rPr>
      <t>Trước năm 1986 là đất chưa ai khai phá sử dụng, năm 1986 ông Trần Thế Sơn và bà Ngô Thị Toại khai khẩn sử dụng và mục đích sử dụng vào mục đích trồng cây hoa màu và các loại cây ăn trái lâu năm (chưa đuợc kê khai sơ đồ 14).</t>
    </r>
  </si>
  <si>
    <r>
      <t xml:space="preserve">* </t>
    </r>
    <r>
      <rPr>
        <b/>
        <sz val="13"/>
        <color rgb="FF000000"/>
        <rFont val="Times New Roman"/>
        <family val="1"/>
      </rPr>
      <t>Nguồn gốc sử dụng đất diện tích 36.2m</t>
    </r>
    <r>
      <rPr>
        <b/>
        <vertAlign val="superscript"/>
        <sz val="13"/>
        <color rgb="FF000000"/>
        <rFont val="Times New Roman"/>
        <family val="1"/>
      </rPr>
      <t>2</t>
    </r>
    <r>
      <rPr>
        <sz val="13"/>
        <color rgb="FF000000"/>
        <rFont val="Times New Roman"/>
        <family val="1"/>
      </rPr>
      <t xml:space="preserve">: Truớc năm 1993 đất chưa ai khai phá. Đến năm 1993 ông Phạm Thanh Sơn vào khai phá sử dụng mục đích trồng cây hoa màu và cây lâu năm, được đo đạc sơ đồ 14 và đã được cấp giấy chứng nhận quyền sử dụng đất số Y851466 ngày 04/2/2004, diện tích 13.912 m2. Thửa đất  số 22, tờ số 3. </t>
    </r>
  </si>
  <si>
    <r>
      <t>Nguồn gốc đất diện tích 99.6m</t>
    </r>
    <r>
      <rPr>
        <b/>
        <vertAlign val="superscript"/>
        <sz val="13"/>
        <color rgb="FF000000"/>
        <rFont val="Times New Roman"/>
        <family val="1"/>
      </rPr>
      <t>2</t>
    </r>
    <r>
      <rPr>
        <sz val="13"/>
        <color rgb="FF000000"/>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</si>
  <si>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r>
      <t>* Nguồn gốc sử dụng đất 21,9m</t>
    </r>
    <r>
      <rPr>
        <b/>
        <vertAlign val="superscript"/>
        <sz val="13"/>
        <color rgb="FF000000"/>
        <rFont val="Times New Roman"/>
        <family val="1"/>
      </rPr>
      <t>2</t>
    </r>
    <r>
      <rPr>
        <b/>
        <sz val="13"/>
        <color rgb="FF000000"/>
        <rFont val="Times New Roman"/>
        <family val="1"/>
      </rPr>
      <t>:</t>
    </r>
  </si>
  <si>
    <r>
      <t>Trước năm 2001 là đất chưa ai khai phá sử dụng, năm 2001 bà Nguyễn Thị Đầy vào khai khẩn sử dụng và mục đích sử dụng vào mục đích trồng cây hoa màu và các loại cây ăn trái lâu năm. Năm 2006 vị trí thửa đất được kê khai đo đạc bản đồ địa chính và ghi nhận sổ mục kê đất đai ngày ngày 20/9/2011 ghi tên bà Nguyễn Thị Đầy, thuộc thửa đất số 5, tờ bản đồ số 7, diện tích 1162,9m</t>
    </r>
    <r>
      <rPr>
        <vertAlign val="superscript"/>
        <sz val="13"/>
        <color rgb="FF000000"/>
        <rFont val="Times New Roman"/>
        <family val="1"/>
      </rPr>
      <t>2</t>
    </r>
    <r>
      <rPr>
        <sz val="13"/>
        <color rgb="FF000000"/>
        <rFont val="Times New Roman"/>
        <family val="1"/>
      </rPr>
      <t>. Nhưng trước đó vào năm 2003, bà nguyễn Thị Đầy, cùng chồng là ông Nguyễn Văn Dũng đã tách ra một phần diện tích đất chuyển nhượng cho ông Trương Thanh Bình sử dụng. Đến n</t>
    </r>
    <r>
      <rPr>
        <sz val="13"/>
        <color theme="1"/>
        <rFont val="Times New Roman"/>
        <family val="1"/>
      </rPr>
      <t>gày 27/5/2014</t>
    </r>
    <r>
      <rPr>
        <sz val="13"/>
        <color rgb="FF000000"/>
        <rFont val="Times New Roman"/>
        <family val="1"/>
      </rPr>
      <t xml:space="preserve"> ông Trương Thanh Bình chuyển nhượng lại bằng giấy tay cho bà Nguyễn Thị Nhung quản lý sử dụng cho đến khi quy hoạch dự án</t>
    </r>
  </si>
  <si>
    <r>
      <rPr>
        <b/>
        <sz val="13"/>
        <color theme="1"/>
        <rFont val="Times New Roman"/>
        <family val="1"/>
      </rPr>
      <t>Nguồn gốc đất diện tích 331,0m2</t>
    </r>
    <r>
      <rPr>
        <sz val="13"/>
        <color theme="1"/>
        <rFont val="Times New Roman"/>
        <family val="1"/>
      </rPr>
      <t>: Trước năm 1986 là đất chưa ai sử dụng, đến năm 1986 ông Trần Thế Sơn cùng vợ là bà Ngô Thị Toại vào khai phá sử dụng vào mục đích trồng cây hoa màu và cây lâu năm như Dừa, tre, xoài…</t>
    </r>
  </si>
  <si>
    <r>
      <t>Nguồn gốc đất diện tích 393,0m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</si>
  <si>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r>
      <t>Nguồn gốc đất diện tích 226,4m</t>
    </r>
    <r>
      <rPr>
        <b/>
        <vertAlign val="superscript"/>
        <sz val="13"/>
        <color theme="1"/>
        <rFont val="Times New Roman"/>
        <family val="1"/>
      </rPr>
      <t>2</t>
    </r>
    <r>
      <rPr>
        <sz val="13"/>
        <color theme="1"/>
        <rFont val="Times New Roman"/>
        <family val="1"/>
      </rPr>
      <t xml:space="preserve">: Trước năm 1986 là đất chưa ai sử dụng, đến năm 1986 ông Trần Thế Sơn cùng vợ là bà Ngô Thị Toại vào khai phá sử dụng vào mục đích trồng cây hoa màu và cây lâu năm như Dừa, tre, xoài... </t>
    </r>
  </si>
  <si>
    <r>
      <t xml:space="preserve">Nguồn gốc đất diện tích 475,6m2: </t>
    </r>
    <r>
      <rPr>
        <sz val="13"/>
        <color theme="1"/>
        <rFont val="Times New Roman"/>
        <family val="1"/>
      </rPr>
      <t xml:space="preserve">Trước năm 1986 là đất chưa ai sử dụng, đến năm 1986 ông Trần Thế Sơn cùng vợ là bà Ngô Thị Toại vào khai phá sử dụng vào mục đích trồng cây hoa màu và cây lâu năm như Dừa, tre, xoài... </t>
    </r>
  </si>
  <si>
    <t>Nguyễn Thị Nhung và Ngô Hùng Anh (hiện nay đang tranh chấp quyền sử dụng đất)</t>
  </si>
  <si>
    <t>Lê Kim Hoàng cùng sử dụng đất với Lê Ngọc Toàn</t>
  </si>
  <si>
    <t>Lê Kim Hoàng</t>
  </si>
  <si>
    <t>1986 - 0911 8601 0517</t>
  </si>
  <si>
    <t>Lê Ngọc Toàn</t>
  </si>
  <si>
    <t>1989 - 0910 8901 2599</t>
  </si>
  <si>
    <t>- Tại phương án chính (kèm theo Quyết định số 892/QĐ-UBND ngày 10/02/2026 của UBND đặc khu Phú Quốc)</t>
  </si>
  <si>
    <t>hộ Lê Kim Hoàng cùng sử dụng đất với Lê Ngọc Toàn chưa được áp giá bồi thường chi phí di chuyển tài sản, Nay bổ sung theo Thông báo số 253/TB-UBND ngày 24/01/2026  của UBND đặc khu Phú Quốc</t>
  </si>
  <si>
    <t xml:space="preserve">- Biên bản số 740/BB-HĐ ngày 26/12/2025 của UBND đặc khu Phú Quốc </t>
  </si>
  <si>
    <t>- Thông báo số 253/TB-UBND ngày 24/01/2026 của UBND đặc khu Phú Quốc</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</si>
</sst>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 #,##0.00_);_(* \(#,##0.00\);_(* &quot;-&quot;??_);_(@_)"/>
    <numFmt numFmtId="165" formatCode="#,##0.0"/>
    <numFmt numFmtId="166" formatCode="#,##0.000"/>
    <numFmt numFmtId="167" formatCode="_-* #,##0.00_-;\-* #,##0.00_-;_-* &quot;-&quot;??_-;_-@_-"/>
    <numFmt numFmtId="168" formatCode="_(* #,##0_);_(* \(#,##0\);_(* &quot;-&quot;??_);_(@_)"/>
    <numFmt numFmtId="169" formatCode="_(* #,##0.000_);_(* \(#,##0.000\);_(* &quot;-&quot;??_);_(@_)"/>
    <numFmt numFmtId="170" formatCode="_-* #,##0.000\ _₫_-;\-* #,##0.000\ _₫_-;_-* &quot;-&quot;??\ _₫_-;_-@_-"/>
    <numFmt numFmtId="171" formatCode="0.00000"/>
    <numFmt numFmtId="172" formatCode="#,##0.0000"/>
    <numFmt numFmtId="173" formatCode="_-* #,##0.000\ _₫_-;\-* #,##0.000\ _₫_-;_-* &quot;-&quot;???\ _₫_-;_-@_-"/>
    <numFmt numFmtId="174" formatCode="#,##0_ ;\-#,##0\ "/>
  </numFmts>
  <fonts count="99">
    <font>
      <sz val="11"/>
      <color theme="1"/>
      <name val="Aptos Narrow"/>
      <family val="2"/>
      <scheme val="minor"/>
    </font>
    <font>
      <sz val="13"/>
      <color theme="1"/>
      <name val="Times New Roman"/>
      <family val="1"/>
    </font>
    <font>
      <sz val="10"/>
      <name val="Arial"/>
      <family val="2"/>
    </font>
    <font>
      <sz val="11"/>
      <color theme="1"/>
      <name val="Aptos Narrow"/>
      <family val="2"/>
      <charset val="163"/>
      <scheme val="minor"/>
    </font>
    <font>
      <b/>
      <sz val="9"/>
      <color indexed="81"/>
      <name val="Tahoma"/>
      <family val="2"/>
    </font>
    <font>
      <sz val="9"/>
      <color indexed="81"/>
      <name val="Tahoma"/>
      <family val="2"/>
    </font>
    <font>
      <sz val="13"/>
      <color indexed="81"/>
      <name val="Tahoma"/>
      <family val="2"/>
    </font>
    <font>
      <sz val="14"/>
      <color rgb="FF000000"/>
      <name val="Times New Roman"/>
      <family val="1"/>
    </font>
    <font>
      <sz val="13"/>
      <name val="Times New Roman"/>
      <family val="1"/>
    </font>
    <font>
      <b/>
      <sz val="13"/>
      <color theme="1"/>
      <name val="Times New Roman"/>
      <family val="1"/>
    </font>
    <font>
      <b/>
      <sz val="13"/>
      <name val="Times New Roman"/>
      <family val="1"/>
    </font>
    <font>
      <b/>
      <sz val="13"/>
      <color rgb="FFFF0000"/>
      <name val="Times New Roman"/>
      <family val="1"/>
    </font>
    <font>
      <sz val="13"/>
      <color rgb="FFFF0000"/>
      <name val="Times New Roman"/>
      <family val="1"/>
    </font>
    <font>
      <sz val="14"/>
      <color rgb="FFFF0000"/>
      <name val="Times New Roman"/>
      <family val="1"/>
    </font>
    <font>
      <b/>
      <sz val="16"/>
      <color rgb="FF0070C0"/>
      <name val="Times New Roman"/>
      <family val="1"/>
    </font>
    <font>
      <vertAlign val="superscript"/>
      <sz val="14"/>
      <color rgb="FF000000"/>
      <name val="Times New Roman"/>
      <family val="1"/>
    </font>
    <font>
      <b/>
      <sz val="16"/>
      <color theme="1"/>
      <name val="Times New Roman"/>
      <family val="1"/>
    </font>
    <font>
      <sz val="16"/>
      <color theme="1"/>
      <name val="Times New Roman"/>
      <family val="1"/>
    </font>
    <font>
      <sz val="14"/>
      <color theme="1"/>
      <name val="Times New Roman"/>
      <family val="1"/>
    </font>
    <font>
      <b/>
      <sz val="14"/>
      <color theme="1"/>
      <name val="Times New Roman"/>
      <family val="1"/>
    </font>
    <font>
      <b/>
      <sz val="14"/>
      <color rgb="FF000000"/>
      <name val="Times New Roman"/>
      <family val="1"/>
    </font>
    <font>
      <b/>
      <vertAlign val="superscript"/>
      <sz val="14"/>
      <color rgb="FF000000"/>
      <name val="Times New Roman"/>
      <family val="1"/>
    </font>
    <font>
      <sz val="14"/>
      <color theme="1"/>
      <name val="Aptos Narrow"/>
      <family val="2"/>
      <scheme val="minor"/>
    </font>
    <font>
      <sz val="14"/>
      <name val="Times New Roman"/>
      <family val="1"/>
    </font>
    <font>
      <b/>
      <sz val="14"/>
      <name val="Times New Roman"/>
      <family val="1"/>
    </font>
    <font>
      <b/>
      <sz val="14"/>
      <color rgb="FF0070C0"/>
      <name val="Times New Roman"/>
      <family val="1"/>
    </font>
    <font>
      <vertAlign val="superscript"/>
      <sz val="14"/>
      <color theme="1"/>
      <name val="Times New Roman"/>
      <family val="1"/>
    </font>
    <font>
      <vertAlign val="superscript"/>
      <sz val="14"/>
      <color rgb="FFFF0000"/>
      <name val="Times New Roman"/>
      <family val="1"/>
    </font>
    <font>
      <b/>
      <sz val="14"/>
      <color rgb="FFFF0000"/>
      <name val="Times New Roman"/>
      <family val="1"/>
    </font>
    <font>
      <b/>
      <sz val="11"/>
      <color theme="1"/>
      <name val="Aptos Narrow"/>
      <family val="2"/>
      <scheme val="minor"/>
    </font>
    <font>
      <b/>
      <sz val="13"/>
      <color rgb="FF000000"/>
      <name val="Times New Roman"/>
      <family val="1"/>
    </font>
    <font>
      <sz val="13"/>
      <color rgb="FF000000"/>
      <name val="Times New Roman"/>
      <family val="1"/>
    </font>
    <font>
      <sz val="11"/>
      <color theme="1"/>
      <name val="Aptos Narrow"/>
      <family val="2"/>
      <scheme val="minor"/>
    </font>
    <font>
      <sz val="11"/>
      <color theme="1"/>
      <name val="Aptos Display"/>
      <family val="1"/>
      <charset val="163"/>
      <scheme val="major"/>
    </font>
    <font>
      <b/>
      <sz val="14"/>
      <name val="Aptos Display"/>
      <family val="1"/>
      <charset val="163"/>
      <scheme val="major"/>
    </font>
    <font>
      <b/>
      <sz val="13"/>
      <color indexed="9"/>
      <name val="Times New Roman"/>
      <family val="1"/>
    </font>
    <font>
      <b/>
      <sz val="13"/>
      <color indexed="8"/>
      <name val="Times New Roman"/>
      <family val="1"/>
    </font>
    <font>
      <sz val="13"/>
      <color indexed="8"/>
      <name val="Times New Roman"/>
      <family val="1"/>
    </font>
    <font>
      <sz val="10"/>
      <name val="VNI-Times"/>
    </font>
    <font>
      <b/>
      <sz val="13"/>
      <color indexed="8"/>
      <name val="Times New Roman"/>
      <family val="1"/>
      <charset val="163"/>
    </font>
    <font>
      <sz val="13"/>
      <color indexed="10"/>
      <name val="Times New Roman"/>
      <family val="1"/>
    </font>
    <font>
      <b/>
      <sz val="13"/>
      <color theme="1"/>
      <name val="Times New Roman"/>
      <family val="1"/>
      <charset val="163"/>
    </font>
    <font>
      <sz val="10"/>
      <name val="Arial"/>
      <family val="2"/>
      <charset val="163"/>
    </font>
    <font>
      <b/>
      <sz val="13"/>
      <color indexed="12"/>
      <name val="Times New Roman"/>
      <family val="1"/>
    </font>
    <font>
      <b/>
      <sz val="13"/>
      <color indexed="14"/>
      <name val="Times New Roman"/>
      <family val="1"/>
    </font>
    <font>
      <b/>
      <sz val="13"/>
      <color rgb="FF0070C0"/>
      <name val="Times New Roman"/>
      <family val="1"/>
    </font>
    <font>
      <b/>
      <sz val="13"/>
      <color rgb="FF0000CC"/>
      <name val="Times New Roman"/>
      <family val="1"/>
    </font>
    <font>
      <sz val="13"/>
      <color rgb="FF0000CC"/>
      <name val="Times New Roman"/>
      <family val="1"/>
    </font>
    <font>
      <b/>
      <sz val="13"/>
      <color rgb="FF0000CC"/>
      <name val="Times New Roman"/>
      <family val="1"/>
      <charset val="163"/>
    </font>
    <font>
      <b/>
      <sz val="13"/>
      <color rgb="FF0070C0"/>
      <name val="Times New Roman"/>
      <family val="1"/>
      <charset val="163"/>
    </font>
    <font>
      <sz val="13"/>
      <color indexed="12"/>
      <name val="Times New Roman"/>
      <family val="1"/>
    </font>
    <font>
      <sz val="10"/>
      <name val=".VnTime"/>
      <family val="2"/>
    </font>
    <font>
      <sz val="12"/>
      <name val="Aptos Display"/>
      <family val="1"/>
      <charset val="163"/>
      <scheme val="major"/>
    </font>
    <font>
      <sz val="12"/>
      <color indexed="8"/>
      <name val="Aptos Display"/>
      <family val="1"/>
      <charset val="163"/>
      <scheme val="major"/>
    </font>
    <font>
      <b/>
      <sz val="12"/>
      <color indexed="8"/>
      <name val="Aptos Display"/>
      <family val="1"/>
      <charset val="163"/>
      <scheme val="major"/>
    </font>
    <font>
      <b/>
      <sz val="12"/>
      <name val="Aptos Display"/>
      <family val="1"/>
      <charset val="163"/>
      <scheme val="major"/>
    </font>
    <font>
      <sz val="13"/>
      <name val="Arial"/>
      <family val="2"/>
      <charset val="163"/>
    </font>
    <font>
      <b/>
      <sz val="10"/>
      <color rgb="FFFF0000"/>
      <name val="Aptos Display"/>
      <family val="1"/>
      <charset val="163"/>
      <scheme val="major"/>
    </font>
    <font>
      <b/>
      <sz val="14"/>
      <color theme="1"/>
      <name val="Times New Roman"/>
      <family val="1"/>
      <charset val="163"/>
    </font>
    <font>
      <b/>
      <sz val="14"/>
      <color indexed="8"/>
      <name val="Times New Roman"/>
      <family val="1"/>
      <charset val="163"/>
    </font>
    <font>
      <b/>
      <sz val="14"/>
      <color rgb="FF000000"/>
      <name val="Times New Roman"/>
      <family val="1"/>
      <charset val="163"/>
    </font>
    <font>
      <b/>
      <sz val="13"/>
      <name val="Times New Roman"/>
      <family val="1"/>
      <charset val="163"/>
    </font>
    <font>
      <sz val="13"/>
      <name val="Times New Roman"/>
      <family val="1"/>
      <charset val="163"/>
    </font>
    <font>
      <sz val="13"/>
      <color rgb="FFFF0000"/>
      <name val="Aptos Display"/>
      <family val="1"/>
      <charset val="163"/>
      <scheme val="major"/>
    </font>
    <font>
      <sz val="11"/>
      <color rgb="FFFF0000"/>
      <name val="Aptos Display"/>
      <family val="1"/>
      <charset val="163"/>
      <scheme val="major"/>
    </font>
    <font>
      <sz val="13"/>
      <name val="Aptos Display"/>
      <family val="1"/>
      <charset val="163"/>
      <scheme val="major"/>
    </font>
    <font>
      <sz val="14"/>
      <color rgb="FF000000"/>
      <name val="Times New Roman"/>
      <family val="1"/>
      <charset val="163"/>
    </font>
    <font>
      <sz val="10"/>
      <name val="Aptos Display"/>
      <family val="1"/>
      <charset val="163"/>
      <scheme val="major"/>
    </font>
    <font>
      <sz val="11"/>
      <color theme="1"/>
      <name val="Arial"/>
      <family val="2"/>
    </font>
    <font>
      <b/>
      <sz val="13"/>
      <name val="Aptos Display"/>
      <family val="1"/>
      <charset val="163"/>
      <scheme val="major"/>
    </font>
    <font>
      <sz val="14"/>
      <color rgb="FF000000"/>
      <name val="Aptos Display"/>
      <family val="1"/>
      <charset val="163"/>
      <scheme val="major"/>
    </font>
    <font>
      <b/>
      <sz val="11"/>
      <color theme="1"/>
      <name val="Aptos Display"/>
      <family val="2"/>
      <scheme val="major"/>
    </font>
    <font>
      <sz val="30"/>
      <name val="Times New Roman"/>
      <family val="1"/>
    </font>
    <font>
      <b/>
      <sz val="30"/>
      <name val="Times New Roman"/>
      <family val="1"/>
    </font>
    <font>
      <sz val="30"/>
      <color theme="1"/>
      <name val="Times New Roman"/>
      <family val="1"/>
    </font>
    <font>
      <i/>
      <sz val="30"/>
      <name val="Times New Roman"/>
      <family val="1"/>
    </font>
    <font>
      <b/>
      <sz val="25"/>
      <color theme="1"/>
      <name val="Times New Roman"/>
      <family val="1"/>
    </font>
    <font>
      <b/>
      <sz val="25"/>
      <color rgb="FF000000"/>
      <name val="Times New Roman"/>
      <family val="1"/>
    </font>
    <font>
      <sz val="25"/>
      <color theme="1"/>
      <name val="Times New Roman"/>
      <family val="1"/>
    </font>
    <font>
      <sz val="25"/>
      <color rgb="FF000000"/>
      <name val="Times New Roman"/>
      <family val="1"/>
    </font>
    <font>
      <vertAlign val="superscript"/>
      <sz val="25"/>
      <color rgb="FF000000"/>
      <name val="Times New Roman"/>
      <family val="1"/>
    </font>
    <font>
      <b/>
      <vertAlign val="superscript"/>
      <sz val="25"/>
      <color rgb="FF000000"/>
      <name val="Times New Roman"/>
      <family val="1"/>
    </font>
    <font>
      <b/>
      <sz val="25"/>
      <name val="Times New Roman"/>
      <family val="1"/>
    </font>
    <font>
      <sz val="25"/>
      <name val="Times New Roman"/>
      <family val="1"/>
    </font>
    <font>
      <b/>
      <sz val="25"/>
      <color rgb="FF0070C0"/>
      <name val="Times New Roman"/>
      <family val="1"/>
    </font>
    <font>
      <sz val="25"/>
      <color rgb="FFFF0000"/>
      <name val="Times New Roman"/>
      <family val="1"/>
    </font>
    <font>
      <b/>
      <sz val="25"/>
      <color rgb="FFFF0000"/>
      <name val="Times New Roman"/>
      <family val="1"/>
    </font>
    <font>
      <vertAlign val="superscript"/>
      <sz val="25"/>
      <color theme="1"/>
      <name val="Times New Roman"/>
      <family val="1"/>
    </font>
    <font>
      <vertAlign val="superscript"/>
      <sz val="25"/>
      <color rgb="FFFF0000"/>
      <name val="Times New Roman"/>
      <family val="1"/>
    </font>
    <font>
      <sz val="12"/>
      <color theme="1"/>
      <name val="Times New Roman"/>
      <family val="1"/>
    </font>
    <font>
      <sz val="14"/>
      <color indexed="81"/>
      <name val="Tahoma"/>
      <family val="2"/>
    </font>
    <font>
      <sz val="13.5"/>
      <color rgb="FF000000"/>
      <name val="Times New Roman"/>
      <family val="1"/>
    </font>
    <font>
      <vertAlign val="superscript"/>
      <sz val="13.5"/>
      <color rgb="FF000000"/>
      <name val="Times New Roman"/>
      <family val="1"/>
    </font>
    <font>
      <sz val="13.5"/>
      <color theme="1"/>
      <name val="Times New Roman"/>
      <family val="1"/>
    </font>
    <font>
      <b/>
      <vertAlign val="superscript"/>
      <sz val="13"/>
      <color rgb="FF000000"/>
      <name val="Times New Roman"/>
      <family val="1"/>
    </font>
    <font>
      <vertAlign val="superscript"/>
      <sz val="13"/>
      <color rgb="FF000000"/>
      <name val="Times New Roman"/>
      <family val="1"/>
    </font>
    <font>
      <vertAlign val="superscript"/>
      <sz val="13"/>
      <color rgb="FFFF0000"/>
      <name val="Times New Roman"/>
      <family val="1"/>
    </font>
    <font>
      <vertAlign val="superscript"/>
      <sz val="13"/>
      <color theme="1"/>
      <name val="Times New Roman"/>
      <family val="1"/>
    </font>
    <font>
      <b/>
      <vertAlign val="superscript"/>
      <sz val="13"/>
      <color theme="1"/>
      <name val="Times New Roman"/>
      <family val="1"/>
    </font>
  </fonts>
  <fills count="21">
    <fill>
      <patternFill patternType="none"/>
    </fill>
    <fill>
      <patternFill patternType="gray125"/>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indexed="61"/>
        <bgColor indexed="64"/>
      </patternFill>
    </fill>
    <fill>
      <patternFill patternType="solid">
        <fgColor indexed="45"/>
        <bgColor indexed="64"/>
      </patternFill>
    </fill>
    <fill>
      <patternFill patternType="solid">
        <fgColor indexed="50"/>
        <bgColor indexed="64"/>
      </patternFill>
    </fill>
    <fill>
      <patternFill patternType="solid">
        <fgColor rgb="FFFFCCCC"/>
        <bgColor indexed="64"/>
      </patternFill>
    </fill>
    <fill>
      <patternFill patternType="solid">
        <fgColor theme="9"/>
        <bgColor indexed="64"/>
      </patternFill>
    </fill>
    <fill>
      <patternFill patternType="solid">
        <fgColor rgb="FFFFC000"/>
        <bgColor indexed="64"/>
      </patternFill>
    </fill>
    <fill>
      <patternFill patternType="solid">
        <fgColor rgb="FF92D050"/>
        <bgColor indexed="64"/>
      </patternFill>
    </fill>
    <fill>
      <patternFill patternType="solid">
        <fgColor theme="9" tint="0.59999389629810485"/>
        <bgColor indexed="64"/>
      </patternFill>
    </fill>
    <fill>
      <patternFill patternType="solid">
        <fgColor indexed="9"/>
        <bgColor indexed="64"/>
      </patternFill>
    </fill>
    <fill>
      <patternFill patternType="solid">
        <fgColor rgb="FFFEB0F3"/>
        <bgColor indexed="64"/>
      </patternFill>
    </fill>
    <fill>
      <patternFill patternType="solid">
        <fgColor rgb="FF00B050"/>
        <bgColor indexed="64"/>
      </patternFill>
    </fill>
    <fill>
      <patternFill patternType="solid">
        <fgColor theme="4"/>
        <bgColor indexed="64"/>
      </patternFill>
    </fill>
    <fill>
      <patternFill patternType="solid">
        <fgColor theme="8" tint="0.59999389629810485"/>
        <bgColor indexed="64"/>
      </patternFill>
    </fill>
    <fill>
      <patternFill patternType="solid">
        <fgColor theme="5" tint="0.79998168889431442"/>
        <bgColor indexed="64"/>
      </patternFill>
    </fill>
  </fills>
  <borders count="28">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ck">
        <color indexed="64"/>
      </left>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style="hair">
        <color indexed="64"/>
      </bottom>
      <diagonal/>
    </border>
    <border>
      <left style="thin">
        <color indexed="64"/>
      </left>
      <right/>
      <top/>
      <bottom/>
      <diagonal/>
    </border>
    <border>
      <left style="thin">
        <color indexed="64"/>
      </left>
      <right/>
      <top style="thin">
        <color indexed="64"/>
      </top>
      <bottom style="hair">
        <color indexed="64"/>
      </bottom>
      <diagonal/>
    </border>
    <border>
      <left style="thin">
        <color indexed="64"/>
      </left>
      <right/>
      <top style="hair">
        <color indexed="64"/>
      </top>
      <bottom style="hair">
        <color indexed="64"/>
      </bottom>
      <diagonal/>
    </border>
    <border>
      <left style="thin">
        <color indexed="64"/>
      </left>
      <right/>
      <top style="hair">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bottom style="hair">
        <color indexed="64"/>
      </bottom>
      <diagonal/>
    </border>
    <border>
      <left/>
      <right style="medium">
        <color indexed="64"/>
      </right>
      <top style="medium">
        <color indexed="64"/>
      </top>
      <bottom style="medium">
        <color indexed="64"/>
      </bottom>
      <diagonal/>
    </border>
    <border>
      <left style="thin">
        <color auto="1"/>
      </left>
      <right/>
      <top style="thin">
        <color auto="1"/>
      </top>
      <bottom style="thin">
        <color auto="1"/>
      </bottom>
      <diagonal/>
    </border>
    <border>
      <left style="thin">
        <color indexed="64"/>
      </left>
      <right/>
      <top style="thin">
        <color indexed="64"/>
      </top>
      <bottom/>
      <diagonal/>
    </border>
    <border>
      <left style="medium">
        <color auto="1"/>
      </left>
      <right style="medium">
        <color auto="1"/>
      </right>
      <top style="medium">
        <color auto="1"/>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s>
  <cellStyleXfs count="13">
    <xf numFmtId="0" fontId="0" fillId="0" borderId="0"/>
    <xf numFmtId="0" fontId="2" fillId="0" borderId="0"/>
    <xf numFmtId="0" fontId="3" fillId="0" borderId="0"/>
    <xf numFmtId="9" fontId="32" fillId="0" borderId="0" applyFont="0" applyFill="0" applyBorder="0" applyAlignment="0" applyProtection="0"/>
    <xf numFmtId="0" fontId="2" fillId="0" borderId="0"/>
    <xf numFmtId="167" fontId="32" fillId="0" borderId="0" applyFont="0" applyFill="0" applyBorder="0" applyAlignment="0" applyProtection="0"/>
    <xf numFmtId="43" fontId="38" fillId="0" borderId="0" applyFont="0" applyFill="0" applyBorder="0" applyAlignment="0" applyProtection="0"/>
    <xf numFmtId="0" fontId="42" fillId="0" borderId="0"/>
    <xf numFmtId="0" fontId="51" fillId="0" borderId="0"/>
    <xf numFmtId="0" fontId="56" fillId="0" borderId="0"/>
    <xf numFmtId="0" fontId="56" fillId="0" borderId="0"/>
    <xf numFmtId="0" fontId="32" fillId="0" borderId="0"/>
    <xf numFmtId="164" fontId="32" fillId="0" borderId="0" applyFont="0" applyFill="0" applyBorder="0" applyAlignment="0" applyProtection="0"/>
  </cellStyleXfs>
  <cellXfs count="839">
    <xf numFmtId="0" fontId="0" fillId="0" borderId="0" xfId="0"/>
    <xf numFmtId="0" fontId="9" fillId="2" borderId="4" xfId="0" applyFont="1" applyFill="1" applyBorder="1" applyAlignment="1">
      <alignment horizontal="left" wrapText="1"/>
    </xf>
    <xf numFmtId="0" fontId="1" fillId="2" borderId="4" xfId="0" applyFont="1" applyFill="1" applyBorder="1" applyAlignment="1">
      <alignment horizontal="center" wrapText="1"/>
    </xf>
    <xf numFmtId="4" fontId="1" fillId="2" borderId="4" xfId="0" applyNumberFormat="1" applyFont="1" applyFill="1" applyBorder="1" applyAlignment="1">
      <alignment wrapText="1"/>
    </xf>
    <xf numFmtId="166" fontId="1" fillId="2" borderId="4" xfId="0" applyNumberFormat="1" applyFont="1" applyFill="1" applyBorder="1" applyAlignment="1">
      <alignment wrapText="1"/>
    </xf>
    <xf numFmtId="0" fontId="1" fillId="0" borderId="4" xfId="0" applyFont="1" applyFill="1" applyBorder="1" applyAlignment="1">
      <alignment horizontal="left" wrapText="1"/>
    </xf>
    <xf numFmtId="0" fontId="8" fillId="2" borderId="4" xfId="0" applyFont="1" applyFill="1" applyBorder="1" applyAlignment="1">
      <alignment horizontal="center" wrapText="1"/>
    </xf>
    <xf numFmtId="166" fontId="8" fillId="2" borderId="4" xfId="0" applyNumberFormat="1" applyFont="1" applyFill="1" applyBorder="1" applyAlignment="1">
      <alignment wrapText="1"/>
    </xf>
    <xf numFmtId="0" fontId="9" fillId="2" borderId="4" xfId="0" applyFont="1" applyFill="1" applyBorder="1" applyAlignment="1">
      <alignment wrapText="1"/>
    </xf>
    <xf numFmtId="0" fontId="12" fillId="2" borderId="4" xfId="0" applyFont="1" applyFill="1" applyBorder="1" applyAlignment="1">
      <alignment horizontal="center" wrapText="1"/>
    </xf>
    <xf numFmtId="0" fontId="14" fillId="3" borderId="7" xfId="0" applyFont="1" applyFill="1" applyBorder="1" applyAlignment="1">
      <alignment vertical="center" wrapText="1"/>
    </xf>
    <xf numFmtId="0" fontId="16" fillId="5" borderId="4" xfId="0" applyFont="1" applyFill="1" applyBorder="1" applyAlignment="1">
      <alignment horizontal="left" wrapText="1"/>
    </xf>
    <xf numFmtId="0" fontId="17" fillId="5" borderId="4" xfId="0" applyFont="1" applyFill="1" applyBorder="1" applyAlignment="1">
      <alignment horizontal="center" wrapText="1"/>
    </xf>
    <xf numFmtId="4" fontId="17" fillId="5" borderId="4" xfId="0" applyNumberFormat="1" applyFont="1" applyFill="1" applyBorder="1" applyAlignment="1">
      <alignment wrapText="1"/>
    </xf>
    <xf numFmtId="166" fontId="17" fillId="5" borderId="4" xfId="0" applyNumberFormat="1" applyFont="1" applyFill="1" applyBorder="1" applyAlignment="1">
      <alignment wrapText="1"/>
    </xf>
    <xf numFmtId="0" fontId="16" fillId="6" borderId="4" xfId="0" applyFont="1" applyFill="1" applyBorder="1" applyAlignment="1">
      <alignment wrapText="1"/>
    </xf>
    <xf numFmtId="0" fontId="16" fillId="6" borderId="4" xfId="0" applyFont="1" applyFill="1" applyBorder="1" applyAlignment="1">
      <alignment horizontal="left" wrapText="1"/>
    </xf>
    <xf numFmtId="0" fontId="17" fillId="6" borderId="4" xfId="0" applyFont="1" applyFill="1" applyBorder="1" applyAlignment="1">
      <alignment horizontal="center" wrapText="1"/>
    </xf>
    <xf numFmtId="4" fontId="17" fillId="6" borderId="4" xfId="0" applyNumberFormat="1" applyFont="1" applyFill="1" applyBorder="1" applyAlignment="1">
      <alignment wrapText="1"/>
    </xf>
    <xf numFmtId="166" fontId="17" fillId="6" borderId="4" xfId="0" applyNumberFormat="1" applyFont="1" applyFill="1" applyBorder="1" applyAlignment="1">
      <alignment wrapText="1"/>
    </xf>
    <xf numFmtId="0" fontId="1" fillId="0" borderId="0" xfId="0" applyFont="1" applyAlignment="1">
      <alignment wrapText="1"/>
    </xf>
    <xf numFmtId="166" fontId="1" fillId="0" borderId="0" xfId="0" applyNumberFormat="1" applyFont="1" applyAlignment="1">
      <alignment wrapText="1"/>
    </xf>
    <xf numFmtId="0" fontId="9" fillId="0" borderId="0" xfId="0" applyFont="1" applyAlignment="1">
      <alignment wrapText="1"/>
    </xf>
    <xf numFmtId="0" fontId="1" fillId="0" borderId="0" xfId="0" applyFont="1" applyAlignment="1">
      <alignment horizontal="center" wrapText="1"/>
    </xf>
    <xf numFmtId="0" fontId="1" fillId="0" borderId="4" xfId="0" applyFont="1" applyBorder="1" applyAlignment="1">
      <alignment horizontal="center" wrapText="1"/>
    </xf>
    <xf numFmtId="0" fontId="16" fillId="5" borderId="4" xfId="0" applyFont="1" applyFill="1" applyBorder="1" applyAlignment="1">
      <alignment wrapText="1"/>
    </xf>
    <xf numFmtId="0" fontId="9" fillId="0" borderId="4" xfId="0" applyFont="1" applyBorder="1" applyAlignment="1">
      <alignment wrapText="1"/>
    </xf>
    <xf numFmtId="166" fontId="1" fillId="0" borderId="4" xfId="0" applyNumberFormat="1" applyFont="1" applyBorder="1" applyAlignment="1">
      <alignment wrapText="1"/>
    </xf>
    <xf numFmtId="4" fontId="1" fillId="0" borderId="4" xfId="0" applyNumberFormat="1" applyFont="1" applyBorder="1" applyAlignment="1">
      <alignment wrapText="1"/>
    </xf>
    <xf numFmtId="166" fontId="9" fillId="0" borderId="4" xfId="0" applyNumberFormat="1" applyFont="1" applyBorder="1" applyAlignment="1">
      <alignment horizontal="left" wrapText="1"/>
    </xf>
    <xf numFmtId="166" fontId="16" fillId="5" borderId="4" xfId="0" applyNumberFormat="1" applyFont="1" applyFill="1" applyBorder="1" applyAlignment="1">
      <alignment horizontal="left" wrapText="1"/>
    </xf>
    <xf numFmtId="0" fontId="10" fillId="2" borderId="4" xfId="0" applyFont="1" applyFill="1" applyBorder="1" applyAlignment="1">
      <alignment wrapText="1"/>
    </xf>
    <xf numFmtId="0" fontId="1" fillId="0" borderId="0" xfId="0" applyFont="1" applyAlignment="1">
      <alignment horizontal="left"/>
    </xf>
    <xf numFmtId="0" fontId="1" fillId="0" borderId="0" xfId="0" applyFont="1" applyAlignment="1">
      <alignment horizontal="center"/>
    </xf>
    <xf numFmtId="3" fontId="0" fillId="0" borderId="0" xfId="0" applyNumberFormat="1"/>
    <xf numFmtId="0" fontId="9" fillId="0" borderId="0" xfId="0" applyFont="1" applyAlignment="1">
      <alignment horizontal="left" wrapText="1"/>
    </xf>
    <xf numFmtId="0" fontId="9" fillId="0" borderId="8" xfId="0" applyFont="1" applyBorder="1" applyAlignment="1">
      <alignment horizontal="left" wrapText="1"/>
    </xf>
    <xf numFmtId="0" fontId="1" fillId="0" borderId="8" xfId="0" applyFont="1" applyBorder="1" applyAlignment="1">
      <alignment horizontal="center" wrapText="1"/>
    </xf>
    <xf numFmtId="0" fontId="9" fillId="0" borderId="4" xfId="0" applyFont="1" applyBorder="1" applyAlignment="1">
      <alignment horizontal="left" wrapText="1"/>
    </xf>
    <xf numFmtId="0" fontId="11" fillId="2" borderId="4" xfId="0" applyFont="1" applyFill="1" applyBorder="1" applyAlignment="1">
      <alignment wrapText="1"/>
    </xf>
    <xf numFmtId="0" fontId="11" fillId="0" borderId="4" xfId="0" applyFont="1" applyBorder="1" applyAlignment="1">
      <alignment wrapText="1"/>
    </xf>
    <xf numFmtId="0" fontId="12" fillId="0" borderId="4" xfId="0" applyFont="1" applyBorder="1" applyAlignment="1">
      <alignment horizontal="center" wrapText="1"/>
    </xf>
    <xf numFmtId="1" fontId="18" fillId="0" borderId="0" xfId="0" applyNumberFormat="1" applyFont="1" applyAlignment="1">
      <alignment horizontal="left" wrapText="1"/>
    </xf>
    <xf numFmtId="1" fontId="18" fillId="0" borderId="0" xfId="0" applyNumberFormat="1" applyFont="1" applyAlignment="1">
      <alignment horizontal="right" wrapText="1"/>
    </xf>
    <xf numFmtId="3" fontId="22" fillId="0" borderId="0" xfId="0" applyNumberFormat="1" applyFont="1"/>
    <xf numFmtId="0" fontId="19" fillId="0" borderId="0" xfId="0" applyFont="1" applyAlignment="1">
      <alignment horizontal="left" wrapText="1"/>
    </xf>
    <xf numFmtId="1" fontId="18" fillId="0" borderId="4" xfId="0" applyNumberFormat="1" applyFont="1" applyBorder="1" applyAlignment="1">
      <alignment horizontal="right" wrapText="1"/>
    </xf>
    <xf numFmtId="0" fontId="19" fillId="0" borderId="4" xfId="0" applyFont="1" applyBorder="1" applyAlignment="1">
      <alignment horizontal="left" wrapText="1"/>
    </xf>
    <xf numFmtId="1" fontId="19" fillId="0" borderId="4" xfId="0" applyNumberFormat="1" applyFont="1" applyBorder="1" applyAlignment="1">
      <alignment horizontal="left" wrapText="1"/>
    </xf>
    <xf numFmtId="0" fontId="18" fillId="0" borderId="0" xfId="0" applyFont="1" applyAlignment="1">
      <alignment wrapText="1"/>
    </xf>
    <xf numFmtId="165" fontId="18" fillId="0" borderId="0" xfId="0" applyNumberFormat="1" applyFont="1"/>
    <xf numFmtId="165" fontId="18" fillId="0" borderId="0" xfId="0" applyNumberFormat="1" applyFont="1" applyAlignment="1">
      <alignment horizontal="right" wrapText="1"/>
    </xf>
    <xf numFmtId="0" fontId="19" fillId="2" borderId="4" xfId="0" applyFont="1" applyFill="1" applyBorder="1" applyAlignment="1">
      <alignment wrapText="1"/>
    </xf>
    <xf numFmtId="165" fontId="18" fillId="0" borderId="4" xfId="0" applyNumberFormat="1" applyFont="1" applyBorder="1" applyAlignment="1">
      <alignment horizontal="right" wrapText="1"/>
    </xf>
    <xf numFmtId="165" fontId="23" fillId="0" borderId="4" xfId="0" applyNumberFormat="1" applyFont="1" applyBorder="1" applyAlignment="1">
      <alignment horizontal="right" wrapText="1"/>
    </xf>
    <xf numFmtId="14" fontId="19" fillId="0" borderId="4" xfId="0" applyNumberFormat="1" applyFont="1" applyBorder="1" applyAlignment="1">
      <alignment horizontal="left" wrapText="1"/>
    </xf>
    <xf numFmtId="0" fontId="19" fillId="4" borderId="4" xfId="0" applyFont="1" applyFill="1" applyBorder="1" applyAlignment="1">
      <alignment horizontal="left" wrapText="1"/>
    </xf>
    <xf numFmtId="0" fontId="19" fillId="2" borderId="4" xfId="0" applyFont="1" applyFill="1" applyBorder="1" applyAlignment="1">
      <alignment horizontal="left" wrapText="1"/>
    </xf>
    <xf numFmtId="0" fontId="17" fillId="0" borderId="9" xfId="0" applyFont="1" applyBorder="1" applyAlignment="1">
      <alignment wrapText="1"/>
    </xf>
    <xf numFmtId="0" fontId="7" fillId="0" borderId="4" xfId="0" applyFont="1" applyFill="1" applyBorder="1" applyAlignment="1">
      <alignment horizontal="justify" vertical="center" wrapText="1"/>
    </xf>
    <xf numFmtId="0" fontId="7" fillId="0" borderId="4" xfId="0" applyFont="1" applyFill="1" applyBorder="1" applyAlignment="1">
      <alignment wrapText="1"/>
    </xf>
    <xf numFmtId="0" fontId="19" fillId="0" borderId="4" xfId="0" applyFont="1" applyFill="1" applyBorder="1" applyAlignment="1">
      <alignment horizontal="left" wrapText="1"/>
    </xf>
    <xf numFmtId="0" fontId="13" fillId="0" borderId="10" xfId="0" quotePrefix="1" applyFont="1" applyFill="1" applyBorder="1" applyAlignment="1">
      <alignment wrapText="1"/>
    </xf>
    <xf numFmtId="0" fontId="13" fillId="0" borderId="10" xfId="0" quotePrefix="1" applyFont="1" applyFill="1" applyBorder="1" applyAlignment="1">
      <alignment horizontal="left" wrapText="1"/>
    </xf>
    <xf numFmtId="0" fontId="19" fillId="0" borderId="4" xfId="0" applyFont="1" applyFill="1" applyBorder="1" applyAlignment="1">
      <alignment horizontal="justify" vertical="center"/>
    </xf>
    <xf numFmtId="0" fontId="20" fillId="0" borderId="4" xfId="0" applyFont="1" applyFill="1" applyBorder="1" applyAlignment="1">
      <alignment horizontal="justify" vertical="center"/>
    </xf>
    <xf numFmtId="0" fontId="7" fillId="0" borderId="4" xfId="0" applyFont="1" applyFill="1" applyBorder="1" applyAlignment="1">
      <alignment horizontal="justify" vertical="center"/>
    </xf>
    <xf numFmtId="0" fontId="18" fillId="0" borderId="4" xfId="0" applyFont="1" applyFill="1" applyBorder="1" applyAlignment="1">
      <alignment horizontal="center"/>
    </xf>
    <xf numFmtId="49" fontId="18" fillId="0" borderId="4" xfId="0" applyNumberFormat="1" applyFont="1" applyFill="1" applyBorder="1" applyAlignment="1">
      <alignment horizontal="center"/>
    </xf>
    <xf numFmtId="0" fontId="18" fillId="0" borderId="4" xfId="0" applyFont="1" applyFill="1" applyBorder="1" applyAlignment="1">
      <alignment horizontal="center" vertical="center"/>
    </xf>
    <xf numFmtId="49" fontId="18" fillId="0" borderId="4" xfId="0" applyNumberFormat="1" applyFont="1" applyFill="1" applyBorder="1" applyAlignment="1">
      <alignment horizontal="center" vertical="center"/>
    </xf>
    <xf numFmtId="0" fontId="18" fillId="0" borderId="4" xfId="0" applyFont="1" applyFill="1" applyBorder="1" applyAlignment="1">
      <alignment horizontal="left" wrapText="1"/>
    </xf>
    <xf numFmtId="0" fontId="18" fillId="0" borderId="0" xfId="0" applyFont="1" applyFill="1"/>
    <xf numFmtId="0" fontId="18" fillId="0" borderId="0" xfId="0" applyFont="1" applyFill="1" applyAlignment="1">
      <alignment horizontal="left"/>
    </xf>
    <xf numFmtId="3" fontId="18" fillId="0" borderId="0" xfId="0" applyNumberFormat="1" applyFont="1" applyFill="1" applyAlignment="1">
      <alignment horizontal="center"/>
    </xf>
    <xf numFmtId="4" fontId="18" fillId="0" borderId="0" xfId="0" applyNumberFormat="1" applyFont="1" applyFill="1" applyAlignment="1">
      <alignment horizontal="left"/>
    </xf>
    <xf numFmtId="4" fontId="18" fillId="0" borderId="0" xfId="0" applyNumberFormat="1" applyFont="1" applyFill="1" applyAlignment="1">
      <alignment horizontal="center"/>
    </xf>
    <xf numFmtId="0" fontId="18" fillId="0" borderId="0" xfId="0" applyFont="1" applyFill="1" applyAlignment="1">
      <alignment wrapText="1"/>
    </xf>
    <xf numFmtId="0" fontId="18" fillId="0" borderId="0" xfId="0" applyNumberFormat="1" applyFont="1" applyFill="1"/>
    <xf numFmtId="4" fontId="18" fillId="0" borderId="0" xfId="0" applyNumberFormat="1" applyFont="1" applyFill="1"/>
    <xf numFmtId="0" fontId="18" fillId="0" borderId="0" xfId="0" applyFont="1" applyFill="1" applyAlignment="1">
      <alignment horizontal="left" wrapText="1"/>
    </xf>
    <xf numFmtId="165" fontId="18" fillId="0" borderId="0" xfId="0" applyNumberFormat="1" applyFont="1" applyFill="1"/>
    <xf numFmtId="0" fontId="18" fillId="0" borderId="0" xfId="0" applyFont="1" applyFill="1" applyAlignment="1">
      <alignment horizontal="center"/>
    </xf>
    <xf numFmtId="166" fontId="18" fillId="0" borderId="0" xfId="0" applyNumberFormat="1" applyFont="1" applyFill="1" applyAlignment="1">
      <alignment wrapText="1"/>
    </xf>
    <xf numFmtId="0" fontId="19" fillId="0" borderId="0" xfId="0" applyFont="1" applyFill="1"/>
    <xf numFmtId="0" fontId="19" fillId="0" borderId="1" xfId="0" applyNumberFormat="1" applyFont="1" applyFill="1" applyBorder="1" applyAlignment="1">
      <alignment horizontal="center" vertical="center"/>
    </xf>
    <xf numFmtId="0" fontId="19" fillId="0" borderId="1" xfId="0" applyFont="1" applyFill="1" applyBorder="1" applyAlignment="1">
      <alignment horizontal="center" vertical="center" wrapText="1"/>
    </xf>
    <xf numFmtId="0" fontId="19" fillId="0" borderId="1" xfId="0" applyFont="1" applyFill="1" applyBorder="1" applyAlignment="1">
      <alignment horizontal="center" vertical="center"/>
    </xf>
    <xf numFmtId="0" fontId="19" fillId="0" borderId="2" xfId="0" applyFont="1" applyFill="1" applyBorder="1" applyAlignment="1">
      <alignment horizontal="center" vertical="center" wrapText="1"/>
    </xf>
    <xf numFmtId="0" fontId="19" fillId="0" borderId="2" xfId="0" applyFont="1" applyFill="1" applyBorder="1" applyAlignment="1">
      <alignment horizontal="center" vertical="center"/>
    </xf>
    <xf numFmtId="0" fontId="19" fillId="0" borderId="0" xfId="0" applyFont="1" applyFill="1" applyAlignment="1">
      <alignment wrapText="1"/>
    </xf>
    <xf numFmtId="0" fontId="19" fillId="0" borderId="3" xfId="0" applyNumberFormat="1" applyFont="1" applyFill="1" applyBorder="1" applyAlignment="1">
      <alignment horizontal="center" vertical="center"/>
    </xf>
    <xf numFmtId="0" fontId="19" fillId="0" borderId="3" xfId="0" applyFont="1" applyFill="1" applyBorder="1" applyAlignment="1">
      <alignment horizontal="center" vertical="center" wrapText="1"/>
    </xf>
    <xf numFmtId="0" fontId="19" fillId="0" borderId="3" xfId="0" applyFont="1" applyFill="1" applyBorder="1" applyAlignment="1">
      <alignment horizontal="center" vertical="center"/>
    </xf>
    <xf numFmtId="165" fontId="19" fillId="0" borderId="3" xfId="0" applyNumberFormat="1" applyFont="1" applyFill="1" applyBorder="1" applyAlignment="1">
      <alignment horizontal="center" vertical="center" wrapText="1"/>
    </xf>
    <xf numFmtId="3" fontId="19" fillId="0" borderId="3" xfId="0" applyNumberFormat="1" applyFont="1" applyFill="1" applyBorder="1" applyAlignment="1">
      <alignment horizontal="center" vertical="center" wrapText="1"/>
    </xf>
    <xf numFmtId="0" fontId="19" fillId="0" borderId="3" xfId="0" applyFont="1" applyFill="1" applyBorder="1" applyAlignment="1">
      <alignment horizontal="left" vertical="center" wrapText="1"/>
    </xf>
    <xf numFmtId="166" fontId="19" fillId="0" borderId="3" xfId="0" applyNumberFormat="1" applyFont="1" applyFill="1" applyBorder="1" applyAlignment="1">
      <alignment horizontal="center" vertical="center" wrapText="1"/>
    </xf>
    <xf numFmtId="4" fontId="19" fillId="0" borderId="3" xfId="0" applyNumberFormat="1" applyFont="1" applyFill="1" applyBorder="1" applyAlignment="1">
      <alignment horizontal="center" vertical="center" wrapText="1"/>
    </xf>
    <xf numFmtId="0" fontId="18" fillId="0" borderId="5" xfId="0" applyFont="1" applyFill="1" applyBorder="1"/>
    <xf numFmtId="0" fontId="19" fillId="0" borderId="5" xfId="0" applyFont="1" applyFill="1" applyBorder="1" applyAlignment="1">
      <alignment horizontal="left" wrapText="1"/>
    </xf>
    <xf numFmtId="0" fontId="20" fillId="0" borderId="5" xfId="0" applyFont="1" applyFill="1" applyBorder="1" applyAlignment="1">
      <alignment horizontal="justify" vertical="center" wrapText="1"/>
    </xf>
    <xf numFmtId="0" fontId="18" fillId="0" borderId="4" xfId="0" applyFont="1" applyFill="1" applyBorder="1"/>
    <xf numFmtId="0" fontId="18" fillId="0" borderId="4" xfId="0" applyFont="1" applyFill="1" applyBorder="1" applyAlignment="1">
      <alignment horizontal="center" wrapText="1"/>
    </xf>
    <xf numFmtId="0" fontId="18" fillId="0" borderId="4" xfId="0" applyFont="1" applyFill="1" applyBorder="1" applyAlignment="1">
      <alignment horizontal="left" vertical="center" wrapText="1"/>
    </xf>
    <xf numFmtId="165" fontId="18" fillId="0" borderId="4" xfId="0" applyNumberFormat="1" applyFont="1" applyFill="1" applyBorder="1" applyAlignment="1">
      <alignment horizontal="right" wrapText="1"/>
    </xf>
    <xf numFmtId="3" fontId="18" fillId="0" borderId="4" xfId="0" applyNumberFormat="1" applyFont="1" applyFill="1" applyBorder="1" applyAlignment="1">
      <alignment horizontal="center" wrapText="1"/>
    </xf>
    <xf numFmtId="0" fontId="18" fillId="0" borderId="4" xfId="0" applyFont="1" applyFill="1" applyBorder="1" applyAlignment="1">
      <alignment wrapText="1"/>
    </xf>
    <xf numFmtId="166" fontId="18" fillId="0" borderId="4" xfId="0" applyNumberFormat="1" applyFont="1" applyFill="1" applyBorder="1" applyAlignment="1">
      <alignment wrapText="1"/>
    </xf>
    <xf numFmtId="4" fontId="18" fillId="0" borderId="4" xfId="0" applyNumberFormat="1" applyFont="1" applyFill="1" applyBorder="1" applyAlignment="1">
      <alignment horizontal="right" wrapText="1"/>
    </xf>
    <xf numFmtId="0" fontId="18" fillId="0" borderId="4" xfId="0" applyFont="1" applyFill="1" applyBorder="1" applyAlignment="1">
      <alignment horizontal="left"/>
    </xf>
    <xf numFmtId="0" fontId="20" fillId="0" borderId="4" xfId="0" applyFont="1" applyFill="1" applyBorder="1" applyAlignment="1">
      <alignment horizontal="justify" vertical="center" wrapText="1"/>
    </xf>
    <xf numFmtId="0" fontId="7" fillId="0" borderId="4" xfId="0" applyFont="1" applyFill="1" applyBorder="1" applyAlignment="1">
      <alignment vertical="center" wrapText="1"/>
    </xf>
    <xf numFmtId="0" fontId="23" fillId="0" borderId="0" xfId="0" applyFont="1" applyFill="1"/>
    <xf numFmtId="0" fontId="24" fillId="0" borderId="4" xfId="0" applyFont="1" applyFill="1" applyBorder="1" applyAlignment="1">
      <alignment horizontal="left" wrapText="1"/>
    </xf>
    <xf numFmtId="0" fontId="23" fillId="0" borderId="4" xfId="0" applyFont="1" applyFill="1" applyBorder="1" applyAlignment="1">
      <alignment horizontal="center" wrapText="1"/>
    </xf>
    <xf numFmtId="165" fontId="23" fillId="0" borderId="4" xfId="0" applyNumberFormat="1" applyFont="1" applyFill="1" applyBorder="1" applyAlignment="1">
      <alignment horizontal="right" wrapText="1"/>
    </xf>
    <xf numFmtId="0" fontId="23" fillId="0" borderId="4" xfId="0" applyFont="1" applyFill="1" applyBorder="1" applyAlignment="1">
      <alignment horizontal="left" wrapText="1"/>
    </xf>
    <xf numFmtId="166" fontId="23" fillId="0" borderId="4" xfId="0" applyNumberFormat="1" applyFont="1" applyFill="1" applyBorder="1" applyAlignment="1">
      <alignment wrapText="1"/>
    </xf>
    <xf numFmtId="4" fontId="23" fillId="0" borderId="4" xfId="0" applyNumberFormat="1" applyFont="1" applyFill="1" applyBorder="1" applyAlignment="1">
      <alignment horizontal="right" wrapText="1"/>
    </xf>
    <xf numFmtId="0" fontId="23" fillId="0" borderId="0" xfId="0" applyFont="1" applyFill="1" applyAlignment="1">
      <alignment wrapText="1"/>
    </xf>
    <xf numFmtId="0" fontId="18" fillId="0" borderId="4" xfId="2" applyFont="1" applyFill="1" applyBorder="1" applyAlignment="1">
      <alignment horizontal="left" wrapText="1"/>
    </xf>
    <xf numFmtId="4" fontId="18" fillId="0" borderId="4" xfId="0" applyNumberFormat="1" applyFont="1" applyFill="1" applyBorder="1" applyAlignment="1">
      <alignment horizontal="left" wrapText="1"/>
    </xf>
    <xf numFmtId="0" fontId="7" fillId="0" borderId="4" xfId="0" applyFont="1" applyFill="1" applyBorder="1" applyAlignment="1">
      <alignment horizontal="center" vertical="center" wrapText="1"/>
    </xf>
    <xf numFmtId="0" fontId="7" fillId="0" borderId="4" xfId="0" applyFont="1" applyFill="1" applyBorder="1" applyAlignment="1">
      <alignment horizontal="center" vertical="center"/>
    </xf>
    <xf numFmtId="165" fontId="18" fillId="0" borderId="4" xfId="0" applyNumberFormat="1" applyFont="1" applyFill="1" applyBorder="1" applyAlignment="1">
      <alignment horizontal="right" vertical="center" wrapText="1"/>
    </xf>
    <xf numFmtId="165" fontId="23" fillId="0" borderId="4" xfId="0" applyNumberFormat="1" applyFont="1" applyFill="1" applyBorder="1" applyAlignment="1">
      <alignment horizontal="right" vertical="center" wrapText="1"/>
    </xf>
    <xf numFmtId="165" fontId="25" fillId="0" borderId="4" xfId="0" applyNumberFormat="1" applyFont="1" applyFill="1" applyBorder="1" applyAlignment="1">
      <alignment vertical="center"/>
    </xf>
    <xf numFmtId="165" fontId="18" fillId="0" borderId="4" xfId="0" applyNumberFormat="1" applyFont="1" applyFill="1" applyBorder="1" applyAlignment="1">
      <alignment horizontal="center"/>
    </xf>
    <xf numFmtId="0" fontId="19" fillId="0" borderId="4" xfId="0" applyFont="1" applyFill="1" applyBorder="1" applyAlignment="1">
      <alignment wrapText="1"/>
    </xf>
    <xf numFmtId="0" fontId="23" fillId="0" borderId="4" xfId="0" applyFont="1" applyFill="1" applyBorder="1" applyAlignment="1">
      <alignment horizontal="right" vertical="center"/>
    </xf>
    <xf numFmtId="2" fontId="25" fillId="0" borderId="4" xfId="0" applyNumberFormat="1" applyFont="1" applyFill="1" applyBorder="1" applyAlignment="1">
      <alignment vertical="center"/>
    </xf>
    <xf numFmtId="0" fontId="19" fillId="0" borderId="4" xfId="2" applyFont="1" applyFill="1" applyBorder="1" applyAlignment="1">
      <alignment horizontal="left" wrapText="1"/>
    </xf>
    <xf numFmtId="2" fontId="18" fillId="0" borderId="4" xfId="0" applyNumberFormat="1" applyFont="1" applyFill="1" applyBorder="1" applyAlignment="1">
      <alignment horizontal="left" vertical="center" wrapText="1"/>
    </xf>
    <xf numFmtId="4" fontId="18" fillId="0" borderId="4" xfId="0" applyNumberFormat="1" applyFont="1" applyFill="1" applyBorder="1" applyAlignment="1">
      <alignment wrapText="1"/>
    </xf>
    <xf numFmtId="165" fontId="13" fillId="0" borderId="4" xfId="0" applyNumberFormat="1" applyFont="1" applyFill="1" applyBorder="1" applyAlignment="1">
      <alignment vertical="center"/>
    </xf>
    <xf numFmtId="165" fontId="18" fillId="0" borderId="4" xfId="0" applyNumberFormat="1" applyFont="1" applyFill="1" applyBorder="1"/>
    <xf numFmtId="0" fontId="13" fillId="0" borderId="4" xfId="0" applyFont="1" applyFill="1" applyBorder="1" applyAlignment="1">
      <alignment wrapText="1"/>
    </xf>
    <xf numFmtId="0" fontId="13" fillId="0" borderId="4" xfId="0" applyFont="1" applyFill="1" applyBorder="1" applyAlignment="1">
      <alignment horizontal="center" wrapText="1"/>
    </xf>
    <xf numFmtId="0" fontId="18" fillId="0" borderId="0" xfId="0" quotePrefix="1" applyFont="1" applyFill="1" applyAlignment="1">
      <alignment wrapText="1"/>
    </xf>
    <xf numFmtId="0" fontId="18" fillId="0" borderId="4" xfId="0" applyFont="1" applyFill="1" applyBorder="1" applyAlignment="1">
      <alignment horizontal="justify" vertical="center"/>
    </xf>
    <xf numFmtId="0" fontId="20" fillId="0" borderId="4" xfId="0" applyFont="1" applyFill="1" applyBorder="1" applyAlignment="1">
      <alignment wrapText="1"/>
    </xf>
    <xf numFmtId="165" fontId="18" fillId="0" borderId="4" xfId="0" applyNumberFormat="1" applyFont="1" applyFill="1" applyBorder="1" applyAlignment="1">
      <alignment horizontal="center" vertical="center"/>
    </xf>
    <xf numFmtId="0" fontId="18" fillId="0" borderId="4" xfId="0" quotePrefix="1" applyFont="1" applyFill="1" applyBorder="1" applyAlignment="1">
      <alignment horizontal="left" wrapText="1"/>
    </xf>
    <xf numFmtId="0" fontId="13" fillId="0" borderId="4" xfId="0" applyFont="1" applyFill="1" applyBorder="1" applyAlignment="1">
      <alignment horizontal="justify" vertical="center" wrapText="1"/>
    </xf>
    <xf numFmtId="0" fontId="18" fillId="0" borderId="6" xfId="0" applyFont="1" applyFill="1" applyBorder="1"/>
    <xf numFmtId="0" fontId="18" fillId="0" borderId="6" xfId="0" applyFont="1" applyFill="1" applyBorder="1" applyAlignment="1">
      <alignment horizontal="left" wrapText="1"/>
    </xf>
    <xf numFmtId="0" fontId="18" fillId="0" borderId="6" xfId="0" applyFont="1" applyFill="1" applyBorder="1" applyAlignment="1">
      <alignment horizontal="center" wrapText="1"/>
    </xf>
    <xf numFmtId="165" fontId="18" fillId="0" borderId="6" xfId="0" applyNumberFormat="1" applyFont="1" applyFill="1" applyBorder="1" applyAlignment="1">
      <alignment horizontal="right" wrapText="1"/>
    </xf>
    <xf numFmtId="3" fontId="18" fillId="0" borderId="6" xfId="0" applyNumberFormat="1" applyFont="1" applyFill="1" applyBorder="1" applyAlignment="1">
      <alignment horizontal="center" wrapText="1"/>
    </xf>
    <xf numFmtId="0" fontId="18" fillId="0" borderId="6" xfId="0" applyFont="1" applyFill="1" applyBorder="1" applyAlignment="1">
      <alignment wrapText="1"/>
    </xf>
    <xf numFmtId="166" fontId="18" fillId="0" borderId="6" xfId="0" applyNumberFormat="1" applyFont="1" applyFill="1" applyBorder="1" applyAlignment="1">
      <alignment wrapText="1"/>
    </xf>
    <xf numFmtId="4" fontId="18" fillId="0" borderId="6" xfId="0" applyNumberFormat="1" applyFont="1" applyFill="1" applyBorder="1" applyAlignment="1">
      <alignment horizontal="right" wrapText="1"/>
    </xf>
    <xf numFmtId="3" fontId="18" fillId="0" borderId="8" xfId="0" applyNumberFormat="1" applyFont="1" applyFill="1" applyBorder="1" applyAlignment="1">
      <alignment horizontal="center" wrapText="1"/>
    </xf>
    <xf numFmtId="3" fontId="18" fillId="0" borderId="0" xfId="0" applyNumberFormat="1" applyFont="1" applyFill="1" applyBorder="1" applyAlignment="1">
      <alignment horizontal="center" wrapText="1"/>
    </xf>
    <xf numFmtId="0" fontId="0" fillId="2" borderId="0" xfId="0" applyFill="1"/>
    <xf numFmtId="0" fontId="19" fillId="0" borderId="0" xfId="1" applyNumberFormat="1" applyFont="1" applyFill="1" applyAlignment="1">
      <alignment horizontal="center" vertical="center"/>
    </xf>
    <xf numFmtId="0" fontId="18" fillId="0" borderId="0" xfId="0" applyFont="1" applyFill="1" applyAlignment="1">
      <alignment horizontal="center" wrapText="1"/>
    </xf>
    <xf numFmtId="165" fontId="18" fillId="0" borderId="0" xfId="0" applyNumberFormat="1" applyFont="1" applyFill="1" applyAlignment="1">
      <alignment horizontal="center"/>
    </xf>
    <xf numFmtId="166" fontId="18" fillId="0" borderId="0" xfId="0" applyNumberFormat="1" applyFont="1" applyFill="1" applyAlignment="1">
      <alignment horizontal="center"/>
    </xf>
    <xf numFmtId="166" fontId="19" fillId="0" borderId="2" xfId="0" applyNumberFormat="1" applyFont="1" applyFill="1" applyBorder="1" applyAlignment="1">
      <alignment horizontal="center" vertical="center" wrapText="1"/>
    </xf>
    <xf numFmtId="0" fontId="19" fillId="0" borderId="5" xfId="0" applyFont="1" applyFill="1" applyBorder="1" applyAlignment="1">
      <alignment horizontal="center" wrapText="1"/>
    </xf>
    <xf numFmtId="0" fontId="19" fillId="0" borderId="4" xfId="0" applyFont="1" applyFill="1" applyBorder="1" applyAlignment="1">
      <alignment horizontal="center" wrapText="1"/>
    </xf>
    <xf numFmtId="0" fontId="20" fillId="0" borderId="4" xfId="0" applyFont="1" applyFill="1" applyBorder="1" applyAlignment="1">
      <alignment horizontal="center" vertical="center" wrapText="1"/>
    </xf>
    <xf numFmtId="0" fontId="24" fillId="0" borderId="4" xfId="0" applyFont="1" applyFill="1" applyBorder="1" applyAlignment="1">
      <alignment horizontal="center" wrapText="1"/>
    </xf>
    <xf numFmtId="0" fontId="20" fillId="0" borderId="4" xfId="0" applyFont="1" applyFill="1" applyBorder="1" applyAlignment="1">
      <alignment horizontal="center" vertical="center"/>
    </xf>
    <xf numFmtId="0" fontId="18" fillId="0" borderId="0" xfId="0" applyFont="1" applyFill="1" applyBorder="1"/>
    <xf numFmtId="165" fontId="19" fillId="0" borderId="4" xfId="0" applyNumberFormat="1" applyFont="1" applyFill="1" applyBorder="1" applyAlignment="1">
      <alignment horizontal="right" wrapText="1"/>
    </xf>
    <xf numFmtId="3" fontId="19" fillId="0" borderId="5" xfId="0" applyNumberFormat="1" applyFont="1" applyFill="1" applyBorder="1" applyAlignment="1">
      <alignment horizontal="center" wrapText="1"/>
    </xf>
    <xf numFmtId="166" fontId="19" fillId="0" borderId="4" xfId="0" applyNumberFormat="1" applyFont="1" applyFill="1" applyBorder="1" applyAlignment="1">
      <alignment wrapText="1"/>
    </xf>
    <xf numFmtId="4" fontId="19" fillId="0" borderId="4" xfId="0" applyNumberFormat="1" applyFont="1" applyFill="1" applyBorder="1" applyAlignment="1">
      <alignment horizontal="right" wrapText="1"/>
    </xf>
    <xf numFmtId="0" fontId="19" fillId="0" borderId="4" xfId="0" applyFont="1" applyFill="1" applyBorder="1" applyAlignment="1">
      <alignment horizontal="left" vertical="center" wrapText="1"/>
    </xf>
    <xf numFmtId="165" fontId="24" fillId="0" borderId="4" xfId="0" applyNumberFormat="1" applyFont="1" applyFill="1" applyBorder="1" applyAlignment="1">
      <alignment horizontal="right" wrapText="1"/>
    </xf>
    <xf numFmtId="0" fontId="24" fillId="0" borderId="4" xfId="0" applyFont="1" applyFill="1" applyBorder="1" applyAlignment="1">
      <alignment wrapText="1"/>
    </xf>
    <xf numFmtId="166" fontId="24" fillId="0" borderId="4" xfId="0" applyNumberFormat="1" applyFont="1" applyFill="1" applyBorder="1" applyAlignment="1">
      <alignment wrapText="1"/>
    </xf>
    <xf numFmtId="4" fontId="24" fillId="0" borderId="4" xfId="0" applyNumberFormat="1" applyFont="1" applyFill="1" applyBorder="1" applyAlignment="1">
      <alignment horizontal="right" wrapText="1"/>
    </xf>
    <xf numFmtId="0" fontId="24" fillId="0" borderId="0" xfId="0" applyFont="1" applyFill="1" applyAlignment="1">
      <alignment wrapText="1"/>
    </xf>
    <xf numFmtId="165" fontId="19" fillId="0" borderId="4" xfId="0" applyNumberFormat="1" applyFont="1" applyFill="1" applyBorder="1" applyAlignment="1">
      <alignment horizontal="right" vertical="center" wrapText="1"/>
    </xf>
    <xf numFmtId="165" fontId="24" fillId="0" borderId="4" xfId="0" applyNumberFormat="1" applyFont="1" applyFill="1" applyBorder="1" applyAlignment="1">
      <alignment horizontal="right" vertical="center" wrapText="1"/>
    </xf>
    <xf numFmtId="0" fontId="19" fillId="0" borderId="4" xfId="0" applyFont="1" applyFill="1" applyBorder="1" applyAlignment="1">
      <alignment horizontal="center"/>
    </xf>
    <xf numFmtId="165" fontId="19" fillId="0" borderId="4" xfId="0" applyNumberFormat="1" applyFont="1" applyFill="1" applyBorder="1" applyAlignment="1">
      <alignment horizontal="center"/>
    </xf>
    <xf numFmtId="0" fontId="24" fillId="0" borderId="4" xfId="0" applyFont="1" applyFill="1" applyBorder="1" applyAlignment="1">
      <alignment horizontal="right" vertical="center"/>
    </xf>
    <xf numFmtId="2" fontId="19" fillId="0" borderId="4" xfId="0" applyNumberFormat="1" applyFont="1" applyFill="1" applyBorder="1" applyAlignment="1">
      <alignment horizontal="left" vertical="center" wrapText="1"/>
    </xf>
    <xf numFmtId="4" fontId="19" fillId="0" borderId="4" xfId="0" applyNumberFormat="1" applyFont="1" applyFill="1" applyBorder="1" applyAlignment="1">
      <alignment wrapText="1"/>
    </xf>
    <xf numFmtId="0" fontId="28" fillId="0" borderId="4" xfId="0" applyFont="1" applyFill="1" applyBorder="1" applyAlignment="1">
      <alignment wrapText="1"/>
    </xf>
    <xf numFmtId="0" fontId="28" fillId="0" borderId="4" xfId="0" applyFont="1" applyFill="1" applyBorder="1" applyAlignment="1">
      <alignment horizontal="center" wrapText="1"/>
    </xf>
    <xf numFmtId="166" fontId="19" fillId="0" borderId="4" xfId="0" applyNumberFormat="1" applyFont="1" applyFill="1" applyBorder="1" applyAlignment="1">
      <alignment horizontal="left" wrapText="1"/>
    </xf>
    <xf numFmtId="49" fontId="19" fillId="0" borderId="4" xfId="0" applyNumberFormat="1" applyFont="1" applyFill="1" applyBorder="1" applyAlignment="1">
      <alignment horizontal="center"/>
    </xf>
    <xf numFmtId="0" fontId="28" fillId="0" borderId="4" xfId="0" applyFont="1" applyFill="1" applyBorder="1" applyAlignment="1">
      <alignment horizontal="justify" vertical="center" wrapText="1"/>
    </xf>
    <xf numFmtId="0" fontId="19" fillId="0" borderId="0" xfId="0" applyFont="1" applyFill="1" applyBorder="1"/>
    <xf numFmtId="0" fontId="19" fillId="0" borderId="11" xfId="2" applyNumberFormat="1" applyFont="1" applyFill="1" applyBorder="1" applyAlignment="1">
      <alignment horizontal="left" wrapText="1"/>
    </xf>
    <xf numFmtId="0" fontId="19" fillId="0" borderId="12" xfId="2" applyNumberFormat="1" applyFont="1" applyFill="1" applyBorder="1" applyAlignment="1">
      <alignment horizontal="left" wrapText="1"/>
    </xf>
    <xf numFmtId="0" fontId="19" fillId="0" borderId="13" xfId="2" applyNumberFormat="1" applyFont="1" applyFill="1" applyBorder="1" applyAlignment="1">
      <alignment horizontal="left" wrapText="1"/>
    </xf>
    <xf numFmtId="0" fontId="19" fillId="0" borderId="14" xfId="2" applyNumberFormat="1" applyFont="1" applyFill="1" applyBorder="1" applyAlignment="1">
      <alignment horizontal="left" wrapText="1"/>
    </xf>
    <xf numFmtId="0" fontId="19" fillId="0" borderId="5" xfId="0" applyFont="1" applyFill="1" applyBorder="1" applyAlignment="1">
      <alignment horizontal="left" vertical="center" wrapText="1"/>
    </xf>
    <xf numFmtId="165" fontId="19" fillId="0" borderId="5" xfId="0" applyNumberFormat="1" applyFont="1" applyFill="1" applyBorder="1" applyAlignment="1">
      <alignment horizontal="right" wrapText="1"/>
    </xf>
    <xf numFmtId="0" fontId="19" fillId="0" borderId="5" xfId="0" applyFont="1" applyFill="1" applyBorder="1" applyAlignment="1">
      <alignment wrapText="1"/>
    </xf>
    <xf numFmtId="166" fontId="19" fillId="0" borderId="5" xfId="0" applyNumberFormat="1" applyFont="1" applyFill="1" applyBorder="1" applyAlignment="1">
      <alignment wrapText="1"/>
    </xf>
    <xf numFmtId="4" fontId="19" fillId="0" borderId="5" xfId="0" applyNumberFormat="1" applyFont="1" applyFill="1" applyBorder="1" applyAlignment="1">
      <alignment horizontal="right" wrapText="1"/>
    </xf>
    <xf numFmtId="3" fontId="19" fillId="0" borderId="4" xfId="0" applyNumberFormat="1" applyFont="1" applyFill="1" applyBorder="1" applyAlignment="1">
      <alignment horizontal="center" wrapText="1"/>
    </xf>
    <xf numFmtId="3" fontId="18" fillId="0" borderId="0" xfId="0" applyNumberFormat="1" applyFont="1" applyFill="1" applyAlignment="1">
      <alignment wrapText="1"/>
    </xf>
    <xf numFmtId="3" fontId="19" fillId="0" borderId="2" xfId="0" applyNumberFormat="1" applyFont="1" applyFill="1" applyBorder="1" applyAlignment="1">
      <alignment horizontal="center" vertical="center" wrapText="1"/>
    </xf>
    <xf numFmtId="0" fontId="19" fillId="0" borderId="2" xfId="0" applyFont="1" applyFill="1" applyBorder="1" applyAlignment="1">
      <alignment horizontal="left" wrapText="1"/>
    </xf>
    <xf numFmtId="3" fontId="19" fillId="0" borderId="2" xfId="0" applyNumberFormat="1" applyFont="1" applyFill="1" applyBorder="1" applyAlignment="1">
      <alignment horizontal="left" wrapText="1"/>
    </xf>
    <xf numFmtId="3" fontId="18" fillId="0" borderId="2" xfId="0" applyNumberFormat="1" applyFont="1" applyFill="1" applyBorder="1" applyAlignment="1">
      <alignment horizontal="left" wrapText="1"/>
    </xf>
    <xf numFmtId="0" fontId="0" fillId="0" borderId="0" xfId="0" applyAlignment="1">
      <alignment horizontal="left"/>
    </xf>
    <xf numFmtId="0" fontId="18" fillId="0" borderId="2" xfId="0" applyFont="1" applyFill="1" applyBorder="1" applyAlignment="1">
      <alignment horizontal="left" wrapText="1"/>
    </xf>
    <xf numFmtId="0" fontId="18" fillId="0" borderId="2" xfId="0" applyFont="1" applyFill="1" applyBorder="1" applyAlignment="1">
      <alignment wrapText="1"/>
    </xf>
    <xf numFmtId="166" fontId="18" fillId="0" borderId="2" xfId="0" applyNumberFormat="1" applyFont="1" applyFill="1" applyBorder="1" applyAlignment="1">
      <alignment horizontal="left" wrapText="1"/>
    </xf>
    <xf numFmtId="4" fontId="18" fillId="0" borderId="2" xfId="0" applyNumberFormat="1" applyFont="1" applyFill="1" applyBorder="1" applyAlignment="1">
      <alignment horizontal="left" wrapText="1"/>
    </xf>
    <xf numFmtId="166" fontId="23" fillId="0" borderId="2" xfId="0" applyNumberFormat="1" applyFont="1" applyFill="1" applyBorder="1" applyAlignment="1">
      <alignment horizontal="left" wrapText="1"/>
    </xf>
    <xf numFmtId="4" fontId="23" fillId="0" borderId="2" xfId="0" applyNumberFormat="1" applyFont="1" applyFill="1" applyBorder="1" applyAlignment="1">
      <alignment horizontal="left" wrapText="1"/>
    </xf>
    <xf numFmtId="4" fontId="19" fillId="0" borderId="2" xfId="0" applyNumberFormat="1" applyFont="1" applyFill="1" applyBorder="1" applyAlignment="1">
      <alignment horizontal="center" vertical="center" wrapText="1"/>
    </xf>
    <xf numFmtId="165" fontId="0" fillId="0" borderId="0" xfId="0" applyNumberFormat="1"/>
    <xf numFmtId="0" fontId="13" fillId="0" borderId="15" xfId="0" applyFont="1" applyBorder="1" applyAlignment="1">
      <alignment horizontal="right" vertical="center"/>
    </xf>
    <xf numFmtId="4" fontId="0" fillId="0" borderId="0" xfId="0" applyNumberFormat="1"/>
    <xf numFmtId="4" fontId="13" fillId="0" borderId="16" xfId="0" applyNumberFormat="1" applyFont="1" applyBorder="1" applyAlignment="1">
      <alignment horizontal="right" vertical="center"/>
    </xf>
    <xf numFmtId="0" fontId="12" fillId="0" borderId="15" xfId="0" applyFont="1" applyBorder="1" applyAlignment="1">
      <alignment horizontal="right" vertical="center" wrapText="1"/>
    </xf>
    <xf numFmtId="0" fontId="12" fillId="0" borderId="16" xfId="0" applyFont="1" applyBorder="1" applyAlignment="1">
      <alignment horizontal="right" vertical="center" wrapText="1"/>
    </xf>
    <xf numFmtId="3" fontId="19" fillId="0" borderId="0" xfId="0" applyNumberFormat="1" applyFont="1" applyFill="1" applyBorder="1" applyAlignment="1">
      <alignment horizontal="center" wrapText="1"/>
    </xf>
    <xf numFmtId="3" fontId="18" fillId="0" borderId="10" xfId="0" applyNumberFormat="1" applyFont="1" applyFill="1" applyBorder="1" applyAlignment="1">
      <alignment horizontal="center" wrapText="1"/>
    </xf>
    <xf numFmtId="165" fontId="19" fillId="0" borderId="2" xfId="0" applyNumberFormat="1" applyFont="1" applyFill="1" applyBorder="1" applyAlignment="1">
      <alignment horizontal="center" vertical="center" wrapText="1"/>
    </xf>
    <xf numFmtId="165" fontId="18" fillId="0" borderId="2" xfId="0" applyNumberFormat="1" applyFont="1" applyFill="1" applyBorder="1" applyAlignment="1">
      <alignment horizontal="left" wrapText="1"/>
    </xf>
    <xf numFmtId="2" fontId="18" fillId="0" borderId="2" xfId="0" applyNumberFormat="1" applyFont="1" applyFill="1" applyBorder="1" applyAlignment="1">
      <alignment horizontal="left" wrapText="1"/>
    </xf>
    <xf numFmtId="0" fontId="19" fillId="0" borderId="3" xfId="0" applyFont="1" applyFill="1" applyBorder="1" applyAlignment="1">
      <alignment wrapText="1"/>
    </xf>
    <xf numFmtId="0" fontId="18" fillId="0" borderId="2" xfId="0" applyFont="1" applyFill="1" applyBorder="1" applyAlignment="1">
      <alignment horizontal="center" wrapText="1"/>
    </xf>
    <xf numFmtId="3" fontId="18" fillId="0" borderId="2" xfId="0" applyNumberFormat="1" applyFont="1" applyFill="1" applyBorder="1" applyAlignment="1">
      <alignment horizontal="center" wrapText="1"/>
    </xf>
    <xf numFmtId="0" fontId="23" fillId="0" borderId="2" xfId="0" applyFont="1" applyFill="1" applyBorder="1" applyAlignment="1">
      <alignment horizontal="center" wrapText="1"/>
    </xf>
    <xf numFmtId="0" fontId="19" fillId="0" borderId="3" xfId="0" applyFont="1" applyFill="1" applyBorder="1" applyAlignment="1">
      <alignment horizontal="center" wrapText="1"/>
    </xf>
    <xf numFmtId="166" fontId="19" fillId="0" borderId="3" xfId="0" applyNumberFormat="1" applyFont="1" applyFill="1" applyBorder="1" applyAlignment="1">
      <alignment horizontal="left" wrapText="1"/>
    </xf>
    <xf numFmtId="4" fontId="19" fillId="0" borderId="3" xfId="0" applyNumberFormat="1" applyFont="1" applyFill="1" applyBorder="1" applyAlignment="1">
      <alignment horizontal="left" wrapText="1"/>
    </xf>
    <xf numFmtId="3" fontId="19" fillId="0" borderId="3" xfId="0" applyNumberFormat="1" applyFont="1" applyFill="1" applyBorder="1" applyAlignment="1">
      <alignment horizontal="left" wrapText="1"/>
    </xf>
    <xf numFmtId="0" fontId="0" fillId="0" borderId="0" xfId="0" applyAlignment="1">
      <alignment horizontal="center"/>
    </xf>
    <xf numFmtId="0" fontId="0" fillId="0" borderId="0" xfId="0" applyAlignment="1">
      <alignment wrapText="1"/>
    </xf>
    <xf numFmtId="3" fontId="19" fillId="0" borderId="17" xfId="0" applyNumberFormat="1" applyFont="1" applyFill="1" applyBorder="1" applyAlignment="1">
      <alignment horizontal="center" vertical="center" wrapText="1"/>
    </xf>
    <xf numFmtId="3" fontId="18" fillId="0" borderId="17" xfId="0" applyNumberFormat="1" applyFont="1" applyFill="1" applyBorder="1" applyAlignment="1">
      <alignment horizontal="left" wrapText="1"/>
    </xf>
    <xf numFmtId="0" fontId="19" fillId="0" borderId="18" xfId="0" applyFont="1" applyFill="1" applyBorder="1" applyAlignment="1">
      <alignment horizontal="center" vertical="center" wrapText="1"/>
    </xf>
    <xf numFmtId="165" fontId="19" fillId="0" borderId="18" xfId="0" applyNumberFormat="1" applyFont="1" applyFill="1" applyBorder="1" applyAlignment="1">
      <alignment horizontal="left" vertical="center" wrapText="1"/>
    </xf>
    <xf numFmtId="3" fontId="19" fillId="0" borderId="18" xfId="0" applyNumberFormat="1" applyFont="1" applyFill="1" applyBorder="1" applyAlignment="1">
      <alignment horizontal="left" wrapText="1"/>
    </xf>
    <xf numFmtId="0" fontId="18" fillId="0" borderId="18" xfId="0" applyFont="1" applyFill="1" applyBorder="1" applyAlignment="1">
      <alignment horizontal="left" wrapText="1"/>
    </xf>
    <xf numFmtId="165" fontId="18" fillId="0" borderId="18" xfId="0" applyNumberFormat="1" applyFont="1" applyFill="1" applyBorder="1" applyAlignment="1">
      <alignment horizontal="left" wrapText="1"/>
    </xf>
    <xf numFmtId="3" fontId="18" fillId="0" borderId="18" xfId="0" applyNumberFormat="1" applyFont="1" applyFill="1" applyBorder="1" applyAlignment="1">
      <alignment horizontal="left" wrapText="1"/>
    </xf>
    <xf numFmtId="3" fontId="18" fillId="0" borderId="19" xfId="0" applyNumberFormat="1" applyFont="1" applyFill="1" applyBorder="1" applyAlignment="1">
      <alignment horizontal="center" wrapText="1"/>
    </xf>
    <xf numFmtId="2" fontId="18" fillId="0" borderId="18" xfId="0" applyNumberFormat="1" applyFont="1" applyFill="1" applyBorder="1" applyAlignment="1">
      <alignment horizontal="left" wrapText="1"/>
    </xf>
    <xf numFmtId="165" fontId="18" fillId="0" borderId="18" xfId="0" applyNumberFormat="1" applyFont="1" applyFill="1" applyBorder="1" applyAlignment="1">
      <alignment horizontal="left"/>
    </xf>
    <xf numFmtId="3" fontId="19" fillId="0" borderId="2" xfId="0" applyNumberFormat="1" applyFont="1" applyFill="1" applyBorder="1" applyAlignment="1">
      <alignment vertical="center" wrapText="1"/>
    </xf>
    <xf numFmtId="0" fontId="1" fillId="0" borderId="2" xfId="0" applyFont="1" applyBorder="1" applyAlignment="1">
      <alignment wrapText="1"/>
    </xf>
    <xf numFmtId="165" fontId="19" fillId="0" borderId="2" xfId="0" applyNumberFormat="1" applyFont="1" applyFill="1" applyBorder="1" applyAlignment="1">
      <alignment horizontal="left" wrapText="1"/>
    </xf>
    <xf numFmtId="0" fontId="9" fillId="0" borderId="2" xfId="0" applyFont="1" applyBorder="1" applyAlignment="1">
      <alignment wrapText="1"/>
    </xf>
    <xf numFmtId="0" fontId="30" fillId="0" borderId="15" xfId="0" applyFont="1" applyBorder="1" applyAlignment="1">
      <alignment horizontal="center" vertical="center" wrapText="1"/>
    </xf>
    <xf numFmtId="0" fontId="30" fillId="0" borderId="20" xfId="0" applyFont="1" applyBorder="1" applyAlignment="1">
      <alignment horizontal="center" vertical="center" wrapText="1"/>
    </xf>
    <xf numFmtId="0" fontId="29" fillId="0" borderId="2" xfId="0" applyFont="1" applyFill="1" applyBorder="1" applyAlignment="1">
      <alignment horizontal="center"/>
    </xf>
    <xf numFmtId="3" fontId="29" fillId="0" borderId="2" xfId="0" applyNumberFormat="1" applyFont="1" applyFill="1" applyBorder="1" applyAlignment="1">
      <alignment horizontal="center"/>
    </xf>
    <xf numFmtId="0" fontId="30" fillId="0" borderId="2" xfId="0" applyFont="1" applyFill="1" applyBorder="1" applyAlignment="1">
      <alignment horizontal="center" vertical="center" wrapText="1"/>
    </xf>
    <xf numFmtId="0" fontId="31" fillId="0" borderId="2" xfId="0" applyFont="1" applyFill="1" applyBorder="1" applyAlignment="1">
      <alignment wrapText="1"/>
    </xf>
    <xf numFmtId="0" fontId="30" fillId="0" borderId="2" xfId="0" applyFont="1" applyFill="1" applyBorder="1" applyAlignment="1">
      <alignment horizontal="center" vertical="center"/>
    </xf>
    <xf numFmtId="0" fontId="19" fillId="0" borderId="2" xfId="0" applyFont="1" applyFill="1" applyBorder="1" applyAlignment="1">
      <alignment horizontal="center" wrapText="1"/>
    </xf>
    <xf numFmtId="3" fontId="19" fillId="0" borderId="2" xfId="0" applyNumberFormat="1" applyFont="1" applyFill="1" applyBorder="1" applyAlignment="1">
      <alignment horizontal="center" wrapText="1"/>
    </xf>
    <xf numFmtId="0" fontId="29" fillId="0" borderId="2" xfId="0" applyFont="1" applyFill="1" applyBorder="1" applyAlignment="1">
      <alignment wrapText="1"/>
    </xf>
    <xf numFmtId="0" fontId="33" fillId="0" borderId="0" xfId="0" applyFont="1"/>
    <xf numFmtId="0" fontId="34" fillId="0" borderId="0" xfId="0" applyFont="1"/>
    <xf numFmtId="0" fontId="35" fillId="7" borderId="2" xfId="4" applyFont="1" applyFill="1" applyBorder="1" applyAlignment="1">
      <alignment horizontal="center" vertical="center"/>
    </xf>
    <xf numFmtId="3" fontId="35" fillId="7" borderId="2" xfId="4" applyNumberFormat="1" applyFont="1" applyFill="1" applyBorder="1" applyAlignment="1">
      <alignment horizontal="center" vertical="center"/>
    </xf>
    <xf numFmtId="3" fontId="35" fillId="7" borderId="2" xfId="4" applyNumberFormat="1" applyFont="1" applyFill="1" applyBorder="1" applyAlignment="1">
      <alignment horizontal="center" vertical="center" wrapText="1"/>
    </xf>
    <xf numFmtId="3" fontId="35" fillId="7" borderId="21" xfId="4" applyNumberFormat="1" applyFont="1" applyFill="1" applyBorder="1" applyAlignment="1">
      <alignment horizontal="center" vertical="center"/>
    </xf>
    <xf numFmtId="0" fontId="35" fillId="7" borderId="21" xfId="4" applyFont="1" applyFill="1" applyBorder="1" applyAlignment="1">
      <alignment horizontal="center" vertical="center"/>
    </xf>
    <xf numFmtId="0" fontId="35" fillId="7" borderId="4" xfId="4" applyFont="1" applyFill="1" applyBorder="1" applyAlignment="1">
      <alignment horizontal="center" vertical="center"/>
    </xf>
    <xf numFmtId="0" fontId="8" fillId="0" borderId="0" xfId="0" applyFont="1"/>
    <xf numFmtId="0" fontId="36" fillId="8" borderId="1" xfId="4" applyFont="1" applyFill="1" applyBorder="1"/>
    <xf numFmtId="3" fontId="36" fillId="8" borderId="1" xfId="4" applyNumberFormat="1" applyFont="1" applyFill="1" applyBorder="1" applyProtection="1">
      <protection hidden="1"/>
    </xf>
    <xf numFmtId="3" fontId="36" fillId="9" borderId="22" xfId="4" applyNumberFormat="1" applyFont="1" applyFill="1" applyBorder="1"/>
    <xf numFmtId="167" fontId="33" fillId="0" borderId="0" xfId="5" applyFont="1"/>
    <xf numFmtId="168" fontId="36" fillId="8" borderId="1" xfId="4" applyNumberFormat="1" applyFont="1" applyFill="1" applyBorder="1"/>
    <xf numFmtId="0" fontId="36" fillId="0" borderId="1" xfId="4" applyFont="1" applyBorder="1"/>
    <xf numFmtId="0" fontId="37" fillId="10" borderId="4" xfId="4" quotePrefix="1" applyFont="1" applyFill="1" applyBorder="1"/>
    <xf numFmtId="168" fontId="37" fillId="11" borderId="4" xfId="6" applyNumberFormat="1" applyFont="1" applyFill="1" applyBorder="1" applyAlignment="1">
      <alignment horizontal="right"/>
    </xf>
    <xf numFmtId="3" fontId="37" fillId="0" borderId="4" xfId="4" applyNumberFormat="1" applyFont="1" applyBorder="1"/>
    <xf numFmtId="0" fontId="39" fillId="0" borderId="4" xfId="4" applyFont="1" applyBorder="1"/>
    <xf numFmtId="168" fontId="8" fillId="11" borderId="4" xfId="6" applyNumberFormat="1" applyFont="1" applyFill="1" applyBorder="1" applyAlignment="1">
      <alignment horizontal="right"/>
    </xf>
    <xf numFmtId="0" fontId="37" fillId="0" borderId="4" xfId="4" applyFont="1" applyBorder="1"/>
    <xf numFmtId="3" fontId="8" fillId="10" borderId="4" xfId="4" quotePrefix="1" applyNumberFormat="1" applyFont="1" applyFill="1" applyBorder="1" applyAlignment="1">
      <alignment wrapText="1"/>
    </xf>
    <xf numFmtId="168" fontId="8" fillId="10" borderId="4" xfId="6" applyNumberFormat="1" applyFont="1" applyFill="1" applyBorder="1" applyAlignment="1">
      <alignment horizontal="right"/>
    </xf>
    <xf numFmtId="3" fontId="37" fillId="0" borderId="3" xfId="4" applyNumberFormat="1" applyFont="1" applyBorder="1"/>
    <xf numFmtId="0" fontId="37" fillId="0" borderId="3" xfId="4" applyFont="1" applyBorder="1"/>
    <xf numFmtId="168" fontId="8" fillId="0" borderId="0" xfId="0" applyNumberFormat="1" applyFont="1"/>
    <xf numFmtId="168" fontId="37" fillId="11" borderId="4" xfId="5" applyNumberFormat="1" applyFont="1" applyFill="1" applyBorder="1" applyAlignment="1">
      <alignment horizontal="center"/>
    </xf>
    <xf numFmtId="168" fontId="37" fillId="3" borderId="4" xfId="4" applyNumberFormat="1" applyFont="1" applyFill="1" applyBorder="1" applyAlignment="1">
      <alignment horizontal="center"/>
    </xf>
    <xf numFmtId="168" fontId="8" fillId="0" borderId="0" xfId="5" applyNumberFormat="1" applyFont="1"/>
    <xf numFmtId="168" fontId="37" fillId="10" borderId="4" xfId="5" applyNumberFormat="1" applyFont="1" applyFill="1" applyBorder="1" applyAlignment="1">
      <alignment horizontal="center"/>
    </xf>
    <xf numFmtId="168" fontId="36" fillId="0" borderId="4" xfId="4" applyNumberFormat="1" applyFont="1" applyBorder="1"/>
    <xf numFmtId="3" fontId="36" fillId="0" borderId="4" xfId="4" applyNumberFormat="1" applyFont="1" applyBorder="1"/>
    <xf numFmtId="3" fontId="36" fillId="0" borderId="4" xfId="4" applyNumberFormat="1" applyFont="1" applyBorder="1" applyAlignment="1">
      <alignment horizontal="right"/>
    </xf>
    <xf numFmtId="168" fontId="40" fillId="10" borderId="4" xfId="6" applyNumberFormat="1" applyFont="1" applyFill="1" applyBorder="1" applyAlignment="1">
      <alignment horizontal="right"/>
    </xf>
    <xf numFmtId="168" fontId="10" fillId="0" borderId="4" xfId="4" applyNumberFormat="1" applyFont="1" applyBorder="1"/>
    <xf numFmtId="3" fontId="36" fillId="8" borderId="1" xfId="4" applyNumberFormat="1" applyFont="1" applyFill="1" applyBorder="1" applyAlignment="1" applyProtection="1">
      <alignment horizontal="left"/>
      <protection hidden="1"/>
    </xf>
    <xf numFmtId="3" fontId="36" fillId="8" borderId="1" xfId="4" applyNumberFormat="1" applyFont="1" applyFill="1" applyBorder="1" applyAlignment="1" applyProtection="1">
      <alignment horizontal="right"/>
      <protection hidden="1"/>
    </xf>
    <xf numFmtId="9" fontId="36" fillId="8" borderId="1" xfId="3" applyFont="1" applyFill="1" applyBorder="1" applyAlignment="1" applyProtection="1">
      <alignment horizontal="center"/>
      <protection hidden="1"/>
    </xf>
    <xf numFmtId="3" fontId="36" fillId="8" borderId="1" xfId="4" applyNumberFormat="1" applyFont="1" applyFill="1" applyBorder="1" applyAlignment="1" applyProtection="1">
      <alignment horizontal="center"/>
      <protection hidden="1"/>
    </xf>
    <xf numFmtId="9" fontId="36" fillId="8" borderId="1" xfId="3" quotePrefix="1" applyFont="1" applyFill="1" applyBorder="1" applyAlignment="1" applyProtection="1">
      <alignment horizontal="center"/>
      <protection hidden="1"/>
    </xf>
    <xf numFmtId="3" fontId="37" fillId="10" borderId="4" xfId="4" applyNumberFormat="1" applyFont="1" applyFill="1" applyBorder="1"/>
    <xf numFmtId="3" fontId="39" fillId="0" borderId="4" xfId="4" applyNumberFormat="1" applyFont="1" applyBorder="1"/>
    <xf numFmtId="3" fontId="41" fillId="0" borderId="4" xfId="4" applyNumberFormat="1" applyFont="1" applyBorder="1"/>
    <xf numFmtId="3" fontId="39" fillId="12" borderId="4" xfId="4" applyNumberFormat="1" applyFont="1" applyFill="1" applyBorder="1"/>
    <xf numFmtId="3" fontId="37" fillId="0" borderId="4" xfId="4" applyNumberFormat="1" applyFont="1" applyBorder="1" applyAlignment="1">
      <alignment horizontal="right"/>
    </xf>
    <xf numFmtId="3" fontId="40" fillId="0" borderId="4" xfId="4" applyNumberFormat="1" applyFont="1" applyBorder="1"/>
    <xf numFmtId="3" fontId="37" fillId="0" borderId="4" xfId="4" quotePrefix="1" applyNumberFormat="1" applyFont="1" applyBorder="1"/>
    <xf numFmtId="3" fontId="37" fillId="0" borderId="4" xfId="7" applyNumberFormat="1" applyFont="1" applyBorder="1"/>
    <xf numFmtId="0" fontId="11" fillId="13" borderId="4" xfId="4" applyFont="1" applyFill="1" applyBorder="1" applyAlignment="1">
      <alignment horizontal="left"/>
    </xf>
    <xf numFmtId="3" fontId="9" fillId="13" borderId="4" xfId="0" applyNumberFormat="1" applyFont="1" applyFill="1" applyBorder="1"/>
    <xf numFmtId="3" fontId="37" fillId="0" borderId="9" xfId="4" applyNumberFormat="1" applyFont="1" applyBorder="1"/>
    <xf numFmtId="3" fontId="37" fillId="0" borderId="9" xfId="4" applyNumberFormat="1" applyFont="1" applyBorder="1" applyAlignment="1">
      <alignment horizontal="right"/>
    </xf>
    <xf numFmtId="0" fontId="36" fillId="0" borderId="9" xfId="4" applyFont="1" applyBorder="1"/>
    <xf numFmtId="0" fontId="43" fillId="14" borderId="4" xfId="4" applyFont="1" applyFill="1" applyBorder="1" applyAlignment="1">
      <alignment horizontal="left"/>
    </xf>
    <xf numFmtId="3" fontId="43" fillId="14" borderId="4" xfId="0" applyNumberFormat="1" applyFont="1" applyFill="1" applyBorder="1"/>
    <xf numFmtId="3" fontId="44" fillId="0" borderId="4" xfId="4" applyNumberFormat="1" applyFont="1" applyBorder="1"/>
    <xf numFmtId="3" fontId="37" fillId="13" borderId="2" xfId="4" applyNumberFormat="1" applyFont="1" applyFill="1" applyBorder="1"/>
    <xf numFmtId="3" fontId="39" fillId="13" borderId="2" xfId="4" applyNumberFormat="1" applyFont="1" applyFill="1" applyBorder="1" applyAlignment="1">
      <alignment horizontal="center"/>
    </xf>
    <xf numFmtId="0" fontId="36" fillId="13" borderId="2" xfId="4" applyFont="1" applyFill="1" applyBorder="1" applyAlignment="1">
      <alignment horizontal="center"/>
    </xf>
    <xf numFmtId="0" fontId="45" fillId="14" borderId="4" xfId="4" applyFont="1" applyFill="1" applyBorder="1"/>
    <xf numFmtId="3" fontId="45" fillId="14" borderId="4" xfId="0" applyNumberFormat="1" applyFont="1" applyFill="1" applyBorder="1"/>
    <xf numFmtId="3" fontId="10" fillId="0" borderId="4" xfId="4" applyNumberFormat="1" applyFont="1" applyBorder="1"/>
    <xf numFmtId="3" fontId="10" fillId="15" borderId="4" xfId="4" applyNumberFormat="1" applyFont="1" applyFill="1" applyBorder="1"/>
    <xf numFmtId="3" fontId="10" fillId="13" borderId="2" xfId="4" applyNumberFormat="1" applyFont="1" applyFill="1" applyBorder="1" applyAlignment="1">
      <alignment horizontal="right"/>
    </xf>
    <xf numFmtId="4" fontId="46" fillId="14" borderId="2" xfId="4" applyNumberFormat="1" applyFont="1" applyFill="1" applyBorder="1" applyAlignment="1">
      <alignment horizontal="right"/>
    </xf>
    <xf numFmtId="168" fontId="47" fillId="14" borderId="2" xfId="5" applyNumberFormat="1" applyFont="1" applyFill="1" applyBorder="1"/>
    <xf numFmtId="3" fontId="36" fillId="13" borderId="2" xfId="4" applyNumberFormat="1" applyFont="1" applyFill="1" applyBorder="1" applyAlignment="1">
      <alignment horizontal="right"/>
    </xf>
    <xf numFmtId="3" fontId="46" fillId="14" borderId="2" xfId="4" applyNumberFormat="1" applyFont="1" applyFill="1" applyBorder="1" applyAlignment="1">
      <alignment horizontal="right"/>
    </xf>
    <xf numFmtId="0" fontId="37" fillId="14" borderId="4" xfId="4" quotePrefix="1" applyFont="1" applyFill="1" applyBorder="1"/>
    <xf numFmtId="3" fontId="37" fillId="14" borderId="4" xfId="0" applyNumberFormat="1" applyFont="1" applyFill="1" applyBorder="1"/>
    <xf numFmtId="3" fontId="48" fillId="13" borderId="2" xfId="4" applyNumberFormat="1" applyFont="1" applyFill="1" applyBorder="1" applyAlignment="1">
      <alignment horizontal="right"/>
    </xf>
    <xf numFmtId="3" fontId="47" fillId="14" borderId="2" xfId="4" applyNumberFormat="1" applyFont="1" applyFill="1" applyBorder="1" applyAlignment="1">
      <alignment horizontal="right"/>
    </xf>
    <xf numFmtId="0" fontId="49" fillId="14" borderId="4" xfId="4" applyFont="1" applyFill="1" applyBorder="1"/>
    <xf numFmtId="3" fontId="49" fillId="14" borderId="4" xfId="0" applyNumberFormat="1" applyFont="1" applyFill="1" applyBorder="1"/>
    <xf numFmtId="3" fontId="39" fillId="13" borderId="2" xfId="4" applyNumberFormat="1" applyFont="1" applyFill="1" applyBorder="1" applyAlignment="1">
      <alignment horizontal="right"/>
    </xf>
    <xf numFmtId="3" fontId="37" fillId="14" borderId="2" xfId="4" applyNumberFormat="1" applyFont="1" applyFill="1" applyBorder="1" applyAlignment="1">
      <alignment horizontal="right"/>
    </xf>
    <xf numFmtId="168" fontId="37" fillId="14" borderId="2" xfId="5" applyNumberFormat="1" applyFont="1" applyFill="1" applyBorder="1"/>
    <xf numFmtId="3" fontId="43" fillId="0" borderId="4" xfId="4" applyNumberFormat="1" applyFont="1" applyBorder="1"/>
    <xf numFmtId="3" fontId="50" fillId="0" borderId="4" xfId="4" applyNumberFormat="1" applyFont="1" applyBorder="1"/>
    <xf numFmtId="3" fontId="41" fillId="13" borderId="2" xfId="4" applyNumberFormat="1" applyFont="1" applyFill="1" applyBorder="1" applyAlignment="1">
      <alignment horizontal="right"/>
    </xf>
    <xf numFmtId="0" fontId="8" fillId="14" borderId="2" xfId="0" applyFont="1" applyFill="1" applyBorder="1"/>
    <xf numFmtId="168" fontId="8" fillId="14" borderId="2" xfId="5" applyNumberFormat="1" applyFont="1" applyFill="1" applyBorder="1"/>
    <xf numFmtId="0" fontId="43" fillId="14" borderId="4" xfId="4" applyFont="1" applyFill="1" applyBorder="1"/>
    <xf numFmtId="3" fontId="50" fillId="14" borderId="2" xfId="4" applyNumberFormat="1" applyFont="1" applyFill="1" applyBorder="1" applyAlignment="1">
      <alignment horizontal="right"/>
    </xf>
    <xf numFmtId="168" fontId="50" fillId="14" borderId="2" xfId="5" applyNumberFormat="1" applyFont="1" applyFill="1" applyBorder="1"/>
    <xf numFmtId="0" fontId="52" fillId="0" borderId="4" xfId="8" applyFont="1" applyBorder="1"/>
    <xf numFmtId="3" fontId="53" fillId="0" borderId="4" xfId="8" applyNumberFormat="1" applyFont="1" applyBorder="1"/>
    <xf numFmtId="3" fontId="54" fillId="0" borderId="4" xfId="8" applyNumberFormat="1" applyFont="1" applyBorder="1"/>
    <xf numFmtId="4" fontId="55" fillId="0" borderId="8" xfId="8" applyNumberFormat="1" applyFont="1" applyBorder="1" applyAlignment="1">
      <alignment horizontal="center"/>
    </xf>
    <xf numFmtId="0" fontId="53" fillId="0" borderId="8" xfId="8" applyFont="1" applyBorder="1"/>
    <xf numFmtId="4" fontId="55" fillId="0" borderId="4" xfId="8" applyNumberFormat="1" applyFont="1" applyBorder="1" applyAlignment="1">
      <alignment horizontal="center"/>
    </xf>
    <xf numFmtId="0" fontId="53" fillId="0" borderId="4" xfId="8" applyFont="1" applyBorder="1"/>
    <xf numFmtId="4" fontId="55" fillId="11" borderId="4" xfId="8" applyNumberFormat="1" applyFont="1" applyFill="1" applyBorder="1" applyAlignment="1">
      <alignment horizontal="center"/>
    </xf>
    <xf numFmtId="3" fontId="36" fillId="8" borderId="1" xfId="4" applyNumberFormat="1" applyFont="1" applyFill="1" applyBorder="1" applyAlignment="1" applyProtection="1">
      <alignment horizontal="right" vertical="center"/>
      <protection hidden="1"/>
    </xf>
    <xf numFmtId="3" fontId="57" fillId="0" borderId="0" xfId="9" applyNumberFormat="1" applyFont="1" applyAlignment="1">
      <alignment horizontal="right"/>
    </xf>
    <xf numFmtId="0" fontId="37" fillId="10" borderId="4" xfId="4" quotePrefix="1" applyFont="1" applyFill="1" applyBorder="1" applyAlignment="1">
      <alignment vertical="center"/>
    </xf>
    <xf numFmtId="0" fontId="37" fillId="11" borderId="4" xfId="4" quotePrefix="1" applyFont="1" applyFill="1" applyBorder="1" applyAlignment="1">
      <alignment vertical="center"/>
    </xf>
    <xf numFmtId="166" fontId="63" fillId="0" borderId="0" xfId="10" applyNumberFormat="1" applyFont="1" applyAlignment="1">
      <alignment horizontal="right"/>
    </xf>
    <xf numFmtId="0" fontId="60" fillId="16" borderId="26" xfId="0" applyFont="1" applyFill="1" applyBorder="1" applyAlignment="1">
      <alignment horizontal="center" vertical="center" wrapText="1"/>
    </xf>
    <xf numFmtId="3" fontId="60" fillId="16" borderId="26" xfId="0" applyNumberFormat="1" applyFont="1" applyFill="1" applyBorder="1" applyAlignment="1">
      <alignment horizontal="center" vertical="center" wrapText="1"/>
    </xf>
    <xf numFmtId="0" fontId="64" fillId="0" borderId="0" xfId="0" applyFont="1"/>
    <xf numFmtId="166" fontId="65" fillId="0" borderId="0" xfId="10" applyNumberFormat="1" applyFont="1" applyAlignment="1">
      <alignment horizontal="right"/>
    </xf>
    <xf numFmtId="0" fontId="66" fillId="0" borderId="16" xfId="0" applyFont="1" applyBorder="1" applyAlignment="1">
      <alignment vertical="center" wrapText="1"/>
    </xf>
    <xf numFmtId="169" fontId="66" fillId="0" borderId="26" xfId="5" applyNumberFormat="1" applyFont="1" applyBorder="1" applyAlignment="1">
      <alignment horizontal="right" vertical="center" wrapText="1"/>
    </xf>
    <xf numFmtId="168" fontId="37" fillId="11" borderId="4" xfId="5" quotePrefix="1" applyNumberFormat="1" applyFont="1" applyFill="1" applyBorder="1" applyAlignment="1">
      <alignment vertical="center"/>
    </xf>
    <xf numFmtId="0" fontId="65" fillId="0" borderId="0" xfId="9" applyFont="1"/>
    <xf numFmtId="0" fontId="66" fillId="10" borderId="16" xfId="0" applyFont="1" applyFill="1" applyBorder="1" applyAlignment="1">
      <alignment vertical="center" wrapText="1"/>
    </xf>
    <xf numFmtId="169" fontId="66" fillId="10" borderId="26" xfId="5" applyNumberFormat="1" applyFont="1" applyFill="1" applyBorder="1" applyAlignment="1">
      <alignment horizontal="right" vertical="center" wrapText="1"/>
    </xf>
    <xf numFmtId="168" fontId="37" fillId="10" borderId="4" xfId="5" quotePrefix="1" applyNumberFormat="1" applyFont="1" applyFill="1" applyBorder="1" applyAlignment="1">
      <alignment vertical="center"/>
    </xf>
    <xf numFmtId="167" fontId="67" fillId="0" borderId="0" xfId="5" applyFont="1"/>
    <xf numFmtId="170" fontId="68" fillId="17" borderId="15" xfId="5" applyNumberFormat="1" applyFont="1" applyFill="1" applyBorder="1"/>
    <xf numFmtId="0" fontId="69" fillId="13" borderId="2" xfId="10" applyFont="1" applyFill="1" applyBorder="1" applyAlignment="1">
      <alignment vertical="center" wrapText="1"/>
    </xf>
    <xf numFmtId="171" fontId="69" fillId="13" borderId="2" xfId="10" applyNumberFormat="1" applyFont="1" applyFill="1" applyBorder="1" applyAlignment="1">
      <alignment vertical="center" wrapText="1"/>
    </xf>
    <xf numFmtId="172" fontId="65" fillId="0" borderId="0" xfId="9" applyNumberFormat="1" applyFont="1"/>
    <xf numFmtId="0" fontId="70" fillId="0" borderId="0" xfId="9" applyFont="1"/>
    <xf numFmtId="173" fontId="33" fillId="0" borderId="0" xfId="0" applyNumberFormat="1" applyFont="1"/>
    <xf numFmtId="0" fontId="71" fillId="18" borderId="0" xfId="0" applyFont="1" applyFill="1"/>
    <xf numFmtId="168" fontId="71" fillId="18" borderId="0" xfId="0" applyNumberFormat="1" applyFont="1" applyFill="1"/>
    <xf numFmtId="0" fontId="33" fillId="18" borderId="0" xfId="0" applyFont="1" applyFill="1"/>
    <xf numFmtId="173" fontId="33" fillId="18" borderId="0" xfId="0" applyNumberFormat="1" applyFont="1" applyFill="1"/>
    <xf numFmtId="0" fontId="0" fillId="18" borderId="0" xfId="0" applyFill="1"/>
    <xf numFmtId="168" fontId="33" fillId="0" borderId="0" xfId="5" applyNumberFormat="1" applyFont="1"/>
    <xf numFmtId="168" fontId="33" fillId="0" borderId="0" xfId="0" applyNumberFormat="1" applyFont="1"/>
    <xf numFmtId="3" fontId="33" fillId="0" borderId="0" xfId="0" applyNumberFormat="1" applyFont="1"/>
    <xf numFmtId="0" fontId="13" fillId="0" borderId="15" xfId="0" applyFont="1" applyBorder="1" applyAlignment="1">
      <alignment horizontal="center" vertical="center" wrapText="1"/>
    </xf>
    <xf numFmtId="4" fontId="13" fillId="0" borderId="16" xfId="0" applyNumberFormat="1" applyFont="1" applyBorder="1" applyAlignment="1">
      <alignment horizontal="center" vertical="center" wrapText="1"/>
    </xf>
    <xf numFmtId="0" fontId="19" fillId="0" borderId="0" xfId="0" applyFont="1" applyAlignment="1">
      <alignment horizontal="justify" vertical="center"/>
    </xf>
    <xf numFmtId="3" fontId="28" fillId="0" borderId="0" xfId="0" applyNumberFormat="1" applyFont="1"/>
    <xf numFmtId="3" fontId="19" fillId="0" borderId="0" xfId="0" applyNumberFormat="1" applyFont="1" applyAlignment="1">
      <alignment horizontal="right"/>
    </xf>
    <xf numFmtId="0" fontId="28" fillId="0" borderId="0" xfId="0" applyFont="1" applyAlignment="1">
      <alignment horizontal="left"/>
    </xf>
    <xf numFmtId="3" fontId="28" fillId="0" borderId="0" xfId="0" applyNumberFormat="1" applyFont="1" applyAlignment="1">
      <alignment horizontal="left"/>
    </xf>
    <xf numFmtId="3" fontId="19" fillId="0" borderId="0" xfId="0" applyNumberFormat="1" applyFont="1" applyAlignment="1">
      <alignment horizontal="left"/>
    </xf>
    <xf numFmtId="3" fontId="31" fillId="0" borderId="26" xfId="0" applyNumberFormat="1" applyFont="1" applyBorder="1" applyAlignment="1">
      <alignment horizontal="center" vertical="center" wrapText="1"/>
    </xf>
    <xf numFmtId="0" fontId="31" fillId="0" borderId="2" xfId="0" applyFont="1" applyBorder="1" applyAlignment="1">
      <alignment vertical="center" wrapText="1"/>
    </xf>
    <xf numFmtId="0" fontId="19" fillId="0" borderId="2" xfId="0" applyFont="1" applyFill="1" applyBorder="1" applyAlignment="1">
      <alignment horizontal="centerContinuous" vertical="center" wrapText="1"/>
    </xf>
    <xf numFmtId="165" fontId="19" fillId="0" borderId="2" xfId="0" applyNumberFormat="1" applyFont="1" applyFill="1" applyBorder="1" applyAlignment="1">
      <alignment horizontal="centerContinuous" vertical="center"/>
    </xf>
    <xf numFmtId="3" fontId="19" fillId="0" borderId="2" xfId="0" applyNumberFormat="1" applyFont="1" applyFill="1" applyBorder="1" applyAlignment="1">
      <alignment horizontal="centerContinuous" vertical="center"/>
    </xf>
    <xf numFmtId="0" fontId="19" fillId="0" borderId="2" xfId="0" applyFont="1" applyFill="1" applyBorder="1" applyAlignment="1">
      <alignment horizontal="centerContinuous" vertical="center"/>
    </xf>
    <xf numFmtId="166" fontId="19" fillId="0" borderId="2" xfId="0" applyNumberFormat="1" applyFont="1" applyFill="1" applyBorder="1" applyAlignment="1">
      <alignment horizontal="centerContinuous" vertical="center" wrapText="1"/>
    </xf>
    <xf numFmtId="3" fontId="19" fillId="0" borderId="1" xfId="0" applyNumberFormat="1" applyFont="1" applyFill="1" applyBorder="1" applyAlignment="1">
      <alignment horizontal="center" vertical="center" wrapText="1"/>
    </xf>
    <xf numFmtId="0" fontId="19" fillId="0" borderId="1" xfId="0" applyFont="1" applyFill="1" applyBorder="1" applyAlignment="1">
      <alignment wrapText="1"/>
    </xf>
    <xf numFmtId="3" fontId="19" fillId="0" borderId="18" xfId="0" applyNumberFormat="1" applyFont="1" applyFill="1" applyBorder="1" applyAlignment="1">
      <alignment horizontal="center" vertical="center"/>
    </xf>
    <xf numFmtId="3" fontId="18" fillId="0" borderId="0" xfId="0" applyNumberFormat="1" applyFont="1" applyFill="1" applyAlignment="1">
      <alignment horizontal="right"/>
    </xf>
    <xf numFmtId="3" fontId="18" fillId="0" borderId="0" xfId="0" applyNumberFormat="1" applyFont="1" applyFill="1" applyAlignment="1">
      <alignment horizontal="right" wrapText="1"/>
    </xf>
    <xf numFmtId="0" fontId="72" fillId="0" borderId="0" xfId="11" applyFont="1"/>
    <xf numFmtId="0" fontId="73" fillId="0" borderId="0" xfId="11" applyFont="1" applyAlignment="1">
      <alignment horizontal="centerContinuous"/>
    </xf>
    <xf numFmtId="0" fontId="72" fillId="0" borderId="0" xfId="11" applyFont="1" applyAlignment="1">
      <alignment horizontal="centerContinuous" wrapText="1"/>
    </xf>
    <xf numFmtId="3" fontId="72" fillId="0" borderId="0" xfId="11" applyNumberFormat="1" applyFont="1" applyAlignment="1">
      <alignment horizontal="centerContinuous" wrapText="1"/>
    </xf>
    <xf numFmtId="2" fontId="72" fillId="0" borderId="0" xfId="11" applyNumberFormat="1" applyFont="1" applyAlignment="1">
      <alignment horizontal="centerContinuous" wrapText="1"/>
    </xf>
    <xf numFmtId="0" fontId="74" fillId="0" borderId="0" xfId="11" applyFont="1" applyAlignment="1">
      <alignment horizontal="centerContinuous" wrapText="1"/>
    </xf>
    <xf numFmtId="0" fontId="75" fillId="0" borderId="0" xfId="11" applyFont="1" applyAlignment="1">
      <alignment horizontal="centerContinuous"/>
    </xf>
    <xf numFmtId="0" fontId="76" fillId="0" borderId="0" xfId="0" applyFont="1" applyFill="1"/>
    <xf numFmtId="0" fontId="76" fillId="0" borderId="1" xfId="0" applyNumberFormat="1" applyFont="1" applyFill="1" applyBorder="1" applyAlignment="1">
      <alignment horizontal="center" vertical="center"/>
    </xf>
    <xf numFmtId="0" fontId="76" fillId="0" borderId="1" xfId="0" applyFont="1" applyFill="1" applyBorder="1" applyAlignment="1">
      <alignment horizontal="center" vertical="center" wrapText="1"/>
    </xf>
    <xf numFmtId="0" fontId="76" fillId="0" borderId="1" xfId="0" applyFont="1" applyFill="1" applyBorder="1" applyAlignment="1">
      <alignment horizontal="center" vertical="center"/>
    </xf>
    <xf numFmtId="0" fontId="76" fillId="0" borderId="2" xfId="0" applyFont="1" applyFill="1" applyBorder="1" applyAlignment="1">
      <alignment horizontal="centerContinuous" wrapText="1"/>
    </xf>
    <xf numFmtId="165" fontId="76" fillId="0" borderId="2" xfId="0" applyNumberFormat="1" applyFont="1" applyFill="1" applyBorder="1" applyAlignment="1">
      <alignment horizontal="centerContinuous" vertical="center"/>
    </xf>
    <xf numFmtId="3" fontId="76" fillId="0" borderId="2" xfId="0" applyNumberFormat="1" applyFont="1" applyFill="1" applyBorder="1" applyAlignment="1">
      <alignment horizontal="centerContinuous" vertical="center"/>
    </xf>
    <xf numFmtId="0" fontId="76" fillId="0" borderId="2" xfId="0" applyFont="1" applyFill="1" applyBorder="1" applyAlignment="1">
      <alignment horizontal="centerContinuous" vertical="center"/>
    </xf>
    <xf numFmtId="0" fontId="76" fillId="0" borderId="2" xfId="0" applyFont="1" applyFill="1" applyBorder="1" applyAlignment="1">
      <alignment horizontal="centerContinuous" vertical="center" wrapText="1"/>
    </xf>
    <xf numFmtId="166" fontId="76" fillId="0" borderId="2" xfId="0" applyNumberFormat="1" applyFont="1" applyFill="1" applyBorder="1" applyAlignment="1">
      <alignment horizontal="centerContinuous" vertical="center" wrapText="1"/>
    </xf>
    <xf numFmtId="0" fontId="76" fillId="0" borderId="2" xfId="0" applyFont="1" applyFill="1" applyBorder="1" applyAlignment="1">
      <alignment horizontal="center" vertical="center" wrapText="1"/>
    </xf>
    <xf numFmtId="3" fontId="76" fillId="0" borderId="1" xfId="0" applyNumberFormat="1" applyFont="1" applyFill="1" applyBorder="1" applyAlignment="1">
      <alignment horizontal="center" vertical="center" wrapText="1"/>
    </xf>
    <xf numFmtId="0" fontId="76" fillId="0" borderId="1" xfId="0" applyFont="1" applyFill="1" applyBorder="1" applyAlignment="1">
      <alignment wrapText="1"/>
    </xf>
    <xf numFmtId="0" fontId="76" fillId="0" borderId="0" xfId="0" applyFont="1" applyFill="1" applyAlignment="1">
      <alignment wrapText="1"/>
    </xf>
    <xf numFmtId="0" fontId="76" fillId="0" borderId="3" xfId="0" applyNumberFormat="1" applyFont="1" applyFill="1" applyBorder="1" applyAlignment="1">
      <alignment horizontal="center" vertical="center"/>
    </xf>
    <xf numFmtId="0" fontId="76" fillId="0" borderId="3" xfId="0" applyFont="1" applyFill="1" applyBorder="1" applyAlignment="1">
      <alignment horizontal="center" vertical="center" wrapText="1"/>
    </xf>
    <xf numFmtId="0" fontId="76" fillId="0" borderId="3" xfId="0" applyFont="1" applyFill="1" applyBorder="1" applyAlignment="1">
      <alignment horizontal="center" vertical="center"/>
    </xf>
    <xf numFmtId="165" fontId="76" fillId="0" borderId="3" xfId="0" applyNumberFormat="1" applyFont="1" applyFill="1" applyBorder="1" applyAlignment="1">
      <alignment horizontal="center" vertical="center" wrapText="1"/>
    </xf>
    <xf numFmtId="3" fontId="76" fillId="0" borderId="3" xfId="0" applyNumberFormat="1" applyFont="1" applyFill="1" applyBorder="1" applyAlignment="1">
      <alignment horizontal="center" vertical="center" wrapText="1"/>
    </xf>
    <xf numFmtId="3" fontId="76" fillId="0" borderId="3" xfId="0" applyNumberFormat="1" applyFont="1" applyFill="1" applyBorder="1" applyAlignment="1">
      <alignment horizontal="right" vertical="center" wrapText="1"/>
    </xf>
    <xf numFmtId="166" fontId="76" fillId="0" borderId="3" xfId="0" applyNumberFormat="1" applyFont="1" applyFill="1" applyBorder="1" applyAlignment="1">
      <alignment horizontal="center" vertical="center" wrapText="1"/>
    </xf>
    <xf numFmtId="4" fontId="76" fillId="0" borderId="3" xfId="0" applyNumberFormat="1" applyFont="1" applyFill="1" applyBorder="1" applyAlignment="1">
      <alignment horizontal="center" vertical="center" wrapText="1"/>
    </xf>
    <xf numFmtId="3" fontId="76" fillId="0" borderId="3" xfId="0" applyNumberFormat="1" applyFont="1" applyFill="1" applyBorder="1" applyAlignment="1">
      <alignment horizontal="center" vertical="center"/>
    </xf>
    <xf numFmtId="0" fontId="76" fillId="0" borderId="5" xfId="2" applyNumberFormat="1" applyFont="1" applyFill="1" applyBorder="1" applyAlignment="1">
      <alignment horizontal="left" wrapText="1"/>
    </xf>
    <xf numFmtId="0" fontId="76" fillId="0" borderId="5" xfId="0" applyFont="1" applyFill="1" applyBorder="1" applyAlignment="1">
      <alignment horizontal="left" wrapText="1"/>
    </xf>
    <xf numFmtId="0" fontId="76" fillId="0" borderId="5" xfId="0" applyFont="1" applyFill="1" applyBorder="1" applyAlignment="1">
      <alignment horizontal="center" wrapText="1"/>
    </xf>
    <xf numFmtId="0" fontId="76" fillId="0" borderId="5" xfId="0" applyFont="1" applyFill="1" applyBorder="1" applyAlignment="1">
      <alignment wrapText="1"/>
    </xf>
    <xf numFmtId="165" fontId="76" fillId="0" borderId="5" xfId="0" applyNumberFormat="1" applyFont="1" applyFill="1" applyBorder="1" applyAlignment="1">
      <alignment horizontal="right" wrapText="1"/>
    </xf>
    <xf numFmtId="3" fontId="76" fillId="0" borderId="5" xfId="0" applyNumberFormat="1" applyFont="1" applyFill="1" applyBorder="1" applyAlignment="1">
      <alignment horizontal="center" wrapText="1"/>
    </xf>
    <xf numFmtId="3" fontId="76" fillId="0" borderId="5" xfId="0" applyNumberFormat="1" applyFont="1" applyFill="1" applyBorder="1" applyAlignment="1">
      <alignment horizontal="right" wrapText="1"/>
    </xf>
    <xf numFmtId="166" fontId="76" fillId="0" borderId="5" xfId="0" applyNumberFormat="1" applyFont="1" applyFill="1" applyBorder="1" applyAlignment="1">
      <alignment wrapText="1"/>
    </xf>
    <xf numFmtId="4" fontId="76" fillId="0" borderId="5" xfId="0" applyNumberFormat="1" applyFont="1" applyFill="1" applyBorder="1" applyAlignment="1">
      <alignment horizontal="right" wrapText="1"/>
    </xf>
    <xf numFmtId="0" fontId="77" fillId="0" borderId="5" xfId="0" applyFont="1" applyFill="1" applyBorder="1" applyAlignment="1">
      <alignment horizontal="justify" vertical="center" wrapText="1"/>
    </xf>
    <xf numFmtId="0" fontId="76" fillId="0" borderId="4" xfId="2" applyNumberFormat="1" applyFont="1" applyFill="1" applyBorder="1" applyAlignment="1">
      <alignment horizontal="left" wrapText="1"/>
    </xf>
    <xf numFmtId="0" fontId="76" fillId="0" borderId="4" xfId="0" applyFont="1" applyFill="1" applyBorder="1" applyAlignment="1">
      <alignment horizontal="left" wrapText="1"/>
    </xf>
    <xf numFmtId="0" fontId="76" fillId="0" borderId="4" xfId="0" applyFont="1" applyFill="1" applyBorder="1" applyAlignment="1">
      <alignment horizontal="center" wrapText="1"/>
    </xf>
    <xf numFmtId="0" fontId="76" fillId="0" borderId="4" xfId="0" applyFont="1" applyFill="1" applyBorder="1" applyAlignment="1">
      <alignment wrapText="1"/>
    </xf>
    <xf numFmtId="165" fontId="76" fillId="0" borderId="4" xfId="0" applyNumberFormat="1" applyFont="1" applyFill="1" applyBorder="1" applyAlignment="1">
      <alignment horizontal="right" wrapText="1"/>
    </xf>
    <xf numFmtId="3" fontId="76" fillId="0" borderId="4" xfId="0" applyNumberFormat="1" applyFont="1" applyFill="1" applyBorder="1" applyAlignment="1">
      <alignment horizontal="center" wrapText="1"/>
    </xf>
    <xf numFmtId="3" fontId="76" fillId="0" borderId="4" xfId="0" applyNumberFormat="1" applyFont="1" applyFill="1" applyBorder="1" applyAlignment="1">
      <alignment horizontal="right" wrapText="1"/>
    </xf>
    <xf numFmtId="166" fontId="76" fillId="0" borderId="4" xfId="0" applyNumberFormat="1" applyFont="1" applyFill="1" applyBorder="1" applyAlignment="1">
      <alignment wrapText="1"/>
    </xf>
    <xf numFmtId="4" fontId="76" fillId="0" borderId="4" xfId="0" applyNumberFormat="1" applyFont="1" applyFill="1" applyBorder="1" applyAlignment="1">
      <alignment horizontal="right" wrapText="1"/>
    </xf>
    <xf numFmtId="0" fontId="78" fillId="0" borderId="4" xfId="0" applyFont="1" applyFill="1" applyBorder="1" applyAlignment="1">
      <alignment horizontal="left" wrapText="1"/>
    </xf>
    <xf numFmtId="0" fontId="78" fillId="0" borderId="4" xfId="0" applyFont="1" applyFill="1" applyBorder="1" applyAlignment="1">
      <alignment horizontal="center" wrapText="1"/>
    </xf>
    <xf numFmtId="0" fontId="77" fillId="0" borderId="4" xfId="0" applyFont="1" applyFill="1" applyBorder="1" applyAlignment="1">
      <alignment horizontal="justify" vertical="center" wrapText="1"/>
    </xf>
    <xf numFmtId="0" fontId="78" fillId="0" borderId="0" xfId="0" applyFont="1" applyFill="1"/>
    <xf numFmtId="0" fontId="78" fillId="0" borderId="4" xfId="0" applyFont="1" applyFill="1" applyBorder="1" applyAlignment="1">
      <alignment wrapText="1"/>
    </xf>
    <xf numFmtId="165" fontId="78" fillId="0" borderId="4" xfId="0" applyNumberFormat="1" applyFont="1" applyFill="1" applyBorder="1" applyAlignment="1">
      <alignment horizontal="right" wrapText="1"/>
    </xf>
    <xf numFmtId="3" fontId="78" fillId="0" borderId="4" xfId="0" applyNumberFormat="1" applyFont="1" applyFill="1" applyBorder="1" applyAlignment="1">
      <alignment horizontal="center" wrapText="1"/>
    </xf>
    <xf numFmtId="3" fontId="78" fillId="0" borderId="4" xfId="0" applyNumberFormat="1" applyFont="1" applyFill="1" applyBorder="1" applyAlignment="1">
      <alignment horizontal="right" wrapText="1"/>
    </xf>
    <xf numFmtId="166" fontId="78" fillId="0" borderId="4" xfId="0" applyNumberFormat="1" applyFont="1" applyFill="1" applyBorder="1" applyAlignment="1">
      <alignment wrapText="1"/>
    </xf>
    <xf numFmtId="4" fontId="78" fillId="0" borderId="4" xfId="0" applyNumberFormat="1" applyFont="1" applyFill="1" applyBorder="1" applyAlignment="1">
      <alignment horizontal="right" wrapText="1"/>
    </xf>
    <xf numFmtId="0" fontId="78" fillId="0" borderId="0" xfId="0" applyFont="1" applyFill="1" applyAlignment="1">
      <alignment wrapText="1"/>
    </xf>
    <xf numFmtId="0" fontId="79" fillId="0" borderId="4" xfId="0" applyFont="1" applyFill="1" applyBorder="1" applyAlignment="1">
      <alignment horizontal="justify" vertical="center" wrapText="1"/>
    </xf>
    <xf numFmtId="0" fontId="78" fillId="0" borderId="4" xfId="0" applyFont="1" applyFill="1" applyBorder="1" applyAlignment="1">
      <alignment horizontal="left"/>
    </xf>
    <xf numFmtId="0" fontId="78" fillId="0" borderId="4" xfId="0" applyFont="1" applyFill="1" applyBorder="1" applyAlignment="1">
      <alignment horizontal="center"/>
    </xf>
    <xf numFmtId="0" fontId="78" fillId="0" borderId="4" xfId="0" applyFont="1" applyFill="1" applyBorder="1"/>
    <xf numFmtId="0" fontId="79" fillId="0" borderId="4" xfId="0" applyFont="1" applyFill="1" applyBorder="1" applyAlignment="1">
      <alignment vertical="center" wrapText="1"/>
    </xf>
    <xf numFmtId="0" fontId="79" fillId="0" borderId="4" xfId="0" applyFont="1" applyFill="1" applyBorder="1" applyAlignment="1">
      <alignment wrapText="1"/>
    </xf>
    <xf numFmtId="0" fontId="82" fillId="0" borderId="4" xfId="0" applyFont="1" applyFill="1" applyBorder="1" applyAlignment="1">
      <alignment horizontal="left" wrapText="1"/>
    </xf>
    <xf numFmtId="0" fontId="82" fillId="0" borderId="4" xfId="0" applyFont="1" applyFill="1" applyBorder="1" applyAlignment="1">
      <alignment horizontal="center" wrapText="1"/>
    </xf>
    <xf numFmtId="165" fontId="82" fillId="0" borderId="4" xfId="0" applyNumberFormat="1" applyFont="1" applyFill="1" applyBorder="1" applyAlignment="1">
      <alignment horizontal="right" wrapText="1"/>
    </xf>
    <xf numFmtId="0" fontId="82" fillId="0" borderId="4" xfId="0" applyFont="1" applyFill="1" applyBorder="1" applyAlignment="1">
      <alignment wrapText="1"/>
    </xf>
    <xf numFmtId="166" fontId="82" fillId="0" borderId="4" xfId="0" applyNumberFormat="1" applyFont="1" applyFill="1" applyBorder="1" applyAlignment="1">
      <alignment wrapText="1"/>
    </xf>
    <xf numFmtId="4" fontId="82" fillId="0" borderId="4" xfId="0" applyNumberFormat="1" applyFont="1" applyFill="1" applyBorder="1" applyAlignment="1">
      <alignment horizontal="right" wrapText="1"/>
    </xf>
    <xf numFmtId="0" fontId="83" fillId="0" borderId="4" xfId="0" applyFont="1" applyFill="1" applyBorder="1" applyAlignment="1">
      <alignment horizontal="left" wrapText="1"/>
    </xf>
    <xf numFmtId="0" fontId="83" fillId="0" borderId="4" xfId="0" applyFont="1" applyFill="1" applyBorder="1" applyAlignment="1">
      <alignment horizontal="center" wrapText="1"/>
    </xf>
    <xf numFmtId="0" fontId="82" fillId="0" borderId="0" xfId="0" applyFont="1" applyFill="1" applyAlignment="1">
      <alignment wrapText="1"/>
    </xf>
    <xf numFmtId="165" fontId="83" fillId="0" borderId="4" xfId="0" applyNumberFormat="1" applyFont="1" applyFill="1" applyBorder="1" applyAlignment="1">
      <alignment horizontal="right" wrapText="1"/>
    </xf>
    <xf numFmtId="166" fontId="83" fillId="0" borderId="4" xfId="0" applyNumberFormat="1" applyFont="1" applyFill="1" applyBorder="1" applyAlignment="1">
      <alignment wrapText="1"/>
    </xf>
    <xf numFmtId="4" fontId="83" fillId="0" borderId="4" xfId="0" applyNumberFormat="1" applyFont="1" applyFill="1" applyBorder="1" applyAlignment="1">
      <alignment horizontal="right" wrapText="1"/>
    </xf>
    <xf numFmtId="0" fontId="83" fillId="0" borderId="0" xfId="0" applyFont="1" applyFill="1" applyAlignment="1">
      <alignment wrapText="1"/>
    </xf>
    <xf numFmtId="0" fontId="78" fillId="0" borderId="4" xfId="2" applyFont="1" applyFill="1" applyBorder="1" applyAlignment="1">
      <alignment horizontal="left" wrapText="1"/>
    </xf>
    <xf numFmtId="4" fontId="78" fillId="0" borderId="4" xfId="0" applyNumberFormat="1" applyFont="1" applyFill="1" applyBorder="1" applyAlignment="1">
      <alignment horizontal="left" wrapText="1"/>
    </xf>
    <xf numFmtId="0" fontId="77" fillId="0" borderId="4" xfId="0" applyFont="1" applyFill="1" applyBorder="1" applyAlignment="1">
      <alignment horizontal="center" vertical="center" wrapText="1"/>
    </xf>
    <xf numFmtId="0" fontId="77" fillId="0" borderId="4" xfId="0" applyFont="1" applyFill="1" applyBorder="1" applyAlignment="1">
      <alignment horizontal="center" vertical="center"/>
    </xf>
    <xf numFmtId="0" fontId="79" fillId="0" borderId="4" xfId="0" applyFont="1" applyFill="1" applyBorder="1" applyAlignment="1">
      <alignment horizontal="center" vertical="center" wrapText="1"/>
    </xf>
    <xf numFmtId="0" fontId="79" fillId="0" borderId="4" xfId="0" applyFont="1" applyFill="1" applyBorder="1" applyAlignment="1">
      <alignment horizontal="center" vertical="center"/>
    </xf>
    <xf numFmtId="165" fontId="76" fillId="0" borderId="4" xfId="0" applyNumberFormat="1" applyFont="1" applyFill="1" applyBorder="1" applyAlignment="1">
      <alignment horizontal="right" vertical="center" wrapText="1"/>
    </xf>
    <xf numFmtId="165" fontId="78" fillId="0" borderId="4" xfId="0" applyNumberFormat="1" applyFont="1" applyFill="1" applyBorder="1" applyAlignment="1">
      <alignment horizontal="right" vertical="center" wrapText="1"/>
    </xf>
    <xf numFmtId="165" fontId="82" fillId="0" borderId="4" xfId="0" applyNumberFormat="1" applyFont="1" applyFill="1" applyBorder="1" applyAlignment="1">
      <alignment horizontal="right" vertical="center" wrapText="1"/>
    </xf>
    <xf numFmtId="165" fontId="83" fillId="0" borderId="4" xfId="0" applyNumberFormat="1" applyFont="1" applyFill="1" applyBorder="1" applyAlignment="1">
      <alignment horizontal="right" vertical="center" wrapText="1"/>
    </xf>
    <xf numFmtId="165" fontId="84" fillId="0" borderId="4" xfId="0" applyNumberFormat="1" applyFont="1" applyFill="1" applyBorder="1" applyAlignment="1">
      <alignment vertical="center"/>
    </xf>
    <xf numFmtId="0" fontId="76" fillId="0" borderId="4" xfId="0" applyFont="1" applyFill="1" applyBorder="1" applyAlignment="1">
      <alignment horizontal="center"/>
    </xf>
    <xf numFmtId="165" fontId="76" fillId="0" borderId="4" xfId="0" applyNumberFormat="1" applyFont="1" applyFill="1" applyBorder="1" applyAlignment="1">
      <alignment horizontal="center"/>
    </xf>
    <xf numFmtId="165" fontId="78" fillId="0" borderId="4" xfId="0" applyNumberFormat="1" applyFont="1" applyFill="1" applyBorder="1" applyAlignment="1">
      <alignment horizontal="center"/>
    </xf>
    <xf numFmtId="0" fontId="82" fillId="0" borderId="4" xfId="0" applyFont="1" applyFill="1" applyBorder="1" applyAlignment="1">
      <alignment horizontal="right" vertical="center"/>
    </xf>
    <xf numFmtId="0" fontId="83" fillId="0" borderId="4" xfId="0" applyFont="1" applyFill="1" applyBorder="1" applyAlignment="1">
      <alignment horizontal="right" vertical="center"/>
    </xf>
    <xf numFmtId="2" fontId="84" fillId="0" borderId="4" xfId="0" applyNumberFormat="1" applyFont="1" applyFill="1" applyBorder="1" applyAlignment="1">
      <alignment vertical="center"/>
    </xf>
    <xf numFmtId="0" fontId="76" fillId="0" borderId="4" xfId="2" applyFont="1" applyFill="1" applyBorder="1" applyAlignment="1">
      <alignment horizontal="left" wrapText="1"/>
    </xf>
    <xf numFmtId="2" fontId="76" fillId="0" borderId="4" xfId="0" applyNumberFormat="1" applyFont="1" applyFill="1" applyBorder="1" applyAlignment="1">
      <alignment wrapText="1"/>
    </xf>
    <xf numFmtId="4" fontId="76" fillId="0" borderId="4" xfId="0" applyNumberFormat="1" applyFont="1" applyFill="1" applyBorder="1" applyAlignment="1">
      <alignment wrapText="1"/>
    </xf>
    <xf numFmtId="2" fontId="78" fillId="0" borderId="4" xfId="0" applyNumberFormat="1" applyFont="1" applyFill="1" applyBorder="1" applyAlignment="1">
      <alignment wrapText="1"/>
    </xf>
    <xf numFmtId="4" fontId="78" fillId="0" borderId="4" xfId="0" applyNumberFormat="1" applyFont="1" applyFill="1" applyBorder="1" applyAlignment="1">
      <alignment wrapText="1"/>
    </xf>
    <xf numFmtId="165" fontId="85" fillId="0" borderId="4" xfId="0" applyNumberFormat="1" applyFont="1" applyFill="1" applyBorder="1" applyAlignment="1">
      <alignment vertical="center"/>
    </xf>
    <xf numFmtId="165" fontId="78" fillId="0" borderId="4" xfId="0" applyNumberFormat="1" applyFont="1" applyFill="1" applyBorder="1"/>
    <xf numFmtId="0" fontId="86" fillId="0" borderId="4" xfId="0" applyFont="1" applyFill="1" applyBorder="1" applyAlignment="1">
      <alignment wrapText="1"/>
    </xf>
    <xf numFmtId="0" fontId="86" fillId="0" borderId="4" xfId="0" applyFont="1" applyFill="1" applyBorder="1" applyAlignment="1">
      <alignment horizontal="center" wrapText="1"/>
    </xf>
    <xf numFmtId="0" fontId="85" fillId="0" borderId="4" xfId="0" applyFont="1" applyFill="1" applyBorder="1" applyAlignment="1">
      <alignment wrapText="1"/>
    </xf>
    <xf numFmtId="0" fontId="85" fillId="0" borderId="4" xfId="0" applyFont="1" applyFill="1" applyBorder="1" applyAlignment="1">
      <alignment horizontal="center" wrapText="1"/>
    </xf>
    <xf numFmtId="0" fontId="78" fillId="0" borderId="0" xfId="0" quotePrefix="1" applyFont="1" applyFill="1" applyAlignment="1">
      <alignment wrapText="1"/>
    </xf>
    <xf numFmtId="0" fontId="85" fillId="0" borderId="10" xfId="0" quotePrefix="1" applyFont="1" applyFill="1" applyBorder="1" applyAlignment="1">
      <alignment wrapText="1"/>
    </xf>
    <xf numFmtId="0" fontId="85" fillId="0" borderId="10" xfId="0" quotePrefix="1" applyFont="1" applyFill="1" applyBorder="1" applyAlignment="1">
      <alignment horizontal="left" wrapText="1"/>
    </xf>
    <xf numFmtId="166" fontId="76" fillId="0" borderId="4" xfId="0" applyNumberFormat="1" applyFont="1" applyFill="1" applyBorder="1" applyAlignment="1">
      <alignment horizontal="left" wrapText="1"/>
    </xf>
    <xf numFmtId="0" fontId="76" fillId="0" borderId="4" xfId="0" applyFont="1" applyFill="1" applyBorder="1" applyAlignment="1">
      <alignment horizontal="justify" vertical="center"/>
    </xf>
    <xf numFmtId="0" fontId="78" fillId="0" borderId="4" xfId="0" applyFont="1" applyFill="1" applyBorder="1" applyAlignment="1">
      <alignment horizontal="justify" vertical="center"/>
    </xf>
    <xf numFmtId="0" fontId="79" fillId="0" borderId="4" xfId="0" applyFont="1" applyFill="1" applyBorder="1" applyAlignment="1">
      <alignment horizontal="justify" vertical="center"/>
    </xf>
    <xf numFmtId="0" fontId="77" fillId="0" borderId="4" xfId="0" applyFont="1" applyFill="1" applyBorder="1" applyAlignment="1">
      <alignment horizontal="justify" vertical="center"/>
    </xf>
    <xf numFmtId="0" fontId="77" fillId="0" borderId="4" xfId="0" applyFont="1" applyFill="1" applyBorder="1" applyAlignment="1">
      <alignment wrapText="1"/>
    </xf>
    <xf numFmtId="49" fontId="76" fillId="0" borderId="4" xfId="0" applyNumberFormat="1" applyFont="1" applyFill="1" applyBorder="1" applyAlignment="1">
      <alignment horizontal="center"/>
    </xf>
    <xf numFmtId="49" fontId="78" fillId="0" borderId="4" xfId="0" applyNumberFormat="1" applyFont="1" applyFill="1" applyBorder="1" applyAlignment="1">
      <alignment horizontal="center"/>
    </xf>
    <xf numFmtId="0" fontId="78" fillId="0" borderId="4" xfId="0" applyFont="1" applyFill="1" applyBorder="1" applyAlignment="1">
      <alignment horizontal="center" vertical="center"/>
    </xf>
    <xf numFmtId="49" fontId="78" fillId="0" borderId="4" xfId="0" applyNumberFormat="1" applyFont="1" applyFill="1" applyBorder="1" applyAlignment="1">
      <alignment horizontal="center" vertical="center"/>
    </xf>
    <xf numFmtId="165" fontId="78" fillId="0" borderId="4" xfId="0" applyNumberFormat="1" applyFont="1" applyFill="1" applyBorder="1" applyAlignment="1">
      <alignment horizontal="center" vertical="center"/>
    </xf>
    <xf numFmtId="0" fontId="78" fillId="0" borderId="4" xfId="0" quotePrefix="1" applyFont="1" applyFill="1" applyBorder="1" applyAlignment="1">
      <alignment horizontal="left" wrapText="1"/>
    </xf>
    <xf numFmtId="0" fontId="86" fillId="0" borderId="4" xfId="0" applyFont="1" applyFill="1" applyBorder="1" applyAlignment="1">
      <alignment horizontal="justify" vertical="center" wrapText="1"/>
    </xf>
    <xf numFmtId="0" fontId="85" fillId="0" borderId="4" xfId="0" applyFont="1" applyFill="1" applyBorder="1" applyAlignment="1">
      <alignment horizontal="justify" vertical="center" wrapText="1"/>
    </xf>
    <xf numFmtId="0" fontId="78" fillId="0" borderId="6" xfId="0" applyNumberFormat="1" applyFont="1" applyFill="1" applyBorder="1"/>
    <xf numFmtId="0" fontId="78" fillId="0" borderId="6" xfId="0" applyFont="1" applyFill="1" applyBorder="1" applyAlignment="1">
      <alignment wrapText="1"/>
    </xf>
    <xf numFmtId="0" fontId="78" fillId="0" borderId="6" xfId="0" applyFont="1" applyFill="1" applyBorder="1" applyAlignment="1">
      <alignment horizontal="center" wrapText="1"/>
    </xf>
    <xf numFmtId="165" fontId="78" fillId="0" borderId="6" xfId="0" applyNumberFormat="1" applyFont="1" applyFill="1" applyBorder="1" applyAlignment="1">
      <alignment horizontal="right" wrapText="1"/>
    </xf>
    <xf numFmtId="3" fontId="78" fillId="0" borderId="6" xfId="0" applyNumberFormat="1" applyFont="1" applyFill="1" applyBorder="1" applyAlignment="1">
      <alignment horizontal="center" wrapText="1"/>
    </xf>
    <xf numFmtId="0" fontId="78" fillId="0" borderId="6" xfId="0" applyFont="1" applyFill="1" applyBorder="1" applyAlignment="1">
      <alignment horizontal="left" wrapText="1"/>
    </xf>
    <xf numFmtId="3" fontId="78" fillId="0" borderId="6" xfId="0" applyNumberFormat="1" applyFont="1" applyFill="1" applyBorder="1" applyAlignment="1">
      <alignment horizontal="right" wrapText="1"/>
    </xf>
    <xf numFmtId="166" fontId="78" fillId="0" borderId="6" xfId="0" applyNumberFormat="1" applyFont="1" applyFill="1" applyBorder="1" applyAlignment="1">
      <alignment wrapText="1"/>
    </xf>
    <xf numFmtId="4" fontId="78" fillId="0" borderId="6" xfId="0" applyNumberFormat="1" applyFont="1" applyFill="1" applyBorder="1" applyAlignment="1">
      <alignment horizontal="right" wrapText="1"/>
    </xf>
    <xf numFmtId="3" fontId="76" fillId="0" borderId="6" xfId="0" applyNumberFormat="1" applyFont="1" applyFill="1" applyBorder="1" applyAlignment="1">
      <alignment horizontal="right" wrapText="1"/>
    </xf>
    <xf numFmtId="0" fontId="78" fillId="0" borderId="0" xfId="0" applyNumberFormat="1" applyFont="1" applyFill="1"/>
    <xf numFmtId="165" fontId="78" fillId="0" borderId="0" xfId="0" applyNumberFormat="1" applyFont="1" applyFill="1"/>
    <xf numFmtId="3" fontId="78" fillId="0" borderId="0" xfId="0" applyNumberFormat="1" applyFont="1" applyFill="1" applyAlignment="1">
      <alignment horizontal="center"/>
    </xf>
    <xf numFmtId="0" fontId="78" fillId="0" borderId="0" xfId="0" applyFont="1" applyFill="1" applyAlignment="1">
      <alignment horizontal="left"/>
    </xf>
    <xf numFmtId="0" fontId="78" fillId="0" borderId="0" xfId="0" applyFont="1" applyFill="1" applyAlignment="1">
      <alignment horizontal="center"/>
    </xf>
    <xf numFmtId="3" fontId="78" fillId="0" borderId="0" xfId="0" applyNumberFormat="1" applyFont="1" applyFill="1" applyAlignment="1">
      <alignment horizontal="right"/>
    </xf>
    <xf numFmtId="166" fontId="78" fillId="0" borderId="0" xfId="0" applyNumberFormat="1" applyFont="1" applyFill="1" applyAlignment="1">
      <alignment wrapText="1"/>
    </xf>
    <xf numFmtId="3" fontId="78" fillId="0" borderId="8" xfId="0" applyNumberFormat="1" applyFont="1" applyFill="1" applyBorder="1" applyAlignment="1">
      <alignment horizontal="right" wrapText="1"/>
    </xf>
    <xf numFmtId="3" fontId="78" fillId="0" borderId="0" xfId="0" applyNumberFormat="1" applyFont="1" applyFill="1" applyAlignment="1">
      <alignment horizontal="right" wrapText="1"/>
    </xf>
    <xf numFmtId="0" fontId="72" fillId="0" borderId="0" xfId="11" applyFont="1" applyAlignment="1">
      <alignment horizontal="centerContinuous"/>
    </xf>
    <xf numFmtId="0" fontId="19" fillId="0" borderId="2" xfId="0" applyFont="1" applyFill="1" applyBorder="1" applyAlignment="1">
      <alignment horizontal="centerContinuous" wrapText="1"/>
    </xf>
    <xf numFmtId="3" fontId="19" fillId="0" borderId="3" xfId="0" applyNumberFormat="1" applyFont="1" applyFill="1" applyBorder="1" applyAlignment="1">
      <alignment horizontal="right" vertical="center" wrapText="1"/>
    </xf>
    <xf numFmtId="3" fontId="19" fillId="0" borderId="3" xfId="0" applyNumberFormat="1" applyFont="1" applyFill="1" applyBorder="1" applyAlignment="1">
      <alignment horizontal="center" vertical="center"/>
    </xf>
    <xf numFmtId="0" fontId="19" fillId="0" borderId="5" xfId="2" applyNumberFormat="1" applyFont="1" applyFill="1" applyBorder="1" applyAlignment="1">
      <alignment horizontal="left" wrapText="1"/>
    </xf>
    <xf numFmtId="3" fontId="19" fillId="0" borderId="5" xfId="0" applyNumberFormat="1" applyFont="1" applyFill="1" applyBorder="1" applyAlignment="1">
      <alignment horizontal="right" wrapText="1"/>
    </xf>
    <xf numFmtId="0" fontId="19" fillId="0" borderId="4" xfId="2" applyNumberFormat="1" applyFont="1" applyFill="1" applyBorder="1" applyAlignment="1">
      <alignment horizontal="left" wrapText="1"/>
    </xf>
    <xf numFmtId="3" fontId="19" fillId="0" borderId="4" xfId="0" applyNumberFormat="1" applyFont="1" applyFill="1" applyBorder="1" applyAlignment="1">
      <alignment horizontal="right" wrapText="1"/>
    </xf>
    <xf numFmtId="3" fontId="18" fillId="0" borderId="4" xfId="0" applyNumberFormat="1" applyFont="1" applyFill="1" applyBorder="1" applyAlignment="1">
      <alignment horizontal="right" wrapText="1"/>
    </xf>
    <xf numFmtId="2" fontId="19" fillId="0" borderId="4" xfId="0" applyNumberFormat="1" applyFont="1" applyFill="1" applyBorder="1" applyAlignment="1">
      <alignment wrapText="1"/>
    </xf>
    <xf numFmtId="2" fontId="18" fillId="0" borderId="4" xfId="0" applyNumberFormat="1" applyFont="1" applyFill="1" applyBorder="1" applyAlignment="1">
      <alignment wrapText="1"/>
    </xf>
    <xf numFmtId="0" fontId="18" fillId="0" borderId="6" xfId="0" applyNumberFormat="1" applyFont="1" applyFill="1" applyBorder="1"/>
    <xf numFmtId="3" fontId="18" fillId="0" borderId="6" xfId="0" applyNumberFormat="1" applyFont="1" applyFill="1" applyBorder="1" applyAlignment="1">
      <alignment horizontal="right" wrapText="1"/>
    </xf>
    <xf numFmtId="3" fontId="19" fillId="0" borderId="6" xfId="0" applyNumberFormat="1" applyFont="1" applyFill="1" applyBorder="1" applyAlignment="1">
      <alignment horizontal="right" wrapText="1"/>
    </xf>
    <xf numFmtId="3" fontId="18" fillId="0" borderId="8" xfId="0" applyNumberFormat="1" applyFont="1" applyFill="1" applyBorder="1" applyAlignment="1">
      <alignment horizontal="right" wrapText="1"/>
    </xf>
    <xf numFmtId="174" fontId="18" fillId="14" borderId="2" xfId="0" applyNumberFormat="1" applyFont="1" applyFill="1" applyBorder="1"/>
    <xf numFmtId="0" fontId="12" fillId="0" borderId="0" xfId="0" applyFont="1"/>
    <xf numFmtId="0" fontId="12" fillId="0" borderId="0" xfId="0" applyFont="1" applyAlignment="1">
      <alignment wrapText="1"/>
    </xf>
    <xf numFmtId="0" fontId="12" fillId="0" borderId="0" xfId="0" quotePrefix="1" applyFont="1" applyAlignment="1">
      <alignment wrapText="1"/>
    </xf>
    <xf numFmtId="0" fontId="89" fillId="0" borderId="0" xfId="0" applyFont="1"/>
    <xf numFmtId="0" fontId="89" fillId="0" borderId="0" xfId="0" applyFont="1" applyAlignment="1">
      <alignment wrapText="1"/>
    </xf>
    <xf numFmtId="0" fontId="89" fillId="0" borderId="0" xfId="0" applyFont="1" applyAlignment="1">
      <alignment vertical="center" wrapText="1"/>
    </xf>
    <xf numFmtId="0" fontId="31" fillId="0" borderId="0" xfId="0" applyFont="1"/>
    <xf numFmtId="0" fontId="72" fillId="0" borderId="0" xfId="11" applyFont="1" applyAlignment="1">
      <alignment wrapText="1"/>
    </xf>
    <xf numFmtId="0" fontId="31" fillId="0" borderId="0" xfId="0" quotePrefix="1" applyFont="1" applyAlignment="1">
      <alignment wrapText="1"/>
    </xf>
    <xf numFmtId="0" fontId="89" fillId="0" borderId="0" xfId="0" applyFont="1" applyAlignment="1">
      <alignment horizontal="justify" vertical="center"/>
    </xf>
    <xf numFmtId="0" fontId="89" fillId="0" borderId="0" xfId="0" quotePrefix="1" applyFont="1" applyAlignment="1">
      <alignment horizontal="justify" vertical="center" wrapText="1"/>
    </xf>
    <xf numFmtId="0" fontId="89" fillId="0" borderId="0" xfId="0" quotePrefix="1" applyFont="1" applyAlignment="1">
      <alignment wrapText="1"/>
    </xf>
    <xf numFmtId="0" fontId="72" fillId="2" borderId="0" xfId="11" applyFont="1" applyFill="1"/>
    <xf numFmtId="0" fontId="18" fillId="2" borderId="0" xfId="0" applyFont="1" applyFill="1"/>
    <xf numFmtId="0" fontId="19" fillId="2" borderId="0" xfId="0" applyFont="1" applyFill="1"/>
    <xf numFmtId="0" fontId="18" fillId="0" borderId="4" xfId="0" quotePrefix="1" applyFont="1" applyBorder="1" applyAlignment="1">
      <alignment horizontal="left" wrapText="1"/>
    </xf>
    <xf numFmtId="0" fontId="31" fillId="0" borderId="0" xfId="0" applyFont="1" applyAlignment="1">
      <alignment horizontal="justify" vertical="center"/>
    </xf>
    <xf numFmtId="0" fontId="31" fillId="0" borderId="0" xfId="0" applyFont="1" applyAlignment="1">
      <alignment wrapText="1"/>
    </xf>
    <xf numFmtId="165" fontId="25" fillId="0" borderId="4" xfId="0" applyNumberFormat="1" applyFont="1" applyFill="1" applyBorder="1" applyAlignment="1">
      <alignment horizontal="right"/>
    </xf>
    <xf numFmtId="0" fontId="31" fillId="0" borderId="27" xfId="0" applyFont="1" applyBorder="1" applyAlignment="1">
      <alignment horizontal="justify" vertical="center" wrapText="1"/>
    </xf>
    <xf numFmtId="0" fontId="89" fillId="0" borderId="27" xfId="0" applyFont="1" applyBorder="1" applyAlignment="1">
      <alignment horizontal="justify" vertical="center" wrapText="1"/>
    </xf>
    <xf numFmtId="0" fontId="89" fillId="0" borderId="16" xfId="0" applyFont="1" applyBorder="1" applyAlignment="1">
      <alignment horizontal="justify" vertical="center" wrapText="1"/>
    </xf>
    <xf numFmtId="0" fontId="31" fillId="0" borderId="4" xfId="0" applyFont="1" applyBorder="1" applyAlignment="1">
      <alignment wrapText="1"/>
    </xf>
    <xf numFmtId="0" fontId="89" fillId="0" borderId="4" xfId="0" applyFont="1" applyBorder="1" applyAlignment="1">
      <alignment wrapText="1"/>
    </xf>
    <xf numFmtId="0" fontId="12" fillId="0" borderId="4" xfId="0" applyFont="1" applyBorder="1" applyAlignment="1">
      <alignment wrapText="1"/>
    </xf>
    <xf numFmtId="0" fontId="89" fillId="0" borderId="4" xfId="0" applyFont="1" applyBorder="1" applyAlignment="1">
      <alignment horizontal="justify" vertical="center" wrapText="1"/>
    </xf>
    <xf numFmtId="0" fontId="18" fillId="0" borderId="4" xfId="0" applyFont="1" applyFill="1" applyBorder="1" applyAlignment="1">
      <alignment horizontal="justify" vertical="center" wrapText="1"/>
    </xf>
    <xf numFmtId="0" fontId="31" fillId="0" borderId="4" xfId="0" applyFont="1" applyBorder="1" applyAlignment="1">
      <alignment horizontal="justify" vertical="center" wrapText="1"/>
    </xf>
    <xf numFmtId="0" fontId="19" fillId="0" borderId="4" xfId="0" applyFont="1" applyFill="1" applyBorder="1" applyAlignment="1">
      <alignment horizontal="justify" vertical="center" wrapText="1"/>
    </xf>
    <xf numFmtId="0" fontId="19" fillId="0" borderId="6" xfId="2" applyNumberFormat="1" applyFont="1" applyFill="1" applyBorder="1" applyAlignment="1">
      <alignment horizontal="left" wrapText="1"/>
    </xf>
    <xf numFmtId="0" fontId="0" fillId="19" borderId="0" xfId="0" applyFill="1"/>
    <xf numFmtId="0" fontId="18" fillId="2" borderId="4" xfId="0" applyFont="1" applyFill="1" applyBorder="1" applyAlignment="1">
      <alignment wrapText="1"/>
    </xf>
    <xf numFmtId="165" fontId="18" fillId="0" borderId="4" xfId="0" applyNumberFormat="1" applyFont="1" applyFill="1" applyBorder="1" applyAlignment="1">
      <alignment horizontal="right"/>
    </xf>
    <xf numFmtId="165" fontId="18" fillId="0" borderId="4" xfId="0" applyNumberFormat="1" applyFont="1" applyFill="1" applyBorder="1" applyAlignment="1">
      <alignment horizontal="right" vertical="center"/>
    </xf>
    <xf numFmtId="166" fontId="72" fillId="0" borderId="0" xfId="11" applyNumberFormat="1" applyFont="1" applyAlignment="1">
      <alignment horizontal="centerContinuous" wrapText="1"/>
    </xf>
    <xf numFmtId="166" fontId="18" fillId="0" borderId="4" xfId="0" applyNumberFormat="1" applyFont="1" applyFill="1" applyBorder="1" applyAlignment="1">
      <alignment horizontal="right" wrapText="1"/>
    </xf>
    <xf numFmtId="166" fontId="18" fillId="0" borderId="4" xfId="0" applyNumberFormat="1" applyFont="1" applyFill="1" applyBorder="1"/>
    <xf numFmtId="0" fontId="19" fillId="0" borderId="3" xfId="2" applyNumberFormat="1" applyFont="1" applyFill="1" applyBorder="1" applyAlignment="1">
      <alignment horizontal="left" wrapText="1"/>
    </xf>
    <xf numFmtId="0" fontId="18" fillId="0" borderId="3" xfId="0" applyFont="1" applyFill="1" applyBorder="1" applyAlignment="1">
      <alignment horizontal="center" wrapText="1"/>
    </xf>
    <xf numFmtId="0" fontId="18" fillId="0" borderId="3" xfId="0" applyFont="1" applyFill="1" applyBorder="1" applyAlignment="1">
      <alignment horizontal="left" wrapText="1"/>
    </xf>
    <xf numFmtId="3" fontId="19" fillId="0" borderId="3" xfId="0" applyNumberFormat="1" applyFont="1" applyFill="1" applyBorder="1" applyAlignment="1">
      <alignment horizontal="right" wrapText="1"/>
    </xf>
    <xf numFmtId="0" fontId="20" fillId="0" borderId="3" xfId="0" applyFont="1" applyFill="1" applyBorder="1" applyAlignment="1">
      <alignment horizontal="justify" vertical="center" wrapText="1"/>
    </xf>
    <xf numFmtId="2" fontId="19" fillId="0" borderId="3" xfId="0" applyNumberFormat="1" applyFont="1" applyFill="1" applyBorder="1" applyAlignment="1">
      <alignment wrapText="1"/>
    </xf>
    <xf numFmtId="0" fontId="28" fillId="0" borderId="3" xfId="0" applyFont="1" applyFill="1" applyBorder="1" applyAlignment="1">
      <alignment wrapText="1"/>
    </xf>
    <xf numFmtId="0" fontId="28" fillId="0" borderId="3" xfId="0" applyFont="1" applyFill="1" applyBorder="1" applyAlignment="1">
      <alignment horizontal="center" wrapText="1"/>
    </xf>
    <xf numFmtId="166" fontId="19" fillId="0" borderId="3" xfId="0" applyNumberFormat="1" applyFont="1" applyFill="1" applyBorder="1" applyAlignment="1">
      <alignment wrapText="1"/>
    </xf>
    <xf numFmtId="166" fontId="19" fillId="0" borderId="3" xfId="0" applyNumberFormat="1" applyFont="1" applyFill="1" applyBorder="1" applyAlignment="1">
      <alignment horizontal="right" wrapText="1"/>
    </xf>
    <xf numFmtId="0" fontId="19" fillId="0" borderId="3" xfId="0" applyFont="1" applyFill="1" applyBorder="1" applyAlignment="1">
      <alignment horizontal="left" wrapText="1"/>
    </xf>
    <xf numFmtId="0" fontId="18" fillId="0" borderId="4" xfId="0" applyFont="1" applyFill="1" applyBorder="1" applyAlignment="1">
      <alignment horizontal="right" wrapText="1"/>
    </xf>
    <xf numFmtId="0" fontId="19" fillId="0" borderId="3" xfId="0" applyFont="1" applyFill="1" applyBorder="1" applyAlignment="1">
      <alignment horizontal="right" wrapText="1"/>
    </xf>
    <xf numFmtId="0" fontId="18" fillId="0" borderId="0" xfId="0" applyFont="1" applyAlignment="1">
      <alignment horizontal="left" wrapText="1"/>
    </xf>
    <xf numFmtId="165" fontId="72" fillId="0" borderId="0" xfId="11" applyNumberFormat="1" applyFont="1" applyAlignment="1">
      <alignment horizontal="centerContinuous" wrapText="1"/>
    </xf>
    <xf numFmtId="165" fontId="19" fillId="0" borderId="3" xfId="0" applyNumberFormat="1" applyFont="1" applyFill="1" applyBorder="1" applyAlignment="1">
      <alignment horizontal="right" wrapText="1"/>
    </xf>
    <xf numFmtId="165" fontId="20" fillId="0" borderId="4" xfId="0" applyNumberFormat="1" applyFont="1" applyFill="1" applyBorder="1" applyAlignment="1">
      <alignment horizontal="right" vertical="center"/>
    </xf>
    <xf numFmtId="165" fontId="7" fillId="0" borderId="4" xfId="0" applyNumberFormat="1" applyFont="1" applyFill="1" applyBorder="1" applyAlignment="1">
      <alignment horizontal="right" vertical="center"/>
    </xf>
    <xf numFmtId="165" fontId="25" fillId="0" borderId="4" xfId="0" applyNumberFormat="1" applyFont="1" applyFill="1" applyBorder="1" applyAlignment="1">
      <alignment horizontal="right" vertical="center"/>
    </xf>
    <xf numFmtId="165" fontId="13" fillId="0" borderId="4" xfId="0" applyNumberFormat="1" applyFont="1" applyFill="1" applyBorder="1" applyAlignment="1">
      <alignment horizontal="right" vertical="center"/>
    </xf>
    <xf numFmtId="165" fontId="24" fillId="0" borderId="4" xfId="0" applyNumberFormat="1" applyFont="1" applyFill="1" applyBorder="1" applyAlignment="1">
      <alignment horizontal="right" vertical="center"/>
    </xf>
    <xf numFmtId="165" fontId="23" fillId="0" borderId="4" xfId="0" applyNumberFormat="1" applyFont="1" applyFill="1" applyBorder="1" applyAlignment="1">
      <alignment horizontal="right" vertical="center"/>
    </xf>
    <xf numFmtId="165" fontId="19" fillId="0" borderId="4" xfId="0" applyNumberFormat="1" applyFont="1" applyFill="1" applyBorder="1" applyAlignment="1">
      <alignment horizontal="right"/>
    </xf>
    <xf numFmtId="3" fontId="17" fillId="20" borderId="0" xfId="0" applyNumberFormat="1" applyFont="1" applyFill="1" applyAlignment="1">
      <alignment wrapText="1"/>
    </xf>
    <xf numFmtId="0" fontId="72" fillId="2" borderId="0" xfId="11" applyFont="1" applyFill="1" applyAlignment="1">
      <alignment horizontal="centerContinuous" wrapText="1"/>
    </xf>
    <xf numFmtId="0" fontId="18" fillId="2" borderId="0" xfId="0" applyFont="1" applyFill="1" applyAlignment="1">
      <alignment wrapText="1"/>
    </xf>
    <xf numFmtId="0" fontId="19" fillId="2" borderId="1" xfId="0" applyFont="1" applyFill="1" applyBorder="1" applyAlignment="1">
      <alignment wrapText="1"/>
    </xf>
    <xf numFmtId="0" fontId="19" fillId="2" borderId="3" xfId="0" applyFont="1" applyFill="1" applyBorder="1" applyAlignment="1">
      <alignment horizontal="center" vertical="center" wrapText="1"/>
    </xf>
    <xf numFmtId="0" fontId="20" fillId="2" borderId="3" xfId="0" applyFont="1" applyFill="1" applyBorder="1" applyAlignment="1">
      <alignment horizontal="justify" vertical="center" wrapText="1"/>
    </xf>
    <xf numFmtId="0" fontId="20" fillId="2" borderId="4" xfId="0" applyFont="1" applyFill="1" applyBorder="1" applyAlignment="1">
      <alignment horizontal="justify" vertical="center" wrapText="1"/>
    </xf>
    <xf numFmtId="0" fontId="7" fillId="2" borderId="4" xfId="0" applyFont="1" applyFill="1" applyBorder="1" applyAlignment="1">
      <alignment horizontal="justify" vertical="center" wrapText="1"/>
    </xf>
    <xf numFmtId="0" fontId="89" fillId="2" borderId="4" xfId="0" applyFont="1" applyFill="1" applyBorder="1" applyAlignment="1">
      <alignment wrapText="1"/>
    </xf>
    <xf numFmtId="0" fontId="31" fillId="2" borderId="4" xfId="0" applyFont="1" applyFill="1" applyBorder="1" applyAlignment="1">
      <alignment wrapText="1"/>
    </xf>
    <xf numFmtId="0" fontId="89" fillId="2" borderId="4" xfId="0" applyFont="1" applyFill="1" applyBorder="1" applyAlignment="1">
      <alignment horizontal="justify" vertical="center" wrapText="1"/>
    </xf>
    <xf numFmtId="0" fontId="7" fillId="2" borderId="4" xfId="0" applyFont="1" applyFill="1" applyBorder="1" applyAlignment="1">
      <alignment wrapText="1"/>
    </xf>
    <xf numFmtId="0" fontId="12" fillId="2" borderId="4" xfId="0" applyFont="1" applyFill="1" applyBorder="1" applyAlignment="1">
      <alignment wrapText="1"/>
    </xf>
    <xf numFmtId="0" fontId="13" fillId="2" borderId="4" xfId="0" applyFont="1" applyFill="1" applyBorder="1" applyAlignment="1">
      <alignment horizontal="justify" vertical="center" wrapText="1"/>
    </xf>
    <xf numFmtId="0" fontId="19" fillId="2" borderId="4" xfId="0" applyFont="1" applyFill="1" applyBorder="1" applyAlignment="1">
      <alignment horizontal="justify" vertical="center" wrapText="1"/>
    </xf>
    <xf numFmtId="0" fontId="18" fillId="2" borderId="4" xfId="0" applyFont="1" applyFill="1" applyBorder="1" applyAlignment="1">
      <alignment horizontal="justify" vertical="center" wrapText="1"/>
    </xf>
    <xf numFmtId="0" fontId="20" fillId="2" borderId="4" xfId="0" applyFont="1" applyFill="1" applyBorder="1" applyAlignment="1">
      <alignment wrapText="1"/>
    </xf>
    <xf numFmtId="0" fontId="31" fillId="2" borderId="4" xfId="0" applyFont="1" applyFill="1" applyBorder="1" applyAlignment="1">
      <alignment horizontal="justify" vertical="center" wrapText="1"/>
    </xf>
    <xf numFmtId="0" fontId="18" fillId="2" borderId="6" xfId="0" applyFont="1" applyFill="1" applyBorder="1" applyAlignment="1">
      <alignment wrapText="1"/>
    </xf>
    <xf numFmtId="0" fontId="7" fillId="0" borderId="0" xfId="0" applyFont="1" applyAlignment="1">
      <alignment wrapText="1"/>
    </xf>
    <xf numFmtId="0" fontId="20" fillId="0" borderId="0" xfId="0" applyFont="1" applyAlignment="1">
      <alignment horizontal="justify" vertical="center"/>
    </xf>
    <xf numFmtId="0" fontId="7" fillId="0" borderId="0" xfId="0" applyFont="1" applyAlignment="1">
      <alignment horizontal="justify" vertical="center"/>
    </xf>
    <xf numFmtId="0" fontId="30" fillId="0" borderId="0" xfId="0" applyFont="1" applyAlignment="1">
      <alignment horizontal="justify" vertical="center"/>
    </xf>
    <xf numFmtId="0" fontId="18" fillId="0" borderId="4" xfId="0" quotePrefix="1" applyFont="1" applyFill="1" applyBorder="1" applyAlignment="1">
      <alignment horizontal="justify" vertical="center" wrapText="1"/>
    </xf>
    <xf numFmtId="0" fontId="30" fillId="0" borderId="0" xfId="0" applyFont="1" applyAlignment="1">
      <alignment wrapText="1"/>
    </xf>
    <xf numFmtId="0" fontId="18" fillId="0" borderId="4" xfId="0" applyFont="1" applyBorder="1" applyAlignment="1">
      <alignment horizontal="left" wrapText="1"/>
    </xf>
    <xf numFmtId="0" fontId="18" fillId="0" borderId="4" xfId="0" applyFont="1" applyBorder="1" applyAlignment="1">
      <alignment horizontal="center" wrapText="1"/>
    </xf>
    <xf numFmtId="166" fontId="18" fillId="0" borderId="4" xfId="0" applyNumberFormat="1" applyFont="1" applyBorder="1" applyAlignment="1">
      <alignment horizontal="right" wrapText="1"/>
    </xf>
    <xf numFmtId="166" fontId="18" fillId="0" borderId="4" xfId="0" applyNumberFormat="1" applyFont="1" applyBorder="1" applyAlignment="1">
      <alignment horizontal="left" wrapText="1"/>
    </xf>
    <xf numFmtId="0" fontId="17" fillId="0" borderId="4" xfId="0" applyFont="1" applyBorder="1" applyAlignment="1">
      <alignment horizontal="left" wrapText="1"/>
    </xf>
    <xf numFmtId="0" fontId="17" fillId="0" borderId="4" xfId="0" applyFont="1" applyBorder="1" applyAlignment="1">
      <alignment horizontal="center" wrapText="1"/>
    </xf>
    <xf numFmtId="166" fontId="17" fillId="0" borderId="4" xfId="0" applyNumberFormat="1" applyFont="1" applyBorder="1" applyAlignment="1">
      <alignment wrapText="1"/>
    </xf>
    <xf numFmtId="0" fontId="17" fillId="0" borderId="4" xfId="0" applyFont="1" applyBorder="1" applyAlignment="1">
      <alignment wrapText="1"/>
    </xf>
    <xf numFmtId="0" fontId="31" fillId="0" borderId="4" xfId="0" applyFont="1" applyBorder="1" applyAlignment="1">
      <alignment horizontal="justify" vertical="center"/>
    </xf>
    <xf numFmtId="0" fontId="30" fillId="0" borderId="4" xfId="0" applyFont="1" applyBorder="1" applyAlignment="1">
      <alignment horizontal="justify" vertical="center"/>
    </xf>
    <xf numFmtId="0" fontId="30" fillId="0" borderId="4" xfId="0" applyFont="1" applyBorder="1" applyAlignment="1">
      <alignment wrapText="1"/>
    </xf>
    <xf numFmtId="0" fontId="9" fillId="0" borderId="0" xfId="0" applyFont="1" applyFill="1"/>
    <xf numFmtId="0" fontId="9" fillId="0" borderId="1" xfId="0" applyNumberFormat="1" applyFont="1" applyFill="1" applyBorder="1" applyAlignment="1">
      <alignment horizontal="center" vertical="center"/>
    </xf>
    <xf numFmtId="0" fontId="9"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2" xfId="0" applyFont="1" applyFill="1" applyBorder="1" applyAlignment="1">
      <alignment horizontal="centerContinuous" wrapText="1"/>
    </xf>
    <xf numFmtId="165" fontId="9" fillId="0" borderId="2" xfId="0" applyNumberFormat="1" applyFont="1" applyFill="1" applyBorder="1" applyAlignment="1">
      <alignment horizontal="centerContinuous" vertical="center"/>
    </xf>
    <xf numFmtId="3" fontId="9" fillId="0" borderId="2" xfId="0" applyNumberFormat="1" applyFont="1" applyFill="1" applyBorder="1" applyAlignment="1">
      <alignment horizontal="centerContinuous" vertical="center"/>
    </xf>
    <xf numFmtId="0" fontId="9" fillId="0" borderId="2" xfId="0" applyFont="1" applyFill="1" applyBorder="1" applyAlignment="1">
      <alignment horizontal="centerContinuous" vertical="center"/>
    </xf>
    <xf numFmtId="0" fontId="9" fillId="0" borderId="2" xfId="0" applyFont="1" applyFill="1" applyBorder="1" applyAlignment="1">
      <alignment horizontal="centerContinuous" vertical="center" wrapText="1"/>
    </xf>
    <xf numFmtId="166" fontId="9" fillId="0" borderId="2" xfId="0" applyNumberFormat="1" applyFont="1" applyFill="1" applyBorder="1" applyAlignment="1">
      <alignment horizontal="centerContinuous" vertical="center" wrapText="1"/>
    </xf>
    <xf numFmtId="0" fontId="9" fillId="0" borderId="2" xfId="0" applyFont="1" applyFill="1" applyBorder="1" applyAlignment="1">
      <alignment horizontal="center" vertical="center" wrapText="1"/>
    </xf>
    <xf numFmtId="3" fontId="9" fillId="0" borderId="1" xfId="0" applyNumberFormat="1" applyFont="1" applyFill="1" applyBorder="1" applyAlignment="1">
      <alignment horizontal="center" vertical="center" wrapText="1"/>
    </xf>
    <xf numFmtId="0" fontId="9" fillId="0" borderId="1" xfId="0" applyFont="1" applyFill="1" applyBorder="1" applyAlignment="1">
      <alignment wrapText="1"/>
    </xf>
    <xf numFmtId="0" fontId="9" fillId="2" borderId="1" xfId="0" applyFont="1" applyFill="1" applyBorder="1" applyAlignment="1">
      <alignment wrapText="1"/>
    </xf>
    <xf numFmtId="0" fontId="9" fillId="0" borderId="3" xfId="0" applyNumberFormat="1" applyFont="1" applyFill="1" applyBorder="1" applyAlignment="1">
      <alignment horizontal="center" vertical="center"/>
    </xf>
    <xf numFmtId="0" fontId="9" fillId="0" borderId="3" xfId="0" applyFont="1" applyFill="1" applyBorder="1" applyAlignment="1">
      <alignment horizontal="center" vertical="center" wrapText="1"/>
    </xf>
    <xf numFmtId="0" fontId="9" fillId="0" borderId="3" xfId="0" applyFont="1" applyFill="1" applyBorder="1" applyAlignment="1">
      <alignment horizontal="center" vertical="center"/>
    </xf>
    <xf numFmtId="165" fontId="9" fillId="0" borderId="3" xfId="0" applyNumberFormat="1" applyFont="1" applyFill="1" applyBorder="1" applyAlignment="1">
      <alignment horizontal="center" vertical="center" wrapText="1"/>
    </xf>
    <xf numFmtId="3" fontId="9" fillId="0" borderId="3" xfId="0" applyNumberFormat="1" applyFont="1" applyFill="1" applyBorder="1" applyAlignment="1">
      <alignment horizontal="center" vertical="center" wrapText="1"/>
    </xf>
    <xf numFmtId="3" fontId="9" fillId="0" borderId="3" xfId="0" applyNumberFormat="1" applyFont="1" applyFill="1" applyBorder="1" applyAlignment="1">
      <alignment horizontal="right" vertical="center" wrapText="1"/>
    </xf>
    <xf numFmtId="166" fontId="9" fillId="0" borderId="3" xfId="0" applyNumberFormat="1" applyFont="1" applyFill="1" applyBorder="1" applyAlignment="1">
      <alignment horizontal="center" vertical="center" wrapText="1"/>
    </xf>
    <xf numFmtId="4" fontId="9" fillId="0" borderId="3" xfId="0" applyNumberFormat="1" applyFont="1" applyFill="1" applyBorder="1" applyAlignment="1">
      <alignment horizontal="center" vertical="center" wrapText="1"/>
    </xf>
    <xf numFmtId="3" fontId="9" fillId="0" borderId="3" xfId="0" applyNumberFormat="1" applyFont="1" applyFill="1" applyBorder="1" applyAlignment="1">
      <alignment horizontal="center" vertical="center"/>
    </xf>
    <xf numFmtId="0" fontId="9" fillId="2" borderId="3" xfId="0" applyFont="1" applyFill="1" applyBorder="1" applyAlignment="1">
      <alignment horizontal="center" vertical="center" wrapText="1"/>
    </xf>
    <xf numFmtId="0" fontId="9" fillId="0" borderId="5" xfId="2" applyNumberFormat="1" applyFont="1" applyFill="1" applyBorder="1" applyAlignment="1">
      <alignment horizontal="left" wrapText="1"/>
    </xf>
    <xf numFmtId="0" fontId="9" fillId="0" borderId="5" xfId="0" applyFont="1" applyFill="1" applyBorder="1" applyAlignment="1">
      <alignment wrapText="1"/>
    </xf>
    <xf numFmtId="0" fontId="9" fillId="0" borderId="5" xfId="0" applyFont="1" applyFill="1" applyBorder="1" applyAlignment="1">
      <alignment horizontal="center" wrapText="1"/>
    </xf>
    <xf numFmtId="2" fontId="9" fillId="0" borderId="5" xfId="0" applyNumberFormat="1" applyFont="1" applyFill="1" applyBorder="1" applyAlignment="1">
      <alignment wrapText="1"/>
    </xf>
    <xf numFmtId="165" fontId="9" fillId="0" borderId="5" xfId="0" applyNumberFormat="1" applyFont="1" applyFill="1" applyBorder="1" applyAlignment="1">
      <alignment horizontal="right" wrapText="1"/>
    </xf>
    <xf numFmtId="3" fontId="9" fillId="0" borderId="5" xfId="0" applyNumberFormat="1" applyFont="1" applyFill="1" applyBorder="1" applyAlignment="1">
      <alignment horizontal="right" wrapText="1"/>
    </xf>
    <xf numFmtId="0" fontId="11" fillId="0" borderId="5" xfId="0" applyFont="1" applyFill="1" applyBorder="1" applyAlignment="1">
      <alignment wrapText="1"/>
    </xf>
    <xf numFmtId="0" fontId="11" fillId="0" borderId="5" xfId="0" applyFont="1" applyFill="1" applyBorder="1" applyAlignment="1">
      <alignment horizontal="center" wrapText="1"/>
    </xf>
    <xf numFmtId="166" fontId="9" fillId="0" borderId="5" xfId="0" applyNumberFormat="1" applyFont="1" applyFill="1" applyBorder="1" applyAlignment="1">
      <alignment wrapText="1"/>
    </xf>
    <xf numFmtId="166" fontId="9" fillId="0" borderId="5" xfId="0" applyNumberFormat="1" applyFont="1" applyFill="1" applyBorder="1" applyAlignment="1">
      <alignment horizontal="right" wrapText="1"/>
    </xf>
    <xf numFmtId="0" fontId="9" fillId="0" borderId="5" xfId="0" applyFont="1" applyFill="1" applyBorder="1" applyAlignment="1">
      <alignment horizontal="right" wrapText="1"/>
    </xf>
    <xf numFmtId="0" fontId="9" fillId="0" borderId="5" xfId="0" applyFont="1" applyFill="1" applyBorder="1" applyAlignment="1">
      <alignment horizontal="left" wrapText="1"/>
    </xf>
    <xf numFmtId="0" fontId="30" fillId="0" borderId="5" xfId="0" applyFont="1" applyFill="1" applyBorder="1" applyAlignment="1">
      <alignment horizontal="justify" vertical="center" wrapText="1"/>
    </xf>
    <xf numFmtId="0" fontId="30" fillId="2" borderId="3" xfId="0" applyFont="1" applyFill="1" applyBorder="1" applyAlignment="1">
      <alignment horizontal="justify" vertical="center" wrapText="1"/>
    </xf>
    <xf numFmtId="0" fontId="9" fillId="0" borderId="4" xfId="2" applyNumberFormat="1" applyFont="1" applyFill="1" applyBorder="1" applyAlignment="1">
      <alignment horizontal="center" wrapText="1"/>
    </xf>
    <xf numFmtId="0" fontId="9" fillId="0" borderId="4" xfId="0" applyFont="1" applyFill="1" applyBorder="1" applyAlignment="1">
      <alignment wrapText="1"/>
    </xf>
    <xf numFmtId="0" fontId="9" fillId="0" borderId="4" xfId="0" applyFont="1" applyFill="1" applyBorder="1" applyAlignment="1">
      <alignment horizontal="center" wrapText="1"/>
    </xf>
    <xf numFmtId="0" fontId="1" fillId="0" borderId="4" xfId="0" applyFont="1" applyFill="1" applyBorder="1" applyAlignment="1">
      <alignment horizontal="center" wrapText="1"/>
    </xf>
    <xf numFmtId="2" fontId="9" fillId="0" borderId="4" xfId="0" applyNumberFormat="1" applyFont="1" applyFill="1" applyBorder="1" applyAlignment="1">
      <alignment wrapText="1"/>
    </xf>
    <xf numFmtId="165" fontId="9" fillId="0" borderId="4" xfId="0" applyNumberFormat="1" applyFont="1" applyFill="1" applyBorder="1" applyAlignment="1">
      <alignment horizontal="right" wrapText="1"/>
    </xf>
    <xf numFmtId="3" fontId="9" fillId="0" borderId="4" xfId="0" applyNumberFormat="1" applyFont="1" applyFill="1" applyBorder="1" applyAlignment="1">
      <alignment horizontal="right" wrapText="1"/>
    </xf>
    <xf numFmtId="0" fontId="11" fillId="0" borderId="4" xfId="0" applyFont="1" applyFill="1" applyBorder="1" applyAlignment="1">
      <alignment wrapText="1"/>
    </xf>
    <xf numFmtId="0" fontId="11" fillId="0" borderId="4" xfId="0" applyFont="1" applyFill="1" applyBorder="1" applyAlignment="1">
      <alignment horizontal="center" wrapText="1"/>
    </xf>
    <xf numFmtId="166" fontId="9" fillId="0" borderId="4" xfId="0" applyNumberFormat="1" applyFont="1" applyFill="1" applyBorder="1" applyAlignment="1">
      <alignment wrapText="1"/>
    </xf>
    <xf numFmtId="166" fontId="9" fillId="0" borderId="4" xfId="0" applyNumberFormat="1" applyFont="1" applyFill="1" applyBorder="1" applyAlignment="1">
      <alignment horizontal="right" wrapText="1"/>
    </xf>
    <xf numFmtId="0" fontId="9" fillId="0" borderId="4" xfId="0" applyFont="1" applyFill="1" applyBorder="1" applyAlignment="1">
      <alignment horizontal="right" wrapText="1"/>
    </xf>
    <xf numFmtId="0" fontId="9" fillId="0" borderId="4" xfId="0" applyFont="1" applyFill="1" applyBorder="1" applyAlignment="1">
      <alignment horizontal="left" wrapText="1"/>
    </xf>
    <xf numFmtId="0" fontId="30" fillId="0" borderId="4" xfId="0" applyFont="1" applyFill="1" applyBorder="1" applyAlignment="1">
      <alignment horizontal="justify" vertical="center" wrapText="1"/>
    </xf>
    <xf numFmtId="0" fontId="1" fillId="0" borderId="0" xfId="0" applyFont="1" applyFill="1"/>
    <xf numFmtId="0" fontId="9" fillId="0" borderId="4" xfId="2" applyNumberFormat="1" applyFont="1" applyFill="1" applyBorder="1" applyAlignment="1">
      <alignment horizontal="left" wrapText="1"/>
    </xf>
    <xf numFmtId="0" fontId="1" fillId="0" borderId="4" xfId="0" applyFont="1" applyFill="1" applyBorder="1" applyAlignment="1">
      <alignment wrapText="1"/>
    </xf>
    <xf numFmtId="2" fontId="1" fillId="0" borderId="4" xfId="0" applyNumberFormat="1" applyFont="1" applyFill="1" applyBorder="1" applyAlignment="1">
      <alignment wrapText="1"/>
    </xf>
    <xf numFmtId="165" fontId="1" fillId="0" borderId="4" xfId="0" applyNumberFormat="1" applyFont="1" applyFill="1" applyBorder="1" applyAlignment="1">
      <alignment horizontal="right" wrapText="1"/>
    </xf>
    <xf numFmtId="3" fontId="1" fillId="0" borderId="4" xfId="0" applyNumberFormat="1" applyFont="1" applyFill="1" applyBorder="1" applyAlignment="1">
      <alignment horizontal="right" wrapText="1"/>
    </xf>
    <xf numFmtId="0" fontId="12" fillId="0" borderId="4" xfId="0" applyFont="1" applyFill="1" applyBorder="1" applyAlignment="1">
      <alignment wrapText="1"/>
    </xf>
    <xf numFmtId="0" fontId="12" fillId="0" borderId="4" xfId="0" applyFont="1" applyFill="1" applyBorder="1" applyAlignment="1">
      <alignment horizontal="center" wrapText="1"/>
    </xf>
    <xf numFmtId="166" fontId="1" fillId="0" borderId="4" xfId="0" applyNumberFormat="1" applyFont="1" applyFill="1" applyBorder="1" applyAlignment="1">
      <alignment wrapText="1"/>
    </xf>
    <xf numFmtId="166" fontId="1" fillId="0" borderId="4" xfId="0" applyNumberFormat="1" applyFont="1" applyFill="1" applyBorder="1" applyAlignment="1">
      <alignment horizontal="right" wrapText="1"/>
    </xf>
    <xf numFmtId="0" fontId="1" fillId="0" borderId="4" xfId="0" applyFont="1" applyFill="1" applyBorder="1" applyAlignment="1">
      <alignment horizontal="right" wrapText="1"/>
    </xf>
    <xf numFmtId="0" fontId="30" fillId="2" borderId="5" xfId="0" applyFont="1" applyFill="1" applyBorder="1" applyAlignment="1">
      <alignment horizontal="justify" vertical="center" wrapText="1"/>
    </xf>
    <xf numFmtId="0" fontId="31" fillId="0" borderId="4" xfId="0" applyFont="1" applyFill="1" applyBorder="1" applyAlignment="1">
      <alignment horizontal="justify" vertical="center" wrapText="1"/>
    </xf>
    <xf numFmtId="0" fontId="30" fillId="2" borderId="4" xfId="0" applyFont="1" applyFill="1" applyBorder="1" applyAlignment="1">
      <alignment horizontal="justify" vertical="center" wrapText="1"/>
    </xf>
    <xf numFmtId="4" fontId="9" fillId="0" borderId="4" xfId="0" applyNumberFormat="1" applyFont="1" applyFill="1" applyBorder="1" applyAlignment="1">
      <alignment horizontal="right" wrapText="1"/>
    </xf>
    <xf numFmtId="4" fontId="1" fillId="0" borderId="4" xfId="0" applyNumberFormat="1" applyFont="1" applyFill="1" applyBorder="1" applyAlignment="1">
      <alignment horizontal="right" wrapText="1"/>
    </xf>
    <xf numFmtId="0" fontId="1" fillId="0" borderId="4" xfId="0" applyFont="1" applyBorder="1" applyAlignment="1">
      <alignment wrapText="1"/>
    </xf>
    <xf numFmtId="0" fontId="1" fillId="2" borderId="4" xfId="0" applyFont="1" applyFill="1" applyBorder="1" applyAlignment="1">
      <alignment wrapText="1"/>
    </xf>
    <xf numFmtId="0" fontId="1" fillId="0" borderId="4" xfId="0" applyFont="1" applyBorder="1" applyAlignment="1">
      <alignment horizontal="justify" vertical="center" wrapText="1"/>
    </xf>
    <xf numFmtId="0" fontId="1" fillId="2" borderId="4" xfId="0" applyFont="1" applyFill="1" applyBorder="1" applyAlignment="1">
      <alignment horizontal="justify" vertical="center" wrapText="1"/>
    </xf>
    <xf numFmtId="3" fontId="1" fillId="0" borderId="4" xfId="0" applyNumberFormat="1" applyFont="1" applyFill="1" applyBorder="1" applyAlignment="1">
      <alignment horizontal="center" wrapText="1"/>
    </xf>
    <xf numFmtId="0" fontId="1" fillId="0" borderId="4" xfId="0" applyFont="1" applyFill="1" applyBorder="1"/>
    <xf numFmtId="166" fontId="1" fillId="0" borderId="4" xfId="0" applyNumberFormat="1" applyFont="1" applyFill="1" applyBorder="1"/>
    <xf numFmtId="0" fontId="1" fillId="0" borderId="4" xfId="0" applyFont="1" applyFill="1" applyBorder="1" applyAlignment="1">
      <alignment horizontal="left"/>
    </xf>
    <xf numFmtId="0" fontId="1" fillId="0" borderId="4" xfId="0" applyFont="1" applyFill="1" applyBorder="1" applyAlignment="1">
      <alignment horizontal="center"/>
    </xf>
    <xf numFmtId="0" fontId="31" fillId="0" borderId="4" xfId="0" applyFont="1" applyFill="1" applyBorder="1" applyAlignment="1">
      <alignment wrapText="1"/>
    </xf>
    <xf numFmtId="0" fontId="31" fillId="0" borderId="4" xfId="0" applyFont="1" applyFill="1" applyBorder="1" applyAlignment="1">
      <alignment vertical="center" wrapText="1"/>
    </xf>
    <xf numFmtId="0" fontId="10" fillId="0" borderId="4" xfId="0" applyFont="1" applyFill="1" applyBorder="1" applyAlignment="1">
      <alignment horizontal="left" wrapText="1"/>
    </xf>
    <xf numFmtId="0" fontId="10" fillId="0" borderId="4" xfId="0" applyFont="1" applyFill="1" applyBorder="1" applyAlignment="1">
      <alignment horizontal="center" wrapText="1"/>
    </xf>
    <xf numFmtId="0" fontId="8" fillId="0" borderId="4" xfId="0" applyFont="1" applyFill="1" applyBorder="1" applyAlignment="1">
      <alignment horizontal="center" wrapText="1"/>
    </xf>
    <xf numFmtId="165" fontId="10" fillId="0" borderId="4" xfId="0" applyNumberFormat="1" applyFont="1" applyFill="1" applyBorder="1" applyAlignment="1">
      <alignment horizontal="right" wrapText="1"/>
    </xf>
    <xf numFmtId="166" fontId="10" fillId="0" borderId="4" xfId="0" applyNumberFormat="1" applyFont="1" applyFill="1" applyBorder="1" applyAlignment="1">
      <alignment wrapText="1"/>
    </xf>
    <xf numFmtId="4" fontId="10" fillId="0" borderId="4" xfId="0" applyNumberFormat="1" applyFont="1" applyFill="1" applyBorder="1" applyAlignment="1">
      <alignment horizontal="right" wrapText="1"/>
    </xf>
    <xf numFmtId="165" fontId="8" fillId="0" borderId="4" xfId="0" applyNumberFormat="1" applyFont="1" applyFill="1" applyBorder="1" applyAlignment="1">
      <alignment horizontal="right" wrapText="1"/>
    </xf>
    <xf numFmtId="0" fontId="8" fillId="0" borderId="4" xfId="0" applyFont="1" applyFill="1" applyBorder="1" applyAlignment="1">
      <alignment horizontal="left" wrapText="1"/>
    </xf>
    <xf numFmtId="166" fontId="8" fillId="0" borderId="4" xfId="0" applyNumberFormat="1" applyFont="1" applyFill="1" applyBorder="1" applyAlignment="1">
      <alignment wrapText="1"/>
    </xf>
    <xf numFmtId="4" fontId="8" fillId="0" borderId="4" xfId="0" applyNumberFormat="1" applyFont="1" applyFill="1" applyBorder="1" applyAlignment="1">
      <alignment horizontal="right" wrapText="1"/>
    </xf>
    <xf numFmtId="0" fontId="1" fillId="0" borderId="4" xfId="2" applyFont="1" applyFill="1" applyBorder="1" applyAlignment="1">
      <alignment horizontal="left" wrapText="1"/>
    </xf>
    <xf numFmtId="4" fontId="1" fillId="0" borderId="4" xfId="0" applyNumberFormat="1" applyFont="1" applyFill="1" applyBorder="1" applyAlignment="1">
      <alignment horizontal="left" wrapText="1"/>
    </xf>
    <xf numFmtId="165" fontId="10" fillId="0" borderId="4" xfId="0" applyNumberFormat="1" applyFont="1" applyFill="1" applyBorder="1" applyAlignment="1">
      <alignment horizontal="right" vertical="center" wrapText="1"/>
    </xf>
    <xf numFmtId="165" fontId="8" fillId="0" borderId="4" xfId="0" applyNumberFormat="1" applyFont="1" applyFill="1" applyBorder="1" applyAlignment="1">
      <alignment horizontal="right" vertical="center" wrapText="1"/>
    </xf>
    <xf numFmtId="165" fontId="45" fillId="0" borderId="4" xfId="0" applyNumberFormat="1" applyFont="1" applyFill="1" applyBorder="1" applyAlignment="1">
      <alignment horizontal="right"/>
    </xf>
    <xf numFmtId="0" fontId="1" fillId="0" borderId="4" xfId="0" applyFont="1" applyBorder="1" applyAlignment="1">
      <alignment horizontal="left" wrapText="1"/>
    </xf>
    <xf numFmtId="0" fontId="30" fillId="0" borderId="4" xfId="0" applyFont="1" applyFill="1" applyBorder="1" applyAlignment="1">
      <alignment horizontal="center" vertical="center" wrapText="1"/>
    </xf>
    <xf numFmtId="0" fontId="30" fillId="0" borderId="4" xfId="0" applyFont="1" applyFill="1" applyBorder="1" applyAlignment="1">
      <alignment horizontal="center" vertical="center"/>
    </xf>
    <xf numFmtId="165" fontId="30" fillId="0" borderId="4" xfId="0" applyNumberFormat="1" applyFont="1" applyFill="1" applyBorder="1" applyAlignment="1">
      <alignment horizontal="right" vertical="center"/>
    </xf>
    <xf numFmtId="0" fontId="31" fillId="0" borderId="4" xfId="0" applyFont="1" applyFill="1" applyBorder="1" applyAlignment="1">
      <alignment horizontal="center" vertical="center" wrapText="1"/>
    </xf>
    <xf numFmtId="0" fontId="31" fillId="0" borderId="4" xfId="0" applyFont="1" applyFill="1" applyBorder="1" applyAlignment="1">
      <alignment horizontal="center" vertical="center"/>
    </xf>
    <xf numFmtId="165" fontId="31" fillId="0" borderId="4" xfId="0" applyNumberFormat="1" applyFont="1" applyFill="1" applyBorder="1" applyAlignment="1">
      <alignment horizontal="right" vertical="center"/>
    </xf>
    <xf numFmtId="165" fontId="9" fillId="0" borderId="4" xfId="0" applyNumberFormat="1" applyFont="1" applyFill="1" applyBorder="1" applyAlignment="1">
      <alignment horizontal="right" vertical="center" wrapText="1"/>
    </xf>
    <xf numFmtId="165" fontId="1" fillId="0" borderId="4" xfId="0" applyNumberFormat="1" applyFont="1" applyFill="1" applyBorder="1" applyAlignment="1">
      <alignment horizontal="right" vertical="center" wrapText="1"/>
    </xf>
    <xf numFmtId="165" fontId="45" fillId="0" borderId="4" xfId="0" applyNumberFormat="1" applyFont="1" applyFill="1" applyBorder="1" applyAlignment="1">
      <alignment horizontal="right" vertical="center"/>
    </xf>
    <xf numFmtId="0" fontId="9" fillId="0" borderId="4" xfId="2" applyFont="1" applyFill="1" applyBorder="1" applyAlignment="1">
      <alignment horizontal="left" wrapText="1"/>
    </xf>
    <xf numFmtId="165" fontId="12"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xf>
    <xf numFmtId="0" fontId="9" fillId="4" borderId="4" xfId="0" applyFont="1" applyFill="1" applyBorder="1" applyAlignment="1">
      <alignment horizontal="left" wrapText="1"/>
    </xf>
    <xf numFmtId="165" fontId="10" fillId="0" borderId="4" xfId="0" applyNumberFormat="1" applyFont="1" applyFill="1" applyBorder="1" applyAlignment="1">
      <alignment horizontal="right" vertical="center"/>
    </xf>
    <xf numFmtId="165" fontId="8" fillId="0" borderId="4" xfId="0" applyNumberFormat="1" applyFont="1" applyFill="1" applyBorder="1" applyAlignment="1">
      <alignment horizontal="right" vertical="center"/>
    </xf>
    <xf numFmtId="0" fontId="9" fillId="0" borderId="4" xfId="0" applyFont="1" applyFill="1" applyBorder="1" applyAlignment="1">
      <alignment horizontal="center"/>
    </xf>
    <xf numFmtId="165" fontId="9" fillId="0" borderId="4" xfId="0" applyNumberFormat="1" applyFont="1" applyFill="1" applyBorder="1" applyAlignment="1">
      <alignment horizontal="right"/>
    </xf>
    <xf numFmtId="0" fontId="1" fillId="0" borderId="4" xfId="0" quotePrefix="1" applyFont="1" applyFill="1" applyBorder="1" applyAlignment="1">
      <alignment horizontal="left" wrapText="1"/>
    </xf>
    <xf numFmtId="0" fontId="12" fillId="0" borderId="4" xfId="0" applyFont="1" applyFill="1" applyBorder="1" applyAlignment="1">
      <alignment horizontal="justify" vertical="center" wrapText="1"/>
    </xf>
    <xf numFmtId="0" fontId="12" fillId="2" borderId="4" xfId="0" applyFont="1" applyFill="1" applyBorder="1" applyAlignment="1">
      <alignment horizontal="justify" vertical="center" wrapText="1"/>
    </xf>
    <xf numFmtId="49" fontId="9" fillId="0" borderId="4" xfId="0" applyNumberFormat="1" applyFont="1" applyFill="1" applyBorder="1" applyAlignment="1">
      <alignment horizontal="center"/>
    </xf>
    <xf numFmtId="49" fontId="1" fillId="0" borderId="4" xfId="0" applyNumberFormat="1" applyFont="1" applyFill="1" applyBorder="1" applyAlignment="1">
      <alignment horizontal="center"/>
    </xf>
    <xf numFmtId="0" fontId="30" fillId="0" borderId="4" xfId="0" applyFont="1" applyFill="1" applyBorder="1" applyAlignment="1">
      <alignment wrapText="1"/>
    </xf>
    <xf numFmtId="0" fontId="1" fillId="0" borderId="4" xfId="0" applyFont="1" applyFill="1" applyBorder="1" applyAlignment="1">
      <alignment horizontal="center" vertical="center"/>
    </xf>
    <xf numFmtId="49" fontId="1" fillId="0" borderId="4" xfId="0" applyNumberFormat="1" applyFont="1" applyFill="1" applyBorder="1" applyAlignment="1">
      <alignment horizontal="center" vertical="center"/>
    </xf>
    <xf numFmtId="165" fontId="1" fillId="0" borderId="4" xfId="0" applyNumberFormat="1" applyFont="1" applyFill="1" applyBorder="1" applyAlignment="1">
      <alignment horizontal="right" vertical="center"/>
    </xf>
    <xf numFmtId="0" fontId="9" fillId="0" borderId="4" xfId="0" applyFont="1" applyFill="1" applyBorder="1" applyAlignment="1">
      <alignment horizontal="justify" vertical="center" wrapText="1"/>
    </xf>
    <xf numFmtId="0" fontId="9" fillId="2" borderId="4" xfId="0" applyFont="1" applyFill="1" applyBorder="1" applyAlignment="1">
      <alignment horizontal="justify" vertical="center" wrapText="1"/>
    </xf>
    <xf numFmtId="0" fontId="1" fillId="0" borderId="4" xfId="0" applyFont="1" applyFill="1" applyBorder="1" applyAlignment="1">
      <alignment horizontal="justify" vertical="center" wrapText="1"/>
    </xf>
    <xf numFmtId="0" fontId="1" fillId="0" borderId="4" xfId="0" quotePrefix="1" applyFont="1" applyFill="1" applyBorder="1" applyAlignment="1">
      <alignment horizontal="justify" vertical="center" wrapText="1"/>
    </xf>
    <xf numFmtId="0" fontId="30" fillId="2" borderId="4" xfId="0" applyFont="1" applyFill="1" applyBorder="1" applyAlignment="1">
      <alignment wrapText="1"/>
    </xf>
    <xf numFmtId="0" fontId="1" fillId="0" borderId="4" xfId="0" applyNumberFormat="1" applyFont="1" applyFill="1" applyBorder="1"/>
    <xf numFmtId="165" fontId="1" fillId="0" borderId="4" xfId="0" applyNumberFormat="1" applyFont="1" applyFill="1" applyBorder="1"/>
    <xf numFmtId="3" fontId="1" fillId="0" borderId="4" xfId="0" applyNumberFormat="1" applyFont="1" applyFill="1" applyBorder="1" applyAlignment="1">
      <alignment horizontal="right"/>
    </xf>
    <xf numFmtId="0" fontId="9" fillId="0" borderId="4" xfId="0" applyNumberFormat="1" applyFont="1" applyFill="1" applyBorder="1" applyAlignment="1">
      <alignment horizontal="center"/>
    </xf>
    <xf numFmtId="0" fontId="9" fillId="0" borderId="4" xfId="0" applyFont="1" applyFill="1" applyBorder="1"/>
    <xf numFmtId="0" fontId="9" fillId="0" borderId="4" xfId="0" applyFont="1" applyBorder="1" applyAlignment="1">
      <alignment horizontal="center" wrapText="1"/>
    </xf>
    <xf numFmtId="165" fontId="9" fillId="0" borderId="4" xfId="0" applyNumberFormat="1" applyFont="1" applyBorder="1" applyAlignment="1">
      <alignment horizontal="right" wrapText="1"/>
    </xf>
    <xf numFmtId="3" fontId="9" fillId="0" borderId="4" xfId="0" applyNumberFormat="1" applyFont="1" applyFill="1" applyBorder="1" applyAlignment="1">
      <alignment horizontal="right"/>
    </xf>
    <xf numFmtId="166" fontId="9" fillId="0" borderId="4" xfId="0" applyNumberFormat="1" applyFont="1" applyBorder="1" applyAlignment="1">
      <alignment horizontal="right" wrapText="1"/>
    </xf>
    <xf numFmtId="4" fontId="9" fillId="0" borderId="4" xfId="0" applyNumberFormat="1" applyFont="1" applyBorder="1" applyAlignment="1">
      <alignment horizontal="right" wrapText="1"/>
    </xf>
    <xf numFmtId="1" fontId="9" fillId="0" borderId="4" xfId="0" applyNumberFormat="1" applyFont="1" applyBorder="1" applyAlignment="1">
      <alignment horizontal="right" wrapText="1"/>
    </xf>
    <xf numFmtId="1" fontId="9" fillId="0" borderId="4" xfId="0" applyNumberFormat="1" applyFont="1" applyBorder="1" applyAlignment="1">
      <alignment horizontal="right"/>
    </xf>
    <xf numFmtId="0" fontId="1" fillId="0" borderId="4" xfId="0" quotePrefix="1" applyFont="1" applyBorder="1" applyAlignment="1">
      <alignment horizontal="left" wrapText="1"/>
    </xf>
    <xf numFmtId="165" fontId="1" fillId="0" borderId="4" xfId="0" applyNumberFormat="1" applyFont="1" applyBorder="1" applyAlignment="1">
      <alignment horizontal="right" wrapText="1"/>
    </xf>
    <xf numFmtId="166" fontId="1" fillId="0" borderId="4" xfId="0" applyNumberFormat="1" applyFont="1" applyBorder="1" applyAlignment="1">
      <alignment horizontal="right" wrapText="1"/>
    </xf>
    <xf numFmtId="4" fontId="1" fillId="0" borderId="4" xfId="0" applyNumberFormat="1" applyFont="1" applyBorder="1" applyAlignment="1">
      <alignment horizontal="right" wrapText="1"/>
    </xf>
    <xf numFmtId="1" fontId="1" fillId="0" borderId="4" xfId="0" applyNumberFormat="1" applyFont="1" applyBorder="1" applyAlignment="1">
      <alignment horizontal="right" wrapText="1"/>
    </xf>
    <xf numFmtId="1" fontId="1" fillId="0" borderId="4" xfId="0" applyNumberFormat="1" applyFont="1" applyBorder="1" applyAlignment="1">
      <alignment horizontal="right"/>
    </xf>
    <xf numFmtId="166" fontId="1" fillId="0" borderId="4" xfId="0" applyNumberFormat="1" applyFont="1" applyBorder="1" applyAlignment="1">
      <alignment horizontal="left" wrapText="1"/>
    </xf>
    <xf numFmtId="0" fontId="31" fillId="0" borderId="4" xfId="0" applyFont="1" applyBorder="1" applyAlignment="1">
      <alignment horizontal="left" wrapText="1"/>
    </xf>
    <xf numFmtId="0" fontId="12" fillId="0" borderId="4" xfId="0" quotePrefix="1" applyFont="1" applyBorder="1" applyAlignment="1">
      <alignment wrapText="1"/>
    </xf>
    <xf numFmtId="0" fontId="12" fillId="0" borderId="4" xfId="0" quotePrefix="1" applyFont="1" applyBorder="1" applyAlignment="1">
      <alignment horizontal="left" wrapText="1"/>
    </xf>
    <xf numFmtId="0" fontId="12" fillId="0" borderId="4" xfId="0" applyFont="1" applyBorder="1" applyAlignment="1">
      <alignment horizontal="left" wrapText="1"/>
    </xf>
    <xf numFmtId="1" fontId="9" fillId="0" borderId="4" xfId="0" applyNumberFormat="1" applyFont="1" applyBorder="1" applyAlignment="1">
      <alignment horizontal="left" wrapText="1"/>
    </xf>
    <xf numFmtId="0" fontId="9" fillId="0" borderId="4" xfId="0" applyFont="1" applyBorder="1"/>
    <xf numFmtId="0" fontId="9" fillId="0" borderId="4" xfId="0" applyFont="1" applyBorder="1" applyAlignment="1">
      <alignment horizontal="right"/>
    </xf>
    <xf numFmtId="1" fontId="1" fillId="0" borderId="4" xfId="0" applyNumberFormat="1" applyFont="1" applyBorder="1" applyAlignment="1">
      <alignment horizontal="left" wrapText="1"/>
    </xf>
    <xf numFmtId="0" fontId="1" fillId="0" borderId="4" xfId="0" applyFont="1" applyBorder="1"/>
    <xf numFmtId="0" fontId="1" fillId="0" borderId="4" xfId="0" applyFont="1" applyBorder="1" applyAlignment="1">
      <alignment horizontal="right"/>
    </xf>
    <xf numFmtId="166" fontId="9" fillId="0" borderId="4" xfId="0" applyNumberFormat="1" applyFont="1" applyBorder="1" applyAlignment="1">
      <alignment wrapText="1"/>
    </xf>
    <xf numFmtId="168" fontId="9" fillId="0" borderId="4" xfId="12" applyNumberFormat="1" applyFont="1" applyFill="1" applyBorder="1" applyAlignment="1">
      <alignment horizontal="center" wrapText="1"/>
    </xf>
    <xf numFmtId="168" fontId="1" fillId="0" borderId="4" xfId="12" applyNumberFormat="1" applyFont="1" applyFill="1" applyBorder="1" applyAlignment="1">
      <alignment horizontal="center" wrapText="1"/>
    </xf>
    <xf numFmtId="0" fontId="9" fillId="0" borderId="4" xfId="0" applyFont="1" applyFill="1" applyBorder="1" applyAlignment="1">
      <alignment horizontal="left"/>
    </xf>
    <xf numFmtId="3" fontId="1" fillId="0" borderId="4" xfId="0" applyNumberFormat="1" applyFont="1" applyFill="1" applyBorder="1" applyAlignment="1">
      <alignment horizontal="center"/>
    </xf>
    <xf numFmtId="0" fontId="1" fillId="0" borderId="6" xfId="0" applyNumberFormat="1" applyFont="1" applyFill="1" applyBorder="1"/>
    <xf numFmtId="0" fontId="1" fillId="0" borderId="6" xfId="0" applyFont="1" applyFill="1" applyBorder="1" applyAlignment="1">
      <alignment wrapText="1"/>
    </xf>
    <xf numFmtId="0" fontId="1" fillId="0" borderId="6" xfId="0" applyFont="1" applyFill="1" applyBorder="1"/>
    <xf numFmtId="165" fontId="1" fillId="0" borderId="6" xfId="0" applyNumberFormat="1" applyFont="1" applyFill="1" applyBorder="1"/>
    <xf numFmtId="3" fontId="1" fillId="0" borderId="6" xfId="0" applyNumberFormat="1" applyFont="1" applyFill="1" applyBorder="1" applyAlignment="1">
      <alignment horizontal="right" wrapText="1"/>
    </xf>
    <xf numFmtId="3" fontId="1" fillId="0" borderId="6" xfId="0" applyNumberFormat="1" applyFont="1" applyFill="1" applyBorder="1" applyAlignment="1">
      <alignment horizontal="center"/>
    </xf>
    <xf numFmtId="0" fontId="1" fillId="0" borderId="6" xfId="0" applyFont="1" applyFill="1" applyBorder="1" applyAlignment="1">
      <alignment horizontal="left"/>
    </xf>
    <xf numFmtId="0" fontId="1" fillId="0" borderId="6" xfId="0" applyFont="1" applyFill="1" applyBorder="1" applyAlignment="1">
      <alignment horizontal="center"/>
    </xf>
    <xf numFmtId="3" fontId="1" fillId="0" borderId="6" xfId="0" applyNumberFormat="1" applyFont="1" applyFill="1" applyBorder="1" applyAlignment="1">
      <alignment horizontal="right"/>
    </xf>
    <xf numFmtId="0" fontId="1" fillId="0" borderId="6" xfId="0" applyFont="1" applyBorder="1" applyAlignment="1">
      <alignment wrapText="1"/>
    </xf>
    <xf numFmtId="0" fontId="1" fillId="0" borderId="6" xfId="0" applyFont="1" applyBorder="1" applyAlignment="1">
      <alignment horizontal="center" wrapText="1"/>
    </xf>
    <xf numFmtId="166" fontId="1" fillId="0" borderId="6" xfId="0" applyNumberFormat="1" applyFont="1" applyBorder="1" applyAlignment="1">
      <alignment wrapText="1"/>
    </xf>
    <xf numFmtId="0" fontId="1" fillId="0" borderId="6" xfId="0" applyFont="1" applyFill="1" applyBorder="1" applyAlignment="1">
      <alignment horizontal="left" wrapText="1"/>
    </xf>
    <xf numFmtId="3" fontId="9" fillId="0" borderId="6" xfId="0" applyNumberFormat="1" applyFont="1" applyFill="1" applyBorder="1" applyAlignment="1">
      <alignment horizontal="right" wrapText="1"/>
    </xf>
    <xf numFmtId="0" fontId="19" fillId="0" borderId="4" xfId="2" applyFont="1" applyBorder="1" applyAlignment="1">
      <alignment horizontal="center" wrapText="1"/>
    </xf>
    <xf numFmtId="0" fontId="18" fillId="0" borderId="4" xfId="0" quotePrefix="1" applyFont="1" applyBorder="1" applyAlignment="1">
      <alignment wrapText="1"/>
    </xf>
    <xf numFmtId="0" fontId="58" fillId="16" borderId="23" xfId="0" applyFont="1" applyFill="1" applyBorder="1" applyAlignment="1">
      <alignment horizontal="center" vertical="center" wrapText="1"/>
    </xf>
    <xf numFmtId="0" fontId="58" fillId="16" borderId="16" xfId="0" applyFont="1" applyFill="1" applyBorder="1" applyAlignment="1">
      <alignment horizontal="center" vertical="center" wrapText="1"/>
    </xf>
    <xf numFmtId="0" fontId="60" fillId="16" borderId="24" xfId="0" applyFont="1" applyFill="1" applyBorder="1" applyAlignment="1">
      <alignment horizontal="center" vertical="center" wrapText="1"/>
    </xf>
    <xf numFmtId="0" fontId="60" fillId="16" borderId="25" xfId="0" applyFont="1" applyFill="1" applyBorder="1" applyAlignment="1">
      <alignment horizontal="center" vertical="center" wrapText="1"/>
    </xf>
    <xf numFmtId="0" fontId="60" fillId="16" borderId="20" xfId="0" applyFont="1" applyFill="1" applyBorder="1" applyAlignment="1">
      <alignment horizontal="center" vertical="center" wrapText="1"/>
    </xf>
  </cellXfs>
  <cellStyles count="13">
    <cellStyle name="Comma" xfId="12" builtinId="3"/>
    <cellStyle name="Comma 2 2" xfId="5"/>
    <cellStyle name="Comma 9" xfId="6"/>
    <cellStyle name="Normal" xfId="0" builtinId="0"/>
    <cellStyle name="Normal 2 2 2" xfId="10"/>
    <cellStyle name="Normal 2 3" xfId="9"/>
    <cellStyle name="Normal 2 3 2" xfId="2"/>
    <cellStyle name="Normal 3 4" xfId="11"/>
    <cellStyle name="Normal 6" xfId="4"/>
    <cellStyle name="Normal_CAU NGUYEN VAN CU-V.PHU" xfId="8"/>
    <cellStyle name="Normal_Khu dan cu phuong An Binh-2013 LPA gia VKT moi" xfId="7"/>
    <cellStyle name="Normal_Sheet2" xfId="1"/>
    <cellStyle name="Percent" xfId="3"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Program%20Files%20(x86)\VnToolsExcel\VnTools-Excel.xla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NG%20VIEC/1.%20TDC%20AN%20THOI/TDC%20AN%20THOI/2.%20THAM%20DINH/THAM%20DINH%20LAN%201/THAM%20DINH%20DOT%201/1.%20BTH%20tham%20dinh%20TDC%20An%20Tho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nTools-Excel"/>
    </sheetNames>
    <definedNames>
      <definedName name="vnd"/>
    </defined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TH NIEM YET"/>
      <sheetName val="BTH tham dinh"/>
      <sheetName val="BTH tham dinh (2)"/>
      <sheetName val="BTH tham dinh sub lại"/>
      <sheetName val="BTH sau tham định"/>
      <sheetName val="DON GIA"/>
      <sheetName val="ghi chú phê duyệt"/>
      <sheetName val="Sheet8"/>
      <sheetName val="Sheet7"/>
      <sheetName val="ghi chú thẩm định"/>
      <sheetName val="KIEM TRA"/>
      <sheetName val="Sheet1"/>
      <sheetName val="Sheet4"/>
      <sheetName val="GIA"/>
    </sheetNames>
    <sheetDataSet>
      <sheetData sheetId="0"/>
      <sheetData sheetId="1"/>
      <sheetData sheetId="2"/>
      <sheetData sheetId="3"/>
      <sheetData sheetId="4"/>
      <sheetData sheetId="5">
        <row r="1">
          <cell r="H1" t="str">
            <v>Hạng mục</v>
          </cell>
          <cell r="I1" t="str">
            <v>đơn vị</v>
          </cell>
          <cell r="J1" t="str">
            <v>diện tích</v>
          </cell>
          <cell r="K1" t="str">
            <v>ah</v>
          </cell>
          <cell r="L1" t="str">
            <v>Đơn giá</v>
          </cell>
          <cell r="M1" t="str">
            <v>gia niem yet</v>
          </cell>
        </row>
        <row r="2">
          <cell r="H2" t="str">
            <v>C4.07 x 90%</v>
          </cell>
          <cell r="I2" t="str">
            <v>m2</v>
          </cell>
          <cell r="J2">
            <v>37.5</v>
          </cell>
          <cell r="K2">
            <v>0</v>
          </cell>
          <cell r="L2">
            <v>3840615</v>
          </cell>
          <cell r="M2">
            <v>3840615</v>
          </cell>
        </row>
        <row r="3">
          <cell r="H3" t="str">
            <v>Chuồng gà T.44 x 90%</v>
          </cell>
          <cell r="I3" t="str">
            <v>m2</v>
          </cell>
          <cell r="J3">
            <v>9</v>
          </cell>
          <cell r="K3">
            <v>0</v>
          </cell>
          <cell r="L3">
            <v>1304794</v>
          </cell>
          <cell r="M3">
            <v>1304794</v>
          </cell>
        </row>
        <row r="4">
          <cell r="H4" t="str">
            <v>Chuồng gà T.48 x 90%</v>
          </cell>
          <cell r="I4" t="str">
            <v>m2</v>
          </cell>
          <cell r="J4">
            <v>10.34</v>
          </cell>
          <cell r="K4">
            <v>0</v>
          </cell>
          <cell r="L4">
            <v>1304794</v>
          </cell>
          <cell r="M4">
            <v>1304794</v>
          </cell>
        </row>
        <row r="5">
          <cell r="H5" t="str">
            <v>Đường bê tông đá 1x2 SN.01 x 90%</v>
          </cell>
          <cell r="I5" t="str">
            <v>m2</v>
          </cell>
          <cell r="J5">
            <v>36.299999999999997</v>
          </cell>
          <cell r="K5">
            <v>0</v>
          </cell>
          <cell r="L5">
            <v>264499</v>
          </cell>
          <cell r="M5">
            <v>264499</v>
          </cell>
        </row>
        <row r="6">
          <cell r="H6" t="str">
            <v>Đường bê tông nội bộ ĐNB.01 x 90%</v>
          </cell>
          <cell r="I6" t="str">
            <v>m2</v>
          </cell>
          <cell r="J6">
            <v>406.5</v>
          </cell>
          <cell r="K6">
            <v>0</v>
          </cell>
          <cell r="L6">
            <v>588447</v>
          </cell>
          <cell r="M6">
            <v>588447</v>
          </cell>
        </row>
        <row r="7">
          <cell r="H7" t="str">
            <v>Đường nội bộ bê tông cốt thép đá 1x2 ĐNB.02 x 90%</v>
          </cell>
          <cell r="I7" t="str">
            <v>m2</v>
          </cell>
          <cell r="J7">
            <v>155.96</v>
          </cell>
          <cell r="K7">
            <v>0</v>
          </cell>
          <cell r="L7">
            <v>777044</v>
          </cell>
          <cell r="M7">
            <v>777044</v>
          </cell>
        </row>
        <row r="8">
          <cell r="H8" t="str">
            <v>Đường nội bộ bê tông cốt thép đá 1x2 mác 250, kẻ ron ĐNB.02 x 90%</v>
          </cell>
          <cell r="I8" t="str">
            <v>m2</v>
          </cell>
          <cell r="J8">
            <v>89.2</v>
          </cell>
          <cell r="K8">
            <v>0</v>
          </cell>
          <cell r="L8">
            <v>777044</v>
          </cell>
          <cell r="M8">
            <v>777044</v>
          </cell>
        </row>
        <row r="9">
          <cell r="H9" t="str">
            <v>Đường nội bộ bê tông cốt thép đá 1x2, mác 250, kẻ ron ĐNB.01 x 90%</v>
          </cell>
          <cell r="I9" t="str">
            <v>m2</v>
          </cell>
          <cell r="J9">
            <v>297.29999999999995</v>
          </cell>
          <cell r="K9">
            <v>0</v>
          </cell>
          <cell r="L9">
            <v>588447</v>
          </cell>
          <cell r="M9">
            <v>588447</v>
          </cell>
        </row>
        <row r="10">
          <cell r="H10" t="str">
            <v>Đường nội bộ bê tông đá 1x2 ĐNB.02 x 90%</v>
          </cell>
          <cell r="I10" t="str">
            <v>m2</v>
          </cell>
          <cell r="J10">
            <v>264.5</v>
          </cell>
          <cell r="K10">
            <v>0</v>
          </cell>
          <cell r="L10">
            <v>777044</v>
          </cell>
          <cell r="M10">
            <v>777044</v>
          </cell>
        </row>
        <row r="11">
          <cell r="H11" t="str">
            <v>Đường nội bộ bê tông đá 1x2 mác 300, lăn nhám bề mặt, kẻ ron ĐNB.03 x 90%</v>
          </cell>
          <cell r="I11" t="str">
            <v>m2</v>
          </cell>
          <cell r="J11">
            <v>896</v>
          </cell>
          <cell r="K11">
            <v>0</v>
          </cell>
          <cell r="L11">
            <v>626169</v>
          </cell>
          <cell r="M11">
            <v>626169</v>
          </cell>
        </row>
        <row r="12">
          <cell r="H12" t="str">
            <v>Đường nội bộ ĐNB.01  x 90%</v>
          </cell>
          <cell r="I12" t="str">
            <v>m2</v>
          </cell>
          <cell r="J12">
            <v>306.67</v>
          </cell>
          <cell r="K12">
            <v>0</v>
          </cell>
          <cell r="L12">
            <v>588447</v>
          </cell>
          <cell r="M12">
            <v>588447</v>
          </cell>
        </row>
        <row r="13">
          <cell r="H13" t="str">
            <v>Hàng ba + la phong C3.25 x 80% x 90%</v>
          </cell>
          <cell r="I13" t="str">
            <v>m2</v>
          </cell>
          <cell r="J13">
            <v>9.1999999999999993</v>
          </cell>
          <cell r="K13">
            <v>0</v>
          </cell>
          <cell r="L13">
            <v>4447303</v>
          </cell>
          <cell r="M13">
            <v>4447303</v>
          </cell>
        </row>
        <row r="14">
          <cell r="H14" t="str">
            <v>Hàng ba C2.13 x 80%</v>
          </cell>
          <cell r="I14" t="str">
            <v>m2</v>
          </cell>
          <cell r="J14">
            <v>8.82</v>
          </cell>
          <cell r="K14">
            <v>0</v>
          </cell>
          <cell r="L14">
            <v>5363051</v>
          </cell>
          <cell r="M14">
            <v>5363051</v>
          </cell>
        </row>
        <row r="15">
          <cell r="H15" t="str">
            <v>Hàng ba C2.13 x 80% x 90%</v>
          </cell>
          <cell r="I15" t="str">
            <v>m2</v>
          </cell>
          <cell r="J15">
            <v>21.2</v>
          </cell>
          <cell r="K15">
            <v>0</v>
          </cell>
          <cell r="L15">
            <v>4826746</v>
          </cell>
          <cell r="M15">
            <v>4826746</v>
          </cell>
        </row>
        <row r="16">
          <cell r="H16">
            <v>0</v>
          </cell>
          <cell r="I16">
            <v>0</v>
          </cell>
          <cell r="J16">
            <v>0</v>
          </cell>
          <cell r="K16">
            <v>0</v>
          </cell>
          <cell r="L16">
            <v>0</v>
          </cell>
          <cell r="M16">
            <v>0</v>
          </cell>
        </row>
        <row r="17">
          <cell r="H17" t="str">
            <v>Hàng ba C2.13 x 90%</v>
          </cell>
          <cell r="I17" t="str">
            <v>m2</v>
          </cell>
          <cell r="J17">
            <v>6</v>
          </cell>
          <cell r="K17">
            <v>0</v>
          </cell>
          <cell r="L17">
            <v>6033433</v>
          </cell>
          <cell r="M17">
            <v>6033433</v>
          </cell>
        </row>
        <row r="18">
          <cell r="H18" t="str">
            <v>Hàng ba C3.01 x 80% x 90%</v>
          </cell>
          <cell r="I18" t="str">
            <v>m2</v>
          </cell>
          <cell r="J18">
            <v>5.55</v>
          </cell>
          <cell r="K18">
            <v>0</v>
          </cell>
          <cell r="L18">
            <v>4844543</v>
          </cell>
          <cell r="M18">
            <v>4844543</v>
          </cell>
        </row>
        <row r="19">
          <cell r="H19" t="str">
            <v>Hàng ba C3.21 x 80% x 90%</v>
          </cell>
          <cell r="I19" t="str">
            <v>m2</v>
          </cell>
          <cell r="J19">
            <v>13.2</v>
          </cell>
          <cell r="K19">
            <v>0</v>
          </cell>
          <cell r="L19">
            <v>4415665</v>
          </cell>
          <cell r="M19">
            <v>4415665</v>
          </cell>
        </row>
        <row r="20">
          <cell r="H20" t="str">
            <v>Hàng ba C3.25 x 80% x 90%</v>
          </cell>
          <cell r="I20" t="str">
            <v>m2</v>
          </cell>
          <cell r="J20">
            <v>199.75500000000002</v>
          </cell>
          <cell r="K20">
            <v>6.76</v>
          </cell>
          <cell r="L20">
            <v>4447303</v>
          </cell>
          <cell r="M20">
            <v>4447303</v>
          </cell>
        </row>
        <row r="21">
          <cell r="H21" t="str">
            <v>Hàng ba C3.25 x 90%</v>
          </cell>
          <cell r="I21" t="str">
            <v>m2</v>
          </cell>
          <cell r="J21">
            <v>19</v>
          </cell>
          <cell r="K21">
            <v>0</v>
          </cell>
          <cell r="L21">
            <v>5559129</v>
          </cell>
          <cell r="M21">
            <v>5559129</v>
          </cell>
        </row>
        <row r="22">
          <cell r="H22" t="str">
            <v>Hàng ba C3.25x 80%</v>
          </cell>
          <cell r="I22" t="str">
            <v>m2</v>
          </cell>
          <cell r="J22">
            <v>13.86</v>
          </cell>
          <cell r="K22">
            <v>0</v>
          </cell>
          <cell r="L22">
            <v>4941448</v>
          </cell>
          <cell r="M22">
            <v>4941448</v>
          </cell>
        </row>
        <row r="23">
          <cell r="H23" t="str">
            <v>Hàng ba C3.25x 80% x 90%</v>
          </cell>
          <cell r="I23" t="str">
            <v>m2</v>
          </cell>
          <cell r="J23">
            <v>16.14</v>
          </cell>
          <cell r="K23">
            <v>0</v>
          </cell>
          <cell r="L23">
            <v>4447303</v>
          </cell>
          <cell r="M23">
            <v>4447303</v>
          </cell>
        </row>
        <row r="24">
          <cell r="H24" t="str">
            <v>Hàng ba C3.27 x 80% x 90%</v>
          </cell>
          <cell r="I24" t="str">
            <v>m2</v>
          </cell>
          <cell r="J24">
            <v>9</v>
          </cell>
          <cell r="K24">
            <v>0</v>
          </cell>
          <cell r="L24">
            <v>4361143</v>
          </cell>
          <cell r="M24">
            <v>4361143</v>
          </cell>
        </row>
        <row r="25">
          <cell r="H25" t="str">
            <v>Hàng ba C4.05 x 80% x 90%</v>
          </cell>
          <cell r="I25" t="str">
            <v>m2</v>
          </cell>
          <cell r="J25">
            <v>257.05</v>
          </cell>
          <cell r="K25">
            <v>11.020000000000001</v>
          </cell>
          <cell r="L25">
            <v>3152933</v>
          </cell>
          <cell r="M25">
            <v>3152933</v>
          </cell>
        </row>
        <row r="26">
          <cell r="H26" t="str">
            <v>Hàng ba C4.05 x 90%</v>
          </cell>
          <cell r="I26" t="str">
            <v>m2</v>
          </cell>
          <cell r="J26">
            <v>9.9</v>
          </cell>
          <cell r="K26">
            <v>0</v>
          </cell>
          <cell r="L26">
            <v>3941166</v>
          </cell>
          <cell r="M26">
            <v>3941166</v>
          </cell>
        </row>
        <row r="27">
          <cell r="H27" t="str">
            <v>Hàng ba nhà C2.13 x 80%</v>
          </cell>
          <cell r="I27" t="str">
            <v>m2</v>
          </cell>
          <cell r="J27">
            <v>6.75</v>
          </cell>
          <cell r="K27">
            <v>0</v>
          </cell>
          <cell r="L27">
            <v>5363051</v>
          </cell>
          <cell r="M27">
            <v>5363051</v>
          </cell>
        </row>
        <row r="28">
          <cell r="H28" t="str">
            <v>Hàng ba nhà C2.13 x 80% x 90%</v>
          </cell>
          <cell r="I28" t="str">
            <v>m2</v>
          </cell>
          <cell r="J28">
            <v>8.44</v>
          </cell>
          <cell r="K28">
            <v>0</v>
          </cell>
          <cell r="L28">
            <v>4826746</v>
          </cell>
          <cell r="M28">
            <v>4826746</v>
          </cell>
        </row>
        <row r="29">
          <cell r="H29" t="str">
            <v>Hàng ba nhà C2.13 x 90%</v>
          </cell>
          <cell r="I29" t="str">
            <v>m2</v>
          </cell>
          <cell r="J29">
            <v>17.559999999999999</v>
          </cell>
          <cell r="K29">
            <v>1.89</v>
          </cell>
          <cell r="L29">
            <v>6033433</v>
          </cell>
          <cell r="M29">
            <v>6033433</v>
          </cell>
        </row>
        <row r="30">
          <cell r="H30" t="str">
            <v>Hàng ba nhà C3.25 x 80% x 90%</v>
          </cell>
          <cell r="I30" t="str">
            <v>m2</v>
          </cell>
          <cell r="J30">
            <v>29.34</v>
          </cell>
          <cell r="K30">
            <v>0</v>
          </cell>
          <cell r="L30">
            <v>4447303</v>
          </cell>
          <cell r="M30">
            <v>4447303</v>
          </cell>
        </row>
        <row r="31">
          <cell r="H31" t="str">
            <v>Hàng ba nhà C4.05 x 80% x 90%</v>
          </cell>
          <cell r="I31" t="str">
            <v>m2</v>
          </cell>
          <cell r="J31">
            <v>4.68</v>
          </cell>
          <cell r="K31">
            <v>0</v>
          </cell>
          <cell r="L31">
            <v>3152933</v>
          </cell>
          <cell r="M31">
            <v>3152933</v>
          </cell>
        </row>
        <row r="32">
          <cell r="H32" t="str">
            <v>Hàng ba nhà T.01 x 80% x 90%</v>
          </cell>
          <cell r="I32" t="str">
            <v>m2</v>
          </cell>
          <cell r="J32">
            <v>10.66</v>
          </cell>
          <cell r="K32">
            <v>0</v>
          </cell>
          <cell r="L32">
            <v>1489073</v>
          </cell>
          <cell r="M32">
            <v>1489073</v>
          </cell>
        </row>
        <row r="33">
          <cell r="H33" t="str">
            <v>Hàng ba nhà T.43 x 80% x 90%</v>
          </cell>
          <cell r="I33" t="str">
            <v>m2</v>
          </cell>
          <cell r="J33">
            <v>24.36</v>
          </cell>
          <cell r="K33">
            <v>0</v>
          </cell>
          <cell r="L33">
            <v>1225429</v>
          </cell>
          <cell r="M33">
            <v>1225429</v>
          </cell>
        </row>
        <row r="34">
          <cell r="H34" t="str">
            <v>Hàng ba NTC.02 x 90%</v>
          </cell>
          <cell r="I34" t="str">
            <v>m2</v>
          </cell>
          <cell r="J34">
            <v>10</v>
          </cell>
          <cell r="K34">
            <v>0</v>
          </cell>
          <cell r="L34">
            <v>854777</v>
          </cell>
          <cell r="M34">
            <v>854777</v>
          </cell>
        </row>
        <row r="35">
          <cell r="H35" t="str">
            <v>Hàng rào (B40 + khung sắt cột bê tông móng đá hộc) HR.09 x 90%</v>
          </cell>
          <cell r="I35" t="str">
            <v>m2</v>
          </cell>
          <cell r="J35">
            <v>117</v>
          </cell>
          <cell r="K35">
            <v>0</v>
          </cell>
          <cell r="L35">
            <v>894451</v>
          </cell>
          <cell r="M35">
            <v>894451</v>
          </cell>
        </row>
        <row r="36">
          <cell r="H36" t="str">
            <v>Hàng rào (B40, khung kẽm + tol V) HR.18 x 90%</v>
          </cell>
          <cell r="I36" t="str">
            <v>m2</v>
          </cell>
          <cell r="J36">
            <v>31.05</v>
          </cell>
          <cell r="K36">
            <v>0</v>
          </cell>
          <cell r="L36">
            <v>551282</v>
          </cell>
          <cell r="M36">
            <v>551282</v>
          </cell>
        </row>
        <row r="37">
          <cell r="H37" t="str">
            <v>Hàng rào (B40, móng đá, trụ bê tông, lưới B40) HR.08 x 90%</v>
          </cell>
          <cell r="I37" t="str">
            <v>m2</v>
          </cell>
          <cell r="J37">
            <v>12.15</v>
          </cell>
          <cell r="K37">
            <v>0</v>
          </cell>
          <cell r="L37">
            <v>921895</v>
          </cell>
          <cell r="M37">
            <v>921895</v>
          </cell>
        </row>
        <row r="38">
          <cell r="H38" t="str">
            <v>Hàng rào (chân tường 10 cao 0,4 khung sắt cao 1,2) HR.13 x 90%</v>
          </cell>
          <cell r="I38" t="str">
            <v>m2</v>
          </cell>
          <cell r="J38">
            <v>0</v>
          </cell>
          <cell r="K38">
            <v>24</v>
          </cell>
          <cell r="L38">
            <v>1238791</v>
          </cell>
          <cell r="M38">
            <v>1238791</v>
          </cell>
        </row>
        <row r="39">
          <cell r="H39" t="str">
            <v>Hàng rào (móng đá bê tông, xây gạch) HR.18 x 90%</v>
          </cell>
          <cell r="I39" t="str">
            <v>m2</v>
          </cell>
          <cell r="J39">
            <v>77.22</v>
          </cell>
          <cell r="K39">
            <v>0</v>
          </cell>
          <cell r="L39">
            <v>551282</v>
          </cell>
          <cell r="M39">
            <v>551282</v>
          </cell>
        </row>
        <row r="40">
          <cell r="H40" t="str">
            <v>Hàng rào (móng đá, tường 20 khung sắt) HR.04 x 90%</v>
          </cell>
          <cell r="I40" t="str">
            <v>m2</v>
          </cell>
          <cell r="J40">
            <v>41.58</v>
          </cell>
          <cell r="K40">
            <v>0</v>
          </cell>
          <cell r="L40">
            <v>1207553</v>
          </cell>
          <cell r="M40">
            <v>1207553</v>
          </cell>
        </row>
        <row r="41">
          <cell r="H41" t="str">
            <v>Hàng rào (song sắt,  tường 10 tô 2 mặt) HR.13 x 90%</v>
          </cell>
          <cell r="I41" t="str">
            <v>m2</v>
          </cell>
          <cell r="J41">
            <v>27.54</v>
          </cell>
          <cell r="K41">
            <v>0</v>
          </cell>
          <cell r="L41">
            <v>1238791</v>
          </cell>
          <cell r="M41">
            <v>1238791</v>
          </cell>
        </row>
        <row r="42">
          <cell r="H42" t="str">
            <v>Hàng rào (song sắt, tường 10 tô 2 mặt) HR.13 x 90%</v>
          </cell>
          <cell r="I42" t="str">
            <v>m2</v>
          </cell>
          <cell r="J42">
            <v>25.84</v>
          </cell>
          <cell r="K42">
            <v>0</v>
          </cell>
          <cell r="L42">
            <v>1238791</v>
          </cell>
          <cell r="M42">
            <v>1238791</v>
          </cell>
        </row>
        <row r="43">
          <cell r="H43" t="str">
            <v>Hàng rào (trụ bê tông, móng gạch, lưới B40) HR.11 x 90%</v>
          </cell>
          <cell r="I43" t="str">
            <v>m2</v>
          </cell>
          <cell r="J43">
            <v>147.62</v>
          </cell>
          <cell r="K43">
            <v>0</v>
          </cell>
          <cell r="L43">
            <v>781178</v>
          </cell>
          <cell r="M43">
            <v>781178</v>
          </cell>
        </row>
        <row r="44">
          <cell r="H44" t="str">
            <v>Hàng rào (tường 10 không tô trụ gạch móng đá) HR.18 x 90%</v>
          </cell>
          <cell r="I44" t="str">
            <v>m2</v>
          </cell>
          <cell r="J44">
            <v>32.85</v>
          </cell>
          <cell r="K44">
            <v>0</v>
          </cell>
          <cell r="L44">
            <v>551282</v>
          </cell>
          <cell r="M44">
            <v>551282</v>
          </cell>
        </row>
        <row r="45">
          <cell r="H45" t="str">
            <v>Hàng rào (tường 10 ko tô cao 1,2 x 21,27) HR.18 x 90%</v>
          </cell>
          <cell r="I45" t="str">
            <v>m2</v>
          </cell>
          <cell r="J45">
            <v>25.523999999999997</v>
          </cell>
          <cell r="K45">
            <v>0</v>
          </cell>
          <cell r="L45">
            <v>551282</v>
          </cell>
          <cell r="M45">
            <v>551282</v>
          </cell>
        </row>
        <row r="46">
          <cell r="H46" t="str">
            <v>Hàng rào (tường xây 10 tô 2 mặt) HR.17 x 90%</v>
          </cell>
          <cell r="I46" t="str">
            <v>m2</v>
          </cell>
          <cell r="J46">
            <v>57</v>
          </cell>
          <cell r="K46">
            <v>0</v>
          </cell>
          <cell r="L46">
            <v>802027</v>
          </cell>
          <cell r="M46">
            <v>802027</v>
          </cell>
        </row>
        <row r="47">
          <cell r="H47" t="str">
            <v>Hàng rào (xây trụ, B40, tường 10 tô 1 mặt) HR.09 x 90%</v>
          </cell>
          <cell r="I47" t="str">
            <v>m2</v>
          </cell>
          <cell r="J47">
            <v>48.59</v>
          </cell>
          <cell r="K47">
            <v>0</v>
          </cell>
          <cell r="L47">
            <v>894451</v>
          </cell>
          <cell r="M47">
            <v>894451</v>
          </cell>
        </row>
        <row r="48">
          <cell r="H48" t="str">
            <v>Hàng rào (xây trụ, B40, tường 10 tô 2 mặt) HR.09 x 90%</v>
          </cell>
          <cell r="I48" t="str">
            <v>m2</v>
          </cell>
          <cell r="J48">
            <v>51.77</v>
          </cell>
          <cell r="K48">
            <v>0</v>
          </cell>
          <cell r="L48">
            <v>894451</v>
          </cell>
          <cell r="M48">
            <v>894451</v>
          </cell>
        </row>
        <row r="49">
          <cell r="H49" t="str">
            <v>Hàng rào B40 HR.09 x 90%</v>
          </cell>
          <cell r="I49" t="str">
            <v>m2</v>
          </cell>
          <cell r="J49">
            <v>67.36</v>
          </cell>
          <cell r="K49">
            <v>0</v>
          </cell>
          <cell r="L49">
            <v>894451</v>
          </cell>
          <cell r="M49">
            <v>894451</v>
          </cell>
        </row>
        <row r="50">
          <cell r="H50" t="str">
            <v>Hàng rào B40 trụ gạch (chân tường 10 tô 2 mặt, trụ gạch) HR.09 x 90%</v>
          </cell>
          <cell r="I50" t="str">
            <v>m2</v>
          </cell>
          <cell r="J50">
            <v>19.18</v>
          </cell>
          <cell r="K50">
            <v>0</v>
          </cell>
          <cell r="L50">
            <v>894451</v>
          </cell>
          <cell r="M50">
            <v>894451</v>
          </cell>
        </row>
        <row r="51">
          <cell r="H51" t="str">
            <v>Hàng rào B40 xây trụ tường xây 10cm tô 2 mặt HR.09 x 90%</v>
          </cell>
          <cell r="I51" t="str">
            <v>m2</v>
          </cell>
          <cell r="J51">
            <v>11</v>
          </cell>
          <cell r="K51">
            <v>0</v>
          </cell>
          <cell r="L51">
            <v>894451</v>
          </cell>
          <cell r="M51">
            <v>894451</v>
          </cell>
        </row>
        <row r="52">
          <cell r="H52" t="str">
            <v>Hàng rào B40, trụ bê tông, móng gạch (1,8h) HR.08 x 90%</v>
          </cell>
          <cell r="I52" t="str">
            <v>m2</v>
          </cell>
          <cell r="J52">
            <v>57.42</v>
          </cell>
          <cell r="K52">
            <v>0</v>
          </cell>
          <cell r="L52">
            <v>921895</v>
          </cell>
          <cell r="M52">
            <v>921895</v>
          </cell>
        </row>
        <row r="53">
          <cell r="H53" t="str">
            <v>Hàng rào B40, trụ bê tông, móng gạch, tường xây 10, không trát (h:1,7m) HR.08 x 90%</v>
          </cell>
          <cell r="I53" t="str">
            <v>m2</v>
          </cell>
          <cell r="J53">
            <v>49.81</v>
          </cell>
          <cell r="K53">
            <v>0</v>
          </cell>
          <cell r="L53">
            <v>921895</v>
          </cell>
          <cell r="M53">
            <v>921895</v>
          </cell>
        </row>
        <row r="54">
          <cell r="H54" t="str">
            <v>Hàng rào B40, trụ bê tông, tường gạch block HR.08 x 90%</v>
          </cell>
          <cell r="I54" t="str">
            <v>m2</v>
          </cell>
          <cell r="J54">
            <v>20.46</v>
          </cell>
          <cell r="K54">
            <v>0</v>
          </cell>
          <cell r="L54">
            <v>921895</v>
          </cell>
          <cell r="M54">
            <v>921895</v>
          </cell>
        </row>
        <row r="55">
          <cell r="H55" t="str">
            <v>Hàng rào B40, xâu trụ, tường không tô HR.11 x 90%</v>
          </cell>
          <cell r="I55" t="str">
            <v>m2</v>
          </cell>
          <cell r="J55">
            <v>18.600000000000001</v>
          </cell>
          <cell r="K55">
            <v>0</v>
          </cell>
          <cell r="L55">
            <v>781178</v>
          </cell>
          <cell r="M55">
            <v>781178</v>
          </cell>
        </row>
        <row r="56">
          <cell r="H56" t="str">
            <v>Hàng rào HR.18 x 90%</v>
          </cell>
          <cell r="I56" t="str">
            <v>m2</v>
          </cell>
          <cell r="J56">
            <v>20.8</v>
          </cell>
          <cell r="K56">
            <v>0</v>
          </cell>
          <cell r="L56">
            <v>551282</v>
          </cell>
          <cell r="M56">
            <v>551282</v>
          </cell>
        </row>
        <row r="57">
          <cell r="H57" t="str">
            <v>Hàng rào khung lưới B40, tường gạch dày 10, trát vữa 2 mặt HR.09 x 90%</v>
          </cell>
          <cell r="I57" t="str">
            <v>m2</v>
          </cell>
          <cell r="J57">
            <v>23.680000000000003</v>
          </cell>
          <cell r="K57">
            <v>0</v>
          </cell>
          <cell r="L57">
            <v>894451</v>
          </cell>
          <cell r="M57">
            <v>894451</v>
          </cell>
        </row>
        <row r="58">
          <cell r="H58" t="str">
            <v>Hàng rào khung lưới B40, tường gạch dày 10cm, trát vữa 2 mặt HR.09 x 90%</v>
          </cell>
          <cell r="I58" t="str">
            <v>m2</v>
          </cell>
          <cell r="J58">
            <v>8</v>
          </cell>
          <cell r="K58">
            <v>0</v>
          </cell>
          <cell r="L58">
            <v>894451</v>
          </cell>
          <cell r="M58">
            <v>894451</v>
          </cell>
        </row>
        <row r="59">
          <cell r="H59" t="str">
            <v>Hàng rào khung sắt tường 10 không tô HR.11 x 90%</v>
          </cell>
          <cell r="I59" t="str">
            <v>m2</v>
          </cell>
          <cell r="J59">
            <v>26.46</v>
          </cell>
          <cell r="K59">
            <v>0</v>
          </cell>
          <cell r="L59">
            <v>781178</v>
          </cell>
          <cell r="M59">
            <v>781178</v>
          </cell>
        </row>
        <row r="60">
          <cell r="H60" t="str">
            <v>Hàng rào khung sắt, trụ gạch, móng gạch HR.03 x 90%</v>
          </cell>
          <cell r="I60" t="str">
            <v>m2</v>
          </cell>
          <cell r="J60">
            <v>28.05</v>
          </cell>
          <cell r="K60">
            <v>0</v>
          </cell>
          <cell r="L60">
            <v>1185385</v>
          </cell>
          <cell r="M60">
            <v>1185385</v>
          </cell>
        </row>
        <row r="61">
          <cell r="H61" t="str">
            <v>Hàng rào khung sắt, trụ xây gạch HR.13 x 90%</v>
          </cell>
          <cell r="I61" t="str">
            <v>m2</v>
          </cell>
          <cell r="J61">
            <v>43.69</v>
          </cell>
          <cell r="K61">
            <v>0</v>
          </cell>
          <cell r="L61">
            <v>1238791</v>
          </cell>
          <cell r="M61">
            <v>1238791</v>
          </cell>
        </row>
        <row r="62">
          <cell r="H62" t="str">
            <v>Hàng rào lưới B40, móng xây gạch HR.09 x 90%</v>
          </cell>
          <cell r="I62" t="str">
            <v>m2</v>
          </cell>
          <cell r="J62">
            <v>15.12</v>
          </cell>
          <cell r="K62">
            <v>0</v>
          </cell>
          <cell r="L62">
            <v>894451</v>
          </cell>
          <cell r="M62">
            <v>894451</v>
          </cell>
        </row>
        <row r="63">
          <cell r="H63" t="str">
            <v>Hàng rào lưới B40, trụ bê tông, xây gạch block (27,3 x 1,8) HR.08 x 90%</v>
          </cell>
          <cell r="I63" t="str">
            <v>m2</v>
          </cell>
          <cell r="J63">
            <v>49.14</v>
          </cell>
          <cell r="K63">
            <v>0</v>
          </cell>
          <cell r="L63">
            <v>921895</v>
          </cell>
          <cell r="M63">
            <v>921895</v>
          </cell>
        </row>
        <row r="64">
          <cell r="H64" t="str">
            <v>Hàng rào lưới B40, trụ gạch, móng gạch HR.09 x 90%</v>
          </cell>
          <cell r="I64" t="str">
            <v>m2</v>
          </cell>
          <cell r="J64">
            <v>27.84</v>
          </cell>
          <cell r="K64">
            <v>0</v>
          </cell>
          <cell r="L64">
            <v>894451</v>
          </cell>
          <cell r="M64">
            <v>894451</v>
          </cell>
        </row>
        <row r="65">
          <cell r="H65" t="str">
            <v>Hàng rào sắt (trụ bê tông) HR.09 x 90%</v>
          </cell>
          <cell r="I65" t="str">
            <v>m2</v>
          </cell>
          <cell r="J65">
            <v>8.74</v>
          </cell>
          <cell r="K65">
            <v>0</v>
          </cell>
          <cell r="L65">
            <v>894451</v>
          </cell>
          <cell r="M65">
            <v>894451</v>
          </cell>
        </row>
        <row r="66">
          <cell r="H66" t="str">
            <v>Hàng rào sắt hộp tường 10 tô 2 mặt HR.13 x 90%</v>
          </cell>
          <cell r="I66" t="str">
            <v>m2</v>
          </cell>
          <cell r="J66">
            <v>13.6</v>
          </cell>
          <cell r="K66">
            <v>0</v>
          </cell>
          <cell r="L66">
            <v>1238791</v>
          </cell>
          <cell r="M66">
            <v>1238791</v>
          </cell>
        </row>
        <row r="67">
          <cell r="H67" t="str">
            <v>Hàng rào sắt HR.09 x 90%</v>
          </cell>
          <cell r="I67" t="str">
            <v>m2</v>
          </cell>
          <cell r="J67">
            <v>2.56</v>
          </cell>
          <cell r="K67">
            <v>0</v>
          </cell>
          <cell r="L67">
            <v>894451</v>
          </cell>
          <cell r="M67">
            <v>894451</v>
          </cell>
        </row>
        <row r="68">
          <cell r="H68" t="str">
            <v>Hàng rào sắt HR.13 x 90%</v>
          </cell>
          <cell r="I68" t="str">
            <v>m2</v>
          </cell>
          <cell r="J68">
            <v>18.88</v>
          </cell>
          <cell r="K68">
            <v>0</v>
          </cell>
          <cell r="L68">
            <v>1238791</v>
          </cell>
          <cell r="M68">
            <v>1238791</v>
          </cell>
        </row>
        <row r="69">
          <cell r="H69" t="str">
            <v>Hàng rào sắt HR.14 x 90%</v>
          </cell>
          <cell r="I69" t="str">
            <v>m2</v>
          </cell>
          <cell r="J69">
            <v>18.940000000000001</v>
          </cell>
          <cell r="K69">
            <v>0</v>
          </cell>
          <cell r="L69">
            <v>988047</v>
          </cell>
          <cell r="M69">
            <v>988047</v>
          </cell>
        </row>
        <row r="70">
          <cell r="H70" t="str">
            <v>Hàng rào sắt HR.18 x 90%</v>
          </cell>
          <cell r="I70" t="str">
            <v>m2</v>
          </cell>
          <cell r="J70">
            <v>29.57</v>
          </cell>
          <cell r="K70">
            <v>0</v>
          </cell>
          <cell r="L70">
            <v>551282</v>
          </cell>
          <cell r="M70">
            <v>551282</v>
          </cell>
        </row>
        <row r="71">
          <cell r="H71" t="str">
            <v>Hàng rào sắt trụ bê tông, chân tường 20 ốp gạch men HR.15 x 90%</v>
          </cell>
          <cell r="I71" t="str">
            <v>m2</v>
          </cell>
          <cell r="J71">
            <v>29.92</v>
          </cell>
          <cell r="K71">
            <v>0</v>
          </cell>
          <cell r="L71">
            <v>1283399</v>
          </cell>
          <cell r="M71">
            <v>1283399</v>
          </cell>
        </row>
        <row r="72">
          <cell r="H72" t="str">
            <v>Hàng rào sắt trụ xây gạch HR.13 x 90%</v>
          </cell>
          <cell r="I72" t="str">
            <v>m2</v>
          </cell>
          <cell r="J72">
            <v>24.8</v>
          </cell>
          <cell r="K72">
            <v>0</v>
          </cell>
          <cell r="L72">
            <v>1238791</v>
          </cell>
          <cell r="M72">
            <v>1238791</v>
          </cell>
        </row>
        <row r="73">
          <cell r="H73" t="str">
            <v>Hàng rào sắt, trụ xây gạch HR.13 x 90%</v>
          </cell>
          <cell r="I73" t="str">
            <v>m2</v>
          </cell>
          <cell r="J73">
            <v>7.86</v>
          </cell>
          <cell r="K73">
            <v>0</v>
          </cell>
          <cell r="L73">
            <v>1238791</v>
          </cell>
          <cell r="M73">
            <v>1238791</v>
          </cell>
        </row>
        <row r="74">
          <cell r="H74" t="str">
            <v>Hàng rào sắt, tường 10 (0,3m) HR.13 x 90%</v>
          </cell>
          <cell r="I74" t="str">
            <v>m2</v>
          </cell>
          <cell r="J74">
            <v>21.42</v>
          </cell>
          <cell r="K74">
            <v>0</v>
          </cell>
          <cell r="L74">
            <v>1238791</v>
          </cell>
          <cell r="M74">
            <v>1238791</v>
          </cell>
        </row>
        <row r="75">
          <cell r="H75" t="str">
            <v>Hàng rào song sắt tường gạch dày 10cm, không trát vữa 2 mặt HR.14 x 90%</v>
          </cell>
          <cell r="I75" t="str">
            <v>m2</v>
          </cell>
          <cell r="J75">
            <v>17.399999999999999</v>
          </cell>
          <cell r="K75">
            <v>0</v>
          </cell>
          <cell r="L75">
            <v>988047</v>
          </cell>
          <cell r="M75">
            <v>988047</v>
          </cell>
        </row>
        <row r="76">
          <cell r="H76" t="str">
            <v>Hàng rào song sắt, trụ bê tông, tường 10 tô 2 mặt HR.03 x 90%</v>
          </cell>
          <cell r="I76" t="str">
            <v>m2</v>
          </cell>
          <cell r="J76">
            <v>277.06</v>
          </cell>
          <cell r="K76">
            <v>0</v>
          </cell>
          <cell r="L76">
            <v>1185385</v>
          </cell>
          <cell r="M76">
            <v>1185385</v>
          </cell>
        </row>
        <row r="77">
          <cell r="H77" t="str">
            <v>Hàng rào song sắt, tường 10 không tô HR.14 x 90%</v>
          </cell>
          <cell r="I77" t="str">
            <v>m2</v>
          </cell>
          <cell r="J77">
            <v>44.6</v>
          </cell>
          <cell r="K77">
            <v>0</v>
          </cell>
          <cell r="L77">
            <v>988047</v>
          </cell>
          <cell r="M77">
            <v>988047</v>
          </cell>
        </row>
        <row r="78">
          <cell r="H78" t="str">
            <v>Hàng rào song sắt, tường 10 tô 2 mặt HR.13 x 90%</v>
          </cell>
          <cell r="I78" t="str">
            <v>m2</v>
          </cell>
          <cell r="J78">
            <v>699.18999999999994</v>
          </cell>
          <cell r="K78">
            <v>9.6199999999999992</v>
          </cell>
          <cell r="L78">
            <v>1238791</v>
          </cell>
          <cell r="M78">
            <v>1238791</v>
          </cell>
        </row>
        <row r="79">
          <cell r="H79" t="str">
            <v>Hàng rào song sắt, tường 20 tô 2 mặt HR.13 x 90%</v>
          </cell>
          <cell r="I79" t="str">
            <v>m2</v>
          </cell>
          <cell r="J79">
            <v>2.04</v>
          </cell>
          <cell r="K79">
            <v>0</v>
          </cell>
          <cell r="L79">
            <v>1238791</v>
          </cell>
          <cell r="M79">
            <v>1238791</v>
          </cell>
        </row>
        <row r="80">
          <cell r="H80" t="str">
            <v>Hàng rào song sắt, tường 20 tô 2 mặt HR.15 x 90%</v>
          </cell>
          <cell r="I80" t="str">
            <v>m2</v>
          </cell>
          <cell r="J80">
            <v>37.549999999999997</v>
          </cell>
          <cell r="K80">
            <v>0</v>
          </cell>
          <cell r="L80">
            <v>1283399</v>
          </cell>
          <cell r="M80">
            <v>1283399</v>
          </cell>
        </row>
        <row r="81">
          <cell r="H81" t="str">
            <v>Hàng rào song sắt, tường gạch 10cm, trát vữa 2 mặt HR.13 x 90%</v>
          </cell>
          <cell r="I81" t="str">
            <v>m2</v>
          </cell>
          <cell r="J81">
            <v>76.5</v>
          </cell>
          <cell r="K81">
            <v>0</v>
          </cell>
          <cell r="L81">
            <v>1238791</v>
          </cell>
          <cell r="M81">
            <v>1238791</v>
          </cell>
        </row>
        <row r="82">
          <cell r="H82" t="str">
            <v>Hàng rào song sắt, tường gạch dày 10cm HR.13 x 90%</v>
          </cell>
          <cell r="I82" t="str">
            <v>m2</v>
          </cell>
          <cell r="J82">
            <v>20.16</v>
          </cell>
          <cell r="K82">
            <v>0</v>
          </cell>
          <cell r="L82">
            <v>1238791</v>
          </cell>
          <cell r="M82">
            <v>1238791</v>
          </cell>
        </row>
        <row r="83">
          <cell r="H83" t="str">
            <v>Hàng rào song sắt, tường gạch dày 10cm, có trát vữa xi măng HR.13 x 90%</v>
          </cell>
          <cell r="I83" t="str">
            <v>m2</v>
          </cell>
          <cell r="J83">
            <v>21.06</v>
          </cell>
          <cell r="K83">
            <v>0</v>
          </cell>
          <cell r="L83">
            <v>1238791</v>
          </cell>
          <cell r="M83">
            <v>1238791</v>
          </cell>
        </row>
        <row r="84">
          <cell r="H84" t="str">
            <v>Hàng rào song sắt, tường gạch dày 10cm, không trát vữa 2 mặt HR.14 x 90%</v>
          </cell>
          <cell r="I84" t="str">
            <v>m2</v>
          </cell>
          <cell r="J84">
            <v>92.58</v>
          </cell>
          <cell r="K84">
            <v>0</v>
          </cell>
          <cell r="L84">
            <v>988047</v>
          </cell>
          <cell r="M84">
            <v>988047</v>
          </cell>
        </row>
        <row r="85">
          <cell r="H85" t="str">
            <v>Hàng rào song sắt, tường gạch dày 10cm, trát vữa 2 mặt HR.13 x 90%</v>
          </cell>
          <cell r="I85" t="str">
            <v>m2</v>
          </cell>
          <cell r="J85">
            <v>467.02</v>
          </cell>
          <cell r="K85">
            <v>0</v>
          </cell>
          <cell r="L85">
            <v>1238791</v>
          </cell>
          <cell r="M85">
            <v>1238791</v>
          </cell>
        </row>
        <row r="86">
          <cell r="H86" t="str">
            <v>Hàng rào song sắt, tường gạch dày 10cm, trát vữa xi măng 2 mặt HR.13 x 90%</v>
          </cell>
          <cell r="I86" t="str">
            <v>m2</v>
          </cell>
          <cell r="J86">
            <v>41.309999999999995</v>
          </cell>
          <cell r="K86">
            <v>0</v>
          </cell>
          <cell r="L86">
            <v>1238791</v>
          </cell>
          <cell r="M86">
            <v>1238791</v>
          </cell>
        </row>
        <row r="87">
          <cell r="H87" t="str">
            <v>Hàng rào song sắt, tường gạch dày 10cm, trát vữa xi măng 2 mặt) HR.13 x 90%</v>
          </cell>
          <cell r="I87" t="str">
            <v>m2</v>
          </cell>
          <cell r="J87">
            <v>23</v>
          </cell>
          <cell r="K87">
            <v>0</v>
          </cell>
          <cell r="L87">
            <v>1238791</v>
          </cell>
          <cell r="M87">
            <v>1238791</v>
          </cell>
        </row>
        <row r="88">
          <cell r="H88" t="str">
            <v>Hàng rào song sắt, tường gạch dày 10cm, trát vữa xi măng 2 mặt, trụ bê tông HR.13 x 90%</v>
          </cell>
          <cell r="I88" t="str">
            <v>m2</v>
          </cell>
          <cell r="J88">
            <v>30.4</v>
          </cell>
          <cell r="K88">
            <v>0</v>
          </cell>
          <cell r="L88">
            <v>1238791</v>
          </cell>
          <cell r="M88">
            <v>1238791</v>
          </cell>
        </row>
        <row r="89">
          <cell r="H89" t="str">
            <v>Hàng rào song sắt, tường xây gạch dày 10cm, trát vữa 2 mặt HR.13 x 90%</v>
          </cell>
          <cell r="I89" t="str">
            <v>m2</v>
          </cell>
          <cell r="J89">
            <v>4.95</v>
          </cell>
          <cell r="K89">
            <v>0</v>
          </cell>
          <cell r="L89">
            <v>1238791</v>
          </cell>
          <cell r="M89">
            <v>1238791</v>
          </cell>
        </row>
        <row r="90">
          <cell r="H90" t="str">
            <v>Hàng rào song sắt,tường 10 tô 2 mặt HR.13 x 90%</v>
          </cell>
          <cell r="I90" t="str">
            <v>m2</v>
          </cell>
          <cell r="J90">
            <v>15.620000000000001</v>
          </cell>
          <cell r="K90">
            <v>0</v>
          </cell>
          <cell r="L90">
            <v>1238791</v>
          </cell>
          <cell r="M90">
            <v>1238791</v>
          </cell>
        </row>
        <row r="91">
          <cell r="H91" t="str">
            <v>Hàng rào trụ bê tông cốt thép, tường xây 10 không tô HR.08 x 90%</v>
          </cell>
          <cell r="I91" t="str">
            <v>m2</v>
          </cell>
          <cell r="J91">
            <v>83</v>
          </cell>
          <cell r="K91">
            <v>0</v>
          </cell>
          <cell r="L91">
            <v>921895</v>
          </cell>
          <cell r="M91">
            <v>921895</v>
          </cell>
        </row>
        <row r="92">
          <cell r="H92" t="str">
            <v>Hàng rào trụ bê tông, B40, móng gạch HR.08 x 90%</v>
          </cell>
          <cell r="I92" t="str">
            <v>m2</v>
          </cell>
          <cell r="J92">
            <v>43.9</v>
          </cell>
          <cell r="K92">
            <v>0</v>
          </cell>
          <cell r="L92">
            <v>921895</v>
          </cell>
          <cell r="M92">
            <v>921895</v>
          </cell>
        </row>
        <row r="93">
          <cell r="H93" t="str">
            <v>Hàng rào trụ bê tông, B40, tường gạch block HR.08 x 90%</v>
          </cell>
          <cell r="I93" t="str">
            <v>m2</v>
          </cell>
          <cell r="J93">
            <v>145.67000000000002</v>
          </cell>
          <cell r="K93">
            <v>0</v>
          </cell>
          <cell r="L93">
            <v>921895</v>
          </cell>
          <cell r="M93">
            <v>921895</v>
          </cell>
        </row>
        <row r="94">
          <cell r="H94" t="str">
            <v>Hàng rào trụ bê tông, B40, tường xây gạch block HR.08 x 90%</v>
          </cell>
          <cell r="I94" t="str">
            <v>m2</v>
          </cell>
          <cell r="J94">
            <v>69.73</v>
          </cell>
          <cell r="K94">
            <v>15.98</v>
          </cell>
          <cell r="L94">
            <v>921895</v>
          </cell>
          <cell r="M94">
            <v>921895</v>
          </cell>
        </row>
        <row r="95">
          <cell r="H95" t="str">
            <v>Hàng rào trụ bê tông, B40, tường xây gạch block HR.09 x 90%</v>
          </cell>
          <cell r="I95" t="str">
            <v>m2</v>
          </cell>
          <cell r="J95">
            <v>44.82</v>
          </cell>
          <cell r="K95">
            <v>0</v>
          </cell>
          <cell r="L95">
            <v>894451</v>
          </cell>
          <cell r="M95">
            <v>894451</v>
          </cell>
        </row>
        <row r="96">
          <cell r="H96" t="str">
            <v>Hàng rào trụ xây, B40, tường 10 tô 2 mặt HR.09 x 90%</v>
          </cell>
          <cell r="I96" t="str">
            <v>m2</v>
          </cell>
          <cell r="J96">
            <v>7.87</v>
          </cell>
          <cell r="K96">
            <v>0</v>
          </cell>
          <cell r="L96">
            <v>894451</v>
          </cell>
          <cell r="M96">
            <v>894451</v>
          </cell>
        </row>
        <row r="97">
          <cell r="H97" t="str">
            <v>Hàng rào tường 10 không tô cao 1,2 x 12,59 HR.18 x 90%</v>
          </cell>
          <cell r="I97" t="str">
            <v>m2</v>
          </cell>
          <cell r="J97">
            <v>15.107999999999999</v>
          </cell>
          <cell r="K97">
            <v>0</v>
          </cell>
          <cell r="L97">
            <v>551282</v>
          </cell>
          <cell r="M97">
            <v>551282</v>
          </cell>
        </row>
        <row r="98">
          <cell r="H98" t="str">
            <v>Hàng rào tường 10 không tô cao 1,2m x 21,11 HR.18 x 90%</v>
          </cell>
          <cell r="I98" t="str">
            <v>m2</v>
          </cell>
          <cell r="J98">
            <v>25.331999999999997</v>
          </cell>
          <cell r="K98">
            <v>0</v>
          </cell>
          <cell r="L98">
            <v>551282</v>
          </cell>
          <cell r="M98">
            <v>551282</v>
          </cell>
        </row>
        <row r="99">
          <cell r="H99" t="str">
            <v>Hàng rào tường 10 không tô HR.18 x 90%</v>
          </cell>
          <cell r="I99" t="str">
            <v>m2</v>
          </cell>
          <cell r="J99">
            <v>41.14</v>
          </cell>
          <cell r="K99">
            <v>0</v>
          </cell>
          <cell r="L99">
            <v>551282</v>
          </cell>
          <cell r="M99">
            <v>551282</v>
          </cell>
        </row>
        <row r="100">
          <cell r="H100" t="str">
            <v>Hàng rào tường 10 không tô trụ bê tông HR.18 x 90%</v>
          </cell>
          <cell r="I100" t="str">
            <v>m2</v>
          </cell>
          <cell r="J100">
            <v>15</v>
          </cell>
          <cell r="K100">
            <v>0</v>
          </cell>
          <cell r="L100">
            <v>551282</v>
          </cell>
          <cell r="M100">
            <v>551282</v>
          </cell>
        </row>
        <row r="101">
          <cell r="H101" t="str">
            <v>Hàng rào tường 10 tô 2 mặt HR.17 x 90%</v>
          </cell>
          <cell r="I101" t="str">
            <v>m2</v>
          </cell>
          <cell r="J101">
            <v>147.71</v>
          </cell>
          <cell r="K101">
            <v>0</v>
          </cell>
          <cell r="L101">
            <v>802027</v>
          </cell>
          <cell r="M101">
            <v>802027</v>
          </cell>
        </row>
        <row r="102">
          <cell r="H102" t="str">
            <v>Hàng rào tường 20 tô 2 mặt (trụ gạch, phía trên kẽm gai) HR.10 x 90%</v>
          </cell>
          <cell r="I102" t="str">
            <v>m2</v>
          </cell>
          <cell r="J102">
            <v>35.19</v>
          </cell>
          <cell r="K102">
            <v>0</v>
          </cell>
          <cell r="L102">
            <v>1096707</v>
          </cell>
          <cell r="M102">
            <v>1096707</v>
          </cell>
        </row>
        <row r="103">
          <cell r="H103" t="str">
            <v>Hàng rào tường gạch 10 cm có trát vữa 2 mặt HR.17 x 90%</v>
          </cell>
          <cell r="I103" t="str">
            <v>m2</v>
          </cell>
          <cell r="J103">
            <v>8.64</v>
          </cell>
          <cell r="K103">
            <v>0</v>
          </cell>
          <cell r="L103">
            <v>802027</v>
          </cell>
          <cell r="M103">
            <v>802027</v>
          </cell>
        </row>
        <row r="104">
          <cell r="H104" t="str">
            <v>Hàng rào tường gạch 10cm có trát vữa xi măng, trụ bê tông HR.17 x 90%</v>
          </cell>
          <cell r="I104" t="str">
            <v>m2</v>
          </cell>
          <cell r="J104">
            <v>65.88</v>
          </cell>
          <cell r="K104">
            <v>0</v>
          </cell>
          <cell r="L104">
            <v>802027</v>
          </cell>
          <cell r="M104">
            <v>802027</v>
          </cell>
        </row>
        <row r="105">
          <cell r="H105" t="str">
            <v>Hàng rào tường gạch dày 10cm có trát vữa 2 mặt HR.17 x 90%</v>
          </cell>
          <cell r="I105" t="str">
            <v>m2</v>
          </cell>
          <cell r="J105">
            <v>13.120000000000001</v>
          </cell>
          <cell r="K105">
            <v>0</v>
          </cell>
          <cell r="L105">
            <v>802027</v>
          </cell>
          <cell r="M105">
            <v>802027</v>
          </cell>
        </row>
        <row r="106">
          <cell r="H106" t="str">
            <v>Hàng rào tường gạch dày 10cm, có trát vữa 2 mặt HR.17 x 90%</v>
          </cell>
          <cell r="I106" t="str">
            <v>m2</v>
          </cell>
          <cell r="J106">
            <v>14.62</v>
          </cell>
          <cell r="K106">
            <v>0</v>
          </cell>
          <cell r="L106">
            <v>802027</v>
          </cell>
          <cell r="M106">
            <v>802027</v>
          </cell>
        </row>
        <row r="107">
          <cell r="H107" t="str">
            <v>Hàng rào tường gạch dày 10cm, không trát HR.18 x 90%</v>
          </cell>
          <cell r="I107" t="str">
            <v>m2</v>
          </cell>
          <cell r="J107">
            <v>175.25</v>
          </cell>
          <cell r="K107">
            <v>0</v>
          </cell>
          <cell r="L107">
            <v>551282</v>
          </cell>
          <cell r="M107">
            <v>551282</v>
          </cell>
        </row>
        <row r="108">
          <cell r="H108" t="str">
            <v>Hàng rào tường gạch dày 10cm, trát vữa 2 mặt HR.17 x 90%</v>
          </cell>
          <cell r="I108" t="str">
            <v>m2</v>
          </cell>
          <cell r="J108">
            <v>24</v>
          </cell>
          <cell r="K108">
            <v>0</v>
          </cell>
          <cell r="L108">
            <v>802027</v>
          </cell>
          <cell r="M108">
            <v>802027</v>
          </cell>
        </row>
        <row r="109">
          <cell r="H109" t="str">
            <v>Hàng rào tường xây (trụ bê tông) HR.17 x 90%</v>
          </cell>
          <cell r="I109" t="str">
            <v>m2</v>
          </cell>
          <cell r="J109">
            <v>39.799999999999997</v>
          </cell>
          <cell r="K109">
            <v>0</v>
          </cell>
          <cell r="L109">
            <v>802027</v>
          </cell>
          <cell r="M109">
            <v>802027</v>
          </cell>
        </row>
        <row r="110">
          <cell r="H110" t="str">
            <v>Hàng rào tường xây 10 không tô HR.18 x 90%</v>
          </cell>
          <cell r="I110" t="str">
            <v>m2</v>
          </cell>
          <cell r="J110">
            <v>24.5</v>
          </cell>
          <cell r="K110">
            <v>0</v>
          </cell>
          <cell r="L110">
            <v>551282</v>
          </cell>
          <cell r="M110">
            <v>551282</v>
          </cell>
        </row>
        <row r="111">
          <cell r="H111" t="str">
            <v>Hàng rào xây gạch trụ bê tông HR.17 x 90%</v>
          </cell>
          <cell r="I111" t="str">
            <v>m2</v>
          </cell>
          <cell r="J111">
            <v>31.04</v>
          </cell>
          <cell r="K111">
            <v>0</v>
          </cell>
          <cell r="L111">
            <v>802027</v>
          </cell>
          <cell r="M111">
            <v>802027</v>
          </cell>
        </row>
        <row r="112">
          <cell r="H112" t="str">
            <v>Hàng rào xây gạch trụ gạch HR.17 x 90%</v>
          </cell>
          <cell r="I112" t="str">
            <v>m2</v>
          </cell>
          <cell r="J112">
            <v>89.54</v>
          </cell>
          <cell r="K112">
            <v>0</v>
          </cell>
          <cell r="L112">
            <v>802027</v>
          </cell>
          <cell r="M112">
            <v>802027</v>
          </cell>
        </row>
        <row r="113">
          <cell r="H113" t="str">
            <v>Hàng rào xây trụ bê tông cốt thép, tường xây 10cm bằng gạch, có trát vữa xi măng HR.17 x 90%</v>
          </cell>
          <cell r="I113" t="str">
            <v>m2</v>
          </cell>
          <cell r="J113">
            <v>36</v>
          </cell>
          <cell r="K113">
            <v>0</v>
          </cell>
          <cell r="L113">
            <v>802027</v>
          </cell>
          <cell r="M113">
            <v>802027</v>
          </cell>
        </row>
        <row r="114">
          <cell r="H114" t="str">
            <v>Hàng rào xây trụ tường xây 10cm bằng gạch, lưới B40, có trát vữa xi măng HR.09 x 90%</v>
          </cell>
          <cell r="I114" t="str">
            <v>m2</v>
          </cell>
          <cell r="J114">
            <v>19.2</v>
          </cell>
          <cell r="K114">
            <v>0</v>
          </cell>
          <cell r="L114">
            <v>894451</v>
          </cell>
          <cell r="M114">
            <v>894451</v>
          </cell>
        </row>
        <row r="115">
          <cell r="H115" t="str">
            <v>Hàng rào xây trụ, B40, trát xi măng, tường 10 tô 2 mặt HR.09 x 90%</v>
          </cell>
          <cell r="I115" t="str">
            <v>m2</v>
          </cell>
          <cell r="J115">
            <v>28.34</v>
          </cell>
          <cell r="K115">
            <v>0</v>
          </cell>
          <cell r="L115">
            <v>894451</v>
          </cell>
          <cell r="M115">
            <v>894451</v>
          </cell>
        </row>
        <row r="116">
          <cell r="H116" t="str">
            <v>Hàng rào xây trụ, B40, tường 10 tô 1 mặt HR.09 x 90%</v>
          </cell>
          <cell r="I116" t="str">
            <v>m2</v>
          </cell>
          <cell r="J116">
            <v>51.32</v>
          </cell>
          <cell r="K116">
            <v>0</v>
          </cell>
          <cell r="L116">
            <v>894451</v>
          </cell>
          <cell r="M116">
            <v>894451</v>
          </cell>
        </row>
        <row r="117">
          <cell r="H117" t="str">
            <v>Hàng rào xây trụ, B40, tường 10 tô 2 mặt  HR.09 x 90%</v>
          </cell>
          <cell r="I117" t="str">
            <v>m2</v>
          </cell>
          <cell r="J117">
            <v>22.05</v>
          </cell>
          <cell r="K117">
            <v>0</v>
          </cell>
          <cell r="L117">
            <v>894451</v>
          </cell>
          <cell r="M117">
            <v>894451</v>
          </cell>
        </row>
        <row r="118">
          <cell r="H118" t="str">
            <v>Hàng rào xây trụ, B40, tường 10 tô 2 mặt HR.09 x 90%</v>
          </cell>
          <cell r="I118" t="str">
            <v>m2</v>
          </cell>
          <cell r="J118">
            <v>58.330000000000005</v>
          </cell>
          <cell r="K118">
            <v>0</v>
          </cell>
          <cell r="L118">
            <v>894451</v>
          </cell>
          <cell r="M118">
            <v>894451</v>
          </cell>
        </row>
        <row r="119">
          <cell r="H119" t="str">
            <v>Hàng rào xây trụ, B40, tường 20 không tô HR.07 x 90%</v>
          </cell>
          <cell r="I119" t="str">
            <v>m2</v>
          </cell>
          <cell r="J119">
            <v>83</v>
          </cell>
          <cell r="K119">
            <v>0</v>
          </cell>
          <cell r="L119">
            <v>837552</v>
          </cell>
          <cell r="M119">
            <v>837552</v>
          </cell>
        </row>
        <row r="120">
          <cell r="H120" t="str">
            <v>Hàng rào xây trụ, B40, tường 20 tô 1 mặt HR.06 x 90%</v>
          </cell>
          <cell r="I120" t="str">
            <v>m2</v>
          </cell>
          <cell r="J120">
            <v>33.619999999999997</v>
          </cell>
          <cell r="K120">
            <v>0</v>
          </cell>
          <cell r="L120">
            <v>948717</v>
          </cell>
          <cell r="M120">
            <v>948717</v>
          </cell>
        </row>
        <row r="121">
          <cell r="H121" t="str">
            <v>Hàng rào xây trụ, B40, tường 20 tô 1 mặt, liên kết dây chì HR.06 x 90%</v>
          </cell>
          <cell r="I121" t="str">
            <v>m2</v>
          </cell>
          <cell r="J121">
            <v>45.47</v>
          </cell>
          <cell r="K121">
            <v>0</v>
          </cell>
          <cell r="L121">
            <v>948717</v>
          </cell>
          <cell r="M121">
            <v>948717</v>
          </cell>
        </row>
        <row r="122">
          <cell r="H122" t="str">
            <v>Hàng rào xây trụ, B40, tường 20 tô 2 mặt HR.06 x 90%</v>
          </cell>
          <cell r="I122" t="str">
            <v>m2</v>
          </cell>
          <cell r="J122">
            <v>7.9</v>
          </cell>
          <cell r="K122">
            <v>0</v>
          </cell>
          <cell r="L122">
            <v>948717</v>
          </cell>
          <cell r="M122">
            <v>327242</v>
          </cell>
        </row>
        <row r="123">
          <cell r="H123" t="str">
            <v>Hàng rào xây trụ, B40, xây trụ HR.09 x 90%</v>
          </cell>
          <cell r="I123" t="str">
            <v>m2</v>
          </cell>
          <cell r="J123">
            <v>6.36</v>
          </cell>
          <cell r="K123">
            <v>0</v>
          </cell>
          <cell r="L123">
            <v>894451</v>
          </cell>
          <cell r="M123">
            <v>894451</v>
          </cell>
        </row>
        <row r="124">
          <cell r="H124" t="str">
            <v>Hàng rào xây trụ, tường 10 tô 1 mặt, lưới B40 HR.09 x 90%</v>
          </cell>
          <cell r="I124" t="str">
            <v>m2</v>
          </cell>
          <cell r="J124">
            <v>21.93</v>
          </cell>
          <cell r="K124">
            <v>0</v>
          </cell>
          <cell r="L124">
            <v>894451</v>
          </cell>
          <cell r="M124">
            <v>894451</v>
          </cell>
        </row>
        <row r="125">
          <cell r="H125" t="str">
            <v>Hàng rào xây trụ, tường 10 tô 2 mặt, B40 HR.09 x 90%</v>
          </cell>
          <cell r="I125" t="str">
            <v>m2</v>
          </cell>
          <cell r="J125">
            <v>51.59</v>
          </cell>
          <cell r="K125">
            <v>0</v>
          </cell>
          <cell r="L125">
            <v>894451</v>
          </cell>
          <cell r="M125">
            <v>894451</v>
          </cell>
        </row>
        <row r="126">
          <cell r="H126" t="str">
            <v>Hàng rào xây trụ, tường 10 tô 2 mặt, lưới B40 HR.09 x 90%</v>
          </cell>
          <cell r="I126" t="str">
            <v>m2</v>
          </cell>
          <cell r="J126">
            <v>126.8</v>
          </cell>
          <cell r="K126">
            <v>0</v>
          </cell>
          <cell r="L126">
            <v>894451</v>
          </cell>
          <cell r="M126">
            <v>894451</v>
          </cell>
        </row>
        <row r="127">
          <cell r="H127" t="str">
            <v>Hàng rào xây trụ, tường xây 10, có trát xi măng HR.09 x 90%</v>
          </cell>
          <cell r="I127" t="str">
            <v>m2</v>
          </cell>
          <cell r="J127">
            <v>31.81</v>
          </cell>
          <cell r="K127">
            <v>0</v>
          </cell>
          <cell r="L127">
            <v>894451</v>
          </cell>
          <cell r="M127">
            <v>894451</v>
          </cell>
        </row>
        <row r="128">
          <cell r="H128" t="str">
            <v>HR.13 (song sắt, tường gạch dày 10cm, trát vữa 2 mặt) x 90%</v>
          </cell>
          <cell r="I128" t="str">
            <v>m2</v>
          </cell>
          <cell r="J128">
            <v>7.1999999999999993</v>
          </cell>
          <cell r="K128">
            <v>0</v>
          </cell>
          <cell r="L128">
            <v>1238791</v>
          </cell>
          <cell r="M128">
            <v>1238791</v>
          </cell>
        </row>
        <row r="129">
          <cell r="H129" t="str">
            <v>Mái che + nền xi măng NTC.02 + SN.01 x 90%</v>
          </cell>
          <cell r="I129" t="str">
            <v>m2</v>
          </cell>
          <cell r="J129">
            <v>25.1</v>
          </cell>
          <cell r="K129">
            <v>0</v>
          </cell>
          <cell r="L129">
            <v>1119277</v>
          </cell>
          <cell r="M129">
            <v>1119277</v>
          </cell>
        </row>
        <row r="130">
          <cell r="H130" t="str">
            <v>Mái che + sân bê tông NTC.02 + SN.01 x 90%</v>
          </cell>
          <cell r="I130" t="str">
            <v>m2</v>
          </cell>
          <cell r="J130">
            <v>18.399999999999999</v>
          </cell>
          <cell r="K130">
            <v>0</v>
          </cell>
          <cell r="L130">
            <v>1119277</v>
          </cell>
          <cell r="M130">
            <v>1119277</v>
          </cell>
        </row>
        <row r="131">
          <cell r="H131" t="str">
            <v>Mái che có vách (chuồng gà) NTC.01 x 90%</v>
          </cell>
          <cell r="I131" t="str">
            <v>m2</v>
          </cell>
          <cell r="J131">
            <v>5.5</v>
          </cell>
          <cell r="K131">
            <v>0</v>
          </cell>
          <cell r="L131">
            <v>1229116</v>
          </cell>
          <cell r="M131">
            <v>1229116</v>
          </cell>
        </row>
        <row r="132">
          <cell r="H132" t="str">
            <v>Mái che có vách + nền xi măng NTC.01 + SN.01 x 90%</v>
          </cell>
          <cell r="I132" t="str">
            <v>m2</v>
          </cell>
          <cell r="J132">
            <v>8.19</v>
          </cell>
          <cell r="K132">
            <v>0</v>
          </cell>
          <cell r="L132">
            <v>1493615</v>
          </cell>
          <cell r="M132">
            <v>1493615</v>
          </cell>
        </row>
        <row r="133">
          <cell r="H133" t="str">
            <v>Mái che có vách NTC.01 x 90%</v>
          </cell>
          <cell r="I133" t="str">
            <v>m2</v>
          </cell>
          <cell r="J133">
            <v>114.97</v>
          </cell>
          <cell r="K133">
            <v>0</v>
          </cell>
          <cell r="L133">
            <v>1229116</v>
          </cell>
          <cell r="M133">
            <v>1229116</v>
          </cell>
        </row>
        <row r="134">
          <cell r="H134" t="str">
            <v>Mái che không vách (cặp bên nhà giữa ao) NTC.02 x 90%</v>
          </cell>
          <cell r="I134" t="str">
            <v>m2</v>
          </cell>
          <cell r="J134">
            <v>50.74</v>
          </cell>
          <cell r="K134">
            <v>0</v>
          </cell>
          <cell r="L134">
            <v>854777</v>
          </cell>
          <cell r="M134">
            <v>854777</v>
          </cell>
        </row>
        <row r="135">
          <cell r="H135" t="str">
            <v>Mái che không vách (chuồng gà) NTC.02 x 90%</v>
          </cell>
          <cell r="I135" t="str">
            <v>m2</v>
          </cell>
          <cell r="J135">
            <v>11.51</v>
          </cell>
          <cell r="K135">
            <v>0</v>
          </cell>
          <cell r="L135">
            <v>854777</v>
          </cell>
          <cell r="M135">
            <v>854777</v>
          </cell>
        </row>
        <row r="136">
          <cell r="H136" t="str">
            <v>Mái che không vách (trọ) NTC.02 x 90%</v>
          </cell>
          <cell r="I136" t="str">
            <v>m2</v>
          </cell>
          <cell r="J136">
            <v>82.8</v>
          </cell>
          <cell r="K136">
            <v>0</v>
          </cell>
          <cell r="L136">
            <v>854777</v>
          </cell>
          <cell r="M136">
            <v>854777</v>
          </cell>
        </row>
        <row r="137">
          <cell r="H137" t="str">
            <v>Mái che không vách (Trước chuồng heo lớn) NTC.02 x 90%</v>
          </cell>
          <cell r="I137" t="str">
            <v>m2</v>
          </cell>
          <cell r="J137">
            <v>16.399999999999999</v>
          </cell>
          <cell r="K137">
            <v>0</v>
          </cell>
          <cell r="L137">
            <v>854777</v>
          </cell>
          <cell r="M137">
            <v>854777</v>
          </cell>
        </row>
        <row r="138">
          <cell r="H138" t="str">
            <v>Mái che không vách (Trước chuồng heo nhỏ) NTC.02 x 90%</v>
          </cell>
          <cell r="I138" t="str">
            <v>m2</v>
          </cell>
          <cell r="J138">
            <v>5.28</v>
          </cell>
          <cell r="K138">
            <v>0</v>
          </cell>
          <cell r="L138">
            <v>854777</v>
          </cell>
          <cell r="M138">
            <v>854777</v>
          </cell>
        </row>
        <row r="139">
          <cell r="H139" t="str">
            <v>Mái che không vách (trước sau nhà) NTC.02 x 90%</v>
          </cell>
          <cell r="I139" t="str">
            <v>m2</v>
          </cell>
          <cell r="J139">
            <v>20</v>
          </cell>
          <cell r="K139">
            <v>0</v>
          </cell>
          <cell r="L139">
            <v>854777</v>
          </cell>
          <cell r="M139">
            <v>854777</v>
          </cell>
        </row>
        <row r="140">
          <cell r="H140" t="str">
            <v>Mái che không vách + nền xi măng NTC.02 + SN.01 x 90%</v>
          </cell>
          <cell r="I140" t="str">
            <v>m2</v>
          </cell>
          <cell r="J140">
            <v>24.6</v>
          </cell>
          <cell r="K140">
            <v>0</v>
          </cell>
          <cell r="L140">
            <v>1119277</v>
          </cell>
          <cell r="M140">
            <v>1119277</v>
          </cell>
        </row>
        <row r="141">
          <cell r="H141" t="str">
            <v>Mái che không vách NTC.02 x 90%</v>
          </cell>
          <cell r="I141" t="str">
            <v>m2</v>
          </cell>
          <cell r="J141">
            <v>408.16999999999996</v>
          </cell>
          <cell r="K141">
            <v>19.869999999999997</v>
          </cell>
          <cell r="L141">
            <v>854777</v>
          </cell>
          <cell r="M141">
            <v>854777</v>
          </cell>
        </row>
        <row r="142">
          <cell r="H142" t="str">
            <v>Mái che khung sắt lưới NTC.02 x 90%</v>
          </cell>
          <cell r="I142" t="str">
            <v>m2</v>
          </cell>
          <cell r="J142">
            <v>40.18</v>
          </cell>
          <cell r="K142">
            <v>0</v>
          </cell>
          <cell r="L142">
            <v>854777</v>
          </cell>
          <cell r="M142">
            <v>854777</v>
          </cell>
        </row>
        <row r="143">
          <cell r="H143" t="str">
            <v>Mái che NTC.02 x 90%</v>
          </cell>
          <cell r="I143" t="str">
            <v>m2</v>
          </cell>
          <cell r="J143">
            <v>191.19</v>
          </cell>
          <cell r="K143">
            <v>12.75</v>
          </cell>
          <cell r="L143">
            <v>854777</v>
          </cell>
          <cell r="M143">
            <v>854777</v>
          </cell>
        </row>
        <row r="144">
          <cell r="H144" t="str">
            <v>Mái che tiền chế có vách NTC.01 + SN.01 x 90%</v>
          </cell>
          <cell r="I144" t="str">
            <v>m2</v>
          </cell>
          <cell r="J144">
            <v>36.799999999999997</v>
          </cell>
          <cell r="K144">
            <v>0</v>
          </cell>
          <cell r="L144">
            <v>1493615</v>
          </cell>
          <cell r="M144">
            <v>1493615</v>
          </cell>
        </row>
        <row r="145">
          <cell r="H145" t="str">
            <v>Mái che tiền chế NTC.02 x 90%</v>
          </cell>
          <cell r="I145" t="str">
            <v>m2</v>
          </cell>
          <cell r="J145">
            <v>7.4</v>
          </cell>
          <cell r="K145">
            <v>0</v>
          </cell>
          <cell r="L145">
            <v>854777</v>
          </cell>
          <cell r="M145">
            <v>854777</v>
          </cell>
        </row>
        <row r="146">
          <cell r="H146" t="str">
            <v>Mái che tol + nền xi măng NTC.02 + SN.01 x 90%</v>
          </cell>
          <cell r="I146" t="str">
            <v>m2</v>
          </cell>
          <cell r="J146">
            <v>33.01</v>
          </cell>
          <cell r="K146">
            <v>0</v>
          </cell>
          <cell r="L146">
            <v>1119277</v>
          </cell>
          <cell r="M146">
            <v>1119277</v>
          </cell>
        </row>
        <row r="147">
          <cell r="H147" t="str">
            <v>Mái che tol có vách NTC.01 x 90%</v>
          </cell>
          <cell r="I147" t="str">
            <v>m2</v>
          </cell>
          <cell r="J147">
            <v>20.7</v>
          </cell>
          <cell r="K147">
            <v>0</v>
          </cell>
          <cell r="L147">
            <v>1229116</v>
          </cell>
          <cell r="M147">
            <v>1229116</v>
          </cell>
        </row>
        <row r="148">
          <cell r="H148" t="str">
            <v>Mái che tol không vách NTC.02 x 90%</v>
          </cell>
          <cell r="I148" t="str">
            <v>m2</v>
          </cell>
          <cell r="J148">
            <v>85.91</v>
          </cell>
          <cell r="K148">
            <v>0</v>
          </cell>
          <cell r="L148">
            <v>854777</v>
          </cell>
          <cell r="M148">
            <v>854777</v>
          </cell>
        </row>
        <row r="149">
          <cell r="H149" t="str">
            <v>Mái che tol NTC.02 + SN.01</v>
          </cell>
          <cell r="I149" t="str">
            <v>m2</v>
          </cell>
          <cell r="J149">
            <v>6.98</v>
          </cell>
          <cell r="K149">
            <v>0</v>
          </cell>
          <cell r="L149">
            <v>1243641</v>
          </cell>
          <cell r="M149">
            <v>1243641</v>
          </cell>
        </row>
        <row r="150">
          <cell r="H150" t="str">
            <v>Mái che tol NTC.02 + SN.01 x 90%</v>
          </cell>
          <cell r="I150" t="str">
            <v>m2</v>
          </cell>
          <cell r="J150">
            <v>330.32</v>
          </cell>
          <cell r="K150">
            <v>0</v>
          </cell>
          <cell r="L150">
            <v>1119277</v>
          </cell>
          <cell r="M150">
            <v>1119277</v>
          </cell>
        </row>
        <row r="151">
          <cell r="H151" t="str">
            <v>Mái che tol NTC.02 + SN.02 x 90%</v>
          </cell>
          <cell r="I151" t="str">
            <v>m2</v>
          </cell>
          <cell r="J151">
            <v>42.16</v>
          </cell>
          <cell r="K151">
            <v>0</v>
          </cell>
          <cell r="L151">
            <v>1149855</v>
          </cell>
          <cell r="M151">
            <v>1149855</v>
          </cell>
        </row>
        <row r="152">
          <cell r="H152" t="str">
            <v>Mái che tol NTC.02 x 90%</v>
          </cell>
          <cell r="I152" t="str">
            <v>m2</v>
          </cell>
          <cell r="J152">
            <v>485.59</v>
          </cell>
          <cell r="K152">
            <v>0</v>
          </cell>
          <cell r="L152">
            <v>854777</v>
          </cell>
          <cell r="M152">
            <v>854777</v>
          </cell>
        </row>
        <row r="153">
          <cell r="H153" t="str">
            <v>Nền bê tông đá 1x2 SN.02</v>
          </cell>
          <cell r="I153" t="str">
            <v>m2</v>
          </cell>
          <cell r="J153">
            <v>12.9</v>
          </cell>
          <cell r="K153">
            <v>0</v>
          </cell>
          <cell r="L153">
            <v>327864</v>
          </cell>
          <cell r="M153">
            <v>327864</v>
          </cell>
        </row>
        <row r="154">
          <cell r="H154" t="str">
            <v>Nền bê tông đá 1x2 SN.02 x 90%</v>
          </cell>
          <cell r="I154" t="str">
            <v>m2</v>
          </cell>
          <cell r="J154">
            <v>144.62</v>
          </cell>
          <cell r="K154">
            <v>0</v>
          </cell>
          <cell r="L154">
            <v>295078</v>
          </cell>
          <cell r="M154">
            <v>295078</v>
          </cell>
        </row>
        <row r="155">
          <cell r="H155" t="str">
            <v>Nền bê tông SN.02 x 90%</v>
          </cell>
          <cell r="I155" t="str">
            <v>m2</v>
          </cell>
          <cell r="J155">
            <v>56.53</v>
          </cell>
          <cell r="K155">
            <v>0</v>
          </cell>
          <cell r="L155">
            <v>295078</v>
          </cell>
          <cell r="M155">
            <v>295078</v>
          </cell>
        </row>
        <row r="156">
          <cell r="H156" t="str">
            <v>Nền xi măng (bê tông) SN.02 x 90%</v>
          </cell>
          <cell r="I156" t="str">
            <v>m2</v>
          </cell>
          <cell r="J156">
            <v>5.5</v>
          </cell>
          <cell r="K156">
            <v>0</v>
          </cell>
          <cell r="L156">
            <v>295078</v>
          </cell>
          <cell r="M156">
            <v>295078</v>
          </cell>
        </row>
        <row r="157">
          <cell r="H157" t="str">
            <v>Nền xi măng SN.01 x 90%</v>
          </cell>
          <cell r="I157" t="str">
            <v>m2</v>
          </cell>
          <cell r="J157">
            <v>246.4</v>
          </cell>
          <cell r="K157">
            <v>18.5</v>
          </cell>
          <cell r="L157">
            <v>264499</v>
          </cell>
          <cell r="M157">
            <v>264499</v>
          </cell>
        </row>
        <row r="158">
          <cell r="H158" t="str">
            <v>Nền xi măng SN.02</v>
          </cell>
          <cell r="I158" t="str">
            <v>m2</v>
          </cell>
          <cell r="J158">
            <v>40.92</v>
          </cell>
          <cell r="K158">
            <v>0</v>
          </cell>
          <cell r="L158">
            <v>327864</v>
          </cell>
          <cell r="M158">
            <v>327864</v>
          </cell>
        </row>
        <row r="159">
          <cell r="H159" t="str">
            <v>Nền xi măng SN.02 x 90%</v>
          </cell>
          <cell r="I159" t="str">
            <v>m2</v>
          </cell>
          <cell r="J159">
            <v>168.69</v>
          </cell>
          <cell r="K159">
            <v>0</v>
          </cell>
          <cell r="L159">
            <v>295078</v>
          </cell>
          <cell r="M159">
            <v>295078</v>
          </cell>
        </row>
        <row r="160">
          <cell r="H160" t="str">
            <v>Nền xi măng tam cấp SN.01 x 90%</v>
          </cell>
          <cell r="I160" t="str">
            <v>m2</v>
          </cell>
          <cell r="J160">
            <v>4.16</v>
          </cell>
          <cell r="K160">
            <v>0</v>
          </cell>
          <cell r="L160">
            <v>264499</v>
          </cell>
          <cell r="M160">
            <v>264499</v>
          </cell>
        </row>
        <row r="161">
          <cell r="H161" t="str">
            <v>Nhà C2.13 (tầng trệt) x 90%</v>
          </cell>
          <cell r="I161" t="str">
            <v>m2</v>
          </cell>
          <cell r="J161">
            <v>128.24</v>
          </cell>
          <cell r="K161">
            <v>0</v>
          </cell>
          <cell r="L161">
            <v>6033433</v>
          </cell>
          <cell r="M161">
            <v>6033433</v>
          </cell>
        </row>
        <row r="162">
          <cell r="H162" t="str">
            <v>Nhà C2.13 x 90%</v>
          </cell>
          <cell r="I162" t="str">
            <v>m2</v>
          </cell>
          <cell r="J162">
            <v>25.524999999999999</v>
          </cell>
          <cell r="K162">
            <v>0</v>
          </cell>
          <cell r="L162">
            <v>6033433</v>
          </cell>
          <cell r="M162">
            <v>6033433</v>
          </cell>
        </row>
        <row r="163">
          <cell r="H163" t="str">
            <v>Nhà C3.01</v>
          </cell>
          <cell r="I163" t="str">
            <v>m2</v>
          </cell>
          <cell r="J163">
            <v>79.650000000000006</v>
          </cell>
          <cell r="K163">
            <v>0</v>
          </cell>
          <cell r="L163">
            <v>6728533</v>
          </cell>
          <cell r="M163">
            <v>6728533</v>
          </cell>
        </row>
        <row r="164">
          <cell r="H164" t="str">
            <v>Nhà C3.01 x 90%</v>
          </cell>
          <cell r="I164" t="str">
            <v>m2</v>
          </cell>
          <cell r="J164">
            <v>149.42999999999998</v>
          </cell>
          <cell r="K164">
            <v>0</v>
          </cell>
          <cell r="L164">
            <v>6055679</v>
          </cell>
          <cell r="M164">
            <v>6055679</v>
          </cell>
        </row>
        <row r="165">
          <cell r="H165" t="str">
            <v>Nhà C3.05 x 90%</v>
          </cell>
          <cell r="I165" t="str">
            <v>m2</v>
          </cell>
          <cell r="J165">
            <v>157.80000000000001</v>
          </cell>
          <cell r="K165">
            <v>0</v>
          </cell>
          <cell r="L165">
            <v>5891509</v>
          </cell>
          <cell r="M165">
            <v>5891509</v>
          </cell>
        </row>
        <row r="166">
          <cell r="H166" t="str">
            <v>Nhà C3.21 x 90%</v>
          </cell>
          <cell r="I166" t="str">
            <v>m2</v>
          </cell>
          <cell r="J166">
            <v>226.02999999999997</v>
          </cell>
          <cell r="K166">
            <v>0</v>
          </cell>
          <cell r="L166">
            <v>5519581</v>
          </cell>
          <cell r="M166">
            <v>5519581</v>
          </cell>
        </row>
        <row r="167">
          <cell r="H167" t="str">
            <v>Nhà C3.25</v>
          </cell>
          <cell r="I167" t="str">
            <v>m2</v>
          </cell>
          <cell r="J167">
            <v>113.47</v>
          </cell>
          <cell r="K167">
            <v>0</v>
          </cell>
          <cell r="L167">
            <v>6176810</v>
          </cell>
          <cell r="M167">
            <v>6176810</v>
          </cell>
        </row>
        <row r="168">
          <cell r="H168" t="str">
            <v>Nhà C3.25 - xin ý kiến hội đồng x 90%</v>
          </cell>
          <cell r="I168" t="str">
            <v>m2</v>
          </cell>
          <cell r="J168">
            <v>0.98</v>
          </cell>
          <cell r="K168">
            <v>92.85</v>
          </cell>
          <cell r="L168">
            <v>5559129</v>
          </cell>
          <cell r="M168">
            <v>5559129</v>
          </cell>
        </row>
        <row r="169">
          <cell r="H169" t="str">
            <v>Nhà C3.25 - xin ý kiến x 90%</v>
          </cell>
          <cell r="I169" t="str">
            <v>m2</v>
          </cell>
          <cell r="J169">
            <v>23.01</v>
          </cell>
          <cell r="K169">
            <v>0</v>
          </cell>
          <cell r="L169">
            <v>5559129</v>
          </cell>
          <cell r="M169">
            <v>5559129</v>
          </cell>
        </row>
        <row r="170">
          <cell r="H170" t="str">
            <v>Nhà C3.25 (có vách) x 90%</v>
          </cell>
          <cell r="I170" t="str">
            <v>m2</v>
          </cell>
          <cell r="J170">
            <v>17.149999999999999</v>
          </cell>
          <cell r="K170">
            <v>0</v>
          </cell>
          <cell r="L170">
            <v>5559129</v>
          </cell>
          <cell r="M170">
            <v>5559129</v>
          </cell>
        </row>
        <row r="171">
          <cell r="H171" t="str">
            <v>Nhà C3.25 (tầng 1) x 90%</v>
          </cell>
          <cell r="I171" t="str">
            <v>m2</v>
          </cell>
          <cell r="J171">
            <v>66.86</v>
          </cell>
          <cell r="K171">
            <v>0</v>
          </cell>
          <cell r="L171">
            <v>5559129</v>
          </cell>
          <cell r="M171">
            <v>5559129</v>
          </cell>
        </row>
        <row r="172">
          <cell r="H172" t="str">
            <v>Nhà C3.25 x 80% x 90%</v>
          </cell>
          <cell r="I172" t="str">
            <v>m2</v>
          </cell>
          <cell r="J172">
            <v>18.585000000000001</v>
          </cell>
          <cell r="K172">
            <v>0</v>
          </cell>
          <cell r="L172">
            <v>4447303</v>
          </cell>
          <cell r="M172">
            <v>4447303</v>
          </cell>
        </row>
        <row r="173">
          <cell r="H173" t="str">
            <v>Nhà C3.25 x 90%</v>
          </cell>
          <cell r="I173" t="str">
            <v>m2</v>
          </cell>
          <cell r="J173">
            <v>3430.3599999999988</v>
          </cell>
          <cell r="K173">
            <v>151.18</v>
          </cell>
          <cell r="L173">
            <v>5559129</v>
          </cell>
          <cell r="M173">
            <v>5559129</v>
          </cell>
        </row>
        <row r="174">
          <cell r="H174" t="str">
            <v>Nhà C4.05</v>
          </cell>
          <cell r="I174" t="str">
            <v>m2</v>
          </cell>
          <cell r="J174">
            <v>142.67000000000002</v>
          </cell>
          <cell r="K174">
            <v>0</v>
          </cell>
          <cell r="L174">
            <v>4379073</v>
          </cell>
          <cell r="M174">
            <v>4379073</v>
          </cell>
        </row>
        <row r="175">
          <cell r="H175" t="str">
            <v>Nhà C4.05 (chung vách) x 90%</v>
          </cell>
          <cell r="I175" t="str">
            <v>m2</v>
          </cell>
          <cell r="J175">
            <v>31.75</v>
          </cell>
          <cell r="K175">
            <v>0</v>
          </cell>
          <cell r="L175">
            <v>3941166</v>
          </cell>
          <cell r="M175">
            <v>3941166</v>
          </cell>
        </row>
        <row r="176">
          <cell r="H176" t="str">
            <v>Nhà C4.05 x 80% (chung vách) x 90%</v>
          </cell>
          <cell r="I176" t="str">
            <v>m2</v>
          </cell>
          <cell r="J176">
            <v>25.84</v>
          </cell>
          <cell r="K176">
            <v>0</v>
          </cell>
          <cell r="L176">
            <v>3152933</v>
          </cell>
          <cell r="M176">
            <v>3152933</v>
          </cell>
        </row>
        <row r="177">
          <cell r="H177" t="str">
            <v>Nhà C4.05 x 80% x 90%</v>
          </cell>
          <cell r="I177" t="str">
            <v>m2</v>
          </cell>
          <cell r="J177">
            <v>60.05</v>
          </cell>
          <cell r="K177">
            <v>0.82</v>
          </cell>
          <cell r="L177">
            <v>3152933</v>
          </cell>
          <cell r="M177">
            <v>3152933</v>
          </cell>
        </row>
        <row r="178">
          <cell r="H178" t="str">
            <v>Nhà C4.05 x 90%</v>
          </cell>
          <cell r="I178" t="str">
            <v>m2</v>
          </cell>
          <cell r="J178">
            <v>5894.66</v>
          </cell>
          <cell r="K178">
            <v>212.86</v>
          </cell>
          <cell r="L178">
            <v>3941166</v>
          </cell>
          <cell r="M178">
            <v>3941166</v>
          </cell>
        </row>
        <row r="179">
          <cell r="H179" t="str">
            <v>Nhà C4.07</v>
          </cell>
          <cell r="I179" t="str">
            <v>m2</v>
          </cell>
          <cell r="J179">
            <v>45.180000000000007</v>
          </cell>
          <cell r="K179">
            <v>0</v>
          </cell>
          <cell r="L179">
            <v>4267349</v>
          </cell>
          <cell r="M179">
            <v>4267349</v>
          </cell>
        </row>
        <row r="180">
          <cell r="H180" t="str">
            <v>Nhà C4.07 x 80% x 90%</v>
          </cell>
          <cell r="I180" t="str">
            <v>m2</v>
          </cell>
          <cell r="J180">
            <v>4.8</v>
          </cell>
          <cell r="K180">
            <v>0</v>
          </cell>
          <cell r="L180">
            <v>3072492</v>
          </cell>
          <cell r="M180">
            <v>3072492</v>
          </cell>
        </row>
        <row r="181">
          <cell r="H181" t="str">
            <v>Nhà C4.07 x 90%</v>
          </cell>
          <cell r="I181" t="str">
            <v>m2</v>
          </cell>
          <cell r="J181">
            <v>312.91999999999996</v>
          </cell>
          <cell r="K181">
            <v>0</v>
          </cell>
          <cell r="L181">
            <v>3840615</v>
          </cell>
          <cell r="M181">
            <v>3840615</v>
          </cell>
        </row>
        <row r="182">
          <cell r="H182" t="str">
            <v>Nhà C4.11</v>
          </cell>
          <cell r="I182" t="str">
            <v>m2</v>
          </cell>
          <cell r="J182">
            <v>33.01</v>
          </cell>
          <cell r="K182">
            <v>0</v>
          </cell>
          <cell r="L182">
            <v>4267349</v>
          </cell>
          <cell r="M182">
            <v>4267349</v>
          </cell>
        </row>
        <row r="183">
          <cell r="H183" t="str">
            <v>Nhà C4.11 x 90%</v>
          </cell>
          <cell r="I183" t="str">
            <v>m2</v>
          </cell>
          <cell r="J183">
            <v>2.25</v>
          </cell>
          <cell r="K183">
            <v>0</v>
          </cell>
          <cell r="L183">
            <v>3840615</v>
          </cell>
          <cell r="M183">
            <v>3840615</v>
          </cell>
        </row>
        <row r="184">
          <cell r="H184" t="str">
            <v>Nhà lắp ghép NTC.01 x 90%</v>
          </cell>
          <cell r="I184" t="str">
            <v>m2</v>
          </cell>
          <cell r="J184">
            <v>44.11</v>
          </cell>
          <cell r="K184">
            <v>0</v>
          </cell>
          <cell r="L184">
            <v>1229116</v>
          </cell>
          <cell r="M184">
            <v>1229116</v>
          </cell>
        </row>
        <row r="185">
          <cell r="H185" t="str">
            <v>Nhà lắp ghép NTC.02 x 90%</v>
          </cell>
          <cell r="I185" t="str">
            <v>m2</v>
          </cell>
          <cell r="J185">
            <v>12.93</v>
          </cell>
          <cell r="K185">
            <v>0</v>
          </cell>
          <cell r="L185">
            <v>854777</v>
          </cell>
          <cell r="M185">
            <v>854777</v>
          </cell>
        </row>
        <row r="186">
          <cell r="H186" t="str">
            <v>Nhà NTC.01 + SN.01 x 90%</v>
          </cell>
          <cell r="I186" t="str">
            <v>m2</v>
          </cell>
          <cell r="J186">
            <v>466.30999999999995</v>
          </cell>
          <cell r="K186">
            <v>38.629999999999995</v>
          </cell>
          <cell r="L186">
            <v>1493615</v>
          </cell>
          <cell r="M186">
            <v>1493615</v>
          </cell>
        </row>
        <row r="187">
          <cell r="H187" t="str">
            <v>Nhà NTC.01 x 90%</v>
          </cell>
          <cell r="I187" t="str">
            <v>m2</v>
          </cell>
          <cell r="J187">
            <v>1998.6100000000001</v>
          </cell>
          <cell r="K187">
            <v>0</v>
          </cell>
          <cell r="L187">
            <v>1229116</v>
          </cell>
          <cell r="M187">
            <v>1229116</v>
          </cell>
        </row>
        <row r="188">
          <cell r="H188" t="str">
            <v>Nhà NTC.02</v>
          </cell>
          <cell r="I188" t="str">
            <v>m2</v>
          </cell>
          <cell r="J188">
            <v>28.61</v>
          </cell>
          <cell r="K188">
            <v>8.9</v>
          </cell>
          <cell r="L188">
            <v>949753</v>
          </cell>
          <cell r="M188">
            <v>949753</v>
          </cell>
        </row>
        <row r="189">
          <cell r="H189" t="str">
            <v>Nhà NTC.02 - xin ý kiến hội đồng x 90%</v>
          </cell>
          <cell r="I189" t="str">
            <v>m2</v>
          </cell>
          <cell r="J189">
            <v>1.37</v>
          </cell>
          <cell r="K189">
            <v>10.63</v>
          </cell>
          <cell r="L189">
            <v>854777</v>
          </cell>
          <cell r="M189">
            <v>854777</v>
          </cell>
        </row>
        <row r="190">
          <cell r="H190" t="str">
            <v>Nhà NTC.02 + gạch men x 90%</v>
          </cell>
          <cell r="I190" t="str">
            <v>m2</v>
          </cell>
          <cell r="J190">
            <v>74.300000000000011</v>
          </cell>
          <cell r="K190">
            <v>0</v>
          </cell>
          <cell r="L190">
            <v>854777</v>
          </cell>
          <cell r="M190">
            <v>854777</v>
          </cell>
        </row>
        <row r="191">
          <cell r="H191" t="str">
            <v>Nhà NTC.02 + SN.01 x 90%</v>
          </cell>
          <cell r="I191" t="str">
            <v>m2</v>
          </cell>
          <cell r="J191">
            <v>258.57</v>
          </cell>
          <cell r="K191">
            <v>0</v>
          </cell>
          <cell r="L191">
            <v>1119277</v>
          </cell>
          <cell r="M191">
            <v>1119277</v>
          </cell>
        </row>
        <row r="192">
          <cell r="H192" t="str">
            <v>Nhà NTC.02 x 90%</v>
          </cell>
          <cell r="I192" t="str">
            <v>m2</v>
          </cell>
          <cell r="J192">
            <v>2652.4800000000005</v>
          </cell>
          <cell r="K192">
            <v>76.44</v>
          </cell>
          <cell r="L192">
            <v>854777</v>
          </cell>
          <cell r="M192">
            <v>854777</v>
          </cell>
        </row>
        <row r="193">
          <cell r="H193" t="str">
            <v>Nhà T.01</v>
          </cell>
          <cell r="I193" t="str">
            <v>m2</v>
          </cell>
          <cell r="J193">
            <v>24.5</v>
          </cell>
          <cell r="K193">
            <v>0</v>
          </cell>
          <cell r="L193">
            <v>2068156</v>
          </cell>
          <cell r="M193">
            <v>2068156</v>
          </cell>
        </row>
        <row r="194">
          <cell r="H194" t="str">
            <v>Nhà T.01 x 90%</v>
          </cell>
          <cell r="I194" t="str">
            <v>m2</v>
          </cell>
          <cell r="J194">
            <v>547.6</v>
          </cell>
          <cell r="K194">
            <v>0</v>
          </cell>
          <cell r="L194">
            <v>1861341</v>
          </cell>
          <cell r="M194">
            <v>1861341</v>
          </cell>
        </row>
        <row r="195">
          <cell r="H195" t="str">
            <v>Nhà T.03 x 80% x 90%</v>
          </cell>
          <cell r="I195" t="str">
            <v>m2</v>
          </cell>
          <cell r="J195">
            <v>45.66</v>
          </cell>
          <cell r="K195">
            <v>3.43</v>
          </cell>
          <cell r="L195">
            <v>1397722</v>
          </cell>
          <cell r="M195">
            <v>1397722</v>
          </cell>
        </row>
        <row r="196">
          <cell r="H196" t="str">
            <v>Nhà T.03 x 90%</v>
          </cell>
          <cell r="I196" t="str">
            <v>m2</v>
          </cell>
          <cell r="J196">
            <v>252.57</v>
          </cell>
          <cell r="K196">
            <v>0</v>
          </cell>
          <cell r="L196">
            <v>1747152</v>
          </cell>
          <cell r="M196">
            <v>1747152</v>
          </cell>
        </row>
        <row r="197">
          <cell r="H197" t="str">
            <v>Nhà T.21 x 90%</v>
          </cell>
          <cell r="I197" t="str">
            <v>m2</v>
          </cell>
          <cell r="J197">
            <v>67.47</v>
          </cell>
          <cell r="K197">
            <v>0</v>
          </cell>
          <cell r="L197">
            <v>2107662</v>
          </cell>
          <cell r="M197">
            <v>2107662</v>
          </cell>
        </row>
        <row r="198">
          <cell r="H198" t="str">
            <v>Nhà T.23</v>
          </cell>
          <cell r="I198" t="str">
            <v>m2</v>
          </cell>
          <cell r="J198">
            <v>24.77</v>
          </cell>
          <cell r="K198">
            <v>0</v>
          </cell>
          <cell r="L198">
            <v>2024163</v>
          </cell>
          <cell r="M198">
            <v>2024163</v>
          </cell>
        </row>
        <row r="199">
          <cell r="H199" t="str">
            <v>Nhà T.23 x 80% x 90%</v>
          </cell>
          <cell r="I199" t="str">
            <v>m2</v>
          </cell>
          <cell r="J199">
            <v>39.69</v>
          </cell>
          <cell r="K199">
            <v>0</v>
          </cell>
          <cell r="L199">
            <v>1457397</v>
          </cell>
          <cell r="M199">
            <v>1457397</v>
          </cell>
        </row>
        <row r="200">
          <cell r="H200" t="str">
            <v>Nhà T.23 x 90%</v>
          </cell>
          <cell r="I200" t="str">
            <v>m2</v>
          </cell>
          <cell r="J200">
            <v>94.69</v>
          </cell>
          <cell r="K200">
            <v>0</v>
          </cell>
          <cell r="L200">
            <v>1821746</v>
          </cell>
          <cell r="M200">
            <v>1821746</v>
          </cell>
        </row>
        <row r="201">
          <cell r="H201" t="str">
            <v>Nhà T.24 x 90%</v>
          </cell>
          <cell r="I201" t="str">
            <v>m2</v>
          </cell>
          <cell r="J201">
            <v>86.93</v>
          </cell>
          <cell r="K201">
            <v>0</v>
          </cell>
          <cell r="L201">
            <v>1229028</v>
          </cell>
          <cell r="M201">
            <v>1229028</v>
          </cell>
        </row>
        <row r="202">
          <cell r="H202" t="str">
            <v>Nhà T.41 x 80% x 90%</v>
          </cell>
          <cell r="I202" t="str">
            <v>m2</v>
          </cell>
          <cell r="J202">
            <v>34.18</v>
          </cell>
          <cell r="K202">
            <v>0</v>
          </cell>
          <cell r="L202">
            <v>1310224</v>
          </cell>
          <cell r="M202">
            <v>1310224</v>
          </cell>
        </row>
        <row r="203">
          <cell r="H203" t="str">
            <v>Nhà T.41 x 90%</v>
          </cell>
          <cell r="I203" t="str">
            <v>m2</v>
          </cell>
          <cell r="J203">
            <v>55.38</v>
          </cell>
          <cell r="K203">
            <v>0</v>
          </cell>
          <cell r="L203">
            <v>1637781</v>
          </cell>
          <cell r="M203">
            <v>1310224</v>
          </cell>
        </row>
        <row r="204">
          <cell r="H204" t="str">
            <v>Nhà T.43 x 90%</v>
          </cell>
          <cell r="I204" t="str">
            <v>m2</v>
          </cell>
          <cell r="J204">
            <v>78.14</v>
          </cell>
          <cell r="K204">
            <v>0</v>
          </cell>
          <cell r="L204">
            <v>1531787</v>
          </cell>
          <cell r="M204">
            <v>1531787</v>
          </cell>
        </row>
        <row r="205">
          <cell r="H205" t="str">
            <v>Nhà T.44 x 80% x 90%</v>
          </cell>
          <cell r="I205" t="str">
            <v>m2</v>
          </cell>
          <cell r="J205">
            <v>39.93</v>
          </cell>
          <cell r="K205">
            <v>0</v>
          </cell>
          <cell r="L205">
            <v>1043835</v>
          </cell>
          <cell r="M205">
            <v>1043835</v>
          </cell>
        </row>
        <row r="206">
          <cell r="H206" t="str">
            <v>Nhà T.44 x 90%</v>
          </cell>
          <cell r="I206" t="str">
            <v>m2</v>
          </cell>
          <cell r="J206">
            <v>66.38000000000001</v>
          </cell>
          <cell r="K206">
            <v>0</v>
          </cell>
          <cell r="L206">
            <v>1304794</v>
          </cell>
          <cell r="M206">
            <v>1304794</v>
          </cell>
        </row>
        <row r="207">
          <cell r="H207" t="str">
            <v>Nhà T.47</v>
          </cell>
          <cell r="I207" t="str">
            <v>m2</v>
          </cell>
          <cell r="J207">
            <v>11.29</v>
          </cell>
          <cell r="K207">
            <v>9.99</v>
          </cell>
          <cell r="L207">
            <v>1701985</v>
          </cell>
          <cell r="M207">
            <v>1701985</v>
          </cell>
        </row>
        <row r="208">
          <cell r="H208" t="str">
            <v>Nhà T.48 (chuồng bồ câu) x 90%</v>
          </cell>
          <cell r="I208" t="str">
            <v>m2</v>
          </cell>
          <cell r="J208">
            <v>55</v>
          </cell>
          <cell r="K208">
            <v>0</v>
          </cell>
          <cell r="L208">
            <v>1304794</v>
          </cell>
          <cell r="M208">
            <v>1304794</v>
          </cell>
        </row>
        <row r="209">
          <cell r="H209" t="str">
            <v>Nhà T.55 x 80% x 90%</v>
          </cell>
          <cell r="I209" t="str">
            <v>m2</v>
          </cell>
          <cell r="J209">
            <v>20.8</v>
          </cell>
          <cell r="K209">
            <v>0</v>
          </cell>
          <cell r="L209">
            <v>1302268</v>
          </cell>
          <cell r="M209">
            <v>1302268</v>
          </cell>
        </row>
        <row r="210">
          <cell r="H210" t="str">
            <v>Nhà tắm (ốp lát gạch men) WC.10 x 90%</v>
          </cell>
          <cell r="I210" t="str">
            <v>m2</v>
          </cell>
          <cell r="J210">
            <v>4.4000000000000004</v>
          </cell>
          <cell r="K210">
            <v>0</v>
          </cell>
          <cell r="L210">
            <v>3487132</v>
          </cell>
          <cell r="M210">
            <v>3487132</v>
          </cell>
        </row>
        <row r="211">
          <cell r="H211" t="str">
            <v>Nhà tắm WC.09 (trong nhà, ốp lát gạch men) x 90%</v>
          </cell>
          <cell r="I211" t="str">
            <v>m2</v>
          </cell>
          <cell r="J211">
            <v>6.5</v>
          </cell>
          <cell r="K211">
            <v>0</v>
          </cell>
          <cell r="L211">
            <v>2613835</v>
          </cell>
          <cell r="M211">
            <v>2613835</v>
          </cell>
        </row>
        <row r="212">
          <cell r="H212" t="str">
            <v>Nhà tắm WC.10 (ngoài nhà, ốp lát gạch men) x 90%</v>
          </cell>
          <cell r="I212" t="str">
            <v>m2</v>
          </cell>
          <cell r="J212">
            <v>11.350000000000001</v>
          </cell>
          <cell r="K212">
            <v>0</v>
          </cell>
          <cell r="L212">
            <v>3487132</v>
          </cell>
          <cell r="M212">
            <v>3487132</v>
          </cell>
        </row>
        <row r="213">
          <cell r="H213" t="str">
            <v>Nhà tắm WC.10 (WC không hầm, ốp lát gạch men) x 90%</v>
          </cell>
          <cell r="I213" t="str">
            <v>m2</v>
          </cell>
          <cell r="J213">
            <v>3.06</v>
          </cell>
          <cell r="K213">
            <v>0</v>
          </cell>
          <cell r="L213">
            <v>3487132</v>
          </cell>
          <cell r="M213">
            <v>3487132</v>
          </cell>
        </row>
        <row r="214">
          <cell r="H214" t="str">
            <v>Nhà tiền chế có vách NTC.01 x 90%</v>
          </cell>
          <cell r="I214" t="str">
            <v>m2</v>
          </cell>
          <cell r="J214">
            <v>32.340000000000003</v>
          </cell>
          <cell r="K214">
            <v>0</v>
          </cell>
          <cell r="L214">
            <v>1229116</v>
          </cell>
          <cell r="M214">
            <v>1229116</v>
          </cell>
        </row>
        <row r="215">
          <cell r="H215" t="str">
            <v>Nhà trọ C3.25 x 90%</v>
          </cell>
          <cell r="I215" t="str">
            <v>m2</v>
          </cell>
          <cell r="J215">
            <v>79.16</v>
          </cell>
          <cell r="K215">
            <v>20.55</v>
          </cell>
          <cell r="L215">
            <v>5559129</v>
          </cell>
          <cell r="M215">
            <v>5559129</v>
          </cell>
        </row>
        <row r="216">
          <cell r="H216" t="str">
            <v>Nhà trọ C4.05 (16 phòng) x 90%</v>
          </cell>
          <cell r="I216" t="str">
            <v>m2</v>
          </cell>
          <cell r="J216">
            <v>371.36</v>
          </cell>
          <cell r="K216">
            <v>0</v>
          </cell>
          <cell r="L216">
            <v>3941166</v>
          </cell>
          <cell r="M216">
            <v>3941166</v>
          </cell>
        </row>
        <row r="217">
          <cell r="H217" t="str">
            <v>Nhà trọ C4.05 (6 phòng) x 90%</v>
          </cell>
          <cell r="I217" t="str">
            <v>m2</v>
          </cell>
          <cell r="J217">
            <v>133.62</v>
          </cell>
          <cell r="K217">
            <v>0</v>
          </cell>
          <cell r="L217">
            <v>3941166</v>
          </cell>
          <cell r="M217">
            <v>3941166</v>
          </cell>
        </row>
        <row r="218">
          <cell r="H218" t="str">
            <v>NTC.01 x 90%</v>
          </cell>
          <cell r="I218" t="str">
            <v>m2</v>
          </cell>
          <cell r="J218">
            <v>124.24000000000001</v>
          </cell>
          <cell r="K218">
            <v>0</v>
          </cell>
          <cell r="L218">
            <v>1229116</v>
          </cell>
          <cell r="M218">
            <v>1229116</v>
          </cell>
        </row>
        <row r="219">
          <cell r="H219" t="str">
            <v>NTC.02 + SN.01 x 90%</v>
          </cell>
          <cell r="I219" t="str">
            <v>m2</v>
          </cell>
          <cell r="J219">
            <v>36.39</v>
          </cell>
          <cell r="K219">
            <v>1.61</v>
          </cell>
          <cell r="L219">
            <v>1119277</v>
          </cell>
          <cell r="M219">
            <v>1119277</v>
          </cell>
        </row>
        <row r="220">
          <cell r="H220" t="str">
            <v>NTC.02 x 90%</v>
          </cell>
          <cell r="I220" t="str">
            <v>m2</v>
          </cell>
          <cell r="J220">
            <v>161.10999999999999</v>
          </cell>
          <cell r="K220">
            <v>0</v>
          </cell>
          <cell r="L220">
            <v>854777</v>
          </cell>
          <cell r="M220">
            <v>854777</v>
          </cell>
        </row>
        <row r="221">
          <cell r="H221" t="str">
            <v>Sân bê tông (bên hông) SN.01 x 90%</v>
          </cell>
          <cell r="I221" t="str">
            <v>m2</v>
          </cell>
          <cell r="J221">
            <v>29.12</v>
          </cell>
          <cell r="K221">
            <v>0</v>
          </cell>
          <cell r="L221">
            <v>264499</v>
          </cell>
          <cell r="M221">
            <v>264499</v>
          </cell>
        </row>
        <row r="222">
          <cell r="H222" t="str">
            <v>Sân bê tông (cặp bên nhà giữa ao) SN.01 x 90%</v>
          </cell>
          <cell r="I222" t="str">
            <v>m2</v>
          </cell>
          <cell r="J222">
            <v>50.74</v>
          </cell>
          <cell r="K222">
            <v>0</v>
          </cell>
          <cell r="L222">
            <v>264499</v>
          </cell>
          <cell r="M222">
            <v>264499</v>
          </cell>
        </row>
        <row r="223">
          <cell r="H223" t="str">
            <v>Sân bê tông (cặp nhà + bồn nước) SN.01 x 90%</v>
          </cell>
          <cell r="I223" t="str">
            <v>m2</v>
          </cell>
          <cell r="J223">
            <v>30.15</v>
          </cell>
          <cell r="K223">
            <v>0</v>
          </cell>
          <cell r="L223">
            <v>264499</v>
          </cell>
          <cell r="M223">
            <v>264499</v>
          </cell>
        </row>
        <row r="224">
          <cell r="H224" t="str">
            <v>Sân bê tông (Hồ cá) SN.02  x 90%</v>
          </cell>
          <cell r="I224" t="str">
            <v>m2</v>
          </cell>
          <cell r="J224">
            <v>28.4</v>
          </cell>
          <cell r="K224">
            <v>0</v>
          </cell>
          <cell r="L224">
            <v>295078</v>
          </cell>
          <cell r="M224">
            <v>295078</v>
          </cell>
        </row>
        <row r="225">
          <cell r="H225" t="str">
            <v>Sân bê tông (trọ) SN.01 x 90%</v>
          </cell>
          <cell r="I225" t="str">
            <v>m2</v>
          </cell>
          <cell r="J225">
            <v>82.8</v>
          </cell>
          <cell r="K225">
            <v>0</v>
          </cell>
          <cell r="L225">
            <v>264499</v>
          </cell>
          <cell r="M225">
            <v>264499</v>
          </cell>
        </row>
        <row r="226">
          <cell r="H226" t="str">
            <v>Sân bê tông (Trước chuồng heo lớn) SN.01 x 90%</v>
          </cell>
          <cell r="I226" t="str">
            <v>m2</v>
          </cell>
          <cell r="J226">
            <v>16.399999999999999</v>
          </cell>
          <cell r="K226">
            <v>0</v>
          </cell>
          <cell r="L226">
            <v>264499</v>
          </cell>
          <cell r="M226">
            <v>264499</v>
          </cell>
        </row>
        <row r="227">
          <cell r="H227" t="str">
            <v>Sân bê tông (Trước chuồng heo nhỏ) SN.01 x 90%</v>
          </cell>
          <cell r="I227" t="str">
            <v>m2</v>
          </cell>
          <cell r="J227">
            <v>5.28</v>
          </cell>
          <cell r="K227">
            <v>0</v>
          </cell>
          <cell r="L227">
            <v>264499</v>
          </cell>
          <cell r="M227">
            <v>264499</v>
          </cell>
        </row>
        <row r="228">
          <cell r="H228" t="str">
            <v>Sân bê tông đá 1x2 SN.01 x 90%</v>
          </cell>
          <cell r="I228" t="str">
            <v>m2</v>
          </cell>
          <cell r="J228">
            <v>70.290000000000006</v>
          </cell>
          <cell r="K228">
            <v>0</v>
          </cell>
          <cell r="L228">
            <v>264499</v>
          </cell>
          <cell r="M228">
            <v>264499</v>
          </cell>
        </row>
        <row r="229">
          <cell r="H229" t="str">
            <v>Sân bê tông đá 1x2 SN.02</v>
          </cell>
          <cell r="I229" t="str">
            <v>m2</v>
          </cell>
          <cell r="J229">
            <v>28.31</v>
          </cell>
          <cell r="K229">
            <v>0</v>
          </cell>
          <cell r="L229">
            <v>327864</v>
          </cell>
          <cell r="M229">
            <v>327864</v>
          </cell>
        </row>
        <row r="230">
          <cell r="H230" t="str">
            <v>Sân bê tông đá 1x2 SN.02 x 90%</v>
          </cell>
          <cell r="I230" t="str">
            <v>m2</v>
          </cell>
          <cell r="J230">
            <v>555.71</v>
          </cell>
          <cell r="K230">
            <v>0</v>
          </cell>
          <cell r="L230">
            <v>295078</v>
          </cell>
          <cell r="M230">
            <v>295078</v>
          </cell>
        </row>
        <row r="231">
          <cell r="H231" t="str">
            <v>Sân bê tông SN.01 x 90%</v>
          </cell>
          <cell r="I231" t="str">
            <v>m2</v>
          </cell>
          <cell r="J231">
            <v>958.39999999999986</v>
          </cell>
          <cell r="K231">
            <v>29.46</v>
          </cell>
          <cell r="L231">
            <v>264499</v>
          </cell>
          <cell r="M231">
            <v>264499</v>
          </cell>
        </row>
        <row r="232">
          <cell r="H232" t="str">
            <v>Sân bê tông SN.02 x 90%</v>
          </cell>
          <cell r="I232" t="str">
            <v>m2</v>
          </cell>
          <cell r="J232">
            <v>236.73</v>
          </cell>
          <cell r="K232">
            <v>0</v>
          </cell>
          <cell r="L232">
            <v>295078</v>
          </cell>
          <cell r="M232">
            <v>295078</v>
          </cell>
        </row>
        <row r="233">
          <cell r="H233" t="str">
            <v>Sân BT đá 1x2 SN.01 x 90%</v>
          </cell>
          <cell r="I233" t="str">
            <v>m2</v>
          </cell>
          <cell r="J233">
            <v>5.0999999999999996</v>
          </cell>
          <cell r="K233">
            <v>0</v>
          </cell>
          <cell r="L233">
            <v>264499</v>
          </cell>
          <cell r="M233">
            <v>264499</v>
          </cell>
        </row>
        <row r="234">
          <cell r="H234" t="str">
            <v>Sân nền bê tông đá 1x2 SN.02 x 90%</v>
          </cell>
          <cell r="I234" t="str">
            <v>m2</v>
          </cell>
          <cell r="J234">
            <v>36.49</v>
          </cell>
          <cell r="K234">
            <v>0</v>
          </cell>
          <cell r="L234">
            <v>295078</v>
          </cell>
          <cell r="M234">
            <v>295078</v>
          </cell>
        </row>
        <row r="235">
          <cell r="H235" t="str">
            <v>Sân nền bê tông đá SN.02 x 90%</v>
          </cell>
          <cell r="I235" t="str">
            <v>m2</v>
          </cell>
          <cell r="J235">
            <v>90</v>
          </cell>
          <cell r="K235">
            <v>0</v>
          </cell>
          <cell r="L235">
            <v>295078</v>
          </cell>
          <cell r="M235">
            <v>295078</v>
          </cell>
        </row>
        <row r="236">
          <cell r="H236" t="str">
            <v>Sân nền bê tông SN.01</v>
          </cell>
          <cell r="I236" t="str">
            <v>m2</v>
          </cell>
          <cell r="J236">
            <v>3.99</v>
          </cell>
          <cell r="K236">
            <v>0</v>
          </cell>
          <cell r="L236">
            <v>293888</v>
          </cell>
          <cell r="M236">
            <v>293888</v>
          </cell>
        </row>
        <row r="237">
          <cell r="H237" t="str">
            <v>Sân nền bê tông SN.01 x 90%</v>
          </cell>
          <cell r="I237" t="str">
            <v>m2</v>
          </cell>
          <cell r="J237">
            <v>38.800000000000004</v>
          </cell>
          <cell r="K237">
            <v>0</v>
          </cell>
          <cell r="L237">
            <v>264499</v>
          </cell>
          <cell r="M237">
            <v>264499</v>
          </cell>
        </row>
        <row r="238">
          <cell r="H238" t="str">
            <v>Sân nền bê tông SN.02 x 90%</v>
          </cell>
          <cell r="I238" t="str">
            <v>m2</v>
          </cell>
          <cell r="J238">
            <v>524.82000000000005</v>
          </cell>
          <cell r="K238">
            <v>0</v>
          </cell>
          <cell r="L238">
            <v>295078</v>
          </cell>
          <cell r="M238">
            <v>295078</v>
          </cell>
        </row>
        <row r="239">
          <cell r="H239" t="str">
            <v>Sân nền bê tông SN.04 x 90%</v>
          </cell>
          <cell r="I239" t="str">
            <v>m2</v>
          </cell>
          <cell r="J239">
            <v>788.15</v>
          </cell>
          <cell r="K239">
            <v>0</v>
          </cell>
          <cell r="L239">
            <v>349041</v>
          </cell>
          <cell r="M239">
            <v>349041</v>
          </cell>
        </row>
        <row r="240">
          <cell r="H240" t="str">
            <v>Sân nền SN.01</v>
          </cell>
          <cell r="I240" t="str">
            <v>m2</v>
          </cell>
          <cell r="J240">
            <v>36.72</v>
          </cell>
          <cell r="K240">
            <v>0</v>
          </cell>
          <cell r="L240">
            <v>293888</v>
          </cell>
          <cell r="M240">
            <v>293888</v>
          </cell>
        </row>
        <row r="241">
          <cell r="H241" t="str">
            <v>Sân nền SN.01 x 90%</v>
          </cell>
          <cell r="I241" t="str">
            <v>m2</v>
          </cell>
          <cell r="J241">
            <v>449.5</v>
          </cell>
          <cell r="K241">
            <v>20.79</v>
          </cell>
          <cell r="L241">
            <v>264499</v>
          </cell>
          <cell r="M241">
            <v>264499</v>
          </cell>
        </row>
        <row r="242">
          <cell r="H242" t="str">
            <v>Sân nền SN.02 x 90%</v>
          </cell>
          <cell r="I242" t="str">
            <v>m2</v>
          </cell>
          <cell r="J242">
            <v>4.5</v>
          </cell>
          <cell r="K242">
            <v>0</v>
          </cell>
          <cell r="L242">
            <v>295078</v>
          </cell>
          <cell r="M242">
            <v>295078</v>
          </cell>
        </row>
        <row r="243">
          <cell r="H243" t="str">
            <v>Sân nền xi măng SN.01 x 90%</v>
          </cell>
          <cell r="I243" t="str">
            <v>m2</v>
          </cell>
          <cell r="J243">
            <v>162.60000000000002</v>
          </cell>
          <cell r="K243">
            <v>0</v>
          </cell>
          <cell r="L243">
            <v>264499</v>
          </cell>
          <cell r="M243">
            <v>264499</v>
          </cell>
        </row>
        <row r="244">
          <cell r="H244" t="str">
            <v>Sân xi măng SN.01 x 90%</v>
          </cell>
          <cell r="I244" t="str">
            <v>m2</v>
          </cell>
          <cell r="J244">
            <v>405.49000000000007</v>
          </cell>
          <cell r="K244">
            <v>0</v>
          </cell>
          <cell r="L244">
            <v>264499</v>
          </cell>
          <cell r="M244">
            <v>264499</v>
          </cell>
        </row>
        <row r="245">
          <cell r="H245" t="str">
            <v>SN.01</v>
          </cell>
          <cell r="I245" t="str">
            <v>m2</v>
          </cell>
          <cell r="J245">
            <v>6.48</v>
          </cell>
          <cell r="K245">
            <v>0</v>
          </cell>
          <cell r="L245">
            <v>293888</v>
          </cell>
          <cell r="M245">
            <v>293888</v>
          </cell>
        </row>
        <row r="246">
          <cell r="H246" t="str">
            <v>SN.01 x 90%</v>
          </cell>
          <cell r="I246" t="str">
            <v>m2</v>
          </cell>
          <cell r="J246">
            <v>436.09000000000003</v>
          </cell>
          <cell r="K246">
            <v>31.31</v>
          </cell>
          <cell r="L246">
            <v>264499</v>
          </cell>
          <cell r="M246">
            <v>264499</v>
          </cell>
        </row>
        <row r="247">
          <cell r="H247" t="str">
            <v>SN.02 x 90%</v>
          </cell>
          <cell r="I247" t="str">
            <v>m2</v>
          </cell>
          <cell r="J247">
            <v>528.20000000000005</v>
          </cell>
          <cell r="K247">
            <v>2.39</v>
          </cell>
          <cell r="L247">
            <v>295078</v>
          </cell>
          <cell r="M247">
            <v>295078</v>
          </cell>
        </row>
        <row r="248">
          <cell r="H248" t="str">
            <v>Tách NTC.01 x 90%</v>
          </cell>
          <cell r="I248" t="str">
            <v>m2</v>
          </cell>
          <cell r="J248">
            <v>12.5</v>
          </cell>
          <cell r="K248">
            <v>0</v>
          </cell>
          <cell r="L248">
            <v>1229116</v>
          </cell>
          <cell r="M248">
            <v>1229116</v>
          </cell>
        </row>
        <row r="249">
          <cell r="H249" t="str">
            <v>Tiền chế có vách (nhà) NTC.01 x 90%</v>
          </cell>
          <cell r="I249" t="str">
            <v>m2</v>
          </cell>
          <cell r="J249">
            <v>113.01</v>
          </cell>
          <cell r="K249">
            <v>0</v>
          </cell>
          <cell r="L249">
            <v>1229116</v>
          </cell>
          <cell r="M249">
            <v>1229116</v>
          </cell>
        </row>
        <row r="250">
          <cell r="H250" t="str">
            <v>Tiền chế có vách NTC.01 x 90%</v>
          </cell>
          <cell r="I250" t="str">
            <v>m2</v>
          </cell>
          <cell r="J250">
            <v>161.16000000000003</v>
          </cell>
          <cell r="K250">
            <v>0</v>
          </cell>
          <cell r="L250">
            <v>1229116</v>
          </cell>
          <cell r="M250">
            <v>1229116</v>
          </cell>
        </row>
        <row r="251">
          <cell r="H251" t="str">
            <v>Tiền chế không vách + sân bê tông NTC.02 + SN.01 x 90%</v>
          </cell>
          <cell r="I251" t="str">
            <v>m2</v>
          </cell>
          <cell r="J251">
            <v>20.399999999999999</v>
          </cell>
          <cell r="K251">
            <v>0</v>
          </cell>
          <cell r="L251">
            <v>1119277</v>
          </cell>
          <cell r="M251">
            <v>264499</v>
          </cell>
        </row>
        <row r="252">
          <cell r="H252" t="str">
            <v>Tiền chế không vách NTC.02 x 90%</v>
          </cell>
          <cell r="I252" t="str">
            <v>m2</v>
          </cell>
          <cell r="J252">
            <v>193.94000000000003</v>
          </cell>
          <cell r="K252">
            <v>25</v>
          </cell>
          <cell r="L252">
            <v>854777</v>
          </cell>
          <cell r="M252">
            <v>854777</v>
          </cell>
        </row>
        <row r="253">
          <cell r="H253" t="str">
            <v>Tiền chế NTC.01 + SN.01 x 90%</v>
          </cell>
          <cell r="I253" t="str">
            <v>m2</v>
          </cell>
          <cell r="J253">
            <v>30.21</v>
          </cell>
          <cell r="K253">
            <v>0</v>
          </cell>
          <cell r="L253">
            <v>1493615</v>
          </cell>
          <cell r="M253">
            <v>1493615</v>
          </cell>
        </row>
        <row r="254">
          <cell r="H254" t="str">
            <v>Tường 10 không tô HR.18 x 90%</v>
          </cell>
          <cell r="I254" t="str">
            <v>m2</v>
          </cell>
          <cell r="J254">
            <v>4.5599999999999996</v>
          </cell>
          <cell r="K254">
            <v>0</v>
          </cell>
          <cell r="L254">
            <v>551282</v>
          </cell>
          <cell r="M254">
            <v>551282</v>
          </cell>
        </row>
        <row r="255">
          <cell r="H255" t="str">
            <v>Tường 10 tô 2 mặt HR.17 x 90%</v>
          </cell>
          <cell r="I255" t="str">
            <v>m2</v>
          </cell>
          <cell r="J255">
            <v>211.98000000000002</v>
          </cell>
          <cell r="K255">
            <v>0</v>
          </cell>
          <cell r="L255">
            <v>802027</v>
          </cell>
          <cell r="M255">
            <v>802027</v>
          </cell>
        </row>
        <row r="256">
          <cell r="H256" t="str">
            <v>Tường xây gạch 10 không tô HR.18 x 90%</v>
          </cell>
          <cell r="I256" t="str">
            <v>m2</v>
          </cell>
          <cell r="J256">
            <v>7</v>
          </cell>
          <cell r="K256">
            <v>0</v>
          </cell>
          <cell r="L256">
            <v>551282</v>
          </cell>
          <cell r="M256">
            <v>551282</v>
          </cell>
        </row>
        <row r="257">
          <cell r="H257" t="str">
            <v>Tường xây gạch 10 không tô, trụ gạch HR.18 x 90%</v>
          </cell>
          <cell r="I257" t="str">
            <v>m2</v>
          </cell>
          <cell r="J257">
            <v>20.16</v>
          </cell>
          <cell r="K257">
            <v>0</v>
          </cell>
          <cell r="L257">
            <v>551282</v>
          </cell>
          <cell r="M257">
            <v>551282</v>
          </cell>
        </row>
        <row r="258">
          <cell r="H258" t="str">
            <v>Tường xây gạch block HR.18 (h:1m) x 90%</v>
          </cell>
          <cell r="I258" t="str">
            <v>m2</v>
          </cell>
          <cell r="J258">
            <v>55.4</v>
          </cell>
          <cell r="K258">
            <v>0</v>
          </cell>
          <cell r="L258">
            <v>551282</v>
          </cell>
          <cell r="M258">
            <v>551282</v>
          </cell>
        </row>
        <row r="259">
          <cell r="H259" t="str">
            <v>WC.01 ( trong nhà, có hầm, ốp gạch men, xí bệt) x 90%</v>
          </cell>
          <cell r="I259" t="str">
            <v>m2</v>
          </cell>
          <cell r="J259">
            <v>4.59</v>
          </cell>
          <cell r="K259">
            <v>0</v>
          </cell>
          <cell r="L259">
            <v>10375629</v>
          </cell>
          <cell r="M259">
            <v>10375629</v>
          </cell>
        </row>
        <row r="260">
          <cell r="H260" t="str">
            <v>WC.01 (trong nhà, có hầm, ốp gạch men) x 90%</v>
          </cell>
          <cell r="I260" t="str">
            <v>m2</v>
          </cell>
          <cell r="J260">
            <v>3.7</v>
          </cell>
          <cell r="K260">
            <v>0</v>
          </cell>
          <cell r="L260">
            <v>10375629</v>
          </cell>
          <cell r="M260">
            <v>10375629</v>
          </cell>
        </row>
        <row r="261">
          <cell r="H261" t="str">
            <v>WC.01 (trong nhà, có hầm, ốp gạch men, xí bệt) x 90%</v>
          </cell>
          <cell r="I261" t="str">
            <v>m2</v>
          </cell>
          <cell r="J261">
            <v>3.23</v>
          </cell>
          <cell r="K261">
            <v>0</v>
          </cell>
          <cell r="L261">
            <v>10375629</v>
          </cell>
          <cell r="M261">
            <v>10375629</v>
          </cell>
        </row>
        <row r="262">
          <cell r="H262" t="str">
            <v>WC.01 (trong nhà, có hầm, ốp lát gạch men, xí bệt) x 90%</v>
          </cell>
          <cell r="I262" t="str">
            <v>m2</v>
          </cell>
          <cell r="J262">
            <v>2.4</v>
          </cell>
          <cell r="K262">
            <v>0</v>
          </cell>
          <cell r="L262">
            <v>10375629</v>
          </cell>
          <cell r="M262">
            <v>10375629</v>
          </cell>
        </row>
        <row r="263">
          <cell r="H263" t="str">
            <v>WC.01 (trong nhà, có hầm, xí bệt, có ốp gạch) x 90%</v>
          </cell>
          <cell r="I263" t="str">
            <v>m2</v>
          </cell>
          <cell r="J263">
            <v>26.09</v>
          </cell>
          <cell r="K263">
            <v>0</v>
          </cell>
          <cell r="L263">
            <v>10375629</v>
          </cell>
          <cell r="M263">
            <v>10375629</v>
          </cell>
        </row>
        <row r="264">
          <cell r="H264" t="str">
            <v>WC.01 (trong nhà, có hầm, xí bệt, lát gạch men, ốp gạch men cao 2m) x 90%</v>
          </cell>
          <cell r="I264" t="str">
            <v>m2</v>
          </cell>
          <cell r="J264">
            <v>0</v>
          </cell>
          <cell r="K264">
            <v>6.7</v>
          </cell>
          <cell r="L264">
            <v>10375629</v>
          </cell>
          <cell r="M264">
            <v>10375629</v>
          </cell>
        </row>
        <row r="265">
          <cell r="H265" t="str">
            <v>WC.01 (trong nhà, có hầm, xí bệt, lavabo, sen, xịt, ốp lát gạch men) x 90%</v>
          </cell>
          <cell r="I265" t="str">
            <v>m2</v>
          </cell>
          <cell r="J265">
            <v>3.77</v>
          </cell>
          <cell r="K265">
            <v>0</v>
          </cell>
          <cell r="L265">
            <v>10375629</v>
          </cell>
          <cell r="M265">
            <v>10375629</v>
          </cell>
        </row>
        <row r="266">
          <cell r="H266" t="str">
            <v>WC.01 (trong nhà, có hầm, xí bệt, ốp gạch men) (2 cái) x 90%</v>
          </cell>
          <cell r="I266" t="str">
            <v>m2</v>
          </cell>
          <cell r="J266">
            <v>6.08</v>
          </cell>
          <cell r="K266">
            <v>0</v>
          </cell>
          <cell r="L266">
            <v>10375629</v>
          </cell>
          <cell r="M266">
            <v>10375629</v>
          </cell>
        </row>
        <row r="267">
          <cell r="H267" t="str">
            <v>WC.01 (trong nhà, có hầm, xí bệt, ốp gạch men) x 90%</v>
          </cell>
          <cell r="I267" t="str">
            <v>m2</v>
          </cell>
          <cell r="J267">
            <v>124.29999999999995</v>
          </cell>
          <cell r="K267">
            <v>0</v>
          </cell>
          <cell r="L267">
            <v>10375629</v>
          </cell>
          <cell r="M267">
            <v>10375629</v>
          </cell>
        </row>
        <row r="268">
          <cell r="H268" t="str">
            <v>WC.01 (trong nhà, có hầm, xí bệt, ốp lát gạch men) (1 cái trọ) x 90%</v>
          </cell>
          <cell r="I268" t="str">
            <v>m2</v>
          </cell>
          <cell r="J268">
            <v>3.22</v>
          </cell>
          <cell r="K268">
            <v>0</v>
          </cell>
          <cell r="L268">
            <v>10375629</v>
          </cell>
          <cell r="M268">
            <v>10375629</v>
          </cell>
        </row>
        <row r="269">
          <cell r="H269" t="str">
            <v>WC.01 (trong nhà, có hầm, xí bệt, ốp lát gạch men) x 90%</v>
          </cell>
          <cell r="I269" t="str">
            <v>m2</v>
          </cell>
          <cell r="J269">
            <v>14.59</v>
          </cell>
          <cell r="K269">
            <v>0</v>
          </cell>
          <cell r="L269">
            <v>10375629</v>
          </cell>
          <cell r="M269">
            <v>10375629</v>
          </cell>
        </row>
        <row r="270">
          <cell r="H270" t="str">
            <v>WC.01 (trong nhà, có hầm, xí bệt, ốp lát gạch men, sen, xịt) x 90%</v>
          </cell>
          <cell r="I270" t="str">
            <v>m2</v>
          </cell>
          <cell r="J270">
            <v>4.16</v>
          </cell>
          <cell r="K270">
            <v>0</v>
          </cell>
          <cell r="L270">
            <v>10375629</v>
          </cell>
          <cell r="M270">
            <v>10375629</v>
          </cell>
        </row>
        <row r="271">
          <cell r="H271" t="str">
            <v>WC.01 (trong nhà, có hầm, xí bệt, ốp lát gạch men, xịt) x 90%</v>
          </cell>
          <cell r="I271" t="str">
            <v>m2</v>
          </cell>
          <cell r="J271">
            <v>3.75</v>
          </cell>
          <cell r="K271">
            <v>0</v>
          </cell>
          <cell r="L271">
            <v>10375629</v>
          </cell>
          <cell r="M271">
            <v>10375629</v>
          </cell>
        </row>
        <row r="272">
          <cell r="H272" t="str">
            <v>WC.01 (trong nhà, có hầm, xí bệt, vòi sen, lavabo, ốp gạch) x 90%</v>
          </cell>
          <cell r="I272" t="str">
            <v>m2</v>
          </cell>
          <cell r="J272">
            <v>2.88</v>
          </cell>
          <cell r="K272">
            <v>0</v>
          </cell>
          <cell r="L272">
            <v>10375629</v>
          </cell>
          <cell r="M272">
            <v>10375629</v>
          </cell>
        </row>
        <row r="273">
          <cell r="H273" t="str">
            <v>WC.01 (trong nhà, có hầm, xí bệt, vòi sen, ốp lát gạch men) x 90%</v>
          </cell>
          <cell r="I273" t="str">
            <v>m2</v>
          </cell>
          <cell r="J273">
            <v>8.15</v>
          </cell>
          <cell r="K273">
            <v>0</v>
          </cell>
          <cell r="L273">
            <v>10375629</v>
          </cell>
          <cell r="M273">
            <v>10375629</v>
          </cell>
        </row>
        <row r="274">
          <cell r="H274" t="str">
            <v>WC.01 (trong nhà, có hầm, xí bệt, xịt, ốp lát gạch men) x 90%</v>
          </cell>
          <cell r="I274" t="str">
            <v>m2</v>
          </cell>
          <cell r="J274">
            <v>3.38</v>
          </cell>
          <cell r="K274">
            <v>0</v>
          </cell>
          <cell r="L274">
            <v>10375629</v>
          </cell>
          <cell r="M274">
            <v>10375629</v>
          </cell>
        </row>
        <row r="275">
          <cell r="H275" t="str">
            <v>WC.01 (trong nhà, có hầm, xí bệt, xit, ốp lát gạch men, lavabo) x 90%</v>
          </cell>
          <cell r="I275" t="str">
            <v>m2</v>
          </cell>
          <cell r="J275">
            <v>5.94</v>
          </cell>
          <cell r="K275">
            <v>0</v>
          </cell>
          <cell r="L275">
            <v>10375629</v>
          </cell>
          <cell r="M275">
            <v>10375629</v>
          </cell>
        </row>
        <row r="276">
          <cell r="H276" t="str">
            <v>WC.01 (trong nhà, xí bệt, có hầm, gạch men) x 90%</v>
          </cell>
          <cell r="I276" t="str">
            <v>m2</v>
          </cell>
          <cell r="J276">
            <v>9.129999999999999</v>
          </cell>
          <cell r="K276">
            <v>0</v>
          </cell>
          <cell r="L276">
            <v>10375629</v>
          </cell>
          <cell r="M276">
            <v>10375629</v>
          </cell>
        </row>
        <row r="277">
          <cell r="H277" t="str">
            <v>WC.01 (trong nhà, xí bệt, có hầm, ốp gạch men) x 90%</v>
          </cell>
          <cell r="I277" t="str">
            <v>m2</v>
          </cell>
          <cell r="J277">
            <v>76.25</v>
          </cell>
          <cell r="K277">
            <v>0</v>
          </cell>
          <cell r="L277">
            <v>10375629</v>
          </cell>
          <cell r="M277">
            <v>10375629</v>
          </cell>
        </row>
        <row r="278">
          <cell r="H278" t="str">
            <v>WC.01 (trong nhà, xí bệt, có hầm, ốp lát gạch men) x 90%</v>
          </cell>
          <cell r="I278" t="str">
            <v>m2</v>
          </cell>
          <cell r="J278">
            <v>6.68</v>
          </cell>
          <cell r="K278">
            <v>0</v>
          </cell>
          <cell r="L278">
            <v>10375629</v>
          </cell>
          <cell r="M278">
            <v>10375629</v>
          </cell>
        </row>
        <row r="279">
          <cell r="H279" t="str">
            <v>WC.01 (trong nhà, xí bệt, hầm vệ sinh tự hoại ngoài nhà) x 90%</v>
          </cell>
          <cell r="I279" t="str">
            <v>m2</v>
          </cell>
          <cell r="J279">
            <v>2.85</v>
          </cell>
          <cell r="K279">
            <v>0</v>
          </cell>
          <cell r="L279">
            <v>10375629</v>
          </cell>
          <cell r="M279">
            <v>10375629</v>
          </cell>
        </row>
        <row r="280">
          <cell r="H280" t="str">
            <v>WC.01 (trong nhà, xí bệt, ốp gạch men, hầm vệ sinh tự hoại ngoài nhà) x 90%</v>
          </cell>
          <cell r="I280" t="str">
            <v>m2</v>
          </cell>
          <cell r="J280">
            <v>3.15</v>
          </cell>
          <cell r="K280">
            <v>0</v>
          </cell>
          <cell r="L280">
            <v>10375629</v>
          </cell>
          <cell r="M280">
            <v>10375629</v>
          </cell>
        </row>
        <row r="281">
          <cell r="H281" t="str">
            <v>WC.01 (xí bệt) x 90%</v>
          </cell>
          <cell r="I281" t="str">
            <v>m2</v>
          </cell>
          <cell r="J281">
            <v>12.76</v>
          </cell>
          <cell r="K281">
            <v>0</v>
          </cell>
          <cell r="L281">
            <v>10375629</v>
          </cell>
          <cell r="M281">
            <v>10375629</v>
          </cell>
        </row>
        <row r="282">
          <cell r="H282" t="str">
            <v>WC.01 (xí bệt, có hầm, gạch men) x 90%</v>
          </cell>
          <cell r="I282" t="str">
            <v>m2</v>
          </cell>
          <cell r="J282">
            <v>15.809999999999999</v>
          </cell>
          <cell r="K282">
            <v>0</v>
          </cell>
          <cell r="L282">
            <v>10375629</v>
          </cell>
          <cell r="M282">
            <v>10375629</v>
          </cell>
        </row>
        <row r="283">
          <cell r="H283" t="str">
            <v>WC.01 (xí bệt, có hầm, ốp gạch men) x 90%</v>
          </cell>
          <cell r="I283" t="str">
            <v>m2</v>
          </cell>
          <cell r="J283">
            <v>21.42</v>
          </cell>
          <cell r="K283">
            <v>3.69</v>
          </cell>
          <cell r="L283">
            <v>10375629</v>
          </cell>
          <cell r="M283">
            <v>10375629</v>
          </cell>
        </row>
        <row r="284">
          <cell r="H284" t="str">
            <v>WC.01 (xí bệt, có ốp gạch men) - xin ý kiến hội đồng x 90%</v>
          </cell>
          <cell r="I284" t="str">
            <v>m2</v>
          </cell>
          <cell r="J284">
            <v>0.55000000000000004</v>
          </cell>
          <cell r="K284">
            <v>2.5299999999999998</v>
          </cell>
          <cell r="L284">
            <v>10375629</v>
          </cell>
          <cell r="M284">
            <v>10375629</v>
          </cell>
        </row>
        <row r="285">
          <cell r="H285" t="str">
            <v>WC.01 (xí bệt, có ốp gạch men) x 90%</v>
          </cell>
          <cell r="I285" t="str">
            <v>m2</v>
          </cell>
          <cell r="J285">
            <v>4.68</v>
          </cell>
          <cell r="K285">
            <v>0</v>
          </cell>
          <cell r="L285">
            <v>10375629</v>
          </cell>
          <cell r="M285">
            <v>10375629</v>
          </cell>
        </row>
        <row r="286">
          <cell r="H286" t="str">
            <v>WC.01 (xí bệt, có ốp gạch) x 90%</v>
          </cell>
          <cell r="I286" t="str">
            <v>m2</v>
          </cell>
          <cell r="J286">
            <v>18.8</v>
          </cell>
          <cell r="K286">
            <v>0</v>
          </cell>
          <cell r="L286">
            <v>10375629</v>
          </cell>
          <cell r="M286">
            <v>10375629</v>
          </cell>
        </row>
        <row r="287">
          <cell r="H287" t="str">
            <v>WC.01 (xí bệt, có ốp gạch, hầm tự hoại ngoài) x 90%</v>
          </cell>
          <cell r="I287" t="str">
            <v>m2</v>
          </cell>
          <cell r="J287">
            <v>5.04</v>
          </cell>
          <cell r="K287">
            <v>0</v>
          </cell>
          <cell r="L287">
            <v>10375629</v>
          </cell>
          <cell r="M287">
            <v>10375629</v>
          </cell>
        </row>
        <row r="288">
          <cell r="H288" t="str">
            <v>WC.01 (xí bệt, hầm, gạch men) x 90%</v>
          </cell>
          <cell r="I288" t="str">
            <v>m2</v>
          </cell>
          <cell r="J288">
            <v>8.44</v>
          </cell>
          <cell r="K288">
            <v>0</v>
          </cell>
          <cell r="L288">
            <v>10375629</v>
          </cell>
          <cell r="M288">
            <v>10375629</v>
          </cell>
        </row>
        <row r="289">
          <cell r="H289" t="str">
            <v>WC.01 (xí bệt, không hầm, GM) x 90%</v>
          </cell>
          <cell r="I289" t="str">
            <v>m2</v>
          </cell>
          <cell r="J289">
            <v>2.86</v>
          </cell>
          <cell r="K289">
            <v>0</v>
          </cell>
          <cell r="L289">
            <v>10375629</v>
          </cell>
          <cell r="M289">
            <v>10375629</v>
          </cell>
        </row>
        <row r="290">
          <cell r="H290" t="str">
            <v>WC.01 (xí bệt, lát gạch men, ốp gạch men cao 2m) x 90%</v>
          </cell>
          <cell r="I290" t="str">
            <v>m2</v>
          </cell>
          <cell r="J290">
            <v>3.02</v>
          </cell>
          <cell r="K290">
            <v>0</v>
          </cell>
          <cell r="L290">
            <v>10375629</v>
          </cell>
          <cell r="M290">
            <v>10375629</v>
          </cell>
        </row>
        <row r="291">
          <cell r="H291" t="str">
            <v>WC.01 (xí bệt, ốp gạch men) x 90%</v>
          </cell>
          <cell r="I291" t="str">
            <v>m2</v>
          </cell>
          <cell r="J291">
            <v>8.5599999999999987</v>
          </cell>
          <cell r="K291">
            <v>0</v>
          </cell>
          <cell r="L291">
            <v>10375629</v>
          </cell>
          <cell r="M291">
            <v>10375629</v>
          </cell>
        </row>
        <row r="292">
          <cell r="H292" t="str">
            <v>WC.01 (xí bệt, ốp gạch men, vòi hoa sen) x 90%</v>
          </cell>
          <cell r="I292" t="str">
            <v>m2</v>
          </cell>
          <cell r="J292">
            <v>4.84</v>
          </cell>
          <cell r="K292">
            <v>0</v>
          </cell>
          <cell r="L292">
            <v>10375629</v>
          </cell>
          <cell r="M292">
            <v>10375629</v>
          </cell>
        </row>
        <row r="293">
          <cell r="H293" t="str">
            <v>WC.01 (xí bệt, trong nhà có hầm, ốp gạch) x 90%</v>
          </cell>
          <cell r="I293" t="str">
            <v>m2</v>
          </cell>
          <cell r="J293">
            <v>2.2000000000000002</v>
          </cell>
          <cell r="K293">
            <v>0</v>
          </cell>
          <cell r="L293">
            <v>10375629</v>
          </cell>
          <cell r="M293">
            <v>10375629</v>
          </cell>
        </row>
        <row r="294">
          <cell r="H294" t="str">
            <v>WC.01 (xí bệt, trong nhà, có hầm, ốp gạch men) x 90%</v>
          </cell>
          <cell r="I294" t="str">
            <v>m2</v>
          </cell>
          <cell r="J294">
            <v>11.94</v>
          </cell>
          <cell r="K294">
            <v>0</v>
          </cell>
          <cell r="L294">
            <v>10375629</v>
          </cell>
          <cell r="M294">
            <v>10375629</v>
          </cell>
        </row>
        <row r="295">
          <cell r="H295" t="str">
            <v>WC.02 (trong nhà, có hầm, xí bệt, không ốp gạch men) x 90%</v>
          </cell>
          <cell r="I295" t="str">
            <v>m2</v>
          </cell>
          <cell r="J295">
            <v>8.129999999999999</v>
          </cell>
          <cell r="K295">
            <v>0</v>
          </cell>
          <cell r="L295">
            <v>9816278</v>
          </cell>
          <cell r="M295">
            <v>9816278</v>
          </cell>
        </row>
        <row r="296">
          <cell r="H296" t="str">
            <v>WC.02 (trong nhà, có hầm, xí bệt, lát gạch men, không ốp) x 90%</v>
          </cell>
          <cell r="I296" t="str">
            <v>m2</v>
          </cell>
          <cell r="J296">
            <v>8.4</v>
          </cell>
          <cell r="K296">
            <v>0</v>
          </cell>
          <cell r="L296">
            <v>9816278</v>
          </cell>
          <cell r="M296">
            <v>9816278</v>
          </cell>
        </row>
        <row r="297">
          <cell r="H297" t="str">
            <v>WC.03 (trong nhà, có hầm, xí xỏm, có ốp gạch) x 90%</v>
          </cell>
          <cell r="I297" t="str">
            <v>m2</v>
          </cell>
          <cell r="J297">
            <v>4.5599999999999996</v>
          </cell>
          <cell r="K297">
            <v>0</v>
          </cell>
          <cell r="L297">
            <v>10021665</v>
          </cell>
          <cell r="M297">
            <v>10021665</v>
          </cell>
        </row>
        <row r="298">
          <cell r="H298" t="str">
            <v>WC.03 (trong nhà, có hầm, xí xỏm, ốp gạch men) x 90%</v>
          </cell>
          <cell r="I298" t="str">
            <v>m2</v>
          </cell>
          <cell r="J298">
            <v>7</v>
          </cell>
          <cell r="K298">
            <v>0</v>
          </cell>
          <cell r="L298">
            <v>10021665</v>
          </cell>
          <cell r="M298">
            <v>10021665</v>
          </cell>
        </row>
        <row r="299">
          <cell r="H299" t="str">
            <v>WC.03 (trong nhà, có hầm, xí xỏm, ốp lát gạch men) x 90%</v>
          </cell>
          <cell r="I299" t="str">
            <v>m2</v>
          </cell>
          <cell r="J299">
            <v>4.4000000000000004</v>
          </cell>
          <cell r="K299">
            <v>0</v>
          </cell>
          <cell r="L299">
            <v>10021665</v>
          </cell>
          <cell r="M299">
            <v>10021665</v>
          </cell>
        </row>
        <row r="300">
          <cell r="H300" t="str">
            <v>WC.03 (trong nhà, có hầm, xí xỏm, vòi sen, ốp lát gạch men) x 90%</v>
          </cell>
          <cell r="I300" t="str">
            <v>m2</v>
          </cell>
          <cell r="J300">
            <v>2.4500000000000002</v>
          </cell>
          <cell r="K300">
            <v>0</v>
          </cell>
          <cell r="L300">
            <v>10021665</v>
          </cell>
          <cell r="M300">
            <v>10021665</v>
          </cell>
        </row>
        <row r="301">
          <cell r="H301" t="str">
            <v>WC.03 (trong nhà, có hầm, xí xỏm, xịt, ốp lát gạch men) x 90%</v>
          </cell>
          <cell r="I301" t="str">
            <v>m2</v>
          </cell>
          <cell r="J301">
            <v>7.98</v>
          </cell>
          <cell r="K301">
            <v>0</v>
          </cell>
          <cell r="L301">
            <v>10021665</v>
          </cell>
          <cell r="M301">
            <v>10021665</v>
          </cell>
        </row>
        <row r="302">
          <cell r="H302" t="str">
            <v>WC.03 (xí xỏm, có hầm, ốp gạch men) x 90%</v>
          </cell>
          <cell r="I302" t="str">
            <v>m2</v>
          </cell>
          <cell r="J302">
            <v>4.1399999999999997</v>
          </cell>
          <cell r="K302">
            <v>0</v>
          </cell>
          <cell r="L302">
            <v>10021665</v>
          </cell>
          <cell r="M302">
            <v>10021665</v>
          </cell>
        </row>
        <row r="303">
          <cell r="H303" t="str">
            <v>WC.05 (ngoài nhà, có hầm, xí bệt, ốp gạch men) x 90%</v>
          </cell>
          <cell r="I303" t="str">
            <v>m2</v>
          </cell>
          <cell r="J303">
            <v>27.68</v>
          </cell>
          <cell r="K303">
            <v>0</v>
          </cell>
          <cell r="L303">
            <v>10655885</v>
          </cell>
          <cell r="M303">
            <v>10655885</v>
          </cell>
        </row>
        <row r="304">
          <cell r="H304" t="str">
            <v>WC.05 (ngoài nhà, có hầm, xí bệt, ốp lát gạch men) x 90%</v>
          </cell>
          <cell r="I304" t="str">
            <v>m2</v>
          </cell>
          <cell r="J304">
            <v>10.36</v>
          </cell>
          <cell r="K304">
            <v>0</v>
          </cell>
          <cell r="L304">
            <v>10655885</v>
          </cell>
          <cell r="M304">
            <v>10655885</v>
          </cell>
        </row>
        <row r="305">
          <cell r="H305" t="str">
            <v>WC.05 (ngoài nhà, không mái, xây gạch, xí bệt, có hầm, ốp gạch men) x 90%</v>
          </cell>
          <cell r="I305" t="str">
            <v>m2</v>
          </cell>
          <cell r="J305">
            <v>3.88</v>
          </cell>
          <cell r="K305">
            <v>0</v>
          </cell>
          <cell r="L305">
            <v>10655885</v>
          </cell>
          <cell r="M305">
            <v>10655885</v>
          </cell>
        </row>
        <row r="306">
          <cell r="H306" t="str">
            <v>WC.05 (ngoài nhà, xí bệt, có hầm, gạch men) x 90%</v>
          </cell>
          <cell r="I306" t="str">
            <v>m2</v>
          </cell>
          <cell r="J306">
            <v>9</v>
          </cell>
          <cell r="K306">
            <v>0</v>
          </cell>
          <cell r="L306">
            <v>10655885</v>
          </cell>
          <cell r="M306">
            <v>10655885</v>
          </cell>
        </row>
        <row r="307">
          <cell r="H307" t="str">
            <v>WC.05 (ngoài nhà, xí bệt, có hầm, ốp gạch men) x 90%</v>
          </cell>
          <cell r="I307" t="str">
            <v>m2</v>
          </cell>
          <cell r="J307">
            <v>10.45</v>
          </cell>
          <cell r="K307">
            <v>0</v>
          </cell>
          <cell r="L307">
            <v>10655885</v>
          </cell>
          <cell r="M307">
            <v>10655885</v>
          </cell>
        </row>
        <row r="308">
          <cell r="H308" t="str">
            <v>WC.05 (ngoài nhà, xí bệt, hầm ngoài nhà, ốp gạch men) x 90%</v>
          </cell>
          <cell r="I308" t="str">
            <v>m2</v>
          </cell>
          <cell r="J308">
            <v>3.57</v>
          </cell>
          <cell r="K308">
            <v>0</v>
          </cell>
          <cell r="L308">
            <v>10655885</v>
          </cell>
          <cell r="M308">
            <v>10655885</v>
          </cell>
        </row>
        <row r="309">
          <cell r="H309" t="str">
            <v>WC.05 (ngoài nhà, xí bệt, hầm vệ sinh tự hoại bên ngoài, ốp gạch men) x 90%</v>
          </cell>
          <cell r="I309" t="str">
            <v>m2</v>
          </cell>
          <cell r="J309">
            <v>3.23</v>
          </cell>
          <cell r="K309">
            <v>0</v>
          </cell>
          <cell r="L309">
            <v>10655885</v>
          </cell>
          <cell r="M309">
            <v>10655885</v>
          </cell>
        </row>
        <row r="310">
          <cell r="H310" t="str">
            <v>WC.05 (ngoài nhà, xí bệt, hầm, gạch men) x 90%</v>
          </cell>
          <cell r="I310" t="str">
            <v>m2</v>
          </cell>
          <cell r="J310">
            <v>7.9799999999999995</v>
          </cell>
          <cell r="K310">
            <v>0</v>
          </cell>
          <cell r="L310">
            <v>10655885</v>
          </cell>
          <cell r="M310">
            <v>10655885</v>
          </cell>
        </row>
        <row r="311">
          <cell r="H311" t="str">
            <v>WC.05 (ngoài nhà, xí bệt, ốp gạch men, hầm vệ sinh tự hoại bên ngoài) x 90%</v>
          </cell>
          <cell r="I311" t="str">
            <v>m2</v>
          </cell>
          <cell r="J311">
            <v>7.35</v>
          </cell>
          <cell r="K311">
            <v>0</v>
          </cell>
          <cell r="L311">
            <v>10655885</v>
          </cell>
          <cell r="M311">
            <v>10655885</v>
          </cell>
        </row>
        <row r="312">
          <cell r="H312" t="str">
            <v>WC.05 (trong nhà, có hầm, xí bệt, xịt, ốp, lát gạch men) x 90%</v>
          </cell>
          <cell r="I312" t="str">
            <v>m2</v>
          </cell>
          <cell r="J312">
            <v>2.6</v>
          </cell>
          <cell r="K312">
            <v>0</v>
          </cell>
          <cell r="L312">
            <v>10655885</v>
          </cell>
          <cell r="M312">
            <v>10655885</v>
          </cell>
        </row>
        <row r="313">
          <cell r="H313" t="str">
            <v>WC.05 (xí bệt, có hầm, gạch men, ngoài nhà) x 90%</v>
          </cell>
          <cell r="I313" t="str">
            <v>m2</v>
          </cell>
          <cell r="J313">
            <v>10.76</v>
          </cell>
          <cell r="K313">
            <v>0</v>
          </cell>
          <cell r="L313">
            <v>10655885</v>
          </cell>
          <cell r="M313">
            <v>10655885</v>
          </cell>
        </row>
        <row r="314">
          <cell r="H314" t="str">
            <v>WC.05 (xí bệt, hầm vệ sinh tự hoại ngoài nhà) x 90%</v>
          </cell>
          <cell r="I314" t="str">
            <v>m2</v>
          </cell>
          <cell r="J314">
            <v>0</v>
          </cell>
          <cell r="K314">
            <v>3.15</v>
          </cell>
          <cell r="L314">
            <v>10655885</v>
          </cell>
          <cell r="M314">
            <v>10655885</v>
          </cell>
        </row>
        <row r="315">
          <cell r="H315" t="str">
            <v>WC.05 (xí bệt, ngoài nhà, có hầm, ốp gạch men) x 90%</v>
          </cell>
          <cell r="I315" t="str">
            <v>m2</v>
          </cell>
          <cell r="J315">
            <v>27.27</v>
          </cell>
          <cell r="K315">
            <v>0</v>
          </cell>
          <cell r="L315">
            <v>10655885</v>
          </cell>
          <cell r="M315">
            <v>10655885</v>
          </cell>
        </row>
        <row r="316">
          <cell r="H316" t="str">
            <v>WC.05 (xí bệt, ngoài nhà, có hầm, ốp gạch men, xây gạch) x 90%</v>
          </cell>
          <cell r="I316" t="str">
            <v>m2</v>
          </cell>
          <cell r="J316">
            <v>4.62</v>
          </cell>
          <cell r="K316">
            <v>0</v>
          </cell>
          <cell r="L316">
            <v>10655885</v>
          </cell>
          <cell r="M316">
            <v>10655885</v>
          </cell>
        </row>
        <row r="317">
          <cell r="H317" t="str">
            <v>WC.05 (xí bệt, ốp gạch men, hầm vệ sinh tự hoại ngoài nhà) x 90%</v>
          </cell>
          <cell r="I317" t="str">
            <v>m2</v>
          </cell>
          <cell r="J317">
            <v>3.15</v>
          </cell>
          <cell r="K317">
            <v>0</v>
          </cell>
          <cell r="L317">
            <v>10655885</v>
          </cell>
          <cell r="M317">
            <v>10655885</v>
          </cell>
        </row>
        <row r="318">
          <cell r="H318" t="str">
            <v>WC.05.1 (ngoài nhà có hầm, xí xỏm, sen, ốp lạt gạch men) x 90%</v>
          </cell>
          <cell r="I318" t="str">
            <v>m2</v>
          </cell>
          <cell r="J318">
            <v>4.59</v>
          </cell>
          <cell r="K318">
            <v>0</v>
          </cell>
          <cell r="L318">
            <v>10226810</v>
          </cell>
          <cell r="M318">
            <v>10226810</v>
          </cell>
        </row>
        <row r="319">
          <cell r="H319" t="str">
            <v>WC.05.1 (ngoài nhà, có hầm, xí xỏm, lát gạch men, không ốp) x 90%</v>
          </cell>
          <cell r="I319" t="str">
            <v>m2</v>
          </cell>
          <cell r="J319">
            <v>5.04</v>
          </cell>
          <cell r="K319">
            <v>0</v>
          </cell>
          <cell r="L319">
            <v>10226810</v>
          </cell>
          <cell r="M319">
            <v>10226810</v>
          </cell>
        </row>
        <row r="320">
          <cell r="H320" t="str">
            <v>WC.05.1 (ngoài nhà, có hầm, xí xỏm, ốp gạch men)</v>
          </cell>
          <cell r="I320" t="str">
            <v>m2</v>
          </cell>
          <cell r="J320">
            <v>4.75</v>
          </cell>
          <cell r="K320">
            <v>0</v>
          </cell>
          <cell r="L320">
            <v>11363122</v>
          </cell>
          <cell r="M320">
            <v>11363122</v>
          </cell>
        </row>
        <row r="321">
          <cell r="H321" t="str">
            <v>WC.05.1 (ngoài nhà, có hầm, xí xỏm, ốp gạch men) x 90%</v>
          </cell>
          <cell r="I321" t="str">
            <v>m2</v>
          </cell>
          <cell r="J321">
            <v>3.74</v>
          </cell>
          <cell r="K321">
            <v>0</v>
          </cell>
          <cell r="L321">
            <v>10226810</v>
          </cell>
          <cell r="M321">
            <v>10226810</v>
          </cell>
        </row>
        <row r="322">
          <cell r="H322" t="str">
            <v>WC.05.1 (ngoài nhà, có hầm, xí xỏm, ốp lát gạch men) x 90%</v>
          </cell>
          <cell r="I322" t="str">
            <v>m2</v>
          </cell>
          <cell r="J322">
            <v>1.1000000000000001</v>
          </cell>
          <cell r="K322">
            <v>3.5</v>
          </cell>
          <cell r="L322">
            <v>10226810</v>
          </cell>
          <cell r="M322">
            <v>10226810</v>
          </cell>
        </row>
        <row r="323">
          <cell r="H323" t="str">
            <v>WC.05.1 (ngoài nhà, xí bệt, có hầm, gạch men) x 90%</v>
          </cell>
          <cell r="I323" t="str">
            <v>m2</v>
          </cell>
          <cell r="J323">
            <v>4.33</v>
          </cell>
          <cell r="K323">
            <v>0</v>
          </cell>
          <cell r="L323">
            <v>10226810</v>
          </cell>
          <cell r="M323">
            <v>10226810</v>
          </cell>
        </row>
        <row r="324">
          <cell r="H324" t="str">
            <v>WC.05.1 (ngoài nhà, xí xỏm, hầm, gạch men) x 90%</v>
          </cell>
          <cell r="I324" t="str">
            <v>m2</v>
          </cell>
          <cell r="J324">
            <v>3.24</v>
          </cell>
          <cell r="K324">
            <v>0</v>
          </cell>
          <cell r="L324">
            <v>10226810</v>
          </cell>
          <cell r="M324">
            <v>10226810</v>
          </cell>
        </row>
        <row r="325">
          <cell r="H325" t="str">
            <v>WC.05.1 (xí xỏm, ngoài nhà, có hầm, ốp gạch men)  x 90%</v>
          </cell>
          <cell r="I325" t="str">
            <v>m2</v>
          </cell>
          <cell r="J325">
            <v>3.96</v>
          </cell>
          <cell r="K325">
            <v>0</v>
          </cell>
          <cell r="L325">
            <v>10226810</v>
          </cell>
          <cell r="M325">
            <v>10226810</v>
          </cell>
        </row>
        <row r="326">
          <cell r="H326" t="str">
            <v>WC.06 (ngoài nhà, có hầm, xí bệt, xây tường, lót gạch men, không ốp gạch men)  x 90%</v>
          </cell>
          <cell r="I326" t="str">
            <v>m2</v>
          </cell>
          <cell r="J326">
            <v>9</v>
          </cell>
          <cell r="K326">
            <v>0</v>
          </cell>
          <cell r="L326">
            <v>10096534</v>
          </cell>
          <cell r="M326">
            <v>10096534</v>
          </cell>
        </row>
        <row r="327">
          <cell r="H327" t="str">
            <v>WC.06.1 (ngoài nhà, có hầm, không ốp lát gạch, xí xổm) x 90%</v>
          </cell>
          <cell r="I327" t="str">
            <v>m2</v>
          </cell>
          <cell r="J327">
            <v>3.75</v>
          </cell>
          <cell r="K327">
            <v>0</v>
          </cell>
          <cell r="L327">
            <v>9667459</v>
          </cell>
          <cell r="M327">
            <v>9667459</v>
          </cell>
        </row>
        <row r="328">
          <cell r="H328" t="str">
            <v>WC.06.1 (ngoài nhà, có hầm, xí xỏm, không ốp lát gạch men) x 90%</v>
          </cell>
          <cell r="I328" t="str">
            <v>m2</v>
          </cell>
          <cell r="J328">
            <v>13.82</v>
          </cell>
          <cell r="K328">
            <v>0</v>
          </cell>
          <cell r="L328">
            <v>9667459</v>
          </cell>
          <cell r="M328">
            <v>9667459</v>
          </cell>
        </row>
        <row r="329">
          <cell r="H329" t="str">
            <v>WC.06.1 (ngoài nhà, có hầm, xí xỏm, lát gạch men, không ốp) x 90%</v>
          </cell>
          <cell r="I329" t="str">
            <v>m2</v>
          </cell>
          <cell r="J329">
            <v>3.3</v>
          </cell>
          <cell r="K329">
            <v>0</v>
          </cell>
          <cell r="L329">
            <v>9667459</v>
          </cell>
          <cell r="M329">
            <v>9667459</v>
          </cell>
        </row>
        <row r="330">
          <cell r="H330" t="str">
            <v>WC.06.1 (ngoài nhà, có hầm, xí xỏm, lót gạch men, không ốp) x 90%</v>
          </cell>
          <cell r="I330" t="str">
            <v>m2</v>
          </cell>
          <cell r="J330">
            <v>3.12</v>
          </cell>
          <cell r="K330">
            <v>0</v>
          </cell>
          <cell r="L330">
            <v>9667459</v>
          </cell>
          <cell r="M330">
            <v>9667459</v>
          </cell>
        </row>
        <row r="331">
          <cell r="H331" t="str">
            <v>WC.06.1 (ngoài nhà, có hầm, xí xỏm, ốp gạch men) x 90%</v>
          </cell>
          <cell r="I331" t="str">
            <v>m2</v>
          </cell>
          <cell r="J331">
            <v>2.4</v>
          </cell>
          <cell r="K331">
            <v>0</v>
          </cell>
          <cell r="L331">
            <v>9667459</v>
          </cell>
          <cell r="M331">
            <v>9667459</v>
          </cell>
        </row>
        <row r="332">
          <cell r="H332" t="str">
            <v>WC.06.1 (ngoài nhà, có hầm, xí xỏm, tường 10 tô 2 mặt, không ốp lát gạch men) x 90%</v>
          </cell>
          <cell r="I332" t="str">
            <v>m2</v>
          </cell>
          <cell r="J332">
            <v>3.36</v>
          </cell>
          <cell r="K332">
            <v>0</v>
          </cell>
          <cell r="L332">
            <v>9667459</v>
          </cell>
          <cell r="M332">
            <v>9667459</v>
          </cell>
        </row>
        <row r="333">
          <cell r="H333" t="str">
            <v>WC.06.1 (ngoài nhà, có hầm, xí xỏm, xây tường 10 tô 2 mặt, không ốp lát gạch men) x 90%</v>
          </cell>
          <cell r="I333" t="str">
            <v>m2</v>
          </cell>
          <cell r="J333">
            <v>3.45</v>
          </cell>
          <cell r="K333">
            <v>0</v>
          </cell>
          <cell r="L333">
            <v>9667459</v>
          </cell>
          <cell r="M333">
            <v>9667459</v>
          </cell>
        </row>
        <row r="334">
          <cell r="H334" t="str">
            <v>WC.06.1 (xí bệt) x 90%</v>
          </cell>
          <cell r="I334" t="str">
            <v>m2</v>
          </cell>
          <cell r="J334">
            <v>4.8</v>
          </cell>
          <cell r="K334">
            <v>0</v>
          </cell>
          <cell r="L334">
            <v>9667459</v>
          </cell>
          <cell r="M334">
            <v>9667459</v>
          </cell>
        </row>
        <row r="335">
          <cell r="H335" t="str">
            <v>WC.06.1 (xí xỏm, ngoài nhà, có hầm, không gạch men, tường xây) x 90%</v>
          </cell>
          <cell r="I335" t="str">
            <v>m2</v>
          </cell>
          <cell r="J335">
            <v>5.04</v>
          </cell>
          <cell r="K335">
            <v>0</v>
          </cell>
          <cell r="L335">
            <v>9667459</v>
          </cell>
          <cell r="M335">
            <v>9667459</v>
          </cell>
        </row>
        <row r="336">
          <cell r="H336" t="str">
            <v>WC.08 (xí xỏm, có hầm, không ốp gạch men, ngoài nhà) x 90%</v>
          </cell>
          <cell r="I336" t="str">
            <v>m2</v>
          </cell>
          <cell r="J336">
            <v>2.25</v>
          </cell>
          <cell r="K336">
            <v>0</v>
          </cell>
          <cell r="L336">
            <v>9684996</v>
          </cell>
          <cell r="M336">
            <v>9684996</v>
          </cell>
        </row>
        <row r="337">
          <cell r="H337" t="str">
            <v>WC.09 (trong nhà, không hầm, xí bệt, ốp gạch men) (14 cái) x 90%</v>
          </cell>
          <cell r="I337" t="str">
            <v>m2</v>
          </cell>
          <cell r="J337">
            <v>42.56</v>
          </cell>
          <cell r="K337">
            <v>0</v>
          </cell>
          <cell r="L337">
            <v>2613835</v>
          </cell>
          <cell r="M337">
            <v>2613835</v>
          </cell>
        </row>
        <row r="338">
          <cell r="H338" t="str">
            <v>WC.09 (trong nhà, không hầm, xí bệt, ốp lát gạch men) (4 cái trọ) x 90%</v>
          </cell>
          <cell r="I338" t="str">
            <v>m2</v>
          </cell>
          <cell r="J338">
            <v>12.88</v>
          </cell>
          <cell r="K338">
            <v>0</v>
          </cell>
          <cell r="L338">
            <v>2613835</v>
          </cell>
          <cell r="M338">
            <v>2613835</v>
          </cell>
        </row>
        <row r="339">
          <cell r="H339" t="str">
            <v>WC.09 (trong nhà, không hầm, xí bệt, ốp lát gạch men) (4 cái) x 90%</v>
          </cell>
          <cell r="I339" t="str">
            <v>m2</v>
          </cell>
          <cell r="J339">
            <v>15.84</v>
          </cell>
          <cell r="K339">
            <v>0</v>
          </cell>
          <cell r="L339">
            <v>2613835</v>
          </cell>
          <cell r="M339">
            <v>2613835</v>
          </cell>
        </row>
        <row r="340">
          <cell r="H340" t="str">
            <v>WC.09 (trong nhà, không hầm, xí bệt, ốp lát gạch men) x 90%</v>
          </cell>
          <cell r="I340" t="str">
            <v>m2</v>
          </cell>
          <cell r="J340">
            <v>7.95</v>
          </cell>
          <cell r="K340">
            <v>0</v>
          </cell>
          <cell r="L340">
            <v>2613835</v>
          </cell>
          <cell r="M340">
            <v>2613835</v>
          </cell>
        </row>
        <row r="341">
          <cell r="H341" t="str">
            <v>WC.09 (trong nhà, ốp lát gạch men) x 90%</v>
          </cell>
          <cell r="I341" t="str">
            <v>m2</v>
          </cell>
          <cell r="J341">
            <v>6.96</v>
          </cell>
          <cell r="K341">
            <v>0</v>
          </cell>
          <cell r="L341">
            <v>2613835</v>
          </cell>
          <cell r="M341">
            <v>2613835</v>
          </cell>
        </row>
        <row r="342">
          <cell r="H342" t="str">
            <v>WC.09 (trong nhà, xí bệt, không hầm, ốp lát gạch men) x 90%</v>
          </cell>
          <cell r="I342" t="str">
            <v>m2</v>
          </cell>
          <cell r="J342">
            <v>12.879999999999999</v>
          </cell>
          <cell r="K342">
            <v>0</v>
          </cell>
          <cell r="L342">
            <v>2613835</v>
          </cell>
          <cell r="M342">
            <v>2613835</v>
          </cell>
        </row>
        <row r="343">
          <cell r="H343" t="str">
            <v>WC.09 (xí bệt) x 90%</v>
          </cell>
          <cell r="I343" t="str">
            <v>m2</v>
          </cell>
          <cell r="J343">
            <v>4.8</v>
          </cell>
          <cell r="K343">
            <v>0</v>
          </cell>
          <cell r="L343">
            <v>2613835</v>
          </cell>
          <cell r="M343">
            <v>2613835</v>
          </cell>
        </row>
        <row r="344">
          <cell r="H344" t="str">
            <v>WC.09 (xí bệt, có ốp gạch men) - xin ý kiến hội đồng x 90%</v>
          </cell>
          <cell r="I344" t="str">
            <v>m2</v>
          </cell>
          <cell r="J344">
            <v>0.22</v>
          </cell>
          <cell r="K344">
            <v>2.86</v>
          </cell>
          <cell r="L344">
            <v>2613835</v>
          </cell>
          <cell r="M344">
            <v>2613835</v>
          </cell>
        </row>
        <row r="345">
          <cell r="H345" t="str">
            <v>WC.09 (xí bệt, không hầm, gạch men) x 90%</v>
          </cell>
          <cell r="I345" t="str">
            <v>m2</v>
          </cell>
          <cell r="J345">
            <v>2.86</v>
          </cell>
          <cell r="K345">
            <v>0</v>
          </cell>
          <cell r="L345">
            <v>2613835</v>
          </cell>
          <cell r="M345">
            <v>2613835</v>
          </cell>
        </row>
        <row r="346">
          <cell r="H346" t="str">
            <v>WC.09 (xí bệt, không hầm, ốp lát gạch men) x 90%</v>
          </cell>
          <cell r="I346" t="str">
            <v>m2</v>
          </cell>
          <cell r="J346">
            <v>20.04</v>
          </cell>
          <cell r="K346">
            <v>0</v>
          </cell>
          <cell r="L346">
            <v>2613835</v>
          </cell>
          <cell r="M346">
            <v>2613835</v>
          </cell>
        </row>
        <row r="347">
          <cell r="H347" t="str">
            <v>WC.09 (xí bệt, lát gạch men, ốp gạch men cao 2m) (4 cái) x 90%</v>
          </cell>
          <cell r="I347" t="str">
            <v>m2</v>
          </cell>
          <cell r="J347">
            <v>9.06</v>
          </cell>
          <cell r="K347">
            <v>3.02</v>
          </cell>
          <cell r="L347">
            <v>2613835</v>
          </cell>
          <cell r="M347">
            <v>2613835</v>
          </cell>
        </row>
        <row r="348">
          <cell r="H348" t="str">
            <v>WC.10 (ngoài nhà, ốp lát gạch men) x 90%</v>
          </cell>
          <cell r="I348">
            <v>0</v>
          </cell>
          <cell r="J348">
            <v>8.32</v>
          </cell>
          <cell r="K348">
            <v>0</v>
          </cell>
          <cell r="L348">
            <v>3487132</v>
          </cell>
          <cell r="M348">
            <v>3487132</v>
          </cell>
        </row>
        <row r="349">
          <cell r="H349" t="str">
            <v>WC.10 (ngoài nhà, xí bệt, không hầm, ốp gạch men) x 90%</v>
          </cell>
          <cell r="I349" t="str">
            <v>m2</v>
          </cell>
          <cell r="J349">
            <v>3.79</v>
          </cell>
          <cell r="K349">
            <v>0</v>
          </cell>
          <cell r="L349">
            <v>3487132</v>
          </cell>
          <cell r="M349">
            <v>3487132</v>
          </cell>
        </row>
        <row r="350">
          <cell r="H350" t="str">
            <v>WC.10 (xí bệt, ngoài nhà, không hầm, ốp gạch men) x 90%</v>
          </cell>
          <cell r="I350" t="str">
            <v>m2</v>
          </cell>
          <cell r="J350">
            <v>4.9800000000000004</v>
          </cell>
          <cell r="K350">
            <v>0</v>
          </cell>
          <cell r="L350">
            <v>3487132</v>
          </cell>
          <cell r="M350">
            <v>3487132</v>
          </cell>
        </row>
        <row r="351">
          <cell r="H351" t="str">
            <v>4 trụ sắt 8x8 cm x 90%</v>
          </cell>
          <cell r="I351" t="str">
            <v>cái</v>
          </cell>
          <cell r="J351">
            <v>4</v>
          </cell>
          <cell r="K351">
            <v>0</v>
          </cell>
          <cell r="L351">
            <v>511997</v>
          </cell>
          <cell r="M351">
            <v>511997</v>
          </cell>
        </row>
        <row r="352">
          <cell r="H352" t="str">
            <v>Ao (h:0,4m)</v>
          </cell>
          <cell r="I352" t="str">
            <v>m3</v>
          </cell>
          <cell r="J352">
            <v>95.240000000000009</v>
          </cell>
          <cell r="K352">
            <v>0</v>
          </cell>
          <cell r="L352">
            <v>11087</v>
          </cell>
          <cell r="M352">
            <v>11087</v>
          </cell>
        </row>
        <row r="353">
          <cell r="H353" t="str">
            <v>Ao (nuôi ốc)</v>
          </cell>
          <cell r="I353" t="str">
            <v>m3</v>
          </cell>
          <cell r="J353">
            <v>50.400000000000006</v>
          </cell>
          <cell r="K353">
            <v>0</v>
          </cell>
          <cell r="L353">
            <v>11087</v>
          </cell>
          <cell r="M353">
            <v>11087</v>
          </cell>
        </row>
        <row r="354">
          <cell r="H354" t="str">
            <v>Ao cá</v>
          </cell>
          <cell r="I354" t="str">
            <v>m3</v>
          </cell>
          <cell r="J354">
            <v>1680</v>
          </cell>
          <cell r="K354">
            <v>0</v>
          </cell>
          <cell r="L354">
            <v>11087</v>
          </cell>
          <cell r="M354">
            <v>11087</v>
          </cell>
        </row>
        <row r="355">
          <cell r="H355" t="str">
            <v>Bậc tam cấp x 90%</v>
          </cell>
          <cell r="I355" t="str">
            <v>m2</v>
          </cell>
          <cell r="J355">
            <v>6.05</v>
          </cell>
          <cell r="K355">
            <v>0</v>
          </cell>
          <cell r="L355">
            <v>2009880</v>
          </cell>
          <cell r="M355">
            <v>2009880</v>
          </cell>
        </row>
        <row r="356">
          <cell r="H356" t="str">
            <v>Bàn thờ ông thiên xây gạch x 90%</v>
          </cell>
          <cell r="I356" t="str">
            <v>m3</v>
          </cell>
          <cell r="J356">
            <v>0.06</v>
          </cell>
          <cell r="K356">
            <v>0</v>
          </cell>
          <cell r="L356">
            <v>3039467</v>
          </cell>
          <cell r="M356">
            <v>3039466</v>
          </cell>
        </row>
        <row r="357">
          <cell r="H357" t="str">
            <v>bê tông cổng x 90%</v>
          </cell>
          <cell r="I357" t="str">
            <v>m3</v>
          </cell>
          <cell r="J357">
            <v>0.94</v>
          </cell>
          <cell r="K357">
            <v>0</v>
          </cell>
          <cell r="L357">
            <v>5994000</v>
          </cell>
          <cell r="M357">
            <v>5994000</v>
          </cell>
        </row>
        <row r="358">
          <cell r="H358" t="str">
            <v>Bồn 10 không nắp x 90%</v>
          </cell>
          <cell r="I358" t="str">
            <v>m3</v>
          </cell>
          <cell r="J358">
            <v>5.4200000000000008</v>
          </cell>
          <cell r="K358">
            <v>0</v>
          </cell>
          <cell r="L358">
            <v>800308</v>
          </cell>
          <cell r="M358">
            <v>800308</v>
          </cell>
        </row>
        <row r="359">
          <cell r="H359" t="str">
            <v>Bồn 10 nắp bê tông cốt thép x 90%</v>
          </cell>
          <cell r="I359" t="str">
            <v>m3</v>
          </cell>
          <cell r="J359">
            <v>1.98</v>
          </cell>
          <cell r="K359">
            <v>0</v>
          </cell>
          <cell r="L359">
            <v>930952</v>
          </cell>
          <cell r="M359">
            <v>930952</v>
          </cell>
        </row>
        <row r="360">
          <cell r="H360" t="str">
            <v>Bồn 20 bê tông cốt thép có nắp dal bê tông cốt thép (2 cái) x 90%</v>
          </cell>
          <cell r="I360" t="str">
            <v>m3</v>
          </cell>
          <cell r="J360">
            <v>105.247</v>
          </cell>
          <cell r="K360">
            <v>0</v>
          </cell>
          <cell r="L360">
            <v>1405460</v>
          </cell>
          <cell r="M360">
            <v>1405460</v>
          </cell>
        </row>
        <row r="361">
          <cell r="H361" t="str">
            <v>Bồn 20 bê tông cốt thép không nắp x 90%</v>
          </cell>
          <cell r="I361" t="str">
            <v>m3</v>
          </cell>
          <cell r="J361">
            <v>70.147999999999996</v>
          </cell>
          <cell r="K361">
            <v>0</v>
          </cell>
          <cell r="L361">
            <v>1255209</v>
          </cell>
          <cell r="M361">
            <v>1255210</v>
          </cell>
        </row>
        <row r="362">
          <cell r="H362" t="str">
            <v>Bồn xây 10 không nắp (bồn cá) x 90%</v>
          </cell>
          <cell r="I362" t="str">
            <v>m3</v>
          </cell>
          <cell r="J362">
            <v>3.01</v>
          </cell>
          <cell r="K362">
            <v>0</v>
          </cell>
          <cell r="L362">
            <v>800308</v>
          </cell>
          <cell r="M362">
            <v>800308</v>
          </cell>
        </row>
        <row r="363">
          <cell r="H363" t="str">
            <v>Bồn xây gạch 10 có nắp x 90%</v>
          </cell>
          <cell r="I363" t="str">
            <v>m3</v>
          </cell>
          <cell r="J363">
            <v>16.34</v>
          </cell>
          <cell r="K363">
            <v>0</v>
          </cell>
          <cell r="L363">
            <v>930952</v>
          </cell>
          <cell r="M363">
            <v>930952</v>
          </cell>
        </row>
        <row r="364">
          <cell r="H364" t="str">
            <v>Bồn xây gạch 10 không nắp x 90%</v>
          </cell>
          <cell r="I364" t="str">
            <v>m3</v>
          </cell>
          <cell r="J364">
            <v>53.274000000000008</v>
          </cell>
          <cell r="K364">
            <v>0</v>
          </cell>
          <cell r="L364">
            <v>800308</v>
          </cell>
          <cell r="M364">
            <v>800308</v>
          </cell>
        </row>
        <row r="365">
          <cell r="H365" t="str">
            <v>Cầu gỗ quy cách x 90%</v>
          </cell>
          <cell r="I365" t="str">
            <v>m2</v>
          </cell>
          <cell r="J365">
            <v>2.97</v>
          </cell>
          <cell r="K365">
            <v>0</v>
          </cell>
          <cell r="L365">
            <v>1387346</v>
          </cell>
          <cell r="M365">
            <v>1387346</v>
          </cell>
        </row>
        <row r="366">
          <cell r="H366" t="str">
            <v>Cây nước không tay bơm x 90%</v>
          </cell>
          <cell r="I366" t="str">
            <v>cây</v>
          </cell>
          <cell r="J366">
            <v>10</v>
          </cell>
          <cell r="K366">
            <v>0</v>
          </cell>
          <cell r="L366">
            <v>3793079</v>
          </cell>
          <cell r="M366">
            <v>3793079</v>
          </cell>
        </row>
        <row r="367">
          <cell r="H367" t="str">
            <v>Chòi x 90%</v>
          </cell>
          <cell r="I367" t="str">
            <v>m2</v>
          </cell>
          <cell r="J367">
            <v>5.6</v>
          </cell>
          <cell r="K367">
            <v>0</v>
          </cell>
          <cell r="L367">
            <v>748631</v>
          </cell>
          <cell r="M367">
            <v>748631</v>
          </cell>
        </row>
        <row r="368">
          <cell r="H368" t="str">
            <v>Chuồng bồ câu x 90%</v>
          </cell>
          <cell r="I368" t="str">
            <v>m2</v>
          </cell>
          <cell r="J368">
            <v>137.63</v>
          </cell>
          <cell r="K368">
            <v>15.22</v>
          </cell>
          <cell r="L368">
            <v>159840</v>
          </cell>
          <cell r="M368">
            <v>159840</v>
          </cell>
        </row>
        <row r="369">
          <cell r="H369" t="str">
            <v>Chuồng chó x 90%</v>
          </cell>
          <cell r="I369" t="str">
            <v>m2</v>
          </cell>
          <cell r="J369">
            <v>9.5399999999999991</v>
          </cell>
          <cell r="K369">
            <v>0</v>
          </cell>
          <cell r="L369">
            <v>159840</v>
          </cell>
          <cell r="M369">
            <v>159840</v>
          </cell>
        </row>
        <row r="370">
          <cell r="H370" t="str">
            <v>Chuồng gà x 90%</v>
          </cell>
          <cell r="I370" t="str">
            <v>m2</v>
          </cell>
          <cell r="J370">
            <v>423.59999999999997</v>
          </cell>
          <cell r="K370">
            <v>0</v>
          </cell>
          <cell r="L370">
            <v>873908</v>
          </cell>
          <cell r="M370">
            <v>873908</v>
          </cell>
        </row>
        <row r="371">
          <cell r="H371" t="str">
            <v>Chuồng heo x 90%</v>
          </cell>
          <cell r="I371" t="str">
            <v>m2</v>
          </cell>
          <cell r="J371">
            <v>412.33999999999992</v>
          </cell>
          <cell r="K371">
            <v>0</v>
          </cell>
          <cell r="L371">
            <v>527739</v>
          </cell>
          <cell r="M371">
            <v>527740</v>
          </cell>
        </row>
        <row r="372">
          <cell r="H372" t="str">
            <v>Chuồng vịt x 90%</v>
          </cell>
          <cell r="I372" t="str">
            <v>m2</v>
          </cell>
          <cell r="J372">
            <v>4.62</v>
          </cell>
          <cell r="K372">
            <v>0</v>
          </cell>
          <cell r="L372">
            <v>748631</v>
          </cell>
          <cell r="M372">
            <v>748631</v>
          </cell>
        </row>
        <row r="373">
          <cell r="H373" t="str">
            <v>Cống bê tông (2 cống, 8 tấm BT) x 90%</v>
          </cell>
          <cell r="I373" t="str">
            <v>m3</v>
          </cell>
          <cell r="J373">
            <v>8.93</v>
          </cell>
          <cell r="K373">
            <v>0</v>
          </cell>
          <cell r="L373">
            <v>4274474</v>
          </cell>
          <cell r="M373">
            <v>4274474</v>
          </cell>
        </row>
        <row r="374">
          <cell r="H374" t="str">
            <v>Công đào ao</v>
          </cell>
          <cell r="I374" t="str">
            <v>m3</v>
          </cell>
          <cell r="J374">
            <v>3948.59</v>
          </cell>
          <cell r="K374">
            <v>0</v>
          </cell>
          <cell r="L374">
            <v>11087</v>
          </cell>
          <cell r="M374">
            <v>11087</v>
          </cell>
        </row>
        <row r="375">
          <cell r="H375" t="str">
            <v>Công đào ao (sâu 2m rộng 1.524,8m2) (nuôi cá tra, chép, trổi, mè)</v>
          </cell>
          <cell r="I375" t="str">
            <v>m3</v>
          </cell>
          <cell r="J375">
            <v>3049.6</v>
          </cell>
          <cell r="K375">
            <v>0</v>
          </cell>
          <cell r="L375">
            <v>11087</v>
          </cell>
          <cell r="M375">
            <v>11087</v>
          </cell>
        </row>
        <row r="376">
          <cell r="H376" t="str">
            <v>Công đào ao (sâu 2m rộng 1.530,0m2) (nuôi cá tra, chép, trổi, mè)</v>
          </cell>
          <cell r="I376" t="str">
            <v>m3</v>
          </cell>
          <cell r="J376">
            <v>3060</v>
          </cell>
          <cell r="K376">
            <v>0</v>
          </cell>
          <cell r="L376">
            <v>11087</v>
          </cell>
          <cell r="M376">
            <v>11087</v>
          </cell>
        </row>
        <row r="377">
          <cell r="H377" t="str">
            <v>Công đào ao (sâu 2m rộng 365,0m2) (nuôi cá tra, chép, trổi, mè)</v>
          </cell>
          <cell r="I377" t="str">
            <v>m3</v>
          </cell>
          <cell r="J377">
            <v>730</v>
          </cell>
          <cell r="K377">
            <v>0</v>
          </cell>
          <cell r="L377">
            <v>11087</v>
          </cell>
          <cell r="M377">
            <v>11087</v>
          </cell>
        </row>
        <row r="378">
          <cell r="H378" t="str">
            <v>Công đào ao nuôi cá</v>
          </cell>
          <cell r="I378" t="str">
            <v>m3</v>
          </cell>
          <cell r="J378">
            <v>70</v>
          </cell>
          <cell r="K378">
            <v>0</v>
          </cell>
          <cell r="L378">
            <v>11087</v>
          </cell>
          <cell r="M378">
            <v>11087</v>
          </cell>
        </row>
        <row r="379">
          <cell r="H379" t="str">
            <v>Công đào mương (sâu 0,5m)</v>
          </cell>
          <cell r="I379" t="str">
            <v>m3</v>
          </cell>
          <cell r="J379">
            <v>110.43</v>
          </cell>
          <cell r="K379">
            <v>0</v>
          </cell>
          <cell r="L379">
            <v>11087</v>
          </cell>
          <cell r="M379">
            <v>11087</v>
          </cell>
        </row>
        <row r="380">
          <cell r="H380" t="str">
            <v>Công đào mương (sâu 1m)</v>
          </cell>
          <cell r="I380" t="str">
            <v>m3</v>
          </cell>
          <cell r="J380">
            <v>30</v>
          </cell>
          <cell r="K380">
            <v>0</v>
          </cell>
          <cell r="L380">
            <v>11087</v>
          </cell>
          <cell r="M380">
            <v>11087</v>
          </cell>
        </row>
        <row r="381">
          <cell r="H381" t="str">
            <v>Cống tròn bê tông Ø1m cao 1m x 90%</v>
          </cell>
          <cell r="I381" t="str">
            <v>cái</v>
          </cell>
          <cell r="J381">
            <v>3</v>
          </cell>
          <cell r="K381">
            <v>0</v>
          </cell>
          <cell r="L381">
            <v>1474924</v>
          </cell>
          <cell r="M381">
            <v>1474924</v>
          </cell>
        </row>
        <row r="382">
          <cell r="H382" t="str">
            <v>Cống tròn Ø40cm bê tông x 90%</v>
          </cell>
          <cell r="I382" t="str">
            <v>m</v>
          </cell>
          <cell r="J382">
            <v>56.3</v>
          </cell>
          <cell r="K382">
            <v>0</v>
          </cell>
          <cell r="L382">
            <v>363336</v>
          </cell>
          <cell r="M382">
            <v>363336</v>
          </cell>
        </row>
        <row r="383">
          <cell r="H383" t="str">
            <v>Cột bê tông cốt thép x 90%</v>
          </cell>
          <cell r="I383" t="str">
            <v>m3</v>
          </cell>
          <cell r="J383">
            <v>1.3760000000000001</v>
          </cell>
          <cell r="K383">
            <v>0</v>
          </cell>
          <cell r="L383">
            <v>5994000</v>
          </cell>
          <cell r="M383">
            <v>5994000</v>
          </cell>
        </row>
        <row r="384">
          <cell r="H384" t="str">
            <v>Cột kẽm Ø90 x 90%</v>
          </cell>
          <cell r="I384" t="str">
            <v>m</v>
          </cell>
          <cell r="J384">
            <v>42</v>
          </cell>
          <cell r="K384">
            <v>0</v>
          </cell>
          <cell r="L384">
            <v>77846</v>
          </cell>
          <cell r="M384">
            <v>77845</v>
          </cell>
        </row>
        <row r="385">
          <cell r="H385" t="str">
            <v>Cột xây gạch x 90%</v>
          </cell>
          <cell r="I385" t="str">
            <v>m3</v>
          </cell>
          <cell r="J385">
            <v>0.76500000000000001</v>
          </cell>
          <cell r="K385">
            <v>0</v>
          </cell>
          <cell r="L385">
            <v>3039467</v>
          </cell>
          <cell r="M385">
            <v>3039466</v>
          </cell>
        </row>
        <row r="386">
          <cell r="H386" t="str">
            <v>Đà bê tông cốt thép x 90%</v>
          </cell>
          <cell r="I386" t="str">
            <v>m3</v>
          </cell>
          <cell r="J386">
            <v>0.48799999999999999</v>
          </cell>
          <cell r="K386">
            <v>0</v>
          </cell>
          <cell r="L386">
            <v>2036769</v>
          </cell>
          <cell r="M386">
            <v>2036769</v>
          </cell>
        </row>
        <row r="387">
          <cell r="H387" t="str">
            <v>Đá hoa cương x 90%</v>
          </cell>
          <cell r="I387" t="str">
            <v>m2</v>
          </cell>
          <cell r="J387">
            <v>7.82</v>
          </cell>
          <cell r="K387">
            <v>0</v>
          </cell>
          <cell r="L387">
            <v>1398600</v>
          </cell>
          <cell r="M387">
            <v>1398600</v>
          </cell>
        </row>
        <row r="388">
          <cell r="H388" t="str">
            <v>Đá hộc x 90%</v>
          </cell>
          <cell r="I388" t="str">
            <v>m3</v>
          </cell>
          <cell r="J388">
            <v>3.16</v>
          </cell>
          <cell r="K388">
            <v>0</v>
          </cell>
          <cell r="L388">
            <v>419580</v>
          </cell>
          <cell r="M388">
            <v>419580</v>
          </cell>
        </row>
        <row r="389">
          <cell r="H389" t="str">
            <v>Đà kiền bê tông cốt thép x 90%</v>
          </cell>
          <cell r="I389" t="str">
            <v>m3</v>
          </cell>
          <cell r="J389">
            <v>4.4400000000000004</v>
          </cell>
          <cell r="K389">
            <v>0</v>
          </cell>
          <cell r="L389">
            <v>2036769</v>
          </cell>
          <cell r="M389">
            <v>2036769</v>
          </cell>
        </row>
        <row r="390">
          <cell r="H390" t="str">
            <v>Dal đổ tấm bồn nước x 90%</v>
          </cell>
          <cell r="I390" t="str">
            <v>m3</v>
          </cell>
          <cell r="J390">
            <v>0.40799999999999997</v>
          </cell>
          <cell r="K390">
            <v>0</v>
          </cell>
          <cell r="L390">
            <v>2523428</v>
          </cell>
          <cell r="M390">
            <v>2523428</v>
          </cell>
        </row>
        <row r="391">
          <cell r="H391" t="str">
            <v>Dal dưới ao cá</v>
          </cell>
          <cell r="I391" t="str">
            <v>m3</v>
          </cell>
          <cell r="J391">
            <v>42.407999999999994</v>
          </cell>
          <cell r="K391">
            <v>0</v>
          </cell>
          <cell r="L391">
            <v>2803809</v>
          </cell>
          <cell r="M391">
            <v>2523428</v>
          </cell>
        </row>
        <row r="392">
          <cell r="H392" t="str">
            <v>Dal lót x 90%</v>
          </cell>
          <cell r="I392" t="str">
            <v>m3</v>
          </cell>
          <cell r="J392">
            <v>0.378</v>
          </cell>
          <cell r="K392">
            <v>0</v>
          </cell>
          <cell r="L392">
            <v>2523428</v>
          </cell>
          <cell r="M392">
            <v>2523428</v>
          </cell>
        </row>
        <row r="393">
          <cell r="H393" t="str">
            <v>Dal sàn nhà x 90%</v>
          </cell>
          <cell r="I393" t="str">
            <v>m3</v>
          </cell>
          <cell r="J393">
            <v>11.33</v>
          </cell>
          <cell r="K393">
            <v>0</v>
          </cell>
          <cell r="L393">
            <v>2523428</v>
          </cell>
          <cell r="M393">
            <v>2523428</v>
          </cell>
        </row>
        <row r="394">
          <cell r="H394" t="str">
            <v>Dal tấm (đổ tấm) x 90%</v>
          </cell>
          <cell r="I394" t="str">
            <v>m3</v>
          </cell>
          <cell r="J394">
            <v>10.804</v>
          </cell>
          <cell r="K394">
            <v>0</v>
          </cell>
          <cell r="L394">
            <v>2523428</v>
          </cell>
          <cell r="M394">
            <v>2523428</v>
          </cell>
        </row>
        <row r="395">
          <cell r="H395" t="str">
            <v>Dal x 90%</v>
          </cell>
          <cell r="I395" t="str">
            <v>m3</v>
          </cell>
          <cell r="J395">
            <v>1.0389999999999999</v>
          </cell>
          <cell r="K395">
            <v>0</v>
          </cell>
          <cell r="L395">
            <v>2523428</v>
          </cell>
          <cell r="M395">
            <v>2523428</v>
          </cell>
        </row>
        <row r="396">
          <cell r="H396" t="str">
            <v>Dàn khung thép (vườn ươm, không mái) x 90%</v>
          </cell>
          <cell r="I396" t="str">
            <v>m2</v>
          </cell>
          <cell r="J396">
            <v>651.1</v>
          </cell>
          <cell r="K396">
            <v>0</v>
          </cell>
          <cell r="L396">
            <v>277171</v>
          </cell>
          <cell r="M396">
            <v>277171</v>
          </cell>
        </row>
        <row r="397">
          <cell r="H397" t="str">
            <v>Đất cuốn tôn nền  (công đắp ao)</v>
          </cell>
          <cell r="I397" t="str">
            <v>m3</v>
          </cell>
          <cell r="J397">
            <v>222</v>
          </cell>
          <cell r="K397">
            <v>0</v>
          </cell>
          <cell r="L397">
            <v>7647</v>
          </cell>
          <cell r="M397">
            <v>6882</v>
          </cell>
        </row>
        <row r="398">
          <cell r="H398" t="str">
            <v>Đất cuốn tôn nền (công đắp ao) - xin ý kiến hội đồng</v>
          </cell>
          <cell r="I398" t="str">
            <v>m3</v>
          </cell>
          <cell r="J398">
            <v>1540</v>
          </cell>
          <cell r="K398">
            <v>0</v>
          </cell>
          <cell r="L398">
            <v>7647</v>
          </cell>
          <cell r="M398">
            <v>6882</v>
          </cell>
        </row>
        <row r="399">
          <cell r="H399" t="str">
            <v>Đất cuốn tôn nền (công đắp ao)</v>
          </cell>
          <cell r="I399" t="str">
            <v>m3</v>
          </cell>
          <cell r="J399">
            <v>4598.7359999999999</v>
          </cell>
          <cell r="K399">
            <v>0</v>
          </cell>
          <cell r="L399">
            <v>7647</v>
          </cell>
          <cell r="M399">
            <v>6882</v>
          </cell>
        </row>
        <row r="400">
          <cell r="H400" t="str">
            <v>Đất cuốn tôn nền (công đắp đất)</v>
          </cell>
          <cell r="I400" t="str">
            <v>m3</v>
          </cell>
          <cell r="J400">
            <v>1913.18</v>
          </cell>
          <cell r="K400">
            <v>0</v>
          </cell>
          <cell r="L400">
            <v>7647</v>
          </cell>
          <cell r="M400">
            <v>6882</v>
          </cell>
        </row>
        <row r="401">
          <cell r="H401" t="str">
            <v>Đất cuốn tôn nền</v>
          </cell>
          <cell r="I401" t="str">
            <v>m3</v>
          </cell>
          <cell r="J401">
            <v>1176</v>
          </cell>
          <cell r="K401">
            <v>0</v>
          </cell>
          <cell r="L401">
            <v>7647</v>
          </cell>
          <cell r="M401">
            <v>6882</v>
          </cell>
        </row>
        <row r="402">
          <cell r="H402" t="str">
            <v>Đổ bê tông mái x 90%</v>
          </cell>
          <cell r="I402" t="str">
            <v>m3</v>
          </cell>
          <cell r="J402">
            <v>13.36</v>
          </cell>
          <cell r="K402">
            <v>0</v>
          </cell>
          <cell r="L402">
            <v>4734694</v>
          </cell>
          <cell r="M402">
            <v>4734694</v>
          </cell>
        </row>
        <row r="403">
          <cell r="H403" t="str">
            <v>Gác bê tông cốt thép x 90%</v>
          </cell>
          <cell r="I403" t="str">
            <v>m2</v>
          </cell>
          <cell r="J403">
            <v>32.5</v>
          </cell>
          <cell r="K403">
            <v>0</v>
          </cell>
          <cell r="L403">
            <v>468851</v>
          </cell>
          <cell r="M403">
            <v>468851</v>
          </cell>
        </row>
        <row r="404">
          <cell r="H404" t="str">
            <v>Gác đà sắt lót ván (&lt;3m) x 90%</v>
          </cell>
          <cell r="I404" t="str">
            <v>m2</v>
          </cell>
          <cell r="J404">
            <v>8.36</v>
          </cell>
          <cell r="K404">
            <v>0</v>
          </cell>
          <cell r="L404">
            <v>572213</v>
          </cell>
          <cell r="M404">
            <v>572213</v>
          </cell>
        </row>
        <row r="405">
          <cell r="H405" t="str">
            <v>Gác Fibro xi măng x 90%</v>
          </cell>
          <cell r="I405" t="str">
            <v>m2</v>
          </cell>
          <cell r="J405">
            <v>94.859999999999985</v>
          </cell>
          <cell r="K405">
            <v>0</v>
          </cell>
          <cell r="L405">
            <v>572213</v>
          </cell>
          <cell r="M405">
            <v>572213</v>
          </cell>
        </row>
        <row r="406">
          <cell r="H406" t="str">
            <v>Gác gỗ quy cách x 90%</v>
          </cell>
          <cell r="I406" t="str">
            <v>m2</v>
          </cell>
          <cell r="J406">
            <v>39.020000000000003</v>
          </cell>
          <cell r="K406">
            <v>0</v>
          </cell>
          <cell r="L406">
            <v>366334</v>
          </cell>
          <cell r="M406">
            <v>366334</v>
          </cell>
        </row>
        <row r="407">
          <cell r="H407" t="str">
            <v>Gác tấm xi măng 2mm đà sắt cao 2,5 x 90%</v>
          </cell>
          <cell r="I407" t="str">
            <v>m2</v>
          </cell>
          <cell r="J407">
            <v>23</v>
          </cell>
          <cell r="K407">
            <v>0</v>
          </cell>
          <cell r="L407">
            <v>572213</v>
          </cell>
          <cell r="M407">
            <v>572213</v>
          </cell>
        </row>
        <row r="408">
          <cell r="H408" t="str">
            <v>Gạch men ốp chân tường x 90%</v>
          </cell>
          <cell r="I408" t="str">
            <v>m2</v>
          </cell>
          <cell r="J408">
            <v>11.780000000000001</v>
          </cell>
          <cell r="K408">
            <v>0</v>
          </cell>
          <cell r="L408">
            <v>282038</v>
          </cell>
          <cell r="M408">
            <v>282039</v>
          </cell>
        </row>
        <row r="409">
          <cell r="H409" t="str">
            <v>Gạch men ốp x 90%</v>
          </cell>
          <cell r="I409" t="str">
            <v>m2</v>
          </cell>
          <cell r="J409">
            <v>364.16</v>
          </cell>
          <cell r="K409">
            <v>0</v>
          </cell>
          <cell r="L409">
            <v>282038</v>
          </cell>
          <cell r="M409">
            <v>282039</v>
          </cell>
        </row>
        <row r="410">
          <cell r="H410" t="str">
            <v>Giếng đào Ø1m sâu 10m x 90%</v>
          </cell>
          <cell r="I410" t="str">
            <v>cái</v>
          </cell>
          <cell r="J410">
            <v>1</v>
          </cell>
          <cell r="K410">
            <v>0</v>
          </cell>
          <cell r="L410">
            <v>10429582</v>
          </cell>
          <cell r="M410">
            <v>10429582</v>
          </cell>
        </row>
        <row r="411">
          <cell r="H411" t="str">
            <v>Giếng đào R:0,9m; sâu 25m x 90%</v>
          </cell>
          <cell r="I411" t="str">
            <v>cái</v>
          </cell>
          <cell r="J411">
            <v>1</v>
          </cell>
          <cell r="K411">
            <v>0</v>
          </cell>
          <cell r="L411">
            <v>22879644</v>
          </cell>
          <cell r="M411">
            <v>22879644</v>
          </cell>
        </row>
        <row r="412">
          <cell r="H412" t="str">
            <v>Giếng đào sâu 13m Ø1m x 90%</v>
          </cell>
          <cell r="I412" t="str">
            <v>cái</v>
          </cell>
          <cell r="J412">
            <v>1</v>
          </cell>
          <cell r="K412">
            <v>0</v>
          </cell>
          <cell r="L412">
            <v>13558458</v>
          </cell>
          <cell r="M412">
            <v>13558458</v>
          </cell>
        </row>
        <row r="413">
          <cell r="H413" t="str">
            <v>Giếng đào sâu 8m Ø0,8m x 90%</v>
          </cell>
          <cell r="I413" t="str">
            <v>cái</v>
          </cell>
          <cell r="J413">
            <v>1</v>
          </cell>
          <cell r="K413">
            <v>0</v>
          </cell>
          <cell r="L413">
            <v>6334214</v>
          </cell>
          <cell r="M413">
            <v>6334214</v>
          </cell>
        </row>
        <row r="414">
          <cell r="H414" t="str">
            <v>Giếng khoan công nghệp x 90%</v>
          </cell>
          <cell r="I414" t="str">
            <v>cái</v>
          </cell>
          <cell r="J414">
            <v>3</v>
          </cell>
          <cell r="K414">
            <v>0</v>
          </cell>
          <cell r="L414">
            <v>3793079</v>
          </cell>
          <cell r="M414">
            <v>3793079</v>
          </cell>
        </row>
        <row r="415">
          <cell r="H415" t="str">
            <v>Giếng khoan công nghiệp x 90%</v>
          </cell>
          <cell r="I415" t="str">
            <v>cái</v>
          </cell>
          <cell r="J415">
            <v>5</v>
          </cell>
          <cell r="K415">
            <v>0</v>
          </cell>
          <cell r="L415" t="str">
            <v>chưa có giá</v>
          </cell>
          <cell r="M415">
            <v>3793079</v>
          </cell>
        </row>
        <row r="416">
          <cell r="H416" t="str">
            <v>Giếng khoan không tay bơm x 90%</v>
          </cell>
          <cell r="I416" t="str">
            <v>cái</v>
          </cell>
          <cell r="J416">
            <v>109</v>
          </cell>
          <cell r="K416">
            <v>0</v>
          </cell>
          <cell r="L416">
            <v>3793079</v>
          </cell>
          <cell r="M416">
            <v>3793079</v>
          </cell>
        </row>
        <row r="417">
          <cell r="H417" t="str">
            <v>Giếng khoan Ø49 sâu 10m x 90%</v>
          </cell>
          <cell r="I417" t="str">
            <v xml:space="preserve">cái </v>
          </cell>
          <cell r="J417">
            <v>1</v>
          </cell>
          <cell r="K417">
            <v>0</v>
          </cell>
          <cell r="L417">
            <v>2423663</v>
          </cell>
          <cell r="M417">
            <v>2423663</v>
          </cell>
        </row>
        <row r="418">
          <cell r="H418" t="str">
            <v>Giếng khoan Ø49 sâu 15m - dân tự khai x 90%</v>
          </cell>
          <cell r="I418" t="str">
            <v>cái</v>
          </cell>
          <cell r="J418">
            <v>1</v>
          </cell>
          <cell r="K418">
            <v>0</v>
          </cell>
          <cell r="L418">
            <v>3793079</v>
          </cell>
          <cell r="M418">
            <v>3793079</v>
          </cell>
        </row>
        <row r="419">
          <cell r="H419" t="str">
            <v>Giếng khoan Ø49 sâu 15m x 90%</v>
          </cell>
          <cell r="I419" t="str">
            <v>cái</v>
          </cell>
          <cell r="J419">
            <v>1</v>
          </cell>
          <cell r="K419">
            <v>0</v>
          </cell>
          <cell r="L419">
            <v>3793079</v>
          </cell>
          <cell r="M419">
            <v>3793079</v>
          </cell>
        </row>
        <row r="420">
          <cell r="H420" t="str">
            <v>Giếng khoan Ø90 sâu 65m x 90%</v>
          </cell>
          <cell r="I420" t="str">
            <v>cái</v>
          </cell>
          <cell r="J420">
            <v>1</v>
          </cell>
          <cell r="K420">
            <v>0</v>
          </cell>
          <cell r="L420">
            <v>23260712</v>
          </cell>
          <cell r="M420">
            <v>23260712</v>
          </cell>
        </row>
        <row r="421">
          <cell r="H421" t="str">
            <v>Giếng khoan ф34 x 90%</v>
          </cell>
          <cell r="I421" t="str">
            <v>cái</v>
          </cell>
          <cell r="J421">
            <v>2</v>
          </cell>
          <cell r="K421">
            <v>0</v>
          </cell>
          <cell r="L421">
            <v>3793079</v>
          </cell>
          <cell r="M421">
            <v>3793079</v>
          </cell>
        </row>
        <row r="422">
          <cell r="H422" t="str">
            <v>Giếng khoan ф42cm sâu 25m x 90%</v>
          </cell>
          <cell r="I422" t="str">
            <v xml:space="preserve">cái </v>
          </cell>
          <cell r="J422">
            <v>1</v>
          </cell>
          <cell r="K422">
            <v>0</v>
          </cell>
          <cell r="L422">
            <v>6174605</v>
          </cell>
          <cell r="M422">
            <v>6174605</v>
          </cell>
        </row>
        <row r="423">
          <cell r="H423" t="str">
            <v>Giếng Ø114 sâu 42 x 90%</v>
          </cell>
          <cell r="I423" t="str">
            <v xml:space="preserve">cái </v>
          </cell>
          <cell r="J423">
            <v>1</v>
          </cell>
          <cell r="K423">
            <v>0</v>
          </cell>
          <cell r="L423">
            <v>15874306</v>
          </cell>
          <cell r="M423">
            <v>15874306</v>
          </cell>
        </row>
        <row r="424">
          <cell r="H424" t="str">
            <v>Giếng Ø114 sâu 45 x 90%</v>
          </cell>
          <cell r="I424" t="str">
            <v>cái</v>
          </cell>
          <cell r="J424">
            <v>1</v>
          </cell>
          <cell r="K424">
            <v>0</v>
          </cell>
          <cell r="L424">
            <v>17008185</v>
          </cell>
          <cell r="M424">
            <v>17008185</v>
          </cell>
        </row>
        <row r="425">
          <cell r="H425" t="str">
            <v>Giếng Ø34 sâu 15m x 90%</v>
          </cell>
          <cell r="I425" t="str">
            <v>cái</v>
          </cell>
          <cell r="J425">
            <v>2</v>
          </cell>
          <cell r="K425">
            <v>0</v>
          </cell>
          <cell r="L425">
            <v>3793079</v>
          </cell>
          <cell r="M425">
            <v>3793079</v>
          </cell>
        </row>
        <row r="426">
          <cell r="H426" t="str">
            <v>Giếng Ø40 sâu 10 x 90%</v>
          </cell>
          <cell r="I426" t="str">
            <v>cái</v>
          </cell>
          <cell r="J426">
            <v>1</v>
          </cell>
          <cell r="K426">
            <v>0</v>
          </cell>
          <cell r="L426">
            <v>2465568</v>
          </cell>
          <cell r="M426">
            <v>2465568</v>
          </cell>
        </row>
        <row r="427">
          <cell r="H427" t="str">
            <v>Giếng Ø49 sâu 10m x 90%</v>
          </cell>
          <cell r="I427" t="str">
            <v>cái</v>
          </cell>
          <cell r="J427">
            <v>7</v>
          </cell>
          <cell r="K427">
            <v>0</v>
          </cell>
          <cell r="L427">
            <v>2423663</v>
          </cell>
          <cell r="M427">
            <v>2423663</v>
          </cell>
        </row>
        <row r="428">
          <cell r="H428" t="str">
            <v>Giếng Ø49 sâu 15 x 90%</v>
          </cell>
          <cell r="I428" t="str">
            <v>cái</v>
          </cell>
          <cell r="J428">
            <v>1</v>
          </cell>
          <cell r="K428">
            <v>0</v>
          </cell>
          <cell r="L428">
            <v>3793079</v>
          </cell>
          <cell r="M428">
            <v>3793079</v>
          </cell>
        </row>
        <row r="429">
          <cell r="H429" t="str">
            <v>Giếng Ø49 sâu 15m x 90%</v>
          </cell>
          <cell r="I429" t="str">
            <v>cái</v>
          </cell>
          <cell r="J429">
            <v>5</v>
          </cell>
          <cell r="K429">
            <v>0</v>
          </cell>
          <cell r="L429">
            <v>3793079</v>
          </cell>
          <cell r="M429">
            <v>3793079</v>
          </cell>
        </row>
        <row r="430">
          <cell r="H430" t="str">
            <v>Giếng Ø60 sâu 18m x 90%</v>
          </cell>
          <cell r="I430" t="str">
            <v>cái</v>
          </cell>
          <cell r="J430">
            <v>1</v>
          </cell>
          <cell r="K430">
            <v>0</v>
          </cell>
          <cell r="L430">
            <v>4839901</v>
          </cell>
          <cell r="M430">
            <v>4839901</v>
          </cell>
        </row>
        <row r="431">
          <cell r="H431" t="str">
            <v>Gỗ ốp cột nhà x 90%</v>
          </cell>
          <cell r="I431" t="str">
            <v>m2</v>
          </cell>
          <cell r="J431">
            <v>20.55</v>
          </cell>
          <cell r="K431">
            <v>0</v>
          </cell>
          <cell r="L431">
            <v>349650</v>
          </cell>
          <cell r="M431">
            <v>349650</v>
          </cell>
        </row>
        <row r="432">
          <cell r="H432" t="str">
            <v>Hầm chứa của WC (1x1x) xây gạch 10 tô 2 mặt x 90%</v>
          </cell>
          <cell r="I432" t="str">
            <v>m2</v>
          </cell>
          <cell r="J432">
            <v>6</v>
          </cell>
          <cell r="K432">
            <v>0</v>
          </cell>
          <cell r="L432">
            <v>1939601</v>
          </cell>
          <cell r="M432">
            <v>1939601</v>
          </cell>
        </row>
        <row r="433">
          <cell r="H433" t="str">
            <v>Hầm chứa nước thải x 90%</v>
          </cell>
          <cell r="I433" t="str">
            <v>cái</v>
          </cell>
          <cell r="J433">
            <v>3</v>
          </cell>
          <cell r="K433">
            <v>0</v>
          </cell>
          <cell r="L433">
            <v>1939601</v>
          </cell>
          <cell r="M433">
            <v>1939601</v>
          </cell>
        </row>
        <row r="434">
          <cell r="H434" t="str">
            <v>Hầm xây đá hộc  x 90%</v>
          </cell>
          <cell r="I434" t="str">
            <v>m3</v>
          </cell>
          <cell r="J434">
            <v>5.6</v>
          </cell>
          <cell r="K434">
            <v>0</v>
          </cell>
          <cell r="L434">
            <v>1385413</v>
          </cell>
          <cell r="M434">
            <v>1385413</v>
          </cell>
        </row>
        <row r="435">
          <cell r="H435" t="str">
            <v>Hàng ba x 90%</v>
          </cell>
          <cell r="I435" t="str">
            <v>m2</v>
          </cell>
          <cell r="J435">
            <v>10.14</v>
          </cell>
          <cell r="K435">
            <v>0</v>
          </cell>
          <cell r="L435">
            <v>64226</v>
          </cell>
          <cell r="M435">
            <v>64226</v>
          </cell>
        </row>
        <row r="436">
          <cell r="H436" t="str">
            <v>Hàng rào (trụ bê tông, khung sắt, tường 10 tô 2 mặt) x 90%</v>
          </cell>
          <cell r="I436" t="str">
            <v>m2</v>
          </cell>
          <cell r="J436">
            <v>8.9600000000000009</v>
          </cell>
          <cell r="K436">
            <v>0</v>
          </cell>
          <cell r="L436">
            <v>539546</v>
          </cell>
          <cell r="M436">
            <v>539546</v>
          </cell>
        </row>
        <row r="437">
          <cell r="H437" t="str">
            <v>Hàng rào (trụ sắt + B40) x 90%</v>
          </cell>
          <cell r="I437" t="str">
            <v>m2</v>
          </cell>
          <cell r="J437">
            <v>10.28</v>
          </cell>
          <cell r="K437">
            <v>0</v>
          </cell>
          <cell r="L437">
            <v>269273</v>
          </cell>
          <cell r="M437">
            <v>269273</v>
          </cell>
        </row>
        <row r="438">
          <cell r="H438" t="str">
            <v>Hàng rào (tường 10 không tô, trụ bê tông nền đá hộc) x 90%</v>
          </cell>
          <cell r="I438" t="str">
            <v>m2</v>
          </cell>
          <cell r="J438">
            <v>24.84</v>
          </cell>
          <cell r="K438">
            <v>0</v>
          </cell>
          <cell r="L438">
            <v>281069</v>
          </cell>
          <cell r="M438">
            <v>281069</v>
          </cell>
        </row>
        <row r="439">
          <cell r="H439" t="str">
            <v>Hàng rào (xây trụ, B40, tường 10 không tô) x 90%</v>
          </cell>
          <cell r="I439" t="str">
            <v>m2</v>
          </cell>
          <cell r="J439">
            <v>13.26</v>
          </cell>
          <cell r="K439">
            <v>0</v>
          </cell>
          <cell r="L439">
            <v>268735</v>
          </cell>
          <cell r="M439">
            <v>268735</v>
          </cell>
        </row>
        <row r="440">
          <cell r="H440" t="str">
            <v>Hàng rào B40 khung sắt x 90%</v>
          </cell>
          <cell r="I440" t="str">
            <v>m2</v>
          </cell>
          <cell r="J440">
            <v>46.56</v>
          </cell>
          <cell r="K440">
            <v>0</v>
          </cell>
          <cell r="L440">
            <v>269273</v>
          </cell>
          <cell r="M440">
            <v>269272</v>
          </cell>
        </row>
        <row r="441">
          <cell r="H441" t="str">
            <v>Hàng rào B40 trụ sắt x 90%</v>
          </cell>
          <cell r="I441" t="str">
            <v>m2</v>
          </cell>
          <cell r="J441">
            <v>42.84</v>
          </cell>
          <cell r="K441">
            <v>0</v>
          </cell>
          <cell r="L441">
            <v>269273</v>
          </cell>
          <cell r="M441">
            <v>269272</v>
          </cell>
        </row>
        <row r="442">
          <cell r="H442" t="str">
            <v>Hàng rào B40, móng bê tông, trụ bê tông x 90%</v>
          </cell>
          <cell r="I442" t="str">
            <v>m2</v>
          </cell>
          <cell r="J442">
            <v>111.96000000000001</v>
          </cell>
          <cell r="K442">
            <v>0</v>
          </cell>
          <cell r="L442">
            <v>539546</v>
          </cell>
          <cell r="M442">
            <v>539546</v>
          </cell>
        </row>
        <row r="443">
          <cell r="H443" t="str">
            <v>Hàng rào B40, trụ bê tông x 90%</v>
          </cell>
          <cell r="I443" t="str">
            <v>m2</v>
          </cell>
          <cell r="J443">
            <v>47.88</v>
          </cell>
          <cell r="K443">
            <v>0</v>
          </cell>
          <cell r="L443">
            <v>272996</v>
          </cell>
          <cell r="M443">
            <v>272996</v>
          </cell>
        </row>
        <row r="444">
          <cell r="H444" t="str">
            <v>Hàng rào B40, trụ bê tông, móng gạch x 90%</v>
          </cell>
          <cell r="I444" t="str">
            <v>m2</v>
          </cell>
          <cell r="J444">
            <v>91.44</v>
          </cell>
          <cell r="K444">
            <v>0</v>
          </cell>
          <cell r="L444">
            <v>539546</v>
          </cell>
          <cell r="M444">
            <v>539546</v>
          </cell>
        </row>
        <row r="445">
          <cell r="H445" t="str">
            <v>Hàng rào B40, trụ bê tông, tường gạch block x 90%</v>
          </cell>
          <cell r="I445" t="str">
            <v>m2</v>
          </cell>
          <cell r="J445">
            <v>53.69</v>
          </cell>
          <cell r="K445">
            <v>0</v>
          </cell>
          <cell r="L445">
            <v>272996</v>
          </cell>
          <cell r="M445">
            <v>272996</v>
          </cell>
        </row>
        <row r="446">
          <cell r="H446" t="str">
            <v>Hàng rào B40, trụ đá, tường 10 không tô, cột dây chì x 90%</v>
          </cell>
          <cell r="I446" t="str">
            <v>m2</v>
          </cell>
          <cell r="J446">
            <v>41.78</v>
          </cell>
          <cell r="K446">
            <v>0</v>
          </cell>
          <cell r="L446">
            <v>2771397</v>
          </cell>
          <cell r="M446">
            <v>2771397</v>
          </cell>
        </row>
        <row r="447">
          <cell r="H447" t="str">
            <v>Hàng rào B40, trụ sắt x 90%</v>
          </cell>
          <cell r="I447" t="str">
            <v>m2</v>
          </cell>
          <cell r="J447">
            <v>41.23</v>
          </cell>
          <cell r="K447">
            <v>0</v>
          </cell>
          <cell r="L447">
            <v>269273</v>
          </cell>
          <cell r="M447">
            <v>269272</v>
          </cell>
        </row>
        <row r="448">
          <cell r="H448" t="str">
            <v>Hàng rào B40, trụ sắt, tường 10 không tô x 90%</v>
          </cell>
          <cell r="I448" t="str">
            <v>m2</v>
          </cell>
          <cell r="J448">
            <v>24.55</v>
          </cell>
          <cell r="K448">
            <v>0</v>
          </cell>
          <cell r="L448">
            <v>269273</v>
          </cell>
          <cell r="M448">
            <v>269272</v>
          </cell>
        </row>
        <row r="449">
          <cell r="H449" t="str">
            <v>Hàng rào B40, trụ thép x 90%</v>
          </cell>
          <cell r="I449" t="str">
            <v>m2</v>
          </cell>
          <cell r="J449">
            <v>47.44</v>
          </cell>
          <cell r="K449">
            <v>0</v>
          </cell>
          <cell r="L449">
            <v>269273</v>
          </cell>
          <cell r="M449">
            <v>269272</v>
          </cell>
        </row>
        <row r="450">
          <cell r="H450" t="str">
            <v>Hàng rào B40, trụ thép, gạch block x 90%</v>
          </cell>
          <cell r="I450" t="str">
            <v>m2</v>
          </cell>
          <cell r="J450">
            <v>11.21</v>
          </cell>
          <cell r="K450">
            <v>0</v>
          </cell>
          <cell r="L450">
            <v>269273</v>
          </cell>
          <cell r="M450">
            <v>269272</v>
          </cell>
        </row>
        <row r="451">
          <cell r="H451" t="str">
            <v>Hàng rào B40, trụ thép, tường 10 tô 1 mặt x 90%</v>
          </cell>
          <cell r="I451" t="str">
            <v>m2</v>
          </cell>
          <cell r="J451">
            <v>10.02</v>
          </cell>
          <cell r="K451">
            <v>0</v>
          </cell>
          <cell r="L451">
            <v>269273</v>
          </cell>
          <cell r="M451">
            <v>269272</v>
          </cell>
        </row>
        <row r="452">
          <cell r="H452" t="str">
            <v>Hàng rào đá xây (trụ đá bê tông) x 90%</v>
          </cell>
          <cell r="I452" t="str">
            <v>m2</v>
          </cell>
          <cell r="J452">
            <v>31.2</v>
          </cell>
          <cell r="K452">
            <v>0</v>
          </cell>
          <cell r="L452">
            <v>437595</v>
          </cell>
          <cell r="M452">
            <v>437595</v>
          </cell>
        </row>
        <row r="453">
          <cell r="H453" t="str">
            <v>Hàng rào gạch block, khung sắt, lưới B40 x 90%</v>
          </cell>
          <cell r="I453" t="str">
            <v>m2</v>
          </cell>
          <cell r="J453">
            <v>20</v>
          </cell>
          <cell r="K453">
            <v>0</v>
          </cell>
          <cell r="L453">
            <v>269273</v>
          </cell>
          <cell r="M453">
            <v>269272</v>
          </cell>
        </row>
        <row r="454">
          <cell r="H454" t="str">
            <v>Hàng rào gạch block, trụ đá, vỉ sắt, liên kết dây chì x 90%</v>
          </cell>
          <cell r="I454" t="str">
            <v>m2</v>
          </cell>
          <cell r="J454">
            <v>8.6999999999999993</v>
          </cell>
          <cell r="K454">
            <v>0</v>
          </cell>
          <cell r="L454">
            <v>163607</v>
          </cell>
          <cell r="M454">
            <v>163607</v>
          </cell>
        </row>
        <row r="455">
          <cell r="H455" t="str">
            <v>Hàng rào inox (inox trụ gạch, cổng chính) x 90%</v>
          </cell>
          <cell r="I455" t="str">
            <v>m2</v>
          </cell>
          <cell r="J455">
            <v>8</v>
          </cell>
          <cell r="K455">
            <v>0</v>
          </cell>
          <cell r="L455">
            <v>2365844</v>
          </cell>
          <cell r="M455">
            <v>2365844</v>
          </cell>
        </row>
        <row r="456">
          <cell r="H456" t="str">
            <v>Hàng rào kẽm gai 3 dây + trụ bê tông x 90%</v>
          </cell>
          <cell r="I456" t="str">
            <v>m2</v>
          </cell>
          <cell r="J456">
            <v>80.87</v>
          </cell>
          <cell r="K456">
            <v>16.86</v>
          </cell>
          <cell r="L456">
            <v>146721</v>
          </cell>
          <cell r="M456">
            <v>146721</v>
          </cell>
        </row>
        <row r="457">
          <cell r="H457" t="str">
            <v>Hàng rào kẽm gai trụ bê tông x 90%</v>
          </cell>
          <cell r="I457" t="str">
            <v>m2</v>
          </cell>
          <cell r="J457">
            <v>49.08</v>
          </cell>
          <cell r="K457">
            <v>0</v>
          </cell>
          <cell r="L457">
            <v>146721</v>
          </cell>
          <cell r="M457">
            <v>146721</v>
          </cell>
        </row>
        <row r="458">
          <cell r="H458" t="str">
            <v>Hàng rào khung B40 x 90%</v>
          </cell>
          <cell r="I458" t="str">
            <v>m2</v>
          </cell>
          <cell r="J458">
            <v>12</v>
          </cell>
          <cell r="K458">
            <v>0</v>
          </cell>
          <cell r="L458">
            <v>269273</v>
          </cell>
          <cell r="M458">
            <v>269272</v>
          </cell>
        </row>
        <row r="459">
          <cell r="H459" t="str">
            <v>Hàng rào khung B40, móng bê tông, trụ bê tông x 90%</v>
          </cell>
          <cell r="I459" t="str">
            <v>m2</v>
          </cell>
          <cell r="J459">
            <v>66.86</v>
          </cell>
          <cell r="K459">
            <v>0</v>
          </cell>
          <cell r="L459">
            <v>539546</v>
          </cell>
          <cell r="M459">
            <v>539546</v>
          </cell>
        </row>
        <row r="460">
          <cell r="H460" t="str">
            <v>Hàng rào khung B40, trụ bê tông, móng gạch block x 90%</v>
          </cell>
          <cell r="I460" t="str">
            <v>m2</v>
          </cell>
          <cell r="J460">
            <v>214.94</v>
          </cell>
          <cell r="K460">
            <v>0</v>
          </cell>
          <cell r="L460">
            <v>376089</v>
          </cell>
          <cell r="M460">
            <v>376090</v>
          </cell>
        </row>
        <row r="461">
          <cell r="H461" t="str">
            <v>Hàng rào khung B40, trụ sắt x 90%</v>
          </cell>
          <cell r="I461" t="str">
            <v>m2</v>
          </cell>
          <cell r="J461">
            <v>11.5</v>
          </cell>
          <cell r="K461">
            <v>0</v>
          </cell>
          <cell r="L461">
            <v>269273</v>
          </cell>
          <cell r="M461">
            <v>269272</v>
          </cell>
        </row>
        <row r="462">
          <cell r="H462" t="str">
            <v>Hàng rào khung gỗ, tường gạch dày 10cm, có trát vữa 2 mặt, trụ bê tông x 90%</v>
          </cell>
          <cell r="I462" t="str">
            <v>m2</v>
          </cell>
          <cell r="J462">
            <v>5.6700000000000008</v>
          </cell>
          <cell r="K462">
            <v>0</v>
          </cell>
          <cell r="L462">
            <v>591956</v>
          </cell>
          <cell r="M462">
            <v>591956</v>
          </cell>
        </row>
        <row r="463">
          <cell r="H463" t="str">
            <v>Hàng rào khung lưới B40, tường gạch 10cm, trát vữa hai mặt, trụ bê tông x 90%</v>
          </cell>
          <cell r="I463" t="str">
            <v>m2</v>
          </cell>
          <cell r="J463">
            <v>32</v>
          </cell>
          <cell r="K463">
            <v>0</v>
          </cell>
          <cell r="L463">
            <v>376089</v>
          </cell>
          <cell r="M463">
            <v>376089</v>
          </cell>
        </row>
        <row r="464">
          <cell r="H464" t="str">
            <v>Hàng rào khung sắt (nằm trên hàng rào xây) (13x2) x 90%</v>
          </cell>
          <cell r="I464" t="str">
            <v>m2</v>
          </cell>
          <cell r="J464">
            <v>26</v>
          </cell>
          <cell r="K464">
            <v>0</v>
          </cell>
          <cell r="L464">
            <v>269273</v>
          </cell>
          <cell r="M464">
            <v>269273</v>
          </cell>
        </row>
        <row r="465">
          <cell r="H465" t="str">
            <v>Hàng rào khung sắt x 90%</v>
          </cell>
          <cell r="I465" t="str">
            <v>m2</v>
          </cell>
          <cell r="J465">
            <v>103.49</v>
          </cell>
          <cell r="K465">
            <v>0</v>
          </cell>
          <cell r="L465">
            <v>269273</v>
          </cell>
          <cell r="M465">
            <v>269272</v>
          </cell>
        </row>
        <row r="466">
          <cell r="H466" t="str">
            <v>Hàng rào khung sắt, lưới B40, trụ bê tông x 90%</v>
          </cell>
          <cell r="I466" t="str">
            <v>m2</v>
          </cell>
          <cell r="J466">
            <v>40.14</v>
          </cell>
          <cell r="K466">
            <v>0</v>
          </cell>
          <cell r="L466">
            <v>272996</v>
          </cell>
          <cell r="M466">
            <v>272996</v>
          </cell>
        </row>
        <row r="467">
          <cell r="H467" t="str">
            <v>Hàng rào khung sắt, trụ bê tông, móng bê tông xây tường gạch block x 90%</v>
          </cell>
          <cell r="I467" t="str">
            <v>m2</v>
          </cell>
          <cell r="J467">
            <v>33.659999999999997</v>
          </cell>
          <cell r="K467">
            <v>0</v>
          </cell>
          <cell r="L467">
            <v>497388</v>
          </cell>
          <cell r="M467">
            <v>497388</v>
          </cell>
        </row>
        <row r="468">
          <cell r="H468" t="str">
            <v>Hàng rào khung sắt, trụ gạch, móng gạch x 90%</v>
          </cell>
          <cell r="I468" t="str">
            <v>m2</v>
          </cell>
          <cell r="J468">
            <v>9.5</v>
          </cell>
          <cell r="K468">
            <v>0</v>
          </cell>
          <cell r="L468">
            <v>257144</v>
          </cell>
          <cell r="M468">
            <v>257145</v>
          </cell>
        </row>
        <row r="469">
          <cell r="H469" t="str">
            <v>Hàng rào khung sắt, trụ sắt x 90%</v>
          </cell>
          <cell r="I469" t="str">
            <v>m2</v>
          </cell>
          <cell r="J469">
            <v>20.64</v>
          </cell>
          <cell r="K469">
            <v>0</v>
          </cell>
          <cell r="L469">
            <v>269273</v>
          </cell>
          <cell r="M469">
            <v>269272</v>
          </cell>
        </row>
        <row r="470">
          <cell r="H470" t="str">
            <v>Hàng rào lưới B40 + trụ bê tông x 90%</v>
          </cell>
          <cell r="I470" t="str">
            <v>m2</v>
          </cell>
          <cell r="J470">
            <v>40.799999999999997</v>
          </cell>
          <cell r="K470">
            <v>0</v>
          </cell>
          <cell r="L470">
            <v>272996</v>
          </cell>
          <cell r="M470">
            <v>272996</v>
          </cell>
        </row>
        <row r="471">
          <cell r="H471" t="str">
            <v>Hàng rào lưới B40 trụ bê tông x 90%</v>
          </cell>
          <cell r="I471" t="str">
            <v>m2</v>
          </cell>
          <cell r="J471">
            <v>35.76</v>
          </cell>
          <cell r="K471">
            <v>0</v>
          </cell>
          <cell r="L471">
            <v>272996</v>
          </cell>
          <cell r="M471">
            <v>272996</v>
          </cell>
        </row>
        <row r="472">
          <cell r="H472" t="str">
            <v>Hàng rào lưới B40, khung sắt x 90%</v>
          </cell>
          <cell r="I472" t="str">
            <v>m2</v>
          </cell>
          <cell r="J472">
            <v>242.23000000000002</v>
          </cell>
          <cell r="K472">
            <v>0</v>
          </cell>
          <cell r="L472">
            <v>269273</v>
          </cell>
          <cell r="M472">
            <v>269272</v>
          </cell>
        </row>
        <row r="473">
          <cell r="H473" t="str">
            <v>Hàng rào lưới B40, khung sắt, trụ sắt, tường xây 10, có trát vữa xi măng x 90%</v>
          </cell>
          <cell r="I473" t="str">
            <v>m2</v>
          </cell>
          <cell r="J473">
            <v>26</v>
          </cell>
          <cell r="K473">
            <v>0</v>
          </cell>
          <cell r="L473">
            <v>269273</v>
          </cell>
          <cell r="M473">
            <v>269272</v>
          </cell>
        </row>
        <row r="474">
          <cell r="H474" t="str">
            <v>Hàng rào lưới B40, trụ bê tông, móng đá x 90%</v>
          </cell>
          <cell r="I474" t="str">
            <v>m2</v>
          </cell>
          <cell r="J474">
            <v>25.2</v>
          </cell>
          <cell r="K474">
            <v>0</v>
          </cell>
          <cell r="L474">
            <v>376089</v>
          </cell>
          <cell r="M474">
            <v>376090</v>
          </cell>
        </row>
        <row r="475">
          <cell r="H475" t="str">
            <v>Hàng rào lưới B40, trụ bê tông, móng gạch block x 90%</v>
          </cell>
          <cell r="I475" t="str">
            <v>m2</v>
          </cell>
          <cell r="J475">
            <v>68.64</v>
          </cell>
          <cell r="K475">
            <v>0</v>
          </cell>
          <cell r="L475">
            <v>376089</v>
          </cell>
          <cell r="M475">
            <v>376090</v>
          </cell>
        </row>
        <row r="476">
          <cell r="H476" t="str">
            <v>Hàng rào lưới B40, trụ sắt, gạch ống, tường 10 không tô x 90%</v>
          </cell>
          <cell r="I476" t="str">
            <v>m2</v>
          </cell>
          <cell r="J476">
            <v>16.07</v>
          </cell>
          <cell r="K476">
            <v>23.59</v>
          </cell>
          <cell r="L476">
            <v>269273</v>
          </cell>
          <cell r="M476">
            <v>269272</v>
          </cell>
        </row>
        <row r="477">
          <cell r="H477" t="str">
            <v>Hàng rào lưới B40, tường gạch dày 10cm, khung sắt x 90%</v>
          </cell>
          <cell r="I477" t="str">
            <v>m2</v>
          </cell>
          <cell r="J477">
            <v>12.98</v>
          </cell>
          <cell r="K477">
            <v>0</v>
          </cell>
          <cell r="L477">
            <v>269273</v>
          </cell>
          <cell r="M477">
            <v>269272</v>
          </cell>
        </row>
        <row r="478">
          <cell r="H478" t="str">
            <v>Hàng rào lưới nhựa, trụ sắt, móng gạch x 90%</v>
          </cell>
          <cell r="I478" t="str">
            <v>m2</v>
          </cell>
          <cell r="J478">
            <v>17.5</v>
          </cell>
          <cell r="K478">
            <v>0</v>
          </cell>
          <cell r="L478">
            <v>201080</v>
          </cell>
          <cell r="M478">
            <v>201080</v>
          </cell>
        </row>
        <row r="479">
          <cell r="H479" t="str">
            <v>Hàng rào móng đá hộc x 90%</v>
          </cell>
          <cell r="I479" t="str">
            <v>m2</v>
          </cell>
          <cell r="J479">
            <v>30.87</v>
          </cell>
          <cell r="K479">
            <v>0</v>
          </cell>
          <cell r="L479">
            <v>437595</v>
          </cell>
          <cell r="M479">
            <v>437595</v>
          </cell>
        </row>
        <row r="480">
          <cell r="H480" t="str">
            <v>Hàng rào sắt 20x40 mm x 90%</v>
          </cell>
          <cell r="I480" t="str">
            <v>m2</v>
          </cell>
          <cell r="J480">
            <v>10</v>
          </cell>
          <cell r="K480">
            <v>0</v>
          </cell>
          <cell r="L480">
            <v>269273</v>
          </cell>
          <cell r="M480">
            <v>269272</v>
          </cell>
        </row>
        <row r="481">
          <cell r="H481" t="str">
            <v>Hàng rào song sắt, cột thép x 90%</v>
          </cell>
          <cell r="I481" t="str">
            <v>m2</v>
          </cell>
          <cell r="J481">
            <v>7.58</v>
          </cell>
          <cell r="K481">
            <v>0</v>
          </cell>
          <cell r="L481">
            <v>269273</v>
          </cell>
          <cell r="M481">
            <v>269272</v>
          </cell>
        </row>
        <row r="482">
          <cell r="H482" t="str">
            <v>Hàng rào song sắt, trụ sắt, B40 x 90%</v>
          </cell>
          <cell r="I482" t="str">
            <v>m2</v>
          </cell>
          <cell r="J482">
            <v>10.57</v>
          </cell>
          <cell r="K482">
            <v>0</v>
          </cell>
          <cell r="L482">
            <v>269273</v>
          </cell>
          <cell r="M482">
            <v>269272</v>
          </cell>
        </row>
        <row r="483">
          <cell r="H483" t="str">
            <v>Hàng rào song sắt, trụ thép, tường 10 tô 1 mặt x 90%</v>
          </cell>
          <cell r="I483" t="str">
            <v>m2</v>
          </cell>
          <cell r="J483">
            <v>90.72</v>
          </cell>
          <cell r="K483">
            <v>0</v>
          </cell>
          <cell r="L483">
            <v>269273</v>
          </cell>
          <cell r="M483">
            <v>269273</v>
          </cell>
        </row>
        <row r="484">
          <cell r="H484" t="str">
            <v>Hàng rào song sắt, tường 10 tô 1 mặt x 90%</v>
          </cell>
          <cell r="I484" t="str">
            <v>m2</v>
          </cell>
          <cell r="J484">
            <v>5.38</v>
          </cell>
          <cell r="K484">
            <v>0</v>
          </cell>
          <cell r="L484">
            <v>269273</v>
          </cell>
          <cell r="M484">
            <v>269273</v>
          </cell>
        </row>
        <row r="485">
          <cell r="H485" t="str">
            <v>Hàng rào song sắt, tường gạch dày 10cm, trát vữa 1 mặt x 90%</v>
          </cell>
          <cell r="I485" t="str">
            <v>m2</v>
          </cell>
          <cell r="J485">
            <v>334</v>
          </cell>
          <cell r="K485">
            <v>0</v>
          </cell>
          <cell r="L485">
            <v>269273</v>
          </cell>
          <cell r="M485">
            <v>269273</v>
          </cell>
        </row>
        <row r="486">
          <cell r="H486" t="str">
            <v>Hàng rào song sắt, tường gạch dày 10cm, trát vữa 2 mặt, trụ bê tông x 90%</v>
          </cell>
          <cell r="I486" t="str">
            <v>m2</v>
          </cell>
          <cell r="J486">
            <v>50.72</v>
          </cell>
          <cell r="K486">
            <v>0</v>
          </cell>
          <cell r="L486">
            <v>376089</v>
          </cell>
          <cell r="M486">
            <v>376089</v>
          </cell>
        </row>
        <row r="487">
          <cell r="H487" t="str">
            <v>Hàng rào trụ bê tông + B40, dây chì cột x 90%</v>
          </cell>
          <cell r="I487" t="str">
            <v>m2</v>
          </cell>
          <cell r="J487">
            <v>38.520000000000003</v>
          </cell>
          <cell r="K487">
            <v>0</v>
          </cell>
          <cell r="L487">
            <v>163607</v>
          </cell>
          <cell r="M487">
            <v>163607</v>
          </cell>
        </row>
        <row r="488">
          <cell r="H488" t="str">
            <v>Hàng rào trụ bê tông cốt thép, tường gạch dày 10, trát vữa 2 mặt x 90%</v>
          </cell>
          <cell r="I488" t="str">
            <v>m2</v>
          </cell>
          <cell r="J488">
            <v>32.4</v>
          </cell>
          <cell r="K488">
            <v>0</v>
          </cell>
          <cell r="L488">
            <v>397602</v>
          </cell>
          <cell r="M488">
            <v>397602</v>
          </cell>
        </row>
        <row r="489">
          <cell r="H489" t="str">
            <v>Hàng rào trụ bê tông, B40, tường gạch block, cột dây chì x 90%</v>
          </cell>
          <cell r="I489" t="str">
            <v>m2</v>
          </cell>
          <cell r="J489">
            <v>20.91</v>
          </cell>
          <cell r="K489">
            <v>0</v>
          </cell>
          <cell r="L489">
            <v>272996</v>
          </cell>
          <cell r="M489">
            <v>272996</v>
          </cell>
        </row>
        <row r="490">
          <cell r="H490" t="str">
            <v>Hàng rào trụ bê tông, vỉ sắt, cột dây chì, tường xây gạch block x 90%</v>
          </cell>
          <cell r="I490" t="str">
            <v>m2</v>
          </cell>
          <cell r="J490">
            <v>62.64</v>
          </cell>
          <cell r="K490">
            <v>0</v>
          </cell>
          <cell r="L490">
            <v>163607</v>
          </cell>
          <cell r="M490">
            <v>163607</v>
          </cell>
        </row>
        <row r="491">
          <cell r="H491" t="str">
            <v>Hàng rào trụ bê tông, vỉ sắt, tường xây gạch block, cột dây chì x 90%</v>
          </cell>
          <cell r="I491" t="str">
            <v>m2</v>
          </cell>
          <cell r="J491">
            <v>173.82</v>
          </cell>
          <cell r="K491">
            <v>0</v>
          </cell>
          <cell r="L491">
            <v>163607</v>
          </cell>
          <cell r="M491">
            <v>163607</v>
          </cell>
        </row>
        <row r="492">
          <cell r="H492" t="str">
            <v>Hàng rào trụ đá, xây gạch block, vỉ sắt, liên kết dây chì x 90%</v>
          </cell>
          <cell r="I492" t="str">
            <v>m2</v>
          </cell>
          <cell r="J492">
            <v>18.78</v>
          </cell>
          <cell r="K492">
            <v>0</v>
          </cell>
          <cell r="L492">
            <v>163607</v>
          </cell>
          <cell r="M492">
            <v>163607</v>
          </cell>
        </row>
        <row r="493">
          <cell r="H493" t="str">
            <v>Hàng rào trụ sắt + B40 x 90%</v>
          </cell>
          <cell r="I493" t="str">
            <v>m2</v>
          </cell>
          <cell r="J493">
            <v>41.81</v>
          </cell>
          <cell r="K493">
            <v>0</v>
          </cell>
          <cell r="L493">
            <v>269273</v>
          </cell>
          <cell r="M493">
            <v>269272</v>
          </cell>
        </row>
        <row r="494">
          <cell r="H494" t="str">
            <v>Hàng rào trụ sắt, B40, tường 10 không tô x 90%</v>
          </cell>
          <cell r="I494" t="str">
            <v>m2</v>
          </cell>
          <cell r="J494">
            <v>4.68</v>
          </cell>
          <cell r="K494">
            <v>0</v>
          </cell>
          <cell r="L494">
            <v>292949</v>
          </cell>
          <cell r="M494">
            <v>292949</v>
          </cell>
        </row>
        <row r="495">
          <cell r="H495" t="str">
            <v>Hàng rào trụ thép, B40, tường 10 không tô x 90%</v>
          </cell>
          <cell r="I495" t="str">
            <v>m2</v>
          </cell>
          <cell r="J495">
            <v>2.09</v>
          </cell>
          <cell r="K495">
            <v>0</v>
          </cell>
          <cell r="L495">
            <v>292949</v>
          </cell>
          <cell r="M495">
            <v>292949</v>
          </cell>
        </row>
        <row r="496">
          <cell r="H496" t="str">
            <v>Hàng rào tường 10 tô 1 mặt x 90%</v>
          </cell>
          <cell r="I496" t="str">
            <v>m2</v>
          </cell>
          <cell r="J496">
            <v>5.39</v>
          </cell>
          <cell r="K496">
            <v>0</v>
          </cell>
          <cell r="L496">
            <v>216498</v>
          </cell>
          <cell r="M496">
            <v>216497</v>
          </cell>
        </row>
        <row r="497">
          <cell r="H497" t="str">
            <v>Hàng rào tường 10 tô 1 mặt, trụ gạch (13 x 1,4) x 90%</v>
          </cell>
          <cell r="I497" t="str">
            <v>m2</v>
          </cell>
          <cell r="J497">
            <v>18.2</v>
          </cell>
          <cell r="K497">
            <v>0</v>
          </cell>
          <cell r="L497">
            <v>216498</v>
          </cell>
          <cell r="M497">
            <v>216497</v>
          </cell>
        </row>
        <row r="498">
          <cell r="H498" t="str">
            <v>Hàng rào tường 10, trụ gạch, móng gạch x 90%</v>
          </cell>
          <cell r="I498" t="str">
            <v>m2</v>
          </cell>
          <cell r="J498">
            <v>10.56</v>
          </cell>
          <cell r="K498">
            <v>0</v>
          </cell>
          <cell r="L498">
            <v>159985</v>
          </cell>
          <cell r="M498">
            <v>159985</v>
          </cell>
        </row>
        <row r="499">
          <cell r="H499" t="str">
            <v>Hàng rào tường gạch dày 10cm có trát vữa 2 mặt, khung gỗ, trụ bê tông x 90%</v>
          </cell>
          <cell r="I499" t="str">
            <v>m2</v>
          </cell>
          <cell r="J499">
            <v>7.3500000000000005</v>
          </cell>
          <cell r="K499">
            <v>0</v>
          </cell>
          <cell r="L499">
            <v>376089</v>
          </cell>
          <cell r="M499">
            <v>376089</v>
          </cell>
        </row>
        <row r="500">
          <cell r="H500" t="str">
            <v>Hàng rào tường gạch dày 10cm có trát vữa xi măng, trụ bê tông x 90%</v>
          </cell>
          <cell r="I500" t="str">
            <v>m2</v>
          </cell>
          <cell r="J500">
            <v>20.6</v>
          </cell>
          <cell r="K500">
            <v>0</v>
          </cell>
          <cell r="L500">
            <v>292949</v>
          </cell>
          <cell r="M500">
            <v>292949</v>
          </cell>
        </row>
        <row r="501">
          <cell r="H501" t="str">
            <v>Hàng rào tường gạch dày 10cm, khung gỗ, trụ bê tông, có trát vữa 2 mặt x 90%</v>
          </cell>
          <cell r="I501" t="str">
            <v>m2</v>
          </cell>
          <cell r="J501">
            <v>54.06</v>
          </cell>
          <cell r="K501">
            <v>0</v>
          </cell>
          <cell r="L501">
            <v>273023</v>
          </cell>
          <cell r="M501">
            <v>273023</v>
          </cell>
        </row>
        <row r="502">
          <cell r="H502" t="str">
            <v>Hàng rào tường xây 10 cm bằng gạch, khung sắt, trụ sắt, có trát vữa xi măng x 90%</v>
          </cell>
          <cell r="I502" t="str">
            <v>m2</v>
          </cell>
          <cell r="J502">
            <v>19.62</v>
          </cell>
          <cell r="K502">
            <v>0</v>
          </cell>
          <cell r="L502">
            <v>269273</v>
          </cell>
          <cell r="M502">
            <v>269273</v>
          </cell>
        </row>
        <row r="503">
          <cell r="H503" t="str">
            <v>Hàng rào tường xây 10 tô 2 mặt x 90%</v>
          </cell>
          <cell r="I503" t="str">
            <v>m2</v>
          </cell>
          <cell r="J503">
            <v>3.91</v>
          </cell>
          <cell r="K503">
            <v>0</v>
          </cell>
          <cell r="L503">
            <v>292949</v>
          </cell>
          <cell r="M503">
            <v>292949</v>
          </cell>
        </row>
        <row r="504">
          <cell r="H504" t="str">
            <v>Hàng rào tường xây 10, móng bê tông, trụ bê tông x 90%</v>
          </cell>
          <cell r="I504" t="str">
            <v>m2</v>
          </cell>
          <cell r="J504">
            <v>33.81</v>
          </cell>
          <cell r="K504">
            <v>0</v>
          </cell>
          <cell r="L504">
            <v>402806</v>
          </cell>
          <cell r="M504">
            <v>402806</v>
          </cell>
        </row>
        <row r="505">
          <cell r="H505" t="str">
            <v>Hàng rào tường xây gạch block trụ bê tông x 90%</v>
          </cell>
          <cell r="I505" t="str">
            <v>m2</v>
          </cell>
          <cell r="J505">
            <v>10.26</v>
          </cell>
          <cell r="K505">
            <v>0</v>
          </cell>
          <cell r="L505">
            <v>281069</v>
          </cell>
          <cell r="M505">
            <v>281069</v>
          </cell>
        </row>
        <row r="506">
          <cell r="H506" t="str">
            <v>Hàng rào tường xây gạch block, trụ bê tông x 90%</v>
          </cell>
          <cell r="I506" t="str">
            <v>m2</v>
          </cell>
          <cell r="J506">
            <v>73.959999999999994</v>
          </cell>
          <cell r="K506">
            <v>0</v>
          </cell>
          <cell r="L506">
            <v>281069</v>
          </cell>
          <cell r="M506">
            <v>281069</v>
          </cell>
        </row>
        <row r="507">
          <cell r="H507" t="str">
            <v>Hàng rào tường xây gạch, trụ bê tông x 90%</v>
          </cell>
          <cell r="I507" t="str">
            <v>m2</v>
          </cell>
          <cell r="J507">
            <v>10.6</v>
          </cell>
          <cell r="K507">
            <v>0</v>
          </cell>
          <cell r="L507">
            <v>281069</v>
          </cell>
          <cell r="M507">
            <v>281069</v>
          </cell>
        </row>
        <row r="508">
          <cell r="H508" t="str">
            <v>Hàng rào vỉ sắt, B40, trụ đá, liên kết dây chì x 90%</v>
          </cell>
          <cell r="I508" t="str">
            <v>m2</v>
          </cell>
          <cell r="J508">
            <v>7.05</v>
          </cell>
          <cell r="K508">
            <v>0</v>
          </cell>
          <cell r="L508">
            <v>163607</v>
          </cell>
          <cell r="M508">
            <v>163607</v>
          </cell>
        </row>
        <row r="509">
          <cell r="H509" t="str">
            <v>Hàng rào vỉ sắt, xây trụ x 90%</v>
          </cell>
          <cell r="I509" t="str">
            <v>m2</v>
          </cell>
          <cell r="J509">
            <v>16.13</v>
          </cell>
          <cell r="K509">
            <v>0</v>
          </cell>
          <cell r="L509">
            <v>163607</v>
          </cell>
          <cell r="M509">
            <v>163607</v>
          </cell>
        </row>
        <row r="510">
          <cell r="H510" t="str">
            <v>Hàng rào xây trụ bê tông cốt thép, tường gạch dày 10cm bằng gạch, trát vữa 2 mặt x 90%</v>
          </cell>
          <cell r="I510" t="str">
            <v>m2</v>
          </cell>
          <cell r="J510">
            <v>48.99</v>
          </cell>
          <cell r="K510">
            <v>0</v>
          </cell>
          <cell r="L510">
            <v>397602</v>
          </cell>
          <cell r="M510">
            <v>397602</v>
          </cell>
        </row>
        <row r="511">
          <cell r="H511" t="str">
            <v>Hàng rào xây trụ bê tông cốt thép, tường xây 10cm bằng gạch, lưới B40, trát vữa xi măng x 90%</v>
          </cell>
          <cell r="I511" t="str">
            <v>m2</v>
          </cell>
          <cell r="J511">
            <v>76.5</v>
          </cell>
          <cell r="K511">
            <v>0</v>
          </cell>
          <cell r="L511">
            <v>376089</v>
          </cell>
          <cell r="M511">
            <v>376089</v>
          </cell>
        </row>
        <row r="512">
          <cell r="H512" t="str">
            <v>Hàng rào xây trụ, B40, tường 20 tô 2 mặt x 90%</v>
          </cell>
          <cell r="I512" t="str">
            <v>m2</v>
          </cell>
          <cell r="J512">
            <v>4.7300000000000004</v>
          </cell>
          <cell r="K512">
            <v>0</v>
          </cell>
          <cell r="L512">
            <v>327242</v>
          </cell>
          <cell r="M512">
            <v>327242</v>
          </cell>
        </row>
        <row r="513">
          <cell r="H513" t="str">
            <v>Hàng rào xây trụ, B40, tường bê tông x 90%</v>
          </cell>
          <cell r="I513" t="str">
            <v>m2</v>
          </cell>
          <cell r="J513">
            <v>7.41</v>
          </cell>
          <cell r="K513">
            <v>0</v>
          </cell>
          <cell r="L513">
            <v>327242</v>
          </cell>
          <cell r="M513">
            <v>327242</v>
          </cell>
        </row>
        <row r="514">
          <cell r="H514" t="str">
            <v>Hàng rào xây trụ, B40, vỉ sắt, tường 10 tô 1 mặt x 90%</v>
          </cell>
          <cell r="I514" t="str">
            <v>m2</v>
          </cell>
          <cell r="J514">
            <v>267.61</v>
          </cell>
          <cell r="K514">
            <v>13.68</v>
          </cell>
          <cell r="L514">
            <v>275646</v>
          </cell>
          <cell r="M514">
            <v>275646</v>
          </cell>
        </row>
        <row r="515">
          <cell r="H515" t="str">
            <v>Hàng rào xây tường 10 tô 2 mặt x 90%</v>
          </cell>
          <cell r="I515" t="str">
            <v>m2</v>
          </cell>
          <cell r="J515">
            <v>6.57</v>
          </cell>
          <cell r="K515">
            <v>0</v>
          </cell>
          <cell r="L515">
            <v>292949</v>
          </cell>
          <cell r="M515">
            <v>292949</v>
          </cell>
        </row>
        <row r="516">
          <cell r="H516" t="str">
            <v>Hố gas xây gạch x 90%</v>
          </cell>
          <cell r="I516" t="str">
            <v>m3</v>
          </cell>
          <cell r="J516">
            <v>1.5</v>
          </cell>
          <cell r="K516">
            <v>0</v>
          </cell>
          <cell r="L516">
            <v>1939601</v>
          </cell>
          <cell r="M516">
            <v>1939601</v>
          </cell>
        </row>
        <row r="517">
          <cell r="H517" t="str">
            <v>Hố gas, tường xây 10 tô 2 mặt x 90%</v>
          </cell>
          <cell r="I517" t="str">
            <v>m2</v>
          </cell>
          <cell r="J517">
            <v>15</v>
          </cell>
          <cell r="K517">
            <v>0</v>
          </cell>
          <cell r="L517">
            <v>1939601</v>
          </cell>
          <cell r="M517">
            <v>1939601</v>
          </cell>
        </row>
        <row r="518">
          <cell r="H518" t="str">
            <v>HR (xây trụ, tường 10 tô 1 mặt) x 90%</v>
          </cell>
          <cell r="I518" t="str">
            <v>m2</v>
          </cell>
          <cell r="J518">
            <v>23.32</v>
          </cell>
          <cell r="K518">
            <v>0</v>
          </cell>
          <cell r="L518">
            <v>216498</v>
          </cell>
          <cell r="M518">
            <v>216497</v>
          </cell>
        </row>
        <row r="519">
          <cell r="H519" t="str">
            <v>Kè đá hộc x 90%</v>
          </cell>
          <cell r="I519" t="str">
            <v>m3</v>
          </cell>
          <cell r="J519">
            <v>4.17</v>
          </cell>
          <cell r="K519">
            <v>0</v>
          </cell>
          <cell r="L519">
            <v>1385413</v>
          </cell>
          <cell r="M519">
            <v>1385413</v>
          </cell>
        </row>
        <row r="520">
          <cell r="H520" t="str">
            <v>Kè gạch block x 90%</v>
          </cell>
          <cell r="I520" t="str">
            <v>m3</v>
          </cell>
          <cell r="J520">
            <v>7.28</v>
          </cell>
          <cell r="K520">
            <v>0</v>
          </cell>
          <cell r="L520">
            <v>3039467</v>
          </cell>
          <cell r="M520">
            <v>3039467</v>
          </cell>
        </row>
        <row r="521">
          <cell r="H521" t="str">
            <v>Khung tiền chế x 90%</v>
          </cell>
          <cell r="I521" t="str">
            <v>m2</v>
          </cell>
          <cell r="J521">
            <v>87.22</v>
          </cell>
          <cell r="K521">
            <v>0</v>
          </cell>
          <cell r="L521">
            <v>299700</v>
          </cell>
          <cell r="M521">
            <v>299700</v>
          </cell>
        </row>
        <row r="522">
          <cell r="H522" t="str">
            <v>La phong thạch cao treo x 90%</v>
          </cell>
          <cell r="I522" t="str">
            <v>m2</v>
          </cell>
          <cell r="J522">
            <v>122.83</v>
          </cell>
          <cell r="K522">
            <v>44.17</v>
          </cell>
          <cell r="L522">
            <v>161275</v>
          </cell>
          <cell r="M522">
            <v>161275</v>
          </cell>
        </row>
        <row r="523">
          <cell r="H523" t="str">
            <v>La phong x 90%</v>
          </cell>
          <cell r="I523" t="str">
            <v>m2</v>
          </cell>
          <cell r="J523">
            <v>139.4</v>
          </cell>
          <cell r="K523">
            <v>0</v>
          </cell>
          <cell r="L523">
            <v>109890</v>
          </cell>
          <cell r="M523">
            <v>109890</v>
          </cell>
        </row>
        <row r="524">
          <cell r="H524" t="str">
            <v>Mái che bạt x 90%</v>
          </cell>
          <cell r="I524" t="str">
            <v>m2</v>
          </cell>
          <cell r="J524">
            <v>17.13</v>
          </cell>
          <cell r="K524">
            <v>0</v>
          </cell>
          <cell r="L524">
            <v>199800</v>
          </cell>
          <cell r="M524">
            <v>199800</v>
          </cell>
        </row>
        <row r="525">
          <cell r="H525" t="str">
            <v>Mái che lan (khung sắt, trụ sắt, lưới lan) x 90%</v>
          </cell>
          <cell r="I525" t="str">
            <v>m2</v>
          </cell>
          <cell r="J525">
            <v>30.67</v>
          </cell>
          <cell r="K525">
            <v>0</v>
          </cell>
          <cell r="L525">
            <v>199800</v>
          </cell>
          <cell r="M525">
            <v>199800</v>
          </cell>
        </row>
        <row r="526">
          <cell r="H526" t="str">
            <v>Mái che ngói x 90%</v>
          </cell>
          <cell r="I526" t="str">
            <v>m2</v>
          </cell>
          <cell r="J526">
            <v>9.2600000000000016</v>
          </cell>
          <cell r="K526">
            <v>0</v>
          </cell>
          <cell r="L526">
            <v>588085</v>
          </cell>
          <cell r="M526">
            <v>588085</v>
          </cell>
        </row>
        <row r="527">
          <cell r="H527" t="str">
            <v>Mái che tạm x 90%</v>
          </cell>
          <cell r="I527" t="str">
            <v>m2</v>
          </cell>
          <cell r="J527">
            <v>99.289999999999992</v>
          </cell>
          <cell r="K527">
            <v>1.67</v>
          </cell>
          <cell r="L527">
            <v>299700</v>
          </cell>
          <cell r="M527">
            <v>299700</v>
          </cell>
        </row>
        <row r="528">
          <cell r="H528" t="str">
            <v>Mái che tol V x 90%</v>
          </cell>
          <cell r="I528" t="str">
            <v>m2</v>
          </cell>
          <cell r="J528">
            <v>54.96</v>
          </cell>
          <cell r="K528">
            <v>0</v>
          </cell>
          <cell r="L528">
            <v>299700</v>
          </cell>
          <cell r="M528">
            <v>299700</v>
          </cell>
        </row>
        <row r="529">
          <cell r="H529" t="str">
            <v>Mái che tol x 90%</v>
          </cell>
          <cell r="I529" t="str">
            <v>m2</v>
          </cell>
          <cell r="J529">
            <v>108.56</v>
          </cell>
          <cell r="K529">
            <v>0</v>
          </cell>
          <cell r="L529">
            <v>299700</v>
          </cell>
          <cell r="M529">
            <v>299700</v>
          </cell>
        </row>
        <row r="530">
          <cell r="H530" t="str">
            <v>Mái che x 90%</v>
          </cell>
          <cell r="I530" t="str">
            <v>m2</v>
          </cell>
          <cell r="J530">
            <v>72.86</v>
          </cell>
          <cell r="K530">
            <v>0</v>
          </cell>
          <cell r="L530">
            <v>299700</v>
          </cell>
          <cell r="M530">
            <v>299700</v>
          </cell>
        </row>
        <row r="531">
          <cell r="H531" t="str">
            <v>Mái hiên gỗ x 90%</v>
          </cell>
          <cell r="I531" t="str">
            <v>m2</v>
          </cell>
          <cell r="J531">
            <v>7.56</v>
          </cell>
          <cell r="K531">
            <v>0</v>
          </cell>
          <cell r="L531">
            <v>1198800</v>
          </cell>
          <cell r="M531">
            <v>1198800</v>
          </cell>
        </row>
        <row r="532">
          <cell r="H532" t="str">
            <v>Móng đá hộc x 90%</v>
          </cell>
          <cell r="I532" t="str">
            <v>m3</v>
          </cell>
          <cell r="J532">
            <v>3.66</v>
          </cell>
          <cell r="K532">
            <v>0</v>
          </cell>
          <cell r="L532">
            <v>1385413</v>
          </cell>
          <cell r="M532">
            <v>1385413</v>
          </cell>
        </row>
        <row r="533">
          <cell r="H533" t="str">
            <v>Móng đá x 90%</v>
          </cell>
          <cell r="I533" t="str">
            <v>m3</v>
          </cell>
          <cell r="J533">
            <v>4.718</v>
          </cell>
          <cell r="K533">
            <v>0</v>
          </cell>
          <cell r="L533">
            <v>1385413</v>
          </cell>
          <cell r="M533">
            <v>1385413</v>
          </cell>
        </row>
        <row r="534">
          <cell r="H534" t="str">
            <v>Móng nền bê tông x 90%</v>
          </cell>
          <cell r="I534" t="str">
            <v>m3</v>
          </cell>
          <cell r="J534">
            <v>5.3100000000000005</v>
          </cell>
          <cell r="K534">
            <v>0</v>
          </cell>
          <cell r="L534">
            <v>2036769</v>
          </cell>
          <cell r="M534">
            <v>2036769</v>
          </cell>
        </row>
        <row r="535">
          <cell r="H535" t="str">
            <v>Móng nhà bê tông x 90%</v>
          </cell>
          <cell r="I535" t="str">
            <v>m3</v>
          </cell>
          <cell r="J535">
            <v>0.71199999999999997</v>
          </cell>
          <cell r="K535">
            <v>0</v>
          </cell>
          <cell r="L535">
            <v>2036769</v>
          </cell>
          <cell r="M535">
            <v>2036769</v>
          </cell>
        </row>
        <row r="536">
          <cell r="H536" t="str">
            <v>Móng xây đá hộc x 90%</v>
          </cell>
          <cell r="I536" t="str">
            <v>m3</v>
          </cell>
          <cell r="J536">
            <v>459.96</v>
          </cell>
          <cell r="K536">
            <v>0</v>
          </cell>
          <cell r="L536">
            <v>1385413</v>
          </cell>
          <cell r="M536">
            <v>1385413</v>
          </cell>
        </row>
        <row r="537">
          <cell r="H537" t="str">
            <v>Mương xây gạch có nắp, đan bê tông cốt thép rộng &lt; 1m x 90%</v>
          </cell>
          <cell r="I537" t="str">
            <v>m2</v>
          </cell>
          <cell r="J537">
            <v>12.16</v>
          </cell>
          <cell r="K537">
            <v>0</v>
          </cell>
          <cell r="L537">
            <v>1056722</v>
          </cell>
          <cell r="M537">
            <v>1056722</v>
          </cell>
        </row>
        <row r="538">
          <cell r="H538" t="str">
            <v>Mương xây gạch không nắp đan bê tông cốt thép rộng &lt;1m x 90%</v>
          </cell>
          <cell r="I538" t="str">
            <v>m2</v>
          </cell>
          <cell r="J538">
            <v>19.619999999999997</v>
          </cell>
          <cell r="K538">
            <v>0</v>
          </cell>
          <cell r="L538">
            <v>668120</v>
          </cell>
          <cell r="M538">
            <v>668120</v>
          </cell>
        </row>
        <row r="539">
          <cell r="H539" t="str">
            <v>Mương xây gạch không nắp rộng &lt;1m x 90%</v>
          </cell>
          <cell r="I539" t="str">
            <v>m2</v>
          </cell>
          <cell r="J539">
            <v>6.4</v>
          </cell>
          <cell r="K539">
            <v>0</v>
          </cell>
          <cell r="L539">
            <v>668120</v>
          </cell>
          <cell r="M539">
            <v>668120</v>
          </cell>
        </row>
        <row r="540">
          <cell r="H540" t="str">
            <v>Mương xây gạch ống, đáy xi măng, rộng 0,48 x 90%</v>
          </cell>
          <cell r="I540" t="str">
            <v>m2</v>
          </cell>
          <cell r="J540">
            <v>4.58</v>
          </cell>
          <cell r="K540">
            <v>0</v>
          </cell>
          <cell r="L540">
            <v>668120</v>
          </cell>
          <cell r="M540">
            <v>668120</v>
          </cell>
        </row>
        <row r="541">
          <cell r="H541" t="str">
            <v>Nền bê tông x 90%</v>
          </cell>
          <cell r="I541" t="str">
            <v>m2</v>
          </cell>
          <cell r="J541">
            <v>4</v>
          </cell>
          <cell r="K541">
            <v>0</v>
          </cell>
          <cell r="L541">
            <v>169828</v>
          </cell>
          <cell r="M541">
            <v>169828</v>
          </cell>
        </row>
        <row r="542">
          <cell r="H542" t="str">
            <v>Nền đá hoa cương x 90%</v>
          </cell>
          <cell r="I542" t="str">
            <v>m2</v>
          </cell>
          <cell r="J542">
            <v>25.48</v>
          </cell>
          <cell r="K542">
            <v>0</v>
          </cell>
          <cell r="L542">
            <v>1606736</v>
          </cell>
          <cell r="M542">
            <v>1606736</v>
          </cell>
        </row>
        <row r="543">
          <cell r="H543" t="str">
            <v>Nền gạch tàu x 90%</v>
          </cell>
          <cell r="I543" t="str">
            <v>m2</v>
          </cell>
          <cell r="J543">
            <v>199.57000000000002</v>
          </cell>
          <cell r="K543">
            <v>0</v>
          </cell>
          <cell r="L543">
            <v>300480</v>
          </cell>
          <cell r="M543">
            <v>300480</v>
          </cell>
        </row>
        <row r="544">
          <cell r="H544" t="str">
            <v>Nền xi măng x 90%</v>
          </cell>
          <cell r="I544" t="str">
            <v>m2</v>
          </cell>
          <cell r="J544">
            <v>478.27</v>
          </cell>
          <cell r="K544">
            <v>0</v>
          </cell>
          <cell r="L544">
            <v>64226</v>
          </cell>
          <cell r="M544">
            <v>64226</v>
          </cell>
        </row>
        <row r="545">
          <cell r="H545" t="str">
            <v>Nhà (tầng trệt) x 90%</v>
          </cell>
          <cell r="I545" t="str">
            <v>m2</v>
          </cell>
          <cell r="J545">
            <v>22</v>
          </cell>
          <cell r="K545">
            <v>0</v>
          </cell>
          <cell r="L545">
            <v>3346365</v>
          </cell>
          <cell r="M545">
            <v>3346365</v>
          </cell>
        </row>
        <row r="546">
          <cell r="H546" t="str">
            <v>Nhà C (hãng nước đá) x 90%</v>
          </cell>
          <cell r="I546" t="str">
            <v>m2</v>
          </cell>
          <cell r="J546">
            <v>175.17</v>
          </cell>
          <cell r="K546">
            <v>0</v>
          </cell>
          <cell r="L546">
            <v>2866193</v>
          </cell>
          <cell r="M546">
            <v>2866193</v>
          </cell>
        </row>
        <row r="547">
          <cell r="H547" t="str">
            <v>Nhà gỗ (tầng 1) x 90%</v>
          </cell>
          <cell r="I547" t="str">
            <v>m2</v>
          </cell>
          <cell r="J547">
            <v>58.070000000000007</v>
          </cell>
          <cell r="K547">
            <v>0</v>
          </cell>
          <cell r="L547">
            <v>2827180</v>
          </cell>
          <cell r="M547">
            <v>2827180</v>
          </cell>
        </row>
        <row r="548">
          <cell r="H548" t="str">
            <v>Nhà tắm + WC (xí bệt) x 90%</v>
          </cell>
          <cell r="I548" t="str">
            <v>m2</v>
          </cell>
          <cell r="J548">
            <v>11.7</v>
          </cell>
          <cell r="K548">
            <v>0</v>
          </cell>
          <cell r="L548">
            <v>4206777</v>
          </cell>
          <cell r="M548">
            <v>4206777</v>
          </cell>
        </row>
        <row r="549">
          <cell r="H549" t="str">
            <v>Nhà x 80% x 90%</v>
          </cell>
          <cell r="I549" t="str">
            <v>m2</v>
          </cell>
          <cell r="J549">
            <v>20.059999999999999</v>
          </cell>
          <cell r="K549">
            <v>0</v>
          </cell>
          <cell r="L549">
            <v>748019</v>
          </cell>
          <cell r="M549">
            <v>748019</v>
          </cell>
        </row>
        <row r="550">
          <cell r="H550" t="str">
            <v>Nhà x 90%</v>
          </cell>
          <cell r="I550" t="str">
            <v>m2</v>
          </cell>
          <cell r="J550">
            <v>138.5</v>
          </cell>
          <cell r="K550">
            <v>0</v>
          </cell>
          <cell r="L550">
            <v>1912503</v>
          </cell>
          <cell r="M550">
            <v>1912503</v>
          </cell>
        </row>
        <row r="551">
          <cell r="H551" t="str">
            <v>Ống BT Ø400 x 90%</v>
          </cell>
          <cell r="I551" t="str">
            <v>m</v>
          </cell>
          <cell r="J551">
            <v>24</v>
          </cell>
          <cell r="K551">
            <v>0</v>
          </cell>
          <cell r="L551">
            <v>363336</v>
          </cell>
          <cell r="M551">
            <v>363336</v>
          </cell>
        </row>
        <row r="552">
          <cell r="H552" t="str">
            <v>Ống nhựa Ø114 dài 52,1m x 90%</v>
          </cell>
          <cell r="I552" t="str">
            <v>cái</v>
          </cell>
          <cell r="J552">
            <v>1</v>
          </cell>
          <cell r="K552">
            <v>0</v>
          </cell>
          <cell r="L552">
            <v>7807185</v>
          </cell>
          <cell r="M552">
            <v>7807185</v>
          </cell>
        </row>
        <row r="553">
          <cell r="H553" t="str">
            <v>Ống nhựa Ø114mm dài 27,2m x 90%</v>
          </cell>
          <cell r="I553" t="str">
            <v>cái</v>
          </cell>
          <cell r="J553">
            <v>1</v>
          </cell>
          <cell r="K553">
            <v>0</v>
          </cell>
          <cell r="L553">
            <v>4075920</v>
          </cell>
          <cell r="M553">
            <v>4075920</v>
          </cell>
        </row>
        <row r="554">
          <cell r="H554" t="str">
            <v>Ống nhựa Ø300 x 90%</v>
          </cell>
          <cell r="I554" t="str">
            <v>m</v>
          </cell>
          <cell r="J554">
            <v>4</v>
          </cell>
          <cell r="K554">
            <v>0</v>
          </cell>
          <cell r="L554">
            <v>529470</v>
          </cell>
          <cell r="M554">
            <v>529470</v>
          </cell>
        </row>
        <row r="555">
          <cell r="H555" t="str">
            <v>Ốp đá trụ cổng x 90%</v>
          </cell>
          <cell r="I555" t="str">
            <v>m2</v>
          </cell>
          <cell r="J555">
            <v>5.04</v>
          </cell>
          <cell r="K555">
            <v>0</v>
          </cell>
          <cell r="L555">
            <v>534149</v>
          </cell>
          <cell r="M555">
            <v>534149</v>
          </cell>
        </row>
        <row r="556">
          <cell r="H556" t="str">
            <v>Ốp đá x 90%</v>
          </cell>
          <cell r="I556" t="str">
            <v>m2</v>
          </cell>
          <cell r="J556">
            <v>23.8</v>
          </cell>
          <cell r="K556">
            <v>0</v>
          </cell>
          <cell r="L556">
            <v>534149</v>
          </cell>
          <cell r="M556">
            <v>534149</v>
          </cell>
        </row>
        <row r="557">
          <cell r="H557" t="str">
            <v>Ốp gạch men x 90%</v>
          </cell>
          <cell r="I557" t="str">
            <v>m2</v>
          </cell>
          <cell r="J557">
            <v>105.74000000000001</v>
          </cell>
          <cell r="K557">
            <v>0</v>
          </cell>
          <cell r="L557">
            <v>345988</v>
          </cell>
          <cell r="M557">
            <v>345988</v>
          </cell>
        </row>
        <row r="558">
          <cell r="H558" t="str">
            <v>Rãnh thoát nước xây gạch,  có nắp đan bê tông công thép &lt;1m x 90%</v>
          </cell>
          <cell r="I558" t="str">
            <v>m2</v>
          </cell>
          <cell r="J558">
            <v>10.14</v>
          </cell>
          <cell r="K558">
            <v>0</v>
          </cell>
          <cell r="L558">
            <v>1056722</v>
          </cell>
          <cell r="M558">
            <v>1056722</v>
          </cell>
        </row>
        <row r="559">
          <cell r="H559" t="str">
            <v>Sân gạch men x 90%</v>
          </cell>
          <cell r="I559" t="str">
            <v>m2</v>
          </cell>
          <cell r="J559">
            <v>286.46000000000004</v>
          </cell>
          <cell r="K559">
            <v>25</v>
          </cell>
          <cell r="L559">
            <v>330817</v>
          </cell>
          <cell r="M559">
            <v>330817</v>
          </cell>
        </row>
        <row r="560">
          <cell r="H560" t="str">
            <v>Sân gạch tàu x 90%</v>
          </cell>
          <cell r="I560" t="str">
            <v>m2</v>
          </cell>
          <cell r="J560">
            <v>41.47</v>
          </cell>
          <cell r="K560">
            <v>0</v>
          </cell>
          <cell r="L560">
            <v>300480</v>
          </cell>
          <cell r="M560">
            <v>300480</v>
          </cell>
        </row>
        <row r="561">
          <cell r="H561" t="str">
            <v>Sàn gỗ tạp x 90%</v>
          </cell>
          <cell r="I561" t="str">
            <v>m2</v>
          </cell>
          <cell r="J561">
            <v>97.259999999999991</v>
          </cell>
          <cell r="K561">
            <v>0</v>
          </cell>
          <cell r="L561">
            <v>319680</v>
          </cell>
          <cell r="M561">
            <v>319680</v>
          </cell>
        </row>
        <row r="562">
          <cell r="H562" t="str">
            <v>Sàn ván ép x 90%</v>
          </cell>
          <cell r="I562" t="str">
            <v>m2</v>
          </cell>
          <cell r="J562">
            <v>51.75</v>
          </cell>
          <cell r="K562">
            <v>0</v>
          </cell>
          <cell r="L562">
            <v>319680</v>
          </cell>
          <cell r="M562">
            <v>319680</v>
          </cell>
        </row>
        <row r="563">
          <cell r="H563" t="str">
            <v>Sàn ván x 90%</v>
          </cell>
          <cell r="I563" t="str">
            <v>m2</v>
          </cell>
          <cell r="J563">
            <v>61.53</v>
          </cell>
          <cell r="K563">
            <v>0</v>
          </cell>
          <cell r="L563">
            <v>319680</v>
          </cell>
          <cell r="M563">
            <v>319680</v>
          </cell>
        </row>
        <row r="564">
          <cell r="H564" t="str">
            <v>Sênô máng xói x 90%</v>
          </cell>
          <cell r="I564" t="str">
            <v>m2</v>
          </cell>
          <cell r="J564">
            <v>1.8</v>
          </cell>
          <cell r="K564">
            <v>0</v>
          </cell>
          <cell r="L564">
            <v>1352309</v>
          </cell>
          <cell r="M564">
            <v>1352309</v>
          </cell>
        </row>
        <row r="565">
          <cell r="H565" t="str">
            <v>Sino x 90%</v>
          </cell>
          <cell r="I565" t="str">
            <v>m3</v>
          </cell>
          <cell r="J565">
            <v>0.219</v>
          </cell>
          <cell r="K565">
            <v>0</v>
          </cell>
          <cell r="L565">
            <v>2704619</v>
          </cell>
          <cell r="M565">
            <v>2704619</v>
          </cell>
        </row>
        <row r="566">
          <cell r="H566" t="str">
            <v>Tấm la phong nhôm x 90%</v>
          </cell>
          <cell r="I566" t="str">
            <v>m2</v>
          </cell>
          <cell r="J566">
            <v>61.38</v>
          </cell>
          <cell r="K566">
            <v>0</v>
          </cell>
          <cell r="L566">
            <v>479520</v>
          </cell>
          <cell r="M566">
            <v>479520</v>
          </cell>
        </row>
        <row r="567">
          <cell r="H567" t="str">
            <v>Thành giếng x 90%</v>
          </cell>
          <cell r="I567" t="str">
            <v>m3</v>
          </cell>
          <cell r="J567">
            <v>4.9000000000000002E-2</v>
          </cell>
          <cell r="K567">
            <v>0</v>
          </cell>
          <cell r="L567">
            <v>1666882</v>
          </cell>
          <cell r="M567">
            <v>1666882</v>
          </cell>
        </row>
        <row r="568">
          <cell r="H568" t="str">
            <v>Thành tường 10 không tô x 90%</v>
          </cell>
          <cell r="I568" t="str">
            <v>m2</v>
          </cell>
          <cell r="J568">
            <v>14.55</v>
          </cell>
          <cell r="K568">
            <v>0</v>
          </cell>
          <cell r="L568">
            <v>138443</v>
          </cell>
          <cell r="M568">
            <v>138443</v>
          </cell>
        </row>
        <row r="569">
          <cell r="H569" t="str">
            <v>Trần bê tông cốt thép x 90%</v>
          </cell>
          <cell r="I569" t="str">
            <v>m3</v>
          </cell>
          <cell r="J569">
            <v>2.3660000000000005</v>
          </cell>
          <cell r="K569">
            <v>0</v>
          </cell>
          <cell r="L569">
            <v>4734694</v>
          </cell>
          <cell r="M569">
            <v>4734694</v>
          </cell>
        </row>
        <row r="570">
          <cell r="H570" t="str">
            <v>Trần đá hoa cương x 90%</v>
          </cell>
          <cell r="I570" t="str">
            <v>m2</v>
          </cell>
          <cell r="J570">
            <v>4.42</v>
          </cell>
          <cell r="K570">
            <v>0</v>
          </cell>
          <cell r="L570">
            <v>1696880</v>
          </cell>
          <cell r="M570">
            <v>1696879</v>
          </cell>
        </row>
        <row r="571">
          <cell r="H571" t="str">
            <v>Trần Fibro xi măng x 90%</v>
          </cell>
          <cell r="I571" t="str">
            <v>m2</v>
          </cell>
          <cell r="J571">
            <v>28.46</v>
          </cell>
          <cell r="K571">
            <v>0</v>
          </cell>
          <cell r="L571">
            <v>161275</v>
          </cell>
          <cell r="M571">
            <v>161275</v>
          </cell>
        </row>
        <row r="572">
          <cell r="H572" t="str">
            <v>Trần gỗ x 90%</v>
          </cell>
          <cell r="I572" t="str">
            <v>m2</v>
          </cell>
          <cell r="J572">
            <v>116.94999999999999</v>
          </cell>
          <cell r="K572">
            <v>0</v>
          </cell>
          <cell r="L572">
            <v>319680</v>
          </cell>
          <cell r="M572">
            <v>319680</v>
          </cell>
        </row>
        <row r="573">
          <cell r="H573" t="str">
            <v>Trần thạch cao x 90%</v>
          </cell>
          <cell r="I573" t="str">
            <v>m2</v>
          </cell>
          <cell r="J573">
            <v>477.51500000000004</v>
          </cell>
          <cell r="K573">
            <v>0</v>
          </cell>
          <cell r="L573">
            <v>161275</v>
          </cell>
          <cell r="M573">
            <v>161275</v>
          </cell>
        </row>
        <row r="574">
          <cell r="H574" t="str">
            <v>Trụ bê tông x 90%</v>
          </cell>
          <cell r="I574" t="str">
            <v>m3</v>
          </cell>
          <cell r="J574">
            <v>2.3840000000000003</v>
          </cell>
          <cell r="K574">
            <v>0</v>
          </cell>
          <cell r="L574">
            <v>5994000</v>
          </cell>
          <cell r="M574">
            <v>5994000</v>
          </cell>
        </row>
        <row r="575">
          <cell r="H575" t="str">
            <v>Trụ đá, tường xây gạch block, vỉ sắt, cột dây chì x 90%</v>
          </cell>
          <cell r="I575" t="str">
            <v>m2</v>
          </cell>
          <cell r="J575">
            <v>51.17</v>
          </cell>
          <cell r="K575">
            <v>0</v>
          </cell>
          <cell r="L575">
            <v>163607</v>
          </cell>
          <cell r="M575">
            <v>163607</v>
          </cell>
        </row>
        <row r="576">
          <cell r="H576" t="str">
            <v>Trụ gạch tường 20 tô 1 mặt x 90%</v>
          </cell>
          <cell r="I576" t="str">
            <v>m2</v>
          </cell>
          <cell r="J576">
            <v>2.4300000000000002</v>
          </cell>
          <cell r="K576">
            <v>0</v>
          </cell>
          <cell r="L576">
            <v>379641</v>
          </cell>
          <cell r="M576">
            <v>379641</v>
          </cell>
        </row>
        <row r="577">
          <cell r="H577" t="str">
            <v>Trụ gạch x 90%</v>
          </cell>
          <cell r="I577" t="str">
            <v>m3</v>
          </cell>
          <cell r="J577">
            <v>0.70399999999999996</v>
          </cell>
          <cell r="K577">
            <v>0</v>
          </cell>
          <cell r="L577">
            <v>3039467</v>
          </cell>
          <cell r="M577">
            <v>3039466</v>
          </cell>
        </row>
        <row r="578">
          <cell r="H578" t="str">
            <v>Trụ hàng rào xây gạch x 90%</v>
          </cell>
          <cell r="I578" t="str">
            <v>m3</v>
          </cell>
          <cell r="J578">
            <v>1.4400000000000004</v>
          </cell>
          <cell r="K578">
            <v>0</v>
          </cell>
          <cell r="L578">
            <v>3039467</v>
          </cell>
          <cell r="M578">
            <v>3039466</v>
          </cell>
        </row>
        <row r="579">
          <cell r="H579" t="str">
            <v>Trụ nhà bê tông x 90%</v>
          </cell>
          <cell r="I579" t="str">
            <v>m3</v>
          </cell>
          <cell r="J579">
            <v>1.242</v>
          </cell>
          <cell r="K579">
            <v>0</v>
          </cell>
          <cell r="L579">
            <v>5994000</v>
          </cell>
          <cell r="M579">
            <v>5994000</v>
          </cell>
        </row>
        <row r="580">
          <cell r="H580" t="str">
            <v>Trụ rào xây gạch x 90%</v>
          </cell>
          <cell r="I580" t="str">
            <v>m3</v>
          </cell>
          <cell r="J580">
            <v>2.9420000000000002</v>
          </cell>
          <cell r="K580">
            <v>0</v>
          </cell>
          <cell r="L580">
            <v>3039467</v>
          </cell>
          <cell r="M580">
            <v>3039466</v>
          </cell>
        </row>
        <row r="581">
          <cell r="H581" t="str">
            <v>Trụ sắt + đế bê tông cao 6m x 90%</v>
          </cell>
          <cell r="I581" t="str">
            <v>cái</v>
          </cell>
          <cell r="J581">
            <v>1</v>
          </cell>
          <cell r="K581">
            <v>0</v>
          </cell>
          <cell r="L581">
            <v>6842889</v>
          </cell>
          <cell r="M581">
            <v>6842889</v>
          </cell>
        </row>
        <row r="582">
          <cell r="H582" t="str">
            <v>Trụ sắt bồn nước đế xây bê tông cao 3,5m x 90%</v>
          </cell>
          <cell r="I582" t="str">
            <v>cái</v>
          </cell>
          <cell r="J582">
            <v>1</v>
          </cell>
          <cell r="K582">
            <v>0</v>
          </cell>
          <cell r="L582">
            <v>6357438</v>
          </cell>
          <cell r="M582">
            <v>6357438</v>
          </cell>
        </row>
        <row r="583">
          <cell r="H583" t="str">
            <v>Trụ sắt để bồn (2 cây sắt hộp 30x60mm dày 1mm dài 1,5m) x 90%</v>
          </cell>
          <cell r="I583" t="str">
            <v>m</v>
          </cell>
          <cell r="J583">
            <v>3</v>
          </cell>
          <cell r="K583">
            <v>0</v>
          </cell>
          <cell r="L583">
            <v>24850</v>
          </cell>
          <cell r="M583">
            <v>24850</v>
          </cell>
        </row>
        <row r="584">
          <cell r="H584" t="str">
            <v>Trụ sắt để bồn (20 cây sắt hộp 20x40mm dày 1mm dài 1,2m) x 90%</v>
          </cell>
          <cell r="I584" t="str">
            <v>m</v>
          </cell>
          <cell r="J584">
            <v>24</v>
          </cell>
          <cell r="K584">
            <v>0</v>
          </cell>
          <cell r="L584">
            <v>16356</v>
          </cell>
          <cell r="M584">
            <v>16356</v>
          </cell>
        </row>
        <row r="585">
          <cell r="H585" t="str">
            <v>Trụ sắt để bồn (3 cây sắt hộp 40x80mm dày 1mm dài 1,5m + 3 cây dài 1m) x 90%</v>
          </cell>
          <cell r="I585" t="str">
            <v>m</v>
          </cell>
          <cell r="J585">
            <v>7.5</v>
          </cell>
          <cell r="K585">
            <v>0</v>
          </cell>
          <cell r="L585">
            <v>37364</v>
          </cell>
          <cell r="M585">
            <v>37364</v>
          </cell>
        </row>
        <row r="586">
          <cell r="H586" t="str">
            <v>Trụ sắt để bồn (4 cây sắt V dày 1mm dài 3,2m) x 90%</v>
          </cell>
          <cell r="I586" t="str">
            <v>m</v>
          </cell>
          <cell r="J586">
            <v>12.8</v>
          </cell>
          <cell r="K586">
            <v>0</v>
          </cell>
          <cell r="L586">
            <v>29872</v>
          </cell>
          <cell r="M586">
            <v>29872</v>
          </cell>
        </row>
        <row r="587">
          <cell r="H587" t="str">
            <v>Trụ sắt hình ống cao 1,4m x 90%</v>
          </cell>
          <cell r="I587" t="str">
            <v>cây</v>
          </cell>
          <cell r="J587">
            <v>56</v>
          </cell>
          <cell r="K587">
            <v>0</v>
          </cell>
          <cell r="L587">
            <v>51110</v>
          </cell>
          <cell r="M587">
            <v>51110</v>
          </cell>
        </row>
        <row r="588">
          <cell r="H588" t="str">
            <v>Trụ xây gạch block x 90%</v>
          </cell>
          <cell r="I588" t="str">
            <v>m3</v>
          </cell>
          <cell r="J588">
            <v>0.153</v>
          </cell>
          <cell r="K588">
            <v>0</v>
          </cell>
          <cell r="L588">
            <v>3039467</v>
          </cell>
          <cell r="M588">
            <v>3039467</v>
          </cell>
        </row>
        <row r="589">
          <cell r="H589" t="str">
            <v>Trụ xây gạch tường 10 tô 1 mặt x 90%</v>
          </cell>
          <cell r="I589" t="str">
            <v>m2</v>
          </cell>
          <cell r="J589">
            <v>2.88</v>
          </cell>
          <cell r="K589">
            <v>0</v>
          </cell>
          <cell r="L589">
            <v>216498</v>
          </cell>
          <cell r="M589">
            <v>216498</v>
          </cell>
        </row>
        <row r="590">
          <cell r="H590" t="str">
            <v>Tủ bếp gỗ x 90%</v>
          </cell>
          <cell r="I590" t="str">
            <v>m2</v>
          </cell>
          <cell r="J590">
            <v>2.31</v>
          </cell>
          <cell r="K590">
            <v>0</v>
          </cell>
          <cell r="L590">
            <v>2397600</v>
          </cell>
          <cell r="M590">
            <v>2397600</v>
          </cell>
        </row>
        <row r="591">
          <cell r="H591" t="str">
            <v>Tường 10 không tô x 90%</v>
          </cell>
          <cell r="I591" t="str">
            <v>m2</v>
          </cell>
          <cell r="J591">
            <v>92.120000000000019</v>
          </cell>
          <cell r="K591">
            <v>0</v>
          </cell>
          <cell r="L591">
            <v>138443</v>
          </cell>
          <cell r="M591">
            <v>138443</v>
          </cell>
        </row>
        <row r="592">
          <cell r="H592" t="str">
            <v>Tường 10 tô 1 mặt x 90%</v>
          </cell>
          <cell r="I592" t="str">
            <v>m2</v>
          </cell>
          <cell r="J592">
            <v>122.6</v>
          </cell>
          <cell r="K592">
            <v>0</v>
          </cell>
          <cell r="L592">
            <v>216498</v>
          </cell>
          <cell r="M592">
            <v>216497</v>
          </cell>
        </row>
        <row r="593">
          <cell r="H593" t="str">
            <v>Tường 10 tô 2 mặt x 90%</v>
          </cell>
          <cell r="I593" t="str">
            <v>m2</v>
          </cell>
          <cell r="J593">
            <v>573.39400000000012</v>
          </cell>
          <cell r="K593">
            <v>0</v>
          </cell>
          <cell r="L593">
            <v>292949</v>
          </cell>
          <cell r="M593">
            <v>292949</v>
          </cell>
        </row>
        <row r="594">
          <cell r="H594" t="str">
            <v>Tường 20 không tô x 90%</v>
          </cell>
          <cell r="I594" t="str">
            <v>m2</v>
          </cell>
          <cell r="J594">
            <v>3.06</v>
          </cell>
          <cell r="K594">
            <v>0</v>
          </cell>
          <cell r="L594">
            <v>303189</v>
          </cell>
          <cell r="M594">
            <v>303190</v>
          </cell>
        </row>
        <row r="595">
          <cell r="H595" t="str">
            <v>Tường 20 tô 1 mặt x 90%</v>
          </cell>
          <cell r="I595" t="str">
            <v>m2</v>
          </cell>
          <cell r="J595">
            <v>58.6</v>
          </cell>
          <cell r="K595">
            <v>0</v>
          </cell>
          <cell r="L595">
            <v>379641</v>
          </cell>
          <cell r="M595">
            <v>379641</v>
          </cell>
        </row>
        <row r="596">
          <cell r="H596" t="str">
            <v>Tường 20 tô 2 mặt x 90%</v>
          </cell>
          <cell r="I596" t="str">
            <v>m2</v>
          </cell>
          <cell r="J596">
            <v>25.169999999999998</v>
          </cell>
          <cell r="K596">
            <v>0</v>
          </cell>
          <cell r="L596">
            <v>456091</v>
          </cell>
          <cell r="M596">
            <v>456091</v>
          </cell>
        </row>
        <row r="597">
          <cell r="H597" t="str">
            <v>Tường xây gạch 10 cm có trát vữa xi măng, khung sắt, trụ sắt x 90%</v>
          </cell>
          <cell r="I597" t="str">
            <v>m2</v>
          </cell>
          <cell r="J597">
            <v>20.52</v>
          </cell>
          <cell r="K597">
            <v>0</v>
          </cell>
          <cell r="L597">
            <v>376089</v>
          </cell>
          <cell r="M597">
            <v>376089</v>
          </cell>
        </row>
        <row r="598">
          <cell r="H598" t="str">
            <v>Tường xây gạch 10 không tô x 90%</v>
          </cell>
          <cell r="I598" t="str">
            <v>m2</v>
          </cell>
          <cell r="J598">
            <v>33.96</v>
          </cell>
          <cell r="K598">
            <v>0</v>
          </cell>
          <cell r="L598">
            <v>138443</v>
          </cell>
          <cell r="M598">
            <v>138443</v>
          </cell>
        </row>
        <row r="599">
          <cell r="H599" t="str">
            <v>Tường xây gạch 10 không tô, móng đá x 90%</v>
          </cell>
          <cell r="I599" t="str">
            <v>m2</v>
          </cell>
          <cell r="J599">
            <v>28.12</v>
          </cell>
          <cell r="K599">
            <v>0</v>
          </cell>
          <cell r="L599">
            <v>138443</v>
          </cell>
          <cell r="M599">
            <v>138443</v>
          </cell>
        </row>
        <row r="600">
          <cell r="H600" t="str">
            <v>WC - xin ý kiến (hiện trạng không còn) x 90%</v>
          </cell>
          <cell r="I600" t="str">
            <v>m2</v>
          </cell>
          <cell r="J600">
            <v>2.52</v>
          </cell>
          <cell r="K600">
            <v>0</v>
          </cell>
          <cell r="L600">
            <v>2152065</v>
          </cell>
          <cell r="M600">
            <v>2152065</v>
          </cell>
        </row>
        <row r="601">
          <cell r="H601" t="str">
            <v>WC (lót gạch, xí bệt, có ốp gạch) x 90%</v>
          </cell>
          <cell r="I601" t="str">
            <v>m2</v>
          </cell>
          <cell r="J601">
            <v>18</v>
          </cell>
          <cell r="K601">
            <v>0</v>
          </cell>
          <cell r="L601">
            <v>5058826</v>
          </cell>
          <cell r="M601">
            <v>5058826</v>
          </cell>
        </row>
        <row r="602">
          <cell r="H602" t="str">
            <v>WC (ngoài nhà, có hầm, xí bệt, ốp lát gạch men) x 90%</v>
          </cell>
          <cell r="I602" t="str">
            <v>m2</v>
          </cell>
          <cell r="J602">
            <v>9</v>
          </cell>
          <cell r="K602">
            <v>0</v>
          </cell>
          <cell r="L602">
            <v>5058826</v>
          </cell>
          <cell r="M602">
            <v>5058826</v>
          </cell>
        </row>
        <row r="603">
          <cell r="H603" t="str">
            <v>WC (ngoài nhà, xí bệt, ốp gạch) x 90%</v>
          </cell>
          <cell r="I603" t="str">
            <v>m2</v>
          </cell>
          <cell r="J603">
            <v>5.46</v>
          </cell>
          <cell r="K603">
            <v>0</v>
          </cell>
          <cell r="L603">
            <v>5058826</v>
          </cell>
          <cell r="M603">
            <v>5058826</v>
          </cell>
        </row>
        <row r="604">
          <cell r="H604" t="str">
            <v>WC (trong nhà, có hầm, ốp gạch men, không có lavabo và vòi tắm gương sen) x 90%</v>
          </cell>
          <cell r="I604" t="str">
            <v>m2</v>
          </cell>
          <cell r="J604">
            <v>4.8</v>
          </cell>
          <cell r="K604">
            <v>0</v>
          </cell>
          <cell r="L604">
            <v>4710655</v>
          </cell>
          <cell r="M604">
            <v>4710655</v>
          </cell>
        </row>
        <row r="605">
          <cell r="H605" t="str">
            <v>WC (trong nhà, có hầm, xí bệt, có ốp gạch) x 90%</v>
          </cell>
          <cell r="I605" t="str">
            <v>m2</v>
          </cell>
          <cell r="J605">
            <v>6.5</v>
          </cell>
          <cell r="K605">
            <v>0</v>
          </cell>
          <cell r="L605">
            <v>5058826</v>
          </cell>
          <cell r="M605">
            <v>5058826</v>
          </cell>
        </row>
        <row r="606">
          <cell r="H606" t="str">
            <v>WC (trong nhà, có hầm, xí bệt, lát ốp gạch men) x 90%</v>
          </cell>
          <cell r="I606" t="str">
            <v>m2</v>
          </cell>
          <cell r="J606">
            <v>8.1</v>
          </cell>
          <cell r="K606">
            <v>0</v>
          </cell>
          <cell r="L606">
            <v>5058826</v>
          </cell>
          <cell r="M606">
            <v>5058826</v>
          </cell>
        </row>
        <row r="607">
          <cell r="H607" t="str">
            <v>WC (trong nhà, có hầm, xí bệt, vách tol) x 90%</v>
          </cell>
          <cell r="I607" t="str">
            <v>m2</v>
          </cell>
          <cell r="J607">
            <v>2.94</v>
          </cell>
          <cell r="K607">
            <v>0</v>
          </cell>
          <cell r="L607">
            <v>2337381</v>
          </cell>
          <cell r="M607">
            <v>2337381</v>
          </cell>
        </row>
        <row r="608">
          <cell r="H608" t="str">
            <v>WC (trong nhà, có hầm, xí bệt, vách tol, không ốp lát gạch men) x 90%</v>
          </cell>
          <cell r="I608" t="str">
            <v>m2</v>
          </cell>
          <cell r="J608">
            <v>3.15</v>
          </cell>
          <cell r="K608">
            <v>0</v>
          </cell>
          <cell r="L608">
            <v>2337381</v>
          </cell>
          <cell r="M608">
            <v>2337381</v>
          </cell>
        </row>
        <row r="609">
          <cell r="H609" t="str">
            <v>WC (trong nhà, có hầm, xí xỏm, không ốp lát gạch men, vách tol, nền xi măng) - Lập dư toán x 90%</v>
          </cell>
          <cell r="I609" t="str">
            <v>m2</v>
          </cell>
          <cell r="J609">
            <v>2.94</v>
          </cell>
          <cell r="K609">
            <v>0</v>
          </cell>
          <cell r="L609">
            <v>2152065</v>
          </cell>
          <cell r="M609">
            <v>2152065</v>
          </cell>
        </row>
        <row r="610">
          <cell r="H610" t="str">
            <v>WC (trong nhà, xí bệt, có hầm, không ốp gạch men; không lavabo, vòi tắm, gương sen) x 90%</v>
          </cell>
          <cell r="I610" t="str">
            <v>m2</v>
          </cell>
          <cell r="J610">
            <v>5.0900000000000007</v>
          </cell>
          <cell r="K610">
            <v>0</v>
          </cell>
          <cell r="L610">
            <v>4206777</v>
          </cell>
          <cell r="M610">
            <v>4206777</v>
          </cell>
        </row>
        <row r="611">
          <cell r="H611" t="str">
            <v>WC (trong nhà, xí bệt, có hầm, ốp gạch men) x 90%</v>
          </cell>
          <cell r="I611" t="str">
            <v>m2</v>
          </cell>
          <cell r="J611">
            <v>5.8</v>
          </cell>
          <cell r="K611">
            <v>0</v>
          </cell>
          <cell r="L611">
            <v>5058826</v>
          </cell>
          <cell r="M611">
            <v>5058826</v>
          </cell>
        </row>
        <row r="612">
          <cell r="H612" t="str">
            <v>WC (trong nhà, xí xỏm, có hầm, vách tol, nền gạch men) x 90%</v>
          </cell>
          <cell r="I612" t="str">
            <v>m2</v>
          </cell>
          <cell r="J612">
            <v>3.9</v>
          </cell>
          <cell r="K612">
            <v>0</v>
          </cell>
          <cell r="L612">
            <v>2152065</v>
          </cell>
          <cell r="M612">
            <v>2152065</v>
          </cell>
        </row>
        <row r="613">
          <cell r="H613" t="str">
            <v>WC (xí bệt) x 90%</v>
          </cell>
          <cell r="I613" t="str">
            <v>m2</v>
          </cell>
          <cell r="J613">
            <v>11.7</v>
          </cell>
          <cell r="K613">
            <v>0</v>
          </cell>
          <cell r="L613">
            <v>2337381</v>
          </cell>
          <cell r="M613">
            <v>2337381</v>
          </cell>
        </row>
        <row r="614">
          <cell r="H614" t="str">
            <v>WC (xí bệt, có hầm, gạch men) x 90%</v>
          </cell>
          <cell r="I614" t="str">
            <v>m2</v>
          </cell>
          <cell r="J614">
            <v>11.34</v>
          </cell>
          <cell r="K614">
            <v>0</v>
          </cell>
          <cell r="L614">
            <v>4206777</v>
          </cell>
          <cell r="M614">
            <v>4206777</v>
          </cell>
        </row>
        <row r="615">
          <cell r="H615" t="str">
            <v>WC (xí bệt, có hầm, GM) x 90%</v>
          </cell>
          <cell r="I615" t="str">
            <v>m2</v>
          </cell>
          <cell r="J615">
            <v>7.81</v>
          </cell>
          <cell r="K615">
            <v>0</v>
          </cell>
          <cell r="L615">
            <v>4206777</v>
          </cell>
          <cell r="M615">
            <v>4206777</v>
          </cell>
        </row>
        <row r="616">
          <cell r="H616" t="str">
            <v>WC (xí bệt, có hầm, không ốp gạch men) x 90%</v>
          </cell>
          <cell r="I616" t="str">
            <v>m2</v>
          </cell>
          <cell r="J616">
            <v>5.22</v>
          </cell>
          <cell r="K616">
            <v>0</v>
          </cell>
          <cell r="L616">
            <v>4206777</v>
          </cell>
          <cell r="M616">
            <v>4206777</v>
          </cell>
        </row>
        <row r="617">
          <cell r="H617" t="str">
            <v>WC (xí bệt, có hầm, ốp gạch men) + la phong nhựa x 90%</v>
          </cell>
          <cell r="I617" t="str">
            <v>m2</v>
          </cell>
          <cell r="J617">
            <v>6.61</v>
          </cell>
          <cell r="K617">
            <v>0</v>
          </cell>
          <cell r="L617">
            <v>5058826</v>
          </cell>
          <cell r="M617">
            <v>5058826</v>
          </cell>
        </row>
        <row r="618">
          <cell r="H618" t="str">
            <v>WC (xí bệt, có hầm, ốp gạch men) x 90%</v>
          </cell>
          <cell r="I618" t="str">
            <v>m2</v>
          </cell>
          <cell r="J618">
            <v>26.234999999999999</v>
          </cell>
          <cell r="K618">
            <v>0</v>
          </cell>
          <cell r="L618">
            <v>5058826</v>
          </cell>
          <cell r="M618">
            <v>5058826</v>
          </cell>
        </row>
        <row r="619">
          <cell r="H619" t="str">
            <v>WC (xí bệt, có ốp gạch) - xin ý kiến x 90%</v>
          </cell>
          <cell r="I619" t="str">
            <v>m2</v>
          </cell>
          <cell r="J619">
            <v>19.79</v>
          </cell>
          <cell r="K619">
            <v>0</v>
          </cell>
          <cell r="L619">
            <v>5058826</v>
          </cell>
          <cell r="M619">
            <v>5058826</v>
          </cell>
        </row>
        <row r="620">
          <cell r="H620" t="str">
            <v>WC (xí bệt, có ốp gạch) x 90%</v>
          </cell>
          <cell r="I620" t="str">
            <v>m2</v>
          </cell>
          <cell r="J620">
            <v>22.240000000000002</v>
          </cell>
          <cell r="K620">
            <v>0</v>
          </cell>
          <cell r="L620">
            <v>5058826</v>
          </cell>
          <cell r="M620">
            <v>5058826</v>
          </cell>
        </row>
        <row r="621">
          <cell r="H621" t="str">
            <v>WC (xí bệt, hầm vệ sinh tự hoại bên ngoài) x 90%</v>
          </cell>
          <cell r="I621" t="str">
            <v>m2</v>
          </cell>
          <cell r="J621">
            <v>5.5</v>
          </cell>
          <cell r="K621">
            <v>0</v>
          </cell>
          <cell r="L621">
            <v>4206777</v>
          </cell>
          <cell r="M621">
            <v>4206777</v>
          </cell>
        </row>
        <row r="622">
          <cell r="H622" t="str">
            <v>WC (xí bệt, k ốp lát gạch men, tường 10, mái tol) x 90%</v>
          </cell>
          <cell r="I622" t="str">
            <v>m2</v>
          </cell>
          <cell r="J622">
            <v>6.3</v>
          </cell>
          <cell r="K622">
            <v>0</v>
          </cell>
          <cell r="L622">
            <v>4206777</v>
          </cell>
          <cell r="M622">
            <v>4206777</v>
          </cell>
        </row>
        <row r="623">
          <cell r="H623" t="str">
            <v>WC (xí bệt, không ốp, lát gạch) x 90%</v>
          </cell>
          <cell r="I623" t="str">
            <v>m2</v>
          </cell>
          <cell r="J623">
            <v>9</v>
          </cell>
          <cell r="K623">
            <v>0</v>
          </cell>
          <cell r="L623">
            <v>4206777</v>
          </cell>
          <cell r="M623">
            <v>4206777</v>
          </cell>
        </row>
        <row r="624">
          <cell r="H624" t="str">
            <v>WC (xí bệt, lát gạch men) x 90%</v>
          </cell>
          <cell r="I624" t="str">
            <v>m2</v>
          </cell>
          <cell r="J624">
            <v>18</v>
          </cell>
          <cell r="K624">
            <v>0</v>
          </cell>
          <cell r="L624">
            <v>4206777</v>
          </cell>
          <cell r="M624">
            <v>4206777</v>
          </cell>
        </row>
        <row r="625">
          <cell r="H625" t="str">
            <v>WC (xí bệt, ngoài nhà, có hầm, ốp gạch men) x 90%</v>
          </cell>
          <cell r="I625" t="str">
            <v>m2</v>
          </cell>
          <cell r="J625">
            <v>5.72</v>
          </cell>
          <cell r="K625">
            <v>0</v>
          </cell>
          <cell r="L625">
            <v>5058826</v>
          </cell>
          <cell r="M625">
            <v>5058826</v>
          </cell>
        </row>
        <row r="626">
          <cell r="H626" t="str">
            <v>WC (xí bệt, ngoài, lát gạch men, không ốp) x 90%</v>
          </cell>
          <cell r="I626" t="str">
            <v>m2</v>
          </cell>
          <cell r="J626">
            <v>8.3999999999999986</v>
          </cell>
          <cell r="K626">
            <v>0</v>
          </cell>
          <cell r="L626">
            <v>4206777</v>
          </cell>
          <cell r="M626">
            <v>4206777</v>
          </cell>
        </row>
        <row r="627">
          <cell r="H627" t="str">
            <v>WC (xí bệt, ốp gạch men) - xin ý kiến x 90%</v>
          </cell>
          <cell r="I627" t="str">
            <v>m2</v>
          </cell>
          <cell r="J627">
            <v>5.2</v>
          </cell>
          <cell r="K627">
            <v>0</v>
          </cell>
          <cell r="L627">
            <v>5058826</v>
          </cell>
          <cell r="M627">
            <v>5058826</v>
          </cell>
        </row>
        <row r="628">
          <cell r="H628" t="str">
            <v>WC (xí bệt, ốp gạch men) x 90%</v>
          </cell>
          <cell r="I628" t="str">
            <v>m2</v>
          </cell>
          <cell r="J628">
            <v>23.04</v>
          </cell>
          <cell r="K628">
            <v>0</v>
          </cell>
          <cell r="L628">
            <v>5058826</v>
          </cell>
          <cell r="M628">
            <v>5058826</v>
          </cell>
        </row>
        <row r="629">
          <cell r="H629" t="str">
            <v>WC (xí bệt, ốp gạch men, có hầm ngoài nhà) x 90%</v>
          </cell>
          <cell r="I629" t="str">
            <v>m2</v>
          </cell>
          <cell r="J629">
            <v>8.8000000000000007</v>
          </cell>
          <cell r="K629">
            <v>0</v>
          </cell>
          <cell r="L629">
            <v>5058826</v>
          </cell>
          <cell r="M629">
            <v>5058826</v>
          </cell>
        </row>
        <row r="630">
          <cell r="H630" t="str">
            <v>WC (xí bệt, ốp gạch) x 90%</v>
          </cell>
          <cell r="I630" t="str">
            <v>m2</v>
          </cell>
          <cell r="J630">
            <v>6.38</v>
          </cell>
          <cell r="K630">
            <v>0</v>
          </cell>
          <cell r="L630">
            <v>5058826</v>
          </cell>
          <cell r="M630">
            <v>5058826</v>
          </cell>
        </row>
        <row r="631">
          <cell r="H631" t="str">
            <v>WC (xí bệt, ốp lát gạch men) x 90%</v>
          </cell>
          <cell r="I631" t="str">
            <v>m2</v>
          </cell>
          <cell r="J631">
            <v>18.8</v>
          </cell>
          <cell r="K631">
            <v>0</v>
          </cell>
          <cell r="L631">
            <v>5058826</v>
          </cell>
          <cell r="M631">
            <v>5058826</v>
          </cell>
        </row>
        <row r="632">
          <cell r="H632" t="str">
            <v>WC (xí bệt, ốp lát gạch men, lavabo) x 90%</v>
          </cell>
          <cell r="I632" t="str">
            <v>m2</v>
          </cell>
          <cell r="J632">
            <v>9</v>
          </cell>
          <cell r="K632">
            <v>0</v>
          </cell>
          <cell r="L632">
            <v>5058826</v>
          </cell>
          <cell r="M632">
            <v>5058826</v>
          </cell>
        </row>
        <row r="633">
          <cell r="H633" t="str">
            <v>WC (xí bệt, ốp lát gạch) x 90%</v>
          </cell>
          <cell r="I633" t="str">
            <v>m2</v>
          </cell>
          <cell r="J633">
            <v>8.68</v>
          </cell>
          <cell r="K633">
            <v>0</v>
          </cell>
          <cell r="L633">
            <v>5058826</v>
          </cell>
          <cell r="M633">
            <v>5058826</v>
          </cell>
        </row>
        <row r="634">
          <cell r="H634" t="str">
            <v>WC (xí bệt, vách tol, trong nhà) x 90%</v>
          </cell>
          <cell r="I634" t="str">
            <v>m2</v>
          </cell>
          <cell r="J634">
            <v>10.83</v>
          </cell>
          <cell r="K634">
            <v>0</v>
          </cell>
          <cell r="L634">
            <v>2337381</v>
          </cell>
          <cell r="M634">
            <v>2337381</v>
          </cell>
        </row>
        <row r="635">
          <cell r="H635" t="str">
            <v>WC (xí bệt, vòi sen xịt, ốp lát gạch) x 90%</v>
          </cell>
          <cell r="I635" t="str">
            <v>m2</v>
          </cell>
          <cell r="J635">
            <v>10.5</v>
          </cell>
          <cell r="K635">
            <v>0</v>
          </cell>
          <cell r="L635">
            <v>5058826</v>
          </cell>
          <cell r="M635">
            <v>5058826</v>
          </cell>
        </row>
        <row r="636">
          <cell r="H636" t="str">
            <v>WC (xí xỏm) x 90%</v>
          </cell>
          <cell r="I636" t="str">
            <v>m2</v>
          </cell>
          <cell r="J636">
            <v>5.67</v>
          </cell>
          <cell r="K636">
            <v>0</v>
          </cell>
          <cell r="L636">
            <v>2152065</v>
          </cell>
          <cell r="M636">
            <v>2152065</v>
          </cell>
        </row>
        <row r="637">
          <cell r="H637" t="str">
            <v>WC (xí xỏm, có hầm, ốp gạch men) x 90%</v>
          </cell>
          <cell r="I637" t="str">
            <v>m2</v>
          </cell>
          <cell r="J637">
            <v>7.87</v>
          </cell>
          <cell r="K637">
            <v>0</v>
          </cell>
          <cell r="L637">
            <v>4710655</v>
          </cell>
          <cell r="M637">
            <v>4710655</v>
          </cell>
        </row>
        <row r="638">
          <cell r="H638" t="str">
            <v>WC (xí xỏm, lát gạch men, không ốp) x 90%</v>
          </cell>
          <cell r="I638" t="str">
            <v>m2</v>
          </cell>
          <cell r="J638">
            <v>9</v>
          </cell>
          <cell r="K638">
            <v>0</v>
          </cell>
          <cell r="L638">
            <v>3858605</v>
          </cell>
          <cell r="M638">
            <v>3858605</v>
          </cell>
        </row>
        <row r="639">
          <cell r="H639" t="str">
            <v>WC (xí xỏm, lavabo, ốp lát gạch men) x 90%</v>
          </cell>
          <cell r="I639" t="str">
            <v>m2</v>
          </cell>
          <cell r="J639">
            <v>9.75</v>
          </cell>
          <cell r="K639">
            <v>0</v>
          </cell>
          <cell r="L639">
            <v>4710655</v>
          </cell>
          <cell r="M639">
            <v>4710655</v>
          </cell>
        </row>
        <row r="640">
          <cell r="H640" t="str">
            <v>WC + tắm (xí bệt, ngoài nhà, ốp lát gạch men, có hầm) x 90%</v>
          </cell>
          <cell r="I640" t="str">
            <v>m2</v>
          </cell>
          <cell r="J640">
            <v>10.5</v>
          </cell>
          <cell r="K640">
            <v>0</v>
          </cell>
          <cell r="L640">
            <v>5058826</v>
          </cell>
          <cell r="M640">
            <v>5058826</v>
          </cell>
        </row>
        <row r="641">
          <cell r="H641" t="str">
            <v>WC + tắm (xí bệt, ốp lát gạch men) x 90%</v>
          </cell>
          <cell r="I641" t="str">
            <v>m2</v>
          </cell>
          <cell r="J641">
            <v>6.72</v>
          </cell>
          <cell r="K641">
            <v>0</v>
          </cell>
          <cell r="L641">
            <v>5058826</v>
          </cell>
          <cell r="M641">
            <v>5058826</v>
          </cell>
        </row>
        <row r="642">
          <cell r="H642" t="str">
            <v>WC x 90% (ngoài nhà, chỉ bồn, ốp gạch men)</v>
          </cell>
          <cell r="I642" t="str">
            <v>m2</v>
          </cell>
          <cell r="J642">
            <v>9.25</v>
          </cell>
          <cell r="K642">
            <v>0</v>
          </cell>
          <cell r="L642">
            <v>2771397</v>
          </cell>
          <cell r="M642">
            <v>2771397</v>
          </cell>
        </row>
        <row r="643">
          <cell r="H643" t="str">
            <v>WC x 90% (ngoài nhà, tol V, xí bệt, hầm, gạch men; không lavabo, vòi tắm, gương sen)</v>
          </cell>
          <cell r="I643" t="str">
            <v>m2</v>
          </cell>
          <cell r="J643">
            <v>8.25</v>
          </cell>
          <cell r="K643">
            <v>0</v>
          </cell>
          <cell r="L643">
            <v>5058826</v>
          </cell>
          <cell r="M643">
            <v>5058826</v>
          </cell>
        </row>
        <row r="644">
          <cell r="H644" t="str">
            <v>WC x 90% (ngoài nhà, xí bệt, hầm, gạch men; không lavabo, vòi tắm, gương sen)</v>
          </cell>
          <cell r="I644" t="str">
            <v>m2</v>
          </cell>
          <cell r="J644">
            <v>18.439999999999998</v>
          </cell>
          <cell r="K644">
            <v>0</v>
          </cell>
          <cell r="L644">
            <v>5058826</v>
          </cell>
          <cell r="M644">
            <v>5058826</v>
          </cell>
        </row>
        <row r="645">
          <cell r="H645" t="str">
            <v>WC x 90% (ngoài nhà, xí xỏm, có hầm, gạch men; không lavabo, vòi tắm, gương sen)</v>
          </cell>
          <cell r="I645" t="str">
            <v>m2</v>
          </cell>
          <cell r="J645">
            <v>7.3100000000000005</v>
          </cell>
          <cell r="K645">
            <v>0</v>
          </cell>
          <cell r="L645">
            <v>4710655</v>
          </cell>
          <cell r="M645">
            <v>4710655</v>
          </cell>
        </row>
        <row r="646">
          <cell r="H646" t="str">
            <v>WC x 90% (ngoài nhà, xí xỏm, không hầm, gạch men; không lavabo, vòi tắm, gương sen)</v>
          </cell>
          <cell r="I646" t="str">
            <v>m2</v>
          </cell>
          <cell r="J646">
            <v>7.3100000000000005</v>
          </cell>
          <cell r="K646">
            <v>0</v>
          </cell>
          <cell r="L646">
            <v>1538273</v>
          </cell>
          <cell r="M646">
            <v>1538273</v>
          </cell>
        </row>
        <row r="647">
          <cell r="H647" t="str">
            <v>WC x 90% (ngoài nhà, xí xỏm, vách tol, nền xi măng)</v>
          </cell>
          <cell r="I647" t="str">
            <v>m2</v>
          </cell>
          <cell r="J647">
            <v>1.32</v>
          </cell>
          <cell r="K647">
            <v>0</v>
          </cell>
          <cell r="L647">
            <v>2152065</v>
          </cell>
          <cell r="M647">
            <v>2152065</v>
          </cell>
        </row>
        <row r="648">
          <cell r="H648" t="str">
            <v>WC x 90% (trong nhà, có hầm, vách tường + tol, ốp lát gạch men, xí bệt)</v>
          </cell>
          <cell r="I648" t="str">
            <v>m2</v>
          </cell>
          <cell r="J648">
            <v>5.27</v>
          </cell>
          <cell r="K648">
            <v>0</v>
          </cell>
          <cell r="L648">
            <v>5058826</v>
          </cell>
          <cell r="M648">
            <v>5058826</v>
          </cell>
        </row>
        <row r="649">
          <cell r="H649" t="str">
            <v>WC x 90% (trong nhà, có hầm, xí bệt, nền xi măng, không ốp gạch men)</v>
          </cell>
          <cell r="I649" t="str">
            <v>m2</v>
          </cell>
          <cell r="J649">
            <v>6.09</v>
          </cell>
          <cell r="K649">
            <v>0</v>
          </cell>
          <cell r="L649">
            <v>4206777</v>
          </cell>
          <cell r="M649">
            <v>4206777</v>
          </cell>
        </row>
        <row r="650">
          <cell r="H650" t="str">
            <v>WC x 90% (trong nhà, vách tol, có hầm, nền gạch men)</v>
          </cell>
          <cell r="I650" t="str">
            <v>m2</v>
          </cell>
          <cell r="J650">
            <v>3.2</v>
          </cell>
          <cell r="K650">
            <v>0</v>
          </cell>
          <cell r="L650">
            <v>2152065</v>
          </cell>
          <cell r="M650">
            <v>2152065</v>
          </cell>
        </row>
        <row r="651">
          <cell r="H651" t="str">
            <v>WC x 90% (trong nhà, xí xỏm, có hầm, vách tường + tol, không ốp gạch, mái tol V, nền gạch men)</v>
          </cell>
          <cell r="I651" t="str">
            <v>m2</v>
          </cell>
          <cell r="J651">
            <v>3.96</v>
          </cell>
          <cell r="K651">
            <v>0</v>
          </cell>
          <cell r="L651">
            <v>3858605</v>
          </cell>
          <cell r="M651">
            <v>3858606</v>
          </cell>
        </row>
        <row r="652">
          <cell r="H652" t="str">
            <v>WC x 90% (vách tol, xí bệt, trong nhà, trần la phong nhựa, có hầm)</v>
          </cell>
          <cell r="I652" t="str">
            <v>m2</v>
          </cell>
          <cell r="J652">
            <v>3.04</v>
          </cell>
          <cell r="K652">
            <v>0</v>
          </cell>
          <cell r="L652">
            <v>2337381</v>
          </cell>
          <cell r="M652">
            <v>2337381</v>
          </cell>
        </row>
        <row r="653">
          <cell r="H653" t="str">
            <v>WC x 90% (xí bệt, có hầm, ốp gạch men)</v>
          </cell>
          <cell r="I653">
            <v>2</v>
          </cell>
          <cell r="J653">
            <v>14.69</v>
          </cell>
          <cell r="K653">
            <v>0</v>
          </cell>
          <cell r="L653">
            <v>5058826</v>
          </cell>
          <cell r="M653">
            <v>5058826</v>
          </cell>
        </row>
        <row r="654">
          <cell r="H654" t="str">
            <v>WC x 90% (xí bệt, có hầm, ốp gạch men, ngoài nhà)</v>
          </cell>
          <cell r="I654" t="str">
            <v>m2</v>
          </cell>
          <cell r="J654">
            <v>3.19</v>
          </cell>
          <cell r="K654">
            <v>0</v>
          </cell>
          <cell r="L654">
            <v>5058826</v>
          </cell>
          <cell r="M654">
            <v>5058826</v>
          </cell>
        </row>
        <row r="655">
          <cell r="H655" t="str">
            <v>WC x 90% (xí bệt, mái tol V, trong nhà, vách tường, ốp lát gạch men; không lavabo, vòi tắm, gương sen)</v>
          </cell>
          <cell r="I655" t="str">
            <v>m2</v>
          </cell>
          <cell r="J655">
            <v>4.18</v>
          </cell>
          <cell r="K655">
            <v>0</v>
          </cell>
          <cell r="L655">
            <v>5058826</v>
          </cell>
          <cell r="M655">
            <v>5058826</v>
          </cell>
        </row>
        <row r="656">
          <cell r="H656" t="str">
            <v>WC x 90% (xí bệt, vách tol, nền xi măng)</v>
          </cell>
          <cell r="I656" t="str">
            <v>m2</v>
          </cell>
          <cell r="J656">
            <v>3.92</v>
          </cell>
          <cell r="K656">
            <v>0</v>
          </cell>
          <cell r="L656">
            <v>2337381</v>
          </cell>
          <cell r="M656">
            <v>2337381</v>
          </cell>
        </row>
        <row r="657">
          <cell r="H657" t="str">
            <v>WC x 90% (xí bệt, vách tol, nền xi măng, trong nhà, có hầm)</v>
          </cell>
          <cell r="I657" t="str">
            <v>m2</v>
          </cell>
          <cell r="J657">
            <v>3.04</v>
          </cell>
          <cell r="K657">
            <v>0</v>
          </cell>
          <cell r="L657">
            <v>2337381</v>
          </cell>
          <cell r="M657">
            <v>2337381</v>
          </cell>
        </row>
        <row r="658">
          <cell r="H658" t="str">
            <v>WC x 90% (xí xỏm + tắm, tường xây gạch block, nền xi măng)</v>
          </cell>
          <cell r="I658" t="str">
            <v>m2</v>
          </cell>
          <cell r="J658">
            <v>13.52</v>
          </cell>
          <cell r="K658">
            <v>0</v>
          </cell>
          <cell r="L658">
            <v>3858605</v>
          </cell>
          <cell r="M658">
            <v>3858606</v>
          </cell>
        </row>
        <row r="659">
          <cell r="H659" t="str">
            <v>WC x 90% (xí xỏm, ngoài nhà, có hầm, không gạch men, xây tường)</v>
          </cell>
          <cell r="I659" t="str">
            <v>m2</v>
          </cell>
          <cell r="J659">
            <v>2.14</v>
          </cell>
          <cell r="K659">
            <v>0</v>
          </cell>
          <cell r="L659">
            <v>3858605</v>
          </cell>
          <cell r="M659">
            <v>3858606</v>
          </cell>
        </row>
        <row r="660">
          <cell r="H660" t="str">
            <v>WC x 90%, kết cấu: trong nhà, xí bệt, có hầm, nền gạch men, ốp gạch men chân tường; không lavabo, vòi tắm, gương sen</v>
          </cell>
          <cell r="I660" t="str">
            <v>m2</v>
          </cell>
          <cell r="J660">
            <v>3.38</v>
          </cell>
          <cell r="K660">
            <v>0</v>
          </cell>
          <cell r="L660">
            <v>4206777</v>
          </cell>
          <cell r="M660">
            <v>4206777</v>
          </cell>
        </row>
        <row r="661">
          <cell r="H661" t="str">
            <v>WC(xí bệt, có ốp gạch) x 90%</v>
          </cell>
          <cell r="I661" t="str">
            <v>m2</v>
          </cell>
          <cell r="J661">
            <v>3.08</v>
          </cell>
          <cell r="K661">
            <v>0</v>
          </cell>
          <cell r="L661">
            <v>5058826</v>
          </cell>
          <cell r="M661">
            <v>5058826</v>
          </cell>
        </row>
        <row r="662">
          <cell r="H662" t="str">
            <v>Giếng khoan công nghiệp (có hợp đồng) x 90%</v>
          </cell>
          <cell r="I662" t="str">
            <v>cái</v>
          </cell>
          <cell r="J662">
            <v>2</v>
          </cell>
          <cell r="K662">
            <v>0</v>
          </cell>
          <cell r="L662" t="str">
            <v>chưa có giá</v>
          </cell>
          <cell r="M662">
            <v>3793079</v>
          </cell>
        </row>
        <row r="663">
          <cell r="H663" t="str">
            <v>Rảnh thoát nước nắp đan bê tông thành xây gạch thẻ RTN.02 x 90%</v>
          </cell>
          <cell r="I663" t="str">
            <v>m2</v>
          </cell>
          <cell r="J663">
            <v>8</v>
          </cell>
          <cell r="K663">
            <v>0</v>
          </cell>
          <cell r="L663">
            <v>692253</v>
          </cell>
          <cell r="M663">
            <v>692253</v>
          </cell>
        </row>
        <row r="664">
          <cell r="H664" t="str">
            <v>Chuồng gà (cây nhỏ, che bạt, cao 1m) x 90%</v>
          </cell>
          <cell r="I664" t="str">
            <v>m2</v>
          </cell>
          <cell r="J664">
            <v>5.04</v>
          </cell>
          <cell r="K664">
            <v>0</v>
          </cell>
          <cell r="L664">
            <v>873908</v>
          </cell>
          <cell r="M664">
            <v>873908</v>
          </cell>
        </row>
        <row r="665">
          <cell r="H665" t="str">
            <v>Chuồng gà (cột gỗ, vách tạm, tấm xm) x 90%</v>
          </cell>
          <cell r="I665" t="str">
            <v>m2</v>
          </cell>
          <cell r="J665">
            <v>12.69</v>
          </cell>
          <cell r="K665">
            <v>0</v>
          </cell>
          <cell r="L665">
            <v>873908</v>
          </cell>
          <cell r="M665">
            <v>873908</v>
          </cell>
        </row>
        <row r="666">
          <cell r="H666" t="str">
            <v>Cống tròn bê tông ф60 dài 24m x 90%</v>
          </cell>
          <cell r="I666" t="str">
            <v>cái</v>
          </cell>
          <cell r="J666">
            <v>1</v>
          </cell>
          <cell r="K666">
            <v>0</v>
          </cell>
          <cell r="L666">
            <v>13649537</v>
          </cell>
          <cell r="M666">
            <v>12296880</v>
          </cell>
        </row>
        <row r="667">
          <cell r="H667" t="str">
            <v>Đà bê tông cốt thép (hàng rào) x 90%</v>
          </cell>
          <cell r="I667" t="str">
            <v>m3</v>
          </cell>
          <cell r="J667">
            <v>0.56000000000000005</v>
          </cell>
          <cell r="K667">
            <v>0</v>
          </cell>
          <cell r="L667">
            <v>2036769</v>
          </cell>
          <cell r="M667">
            <v>2036769</v>
          </cell>
        </row>
        <row r="668">
          <cell r="H668" t="str">
            <v>Đá hoa cương bàn ông thiêng x 90%</v>
          </cell>
          <cell r="I668" t="str">
            <v>m2</v>
          </cell>
          <cell r="J668">
            <v>0.13799999999999998</v>
          </cell>
          <cell r="K668">
            <v>0</v>
          </cell>
          <cell r="L668">
            <v>1398600</v>
          </cell>
          <cell r="M668">
            <v>1398600</v>
          </cell>
        </row>
        <row r="669">
          <cell r="H669" t="str">
            <v>Đá hoa cương bếp x 90%</v>
          </cell>
          <cell r="I669" t="str">
            <v>m2</v>
          </cell>
          <cell r="J669">
            <v>14.31</v>
          </cell>
          <cell r="K669">
            <v>0</v>
          </cell>
          <cell r="L669">
            <v>1398600</v>
          </cell>
          <cell r="M669">
            <v>1398600</v>
          </cell>
        </row>
        <row r="670">
          <cell r="H670" t="str">
            <v>Đá hoa cương nền x 90%</v>
          </cell>
          <cell r="I670" t="str">
            <v>m2</v>
          </cell>
          <cell r="J670">
            <v>8.84</v>
          </cell>
          <cell r="K670">
            <v>0</v>
          </cell>
          <cell r="L670">
            <v>1606736</v>
          </cell>
          <cell r="M670">
            <v>1398600</v>
          </cell>
        </row>
        <row r="671">
          <cell r="H671" t="str">
            <v>Đá hoa cương ốp bếp x 90%</v>
          </cell>
          <cell r="I671" t="str">
            <v>m2</v>
          </cell>
          <cell r="J671">
            <v>5.22</v>
          </cell>
          <cell r="K671">
            <v>0</v>
          </cell>
          <cell r="L671">
            <v>1398600</v>
          </cell>
          <cell r="M671">
            <v>1398600</v>
          </cell>
        </row>
        <row r="672">
          <cell r="H672" t="str">
            <v>Đá hoa cương ốp tường x 90%</v>
          </cell>
          <cell r="I672" t="str">
            <v>m2</v>
          </cell>
          <cell r="J672">
            <v>0.66</v>
          </cell>
          <cell r="K672">
            <v>0</v>
          </cell>
          <cell r="L672">
            <v>1398600</v>
          </cell>
          <cell r="M672">
            <v>1398600</v>
          </cell>
        </row>
        <row r="673">
          <cell r="H673" t="str">
            <v>Đá hộc xây kè x 90%</v>
          </cell>
          <cell r="I673" t="str">
            <v>m3</v>
          </cell>
          <cell r="J673">
            <v>4.8</v>
          </cell>
          <cell r="K673">
            <v>0</v>
          </cell>
          <cell r="L673">
            <v>419580</v>
          </cell>
          <cell r="M673">
            <v>419580</v>
          </cell>
        </row>
        <row r="674">
          <cell r="H674" t="str">
            <v>Đà kiềng x 90%</v>
          </cell>
          <cell r="I674" t="str">
            <v>m3</v>
          </cell>
          <cell r="J674">
            <v>0.78400000000000003</v>
          </cell>
          <cell r="K674">
            <v>0</v>
          </cell>
          <cell r="L674">
            <v>2036769</v>
          </cell>
          <cell r="M674">
            <v>2036769</v>
          </cell>
        </row>
        <row r="675">
          <cell r="H675" t="str">
            <v>Dal (đài mẹ quan âm + máng xói) x 90%</v>
          </cell>
          <cell r="I675" t="str">
            <v>m3</v>
          </cell>
          <cell r="J675">
            <v>2.11</v>
          </cell>
          <cell r="K675">
            <v>0</v>
          </cell>
          <cell r="L675">
            <v>2523428</v>
          </cell>
          <cell r="M675">
            <v>2523428</v>
          </cell>
        </row>
        <row r="676">
          <cell r="H676" t="str">
            <v>Dal ban công (3 cái) x 90%</v>
          </cell>
          <cell r="I676" t="str">
            <v>m3</v>
          </cell>
          <cell r="J676">
            <v>0.379</v>
          </cell>
          <cell r="K676">
            <v>0</v>
          </cell>
          <cell r="L676">
            <v>2523428</v>
          </cell>
          <cell r="M676">
            <v>2523428</v>
          </cell>
        </row>
        <row r="677">
          <cell r="H677" t="str">
            <v>Dal bàn thờ x 90%</v>
          </cell>
          <cell r="I677" t="str">
            <v>m3</v>
          </cell>
          <cell r="J677">
            <v>0.121</v>
          </cell>
          <cell r="K677">
            <v>0</v>
          </cell>
          <cell r="L677">
            <v>2523428</v>
          </cell>
          <cell r="M677">
            <v>2523428</v>
          </cell>
        </row>
        <row r="678">
          <cell r="H678" t="str">
            <v>Dal bê tông (bếp) x 90%</v>
          </cell>
          <cell r="I678" t="str">
            <v>m3</v>
          </cell>
          <cell r="J678">
            <v>0.18</v>
          </cell>
          <cell r="K678">
            <v>0</v>
          </cell>
          <cell r="L678">
            <v>2523428</v>
          </cell>
          <cell r="M678">
            <v>2523428</v>
          </cell>
        </row>
        <row r="679">
          <cell r="H679" t="str">
            <v>Dal bê tông (WC) x 90%</v>
          </cell>
          <cell r="I679" t="str">
            <v>m3</v>
          </cell>
          <cell r="J679">
            <v>5.9780000000000006</v>
          </cell>
          <cell r="K679">
            <v>0</v>
          </cell>
          <cell r="L679">
            <v>2523428</v>
          </cell>
          <cell r="M679">
            <v>2523428</v>
          </cell>
        </row>
        <row r="680">
          <cell r="H680" t="str">
            <v>Dal bê tông bếp - xin ý kiến hội đồng x 90%</v>
          </cell>
          <cell r="I680" t="str">
            <v>m3</v>
          </cell>
          <cell r="J680">
            <v>0.20399999999999999</v>
          </cell>
          <cell r="K680">
            <v>0</v>
          </cell>
          <cell r="L680">
            <v>2523428</v>
          </cell>
          <cell r="M680">
            <v>2523428</v>
          </cell>
        </row>
        <row r="681">
          <cell r="H681" t="str">
            <v>Dal bê tông bếp (16 phòng) x 90%</v>
          </cell>
          <cell r="I681" t="str">
            <v>m3</v>
          </cell>
          <cell r="J681">
            <v>1.1519999999999999</v>
          </cell>
          <cell r="K681">
            <v>0</v>
          </cell>
          <cell r="L681">
            <v>2523428</v>
          </cell>
          <cell r="M681">
            <v>2523428</v>
          </cell>
        </row>
        <row r="682">
          <cell r="H682" t="str">
            <v>Dal bê tông bếp x 90%</v>
          </cell>
          <cell r="I682" t="str">
            <v>m3</v>
          </cell>
          <cell r="J682">
            <v>9.2899999999999991</v>
          </cell>
          <cell r="K682">
            <v>0</v>
          </cell>
          <cell r="L682">
            <v>2523428</v>
          </cell>
          <cell r="M682">
            <v>2523428</v>
          </cell>
        </row>
        <row r="683">
          <cell r="H683" t="str">
            <v>Dal bê tông cốt thép (bồn) x 90%</v>
          </cell>
          <cell r="I683" t="str">
            <v>m3</v>
          </cell>
          <cell r="J683">
            <v>0.30399999999999999</v>
          </cell>
          <cell r="K683">
            <v>0</v>
          </cell>
          <cell r="L683">
            <v>2523428</v>
          </cell>
          <cell r="M683">
            <v>2523428</v>
          </cell>
        </row>
        <row r="684">
          <cell r="H684" t="str">
            <v>Dal bê tông cốt thép x 90%</v>
          </cell>
          <cell r="I684" t="str">
            <v>m3</v>
          </cell>
          <cell r="J684">
            <v>7.1999999999999995E-2</v>
          </cell>
          <cell r="K684">
            <v>0</v>
          </cell>
          <cell r="L684">
            <v>2523428</v>
          </cell>
          <cell r="M684">
            <v>2523428</v>
          </cell>
        </row>
        <row r="685">
          <cell r="H685" t="str">
            <v>Dal bê tông x 90%</v>
          </cell>
          <cell r="I685" t="str">
            <v>m3</v>
          </cell>
          <cell r="J685">
            <v>16.037249999999997</v>
          </cell>
          <cell r="K685">
            <v>0.67600000000000005</v>
          </cell>
          <cell r="L685">
            <v>2523428</v>
          </cell>
          <cell r="M685">
            <v>2523428</v>
          </cell>
        </row>
        <row r="686">
          <cell r="H686" t="str">
            <v>Dal bếp đá hoa cương x 90%</v>
          </cell>
          <cell r="I686" t="str">
            <v>m3</v>
          </cell>
          <cell r="J686">
            <v>1.61</v>
          </cell>
          <cell r="K686">
            <v>0</v>
          </cell>
          <cell r="L686">
            <v>1398600</v>
          </cell>
          <cell r="M686">
            <v>1398600</v>
          </cell>
        </row>
        <row r="687">
          <cell r="H687" t="str">
            <v>Dal bếp x 90%</v>
          </cell>
          <cell r="I687" t="str">
            <v>m3</v>
          </cell>
          <cell r="J687">
            <v>9.4939999999999998</v>
          </cell>
          <cell r="K687">
            <v>0</v>
          </cell>
          <cell r="L687">
            <v>2523428</v>
          </cell>
          <cell r="M687">
            <v>2523428</v>
          </cell>
        </row>
        <row r="688">
          <cell r="H688" t="str">
            <v>Dal trên WC x 90%</v>
          </cell>
          <cell r="I688" t="str">
            <v>m3</v>
          </cell>
          <cell r="J688">
            <v>0.59399999999999997</v>
          </cell>
          <cell r="K688">
            <v>0</v>
          </cell>
          <cell r="L688">
            <v>2523428</v>
          </cell>
          <cell r="M688">
            <v>2523428</v>
          </cell>
        </row>
        <row r="689">
          <cell r="H689" t="str">
            <v>Gác Fibro xi măng cao 2,36m x 90%</v>
          </cell>
          <cell r="I689" t="str">
            <v>m2</v>
          </cell>
          <cell r="J689">
            <v>23.5</v>
          </cell>
          <cell r="K689">
            <v>0</v>
          </cell>
          <cell r="L689">
            <v>572213</v>
          </cell>
          <cell r="M689">
            <v>572213</v>
          </cell>
        </row>
        <row r="690">
          <cell r="H690" t="str">
            <v>Gác Fribo xi măng  x 90%</v>
          </cell>
          <cell r="I690" t="str">
            <v>m2</v>
          </cell>
          <cell r="J690">
            <v>10.54</v>
          </cell>
          <cell r="K690">
            <v>0</v>
          </cell>
          <cell r="L690">
            <v>572213</v>
          </cell>
          <cell r="M690">
            <v>572213</v>
          </cell>
        </row>
        <row r="691">
          <cell r="H691" t="str">
            <v>Gác gỗ x 90%</v>
          </cell>
          <cell r="I691" t="str">
            <v>m2</v>
          </cell>
          <cell r="J691">
            <v>110.03</v>
          </cell>
          <cell r="K691">
            <v>0</v>
          </cell>
          <cell r="L691">
            <v>366334</v>
          </cell>
          <cell r="M691">
            <v>366334</v>
          </cell>
        </row>
        <row r="692">
          <cell r="H692" t="str">
            <v>Gạch men (bàn ông thiêng) x 90%</v>
          </cell>
          <cell r="I692" t="str">
            <v>m2</v>
          </cell>
          <cell r="J692">
            <v>1</v>
          </cell>
          <cell r="K692">
            <v>0</v>
          </cell>
          <cell r="L692">
            <v>282038</v>
          </cell>
          <cell r="M692">
            <v>282038</v>
          </cell>
        </row>
        <row r="693">
          <cell r="H693" t="str">
            <v>Gạch men (bếp) x 90%</v>
          </cell>
          <cell r="I693" t="str">
            <v>m2</v>
          </cell>
          <cell r="J693">
            <v>16.89</v>
          </cell>
          <cell r="K693">
            <v>0</v>
          </cell>
          <cell r="L693">
            <v>282038</v>
          </cell>
          <cell r="M693">
            <v>345988</v>
          </cell>
        </row>
        <row r="694">
          <cell r="H694" t="str">
            <v>Gạch men (mặt cáo) x 90%</v>
          </cell>
          <cell r="I694" t="str">
            <v>m2</v>
          </cell>
          <cell r="J694">
            <v>18.940000000000001</v>
          </cell>
          <cell r="K694">
            <v>0</v>
          </cell>
          <cell r="L694">
            <v>282038</v>
          </cell>
          <cell r="M694">
            <v>282038</v>
          </cell>
        </row>
        <row r="695">
          <cell r="H695" t="str">
            <v>Gạch men (NTC) x 90%</v>
          </cell>
          <cell r="I695" t="str">
            <v>m2</v>
          </cell>
          <cell r="J695">
            <v>61.9</v>
          </cell>
          <cell r="K695">
            <v>0</v>
          </cell>
          <cell r="L695">
            <v>330817</v>
          </cell>
          <cell r="M695">
            <v>282038</v>
          </cell>
        </row>
        <row r="696">
          <cell r="H696" t="str">
            <v>Gạch men (rửa chén) x 90%</v>
          </cell>
          <cell r="I696" t="str">
            <v>m2</v>
          </cell>
          <cell r="J696">
            <v>1.89</v>
          </cell>
          <cell r="K696">
            <v>0</v>
          </cell>
          <cell r="L696">
            <v>330817</v>
          </cell>
          <cell r="M696">
            <v>282038</v>
          </cell>
        </row>
        <row r="697">
          <cell r="H697" t="str">
            <v>Gạch men bếp x 90%</v>
          </cell>
          <cell r="I697" t="str">
            <v>m2</v>
          </cell>
          <cell r="J697">
            <v>95.710000000000022</v>
          </cell>
          <cell r="K697">
            <v>0</v>
          </cell>
          <cell r="L697">
            <v>282038</v>
          </cell>
          <cell r="M697">
            <v>345988</v>
          </cell>
        </row>
        <row r="698">
          <cell r="H698" t="str">
            <v>Gạch men chân tường x 90%</v>
          </cell>
          <cell r="I698" t="str">
            <v>m2</v>
          </cell>
          <cell r="J698">
            <v>4.57</v>
          </cell>
          <cell r="K698">
            <v>0</v>
          </cell>
          <cell r="L698">
            <v>282038</v>
          </cell>
          <cell r="M698">
            <v>282038</v>
          </cell>
        </row>
        <row r="699">
          <cell r="H699" t="str">
            <v>Gạch men cột x 90%</v>
          </cell>
          <cell r="I699" t="str">
            <v>m2</v>
          </cell>
          <cell r="J699">
            <v>2.3199999999999998</v>
          </cell>
          <cell r="K699">
            <v>0</v>
          </cell>
          <cell r="L699">
            <v>282038</v>
          </cell>
          <cell r="M699">
            <v>282038</v>
          </cell>
        </row>
        <row r="700">
          <cell r="H700" t="str">
            <v>Gạch men lót phòng x 90%</v>
          </cell>
          <cell r="I700" t="str">
            <v>m2</v>
          </cell>
          <cell r="J700">
            <v>3.4</v>
          </cell>
          <cell r="K700">
            <v>0</v>
          </cell>
          <cell r="L700">
            <v>330817</v>
          </cell>
          <cell r="M700">
            <v>330817</v>
          </cell>
        </row>
        <row r="701">
          <cell r="H701" t="str">
            <v>Gạch men lót sân x 90%</v>
          </cell>
          <cell r="I701" t="str">
            <v>m2</v>
          </cell>
          <cell r="J701">
            <v>14.5</v>
          </cell>
          <cell r="K701">
            <v>0</v>
          </cell>
          <cell r="L701">
            <v>330817</v>
          </cell>
          <cell r="M701">
            <v>330817</v>
          </cell>
        </row>
        <row r="702">
          <cell r="H702" t="str">
            <v>Gạch men nền bếp x 90%</v>
          </cell>
          <cell r="I702" t="str">
            <v>m2</v>
          </cell>
          <cell r="J702">
            <v>3.85</v>
          </cell>
          <cell r="K702">
            <v>0</v>
          </cell>
          <cell r="L702">
            <v>330817</v>
          </cell>
          <cell r="M702">
            <v>330817</v>
          </cell>
        </row>
        <row r="703">
          <cell r="H703" t="str">
            <v>Gạch men nền x 90%</v>
          </cell>
          <cell r="I703" t="str">
            <v>m2</v>
          </cell>
          <cell r="J703">
            <v>5.59</v>
          </cell>
          <cell r="K703">
            <v>0</v>
          </cell>
          <cell r="L703">
            <v>330817</v>
          </cell>
          <cell r="M703">
            <v>330817</v>
          </cell>
        </row>
        <row r="704">
          <cell r="H704" t="str">
            <v>Gạch men ốp bếp x 90%</v>
          </cell>
          <cell r="I704" t="str">
            <v>m2</v>
          </cell>
          <cell r="J704">
            <v>286.56200000000001</v>
          </cell>
          <cell r="K704">
            <v>0</v>
          </cell>
          <cell r="L704">
            <v>282038</v>
          </cell>
          <cell r="M704">
            <v>345988</v>
          </cell>
        </row>
        <row r="705">
          <cell r="H705" t="str">
            <v>Gạch men ốp cột x 90%</v>
          </cell>
          <cell r="I705" t="str">
            <v>m2</v>
          </cell>
          <cell r="J705">
            <v>34.699999999999996</v>
          </cell>
          <cell r="K705">
            <v>2.48</v>
          </cell>
          <cell r="L705">
            <v>282038</v>
          </cell>
          <cell r="M705">
            <v>282038</v>
          </cell>
        </row>
        <row r="706">
          <cell r="H706" t="str">
            <v>Gạch men ốp nhà C x 90%</v>
          </cell>
          <cell r="I706" t="str">
            <v>m2</v>
          </cell>
          <cell r="J706">
            <v>37.06</v>
          </cell>
          <cell r="K706">
            <v>0</v>
          </cell>
          <cell r="L706">
            <v>282038</v>
          </cell>
          <cell r="M706">
            <v>282038</v>
          </cell>
        </row>
        <row r="707">
          <cell r="H707" t="str">
            <v>Gạch men ốp nhà x 90%</v>
          </cell>
          <cell r="I707" t="str">
            <v>m2</v>
          </cell>
          <cell r="J707">
            <v>1879.6499999999996</v>
          </cell>
          <cell r="K707">
            <v>0</v>
          </cell>
          <cell r="L707">
            <v>282038</v>
          </cell>
          <cell r="M707">
            <v>282038</v>
          </cell>
        </row>
        <row r="708">
          <cell r="H708" t="str">
            <v>Gạch men ốp phòng x 90%</v>
          </cell>
          <cell r="I708" t="str">
            <v>m2</v>
          </cell>
          <cell r="J708">
            <v>46.519999999999996</v>
          </cell>
          <cell r="K708">
            <v>0</v>
          </cell>
          <cell r="L708">
            <v>282038</v>
          </cell>
          <cell r="M708">
            <v>282038</v>
          </cell>
        </row>
        <row r="709">
          <cell r="H709" t="str">
            <v>Gạch men ốp trụ bê tông x 90%</v>
          </cell>
          <cell r="I709" t="str">
            <v>m2</v>
          </cell>
          <cell r="J709">
            <v>7.68</v>
          </cell>
          <cell r="K709">
            <v>0</v>
          </cell>
          <cell r="L709">
            <v>282038</v>
          </cell>
          <cell r="M709">
            <v>282038</v>
          </cell>
        </row>
        <row r="710">
          <cell r="H710" t="str">
            <v>Gạch men ốp trụ x 90%</v>
          </cell>
          <cell r="I710" t="str">
            <v>m2</v>
          </cell>
          <cell r="J710">
            <v>8</v>
          </cell>
          <cell r="K710">
            <v>0</v>
          </cell>
          <cell r="L710">
            <v>282038</v>
          </cell>
          <cell r="M710">
            <v>282038</v>
          </cell>
        </row>
        <row r="711">
          <cell r="H711" t="str">
            <v>Gạch men ốp tường (16 phòng) x 90%</v>
          </cell>
          <cell r="I711" t="str">
            <v>m2</v>
          </cell>
          <cell r="J711">
            <v>669.96</v>
          </cell>
          <cell r="K711">
            <v>0</v>
          </cell>
          <cell r="L711">
            <v>282038</v>
          </cell>
          <cell r="M711">
            <v>282038</v>
          </cell>
        </row>
        <row r="712">
          <cell r="H712" t="str">
            <v>Gạch men ốp tường (3 căn) x 90%</v>
          </cell>
          <cell r="I712" t="str">
            <v>m2</v>
          </cell>
          <cell r="J712">
            <v>182.04</v>
          </cell>
          <cell r="K712">
            <v>0</v>
          </cell>
          <cell r="L712">
            <v>282038</v>
          </cell>
          <cell r="M712">
            <v>282038</v>
          </cell>
        </row>
        <row r="713">
          <cell r="H713" t="str">
            <v>Gạch men ốp tường (trọ) x 90%</v>
          </cell>
          <cell r="I713" t="str">
            <v>m2</v>
          </cell>
          <cell r="J713">
            <v>327.92</v>
          </cell>
          <cell r="K713">
            <v>0</v>
          </cell>
          <cell r="L713">
            <v>282038</v>
          </cell>
          <cell r="M713">
            <v>282038</v>
          </cell>
        </row>
        <row r="714">
          <cell r="H714" t="str">
            <v>Gạch men ốp tường x 90%</v>
          </cell>
          <cell r="I714" t="str">
            <v>m2</v>
          </cell>
          <cell r="J714">
            <v>4366.0199999999995</v>
          </cell>
          <cell r="K714">
            <v>100.65</v>
          </cell>
          <cell r="L714">
            <v>282038</v>
          </cell>
          <cell r="M714">
            <v>282038</v>
          </cell>
        </row>
        <row r="715">
          <cell r="H715" t="str">
            <v>Gạch men phòng x 90%</v>
          </cell>
          <cell r="I715" t="str">
            <v>m2</v>
          </cell>
          <cell r="J715">
            <v>8.2899999999999991</v>
          </cell>
          <cell r="K715">
            <v>0</v>
          </cell>
          <cell r="L715">
            <v>282038</v>
          </cell>
          <cell r="M715">
            <v>282038</v>
          </cell>
        </row>
        <row r="716">
          <cell r="H716" t="str">
            <v>Gạch men tường 10 tô 2 mặt x 90%</v>
          </cell>
          <cell r="I716" t="str">
            <v>m2</v>
          </cell>
          <cell r="J716">
            <v>1.48</v>
          </cell>
          <cell r="K716">
            <v>0</v>
          </cell>
          <cell r="L716">
            <v>282038</v>
          </cell>
          <cell r="M716">
            <v>282038</v>
          </cell>
        </row>
        <row r="717">
          <cell r="H717" t="str">
            <v>Gạch men tường x 90%</v>
          </cell>
          <cell r="I717" t="str">
            <v>m2</v>
          </cell>
          <cell r="J717">
            <v>8.65</v>
          </cell>
          <cell r="K717">
            <v>0</v>
          </cell>
          <cell r="L717">
            <v>282038</v>
          </cell>
          <cell r="M717">
            <v>282038</v>
          </cell>
        </row>
        <row r="718">
          <cell r="H718" t="str">
            <v>Gạch men viền cột x 90%</v>
          </cell>
          <cell r="I718" t="str">
            <v>m2</v>
          </cell>
          <cell r="J718">
            <v>6.42</v>
          </cell>
          <cell r="K718">
            <v>0</v>
          </cell>
          <cell r="L718">
            <v>282038</v>
          </cell>
          <cell r="M718">
            <v>282038</v>
          </cell>
        </row>
        <row r="719">
          <cell r="H719" t="str">
            <v>Gạch men viền tường x 90%</v>
          </cell>
          <cell r="I719" t="str">
            <v>m2</v>
          </cell>
          <cell r="J719">
            <v>27.459999999999997</v>
          </cell>
          <cell r="K719">
            <v>0</v>
          </cell>
          <cell r="L719">
            <v>282038</v>
          </cell>
          <cell r="M719">
            <v>282038</v>
          </cell>
        </row>
        <row r="720">
          <cell r="H720" t="str">
            <v>Gạch men viền x 90%</v>
          </cell>
          <cell r="I720" t="str">
            <v>m2</v>
          </cell>
          <cell r="J720">
            <v>25.07</v>
          </cell>
          <cell r="K720">
            <v>0</v>
          </cell>
          <cell r="L720">
            <v>282038</v>
          </cell>
          <cell r="M720">
            <v>282038</v>
          </cell>
        </row>
        <row r="721">
          <cell r="H721" t="str">
            <v>Gạch ngói (cổng rào) x 90%</v>
          </cell>
          <cell r="I721" t="str">
            <v>m2</v>
          </cell>
          <cell r="J721">
            <v>21</v>
          </cell>
          <cell r="K721">
            <v>0</v>
          </cell>
          <cell r="L721">
            <v>588085</v>
          </cell>
          <cell r="M721">
            <v>588085</v>
          </cell>
        </row>
        <row r="722">
          <cell r="H722" t="str">
            <v>Gạch tàu x 90%</v>
          </cell>
          <cell r="I722">
            <v>2</v>
          </cell>
          <cell r="J722">
            <v>1.1000000000000001</v>
          </cell>
          <cell r="K722">
            <v>0</v>
          </cell>
          <cell r="L722">
            <v>300480</v>
          </cell>
          <cell r="M722">
            <v>300480</v>
          </cell>
        </row>
        <row r="723">
          <cell r="H723" t="str">
            <v>Giếng đào x 90%</v>
          </cell>
          <cell r="I723" t="str">
            <v>cái</v>
          </cell>
          <cell r="J723">
            <v>2</v>
          </cell>
          <cell r="K723">
            <v>0</v>
          </cell>
          <cell r="L723">
            <v>2468984</v>
          </cell>
          <cell r="M723">
            <v>2468984</v>
          </cell>
        </row>
        <row r="724">
          <cell r="H724" t="str">
            <v>Giếng đào ф10 sâu 10m x 90%</v>
          </cell>
          <cell r="I724" t="str">
            <v>cái</v>
          </cell>
          <cell r="J724">
            <v>1</v>
          </cell>
          <cell r="K724">
            <v>0</v>
          </cell>
          <cell r="L724">
            <v>10429582</v>
          </cell>
          <cell r="M724">
            <v>10429582</v>
          </cell>
        </row>
        <row r="725">
          <cell r="H725" t="str">
            <v>Giếng khoan (có hợp đồng) x 90%</v>
          </cell>
          <cell r="I725" t="str">
            <v>cái</v>
          </cell>
          <cell r="J725">
            <v>1</v>
          </cell>
          <cell r="K725">
            <v>0</v>
          </cell>
          <cell r="L725">
            <v>3793079</v>
          </cell>
          <cell r="M725">
            <v>3793079</v>
          </cell>
        </row>
        <row r="726">
          <cell r="H726" t="str">
            <v>Giếng khoan công nghiệp (có hợp đồng) x 90%</v>
          </cell>
          <cell r="I726" t="str">
            <v>cái</v>
          </cell>
          <cell r="J726">
            <v>2</v>
          </cell>
          <cell r="K726">
            <v>0</v>
          </cell>
          <cell r="L726" t="str">
            <v>chưa có giá</v>
          </cell>
          <cell r="M726">
            <v>3793079</v>
          </cell>
        </row>
        <row r="727">
          <cell r="H727" t="str">
            <v>Giếng khoan x 90%</v>
          </cell>
          <cell r="I727" t="str">
            <v>cái</v>
          </cell>
          <cell r="J727">
            <v>1</v>
          </cell>
          <cell r="K727">
            <v>0</v>
          </cell>
          <cell r="L727">
            <v>3793079</v>
          </cell>
          <cell r="M727">
            <v>3793079</v>
          </cell>
        </row>
        <row r="728">
          <cell r="H728" t="str">
            <v>Hầm Biogas x 90%</v>
          </cell>
          <cell r="I728" t="str">
            <v>m2</v>
          </cell>
          <cell r="J728">
            <v>10</v>
          </cell>
          <cell r="K728">
            <v>0</v>
          </cell>
          <cell r="L728">
            <v>87912</v>
          </cell>
          <cell r="M728">
            <v>87912</v>
          </cell>
        </row>
        <row r="729">
          <cell r="H729" t="str">
            <v>Hầm chứa bê tông cốt thép x 90%</v>
          </cell>
          <cell r="I729" t="str">
            <v>m2</v>
          </cell>
          <cell r="J729">
            <v>4.76</v>
          </cell>
          <cell r="K729">
            <v>0</v>
          </cell>
          <cell r="L729">
            <v>1939601</v>
          </cell>
          <cell r="M729">
            <v>1939601</v>
          </cell>
        </row>
        <row r="730">
          <cell r="H730" t="str">
            <v>Hàng rào B40  x 90%</v>
          </cell>
          <cell r="I730" t="str">
            <v>m2</v>
          </cell>
          <cell r="J730">
            <v>2</v>
          </cell>
          <cell r="K730">
            <v>0</v>
          </cell>
          <cell r="L730">
            <v>272996</v>
          </cell>
          <cell r="M730">
            <v>272996</v>
          </cell>
        </row>
        <row r="731">
          <cell r="H731" t="str">
            <v>Hàng rào B40, trụ bê tông, móng bê tông x 90%</v>
          </cell>
          <cell r="I731" t="str">
            <v>m2</v>
          </cell>
          <cell r="J731">
            <v>18.22</v>
          </cell>
          <cell r="K731">
            <v>0</v>
          </cell>
          <cell r="L731">
            <v>539546</v>
          </cell>
          <cell r="M731">
            <v>539546</v>
          </cell>
        </row>
        <row r="732">
          <cell r="H732" t="str">
            <v>Hàng rào B40, trụ bê tông, móng gạch block x 90%</v>
          </cell>
          <cell r="I732" t="str">
            <v>m2</v>
          </cell>
          <cell r="J732">
            <v>136.5</v>
          </cell>
          <cell r="K732">
            <v>0</v>
          </cell>
          <cell r="L732">
            <v>539546</v>
          </cell>
          <cell r="M732">
            <v>539546</v>
          </cell>
        </row>
        <row r="733">
          <cell r="H733" t="str">
            <v>Hàng rào kẽm gai trụ bê tông (34 trụ bê tông) x 90%</v>
          </cell>
          <cell r="I733" t="str">
            <v>m2</v>
          </cell>
          <cell r="J733">
            <v>252.9</v>
          </cell>
          <cell r="K733">
            <v>0</v>
          </cell>
          <cell r="L733">
            <v>146721</v>
          </cell>
          <cell r="M733">
            <v>146721</v>
          </cell>
        </row>
        <row r="734">
          <cell r="H734" t="str">
            <v>Hàng rào khung B40, trụ bê tông,móng gạch bock x 90%</v>
          </cell>
          <cell r="I734" t="str">
            <v>m2</v>
          </cell>
          <cell r="J734">
            <v>63.36</v>
          </cell>
          <cell r="K734">
            <v>0</v>
          </cell>
          <cell r="L734">
            <v>376089</v>
          </cell>
          <cell r="M734">
            <v>376089</v>
          </cell>
        </row>
        <row r="735">
          <cell r="H735" t="str">
            <v>Hàng rào khung sắt, móng bê tông, trụ bê tông x 90%</v>
          </cell>
          <cell r="I735" t="str">
            <v>m2</v>
          </cell>
          <cell r="J735">
            <v>82.5</v>
          </cell>
          <cell r="K735">
            <v>0</v>
          </cell>
          <cell r="L735">
            <v>497388</v>
          </cell>
          <cell r="M735">
            <v>497388</v>
          </cell>
        </row>
        <row r="736">
          <cell r="H736" t="str">
            <v>Hàng rào khung sắt, trụ bê tông x 90%</v>
          </cell>
          <cell r="I736" t="str">
            <v>m2</v>
          </cell>
          <cell r="J736">
            <v>40.5</v>
          </cell>
          <cell r="K736">
            <v>0</v>
          </cell>
          <cell r="L736">
            <v>272996</v>
          </cell>
          <cell r="M736">
            <v>272996</v>
          </cell>
        </row>
        <row r="737">
          <cell r="H737" t="str">
            <v>Hàng rào khung sắt, trụ bê tông, móng bê tông (trước) x 90%</v>
          </cell>
          <cell r="I737" t="str">
            <v>m2</v>
          </cell>
          <cell r="J737">
            <v>10.8</v>
          </cell>
          <cell r="K737">
            <v>0</v>
          </cell>
          <cell r="L737">
            <v>497388</v>
          </cell>
          <cell r="M737">
            <v>497388</v>
          </cell>
        </row>
        <row r="738">
          <cell r="H738" t="str">
            <v>Hàng rào khung sắt, trụ bê tông, móng bê tông x 90%</v>
          </cell>
          <cell r="I738" t="str">
            <v>m2</v>
          </cell>
          <cell r="J738">
            <v>45.3</v>
          </cell>
          <cell r="K738">
            <v>0</v>
          </cell>
          <cell r="L738">
            <v>497388</v>
          </cell>
          <cell r="M738">
            <v>497388</v>
          </cell>
        </row>
        <row r="739">
          <cell r="H739" t="str">
            <v>Hàng rào khung sắt, trụ bê tông, móng bê tông, xây tường gạch block (hồ cá) x 90%</v>
          </cell>
          <cell r="I739" t="str">
            <v>m2</v>
          </cell>
          <cell r="J739">
            <v>124.3</v>
          </cell>
          <cell r="K739">
            <v>0</v>
          </cell>
          <cell r="L739">
            <v>497388</v>
          </cell>
          <cell r="M739">
            <v>497388</v>
          </cell>
        </row>
        <row r="740">
          <cell r="H740" t="str">
            <v>Hàng rào khung sắt, trụ bê tông, móng bê tông, xây tường gạch block (sau) x 90%</v>
          </cell>
          <cell r="I740" t="str">
            <v>m2</v>
          </cell>
          <cell r="J740">
            <v>20.399999999999999</v>
          </cell>
          <cell r="K740">
            <v>0</v>
          </cell>
          <cell r="L740">
            <v>497388</v>
          </cell>
          <cell r="M740">
            <v>497388</v>
          </cell>
        </row>
        <row r="741">
          <cell r="H741" t="str">
            <v>Hàng rào khung sắt, trụ bê tông, móng bê tông, xây tường gạch block x 90%</v>
          </cell>
          <cell r="I741" t="str">
            <v>m2</v>
          </cell>
          <cell r="J741">
            <v>114.6</v>
          </cell>
          <cell r="K741">
            <v>0</v>
          </cell>
          <cell r="L741">
            <v>497388</v>
          </cell>
          <cell r="M741">
            <v>497388</v>
          </cell>
        </row>
        <row r="742">
          <cell r="H742" t="str">
            <v>Hàng rào lưới B40 khung sắt x 90%</v>
          </cell>
          <cell r="I742" t="str">
            <v>m2</v>
          </cell>
          <cell r="J742">
            <v>204.89999999999998</v>
          </cell>
          <cell r="K742">
            <v>0</v>
          </cell>
          <cell r="L742">
            <v>269273</v>
          </cell>
          <cell r="M742">
            <v>269273</v>
          </cell>
        </row>
        <row r="743">
          <cell r="H743" t="str">
            <v>Hàng rào lưới B40 x 90%</v>
          </cell>
          <cell r="I743" t="str">
            <v>m2</v>
          </cell>
          <cell r="J743">
            <v>43.5</v>
          </cell>
          <cell r="K743">
            <v>0</v>
          </cell>
          <cell r="L743">
            <v>272996</v>
          </cell>
          <cell r="M743">
            <v>272996</v>
          </cell>
        </row>
        <row r="744">
          <cell r="H744" t="str">
            <v>Hàng rào lưới B40, trụ bê tông x 90%</v>
          </cell>
          <cell r="I744" t="str">
            <v>m2</v>
          </cell>
          <cell r="J744">
            <v>195.35000000000002</v>
          </cell>
          <cell r="K744">
            <v>0</v>
          </cell>
          <cell r="L744">
            <v>272996</v>
          </cell>
          <cell r="M744">
            <v>272996</v>
          </cell>
        </row>
        <row r="745">
          <cell r="H745" t="str">
            <v>Hàng rào song sắt x 90%</v>
          </cell>
          <cell r="I745" t="str">
            <v>m2</v>
          </cell>
          <cell r="J745">
            <v>205.84</v>
          </cell>
          <cell r="K745">
            <v>0</v>
          </cell>
          <cell r="L745">
            <v>269273</v>
          </cell>
          <cell r="M745">
            <v>269273</v>
          </cell>
        </row>
        <row r="746">
          <cell r="H746" t="str">
            <v>Hàng rào song sắt, trụ sắt x 90%</v>
          </cell>
          <cell r="I746" t="str">
            <v>m2</v>
          </cell>
          <cell r="J746">
            <v>22.34</v>
          </cell>
          <cell r="K746">
            <v>0</v>
          </cell>
          <cell r="L746">
            <v>269273</v>
          </cell>
          <cell r="M746">
            <v>269273</v>
          </cell>
        </row>
        <row r="747">
          <cell r="H747" t="str">
            <v>Hàng rào song sắt, trụ thép x 90%</v>
          </cell>
          <cell r="I747" t="str">
            <v>m2</v>
          </cell>
          <cell r="J747">
            <v>16.55</v>
          </cell>
          <cell r="K747">
            <v>4.0599999999999996</v>
          </cell>
          <cell r="L747">
            <v>269273</v>
          </cell>
          <cell r="M747">
            <v>269273</v>
          </cell>
        </row>
        <row r="748">
          <cell r="H748" t="str">
            <v>Hàng rào song sắt, tường gạch dày 10cm, trát vữa 2 mặt x 90%</v>
          </cell>
          <cell r="I748" t="str">
            <v>m2</v>
          </cell>
          <cell r="J748">
            <v>25.6</v>
          </cell>
          <cell r="K748">
            <v>0</v>
          </cell>
          <cell r="L748">
            <v>292949</v>
          </cell>
          <cell r="M748">
            <v>292949</v>
          </cell>
        </row>
        <row r="749">
          <cell r="H749" t="str">
            <v>Hàng rào trụ bê tông + B40 x 90%</v>
          </cell>
          <cell r="I749" t="str">
            <v>m2</v>
          </cell>
          <cell r="J749">
            <v>54.6</v>
          </cell>
          <cell r="K749">
            <v>0</v>
          </cell>
          <cell r="L749">
            <v>163607</v>
          </cell>
          <cell r="M749">
            <v>163607</v>
          </cell>
        </row>
        <row r="750">
          <cell r="H750" t="str">
            <v>Hồ cá tường 10 tô 2 mặt x 90%</v>
          </cell>
          <cell r="I750" t="str">
            <v>m2</v>
          </cell>
          <cell r="J750">
            <v>22.2</v>
          </cell>
          <cell r="K750">
            <v>0</v>
          </cell>
          <cell r="L750">
            <v>292949</v>
          </cell>
          <cell r="M750">
            <v>292949</v>
          </cell>
        </row>
        <row r="751">
          <cell r="H751" t="str">
            <v>Hoa cương  x 90%</v>
          </cell>
          <cell r="I751" t="str">
            <v>m2</v>
          </cell>
          <cell r="J751">
            <v>1.98</v>
          </cell>
          <cell r="K751">
            <v>0</v>
          </cell>
          <cell r="L751">
            <v>1398600</v>
          </cell>
          <cell r="M751">
            <v>1398600</v>
          </cell>
        </row>
        <row r="752">
          <cell r="H752" t="str">
            <v>Hoa cương (bếp) x 90%</v>
          </cell>
          <cell r="I752" t="str">
            <v>m2</v>
          </cell>
          <cell r="J752">
            <v>1.08</v>
          </cell>
          <cell r="K752">
            <v>0</v>
          </cell>
          <cell r="L752">
            <v>1398600</v>
          </cell>
          <cell r="M752">
            <v>1398600</v>
          </cell>
        </row>
        <row r="753">
          <cell r="H753" t="str">
            <v>Hoa cương x 90%</v>
          </cell>
          <cell r="I753" t="str">
            <v>m2</v>
          </cell>
          <cell r="J753">
            <v>3.79</v>
          </cell>
          <cell r="K753">
            <v>0</v>
          </cell>
          <cell r="L753">
            <v>1398600</v>
          </cell>
          <cell r="M753">
            <v>1398600</v>
          </cell>
        </row>
        <row r="754">
          <cell r="H754" t="str">
            <v>Kè đá x 90%</v>
          </cell>
          <cell r="I754" t="str">
            <v>m2</v>
          </cell>
          <cell r="J754">
            <v>9.58</v>
          </cell>
          <cell r="K754">
            <v>0</v>
          </cell>
          <cell r="L754">
            <v>1385413</v>
          </cell>
          <cell r="M754">
            <v>1385413</v>
          </cell>
        </row>
        <row r="755">
          <cell r="H755" t="str">
            <v>Kè xây đá hộc x 90%</v>
          </cell>
          <cell r="I755" t="str">
            <v>m3</v>
          </cell>
          <cell r="J755">
            <v>60</v>
          </cell>
          <cell r="K755">
            <v>0</v>
          </cell>
          <cell r="L755">
            <v>1385413</v>
          </cell>
          <cell r="M755">
            <v>1385413</v>
          </cell>
        </row>
        <row r="756">
          <cell r="H756" t="str">
            <v>Kho lạnh (khung cách nhiệt lạnh) x 90%</v>
          </cell>
          <cell r="I756" t="str">
            <v>m2</v>
          </cell>
          <cell r="J756">
            <v>40.5</v>
          </cell>
          <cell r="K756">
            <v>0</v>
          </cell>
          <cell r="L756">
            <v>749250</v>
          </cell>
          <cell r="M756">
            <v>749250</v>
          </cell>
        </row>
        <row r="757">
          <cell r="H757" t="str">
            <v>La phong (60x60) x 90%</v>
          </cell>
          <cell r="I757" t="str">
            <v>m2</v>
          </cell>
          <cell r="J757">
            <v>271.21000000000004</v>
          </cell>
          <cell r="K757">
            <v>54.19</v>
          </cell>
          <cell r="L757">
            <v>161275</v>
          </cell>
          <cell r="M757">
            <v>161275</v>
          </cell>
        </row>
        <row r="758">
          <cell r="H758" t="str">
            <v>La phong 60x60 x 90%</v>
          </cell>
          <cell r="I758" t="str">
            <v>m2</v>
          </cell>
          <cell r="J758">
            <v>174.84</v>
          </cell>
          <cell r="K758">
            <v>0</v>
          </cell>
          <cell r="L758">
            <v>161275</v>
          </cell>
          <cell r="M758">
            <v>161275</v>
          </cell>
        </row>
        <row r="759">
          <cell r="H759" t="str">
            <v>La phong nhựa (60x60) x 90%</v>
          </cell>
          <cell r="I759" t="str">
            <v>m2</v>
          </cell>
          <cell r="J759">
            <v>306.06000000000006</v>
          </cell>
          <cell r="K759">
            <v>0</v>
          </cell>
          <cell r="L759">
            <v>161275</v>
          </cell>
          <cell r="M759">
            <v>161275</v>
          </cell>
        </row>
        <row r="760">
          <cell r="H760" t="str">
            <v>La phong nhựa (toàn nhã) x 90%</v>
          </cell>
          <cell r="I760" t="str">
            <v>m2</v>
          </cell>
          <cell r="J760">
            <v>64.13</v>
          </cell>
          <cell r="K760">
            <v>0</v>
          </cell>
          <cell r="L760">
            <v>109890</v>
          </cell>
          <cell r="M760">
            <v>109890</v>
          </cell>
        </row>
        <row r="761">
          <cell r="H761" t="str">
            <v>La phong nhựa +Nền gạch men x 90%</v>
          </cell>
          <cell r="I761" t="str">
            <v>m2</v>
          </cell>
          <cell r="J761">
            <v>13.4</v>
          </cell>
          <cell r="K761">
            <v>0</v>
          </cell>
          <cell r="L761">
            <v>440707</v>
          </cell>
          <cell r="M761">
            <v>440707</v>
          </cell>
        </row>
        <row r="762">
          <cell r="H762" t="str">
            <v>La phong nhựa 60x60 x 90%</v>
          </cell>
          <cell r="I762" t="str">
            <v>m2</v>
          </cell>
          <cell r="J762">
            <v>185.9</v>
          </cell>
          <cell r="K762">
            <v>0</v>
          </cell>
          <cell r="L762">
            <v>161275</v>
          </cell>
          <cell r="M762">
            <v>161275</v>
          </cell>
        </row>
        <row r="763">
          <cell r="H763" t="str">
            <v>La phong nhựa x 90%</v>
          </cell>
          <cell r="I763" t="str">
            <v>m2</v>
          </cell>
          <cell r="J763">
            <v>3455.4599999999991</v>
          </cell>
          <cell r="K763">
            <v>13.95</v>
          </cell>
          <cell r="L763">
            <v>109890</v>
          </cell>
          <cell r="M763">
            <v>109890</v>
          </cell>
        </row>
        <row r="764">
          <cell r="H764" t="str">
            <v>La phong thạch cao x 90%</v>
          </cell>
          <cell r="I764" t="str">
            <v>m2</v>
          </cell>
          <cell r="J764">
            <v>1874.1599999999999</v>
          </cell>
          <cell r="K764">
            <v>92.53</v>
          </cell>
          <cell r="L764">
            <v>161275</v>
          </cell>
          <cell r="M764">
            <v>161275</v>
          </cell>
        </row>
        <row r="765">
          <cell r="H765" t="str">
            <v>La phong V x 90%</v>
          </cell>
          <cell r="I765" t="str">
            <v>m2</v>
          </cell>
          <cell r="J765">
            <v>141.46</v>
          </cell>
          <cell r="K765">
            <v>0</v>
          </cell>
          <cell r="L765">
            <v>161275</v>
          </cell>
          <cell r="M765">
            <v>161275</v>
          </cell>
        </row>
        <row r="766">
          <cell r="H766" t="str">
            <v>Mái che (bể cá) x 90%</v>
          </cell>
          <cell r="I766" t="str">
            <v>m2</v>
          </cell>
          <cell r="J766">
            <v>5.6</v>
          </cell>
          <cell r="K766">
            <v>0</v>
          </cell>
          <cell r="L766">
            <v>299700</v>
          </cell>
          <cell r="M766">
            <v>299700</v>
          </cell>
        </row>
        <row r="767">
          <cell r="H767" t="str">
            <v>Mái che lưới lan x 90%</v>
          </cell>
          <cell r="I767" t="str">
            <v>m2</v>
          </cell>
          <cell r="J767">
            <v>51.88</v>
          </cell>
          <cell r="K767">
            <v>0</v>
          </cell>
          <cell r="L767">
            <v>199800</v>
          </cell>
          <cell r="M767">
            <v>199800</v>
          </cell>
        </row>
        <row r="768">
          <cell r="H768" t="str">
            <v>Mái che tol + gạch men x 90%</v>
          </cell>
          <cell r="I768" t="str">
            <v>m2</v>
          </cell>
          <cell r="J768">
            <v>4.3899999999999997</v>
          </cell>
          <cell r="K768">
            <v>0</v>
          </cell>
          <cell r="L768">
            <v>630517</v>
          </cell>
          <cell r="M768">
            <v>630517</v>
          </cell>
        </row>
        <row r="769">
          <cell r="H769" t="str">
            <v>Mái che tol + sân nền x 90%</v>
          </cell>
          <cell r="I769" t="str">
            <v>m2</v>
          </cell>
          <cell r="J769">
            <v>15.27</v>
          </cell>
          <cell r="K769">
            <v>0</v>
          </cell>
          <cell r="L769">
            <v>363926</v>
          </cell>
          <cell r="M769">
            <v>363926</v>
          </cell>
        </row>
        <row r="770">
          <cell r="H770" t="str">
            <v>Mái che tol + xi măng x 90%</v>
          </cell>
          <cell r="I770" t="str">
            <v>m2</v>
          </cell>
          <cell r="J770">
            <v>41.51</v>
          </cell>
          <cell r="K770">
            <v>0</v>
          </cell>
          <cell r="L770">
            <v>363926</v>
          </cell>
          <cell r="M770">
            <v>363926</v>
          </cell>
        </row>
        <row r="771">
          <cell r="H771" t="str">
            <v>Mái che tol +Nền gạch men x 90%</v>
          </cell>
          <cell r="I771" t="str">
            <v>m2</v>
          </cell>
          <cell r="J771">
            <v>16.88</v>
          </cell>
          <cell r="K771">
            <v>0</v>
          </cell>
          <cell r="L771">
            <v>630517</v>
          </cell>
          <cell r="M771">
            <v>630517</v>
          </cell>
        </row>
        <row r="772">
          <cell r="H772" t="str">
            <v>Mái che tol V (3 cái) x 90%</v>
          </cell>
          <cell r="I772" t="str">
            <v>m2</v>
          </cell>
          <cell r="J772">
            <v>179.06</v>
          </cell>
          <cell r="K772">
            <v>0</v>
          </cell>
          <cell r="L772">
            <v>299700</v>
          </cell>
          <cell r="M772">
            <v>299700</v>
          </cell>
        </row>
        <row r="773">
          <cell r="H773" t="str">
            <v>Mộ xây (1 cái mộ đơn + 1 cái mộ đôi) x 90%</v>
          </cell>
          <cell r="I773" t="str">
            <v>cái</v>
          </cell>
          <cell r="J773">
            <v>2</v>
          </cell>
          <cell r="K773">
            <v>0</v>
          </cell>
          <cell r="L773">
            <v>7786705</v>
          </cell>
          <cell r="M773">
            <v>7786705</v>
          </cell>
        </row>
        <row r="774">
          <cell r="H774" t="str">
            <v>Nền bê tông đá 1x2 x 90%</v>
          </cell>
          <cell r="I774" t="str">
            <v>m2</v>
          </cell>
          <cell r="J774">
            <v>47.25</v>
          </cell>
          <cell r="K774">
            <v>0</v>
          </cell>
          <cell r="L774">
            <v>169828</v>
          </cell>
          <cell r="M774">
            <v>169828</v>
          </cell>
        </row>
        <row r="775">
          <cell r="H775" t="str">
            <v>Nền đá hoa cương (bếp) x 90%</v>
          </cell>
          <cell r="I775" t="str">
            <v>m2</v>
          </cell>
          <cell r="J775">
            <v>4.92</v>
          </cell>
          <cell r="K775">
            <v>0</v>
          </cell>
          <cell r="L775">
            <v>1398600</v>
          </cell>
          <cell r="M775">
            <v>1398600</v>
          </cell>
        </row>
        <row r="776">
          <cell r="H776" t="str">
            <v>Nền đá hoa cương ốp bếp x 90%</v>
          </cell>
          <cell r="I776" t="str">
            <v>m2</v>
          </cell>
          <cell r="J776">
            <v>2.82</v>
          </cell>
          <cell r="K776">
            <v>0</v>
          </cell>
          <cell r="L776">
            <v>1398600</v>
          </cell>
          <cell r="M776">
            <v>1398600</v>
          </cell>
        </row>
        <row r="777">
          <cell r="H777" t="str">
            <v>Nền dal bê tông x 90%</v>
          </cell>
          <cell r="I777" t="str">
            <v>m2</v>
          </cell>
          <cell r="J777">
            <v>0.373</v>
          </cell>
          <cell r="K777">
            <v>0</v>
          </cell>
          <cell r="L777">
            <v>2523428</v>
          </cell>
          <cell r="M777">
            <v>2523428</v>
          </cell>
        </row>
        <row r="778">
          <cell r="H778" t="str">
            <v>Nền gạch men (MCT) x 90%</v>
          </cell>
          <cell r="I778" t="str">
            <v>m2</v>
          </cell>
          <cell r="J778">
            <v>11.11</v>
          </cell>
          <cell r="K778">
            <v>0</v>
          </cell>
          <cell r="L778">
            <v>330817</v>
          </cell>
          <cell r="M778">
            <v>330817</v>
          </cell>
        </row>
        <row r="779">
          <cell r="H779" t="str">
            <v>Nền gạch men (ngoài sân) x 90%</v>
          </cell>
          <cell r="I779" t="str">
            <v>m2</v>
          </cell>
          <cell r="J779">
            <v>85.8</v>
          </cell>
          <cell r="K779">
            <v>0</v>
          </cell>
          <cell r="L779">
            <v>330817</v>
          </cell>
          <cell r="M779">
            <v>330817</v>
          </cell>
        </row>
        <row r="780">
          <cell r="H780" t="str">
            <v>Nền gạch men bếp x 90%</v>
          </cell>
          <cell r="I780" t="str">
            <v>m2</v>
          </cell>
          <cell r="J780">
            <v>2.52</v>
          </cell>
          <cell r="K780">
            <v>0</v>
          </cell>
          <cell r="L780">
            <v>330817</v>
          </cell>
          <cell r="M780">
            <v>330817</v>
          </cell>
        </row>
        <row r="781">
          <cell r="H781" t="str">
            <v>Nền gạch men x 90%</v>
          </cell>
          <cell r="I781" t="str">
            <v>m2</v>
          </cell>
          <cell r="J781">
            <v>2800.3999999999992</v>
          </cell>
          <cell r="K781">
            <v>12.71</v>
          </cell>
          <cell r="L781">
            <v>330817</v>
          </cell>
          <cell r="M781">
            <v>330817</v>
          </cell>
        </row>
        <row r="782">
          <cell r="H782" t="str">
            <v>Nền gạch tàu (sân + MCT) x 90%</v>
          </cell>
          <cell r="I782" t="str">
            <v>m2</v>
          </cell>
          <cell r="J782">
            <v>126.73</v>
          </cell>
          <cell r="K782">
            <v>0</v>
          </cell>
          <cell r="L782">
            <v>300480</v>
          </cell>
          <cell r="M782">
            <v>300480</v>
          </cell>
        </row>
        <row r="783">
          <cell r="H783" t="str">
            <v>Nền hoa cương x 90%</v>
          </cell>
          <cell r="I783" t="str">
            <v>m2</v>
          </cell>
          <cell r="J783">
            <v>1.72</v>
          </cell>
          <cell r="K783">
            <v>0</v>
          </cell>
          <cell r="L783">
            <v>1606736</v>
          </cell>
          <cell r="M783">
            <v>1606736</v>
          </cell>
        </row>
        <row r="784">
          <cell r="H784" t="str">
            <v>Nền xi măng (đáy bồn) x 90%</v>
          </cell>
          <cell r="I784" t="str">
            <v>m2</v>
          </cell>
          <cell r="J784">
            <v>7.81</v>
          </cell>
          <cell r="K784">
            <v>0</v>
          </cell>
          <cell r="L784">
            <v>64226</v>
          </cell>
          <cell r="M784">
            <v>64226</v>
          </cell>
        </row>
        <row r="785">
          <cell r="H785" t="str">
            <v>Nhà gỗ x 90%</v>
          </cell>
          <cell r="I785" t="str">
            <v>m2</v>
          </cell>
          <cell r="J785">
            <v>223.32</v>
          </cell>
          <cell r="K785">
            <v>0</v>
          </cell>
          <cell r="L785">
            <v>1294115</v>
          </cell>
          <cell r="M785">
            <v>1294115</v>
          </cell>
        </row>
        <row r="786">
          <cell r="H786" t="str">
            <v>Ống nhựa Ø114cm dài 50m x 90%</v>
          </cell>
          <cell r="I786" t="str">
            <v>cái</v>
          </cell>
          <cell r="J786">
            <v>1</v>
          </cell>
          <cell r="K786">
            <v>0</v>
          </cell>
          <cell r="L786">
            <v>7492500</v>
          </cell>
          <cell r="M786">
            <v>7492500</v>
          </cell>
        </row>
        <row r="787">
          <cell r="H787" t="str">
            <v>Sàn bê tông cốt thép x 90%</v>
          </cell>
          <cell r="I787" t="str">
            <v>m3</v>
          </cell>
          <cell r="J787">
            <v>3.069</v>
          </cell>
          <cell r="K787">
            <v>0</v>
          </cell>
          <cell r="L787">
            <v>169828</v>
          </cell>
          <cell r="M787">
            <v>169828</v>
          </cell>
        </row>
        <row r="788">
          <cell r="H788" t="str">
            <v>Sân bê tông đá 1x2 x 90%</v>
          </cell>
          <cell r="I788" t="str">
            <v>m2</v>
          </cell>
          <cell r="J788">
            <v>339.68</v>
          </cell>
          <cell r="K788">
            <v>0</v>
          </cell>
          <cell r="L788">
            <v>169828</v>
          </cell>
          <cell r="M788">
            <v>169828</v>
          </cell>
        </row>
        <row r="789">
          <cell r="H789" t="str">
            <v>Sân gạch men (trước) x 90%</v>
          </cell>
          <cell r="I789" t="str">
            <v>m2</v>
          </cell>
          <cell r="J789">
            <v>44.7</v>
          </cell>
          <cell r="K789">
            <v>0</v>
          </cell>
          <cell r="L789">
            <v>330817</v>
          </cell>
          <cell r="M789">
            <v>330817</v>
          </cell>
        </row>
        <row r="790">
          <cell r="H790" t="str">
            <v>Sàn gỗ x 90%</v>
          </cell>
          <cell r="I790" t="str">
            <v>m2</v>
          </cell>
          <cell r="J790">
            <v>41.36</v>
          </cell>
          <cell r="K790">
            <v>0</v>
          </cell>
          <cell r="L790">
            <v>319680</v>
          </cell>
          <cell r="M790">
            <v>319680</v>
          </cell>
        </row>
        <row r="791">
          <cell r="H791" t="str">
            <v>Sân nền x 90%</v>
          </cell>
          <cell r="I791" t="str">
            <v>m2</v>
          </cell>
          <cell r="J791">
            <v>73.989999999999995</v>
          </cell>
          <cell r="K791">
            <v>0</v>
          </cell>
          <cell r="L791">
            <v>64226</v>
          </cell>
          <cell r="M791">
            <v>64226</v>
          </cell>
        </row>
        <row r="792">
          <cell r="H792" t="str">
            <v>Sân xi măng x 90%</v>
          </cell>
          <cell r="I792" t="str">
            <v>m2</v>
          </cell>
          <cell r="J792">
            <v>0.9</v>
          </cell>
          <cell r="K792">
            <v>0</v>
          </cell>
          <cell r="L792">
            <v>64226</v>
          </cell>
          <cell r="M792">
            <v>64226</v>
          </cell>
        </row>
        <row r="793">
          <cell r="H793" t="str">
            <v>Sinô x 90%</v>
          </cell>
          <cell r="I793" t="str">
            <v>m3</v>
          </cell>
          <cell r="J793">
            <v>0.1</v>
          </cell>
          <cell r="K793">
            <v>0</v>
          </cell>
          <cell r="L793">
            <v>2704619</v>
          </cell>
          <cell r="M793">
            <v>2704619</v>
          </cell>
        </row>
        <row r="794">
          <cell r="H794" t="str">
            <v>Tấm đá hoa cương bếp x 90%</v>
          </cell>
          <cell r="I794" t="str">
            <v>m2</v>
          </cell>
          <cell r="J794">
            <v>2.04</v>
          </cell>
          <cell r="K794">
            <v>0</v>
          </cell>
          <cell r="L794">
            <v>1398600</v>
          </cell>
          <cell r="M794">
            <v>1398600</v>
          </cell>
        </row>
        <row r="795">
          <cell r="H795" t="str">
            <v>Tấm đá hoa cương x 90%</v>
          </cell>
          <cell r="I795" t="str">
            <v>m2</v>
          </cell>
          <cell r="J795">
            <v>7.98</v>
          </cell>
          <cell r="K795">
            <v>0</v>
          </cell>
          <cell r="L795">
            <v>1398600</v>
          </cell>
          <cell r="M795">
            <v>1398600</v>
          </cell>
        </row>
        <row r="796">
          <cell r="H796" t="str">
            <v>Trần la phong nhà C x 90%</v>
          </cell>
          <cell r="I796" t="str">
            <v>m2</v>
          </cell>
          <cell r="J796">
            <v>84.47</v>
          </cell>
          <cell r="K796">
            <v>0</v>
          </cell>
          <cell r="L796">
            <v>109890</v>
          </cell>
          <cell r="M796">
            <v>109890</v>
          </cell>
        </row>
        <row r="797">
          <cell r="H797" t="str">
            <v>Trần la phong thạch cao - xin ý kiến hội đồng x 90%</v>
          </cell>
          <cell r="I797" t="str">
            <v>m2</v>
          </cell>
          <cell r="J797">
            <v>0.98</v>
          </cell>
          <cell r="K797">
            <v>92.85</v>
          </cell>
          <cell r="L797">
            <v>161275</v>
          </cell>
          <cell r="M797">
            <v>161275</v>
          </cell>
        </row>
        <row r="798">
          <cell r="H798" t="str">
            <v>Trần la phong vuông x 90%</v>
          </cell>
          <cell r="I798" t="str">
            <v>m2</v>
          </cell>
          <cell r="J798">
            <v>91.03</v>
          </cell>
          <cell r="K798">
            <v>0</v>
          </cell>
          <cell r="L798">
            <v>161275</v>
          </cell>
          <cell r="M798">
            <v>161275</v>
          </cell>
        </row>
        <row r="799">
          <cell r="H799" t="str">
            <v>Trần nhựa (16 phòng) x 90%</v>
          </cell>
          <cell r="I799" t="str">
            <v>m2</v>
          </cell>
          <cell r="J799">
            <v>441.4</v>
          </cell>
          <cell r="K799">
            <v>0</v>
          </cell>
          <cell r="L799">
            <v>109890</v>
          </cell>
          <cell r="M799">
            <v>109890</v>
          </cell>
        </row>
        <row r="800">
          <cell r="H800" t="str">
            <v>Trần nhựa x 90%</v>
          </cell>
          <cell r="I800" t="str">
            <v>m2</v>
          </cell>
          <cell r="J800">
            <v>3054.9899999999984</v>
          </cell>
          <cell r="K800">
            <v>0</v>
          </cell>
          <cell r="L800">
            <v>109890</v>
          </cell>
          <cell r="M800">
            <v>109890</v>
          </cell>
        </row>
        <row r="801">
          <cell r="H801" t="str">
            <v>Trần thạch cao (sơn nước) x 90%</v>
          </cell>
          <cell r="I801" t="str">
            <v>m2</v>
          </cell>
          <cell r="J801">
            <v>51.73</v>
          </cell>
          <cell r="K801">
            <v>0</v>
          </cell>
          <cell r="L801">
            <v>161275</v>
          </cell>
          <cell r="M801">
            <v>161275</v>
          </cell>
        </row>
        <row r="802">
          <cell r="H802" t="str">
            <v>Trần thạch cao có sơn nước x 90%</v>
          </cell>
          <cell r="I802" t="str">
            <v>m2</v>
          </cell>
          <cell r="J802">
            <v>239.63</v>
          </cell>
          <cell r="K802">
            <v>0</v>
          </cell>
          <cell r="L802">
            <v>161275</v>
          </cell>
          <cell r="M802">
            <v>161275</v>
          </cell>
        </row>
        <row r="803">
          <cell r="H803" t="str">
            <v>Trần thạch cao giật hộp 20cm x 90%</v>
          </cell>
          <cell r="I803" t="str">
            <v>m2</v>
          </cell>
          <cell r="J803">
            <v>83.52</v>
          </cell>
          <cell r="K803">
            <v>0</v>
          </cell>
          <cell r="L803">
            <v>161275</v>
          </cell>
          <cell r="M803">
            <v>161275</v>
          </cell>
        </row>
        <row r="804">
          <cell r="H804" t="str">
            <v>Trần ván tạp x 90%</v>
          </cell>
          <cell r="I804" t="str">
            <v>m2</v>
          </cell>
          <cell r="J804">
            <v>32.5</v>
          </cell>
          <cell r="K804">
            <v>0</v>
          </cell>
          <cell r="L804">
            <v>319680</v>
          </cell>
          <cell r="M804">
            <v>319680</v>
          </cell>
        </row>
        <row r="805">
          <cell r="H805" t="str">
            <v>Trụ bàn ông thiêng x 90%</v>
          </cell>
          <cell r="I805" t="str">
            <v>m3</v>
          </cell>
          <cell r="J805">
            <v>7.4999999999999997E-2</v>
          </cell>
          <cell r="K805">
            <v>0</v>
          </cell>
          <cell r="L805">
            <v>3039467</v>
          </cell>
          <cell r="M805">
            <v>3039467</v>
          </cell>
        </row>
        <row r="806">
          <cell r="H806" t="str">
            <v>Trụ bàn thiên x 90%</v>
          </cell>
          <cell r="I806" t="str">
            <v>m3</v>
          </cell>
          <cell r="J806">
            <v>0.1</v>
          </cell>
          <cell r="K806">
            <v>0</v>
          </cell>
          <cell r="L806">
            <v>3039467</v>
          </cell>
          <cell r="M806">
            <v>3039467</v>
          </cell>
        </row>
        <row r="807">
          <cell r="H807" t="str">
            <v>Trụ bàn thiêng x 90%</v>
          </cell>
          <cell r="I807" t="str">
            <v>m3</v>
          </cell>
          <cell r="J807">
            <v>4.8000000000000001E-2</v>
          </cell>
          <cell r="K807">
            <v>0</v>
          </cell>
          <cell r="L807">
            <v>3039467</v>
          </cell>
          <cell r="M807">
            <v>3039467</v>
          </cell>
        </row>
        <row r="808">
          <cell r="H808" t="str">
            <v>Trụ bê tông (10 trụ) x 90%</v>
          </cell>
          <cell r="I808" t="str">
            <v>m3</v>
          </cell>
          <cell r="J808">
            <v>9.6000000000000002E-2</v>
          </cell>
          <cell r="K808">
            <v>0</v>
          </cell>
          <cell r="L808">
            <v>5994000</v>
          </cell>
          <cell r="M808">
            <v>5994000</v>
          </cell>
        </row>
        <row r="809">
          <cell r="H809" t="str">
            <v>Trụ bê tông (16 trụ) x 90%</v>
          </cell>
          <cell r="I809" t="str">
            <v>m3</v>
          </cell>
          <cell r="J809">
            <v>0.24000000000000005</v>
          </cell>
          <cell r="K809">
            <v>0</v>
          </cell>
          <cell r="L809">
            <v>5994000</v>
          </cell>
          <cell r="M809">
            <v>5994000</v>
          </cell>
        </row>
        <row r="810">
          <cell r="H810" t="str">
            <v>Trụ bê tông (9 trụ) x 90%</v>
          </cell>
          <cell r="I810" t="str">
            <v>m3</v>
          </cell>
          <cell r="J810">
            <v>0.17399999999999999</v>
          </cell>
          <cell r="K810">
            <v>0</v>
          </cell>
          <cell r="L810">
            <v>5994000</v>
          </cell>
          <cell r="M810">
            <v>5994000</v>
          </cell>
        </row>
        <row r="811">
          <cell r="H811" t="str">
            <v>Trụ bê tông cốt thép (5 trụ) x 90%</v>
          </cell>
          <cell r="I811" t="str">
            <v>m3</v>
          </cell>
          <cell r="J811">
            <v>1.2E-2</v>
          </cell>
          <cell r="K811">
            <v>0</v>
          </cell>
          <cell r="L811">
            <v>5994000</v>
          </cell>
          <cell r="M811">
            <v>5994000</v>
          </cell>
        </row>
        <row r="812">
          <cell r="H812" t="str">
            <v>Trụ bê tông cốt thép x 90%</v>
          </cell>
          <cell r="I812" t="str">
            <v>m3</v>
          </cell>
          <cell r="J812">
            <v>3.9434999999999998</v>
          </cell>
          <cell r="K812">
            <v>0</v>
          </cell>
          <cell r="L812">
            <v>5994000</v>
          </cell>
          <cell r="M812">
            <v>5994000</v>
          </cell>
        </row>
        <row r="813">
          <cell r="H813" t="str">
            <v>Trụ bê tông nhà (0,4x0,4x1,8) x 90%</v>
          </cell>
          <cell r="I813" t="str">
            <v>m2</v>
          </cell>
          <cell r="J813">
            <v>0.28799999999999998</v>
          </cell>
          <cell r="K813">
            <v>0</v>
          </cell>
          <cell r="L813">
            <v>5994000</v>
          </cell>
          <cell r="M813">
            <v>5994000</v>
          </cell>
        </row>
        <row r="814">
          <cell r="H814" t="str">
            <v>Trụ bê tông nhà x 90%</v>
          </cell>
          <cell r="I814" t="str">
            <v>m3</v>
          </cell>
          <cell r="J814">
            <v>4.4140000000000006</v>
          </cell>
          <cell r="K814">
            <v>0</v>
          </cell>
          <cell r="L814">
            <v>5994000</v>
          </cell>
          <cell r="M814">
            <v>5994000</v>
          </cell>
        </row>
        <row r="815">
          <cell r="H815" t="str">
            <v>Trụ BT x 90%</v>
          </cell>
          <cell r="I815" t="str">
            <v>m3</v>
          </cell>
          <cell r="J815">
            <v>38.249999999999993</v>
          </cell>
          <cell r="K815">
            <v>0</v>
          </cell>
          <cell r="L815">
            <v>5994000</v>
          </cell>
          <cell r="M815">
            <v>5994000</v>
          </cell>
        </row>
        <row r="816">
          <cell r="H816" t="str">
            <v>Trụ đá bê tông x 90%</v>
          </cell>
          <cell r="I816" t="str">
            <v>m3</v>
          </cell>
          <cell r="J816">
            <v>3.9E-2</v>
          </cell>
          <cell r="K816">
            <v>0</v>
          </cell>
          <cell r="L816">
            <v>149850</v>
          </cell>
          <cell r="M816">
            <v>149850</v>
          </cell>
        </row>
        <row r="817">
          <cell r="H817" t="str">
            <v>Trụ gạch cổng (2 trụ) x 90%</v>
          </cell>
          <cell r="I817" t="str">
            <v>m3</v>
          </cell>
          <cell r="J817">
            <v>0.34199999999999997</v>
          </cell>
          <cell r="K817">
            <v>0</v>
          </cell>
          <cell r="L817">
            <v>3039467</v>
          </cell>
          <cell r="M817">
            <v>3039467</v>
          </cell>
        </row>
        <row r="818">
          <cell r="H818" t="str">
            <v>Trụ gạch cổng (3 trụ) x 90%</v>
          </cell>
          <cell r="I818" t="str">
            <v>m3</v>
          </cell>
          <cell r="J818">
            <v>1.5389999999999997</v>
          </cell>
          <cell r="K818">
            <v>0</v>
          </cell>
          <cell r="L818">
            <v>3039467</v>
          </cell>
          <cell r="M818">
            <v>3039467</v>
          </cell>
        </row>
        <row r="819">
          <cell r="H819" t="str">
            <v>Trụ nhà bê tông (0,2 x0,2x 3,9)x2 trụ x 90%</v>
          </cell>
          <cell r="I819" t="str">
            <v>m3</v>
          </cell>
          <cell r="J819">
            <v>0.31200000000000006</v>
          </cell>
          <cell r="K819">
            <v>0</v>
          </cell>
          <cell r="L819">
            <v>5994000</v>
          </cell>
          <cell r="M819">
            <v>5994000</v>
          </cell>
        </row>
        <row r="820">
          <cell r="H820" t="str">
            <v>Trụ nhà bê tông (0,4x0,4x2,5) x 90%</v>
          </cell>
          <cell r="I820" t="str">
            <v>m3</v>
          </cell>
          <cell r="J820">
            <v>0.80000000000000016</v>
          </cell>
          <cell r="K820">
            <v>0</v>
          </cell>
          <cell r="L820">
            <v>5994000</v>
          </cell>
          <cell r="M820">
            <v>5994000</v>
          </cell>
        </row>
        <row r="821">
          <cell r="H821" t="str">
            <v>Trụ sắt để bồn (sắt V dày 1mm dài 6m) x 90%</v>
          </cell>
          <cell r="I821" t="str">
            <v>m</v>
          </cell>
          <cell r="J821">
            <v>6</v>
          </cell>
          <cell r="K821">
            <v>0</v>
          </cell>
          <cell r="L821">
            <v>29872</v>
          </cell>
          <cell r="M821">
            <v>29872</v>
          </cell>
        </row>
        <row r="822">
          <cell r="H822" t="str">
            <v>Trụ thờ ông thiên x 90%</v>
          </cell>
          <cell r="I822" t="str">
            <v>m3</v>
          </cell>
          <cell r="J822">
            <v>0.13500000000000001</v>
          </cell>
          <cell r="K822">
            <v>0</v>
          </cell>
          <cell r="L822">
            <v>3039467</v>
          </cell>
          <cell r="M822">
            <v>3039467</v>
          </cell>
        </row>
        <row r="823">
          <cell r="H823" t="str">
            <v>Trụ thờ xây gạch x 90%</v>
          </cell>
          <cell r="I823" t="str">
            <v>m3</v>
          </cell>
          <cell r="J823">
            <v>0.14399999999999999</v>
          </cell>
          <cell r="K823">
            <v>0</v>
          </cell>
          <cell r="L823">
            <v>3039467</v>
          </cell>
          <cell r="M823">
            <v>3039467</v>
          </cell>
        </row>
        <row r="824">
          <cell r="H824" t="str">
            <v>Trụ xây gạch có trát xi măng x 90%</v>
          </cell>
          <cell r="I824" t="str">
            <v>m2</v>
          </cell>
          <cell r="J824">
            <v>0.37</v>
          </cell>
          <cell r="K824">
            <v>0</v>
          </cell>
          <cell r="L824">
            <v>3039467</v>
          </cell>
          <cell r="M824">
            <v>3039467</v>
          </cell>
        </row>
        <row r="825">
          <cell r="H825" t="str">
            <v>Trụ xây gạch x 90%</v>
          </cell>
          <cell r="I825" t="str">
            <v>m3</v>
          </cell>
          <cell r="J825">
            <v>4.2879999999999994</v>
          </cell>
          <cell r="K825">
            <v>0</v>
          </cell>
          <cell r="L825">
            <v>3039467</v>
          </cell>
          <cell r="M825">
            <v>3039467</v>
          </cell>
        </row>
        <row r="826">
          <cell r="H826" t="str">
            <v>Tường 10 bếp tô 2 mặt x 90%</v>
          </cell>
          <cell r="I826" t="str">
            <v>m2</v>
          </cell>
          <cell r="J826">
            <v>0.84</v>
          </cell>
          <cell r="K826">
            <v>0</v>
          </cell>
          <cell r="L826">
            <v>292949</v>
          </cell>
          <cell r="M826">
            <v>292949</v>
          </cell>
        </row>
        <row r="827">
          <cell r="H827" t="str">
            <v>Tường 10 gạch block không tô x 90%</v>
          </cell>
          <cell r="I827" t="str">
            <v>m2</v>
          </cell>
          <cell r="J827">
            <v>15</v>
          </cell>
          <cell r="K827">
            <v>0</v>
          </cell>
          <cell r="L827">
            <v>138443</v>
          </cell>
          <cell r="M827">
            <v>138443</v>
          </cell>
        </row>
        <row r="828">
          <cell r="H828" t="str">
            <v>Tường 10 không tô (đế chân NTC + GK) x 90%</v>
          </cell>
          <cell r="I828" t="str">
            <v>m2</v>
          </cell>
          <cell r="J828">
            <v>9.25</v>
          </cell>
          <cell r="K828">
            <v>0</v>
          </cell>
          <cell r="L828">
            <v>138443</v>
          </cell>
          <cell r="M828">
            <v>138443</v>
          </cell>
        </row>
        <row r="829">
          <cell r="H829" t="str">
            <v>Tường 10 không tô (kè) x 90%</v>
          </cell>
          <cell r="I829" t="str">
            <v>m2</v>
          </cell>
          <cell r="J829">
            <v>6.2</v>
          </cell>
          <cell r="K829">
            <v>0</v>
          </cell>
          <cell r="L829">
            <v>138443</v>
          </cell>
          <cell r="M829">
            <v>138443</v>
          </cell>
        </row>
        <row r="830">
          <cell r="H830" t="str">
            <v>Tường 10 không tô gạch ống x 90%</v>
          </cell>
          <cell r="I830" t="str">
            <v>m2</v>
          </cell>
          <cell r="J830">
            <v>18.53</v>
          </cell>
          <cell r="K830">
            <v>1.95</v>
          </cell>
          <cell r="L830">
            <v>138443</v>
          </cell>
          <cell r="M830">
            <v>138443</v>
          </cell>
        </row>
        <row r="831">
          <cell r="H831" t="str">
            <v>Tường 10 tô 1 mặt (bồn) x 90%</v>
          </cell>
          <cell r="I831" t="str">
            <v>m2</v>
          </cell>
          <cell r="J831">
            <v>7.7</v>
          </cell>
          <cell r="K831">
            <v>0</v>
          </cell>
          <cell r="L831">
            <v>216498</v>
          </cell>
          <cell r="M831">
            <v>216498</v>
          </cell>
        </row>
        <row r="832">
          <cell r="H832" t="str">
            <v>Tường 10 tô 1 mặt gạch thẻ x 90%</v>
          </cell>
          <cell r="I832" t="str">
            <v>m2</v>
          </cell>
          <cell r="J832">
            <v>1.41</v>
          </cell>
          <cell r="K832">
            <v>0</v>
          </cell>
          <cell r="L832">
            <v>216498</v>
          </cell>
          <cell r="M832">
            <v>216498</v>
          </cell>
        </row>
        <row r="833">
          <cell r="H833" t="str">
            <v>Tường 10 tô 1 mặt tam cấp x 90%</v>
          </cell>
          <cell r="I833" t="str">
            <v>m2</v>
          </cell>
          <cell r="J833">
            <v>3.12</v>
          </cell>
          <cell r="K833">
            <v>0</v>
          </cell>
          <cell r="L833">
            <v>216498</v>
          </cell>
          <cell r="M833">
            <v>216498</v>
          </cell>
        </row>
        <row r="834">
          <cell r="H834" t="str">
            <v>Tường 10 tô 1 mặt xây gạch x 90%</v>
          </cell>
          <cell r="I834" t="str">
            <v>m2</v>
          </cell>
          <cell r="J834">
            <v>3.5</v>
          </cell>
          <cell r="K834">
            <v>0</v>
          </cell>
          <cell r="L834">
            <v>216498</v>
          </cell>
          <cell r="M834">
            <v>216498</v>
          </cell>
        </row>
        <row r="835">
          <cell r="H835" t="str">
            <v>Tường 10 tô 2 mặt (bếp) x 90%</v>
          </cell>
          <cell r="I835" t="str">
            <v>m2</v>
          </cell>
          <cell r="J835">
            <v>20.54</v>
          </cell>
          <cell r="K835">
            <v>0</v>
          </cell>
          <cell r="L835">
            <v>292949</v>
          </cell>
          <cell r="M835">
            <v>292949</v>
          </cell>
        </row>
        <row r="836">
          <cell r="H836" t="str">
            <v>Tường 10 tô 2 mặt (bồn cá) x 90%</v>
          </cell>
          <cell r="I836" t="str">
            <v>m2</v>
          </cell>
          <cell r="J836">
            <v>1.7</v>
          </cell>
          <cell r="K836">
            <v>0</v>
          </cell>
          <cell r="L836">
            <v>292949</v>
          </cell>
          <cell r="M836">
            <v>292949</v>
          </cell>
        </row>
        <row r="837">
          <cell r="H837" t="str">
            <v>Tường 10 tô 2 mặt (phòng) x 90%</v>
          </cell>
          <cell r="I837" t="str">
            <v>m2</v>
          </cell>
          <cell r="J837">
            <v>1.2</v>
          </cell>
          <cell r="K837">
            <v>0</v>
          </cell>
          <cell r="L837">
            <v>292949</v>
          </cell>
          <cell r="M837">
            <v>292949</v>
          </cell>
        </row>
        <row r="838">
          <cell r="H838" t="str">
            <v>Tường 10 x 90%</v>
          </cell>
          <cell r="I838" t="str">
            <v>m2</v>
          </cell>
          <cell r="J838">
            <v>7.4</v>
          </cell>
          <cell r="K838">
            <v>0</v>
          </cell>
          <cell r="L838">
            <v>138443</v>
          </cell>
          <cell r="M838">
            <v>138443</v>
          </cell>
        </row>
        <row r="839">
          <cell r="H839" t="str">
            <v>Tường 10cm không tô x 90%</v>
          </cell>
          <cell r="I839" t="str">
            <v>m2</v>
          </cell>
          <cell r="J839">
            <v>7.6</v>
          </cell>
          <cell r="K839">
            <v>0</v>
          </cell>
          <cell r="L839">
            <v>138443</v>
          </cell>
          <cell r="M839">
            <v>138443</v>
          </cell>
        </row>
        <row r="840">
          <cell r="H840" t="str">
            <v>Tường 10cm tô 2 mặt x 90%</v>
          </cell>
          <cell r="I840" t="str">
            <v>m2</v>
          </cell>
          <cell r="J840">
            <v>6.12</v>
          </cell>
          <cell r="K840">
            <v>0</v>
          </cell>
          <cell r="L840">
            <v>292949</v>
          </cell>
          <cell r="M840">
            <v>292949</v>
          </cell>
        </row>
        <row r="841">
          <cell r="H841" t="str">
            <v>Tường 10tô 2 mặt x 90%</v>
          </cell>
          <cell r="I841" t="str">
            <v>m2</v>
          </cell>
          <cell r="J841">
            <v>1.99</v>
          </cell>
          <cell r="K841">
            <v>0</v>
          </cell>
          <cell r="L841">
            <v>292949</v>
          </cell>
          <cell r="M841">
            <v>292949</v>
          </cell>
        </row>
        <row r="842">
          <cell r="H842" t="str">
            <v>Tường 20 không tô (2 cổng rào) x 90%</v>
          </cell>
          <cell r="I842" t="str">
            <v>m2</v>
          </cell>
          <cell r="J842">
            <v>56.2</v>
          </cell>
          <cell r="K842">
            <v>0</v>
          </cell>
          <cell r="L842">
            <v>303189</v>
          </cell>
          <cell r="M842">
            <v>303189</v>
          </cell>
        </row>
        <row r="843">
          <cell r="H843" t="str">
            <v>Tường 20 tô 2 mặt gạch thẻ (bồn nước) x 90%</v>
          </cell>
          <cell r="I843" t="str">
            <v>m2</v>
          </cell>
          <cell r="J843">
            <v>24</v>
          </cell>
          <cell r="K843">
            <v>0</v>
          </cell>
          <cell r="L843">
            <v>456091</v>
          </cell>
          <cell r="M843">
            <v>456091</v>
          </cell>
        </row>
        <row r="844">
          <cell r="H844" t="str">
            <v>Tường 20cm tô 1 mặt x 90%</v>
          </cell>
          <cell r="I844" t="str">
            <v>m2</v>
          </cell>
          <cell r="J844">
            <v>3.4</v>
          </cell>
          <cell r="K844">
            <v>0</v>
          </cell>
          <cell r="L844">
            <v>379641</v>
          </cell>
          <cell r="M844">
            <v>379641</v>
          </cell>
        </row>
        <row r="845">
          <cell r="H845" t="str">
            <v>Tường bếp 10 không tô - xin ý kiến hội đồng x 90%</v>
          </cell>
          <cell r="I845" t="str">
            <v>m2</v>
          </cell>
          <cell r="J845">
            <v>0.84</v>
          </cell>
          <cell r="K845">
            <v>0</v>
          </cell>
          <cell r="L845">
            <v>138443</v>
          </cell>
          <cell r="M845">
            <v>138443</v>
          </cell>
        </row>
        <row r="846">
          <cell r="H846" t="str">
            <v>Tường bếp 10 không tô (16 phòng) x 90%</v>
          </cell>
          <cell r="I846" t="str">
            <v>m2</v>
          </cell>
          <cell r="J846">
            <v>6.72</v>
          </cell>
          <cell r="K846">
            <v>0</v>
          </cell>
          <cell r="L846">
            <v>138443</v>
          </cell>
          <cell r="M846">
            <v>138443</v>
          </cell>
        </row>
        <row r="847">
          <cell r="H847" t="str">
            <v>Tường bếp 10 không tô x 90%</v>
          </cell>
          <cell r="I847" t="str">
            <v>m2</v>
          </cell>
          <cell r="J847">
            <v>35.960000000000008</v>
          </cell>
          <cell r="K847">
            <v>0</v>
          </cell>
          <cell r="L847">
            <v>138443</v>
          </cell>
          <cell r="M847">
            <v>138443</v>
          </cell>
        </row>
        <row r="848">
          <cell r="H848" t="str">
            <v>Tường bếp 10 tô 1 mặt x 90%</v>
          </cell>
          <cell r="I848" t="str">
            <v>m2</v>
          </cell>
          <cell r="J848">
            <v>0.84</v>
          </cell>
          <cell r="K848">
            <v>0</v>
          </cell>
          <cell r="L848">
            <v>216498</v>
          </cell>
          <cell r="M848">
            <v>216498</v>
          </cell>
        </row>
        <row r="849">
          <cell r="H849" t="str">
            <v>Tường bếp 10 tô 2 mặt x 90%</v>
          </cell>
          <cell r="I849" t="str">
            <v>m2</v>
          </cell>
          <cell r="J849">
            <v>18.53</v>
          </cell>
          <cell r="K849">
            <v>0</v>
          </cell>
          <cell r="L849">
            <v>292949</v>
          </cell>
          <cell r="M849">
            <v>292949</v>
          </cell>
        </row>
        <row r="850">
          <cell r="H850" t="str">
            <v>Tường bếp tô 2 mặt x 90%</v>
          </cell>
          <cell r="I850" t="str">
            <v>m2</v>
          </cell>
          <cell r="J850">
            <v>0.98</v>
          </cell>
          <cell r="K850">
            <v>0</v>
          </cell>
          <cell r="L850">
            <v>292949</v>
          </cell>
          <cell r="M850">
            <v>292949</v>
          </cell>
        </row>
        <row r="851">
          <cell r="H851" t="str">
            <v>Tường bếp x 90%</v>
          </cell>
          <cell r="I851" t="str">
            <v>m2</v>
          </cell>
          <cell r="J851">
            <v>4.62</v>
          </cell>
          <cell r="K851">
            <v>0</v>
          </cell>
          <cell r="L851">
            <v>292949</v>
          </cell>
          <cell r="M851">
            <v>292949</v>
          </cell>
        </row>
        <row r="852">
          <cell r="H852" t="str">
            <v>Tường bồn 10cm tô 1 mặt x 90%</v>
          </cell>
          <cell r="I852" t="str">
            <v>m2</v>
          </cell>
          <cell r="J852">
            <v>21.91</v>
          </cell>
          <cell r="K852">
            <v>0</v>
          </cell>
          <cell r="L852">
            <v>216498</v>
          </cell>
          <cell r="M852">
            <v>216498</v>
          </cell>
        </row>
        <row r="853">
          <cell r="H853" t="str">
            <v>Tường gạch 10 tô 2 mặt x 90%</v>
          </cell>
          <cell r="I853" t="str">
            <v>m2</v>
          </cell>
          <cell r="J853">
            <v>12.8</v>
          </cell>
          <cell r="K853">
            <v>0</v>
          </cell>
          <cell r="L853">
            <v>292949</v>
          </cell>
          <cell r="M853">
            <v>292949</v>
          </cell>
        </row>
        <row r="854">
          <cell r="H854" t="str">
            <v>Tường gạch block x 90%</v>
          </cell>
          <cell r="I854" t="str">
            <v>m2</v>
          </cell>
          <cell r="J854">
            <v>5.2</v>
          </cell>
          <cell r="K854">
            <v>0</v>
          </cell>
          <cell r="L854">
            <v>138443</v>
          </cell>
          <cell r="M854">
            <v>138443</v>
          </cell>
        </row>
        <row r="855">
          <cell r="H855" t="str">
            <v>Tường hố gas 10 tô 1 mặt x 90%</v>
          </cell>
          <cell r="I855" t="str">
            <v>m2</v>
          </cell>
          <cell r="J855">
            <v>13.600000000000001</v>
          </cell>
          <cell r="K855">
            <v>0</v>
          </cell>
          <cell r="L855">
            <v>216498</v>
          </cell>
          <cell r="M855">
            <v>216498</v>
          </cell>
        </row>
        <row r="856">
          <cell r="H856" t="str">
            <v>Tường hố gas xây gạch 10 tô 1 mặt x 90%</v>
          </cell>
          <cell r="I856" t="str">
            <v>m2</v>
          </cell>
          <cell r="J856">
            <v>6.72</v>
          </cell>
          <cell r="K856">
            <v>0</v>
          </cell>
          <cell r="L856">
            <v>216498</v>
          </cell>
          <cell r="M856">
            <v>216498</v>
          </cell>
        </row>
        <row r="857">
          <cell r="H857" t="str">
            <v>Tường hố gas xây gạch 10cm tô 1 mặt x 90%</v>
          </cell>
          <cell r="I857" t="str">
            <v>m2</v>
          </cell>
          <cell r="J857">
            <v>6.37</v>
          </cell>
          <cell r="K857">
            <v>0</v>
          </cell>
          <cell r="L857">
            <v>216498</v>
          </cell>
          <cell r="M857">
            <v>216498</v>
          </cell>
        </row>
        <row r="858">
          <cell r="H858" t="str">
            <v>Tường xây 10 không tô x 90%</v>
          </cell>
          <cell r="I858" t="str">
            <v>m2</v>
          </cell>
          <cell r="J858">
            <v>62.41</v>
          </cell>
          <cell r="K858">
            <v>0</v>
          </cell>
          <cell r="L858">
            <v>138443</v>
          </cell>
          <cell r="M858">
            <v>138443</v>
          </cell>
        </row>
        <row r="859">
          <cell r="H859" t="str">
            <v>Tường xây 10 tô 1 mặt x 90%</v>
          </cell>
          <cell r="I859" t="str">
            <v>m2</v>
          </cell>
          <cell r="J859">
            <v>2.76</v>
          </cell>
          <cell r="K859">
            <v>0</v>
          </cell>
          <cell r="L859">
            <v>216498</v>
          </cell>
          <cell r="M859">
            <v>216498</v>
          </cell>
        </row>
        <row r="860">
          <cell r="H860" t="str">
            <v>Tường xây 10 tô 1 x 90%</v>
          </cell>
          <cell r="I860" t="str">
            <v>m2</v>
          </cell>
          <cell r="J860">
            <v>1.99</v>
          </cell>
          <cell r="K860">
            <v>0</v>
          </cell>
          <cell r="L860">
            <v>216498</v>
          </cell>
          <cell r="M860">
            <v>216498</v>
          </cell>
        </row>
        <row r="861">
          <cell r="H861" t="str">
            <v>Tường xây 10 tô 2 mặt x 90%</v>
          </cell>
          <cell r="I861" t="str">
            <v>m2</v>
          </cell>
          <cell r="J861">
            <v>3.9699999999999998</v>
          </cell>
          <cell r="K861">
            <v>0</v>
          </cell>
          <cell r="L861">
            <v>292949</v>
          </cell>
          <cell r="M861">
            <v>292949</v>
          </cell>
        </row>
        <row r="862">
          <cell r="H862" t="str">
            <v>Tường xây 20 tô 2 mặt x 90%</v>
          </cell>
          <cell r="I862" t="str">
            <v>m2</v>
          </cell>
          <cell r="J862">
            <v>5.52</v>
          </cell>
          <cell r="K862">
            <v>0</v>
          </cell>
          <cell r="L862">
            <v>456091</v>
          </cell>
          <cell r="M862">
            <v>456091</v>
          </cell>
        </row>
        <row r="863">
          <cell r="H863" t="str">
            <v>Tường xây gạch 10 tô 1 mặt + trụ bê tông x 90%</v>
          </cell>
          <cell r="I863" t="str">
            <v>m2</v>
          </cell>
          <cell r="J863">
            <v>11.4</v>
          </cell>
          <cell r="K863">
            <v>0</v>
          </cell>
          <cell r="L863">
            <v>397602</v>
          </cell>
          <cell r="M863">
            <v>216498</v>
          </cell>
        </row>
        <row r="864">
          <cell r="H864" t="str">
            <v>Tường xây gạch 10 tô 1 mặt, trụ gạch x 90%</v>
          </cell>
          <cell r="I864" t="str">
            <v>m2</v>
          </cell>
          <cell r="J864">
            <v>46.32</v>
          </cell>
          <cell r="K864">
            <v>0</v>
          </cell>
          <cell r="L864">
            <v>216498</v>
          </cell>
          <cell r="M864">
            <v>216498</v>
          </cell>
        </row>
        <row r="865">
          <cell r="H865" t="str">
            <v>Tường xây gạch 10 tô 2 mặt x 90%</v>
          </cell>
          <cell r="I865" t="str">
            <v>m2</v>
          </cell>
          <cell r="J865">
            <v>22.53</v>
          </cell>
          <cell r="K865">
            <v>0</v>
          </cell>
          <cell r="L865">
            <v>292949</v>
          </cell>
          <cell r="M865">
            <v>292949</v>
          </cell>
        </row>
        <row r="866">
          <cell r="H866" t="str">
            <v>Tường xây gạch 10cm tô 2 mặt x 90%</v>
          </cell>
          <cell r="I866" t="str">
            <v>m2</v>
          </cell>
          <cell r="J866">
            <v>6.1199999999999992</v>
          </cell>
          <cell r="K866">
            <v>0</v>
          </cell>
          <cell r="L866">
            <v>292949</v>
          </cell>
          <cell r="M866">
            <v>292949</v>
          </cell>
        </row>
        <row r="867">
          <cell r="H867" t="str">
            <v>Tường xây gạch 20 không tô x 90%</v>
          </cell>
          <cell r="I867" t="str">
            <v>m2</v>
          </cell>
          <cell r="J867">
            <v>5.9399999999999995</v>
          </cell>
          <cell r="K867">
            <v>0</v>
          </cell>
          <cell r="L867">
            <v>303189</v>
          </cell>
          <cell r="M867">
            <v>303189</v>
          </cell>
        </row>
        <row r="868">
          <cell r="H868" t="str">
            <v>Tường xây gạch block x 90%</v>
          </cell>
          <cell r="I868" t="str">
            <v>m2</v>
          </cell>
          <cell r="J868">
            <v>37.200000000000003</v>
          </cell>
          <cell r="K868">
            <v>0</v>
          </cell>
          <cell r="L868">
            <v>138443</v>
          </cell>
          <cell r="M868">
            <v>138443</v>
          </cell>
        </row>
        <row r="869">
          <cell r="H869" t="str">
            <v>WC x 90% (trong nhà, xí bệt, ốp gạch men, có hầm, vòi tắm, không lavabo)</v>
          </cell>
          <cell r="I869" t="str">
            <v>m2</v>
          </cell>
          <cell r="J869">
            <v>7.56</v>
          </cell>
          <cell r="K869">
            <v>0</v>
          </cell>
          <cell r="L869">
            <v>5058826</v>
          </cell>
          <cell r="M869">
            <v>5058826</v>
          </cell>
        </row>
        <row r="870">
          <cell r="H870" t="str">
            <v>Xây gạch 10 tô 1 mặt x 90%</v>
          </cell>
          <cell r="I870" t="str">
            <v>m2</v>
          </cell>
          <cell r="J870">
            <v>0.2</v>
          </cell>
          <cell r="K870">
            <v>0</v>
          </cell>
          <cell r="L870">
            <v>216498</v>
          </cell>
          <cell r="M870">
            <v>216498</v>
          </cell>
        </row>
        <row r="871">
          <cell r="H871" t="str">
            <v>Xây tường 10 không tô x 90%</v>
          </cell>
          <cell r="I871" t="str">
            <v>m2</v>
          </cell>
          <cell r="J871">
            <v>77.23</v>
          </cell>
          <cell r="K871">
            <v>0</v>
          </cell>
          <cell r="L871">
            <v>138443</v>
          </cell>
          <cell r="M871">
            <v>138443</v>
          </cell>
        </row>
        <row r="872">
          <cell r="H872" t="str">
            <v>Xây tường 10 tô 1 mặt x 90%</v>
          </cell>
          <cell r="I872" t="str">
            <v>m2</v>
          </cell>
          <cell r="J872">
            <v>23.099999999999998</v>
          </cell>
          <cell r="K872">
            <v>9.07</v>
          </cell>
          <cell r="L872">
            <v>216498</v>
          </cell>
          <cell r="M872">
            <v>216498</v>
          </cell>
        </row>
        <row r="873">
          <cell r="H873" t="str">
            <v>Xây tường 10 tô 2 mặt x 90%</v>
          </cell>
          <cell r="I873" t="str">
            <v>m2</v>
          </cell>
          <cell r="J873">
            <v>21.570000000000004</v>
          </cell>
          <cell r="K873">
            <v>1.86</v>
          </cell>
          <cell r="L873">
            <v>292949</v>
          </cell>
          <cell r="M873">
            <v>292949</v>
          </cell>
        </row>
        <row r="874">
          <cell r="H874" t="str">
            <v>Xây tường block  x 90%</v>
          </cell>
          <cell r="I874" t="str">
            <v>m2</v>
          </cell>
          <cell r="J874">
            <v>0.86</v>
          </cell>
          <cell r="K874">
            <v>0</v>
          </cell>
          <cell r="L874">
            <v>138443</v>
          </cell>
          <cell r="M874">
            <v>138443</v>
          </cell>
        </row>
      </sheetData>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xmlns=""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AQ1372"/>
  <sheetViews>
    <sheetView topLeftCell="B1" zoomScale="70" zoomScaleNormal="70" zoomScaleSheetLayoutView="100" workbookViewId="0">
      <pane xSplit="3" ySplit="5" topLeftCell="E1075" activePane="bottomRight" state="frozen"/>
      <selection activeCell="AB12" sqref="AB12"/>
      <selection pane="topRight" activeCell="AB12" sqref="AB12"/>
      <selection pane="bottomLeft" activeCell="AB12" sqref="AB12"/>
      <selection pane="bottomRight" activeCell="L1069" sqref="L1069"/>
    </sheetView>
  </sheetViews>
  <sheetFormatPr defaultColWidth="9.125" defaultRowHeight="18.75" outlineLevelRow="2"/>
  <cols>
    <col min="1" max="1" width="0" style="72" hidden="1" customWidth="1"/>
    <col min="2" max="2" width="8.25" style="72" customWidth="1"/>
    <col min="3" max="3" width="9.5" style="78" customWidth="1"/>
    <col min="4" max="4" width="35.625" style="77" customWidth="1"/>
    <col min="5" max="5" width="9.5" style="72" customWidth="1"/>
    <col min="6" max="6" width="9.125" style="72" hidden="1" customWidth="1"/>
    <col min="7" max="7" width="12.5" style="72" customWidth="1"/>
    <col min="8" max="9" width="9.875" style="72" customWidth="1"/>
    <col min="10" max="10" width="9.375" style="72" customWidth="1"/>
    <col min="11" max="11" width="34.5" style="80" customWidth="1"/>
    <col min="12" max="12" width="12.875" style="81" customWidth="1"/>
    <col min="13" max="14" width="15.5" style="74" customWidth="1"/>
    <col min="15" max="15" width="23" style="74" customWidth="1"/>
    <col min="16" max="16" width="25.375" style="74" customWidth="1"/>
    <col min="17" max="17" width="22.5" style="73" customWidth="1"/>
    <col min="18" max="18" width="7.125" style="82" customWidth="1"/>
    <col min="19" max="19" width="13.125" style="82" customWidth="1"/>
    <col min="20" max="20" width="15.5" style="74" customWidth="1"/>
    <col min="21" max="21" width="16.5" style="74" customWidth="1"/>
    <col min="22" max="22" width="30" style="77" customWidth="1"/>
    <col min="23" max="23" width="7.5" style="77" customWidth="1"/>
    <col min="24" max="24" width="21.25" style="83" customWidth="1"/>
    <col min="25" max="25" width="13.375" style="77" customWidth="1"/>
    <col min="26" max="26" width="15.75" style="74" customWidth="1"/>
    <col min="27" max="27" width="25.875" style="74" customWidth="1"/>
    <col min="28" max="28" width="9.125" style="77" hidden="1" customWidth="1"/>
    <col min="29" max="29" width="9.375" style="77" hidden="1" customWidth="1"/>
    <col min="30" max="30" width="10" style="77" hidden="1" customWidth="1"/>
    <col min="31" max="31" width="11.5" style="77" hidden="1" customWidth="1"/>
    <col min="32" max="32" width="8.5" style="77" hidden="1" customWidth="1"/>
    <col min="33" max="33" width="9.625" style="77" hidden="1" customWidth="1"/>
    <col min="34" max="34" width="13.625" style="77" customWidth="1"/>
    <col min="35" max="35" width="9.625" style="77" customWidth="1"/>
    <col min="36" max="36" width="11" style="77" bestFit="1" customWidth="1"/>
    <col min="37" max="37" width="16.625" style="74" customWidth="1"/>
    <col min="38" max="38" width="23" style="74" customWidth="1"/>
    <col min="39" max="40" width="9.625" style="77" customWidth="1"/>
    <col min="41" max="41" width="25.75" style="200" customWidth="1"/>
    <col min="42" max="42" width="44.875" style="77" customWidth="1"/>
    <col min="43" max="43" width="39.5" style="77" customWidth="1"/>
    <col min="44" max="16384" width="9.125" style="72"/>
  </cols>
  <sheetData>
    <row r="1" spans="1:43">
      <c r="C1" s="156" t="s">
        <v>0</v>
      </c>
      <c r="D1" s="82"/>
      <c r="E1" s="157"/>
      <c r="F1" s="157"/>
      <c r="G1" s="157"/>
      <c r="H1" s="157"/>
      <c r="I1" s="82"/>
      <c r="J1" s="82"/>
      <c r="K1" s="73"/>
      <c r="L1" s="158"/>
      <c r="Q1" s="75"/>
      <c r="R1" s="76"/>
      <c r="S1" s="76"/>
      <c r="V1" s="74"/>
      <c r="W1" s="74"/>
      <c r="X1" s="159"/>
      <c r="Y1" s="74"/>
      <c r="AB1" s="74"/>
      <c r="AC1" s="74"/>
      <c r="AD1" s="74"/>
      <c r="AE1" s="74"/>
      <c r="AF1" s="74"/>
      <c r="AG1" s="74"/>
      <c r="AH1" s="74"/>
      <c r="AI1" s="74"/>
      <c r="AJ1" s="74"/>
      <c r="AM1" s="74"/>
      <c r="AN1" s="74"/>
      <c r="AO1" s="74"/>
    </row>
    <row r="2" spans="1:43">
      <c r="C2" s="156" t="s">
        <v>1</v>
      </c>
      <c r="D2" s="82"/>
      <c r="E2" s="157"/>
      <c r="F2" s="157"/>
      <c r="G2" s="157"/>
      <c r="H2" s="157"/>
      <c r="I2" s="82"/>
      <c r="J2" s="82"/>
      <c r="K2" s="73"/>
      <c r="L2" s="158"/>
      <c r="Q2" s="75"/>
      <c r="R2" s="76"/>
      <c r="S2" s="76"/>
      <c r="V2" s="74"/>
      <c r="W2" s="74"/>
      <c r="X2" s="159"/>
      <c r="Y2" s="74"/>
      <c r="AB2" s="74"/>
      <c r="AC2" s="74"/>
      <c r="AD2" s="74"/>
      <c r="AE2" s="74"/>
      <c r="AF2" s="74"/>
      <c r="AG2" s="74"/>
      <c r="AH2" s="74"/>
      <c r="AI2" s="74"/>
      <c r="AJ2" s="74"/>
      <c r="AM2" s="74"/>
      <c r="AN2" s="74"/>
      <c r="AO2" s="74"/>
    </row>
    <row r="3" spans="1:43">
      <c r="H3" s="79"/>
    </row>
    <row r="4" spans="1:43" s="84" customFormat="1">
      <c r="C4" s="85" t="s">
        <v>2</v>
      </c>
      <c r="D4" s="86"/>
      <c r="E4" s="87" t="s">
        <v>2</v>
      </c>
      <c r="F4" s="87" t="s">
        <v>2</v>
      </c>
      <c r="G4" s="87" t="s">
        <v>769</v>
      </c>
      <c r="H4" s="87" t="s">
        <v>3</v>
      </c>
      <c r="I4" s="87" t="s">
        <v>4</v>
      </c>
      <c r="J4" s="87" t="s">
        <v>2</v>
      </c>
      <c r="K4" s="393" t="s">
        <v>5</v>
      </c>
      <c r="L4" s="394"/>
      <c r="M4" s="395"/>
      <c r="N4" s="395"/>
      <c r="O4" s="395"/>
      <c r="P4" s="395"/>
      <c r="Q4" s="396" t="s">
        <v>1691</v>
      </c>
      <c r="R4" s="396"/>
      <c r="S4" s="396"/>
      <c r="T4" s="395"/>
      <c r="U4" s="395"/>
      <c r="V4" s="393" t="s">
        <v>1734</v>
      </c>
      <c r="W4" s="393"/>
      <c r="X4" s="397"/>
      <c r="Y4" s="393"/>
      <c r="Z4" s="395"/>
      <c r="AA4" s="395"/>
      <c r="AB4" s="88"/>
      <c r="AC4" s="88"/>
      <c r="AD4" s="88"/>
      <c r="AE4" s="88"/>
      <c r="AF4" s="88"/>
      <c r="AG4" s="88"/>
      <c r="AH4" s="393" t="s">
        <v>399</v>
      </c>
      <c r="AI4" s="393"/>
      <c r="AJ4" s="393"/>
      <c r="AK4" s="395"/>
      <c r="AL4" s="395"/>
      <c r="AM4" s="393" t="s">
        <v>403</v>
      </c>
      <c r="AN4" s="393"/>
      <c r="AO4" s="398" t="s">
        <v>405</v>
      </c>
      <c r="AP4" s="399"/>
      <c r="AQ4" s="90"/>
    </row>
    <row r="5" spans="1:43" s="84" customFormat="1" ht="56.25">
      <c r="A5" s="84" t="s">
        <v>768</v>
      </c>
      <c r="C5" s="91" t="s">
        <v>6</v>
      </c>
      <c r="D5" s="92" t="s">
        <v>7</v>
      </c>
      <c r="E5" s="93" t="s">
        <v>8</v>
      </c>
      <c r="F5" s="93" t="s">
        <v>9</v>
      </c>
      <c r="G5" s="92" t="s">
        <v>1733</v>
      </c>
      <c r="H5" s="92" t="s">
        <v>10</v>
      </c>
      <c r="I5" s="92" t="s">
        <v>11</v>
      </c>
      <c r="J5" s="93" t="s">
        <v>12</v>
      </c>
      <c r="K5" s="92" t="s">
        <v>13</v>
      </c>
      <c r="L5" s="94" t="s">
        <v>14</v>
      </c>
      <c r="M5" s="95" t="s">
        <v>570</v>
      </c>
      <c r="N5" s="95" t="s">
        <v>573</v>
      </c>
      <c r="O5" s="95" t="s">
        <v>571</v>
      </c>
      <c r="P5" s="95" t="s">
        <v>572</v>
      </c>
      <c r="Q5" s="96" t="s">
        <v>15</v>
      </c>
      <c r="R5" s="92" t="s">
        <v>16</v>
      </c>
      <c r="S5" s="92" t="s">
        <v>17</v>
      </c>
      <c r="T5" s="95" t="s">
        <v>401</v>
      </c>
      <c r="U5" s="95" t="s">
        <v>402</v>
      </c>
      <c r="V5" s="92" t="s">
        <v>18</v>
      </c>
      <c r="W5" s="92" t="s">
        <v>16</v>
      </c>
      <c r="X5" s="97" t="s">
        <v>19</v>
      </c>
      <c r="Y5" s="98" t="s">
        <v>20</v>
      </c>
      <c r="Z5" s="95" t="s">
        <v>401</v>
      </c>
      <c r="AA5" s="95" t="s">
        <v>402</v>
      </c>
      <c r="AB5" s="92" t="s">
        <v>21</v>
      </c>
      <c r="AC5" s="92" t="s">
        <v>22</v>
      </c>
      <c r="AD5" s="92" t="s">
        <v>23</v>
      </c>
      <c r="AE5" s="92" t="s">
        <v>24</v>
      </c>
      <c r="AF5" s="92" t="s">
        <v>25</v>
      </c>
      <c r="AG5" s="93" t="s">
        <v>26</v>
      </c>
      <c r="AH5" s="89" t="s">
        <v>400</v>
      </c>
      <c r="AI5" s="89" t="s">
        <v>16</v>
      </c>
      <c r="AJ5" s="89" t="s">
        <v>17</v>
      </c>
      <c r="AK5" s="201" t="s">
        <v>401</v>
      </c>
      <c r="AL5" s="201" t="s">
        <v>402</v>
      </c>
      <c r="AM5" s="89" t="s">
        <v>400</v>
      </c>
      <c r="AN5" s="89" t="s">
        <v>404</v>
      </c>
      <c r="AO5" s="400" t="s">
        <v>406</v>
      </c>
      <c r="AP5" s="236" t="s">
        <v>345</v>
      </c>
      <c r="AQ5" s="90"/>
    </row>
    <row r="6" spans="1:43" s="84" customFormat="1">
      <c r="A6" s="84" t="s">
        <v>861</v>
      </c>
      <c r="B6" s="189"/>
      <c r="C6" s="190"/>
      <c r="D6" s="161" t="s">
        <v>862</v>
      </c>
      <c r="E6" s="161"/>
      <c r="F6" s="161"/>
      <c r="G6" s="161"/>
      <c r="H6" s="161"/>
      <c r="I6" s="161"/>
      <c r="J6" s="161"/>
      <c r="K6" s="194"/>
      <c r="L6" s="195">
        <f>SUBTOTAL(9,L8:L1371)</f>
        <v>21288.820000000007</v>
      </c>
      <c r="M6" s="168"/>
      <c r="N6" s="168"/>
      <c r="O6" s="168">
        <f>SUBTOTAL(9,O8:O1371)</f>
        <v>39567327460</v>
      </c>
      <c r="P6" s="168">
        <f>SUBTOTAL(9,P8:P1371)</f>
        <v>11451758940</v>
      </c>
      <c r="Q6" s="100"/>
      <c r="R6" s="161"/>
      <c r="S6" s="161">
        <f>SUBTOTAL(9,S8:S1371)</f>
        <v>750</v>
      </c>
      <c r="T6" s="168"/>
      <c r="U6" s="168">
        <f>SUBTOTAL(9,U7:U1371)</f>
        <v>236569800</v>
      </c>
      <c r="V6" s="196"/>
      <c r="W6" s="161"/>
      <c r="X6" s="197">
        <f>SUBTOTAL(9,X8:X1371)</f>
        <v>22999.654999999988</v>
      </c>
      <c r="Y6" s="198">
        <f>SUBTOTAL(9,Y8:Y1371)</f>
        <v>715.10099999999977</v>
      </c>
      <c r="Z6" s="168"/>
      <c r="AA6" s="168">
        <f>SUBTOTAL(9,AA8:AA1371)</f>
        <v>39669335829.466057</v>
      </c>
      <c r="AB6" s="100"/>
      <c r="AC6" s="100"/>
      <c r="AD6" s="100"/>
      <c r="AE6" s="100"/>
      <c r="AF6" s="100"/>
      <c r="AG6" s="161"/>
      <c r="AH6" s="161"/>
      <c r="AI6" s="161"/>
      <c r="AJ6" s="161">
        <f>SUBTOTAL(9,AJ8:AJ1371)</f>
        <v>116</v>
      </c>
      <c r="AK6" s="168"/>
      <c r="AL6" s="168">
        <f>SUBTOTAL(9,AL8:AL1371)</f>
        <v>1332010820</v>
      </c>
      <c r="AM6" s="161"/>
      <c r="AN6" s="161">
        <f>SUBTOTAL(9,AN8:AN1371)</f>
        <v>33</v>
      </c>
      <c r="AO6" s="168">
        <f>SUBTOTAL(9,AO7:AO1371)</f>
        <v>92257002849.466003</v>
      </c>
      <c r="AP6" s="101"/>
      <c r="AQ6" s="90"/>
    </row>
    <row r="7" spans="1:43" outlineLevel="1">
      <c r="A7" s="84" t="s">
        <v>860</v>
      </c>
      <c r="B7" s="166"/>
      <c r="C7" s="191">
        <v>393</v>
      </c>
      <c r="D7" s="61" t="s">
        <v>54</v>
      </c>
      <c r="E7" s="162"/>
      <c r="F7" s="162"/>
      <c r="G7" s="162"/>
      <c r="H7" s="162"/>
      <c r="I7" s="162"/>
      <c r="J7" s="162"/>
      <c r="K7" s="171"/>
      <c r="L7" s="167">
        <f>SUBTOTAL(9,L8:L19)</f>
        <v>1170.7</v>
      </c>
      <c r="M7" s="199"/>
      <c r="N7" s="199"/>
      <c r="O7" s="199">
        <f>SUBTOTAL(9,O8:O19)</f>
        <v>1973878500</v>
      </c>
      <c r="P7" s="199">
        <f>SUBTOTAL(9,P8:P19)</f>
        <v>1580445000</v>
      </c>
      <c r="Q7" s="61"/>
      <c r="R7" s="162"/>
      <c r="S7" s="162">
        <f>SUBTOTAL(9,S8:S19)</f>
        <v>39</v>
      </c>
      <c r="T7" s="199"/>
      <c r="U7" s="199">
        <f>SUBTOTAL(9,U8:U19)</f>
        <v>22651000</v>
      </c>
      <c r="V7" s="129"/>
      <c r="W7" s="162"/>
      <c r="X7" s="169">
        <f>SUBTOTAL(9,X8:X19)</f>
        <v>167.04</v>
      </c>
      <c r="Y7" s="170">
        <f>SUBTOTAL(9,Y8:Y19)</f>
        <v>86.34</v>
      </c>
      <c r="Z7" s="199"/>
      <c r="AA7" s="199">
        <f>SUBTOTAL(9,AA8:AA19)</f>
        <v>126866520.03</v>
      </c>
      <c r="AB7" s="71"/>
      <c r="AC7" s="71"/>
      <c r="AD7" s="71"/>
      <c r="AE7" s="71"/>
      <c r="AF7" s="71"/>
      <c r="AG7" s="103"/>
      <c r="AH7" s="162"/>
      <c r="AI7" s="162"/>
      <c r="AJ7" s="162">
        <f>SUBTOTAL(9,AJ8:AJ19)</f>
        <v>6</v>
      </c>
      <c r="AK7" s="199"/>
      <c r="AL7" s="199">
        <f>SUBTOTAL(9,AL8:AL19)</f>
        <v>9671940</v>
      </c>
      <c r="AM7" s="162"/>
      <c r="AN7" s="162">
        <f>SUBTOTAL(9,AN8:AN19)</f>
        <v>0</v>
      </c>
      <c r="AO7" s="199">
        <f t="shared" ref="AO7:AO70" si="0">IF(C7&lt;&gt;"",O7+P7+U7+AA7+AL7,"")</f>
        <v>3713512960.0300002</v>
      </c>
      <c r="AP7" s="111"/>
      <c r="AQ7" s="90"/>
    </row>
    <row r="8" spans="1:43" ht="56.25" outlineLevel="2">
      <c r="A8" s="72">
        <f>IF(C7&lt;&gt;"",$C$7:C7,A5)</f>
        <v>393</v>
      </c>
      <c r="B8" s="99">
        <f>IF(C7&lt;&gt;"",COUNTA($C$7:C7)+392,"")</f>
        <v>393</v>
      </c>
      <c r="C8" s="192"/>
      <c r="D8" s="71" t="s">
        <v>56</v>
      </c>
      <c r="E8" s="103">
        <v>6</v>
      </c>
      <c r="F8" s="103"/>
      <c r="G8" s="103">
        <v>65</v>
      </c>
      <c r="H8" s="103">
        <v>80</v>
      </c>
      <c r="I8" s="103">
        <v>251</v>
      </c>
      <c r="J8" s="103" t="s">
        <v>55</v>
      </c>
      <c r="K8" s="104" t="s">
        <v>974</v>
      </c>
      <c r="L8" s="105">
        <v>1153.5</v>
      </c>
      <c r="M8" s="106">
        <f>IF(K8&lt;&gt;"",VLOOKUP(K8,'DON GIA'!$S$1:$U$19,3,0),"")</f>
        <v>1679000</v>
      </c>
      <c r="N8" s="106">
        <f>IF(K8&lt;&gt;"",VLOOKUP(K8,'DON GIA'!$S$1:$V$19,4,0),"")</f>
        <v>1350000</v>
      </c>
      <c r="O8" s="106">
        <f>IF(K8&lt;&gt;"",L8*M8,"")</f>
        <v>1936726500</v>
      </c>
      <c r="P8" s="106">
        <f>IF(K8&lt;&gt;"",L8*N8,"")</f>
        <v>1557225000</v>
      </c>
      <c r="Q8" s="71" t="s">
        <v>48</v>
      </c>
      <c r="R8" s="103" t="s">
        <v>44</v>
      </c>
      <c r="S8" s="103">
        <v>1</v>
      </c>
      <c r="T8" s="106">
        <f>IF(Q8&lt;&gt;"",VLOOKUP(Q8,'DON GIA'!$H$1:$K$103,4,0),"")</f>
        <v>1708000</v>
      </c>
      <c r="U8" s="106">
        <f>IF(Q8&lt;&gt;"",IF(ISNUMBER(T8),S8*T8,""),"")</f>
        <v>1708000</v>
      </c>
      <c r="V8" s="107" t="s">
        <v>999</v>
      </c>
      <c r="W8" s="103" t="s">
        <v>27</v>
      </c>
      <c r="X8" s="108">
        <v>16.149999999999999</v>
      </c>
      <c r="Y8" s="109"/>
      <c r="Z8" s="106">
        <f>IF(V8&lt;&gt;"",VLOOKUP(V8,'DON GIA'!$A$1:$D$346,4,0),"")</f>
        <v>802027</v>
      </c>
      <c r="AA8" s="106">
        <f t="shared" ref="AA8:AA19" si="1">IF(V8&lt;&gt;"",IF(ISNUMBER(Z8),X8*Z8,""),"")</f>
        <v>12952736.049999999</v>
      </c>
      <c r="AB8" s="71"/>
      <c r="AC8" s="71"/>
      <c r="AD8" s="71"/>
      <c r="AE8" s="71"/>
      <c r="AF8" s="71"/>
      <c r="AG8" s="103"/>
      <c r="AH8" s="103" t="s">
        <v>563</v>
      </c>
      <c r="AI8" s="103" t="s">
        <v>409</v>
      </c>
      <c r="AJ8" s="103">
        <v>6</v>
      </c>
      <c r="AK8" s="106">
        <f>IF(AH8&lt;&gt;"",VLOOKUP(AH8,'DON GIA'!$M$1:$P$9,4,0),"")</f>
        <v>1611990</v>
      </c>
      <c r="AL8" s="106">
        <f>IF(AH8&lt;&gt;"",AJ8*AK8,"")</f>
        <v>9671940</v>
      </c>
      <c r="AM8" s="103"/>
      <c r="AN8" s="103"/>
      <c r="AO8" s="199" t="str">
        <f t="shared" si="0"/>
        <v/>
      </c>
      <c r="AP8" s="111" t="s">
        <v>607</v>
      </c>
    </row>
    <row r="9" spans="1:43" ht="131.25" outlineLevel="2">
      <c r="A9" s="72">
        <f>IF(C8&lt;&gt;"",$C$7:C8,A8)</f>
        <v>393</v>
      </c>
      <c r="B9" s="102" t="str">
        <f>IF(C8&lt;&gt;"",COUNTA($C$7:C8)+392,"")</f>
        <v/>
      </c>
      <c r="C9" s="192"/>
      <c r="D9" s="71" t="s">
        <v>39</v>
      </c>
      <c r="E9" s="103"/>
      <c r="F9" s="103"/>
      <c r="G9" s="103">
        <v>66</v>
      </c>
      <c r="H9" s="103">
        <v>80</v>
      </c>
      <c r="I9" s="103">
        <v>251</v>
      </c>
      <c r="J9" s="103" t="s">
        <v>55</v>
      </c>
      <c r="K9" s="104" t="s">
        <v>966</v>
      </c>
      <c r="L9" s="105">
        <v>17.2</v>
      </c>
      <c r="M9" s="106">
        <f>IF(K9&lt;&gt;"",VLOOKUP(K9,'DON GIA'!$S$1:$U$19,3,0),"")</f>
        <v>2160000</v>
      </c>
      <c r="N9" s="106">
        <f>IF(K9&lt;&gt;"",VLOOKUP(K9,'DON GIA'!$S$1:$V$19,4,0),"")</f>
        <v>1350000</v>
      </c>
      <c r="O9" s="106">
        <f t="shared" ref="O9:O76" si="2">IF(K9&lt;&gt;"",L9*M9,"")</f>
        <v>37152000</v>
      </c>
      <c r="P9" s="106">
        <f t="shared" ref="P9:P76" si="3">IF(K9&lt;&gt;"",L9*N9,"")</f>
        <v>23220000</v>
      </c>
      <c r="Q9" s="71" t="s">
        <v>57</v>
      </c>
      <c r="R9" s="103" t="s">
        <v>44</v>
      </c>
      <c r="S9" s="103">
        <v>3</v>
      </c>
      <c r="T9" s="106">
        <f>IF(Q9&lt;&gt;"",VLOOKUP(Q9,'DON GIA'!$H$1:$K$103,4,0),"")</f>
        <v>1122000</v>
      </c>
      <c r="U9" s="106">
        <f t="shared" ref="U9:U19" si="4">IF(Q9&lt;&gt;"",IF(ISNUMBER(T9),S9*T9,""),"")</f>
        <v>3366000</v>
      </c>
      <c r="V9" s="107" t="s">
        <v>1000</v>
      </c>
      <c r="W9" s="103" t="s">
        <v>27</v>
      </c>
      <c r="X9" s="108">
        <v>32.299999999999997</v>
      </c>
      <c r="Y9" s="109"/>
      <c r="Z9" s="106">
        <f>IF(V9&lt;&gt;"",VLOOKUP(V9,'DON GIA'!$A$1:$D$346,4,0),"")</f>
        <v>1238791</v>
      </c>
      <c r="AA9" s="106">
        <f t="shared" si="1"/>
        <v>40012949.299999997</v>
      </c>
      <c r="AB9" s="71"/>
      <c r="AC9" s="71"/>
      <c r="AD9" s="71"/>
      <c r="AE9" s="71"/>
      <c r="AF9" s="71"/>
      <c r="AG9" s="103"/>
      <c r="AH9" s="103"/>
      <c r="AI9" s="103"/>
      <c r="AJ9" s="103"/>
      <c r="AK9" s="106" t="str">
        <f>IF(AH9&lt;&gt;"",VLOOKUP(AH9,'DON GIA'!$M$1:$P$9,4,0),"")</f>
        <v/>
      </c>
      <c r="AL9" s="106" t="str">
        <f t="shared" ref="AL9:AL76" si="5">IF(AH9&lt;&gt;"",AJ9*AK9,"")</f>
        <v/>
      </c>
      <c r="AM9" s="103"/>
      <c r="AN9" s="103"/>
      <c r="AO9" s="199" t="str">
        <f t="shared" si="0"/>
        <v/>
      </c>
      <c r="AP9" s="59" t="s">
        <v>362</v>
      </c>
    </row>
    <row r="10" spans="1:43" ht="37.5" outlineLevel="2">
      <c r="A10" s="72">
        <f>IF(C9&lt;&gt;"",$C$7:C9,A9)</f>
        <v>393</v>
      </c>
      <c r="B10" s="102" t="str">
        <f>IF(C9&lt;&gt;"",COUNTA($C$7:C9)+392,"")</f>
        <v/>
      </c>
      <c r="C10" s="192"/>
      <c r="D10" s="71"/>
      <c r="E10" s="103"/>
      <c r="F10" s="103"/>
      <c r="G10" s="103"/>
      <c r="H10" s="103"/>
      <c r="I10" s="103"/>
      <c r="J10" s="103"/>
      <c r="K10" s="71"/>
      <c r="L10" s="105"/>
      <c r="M10" s="106" t="str">
        <f>IF(K10&lt;&gt;"",VLOOKUP(K10,'DON GIA'!$S$1:$U$19,3,0),"")</f>
        <v/>
      </c>
      <c r="N10" s="106" t="str">
        <f>IF(K10&lt;&gt;"",VLOOKUP(K10,'DON GIA'!$S$1:$V$19,4,0),"")</f>
        <v/>
      </c>
      <c r="O10" s="106" t="str">
        <f t="shared" si="2"/>
        <v/>
      </c>
      <c r="P10" s="106" t="str">
        <f t="shared" si="3"/>
        <v/>
      </c>
      <c r="Q10" s="71" t="s">
        <v>58</v>
      </c>
      <c r="R10" s="103" t="s">
        <v>44</v>
      </c>
      <c r="S10" s="103">
        <v>13</v>
      </c>
      <c r="T10" s="106">
        <f>IF(Q10&lt;&gt;"",VLOOKUP(Q10,'DON GIA'!$H$1:$K$103,4,0),"")</f>
        <v>211000</v>
      </c>
      <c r="U10" s="106">
        <f t="shared" si="4"/>
        <v>2743000</v>
      </c>
      <c r="V10" s="107" t="s">
        <v>1001</v>
      </c>
      <c r="W10" s="103" t="s">
        <v>27</v>
      </c>
      <c r="X10" s="108">
        <v>86.25</v>
      </c>
      <c r="Y10" s="109"/>
      <c r="Z10" s="106">
        <f>IF(V10&lt;&gt;"",VLOOKUP(V10,'DON GIA'!$A$1:$D$346,4,0),"")</f>
        <v>295078</v>
      </c>
      <c r="AA10" s="106">
        <f t="shared" si="1"/>
        <v>25450477.5</v>
      </c>
      <c r="AB10" s="71"/>
      <c r="AC10" s="71"/>
      <c r="AD10" s="71"/>
      <c r="AE10" s="71"/>
      <c r="AF10" s="71"/>
      <c r="AG10" s="103"/>
      <c r="AH10" s="103"/>
      <c r="AI10" s="103"/>
      <c r="AJ10" s="103"/>
      <c r="AK10" s="106" t="str">
        <f>IF(AH10&lt;&gt;"",VLOOKUP(AH10,'DON GIA'!$M$1:$P$9,4,0),"")</f>
        <v/>
      </c>
      <c r="AL10" s="106" t="str">
        <f t="shared" si="5"/>
        <v/>
      </c>
      <c r="AM10" s="103"/>
      <c r="AN10" s="103"/>
      <c r="AO10" s="199" t="str">
        <f t="shared" si="0"/>
        <v/>
      </c>
      <c r="AP10" s="59" t="s">
        <v>363</v>
      </c>
    </row>
    <row r="11" spans="1:43" ht="56.25" outlineLevel="2">
      <c r="A11" s="72">
        <f>IF(C10&lt;&gt;"",$C$7:C10,A10)</f>
        <v>393</v>
      </c>
      <c r="B11" s="102" t="str">
        <f>IF(C10&lt;&gt;"",COUNTA($C$7:C10)+392,"")</f>
        <v/>
      </c>
      <c r="C11" s="192"/>
      <c r="D11" s="71"/>
      <c r="E11" s="103"/>
      <c r="F11" s="103"/>
      <c r="G11" s="103"/>
      <c r="H11" s="103"/>
      <c r="I11" s="103"/>
      <c r="J11" s="103"/>
      <c r="K11" s="71"/>
      <c r="L11" s="105"/>
      <c r="M11" s="106" t="str">
        <f>IF(K11&lt;&gt;"",VLOOKUP(K11,'DON GIA'!$S$1:$U$19,3,0),"")</f>
        <v/>
      </c>
      <c r="N11" s="106" t="str">
        <f>IF(K11&lt;&gt;"",VLOOKUP(K11,'DON GIA'!$S$1:$V$19,4,0),"")</f>
        <v/>
      </c>
      <c r="O11" s="106" t="str">
        <f t="shared" si="2"/>
        <v/>
      </c>
      <c r="P11" s="106" t="str">
        <f t="shared" si="3"/>
        <v/>
      </c>
      <c r="Q11" s="71" t="s">
        <v>59</v>
      </c>
      <c r="R11" s="103" t="s">
        <v>44</v>
      </c>
      <c r="S11" s="103">
        <v>1</v>
      </c>
      <c r="T11" s="106">
        <f>IF(Q11&lt;&gt;"",VLOOKUP(Q11,'DON GIA'!$H$1:$K$103,4,0),"")</f>
        <v>979000</v>
      </c>
      <c r="U11" s="106">
        <f t="shared" si="4"/>
        <v>979000</v>
      </c>
      <c r="V11" s="107" t="s">
        <v>1002</v>
      </c>
      <c r="W11" s="103" t="s">
        <v>42</v>
      </c>
      <c r="X11" s="108">
        <v>1</v>
      </c>
      <c r="Y11" s="109">
        <v>4</v>
      </c>
      <c r="Z11" s="106">
        <f>IF(V11&lt;&gt;"",VLOOKUP(V11,'DON GIA'!$A$1:$D$346,4,0),"")</f>
        <v>23495506</v>
      </c>
      <c r="AA11" s="106">
        <f t="shared" si="1"/>
        <v>23495506</v>
      </c>
      <c r="AB11" s="71"/>
      <c r="AC11" s="71"/>
      <c r="AD11" s="71"/>
      <c r="AE11" s="71"/>
      <c r="AF11" s="71"/>
      <c r="AG11" s="103"/>
      <c r="AH11" s="103"/>
      <c r="AI11" s="103"/>
      <c r="AJ11" s="103"/>
      <c r="AK11" s="106" t="str">
        <f>IF(AH11&lt;&gt;"",VLOOKUP(AH11,'DON GIA'!$M$1:$P$9,4,0),"")</f>
        <v/>
      </c>
      <c r="AL11" s="106" t="str">
        <f t="shared" si="5"/>
        <v/>
      </c>
      <c r="AM11" s="103"/>
      <c r="AN11" s="103"/>
      <c r="AO11" s="199" t="str">
        <f t="shared" si="0"/>
        <v/>
      </c>
      <c r="AP11" s="59" t="s">
        <v>364</v>
      </c>
    </row>
    <row r="12" spans="1:43" ht="37.5" outlineLevel="2">
      <c r="A12" s="72">
        <f>IF(C11&lt;&gt;"",$C$7:C11,A11)</f>
        <v>393</v>
      </c>
      <c r="B12" s="102" t="str">
        <f>IF(C11&lt;&gt;"",COUNTA($C$7:C11)+392,"")</f>
        <v/>
      </c>
      <c r="C12" s="192"/>
      <c r="D12" s="71"/>
      <c r="E12" s="103"/>
      <c r="F12" s="103"/>
      <c r="G12" s="103"/>
      <c r="H12" s="103"/>
      <c r="I12" s="103"/>
      <c r="J12" s="103"/>
      <c r="K12" s="71"/>
      <c r="L12" s="105"/>
      <c r="M12" s="106" t="str">
        <f>IF(K12&lt;&gt;"",VLOOKUP(K12,'DON GIA'!$S$1:$U$19,3,0),"")</f>
        <v/>
      </c>
      <c r="N12" s="106" t="str">
        <f>IF(K12&lt;&gt;"",VLOOKUP(K12,'DON GIA'!$S$1:$V$19,4,0),"")</f>
        <v/>
      </c>
      <c r="O12" s="106" t="str">
        <f t="shared" si="2"/>
        <v/>
      </c>
      <c r="P12" s="106" t="str">
        <f t="shared" si="3"/>
        <v/>
      </c>
      <c r="Q12" s="71" t="s">
        <v>60</v>
      </c>
      <c r="R12" s="103" t="s">
        <v>44</v>
      </c>
      <c r="S12" s="103">
        <v>2</v>
      </c>
      <c r="T12" s="106">
        <f>IF(Q12&lt;&gt;"",VLOOKUP(Q12,'DON GIA'!$H$1:$K$103,4,0),"")</f>
        <v>3064000</v>
      </c>
      <c r="U12" s="106">
        <f t="shared" si="4"/>
        <v>6128000</v>
      </c>
      <c r="V12" s="107" t="s">
        <v>1003</v>
      </c>
      <c r="W12" s="103" t="s">
        <v>27</v>
      </c>
      <c r="X12" s="108">
        <v>27.84</v>
      </c>
      <c r="Y12" s="109">
        <v>29</v>
      </c>
      <c r="Z12" s="106">
        <f>IF(V12&lt;&gt;"",VLOOKUP(V12,'DON GIA'!$A$1:$D$346,4,0),"")</f>
        <v>854777</v>
      </c>
      <c r="AA12" s="106">
        <f t="shared" si="1"/>
        <v>23796991.68</v>
      </c>
      <c r="AB12" s="71"/>
      <c r="AC12" s="71"/>
      <c r="AD12" s="71"/>
      <c r="AE12" s="71"/>
      <c r="AF12" s="71"/>
      <c r="AG12" s="103"/>
      <c r="AH12" s="103"/>
      <c r="AI12" s="103"/>
      <c r="AJ12" s="103"/>
      <c r="AK12" s="106" t="str">
        <f>IF(AH12&lt;&gt;"",VLOOKUP(AH12,'DON GIA'!$M$1:$P$9,4,0),"")</f>
        <v/>
      </c>
      <c r="AL12" s="106" t="str">
        <f t="shared" si="5"/>
        <v/>
      </c>
      <c r="AM12" s="103"/>
      <c r="AN12" s="103"/>
      <c r="AO12" s="199" t="str">
        <f t="shared" si="0"/>
        <v/>
      </c>
      <c r="AP12" s="107" t="s">
        <v>417</v>
      </c>
    </row>
    <row r="13" spans="1:43" outlineLevel="2">
      <c r="A13" s="72">
        <f>IF(C12&lt;&gt;"",$C$7:C12,A12)</f>
        <v>393</v>
      </c>
      <c r="B13" s="102" t="str">
        <f>IF(C12&lt;&gt;"",COUNTA($C$7:C12)+392,"")</f>
        <v/>
      </c>
      <c r="C13" s="192"/>
      <c r="D13" s="71"/>
      <c r="E13" s="103"/>
      <c r="F13" s="103"/>
      <c r="G13" s="103"/>
      <c r="H13" s="103"/>
      <c r="I13" s="103"/>
      <c r="J13" s="103"/>
      <c r="K13" s="71"/>
      <c r="L13" s="105"/>
      <c r="M13" s="106" t="str">
        <f>IF(K13&lt;&gt;"",VLOOKUP(K13,'DON GIA'!$S$1:$U$19,3,0),"")</f>
        <v/>
      </c>
      <c r="N13" s="106" t="str">
        <f>IF(K13&lt;&gt;"",VLOOKUP(K13,'DON GIA'!$S$1:$V$19,4,0),"")</f>
        <v/>
      </c>
      <c r="O13" s="106" t="str">
        <f t="shared" si="2"/>
        <v/>
      </c>
      <c r="P13" s="106" t="str">
        <f t="shared" si="3"/>
        <v/>
      </c>
      <c r="Q13" s="71" t="s">
        <v>61</v>
      </c>
      <c r="R13" s="103" t="s">
        <v>44</v>
      </c>
      <c r="S13" s="103">
        <v>1</v>
      </c>
      <c r="T13" s="106">
        <f>IF(Q13&lt;&gt;"",VLOOKUP(Q13,'DON GIA'!$H$1:$K$103,4,0),"")</f>
        <v>180000</v>
      </c>
      <c r="U13" s="106">
        <f t="shared" si="4"/>
        <v>180000</v>
      </c>
      <c r="V13" s="107" t="s">
        <v>1004</v>
      </c>
      <c r="W13" s="103" t="s">
        <v>27</v>
      </c>
      <c r="X13" s="108">
        <v>3.5</v>
      </c>
      <c r="Y13" s="109">
        <v>53.34</v>
      </c>
      <c r="Z13" s="106">
        <f>IF(V13&lt;&gt;"",VLOOKUP(V13,'DON GIA'!$A$1:$D$346,4,0),"")</f>
        <v>330817</v>
      </c>
      <c r="AA13" s="106">
        <f t="shared" si="1"/>
        <v>1157859.5</v>
      </c>
      <c r="AB13" s="71"/>
      <c r="AC13" s="71"/>
      <c r="AD13" s="71"/>
      <c r="AE13" s="71"/>
      <c r="AF13" s="71"/>
      <c r="AG13" s="103"/>
      <c r="AH13" s="103"/>
      <c r="AI13" s="103"/>
      <c r="AJ13" s="103"/>
      <c r="AK13" s="106" t="str">
        <f>IF(AH13&lt;&gt;"",VLOOKUP(AH13,'DON GIA'!$M$1:$P$9,4,0),"")</f>
        <v/>
      </c>
      <c r="AL13" s="106" t="str">
        <f t="shared" si="5"/>
        <v/>
      </c>
      <c r="AM13" s="103"/>
      <c r="AN13" s="103"/>
      <c r="AO13" s="199" t="str">
        <f t="shared" si="0"/>
        <v/>
      </c>
      <c r="AP13" s="107"/>
    </row>
    <row r="14" spans="1:43" outlineLevel="2">
      <c r="A14" s="72">
        <f>IF(C13&lt;&gt;"",$C$7:C13,A13)</f>
        <v>393</v>
      </c>
      <c r="B14" s="102" t="str">
        <f>IF(C13&lt;&gt;"",COUNTA($C$7:C13)+392,"")</f>
        <v/>
      </c>
      <c r="C14" s="192"/>
      <c r="D14" s="71"/>
      <c r="E14" s="103"/>
      <c r="F14" s="103"/>
      <c r="G14" s="103"/>
      <c r="H14" s="103"/>
      <c r="I14" s="103"/>
      <c r="J14" s="103"/>
      <c r="K14" s="71"/>
      <c r="L14" s="105"/>
      <c r="M14" s="106" t="str">
        <f>IF(K14&lt;&gt;"",VLOOKUP(K14,'DON GIA'!$S$1:$U$19,3,0),"")</f>
        <v/>
      </c>
      <c r="N14" s="106" t="str">
        <f>IF(K14&lt;&gt;"",VLOOKUP(K14,'DON GIA'!$S$1:$V$19,4,0),"")</f>
        <v/>
      </c>
      <c r="O14" s="106" t="str">
        <f t="shared" si="2"/>
        <v/>
      </c>
      <c r="P14" s="106" t="str">
        <f t="shared" si="3"/>
        <v/>
      </c>
      <c r="Q14" s="71" t="s">
        <v>62</v>
      </c>
      <c r="R14" s="103" t="s">
        <v>44</v>
      </c>
      <c r="S14" s="103">
        <v>1</v>
      </c>
      <c r="T14" s="106">
        <f>IF(Q14&lt;&gt;"",VLOOKUP(Q14,'DON GIA'!$H$1:$K$103,4,0),"")</f>
        <v>275000</v>
      </c>
      <c r="U14" s="106">
        <f t="shared" si="4"/>
        <v>275000</v>
      </c>
      <c r="V14" s="107"/>
      <c r="W14" s="103"/>
      <c r="X14" s="108"/>
      <c r="Y14" s="109"/>
      <c r="Z14" s="106" t="str">
        <f>IF(V14&lt;&gt;"",VLOOKUP(V14,'DON GIA'!$A$1:$D$346,4,0),"")</f>
        <v/>
      </c>
      <c r="AA14" s="106" t="str">
        <f t="shared" si="1"/>
        <v/>
      </c>
      <c r="AB14" s="71"/>
      <c r="AC14" s="71"/>
      <c r="AD14" s="71"/>
      <c r="AE14" s="71"/>
      <c r="AF14" s="71"/>
      <c r="AG14" s="103"/>
      <c r="AH14" s="103"/>
      <c r="AI14" s="103"/>
      <c r="AJ14" s="103"/>
      <c r="AK14" s="106" t="str">
        <f>IF(AH14&lt;&gt;"",VLOOKUP(AH14,'DON GIA'!$M$1:$P$9,4,0),"")</f>
        <v/>
      </c>
      <c r="AL14" s="106" t="str">
        <f t="shared" si="5"/>
        <v/>
      </c>
      <c r="AM14" s="103"/>
      <c r="AN14" s="103"/>
      <c r="AO14" s="199" t="str">
        <f t="shared" si="0"/>
        <v/>
      </c>
      <c r="AP14" s="107"/>
    </row>
    <row r="15" spans="1:43" outlineLevel="2">
      <c r="A15" s="72">
        <f>IF(C14&lt;&gt;"",$C$7:C14,A14)</f>
        <v>393</v>
      </c>
      <c r="B15" s="102" t="str">
        <f>IF(C14&lt;&gt;"",COUNTA($C$7:C14)+392,"")</f>
        <v/>
      </c>
      <c r="C15" s="192"/>
      <c r="D15" s="71"/>
      <c r="E15" s="103"/>
      <c r="F15" s="103"/>
      <c r="G15" s="103"/>
      <c r="H15" s="103"/>
      <c r="I15" s="103"/>
      <c r="J15" s="103"/>
      <c r="K15" s="71"/>
      <c r="L15" s="105"/>
      <c r="M15" s="106" t="str">
        <f>IF(K15&lt;&gt;"",VLOOKUP(K15,'DON GIA'!$S$1:$U$19,3,0),"")</f>
        <v/>
      </c>
      <c r="N15" s="106" t="str">
        <f>IF(K15&lt;&gt;"",VLOOKUP(K15,'DON GIA'!$S$1:$V$19,4,0),"")</f>
        <v/>
      </c>
      <c r="O15" s="106" t="str">
        <f t="shared" si="2"/>
        <v/>
      </c>
      <c r="P15" s="106" t="str">
        <f t="shared" si="3"/>
        <v/>
      </c>
      <c r="Q15" s="71" t="s">
        <v>63</v>
      </c>
      <c r="R15" s="103" t="s">
        <v>44</v>
      </c>
      <c r="S15" s="103">
        <v>15</v>
      </c>
      <c r="T15" s="106">
        <f>IF(Q15&lt;&gt;"",VLOOKUP(Q15,'DON GIA'!$H$1:$K$103,4,0),"")</f>
        <v>450000</v>
      </c>
      <c r="U15" s="106">
        <f t="shared" si="4"/>
        <v>6750000</v>
      </c>
      <c r="V15" s="107"/>
      <c r="W15" s="103"/>
      <c r="X15" s="108"/>
      <c r="Y15" s="109"/>
      <c r="Z15" s="106" t="str">
        <f>IF(V15&lt;&gt;"",VLOOKUP(V15,'DON GIA'!$A$1:$D$346,4,0),"")</f>
        <v/>
      </c>
      <c r="AA15" s="106" t="str">
        <f t="shared" si="1"/>
        <v/>
      </c>
      <c r="AB15" s="71"/>
      <c r="AC15" s="71"/>
      <c r="AD15" s="71"/>
      <c r="AE15" s="71"/>
      <c r="AF15" s="71"/>
      <c r="AG15" s="103"/>
      <c r="AH15" s="103"/>
      <c r="AI15" s="103"/>
      <c r="AJ15" s="103"/>
      <c r="AK15" s="106" t="str">
        <f>IF(AH15&lt;&gt;"",VLOOKUP(AH15,'DON GIA'!$M$1:$P$9,4,0),"")</f>
        <v/>
      </c>
      <c r="AL15" s="106" t="str">
        <f t="shared" si="5"/>
        <v/>
      </c>
      <c r="AM15" s="103"/>
      <c r="AN15" s="103"/>
      <c r="AO15" s="199" t="str">
        <f t="shared" si="0"/>
        <v/>
      </c>
      <c r="AP15" s="107"/>
    </row>
    <row r="16" spans="1:43" outlineLevel="2">
      <c r="A16" s="72">
        <f>IF(C15&lt;&gt;"",$C$7:C15,A15)</f>
        <v>393</v>
      </c>
      <c r="B16" s="102" t="str">
        <f>IF(C15&lt;&gt;"",COUNTA($C$7:C15)+392,"")</f>
        <v/>
      </c>
      <c r="C16" s="192"/>
      <c r="D16" s="71"/>
      <c r="E16" s="103"/>
      <c r="F16" s="103"/>
      <c r="G16" s="103"/>
      <c r="H16" s="103"/>
      <c r="I16" s="103"/>
      <c r="J16" s="103"/>
      <c r="K16" s="71"/>
      <c r="L16" s="105"/>
      <c r="M16" s="106" t="str">
        <f>IF(K16&lt;&gt;"",VLOOKUP(K16,'DON GIA'!$S$1:$U$19,3,0),"")</f>
        <v/>
      </c>
      <c r="N16" s="106" t="str">
        <f>IF(K16&lt;&gt;"",VLOOKUP(K16,'DON GIA'!$S$1:$V$19,4,0),"")</f>
        <v/>
      </c>
      <c r="O16" s="106" t="str">
        <f t="shared" si="2"/>
        <v/>
      </c>
      <c r="P16" s="106" t="str">
        <f t="shared" si="3"/>
        <v/>
      </c>
      <c r="Q16" s="71" t="s">
        <v>65</v>
      </c>
      <c r="R16" s="103" t="s">
        <v>44</v>
      </c>
      <c r="S16" s="103">
        <v>1</v>
      </c>
      <c r="T16" s="106">
        <f>IF(Q16&lt;&gt;"",VLOOKUP(Q16,'DON GIA'!$H$1:$K$103,4,0),"")</f>
        <v>72000</v>
      </c>
      <c r="U16" s="106">
        <f t="shared" si="4"/>
        <v>72000</v>
      </c>
      <c r="V16" s="107"/>
      <c r="W16" s="103"/>
      <c r="X16" s="108"/>
      <c r="Y16" s="109"/>
      <c r="Z16" s="106" t="str">
        <f>IF(V16&lt;&gt;"",VLOOKUP(V16,'DON GIA'!$A$1:$D$346,4,0),"")</f>
        <v/>
      </c>
      <c r="AA16" s="106" t="str">
        <f t="shared" si="1"/>
        <v/>
      </c>
      <c r="AB16" s="71"/>
      <c r="AC16" s="71"/>
      <c r="AD16" s="71"/>
      <c r="AE16" s="71"/>
      <c r="AF16" s="71"/>
      <c r="AG16" s="103"/>
      <c r="AH16" s="103"/>
      <c r="AI16" s="103"/>
      <c r="AJ16" s="103"/>
      <c r="AK16" s="106" t="str">
        <f>IF(AH16&lt;&gt;"",VLOOKUP(AH16,'DON GIA'!$M$1:$P$9,4,0),"")</f>
        <v/>
      </c>
      <c r="AL16" s="106" t="str">
        <f t="shared" si="5"/>
        <v/>
      </c>
      <c r="AM16" s="103"/>
      <c r="AN16" s="103"/>
      <c r="AO16" s="199" t="str">
        <f t="shared" si="0"/>
        <v/>
      </c>
      <c r="AP16" s="107"/>
    </row>
    <row r="17" spans="1:43" outlineLevel="2">
      <c r="A17" s="72">
        <f>IF(C16&lt;&gt;"",$C$7:C16,A16)</f>
        <v>393</v>
      </c>
      <c r="B17" s="102" t="str">
        <f>IF(C16&lt;&gt;"",COUNTA($C$7:C16)+392,"")</f>
        <v/>
      </c>
      <c r="C17" s="192"/>
      <c r="D17" s="71"/>
      <c r="E17" s="103"/>
      <c r="F17" s="103"/>
      <c r="G17" s="103"/>
      <c r="H17" s="103"/>
      <c r="I17" s="103"/>
      <c r="J17" s="103"/>
      <c r="K17" s="71"/>
      <c r="L17" s="105"/>
      <c r="M17" s="106" t="str">
        <f>IF(K17&lt;&gt;"",VLOOKUP(K17,'DON GIA'!$S$1:$U$19,3,0),"")</f>
        <v/>
      </c>
      <c r="N17" s="106" t="str">
        <f>IF(K17&lt;&gt;"",VLOOKUP(K17,'DON GIA'!$S$1:$V$19,4,0),"")</f>
        <v/>
      </c>
      <c r="O17" s="106" t="str">
        <f t="shared" si="2"/>
        <v/>
      </c>
      <c r="P17" s="106" t="str">
        <f t="shared" si="3"/>
        <v/>
      </c>
      <c r="Q17" s="71" t="s">
        <v>66</v>
      </c>
      <c r="R17" s="103" t="s">
        <v>44</v>
      </c>
      <c r="S17" s="103">
        <v>1</v>
      </c>
      <c r="T17" s="106">
        <f>IF(Q17&lt;&gt;"",VLOOKUP(Q17,'DON GIA'!$H$1:$K$103,4,0),"")</f>
        <v>450000</v>
      </c>
      <c r="U17" s="106">
        <f t="shared" si="4"/>
        <v>450000</v>
      </c>
      <c r="V17" s="107"/>
      <c r="W17" s="103"/>
      <c r="X17" s="108"/>
      <c r="Y17" s="109"/>
      <c r="Z17" s="106" t="str">
        <f>IF(V17&lt;&gt;"",VLOOKUP(V17,'DON GIA'!$A$1:$D$346,4,0),"")</f>
        <v/>
      </c>
      <c r="AA17" s="106" t="str">
        <f t="shared" si="1"/>
        <v/>
      </c>
      <c r="AB17" s="71"/>
      <c r="AC17" s="71"/>
      <c r="AD17" s="71"/>
      <c r="AE17" s="71"/>
      <c r="AF17" s="71"/>
      <c r="AG17" s="103"/>
      <c r="AH17" s="103"/>
      <c r="AI17" s="103"/>
      <c r="AJ17" s="103"/>
      <c r="AK17" s="106" t="str">
        <f>IF(AH17&lt;&gt;"",VLOOKUP(AH17,'DON GIA'!$M$1:$P$9,4,0),"")</f>
        <v/>
      </c>
      <c r="AL17" s="106" t="str">
        <f t="shared" si="5"/>
        <v/>
      </c>
      <c r="AM17" s="103"/>
      <c r="AN17" s="103"/>
      <c r="AO17" s="199" t="str">
        <f t="shared" si="0"/>
        <v/>
      </c>
      <c r="AP17" s="107"/>
    </row>
    <row r="18" spans="1:43" outlineLevel="2">
      <c r="A18" s="72">
        <f>IF(C17&lt;&gt;"",$C$7:C17,A17)</f>
        <v>393</v>
      </c>
      <c r="B18" s="102" t="str">
        <f>IF(C17&lt;&gt;"",COUNTA($C$7:C17)+392,"")</f>
        <v/>
      </c>
      <c r="C18" s="192"/>
      <c r="D18" s="71"/>
      <c r="E18" s="103"/>
      <c r="F18" s="103"/>
      <c r="G18" s="103"/>
      <c r="H18" s="103"/>
      <c r="I18" s="103"/>
      <c r="J18" s="103"/>
      <c r="K18" s="71"/>
      <c r="L18" s="105"/>
      <c r="M18" s="106" t="str">
        <f>IF(K18&lt;&gt;"",VLOOKUP(K18,'DON GIA'!$S$1:$U$19,3,0),"")</f>
        <v/>
      </c>
      <c r="N18" s="106" t="str">
        <f>IF(K18&lt;&gt;"",VLOOKUP(K18,'DON GIA'!$S$1:$V$19,4,0),"")</f>
        <v/>
      </c>
      <c r="O18" s="106" t="str">
        <f t="shared" si="2"/>
        <v/>
      </c>
      <c r="P18" s="106" t="str">
        <f t="shared" si="3"/>
        <v/>
      </c>
      <c r="Q18" s="110" t="s">
        <v>35</v>
      </c>
      <c r="R18" s="67"/>
      <c r="S18" s="67"/>
      <c r="T18" s="106" t="str">
        <f>IF(Q18&lt;&gt;"",VLOOKUP(Q18,'DON GIA'!$H$1:$K$103,4,0),"")</f>
        <v/>
      </c>
      <c r="U18" s="106" t="str">
        <f t="shared" si="4"/>
        <v/>
      </c>
      <c r="V18" s="107"/>
      <c r="W18" s="103"/>
      <c r="X18" s="108"/>
      <c r="Y18" s="109"/>
      <c r="Z18" s="106" t="str">
        <f>IF(V18&lt;&gt;"",VLOOKUP(V18,'DON GIA'!$A$1:$D$346,4,0),"")</f>
        <v/>
      </c>
      <c r="AA18" s="106" t="str">
        <f t="shared" si="1"/>
        <v/>
      </c>
      <c r="AB18" s="71"/>
      <c r="AC18" s="71"/>
      <c r="AD18" s="71"/>
      <c r="AE18" s="71"/>
      <c r="AF18" s="71"/>
      <c r="AG18" s="103"/>
      <c r="AH18" s="103"/>
      <c r="AI18" s="103"/>
      <c r="AJ18" s="103"/>
      <c r="AK18" s="106" t="str">
        <f>IF(AH18&lt;&gt;"",VLOOKUP(AH18,'DON GIA'!$M$1:$P$9,4,0),"")</f>
        <v/>
      </c>
      <c r="AL18" s="106" t="str">
        <f t="shared" si="5"/>
        <v/>
      </c>
      <c r="AM18" s="103"/>
      <c r="AN18" s="103"/>
      <c r="AO18" s="199" t="str">
        <f t="shared" si="0"/>
        <v/>
      </c>
      <c r="AP18" s="107"/>
    </row>
    <row r="19" spans="1:43" outlineLevel="2">
      <c r="A19" s="72">
        <f>IF(C18&lt;&gt;"",$C$7:C18,A18)</f>
        <v>393</v>
      </c>
      <c r="B19" s="102" t="str">
        <f>IF(C18&lt;&gt;"",COUNTA($C$7:C18)+392,"")</f>
        <v/>
      </c>
      <c r="C19" s="192"/>
      <c r="D19" s="61"/>
      <c r="E19" s="103"/>
      <c r="F19" s="103"/>
      <c r="G19" s="103"/>
      <c r="H19" s="103"/>
      <c r="I19" s="103"/>
      <c r="J19" s="103"/>
      <c r="K19" s="71"/>
      <c r="L19" s="105"/>
      <c r="M19" s="106" t="str">
        <f>IF(K19&lt;&gt;"",VLOOKUP(K19,'DON GIA'!$S$1:$U$19,3,0),"")</f>
        <v/>
      </c>
      <c r="N19" s="106" t="str">
        <f>IF(K19&lt;&gt;"",VLOOKUP(K19,'DON GIA'!$S$1:$V$19,4,0),"")</f>
        <v/>
      </c>
      <c r="O19" s="106" t="str">
        <f t="shared" si="2"/>
        <v/>
      </c>
      <c r="P19" s="106" t="str">
        <f t="shared" si="3"/>
        <v/>
      </c>
      <c r="Q19" s="71" t="s">
        <v>35</v>
      </c>
      <c r="R19" s="103"/>
      <c r="S19" s="103"/>
      <c r="T19" s="106" t="str">
        <f>IF(Q19&lt;&gt;"",VLOOKUP(Q19,'DON GIA'!$H$1:$K$103,4,0),"")</f>
        <v/>
      </c>
      <c r="U19" s="106" t="str">
        <f t="shared" si="4"/>
        <v/>
      </c>
      <c r="V19" s="107"/>
      <c r="W19" s="103"/>
      <c r="X19" s="108"/>
      <c r="Y19" s="109"/>
      <c r="Z19" s="106" t="str">
        <f>IF(V19&lt;&gt;"",VLOOKUP(V19,'DON GIA'!$A$1:$D$346,4,0),"")</f>
        <v/>
      </c>
      <c r="AA19" s="106" t="str">
        <f t="shared" si="1"/>
        <v/>
      </c>
      <c r="AB19" s="71"/>
      <c r="AC19" s="71"/>
      <c r="AD19" s="71"/>
      <c r="AE19" s="71"/>
      <c r="AF19" s="71"/>
      <c r="AG19" s="103"/>
      <c r="AH19" s="103"/>
      <c r="AI19" s="103"/>
      <c r="AJ19" s="103"/>
      <c r="AK19" s="106" t="str">
        <f>IF(AH19&lt;&gt;"",VLOOKUP(AH19,'DON GIA'!$M$1:$P$9,4,0),"")</f>
        <v/>
      </c>
      <c r="AL19" s="106" t="str">
        <f t="shared" si="5"/>
        <v/>
      </c>
      <c r="AM19" s="103"/>
      <c r="AN19" s="103"/>
      <c r="AO19" s="199" t="str">
        <f t="shared" si="0"/>
        <v/>
      </c>
      <c r="AP19" s="107"/>
    </row>
    <row r="20" spans="1:43" outlineLevel="1">
      <c r="A20" s="84" t="s">
        <v>859</v>
      </c>
      <c r="B20" s="102"/>
      <c r="C20" s="192">
        <v>394</v>
      </c>
      <c r="D20" s="61" t="s">
        <v>67</v>
      </c>
      <c r="E20" s="162"/>
      <c r="F20" s="162"/>
      <c r="G20" s="162"/>
      <c r="H20" s="162"/>
      <c r="I20" s="162"/>
      <c r="J20" s="162"/>
      <c r="K20" s="61"/>
      <c r="L20" s="167">
        <f>SUBTOTAL(9,L21:L37)</f>
        <v>0</v>
      </c>
      <c r="M20" s="199"/>
      <c r="N20" s="199"/>
      <c r="O20" s="199">
        <f>SUBTOTAL(9,O21:O37)</f>
        <v>0</v>
      </c>
      <c r="P20" s="199">
        <f>SUBTOTAL(9,P21:P37)</f>
        <v>0</v>
      </c>
      <c r="Q20" s="61"/>
      <c r="R20" s="162"/>
      <c r="S20" s="162">
        <f>SUBTOTAL(9,S21:S37)</f>
        <v>2</v>
      </c>
      <c r="T20" s="199"/>
      <c r="U20" s="199">
        <f>SUBTOTAL(9,U21:U37)</f>
        <v>900000</v>
      </c>
      <c r="V20" s="129"/>
      <c r="W20" s="162"/>
      <c r="X20" s="169">
        <f>SUBTOTAL(9,X21:X37)</f>
        <v>380.10699999999997</v>
      </c>
      <c r="Y20" s="170">
        <f>SUBTOTAL(9,Y21:Y37)</f>
        <v>0</v>
      </c>
      <c r="Z20" s="199"/>
      <c r="AA20" s="199">
        <f>SUBTOTAL(9,AA21:AA37)</f>
        <v>568638589.153</v>
      </c>
      <c r="AB20" s="71"/>
      <c r="AC20" s="71"/>
      <c r="AD20" s="71"/>
      <c r="AE20" s="71"/>
      <c r="AF20" s="71"/>
      <c r="AG20" s="103"/>
      <c r="AH20" s="162"/>
      <c r="AI20" s="162"/>
      <c r="AJ20" s="162">
        <f>SUBTOTAL(9,AJ21:AJ37)</f>
        <v>0</v>
      </c>
      <c r="AK20" s="199"/>
      <c r="AL20" s="199">
        <f>SUBTOTAL(9,AL21:AL37)</f>
        <v>0</v>
      </c>
      <c r="AM20" s="162"/>
      <c r="AN20" s="162">
        <f>SUBTOTAL(9,AN21:AN37)</f>
        <v>0</v>
      </c>
      <c r="AO20" s="199">
        <f t="shared" si="0"/>
        <v>569538589.153</v>
      </c>
      <c r="AP20" s="111"/>
      <c r="AQ20" s="90"/>
    </row>
    <row r="21" spans="1:43" ht="60" outlineLevel="2">
      <c r="A21" s="72" t="e">
        <f>IF(C20&lt;&gt;"",$C$7:C20,A19)</f>
        <v>#VALUE!</v>
      </c>
      <c r="B21" s="102">
        <f>IF(C20&lt;&gt;"",COUNTA($C$7:C20)+392,"")</f>
        <v>394</v>
      </c>
      <c r="C21" s="192"/>
      <c r="D21" s="71" t="s">
        <v>70</v>
      </c>
      <c r="E21" s="103"/>
      <c r="F21" s="103"/>
      <c r="G21" s="103"/>
      <c r="H21" s="103"/>
      <c r="I21" s="103"/>
      <c r="J21" s="103"/>
      <c r="K21" s="71"/>
      <c r="L21" s="105"/>
      <c r="M21" s="106" t="str">
        <f>IF(K21&lt;&gt;"",VLOOKUP(K21,'DON GIA'!$S$1:$U$19,3,0),"")</f>
        <v/>
      </c>
      <c r="N21" s="106" t="str">
        <f>IF(K21&lt;&gt;"",VLOOKUP(K21,'DON GIA'!$S$1:$V$19,4,0),"")</f>
        <v/>
      </c>
      <c r="O21" s="106" t="str">
        <f t="shared" si="2"/>
        <v/>
      </c>
      <c r="P21" s="106" t="str">
        <f t="shared" si="3"/>
        <v/>
      </c>
      <c r="Q21" s="71" t="s">
        <v>68</v>
      </c>
      <c r="R21" s="103" t="s">
        <v>44</v>
      </c>
      <c r="S21" s="103">
        <v>2</v>
      </c>
      <c r="T21" s="106">
        <f>IF(Q21&lt;&gt;"",VLOOKUP(Q21,'DON GIA'!$H$1:$K$103,4,0),"")</f>
        <v>450000</v>
      </c>
      <c r="U21" s="106">
        <f t="shared" ref="U21:U37" si="6">IF(Q21&lt;&gt;"",IF(ISNUMBER(T21),S21*T21,""),"")</f>
        <v>900000</v>
      </c>
      <c r="V21" s="107" t="s">
        <v>1005</v>
      </c>
      <c r="W21" s="103" t="s">
        <v>27</v>
      </c>
      <c r="X21" s="108">
        <v>61.33</v>
      </c>
      <c r="Y21" s="109"/>
      <c r="Z21" s="106">
        <f>IF(V21&lt;&gt;"",VLOOKUP(V21,'DON GIA'!$A$1:$D$346,4,0),"")</f>
        <v>5559129</v>
      </c>
      <c r="AA21" s="106">
        <f t="shared" ref="AA21:AA37" si="7">IF(V21&lt;&gt;"",IF(ISNUMBER(Z21),X21*Z21,""),"")</f>
        <v>340941381.56999999</v>
      </c>
      <c r="AB21" s="71"/>
      <c r="AC21" s="71" t="s">
        <v>29</v>
      </c>
      <c r="AD21" s="71" t="s">
        <v>30</v>
      </c>
      <c r="AE21" s="71" t="s">
        <v>31</v>
      </c>
      <c r="AF21" s="71" t="s">
        <v>34</v>
      </c>
      <c r="AG21" s="103" t="s">
        <v>69</v>
      </c>
      <c r="AH21" s="103"/>
      <c r="AI21" s="103"/>
      <c r="AJ21" s="103"/>
      <c r="AK21" s="106" t="str">
        <f>IF(AH21&lt;&gt;"",VLOOKUP(AH21,'DON GIA'!$M$1:$P$9,4,0),"")</f>
        <v/>
      </c>
      <c r="AL21" s="106" t="str">
        <f t="shared" si="5"/>
        <v/>
      </c>
      <c r="AM21" s="103"/>
      <c r="AN21" s="103"/>
      <c r="AO21" s="199" t="str">
        <f t="shared" si="0"/>
        <v/>
      </c>
      <c r="AP21" s="59" t="s">
        <v>608</v>
      </c>
    </row>
    <row r="22" spans="1:43" ht="37.5" outlineLevel="2">
      <c r="A22" s="72" t="e">
        <f>IF(C21&lt;&gt;"",$C$7:C21,A21)</f>
        <v>#VALUE!</v>
      </c>
      <c r="B22" s="102" t="str">
        <f>IF(C21&lt;&gt;"",COUNTA($C$7:C21)+392,"")</f>
        <v/>
      </c>
      <c r="C22" s="192"/>
      <c r="D22" s="71" t="s">
        <v>71</v>
      </c>
      <c r="E22" s="103"/>
      <c r="F22" s="103"/>
      <c r="G22" s="103"/>
      <c r="H22" s="103"/>
      <c r="I22" s="103"/>
      <c r="J22" s="103"/>
      <c r="K22" s="71"/>
      <c r="L22" s="105"/>
      <c r="M22" s="106" t="str">
        <f>IF(K22&lt;&gt;"",VLOOKUP(K22,'DON GIA'!$S$1:$U$19,3,0),"")</f>
        <v/>
      </c>
      <c r="N22" s="106" t="str">
        <f>IF(K22&lt;&gt;"",VLOOKUP(K22,'DON GIA'!$S$1:$V$19,4,0),"")</f>
        <v/>
      </c>
      <c r="O22" s="106" t="str">
        <f t="shared" si="2"/>
        <v/>
      </c>
      <c r="P22" s="106" t="str">
        <f t="shared" si="3"/>
        <v/>
      </c>
      <c r="Q22" s="71" t="s">
        <v>35</v>
      </c>
      <c r="R22" s="103"/>
      <c r="S22" s="103"/>
      <c r="T22" s="106" t="str">
        <f>IF(Q22&lt;&gt;"",VLOOKUP(Q22,'DON GIA'!$H$1:$K$103,4,0),"")</f>
        <v/>
      </c>
      <c r="U22" s="106" t="str">
        <f t="shared" si="6"/>
        <v/>
      </c>
      <c r="V22" s="107" t="s">
        <v>1006</v>
      </c>
      <c r="W22" s="103" t="s">
        <v>27</v>
      </c>
      <c r="X22" s="108">
        <v>61.33</v>
      </c>
      <c r="Y22" s="109"/>
      <c r="Z22" s="106">
        <f>IF(V22&lt;&gt;"",VLOOKUP(V22,'DON GIA'!$A$1:$D$346,4,0),"")</f>
        <v>109890</v>
      </c>
      <c r="AA22" s="106">
        <f t="shared" si="7"/>
        <v>6739553.7000000002</v>
      </c>
      <c r="AB22" s="71"/>
      <c r="AC22" s="71"/>
      <c r="AD22" s="71"/>
      <c r="AE22" s="71"/>
      <c r="AF22" s="71"/>
      <c r="AG22" s="103"/>
      <c r="AH22" s="103"/>
      <c r="AI22" s="103"/>
      <c r="AJ22" s="103"/>
      <c r="AK22" s="106" t="str">
        <f>IF(AH22&lt;&gt;"",VLOOKUP(AH22,'DON GIA'!$M$1:$P$9,4,0),"")</f>
        <v/>
      </c>
      <c r="AL22" s="106" t="str">
        <f t="shared" si="5"/>
        <v/>
      </c>
      <c r="AM22" s="103"/>
      <c r="AN22" s="103"/>
      <c r="AO22" s="199" t="str">
        <f t="shared" si="0"/>
        <v/>
      </c>
      <c r="AP22" s="107"/>
    </row>
    <row r="23" spans="1:43" ht="37.5" outlineLevel="2">
      <c r="A23" s="72" t="e">
        <f>IF(C22&lt;&gt;"",$C$7:C22,A22)</f>
        <v>#VALUE!</v>
      </c>
      <c r="B23" s="102" t="str">
        <f>IF(C22&lt;&gt;"",COUNTA($C$7:C22)+392,"")</f>
        <v/>
      </c>
      <c r="C23" s="192"/>
      <c r="D23" s="71"/>
      <c r="E23" s="103"/>
      <c r="F23" s="103"/>
      <c r="G23" s="103"/>
      <c r="H23" s="103"/>
      <c r="I23" s="103"/>
      <c r="J23" s="103"/>
      <c r="K23" s="71"/>
      <c r="L23" s="105"/>
      <c r="M23" s="106" t="str">
        <f>IF(K23&lt;&gt;"",VLOOKUP(K23,'DON GIA'!$S$1:$U$19,3,0),"")</f>
        <v/>
      </c>
      <c r="N23" s="106" t="str">
        <f>IF(K23&lt;&gt;"",VLOOKUP(K23,'DON GIA'!$S$1:$V$19,4,0),"")</f>
        <v/>
      </c>
      <c r="O23" s="106" t="str">
        <f t="shared" si="2"/>
        <v/>
      </c>
      <c r="P23" s="106" t="str">
        <f t="shared" si="3"/>
        <v/>
      </c>
      <c r="Q23" s="71" t="s">
        <v>35</v>
      </c>
      <c r="R23" s="103"/>
      <c r="S23" s="103"/>
      <c r="T23" s="106" t="str">
        <f>IF(Q23&lt;&gt;"",VLOOKUP(Q23,'DON GIA'!$H$1:$K$103,4,0),"")</f>
        <v/>
      </c>
      <c r="U23" s="106" t="str">
        <f t="shared" si="6"/>
        <v/>
      </c>
      <c r="V23" s="107" t="s">
        <v>1007</v>
      </c>
      <c r="W23" s="103" t="s">
        <v>27</v>
      </c>
      <c r="X23" s="108">
        <v>15.19</v>
      </c>
      <c r="Y23" s="109"/>
      <c r="Z23" s="106">
        <f>IF(V23&lt;&gt;"",VLOOKUP(V23,'DON GIA'!$A$1:$D$346,4,0),"")</f>
        <v>1229116</v>
      </c>
      <c r="AA23" s="106">
        <f t="shared" si="7"/>
        <v>18670272.039999999</v>
      </c>
      <c r="AB23" s="71"/>
      <c r="AC23" s="71"/>
      <c r="AD23" s="71" t="s">
        <v>30</v>
      </c>
      <c r="AE23" s="71"/>
      <c r="AF23" s="71"/>
      <c r="AG23" s="103"/>
      <c r="AH23" s="103"/>
      <c r="AI23" s="103"/>
      <c r="AJ23" s="103"/>
      <c r="AK23" s="106" t="str">
        <f>IF(AH23&lt;&gt;"",VLOOKUP(AH23,'DON GIA'!$M$1:$P$9,4,0),"")</f>
        <v/>
      </c>
      <c r="AL23" s="106" t="str">
        <f t="shared" si="5"/>
        <v/>
      </c>
      <c r="AM23" s="103"/>
      <c r="AN23" s="103"/>
      <c r="AO23" s="199" t="str">
        <f t="shared" si="0"/>
        <v/>
      </c>
      <c r="AP23" s="107"/>
    </row>
    <row r="24" spans="1:43" ht="37.5" outlineLevel="2">
      <c r="A24" s="72" t="e">
        <f>IF(C23&lt;&gt;"",$C$7:C23,A23)</f>
        <v>#VALUE!</v>
      </c>
      <c r="B24" s="102" t="str">
        <f>IF(C23&lt;&gt;"",COUNTA($C$7:C23)+392,"")</f>
        <v/>
      </c>
      <c r="C24" s="192"/>
      <c r="D24" s="71"/>
      <c r="E24" s="103"/>
      <c r="F24" s="103"/>
      <c r="G24" s="103"/>
      <c r="H24" s="103"/>
      <c r="I24" s="103"/>
      <c r="J24" s="103"/>
      <c r="K24" s="71"/>
      <c r="L24" s="105"/>
      <c r="M24" s="106" t="str">
        <f>IF(K24&lt;&gt;"",VLOOKUP(K24,'DON GIA'!$S$1:$U$19,3,0),"")</f>
        <v/>
      </c>
      <c r="N24" s="106" t="str">
        <f>IF(K24&lt;&gt;"",VLOOKUP(K24,'DON GIA'!$S$1:$V$19,4,0),"")</f>
        <v/>
      </c>
      <c r="O24" s="106" t="str">
        <f t="shared" si="2"/>
        <v/>
      </c>
      <c r="P24" s="106" t="str">
        <f t="shared" si="3"/>
        <v/>
      </c>
      <c r="Q24" s="71" t="s">
        <v>35</v>
      </c>
      <c r="R24" s="103"/>
      <c r="S24" s="103"/>
      <c r="T24" s="106" t="str">
        <f>IF(Q24&lt;&gt;"",VLOOKUP(Q24,'DON GIA'!$H$1:$K$103,4,0),"")</f>
        <v/>
      </c>
      <c r="U24" s="106" t="str">
        <f t="shared" si="6"/>
        <v/>
      </c>
      <c r="V24" s="107" t="s">
        <v>1003</v>
      </c>
      <c r="W24" s="103" t="s">
        <v>27</v>
      </c>
      <c r="X24" s="108">
        <v>19.14</v>
      </c>
      <c r="Y24" s="109"/>
      <c r="Z24" s="106">
        <f>IF(V24&lt;&gt;"",VLOOKUP(V24,'DON GIA'!$A$1:$D$346,4,0),"")</f>
        <v>854777</v>
      </c>
      <c r="AA24" s="106">
        <f t="shared" si="7"/>
        <v>16360431.780000001</v>
      </c>
      <c r="AB24" s="71"/>
      <c r="AC24" s="71"/>
      <c r="AD24" s="71" t="s">
        <v>30</v>
      </c>
      <c r="AE24" s="71"/>
      <c r="AF24" s="71"/>
      <c r="AG24" s="103"/>
      <c r="AH24" s="103"/>
      <c r="AI24" s="103"/>
      <c r="AJ24" s="103"/>
      <c r="AK24" s="106" t="str">
        <f>IF(AH24&lt;&gt;"",VLOOKUP(AH24,'DON GIA'!$M$1:$P$9,4,0),"")</f>
        <v/>
      </c>
      <c r="AL24" s="106" t="str">
        <f t="shared" si="5"/>
        <v/>
      </c>
      <c r="AM24" s="103"/>
      <c r="AN24" s="103"/>
      <c r="AO24" s="199" t="str">
        <f t="shared" si="0"/>
        <v/>
      </c>
      <c r="AP24" s="107"/>
    </row>
    <row r="25" spans="1:43" outlineLevel="2">
      <c r="A25" s="72" t="e">
        <f>IF(C24&lt;&gt;"",$C$7:C24,A24)</f>
        <v>#VALUE!</v>
      </c>
      <c r="B25" s="102" t="str">
        <f>IF(C24&lt;&gt;"",COUNTA($C$7:C24)+392,"")</f>
        <v/>
      </c>
      <c r="C25" s="192"/>
      <c r="D25" s="71"/>
      <c r="E25" s="103"/>
      <c r="F25" s="103"/>
      <c r="G25" s="103"/>
      <c r="H25" s="103"/>
      <c r="I25" s="103"/>
      <c r="J25" s="103"/>
      <c r="K25" s="71"/>
      <c r="L25" s="105"/>
      <c r="M25" s="106" t="str">
        <f>IF(K25&lt;&gt;"",VLOOKUP(K25,'DON GIA'!$S$1:$U$19,3,0),"")</f>
        <v/>
      </c>
      <c r="N25" s="106" t="str">
        <f>IF(K25&lt;&gt;"",VLOOKUP(K25,'DON GIA'!$S$1:$V$19,4,0),"")</f>
        <v/>
      </c>
      <c r="O25" s="106" t="str">
        <f t="shared" si="2"/>
        <v/>
      </c>
      <c r="P25" s="106" t="str">
        <f t="shared" si="3"/>
        <v/>
      </c>
      <c r="Q25" s="71" t="s">
        <v>35</v>
      </c>
      <c r="R25" s="103"/>
      <c r="S25" s="103"/>
      <c r="T25" s="106" t="str">
        <f>IF(Q25&lt;&gt;"",VLOOKUP(Q25,'DON GIA'!$H$1:$K$103,4,0),"")</f>
        <v/>
      </c>
      <c r="U25" s="106" t="str">
        <f t="shared" si="6"/>
        <v/>
      </c>
      <c r="V25" s="107" t="s">
        <v>1008</v>
      </c>
      <c r="W25" s="103" t="s">
        <v>27</v>
      </c>
      <c r="X25" s="108">
        <v>22.44</v>
      </c>
      <c r="Y25" s="109"/>
      <c r="Z25" s="106">
        <f>IF(V25&lt;&gt;"",VLOOKUP(V25,'DON GIA'!$A$1:$D$346,4,0),"")</f>
        <v>264499</v>
      </c>
      <c r="AA25" s="106">
        <f t="shared" si="7"/>
        <v>5935357.5600000005</v>
      </c>
      <c r="AB25" s="71"/>
      <c r="AC25" s="71"/>
      <c r="AD25" s="71"/>
      <c r="AE25" s="71"/>
      <c r="AF25" s="71"/>
      <c r="AG25" s="103"/>
      <c r="AH25" s="103"/>
      <c r="AI25" s="103"/>
      <c r="AJ25" s="103"/>
      <c r="AK25" s="106" t="str">
        <f>IF(AH25&lt;&gt;"",VLOOKUP(AH25,'DON GIA'!$M$1:$P$9,4,0),"")</f>
        <v/>
      </c>
      <c r="AL25" s="106" t="str">
        <f t="shared" si="5"/>
        <v/>
      </c>
      <c r="AM25" s="103"/>
      <c r="AN25" s="103"/>
      <c r="AO25" s="199" t="str">
        <f t="shared" si="0"/>
        <v/>
      </c>
      <c r="AP25" s="107"/>
    </row>
    <row r="26" spans="1:43" outlineLevel="2">
      <c r="A26" s="72" t="e">
        <f>IF(C25&lt;&gt;"",$C$7:C25,A25)</f>
        <v>#VALUE!</v>
      </c>
      <c r="B26" s="102" t="str">
        <f>IF(C25&lt;&gt;"",COUNTA($C$7:C25)+392,"")</f>
        <v/>
      </c>
      <c r="C26" s="192"/>
      <c r="D26" s="71"/>
      <c r="E26" s="103"/>
      <c r="F26" s="103"/>
      <c r="G26" s="103"/>
      <c r="H26" s="103"/>
      <c r="I26" s="103"/>
      <c r="J26" s="103"/>
      <c r="K26" s="71"/>
      <c r="L26" s="105"/>
      <c r="M26" s="106" t="str">
        <f>IF(K26&lt;&gt;"",VLOOKUP(K26,'DON GIA'!$S$1:$U$19,3,0),"")</f>
        <v/>
      </c>
      <c r="N26" s="106" t="str">
        <f>IF(K26&lt;&gt;"",VLOOKUP(K26,'DON GIA'!$S$1:$V$19,4,0),"")</f>
        <v/>
      </c>
      <c r="O26" s="106" t="str">
        <f t="shared" si="2"/>
        <v/>
      </c>
      <c r="P26" s="106" t="str">
        <f t="shared" si="3"/>
        <v/>
      </c>
      <c r="Q26" s="71" t="s">
        <v>35</v>
      </c>
      <c r="R26" s="103"/>
      <c r="S26" s="103"/>
      <c r="T26" s="106" t="str">
        <f>IF(Q26&lt;&gt;"",VLOOKUP(Q26,'DON GIA'!$H$1:$K$103,4,0),"")</f>
        <v/>
      </c>
      <c r="U26" s="106" t="str">
        <f t="shared" si="6"/>
        <v/>
      </c>
      <c r="V26" s="107" t="s">
        <v>1009</v>
      </c>
      <c r="W26" s="103" t="s">
        <v>27</v>
      </c>
      <c r="X26" s="108">
        <v>107.93</v>
      </c>
      <c r="Y26" s="109"/>
      <c r="Z26" s="106">
        <f>IF(V26&lt;&gt;"",VLOOKUP(V26,'DON GIA'!$A$1:$D$346,4,0),"")</f>
        <v>282038</v>
      </c>
      <c r="AA26" s="106">
        <f t="shared" si="7"/>
        <v>30440361.340000004</v>
      </c>
      <c r="AB26" s="71"/>
      <c r="AC26" s="71"/>
      <c r="AD26" s="71"/>
      <c r="AE26" s="71"/>
      <c r="AF26" s="71"/>
      <c r="AG26" s="103"/>
      <c r="AH26" s="103"/>
      <c r="AI26" s="103"/>
      <c r="AJ26" s="103"/>
      <c r="AK26" s="106" t="str">
        <f>IF(AH26&lt;&gt;"",VLOOKUP(AH26,'DON GIA'!$M$1:$P$9,4,0),"")</f>
        <v/>
      </c>
      <c r="AL26" s="106" t="str">
        <f t="shared" si="5"/>
        <v/>
      </c>
      <c r="AM26" s="103"/>
      <c r="AN26" s="103"/>
      <c r="AO26" s="199" t="str">
        <f t="shared" si="0"/>
        <v/>
      </c>
      <c r="AP26" s="107"/>
    </row>
    <row r="27" spans="1:43" outlineLevel="2">
      <c r="A27" s="72" t="e">
        <f>IF(C26&lt;&gt;"",$C$7:C26,A26)</f>
        <v>#VALUE!</v>
      </c>
      <c r="B27" s="102" t="str">
        <f>IF(C26&lt;&gt;"",COUNTA($C$7:C26)+392,"")</f>
        <v/>
      </c>
      <c r="C27" s="192"/>
      <c r="D27" s="71"/>
      <c r="E27" s="103"/>
      <c r="F27" s="103"/>
      <c r="G27" s="103"/>
      <c r="H27" s="103"/>
      <c r="I27" s="103"/>
      <c r="J27" s="103"/>
      <c r="K27" s="71"/>
      <c r="L27" s="105"/>
      <c r="M27" s="106" t="str">
        <f>IF(K27&lt;&gt;"",VLOOKUP(K27,'DON GIA'!$S$1:$U$19,3,0),"")</f>
        <v/>
      </c>
      <c r="N27" s="106" t="str">
        <f>IF(K27&lt;&gt;"",VLOOKUP(K27,'DON GIA'!$S$1:$V$19,4,0),"")</f>
        <v/>
      </c>
      <c r="O27" s="106" t="str">
        <f t="shared" si="2"/>
        <v/>
      </c>
      <c r="P27" s="106" t="str">
        <f t="shared" si="3"/>
        <v/>
      </c>
      <c r="Q27" s="71" t="s">
        <v>35</v>
      </c>
      <c r="R27" s="103"/>
      <c r="S27" s="103"/>
      <c r="T27" s="106" t="str">
        <f>IF(Q27&lt;&gt;"",VLOOKUP(Q27,'DON GIA'!$H$1:$K$103,4,0),"")</f>
        <v/>
      </c>
      <c r="U27" s="106" t="str">
        <f t="shared" si="6"/>
        <v/>
      </c>
      <c r="V27" s="107" t="s">
        <v>1010</v>
      </c>
      <c r="W27" s="103" t="s">
        <v>27</v>
      </c>
      <c r="X27" s="108">
        <v>27.52</v>
      </c>
      <c r="Y27" s="109"/>
      <c r="Z27" s="106">
        <f>IF(V27&lt;&gt;"",VLOOKUP(V27,'DON GIA'!$A$1:$D$346,4,0),"")</f>
        <v>1238791</v>
      </c>
      <c r="AA27" s="106">
        <f t="shared" si="7"/>
        <v>34091528.32</v>
      </c>
      <c r="AB27" s="71"/>
      <c r="AC27" s="71"/>
      <c r="AD27" s="71"/>
      <c r="AE27" s="71"/>
      <c r="AF27" s="71"/>
      <c r="AG27" s="103"/>
      <c r="AH27" s="103"/>
      <c r="AI27" s="103"/>
      <c r="AJ27" s="103"/>
      <c r="AK27" s="106" t="str">
        <f>IF(AH27&lt;&gt;"",VLOOKUP(AH27,'DON GIA'!$M$1:$P$9,4,0),"")</f>
        <v/>
      </c>
      <c r="AL27" s="106" t="str">
        <f t="shared" si="5"/>
        <v/>
      </c>
      <c r="AM27" s="103"/>
      <c r="AN27" s="103"/>
      <c r="AO27" s="199" t="str">
        <f t="shared" si="0"/>
        <v/>
      </c>
      <c r="AP27" s="107"/>
    </row>
    <row r="28" spans="1:43" ht="37.5" outlineLevel="2">
      <c r="A28" s="72" t="e">
        <f>IF(C27&lt;&gt;"",$C$7:C27,A27)</f>
        <v>#VALUE!</v>
      </c>
      <c r="B28" s="102" t="str">
        <f>IF(C27&lt;&gt;"",COUNTA($C$7:C27)+392,"")</f>
        <v/>
      </c>
      <c r="C28" s="192"/>
      <c r="D28" s="71"/>
      <c r="E28" s="103"/>
      <c r="F28" s="103"/>
      <c r="G28" s="103"/>
      <c r="H28" s="103"/>
      <c r="I28" s="103"/>
      <c r="J28" s="103"/>
      <c r="K28" s="71"/>
      <c r="L28" s="105"/>
      <c r="M28" s="106" t="str">
        <f>IF(K28&lt;&gt;"",VLOOKUP(K28,'DON GIA'!$S$1:$U$19,3,0),"")</f>
        <v/>
      </c>
      <c r="N28" s="106" t="str">
        <f>IF(K28&lt;&gt;"",VLOOKUP(K28,'DON GIA'!$S$1:$V$19,4,0),"")</f>
        <v/>
      </c>
      <c r="O28" s="106" t="str">
        <f t="shared" si="2"/>
        <v/>
      </c>
      <c r="P28" s="106" t="str">
        <f t="shared" si="3"/>
        <v/>
      </c>
      <c r="Q28" s="71" t="s">
        <v>35</v>
      </c>
      <c r="R28" s="103"/>
      <c r="S28" s="103"/>
      <c r="T28" s="106" t="str">
        <f>IF(Q28&lt;&gt;"",VLOOKUP(Q28,'DON GIA'!$H$1:$K$103,4,0),"")</f>
        <v/>
      </c>
      <c r="U28" s="106" t="str">
        <f t="shared" si="6"/>
        <v/>
      </c>
      <c r="V28" s="107" t="s">
        <v>1011</v>
      </c>
      <c r="W28" s="103" t="s">
        <v>27</v>
      </c>
      <c r="X28" s="108">
        <v>9.4600000000000009</v>
      </c>
      <c r="Y28" s="109"/>
      <c r="Z28" s="106">
        <f>IF(V28&lt;&gt;"",VLOOKUP(V28,'DON GIA'!$A$1:$D$346,4,0),"")</f>
        <v>1238791</v>
      </c>
      <c r="AA28" s="106">
        <f t="shared" si="7"/>
        <v>11718962.860000001</v>
      </c>
      <c r="AB28" s="71"/>
      <c r="AC28" s="71"/>
      <c r="AD28" s="71"/>
      <c r="AE28" s="71"/>
      <c r="AF28" s="71"/>
      <c r="AG28" s="103"/>
      <c r="AH28" s="103"/>
      <c r="AI28" s="103"/>
      <c r="AJ28" s="103"/>
      <c r="AK28" s="106" t="str">
        <f>IF(AH28&lt;&gt;"",VLOOKUP(AH28,'DON GIA'!$M$1:$P$9,4,0),"")</f>
        <v/>
      </c>
      <c r="AL28" s="106" t="str">
        <f t="shared" si="5"/>
        <v/>
      </c>
      <c r="AM28" s="103"/>
      <c r="AN28" s="103"/>
      <c r="AO28" s="199" t="str">
        <f t="shared" si="0"/>
        <v/>
      </c>
      <c r="AP28" s="107"/>
    </row>
    <row r="29" spans="1:43" outlineLevel="2">
      <c r="A29" s="72" t="e">
        <f>IF(C28&lt;&gt;"",$C$7:C28,A28)</f>
        <v>#VALUE!</v>
      </c>
      <c r="B29" s="102" t="str">
        <f>IF(C28&lt;&gt;"",COUNTA($C$7:C28)+392,"")</f>
        <v/>
      </c>
      <c r="C29" s="192"/>
      <c r="D29" s="71"/>
      <c r="E29" s="103"/>
      <c r="F29" s="103"/>
      <c r="G29" s="103"/>
      <c r="H29" s="103"/>
      <c r="I29" s="103"/>
      <c r="J29" s="103"/>
      <c r="K29" s="71"/>
      <c r="L29" s="105"/>
      <c r="M29" s="106" t="str">
        <f>IF(K29&lt;&gt;"",VLOOKUP(K29,'DON GIA'!$S$1:$U$19,3,0),"")</f>
        <v/>
      </c>
      <c r="N29" s="106" t="str">
        <f>IF(K29&lt;&gt;"",VLOOKUP(K29,'DON GIA'!$S$1:$V$19,4,0),"")</f>
        <v/>
      </c>
      <c r="O29" s="106" t="str">
        <f t="shared" si="2"/>
        <v/>
      </c>
      <c r="P29" s="106" t="str">
        <f t="shared" si="3"/>
        <v/>
      </c>
      <c r="Q29" s="71" t="s">
        <v>35</v>
      </c>
      <c r="R29" s="103"/>
      <c r="S29" s="103"/>
      <c r="T29" s="106" t="str">
        <f>IF(Q29&lt;&gt;"",VLOOKUP(Q29,'DON GIA'!$H$1:$K$103,4,0),"")</f>
        <v/>
      </c>
      <c r="U29" s="106" t="str">
        <f t="shared" si="6"/>
        <v/>
      </c>
      <c r="V29" s="107" t="s">
        <v>1012</v>
      </c>
      <c r="W29" s="103" t="s">
        <v>38</v>
      </c>
      <c r="X29" s="108">
        <v>0.22</v>
      </c>
      <c r="Y29" s="109"/>
      <c r="Z29" s="106">
        <f>IF(V29&lt;&gt;"",VLOOKUP(V29,'DON GIA'!$A$1:$D$346,4,0),"")</f>
        <v>3039467</v>
      </c>
      <c r="AA29" s="106">
        <f t="shared" si="7"/>
        <v>668682.74</v>
      </c>
      <c r="AB29" s="71"/>
      <c r="AC29" s="71"/>
      <c r="AD29" s="71"/>
      <c r="AE29" s="71"/>
      <c r="AF29" s="71"/>
      <c r="AG29" s="103"/>
      <c r="AH29" s="103"/>
      <c r="AI29" s="103"/>
      <c r="AJ29" s="103"/>
      <c r="AK29" s="106" t="str">
        <f>IF(AH29&lt;&gt;"",VLOOKUP(AH29,'DON GIA'!$M$1:$P$9,4,0),"")</f>
        <v/>
      </c>
      <c r="AL29" s="106" t="str">
        <f t="shared" si="5"/>
        <v/>
      </c>
      <c r="AM29" s="103"/>
      <c r="AN29" s="103"/>
      <c r="AO29" s="199" t="str">
        <f t="shared" si="0"/>
        <v/>
      </c>
      <c r="AP29" s="107"/>
    </row>
    <row r="30" spans="1:43" outlineLevel="2">
      <c r="A30" s="72" t="e">
        <f>IF(C29&lt;&gt;"",$C$7:C29,A29)</f>
        <v>#VALUE!</v>
      </c>
      <c r="B30" s="102" t="str">
        <f>IF(C29&lt;&gt;"",COUNTA($C$7:C29)+392,"")</f>
        <v/>
      </c>
      <c r="C30" s="192"/>
      <c r="D30" s="71"/>
      <c r="E30" s="103"/>
      <c r="F30" s="103"/>
      <c r="G30" s="103"/>
      <c r="H30" s="103"/>
      <c r="I30" s="103"/>
      <c r="J30" s="103"/>
      <c r="K30" s="71"/>
      <c r="L30" s="105"/>
      <c r="M30" s="106" t="str">
        <f>IF(K30&lt;&gt;"",VLOOKUP(K30,'DON GIA'!$S$1:$U$19,3,0),"")</f>
        <v/>
      </c>
      <c r="N30" s="106" t="str">
        <f>IF(K30&lt;&gt;"",VLOOKUP(K30,'DON GIA'!$S$1:$V$19,4,0),"")</f>
        <v/>
      </c>
      <c r="O30" s="106" t="str">
        <f t="shared" si="2"/>
        <v/>
      </c>
      <c r="P30" s="106" t="str">
        <f t="shared" si="3"/>
        <v/>
      </c>
      <c r="Q30" s="71" t="s">
        <v>35</v>
      </c>
      <c r="R30" s="103"/>
      <c r="S30" s="103"/>
      <c r="T30" s="106" t="str">
        <f>IF(Q30&lt;&gt;"",VLOOKUP(Q30,'DON GIA'!$H$1:$K$103,4,0),"")</f>
        <v/>
      </c>
      <c r="U30" s="106" t="str">
        <f t="shared" si="6"/>
        <v/>
      </c>
      <c r="V30" s="107" t="s">
        <v>1013</v>
      </c>
      <c r="W30" s="103" t="s">
        <v>42</v>
      </c>
      <c r="X30" s="108">
        <v>1</v>
      </c>
      <c r="Y30" s="109"/>
      <c r="Z30" s="106">
        <f>IF(V30&lt;&gt;"",VLOOKUP(V30,'DON GIA'!$A$1:$D$346,4,0),"")</f>
        <v>3793079</v>
      </c>
      <c r="AA30" s="106">
        <f t="shared" si="7"/>
        <v>3793079</v>
      </c>
      <c r="AB30" s="71"/>
      <c r="AC30" s="71"/>
      <c r="AD30" s="71"/>
      <c r="AE30" s="71"/>
      <c r="AF30" s="71"/>
      <c r="AG30" s="103"/>
      <c r="AH30" s="103"/>
      <c r="AI30" s="103"/>
      <c r="AJ30" s="103"/>
      <c r="AK30" s="106" t="str">
        <f>IF(AH30&lt;&gt;"",VLOOKUP(AH30,'DON GIA'!$M$1:$P$9,4,0),"")</f>
        <v/>
      </c>
      <c r="AL30" s="106" t="str">
        <f t="shared" si="5"/>
        <v/>
      </c>
      <c r="AM30" s="103"/>
      <c r="AN30" s="103"/>
      <c r="AO30" s="199" t="str">
        <f t="shared" si="0"/>
        <v/>
      </c>
      <c r="AP30" s="107"/>
    </row>
    <row r="31" spans="1:43" outlineLevel="2">
      <c r="A31" s="72" t="e">
        <f>IF(C30&lt;&gt;"",$C$7:C30,A30)</f>
        <v>#VALUE!</v>
      </c>
      <c r="B31" s="102" t="str">
        <f>IF(C30&lt;&gt;"",COUNTA($C$7:C30)+392,"")</f>
        <v/>
      </c>
      <c r="C31" s="192"/>
      <c r="D31" s="71"/>
      <c r="E31" s="103"/>
      <c r="F31" s="103"/>
      <c r="G31" s="103"/>
      <c r="H31" s="103"/>
      <c r="I31" s="103"/>
      <c r="J31" s="103"/>
      <c r="K31" s="71"/>
      <c r="L31" s="105"/>
      <c r="M31" s="106" t="str">
        <f>IF(K31&lt;&gt;"",VLOOKUP(K31,'DON GIA'!$S$1:$U$19,3,0),"")</f>
        <v/>
      </c>
      <c r="N31" s="106" t="str">
        <f>IF(K31&lt;&gt;"",VLOOKUP(K31,'DON GIA'!$S$1:$V$19,4,0),"")</f>
        <v/>
      </c>
      <c r="O31" s="106" t="str">
        <f t="shared" si="2"/>
        <v/>
      </c>
      <c r="P31" s="106" t="str">
        <f t="shared" si="3"/>
        <v/>
      </c>
      <c r="Q31" s="71" t="s">
        <v>35</v>
      </c>
      <c r="R31" s="103"/>
      <c r="S31" s="103"/>
      <c r="T31" s="106" t="str">
        <f>IF(Q31&lt;&gt;"",VLOOKUP(Q31,'DON GIA'!$H$1:$K$103,4,0),"")</f>
        <v/>
      </c>
      <c r="U31" s="106" t="str">
        <f t="shared" si="6"/>
        <v/>
      </c>
      <c r="V31" s="107" t="s">
        <v>1014</v>
      </c>
      <c r="W31" s="103" t="s">
        <v>27</v>
      </c>
      <c r="X31" s="108">
        <v>6.65</v>
      </c>
      <c r="Y31" s="109"/>
      <c r="Z31" s="106">
        <f>IF(V31&lt;&gt;"",VLOOKUP(V31,'DON GIA'!$A$1:$D$346,4,0),"")</f>
        <v>4447303</v>
      </c>
      <c r="AA31" s="106">
        <f t="shared" si="7"/>
        <v>29574564.950000003</v>
      </c>
      <c r="AB31" s="71"/>
      <c r="AC31" s="71"/>
      <c r="AD31" s="71"/>
      <c r="AE31" s="71"/>
      <c r="AF31" s="71"/>
      <c r="AG31" s="103"/>
      <c r="AH31" s="103"/>
      <c r="AI31" s="103"/>
      <c r="AJ31" s="103"/>
      <c r="AK31" s="106" t="str">
        <f>IF(AH31&lt;&gt;"",VLOOKUP(AH31,'DON GIA'!$M$1:$P$9,4,0),"")</f>
        <v/>
      </c>
      <c r="AL31" s="106" t="str">
        <f t="shared" si="5"/>
        <v/>
      </c>
      <c r="AM31" s="103"/>
      <c r="AN31" s="103"/>
      <c r="AO31" s="199" t="str">
        <f t="shared" si="0"/>
        <v/>
      </c>
      <c r="AP31" s="107"/>
    </row>
    <row r="32" spans="1:43" ht="37.5" outlineLevel="2">
      <c r="A32" s="72" t="e">
        <f>IF(C31&lt;&gt;"",$C$7:C31,A31)</f>
        <v>#VALUE!</v>
      </c>
      <c r="B32" s="102" t="str">
        <f>IF(C31&lt;&gt;"",COUNTA($C$7:C31)+392,"")</f>
        <v/>
      </c>
      <c r="C32" s="192"/>
      <c r="D32" s="71"/>
      <c r="E32" s="103"/>
      <c r="F32" s="103"/>
      <c r="G32" s="103"/>
      <c r="H32" s="103"/>
      <c r="I32" s="103"/>
      <c r="J32" s="103"/>
      <c r="K32" s="71"/>
      <c r="L32" s="105"/>
      <c r="M32" s="106" t="str">
        <f>IF(K32&lt;&gt;"",VLOOKUP(K32,'DON GIA'!$S$1:$U$19,3,0),"")</f>
        <v/>
      </c>
      <c r="N32" s="106" t="str">
        <f>IF(K32&lt;&gt;"",VLOOKUP(K32,'DON GIA'!$S$1:$V$19,4,0),"")</f>
        <v/>
      </c>
      <c r="O32" s="106" t="str">
        <f t="shared" si="2"/>
        <v/>
      </c>
      <c r="P32" s="106" t="str">
        <f t="shared" si="3"/>
        <v/>
      </c>
      <c r="Q32" s="71" t="s">
        <v>35</v>
      </c>
      <c r="R32" s="103"/>
      <c r="S32" s="103"/>
      <c r="T32" s="106" t="str">
        <f>IF(Q32&lt;&gt;"",VLOOKUP(Q32,'DON GIA'!$H$1:$K$103,4,0),"")</f>
        <v/>
      </c>
      <c r="U32" s="106" t="str">
        <f t="shared" si="6"/>
        <v/>
      </c>
      <c r="V32" s="107" t="s">
        <v>1015</v>
      </c>
      <c r="W32" s="103" t="s">
        <v>27</v>
      </c>
      <c r="X32" s="108">
        <v>5.27</v>
      </c>
      <c r="Y32" s="109"/>
      <c r="Z32" s="106">
        <f>IF(V32&lt;&gt;"",VLOOKUP(V32,'DON GIA'!$A$1:$D$346,4,0),"")</f>
        <v>5058826</v>
      </c>
      <c r="AA32" s="106">
        <f t="shared" si="7"/>
        <v>26660013.02</v>
      </c>
      <c r="AB32" s="71"/>
      <c r="AC32" s="71"/>
      <c r="AD32" s="71"/>
      <c r="AE32" s="71"/>
      <c r="AF32" s="71"/>
      <c r="AG32" s="103"/>
      <c r="AH32" s="103"/>
      <c r="AI32" s="103"/>
      <c r="AJ32" s="103"/>
      <c r="AK32" s="106" t="str">
        <f>IF(AH32&lt;&gt;"",VLOOKUP(AH32,'DON GIA'!$M$1:$P$9,4,0),"")</f>
        <v/>
      </c>
      <c r="AL32" s="106" t="str">
        <f t="shared" si="5"/>
        <v/>
      </c>
      <c r="AM32" s="103"/>
      <c r="AN32" s="103"/>
      <c r="AO32" s="199" t="str">
        <f t="shared" si="0"/>
        <v/>
      </c>
      <c r="AP32" s="107"/>
    </row>
    <row r="33" spans="1:43" ht="37.5" outlineLevel="2">
      <c r="A33" s="72" t="e">
        <f>IF(C32&lt;&gt;"",$C$7:C32,A32)</f>
        <v>#VALUE!</v>
      </c>
      <c r="B33" s="102" t="str">
        <f>IF(C32&lt;&gt;"",COUNTA($C$7:C32)+392,"")</f>
        <v/>
      </c>
      <c r="C33" s="192"/>
      <c r="D33" s="71"/>
      <c r="E33" s="103"/>
      <c r="F33" s="103"/>
      <c r="G33" s="103"/>
      <c r="H33" s="103"/>
      <c r="I33" s="103"/>
      <c r="J33" s="103"/>
      <c r="K33" s="71"/>
      <c r="L33" s="105"/>
      <c r="M33" s="106" t="str">
        <f>IF(K33&lt;&gt;"",VLOOKUP(K33,'DON GIA'!$S$1:$U$19,3,0),"")</f>
        <v/>
      </c>
      <c r="N33" s="106" t="str">
        <f>IF(K33&lt;&gt;"",VLOOKUP(K33,'DON GIA'!$S$1:$V$19,4,0),"")</f>
        <v/>
      </c>
      <c r="O33" s="106" t="str">
        <f t="shared" si="2"/>
        <v/>
      </c>
      <c r="P33" s="106" t="str">
        <f t="shared" si="3"/>
        <v/>
      </c>
      <c r="Q33" s="71" t="s">
        <v>35</v>
      </c>
      <c r="R33" s="103"/>
      <c r="S33" s="103"/>
      <c r="T33" s="106" t="str">
        <f>IF(Q33&lt;&gt;"",VLOOKUP(Q33,'DON GIA'!$H$1:$K$103,4,0),"")</f>
        <v/>
      </c>
      <c r="U33" s="106" t="str">
        <f t="shared" si="6"/>
        <v/>
      </c>
      <c r="V33" s="107" t="s">
        <v>1016</v>
      </c>
      <c r="W33" s="103" t="s">
        <v>27</v>
      </c>
      <c r="X33" s="108">
        <v>22.06</v>
      </c>
      <c r="Y33" s="109"/>
      <c r="Z33" s="106">
        <f>IF(V33&lt;&gt;"",VLOOKUP(V33,'DON GIA'!$A$1:$D$346,4,0),"")</f>
        <v>1398600</v>
      </c>
      <c r="AA33" s="106">
        <f t="shared" si="7"/>
        <v>30853116</v>
      </c>
      <c r="AB33" s="71"/>
      <c r="AC33" s="71"/>
      <c r="AD33" s="71"/>
      <c r="AE33" s="71"/>
      <c r="AF33" s="71"/>
      <c r="AG33" s="103"/>
      <c r="AH33" s="103"/>
      <c r="AI33" s="103"/>
      <c r="AJ33" s="103"/>
      <c r="AK33" s="106" t="str">
        <f>IF(AH33&lt;&gt;"",VLOOKUP(AH33,'DON GIA'!$M$1:$P$9,4,0),"")</f>
        <v/>
      </c>
      <c r="AL33" s="106" t="str">
        <f t="shared" si="5"/>
        <v/>
      </c>
      <c r="AM33" s="103"/>
      <c r="AN33" s="103"/>
      <c r="AO33" s="199" t="str">
        <f t="shared" si="0"/>
        <v/>
      </c>
      <c r="AP33" s="107"/>
    </row>
    <row r="34" spans="1:43" ht="37.5" outlineLevel="2">
      <c r="A34" s="72" t="e">
        <f>IF(C33&lt;&gt;"",$C$7:C33,A33)</f>
        <v>#VALUE!</v>
      </c>
      <c r="B34" s="102" t="str">
        <f>IF(C33&lt;&gt;"",COUNTA($C$7:C33)+392,"")</f>
        <v/>
      </c>
      <c r="C34" s="192"/>
      <c r="D34" s="71"/>
      <c r="E34" s="103"/>
      <c r="F34" s="103"/>
      <c r="G34" s="103"/>
      <c r="H34" s="103"/>
      <c r="I34" s="103"/>
      <c r="J34" s="103"/>
      <c r="K34" s="71"/>
      <c r="L34" s="105"/>
      <c r="M34" s="106" t="str">
        <f>IF(K34&lt;&gt;"",VLOOKUP(K34,'DON GIA'!$S$1:$U$19,3,0),"")</f>
        <v/>
      </c>
      <c r="N34" s="106" t="str">
        <f>IF(K34&lt;&gt;"",VLOOKUP(K34,'DON GIA'!$S$1:$V$19,4,0),"")</f>
        <v/>
      </c>
      <c r="O34" s="106" t="str">
        <f t="shared" si="2"/>
        <v/>
      </c>
      <c r="P34" s="106" t="str">
        <f t="shared" si="3"/>
        <v/>
      </c>
      <c r="Q34" s="71" t="s">
        <v>35</v>
      </c>
      <c r="R34" s="103"/>
      <c r="S34" s="103"/>
      <c r="T34" s="106" t="str">
        <f>IF(Q34&lt;&gt;"",VLOOKUP(Q34,'DON GIA'!$H$1:$K$103,4,0),"")</f>
        <v/>
      </c>
      <c r="U34" s="106" t="str">
        <f t="shared" si="6"/>
        <v/>
      </c>
      <c r="V34" s="107" t="s">
        <v>1017</v>
      </c>
      <c r="W34" s="103" t="s">
        <v>38</v>
      </c>
      <c r="X34" s="108">
        <v>0.66500000000000004</v>
      </c>
      <c r="Y34" s="109"/>
      <c r="Z34" s="106">
        <f>IF(V34&lt;&gt;"",VLOOKUP(V34,'DON GIA'!$A$1:$D$346,4,0),"")</f>
        <v>5712071</v>
      </c>
      <c r="AA34" s="106">
        <f t="shared" si="7"/>
        <v>3798527.2150000003</v>
      </c>
      <c r="AB34" s="71"/>
      <c r="AC34" s="71"/>
      <c r="AD34" s="71"/>
      <c r="AE34" s="71"/>
      <c r="AF34" s="71"/>
      <c r="AG34" s="103"/>
      <c r="AH34" s="103"/>
      <c r="AI34" s="103"/>
      <c r="AJ34" s="103"/>
      <c r="AK34" s="106" t="str">
        <f>IF(AH34&lt;&gt;"",VLOOKUP(AH34,'DON GIA'!$M$1:$P$9,4,0),"")</f>
        <v/>
      </c>
      <c r="AL34" s="106" t="str">
        <f t="shared" si="5"/>
        <v/>
      </c>
      <c r="AM34" s="103"/>
      <c r="AN34" s="103"/>
      <c r="AO34" s="199" t="str">
        <f t="shared" si="0"/>
        <v/>
      </c>
      <c r="AP34" s="107"/>
    </row>
    <row r="35" spans="1:43" ht="37.5" outlineLevel="2">
      <c r="A35" s="72" t="e">
        <f>IF(C34&lt;&gt;"",$C$7:C34,A34)</f>
        <v>#VALUE!</v>
      </c>
      <c r="B35" s="102" t="str">
        <f>IF(C34&lt;&gt;"",COUNTA($C$7:C34)+392,"")</f>
        <v/>
      </c>
      <c r="C35" s="192"/>
      <c r="D35" s="71"/>
      <c r="E35" s="103"/>
      <c r="F35" s="103"/>
      <c r="G35" s="103"/>
      <c r="H35" s="103"/>
      <c r="I35" s="103"/>
      <c r="J35" s="103"/>
      <c r="K35" s="71"/>
      <c r="L35" s="105"/>
      <c r="M35" s="106" t="str">
        <f>IF(K35&lt;&gt;"",VLOOKUP(K35,'DON GIA'!$S$1:$U$19,3,0),"")</f>
        <v/>
      </c>
      <c r="N35" s="106" t="str">
        <f>IF(K35&lt;&gt;"",VLOOKUP(K35,'DON GIA'!$S$1:$V$19,4,0),"")</f>
        <v/>
      </c>
      <c r="O35" s="106" t="str">
        <f t="shared" si="2"/>
        <v/>
      </c>
      <c r="P35" s="106" t="str">
        <f t="shared" si="3"/>
        <v/>
      </c>
      <c r="Q35" s="71" t="s">
        <v>35</v>
      </c>
      <c r="R35" s="103"/>
      <c r="S35" s="103"/>
      <c r="T35" s="106" t="str">
        <f>IF(Q35&lt;&gt;"",VLOOKUP(Q35,'DON GIA'!$H$1:$K$103,4,0),"")</f>
        <v/>
      </c>
      <c r="U35" s="106" t="str">
        <f t="shared" si="6"/>
        <v/>
      </c>
      <c r="V35" s="107" t="s">
        <v>1018</v>
      </c>
      <c r="W35" s="103" t="s">
        <v>38</v>
      </c>
      <c r="X35" s="108">
        <v>0.76200000000000001</v>
      </c>
      <c r="Y35" s="109"/>
      <c r="Z35" s="106">
        <f>IF(V35&lt;&gt;"",VLOOKUP(V35,'DON GIA'!$A$1:$D$346,4,0),"")</f>
        <v>2704619</v>
      </c>
      <c r="AA35" s="106">
        <f t="shared" si="7"/>
        <v>2060919.6780000001</v>
      </c>
      <c r="AB35" s="71"/>
      <c r="AC35" s="71"/>
      <c r="AD35" s="71"/>
      <c r="AE35" s="71"/>
      <c r="AF35" s="71"/>
      <c r="AG35" s="103"/>
      <c r="AH35" s="103"/>
      <c r="AI35" s="103"/>
      <c r="AJ35" s="103"/>
      <c r="AK35" s="106" t="str">
        <f>IF(AH35&lt;&gt;"",VLOOKUP(AH35,'DON GIA'!$M$1:$P$9,4,0),"")</f>
        <v/>
      </c>
      <c r="AL35" s="106" t="str">
        <f t="shared" si="5"/>
        <v/>
      </c>
      <c r="AM35" s="103"/>
      <c r="AN35" s="103"/>
      <c r="AO35" s="199" t="str">
        <f t="shared" si="0"/>
        <v/>
      </c>
      <c r="AP35" s="107"/>
    </row>
    <row r="36" spans="1:43" outlineLevel="2">
      <c r="A36" s="72" t="e">
        <f>IF(C35&lt;&gt;"",$C$7:C35,A35)</f>
        <v>#VALUE!</v>
      </c>
      <c r="B36" s="102" t="str">
        <f>IF(C35&lt;&gt;"",COUNTA($C$7:C35)+392,"")</f>
        <v/>
      </c>
      <c r="C36" s="192"/>
      <c r="D36" s="71"/>
      <c r="E36" s="103"/>
      <c r="F36" s="103"/>
      <c r="G36" s="103"/>
      <c r="H36" s="103"/>
      <c r="I36" s="103"/>
      <c r="J36" s="103"/>
      <c r="K36" s="71"/>
      <c r="L36" s="105"/>
      <c r="M36" s="106" t="str">
        <f>IF(K36&lt;&gt;"",VLOOKUP(K36,'DON GIA'!$S$1:$U$19,3,0),"")</f>
        <v/>
      </c>
      <c r="N36" s="106" t="str">
        <f>IF(K36&lt;&gt;"",VLOOKUP(K36,'DON GIA'!$S$1:$V$19,4,0),"")</f>
        <v/>
      </c>
      <c r="O36" s="106" t="str">
        <f t="shared" si="2"/>
        <v/>
      </c>
      <c r="P36" s="106" t="str">
        <f t="shared" si="3"/>
        <v/>
      </c>
      <c r="Q36" s="71" t="s">
        <v>35</v>
      </c>
      <c r="R36" s="103"/>
      <c r="S36" s="103"/>
      <c r="T36" s="106" t="str">
        <f>IF(Q36&lt;&gt;"",VLOOKUP(Q36,'DON GIA'!$H$1:$K$103,4,0),"")</f>
        <v/>
      </c>
      <c r="U36" s="106" t="str">
        <f t="shared" si="6"/>
        <v/>
      </c>
      <c r="V36" s="107" t="s">
        <v>1019</v>
      </c>
      <c r="W36" s="103" t="s">
        <v>27</v>
      </c>
      <c r="X36" s="108">
        <v>19.14</v>
      </c>
      <c r="Y36" s="109"/>
      <c r="Z36" s="106">
        <f>IF(V36&lt;&gt;"",VLOOKUP(V36,'DON GIA'!$A$1:$D$346,4,0),"")</f>
        <v>330817</v>
      </c>
      <c r="AA36" s="106">
        <f t="shared" si="7"/>
        <v>6331837.3799999999</v>
      </c>
      <c r="AB36" s="71"/>
      <c r="AC36" s="71"/>
      <c r="AD36" s="71"/>
      <c r="AE36" s="71"/>
      <c r="AF36" s="71"/>
      <c r="AG36" s="103"/>
      <c r="AH36" s="103"/>
      <c r="AI36" s="103"/>
      <c r="AJ36" s="103"/>
      <c r="AK36" s="106" t="str">
        <f>IF(AH36&lt;&gt;"",VLOOKUP(AH36,'DON GIA'!$M$1:$P$9,4,0),"")</f>
        <v/>
      </c>
      <c r="AL36" s="106" t="str">
        <f t="shared" si="5"/>
        <v/>
      </c>
      <c r="AM36" s="103"/>
      <c r="AN36" s="103"/>
      <c r="AO36" s="199" t="str">
        <f t="shared" si="0"/>
        <v/>
      </c>
      <c r="AP36" s="107"/>
    </row>
    <row r="37" spans="1:43" outlineLevel="2">
      <c r="A37" s="72" t="e">
        <f>IF(C36&lt;&gt;"",$C$7:C36,A36)</f>
        <v>#VALUE!</v>
      </c>
      <c r="B37" s="102" t="str">
        <f>IF(C36&lt;&gt;"",COUNTA($C$7:C36)+392,"")</f>
        <v/>
      </c>
      <c r="C37" s="192"/>
      <c r="D37" s="61"/>
      <c r="E37" s="103"/>
      <c r="F37" s="103"/>
      <c r="G37" s="103"/>
      <c r="H37" s="103"/>
      <c r="I37" s="103"/>
      <c r="J37" s="103"/>
      <c r="K37" s="71"/>
      <c r="L37" s="105"/>
      <c r="M37" s="106" t="str">
        <f>IF(K37&lt;&gt;"",VLOOKUP(K37,'DON GIA'!$S$1:$U$19,3,0),"")</f>
        <v/>
      </c>
      <c r="N37" s="106" t="str">
        <f>IF(K37&lt;&gt;"",VLOOKUP(K37,'DON GIA'!$S$1:$V$19,4,0),"")</f>
        <v/>
      </c>
      <c r="O37" s="106" t="str">
        <f t="shared" si="2"/>
        <v/>
      </c>
      <c r="P37" s="106" t="str">
        <f t="shared" si="3"/>
        <v/>
      </c>
      <c r="Q37" s="71" t="s">
        <v>35</v>
      </c>
      <c r="R37" s="103"/>
      <c r="S37" s="103"/>
      <c r="T37" s="106" t="str">
        <f>IF(Q37&lt;&gt;"",VLOOKUP(Q37,'DON GIA'!$H$1:$K$103,4,0),"")</f>
        <v/>
      </c>
      <c r="U37" s="106" t="str">
        <f t="shared" si="6"/>
        <v/>
      </c>
      <c r="V37" s="107"/>
      <c r="W37" s="103"/>
      <c r="X37" s="108"/>
      <c r="Y37" s="109"/>
      <c r="Z37" s="106" t="str">
        <f>IF(V37&lt;&gt;"",VLOOKUP(V37,'DON GIA'!$A$1:$D$346,4,0),"")</f>
        <v/>
      </c>
      <c r="AA37" s="106" t="str">
        <f t="shared" si="7"/>
        <v/>
      </c>
      <c r="AB37" s="71"/>
      <c r="AC37" s="71"/>
      <c r="AD37" s="71"/>
      <c r="AE37" s="71"/>
      <c r="AF37" s="71"/>
      <c r="AG37" s="103"/>
      <c r="AH37" s="103"/>
      <c r="AI37" s="103"/>
      <c r="AJ37" s="103"/>
      <c r="AK37" s="106" t="str">
        <f>IF(AH37&lt;&gt;"",VLOOKUP(AH37,'DON GIA'!$M$1:$P$9,4,0),"")</f>
        <v/>
      </c>
      <c r="AL37" s="106" t="str">
        <f t="shared" si="5"/>
        <v/>
      </c>
      <c r="AM37" s="103"/>
      <c r="AN37" s="103"/>
      <c r="AO37" s="199" t="str">
        <f t="shared" si="0"/>
        <v/>
      </c>
      <c r="AP37" s="107"/>
    </row>
    <row r="38" spans="1:43" outlineLevel="1">
      <c r="A38" s="84" t="s">
        <v>858</v>
      </c>
      <c r="B38" s="102"/>
      <c r="C38" s="192">
        <v>395</v>
      </c>
      <c r="D38" s="61" t="s">
        <v>72</v>
      </c>
      <c r="E38" s="162"/>
      <c r="F38" s="162"/>
      <c r="G38" s="162"/>
      <c r="H38" s="162"/>
      <c r="I38" s="162"/>
      <c r="J38" s="162"/>
      <c r="K38" s="61"/>
      <c r="L38" s="167">
        <f>SUBTOTAL(9,L39:L59)</f>
        <v>0</v>
      </c>
      <c r="M38" s="199"/>
      <c r="N38" s="199"/>
      <c r="O38" s="199">
        <f>SUBTOTAL(9,O39:O59)</f>
        <v>0</v>
      </c>
      <c r="P38" s="199">
        <f>SUBTOTAL(9,P39:P59)</f>
        <v>0</v>
      </c>
      <c r="Q38" s="61"/>
      <c r="R38" s="162"/>
      <c r="S38" s="162">
        <f>SUBTOTAL(9,S39:S59)</f>
        <v>33</v>
      </c>
      <c r="T38" s="199"/>
      <c r="U38" s="199">
        <f>SUBTOTAL(9,U39:U59)</f>
        <v>20349000</v>
      </c>
      <c r="V38" s="129"/>
      <c r="W38" s="162"/>
      <c r="X38" s="169">
        <f>SUBTOTAL(9,X39:X59)</f>
        <v>297.10500000000002</v>
      </c>
      <c r="Y38" s="170">
        <f>SUBTOTAL(9,Y39:Y59)</f>
        <v>0</v>
      </c>
      <c r="Z38" s="199"/>
      <c r="AA38" s="199">
        <f>SUBTOTAL(9,AA39:AA59)</f>
        <v>284540467.85000002</v>
      </c>
      <c r="AB38" s="71"/>
      <c r="AC38" s="71"/>
      <c r="AD38" s="71"/>
      <c r="AE38" s="71"/>
      <c r="AF38" s="71"/>
      <c r="AG38" s="103"/>
      <c r="AH38" s="162"/>
      <c r="AI38" s="162"/>
      <c r="AJ38" s="162">
        <f>SUBTOTAL(9,AJ39:AJ59)</f>
        <v>0</v>
      </c>
      <c r="AK38" s="199"/>
      <c r="AL38" s="199">
        <f>SUBTOTAL(9,AL39:AL59)</f>
        <v>0</v>
      </c>
      <c r="AM38" s="162"/>
      <c r="AN38" s="162">
        <f>SUBTOTAL(9,AN39:AN59)</f>
        <v>0</v>
      </c>
      <c r="AO38" s="199">
        <f t="shared" si="0"/>
        <v>304889467.85000002</v>
      </c>
      <c r="AP38" s="111"/>
      <c r="AQ38" s="90"/>
    </row>
    <row r="39" spans="1:43" ht="41.25" outlineLevel="2">
      <c r="A39" s="72" t="e">
        <f>IF(C38&lt;&gt;"",$C$7:C38,A37)</f>
        <v>#VALUE!</v>
      </c>
      <c r="B39" s="102">
        <f>IF(C38&lt;&gt;"",COUNTA($C$7:C38)+392,"")</f>
        <v>395</v>
      </c>
      <c r="C39" s="192"/>
      <c r="D39" s="71" t="s">
        <v>75</v>
      </c>
      <c r="E39" s="103"/>
      <c r="F39" s="103"/>
      <c r="G39" s="103"/>
      <c r="H39" s="103"/>
      <c r="I39" s="103"/>
      <c r="J39" s="103"/>
      <c r="K39" s="71"/>
      <c r="L39" s="105"/>
      <c r="M39" s="106" t="str">
        <f>IF(K39&lt;&gt;"",VLOOKUP(K39,'DON GIA'!$S$1:$U$19,3,0),"")</f>
        <v/>
      </c>
      <c r="N39" s="106" t="str">
        <f>IF(K39&lt;&gt;"",VLOOKUP(K39,'DON GIA'!$S$1:$V$19,4,0),"")</f>
        <v/>
      </c>
      <c r="O39" s="106" t="str">
        <f t="shared" si="2"/>
        <v/>
      </c>
      <c r="P39" s="106" t="str">
        <f t="shared" si="3"/>
        <v/>
      </c>
      <c r="Q39" s="71" t="s">
        <v>48</v>
      </c>
      <c r="R39" s="103" t="s">
        <v>44</v>
      </c>
      <c r="S39" s="103">
        <v>3</v>
      </c>
      <c r="T39" s="106">
        <f>IF(Q39&lt;&gt;"",VLOOKUP(Q39,'DON GIA'!$H$1:$K$103,4,0),"")</f>
        <v>1708000</v>
      </c>
      <c r="U39" s="106">
        <f t="shared" ref="U39:U59" si="8">IF(Q39&lt;&gt;"",IF(ISNUMBER(T39),S39*T39,""),"")</f>
        <v>5124000</v>
      </c>
      <c r="V39" s="107" t="s">
        <v>1020</v>
      </c>
      <c r="W39" s="103" t="s">
        <v>27</v>
      </c>
      <c r="X39" s="108">
        <v>61.41</v>
      </c>
      <c r="Y39" s="109"/>
      <c r="Z39" s="106">
        <f>IF(V39&lt;&gt;"",VLOOKUP(V39,'DON GIA'!$A$1:$D$346,4,0),"")</f>
        <v>2107662</v>
      </c>
      <c r="AA39" s="106">
        <f t="shared" ref="AA39:AA59" si="9">IF(V39&lt;&gt;"",IF(ISNUMBER(Z39),X39*Z39,""),"")</f>
        <v>129431523.41999999</v>
      </c>
      <c r="AB39" s="71" t="s">
        <v>32</v>
      </c>
      <c r="AC39" s="71" t="s">
        <v>29</v>
      </c>
      <c r="AD39" s="71" t="s">
        <v>30</v>
      </c>
      <c r="AE39" s="71" t="s">
        <v>73</v>
      </c>
      <c r="AF39" s="71" t="s">
        <v>74</v>
      </c>
      <c r="AG39" s="103" t="s">
        <v>41</v>
      </c>
      <c r="AH39" s="103"/>
      <c r="AI39" s="103"/>
      <c r="AJ39" s="103"/>
      <c r="AK39" s="106" t="str">
        <f>IF(AH39&lt;&gt;"",VLOOKUP(AH39,'DON GIA'!$M$1:$P$9,4,0),"")</f>
        <v/>
      </c>
      <c r="AL39" s="106" t="str">
        <f t="shared" si="5"/>
        <v/>
      </c>
      <c r="AM39" s="103"/>
      <c r="AN39" s="103"/>
      <c r="AO39" s="199" t="str">
        <f t="shared" si="0"/>
        <v/>
      </c>
      <c r="AP39" s="59" t="s">
        <v>609</v>
      </c>
    </row>
    <row r="40" spans="1:43" ht="37.5" outlineLevel="2">
      <c r="A40" s="72" t="e">
        <f>IF(C39&lt;&gt;"",$C$7:C39,A39)</f>
        <v>#VALUE!</v>
      </c>
      <c r="B40" s="102" t="str">
        <f>IF(C39&lt;&gt;"",COUNTA($C$7:C39)+392,"")</f>
        <v/>
      </c>
      <c r="C40" s="192"/>
      <c r="D40" s="71" t="s">
        <v>39</v>
      </c>
      <c r="E40" s="103"/>
      <c r="F40" s="103"/>
      <c r="G40" s="103"/>
      <c r="H40" s="103"/>
      <c r="I40" s="103"/>
      <c r="J40" s="103"/>
      <c r="K40" s="71"/>
      <c r="L40" s="105"/>
      <c r="M40" s="106" t="str">
        <f>IF(K40&lt;&gt;"",VLOOKUP(K40,'DON GIA'!$S$1:$U$19,3,0),"")</f>
        <v/>
      </c>
      <c r="N40" s="106" t="str">
        <f>IF(K40&lt;&gt;"",VLOOKUP(K40,'DON GIA'!$S$1:$V$19,4,0),"")</f>
        <v/>
      </c>
      <c r="O40" s="106" t="str">
        <f t="shared" si="2"/>
        <v/>
      </c>
      <c r="P40" s="106" t="str">
        <f t="shared" si="3"/>
        <v/>
      </c>
      <c r="Q40" s="71" t="s">
        <v>58</v>
      </c>
      <c r="R40" s="103" t="s">
        <v>44</v>
      </c>
      <c r="S40" s="103">
        <v>4</v>
      </c>
      <c r="T40" s="106">
        <f>IF(Q40&lt;&gt;"",VLOOKUP(Q40,'DON GIA'!$H$1:$K$103,4,0),"")</f>
        <v>211000</v>
      </c>
      <c r="U40" s="106">
        <f t="shared" si="8"/>
        <v>844000</v>
      </c>
      <c r="V40" s="107" t="s">
        <v>1021</v>
      </c>
      <c r="W40" s="103" t="s">
        <v>27</v>
      </c>
      <c r="X40" s="108">
        <v>15.4</v>
      </c>
      <c r="Y40" s="109"/>
      <c r="Z40" s="106">
        <f>IF(V40&lt;&gt;"",VLOOKUP(V40,'DON GIA'!$A$1:$D$346,4,0),"")</f>
        <v>109890</v>
      </c>
      <c r="AA40" s="106">
        <f t="shared" si="9"/>
        <v>1692306</v>
      </c>
      <c r="AB40" s="71"/>
      <c r="AC40" s="71"/>
      <c r="AD40" s="71"/>
      <c r="AE40" s="71"/>
      <c r="AF40" s="71"/>
      <c r="AG40" s="103"/>
      <c r="AH40" s="103"/>
      <c r="AI40" s="103"/>
      <c r="AJ40" s="103"/>
      <c r="AK40" s="106" t="str">
        <f>IF(AH40&lt;&gt;"",VLOOKUP(AH40,'DON GIA'!$M$1:$P$9,4,0),"")</f>
        <v/>
      </c>
      <c r="AL40" s="106" t="str">
        <f t="shared" si="5"/>
        <v/>
      </c>
      <c r="AM40" s="103"/>
      <c r="AN40" s="103"/>
      <c r="AO40" s="199" t="str">
        <f t="shared" si="0"/>
        <v/>
      </c>
      <c r="AP40" s="107"/>
    </row>
    <row r="41" spans="1:43" outlineLevel="2">
      <c r="A41" s="72" t="e">
        <f>IF(C40&lt;&gt;"",$C$7:C40,A40)</f>
        <v>#VALUE!</v>
      </c>
      <c r="B41" s="102" t="str">
        <f>IF(C40&lt;&gt;"",COUNTA($C$7:C40)+392,"")</f>
        <v/>
      </c>
      <c r="C41" s="192"/>
      <c r="D41" s="71"/>
      <c r="E41" s="103"/>
      <c r="F41" s="103"/>
      <c r="G41" s="103"/>
      <c r="H41" s="103"/>
      <c r="I41" s="103"/>
      <c r="J41" s="103"/>
      <c r="K41" s="71"/>
      <c r="L41" s="105"/>
      <c r="M41" s="106" t="str">
        <f>IF(K41&lt;&gt;"",VLOOKUP(K41,'DON GIA'!$S$1:$U$19,3,0),"")</f>
        <v/>
      </c>
      <c r="N41" s="106" t="str">
        <f>IF(K41&lt;&gt;"",VLOOKUP(K41,'DON GIA'!$S$1:$V$19,4,0),"")</f>
        <v/>
      </c>
      <c r="O41" s="106" t="str">
        <f t="shared" si="2"/>
        <v/>
      </c>
      <c r="P41" s="106" t="str">
        <f t="shared" si="3"/>
        <v/>
      </c>
      <c r="Q41" s="71" t="s">
        <v>49</v>
      </c>
      <c r="R41" s="103" t="s">
        <v>44</v>
      </c>
      <c r="S41" s="103">
        <v>1</v>
      </c>
      <c r="T41" s="106">
        <f>IF(Q41&lt;&gt;"",VLOOKUP(Q41,'DON GIA'!$H$1:$K$103,4,0),"")</f>
        <v>248000</v>
      </c>
      <c r="U41" s="106">
        <f t="shared" si="8"/>
        <v>248000</v>
      </c>
      <c r="V41" s="107" t="s">
        <v>1022</v>
      </c>
      <c r="W41" s="103" t="s">
        <v>27</v>
      </c>
      <c r="X41" s="108">
        <f>29.23+13.5</f>
        <v>42.730000000000004</v>
      </c>
      <c r="Y41" s="109"/>
      <c r="Z41" s="106">
        <f>IF(V41&lt;&gt;"",VLOOKUP(V41,'DON GIA'!$A$1:$D$346,4,0),"")</f>
        <v>1457397</v>
      </c>
      <c r="AA41" s="106">
        <f t="shared" si="9"/>
        <v>62274573.810000002</v>
      </c>
      <c r="AB41" s="71"/>
      <c r="AC41" s="71"/>
      <c r="AD41" s="71"/>
      <c r="AE41" s="71"/>
      <c r="AF41" s="71"/>
      <c r="AG41" s="103"/>
      <c r="AH41" s="103"/>
      <c r="AI41" s="103"/>
      <c r="AJ41" s="103"/>
      <c r="AK41" s="106" t="str">
        <f>IF(AH41&lt;&gt;"",VLOOKUP(AH41,'DON GIA'!$M$1:$P$9,4,0),"")</f>
        <v/>
      </c>
      <c r="AL41" s="106" t="str">
        <f t="shared" si="5"/>
        <v/>
      </c>
      <c r="AM41" s="103"/>
      <c r="AN41" s="103"/>
      <c r="AO41" s="199" t="str">
        <f t="shared" si="0"/>
        <v/>
      </c>
      <c r="AP41" s="107"/>
    </row>
    <row r="42" spans="1:43" ht="37.5" outlineLevel="2">
      <c r="A42" s="72" t="e">
        <f>IF(C41&lt;&gt;"",$C$7:C41,A41)</f>
        <v>#VALUE!</v>
      </c>
      <c r="B42" s="102" t="str">
        <f>IF(C41&lt;&gt;"",COUNTA($C$7:C41)+392,"")</f>
        <v/>
      </c>
      <c r="C42" s="192"/>
      <c r="D42" s="71"/>
      <c r="E42" s="103"/>
      <c r="F42" s="103"/>
      <c r="G42" s="103"/>
      <c r="H42" s="103"/>
      <c r="I42" s="103"/>
      <c r="J42" s="103"/>
      <c r="K42" s="71"/>
      <c r="L42" s="105"/>
      <c r="M42" s="106" t="str">
        <f>IF(K42&lt;&gt;"",VLOOKUP(K42,'DON GIA'!$S$1:$U$19,3,0),"")</f>
        <v/>
      </c>
      <c r="N42" s="106" t="str">
        <f>IF(K42&lt;&gt;"",VLOOKUP(K42,'DON GIA'!$S$1:$V$19,4,0),"")</f>
        <v/>
      </c>
      <c r="O42" s="106" t="str">
        <f t="shared" si="2"/>
        <v/>
      </c>
      <c r="P42" s="106" t="str">
        <f t="shared" si="3"/>
        <v/>
      </c>
      <c r="Q42" s="71" t="s">
        <v>77</v>
      </c>
      <c r="R42" s="103" t="s">
        <v>44</v>
      </c>
      <c r="S42" s="103">
        <v>2</v>
      </c>
      <c r="T42" s="106">
        <f>IF(Q42&lt;&gt;"",VLOOKUP(Q42,'DON GIA'!$H$1:$K$103,4,0),"")</f>
        <v>45000</v>
      </c>
      <c r="U42" s="106">
        <f t="shared" si="8"/>
        <v>90000</v>
      </c>
      <c r="V42" s="107" t="s">
        <v>1007</v>
      </c>
      <c r="W42" s="103" t="s">
        <v>27</v>
      </c>
      <c r="X42" s="108">
        <v>4.5599999999999996</v>
      </c>
      <c r="Y42" s="109"/>
      <c r="Z42" s="106">
        <f>IF(V42&lt;&gt;"",VLOOKUP(V42,'DON GIA'!$A$1:$D$346,4,0),"")</f>
        <v>1229116</v>
      </c>
      <c r="AA42" s="106">
        <f t="shared" si="9"/>
        <v>5604768.96</v>
      </c>
      <c r="AB42" s="71"/>
      <c r="AC42" s="71"/>
      <c r="AD42" s="71"/>
      <c r="AE42" s="71"/>
      <c r="AF42" s="71"/>
      <c r="AG42" s="103"/>
      <c r="AH42" s="103"/>
      <c r="AI42" s="103"/>
      <c r="AJ42" s="103"/>
      <c r="AK42" s="106" t="str">
        <f>IF(AH42&lt;&gt;"",VLOOKUP(AH42,'DON GIA'!$M$1:$P$9,4,0),"")</f>
        <v/>
      </c>
      <c r="AL42" s="106" t="str">
        <f t="shared" si="5"/>
        <v/>
      </c>
      <c r="AM42" s="103"/>
      <c r="AN42" s="103"/>
      <c r="AO42" s="199" t="str">
        <f t="shared" si="0"/>
        <v/>
      </c>
      <c r="AP42" s="107"/>
    </row>
    <row r="43" spans="1:43" outlineLevel="2">
      <c r="A43" s="72" t="e">
        <f>IF(C42&lt;&gt;"",$C$7:C42,A42)</f>
        <v>#VALUE!</v>
      </c>
      <c r="B43" s="102" t="str">
        <f>IF(C42&lt;&gt;"",COUNTA($C$7:C42)+392,"")</f>
        <v/>
      </c>
      <c r="C43" s="192"/>
      <c r="D43" s="71"/>
      <c r="E43" s="103"/>
      <c r="F43" s="103"/>
      <c r="G43" s="103"/>
      <c r="H43" s="103"/>
      <c r="I43" s="103"/>
      <c r="J43" s="103"/>
      <c r="K43" s="71"/>
      <c r="L43" s="105"/>
      <c r="M43" s="106" t="str">
        <f>IF(K43&lt;&gt;"",VLOOKUP(K43,'DON GIA'!$S$1:$U$19,3,0),"")</f>
        <v/>
      </c>
      <c r="N43" s="106" t="str">
        <f>IF(K43&lt;&gt;"",VLOOKUP(K43,'DON GIA'!$S$1:$V$19,4,0),"")</f>
        <v/>
      </c>
      <c r="O43" s="106" t="str">
        <f t="shared" si="2"/>
        <v/>
      </c>
      <c r="P43" s="106" t="str">
        <f t="shared" si="3"/>
        <v/>
      </c>
      <c r="Q43" s="71" t="s">
        <v>78</v>
      </c>
      <c r="R43" s="103" t="s">
        <v>44</v>
      </c>
      <c r="S43" s="103">
        <v>1</v>
      </c>
      <c r="T43" s="106">
        <f>IF(Q43&lt;&gt;"",VLOOKUP(Q43,'DON GIA'!$H$1:$K$103,4,0),"")</f>
        <v>2236000</v>
      </c>
      <c r="U43" s="106">
        <f t="shared" si="8"/>
        <v>2236000</v>
      </c>
      <c r="V43" s="107" t="s">
        <v>1023</v>
      </c>
      <c r="W43" s="103" t="s">
        <v>38</v>
      </c>
      <c r="X43" s="108">
        <v>0.105</v>
      </c>
      <c r="Y43" s="109"/>
      <c r="Z43" s="106">
        <f>IF(V43&lt;&gt;"",VLOOKUP(V43,'DON GIA'!$A$1:$D$346,4,0),"")</f>
        <v>2523428</v>
      </c>
      <c r="AA43" s="106">
        <f t="shared" si="9"/>
        <v>264959.94</v>
      </c>
      <c r="AB43" s="71"/>
      <c r="AC43" s="71"/>
      <c r="AD43" s="71"/>
      <c r="AE43" s="71"/>
      <c r="AF43" s="71"/>
      <c r="AG43" s="103"/>
      <c r="AH43" s="103"/>
      <c r="AI43" s="103"/>
      <c r="AJ43" s="103"/>
      <c r="AK43" s="106" t="str">
        <f>IF(AH43&lt;&gt;"",VLOOKUP(AH43,'DON GIA'!$M$1:$P$9,4,0),"")</f>
        <v/>
      </c>
      <c r="AL43" s="106" t="str">
        <f t="shared" si="5"/>
        <v/>
      </c>
      <c r="AM43" s="103"/>
      <c r="AN43" s="103"/>
      <c r="AO43" s="199" t="str">
        <f t="shared" si="0"/>
        <v/>
      </c>
      <c r="AP43" s="107"/>
    </row>
    <row r="44" spans="1:43" outlineLevel="2">
      <c r="A44" s="72" t="e">
        <f>IF(C43&lt;&gt;"",$C$7:C43,A43)</f>
        <v>#VALUE!</v>
      </c>
      <c r="B44" s="102" t="str">
        <f>IF(C43&lt;&gt;"",COUNTA($C$7:C43)+392,"")</f>
        <v/>
      </c>
      <c r="C44" s="192"/>
      <c r="D44" s="71"/>
      <c r="E44" s="103"/>
      <c r="F44" s="103"/>
      <c r="G44" s="103"/>
      <c r="H44" s="103"/>
      <c r="I44" s="103"/>
      <c r="J44" s="103"/>
      <c r="K44" s="71"/>
      <c r="L44" s="105"/>
      <c r="M44" s="106" t="str">
        <f>IF(K44&lt;&gt;"",VLOOKUP(K44,'DON GIA'!$S$1:$U$19,3,0),"")</f>
        <v/>
      </c>
      <c r="N44" s="106" t="str">
        <f>IF(K44&lt;&gt;"",VLOOKUP(K44,'DON GIA'!$S$1:$V$19,4,0),"")</f>
        <v/>
      </c>
      <c r="O44" s="106" t="str">
        <f t="shared" si="2"/>
        <v/>
      </c>
      <c r="P44" s="106" t="str">
        <f t="shared" si="3"/>
        <v/>
      </c>
      <c r="Q44" s="71" t="s">
        <v>79</v>
      </c>
      <c r="R44" s="103" t="s">
        <v>44</v>
      </c>
      <c r="S44" s="103">
        <v>1</v>
      </c>
      <c r="T44" s="106">
        <f>IF(Q44&lt;&gt;"",VLOOKUP(Q44,'DON GIA'!$H$1:$K$103,4,0),"")</f>
        <v>1632000</v>
      </c>
      <c r="U44" s="106">
        <f t="shared" si="8"/>
        <v>1632000</v>
      </c>
      <c r="V44" s="107" t="s">
        <v>1009</v>
      </c>
      <c r="W44" s="103" t="s">
        <v>27</v>
      </c>
      <c r="X44" s="108">
        <v>2.9</v>
      </c>
      <c r="Y44" s="109"/>
      <c r="Z44" s="106">
        <f>IF(V44&lt;&gt;"",VLOOKUP(V44,'DON GIA'!$A$1:$D$346,4,0),"")</f>
        <v>282038</v>
      </c>
      <c r="AA44" s="106">
        <f t="shared" si="9"/>
        <v>817910.2</v>
      </c>
      <c r="AB44" s="71"/>
      <c r="AC44" s="71"/>
      <c r="AD44" s="71"/>
      <c r="AE44" s="71"/>
      <c r="AF44" s="71"/>
      <c r="AG44" s="103"/>
      <c r="AH44" s="103"/>
      <c r="AI44" s="103"/>
      <c r="AJ44" s="103"/>
      <c r="AK44" s="106" t="str">
        <f>IF(AH44&lt;&gt;"",VLOOKUP(AH44,'DON GIA'!$M$1:$P$9,4,0),"")</f>
        <v/>
      </c>
      <c r="AL44" s="106" t="str">
        <f t="shared" si="5"/>
        <v/>
      </c>
      <c r="AM44" s="103"/>
      <c r="AN44" s="103"/>
      <c r="AO44" s="199" t="str">
        <f t="shared" si="0"/>
        <v/>
      </c>
      <c r="AP44" s="107"/>
    </row>
    <row r="45" spans="1:43" outlineLevel="2">
      <c r="A45" s="72" t="e">
        <f>IF(C44&lt;&gt;"",$C$7:C44,A44)</f>
        <v>#VALUE!</v>
      </c>
      <c r="B45" s="102" t="str">
        <f>IF(C44&lt;&gt;"",COUNTA($C$7:C44)+392,"")</f>
        <v/>
      </c>
      <c r="C45" s="192"/>
      <c r="D45" s="71"/>
      <c r="E45" s="103"/>
      <c r="F45" s="103"/>
      <c r="G45" s="103"/>
      <c r="H45" s="103"/>
      <c r="I45" s="103"/>
      <c r="J45" s="103"/>
      <c r="K45" s="71"/>
      <c r="L45" s="105"/>
      <c r="M45" s="106" t="str">
        <f>IF(K45&lt;&gt;"",VLOOKUP(K45,'DON GIA'!$S$1:$U$19,3,0),"")</f>
        <v/>
      </c>
      <c r="N45" s="106" t="str">
        <f>IF(K45&lt;&gt;"",VLOOKUP(K45,'DON GIA'!$S$1:$V$19,4,0),"")</f>
        <v/>
      </c>
      <c r="O45" s="106" t="str">
        <f t="shared" si="2"/>
        <v/>
      </c>
      <c r="P45" s="106" t="str">
        <f t="shared" si="3"/>
        <v/>
      </c>
      <c r="Q45" s="71" t="s">
        <v>46</v>
      </c>
      <c r="R45" s="103" t="s">
        <v>44</v>
      </c>
      <c r="S45" s="103">
        <v>3</v>
      </c>
      <c r="T45" s="106">
        <f>IF(Q45&lt;&gt;"",VLOOKUP(Q45,'DON GIA'!$H$1:$K$103,4,0),"")</f>
        <v>758000</v>
      </c>
      <c r="U45" s="106">
        <f t="shared" si="8"/>
        <v>2274000</v>
      </c>
      <c r="V45" s="107" t="s">
        <v>1024</v>
      </c>
      <c r="W45" s="103" t="s">
        <v>27</v>
      </c>
      <c r="X45" s="108">
        <v>0.8</v>
      </c>
      <c r="Y45" s="109"/>
      <c r="Z45" s="106">
        <f>IF(V45&lt;&gt;"",VLOOKUP(V45,'DON GIA'!$A$1:$D$346,4,0),"")</f>
        <v>138443</v>
      </c>
      <c r="AA45" s="106">
        <f t="shared" si="9"/>
        <v>110754.40000000001</v>
      </c>
      <c r="AB45" s="71"/>
      <c r="AC45" s="71"/>
      <c r="AD45" s="71"/>
      <c r="AE45" s="71"/>
      <c r="AF45" s="71"/>
      <c r="AG45" s="103"/>
      <c r="AH45" s="103"/>
      <c r="AI45" s="103"/>
      <c r="AJ45" s="103"/>
      <c r="AK45" s="106" t="str">
        <f>IF(AH45&lt;&gt;"",VLOOKUP(AH45,'DON GIA'!$M$1:$P$9,4,0),"")</f>
        <v/>
      </c>
      <c r="AL45" s="106" t="str">
        <f t="shared" si="5"/>
        <v/>
      </c>
      <c r="AM45" s="103"/>
      <c r="AN45" s="103"/>
      <c r="AO45" s="199" t="str">
        <f t="shared" si="0"/>
        <v/>
      </c>
      <c r="AP45" s="107"/>
    </row>
    <row r="46" spans="1:43" outlineLevel="2">
      <c r="A46" s="72" t="e">
        <f>IF(C45&lt;&gt;"",$C$7:C45,A45)</f>
        <v>#VALUE!</v>
      </c>
      <c r="B46" s="102" t="str">
        <f>IF(C45&lt;&gt;"",COUNTA($C$7:C45)+392,"")</f>
        <v/>
      </c>
      <c r="C46" s="192"/>
      <c r="D46" s="71"/>
      <c r="E46" s="103"/>
      <c r="F46" s="103"/>
      <c r="G46" s="103"/>
      <c r="H46" s="103"/>
      <c r="I46" s="103"/>
      <c r="J46" s="103"/>
      <c r="K46" s="71"/>
      <c r="L46" s="105"/>
      <c r="M46" s="106" t="str">
        <f>IF(K46&lt;&gt;"",VLOOKUP(K46,'DON GIA'!$S$1:$U$19,3,0),"")</f>
        <v/>
      </c>
      <c r="N46" s="106" t="str">
        <f>IF(K46&lt;&gt;"",VLOOKUP(K46,'DON GIA'!$S$1:$V$19,4,0),"")</f>
        <v/>
      </c>
      <c r="O46" s="106" t="str">
        <f t="shared" si="2"/>
        <v/>
      </c>
      <c r="P46" s="106" t="str">
        <f t="shared" si="3"/>
        <v/>
      </c>
      <c r="Q46" s="71" t="s">
        <v>61</v>
      </c>
      <c r="R46" s="103" t="s">
        <v>44</v>
      </c>
      <c r="S46" s="103">
        <v>7</v>
      </c>
      <c r="T46" s="106">
        <f>IF(Q46&lt;&gt;"",VLOOKUP(Q46,'DON GIA'!$H$1:$K$103,4,0),"")</f>
        <v>180000</v>
      </c>
      <c r="U46" s="106">
        <f t="shared" si="8"/>
        <v>1260000</v>
      </c>
      <c r="V46" s="107" t="s">
        <v>1001</v>
      </c>
      <c r="W46" s="103" t="s">
        <v>27</v>
      </c>
      <c r="X46" s="108">
        <v>14.85</v>
      </c>
      <c r="Y46" s="109"/>
      <c r="Z46" s="106">
        <f>IF(V46&lt;&gt;"",VLOOKUP(V46,'DON GIA'!$A$1:$D$346,4,0),"")</f>
        <v>295078</v>
      </c>
      <c r="AA46" s="106">
        <f t="shared" si="9"/>
        <v>4381908.3</v>
      </c>
      <c r="AB46" s="71"/>
      <c r="AC46" s="71"/>
      <c r="AD46" s="71"/>
      <c r="AE46" s="71"/>
      <c r="AF46" s="71"/>
      <c r="AG46" s="103"/>
      <c r="AH46" s="103"/>
      <c r="AI46" s="103"/>
      <c r="AJ46" s="103"/>
      <c r="AK46" s="106" t="str">
        <f>IF(AH46&lt;&gt;"",VLOOKUP(AH46,'DON GIA'!$M$1:$P$9,4,0),"")</f>
        <v/>
      </c>
      <c r="AL46" s="106" t="str">
        <f t="shared" si="5"/>
        <v/>
      </c>
      <c r="AM46" s="103"/>
      <c r="AN46" s="103"/>
      <c r="AO46" s="199" t="str">
        <f t="shared" si="0"/>
        <v/>
      </c>
      <c r="AP46" s="107"/>
    </row>
    <row r="47" spans="1:43" outlineLevel="2">
      <c r="A47" s="72" t="e">
        <f>IF(C46&lt;&gt;"",$C$7:C46,A46)</f>
        <v>#VALUE!</v>
      </c>
      <c r="B47" s="102" t="str">
        <f>IF(C46&lt;&gt;"",COUNTA($C$7:C46)+392,"")</f>
        <v/>
      </c>
      <c r="C47" s="192"/>
      <c r="D47" s="71"/>
      <c r="E47" s="103"/>
      <c r="F47" s="103"/>
      <c r="G47" s="103"/>
      <c r="H47" s="103"/>
      <c r="I47" s="103"/>
      <c r="J47" s="103"/>
      <c r="K47" s="71"/>
      <c r="L47" s="105"/>
      <c r="M47" s="106" t="str">
        <f>IF(K47&lt;&gt;"",VLOOKUP(K47,'DON GIA'!$S$1:$U$19,3,0),"")</f>
        <v/>
      </c>
      <c r="N47" s="106" t="str">
        <f>IF(K47&lt;&gt;"",VLOOKUP(K47,'DON GIA'!$S$1:$V$19,4,0),"")</f>
        <v/>
      </c>
      <c r="O47" s="106" t="str">
        <f t="shared" si="2"/>
        <v/>
      </c>
      <c r="P47" s="106" t="str">
        <f t="shared" si="3"/>
        <v/>
      </c>
      <c r="Q47" s="71" t="s">
        <v>80</v>
      </c>
      <c r="R47" s="103" t="s">
        <v>44</v>
      </c>
      <c r="S47" s="103">
        <v>1</v>
      </c>
      <c r="T47" s="106">
        <f>IF(Q47&lt;&gt;"",VLOOKUP(Q47,'DON GIA'!$H$1:$K$103,4,0),"")</f>
        <v>600000</v>
      </c>
      <c r="U47" s="106">
        <f t="shared" si="8"/>
        <v>600000</v>
      </c>
      <c r="V47" s="107" t="s">
        <v>1025</v>
      </c>
      <c r="W47" s="103" t="s">
        <v>27</v>
      </c>
      <c r="X47" s="108">
        <v>13.5</v>
      </c>
      <c r="Y47" s="109"/>
      <c r="Z47" s="106">
        <f>IF(V47&lt;&gt;"",VLOOKUP(V47,'DON GIA'!$A$1:$D$346,4,0),"")</f>
        <v>534149</v>
      </c>
      <c r="AA47" s="106">
        <f t="shared" si="9"/>
        <v>7211011.5</v>
      </c>
      <c r="AB47" s="71"/>
      <c r="AC47" s="71"/>
      <c r="AD47" s="71"/>
      <c r="AE47" s="71"/>
      <c r="AF47" s="71"/>
      <c r="AG47" s="103"/>
      <c r="AH47" s="103"/>
      <c r="AI47" s="103"/>
      <c r="AJ47" s="103"/>
      <c r="AK47" s="106" t="str">
        <f>IF(AH47&lt;&gt;"",VLOOKUP(AH47,'DON GIA'!$M$1:$P$9,4,0),"")</f>
        <v/>
      </c>
      <c r="AL47" s="106" t="str">
        <f t="shared" si="5"/>
        <v/>
      </c>
      <c r="AM47" s="103"/>
      <c r="AN47" s="103"/>
      <c r="AO47" s="199" t="str">
        <f t="shared" si="0"/>
        <v/>
      </c>
      <c r="AP47" s="107"/>
    </row>
    <row r="48" spans="1:43" ht="56.25" outlineLevel="2">
      <c r="A48" s="72" t="e">
        <f>IF(C47&lt;&gt;"",$C$7:C47,A47)</f>
        <v>#VALUE!</v>
      </c>
      <c r="B48" s="102" t="str">
        <f>IF(C47&lt;&gt;"",COUNTA($C$7:C47)+392,"")</f>
        <v/>
      </c>
      <c r="C48" s="192"/>
      <c r="D48" s="71"/>
      <c r="E48" s="103"/>
      <c r="F48" s="103"/>
      <c r="G48" s="103"/>
      <c r="H48" s="103"/>
      <c r="I48" s="103"/>
      <c r="J48" s="103"/>
      <c r="K48" s="71"/>
      <c r="L48" s="105"/>
      <c r="M48" s="106" t="str">
        <f>IF(K48&lt;&gt;"",VLOOKUP(K48,'DON GIA'!$S$1:$U$19,3,0),"")</f>
        <v/>
      </c>
      <c r="N48" s="106" t="str">
        <f>IF(K48&lt;&gt;"",VLOOKUP(K48,'DON GIA'!$S$1:$V$19,4,0),"")</f>
        <v/>
      </c>
      <c r="O48" s="106" t="str">
        <f t="shared" si="2"/>
        <v/>
      </c>
      <c r="P48" s="106" t="str">
        <f t="shared" si="3"/>
        <v/>
      </c>
      <c r="Q48" s="71" t="s">
        <v>81</v>
      </c>
      <c r="R48" s="103" t="s">
        <v>44</v>
      </c>
      <c r="S48" s="103">
        <v>1</v>
      </c>
      <c r="T48" s="106">
        <f>IF(Q48&lt;&gt;"",VLOOKUP(Q48,'DON GIA'!$H$1:$K$103,4,0),"")</f>
        <v>120000</v>
      </c>
      <c r="U48" s="106">
        <f t="shared" si="8"/>
        <v>120000</v>
      </c>
      <c r="V48" s="107" t="s">
        <v>1026</v>
      </c>
      <c r="W48" s="103" t="s">
        <v>27</v>
      </c>
      <c r="X48" s="108">
        <v>4.4000000000000004</v>
      </c>
      <c r="Y48" s="109"/>
      <c r="Z48" s="106">
        <f>IF(V48&lt;&gt;"",VLOOKUP(V48,'DON GIA'!$A$1:$D$346,4,0),"")</f>
        <v>10226810</v>
      </c>
      <c r="AA48" s="106">
        <f t="shared" si="9"/>
        <v>44997964</v>
      </c>
      <c r="AB48" s="71"/>
      <c r="AC48" s="71"/>
      <c r="AD48" s="71"/>
      <c r="AE48" s="71"/>
      <c r="AF48" s="71"/>
      <c r="AG48" s="103"/>
      <c r="AH48" s="103"/>
      <c r="AI48" s="103"/>
      <c r="AJ48" s="103"/>
      <c r="AK48" s="106" t="str">
        <f>IF(AH48&lt;&gt;"",VLOOKUP(AH48,'DON GIA'!$M$1:$P$9,4,0),"")</f>
        <v/>
      </c>
      <c r="AL48" s="106" t="str">
        <f t="shared" si="5"/>
        <v/>
      </c>
      <c r="AM48" s="103"/>
      <c r="AN48" s="103"/>
      <c r="AO48" s="199" t="str">
        <f t="shared" si="0"/>
        <v/>
      </c>
      <c r="AP48" s="107"/>
    </row>
    <row r="49" spans="1:43" ht="37.5" outlineLevel="2">
      <c r="A49" s="72" t="e">
        <f>IF(C48&lt;&gt;"",$C$7:C48,A48)</f>
        <v>#VALUE!</v>
      </c>
      <c r="B49" s="102" t="str">
        <f>IF(C48&lt;&gt;"",COUNTA($C$7:C48)+392,"")</f>
        <v/>
      </c>
      <c r="C49" s="192"/>
      <c r="D49" s="71"/>
      <c r="E49" s="103"/>
      <c r="F49" s="103"/>
      <c r="G49" s="103"/>
      <c r="H49" s="103"/>
      <c r="I49" s="103"/>
      <c r="J49" s="103"/>
      <c r="K49" s="71"/>
      <c r="L49" s="105"/>
      <c r="M49" s="106" t="str">
        <f>IF(K49&lt;&gt;"",VLOOKUP(K49,'DON GIA'!$S$1:$U$19,3,0),"")</f>
        <v/>
      </c>
      <c r="N49" s="106" t="str">
        <f>IF(K49&lt;&gt;"",VLOOKUP(K49,'DON GIA'!$S$1:$V$19,4,0),"")</f>
        <v/>
      </c>
      <c r="O49" s="106" t="str">
        <f t="shared" si="2"/>
        <v/>
      </c>
      <c r="P49" s="106" t="str">
        <f t="shared" si="3"/>
        <v/>
      </c>
      <c r="Q49" s="71" t="s">
        <v>82</v>
      </c>
      <c r="R49" s="103" t="s">
        <v>44</v>
      </c>
      <c r="S49" s="103">
        <v>1</v>
      </c>
      <c r="T49" s="106">
        <f>IF(Q49&lt;&gt;"",VLOOKUP(Q49,'DON GIA'!$H$1:$K$103,4,0),"")</f>
        <v>60000</v>
      </c>
      <c r="U49" s="106">
        <f t="shared" si="8"/>
        <v>60000</v>
      </c>
      <c r="V49" s="107" t="s">
        <v>1027</v>
      </c>
      <c r="W49" s="103" t="s">
        <v>27</v>
      </c>
      <c r="X49" s="108">
        <v>76.14</v>
      </c>
      <c r="Y49" s="109"/>
      <c r="Z49" s="106">
        <f>IF(V49&lt;&gt;"",VLOOKUP(V49,'DON GIA'!$A$1:$D$346,4,0),"")</f>
        <v>272996</v>
      </c>
      <c r="AA49" s="106">
        <f t="shared" si="9"/>
        <v>20785915.440000001</v>
      </c>
      <c r="AB49" s="71"/>
      <c r="AC49" s="71"/>
      <c r="AD49" s="71"/>
      <c r="AE49" s="71"/>
      <c r="AF49" s="71"/>
      <c r="AG49" s="103"/>
      <c r="AH49" s="103"/>
      <c r="AI49" s="103"/>
      <c r="AJ49" s="103"/>
      <c r="AK49" s="106" t="str">
        <f>IF(AH49&lt;&gt;"",VLOOKUP(AH49,'DON GIA'!$M$1:$P$9,4,0),"")</f>
        <v/>
      </c>
      <c r="AL49" s="106" t="str">
        <f t="shared" si="5"/>
        <v/>
      </c>
      <c r="AM49" s="103"/>
      <c r="AN49" s="103"/>
      <c r="AO49" s="199" t="str">
        <f t="shared" si="0"/>
        <v/>
      </c>
      <c r="AP49" s="107"/>
    </row>
    <row r="50" spans="1:43" outlineLevel="2">
      <c r="A50" s="72" t="e">
        <f>IF(C49&lt;&gt;"",$C$7:C49,A49)</f>
        <v>#VALUE!</v>
      </c>
      <c r="B50" s="102" t="str">
        <f>IF(C49&lt;&gt;"",COUNTA($C$7:C49)+392,"")</f>
        <v/>
      </c>
      <c r="C50" s="192"/>
      <c r="D50" s="71"/>
      <c r="E50" s="103"/>
      <c r="F50" s="103"/>
      <c r="G50" s="103"/>
      <c r="H50" s="103"/>
      <c r="I50" s="103"/>
      <c r="J50" s="103"/>
      <c r="K50" s="71"/>
      <c r="L50" s="105"/>
      <c r="M50" s="106" t="str">
        <f>IF(K50&lt;&gt;"",VLOOKUP(K50,'DON GIA'!$S$1:$U$19,3,0),"")</f>
        <v/>
      </c>
      <c r="N50" s="106" t="str">
        <f>IF(K50&lt;&gt;"",VLOOKUP(K50,'DON GIA'!$S$1:$V$19,4,0),"")</f>
        <v/>
      </c>
      <c r="O50" s="106" t="str">
        <f t="shared" si="2"/>
        <v/>
      </c>
      <c r="P50" s="106" t="str">
        <f t="shared" si="3"/>
        <v/>
      </c>
      <c r="Q50" s="71" t="s">
        <v>83</v>
      </c>
      <c r="R50" s="103" t="s">
        <v>44</v>
      </c>
      <c r="S50" s="103">
        <v>1</v>
      </c>
      <c r="T50" s="106">
        <f>IF(Q50&lt;&gt;"",VLOOKUP(Q50,'DON GIA'!$H$1:$K$103,4,0),"")</f>
        <v>337000</v>
      </c>
      <c r="U50" s="106">
        <f t="shared" si="8"/>
        <v>337000</v>
      </c>
      <c r="V50" s="107" t="s">
        <v>1028</v>
      </c>
      <c r="W50" s="103" t="s">
        <v>27</v>
      </c>
      <c r="X50" s="108">
        <v>24.31</v>
      </c>
      <c r="Y50" s="109"/>
      <c r="Z50" s="106">
        <f>IF(V50&lt;&gt;"",VLOOKUP(V50,'DON GIA'!$A$1:$D$346,4,0),"")</f>
        <v>242348</v>
      </c>
      <c r="AA50" s="106">
        <f t="shared" si="9"/>
        <v>5891479.8799999999</v>
      </c>
      <c r="AB50" s="71"/>
      <c r="AC50" s="71"/>
      <c r="AD50" s="71"/>
      <c r="AE50" s="71"/>
      <c r="AF50" s="71"/>
      <c r="AG50" s="103"/>
      <c r="AH50" s="103"/>
      <c r="AI50" s="103"/>
      <c r="AJ50" s="103"/>
      <c r="AK50" s="106" t="str">
        <f>IF(AH50&lt;&gt;"",VLOOKUP(AH50,'DON GIA'!$M$1:$P$9,4,0),"")</f>
        <v/>
      </c>
      <c r="AL50" s="106" t="str">
        <f t="shared" si="5"/>
        <v/>
      </c>
      <c r="AM50" s="103"/>
      <c r="AN50" s="103"/>
      <c r="AO50" s="199" t="str">
        <f t="shared" si="0"/>
        <v/>
      </c>
      <c r="AP50" s="107"/>
    </row>
    <row r="51" spans="1:43" ht="56.25" outlineLevel="2">
      <c r="A51" s="72" t="e">
        <f>IF(C50&lt;&gt;"",$C$7:C50,A50)</f>
        <v>#VALUE!</v>
      </c>
      <c r="B51" s="102" t="str">
        <f>IF(C50&lt;&gt;"",COUNTA($C$7:C50)+392,"")</f>
        <v/>
      </c>
      <c r="C51" s="192"/>
      <c r="D51" s="71"/>
      <c r="E51" s="103"/>
      <c r="F51" s="103"/>
      <c r="G51" s="103"/>
      <c r="H51" s="103"/>
      <c r="I51" s="103"/>
      <c r="J51" s="103"/>
      <c r="K51" s="71"/>
      <c r="L51" s="105"/>
      <c r="M51" s="106" t="str">
        <f>IF(K51&lt;&gt;"",VLOOKUP(K51,'DON GIA'!$S$1:$U$19,3,0),"")</f>
        <v/>
      </c>
      <c r="N51" s="106" t="str">
        <f>IF(K51&lt;&gt;"",VLOOKUP(K51,'DON GIA'!$S$1:$V$19,4,0),"")</f>
        <v/>
      </c>
      <c r="O51" s="106" t="str">
        <f t="shared" si="2"/>
        <v/>
      </c>
      <c r="P51" s="106" t="str">
        <f t="shared" si="3"/>
        <v/>
      </c>
      <c r="Q51" s="71" t="s">
        <v>84</v>
      </c>
      <c r="R51" s="103" t="s">
        <v>44</v>
      </c>
      <c r="S51" s="103">
        <v>1</v>
      </c>
      <c r="T51" s="106">
        <f>IF(Q51&lt;&gt;"",VLOOKUP(Q51,'DON GIA'!$H$1:$K$103,4,0),"")</f>
        <v>70000</v>
      </c>
      <c r="U51" s="106">
        <f t="shared" si="8"/>
        <v>70000</v>
      </c>
      <c r="V51" s="107" t="s">
        <v>1029</v>
      </c>
      <c r="W51" s="103" t="s">
        <v>85</v>
      </c>
      <c r="X51" s="108">
        <f>16*1.5+12</f>
        <v>36</v>
      </c>
      <c r="Y51" s="109"/>
      <c r="Z51" s="106">
        <f>IF(V51&lt;&gt;"",VLOOKUP(V51,'DON GIA'!$A$1:$D$346,4,0),"")</f>
        <v>29872</v>
      </c>
      <c r="AA51" s="106">
        <f t="shared" si="9"/>
        <v>1075392</v>
      </c>
      <c r="AB51" s="71"/>
      <c r="AC51" s="71"/>
      <c r="AD51" s="71"/>
      <c r="AE51" s="71"/>
      <c r="AF51" s="71"/>
      <c r="AG51" s="103"/>
      <c r="AH51" s="103"/>
      <c r="AI51" s="103"/>
      <c r="AJ51" s="103"/>
      <c r="AK51" s="106" t="str">
        <f>IF(AH51&lt;&gt;"",VLOOKUP(AH51,'DON GIA'!$M$1:$P$9,4,0),"")</f>
        <v/>
      </c>
      <c r="AL51" s="106" t="str">
        <f t="shared" si="5"/>
        <v/>
      </c>
      <c r="AM51" s="103"/>
      <c r="AN51" s="103"/>
      <c r="AO51" s="199" t="str">
        <f t="shared" si="0"/>
        <v/>
      </c>
      <c r="AP51" s="107"/>
    </row>
    <row r="52" spans="1:43" outlineLevel="2">
      <c r="A52" s="72" t="e">
        <f>IF(C51&lt;&gt;"",$C$7:C51,A51)</f>
        <v>#VALUE!</v>
      </c>
      <c r="B52" s="102" t="str">
        <f>IF(C51&lt;&gt;"",COUNTA($C$7:C51)+392,"")</f>
        <v/>
      </c>
      <c r="C52" s="192"/>
      <c r="D52" s="71"/>
      <c r="E52" s="103"/>
      <c r="F52" s="103"/>
      <c r="G52" s="103"/>
      <c r="H52" s="103"/>
      <c r="I52" s="103"/>
      <c r="J52" s="103"/>
      <c r="K52" s="71"/>
      <c r="L52" s="105"/>
      <c r="M52" s="106" t="str">
        <f>IF(K52&lt;&gt;"",VLOOKUP(K52,'DON GIA'!$S$1:$U$19,3,0),"")</f>
        <v/>
      </c>
      <c r="N52" s="106" t="str">
        <f>IF(K52&lt;&gt;"",VLOOKUP(K52,'DON GIA'!$S$1:$V$19,4,0),"")</f>
        <v/>
      </c>
      <c r="O52" s="106" t="str">
        <f t="shared" si="2"/>
        <v/>
      </c>
      <c r="P52" s="106" t="str">
        <f t="shared" si="3"/>
        <v/>
      </c>
      <c r="Q52" s="71" t="s">
        <v>86</v>
      </c>
      <c r="R52" s="103" t="s">
        <v>44</v>
      </c>
      <c r="S52" s="103">
        <v>1</v>
      </c>
      <c r="T52" s="106">
        <f>IF(Q52&lt;&gt;"",VLOOKUP(Q52,'DON GIA'!$H$1:$K$103,4,0),"")</f>
        <v>450000</v>
      </c>
      <c r="U52" s="106">
        <f t="shared" si="8"/>
        <v>450000</v>
      </c>
      <c r="V52" s="102"/>
      <c r="W52" s="102"/>
      <c r="X52" s="102"/>
      <c r="Y52" s="109"/>
      <c r="Z52" s="106" t="str">
        <f>IF(V52&lt;&gt;"",VLOOKUP(V52,'DON GIA'!$A$1:$D$346,4,0),"")</f>
        <v/>
      </c>
      <c r="AA52" s="106" t="str">
        <f t="shared" si="9"/>
        <v/>
      </c>
      <c r="AB52" s="71"/>
      <c r="AC52" s="71"/>
      <c r="AD52" s="71"/>
      <c r="AE52" s="71"/>
      <c r="AF52" s="71"/>
      <c r="AG52" s="103"/>
      <c r="AH52" s="103"/>
      <c r="AI52" s="103"/>
      <c r="AJ52" s="103"/>
      <c r="AK52" s="106" t="str">
        <f>IF(AH52&lt;&gt;"",VLOOKUP(AH52,'DON GIA'!$M$1:$P$9,4,0),"")</f>
        <v/>
      </c>
      <c r="AL52" s="106" t="str">
        <f t="shared" si="5"/>
        <v/>
      </c>
      <c r="AM52" s="103"/>
      <c r="AN52" s="103"/>
      <c r="AO52" s="199" t="str">
        <f t="shared" si="0"/>
        <v/>
      </c>
      <c r="AP52" s="107"/>
    </row>
    <row r="53" spans="1:43" outlineLevel="2">
      <c r="A53" s="72" t="e">
        <f>IF(C52&lt;&gt;"",$C$7:C52,A52)</f>
        <v>#VALUE!</v>
      </c>
      <c r="B53" s="102" t="str">
        <f>IF(C52&lt;&gt;"",COUNTA($C$7:C52)+392,"")</f>
        <v/>
      </c>
      <c r="C53" s="192"/>
      <c r="D53" s="71"/>
      <c r="E53" s="103"/>
      <c r="F53" s="103"/>
      <c r="G53" s="103"/>
      <c r="H53" s="103"/>
      <c r="I53" s="103"/>
      <c r="J53" s="103"/>
      <c r="K53" s="71"/>
      <c r="L53" s="105"/>
      <c r="M53" s="106" t="str">
        <f>IF(K53&lt;&gt;"",VLOOKUP(K53,'DON GIA'!$S$1:$U$19,3,0),"")</f>
        <v/>
      </c>
      <c r="N53" s="106" t="str">
        <f>IF(K53&lt;&gt;"",VLOOKUP(K53,'DON GIA'!$S$1:$V$19,4,0),"")</f>
        <v/>
      </c>
      <c r="O53" s="106" t="str">
        <f t="shared" si="2"/>
        <v/>
      </c>
      <c r="P53" s="106" t="str">
        <f t="shared" si="3"/>
        <v/>
      </c>
      <c r="Q53" s="71" t="s">
        <v>60</v>
      </c>
      <c r="R53" s="103" t="s">
        <v>44</v>
      </c>
      <c r="S53" s="103">
        <v>1</v>
      </c>
      <c r="T53" s="106">
        <f>IF(Q53&lt;&gt;"",VLOOKUP(Q53,'DON GIA'!$H$1:$K$103,4,0),"")</f>
        <v>3064000</v>
      </c>
      <c r="U53" s="106">
        <f t="shared" si="8"/>
        <v>3064000</v>
      </c>
      <c r="V53" s="107"/>
      <c r="W53" s="107"/>
      <c r="X53" s="108"/>
      <c r="Y53" s="109"/>
      <c r="Z53" s="106" t="str">
        <f>IF(V53&lt;&gt;"",VLOOKUP(V53,'DON GIA'!$A$1:$D$346,4,0),"")</f>
        <v/>
      </c>
      <c r="AA53" s="106" t="str">
        <f t="shared" si="9"/>
        <v/>
      </c>
      <c r="AB53" s="71"/>
      <c r="AC53" s="71"/>
      <c r="AD53" s="71"/>
      <c r="AE53" s="71"/>
      <c r="AF53" s="71"/>
      <c r="AG53" s="103"/>
      <c r="AH53" s="103"/>
      <c r="AI53" s="103"/>
      <c r="AJ53" s="103"/>
      <c r="AK53" s="106" t="str">
        <f>IF(AH53&lt;&gt;"",VLOOKUP(AH53,'DON GIA'!$M$1:$P$9,4,0),"")</f>
        <v/>
      </c>
      <c r="AL53" s="106" t="str">
        <f t="shared" si="5"/>
        <v/>
      </c>
      <c r="AM53" s="103"/>
      <c r="AN53" s="103"/>
      <c r="AO53" s="199" t="str">
        <f t="shared" si="0"/>
        <v/>
      </c>
      <c r="AP53" s="107"/>
    </row>
    <row r="54" spans="1:43" outlineLevel="2">
      <c r="A54" s="72" t="e">
        <f>IF(C53&lt;&gt;"",$C$7:C53,A53)</f>
        <v>#VALUE!</v>
      </c>
      <c r="B54" s="102" t="str">
        <f>IF(C53&lt;&gt;"",COUNTA($C$7:C53)+392,"")</f>
        <v/>
      </c>
      <c r="C54" s="192"/>
      <c r="D54" s="71"/>
      <c r="E54" s="103"/>
      <c r="F54" s="103"/>
      <c r="G54" s="103"/>
      <c r="H54" s="103"/>
      <c r="I54" s="103"/>
      <c r="J54" s="103"/>
      <c r="K54" s="71"/>
      <c r="L54" s="105"/>
      <c r="M54" s="106" t="str">
        <f>IF(K54&lt;&gt;"",VLOOKUP(K54,'DON GIA'!$S$1:$U$19,3,0),"")</f>
        <v/>
      </c>
      <c r="N54" s="106" t="str">
        <f>IF(K54&lt;&gt;"",VLOOKUP(K54,'DON GIA'!$S$1:$V$19,4,0),"")</f>
        <v/>
      </c>
      <c r="O54" s="106" t="str">
        <f t="shared" si="2"/>
        <v/>
      </c>
      <c r="P54" s="106" t="str">
        <f t="shared" si="3"/>
        <v/>
      </c>
      <c r="Q54" s="71" t="s">
        <v>87</v>
      </c>
      <c r="R54" s="103" t="s">
        <v>44</v>
      </c>
      <c r="S54" s="103">
        <v>1</v>
      </c>
      <c r="T54" s="106">
        <f>IF(Q54&lt;&gt;"",VLOOKUP(Q54,'DON GIA'!$H$1:$K$103,4,0),"")</f>
        <v>93000</v>
      </c>
      <c r="U54" s="106">
        <f t="shared" si="8"/>
        <v>93000</v>
      </c>
      <c r="V54" s="107"/>
      <c r="W54" s="103"/>
      <c r="X54" s="108"/>
      <c r="Y54" s="109"/>
      <c r="Z54" s="106" t="str">
        <f>IF(V54&lt;&gt;"",VLOOKUP(V54,'DON GIA'!$A$1:$D$346,4,0),"")</f>
        <v/>
      </c>
      <c r="AA54" s="106" t="str">
        <f t="shared" si="9"/>
        <v/>
      </c>
      <c r="AB54" s="71"/>
      <c r="AC54" s="71"/>
      <c r="AD54" s="71"/>
      <c r="AE54" s="71"/>
      <c r="AF54" s="71"/>
      <c r="AG54" s="103"/>
      <c r="AH54" s="103"/>
      <c r="AI54" s="103"/>
      <c r="AJ54" s="103"/>
      <c r="AK54" s="106" t="str">
        <f>IF(AH54&lt;&gt;"",VLOOKUP(AH54,'DON GIA'!$M$1:$P$9,4,0),"")</f>
        <v/>
      </c>
      <c r="AL54" s="106" t="str">
        <f t="shared" si="5"/>
        <v/>
      </c>
      <c r="AM54" s="103"/>
      <c r="AN54" s="103"/>
      <c r="AO54" s="199" t="str">
        <f t="shared" si="0"/>
        <v/>
      </c>
      <c r="AP54" s="107"/>
    </row>
    <row r="55" spans="1:43" outlineLevel="2">
      <c r="A55" s="72" t="e">
        <f>IF(C54&lt;&gt;"",$C$7:C54,A54)</f>
        <v>#VALUE!</v>
      </c>
      <c r="B55" s="102" t="str">
        <f>IF(C54&lt;&gt;"",COUNTA($C$7:C54)+392,"")</f>
        <v/>
      </c>
      <c r="C55" s="192"/>
      <c r="D55" s="71"/>
      <c r="E55" s="103"/>
      <c r="F55" s="103"/>
      <c r="G55" s="103"/>
      <c r="H55" s="103"/>
      <c r="I55" s="103"/>
      <c r="J55" s="103"/>
      <c r="K55" s="71"/>
      <c r="L55" s="105"/>
      <c r="M55" s="106" t="str">
        <f>IF(K55&lt;&gt;"",VLOOKUP(K55,'DON GIA'!$S$1:$U$19,3,0),"")</f>
        <v/>
      </c>
      <c r="N55" s="106" t="str">
        <f>IF(K55&lt;&gt;"",VLOOKUP(K55,'DON GIA'!$S$1:$V$19,4,0),"")</f>
        <v/>
      </c>
      <c r="O55" s="106" t="str">
        <f t="shared" si="2"/>
        <v/>
      </c>
      <c r="P55" s="106" t="str">
        <f t="shared" si="3"/>
        <v/>
      </c>
      <c r="Q55" s="71" t="s">
        <v>63</v>
      </c>
      <c r="R55" s="103" t="s">
        <v>44</v>
      </c>
      <c r="S55" s="103">
        <v>1</v>
      </c>
      <c r="T55" s="106">
        <f>IF(Q55&lt;&gt;"",VLOOKUP(Q55,'DON GIA'!$H$1:$K$103,4,0),"")</f>
        <v>450000</v>
      </c>
      <c r="U55" s="106">
        <f t="shared" si="8"/>
        <v>450000</v>
      </c>
      <c r="V55" s="107"/>
      <c r="W55" s="103"/>
      <c r="X55" s="108"/>
      <c r="Y55" s="109"/>
      <c r="Z55" s="106" t="str">
        <f>IF(V55&lt;&gt;"",VLOOKUP(V55,'DON GIA'!$A$1:$D$346,4,0),"")</f>
        <v/>
      </c>
      <c r="AA55" s="106" t="str">
        <f t="shared" si="9"/>
        <v/>
      </c>
      <c r="AB55" s="71"/>
      <c r="AC55" s="71"/>
      <c r="AD55" s="71"/>
      <c r="AE55" s="71"/>
      <c r="AF55" s="71"/>
      <c r="AG55" s="103"/>
      <c r="AH55" s="103"/>
      <c r="AI55" s="103"/>
      <c r="AJ55" s="103"/>
      <c r="AK55" s="106" t="str">
        <f>IF(AH55&lt;&gt;"",VLOOKUP(AH55,'DON GIA'!$M$1:$P$9,4,0),"")</f>
        <v/>
      </c>
      <c r="AL55" s="106" t="str">
        <f t="shared" si="5"/>
        <v/>
      </c>
      <c r="AM55" s="103"/>
      <c r="AN55" s="103"/>
      <c r="AO55" s="199" t="str">
        <f t="shared" si="0"/>
        <v/>
      </c>
      <c r="AP55" s="107"/>
    </row>
    <row r="56" spans="1:43" outlineLevel="2">
      <c r="A56" s="72" t="e">
        <f>IF(C55&lt;&gt;"",$C$7:C55,A55)</f>
        <v>#VALUE!</v>
      </c>
      <c r="B56" s="102" t="str">
        <f>IF(C55&lt;&gt;"",COUNTA($C$7:C55)+392,"")</f>
        <v/>
      </c>
      <c r="C56" s="192"/>
      <c r="D56" s="71"/>
      <c r="E56" s="103"/>
      <c r="F56" s="103"/>
      <c r="G56" s="103"/>
      <c r="H56" s="103"/>
      <c r="I56" s="103"/>
      <c r="J56" s="103"/>
      <c r="K56" s="71"/>
      <c r="L56" s="105"/>
      <c r="M56" s="106" t="str">
        <f>IF(K56&lt;&gt;"",VLOOKUP(K56,'DON GIA'!$S$1:$U$19,3,0),"")</f>
        <v/>
      </c>
      <c r="N56" s="106" t="str">
        <f>IF(K56&lt;&gt;"",VLOOKUP(K56,'DON GIA'!$S$1:$V$19,4,0),"")</f>
        <v/>
      </c>
      <c r="O56" s="106" t="str">
        <f t="shared" si="2"/>
        <v/>
      </c>
      <c r="P56" s="106" t="str">
        <f t="shared" si="3"/>
        <v/>
      </c>
      <c r="Q56" s="71" t="s">
        <v>62</v>
      </c>
      <c r="R56" s="103" t="s">
        <v>44</v>
      </c>
      <c r="S56" s="103">
        <v>1</v>
      </c>
      <c r="T56" s="106">
        <f>IF(Q56&lt;&gt;"",VLOOKUP(Q56,'DON GIA'!$H$1:$K$103,4,0),"")</f>
        <v>275000</v>
      </c>
      <c r="U56" s="106">
        <f t="shared" si="8"/>
        <v>275000</v>
      </c>
      <c r="V56" s="107"/>
      <c r="W56" s="103"/>
      <c r="X56" s="108"/>
      <c r="Y56" s="109"/>
      <c r="Z56" s="106" t="str">
        <f>IF(V56&lt;&gt;"",VLOOKUP(V56,'DON GIA'!$A$1:$D$346,4,0),"")</f>
        <v/>
      </c>
      <c r="AA56" s="106" t="str">
        <f t="shared" si="9"/>
        <v/>
      </c>
      <c r="AB56" s="71"/>
      <c r="AC56" s="71"/>
      <c r="AD56" s="71"/>
      <c r="AE56" s="71"/>
      <c r="AF56" s="71"/>
      <c r="AG56" s="103"/>
      <c r="AH56" s="103"/>
      <c r="AI56" s="103"/>
      <c r="AJ56" s="103"/>
      <c r="AK56" s="106" t="str">
        <f>IF(AH56&lt;&gt;"",VLOOKUP(AH56,'DON GIA'!$M$1:$P$9,4,0),"")</f>
        <v/>
      </c>
      <c r="AL56" s="106" t="str">
        <f t="shared" si="5"/>
        <v/>
      </c>
      <c r="AM56" s="103"/>
      <c r="AN56" s="103"/>
      <c r="AO56" s="199" t="str">
        <f t="shared" si="0"/>
        <v/>
      </c>
      <c r="AP56" s="107"/>
    </row>
    <row r="57" spans="1:43" outlineLevel="2">
      <c r="A57" s="72" t="e">
        <f>IF(C56&lt;&gt;"",$C$7:C56,A56)</f>
        <v>#VALUE!</v>
      </c>
      <c r="B57" s="102" t="str">
        <f>IF(C56&lt;&gt;"",COUNTA($C$7:C56)+392,"")</f>
        <v/>
      </c>
      <c r="C57" s="192"/>
      <c r="D57" s="71"/>
      <c r="E57" s="103"/>
      <c r="F57" s="103"/>
      <c r="G57" s="103"/>
      <c r="H57" s="103"/>
      <c r="I57" s="103"/>
      <c r="J57" s="103"/>
      <c r="K57" s="71"/>
      <c r="L57" s="105"/>
      <c r="M57" s="106" t="str">
        <f>IF(K57&lt;&gt;"",VLOOKUP(K57,'DON GIA'!$S$1:$U$19,3,0),"")</f>
        <v/>
      </c>
      <c r="N57" s="106" t="str">
        <f>IF(K57&lt;&gt;"",VLOOKUP(K57,'DON GIA'!$S$1:$V$19,4,0),"")</f>
        <v/>
      </c>
      <c r="O57" s="106" t="str">
        <f t="shared" si="2"/>
        <v/>
      </c>
      <c r="P57" s="106" t="str">
        <f t="shared" si="3"/>
        <v/>
      </c>
      <c r="Q57" s="71" t="s">
        <v>57</v>
      </c>
      <c r="R57" s="103" t="s">
        <v>44</v>
      </c>
      <c r="S57" s="103">
        <v>1</v>
      </c>
      <c r="T57" s="106">
        <f>IF(Q57&lt;&gt;"",VLOOKUP(Q57,'DON GIA'!$H$1:$K$103,4,0),"")</f>
        <v>1122000</v>
      </c>
      <c r="U57" s="106">
        <f t="shared" si="8"/>
        <v>1122000</v>
      </c>
      <c r="V57" s="107"/>
      <c r="W57" s="103"/>
      <c r="X57" s="108"/>
      <c r="Y57" s="109"/>
      <c r="Z57" s="106" t="str">
        <f>IF(V57&lt;&gt;"",VLOOKUP(V57,'DON GIA'!$A$1:$D$346,4,0),"")</f>
        <v/>
      </c>
      <c r="AA57" s="106" t="str">
        <f t="shared" si="9"/>
        <v/>
      </c>
      <c r="AB57" s="71"/>
      <c r="AC57" s="71"/>
      <c r="AD57" s="71"/>
      <c r="AE57" s="71"/>
      <c r="AF57" s="71"/>
      <c r="AG57" s="103"/>
      <c r="AH57" s="103"/>
      <c r="AI57" s="103"/>
      <c r="AJ57" s="103"/>
      <c r="AK57" s="106" t="str">
        <f>IF(AH57&lt;&gt;"",VLOOKUP(AH57,'DON GIA'!$M$1:$P$9,4,0),"")</f>
        <v/>
      </c>
      <c r="AL57" s="106" t="str">
        <f t="shared" si="5"/>
        <v/>
      </c>
      <c r="AM57" s="103"/>
      <c r="AN57" s="103"/>
      <c r="AO57" s="199" t="str">
        <f t="shared" si="0"/>
        <v/>
      </c>
      <c r="AP57" s="107"/>
    </row>
    <row r="58" spans="1:43" outlineLevel="2">
      <c r="A58" s="72" t="e">
        <f>IF(C57&lt;&gt;"",$C$7:C57,A57)</f>
        <v>#VALUE!</v>
      </c>
      <c r="B58" s="102" t="str">
        <f>IF(C57&lt;&gt;"",COUNTA($C$7:C57)+392,"")</f>
        <v/>
      </c>
      <c r="C58" s="192"/>
      <c r="D58" s="71"/>
      <c r="E58" s="103"/>
      <c r="F58" s="103"/>
      <c r="G58" s="103"/>
      <c r="H58" s="103"/>
      <c r="I58" s="103"/>
      <c r="J58" s="103"/>
      <c r="K58" s="71"/>
      <c r="L58" s="105"/>
      <c r="M58" s="106" t="str">
        <f>IF(K58&lt;&gt;"",VLOOKUP(K58,'DON GIA'!$S$1:$U$19,3,0),"")</f>
        <v/>
      </c>
      <c r="N58" s="106" t="str">
        <f>IF(K58&lt;&gt;"",VLOOKUP(K58,'DON GIA'!$S$1:$V$19,4,0),"")</f>
        <v/>
      </c>
      <c r="O58" s="106" t="str">
        <f t="shared" si="2"/>
        <v/>
      </c>
      <c r="P58" s="106" t="str">
        <f t="shared" si="3"/>
        <v/>
      </c>
      <c r="Q58" s="110" t="s">
        <v>35</v>
      </c>
      <c r="R58" s="67"/>
      <c r="S58" s="67"/>
      <c r="T58" s="106" t="str">
        <f>IF(Q58&lt;&gt;"",VLOOKUP(Q58,'DON GIA'!$H$1:$K$103,4,0),"")</f>
        <v/>
      </c>
      <c r="U58" s="106" t="str">
        <f t="shared" si="8"/>
        <v/>
      </c>
      <c r="V58" s="107"/>
      <c r="W58" s="103"/>
      <c r="X58" s="108"/>
      <c r="Y58" s="109"/>
      <c r="Z58" s="106" t="str">
        <f>IF(V58&lt;&gt;"",VLOOKUP(V58,'DON GIA'!$A$1:$D$346,4,0),"")</f>
        <v/>
      </c>
      <c r="AA58" s="106" t="str">
        <f t="shared" si="9"/>
        <v/>
      </c>
      <c r="AB58" s="71"/>
      <c r="AC58" s="71"/>
      <c r="AD58" s="71"/>
      <c r="AE58" s="71"/>
      <c r="AF58" s="71"/>
      <c r="AG58" s="103"/>
      <c r="AH58" s="103"/>
      <c r="AI58" s="103"/>
      <c r="AJ58" s="103"/>
      <c r="AK58" s="106" t="str">
        <f>IF(AH58&lt;&gt;"",VLOOKUP(AH58,'DON GIA'!$M$1:$P$9,4,0),"")</f>
        <v/>
      </c>
      <c r="AL58" s="106" t="str">
        <f t="shared" si="5"/>
        <v/>
      </c>
      <c r="AM58" s="103"/>
      <c r="AN58" s="103"/>
      <c r="AO58" s="199" t="str">
        <f t="shared" si="0"/>
        <v/>
      </c>
      <c r="AP58" s="107"/>
    </row>
    <row r="59" spans="1:43" outlineLevel="2">
      <c r="A59" s="72" t="e">
        <f>IF(C58&lt;&gt;"",$C$7:C58,A58)</f>
        <v>#VALUE!</v>
      </c>
      <c r="B59" s="102" t="str">
        <f>IF(C58&lt;&gt;"",COUNTA($C$7:C58)+392,"")</f>
        <v/>
      </c>
      <c r="C59" s="192"/>
      <c r="D59" s="61"/>
      <c r="E59" s="103"/>
      <c r="F59" s="103"/>
      <c r="G59" s="103"/>
      <c r="H59" s="103"/>
      <c r="I59" s="103"/>
      <c r="J59" s="103"/>
      <c r="K59" s="71"/>
      <c r="L59" s="105"/>
      <c r="M59" s="106" t="str">
        <f>IF(K59&lt;&gt;"",VLOOKUP(K59,'DON GIA'!$S$1:$U$19,3,0),"")</f>
        <v/>
      </c>
      <c r="N59" s="106" t="str">
        <f>IF(K59&lt;&gt;"",VLOOKUP(K59,'DON GIA'!$S$1:$V$19,4,0),"")</f>
        <v/>
      </c>
      <c r="O59" s="106" t="str">
        <f t="shared" si="2"/>
        <v/>
      </c>
      <c r="P59" s="106" t="str">
        <f t="shared" si="3"/>
        <v/>
      </c>
      <c r="Q59" s="71" t="s">
        <v>35</v>
      </c>
      <c r="R59" s="103"/>
      <c r="S59" s="103"/>
      <c r="T59" s="106" t="str">
        <f>IF(Q59&lt;&gt;"",VLOOKUP(Q59,'DON GIA'!$H$1:$K$103,4,0),"")</f>
        <v/>
      </c>
      <c r="U59" s="106" t="str">
        <f t="shared" si="8"/>
        <v/>
      </c>
      <c r="V59" s="107"/>
      <c r="W59" s="103"/>
      <c r="X59" s="108"/>
      <c r="Y59" s="109"/>
      <c r="Z59" s="106" t="str">
        <f>IF(V59&lt;&gt;"",VLOOKUP(V59,'DON GIA'!$A$1:$D$346,4,0),"")</f>
        <v/>
      </c>
      <c r="AA59" s="106" t="str">
        <f t="shared" si="9"/>
        <v/>
      </c>
      <c r="AB59" s="71"/>
      <c r="AC59" s="71"/>
      <c r="AD59" s="71"/>
      <c r="AE59" s="71"/>
      <c r="AF59" s="71"/>
      <c r="AG59" s="103"/>
      <c r="AH59" s="103"/>
      <c r="AI59" s="103"/>
      <c r="AJ59" s="103"/>
      <c r="AK59" s="106" t="str">
        <f>IF(AH59&lt;&gt;"",VLOOKUP(AH59,'DON GIA'!$M$1:$P$9,4,0),"")</f>
        <v/>
      </c>
      <c r="AL59" s="106" t="str">
        <f t="shared" si="5"/>
        <v/>
      </c>
      <c r="AM59" s="103"/>
      <c r="AN59" s="103"/>
      <c r="AO59" s="199" t="str">
        <f t="shared" si="0"/>
        <v/>
      </c>
      <c r="AP59" s="107"/>
    </row>
    <row r="60" spans="1:43" ht="56.25" outlineLevel="1">
      <c r="A60" s="84" t="s">
        <v>857</v>
      </c>
      <c r="B60" s="102"/>
      <c r="C60" s="192">
        <v>396</v>
      </c>
      <c r="D60" s="61" t="s">
        <v>422</v>
      </c>
      <c r="E60" s="162"/>
      <c r="F60" s="162"/>
      <c r="G60" s="162"/>
      <c r="H60" s="162"/>
      <c r="I60" s="162"/>
      <c r="J60" s="162"/>
      <c r="K60" s="171"/>
      <c r="L60" s="167">
        <f>SUBTOTAL(9,L61:L69)</f>
        <v>964.4</v>
      </c>
      <c r="M60" s="199"/>
      <c r="N60" s="199"/>
      <c r="O60" s="199">
        <f>SUBTOTAL(9,O61:O69)</f>
        <v>1619227600</v>
      </c>
      <c r="P60" s="199">
        <f>SUBTOTAL(9,P61:P69)</f>
        <v>1301940000</v>
      </c>
      <c r="Q60" s="61"/>
      <c r="R60" s="162"/>
      <c r="S60" s="162">
        <f>SUBTOTAL(9,S61:S69)</f>
        <v>0</v>
      </c>
      <c r="T60" s="199"/>
      <c r="U60" s="199">
        <f>SUBTOTAL(9,U61:U69)</f>
        <v>0</v>
      </c>
      <c r="V60" s="129"/>
      <c r="W60" s="162"/>
      <c r="X60" s="169">
        <f>SUBTOTAL(9,X61:X69)</f>
        <v>0</v>
      </c>
      <c r="Y60" s="170">
        <f>SUBTOTAL(9,Y61:Y69)</f>
        <v>0</v>
      </c>
      <c r="Z60" s="199"/>
      <c r="AA60" s="199">
        <f>SUBTOTAL(9,AA61:AA69)</f>
        <v>0</v>
      </c>
      <c r="AB60" s="71"/>
      <c r="AC60" s="71"/>
      <c r="AD60" s="71"/>
      <c r="AE60" s="71"/>
      <c r="AF60" s="71"/>
      <c r="AG60" s="103"/>
      <c r="AH60" s="162"/>
      <c r="AI60" s="162"/>
      <c r="AJ60" s="162">
        <f>SUBTOTAL(9,AJ61:AJ69)</f>
        <v>0</v>
      </c>
      <c r="AK60" s="199"/>
      <c r="AL60" s="199">
        <f>SUBTOTAL(9,AL61:AL69)</f>
        <v>0</v>
      </c>
      <c r="AM60" s="162"/>
      <c r="AN60" s="162">
        <f>SUBTOTAL(9,AN61:AN69)</f>
        <v>0</v>
      </c>
      <c r="AO60" s="199">
        <f t="shared" si="0"/>
        <v>2921167600</v>
      </c>
      <c r="AP60" s="111"/>
      <c r="AQ60" s="90"/>
    </row>
    <row r="61" spans="1:43" ht="56.25" outlineLevel="2">
      <c r="A61" s="72" t="e">
        <f>IF(C60&lt;&gt;"",$C$7:C60,A59)</f>
        <v>#VALUE!</v>
      </c>
      <c r="B61" s="102">
        <f>IF(C60&lt;&gt;"",COUNTA($C$7:C60)+392,"")</f>
        <v>396</v>
      </c>
      <c r="C61" s="192"/>
      <c r="D61" s="112" t="s">
        <v>89</v>
      </c>
      <c r="E61" s="103">
        <v>1</v>
      </c>
      <c r="F61" s="103"/>
      <c r="G61" s="103">
        <v>519</v>
      </c>
      <c r="H61" s="103">
        <v>80</v>
      </c>
      <c r="I61" s="103">
        <v>251</v>
      </c>
      <c r="J61" s="103" t="s">
        <v>88</v>
      </c>
      <c r="K61" s="104" t="s">
        <v>974</v>
      </c>
      <c r="L61" s="105">
        <v>964.4</v>
      </c>
      <c r="M61" s="106">
        <f>IF(K61&lt;&gt;"",VLOOKUP(K61,'DON GIA'!$S$1:$U$19,3,0),"")</f>
        <v>1679000</v>
      </c>
      <c r="N61" s="106">
        <f>IF(K61&lt;&gt;"",VLOOKUP(K61,'DON GIA'!$S$1:$V$19,4,0),"")</f>
        <v>1350000</v>
      </c>
      <c r="O61" s="106">
        <f t="shared" si="2"/>
        <v>1619227600</v>
      </c>
      <c r="P61" s="106">
        <f t="shared" si="3"/>
        <v>1301940000</v>
      </c>
      <c r="Q61" s="71" t="s">
        <v>35</v>
      </c>
      <c r="R61" s="103"/>
      <c r="S61" s="103"/>
      <c r="T61" s="106" t="str">
        <f>IF(Q61&lt;&gt;"",VLOOKUP(Q61,'DON GIA'!$H$1:$K$103,4,0),"")</f>
        <v/>
      </c>
      <c r="U61" s="106" t="str">
        <f t="shared" ref="U61:U69" si="10">IF(Q61&lt;&gt;"",IF(ISNUMBER(T61),S61*T61,""),"")</f>
        <v/>
      </c>
      <c r="V61" s="107"/>
      <c r="W61" s="103"/>
      <c r="X61" s="108"/>
      <c r="Y61" s="109"/>
      <c r="Z61" s="106" t="str">
        <f>IF(V61&lt;&gt;"",VLOOKUP(V61,'DON GIA'!$A$1:$D$346,4,0),"")</f>
        <v/>
      </c>
      <c r="AA61" s="106" t="str">
        <f t="shared" ref="AA61:AA69" si="11">IF(V61&lt;&gt;"",IF(ISNUMBER(Z61),X61*Z61,""),"")</f>
        <v/>
      </c>
      <c r="AB61" s="71"/>
      <c r="AC61" s="71"/>
      <c r="AD61" s="71"/>
      <c r="AE61" s="71"/>
      <c r="AF61" s="71"/>
      <c r="AG61" s="103"/>
      <c r="AH61" s="103"/>
      <c r="AI61" s="103"/>
      <c r="AJ61" s="103"/>
      <c r="AK61" s="106" t="str">
        <f>IF(AH61&lt;&gt;"",VLOOKUP(AH61,'DON GIA'!$M$1:$P$9,4,0),"")</f>
        <v/>
      </c>
      <c r="AL61" s="106" t="str">
        <f t="shared" si="5"/>
        <v/>
      </c>
      <c r="AM61" s="103"/>
      <c r="AN61" s="103"/>
      <c r="AO61" s="199" t="str">
        <f t="shared" si="0"/>
        <v/>
      </c>
      <c r="AP61" s="111" t="s">
        <v>610</v>
      </c>
    </row>
    <row r="62" spans="1:43" ht="93.75" outlineLevel="2">
      <c r="A62" s="72" t="e">
        <f>IF(C61&lt;&gt;"",$C$7:C61,A61)</f>
        <v>#VALUE!</v>
      </c>
      <c r="B62" s="102" t="str">
        <f>IF(C61&lt;&gt;"",COUNTA($C$7:C61)+392,"")</f>
        <v/>
      </c>
      <c r="C62" s="192"/>
      <c r="D62" s="112" t="s">
        <v>90</v>
      </c>
      <c r="E62" s="103"/>
      <c r="F62" s="103"/>
      <c r="G62" s="103"/>
      <c r="H62" s="103"/>
      <c r="I62" s="103"/>
      <c r="J62" s="103"/>
      <c r="K62" s="71"/>
      <c r="L62" s="105"/>
      <c r="M62" s="106" t="str">
        <f>IF(K62&lt;&gt;"",VLOOKUP(K62,'DON GIA'!$S$1:$U$19,3,0),"")</f>
        <v/>
      </c>
      <c r="N62" s="106" t="str">
        <f>IF(K62&lt;&gt;"",VLOOKUP(K62,'DON GIA'!$S$1:$V$19,4,0),"")</f>
        <v/>
      </c>
      <c r="O62" s="106" t="str">
        <f t="shared" si="2"/>
        <v/>
      </c>
      <c r="P62" s="106" t="str">
        <f t="shared" si="3"/>
        <v/>
      </c>
      <c r="Q62" s="71" t="s">
        <v>35</v>
      </c>
      <c r="R62" s="103"/>
      <c r="S62" s="103"/>
      <c r="T62" s="106" t="str">
        <f>IF(Q62&lt;&gt;"",VLOOKUP(Q62,'DON GIA'!$H$1:$K$103,4,0),"")</f>
        <v/>
      </c>
      <c r="U62" s="106" t="str">
        <f t="shared" si="10"/>
        <v/>
      </c>
      <c r="V62" s="107"/>
      <c r="W62" s="103"/>
      <c r="X62" s="108"/>
      <c r="Y62" s="109"/>
      <c r="Z62" s="106" t="str">
        <f>IF(V62&lt;&gt;"",VLOOKUP(V62,'DON GIA'!$A$1:$D$346,4,0),"")</f>
        <v/>
      </c>
      <c r="AA62" s="106" t="str">
        <f t="shared" si="11"/>
        <v/>
      </c>
      <c r="AB62" s="71"/>
      <c r="AC62" s="71"/>
      <c r="AD62" s="71"/>
      <c r="AE62" s="71"/>
      <c r="AF62" s="71"/>
      <c r="AG62" s="103"/>
      <c r="AH62" s="103"/>
      <c r="AI62" s="103"/>
      <c r="AJ62" s="103"/>
      <c r="AK62" s="106" t="str">
        <f>IF(AH62&lt;&gt;"",VLOOKUP(AH62,'DON GIA'!$M$1:$P$9,4,0),"")</f>
        <v/>
      </c>
      <c r="AL62" s="106" t="str">
        <f t="shared" si="5"/>
        <v/>
      </c>
      <c r="AM62" s="103"/>
      <c r="AN62" s="103"/>
      <c r="AO62" s="199" t="str">
        <f t="shared" si="0"/>
        <v/>
      </c>
      <c r="AP62" s="59" t="s">
        <v>366</v>
      </c>
    </row>
    <row r="63" spans="1:43" ht="56.25" outlineLevel="2">
      <c r="A63" s="72" t="e">
        <f>IF(C62&lt;&gt;"",$C$7:C62,A62)</f>
        <v>#VALUE!</v>
      </c>
      <c r="B63" s="102" t="str">
        <f>IF(C62&lt;&gt;"",COUNTA($C$7:C62)+392,"")</f>
        <v/>
      </c>
      <c r="C63" s="192"/>
      <c r="D63" s="112" t="s">
        <v>91</v>
      </c>
      <c r="E63" s="103"/>
      <c r="F63" s="103"/>
      <c r="G63" s="103"/>
      <c r="H63" s="103"/>
      <c r="I63" s="103"/>
      <c r="J63" s="103"/>
      <c r="K63" s="71"/>
      <c r="L63" s="105"/>
      <c r="M63" s="106" t="str">
        <f>IF(K63&lt;&gt;"",VLOOKUP(K63,'DON GIA'!$S$1:$U$19,3,0),"")</f>
        <v/>
      </c>
      <c r="N63" s="106" t="str">
        <f>IF(K63&lt;&gt;"",VLOOKUP(K63,'DON GIA'!$S$1:$V$19,4,0),"")</f>
        <v/>
      </c>
      <c r="O63" s="106" t="str">
        <f t="shared" si="2"/>
        <v/>
      </c>
      <c r="P63" s="106" t="str">
        <f t="shared" si="3"/>
        <v/>
      </c>
      <c r="Q63" s="71" t="s">
        <v>35</v>
      </c>
      <c r="R63" s="103"/>
      <c r="S63" s="103"/>
      <c r="T63" s="106" t="str">
        <f>IF(Q63&lt;&gt;"",VLOOKUP(Q63,'DON GIA'!$H$1:$K$103,4,0),"")</f>
        <v/>
      </c>
      <c r="U63" s="106" t="str">
        <f t="shared" si="10"/>
        <v/>
      </c>
      <c r="V63" s="107"/>
      <c r="W63" s="103"/>
      <c r="X63" s="108"/>
      <c r="Y63" s="109"/>
      <c r="Z63" s="106" t="str">
        <f>IF(V63&lt;&gt;"",VLOOKUP(V63,'DON GIA'!$A$1:$D$346,4,0),"")</f>
        <v/>
      </c>
      <c r="AA63" s="106" t="str">
        <f t="shared" si="11"/>
        <v/>
      </c>
      <c r="AB63" s="71"/>
      <c r="AC63" s="71"/>
      <c r="AD63" s="71"/>
      <c r="AE63" s="71"/>
      <c r="AF63" s="71"/>
      <c r="AG63" s="103"/>
      <c r="AH63" s="103"/>
      <c r="AI63" s="103"/>
      <c r="AJ63" s="103"/>
      <c r="AK63" s="106" t="str">
        <f>IF(AH63&lt;&gt;"",VLOOKUP(AH63,'DON GIA'!$M$1:$P$9,4,0),"")</f>
        <v/>
      </c>
      <c r="AL63" s="106" t="str">
        <f t="shared" si="5"/>
        <v/>
      </c>
      <c r="AM63" s="103"/>
      <c r="AN63" s="103"/>
      <c r="AO63" s="199" t="str">
        <f t="shared" si="0"/>
        <v/>
      </c>
      <c r="AP63" s="59" t="s">
        <v>393</v>
      </c>
    </row>
    <row r="64" spans="1:43" ht="37.5" outlineLevel="2">
      <c r="A64" s="72" t="e">
        <f>IF(C63&lt;&gt;"",$C$7:C63,A63)</f>
        <v>#VALUE!</v>
      </c>
      <c r="B64" s="102" t="str">
        <f>IF(C63&lt;&gt;"",COUNTA($C$7:C63)+392,"")</f>
        <v/>
      </c>
      <c r="C64" s="192"/>
      <c r="D64" s="112" t="s">
        <v>92</v>
      </c>
      <c r="E64" s="103"/>
      <c r="F64" s="103"/>
      <c r="G64" s="103"/>
      <c r="H64" s="103"/>
      <c r="I64" s="103"/>
      <c r="J64" s="103"/>
      <c r="K64" s="71"/>
      <c r="L64" s="105"/>
      <c r="M64" s="106" t="str">
        <f>IF(K64&lt;&gt;"",VLOOKUP(K64,'DON GIA'!$S$1:$U$19,3,0),"")</f>
        <v/>
      </c>
      <c r="N64" s="106" t="str">
        <f>IF(K64&lt;&gt;"",VLOOKUP(K64,'DON GIA'!$S$1:$V$19,4,0),"")</f>
        <v/>
      </c>
      <c r="O64" s="106" t="str">
        <f t="shared" si="2"/>
        <v/>
      </c>
      <c r="P64" s="106" t="str">
        <f t="shared" si="3"/>
        <v/>
      </c>
      <c r="Q64" s="71" t="s">
        <v>35</v>
      </c>
      <c r="R64" s="103"/>
      <c r="S64" s="103"/>
      <c r="T64" s="106" t="str">
        <f>IF(Q64&lt;&gt;"",VLOOKUP(Q64,'DON GIA'!$H$1:$K$103,4,0),"")</f>
        <v/>
      </c>
      <c r="U64" s="106" t="str">
        <f t="shared" si="10"/>
        <v/>
      </c>
      <c r="V64" s="107"/>
      <c r="W64" s="103"/>
      <c r="X64" s="108"/>
      <c r="Y64" s="109"/>
      <c r="Z64" s="106" t="str">
        <f>IF(V64&lt;&gt;"",VLOOKUP(V64,'DON GIA'!$A$1:$D$346,4,0),"")</f>
        <v/>
      </c>
      <c r="AA64" s="106" t="str">
        <f t="shared" si="11"/>
        <v/>
      </c>
      <c r="AB64" s="71"/>
      <c r="AC64" s="71"/>
      <c r="AD64" s="71"/>
      <c r="AE64" s="71"/>
      <c r="AF64" s="71"/>
      <c r="AG64" s="103"/>
      <c r="AH64" s="103"/>
      <c r="AI64" s="103"/>
      <c r="AJ64" s="103"/>
      <c r="AK64" s="106" t="str">
        <f>IF(AH64&lt;&gt;"",VLOOKUP(AH64,'DON GIA'!$M$1:$P$9,4,0),"")</f>
        <v/>
      </c>
      <c r="AL64" s="106" t="str">
        <f t="shared" si="5"/>
        <v/>
      </c>
      <c r="AM64" s="103"/>
      <c r="AN64" s="103"/>
      <c r="AO64" s="199" t="str">
        <f t="shared" si="0"/>
        <v/>
      </c>
      <c r="AP64" s="107"/>
    </row>
    <row r="65" spans="1:43" ht="37.5" outlineLevel="2">
      <c r="A65" s="72" t="e">
        <f>IF(C64&lt;&gt;"",$C$7:C64,A64)</f>
        <v>#VALUE!</v>
      </c>
      <c r="B65" s="102" t="str">
        <f>IF(C64&lt;&gt;"",COUNTA($C$7:C64)+392,"")</f>
        <v/>
      </c>
      <c r="C65" s="192"/>
      <c r="D65" s="112" t="s">
        <v>93</v>
      </c>
      <c r="E65" s="103"/>
      <c r="F65" s="103"/>
      <c r="G65" s="103"/>
      <c r="H65" s="103"/>
      <c r="I65" s="103"/>
      <c r="J65" s="103"/>
      <c r="K65" s="71"/>
      <c r="L65" s="105"/>
      <c r="M65" s="106" t="str">
        <f>IF(K65&lt;&gt;"",VLOOKUP(K65,'DON GIA'!$S$1:$U$19,3,0),"")</f>
        <v/>
      </c>
      <c r="N65" s="106" t="str">
        <f>IF(K65&lt;&gt;"",VLOOKUP(K65,'DON GIA'!$S$1:$V$19,4,0),"")</f>
        <v/>
      </c>
      <c r="O65" s="106" t="str">
        <f t="shared" si="2"/>
        <v/>
      </c>
      <c r="P65" s="106" t="str">
        <f t="shared" si="3"/>
        <v/>
      </c>
      <c r="Q65" s="71" t="s">
        <v>35</v>
      </c>
      <c r="R65" s="103"/>
      <c r="S65" s="103"/>
      <c r="T65" s="106" t="str">
        <f>IF(Q65&lt;&gt;"",VLOOKUP(Q65,'DON GIA'!$H$1:$K$103,4,0),"")</f>
        <v/>
      </c>
      <c r="U65" s="106" t="str">
        <f t="shared" si="10"/>
        <v/>
      </c>
      <c r="V65" s="107"/>
      <c r="W65" s="103"/>
      <c r="X65" s="108"/>
      <c r="Y65" s="109"/>
      <c r="Z65" s="106" t="str">
        <f>IF(V65&lt;&gt;"",VLOOKUP(V65,'DON GIA'!$A$1:$D$346,4,0),"")</f>
        <v/>
      </c>
      <c r="AA65" s="106" t="str">
        <f t="shared" si="11"/>
        <v/>
      </c>
      <c r="AB65" s="71"/>
      <c r="AC65" s="71"/>
      <c r="AD65" s="71"/>
      <c r="AE65" s="71"/>
      <c r="AF65" s="71"/>
      <c r="AG65" s="103"/>
      <c r="AH65" s="103"/>
      <c r="AI65" s="103"/>
      <c r="AJ65" s="103"/>
      <c r="AK65" s="106" t="str">
        <f>IF(AH65&lt;&gt;"",VLOOKUP(AH65,'DON GIA'!$M$1:$P$9,4,0),"")</f>
        <v/>
      </c>
      <c r="AL65" s="106" t="str">
        <f t="shared" si="5"/>
        <v/>
      </c>
      <c r="AM65" s="103"/>
      <c r="AN65" s="103"/>
      <c r="AO65" s="199" t="str">
        <f t="shared" si="0"/>
        <v/>
      </c>
      <c r="AP65" s="107"/>
    </row>
    <row r="66" spans="1:43" ht="37.5" outlineLevel="2">
      <c r="A66" s="72" t="e">
        <f>IF(C65&lt;&gt;"",$C$7:C65,A65)</f>
        <v>#VALUE!</v>
      </c>
      <c r="B66" s="102" t="str">
        <f>IF(C65&lt;&gt;"",COUNTA($C$7:C65)+392,"")</f>
        <v/>
      </c>
      <c r="C66" s="192"/>
      <c r="D66" s="112" t="s">
        <v>94</v>
      </c>
      <c r="E66" s="103"/>
      <c r="F66" s="103"/>
      <c r="G66" s="103"/>
      <c r="H66" s="103"/>
      <c r="I66" s="103"/>
      <c r="J66" s="103"/>
      <c r="K66" s="71"/>
      <c r="L66" s="105"/>
      <c r="M66" s="106" t="str">
        <f>IF(K66&lt;&gt;"",VLOOKUP(K66,'DON GIA'!$S$1:$U$19,3,0),"")</f>
        <v/>
      </c>
      <c r="N66" s="106" t="str">
        <f>IF(K66&lt;&gt;"",VLOOKUP(K66,'DON GIA'!$S$1:$V$19,4,0),"")</f>
        <v/>
      </c>
      <c r="O66" s="106" t="str">
        <f t="shared" si="2"/>
        <v/>
      </c>
      <c r="P66" s="106" t="str">
        <f t="shared" si="3"/>
        <v/>
      </c>
      <c r="Q66" s="71" t="s">
        <v>35</v>
      </c>
      <c r="R66" s="103"/>
      <c r="S66" s="103"/>
      <c r="T66" s="106" t="str">
        <f>IF(Q66&lt;&gt;"",VLOOKUP(Q66,'DON GIA'!$H$1:$K$103,4,0),"")</f>
        <v/>
      </c>
      <c r="U66" s="106" t="str">
        <f t="shared" si="10"/>
        <v/>
      </c>
      <c r="V66" s="107"/>
      <c r="W66" s="103"/>
      <c r="X66" s="108"/>
      <c r="Y66" s="109"/>
      <c r="Z66" s="106" t="str">
        <f>IF(V66&lt;&gt;"",VLOOKUP(V66,'DON GIA'!$A$1:$D$346,4,0),"")</f>
        <v/>
      </c>
      <c r="AA66" s="106" t="str">
        <f t="shared" si="11"/>
        <v/>
      </c>
      <c r="AB66" s="71"/>
      <c r="AC66" s="71"/>
      <c r="AD66" s="71"/>
      <c r="AE66" s="71"/>
      <c r="AF66" s="71"/>
      <c r="AG66" s="103"/>
      <c r="AH66" s="103"/>
      <c r="AI66" s="103"/>
      <c r="AJ66" s="103"/>
      <c r="AK66" s="106" t="str">
        <f>IF(AH66&lt;&gt;"",VLOOKUP(AH66,'DON GIA'!$M$1:$P$9,4,0),"")</f>
        <v/>
      </c>
      <c r="AL66" s="106" t="str">
        <f t="shared" si="5"/>
        <v/>
      </c>
      <c r="AM66" s="103"/>
      <c r="AN66" s="103"/>
      <c r="AO66" s="199" t="str">
        <f t="shared" si="0"/>
        <v/>
      </c>
      <c r="AP66" s="107"/>
    </row>
    <row r="67" spans="1:43" ht="37.5" outlineLevel="2">
      <c r="A67" s="72" t="e">
        <f>IF(C66&lt;&gt;"",$C$7:C66,A66)</f>
        <v>#VALUE!</v>
      </c>
      <c r="B67" s="102" t="str">
        <f>IF(C66&lt;&gt;"",COUNTA($C$7:C66)+392,"")</f>
        <v/>
      </c>
      <c r="C67" s="192"/>
      <c r="D67" s="60" t="s">
        <v>95</v>
      </c>
      <c r="E67" s="103"/>
      <c r="F67" s="103"/>
      <c r="G67" s="103"/>
      <c r="H67" s="103"/>
      <c r="I67" s="103"/>
      <c r="J67" s="103"/>
      <c r="K67" s="71"/>
      <c r="L67" s="105"/>
      <c r="M67" s="106" t="str">
        <f>IF(K67&lt;&gt;"",VLOOKUP(K67,'DON GIA'!$S$1:$U$19,3,0),"")</f>
        <v/>
      </c>
      <c r="N67" s="106" t="str">
        <f>IF(K67&lt;&gt;"",VLOOKUP(K67,'DON GIA'!$S$1:$V$19,4,0),"")</f>
        <v/>
      </c>
      <c r="O67" s="106" t="str">
        <f t="shared" si="2"/>
        <v/>
      </c>
      <c r="P67" s="106" t="str">
        <f t="shared" si="3"/>
        <v/>
      </c>
      <c r="Q67" s="71" t="s">
        <v>35</v>
      </c>
      <c r="R67" s="103"/>
      <c r="S67" s="103"/>
      <c r="T67" s="106" t="str">
        <f>IF(Q67&lt;&gt;"",VLOOKUP(Q67,'DON GIA'!$H$1:$K$103,4,0),"")</f>
        <v/>
      </c>
      <c r="U67" s="106" t="str">
        <f t="shared" si="10"/>
        <v/>
      </c>
      <c r="V67" s="107"/>
      <c r="W67" s="103"/>
      <c r="X67" s="108"/>
      <c r="Y67" s="109"/>
      <c r="Z67" s="106" t="str">
        <f>IF(V67&lt;&gt;"",VLOOKUP(V67,'DON GIA'!$A$1:$D$346,4,0),"")</f>
        <v/>
      </c>
      <c r="AA67" s="106" t="str">
        <f t="shared" si="11"/>
        <v/>
      </c>
      <c r="AB67" s="71"/>
      <c r="AC67" s="71"/>
      <c r="AD67" s="71"/>
      <c r="AE67" s="71"/>
      <c r="AF67" s="71"/>
      <c r="AG67" s="103"/>
      <c r="AH67" s="103"/>
      <c r="AI67" s="103"/>
      <c r="AJ67" s="103"/>
      <c r="AK67" s="106" t="str">
        <f>IF(AH67&lt;&gt;"",VLOOKUP(AH67,'DON GIA'!$M$1:$P$9,4,0),"")</f>
        <v/>
      </c>
      <c r="AL67" s="106" t="str">
        <f t="shared" si="5"/>
        <v/>
      </c>
      <c r="AM67" s="103"/>
      <c r="AN67" s="103"/>
      <c r="AO67" s="199" t="str">
        <f t="shared" si="0"/>
        <v/>
      </c>
      <c r="AP67" s="107"/>
    </row>
    <row r="68" spans="1:43" outlineLevel="2">
      <c r="A68" s="72" t="e">
        <f>IF(C67&lt;&gt;"",$C$7:C67,A67)</f>
        <v>#VALUE!</v>
      </c>
      <c r="B68" s="102" t="str">
        <f>IF(C67&lt;&gt;"",COUNTA($C$7:C67)+392,"")</f>
        <v/>
      </c>
      <c r="C68" s="192"/>
      <c r="D68" s="71"/>
      <c r="E68" s="103"/>
      <c r="F68" s="103"/>
      <c r="G68" s="103"/>
      <c r="H68" s="103"/>
      <c r="I68" s="103"/>
      <c r="J68" s="103"/>
      <c r="K68" s="71"/>
      <c r="L68" s="105"/>
      <c r="M68" s="106" t="str">
        <f>IF(K68&lt;&gt;"",VLOOKUP(K68,'DON GIA'!$S$1:$U$19,3,0),"")</f>
        <v/>
      </c>
      <c r="N68" s="106" t="str">
        <f>IF(K68&lt;&gt;"",VLOOKUP(K68,'DON GIA'!$S$1:$V$19,4,0),"")</f>
        <v/>
      </c>
      <c r="O68" s="106" t="str">
        <f t="shared" si="2"/>
        <v/>
      </c>
      <c r="P68" s="106" t="str">
        <f t="shared" si="3"/>
        <v/>
      </c>
      <c r="Q68" s="71" t="s">
        <v>35</v>
      </c>
      <c r="R68" s="103"/>
      <c r="S68" s="103"/>
      <c r="T68" s="106" t="str">
        <f>IF(Q68&lt;&gt;"",VLOOKUP(Q68,'DON GIA'!$H$1:$K$103,4,0),"")</f>
        <v/>
      </c>
      <c r="U68" s="106" t="str">
        <f t="shared" si="10"/>
        <v/>
      </c>
      <c r="V68" s="107"/>
      <c r="W68" s="103"/>
      <c r="X68" s="108"/>
      <c r="Y68" s="109"/>
      <c r="Z68" s="106" t="str">
        <f>IF(V68&lt;&gt;"",VLOOKUP(V68,'DON GIA'!$A$1:$D$346,4,0),"")</f>
        <v/>
      </c>
      <c r="AA68" s="106" t="str">
        <f t="shared" si="11"/>
        <v/>
      </c>
      <c r="AB68" s="71"/>
      <c r="AC68" s="71"/>
      <c r="AD68" s="71"/>
      <c r="AE68" s="71"/>
      <c r="AF68" s="71"/>
      <c r="AG68" s="103"/>
      <c r="AH68" s="103"/>
      <c r="AI68" s="103"/>
      <c r="AJ68" s="103"/>
      <c r="AK68" s="106" t="str">
        <f>IF(AH68&lt;&gt;"",VLOOKUP(AH68,'DON GIA'!$M$1:$P$9,4,0),"")</f>
        <v/>
      </c>
      <c r="AL68" s="106" t="str">
        <f t="shared" si="5"/>
        <v/>
      </c>
      <c r="AM68" s="103"/>
      <c r="AN68" s="103"/>
      <c r="AO68" s="199" t="str">
        <f t="shared" si="0"/>
        <v/>
      </c>
      <c r="AP68" s="107"/>
    </row>
    <row r="69" spans="1:43" outlineLevel="2">
      <c r="A69" s="72" t="e">
        <f>IF(C68&lt;&gt;"",$C$7:C68,A68)</f>
        <v>#VALUE!</v>
      </c>
      <c r="B69" s="102" t="str">
        <f>IF(C68&lt;&gt;"",COUNTA($C$7:C68)+392,"")</f>
        <v/>
      </c>
      <c r="C69" s="192"/>
      <c r="D69" s="61"/>
      <c r="E69" s="103"/>
      <c r="F69" s="103"/>
      <c r="G69" s="103"/>
      <c r="H69" s="103"/>
      <c r="I69" s="103"/>
      <c r="J69" s="103"/>
      <c r="K69" s="71"/>
      <c r="L69" s="105"/>
      <c r="M69" s="106" t="str">
        <f>IF(K69&lt;&gt;"",VLOOKUP(K69,'DON GIA'!$S$1:$U$19,3,0),"")</f>
        <v/>
      </c>
      <c r="N69" s="106" t="str">
        <f>IF(K69&lt;&gt;"",VLOOKUP(K69,'DON GIA'!$S$1:$V$19,4,0),"")</f>
        <v/>
      </c>
      <c r="O69" s="106" t="str">
        <f t="shared" si="2"/>
        <v/>
      </c>
      <c r="P69" s="106" t="str">
        <f t="shared" si="3"/>
        <v/>
      </c>
      <c r="Q69" s="71" t="s">
        <v>35</v>
      </c>
      <c r="R69" s="103"/>
      <c r="S69" s="103"/>
      <c r="T69" s="106" t="str">
        <f>IF(Q69&lt;&gt;"",VLOOKUP(Q69,'DON GIA'!$H$1:$K$103,4,0),"")</f>
        <v/>
      </c>
      <c r="U69" s="106" t="str">
        <f t="shared" si="10"/>
        <v/>
      </c>
      <c r="V69" s="107"/>
      <c r="W69" s="103"/>
      <c r="X69" s="108"/>
      <c r="Y69" s="109"/>
      <c r="Z69" s="106" t="str">
        <f>IF(V69&lt;&gt;"",VLOOKUP(V69,'DON GIA'!$A$1:$D$346,4,0),"")</f>
        <v/>
      </c>
      <c r="AA69" s="106" t="str">
        <f t="shared" si="11"/>
        <v/>
      </c>
      <c r="AB69" s="71"/>
      <c r="AC69" s="71"/>
      <c r="AD69" s="71"/>
      <c r="AE69" s="71"/>
      <c r="AF69" s="71"/>
      <c r="AG69" s="103"/>
      <c r="AH69" s="103"/>
      <c r="AI69" s="103"/>
      <c r="AJ69" s="103"/>
      <c r="AK69" s="106" t="str">
        <f>IF(AH69&lt;&gt;"",VLOOKUP(AH69,'DON GIA'!$M$1:$P$9,4,0),"")</f>
        <v/>
      </c>
      <c r="AL69" s="106" t="str">
        <f t="shared" si="5"/>
        <v/>
      </c>
      <c r="AM69" s="103"/>
      <c r="AN69" s="103"/>
      <c r="AO69" s="199" t="str">
        <f t="shared" si="0"/>
        <v/>
      </c>
      <c r="AP69" s="107"/>
    </row>
    <row r="70" spans="1:43" ht="37.5" outlineLevel="1">
      <c r="A70" s="84" t="s">
        <v>856</v>
      </c>
      <c r="B70" s="102"/>
      <c r="C70" s="192">
        <v>397</v>
      </c>
      <c r="D70" s="61" t="s">
        <v>429</v>
      </c>
      <c r="E70" s="162"/>
      <c r="F70" s="162"/>
      <c r="G70" s="162"/>
      <c r="H70" s="162"/>
      <c r="I70" s="162"/>
      <c r="J70" s="162"/>
      <c r="K70" s="61"/>
      <c r="L70" s="167">
        <f>SUBTOTAL(9,L71:L82)</f>
        <v>0</v>
      </c>
      <c r="M70" s="199"/>
      <c r="N70" s="199"/>
      <c r="O70" s="199">
        <f>SUBTOTAL(9,O71:O82)</f>
        <v>0</v>
      </c>
      <c r="P70" s="199">
        <f>SUBTOTAL(9,P71:P82)</f>
        <v>0</v>
      </c>
      <c r="Q70" s="61"/>
      <c r="R70" s="162"/>
      <c r="S70" s="162">
        <f>SUBTOTAL(9,S71:S82)</f>
        <v>0</v>
      </c>
      <c r="T70" s="199"/>
      <c r="U70" s="199">
        <f>SUBTOTAL(9,U71:U82)</f>
        <v>0</v>
      </c>
      <c r="V70" s="129"/>
      <c r="W70" s="162"/>
      <c r="X70" s="169">
        <f>SUBTOTAL(9,X71:X82)</f>
        <v>551.00799999999992</v>
      </c>
      <c r="Y70" s="170">
        <f>SUBTOTAL(9,Y71:Y82)</f>
        <v>0</v>
      </c>
      <c r="Z70" s="199"/>
      <c r="AA70" s="199">
        <f>SUBTOTAL(9,AA71:AA82)</f>
        <v>847686043.10399997</v>
      </c>
      <c r="AB70" s="71"/>
      <c r="AC70" s="71"/>
      <c r="AD70" s="71"/>
      <c r="AE70" s="71"/>
      <c r="AF70" s="71"/>
      <c r="AG70" s="103"/>
      <c r="AH70" s="162"/>
      <c r="AI70" s="162"/>
      <c r="AJ70" s="162">
        <f>SUBTOTAL(9,AJ71:AJ82)</f>
        <v>0</v>
      </c>
      <c r="AK70" s="199"/>
      <c r="AL70" s="199">
        <f>SUBTOTAL(9,AL71:AL82)</f>
        <v>0</v>
      </c>
      <c r="AM70" s="162"/>
      <c r="AN70" s="162">
        <f>SUBTOTAL(9,AN71:AN82)</f>
        <v>0</v>
      </c>
      <c r="AO70" s="199">
        <f t="shared" si="0"/>
        <v>847686043.10399997</v>
      </c>
      <c r="AP70" s="129"/>
      <c r="AQ70" s="90"/>
    </row>
    <row r="71" spans="1:43" ht="93.75" outlineLevel="2">
      <c r="A71" s="72" t="e">
        <f>IF(C70&lt;&gt;"",$C$7:C70,A69)</f>
        <v>#VALUE!</v>
      </c>
      <c r="B71" s="102">
        <f>IF(C70&lt;&gt;"",COUNTA($C$7:C70)+392,"")</f>
        <v>397</v>
      </c>
      <c r="C71" s="192"/>
      <c r="D71" s="71" t="s">
        <v>96</v>
      </c>
      <c r="E71" s="103"/>
      <c r="F71" s="103">
        <v>2</v>
      </c>
      <c r="G71" s="103"/>
      <c r="H71" s="103"/>
      <c r="I71" s="103"/>
      <c r="J71" s="103"/>
      <c r="K71" s="71"/>
      <c r="L71" s="105"/>
      <c r="M71" s="106" t="str">
        <f>IF(K71&lt;&gt;"",VLOOKUP(K71,'DON GIA'!$S$1:$U$19,3,0),"")</f>
        <v/>
      </c>
      <c r="N71" s="106" t="str">
        <f>IF(K71&lt;&gt;"",VLOOKUP(K71,'DON GIA'!$S$1:$V$19,4,0),"")</f>
        <v/>
      </c>
      <c r="O71" s="106" t="str">
        <f t="shared" si="2"/>
        <v/>
      </c>
      <c r="P71" s="106" t="str">
        <f t="shared" si="3"/>
        <v/>
      </c>
      <c r="Q71" s="71" t="s">
        <v>35</v>
      </c>
      <c r="R71" s="103"/>
      <c r="S71" s="103"/>
      <c r="T71" s="106" t="str">
        <f>IF(Q71&lt;&gt;"",VLOOKUP(Q71,'DON GIA'!$H$1:$K$103,4,0),"")</f>
        <v/>
      </c>
      <c r="U71" s="106" t="str">
        <f t="shared" ref="U71:U82" si="12">IF(Q71&lt;&gt;"",IF(ISNUMBER(T71),S71*T71,""),"")</f>
        <v/>
      </c>
      <c r="V71" s="107" t="s">
        <v>1005</v>
      </c>
      <c r="W71" s="103" t="s">
        <v>27</v>
      </c>
      <c r="X71" s="108">
        <v>118</v>
      </c>
      <c r="Y71" s="109"/>
      <c r="Z71" s="106">
        <f>IF(V71&lt;&gt;"",VLOOKUP(V71,'DON GIA'!$A$1:$D$346,4,0),"")</f>
        <v>5559129</v>
      </c>
      <c r="AA71" s="106">
        <f t="shared" ref="AA71:AA82" si="13">IF(V71&lt;&gt;"",IF(ISNUMBER(Z71),X71*Z71,""),"")</f>
        <v>655977222</v>
      </c>
      <c r="AB71" s="71" t="s">
        <v>32</v>
      </c>
      <c r="AC71" s="71" t="s">
        <v>29</v>
      </c>
      <c r="AD71" s="71" t="s">
        <v>30</v>
      </c>
      <c r="AE71" s="71" t="s">
        <v>31</v>
      </c>
      <c r="AF71" s="71" t="s">
        <v>34</v>
      </c>
      <c r="AG71" s="103" t="s">
        <v>33</v>
      </c>
      <c r="AH71" s="103"/>
      <c r="AI71" s="103"/>
      <c r="AJ71" s="103"/>
      <c r="AK71" s="106" t="str">
        <f>IF(AH71&lt;&gt;"",VLOOKUP(AH71,'DON GIA'!$M$1:$P$9,4,0),"")</f>
        <v/>
      </c>
      <c r="AL71" s="106" t="str">
        <f t="shared" si="5"/>
        <v/>
      </c>
      <c r="AM71" s="103"/>
      <c r="AN71" s="103"/>
      <c r="AO71" s="199" t="str">
        <f t="shared" ref="AO71:AO134" si="14">IF(C71&lt;&gt;"",O71+P71+U71+AA71+AL71,"")</f>
        <v/>
      </c>
      <c r="AP71" s="107" t="s">
        <v>428</v>
      </c>
    </row>
    <row r="72" spans="1:43" outlineLevel="2">
      <c r="A72" s="72" t="e">
        <f>IF(C71&lt;&gt;"",$C$7:C71,A71)</f>
        <v>#VALUE!</v>
      </c>
      <c r="B72" s="102" t="str">
        <f>IF(C71&lt;&gt;"",COUNTA($C$7:C71)+392,"")</f>
        <v/>
      </c>
      <c r="C72" s="192"/>
      <c r="D72" s="71" t="s">
        <v>97</v>
      </c>
      <c r="E72" s="103"/>
      <c r="F72" s="103"/>
      <c r="G72" s="103"/>
      <c r="H72" s="103"/>
      <c r="I72" s="103"/>
      <c r="J72" s="103"/>
      <c r="K72" s="71"/>
      <c r="L72" s="105"/>
      <c r="M72" s="106" t="str">
        <f>IF(K72&lt;&gt;"",VLOOKUP(K72,'DON GIA'!$S$1:$U$19,3,0),"")</f>
        <v/>
      </c>
      <c r="N72" s="106" t="str">
        <f>IF(K72&lt;&gt;"",VLOOKUP(K72,'DON GIA'!$S$1:$V$19,4,0),"")</f>
        <v/>
      </c>
      <c r="O72" s="106" t="str">
        <f t="shared" si="2"/>
        <v/>
      </c>
      <c r="P72" s="106" t="str">
        <f t="shared" si="3"/>
        <v/>
      </c>
      <c r="Q72" s="71" t="s">
        <v>35</v>
      </c>
      <c r="R72" s="103"/>
      <c r="S72" s="103"/>
      <c r="T72" s="106" t="str">
        <f>IF(Q72&lt;&gt;"",VLOOKUP(Q72,'DON GIA'!$H$1:$K$103,4,0),"")</f>
        <v/>
      </c>
      <c r="U72" s="106" t="str">
        <f t="shared" si="12"/>
        <v/>
      </c>
      <c r="V72" s="107" t="s">
        <v>1030</v>
      </c>
      <c r="W72" s="103" t="s">
        <v>27</v>
      </c>
      <c r="X72" s="108">
        <v>118</v>
      </c>
      <c r="Y72" s="109"/>
      <c r="Z72" s="106">
        <f>IF(V72&lt;&gt;"",VLOOKUP(V72,'DON GIA'!$A$1:$D$346,4,0),"")</f>
        <v>109890</v>
      </c>
      <c r="AA72" s="106">
        <f t="shared" si="13"/>
        <v>12967020</v>
      </c>
      <c r="AB72" s="71"/>
      <c r="AC72" s="71"/>
      <c r="AD72" s="71"/>
      <c r="AE72" s="71"/>
      <c r="AF72" s="71"/>
      <c r="AG72" s="103"/>
      <c r="AH72" s="103"/>
      <c r="AI72" s="103"/>
      <c r="AJ72" s="103"/>
      <c r="AK72" s="106" t="str">
        <f>IF(AH72&lt;&gt;"",VLOOKUP(AH72,'DON GIA'!$M$1:$P$9,4,0),"")</f>
        <v/>
      </c>
      <c r="AL72" s="106" t="str">
        <f t="shared" si="5"/>
        <v/>
      </c>
      <c r="AM72" s="103"/>
      <c r="AN72" s="103"/>
      <c r="AO72" s="199" t="str">
        <f t="shared" si="14"/>
        <v/>
      </c>
      <c r="AP72" s="107"/>
    </row>
    <row r="73" spans="1:43" ht="37.5" outlineLevel="2">
      <c r="A73" s="72" t="e">
        <f>IF(C72&lt;&gt;"",$C$7:C72,A72)</f>
        <v>#VALUE!</v>
      </c>
      <c r="B73" s="102" t="str">
        <f>IF(C72&lt;&gt;"",COUNTA($C$7:C72)+392,"")</f>
        <v/>
      </c>
      <c r="C73" s="192"/>
      <c r="D73" s="71" t="s">
        <v>71</v>
      </c>
      <c r="E73" s="103"/>
      <c r="F73" s="103"/>
      <c r="G73" s="103"/>
      <c r="H73" s="103"/>
      <c r="I73" s="103"/>
      <c r="J73" s="103"/>
      <c r="K73" s="71"/>
      <c r="L73" s="105"/>
      <c r="M73" s="106" t="str">
        <f>IF(K73&lt;&gt;"",VLOOKUP(K73,'DON GIA'!$S$1:$U$19,3,0),"")</f>
        <v/>
      </c>
      <c r="N73" s="106" t="str">
        <f>IF(K73&lt;&gt;"",VLOOKUP(K73,'DON GIA'!$S$1:$V$19,4,0),"")</f>
        <v/>
      </c>
      <c r="O73" s="106" t="str">
        <f t="shared" si="2"/>
        <v/>
      </c>
      <c r="P73" s="106" t="str">
        <f t="shared" si="3"/>
        <v/>
      </c>
      <c r="Q73" s="71" t="s">
        <v>35</v>
      </c>
      <c r="R73" s="103"/>
      <c r="S73" s="103"/>
      <c r="T73" s="106" t="str">
        <f>IF(Q73&lt;&gt;"",VLOOKUP(Q73,'DON GIA'!$H$1:$K$103,4,0),"")</f>
        <v/>
      </c>
      <c r="U73" s="106" t="str">
        <f t="shared" si="12"/>
        <v/>
      </c>
      <c r="V73" s="107" t="s">
        <v>1031</v>
      </c>
      <c r="W73" s="103" t="s">
        <v>27</v>
      </c>
      <c r="X73" s="108">
        <v>3.2</v>
      </c>
      <c r="Y73" s="109"/>
      <c r="Z73" s="106">
        <f>IF(V73&lt;&gt;"",VLOOKUP(V73,'DON GIA'!$A$1:$D$346,4,0),"")</f>
        <v>10375629</v>
      </c>
      <c r="AA73" s="106">
        <f t="shared" si="13"/>
        <v>33202012.800000001</v>
      </c>
      <c r="AB73" s="71"/>
      <c r="AC73" s="71"/>
      <c r="AD73" s="71"/>
      <c r="AE73" s="71"/>
      <c r="AF73" s="71"/>
      <c r="AG73" s="103"/>
      <c r="AH73" s="103"/>
      <c r="AI73" s="103"/>
      <c r="AJ73" s="103"/>
      <c r="AK73" s="106" t="str">
        <f>IF(AH73&lt;&gt;"",VLOOKUP(AH73,'DON GIA'!$M$1:$P$9,4,0),"")</f>
        <v/>
      </c>
      <c r="AL73" s="106" t="str">
        <f t="shared" si="5"/>
        <v/>
      </c>
      <c r="AM73" s="103"/>
      <c r="AN73" s="103"/>
      <c r="AO73" s="199" t="str">
        <f t="shared" si="14"/>
        <v/>
      </c>
      <c r="AP73" s="107"/>
    </row>
    <row r="74" spans="1:43" ht="56.25" outlineLevel="2">
      <c r="A74" s="72" t="e">
        <f>IF(C73&lt;&gt;"",$C$7:C73,A73)</f>
        <v>#VALUE!</v>
      </c>
      <c r="B74" s="102" t="str">
        <f>IF(C73&lt;&gt;"",COUNTA($C$7:C73)+392,"")</f>
        <v/>
      </c>
      <c r="C74" s="192"/>
      <c r="D74" s="71" t="s">
        <v>98</v>
      </c>
      <c r="E74" s="103"/>
      <c r="F74" s="103"/>
      <c r="G74" s="103"/>
      <c r="H74" s="103"/>
      <c r="I74" s="103"/>
      <c r="J74" s="103"/>
      <c r="K74" s="71"/>
      <c r="L74" s="105"/>
      <c r="M74" s="106" t="str">
        <f>IF(K74&lt;&gt;"",VLOOKUP(K74,'DON GIA'!$S$1:$U$19,3,0),"")</f>
        <v/>
      </c>
      <c r="N74" s="106" t="str">
        <f>IF(K74&lt;&gt;"",VLOOKUP(K74,'DON GIA'!$S$1:$V$19,4,0),"")</f>
        <v/>
      </c>
      <c r="O74" s="106" t="str">
        <f t="shared" si="2"/>
        <v/>
      </c>
      <c r="P74" s="106" t="str">
        <f t="shared" si="3"/>
        <v/>
      </c>
      <c r="Q74" s="71" t="s">
        <v>35</v>
      </c>
      <c r="R74" s="103"/>
      <c r="S74" s="103"/>
      <c r="T74" s="106" t="str">
        <f>IF(Q74&lt;&gt;"",VLOOKUP(Q74,'DON GIA'!$H$1:$K$103,4,0),"")</f>
        <v/>
      </c>
      <c r="U74" s="106" t="str">
        <f t="shared" si="12"/>
        <v/>
      </c>
      <c r="V74" s="107" t="s">
        <v>1032</v>
      </c>
      <c r="W74" s="103" t="s">
        <v>27</v>
      </c>
      <c r="X74" s="108">
        <v>9.6</v>
      </c>
      <c r="Y74" s="109"/>
      <c r="Z74" s="106">
        <f>IF(V74&lt;&gt;"",VLOOKUP(V74,'DON GIA'!$A$1:$D$346,4,0),"")</f>
        <v>2613835</v>
      </c>
      <c r="AA74" s="106">
        <f t="shared" si="13"/>
        <v>25092816</v>
      </c>
      <c r="AB74" s="71"/>
      <c r="AC74" s="71"/>
      <c r="AD74" s="71"/>
      <c r="AE74" s="71"/>
      <c r="AF74" s="71"/>
      <c r="AG74" s="103"/>
      <c r="AH74" s="103"/>
      <c r="AI74" s="103"/>
      <c r="AJ74" s="103"/>
      <c r="AK74" s="106" t="str">
        <f>IF(AH74&lt;&gt;"",VLOOKUP(AH74,'DON GIA'!$M$1:$P$9,4,0),"")</f>
        <v/>
      </c>
      <c r="AL74" s="106" t="str">
        <f t="shared" si="5"/>
        <v/>
      </c>
      <c r="AM74" s="103"/>
      <c r="AN74" s="103"/>
      <c r="AO74" s="199" t="str">
        <f t="shared" si="14"/>
        <v/>
      </c>
      <c r="AP74" s="107"/>
    </row>
    <row r="75" spans="1:43" ht="37.5" outlineLevel="2">
      <c r="A75" s="72" t="e">
        <f>IF(C74&lt;&gt;"",$C$7:C74,A74)</f>
        <v>#VALUE!</v>
      </c>
      <c r="B75" s="102" t="str">
        <f>IF(C74&lt;&gt;"",COUNTA($C$7:C74)+392,"")</f>
        <v/>
      </c>
      <c r="C75" s="192"/>
      <c r="D75" s="71" t="s">
        <v>99</v>
      </c>
      <c r="E75" s="103"/>
      <c r="F75" s="103"/>
      <c r="G75" s="103"/>
      <c r="H75" s="103"/>
      <c r="I75" s="103"/>
      <c r="J75" s="103"/>
      <c r="K75" s="71"/>
      <c r="L75" s="105"/>
      <c r="M75" s="106" t="str">
        <f>IF(K75&lt;&gt;"",VLOOKUP(K75,'DON GIA'!$S$1:$U$19,3,0),"")</f>
        <v/>
      </c>
      <c r="N75" s="106" t="str">
        <f>IF(K75&lt;&gt;"",VLOOKUP(K75,'DON GIA'!$S$1:$V$19,4,0),"")</f>
        <v/>
      </c>
      <c r="O75" s="106" t="str">
        <f t="shared" si="2"/>
        <v/>
      </c>
      <c r="P75" s="106" t="str">
        <f t="shared" si="3"/>
        <v/>
      </c>
      <c r="Q75" s="71" t="s">
        <v>35</v>
      </c>
      <c r="R75" s="103"/>
      <c r="S75" s="103"/>
      <c r="T75" s="106" t="str">
        <f>IF(Q75&lt;&gt;"",VLOOKUP(Q75,'DON GIA'!$H$1:$K$103,4,0),"")</f>
        <v/>
      </c>
      <c r="U75" s="106" t="str">
        <f t="shared" si="12"/>
        <v/>
      </c>
      <c r="V75" s="107" t="s">
        <v>1003</v>
      </c>
      <c r="W75" s="103" t="s">
        <v>27</v>
      </c>
      <c r="X75" s="108">
        <v>32</v>
      </c>
      <c r="Y75" s="109"/>
      <c r="Z75" s="106">
        <f>IF(V75&lt;&gt;"",VLOOKUP(V75,'DON GIA'!$A$1:$D$346,4,0),"")</f>
        <v>854777</v>
      </c>
      <c r="AA75" s="106">
        <f t="shared" si="13"/>
        <v>27352864</v>
      </c>
      <c r="AB75" s="71"/>
      <c r="AC75" s="71"/>
      <c r="AD75" s="71"/>
      <c r="AE75" s="71"/>
      <c r="AF75" s="71"/>
      <c r="AG75" s="103"/>
      <c r="AH75" s="103"/>
      <c r="AI75" s="103"/>
      <c r="AJ75" s="103"/>
      <c r="AK75" s="106" t="str">
        <f>IF(AH75&lt;&gt;"",VLOOKUP(AH75,'DON GIA'!$M$1:$P$9,4,0),"")</f>
        <v/>
      </c>
      <c r="AL75" s="106" t="str">
        <f t="shared" si="5"/>
        <v/>
      </c>
      <c r="AM75" s="103"/>
      <c r="AN75" s="103"/>
      <c r="AO75" s="199" t="str">
        <f t="shared" si="14"/>
        <v/>
      </c>
      <c r="AP75" s="107"/>
    </row>
    <row r="76" spans="1:43" ht="37.5" outlineLevel="2">
      <c r="A76" s="72" t="e">
        <f>IF(C75&lt;&gt;"",$C$7:C75,A75)</f>
        <v>#VALUE!</v>
      </c>
      <c r="B76" s="102" t="str">
        <f>IF(C75&lt;&gt;"",COUNTA($C$7:C75)+392,"")</f>
        <v/>
      </c>
      <c r="C76" s="192"/>
      <c r="D76" s="71" t="s">
        <v>71</v>
      </c>
      <c r="E76" s="103"/>
      <c r="F76" s="103"/>
      <c r="G76" s="103"/>
      <c r="H76" s="103"/>
      <c r="I76" s="103"/>
      <c r="J76" s="103"/>
      <c r="K76" s="71"/>
      <c r="L76" s="105"/>
      <c r="M76" s="106" t="str">
        <f>IF(K76&lt;&gt;"",VLOOKUP(K76,'DON GIA'!$S$1:$U$19,3,0),"")</f>
        <v/>
      </c>
      <c r="N76" s="106" t="str">
        <f>IF(K76&lt;&gt;"",VLOOKUP(K76,'DON GIA'!$S$1:$V$19,4,0),"")</f>
        <v/>
      </c>
      <c r="O76" s="106" t="str">
        <f t="shared" si="2"/>
        <v/>
      </c>
      <c r="P76" s="106" t="str">
        <f t="shared" si="3"/>
        <v/>
      </c>
      <c r="Q76" s="71" t="s">
        <v>35</v>
      </c>
      <c r="R76" s="103"/>
      <c r="S76" s="103"/>
      <c r="T76" s="106" t="str">
        <f>IF(Q76&lt;&gt;"",VLOOKUP(Q76,'DON GIA'!$H$1:$K$103,4,0),"")</f>
        <v/>
      </c>
      <c r="U76" s="106" t="str">
        <f t="shared" si="12"/>
        <v/>
      </c>
      <c r="V76" s="107" t="s">
        <v>1008</v>
      </c>
      <c r="W76" s="103" t="s">
        <v>27</v>
      </c>
      <c r="X76" s="108">
        <v>89.16</v>
      </c>
      <c r="Y76" s="109"/>
      <c r="Z76" s="106">
        <f>IF(V76&lt;&gt;"",VLOOKUP(V76,'DON GIA'!$A$1:$D$346,4,0),"")</f>
        <v>264499</v>
      </c>
      <c r="AA76" s="106">
        <f t="shared" si="13"/>
        <v>23582730.84</v>
      </c>
      <c r="AB76" s="71"/>
      <c r="AC76" s="71"/>
      <c r="AD76" s="71"/>
      <c r="AE76" s="71"/>
      <c r="AF76" s="71"/>
      <c r="AG76" s="103"/>
      <c r="AH76" s="103"/>
      <c r="AI76" s="103"/>
      <c r="AJ76" s="103"/>
      <c r="AK76" s="106" t="str">
        <f>IF(AH76&lt;&gt;"",VLOOKUP(AH76,'DON GIA'!$M$1:$P$9,4,0),"")</f>
        <v/>
      </c>
      <c r="AL76" s="106" t="str">
        <f t="shared" si="5"/>
        <v/>
      </c>
      <c r="AM76" s="103"/>
      <c r="AN76" s="103"/>
      <c r="AO76" s="199" t="str">
        <f t="shared" si="14"/>
        <v/>
      </c>
      <c r="AP76" s="107"/>
    </row>
    <row r="77" spans="1:43" ht="37.5" outlineLevel="2">
      <c r="A77" s="72" t="e">
        <f>IF(C76&lt;&gt;"",$C$7:C76,A76)</f>
        <v>#VALUE!</v>
      </c>
      <c r="B77" s="102" t="str">
        <f>IF(C76&lt;&gt;"",COUNTA($C$7:C76)+392,"")</f>
        <v/>
      </c>
      <c r="C77" s="192"/>
      <c r="D77" s="71"/>
      <c r="E77" s="103"/>
      <c r="F77" s="103"/>
      <c r="G77" s="103"/>
      <c r="H77" s="103"/>
      <c r="I77" s="103"/>
      <c r="J77" s="103"/>
      <c r="K77" s="71"/>
      <c r="L77" s="105"/>
      <c r="M77" s="106" t="str">
        <f>IF(K77&lt;&gt;"",VLOOKUP(K77,'DON GIA'!$S$1:$U$19,3,0),"")</f>
        <v/>
      </c>
      <c r="N77" s="106" t="str">
        <f>IF(K77&lt;&gt;"",VLOOKUP(K77,'DON GIA'!$S$1:$V$19,4,0),"")</f>
        <v/>
      </c>
      <c r="O77" s="106" t="str">
        <f t="shared" ref="O77:O146" si="15">IF(K77&lt;&gt;"",L77*M77,"")</f>
        <v/>
      </c>
      <c r="P77" s="106" t="str">
        <f t="shared" ref="P77:P146" si="16">IF(K77&lt;&gt;"",L77*N77,"")</f>
        <v/>
      </c>
      <c r="Q77" s="71" t="s">
        <v>35</v>
      </c>
      <c r="R77" s="103"/>
      <c r="S77" s="103"/>
      <c r="T77" s="106" t="str">
        <f>IF(Q77&lt;&gt;"",VLOOKUP(Q77,'DON GIA'!$H$1:$K$103,4,0),"")</f>
        <v/>
      </c>
      <c r="U77" s="106" t="str">
        <f t="shared" si="12"/>
        <v/>
      </c>
      <c r="V77" s="107" t="s">
        <v>1033</v>
      </c>
      <c r="W77" s="103" t="s">
        <v>27</v>
      </c>
      <c r="X77" s="108">
        <v>13.08</v>
      </c>
      <c r="Y77" s="109"/>
      <c r="Z77" s="106">
        <f>IF(V77&lt;&gt;"",VLOOKUP(V77,'DON GIA'!$A$1:$D$346,4,0),"")</f>
        <v>802027</v>
      </c>
      <c r="AA77" s="106">
        <f t="shared" si="13"/>
        <v>10490513.16</v>
      </c>
      <c r="AB77" s="71"/>
      <c r="AC77" s="71"/>
      <c r="AD77" s="71"/>
      <c r="AE77" s="71"/>
      <c r="AF77" s="71"/>
      <c r="AG77" s="103"/>
      <c r="AH77" s="103"/>
      <c r="AI77" s="103"/>
      <c r="AJ77" s="103"/>
      <c r="AK77" s="106" t="str">
        <f>IF(AH77&lt;&gt;"",VLOOKUP(AH77,'DON GIA'!$M$1:$P$9,4,0),"")</f>
        <v/>
      </c>
      <c r="AL77" s="106" t="str">
        <f t="shared" ref="AL77:AL146" si="17">IF(AH77&lt;&gt;"",AJ77*AK77,"")</f>
        <v/>
      </c>
      <c r="AM77" s="103"/>
      <c r="AN77" s="103"/>
      <c r="AO77" s="199" t="str">
        <f t="shared" si="14"/>
        <v/>
      </c>
      <c r="AP77" s="107"/>
    </row>
    <row r="78" spans="1:43" outlineLevel="2">
      <c r="A78" s="72" t="e">
        <f>IF(C77&lt;&gt;"",$C$7:C77,A77)</f>
        <v>#VALUE!</v>
      </c>
      <c r="B78" s="102" t="str">
        <f>IF(C77&lt;&gt;"",COUNTA($C$7:C77)+392,"")</f>
        <v/>
      </c>
      <c r="C78" s="192"/>
      <c r="D78" s="71"/>
      <c r="E78" s="103"/>
      <c r="F78" s="103"/>
      <c r="G78" s="103"/>
      <c r="H78" s="103"/>
      <c r="I78" s="103"/>
      <c r="J78" s="103"/>
      <c r="K78" s="71"/>
      <c r="L78" s="105"/>
      <c r="M78" s="106" t="str">
        <f>IF(K78&lt;&gt;"",VLOOKUP(K78,'DON GIA'!$S$1:$U$19,3,0),"")</f>
        <v/>
      </c>
      <c r="N78" s="106" t="str">
        <f>IF(K78&lt;&gt;"",VLOOKUP(K78,'DON GIA'!$S$1:$V$19,4,0),"")</f>
        <v/>
      </c>
      <c r="O78" s="106" t="str">
        <f t="shared" si="15"/>
        <v/>
      </c>
      <c r="P78" s="106" t="str">
        <f t="shared" si="16"/>
        <v/>
      </c>
      <c r="Q78" s="71" t="s">
        <v>35</v>
      </c>
      <c r="R78" s="103"/>
      <c r="S78" s="103"/>
      <c r="T78" s="106" t="str">
        <f>IF(Q78&lt;&gt;"",VLOOKUP(Q78,'DON GIA'!$H$1:$K$103,4,0),"")</f>
        <v/>
      </c>
      <c r="U78" s="106" t="str">
        <f t="shared" si="12"/>
        <v/>
      </c>
      <c r="V78" s="107" t="s">
        <v>1034</v>
      </c>
      <c r="W78" s="103" t="s">
        <v>27</v>
      </c>
      <c r="X78" s="108">
        <v>2.2000000000000002</v>
      </c>
      <c r="Y78" s="109"/>
      <c r="Z78" s="106">
        <f>IF(V78&lt;&gt;"",VLOOKUP(V78,'DON GIA'!$A$1:$D$346,4,0),"")</f>
        <v>257144</v>
      </c>
      <c r="AA78" s="106">
        <f t="shared" si="13"/>
        <v>565716.80000000005</v>
      </c>
      <c r="AB78" s="71"/>
      <c r="AC78" s="71"/>
      <c r="AD78" s="71"/>
      <c r="AE78" s="71"/>
      <c r="AF78" s="71"/>
      <c r="AG78" s="103"/>
      <c r="AH78" s="103"/>
      <c r="AI78" s="103"/>
      <c r="AJ78" s="103"/>
      <c r="AK78" s="106" t="str">
        <f>IF(AH78&lt;&gt;"",VLOOKUP(AH78,'DON GIA'!$M$1:$P$9,4,0),"")</f>
        <v/>
      </c>
      <c r="AL78" s="106" t="str">
        <f t="shared" si="17"/>
        <v/>
      </c>
      <c r="AM78" s="103"/>
      <c r="AN78" s="103"/>
      <c r="AO78" s="199" t="str">
        <f t="shared" si="14"/>
        <v/>
      </c>
      <c r="AP78" s="107"/>
    </row>
    <row r="79" spans="1:43" outlineLevel="2">
      <c r="A79" s="72" t="e">
        <f>IF(C78&lt;&gt;"",$C$7:C78,A78)</f>
        <v>#VALUE!</v>
      </c>
      <c r="B79" s="102" t="str">
        <f>IF(C78&lt;&gt;"",COUNTA($C$7:C78)+392,"")</f>
        <v/>
      </c>
      <c r="C79" s="192"/>
      <c r="D79" s="71"/>
      <c r="E79" s="103"/>
      <c r="F79" s="103"/>
      <c r="G79" s="103"/>
      <c r="H79" s="103"/>
      <c r="I79" s="103"/>
      <c r="J79" s="103"/>
      <c r="K79" s="71"/>
      <c r="L79" s="105"/>
      <c r="M79" s="106" t="str">
        <f>IF(K79&lt;&gt;"",VLOOKUP(K79,'DON GIA'!$S$1:$U$19,3,0),"")</f>
        <v/>
      </c>
      <c r="N79" s="106" t="str">
        <f>IF(K79&lt;&gt;"",VLOOKUP(K79,'DON GIA'!$S$1:$V$19,4,0),"")</f>
        <v/>
      </c>
      <c r="O79" s="106" t="str">
        <f t="shared" si="15"/>
        <v/>
      </c>
      <c r="P79" s="106" t="str">
        <f t="shared" si="16"/>
        <v/>
      </c>
      <c r="Q79" s="71" t="s">
        <v>35</v>
      </c>
      <c r="R79" s="103"/>
      <c r="S79" s="103"/>
      <c r="T79" s="106" t="str">
        <f>IF(Q79&lt;&gt;"",VLOOKUP(Q79,'DON GIA'!$H$1:$K$103,4,0),"")</f>
        <v/>
      </c>
      <c r="U79" s="106" t="str">
        <f t="shared" si="12"/>
        <v/>
      </c>
      <c r="V79" s="107" t="s">
        <v>1023</v>
      </c>
      <c r="W79" s="103" t="s">
        <v>38</v>
      </c>
      <c r="X79" s="108">
        <v>0.28799999999999998</v>
      </c>
      <c r="Y79" s="109"/>
      <c r="Z79" s="106">
        <f>IF(V79&lt;&gt;"",VLOOKUP(V79,'DON GIA'!$A$1:$D$346,4,0),"")</f>
        <v>2523428</v>
      </c>
      <c r="AA79" s="106">
        <f t="shared" si="13"/>
        <v>726747.26399999997</v>
      </c>
      <c r="AB79" s="71"/>
      <c r="AC79" s="71"/>
      <c r="AD79" s="71"/>
      <c r="AE79" s="71"/>
      <c r="AF79" s="71"/>
      <c r="AG79" s="103"/>
      <c r="AH79" s="103"/>
      <c r="AI79" s="103"/>
      <c r="AJ79" s="103"/>
      <c r="AK79" s="106" t="str">
        <f>IF(AH79&lt;&gt;"",VLOOKUP(AH79,'DON GIA'!$M$1:$P$9,4,0),"")</f>
        <v/>
      </c>
      <c r="AL79" s="106" t="str">
        <f t="shared" si="17"/>
        <v/>
      </c>
      <c r="AM79" s="103"/>
      <c r="AN79" s="103"/>
      <c r="AO79" s="199" t="str">
        <f t="shared" si="14"/>
        <v/>
      </c>
      <c r="AP79" s="107"/>
    </row>
    <row r="80" spans="1:43" outlineLevel="2">
      <c r="A80" s="72" t="e">
        <f>IF(C79&lt;&gt;"",$C$7:C79,A79)</f>
        <v>#VALUE!</v>
      </c>
      <c r="B80" s="102" t="str">
        <f>IF(C79&lt;&gt;"",COUNTA($C$7:C79)+392,"")</f>
        <v/>
      </c>
      <c r="C80" s="192"/>
      <c r="D80" s="71"/>
      <c r="E80" s="103"/>
      <c r="F80" s="103"/>
      <c r="G80" s="103"/>
      <c r="H80" s="103"/>
      <c r="I80" s="103"/>
      <c r="J80" s="103"/>
      <c r="K80" s="71"/>
      <c r="L80" s="105"/>
      <c r="M80" s="106" t="str">
        <f>IF(K80&lt;&gt;"",VLOOKUP(K80,'DON GIA'!$S$1:$U$19,3,0),"")</f>
        <v/>
      </c>
      <c r="N80" s="106" t="str">
        <f>IF(K80&lt;&gt;"",VLOOKUP(K80,'DON GIA'!$S$1:$V$19,4,0),"")</f>
        <v/>
      </c>
      <c r="O80" s="106" t="str">
        <f t="shared" si="15"/>
        <v/>
      </c>
      <c r="P80" s="106" t="str">
        <f t="shared" si="16"/>
        <v/>
      </c>
      <c r="Q80" s="71" t="s">
        <v>35</v>
      </c>
      <c r="R80" s="103"/>
      <c r="S80" s="103"/>
      <c r="T80" s="106" t="str">
        <f>IF(Q80&lt;&gt;"",VLOOKUP(Q80,'DON GIA'!$H$1:$K$103,4,0),"")</f>
        <v/>
      </c>
      <c r="U80" s="106" t="str">
        <f t="shared" si="12"/>
        <v/>
      </c>
      <c r="V80" s="107" t="s">
        <v>1009</v>
      </c>
      <c r="W80" s="103" t="s">
        <v>27</v>
      </c>
      <c r="X80" s="108">
        <v>164.48</v>
      </c>
      <c r="Y80" s="109"/>
      <c r="Z80" s="106">
        <f>IF(V80&lt;&gt;"",VLOOKUP(V80,'DON GIA'!$A$1:$D$346,4,0),"")</f>
        <v>282038</v>
      </c>
      <c r="AA80" s="106">
        <f t="shared" si="13"/>
        <v>46389610.239999995</v>
      </c>
      <c r="AB80" s="71"/>
      <c r="AC80" s="71"/>
      <c r="AD80" s="71"/>
      <c r="AE80" s="71"/>
      <c r="AF80" s="71"/>
      <c r="AG80" s="103"/>
      <c r="AH80" s="103"/>
      <c r="AI80" s="103"/>
      <c r="AJ80" s="103"/>
      <c r="AK80" s="106" t="str">
        <f>IF(AH80&lt;&gt;"",VLOOKUP(AH80,'DON GIA'!$M$1:$P$9,4,0),"")</f>
        <v/>
      </c>
      <c r="AL80" s="106" t="str">
        <f t="shared" si="17"/>
        <v/>
      </c>
      <c r="AM80" s="103"/>
      <c r="AN80" s="103"/>
      <c r="AO80" s="199" t="str">
        <f t="shared" si="14"/>
        <v/>
      </c>
      <c r="AP80" s="107"/>
    </row>
    <row r="81" spans="1:43" outlineLevel="2">
      <c r="A81" s="72" t="e">
        <f>IF(C80&lt;&gt;"",$C$7:C80,A80)</f>
        <v>#VALUE!</v>
      </c>
      <c r="B81" s="102" t="str">
        <f>IF(C80&lt;&gt;"",COUNTA($C$7:C80)+392,"")</f>
        <v/>
      </c>
      <c r="C81" s="192"/>
      <c r="D81" s="71"/>
      <c r="E81" s="103"/>
      <c r="F81" s="103"/>
      <c r="G81" s="103"/>
      <c r="H81" s="103"/>
      <c r="I81" s="103"/>
      <c r="J81" s="103"/>
      <c r="K81" s="71"/>
      <c r="L81" s="105"/>
      <c r="M81" s="106" t="str">
        <f>IF(K81&lt;&gt;"",VLOOKUP(K81,'DON GIA'!$S$1:$U$19,3,0),"")</f>
        <v/>
      </c>
      <c r="N81" s="106" t="str">
        <f>IF(K81&lt;&gt;"",VLOOKUP(K81,'DON GIA'!$S$1:$V$19,4,0),"")</f>
        <v/>
      </c>
      <c r="O81" s="106" t="str">
        <f t="shared" si="15"/>
        <v/>
      </c>
      <c r="P81" s="106" t="str">
        <f t="shared" si="16"/>
        <v/>
      </c>
      <c r="Q81" s="71" t="s">
        <v>35</v>
      </c>
      <c r="R81" s="103"/>
      <c r="S81" s="103"/>
      <c r="T81" s="106" t="str">
        <f>IF(Q81&lt;&gt;"",VLOOKUP(Q81,'DON GIA'!$H$1:$K$103,4,0),"")</f>
        <v/>
      </c>
      <c r="U81" s="106" t="str">
        <f t="shared" si="12"/>
        <v/>
      </c>
      <c r="V81" s="107" t="s">
        <v>1035</v>
      </c>
      <c r="W81" s="103" t="s">
        <v>42</v>
      </c>
      <c r="X81" s="108">
        <v>1</v>
      </c>
      <c r="Y81" s="109"/>
      <c r="Z81" s="106">
        <f>IF(V81&lt;&gt;"",VLOOKUP(V81,'DON GIA'!$A$1:$D$346,4,0),"")</f>
        <v>11338790</v>
      </c>
      <c r="AA81" s="106">
        <f t="shared" si="13"/>
        <v>11338790</v>
      </c>
      <c r="AB81" s="71"/>
      <c r="AC81" s="71"/>
      <c r="AD81" s="71"/>
      <c r="AE81" s="71"/>
      <c r="AF81" s="71"/>
      <c r="AG81" s="103"/>
      <c r="AH81" s="103"/>
      <c r="AI81" s="103"/>
      <c r="AJ81" s="103"/>
      <c r="AK81" s="106" t="str">
        <f>IF(AH81&lt;&gt;"",VLOOKUP(AH81,'DON GIA'!$M$1:$P$9,4,0),"")</f>
        <v/>
      </c>
      <c r="AL81" s="106" t="str">
        <f t="shared" si="17"/>
        <v/>
      </c>
      <c r="AM81" s="103"/>
      <c r="AN81" s="103"/>
      <c r="AO81" s="199" t="str">
        <f t="shared" si="14"/>
        <v/>
      </c>
      <c r="AP81" s="107"/>
    </row>
    <row r="82" spans="1:43" outlineLevel="2">
      <c r="A82" s="72" t="e">
        <f>IF(C81&lt;&gt;"",$C$7:C81,A81)</f>
        <v>#VALUE!</v>
      </c>
      <c r="B82" s="102" t="str">
        <f>IF(C81&lt;&gt;"",COUNTA($C$7:C81)+392,"")</f>
        <v/>
      </c>
      <c r="C82" s="192"/>
      <c r="D82" s="61"/>
      <c r="E82" s="103"/>
      <c r="F82" s="103"/>
      <c r="G82" s="103"/>
      <c r="H82" s="103"/>
      <c r="I82" s="103"/>
      <c r="J82" s="103"/>
      <c r="K82" s="71"/>
      <c r="L82" s="105"/>
      <c r="M82" s="106" t="str">
        <f>IF(K82&lt;&gt;"",VLOOKUP(K82,'DON GIA'!$S$1:$U$19,3,0),"")</f>
        <v/>
      </c>
      <c r="N82" s="106" t="str">
        <f>IF(K82&lt;&gt;"",VLOOKUP(K82,'DON GIA'!$S$1:$V$19,4,0),"")</f>
        <v/>
      </c>
      <c r="O82" s="106" t="str">
        <f t="shared" si="15"/>
        <v/>
      </c>
      <c r="P82" s="106" t="str">
        <f t="shared" si="16"/>
        <v/>
      </c>
      <c r="Q82" s="71" t="s">
        <v>35</v>
      </c>
      <c r="R82" s="103"/>
      <c r="S82" s="103"/>
      <c r="T82" s="106" t="str">
        <f>IF(Q82&lt;&gt;"",VLOOKUP(Q82,'DON GIA'!$H$1:$K$103,4,0),"")</f>
        <v/>
      </c>
      <c r="U82" s="106" t="str">
        <f t="shared" si="12"/>
        <v/>
      </c>
      <c r="V82" s="107"/>
      <c r="W82" s="103"/>
      <c r="X82" s="108"/>
      <c r="Y82" s="109"/>
      <c r="Z82" s="106" t="str">
        <f>IF(V82&lt;&gt;"",VLOOKUP(V82,'DON GIA'!$A$1:$D$346,4,0),"")</f>
        <v/>
      </c>
      <c r="AA82" s="106" t="str">
        <f t="shared" si="13"/>
        <v/>
      </c>
      <c r="AB82" s="71"/>
      <c r="AC82" s="71"/>
      <c r="AD82" s="71"/>
      <c r="AE82" s="71"/>
      <c r="AF82" s="71"/>
      <c r="AG82" s="103"/>
      <c r="AH82" s="103"/>
      <c r="AI82" s="103"/>
      <c r="AJ82" s="103"/>
      <c r="AK82" s="106" t="str">
        <f>IF(AH82&lt;&gt;"",VLOOKUP(AH82,'DON GIA'!$M$1:$P$9,4,0),"")</f>
        <v/>
      </c>
      <c r="AL82" s="106" t="str">
        <f t="shared" si="17"/>
        <v/>
      </c>
      <c r="AM82" s="103"/>
      <c r="AN82" s="103"/>
      <c r="AO82" s="199" t="str">
        <f t="shared" si="14"/>
        <v/>
      </c>
      <c r="AP82" s="107"/>
    </row>
    <row r="83" spans="1:43" outlineLevel="1">
      <c r="A83" s="84" t="s">
        <v>855</v>
      </c>
      <c r="B83" s="102"/>
      <c r="C83" s="192">
        <v>398</v>
      </c>
      <c r="D83" s="61" t="s">
        <v>98</v>
      </c>
      <c r="E83" s="162"/>
      <c r="F83" s="162"/>
      <c r="G83" s="162"/>
      <c r="H83" s="162"/>
      <c r="I83" s="162"/>
      <c r="J83" s="162"/>
      <c r="K83" s="61"/>
      <c r="L83" s="167">
        <f>SUBTOTAL(9,L84:L91)</f>
        <v>0</v>
      </c>
      <c r="M83" s="199"/>
      <c r="N83" s="199"/>
      <c r="O83" s="199">
        <f>SUBTOTAL(9,O84:O91)</f>
        <v>0</v>
      </c>
      <c r="P83" s="199">
        <f>SUBTOTAL(9,P84:P91)</f>
        <v>0</v>
      </c>
      <c r="Q83" s="61"/>
      <c r="R83" s="162"/>
      <c r="S83" s="162">
        <f>SUBTOTAL(9,S84:S91)</f>
        <v>0</v>
      </c>
      <c r="T83" s="199"/>
      <c r="U83" s="199">
        <f>SUBTOTAL(9,U84:U91)</f>
        <v>0</v>
      </c>
      <c r="V83" s="129"/>
      <c r="W83" s="162"/>
      <c r="X83" s="169">
        <f>SUBTOTAL(9,X84:X91)</f>
        <v>98.307999999999993</v>
      </c>
      <c r="Y83" s="170">
        <f>SUBTOTAL(9,Y84:Y91)</f>
        <v>0</v>
      </c>
      <c r="Z83" s="199"/>
      <c r="AA83" s="199">
        <f>SUBTOTAL(9,AA84:AA91)</f>
        <v>282773894.36399996</v>
      </c>
      <c r="AB83" s="71"/>
      <c r="AC83" s="71"/>
      <c r="AD83" s="71"/>
      <c r="AE83" s="71"/>
      <c r="AF83" s="71"/>
      <c r="AG83" s="103"/>
      <c r="AH83" s="162"/>
      <c r="AI83" s="162"/>
      <c r="AJ83" s="162">
        <f>SUBTOTAL(9,AJ84:AJ91)</f>
        <v>0</v>
      </c>
      <c r="AK83" s="199"/>
      <c r="AL83" s="199">
        <f>SUBTOTAL(9,AL84:AL91)</f>
        <v>0</v>
      </c>
      <c r="AM83" s="162"/>
      <c r="AN83" s="162">
        <f>SUBTOTAL(9,AN84:AN91)</f>
        <v>0</v>
      </c>
      <c r="AO83" s="199">
        <f t="shared" si="14"/>
        <v>282773894.36399996</v>
      </c>
      <c r="AP83" s="129"/>
      <c r="AQ83" s="90"/>
    </row>
    <row r="84" spans="1:43" ht="93.75" outlineLevel="2">
      <c r="A84" s="72" t="e">
        <f>IF(C83&lt;&gt;"",$C$7:C83,A82)</f>
        <v>#VALUE!</v>
      </c>
      <c r="B84" s="102">
        <f>IF(C83&lt;&gt;"",COUNTA($C$7:C83)+392,"")</f>
        <v>398</v>
      </c>
      <c r="C84" s="192"/>
      <c r="D84" s="71" t="s">
        <v>99</v>
      </c>
      <c r="E84" s="103"/>
      <c r="F84" s="103"/>
      <c r="G84" s="103"/>
      <c r="H84" s="103"/>
      <c r="I84" s="103"/>
      <c r="J84" s="103"/>
      <c r="K84" s="71"/>
      <c r="L84" s="105"/>
      <c r="M84" s="106" t="str">
        <f>IF(K84&lt;&gt;"",VLOOKUP(K84,'DON GIA'!$S$1:$U$19,3,0),"")</f>
        <v/>
      </c>
      <c r="N84" s="106" t="str">
        <f>IF(K84&lt;&gt;"",VLOOKUP(K84,'DON GIA'!$S$1:$V$19,4,0),"")</f>
        <v/>
      </c>
      <c r="O84" s="106" t="str">
        <f t="shared" si="15"/>
        <v/>
      </c>
      <c r="P84" s="106" t="str">
        <f t="shared" si="16"/>
        <v/>
      </c>
      <c r="Q84" s="71" t="s">
        <v>35</v>
      </c>
      <c r="R84" s="103"/>
      <c r="S84" s="103"/>
      <c r="T84" s="106" t="str">
        <f>IF(Q84&lt;&gt;"",VLOOKUP(Q84,'DON GIA'!$H$1:$K$103,4,0),"")</f>
        <v/>
      </c>
      <c r="U84" s="106" t="str">
        <f t="shared" ref="U84:U91" si="18">IF(Q84&lt;&gt;"",IF(ISNUMBER(T84),S84*T84,""),"")</f>
        <v/>
      </c>
      <c r="V84" s="107" t="s">
        <v>1005</v>
      </c>
      <c r="W84" s="103" t="s">
        <v>27</v>
      </c>
      <c r="X84" s="108">
        <v>44.8</v>
      </c>
      <c r="Y84" s="109"/>
      <c r="Z84" s="106">
        <f>IF(V84&lt;&gt;"",VLOOKUP(V84,'DON GIA'!$A$1:$D$346,4,0),"")</f>
        <v>5559129</v>
      </c>
      <c r="AA84" s="106">
        <f t="shared" ref="AA84:AA91" si="19">IF(V84&lt;&gt;"",IF(ISNUMBER(Z84),X84*Z84,""),"")</f>
        <v>249048979.19999999</v>
      </c>
      <c r="AB84" s="71" t="s">
        <v>100</v>
      </c>
      <c r="AC84" s="71" t="s">
        <v>29</v>
      </c>
      <c r="AD84" s="71" t="s">
        <v>30</v>
      </c>
      <c r="AE84" s="71" t="s">
        <v>31</v>
      </c>
      <c r="AF84" s="71" t="s">
        <v>34</v>
      </c>
      <c r="AG84" s="103" t="s">
        <v>101</v>
      </c>
      <c r="AH84" s="103"/>
      <c r="AI84" s="103"/>
      <c r="AJ84" s="103"/>
      <c r="AK84" s="106" t="str">
        <f>IF(AH84&lt;&gt;"",VLOOKUP(AH84,'DON GIA'!$M$1:$P$9,4,0),"")</f>
        <v/>
      </c>
      <c r="AL84" s="106" t="str">
        <f t="shared" si="17"/>
        <v/>
      </c>
      <c r="AM84" s="103"/>
      <c r="AN84" s="103"/>
      <c r="AO84" s="199" t="str">
        <f t="shared" si="14"/>
        <v/>
      </c>
      <c r="AP84" s="107" t="s">
        <v>428</v>
      </c>
    </row>
    <row r="85" spans="1:43" ht="37.5" outlineLevel="2">
      <c r="A85" s="72" t="e">
        <f>IF(C84&lt;&gt;"",$C$7:C84,A84)</f>
        <v>#VALUE!</v>
      </c>
      <c r="B85" s="102" t="str">
        <f>IF(C84&lt;&gt;"",COUNTA($C$7:C84)+392,"")</f>
        <v/>
      </c>
      <c r="C85" s="192"/>
      <c r="D85" s="71" t="s">
        <v>71</v>
      </c>
      <c r="E85" s="103"/>
      <c r="F85" s="103"/>
      <c r="G85" s="103"/>
      <c r="H85" s="103"/>
      <c r="I85" s="103"/>
      <c r="J85" s="103"/>
      <c r="K85" s="71"/>
      <c r="L85" s="105"/>
      <c r="M85" s="106" t="str">
        <f>IF(K85&lt;&gt;"",VLOOKUP(K85,'DON GIA'!$S$1:$U$19,3,0),"")</f>
        <v/>
      </c>
      <c r="N85" s="106" t="str">
        <f>IF(K85&lt;&gt;"",VLOOKUP(K85,'DON GIA'!$S$1:$V$19,4,0),"")</f>
        <v/>
      </c>
      <c r="O85" s="106" t="str">
        <f t="shared" si="15"/>
        <v/>
      </c>
      <c r="P85" s="106" t="str">
        <f t="shared" si="16"/>
        <v/>
      </c>
      <c r="Q85" s="71" t="s">
        <v>35</v>
      </c>
      <c r="R85" s="103"/>
      <c r="S85" s="103"/>
      <c r="T85" s="106" t="str">
        <f>IF(Q85&lt;&gt;"",VLOOKUP(Q85,'DON GIA'!$H$1:$K$103,4,0),"")</f>
        <v/>
      </c>
      <c r="U85" s="106" t="str">
        <f t="shared" si="18"/>
        <v/>
      </c>
      <c r="V85" s="107" t="s">
        <v>1036</v>
      </c>
      <c r="W85" s="103" t="s">
        <v>27</v>
      </c>
      <c r="X85" s="108">
        <v>44.8</v>
      </c>
      <c r="Y85" s="109"/>
      <c r="Z85" s="106">
        <f>IF(V85&lt;&gt;"",VLOOKUP(V85,'DON GIA'!$A$1:$D$346,4,0),"")</f>
        <v>161275</v>
      </c>
      <c r="AA85" s="106">
        <f t="shared" si="19"/>
        <v>7225120</v>
      </c>
      <c r="AB85" s="71"/>
      <c r="AC85" s="71"/>
      <c r="AD85" s="71"/>
      <c r="AE85" s="71"/>
      <c r="AF85" s="71"/>
      <c r="AG85" s="103"/>
      <c r="AH85" s="103"/>
      <c r="AI85" s="103"/>
      <c r="AJ85" s="103"/>
      <c r="AK85" s="106" t="str">
        <f>IF(AH85&lt;&gt;"",VLOOKUP(AH85,'DON GIA'!$M$1:$P$9,4,0),"")</f>
        <v/>
      </c>
      <c r="AL85" s="106" t="str">
        <f t="shared" si="17"/>
        <v/>
      </c>
      <c r="AM85" s="103"/>
      <c r="AN85" s="103"/>
      <c r="AO85" s="199" t="str">
        <f t="shared" si="14"/>
        <v/>
      </c>
      <c r="AP85" s="107"/>
    </row>
    <row r="86" spans="1:43" ht="56.25" outlineLevel="2">
      <c r="A86" s="72" t="e">
        <f>IF(C85&lt;&gt;"",$C$7:C85,A85)</f>
        <v>#VALUE!</v>
      </c>
      <c r="B86" s="102" t="str">
        <f>IF(C85&lt;&gt;"",COUNTA($C$7:C85)+392,"")</f>
        <v/>
      </c>
      <c r="C86" s="192"/>
      <c r="D86" s="102"/>
      <c r="E86" s="103"/>
      <c r="F86" s="103"/>
      <c r="G86" s="103"/>
      <c r="H86" s="103"/>
      <c r="I86" s="103"/>
      <c r="J86" s="103"/>
      <c r="K86" s="71"/>
      <c r="L86" s="105"/>
      <c r="M86" s="106" t="str">
        <f>IF(K86&lt;&gt;"",VLOOKUP(K86,'DON GIA'!$S$1:$U$19,3,0),"")</f>
        <v/>
      </c>
      <c r="N86" s="106" t="str">
        <f>IF(K86&lt;&gt;"",VLOOKUP(K86,'DON GIA'!$S$1:$V$19,4,0),"")</f>
        <v/>
      </c>
      <c r="O86" s="106" t="str">
        <f t="shared" si="15"/>
        <v/>
      </c>
      <c r="P86" s="106" t="str">
        <f t="shared" si="16"/>
        <v/>
      </c>
      <c r="Q86" s="71" t="s">
        <v>35</v>
      </c>
      <c r="R86" s="103"/>
      <c r="S86" s="103"/>
      <c r="T86" s="106" t="str">
        <f>IF(Q86&lt;&gt;"",VLOOKUP(Q86,'DON GIA'!$H$1:$K$103,4,0),"")</f>
        <v/>
      </c>
      <c r="U86" s="106" t="str">
        <f t="shared" si="18"/>
        <v/>
      </c>
      <c r="V86" s="107" t="s">
        <v>1037</v>
      </c>
      <c r="W86" s="103" t="s">
        <v>27</v>
      </c>
      <c r="X86" s="108">
        <v>2.16</v>
      </c>
      <c r="Y86" s="109"/>
      <c r="Z86" s="106">
        <f>IF(V86&lt;&gt;"",VLOOKUP(V86,'DON GIA'!$A$1:$D$346,4,0),"")</f>
        <v>10375629</v>
      </c>
      <c r="AA86" s="106">
        <f t="shared" si="19"/>
        <v>22411358.640000001</v>
      </c>
      <c r="AB86" s="71"/>
      <c r="AC86" s="71"/>
      <c r="AD86" s="71"/>
      <c r="AE86" s="71"/>
      <c r="AF86" s="71"/>
      <c r="AG86" s="103"/>
      <c r="AH86" s="103"/>
      <c r="AI86" s="103"/>
      <c r="AJ86" s="103"/>
      <c r="AK86" s="106" t="str">
        <f>IF(AH86&lt;&gt;"",VLOOKUP(AH86,'DON GIA'!$M$1:$P$9,4,0),"")</f>
        <v/>
      </c>
      <c r="AL86" s="106" t="str">
        <f t="shared" si="17"/>
        <v/>
      </c>
      <c r="AM86" s="103"/>
      <c r="AN86" s="103"/>
      <c r="AO86" s="199" t="str">
        <f t="shared" si="14"/>
        <v/>
      </c>
      <c r="AP86" s="107"/>
    </row>
    <row r="87" spans="1:43" outlineLevel="2">
      <c r="A87" s="72" t="e">
        <f>IF(C86&lt;&gt;"",$C$7:C86,A86)</f>
        <v>#VALUE!</v>
      </c>
      <c r="B87" s="102" t="str">
        <f>IF(C86&lt;&gt;"",COUNTA($C$7:C86)+392,"")</f>
        <v/>
      </c>
      <c r="C87" s="192"/>
      <c r="D87" s="71"/>
      <c r="E87" s="103"/>
      <c r="F87" s="103"/>
      <c r="G87" s="103"/>
      <c r="H87" s="103"/>
      <c r="I87" s="103"/>
      <c r="J87" s="103"/>
      <c r="K87" s="71"/>
      <c r="L87" s="105"/>
      <c r="M87" s="106" t="str">
        <f>IF(K87&lt;&gt;"",VLOOKUP(K87,'DON GIA'!$S$1:$U$19,3,0),"")</f>
        <v/>
      </c>
      <c r="N87" s="106" t="str">
        <f>IF(K87&lt;&gt;"",VLOOKUP(K87,'DON GIA'!$S$1:$V$19,4,0),"")</f>
        <v/>
      </c>
      <c r="O87" s="106" t="str">
        <f t="shared" si="15"/>
        <v/>
      </c>
      <c r="P87" s="106" t="str">
        <f t="shared" si="16"/>
        <v/>
      </c>
      <c r="Q87" s="71" t="s">
        <v>35</v>
      </c>
      <c r="R87" s="103"/>
      <c r="S87" s="103"/>
      <c r="T87" s="106" t="str">
        <f>IF(Q87&lt;&gt;"",VLOOKUP(Q87,'DON GIA'!$H$1:$K$103,4,0),"")</f>
        <v/>
      </c>
      <c r="U87" s="106" t="str">
        <f t="shared" si="18"/>
        <v/>
      </c>
      <c r="V87" s="107" t="s">
        <v>1038</v>
      </c>
      <c r="W87" s="103" t="s">
        <v>27</v>
      </c>
      <c r="X87" s="108">
        <v>1.06</v>
      </c>
      <c r="Y87" s="109"/>
      <c r="Z87" s="106">
        <f>IF(V87&lt;&gt;"",VLOOKUP(V87,'DON GIA'!$A$1:$D$346,4,0),"")</f>
        <v>1398600</v>
      </c>
      <c r="AA87" s="106">
        <f t="shared" si="19"/>
        <v>1482516</v>
      </c>
      <c r="AB87" s="71"/>
      <c r="AC87" s="71"/>
      <c r="AD87" s="71"/>
      <c r="AE87" s="71"/>
      <c r="AF87" s="71"/>
      <c r="AG87" s="103"/>
      <c r="AH87" s="103"/>
      <c r="AI87" s="103"/>
      <c r="AJ87" s="103"/>
      <c r="AK87" s="106" t="str">
        <f>IF(AH87&lt;&gt;"",VLOOKUP(AH87,'DON GIA'!$M$1:$P$9,4,0),"")</f>
        <v/>
      </c>
      <c r="AL87" s="106" t="str">
        <f t="shared" si="17"/>
        <v/>
      </c>
      <c r="AM87" s="103"/>
      <c r="AN87" s="103"/>
      <c r="AO87" s="199" t="str">
        <f t="shared" si="14"/>
        <v/>
      </c>
      <c r="AP87" s="107"/>
    </row>
    <row r="88" spans="1:43" outlineLevel="2">
      <c r="A88" s="72" t="e">
        <f>IF(C87&lt;&gt;"",$C$7:C87,A87)</f>
        <v>#VALUE!</v>
      </c>
      <c r="B88" s="102" t="str">
        <f>IF(C87&lt;&gt;"",COUNTA($C$7:C87)+392,"")</f>
        <v/>
      </c>
      <c r="C88" s="192"/>
      <c r="D88" s="71"/>
      <c r="E88" s="103"/>
      <c r="F88" s="103"/>
      <c r="G88" s="103"/>
      <c r="H88" s="103"/>
      <c r="I88" s="103"/>
      <c r="J88" s="103"/>
      <c r="K88" s="71"/>
      <c r="L88" s="105"/>
      <c r="M88" s="106" t="str">
        <f>IF(K88&lt;&gt;"",VLOOKUP(K88,'DON GIA'!$S$1:$U$19,3,0),"")</f>
        <v/>
      </c>
      <c r="N88" s="106" t="str">
        <f>IF(K88&lt;&gt;"",VLOOKUP(K88,'DON GIA'!$S$1:$V$19,4,0),"")</f>
        <v/>
      </c>
      <c r="O88" s="106" t="str">
        <f t="shared" si="15"/>
        <v/>
      </c>
      <c r="P88" s="106" t="str">
        <f t="shared" si="16"/>
        <v/>
      </c>
      <c r="Q88" s="71" t="s">
        <v>35</v>
      </c>
      <c r="R88" s="103"/>
      <c r="S88" s="103"/>
      <c r="T88" s="106" t="str">
        <f>IF(Q88&lt;&gt;"",VLOOKUP(Q88,'DON GIA'!$H$1:$K$103,4,0),"")</f>
        <v/>
      </c>
      <c r="U88" s="106" t="str">
        <f t="shared" si="18"/>
        <v/>
      </c>
      <c r="V88" s="107" t="s">
        <v>1023</v>
      </c>
      <c r="W88" s="103" t="s">
        <v>38</v>
      </c>
      <c r="X88" s="108">
        <v>0.13800000000000001</v>
      </c>
      <c r="Y88" s="109"/>
      <c r="Z88" s="106">
        <f>IF(V88&lt;&gt;"",VLOOKUP(V88,'DON GIA'!$A$1:$D$346,4,0),"")</f>
        <v>2523428</v>
      </c>
      <c r="AA88" s="106">
        <f t="shared" si="19"/>
        <v>348233.06400000001</v>
      </c>
      <c r="AB88" s="71"/>
      <c r="AC88" s="71"/>
      <c r="AD88" s="71"/>
      <c r="AE88" s="71"/>
      <c r="AF88" s="71"/>
      <c r="AG88" s="103"/>
      <c r="AH88" s="103"/>
      <c r="AI88" s="103"/>
      <c r="AJ88" s="103"/>
      <c r="AK88" s="106" t="str">
        <f>IF(AH88&lt;&gt;"",VLOOKUP(AH88,'DON GIA'!$M$1:$P$9,4,0),"")</f>
        <v/>
      </c>
      <c r="AL88" s="106" t="str">
        <f t="shared" si="17"/>
        <v/>
      </c>
      <c r="AM88" s="103"/>
      <c r="AN88" s="103"/>
      <c r="AO88" s="199" t="str">
        <f t="shared" si="14"/>
        <v/>
      </c>
      <c r="AP88" s="107"/>
    </row>
    <row r="89" spans="1:43" ht="37.5" outlineLevel="2">
      <c r="A89" s="72" t="e">
        <f>IF(C88&lt;&gt;"",$C$7:C88,A88)</f>
        <v>#VALUE!</v>
      </c>
      <c r="B89" s="102" t="str">
        <f>IF(C88&lt;&gt;"",COUNTA($C$7:C88)+392,"")</f>
        <v/>
      </c>
      <c r="C89" s="192"/>
      <c r="D89" s="71"/>
      <c r="E89" s="103"/>
      <c r="F89" s="103"/>
      <c r="G89" s="103"/>
      <c r="H89" s="103"/>
      <c r="I89" s="103"/>
      <c r="J89" s="103"/>
      <c r="K89" s="71"/>
      <c r="L89" s="105"/>
      <c r="M89" s="106" t="str">
        <f>IF(K89&lt;&gt;"",VLOOKUP(K89,'DON GIA'!$S$1:$U$19,3,0),"")</f>
        <v/>
      </c>
      <c r="N89" s="106" t="str">
        <f>IF(K89&lt;&gt;"",VLOOKUP(K89,'DON GIA'!$S$1:$V$19,4,0),"")</f>
        <v/>
      </c>
      <c r="O89" s="106" t="str">
        <f t="shared" si="15"/>
        <v/>
      </c>
      <c r="P89" s="106" t="str">
        <f t="shared" si="16"/>
        <v/>
      </c>
      <c r="Q89" s="71" t="s">
        <v>35</v>
      </c>
      <c r="R89" s="103"/>
      <c r="S89" s="103"/>
      <c r="T89" s="106" t="str">
        <f>IF(Q89&lt;&gt;"",VLOOKUP(Q89,'DON GIA'!$H$1:$K$103,4,0),"")</f>
        <v/>
      </c>
      <c r="U89" s="106" t="str">
        <f t="shared" si="18"/>
        <v/>
      </c>
      <c r="V89" s="107" t="s">
        <v>1033</v>
      </c>
      <c r="W89" s="103" t="s">
        <v>27</v>
      </c>
      <c r="X89" s="108">
        <v>1.44</v>
      </c>
      <c r="Y89" s="109"/>
      <c r="Z89" s="106">
        <f>IF(V89&lt;&gt;"",VLOOKUP(V89,'DON GIA'!$A$1:$D$346,4,0),"")</f>
        <v>802027</v>
      </c>
      <c r="AA89" s="106">
        <f t="shared" si="19"/>
        <v>1154918.8799999999</v>
      </c>
      <c r="AB89" s="71"/>
      <c r="AC89" s="71"/>
      <c r="AD89" s="71"/>
      <c r="AE89" s="71"/>
      <c r="AF89" s="71"/>
      <c r="AG89" s="103"/>
      <c r="AH89" s="103"/>
      <c r="AI89" s="103"/>
      <c r="AJ89" s="103"/>
      <c r="AK89" s="106" t="str">
        <f>IF(AH89&lt;&gt;"",VLOOKUP(AH89,'DON GIA'!$M$1:$P$9,4,0),"")</f>
        <v/>
      </c>
      <c r="AL89" s="106" t="str">
        <f t="shared" si="17"/>
        <v/>
      </c>
      <c r="AM89" s="103"/>
      <c r="AN89" s="103"/>
      <c r="AO89" s="199" t="str">
        <f t="shared" si="14"/>
        <v/>
      </c>
      <c r="AP89" s="107"/>
    </row>
    <row r="90" spans="1:43" outlineLevel="2">
      <c r="A90" s="72" t="e">
        <f>IF(C89&lt;&gt;"",$C$7:C89,A89)</f>
        <v>#VALUE!</v>
      </c>
      <c r="B90" s="102" t="str">
        <f>IF(C89&lt;&gt;"",COUNTA($C$7:C89)+392,"")</f>
        <v/>
      </c>
      <c r="C90" s="192"/>
      <c r="D90" s="71"/>
      <c r="E90" s="103"/>
      <c r="F90" s="103"/>
      <c r="G90" s="103"/>
      <c r="H90" s="103"/>
      <c r="I90" s="103"/>
      <c r="J90" s="103"/>
      <c r="K90" s="71"/>
      <c r="L90" s="105"/>
      <c r="M90" s="106" t="str">
        <f>IF(K90&lt;&gt;"",VLOOKUP(K90,'DON GIA'!$S$1:$U$19,3,0),"")</f>
        <v/>
      </c>
      <c r="N90" s="106" t="str">
        <f>IF(K90&lt;&gt;"",VLOOKUP(K90,'DON GIA'!$S$1:$V$19,4,0),"")</f>
        <v/>
      </c>
      <c r="O90" s="106" t="str">
        <f t="shared" si="15"/>
        <v/>
      </c>
      <c r="P90" s="106" t="str">
        <f t="shared" si="16"/>
        <v/>
      </c>
      <c r="Q90" s="71" t="s">
        <v>35</v>
      </c>
      <c r="R90" s="103"/>
      <c r="S90" s="103"/>
      <c r="T90" s="106" t="str">
        <f>IF(Q90&lt;&gt;"",VLOOKUP(Q90,'DON GIA'!$H$1:$K$103,4,0),"")</f>
        <v/>
      </c>
      <c r="U90" s="106" t="str">
        <f t="shared" si="18"/>
        <v/>
      </c>
      <c r="V90" s="107" t="s">
        <v>1009</v>
      </c>
      <c r="W90" s="103" t="s">
        <v>27</v>
      </c>
      <c r="X90" s="108">
        <v>3.91</v>
      </c>
      <c r="Y90" s="109"/>
      <c r="Z90" s="106">
        <f>IF(V90&lt;&gt;"",VLOOKUP(V90,'DON GIA'!$A$1:$D$346,4,0),"")</f>
        <v>282038</v>
      </c>
      <c r="AA90" s="106">
        <f t="shared" si="19"/>
        <v>1102768.58</v>
      </c>
      <c r="AB90" s="71"/>
      <c r="AC90" s="71"/>
      <c r="AD90" s="71"/>
      <c r="AE90" s="71"/>
      <c r="AF90" s="71"/>
      <c r="AG90" s="103"/>
      <c r="AH90" s="103"/>
      <c r="AI90" s="103"/>
      <c r="AJ90" s="103"/>
      <c r="AK90" s="106" t="str">
        <f>IF(AH90&lt;&gt;"",VLOOKUP(AH90,'DON GIA'!$M$1:$P$9,4,0),"")</f>
        <v/>
      </c>
      <c r="AL90" s="106" t="str">
        <f t="shared" si="17"/>
        <v/>
      </c>
      <c r="AM90" s="103"/>
      <c r="AN90" s="103"/>
      <c r="AO90" s="199" t="str">
        <f t="shared" si="14"/>
        <v/>
      </c>
      <c r="AP90" s="107"/>
    </row>
    <row r="91" spans="1:43" outlineLevel="2">
      <c r="A91" s="72" t="e">
        <f>IF(C90&lt;&gt;"",$C$7:C90,A90)</f>
        <v>#VALUE!</v>
      </c>
      <c r="B91" s="102" t="str">
        <f>IF(C90&lt;&gt;"",COUNTA($C$7:C90)+392,"")</f>
        <v/>
      </c>
      <c r="C91" s="192"/>
      <c r="D91" s="61"/>
      <c r="E91" s="103"/>
      <c r="F91" s="103"/>
      <c r="G91" s="103"/>
      <c r="H91" s="103"/>
      <c r="I91" s="103"/>
      <c r="J91" s="103"/>
      <c r="K91" s="71"/>
      <c r="L91" s="105"/>
      <c r="M91" s="106" t="str">
        <f>IF(K91&lt;&gt;"",VLOOKUP(K91,'DON GIA'!$S$1:$U$19,3,0),"")</f>
        <v/>
      </c>
      <c r="N91" s="106" t="str">
        <f>IF(K91&lt;&gt;"",VLOOKUP(K91,'DON GIA'!$S$1:$V$19,4,0),"")</f>
        <v/>
      </c>
      <c r="O91" s="106" t="str">
        <f t="shared" si="15"/>
        <v/>
      </c>
      <c r="P91" s="106" t="str">
        <f t="shared" si="16"/>
        <v/>
      </c>
      <c r="Q91" s="71" t="s">
        <v>35</v>
      </c>
      <c r="R91" s="103"/>
      <c r="S91" s="103"/>
      <c r="T91" s="106" t="str">
        <f>IF(Q91&lt;&gt;"",VLOOKUP(Q91,'DON GIA'!$H$1:$K$103,4,0),"")</f>
        <v/>
      </c>
      <c r="U91" s="106" t="str">
        <f t="shared" si="18"/>
        <v/>
      </c>
      <c r="V91" s="107"/>
      <c r="W91" s="103"/>
      <c r="X91" s="108"/>
      <c r="Y91" s="109"/>
      <c r="Z91" s="106" t="str">
        <f>IF(V91&lt;&gt;"",VLOOKUP(V91,'DON GIA'!$A$1:$D$346,4,0),"")</f>
        <v/>
      </c>
      <c r="AA91" s="106" t="str">
        <f t="shared" si="19"/>
        <v/>
      </c>
      <c r="AB91" s="71"/>
      <c r="AC91" s="71"/>
      <c r="AD91" s="71"/>
      <c r="AE91" s="71"/>
      <c r="AF91" s="71"/>
      <c r="AG91" s="103"/>
      <c r="AH91" s="103"/>
      <c r="AI91" s="103"/>
      <c r="AJ91" s="103"/>
      <c r="AK91" s="106" t="str">
        <f>IF(AH91&lt;&gt;"",VLOOKUP(AH91,'DON GIA'!$M$1:$P$9,4,0),"")</f>
        <v/>
      </c>
      <c r="AL91" s="106" t="str">
        <f t="shared" si="17"/>
        <v/>
      </c>
      <c r="AM91" s="103"/>
      <c r="AN91" s="103"/>
      <c r="AO91" s="199" t="str">
        <f t="shared" si="14"/>
        <v/>
      </c>
      <c r="AP91" s="107"/>
    </row>
    <row r="92" spans="1:43" outlineLevel="1">
      <c r="A92" s="84" t="s">
        <v>854</v>
      </c>
      <c r="B92" s="102"/>
      <c r="C92" s="192">
        <v>399</v>
      </c>
      <c r="D92" s="61" t="s">
        <v>102</v>
      </c>
      <c r="E92" s="162"/>
      <c r="F92" s="162"/>
      <c r="G92" s="162"/>
      <c r="H92" s="162"/>
      <c r="I92" s="162"/>
      <c r="J92" s="162"/>
      <c r="K92" s="61"/>
      <c r="L92" s="167">
        <f>SUBTOTAL(9,L93:L96)</f>
        <v>0</v>
      </c>
      <c r="M92" s="199"/>
      <c r="N92" s="199"/>
      <c r="O92" s="199">
        <f>SUBTOTAL(9,O93:O96)</f>
        <v>0</v>
      </c>
      <c r="P92" s="199">
        <f>SUBTOTAL(9,P93:P96)</f>
        <v>0</v>
      </c>
      <c r="Q92" s="61"/>
      <c r="R92" s="162"/>
      <c r="S92" s="162">
        <f>SUBTOTAL(9,S93:S96)</f>
        <v>0</v>
      </c>
      <c r="T92" s="199"/>
      <c r="U92" s="199">
        <f>SUBTOTAL(9,U93:U96)</f>
        <v>0</v>
      </c>
      <c r="V92" s="129"/>
      <c r="W92" s="162"/>
      <c r="X92" s="169">
        <f>SUBTOTAL(9,X93:X96)</f>
        <v>43.39</v>
      </c>
      <c r="Y92" s="170">
        <f>SUBTOTAL(9,Y93:Y96)</f>
        <v>0</v>
      </c>
      <c r="Z92" s="199"/>
      <c r="AA92" s="199">
        <f>SUBTOTAL(9,AA93:AA96)</f>
        <v>90829725.079999998</v>
      </c>
      <c r="AB92" s="71"/>
      <c r="AC92" s="71"/>
      <c r="AD92" s="71"/>
      <c r="AE92" s="71"/>
      <c r="AF92" s="71"/>
      <c r="AG92" s="103"/>
      <c r="AH92" s="162"/>
      <c r="AI92" s="162"/>
      <c r="AJ92" s="162">
        <f>SUBTOTAL(9,AJ93:AJ96)</f>
        <v>0</v>
      </c>
      <c r="AK92" s="199"/>
      <c r="AL92" s="199">
        <f>SUBTOTAL(9,AL93:AL96)</f>
        <v>0</v>
      </c>
      <c r="AM92" s="162"/>
      <c r="AN92" s="162">
        <f>SUBTOTAL(9,AN93:AN96)</f>
        <v>0</v>
      </c>
      <c r="AO92" s="199">
        <f t="shared" si="14"/>
        <v>90829725.079999998</v>
      </c>
      <c r="AP92" s="129"/>
      <c r="AQ92" s="90"/>
    </row>
    <row r="93" spans="1:43" ht="93.75" outlineLevel="2">
      <c r="A93" s="72" t="e">
        <f>IF(C92&lt;&gt;"",$C$7:C92,A91)</f>
        <v>#VALUE!</v>
      </c>
      <c r="B93" s="102">
        <f>IF(C92&lt;&gt;"",COUNTA($C$7:C92)+392,"")</f>
        <v>399</v>
      </c>
      <c r="C93" s="192"/>
      <c r="D93" s="71" t="s">
        <v>105</v>
      </c>
      <c r="E93" s="103">
        <v>3</v>
      </c>
      <c r="F93" s="103"/>
      <c r="G93" s="103"/>
      <c r="H93" s="103"/>
      <c r="I93" s="103"/>
      <c r="J93" s="103"/>
      <c r="K93" s="71"/>
      <c r="L93" s="105"/>
      <c r="M93" s="106" t="str">
        <f>IF(K93&lt;&gt;"",VLOOKUP(K93,'DON GIA'!$S$1:$U$19,3,0),"")</f>
        <v/>
      </c>
      <c r="N93" s="106" t="str">
        <f>IF(K93&lt;&gt;"",VLOOKUP(K93,'DON GIA'!$S$1:$V$19,4,0),"")</f>
        <v/>
      </c>
      <c r="O93" s="106" t="str">
        <f t="shared" si="15"/>
        <v/>
      </c>
      <c r="P93" s="106" t="str">
        <f t="shared" si="16"/>
        <v/>
      </c>
      <c r="Q93" s="71" t="s">
        <v>35</v>
      </c>
      <c r="R93" s="103"/>
      <c r="S93" s="103"/>
      <c r="T93" s="106" t="str">
        <f>IF(Q93&lt;&gt;"",VLOOKUP(Q93,'DON GIA'!$H$1:$K$103,4,0),"")</f>
        <v/>
      </c>
      <c r="U93" s="106" t="str">
        <f t="shared" ref="U93:U96" si="20">IF(Q93&lt;&gt;"",IF(ISNUMBER(T93),S93*T93,""),"")</f>
        <v/>
      </c>
      <c r="V93" s="107" t="s">
        <v>1039</v>
      </c>
      <c r="W93" s="103" t="s">
        <v>27</v>
      </c>
      <c r="X93" s="108">
        <v>32.25</v>
      </c>
      <c r="Y93" s="109"/>
      <c r="Z93" s="106">
        <f>IF(V93&lt;&gt;"",VLOOKUP(V93,'DON GIA'!$A$1:$D$346,4,0),"")</f>
        <v>1747152</v>
      </c>
      <c r="AA93" s="106">
        <f>IF(V93&lt;&gt;"",IF(ISNUMBER(Z93),X93*Z93,""),"")</f>
        <v>56345652</v>
      </c>
      <c r="AB93" s="71" t="s">
        <v>103</v>
      </c>
      <c r="AC93" s="71" t="s">
        <v>29</v>
      </c>
      <c r="AD93" s="71" t="s">
        <v>36</v>
      </c>
      <c r="AE93" s="71" t="s">
        <v>40</v>
      </c>
      <c r="AF93" s="71" t="s">
        <v>104</v>
      </c>
      <c r="AG93" s="103" t="s">
        <v>41</v>
      </c>
      <c r="AH93" s="103"/>
      <c r="AI93" s="103"/>
      <c r="AJ93" s="103"/>
      <c r="AK93" s="106" t="str">
        <f>IF(AH93&lt;&gt;"",VLOOKUP(AH93,'DON GIA'!$M$1:$P$9,4,0),"")</f>
        <v/>
      </c>
      <c r="AL93" s="106" t="str">
        <f t="shared" si="17"/>
        <v/>
      </c>
      <c r="AM93" s="103"/>
      <c r="AN93" s="103"/>
      <c r="AO93" s="199" t="str">
        <f t="shared" si="14"/>
        <v/>
      </c>
      <c r="AP93" s="107" t="s">
        <v>428</v>
      </c>
    </row>
    <row r="94" spans="1:43" ht="37.5" outlineLevel="2">
      <c r="A94" s="72" t="e">
        <f>IF(C93&lt;&gt;"",$C$7:C93,A93)</f>
        <v>#VALUE!</v>
      </c>
      <c r="B94" s="102" t="str">
        <f>IF(C93&lt;&gt;"",COUNTA($C$7:C93)+392,"")</f>
        <v/>
      </c>
      <c r="C94" s="192"/>
      <c r="D94" s="71" t="s">
        <v>106</v>
      </c>
      <c r="E94" s="103"/>
      <c r="F94" s="103"/>
      <c r="G94" s="103"/>
      <c r="H94" s="103"/>
      <c r="I94" s="103"/>
      <c r="J94" s="103"/>
      <c r="K94" s="71"/>
      <c r="L94" s="105"/>
      <c r="M94" s="106" t="str">
        <f>IF(K94&lt;&gt;"",VLOOKUP(K94,'DON GIA'!$S$1:$U$19,3,0),"")</f>
        <v/>
      </c>
      <c r="N94" s="106" t="str">
        <f>IF(K94&lt;&gt;"",VLOOKUP(K94,'DON GIA'!$S$1:$V$19,4,0),"")</f>
        <v/>
      </c>
      <c r="O94" s="106" t="str">
        <f t="shared" si="15"/>
        <v/>
      </c>
      <c r="P94" s="106" t="str">
        <f t="shared" si="16"/>
        <v/>
      </c>
      <c r="Q94" s="71" t="s">
        <v>35</v>
      </c>
      <c r="R94" s="103"/>
      <c r="S94" s="103"/>
      <c r="T94" s="106" t="str">
        <f>IF(Q94&lt;&gt;"",VLOOKUP(Q94,'DON GIA'!$H$1:$K$103,4,0),"")</f>
        <v/>
      </c>
      <c r="U94" s="106" t="str">
        <f t="shared" si="20"/>
        <v/>
      </c>
      <c r="V94" s="107" t="s">
        <v>1040</v>
      </c>
      <c r="W94" s="103" t="s">
        <v>27</v>
      </c>
      <c r="X94" s="108">
        <v>8.24</v>
      </c>
      <c r="Y94" s="109"/>
      <c r="Z94" s="106">
        <f>IF(V94&lt;&gt;"",VLOOKUP(V94,'DON GIA'!$A$1:$D$346,4,0),"")</f>
        <v>854777</v>
      </c>
      <c r="AA94" s="106">
        <f>IF(V94&lt;&gt;"",IF(ISNUMBER(Z94),X94*Z94,""),"")</f>
        <v>7043362.4800000004</v>
      </c>
      <c r="AB94" s="71"/>
      <c r="AC94" s="71" t="s">
        <v>29</v>
      </c>
      <c r="AD94" s="71" t="s">
        <v>36</v>
      </c>
      <c r="AE94" s="71"/>
      <c r="AF94" s="71" t="s">
        <v>103</v>
      </c>
      <c r="AG94" s="103"/>
      <c r="AH94" s="103"/>
      <c r="AI94" s="103"/>
      <c r="AJ94" s="103"/>
      <c r="AK94" s="106" t="str">
        <f>IF(AH94&lt;&gt;"",VLOOKUP(AH94,'DON GIA'!$M$1:$P$9,4,0),"")</f>
        <v/>
      </c>
      <c r="AL94" s="106" t="str">
        <f t="shared" si="17"/>
        <v/>
      </c>
      <c r="AM94" s="103"/>
      <c r="AN94" s="103"/>
      <c r="AO94" s="199" t="str">
        <f t="shared" si="14"/>
        <v/>
      </c>
      <c r="AP94" s="107"/>
    </row>
    <row r="95" spans="1:43" ht="56.25" outlineLevel="2">
      <c r="A95" s="72" t="e">
        <f>IF(C94&lt;&gt;"",$C$7:C94,A94)</f>
        <v>#VALUE!</v>
      </c>
      <c r="B95" s="102" t="str">
        <f>IF(C94&lt;&gt;"",COUNTA($C$7:C94)+392,"")</f>
        <v/>
      </c>
      <c r="C95" s="192"/>
      <c r="D95" s="71"/>
      <c r="E95" s="103"/>
      <c r="F95" s="103"/>
      <c r="G95" s="103"/>
      <c r="H95" s="103"/>
      <c r="I95" s="103"/>
      <c r="J95" s="103"/>
      <c r="K95" s="71"/>
      <c r="L95" s="105"/>
      <c r="M95" s="106" t="str">
        <f>IF(K95&lt;&gt;"",VLOOKUP(K95,'DON GIA'!$S$1:$U$19,3,0),"")</f>
        <v/>
      </c>
      <c r="N95" s="106" t="str">
        <f>IF(K95&lt;&gt;"",VLOOKUP(K95,'DON GIA'!$S$1:$V$19,4,0),"")</f>
        <v/>
      </c>
      <c r="O95" s="106" t="str">
        <f t="shared" si="15"/>
        <v/>
      </c>
      <c r="P95" s="106" t="str">
        <f t="shared" si="16"/>
        <v/>
      </c>
      <c r="Q95" s="71" t="s">
        <v>35</v>
      </c>
      <c r="R95" s="103"/>
      <c r="S95" s="103"/>
      <c r="T95" s="106" t="str">
        <f>IF(Q95&lt;&gt;"",VLOOKUP(Q95,'DON GIA'!$H$1:$K$103,4,0),"")</f>
        <v/>
      </c>
      <c r="U95" s="106" t="str">
        <f t="shared" si="20"/>
        <v/>
      </c>
      <c r="V95" s="107" t="s">
        <v>1041</v>
      </c>
      <c r="W95" s="103" t="s">
        <v>27</v>
      </c>
      <c r="X95" s="108">
        <v>2.9</v>
      </c>
      <c r="Y95" s="109"/>
      <c r="Z95" s="106">
        <f>IF(V95&lt;&gt;"",VLOOKUP(V95,'DON GIA'!$A$1:$D$346,4,0),"")</f>
        <v>9462314</v>
      </c>
      <c r="AA95" s="106">
        <f>IF(V95&lt;&gt;"",IF(ISNUMBER(Z95),X95*Z95,""),"")</f>
        <v>27440710.599999998</v>
      </c>
      <c r="AB95" s="71"/>
      <c r="AC95" s="71"/>
      <c r="AD95" s="71"/>
      <c r="AE95" s="71"/>
      <c r="AF95" s="71"/>
      <c r="AG95" s="103"/>
      <c r="AH95" s="103"/>
      <c r="AI95" s="103"/>
      <c r="AJ95" s="103"/>
      <c r="AK95" s="106" t="str">
        <f>IF(AH95&lt;&gt;"",VLOOKUP(AH95,'DON GIA'!$M$1:$P$9,4,0),"")</f>
        <v/>
      </c>
      <c r="AL95" s="106" t="str">
        <f t="shared" si="17"/>
        <v/>
      </c>
      <c r="AM95" s="103"/>
      <c r="AN95" s="103"/>
      <c r="AO95" s="199" t="str">
        <f t="shared" si="14"/>
        <v/>
      </c>
      <c r="AP95" s="107"/>
    </row>
    <row r="96" spans="1:43" outlineLevel="2">
      <c r="A96" s="72" t="e">
        <f>IF(C95&lt;&gt;"",$C$7:C95,A95)</f>
        <v>#VALUE!</v>
      </c>
      <c r="B96" s="102" t="str">
        <f>IF(C95&lt;&gt;"",COUNTA($C$7:C95)+392,"")</f>
        <v/>
      </c>
      <c r="C96" s="192"/>
      <c r="D96" s="114"/>
      <c r="E96" s="103"/>
      <c r="F96" s="103"/>
      <c r="G96" s="103"/>
      <c r="H96" s="103"/>
      <c r="I96" s="103"/>
      <c r="J96" s="103"/>
      <c r="K96" s="71"/>
      <c r="L96" s="105"/>
      <c r="M96" s="106" t="str">
        <f>IF(K96&lt;&gt;"",VLOOKUP(K96,'DON GIA'!$S$1:$U$19,3,0),"")</f>
        <v/>
      </c>
      <c r="N96" s="106" t="str">
        <f>IF(K96&lt;&gt;"",VLOOKUP(K96,'DON GIA'!$S$1:$V$19,4,0),"")</f>
        <v/>
      </c>
      <c r="O96" s="106" t="str">
        <f t="shared" si="15"/>
        <v/>
      </c>
      <c r="P96" s="106" t="str">
        <f t="shared" si="16"/>
        <v/>
      </c>
      <c r="Q96" s="71" t="s">
        <v>35</v>
      </c>
      <c r="R96" s="103"/>
      <c r="S96" s="103"/>
      <c r="T96" s="106" t="str">
        <f>IF(Q96&lt;&gt;"",VLOOKUP(Q96,'DON GIA'!$H$1:$K$103,4,0),"")</f>
        <v/>
      </c>
      <c r="U96" s="106" t="str">
        <f t="shared" si="20"/>
        <v/>
      </c>
      <c r="V96" s="107"/>
      <c r="W96" s="103"/>
      <c r="X96" s="108"/>
      <c r="Y96" s="109"/>
      <c r="Z96" s="106" t="str">
        <f>IF(V96&lt;&gt;"",VLOOKUP(V96,'DON GIA'!$A$1:$D$346,4,0),"")</f>
        <v/>
      </c>
      <c r="AA96" s="106" t="str">
        <f>IF(V96&lt;&gt;"",IF(ISNUMBER(Z96),X96*Z96,""),"")</f>
        <v/>
      </c>
      <c r="AB96" s="71"/>
      <c r="AC96" s="71"/>
      <c r="AD96" s="71"/>
      <c r="AE96" s="71"/>
      <c r="AF96" s="71"/>
      <c r="AG96" s="103"/>
      <c r="AH96" s="103"/>
      <c r="AI96" s="103"/>
      <c r="AJ96" s="103"/>
      <c r="AK96" s="106" t="str">
        <f>IF(AH96&lt;&gt;"",VLOOKUP(AH96,'DON GIA'!$M$1:$P$9,4,0),"")</f>
        <v/>
      </c>
      <c r="AL96" s="106" t="str">
        <f t="shared" si="17"/>
        <v/>
      </c>
      <c r="AM96" s="103"/>
      <c r="AN96" s="103"/>
      <c r="AO96" s="199" t="str">
        <f t="shared" si="14"/>
        <v/>
      </c>
      <c r="AP96" s="107"/>
    </row>
    <row r="97" spans="1:43" s="113" customFormat="1" outlineLevel="1">
      <c r="A97" s="84" t="s">
        <v>853</v>
      </c>
      <c r="B97" s="102"/>
      <c r="C97" s="192">
        <v>400</v>
      </c>
      <c r="D97" s="114" t="s">
        <v>43</v>
      </c>
      <c r="E97" s="164"/>
      <c r="F97" s="164"/>
      <c r="G97" s="164"/>
      <c r="H97" s="164"/>
      <c r="I97" s="164"/>
      <c r="J97" s="164"/>
      <c r="K97" s="61"/>
      <c r="L97" s="172">
        <f>SUBTOTAL(9,L98:L105)</f>
        <v>0</v>
      </c>
      <c r="M97" s="199"/>
      <c r="N97" s="199"/>
      <c r="O97" s="199">
        <f>SUBTOTAL(9,O98:O105)</f>
        <v>0</v>
      </c>
      <c r="P97" s="199">
        <f>SUBTOTAL(9,P98:P105)</f>
        <v>0</v>
      </c>
      <c r="Q97" s="114"/>
      <c r="R97" s="164"/>
      <c r="S97" s="164">
        <f>SUBTOTAL(9,S98:S105)</f>
        <v>0</v>
      </c>
      <c r="T97" s="199"/>
      <c r="U97" s="199">
        <f>SUBTOTAL(9,U98:U105)</f>
        <v>0</v>
      </c>
      <c r="V97" s="173"/>
      <c r="W97" s="164"/>
      <c r="X97" s="174">
        <f>SUBTOTAL(9,X98:X105)</f>
        <v>12.58</v>
      </c>
      <c r="Y97" s="175">
        <f>SUBTOTAL(9,Y98:Y105)</f>
        <v>51.199999999999989</v>
      </c>
      <c r="Z97" s="199"/>
      <c r="AA97" s="199">
        <f>SUBTOTAL(9,AA98:AA105)</f>
        <v>9753041.9499999993</v>
      </c>
      <c r="AB97" s="117"/>
      <c r="AC97" s="117"/>
      <c r="AD97" s="117"/>
      <c r="AE97" s="117"/>
      <c r="AF97" s="117"/>
      <c r="AG97" s="115"/>
      <c r="AH97" s="164"/>
      <c r="AI97" s="164"/>
      <c r="AJ97" s="164">
        <f>SUBTOTAL(9,AJ98:AJ105)</f>
        <v>0</v>
      </c>
      <c r="AK97" s="199"/>
      <c r="AL97" s="199">
        <f>SUBTOTAL(9,AL98:AL105)</f>
        <v>0</v>
      </c>
      <c r="AM97" s="164"/>
      <c r="AN97" s="164">
        <f>SUBTOTAL(9,AN98:AN105)</f>
        <v>0</v>
      </c>
      <c r="AO97" s="199">
        <f t="shared" si="14"/>
        <v>9753041.9499999993</v>
      </c>
      <c r="AP97" s="129"/>
      <c r="AQ97" s="176"/>
    </row>
    <row r="98" spans="1:43" s="113" customFormat="1" ht="93.75" outlineLevel="2">
      <c r="A98" s="72" t="e">
        <f>IF(C97&lt;&gt;"",$C$7:C97,A96)</f>
        <v>#VALUE!</v>
      </c>
      <c r="B98" s="102">
        <f>IF(C97&lt;&gt;"",COUNTA($C$7:C97)+392,"")</f>
        <v>400</v>
      </c>
      <c r="C98" s="192"/>
      <c r="D98" s="71" t="s">
        <v>45</v>
      </c>
      <c r="E98" s="115">
        <v>4</v>
      </c>
      <c r="F98" s="115"/>
      <c r="G98" s="115"/>
      <c r="H98" s="115"/>
      <c r="I98" s="115"/>
      <c r="J98" s="115"/>
      <c r="K98" s="71"/>
      <c r="L98" s="116"/>
      <c r="M98" s="106" t="str">
        <f>IF(K98&lt;&gt;"",VLOOKUP(K98,'DON GIA'!$S$1:$U$19,3,0),"")</f>
        <v/>
      </c>
      <c r="N98" s="106" t="str">
        <f>IF(K98&lt;&gt;"",VLOOKUP(K98,'DON GIA'!$S$1:$V$19,4,0),"")</f>
        <v/>
      </c>
      <c r="O98" s="106" t="str">
        <f t="shared" si="15"/>
        <v/>
      </c>
      <c r="P98" s="106" t="str">
        <f t="shared" si="16"/>
        <v/>
      </c>
      <c r="Q98" s="117" t="s">
        <v>35</v>
      </c>
      <c r="R98" s="115"/>
      <c r="S98" s="115"/>
      <c r="T98" s="106" t="str">
        <f>IF(Q98&lt;&gt;"",VLOOKUP(Q98,'DON GIA'!$H$1:$K$103,4,0),"")</f>
        <v/>
      </c>
      <c r="U98" s="106" t="str">
        <f t="shared" ref="U98:U105" si="21">IF(Q98&lt;&gt;"",IF(ISNUMBER(T98),S98*T98,""),"")</f>
        <v/>
      </c>
      <c r="V98" s="107" t="s">
        <v>1042</v>
      </c>
      <c r="W98" s="115" t="s">
        <v>27</v>
      </c>
      <c r="X98" s="118">
        <v>2.89</v>
      </c>
      <c r="Y98" s="119">
        <v>10.5</v>
      </c>
      <c r="Z98" s="106">
        <f>IF(V98&lt;&gt;"",VLOOKUP(V98,'DON GIA'!$A$1:$D$346,4,0),"")</f>
        <v>1043835</v>
      </c>
      <c r="AA98" s="106">
        <f t="shared" ref="AA98:AA105" si="22">IF(V98&lt;&gt;"",IF(ISNUMBER(Z98),X98*Z98,""),"")</f>
        <v>3016683.15</v>
      </c>
      <c r="AB98" s="117"/>
      <c r="AC98" s="117" t="s">
        <v>29</v>
      </c>
      <c r="AD98" s="117" t="s">
        <v>107</v>
      </c>
      <c r="AE98" s="117" t="s">
        <v>41</v>
      </c>
      <c r="AF98" s="117" t="s">
        <v>108</v>
      </c>
      <c r="AG98" s="115"/>
      <c r="AH98" s="115"/>
      <c r="AI98" s="115"/>
      <c r="AJ98" s="115"/>
      <c r="AK98" s="106" t="str">
        <f>IF(AH98&lt;&gt;"",VLOOKUP(AH98,'DON GIA'!$M$1:$P$9,4,0),"")</f>
        <v/>
      </c>
      <c r="AL98" s="106" t="str">
        <f t="shared" si="17"/>
        <v/>
      </c>
      <c r="AM98" s="115"/>
      <c r="AN98" s="115"/>
      <c r="AO98" s="199" t="str">
        <f t="shared" si="14"/>
        <v/>
      </c>
      <c r="AP98" s="107" t="s">
        <v>428</v>
      </c>
      <c r="AQ98" s="120"/>
    </row>
    <row r="99" spans="1:43" ht="37.5" outlineLevel="2">
      <c r="A99" s="72" t="e">
        <f>IF(C98&lt;&gt;"",$C$7:C98,A98)</f>
        <v>#VALUE!</v>
      </c>
      <c r="B99" s="102" t="str">
        <f>IF(C98&lt;&gt;"",COUNTA($C$7:C98)+392,"")</f>
        <v/>
      </c>
      <c r="C99" s="192"/>
      <c r="D99" s="71" t="s">
        <v>39</v>
      </c>
      <c r="E99" s="103"/>
      <c r="F99" s="103"/>
      <c r="G99" s="103"/>
      <c r="H99" s="103"/>
      <c r="I99" s="103"/>
      <c r="J99" s="103"/>
      <c r="K99" s="71"/>
      <c r="L99" s="105"/>
      <c r="M99" s="106" t="str">
        <f>IF(K99&lt;&gt;"",VLOOKUP(K99,'DON GIA'!$S$1:$U$19,3,0),"")</f>
        <v/>
      </c>
      <c r="N99" s="106" t="str">
        <f>IF(K99&lt;&gt;"",VLOOKUP(K99,'DON GIA'!$S$1:$V$19,4,0),"")</f>
        <v/>
      </c>
      <c r="O99" s="106" t="str">
        <f t="shared" si="15"/>
        <v/>
      </c>
      <c r="P99" s="106" t="str">
        <f t="shared" si="16"/>
        <v/>
      </c>
      <c r="Q99" s="71" t="s">
        <v>35</v>
      </c>
      <c r="R99" s="103"/>
      <c r="S99" s="103"/>
      <c r="T99" s="106" t="str">
        <f>IF(Q99&lt;&gt;"",VLOOKUP(Q99,'DON GIA'!$H$1:$K$103,4,0),"")</f>
        <v/>
      </c>
      <c r="U99" s="106" t="str">
        <f t="shared" si="21"/>
        <v/>
      </c>
      <c r="V99" s="107" t="s">
        <v>1043</v>
      </c>
      <c r="W99" s="103" t="s">
        <v>27</v>
      </c>
      <c r="X99" s="108">
        <v>2.89</v>
      </c>
      <c r="Y99" s="109">
        <v>10.5</v>
      </c>
      <c r="Z99" s="106">
        <f>IF(V99&lt;&gt;"",VLOOKUP(V99,'DON GIA'!$A$1:$D$346,4,0),"")</f>
        <v>319680</v>
      </c>
      <c r="AA99" s="106">
        <f t="shared" si="22"/>
        <v>923875.20000000007</v>
      </c>
      <c r="AB99" s="71"/>
      <c r="AC99" s="71"/>
      <c r="AD99" s="71"/>
      <c r="AE99" s="71"/>
      <c r="AF99" s="71"/>
      <c r="AG99" s="103"/>
      <c r="AH99" s="103"/>
      <c r="AI99" s="103"/>
      <c r="AJ99" s="103"/>
      <c r="AK99" s="106" t="str">
        <f>IF(AH99&lt;&gt;"",VLOOKUP(AH99,'DON GIA'!$M$1:$P$9,4,0),"")</f>
        <v/>
      </c>
      <c r="AL99" s="106" t="str">
        <f t="shared" si="17"/>
        <v/>
      </c>
      <c r="AM99" s="103"/>
      <c r="AN99" s="103"/>
      <c r="AO99" s="199" t="str">
        <f t="shared" si="14"/>
        <v/>
      </c>
      <c r="AP99" s="107"/>
    </row>
    <row r="100" spans="1:43" ht="37.5" outlineLevel="2">
      <c r="A100" s="72" t="e">
        <f>IF(C99&lt;&gt;"",$C$7:C99,A99)</f>
        <v>#VALUE!</v>
      </c>
      <c r="B100" s="102" t="str">
        <f>IF(C99&lt;&gt;"",COUNTA($C$7:C99)+392,"")</f>
        <v/>
      </c>
      <c r="C100" s="192"/>
      <c r="D100" s="71"/>
      <c r="E100" s="103"/>
      <c r="F100" s="103"/>
      <c r="G100" s="103"/>
      <c r="H100" s="103"/>
      <c r="I100" s="103"/>
      <c r="J100" s="103"/>
      <c r="K100" s="71"/>
      <c r="L100" s="105"/>
      <c r="M100" s="106" t="str">
        <f>IF(K100&lt;&gt;"",VLOOKUP(K100,'DON GIA'!$S$1:$U$19,3,0),"")</f>
        <v/>
      </c>
      <c r="N100" s="106" t="str">
        <f>IF(K100&lt;&gt;"",VLOOKUP(K100,'DON GIA'!$S$1:$V$19,4,0),"")</f>
        <v/>
      </c>
      <c r="O100" s="106" t="str">
        <f t="shared" si="15"/>
        <v/>
      </c>
      <c r="P100" s="106" t="str">
        <f t="shared" si="16"/>
        <v/>
      </c>
      <c r="Q100" s="71" t="s">
        <v>35</v>
      </c>
      <c r="R100" s="103"/>
      <c r="S100" s="103"/>
      <c r="T100" s="106" t="str">
        <f>IF(Q100&lt;&gt;"",VLOOKUP(Q100,'DON GIA'!$H$1:$K$103,4,0),"")</f>
        <v/>
      </c>
      <c r="U100" s="106" t="str">
        <f t="shared" si="21"/>
        <v/>
      </c>
      <c r="V100" s="107" t="s">
        <v>1044</v>
      </c>
      <c r="W100" s="103" t="s">
        <v>27</v>
      </c>
      <c r="X100" s="108">
        <v>6.8</v>
      </c>
      <c r="Y100" s="109"/>
      <c r="Z100" s="106">
        <f>IF(V100&lt;&gt;"",VLOOKUP(V100,'DON GIA'!$A$1:$D$346,4,0),"")</f>
        <v>854777</v>
      </c>
      <c r="AA100" s="106">
        <f t="shared" si="22"/>
        <v>5812483.5999999996</v>
      </c>
      <c r="AB100" s="71"/>
      <c r="AC100" s="71" t="s">
        <v>29</v>
      </c>
      <c r="AD100" s="71" t="s">
        <v>107</v>
      </c>
      <c r="AE100" s="71" t="s">
        <v>41</v>
      </c>
      <c r="AF100" s="71" t="s">
        <v>109</v>
      </c>
      <c r="AG100" s="103"/>
      <c r="AH100" s="103"/>
      <c r="AI100" s="103"/>
      <c r="AJ100" s="103"/>
      <c r="AK100" s="106" t="str">
        <f>IF(AH100&lt;&gt;"",VLOOKUP(AH100,'DON GIA'!$M$1:$P$9,4,0),"")</f>
        <v/>
      </c>
      <c r="AL100" s="106" t="str">
        <f t="shared" si="17"/>
        <v/>
      </c>
      <c r="AM100" s="103"/>
      <c r="AN100" s="103"/>
      <c r="AO100" s="199" t="str">
        <f t="shared" si="14"/>
        <v/>
      </c>
      <c r="AP100" s="107"/>
    </row>
    <row r="101" spans="1:43" ht="37.5" outlineLevel="2">
      <c r="A101" s="72" t="e">
        <f>IF(C100&lt;&gt;"",$C$7:C100,A100)</f>
        <v>#VALUE!</v>
      </c>
      <c r="B101" s="102" t="str">
        <f>IF(C100&lt;&gt;"",COUNTA($C$7:C100)+392,"")</f>
        <v/>
      </c>
      <c r="C101" s="192"/>
      <c r="D101" s="71"/>
      <c r="E101" s="103"/>
      <c r="F101" s="103"/>
      <c r="G101" s="103"/>
      <c r="H101" s="103"/>
      <c r="I101" s="103"/>
      <c r="J101" s="103"/>
      <c r="K101" s="71"/>
      <c r="L101" s="105"/>
      <c r="M101" s="106" t="str">
        <f>IF(K101&lt;&gt;"",VLOOKUP(K101,'DON GIA'!$S$1:$U$19,3,0),"")</f>
        <v/>
      </c>
      <c r="N101" s="106" t="str">
        <f>IF(K101&lt;&gt;"",VLOOKUP(K101,'DON GIA'!$S$1:$V$19,4,0),"")</f>
        <v/>
      </c>
      <c r="O101" s="106" t="str">
        <f t="shared" si="15"/>
        <v/>
      </c>
      <c r="P101" s="106" t="str">
        <f t="shared" si="16"/>
        <v/>
      </c>
      <c r="Q101" s="71" t="s">
        <v>35</v>
      </c>
      <c r="R101" s="103"/>
      <c r="S101" s="103"/>
      <c r="T101" s="106" t="str">
        <f>IF(Q101&lt;&gt;"",VLOOKUP(Q101,'DON GIA'!$H$1:$K$103,4,0),"")</f>
        <v/>
      </c>
      <c r="U101" s="106" t="str">
        <f t="shared" si="21"/>
        <v/>
      </c>
      <c r="V101" s="107" t="s">
        <v>1045</v>
      </c>
      <c r="W101" s="103" t="s">
        <v>27</v>
      </c>
      <c r="X101" s="108"/>
      <c r="Y101" s="109">
        <v>11.8</v>
      </c>
      <c r="Z101" s="106">
        <f>IF(V101&lt;&gt;"",VLOOKUP(V101,'DON GIA'!$A$1:$D$346,4,0),"")</f>
        <v>1145595</v>
      </c>
      <c r="AA101" s="106">
        <f t="shared" si="22"/>
        <v>0</v>
      </c>
      <c r="AB101" s="71"/>
      <c r="AC101" s="71" t="s">
        <v>29</v>
      </c>
      <c r="AD101" s="71" t="s">
        <v>107</v>
      </c>
      <c r="AE101" s="71" t="s">
        <v>41</v>
      </c>
      <c r="AF101" s="71" t="s">
        <v>110</v>
      </c>
      <c r="AG101" s="103"/>
      <c r="AH101" s="103"/>
      <c r="AI101" s="103"/>
      <c r="AJ101" s="103"/>
      <c r="AK101" s="106" t="str">
        <f>IF(AH101&lt;&gt;"",VLOOKUP(AH101,'DON GIA'!$M$1:$P$9,4,0),"")</f>
        <v/>
      </c>
      <c r="AL101" s="106" t="str">
        <f t="shared" si="17"/>
        <v/>
      </c>
      <c r="AM101" s="103"/>
      <c r="AN101" s="103"/>
      <c r="AO101" s="199" t="str">
        <f t="shared" si="14"/>
        <v/>
      </c>
      <c r="AP101" s="107"/>
    </row>
    <row r="102" spans="1:43" outlineLevel="2">
      <c r="A102" s="72" t="e">
        <f>IF(C101&lt;&gt;"",$C$7:C101,A101)</f>
        <v>#VALUE!</v>
      </c>
      <c r="B102" s="102" t="str">
        <f>IF(C101&lt;&gt;"",COUNTA($C$7:C101)+392,"")</f>
        <v/>
      </c>
      <c r="C102" s="192"/>
      <c r="D102" s="71"/>
      <c r="E102" s="103"/>
      <c r="F102" s="103"/>
      <c r="G102" s="103"/>
      <c r="H102" s="103"/>
      <c r="I102" s="103"/>
      <c r="J102" s="103"/>
      <c r="K102" s="71"/>
      <c r="L102" s="105"/>
      <c r="M102" s="106" t="str">
        <f>IF(K102&lt;&gt;"",VLOOKUP(K102,'DON GIA'!$S$1:$U$19,3,0),"")</f>
        <v/>
      </c>
      <c r="N102" s="106" t="str">
        <f>IF(K102&lt;&gt;"",VLOOKUP(K102,'DON GIA'!$S$1:$V$19,4,0),"")</f>
        <v/>
      </c>
      <c r="O102" s="106" t="str">
        <f t="shared" si="15"/>
        <v/>
      </c>
      <c r="P102" s="106" t="str">
        <f t="shared" si="16"/>
        <v/>
      </c>
      <c r="Q102" s="71" t="s">
        <v>35</v>
      </c>
      <c r="R102" s="103"/>
      <c r="S102" s="103"/>
      <c r="T102" s="106" t="str">
        <f>IF(Q102&lt;&gt;"",VLOOKUP(Q102,'DON GIA'!$H$1:$K$103,4,0),"")</f>
        <v/>
      </c>
      <c r="U102" s="106" t="str">
        <f t="shared" si="21"/>
        <v/>
      </c>
      <c r="V102" s="107" t="s">
        <v>1043</v>
      </c>
      <c r="W102" s="103" t="s">
        <v>27</v>
      </c>
      <c r="X102" s="108"/>
      <c r="Y102" s="109">
        <v>11.8</v>
      </c>
      <c r="Z102" s="106">
        <f>IF(V102&lt;&gt;"",VLOOKUP(V102,'DON GIA'!$A$1:$D$346,4,0),"")</f>
        <v>319680</v>
      </c>
      <c r="AA102" s="106">
        <f t="shared" si="22"/>
        <v>0</v>
      </c>
      <c r="AB102" s="71"/>
      <c r="AC102" s="71"/>
      <c r="AD102" s="71"/>
      <c r="AE102" s="71"/>
      <c r="AF102" s="71"/>
      <c r="AG102" s="103"/>
      <c r="AH102" s="103"/>
      <c r="AI102" s="103"/>
      <c r="AJ102" s="103"/>
      <c r="AK102" s="106" t="str">
        <f>IF(AH102&lt;&gt;"",VLOOKUP(AH102,'DON GIA'!$M$1:$P$9,4,0),"")</f>
        <v/>
      </c>
      <c r="AL102" s="106" t="str">
        <f t="shared" si="17"/>
        <v/>
      </c>
      <c r="AM102" s="103"/>
      <c r="AN102" s="103"/>
      <c r="AO102" s="199" t="str">
        <f t="shared" si="14"/>
        <v/>
      </c>
      <c r="AP102" s="107"/>
    </row>
    <row r="103" spans="1:43" ht="37.5" outlineLevel="2">
      <c r="A103" s="72" t="e">
        <f>IF(C102&lt;&gt;"",$C$7:C102,A102)</f>
        <v>#VALUE!</v>
      </c>
      <c r="B103" s="102" t="str">
        <f>IF(C102&lt;&gt;"",COUNTA($C$7:C102)+392,"")</f>
        <v/>
      </c>
      <c r="C103" s="192"/>
      <c r="D103" s="71"/>
      <c r="E103" s="103"/>
      <c r="F103" s="103"/>
      <c r="G103" s="103"/>
      <c r="H103" s="103"/>
      <c r="I103" s="103"/>
      <c r="J103" s="103"/>
      <c r="K103" s="71"/>
      <c r="L103" s="105"/>
      <c r="M103" s="106" t="str">
        <f>IF(K103&lt;&gt;"",VLOOKUP(K103,'DON GIA'!$S$1:$U$19,3,0),"")</f>
        <v/>
      </c>
      <c r="N103" s="106" t="str">
        <f>IF(K103&lt;&gt;"",VLOOKUP(K103,'DON GIA'!$S$1:$V$19,4,0),"")</f>
        <v/>
      </c>
      <c r="O103" s="106" t="str">
        <f t="shared" si="15"/>
        <v/>
      </c>
      <c r="P103" s="106" t="str">
        <f t="shared" si="16"/>
        <v/>
      </c>
      <c r="Q103" s="71" t="s">
        <v>35</v>
      </c>
      <c r="R103" s="103"/>
      <c r="S103" s="103"/>
      <c r="T103" s="106" t="str">
        <f>IF(Q103&lt;&gt;"",VLOOKUP(Q103,'DON GIA'!$H$1:$K$103,4,0),"")</f>
        <v/>
      </c>
      <c r="U103" s="106" t="str">
        <f t="shared" si="21"/>
        <v/>
      </c>
      <c r="V103" s="107" t="s">
        <v>1042</v>
      </c>
      <c r="W103" s="103" t="s">
        <v>27</v>
      </c>
      <c r="X103" s="108"/>
      <c r="Y103" s="109">
        <v>3.3</v>
      </c>
      <c r="Z103" s="106">
        <f>IF(V103&lt;&gt;"",VLOOKUP(V103,'DON GIA'!$A$1:$D$346,4,0),"")</f>
        <v>1043835</v>
      </c>
      <c r="AA103" s="106">
        <f t="shared" si="22"/>
        <v>0</v>
      </c>
      <c r="AB103" s="71"/>
      <c r="AC103" s="71" t="s">
        <v>29</v>
      </c>
      <c r="AD103" s="71" t="s">
        <v>107</v>
      </c>
      <c r="AE103" s="71" t="s">
        <v>41</v>
      </c>
      <c r="AF103" s="71" t="s">
        <v>111</v>
      </c>
      <c r="AG103" s="103"/>
      <c r="AH103" s="103"/>
      <c r="AI103" s="103"/>
      <c r="AJ103" s="103"/>
      <c r="AK103" s="106" t="str">
        <f>IF(AH103&lt;&gt;"",VLOOKUP(AH103,'DON GIA'!$M$1:$P$9,4,0),"")</f>
        <v/>
      </c>
      <c r="AL103" s="106" t="str">
        <f t="shared" si="17"/>
        <v/>
      </c>
      <c r="AM103" s="103"/>
      <c r="AN103" s="103"/>
      <c r="AO103" s="199" t="str">
        <f t="shared" si="14"/>
        <v/>
      </c>
      <c r="AP103" s="107"/>
    </row>
    <row r="104" spans="1:43" outlineLevel="2">
      <c r="A104" s="72" t="e">
        <f>IF(C103&lt;&gt;"",$C$7:C103,A103)</f>
        <v>#VALUE!</v>
      </c>
      <c r="B104" s="102" t="str">
        <f>IF(C103&lt;&gt;"",COUNTA($C$7:C103)+392,"")</f>
        <v/>
      </c>
      <c r="C104" s="192"/>
      <c r="D104" s="71"/>
      <c r="E104" s="103"/>
      <c r="F104" s="103"/>
      <c r="G104" s="103"/>
      <c r="H104" s="103"/>
      <c r="I104" s="103"/>
      <c r="J104" s="103"/>
      <c r="K104" s="71"/>
      <c r="L104" s="105"/>
      <c r="M104" s="106" t="str">
        <f>IF(K104&lt;&gt;"",VLOOKUP(K104,'DON GIA'!$S$1:$U$19,3,0),"")</f>
        <v/>
      </c>
      <c r="N104" s="106" t="str">
        <f>IF(K104&lt;&gt;"",VLOOKUP(K104,'DON GIA'!$S$1:$V$19,4,0),"")</f>
        <v/>
      </c>
      <c r="O104" s="106" t="str">
        <f t="shared" si="15"/>
        <v/>
      </c>
      <c r="P104" s="106" t="str">
        <f t="shared" si="16"/>
        <v/>
      </c>
      <c r="Q104" s="71" t="s">
        <v>35</v>
      </c>
      <c r="R104" s="103"/>
      <c r="S104" s="103"/>
      <c r="T104" s="106" t="str">
        <f>IF(Q104&lt;&gt;"",VLOOKUP(Q104,'DON GIA'!$H$1:$K$103,4,0),"")</f>
        <v/>
      </c>
      <c r="U104" s="106" t="str">
        <f t="shared" si="21"/>
        <v/>
      </c>
      <c r="V104" s="107" t="s">
        <v>1043</v>
      </c>
      <c r="W104" s="103" t="s">
        <v>27</v>
      </c>
      <c r="X104" s="108"/>
      <c r="Y104" s="109">
        <v>3.3</v>
      </c>
      <c r="Z104" s="106">
        <f>IF(V104&lt;&gt;"",VLOOKUP(V104,'DON GIA'!$A$1:$D$346,4,0),"")</f>
        <v>319680</v>
      </c>
      <c r="AA104" s="106">
        <f t="shared" si="22"/>
        <v>0</v>
      </c>
      <c r="AB104" s="71"/>
      <c r="AC104" s="71"/>
      <c r="AD104" s="71"/>
      <c r="AE104" s="71"/>
      <c r="AF104" s="71"/>
      <c r="AG104" s="103"/>
      <c r="AH104" s="103"/>
      <c r="AI104" s="103"/>
      <c r="AJ104" s="103"/>
      <c r="AK104" s="106" t="str">
        <f>IF(AH104&lt;&gt;"",VLOOKUP(AH104,'DON GIA'!$M$1:$P$9,4,0),"")</f>
        <v/>
      </c>
      <c r="AL104" s="106" t="str">
        <f t="shared" si="17"/>
        <v/>
      </c>
      <c r="AM104" s="103"/>
      <c r="AN104" s="103"/>
      <c r="AO104" s="199" t="str">
        <f t="shared" si="14"/>
        <v/>
      </c>
      <c r="AP104" s="107"/>
    </row>
    <row r="105" spans="1:43" outlineLevel="2">
      <c r="A105" s="72" t="e">
        <f>IF(C104&lt;&gt;"",$C$7:C104,A104)</f>
        <v>#VALUE!</v>
      </c>
      <c r="B105" s="102" t="str">
        <f>IF(C104&lt;&gt;"",COUNTA($C$7:C104)+392,"")</f>
        <v/>
      </c>
      <c r="C105" s="192"/>
      <c r="D105" s="61"/>
      <c r="E105" s="103"/>
      <c r="F105" s="103"/>
      <c r="G105" s="103"/>
      <c r="H105" s="103"/>
      <c r="I105" s="103"/>
      <c r="J105" s="103"/>
      <c r="K105" s="71"/>
      <c r="L105" s="105"/>
      <c r="M105" s="106" t="str">
        <f>IF(K105&lt;&gt;"",VLOOKUP(K105,'DON GIA'!$S$1:$U$19,3,0),"")</f>
        <v/>
      </c>
      <c r="N105" s="106" t="str">
        <f>IF(K105&lt;&gt;"",VLOOKUP(K105,'DON GIA'!$S$1:$V$19,4,0),"")</f>
        <v/>
      </c>
      <c r="O105" s="106" t="str">
        <f t="shared" si="15"/>
        <v/>
      </c>
      <c r="P105" s="106" t="str">
        <f t="shared" si="16"/>
        <v/>
      </c>
      <c r="Q105" s="71" t="s">
        <v>35</v>
      </c>
      <c r="R105" s="103"/>
      <c r="S105" s="103"/>
      <c r="T105" s="106" t="str">
        <f>IF(Q105&lt;&gt;"",VLOOKUP(Q105,'DON GIA'!$H$1:$K$103,4,0),"")</f>
        <v/>
      </c>
      <c r="U105" s="106" t="str">
        <f t="shared" si="21"/>
        <v/>
      </c>
      <c r="V105" s="107"/>
      <c r="W105" s="103"/>
      <c r="X105" s="108"/>
      <c r="Y105" s="109"/>
      <c r="Z105" s="106" t="str">
        <f>IF(V105&lt;&gt;"",VLOOKUP(V105,'DON GIA'!$A$1:$D$346,4,0),"")</f>
        <v/>
      </c>
      <c r="AA105" s="106" t="str">
        <f t="shared" si="22"/>
        <v/>
      </c>
      <c r="AB105" s="71"/>
      <c r="AC105" s="71"/>
      <c r="AD105" s="71"/>
      <c r="AE105" s="71"/>
      <c r="AF105" s="71"/>
      <c r="AG105" s="103"/>
      <c r="AH105" s="103"/>
      <c r="AI105" s="103"/>
      <c r="AJ105" s="103"/>
      <c r="AK105" s="106" t="str">
        <f>IF(AH105&lt;&gt;"",VLOOKUP(AH105,'DON GIA'!$M$1:$P$9,4,0),"")</f>
        <v/>
      </c>
      <c r="AL105" s="106" t="str">
        <f t="shared" si="17"/>
        <v/>
      </c>
      <c r="AM105" s="103"/>
      <c r="AN105" s="103"/>
      <c r="AO105" s="199" t="str">
        <f t="shared" si="14"/>
        <v/>
      </c>
      <c r="AP105" s="107"/>
    </row>
    <row r="106" spans="1:43" outlineLevel="1">
      <c r="A106" s="84" t="s">
        <v>852</v>
      </c>
      <c r="B106" s="102"/>
      <c r="C106" s="192">
        <v>401</v>
      </c>
      <c r="D106" s="61" t="s">
        <v>112</v>
      </c>
      <c r="E106" s="162"/>
      <c r="F106" s="162"/>
      <c r="G106" s="162"/>
      <c r="H106" s="162"/>
      <c r="I106" s="162"/>
      <c r="J106" s="162"/>
      <c r="K106" s="61"/>
      <c r="L106" s="167">
        <f>SUBTOTAL(9,L107:L118)</f>
        <v>0</v>
      </c>
      <c r="M106" s="199"/>
      <c r="N106" s="199"/>
      <c r="O106" s="199">
        <f>SUBTOTAL(9,O107:O118)</f>
        <v>0</v>
      </c>
      <c r="P106" s="199">
        <f>SUBTOTAL(9,P107:P118)</f>
        <v>0</v>
      </c>
      <c r="Q106" s="61"/>
      <c r="R106" s="162"/>
      <c r="S106" s="162">
        <f>SUBTOTAL(9,S107:S118)</f>
        <v>0</v>
      </c>
      <c r="T106" s="199"/>
      <c r="U106" s="199">
        <f>SUBTOTAL(9,U107:U118)</f>
        <v>0</v>
      </c>
      <c r="V106" s="129"/>
      <c r="W106" s="162"/>
      <c r="X106" s="169">
        <f>SUBTOTAL(9,X107:X118)</f>
        <v>560.94000000000005</v>
      </c>
      <c r="Y106" s="170">
        <f>SUBTOTAL(9,Y107:Y118)</f>
        <v>0</v>
      </c>
      <c r="Z106" s="199"/>
      <c r="AA106" s="199">
        <f>SUBTOTAL(9,AA107:AA118)</f>
        <v>980767334.51000011</v>
      </c>
      <c r="AB106" s="71"/>
      <c r="AC106" s="71"/>
      <c r="AD106" s="71"/>
      <c r="AE106" s="71"/>
      <c r="AF106" s="71"/>
      <c r="AG106" s="103"/>
      <c r="AH106" s="162"/>
      <c r="AI106" s="162"/>
      <c r="AJ106" s="162">
        <f>SUBTOTAL(9,AJ107:AJ118)</f>
        <v>0</v>
      </c>
      <c r="AK106" s="199"/>
      <c r="AL106" s="199">
        <f>SUBTOTAL(9,AL107:AL118)</f>
        <v>0</v>
      </c>
      <c r="AM106" s="162"/>
      <c r="AN106" s="162">
        <f>SUBTOTAL(9,AN107:AN118)</f>
        <v>0</v>
      </c>
      <c r="AO106" s="199">
        <f t="shared" si="14"/>
        <v>980767334.51000011</v>
      </c>
      <c r="AP106" s="129"/>
      <c r="AQ106" s="90"/>
    </row>
    <row r="107" spans="1:43" ht="93.75" outlineLevel="2">
      <c r="A107" s="72" t="e">
        <f>IF(C106&lt;&gt;"",$C$7:C106,A105)</f>
        <v>#VALUE!</v>
      </c>
      <c r="B107" s="102">
        <f>IF(C106&lt;&gt;"",COUNTA($C$7:C106)+392,"")</f>
        <v>401</v>
      </c>
      <c r="C107" s="192"/>
      <c r="D107" s="71" t="s">
        <v>113</v>
      </c>
      <c r="E107" s="103">
        <v>5</v>
      </c>
      <c r="F107" s="103"/>
      <c r="G107" s="103"/>
      <c r="H107" s="103"/>
      <c r="I107" s="103"/>
      <c r="J107" s="103"/>
      <c r="K107" s="71"/>
      <c r="L107" s="105"/>
      <c r="M107" s="106" t="str">
        <f>IF(K107&lt;&gt;"",VLOOKUP(K107,'DON GIA'!$S$1:$U$19,3,0),"")</f>
        <v/>
      </c>
      <c r="N107" s="106" t="str">
        <f>IF(K107&lt;&gt;"",VLOOKUP(K107,'DON GIA'!$S$1:$V$19,4,0),"")</f>
        <v/>
      </c>
      <c r="O107" s="106" t="str">
        <f t="shared" si="15"/>
        <v/>
      </c>
      <c r="P107" s="106" t="str">
        <f t="shared" si="16"/>
        <v/>
      </c>
      <c r="Q107" s="71" t="s">
        <v>35</v>
      </c>
      <c r="R107" s="103"/>
      <c r="S107" s="103"/>
      <c r="T107" s="106" t="str">
        <f>IF(Q107&lt;&gt;"",VLOOKUP(Q107,'DON GIA'!$H$1:$K$103,4,0),"")</f>
        <v/>
      </c>
      <c r="U107" s="106" t="str">
        <f t="shared" ref="U107:U118" si="23">IF(Q107&lt;&gt;"",IF(ISNUMBER(T107),S107*T107,""),"")</f>
        <v/>
      </c>
      <c r="V107" s="107" t="s">
        <v>1046</v>
      </c>
      <c r="W107" s="103" t="s">
        <v>27</v>
      </c>
      <c r="X107" s="108">
        <v>64.760000000000005</v>
      </c>
      <c r="Y107" s="109"/>
      <c r="Z107" s="106">
        <f>IF(V107&lt;&gt;"",VLOOKUP(V107,'DON GIA'!$A$1:$D$346,4,0),"")</f>
        <v>5559129</v>
      </c>
      <c r="AA107" s="106">
        <f t="shared" ref="AA107:AA118" si="24">IF(V107&lt;&gt;"",IF(ISNUMBER(Z107),X107*Z107,""),"")</f>
        <v>360009194.04000002</v>
      </c>
      <c r="AB107" s="71" t="s">
        <v>34</v>
      </c>
      <c r="AC107" s="71" t="s">
        <v>29</v>
      </c>
      <c r="AD107" s="71" t="s">
        <v>34</v>
      </c>
      <c r="AE107" s="71" t="s">
        <v>31</v>
      </c>
      <c r="AF107" s="71" t="s">
        <v>34</v>
      </c>
      <c r="AG107" s="103" t="s">
        <v>33</v>
      </c>
      <c r="AH107" s="103"/>
      <c r="AI107" s="103"/>
      <c r="AJ107" s="103"/>
      <c r="AK107" s="106" t="str">
        <f>IF(AH107&lt;&gt;"",VLOOKUP(AH107,'DON GIA'!$M$1:$P$9,4,0),"")</f>
        <v/>
      </c>
      <c r="AL107" s="106" t="str">
        <f t="shared" si="17"/>
        <v/>
      </c>
      <c r="AM107" s="103"/>
      <c r="AN107" s="103"/>
      <c r="AO107" s="199" t="str">
        <f t="shared" si="14"/>
        <v/>
      </c>
      <c r="AP107" s="107" t="s">
        <v>428</v>
      </c>
    </row>
    <row r="108" spans="1:43" ht="37.5" outlineLevel="2">
      <c r="A108" s="72" t="e">
        <f>IF(C107&lt;&gt;"",$C$7:C107,A107)</f>
        <v>#VALUE!</v>
      </c>
      <c r="B108" s="102" t="str">
        <f>IF(C107&lt;&gt;"",COUNTA($C$7:C107)+392,"")</f>
        <v/>
      </c>
      <c r="C108" s="192"/>
      <c r="D108" s="121" t="s">
        <v>39</v>
      </c>
      <c r="E108" s="103"/>
      <c r="F108" s="103"/>
      <c r="G108" s="103"/>
      <c r="H108" s="103"/>
      <c r="I108" s="103"/>
      <c r="J108" s="103"/>
      <c r="K108" s="71"/>
      <c r="L108" s="105"/>
      <c r="M108" s="106" t="str">
        <f>IF(K108&lt;&gt;"",VLOOKUP(K108,'DON GIA'!$S$1:$U$19,3,0),"")</f>
        <v/>
      </c>
      <c r="N108" s="106" t="str">
        <f>IF(K108&lt;&gt;"",VLOOKUP(K108,'DON GIA'!$S$1:$V$19,4,0),"")</f>
        <v/>
      </c>
      <c r="O108" s="106" t="str">
        <f t="shared" si="15"/>
        <v/>
      </c>
      <c r="P108" s="106" t="str">
        <f t="shared" si="16"/>
        <v/>
      </c>
      <c r="Q108" s="71" t="s">
        <v>35</v>
      </c>
      <c r="R108" s="103"/>
      <c r="S108" s="103"/>
      <c r="T108" s="106" t="str">
        <f>IF(Q108&lt;&gt;"",VLOOKUP(Q108,'DON GIA'!$H$1:$K$103,4,0),"")</f>
        <v/>
      </c>
      <c r="U108" s="106" t="str">
        <f t="shared" si="23"/>
        <v/>
      </c>
      <c r="V108" s="107" t="s">
        <v>1047</v>
      </c>
      <c r="W108" s="103" t="s">
        <v>27</v>
      </c>
      <c r="X108" s="108">
        <v>40.340000000000003</v>
      </c>
      <c r="Y108" s="109"/>
      <c r="Z108" s="106">
        <f>IF(V108&lt;&gt;"",VLOOKUP(V108,'DON GIA'!$A$1:$D$346,4,0),"")</f>
        <v>5559129</v>
      </c>
      <c r="AA108" s="106">
        <f t="shared" si="24"/>
        <v>224255263.86000001</v>
      </c>
      <c r="AB108" s="71"/>
      <c r="AC108" s="71" t="s">
        <v>29</v>
      </c>
      <c r="AD108" s="71" t="s">
        <v>34</v>
      </c>
      <c r="AE108" s="71" t="s">
        <v>31</v>
      </c>
      <c r="AF108" s="71"/>
      <c r="AG108" s="103"/>
      <c r="AH108" s="103"/>
      <c r="AI108" s="103"/>
      <c r="AJ108" s="103"/>
      <c r="AK108" s="106" t="str">
        <f>IF(AH108&lt;&gt;"",VLOOKUP(AH108,'DON GIA'!$M$1:$P$9,4,0),"")</f>
        <v/>
      </c>
      <c r="AL108" s="106" t="str">
        <f t="shared" si="17"/>
        <v/>
      </c>
      <c r="AM108" s="103"/>
      <c r="AN108" s="103"/>
      <c r="AO108" s="199" t="str">
        <f t="shared" si="14"/>
        <v/>
      </c>
      <c r="AP108" s="107"/>
    </row>
    <row r="109" spans="1:43" outlineLevel="2">
      <c r="A109" s="72" t="e">
        <f>IF(C108&lt;&gt;"",$C$7:C108,A108)</f>
        <v>#VALUE!</v>
      </c>
      <c r="B109" s="102" t="str">
        <f>IF(C108&lt;&gt;"",COUNTA($C$7:C108)+392,"")</f>
        <v/>
      </c>
      <c r="C109" s="192"/>
      <c r="D109" s="71"/>
      <c r="E109" s="103"/>
      <c r="F109" s="103"/>
      <c r="G109" s="103"/>
      <c r="H109" s="103"/>
      <c r="I109" s="103"/>
      <c r="J109" s="103"/>
      <c r="K109" s="71"/>
      <c r="L109" s="105"/>
      <c r="M109" s="106" t="str">
        <f>IF(K109&lt;&gt;"",VLOOKUP(K109,'DON GIA'!$S$1:$U$19,3,0),"")</f>
        <v/>
      </c>
      <c r="N109" s="106" t="str">
        <f>IF(K109&lt;&gt;"",VLOOKUP(K109,'DON GIA'!$S$1:$V$19,4,0),"")</f>
        <v/>
      </c>
      <c r="O109" s="106" t="str">
        <f t="shared" si="15"/>
        <v/>
      </c>
      <c r="P109" s="106" t="str">
        <f t="shared" si="16"/>
        <v/>
      </c>
      <c r="Q109" s="71" t="s">
        <v>35</v>
      </c>
      <c r="R109" s="103"/>
      <c r="S109" s="103"/>
      <c r="T109" s="106" t="str">
        <f>IF(Q109&lt;&gt;"",VLOOKUP(Q109,'DON GIA'!$H$1:$K$103,4,0),"")</f>
        <v/>
      </c>
      <c r="U109" s="106" t="str">
        <f t="shared" si="23"/>
        <v/>
      </c>
      <c r="V109" s="107" t="s">
        <v>1023</v>
      </c>
      <c r="W109" s="103" t="s">
        <v>38</v>
      </c>
      <c r="X109" s="108">
        <v>0.25</v>
      </c>
      <c r="Y109" s="109"/>
      <c r="Z109" s="106">
        <f>IF(V109&lt;&gt;"",VLOOKUP(V109,'DON GIA'!$A$1:$D$346,4,0),"")</f>
        <v>2523428</v>
      </c>
      <c r="AA109" s="106">
        <f t="shared" si="24"/>
        <v>630857</v>
      </c>
      <c r="AB109" s="71"/>
      <c r="AC109" s="71"/>
      <c r="AD109" s="71"/>
      <c r="AE109" s="71"/>
      <c r="AF109" s="71"/>
      <c r="AG109" s="103"/>
      <c r="AH109" s="103"/>
      <c r="AI109" s="103"/>
      <c r="AJ109" s="103"/>
      <c r="AK109" s="106" t="str">
        <f>IF(AH109&lt;&gt;"",VLOOKUP(AH109,'DON GIA'!$M$1:$P$9,4,0),"")</f>
        <v/>
      </c>
      <c r="AL109" s="106" t="str">
        <f t="shared" si="17"/>
        <v/>
      </c>
      <c r="AM109" s="103"/>
      <c r="AN109" s="103"/>
      <c r="AO109" s="199" t="str">
        <f t="shared" si="14"/>
        <v/>
      </c>
      <c r="AP109" s="107"/>
    </row>
    <row r="110" spans="1:43" outlineLevel="2">
      <c r="A110" s="72" t="e">
        <f>IF(C109&lt;&gt;"",$C$7:C109,A109)</f>
        <v>#VALUE!</v>
      </c>
      <c r="B110" s="102" t="str">
        <f>IF(C109&lt;&gt;"",COUNTA($C$7:C109)+392,"")</f>
        <v/>
      </c>
      <c r="C110" s="192"/>
      <c r="D110" s="71"/>
      <c r="E110" s="103"/>
      <c r="F110" s="103"/>
      <c r="G110" s="103"/>
      <c r="H110" s="103"/>
      <c r="I110" s="103"/>
      <c r="J110" s="103"/>
      <c r="K110" s="71"/>
      <c r="L110" s="105"/>
      <c r="M110" s="106" t="str">
        <f>IF(K110&lt;&gt;"",VLOOKUP(K110,'DON GIA'!$S$1:$U$19,3,0),"")</f>
        <v/>
      </c>
      <c r="N110" s="106" t="str">
        <f>IF(K110&lt;&gt;"",VLOOKUP(K110,'DON GIA'!$S$1:$V$19,4,0),"")</f>
        <v/>
      </c>
      <c r="O110" s="106" t="str">
        <f t="shared" si="15"/>
        <v/>
      </c>
      <c r="P110" s="106" t="str">
        <f t="shared" si="16"/>
        <v/>
      </c>
      <c r="Q110" s="71" t="s">
        <v>35</v>
      </c>
      <c r="R110" s="103"/>
      <c r="S110" s="103"/>
      <c r="T110" s="106" t="str">
        <f>IF(Q110&lt;&gt;"",VLOOKUP(Q110,'DON GIA'!$H$1:$K$103,4,0),"")</f>
        <v/>
      </c>
      <c r="U110" s="106" t="str">
        <f t="shared" si="23"/>
        <v/>
      </c>
      <c r="V110" s="107" t="s">
        <v>1009</v>
      </c>
      <c r="W110" s="103" t="s">
        <v>27</v>
      </c>
      <c r="X110" s="108">
        <v>334.99</v>
      </c>
      <c r="Y110" s="109"/>
      <c r="Z110" s="106">
        <f>IF(V110&lt;&gt;"",VLOOKUP(V110,'DON GIA'!$A$1:$D$346,4,0),"")</f>
        <v>282038</v>
      </c>
      <c r="AA110" s="106">
        <f t="shared" si="24"/>
        <v>94479909.620000005</v>
      </c>
      <c r="AB110" s="71"/>
      <c r="AC110" s="71"/>
      <c r="AD110" s="71"/>
      <c r="AE110" s="71"/>
      <c r="AF110" s="71"/>
      <c r="AG110" s="103"/>
      <c r="AH110" s="103"/>
      <c r="AI110" s="103"/>
      <c r="AJ110" s="103"/>
      <c r="AK110" s="106" t="str">
        <f>IF(AH110&lt;&gt;"",VLOOKUP(AH110,'DON GIA'!$M$1:$P$9,4,0),"")</f>
        <v/>
      </c>
      <c r="AL110" s="106" t="str">
        <f t="shared" si="17"/>
        <v/>
      </c>
      <c r="AM110" s="103"/>
      <c r="AN110" s="103"/>
      <c r="AO110" s="199" t="str">
        <f t="shared" si="14"/>
        <v/>
      </c>
      <c r="AP110" s="107"/>
    </row>
    <row r="111" spans="1:43" ht="56.25" outlineLevel="2">
      <c r="A111" s="72" t="e">
        <f>IF(C110&lt;&gt;"",$C$7:C110,A110)</f>
        <v>#VALUE!</v>
      </c>
      <c r="B111" s="102" t="str">
        <f>IF(C110&lt;&gt;"",COUNTA($C$7:C110)+392,"")</f>
        <v/>
      </c>
      <c r="C111" s="192"/>
      <c r="D111" s="71"/>
      <c r="E111" s="103"/>
      <c r="F111" s="103"/>
      <c r="G111" s="103"/>
      <c r="H111" s="103"/>
      <c r="I111" s="103"/>
      <c r="J111" s="103"/>
      <c r="K111" s="71"/>
      <c r="L111" s="105"/>
      <c r="M111" s="106" t="str">
        <f>IF(K111&lt;&gt;"",VLOOKUP(K111,'DON GIA'!$S$1:$U$19,3,0),"")</f>
        <v/>
      </c>
      <c r="N111" s="106" t="str">
        <f>IF(K111&lt;&gt;"",VLOOKUP(K111,'DON GIA'!$S$1:$V$19,4,0),"")</f>
        <v/>
      </c>
      <c r="O111" s="106" t="str">
        <f t="shared" si="15"/>
        <v/>
      </c>
      <c r="P111" s="106" t="str">
        <f t="shared" si="16"/>
        <v/>
      </c>
      <c r="Q111" s="71" t="s">
        <v>35</v>
      </c>
      <c r="R111" s="103"/>
      <c r="S111" s="103"/>
      <c r="T111" s="106" t="str">
        <f>IF(Q111&lt;&gt;"",VLOOKUP(Q111,'DON GIA'!$H$1:$K$103,4,0),"")</f>
        <v/>
      </c>
      <c r="U111" s="106" t="str">
        <f t="shared" si="23"/>
        <v/>
      </c>
      <c r="V111" s="107" t="s">
        <v>1048</v>
      </c>
      <c r="W111" s="103" t="s">
        <v>27</v>
      </c>
      <c r="X111" s="108">
        <v>3.17</v>
      </c>
      <c r="Y111" s="109"/>
      <c r="Z111" s="106">
        <f>IF(V111&lt;&gt;"",VLOOKUP(V111,'DON GIA'!$A$1:$D$346,4,0),"")</f>
        <v>10375629</v>
      </c>
      <c r="AA111" s="106">
        <f t="shared" si="24"/>
        <v>32890743.93</v>
      </c>
      <c r="AB111" s="71"/>
      <c r="AC111" s="71"/>
      <c r="AD111" s="71"/>
      <c r="AE111" s="71"/>
      <c r="AF111" s="71"/>
      <c r="AG111" s="103"/>
      <c r="AH111" s="103"/>
      <c r="AI111" s="103"/>
      <c r="AJ111" s="103"/>
      <c r="AK111" s="106" t="str">
        <f>IF(AH111&lt;&gt;"",VLOOKUP(AH111,'DON GIA'!$M$1:$P$9,4,0),"")</f>
        <v/>
      </c>
      <c r="AL111" s="106" t="str">
        <f t="shared" si="17"/>
        <v/>
      </c>
      <c r="AM111" s="103"/>
      <c r="AN111" s="103"/>
      <c r="AO111" s="199" t="str">
        <f t="shared" si="14"/>
        <v/>
      </c>
      <c r="AP111" s="107"/>
    </row>
    <row r="112" spans="1:43" ht="37.5" outlineLevel="2">
      <c r="A112" s="72" t="e">
        <f>IF(C111&lt;&gt;"",$C$7:C111,A111)</f>
        <v>#VALUE!</v>
      </c>
      <c r="B112" s="102" t="str">
        <f>IF(C111&lt;&gt;"",COUNTA($C$7:C111)+392,"")</f>
        <v/>
      </c>
      <c r="C112" s="192"/>
      <c r="D112" s="71"/>
      <c r="E112" s="103"/>
      <c r="F112" s="103"/>
      <c r="G112" s="103"/>
      <c r="H112" s="103"/>
      <c r="I112" s="103"/>
      <c r="J112" s="103"/>
      <c r="K112" s="71"/>
      <c r="L112" s="105"/>
      <c r="M112" s="106" t="str">
        <f>IF(K112&lt;&gt;"",VLOOKUP(K112,'DON GIA'!$S$1:$U$19,3,0),"")</f>
        <v/>
      </c>
      <c r="N112" s="106" t="str">
        <f>IF(K112&lt;&gt;"",VLOOKUP(K112,'DON GIA'!$S$1:$V$19,4,0),"")</f>
        <v/>
      </c>
      <c r="O112" s="106" t="str">
        <f t="shared" si="15"/>
        <v/>
      </c>
      <c r="P112" s="106" t="str">
        <f t="shared" si="16"/>
        <v/>
      </c>
      <c r="Q112" s="71" t="s">
        <v>35</v>
      </c>
      <c r="R112" s="103"/>
      <c r="S112" s="103"/>
      <c r="T112" s="106" t="str">
        <f>IF(Q112&lt;&gt;"",VLOOKUP(Q112,'DON GIA'!$H$1:$K$103,4,0),"")</f>
        <v/>
      </c>
      <c r="U112" s="106" t="str">
        <f t="shared" si="23"/>
        <v/>
      </c>
      <c r="V112" s="107" t="s">
        <v>1049</v>
      </c>
      <c r="W112" s="103" t="s">
        <v>42</v>
      </c>
      <c r="X112" s="108">
        <v>1</v>
      </c>
      <c r="Y112" s="109"/>
      <c r="Z112" s="106">
        <f>IF(V112&lt;&gt;"",VLOOKUP(V112,'DON GIA'!$A$1:$D$346,4,0),"")</f>
        <v>3793079</v>
      </c>
      <c r="AA112" s="106">
        <f t="shared" si="24"/>
        <v>3793079</v>
      </c>
      <c r="AB112" s="71"/>
      <c r="AC112" s="71"/>
      <c r="AD112" s="71"/>
      <c r="AE112" s="71"/>
      <c r="AF112" s="71"/>
      <c r="AG112" s="103"/>
      <c r="AH112" s="103"/>
      <c r="AI112" s="103"/>
      <c r="AJ112" s="103"/>
      <c r="AK112" s="106" t="str">
        <f>IF(AH112&lt;&gt;"",VLOOKUP(AH112,'DON GIA'!$M$1:$P$9,4,0),"")</f>
        <v/>
      </c>
      <c r="AL112" s="106" t="str">
        <f t="shared" si="17"/>
        <v/>
      </c>
      <c r="AM112" s="103"/>
      <c r="AN112" s="103"/>
      <c r="AO112" s="199" t="str">
        <f t="shared" si="14"/>
        <v/>
      </c>
      <c r="AP112" s="107"/>
    </row>
    <row r="113" spans="1:43" outlineLevel="2">
      <c r="A113" s="72" t="e">
        <f>IF(C112&lt;&gt;"",$C$7:C112,A112)</f>
        <v>#VALUE!</v>
      </c>
      <c r="B113" s="102" t="str">
        <f>IF(C112&lt;&gt;"",COUNTA($C$7:C112)+392,"")</f>
        <v/>
      </c>
      <c r="C113" s="192"/>
      <c r="D113" s="71"/>
      <c r="E113" s="103"/>
      <c r="F113" s="103"/>
      <c r="G113" s="103"/>
      <c r="H113" s="103"/>
      <c r="I113" s="103"/>
      <c r="J113" s="103"/>
      <c r="K113" s="71"/>
      <c r="L113" s="105"/>
      <c r="M113" s="106" t="str">
        <f>IF(K113&lt;&gt;"",VLOOKUP(K113,'DON GIA'!$S$1:$U$19,3,0),"")</f>
        <v/>
      </c>
      <c r="N113" s="106" t="str">
        <f>IF(K113&lt;&gt;"",VLOOKUP(K113,'DON GIA'!$S$1:$V$19,4,0),"")</f>
        <v/>
      </c>
      <c r="O113" s="106" t="str">
        <f t="shared" si="15"/>
        <v/>
      </c>
      <c r="P113" s="106" t="str">
        <f t="shared" si="16"/>
        <v/>
      </c>
      <c r="Q113" s="71" t="s">
        <v>35</v>
      </c>
      <c r="R113" s="103"/>
      <c r="S113" s="103"/>
      <c r="T113" s="106" t="str">
        <f>IF(Q113&lt;&gt;"",VLOOKUP(Q113,'DON GIA'!$H$1:$K$103,4,0),"")</f>
        <v/>
      </c>
      <c r="U113" s="106" t="str">
        <f t="shared" si="23"/>
        <v/>
      </c>
      <c r="V113" s="107" t="s">
        <v>1008</v>
      </c>
      <c r="W113" s="103" t="s">
        <v>27</v>
      </c>
      <c r="X113" s="108">
        <v>7.5</v>
      </c>
      <c r="Y113" s="109"/>
      <c r="Z113" s="106">
        <f>IF(V113&lt;&gt;"",VLOOKUP(V113,'DON GIA'!$A$1:$D$346,4,0),"")</f>
        <v>264499</v>
      </c>
      <c r="AA113" s="106">
        <f t="shared" si="24"/>
        <v>1983742.5</v>
      </c>
      <c r="AB113" s="71"/>
      <c r="AC113" s="71"/>
      <c r="AD113" s="71"/>
      <c r="AE113" s="71"/>
      <c r="AF113" s="71"/>
      <c r="AG113" s="103"/>
      <c r="AH113" s="103"/>
      <c r="AI113" s="103"/>
      <c r="AJ113" s="103"/>
      <c r="AK113" s="106" t="str">
        <f>IF(AH113&lt;&gt;"",VLOOKUP(AH113,'DON GIA'!$M$1:$P$9,4,0),"")</f>
        <v/>
      </c>
      <c r="AL113" s="106" t="str">
        <f t="shared" si="17"/>
        <v/>
      </c>
      <c r="AM113" s="103"/>
      <c r="AN113" s="103"/>
      <c r="AO113" s="199" t="str">
        <f t="shared" si="14"/>
        <v/>
      </c>
      <c r="AP113" s="107"/>
    </row>
    <row r="114" spans="1:43" outlineLevel="2">
      <c r="A114" s="72" t="e">
        <f>IF(C113&lt;&gt;"",$C$7:C113,A113)</f>
        <v>#VALUE!</v>
      </c>
      <c r="B114" s="102" t="str">
        <f>IF(C113&lt;&gt;"",COUNTA($C$7:C113)+392,"")</f>
        <v/>
      </c>
      <c r="C114" s="192"/>
      <c r="D114" s="71"/>
      <c r="E114" s="103"/>
      <c r="F114" s="103"/>
      <c r="G114" s="103"/>
      <c r="H114" s="103"/>
      <c r="I114" s="103"/>
      <c r="J114" s="103"/>
      <c r="K114" s="71"/>
      <c r="L114" s="105"/>
      <c r="M114" s="106" t="str">
        <f>IF(K114&lt;&gt;"",VLOOKUP(K114,'DON GIA'!$S$1:$U$19,3,0),"")</f>
        <v/>
      </c>
      <c r="N114" s="106" t="str">
        <f>IF(K114&lt;&gt;"",VLOOKUP(K114,'DON GIA'!$S$1:$V$19,4,0),"")</f>
        <v/>
      </c>
      <c r="O114" s="106" t="str">
        <f t="shared" si="15"/>
        <v/>
      </c>
      <c r="P114" s="106" t="str">
        <f t="shared" si="16"/>
        <v/>
      </c>
      <c r="Q114" s="71" t="s">
        <v>35</v>
      </c>
      <c r="R114" s="103"/>
      <c r="S114" s="103"/>
      <c r="T114" s="106" t="str">
        <f>IF(Q114&lt;&gt;"",VLOOKUP(Q114,'DON GIA'!$H$1:$K$103,4,0),"")</f>
        <v/>
      </c>
      <c r="U114" s="106" t="str">
        <f t="shared" si="23"/>
        <v/>
      </c>
      <c r="V114" s="107" t="s">
        <v>1050</v>
      </c>
      <c r="W114" s="103" t="s">
        <v>38</v>
      </c>
      <c r="X114" s="108">
        <v>1.8</v>
      </c>
      <c r="Y114" s="109"/>
      <c r="Z114" s="106">
        <f>IF(V114&lt;&gt;"",VLOOKUP(V114,'DON GIA'!$A$1:$D$346,4,0),"")</f>
        <v>2704619</v>
      </c>
      <c r="AA114" s="106">
        <f t="shared" si="24"/>
        <v>4868314.2</v>
      </c>
      <c r="AB114" s="71"/>
      <c r="AC114" s="71"/>
      <c r="AD114" s="71"/>
      <c r="AE114" s="71"/>
      <c r="AF114" s="71"/>
      <c r="AG114" s="103"/>
      <c r="AH114" s="103"/>
      <c r="AI114" s="103"/>
      <c r="AJ114" s="103"/>
      <c r="AK114" s="106" t="str">
        <f>IF(AH114&lt;&gt;"",VLOOKUP(AH114,'DON GIA'!$M$1:$P$9,4,0),"")</f>
        <v/>
      </c>
      <c r="AL114" s="106" t="str">
        <f t="shared" si="17"/>
        <v/>
      </c>
      <c r="AM114" s="103"/>
      <c r="AN114" s="103"/>
      <c r="AO114" s="199" t="str">
        <f t="shared" si="14"/>
        <v/>
      </c>
      <c r="AP114" s="107"/>
    </row>
    <row r="115" spans="1:43" outlineLevel="2">
      <c r="A115" s="72" t="e">
        <f>IF(C114&lt;&gt;"",$C$7:C114,A114)</f>
        <v>#VALUE!</v>
      </c>
      <c r="B115" s="102" t="str">
        <f>IF(C114&lt;&gt;"",COUNTA($C$7:C114)+392,"")</f>
        <v/>
      </c>
      <c r="C115" s="192"/>
      <c r="D115" s="71"/>
      <c r="E115" s="103"/>
      <c r="F115" s="103"/>
      <c r="G115" s="103"/>
      <c r="H115" s="103"/>
      <c r="I115" s="103"/>
      <c r="J115" s="103"/>
      <c r="K115" s="71"/>
      <c r="L115" s="105"/>
      <c r="M115" s="106" t="str">
        <f>IF(K115&lt;&gt;"",VLOOKUP(K115,'DON GIA'!$S$1:$U$19,3,0),"")</f>
        <v/>
      </c>
      <c r="N115" s="106" t="str">
        <f>IF(K115&lt;&gt;"",VLOOKUP(K115,'DON GIA'!$S$1:$V$19,4,0),"")</f>
        <v/>
      </c>
      <c r="O115" s="106" t="str">
        <f t="shared" si="15"/>
        <v/>
      </c>
      <c r="P115" s="106" t="str">
        <f t="shared" si="16"/>
        <v/>
      </c>
      <c r="Q115" s="71" t="s">
        <v>35</v>
      </c>
      <c r="R115" s="103"/>
      <c r="S115" s="103"/>
      <c r="T115" s="106" t="str">
        <f>IF(Q115&lt;&gt;"",VLOOKUP(Q115,'DON GIA'!$H$1:$K$103,4,0),"")</f>
        <v/>
      </c>
      <c r="U115" s="106" t="str">
        <f t="shared" si="23"/>
        <v/>
      </c>
      <c r="V115" s="107" t="s">
        <v>1009</v>
      </c>
      <c r="W115" s="103" t="s">
        <v>27</v>
      </c>
      <c r="X115" s="108">
        <v>1.43</v>
      </c>
      <c r="Y115" s="109"/>
      <c r="Z115" s="106">
        <f>IF(V115&lt;&gt;"",VLOOKUP(V115,'DON GIA'!$A$1:$D$346,4,0),"")</f>
        <v>282038</v>
      </c>
      <c r="AA115" s="106">
        <f t="shared" si="24"/>
        <v>403314.33999999997</v>
      </c>
      <c r="AB115" s="71"/>
      <c r="AC115" s="71"/>
      <c r="AD115" s="71"/>
      <c r="AE115" s="71"/>
      <c r="AF115" s="71"/>
      <c r="AG115" s="103"/>
      <c r="AH115" s="103"/>
      <c r="AI115" s="103"/>
      <c r="AJ115" s="103"/>
      <c r="AK115" s="106" t="str">
        <f>IF(AH115&lt;&gt;"",VLOOKUP(AH115,'DON GIA'!$M$1:$P$9,4,0),"")</f>
        <v/>
      </c>
      <c r="AL115" s="106" t="str">
        <f t="shared" si="17"/>
        <v/>
      </c>
      <c r="AM115" s="103"/>
      <c r="AN115" s="103"/>
      <c r="AO115" s="199" t="str">
        <f t="shared" si="14"/>
        <v/>
      </c>
      <c r="AP115" s="107"/>
    </row>
    <row r="116" spans="1:43" ht="37.5" outlineLevel="2">
      <c r="A116" s="72" t="e">
        <f>IF(C115&lt;&gt;"",$C$7:C115,A115)</f>
        <v>#VALUE!</v>
      </c>
      <c r="B116" s="102" t="str">
        <f>IF(C115&lt;&gt;"",COUNTA($C$7:C115)+392,"")</f>
        <v/>
      </c>
      <c r="C116" s="192"/>
      <c r="D116" s="71"/>
      <c r="E116" s="103"/>
      <c r="F116" s="103"/>
      <c r="G116" s="103"/>
      <c r="H116" s="103"/>
      <c r="I116" s="103"/>
      <c r="J116" s="103"/>
      <c r="K116" s="71"/>
      <c r="L116" s="105"/>
      <c r="M116" s="106" t="str">
        <f>IF(K116&lt;&gt;"",VLOOKUP(K116,'DON GIA'!$S$1:$U$19,3,0),"")</f>
        <v/>
      </c>
      <c r="N116" s="106" t="str">
        <f>IF(K116&lt;&gt;"",VLOOKUP(K116,'DON GIA'!$S$1:$V$19,4,0),"")</f>
        <v/>
      </c>
      <c r="O116" s="106" t="str">
        <f t="shared" si="15"/>
        <v/>
      </c>
      <c r="P116" s="106" t="str">
        <f t="shared" si="16"/>
        <v/>
      </c>
      <c r="Q116" s="71" t="s">
        <v>35</v>
      </c>
      <c r="R116" s="103"/>
      <c r="S116" s="103"/>
      <c r="T116" s="106" t="str">
        <f>IF(Q116&lt;&gt;"",VLOOKUP(Q116,'DON GIA'!$H$1:$K$103,4,0),"")</f>
        <v/>
      </c>
      <c r="U116" s="106" t="str">
        <f t="shared" si="23"/>
        <v/>
      </c>
      <c r="V116" s="107" t="s">
        <v>1051</v>
      </c>
      <c r="W116" s="103" t="s">
        <v>27</v>
      </c>
      <c r="X116" s="108">
        <v>40.94</v>
      </c>
      <c r="Y116" s="109"/>
      <c r="Z116" s="106">
        <f>IF(V116&lt;&gt;"",VLOOKUP(V116,'DON GIA'!$A$1:$D$346,4,0),"")</f>
        <v>6033433</v>
      </c>
      <c r="AA116" s="106">
        <f t="shared" si="24"/>
        <v>247008747.01999998</v>
      </c>
      <c r="AB116" s="71"/>
      <c r="AC116" s="71" t="s">
        <v>34</v>
      </c>
      <c r="AD116" s="71"/>
      <c r="AE116" s="71" t="s">
        <v>31</v>
      </c>
      <c r="AF116" s="71" t="s">
        <v>34</v>
      </c>
      <c r="AG116" s="103" t="s">
        <v>34</v>
      </c>
      <c r="AH116" s="103"/>
      <c r="AI116" s="103"/>
      <c r="AJ116" s="103"/>
      <c r="AK116" s="106" t="str">
        <f>IF(AH116&lt;&gt;"",VLOOKUP(AH116,'DON GIA'!$M$1:$P$9,4,0),"")</f>
        <v/>
      </c>
      <c r="AL116" s="106" t="str">
        <f t="shared" si="17"/>
        <v/>
      </c>
      <c r="AM116" s="103"/>
      <c r="AN116" s="103"/>
      <c r="AO116" s="199" t="str">
        <f t="shared" si="14"/>
        <v/>
      </c>
      <c r="AP116" s="107"/>
    </row>
    <row r="117" spans="1:43" ht="37.5" outlineLevel="2">
      <c r="A117" s="72" t="e">
        <f>IF(C116&lt;&gt;"",$C$7:C116,A116)</f>
        <v>#VALUE!</v>
      </c>
      <c r="B117" s="102" t="str">
        <f>IF(C116&lt;&gt;"",COUNTA($C$7:C116)+392,"")</f>
        <v/>
      </c>
      <c r="C117" s="192"/>
      <c r="D117" s="71"/>
      <c r="E117" s="103"/>
      <c r="F117" s="103"/>
      <c r="G117" s="103"/>
      <c r="H117" s="103"/>
      <c r="I117" s="103"/>
      <c r="J117" s="103"/>
      <c r="K117" s="71"/>
      <c r="L117" s="105"/>
      <c r="M117" s="106" t="str">
        <f>IF(K117&lt;&gt;"",VLOOKUP(K117,'DON GIA'!$S$1:$U$19,3,0),"")</f>
        <v/>
      </c>
      <c r="N117" s="106" t="str">
        <f>IF(K117&lt;&gt;"",VLOOKUP(K117,'DON GIA'!$S$1:$V$19,4,0),"")</f>
        <v/>
      </c>
      <c r="O117" s="106" t="str">
        <f t="shared" si="15"/>
        <v/>
      </c>
      <c r="P117" s="106" t="str">
        <f t="shared" si="16"/>
        <v/>
      </c>
      <c r="Q117" s="71" t="s">
        <v>35</v>
      </c>
      <c r="R117" s="103"/>
      <c r="S117" s="103"/>
      <c r="T117" s="106" t="str">
        <f>IF(Q117&lt;&gt;"",VLOOKUP(Q117,'DON GIA'!$H$1:$K$103,4,0),"")</f>
        <v/>
      </c>
      <c r="U117" s="106" t="str">
        <f t="shared" si="23"/>
        <v/>
      </c>
      <c r="V117" s="107" t="s">
        <v>1052</v>
      </c>
      <c r="W117" s="103" t="s">
        <v>27</v>
      </c>
      <c r="X117" s="108">
        <v>64.760000000000005</v>
      </c>
      <c r="Y117" s="109"/>
      <c r="Z117" s="106">
        <f>IF(V117&lt;&gt;"",VLOOKUP(V117,'DON GIA'!$A$1:$D$346,4,0),"")</f>
        <v>161275</v>
      </c>
      <c r="AA117" s="106">
        <f t="shared" si="24"/>
        <v>10444169</v>
      </c>
      <c r="AB117" s="71"/>
      <c r="AC117" s="71"/>
      <c r="AD117" s="71"/>
      <c r="AE117" s="71"/>
      <c r="AF117" s="71"/>
      <c r="AG117" s="103"/>
      <c r="AH117" s="103"/>
      <c r="AI117" s="103"/>
      <c r="AJ117" s="103"/>
      <c r="AK117" s="106" t="str">
        <f>IF(AH117&lt;&gt;"",VLOOKUP(AH117,'DON GIA'!$M$1:$P$9,4,0),"")</f>
        <v/>
      </c>
      <c r="AL117" s="106" t="str">
        <f t="shared" si="17"/>
        <v/>
      </c>
      <c r="AM117" s="103"/>
      <c r="AN117" s="103"/>
      <c r="AO117" s="199" t="str">
        <f t="shared" si="14"/>
        <v/>
      </c>
      <c r="AP117" s="107"/>
    </row>
    <row r="118" spans="1:43" outlineLevel="2">
      <c r="A118" s="72" t="e">
        <f>IF(C117&lt;&gt;"",$C$7:C117,A117)</f>
        <v>#VALUE!</v>
      </c>
      <c r="B118" s="102" t="str">
        <f>IF(C117&lt;&gt;"",COUNTA($C$7:C117)+392,"")</f>
        <v/>
      </c>
      <c r="C118" s="192"/>
      <c r="D118" s="61"/>
      <c r="E118" s="103"/>
      <c r="F118" s="103"/>
      <c r="G118" s="103"/>
      <c r="H118" s="103"/>
      <c r="I118" s="103"/>
      <c r="J118" s="103"/>
      <c r="K118" s="71"/>
      <c r="L118" s="105"/>
      <c r="M118" s="106" t="str">
        <f>IF(K118&lt;&gt;"",VLOOKUP(K118,'DON GIA'!$S$1:$U$19,3,0),"")</f>
        <v/>
      </c>
      <c r="N118" s="106" t="str">
        <f>IF(K118&lt;&gt;"",VLOOKUP(K118,'DON GIA'!$S$1:$V$19,4,0),"")</f>
        <v/>
      </c>
      <c r="O118" s="106" t="str">
        <f t="shared" si="15"/>
        <v/>
      </c>
      <c r="P118" s="106" t="str">
        <f t="shared" si="16"/>
        <v/>
      </c>
      <c r="Q118" s="71" t="s">
        <v>35</v>
      </c>
      <c r="R118" s="103"/>
      <c r="S118" s="103"/>
      <c r="T118" s="106" t="str">
        <f>IF(Q118&lt;&gt;"",VLOOKUP(Q118,'DON GIA'!$H$1:$K$103,4,0),"")</f>
        <v/>
      </c>
      <c r="U118" s="106" t="str">
        <f t="shared" si="23"/>
        <v/>
      </c>
      <c r="V118" s="107"/>
      <c r="W118" s="103"/>
      <c r="X118" s="108"/>
      <c r="Y118" s="109"/>
      <c r="Z118" s="106" t="str">
        <f>IF(V118&lt;&gt;"",VLOOKUP(V118,'DON GIA'!$A$1:$D$346,4,0),"")</f>
        <v/>
      </c>
      <c r="AA118" s="106" t="str">
        <f t="shared" si="24"/>
        <v/>
      </c>
      <c r="AB118" s="71"/>
      <c r="AC118" s="71"/>
      <c r="AD118" s="71"/>
      <c r="AE118" s="71"/>
      <c r="AF118" s="71"/>
      <c r="AG118" s="103"/>
      <c r="AH118" s="103"/>
      <c r="AI118" s="103"/>
      <c r="AJ118" s="103"/>
      <c r="AK118" s="106" t="str">
        <f>IF(AH118&lt;&gt;"",VLOOKUP(AH118,'DON GIA'!$M$1:$P$9,4,0),"")</f>
        <v/>
      </c>
      <c r="AL118" s="106" t="str">
        <f t="shared" si="17"/>
        <v/>
      </c>
      <c r="AM118" s="103"/>
      <c r="AN118" s="103"/>
      <c r="AO118" s="199" t="str">
        <f t="shared" si="14"/>
        <v/>
      </c>
      <c r="AP118" s="107"/>
    </row>
    <row r="119" spans="1:43" outlineLevel="1">
      <c r="A119" s="84" t="s">
        <v>851</v>
      </c>
      <c r="B119" s="102"/>
      <c r="C119" s="192">
        <v>402</v>
      </c>
      <c r="D119" s="61" t="s">
        <v>114</v>
      </c>
      <c r="E119" s="162"/>
      <c r="F119" s="162"/>
      <c r="G119" s="162"/>
      <c r="H119" s="162"/>
      <c r="I119" s="162"/>
      <c r="J119" s="162"/>
      <c r="K119" s="61"/>
      <c r="L119" s="167">
        <f>SUBTOTAL(9,L120:L131)</f>
        <v>0</v>
      </c>
      <c r="M119" s="199"/>
      <c r="N119" s="199"/>
      <c r="O119" s="199">
        <f>SUBTOTAL(9,O120:O131)</f>
        <v>0</v>
      </c>
      <c r="P119" s="199">
        <f>SUBTOTAL(9,P120:P131)</f>
        <v>0</v>
      </c>
      <c r="Q119" s="61"/>
      <c r="R119" s="162"/>
      <c r="S119" s="162">
        <f>SUBTOTAL(9,S120:S131)</f>
        <v>0</v>
      </c>
      <c r="T119" s="199"/>
      <c r="U119" s="199">
        <f>SUBTOTAL(9,U120:U131)</f>
        <v>0</v>
      </c>
      <c r="V119" s="129"/>
      <c r="W119" s="162"/>
      <c r="X119" s="169">
        <f>SUBTOTAL(9,X120:X131)</f>
        <v>135.04</v>
      </c>
      <c r="Y119" s="170">
        <f>SUBTOTAL(9,Y120:Y131)</f>
        <v>0</v>
      </c>
      <c r="Z119" s="199"/>
      <c r="AA119" s="199">
        <f>SUBTOTAL(9,AA120:AA131)</f>
        <v>317086311.13000005</v>
      </c>
      <c r="AB119" s="71"/>
      <c r="AC119" s="71"/>
      <c r="AD119" s="71"/>
      <c r="AE119" s="71"/>
      <c r="AF119" s="71"/>
      <c r="AG119" s="103"/>
      <c r="AH119" s="162"/>
      <c r="AI119" s="162"/>
      <c r="AJ119" s="162">
        <f>SUBTOTAL(9,AJ120:AJ131)</f>
        <v>0</v>
      </c>
      <c r="AK119" s="199"/>
      <c r="AL119" s="199">
        <f>SUBTOTAL(9,AL120:AL131)</f>
        <v>0</v>
      </c>
      <c r="AM119" s="162"/>
      <c r="AN119" s="162">
        <f>SUBTOTAL(9,AN120:AN131)</f>
        <v>0</v>
      </c>
      <c r="AO119" s="199">
        <f t="shared" si="14"/>
        <v>317086311.13000005</v>
      </c>
      <c r="AP119" s="129"/>
      <c r="AQ119" s="90"/>
    </row>
    <row r="120" spans="1:43" ht="93.75" outlineLevel="2">
      <c r="A120" s="72" t="e">
        <f>IF(C119&lt;&gt;"",$C$7:C119,A118)</f>
        <v>#VALUE!</v>
      </c>
      <c r="B120" s="102">
        <f>IF(C119&lt;&gt;"",COUNTA($C$7:C119)+392,"")</f>
        <v>402</v>
      </c>
      <c r="C120" s="192"/>
      <c r="D120" s="71" t="s">
        <v>117</v>
      </c>
      <c r="E120" s="103"/>
      <c r="F120" s="103"/>
      <c r="G120" s="103"/>
      <c r="H120" s="103"/>
      <c r="I120" s="103"/>
      <c r="J120" s="103"/>
      <c r="K120" s="71"/>
      <c r="L120" s="105"/>
      <c r="M120" s="106" t="str">
        <f>IF(K120&lt;&gt;"",VLOOKUP(K120,'DON GIA'!$S$1:$U$19,3,0),"")</f>
        <v/>
      </c>
      <c r="N120" s="106" t="str">
        <f>IF(K120&lt;&gt;"",VLOOKUP(K120,'DON GIA'!$S$1:$V$19,4,0),"")</f>
        <v/>
      </c>
      <c r="O120" s="106" t="str">
        <f t="shared" si="15"/>
        <v/>
      </c>
      <c r="P120" s="106" t="str">
        <f t="shared" si="16"/>
        <v/>
      </c>
      <c r="Q120" s="71" t="s">
        <v>35</v>
      </c>
      <c r="R120" s="103"/>
      <c r="S120" s="103"/>
      <c r="T120" s="106" t="str">
        <f>IF(Q120&lt;&gt;"",VLOOKUP(Q120,'DON GIA'!$H$1:$K$103,4,0),"")</f>
        <v/>
      </c>
      <c r="U120" s="106" t="str">
        <f t="shared" ref="U120:U131" si="25">IF(Q120&lt;&gt;"",IF(ISNUMBER(T120),S120*T120,""),"")</f>
        <v/>
      </c>
      <c r="V120" s="107" t="s">
        <v>1005</v>
      </c>
      <c r="W120" s="103" t="s">
        <v>27</v>
      </c>
      <c r="X120" s="108">
        <f>41.65+1+4.03</f>
        <v>46.68</v>
      </c>
      <c r="Y120" s="109"/>
      <c r="Z120" s="106">
        <f>IF(V120&lt;&gt;"",VLOOKUP(V120,'DON GIA'!$A$1:$D$346,4,0),"")</f>
        <v>5559129</v>
      </c>
      <c r="AA120" s="106">
        <f t="shared" ref="AA120:AA131" si="26">IF(V120&lt;&gt;"",IF(ISNUMBER(Z120),X120*Z120,""),"")</f>
        <v>259500141.72</v>
      </c>
      <c r="AB120" s="71" t="s">
        <v>115</v>
      </c>
      <c r="AC120" s="71" t="s">
        <v>116</v>
      </c>
      <c r="AD120" s="71" t="s">
        <v>30</v>
      </c>
      <c r="AE120" s="71" t="s">
        <v>31</v>
      </c>
      <c r="AF120" s="71" t="s">
        <v>34</v>
      </c>
      <c r="AG120" s="103" t="s">
        <v>69</v>
      </c>
      <c r="AH120" s="103"/>
      <c r="AI120" s="103"/>
      <c r="AJ120" s="103"/>
      <c r="AK120" s="106" t="str">
        <f>IF(AH120&lt;&gt;"",VLOOKUP(AH120,'DON GIA'!$M$1:$P$9,4,0),"")</f>
        <v/>
      </c>
      <c r="AL120" s="106" t="str">
        <f t="shared" si="17"/>
        <v/>
      </c>
      <c r="AM120" s="103"/>
      <c r="AN120" s="103"/>
      <c r="AO120" s="199" t="str">
        <f t="shared" si="14"/>
        <v/>
      </c>
      <c r="AP120" s="107" t="s">
        <v>428</v>
      </c>
    </row>
    <row r="121" spans="1:43" ht="56.25" outlineLevel="2">
      <c r="A121" s="72" t="e">
        <f>IF(C120&lt;&gt;"",$C$7:C120,A120)</f>
        <v>#VALUE!</v>
      </c>
      <c r="B121" s="102" t="str">
        <f>IF(C120&lt;&gt;"",COUNTA($C$7:C120)+392,"")</f>
        <v/>
      </c>
      <c r="C121" s="192"/>
      <c r="D121" s="71" t="s">
        <v>39</v>
      </c>
      <c r="E121" s="103"/>
      <c r="F121" s="103"/>
      <c r="G121" s="103"/>
      <c r="H121" s="103"/>
      <c r="I121" s="103"/>
      <c r="J121" s="103"/>
      <c r="K121" s="71"/>
      <c r="L121" s="105"/>
      <c r="M121" s="106" t="str">
        <f>IF(K121&lt;&gt;"",VLOOKUP(K121,'DON GIA'!$S$1:$U$19,3,0),"")</f>
        <v/>
      </c>
      <c r="N121" s="106" t="str">
        <f>IF(K121&lt;&gt;"",VLOOKUP(K121,'DON GIA'!$S$1:$V$19,4,0),"")</f>
        <v/>
      </c>
      <c r="O121" s="106" t="str">
        <f t="shared" si="15"/>
        <v/>
      </c>
      <c r="P121" s="106" t="str">
        <f t="shared" si="16"/>
        <v/>
      </c>
      <c r="Q121" s="71" t="s">
        <v>35</v>
      </c>
      <c r="R121" s="103"/>
      <c r="S121" s="103"/>
      <c r="T121" s="106" t="str">
        <f>IF(Q121&lt;&gt;"",VLOOKUP(Q121,'DON GIA'!$H$1:$K$103,4,0),"")</f>
        <v/>
      </c>
      <c r="U121" s="106" t="str">
        <f t="shared" si="25"/>
        <v/>
      </c>
      <c r="V121" s="107" t="s">
        <v>1053</v>
      </c>
      <c r="W121" s="103" t="s">
        <v>27</v>
      </c>
      <c r="X121" s="108">
        <v>3.3</v>
      </c>
      <c r="Y121" s="109"/>
      <c r="Z121" s="106">
        <f>IF(V121&lt;&gt;"",VLOOKUP(V121,'DON GIA'!$A$1:$D$346,4,0),"")</f>
        <v>10375629</v>
      </c>
      <c r="AA121" s="106">
        <f t="shared" si="26"/>
        <v>34239575.699999996</v>
      </c>
      <c r="AB121" s="71"/>
      <c r="AC121" s="71"/>
      <c r="AD121" s="71"/>
      <c r="AE121" s="71"/>
      <c r="AF121" s="71"/>
      <c r="AG121" s="103"/>
      <c r="AH121" s="103"/>
      <c r="AI121" s="103"/>
      <c r="AJ121" s="103"/>
      <c r="AK121" s="106" t="str">
        <f>IF(AH121&lt;&gt;"",VLOOKUP(AH121,'DON GIA'!$M$1:$P$9,4,0),"")</f>
        <v/>
      </c>
      <c r="AL121" s="106" t="str">
        <f t="shared" si="17"/>
        <v/>
      </c>
      <c r="AM121" s="103"/>
      <c r="AN121" s="103"/>
      <c r="AO121" s="199" t="str">
        <f t="shared" si="14"/>
        <v/>
      </c>
      <c r="AP121" s="107"/>
    </row>
    <row r="122" spans="1:43" outlineLevel="2">
      <c r="A122" s="72" t="e">
        <f>IF(C121&lt;&gt;"",$C$7:C121,A121)</f>
        <v>#VALUE!</v>
      </c>
      <c r="B122" s="102" t="str">
        <f>IF(C121&lt;&gt;"",COUNTA($C$7:C121)+392,"")</f>
        <v/>
      </c>
      <c r="C122" s="192"/>
      <c r="D122" s="71"/>
      <c r="E122" s="103"/>
      <c r="F122" s="103"/>
      <c r="G122" s="103"/>
      <c r="H122" s="103"/>
      <c r="I122" s="103"/>
      <c r="J122" s="103"/>
      <c r="K122" s="71"/>
      <c r="L122" s="105"/>
      <c r="M122" s="106" t="str">
        <f>IF(K122&lt;&gt;"",VLOOKUP(K122,'DON GIA'!$S$1:$U$19,3,0),"")</f>
        <v/>
      </c>
      <c r="N122" s="106" t="str">
        <f>IF(K122&lt;&gt;"",VLOOKUP(K122,'DON GIA'!$S$1:$V$19,4,0),"")</f>
        <v/>
      </c>
      <c r="O122" s="106" t="str">
        <f t="shared" si="15"/>
        <v/>
      </c>
      <c r="P122" s="106" t="str">
        <f t="shared" si="16"/>
        <v/>
      </c>
      <c r="Q122" s="71" t="s">
        <v>35</v>
      </c>
      <c r="R122" s="103"/>
      <c r="S122" s="103"/>
      <c r="T122" s="106" t="str">
        <f>IF(Q122&lt;&gt;"",VLOOKUP(Q122,'DON GIA'!$H$1:$K$103,4,0),"")</f>
        <v/>
      </c>
      <c r="U122" s="106" t="str">
        <f t="shared" si="25"/>
        <v/>
      </c>
      <c r="V122" s="107" t="s">
        <v>1009</v>
      </c>
      <c r="W122" s="103" t="s">
        <v>27</v>
      </c>
      <c r="X122" s="108">
        <f>9.16+4.03</f>
        <v>13.190000000000001</v>
      </c>
      <c r="Y122" s="109"/>
      <c r="Z122" s="106">
        <f>IF(V122&lt;&gt;"",VLOOKUP(V122,'DON GIA'!$A$1:$D$346,4,0),"")</f>
        <v>282038</v>
      </c>
      <c r="AA122" s="106">
        <f t="shared" si="26"/>
        <v>3720081.22</v>
      </c>
      <c r="AB122" s="71"/>
      <c r="AC122" s="71"/>
      <c r="AD122" s="71"/>
      <c r="AE122" s="71"/>
      <c r="AF122" s="71"/>
      <c r="AG122" s="103"/>
      <c r="AH122" s="103"/>
      <c r="AI122" s="103"/>
      <c r="AJ122" s="103"/>
      <c r="AK122" s="106" t="str">
        <f>IF(AH122&lt;&gt;"",VLOOKUP(AH122,'DON GIA'!$M$1:$P$9,4,0),"")</f>
        <v/>
      </c>
      <c r="AL122" s="106" t="str">
        <f t="shared" si="17"/>
        <v/>
      </c>
      <c r="AM122" s="103"/>
      <c r="AN122" s="103"/>
      <c r="AO122" s="199" t="str">
        <f t="shared" si="14"/>
        <v/>
      </c>
      <c r="AP122" s="107"/>
    </row>
    <row r="123" spans="1:43" outlineLevel="2">
      <c r="A123" s="72" t="e">
        <f>IF(C122&lt;&gt;"",$C$7:C122,A122)</f>
        <v>#VALUE!</v>
      </c>
      <c r="B123" s="102" t="str">
        <f>IF(C122&lt;&gt;"",COUNTA($C$7:C122)+392,"")</f>
        <v/>
      </c>
      <c r="C123" s="192"/>
      <c r="D123" s="71"/>
      <c r="E123" s="103"/>
      <c r="F123" s="103"/>
      <c r="G123" s="103"/>
      <c r="H123" s="103"/>
      <c r="I123" s="103"/>
      <c r="J123" s="103"/>
      <c r="K123" s="71"/>
      <c r="L123" s="105"/>
      <c r="M123" s="106" t="str">
        <f>IF(K123&lt;&gt;"",VLOOKUP(K123,'DON GIA'!$S$1:$U$19,3,0),"")</f>
        <v/>
      </c>
      <c r="N123" s="106" t="str">
        <f>IF(K123&lt;&gt;"",VLOOKUP(K123,'DON GIA'!$S$1:$V$19,4,0),"")</f>
        <v/>
      </c>
      <c r="O123" s="106" t="str">
        <f t="shared" si="15"/>
        <v/>
      </c>
      <c r="P123" s="106" t="str">
        <f t="shared" si="16"/>
        <v/>
      </c>
      <c r="Q123" s="71" t="s">
        <v>35</v>
      </c>
      <c r="R123" s="103"/>
      <c r="S123" s="103"/>
      <c r="T123" s="106" t="str">
        <f>IF(Q123&lt;&gt;"",VLOOKUP(Q123,'DON GIA'!$H$1:$K$103,4,0),"")</f>
        <v/>
      </c>
      <c r="U123" s="106" t="str">
        <f t="shared" si="25"/>
        <v/>
      </c>
      <c r="V123" s="107" t="s">
        <v>1023</v>
      </c>
      <c r="W123" s="103" t="s">
        <v>38</v>
      </c>
      <c r="X123" s="108">
        <v>0.14000000000000001</v>
      </c>
      <c r="Y123" s="109"/>
      <c r="Z123" s="106">
        <f>IF(V123&lt;&gt;"",VLOOKUP(V123,'DON GIA'!$A$1:$D$346,4,0),"")</f>
        <v>2523428</v>
      </c>
      <c r="AA123" s="106">
        <f t="shared" si="26"/>
        <v>353279.92000000004</v>
      </c>
      <c r="AB123" s="71"/>
      <c r="AC123" s="71"/>
      <c r="AD123" s="71"/>
      <c r="AE123" s="71"/>
      <c r="AF123" s="71"/>
      <c r="AG123" s="103"/>
      <c r="AH123" s="103"/>
      <c r="AI123" s="103"/>
      <c r="AJ123" s="103"/>
      <c r="AK123" s="106" t="str">
        <f>IF(AH123&lt;&gt;"",VLOOKUP(AH123,'DON GIA'!$M$1:$P$9,4,0),"")</f>
        <v/>
      </c>
      <c r="AL123" s="106" t="str">
        <f t="shared" si="17"/>
        <v/>
      </c>
      <c r="AM123" s="103"/>
      <c r="AN123" s="103"/>
      <c r="AO123" s="199" t="str">
        <f t="shared" si="14"/>
        <v/>
      </c>
      <c r="AP123" s="107"/>
    </row>
    <row r="124" spans="1:43" outlineLevel="2">
      <c r="A124" s="72" t="e">
        <f>IF(C123&lt;&gt;"",$C$7:C123,A123)</f>
        <v>#VALUE!</v>
      </c>
      <c r="B124" s="102" t="str">
        <f>IF(C123&lt;&gt;"",COUNTA($C$7:C123)+392,"")</f>
        <v/>
      </c>
      <c r="C124" s="192"/>
      <c r="D124" s="71"/>
      <c r="E124" s="103"/>
      <c r="F124" s="103"/>
      <c r="G124" s="103"/>
      <c r="H124" s="103"/>
      <c r="I124" s="103"/>
      <c r="J124" s="103"/>
      <c r="K124" s="71"/>
      <c r="L124" s="105"/>
      <c r="M124" s="106" t="str">
        <f>IF(K124&lt;&gt;"",VLOOKUP(K124,'DON GIA'!$S$1:$U$19,3,0),"")</f>
        <v/>
      </c>
      <c r="N124" s="106" t="str">
        <f>IF(K124&lt;&gt;"",VLOOKUP(K124,'DON GIA'!$S$1:$V$19,4,0),"")</f>
        <v/>
      </c>
      <c r="O124" s="106" t="str">
        <f t="shared" si="15"/>
        <v/>
      </c>
      <c r="P124" s="106" t="str">
        <f t="shared" si="16"/>
        <v/>
      </c>
      <c r="Q124" s="71" t="s">
        <v>35</v>
      </c>
      <c r="R124" s="103"/>
      <c r="S124" s="103"/>
      <c r="T124" s="106" t="str">
        <f>IF(Q124&lt;&gt;"",VLOOKUP(Q124,'DON GIA'!$H$1:$K$103,4,0),"")</f>
        <v/>
      </c>
      <c r="U124" s="106" t="str">
        <f t="shared" si="25"/>
        <v/>
      </c>
      <c r="V124" s="107" t="s">
        <v>1054</v>
      </c>
      <c r="W124" s="103" t="s">
        <v>27</v>
      </c>
      <c r="X124" s="108">
        <v>1.68</v>
      </c>
      <c r="Y124" s="109"/>
      <c r="Z124" s="106">
        <f>IF(V124&lt;&gt;"",VLOOKUP(V124,'DON GIA'!$A$1:$D$346,4,0),"")</f>
        <v>1398600</v>
      </c>
      <c r="AA124" s="106">
        <f t="shared" si="26"/>
        <v>2349648</v>
      </c>
      <c r="AB124" s="71"/>
      <c r="AC124" s="71"/>
      <c r="AD124" s="71"/>
      <c r="AE124" s="71"/>
      <c r="AF124" s="71"/>
      <c r="AG124" s="103"/>
      <c r="AH124" s="103"/>
      <c r="AI124" s="103"/>
      <c r="AJ124" s="103"/>
      <c r="AK124" s="106" t="str">
        <f>IF(AH124&lt;&gt;"",VLOOKUP(AH124,'DON GIA'!$M$1:$P$9,4,0),"")</f>
        <v/>
      </c>
      <c r="AL124" s="106" t="str">
        <f t="shared" si="17"/>
        <v/>
      </c>
      <c r="AM124" s="103"/>
      <c r="AN124" s="103"/>
      <c r="AO124" s="199" t="str">
        <f t="shared" si="14"/>
        <v/>
      </c>
      <c r="AP124" s="107"/>
    </row>
    <row r="125" spans="1:43" outlineLevel="2">
      <c r="A125" s="72" t="e">
        <f>IF(C124&lt;&gt;"",$C$7:C124,A124)</f>
        <v>#VALUE!</v>
      </c>
      <c r="B125" s="102" t="str">
        <f>IF(C124&lt;&gt;"",COUNTA($C$7:C124)+392,"")</f>
        <v/>
      </c>
      <c r="C125" s="192"/>
      <c r="D125" s="71"/>
      <c r="E125" s="103"/>
      <c r="F125" s="103"/>
      <c r="G125" s="103"/>
      <c r="H125" s="103"/>
      <c r="I125" s="103"/>
      <c r="J125" s="103"/>
      <c r="K125" s="71"/>
      <c r="L125" s="105"/>
      <c r="M125" s="106" t="str">
        <f>IF(K125&lt;&gt;"",VLOOKUP(K125,'DON GIA'!$S$1:$U$19,3,0),"")</f>
        <v/>
      </c>
      <c r="N125" s="106" t="str">
        <f>IF(K125&lt;&gt;"",VLOOKUP(K125,'DON GIA'!$S$1:$V$19,4,0),"")</f>
        <v/>
      </c>
      <c r="O125" s="106" t="str">
        <f t="shared" si="15"/>
        <v/>
      </c>
      <c r="P125" s="106" t="str">
        <f t="shared" si="16"/>
        <v/>
      </c>
      <c r="Q125" s="71" t="s">
        <v>35</v>
      </c>
      <c r="R125" s="103"/>
      <c r="S125" s="103"/>
      <c r="T125" s="106" t="str">
        <f>IF(Q125&lt;&gt;"",VLOOKUP(Q125,'DON GIA'!$H$1:$K$103,4,0),"")</f>
        <v/>
      </c>
      <c r="U125" s="106" t="str">
        <f t="shared" si="25"/>
        <v/>
      </c>
      <c r="V125" s="107" t="s">
        <v>1008</v>
      </c>
      <c r="W125" s="103" t="s">
        <v>27</v>
      </c>
      <c r="X125" s="108">
        <f>4.03+3.24</f>
        <v>7.2700000000000005</v>
      </c>
      <c r="Y125" s="109"/>
      <c r="Z125" s="106">
        <f>IF(V125&lt;&gt;"",VLOOKUP(V125,'DON GIA'!$A$1:$D$346,4,0),"")</f>
        <v>264499</v>
      </c>
      <c r="AA125" s="106">
        <f t="shared" si="26"/>
        <v>1922907.7300000002</v>
      </c>
      <c r="AB125" s="71"/>
      <c r="AC125" s="71"/>
      <c r="AD125" s="71"/>
      <c r="AE125" s="71"/>
      <c r="AF125" s="71"/>
      <c r="AG125" s="103"/>
      <c r="AH125" s="103"/>
      <c r="AI125" s="103"/>
      <c r="AJ125" s="103"/>
      <c r="AK125" s="106" t="str">
        <f>IF(AH125&lt;&gt;"",VLOOKUP(AH125,'DON GIA'!$M$1:$P$9,4,0),"")</f>
        <v/>
      </c>
      <c r="AL125" s="106" t="str">
        <f t="shared" si="17"/>
        <v/>
      </c>
      <c r="AM125" s="103"/>
      <c r="AN125" s="103"/>
      <c r="AO125" s="199" t="str">
        <f t="shared" si="14"/>
        <v/>
      </c>
      <c r="AP125" s="107"/>
    </row>
    <row r="126" spans="1:43" ht="37.5" outlineLevel="2">
      <c r="A126" s="72" t="e">
        <f>IF(C125&lt;&gt;"",$C$7:C125,A125)</f>
        <v>#VALUE!</v>
      </c>
      <c r="B126" s="102" t="str">
        <f>IF(C125&lt;&gt;"",COUNTA($C$7:C125)+392,"")</f>
        <v/>
      </c>
      <c r="C126" s="192"/>
      <c r="D126" s="71"/>
      <c r="E126" s="103"/>
      <c r="F126" s="103"/>
      <c r="G126" s="103"/>
      <c r="H126" s="103"/>
      <c r="I126" s="103"/>
      <c r="J126" s="103"/>
      <c r="K126" s="71"/>
      <c r="L126" s="105"/>
      <c r="M126" s="106" t="str">
        <f>IF(K126&lt;&gt;"",VLOOKUP(K126,'DON GIA'!$S$1:$U$19,3,0),"")</f>
        <v/>
      </c>
      <c r="N126" s="106" t="str">
        <f>IF(K126&lt;&gt;"",VLOOKUP(K126,'DON GIA'!$S$1:$V$19,4,0),"")</f>
        <v/>
      </c>
      <c r="O126" s="106" t="str">
        <f t="shared" si="15"/>
        <v/>
      </c>
      <c r="P126" s="106" t="str">
        <f t="shared" si="16"/>
        <v/>
      </c>
      <c r="Q126" s="71" t="s">
        <v>35</v>
      </c>
      <c r="R126" s="103"/>
      <c r="S126" s="103"/>
      <c r="T126" s="106" t="str">
        <f>IF(Q126&lt;&gt;"",VLOOKUP(Q126,'DON GIA'!$H$1:$K$103,4,0),"")</f>
        <v/>
      </c>
      <c r="U126" s="106" t="str">
        <f t="shared" si="25"/>
        <v/>
      </c>
      <c r="V126" s="107" t="s">
        <v>1055</v>
      </c>
      <c r="W126" s="103" t="s">
        <v>27</v>
      </c>
      <c r="X126" s="108">
        <v>12.8</v>
      </c>
      <c r="Y126" s="109"/>
      <c r="Z126" s="106">
        <f>IF(V126&lt;&gt;"",VLOOKUP(V126,'DON GIA'!$A$1:$D$346,4,0),"")</f>
        <v>138443</v>
      </c>
      <c r="AA126" s="106">
        <f t="shared" si="26"/>
        <v>1772070.4000000001</v>
      </c>
      <c r="AB126" s="71"/>
      <c r="AC126" s="71"/>
      <c r="AD126" s="71"/>
      <c r="AE126" s="71"/>
      <c r="AF126" s="71"/>
      <c r="AG126" s="103"/>
      <c r="AH126" s="103"/>
      <c r="AI126" s="103"/>
      <c r="AJ126" s="103"/>
      <c r="AK126" s="106" t="str">
        <f>IF(AH126&lt;&gt;"",VLOOKUP(AH126,'DON GIA'!$M$1:$P$9,4,0),"")</f>
        <v/>
      </c>
      <c r="AL126" s="106" t="str">
        <f t="shared" si="17"/>
        <v/>
      </c>
      <c r="AM126" s="103"/>
      <c r="AN126" s="103"/>
      <c r="AO126" s="199" t="str">
        <f t="shared" si="14"/>
        <v/>
      </c>
      <c r="AP126" s="107"/>
    </row>
    <row r="127" spans="1:43" ht="37.5" outlineLevel="2">
      <c r="A127" s="72" t="e">
        <f>IF(C126&lt;&gt;"",$C$7:C126,A126)</f>
        <v>#VALUE!</v>
      </c>
      <c r="B127" s="102" t="str">
        <f>IF(C126&lt;&gt;"",COUNTA($C$7:C126)+392,"")</f>
        <v/>
      </c>
      <c r="C127" s="192"/>
      <c r="D127" s="71"/>
      <c r="E127" s="103"/>
      <c r="F127" s="103"/>
      <c r="G127" s="103"/>
      <c r="H127" s="103"/>
      <c r="I127" s="103"/>
      <c r="J127" s="103"/>
      <c r="K127" s="71"/>
      <c r="L127" s="105"/>
      <c r="M127" s="106" t="str">
        <f>IF(K127&lt;&gt;"",VLOOKUP(K127,'DON GIA'!$S$1:$U$19,3,0),"")</f>
        <v/>
      </c>
      <c r="N127" s="106" t="str">
        <f>IF(K127&lt;&gt;"",VLOOKUP(K127,'DON GIA'!$S$1:$V$19,4,0),"")</f>
        <v/>
      </c>
      <c r="O127" s="106" t="str">
        <f t="shared" si="15"/>
        <v/>
      </c>
      <c r="P127" s="106" t="str">
        <f t="shared" si="16"/>
        <v/>
      </c>
      <c r="Q127" s="71" t="s">
        <v>35</v>
      </c>
      <c r="R127" s="103"/>
      <c r="S127" s="103"/>
      <c r="T127" s="106" t="str">
        <f>IF(Q127&lt;&gt;"",VLOOKUP(Q127,'DON GIA'!$H$1:$K$103,4,0),"")</f>
        <v/>
      </c>
      <c r="U127" s="106" t="str">
        <f t="shared" si="25"/>
        <v/>
      </c>
      <c r="V127" s="107" t="s">
        <v>1056</v>
      </c>
      <c r="W127" s="103" t="s">
        <v>27</v>
      </c>
      <c r="X127" s="108">
        <f>41.65+1+3.3+4.03</f>
        <v>49.98</v>
      </c>
      <c r="Y127" s="109"/>
      <c r="Z127" s="106">
        <f>IF(V127&lt;&gt;"",VLOOKUP(V127,'DON GIA'!$A$1:$D$346,4,0),"")</f>
        <v>264678</v>
      </c>
      <c r="AA127" s="106">
        <f t="shared" si="26"/>
        <v>13228606.439999999</v>
      </c>
      <c r="AB127" s="71"/>
      <c r="AC127" s="71"/>
      <c r="AD127" s="71"/>
      <c r="AE127" s="71"/>
      <c r="AF127" s="71"/>
      <c r="AG127" s="103"/>
      <c r="AH127" s="103"/>
      <c r="AI127" s="103"/>
      <c r="AJ127" s="103"/>
      <c r="AK127" s="106" t="str">
        <f>IF(AH127&lt;&gt;"",VLOOKUP(AH127,'DON GIA'!$M$1:$P$9,4,0),"")</f>
        <v/>
      </c>
      <c r="AL127" s="106" t="str">
        <f t="shared" si="17"/>
        <v/>
      </c>
      <c r="AM127" s="103"/>
      <c r="AN127" s="103"/>
      <c r="AO127" s="199" t="str">
        <f t="shared" si="14"/>
        <v/>
      </c>
      <c r="AP127" s="107"/>
    </row>
    <row r="128" spans="1:43" outlineLevel="2">
      <c r="A128" s="72" t="e">
        <f>IF(C127&lt;&gt;"",$C$7:C127,A127)</f>
        <v>#VALUE!</v>
      </c>
      <c r="B128" s="102" t="str">
        <f>IF(C127&lt;&gt;"",COUNTA($C$7:C127)+392,"")</f>
        <v/>
      </c>
      <c r="C128" s="192"/>
      <c r="D128" s="71"/>
      <c r="E128" s="103"/>
      <c r="F128" s="103"/>
      <c r="G128" s="103"/>
      <c r="H128" s="103"/>
      <c r="I128" s="103"/>
      <c r="J128" s="103"/>
      <c r="K128" s="71"/>
      <c r="L128" s="105"/>
      <c r="M128" s="106" t="str">
        <f>IF(K128&lt;&gt;"",VLOOKUP(K128,'DON GIA'!$S$1:$U$19,3,0),"")</f>
        <v/>
      </c>
      <c r="N128" s="106" t="str">
        <f>IF(K128&lt;&gt;"",VLOOKUP(K128,'DON GIA'!$S$1:$V$19,4,0),"")</f>
        <v/>
      </c>
      <c r="O128" s="106" t="str">
        <f t="shared" si="15"/>
        <v/>
      </c>
      <c r="P128" s="106" t="str">
        <f t="shared" si="16"/>
        <v/>
      </c>
      <c r="Q128" s="71" t="s">
        <v>35</v>
      </c>
      <c r="R128" s="103"/>
      <c r="S128" s="103"/>
      <c r="T128" s="106" t="str">
        <f>IF(Q128&lt;&gt;"",VLOOKUP(Q128,'DON GIA'!$H$1:$K$103,4,0),"")</f>
        <v/>
      </c>
      <c r="U128" s="106" t="str">
        <f t="shared" si="25"/>
        <v/>
      </c>
      <c r="V128" s="102"/>
      <c r="W128" s="102"/>
      <c r="X128" s="102"/>
      <c r="Y128" s="109"/>
      <c r="Z128" s="106" t="str">
        <f>IF(V128&lt;&gt;"",VLOOKUP(V128,'DON GIA'!$A$1:$D$346,4,0),"")</f>
        <v/>
      </c>
      <c r="AA128" s="106" t="str">
        <f t="shared" si="26"/>
        <v/>
      </c>
      <c r="AB128" s="71"/>
      <c r="AC128" s="71"/>
      <c r="AD128" s="71"/>
      <c r="AE128" s="71"/>
      <c r="AF128" s="71"/>
      <c r="AG128" s="103"/>
      <c r="AH128" s="103"/>
      <c r="AI128" s="103"/>
      <c r="AJ128" s="103"/>
      <c r="AK128" s="106" t="str">
        <f>IF(AH128&lt;&gt;"",VLOOKUP(AH128,'DON GIA'!$M$1:$P$9,4,0),"")</f>
        <v/>
      </c>
      <c r="AL128" s="106" t="str">
        <f t="shared" si="17"/>
        <v/>
      </c>
      <c r="AM128" s="103"/>
      <c r="AN128" s="103"/>
      <c r="AO128" s="199" t="str">
        <f t="shared" si="14"/>
        <v/>
      </c>
      <c r="AP128" s="107"/>
    </row>
    <row r="129" spans="1:43" outlineLevel="2">
      <c r="A129" s="72" t="e">
        <f>IF(C128&lt;&gt;"",$C$7:C128,A128)</f>
        <v>#VALUE!</v>
      </c>
      <c r="B129" s="102" t="str">
        <f>IF(C128&lt;&gt;"",COUNTA($C$7:C128)+392,"")</f>
        <v/>
      </c>
      <c r="C129" s="192"/>
      <c r="D129" s="71"/>
      <c r="E129" s="103"/>
      <c r="F129" s="103"/>
      <c r="G129" s="103"/>
      <c r="H129" s="103"/>
      <c r="I129" s="103"/>
      <c r="J129" s="103"/>
      <c r="K129" s="71"/>
      <c r="L129" s="105"/>
      <c r="M129" s="106" t="str">
        <f>IF(K129&lt;&gt;"",VLOOKUP(K129,'DON GIA'!$S$1:$U$19,3,0),"")</f>
        <v/>
      </c>
      <c r="N129" s="106" t="str">
        <f>IF(K129&lt;&gt;"",VLOOKUP(K129,'DON GIA'!$S$1:$V$19,4,0),"")</f>
        <v/>
      </c>
      <c r="O129" s="106" t="str">
        <f t="shared" si="15"/>
        <v/>
      </c>
      <c r="P129" s="106" t="str">
        <f t="shared" si="16"/>
        <v/>
      </c>
      <c r="Q129" s="122" t="s">
        <v>35</v>
      </c>
      <c r="R129" s="103"/>
      <c r="S129" s="103"/>
      <c r="T129" s="106" t="str">
        <f>IF(Q129&lt;&gt;"",VLOOKUP(Q129,'DON GIA'!$H$1:$K$103,4,0),"")</f>
        <v/>
      </c>
      <c r="U129" s="106" t="str">
        <f t="shared" si="25"/>
        <v/>
      </c>
      <c r="V129" s="102"/>
      <c r="W129" s="102"/>
      <c r="X129" s="102"/>
      <c r="Y129" s="109"/>
      <c r="Z129" s="106" t="str">
        <f>IF(V129&lt;&gt;"",VLOOKUP(V129,'DON GIA'!$A$1:$D$346,4,0),"")</f>
        <v/>
      </c>
      <c r="AA129" s="106" t="str">
        <f t="shared" si="26"/>
        <v/>
      </c>
      <c r="AB129" s="71"/>
      <c r="AC129" s="71"/>
      <c r="AD129" s="71"/>
      <c r="AE129" s="71"/>
      <c r="AF129" s="71"/>
      <c r="AG129" s="103"/>
      <c r="AH129" s="103"/>
      <c r="AI129" s="103"/>
      <c r="AJ129" s="103"/>
      <c r="AK129" s="106" t="str">
        <f>IF(AH129&lt;&gt;"",VLOOKUP(AH129,'DON GIA'!$M$1:$P$9,4,0),"")</f>
        <v/>
      </c>
      <c r="AL129" s="106" t="str">
        <f t="shared" si="17"/>
        <v/>
      </c>
      <c r="AM129" s="103"/>
      <c r="AN129" s="103"/>
      <c r="AO129" s="199" t="str">
        <f t="shared" si="14"/>
        <v/>
      </c>
      <c r="AP129" s="107"/>
    </row>
    <row r="130" spans="1:43" outlineLevel="2">
      <c r="A130" s="72" t="e">
        <f>IF(C129&lt;&gt;"",$C$7:C129,A129)</f>
        <v>#VALUE!</v>
      </c>
      <c r="B130" s="102" t="str">
        <f>IF(C129&lt;&gt;"",COUNTA($C$7:C129)+392,"")</f>
        <v/>
      </c>
      <c r="C130" s="192"/>
      <c r="D130" s="71"/>
      <c r="E130" s="103"/>
      <c r="F130" s="103"/>
      <c r="G130" s="103"/>
      <c r="H130" s="103"/>
      <c r="I130" s="103"/>
      <c r="J130" s="103"/>
      <c r="K130" s="71"/>
      <c r="L130" s="105"/>
      <c r="M130" s="106" t="str">
        <f>IF(K130&lt;&gt;"",VLOOKUP(K130,'DON GIA'!$S$1:$U$19,3,0),"")</f>
        <v/>
      </c>
      <c r="N130" s="106" t="str">
        <f>IF(K130&lt;&gt;"",VLOOKUP(K130,'DON GIA'!$S$1:$V$19,4,0),"")</f>
        <v/>
      </c>
      <c r="O130" s="106" t="str">
        <f t="shared" si="15"/>
        <v/>
      </c>
      <c r="P130" s="106" t="str">
        <f t="shared" si="16"/>
        <v/>
      </c>
      <c r="Q130" s="71" t="s">
        <v>35</v>
      </c>
      <c r="R130" s="103"/>
      <c r="S130" s="103"/>
      <c r="T130" s="106" t="str">
        <f>IF(Q130&lt;&gt;"",VLOOKUP(Q130,'DON GIA'!$H$1:$K$103,4,0),"")</f>
        <v/>
      </c>
      <c r="U130" s="106" t="str">
        <f t="shared" si="25"/>
        <v/>
      </c>
      <c r="V130" s="102"/>
      <c r="W130" s="102"/>
      <c r="X130" s="102"/>
      <c r="Y130" s="109"/>
      <c r="Z130" s="106" t="str">
        <f>IF(V130&lt;&gt;"",VLOOKUP(V130,'DON GIA'!$A$1:$D$346,4,0),"")</f>
        <v/>
      </c>
      <c r="AA130" s="106" t="str">
        <f t="shared" si="26"/>
        <v/>
      </c>
      <c r="AB130" s="71"/>
      <c r="AC130" s="71"/>
      <c r="AD130" s="71"/>
      <c r="AE130" s="71"/>
      <c r="AF130" s="71"/>
      <c r="AG130" s="103"/>
      <c r="AH130" s="103"/>
      <c r="AI130" s="103"/>
      <c r="AJ130" s="103"/>
      <c r="AK130" s="106" t="str">
        <f>IF(AH130&lt;&gt;"",VLOOKUP(AH130,'DON GIA'!$M$1:$P$9,4,0),"")</f>
        <v/>
      </c>
      <c r="AL130" s="106" t="str">
        <f t="shared" si="17"/>
        <v/>
      </c>
      <c r="AM130" s="103"/>
      <c r="AN130" s="103"/>
      <c r="AO130" s="199" t="str">
        <f t="shared" si="14"/>
        <v/>
      </c>
      <c r="AP130" s="107"/>
    </row>
    <row r="131" spans="1:43" outlineLevel="2">
      <c r="A131" s="72" t="e">
        <f>IF(C130&lt;&gt;"",$C$7:C130,A130)</f>
        <v>#VALUE!</v>
      </c>
      <c r="B131" s="102" t="str">
        <f>IF(C130&lt;&gt;"",COUNTA($C$7:C130)+392,"")</f>
        <v/>
      </c>
      <c r="C131" s="192"/>
      <c r="D131" s="61"/>
      <c r="E131" s="103"/>
      <c r="F131" s="103"/>
      <c r="G131" s="103"/>
      <c r="H131" s="103"/>
      <c r="I131" s="103"/>
      <c r="J131" s="103"/>
      <c r="K131" s="71"/>
      <c r="L131" s="105"/>
      <c r="M131" s="106" t="str">
        <f>IF(K131&lt;&gt;"",VLOOKUP(K131,'DON GIA'!$S$1:$U$19,3,0),"")</f>
        <v/>
      </c>
      <c r="N131" s="106" t="str">
        <f>IF(K131&lt;&gt;"",VLOOKUP(K131,'DON GIA'!$S$1:$V$19,4,0),"")</f>
        <v/>
      </c>
      <c r="O131" s="106" t="str">
        <f t="shared" si="15"/>
        <v/>
      </c>
      <c r="P131" s="106" t="str">
        <f t="shared" si="16"/>
        <v/>
      </c>
      <c r="Q131" s="71" t="s">
        <v>35</v>
      </c>
      <c r="R131" s="103"/>
      <c r="S131" s="103"/>
      <c r="T131" s="106" t="str">
        <f>IF(Q131&lt;&gt;"",VLOOKUP(Q131,'DON GIA'!$H$1:$K$103,4,0),"")</f>
        <v/>
      </c>
      <c r="U131" s="106" t="str">
        <f t="shared" si="25"/>
        <v/>
      </c>
      <c r="V131" s="107"/>
      <c r="W131" s="103"/>
      <c r="X131" s="108"/>
      <c r="Y131" s="109"/>
      <c r="Z131" s="106" t="str">
        <f>IF(V131&lt;&gt;"",VLOOKUP(V131,'DON GIA'!$A$1:$D$346,4,0),"")</f>
        <v/>
      </c>
      <c r="AA131" s="106" t="str">
        <f t="shared" si="26"/>
        <v/>
      </c>
      <c r="AB131" s="71"/>
      <c r="AC131" s="71"/>
      <c r="AD131" s="71"/>
      <c r="AE131" s="71"/>
      <c r="AF131" s="71"/>
      <c r="AG131" s="103"/>
      <c r="AH131" s="103"/>
      <c r="AI131" s="103"/>
      <c r="AJ131" s="103"/>
      <c r="AK131" s="106" t="str">
        <f>IF(AH131&lt;&gt;"",VLOOKUP(AH131,'DON GIA'!$M$1:$P$9,4,0),"")</f>
        <v/>
      </c>
      <c r="AL131" s="106" t="str">
        <f t="shared" si="17"/>
        <v/>
      </c>
      <c r="AM131" s="103"/>
      <c r="AN131" s="103"/>
      <c r="AO131" s="199" t="str">
        <f t="shared" si="14"/>
        <v/>
      </c>
      <c r="AP131" s="107"/>
    </row>
    <row r="132" spans="1:43" outlineLevel="1">
      <c r="A132" s="84" t="s">
        <v>850</v>
      </c>
      <c r="B132" s="102"/>
      <c r="C132" s="192">
        <v>403</v>
      </c>
      <c r="D132" s="61" t="s">
        <v>118</v>
      </c>
      <c r="E132" s="162"/>
      <c r="F132" s="162"/>
      <c r="G132" s="162"/>
      <c r="H132" s="162"/>
      <c r="I132" s="162"/>
      <c r="J132" s="162"/>
      <c r="K132" s="61"/>
      <c r="L132" s="167">
        <f>SUBTOTAL(9,L133:L159)</f>
        <v>0</v>
      </c>
      <c r="M132" s="199"/>
      <c r="N132" s="199"/>
      <c r="O132" s="199">
        <f>SUBTOTAL(9,O133:O159)</f>
        <v>0</v>
      </c>
      <c r="P132" s="199">
        <f>SUBTOTAL(9,P133:P159)</f>
        <v>0</v>
      </c>
      <c r="Q132" s="61"/>
      <c r="R132" s="162"/>
      <c r="S132" s="162">
        <f>SUBTOTAL(9,S133:S159)</f>
        <v>53</v>
      </c>
      <c r="T132" s="199"/>
      <c r="U132" s="199">
        <f>SUBTOTAL(9,U133:U159)</f>
        <v>25420000</v>
      </c>
      <c r="V132" s="129"/>
      <c r="W132" s="162"/>
      <c r="X132" s="169">
        <f>SUBTOTAL(9,X133:X159)</f>
        <v>233.14</v>
      </c>
      <c r="Y132" s="170">
        <f>SUBTOTAL(9,Y133:Y159)</f>
        <v>0</v>
      </c>
      <c r="Z132" s="199"/>
      <c r="AA132" s="199">
        <f>SUBTOTAL(9,AA133:AA159)</f>
        <v>224300956.83999997</v>
      </c>
      <c r="AB132" s="71"/>
      <c r="AC132" s="71"/>
      <c r="AD132" s="71"/>
      <c r="AE132" s="71"/>
      <c r="AF132" s="71"/>
      <c r="AG132" s="103"/>
      <c r="AH132" s="162"/>
      <c r="AI132" s="162"/>
      <c r="AJ132" s="162">
        <f>SUBTOTAL(9,AJ133:AJ159)</f>
        <v>0</v>
      </c>
      <c r="AK132" s="199"/>
      <c r="AL132" s="199">
        <f>SUBTOTAL(9,AL133:AL159)</f>
        <v>0</v>
      </c>
      <c r="AM132" s="162"/>
      <c r="AN132" s="162">
        <f>SUBTOTAL(9,AN133:AN159)</f>
        <v>0</v>
      </c>
      <c r="AO132" s="199">
        <f t="shared" si="14"/>
        <v>249720956.83999997</v>
      </c>
      <c r="AP132" s="111"/>
      <c r="AQ132" s="90"/>
    </row>
    <row r="133" spans="1:43" ht="75" outlineLevel="2">
      <c r="A133" s="72" t="e">
        <f>IF(C132&lt;&gt;"",$C$7:C132,A131)</f>
        <v>#VALUE!</v>
      </c>
      <c r="B133" s="102">
        <f>IF(C132&lt;&gt;"",COUNTA($C$7:C132)+392,"")</f>
        <v>403</v>
      </c>
      <c r="C133" s="192"/>
      <c r="D133" s="71" t="s">
        <v>119</v>
      </c>
      <c r="E133" s="103">
        <v>1</v>
      </c>
      <c r="F133" s="103"/>
      <c r="G133" s="103"/>
      <c r="H133" s="103"/>
      <c r="I133" s="103"/>
      <c r="J133" s="103"/>
      <c r="K133" s="71"/>
      <c r="L133" s="105"/>
      <c r="M133" s="106" t="str">
        <f>IF(K133&lt;&gt;"",VLOOKUP(K133,'DON GIA'!$S$1:$U$19,3,0),"")</f>
        <v/>
      </c>
      <c r="N133" s="106" t="str">
        <f>IF(K133&lt;&gt;"",VLOOKUP(K133,'DON GIA'!$S$1:$V$19,4,0),"")</f>
        <v/>
      </c>
      <c r="O133" s="106" t="str">
        <f t="shared" si="15"/>
        <v/>
      </c>
      <c r="P133" s="106" t="str">
        <f t="shared" si="16"/>
        <v/>
      </c>
      <c r="Q133" s="71" t="s">
        <v>60</v>
      </c>
      <c r="R133" s="103" t="s">
        <v>44</v>
      </c>
      <c r="S133" s="103">
        <v>1</v>
      </c>
      <c r="T133" s="106">
        <f>IF(Q133&lt;&gt;"",VLOOKUP(Q133,'DON GIA'!$H$1:$K$103,4,0),"")</f>
        <v>3064000</v>
      </c>
      <c r="U133" s="106">
        <f t="shared" ref="U133:U159" si="27">IF(Q133&lt;&gt;"",IF(ISNUMBER(T133),S133*T133,""),"")</f>
        <v>3064000</v>
      </c>
      <c r="V133" s="107" t="s">
        <v>1057</v>
      </c>
      <c r="W133" s="103" t="s">
        <v>27</v>
      </c>
      <c r="X133" s="108">
        <v>27.86</v>
      </c>
      <c r="Y133" s="109"/>
      <c r="Z133" s="106">
        <f>IF(V133&lt;&gt;"",VLOOKUP(V133,'DON GIA'!$A$1:$D$346,4,0),"")</f>
        <v>1229116</v>
      </c>
      <c r="AA133" s="106">
        <f t="shared" ref="AA133:AA159" si="28">IF(V133&lt;&gt;"",IF(ISNUMBER(Z133),X133*Z133,""),"")</f>
        <v>34243171.759999998</v>
      </c>
      <c r="AB133" s="71"/>
      <c r="AC133" s="71"/>
      <c r="AD133" s="71"/>
      <c r="AE133" s="71"/>
      <c r="AF133" s="71"/>
      <c r="AG133" s="103"/>
      <c r="AH133" s="103"/>
      <c r="AI133" s="103"/>
      <c r="AJ133" s="103"/>
      <c r="AK133" s="106" t="str">
        <f>IF(AH133&lt;&gt;"",VLOOKUP(AH133,'DON GIA'!$M$1:$P$9,4,0),"")</f>
        <v/>
      </c>
      <c r="AL133" s="106" t="str">
        <f t="shared" si="17"/>
        <v/>
      </c>
      <c r="AM133" s="103"/>
      <c r="AN133" s="103"/>
      <c r="AO133" s="199" t="str">
        <f t="shared" si="14"/>
        <v/>
      </c>
      <c r="AP133" s="59" t="s">
        <v>423</v>
      </c>
    </row>
    <row r="134" spans="1:43" ht="56.25" outlineLevel="2">
      <c r="A134" s="72" t="e">
        <f>IF(C133&lt;&gt;"",$C$7:C133,A133)</f>
        <v>#VALUE!</v>
      </c>
      <c r="B134" s="102" t="str">
        <f>IF(C133&lt;&gt;"",COUNTA($C$7:C133)+392,"")</f>
        <v/>
      </c>
      <c r="C134" s="192"/>
      <c r="D134" s="71" t="s">
        <v>120</v>
      </c>
      <c r="E134" s="103"/>
      <c r="F134" s="103"/>
      <c r="G134" s="103"/>
      <c r="H134" s="103"/>
      <c r="I134" s="103"/>
      <c r="J134" s="103"/>
      <c r="K134" s="71"/>
      <c r="L134" s="105"/>
      <c r="M134" s="106" t="str">
        <f>IF(K134&lt;&gt;"",VLOOKUP(K134,'DON GIA'!$S$1:$U$19,3,0),"")</f>
        <v/>
      </c>
      <c r="N134" s="106" t="str">
        <f>IF(K134&lt;&gt;"",VLOOKUP(K134,'DON GIA'!$S$1:$V$19,4,0),"")</f>
        <v/>
      </c>
      <c r="O134" s="106" t="str">
        <f t="shared" si="15"/>
        <v/>
      </c>
      <c r="P134" s="106" t="str">
        <f t="shared" si="16"/>
        <v/>
      </c>
      <c r="Q134" s="71" t="s">
        <v>47</v>
      </c>
      <c r="R134" s="103" t="s">
        <v>44</v>
      </c>
      <c r="S134" s="103">
        <v>5</v>
      </c>
      <c r="T134" s="106">
        <f>IF(Q134&lt;&gt;"",VLOOKUP(Q134,'DON GIA'!$H$1:$K$103,4,0),"")</f>
        <v>1035000</v>
      </c>
      <c r="U134" s="106">
        <f t="shared" si="27"/>
        <v>5175000</v>
      </c>
      <c r="V134" s="107" t="s">
        <v>1058</v>
      </c>
      <c r="W134" s="103" t="s">
        <v>27</v>
      </c>
      <c r="X134" s="108">
        <v>32.340000000000003</v>
      </c>
      <c r="Y134" s="109"/>
      <c r="Z134" s="106">
        <f>IF(V134&lt;&gt;"",VLOOKUP(V134,'DON GIA'!$A$1:$D$346,4,0),"")</f>
        <v>854777</v>
      </c>
      <c r="AA134" s="106">
        <f t="shared" si="28"/>
        <v>27643488.180000003</v>
      </c>
      <c r="AB134" s="71"/>
      <c r="AC134" s="71"/>
      <c r="AD134" s="71"/>
      <c r="AE134" s="71"/>
      <c r="AF134" s="71"/>
      <c r="AG134" s="103"/>
      <c r="AH134" s="103"/>
      <c r="AI134" s="103"/>
      <c r="AJ134" s="103"/>
      <c r="AK134" s="106" t="str">
        <f>IF(AH134&lt;&gt;"",VLOOKUP(AH134,'DON GIA'!$M$1:$P$9,4,0),"")</f>
        <v/>
      </c>
      <c r="AL134" s="106" t="str">
        <f t="shared" si="17"/>
        <v/>
      </c>
      <c r="AM134" s="103"/>
      <c r="AN134" s="103"/>
      <c r="AO134" s="199" t="str">
        <f t="shared" si="14"/>
        <v/>
      </c>
      <c r="AP134" s="59" t="s">
        <v>424</v>
      </c>
    </row>
    <row r="135" spans="1:43" ht="56.25" outlineLevel="2">
      <c r="A135" s="72" t="e">
        <f>IF(C134&lt;&gt;"",$C$7:C134,A134)</f>
        <v>#VALUE!</v>
      </c>
      <c r="B135" s="102" t="str">
        <f>IF(C134&lt;&gt;"",COUNTA($C$7:C134)+392,"")</f>
        <v/>
      </c>
      <c r="C135" s="192"/>
      <c r="D135" s="71"/>
      <c r="E135" s="103"/>
      <c r="F135" s="103"/>
      <c r="G135" s="103"/>
      <c r="H135" s="103"/>
      <c r="I135" s="103"/>
      <c r="J135" s="103"/>
      <c r="K135" s="71"/>
      <c r="L135" s="105"/>
      <c r="M135" s="106" t="str">
        <f>IF(K135&lt;&gt;"",VLOOKUP(K135,'DON GIA'!$S$1:$U$19,3,0),"")</f>
        <v/>
      </c>
      <c r="N135" s="106" t="str">
        <f>IF(K135&lt;&gt;"",VLOOKUP(K135,'DON GIA'!$S$1:$V$19,4,0),"")</f>
        <v/>
      </c>
      <c r="O135" s="106" t="str">
        <f t="shared" si="15"/>
        <v/>
      </c>
      <c r="P135" s="106" t="str">
        <f t="shared" si="16"/>
        <v/>
      </c>
      <c r="Q135" s="71" t="s">
        <v>48</v>
      </c>
      <c r="R135" s="103" t="s">
        <v>44</v>
      </c>
      <c r="S135" s="103">
        <v>1</v>
      </c>
      <c r="T135" s="106">
        <f>IF(Q135&lt;&gt;"",VLOOKUP(Q135,'DON GIA'!$H$1:$K$103,4,0),"")</f>
        <v>1708000</v>
      </c>
      <c r="U135" s="106">
        <f t="shared" si="27"/>
        <v>1708000</v>
      </c>
      <c r="V135" s="107" t="s">
        <v>1059</v>
      </c>
      <c r="W135" s="103" t="s">
        <v>27</v>
      </c>
      <c r="X135" s="108">
        <v>3.78</v>
      </c>
      <c r="Y135" s="109"/>
      <c r="Z135" s="106">
        <f>IF(V135&lt;&gt;"",VLOOKUP(V135,'DON GIA'!$A$1:$D$346,4,0),"")</f>
        <v>9667459</v>
      </c>
      <c r="AA135" s="106">
        <f t="shared" si="28"/>
        <v>36542995.019999996</v>
      </c>
      <c r="AB135" s="71"/>
      <c r="AC135" s="71"/>
      <c r="AD135" s="71"/>
      <c r="AE135" s="71"/>
      <c r="AF135" s="71"/>
      <c r="AG135" s="103"/>
      <c r="AH135" s="103"/>
      <c r="AI135" s="103"/>
      <c r="AJ135" s="103"/>
      <c r="AK135" s="106" t="str">
        <f>IF(AH135&lt;&gt;"",VLOOKUP(AH135,'DON GIA'!$M$1:$P$9,4,0),"")</f>
        <v/>
      </c>
      <c r="AL135" s="106" t="str">
        <f t="shared" si="17"/>
        <v/>
      </c>
      <c r="AM135" s="103"/>
      <c r="AN135" s="103"/>
      <c r="AO135" s="199" t="str">
        <f t="shared" ref="AO135:AO198" si="29">IF(C135&lt;&gt;"",O135+P135+U135+AA135+AL135,"")</f>
        <v/>
      </c>
      <c r="AP135" s="59" t="s">
        <v>425</v>
      </c>
    </row>
    <row r="136" spans="1:43" ht="37.5" outlineLevel="2">
      <c r="A136" s="72" t="e">
        <f>IF(C135&lt;&gt;"",$C$7:C135,A135)</f>
        <v>#VALUE!</v>
      </c>
      <c r="B136" s="102" t="str">
        <f>IF(C135&lt;&gt;"",COUNTA($C$7:C135)+392,"")</f>
        <v/>
      </c>
      <c r="C136" s="192"/>
      <c r="D136" s="71"/>
      <c r="E136" s="103"/>
      <c r="F136" s="103"/>
      <c r="G136" s="103"/>
      <c r="H136" s="103"/>
      <c r="I136" s="103"/>
      <c r="J136" s="103"/>
      <c r="K136" s="71"/>
      <c r="L136" s="105"/>
      <c r="M136" s="106" t="str">
        <f>IF(K136&lt;&gt;"",VLOOKUP(K136,'DON GIA'!$S$1:$U$19,3,0),"")</f>
        <v/>
      </c>
      <c r="N136" s="106" t="str">
        <f>IF(K136&lt;&gt;"",VLOOKUP(K136,'DON GIA'!$S$1:$V$19,4,0),"")</f>
        <v/>
      </c>
      <c r="O136" s="106" t="str">
        <f t="shared" si="15"/>
        <v/>
      </c>
      <c r="P136" s="106" t="str">
        <f t="shared" si="16"/>
        <v/>
      </c>
      <c r="Q136" s="71" t="s">
        <v>121</v>
      </c>
      <c r="R136" s="103" t="s">
        <v>44</v>
      </c>
      <c r="S136" s="103">
        <v>1</v>
      </c>
      <c r="T136" s="106">
        <f>IF(Q136&lt;&gt;"",VLOOKUP(Q136,'DON GIA'!$H$1:$K$103,4,0),"")</f>
        <v>70000</v>
      </c>
      <c r="U136" s="106">
        <f t="shared" si="27"/>
        <v>70000</v>
      </c>
      <c r="V136" s="107" t="s">
        <v>1033</v>
      </c>
      <c r="W136" s="103" t="s">
        <v>27</v>
      </c>
      <c r="X136" s="108">
        <v>3.24</v>
      </c>
      <c r="Y136" s="109"/>
      <c r="Z136" s="106">
        <f>IF(V136&lt;&gt;"",VLOOKUP(V136,'DON GIA'!$A$1:$D$346,4,0),"")</f>
        <v>802027</v>
      </c>
      <c r="AA136" s="106">
        <f t="shared" si="28"/>
        <v>2598567.48</v>
      </c>
      <c r="AB136" s="71"/>
      <c r="AC136" s="71"/>
      <c r="AD136" s="71"/>
      <c r="AE136" s="71"/>
      <c r="AF136" s="71"/>
      <c r="AG136" s="103"/>
      <c r="AH136" s="103"/>
      <c r="AI136" s="103"/>
      <c r="AJ136" s="103"/>
      <c r="AK136" s="106" t="str">
        <f>IF(AH136&lt;&gt;"",VLOOKUP(AH136,'DON GIA'!$M$1:$P$9,4,0),"")</f>
        <v/>
      </c>
      <c r="AL136" s="106" t="str">
        <f t="shared" si="17"/>
        <v/>
      </c>
      <c r="AM136" s="103"/>
      <c r="AN136" s="103"/>
      <c r="AO136" s="199" t="str">
        <f t="shared" si="29"/>
        <v/>
      </c>
      <c r="AP136" s="59" t="s">
        <v>426</v>
      </c>
    </row>
    <row r="137" spans="1:43" ht="138.75" outlineLevel="2">
      <c r="A137" s="72" t="e">
        <f>IF(C136&lt;&gt;"",$C$7:C136,A136)</f>
        <v>#VALUE!</v>
      </c>
      <c r="B137" s="102" t="str">
        <f>IF(C136&lt;&gt;"",COUNTA($C$7:C136)+392,"")</f>
        <v/>
      </c>
      <c r="C137" s="192"/>
      <c r="D137" s="71"/>
      <c r="E137" s="103"/>
      <c r="F137" s="103"/>
      <c r="G137" s="103"/>
      <c r="H137" s="103"/>
      <c r="I137" s="103"/>
      <c r="J137" s="103"/>
      <c r="K137" s="71"/>
      <c r="L137" s="105"/>
      <c r="M137" s="106" t="str">
        <f>IF(K137&lt;&gt;"",VLOOKUP(K137,'DON GIA'!$S$1:$U$19,3,0),"")</f>
        <v/>
      </c>
      <c r="N137" s="106" t="str">
        <f>IF(K137&lt;&gt;"",VLOOKUP(K137,'DON GIA'!$S$1:$V$19,4,0),"")</f>
        <v/>
      </c>
      <c r="O137" s="106" t="str">
        <f t="shared" si="15"/>
        <v/>
      </c>
      <c r="P137" s="106" t="str">
        <f t="shared" si="16"/>
        <v/>
      </c>
      <c r="Q137" s="71" t="s">
        <v>83</v>
      </c>
      <c r="R137" s="103" t="s">
        <v>44</v>
      </c>
      <c r="S137" s="103">
        <v>3</v>
      </c>
      <c r="T137" s="106">
        <f>IF(Q137&lt;&gt;"",VLOOKUP(Q137,'DON GIA'!$H$1:$K$103,4,0),"")</f>
        <v>337000</v>
      </c>
      <c r="U137" s="106">
        <f t="shared" si="27"/>
        <v>1011000</v>
      </c>
      <c r="V137" s="107" t="s">
        <v>1060</v>
      </c>
      <c r="W137" s="103" t="s">
        <v>27</v>
      </c>
      <c r="X137" s="108">
        <v>31.2</v>
      </c>
      <c r="Y137" s="109"/>
      <c r="Z137" s="106">
        <f>IF(V137&lt;&gt;"",VLOOKUP(V137,'DON GIA'!$A$1:$D$346,4,0),"")</f>
        <v>1238791</v>
      </c>
      <c r="AA137" s="106">
        <f t="shared" si="28"/>
        <v>38650279.199999996</v>
      </c>
      <c r="AB137" s="71"/>
      <c r="AC137" s="71"/>
      <c r="AD137" s="71"/>
      <c r="AE137" s="71"/>
      <c r="AF137" s="71"/>
      <c r="AG137" s="103"/>
      <c r="AH137" s="103"/>
      <c r="AI137" s="103"/>
      <c r="AJ137" s="103"/>
      <c r="AK137" s="106" t="str">
        <f>IF(AH137&lt;&gt;"",VLOOKUP(AH137,'DON GIA'!$M$1:$P$9,4,0),"")</f>
        <v/>
      </c>
      <c r="AL137" s="106" t="str">
        <f t="shared" si="17"/>
        <v/>
      </c>
      <c r="AM137" s="103"/>
      <c r="AN137" s="103"/>
      <c r="AO137" s="199" t="str">
        <f t="shared" si="29"/>
        <v/>
      </c>
      <c r="AP137" s="60" t="s">
        <v>427</v>
      </c>
    </row>
    <row r="138" spans="1:43" ht="93.75" outlineLevel="2">
      <c r="A138" s="72" t="e">
        <f>IF(C137&lt;&gt;"",$C$7:C137,A137)</f>
        <v>#VALUE!</v>
      </c>
      <c r="B138" s="102" t="str">
        <f>IF(C137&lt;&gt;"",COUNTA($C$7:C137)+392,"")</f>
        <v/>
      </c>
      <c r="C138" s="192"/>
      <c r="D138" s="71"/>
      <c r="E138" s="103"/>
      <c r="F138" s="103"/>
      <c r="G138" s="103"/>
      <c r="H138" s="103"/>
      <c r="I138" s="103"/>
      <c r="J138" s="103"/>
      <c r="K138" s="71"/>
      <c r="L138" s="105"/>
      <c r="M138" s="106" t="str">
        <f>IF(K138&lt;&gt;"",VLOOKUP(K138,'DON GIA'!$S$1:$U$19,3,0),"")</f>
        <v/>
      </c>
      <c r="N138" s="106" t="str">
        <f>IF(K138&lt;&gt;"",VLOOKUP(K138,'DON GIA'!$S$1:$V$19,4,0),"")</f>
        <v/>
      </c>
      <c r="O138" s="106" t="str">
        <f t="shared" si="15"/>
        <v/>
      </c>
      <c r="P138" s="106" t="str">
        <f t="shared" si="16"/>
        <v/>
      </c>
      <c r="Q138" s="71" t="s">
        <v>51</v>
      </c>
      <c r="R138" s="103" t="s">
        <v>44</v>
      </c>
      <c r="S138" s="103">
        <v>1</v>
      </c>
      <c r="T138" s="106">
        <f>IF(Q138&lt;&gt;"",VLOOKUP(Q138,'DON GIA'!$H$1:$K$103,4,0),"")</f>
        <v>203000</v>
      </c>
      <c r="U138" s="106">
        <f t="shared" si="27"/>
        <v>203000</v>
      </c>
      <c r="V138" s="107" t="s">
        <v>1061</v>
      </c>
      <c r="W138" s="103" t="s">
        <v>27</v>
      </c>
      <c r="X138" s="108">
        <v>74.52</v>
      </c>
      <c r="Y138" s="109"/>
      <c r="Z138" s="106">
        <f>IF(V138&lt;&gt;"",VLOOKUP(V138,'DON GIA'!$A$1:$D$346,4,0),"")</f>
        <v>921895</v>
      </c>
      <c r="AA138" s="106">
        <f t="shared" si="28"/>
        <v>68699615.399999991</v>
      </c>
      <c r="AB138" s="71"/>
      <c r="AC138" s="71"/>
      <c r="AD138" s="71"/>
      <c r="AE138" s="71"/>
      <c r="AF138" s="71"/>
      <c r="AG138" s="103"/>
      <c r="AH138" s="103"/>
      <c r="AI138" s="103"/>
      <c r="AJ138" s="103"/>
      <c r="AK138" s="106" t="str">
        <f>IF(AH138&lt;&gt;"",VLOOKUP(AH138,'DON GIA'!$M$1:$P$9,4,0),"")</f>
        <v/>
      </c>
      <c r="AL138" s="106" t="str">
        <f t="shared" si="17"/>
        <v/>
      </c>
      <c r="AM138" s="103"/>
      <c r="AN138" s="103"/>
      <c r="AO138" s="199" t="str">
        <f t="shared" si="29"/>
        <v/>
      </c>
      <c r="AP138" s="107" t="s">
        <v>428</v>
      </c>
    </row>
    <row r="139" spans="1:43" outlineLevel="2">
      <c r="A139" s="72" t="e">
        <f>IF(C138&lt;&gt;"",$C$7:C138,A138)</f>
        <v>#VALUE!</v>
      </c>
      <c r="B139" s="102" t="str">
        <f>IF(C138&lt;&gt;"",COUNTA($C$7:C138)+392,"")</f>
        <v/>
      </c>
      <c r="C139" s="192"/>
      <c r="D139" s="71"/>
      <c r="E139" s="103"/>
      <c r="F139" s="103"/>
      <c r="G139" s="103"/>
      <c r="H139" s="103"/>
      <c r="I139" s="103"/>
      <c r="J139" s="103"/>
      <c r="K139" s="71"/>
      <c r="L139" s="105"/>
      <c r="M139" s="106" t="str">
        <f>IF(K139&lt;&gt;"",VLOOKUP(K139,'DON GIA'!$S$1:$U$19,3,0),"")</f>
        <v/>
      </c>
      <c r="N139" s="106" t="str">
        <f>IF(K139&lt;&gt;"",VLOOKUP(K139,'DON GIA'!$S$1:$V$19,4,0),"")</f>
        <v/>
      </c>
      <c r="O139" s="106" t="str">
        <f t="shared" si="15"/>
        <v/>
      </c>
      <c r="P139" s="106" t="str">
        <f t="shared" si="16"/>
        <v/>
      </c>
      <c r="Q139" s="71" t="s">
        <v>122</v>
      </c>
      <c r="R139" s="103" t="s">
        <v>44</v>
      </c>
      <c r="S139" s="103">
        <v>3</v>
      </c>
      <c r="T139" s="106">
        <f>IF(Q139&lt;&gt;"",VLOOKUP(Q139,'DON GIA'!$H$1:$K$103,4,0),"")</f>
        <v>997000</v>
      </c>
      <c r="U139" s="106">
        <f t="shared" si="27"/>
        <v>2991000</v>
      </c>
      <c r="V139" s="107" t="s">
        <v>1008</v>
      </c>
      <c r="W139" s="103" t="s">
        <v>27</v>
      </c>
      <c r="X139" s="108">
        <v>60.2</v>
      </c>
      <c r="Y139" s="109"/>
      <c r="Z139" s="106">
        <f>IF(V139&lt;&gt;"",VLOOKUP(V139,'DON GIA'!$A$1:$D$346,4,0),"")</f>
        <v>264499</v>
      </c>
      <c r="AA139" s="106">
        <f t="shared" si="28"/>
        <v>15922839.800000001</v>
      </c>
      <c r="AB139" s="71"/>
      <c r="AC139" s="71"/>
      <c r="AD139" s="71"/>
      <c r="AE139" s="71"/>
      <c r="AF139" s="71"/>
      <c r="AG139" s="103"/>
      <c r="AH139" s="103"/>
      <c r="AI139" s="103"/>
      <c r="AJ139" s="103"/>
      <c r="AK139" s="106" t="str">
        <f>IF(AH139&lt;&gt;"",VLOOKUP(AH139,'DON GIA'!$M$1:$P$9,4,0),"")</f>
        <v/>
      </c>
      <c r="AL139" s="106" t="str">
        <f t="shared" si="17"/>
        <v/>
      </c>
      <c r="AM139" s="103"/>
      <c r="AN139" s="103"/>
      <c r="AO139" s="199" t="str">
        <f t="shared" si="29"/>
        <v/>
      </c>
      <c r="AP139" s="107"/>
    </row>
    <row r="140" spans="1:43" outlineLevel="2">
      <c r="A140" s="72" t="e">
        <f>IF(C139&lt;&gt;"",$C$7:C139,A139)</f>
        <v>#VALUE!</v>
      </c>
      <c r="B140" s="102" t="str">
        <f>IF(C139&lt;&gt;"",COUNTA($C$7:C139)+392,"")</f>
        <v/>
      </c>
      <c r="C140" s="192"/>
      <c r="D140" s="71"/>
      <c r="E140" s="103"/>
      <c r="F140" s="103"/>
      <c r="G140" s="103"/>
      <c r="H140" s="103"/>
      <c r="I140" s="103"/>
      <c r="J140" s="103"/>
      <c r="K140" s="71"/>
      <c r="L140" s="105"/>
      <c r="M140" s="106" t="str">
        <f>IF(K140&lt;&gt;"",VLOOKUP(K140,'DON GIA'!$S$1:$U$19,3,0),"")</f>
        <v/>
      </c>
      <c r="N140" s="106" t="str">
        <f>IF(K140&lt;&gt;"",VLOOKUP(K140,'DON GIA'!$S$1:$V$19,4,0),"")</f>
        <v/>
      </c>
      <c r="O140" s="106" t="str">
        <f t="shared" si="15"/>
        <v/>
      </c>
      <c r="P140" s="106" t="str">
        <f t="shared" si="16"/>
        <v/>
      </c>
      <c r="Q140" s="71" t="s">
        <v>78</v>
      </c>
      <c r="R140" s="103" t="s">
        <v>44</v>
      </c>
      <c r="S140" s="103">
        <v>1</v>
      </c>
      <c r="T140" s="106">
        <f>IF(Q140&lt;&gt;"",VLOOKUP(Q140,'DON GIA'!$H$1:$K$103,4,0),"")</f>
        <v>2236000</v>
      </c>
      <c r="U140" s="106">
        <f t="shared" si="27"/>
        <v>2236000</v>
      </c>
      <c r="V140" s="107"/>
      <c r="W140" s="103"/>
      <c r="X140" s="108"/>
      <c r="Y140" s="109"/>
      <c r="Z140" s="106" t="str">
        <f>IF(V140&lt;&gt;"",VLOOKUP(V140,'DON GIA'!$A$1:$D$346,4,0),"")</f>
        <v/>
      </c>
      <c r="AA140" s="106" t="str">
        <f t="shared" si="28"/>
        <v/>
      </c>
      <c r="AB140" s="71"/>
      <c r="AC140" s="71"/>
      <c r="AD140" s="71"/>
      <c r="AE140" s="71"/>
      <c r="AF140" s="71"/>
      <c r="AG140" s="103"/>
      <c r="AH140" s="103"/>
      <c r="AI140" s="103"/>
      <c r="AJ140" s="103"/>
      <c r="AK140" s="106" t="str">
        <f>IF(AH140&lt;&gt;"",VLOOKUP(AH140,'DON GIA'!$M$1:$P$9,4,0),"")</f>
        <v/>
      </c>
      <c r="AL140" s="106" t="str">
        <f t="shared" si="17"/>
        <v/>
      </c>
      <c r="AM140" s="103"/>
      <c r="AN140" s="103"/>
      <c r="AO140" s="199" t="str">
        <f t="shared" si="29"/>
        <v/>
      </c>
      <c r="AP140" s="107"/>
    </row>
    <row r="141" spans="1:43" outlineLevel="2">
      <c r="A141" s="72" t="e">
        <f>IF(C140&lt;&gt;"",$C$7:C140,A140)</f>
        <v>#VALUE!</v>
      </c>
      <c r="B141" s="102" t="str">
        <f>IF(C140&lt;&gt;"",COUNTA($C$7:C140)+392,"")</f>
        <v/>
      </c>
      <c r="C141" s="192"/>
      <c r="D141" s="71"/>
      <c r="E141" s="103"/>
      <c r="F141" s="103"/>
      <c r="G141" s="103"/>
      <c r="H141" s="103"/>
      <c r="I141" s="103"/>
      <c r="J141" s="103"/>
      <c r="K141" s="71"/>
      <c r="L141" s="105"/>
      <c r="M141" s="106" t="str">
        <f>IF(K141&lt;&gt;"",VLOOKUP(K141,'DON GIA'!$S$1:$U$19,3,0),"")</f>
        <v/>
      </c>
      <c r="N141" s="106" t="str">
        <f>IF(K141&lt;&gt;"",VLOOKUP(K141,'DON GIA'!$S$1:$V$19,4,0),"")</f>
        <v/>
      </c>
      <c r="O141" s="106" t="str">
        <f t="shared" si="15"/>
        <v/>
      </c>
      <c r="P141" s="106" t="str">
        <f t="shared" si="16"/>
        <v/>
      </c>
      <c r="Q141" s="71" t="s">
        <v>61</v>
      </c>
      <c r="R141" s="103" t="s">
        <v>44</v>
      </c>
      <c r="S141" s="103">
        <v>2</v>
      </c>
      <c r="T141" s="106">
        <f>IF(Q141&lt;&gt;"",VLOOKUP(Q141,'DON GIA'!$H$1:$K$103,4,0),"")</f>
        <v>180000</v>
      </c>
      <c r="U141" s="106">
        <f t="shared" si="27"/>
        <v>360000</v>
      </c>
      <c r="V141" s="107"/>
      <c r="W141" s="103"/>
      <c r="X141" s="108"/>
      <c r="Y141" s="109"/>
      <c r="Z141" s="106" t="str">
        <f>IF(V141&lt;&gt;"",VLOOKUP(V141,'DON GIA'!$A$1:$D$346,4,0),"")</f>
        <v/>
      </c>
      <c r="AA141" s="106" t="str">
        <f t="shared" si="28"/>
        <v/>
      </c>
      <c r="AB141" s="71"/>
      <c r="AC141" s="71"/>
      <c r="AD141" s="71"/>
      <c r="AE141" s="71"/>
      <c r="AF141" s="71"/>
      <c r="AG141" s="103"/>
      <c r="AH141" s="103"/>
      <c r="AI141" s="103"/>
      <c r="AJ141" s="103"/>
      <c r="AK141" s="106" t="str">
        <f>IF(AH141&lt;&gt;"",VLOOKUP(AH141,'DON GIA'!$M$1:$P$9,4,0),"")</f>
        <v/>
      </c>
      <c r="AL141" s="106" t="str">
        <f t="shared" si="17"/>
        <v/>
      </c>
      <c r="AM141" s="103"/>
      <c r="AN141" s="103"/>
      <c r="AO141" s="199" t="str">
        <f t="shared" si="29"/>
        <v/>
      </c>
      <c r="AP141" s="107"/>
    </row>
    <row r="142" spans="1:43" outlineLevel="2">
      <c r="A142" s="72" t="e">
        <f>IF(C141&lt;&gt;"",$C$7:C141,A141)</f>
        <v>#VALUE!</v>
      </c>
      <c r="B142" s="102" t="str">
        <f>IF(C141&lt;&gt;"",COUNTA($C$7:C141)+392,"")</f>
        <v/>
      </c>
      <c r="C142" s="192"/>
      <c r="D142" s="71"/>
      <c r="E142" s="103"/>
      <c r="F142" s="103"/>
      <c r="G142" s="103"/>
      <c r="H142" s="103"/>
      <c r="I142" s="103"/>
      <c r="J142" s="103"/>
      <c r="K142" s="71"/>
      <c r="L142" s="105"/>
      <c r="M142" s="106" t="str">
        <f>IF(K142&lt;&gt;"",VLOOKUP(K142,'DON GIA'!$S$1:$U$19,3,0),"")</f>
        <v/>
      </c>
      <c r="N142" s="106" t="str">
        <f>IF(K142&lt;&gt;"",VLOOKUP(K142,'DON GIA'!$S$1:$V$19,4,0),"")</f>
        <v/>
      </c>
      <c r="O142" s="106" t="str">
        <f t="shared" si="15"/>
        <v/>
      </c>
      <c r="P142" s="106" t="str">
        <f t="shared" si="16"/>
        <v/>
      </c>
      <c r="Q142" s="71" t="s">
        <v>123</v>
      </c>
      <c r="R142" s="103" t="s">
        <v>44</v>
      </c>
      <c r="S142" s="103">
        <v>1</v>
      </c>
      <c r="T142" s="106">
        <f>IF(Q142&lt;&gt;"",VLOOKUP(Q142,'DON GIA'!$H$1:$K$103,4,0),"")</f>
        <v>997000</v>
      </c>
      <c r="U142" s="106">
        <f t="shared" si="27"/>
        <v>997000</v>
      </c>
      <c r="V142" s="107"/>
      <c r="W142" s="103"/>
      <c r="X142" s="108"/>
      <c r="Y142" s="109"/>
      <c r="Z142" s="106" t="str">
        <f>IF(V142&lt;&gt;"",VLOOKUP(V142,'DON GIA'!$A$1:$D$346,4,0),"")</f>
        <v/>
      </c>
      <c r="AA142" s="106" t="str">
        <f t="shared" si="28"/>
        <v/>
      </c>
      <c r="AB142" s="71"/>
      <c r="AC142" s="71"/>
      <c r="AD142" s="71"/>
      <c r="AE142" s="71"/>
      <c r="AF142" s="71"/>
      <c r="AG142" s="103"/>
      <c r="AH142" s="103"/>
      <c r="AI142" s="103"/>
      <c r="AJ142" s="103"/>
      <c r="AK142" s="106" t="str">
        <f>IF(AH142&lt;&gt;"",VLOOKUP(AH142,'DON GIA'!$M$1:$P$9,4,0),"")</f>
        <v/>
      </c>
      <c r="AL142" s="106" t="str">
        <f t="shared" si="17"/>
        <v/>
      </c>
      <c r="AM142" s="103"/>
      <c r="AN142" s="103"/>
      <c r="AO142" s="199" t="str">
        <f t="shared" si="29"/>
        <v/>
      </c>
      <c r="AP142" s="107"/>
    </row>
    <row r="143" spans="1:43" outlineLevel="2">
      <c r="A143" s="72" t="e">
        <f>IF(C142&lt;&gt;"",$C$7:C142,A142)</f>
        <v>#VALUE!</v>
      </c>
      <c r="B143" s="102" t="str">
        <f>IF(C142&lt;&gt;"",COUNTA($C$7:C142)+392,"")</f>
        <v/>
      </c>
      <c r="C143" s="192"/>
      <c r="D143" s="71"/>
      <c r="E143" s="103"/>
      <c r="F143" s="103"/>
      <c r="G143" s="103"/>
      <c r="H143" s="103"/>
      <c r="I143" s="103"/>
      <c r="J143" s="103"/>
      <c r="K143" s="71"/>
      <c r="L143" s="105"/>
      <c r="M143" s="106" t="str">
        <f>IF(K143&lt;&gt;"",VLOOKUP(K143,'DON GIA'!$S$1:$U$19,3,0),"")</f>
        <v/>
      </c>
      <c r="N143" s="106" t="str">
        <f>IF(K143&lt;&gt;"",VLOOKUP(K143,'DON GIA'!$S$1:$V$19,4,0),"")</f>
        <v/>
      </c>
      <c r="O143" s="106" t="str">
        <f t="shared" si="15"/>
        <v/>
      </c>
      <c r="P143" s="106" t="str">
        <f t="shared" si="16"/>
        <v/>
      </c>
      <c r="Q143" s="71" t="s">
        <v>124</v>
      </c>
      <c r="R143" s="103" t="s">
        <v>44</v>
      </c>
      <c r="S143" s="103">
        <v>1</v>
      </c>
      <c r="T143" s="106">
        <f>IF(Q143&lt;&gt;"",VLOOKUP(Q143,'DON GIA'!$H$1:$K$103,4,0),"")</f>
        <v>1632000</v>
      </c>
      <c r="U143" s="106">
        <f t="shared" si="27"/>
        <v>1632000</v>
      </c>
      <c r="V143" s="107"/>
      <c r="W143" s="103"/>
      <c r="X143" s="108"/>
      <c r="Y143" s="109"/>
      <c r="Z143" s="106" t="str">
        <f>IF(V143&lt;&gt;"",VLOOKUP(V143,'DON GIA'!$A$1:$D$346,4,0),"")</f>
        <v/>
      </c>
      <c r="AA143" s="106" t="str">
        <f t="shared" si="28"/>
        <v/>
      </c>
      <c r="AB143" s="71"/>
      <c r="AC143" s="71"/>
      <c r="AD143" s="71"/>
      <c r="AE143" s="71"/>
      <c r="AF143" s="71"/>
      <c r="AG143" s="103"/>
      <c r="AH143" s="103"/>
      <c r="AI143" s="103"/>
      <c r="AJ143" s="103"/>
      <c r="AK143" s="106" t="str">
        <f>IF(AH143&lt;&gt;"",VLOOKUP(AH143,'DON GIA'!$M$1:$P$9,4,0),"")</f>
        <v/>
      </c>
      <c r="AL143" s="106" t="str">
        <f t="shared" si="17"/>
        <v/>
      </c>
      <c r="AM143" s="103"/>
      <c r="AN143" s="103"/>
      <c r="AO143" s="199" t="str">
        <f t="shared" si="29"/>
        <v/>
      </c>
      <c r="AP143" s="107"/>
    </row>
    <row r="144" spans="1:43" outlineLevel="2">
      <c r="A144" s="72" t="e">
        <f>IF(C143&lt;&gt;"",$C$7:C143,A143)</f>
        <v>#VALUE!</v>
      </c>
      <c r="B144" s="102" t="str">
        <f>IF(C143&lt;&gt;"",COUNTA($C$7:C143)+392,"")</f>
        <v/>
      </c>
      <c r="C144" s="192"/>
      <c r="D144" s="71"/>
      <c r="E144" s="103"/>
      <c r="F144" s="103"/>
      <c r="G144" s="103"/>
      <c r="H144" s="103"/>
      <c r="I144" s="103"/>
      <c r="J144" s="103"/>
      <c r="K144" s="71"/>
      <c r="L144" s="105"/>
      <c r="M144" s="106" t="str">
        <f>IF(K144&lt;&gt;"",VLOOKUP(K144,'DON GIA'!$S$1:$U$19,3,0),"")</f>
        <v/>
      </c>
      <c r="N144" s="106" t="str">
        <f>IF(K144&lt;&gt;"",VLOOKUP(K144,'DON GIA'!$S$1:$V$19,4,0),"")</f>
        <v/>
      </c>
      <c r="O144" s="106" t="str">
        <f t="shared" si="15"/>
        <v/>
      </c>
      <c r="P144" s="106" t="str">
        <f t="shared" si="16"/>
        <v/>
      </c>
      <c r="Q144" s="71" t="s">
        <v>125</v>
      </c>
      <c r="R144" s="103" t="s">
        <v>44</v>
      </c>
      <c r="S144" s="103">
        <v>1</v>
      </c>
      <c r="T144" s="106">
        <f>IF(Q144&lt;&gt;"",VLOOKUP(Q144,'DON GIA'!$H$1:$K$103,4,0),"")</f>
        <v>758000</v>
      </c>
      <c r="U144" s="106">
        <f t="shared" si="27"/>
        <v>758000</v>
      </c>
      <c r="V144" s="107"/>
      <c r="W144" s="103"/>
      <c r="X144" s="108"/>
      <c r="Y144" s="109"/>
      <c r="Z144" s="106" t="str">
        <f>IF(V144&lt;&gt;"",VLOOKUP(V144,'DON GIA'!$A$1:$D$346,4,0),"")</f>
        <v/>
      </c>
      <c r="AA144" s="106" t="str">
        <f t="shared" si="28"/>
        <v/>
      </c>
      <c r="AB144" s="71"/>
      <c r="AC144" s="71"/>
      <c r="AD144" s="71"/>
      <c r="AE144" s="71"/>
      <c r="AF144" s="71"/>
      <c r="AG144" s="103"/>
      <c r="AH144" s="103"/>
      <c r="AI144" s="103"/>
      <c r="AJ144" s="103"/>
      <c r="AK144" s="106" t="str">
        <f>IF(AH144&lt;&gt;"",VLOOKUP(AH144,'DON GIA'!$M$1:$P$9,4,0),"")</f>
        <v/>
      </c>
      <c r="AL144" s="106" t="str">
        <f t="shared" si="17"/>
        <v/>
      </c>
      <c r="AM144" s="103"/>
      <c r="AN144" s="103"/>
      <c r="AO144" s="199" t="str">
        <f t="shared" si="29"/>
        <v/>
      </c>
      <c r="AP144" s="107"/>
    </row>
    <row r="145" spans="1:43" outlineLevel="2">
      <c r="A145" s="72" t="e">
        <f>IF(C144&lt;&gt;"",$C$7:C144,A144)</f>
        <v>#VALUE!</v>
      </c>
      <c r="B145" s="102" t="str">
        <f>IF(C144&lt;&gt;"",COUNTA($C$7:C144)+392,"")</f>
        <v/>
      </c>
      <c r="C145" s="192"/>
      <c r="D145" s="71"/>
      <c r="E145" s="103"/>
      <c r="F145" s="103"/>
      <c r="G145" s="103"/>
      <c r="H145" s="103"/>
      <c r="I145" s="103"/>
      <c r="J145" s="103"/>
      <c r="K145" s="71"/>
      <c r="L145" s="105"/>
      <c r="M145" s="106" t="str">
        <f>IF(K145&lt;&gt;"",VLOOKUP(K145,'DON GIA'!$S$1:$U$19,3,0),"")</f>
        <v/>
      </c>
      <c r="N145" s="106" t="str">
        <f>IF(K145&lt;&gt;"",VLOOKUP(K145,'DON GIA'!$S$1:$V$19,4,0),"")</f>
        <v/>
      </c>
      <c r="O145" s="106" t="str">
        <f t="shared" si="15"/>
        <v/>
      </c>
      <c r="P145" s="106" t="str">
        <f t="shared" si="16"/>
        <v/>
      </c>
      <c r="Q145" s="71" t="s">
        <v>126</v>
      </c>
      <c r="R145" s="103" t="s">
        <v>44</v>
      </c>
      <c r="S145" s="103">
        <v>1</v>
      </c>
      <c r="T145" s="106">
        <f>IF(Q145&lt;&gt;"",VLOOKUP(Q145,'DON GIA'!$H$1:$K$103,4,0),"")</f>
        <v>288000</v>
      </c>
      <c r="U145" s="106">
        <f t="shared" si="27"/>
        <v>288000</v>
      </c>
      <c r="V145" s="107"/>
      <c r="W145" s="103"/>
      <c r="X145" s="108"/>
      <c r="Y145" s="109"/>
      <c r="Z145" s="106" t="str">
        <f>IF(V145&lt;&gt;"",VLOOKUP(V145,'DON GIA'!$A$1:$D$346,4,0),"")</f>
        <v/>
      </c>
      <c r="AA145" s="106" t="str">
        <f t="shared" si="28"/>
        <v/>
      </c>
      <c r="AB145" s="71"/>
      <c r="AC145" s="71"/>
      <c r="AD145" s="71"/>
      <c r="AE145" s="71"/>
      <c r="AF145" s="71"/>
      <c r="AG145" s="103"/>
      <c r="AH145" s="103"/>
      <c r="AI145" s="103"/>
      <c r="AJ145" s="103"/>
      <c r="AK145" s="106" t="str">
        <f>IF(AH145&lt;&gt;"",VLOOKUP(AH145,'DON GIA'!$M$1:$P$9,4,0),"")</f>
        <v/>
      </c>
      <c r="AL145" s="106" t="str">
        <f t="shared" si="17"/>
        <v/>
      </c>
      <c r="AM145" s="103"/>
      <c r="AN145" s="103"/>
      <c r="AO145" s="199" t="str">
        <f t="shared" si="29"/>
        <v/>
      </c>
      <c r="AP145" s="107"/>
    </row>
    <row r="146" spans="1:43" outlineLevel="2">
      <c r="A146" s="72" t="e">
        <f>IF(C145&lt;&gt;"",$C$7:C145,A145)</f>
        <v>#VALUE!</v>
      </c>
      <c r="B146" s="102" t="str">
        <f>IF(C145&lt;&gt;"",COUNTA($C$7:C145)+392,"")</f>
        <v/>
      </c>
      <c r="C146" s="192"/>
      <c r="D146" s="71"/>
      <c r="E146" s="103"/>
      <c r="F146" s="103"/>
      <c r="G146" s="103"/>
      <c r="H146" s="103"/>
      <c r="I146" s="103"/>
      <c r="J146" s="103"/>
      <c r="K146" s="71"/>
      <c r="L146" s="105"/>
      <c r="M146" s="106" t="str">
        <f>IF(K146&lt;&gt;"",VLOOKUP(K146,'DON GIA'!$S$1:$U$19,3,0),"")</f>
        <v/>
      </c>
      <c r="N146" s="106" t="str">
        <f>IF(K146&lt;&gt;"",VLOOKUP(K146,'DON GIA'!$S$1:$V$19,4,0),"")</f>
        <v/>
      </c>
      <c r="O146" s="106" t="str">
        <f t="shared" si="15"/>
        <v/>
      </c>
      <c r="P146" s="106" t="str">
        <f t="shared" si="16"/>
        <v/>
      </c>
      <c r="Q146" s="71" t="s">
        <v>49</v>
      </c>
      <c r="R146" s="103" t="s">
        <v>44</v>
      </c>
      <c r="S146" s="103">
        <v>5</v>
      </c>
      <c r="T146" s="106">
        <f>IF(Q146&lt;&gt;"",VLOOKUP(Q146,'DON GIA'!$H$1:$K$103,4,0),"")</f>
        <v>248000</v>
      </c>
      <c r="U146" s="106">
        <f t="shared" si="27"/>
        <v>1240000</v>
      </c>
      <c r="V146" s="107"/>
      <c r="W146" s="103"/>
      <c r="X146" s="108"/>
      <c r="Y146" s="109"/>
      <c r="Z146" s="106" t="str">
        <f>IF(V146&lt;&gt;"",VLOOKUP(V146,'DON GIA'!$A$1:$D$346,4,0),"")</f>
        <v/>
      </c>
      <c r="AA146" s="106" t="str">
        <f t="shared" si="28"/>
        <v/>
      </c>
      <c r="AB146" s="71"/>
      <c r="AC146" s="71"/>
      <c r="AD146" s="71"/>
      <c r="AE146" s="71"/>
      <c r="AF146" s="71"/>
      <c r="AG146" s="103"/>
      <c r="AH146" s="103"/>
      <c r="AI146" s="103"/>
      <c r="AJ146" s="103"/>
      <c r="AK146" s="106" t="str">
        <f>IF(AH146&lt;&gt;"",VLOOKUP(AH146,'DON GIA'!$M$1:$P$9,4,0),"")</f>
        <v/>
      </c>
      <c r="AL146" s="106" t="str">
        <f t="shared" si="17"/>
        <v/>
      </c>
      <c r="AM146" s="103"/>
      <c r="AN146" s="103"/>
      <c r="AO146" s="199" t="str">
        <f t="shared" si="29"/>
        <v/>
      </c>
      <c r="AP146" s="107"/>
    </row>
    <row r="147" spans="1:43" outlineLevel="2">
      <c r="A147" s="72" t="e">
        <f>IF(C146&lt;&gt;"",$C$7:C146,A146)</f>
        <v>#VALUE!</v>
      </c>
      <c r="B147" s="102" t="str">
        <f>IF(C146&lt;&gt;"",COUNTA($C$7:C146)+392,"")</f>
        <v/>
      </c>
      <c r="C147" s="192"/>
      <c r="D147" s="71"/>
      <c r="E147" s="103"/>
      <c r="F147" s="103"/>
      <c r="G147" s="103"/>
      <c r="H147" s="103"/>
      <c r="I147" s="103"/>
      <c r="J147" s="103"/>
      <c r="K147" s="71"/>
      <c r="L147" s="105"/>
      <c r="M147" s="106" t="str">
        <f>IF(K147&lt;&gt;"",VLOOKUP(K147,'DON GIA'!$S$1:$U$19,3,0),"")</f>
        <v/>
      </c>
      <c r="N147" s="106" t="str">
        <f>IF(K147&lt;&gt;"",VLOOKUP(K147,'DON GIA'!$S$1:$V$19,4,0),"")</f>
        <v/>
      </c>
      <c r="O147" s="106" t="str">
        <f t="shared" ref="O147:O217" si="30">IF(K147&lt;&gt;"",L147*M147,"")</f>
        <v/>
      </c>
      <c r="P147" s="106" t="str">
        <f t="shared" ref="P147:P217" si="31">IF(K147&lt;&gt;"",L147*N147,"")</f>
        <v/>
      </c>
      <c r="Q147" s="71" t="s">
        <v>50</v>
      </c>
      <c r="R147" s="103" t="s">
        <v>44</v>
      </c>
      <c r="S147" s="103">
        <v>3</v>
      </c>
      <c r="T147" s="106">
        <f>IF(Q147&lt;&gt;"",VLOOKUP(Q147,'DON GIA'!$H$1:$K$103,4,0),"")</f>
        <v>146000</v>
      </c>
      <c r="U147" s="106">
        <f t="shared" si="27"/>
        <v>438000</v>
      </c>
      <c r="V147" s="107"/>
      <c r="W147" s="103"/>
      <c r="X147" s="108"/>
      <c r="Y147" s="109"/>
      <c r="Z147" s="106" t="str">
        <f>IF(V147&lt;&gt;"",VLOOKUP(V147,'DON GIA'!$A$1:$D$346,4,0),"")</f>
        <v/>
      </c>
      <c r="AA147" s="106" t="str">
        <f t="shared" si="28"/>
        <v/>
      </c>
      <c r="AB147" s="71"/>
      <c r="AC147" s="71"/>
      <c r="AD147" s="71"/>
      <c r="AE147" s="71"/>
      <c r="AF147" s="71"/>
      <c r="AG147" s="103"/>
      <c r="AH147" s="103"/>
      <c r="AI147" s="103"/>
      <c r="AJ147" s="103"/>
      <c r="AK147" s="106" t="str">
        <f>IF(AH147&lt;&gt;"",VLOOKUP(AH147,'DON GIA'!$M$1:$P$9,4,0),"")</f>
        <v/>
      </c>
      <c r="AL147" s="106" t="str">
        <f t="shared" ref="AL147:AL217" si="32">IF(AH147&lt;&gt;"",AJ147*AK147,"")</f>
        <v/>
      </c>
      <c r="AM147" s="103"/>
      <c r="AN147" s="103"/>
      <c r="AO147" s="199" t="str">
        <f t="shared" si="29"/>
        <v/>
      </c>
      <c r="AP147" s="107"/>
    </row>
    <row r="148" spans="1:43" outlineLevel="2">
      <c r="A148" s="72" t="e">
        <f>IF(C147&lt;&gt;"",$C$7:C147,A147)</f>
        <v>#VALUE!</v>
      </c>
      <c r="B148" s="102" t="str">
        <f>IF(C147&lt;&gt;"",COUNTA($C$7:C147)+392,"")</f>
        <v/>
      </c>
      <c r="C148" s="192"/>
      <c r="D148" s="71"/>
      <c r="E148" s="103"/>
      <c r="F148" s="103"/>
      <c r="G148" s="103"/>
      <c r="H148" s="103"/>
      <c r="I148" s="103"/>
      <c r="J148" s="103"/>
      <c r="K148" s="71"/>
      <c r="L148" s="105"/>
      <c r="M148" s="106" t="str">
        <f>IF(K148&lt;&gt;"",VLOOKUP(K148,'DON GIA'!$S$1:$U$19,3,0),"")</f>
        <v/>
      </c>
      <c r="N148" s="106" t="str">
        <f>IF(K148&lt;&gt;"",VLOOKUP(K148,'DON GIA'!$S$1:$V$19,4,0),"")</f>
        <v/>
      </c>
      <c r="O148" s="106" t="str">
        <f t="shared" si="30"/>
        <v/>
      </c>
      <c r="P148" s="106" t="str">
        <f t="shared" si="31"/>
        <v/>
      </c>
      <c r="Q148" s="71" t="s">
        <v>77</v>
      </c>
      <c r="R148" s="103" t="s">
        <v>44</v>
      </c>
      <c r="S148" s="103">
        <v>3</v>
      </c>
      <c r="T148" s="106">
        <f>IF(Q148&lt;&gt;"",VLOOKUP(Q148,'DON GIA'!$H$1:$K$103,4,0),"")</f>
        <v>45000</v>
      </c>
      <c r="U148" s="106">
        <f t="shared" si="27"/>
        <v>135000</v>
      </c>
      <c r="V148" s="107"/>
      <c r="W148" s="103"/>
      <c r="X148" s="108"/>
      <c r="Y148" s="109"/>
      <c r="Z148" s="106" t="str">
        <f>IF(V148&lt;&gt;"",VLOOKUP(V148,'DON GIA'!$A$1:$D$346,4,0),"")</f>
        <v/>
      </c>
      <c r="AA148" s="106" t="str">
        <f t="shared" si="28"/>
        <v/>
      </c>
      <c r="AB148" s="71"/>
      <c r="AC148" s="71"/>
      <c r="AD148" s="71"/>
      <c r="AE148" s="71"/>
      <c r="AF148" s="71"/>
      <c r="AG148" s="103"/>
      <c r="AH148" s="103"/>
      <c r="AI148" s="103"/>
      <c r="AJ148" s="103"/>
      <c r="AK148" s="106" t="str">
        <f>IF(AH148&lt;&gt;"",VLOOKUP(AH148,'DON GIA'!$M$1:$P$9,4,0),"")</f>
        <v/>
      </c>
      <c r="AL148" s="106" t="str">
        <f t="shared" si="32"/>
        <v/>
      </c>
      <c r="AM148" s="103"/>
      <c r="AN148" s="103"/>
      <c r="AO148" s="199" t="str">
        <f t="shared" si="29"/>
        <v/>
      </c>
      <c r="AP148" s="107"/>
    </row>
    <row r="149" spans="1:43" outlineLevel="2">
      <c r="A149" s="72" t="e">
        <f>IF(C148&lt;&gt;"",$C$7:C148,A148)</f>
        <v>#VALUE!</v>
      </c>
      <c r="B149" s="102" t="str">
        <f>IF(C148&lt;&gt;"",COUNTA($C$7:C148)+392,"")</f>
        <v/>
      </c>
      <c r="C149" s="192"/>
      <c r="D149" s="71"/>
      <c r="E149" s="103"/>
      <c r="F149" s="103"/>
      <c r="G149" s="103"/>
      <c r="H149" s="103"/>
      <c r="I149" s="103"/>
      <c r="J149" s="103"/>
      <c r="K149" s="71"/>
      <c r="L149" s="105"/>
      <c r="M149" s="106" t="str">
        <f>IF(K149&lt;&gt;"",VLOOKUP(K149,'DON GIA'!$S$1:$U$19,3,0),"")</f>
        <v/>
      </c>
      <c r="N149" s="106" t="str">
        <f>IF(K149&lt;&gt;"",VLOOKUP(K149,'DON GIA'!$S$1:$V$19,4,0),"")</f>
        <v/>
      </c>
      <c r="O149" s="106" t="str">
        <f t="shared" si="30"/>
        <v/>
      </c>
      <c r="P149" s="106" t="str">
        <f t="shared" si="31"/>
        <v/>
      </c>
      <c r="Q149" s="71" t="s">
        <v>53</v>
      </c>
      <c r="R149" s="103" t="s">
        <v>44</v>
      </c>
      <c r="S149" s="103">
        <v>11</v>
      </c>
      <c r="T149" s="106">
        <f>IF(Q149&lt;&gt;"",VLOOKUP(Q149,'DON GIA'!$H$1:$K$103,4,0),"")</f>
        <v>34000</v>
      </c>
      <c r="U149" s="106">
        <f t="shared" si="27"/>
        <v>374000</v>
      </c>
      <c r="V149" s="107"/>
      <c r="W149" s="103"/>
      <c r="X149" s="108"/>
      <c r="Y149" s="109"/>
      <c r="Z149" s="106" t="str">
        <f>IF(V149&lt;&gt;"",VLOOKUP(V149,'DON GIA'!$A$1:$D$346,4,0),"")</f>
        <v/>
      </c>
      <c r="AA149" s="106" t="str">
        <f t="shared" si="28"/>
        <v/>
      </c>
      <c r="AB149" s="71"/>
      <c r="AC149" s="71"/>
      <c r="AD149" s="71"/>
      <c r="AE149" s="71"/>
      <c r="AF149" s="71"/>
      <c r="AG149" s="103"/>
      <c r="AH149" s="103"/>
      <c r="AI149" s="103"/>
      <c r="AJ149" s="103"/>
      <c r="AK149" s="106" t="str">
        <f>IF(AH149&lt;&gt;"",VLOOKUP(AH149,'DON GIA'!$M$1:$P$9,4,0),"")</f>
        <v/>
      </c>
      <c r="AL149" s="106" t="str">
        <f t="shared" si="32"/>
        <v/>
      </c>
      <c r="AM149" s="103"/>
      <c r="AN149" s="103"/>
      <c r="AO149" s="199" t="str">
        <f t="shared" si="29"/>
        <v/>
      </c>
      <c r="AP149" s="107"/>
    </row>
    <row r="150" spans="1:43" outlineLevel="2">
      <c r="A150" s="72" t="e">
        <f>IF(C149&lt;&gt;"",$C$7:C149,A149)</f>
        <v>#VALUE!</v>
      </c>
      <c r="B150" s="102" t="str">
        <f>IF(C149&lt;&gt;"",COUNTA($C$7:C149)+392,"")</f>
        <v/>
      </c>
      <c r="C150" s="192"/>
      <c r="D150" s="71"/>
      <c r="E150" s="103"/>
      <c r="F150" s="103"/>
      <c r="G150" s="103"/>
      <c r="H150" s="103"/>
      <c r="I150" s="103"/>
      <c r="J150" s="103"/>
      <c r="K150" s="71"/>
      <c r="L150" s="105"/>
      <c r="M150" s="106" t="str">
        <f>IF(K150&lt;&gt;"",VLOOKUP(K150,'DON GIA'!$S$1:$U$19,3,0),"")</f>
        <v/>
      </c>
      <c r="N150" s="106" t="str">
        <f>IF(K150&lt;&gt;"",VLOOKUP(K150,'DON GIA'!$S$1:$V$19,4,0),"")</f>
        <v/>
      </c>
      <c r="O150" s="106" t="str">
        <f t="shared" si="30"/>
        <v/>
      </c>
      <c r="P150" s="106" t="str">
        <f t="shared" si="31"/>
        <v/>
      </c>
      <c r="Q150" s="71" t="s">
        <v>127</v>
      </c>
      <c r="R150" s="103" t="s">
        <v>44</v>
      </c>
      <c r="S150" s="103">
        <v>1</v>
      </c>
      <c r="T150" s="106">
        <f>IF(Q150&lt;&gt;"",VLOOKUP(Q150,'DON GIA'!$H$1:$K$103,4,0),"")</f>
        <v>283000</v>
      </c>
      <c r="U150" s="106">
        <f t="shared" si="27"/>
        <v>283000</v>
      </c>
      <c r="V150" s="107"/>
      <c r="W150" s="103"/>
      <c r="X150" s="108"/>
      <c r="Y150" s="109"/>
      <c r="Z150" s="106" t="str">
        <f>IF(V150&lt;&gt;"",VLOOKUP(V150,'DON GIA'!$A$1:$D$346,4,0),"")</f>
        <v/>
      </c>
      <c r="AA150" s="106" t="str">
        <f t="shared" si="28"/>
        <v/>
      </c>
      <c r="AB150" s="71"/>
      <c r="AC150" s="71"/>
      <c r="AD150" s="71"/>
      <c r="AE150" s="71"/>
      <c r="AF150" s="71"/>
      <c r="AG150" s="103"/>
      <c r="AH150" s="103"/>
      <c r="AI150" s="103"/>
      <c r="AJ150" s="103"/>
      <c r="AK150" s="106" t="str">
        <f>IF(AH150&lt;&gt;"",VLOOKUP(AH150,'DON GIA'!$M$1:$P$9,4,0),"")</f>
        <v/>
      </c>
      <c r="AL150" s="106" t="str">
        <f t="shared" si="32"/>
        <v/>
      </c>
      <c r="AM150" s="103"/>
      <c r="AN150" s="103"/>
      <c r="AO150" s="199" t="str">
        <f t="shared" si="29"/>
        <v/>
      </c>
      <c r="AP150" s="107"/>
    </row>
    <row r="151" spans="1:43" outlineLevel="2">
      <c r="A151" s="72" t="e">
        <f>IF(C150&lt;&gt;"",$C$7:C150,A150)</f>
        <v>#VALUE!</v>
      </c>
      <c r="B151" s="102" t="str">
        <f>IF(C150&lt;&gt;"",COUNTA($C$7:C150)+392,"")</f>
        <v/>
      </c>
      <c r="C151" s="192"/>
      <c r="D151" s="71"/>
      <c r="E151" s="103"/>
      <c r="F151" s="103"/>
      <c r="G151" s="103"/>
      <c r="H151" s="103"/>
      <c r="I151" s="103"/>
      <c r="J151" s="103"/>
      <c r="K151" s="71"/>
      <c r="L151" s="105"/>
      <c r="M151" s="106" t="str">
        <f>IF(K151&lt;&gt;"",VLOOKUP(K151,'DON GIA'!$S$1:$U$19,3,0),"")</f>
        <v/>
      </c>
      <c r="N151" s="106" t="str">
        <f>IF(K151&lt;&gt;"",VLOOKUP(K151,'DON GIA'!$S$1:$V$19,4,0),"")</f>
        <v/>
      </c>
      <c r="O151" s="106" t="str">
        <f t="shared" si="30"/>
        <v/>
      </c>
      <c r="P151" s="106" t="str">
        <f t="shared" si="31"/>
        <v/>
      </c>
      <c r="Q151" s="71" t="s">
        <v>128</v>
      </c>
      <c r="R151" s="103" t="s">
        <v>44</v>
      </c>
      <c r="S151" s="103">
        <v>1</v>
      </c>
      <c r="T151" s="106">
        <f>IF(Q151&lt;&gt;"",VLOOKUP(Q151,'DON GIA'!$H$1:$K$103,4,0),"")</f>
        <v>473000</v>
      </c>
      <c r="U151" s="106">
        <f t="shared" si="27"/>
        <v>473000</v>
      </c>
      <c r="V151" s="107"/>
      <c r="W151" s="103"/>
      <c r="X151" s="108"/>
      <c r="Y151" s="109"/>
      <c r="Z151" s="106" t="str">
        <f>IF(V151&lt;&gt;"",VLOOKUP(V151,'DON GIA'!$A$1:$D$346,4,0),"")</f>
        <v/>
      </c>
      <c r="AA151" s="106" t="str">
        <f t="shared" si="28"/>
        <v/>
      </c>
      <c r="AB151" s="71"/>
      <c r="AC151" s="71"/>
      <c r="AD151" s="71"/>
      <c r="AE151" s="71"/>
      <c r="AF151" s="71"/>
      <c r="AG151" s="103"/>
      <c r="AH151" s="103"/>
      <c r="AI151" s="103"/>
      <c r="AJ151" s="103"/>
      <c r="AK151" s="106" t="str">
        <f>IF(AH151&lt;&gt;"",VLOOKUP(AH151,'DON GIA'!$M$1:$P$9,4,0),"")</f>
        <v/>
      </c>
      <c r="AL151" s="106" t="str">
        <f t="shared" si="32"/>
        <v/>
      </c>
      <c r="AM151" s="103"/>
      <c r="AN151" s="103"/>
      <c r="AO151" s="199" t="str">
        <f t="shared" si="29"/>
        <v/>
      </c>
      <c r="AP151" s="107"/>
    </row>
    <row r="152" spans="1:43" outlineLevel="2">
      <c r="A152" s="72" t="e">
        <f>IF(C151&lt;&gt;"",$C$7:C151,A151)</f>
        <v>#VALUE!</v>
      </c>
      <c r="B152" s="102" t="str">
        <f>IF(C151&lt;&gt;"",COUNTA($C$7:C151)+392,"")</f>
        <v/>
      </c>
      <c r="C152" s="192"/>
      <c r="D152" s="71"/>
      <c r="E152" s="103"/>
      <c r="F152" s="103"/>
      <c r="G152" s="103"/>
      <c r="H152" s="103"/>
      <c r="I152" s="103"/>
      <c r="J152" s="103"/>
      <c r="K152" s="71"/>
      <c r="L152" s="105"/>
      <c r="M152" s="106" t="str">
        <f>IF(K152&lt;&gt;"",VLOOKUP(K152,'DON GIA'!$S$1:$U$19,3,0),"")</f>
        <v/>
      </c>
      <c r="N152" s="106" t="str">
        <f>IF(K152&lt;&gt;"",VLOOKUP(K152,'DON GIA'!$S$1:$V$19,4,0),"")</f>
        <v/>
      </c>
      <c r="O152" s="106" t="str">
        <f t="shared" si="30"/>
        <v/>
      </c>
      <c r="P152" s="106" t="str">
        <f t="shared" si="31"/>
        <v/>
      </c>
      <c r="Q152" s="71" t="s">
        <v>129</v>
      </c>
      <c r="R152" s="103" t="s">
        <v>44</v>
      </c>
      <c r="S152" s="103">
        <v>1</v>
      </c>
      <c r="T152" s="106">
        <f>IF(Q152&lt;&gt;"",VLOOKUP(Q152,'DON GIA'!$H$1:$K$103,4,0),"")</f>
        <v>360000</v>
      </c>
      <c r="U152" s="106">
        <f t="shared" si="27"/>
        <v>360000</v>
      </c>
      <c r="V152" s="107"/>
      <c r="W152" s="103"/>
      <c r="X152" s="108"/>
      <c r="Y152" s="109"/>
      <c r="Z152" s="106" t="str">
        <f>IF(V152&lt;&gt;"",VLOOKUP(V152,'DON GIA'!$A$1:$D$346,4,0),"")</f>
        <v/>
      </c>
      <c r="AA152" s="106" t="str">
        <f t="shared" si="28"/>
        <v/>
      </c>
      <c r="AB152" s="71"/>
      <c r="AC152" s="71"/>
      <c r="AD152" s="71"/>
      <c r="AE152" s="71"/>
      <c r="AF152" s="71"/>
      <c r="AG152" s="103"/>
      <c r="AH152" s="103"/>
      <c r="AI152" s="103"/>
      <c r="AJ152" s="103"/>
      <c r="AK152" s="106" t="str">
        <f>IF(AH152&lt;&gt;"",VLOOKUP(AH152,'DON GIA'!$M$1:$P$9,4,0),"")</f>
        <v/>
      </c>
      <c r="AL152" s="106" t="str">
        <f t="shared" si="32"/>
        <v/>
      </c>
      <c r="AM152" s="103"/>
      <c r="AN152" s="103"/>
      <c r="AO152" s="199" t="str">
        <f t="shared" si="29"/>
        <v/>
      </c>
      <c r="AP152" s="107"/>
    </row>
    <row r="153" spans="1:43" outlineLevel="2">
      <c r="A153" s="72" t="e">
        <f>IF(C152&lt;&gt;"",$C$7:C152,A152)</f>
        <v>#VALUE!</v>
      </c>
      <c r="B153" s="102" t="str">
        <f>IF(C152&lt;&gt;"",COUNTA($C$7:C152)+392,"")</f>
        <v/>
      </c>
      <c r="C153" s="192"/>
      <c r="D153" s="71"/>
      <c r="E153" s="103"/>
      <c r="F153" s="103"/>
      <c r="G153" s="103"/>
      <c r="H153" s="103"/>
      <c r="I153" s="103"/>
      <c r="J153" s="103"/>
      <c r="K153" s="71"/>
      <c r="L153" s="105"/>
      <c r="M153" s="106" t="str">
        <f>IF(K153&lt;&gt;"",VLOOKUP(K153,'DON GIA'!$S$1:$U$19,3,0),"")</f>
        <v/>
      </c>
      <c r="N153" s="106" t="str">
        <f>IF(K153&lt;&gt;"",VLOOKUP(K153,'DON GIA'!$S$1:$V$19,4,0),"")</f>
        <v/>
      </c>
      <c r="O153" s="106" t="str">
        <f t="shared" si="30"/>
        <v/>
      </c>
      <c r="P153" s="106" t="str">
        <f t="shared" si="31"/>
        <v/>
      </c>
      <c r="Q153" s="71" t="s">
        <v>130</v>
      </c>
      <c r="R153" s="103" t="s">
        <v>44</v>
      </c>
      <c r="S153" s="103">
        <v>1</v>
      </c>
      <c r="T153" s="106">
        <f>IF(Q153&lt;&gt;"",VLOOKUP(Q153,'DON GIA'!$H$1:$K$103,4,0),"")</f>
        <v>134000</v>
      </c>
      <c r="U153" s="106">
        <f t="shared" si="27"/>
        <v>134000</v>
      </c>
      <c r="V153" s="107"/>
      <c r="W153" s="103"/>
      <c r="X153" s="108"/>
      <c r="Y153" s="109"/>
      <c r="Z153" s="106" t="str">
        <f>IF(V153&lt;&gt;"",VLOOKUP(V153,'DON GIA'!$A$1:$D$346,4,0),"")</f>
        <v/>
      </c>
      <c r="AA153" s="106" t="str">
        <f t="shared" si="28"/>
        <v/>
      </c>
      <c r="AB153" s="71"/>
      <c r="AC153" s="71"/>
      <c r="AD153" s="71"/>
      <c r="AE153" s="71"/>
      <c r="AF153" s="71"/>
      <c r="AG153" s="103"/>
      <c r="AH153" s="103"/>
      <c r="AI153" s="103"/>
      <c r="AJ153" s="103"/>
      <c r="AK153" s="106" t="str">
        <f>IF(AH153&lt;&gt;"",VLOOKUP(AH153,'DON GIA'!$M$1:$P$9,4,0),"")</f>
        <v/>
      </c>
      <c r="AL153" s="106" t="str">
        <f t="shared" si="32"/>
        <v/>
      </c>
      <c r="AM153" s="103"/>
      <c r="AN153" s="103"/>
      <c r="AO153" s="199" t="str">
        <f t="shared" si="29"/>
        <v/>
      </c>
      <c r="AP153" s="107"/>
    </row>
    <row r="154" spans="1:43" outlineLevel="2">
      <c r="A154" s="72" t="e">
        <f>IF(C153&lt;&gt;"",$C$7:C153,A153)</f>
        <v>#VALUE!</v>
      </c>
      <c r="B154" s="102" t="str">
        <f>IF(C153&lt;&gt;"",COUNTA($C$7:C153)+392,"")</f>
        <v/>
      </c>
      <c r="C154" s="192"/>
      <c r="D154" s="71"/>
      <c r="E154" s="103"/>
      <c r="F154" s="103"/>
      <c r="G154" s="103"/>
      <c r="H154" s="103"/>
      <c r="I154" s="103"/>
      <c r="J154" s="103"/>
      <c r="K154" s="71"/>
      <c r="L154" s="105"/>
      <c r="M154" s="106" t="str">
        <f>IF(K154&lt;&gt;"",VLOOKUP(K154,'DON GIA'!$S$1:$U$19,3,0),"")</f>
        <v/>
      </c>
      <c r="N154" s="106" t="str">
        <f>IF(K154&lt;&gt;"",VLOOKUP(K154,'DON GIA'!$S$1:$V$19,4,0),"")</f>
        <v/>
      </c>
      <c r="O154" s="106" t="str">
        <f t="shared" si="30"/>
        <v/>
      </c>
      <c r="P154" s="106" t="str">
        <f t="shared" si="31"/>
        <v/>
      </c>
      <c r="Q154" s="71" t="s">
        <v>131</v>
      </c>
      <c r="R154" s="103" t="s">
        <v>44</v>
      </c>
      <c r="S154" s="103">
        <v>1</v>
      </c>
      <c r="T154" s="106">
        <f>IF(Q154&lt;&gt;"",VLOOKUP(Q154,'DON GIA'!$H$1:$K$103,4,0),"")</f>
        <v>554000</v>
      </c>
      <c r="U154" s="106">
        <f t="shared" si="27"/>
        <v>554000</v>
      </c>
      <c r="V154" s="107"/>
      <c r="W154" s="103"/>
      <c r="X154" s="108"/>
      <c r="Y154" s="109"/>
      <c r="Z154" s="106" t="str">
        <f>IF(V154&lt;&gt;"",VLOOKUP(V154,'DON GIA'!$A$1:$D$346,4,0),"")</f>
        <v/>
      </c>
      <c r="AA154" s="106" t="str">
        <f t="shared" si="28"/>
        <v/>
      </c>
      <c r="AB154" s="71"/>
      <c r="AC154" s="71"/>
      <c r="AD154" s="71"/>
      <c r="AE154" s="71"/>
      <c r="AF154" s="71"/>
      <c r="AG154" s="103"/>
      <c r="AH154" s="103"/>
      <c r="AI154" s="103"/>
      <c r="AJ154" s="103"/>
      <c r="AK154" s="106" t="str">
        <f>IF(AH154&lt;&gt;"",VLOOKUP(AH154,'DON GIA'!$M$1:$P$9,4,0),"")</f>
        <v/>
      </c>
      <c r="AL154" s="106" t="str">
        <f t="shared" si="32"/>
        <v/>
      </c>
      <c r="AM154" s="103"/>
      <c r="AN154" s="103"/>
      <c r="AO154" s="199" t="str">
        <f t="shared" si="29"/>
        <v/>
      </c>
      <c r="AP154" s="107"/>
    </row>
    <row r="155" spans="1:43" outlineLevel="2">
      <c r="A155" s="72" t="e">
        <f>IF(C154&lt;&gt;"",$C$7:C154,A154)</f>
        <v>#VALUE!</v>
      </c>
      <c r="B155" s="102" t="str">
        <f>IF(C154&lt;&gt;"",COUNTA($C$7:C154)+392,"")</f>
        <v/>
      </c>
      <c r="C155" s="192"/>
      <c r="D155" s="71"/>
      <c r="E155" s="103"/>
      <c r="F155" s="103"/>
      <c r="G155" s="103"/>
      <c r="H155" s="103"/>
      <c r="I155" s="103"/>
      <c r="J155" s="103"/>
      <c r="K155" s="71"/>
      <c r="L155" s="105"/>
      <c r="M155" s="106" t="str">
        <f>IF(K155&lt;&gt;"",VLOOKUP(K155,'DON GIA'!$S$1:$U$19,3,0),"")</f>
        <v/>
      </c>
      <c r="N155" s="106" t="str">
        <f>IF(K155&lt;&gt;"",VLOOKUP(K155,'DON GIA'!$S$1:$V$19,4,0),"")</f>
        <v/>
      </c>
      <c r="O155" s="106" t="str">
        <f t="shared" si="30"/>
        <v/>
      </c>
      <c r="P155" s="106" t="str">
        <f t="shared" si="31"/>
        <v/>
      </c>
      <c r="Q155" s="71" t="s">
        <v>132</v>
      </c>
      <c r="R155" s="103" t="s">
        <v>44</v>
      </c>
      <c r="S155" s="103">
        <v>1</v>
      </c>
      <c r="T155" s="106">
        <f>IF(Q155&lt;&gt;"",VLOOKUP(Q155,'DON GIA'!$H$1:$K$103,4,0),"")</f>
        <v>293000</v>
      </c>
      <c r="U155" s="106">
        <f t="shared" si="27"/>
        <v>293000</v>
      </c>
      <c r="V155" s="107"/>
      <c r="W155" s="103"/>
      <c r="X155" s="108"/>
      <c r="Y155" s="109"/>
      <c r="Z155" s="106" t="str">
        <f>IF(V155&lt;&gt;"",VLOOKUP(V155,'DON GIA'!$A$1:$D$346,4,0),"")</f>
        <v/>
      </c>
      <c r="AA155" s="106" t="str">
        <f t="shared" si="28"/>
        <v/>
      </c>
      <c r="AB155" s="71"/>
      <c r="AC155" s="71"/>
      <c r="AD155" s="71"/>
      <c r="AE155" s="71"/>
      <c r="AF155" s="71"/>
      <c r="AG155" s="103"/>
      <c r="AH155" s="103"/>
      <c r="AI155" s="103"/>
      <c r="AJ155" s="103"/>
      <c r="AK155" s="106" t="str">
        <f>IF(AH155&lt;&gt;"",VLOOKUP(AH155,'DON GIA'!$M$1:$P$9,4,0),"")</f>
        <v/>
      </c>
      <c r="AL155" s="106" t="str">
        <f t="shared" si="32"/>
        <v/>
      </c>
      <c r="AM155" s="103"/>
      <c r="AN155" s="103"/>
      <c r="AO155" s="199" t="str">
        <f t="shared" si="29"/>
        <v/>
      </c>
      <c r="AP155" s="107"/>
    </row>
    <row r="156" spans="1:43" outlineLevel="2">
      <c r="A156" s="72" t="e">
        <f>IF(C155&lt;&gt;"",$C$7:C155,A155)</f>
        <v>#VALUE!</v>
      </c>
      <c r="B156" s="102" t="str">
        <f>IF(C155&lt;&gt;"",COUNTA($C$7:C155)+392,"")</f>
        <v/>
      </c>
      <c r="C156" s="192"/>
      <c r="D156" s="71"/>
      <c r="E156" s="103"/>
      <c r="F156" s="103"/>
      <c r="G156" s="103"/>
      <c r="H156" s="103"/>
      <c r="I156" s="103"/>
      <c r="J156" s="103"/>
      <c r="K156" s="71"/>
      <c r="L156" s="105"/>
      <c r="M156" s="106" t="str">
        <f>IF(K156&lt;&gt;"",VLOOKUP(K156,'DON GIA'!$S$1:$U$19,3,0),"")</f>
        <v/>
      </c>
      <c r="N156" s="106" t="str">
        <f>IF(K156&lt;&gt;"",VLOOKUP(K156,'DON GIA'!$S$1:$V$19,4,0),"")</f>
        <v/>
      </c>
      <c r="O156" s="106" t="str">
        <f t="shared" si="30"/>
        <v/>
      </c>
      <c r="P156" s="106" t="str">
        <f t="shared" si="31"/>
        <v/>
      </c>
      <c r="Q156" s="71" t="s">
        <v>133</v>
      </c>
      <c r="R156" s="103" t="s">
        <v>44</v>
      </c>
      <c r="S156" s="103">
        <v>1</v>
      </c>
      <c r="T156" s="106">
        <f>IF(Q156&lt;&gt;"",VLOOKUP(Q156,'DON GIA'!$H$1:$K$103,4,0),"")</f>
        <v>283000</v>
      </c>
      <c r="U156" s="106">
        <f t="shared" si="27"/>
        <v>283000</v>
      </c>
      <c r="V156" s="107"/>
      <c r="W156" s="103"/>
      <c r="X156" s="108"/>
      <c r="Y156" s="109"/>
      <c r="Z156" s="106" t="str">
        <f>IF(V156&lt;&gt;"",VLOOKUP(V156,'DON GIA'!$A$1:$D$346,4,0),"")</f>
        <v/>
      </c>
      <c r="AA156" s="106" t="str">
        <f t="shared" si="28"/>
        <v/>
      </c>
      <c r="AB156" s="71"/>
      <c r="AC156" s="71"/>
      <c r="AD156" s="71"/>
      <c r="AE156" s="71"/>
      <c r="AF156" s="71"/>
      <c r="AG156" s="103"/>
      <c r="AH156" s="103"/>
      <c r="AI156" s="103"/>
      <c r="AJ156" s="103"/>
      <c r="AK156" s="106" t="str">
        <f>IF(AH156&lt;&gt;"",VLOOKUP(AH156,'DON GIA'!$M$1:$P$9,4,0),"")</f>
        <v/>
      </c>
      <c r="AL156" s="106" t="str">
        <f t="shared" si="32"/>
        <v/>
      </c>
      <c r="AM156" s="103"/>
      <c r="AN156" s="103"/>
      <c r="AO156" s="199" t="str">
        <f t="shared" si="29"/>
        <v/>
      </c>
      <c r="AP156" s="107"/>
    </row>
    <row r="157" spans="1:43" outlineLevel="2">
      <c r="A157" s="72" t="e">
        <f>IF(C156&lt;&gt;"",$C$7:C156,A156)</f>
        <v>#VALUE!</v>
      </c>
      <c r="B157" s="102" t="str">
        <f>IF(C156&lt;&gt;"",COUNTA($C$7:C156)+392,"")</f>
        <v/>
      </c>
      <c r="C157" s="192"/>
      <c r="D157" s="71"/>
      <c r="E157" s="103"/>
      <c r="F157" s="103"/>
      <c r="G157" s="103"/>
      <c r="H157" s="103"/>
      <c r="I157" s="103"/>
      <c r="J157" s="103"/>
      <c r="K157" s="71"/>
      <c r="L157" s="105"/>
      <c r="M157" s="106" t="str">
        <f>IF(K157&lt;&gt;"",VLOOKUP(K157,'DON GIA'!$S$1:$U$19,3,0),"")</f>
        <v/>
      </c>
      <c r="N157" s="106" t="str">
        <f>IF(K157&lt;&gt;"",VLOOKUP(K157,'DON GIA'!$S$1:$V$19,4,0),"")</f>
        <v/>
      </c>
      <c r="O157" s="106" t="str">
        <f t="shared" si="30"/>
        <v/>
      </c>
      <c r="P157" s="106" t="str">
        <f t="shared" si="31"/>
        <v/>
      </c>
      <c r="Q157" s="71" t="s">
        <v>134</v>
      </c>
      <c r="R157" s="103" t="s">
        <v>44</v>
      </c>
      <c r="S157" s="103">
        <v>1</v>
      </c>
      <c r="T157" s="106">
        <f>IF(Q157&lt;&gt;"",VLOOKUP(Q157,'DON GIA'!$H$1:$K$103,4,0),"")</f>
        <v>360000</v>
      </c>
      <c r="U157" s="106">
        <f t="shared" si="27"/>
        <v>360000</v>
      </c>
      <c r="V157" s="107"/>
      <c r="W157" s="103"/>
      <c r="X157" s="108"/>
      <c r="Y157" s="109"/>
      <c r="Z157" s="106" t="str">
        <f>IF(V157&lt;&gt;"",VLOOKUP(V157,'DON GIA'!$A$1:$D$346,4,0),"")</f>
        <v/>
      </c>
      <c r="AA157" s="106" t="str">
        <f t="shared" si="28"/>
        <v/>
      </c>
      <c r="AB157" s="71"/>
      <c r="AC157" s="71"/>
      <c r="AD157" s="71"/>
      <c r="AE157" s="71"/>
      <c r="AF157" s="71"/>
      <c r="AG157" s="103"/>
      <c r="AH157" s="103"/>
      <c r="AI157" s="103"/>
      <c r="AJ157" s="103"/>
      <c r="AK157" s="106" t="str">
        <f>IF(AH157&lt;&gt;"",VLOOKUP(AH157,'DON GIA'!$M$1:$P$9,4,0),"")</f>
        <v/>
      </c>
      <c r="AL157" s="106" t="str">
        <f t="shared" si="32"/>
        <v/>
      </c>
      <c r="AM157" s="103"/>
      <c r="AN157" s="103"/>
      <c r="AO157" s="199" t="str">
        <f t="shared" si="29"/>
        <v/>
      </c>
      <c r="AP157" s="107"/>
    </row>
    <row r="158" spans="1:43" ht="37.5" outlineLevel="2">
      <c r="A158" s="72" t="e">
        <f>IF(C157&lt;&gt;"",$C$7:C157,A157)</f>
        <v>#VALUE!</v>
      </c>
      <c r="B158" s="102" t="str">
        <f>IF(C157&lt;&gt;"",COUNTA($C$7:C157)+392,"")</f>
        <v/>
      </c>
      <c r="C158" s="192"/>
      <c r="D158" s="71"/>
      <c r="E158" s="103"/>
      <c r="F158" s="103"/>
      <c r="G158" s="103"/>
      <c r="H158" s="103"/>
      <c r="I158" s="103"/>
      <c r="J158" s="103"/>
      <c r="K158" s="71"/>
      <c r="L158" s="105"/>
      <c r="M158" s="106" t="str">
        <f>IF(K158&lt;&gt;"",VLOOKUP(K158,'DON GIA'!$S$1:$U$19,3,0),"")</f>
        <v/>
      </c>
      <c r="N158" s="106" t="str">
        <f>IF(K158&lt;&gt;"",VLOOKUP(K158,'DON GIA'!$S$1:$V$19,4,0),"")</f>
        <v/>
      </c>
      <c r="O158" s="106" t="str">
        <f t="shared" si="30"/>
        <v/>
      </c>
      <c r="P158" s="106" t="str">
        <f t="shared" si="31"/>
        <v/>
      </c>
      <c r="Q158" s="71" t="s">
        <v>135</v>
      </c>
      <c r="R158" s="103" t="s">
        <v>44</v>
      </c>
      <c r="S158" s="103">
        <v>1</v>
      </c>
      <c r="T158" s="106" t="e">
        <f>IF(Q158&lt;&gt;"",VLOOKUP(Q158,'DON GIA'!$H$1:$K$103,4,0),"")</f>
        <v>#N/A</v>
      </c>
      <c r="U158" s="106" t="str">
        <f t="shared" si="27"/>
        <v/>
      </c>
      <c r="V158" s="107"/>
      <c r="W158" s="103"/>
      <c r="X158" s="108"/>
      <c r="Y158" s="109"/>
      <c r="Z158" s="106" t="str">
        <f>IF(V158&lt;&gt;"",VLOOKUP(V158,'DON GIA'!$A$1:$D$346,4,0),"")</f>
        <v/>
      </c>
      <c r="AA158" s="106" t="str">
        <f t="shared" si="28"/>
        <v/>
      </c>
      <c r="AB158" s="71"/>
      <c r="AC158" s="71"/>
      <c r="AD158" s="71"/>
      <c r="AE158" s="71"/>
      <c r="AF158" s="71"/>
      <c r="AG158" s="103"/>
      <c r="AH158" s="103"/>
      <c r="AI158" s="103"/>
      <c r="AJ158" s="103"/>
      <c r="AK158" s="106" t="str">
        <f>IF(AH158&lt;&gt;"",VLOOKUP(AH158,'DON GIA'!$M$1:$P$9,4,0),"")</f>
        <v/>
      </c>
      <c r="AL158" s="106" t="str">
        <f t="shared" si="32"/>
        <v/>
      </c>
      <c r="AM158" s="103"/>
      <c r="AN158" s="103"/>
      <c r="AO158" s="199" t="str">
        <f t="shared" si="29"/>
        <v/>
      </c>
      <c r="AP158" s="107"/>
    </row>
    <row r="159" spans="1:43" outlineLevel="2">
      <c r="A159" s="72" t="e">
        <f>IF(C158&lt;&gt;"",$C$7:C158,A158)</f>
        <v>#VALUE!</v>
      </c>
      <c r="B159" s="102" t="str">
        <f>IF(C158&lt;&gt;"",COUNTA($C$7:C158)+392,"")</f>
        <v/>
      </c>
      <c r="C159" s="192"/>
      <c r="D159" s="61"/>
      <c r="E159" s="103"/>
      <c r="F159" s="103"/>
      <c r="G159" s="103"/>
      <c r="H159" s="103"/>
      <c r="I159" s="103"/>
      <c r="J159" s="103"/>
      <c r="K159" s="71"/>
      <c r="L159" s="105"/>
      <c r="M159" s="106" t="str">
        <f>IF(K159&lt;&gt;"",VLOOKUP(K159,'DON GIA'!$S$1:$U$19,3,0),"")</f>
        <v/>
      </c>
      <c r="N159" s="106" t="str">
        <f>IF(K159&lt;&gt;"",VLOOKUP(K159,'DON GIA'!$S$1:$V$19,4,0),"")</f>
        <v/>
      </c>
      <c r="O159" s="106" t="str">
        <f t="shared" si="30"/>
        <v/>
      </c>
      <c r="P159" s="106" t="str">
        <f t="shared" si="31"/>
        <v/>
      </c>
      <c r="Q159" s="71" t="s">
        <v>35</v>
      </c>
      <c r="R159" s="103"/>
      <c r="S159" s="103"/>
      <c r="T159" s="106" t="str">
        <f>IF(Q159&lt;&gt;"",VLOOKUP(Q159,'DON GIA'!$H$1:$K$103,4,0),"")</f>
        <v/>
      </c>
      <c r="U159" s="106" t="str">
        <f t="shared" si="27"/>
        <v/>
      </c>
      <c r="V159" s="107"/>
      <c r="W159" s="103"/>
      <c r="X159" s="108"/>
      <c r="Y159" s="109"/>
      <c r="Z159" s="106" t="str">
        <f>IF(V159&lt;&gt;"",VLOOKUP(V159,'DON GIA'!$A$1:$D$346,4,0),"")</f>
        <v/>
      </c>
      <c r="AA159" s="106" t="str">
        <f t="shared" si="28"/>
        <v/>
      </c>
      <c r="AB159" s="71"/>
      <c r="AC159" s="71"/>
      <c r="AD159" s="71"/>
      <c r="AE159" s="71"/>
      <c r="AF159" s="71"/>
      <c r="AG159" s="103"/>
      <c r="AH159" s="103"/>
      <c r="AI159" s="103"/>
      <c r="AJ159" s="103"/>
      <c r="AK159" s="106" t="str">
        <f>IF(AH159&lt;&gt;"",VLOOKUP(AH159,'DON GIA'!$M$1:$P$9,4,0),"")</f>
        <v/>
      </c>
      <c r="AL159" s="106" t="str">
        <f t="shared" si="32"/>
        <v/>
      </c>
      <c r="AM159" s="103"/>
      <c r="AN159" s="103"/>
      <c r="AO159" s="199" t="str">
        <f t="shared" si="29"/>
        <v/>
      </c>
      <c r="AP159" s="107"/>
    </row>
    <row r="160" spans="1:43" outlineLevel="1">
      <c r="A160" s="84" t="s">
        <v>849</v>
      </c>
      <c r="B160" s="102"/>
      <c r="C160" s="192">
        <v>404</v>
      </c>
      <c r="D160" s="61" t="s">
        <v>137</v>
      </c>
      <c r="E160" s="162"/>
      <c r="F160" s="162"/>
      <c r="G160" s="162"/>
      <c r="H160" s="162"/>
      <c r="I160" s="162"/>
      <c r="J160" s="162"/>
      <c r="K160" s="171"/>
      <c r="L160" s="167">
        <f>SUBTOTAL(9,L161:L166)</f>
        <v>538.1</v>
      </c>
      <c r="M160" s="199"/>
      <c r="N160" s="199"/>
      <c r="O160" s="199">
        <f>SUBTOTAL(9,O161:O166)</f>
        <v>903469900</v>
      </c>
      <c r="P160" s="199">
        <f>SUBTOTAL(9,P161:P166)</f>
        <v>726435000</v>
      </c>
      <c r="Q160" s="61"/>
      <c r="R160" s="162"/>
      <c r="S160" s="162">
        <f>SUBTOTAL(9,S161:S166)</f>
        <v>0</v>
      </c>
      <c r="T160" s="199"/>
      <c r="U160" s="199">
        <f>SUBTOTAL(9,U161:U166)</f>
        <v>0</v>
      </c>
      <c r="V160" s="129"/>
      <c r="W160" s="162"/>
      <c r="X160" s="169">
        <f>SUBTOTAL(9,X161:X166)</f>
        <v>0</v>
      </c>
      <c r="Y160" s="170">
        <f>SUBTOTAL(9,Y161:Y166)</f>
        <v>0</v>
      </c>
      <c r="Z160" s="199"/>
      <c r="AA160" s="199">
        <f>SUBTOTAL(9,AA161:AA166)</f>
        <v>0</v>
      </c>
      <c r="AB160" s="71"/>
      <c r="AC160" s="71"/>
      <c r="AD160" s="71"/>
      <c r="AE160" s="71"/>
      <c r="AF160" s="71"/>
      <c r="AG160" s="103"/>
      <c r="AH160" s="162"/>
      <c r="AI160" s="162"/>
      <c r="AJ160" s="162">
        <f>SUBTOTAL(9,AJ161:AJ166)</f>
        <v>0</v>
      </c>
      <c r="AK160" s="199"/>
      <c r="AL160" s="199">
        <f>SUBTOTAL(9,AL161:AL166)</f>
        <v>0</v>
      </c>
      <c r="AM160" s="162"/>
      <c r="AN160" s="162">
        <f>SUBTOTAL(9,AN161:AN166)</f>
        <v>0</v>
      </c>
      <c r="AO160" s="199">
        <f t="shared" si="29"/>
        <v>1629904900</v>
      </c>
      <c r="AP160" s="111"/>
      <c r="AQ160" s="90"/>
    </row>
    <row r="161" spans="1:43" ht="56.25" outlineLevel="2">
      <c r="A161" s="72" t="e">
        <f>IF(C160&lt;&gt;"",$C$7:C160,A159)</f>
        <v>#VALUE!</v>
      </c>
      <c r="B161" s="102">
        <f>IF(C160&lt;&gt;"",COUNTA($C$7:C160)+392,"")</f>
        <v>404</v>
      </c>
      <c r="C161" s="192"/>
      <c r="D161" s="71" t="s">
        <v>138</v>
      </c>
      <c r="E161" s="103"/>
      <c r="F161" s="103"/>
      <c r="G161" s="103">
        <v>44</v>
      </c>
      <c r="H161" s="103">
        <v>80</v>
      </c>
      <c r="I161" s="103">
        <v>251</v>
      </c>
      <c r="J161" s="103">
        <v>308</v>
      </c>
      <c r="K161" s="104" t="s">
        <v>974</v>
      </c>
      <c r="L161" s="105">
        <v>538.1</v>
      </c>
      <c r="M161" s="106">
        <f>IF(K161&lt;&gt;"",VLOOKUP(K161,'DON GIA'!$S$1:$U$19,3,0),"")</f>
        <v>1679000</v>
      </c>
      <c r="N161" s="106">
        <f>IF(K161&lt;&gt;"",VLOOKUP(K161,'DON GIA'!$S$1:$V$19,4,0),"")</f>
        <v>1350000</v>
      </c>
      <c r="O161" s="106">
        <f t="shared" si="30"/>
        <v>903469900</v>
      </c>
      <c r="P161" s="106">
        <f t="shared" si="31"/>
        <v>726435000</v>
      </c>
      <c r="Q161" s="71" t="s">
        <v>35</v>
      </c>
      <c r="R161" s="103"/>
      <c r="S161" s="103"/>
      <c r="T161" s="106" t="str">
        <f>IF(Q161&lt;&gt;"",VLOOKUP(Q161,'DON GIA'!$H$1:$K$103,4,0),"")</f>
        <v/>
      </c>
      <c r="U161" s="106" t="str">
        <f t="shared" ref="U161:U166" si="33">IF(Q161&lt;&gt;"",IF(ISNUMBER(T161),S161*T161,""),"")</f>
        <v/>
      </c>
      <c r="V161" s="107"/>
      <c r="W161" s="103"/>
      <c r="X161" s="108"/>
      <c r="Y161" s="109"/>
      <c r="Z161" s="106" t="str">
        <f>IF(V161&lt;&gt;"",VLOOKUP(V161,'DON GIA'!$A$1:$D$346,4,0),"")</f>
        <v/>
      </c>
      <c r="AA161" s="106" t="str">
        <f t="shared" ref="AA161:AA166" si="34">IF(V161&lt;&gt;"",IF(ISNUMBER(Z161),X161*Z161,""),"")</f>
        <v/>
      </c>
      <c r="AB161" s="71"/>
      <c r="AC161" s="71"/>
      <c r="AD161" s="71"/>
      <c r="AE161" s="71"/>
      <c r="AF161" s="71"/>
      <c r="AG161" s="103"/>
      <c r="AH161" s="103"/>
      <c r="AI161" s="103"/>
      <c r="AJ161" s="103"/>
      <c r="AK161" s="106" t="str">
        <f>IF(AH161&lt;&gt;"",VLOOKUP(AH161,'DON GIA'!$M$1:$P$9,4,0),"")</f>
        <v/>
      </c>
      <c r="AL161" s="106" t="str">
        <f t="shared" si="32"/>
        <v/>
      </c>
      <c r="AM161" s="103"/>
      <c r="AN161" s="103"/>
      <c r="AO161" s="199" t="str">
        <f t="shared" si="29"/>
        <v/>
      </c>
      <c r="AP161" s="111" t="s">
        <v>611</v>
      </c>
    </row>
    <row r="162" spans="1:43" ht="93.75" outlineLevel="2">
      <c r="A162" s="72" t="e">
        <f>IF(C161&lt;&gt;"",$C$7:C161,A161)</f>
        <v>#VALUE!</v>
      </c>
      <c r="B162" s="102" t="str">
        <f>IF(C161&lt;&gt;"",COUNTA($C$7:C161)+392,"")</f>
        <v/>
      </c>
      <c r="C162" s="192"/>
      <c r="D162" s="60" t="s">
        <v>139</v>
      </c>
      <c r="E162" s="103"/>
      <c r="F162" s="103"/>
      <c r="G162" s="103"/>
      <c r="H162" s="103"/>
      <c r="I162" s="103"/>
      <c r="J162" s="103"/>
      <c r="K162" s="71"/>
      <c r="L162" s="105"/>
      <c r="M162" s="106" t="str">
        <f>IF(K162&lt;&gt;"",VLOOKUP(K162,'DON GIA'!$S$1:$U$19,3,0),"")</f>
        <v/>
      </c>
      <c r="N162" s="106" t="str">
        <f>IF(K162&lt;&gt;"",VLOOKUP(K162,'DON GIA'!$S$1:$V$19,4,0),"")</f>
        <v/>
      </c>
      <c r="O162" s="106" t="str">
        <f t="shared" si="30"/>
        <v/>
      </c>
      <c r="P162" s="106" t="str">
        <f t="shared" si="31"/>
        <v/>
      </c>
      <c r="Q162" s="71" t="s">
        <v>35</v>
      </c>
      <c r="R162" s="103"/>
      <c r="S162" s="103"/>
      <c r="T162" s="106" t="str">
        <f>IF(Q162&lt;&gt;"",VLOOKUP(Q162,'DON GIA'!$H$1:$K$103,4,0),"")</f>
        <v/>
      </c>
      <c r="U162" s="106" t="str">
        <f t="shared" si="33"/>
        <v/>
      </c>
      <c r="V162" s="107"/>
      <c r="W162" s="103"/>
      <c r="X162" s="108"/>
      <c r="Y162" s="109"/>
      <c r="Z162" s="106" t="str">
        <f>IF(V162&lt;&gt;"",VLOOKUP(V162,'DON GIA'!$A$1:$D$346,4,0),"")</f>
        <v/>
      </c>
      <c r="AA162" s="106" t="str">
        <f t="shared" si="34"/>
        <v/>
      </c>
      <c r="AB162" s="71"/>
      <c r="AC162" s="71"/>
      <c r="AD162" s="71"/>
      <c r="AE162" s="71"/>
      <c r="AF162" s="71"/>
      <c r="AG162" s="103"/>
      <c r="AH162" s="103"/>
      <c r="AI162" s="103"/>
      <c r="AJ162" s="103"/>
      <c r="AK162" s="106" t="str">
        <f>IF(AH162&lt;&gt;"",VLOOKUP(AH162,'DON GIA'!$M$1:$P$9,4,0),"")</f>
        <v/>
      </c>
      <c r="AL162" s="106" t="str">
        <f t="shared" si="32"/>
        <v/>
      </c>
      <c r="AM162" s="103"/>
      <c r="AN162" s="103"/>
      <c r="AO162" s="199" t="str">
        <f t="shared" si="29"/>
        <v/>
      </c>
      <c r="AP162" s="59" t="s">
        <v>375</v>
      </c>
    </row>
    <row r="163" spans="1:43" ht="56.25" outlineLevel="2">
      <c r="A163" s="72" t="e">
        <f>IF(C162&lt;&gt;"",$C$7:C162,A162)</f>
        <v>#VALUE!</v>
      </c>
      <c r="B163" s="102" t="str">
        <f>IF(C162&lt;&gt;"",COUNTA($C$7:C162)+392,"")</f>
        <v/>
      </c>
      <c r="C163" s="192"/>
      <c r="D163" s="71"/>
      <c r="E163" s="103"/>
      <c r="F163" s="103"/>
      <c r="G163" s="103"/>
      <c r="H163" s="103"/>
      <c r="I163" s="103"/>
      <c r="J163" s="103"/>
      <c r="K163" s="71"/>
      <c r="L163" s="105"/>
      <c r="M163" s="106" t="str">
        <f>IF(K163&lt;&gt;"",VLOOKUP(K163,'DON GIA'!$S$1:$U$19,3,0),"")</f>
        <v/>
      </c>
      <c r="N163" s="106" t="str">
        <f>IF(K163&lt;&gt;"",VLOOKUP(K163,'DON GIA'!$S$1:$V$19,4,0),"")</f>
        <v/>
      </c>
      <c r="O163" s="106" t="str">
        <f t="shared" si="30"/>
        <v/>
      </c>
      <c r="P163" s="106" t="str">
        <f t="shared" si="31"/>
        <v/>
      </c>
      <c r="Q163" s="71" t="s">
        <v>35</v>
      </c>
      <c r="R163" s="103"/>
      <c r="S163" s="103"/>
      <c r="T163" s="106" t="str">
        <f>IF(Q163&lt;&gt;"",VLOOKUP(Q163,'DON GIA'!$H$1:$K$103,4,0),"")</f>
        <v/>
      </c>
      <c r="U163" s="106" t="str">
        <f t="shared" si="33"/>
        <v/>
      </c>
      <c r="V163" s="107"/>
      <c r="W163" s="103"/>
      <c r="X163" s="108"/>
      <c r="Y163" s="109"/>
      <c r="Z163" s="106" t="str">
        <f>IF(V163&lt;&gt;"",VLOOKUP(V163,'DON GIA'!$A$1:$D$346,4,0),"")</f>
        <v/>
      </c>
      <c r="AA163" s="106" t="str">
        <f t="shared" si="34"/>
        <v/>
      </c>
      <c r="AB163" s="71"/>
      <c r="AC163" s="71"/>
      <c r="AD163" s="71"/>
      <c r="AE163" s="71"/>
      <c r="AF163" s="71"/>
      <c r="AG163" s="103"/>
      <c r="AH163" s="103"/>
      <c r="AI163" s="103"/>
      <c r="AJ163" s="103"/>
      <c r="AK163" s="106" t="str">
        <f>IF(AH163&lt;&gt;"",VLOOKUP(AH163,'DON GIA'!$M$1:$P$9,4,0),"")</f>
        <v/>
      </c>
      <c r="AL163" s="106" t="str">
        <f t="shared" si="32"/>
        <v/>
      </c>
      <c r="AM163" s="103"/>
      <c r="AN163" s="103"/>
      <c r="AO163" s="199" t="str">
        <f t="shared" si="29"/>
        <v/>
      </c>
      <c r="AP163" s="59" t="s">
        <v>376</v>
      </c>
    </row>
    <row r="164" spans="1:43" outlineLevel="2">
      <c r="A164" s="72" t="e">
        <f>IF(C163&lt;&gt;"",$C$7:C163,A163)</f>
        <v>#VALUE!</v>
      </c>
      <c r="B164" s="102" t="str">
        <f>IF(C163&lt;&gt;"",COUNTA($C$7:C163)+392,"")</f>
        <v/>
      </c>
      <c r="C164" s="192"/>
      <c r="D164" s="71"/>
      <c r="E164" s="103"/>
      <c r="F164" s="103"/>
      <c r="G164" s="103"/>
      <c r="H164" s="103"/>
      <c r="I164" s="103"/>
      <c r="J164" s="103"/>
      <c r="K164" s="71"/>
      <c r="L164" s="105"/>
      <c r="M164" s="106" t="str">
        <f>IF(K164&lt;&gt;"",VLOOKUP(K164,'DON GIA'!$S$1:$U$19,3,0),"")</f>
        <v/>
      </c>
      <c r="N164" s="106" t="str">
        <f>IF(K164&lt;&gt;"",VLOOKUP(K164,'DON GIA'!$S$1:$V$19,4,0),"")</f>
        <v/>
      </c>
      <c r="O164" s="106" t="str">
        <f t="shared" si="30"/>
        <v/>
      </c>
      <c r="P164" s="106" t="str">
        <f t="shared" si="31"/>
        <v/>
      </c>
      <c r="Q164" s="71" t="s">
        <v>35</v>
      </c>
      <c r="R164" s="103"/>
      <c r="S164" s="103"/>
      <c r="T164" s="106" t="str">
        <f>IF(Q164&lt;&gt;"",VLOOKUP(Q164,'DON GIA'!$H$1:$K$103,4,0),"")</f>
        <v/>
      </c>
      <c r="U164" s="106" t="str">
        <f t="shared" si="33"/>
        <v/>
      </c>
      <c r="V164" s="107"/>
      <c r="W164" s="103"/>
      <c r="X164" s="108"/>
      <c r="Y164" s="109"/>
      <c r="Z164" s="106" t="str">
        <f>IF(V164&lt;&gt;"",VLOOKUP(V164,'DON GIA'!$A$1:$D$346,4,0),"")</f>
        <v/>
      </c>
      <c r="AA164" s="106" t="str">
        <f t="shared" si="34"/>
        <v/>
      </c>
      <c r="AB164" s="71"/>
      <c r="AC164" s="71"/>
      <c r="AD164" s="71"/>
      <c r="AE164" s="71"/>
      <c r="AF164" s="71"/>
      <c r="AG164" s="103"/>
      <c r="AH164" s="103"/>
      <c r="AI164" s="103"/>
      <c r="AJ164" s="103"/>
      <c r="AK164" s="106" t="str">
        <f>IF(AH164&lt;&gt;"",VLOOKUP(AH164,'DON GIA'!$M$1:$P$9,4,0),"")</f>
        <v/>
      </c>
      <c r="AL164" s="106" t="str">
        <f t="shared" si="32"/>
        <v/>
      </c>
      <c r="AM164" s="103"/>
      <c r="AN164" s="103"/>
      <c r="AO164" s="199" t="str">
        <f t="shared" si="29"/>
        <v/>
      </c>
      <c r="AP164" s="107"/>
    </row>
    <row r="165" spans="1:43" outlineLevel="2">
      <c r="A165" s="72" t="e">
        <f>IF(C164&lt;&gt;"",$C$7:C164,A164)</f>
        <v>#VALUE!</v>
      </c>
      <c r="B165" s="102" t="str">
        <f>IF(C164&lt;&gt;"",COUNTA($C$7:C164)+392,"")</f>
        <v/>
      </c>
      <c r="C165" s="192"/>
      <c r="D165" s="71"/>
      <c r="E165" s="103"/>
      <c r="F165" s="103"/>
      <c r="G165" s="103"/>
      <c r="H165" s="103"/>
      <c r="I165" s="103"/>
      <c r="J165" s="103"/>
      <c r="K165" s="71"/>
      <c r="L165" s="105"/>
      <c r="M165" s="106" t="str">
        <f>IF(K165&lt;&gt;"",VLOOKUP(K165,'DON GIA'!$S$1:$U$19,3,0),"")</f>
        <v/>
      </c>
      <c r="N165" s="106" t="str">
        <f>IF(K165&lt;&gt;"",VLOOKUP(K165,'DON GIA'!$S$1:$V$19,4,0),"")</f>
        <v/>
      </c>
      <c r="O165" s="106" t="str">
        <f t="shared" si="30"/>
        <v/>
      </c>
      <c r="P165" s="106" t="str">
        <f t="shared" si="31"/>
        <v/>
      </c>
      <c r="Q165" s="71" t="s">
        <v>35</v>
      </c>
      <c r="R165" s="103"/>
      <c r="S165" s="103"/>
      <c r="T165" s="106" t="str">
        <f>IF(Q165&lt;&gt;"",VLOOKUP(Q165,'DON GIA'!$H$1:$K$103,4,0),"")</f>
        <v/>
      </c>
      <c r="U165" s="106" t="str">
        <f t="shared" si="33"/>
        <v/>
      </c>
      <c r="V165" s="107"/>
      <c r="W165" s="103"/>
      <c r="X165" s="108"/>
      <c r="Y165" s="109"/>
      <c r="Z165" s="106" t="str">
        <f>IF(V165&lt;&gt;"",VLOOKUP(V165,'DON GIA'!$A$1:$D$346,4,0),"")</f>
        <v/>
      </c>
      <c r="AA165" s="106" t="str">
        <f t="shared" si="34"/>
        <v/>
      </c>
      <c r="AB165" s="71"/>
      <c r="AC165" s="71"/>
      <c r="AD165" s="71"/>
      <c r="AE165" s="71"/>
      <c r="AF165" s="71"/>
      <c r="AG165" s="103"/>
      <c r="AH165" s="103"/>
      <c r="AI165" s="103"/>
      <c r="AJ165" s="103"/>
      <c r="AK165" s="106" t="str">
        <f>IF(AH165&lt;&gt;"",VLOOKUP(AH165,'DON GIA'!$M$1:$P$9,4,0),"")</f>
        <v/>
      </c>
      <c r="AL165" s="106" t="str">
        <f t="shared" si="32"/>
        <v/>
      </c>
      <c r="AM165" s="103"/>
      <c r="AN165" s="103"/>
      <c r="AO165" s="199" t="str">
        <f t="shared" si="29"/>
        <v/>
      </c>
      <c r="AP165" s="107"/>
    </row>
    <row r="166" spans="1:43" outlineLevel="2">
      <c r="A166" s="72" t="e">
        <f>IF(C165&lt;&gt;"",$C$7:C165,A165)</f>
        <v>#VALUE!</v>
      </c>
      <c r="B166" s="102" t="str">
        <f>IF(C165&lt;&gt;"",COUNTA($C$7:C165)+392,"")</f>
        <v/>
      </c>
      <c r="C166" s="192"/>
      <c r="D166" s="61"/>
      <c r="E166" s="103"/>
      <c r="F166" s="103"/>
      <c r="G166" s="103"/>
      <c r="H166" s="103"/>
      <c r="I166" s="103"/>
      <c r="J166" s="103"/>
      <c r="K166" s="71"/>
      <c r="L166" s="105"/>
      <c r="M166" s="106" t="str">
        <f>IF(K166&lt;&gt;"",VLOOKUP(K166,'DON GIA'!$S$1:$U$19,3,0),"")</f>
        <v/>
      </c>
      <c r="N166" s="106" t="str">
        <f>IF(K166&lt;&gt;"",VLOOKUP(K166,'DON GIA'!$S$1:$V$19,4,0),"")</f>
        <v/>
      </c>
      <c r="O166" s="106" t="str">
        <f t="shared" si="30"/>
        <v/>
      </c>
      <c r="P166" s="106" t="str">
        <f t="shared" si="31"/>
        <v/>
      </c>
      <c r="Q166" s="71" t="s">
        <v>35</v>
      </c>
      <c r="R166" s="103"/>
      <c r="S166" s="103"/>
      <c r="T166" s="106" t="str">
        <f>IF(Q166&lt;&gt;"",VLOOKUP(Q166,'DON GIA'!$H$1:$K$103,4,0),"")</f>
        <v/>
      </c>
      <c r="U166" s="106" t="str">
        <f t="shared" si="33"/>
        <v/>
      </c>
      <c r="V166" s="107"/>
      <c r="W166" s="103"/>
      <c r="X166" s="108"/>
      <c r="Y166" s="109"/>
      <c r="Z166" s="106" t="str">
        <f>IF(V166&lt;&gt;"",VLOOKUP(V166,'DON GIA'!$A$1:$D$346,4,0),"")</f>
        <v/>
      </c>
      <c r="AA166" s="106" t="str">
        <f t="shared" si="34"/>
        <v/>
      </c>
      <c r="AB166" s="71"/>
      <c r="AC166" s="71"/>
      <c r="AD166" s="71"/>
      <c r="AE166" s="71"/>
      <c r="AF166" s="71"/>
      <c r="AG166" s="103"/>
      <c r="AH166" s="103"/>
      <c r="AI166" s="103"/>
      <c r="AJ166" s="103"/>
      <c r="AK166" s="106" t="str">
        <f>IF(AH166&lt;&gt;"",VLOOKUP(AH166,'DON GIA'!$M$1:$P$9,4,0),"")</f>
        <v/>
      </c>
      <c r="AL166" s="106" t="str">
        <f t="shared" si="32"/>
        <v/>
      </c>
      <c r="AM166" s="103"/>
      <c r="AN166" s="103"/>
      <c r="AO166" s="199" t="str">
        <f t="shared" si="29"/>
        <v/>
      </c>
      <c r="AP166" s="107"/>
    </row>
    <row r="167" spans="1:43" outlineLevel="1">
      <c r="A167" s="84" t="s">
        <v>848</v>
      </c>
      <c r="B167" s="102"/>
      <c r="C167" s="192">
        <v>405</v>
      </c>
      <c r="D167" s="61" t="s">
        <v>140</v>
      </c>
      <c r="E167" s="162"/>
      <c r="F167" s="162"/>
      <c r="G167" s="162"/>
      <c r="H167" s="163"/>
      <c r="I167" s="165"/>
      <c r="J167" s="165"/>
      <c r="K167" s="171"/>
      <c r="L167" s="165">
        <f>SUBTOTAL(9,L168:L173)</f>
        <v>0</v>
      </c>
      <c r="M167" s="199"/>
      <c r="N167" s="199"/>
      <c r="O167" s="199">
        <f>SUBTOTAL(9,O168:O173)</f>
        <v>0</v>
      </c>
      <c r="P167" s="199">
        <f>SUBTOTAL(9,P168:P173)</f>
        <v>0</v>
      </c>
      <c r="Q167" s="61"/>
      <c r="R167" s="162"/>
      <c r="S167" s="162">
        <f>SUBTOTAL(9,S168:S173)</f>
        <v>0</v>
      </c>
      <c r="T167" s="199"/>
      <c r="U167" s="199">
        <f>SUBTOTAL(9,U168:U173)</f>
        <v>0</v>
      </c>
      <c r="V167" s="129"/>
      <c r="W167" s="162"/>
      <c r="X167" s="169">
        <f>SUBTOTAL(9,X168:X173)</f>
        <v>62.74</v>
      </c>
      <c r="Y167" s="170">
        <f>SUBTOTAL(9,Y168:Y173)</f>
        <v>20.72</v>
      </c>
      <c r="Z167" s="199"/>
      <c r="AA167" s="199">
        <f>SUBTOTAL(9,AA168:AA173)</f>
        <v>148680464.94</v>
      </c>
      <c r="AB167" s="71"/>
      <c r="AC167" s="71"/>
      <c r="AD167" s="71"/>
      <c r="AE167" s="71"/>
      <c r="AF167" s="71"/>
      <c r="AG167" s="103"/>
      <c r="AH167" s="162"/>
      <c r="AI167" s="162"/>
      <c r="AJ167" s="162">
        <f>SUBTOTAL(9,AJ168:AJ173)</f>
        <v>0</v>
      </c>
      <c r="AK167" s="199"/>
      <c r="AL167" s="199">
        <f>SUBTOTAL(9,AL168:AL173)</f>
        <v>0</v>
      </c>
      <c r="AM167" s="162"/>
      <c r="AN167" s="162">
        <f>SUBTOTAL(9,AN168:AN173)</f>
        <v>0</v>
      </c>
      <c r="AO167" s="199">
        <f t="shared" si="29"/>
        <v>148680464.94</v>
      </c>
      <c r="AP167" s="129"/>
      <c r="AQ167" s="90"/>
    </row>
    <row r="168" spans="1:43" ht="112.5" outlineLevel="2">
      <c r="A168" s="72" t="e">
        <f>IF(C167&lt;&gt;"",$C$7:C167,A166)</f>
        <v>#VALUE!</v>
      </c>
      <c r="B168" s="102">
        <f>IF(C167&lt;&gt;"",COUNTA($C$7:C167)+392,"")</f>
        <v>405</v>
      </c>
      <c r="C168" s="192"/>
      <c r="D168" s="71" t="s">
        <v>141</v>
      </c>
      <c r="E168" s="103"/>
      <c r="F168" s="103"/>
      <c r="G168" s="103"/>
      <c r="H168" s="123"/>
      <c r="I168" s="124"/>
      <c r="J168" s="124"/>
      <c r="K168" s="104"/>
      <c r="L168" s="124"/>
      <c r="M168" s="106" t="str">
        <f>IF(K168&lt;&gt;"",VLOOKUP(K168,'DON GIA'!$S$1:$U$19,3,0),"")</f>
        <v/>
      </c>
      <c r="N168" s="106" t="str">
        <f>IF(K168&lt;&gt;"",VLOOKUP(K168,'DON GIA'!$S$1:$V$19,4,0),"")</f>
        <v/>
      </c>
      <c r="O168" s="106" t="str">
        <f t="shared" si="30"/>
        <v/>
      </c>
      <c r="P168" s="106" t="str">
        <f t="shared" si="31"/>
        <v/>
      </c>
      <c r="Q168" s="71" t="s">
        <v>35</v>
      </c>
      <c r="R168" s="103"/>
      <c r="S168" s="103"/>
      <c r="T168" s="106" t="str">
        <f>IF(Q168&lt;&gt;"",VLOOKUP(Q168,'DON GIA'!$H$1:$K$103,4,0),"")</f>
        <v/>
      </c>
      <c r="U168" s="106" t="str">
        <f t="shared" ref="U168:U173" si="35">IF(Q168&lt;&gt;"",IF(ISNUMBER(T168),S168*T168,""),"")</f>
        <v/>
      </c>
      <c r="V168" s="107" t="s">
        <v>1003</v>
      </c>
      <c r="W168" s="103" t="s">
        <v>27</v>
      </c>
      <c r="X168" s="108">
        <v>7.3</v>
      </c>
      <c r="Y168" s="109">
        <v>10.16</v>
      </c>
      <c r="Z168" s="106">
        <f>IF(V168&lt;&gt;"",VLOOKUP(V168,'DON GIA'!$A$1:$D$346,4,0),"")</f>
        <v>854777</v>
      </c>
      <c r="AA168" s="106">
        <f t="shared" ref="AA168:AA173" si="36">IF(V168&lt;&gt;"",IF(ISNUMBER(Z168),X168*Z168,""),"")</f>
        <v>6239872.0999999996</v>
      </c>
      <c r="AB168" s="71"/>
      <c r="AC168" s="71"/>
      <c r="AD168" s="71"/>
      <c r="AE168" s="71"/>
      <c r="AF168" s="71"/>
      <c r="AG168" s="103"/>
      <c r="AH168" s="103"/>
      <c r="AI168" s="103"/>
      <c r="AJ168" s="103"/>
      <c r="AK168" s="106" t="str">
        <f>IF(AH168&lt;&gt;"",VLOOKUP(AH168,'DON GIA'!$M$1:$P$9,4,0),"")</f>
        <v/>
      </c>
      <c r="AL168" s="106" t="str">
        <f t="shared" si="32"/>
        <v/>
      </c>
      <c r="AM168" s="103"/>
      <c r="AN168" s="103"/>
      <c r="AO168" s="199" t="str">
        <f t="shared" si="29"/>
        <v/>
      </c>
      <c r="AP168" s="107" t="s">
        <v>377</v>
      </c>
    </row>
    <row r="169" spans="1:43" outlineLevel="2">
      <c r="A169" s="72" t="e">
        <f>IF(C168&lt;&gt;"",$C$7:C168,A168)</f>
        <v>#VALUE!</v>
      </c>
      <c r="B169" s="102" t="str">
        <f>IF(C168&lt;&gt;"",COUNTA($C$7:C168)+392,"")</f>
        <v/>
      </c>
      <c r="C169" s="192"/>
      <c r="D169" s="71" t="s">
        <v>142</v>
      </c>
      <c r="E169" s="103"/>
      <c r="F169" s="103"/>
      <c r="G169" s="103"/>
      <c r="H169" s="103"/>
      <c r="I169" s="103"/>
      <c r="J169" s="103"/>
      <c r="K169" s="71"/>
      <c r="L169" s="105"/>
      <c r="M169" s="106" t="str">
        <f>IF(K169&lt;&gt;"",VLOOKUP(K169,'DON GIA'!$S$1:$U$19,3,0),"")</f>
        <v/>
      </c>
      <c r="N169" s="106" t="str">
        <f>IF(K169&lt;&gt;"",VLOOKUP(K169,'DON GIA'!$S$1:$V$19,4,0),"")</f>
        <v/>
      </c>
      <c r="O169" s="106" t="str">
        <f t="shared" si="30"/>
        <v/>
      </c>
      <c r="P169" s="106" t="str">
        <f t="shared" si="31"/>
        <v/>
      </c>
      <c r="Q169" s="71" t="s">
        <v>35</v>
      </c>
      <c r="R169" s="103"/>
      <c r="S169" s="103"/>
      <c r="T169" s="106" t="str">
        <f>IF(Q169&lt;&gt;"",VLOOKUP(Q169,'DON GIA'!$H$1:$K$103,4,0),"")</f>
        <v/>
      </c>
      <c r="U169" s="106" t="str">
        <f t="shared" si="35"/>
        <v/>
      </c>
      <c r="V169" s="107" t="s">
        <v>1062</v>
      </c>
      <c r="W169" s="103" t="s">
        <v>27</v>
      </c>
      <c r="X169" s="108">
        <f>11.1+7.4</f>
        <v>18.5</v>
      </c>
      <c r="Y169" s="109">
        <v>0.4</v>
      </c>
      <c r="Z169" s="106">
        <f>IF(V169&lt;&gt;"",VLOOKUP(V169,'DON GIA'!$A$1:$D$346,4,0),"")</f>
        <v>264499</v>
      </c>
      <c r="AA169" s="106">
        <f t="shared" si="36"/>
        <v>4893231.5</v>
      </c>
      <c r="AB169" s="71"/>
      <c r="AC169" s="71"/>
      <c r="AD169" s="71"/>
      <c r="AE169" s="71"/>
      <c r="AF169" s="71"/>
      <c r="AG169" s="103"/>
      <c r="AH169" s="103"/>
      <c r="AI169" s="103"/>
      <c r="AJ169" s="103"/>
      <c r="AK169" s="106" t="str">
        <f>IF(AH169&lt;&gt;"",VLOOKUP(AH169,'DON GIA'!$M$1:$P$9,4,0),"")</f>
        <v/>
      </c>
      <c r="AL169" s="106" t="str">
        <f t="shared" si="32"/>
        <v/>
      </c>
      <c r="AM169" s="103"/>
      <c r="AN169" s="103"/>
      <c r="AO169" s="199" t="str">
        <f t="shared" si="29"/>
        <v/>
      </c>
      <c r="AP169" s="107"/>
    </row>
    <row r="170" spans="1:43" outlineLevel="2">
      <c r="A170" s="72" t="e">
        <f>IF(C169&lt;&gt;"",$C$7:C169,A169)</f>
        <v>#VALUE!</v>
      </c>
      <c r="B170" s="102" t="str">
        <f>IF(C169&lt;&gt;"",COUNTA($C$7:C169)+392,"")</f>
        <v/>
      </c>
      <c r="C170" s="192"/>
      <c r="D170" s="71"/>
      <c r="E170" s="103"/>
      <c r="F170" s="103"/>
      <c r="G170" s="103"/>
      <c r="H170" s="103"/>
      <c r="I170" s="103"/>
      <c r="J170" s="103"/>
      <c r="K170" s="71"/>
      <c r="L170" s="105"/>
      <c r="M170" s="106" t="str">
        <f>IF(K170&lt;&gt;"",VLOOKUP(K170,'DON GIA'!$S$1:$U$19,3,0),"")</f>
        <v/>
      </c>
      <c r="N170" s="106" t="str">
        <f>IF(K170&lt;&gt;"",VLOOKUP(K170,'DON GIA'!$S$1:$V$19,4,0),"")</f>
        <v/>
      </c>
      <c r="O170" s="106" t="str">
        <f t="shared" si="30"/>
        <v/>
      </c>
      <c r="P170" s="106" t="str">
        <f t="shared" si="31"/>
        <v/>
      </c>
      <c r="Q170" s="71" t="s">
        <v>35</v>
      </c>
      <c r="R170" s="103"/>
      <c r="S170" s="103"/>
      <c r="T170" s="106" t="str">
        <f>IF(Q170&lt;&gt;"",VLOOKUP(Q170,'DON GIA'!$H$1:$K$103,4,0),"")</f>
        <v/>
      </c>
      <c r="U170" s="106" t="str">
        <f t="shared" si="35"/>
        <v/>
      </c>
      <c r="V170" s="107" t="s">
        <v>1063</v>
      </c>
      <c r="W170" s="103" t="s">
        <v>27</v>
      </c>
      <c r="X170" s="108">
        <v>26.44</v>
      </c>
      <c r="Y170" s="109"/>
      <c r="Z170" s="106">
        <f>IF(V170&lt;&gt;"",VLOOKUP(V170,'DON GIA'!$A$1:$D$346,4,0),"")</f>
        <v>3941166</v>
      </c>
      <c r="AA170" s="106">
        <f t="shared" si="36"/>
        <v>104204429.04000001</v>
      </c>
      <c r="AB170" s="71" t="s">
        <v>28</v>
      </c>
      <c r="AC170" s="71" t="s">
        <v>29</v>
      </c>
      <c r="AD170" s="71" t="s">
        <v>30</v>
      </c>
      <c r="AE170" s="71" t="s">
        <v>31</v>
      </c>
      <c r="AF170" s="71" t="s">
        <v>32</v>
      </c>
      <c r="AG170" s="103"/>
      <c r="AH170" s="103"/>
      <c r="AI170" s="103"/>
      <c r="AJ170" s="103"/>
      <c r="AK170" s="106" t="str">
        <f>IF(AH170&lt;&gt;"",VLOOKUP(AH170,'DON GIA'!$M$1:$P$9,4,0),"")</f>
        <v/>
      </c>
      <c r="AL170" s="106" t="str">
        <f t="shared" si="32"/>
        <v/>
      </c>
      <c r="AM170" s="103"/>
      <c r="AN170" s="103"/>
      <c r="AO170" s="199" t="str">
        <f t="shared" si="29"/>
        <v/>
      </c>
      <c r="AP170" s="107"/>
    </row>
    <row r="171" spans="1:43" ht="56.25" outlineLevel="2">
      <c r="A171" s="72" t="e">
        <f>IF(C170&lt;&gt;"",$C$7:C170,A170)</f>
        <v>#VALUE!</v>
      </c>
      <c r="B171" s="102" t="str">
        <f>IF(C170&lt;&gt;"",COUNTA($C$7:C170)+392,"")</f>
        <v/>
      </c>
      <c r="C171" s="192"/>
      <c r="D171" s="71"/>
      <c r="E171" s="103"/>
      <c r="F171" s="103"/>
      <c r="G171" s="103"/>
      <c r="H171" s="103"/>
      <c r="I171" s="103"/>
      <c r="J171" s="103"/>
      <c r="K171" s="71"/>
      <c r="L171" s="105"/>
      <c r="M171" s="106" t="str">
        <f>IF(K171&lt;&gt;"",VLOOKUP(K171,'DON GIA'!$S$1:$U$19,3,0),"")</f>
        <v/>
      </c>
      <c r="N171" s="106" t="str">
        <f>IF(K171&lt;&gt;"",VLOOKUP(K171,'DON GIA'!$S$1:$V$19,4,0),"")</f>
        <v/>
      </c>
      <c r="O171" s="106" t="str">
        <f t="shared" si="30"/>
        <v/>
      </c>
      <c r="P171" s="106" t="str">
        <f t="shared" si="31"/>
        <v/>
      </c>
      <c r="Q171" s="71" t="s">
        <v>35</v>
      </c>
      <c r="R171" s="103"/>
      <c r="S171" s="103"/>
      <c r="T171" s="106" t="str">
        <f>IF(Q171&lt;&gt;"",VLOOKUP(Q171,'DON GIA'!$H$1:$K$103,4,0),"")</f>
        <v/>
      </c>
      <c r="U171" s="106" t="str">
        <f t="shared" si="35"/>
        <v/>
      </c>
      <c r="V171" s="107" t="s">
        <v>1064</v>
      </c>
      <c r="W171" s="103" t="s">
        <v>27</v>
      </c>
      <c r="X171" s="108">
        <v>3.2</v>
      </c>
      <c r="Y171" s="109"/>
      <c r="Z171" s="106">
        <f>IF(V171&lt;&gt;"",VLOOKUP(V171,'DON GIA'!$A$1:$D$346,4,0),"")</f>
        <v>9816278</v>
      </c>
      <c r="AA171" s="106">
        <f t="shared" si="36"/>
        <v>31412089.600000001</v>
      </c>
      <c r="AB171" s="71"/>
      <c r="AC171" s="71"/>
      <c r="AD171" s="71"/>
      <c r="AE171" s="71"/>
      <c r="AF171" s="71"/>
      <c r="AG171" s="103"/>
      <c r="AH171" s="103"/>
      <c r="AI171" s="103"/>
      <c r="AJ171" s="103"/>
      <c r="AK171" s="106" t="str">
        <f>IF(AH171&lt;&gt;"",VLOOKUP(AH171,'DON GIA'!$M$1:$P$9,4,0),"")</f>
        <v/>
      </c>
      <c r="AL171" s="106" t="str">
        <f t="shared" si="32"/>
        <v/>
      </c>
      <c r="AM171" s="103"/>
      <c r="AN171" s="103"/>
      <c r="AO171" s="199" t="str">
        <f t="shared" si="29"/>
        <v/>
      </c>
      <c r="AP171" s="107"/>
    </row>
    <row r="172" spans="1:43" outlineLevel="2">
      <c r="A172" s="72" t="e">
        <f>IF(C171&lt;&gt;"",$C$7:C171,A171)</f>
        <v>#VALUE!</v>
      </c>
      <c r="B172" s="102" t="str">
        <f>IF(C171&lt;&gt;"",COUNTA($C$7:C171)+392,"")</f>
        <v/>
      </c>
      <c r="C172" s="192"/>
      <c r="D172" s="71"/>
      <c r="E172" s="103"/>
      <c r="F172" s="103"/>
      <c r="G172" s="103"/>
      <c r="H172" s="103"/>
      <c r="I172" s="103"/>
      <c r="J172" s="103"/>
      <c r="K172" s="71"/>
      <c r="L172" s="105"/>
      <c r="M172" s="106" t="str">
        <f>IF(K172&lt;&gt;"",VLOOKUP(K172,'DON GIA'!$S$1:$U$19,3,0),"")</f>
        <v/>
      </c>
      <c r="N172" s="106" t="str">
        <f>IF(K172&lt;&gt;"",VLOOKUP(K172,'DON GIA'!$S$1:$V$19,4,0),"")</f>
        <v/>
      </c>
      <c r="O172" s="106" t="str">
        <f t="shared" si="30"/>
        <v/>
      </c>
      <c r="P172" s="106" t="str">
        <f t="shared" si="31"/>
        <v/>
      </c>
      <c r="Q172" s="71" t="s">
        <v>35</v>
      </c>
      <c r="R172" s="103"/>
      <c r="S172" s="103"/>
      <c r="T172" s="106" t="str">
        <f>IF(Q172&lt;&gt;"",VLOOKUP(Q172,'DON GIA'!$H$1:$K$103,4,0),"")</f>
        <v/>
      </c>
      <c r="U172" s="106" t="str">
        <f t="shared" si="35"/>
        <v/>
      </c>
      <c r="V172" s="107" t="s">
        <v>1062</v>
      </c>
      <c r="W172" s="103" t="s">
        <v>27</v>
      </c>
      <c r="X172" s="108">
        <v>7.3</v>
      </c>
      <c r="Y172" s="109">
        <v>10.16</v>
      </c>
      <c r="Z172" s="106">
        <f>IF(V172&lt;&gt;"",VLOOKUP(V172,'DON GIA'!$A$1:$D$346,4,0),"")</f>
        <v>264499</v>
      </c>
      <c r="AA172" s="106">
        <f t="shared" si="36"/>
        <v>1930842.7</v>
      </c>
      <c r="AB172" s="71"/>
      <c r="AC172" s="71"/>
      <c r="AD172" s="71"/>
      <c r="AE172" s="71"/>
      <c r="AF172" s="71"/>
      <c r="AG172" s="103"/>
      <c r="AH172" s="103"/>
      <c r="AI172" s="103"/>
      <c r="AJ172" s="103"/>
      <c r="AK172" s="106" t="str">
        <f>IF(AH172&lt;&gt;"",VLOOKUP(AH172,'DON GIA'!$M$1:$P$9,4,0),"")</f>
        <v/>
      </c>
      <c r="AL172" s="106" t="str">
        <f t="shared" si="32"/>
        <v/>
      </c>
      <c r="AM172" s="103"/>
      <c r="AN172" s="103"/>
      <c r="AO172" s="199" t="str">
        <f t="shared" si="29"/>
        <v/>
      </c>
      <c r="AP172" s="107"/>
    </row>
    <row r="173" spans="1:43" outlineLevel="2">
      <c r="A173" s="72" t="e">
        <f>IF(C172&lt;&gt;"",$C$7:C172,A172)</f>
        <v>#VALUE!</v>
      </c>
      <c r="B173" s="102" t="str">
        <f>IF(C172&lt;&gt;"",COUNTA($C$7:C172)+392,"")</f>
        <v/>
      </c>
      <c r="C173" s="192"/>
      <c r="D173" s="61"/>
      <c r="E173" s="103"/>
      <c r="F173" s="103"/>
      <c r="G173" s="103"/>
      <c r="H173" s="103"/>
      <c r="I173" s="103"/>
      <c r="J173" s="103"/>
      <c r="K173" s="71"/>
      <c r="L173" s="105"/>
      <c r="M173" s="106" t="str">
        <f>IF(K173&lt;&gt;"",VLOOKUP(K173,'DON GIA'!$S$1:$U$19,3,0),"")</f>
        <v/>
      </c>
      <c r="N173" s="106" t="str">
        <f>IF(K173&lt;&gt;"",VLOOKUP(K173,'DON GIA'!$S$1:$V$19,4,0),"")</f>
        <v/>
      </c>
      <c r="O173" s="106" t="str">
        <f t="shared" si="30"/>
        <v/>
      </c>
      <c r="P173" s="106" t="str">
        <f t="shared" si="31"/>
        <v/>
      </c>
      <c r="Q173" s="71" t="s">
        <v>35</v>
      </c>
      <c r="R173" s="103"/>
      <c r="S173" s="103"/>
      <c r="T173" s="106" t="str">
        <f>IF(Q173&lt;&gt;"",VLOOKUP(Q173,'DON GIA'!$H$1:$K$103,4,0),"")</f>
        <v/>
      </c>
      <c r="U173" s="106" t="str">
        <f t="shared" si="35"/>
        <v/>
      </c>
      <c r="V173" s="107"/>
      <c r="W173" s="103"/>
      <c r="X173" s="108"/>
      <c r="Y173" s="109"/>
      <c r="Z173" s="106" t="str">
        <f>IF(V173&lt;&gt;"",VLOOKUP(V173,'DON GIA'!$A$1:$D$346,4,0),"")</f>
        <v/>
      </c>
      <c r="AA173" s="106" t="str">
        <f t="shared" si="36"/>
        <v/>
      </c>
      <c r="AB173" s="71"/>
      <c r="AC173" s="71"/>
      <c r="AD173" s="71"/>
      <c r="AE173" s="71"/>
      <c r="AF173" s="71"/>
      <c r="AG173" s="103"/>
      <c r="AH173" s="103"/>
      <c r="AI173" s="103"/>
      <c r="AJ173" s="103"/>
      <c r="AK173" s="106" t="str">
        <f>IF(AH173&lt;&gt;"",VLOOKUP(AH173,'DON GIA'!$M$1:$P$9,4,0),"")</f>
        <v/>
      </c>
      <c r="AL173" s="106" t="str">
        <f t="shared" si="32"/>
        <v/>
      </c>
      <c r="AM173" s="103"/>
      <c r="AN173" s="103"/>
      <c r="AO173" s="199" t="str">
        <f t="shared" si="29"/>
        <v/>
      </c>
      <c r="AP173" s="107"/>
    </row>
    <row r="174" spans="1:43" outlineLevel="1">
      <c r="A174" s="84" t="s">
        <v>847</v>
      </c>
      <c r="B174" s="102"/>
      <c r="C174" s="192">
        <v>406</v>
      </c>
      <c r="D174" s="61" t="s">
        <v>143</v>
      </c>
      <c r="E174" s="162"/>
      <c r="F174" s="162"/>
      <c r="G174" s="162"/>
      <c r="H174" s="162"/>
      <c r="I174" s="162"/>
      <c r="J174" s="162"/>
      <c r="K174" s="61"/>
      <c r="L174" s="167">
        <f>SUBTOTAL(9,L175:L184)</f>
        <v>0</v>
      </c>
      <c r="M174" s="199"/>
      <c r="N174" s="199"/>
      <c r="O174" s="199">
        <f>SUBTOTAL(9,O175:O184)</f>
        <v>0</v>
      </c>
      <c r="P174" s="199">
        <f>SUBTOTAL(9,P175:P184)</f>
        <v>0</v>
      </c>
      <c r="Q174" s="61"/>
      <c r="R174" s="162"/>
      <c r="S174" s="162">
        <f>SUBTOTAL(9,S175:S184)</f>
        <v>12</v>
      </c>
      <c r="T174" s="199"/>
      <c r="U174" s="199">
        <f>SUBTOTAL(9,U175:U184)</f>
        <v>813000</v>
      </c>
      <c r="V174" s="129"/>
      <c r="W174" s="162"/>
      <c r="X174" s="169">
        <f>SUBTOTAL(9,X175:X184)</f>
        <v>21.34</v>
      </c>
      <c r="Y174" s="170">
        <f>SUBTOTAL(9,Y175:Y184)</f>
        <v>38.869999999999997</v>
      </c>
      <c r="Z174" s="199"/>
      <c r="AA174" s="199">
        <f>SUBTOTAL(9,AA175:AA184)</f>
        <v>57569055.100000001</v>
      </c>
      <c r="AB174" s="71"/>
      <c r="AC174" s="71"/>
      <c r="AD174" s="71"/>
      <c r="AE174" s="71"/>
      <c r="AF174" s="71"/>
      <c r="AG174" s="103"/>
      <c r="AH174" s="162"/>
      <c r="AI174" s="162"/>
      <c r="AJ174" s="162">
        <f>SUBTOTAL(9,AJ175:AJ184)</f>
        <v>0</v>
      </c>
      <c r="AK174" s="199"/>
      <c r="AL174" s="199">
        <f>SUBTOTAL(9,AL175:AL184)</f>
        <v>0</v>
      </c>
      <c r="AM174" s="162"/>
      <c r="AN174" s="162">
        <f>SUBTOTAL(9,AN175:AN184)</f>
        <v>0</v>
      </c>
      <c r="AO174" s="199">
        <f t="shared" si="29"/>
        <v>58382055.100000001</v>
      </c>
      <c r="AP174" s="129"/>
      <c r="AQ174" s="90"/>
    </row>
    <row r="175" spans="1:43" ht="93.75" outlineLevel="2">
      <c r="A175" s="72" t="e">
        <f>IF(C174&lt;&gt;"",$C$7:C174,A173)</f>
        <v>#VALUE!</v>
      </c>
      <c r="B175" s="102">
        <f>IF(C174&lt;&gt;"",COUNTA($C$7:C174)+392,"")</f>
        <v>406</v>
      </c>
      <c r="C175" s="192"/>
      <c r="D175" s="71" t="s">
        <v>144</v>
      </c>
      <c r="E175" s="103"/>
      <c r="F175" s="103"/>
      <c r="G175" s="103"/>
      <c r="H175" s="103"/>
      <c r="I175" s="103"/>
      <c r="J175" s="103"/>
      <c r="K175" s="71"/>
      <c r="L175" s="105"/>
      <c r="M175" s="106" t="str">
        <f>IF(K175&lt;&gt;"",VLOOKUP(K175,'DON GIA'!$S$1:$U$19,3,0),"")</f>
        <v/>
      </c>
      <c r="N175" s="106" t="str">
        <f>IF(K175&lt;&gt;"",VLOOKUP(K175,'DON GIA'!$S$1:$V$19,4,0),"")</f>
        <v/>
      </c>
      <c r="O175" s="106" t="str">
        <f t="shared" si="30"/>
        <v/>
      </c>
      <c r="P175" s="106" t="str">
        <f t="shared" si="31"/>
        <v/>
      </c>
      <c r="Q175" s="71" t="s">
        <v>49</v>
      </c>
      <c r="R175" s="103" t="s">
        <v>44</v>
      </c>
      <c r="S175" s="103">
        <v>1</v>
      </c>
      <c r="T175" s="106">
        <f>IF(Q175&lt;&gt;"",VLOOKUP(Q175,'DON GIA'!$H$1:$K$103,4,0),"")</f>
        <v>248000</v>
      </c>
      <c r="U175" s="106">
        <f t="shared" ref="U175:U184" si="37">IF(Q175&lt;&gt;"",IF(ISNUMBER(T175),S175*T175,""),"")</f>
        <v>248000</v>
      </c>
      <c r="V175" s="107" t="s">
        <v>1063</v>
      </c>
      <c r="W175" s="103" t="s">
        <v>27</v>
      </c>
      <c r="X175" s="108">
        <v>5.12</v>
      </c>
      <c r="Y175" s="109">
        <v>21.31</v>
      </c>
      <c r="Z175" s="106">
        <f>IF(V175&lt;&gt;"",VLOOKUP(V175,'DON GIA'!$A$1:$D$346,4,0),"")</f>
        <v>3941166</v>
      </c>
      <c r="AA175" s="106">
        <f t="shared" ref="AA175:AA184" si="38">IF(V175&lt;&gt;"",IF(ISNUMBER(Z175),X175*Z175,""),"")</f>
        <v>20178769.920000002</v>
      </c>
      <c r="AB175" s="71" t="s">
        <v>28</v>
      </c>
      <c r="AC175" s="71" t="s">
        <v>29</v>
      </c>
      <c r="AD175" s="71" t="s">
        <v>30</v>
      </c>
      <c r="AE175" s="71" t="s">
        <v>31</v>
      </c>
      <c r="AF175" s="71" t="s">
        <v>32</v>
      </c>
      <c r="AG175" s="103"/>
      <c r="AH175" s="103"/>
      <c r="AI175" s="103"/>
      <c r="AJ175" s="103"/>
      <c r="AK175" s="106" t="str">
        <f>IF(AH175&lt;&gt;"",VLOOKUP(AH175,'DON GIA'!$M$1:$P$9,4,0),"")</f>
        <v/>
      </c>
      <c r="AL175" s="106" t="str">
        <f t="shared" si="32"/>
        <v/>
      </c>
      <c r="AM175" s="103"/>
      <c r="AN175" s="103"/>
      <c r="AO175" s="199" t="str">
        <f t="shared" si="29"/>
        <v/>
      </c>
      <c r="AP175" s="107" t="s">
        <v>378</v>
      </c>
    </row>
    <row r="176" spans="1:43" ht="37.5" outlineLevel="2">
      <c r="A176" s="72" t="e">
        <f>IF(C175&lt;&gt;"",$C$7:C175,A175)</f>
        <v>#VALUE!</v>
      </c>
      <c r="B176" s="102" t="str">
        <f>IF(C175&lt;&gt;"",COUNTA($C$7:C175)+392,"")</f>
        <v/>
      </c>
      <c r="C176" s="192"/>
      <c r="D176" s="71" t="s">
        <v>37</v>
      </c>
      <c r="E176" s="103"/>
      <c r="F176" s="103"/>
      <c r="G176" s="103"/>
      <c r="H176" s="103"/>
      <c r="I176" s="103"/>
      <c r="J176" s="103"/>
      <c r="K176" s="71"/>
      <c r="L176" s="105"/>
      <c r="M176" s="106" t="str">
        <f>IF(K176&lt;&gt;"",VLOOKUP(K176,'DON GIA'!$S$1:$U$19,3,0),"")</f>
        <v/>
      </c>
      <c r="N176" s="106" t="str">
        <f>IF(K176&lt;&gt;"",VLOOKUP(K176,'DON GIA'!$S$1:$V$19,4,0),"")</f>
        <v/>
      </c>
      <c r="O176" s="106" t="str">
        <f t="shared" si="30"/>
        <v/>
      </c>
      <c r="P176" s="106" t="str">
        <f t="shared" si="31"/>
        <v/>
      </c>
      <c r="Q176" s="71" t="s">
        <v>77</v>
      </c>
      <c r="R176" s="103" t="s">
        <v>44</v>
      </c>
      <c r="S176" s="103">
        <v>2</v>
      </c>
      <c r="T176" s="106">
        <f>IF(Q176&lt;&gt;"",VLOOKUP(Q176,'DON GIA'!$H$1:$K$103,4,0),"")</f>
        <v>45000</v>
      </c>
      <c r="U176" s="106">
        <f t="shared" si="37"/>
        <v>90000</v>
      </c>
      <c r="V176" s="107" t="s">
        <v>1065</v>
      </c>
      <c r="W176" s="103" t="s">
        <v>27</v>
      </c>
      <c r="X176" s="108"/>
      <c r="Y176" s="109">
        <v>7.76</v>
      </c>
      <c r="Z176" s="106">
        <f>IF(V176&lt;&gt;"",VLOOKUP(V176,'DON GIA'!$A$1:$D$346,4,0),"")</f>
        <v>1119277</v>
      </c>
      <c r="AA176" s="106">
        <f t="shared" si="38"/>
        <v>0</v>
      </c>
      <c r="AB176" s="71"/>
      <c r="AC176" s="71"/>
      <c r="AD176" s="71"/>
      <c r="AE176" s="71"/>
      <c r="AF176" s="71"/>
      <c r="AG176" s="103"/>
      <c r="AH176" s="103"/>
      <c r="AI176" s="103"/>
      <c r="AJ176" s="103"/>
      <c r="AK176" s="106" t="str">
        <f>IF(AH176&lt;&gt;"",VLOOKUP(AH176,'DON GIA'!$M$1:$P$9,4,0),"")</f>
        <v/>
      </c>
      <c r="AL176" s="106" t="str">
        <f t="shared" si="32"/>
        <v/>
      </c>
      <c r="AM176" s="103"/>
      <c r="AN176" s="103"/>
      <c r="AO176" s="199" t="str">
        <f t="shared" si="29"/>
        <v/>
      </c>
      <c r="AP176" s="107"/>
    </row>
    <row r="177" spans="1:43" ht="37.5" outlineLevel="2">
      <c r="A177" s="72" t="e">
        <f>IF(C176&lt;&gt;"",$C$7:C176,A176)</f>
        <v>#VALUE!</v>
      </c>
      <c r="B177" s="102" t="str">
        <f>IF(C176&lt;&gt;"",COUNTA($C$7:C176)+392,"")</f>
        <v/>
      </c>
      <c r="C177" s="192"/>
      <c r="D177" s="71"/>
      <c r="E177" s="103"/>
      <c r="F177" s="103"/>
      <c r="G177" s="103"/>
      <c r="H177" s="103"/>
      <c r="I177" s="103"/>
      <c r="J177" s="103"/>
      <c r="K177" s="71"/>
      <c r="L177" s="105"/>
      <c r="M177" s="106" t="str">
        <f>IF(K177&lt;&gt;"",VLOOKUP(K177,'DON GIA'!$S$1:$U$19,3,0),"")</f>
        <v/>
      </c>
      <c r="N177" s="106" t="str">
        <f>IF(K177&lt;&gt;"",VLOOKUP(K177,'DON GIA'!$S$1:$V$19,4,0),"")</f>
        <v/>
      </c>
      <c r="O177" s="106" t="str">
        <f t="shared" si="30"/>
        <v/>
      </c>
      <c r="P177" s="106" t="str">
        <f t="shared" si="31"/>
        <v/>
      </c>
      <c r="Q177" s="71" t="s">
        <v>53</v>
      </c>
      <c r="R177" s="103" t="s">
        <v>44</v>
      </c>
      <c r="S177" s="103">
        <v>8</v>
      </c>
      <c r="T177" s="106">
        <f>IF(Q177&lt;&gt;"",VLOOKUP(Q177,'DON GIA'!$H$1:$K$103,4,0),"")</f>
        <v>34000</v>
      </c>
      <c r="U177" s="106">
        <f t="shared" si="37"/>
        <v>272000</v>
      </c>
      <c r="V177" s="107" t="s">
        <v>1007</v>
      </c>
      <c r="W177" s="103" t="s">
        <v>27</v>
      </c>
      <c r="X177" s="108">
        <v>0.6</v>
      </c>
      <c r="Y177" s="109">
        <v>4.9000000000000004</v>
      </c>
      <c r="Z177" s="106">
        <f>IF(V177&lt;&gt;"",VLOOKUP(V177,'DON GIA'!$A$1:$D$346,4,0),"")</f>
        <v>1229116</v>
      </c>
      <c r="AA177" s="106">
        <f t="shared" si="38"/>
        <v>737469.6</v>
      </c>
      <c r="AB177" s="71"/>
      <c r="AC177" s="71"/>
      <c r="AD177" s="71"/>
      <c r="AE177" s="71"/>
      <c r="AF177" s="71"/>
      <c r="AG177" s="103"/>
      <c r="AH177" s="103"/>
      <c r="AI177" s="103"/>
      <c r="AJ177" s="103"/>
      <c r="AK177" s="106" t="str">
        <f>IF(AH177&lt;&gt;"",VLOOKUP(AH177,'DON GIA'!$M$1:$P$9,4,0),"")</f>
        <v/>
      </c>
      <c r="AL177" s="106" t="str">
        <f t="shared" si="32"/>
        <v/>
      </c>
      <c r="AM177" s="103"/>
      <c r="AN177" s="103"/>
      <c r="AO177" s="199" t="str">
        <f t="shared" si="29"/>
        <v/>
      </c>
      <c r="AP177" s="107"/>
    </row>
    <row r="178" spans="1:43" outlineLevel="2">
      <c r="A178" s="72" t="e">
        <f>IF(C177&lt;&gt;"",$C$7:C177,A177)</f>
        <v>#VALUE!</v>
      </c>
      <c r="B178" s="102" t="str">
        <f>IF(C177&lt;&gt;"",COUNTA($C$7:C177)+392,"")</f>
        <v/>
      </c>
      <c r="C178" s="192"/>
      <c r="D178" s="71"/>
      <c r="E178" s="103"/>
      <c r="F178" s="103"/>
      <c r="G178" s="103"/>
      <c r="H178" s="103"/>
      <c r="I178" s="103"/>
      <c r="J178" s="103"/>
      <c r="K178" s="71"/>
      <c r="L178" s="105"/>
      <c r="M178" s="106" t="str">
        <f>IF(K178&lt;&gt;"",VLOOKUP(K178,'DON GIA'!$S$1:$U$19,3,0),"")</f>
        <v/>
      </c>
      <c r="N178" s="106" t="str">
        <f>IF(K178&lt;&gt;"",VLOOKUP(K178,'DON GIA'!$S$1:$V$19,4,0),"")</f>
        <v/>
      </c>
      <c r="O178" s="106" t="str">
        <f t="shared" si="30"/>
        <v/>
      </c>
      <c r="P178" s="106" t="str">
        <f t="shared" si="31"/>
        <v/>
      </c>
      <c r="Q178" s="71" t="s">
        <v>51</v>
      </c>
      <c r="R178" s="103" t="s">
        <v>44</v>
      </c>
      <c r="S178" s="103">
        <v>1</v>
      </c>
      <c r="T178" s="106">
        <f>IF(Q178&lt;&gt;"",VLOOKUP(Q178,'DON GIA'!$H$1:$K$103,4,0),"")</f>
        <v>203000</v>
      </c>
      <c r="U178" s="106">
        <f t="shared" si="37"/>
        <v>203000</v>
      </c>
      <c r="V178" s="107" t="s">
        <v>1008</v>
      </c>
      <c r="W178" s="103" t="s">
        <v>27</v>
      </c>
      <c r="X178" s="108">
        <v>0.6</v>
      </c>
      <c r="Y178" s="109">
        <v>4.9000000000000004</v>
      </c>
      <c r="Z178" s="106">
        <f>IF(V178&lt;&gt;"",VLOOKUP(V178,'DON GIA'!$A$1:$D$346,4,0),"")</f>
        <v>264499</v>
      </c>
      <c r="AA178" s="106">
        <f t="shared" si="38"/>
        <v>158699.4</v>
      </c>
      <c r="AB178" s="71"/>
      <c r="AC178" s="71"/>
      <c r="AD178" s="71"/>
      <c r="AE178" s="71"/>
      <c r="AF178" s="71"/>
      <c r="AG178" s="103"/>
      <c r="AH178" s="103"/>
      <c r="AI178" s="103"/>
      <c r="AJ178" s="103"/>
      <c r="AK178" s="106" t="str">
        <f>IF(AH178&lt;&gt;"",VLOOKUP(AH178,'DON GIA'!$M$1:$P$9,4,0),"")</f>
        <v/>
      </c>
      <c r="AL178" s="106" t="str">
        <f t="shared" si="32"/>
        <v/>
      </c>
      <c r="AM178" s="103"/>
      <c r="AN178" s="103"/>
      <c r="AO178" s="199" t="str">
        <f t="shared" si="29"/>
        <v/>
      </c>
      <c r="AP178" s="107"/>
    </row>
    <row r="179" spans="1:43" outlineLevel="2">
      <c r="A179" s="72" t="e">
        <f>IF(C178&lt;&gt;"",$C$7:C178,A178)</f>
        <v>#VALUE!</v>
      </c>
      <c r="B179" s="102" t="str">
        <f>IF(C178&lt;&gt;"",COUNTA($C$7:C178)+392,"")</f>
        <v/>
      </c>
      <c r="C179" s="192"/>
      <c r="D179" s="71"/>
      <c r="E179" s="103"/>
      <c r="F179" s="103"/>
      <c r="G179" s="103"/>
      <c r="H179" s="103"/>
      <c r="I179" s="103"/>
      <c r="J179" s="103"/>
      <c r="K179" s="71"/>
      <c r="L179" s="105"/>
      <c r="M179" s="106" t="str">
        <f>IF(K179&lt;&gt;"",VLOOKUP(K179,'DON GIA'!$S$1:$U$19,3,0),"")</f>
        <v/>
      </c>
      <c r="N179" s="106" t="str">
        <f>IF(K179&lt;&gt;"",VLOOKUP(K179,'DON GIA'!$S$1:$V$19,4,0),"")</f>
        <v/>
      </c>
      <c r="O179" s="106" t="str">
        <f t="shared" si="30"/>
        <v/>
      </c>
      <c r="P179" s="106" t="str">
        <f t="shared" si="31"/>
        <v/>
      </c>
      <c r="Q179" s="71" t="s">
        <v>35</v>
      </c>
      <c r="R179" s="103"/>
      <c r="S179" s="103"/>
      <c r="T179" s="106" t="str">
        <f>IF(Q179&lt;&gt;"",VLOOKUP(Q179,'DON GIA'!$H$1:$K$103,4,0),"")</f>
        <v/>
      </c>
      <c r="U179" s="106" t="str">
        <f t="shared" si="37"/>
        <v/>
      </c>
      <c r="V179" s="107" t="s">
        <v>1040</v>
      </c>
      <c r="W179" s="103" t="s">
        <v>27</v>
      </c>
      <c r="X179" s="108">
        <v>2.94</v>
      </c>
      <c r="Y179" s="109"/>
      <c r="Z179" s="106">
        <f>IF(V179&lt;&gt;"",VLOOKUP(V179,'DON GIA'!$A$1:$D$346,4,0),"")</f>
        <v>854777</v>
      </c>
      <c r="AA179" s="106">
        <f t="shared" si="38"/>
        <v>2513044.38</v>
      </c>
      <c r="AB179" s="71"/>
      <c r="AC179" s="71"/>
      <c r="AD179" s="71"/>
      <c r="AE179" s="71"/>
      <c r="AF179" s="71"/>
      <c r="AG179" s="103"/>
      <c r="AH179" s="103"/>
      <c r="AI179" s="103"/>
      <c r="AJ179" s="103"/>
      <c r="AK179" s="106" t="str">
        <f>IF(AH179&lt;&gt;"",VLOOKUP(AH179,'DON GIA'!$M$1:$P$9,4,0),"")</f>
        <v/>
      </c>
      <c r="AL179" s="106" t="str">
        <f t="shared" si="32"/>
        <v/>
      </c>
      <c r="AM179" s="103"/>
      <c r="AN179" s="103"/>
      <c r="AO179" s="199" t="str">
        <f t="shared" si="29"/>
        <v/>
      </c>
      <c r="AP179" s="107"/>
    </row>
    <row r="180" spans="1:43" outlineLevel="2">
      <c r="A180" s="72" t="e">
        <f>IF(C179&lt;&gt;"",$C$7:C179,A179)</f>
        <v>#VALUE!</v>
      </c>
      <c r="B180" s="102" t="str">
        <f>IF(C179&lt;&gt;"",COUNTA($C$7:C179)+392,"")</f>
        <v/>
      </c>
      <c r="C180" s="192"/>
      <c r="D180" s="71"/>
      <c r="E180" s="103"/>
      <c r="F180" s="103"/>
      <c r="G180" s="103"/>
      <c r="H180" s="103"/>
      <c r="I180" s="103"/>
      <c r="J180" s="103"/>
      <c r="K180" s="71"/>
      <c r="L180" s="105"/>
      <c r="M180" s="106" t="str">
        <f>IF(K180&lt;&gt;"",VLOOKUP(K180,'DON GIA'!$S$1:$U$19,3,0),"")</f>
        <v/>
      </c>
      <c r="N180" s="106" t="str">
        <f>IF(K180&lt;&gt;"",VLOOKUP(K180,'DON GIA'!$S$1:$V$19,4,0),"")</f>
        <v/>
      </c>
      <c r="O180" s="106" t="str">
        <f t="shared" si="30"/>
        <v/>
      </c>
      <c r="P180" s="106" t="str">
        <f t="shared" si="31"/>
        <v/>
      </c>
      <c r="Q180" s="71" t="s">
        <v>35</v>
      </c>
      <c r="R180" s="103"/>
      <c r="S180" s="103"/>
      <c r="T180" s="106" t="str">
        <f>IF(Q180&lt;&gt;"",VLOOKUP(Q180,'DON GIA'!$H$1:$K$103,4,0),"")</f>
        <v/>
      </c>
      <c r="U180" s="106" t="str">
        <f t="shared" si="37"/>
        <v/>
      </c>
      <c r="V180" s="107" t="s">
        <v>1004</v>
      </c>
      <c r="W180" s="103" t="s">
        <v>27</v>
      </c>
      <c r="X180" s="108">
        <v>2.94</v>
      </c>
      <c r="Y180" s="109"/>
      <c r="Z180" s="106">
        <f>IF(V180&lt;&gt;"",VLOOKUP(V180,'DON GIA'!$A$1:$D$346,4,0),"")</f>
        <v>330817</v>
      </c>
      <c r="AA180" s="106">
        <f t="shared" si="38"/>
        <v>972601.98</v>
      </c>
      <c r="AB180" s="71"/>
      <c r="AC180" s="71"/>
      <c r="AD180" s="71"/>
      <c r="AE180" s="71"/>
      <c r="AF180" s="71"/>
      <c r="AG180" s="103"/>
      <c r="AH180" s="103"/>
      <c r="AI180" s="103"/>
      <c r="AJ180" s="103"/>
      <c r="AK180" s="106" t="str">
        <f>IF(AH180&lt;&gt;"",VLOOKUP(AH180,'DON GIA'!$M$1:$P$9,4,0),"")</f>
        <v/>
      </c>
      <c r="AL180" s="106" t="str">
        <f t="shared" si="32"/>
        <v/>
      </c>
      <c r="AM180" s="103"/>
      <c r="AN180" s="103"/>
      <c r="AO180" s="199" t="str">
        <f t="shared" si="29"/>
        <v/>
      </c>
      <c r="AP180" s="107"/>
    </row>
    <row r="181" spans="1:43" ht="56.25" outlineLevel="2">
      <c r="A181" s="72" t="e">
        <f>IF(C180&lt;&gt;"",$C$7:C180,A180)</f>
        <v>#VALUE!</v>
      </c>
      <c r="B181" s="102" t="str">
        <f>IF(C180&lt;&gt;"",COUNTA($C$7:C180)+392,"")</f>
        <v/>
      </c>
      <c r="C181" s="192"/>
      <c r="D181" s="71"/>
      <c r="E181" s="103"/>
      <c r="F181" s="103"/>
      <c r="G181" s="103"/>
      <c r="H181" s="103"/>
      <c r="I181" s="103"/>
      <c r="J181" s="103"/>
      <c r="K181" s="71"/>
      <c r="L181" s="105"/>
      <c r="M181" s="106" t="str">
        <f>IF(K181&lt;&gt;"",VLOOKUP(K181,'DON GIA'!$S$1:$U$19,3,0),"")</f>
        <v/>
      </c>
      <c r="N181" s="106" t="str">
        <f>IF(K181&lt;&gt;"",VLOOKUP(K181,'DON GIA'!$S$1:$V$19,4,0),"")</f>
        <v/>
      </c>
      <c r="O181" s="106" t="str">
        <f t="shared" si="30"/>
        <v/>
      </c>
      <c r="P181" s="106" t="str">
        <f t="shared" si="31"/>
        <v/>
      </c>
      <c r="Q181" s="71" t="s">
        <v>35</v>
      </c>
      <c r="R181" s="103"/>
      <c r="S181" s="103"/>
      <c r="T181" s="106" t="str">
        <f>IF(Q181&lt;&gt;"",VLOOKUP(Q181,'DON GIA'!$H$1:$K$103,4,0),"")</f>
        <v/>
      </c>
      <c r="U181" s="106" t="str">
        <f t="shared" si="37"/>
        <v/>
      </c>
      <c r="V181" s="107" t="s">
        <v>1066</v>
      </c>
      <c r="W181" s="103" t="s">
        <v>27</v>
      </c>
      <c r="X181" s="108">
        <v>3.2</v>
      </c>
      <c r="Y181" s="109"/>
      <c r="Z181" s="106">
        <f>IF(V181&lt;&gt;"",VLOOKUP(V181,'DON GIA'!$A$1:$D$346,4,0),"")</f>
        <v>9816278</v>
      </c>
      <c r="AA181" s="106">
        <f t="shared" si="38"/>
        <v>31412089.600000001</v>
      </c>
      <c r="AB181" s="71"/>
      <c r="AC181" s="71"/>
      <c r="AD181" s="71"/>
      <c r="AE181" s="71"/>
      <c r="AF181" s="71"/>
      <c r="AG181" s="103"/>
      <c r="AH181" s="103"/>
      <c r="AI181" s="103"/>
      <c r="AJ181" s="103"/>
      <c r="AK181" s="106" t="str">
        <f>IF(AH181&lt;&gt;"",VLOOKUP(AH181,'DON GIA'!$M$1:$P$9,4,0),"")</f>
        <v/>
      </c>
      <c r="AL181" s="106" t="str">
        <f t="shared" si="32"/>
        <v/>
      </c>
      <c r="AM181" s="103"/>
      <c r="AN181" s="103"/>
      <c r="AO181" s="199" t="str">
        <f t="shared" si="29"/>
        <v/>
      </c>
      <c r="AP181" s="107"/>
    </row>
    <row r="182" spans="1:43" outlineLevel="2">
      <c r="A182" s="72" t="e">
        <f>IF(C181&lt;&gt;"",$C$7:C181,A181)</f>
        <v>#VALUE!</v>
      </c>
      <c r="B182" s="102" t="str">
        <f>IF(C181&lt;&gt;"",COUNTA($C$7:C181)+392,"")</f>
        <v/>
      </c>
      <c r="C182" s="192"/>
      <c r="D182" s="71"/>
      <c r="E182" s="103"/>
      <c r="F182" s="103"/>
      <c r="G182" s="103"/>
      <c r="H182" s="103"/>
      <c r="I182" s="103"/>
      <c r="J182" s="103"/>
      <c r="K182" s="71"/>
      <c r="L182" s="105"/>
      <c r="M182" s="106" t="str">
        <f>IF(K182&lt;&gt;"",VLOOKUP(K182,'DON GIA'!$S$1:$U$19,3,0),"")</f>
        <v/>
      </c>
      <c r="N182" s="106" t="str">
        <f>IF(K182&lt;&gt;"",VLOOKUP(K182,'DON GIA'!$S$1:$V$19,4,0),"")</f>
        <v/>
      </c>
      <c r="O182" s="106" t="str">
        <f t="shared" si="30"/>
        <v/>
      </c>
      <c r="P182" s="106" t="str">
        <f t="shared" si="31"/>
        <v/>
      </c>
      <c r="Q182" s="71" t="s">
        <v>35</v>
      </c>
      <c r="R182" s="103"/>
      <c r="S182" s="103"/>
      <c r="T182" s="106" t="str">
        <f>IF(Q182&lt;&gt;"",VLOOKUP(Q182,'DON GIA'!$H$1:$K$103,4,0),"")</f>
        <v/>
      </c>
      <c r="U182" s="106" t="str">
        <f t="shared" si="37"/>
        <v/>
      </c>
      <c r="V182" s="107" t="s">
        <v>1009</v>
      </c>
      <c r="W182" s="103" t="s">
        <v>27</v>
      </c>
      <c r="X182" s="108">
        <v>1.44</v>
      </c>
      <c r="Y182" s="109"/>
      <c r="Z182" s="106">
        <f>IF(V182&lt;&gt;"",VLOOKUP(V182,'DON GIA'!$A$1:$D$346,4,0),"")</f>
        <v>282038</v>
      </c>
      <c r="AA182" s="106">
        <f t="shared" si="38"/>
        <v>406134.72</v>
      </c>
      <c r="AB182" s="71"/>
      <c r="AC182" s="71"/>
      <c r="AD182" s="71"/>
      <c r="AE182" s="71"/>
      <c r="AF182" s="71"/>
      <c r="AG182" s="103"/>
      <c r="AH182" s="103"/>
      <c r="AI182" s="103"/>
      <c r="AJ182" s="103"/>
      <c r="AK182" s="106" t="str">
        <f>IF(AH182&lt;&gt;"",VLOOKUP(AH182,'DON GIA'!$M$1:$P$9,4,0),"")</f>
        <v/>
      </c>
      <c r="AL182" s="106" t="str">
        <f t="shared" si="32"/>
        <v/>
      </c>
      <c r="AM182" s="103"/>
      <c r="AN182" s="103"/>
      <c r="AO182" s="199" t="str">
        <f t="shared" si="29"/>
        <v/>
      </c>
      <c r="AP182" s="107"/>
    </row>
    <row r="183" spans="1:43" outlineLevel="2">
      <c r="A183" s="72" t="e">
        <f>IF(C182&lt;&gt;"",$C$7:C182,A182)</f>
        <v>#VALUE!</v>
      </c>
      <c r="B183" s="102" t="str">
        <f>IF(C182&lt;&gt;"",COUNTA($C$7:C182)+392,"")</f>
        <v/>
      </c>
      <c r="C183" s="192"/>
      <c r="D183" s="71"/>
      <c r="E183" s="103"/>
      <c r="F183" s="103"/>
      <c r="G183" s="103"/>
      <c r="H183" s="103"/>
      <c r="I183" s="103"/>
      <c r="J183" s="103"/>
      <c r="K183" s="71"/>
      <c r="L183" s="105"/>
      <c r="M183" s="106" t="str">
        <f>IF(K183&lt;&gt;"",VLOOKUP(K183,'DON GIA'!$S$1:$U$19,3,0),"")</f>
        <v/>
      </c>
      <c r="N183" s="106" t="str">
        <f>IF(K183&lt;&gt;"",VLOOKUP(K183,'DON GIA'!$S$1:$V$19,4,0),"")</f>
        <v/>
      </c>
      <c r="O183" s="106" t="str">
        <f t="shared" si="30"/>
        <v/>
      </c>
      <c r="P183" s="106" t="str">
        <f t="shared" si="31"/>
        <v/>
      </c>
      <c r="Q183" s="71" t="s">
        <v>35</v>
      </c>
      <c r="R183" s="103"/>
      <c r="S183" s="103"/>
      <c r="T183" s="106" t="str">
        <f>IF(Q183&lt;&gt;"",VLOOKUP(Q183,'DON GIA'!$H$1:$K$103,4,0),"")</f>
        <v/>
      </c>
      <c r="U183" s="106" t="str">
        <f t="shared" si="37"/>
        <v/>
      </c>
      <c r="V183" s="107" t="s">
        <v>1008</v>
      </c>
      <c r="W183" s="103" t="s">
        <v>27</v>
      </c>
      <c r="X183" s="108">
        <v>4.5</v>
      </c>
      <c r="Y183" s="109"/>
      <c r="Z183" s="106">
        <f>IF(V183&lt;&gt;"",VLOOKUP(V183,'DON GIA'!$A$1:$D$346,4,0),"")</f>
        <v>264499</v>
      </c>
      <c r="AA183" s="106">
        <f t="shared" si="38"/>
        <v>1190245.5</v>
      </c>
      <c r="AB183" s="71"/>
      <c r="AC183" s="71"/>
      <c r="AD183" s="71"/>
      <c r="AE183" s="71"/>
      <c r="AF183" s="71"/>
      <c r="AG183" s="103"/>
      <c r="AH183" s="103"/>
      <c r="AI183" s="103"/>
      <c r="AJ183" s="103"/>
      <c r="AK183" s="106" t="str">
        <f>IF(AH183&lt;&gt;"",VLOOKUP(AH183,'DON GIA'!$M$1:$P$9,4,0),"")</f>
        <v/>
      </c>
      <c r="AL183" s="106" t="str">
        <f t="shared" si="32"/>
        <v/>
      </c>
      <c r="AM183" s="103"/>
      <c r="AN183" s="103"/>
      <c r="AO183" s="199" t="str">
        <f t="shared" si="29"/>
        <v/>
      </c>
      <c r="AP183" s="107"/>
    </row>
    <row r="184" spans="1:43" outlineLevel="2">
      <c r="A184" s="72" t="e">
        <f>IF(C183&lt;&gt;"",$C$7:C183,A183)</f>
        <v>#VALUE!</v>
      </c>
      <c r="B184" s="102" t="str">
        <f>IF(C183&lt;&gt;"",COUNTA($C$7:C183)+392,"")</f>
        <v/>
      </c>
      <c r="C184" s="192"/>
      <c r="D184" s="61"/>
      <c r="E184" s="103"/>
      <c r="F184" s="103"/>
      <c r="G184" s="103"/>
      <c r="H184" s="103"/>
      <c r="I184" s="103"/>
      <c r="J184" s="103"/>
      <c r="K184" s="71"/>
      <c r="L184" s="105"/>
      <c r="M184" s="106" t="str">
        <f>IF(K184&lt;&gt;"",VLOOKUP(K184,'DON GIA'!$S$1:$U$19,3,0),"")</f>
        <v/>
      </c>
      <c r="N184" s="106" t="str">
        <f>IF(K184&lt;&gt;"",VLOOKUP(K184,'DON GIA'!$S$1:$V$19,4,0),"")</f>
        <v/>
      </c>
      <c r="O184" s="106" t="str">
        <f t="shared" si="30"/>
        <v/>
      </c>
      <c r="P184" s="106" t="str">
        <f t="shared" si="31"/>
        <v/>
      </c>
      <c r="Q184" s="71" t="s">
        <v>35</v>
      </c>
      <c r="R184" s="103"/>
      <c r="S184" s="103"/>
      <c r="T184" s="106" t="str">
        <f>IF(Q184&lt;&gt;"",VLOOKUP(Q184,'DON GIA'!$H$1:$K$103,4,0),"")</f>
        <v/>
      </c>
      <c r="U184" s="106" t="str">
        <f t="shared" si="37"/>
        <v/>
      </c>
      <c r="V184" s="107"/>
      <c r="W184" s="103"/>
      <c r="X184" s="108"/>
      <c r="Y184" s="109"/>
      <c r="Z184" s="106" t="str">
        <f>IF(V184&lt;&gt;"",VLOOKUP(V184,'DON GIA'!$A$1:$D$346,4,0),"")</f>
        <v/>
      </c>
      <c r="AA184" s="106" t="str">
        <f t="shared" si="38"/>
        <v/>
      </c>
      <c r="AB184" s="71"/>
      <c r="AC184" s="71"/>
      <c r="AD184" s="71"/>
      <c r="AE184" s="71"/>
      <c r="AF184" s="71"/>
      <c r="AG184" s="103"/>
      <c r="AH184" s="103"/>
      <c r="AI184" s="103"/>
      <c r="AJ184" s="103"/>
      <c r="AK184" s="106" t="str">
        <f>IF(AH184&lt;&gt;"",VLOOKUP(AH184,'DON GIA'!$M$1:$P$9,4,0),"")</f>
        <v/>
      </c>
      <c r="AL184" s="106" t="str">
        <f t="shared" si="32"/>
        <v/>
      </c>
      <c r="AM184" s="103"/>
      <c r="AN184" s="103"/>
      <c r="AO184" s="199" t="str">
        <f t="shared" si="29"/>
        <v/>
      </c>
      <c r="AP184" s="107"/>
    </row>
    <row r="185" spans="1:43" outlineLevel="1">
      <c r="A185" s="84" t="s">
        <v>846</v>
      </c>
      <c r="B185" s="102"/>
      <c r="C185" s="192">
        <v>407</v>
      </c>
      <c r="D185" s="61" t="s">
        <v>145</v>
      </c>
      <c r="E185" s="162"/>
      <c r="F185" s="162"/>
      <c r="G185" s="162"/>
      <c r="H185" s="162"/>
      <c r="I185" s="162"/>
      <c r="J185" s="162"/>
      <c r="K185" s="61"/>
      <c r="L185" s="167">
        <f>SUBTOTAL(9,L186:L195)</f>
        <v>0</v>
      </c>
      <c r="M185" s="199"/>
      <c r="N185" s="199"/>
      <c r="O185" s="199">
        <f>SUBTOTAL(9,O186:O195)</f>
        <v>0</v>
      </c>
      <c r="P185" s="199">
        <f>SUBTOTAL(9,P186:P195)</f>
        <v>0</v>
      </c>
      <c r="Q185" s="61"/>
      <c r="R185" s="162"/>
      <c r="S185" s="162">
        <f>SUBTOTAL(9,S186:S195)</f>
        <v>0</v>
      </c>
      <c r="T185" s="199"/>
      <c r="U185" s="199">
        <f>SUBTOTAL(9,U186:U195)</f>
        <v>0</v>
      </c>
      <c r="V185" s="129"/>
      <c r="W185" s="162"/>
      <c r="X185" s="169">
        <f>SUBTOTAL(9,X186:X195)</f>
        <v>66.47</v>
      </c>
      <c r="Y185" s="170">
        <f>SUBTOTAL(9,Y186:Y195)</f>
        <v>67.970000000000013</v>
      </c>
      <c r="Z185" s="199"/>
      <c r="AA185" s="199">
        <f>SUBTOTAL(9,AA186:AA195)</f>
        <v>143639326.41000003</v>
      </c>
      <c r="AB185" s="71"/>
      <c r="AC185" s="71"/>
      <c r="AD185" s="71"/>
      <c r="AE185" s="71"/>
      <c r="AF185" s="71"/>
      <c r="AG185" s="103"/>
      <c r="AH185" s="162"/>
      <c r="AI185" s="162"/>
      <c r="AJ185" s="162">
        <f>SUBTOTAL(9,AJ186:AJ195)</f>
        <v>0</v>
      </c>
      <c r="AK185" s="199"/>
      <c r="AL185" s="199">
        <f>SUBTOTAL(9,AL186:AL195)</f>
        <v>0</v>
      </c>
      <c r="AM185" s="162"/>
      <c r="AN185" s="162">
        <f>SUBTOTAL(9,AN186:AN195)</f>
        <v>0</v>
      </c>
      <c r="AO185" s="199">
        <f t="shared" si="29"/>
        <v>143639326.41000003</v>
      </c>
      <c r="AP185" s="111"/>
      <c r="AQ185" s="90"/>
    </row>
    <row r="186" spans="1:43" ht="75" outlineLevel="2">
      <c r="A186" s="72" t="e">
        <f>IF(C185&lt;&gt;"",$C$7:C185,A184)</f>
        <v>#VALUE!</v>
      </c>
      <c r="B186" s="102">
        <f>IF(C185&lt;&gt;"",COUNTA($C$7:C185)+392,"")</f>
        <v>407</v>
      </c>
      <c r="C186" s="192"/>
      <c r="D186" s="71" t="s">
        <v>146</v>
      </c>
      <c r="E186" s="103">
        <v>1</v>
      </c>
      <c r="F186" s="103"/>
      <c r="G186" s="103"/>
      <c r="H186" s="103"/>
      <c r="I186" s="103"/>
      <c r="J186" s="103"/>
      <c r="K186" s="71"/>
      <c r="L186" s="105"/>
      <c r="M186" s="106" t="str">
        <f>IF(K186&lt;&gt;"",VLOOKUP(K186,'DON GIA'!$S$1:$U$19,3,0),"")</f>
        <v/>
      </c>
      <c r="N186" s="106" t="str">
        <f>IF(K186&lt;&gt;"",VLOOKUP(K186,'DON GIA'!$S$1:$V$19,4,0),"")</f>
        <v/>
      </c>
      <c r="O186" s="106" t="str">
        <f t="shared" si="30"/>
        <v/>
      </c>
      <c r="P186" s="106" t="str">
        <f t="shared" si="31"/>
        <v/>
      </c>
      <c r="Q186" s="71" t="s">
        <v>35</v>
      </c>
      <c r="R186" s="103"/>
      <c r="S186" s="103"/>
      <c r="T186" s="106" t="str">
        <f>IF(Q186&lt;&gt;"",VLOOKUP(Q186,'DON GIA'!$H$1:$K$103,4,0),"")</f>
        <v/>
      </c>
      <c r="U186" s="106" t="str">
        <f t="shared" ref="U186:U195" si="39">IF(Q186&lt;&gt;"",IF(ISNUMBER(T186),S186*T186,""),"")</f>
        <v/>
      </c>
      <c r="V186" s="107" t="s">
        <v>1057</v>
      </c>
      <c r="W186" s="103" t="s">
        <v>27</v>
      </c>
      <c r="X186" s="108">
        <v>27</v>
      </c>
      <c r="Y186" s="109">
        <v>24.61</v>
      </c>
      <c r="Z186" s="106">
        <f>IF(V186&lt;&gt;"",VLOOKUP(V186,'DON GIA'!$A$1:$D$346,4,0),"")</f>
        <v>1229116</v>
      </c>
      <c r="AA186" s="106">
        <f t="shared" ref="AA186:AA195" si="40">IF(V186&lt;&gt;"",IF(ISNUMBER(Z186),X186*Z186,""),"")</f>
        <v>33186132</v>
      </c>
      <c r="AB186" s="71"/>
      <c r="AC186" s="71"/>
      <c r="AD186" s="71"/>
      <c r="AE186" s="71"/>
      <c r="AF186" s="71"/>
      <c r="AG186" s="103"/>
      <c r="AH186" s="103"/>
      <c r="AI186" s="103"/>
      <c r="AJ186" s="103"/>
      <c r="AK186" s="106" t="str">
        <f>IF(AH186&lt;&gt;"",VLOOKUP(AH186,'DON GIA'!$M$1:$P$9,4,0),"")</f>
        <v/>
      </c>
      <c r="AL186" s="106" t="str">
        <f t="shared" si="32"/>
        <v/>
      </c>
      <c r="AM186" s="103"/>
      <c r="AN186" s="103"/>
      <c r="AO186" s="199" t="str">
        <f t="shared" si="29"/>
        <v/>
      </c>
      <c r="AP186" s="59" t="s">
        <v>379</v>
      </c>
    </row>
    <row r="187" spans="1:43" ht="37.5" outlineLevel="2">
      <c r="A187" s="72" t="e">
        <f>IF(C186&lt;&gt;"",$C$7:C186,A186)</f>
        <v>#VALUE!</v>
      </c>
      <c r="B187" s="102" t="str">
        <f>IF(C186&lt;&gt;"",COUNTA($C$7:C186)+392,"")</f>
        <v/>
      </c>
      <c r="C187" s="192"/>
      <c r="D187" s="71" t="s">
        <v>39</v>
      </c>
      <c r="E187" s="103"/>
      <c r="F187" s="103"/>
      <c r="G187" s="103"/>
      <c r="H187" s="103"/>
      <c r="I187" s="103"/>
      <c r="J187" s="103"/>
      <c r="K187" s="71"/>
      <c r="L187" s="105"/>
      <c r="M187" s="106" t="str">
        <f>IF(K187&lt;&gt;"",VLOOKUP(K187,'DON GIA'!$S$1:$U$19,3,0),"")</f>
        <v/>
      </c>
      <c r="N187" s="106" t="str">
        <f>IF(K187&lt;&gt;"",VLOOKUP(K187,'DON GIA'!$S$1:$V$19,4,0),"")</f>
        <v/>
      </c>
      <c r="O187" s="106" t="str">
        <f t="shared" si="30"/>
        <v/>
      </c>
      <c r="P187" s="106" t="str">
        <f t="shared" si="31"/>
        <v/>
      </c>
      <c r="Q187" s="71" t="s">
        <v>35</v>
      </c>
      <c r="R187" s="103"/>
      <c r="S187" s="103"/>
      <c r="T187" s="106" t="str">
        <f>IF(Q187&lt;&gt;"",VLOOKUP(Q187,'DON GIA'!$H$1:$K$103,4,0),"")</f>
        <v/>
      </c>
      <c r="U187" s="106" t="str">
        <f t="shared" si="39"/>
        <v/>
      </c>
      <c r="V187" s="107" t="s">
        <v>1003</v>
      </c>
      <c r="W187" s="103" t="s">
        <v>27</v>
      </c>
      <c r="X187" s="108"/>
      <c r="Y187" s="109">
        <v>7.6</v>
      </c>
      <c r="Z187" s="106">
        <f>IF(V187&lt;&gt;"",VLOOKUP(V187,'DON GIA'!$A$1:$D$346,4,0),"")</f>
        <v>854777</v>
      </c>
      <c r="AA187" s="106">
        <f t="shared" si="40"/>
        <v>0</v>
      </c>
      <c r="AB187" s="71"/>
      <c r="AC187" s="71"/>
      <c r="AD187" s="71"/>
      <c r="AE187" s="71"/>
      <c r="AF187" s="71"/>
      <c r="AG187" s="103"/>
      <c r="AH187" s="103"/>
      <c r="AI187" s="103"/>
      <c r="AJ187" s="103"/>
      <c r="AK187" s="106" t="str">
        <f>IF(AH187&lt;&gt;"",VLOOKUP(AH187,'DON GIA'!$M$1:$P$9,4,0),"")</f>
        <v/>
      </c>
      <c r="AL187" s="106" t="str">
        <f t="shared" si="32"/>
        <v/>
      </c>
      <c r="AM187" s="103"/>
      <c r="AN187" s="103"/>
      <c r="AO187" s="199" t="str">
        <f t="shared" si="29"/>
        <v/>
      </c>
      <c r="AP187" s="59" t="s">
        <v>612</v>
      </c>
    </row>
    <row r="188" spans="1:43" outlineLevel="2">
      <c r="A188" s="72" t="e">
        <f>IF(C187&lt;&gt;"",$C$7:C187,A187)</f>
        <v>#VALUE!</v>
      </c>
      <c r="B188" s="102" t="str">
        <f>IF(C187&lt;&gt;"",COUNTA($C$7:C187)+392,"")</f>
        <v/>
      </c>
      <c r="C188" s="192"/>
      <c r="D188" s="71"/>
      <c r="E188" s="103"/>
      <c r="F188" s="103"/>
      <c r="G188" s="103"/>
      <c r="H188" s="103"/>
      <c r="I188" s="103"/>
      <c r="J188" s="103"/>
      <c r="K188" s="71"/>
      <c r="L188" s="105"/>
      <c r="M188" s="106" t="str">
        <f>IF(K188&lt;&gt;"",VLOOKUP(K188,'DON GIA'!$S$1:$U$19,3,0),"")</f>
        <v/>
      </c>
      <c r="N188" s="106" t="str">
        <f>IF(K188&lt;&gt;"",VLOOKUP(K188,'DON GIA'!$S$1:$V$19,4,0),"")</f>
        <v/>
      </c>
      <c r="O188" s="106" t="str">
        <f t="shared" si="30"/>
        <v/>
      </c>
      <c r="P188" s="106" t="str">
        <f t="shared" si="31"/>
        <v/>
      </c>
      <c r="Q188" s="71" t="s">
        <v>35</v>
      </c>
      <c r="R188" s="103"/>
      <c r="S188" s="103"/>
      <c r="T188" s="106" t="str">
        <f>IF(Q188&lt;&gt;"",VLOOKUP(Q188,'DON GIA'!$H$1:$K$103,4,0),"")</f>
        <v/>
      </c>
      <c r="U188" s="106" t="str">
        <f t="shared" si="39"/>
        <v/>
      </c>
      <c r="V188" s="107" t="s">
        <v>1062</v>
      </c>
      <c r="W188" s="103" t="s">
        <v>27</v>
      </c>
      <c r="X188" s="108"/>
      <c r="Y188" s="109">
        <v>7.6</v>
      </c>
      <c r="Z188" s="106">
        <f>IF(V188&lt;&gt;"",VLOOKUP(V188,'DON GIA'!$A$1:$D$346,4,0),"")</f>
        <v>264499</v>
      </c>
      <c r="AA188" s="106">
        <f t="shared" si="40"/>
        <v>0</v>
      </c>
      <c r="AB188" s="71"/>
      <c r="AC188" s="71"/>
      <c r="AD188" s="71"/>
      <c r="AE188" s="71"/>
      <c r="AF188" s="71"/>
      <c r="AG188" s="103"/>
      <c r="AH188" s="103"/>
      <c r="AI188" s="103"/>
      <c r="AJ188" s="103"/>
      <c r="AK188" s="106" t="str">
        <f>IF(AH188&lt;&gt;"",VLOOKUP(AH188,'DON GIA'!$M$1:$P$9,4,0),"")</f>
        <v/>
      </c>
      <c r="AL188" s="106" t="str">
        <f t="shared" si="32"/>
        <v/>
      </c>
      <c r="AM188" s="103"/>
      <c r="AN188" s="103"/>
      <c r="AO188" s="199" t="str">
        <f t="shared" si="29"/>
        <v/>
      </c>
      <c r="AP188" s="107"/>
    </row>
    <row r="189" spans="1:43" ht="56.25" outlineLevel="2">
      <c r="A189" s="72" t="e">
        <f>IF(C188&lt;&gt;"",$C$7:C188,A188)</f>
        <v>#VALUE!</v>
      </c>
      <c r="B189" s="102" t="str">
        <f>IF(C188&lt;&gt;"",COUNTA($C$7:C188)+392,"")</f>
        <v/>
      </c>
      <c r="C189" s="192"/>
      <c r="D189" s="71"/>
      <c r="E189" s="103"/>
      <c r="F189" s="103"/>
      <c r="G189" s="103"/>
      <c r="H189" s="103"/>
      <c r="I189" s="103"/>
      <c r="J189" s="103"/>
      <c r="K189" s="71"/>
      <c r="L189" s="105"/>
      <c r="M189" s="106" t="str">
        <f>IF(K189&lt;&gt;"",VLOOKUP(K189,'DON GIA'!$S$1:$U$19,3,0),"")</f>
        <v/>
      </c>
      <c r="N189" s="106" t="str">
        <f>IF(K189&lt;&gt;"",VLOOKUP(K189,'DON GIA'!$S$1:$V$19,4,0),"")</f>
        <v/>
      </c>
      <c r="O189" s="106" t="str">
        <f t="shared" si="30"/>
        <v/>
      </c>
      <c r="P189" s="106" t="str">
        <f t="shared" si="31"/>
        <v/>
      </c>
      <c r="Q189" s="71" t="s">
        <v>35</v>
      </c>
      <c r="R189" s="103"/>
      <c r="S189" s="103"/>
      <c r="T189" s="106" t="str">
        <f>IF(Q189&lt;&gt;"",VLOOKUP(Q189,'DON GIA'!$H$1:$K$103,4,0),"")</f>
        <v/>
      </c>
      <c r="U189" s="106" t="str">
        <f t="shared" si="39"/>
        <v/>
      </c>
      <c r="V189" s="107" t="s">
        <v>1067</v>
      </c>
      <c r="W189" s="103" t="s">
        <v>27</v>
      </c>
      <c r="X189" s="108">
        <v>3.52</v>
      </c>
      <c r="Y189" s="109"/>
      <c r="Z189" s="106">
        <f>IF(V189&lt;&gt;"",VLOOKUP(V189,'DON GIA'!$A$1:$D$346,4,0),"")</f>
        <v>9667459</v>
      </c>
      <c r="AA189" s="106">
        <f t="shared" si="40"/>
        <v>34029455.68</v>
      </c>
      <c r="AB189" s="71"/>
      <c r="AC189" s="71"/>
      <c r="AD189" s="71"/>
      <c r="AE189" s="71"/>
      <c r="AF189" s="71"/>
      <c r="AG189" s="103"/>
      <c r="AH189" s="103"/>
      <c r="AI189" s="103"/>
      <c r="AJ189" s="103"/>
      <c r="AK189" s="106" t="str">
        <f>IF(AH189&lt;&gt;"",VLOOKUP(AH189,'DON GIA'!$M$1:$P$9,4,0),"")</f>
        <v/>
      </c>
      <c r="AL189" s="106" t="str">
        <f t="shared" si="32"/>
        <v/>
      </c>
      <c r="AM189" s="103"/>
      <c r="AN189" s="103"/>
      <c r="AO189" s="199" t="str">
        <f t="shared" si="29"/>
        <v/>
      </c>
      <c r="AP189" s="107"/>
    </row>
    <row r="190" spans="1:43" ht="56.25" outlineLevel="2">
      <c r="A190" s="72" t="e">
        <f>IF(C189&lt;&gt;"",$C$7:C189,A189)</f>
        <v>#VALUE!</v>
      </c>
      <c r="B190" s="102" t="str">
        <f>IF(C189&lt;&gt;"",COUNTA($C$7:C189)+392,"")</f>
        <v/>
      </c>
      <c r="C190" s="192"/>
      <c r="D190" s="71"/>
      <c r="E190" s="103"/>
      <c r="F190" s="103"/>
      <c r="G190" s="103"/>
      <c r="H190" s="103"/>
      <c r="I190" s="103"/>
      <c r="J190" s="103"/>
      <c r="K190" s="71"/>
      <c r="L190" s="105"/>
      <c r="M190" s="106" t="str">
        <f>IF(K190&lt;&gt;"",VLOOKUP(K190,'DON GIA'!$S$1:$U$19,3,0),"")</f>
        <v/>
      </c>
      <c r="N190" s="106" t="str">
        <f>IF(K190&lt;&gt;"",VLOOKUP(K190,'DON GIA'!$S$1:$V$19,4,0),"")</f>
        <v/>
      </c>
      <c r="O190" s="106" t="str">
        <f t="shared" si="30"/>
        <v/>
      </c>
      <c r="P190" s="106" t="str">
        <f t="shared" si="31"/>
        <v/>
      </c>
      <c r="Q190" s="71" t="s">
        <v>35</v>
      </c>
      <c r="R190" s="103"/>
      <c r="S190" s="103"/>
      <c r="T190" s="106" t="str">
        <f>IF(Q190&lt;&gt;"",VLOOKUP(Q190,'DON GIA'!$H$1:$K$103,4,0),"")</f>
        <v/>
      </c>
      <c r="U190" s="106" t="str">
        <f t="shared" si="39"/>
        <v/>
      </c>
      <c r="V190" s="107" t="s">
        <v>1068</v>
      </c>
      <c r="W190" s="103" t="s">
        <v>27</v>
      </c>
      <c r="X190" s="108">
        <v>1.5</v>
      </c>
      <c r="Y190" s="109"/>
      <c r="Z190" s="106">
        <f>IF(V190&lt;&gt;"",VLOOKUP(V190,'DON GIA'!$A$1:$D$346,4,0),"")</f>
        <v>9667459</v>
      </c>
      <c r="AA190" s="106">
        <f t="shared" si="40"/>
        <v>14501188.5</v>
      </c>
      <c r="AB190" s="71"/>
      <c r="AC190" s="71"/>
      <c r="AD190" s="71"/>
      <c r="AE190" s="71"/>
      <c r="AF190" s="71"/>
      <c r="AG190" s="103"/>
      <c r="AH190" s="103"/>
      <c r="AI190" s="103"/>
      <c r="AJ190" s="103"/>
      <c r="AK190" s="106" t="str">
        <f>IF(AH190&lt;&gt;"",VLOOKUP(AH190,'DON GIA'!$M$1:$P$9,4,0),"")</f>
        <v/>
      </c>
      <c r="AL190" s="106" t="str">
        <f t="shared" si="32"/>
        <v/>
      </c>
      <c r="AM190" s="103"/>
      <c r="AN190" s="103"/>
      <c r="AO190" s="199" t="str">
        <f t="shared" si="29"/>
        <v/>
      </c>
      <c r="AP190" s="107"/>
    </row>
    <row r="191" spans="1:43" outlineLevel="2">
      <c r="A191" s="72" t="e">
        <f>IF(C190&lt;&gt;"",$C$7:C190,A190)</f>
        <v>#VALUE!</v>
      </c>
      <c r="B191" s="102" t="str">
        <f>IF(C190&lt;&gt;"",COUNTA($C$7:C190)+392,"")</f>
        <v/>
      </c>
      <c r="C191" s="192"/>
      <c r="D191" s="71"/>
      <c r="E191" s="103"/>
      <c r="F191" s="103"/>
      <c r="G191" s="103"/>
      <c r="H191" s="103"/>
      <c r="I191" s="103"/>
      <c r="J191" s="103"/>
      <c r="K191" s="71"/>
      <c r="L191" s="105"/>
      <c r="M191" s="106" t="str">
        <f>IF(K191&lt;&gt;"",VLOOKUP(K191,'DON GIA'!$S$1:$U$19,3,0),"")</f>
        <v/>
      </c>
      <c r="N191" s="106" t="str">
        <f>IF(K191&lt;&gt;"",VLOOKUP(K191,'DON GIA'!$S$1:$V$19,4,0),"")</f>
        <v/>
      </c>
      <c r="O191" s="106" t="str">
        <f t="shared" si="30"/>
        <v/>
      </c>
      <c r="P191" s="106" t="str">
        <f t="shared" si="31"/>
        <v/>
      </c>
      <c r="Q191" s="71" t="s">
        <v>35</v>
      </c>
      <c r="R191" s="103"/>
      <c r="S191" s="103"/>
      <c r="T191" s="106" t="str">
        <f>IF(Q191&lt;&gt;"",VLOOKUP(Q191,'DON GIA'!$H$1:$K$103,4,0),"")</f>
        <v/>
      </c>
      <c r="U191" s="106" t="str">
        <f t="shared" si="39"/>
        <v/>
      </c>
      <c r="V191" s="107" t="s">
        <v>1039</v>
      </c>
      <c r="W191" s="103" t="s">
        <v>27</v>
      </c>
      <c r="X191" s="108">
        <v>31.22</v>
      </c>
      <c r="Y191" s="109">
        <v>15.88</v>
      </c>
      <c r="Z191" s="106">
        <f>IF(V191&lt;&gt;"",VLOOKUP(V191,'DON GIA'!$A$1:$D$346,4,0),"")</f>
        <v>1747152</v>
      </c>
      <c r="AA191" s="106">
        <f t="shared" si="40"/>
        <v>54546085.439999998</v>
      </c>
      <c r="AB191" s="71"/>
      <c r="AC191" s="71"/>
      <c r="AD191" s="71"/>
      <c r="AE191" s="71"/>
      <c r="AF191" s="71"/>
      <c r="AG191" s="103"/>
      <c r="AH191" s="103"/>
      <c r="AI191" s="103"/>
      <c r="AJ191" s="103"/>
      <c r="AK191" s="106" t="str">
        <f>IF(AH191&lt;&gt;"",VLOOKUP(AH191,'DON GIA'!$M$1:$P$9,4,0),"")</f>
        <v/>
      </c>
      <c r="AL191" s="106" t="str">
        <f t="shared" si="32"/>
        <v/>
      </c>
      <c r="AM191" s="103"/>
      <c r="AN191" s="103"/>
      <c r="AO191" s="199" t="str">
        <f t="shared" si="29"/>
        <v/>
      </c>
      <c r="AP191" s="107"/>
    </row>
    <row r="192" spans="1:43" ht="37.5" outlineLevel="2">
      <c r="A192" s="72" t="e">
        <f>IF(C191&lt;&gt;"",$C$7:C191,A191)</f>
        <v>#VALUE!</v>
      </c>
      <c r="B192" s="102" t="str">
        <f>IF(C191&lt;&gt;"",COUNTA($C$7:C191)+392,"")</f>
        <v/>
      </c>
      <c r="C192" s="192"/>
      <c r="D192" s="71"/>
      <c r="E192" s="103"/>
      <c r="F192" s="103"/>
      <c r="G192" s="103"/>
      <c r="H192" s="103"/>
      <c r="I192" s="103"/>
      <c r="J192" s="103"/>
      <c r="K192" s="71"/>
      <c r="L192" s="105"/>
      <c r="M192" s="106" t="str">
        <f>IF(K192&lt;&gt;"",VLOOKUP(K192,'DON GIA'!$S$1:$U$19,3,0),"")</f>
        <v/>
      </c>
      <c r="N192" s="106" t="str">
        <f>IF(K192&lt;&gt;"",VLOOKUP(K192,'DON GIA'!$S$1:$V$19,4,0),"")</f>
        <v/>
      </c>
      <c r="O192" s="106" t="str">
        <f t="shared" si="30"/>
        <v/>
      </c>
      <c r="P192" s="106" t="str">
        <f t="shared" si="31"/>
        <v/>
      </c>
      <c r="Q192" s="71" t="s">
        <v>35</v>
      </c>
      <c r="R192" s="103"/>
      <c r="S192" s="103"/>
      <c r="T192" s="106" t="str">
        <f>IF(Q192&lt;&gt;"",VLOOKUP(Q192,'DON GIA'!$H$1:$K$103,4,0),"")</f>
        <v/>
      </c>
      <c r="U192" s="106" t="str">
        <f t="shared" si="39"/>
        <v/>
      </c>
      <c r="V192" s="107" t="s">
        <v>1069</v>
      </c>
      <c r="W192" s="103" t="s">
        <v>27</v>
      </c>
      <c r="X192" s="108"/>
      <c r="Y192" s="109">
        <v>10.88</v>
      </c>
      <c r="Z192" s="106">
        <f>IF(V192&lt;&gt;"",VLOOKUP(V192,'DON GIA'!$A$1:$D$346,4,0),"")</f>
        <v>1493615</v>
      </c>
      <c r="AA192" s="106">
        <f t="shared" si="40"/>
        <v>0</v>
      </c>
      <c r="AB192" s="71"/>
      <c r="AC192" s="71"/>
      <c r="AD192" s="71"/>
      <c r="AE192" s="71" t="s">
        <v>147</v>
      </c>
      <c r="AF192" s="71"/>
      <c r="AG192" s="103"/>
      <c r="AH192" s="103"/>
      <c r="AI192" s="103"/>
      <c r="AJ192" s="103"/>
      <c r="AK192" s="106" t="str">
        <f>IF(AH192&lt;&gt;"",VLOOKUP(AH192,'DON GIA'!$M$1:$P$9,4,0),"")</f>
        <v/>
      </c>
      <c r="AL192" s="106" t="str">
        <f t="shared" si="32"/>
        <v/>
      </c>
      <c r="AM192" s="103"/>
      <c r="AN192" s="103"/>
      <c r="AO192" s="199" t="str">
        <f t="shared" si="29"/>
        <v/>
      </c>
      <c r="AP192" s="107"/>
    </row>
    <row r="193" spans="1:43" ht="56.25" outlineLevel="2">
      <c r="A193" s="72" t="e">
        <f>IF(C192&lt;&gt;"",$C$7:C192,A192)</f>
        <v>#VALUE!</v>
      </c>
      <c r="B193" s="102" t="str">
        <f>IF(C192&lt;&gt;"",COUNTA($C$7:C192)+392,"")</f>
        <v/>
      </c>
      <c r="C193" s="192"/>
      <c r="D193" s="71"/>
      <c r="E193" s="103"/>
      <c r="F193" s="103"/>
      <c r="G193" s="103"/>
      <c r="H193" s="103"/>
      <c r="I193" s="103"/>
      <c r="J193" s="103"/>
      <c r="K193" s="71"/>
      <c r="L193" s="105"/>
      <c r="M193" s="106" t="str">
        <f>IF(K193&lt;&gt;"",VLOOKUP(K193,'DON GIA'!$S$1:$U$19,3,0),"")</f>
        <v/>
      </c>
      <c r="N193" s="106" t="str">
        <f>IF(K193&lt;&gt;"",VLOOKUP(K193,'DON GIA'!$S$1:$V$19,4,0),"")</f>
        <v/>
      </c>
      <c r="O193" s="106" t="str">
        <f t="shared" si="30"/>
        <v/>
      </c>
      <c r="P193" s="106" t="str">
        <f t="shared" si="31"/>
        <v/>
      </c>
      <c r="Q193" s="71" t="s">
        <v>35</v>
      </c>
      <c r="R193" s="103"/>
      <c r="S193" s="103"/>
      <c r="T193" s="106" t="str">
        <f>IF(Q193&lt;&gt;"",VLOOKUP(Q193,'DON GIA'!$H$1:$K$103,4,0),"")</f>
        <v/>
      </c>
      <c r="U193" s="106" t="str">
        <f t="shared" si="39"/>
        <v/>
      </c>
      <c r="V193" s="107" t="s">
        <v>1070</v>
      </c>
      <c r="W193" s="103" t="s">
        <v>27</v>
      </c>
      <c r="X193" s="108">
        <v>0.44</v>
      </c>
      <c r="Y193" s="109">
        <v>1.4</v>
      </c>
      <c r="Z193" s="106">
        <f>IF(V193&lt;&gt;"",VLOOKUP(V193,'DON GIA'!$A$1:$D$346,4,0),"")</f>
        <v>9667459</v>
      </c>
      <c r="AA193" s="106">
        <f t="shared" si="40"/>
        <v>4253681.96</v>
      </c>
      <c r="AB193" s="71"/>
      <c r="AC193" s="71"/>
      <c r="AD193" s="71"/>
      <c r="AE193" s="71"/>
      <c r="AF193" s="71"/>
      <c r="AG193" s="103"/>
      <c r="AH193" s="103"/>
      <c r="AI193" s="103"/>
      <c r="AJ193" s="103"/>
      <c r="AK193" s="106" t="str">
        <f>IF(AH193&lt;&gt;"",VLOOKUP(AH193,'DON GIA'!$M$1:$P$9,4,0),"")</f>
        <v/>
      </c>
      <c r="AL193" s="106" t="str">
        <f t="shared" si="32"/>
        <v/>
      </c>
      <c r="AM193" s="103"/>
      <c r="AN193" s="103"/>
      <c r="AO193" s="199" t="str">
        <f t="shared" si="29"/>
        <v/>
      </c>
      <c r="AP193" s="107"/>
    </row>
    <row r="194" spans="1:43" ht="37.5" outlineLevel="2">
      <c r="A194" s="72" t="e">
        <f>IF(C193&lt;&gt;"",$C$7:C193,A193)</f>
        <v>#VALUE!</v>
      </c>
      <c r="B194" s="102" t="str">
        <f>IF(C193&lt;&gt;"",COUNTA($C$7:C193)+392,"")</f>
        <v/>
      </c>
      <c r="C194" s="192"/>
      <c r="D194" s="71"/>
      <c r="E194" s="103"/>
      <c r="F194" s="103"/>
      <c r="G194" s="103"/>
      <c r="H194" s="103"/>
      <c r="I194" s="103"/>
      <c r="J194" s="103"/>
      <c r="K194" s="71"/>
      <c r="L194" s="105"/>
      <c r="M194" s="106" t="str">
        <f>IF(K194&lt;&gt;"",VLOOKUP(K194,'DON GIA'!$S$1:$U$19,3,0),"")</f>
        <v/>
      </c>
      <c r="N194" s="106" t="str">
        <f>IF(K194&lt;&gt;"",VLOOKUP(K194,'DON GIA'!$S$1:$V$19,4,0),"")</f>
        <v/>
      </c>
      <c r="O194" s="106" t="str">
        <f t="shared" si="30"/>
        <v/>
      </c>
      <c r="P194" s="106" t="str">
        <f t="shared" si="31"/>
        <v/>
      </c>
      <c r="Q194" s="71" t="s">
        <v>35</v>
      </c>
      <c r="R194" s="103"/>
      <c r="S194" s="103"/>
      <c r="T194" s="106" t="str">
        <f>IF(Q194&lt;&gt;"",VLOOKUP(Q194,'DON GIA'!$H$1:$K$103,4,0),"")</f>
        <v/>
      </c>
      <c r="U194" s="106" t="str">
        <f t="shared" si="39"/>
        <v/>
      </c>
      <c r="V194" s="107" t="s">
        <v>1071</v>
      </c>
      <c r="W194" s="103" t="s">
        <v>27</v>
      </c>
      <c r="X194" s="108">
        <v>2.79</v>
      </c>
      <c r="Y194" s="109"/>
      <c r="Z194" s="106">
        <f>IF(V194&lt;&gt;"",VLOOKUP(V194,'DON GIA'!$A$1:$D$346,4,0),"")</f>
        <v>1119277</v>
      </c>
      <c r="AA194" s="106">
        <f t="shared" si="40"/>
        <v>3122782.83</v>
      </c>
      <c r="AB194" s="71"/>
      <c r="AC194" s="71"/>
      <c r="AD194" s="71"/>
      <c r="AE194" s="71"/>
      <c r="AF194" s="71"/>
      <c r="AG194" s="103"/>
      <c r="AH194" s="103"/>
      <c r="AI194" s="103"/>
      <c r="AJ194" s="103"/>
      <c r="AK194" s="106" t="str">
        <f>IF(AH194&lt;&gt;"",VLOOKUP(AH194,'DON GIA'!$M$1:$P$9,4,0),"")</f>
        <v/>
      </c>
      <c r="AL194" s="106" t="str">
        <f t="shared" si="32"/>
        <v/>
      </c>
      <c r="AM194" s="103"/>
      <c r="AN194" s="103"/>
      <c r="AO194" s="199" t="str">
        <f t="shared" si="29"/>
        <v/>
      </c>
      <c r="AP194" s="107"/>
    </row>
    <row r="195" spans="1:43" outlineLevel="2">
      <c r="A195" s="72" t="e">
        <f>IF(C194&lt;&gt;"",$C$7:C194,A194)</f>
        <v>#VALUE!</v>
      </c>
      <c r="B195" s="102" t="str">
        <f>IF(C194&lt;&gt;"",COUNTA($C$7:C194)+392,"")</f>
        <v/>
      </c>
      <c r="C195" s="192"/>
      <c r="D195" s="61"/>
      <c r="E195" s="103"/>
      <c r="F195" s="103"/>
      <c r="G195" s="103"/>
      <c r="H195" s="103"/>
      <c r="I195" s="103"/>
      <c r="J195" s="103"/>
      <c r="K195" s="71"/>
      <c r="L195" s="105"/>
      <c r="M195" s="106" t="str">
        <f>IF(K195&lt;&gt;"",VLOOKUP(K195,'DON GIA'!$S$1:$U$19,3,0),"")</f>
        <v/>
      </c>
      <c r="N195" s="106" t="str">
        <f>IF(K195&lt;&gt;"",VLOOKUP(K195,'DON GIA'!$S$1:$V$19,4,0),"")</f>
        <v/>
      </c>
      <c r="O195" s="106" t="str">
        <f t="shared" si="30"/>
        <v/>
      </c>
      <c r="P195" s="106" t="str">
        <f t="shared" si="31"/>
        <v/>
      </c>
      <c r="Q195" s="71" t="s">
        <v>35</v>
      </c>
      <c r="R195" s="103"/>
      <c r="S195" s="103"/>
      <c r="T195" s="106" t="str">
        <f>IF(Q195&lt;&gt;"",VLOOKUP(Q195,'DON GIA'!$H$1:$K$103,4,0),"")</f>
        <v/>
      </c>
      <c r="U195" s="106" t="str">
        <f t="shared" si="39"/>
        <v/>
      </c>
      <c r="V195" s="107"/>
      <c r="W195" s="103"/>
      <c r="X195" s="108"/>
      <c r="Y195" s="109"/>
      <c r="Z195" s="106" t="str">
        <f>IF(V195&lt;&gt;"",VLOOKUP(V195,'DON GIA'!$A$1:$D$346,4,0),"")</f>
        <v/>
      </c>
      <c r="AA195" s="106" t="str">
        <f t="shared" si="40"/>
        <v/>
      </c>
      <c r="AB195" s="71"/>
      <c r="AC195" s="71"/>
      <c r="AD195" s="71"/>
      <c r="AE195" s="71"/>
      <c r="AF195" s="71"/>
      <c r="AG195" s="103"/>
      <c r="AH195" s="103"/>
      <c r="AI195" s="103"/>
      <c r="AJ195" s="103"/>
      <c r="AK195" s="106" t="str">
        <f>IF(AH195&lt;&gt;"",VLOOKUP(AH195,'DON GIA'!$M$1:$P$9,4,0),"")</f>
        <v/>
      </c>
      <c r="AL195" s="106" t="str">
        <f t="shared" si="32"/>
        <v/>
      </c>
      <c r="AM195" s="103"/>
      <c r="AN195" s="103"/>
      <c r="AO195" s="199" t="str">
        <f t="shared" si="29"/>
        <v/>
      </c>
      <c r="AP195" s="107"/>
    </row>
    <row r="196" spans="1:43" outlineLevel="1">
      <c r="A196" s="84" t="s">
        <v>845</v>
      </c>
      <c r="B196" s="102"/>
      <c r="C196" s="192">
        <v>408</v>
      </c>
      <c r="D196" s="61" t="s">
        <v>148</v>
      </c>
      <c r="E196" s="162"/>
      <c r="F196" s="162"/>
      <c r="G196" s="162"/>
      <c r="H196" s="162"/>
      <c r="I196" s="162"/>
      <c r="J196" s="162"/>
      <c r="K196" s="61"/>
      <c r="L196" s="167">
        <f>SUBTOTAL(9,L197:L204)</f>
        <v>0</v>
      </c>
      <c r="M196" s="199"/>
      <c r="N196" s="199"/>
      <c r="O196" s="199">
        <f>SUBTOTAL(9,O197:O204)</f>
        <v>0</v>
      </c>
      <c r="P196" s="199">
        <f>SUBTOTAL(9,P197:P204)</f>
        <v>0</v>
      </c>
      <c r="Q196" s="61"/>
      <c r="R196" s="162"/>
      <c r="S196" s="162">
        <f>SUBTOTAL(9,S197:S204)</f>
        <v>2</v>
      </c>
      <c r="T196" s="199"/>
      <c r="U196" s="199">
        <f>SUBTOTAL(9,U197:U204)</f>
        <v>90000</v>
      </c>
      <c r="V196" s="129"/>
      <c r="W196" s="162"/>
      <c r="X196" s="169">
        <f>SUBTOTAL(9,X197:X204)</f>
        <v>27.560000000000002</v>
      </c>
      <c r="Y196" s="170">
        <f>SUBTOTAL(9,Y197:Y204)</f>
        <v>27.450000000000003</v>
      </c>
      <c r="Z196" s="199"/>
      <c r="AA196" s="199">
        <f>SUBTOTAL(9,AA197:AA204)</f>
        <v>95044530</v>
      </c>
      <c r="AB196" s="71"/>
      <c r="AC196" s="71"/>
      <c r="AD196" s="71"/>
      <c r="AE196" s="71"/>
      <c r="AF196" s="71"/>
      <c r="AG196" s="103"/>
      <c r="AH196" s="162"/>
      <c r="AI196" s="162"/>
      <c r="AJ196" s="162">
        <f>SUBTOTAL(9,AJ197:AJ204)</f>
        <v>0</v>
      </c>
      <c r="AK196" s="199"/>
      <c r="AL196" s="199">
        <f>SUBTOTAL(9,AL197:AL204)</f>
        <v>0</v>
      </c>
      <c r="AM196" s="162"/>
      <c r="AN196" s="162">
        <f>SUBTOTAL(9,AN197:AN204)</f>
        <v>0</v>
      </c>
      <c r="AO196" s="199">
        <f t="shared" si="29"/>
        <v>95134530</v>
      </c>
      <c r="AP196" s="111"/>
      <c r="AQ196" s="90"/>
    </row>
    <row r="197" spans="1:43" ht="78.75" outlineLevel="2">
      <c r="A197" s="72" t="e">
        <f>IF(C196&lt;&gt;"",$C$7:C196,A195)</f>
        <v>#VALUE!</v>
      </c>
      <c r="B197" s="102">
        <f>IF(C196&lt;&gt;"",COUNTA($C$7:C196)+392,"")</f>
        <v>408</v>
      </c>
      <c r="C197" s="192"/>
      <c r="D197" s="71" t="s">
        <v>149</v>
      </c>
      <c r="E197" s="103">
        <v>3</v>
      </c>
      <c r="F197" s="103"/>
      <c r="G197" s="103"/>
      <c r="H197" s="103"/>
      <c r="I197" s="103"/>
      <c r="J197" s="103"/>
      <c r="K197" s="71"/>
      <c r="L197" s="105"/>
      <c r="M197" s="106" t="str">
        <f>IF(K197&lt;&gt;"",VLOOKUP(K197,'DON GIA'!$S$1:$U$19,3,0),"")</f>
        <v/>
      </c>
      <c r="N197" s="106" t="str">
        <f>IF(K197&lt;&gt;"",VLOOKUP(K197,'DON GIA'!$S$1:$V$19,4,0),"")</f>
        <v/>
      </c>
      <c r="O197" s="106" t="str">
        <f t="shared" si="30"/>
        <v/>
      </c>
      <c r="P197" s="106" t="str">
        <f t="shared" si="31"/>
        <v/>
      </c>
      <c r="Q197" s="71" t="s">
        <v>77</v>
      </c>
      <c r="R197" s="103" t="s">
        <v>44</v>
      </c>
      <c r="S197" s="103">
        <v>2</v>
      </c>
      <c r="T197" s="106">
        <f>IF(Q197&lt;&gt;"",VLOOKUP(Q197,'DON GIA'!$H$1:$K$103,4,0),"")</f>
        <v>45000</v>
      </c>
      <c r="U197" s="106">
        <f t="shared" ref="U197:U204" si="41">IF(Q197&lt;&gt;"",IF(ISNUMBER(T197),S197*T197,""),"")</f>
        <v>90000</v>
      </c>
      <c r="V197" s="107" t="s">
        <v>1063</v>
      </c>
      <c r="W197" s="103" t="s">
        <v>27</v>
      </c>
      <c r="X197" s="108">
        <v>13.8</v>
      </c>
      <c r="Y197" s="109">
        <v>12.62</v>
      </c>
      <c r="Z197" s="106">
        <f>IF(V197&lt;&gt;"",VLOOKUP(V197,'DON GIA'!$A$1:$D$346,4,0),"")</f>
        <v>3941166</v>
      </c>
      <c r="AA197" s="106">
        <f t="shared" ref="AA197:AA204" si="42">IF(V197&lt;&gt;"",IF(ISNUMBER(Z197),X197*Z197,""),"")</f>
        <v>54388090.800000004</v>
      </c>
      <c r="AB197" s="71" t="s">
        <v>28</v>
      </c>
      <c r="AC197" s="71" t="s">
        <v>29</v>
      </c>
      <c r="AD197" s="71" t="s">
        <v>30</v>
      </c>
      <c r="AE197" s="71" t="s">
        <v>31</v>
      </c>
      <c r="AF197" s="71" t="s">
        <v>32</v>
      </c>
      <c r="AG197" s="103"/>
      <c r="AH197" s="103"/>
      <c r="AI197" s="103"/>
      <c r="AJ197" s="103"/>
      <c r="AK197" s="106" t="str">
        <f>IF(AH197&lt;&gt;"",VLOOKUP(AH197,'DON GIA'!$M$1:$P$9,4,0),"")</f>
        <v/>
      </c>
      <c r="AL197" s="106" t="str">
        <f t="shared" si="32"/>
        <v/>
      </c>
      <c r="AM197" s="103"/>
      <c r="AN197" s="103"/>
      <c r="AO197" s="199" t="str">
        <f t="shared" si="29"/>
        <v/>
      </c>
      <c r="AP197" s="59" t="s">
        <v>613</v>
      </c>
    </row>
    <row r="198" spans="1:43" ht="56.25" outlineLevel="2">
      <c r="A198" s="72" t="e">
        <f>IF(C197&lt;&gt;"",$C$7:C197,A197)</f>
        <v>#VALUE!</v>
      </c>
      <c r="B198" s="102" t="str">
        <f>IF(C197&lt;&gt;"",COUNTA($C$7:C197)+392,"")</f>
        <v/>
      </c>
      <c r="C198" s="192"/>
      <c r="D198" s="71" t="s">
        <v>39</v>
      </c>
      <c r="E198" s="103"/>
      <c r="F198" s="103"/>
      <c r="G198" s="103"/>
      <c r="H198" s="103"/>
      <c r="I198" s="103"/>
      <c r="J198" s="103"/>
      <c r="K198" s="71"/>
      <c r="L198" s="105"/>
      <c r="M198" s="106" t="str">
        <f>IF(K198&lt;&gt;"",VLOOKUP(K198,'DON GIA'!$S$1:$U$19,3,0),"")</f>
        <v/>
      </c>
      <c r="N198" s="106" t="str">
        <f>IF(K198&lt;&gt;"",VLOOKUP(K198,'DON GIA'!$S$1:$V$19,4,0),"")</f>
        <v/>
      </c>
      <c r="O198" s="106" t="str">
        <f t="shared" si="30"/>
        <v/>
      </c>
      <c r="P198" s="106" t="str">
        <f t="shared" si="31"/>
        <v/>
      </c>
      <c r="Q198" s="71" t="s">
        <v>35</v>
      </c>
      <c r="R198" s="103"/>
      <c r="S198" s="103"/>
      <c r="T198" s="106" t="str">
        <f>IF(Q198&lt;&gt;"",VLOOKUP(Q198,'DON GIA'!$H$1:$K$103,4,0),"")</f>
        <v/>
      </c>
      <c r="U198" s="106" t="str">
        <f t="shared" si="41"/>
        <v/>
      </c>
      <c r="V198" s="107" t="s">
        <v>1064</v>
      </c>
      <c r="W198" s="103" t="s">
        <v>27</v>
      </c>
      <c r="X198" s="108">
        <v>3.2</v>
      </c>
      <c r="Y198" s="109"/>
      <c r="Z198" s="106">
        <f>IF(V198&lt;&gt;"",VLOOKUP(V198,'DON GIA'!$A$1:$D$346,4,0),"")</f>
        <v>9816278</v>
      </c>
      <c r="AA198" s="106">
        <f t="shared" si="42"/>
        <v>31412089.600000001</v>
      </c>
      <c r="AB198" s="71"/>
      <c r="AC198" s="71"/>
      <c r="AD198" s="71"/>
      <c r="AE198" s="71"/>
      <c r="AF198" s="71"/>
      <c r="AG198" s="103"/>
      <c r="AH198" s="103"/>
      <c r="AI198" s="103"/>
      <c r="AJ198" s="103"/>
      <c r="AK198" s="106" t="str">
        <f>IF(AH198&lt;&gt;"",VLOOKUP(AH198,'DON GIA'!$M$1:$P$9,4,0),"")</f>
        <v/>
      </c>
      <c r="AL198" s="106" t="str">
        <f t="shared" si="32"/>
        <v/>
      </c>
      <c r="AM198" s="103"/>
      <c r="AN198" s="103"/>
      <c r="AO198" s="199" t="str">
        <f t="shared" si="29"/>
        <v/>
      </c>
      <c r="AP198" s="107"/>
    </row>
    <row r="199" spans="1:43" ht="37.5" outlineLevel="2">
      <c r="A199" s="72" t="e">
        <f>IF(C198&lt;&gt;"",$C$7:C198,A198)</f>
        <v>#VALUE!</v>
      </c>
      <c r="B199" s="102" t="str">
        <f>IF(C198&lt;&gt;"",COUNTA($C$7:C198)+392,"")</f>
        <v/>
      </c>
      <c r="C199" s="192"/>
      <c r="D199" s="71"/>
      <c r="E199" s="103"/>
      <c r="F199" s="103"/>
      <c r="G199" s="103"/>
      <c r="H199" s="103"/>
      <c r="I199" s="103"/>
      <c r="J199" s="103"/>
      <c r="K199" s="71"/>
      <c r="L199" s="105"/>
      <c r="M199" s="106" t="str">
        <f>IF(K199&lt;&gt;"",VLOOKUP(K199,'DON GIA'!$S$1:$U$19,3,0),"")</f>
        <v/>
      </c>
      <c r="N199" s="106" t="str">
        <f>IF(K199&lt;&gt;"",VLOOKUP(K199,'DON GIA'!$S$1:$V$19,4,0),"")</f>
        <v/>
      </c>
      <c r="O199" s="106" t="str">
        <f t="shared" si="30"/>
        <v/>
      </c>
      <c r="P199" s="106" t="str">
        <f t="shared" si="31"/>
        <v/>
      </c>
      <c r="Q199" s="71" t="s">
        <v>35</v>
      </c>
      <c r="R199" s="103"/>
      <c r="S199" s="103"/>
      <c r="T199" s="106" t="str">
        <f>IF(Q199&lt;&gt;"",VLOOKUP(Q199,'DON GIA'!$H$1:$K$103,4,0),"")</f>
        <v/>
      </c>
      <c r="U199" s="106" t="str">
        <f t="shared" si="41"/>
        <v/>
      </c>
      <c r="V199" s="107" t="s">
        <v>1069</v>
      </c>
      <c r="W199" s="103" t="s">
        <v>27</v>
      </c>
      <c r="X199" s="108">
        <v>0.98</v>
      </c>
      <c r="Y199" s="109">
        <v>4.4800000000000004</v>
      </c>
      <c r="Z199" s="106">
        <f>IF(V199&lt;&gt;"",VLOOKUP(V199,'DON GIA'!$A$1:$D$346,4,0),"")</f>
        <v>1493615</v>
      </c>
      <c r="AA199" s="106">
        <f t="shared" si="42"/>
        <v>1463742.7</v>
      </c>
      <c r="AB199" s="71"/>
      <c r="AC199" s="71"/>
      <c r="AD199" s="71"/>
      <c r="AE199" s="71"/>
      <c r="AF199" s="71"/>
      <c r="AG199" s="103"/>
      <c r="AH199" s="103"/>
      <c r="AI199" s="103"/>
      <c r="AJ199" s="103"/>
      <c r="AK199" s="106" t="str">
        <f>IF(AH199&lt;&gt;"",VLOOKUP(AH199,'DON GIA'!$M$1:$P$9,4,0),"")</f>
        <v/>
      </c>
      <c r="AL199" s="106" t="str">
        <f t="shared" si="32"/>
        <v/>
      </c>
      <c r="AM199" s="103"/>
      <c r="AN199" s="103"/>
      <c r="AO199" s="199" t="str">
        <f t="shared" ref="AO199:AO262" si="43">IF(C199&lt;&gt;"",O199+P199+U199+AA199+AL199,"")</f>
        <v/>
      </c>
      <c r="AP199" s="107"/>
    </row>
    <row r="200" spans="1:43" ht="37.5" outlineLevel="2">
      <c r="A200" s="72" t="e">
        <f>IF(C199&lt;&gt;"",$C$7:C199,A199)</f>
        <v>#VALUE!</v>
      </c>
      <c r="B200" s="102" t="str">
        <f>IF(C199&lt;&gt;"",COUNTA($C$7:C199)+392,"")</f>
        <v/>
      </c>
      <c r="C200" s="192"/>
      <c r="D200" s="71"/>
      <c r="E200" s="103"/>
      <c r="F200" s="103"/>
      <c r="G200" s="103"/>
      <c r="H200" s="103"/>
      <c r="I200" s="103"/>
      <c r="J200" s="103"/>
      <c r="K200" s="71"/>
      <c r="L200" s="105"/>
      <c r="M200" s="106" t="str">
        <f>IF(K200&lt;&gt;"",VLOOKUP(K200,'DON GIA'!$S$1:$U$19,3,0),"")</f>
        <v/>
      </c>
      <c r="N200" s="106" t="str">
        <f>IF(K200&lt;&gt;"",VLOOKUP(K200,'DON GIA'!$S$1:$V$19,4,0),"")</f>
        <v/>
      </c>
      <c r="O200" s="106" t="str">
        <f t="shared" si="30"/>
        <v/>
      </c>
      <c r="P200" s="106" t="str">
        <f t="shared" si="31"/>
        <v/>
      </c>
      <c r="Q200" s="71" t="s">
        <v>35</v>
      </c>
      <c r="R200" s="103"/>
      <c r="S200" s="103"/>
      <c r="T200" s="106" t="str">
        <f>IF(Q200&lt;&gt;"",VLOOKUP(Q200,'DON GIA'!$H$1:$K$103,4,0),"")</f>
        <v/>
      </c>
      <c r="U200" s="106" t="str">
        <f t="shared" si="41"/>
        <v/>
      </c>
      <c r="V200" s="107" t="s">
        <v>1072</v>
      </c>
      <c r="W200" s="103" t="s">
        <v>27</v>
      </c>
      <c r="X200" s="108">
        <v>2.94</v>
      </c>
      <c r="Y200" s="109"/>
      <c r="Z200" s="106">
        <f>IF(V200&lt;&gt;"",VLOOKUP(V200,'DON GIA'!$A$1:$D$346,4,0),"")</f>
        <v>1493615</v>
      </c>
      <c r="AA200" s="106">
        <f t="shared" si="42"/>
        <v>4391228.0999999996</v>
      </c>
      <c r="AB200" s="71"/>
      <c r="AC200" s="71"/>
      <c r="AD200" s="71"/>
      <c r="AE200" s="71"/>
      <c r="AF200" s="71"/>
      <c r="AG200" s="103"/>
      <c r="AH200" s="103"/>
      <c r="AI200" s="103"/>
      <c r="AJ200" s="103"/>
      <c r="AK200" s="106" t="str">
        <f>IF(AH200&lt;&gt;"",VLOOKUP(AH200,'DON GIA'!$M$1:$P$9,4,0),"")</f>
        <v/>
      </c>
      <c r="AL200" s="106" t="str">
        <f t="shared" si="32"/>
        <v/>
      </c>
      <c r="AM200" s="103"/>
      <c r="AN200" s="103"/>
      <c r="AO200" s="199" t="str">
        <f t="shared" si="43"/>
        <v/>
      </c>
      <c r="AP200" s="107"/>
    </row>
    <row r="201" spans="1:43" outlineLevel="2">
      <c r="A201" s="72" t="e">
        <f>IF(C200&lt;&gt;"",$C$7:C200,A200)</f>
        <v>#VALUE!</v>
      </c>
      <c r="B201" s="102" t="str">
        <f>IF(C200&lt;&gt;"",COUNTA($C$7:C200)+392,"")</f>
        <v/>
      </c>
      <c r="C201" s="192"/>
      <c r="D201" s="71"/>
      <c r="E201" s="103"/>
      <c r="F201" s="103"/>
      <c r="G201" s="103"/>
      <c r="H201" s="103"/>
      <c r="I201" s="103"/>
      <c r="J201" s="103"/>
      <c r="K201" s="71"/>
      <c r="L201" s="105"/>
      <c r="M201" s="106" t="str">
        <f>IF(K201&lt;&gt;"",VLOOKUP(K201,'DON GIA'!$S$1:$U$19,3,0),"")</f>
        <v/>
      </c>
      <c r="N201" s="106" t="str">
        <f>IF(K201&lt;&gt;"",VLOOKUP(K201,'DON GIA'!$S$1:$V$19,4,0),"")</f>
        <v/>
      </c>
      <c r="O201" s="106" t="str">
        <f t="shared" si="30"/>
        <v/>
      </c>
      <c r="P201" s="106" t="str">
        <f t="shared" si="31"/>
        <v/>
      </c>
      <c r="Q201" s="71" t="s">
        <v>35</v>
      </c>
      <c r="R201" s="103"/>
      <c r="S201" s="103"/>
      <c r="T201" s="106" t="str">
        <f>IF(Q201&lt;&gt;"",VLOOKUP(Q201,'DON GIA'!$H$1:$K$103,4,0),"")</f>
        <v/>
      </c>
      <c r="U201" s="106" t="str">
        <f t="shared" si="41"/>
        <v/>
      </c>
      <c r="V201" s="107" t="s">
        <v>1038</v>
      </c>
      <c r="W201" s="103" t="s">
        <v>27</v>
      </c>
      <c r="X201" s="108">
        <v>1.44</v>
      </c>
      <c r="Y201" s="109"/>
      <c r="Z201" s="106">
        <f>IF(V201&lt;&gt;"",VLOOKUP(V201,'DON GIA'!$A$1:$D$346,4,0),"")</f>
        <v>1398600</v>
      </c>
      <c r="AA201" s="106">
        <f t="shared" si="42"/>
        <v>2013984</v>
      </c>
      <c r="AB201" s="71"/>
      <c r="AC201" s="71"/>
      <c r="AD201" s="71"/>
      <c r="AE201" s="71"/>
      <c r="AF201" s="71"/>
      <c r="AG201" s="103"/>
      <c r="AH201" s="103"/>
      <c r="AI201" s="103"/>
      <c r="AJ201" s="103"/>
      <c r="AK201" s="106" t="str">
        <f>IF(AH201&lt;&gt;"",VLOOKUP(AH201,'DON GIA'!$M$1:$P$9,4,0),"")</f>
        <v/>
      </c>
      <c r="AL201" s="106" t="str">
        <f t="shared" si="32"/>
        <v/>
      </c>
      <c r="AM201" s="103"/>
      <c r="AN201" s="103"/>
      <c r="AO201" s="199" t="str">
        <f t="shared" si="43"/>
        <v/>
      </c>
      <c r="AP201" s="107"/>
    </row>
    <row r="202" spans="1:43" outlineLevel="2">
      <c r="A202" s="72" t="e">
        <f>IF(C201&lt;&gt;"",$C$7:C201,A201)</f>
        <v>#VALUE!</v>
      </c>
      <c r="B202" s="102" t="str">
        <f>IF(C201&lt;&gt;"",COUNTA($C$7:C201)+392,"")</f>
        <v/>
      </c>
      <c r="C202" s="192"/>
      <c r="D202" s="71"/>
      <c r="E202" s="103"/>
      <c r="F202" s="103"/>
      <c r="G202" s="103"/>
      <c r="H202" s="103"/>
      <c r="I202" s="103"/>
      <c r="J202" s="103"/>
      <c r="K202" s="71"/>
      <c r="L202" s="105"/>
      <c r="M202" s="106" t="str">
        <f>IF(K202&lt;&gt;"",VLOOKUP(K202,'DON GIA'!$S$1:$U$19,3,0),"")</f>
        <v/>
      </c>
      <c r="N202" s="106" t="str">
        <f>IF(K202&lt;&gt;"",VLOOKUP(K202,'DON GIA'!$S$1:$V$19,4,0),"")</f>
        <v/>
      </c>
      <c r="O202" s="106" t="str">
        <f t="shared" si="30"/>
        <v/>
      </c>
      <c r="P202" s="106" t="str">
        <f t="shared" si="31"/>
        <v/>
      </c>
      <c r="Q202" s="71" t="s">
        <v>35</v>
      </c>
      <c r="R202" s="103"/>
      <c r="S202" s="103"/>
      <c r="T202" s="106" t="str">
        <f>IF(Q202&lt;&gt;"",VLOOKUP(Q202,'DON GIA'!$H$1:$K$103,4,0),"")</f>
        <v/>
      </c>
      <c r="U202" s="106" t="str">
        <f t="shared" si="41"/>
        <v/>
      </c>
      <c r="V202" s="107" t="s">
        <v>1008</v>
      </c>
      <c r="W202" s="103" t="s">
        <v>27</v>
      </c>
      <c r="X202" s="108">
        <v>5.2</v>
      </c>
      <c r="Y202" s="109">
        <v>2.59</v>
      </c>
      <c r="Z202" s="106">
        <f>IF(V202&lt;&gt;"",VLOOKUP(V202,'DON GIA'!$A$1:$D$346,4,0),"")</f>
        <v>264499</v>
      </c>
      <c r="AA202" s="106">
        <f t="shared" si="42"/>
        <v>1375394.8</v>
      </c>
      <c r="AB202" s="71"/>
      <c r="AC202" s="71"/>
      <c r="AD202" s="71"/>
      <c r="AE202" s="71"/>
      <c r="AF202" s="71"/>
      <c r="AG202" s="103"/>
      <c r="AH202" s="103"/>
      <c r="AI202" s="103"/>
      <c r="AJ202" s="103"/>
      <c r="AK202" s="106" t="str">
        <f>IF(AH202&lt;&gt;"",VLOOKUP(AH202,'DON GIA'!$M$1:$P$9,4,0),"")</f>
        <v/>
      </c>
      <c r="AL202" s="106" t="str">
        <f t="shared" si="32"/>
        <v/>
      </c>
      <c r="AM202" s="103"/>
      <c r="AN202" s="103"/>
      <c r="AO202" s="199" t="str">
        <f t="shared" si="43"/>
        <v/>
      </c>
      <c r="AP202" s="107"/>
    </row>
    <row r="203" spans="1:43" ht="37.5" outlineLevel="2">
      <c r="A203" s="72" t="e">
        <f>IF(C202&lt;&gt;"",$C$7:C202,A202)</f>
        <v>#VALUE!</v>
      </c>
      <c r="B203" s="102" t="str">
        <f>IF(C202&lt;&gt;"",COUNTA($C$7:C202)+392,"")</f>
        <v/>
      </c>
      <c r="C203" s="192"/>
      <c r="D203" s="71"/>
      <c r="E203" s="103"/>
      <c r="F203" s="103"/>
      <c r="G203" s="103"/>
      <c r="H203" s="103"/>
      <c r="I203" s="103"/>
      <c r="J203" s="103"/>
      <c r="K203" s="71"/>
      <c r="L203" s="105"/>
      <c r="M203" s="106" t="str">
        <f>IF(K203&lt;&gt;"",VLOOKUP(K203,'DON GIA'!$S$1:$U$19,3,0),"")</f>
        <v/>
      </c>
      <c r="N203" s="106" t="str">
        <f>IF(K203&lt;&gt;"",VLOOKUP(K203,'DON GIA'!$S$1:$V$19,4,0),"")</f>
        <v/>
      </c>
      <c r="O203" s="106" t="str">
        <f t="shared" si="30"/>
        <v/>
      </c>
      <c r="P203" s="106" t="str">
        <f t="shared" si="31"/>
        <v/>
      </c>
      <c r="Q203" s="71" t="s">
        <v>35</v>
      </c>
      <c r="R203" s="103"/>
      <c r="S203" s="103"/>
      <c r="T203" s="106" t="str">
        <f>IF(Q203&lt;&gt;"",VLOOKUP(Q203,'DON GIA'!$H$1:$K$103,4,0),"")</f>
        <v/>
      </c>
      <c r="U203" s="106" t="str">
        <f t="shared" si="41"/>
        <v/>
      </c>
      <c r="V203" s="107" t="s">
        <v>1073</v>
      </c>
      <c r="W203" s="103" t="s">
        <v>27</v>
      </c>
      <c r="X203" s="108"/>
      <c r="Y203" s="109">
        <v>7.76</v>
      </c>
      <c r="Z203" s="106">
        <f>IF(V203&lt;&gt;"",VLOOKUP(V203,'DON GIA'!$A$1:$D$346,4,0),"")</f>
        <v>1119277</v>
      </c>
      <c r="AA203" s="106">
        <f t="shared" si="42"/>
        <v>0</v>
      </c>
      <c r="AB203" s="71"/>
      <c r="AC203" s="71"/>
      <c r="AD203" s="71"/>
      <c r="AE203" s="71"/>
      <c r="AF203" s="71"/>
      <c r="AG203" s="103"/>
      <c r="AH203" s="103"/>
      <c r="AI203" s="103"/>
      <c r="AJ203" s="103"/>
      <c r="AK203" s="106" t="str">
        <f>IF(AH203&lt;&gt;"",VLOOKUP(AH203,'DON GIA'!$M$1:$P$9,4,0),"")</f>
        <v/>
      </c>
      <c r="AL203" s="106" t="str">
        <f t="shared" si="32"/>
        <v/>
      </c>
      <c r="AM203" s="103"/>
      <c r="AN203" s="103"/>
      <c r="AO203" s="199" t="str">
        <f t="shared" si="43"/>
        <v/>
      </c>
      <c r="AP203" s="107"/>
    </row>
    <row r="204" spans="1:43" outlineLevel="2">
      <c r="A204" s="72" t="e">
        <f>IF(C203&lt;&gt;"",$C$7:C203,A203)</f>
        <v>#VALUE!</v>
      </c>
      <c r="B204" s="102" t="str">
        <f>IF(C203&lt;&gt;"",COUNTA($C$7:C203)+392,"")</f>
        <v/>
      </c>
      <c r="C204" s="192"/>
      <c r="D204" s="61"/>
      <c r="E204" s="103"/>
      <c r="F204" s="103"/>
      <c r="G204" s="103"/>
      <c r="H204" s="103"/>
      <c r="I204" s="103"/>
      <c r="J204" s="103"/>
      <c r="K204" s="71"/>
      <c r="L204" s="105"/>
      <c r="M204" s="106" t="str">
        <f>IF(K204&lt;&gt;"",VLOOKUP(K204,'DON GIA'!$S$1:$U$19,3,0),"")</f>
        <v/>
      </c>
      <c r="N204" s="106" t="str">
        <f>IF(K204&lt;&gt;"",VLOOKUP(K204,'DON GIA'!$S$1:$V$19,4,0),"")</f>
        <v/>
      </c>
      <c r="O204" s="106" t="str">
        <f t="shared" si="30"/>
        <v/>
      </c>
      <c r="P204" s="106" t="str">
        <f t="shared" si="31"/>
        <v/>
      </c>
      <c r="Q204" s="71" t="s">
        <v>35</v>
      </c>
      <c r="R204" s="103"/>
      <c r="S204" s="103"/>
      <c r="T204" s="106" t="str">
        <f>IF(Q204&lt;&gt;"",VLOOKUP(Q204,'DON GIA'!$H$1:$K$103,4,0),"")</f>
        <v/>
      </c>
      <c r="U204" s="106" t="str">
        <f t="shared" si="41"/>
        <v/>
      </c>
      <c r="V204" s="107"/>
      <c r="W204" s="103"/>
      <c r="X204" s="108"/>
      <c r="Y204" s="109"/>
      <c r="Z204" s="106" t="str">
        <f>IF(V204&lt;&gt;"",VLOOKUP(V204,'DON GIA'!$A$1:$D$346,4,0),"")</f>
        <v/>
      </c>
      <c r="AA204" s="106" t="str">
        <f t="shared" si="42"/>
        <v/>
      </c>
      <c r="AB204" s="71"/>
      <c r="AC204" s="71"/>
      <c r="AD204" s="71"/>
      <c r="AE204" s="71"/>
      <c r="AF204" s="71"/>
      <c r="AG204" s="103"/>
      <c r="AH204" s="103"/>
      <c r="AI204" s="103"/>
      <c r="AJ204" s="103"/>
      <c r="AK204" s="106" t="str">
        <f>IF(AH204&lt;&gt;"",VLOOKUP(AH204,'DON GIA'!$M$1:$P$9,4,0),"")</f>
        <v/>
      </c>
      <c r="AL204" s="106" t="str">
        <f t="shared" si="32"/>
        <v/>
      </c>
      <c r="AM204" s="103"/>
      <c r="AN204" s="103"/>
      <c r="AO204" s="199" t="str">
        <f t="shared" si="43"/>
        <v/>
      </c>
      <c r="AP204" s="107"/>
    </row>
    <row r="205" spans="1:43" outlineLevel="1">
      <c r="A205" s="84" t="s">
        <v>844</v>
      </c>
      <c r="B205" s="102"/>
      <c r="C205" s="192">
        <v>409</v>
      </c>
      <c r="D205" s="61" t="s">
        <v>150</v>
      </c>
      <c r="E205" s="162"/>
      <c r="F205" s="162"/>
      <c r="G205" s="162"/>
      <c r="H205" s="162"/>
      <c r="I205" s="162"/>
      <c r="J205" s="162"/>
      <c r="K205" s="61"/>
      <c r="L205" s="177">
        <f>SUBTOTAL(9,L206:L210)</f>
        <v>0</v>
      </c>
      <c r="M205" s="199"/>
      <c r="N205" s="199"/>
      <c r="O205" s="199">
        <f>SUBTOTAL(9,O206:O210)</f>
        <v>0</v>
      </c>
      <c r="P205" s="199">
        <f>SUBTOTAL(9,P206:P210)</f>
        <v>0</v>
      </c>
      <c r="Q205" s="61"/>
      <c r="R205" s="162"/>
      <c r="S205" s="162">
        <f>SUBTOTAL(9,S206:S210)</f>
        <v>0</v>
      </c>
      <c r="T205" s="199"/>
      <c r="U205" s="199">
        <f>SUBTOTAL(9,U206:U210)</f>
        <v>0</v>
      </c>
      <c r="V205" s="129"/>
      <c r="W205" s="162"/>
      <c r="X205" s="169">
        <f>SUBTOTAL(9,X206:X210)</f>
        <v>38.230000000000004</v>
      </c>
      <c r="Y205" s="170">
        <f>SUBTOTAL(9,Y206:Y210)</f>
        <v>24.13</v>
      </c>
      <c r="Z205" s="199"/>
      <c r="AA205" s="199">
        <f>SUBTOTAL(9,AA206:AA210)</f>
        <v>127348210.76000002</v>
      </c>
      <c r="AB205" s="71"/>
      <c r="AC205" s="71"/>
      <c r="AD205" s="71"/>
      <c r="AE205" s="71"/>
      <c r="AF205" s="71"/>
      <c r="AG205" s="103"/>
      <c r="AH205" s="162"/>
      <c r="AI205" s="162"/>
      <c r="AJ205" s="162">
        <f>SUBTOTAL(9,AJ206:AJ210)</f>
        <v>0</v>
      </c>
      <c r="AK205" s="199"/>
      <c r="AL205" s="199">
        <f>SUBTOTAL(9,AL206:AL210)</f>
        <v>0</v>
      </c>
      <c r="AM205" s="162"/>
      <c r="AN205" s="162">
        <f>SUBTOTAL(9,AN206:AN210)</f>
        <v>0</v>
      </c>
      <c r="AO205" s="199">
        <f t="shared" si="43"/>
        <v>127348210.76000002</v>
      </c>
      <c r="AP205" s="111"/>
      <c r="AQ205" s="90"/>
    </row>
    <row r="206" spans="1:43" ht="101.25" outlineLevel="2">
      <c r="A206" s="72" t="e">
        <f>IF(C205&lt;&gt;"",$C$7:C205,A204)</f>
        <v>#VALUE!</v>
      </c>
      <c r="B206" s="102">
        <f>IF(C205&lt;&gt;"",COUNTA($C$7:C205)+392,"")</f>
        <v>409</v>
      </c>
      <c r="C206" s="192"/>
      <c r="D206" s="71" t="s">
        <v>151</v>
      </c>
      <c r="E206" s="103"/>
      <c r="F206" s="103"/>
      <c r="G206" s="103"/>
      <c r="H206" s="103"/>
      <c r="I206" s="103"/>
      <c r="J206" s="103"/>
      <c r="K206" s="71"/>
      <c r="L206" s="125"/>
      <c r="M206" s="106" t="str">
        <f>IF(K206&lt;&gt;"",VLOOKUP(K206,'DON GIA'!$S$1:$U$19,3,0),"")</f>
        <v/>
      </c>
      <c r="N206" s="106" t="str">
        <f>IF(K206&lt;&gt;"",VLOOKUP(K206,'DON GIA'!$S$1:$V$19,4,0),"")</f>
        <v/>
      </c>
      <c r="O206" s="106" t="str">
        <f t="shared" si="30"/>
        <v/>
      </c>
      <c r="P206" s="106" t="str">
        <f t="shared" si="31"/>
        <v/>
      </c>
      <c r="Q206" s="71" t="s">
        <v>35</v>
      </c>
      <c r="R206" s="103"/>
      <c r="S206" s="103"/>
      <c r="T206" s="106" t="str">
        <f>IF(Q206&lt;&gt;"",VLOOKUP(Q206,'DON GIA'!$H$1:$K$103,4,0),"")</f>
        <v/>
      </c>
      <c r="U206" s="106" t="str">
        <f t="shared" ref="U206:U210" si="44">IF(Q206&lt;&gt;"",IF(ISNUMBER(T206),S206*T206,""),"")</f>
        <v/>
      </c>
      <c r="V206" s="107" t="s">
        <v>1063</v>
      </c>
      <c r="W206" s="103" t="s">
        <v>27</v>
      </c>
      <c r="X206" s="108">
        <v>21.79</v>
      </c>
      <c r="Y206" s="109">
        <v>4.5999999999999996</v>
      </c>
      <c r="Z206" s="106">
        <f>IF(V206&lt;&gt;"",VLOOKUP(V206,'DON GIA'!$A$1:$D$346,4,0),"")</f>
        <v>3941166</v>
      </c>
      <c r="AA206" s="106">
        <f>IF(V206&lt;&gt;"",IF(ISNUMBER(Z206),X206*Z206,""),"")</f>
        <v>85878007.140000001</v>
      </c>
      <c r="AB206" s="71" t="s">
        <v>28</v>
      </c>
      <c r="AC206" s="71" t="s">
        <v>29</v>
      </c>
      <c r="AD206" s="71" t="s">
        <v>30</v>
      </c>
      <c r="AE206" s="71" t="s">
        <v>31</v>
      </c>
      <c r="AF206" s="71" t="s">
        <v>32</v>
      </c>
      <c r="AG206" s="103"/>
      <c r="AH206" s="103"/>
      <c r="AI206" s="103"/>
      <c r="AJ206" s="103"/>
      <c r="AK206" s="106" t="str">
        <f>IF(AH206&lt;&gt;"",VLOOKUP(AH206,'DON GIA'!$M$1:$P$9,4,0),"")</f>
        <v/>
      </c>
      <c r="AL206" s="106" t="str">
        <f t="shared" si="32"/>
        <v/>
      </c>
      <c r="AM206" s="103"/>
      <c r="AN206" s="103"/>
      <c r="AO206" s="199" t="str">
        <f t="shared" si="43"/>
        <v/>
      </c>
      <c r="AP206" s="59" t="s">
        <v>614</v>
      </c>
    </row>
    <row r="207" spans="1:43" ht="37.5" outlineLevel="2">
      <c r="A207" s="72" t="e">
        <f>IF(C206&lt;&gt;"",$C$7:C206,A206)</f>
        <v>#VALUE!</v>
      </c>
      <c r="B207" s="102" t="str">
        <f>IF(C206&lt;&gt;"",COUNTA($C$7:C206)+392,"")</f>
        <v/>
      </c>
      <c r="C207" s="192"/>
      <c r="D207" s="71" t="s">
        <v>152</v>
      </c>
      <c r="E207" s="103"/>
      <c r="F207" s="103"/>
      <c r="G207" s="103"/>
      <c r="H207" s="103"/>
      <c r="I207" s="103"/>
      <c r="J207" s="103"/>
      <c r="K207" s="71"/>
      <c r="L207" s="105"/>
      <c r="M207" s="106" t="str">
        <f>IF(K207&lt;&gt;"",VLOOKUP(K207,'DON GIA'!$S$1:$U$19,3,0),"")</f>
        <v/>
      </c>
      <c r="N207" s="106" t="str">
        <f>IF(K207&lt;&gt;"",VLOOKUP(K207,'DON GIA'!$S$1:$V$19,4,0),"")</f>
        <v/>
      </c>
      <c r="O207" s="106" t="str">
        <f t="shared" si="30"/>
        <v/>
      </c>
      <c r="P207" s="106" t="str">
        <f t="shared" si="31"/>
        <v/>
      </c>
      <c r="Q207" s="71" t="s">
        <v>35</v>
      </c>
      <c r="R207" s="103"/>
      <c r="S207" s="103"/>
      <c r="T207" s="106" t="str">
        <f>IF(Q207&lt;&gt;"",VLOOKUP(Q207,'DON GIA'!$H$1:$K$103,4,0),"")</f>
        <v/>
      </c>
      <c r="U207" s="106" t="str">
        <f t="shared" si="44"/>
        <v/>
      </c>
      <c r="V207" s="107" t="s">
        <v>1073</v>
      </c>
      <c r="W207" s="103" t="s">
        <v>27</v>
      </c>
      <c r="X207" s="108">
        <v>7.67</v>
      </c>
      <c r="Y207" s="109">
        <v>17.3</v>
      </c>
      <c r="Z207" s="106">
        <f>IF(V207&lt;&gt;"",VLOOKUP(V207,'DON GIA'!$A$1:$D$346,4,0),"")</f>
        <v>1119277</v>
      </c>
      <c r="AA207" s="106">
        <f>IF(V207&lt;&gt;"",IF(ISNUMBER(Z207),X207*Z207,""),"")</f>
        <v>8584854.5899999999</v>
      </c>
      <c r="AB207" s="71"/>
      <c r="AC207" s="71"/>
      <c r="AD207" s="71"/>
      <c r="AE207" s="71"/>
      <c r="AF207" s="71"/>
      <c r="AG207" s="103"/>
      <c r="AH207" s="103"/>
      <c r="AI207" s="103"/>
      <c r="AJ207" s="103"/>
      <c r="AK207" s="106" t="str">
        <f>IF(AH207&lt;&gt;"",VLOOKUP(AH207,'DON GIA'!$M$1:$P$9,4,0),"")</f>
        <v/>
      </c>
      <c r="AL207" s="106" t="str">
        <f t="shared" si="32"/>
        <v/>
      </c>
      <c r="AM207" s="103"/>
      <c r="AN207" s="103"/>
      <c r="AO207" s="199" t="str">
        <f t="shared" si="43"/>
        <v/>
      </c>
      <c r="AP207" s="107"/>
    </row>
    <row r="208" spans="1:43" ht="56.25" outlineLevel="2">
      <c r="A208" s="72" t="e">
        <f>IF(C207&lt;&gt;"",$C$7:C207,A207)</f>
        <v>#VALUE!</v>
      </c>
      <c r="B208" s="102" t="str">
        <f>IF(C207&lt;&gt;"",COUNTA($C$7:C207)+392,"")</f>
        <v/>
      </c>
      <c r="C208" s="192"/>
      <c r="D208" s="71"/>
      <c r="E208" s="103"/>
      <c r="F208" s="103"/>
      <c r="G208" s="103"/>
      <c r="H208" s="103"/>
      <c r="I208" s="103"/>
      <c r="J208" s="103"/>
      <c r="K208" s="71"/>
      <c r="L208" s="105"/>
      <c r="M208" s="106" t="str">
        <f>IF(K208&lt;&gt;"",VLOOKUP(K208,'DON GIA'!$S$1:$U$19,3,0),"")</f>
        <v/>
      </c>
      <c r="N208" s="106" t="str">
        <f>IF(K208&lt;&gt;"",VLOOKUP(K208,'DON GIA'!$S$1:$V$19,4,0),"")</f>
        <v/>
      </c>
      <c r="O208" s="106" t="str">
        <f t="shared" si="30"/>
        <v/>
      </c>
      <c r="P208" s="106" t="str">
        <f t="shared" si="31"/>
        <v/>
      </c>
      <c r="Q208" s="71" t="s">
        <v>35</v>
      </c>
      <c r="R208" s="103"/>
      <c r="S208" s="103"/>
      <c r="T208" s="106" t="str">
        <f>IF(Q208&lt;&gt;"",VLOOKUP(Q208,'DON GIA'!$H$1:$K$103,4,0),"")</f>
        <v/>
      </c>
      <c r="U208" s="106" t="str">
        <f t="shared" si="44"/>
        <v/>
      </c>
      <c r="V208" s="107" t="s">
        <v>1064</v>
      </c>
      <c r="W208" s="103" t="s">
        <v>27</v>
      </c>
      <c r="X208" s="108">
        <v>3.2</v>
      </c>
      <c r="Y208" s="109"/>
      <c r="Z208" s="106">
        <f>IF(V208&lt;&gt;"",VLOOKUP(V208,'DON GIA'!$A$1:$D$346,4,0),"")</f>
        <v>9816278</v>
      </c>
      <c r="AA208" s="106">
        <f>IF(V208&lt;&gt;"",IF(ISNUMBER(Z208),X208*Z208,""),"")</f>
        <v>31412089.600000001</v>
      </c>
      <c r="AB208" s="71"/>
      <c r="AC208" s="71"/>
      <c r="AD208" s="71"/>
      <c r="AE208" s="71"/>
      <c r="AF208" s="71"/>
      <c r="AG208" s="103"/>
      <c r="AH208" s="103"/>
      <c r="AI208" s="103"/>
      <c r="AJ208" s="103"/>
      <c r="AK208" s="106" t="str">
        <f>IF(AH208&lt;&gt;"",VLOOKUP(AH208,'DON GIA'!$M$1:$P$9,4,0),"")</f>
        <v/>
      </c>
      <c r="AL208" s="106" t="str">
        <f t="shared" si="32"/>
        <v/>
      </c>
      <c r="AM208" s="103"/>
      <c r="AN208" s="103"/>
      <c r="AO208" s="199" t="str">
        <f t="shared" si="43"/>
        <v/>
      </c>
      <c r="AP208" s="107"/>
    </row>
    <row r="209" spans="1:43" outlineLevel="2">
      <c r="A209" s="72" t="e">
        <f>IF(C208&lt;&gt;"",$C$7:C208,A208)</f>
        <v>#VALUE!</v>
      </c>
      <c r="B209" s="102" t="str">
        <f>IF(C208&lt;&gt;"",COUNTA($C$7:C208)+392,"")</f>
        <v/>
      </c>
      <c r="C209" s="192"/>
      <c r="D209" s="71"/>
      <c r="E209" s="103"/>
      <c r="F209" s="103"/>
      <c r="G209" s="103"/>
      <c r="H209" s="103"/>
      <c r="I209" s="103"/>
      <c r="J209" s="103"/>
      <c r="K209" s="71"/>
      <c r="L209" s="105"/>
      <c r="M209" s="106" t="str">
        <f>IF(K209&lt;&gt;"",VLOOKUP(K209,'DON GIA'!$S$1:$U$19,3,0),"")</f>
        <v/>
      </c>
      <c r="N209" s="106" t="str">
        <f>IF(K209&lt;&gt;"",VLOOKUP(K209,'DON GIA'!$S$1:$V$19,4,0),"")</f>
        <v/>
      </c>
      <c r="O209" s="106" t="str">
        <f t="shared" si="30"/>
        <v/>
      </c>
      <c r="P209" s="106" t="str">
        <f t="shared" si="31"/>
        <v/>
      </c>
      <c r="Q209" s="71" t="s">
        <v>35</v>
      </c>
      <c r="R209" s="103"/>
      <c r="S209" s="103"/>
      <c r="T209" s="106" t="str">
        <f>IF(Q209&lt;&gt;"",VLOOKUP(Q209,'DON GIA'!$H$1:$K$103,4,0),"")</f>
        <v/>
      </c>
      <c r="U209" s="106" t="str">
        <f t="shared" si="44"/>
        <v/>
      </c>
      <c r="V209" s="107" t="s">
        <v>1008</v>
      </c>
      <c r="W209" s="103" t="s">
        <v>27</v>
      </c>
      <c r="X209" s="108">
        <v>5.57</v>
      </c>
      <c r="Y209" s="109">
        <v>2.23</v>
      </c>
      <c r="Z209" s="106">
        <f>IF(V209&lt;&gt;"",VLOOKUP(V209,'DON GIA'!$A$1:$D$346,4,0),"")</f>
        <v>264499</v>
      </c>
      <c r="AA209" s="106">
        <f>IF(V209&lt;&gt;"",IF(ISNUMBER(Z209),X209*Z209,""),"")</f>
        <v>1473259.4300000002</v>
      </c>
      <c r="AB209" s="71"/>
      <c r="AC209" s="71"/>
      <c r="AD209" s="71"/>
      <c r="AE209" s="71"/>
      <c r="AF209" s="71"/>
      <c r="AG209" s="103"/>
      <c r="AH209" s="103"/>
      <c r="AI209" s="103"/>
      <c r="AJ209" s="103"/>
      <c r="AK209" s="106" t="str">
        <f>IF(AH209&lt;&gt;"",VLOOKUP(AH209,'DON GIA'!$M$1:$P$9,4,0),"")</f>
        <v/>
      </c>
      <c r="AL209" s="106" t="str">
        <f t="shared" si="32"/>
        <v/>
      </c>
      <c r="AM209" s="103"/>
      <c r="AN209" s="103"/>
      <c r="AO209" s="199" t="str">
        <f t="shared" si="43"/>
        <v/>
      </c>
      <c r="AP209" s="107"/>
    </row>
    <row r="210" spans="1:43" outlineLevel="2">
      <c r="A210" s="72" t="e">
        <f>IF(C209&lt;&gt;"",$C$7:C209,A209)</f>
        <v>#VALUE!</v>
      </c>
      <c r="B210" s="102" t="str">
        <f>IF(C209&lt;&gt;"",COUNTA($C$7:C209)+392,"")</f>
        <v/>
      </c>
      <c r="C210" s="192"/>
      <c r="D210" s="61"/>
      <c r="E210" s="103"/>
      <c r="F210" s="103"/>
      <c r="G210" s="103"/>
      <c r="H210" s="103"/>
      <c r="I210" s="103"/>
      <c r="J210" s="103"/>
      <c r="K210" s="71"/>
      <c r="L210" s="105"/>
      <c r="M210" s="106" t="str">
        <f>IF(K210&lt;&gt;"",VLOOKUP(K210,'DON GIA'!$S$1:$U$19,3,0),"")</f>
        <v/>
      </c>
      <c r="N210" s="106" t="str">
        <f>IF(K210&lt;&gt;"",VLOOKUP(K210,'DON GIA'!$S$1:$V$19,4,0),"")</f>
        <v/>
      </c>
      <c r="O210" s="106" t="str">
        <f t="shared" si="30"/>
        <v/>
      </c>
      <c r="P210" s="106" t="str">
        <f t="shared" si="31"/>
        <v/>
      </c>
      <c r="Q210" s="71" t="s">
        <v>35</v>
      </c>
      <c r="R210" s="103"/>
      <c r="S210" s="103"/>
      <c r="T210" s="106" t="str">
        <f>IF(Q210&lt;&gt;"",VLOOKUP(Q210,'DON GIA'!$H$1:$K$103,4,0),"")</f>
        <v/>
      </c>
      <c r="U210" s="106" t="str">
        <f t="shared" si="44"/>
        <v/>
      </c>
      <c r="V210" s="107"/>
      <c r="W210" s="103"/>
      <c r="X210" s="108"/>
      <c r="Y210" s="109"/>
      <c r="Z210" s="106" t="str">
        <f>IF(V210&lt;&gt;"",VLOOKUP(V210,'DON GIA'!$A$1:$D$346,4,0),"")</f>
        <v/>
      </c>
      <c r="AA210" s="106" t="str">
        <f>IF(V210&lt;&gt;"",IF(ISNUMBER(Z210),X210*Z210,""),"")</f>
        <v/>
      </c>
      <c r="AB210" s="71"/>
      <c r="AC210" s="71"/>
      <c r="AD210" s="71"/>
      <c r="AE210" s="71"/>
      <c r="AF210" s="71"/>
      <c r="AG210" s="103"/>
      <c r="AH210" s="103"/>
      <c r="AI210" s="103"/>
      <c r="AJ210" s="103"/>
      <c r="AK210" s="106" t="str">
        <f>IF(AH210&lt;&gt;"",VLOOKUP(AH210,'DON GIA'!$M$1:$P$9,4,0),"")</f>
        <v/>
      </c>
      <c r="AL210" s="106" t="str">
        <f t="shared" si="32"/>
        <v/>
      </c>
      <c r="AM210" s="103"/>
      <c r="AN210" s="103"/>
      <c r="AO210" s="199" t="str">
        <f t="shared" si="43"/>
        <v/>
      </c>
      <c r="AP210" s="107"/>
    </row>
    <row r="211" spans="1:43" outlineLevel="1">
      <c r="A211" s="84" t="s">
        <v>843</v>
      </c>
      <c r="B211" s="102"/>
      <c r="C211" s="192">
        <v>410</v>
      </c>
      <c r="D211" s="61" t="s">
        <v>137</v>
      </c>
      <c r="E211" s="162"/>
      <c r="F211" s="162"/>
      <c r="G211" s="162"/>
      <c r="H211" s="162"/>
      <c r="I211" s="162"/>
      <c r="J211" s="162"/>
      <c r="K211" s="171"/>
      <c r="L211" s="178">
        <f>SUBTOTAL(9,L212:L217)</f>
        <v>284.60000000000002</v>
      </c>
      <c r="M211" s="199"/>
      <c r="N211" s="199"/>
      <c r="O211" s="199">
        <f>SUBTOTAL(9,O212:O217)</f>
        <v>445272400</v>
      </c>
      <c r="P211" s="199">
        <f>SUBTOTAL(9,P212:P217)</f>
        <v>0</v>
      </c>
      <c r="Q211" s="61"/>
      <c r="R211" s="162"/>
      <c r="S211" s="162">
        <f>SUBTOTAL(9,S212:S217)</f>
        <v>0</v>
      </c>
      <c r="T211" s="199"/>
      <c r="U211" s="199">
        <f>SUBTOTAL(9,U212:U217)</f>
        <v>0</v>
      </c>
      <c r="V211" s="129"/>
      <c r="W211" s="162"/>
      <c r="X211" s="169">
        <f>SUBTOTAL(9,X212:X217)</f>
        <v>0</v>
      </c>
      <c r="Y211" s="170">
        <f>SUBTOTAL(9,Y212:Y217)</f>
        <v>0</v>
      </c>
      <c r="Z211" s="199"/>
      <c r="AA211" s="199">
        <f>SUBTOTAL(9,AA212:AA217)</f>
        <v>0</v>
      </c>
      <c r="AB211" s="71"/>
      <c r="AC211" s="71"/>
      <c r="AD211" s="71"/>
      <c r="AE211" s="71"/>
      <c r="AF211" s="71"/>
      <c r="AG211" s="103"/>
      <c r="AH211" s="162"/>
      <c r="AI211" s="162"/>
      <c r="AJ211" s="162">
        <f>SUBTOTAL(9,AJ212:AJ217)</f>
        <v>0</v>
      </c>
      <c r="AK211" s="199"/>
      <c r="AL211" s="199">
        <f>SUBTOTAL(9,AL212:AL217)</f>
        <v>0</v>
      </c>
      <c r="AM211" s="162"/>
      <c r="AN211" s="162">
        <f>SUBTOTAL(9,AN212:AN217)</f>
        <v>0</v>
      </c>
      <c r="AO211" s="199">
        <f t="shared" si="43"/>
        <v>445272400</v>
      </c>
      <c r="AP211" s="111"/>
      <c r="AQ211" s="90"/>
    </row>
    <row r="212" spans="1:43" ht="56.25" outlineLevel="2">
      <c r="A212" s="72" t="e">
        <f>IF(C211&lt;&gt;"",$C$7:C211,A210)</f>
        <v>#VALUE!</v>
      </c>
      <c r="B212" s="102">
        <f>IF(C211&lt;&gt;"",COUNTA($C$7:C211)+392,"")</f>
        <v>410</v>
      </c>
      <c r="C212" s="192"/>
      <c r="D212" s="71" t="s">
        <v>138</v>
      </c>
      <c r="E212" s="103"/>
      <c r="F212" s="103"/>
      <c r="G212" s="103">
        <v>39</v>
      </c>
      <c r="H212" s="103">
        <v>80</v>
      </c>
      <c r="I212" s="103">
        <v>251</v>
      </c>
      <c r="J212" s="103">
        <v>308</v>
      </c>
      <c r="K212" s="104" t="s">
        <v>973</v>
      </c>
      <c r="L212" s="126">
        <v>129.5</v>
      </c>
      <c r="M212" s="106">
        <f>IF(K212&lt;&gt;"",VLOOKUP(K212,'DON GIA'!$S$1:$U$19,3,0),"")</f>
        <v>1679000</v>
      </c>
      <c r="N212" s="106">
        <f>IF(K212&lt;&gt;"",VLOOKUP(K212,'DON GIA'!$S$1:$V$19,4,0),"")</f>
        <v>0</v>
      </c>
      <c r="O212" s="106">
        <f t="shared" si="30"/>
        <v>217430500</v>
      </c>
      <c r="P212" s="106">
        <f t="shared" si="31"/>
        <v>0</v>
      </c>
      <c r="Q212" s="71" t="s">
        <v>35</v>
      </c>
      <c r="R212" s="103"/>
      <c r="S212" s="103"/>
      <c r="T212" s="106" t="str">
        <f>IF(Q212&lt;&gt;"",VLOOKUP(Q212,'DON GIA'!$H$1:$K$103,4,0),"")</f>
        <v/>
      </c>
      <c r="U212" s="106" t="str">
        <f t="shared" ref="U212:U217" si="45">IF(Q212&lt;&gt;"",IF(ISNUMBER(T212),S212*T212,""),"")</f>
        <v/>
      </c>
      <c r="V212" s="107"/>
      <c r="W212" s="103"/>
      <c r="X212" s="108"/>
      <c r="Y212" s="109"/>
      <c r="Z212" s="106" t="str">
        <f>IF(V212&lt;&gt;"",VLOOKUP(V212,'DON GIA'!$A$1:$D$346,4,0),"")</f>
        <v/>
      </c>
      <c r="AA212" s="106" t="str">
        <f t="shared" ref="AA212:AA217" si="46">IF(V212&lt;&gt;"",IF(ISNUMBER(Z212),X212*Z212,""),"")</f>
        <v/>
      </c>
      <c r="AB212" s="71"/>
      <c r="AC212" s="71"/>
      <c r="AD212" s="71"/>
      <c r="AE212" s="71"/>
      <c r="AF212" s="71"/>
      <c r="AG212" s="103"/>
      <c r="AH212" s="103"/>
      <c r="AI212" s="103"/>
      <c r="AJ212" s="103"/>
      <c r="AK212" s="106" t="str">
        <f>IF(AH212&lt;&gt;"",VLOOKUP(AH212,'DON GIA'!$M$1:$P$9,4,0),"")</f>
        <v/>
      </c>
      <c r="AL212" s="106" t="str">
        <f t="shared" si="32"/>
        <v/>
      </c>
      <c r="AM212" s="103"/>
      <c r="AN212" s="103"/>
      <c r="AO212" s="199" t="str">
        <f t="shared" si="43"/>
        <v/>
      </c>
      <c r="AP212" s="111" t="s">
        <v>615</v>
      </c>
    </row>
    <row r="213" spans="1:43" ht="93.75" outlineLevel="2">
      <c r="A213" s="72" t="e">
        <f>IF(C212&lt;&gt;"",$C$7:C212,A212)</f>
        <v>#VALUE!</v>
      </c>
      <c r="B213" s="102" t="str">
        <f>IF(C212&lt;&gt;"",COUNTA($C$7:C212)+392,"")</f>
        <v/>
      </c>
      <c r="C213" s="192"/>
      <c r="D213" s="60" t="s">
        <v>139</v>
      </c>
      <c r="E213" s="103"/>
      <c r="F213" s="103"/>
      <c r="G213" s="103">
        <v>39</v>
      </c>
      <c r="H213" s="103">
        <v>80</v>
      </c>
      <c r="I213" s="103">
        <v>251</v>
      </c>
      <c r="J213" s="103">
        <v>308</v>
      </c>
      <c r="K213" s="104" t="s">
        <v>967</v>
      </c>
      <c r="L213" s="127">
        <v>155.1</v>
      </c>
      <c r="M213" s="106">
        <f>IF(K213&lt;&gt;"",VLOOKUP(K213,'DON GIA'!$S$1:$U$19,3,0),"")</f>
        <v>1469000</v>
      </c>
      <c r="N213" s="106">
        <f>IF(K213&lt;&gt;"",VLOOKUP(K213,'DON GIA'!$S$1:$V$19,4,0),"")</f>
        <v>0</v>
      </c>
      <c r="O213" s="106">
        <f t="shared" si="30"/>
        <v>227841900</v>
      </c>
      <c r="P213" s="106">
        <f t="shared" si="31"/>
        <v>0</v>
      </c>
      <c r="Q213" s="71" t="s">
        <v>35</v>
      </c>
      <c r="R213" s="103"/>
      <c r="S213" s="103"/>
      <c r="T213" s="106" t="str">
        <f>IF(Q213&lt;&gt;"",VLOOKUP(Q213,'DON GIA'!$H$1:$K$103,4,0),"")</f>
        <v/>
      </c>
      <c r="U213" s="106" t="str">
        <f t="shared" si="45"/>
        <v/>
      </c>
      <c r="V213" s="107"/>
      <c r="W213" s="103"/>
      <c r="X213" s="108"/>
      <c r="Y213" s="109"/>
      <c r="Z213" s="106" t="str">
        <f>IF(V213&lt;&gt;"",VLOOKUP(V213,'DON GIA'!$A$1:$D$346,4,0),"")</f>
        <v/>
      </c>
      <c r="AA213" s="106" t="str">
        <f t="shared" si="46"/>
        <v/>
      </c>
      <c r="AB213" s="71"/>
      <c r="AC213" s="71"/>
      <c r="AD213" s="71"/>
      <c r="AE213" s="71"/>
      <c r="AF213" s="71"/>
      <c r="AG213" s="103"/>
      <c r="AH213" s="103"/>
      <c r="AI213" s="103"/>
      <c r="AJ213" s="103"/>
      <c r="AK213" s="106" t="str">
        <f>IF(AH213&lt;&gt;"",VLOOKUP(AH213,'DON GIA'!$M$1:$P$9,4,0),"")</f>
        <v/>
      </c>
      <c r="AL213" s="106" t="str">
        <f t="shared" si="32"/>
        <v/>
      </c>
      <c r="AM213" s="103"/>
      <c r="AN213" s="103"/>
      <c r="AO213" s="199" t="str">
        <f t="shared" si="43"/>
        <v/>
      </c>
      <c r="AP213" s="59" t="s">
        <v>380</v>
      </c>
    </row>
    <row r="214" spans="1:43" ht="56.25" outlineLevel="2">
      <c r="A214" s="72" t="e">
        <f>IF(C213&lt;&gt;"",$C$7:C213,A213)</f>
        <v>#VALUE!</v>
      </c>
      <c r="B214" s="102" t="str">
        <f>IF(C213&lt;&gt;"",COUNTA($C$7:C213)+392,"")</f>
        <v/>
      </c>
      <c r="C214" s="192"/>
      <c r="D214" s="71"/>
      <c r="E214" s="103"/>
      <c r="F214" s="103"/>
      <c r="G214" s="103"/>
      <c r="H214" s="103"/>
      <c r="I214" s="103"/>
      <c r="J214" s="103"/>
      <c r="K214" s="71"/>
      <c r="L214" s="105"/>
      <c r="M214" s="106" t="str">
        <f>IF(K214&lt;&gt;"",VLOOKUP(K214,'DON GIA'!$S$1:$U$19,3,0),"")</f>
        <v/>
      </c>
      <c r="N214" s="106" t="str">
        <f>IF(K214&lt;&gt;"",VLOOKUP(K214,'DON GIA'!$S$1:$V$19,4,0),"")</f>
        <v/>
      </c>
      <c r="O214" s="106" t="str">
        <f t="shared" si="30"/>
        <v/>
      </c>
      <c r="P214" s="106" t="str">
        <f t="shared" si="31"/>
        <v/>
      </c>
      <c r="Q214" s="71" t="s">
        <v>35</v>
      </c>
      <c r="R214" s="103"/>
      <c r="S214" s="103"/>
      <c r="T214" s="106" t="str">
        <f>IF(Q214&lt;&gt;"",VLOOKUP(Q214,'DON GIA'!$H$1:$K$103,4,0),"")</f>
        <v/>
      </c>
      <c r="U214" s="106" t="str">
        <f t="shared" si="45"/>
        <v/>
      </c>
      <c r="V214" s="107"/>
      <c r="W214" s="103"/>
      <c r="X214" s="108"/>
      <c r="Y214" s="109"/>
      <c r="Z214" s="106" t="str">
        <f>IF(V214&lt;&gt;"",VLOOKUP(V214,'DON GIA'!$A$1:$D$346,4,0),"")</f>
        <v/>
      </c>
      <c r="AA214" s="106" t="str">
        <f t="shared" si="46"/>
        <v/>
      </c>
      <c r="AB214" s="71"/>
      <c r="AC214" s="71"/>
      <c r="AD214" s="71"/>
      <c r="AE214" s="71"/>
      <c r="AF214" s="71"/>
      <c r="AG214" s="103"/>
      <c r="AH214" s="103"/>
      <c r="AI214" s="103"/>
      <c r="AJ214" s="103"/>
      <c r="AK214" s="106" t="str">
        <f>IF(AH214&lt;&gt;"",VLOOKUP(AH214,'DON GIA'!$M$1:$P$9,4,0),"")</f>
        <v/>
      </c>
      <c r="AL214" s="106" t="str">
        <f t="shared" si="32"/>
        <v/>
      </c>
      <c r="AM214" s="103"/>
      <c r="AN214" s="103"/>
      <c r="AO214" s="199" t="str">
        <f t="shared" si="43"/>
        <v/>
      </c>
      <c r="AP214" s="59" t="s">
        <v>376</v>
      </c>
    </row>
    <row r="215" spans="1:43" outlineLevel="2">
      <c r="A215" s="72" t="e">
        <f>IF(C214&lt;&gt;"",$C$7:C214,A214)</f>
        <v>#VALUE!</v>
      </c>
      <c r="B215" s="102" t="str">
        <f>IF(C214&lt;&gt;"",COUNTA($C$7:C214)+392,"")</f>
        <v/>
      </c>
      <c r="C215" s="192"/>
      <c r="D215" s="71"/>
      <c r="E215" s="103"/>
      <c r="F215" s="103"/>
      <c r="G215" s="103"/>
      <c r="H215" s="103"/>
      <c r="I215" s="103"/>
      <c r="J215" s="103"/>
      <c r="K215" s="71"/>
      <c r="L215" s="105"/>
      <c r="M215" s="106" t="str">
        <f>IF(K215&lt;&gt;"",VLOOKUP(K215,'DON GIA'!$S$1:$U$19,3,0),"")</f>
        <v/>
      </c>
      <c r="N215" s="106" t="str">
        <f>IF(K215&lt;&gt;"",VLOOKUP(K215,'DON GIA'!$S$1:$V$19,4,0),"")</f>
        <v/>
      </c>
      <c r="O215" s="106" t="str">
        <f t="shared" si="30"/>
        <v/>
      </c>
      <c r="P215" s="106" t="str">
        <f t="shared" si="31"/>
        <v/>
      </c>
      <c r="Q215" s="71" t="s">
        <v>35</v>
      </c>
      <c r="R215" s="103"/>
      <c r="S215" s="103"/>
      <c r="T215" s="106" t="str">
        <f>IF(Q215&lt;&gt;"",VLOOKUP(Q215,'DON GIA'!$H$1:$K$103,4,0),"")</f>
        <v/>
      </c>
      <c r="U215" s="106" t="str">
        <f t="shared" si="45"/>
        <v/>
      </c>
      <c r="V215" s="107"/>
      <c r="W215" s="103"/>
      <c r="X215" s="108"/>
      <c r="Y215" s="109"/>
      <c r="Z215" s="106" t="str">
        <f>IF(V215&lt;&gt;"",VLOOKUP(V215,'DON GIA'!$A$1:$D$346,4,0),"")</f>
        <v/>
      </c>
      <c r="AA215" s="106" t="str">
        <f t="shared" si="46"/>
        <v/>
      </c>
      <c r="AB215" s="71"/>
      <c r="AC215" s="71"/>
      <c r="AD215" s="71"/>
      <c r="AE215" s="71"/>
      <c r="AF215" s="71"/>
      <c r="AG215" s="103"/>
      <c r="AH215" s="103"/>
      <c r="AI215" s="103"/>
      <c r="AJ215" s="103"/>
      <c r="AK215" s="106" t="str">
        <f>IF(AH215&lt;&gt;"",VLOOKUP(AH215,'DON GIA'!$M$1:$P$9,4,0),"")</f>
        <v/>
      </c>
      <c r="AL215" s="106" t="str">
        <f t="shared" si="32"/>
        <v/>
      </c>
      <c r="AM215" s="103"/>
      <c r="AN215" s="103"/>
      <c r="AO215" s="199" t="str">
        <f t="shared" si="43"/>
        <v/>
      </c>
      <c r="AP215" s="107"/>
    </row>
    <row r="216" spans="1:43" outlineLevel="2">
      <c r="A216" s="72" t="e">
        <f>IF(C215&lt;&gt;"",$C$7:C215,A215)</f>
        <v>#VALUE!</v>
      </c>
      <c r="B216" s="102" t="str">
        <f>IF(C215&lt;&gt;"",COUNTA($C$7:C215)+392,"")</f>
        <v/>
      </c>
      <c r="C216" s="192"/>
      <c r="D216" s="71"/>
      <c r="E216" s="103"/>
      <c r="F216" s="103"/>
      <c r="G216" s="103"/>
      <c r="H216" s="103"/>
      <c r="I216" s="103"/>
      <c r="J216" s="103"/>
      <c r="K216" s="71"/>
      <c r="L216" s="105"/>
      <c r="M216" s="106" t="str">
        <f>IF(K216&lt;&gt;"",VLOOKUP(K216,'DON GIA'!$S$1:$U$19,3,0),"")</f>
        <v/>
      </c>
      <c r="N216" s="106" t="str">
        <f>IF(K216&lt;&gt;"",VLOOKUP(K216,'DON GIA'!$S$1:$V$19,4,0),"")</f>
        <v/>
      </c>
      <c r="O216" s="106" t="str">
        <f t="shared" si="30"/>
        <v/>
      </c>
      <c r="P216" s="106" t="str">
        <f t="shared" si="31"/>
        <v/>
      </c>
      <c r="Q216" s="71" t="s">
        <v>35</v>
      </c>
      <c r="R216" s="103"/>
      <c r="S216" s="103"/>
      <c r="T216" s="106" t="str">
        <f>IF(Q216&lt;&gt;"",VLOOKUP(Q216,'DON GIA'!$H$1:$K$103,4,0),"")</f>
        <v/>
      </c>
      <c r="U216" s="106" t="str">
        <f t="shared" si="45"/>
        <v/>
      </c>
      <c r="V216" s="107"/>
      <c r="W216" s="103"/>
      <c r="X216" s="108"/>
      <c r="Y216" s="109"/>
      <c r="Z216" s="106" t="str">
        <f>IF(V216&lt;&gt;"",VLOOKUP(V216,'DON GIA'!$A$1:$D$346,4,0),"")</f>
        <v/>
      </c>
      <c r="AA216" s="106" t="str">
        <f t="shared" si="46"/>
        <v/>
      </c>
      <c r="AB216" s="71"/>
      <c r="AC216" s="71"/>
      <c r="AD216" s="71"/>
      <c r="AE216" s="71"/>
      <c r="AF216" s="71"/>
      <c r="AG216" s="103"/>
      <c r="AH216" s="103"/>
      <c r="AI216" s="103"/>
      <c r="AJ216" s="103"/>
      <c r="AK216" s="106" t="str">
        <f>IF(AH216&lt;&gt;"",VLOOKUP(AH216,'DON GIA'!$M$1:$P$9,4,0),"")</f>
        <v/>
      </c>
      <c r="AL216" s="106" t="str">
        <f t="shared" si="32"/>
        <v/>
      </c>
      <c r="AM216" s="103"/>
      <c r="AN216" s="103"/>
      <c r="AO216" s="199" t="str">
        <f t="shared" si="43"/>
        <v/>
      </c>
      <c r="AP216" s="107"/>
    </row>
    <row r="217" spans="1:43" outlineLevel="2">
      <c r="A217" s="72" t="e">
        <f>IF(C216&lt;&gt;"",$C$7:C216,A216)</f>
        <v>#VALUE!</v>
      </c>
      <c r="B217" s="102" t="str">
        <f>IF(C216&lt;&gt;"",COUNTA($C$7:C216)+392,"")</f>
        <v/>
      </c>
      <c r="C217" s="192"/>
      <c r="D217" s="61"/>
      <c r="E217" s="103"/>
      <c r="F217" s="103"/>
      <c r="G217" s="103"/>
      <c r="H217" s="103"/>
      <c r="I217" s="103"/>
      <c r="J217" s="103"/>
      <c r="K217" s="71"/>
      <c r="L217" s="105"/>
      <c r="M217" s="106" t="str">
        <f>IF(K217&lt;&gt;"",VLOOKUP(K217,'DON GIA'!$S$1:$U$19,3,0),"")</f>
        <v/>
      </c>
      <c r="N217" s="106" t="str">
        <f>IF(K217&lt;&gt;"",VLOOKUP(K217,'DON GIA'!$S$1:$V$19,4,0),"")</f>
        <v/>
      </c>
      <c r="O217" s="106" t="str">
        <f t="shared" si="30"/>
        <v/>
      </c>
      <c r="P217" s="106" t="str">
        <f t="shared" si="31"/>
        <v/>
      </c>
      <c r="Q217" s="71" t="s">
        <v>35</v>
      </c>
      <c r="R217" s="103"/>
      <c r="S217" s="103"/>
      <c r="T217" s="106" t="str">
        <f>IF(Q217&lt;&gt;"",VLOOKUP(Q217,'DON GIA'!$H$1:$K$103,4,0),"")</f>
        <v/>
      </c>
      <c r="U217" s="106" t="str">
        <f t="shared" si="45"/>
        <v/>
      </c>
      <c r="V217" s="107"/>
      <c r="W217" s="103"/>
      <c r="X217" s="108"/>
      <c r="Y217" s="109"/>
      <c r="Z217" s="106" t="str">
        <f>IF(V217&lt;&gt;"",VLOOKUP(V217,'DON GIA'!$A$1:$D$346,4,0),"")</f>
        <v/>
      </c>
      <c r="AA217" s="106" t="str">
        <f t="shared" si="46"/>
        <v/>
      </c>
      <c r="AB217" s="71"/>
      <c r="AC217" s="71"/>
      <c r="AD217" s="71"/>
      <c r="AE217" s="71"/>
      <c r="AF217" s="71"/>
      <c r="AG217" s="103"/>
      <c r="AH217" s="103"/>
      <c r="AI217" s="103"/>
      <c r="AJ217" s="103"/>
      <c r="AK217" s="106" t="str">
        <f>IF(AH217&lt;&gt;"",VLOOKUP(AH217,'DON GIA'!$M$1:$P$9,4,0),"")</f>
        <v/>
      </c>
      <c r="AL217" s="106" t="str">
        <f t="shared" si="32"/>
        <v/>
      </c>
      <c r="AM217" s="103"/>
      <c r="AN217" s="103"/>
      <c r="AO217" s="199" t="str">
        <f t="shared" si="43"/>
        <v/>
      </c>
      <c r="AP217" s="107"/>
    </row>
    <row r="218" spans="1:43" outlineLevel="1">
      <c r="A218" s="84" t="s">
        <v>842</v>
      </c>
      <c r="B218" s="102"/>
      <c r="C218" s="192">
        <v>411</v>
      </c>
      <c r="D218" s="61" t="s">
        <v>148</v>
      </c>
      <c r="E218" s="162"/>
      <c r="F218" s="162"/>
      <c r="G218" s="162"/>
      <c r="H218" s="162"/>
      <c r="I218" s="162"/>
      <c r="J218" s="162"/>
      <c r="K218" s="61"/>
      <c r="L218" s="167">
        <f>SUBTOTAL(9,L219:L224)</f>
        <v>0</v>
      </c>
      <c r="M218" s="199"/>
      <c r="N218" s="199"/>
      <c r="O218" s="199">
        <f>SUBTOTAL(9,O219:O224)</f>
        <v>0</v>
      </c>
      <c r="P218" s="199">
        <f>SUBTOTAL(9,P219:P224)</f>
        <v>0</v>
      </c>
      <c r="Q218" s="61"/>
      <c r="R218" s="162"/>
      <c r="S218" s="162">
        <f>SUBTOTAL(9,S219:S224)</f>
        <v>0</v>
      </c>
      <c r="T218" s="199"/>
      <c r="U218" s="199">
        <f>SUBTOTAL(9,U219:U224)</f>
        <v>0</v>
      </c>
      <c r="V218" s="129"/>
      <c r="W218" s="162"/>
      <c r="X218" s="169">
        <f>SUBTOTAL(9,X219:X224)</f>
        <v>80.039999999999992</v>
      </c>
      <c r="Y218" s="170">
        <f>SUBTOTAL(9,Y219:Y224)</f>
        <v>0</v>
      </c>
      <c r="Z218" s="199"/>
      <c r="AA218" s="199">
        <f>SUBTOTAL(9,AA219:AA224)</f>
        <v>96279071.879999995</v>
      </c>
      <c r="AB218" s="71"/>
      <c r="AC218" s="71"/>
      <c r="AD218" s="71"/>
      <c r="AE218" s="71"/>
      <c r="AF218" s="71"/>
      <c r="AG218" s="103"/>
      <c r="AH218" s="162"/>
      <c r="AI218" s="162"/>
      <c r="AJ218" s="162">
        <f>SUBTOTAL(9,AJ219:AJ224)</f>
        <v>0</v>
      </c>
      <c r="AK218" s="199"/>
      <c r="AL218" s="199">
        <f>SUBTOTAL(9,AL219:AL224)</f>
        <v>0</v>
      </c>
      <c r="AM218" s="162"/>
      <c r="AN218" s="162">
        <f>SUBTOTAL(9,AN219:AN224)</f>
        <v>0</v>
      </c>
      <c r="AO218" s="199">
        <f t="shared" si="43"/>
        <v>96279071.879999995</v>
      </c>
      <c r="AP218" s="111"/>
      <c r="AQ218" s="90"/>
    </row>
    <row r="219" spans="1:43" ht="63.75" outlineLevel="2">
      <c r="A219" s="72" t="e">
        <f>IF(C218&lt;&gt;"",$C$7:C218,A217)</f>
        <v>#VALUE!</v>
      </c>
      <c r="B219" s="102">
        <f>IF(C218&lt;&gt;"",COUNTA($C$7:C218)+392,"")</f>
        <v>411</v>
      </c>
      <c r="C219" s="192"/>
      <c r="D219" s="71" t="s">
        <v>154</v>
      </c>
      <c r="E219" s="103">
        <v>1</v>
      </c>
      <c r="F219" s="103"/>
      <c r="G219" s="103"/>
      <c r="H219" s="103"/>
      <c r="I219" s="103"/>
      <c r="J219" s="103"/>
      <c r="K219" s="71"/>
      <c r="L219" s="105"/>
      <c r="M219" s="106" t="str">
        <f>IF(K219&lt;&gt;"",VLOOKUP(K219,'DON GIA'!$S$1:$U$19,3,0),"")</f>
        <v/>
      </c>
      <c r="N219" s="106" t="str">
        <f>IF(K219&lt;&gt;"",VLOOKUP(K219,'DON GIA'!$S$1:$V$19,4,0),"")</f>
        <v/>
      </c>
      <c r="O219" s="106" t="str">
        <f t="shared" ref="O219:O289" si="47">IF(K219&lt;&gt;"",L219*M219,"")</f>
        <v/>
      </c>
      <c r="P219" s="106" t="str">
        <f t="shared" ref="P219:P289" si="48">IF(K219&lt;&gt;"",L219*N219,"")</f>
        <v/>
      </c>
      <c r="Q219" s="71" t="s">
        <v>35</v>
      </c>
      <c r="R219" s="103"/>
      <c r="S219" s="103"/>
      <c r="T219" s="106" t="str">
        <f>IF(Q219&lt;&gt;"",VLOOKUP(Q219,'DON GIA'!$H$1:$K$103,4,0),"")</f>
        <v/>
      </c>
      <c r="U219" s="106" t="str">
        <f t="shared" ref="U219:U224" si="49">IF(Q219&lt;&gt;"",IF(ISNUMBER(T219),S219*T219,""),"")</f>
        <v/>
      </c>
      <c r="V219" s="107" t="s">
        <v>1074</v>
      </c>
      <c r="W219" s="103" t="s">
        <v>27</v>
      </c>
      <c r="X219" s="108">
        <v>35.159999999999997</v>
      </c>
      <c r="Y219" s="109"/>
      <c r="Z219" s="106">
        <f>IF(V219&lt;&gt;"",VLOOKUP(V219,'DON GIA'!$A$1:$D$346,4,0),"")</f>
        <v>1821746</v>
      </c>
      <c r="AA219" s="106">
        <f t="shared" ref="AA219:AA224" si="50">IF(V219&lt;&gt;"",IF(ISNUMBER(Z219),X219*Z219,""),"")</f>
        <v>64052589.359999992</v>
      </c>
      <c r="AB219" s="71"/>
      <c r="AC219" s="71"/>
      <c r="AD219" s="71"/>
      <c r="AE219" s="71"/>
      <c r="AF219" s="71" t="s">
        <v>153</v>
      </c>
      <c r="AG219" s="103"/>
      <c r="AH219" s="103"/>
      <c r="AI219" s="103"/>
      <c r="AJ219" s="103"/>
      <c r="AK219" s="106" t="str">
        <f>IF(AH219&lt;&gt;"",VLOOKUP(AH219,'DON GIA'!$M$1:$P$9,4,0),"")</f>
        <v/>
      </c>
      <c r="AL219" s="106" t="str">
        <f t="shared" ref="AL219:AL289" si="51">IF(AH219&lt;&gt;"",AJ219*AK219,"")</f>
        <v/>
      </c>
      <c r="AM219" s="103"/>
      <c r="AN219" s="103"/>
      <c r="AO219" s="199" t="str">
        <f t="shared" si="43"/>
        <v/>
      </c>
      <c r="AP219" s="59" t="s">
        <v>616</v>
      </c>
    </row>
    <row r="220" spans="1:43" ht="37.5" outlineLevel="2">
      <c r="A220" s="72" t="e">
        <f>IF(C219&lt;&gt;"",$C$7:C219,A219)</f>
        <v>#VALUE!</v>
      </c>
      <c r="B220" s="102" t="str">
        <f>IF(C219&lt;&gt;"",COUNTA($C$7:C219)+392,"")</f>
        <v/>
      </c>
      <c r="C220" s="192"/>
      <c r="D220" s="71" t="s">
        <v>39</v>
      </c>
      <c r="E220" s="103"/>
      <c r="F220" s="103"/>
      <c r="G220" s="103"/>
      <c r="H220" s="103"/>
      <c r="I220" s="103"/>
      <c r="J220" s="103"/>
      <c r="K220" s="71"/>
      <c r="L220" s="105"/>
      <c r="M220" s="106" t="str">
        <f>IF(K220&lt;&gt;"",VLOOKUP(K220,'DON GIA'!$S$1:$U$19,3,0),"")</f>
        <v/>
      </c>
      <c r="N220" s="106" t="str">
        <f>IF(K220&lt;&gt;"",VLOOKUP(K220,'DON GIA'!$S$1:$V$19,4,0),"")</f>
        <v/>
      </c>
      <c r="O220" s="106" t="str">
        <f t="shared" si="47"/>
        <v/>
      </c>
      <c r="P220" s="106" t="str">
        <f t="shared" si="48"/>
        <v/>
      </c>
      <c r="Q220" s="71" t="s">
        <v>35</v>
      </c>
      <c r="R220" s="103"/>
      <c r="S220" s="103"/>
      <c r="T220" s="106" t="str">
        <f>IF(Q220&lt;&gt;"",VLOOKUP(Q220,'DON GIA'!$H$1:$K$103,4,0),"")</f>
        <v/>
      </c>
      <c r="U220" s="106" t="str">
        <f t="shared" si="49"/>
        <v/>
      </c>
      <c r="V220" s="107" t="s">
        <v>1003</v>
      </c>
      <c r="W220" s="103" t="s">
        <v>27</v>
      </c>
      <c r="X220" s="108">
        <v>3.9</v>
      </c>
      <c r="Y220" s="109"/>
      <c r="Z220" s="106">
        <f>IF(V220&lt;&gt;"",VLOOKUP(V220,'DON GIA'!$A$1:$D$346,4,0),"")</f>
        <v>854777</v>
      </c>
      <c r="AA220" s="106">
        <f t="shared" si="50"/>
        <v>3333630.3</v>
      </c>
      <c r="AB220" s="71"/>
      <c r="AC220" s="71"/>
      <c r="AD220" s="71"/>
      <c r="AE220" s="71"/>
      <c r="AF220" s="71"/>
      <c r="AG220" s="103"/>
      <c r="AH220" s="103"/>
      <c r="AI220" s="103"/>
      <c r="AJ220" s="103"/>
      <c r="AK220" s="106" t="str">
        <f>IF(AH220&lt;&gt;"",VLOOKUP(AH220,'DON GIA'!$M$1:$P$9,4,0),"")</f>
        <v/>
      </c>
      <c r="AL220" s="106" t="str">
        <f t="shared" si="51"/>
        <v/>
      </c>
      <c r="AM220" s="103"/>
      <c r="AN220" s="103"/>
      <c r="AO220" s="199" t="str">
        <f t="shared" si="43"/>
        <v/>
      </c>
      <c r="AP220" s="107"/>
    </row>
    <row r="221" spans="1:43" outlineLevel="2">
      <c r="A221" s="72" t="e">
        <f>IF(C220&lt;&gt;"",$C$7:C220,A220)</f>
        <v>#VALUE!</v>
      </c>
      <c r="B221" s="102" t="str">
        <f>IF(C220&lt;&gt;"",COUNTA($C$7:C220)+392,"")</f>
        <v/>
      </c>
      <c r="C221" s="192"/>
      <c r="D221" s="71"/>
      <c r="E221" s="103"/>
      <c r="F221" s="103"/>
      <c r="G221" s="103"/>
      <c r="H221" s="103"/>
      <c r="I221" s="103"/>
      <c r="J221" s="103"/>
      <c r="K221" s="71"/>
      <c r="L221" s="105"/>
      <c r="M221" s="106" t="str">
        <f>IF(K221&lt;&gt;"",VLOOKUP(K221,'DON GIA'!$S$1:$U$19,3,0),"")</f>
        <v/>
      </c>
      <c r="N221" s="106" t="str">
        <f>IF(K221&lt;&gt;"",VLOOKUP(K221,'DON GIA'!$S$1:$V$19,4,0),"")</f>
        <v/>
      </c>
      <c r="O221" s="106" t="str">
        <f t="shared" si="47"/>
        <v/>
      </c>
      <c r="P221" s="106" t="str">
        <f t="shared" si="48"/>
        <v/>
      </c>
      <c r="Q221" s="71" t="s">
        <v>35</v>
      </c>
      <c r="R221" s="103"/>
      <c r="S221" s="103"/>
      <c r="T221" s="106" t="str">
        <f>IF(Q221&lt;&gt;"",VLOOKUP(Q221,'DON GIA'!$H$1:$K$103,4,0),"")</f>
        <v/>
      </c>
      <c r="U221" s="106" t="str">
        <f t="shared" si="49"/>
        <v/>
      </c>
      <c r="V221" s="107" t="s">
        <v>1075</v>
      </c>
      <c r="W221" s="103" t="s">
        <v>27</v>
      </c>
      <c r="X221" s="108">
        <v>3.9</v>
      </c>
      <c r="Y221" s="109"/>
      <c r="Z221" s="106">
        <f>IF(V221&lt;&gt;"",VLOOKUP(V221,'DON GIA'!$A$1:$D$346,4,0),"")</f>
        <v>264499</v>
      </c>
      <c r="AA221" s="106">
        <f t="shared" si="50"/>
        <v>1031546.1</v>
      </c>
      <c r="AB221" s="71"/>
      <c r="AC221" s="71"/>
      <c r="AD221" s="71"/>
      <c r="AE221" s="71"/>
      <c r="AF221" s="71"/>
      <c r="AG221" s="103"/>
      <c r="AH221" s="103"/>
      <c r="AI221" s="103"/>
      <c r="AJ221" s="103"/>
      <c r="AK221" s="106" t="str">
        <f>IF(AH221&lt;&gt;"",VLOOKUP(AH221,'DON GIA'!$M$1:$P$9,4,0),"")</f>
        <v/>
      </c>
      <c r="AL221" s="106" t="str">
        <f t="shared" si="51"/>
        <v/>
      </c>
      <c r="AM221" s="103"/>
      <c r="AN221" s="103"/>
      <c r="AO221" s="199" t="str">
        <f t="shared" si="43"/>
        <v/>
      </c>
      <c r="AP221" s="107"/>
    </row>
    <row r="222" spans="1:43" ht="56.25" outlineLevel="2">
      <c r="A222" s="72" t="e">
        <f>IF(C221&lt;&gt;"",$C$7:C221,A221)</f>
        <v>#VALUE!</v>
      </c>
      <c r="B222" s="102" t="str">
        <f>IF(C221&lt;&gt;"",COUNTA($C$7:C221)+392,"")</f>
        <v/>
      </c>
      <c r="C222" s="192"/>
      <c r="D222" s="71"/>
      <c r="E222" s="103"/>
      <c r="F222" s="103"/>
      <c r="G222" s="103"/>
      <c r="H222" s="103"/>
      <c r="I222" s="103"/>
      <c r="J222" s="103"/>
      <c r="K222" s="71"/>
      <c r="L222" s="105"/>
      <c r="M222" s="106" t="str">
        <f>IF(K222&lt;&gt;"",VLOOKUP(K222,'DON GIA'!$S$1:$U$19,3,0),"")</f>
        <v/>
      </c>
      <c r="N222" s="106" t="str">
        <f>IF(K222&lt;&gt;"",VLOOKUP(K222,'DON GIA'!$S$1:$V$19,4,0),"")</f>
        <v/>
      </c>
      <c r="O222" s="106" t="str">
        <f t="shared" si="47"/>
        <v/>
      </c>
      <c r="P222" s="106" t="str">
        <f t="shared" si="48"/>
        <v/>
      </c>
      <c r="Q222" s="71" t="s">
        <v>35</v>
      </c>
      <c r="R222" s="103"/>
      <c r="S222" s="103"/>
      <c r="T222" s="106" t="str">
        <f>IF(Q222&lt;&gt;"",VLOOKUP(Q222,'DON GIA'!$H$1:$K$103,4,0),"")</f>
        <v/>
      </c>
      <c r="U222" s="106" t="str">
        <f t="shared" si="49"/>
        <v/>
      </c>
      <c r="V222" s="107" t="s">
        <v>1076</v>
      </c>
      <c r="W222" s="103" t="s">
        <v>27</v>
      </c>
      <c r="X222" s="108">
        <v>1.92</v>
      </c>
      <c r="Y222" s="109"/>
      <c r="Z222" s="106">
        <f>IF(V222&lt;&gt;"",VLOOKUP(V222,'DON GIA'!$A$1:$D$346,4,0),"")</f>
        <v>9667459</v>
      </c>
      <c r="AA222" s="106">
        <f t="shared" si="50"/>
        <v>18561521.279999997</v>
      </c>
      <c r="AB222" s="71"/>
      <c r="AC222" s="71"/>
      <c r="AD222" s="71"/>
      <c r="AE222" s="71"/>
      <c r="AF222" s="71"/>
      <c r="AG222" s="103"/>
      <c r="AH222" s="103"/>
      <c r="AI222" s="103"/>
      <c r="AJ222" s="103"/>
      <c r="AK222" s="106" t="str">
        <f>IF(AH222&lt;&gt;"",VLOOKUP(AH222,'DON GIA'!$M$1:$P$9,4,0),"")</f>
        <v/>
      </c>
      <c r="AL222" s="106" t="str">
        <f t="shared" si="51"/>
        <v/>
      </c>
      <c r="AM222" s="103"/>
      <c r="AN222" s="103"/>
      <c r="AO222" s="199" t="str">
        <f t="shared" si="43"/>
        <v/>
      </c>
      <c r="AP222" s="107"/>
    </row>
    <row r="223" spans="1:43" outlineLevel="2">
      <c r="A223" s="72" t="e">
        <f>IF(C222&lt;&gt;"",$C$7:C222,A222)</f>
        <v>#VALUE!</v>
      </c>
      <c r="B223" s="102" t="str">
        <f>IF(C222&lt;&gt;"",COUNTA($C$7:C222)+392,"")</f>
        <v/>
      </c>
      <c r="C223" s="192"/>
      <c r="D223" s="71"/>
      <c r="E223" s="103"/>
      <c r="F223" s="103"/>
      <c r="G223" s="103"/>
      <c r="H223" s="103"/>
      <c r="I223" s="103"/>
      <c r="J223" s="103"/>
      <c r="K223" s="71"/>
      <c r="L223" s="105"/>
      <c r="M223" s="106" t="str">
        <f>IF(K223&lt;&gt;"",VLOOKUP(K223,'DON GIA'!$S$1:$U$19,3,0),"")</f>
        <v/>
      </c>
      <c r="N223" s="106" t="str">
        <f>IF(K223&lt;&gt;"",VLOOKUP(K223,'DON GIA'!$S$1:$V$19,4,0),"")</f>
        <v/>
      </c>
      <c r="O223" s="106" t="str">
        <f t="shared" si="47"/>
        <v/>
      </c>
      <c r="P223" s="106" t="str">
        <f t="shared" si="48"/>
        <v/>
      </c>
      <c r="Q223" s="71" t="s">
        <v>35</v>
      </c>
      <c r="R223" s="103"/>
      <c r="S223" s="103"/>
      <c r="T223" s="106" t="str">
        <f>IF(Q223&lt;&gt;"",VLOOKUP(Q223,'DON GIA'!$H$1:$K$103,4,0),"")</f>
        <v/>
      </c>
      <c r="U223" s="106" t="str">
        <f t="shared" si="49"/>
        <v/>
      </c>
      <c r="V223" s="107" t="s">
        <v>1075</v>
      </c>
      <c r="W223" s="103" t="s">
        <v>27</v>
      </c>
      <c r="X223" s="108">
        <v>35.159999999999997</v>
      </c>
      <c r="Y223" s="109"/>
      <c r="Z223" s="106">
        <f>IF(V223&lt;&gt;"",VLOOKUP(V223,'DON GIA'!$A$1:$D$346,4,0),"")</f>
        <v>264499</v>
      </c>
      <c r="AA223" s="106">
        <f t="shared" si="50"/>
        <v>9299784.8399999999</v>
      </c>
      <c r="AB223" s="71"/>
      <c r="AC223" s="71"/>
      <c r="AD223" s="71"/>
      <c r="AE223" s="71"/>
      <c r="AF223" s="71"/>
      <c r="AG223" s="103"/>
      <c r="AH223" s="103"/>
      <c r="AI223" s="103"/>
      <c r="AJ223" s="103"/>
      <c r="AK223" s="106" t="str">
        <f>IF(AH223&lt;&gt;"",VLOOKUP(AH223,'DON GIA'!$M$1:$P$9,4,0),"")</f>
        <v/>
      </c>
      <c r="AL223" s="106" t="str">
        <f t="shared" si="51"/>
        <v/>
      </c>
      <c r="AM223" s="103"/>
      <c r="AN223" s="103"/>
      <c r="AO223" s="199" t="str">
        <f t="shared" si="43"/>
        <v/>
      </c>
      <c r="AP223" s="107"/>
    </row>
    <row r="224" spans="1:43" outlineLevel="2">
      <c r="A224" s="72" t="e">
        <f>IF(C223&lt;&gt;"",$C$7:C223,A223)</f>
        <v>#VALUE!</v>
      </c>
      <c r="B224" s="102" t="str">
        <f>IF(C223&lt;&gt;"",COUNTA($C$7:C223)+392,"")</f>
        <v/>
      </c>
      <c r="C224" s="192"/>
      <c r="D224" s="61"/>
      <c r="E224" s="103"/>
      <c r="F224" s="103"/>
      <c r="G224" s="103"/>
      <c r="H224" s="103"/>
      <c r="I224" s="103"/>
      <c r="J224" s="103"/>
      <c r="K224" s="71"/>
      <c r="L224" s="105"/>
      <c r="M224" s="106" t="str">
        <f>IF(K224&lt;&gt;"",VLOOKUP(K224,'DON GIA'!$S$1:$U$19,3,0),"")</f>
        <v/>
      </c>
      <c r="N224" s="106" t="str">
        <f>IF(K224&lt;&gt;"",VLOOKUP(K224,'DON GIA'!$S$1:$V$19,4,0),"")</f>
        <v/>
      </c>
      <c r="O224" s="106" t="str">
        <f t="shared" si="47"/>
        <v/>
      </c>
      <c r="P224" s="106" t="str">
        <f t="shared" si="48"/>
        <v/>
      </c>
      <c r="Q224" s="71" t="s">
        <v>35</v>
      </c>
      <c r="R224" s="103"/>
      <c r="S224" s="103"/>
      <c r="T224" s="106" t="str">
        <f>IF(Q224&lt;&gt;"",VLOOKUP(Q224,'DON GIA'!$H$1:$K$103,4,0),"")</f>
        <v/>
      </c>
      <c r="U224" s="106" t="str">
        <f t="shared" si="49"/>
        <v/>
      </c>
      <c r="V224" s="107"/>
      <c r="W224" s="103"/>
      <c r="X224" s="108"/>
      <c r="Y224" s="109"/>
      <c r="Z224" s="106" t="str">
        <f>IF(V224&lt;&gt;"",VLOOKUP(V224,'DON GIA'!$A$1:$D$346,4,0),"")</f>
        <v/>
      </c>
      <c r="AA224" s="106" t="str">
        <f t="shared" si="50"/>
        <v/>
      </c>
      <c r="AB224" s="71"/>
      <c r="AC224" s="71"/>
      <c r="AD224" s="71"/>
      <c r="AE224" s="71"/>
      <c r="AF224" s="71"/>
      <c r="AG224" s="103"/>
      <c r="AH224" s="103"/>
      <c r="AI224" s="103"/>
      <c r="AJ224" s="103"/>
      <c r="AK224" s="106" t="str">
        <f>IF(AH224&lt;&gt;"",VLOOKUP(AH224,'DON GIA'!$M$1:$P$9,4,0),"")</f>
        <v/>
      </c>
      <c r="AL224" s="106" t="str">
        <f t="shared" si="51"/>
        <v/>
      </c>
      <c r="AM224" s="103"/>
      <c r="AN224" s="103"/>
      <c r="AO224" s="199" t="str">
        <f t="shared" si="43"/>
        <v/>
      </c>
      <c r="AP224" s="107"/>
    </row>
    <row r="225" spans="1:43" outlineLevel="1">
      <c r="A225" s="84" t="s">
        <v>841</v>
      </c>
      <c r="B225" s="102"/>
      <c r="C225" s="192">
        <v>412</v>
      </c>
      <c r="D225" s="61" t="s">
        <v>155</v>
      </c>
      <c r="E225" s="162"/>
      <c r="F225" s="162"/>
      <c r="G225" s="162"/>
      <c r="H225" s="162"/>
      <c r="I225" s="162"/>
      <c r="J225" s="162"/>
      <c r="K225" s="61"/>
      <c r="L225" s="167">
        <f>SUBTOTAL(9,L226:L230)</f>
        <v>0</v>
      </c>
      <c r="M225" s="199"/>
      <c r="N225" s="199"/>
      <c r="O225" s="199">
        <f>SUBTOTAL(9,O226:O230)</f>
        <v>0</v>
      </c>
      <c r="P225" s="199">
        <f>SUBTOTAL(9,P226:P230)</f>
        <v>0</v>
      </c>
      <c r="Q225" s="61"/>
      <c r="R225" s="162"/>
      <c r="S225" s="162">
        <f>SUBTOTAL(9,S226:S230)</f>
        <v>0</v>
      </c>
      <c r="T225" s="199"/>
      <c r="U225" s="199">
        <f>SUBTOTAL(9,U226:U230)</f>
        <v>0</v>
      </c>
      <c r="V225" s="129"/>
      <c r="W225" s="162"/>
      <c r="X225" s="169">
        <f>SUBTOTAL(9,X226:X230)</f>
        <v>63.539999999999992</v>
      </c>
      <c r="Y225" s="170">
        <f>SUBTOTAL(9,Y226:Y230)</f>
        <v>0</v>
      </c>
      <c r="Z225" s="199"/>
      <c r="AA225" s="199">
        <f>SUBTOTAL(9,AA226:AA230)</f>
        <v>79067550.629999995</v>
      </c>
      <c r="AB225" s="71"/>
      <c r="AC225" s="71"/>
      <c r="AD225" s="71"/>
      <c r="AE225" s="71"/>
      <c r="AF225" s="71"/>
      <c r="AG225" s="103"/>
      <c r="AH225" s="162"/>
      <c r="AI225" s="162"/>
      <c r="AJ225" s="162">
        <f>SUBTOTAL(9,AJ226:AJ230)</f>
        <v>0</v>
      </c>
      <c r="AK225" s="199"/>
      <c r="AL225" s="199">
        <f>SUBTOTAL(9,AL226:AL230)</f>
        <v>0</v>
      </c>
      <c r="AM225" s="162"/>
      <c r="AN225" s="162">
        <f>SUBTOTAL(9,AN226:AN230)</f>
        <v>0</v>
      </c>
      <c r="AO225" s="199">
        <f t="shared" si="43"/>
        <v>79067550.629999995</v>
      </c>
      <c r="AP225" s="111"/>
      <c r="AQ225" s="90"/>
    </row>
    <row r="226" spans="1:43" ht="97.5" outlineLevel="2">
      <c r="A226" s="72" t="e">
        <f>IF(C225&lt;&gt;"",$C$7:C225,A224)</f>
        <v>#VALUE!</v>
      </c>
      <c r="B226" s="102">
        <f>IF(C225&lt;&gt;"",COUNTA($C$7:C225)+392,"")</f>
        <v>412</v>
      </c>
      <c r="C226" s="192"/>
      <c r="D226" s="71" t="s">
        <v>156</v>
      </c>
      <c r="E226" s="103"/>
      <c r="F226" s="103"/>
      <c r="G226" s="103"/>
      <c r="H226" s="103"/>
      <c r="I226" s="103"/>
      <c r="J226" s="103"/>
      <c r="K226" s="71"/>
      <c r="L226" s="105"/>
      <c r="M226" s="106" t="str">
        <f>IF(K226&lt;&gt;"",VLOOKUP(K226,'DON GIA'!$S$1:$U$19,3,0),"")</f>
        <v/>
      </c>
      <c r="N226" s="106" t="str">
        <f>IF(K226&lt;&gt;"",VLOOKUP(K226,'DON GIA'!$S$1:$V$19,4,0),"")</f>
        <v/>
      </c>
      <c r="O226" s="106" t="str">
        <f t="shared" si="47"/>
        <v/>
      </c>
      <c r="P226" s="106" t="str">
        <f t="shared" si="48"/>
        <v/>
      </c>
      <c r="Q226" s="71" t="s">
        <v>35</v>
      </c>
      <c r="R226" s="103"/>
      <c r="S226" s="103"/>
      <c r="T226" s="106" t="str">
        <f>IF(Q226&lt;&gt;"",VLOOKUP(Q226,'DON GIA'!$H$1:$K$103,4,0),"")</f>
        <v/>
      </c>
      <c r="U226" s="106" t="str">
        <f t="shared" ref="U226:U230" si="52">IF(Q226&lt;&gt;"",IF(ISNUMBER(T226),S226*T226,""),"")</f>
        <v/>
      </c>
      <c r="V226" s="107" t="s">
        <v>1003</v>
      </c>
      <c r="W226" s="103" t="s">
        <v>27</v>
      </c>
      <c r="X226" s="108">
        <v>3.9</v>
      </c>
      <c r="Y226" s="109"/>
      <c r="Z226" s="106">
        <f>IF(V226&lt;&gt;"",VLOOKUP(V226,'DON GIA'!$A$1:$D$346,4,0),"")</f>
        <v>854777</v>
      </c>
      <c r="AA226" s="106">
        <f>IF(V226&lt;&gt;"",IF(ISNUMBER(Z226),X226*Z226,""),"")</f>
        <v>3333630.3</v>
      </c>
      <c r="AB226" s="71"/>
      <c r="AC226" s="71"/>
      <c r="AD226" s="71"/>
      <c r="AE226" s="71"/>
      <c r="AF226" s="71"/>
      <c r="AG226" s="103"/>
      <c r="AH226" s="103"/>
      <c r="AI226" s="103"/>
      <c r="AJ226" s="103"/>
      <c r="AK226" s="106" t="str">
        <f>IF(AH226&lt;&gt;"",VLOOKUP(AH226,'DON GIA'!$M$1:$P$9,4,0),"")</f>
        <v/>
      </c>
      <c r="AL226" s="106" t="str">
        <f t="shared" si="51"/>
        <v/>
      </c>
      <c r="AM226" s="103"/>
      <c r="AN226" s="103"/>
      <c r="AO226" s="199" t="str">
        <f t="shared" si="43"/>
        <v/>
      </c>
      <c r="AP226" s="59" t="s">
        <v>617</v>
      </c>
    </row>
    <row r="227" spans="1:43" ht="37.5" outlineLevel="2">
      <c r="A227" s="72" t="e">
        <f>IF(C226&lt;&gt;"",$C$7:C226,A226)</f>
        <v>#VALUE!</v>
      </c>
      <c r="B227" s="102" t="str">
        <f>IF(C226&lt;&gt;"",COUNTA($C$7:C226)+392,"")</f>
        <v/>
      </c>
      <c r="C227" s="192"/>
      <c r="D227" s="71" t="s">
        <v>39</v>
      </c>
      <c r="E227" s="103"/>
      <c r="F227" s="103"/>
      <c r="G227" s="103"/>
      <c r="H227" s="103"/>
      <c r="I227" s="103"/>
      <c r="J227" s="103"/>
      <c r="K227" s="71"/>
      <c r="L227" s="105"/>
      <c r="M227" s="106" t="str">
        <f>IF(K227&lt;&gt;"",VLOOKUP(K227,'DON GIA'!$S$1:$U$19,3,0),"")</f>
        <v/>
      </c>
      <c r="N227" s="106" t="str">
        <f>IF(K227&lt;&gt;"",VLOOKUP(K227,'DON GIA'!$S$1:$V$19,4,0),"")</f>
        <v/>
      </c>
      <c r="O227" s="106" t="str">
        <f t="shared" si="47"/>
        <v/>
      </c>
      <c r="P227" s="106" t="str">
        <f t="shared" si="48"/>
        <v/>
      </c>
      <c r="Q227" s="71" t="s">
        <v>35</v>
      </c>
      <c r="R227" s="103"/>
      <c r="S227" s="103"/>
      <c r="T227" s="106" t="str">
        <f>IF(Q227&lt;&gt;"",VLOOKUP(Q227,'DON GIA'!$H$1:$K$103,4,0),"")</f>
        <v/>
      </c>
      <c r="U227" s="106" t="str">
        <f t="shared" si="52"/>
        <v/>
      </c>
      <c r="V227" s="107" t="s">
        <v>1074</v>
      </c>
      <c r="W227" s="103" t="s">
        <v>27</v>
      </c>
      <c r="X227" s="108">
        <v>26.91</v>
      </c>
      <c r="Y227" s="109"/>
      <c r="Z227" s="106">
        <f>IF(V227&lt;&gt;"",VLOOKUP(V227,'DON GIA'!$A$1:$D$346,4,0),"")</f>
        <v>1821746</v>
      </c>
      <c r="AA227" s="106">
        <f>IF(V227&lt;&gt;"",IF(ISNUMBER(Z227),X227*Z227,""),"")</f>
        <v>49023184.859999999</v>
      </c>
      <c r="AB227" s="71"/>
      <c r="AC227" s="71"/>
      <c r="AD227" s="71"/>
      <c r="AE227" s="71"/>
      <c r="AF227" s="71"/>
      <c r="AG227" s="103"/>
      <c r="AH227" s="103"/>
      <c r="AI227" s="103"/>
      <c r="AJ227" s="103"/>
      <c r="AK227" s="106" t="str">
        <f>IF(AH227&lt;&gt;"",VLOOKUP(AH227,'DON GIA'!$M$1:$P$9,4,0),"")</f>
        <v/>
      </c>
      <c r="AL227" s="106" t="str">
        <f t="shared" si="51"/>
        <v/>
      </c>
      <c r="AM227" s="103"/>
      <c r="AN227" s="103"/>
      <c r="AO227" s="199" t="str">
        <f t="shared" si="43"/>
        <v/>
      </c>
      <c r="AP227" s="107"/>
    </row>
    <row r="228" spans="1:43" ht="56.25" outlineLevel="2">
      <c r="A228" s="72" t="e">
        <f>IF(C227&lt;&gt;"",$C$7:C227,A227)</f>
        <v>#VALUE!</v>
      </c>
      <c r="B228" s="102" t="str">
        <f>IF(C227&lt;&gt;"",COUNTA($C$7:C227)+392,"")</f>
        <v/>
      </c>
      <c r="C228" s="192"/>
      <c r="D228" s="71"/>
      <c r="E228" s="103"/>
      <c r="F228" s="103"/>
      <c r="G228" s="103"/>
      <c r="H228" s="103"/>
      <c r="I228" s="103"/>
      <c r="J228" s="103"/>
      <c r="K228" s="71"/>
      <c r="L228" s="105"/>
      <c r="M228" s="106" t="str">
        <f>IF(K228&lt;&gt;"",VLOOKUP(K228,'DON GIA'!$S$1:$U$19,3,0),"")</f>
        <v/>
      </c>
      <c r="N228" s="106" t="str">
        <f>IF(K228&lt;&gt;"",VLOOKUP(K228,'DON GIA'!$S$1:$V$19,4,0),"")</f>
        <v/>
      </c>
      <c r="O228" s="106" t="str">
        <f t="shared" si="47"/>
        <v/>
      </c>
      <c r="P228" s="106" t="str">
        <f t="shared" si="48"/>
        <v/>
      </c>
      <c r="Q228" s="71" t="s">
        <v>35</v>
      </c>
      <c r="R228" s="103"/>
      <c r="S228" s="103"/>
      <c r="T228" s="106" t="str">
        <f>IF(Q228&lt;&gt;"",VLOOKUP(Q228,'DON GIA'!$H$1:$K$103,4,0),"")</f>
        <v/>
      </c>
      <c r="U228" s="106" t="str">
        <f t="shared" si="52"/>
        <v/>
      </c>
      <c r="V228" s="107" t="s">
        <v>1076</v>
      </c>
      <c r="W228" s="103" t="s">
        <v>27</v>
      </c>
      <c r="X228" s="108">
        <v>1.92</v>
      </c>
      <c r="Y228" s="109"/>
      <c r="Z228" s="106">
        <f>IF(V228&lt;&gt;"",VLOOKUP(V228,'DON GIA'!$A$1:$D$346,4,0),"")</f>
        <v>9667459</v>
      </c>
      <c r="AA228" s="106">
        <f>IF(V228&lt;&gt;"",IF(ISNUMBER(Z228),X228*Z228,""),"")</f>
        <v>18561521.279999997</v>
      </c>
      <c r="AB228" s="71"/>
      <c r="AC228" s="71"/>
      <c r="AD228" s="71"/>
      <c r="AE228" s="71"/>
      <c r="AF228" s="71"/>
      <c r="AG228" s="103"/>
      <c r="AH228" s="103"/>
      <c r="AI228" s="103"/>
      <c r="AJ228" s="103"/>
      <c r="AK228" s="106" t="str">
        <f>IF(AH228&lt;&gt;"",VLOOKUP(AH228,'DON GIA'!$M$1:$P$9,4,0),"")</f>
        <v/>
      </c>
      <c r="AL228" s="106" t="str">
        <f t="shared" si="51"/>
        <v/>
      </c>
      <c r="AM228" s="103"/>
      <c r="AN228" s="103"/>
      <c r="AO228" s="199" t="str">
        <f t="shared" si="43"/>
        <v/>
      </c>
      <c r="AP228" s="107"/>
    </row>
    <row r="229" spans="1:43" outlineLevel="2">
      <c r="A229" s="72" t="e">
        <f>IF(C228&lt;&gt;"",$C$7:C228,A228)</f>
        <v>#VALUE!</v>
      </c>
      <c r="B229" s="102" t="str">
        <f>IF(C228&lt;&gt;"",COUNTA($C$7:C228)+392,"")</f>
        <v/>
      </c>
      <c r="C229" s="192"/>
      <c r="D229" s="71"/>
      <c r="E229" s="103"/>
      <c r="F229" s="103"/>
      <c r="G229" s="103"/>
      <c r="H229" s="103"/>
      <c r="I229" s="103"/>
      <c r="J229" s="103"/>
      <c r="K229" s="71"/>
      <c r="L229" s="105"/>
      <c r="M229" s="106" t="str">
        <f>IF(K229&lt;&gt;"",VLOOKUP(K229,'DON GIA'!$S$1:$U$19,3,0),"")</f>
        <v/>
      </c>
      <c r="N229" s="106" t="str">
        <f>IF(K229&lt;&gt;"",VLOOKUP(K229,'DON GIA'!$S$1:$V$19,4,0),"")</f>
        <v/>
      </c>
      <c r="O229" s="106" t="str">
        <f t="shared" si="47"/>
        <v/>
      </c>
      <c r="P229" s="106" t="str">
        <f t="shared" si="48"/>
        <v/>
      </c>
      <c r="Q229" s="71" t="s">
        <v>35</v>
      </c>
      <c r="R229" s="103"/>
      <c r="S229" s="103"/>
      <c r="T229" s="106" t="str">
        <f>IF(Q229&lt;&gt;"",VLOOKUP(Q229,'DON GIA'!$H$1:$K$103,4,0),"")</f>
        <v/>
      </c>
      <c r="U229" s="106" t="str">
        <f t="shared" si="52"/>
        <v/>
      </c>
      <c r="V229" s="107" t="s">
        <v>1008</v>
      </c>
      <c r="W229" s="103" t="s">
        <v>27</v>
      </c>
      <c r="X229" s="108">
        <v>30.81</v>
      </c>
      <c r="Y229" s="109"/>
      <c r="Z229" s="106">
        <f>IF(V229&lt;&gt;"",VLOOKUP(V229,'DON GIA'!$A$1:$D$346,4,0),"")</f>
        <v>264499</v>
      </c>
      <c r="AA229" s="106">
        <f>IF(V229&lt;&gt;"",IF(ISNUMBER(Z229),X229*Z229,""),"")</f>
        <v>8149214.1899999995</v>
      </c>
      <c r="AB229" s="71"/>
      <c r="AC229" s="71"/>
      <c r="AD229" s="71"/>
      <c r="AE229" s="71"/>
      <c r="AF229" s="71"/>
      <c r="AG229" s="103"/>
      <c r="AH229" s="103"/>
      <c r="AI229" s="103"/>
      <c r="AJ229" s="103"/>
      <c r="AK229" s="106" t="str">
        <f>IF(AH229&lt;&gt;"",VLOOKUP(AH229,'DON GIA'!$M$1:$P$9,4,0),"")</f>
        <v/>
      </c>
      <c r="AL229" s="106" t="str">
        <f t="shared" si="51"/>
        <v/>
      </c>
      <c r="AM229" s="103"/>
      <c r="AN229" s="103"/>
      <c r="AO229" s="199" t="str">
        <f t="shared" si="43"/>
        <v/>
      </c>
      <c r="AP229" s="107"/>
    </row>
    <row r="230" spans="1:43" outlineLevel="2">
      <c r="A230" s="72" t="e">
        <f>IF(C229&lt;&gt;"",$C$7:C229,A229)</f>
        <v>#VALUE!</v>
      </c>
      <c r="B230" s="102" t="str">
        <f>IF(C229&lt;&gt;"",COUNTA($C$7:C229)+392,"")</f>
        <v/>
      </c>
      <c r="C230" s="192"/>
      <c r="D230" s="61"/>
      <c r="E230" s="103"/>
      <c r="F230" s="103"/>
      <c r="G230" s="103"/>
      <c r="H230" s="103"/>
      <c r="I230" s="103"/>
      <c r="J230" s="103"/>
      <c r="K230" s="71"/>
      <c r="L230" s="105"/>
      <c r="M230" s="106" t="str">
        <f>IF(K230&lt;&gt;"",VLOOKUP(K230,'DON GIA'!$S$1:$U$19,3,0),"")</f>
        <v/>
      </c>
      <c r="N230" s="106" t="str">
        <f>IF(K230&lt;&gt;"",VLOOKUP(K230,'DON GIA'!$S$1:$V$19,4,0),"")</f>
        <v/>
      </c>
      <c r="O230" s="106" t="str">
        <f t="shared" si="47"/>
        <v/>
      </c>
      <c r="P230" s="106" t="str">
        <f t="shared" si="48"/>
        <v/>
      </c>
      <c r="Q230" s="71" t="s">
        <v>35</v>
      </c>
      <c r="R230" s="103"/>
      <c r="S230" s="103"/>
      <c r="T230" s="106" t="str">
        <f>IF(Q230&lt;&gt;"",VLOOKUP(Q230,'DON GIA'!$H$1:$K$103,4,0),"")</f>
        <v/>
      </c>
      <c r="U230" s="106" t="str">
        <f t="shared" si="52"/>
        <v/>
      </c>
      <c r="V230" s="107"/>
      <c r="W230" s="103"/>
      <c r="X230" s="108"/>
      <c r="Y230" s="109"/>
      <c r="Z230" s="106" t="str">
        <f>IF(V230&lt;&gt;"",VLOOKUP(V230,'DON GIA'!$A$1:$D$346,4,0),"")</f>
        <v/>
      </c>
      <c r="AA230" s="106" t="str">
        <f>IF(V230&lt;&gt;"",IF(ISNUMBER(Z230),X230*Z230,""),"")</f>
        <v/>
      </c>
      <c r="AB230" s="71"/>
      <c r="AC230" s="71"/>
      <c r="AD230" s="71"/>
      <c r="AE230" s="71"/>
      <c r="AF230" s="71"/>
      <c r="AG230" s="103"/>
      <c r="AH230" s="103"/>
      <c r="AI230" s="103"/>
      <c r="AJ230" s="103"/>
      <c r="AK230" s="106" t="str">
        <f>IF(AH230&lt;&gt;"",VLOOKUP(AH230,'DON GIA'!$M$1:$P$9,4,0),"")</f>
        <v/>
      </c>
      <c r="AL230" s="106" t="str">
        <f t="shared" si="51"/>
        <v/>
      </c>
      <c r="AM230" s="103"/>
      <c r="AN230" s="103"/>
      <c r="AO230" s="199" t="str">
        <f t="shared" si="43"/>
        <v/>
      </c>
      <c r="AP230" s="107"/>
    </row>
    <row r="231" spans="1:43" outlineLevel="1">
      <c r="A231" s="84" t="s">
        <v>840</v>
      </c>
      <c r="B231" s="102"/>
      <c r="C231" s="192">
        <v>413</v>
      </c>
      <c r="D231" s="61" t="s">
        <v>157</v>
      </c>
      <c r="E231" s="162"/>
      <c r="F231" s="162"/>
      <c r="G231" s="162"/>
      <c r="H231" s="162"/>
      <c r="I231" s="162"/>
      <c r="J231" s="162"/>
      <c r="K231" s="61"/>
      <c r="L231" s="167">
        <f>SUBTOTAL(9,L232:L236)</f>
        <v>0</v>
      </c>
      <c r="M231" s="199"/>
      <c r="N231" s="199"/>
      <c r="O231" s="199">
        <f>SUBTOTAL(9,O232:O236)</f>
        <v>0</v>
      </c>
      <c r="P231" s="199">
        <f>SUBTOTAL(9,P232:P236)</f>
        <v>0</v>
      </c>
      <c r="Q231" s="61"/>
      <c r="R231" s="162"/>
      <c r="S231" s="162">
        <f>SUBTOTAL(9,S232:S236)</f>
        <v>0</v>
      </c>
      <c r="T231" s="199"/>
      <c r="U231" s="199">
        <f>SUBTOTAL(9,U232:U236)</f>
        <v>0</v>
      </c>
      <c r="V231" s="129"/>
      <c r="W231" s="162"/>
      <c r="X231" s="169">
        <f>SUBTOTAL(9,X232:X236)</f>
        <v>51.06</v>
      </c>
      <c r="Y231" s="170">
        <f>SUBTOTAL(9,Y232:Y236)</f>
        <v>0</v>
      </c>
      <c r="Z231" s="199"/>
      <c r="AA231" s="199">
        <f>SUBTOTAL(9,AA232:AA236)</f>
        <v>69646906.74000001</v>
      </c>
      <c r="AB231" s="71"/>
      <c r="AC231" s="71"/>
      <c r="AD231" s="71"/>
      <c r="AE231" s="71"/>
      <c r="AF231" s="71"/>
      <c r="AG231" s="103"/>
      <c r="AH231" s="162"/>
      <c r="AI231" s="162"/>
      <c r="AJ231" s="162">
        <f>SUBTOTAL(9,AJ232:AJ236)</f>
        <v>0</v>
      </c>
      <c r="AK231" s="199"/>
      <c r="AL231" s="199">
        <f>SUBTOTAL(9,AL232:AL236)</f>
        <v>0</v>
      </c>
      <c r="AM231" s="162"/>
      <c r="AN231" s="162">
        <f>SUBTOTAL(9,AN232:AN236)</f>
        <v>0</v>
      </c>
      <c r="AO231" s="199">
        <f t="shared" si="43"/>
        <v>69646906.74000001</v>
      </c>
      <c r="AP231" s="111"/>
      <c r="AQ231" s="90"/>
    </row>
    <row r="232" spans="1:43" ht="97.5" outlineLevel="2">
      <c r="A232" s="72" t="e">
        <f>IF(C231&lt;&gt;"",$C$7:C231,A230)</f>
        <v>#VALUE!</v>
      </c>
      <c r="B232" s="102">
        <f>IF(C231&lt;&gt;"",COUNTA($C$7:C231)+392,"")</f>
        <v>413</v>
      </c>
      <c r="C232" s="192"/>
      <c r="D232" s="71" t="s">
        <v>158</v>
      </c>
      <c r="E232" s="103">
        <v>1</v>
      </c>
      <c r="F232" s="103"/>
      <c r="G232" s="103"/>
      <c r="H232" s="103"/>
      <c r="I232" s="103"/>
      <c r="J232" s="103"/>
      <c r="K232" s="71"/>
      <c r="L232" s="105"/>
      <c r="M232" s="106" t="str">
        <f>IF(K232&lt;&gt;"",VLOOKUP(K232,'DON GIA'!$S$1:$U$19,3,0),"")</f>
        <v/>
      </c>
      <c r="N232" s="106" t="str">
        <f>IF(K232&lt;&gt;"",VLOOKUP(K232,'DON GIA'!$S$1:$V$19,4,0),"")</f>
        <v/>
      </c>
      <c r="O232" s="106" t="str">
        <f t="shared" si="47"/>
        <v/>
      </c>
      <c r="P232" s="106" t="str">
        <f t="shared" si="48"/>
        <v/>
      </c>
      <c r="Q232" s="71" t="s">
        <v>35</v>
      </c>
      <c r="R232" s="103"/>
      <c r="S232" s="103"/>
      <c r="T232" s="106" t="str">
        <f>IF(Q232&lt;&gt;"",VLOOKUP(Q232,'DON GIA'!$H$1:$K$103,4,0),"")</f>
        <v/>
      </c>
      <c r="U232" s="106" t="str">
        <f t="shared" ref="U232:U236" si="53">IF(Q232&lt;&gt;"",IF(ISNUMBER(T232),S232*T232,""),"")</f>
        <v/>
      </c>
      <c r="V232" s="107" t="s">
        <v>1057</v>
      </c>
      <c r="W232" s="103" t="s">
        <v>27</v>
      </c>
      <c r="X232" s="108">
        <v>28.6</v>
      </c>
      <c r="Y232" s="109"/>
      <c r="Z232" s="106">
        <f>IF(V232&lt;&gt;"",VLOOKUP(V232,'DON GIA'!$A$1:$D$346,4,0),"")</f>
        <v>1229116</v>
      </c>
      <c r="AA232" s="106">
        <f>IF(V232&lt;&gt;"",IF(ISNUMBER(Z232),X232*Z232,""),"")</f>
        <v>35152717.600000001</v>
      </c>
      <c r="AB232" s="71"/>
      <c r="AC232" s="71"/>
      <c r="AD232" s="71"/>
      <c r="AE232" s="71"/>
      <c r="AF232" s="71"/>
      <c r="AG232" s="103"/>
      <c r="AH232" s="103"/>
      <c r="AI232" s="103"/>
      <c r="AJ232" s="103"/>
      <c r="AK232" s="106" t="str">
        <f>IF(AH232&lt;&gt;"",VLOOKUP(AH232,'DON GIA'!$M$1:$P$9,4,0),"")</f>
        <v/>
      </c>
      <c r="AL232" s="106" t="str">
        <f t="shared" si="51"/>
        <v/>
      </c>
      <c r="AM232" s="103"/>
      <c r="AN232" s="103"/>
      <c r="AO232" s="199" t="str">
        <f t="shared" si="43"/>
        <v/>
      </c>
      <c r="AP232" s="59" t="s">
        <v>618</v>
      </c>
    </row>
    <row r="233" spans="1:43" ht="37.5" outlineLevel="2">
      <c r="A233" s="72" t="e">
        <f>IF(C232&lt;&gt;"",$C$7:C232,A232)</f>
        <v>#VALUE!</v>
      </c>
      <c r="B233" s="102" t="str">
        <f>IF(C232&lt;&gt;"",COUNTA($C$7:C232)+392,"")</f>
        <v/>
      </c>
      <c r="C233" s="192"/>
      <c r="D233" s="71" t="s">
        <v>159</v>
      </c>
      <c r="E233" s="103"/>
      <c r="F233" s="103"/>
      <c r="G233" s="103"/>
      <c r="H233" s="103"/>
      <c r="I233" s="103"/>
      <c r="J233" s="103"/>
      <c r="K233" s="71"/>
      <c r="L233" s="105"/>
      <c r="M233" s="106" t="str">
        <f>IF(K233&lt;&gt;"",VLOOKUP(K233,'DON GIA'!$S$1:$U$19,3,0),"")</f>
        <v/>
      </c>
      <c r="N233" s="106" t="str">
        <f>IF(K233&lt;&gt;"",VLOOKUP(K233,'DON GIA'!$S$1:$V$19,4,0),"")</f>
        <v/>
      </c>
      <c r="O233" s="106" t="str">
        <f t="shared" si="47"/>
        <v/>
      </c>
      <c r="P233" s="106" t="str">
        <f t="shared" si="48"/>
        <v/>
      </c>
      <c r="Q233" s="71" t="s">
        <v>35</v>
      </c>
      <c r="R233" s="103"/>
      <c r="S233" s="103"/>
      <c r="T233" s="106" t="str">
        <f>IF(Q233&lt;&gt;"",VLOOKUP(Q233,'DON GIA'!$H$1:$K$103,4,0),"")</f>
        <v/>
      </c>
      <c r="U233" s="106" t="str">
        <f t="shared" si="53"/>
        <v/>
      </c>
      <c r="V233" s="107" t="s">
        <v>1003</v>
      </c>
      <c r="W233" s="103" t="s">
        <v>27</v>
      </c>
      <c r="X233" s="108">
        <v>6</v>
      </c>
      <c r="Y233" s="109"/>
      <c r="Z233" s="106">
        <f>IF(V233&lt;&gt;"",VLOOKUP(V233,'DON GIA'!$A$1:$D$346,4,0),"")</f>
        <v>854777</v>
      </c>
      <c r="AA233" s="106">
        <f>IF(V233&lt;&gt;"",IF(ISNUMBER(Z233),X233*Z233,""),"")</f>
        <v>5128662</v>
      </c>
      <c r="AB233" s="71"/>
      <c r="AC233" s="71"/>
      <c r="AD233" s="71"/>
      <c r="AE233" s="71"/>
      <c r="AF233" s="71"/>
      <c r="AG233" s="103"/>
      <c r="AH233" s="103"/>
      <c r="AI233" s="103"/>
      <c r="AJ233" s="103"/>
      <c r="AK233" s="106" t="str">
        <f>IF(AH233&lt;&gt;"",VLOOKUP(AH233,'DON GIA'!$M$1:$P$9,4,0),"")</f>
        <v/>
      </c>
      <c r="AL233" s="106" t="str">
        <f t="shared" si="51"/>
        <v/>
      </c>
      <c r="AM233" s="103"/>
      <c r="AN233" s="103"/>
      <c r="AO233" s="199" t="str">
        <f t="shared" si="43"/>
        <v/>
      </c>
      <c r="AP233" s="107"/>
    </row>
    <row r="234" spans="1:43" ht="37.5" outlineLevel="2">
      <c r="A234" s="72" t="e">
        <f>IF(C233&lt;&gt;"",$C$7:C233,A233)</f>
        <v>#VALUE!</v>
      </c>
      <c r="B234" s="102" t="str">
        <f>IF(C233&lt;&gt;"",COUNTA($C$7:C233)+392,"")</f>
        <v/>
      </c>
      <c r="C234" s="192"/>
      <c r="D234" s="71"/>
      <c r="E234" s="103"/>
      <c r="F234" s="103"/>
      <c r="G234" s="103"/>
      <c r="H234" s="103"/>
      <c r="I234" s="103"/>
      <c r="J234" s="103"/>
      <c r="K234" s="71"/>
      <c r="L234" s="105"/>
      <c r="M234" s="106" t="str">
        <f>IF(K234&lt;&gt;"",VLOOKUP(K234,'DON GIA'!$S$1:$U$19,3,0),"")</f>
        <v/>
      </c>
      <c r="N234" s="106" t="str">
        <f>IF(K234&lt;&gt;"",VLOOKUP(K234,'DON GIA'!$S$1:$V$19,4,0),"")</f>
        <v/>
      </c>
      <c r="O234" s="106" t="str">
        <f t="shared" si="47"/>
        <v/>
      </c>
      <c r="P234" s="106" t="str">
        <f t="shared" si="48"/>
        <v/>
      </c>
      <c r="Q234" s="71" t="s">
        <v>35</v>
      </c>
      <c r="R234" s="103"/>
      <c r="S234" s="103"/>
      <c r="T234" s="106" t="str">
        <f>IF(Q234&lt;&gt;"",VLOOKUP(Q234,'DON GIA'!$H$1:$K$103,4,0),"")</f>
        <v/>
      </c>
      <c r="U234" s="106" t="str">
        <f t="shared" si="53"/>
        <v/>
      </c>
      <c r="V234" s="107" t="s">
        <v>1077</v>
      </c>
      <c r="W234" s="103" t="s">
        <v>27</v>
      </c>
      <c r="X234" s="108">
        <v>13.8</v>
      </c>
      <c r="Y234" s="109"/>
      <c r="Z234" s="106">
        <f>IF(V234&lt;&gt;"",VLOOKUP(V234,'DON GIA'!$A$1:$D$346,4,0),"")</f>
        <v>264499</v>
      </c>
      <c r="AA234" s="106">
        <f>IF(V234&lt;&gt;"",IF(ISNUMBER(Z234),X234*Z234,""),"")</f>
        <v>3650086.2</v>
      </c>
      <c r="AB234" s="71"/>
      <c r="AC234" s="71"/>
      <c r="AD234" s="71"/>
      <c r="AE234" s="71"/>
      <c r="AF234" s="71"/>
      <c r="AG234" s="103"/>
      <c r="AH234" s="103"/>
      <c r="AI234" s="103"/>
      <c r="AJ234" s="103"/>
      <c r="AK234" s="106" t="str">
        <f>IF(AH234&lt;&gt;"",VLOOKUP(AH234,'DON GIA'!$M$1:$P$9,4,0),"")</f>
        <v/>
      </c>
      <c r="AL234" s="106" t="str">
        <f t="shared" si="51"/>
        <v/>
      </c>
      <c r="AM234" s="103"/>
      <c r="AN234" s="103"/>
      <c r="AO234" s="199" t="str">
        <f t="shared" si="43"/>
        <v/>
      </c>
      <c r="AP234" s="107"/>
    </row>
    <row r="235" spans="1:43" ht="56.25" outlineLevel="2">
      <c r="A235" s="72" t="e">
        <f>IF(C234&lt;&gt;"",$C$7:C234,A234)</f>
        <v>#VALUE!</v>
      </c>
      <c r="B235" s="102" t="str">
        <f>IF(C234&lt;&gt;"",COUNTA($C$7:C234)+392,"")</f>
        <v/>
      </c>
      <c r="C235" s="192"/>
      <c r="D235" s="71"/>
      <c r="E235" s="103"/>
      <c r="F235" s="103"/>
      <c r="G235" s="103"/>
      <c r="H235" s="103"/>
      <c r="I235" s="103"/>
      <c r="J235" s="103"/>
      <c r="K235" s="71"/>
      <c r="L235" s="105"/>
      <c r="M235" s="106" t="str">
        <f>IF(K235&lt;&gt;"",VLOOKUP(K235,'DON GIA'!$S$1:$U$19,3,0),"")</f>
        <v/>
      </c>
      <c r="N235" s="106" t="str">
        <f>IF(K235&lt;&gt;"",VLOOKUP(K235,'DON GIA'!$S$1:$V$19,4,0),"")</f>
        <v/>
      </c>
      <c r="O235" s="106" t="str">
        <f t="shared" si="47"/>
        <v/>
      </c>
      <c r="P235" s="106" t="str">
        <f t="shared" si="48"/>
        <v/>
      </c>
      <c r="Q235" s="71" t="s">
        <v>35</v>
      </c>
      <c r="R235" s="103"/>
      <c r="S235" s="103"/>
      <c r="T235" s="106" t="str">
        <f>IF(Q235&lt;&gt;"",VLOOKUP(Q235,'DON GIA'!$H$1:$K$103,4,0),"")</f>
        <v/>
      </c>
      <c r="U235" s="106" t="str">
        <f t="shared" si="53"/>
        <v/>
      </c>
      <c r="V235" s="107" t="s">
        <v>1076</v>
      </c>
      <c r="W235" s="103" t="s">
        <v>27</v>
      </c>
      <c r="X235" s="108">
        <v>2.66</v>
      </c>
      <c r="Y235" s="109"/>
      <c r="Z235" s="106">
        <f>IF(V235&lt;&gt;"",VLOOKUP(V235,'DON GIA'!$A$1:$D$346,4,0),"")</f>
        <v>9667459</v>
      </c>
      <c r="AA235" s="106">
        <f>IF(V235&lt;&gt;"",IF(ISNUMBER(Z235),X235*Z235,""),"")</f>
        <v>25715440.940000001</v>
      </c>
      <c r="AB235" s="71"/>
      <c r="AC235" s="71"/>
      <c r="AD235" s="71"/>
      <c r="AE235" s="71"/>
      <c r="AF235" s="71"/>
      <c r="AG235" s="103"/>
      <c r="AH235" s="103"/>
      <c r="AI235" s="103"/>
      <c r="AJ235" s="103"/>
      <c r="AK235" s="106" t="str">
        <f>IF(AH235&lt;&gt;"",VLOOKUP(AH235,'DON GIA'!$M$1:$P$9,4,0),"")</f>
        <v/>
      </c>
      <c r="AL235" s="106" t="str">
        <f t="shared" si="51"/>
        <v/>
      </c>
      <c r="AM235" s="103"/>
      <c r="AN235" s="103"/>
      <c r="AO235" s="199" t="str">
        <f t="shared" si="43"/>
        <v/>
      </c>
      <c r="AP235" s="107"/>
    </row>
    <row r="236" spans="1:43" outlineLevel="2">
      <c r="A236" s="72" t="e">
        <f>IF(C235&lt;&gt;"",$C$7:C235,A235)</f>
        <v>#VALUE!</v>
      </c>
      <c r="B236" s="102" t="str">
        <f>IF(C235&lt;&gt;"",COUNTA($C$7:C235)+392,"")</f>
        <v/>
      </c>
      <c r="C236" s="192"/>
      <c r="D236" s="61"/>
      <c r="E236" s="103"/>
      <c r="F236" s="103"/>
      <c r="G236" s="103"/>
      <c r="H236" s="103"/>
      <c r="I236" s="103"/>
      <c r="J236" s="103"/>
      <c r="K236" s="71"/>
      <c r="L236" s="105"/>
      <c r="M236" s="106" t="str">
        <f>IF(K236&lt;&gt;"",VLOOKUP(K236,'DON GIA'!$S$1:$U$19,3,0),"")</f>
        <v/>
      </c>
      <c r="N236" s="106" t="str">
        <f>IF(K236&lt;&gt;"",VLOOKUP(K236,'DON GIA'!$S$1:$V$19,4,0),"")</f>
        <v/>
      </c>
      <c r="O236" s="106" t="str">
        <f t="shared" si="47"/>
        <v/>
      </c>
      <c r="P236" s="106" t="str">
        <f t="shared" si="48"/>
        <v/>
      </c>
      <c r="Q236" s="71" t="s">
        <v>35</v>
      </c>
      <c r="R236" s="103"/>
      <c r="S236" s="103"/>
      <c r="T236" s="106" t="str">
        <f>IF(Q236&lt;&gt;"",VLOOKUP(Q236,'DON GIA'!$H$1:$K$103,4,0),"")</f>
        <v/>
      </c>
      <c r="U236" s="106" t="str">
        <f t="shared" si="53"/>
        <v/>
      </c>
      <c r="V236" s="107"/>
      <c r="W236" s="103"/>
      <c r="X236" s="108"/>
      <c r="Y236" s="109"/>
      <c r="Z236" s="106" t="str">
        <f>IF(V236&lt;&gt;"",VLOOKUP(V236,'DON GIA'!$A$1:$D$346,4,0),"")</f>
        <v/>
      </c>
      <c r="AA236" s="106" t="str">
        <f>IF(V236&lt;&gt;"",IF(ISNUMBER(Z236),X236*Z236,""),"")</f>
        <v/>
      </c>
      <c r="AB236" s="71"/>
      <c r="AC236" s="71"/>
      <c r="AD236" s="71"/>
      <c r="AE236" s="71"/>
      <c r="AF236" s="71"/>
      <c r="AG236" s="103"/>
      <c r="AH236" s="103"/>
      <c r="AI236" s="103"/>
      <c r="AJ236" s="103"/>
      <c r="AK236" s="106" t="str">
        <f>IF(AH236&lt;&gt;"",VLOOKUP(AH236,'DON GIA'!$M$1:$P$9,4,0),"")</f>
        <v/>
      </c>
      <c r="AL236" s="106" t="str">
        <f t="shared" si="51"/>
        <v/>
      </c>
      <c r="AM236" s="103"/>
      <c r="AN236" s="103"/>
      <c r="AO236" s="199" t="str">
        <f t="shared" si="43"/>
        <v/>
      </c>
      <c r="AP236" s="107"/>
    </row>
    <row r="237" spans="1:43" outlineLevel="1">
      <c r="A237" s="84" t="s">
        <v>839</v>
      </c>
      <c r="B237" s="102"/>
      <c r="C237" s="192">
        <v>414</v>
      </c>
      <c r="D237" s="61" t="s">
        <v>160</v>
      </c>
      <c r="E237" s="162"/>
      <c r="F237" s="162"/>
      <c r="G237" s="162"/>
      <c r="H237" s="162"/>
      <c r="I237" s="162"/>
      <c r="J237" s="162"/>
      <c r="K237" s="171"/>
      <c r="L237" s="167">
        <f>SUBTOTAL(9,L238:L249)</f>
        <v>111.34</v>
      </c>
      <c r="M237" s="199"/>
      <c r="N237" s="199"/>
      <c r="O237" s="199">
        <f>SUBTOTAL(9,O238:O249)</f>
        <v>163558460</v>
      </c>
      <c r="P237" s="199">
        <f>SUBTOTAL(9,P238:P249)</f>
        <v>0</v>
      </c>
      <c r="Q237" s="61"/>
      <c r="R237" s="162"/>
      <c r="S237" s="162">
        <f>SUBTOTAL(9,S238:S249)</f>
        <v>0</v>
      </c>
      <c r="T237" s="199"/>
      <c r="U237" s="199">
        <f>SUBTOTAL(9,U238:U249)</f>
        <v>0</v>
      </c>
      <c r="V237" s="129"/>
      <c r="W237" s="162"/>
      <c r="X237" s="169">
        <f>SUBTOTAL(9,X238:X249)</f>
        <v>336.74400000000003</v>
      </c>
      <c r="Y237" s="170">
        <f>SUBTOTAL(9,Y238:Y249)</f>
        <v>0</v>
      </c>
      <c r="Z237" s="199"/>
      <c r="AA237" s="199">
        <f>SUBTOTAL(9,AA238:AA249)</f>
        <v>447995150.42199993</v>
      </c>
      <c r="AB237" s="71"/>
      <c r="AC237" s="71"/>
      <c r="AD237" s="71"/>
      <c r="AE237" s="71"/>
      <c r="AF237" s="71"/>
      <c r="AG237" s="103"/>
      <c r="AH237" s="162"/>
      <c r="AI237" s="162"/>
      <c r="AJ237" s="162">
        <f>SUBTOTAL(9,AJ238:AJ249)</f>
        <v>2</v>
      </c>
      <c r="AK237" s="199"/>
      <c r="AL237" s="199">
        <f>SUBTOTAL(9,AL238:AL249)</f>
        <v>29895920</v>
      </c>
      <c r="AM237" s="162"/>
      <c r="AN237" s="162">
        <f>SUBTOTAL(9,AN238:AN249)</f>
        <v>1</v>
      </c>
      <c r="AO237" s="199">
        <f t="shared" si="43"/>
        <v>641449530.42199993</v>
      </c>
      <c r="AP237" s="111"/>
      <c r="AQ237" s="90"/>
    </row>
    <row r="238" spans="1:43" ht="131.25" customHeight="1" outlineLevel="2">
      <c r="A238" s="72" t="e">
        <f>IF(C237&lt;&gt;"",$C$7:C237,A236)</f>
        <v>#VALUE!</v>
      </c>
      <c r="B238" s="102">
        <f>IF(C237&lt;&gt;"",COUNTA($C$7:C237)+392,"")</f>
        <v>414</v>
      </c>
      <c r="C238" s="192"/>
      <c r="D238" s="71" t="s">
        <v>162</v>
      </c>
      <c r="E238" s="103"/>
      <c r="F238" s="103"/>
      <c r="G238" s="103">
        <v>229</v>
      </c>
      <c r="H238" s="103">
        <v>10</v>
      </c>
      <c r="I238" s="103">
        <v>399</v>
      </c>
      <c r="J238" s="103" t="s">
        <v>161</v>
      </c>
      <c r="K238" s="104" t="s">
        <v>967</v>
      </c>
      <c r="L238" s="105">
        <v>111.34</v>
      </c>
      <c r="M238" s="106">
        <f>IF(K238&lt;&gt;"",VLOOKUP(K238,'DON GIA'!$S$1:$U$19,3,0),"")</f>
        <v>1469000</v>
      </c>
      <c r="N238" s="106">
        <f>IF(K238&lt;&gt;"",VLOOKUP(K238,'DON GIA'!$S$1:$V$19,4,0),"")</f>
        <v>0</v>
      </c>
      <c r="O238" s="106">
        <f t="shared" si="47"/>
        <v>163558460</v>
      </c>
      <c r="P238" s="106">
        <f t="shared" si="48"/>
        <v>0</v>
      </c>
      <c r="Q238" s="71" t="s">
        <v>35</v>
      </c>
      <c r="R238" s="103"/>
      <c r="S238" s="103"/>
      <c r="T238" s="106" t="str">
        <f>IF(Q238&lt;&gt;"",VLOOKUP(Q238,'DON GIA'!$H$1:$K$103,4,0),"")</f>
        <v/>
      </c>
      <c r="U238" s="106" t="str">
        <f t="shared" ref="U238:U249" si="54">IF(Q238&lt;&gt;"",IF(ISNUMBER(T238),S238*T238,""),"")</f>
        <v/>
      </c>
      <c r="V238" s="107" t="s">
        <v>1078</v>
      </c>
      <c r="W238" s="103" t="s">
        <v>27</v>
      </c>
      <c r="X238" s="108">
        <v>18.88</v>
      </c>
      <c r="Y238" s="109"/>
      <c r="Z238" s="106">
        <f>IF(V238&lt;&gt;"",VLOOKUP(V238,'DON GIA'!$A$1:$D$346,4,0),"")</f>
        <v>854777</v>
      </c>
      <c r="AA238" s="106">
        <f t="shared" ref="AA238:AA249" si="55">IF(V238&lt;&gt;"",IF(ISNUMBER(Z238),X238*Z238,""),"")</f>
        <v>16138189.76</v>
      </c>
      <c r="AB238" s="71" t="s">
        <v>28</v>
      </c>
      <c r="AC238" s="71" t="s">
        <v>29</v>
      </c>
      <c r="AD238" s="71" t="s">
        <v>30</v>
      </c>
      <c r="AE238" s="71" t="s">
        <v>41</v>
      </c>
      <c r="AF238" s="71" t="s">
        <v>136</v>
      </c>
      <c r="AG238" s="103" t="s">
        <v>408</v>
      </c>
      <c r="AH238" s="103" t="s">
        <v>562</v>
      </c>
      <c r="AI238" s="103" t="s">
        <v>409</v>
      </c>
      <c r="AJ238" s="103">
        <v>1</v>
      </c>
      <c r="AK238" s="106">
        <f>IF(AH238&lt;&gt;"",VLOOKUP(AH238,'DON GIA'!$M$1:$P$9,4,0),"")</f>
        <v>12895920</v>
      </c>
      <c r="AL238" s="106">
        <f t="shared" si="51"/>
        <v>12895920</v>
      </c>
      <c r="AM238" s="103" t="s">
        <v>407</v>
      </c>
      <c r="AN238" s="103">
        <v>1</v>
      </c>
      <c r="AO238" s="199" t="str">
        <f t="shared" si="43"/>
        <v/>
      </c>
      <c r="AP238" s="111" t="s">
        <v>619</v>
      </c>
    </row>
    <row r="239" spans="1:43" ht="150" outlineLevel="2">
      <c r="A239" s="72" t="e">
        <f>IF(C238&lt;&gt;"",$C$7:C238,A238)</f>
        <v>#VALUE!</v>
      </c>
      <c r="B239" s="102" t="str">
        <f>IF(C238&lt;&gt;"",COUNTA($C$7:C238)+392,"")</f>
        <v/>
      </c>
      <c r="C239" s="192"/>
      <c r="D239" s="71" t="s">
        <v>163</v>
      </c>
      <c r="E239" s="103"/>
      <c r="F239" s="103"/>
      <c r="G239" s="103"/>
      <c r="H239" s="103"/>
      <c r="I239" s="103"/>
      <c r="J239" s="103"/>
      <c r="K239" s="71"/>
      <c r="L239" s="105"/>
      <c r="M239" s="106" t="str">
        <f>IF(K239&lt;&gt;"",VLOOKUP(K239,'DON GIA'!$S$1:$U$19,3,0),"")</f>
        <v/>
      </c>
      <c r="N239" s="106" t="str">
        <f>IF(K239&lt;&gt;"",VLOOKUP(K239,'DON GIA'!$S$1:$V$19,4,0),"")</f>
        <v/>
      </c>
      <c r="O239" s="106" t="str">
        <f t="shared" si="47"/>
        <v/>
      </c>
      <c r="P239" s="106" t="str">
        <f t="shared" si="48"/>
        <v/>
      </c>
      <c r="Q239" s="71" t="s">
        <v>35</v>
      </c>
      <c r="R239" s="103"/>
      <c r="S239" s="103"/>
      <c r="T239" s="106" t="str">
        <f>IF(Q239&lt;&gt;"",VLOOKUP(Q239,'DON GIA'!$H$1:$K$103,4,0),"")</f>
        <v/>
      </c>
      <c r="U239" s="106" t="str">
        <f t="shared" si="54"/>
        <v/>
      </c>
      <c r="V239" s="107" t="s">
        <v>1063</v>
      </c>
      <c r="W239" s="103" t="s">
        <v>27</v>
      </c>
      <c r="X239" s="108">
        <v>78.69</v>
      </c>
      <c r="Y239" s="109"/>
      <c r="Z239" s="106">
        <f>IF(V239&lt;&gt;"",VLOOKUP(V239,'DON GIA'!$A$1:$D$346,4,0),"")</f>
        <v>3941166</v>
      </c>
      <c r="AA239" s="106">
        <f t="shared" si="55"/>
        <v>310130352.53999996</v>
      </c>
      <c r="AB239" s="71" t="s">
        <v>28</v>
      </c>
      <c r="AC239" s="71" t="s">
        <v>29</v>
      </c>
      <c r="AD239" s="71" t="s">
        <v>30</v>
      </c>
      <c r="AE239" s="71" t="s">
        <v>31</v>
      </c>
      <c r="AF239" s="71" t="s">
        <v>32</v>
      </c>
      <c r="AG239" s="103"/>
      <c r="AH239" s="61" t="s">
        <v>579</v>
      </c>
      <c r="AI239" s="103" t="s">
        <v>560</v>
      </c>
      <c r="AJ239" s="103">
        <v>1</v>
      </c>
      <c r="AK239" s="106">
        <f>IF(AH239&lt;&gt;"",VLOOKUP(AH239,'DON GIA'!$M$1:$P$9,4,0),"")</f>
        <v>17000000</v>
      </c>
      <c r="AL239" s="106">
        <f t="shared" si="51"/>
        <v>17000000</v>
      </c>
      <c r="AM239" s="103"/>
      <c r="AN239" s="103"/>
      <c r="AO239" s="199" t="str">
        <f t="shared" si="43"/>
        <v/>
      </c>
      <c r="AP239" s="59" t="s">
        <v>413</v>
      </c>
    </row>
    <row r="240" spans="1:43" ht="112.5" outlineLevel="2">
      <c r="A240" s="72" t="e">
        <f>IF(C239&lt;&gt;"",$C$7:C239,A239)</f>
        <v>#VALUE!</v>
      </c>
      <c r="B240" s="102" t="str">
        <f>IF(C239&lt;&gt;"",COUNTA($C$7:C239)+392,"")</f>
        <v/>
      </c>
      <c r="C240" s="192"/>
      <c r="D240" s="71" t="s">
        <v>164</v>
      </c>
      <c r="E240" s="103"/>
      <c r="F240" s="103"/>
      <c r="G240" s="103"/>
      <c r="H240" s="103"/>
      <c r="I240" s="103"/>
      <c r="J240" s="103"/>
      <c r="K240" s="71"/>
      <c r="L240" s="105"/>
      <c r="M240" s="106" t="str">
        <f>IF(K240&lt;&gt;"",VLOOKUP(K240,'DON GIA'!$S$1:$U$19,3,0),"")</f>
        <v/>
      </c>
      <c r="N240" s="106" t="str">
        <f>IF(K240&lt;&gt;"",VLOOKUP(K240,'DON GIA'!$S$1:$V$19,4,0),"")</f>
        <v/>
      </c>
      <c r="O240" s="106" t="str">
        <f t="shared" si="47"/>
        <v/>
      </c>
      <c r="P240" s="106" t="str">
        <f t="shared" si="48"/>
        <v/>
      </c>
      <c r="Q240" s="71" t="s">
        <v>35</v>
      </c>
      <c r="R240" s="103"/>
      <c r="S240" s="103"/>
      <c r="T240" s="106" t="str">
        <f>IF(Q240&lt;&gt;"",VLOOKUP(Q240,'DON GIA'!$H$1:$K$103,4,0),"")</f>
        <v/>
      </c>
      <c r="U240" s="106" t="str">
        <f t="shared" si="54"/>
        <v/>
      </c>
      <c r="V240" s="107" t="s">
        <v>1079</v>
      </c>
      <c r="W240" s="103" t="s">
        <v>27</v>
      </c>
      <c r="X240" s="108">
        <v>82.6</v>
      </c>
      <c r="Y240" s="109"/>
      <c r="Z240" s="106">
        <f>IF(V240&lt;&gt;"",VLOOKUP(V240,'DON GIA'!$A$1:$D$346,4,0),"")</f>
        <v>109890</v>
      </c>
      <c r="AA240" s="106">
        <f t="shared" si="55"/>
        <v>9076914</v>
      </c>
      <c r="AB240" s="71"/>
      <c r="AC240" s="71"/>
      <c r="AD240" s="71"/>
      <c r="AE240" s="71"/>
      <c r="AF240" s="71"/>
      <c r="AG240" s="103"/>
      <c r="AH240" s="103"/>
      <c r="AI240" s="103"/>
      <c r="AJ240" s="103"/>
      <c r="AK240" s="106" t="str">
        <f>IF(AH240&lt;&gt;"",VLOOKUP(AH240,'DON GIA'!$M$1:$P$9,4,0),"")</f>
        <v/>
      </c>
      <c r="AL240" s="106" t="str">
        <f t="shared" si="51"/>
        <v/>
      </c>
      <c r="AM240" s="103"/>
      <c r="AN240" s="103"/>
      <c r="AO240" s="199" t="str">
        <f t="shared" si="43"/>
        <v/>
      </c>
      <c r="AP240" s="107" t="s">
        <v>414</v>
      </c>
    </row>
    <row r="241" spans="1:43" ht="243.75" outlineLevel="2">
      <c r="A241" s="72" t="e">
        <f>IF(C240&lt;&gt;"",$C$7:C240,A240)</f>
        <v>#VALUE!</v>
      </c>
      <c r="B241" s="102" t="str">
        <f>IF(C240&lt;&gt;"",COUNTA($C$7:C240)+392,"")</f>
        <v/>
      </c>
      <c r="C241" s="192"/>
      <c r="D241" s="71"/>
      <c r="E241" s="103"/>
      <c r="F241" s="103"/>
      <c r="G241" s="103"/>
      <c r="H241" s="103"/>
      <c r="I241" s="103"/>
      <c r="J241" s="103"/>
      <c r="K241" s="71"/>
      <c r="L241" s="105"/>
      <c r="M241" s="106" t="str">
        <f>IF(K241&lt;&gt;"",VLOOKUP(K241,'DON GIA'!$S$1:$U$19,3,0),"")</f>
        <v/>
      </c>
      <c r="N241" s="106" t="str">
        <f>IF(K241&lt;&gt;"",VLOOKUP(K241,'DON GIA'!$S$1:$V$19,4,0),"")</f>
        <v/>
      </c>
      <c r="O241" s="106" t="str">
        <f t="shared" si="47"/>
        <v/>
      </c>
      <c r="P241" s="106" t="str">
        <f t="shared" si="48"/>
        <v/>
      </c>
      <c r="Q241" s="71" t="s">
        <v>35</v>
      </c>
      <c r="R241" s="103"/>
      <c r="S241" s="103"/>
      <c r="T241" s="106" t="str">
        <f>IF(Q241&lt;&gt;"",VLOOKUP(Q241,'DON GIA'!$H$1:$K$103,4,0),"")</f>
        <v/>
      </c>
      <c r="U241" s="106" t="str">
        <f t="shared" si="54"/>
        <v/>
      </c>
      <c r="V241" s="107" t="s">
        <v>1080</v>
      </c>
      <c r="W241" s="103" t="s">
        <v>27</v>
      </c>
      <c r="X241" s="108">
        <v>3.91</v>
      </c>
      <c r="Y241" s="109"/>
      <c r="Z241" s="106">
        <f>IF(V241&lt;&gt;"",VLOOKUP(V241,'DON GIA'!$A$1:$D$346,4,0),"")</f>
        <v>10375629</v>
      </c>
      <c r="AA241" s="106">
        <f t="shared" si="55"/>
        <v>40568709.390000001</v>
      </c>
      <c r="AB241" s="71" t="s">
        <v>28</v>
      </c>
      <c r="AC241" s="71" t="s">
        <v>29</v>
      </c>
      <c r="AD241" s="71" t="s">
        <v>30</v>
      </c>
      <c r="AE241" s="71" t="s">
        <v>31</v>
      </c>
      <c r="AF241" s="71" t="s">
        <v>32</v>
      </c>
      <c r="AG241" s="103"/>
      <c r="AH241" s="103"/>
      <c r="AI241" s="103"/>
      <c r="AJ241" s="103"/>
      <c r="AK241" s="106" t="str">
        <f>IF(AH241&lt;&gt;"",VLOOKUP(AH241,'DON GIA'!$M$1:$P$9,4,0),"")</f>
        <v/>
      </c>
      <c r="AL241" s="106" t="str">
        <f t="shared" si="51"/>
        <v/>
      </c>
      <c r="AM241" s="103"/>
      <c r="AN241" s="103"/>
      <c r="AO241" s="199" t="str">
        <f t="shared" si="43"/>
        <v/>
      </c>
      <c r="AP241" s="107" t="s">
        <v>415</v>
      </c>
    </row>
    <row r="242" spans="1:43" ht="168.75" outlineLevel="2">
      <c r="A242" s="72" t="e">
        <f>IF(C241&lt;&gt;"",$C$7:C241,A241)</f>
        <v>#VALUE!</v>
      </c>
      <c r="B242" s="102" t="str">
        <f>IF(C241&lt;&gt;"",COUNTA($C$7:C241)+392,"")</f>
        <v/>
      </c>
      <c r="C242" s="192"/>
      <c r="D242" s="71"/>
      <c r="E242" s="103"/>
      <c r="F242" s="103"/>
      <c r="G242" s="103"/>
      <c r="H242" s="103"/>
      <c r="I242" s="103"/>
      <c r="J242" s="103"/>
      <c r="K242" s="71"/>
      <c r="L242" s="105"/>
      <c r="M242" s="106" t="str">
        <f>IF(K242&lt;&gt;"",VLOOKUP(K242,'DON GIA'!$S$1:$U$19,3,0),"")</f>
        <v/>
      </c>
      <c r="N242" s="106" t="str">
        <f>IF(K242&lt;&gt;"",VLOOKUP(K242,'DON GIA'!$S$1:$V$19,4,0),"")</f>
        <v/>
      </c>
      <c r="O242" s="106" t="str">
        <f t="shared" si="47"/>
        <v/>
      </c>
      <c r="P242" s="106" t="str">
        <f t="shared" si="48"/>
        <v/>
      </c>
      <c r="Q242" s="71" t="s">
        <v>35</v>
      </c>
      <c r="R242" s="103"/>
      <c r="S242" s="103"/>
      <c r="T242" s="106" t="str">
        <f>IF(Q242&lt;&gt;"",VLOOKUP(Q242,'DON GIA'!$H$1:$K$103,4,0),"")</f>
        <v/>
      </c>
      <c r="U242" s="106" t="str">
        <f t="shared" si="54"/>
        <v/>
      </c>
      <c r="V242" s="107" t="s">
        <v>1081</v>
      </c>
      <c r="W242" s="103" t="s">
        <v>27</v>
      </c>
      <c r="X242" s="108">
        <v>25.44</v>
      </c>
      <c r="Y242" s="109"/>
      <c r="Z242" s="106">
        <f>IF(V242&lt;&gt;"",VLOOKUP(V242,'DON GIA'!$A$1:$D$346,4,0),"")</f>
        <v>1238791</v>
      </c>
      <c r="AA242" s="106">
        <f t="shared" si="55"/>
        <v>31514843.040000003</v>
      </c>
      <c r="AB242" s="71"/>
      <c r="AC242" s="71"/>
      <c r="AD242" s="71"/>
      <c r="AE242" s="71"/>
      <c r="AF242" s="71"/>
      <c r="AG242" s="103"/>
      <c r="AH242" s="103"/>
      <c r="AI242" s="103"/>
      <c r="AJ242" s="103"/>
      <c r="AK242" s="106" t="str">
        <f>IF(AH242&lt;&gt;"",VLOOKUP(AH242,'DON GIA'!$M$1:$P$9,4,0),"")</f>
        <v/>
      </c>
      <c r="AL242" s="106" t="str">
        <f t="shared" si="51"/>
        <v/>
      </c>
      <c r="AM242" s="103"/>
      <c r="AN242" s="103"/>
      <c r="AO242" s="199" t="str">
        <f t="shared" si="43"/>
        <v/>
      </c>
      <c r="AP242" s="107" t="s">
        <v>416</v>
      </c>
    </row>
    <row r="243" spans="1:43" ht="93.75" outlineLevel="2">
      <c r="A243" s="72" t="e">
        <f>IF(C242&lt;&gt;"",$C$7:C242,A242)</f>
        <v>#VALUE!</v>
      </c>
      <c r="B243" s="102" t="str">
        <f>IF(C242&lt;&gt;"",COUNTA($C$7:C242)+392,"")</f>
        <v/>
      </c>
      <c r="C243" s="192"/>
      <c r="D243" s="61"/>
      <c r="E243" s="103"/>
      <c r="F243" s="103"/>
      <c r="G243" s="103"/>
      <c r="H243" s="103"/>
      <c r="I243" s="103"/>
      <c r="J243" s="103"/>
      <c r="K243" s="71"/>
      <c r="L243" s="105"/>
      <c r="M243" s="106" t="str">
        <f>IF(K243&lt;&gt;"",VLOOKUP(K243,'DON GIA'!$S$1:$U$19,3,0),"")</f>
        <v/>
      </c>
      <c r="N243" s="106" t="str">
        <f>IF(K243&lt;&gt;"",VLOOKUP(K243,'DON GIA'!$S$1:$V$19,4,0),"")</f>
        <v/>
      </c>
      <c r="O243" s="106" t="str">
        <f t="shared" si="47"/>
        <v/>
      </c>
      <c r="P243" s="106" t="str">
        <f t="shared" si="48"/>
        <v/>
      </c>
      <c r="Q243" s="71" t="s">
        <v>35</v>
      </c>
      <c r="R243" s="103"/>
      <c r="S243" s="103"/>
      <c r="T243" s="106" t="str">
        <f>IF(Q243&lt;&gt;"",VLOOKUP(Q243,'DON GIA'!$H$1:$K$103,4,0),"")</f>
        <v/>
      </c>
      <c r="U243" s="106" t="str">
        <f t="shared" si="54"/>
        <v/>
      </c>
      <c r="V243" s="107" t="s">
        <v>1082</v>
      </c>
      <c r="W243" s="103" t="s">
        <v>38</v>
      </c>
      <c r="X243" s="108">
        <v>0.17399999999999999</v>
      </c>
      <c r="Y243" s="109"/>
      <c r="Z243" s="106">
        <f>IF(V243&lt;&gt;"",VLOOKUP(V243,'DON GIA'!$A$1:$D$346,4,0),"")</f>
        <v>2523428</v>
      </c>
      <c r="AA243" s="106">
        <f t="shared" si="55"/>
        <v>439076.47199999995</v>
      </c>
      <c r="AB243" s="71"/>
      <c r="AC243" s="71"/>
      <c r="AD243" s="71"/>
      <c r="AE243" s="71"/>
      <c r="AF243" s="71"/>
      <c r="AG243" s="103"/>
      <c r="AH243" s="103"/>
      <c r="AI243" s="103"/>
      <c r="AJ243" s="103"/>
      <c r="AK243" s="106" t="str">
        <f>IF(AH243&lt;&gt;"",VLOOKUP(AH243,'DON GIA'!$M$1:$P$9,4,0),"")</f>
        <v/>
      </c>
      <c r="AL243" s="106" t="str">
        <f t="shared" si="51"/>
        <v/>
      </c>
      <c r="AM243" s="103"/>
      <c r="AN243" s="103"/>
      <c r="AO243" s="199" t="str">
        <f t="shared" si="43"/>
        <v/>
      </c>
      <c r="AP243" s="59" t="s">
        <v>361</v>
      </c>
    </row>
    <row r="244" spans="1:43" outlineLevel="2">
      <c r="A244" s="72" t="e">
        <f>IF(C243&lt;&gt;"",$C$7:C243,A243)</f>
        <v>#VALUE!</v>
      </c>
      <c r="B244" s="102" t="str">
        <f>IF(C243&lt;&gt;"",COUNTA($C$7:C243)+392,"")</f>
        <v/>
      </c>
      <c r="C244" s="192"/>
      <c r="D244" s="71"/>
      <c r="E244" s="103"/>
      <c r="F244" s="103"/>
      <c r="G244" s="103"/>
      <c r="H244" s="103"/>
      <c r="I244" s="103"/>
      <c r="J244" s="103"/>
      <c r="K244" s="71"/>
      <c r="L244" s="105"/>
      <c r="M244" s="106" t="str">
        <f>IF(K244&lt;&gt;"",VLOOKUP(K244,'DON GIA'!$S$1:$U$19,3,0),"")</f>
        <v/>
      </c>
      <c r="N244" s="106" t="str">
        <f>IF(K244&lt;&gt;"",VLOOKUP(K244,'DON GIA'!$S$1:$V$19,4,0),"")</f>
        <v/>
      </c>
      <c r="O244" s="106" t="str">
        <f t="shared" si="47"/>
        <v/>
      </c>
      <c r="P244" s="106" t="str">
        <f t="shared" si="48"/>
        <v/>
      </c>
      <c r="Q244" s="71" t="s">
        <v>35</v>
      </c>
      <c r="R244" s="103"/>
      <c r="S244" s="103"/>
      <c r="T244" s="106" t="str">
        <f>IF(Q244&lt;&gt;"",VLOOKUP(Q244,'DON GIA'!$H$1:$K$103,4,0),"")</f>
        <v/>
      </c>
      <c r="U244" s="106" t="str">
        <f t="shared" si="54"/>
        <v/>
      </c>
      <c r="V244" s="107" t="s">
        <v>1083</v>
      </c>
      <c r="W244" s="103" t="s">
        <v>27</v>
      </c>
      <c r="X244" s="108">
        <v>5.86</v>
      </c>
      <c r="Y244" s="109"/>
      <c r="Z244" s="106">
        <f>IF(V244&lt;&gt;"",VLOOKUP(V244,'DON GIA'!$A$1:$D$346,4,0),"")</f>
        <v>282038</v>
      </c>
      <c r="AA244" s="106">
        <f t="shared" si="55"/>
        <v>1652742.6800000002</v>
      </c>
      <c r="AB244" s="71"/>
      <c r="AC244" s="71"/>
      <c r="AD244" s="71"/>
      <c r="AE244" s="71"/>
      <c r="AF244" s="71"/>
      <c r="AG244" s="103"/>
      <c r="AH244" s="103"/>
      <c r="AI244" s="103"/>
      <c r="AJ244" s="103"/>
      <c r="AK244" s="106" t="str">
        <f>IF(AH244&lt;&gt;"",VLOOKUP(AH244,'DON GIA'!$M$1:$P$9,4,0),"")</f>
        <v/>
      </c>
      <c r="AL244" s="106" t="str">
        <f t="shared" si="51"/>
        <v/>
      </c>
      <c r="AM244" s="103"/>
      <c r="AN244" s="103"/>
      <c r="AO244" s="199" t="str">
        <f t="shared" si="43"/>
        <v/>
      </c>
      <c r="AP244" s="107"/>
    </row>
    <row r="245" spans="1:43" ht="37.5" outlineLevel="2">
      <c r="A245" s="72" t="e">
        <f>IF(C244&lt;&gt;"",$C$7:C244,A244)</f>
        <v>#VALUE!</v>
      </c>
      <c r="B245" s="102" t="str">
        <f>IF(C244&lt;&gt;"",COUNTA($C$7:C244)+392,"")</f>
        <v/>
      </c>
      <c r="C245" s="192"/>
      <c r="D245" s="71"/>
      <c r="E245" s="103"/>
      <c r="F245" s="103"/>
      <c r="G245" s="103"/>
      <c r="H245" s="103"/>
      <c r="I245" s="103"/>
      <c r="J245" s="103"/>
      <c r="K245" s="71"/>
      <c r="L245" s="105"/>
      <c r="M245" s="106" t="str">
        <f>IF(K245&lt;&gt;"",VLOOKUP(K245,'DON GIA'!$S$1:$U$19,3,0),"")</f>
        <v/>
      </c>
      <c r="N245" s="106" t="str">
        <f>IF(K245&lt;&gt;"",VLOOKUP(K245,'DON GIA'!$S$1:$V$19,4,0),"")</f>
        <v/>
      </c>
      <c r="O245" s="106" t="str">
        <f t="shared" si="47"/>
        <v/>
      </c>
      <c r="P245" s="106" t="str">
        <f t="shared" si="48"/>
        <v/>
      </c>
      <c r="Q245" s="71" t="s">
        <v>35</v>
      </c>
      <c r="R245" s="103"/>
      <c r="S245" s="103"/>
      <c r="T245" s="106" t="str">
        <f>IF(Q245&lt;&gt;"",VLOOKUP(Q245,'DON GIA'!$H$1:$K$103,4,0),"")</f>
        <v/>
      </c>
      <c r="U245" s="106" t="str">
        <f t="shared" si="54"/>
        <v/>
      </c>
      <c r="V245" s="107" t="s">
        <v>1084</v>
      </c>
      <c r="W245" s="103" t="s">
        <v>27</v>
      </c>
      <c r="X245" s="108">
        <v>0.96</v>
      </c>
      <c r="Y245" s="109"/>
      <c r="Z245" s="106">
        <f>IF(V245&lt;&gt;"",VLOOKUP(V245,'DON GIA'!$A$1:$D$346,4,0),"")</f>
        <v>138443</v>
      </c>
      <c r="AA245" s="106">
        <f t="shared" si="55"/>
        <v>132905.28</v>
      </c>
      <c r="AB245" s="71"/>
      <c r="AC245" s="71"/>
      <c r="AD245" s="71"/>
      <c r="AE245" s="71"/>
      <c r="AF245" s="71"/>
      <c r="AG245" s="103"/>
      <c r="AH245" s="103"/>
      <c r="AI245" s="103"/>
      <c r="AJ245" s="103"/>
      <c r="AK245" s="106" t="str">
        <f>IF(AH245&lt;&gt;"",VLOOKUP(AH245,'DON GIA'!$M$1:$P$9,4,0),"")</f>
        <v/>
      </c>
      <c r="AL245" s="106" t="str">
        <f t="shared" si="51"/>
        <v/>
      </c>
      <c r="AM245" s="103"/>
      <c r="AN245" s="103"/>
      <c r="AO245" s="199" t="str">
        <f t="shared" si="43"/>
        <v/>
      </c>
      <c r="AP245" s="107"/>
    </row>
    <row r="246" spans="1:43" outlineLevel="2">
      <c r="A246" s="72" t="e">
        <f>IF(C245&lt;&gt;"",$C$7:C245,A245)</f>
        <v>#VALUE!</v>
      </c>
      <c r="B246" s="102" t="str">
        <f>IF(C245&lt;&gt;"",COUNTA($C$7:C245)+392,"")</f>
        <v/>
      </c>
      <c r="C246" s="192"/>
      <c r="D246" s="71"/>
      <c r="E246" s="103"/>
      <c r="F246" s="103"/>
      <c r="G246" s="103"/>
      <c r="H246" s="103"/>
      <c r="I246" s="103"/>
      <c r="J246" s="103"/>
      <c r="K246" s="71"/>
      <c r="L246" s="105"/>
      <c r="M246" s="106" t="str">
        <f>IF(K246&lt;&gt;"",VLOOKUP(K246,'DON GIA'!$S$1:$U$19,3,0),"")</f>
        <v/>
      </c>
      <c r="N246" s="106" t="str">
        <f>IF(K246&lt;&gt;"",VLOOKUP(K246,'DON GIA'!$S$1:$V$19,4,0),"")</f>
        <v/>
      </c>
      <c r="O246" s="106" t="str">
        <f t="shared" si="47"/>
        <v/>
      </c>
      <c r="P246" s="106" t="str">
        <f t="shared" si="48"/>
        <v/>
      </c>
      <c r="Q246" s="71" t="s">
        <v>35</v>
      </c>
      <c r="R246" s="103"/>
      <c r="S246" s="103"/>
      <c r="T246" s="106" t="str">
        <f>IF(Q246&lt;&gt;"",VLOOKUP(Q246,'DON GIA'!$H$1:$K$103,4,0),"")</f>
        <v/>
      </c>
      <c r="U246" s="106" t="str">
        <f t="shared" si="54"/>
        <v/>
      </c>
      <c r="V246" s="107" t="s">
        <v>1085</v>
      </c>
      <c r="W246" s="103" t="s">
        <v>27</v>
      </c>
      <c r="X246" s="108">
        <v>100.35</v>
      </c>
      <c r="Y246" s="109"/>
      <c r="Z246" s="106">
        <f>IF(V246&lt;&gt;"",VLOOKUP(V246,'DON GIA'!$A$1:$D$346,4,0),"")</f>
        <v>282038</v>
      </c>
      <c r="AA246" s="106">
        <f t="shared" si="55"/>
        <v>28302513.299999997</v>
      </c>
      <c r="AB246" s="71"/>
      <c r="AC246" s="71"/>
      <c r="AD246" s="71"/>
      <c r="AE246" s="71"/>
      <c r="AF246" s="71"/>
      <c r="AG246" s="103"/>
      <c r="AH246" s="103"/>
      <c r="AI246" s="103"/>
      <c r="AJ246" s="103"/>
      <c r="AK246" s="106" t="str">
        <f>IF(AH246&lt;&gt;"",VLOOKUP(AH246,'DON GIA'!$M$1:$P$9,4,0),"")</f>
        <v/>
      </c>
      <c r="AL246" s="106" t="str">
        <f t="shared" si="51"/>
        <v/>
      </c>
      <c r="AM246" s="103"/>
      <c r="AN246" s="103"/>
      <c r="AO246" s="199" t="str">
        <f t="shared" si="43"/>
        <v/>
      </c>
      <c r="AP246" s="107"/>
    </row>
    <row r="247" spans="1:43" ht="37.5" outlineLevel="2">
      <c r="A247" s="72" t="e">
        <f>IF(C246&lt;&gt;"",$C$7:C246,A246)</f>
        <v>#VALUE!</v>
      </c>
      <c r="B247" s="102" t="str">
        <f>IF(C246&lt;&gt;"",COUNTA($C$7:C246)+392,"")</f>
        <v/>
      </c>
      <c r="C247" s="192"/>
      <c r="D247" s="71"/>
      <c r="E247" s="103"/>
      <c r="F247" s="103"/>
      <c r="G247" s="103"/>
      <c r="H247" s="103"/>
      <c r="I247" s="103"/>
      <c r="J247" s="103"/>
      <c r="K247" s="71"/>
      <c r="L247" s="105"/>
      <c r="M247" s="106" t="str">
        <f>IF(K247&lt;&gt;"",VLOOKUP(K247,'DON GIA'!$S$1:$U$19,3,0),"")</f>
        <v/>
      </c>
      <c r="N247" s="106" t="str">
        <f>IF(K247&lt;&gt;"",VLOOKUP(K247,'DON GIA'!$S$1:$V$19,4,0),"")</f>
        <v/>
      </c>
      <c r="O247" s="106" t="str">
        <f t="shared" si="47"/>
        <v/>
      </c>
      <c r="P247" s="106" t="str">
        <f t="shared" si="48"/>
        <v/>
      </c>
      <c r="Q247" s="71" t="s">
        <v>35</v>
      </c>
      <c r="R247" s="103"/>
      <c r="S247" s="103"/>
      <c r="T247" s="106" t="str">
        <f>IF(Q247&lt;&gt;"",VLOOKUP(Q247,'DON GIA'!$H$1:$K$103,4,0),"")</f>
        <v/>
      </c>
      <c r="U247" s="106" t="str">
        <f t="shared" si="54"/>
        <v/>
      </c>
      <c r="V247" s="107" t="s">
        <v>1086</v>
      </c>
      <c r="W247" s="103" t="s">
        <v>44</v>
      </c>
      <c r="X247" s="108">
        <v>1</v>
      </c>
      <c r="Y247" s="109"/>
      <c r="Z247" s="106">
        <f>IF(V247&lt;&gt;"",VLOOKUP(V247,'DON GIA'!$A$1:$D$346,4,0),"")</f>
        <v>3793079</v>
      </c>
      <c r="AA247" s="106">
        <f t="shared" si="55"/>
        <v>3793079</v>
      </c>
      <c r="AB247" s="71"/>
      <c r="AC247" s="71"/>
      <c r="AD247" s="71"/>
      <c r="AE247" s="71"/>
      <c r="AF247" s="71"/>
      <c r="AG247" s="103"/>
      <c r="AH247" s="103"/>
      <c r="AI247" s="103"/>
      <c r="AJ247" s="103"/>
      <c r="AK247" s="106" t="str">
        <f>IF(AH247&lt;&gt;"",VLOOKUP(AH247,'DON GIA'!$M$1:$P$9,4,0),"")</f>
        <v/>
      </c>
      <c r="AL247" s="106" t="str">
        <f t="shared" si="51"/>
        <v/>
      </c>
      <c r="AM247" s="103"/>
      <c r="AN247" s="103"/>
      <c r="AO247" s="199" t="str">
        <f t="shared" si="43"/>
        <v/>
      </c>
      <c r="AP247" s="107"/>
    </row>
    <row r="248" spans="1:43" outlineLevel="2">
      <c r="A248" s="72" t="e">
        <f>IF(C247&lt;&gt;"",$C$7:C247,A247)</f>
        <v>#VALUE!</v>
      </c>
      <c r="B248" s="102" t="str">
        <f>IF(C247&lt;&gt;"",COUNTA($C$7:C247)+392,"")</f>
        <v/>
      </c>
      <c r="C248" s="192"/>
      <c r="D248" s="71"/>
      <c r="E248" s="103"/>
      <c r="F248" s="103"/>
      <c r="G248" s="103"/>
      <c r="H248" s="103"/>
      <c r="I248" s="103"/>
      <c r="J248" s="103"/>
      <c r="K248" s="71"/>
      <c r="L248" s="105"/>
      <c r="M248" s="106" t="str">
        <f>IF(K248&lt;&gt;"",VLOOKUP(K248,'DON GIA'!$S$1:$U$19,3,0),"")</f>
        <v/>
      </c>
      <c r="N248" s="106" t="str">
        <f>IF(K248&lt;&gt;"",VLOOKUP(K248,'DON GIA'!$S$1:$V$19,4,0),"")</f>
        <v/>
      </c>
      <c r="O248" s="106" t="str">
        <f t="shared" si="47"/>
        <v/>
      </c>
      <c r="P248" s="106" t="str">
        <f t="shared" si="48"/>
        <v/>
      </c>
      <c r="Q248" s="71" t="s">
        <v>35</v>
      </c>
      <c r="R248" s="103"/>
      <c r="S248" s="103"/>
      <c r="T248" s="106" t="str">
        <f>IF(Q248&lt;&gt;"",VLOOKUP(Q248,'DON GIA'!$H$1:$K$103,4,0),"")</f>
        <v/>
      </c>
      <c r="U248" s="106" t="str">
        <f t="shared" si="54"/>
        <v/>
      </c>
      <c r="V248" s="107" t="s">
        <v>1019</v>
      </c>
      <c r="W248" s="103" t="s">
        <v>27</v>
      </c>
      <c r="X248" s="108">
        <v>18.88</v>
      </c>
      <c r="Y248" s="109"/>
      <c r="Z248" s="106">
        <f>IF(V248&lt;&gt;"",VLOOKUP(V248,'DON GIA'!$A$1:$D$346,4,0),"")</f>
        <v>330817</v>
      </c>
      <c r="AA248" s="106">
        <f t="shared" si="55"/>
        <v>6245824.96</v>
      </c>
      <c r="AB248" s="71"/>
      <c r="AC248" s="71"/>
      <c r="AD248" s="71"/>
      <c r="AE248" s="71"/>
      <c r="AF248" s="71"/>
      <c r="AG248" s="103"/>
      <c r="AH248" s="103"/>
      <c r="AI248" s="103"/>
      <c r="AJ248" s="103"/>
      <c r="AK248" s="106" t="str">
        <f>IF(AH248&lt;&gt;"",VLOOKUP(AH248,'DON GIA'!$M$1:$P$9,4,0),"")</f>
        <v/>
      </c>
      <c r="AL248" s="106" t="str">
        <f t="shared" si="51"/>
        <v/>
      </c>
      <c r="AM248" s="103"/>
      <c r="AN248" s="103"/>
      <c r="AO248" s="199" t="str">
        <f t="shared" si="43"/>
        <v/>
      </c>
      <c r="AP248" s="107"/>
    </row>
    <row r="249" spans="1:43" outlineLevel="2">
      <c r="A249" s="72" t="e">
        <f>IF(C248&lt;&gt;"",$C$7:C248,A248)</f>
        <v>#VALUE!</v>
      </c>
      <c r="B249" s="102" t="str">
        <f>IF(C248&lt;&gt;"",COUNTA($C$7:C248)+392,"")</f>
        <v/>
      </c>
      <c r="C249" s="192"/>
      <c r="D249" s="61"/>
      <c r="E249" s="103"/>
      <c r="F249" s="103"/>
      <c r="G249" s="103"/>
      <c r="H249" s="103"/>
      <c r="I249" s="103"/>
      <c r="J249" s="103"/>
      <c r="K249" s="71"/>
      <c r="L249" s="105"/>
      <c r="M249" s="106" t="str">
        <f>IF(K249&lt;&gt;"",VLOOKUP(K249,'DON GIA'!$S$1:$U$19,3,0),"")</f>
        <v/>
      </c>
      <c r="N249" s="106" t="str">
        <f>IF(K249&lt;&gt;"",VLOOKUP(K249,'DON GIA'!$S$1:$V$19,4,0),"")</f>
        <v/>
      </c>
      <c r="O249" s="106" t="str">
        <f t="shared" si="47"/>
        <v/>
      </c>
      <c r="P249" s="106" t="str">
        <f t="shared" si="48"/>
        <v/>
      </c>
      <c r="Q249" s="71" t="s">
        <v>35</v>
      </c>
      <c r="R249" s="103"/>
      <c r="S249" s="103"/>
      <c r="T249" s="106" t="str">
        <f>IF(Q249&lt;&gt;"",VLOOKUP(Q249,'DON GIA'!$H$1:$K$103,4,0),"")</f>
        <v/>
      </c>
      <c r="U249" s="106" t="str">
        <f t="shared" si="54"/>
        <v/>
      </c>
      <c r="V249" s="107" t="s">
        <v>35</v>
      </c>
      <c r="W249" s="103"/>
      <c r="X249" s="108"/>
      <c r="Y249" s="109"/>
      <c r="Z249" s="106" t="str">
        <f>IF(V249&lt;&gt;"",VLOOKUP(V249,'DON GIA'!$A$1:$D$346,4,0),"")</f>
        <v/>
      </c>
      <c r="AA249" s="106" t="str">
        <f t="shared" si="55"/>
        <v/>
      </c>
      <c r="AB249" s="71"/>
      <c r="AC249" s="71"/>
      <c r="AD249" s="71"/>
      <c r="AE249" s="71"/>
      <c r="AF249" s="71"/>
      <c r="AG249" s="103"/>
      <c r="AH249" s="103"/>
      <c r="AI249" s="103"/>
      <c r="AJ249" s="103"/>
      <c r="AK249" s="106" t="str">
        <f>IF(AH249&lt;&gt;"",VLOOKUP(AH249,'DON GIA'!$M$1:$P$9,4,0),"")</f>
        <v/>
      </c>
      <c r="AL249" s="106" t="str">
        <f t="shared" si="51"/>
        <v/>
      </c>
      <c r="AM249" s="103"/>
      <c r="AN249" s="103"/>
      <c r="AO249" s="199" t="str">
        <f t="shared" si="43"/>
        <v/>
      </c>
      <c r="AP249" s="107"/>
    </row>
    <row r="250" spans="1:43" outlineLevel="1">
      <c r="A250" s="84" t="s">
        <v>838</v>
      </c>
      <c r="B250" s="102"/>
      <c r="C250" s="192">
        <v>415</v>
      </c>
      <c r="D250" s="61" t="s">
        <v>165</v>
      </c>
      <c r="E250" s="162"/>
      <c r="F250" s="162"/>
      <c r="G250" s="162"/>
      <c r="H250" s="162"/>
      <c r="I250" s="162"/>
      <c r="J250" s="162"/>
      <c r="K250" s="171"/>
      <c r="L250" s="167">
        <f>SUBTOTAL(9,L251:L257)</f>
        <v>120</v>
      </c>
      <c r="M250" s="199"/>
      <c r="N250" s="199"/>
      <c r="O250" s="199">
        <f>SUBTOTAL(9,O251:O257)</f>
        <v>176280000</v>
      </c>
      <c r="P250" s="199">
        <f>SUBTOTAL(9,P251:P257)</f>
        <v>0</v>
      </c>
      <c r="Q250" s="61"/>
      <c r="R250" s="162"/>
      <c r="S250" s="162">
        <f>SUBTOTAL(9,S251:S257)</f>
        <v>0</v>
      </c>
      <c r="T250" s="199"/>
      <c r="U250" s="199">
        <f>SUBTOTAL(9,U251:U257)</f>
        <v>0</v>
      </c>
      <c r="V250" s="129"/>
      <c r="W250" s="162"/>
      <c r="X250" s="169">
        <f>SUBTOTAL(9,X251:X257)</f>
        <v>164.7</v>
      </c>
      <c r="Y250" s="170">
        <f>SUBTOTAL(9,Y251:Y257)</f>
        <v>0</v>
      </c>
      <c r="Z250" s="199"/>
      <c r="AA250" s="199">
        <f>SUBTOTAL(9,AA251:AA257)</f>
        <v>159456432.5</v>
      </c>
      <c r="AB250" s="71"/>
      <c r="AC250" s="71"/>
      <c r="AD250" s="71"/>
      <c r="AE250" s="71"/>
      <c r="AF250" s="71"/>
      <c r="AG250" s="103"/>
      <c r="AH250" s="162"/>
      <c r="AI250" s="162"/>
      <c r="AJ250" s="162">
        <f>SUBTOTAL(9,AJ251:AJ257)</f>
        <v>3</v>
      </c>
      <c r="AK250" s="199"/>
      <c r="AL250" s="199">
        <f>SUBTOTAL(9,AL251:AL257)</f>
        <v>38791840</v>
      </c>
      <c r="AM250" s="162"/>
      <c r="AN250" s="162">
        <f>SUBTOTAL(9,AN251:AN257)</f>
        <v>1</v>
      </c>
      <c r="AO250" s="199">
        <f t="shared" si="43"/>
        <v>374528272.5</v>
      </c>
      <c r="AP250" s="111"/>
      <c r="AQ250" s="90"/>
    </row>
    <row r="251" spans="1:43" ht="75" outlineLevel="2">
      <c r="A251" s="72" t="e">
        <f>IF(C250&lt;&gt;"",$C$7:C250,A249)</f>
        <v>#VALUE!</v>
      </c>
      <c r="B251" s="102">
        <f>IF(C250&lt;&gt;"",COUNTA($C$7:C250)+392,"")</f>
        <v>415</v>
      </c>
      <c r="C251" s="192"/>
      <c r="D251" s="71" t="s">
        <v>166</v>
      </c>
      <c r="E251" s="103">
        <v>2</v>
      </c>
      <c r="F251" s="103"/>
      <c r="G251" s="103">
        <v>235</v>
      </c>
      <c r="H251" s="103">
        <v>10</v>
      </c>
      <c r="I251" s="103">
        <v>399</v>
      </c>
      <c r="J251" s="103" t="s">
        <v>161</v>
      </c>
      <c r="K251" s="104" t="s">
        <v>967</v>
      </c>
      <c r="L251" s="105">
        <v>120</v>
      </c>
      <c r="M251" s="106">
        <f>IF(K251&lt;&gt;"",VLOOKUP(K251,'DON GIA'!$S$1:$U$19,3,0),"")</f>
        <v>1469000</v>
      </c>
      <c r="N251" s="106">
        <f>IF(K251&lt;&gt;"",VLOOKUP(K251,'DON GIA'!$S$1:$V$19,4,0),"")</f>
        <v>0</v>
      </c>
      <c r="O251" s="106">
        <f t="shared" si="47"/>
        <v>176280000</v>
      </c>
      <c r="P251" s="106">
        <f t="shared" si="48"/>
        <v>0</v>
      </c>
      <c r="Q251" s="71" t="s">
        <v>35</v>
      </c>
      <c r="R251" s="103"/>
      <c r="S251" s="103"/>
      <c r="T251" s="106" t="str">
        <f>IF(Q251&lt;&gt;"",VLOOKUP(Q251,'DON GIA'!$H$1:$K$103,4,0),"")</f>
        <v/>
      </c>
      <c r="U251" s="106" t="str">
        <f t="shared" ref="U251:U257" si="56">IF(Q251&lt;&gt;"",IF(ISNUMBER(T251),S251*T251,""),"")</f>
        <v/>
      </c>
      <c r="V251" s="107" t="s">
        <v>1057</v>
      </c>
      <c r="W251" s="103" t="s">
        <v>27</v>
      </c>
      <c r="X251" s="108">
        <v>12.8</v>
      </c>
      <c r="Y251" s="109"/>
      <c r="Z251" s="106">
        <f>IF(V251&lt;&gt;"",VLOOKUP(V251,'DON GIA'!$A$1:$D$346,4,0),"")</f>
        <v>1229116</v>
      </c>
      <c r="AA251" s="106">
        <f t="shared" ref="AA251:AA257" si="57">IF(V251&lt;&gt;"",IF(ISNUMBER(Z251),X251*Z251,""),"")</f>
        <v>15732684.800000001</v>
      </c>
      <c r="AB251" s="71"/>
      <c r="AC251" s="71" t="s">
        <v>29</v>
      </c>
      <c r="AD251" s="71" t="s">
        <v>30</v>
      </c>
      <c r="AE251" s="71" t="s">
        <v>116</v>
      </c>
      <c r="AF251" s="71" t="s">
        <v>136</v>
      </c>
      <c r="AG251" s="103"/>
      <c r="AH251" s="103" t="s">
        <v>562</v>
      </c>
      <c r="AI251" s="103" t="s">
        <v>409</v>
      </c>
      <c r="AJ251" s="103">
        <v>2</v>
      </c>
      <c r="AK251" s="106">
        <f>IF(AH251&lt;&gt;"",VLOOKUP(AH251,'DON GIA'!$M$1:$P$9,4,0),"")</f>
        <v>12895920</v>
      </c>
      <c r="AL251" s="106">
        <f t="shared" si="51"/>
        <v>25791840</v>
      </c>
      <c r="AM251" s="103" t="s">
        <v>407</v>
      </c>
      <c r="AN251" s="103">
        <v>1</v>
      </c>
      <c r="AO251" s="199" t="str">
        <f t="shared" si="43"/>
        <v/>
      </c>
      <c r="AP251" s="111" t="s">
        <v>620</v>
      </c>
    </row>
    <row r="252" spans="1:43" ht="187.5" outlineLevel="2">
      <c r="A252" s="72" t="e">
        <f>IF(C251&lt;&gt;"",$C$7:C251,A251)</f>
        <v>#VALUE!</v>
      </c>
      <c r="B252" s="102" t="str">
        <f>IF(C251&lt;&gt;"",COUNTA($C$7:C251)+392,"")</f>
        <v/>
      </c>
      <c r="C252" s="192"/>
      <c r="D252" s="71" t="s">
        <v>39</v>
      </c>
      <c r="E252" s="103"/>
      <c r="F252" s="103"/>
      <c r="G252" s="103"/>
      <c r="H252" s="103"/>
      <c r="I252" s="103"/>
      <c r="J252" s="103"/>
      <c r="K252" s="71"/>
      <c r="L252" s="105"/>
      <c r="M252" s="106" t="str">
        <f>IF(K252&lt;&gt;"",VLOOKUP(K252,'DON GIA'!$S$1:$U$19,3,0),"")</f>
        <v/>
      </c>
      <c r="N252" s="106" t="str">
        <f>IF(K252&lt;&gt;"",VLOOKUP(K252,'DON GIA'!$S$1:$V$19,4,0),"")</f>
        <v/>
      </c>
      <c r="O252" s="106" t="str">
        <f t="shared" si="47"/>
        <v/>
      </c>
      <c r="P252" s="106" t="str">
        <f t="shared" si="48"/>
        <v/>
      </c>
      <c r="Q252" s="71" t="s">
        <v>35</v>
      </c>
      <c r="R252" s="103"/>
      <c r="S252" s="103"/>
      <c r="T252" s="106" t="str">
        <f>IF(Q252&lt;&gt;"",VLOOKUP(Q252,'DON GIA'!$H$1:$K$103,4,0),"")</f>
        <v/>
      </c>
      <c r="U252" s="106" t="str">
        <f t="shared" si="56"/>
        <v/>
      </c>
      <c r="V252" s="107" t="s">
        <v>1057</v>
      </c>
      <c r="W252" s="103" t="s">
        <v>27</v>
      </c>
      <c r="X252" s="108">
        <v>54.1</v>
      </c>
      <c r="Y252" s="109"/>
      <c r="Z252" s="106">
        <f>IF(V252&lt;&gt;"",VLOOKUP(V252,'DON GIA'!$A$1:$D$346,4,0),"")</f>
        <v>1229116</v>
      </c>
      <c r="AA252" s="106">
        <f t="shared" si="57"/>
        <v>66495175.600000001</v>
      </c>
      <c r="AB252" s="71"/>
      <c r="AC252" s="71" t="s">
        <v>29</v>
      </c>
      <c r="AD252" s="71" t="s">
        <v>30</v>
      </c>
      <c r="AE252" s="71" t="s">
        <v>116</v>
      </c>
      <c r="AF252" s="71" t="s">
        <v>136</v>
      </c>
      <c r="AG252" s="103"/>
      <c r="AH252" s="61" t="s">
        <v>578</v>
      </c>
      <c r="AI252" s="103" t="s">
        <v>560</v>
      </c>
      <c r="AJ252" s="103">
        <v>1</v>
      </c>
      <c r="AK252" s="106">
        <f>IF(AH252&lt;&gt;"",VLOOKUP(AH252,'DON GIA'!$M$1:$P$9,4,0),"")</f>
        <v>13000000</v>
      </c>
      <c r="AL252" s="106">
        <f t="shared" si="51"/>
        <v>13000000</v>
      </c>
      <c r="AM252" s="103"/>
      <c r="AN252" s="103"/>
      <c r="AO252" s="199" t="str">
        <f t="shared" si="43"/>
        <v/>
      </c>
      <c r="AP252" s="59" t="s">
        <v>593</v>
      </c>
    </row>
    <row r="253" spans="1:43" ht="225" outlineLevel="2">
      <c r="A253" s="72" t="e">
        <f>IF(C252&lt;&gt;"",$C$7:C252,A252)</f>
        <v>#VALUE!</v>
      </c>
      <c r="B253" s="102" t="str">
        <f>IF(C252&lt;&gt;"",COUNTA($C$7:C252)+392,"")</f>
        <v/>
      </c>
      <c r="C253" s="192"/>
      <c r="D253" s="71" t="s">
        <v>167</v>
      </c>
      <c r="E253" s="103"/>
      <c r="F253" s="103"/>
      <c r="G253" s="103"/>
      <c r="H253" s="103"/>
      <c r="I253" s="103"/>
      <c r="J253" s="103"/>
      <c r="K253" s="71"/>
      <c r="L253" s="105"/>
      <c r="M253" s="106" t="str">
        <f>IF(K253&lt;&gt;"",VLOOKUP(K253,'DON GIA'!$S$1:$U$19,3,0),"")</f>
        <v/>
      </c>
      <c r="N253" s="106" t="str">
        <f>IF(K253&lt;&gt;"",VLOOKUP(K253,'DON GIA'!$S$1:$V$19,4,0),"")</f>
        <v/>
      </c>
      <c r="O253" s="106" t="str">
        <f t="shared" si="47"/>
        <v/>
      </c>
      <c r="P253" s="106" t="str">
        <f t="shared" si="48"/>
        <v/>
      </c>
      <c r="Q253" s="71" t="s">
        <v>35</v>
      </c>
      <c r="R253" s="103"/>
      <c r="S253" s="103"/>
      <c r="T253" s="106" t="str">
        <f>IF(Q253&lt;&gt;"",VLOOKUP(Q253,'DON GIA'!$H$1:$K$103,4,0),"")</f>
        <v/>
      </c>
      <c r="U253" s="106" t="str">
        <f t="shared" si="56"/>
        <v/>
      </c>
      <c r="V253" s="107" t="s">
        <v>1087</v>
      </c>
      <c r="W253" s="103" t="s">
        <v>27</v>
      </c>
      <c r="X253" s="108">
        <v>5</v>
      </c>
      <c r="Y253" s="109"/>
      <c r="Z253" s="106">
        <f>IF(V253&lt;&gt;"",VLOOKUP(V253,'DON GIA'!$A$1:$D$346,4,0),"")</f>
        <v>10375629</v>
      </c>
      <c r="AA253" s="106">
        <f t="shared" si="57"/>
        <v>51878145</v>
      </c>
      <c r="AB253" s="71"/>
      <c r="AC253" s="71" t="s">
        <v>29</v>
      </c>
      <c r="AD253" s="71" t="s">
        <v>30</v>
      </c>
      <c r="AE253" s="71" t="s">
        <v>31</v>
      </c>
      <c r="AF253" s="71" t="s">
        <v>32</v>
      </c>
      <c r="AG253" s="103"/>
      <c r="AH253" s="103"/>
      <c r="AI253" s="103"/>
      <c r="AJ253" s="103"/>
      <c r="AK253" s="106" t="str">
        <f>IF(AH253&lt;&gt;"",VLOOKUP(AH253,'DON GIA'!$M$1:$P$9,4,0),"")</f>
        <v/>
      </c>
      <c r="AL253" s="106" t="str">
        <f t="shared" si="51"/>
        <v/>
      </c>
      <c r="AM253" s="103"/>
      <c r="AN253" s="103"/>
      <c r="AO253" s="199" t="str">
        <f t="shared" si="43"/>
        <v/>
      </c>
      <c r="AP253" s="107" t="s">
        <v>594</v>
      </c>
    </row>
    <row r="254" spans="1:43" ht="78.75" outlineLevel="2">
      <c r="A254" s="72" t="e">
        <f>IF(C253&lt;&gt;"",$C$7:C253,A253)</f>
        <v>#VALUE!</v>
      </c>
      <c r="B254" s="102" t="str">
        <f>IF(C253&lt;&gt;"",COUNTA($C$7:C253)+392,"")</f>
        <v/>
      </c>
      <c r="C254" s="192"/>
      <c r="D254" s="71"/>
      <c r="E254" s="103"/>
      <c r="F254" s="103"/>
      <c r="G254" s="103"/>
      <c r="H254" s="103"/>
      <c r="I254" s="103"/>
      <c r="J254" s="103"/>
      <c r="K254" s="71"/>
      <c r="L254" s="105"/>
      <c r="M254" s="106" t="str">
        <f>IF(K254&lt;&gt;"",VLOOKUP(K254,'DON GIA'!$S$1:$U$19,3,0),"")</f>
        <v/>
      </c>
      <c r="N254" s="106" t="str">
        <f>IF(K254&lt;&gt;"",VLOOKUP(K254,'DON GIA'!$S$1:$V$19,4,0),"")</f>
        <v/>
      </c>
      <c r="O254" s="106" t="str">
        <f t="shared" si="47"/>
        <v/>
      </c>
      <c r="P254" s="106" t="str">
        <f t="shared" si="48"/>
        <v/>
      </c>
      <c r="Q254" s="71" t="s">
        <v>35</v>
      </c>
      <c r="R254" s="103"/>
      <c r="S254" s="103"/>
      <c r="T254" s="106" t="str">
        <f>IF(Q254&lt;&gt;"",VLOOKUP(Q254,'DON GIA'!$H$1:$K$103,4,0),"")</f>
        <v/>
      </c>
      <c r="U254" s="106" t="str">
        <f t="shared" si="56"/>
        <v/>
      </c>
      <c r="V254" s="107" t="s">
        <v>1088</v>
      </c>
      <c r="W254" s="103" t="s">
        <v>27</v>
      </c>
      <c r="X254" s="108">
        <v>19.100000000000001</v>
      </c>
      <c r="Y254" s="109"/>
      <c r="Z254" s="106">
        <f>IF(V254&lt;&gt;"",VLOOKUP(V254,'DON GIA'!$A$1:$D$346,4,0),"")</f>
        <v>64226</v>
      </c>
      <c r="AA254" s="106">
        <f t="shared" si="57"/>
        <v>1226716.6000000001</v>
      </c>
      <c r="AB254" s="71"/>
      <c r="AC254" s="71"/>
      <c r="AD254" s="71"/>
      <c r="AE254" s="71"/>
      <c r="AF254" s="71"/>
      <c r="AG254" s="103"/>
      <c r="AH254" s="103"/>
      <c r="AI254" s="103"/>
      <c r="AJ254" s="103"/>
      <c r="AK254" s="106" t="str">
        <f>IF(AH254&lt;&gt;"",VLOOKUP(AH254,'DON GIA'!$M$1:$P$9,4,0),"")</f>
        <v/>
      </c>
      <c r="AL254" s="106" t="str">
        <f t="shared" si="51"/>
        <v/>
      </c>
      <c r="AM254" s="103"/>
      <c r="AN254" s="103"/>
      <c r="AO254" s="199" t="str">
        <f t="shared" si="43"/>
        <v/>
      </c>
      <c r="AP254" s="59" t="s">
        <v>621</v>
      </c>
    </row>
    <row r="255" spans="1:43" ht="93.75" outlineLevel="2">
      <c r="A255" s="72" t="e">
        <f>IF(C254&lt;&gt;"",$C$7:C254,A254)</f>
        <v>#VALUE!</v>
      </c>
      <c r="B255" s="102" t="str">
        <f>IF(C254&lt;&gt;"",COUNTA($C$7:C254)+392,"")</f>
        <v/>
      </c>
      <c r="C255" s="192"/>
      <c r="D255" s="71"/>
      <c r="E255" s="103"/>
      <c r="F255" s="103"/>
      <c r="G255" s="103"/>
      <c r="H255" s="103"/>
      <c r="I255" s="103"/>
      <c r="J255" s="103"/>
      <c r="K255" s="71"/>
      <c r="L255" s="105"/>
      <c r="M255" s="106" t="str">
        <f>IF(K255&lt;&gt;"",VLOOKUP(K255,'DON GIA'!$S$1:$U$19,3,0),"")</f>
        <v/>
      </c>
      <c r="N255" s="106" t="str">
        <f>IF(K255&lt;&gt;"",VLOOKUP(K255,'DON GIA'!$S$1:$V$19,4,0),"")</f>
        <v/>
      </c>
      <c r="O255" s="106" t="str">
        <f t="shared" si="47"/>
        <v/>
      </c>
      <c r="P255" s="106" t="str">
        <f t="shared" si="48"/>
        <v/>
      </c>
      <c r="Q255" s="71" t="s">
        <v>35</v>
      </c>
      <c r="R255" s="103"/>
      <c r="S255" s="103"/>
      <c r="T255" s="106" t="str">
        <f>IF(Q255&lt;&gt;"",VLOOKUP(Q255,'DON GIA'!$H$1:$K$103,4,0),"")</f>
        <v/>
      </c>
      <c r="U255" s="106" t="str">
        <f t="shared" si="56"/>
        <v/>
      </c>
      <c r="V255" s="107" t="s">
        <v>1089</v>
      </c>
      <c r="W255" s="103" t="s">
        <v>27</v>
      </c>
      <c r="X255" s="108">
        <v>6.8</v>
      </c>
      <c r="Y255" s="109"/>
      <c r="Z255" s="106">
        <f>IF(V255&lt;&gt;"",VLOOKUP(V255,'DON GIA'!$A$1:$D$346,4,0),"")</f>
        <v>292949</v>
      </c>
      <c r="AA255" s="106">
        <f t="shared" si="57"/>
        <v>1992053.2</v>
      </c>
      <c r="AB255" s="71"/>
      <c r="AC255" s="71"/>
      <c r="AD255" s="71"/>
      <c r="AE255" s="71"/>
      <c r="AF255" s="71"/>
      <c r="AG255" s="103"/>
      <c r="AH255" s="103"/>
      <c r="AI255" s="103"/>
      <c r="AJ255" s="103"/>
      <c r="AK255" s="106" t="str">
        <f>IF(AH255&lt;&gt;"",VLOOKUP(AH255,'DON GIA'!$M$1:$P$9,4,0),"")</f>
        <v/>
      </c>
      <c r="AL255" s="106" t="str">
        <f t="shared" si="51"/>
        <v/>
      </c>
      <c r="AM255" s="103"/>
      <c r="AN255" s="103"/>
      <c r="AO255" s="199" t="str">
        <f t="shared" si="43"/>
        <v/>
      </c>
      <c r="AP255" s="59" t="s">
        <v>361</v>
      </c>
    </row>
    <row r="256" spans="1:43" outlineLevel="2">
      <c r="A256" s="72" t="e">
        <f>IF(C255&lt;&gt;"",$C$7:C255,A255)</f>
        <v>#VALUE!</v>
      </c>
      <c r="B256" s="102" t="str">
        <f>IF(C255&lt;&gt;"",COUNTA($C$7:C255)+392,"")</f>
        <v/>
      </c>
      <c r="C256" s="192"/>
      <c r="D256" s="71"/>
      <c r="E256" s="103"/>
      <c r="F256" s="103"/>
      <c r="G256" s="103"/>
      <c r="H256" s="103"/>
      <c r="I256" s="103"/>
      <c r="J256" s="103"/>
      <c r="K256" s="71"/>
      <c r="L256" s="105"/>
      <c r="M256" s="106" t="str">
        <f>IF(K256&lt;&gt;"",VLOOKUP(K256,'DON GIA'!$S$1:$U$19,3,0),"")</f>
        <v/>
      </c>
      <c r="N256" s="106" t="str">
        <f>IF(K256&lt;&gt;"",VLOOKUP(K256,'DON GIA'!$S$1:$V$19,4,0),"")</f>
        <v/>
      </c>
      <c r="O256" s="106" t="str">
        <f t="shared" si="47"/>
        <v/>
      </c>
      <c r="P256" s="106" t="str">
        <f t="shared" si="48"/>
        <v/>
      </c>
      <c r="Q256" s="71" t="s">
        <v>35</v>
      </c>
      <c r="R256" s="103"/>
      <c r="S256" s="103"/>
      <c r="T256" s="106" t="str">
        <f>IF(Q256&lt;&gt;"",VLOOKUP(Q256,'DON GIA'!$H$1:$K$103,4,0),"")</f>
        <v/>
      </c>
      <c r="U256" s="106" t="str">
        <f t="shared" si="56"/>
        <v/>
      </c>
      <c r="V256" s="107" t="s">
        <v>1019</v>
      </c>
      <c r="W256" s="103" t="s">
        <v>27</v>
      </c>
      <c r="X256" s="108">
        <v>66.900000000000006</v>
      </c>
      <c r="Y256" s="109"/>
      <c r="Z256" s="106">
        <f>IF(V256&lt;&gt;"",VLOOKUP(V256,'DON GIA'!$A$1:$D$346,4,0),"")</f>
        <v>330817</v>
      </c>
      <c r="AA256" s="106">
        <f t="shared" si="57"/>
        <v>22131657.300000001</v>
      </c>
      <c r="AB256" s="71"/>
      <c r="AC256" s="71"/>
      <c r="AD256" s="71"/>
      <c r="AE256" s="71"/>
      <c r="AF256" s="71"/>
      <c r="AG256" s="103"/>
      <c r="AH256" s="103"/>
      <c r="AI256" s="103"/>
      <c r="AJ256" s="103"/>
      <c r="AK256" s="106" t="str">
        <f>IF(AH256&lt;&gt;"",VLOOKUP(AH256,'DON GIA'!$M$1:$P$9,4,0),"")</f>
        <v/>
      </c>
      <c r="AL256" s="106" t="str">
        <f t="shared" si="51"/>
        <v/>
      </c>
      <c r="AM256" s="103"/>
      <c r="AN256" s="103"/>
      <c r="AO256" s="199" t="str">
        <f t="shared" si="43"/>
        <v/>
      </c>
      <c r="AP256" s="107"/>
    </row>
    <row r="257" spans="1:43" outlineLevel="2">
      <c r="A257" s="72" t="e">
        <f>IF(C256&lt;&gt;"",$C$7:C256,A256)</f>
        <v>#VALUE!</v>
      </c>
      <c r="B257" s="102" t="str">
        <f>IF(C256&lt;&gt;"",COUNTA($C$7:C256)+392,"")</f>
        <v/>
      </c>
      <c r="C257" s="192"/>
      <c r="D257" s="61"/>
      <c r="E257" s="103"/>
      <c r="F257" s="103"/>
      <c r="G257" s="103"/>
      <c r="H257" s="103"/>
      <c r="I257" s="103"/>
      <c r="J257" s="103"/>
      <c r="K257" s="71"/>
      <c r="L257" s="105"/>
      <c r="M257" s="106" t="str">
        <f>IF(K257&lt;&gt;"",VLOOKUP(K257,'DON GIA'!$S$1:$U$19,3,0),"")</f>
        <v/>
      </c>
      <c r="N257" s="106" t="str">
        <f>IF(K257&lt;&gt;"",VLOOKUP(K257,'DON GIA'!$S$1:$V$19,4,0),"")</f>
        <v/>
      </c>
      <c r="O257" s="106" t="str">
        <f t="shared" si="47"/>
        <v/>
      </c>
      <c r="P257" s="106" t="str">
        <f t="shared" si="48"/>
        <v/>
      </c>
      <c r="Q257" s="71" t="s">
        <v>35</v>
      </c>
      <c r="R257" s="103"/>
      <c r="S257" s="103"/>
      <c r="T257" s="106" t="str">
        <f>IF(Q257&lt;&gt;"",VLOOKUP(Q257,'DON GIA'!$H$1:$K$103,4,0),"")</f>
        <v/>
      </c>
      <c r="U257" s="106" t="str">
        <f t="shared" si="56"/>
        <v/>
      </c>
      <c r="V257" s="107" t="s">
        <v>35</v>
      </c>
      <c r="W257" s="103"/>
      <c r="X257" s="108"/>
      <c r="Y257" s="109"/>
      <c r="Z257" s="106" t="str">
        <f>IF(V257&lt;&gt;"",VLOOKUP(V257,'DON GIA'!$A$1:$D$346,4,0),"")</f>
        <v/>
      </c>
      <c r="AA257" s="106" t="str">
        <f t="shared" si="57"/>
        <v/>
      </c>
      <c r="AB257" s="71"/>
      <c r="AC257" s="71"/>
      <c r="AD257" s="71"/>
      <c r="AE257" s="71"/>
      <c r="AF257" s="71"/>
      <c r="AG257" s="103"/>
      <c r="AH257" s="103"/>
      <c r="AI257" s="103"/>
      <c r="AJ257" s="103"/>
      <c r="AK257" s="106" t="str">
        <f>IF(AH257&lt;&gt;"",VLOOKUP(AH257,'DON GIA'!$M$1:$P$9,4,0),"")</f>
        <v/>
      </c>
      <c r="AL257" s="106" t="str">
        <f t="shared" si="51"/>
        <v/>
      </c>
      <c r="AM257" s="103"/>
      <c r="AN257" s="103"/>
      <c r="AO257" s="199" t="str">
        <f t="shared" si="43"/>
        <v/>
      </c>
      <c r="AP257" s="107"/>
    </row>
    <row r="258" spans="1:43" outlineLevel="1">
      <c r="A258" s="84" t="s">
        <v>837</v>
      </c>
      <c r="B258" s="102"/>
      <c r="C258" s="192">
        <v>416</v>
      </c>
      <c r="D258" s="61" t="s">
        <v>168</v>
      </c>
      <c r="E258" s="162"/>
      <c r="F258" s="162"/>
      <c r="G258" s="162"/>
      <c r="H258" s="162"/>
      <c r="I258" s="162"/>
      <c r="J258" s="162"/>
      <c r="K258" s="171"/>
      <c r="L258" s="167">
        <f>SUBTOTAL(9,L259:L271)</f>
        <v>136.22</v>
      </c>
      <c r="M258" s="199"/>
      <c r="N258" s="199"/>
      <c r="O258" s="199">
        <f>SUBTOTAL(9,O259:O271)</f>
        <v>228713380</v>
      </c>
      <c r="P258" s="199">
        <f>SUBTOTAL(9,P259:P271)</f>
        <v>0</v>
      </c>
      <c r="Q258" s="61"/>
      <c r="R258" s="162"/>
      <c r="S258" s="162">
        <f>SUBTOTAL(9,S259:S271)</f>
        <v>0</v>
      </c>
      <c r="T258" s="199"/>
      <c r="U258" s="199">
        <f>SUBTOTAL(9,U259:U271)</f>
        <v>0</v>
      </c>
      <c r="V258" s="129"/>
      <c r="W258" s="162"/>
      <c r="X258" s="169">
        <f>SUBTOTAL(9,X259:X271)</f>
        <v>319.28799999999995</v>
      </c>
      <c r="Y258" s="170">
        <f>SUBTOTAL(9,Y259:Y271)</f>
        <v>3.78</v>
      </c>
      <c r="Z258" s="199"/>
      <c r="AA258" s="199">
        <f>SUBTOTAL(9,AA259:AA271)</f>
        <v>610778134.17399991</v>
      </c>
      <c r="AB258" s="71"/>
      <c r="AC258" s="71"/>
      <c r="AD258" s="71"/>
      <c r="AE258" s="71"/>
      <c r="AF258" s="71"/>
      <c r="AG258" s="103"/>
      <c r="AH258" s="162"/>
      <c r="AI258" s="162"/>
      <c r="AJ258" s="162">
        <f>SUBTOTAL(9,AJ259:AJ271)</f>
        <v>1</v>
      </c>
      <c r="AK258" s="199"/>
      <c r="AL258" s="199">
        <f>SUBTOTAL(9,AL259:AL271)</f>
        <v>6447960</v>
      </c>
      <c r="AM258" s="162"/>
      <c r="AN258" s="162">
        <f>SUBTOTAL(9,AN259:AN271)</f>
        <v>0</v>
      </c>
      <c r="AO258" s="199">
        <f t="shared" si="43"/>
        <v>845939474.17399991</v>
      </c>
      <c r="AP258" s="111"/>
      <c r="AQ258" s="90"/>
    </row>
    <row r="259" spans="1:43" ht="56.25" outlineLevel="2">
      <c r="A259" s="72" t="e">
        <f>IF(C258&lt;&gt;"",$C$7:C258,A257)</f>
        <v>#VALUE!</v>
      </c>
      <c r="B259" s="102">
        <f>IF(C258&lt;&gt;"",COUNTA($C$7:C258)+392,"")</f>
        <v>416</v>
      </c>
      <c r="C259" s="192"/>
      <c r="D259" s="71" t="s">
        <v>170</v>
      </c>
      <c r="E259" s="103">
        <v>1</v>
      </c>
      <c r="F259" s="103"/>
      <c r="G259" s="103">
        <v>241</v>
      </c>
      <c r="H259" s="103">
        <v>7</v>
      </c>
      <c r="I259" s="103">
        <v>396</v>
      </c>
      <c r="J259" s="103" t="s">
        <v>169</v>
      </c>
      <c r="K259" s="104" t="s">
        <v>973</v>
      </c>
      <c r="L259" s="105">
        <v>136.22</v>
      </c>
      <c r="M259" s="106">
        <f>IF(K259&lt;&gt;"",VLOOKUP(K259,'DON GIA'!$S$1:$U$19,3,0),"")</f>
        <v>1679000</v>
      </c>
      <c r="N259" s="106">
        <f>IF(K259&lt;&gt;"",VLOOKUP(K259,'DON GIA'!$S$1:$V$19,4,0),"")</f>
        <v>0</v>
      </c>
      <c r="O259" s="106">
        <f t="shared" si="47"/>
        <v>228713380</v>
      </c>
      <c r="P259" s="106">
        <f t="shared" si="48"/>
        <v>0</v>
      </c>
      <c r="Q259" s="71" t="s">
        <v>35</v>
      </c>
      <c r="R259" s="103"/>
      <c r="S259" s="103"/>
      <c r="T259" s="106" t="str">
        <f>IF(Q259&lt;&gt;"",VLOOKUP(Q259,'DON GIA'!$H$1:$K$103,4,0),"")</f>
        <v/>
      </c>
      <c r="U259" s="106" t="str">
        <f t="shared" ref="U259:U271" si="58">IF(Q259&lt;&gt;"",IF(ISNUMBER(T259),S259*T259,""),"")</f>
        <v/>
      </c>
      <c r="V259" s="107" t="s">
        <v>1014</v>
      </c>
      <c r="W259" s="103" t="s">
        <v>27</v>
      </c>
      <c r="X259" s="108">
        <v>7.58</v>
      </c>
      <c r="Y259" s="109">
        <v>2.92</v>
      </c>
      <c r="Z259" s="106">
        <f>IF(V259&lt;&gt;"",VLOOKUP(V259,'DON GIA'!$A$1:$D$346,4,0),"")</f>
        <v>4447303</v>
      </c>
      <c r="AA259" s="106">
        <f t="shared" ref="AA259:AA271" si="59">IF(V259&lt;&gt;"",IF(ISNUMBER(Z259),X259*Z259,""),"")</f>
        <v>33710556.740000002</v>
      </c>
      <c r="AB259" s="71" t="s">
        <v>28</v>
      </c>
      <c r="AC259" s="71" t="s">
        <v>34</v>
      </c>
      <c r="AD259" s="71" t="s">
        <v>30</v>
      </c>
      <c r="AE259" s="71" t="s">
        <v>41</v>
      </c>
      <c r="AF259" s="71" t="s">
        <v>34</v>
      </c>
      <c r="AG259" s="103"/>
      <c r="AH259" s="103" t="s">
        <v>561</v>
      </c>
      <c r="AI259" s="103" t="s">
        <v>409</v>
      </c>
      <c r="AJ259" s="103">
        <v>1</v>
      </c>
      <c r="AK259" s="106">
        <f>IF(AH259&lt;&gt;"",VLOOKUP(AH259,'DON GIA'!$M$1:$P$9,4,0),"")</f>
        <v>6447960</v>
      </c>
      <c r="AL259" s="106">
        <f t="shared" si="51"/>
        <v>6447960</v>
      </c>
      <c r="AM259" s="103"/>
      <c r="AN259" s="103"/>
      <c r="AO259" s="199" t="str">
        <f t="shared" si="43"/>
        <v/>
      </c>
      <c r="AP259" s="111" t="s">
        <v>622</v>
      </c>
    </row>
    <row r="260" spans="1:43" ht="187.5" outlineLevel="2">
      <c r="A260" s="72" t="e">
        <f>IF(C259&lt;&gt;"",$C$7:C259,A259)</f>
        <v>#VALUE!</v>
      </c>
      <c r="B260" s="102" t="str">
        <f>IF(C259&lt;&gt;"",COUNTA($C$7:C259)+392,"")</f>
        <v/>
      </c>
      <c r="C260" s="192"/>
      <c r="D260" s="71" t="s">
        <v>39</v>
      </c>
      <c r="E260" s="103"/>
      <c r="F260" s="103"/>
      <c r="G260" s="103"/>
      <c r="H260" s="103"/>
      <c r="I260" s="103"/>
      <c r="J260" s="103"/>
      <c r="K260" s="71"/>
      <c r="L260" s="105"/>
      <c r="M260" s="106" t="str">
        <f>IF(K260&lt;&gt;"",VLOOKUP(K260,'DON GIA'!$S$1:$U$19,3,0),"")</f>
        <v/>
      </c>
      <c r="N260" s="106" t="str">
        <f>IF(K260&lt;&gt;"",VLOOKUP(K260,'DON GIA'!$S$1:$V$19,4,0),"")</f>
        <v/>
      </c>
      <c r="O260" s="106" t="str">
        <f t="shared" si="47"/>
        <v/>
      </c>
      <c r="P260" s="106" t="str">
        <f t="shared" si="48"/>
        <v/>
      </c>
      <c r="Q260" s="71" t="s">
        <v>35</v>
      </c>
      <c r="R260" s="103"/>
      <c r="S260" s="103"/>
      <c r="T260" s="106" t="str">
        <f>IF(Q260&lt;&gt;"",VLOOKUP(Q260,'DON GIA'!$H$1:$K$103,4,0),"")</f>
        <v/>
      </c>
      <c r="U260" s="106" t="str">
        <f t="shared" si="58"/>
        <v/>
      </c>
      <c r="V260" s="107" t="s">
        <v>1005</v>
      </c>
      <c r="W260" s="103" t="s">
        <v>27</v>
      </c>
      <c r="X260" s="108">
        <v>85.2</v>
      </c>
      <c r="Y260" s="109"/>
      <c r="Z260" s="106">
        <f>IF(V260&lt;&gt;"",VLOOKUP(V260,'DON GIA'!$A$1:$D$346,4,0),"")</f>
        <v>5559129</v>
      </c>
      <c r="AA260" s="106">
        <f t="shared" si="59"/>
        <v>473637790.80000001</v>
      </c>
      <c r="AB260" s="71" t="s">
        <v>28</v>
      </c>
      <c r="AC260" s="71" t="s">
        <v>29</v>
      </c>
      <c r="AD260" s="71" t="s">
        <v>30</v>
      </c>
      <c r="AE260" s="71" t="s">
        <v>31</v>
      </c>
      <c r="AF260" s="71" t="s">
        <v>34</v>
      </c>
      <c r="AG260" s="103"/>
      <c r="AH260" s="61"/>
      <c r="AI260" s="103"/>
      <c r="AJ260" s="103"/>
      <c r="AK260" s="106" t="str">
        <f>IF(AH260&lt;&gt;"",VLOOKUP(AH260,'DON GIA'!$M$1:$P$9,4,0),"")</f>
        <v/>
      </c>
      <c r="AL260" s="106" t="str">
        <f t="shared" si="51"/>
        <v/>
      </c>
      <c r="AM260" s="103"/>
      <c r="AN260" s="103"/>
      <c r="AO260" s="199" t="str">
        <f t="shared" si="43"/>
        <v/>
      </c>
      <c r="AP260" s="59" t="s">
        <v>600</v>
      </c>
    </row>
    <row r="261" spans="1:43" ht="262.5" outlineLevel="2">
      <c r="A261" s="72" t="e">
        <f>IF(C260&lt;&gt;"",$C$7:C260,A260)</f>
        <v>#VALUE!</v>
      </c>
      <c r="B261" s="102" t="str">
        <f>IF(C260&lt;&gt;"",COUNTA($C$7:C260)+392,"")</f>
        <v/>
      </c>
      <c r="C261" s="192"/>
      <c r="D261" s="71"/>
      <c r="E261" s="103"/>
      <c r="F261" s="103"/>
      <c r="G261" s="103"/>
      <c r="H261" s="103"/>
      <c r="I261" s="103"/>
      <c r="J261" s="103"/>
      <c r="K261" s="71"/>
      <c r="L261" s="105"/>
      <c r="M261" s="106" t="str">
        <f>IF(K261&lt;&gt;"",VLOOKUP(K261,'DON GIA'!$S$1:$U$19,3,0),"")</f>
        <v/>
      </c>
      <c r="N261" s="106" t="str">
        <f>IF(K261&lt;&gt;"",VLOOKUP(K261,'DON GIA'!$S$1:$V$19,4,0),"")</f>
        <v/>
      </c>
      <c r="O261" s="106" t="str">
        <f t="shared" si="47"/>
        <v/>
      </c>
      <c r="P261" s="106" t="str">
        <f t="shared" si="48"/>
        <v/>
      </c>
      <c r="Q261" s="71" t="s">
        <v>35</v>
      </c>
      <c r="R261" s="103"/>
      <c r="S261" s="103"/>
      <c r="T261" s="106" t="str">
        <f>IF(Q261&lt;&gt;"",VLOOKUP(Q261,'DON GIA'!$H$1:$K$103,4,0),"")</f>
        <v/>
      </c>
      <c r="U261" s="106" t="str">
        <f t="shared" si="58"/>
        <v/>
      </c>
      <c r="V261" s="107" t="s">
        <v>1090</v>
      </c>
      <c r="W261" s="103" t="s">
        <v>27</v>
      </c>
      <c r="X261" s="108">
        <v>4.8</v>
      </c>
      <c r="Y261" s="109"/>
      <c r="Z261" s="106">
        <f>IF(V261&lt;&gt;"",VLOOKUP(V261,'DON GIA'!$A$1:$D$346,4,0),"")</f>
        <v>10375629</v>
      </c>
      <c r="AA261" s="106">
        <f t="shared" si="59"/>
        <v>49803019.199999996</v>
      </c>
      <c r="AB261" s="71" t="s">
        <v>28</v>
      </c>
      <c r="AC261" s="71" t="s">
        <v>29</v>
      </c>
      <c r="AD261" s="71" t="s">
        <v>30</v>
      </c>
      <c r="AE261" s="71" t="s">
        <v>31</v>
      </c>
      <c r="AF261" s="71" t="s">
        <v>34</v>
      </c>
      <c r="AG261" s="103"/>
      <c r="AH261" s="103"/>
      <c r="AI261" s="103"/>
      <c r="AJ261" s="103"/>
      <c r="AK261" s="106" t="str">
        <f>IF(AH261&lt;&gt;"",VLOOKUP(AH261,'DON GIA'!$M$1:$P$9,4,0),"")</f>
        <v/>
      </c>
      <c r="AL261" s="106" t="str">
        <f t="shared" si="51"/>
        <v/>
      </c>
      <c r="AM261" s="103"/>
      <c r="AN261" s="103"/>
      <c r="AO261" s="199" t="str">
        <f t="shared" si="43"/>
        <v/>
      </c>
      <c r="AP261" s="107" t="s">
        <v>601</v>
      </c>
    </row>
    <row r="262" spans="1:43" ht="78.75" outlineLevel="2">
      <c r="A262" s="72" t="e">
        <f>IF(C261&lt;&gt;"",$C$7:C261,A261)</f>
        <v>#VALUE!</v>
      </c>
      <c r="B262" s="102" t="str">
        <f>IF(C261&lt;&gt;"",COUNTA($C$7:C261)+392,"")</f>
        <v/>
      </c>
      <c r="C262" s="192"/>
      <c r="D262" s="71"/>
      <c r="E262" s="103"/>
      <c r="F262" s="103"/>
      <c r="G262" s="103"/>
      <c r="H262" s="103"/>
      <c r="I262" s="103"/>
      <c r="J262" s="103"/>
      <c r="K262" s="71"/>
      <c r="L262" s="105"/>
      <c r="M262" s="106" t="str">
        <f>IF(K262&lt;&gt;"",VLOOKUP(K262,'DON GIA'!$S$1:$U$19,3,0),"")</f>
        <v/>
      </c>
      <c r="N262" s="106" t="str">
        <f>IF(K262&lt;&gt;"",VLOOKUP(K262,'DON GIA'!$S$1:$V$19,4,0),"")</f>
        <v/>
      </c>
      <c r="O262" s="106" t="str">
        <f t="shared" si="47"/>
        <v/>
      </c>
      <c r="P262" s="106" t="str">
        <f t="shared" si="48"/>
        <v/>
      </c>
      <c r="Q262" s="71" t="s">
        <v>35</v>
      </c>
      <c r="R262" s="103"/>
      <c r="S262" s="103"/>
      <c r="T262" s="106" t="str">
        <f>IF(Q262&lt;&gt;"",VLOOKUP(Q262,'DON GIA'!$H$1:$K$103,4,0),"")</f>
        <v/>
      </c>
      <c r="U262" s="106" t="str">
        <f t="shared" si="58"/>
        <v/>
      </c>
      <c r="V262" s="107" t="s">
        <v>1019</v>
      </c>
      <c r="W262" s="103" t="s">
        <v>27</v>
      </c>
      <c r="X262" s="108">
        <v>23.24</v>
      </c>
      <c r="Y262" s="109">
        <v>0.86</v>
      </c>
      <c r="Z262" s="106">
        <f>IF(V262&lt;&gt;"",VLOOKUP(V262,'DON GIA'!$A$1:$D$346,4,0),"")</f>
        <v>330817</v>
      </c>
      <c r="AA262" s="106">
        <f t="shared" si="59"/>
        <v>7688187.0799999991</v>
      </c>
      <c r="AB262" s="71"/>
      <c r="AC262" s="71"/>
      <c r="AD262" s="71"/>
      <c r="AE262" s="71"/>
      <c r="AF262" s="71"/>
      <c r="AG262" s="103"/>
      <c r="AH262" s="103"/>
      <c r="AI262" s="103"/>
      <c r="AJ262" s="103"/>
      <c r="AK262" s="106" t="str">
        <f>IF(AH262&lt;&gt;"",VLOOKUP(AH262,'DON GIA'!$M$1:$P$9,4,0),"")</f>
        <v/>
      </c>
      <c r="AL262" s="106" t="str">
        <f t="shared" si="51"/>
        <v/>
      </c>
      <c r="AM262" s="103"/>
      <c r="AN262" s="103"/>
      <c r="AO262" s="199" t="str">
        <f t="shared" si="43"/>
        <v/>
      </c>
      <c r="AP262" s="59" t="s">
        <v>623</v>
      </c>
    </row>
    <row r="263" spans="1:43" ht="93.75" outlineLevel="2">
      <c r="A263" s="72" t="e">
        <f>IF(C262&lt;&gt;"",$C$7:C262,A262)</f>
        <v>#VALUE!</v>
      </c>
      <c r="B263" s="102" t="str">
        <f>IF(C262&lt;&gt;"",COUNTA($C$7:C262)+392,"")</f>
        <v/>
      </c>
      <c r="C263" s="192"/>
      <c r="D263" s="71"/>
      <c r="E263" s="103"/>
      <c r="F263" s="103"/>
      <c r="G263" s="103"/>
      <c r="H263" s="103"/>
      <c r="I263" s="103"/>
      <c r="J263" s="103"/>
      <c r="K263" s="71"/>
      <c r="L263" s="105"/>
      <c r="M263" s="106" t="str">
        <f>IF(K263&lt;&gt;"",VLOOKUP(K263,'DON GIA'!$S$1:$U$19,3,0),"")</f>
        <v/>
      </c>
      <c r="N263" s="106" t="str">
        <f>IF(K263&lt;&gt;"",VLOOKUP(K263,'DON GIA'!$S$1:$V$19,4,0),"")</f>
        <v/>
      </c>
      <c r="O263" s="106" t="str">
        <f t="shared" si="47"/>
        <v/>
      </c>
      <c r="P263" s="106" t="str">
        <f t="shared" si="48"/>
        <v/>
      </c>
      <c r="Q263" s="71" t="s">
        <v>35</v>
      </c>
      <c r="R263" s="103"/>
      <c r="S263" s="103"/>
      <c r="T263" s="106" t="str">
        <f>IF(Q263&lt;&gt;"",VLOOKUP(Q263,'DON GIA'!$H$1:$K$103,4,0),"")</f>
        <v/>
      </c>
      <c r="U263" s="106" t="str">
        <f t="shared" si="58"/>
        <v/>
      </c>
      <c r="V263" s="107"/>
      <c r="W263" s="103"/>
      <c r="X263" s="108"/>
      <c r="Y263" s="109"/>
      <c r="Z263" s="106" t="str">
        <f>IF(V263&lt;&gt;"",VLOOKUP(V263,'DON GIA'!$A$1:$D$346,4,0),"")</f>
        <v/>
      </c>
      <c r="AA263" s="106" t="str">
        <f t="shared" si="59"/>
        <v/>
      </c>
      <c r="AB263" s="71"/>
      <c r="AC263" s="71"/>
      <c r="AD263" s="71"/>
      <c r="AE263" s="71"/>
      <c r="AF263" s="71"/>
      <c r="AG263" s="103"/>
      <c r="AH263" s="103"/>
      <c r="AI263" s="103"/>
      <c r="AJ263" s="103"/>
      <c r="AK263" s="106" t="str">
        <f>IF(AH263&lt;&gt;"",VLOOKUP(AH263,'DON GIA'!$M$1:$P$9,4,0),"")</f>
        <v/>
      </c>
      <c r="AL263" s="106" t="str">
        <f t="shared" si="51"/>
        <v/>
      </c>
      <c r="AM263" s="103"/>
      <c r="AN263" s="103"/>
      <c r="AO263" s="199" t="str">
        <f t="shared" ref="AO263:AO326" si="60">IF(C263&lt;&gt;"",O263+P263+U263+AA263+AL263,"")</f>
        <v/>
      </c>
      <c r="AP263" s="59" t="s">
        <v>361</v>
      </c>
    </row>
    <row r="264" spans="1:43" outlineLevel="2">
      <c r="A264" s="72" t="e">
        <f>IF(C263&lt;&gt;"",$C$7:C263,A263)</f>
        <v>#VALUE!</v>
      </c>
      <c r="B264" s="102" t="str">
        <f>IF(C263&lt;&gt;"",COUNTA($C$7:C263)+392,"")</f>
        <v/>
      </c>
      <c r="C264" s="192"/>
      <c r="D264" s="71"/>
      <c r="E264" s="103"/>
      <c r="F264" s="103"/>
      <c r="G264" s="103"/>
      <c r="H264" s="103"/>
      <c r="I264" s="103"/>
      <c r="J264" s="103"/>
      <c r="K264" s="71"/>
      <c r="L264" s="105"/>
      <c r="M264" s="106" t="str">
        <f>IF(K264&lt;&gt;"",VLOOKUP(K264,'DON GIA'!$S$1:$U$19,3,0),"")</f>
        <v/>
      </c>
      <c r="N264" s="106" t="str">
        <f>IF(K264&lt;&gt;"",VLOOKUP(K264,'DON GIA'!$S$1:$V$19,4,0),"")</f>
        <v/>
      </c>
      <c r="O264" s="106" t="str">
        <f t="shared" si="47"/>
        <v/>
      </c>
      <c r="P264" s="106" t="str">
        <f t="shared" si="48"/>
        <v/>
      </c>
      <c r="Q264" s="71" t="s">
        <v>35</v>
      </c>
      <c r="R264" s="103"/>
      <c r="S264" s="103"/>
      <c r="T264" s="106" t="str">
        <f>IF(Q264&lt;&gt;"",VLOOKUP(Q264,'DON GIA'!$H$1:$K$103,4,0),"")</f>
        <v/>
      </c>
      <c r="U264" s="106" t="str">
        <f t="shared" si="58"/>
        <v/>
      </c>
      <c r="V264" s="107" t="s">
        <v>1091</v>
      </c>
      <c r="W264" s="103" t="s">
        <v>27</v>
      </c>
      <c r="X264" s="108">
        <v>30</v>
      </c>
      <c r="Y264" s="109"/>
      <c r="Z264" s="106">
        <f>IF(V264&lt;&gt;"",VLOOKUP(V264,'DON GIA'!$A$1:$D$346,4,0),"")</f>
        <v>161275</v>
      </c>
      <c r="AA264" s="106">
        <f t="shared" si="59"/>
        <v>4838250</v>
      </c>
      <c r="AB264" s="71"/>
      <c r="AC264" s="71"/>
      <c r="AD264" s="71"/>
      <c r="AE264" s="71"/>
      <c r="AF264" s="71"/>
      <c r="AG264" s="103"/>
      <c r="AH264" s="103"/>
      <c r="AI264" s="103"/>
      <c r="AJ264" s="103"/>
      <c r="AK264" s="106" t="str">
        <f>IF(AH264&lt;&gt;"",VLOOKUP(AH264,'DON GIA'!$M$1:$P$9,4,0),"")</f>
        <v/>
      </c>
      <c r="AL264" s="106" t="str">
        <f t="shared" si="51"/>
        <v/>
      </c>
      <c r="AM264" s="103"/>
      <c r="AN264" s="103"/>
      <c r="AO264" s="199" t="str">
        <f t="shared" si="60"/>
        <v/>
      </c>
      <c r="AP264" s="107" t="s">
        <v>430</v>
      </c>
    </row>
    <row r="265" spans="1:43" outlineLevel="2">
      <c r="A265" s="72" t="e">
        <f>IF(C264&lt;&gt;"",$C$7:C264,A264)</f>
        <v>#VALUE!</v>
      </c>
      <c r="B265" s="102" t="str">
        <f>IF(C264&lt;&gt;"",COUNTA($C$7:C264)+392,"")</f>
        <v/>
      </c>
      <c r="C265" s="192"/>
      <c r="D265" s="71"/>
      <c r="E265" s="103"/>
      <c r="F265" s="103"/>
      <c r="G265" s="103"/>
      <c r="H265" s="103"/>
      <c r="I265" s="103"/>
      <c r="J265" s="103"/>
      <c r="K265" s="71"/>
      <c r="L265" s="105"/>
      <c r="M265" s="106" t="str">
        <f>IF(K265&lt;&gt;"",VLOOKUP(K265,'DON GIA'!$S$1:$U$19,3,0),"")</f>
        <v/>
      </c>
      <c r="N265" s="106" t="str">
        <f>IF(K265&lt;&gt;"",VLOOKUP(K265,'DON GIA'!$S$1:$V$19,4,0),"")</f>
        <v/>
      </c>
      <c r="O265" s="106" t="str">
        <f t="shared" si="47"/>
        <v/>
      </c>
      <c r="P265" s="106" t="str">
        <f t="shared" si="48"/>
        <v/>
      </c>
      <c r="Q265" s="71" t="s">
        <v>35</v>
      </c>
      <c r="R265" s="103"/>
      <c r="S265" s="103"/>
      <c r="T265" s="106" t="str">
        <f>IF(Q265&lt;&gt;"",VLOOKUP(Q265,'DON GIA'!$H$1:$K$103,4,0),"")</f>
        <v/>
      </c>
      <c r="U265" s="106" t="str">
        <f t="shared" si="58"/>
        <v/>
      </c>
      <c r="V265" s="107" t="s">
        <v>1079</v>
      </c>
      <c r="W265" s="103" t="s">
        <v>27</v>
      </c>
      <c r="X265" s="108">
        <v>60</v>
      </c>
      <c r="Y265" s="109"/>
      <c r="Z265" s="106">
        <f>IF(V265&lt;&gt;"",VLOOKUP(V265,'DON GIA'!$A$1:$D$346,4,0),"")</f>
        <v>109890</v>
      </c>
      <c r="AA265" s="106">
        <f t="shared" si="59"/>
        <v>6593400</v>
      </c>
      <c r="AB265" s="71"/>
      <c r="AC265" s="71"/>
      <c r="AD265" s="71"/>
      <c r="AE265" s="71"/>
      <c r="AF265" s="71"/>
      <c r="AG265" s="103"/>
      <c r="AH265" s="103"/>
      <c r="AI265" s="103"/>
      <c r="AJ265" s="103"/>
      <c r="AK265" s="106" t="str">
        <f>IF(AH265&lt;&gt;"",VLOOKUP(AH265,'DON GIA'!$M$1:$P$9,4,0),"")</f>
        <v/>
      </c>
      <c r="AL265" s="106" t="str">
        <f t="shared" si="51"/>
        <v/>
      </c>
      <c r="AM265" s="103"/>
      <c r="AN265" s="103"/>
      <c r="AO265" s="199" t="str">
        <f t="shared" si="60"/>
        <v/>
      </c>
      <c r="AP265" s="107"/>
    </row>
    <row r="266" spans="1:43" outlineLevel="2">
      <c r="A266" s="72" t="e">
        <f>IF(C265&lt;&gt;"",$C$7:C265,A265)</f>
        <v>#VALUE!</v>
      </c>
      <c r="B266" s="102" t="str">
        <f>IF(C265&lt;&gt;"",COUNTA($C$7:C265)+392,"")</f>
        <v/>
      </c>
      <c r="C266" s="192"/>
      <c r="D266" s="71"/>
      <c r="E266" s="103"/>
      <c r="F266" s="103"/>
      <c r="G266" s="103"/>
      <c r="H266" s="103"/>
      <c r="I266" s="103"/>
      <c r="J266" s="103"/>
      <c r="K266" s="71"/>
      <c r="L266" s="105"/>
      <c r="M266" s="106" t="str">
        <f>IF(K266&lt;&gt;"",VLOOKUP(K266,'DON GIA'!$S$1:$U$19,3,0),"")</f>
        <v/>
      </c>
      <c r="N266" s="106" t="str">
        <f>IF(K266&lt;&gt;"",VLOOKUP(K266,'DON GIA'!$S$1:$V$19,4,0),"")</f>
        <v/>
      </c>
      <c r="O266" s="106" t="str">
        <f t="shared" si="47"/>
        <v/>
      </c>
      <c r="P266" s="106" t="str">
        <f t="shared" si="48"/>
        <v/>
      </c>
      <c r="Q266" s="71" t="s">
        <v>35</v>
      </c>
      <c r="R266" s="103"/>
      <c r="S266" s="103"/>
      <c r="T266" s="106" t="str">
        <f>IF(Q266&lt;&gt;"",VLOOKUP(Q266,'DON GIA'!$H$1:$K$103,4,0),"")</f>
        <v/>
      </c>
      <c r="U266" s="106" t="str">
        <f t="shared" si="58"/>
        <v/>
      </c>
      <c r="V266" s="107" t="s">
        <v>1085</v>
      </c>
      <c r="W266" s="103" t="s">
        <v>27</v>
      </c>
      <c r="X266" s="108">
        <v>89.34</v>
      </c>
      <c r="Y266" s="109"/>
      <c r="Z266" s="106">
        <f>IF(V266&lt;&gt;"",VLOOKUP(V266,'DON GIA'!$A$1:$D$346,4,0),"")</f>
        <v>282038</v>
      </c>
      <c r="AA266" s="106">
        <f t="shared" si="59"/>
        <v>25197274.920000002</v>
      </c>
      <c r="AB266" s="71"/>
      <c r="AC266" s="71"/>
      <c r="AD266" s="71"/>
      <c r="AE266" s="71"/>
      <c r="AF266" s="71"/>
      <c r="AG266" s="103"/>
      <c r="AH266" s="103"/>
      <c r="AI266" s="103"/>
      <c r="AJ266" s="103"/>
      <c r="AK266" s="106" t="str">
        <f>IF(AH266&lt;&gt;"",VLOOKUP(AH266,'DON GIA'!$M$1:$P$9,4,0),"")</f>
        <v/>
      </c>
      <c r="AL266" s="106" t="str">
        <f t="shared" si="51"/>
        <v/>
      </c>
      <c r="AM266" s="103"/>
      <c r="AN266" s="103"/>
      <c r="AO266" s="199" t="str">
        <f t="shared" si="60"/>
        <v/>
      </c>
      <c r="AP266" s="107"/>
    </row>
    <row r="267" spans="1:43" outlineLevel="2">
      <c r="A267" s="72" t="e">
        <f>IF(C266&lt;&gt;"",$C$7:C266,A266)</f>
        <v>#VALUE!</v>
      </c>
      <c r="B267" s="102" t="str">
        <f>IF(C266&lt;&gt;"",COUNTA($C$7:C266)+392,"")</f>
        <v/>
      </c>
      <c r="C267" s="192"/>
      <c r="D267" s="71"/>
      <c r="E267" s="103"/>
      <c r="F267" s="103"/>
      <c r="G267" s="103"/>
      <c r="H267" s="103"/>
      <c r="I267" s="103"/>
      <c r="J267" s="103"/>
      <c r="K267" s="71"/>
      <c r="L267" s="105"/>
      <c r="M267" s="106" t="str">
        <f>IF(K267&lt;&gt;"",VLOOKUP(K267,'DON GIA'!$S$1:$U$19,3,0),"")</f>
        <v/>
      </c>
      <c r="N267" s="106" t="str">
        <f>IF(K267&lt;&gt;"",VLOOKUP(K267,'DON GIA'!$S$1:$V$19,4,0),"")</f>
        <v/>
      </c>
      <c r="O267" s="106" t="str">
        <f t="shared" si="47"/>
        <v/>
      </c>
      <c r="P267" s="106" t="str">
        <f t="shared" si="48"/>
        <v/>
      </c>
      <c r="Q267" s="71" t="s">
        <v>35</v>
      </c>
      <c r="R267" s="103"/>
      <c r="S267" s="103"/>
      <c r="T267" s="106" t="str">
        <f>IF(Q267&lt;&gt;"",VLOOKUP(Q267,'DON GIA'!$H$1:$K$103,4,0),"")</f>
        <v/>
      </c>
      <c r="U267" s="106" t="str">
        <f t="shared" si="58"/>
        <v/>
      </c>
      <c r="V267" s="107" t="s">
        <v>1082</v>
      </c>
      <c r="W267" s="103" t="s">
        <v>38</v>
      </c>
      <c r="X267" s="108">
        <v>0.22800000000000001</v>
      </c>
      <c r="Y267" s="109"/>
      <c r="Z267" s="106">
        <f>IF(V267&lt;&gt;"",VLOOKUP(V267,'DON GIA'!$A$1:$D$346,4,0),"")</f>
        <v>2523428</v>
      </c>
      <c r="AA267" s="106">
        <f t="shared" si="59"/>
        <v>575341.58400000003</v>
      </c>
      <c r="AB267" s="71"/>
      <c r="AC267" s="71"/>
      <c r="AD267" s="71"/>
      <c r="AE267" s="71"/>
      <c r="AF267" s="71"/>
      <c r="AG267" s="103"/>
      <c r="AH267" s="103"/>
      <c r="AI267" s="103"/>
      <c r="AJ267" s="103"/>
      <c r="AK267" s="106" t="str">
        <f>IF(AH267&lt;&gt;"",VLOOKUP(AH267,'DON GIA'!$M$1:$P$9,4,0),"")</f>
        <v/>
      </c>
      <c r="AL267" s="106" t="str">
        <f t="shared" si="51"/>
        <v/>
      </c>
      <c r="AM267" s="103"/>
      <c r="AN267" s="103"/>
      <c r="AO267" s="199" t="str">
        <f t="shared" si="60"/>
        <v/>
      </c>
      <c r="AP267" s="107"/>
    </row>
    <row r="268" spans="1:43" ht="37.5" outlineLevel="2">
      <c r="A268" s="72" t="e">
        <f>IF(C267&lt;&gt;"",$C$7:C267,A267)</f>
        <v>#VALUE!</v>
      </c>
      <c r="B268" s="102" t="str">
        <f>IF(C267&lt;&gt;"",COUNTA($C$7:C267)+392,"")</f>
        <v/>
      </c>
      <c r="C268" s="192"/>
      <c r="D268" s="71"/>
      <c r="E268" s="103"/>
      <c r="F268" s="103"/>
      <c r="G268" s="103"/>
      <c r="H268" s="103"/>
      <c r="I268" s="103"/>
      <c r="J268" s="103"/>
      <c r="K268" s="71"/>
      <c r="L268" s="105"/>
      <c r="M268" s="106" t="str">
        <f>IF(K268&lt;&gt;"",VLOOKUP(K268,'DON GIA'!$S$1:$U$19,3,0),"")</f>
        <v/>
      </c>
      <c r="N268" s="106" t="str">
        <f>IF(K268&lt;&gt;"",VLOOKUP(K268,'DON GIA'!$S$1:$V$19,4,0),"")</f>
        <v/>
      </c>
      <c r="O268" s="106" t="str">
        <f t="shared" si="47"/>
        <v/>
      </c>
      <c r="P268" s="106" t="str">
        <f t="shared" si="48"/>
        <v/>
      </c>
      <c r="Q268" s="71" t="s">
        <v>35</v>
      </c>
      <c r="R268" s="103"/>
      <c r="S268" s="103"/>
      <c r="T268" s="106" t="str">
        <f>IF(Q268&lt;&gt;"",VLOOKUP(Q268,'DON GIA'!$H$1:$K$103,4,0),"")</f>
        <v/>
      </c>
      <c r="U268" s="106" t="str">
        <f t="shared" si="58"/>
        <v/>
      </c>
      <c r="V268" s="107" t="s">
        <v>1092</v>
      </c>
      <c r="W268" s="103" t="s">
        <v>27</v>
      </c>
      <c r="X268" s="108">
        <v>8.4499999999999993</v>
      </c>
      <c r="Y268" s="109"/>
      <c r="Z268" s="106">
        <f>IF(V268&lt;&gt;"",VLOOKUP(V268,'DON GIA'!$A$1:$D$346,4,0),"")</f>
        <v>257144</v>
      </c>
      <c r="AA268" s="106">
        <f t="shared" si="59"/>
        <v>2172866.7999999998</v>
      </c>
      <c r="AB268" s="71"/>
      <c r="AC268" s="71"/>
      <c r="AD268" s="71"/>
      <c r="AE268" s="71"/>
      <c r="AF268" s="71"/>
      <c r="AG268" s="103"/>
      <c r="AH268" s="103"/>
      <c r="AI268" s="103"/>
      <c r="AJ268" s="103"/>
      <c r="AK268" s="106" t="str">
        <f>IF(AH268&lt;&gt;"",VLOOKUP(AH268,'DON GIA'!$M$1:$P$9,4,0),"")</f>
        <v/>
      </c>
      <c r="AL268" s="106" t="str">
        <f t="shared" si="51"/>
        <v/>
      </c>
      <c r="AM268" s="103"/>
      <c r="AN268" s="103"/>
      <c r="AO268" s="199" t="str">
        <f t="shared" si="60"/>
        <v/>
      </c>
      <c r="AP268" s="107"/>
    </row>
    <row r="269" spans="1:43" ht="37.5" outlineLevel="2">
      <c r="A269" s="72" t="e">
        <f>IF(C268&lt;&gt;"",$C$7:C268,A268)</f>
        <v>#VALUE!</v>
      </c>
      <c r="B269" s="102" t="str">
        <f>IF(C268&lt;&gt;"",COUNTA($C$7:C268)+392,"")</f>
        <v/>
      </c>
      <c r="C269" s="192"/>
      <c r="D269" s="71"/>
      <c r="E269" s="103"/>
      <c r="F269" s="103"/>
      <c r="G269" s="103"/>
      <c r="H269" s="103"/>
      <c r="I269" s="103"/>
      <c r="J269" s="103"/>
      <c r="K269" s="71"/>
      <c r="L269" s="105"/>
      <c r="M269" s="106" t="str">
        <f>IF(K269&lt;&gt;"",VLOOKUP(K269,'DON GIA'!$S$1:$U$19,3,0),"")</f>
        <v/>
      </c>
      <c r="N269" s="106" t="str">
        <f>IF(K269&lt;&gt;"",VLOOKUP(K269,'DON GIA'!$S$1:$V$19,4,0),"")</f>
        <v/>
      </c>
      <c r="O269" s="106" t="str">
        <f t="shared" si="47"/>
        <v/>
      </c>
      <c r="P269" s="106" t="str">
        <f t="shared" si="48"/>
        <v/>
      </c>
      <c r="Q269" s="71" t="s">
        <v>35</v>
      </c>
      <c r="R269" s="103"/>
      <c r="S269" s="103"/>
      <c r="T269" s="106" t="str">
        <f>IF(Q269&lt;&gt;"",VLOOKUP(Q269,'DON GIA'!$H$1:$K$103,4,0),"")</f>
        <v/>
      </c>
      <c r="U269" s="106" t="str">
        <f t="shared" si="58"/>
        <v/>
      </c>
      <c r="V269" s="107" t="s">
        <v>1089</v>
      </c>
      <c r="W269" s="103" t="s">
        <v>27</v>
      </c>
      <c r="X269" s="108">
        <v>9.4499999999999993</v>
      </c>
      <c r="Y269" s="109"/>
      <c r="Z269" s="106">
        <f>IF(V269&lt;&gt;"",VLOOKUP(V269,'DON GIA'!$A$1:$D$346,4,0),"")</f>
        <v>292949</v>
      </c>
      <c r="AA269" s="106">
        <f t="shared" si="59"/>
        <v>2768368.05</v>
      </c>
      <c r="AB269" s="71"/>
      <c r="AC269" s="71"/>
      <c r="AD269" s="71"/>
      <c r="AE269" s="71"/>
      <c r="AF269" s="71"/>
      <c r="AG269" s="103"/>
      <c r="AH269" s="103"/>
      <c r="AI269" s="103"/>
      <c r="AJ269" s="103"/>
      <c r="AK269" s="106" t="str">
        <f>IF(AH269&lt;&gt;"",VLOOKUP(AH269,'DON GIA'!$M$1:$P$9,4,0),"")</f>
        <v/>
      </c>
      <c r="AL269" s="106" t="str">
        <f t="shared" si="51"/>
        <v/>
      </c>
      <c r="AM269" s="103"/>
      <c r="AN269" s="103"/>
      <c r="AO269" s="199" t="str">
        <f t="shared" si="60"/>
        <v/>
      </c>
      <c r="AP269" s="107"/>
    </row>
    <row r="270" spans="1:43" ht="37.5" outlineLevel="2">
      <c r="A270" s="72" t="e">
        <f>IF(C269&lt;&gt;"",$C$7:C269,A269)</f>
        <v>#VALUE!</v>
      </c>
      <c r="B270" s="102" t="str">
        <f>IF(C269&lt;&gt;"",COUNTA($C$7:C269)+392,"")</f>
        <v/>
      </c>
      <c r="C270" s="192"/>
      <c r="D270" s="71"/>
      <c r="E270" s="103"/>
      <c r="F270" s="103"/>
      <c r="G270" s="103"/>
      <c r="H270" s="103"/>
      <c r="I270" s="103"/>
      <c r="J270" s="103"/>
      <c r="K270" s="71"/>
      <c r="L270" s="105"/>
      <c r="M270" s="106" t="str">
        <f>IF(K270&lt;&gt;"",VLOOKUP(K270,'DON GIA'!$S$1:$U$19,3,0),"")</f>
        <v/>
      </c>
      <c r="N270" s="106" t="str">
        <f>IF(K270&lt;&gt;"",VLOOKUP(K270,'DON GIA'!$S$1:$V$19,4,0),"")</f>
        <v/>
      </c>
      <c r="O270" s="106" t="str">
        <f t="shared" si="47"/>
        <v/>
      </c>
      <c r="P270" s="106" t="str">
        <f t="shared" si="48"/>
        <v/>
      </c>
      <c r="Q270" s="71" t="s">
        <v>35</v>
      </c>
      <c r="R270" s="103"/>
      <c r="S270" s="103"/>
      <c r="T270" s="106" t="str">
        <f>IF(Q270&lt;&gt;"",VLOOKUP(Q270,'DON GIA'!$H$1:$K$103,4,0),"")</f>
        <v/>
      </c>
      <c r="U270" s="106" t="str">
        <f t="shared" si="58"/>
        <v/>
      </c>
      <c r="V270" s="107" t="s">
        <v>1049</v>
      </c>
      <c r="W270" s="103" t="s">
        <v>42</v>
      </c>
      <c r="X270" s="108">
        <v>1</v>
      </c>
      <c r="Y270" s="109"/>
      <c r="Z270" s="106">
        <f>IF(V270&lt;&gt;"",VLOOKUP(V270,'DON GIA'!$A$1:$D$346,4,0),"")</f>
        <v>3793079</v>
      </c>
      <c r="AA270" s="106">
        <f t="shared" si="59"/>
        <v>3793079</v>
      </c>
      <c r="AB270" s="71"/>
      <c r="AC270" s="71"/>
      <c r="AD270" s="71"/>
      <c r="AE270" s="71"/>
      <c r="AF270" s="71"/>
      <c r="AG270" s="103"/>
      <c r="AH270" s="103"/>
      <c r="AI270" s="103"/>
      <c r="AJ270" s="103"/>
      <c r="AK270" s="106" t="str">
        <f>IF(AH270&lt;&gt;"",VLOOKUP(AH270,'DON GIA'!$M$1:$P$9,4,0),"")</f>
        <v/>
      </c>
      <c r="AL270" s="106" t="str">
        <f t="shared" si="51"/>
        <v/>
      </c>
      <c r="AM270" s="103"/>
      <c r="AN270" s="103"/>
      <c r="AO270" s="199" t="str">
        <f t="shared" si="60"/>
        <v/>
      </c>
      <c r="AP270" s="107"/>
    </row>
    <row r="271" spans="1:43" outlineLevel="2">
      <c r="A271" s="72" t="e">
        <f>IF(C270&lt;&gt;"",$C$7:C270,A270)</f>
        <v>#VALUE!</v>
      </c>
      <c r="B271" s="102" t="str">
        <f>IF(C270&lt;&gt;"",COUNTA($C$7:C270)+392,"")</f>
        <v/>
      </c>
      <c r="C271" s="192"/>
      <c r="D271" s="61"/>
      <c r="E271" s="103"/>
      <c r="F271" s="103"/>
      <c r="G271" s="103"/>
      <c r="H271" s="103"/>
      <c r="I271" s="103"/>
      <c r="J271" s="103"/>
      <c r="K271" s="71"/>
      <c r="L271" s="105"/>
      <c r="M271" s="106" t="str">
        <f>IF(K271&lt;&gt;"",VLOOKUP(K271,'DON GIA'!$S$1:$U$19,3,0),"")</f>
        <v/>
      </c>
      <c r="N271" s="106" t="str">
        <f>IF(K271&lt;&gt;"",VLOOKUP(K271,'DON GIA'!$S$1:$V$19,4,0),"")</f>
        <v/>
      </c>
      <c r="O271" s="106" t="str">
        <f t="shared" si="47"/>
        <v/>
      </c>
      <c r="P271" s="106" t="str">
        <f t="shared" si="48"/>
        <v/>
      </c>
      <c r="Q271" s="71" t="s">
        <v>35</v>
      </c>
      <c r="R271" s="103"/>
      <c r="S271" s="103"/>
      <c r="T271" s="106" t="str">
        <f>IF(Q271&lt;&gt;"",VLOOKUP(Q271,'DON GIA'!$H$1:$K$103,4,0),"")</f>
        <v/>
      </c>
      <c r="U271" s="106" t="str">
        <f t="shared" si="58"/>
        <v/>
      </c>
      <c r="V271" s="107" t="s">
        <v>35</v>
      </c>
      <c r="W271" s="103"/>
      <c r="X271" s="108"/>
      <c r="Y271" s="109"/>
      <c r="Z271" s="106" t="str">
        <f>IF(V271&lt;&gt;"",VLOOKUP(V271,'DON GIA'!$A$1:$D$346,4,0),"")</f>
        <v/>
      </c>
      <c r="AA271" s="106" t="str">
        <f t="shared" si="59"/>
        <v/>
      </c>
      <c r="AB271" s="71"/>
      <c r="AC271" s="71"/>
      <c r="AD271" s="71"/>
      <c r="AE271" s="71"/>
      <c r="AF271" s="71"/>
      <c r="AG271" s="103"/>
      <c r="AH271" s="103"/>
      <c r="AI271" s="103"/>
      <c r="AJ271" s="103"/>
      <c r="AK271" s="106" t="str">
        <f>IF(AH271&lt;&gt;"",VLOOKUP(AH271,'DON GIA'!$M$1:$P$9,4,0),"")</f>
        <v/>
      </c>
      <c r="AL271" s="106" t="str">
        <f t="shared" si="51"/>
        <v/>
      </c>
      <c r="AM271" s="103"/>
      <c r="AN271" s="103"/>
      <c r="AO271" s="199" t="str">
        <f t="shared" si="60"/>
        <v/>
      </c>
      <c r="AP271" s="107"/>
    </row>
    <row r="272" spans="1:43" outlineLevel="1">
      <c r="A272" s="84" t="s">
        <v>836</v>
      </c>
      <c r="B272" s="102"/>
      <c r="C272" s="192">
        <v>417</v>
      </c>
      <c r="D272" s="61" t="s">
        <v>171</v>
      </c>
      <c r="E272" s="162"/>
      <c r="F272" s="162"/>
      <c r="G272" s="162"/>
      <c r="H272" s="179"/>
      <c r="I272" s="179"/>
      <c r="J272" s="179"/>
      <c r="K272" s="171"/>
      <c r="L272" s="180">
        <f>SUBTOTAL(9,L273:L283)</f>
        <v>63.7</v>
      </c>
      <c r="M272" s="199"/>
      <c r="N272" s="199"/>
      <c r="O272" s="199">
        <f>SUBTOTAL(9,O273:O283)</f>
        <v>106952300</v>
      </c>
      <c r="P272" s="199">
        <f>SUBTOTAL(9,P273:P283)</f>
        <v>0</v>
      </c>
      <c r="Q272" s="61"/>
      <c r="R272" s="162"/>
      <c r="S272" s="162">
        <f>SUBTOTAL(9,S273:S283)</f>
        <v>0</v>
      </c>
      <c r="T272" s="199"/>
      <c r="U272" s="199">
        <f>SUBTOTAL(9,U273:U283)</f>
        <v>0</v>
      </c>
      <c r="V272" s="129"/>
      <c r="W272" s="162"/>
      <c r="X272" s="169">
        <f>SUBTOTAL(9,X273:X283)</f>
        <v>141.126</v>
      </c>
      <c r="Y272" s="170">
        <f>SUBTOTAL(9,Y273:Y283)</f>
        <v>40.604999999999997</v>
      </c>
      <c r="Z272" s="199"/>
      <c r="AA272" s="199">
        <f>SUBTOTAL(9,AA273:AA283)</f>
        <v>516192530.71799994</v>
      </c>
      <c r="AB272" s="71"/>
      <c r="AC272" s="71"/>
      <c r="AD272" s="71"/>
      <c r="AE272" s="71"/>
      <c r="AF272" s="71"/>
      <c r="AG272" s="103"/>
      <c r="AH272" s="61"/>
      <c r="AI272" s="162"/>
      <c r="AJ272" s="162">
        <f>SUBTOTAL(9,AJ273:AJ283)</f>
        <v>1</v>
      </c>
      <c r="AK272" s="199"/>
      <c r="AL272" s="199">
        <f>SUBTOTAL(9,AL273:AL283)</f>
        <v>17000000</v>
      </c>
      <c r="AM272" s="162"/>
      <c r="AN272" s="162">
        <f>SUBTOTAL(9,AN273:AN283)</f>
        <v>1</v>
      </c>
      <c r="AO272" s="199">
        <f t="shared" si="60"/>
        <v>640144830.71799994</v>
      </c>
      <c r="AP272" s="111"/>
      <c r="AQ272" s="90"/>
    </row>
    <row r="273" spans="1:43" ht="112.5" outlineLevel="2">
      <c r="A273" s="72" t="e">
        <f>IF(C272&lt;&gt;"",$C$7:C272,A271)</f>
        <v>#VALUE!</v>
      </c>
      <c r="B273" s="102">
        <f>IF(C272&lt;&gt;"",COUNTA($C$7:C272)+392,"")</f>
        <v>417</v>
      </c>
      <c r="C273" s="192"/>
      <c r="D273" s="71" t="s">
        <v>172</v>
      </c>
      <c r="E273" s="103"/>
      <c r="F273" s="103"/>
      <c r="G273" s="103">
        <v>225</v>
      </c>
      <c r="H273" s="67">
        <v>7</v>
      </c>
      <c r="I273" s="67">
        <v>396</v>
      </c>
      <c r="J273" s="67" t="s">
        <v>169</v>
      </c>
      <c r="K273" s="104" t="s">
        <v>973</v>
      </c>
      <c r="L273" s="128">
        <v>63.7</v>
      </c>
      <c r="M273" s="106">
        <f>IF(K273&lt;&gt;"",VLOOKUP(K273,'DON GIA'!$S$1:$U$19,3,0),"")</f>
        <v>1679000</v>
      </c>
      <c r="N273" s="106">
        <f>IF(K273&lt;&gt;"",VLOOKUP(K273,'DON GIA'!$S$1:$V$19,4,0),"")</f>
        <v>0</v>
      </c>
      <c r="O273" s="106">
        <f t="shared" si="47"/>
        <v>106952300</v>
      </c>
      <c r="P273" s="106">
        <f t="shared" si="48"/>
        <v>0</v>
      </c>
      <c r="Q273" s="71" t="s">
        <v>35</v>
      </c>
      <c r="R273" s="103"/>
      <c r="S273" s="103"/>
      <c r="T273" s="106" t="str">
        <f>IF(Q273&lt;&gt;"",VLOOKUP(Q273,'DON GIA'!$H$1:$K$103,4,0),"")</f>
        <v/>
      </c>
      <c r="U273" s="106" t="str">
        <f t="shared" ref="U273:U283" si="61">IF(Q273&lt;&gt;"",IF(ISNUMBER(T273),S273*T273,""),"")</f>
        <v/>
      </c>
      <c r="V273" s="107" t="s">
        <v>1093</v>
      </c>
      <c r="W273" s="103" t="s">
        <v>27</v>
      </c>
      <c r="X273" s="108">
        <v>0.54</v>
      </c>
      <c r="Y273" s="109">
        <v>10.59</v>
      </c>
      <c r="Z273" s="106">
        <f>IF(V273&lt;&gt;"",VLOOKUP(V273,'DON GIA'!$A$1:$D$346,4,0),"")</f>
        <v>3152933</v>
      </c>
      <c r="AA273" s="106">
        <f t="shared" ref="AA273:AA283" si="62">IF(V273&lt;&gt;"",IF(ISNUMBER(Z273),X273*Z273,""),"")</f>
        <v>1702583.82</v>
      </c>
      <c r="AB273" s="71" t="s">
        <v>28</v>
      </c>
      <c r="AC273" s="71" t="s">
        <v>29</v>
      </c>
      <c r="AD273" s="71" t="s">
        <v>30</v>
      </c>
      <c r="AE273" s="71" t="s">
        <v>41</v>
      </c>
      <c r="AF273" s="71" t="s">
        <v>32</v>
      </c>
      <c r="AG273" s="103"/>
      <c r="AH273" s="61" t="s">
        <v>579</v>
      </c>
      <c r="AI273" s="103" t="s">
        <v>560</v>
      </c>
      <c r="AJ273" s="103">
        <v>1</v>
      </c>
      <c r="AK273" s="106">
        <f>IF(AH273&lt;&gt;"",VLOOKUP(AH273,'DON GIA'!$M$1:$P$9,4,0),"")</f>
        <v>17000000</v>
      </c>
      <c r="AL273" s="106">
        <f t="shared" si="51"/>
        <v>17000000</v>
      </c>
      <c r="AM273" s="103" t="s">
        <v>407</v>
      </c>
      <c r="AN273" s="103">
        <v>1</v>
      </c>
      <c r="AO273" s="199" t="str">
        <f t="shared" si="60"/>
        <v/>
      </c>
      <c r="AP273" s="111" t="s">
        <v>624</v>
      </c>
    </row>
    <row r="274" spans="1:43" ht="397.5" outlineLevel="2">
      <c r="A274" s="72" t="e">
        <f>IF(C273&lt;&gt;"",$C$7:C273,A273)</f>
        <v>#VALUE!</v>
      </c>
      <c r="B274" s="102" t="str">
        <f>IF(C273&lt;&gt;"",COUNTA($C$7:C273)+392,"")</f>
        <v/>
      </c>
      <c r="C274" s="192"/>
      <c r="D274" s="71" t="s">
        <v>163</v>
      </c>
      <c r="E274" s="103"/>
      <c r="F274" s="103"/>
      <c r="G274" s="103"/>
      <c r="H274" s="67"/>
      <c r="I274" s="67"/>
      <c r="J274" s="67"/>
      <c r="K274" s="71"/>
      <c r="L274" s="128"/>
      <c r="M274" s="106" t="str">
        <f>IF(K274&lt;&gt;"",VLOOKUP(K274,'DON GIA'!$S$1:$U$19,3,0),"")</f>
        <v/>
      </c>
      <c r="N274" s="106" t="str">
        <f>IF(K274&lt;&gt;"",VLOOKUP(K274,'DON GIA'!$S$1:$V$19,4,0),"")</f>
        <v/>
      </c>
      <c r="O274" s="106" t="str">
        <f t="shared" si="47"/>
        <v/>
      </c>
      <c r="P274" s="106" t="str">
        <f t="shared" si="48"/>
        <v/>
      </c>
      <c r="Q274" s="71" t="s">
        <v>35</v>
      </c>
      <c r="R274" s="103"/>
      <c r="S274" s="103"/>
      <c r="T274" s="106" t="str">
        <f>IF(Q274&lt;&gt;"",VLOOKUP(Q274,'DON GIA'!$H$1:$K$103,4,0),"")</f>
        <v/>
      </c>
      <c r="U274" s="106" t="str">
        <f t="shared" si="61"/>
        <v/>
      </c>
      <c r="V274" s="107" t="s">
        <v>1063</v>
      </c>
      <c r="W274" s="103" t="s">
        <v>27</v>
      </c>
      <c r="X274" s="108">
        <v>78.94</v>
      </c>
      <c r="Y274" s="109">
        <v>6.5000000000000002E-2</v>
      </c>
      <c r="Z274" s="106">
        <f>IF(V274&lt;&gt;"",VLOOKUP(V274,'DON GIA'!$A$1:$D$346,4,0),"")</f>
        <v>3941166</v>
      </c>
      <c r="AA274" s="106">
        <f t="shared" si="62"/>
        <v>311115644.03999996</v>
      </c>
      <c r="AB274" s="71" t="s">
        <v>28</v>
      </c>
      <c r="AC274" s="71" t="s">
        <v>29</v>
      </c>
      <c r="AD274" s="71" t="s">
        <v>30</v>
      </c>
      <c r="AE274" s="71" t="s">
        <v>31</v>
      </c>
      <c r="AF274" s="71" t="s">
        <v>32</v>
      </c>
      <c r="AG274" s="103"/>
      <c r="AH274" s="103"/>
      <c r="AI274" s="103"/>
      <c r="AJ274" s="103"/>
      <c r="AK274" s="106" t="str">
        <f>IF(AH274&lt;&gt;"",VLOOKUP(AH274,'DON GIA'!$M$1:$P$9,4,0),"")</f>
        <v/>
      </c>
      <c r="AL274" s="106" t="str">
        <f t="shared" si="51"/>
        <v/>
      </c>
      <c r="AM274" s="103"/>
      <c r="AN274" s="103"/>
      <c r="AO274" s="199" t="str">
        <f t="shared" si="60"/>
        <v/>
      </c>
      <c r="AP274" s="59" t="s">
        <v>625</v>
      </c>
    </row>
    <row r="275" spans="1:43" ht="78.75" outlineLevel="2">
      <c r="A275" s="72" t="e">
        <f>IF(C274&lt;&gt;"",$C$7:C274,A274)</f>
        <v>#VALUE!</v>
      </c>
      <c r="B275" s="102" t="str">
        <f>IF(C274&lt;&gt;"",COUNTA($C$7:C274)+392,"")</f>
        <v/>
      </c>
      <c r="C275" s="192"/>
      <c r="D275" s="71"/>
      <c r="E275" s="103"/>
      <c r="F275" s="103"/>
      <c r="G275" s="103"/>
      <c r="H275" s="103"/>
      <c r="I275" s="103"/>
      <c r="J275" s="103"/>
      <c r="K275" s="71"/>
      <c r="L275" s="105"/>
      <c r="M275" s="106" t="str">
        <f>IF(K275&lt;&gt;"",VLOOKUP(K275,'DON GIA'!$S$1:$U$19,3,0),"")</f>
        <v/>
      </c>
      <c r="N275" s="106" t="str">
        <f>IF(K275&lt;&gt;"",VLOOKUP(K275,'DON GIA'!$S$1:$V$19,4,0),"")</f>
        <v/>
      </c>
      <c r="O275" s="106" t="str">
        <f t="shared" si="47"/>
        <v/>
      </c>
      <c r="P275" s="106" t="str">
        <f t="shared" si="48"/>
        <v/>
      </c>
      <c r="Q275" s="71" t="s">
        <v>35</v>
      </c>
      <c r="R275" s="103"/>
      <c r="S275" s="103"/>
      <c r="T275" s="106" t="str">
        <f>IF(Q275&lt;&gt;"",VLOOKUP(Q275,'DON GIA'!$H$1:$K$103,4,0),"")</f>
        <v/>
      </c>
      <c r="U275" s="106" t="str">
        <f t="shared" si="61"/>
        <v/>
      </c>
      <c r="V275" s="107" t="s">
        <v>1063</v>
      </c>
      <c r="W275" s="103" t="s">
        <v>27</v>
      </c>
      <c r="X275" s="108">
        <v>33.5</v>
      </c>
      <c r="Y275" s="109"/>
      <c r="Z275" s="106">
        <f>IF(V275&lt;&gt;"",VLOOKUP(V275,'DON GIA'!$A$1:$D$346,4,0),"")</f>
        <v>3941166</v>
      </c>
      <c r="AA275" s="106">
        <f t="shared" si="62"/>
        <v>132029061</v>
      </c>
      <c r="AB275" s="71" t="s">
        <v>28</v>
      </c>
      <c r="AC275" s="71" t="s">
        <v>29</v>
      </c>
      <c r="AD275" s="71" t="s">
        <v>30</v>
      </c>
      <c r="AE275" s="71" t="s">
        <v>31</v>
      </c>
      <c r="AF275" s="71" t="s">
        <v>32</v>
      </c>
      <c r="AG275" s="103"/>
      <c r="AH275" s="103"/>
      <c r="AI275" s="103"/>
      <c r="AJ275" s="103"/>
      <c r="AK275" s="106" t="str">
        <f>IF(AH275&lt;&gt;"",VLOOKUP(AH275,'DON GIA'!$M$1:$P$9,4,0),"")</f>
        <v/>
      </c>
      <c r="AL275" s="106" t="str">
        <f t="shared" si="51"/>
        <v/>
      </c>
      <c r="AM275" s="103"/>
      <c r="AN275" s="103"/>
      <c r="AO275" s="199" t="str">
        <f t="shared" si="60"/>
        <v/>
      </c>
      <c r="AP275" s="59" t="s">
        <v>626</v>
      </c>
    </row>
    <row r="276" spans="1:43" ht="93.75" outlineLevel="2">
      <c r="A276" s="72" t="e">
        <f>IF(C275&lt;&gt;"",$C$7:C275,A275)</f>
        <v>#VALUE!</v>
      </c>
      <c r="B276" s="102" t="str">
        <f>IF(C275&lt;&gt;"",COUNTA($C$7:C275)+392,"")</f>
        <v/>
      </c>
      <c r="C276" s="192"/>
      <c r="D276" s="71"/>
      <c r="E276" s="103"/>
      <c r="F276" s="103"/>
      <c r="G276" s="103"/>
      <c r="H276" s="103"/>
      <c r="I276" s="103"/>
      <c r="J276" s="103"/>
      <c r="K276" s="71"/>
      <c r="L276" s="105"/>
      <c r="M276" s="106" t="str">
        <f>IF(K276&lt;&gt;"",VLOOKUP(K276,'DON GIA'!$S$1:$U$19,3,0),"")</f>
        <v/>
      </c>
      <c r="N276" s="106" t="str">
        <f>IF(K276&lt;&gt;"",VLOOKUP(K276,'DON GIA'!$S$1:$V$19,4,0),"")</f>
        <v/>
      </c>
      <c r="O276" s="106" t="str">
        <f t="shared" si="47"/>
        <v/>
      </c>
      <c r="P276" s="106" t="str">
        <f t="shared" si="48"/>
        <v/>
      </c>
      <c r="Q276" s="71" t="s">
        <v>35</v>
      </c>
      <c r="R276" s="103"/>
      <c r="S276" s="103"/>
      <c r="T276" s="106" t="str">
        <f>IF(Q276&lt;&gt;"",VLOOKUP(Q276,'DON GIA'!$H$1:$K$103,4,0),"")</f>
        <v/>
      </c>
      <c r="U276" s="106" t="str">
        <f t="shared" si="61"/>
        <v/>
      </c>
      <c r="V276" s="107" t="s">
        <v>1078</v>
      </c>
      <c r="W276" s="103" t="s">
        <v>27</v>
      </c>
      <c r="X276" s="108">
        <v>9.8699999999999992</v>
      </c>
      <c r="Y276" s="109">
        <v>29.95</v>
      </c>
      <c r="Z276" s="106">
        <f>IF(V276&lt;&gt;"",VLOOKUP(V276,'DON GIA'!$A$1:$D$346,4,0),"")</f>
        <v>854777</v>
      </c>
      <c r="AA276" s="106">
        <f t="shared" si="62"/>
        <v>8436648.9900000002</v>
      </c>
      <c r="AB276" s="71"/>
      <c r="AC276" s="71" t="s">
        <v>29</v>
      </c>
      <c r="AD276" s="71" t="s">
        <v>30</v>
      </c>
      <c r="AE276" s="71" t="s">
        <v>41</v>
      </c>
      <c r="AF276" s="71" t="s">
        <v>136</v>
      </c>
      <c r="AG276" s="103"/>
      <c r="AH276" s="103"/>
      <c r="AI276" s="103"/>
      <c r="AJ276" s="103"/>
      <c r="AK276" s="106" t="str">
        <f>IF(AH276&lt;&gt;"",VLOOKUP(AH276,'DON GIA'!$M$1:$P$9,4,0),"")</f>
        <v/>
      </c>
      <c r="AL276" s="106" t="str">
        <f t="shared" si="51"/>
        <v/>
      </c>
      <c r="AM276" s="103"/>
      <c r="AN276" s="103"/>
      <c r="AO276" s="199" t="str">
        <f t="shared" si="60"/>
        <v/>
      </c>
      <c r="AP276" s="59" t="s">
        <v>361</v>
      </c>
    </row>
    <row r="277" spans="1:43" outlineLevel="2">
      <c r="A277" s="72" t="e">
        <f>IF(C276&lt;&gt;"",$C$7:C276,A276)</f>
        <v>#VALUE!</v>
      </c>
      <c r="B277" s="102" t="str">
        <f>IF(C276&lt;&gt;"",COUNTA($C$7:C276)+392,"")</f>
        <v/>
      </c>
      <c r="C277" s="192"/>
      <c r="D277" s="71"/>
      <c r="E277" s="103"/>
      <c r="F277" s="103"/>
      <c r="G277" s="103"/>
      <c r="H277" s="103"/>
      <c r="I277" s="103"/>
      <c r="J277" s="103"/>
      <c r="K277" s="71"/>
      <c r="L277" s="105"/>
      <c r="M277" s="106" t="str">
        <f>IF(K277&lt;&gt;"",VLOOKUP(K277,'DON GIA'!$S$1:$U$19,3,0),"")</f>
        <v/>
      </c>
      <c r="N277" s="106" t="str">
        <f>IF(K277&lt;&gt;"",VLOOKUP(K277,'DON GIA'!$S$1:$V$19,4,0),"")</f>
        <v/>
      </c>
      <c r="O277" s="106" t="str">
        <f t="shared" si="47"/>
        <v/>
      </c>
      <c r="P277" s="106" t="str">
        <f t="shared" si="48"/>
        <v/>
      </c>
      <c r="Q277" s="71" t="s">
        <v>35</v>
      </c>
      <c r="R277" s="103"/>
      <c r="S277" s="103"/>
      <c r="T277" s="106" t="str">
        <f>IF(Q277&lt;&gt;"",VLOOKUP(Q277,'DON GIA'!$H$1:$K$103,4,0),"")</f>
        <v/>
      </c>
      <c r="U277" s="106" t="str">
        <f t="shared" si="61"/>
        <v/>
      </c>
      <c r="V277" s="107" t="s">
        <v>1094</v>
      </c>
      <c r="W277" s="103" t="s">
        <v>27</v>
      </c>
      <c r="X277" s="108">
        <v>5.0999999999999996</v>
      </c>
      <c r="Y277" s="109"/>
      <c r="Z277" s="106">
        <f>IF(V277&lt;&gt;"",VLOOKUP(V277,'DON GIA'!$A$1:$D$346,4,0),"")</f>
        <v>5058826</v>
      </c>
      <c r="AA277" s="106">
        <f t="shared" si="62"/>
        <v>25800012.599999998</v>
      </c>
      <c r="AB277" s="71" t="s">
        <v>28</v>
      </c>
      <c r="AC277" s="71" t="s">
        <v>34</v>
      </c>
      <c r="AD277" s="71" t="s">
        <v>30</v>
      </c>
      <c r="AE277" s="71" t="s">
        <v>31</v>
      </c>
      <c r="AF277" s="71" t="s">
        <v>32</v>
      </c>
      <c r="AG277" s="103"/>
      <c r="AH277" s="103"/>
      <c r="AI277" s="103"/>
      <c r="AJ277" s="103"/>
      <c r="AK277" s="106" t="str">
        <f>IF(AH277&lt;&gt;"",VLOOKUP(AH277,'DON GIA'!$M$1:$P$9,4,0),"")</f>
        <v/>
      </c>
      <c r="AL277" s="106" t="str">
        <f t="shared" si="51"/>
        <v/>
      </c>
      <c r="AM277" s="103"/>
      <c r="AN277" s="103"/>
      <c r="AO277" s="199" t="str">
        <f t="shared" si="60"/>
        <v/>
      </c>
      <c r="AP277" s="107"/>
    </row>
    <row r="278" spans="1:43" outlineLevel="2">
      <c r="A278" s="72" t="e">
        <f>IF(C277&lt;&gt;"",$C$7:C277,A277)</f>
        <v>#VALUE!</v>
      </c>
      <c r="B278" s="102" t="str">
        <f>IF(C277&lt;&gt;"",COUNTA($C$7:C277)+392,"")</f>
        <v/>
      </c>
      <c r="C278" s="192"/>
      <c r="D278" s="71"/>
      <c r="E278" s="103"/>
      <c r="F278" s="103"/>
      <c r="G278" s="103"/>
      <c r="H278" s="103"/>
      <c r="I278" s="103"/>
      <c r="J278" s="103"/>
      <c r="K278" s="71"/>
      <c r="L278" s="105"/>
      <c r="M278" s="106" t="str">
        <f>IF(K278&lt;&gt;"",VLOOKUP(K278,'DON GIA'!$S$1:$U$19,3,0),"")</f>
        <v/>
      </c>
      <c r="N278" s="106" t="str">
        <f>IF(K278&lt;&gt;"",VLOOKUP(K278,'DON GIA'!$S$1:$V$19,4,0),"")</f>
        <v/>
      </c>
      <c r="O278" s="106" t="str">
        <f t="shared" si="47"/>
        <v/>
      </c>
      <c r="P278" s="106" t="str">
        <f t="shared" si="48"/>
        <v/>
      </c>
      <c r="Q278" s="71" t="s">
        <v>35</v>
      </c>
      <c r="R278" s="103"/>
      <c r="S278" s="103"/>
      <c r="T278" s="106" t="str">
        <f>IF(Q278&lt;&gt;"",VLOOKUP(Q278,'DON GIA'!$H$1:$K$103,4,0),"")</f>
        <v/>
      </c>
      <c r="U278" s="106" t="str">
        <f t="shared" si="61"/>
        <v/>
      </c>
      <c r="V278" s="107" t="s">
        <v>1094</v>
      </c>
      <c r="W278" s="103" t="s">
        <v>27</v>
      </c>
      <c r="X278" s="108">
        <v>6.9</v>
      </c>
      <c r="Y278" s="109"/>
      <c r="Z278" s="106">
        <f>IF(V278&lt;&gt;"",VLOOKUP(V278,'DON GIA'!$A$1:$D$346,4,0),"")</f>
        <v>5058826</v>
      </c>
      <c r="AA278" s="106">
        <f t="shared" si="62"/>
        <v>34905899.399999999</v>
      </c>
      <c r="AB278" s="71" t="s">
        <v>28</v>
      </c>
      <c r="AC278" s="71" t="s">
        <v>29</v>
      </c>
      <c r="AD278" s="71" t="s">
        <v>30</v>
      </c>
      <c r="AE278" s="71" t="s">
        <v>31</v>
      </c>
      <c r="AF278" s="71" t="s">
        <v>32</v>
      </c>
      <c r="AG278" s="103"/>
      <c r="AH278" s="103"/>
      <c r="AI278" s="103"/>
      <c r="AJ278" s="103"/>
      <c r="AK278" s="106" t="str">
        <f>IF(AH278&lt;&gt;"",VLOOKUP(AH278,'DON GIA'!$M$1:$P$9,4,0),"")</f>
        <v/>
      </c>
      <c r="AL278" s="106" t="str">
        <f t="shared" si="51"/>
        <v/>
      </c>
      <c r="AM278" s="103"/>
      <c r="AN278" s="103"/>
      <c r="AO278" s="199" t="str">
        <f t="shared" si="60"/>
        <v/>
      </c>
      <c r="AP278" s="107"/>
    </row>
    <row r="279" spans="1:43" outlineLevel="2">
      <c r="A279" s="72" t="e">
        <f>IF(C278&lt;&gt;"",$C$7:C278,A278)</f>
        <v>#VALUE!</v>
      </c>
      <c r="B279" s="102" t="str">
        <f>IF(C278&lt;&gt;"",COUNTA($C$7:C278)+392,"")</f>
        <v/>
      </c>
      <c r="C279" s="192"/>
      <c r="D279" s="71"/>
      <c r="E279" s="103"/>
      <c r="F279" s="103"/>
      <c r="G279" s="103"/>
      <c r="H279" s="103"/>
      <c r="I279" s="103"/>
      <c r="J279" s="103"/>
      <c r="K279" s="71"/>
      <c r="L279" s="105"/>
      <c r="M279" s="106" t="str">
        <f>IF(K279&lt;&gt;"",VLOOKUP(K279,'DON GIA'!$S$1:$U$19,3,0),"")</f>
        <v/>
      </c>
      <c r="N279" s="106" t="str">
        <f>IF(K279&lt;&gt;"",VLOOKUP(K279,'DON GIA'!$S$1:$V$19,4,0),"")</f>
        <v/>
      </c>
      <c r="O279" s="106" t="str">
        <f t="shared" si="47"/>
        <v/>
      </c>
      <c r="P279" s="106" t="str">
        <f t="shared" si="48"/>
        <v/>
      </c>
      <c r="Q279" s="71" t="s">
        <v>35</v>
      </c>
      <c r="R279" s="103"/>
      <c r="S279" s="103"/>
      <c r="T279" s="106" t="str">
        <f>IF(Q279&lt;&gt;"",VLOOKUP(Q279,'DON GIA'!$H$1:$K$103,4,0),"")</f>
        <v/>
      </c>
      <c r="U279" s="106" t="str">
        <f t="shared" si="61"/>
        <v/>
      </c>
      <c r="V279" s="107" t="s">
        <v>1083</v>
      </c>
      <c r="W279" s="103" t="s">
        <v>27</v>
      </c>
      <c r="X279" s="108">
        <v>4.6500000000000004</v>
      </c>
      <c r="Y279" s="109"/>
      <c r="Z279" s="106">
        <f>IF(V279&lt;&gt;"",VLOOKUP(V279,'DON GIA'!$A$1:$D$346,4,0),"")</f>
        <v>282038</v>
      </c>
      <c r="AA279" s="106">
        <f t="shared" si="62"/>
        <v>1311476.7000000002</v>
      </c>
      <c r="AB279" s="71"/>
      <c r="AC279" s="71"/>
      <c r="AD279" s="71"/>
      <c r="AE279" s="71"/>
      <c r="AF279" s="71"/>
      <c r="AG279" s="103"/>
      <c r="AH279" s="103"/>
      <c r="AI279" s="103"/>
      <c r="AJ279" s="103"/>
      <c r="AK279" s="106" t="str">
        <f>IF(AH279&lt;&gt;"",VLOOKUP(AH279,'DON GIA'!$M$1:$P$9,4,0),"")</f>
        <v/>
      </c>
      <c r="AL279" s="106" t="str">
        <f t="shared" si="51"/>
        <v/>
      </c>
      <c r="AM279" s="103"/>
      <c r="AN279" s="103"/>
      <c r="AO279" s="199" t="str">
        <f t="shared" si="60"/>
        <v/>
      </c>
      <c r="AP279" s="107"/>
    </row>
    <row r="280" spans="1:43" outlineLevel="2">
      <c r="A280" s="72" t="e">
        <f>IF(C279&lt;&gt;"",$C$7:C279,A279)</f>
        <v>#VALUE!</v>
      </c>
      <c r="B280" s="102" t="str">
        <f>IF(C279&lt;&gt;"",COUNTA($C$7:C279)+392,"")</f>
        <v/>
      </c>
      <c r="C280" s="192"/>
      <c r="D280" s="71"/>
      <c r="E280" s="103"/>
      <c r="F280" s="103"/>
      <c r="G280" s="103"/>
      <c r="H280" s="103"/>
      <c r="I280" s="103"/>
      <c r="J280" s="103"/>
      <c r="K280" s="71"/>
      <c r="L280" s="105"/>
      <c r="M280" s="106" t="str">
        <f>IF(K280&lt;&gt;"",VLOOKUP(K280,'DON GIA'!$S$1:$U$19,3,0),"")</f>
        <v/>
      </c>
      <c r="N280" s="106" t="str">
        <f>IF(K280&lt;&gt;"",VLOOKUP(K280,'DON GIA'!$S$1:$V$19,4,0),"")</f>
        <v/>
      </c>
      <c r="O280" s="106" t="str">
        <f t="shared" si="47"/>
        <v/>
      </c>
      <c r="P280" s="106" t="str">
        <f t="shared" si="48"/>
        <v/>
      </c>
      <c r="Q280" s="71" t="s">
        <v>35</v>
      </c>
      <c r="R280" s="103"/>
      <c r="S280" s="103"/>
      <c r="T280" s="106" t="str">
        <f>IF(Q280&lt;&gt;"",VLOOKUP(Q280,'DON GIA'!$H$1:$K$103,4,0),"")</f>
        <v/>
      </c>
      <c r="U280" s="106" t="str">
        <f t="shared" si="61"/>
        <v/>
      </c>
      <c r="V280" s="107" t="s">
        <v>1082</v>
      </c>
      <c r="W280" s="103" t="s">
        <v>38</v>
      </c>
      <c r="X280" s="108">
        <v>0.186</v>
      </c>
      <c r="Y280" s="109"/>
      <c r="Z280" s="106">
        <f>IF(V280&lt;&gt;"",VLOOKUP(V280,'DON GIA'!$A$1:$D$346,4,0),"")</f>
        <v>2523428</v>
      </c>
      <c r="AA280" s="106">
        <f t="shared" si="62"/>
        <v>469357.60800000001</v>
      </c>
      <c r="AB280" s="71"/>
      <c r="AC280" s="71"/>
      <c r="AD280" s="71"/>
      <c r="AE280" s="71"/>
      <c r="AF280" s="71"/>
      <c r="AG280" s="103"/>
      <c r="AH280" s="103"/>
      <c r="AI280" s="103"/>
      <c r="AJ280" s="103"/>
      <c r="AK280" s="106" t="str">
        <f>IF(AH280&lt;&gt;"",VLOOKUP(AH280,'DON GIA'!$M$1:$P$9,4,0),"")</f>
        <v/>
      </c>
      <c r="AL280" s="106" t="str">
        <f t="shared" si="51"/>
        <v/>
      </c>
      <c r="AM280" s="103"/>
      <c r="AN280" s="103"/>
      <c r="AO280" s="199" t="str">
        <f t="shared" si="60"/>
        <v/>
      </c>
      <c r="AP280" s="107"/>
    </row>
    <row r="281" spans="1:43" outlineLevel="2">
      <c r="A281" s="72" t="e">
        <f>IF(C280&lt;&gt;"",$C$7:C280,A280)</f>
        <v>#VALUE!</v>
      </c>
      <c r="B281" s="102" t="str">
        <f>IF(C280&lt;&gt;"",COUNTA($C$7:C280)+392,"")</f>
        <v/>
      </c>
      <c r="C281" s="192"/>
      <c r="D281" s="71"/>
      <c r="E281" s="103"/>
      <c r="F281" s="103"/>
      <c r="G281" s="103"/>
      <c r="H281" s="103"/>
      <c r="I281" s="103"/>
      <c r="J281" s="103"/>
      <c r="K281" s="71"/>
      <c r="L281" s="105"/>
      <c r="M281" s="106" t="str">
        <f>IF(K281&lt;&gt;"",VLOOKUP(K281,'DON GIA'!$S$1:$U$19,3,0),"")</f>
        <v/>
      </c>
      <c r="N281" s="106" t="str">
        <f>IF(K281&lt;&gt;"",VLOOKUP(K281,'DON GIA'!$S$1:$V$19,4,0),"")</f>
        <v/>
      </c>
      <c r="O281" s="106" t="str">
        <f t="shared" si="47"/>
        <v/>
      </c>
      <c r="P281" s="106" t="str">
        <f t="shared" si="48"/>
        <v/>
      </c>
      <c r="Q281" s="71" t="s">
        <v>35</v>
      </c>
      <c r="R281" s="103"/>
      <c r="S281" s="103"/>
      <c r="T281" s="106" t="str">
        <f>IF(Q281&lt;&gt;"",VLOOKUP(Q281,'DON GIA'!$H$1:$K$103,4,0),"")</f>
        <v/>
      </c>
      <c r="U281" s="106" t="str">
        <f t="shared" si="61"/>
        <v/>
      </c>
      <c r="V281" s="107" t="s">
        <v>1095</v>
      </c>
      <c r="W281" s="103" t="s">
        <v>27</v>
      </c>
      <c r="X281" s="108">
        <v>1.44</v>
      </c>
      <c r="Y281" s="109"/>
      <c r="Z281" s="106">
        <f>IF(V281&lt;&gt;"",VLOOKUP(V281,'DON GIA'!$A$1:$D$346,4,0),"")</f>
        <v>292949</v>
      </c>
      <c r="AA281" s="106">
        <f t="shared" si="62"/>
        <v>421846.56</v>
      </c>
      <c r="AB281" s="71"/>
      <c r="AC281" s="71"/>
      <c r="AD281" s="71"/>
      <c r="AE281" s="71"/>
      <c r="AF281" s="71"/>
      <c r="AG281" s="103"/>
      <c r="AH281" s="103"/>
      <c r="AI281" s="103"/>
      <c r="AJ281" s="103"/>
      <c r="AK281" s="106" t="str">
        <f>IF(AH281&lt;&gt;"",VLOOKUP(AH281,'DON GIA'!$M$1:$P$9,4,0),"")</f>
        <v/>
      </c>
      <c r="AL281" s="106" t="str">
        <f t="shared" si="51"/>
        <v/>
      </c>
      <c r="AM281" s="103"/>
      <c r="AN281" s="103"/>
      <c r="AO281" s="199" t="str">
        <f t="shared" si="60"/>
        <v/>
      </c>
      <c r="AP281" s="107"/>
    </row>
    <row r="282" spans="1:43" outlineLevel="2">
      <c r="A282" s="72" t="e">
        <f>IF(C281&lt;&gt;"",$C$7:C281,A281)</f>
        <v>#VALUE!</v>
      </c>
      <c r="B282" s="102" t="str">
        <f>IF(C281&lt;&gt;"",COUNTA($C$7:C281)+392,"")</f>
        <v/>
      </c>
      <c r="C282" s="192"/>
      <c r="D282" s="71"/>
      <c r="E282" s="103"/>
      <c r="F282" s="103"/>
      <c r="G282" s="103"/>
      <c r="H282" s="103"/>
      <c r="I282" s="103"/>
      <c r="J282" s="103"/>
      <c r="K282" s="71"/>
      <c r="L282" s="105"/>
      <c r="M282" s="106" t="str">
        <f>IF(K282&lt;&gt;"",VLOOKUP(K282,'DON GIA'!$S$1:$U$19,3,0),"")</f>
        <v/>
      </c>
      <c r="N282" s="106" t="str">
        <f>IF(K282&lt;&gt;"",VLOOKUP(K282,'DON GIA'!$S$1:$V$19,4,0),"")</f>
        <v/>
      </c>
      <c r="O282" s="106" t="str">
        <f t="shared" si="47"/>
        <v/>
      </c>
      <c r="P282" s="106" t="str">
        <f t="shared" si="48"/>
        <v/>
      </c>
      <c r="Q282" s="71" t="s">
        <v>35</v>
      </c>
      <c r="R282" s="103"/>
      <c r="S282" s="103"/>
      <c r="T282" s="106" t="str">
        <f>IF(Q282&lt;&gt;"",VLOOKUP(Q282,'DON GIA'!$H$1:$K$103,4,0),"")</f>
        <v/>
      </c>
      <c r="U282" s="106" t="str">
        <f t="shared" si="61"/>
        <v/>
      </c>
      <c r="V282" s="107" t="s">
        <v>35</v>
      </c>
      <c r="W282" s="103"/>
      <c r="X282" s="108"/>
      <c r="Y282" s="109"/>
      <c r="Z282" s="106" t="str">
        <f>IF(V282&lt;&gt;"",VLOOKUP(V282,'DON GIA'!$A$1:$D$346,4,0),"")</f>
        <v/>
      </c>
      <c r="AA282" s="106" t="str">
        <f t="shared" si="62"/>
        <v/>
      </c>
      <c r="AB282" s="71"/>
      <c r="AC282" s="71"/>
      <c r="AD282" s="71"/>
      <c r="AE282" s="71"/>
      <c r="AF282" s="71"/>
      <c r="AG282" s="103"/>
      <c r="AH282" s="103"/>
      <c r="AI282" s="103"/>
      <c r="AJ282" s="103"/>
      <c r="AK282" s="106" t="str">
        <f>IF(AH282&lt;&gt;"",VLOOKUP(AH282,'DON GIA'!$M$1:$P$9,4,0),"")</f>
        <v/>
      </c>
      <c r="AL282" s="106" t="str">
        <f t="shared" si="51"/>
        <v/>
      </c>
      <c r="AM282" s="103"/>
      <c r="AN282" s="103"/>
      <c r="AO282" s="199" t="str">
        <f t="shared" si="60"/>
        <v/>
      </c>
      <c r="AP282" s="107"/>
    </row>
    <row r="283" spans="1:43" outlineLevel="2">
      <c r="A283" s="72" t="e">
        <f>IF(C282&lt;&gt;"",$C$7:C282,A282)</f>
        <v>#VALUE!</v>
      </c>
      <c r="B283" s="102" t="str">
        <f>IF(C282&lt;&gt;"",COUNTA($C$7:C282)+392,"")</f>
        <v/>
      </c>
      <c r="C283" s="192"/>
      <c r="D283" s="129"/>
      <c r="E283" s="103"/>
      <c r="F283" s="103"/>
      <c r="G283" s="103"/>
      <c r="H283" s="103"/>
      <c r="I283" s="103"/>
      <c r="J283" s="103"/>
      <c r="K283" s="71"/>
      <c r="L283" s="105"/>
      <c r="M283" s="106" t="str">
        <f>IF(K283&lt;&gt;"",VLOOKUP(K283,'DON GIA'!$S$1:$U$19,3,0),"")</f>
        <v/>
      </c>
      <c r="N283" s="106" t="str">
        <f>IF(K283&lt;&gt;"",VLOOKUP(K283,'DON GIA'!$S$1:$V$19,4,0),"")</f>
        <v/>
      </c>
      <c r="O283" s="106" t="str">
        <f t="shared" si="47"/>
        <v/>
      </c>
      <c r="P283" s="106" t="str">
        <f t="shared" si="48"/>
        <v/>
      </c>
      <c r="Q283" s="71" t="s">
        <v>35</v>
      </c>
      <c r="R283" s="103"/>
      <c r="S283" s="103"/>
      <c r="T283" s="106" t="str">
        <f>IF(Q283&lt;&gt;"",VLOOKUP(Q283,'DON GIA'!$H$1:$K$103,4,0),"")</f>
        <v/>
      </c>
      <c r="U283" s="106" t="str">
        <f t="shared" si="61"/>
        <v/>
      </c>
      <c r="V283" s="107"/>
      <c r="W283" s="103"/>
      <c r="X283" s="108"/>
      <c r="Y283" s="109"/>
      <c r="Z283" s="106" t="str">
        <f>IF(V283&lt;&gt;"",VLOOKUP(V283,'DON GIA'!$A$1:$D$346,4,0),"")</f>
        <v/>
      </c>
      <c r="AA283" s="106" t="str">
        <f t="shared" si="62"/>
        <v/>
      </c>
      <c r="AB283" s="71"/>
      <c r="AC283" s="71"/>
      <c r="AD283" s="71"/>
      <c r="AE283" s="71"/>
      <c r="AF283" s="71"/>
      <c r="AG283" s="103"/>
      <c r="AH283" s="103"/>
      <c r="AI283" s="103"/>
      <c r="AJ283" s="103"/>
      <c r="AK283" s="106" t="str">
        <f>IF(AH283&lt;&gt;"",VLOOKUP(AH283,'DON GIA'!$M$1:$P$9,4,0),"")</f>
        <v/>
      </c>
      <c r="AL283" s="106" t="str">
        <f t="shared" si="51"/>
        <v/>
      </c>
      <c r="AM283" s="103"/>
      <c r="AN283" s="103"/>
      <c r="AO283" s="199" t="str">
        <f t="shared" si="60"/>
        <v/>
      </c>
      <c r="AP283" s="107"/>
    </row>
    <row r="284" spans="1:43" ht="37.5" outlineLevel="1">
      <c r="A284" s="84" t="s">
        <v>835</v>
      </c>
      <c r="B284" s="102"/>
      <c r="C284" s="192">
        <v>418</v>
      </c>
      <c r="D284" s="129" t="s">
        <v>173</v>
      </c>
      <c r="E284" s="162"/>
      <c r="F284" s="162"/>
      <c r="G284" s="162"/>
      <c r="H284" s="162"/>
      <c r="I284" s="162"/>
      <c r="J284" s="162"/>
      <c r="K284" s="171"/>
      <c r="L284" s="167">
        <f>SUBTOTAL(9,L285:L290)</f>
        <v>99</v>
      </c>
      <c r="M284" s="199"/>
      <c r="N284" s="199"/>
      <c r="O284" s="199">
        <f>SUBTOTAL(9,O285:O290)</f>
        <v>166221000</v>
      </c>
      <c r="P284" s="199">
        <f>SUBTOTAL(9,P285:P290)</f>
        <v>0</v>
      </c>
      <c r="Q284" s="61"/>
      <c r="R284" s="162"/>
      <c r="S284" s="162">
        <f>SUBTOTAL(9,S285:S290)</f>
        <v>0</v>
      </c>
      <c r="T284" s="199"/>
      <c r="U284" s="199">
        <f>SUBTOTAL(9,U285:U290)</f>
        <v>0</v>
      </c>
      <c r="V284" s="129"/>
      <c r="W284" s="162"/>
      <c r="X284" s="169">
        <f>SUBTOTAL(9,X285:X290)</f>
        <v>0</v>
      </c>
      <c r="Y284" s="170">
        <f>SUBTOTAL(9,Y285:Y290)</f>
        <v>0</v>
      </c>
      <c r="Z284" s="199"/>
      <c r="AA284" s="199">
        <f>SUBTOTAL(9,AA285:AA290)</f>
        <v>0</v>
      </c>
      <c r="AB284" s="71"/>
      <c r="AC284" s="71"/>
      <c r="AD284" s="71"/>
      <c r="AE284" s="71"/>
      <c r="AF284" s="71"/>
      <c r="AG284" s="103"/>
      <c r="AH284" s="162"/>
      <c r="AI284" s="162"/>
      <c r="AJ284" s="162">
        <f>SUBTOTAL(9,AJ285:AJ290)</f>
        <v>0</v>
      </c>
      <c r="AK284" s="199"/>
      <c r="AL284" s="199">
        <f>SUBTOTAL(9,AL285:AL290)</f>
        <v>0</v>
      </c>
      <c r="AM284" s="162"/>
      <c r="AN284" s="162">
        <f>SUBTOTAL(9,AN285:AN290)</f>
        <v>0</v>
      </c>
      <c r="AO284" s="199">
        <f t="shared" si="60"/>
        <v>166221000</v>
      </c>
      <c r="AP284" s="111"/>
      <c r="AQ284" s="90"/>
    </row>
    <row r="285" spans="1:43" ht="56.25" outlineLevel="2">
      <c r="A285" s="72" t="e">
        <f>IF(C284&lt;&gt;"",$C$7:C284,A283)</f>
        <v>#VALUE!</v>
      </c>
      <c r="B285" s="102">
        <f>IF(C284&lt;&gt;"",COUNTA($C$7:C284)+392,"")</f>
        <v>418</v>
      </c>
      <c r="C285" s="192"/>
      <c r="D285" s="107" t="s">
        <v>174</v>
      </c>
      <c r="E285" s="103">
        <v>4</v>
      </c>
      <c r="F285" s="103"/>
      <c r="G285" s="103">
        <v>521</v>
      </c>
      <c r="H285" s="103">
        <v>80</v>
      </c>
      <c r="I285" s="103">
        <v>21</v>
      </c>
      <c r="J285" s="103">
        <v>67</v>
      </c>
      <c r="K285" s="104" t="s">
        <v>973</v>
      </c>
      <c r="L285" s="105">
        <v>99</v>
      </c>
      <c r="M285" s="106">
        <f>IF(K285&lt;&gt;"",VLOOKUP(K285,'DON GIA'!$S$1:$U$19,3,0),"")</f>
        <v>1679000</v>
      </c>
      <c r="N285" s="106">
        <f>IF(K285&lt;&gt;"",VLOOKUP(K285,'DON GIA'!$S$1:$V$19,4,0),"")</f>
        <v>0</v>
      </c>
      <c r="O285" s="106">
        <f t="shared" si="47"/>
        <v>166221000</v>
      </c>
      <c r="P285" s="106">
        <f t="shared" si="48"/>
        <v>0</v>
      </c>
      <c r="Q285" s="71" t="s">
        <v>35</v>
      </c>
      <c r="R285" s="103"/>
      <c r="S285" s="103"/>
      <c r="T285" s="106" t="str">
        <f>IF(Q285&lt;&gt;"",VLOOKUP(Q285,'DON GIA'!$H$1:$K$103,4,0),"")</f>
        <v/>
      </c>
      <c r="U285" s="106" t="str">
        <f t="shared" ref="U285:U290" si="63">IF(Q285&lt;&gt;"",IF(ISNUMBER(T285),S285*T285,""),"")</f>
        <v/>
      </c>
      <c r="V285" s="107"/>
      <c r="W285" s="103"/>
      <c r="X285" s="108"/>
      <c r="Y285" s="109"/>
      <c r="Z285" s="106" t="str">
        <f>IF(V285&lt;&gt;"",VLOOKUP(V285,'DON GIA'!$A$1:$D$346,4,0),"")</f>
        <v/>
      </c>
      <c r="AA285" s="106" t="str">
        <f t="shared" ref="AA285:AA290" si="64">IF(V285&lt;&gt;"",IF(ISNUMBER(Z285),X285*Z285,""),"")</f>
        <v/>
      </c>
      <c r="AB285" s="71"/>
      <c r="AC285" s="71"/>
      <c r="AD285" s="71"/>
      <c r="AE285" s="71"/>
      <c r="AF285" s="71"/>
      <c r="AG285" s="103"/>
      <c r="AH285" s="103"/>
      <c r="AI285" s="103"/>
      <c r="AJ285" s="103"/>
      <c r="AK285" s="106" t="str">
        <f>IF(AH285&lt;&gt;"",VLOOKUP(AH285,'DON GIA'!$M$1:$P$9,4,0),"")</f>
        <v/>
      </c>
      <c r="AL285" s="106" t="str">
        <f t="shared" si="51"/>
        <v/>
      </c>
      <c r="AM285" s="103"/>
      <c r="AN285" s="103"/>
      <c r="AO285" s="199" t="str">
        <f t="shared" si="60"/>
        <v/>
      </c>
      <c r="AP285" s="111" t="s">
        <v>627</v>
      </c>
    </row>
    <row r="286" spans="1:43" ht="112.5" outlineLevel="2">
      <c r="A286" s="72" t="e">
        <f>IF(C285&lt;&gt;"",$C$7:C285,A285)</f>
        <v>#VALUE!</v>
      </c>
      <c r="B286" s="102" t="str">
        <f>IF(C285&lt;&gt;"",COUNTA($C$7:C285)+392,"")</f>
        <v/>
      </c>
      <c r="C286" s="192"/>
      <c r="D286" s="107" t="s">
        <v>175</v>
      </c>
      <c r="E286" s="103"/>
      <c r="F286" s="103"/>
      <c r="G286" s="103"/>
      <c r="H286" s="103"/>
      <c r="I286" s="103"/>
      <c r="J286" s="103"/>
      <c r="K286" s="71"/>
      <c r="L286" s="105"/>
      <c r="M286" s="106" t="str">
        <f>IF(K286&lt;&gt;"",VLOOKUP(K286,'DON GIA'!$S$1:$U$19,3,0),"")</f>
        <v/>
      </c>
      <c r="N286" s="106" t="str">
        <f>IF(K286&lt;&gt;"",VLOOKUP(K286,'DON GIA'!$S$1:$V$19,4,0),"")</f>
        <v/>
      </c>
      <c r="O286" s="106" t="str">
        <f t="shared" si="47"/>
        <v/>
      </c>
      <c r="P286" s="106" t="str">
        <f t="shared" si="48"/>
        <v/>
      </c>
      <c r="Q286" s="71" t="s">
        <v>35</v>
      </c>
      <c r="R286" s="103"/>
      <c r="S286" s="103"/>
      <c r="T286" s="106" t="str">
        <f>IF(Q286&lt;&gt;"",VLOOKUP(Q286,'DON GIA'!$H$1:$K$103,4,0),"")</f>
        <v/>
      </c>
      <c r="U286" s="106" t="str">
        <f t="shared" si="63"/>
        <v/>
      </c>
      <c r="V286" s="107"/>
      <c r="W286" s="103"/>
      <c r="X286" s="108"/>
      <c r="Y286" s="109"/>
      <c r="Z286" s="106" t="str">
        <f>IF(V286&lt;&gt;"",VLOOKUP(V286,'DON GIA'!$A$1:$D$346,4,0),"")</f>
        <v/>
      </c>
      <c r="AA286" s="106" t="str">
        <f t="shared" si="64"/>
        <v/>
      </c>
      <c r="AB286" s="71"/>
      <c r="AC286" s="71"/>
      <c r="AD286" s="71"/>
      <c r="AE286" s="71"/>
      <c r="AF286" s="71"/>
      <c r="AG286" s="103"/>
      <c r="AH286" s="103"/>
      <c r="AI286" s="103"/>
      <c r="AJ286" s="103"/>
      <c r="AK286" s="106" t="str">
        <f>IF(AH286&lt;&gt;"",VLOOKUP(AH286,'DON GIA'!$M$1:$P$9,4,0),"")</f>
        <v/>
      </c>
      <c r="AL286" s="106" t="str">
        <f t="shared" si="51"/>
        <v/>
      </c>
      <c r="AM286" s="103"/>
      <c r="AN286" s="103"/>
      <c r="AO286" s="199" t="str">
        <f t="shared" si="60"/>
        <v/>
      </c>
      <c r="AP286" s="59" t="s">
        <v>390</v>
      </c>
    </row>
    <row r="287" spans="1:43" ht="56.25" outlineLevel="2">
      <c r="A287" s="72" t="e">
        <f>IF(C286&lt;&gt;"",$C$7:C286,A286)</f>
        <v>#VALUE!</v>
      </c>
      <c r="B287" s="102" t="str">
        <f>IF(C286&lt;&gt;"",COUNTA($C$7:C286)+392,"")</f>
        <v/>
      </c>
      <c r="C287" s="192"/>
      <c r="D287" s="107" t="s">
        <v>176</v>
      </c>
      <c r="E287" s="103"/>
      <c r="F287" s="103"/>
      <c r="G287" s="103"/>
      <c r="H287" s="103"/>
      <c r="I287" s="103"/>
      <c r="J287" s="103"/>
      <c r="K287" s="71"/>
      <c r="L287" s="105"/>
      <c r="M287" s="106" t="str">
        <f>IF(K287&lt;&gt;"",VLOOKUP(K287,'DON GIA'!$S$1:$U$19,3,0),"")</f>
        <v/>
      </c>
      <c r="N287" s="106" t="str">
        <f>IF(K287&lt;&gt;"",VLOOKUP(K287,'DON GIA'!$S$1:$V$19,4,0),"")</f>
        <v/>
      </c>
      <c r="O287" s="106" t="str">
        <f t="shared" si="47"/>
        <v/>
      </c>
      <c r="P287" s="106" t="str">
        <f t="shared" si="48"/>
        <v/>
      </c>
      <c r="Q287" s="71" t="s">
        <v>35</v>
      </c>
      <c r="R287" s="103"/>
      <c r="S287" s="103"/>
      <c r="T287" s="106" t="str">
        <f>IF(Q287&lt;&gt;"",VLOOKUP(Q287,'DON GIA'!$H$1:$K$103,4,0),"")</f>
        <v/>
      </c>
      <c r="U287" s="106" t="str">
        <f t="shared" si="63"/>
        <v/>
      </c>
      <c r="V287" s="107"/>
      <c r="W287" s="103"/>
      <c r="X287" s="108"/>
      <c r="Y287" s="109"/>
      <c r="Z287" s="106" t="str">
        <f>IF(V287&lt;&gt;"",VLOOKUP(V287,'DON GIA'!$A$1:$D$346,4,0),"")</f>
        <v/>
      </c>
      <c r="AA287" s="106" t="str">
        <f t="shared" si="64"/>
        <v/>
      </c>
      <c r="AB287" s="71"/>
      <c r="AC287" s="71"/>
      <c r="AD287" s="71"/>
      <c r="AE287" s="71"/>
      <c r="AF287" s="71"/>
      <c r="AG287" s="103"/>
      <c r="AH287" s="103"/>
      <c r="AI287" s="103"/>
      <c r="AJ287" s="103"/>
      <c r="AK287" s="106" t="str">
        <f>IF(AH287&lt;&gt;"",VLOOKUP(AH287,'DON GIA'!$M$1:$P$9,4,0),"")</f>
        <v/>
      </c>
      <c r="AL287" s="106" t="str">
        <f t="shared" si="51"/>
        <v/>
      </c>
      <c r="AM287" s="103"/>
      <c r="AN287" s="103"/>
      <c r="AO287" s="199" t="str">
        <f t="shared" si="60"/>
        <v/>
      </c>
      <c r="AP287" s="59" t="s">
        <v>364</v>
      </c>
    </row>
    <row r="288" spans="1:43" ht="56.25" outlineLevel="2">
      <c r="A288" s="72" t="e">
        <f>IF(C287&lt;&gt;"",$C$7:C287,A287)</f>
        <v>#VALUE!</v>
      </c>
      <c r="B288" s="102" t="str">
        <f>IF(C287&lt;&gt;"",COUNTA($C$7:C287)+392,"")</f>
        <v/>
      </c>
      <c r="C288" s="192"/>
      <c r="D288" s="111" t="s">
        <v>574</v>
      </c>
      <c r="E288" s="103"/>
      <c r="F288" s="103"/>
      <c r="G288" s="103"/>
      <c r="H288" s="103"/>
      <c r="I288" s="103"/>
      <c r="J288" s="103"/>
      <c r="K288" s="71"/>
      <c r="L288" s="105"/>
      <c r="M288" s="106" t="str">
        <f>IF(K288&lt;&gt;"",VLOOKUP(K288,'DON GIA'!$S$1:$U$19,3,0),"")</f>
        <v/>
      </c>
      <c r="N288" s="106" t="str">
        <f>IF(K288&lt;&gt;"",VLOOKUP(K288,'DON GIA'!$S$1:$V$19,4,0),"")</f>
        <v/>
      </c>
      <c r="O288" s="106" t="str">
        <f t="shared" si="47"/>
        <v/>
      </c>
      <c r="P288" s="106" t="str">
        <f t="shared" si="48"/>
        <v/>
      </c>
      <c r="Q288" s="71" t="s">
        <v>35</v>
      </c>
      <c r="R288" s="103"/>
      <c r="S288" s="103"/>
      <c r="T288" s="106" t="str">
        <f>IF(Q288&lt;&gt;"",VLOOKUP(Q288,'DON GIA'!$H$1:$K$103,4,0),"")</f>
        <v/>
      </c>
      <c r="U288" s="106" t="str">
        <f t="shared" si="63"/>
        <v/>
      </c>
      <c r="V288" s="107"/>
      <c r="W288" s="103"/>
      <c r="X288" s="108"/>
      <c r="Y288" s="109"/>
      <c r="Z288" s="106" t="str">
        <f>IF(V288&lt;&gt;"",VLOOKUP(V288,'DON GIA'!$A$1:$D$346,4,0),"")</f>
        <v/>
      </c>
      <c r="AA288" s="106" t="str">
        <f t="shared" si="64"/>
        <v/>
      </c>
      <c r="AB288" s="71"/>
      <c r="AC288" s="71"/>
      <c r="AD288" s="71"/>
      <c r="AE288" s="71"/>
      <c r="AF288" s="71"/>
      <c r="AG288" s="103"/>
      <c r="AH288" s="103"/>
      <c r="AI288" s="103"/>
      <c r="AJ288" s="103"/>
      <c r="AK288" s="106" t="str">
        <f>IF(AH288&lt;&gt;"",VLOOKUP(AH288,'DON GIA'!$M$1:$P$9,4,0),"")</f>
        <v/>
      </c>
      <c r="AL288" s="106" t="str">
        <f t="shared" si="51"/>
        <v/>
      </c>
      <c r="AM288" s="103"/>
      <c r="AN288" s="103"/>
      <c r="AO288" s="199" t="str">
        <f t="shared" si="60"/>
        <v/>
      </c>
      <c r="AP288" s="111" t="s">
        <v>391</v>
      </c>
    </row>
    <row r="289" spans="1:43" outlineLevel="2">
      <c r="A289" s="72" t="e">
        <f>IF(C288&lt;&gt;"",$C$7:C288,A288)</f>
        <v>#VALUE!</v>
      </c>
      <c r="B289" s="102" t="str">
        <f>IF(C288&lt;&gt;"",COUNTA($C$7:C288)+392,"")</f>
        <v/>
      </c>
      <c r="C289" s="192"/>
      <c r="D289" s="71"/>
      <c r="E289" s="103"/>
      <c r="F289" s="103"/>
      <c r="G289" s="103"/>
      <c r="H289" s="103"/>
      <c r="I289" s="103"/>
      <c r="J289" s="103"/>
      <c r="K289" s="71"/>
      <c r="L289" s="105"/>
      <c r="M289" s="106" t="str">
        <f>IF(K289&lt;&gt;"",VLOOKUP(K289,'DON GIA'!$S$1:$U$19,3,0),"")</f>
        <v/>
      </c>
      <c r="N289" s="106" t="str">
        <f>IF(K289&lt;&gt;"",VLOOKUP(K289,'DON GIA'!$S$1:$V$19,4,0),"")</f>
        <v/>
      </c>
      <c r="O289" s="106" t="str">
        <f t="shared" si="47"/>
        <v/>
      </c>
      <c r="P289" s="106" t="str">
        <f t="shared" si="48"/>
        <v/>
      </c>
      <c r="Q289" s="71" t="s">
        <v>35</v>
      </c>
      <c r="R289" s="103"/>
      <c r="S289" s="103"/>
      <c r="T289" s="106" t="str">
        <f>IF(Q289&lt;&gt;"",VLOOKUP(Q289,'DON GIA'!$H$1:$K$103,4,0),"")</f>
        <v/>
      </c>
      <c r="U289" s="106" t="str">
        <f t="shared" si="63"/>
        <v/>
      </c>
      <c r="V289" s="107"/>
      <c r="W289" s="103"/>
      <c r="X289" s="108"/>
      <c r="Y289" s="109"/>
      <c r="Z289" s="106" t="str">
        <f>IF(V289&lt;&gt;"",VLOOKUP(V289,'DON GIA'!$A$1:$D$346,4,0),"")</f>
        <v/>
      </c>
      <c r="AA289" s="106" t="str">
        <f t="shared" si="64"/>
        <v/>
      </c>
      <c r="AB289" s="71"/>
      <c r="AC289" s="71"/>
      <c r="AD289" s="71"/>
      <c r="AE289" s="71"/>
      <c r="AF289" s="71"/>
      <c r="AG289" s="103"/>
      <c r="AH289" s="103"/>
      <c r="AI289" s="103"/>
      <c r="AJ289" s="103"/>
      <c r="AK289" s="106" t="str">
        <f>IF(AH289&lt;&gt;"",VLOOKUP(AH289,'DON GIA'!$M$1:$P$9,4,0),"")</f>
        <v/>
      </c>
      <c r="AL289" s="106" t="str">
        <f t="shared" si="51"/>
        <v/>
      </c>
      <c r="AM289" s="103"/>
      <c r="AN289" s="103"/>
      <c r="AO289" s="199" t="str">
        <f t="shared" si="60"/>
        <v/>
      </c>
      <c r="AP289" s="107"/>
    </row>
    <row r="290" spans="1:43" outlineLevel="2">
      <c r="A290" s="72" t="e">
        <f>IF(C289&lt;&gt;"",$C$7:C289,A289)</f>
        <v>#VALUE!</v>
      </c>
      <c r="B290" s="102" t="str">
        <f>IF(C289&lt;&gt;"",COUNTA($C$7:C289)+392,"")</f>
        <v/>
      </c>
      <c r="C290" s="192"/>
      <c r="D290" s="61"/>
      <c r="E290" s="103"/>
      <c r="F290" s="103"/>
      <c r="G290" s="103"/>
      <c r="H290" s="103"/>
      <c r="I290" s="103"/>
      <c r="J290" s="103"/>
      <c r="K290" s="71"/>
      <c r="L290" s="105"/>
      <c r="M290" s="106" t="str">
        <f>IF(K290&lt;&gt;"",VLOOKUP(K290,'DON GIA'!$S$1:$U$19,3,0),"")</f>
        <v/>
      </c>
      <c r="N290" s="106" t="str">
        <f>IF(K290&lt;&gt;"",VLOOKUP(K290,'DON GIA'!$S$1:$V$19,4,0),"")</f>
        <v/>
      </c>
      <c r="O290" s="106" t="str">
        <f t="shared" ref="O290:O358" si="65">IF(K290&lt;&gt;"",L290*M290,"")</f>
        <v/>
      </c>
      <c r="P290" s="106" t="str">
        <f t="shared" ref="P290:P358" si="66">IF(K290&lt;&gt;"",L290*N290,"")</f>
        <v/>
      </c>
      <c r="Q290" s="71" t="s">
        <v>35</v>
      </c>
      <c r="R290" s="103"/>
      <c r="S290" s="103"/>
      <c r="T290" s="106" t="str">
        <f>IF(Q290&lt;&gt;"",VLOOKUP(Q290,'DON GIA'!$H$1:$K$103,4,0),"")</f>
        <v/>
      </c>
      <c r="U290" s="106" t="str">
        <f t="shared" si="63"/>
        <v/>
      </c>
      <c r="V290" s="107"/>
      <c r="W290" s="103"/>
      <c r="X290" s="108"/>
      <c r="Y290" s="109"/>
      <c r="Z290" s="106" t="str">
        <f>IF(V290&lt;&gt;"",VLOOKUP(V290,'DON GIA'!$A$1:$D$346,4,0),"")</f>
        <v/>
      </c>
      <c r="AA290" s="106" t="str">
        <f t="shared" si="64"/>
        <v/>
      </c>
      <c r="AB290" s="71"/>
      <c r="AC290" s="71"/>
      <c r="AD290" s="71"/>
      <c r="AE290" s="71"/>
      <c r="AF290" s="71"/>
      <c r="AG290" s="103"/>
      <c r="AH290" s="103"/>
      <c r="AI290" s="103"/>
      <c r="AJ290" s="103"/>
      <c r="AK290" s="106" t="str">
        <f>IF(AH290&lt;&gt;"",VLOOKUP(AH290,'DON GIA'!$M$1:$P$9,4,0),"")</f>
        <v/>
      </c>
      <c r="AL290" s="106" t="str">
        <f t="shared" ref="AL290:AL358" si="67">IF(AH290&lt;&gt;"",AJ290*AK290,"")</f>
        <v/>
      </c>
      <c r="AM290" s="103"/>
      <c r="AN290" s="103"/>
      <c r="AO290" s="199" t="str">
        <f t="shared" si="60"/>
        <v/>
      </c>
      <c r="AP290" s="107"/>
    </row>
    <row r="291" spans="1:43" outlineLevel="1">
      <c r="A291" s="84" t="s">
        <v>834</v>
      </c>
      <c r="B291" s="102"/>
      <c r="C291" s="192">
        <v>419</v>
      </c>
      <c r="D291" s="61" t="s">
        <v>177</v>
      </c>
      <c r="E291" s="162"/>
      <c r="F291" s="162"/>
      <c r="G291" s="162"/>
      <c r="H291" s="162"/>
      <c r="I291" s="162"/>
      <c r="J291" s="162"/>
      <c r="K291" s="171"/>
      <c r="L291" s="167">
        <f>SUBTOTAL(9,L292:L306)</f>
        <v>134.47999999999999</v>
      </c>
      <c r="M291" s="199"/>
      <c r="N291" s="199"/>
      <c r="O291" s="199">
        <f>SUBTOTAL(9,O292:O306)</f>
        <v>225791919.99999997</v>
      </c>
      <c r="P291" s="199">
        <f>SUBTOTAL(9,P292:P306)</f>
        <v>0</v>
      </c>
      <c r="Q291" s="61"/>
      <c r="R291" s="162"/>
      <c r="S291" s="162">
        <f>SUBTOTAL(9,S292:S306)</f>
        <v>0</v>
      </c>
      <c r="T291" s="199"/>
      <c r="U291" s="199">
        <f>SUBTOTAL(9,U292:U306)</f>
        <v>0</v>
      </c>
      <c r="V291" s="129"/>
      <c r="W291" s="162"/>
      <c r="X291" s="169">
        <f>SUBTOTAL(9,X292:X306)</f>
        <v>335.17800000000005</v>
      </c>
      <c r="Y291" s="170">
        <f>SUBTOTAL(9,Y292:Y306)</f>
        <v>47.06</v>
      </c>
      <c r="Z291" s="199"/>
      <c r="AA291" s="199">
        <f>SUBTOTAL(9,AA292:AA306)</f>
        <v>601944644.04400003</v>
      </c>
      <c r="AB291" s="71"/>
      <c r="AC291" s="71"/>
      <c r="AD291" s="71"/>
      <c r="AE291" s="71"/>
      <c r="AF291" s="71"/>
      <c r="AG291" s="103"/>
      <c r="AH291" s="162"/>
      <c r="AI291" s="162"/>
      <c r="AJ291" s="162">
        <f>SUBTOTAL(9,AJ292:AJ306)</f>
        <v>2</v>
      </c>
      <c r="AK291" s="199"/>
      <c r="AL291" s="199">
        <f>SUBTOTAL(9,AL292:AL306)</f>
        <v>25895920</v>
      </c>
      <c r="AM291" s="162"/>
      <c r="AN291" s="162">
        <f>SUBTOTAL(9,AN292:AN306)</f>
        <v>1</v>
      </c>
      <c r="AO291" s="199">
        <f t="shared" si="60"/>
        <v>853632484.04400003</v>
      </c>
      <c r="AP291" s="111"/>
      <c r="AQ291" s="90"/>
    </row>
    <row r="292" spans="1:43" ht="56.25" outlineLevel="2">
      <c r="A292" s="72" t="e">
        <f>IF(C291&lt;&gt;"",$C$7:C291,A290)</f>
        <v>#VALUE!</v>
      </c>
      <c r="B292" s="102">
        <f>IF(C291&lt;&gt;"",COUNTA($C$7:C291)+392,"")</f>
        <v>419</v>
      </c>
      <c r="C292" s="192"/>
      <c r="D292" s="71" t="s">
        <v>178</v>
      </c>
      <c r="E292" s="103">
        <v>1</v>
      </c>
      <c r="F292" s="103"/>
      <c r="G292" s="103">
        <v>242</v>
      </c>
      <c r="H292" s="103">
        <v>7</v>
      </c>
      <c r="I292" s="103">
        <v>396</v>
      </c>
      <c r="J292" s="103" t="s">
        <v>169</v>
      </c>
      <c r="K292" s="104" t="s">
        <v>973</v>
      </c>
      <c r="L292" s="105">
        <v>134.47999999999999</v>
      </c>
      <c r="M292" s="106">
        <f>IF(K292&lt;&gt;"",VLOOKUP(K292,'DON GIA'!$S$1:$U$19,3,0),"")</f>
        <v>1679000</v>
      </c>
      <c r="N292" s="106">
        <f>IF(K292&lt;&gt;"",VLOOKUP(K292,'DON GIA'!$S$1:$V$19,4,0),"")</f>
        <v>0</v>
      </c>
      <c r="O292" s="106">
        <f t="shared" si="65"/>
        <v>225791919.99999997</v>
      </c>
      <c r="P292" s="106">
        <f t="shared" si="66"/>
        <v>0</v>
      </c>
      <c r="Q292" s="71" t="s">
        <v>35</v>
      </c>
      <c r="R292" s="103"/>
      <c r="S292" s="103"/>
      <c r="T292" s="106" t="str">
        <f>IF(Q292&lt;&gt;"",VLOOKUP(Q292,'DON GIA'!$H$1:$K$103,4,0),"")</f>
        <v/>
      </c>
      <c r="U292" s="106" t="str">
        <f t="shared" ref="U292:U306" si="68">IF(Q292&lt;&gt;"",IF(ISNUMBER(T292),S292*T292,""),"")</f>
        <v/>
      </c>
      <c r="V292" s="107" t="s">
        <v>1014</v>
      </c>
      <c r="W292" s="103" t="s">
        <v>27</v>
      </c>
      <c r="X292" s="108">
        <v>4.67</v>
      </c>
      <c r="Y292" s="109">
        <v>5.83</v>
      </c>
      <c r="Z292" s="106">
        <f>IF(V292&lt;&gt;"",VLOOKUP(V292,'DON GIA'!$A$1:$D$346,4,0),"")</f>
        <v>4447303</v>
      </c>
      <c r="AA292" s="106">
        <f t="shared" ref="AA292:AA306" si="69">IF(V292&lt;&gt;"",IF(ISNUMBER(Z292),X292*Z292,""),"")</f>
        <v>20768905.009999998</v>
      </c>
      <c r="AB292" s="71" t="s">
        <v>28</v>
      </c>
      <c r="AC292" s="71" t="s">
        <v>34</v>
      </c>
      <c r="AD292" s="71" t="s">
        <v>30</v>
      </c>
      <c r="AE292" s="71" t="s">
        <v>41</v>
      </c>
      <c r="AF292" s="71" t="s">
        <v>34</v>
      </c>
      <c r="AG292" s="103" t="s">
        <v>408</v>
      </c>
      <c r="AH292" s="103" t="s">
        <v>562</v>
      </c>
      <c r="AI292" s="103" t="s">
        <v>409</v>
      </c>
      <c r="AJ292" s="103">
        <v>1</v>
      </c>
      <c r="AK292" s="106">
        <f>IF(AH292&lt;&gt;"",VLOOKUP(AH292,'DON GIA'!$M$1:$P$9,4,0),"")</f>
        <v>12895920</v>
      </c>
      <c r="AL292" s="106">
        <f t="shared" si="67"/>
        <v>12895920</v>
      </c>
      <c r="AM292" s="103" t="s">
        <v>407</v>
      </c>
      <c r="AN292" s="103">
        <v>1</v>
      </c>
      <c r="AO292" s="199" t="str">
        <f t="shared" si="60"/>
        <v/>
      </c>
      <c r="AP292" s="111" t="s">
        <v>628</v>
      </c>
    </row>
    <row r="293" spans="1:43" ht="187.5" outlineLevel="2">
      <c r="A293" s="72" t="e">
        <f>IF(C292&lt;&gt;"",$C$7:C292,A292)</f>
        <v>#VALUE!</v>
      </c>
      <c r="B293" s="102" t="str">
        <f>IF(C292&lt;&gt;"",COUNTA($C$7:C292)+392,"")</f>
        <v/>
      </c>
      <c r="C293" s="192"/>
      <c r="D293" s="71" t="s">
        <v>39</v>
      </c>
      <c r="E293" s="103"/>
      <c r="F293" s="103"/>
      <c r="G293" s="103"/>
      <c r="H293" s="103"/>
      <c r="I293" s="103"/>
      <c r="J293" s="103"/>
      <c r="K293" s="71"/>
      <c r="L293" s="105"/>
      <c r="M293" s="106" t="str">
        <f>IF(K293&lt;&gt;"",VLOOKUP(K293,'DON GIA'!$S$1:$U$19,3,0),"")</f>
        <v/>
      </c>
      <c r="N293" s="106" t="str">
        <f>IF(K293&lt;&gt;"",VLOOKUP(K293,'DON GIA'!$S$1:$V$19,4,0),"")</f>
        <v/>
      </c>
      <c r="O293" s="106" t="str">
        <f t="shared" si="65"/>
        <v/>
      </c>
      <c r="P293" s="106" t="str">
        <f t="shared" si="66"/>
        <v/>
      </c>
      <c r="Q293" s="71" t="s">
        <v>35</v>
      </c>
      <c r="R293" s="103"/>
      <c r="S293" s="103"/>
      <c r="T293" s="106" t="str">
        <f>IF(Q293&lt;&gt;"",VLOOKUP(Q293,'DON GIA'!$H$1:$K$103,4,0),"")</f>
        <v/>
      </c>
      <c r="U293" s="106" t="str">
        <f t="shared" si="68"/>
        <v/>
      </c>
      <c r="V293" s="107" t="s">
        <v>1005</v>
      </c>
      <c r="W293" s="103" t="s">
        <v>27</v>
      </c>
      <c r="X293" s="108">
        <v>85.2</v>
      </c>
      <c r="Y293" s="109"/>
      <c r="Z293" s="106">
        <f>IF(V293&lt;&gt;"",VLOOKUP(V293,'DON GIA'!$A$1:$D$346,4,0),"")</f>
        <v>5559129</v>
      </c>
      <c r="AA293" s="106">
        <f t="shared" si="69"/>
        <v>473637790.80000001</v>
      </c>
      <c r="AB293" s="71" t="s">
        <v>28</v>
      </c>
      <c r="AC293" s="71" t="s">
        <v>29</v>
      </c>
      <c r="AD293" s="71" t="s">
        <v>30</v>
      </c>
      <c r="AE293" s="71" t="s">
        <v>31</v>
      </c>
      <c r="AF293" s="71" t="s">
        <v>34</v>
      </c>
      <c r="AG293" s="103"/>
      <c r="AH293" s="61" t="s">
        <v>578</v>
      </c>
      <c r="AI293" s="103" t="s">
        <v>560</v>
      </c>
      <c r="AJ293" s="103">
        <v>1</v>
      </c>
      <c r="AK293" s="106">
        <f>IF(AH293&lt;&gt;"",VLOOKUP(AH293,'DON GIA'!$M$1:$P$9,4,0),"")</f>
        <v>13000000</v>
      </c>
      <c r="AL293" s="106">
        <f t="shared" si="67"/>
        <v>13000000</v>
      </c>
      <c r="AM293" s="103"/>
      <c r="AN293" s="103"/>
      <c r="AO293" s="199" t="str">
        <f t="shared" si="60"/>
        <v/>
      </c>
      <c r="AP293" s="59" t="s">
        <v>602</v>
      </c>
    </row>
    <row r="294" spans="1:43" ht="262.5" outlineLevel="2">
      <c r="A294" s="72" t="e">
        <f>IF(C293&lt;&gt;"",$C$7:C293,A293)</f>
        <v>#VALUE!</v>
      </c>
      <c r="B294" s="102" t="str">
        <f>IF(C293&lt;&gt;"",COUNTA($C$7:C293)+392,"")</f>
        <v/>
      </c>
      <c r="C294" s="192"/>
      <c r="D294" s="71"/>
      <c r="E294" s="103"/>
      <c r="F294" s="103"/>
      <c r="G294" s="103"/>
      <c r="H294" s="103"/>
      <c r="I294" s="103"/>
      <c r="J294" s="103"/>
      <c r="K294" s="71"/>
      <c r="L294" s="105"/>
      <c r="M294" s="106" t="str">
        <f>IF(K294&lt;&gt;"",VLOOKUP(K294,'DON GIA'!$S$1:$U$19,3,0),"")</f>
        <v/>
      </c>
      <c r="N294" s="106" t="str">
        <f>IF(K294&lt;&gt;"",VLOOKUP(K294,'DON GIA'!$S$1:$V$19,4,0),"")</f>
        <v/>
      </c>
      <c r="O294" s="106" t="str">
        <f t="shared" si="65"/>
        <v/>
      </c>
      <c r="P294" s="106" t="str">
        <f t="shared" si="66"/>
        <v/>
      </c>
      <c r="Q294" s="71" t="s">
        <v>35</v>
      </c>
      <c r="R294" s="103"/>
      <c r="S294" s="103"/>
      <c r="T294" s="106" t="str">
        <f>IF(Q294&lt;&gt;"",VLOOKUP(Q294,'DON GIA'!$H$1:$K$103,4,0),"")</f>
        <v/>
      </c>
      <c r="U294" s="106" t="str">
        <f t="shared" si="68"/>
        <v/>
      </c>
      <c r="V294" s="107" t="s">
        <v>1090</v>
      </c>
      <c r="W294" s="103" t="s">
        <v>27</v>
      </c>
      <c r="X294" s="108">
        <v>4.8</v>
      </c>
      <c r="Y294" s="109"/>
      <c r="Z294" s="106">
        <f>IF(V294&lt;&gt;"",VLOOKUP(V294,'DON GIA'!$A$1:$D$346,4,0),"")</f>
        <v>10375629</v>
      </c>
      <c r="AA294" s="106">
        <f t="shared" si="69"/>
        <v>49803019.199999996</v>
      </c>
      <c r="AB294" s="71" t="s">
        <v>28</v>
      </c>
      <c r="AC294" s="71" t="s">
        <v>29</v>
      </c>
      <c r="AD294" s="71" t="s">
        <v>30</v>
      </c>
      <c r="AE294" s="71" t="s">
        <v>31</v>
      </c>
      <c r="AF294" s="71" t="s">
        <v>34</v>
      </c>
      <c r="AG294" s="103"/>
      <c r="AH294" s="103"/>
      <c r="AI294" s="103"/>
      <c r="AJ294" s="103"/>
      <c r="AK294" s="106" t="str">
        <f>IF(AH294&lt;&gt;"",VLOOKUP(AH294,'DON GIA'!$M$1:$P$9,4,0),"")</f>
        <v/>
      </c>
      <c r="AL294" s="106" t="str">
        <f t="shared" si="67"/>
        <v/>
      </c>
      <c r="AM294" s="103"/>
      <c r="AN294" s="103"/>
      <c r="AO294" s="199" t="str">
        <f t="shared" si="60"/>
        <v/>
      </c>
      <c r="AP294" s="107" t="s">
        <v>603</v>
      </c>
    </row>
    <row r="295" spans="1:43" ht="78.75" outlineLevel="2">
      <c r="A295" s="72" t="e">
        <f>IF(C294&lt;&gt;"",$C$7:C294,A294)</f>
        <v>#VALUE!</v>
      </c>
      <c r="B295" s="102" t="str">
        <f>IF(C294&lt;&gt;"",COUNTA($C$7:C294)+392,"")</f>
        <v/>
      </c>
      <c r="C295" s="192"/>
      <c r="D295" s="71"/>
      <c r="E295" s="103"/>
      <c r="F295" s="103"/>
      <c r="G295" s="103"/>
      <c r="H295" s="103"/>
      <c r="I295" s="103"/>
      <c r="J295" s="103"/>
      <c r="K295" s="71"/>
      <c r="L295" s="105"/>
      <c r="M295" s="106" t="str">
        <f>IF(K295&lt;&gt;"",VLOOKUP(K295,'DON GIA'!$S$1:$U$19,3,0),"")</f>
        <v/>
      </c>
      <c r="N295" s="106" t="str">
        <f>IF(K295&lt;&gt;"",VLOOKUP(K295,'DON GIA'!$S$1:$V$19,4,0),"")</f>
        <v/>
      </c>
      <c r="O295" s="106" t="str">
        <f t="shared" si="65"/>
        <v/>
      </c>
      <c r="P295" s="106" t="str">
        <f t="shared" si="66"/>
        <v/>
      </c>
      <c r="Q295" s="71" t="s">
        <v>35</v>
      </c>
      <c r="R295" s="103"/>
      <c r="S295" s="103"/>
      <c r="T295" s="106" t="str">
        <f>IF(Q295&lt;&gt;"",VLOOKUP(Q295,'DON GIA'!$H$1:$K$103,4,0),"")</f>
        <v/>
      </c>
      <c r="U295" s="106" t="str">
        <f t="shared" si="68"/>
        <v/>
      </c>
      <c r="V295" s="107" t="s">
        <v>1019</v>
      </c>
      <c r="W295" s="103" t="s">
        <v>27</v>
      </c>
      <c r="X295" s="108">
        <v>23.19</v>
      </c>
      <c r="Y295" s="109">
        <v>0.91</v>
      </c>
      <c r="Z295" s="106">
        <f>IF(V295&lt;&gt;"",VLOOKUP(V295,'DON GIA'!$A$1:$D$346,4,0),"")</f>
        <v>330817</v>
      </c>
      <c r="AA295" s="106">
        <f t="shared" si="69"/>
        <v>7671646.2300000004</v>
      </c>
      <c r="AB295" s="71"/>
      <c r="AC295" s="71"/>
      <c r="AD295" s="71"/>
      <c r="AE295" s="71"/>
      <c r="AF295" s="71"/>
      <c r="AG295" s="103"/>
      <c r="AH295" s="103"/>
      <c r="AI295" s="103"/>
      <c r="AJ295" s="103"/>
      <c r="AK295" s="106" t="str">
        <f>IF(AH295&lt;&gt;"",VLOOKUP(AH295,'DON GIA'!$M$1:$P$9,4,0),"")</f>
        <v/>
      </c>
      <c r="AL295" s="106" t="str">
        <f t="shared" si="67"/>
        <v/>
      </c>
      <c r="AM295" s="103"/>
      <c r="AN295" s="103"/>
      <c r="AO295" s="199" t="str">
        <f t="shared" si="60"/>
        <v/>
      </c>
      <c r="AP295" s="59" t="s">
        <v>629</v>
      </c>
    </row>
    <row r="296" spans="1:43" ht="93.75" outlineLevel="2">
      <c r="A296" s="72" t="e">
        <f>IF(C295&lt;&gt;"",$C$7:C295,A295)</f>
        <v>#VALUE!</v>
      </c>
      <c r="B296" s="102" t="str">
        <f>IF(C295&lt;&gt;"",COUNTA($C$7:C295)+392,"")</f>
        <v/>
      </c>
      <c r="C296" s="192"/>
      <c r="D296" s="71"/>
      <c r="E296" s="103"/>
      <c r="F296" s="103"/>
      <c r="G296" s="103"/>
      <c r="H296" s="103"/>
      <c r="I296" s="103"/>
      <c r="J296" s="103"/>
      <c r="K296" s="71"/>
      <c r="L296" s="105"/>
      <c r="M296" s="106" t="str">
        <f>IF(K296&lt;&gt;"",VLOOKUP(K296,'DON GIA'!$S$1:$U$19,3,0),"")</f>
        <v/>
      </c>
      <c r="N296" s="106" t="str">
        <f>IF(K296&lt;&gt;"",VLOOKUP(K296,'DON GIA'!$S$1:$V$19,4,0),"")</f>
        <v/>
      </c>
      <c r="O296" s="106" t="str">
        <f t="shared" si="65"/>
        <v/>
      </c>
      <c r="P296" s="106" t="str">
        <f t="shared" si="66"/>
        <v/>
      </c>
      <c r="Q296" s="71" t="s">
        <v>35</v>
      </c>
      <c r="R296" s="103"/>
      <c r="S296" s="103"/>
      <c r="T296" s="106" t="str">
        <f>IF(Q296&lt;&gt;"",VLOOKUP(Q296,'DON GIA'!$H$1:$K$103,4,0),"")</f>
        <v/>
      </c>
      <c r="U296" s="106" t="str">
        <f t="shared" si="68"/>
        <v/>
      </c>
      <c r="V296" s="107" t="s">
        <v>1078</v>
      </c>
      <c r="W296" s="103" t="s">
        <v>27</v>
      </c>
      <c r="X296" s="108"/>
      <c r="Y296" s="109">
        <v>40.32</v>
      </c>
      <c r="Z296" s="106">
        <f>IF(V296&lt;&gt;"",VLOOKUP(V296,'DON GIA'!$A$1:$D$346,4,0),"")</f>
        <v>854777</v>
      </c>
      <c r="AA296" s="106">
        <f t="shared" si="69"/>
        <v>0</v>
      </c>
      <c r="AB296" s="71"/>
      <c r="AC296" s="71" t="s">
        <v>29</v>
      </c>
      <c r="AD296" s="71" t="s">
        <v>30</v>
      </c>
      <c r="AE296" s="71" t="s">
        <v>41</v>
      </c>
      <c r="AF296" s="71" t="s">
        <v>136</v>
      </c>
      <c r="AG296" s="103"/>
      <c r="AH296" s="103"/>
      <c r="AI296" s="103"/>
      <c r="AJ296" s="103"/>
      <c r="AK296" s="106" t="str">
        <f>IF(AH296&lt;&gt;"",VLOOKUP(AH296,'DON GIA'!$M$1:$P$9,4,0),"")</f>
        <v/>
      </c>
      <c r="AL296" s="106" t="str">
        <f t="shared" si="67"/>
        <v/>
      </c>
      <c r="AM296" s="103"/>
      <c r="AN296" s="103"/>
      <c r="AO296" s="199" t="str">
        <f t="shared" si="60"/>
        <v/>
      </c>
      <c r="AP296" s="59" t="s">
        <v>361</v>
      </c>
    </row>
    <row r="297" spans="1:43" outlineLevel="2">
      <c r="A297" s="72" t="e">
        <f>IF(C296&lt;&gt;"",$C$7:C296,A296)</f>
        <v>#VALUE!</v>
      </c>
      <c r="B297" s="102" t="str">
        <f>IF(C296&lt;&gt;"",COUNTA($C$7:C296)+392,"")</f>
        <v/>
      </c>
      <c r="C297" s="192"/>
      <c r="D297" s="71"/>
      <c r="E297" s="103"/>
      <c r="F297" s="103"/>
      <c r="G297" s="103"/>
      <c r="H297" s="103"/>
      <c r="I297" s="103"/>
      <c r="J297" s="103"/>
      <c r="K297" s="71"/>
      <c r="L297" s="105"/>
      <c r="M297" s="106" t="str">
        <f>IF(K297&lt;&gt;"",VLOOKUP(K297,'DON GIA'!$S$1:$U$19,3,0),"")</f>
        <v/>
      </c>
      <c r="N297" s="106" t="str">
        <f>IF(K297&lt;&gt;"",VLOOKUP(K297,'DON GIA'!$S$1:$V$19,4,0),"")</f>
        <v/>
      </c>
      <c r="O297" s="106" t="str">
        <f t="shared" si="65"/>
        <v/>
      </c>
      <c r="P297" s="106" t="str">
        <f t="shared" si="66"/>
        <v/>
      </c>
      <c r="Q297" s="71" t="s">
        <v>35</v>
      </c>
      <c r="R297" s="103"/>
      <c r="S297" s="103"/>
      <c r="T297" s="106" t="str">
        <f>IF(Q297&lt;&gt;"",VLOOKUP(Q297,'DON GIA'!$H$1:$K$103,4,0),"")</f>
        <v/>
      </c>
      <c r="U297" s="106" t="str">
        <f t="shared" si="68"/>
        <v/>
      </c>
      <c r="V297" s="107" t="s">
        <v>1091</v>
      </c>
      <c r="W297" s="103" t="s">
        <v>27</v>
      </c>
      <c r="X297" s="108">
        <v>30</v>
      </c>
      <c r="Y297" s="109"/>
      <c r="Z297" s="106">
        <f>IF(V297&lt;&gt;"",VLOOKUP(V297,'DON GIA'!$A$1:$D$346,4,0),"")</f>
        <v>161275</v>
      </c>
      <c r="AA297" s="106">
        <f t="shared" si="69"/>
        <v>4838250</v>
      </c>
      <c r="AB297" s="71"/>
      <c r="AC297" s="71"/>
      <c r="AD297" s="71"/>
      <c r="AE297" s="71"/>
      <c r="AF297" s="71"/>
      <c r="AG297" s="103"/>
      <c r="AH297" s="103"/>
      <c r="AI297" s="103"/>
      <c r="AJ297" s="103"/>
      <c r="AK297" s="106" t="str">
        <f>IF(AH297&lt;&gt;"",VLOOKUP(AH297,'DON GIA'!$M$1:$P$9,4,0),"")</f>
        <v/>
      </c>
      <c r="AL297" s="106" t="str">
        <f t="shared" si="67"/>
        <v/>
      </c>
      <c r="AM297" s="103"/>
      <c r="AN297" s="103"/>
      <c r="AO297" s="199" t="str">
        <f t="shared" si="60"/>
        <v/>
      </c>
      <c r="AP297" s="107" t="s">
        <v>421</v>
      </c>
    </row>
    <row r="298" spans="1:43" outlineLevel="2">
      <c r="A298" s="72" t="e">
        <f>IF(C297&lt;&gt;"",$C$7:C297,A297)</f>
        <v>#VALUE!</v>
      </c>
      <c r="B298" s="102" t="str">
        <f>IF(C297&lt;&gt;"",COUNTA($C$7:C297)+392,"")</f>
        <v/>
      </c>
      <c r="C298" s="192"/>
      <c r="D298" s="71"/>
      <c r="E298" s="103"/>
      <c r="F298" s="103"/>
      <c r="G298" s="103"/>
      <c r="H298" s="103"/>
      <c r="I298" s="103"/>
      <c r="J298" s="103"/>
      <c r="K298" s="71"/>
      <c r="L298" s="105"/>
      <c r="M298" s="106" t="str">
        <f>IF(K298&lt;&gt;"",VLOOKUP(K298,'DON GIA'!$S$1:$U$19,3,0),"")</f>
        <v/>
      </c>
      <c r="N298" s="106" t="str">
        <f>IF(K298&lt;&gt;"",VLOOKUP(K298,'DON GIA'!$S$1:$V$19,4,0),"")</f>
        <v/>
      </c>
      <c r="O298" s="106" t="str">
        <f t="shared" si="65"/>
        <v/>
      </c>
      <c r="P298" s="106" t="str">
        <f t="shared" si="66"/>
        <v/>
      </c>
      <c r="Q298" s="71" t="s">
        <v>35</v>
      </c>
      <c r="R298" s="103"/>
      <c r="S298" s="103"/>
      <c r="T298" s="106" t="str">
        <f>IF(Q298&lt;&gt;"",VLOOKUP(Q298,'DON GIA'!$H$1:$K$103,4,0),"")</f>
        <v/>
      </c>
      <c r="U298" s="106" t="str">
        <f t="shared" si="68"/>
        <v/>
      </c>
      <c r="V298" s="107" t="s">
        <v>1079</v>
      </c>
      <c r="W298" s="103" t="s">
        <v>27</v>
      </c>
      <c r="X298" s="108">
        <v>60</v>
      </c>
      <c r="Y298" s="109"/>
      <c r="Z298" s="106">
        <f>IF(V298&lt;&gt;"",VLOOKUP(V298,'DON GIA'!$A$1:$D$346,4,0),"")</f>
        <v>109890</v>
      </c>
      <c r="AA298" s="106">
        <f t="shared" si="69"/>
        <v>6593400</v>
      </c>
      <c r="AB298" s="71"/>
      <c r="AC298" s="71"/>
      <c r="AD298" s="71"/>
      <c r="AE298" s="71"/>
      <c r="AF298" s="71"/>
      <c r="AG298" s="103"/>
      <c r="AH298" s="103"/>
      <c r="AI298" s="103"/>
      <c r="AJ298" s="103"/>
      <c r="AK298" s="106" t="str">
        <f>IF(AH298&lt;&gt;"",VLOOKUP(AH298,'DON GIA'!$M$1:$P$9,4,0),"")</f>
        <v/>
      </c>
      <c r="AL298" s="106" t="str">
        <f t="shared" si="67"/>
        <v/>
      </c>
      <c r="AM298" s="103"/>
      <c r="AN298" s="103"/>
      <c r="AO298" s="199" t="str">
        <f t="shared" si="60"/>
        <v/>
      </c>
      <c r="AP298" s="107"/>
    </row>
    <row r="299" spans="1:43" outlineLevel="2">
      <c r="A299" s="72" t="e">
        <f>IF(C298&lt;&gt;"",$C$7:C298,A298)</f>
        <v>#VALUE!</v>
      </c>
      <c r="B299" s="102" t="str">
        <f>IF(C298&lt;&gt;"",COUNTA($C$7:C298)+392,"")</f>
        <v/>
      </c>
      <c r="C299" s="192"/>
      <c r="D299" s="71"/>
      <c r="E299" s="103"/>
      <c r="F299" s="103"/>
      <c r="G299" s="103"/>
      <c r="H299" s="103"/>
      <c r="I299" s="103"/>
      <c r="J299" s="103"/>
      <c r="K299" s="71"/>
      <c r="L299" s="105"/>
      <c r="M299" s="106" t="str">
        <f>IF(K299&lt;&gt;"",VLOOKUP(K299,'DON GIA'!$S$1:$U$19,3,0),"")</f>
        <v/>
      </c>
      <c r="N299" s="106" t="str">
        <f>IF(K299&lt;&gt;"",VLOOKUP(K299,'DON GIA'!$S$1:$V$19,4,0),"")</f>
        <v/>
      </c>
      <c r="O299" s="106" t="str">
        <f t="shared" si="65"/>
        <v/>
      </c>
      <c r="P299" s="106" t="str">
        <f t="shared" si="66"/>
        <v/>
      </c>
      <c r="Q299" s="71" t="s">
        <v>35</v>
      </c>
      <c r="R299" s="103"/>
      <c r="S299" s="103"/>
      <c r="T299" s="106" t="str">
        <f>IF(Q299&lt;&gt;"",VLOOKUP(Q299,'DON GIA'!$H$1:$K$103,4,0),"")</f>
        <v/>
      </c>
      <c r="U299" s="106" t="str">
        <f t="shared" si="68"/>
        <v/>
      </c>
      <c r="V299" s="107" t="s">
        <v>1085</v>
      </c>
      <c r="W299" s="103" t="s">
        <v>27</v>
      </c>
      <c r="X299" s="108">
        <v>89.34</v>
      </c>
      <c r="Y299" s="109"/>
      <c r="Z299" s="106">
        <f>IF(V299&lt;&gt;"",VLOOKUP(V299,'DON GIA'!$A$1:$D$346,4,0),"")</f>
        <v>282038</v>
      </c>
      <c r="AA299" s="106">
        <f t="shared" si="69"/>
        <v>25197274.920000002</v>
      </c>
      <c r="AB299" s="71"/>
      <c r="AC299" s="71"/>
      <c r="AD299" s="71"/>
      <c r="AE299" s="71"/>
      <c r="AF299" s="71"/>
      <c r="AG299" s="103"/>
      <c r="AH299" s="103"/>
      <c r="AI299" s="103"/>
      <c r="AJ299" s="103"/>
      <c r="AK299" s="106" t="str">
        <f>IF(AH299&lt;&gt;"",VLOOKUP(AH299,'DON GIA'!$M$1:$P$9,4,0),"")</f>
        <v/>
      </c>
      <c r="AL299" s="106" t="str">
        <f t="shared" si="67"/>
        <v/>
      </c>
      <c r="AM299" s="103"/>
      <c r="AN299" s="103"/>
      <c r="AO299" s="199" t="str">
        <f t="shared" si="60"/>
        <v/>
      </c>
      <c r="AP299" s="107"/>
    </row>
    <row r="300" spans="1:43" outlineLevel="2">
      <c r="A300" s="72" t="e">
        <f>IF(C299&lt;&gt;"",$C$7:C299,A299)</f>
        <v>#VALUE!</v>
      </c>
      <c r="B300" s="102" t="str">
        <f>IF(C299&lt;&gt;"",COUNTA($C$7:C299)+392,"")</f>
        <v/>
      </c>
      <c r="C300" s="192"/>
      <c r="D300" s="71"/>
      <c r="E300" s="103"/>
      <c r="F300" s="103"/>
      <c r="G300" s="103"/>
      <c r="H300" s="103"/>
      <c r="I300" s="103"/>
      <c r="J300" s="103"/>
      <c r="K300" s="71"/>
      <c r="L300" s="105"/>
      <c r="M300" s="106" t="str">
        <f>IF(K300&lt;&gt;"",VLOOKUP(K300,'DON GIA'!$S$1:$U$19,3,0),"")</f>
        <v/>
      </c>
      <c r="N300" s="106" t="str">
        <f>IF(K300&lt;&gt;"",VLOOKUP(K300,'DON GIA'!$S$1:$V$19,4,0),"")</f>
        <v/>
      </c>
      <c r="O300" s="106" t="str">
        <f t="shared" si="65"/>
        <v/>
      </c>
      <c r="P300" s="106" t="str">
        <f t="shared" si="66"/>
        <v/>
      </c>
      <c r="Q300" s="71" t="s">
        <v>35</v>
      </c>
      <c r="R300" s="103"/>
      <c r="S300" s="103"/>
      <c r="T300" s="106" t="str">
        <f>IF(Q300&lt;&gt;"",VLOOKUP(Q300,'DON GIA'!$H$1:$K$103,4,0),"")</f>
        <v/>
      </c>
      <c r="U300" s="106" t="str">
        <f t="shared" si="68"/>
        <v/>
      </c>
      <c r="V300" s="107" t="s">
        <v>1082</v>
      </c>
      <c r="W300" s="103" t="s">
        <v>38</v>
      </c>
      <c r="X300" s="108">
        <v>0.22800000000000001</v>
      </c>
      <c r="Y300" s="109"/>
      <c r="Z300" s="106">
        <f>IF(V300&lt;&gt;"",VLOOKUP(V300,'DON GIA'!$A$1:$D$346,4,0),"")</f>
        <v>2523428</v>
      </c>
      <c r="AA300" s="106">
        <f t="shared" si="69"/>
        <v>575341.58400000003</v>
      </c>
      <c r="AB300" s="71"/>
      <c r="AC300" s="71"/>
      <c r="AD300" s="71"/>
      <c r="AE300" s="71"/>
      <c r="AF300" s="71"/>
      <c r="AG300" s="103"/>
      <c r="AH300" s="103"/>
      <c r="AI300" s="103"/>
      <c r="AJ300" s="103"/>
      <c r="AK300" s="106" t="str">
        <f>IF(AH300&lt;&gt;"",VLOOKUP(AH300,'DON GIA'!$M$1:$P$9,4,0),"")</f>
        <v/>
      </c>
      <c r="AL300" s="106" t="str">
        <f t="shared" si="67"/>
        <v/>
      </c>
      <c r="AM300" s="103"/>
      <c r="AN300" s="103"/>
      <c r="AO300" s="199" t="str">
        <f t="shared" si="60"/>
        <v/>
      </c>
      <c r="AP300" s="107"/>
    </row>
    <row r="301" spans="1:43" ht="37.5" outlineLevel="2">
      <c r="A301" s="72" t="e">
        <f>IF(C300&lt;&gt;"",$C$7:C300,A300)</f>
        <v>#VALUE!</v>
      </c>
      <c r="B301" s="102" t="str">
        <f>IF(C300&lt;&gt;"",COUNTA($C$7:C300)+392,"")</f>
        <v/>
      </c>
      <c r="C301" s="192"/>
      <c r="D301" s="71"/>
      <c r="E301" s="103"/>
      <c r="F301" s="103"/>
      <c r="G301" s="103"/>
      <c r="H301" s="103"/>
      <c r="I301" s="103"/>
      <c r="J301" s="103"/>
      <c r="K301" s="71"/>
      <c r="L301" s="105"/>
      <c r="M301" s="106" t="str">
        <f>IF(K301&lt;&gt;"",VLOOKUP(K301,'DON GIA'!$S$1:$U$19,3,0),"")</f>
        <v/>
      </c>
      <c r="N301" s="106" t="str">
        <f>IF(K301&lt;&gt;"",VLOOKUP(K301,'DON GIA'!$S$1:$V$19,4,0),"")</f>
        <v/>
      </c>
      <c r="O301" s="106" t="str">
        <f t="shared" si="65"/>
        <v/>
      </c>
      <c r="P301" s="106" t="str">
        <f t="shared" si="66"/>
        <v/>
      </c>
      <c r="Q301" s="71" t="s">
        <v>35</v>
      </c>
      <c r="R301" s="103"/>
      <c r="S301" s="103"/>
      <c r="T301" s="106" t="str">
        <f>IF(Q301&lt;&gt;"",VLOOKUP(Q301,'DON GIA'!$H$1:$K$103,4,0),"")</f>
        <v/>
      </c>
      <c r="U301" s="106" t="str">
        <f t="shared" si="68"/>
        <v/>
      </c>
      <c r="V301" s="107" t="s">
        <v>1096</v>
      </c>
      <c r="W301" s="103" t="s">
        <v>27</v>
      </c>
      <c r="X301" s="108">
        <f>21*1.3</f>
        <v>27.3</v>
      </c>
      <c r="Y301" s="109"/>
      <c r="Z301" s="106">
        <f>IF(V301&lt;&gt;"",VLOOKUP(V301,'DON GIA'!$A$1:$D$346,4,0),"")</f>
        <v>257144</v>
      </c>
      <c r="AA301" s="106">
        <f t="shared" si="69"/>
        <v>7020031.2000000002</v>
      </c>
      <c r="AB301" s="71"/>
      <c r="AC301" s="71"/>
      <c r="AD301" s="71"/>
      <c r="AE301" s="71"/>
      <c r="AF301" s="71"/>
      <c r="AG301" s="103"/>
      <c r="AH301" s="103"/>
      <c r="AI301" s="103"/>
      <c r="AJ301" s="103"/>
      <c r="AK301" s="106" t="str">
        <f>IF(AH301&lt;&gt;"",VLOOKUP(AH301,'DON GIA'!$M$1:$P$9,4,0),"")</f>
        <v/>
      </c>
      <c r="AL301" s="106" t="str">
        <f t="shared" si="67"/>
        <v/>
      </c>
      <c r="AM301" s="103"/>
      <c r="AN301" s="103"/>
      <c r="AO301" s="199" t="str">
        <f t="shared" si="60"/>
        <v/>
      </c>
      <c r="AP301" s="107"/>
    </row>
    <row r="302" spans="1:43" outlineLevel="2">
      <c r="A302" s="72" t="e">
        <f>IF(C301&lt;&gt;"",$C$7:C301,A301)</f>
        <v>#VALUE!</v>
      </c>
      <c r="B302" s="102" t="str">
        <f>IF(C301&lt;&gt;"",COUNTA($C$7:C301)+392,"")</f>
        <v/>
      </c>
      <c r="C302" s="192"/>
      <c r="D302" s="71"/>
      <c r="E302" s="103"/>
      <c r="F302" s="103"/>
      <c r="G302" s="103"/>
      <c r="H302" s="103"/>
      <c r="I302" s="103"/>
      <c r="J302" s="103"/>
      <c r="K302" s="71"/>
      <c r="L302" s="105"/>
      <c r="M302" s="106" t="str">
        <f>IF(K302&lt;&gt;"",VLOOKUP(K302,'DON GIA'!$S$1:$U$19,3,0),"")</f>
        <v/>
      </c>
      <c r="N302" s="106" t="str">
        <f>IF(K302&lt;&gt;"",VLOOKUP(K302,'DON GIA'!$S$1:$V$19,4,0),"")</f>
        <v/>
      </c>
      <c r="O302" s="106" t="str">
        <f t="shared" si="65"/>
        <v/>
      </c>
      <c r="P302" s="106" t="str">
        <f t="shared" si="66"/>
        <v/>
      </c>
      <c r="Q302" s="71" t="s">
        <v>35</v>
      </c>
      <c r="R302" s="103"/>
      <c r="S302" s="103"/>
      <c r="T302" s="106" t="str">
        <f>IF(Q302&lt;&gt;"",VLOOKUP(Q302,'DON GIA'!$H$1:$K$103,4,0),"")</f>
        <v/>
      </c>
      <c r="U302" s="106" t="str">
        <f t="shared" si="68"/>
        <v/>
      </c>
      <c r="V302" s="107"/>
      <c r="W302" s="103"/>
      <c r="X302" s="108"/>
      <c r="Y302" s="109"/>
      <c r="Z302" s="106" t="str">
        <f>IF(V302&lt;&gt;"",VLOOKUP(V302,'DON GIA'!$A$1:$D$346,4,0),"")</f>
        <v/>
      </c>
      <c r="AA302" s="106" t="str">
        <f t="shared" si="69"/>
        <v/>
      </c>
      <c r="AB302" s="71"/>
      <c r="AC302" s="71"/>
      <c r="AD302" s="71"/>
      <c r="AE302" s="71"/>
      <c r="AF302" s="71"/>
      <c r="AG302" s="103"/>
      <c r="AH302" s="103"/>
      <c r="AI302" s="103"/>
      <c r="AJ302" s="103"/>
      <c r="AK302" s="106" t="str">
        <f>IF(AH302&lt;&gt;"",VLOOKUP(AH302,'DON GIA'!$M$1:$P$9,4,0),"")</f>
        <v/>
      </c>
      <c r="AL302" s="106" t="str">
        <f t="shared" si="67"/>
        <v/>
      </c>
      <c r="AM302" s="103"/>
      <c r="AN302" s="103"/>
      <c r="AO302" s="199" t="str">
        <f t="shared" si="60"/>
        <v/>
      </c>
      <c r="AP302" s="107"/>
    </row>
    <row r="303" spans="1:43" outlineLevel="2">
      <c r="A303" s="72" t="e">
        <f>IF(C302&lt;&gt;"",$C$7:C302,A302)</f>
        <v>#VALUE!</v>
      </c>
      <c r="B303" s="102" t="str">
        <f>IF(C302&lt;&gt;"",COUNTA($C$7:C302)+392,"")</f>
        <v/>
      </c>
      <c r="C303" s="192"/>
      <c r="D303" s="71"/>
      <c r="E303" s="103"/>
      <c r="F303" s="103"/>
      <c r="G303" s="103"/>
      <c r="H303" s="103"/>
      <c r="I303" s="103"/>
      <c r="J303" s="103"/>
      <c r="K303" s="71"/>
      <c r="L303" s="105"/>
      <c r="M303" s="106" t="str">
        <f>IF(K303&lt;&gt;"",VLOOKUP(K303,'DON GIA'!$S$1:$U$19,3,0),"")</f>
        <v/>
      </c>
      <c r="N303" s="106" t="str">
        <f>IF(K303&lt;&gt;"",VLOOKUP(K303,'DON GIA'!$S$1:$V$19,4,0),"")</f>
        <v/>
      </c>
      <c r="O303" s="106" t="str">
        <f t="shared" si="65"/>
        <v/>
      </c>
      <c r="P303" s="106" t="str">
        <f t="shared" si="66"/>
        <v/>
      </c>
      <c r="Q303" s="71" t="s">
        <v>35</v>
      </c>
      <c r="R303" s="103"/>
      <c r="S303" s="103"/>
      <c r="T303" s="106" t="str">
        <f>IF(Q303&lt;&gt;"",VLOOKUP(Q303,'DON GIA'!$H$1:$K$103,4,0),"")</f>
        <v/>
      </c>
      <c r="U303" s="106" t="str">
        <f t="shared" si="68"/>
        <v/>
      </c>
      <c r="V303" s="107" t="s">
        <v>1097</v>
      </c>
      <c r="W303" s="103" t="s">
        <v>27</v>
      </c>
      <c r="X303" s="108">
        <v>9.4499999999999993</v>
      </c>
      <c r="Y303" s="109"/>
      <c r="Z303" s="106">
        <f>IF(V303&lt;&gt;"",VLOOKUP(V303,'DON GIA'!$A$1:$D$346,4,0),"")</f>
        <v>216498</v>
      </c>
      <c r="AA303" s="106">
        <f t="shared" si="69"/>
        <v>2045906.0999999999</v>
      </c>
      <c r="AB303" s="71"/>
      <c r="AC303" s="71"/>
      <c r="AD303" s="71"/>
      <c r="AE303" s="71"/>
      <c r="AF303" s="71"/>
      <c r="AG303" s="103"/>
      <c r="AH303" s="103"/>
      <c r="AI303" s="103"/>
      <c r="AJ303" s="103"/>
      <c r="AK303" s="106" t="str">
        <f>IF(AH303&lt;&gt;"",VLOOKUP(AH303,'DON GIA'!$M$1:$P$9,4,0),"")</f>
        <v/>
      </c>
      <c r="AL303" s="106" t="str">
        <f t="shared" si="67"/>
        <v/>
      </c>
      <c r="AM303" s="103"/>
      <c r="AN303" s="103"/>
      <c r="AO303" s="199" t="str">
        <f t="shared" si="60"/>
        <v/>
      </c>
      <c r="AP303" s="107"/>
    </row>
    <row r="304" spans="1:43" ht="37.5" outlineLevel="2">
      <c r="A304" s="72" t="e">
        <f>IF(C303&lt;&gt;"",$C$7:C303,A303)</f>
        <v>#VALUE!</v>
      </c>
      <c r="B304" s="102" t="str">
        <f>IF(C303&lt;&gt;"",COUNTA($C$7:C303)+392,"")</f>
        <v/>
      </c>
      <c r="C304" s="192"/>
      <c r="D304" s="71"/>
      <c r="E304" s="103"/>
      <c r="F304" s="103"/>
      <c r="G304" s="103"/>
      <c r="H304" s="103"/>
      <c r="I304" s="103"/>
      <c r="J304" s="103"/>
      <c r="K304" s="71"/>
      <c r="L304" s="105"/>
      <c r="M304" s="106" t="str">
        <f>IF(K304&lt;&gt;"",VLOOKUP(K304,'DON GIA'!$S$1:$U$19,3,0),"")</f>
        <v/>
      </c>
      <c r="N304" s="106" t="str">
        <f>IF(K304&lt;&gt;"",VLOOKUP(K304,'DON GIA'!$S$1:$V$19,4,0),"")</f>
        <v/>
      </c>
      <c r="O304" s="106" t="str">
        <f t="shared" si="65"/>
        <v/>
      </c>
      <c r="P304" s="106" t="str">
        <f t="shared" si="66"/>
        <v/>
      </c>
      <c r="Q304" s="71" t="s">
        <v>35</v>
      </c>
      <c r="R304" s="103"/>
      <c r="S304" s="103"/>
      <c r="T304" s="106" t="str">
        <f>IF(Q304&lt;&gt;"",VLOOKUP(Q304,'DON GIA'!$H$1:$K$103,4,0),"")</f>
        <v/>
      </c>
      <c r="U304" s="106" t="str">
        <f t="shared" si="68"/>
        <v/>
      </c>
      <c r="V304" s="107" t="s">
        <v>1049</v>
      </c>
      <c r="W304" s="103" t="s">
        <v>42</v>
      </c>
      <c r="X304" s="108">
        <v>1</v>
      </c>
      <c r="Y304" s="109"/>
      <c r="Z304" s="106">
        <f>IF(V304&lt;&gt;"",VLOOKUP(V304,'DON GIA'!$A$1:$D$346,4,0),"")</f>
        <v>3793079</v>
      </c>
      <c r="AA304" s="106">
        <f t="shared" si="69"/>
        <v>3793079</v>
      </c>
      <c r="AB304" s="71"/>
      <c r="AC304" s="71"/>
      <c r="AD304" s="71"/>
      <c r="AE304" s="71"/>
      <c r="AF304" s="71"/>
      <c r="AG304" s="103"/>
      <c r="AH304" s="103"/>
      <c r="AI304" s="103"/>
      <c r="AJ304" s="103"/>
      <c r="AK304" s="106" t="str">
        <f>IF(AH304&lt;&gt;"",VLOOKUP(AH304,'DON GIA'!$M$1:$P$9,4,0),"")</f>
        <v/>
      </c>
      <c r="AL304" s="106" t="str">
        <f t="shared" si="67"/>
        <v/>
      </c>
      <c r="AM304" s="103"/>
      <c r="AN304" s="103"/>
      <c r="AO304" s="199" t="str">
        <f t="shared" si="60"/>
        <v/>
      </c>
      <c r="AP304" s="107"/>
    </row>
    <row r="305" spans="1:43" outlineLevel="2">
      <c r="A305" s="72" t="e">
        <f>IF(C304&lt;&gt;"",$C$7:C304,A304)</f>
        <v>#VALUE!</v>
      </c>
      <c r="B305" s="102" t="str">
        <f>IF(C304&lt;&gt;"",COUNTA($C$7:C304)+392,"")</f>
        <v/>
      </c>
      <c r="C305" s="192"/>
      <c r="D305" s="71"/>
      <c r="E305" s="103"/>
      <c r="F305" s="103"/>
      <c r="G305" s="103"/>
      <c r="H305" s="103"/>
      <c r="I305" s="103"/>
      <c r="J305" s="103"/>
      <c r="K305" s="71"/>
      <c r="L305" s="105"/>
      <c r="M305" s="106" t="str">
        <f>IF(K305&lt;&gt;"",VLOOKUP(K305,'DON GIA'!$S$1:$U$19,3,0),"")</f>
        <v/>
      </c>
      <c r="N305" s="106" t="str">
        <f>IF(K305&lt;&gt;"",VLOOKUP(K305,'DON GIA'!$S$1:$V$19,4,0),"")</f>
        <v/>
      </c>
      <c r="O305" s="106" t="str">
        <f t="shared" si="65"/>
        <v/>
      </c>
      <c r="P305" s="106" t="str">
        <f t="shared" si="66"/>
        <v/>
      </c>
      <c r="Q305" s="71" t="s">
        <v>35</v>
      </c>
      <c r="R305" s="103"/>
      <c r="S305" s="103"/>
      <c r="T305" s="106" t="str">
        <f>IF(Q305&lt;&gt;"",VLOOKUP(Q305,'DON GIA'!$H$1:$K$103,4,0),"")</f>
        <v/>
      </c>
      <c r="U305" s="106" t="str">
        <f t="shared" si="68"/>
        <v/>
      </c>
      <c r="V305" s="107" t="s">
        <v>35</v>
      </c>
      <c r="W305" s="103"/>
      <c r="X305" s="108"/>
      <c r="Y305" s="109"/>
      <c r="Z305" s="106" t="str">
        <f>IF(V305&lt;&gt;"",VLOOKUP(V305,'DON GIA'!$A$1:$D$346,4,0),"")</f>
        <v/>
      </c>
      <c r="AA305" s="106" t="str">
        <f t="shared" si="69"/>
        <v/>
      </c>
      <c r="AB305" s="71"/>
      <c r="AC305" s="71"/>
      <c r="AD305" s="71"/>
      <c r="AE305" s="71"/>
      <c r="AF305" s="71"/>
      <c r="AG305" s="103"/>
      <c r="AH305" s="103"/>
      <c r="AI305" s="103"/>
      <c r="AJ305" s="103"/>
      <c r="AK305" s="106" t="str">
        <f>IF(AH305&lt;&gt;"",VLOOKUP(AH305,'DON GIA'!$M$1:$P$9,4,0),"")</f>
        <v/>
      </c>
      <c r="AL305" s="106" t="str">
        <f t="shared" si="67"/>
        <v/>
      </c>
      <c r="AM305" s="103"/>
      <c r="AN305" s="103"/>
      <c r="AO305" s="199" t="str">
        <f t="shared" si="60"/>
        <v/>
      </c>
      <c r="AP305" s="107"/>
    </row>
    <row r="306" spans="1:43" outlineLevel="2">
      <c r="A306" s="72" t="e">
        <f>IF(C305&lt;&gt;"",$C$7:C305,A305)</f>
        <v>#VALUE!</v>
      </c>
      <c r="B306" s="102" t="str">
        <f>IF(C305&lt;&gt;"",COUNTA($C$7:C305)+392,"")</f>
        <v/>
      </c>
      <c r="C306" s="192"/>
      <c r="D306" s="61"/>
      <c r="E306" s="103"/>
      <c r="F306" s="103"/>
      <c r="G306" s="103"/>
      <c r="H306" s="103"/>
      <c r="I306" s="103"/>
      <c r="J306" s="103"/>
      <c r="K306" s="71"/>
      <c r="L306" s="105"/>
      <c r="M306" s="106" t="str">
        <f>IF(K306&lt;&gt;"",VLOOKUP(K306,'DON GIA'!$S$1:$U$19,3,0),"")</f>
        <v/>
      </c>
      <c r="N306" s="106" t="str">
        <f>IF(K306&lt;&gt;"",VLOOKUP(K306,'DON GIA'!$S$1:$V$19,4,0),"")</f>
        <v/>
      </c>
      <c r="O306" s="106" t="str">
        <f t="shared" si="65"/>
        <v/>
      </c>
      <c r="P306" s="106" t="str">
        <f t="shared" si="66"/>
        <v/>
      </c>
      <c r="Q306" s="71" t="s">
        <v>35</v>
      </c>
      <c r="R306" s="103"/>
      <c r="S306" s="103"/>
      <c r="T306" s="106" t="str">
        <f>IF(Q306&lt;&gt;"",VLOOKUP(Q306,'DON GIA'!$H$1:$K$103,4,0),"")</f>
        <v/>
      </c>
      <c r="U306" s="106" t="str">
        <f t="shared" si="68"/>
        <v/>
      </c>
      <c r="V306" s="107" t="s">
        <v>35</v>
      </c>
      <c r="W306" s="103"/>
      <c r="X306" s="108"/>
      <c r="Y306" s="109"/>
      <c r="Z306" s="106" t="str">
        <f>IF(V306&lt;&gt;"",VLOOKUP(V306,'DON GIA'!$A$1:$D$346,4,0),"")</f>
        <v/>
      </c>
      <c r="AA306" s="106" t="str">
        <f t="shared" si="69"/>
        <v/>
      </c>
      <c r="AB306" s="71"/>
      <c r="AC306" s="71"/>
      <c r="AD306" s="71"/>
      <c r="AE306" s="71"/>
      <c r="AF306" s="71"/>
      <c r="AG306" s="103"/>
      <c r="AH306" s="103"/>
      <c r="AI306" s="103"/>
      <c r="AJ306" s="103"/>
      <c r="AK306" s="106" t="str">
        <f>IF(AH306&lt;&gt;"",VLOOKUP(AH306,'DON GIA'!$M$1:$P$9,4,0),"")</f>
        <v/>
      </c>
      <c r="AL306" s="106" t="str">
        <f t="shared" si="67"/>
        <v/>
      </c>
      <c r="AM306" s="103"/>
      <c r="AN306" s="103"/>
      <c r="AO306" s="199" t="str">
        <f t="shared" si="60"/>
        <v/>
      </c>
      <c r="AP306" s="107"/>
    </row>
    <row r="307" spans="1:43" outlineLevel="1">
      <c r="A307" s="84" t="s">
        <v>833</v>
      </c>
      <c r="B307" s="102"/>
      <c r="C307" s="192">
        <v>420</v>
      </c>
      <c r="D307" s="61" t="s">
        <v>179</v>
      </c>
      <c r="E307" s="162"/>
      <c r="F307" s="162"/>
      <c r="G307" s="162"/>
      <c r="H307" s="162"/>
      <c r="I307" s="162"/>
      <c r="J307" s="162"/>
      <c r="K307" s="171"/>
      <c r="L307" s="167">
        <f>SUBTOTAL(9,L308:L315)</f>
        <v>103.6</v>
      </c>
      <c r="M307" s="199"/>
      <c r="N307" s="199"/>
      <c r="O307" s="199">
        <f>SUBTOTAL(9,O308:O315)</f>
        <v>173944400</v>
      </c>
      <c r="P307" s="199">
        <f>SUBTOTAL(9,P308:P315)</f>
        <v>0</v>
      </c>
      <c r="Q307" s="61"/>
      <c r="R307" s="162"/>
      <c r="S307" s="162">
        <f>SUBTOTAL(9,S308:S315)</f>
        <v>0</v>
      </c>
      <c r="T307" s="199"/>
      <c r="U307" s="199">
        <f>SUBTOTAL(9,U308:U315)</f>
        <v>0</v>
      </c>
      <c r="V307" s="129"/>
      <c r="W307" s="162"/>
      <c r="X307" s="169">
        <f>SUBTOTAL(9,X308:X315)</f>
        <v>213.17999999999998</v>
      </c>
      <c r="Y307" s="170">
        <f>SUBTOTAL(9,Y308:Y315)</f>
        <v>117.48</v>
      </c>
      <c r="Z307" s="199"/>
      <c r="AA307" s="199">
        <f>SUBTOTAL(9,AA308:AA315)</f>
        <v>620955083.75</v>
      </c>
      <c r="AB307" s="71"/>
      <c r="AC307" s="71"/>
      <c r="AD307" s="71"/>
      <c r="AE307" s="71"/>
      <c r="AF307" s="71"/>
      <c r="AG307" s="103"/>
      <c r="AH307" s="162"/>
      <c r="AI307" s="162"/>
      <c r="AJ307" s="162">
        <f>SUBTOTAL(9,AJ308:AJ315)</f>
        <v>6</v>
      </c>
      <c r="AK307" s="199"/>
      <c r="AL307" s="199">
        <f>SUBTOTAL(9,AL308:AL315)</f>
        <v>49239800</v>
      </c>
      <c r="AM307" s="162"/>
      <c r="AN307" s="162">
        <f>SUBTOTAL(9,AN308:AN315)</f>
        <v>1</v>
      </c>
      <c r="AO307" s="199">
        <f t="shared" si="60"/>
        <v>844139283.75</v>
      </c>
      <c r="AP307" s="111"/>
      <c r="AQ307" s="90"/>
    </row>
    <row r="308" spans="1:43" ht="56.25" outlineLevel="2">
      <c r="A308" s="72" t="e">
        <f>IF(C307&lt;&gt;"",$C$7:C307,A306)</f>
        <v>#VALUE!</v>
      </c>
      <c r="B308" s="102">
        <f>IF(C307&lt;&gt;"",COUNTA($C$7:C307)+392,"")</f>
        <v>420</v>
      </c>
      <c r="C308" s="192"/>
      <c r="D308" s="71" t="s">
        <v>180</v>
      </c>
      <c r="E308" s="103">
        <v>5</v>
      </c>
      <c r="F308" s="103"/>
      <c r="G308" s="103">
        <v>246</v>
      </c>
      <c r="H308" s="103">
        <v>7</v>
      </c>
      <c r="I308" s="103">
        <v>396</v>
      </c>
      <c r="J308" s="103" t="s">
        <v>169</v>
      </c>
      <c r="K308" s="104" t="s">
        <v>973</v>
      </c>
      <c r="L308" s="105">
        <v>103.6</v>
      </c>
      <c r="M308" s="106">
        <f>IF(K308&lt;&gt;"",VLOOKUP(K308,'DON GIA'!$S$1:$U$19,3,0),"")</f>
        <v>1679000</v>
      </c>
      <c r="N308" s="106">
        <f>IF(K308&lt;&gt;"",VLOOKUP(K308,'DON GIA'!$S$1:$V$19,4,0),"")</f>
        <v>0</v>
      </c>
      <c r="O308" s="106">
        <f t="shared" si="65"/>
        <v>173944400</v>
      </c>
      <c r="P308" s="106">
        <f t="shared" si="66"/>
        <v>0</v>
      </c>
      <c r="Q308" s="71" t="s">
        <v>35</v>
      </c>
      <c r="R308" s="103"/>
      <c r="S308" s="103"/>
      <c r="T308" s="106" t="str">
        <f>IF(Q308&lt;&gt;"",VLOOKUP(Q308,'DON GIA'!$H$1:$K$103,4,0),"")</f>
        <v/>
      </c>
      <c r="U308" s="106" t="str">
        <f t="shared" ref="U308:U315" si="70">IF(Q308&lt;&gt;"",IF(ISNUMBER(T308),S308*T308,""),"")</f>
        <v/>
      </c>
      <c r="V308" s="107" t="s">
        <v>1005</v>
      </c>
      <c r="W308" s="103" t="s">
        <v>27</v>
      </c>
      <c r="X308" s="108">
        <v>96.3</v>
      </c>
      <c r="Y308" s="109">
        <v>58.74</v>
      </c>
      <c r="Z308" s="106">
        <f>IF(V308&lt;&gt;"",VLOOKUP(V308,'DON GIA'!$A$1:$D$346,4,0),"")</f>
        <v>5559129</v>
      </c>
      <c r="AA308" s="106">
        <f t="shared" ref="AA308:AA315" si="71">IF(V308&lt;&gt;"",IF(ISNUMBER(Z308),X308*Z308,""),"")</f>
        <v>535344122.69999999</v>
      </c>
      <c r="AB308" s="71" t="s">
        <v>28</v>
      </c>
      <c r="AC308" s="71" t="s">
        <v>29</v>
      </c>
      <c r="AD308" s="71" t="s">
        <v>30</v>
      </c>
      <c r="AE308" s="71" t="s">
        <v>31</v>
      </c>
      <c r="AF308" s="71" t="s">
        <v>34</v>
      </c>
      <c r="AG308" s="103"/>
      <c r="AH308" s="103" t="s">
        <v>561</v>
      </c>
      <c r="AI308" s="103" t="s">
        <v>409</v>
      </c>
      <c r="AJ308" s="103">
        <v>5</v>
      </c>
      <c r="AK308" s="106">
        <f>IF(AH308&lt;&gt;"",VLOOKUP(AH308,'DON GIA'!$M$1:$P$9,4,0),"")</f>
        <v>6447960</v>
      </c>
      <c r="AL308" s="106">
        <f t="shared" si="67"/>
        <v>32239800</v>
      </c>
      <c r="AM308" s="103" t="s">
        <v>407</v>
      </c>
      <c r="AN308" s="103">
        <v>1</v>
      </c>
      <c r="AO308" s="199" t="str">
        <f t="shared" si="60"/>
        <v/>
      </c>
      <c r="AP308" s="111" t="s">
        <v>630</v>
      </c>
    </row>
    <row r="309" spans="1:43" ht="187.5" outlineLevel="2">
      <c r="A309" s="72" t="e">
        <f>IF(C308&lt;&gt;"",$C$7:C308,A308)</f>
        <v>#VALUE!</v>
      </c>
      <c r="B309" s="102" t="str">
        <f>IF(C308&lt;&gt;"",COUNTA($C$7:C308)+392,"")</f>
        <v/>
      </c>
      <c r="C309" s="192"/>
      <c r="D309" s="71" t="s">
        <v>181</v>
      </c>
      <c r="E309" s="103"/>
      <c r="F309" s="103"/>
      <c r="G309" s="103"/>
      <c r="H309" s="103"/>
      <c r="I309" s="103"/>
      <c r="J309" s="103"/>
      <c r="K309" s="71"/>
      <c r="L309" s="105"/>
      <c r="M309" s="106" t="str">
        <f>IF(K309&lt;&gt;"",VLOOKUP(K309,'DON GIA'!$S$1:$U$19,3,0),"")</f>
        <v/>
      </c>
      <c r="N309" s="106" t="str">
        <f>IF(K309&lt;&gt;"",VLOOKUP(K309,'DON GIA'!$S$1:$V$19,4,0),"")</f>
        <v/>
      </c>
      <c r="O309" s="106" t="str">
        <f t="shared" si="65"/>
        <v/>
      </c>
      <c r="P309" s="106" t="str">
        <f t="shared" si="66"/>
        <v/>
      </c>
      <c r="Q309" s="71" t="s">
        <v>35</v>
      </c>
      <c r="R309" s="103"/>
      <c r="S309" s="103"/>
      <c r="T309" s="106" t="str">
        <f>IF(Q309&lt;&gt;"",VLOOKUP(Q309,'DON GIA'!$H$1:$K$103,4,0),"")</f>
        <v/>
      </c>
      <c r="U309" s="106" t="str">
        <f t="shared" si="70"/>
        <v/>
      </c>
      <c r="V309" s="107" t="s">
        <v>1098</v>
      </c>
      <c r="W309" s="103" t="s">
        <v>27</v>
      </c>
      <c r="X309" s="108">
        <v>6.55</v>
      </c>
      <c r="Y309" s="109"/>
      <c r="Z309" s="106">
        <f>IF(V309&lt;&gt;"",VLOOKUP(V309,'DON GIA'!$A$1:$D$346,4,0),"")</f>
        <v>10375629</v>
      </c>
      <c r="AA309" s="106">
        <f t="shared" si="71"/>
        <v>67960369.950000003</v>
      </c>
      <c r="AB309" s="71" t="s">
        <v>28</v>
      </c>
      <c r="AC309" s="71" t="s">
        <v>29</v>
      </c>
      <c r="AD309" s="71" t="s">
        <v>30</v>
      </c>
      <c r="AE309" s="71" t="s">
        <v>31</v>
      </c>
      <c r="AF309" s="71" t="s">
        <v>34</v>
      </c>
      <c r="AG309" s="103"/>
      <c r="AH309" s="61" t="s">
        <v>579</v>
      </c>
      <c r="AI309" s="103" t="s">
        <v>560</v>
      </c>
      <c r="AJ309" s="103">
        <v>1</v>
      </c>
      <c r="AK309" s="106">
        <f>IF(AH309&lt;&gt;"",VLOOKUP(AH309,'DON GIA'!$M$1:$P$9,4,0),"")</f>
        <v>17000000</v>
      </c>
      <c r="AL309" s="106">
        <f t="shared" si="67"/>
        <v>17000000</v>
      </c>
      <c r="AM309" s="103"/>
      <c r="AN309" s="103"/>
      <c r="AO309" s="199" t="str">
        <f t="shared" si="60"/>
        <v/>
      </c>
      <c r="AP309" s="59" t="s">
        <v>595</v>
      </c>
    </row>
    <row r="310" spans="1:43" ht="225" outlineLevel="2">
      <c r="A310" s="72" t="e">
        <f>IF(C309&lt;&gt;"",$C$7:C309,A309)</f>
        <v>#VALUE!</v>
      </c>
      <c r="B310" s="102" t="str">
        <f>IF(C309&lt;&gt;"",COUNTA($C$7:C309)+392,"")</f>
        <v/>
      </c>
      <c r="C310" s="192"/>
      <c r="D310" s="71" t="s">
        <v>182</v>
      </c>
      <c r="E310" s="103"/>
      <c r="F310" s="103"/>
      <c r="G310" s="103"/>
      <c r="H310" s="103"/>
      <c r="I310" s="103"/>
      <c r="J310" s="103"/>
      <c r="K310" s="71"/>
      <c r="L310" s="105"/>
      <c r="M310" s="106" t="str">
        <f>IF(K310&lt;&gt;"",VLOOKUP(K310,'DON GIA'!$S$1:$U$19,3,0),"")</f>
        <v/>
      </c>
      <c r="N310" s="106" t="str">
        <f>IF(K310&lt;&gt;"",VLOOKUP(K310,'DON GIA'!$S$1:$V$19,4,0),"")</f>
        <v/>
      </c>
      <c r="O310" s="106" t="str">
        <f t="shared" si="65"/>
        <v/>
      </c>
      <c r="P310" s="106" t="str">
        <f t="shared" si="66"/>
        <v/>
      </c>
      <c r="Q310" s="71" t="s">
        <v>35</v>
      </c>
      <c r="R310" s="103"/>
      <c r="S310" s="103"/>
      <c r="T310" s="106" t="str">
        <f>IF(Q310&lt;&gt;"",VLOOKUP(Q310,'DON GIA'!$H$1:$K$103,4,0),"")</f>
        <v/>
      </c>
      <c r="U310" s="106" t="str">
        <f t="shared" si="70"/>
        <v/>
      </c>
      <c r="V310" s="107" t="s">
        <v>1079</v>
      </c>
      <c r="W310" s="103" t="s">
        <v>27</v>
      </c>
      <c r="X310" s="108">
        <v>102.85</v>
      </c>
      <c r="Y310" s="109">
        <v>58.74</v>
      </c>
      <c r="Z310" s="106">
        <f>IF(V310&lt;&gt;"",VLOOKUP(V310,'DON GIA'!$A$1:$D$346,4,0),"")</f>
        <v>109890</v>
      </c>
      <c r="AA310" s="106">
        <f t="shared" si="71"/>
        <v>11302186.5</v>
      </c>
      <c r="AB310" s="71"/>
      <c r="AC310" s="71"/>
      <c r="AD310" s="71"/>
      <c r="AE310" s="71"/>
      <c r="AF310" s="71"/>
      <c r="AG310" s="103"/>
      <c r="AH310" s="103"/>
      <c r="AI310" s="103"/>
      <c r="AJ310" s="103"/>
      <c r="AK310" s="106" t="str">
        <f>IF(AH310&lt;&gt;"",VLOOKUP(AH310,'DON GIA'!$M$1:$P$9,4,0),"")</f>
        <v/>
      </c>
      <c r="AL310" s="106" t="str">
        <f t="shared" si="67"/>
        <v/>
      </c>
      <c r="AM310" s="103"/>
      <c r="AN310" s="103"/>
      <c r="AO310" s="199" t="str">
        <f t="shared" si="60"/>
        <v/>
      </c>
      <c r="AP310" s="107" t="s">
        <v>596</v>
      </c>
    </row>
    <row r="311" spans="1:43" ht="78.75" outlineLevel="2">
      <c r="A311" s="72" t="e">
        <f>IF(C310&lt;&gt;"",$C$7:C310,A310)</f>
        <v>#VALUE!</v>
      </c>
      <c r="B311" s="102" t="str">
        <f>IF(C310&lt;&gt;"",COUNTA($C$7:C310)+392,"")</f>
        <v/>
      </c>
      <c r="C311" s="192"/>
      <c r="D311" s="71"/>
      <c r="E311" s="103"/>
      <c r="F311" s="103"/>
      <c r="G311" s="103"/>
      <c r="H311" s="103"/>
      <c r="I311" s="103"/>
      <c r="J311" s="103"/>
      <c r="K311" s="71"/>
      <c r="L311" s="105"/>
      <c r="M311" s="106" t="str">
        <f>IF(K311&lt;&gt;"",VLOOKUP(K311,'DON GIA'!$S$1:$U$19,3,0),"")</f>
        <v/>
      </c>
      <c r="N311" s="106" t="str">
        <f>IF(K311&lt;&gt;"",VLOOKUP(K311,'DON GIA'!$S$1:$V$19,4,0),"")</f>
        <v/>
      </c>
      <c r="O311" s="106" t="str">
        <f t="shared" si="65"/>
        <v/>
      </c>
      <c r="P311" s="106" t="str">
        <f t="shared" si="66"/>
        <v/>
      </c>
      <c r="Q311" s="71" t="s">
        <v>35</v>
      </c>
      <c r="R311" s="103"/>
      <c r="S311" s="103"/>
      <c r="T311" s="106" t="str">
        <f>IF(Q311&lt;&gt;"",VLOOKUP(Q311,'DON GIA'!$H$1:$K$103,4,0),"")</f>
        <v/>
      </c>
      <c r="U311" s="106" t="str">
        <f t="shared" si="70"/>
        <v/>
      </c>
      <c r="V311" s="107" t="s">
        <v>1082</v>
      </c>
      <c r="W311" s="103" t="s">
        <v>38</v>
      </c>
      <c r="X311" s="108">
        <v>0.32</v>
      </c>
      <c r="Y311" s="109"/>
      <c r="Z311" s="106">
        <f>IF(V311&lt;&gt;"",VLOOKUP(V311,'DON GIA'!$A$1:$D$346,4,0),"")</f>
        <v>2523428</v>
      </c>
      <c r="AA311" s="106">
        <f t="shared" si="71"/>
        <v>807496.96</v>
      </c>
      <c r="AB311" s="71"/>
      <c r="AC311" s="71"/>
      <c r="AD311" s="71"/>
      <c r="AE311" s="71"/>
      <c r="AF311" s="71"/>
      <c r="AG311" s="103"/>
      <c r="AH311" s="103"/>
      <c r="AI311" s="103"/>
      <c r="AJ311" s="103"/>
      <c r="AK311" s="106" t="str">
        <f>IF(AH311&lt;&gt;"",VLOOKUP(AH311,'DON GIA'!$M$1:$P$9,4,0),"")</f>
        <v/>
      </c>
      <c r="AL311" s="106" t="str">
        <f t="shared" si="67"/>
        <v/>
      </c>
      <c r="AM311" s="103"/>
      <c r="AN311" s="103"/>
      <c r="AO311" s="199" t="str">
        <f t="shared" si="60"/>
        <v/>
      </c>
      <c r="AP311" s="59" t="s">
        <v>631</v>
      </c>
    </row>
    <row r="312" spans="1:43" ht="93.75" outlineLevel="2">
      <c r="A312" s="72" t="e">
        <f>IF(C311&lt;&gt;"",$C$7:C311,A311)</f>
        <v>#VALUE!</v>
      </c>
      <c r="B312" s="102" t="str">
        <f>IF(C311&lt;&gt;"",COUNTA($C$7:C311)+392,"")</f>
        <v/>
      </c>
      <c r="C312" s="192"/>
      <c r="D312" s="71"/>
      <c r="E312" s="103"/>
      <c r="F312" s="103"/>
      <c r="G312" s="103"/>
      <c r="H312" s="103"/>
      <c r="I312" s="103"/>
      <c r="J312" s="103"/>
      <c r="K312" s="71"/>
      <c r="L312" s="105"/>
      <c r="M312" s="106" t="str">
        <f>IF(K312&lt;&gt;"",VLOOKUP(K312,'DON GIA'!$S$1:$U$19,3,0),"")</f>
        <v/>
      </c>
      <c r="N312" s="106" t="str">
        <f>IF(K312&lt;&gt;"",VLOOKUP(K312,'DON GIA'!$S$1:$V$19,4,0),"")</f>
        <v/>
      </c>
      <c r="O312" s="106" t="str">
        <f t="shared" si="65"/>
        <v/>
      </c>
      <c r="P312" s="106" t="str">
        <f t="shared" si="66"/>
        <v/>
      </c>
      <c r="Q312" s="71" t="s">
        <v>35</v>
      </c>
      <c r="R312" s="103"/>
      <c r="S312" s="103"/>
      <c r="T312" s="106" t="str">
        <f>IF(Q312&lt;&gt;"",VLOOKUP(Q312,'DON GIA'!$H$1:$K$103,4,0),"")</f>
        <v/>
      </c>
      <c r="U312" s="106" t="str">
        <f t="shared" si="70"/>
        <v/>
      </c>
      <c r="V312" s="107" t="s">
        <v>1095</v>
      </c>
      <c r="W312" s="103" t="s">
        <v>27</v>
      </c>
      <c r="X312" s="108">
        <v>0.96</v>
      </c>
      <c r="Y312" s="109"/>
      <c r="Z312" s="106">
        <f>IF(V312&lt;&gt;"",VLOOKUP(V312,'DON GIA'!$A$1:$D$346,4,0),"")</f>
        <v>292949</v>
      </c>
      <c r="AA312" s="106">
        <f t="shared" si="71"/>
        <v>281231.03999999998</v>
      </c>
      <c r="AB312" s="71"/>
      <c r="AC312" s="71"/>
      <c r="AD312" s="71"/>
      <c r="AE312" s="71"/>
      <c r="AF312" s="71"/>
      <c r="AG312" s="103"/>
      <c r="AH312" s="103"/>
      <c r="AI312" s="103"/>
      <c r="AJ312" s="103"/>
      <c r="AK312" s="106" t="str">
        <f>IF(AH312&lt;&gt;"",VLOOKUP(AH312,'DON GIA'!$M$1:$P$9,4,0),"")</f>
        <v/>
      </c>
      <c r="AL312" s="106" t="str">
        <f t="shared" si="67"/>
        <v/>
      </c>
      <c r="AM312" s="103"/>
      <c r="AN312" s="103"/>
      <c r="AO312" s="199" t="str">
        <f t="shared" si="60"/>
        <v/>
      </c>
      <c r="AP312" s="59" t="s">
        <v>361</v>
      </c>
    </row>
    <row r="313" spans="1:43" outlineLevel="2">
      <c r="A313" s="72" t="e">
        <f>IF(C312&lt;&gt;"",$C$7:C312,A312)</f>
        <v>#VALUE!</v>
      </c>
      <c r="B313" s="102" t="str">
        <f>IF(C312&lt;&gt;"",COUNTA($C$7:C312)+392,"")</f>
        <v/>
      </c>
      <c r="C313" s="192"/>
      <c r="D313" s="71"/>
      <c r="E313" s="103"/>
      <c r="F313" s="103"/>
      <c r="G313" s="103"/>
      <c r="H313" s="103"/>
      <c r="I313" s="103"/>
      <c r="J313" s="103"/>
      <c r="K313" s="71"/>
      <c r="L313" s="105"/>
      <c r="M313" s="106" t="str">
        <f>IF(K313&lt;&gt;"",VLOOKUP(K313,'DON GIA'!$S$1:$U$19,3,0),"")</f>
        <v/>
      </c>
      <c r="N313" s="106" t="str">
        <f>IF(K313&lt;&gt;"",VLOOKUP(K313,'DON GIA'!$S$1:$V$19,4,0),"")</f>
        <v/>
      </c>
      <c r="O313" s="106" t="str">
        <f t="shared" si="65"/>
        <v/>
      </c>
      <c r="P313" s="106" t="str">
        <f t="shared" si="66"/>
        <v/>
      </c>
      <c r="Q313" s="71" t="s">
        <v>35</v>
      </c>
      <c r="R313" s="103"/>
      <c r="S313" s="103"/>
      <c r="T313" s="106" t="str">
        <f>IF(Q313&lt;&gt;"",VLOOKUP(Q313,'DON GIA'!$H$1:$K$103,4,0),"")</f>
        <v/>
      </c>
      <c r="U313" s="106" t="str">
        <f t="shared" si="70"/>
        <v/>
      </c>
      <c r="V313" s="107" t="s">
        <v>1083</v>
      </c>
      <c r="W313" s="103" t="s">
        <v>27</v>
      </c>
      <c r="X313" s="108">
        <v>5.2</v>
      </c>
      <c r="Y313" s="109"/>
      <c r="Z313" s="106">
        <f>IF(V313&lt;&gt;"",VLOOKUP(V313,'DON GIA'!$A$1:$D$346,4,0),"")</f>
        <v>282038</v>
      </c>
      <c r="AA313" s="106">
        <f t="shared" si="71"/>
        <v>1466597.6</v>
      </c>
      <c r="AB313" s="71"/>
      <c r="AC313" s="71"/>
      <c r="AD313" s="71"/>
      <c r="AE313" s="71"/>
      <c r="AF313" s="71"/>
      <c r="AG313" s="103"/>
      <c r="AH313" s="103"/>
      <c r="AI313" s="103"/>
      <c r="AJ313" s="103"/>
      <c r="AK313" s="106" t="str">
        <f>IF(AH313&lt;&gt;"",VLOOKUP(AH313,'DON GIA'!$M$1:$P$9,4,0),"")</f>
        <v/>
      </c>
      <c r="AL313" s="106" t="str">
        <f t="shared" si="67"/>
        <v/>
      </c>
      <c r="AM313" s="103"/>
      <c r="AN313" s="103"/>
      <c r="AO313" s="199" t="str">
        <f t="shared" si="60"/>
        <v/>
      </c>
      <c r="AP313" s="107" t="s">
        <v>418</v>
      </c>
    </row>
    <row r="314" spans="1:43" ht="37.5" outlineLevel="2">
      <c r="A314" s="72" t="e">
        <f>IF(C313&lt;&gt;"",$C$7:C313,A313)</f>
        <v>#VALUE!</v>
      </c>
      <c r="B314" s="102" t="str">
        <f>IF(C313&lt;&gt;"",COUNTA($C$7:C313)+392,"")</f>
        <v/>
      </c>
      <c r="C314" s="192"/>
      <c r="D314" s="71"/>
      <c r="E314" s="103"/>
      <c r="F314" s="103"/>
      <c r="G314" s="103"/>
      <c r="H314" s="103"/>
      <c r="I314" s="103"/>
      <c r="J314" s="103"/>
      <c r="K314" s="71"/>
      <c r="L314" s="105"/>
      <c r="M314" s="106" t="str">
        <f>IF(K314&lt;&gt;"",VLOOKUP(K314,'DON GIA'!$S$1:$U$19,3,0),"")</f>
        <v/>
      </c>
      <c r="N314" s="106" t="str">
        <f>IF(K314&lt;&gt;"",VLOOKUP(K314,'DON GIA'!$S$1:$V$19,4,0),"")</f>
        <v/>
      </c>
      <c r="O314" s="106" t="str">
        <f t="shared" si="65"/>
        <v/>
      </c>
      <c r="P314" s="106" t="str">
        <f t="shared" si="66"/>
        <v/>
      </c>
      <c r="Q314" s="71" t="s">
        <v>35</v>
      </c>
      <c r="R314" s="103"/>
      <c r="S314" s="103"/>
      <c r="T314" s="106" t="str">
        <f>IF(Q314&lt;&gt;"",VLOOKUP(Q314,'DON GIA'!$H$1:$K$103,4,0),"")</f>
        <v/>
      </c>
      <c r="U314" s="106" t="str">
        <f t="shared" si="70"/>
        <v/>
      </c>
      <c r="V314" s="107" t="s">
        <v>1049</v>
      </c>
      <c r="W314" s="103" t="s">
        <v>42</v>
      </c>
      <c r="X314" s="108">
        <v>1</v>
      </c>
      <c r="Y314" s="109"/>
      <c r="Z314" s="106">
        <f>IF(V314&lt;&gt;"",VLOOKUP(V314,'DON GIA'!$A$1:$D$346,4,0),"")</f>
        <v>3793079</v>
      </c>
      <c r="AA314" s="106">
        <f t="shared" si="71"/>
        <v>3793079</v>
      </c>
      <c r="AB314" s="71"/>
      <c r="AC314" s="71"/>
      <c r="AD314" s="71"/>
      <c r="AE314" s="71"/>
      <c r="AF314" s="71"/>
      <c r="AG314" s="103"/>
      <c r="AH314" s="103"/>
      <c r="AI314" s="103"/>
      <c r="AJ314" s="103"/>
      <c r="AK314" s="106" t="str">
        <f>IF(AH314&lt;&gt;"",VLOOKUP(AH314,'DON GIA'!$M$1:$P$9,4,0),"")</f>
        <v/>
      </c>
      <c r="AL314" s="106" t="str">
        <f t="shared" si="67"/>
        <v/>
      </c>
      <c r="AM314" s="103"/>
      <c r="AN314" s="103"/>
      <c r="AO314" s="199" t="str">
        <f t="shared" si="60"/>
        <v/>
      </c>
      <c r="AP314" s="107"/>
    </row>
    <row r="315" spans="1:43" outlineLevel="2">
      <c r="A315" s="72" t="e">
        <f>IF(C314&lt;&gt;"",$C$7:C314,A314)</f>
        <v>#VALUE!</v>
      </c>
      <c r="B315" s="102" t="str">
        <f>IF(C314&lt;&gt;"",COUNTA($C$7:C314)+392,"")</f>
        <v/>
      </c>
      <c r="C315" s="192"/>
      <c r="D315" s="61"/>
      <c r="E315" s="103"/>
      <c r="F315" s="103"/>
      <c r="G315" s="103"/>
      <c r="H315" s="103"/>
      <c r="I315" s="103"/>
      <c r="J315" s="103"/>
      <c r="K315" s="71"/>
      <c r="L315" s="105"/>
      <c r="M315" s="106" t="str">
        <f>IF(K315&lt;&gt;"",VLOOKUP(K315,'DON GIA'!$S$1:$U$19,3,0),"")</f>
        <v/>
      </c>
      <c r="N315" s="106" t="str">
        <f>IF(K315&lt;&gt;"",VLOOKUP(K315,'DON GIA'!$S$1:$V$19,4,0),"")</f>
        <v/>
      </c>
      <c r="O315" s="106" t="str">
        <f t="shared" si="65"/>
        <v/>
      </c>
      <c r="P315" s="106" t="str">
        <f t="shared" si="66"/>
        <v/>
      </c>
      <c r="Q315" s="71" t="s">
        <v>35</v>
      </c>
      <c r="R315" s="103"/>
      <c r="S315" s="103"/>
      <c r="T315" s="106" t="str">
        <f>IF(Q315&lt;&gt;"",VLOOKUP(Q315,'DON GIA'!$H$1:$K$103,4,0),"")</f>
        <v/>
      </c>
      <c r="U315" s="106" t="str">
        <f t="shared" si="70"/>
        <v/>
      </c>
      <c r="V315" s="107" t="s">
        <v>35</v>
      </c>
      <c r="W315" s="103"/>
      <c r="X315" s="108"/>
      <c r="Y315" s="109"/>
      <c r="Z315" s="106" t="str">
        <f>IF(V315&lt;&gt;"",VLOOKUP(V315,'DON GIA'!$A$1:$D$346,4,0),"")</f>
        <v/>
      </c>
      <c r="AA315" s="106" t="str">
        <f t="shared" si="71"/>
        <v/>
      </c>
      <c r="AB315" s="71"/>
      <c r="AC315" s="71"/>
      <c r="AD315" s="71"/>
      <c r="AE315" s="71"/>
      <c r="AF315" s="71"/>
      <c r="AG315" s="103"/>
      <c r="AH315" s="103"/>
      <c r="AI315" s="103"/>
      <c r="AJ315" s="103"/>
      <c r="AK315" s="106" t="str">
        <f>IF(AH315&lt;&gt;"",VLOOKUP(AH315,'DON GIA'!$M$1:$P$9,4,0),"")</f>
        <v/>
      </c>
      <c r="AL315" s="106" t="str">
        <f t="shared" si="67"/>
        <v/>
      </c>
      <c r="AM315" s="103"/>
      <c r="AN315" s="103"/>
      <c r="AO315" s="199" t="str">
        <f t="shared" si="60"/>
        <v/>
      </c>
      <c r="AP315" s="107"/>
    </row>
    <row r="316" spans="1:43" outlineLevel="1">
      <c r="A316" s="84" t="s">
        <v>832</v>
      </c>
      <c r="B316" s="102"/>
      <c r="C316" s="192">
        <v>421</v>
      </c>
      <c r="D316" s="61" t="s">
        <v>183</v>
      </c>
      <c r="E316" s="162"/>
      <c r="F316" s="162"/>
      <c r="G316" s="162"/>
      <c r="H316" s="162"/>
      <c r="I316" s="162"/>
      <c r="J316" s="162"/>
      <c r="K316" s="171"/>
      <c r="L316" s="167">
        <f>SUBTOTAL(9,L317:L327)</f>
        <v>94.7</v>
      </c>
      <c r="M316" s="199"/>
      <c r="N316" s="199"/>
      <c r="O316" s="199">
        <f>SUBTOTAL(9,O317:O327)</f>
        <v>159001300</v>
      </c>
      <c r="P316" s="199">
        <f>SUBTOTAL(9,P317:P327)</f>
        <v>0</v>
      </c>
      <c r="Q316" s="61"/>
      <c r="R316" s="162"/>
      <c r="S316" s="162">
        <f>SUBTOTAL(9,S317:S327)</f>
        <v>0</v>
      </c>
      <c r="T316" s="199"/>
      <c r="U316" s="199">
        <f>SUBTOTAL(9,U317:U327)</f>
        <v>0</v>
      </c>
      <c r="V316" s="129"/>
      <c r="W316" s="162"/>
      <c r="X316" s="169">
        <f>SUBTOTAL(9,X317:X327)</f>
        <v>184.53</v>
      </c>
      <c r="Y316" s="170">
        <f>SUBTOTAL(9,Y317:Y327)</f>
        <v>32.58</v>
      </c>
      <c r="Z316" s="199"/>
      <c r="AA316" s="199">
        <f>SUBTOTAL(9,AA317:AA327)</f>
        <v>522812131.39000005</v>
      </c>
      <c r="AB316" s="71"/>
      <c r="AC316" s="71"/>
      <c r="AD316" s="71"/>
      <c r="AE316" s="71"/>
      <c r="AF316" s="71"/>
      <c r="AG316" s="103"/>
      <c r="AH316" s="162"/>
      <c r="AI316" s="162"/>
      <c r="AJ316" s="162">
        <f>SUBTOTAL(9,AJ317:AJ327)</f>
        <v>6</v>
      </c>
      <c r="AK316" s="199"/>
      <c r="AL316" s="199">
        <f>SUBTOTAL(9,AL317:AL327)</f>
        <v>45239800</v>
      </c>
      <c r="AM316" s="162"/>
      <c r="AN316" s="162">
        <f>SUBTOTAL(9,AN317:AN327)</f>
        <v>1</v>
      </c>
      <c r="AO316" s="199">
        <f t="shared" si="60"/>
        <v>727053231.3900001</v>
      </c>
      <c r="AP316" s="111"/>
      <c r="AQ316" s="90"/>
    </row>
    <row r="317" spans="1:43" ht="56.25" outlineLevel="2">
      <c r="A317" s="72" t="e">
        <f>IF(C316&lt;&gt;"",$C$7:C316,A315)</f>
        <v>#VALUE!</v>
      </c>
      <c r="B317" s="102">
        <f>IF(C316&lt;&gt;"",COUNTA($C$7:C316)+392,"")</f>
        <v>421</v>
      </c>
      <c r="C317" s="192"/>
      <c r="D317" s="71" t="s">
        <v>184</v>
      </c>
      <c r="E317" s="103">
        <v>5</v>
      </c>
      <c r="F317" s="103"/>
      <c r="G317" s="103">
        <v>245</v>
      </c>
      <c r="H317" s="103">
        <v>7</v>
      </c>
      <c r="I317" s="103">
        <v>396</v>
      </c>
      <c r="J317" s="103" t="s">
        <v>169</v>
      </c>
      <c r="K317" s="104" t="s">
        <v>973</v>
      </c>
      <c r="L317" s="105">
        <v>94.7</v>
      </c>
      <c r="M317" s="106">
        <f>IF(K317&lt;&gt;"",VLOOKUP(K317,'DON GIA'!$S$1:$U$19,3,0),"")</f>
        <v>1679000</v>
      </c>
      <c r="N317" s="106">
        <f>IF(K317&lt;&gt;"",VLOOKUP(K317,'DON GIA'!$S$1:$V$19,4,0),"")</f>
        <v>0</v>
      </c>
      <c r="O317" s="106">
        <f t="shared" si="65"/>
        <v>159001300</v>
      </c>
      <c r="P317" s="106">
        <f t="shared" si="66"/>
        <v>0</v>
      </c>
      <c r="Q317" s="71" t="s">
        <v>35</v>
      </c>
      <c r="R317" s="103"/>
      <c r="S317" s="103"/>
      <c r="T317" s="106" t="str">
        <f>IF(Q317&lt;&gt;"",VLOOKUP(Q317,'DON GIA'!$H$1:$K$103,4,0),"")</f>
        <v/>
      </c>
      <c r="U317" s="106" t="str">
        <f t="shared" ref="U317:U327" si="72">IF(Q317&lt;&gt;"",IF(ISNUMBER(T317),S317*T317,""),"")</f>
        <v/>
      </c>
      <c r="V317" s="107" t="s">
        <v>1005</v>
      </c>
      <c r="W317" s="103" t="s">
        <v>27</v>
      </c>
      <c r="X317" s="108">
        <v>66.37</v>
      </c>
      <c r="Y317" s="109">
        <v>16.29</v>
      </c>
      <c r="Z317" s="106">
        <f>IF(V317&lt;&gt;"",VLOOKUP(V317,'DON GIA'!$A$1:$D$346,4,0),"")</f>
        <v>5559129</v>
      </c>
      <c r="AA317" s="106">
        <f t="shared" ref="AA317:AA327" si="73">IF(V317&lt;&gt;"",IF(ISNUMBER(Z317),X317*Z317,""),"")</f>
        <v>368959391.73000002</v>
      </c>
      <c r="AB317" s="71" t="s">
        <v>28</v>
      </c>
      <c r="AC317" s="71" t="s">
        <v>29</v>
      </c>
      <c r="AD317" s="71" t="s">
        <v>30</v>
      </c>
      <c r="AE317" s="71" t="s">
        <v>31</v>
      </c>
      <c r="AF317" s="71" t="s">
        <v>34</v>
      </c>
      <c r="AG317" s="103"/>
      <c r="AH317" s="103" t="s">
        <v>561</v>
      </c>
      <c r="AI317" s="103" t="s">
        <v>409</v>
      </c>
      <c r="AJ317" s="103">
        <v>5</v>
      </c>
      <c r="AK317" s="106">
        <f>IF(AH317&lt;&gt;"",VLOOKUP(AH317,'DON GIA'!$M$1:$P$9,4,0),"")</f>
        <v>6447960</v>
      </c>
      <c r="AL317" s="106">
        <f t="shared" si="67"/>
        <v>32239800</v>
      </c>
      <c r="AM317" s="103" t="s">
        <v>407</v>
      </c>
      <c r="AN317" s="103">
        <v>1</v>
      </c>
      <c r="AO317" s="199" t="str">
        <f t="shared" si="60"/>
        <v/>
      </c>
      <c r="AP317" s="111" t="s">
        <v>632</v>
      </c>
    </row>
    <row r="318" spans="1:43" ht="187.5" outlineLevel="2">
      <c r="A318" s="72" t="e">
        <f>IF(C317&lt;&gt;"",$C$7:C317,A317)</f>
        <v>#VALUE!</v>
      </c>
      <c r="B318" s="102" t="str">
        <f>IF(C317&lt;&gt;"",COUNTA($C$7:C317)+392,"")</f>
        <v/>
      </c>
      <c r="C318" s="192"/>
      <c r="D318" s="71" t="s">
        <v>39</v>
      </c>
      <c r="E318" s="103"/>
      <c r="F318" s="103"/>
      <c r="G318" s="103"/>
      <c r="H318" s="103"/>
      <c r="I318" s="103"/>
      <c r="J318" s="103"/>
      <c r="K318" s="71"/>
      <c r="L318" s="105"/>
      <c r="M318" s="106" t="str">
        <f>IF(K318&lt;&gt;"",VLOOKUP(K318,'DON GIA'!$S$1:$U$19,3,0),"")</f>
        <v/>
      </c>
      <c r="N318" s="106" t="str">
        <f>IF(K318&lt;&gt;"",VLOOKUP(K318,'DON GIA'!$S$1:$V$19,4,0),"")</f>
        <v/>
      </c>
      <c r="O318" s="106" t="str">
        <f t="shared" si="65"/>
        <v/>
      </c>
      <c r="P318" s="106" t="str">
        <f t="shared" si="66"/>
        <v/>
      </c>
      <c r="Q318" s="71" t="s">
        <v>35</v>
      </c>
      <c r="R318" s="103"/>
      <c r="S318" s="103"/>
      <c r="T318" s="106" t="str">
        <f>IF(Q318&lt;&gt;"",VLOOKUP(Q318,'DON GIA'!$H$1:$K$103,4,0),"")</f>
        <v/>
      </c>
      <c r="U318" s="106" t="str">
        <f t="shared" si="72"/>
        <v/>
      </c>
      <c r="V318" s="107" t="s">
        <v>1099</v>
      </c>
      <c r="W318" s="103" t="s">
        <v>27</v>
      </c>
      <c r="X318" s="108">
        <v>5.0999999999999996</v>
      </c>
      <c r="Y318" s="109"/>
      <c r="Z318" s="106">
        <f>IF(V318&lt;&gt;"",VLOOKUP(V318,'DON GIA'!$A$1:$D$346,4,0),"")</f>
        <v>5058826</v>
      </c>
      <c r="AA318" s="106">
        <f t="shared" si="73"/>
        <v>25800012.599999998</v>
      </c>
      <c r="AB318" s="71" t="s">
        <v>28</v>
      </c>
      <c r="AC318" s="71" t="s">
        <v>29</v>
      </c>
      <c r="AD318" s="71" t="s">
        <v>30</v>
      </c>
      <c r="AE318" s="71" t="s">
        <v>31</v>
      </c>
      <c r="AF318" s="71" t="s">
        <v>34</v>
      </c>
      <c r="AG318" s="103"/>
      <c r="AH318" s="61" t="s">
        <v>578</v>
      </c>
      <c r="AI318" s="103" t="s">
        <v>560</v>
      </c>
      <c r="AJ318" s="103">
        <v>1</v>
      </c>
      <c r="AK318" s="106">
        <f>IF(AH318&lt;&gt;"",VLOOKUP(AH318,'DON GIA'!$M$1:$P$9,4,0),"")</f>
        <v>13000000</v>
      </c>
      <c r="AL318" s="106">
        <f t="shared" si="67"/>
        <v>13000000</v>
      </c>
      <c r="AM318" s="103"/>
      <c r="AN318" s="103"/>
      <c r="AO318" s="199" t="str">
        <f t="shared" si="60"/>
        <v/>
      </c>
      <c r="AP318" s="59" t="s">
        <v>597</v>
      </c>
    </row>
    <row r="319" spans="1:43" ht="225" outlineLevel="2">
      <c r="A319" s="72" t="e">
        <f>IF(C318&lt;&gt;"",$C$7:C318,A318)</f>
        <v>#VALUE!</v>
      </c>
      <c r="B319" s="102" t="str">
        <f>IF(C318&lt;&gt;"",COUNTA($C$7:C318)+392,"")</f>
        <v/>
      </c>
      <c r="C319" s="192"/>
      <c r="D319" s="71" t="s">
        <v>185</v>
      </c>
      <c r="E319" s="103"/>
      <c r="F319" s="103"/>
      <c r="G319" s="103"/>
      <c r="H319" s="103"/>
      <c r="I319" s="103"/>
      <c r="J319" s="103"/>
      <c r="K319" s="71"/>
      <c r="L319" s="105"/>
      <c r="M319" s="106" t="str">
        <f>IF(K319&lt;&gt;"",VLOOKUP(K319,'DON GIA'!$S$1:$U$19,3,0),"")</f>
        <v/>
      </c>
      <c r="N319" s="106" t="str">
        <f>IF(K319&lt;&gt;"",VLOOKUP(K319,'DON GIA'!$S$1:$V$19,4,0),"")</f>
        <v/>
      </c>
      <c r="O319" s="106" t="str">
        <f t="shared" si="65"/>
        <v/>
      </c>
      <c r="P319" s="106" t="str">
        <f t="shared" si="66"/>
        <v/>
      </c>
      <c r="Q319" s="71" t="s">
        <v>35</v>
      </c>
      <c r="R319" s="103"/>
      <c r="S319" s="103"/>
      <c r="T319" s="106" t="str">
        <f>IF(Q319&lt;&gt;"",VLOOKUP(Q319,'DON GIA'!$H$1:$K$103,4,0),"")</f>
        <v/>
      </c>
      <c r="U319" s="106" t="str">
        <f t="shared" si="72"/>
        <v/>
      </c>
      <c r="V319" s="107" t="s">
        <v>1005</v>
      </c>
      <c r="W319" s="103" t="s">
        <v>27</v>
      </c>
      <c r="X319" s="108">
        <v>16.09</v>
      </c>
      <c r="Y319" s="109"/>
      <c r="Z319" s="106">
        <f>IF(V319&lt;&gt;"",VLOOKUP(V319,'DON GIA'!$A$1:$D$346,4,0),"")</f>
        <v>5559129</v>
      </c>
      <c r="AA319" s="106">
        <f t="shared" si="73"/>
        <v>89446385.609999999</v>
      </c>
      <c r="AB319" s="71" t="s">
        <v>28</v>
      </c>
      <c r="AC319" s="71" t="s">
        <v>29</v>
      </c>
      <c r="AD319" s="71" t="s">
        <v>30</v>
      </c>
      <c r="AE319" s="71" t="s">
        <v>31</v>
      </c>
      <c r="AF319" s="71" t="s">
        <v>34</v>
      </c>
      <c r="AG319" s="103"/>
      <c r="AH319" s="103"/>
      <c r="AI319" s="103"/>
      <c r="AJ319" s="103"/>
      <c r="AK319" s="106" t="str">
        <f>IF(AH319&lt;&gt;"",VLOOKUP(AH319,'DON GIA'!$M$1:$P$9,4,0),"")</f>
        <v/>
      </c>
      <c r="AL319" s="106" t="str">
        <f t="shared" si="67"/>
        <v/>
      </c>
      <c r="AM319" s="103"/>
      <c r="AN319" s="103"/>
      <c r="AO319" s="199" t="str">
        <f t="shared" si="60"/>
        <v/>
      </c>
      <c r="AP319" s="107" t="s">
        <v>598</v>
      </c>
    </row>
    <row r="320" spans="1:43" ht="78.75" outlineLevel="2">
      <c r="A320" s="72" t="e">
        <f>IF(C319&lt;&gt;"",$C$7:C319,A319)</f>
        <v>#VALUE!</v>
      </c>
      <c r="B320" s="102" t="str">
        <f>IF(C319&lt;&gt;"",COUNTA($C$7:C319)+392,"")</f>
        <v/>
      </c>
      <c r="C320" s="192"/>
      <c r="D320" s="71"/>
      <c r="E320" s="103"/>
      <c r="F320" s="103"/>
      <c r="G320" s="103"/>
      <c r="H320" s="103"/>
      <c r="I320" s="103"/>
      <c r="J320" s="103"/>
      <c r="K320" s="71"/>
      <c r="L320" s="105"/>
      <c r="M320" s="106" t="str">
        <f>IF(K320&lt;&gt;"",VLOOKUP(K320,'DON GIA'!$S$1:$U$19,3,0),"")</f>
        <v/>
      </c>
      <c r="N320" s="106" t="str">
        <f>IF(K320&lt;&gt;"",VLOOKUP(K320,'DON GIA'!$S$1:$V$19,4,0),"")</f>
        <v/>
      </c>
      <c r="O320" s="106" t="str">
        <f t="shared" si="65"/>
        <v/>
      </c>
      <c r="P320" s="106" t="str">
        <f t="shared" si="66"/>
        <v/>
      </c>
      <c r="Q320" s="71" t="s">
        <v>35</v>
      </c>
      <c r="R320" s="103"/>
      <c r="S320" s="103"/>
      <c r="T320" s="106" t="str">
        <f>IF(Q320&lt;&gt;"",VLOOKUP(Q320,'DON GIA'!$H$1:$K$103,4,0),"")</f>
        <v/>
      </c>
      <c r="U320" s="106" t="str">
        <f t="shared" si="72"/>
        <v/>
      </c>
      <c r="V320" s="107" t="s">
        <v>1100</v>
      </c>
      <c r="W320" s="103" t="s">
        <v>27</v>
      </c>
      <c r="X320" s="108">
        <v>5.7</v>
      </c>
      <c r="Y320" s="109"/>
      <c r="Z320" s="106">
        <f>IF(V320&lt;&gt;"",VLOOKUP(V320,'DON GIA'!$A$1:$D$346,4,0),"")</f>
        <v>3362197</v>
      </c>
      <c r="AA320" s="106">
        <f t="shared" si="73"/>
        <v>19164522.900000002</v>
      </c>
      <c r="AB320" s="71" t="s">
        <v>28</v>
      </c>
      <c r="AC320" s="71" t="s">
        <v>29</v>
      </c>
      <c r="AD320" s="71" t="s">
        <v>30</v>
      </c>
      <c r="AE320" s="71" t="s">
        <v>31</v>
      </c>
      <c r="AF320" s="71" t="s">
        <v>34</v>
      </c>
      <c r="AG320" s="103"/>
      <c r="AH320" s="103"/>
      <c r="AI320" s="103"/>
      <c r="AJ320" s="103"/>
      <c r="AK320" s="106" t="str">
        <f>IF(AH320&lt;&gt;"",VLOOKUP(AH320,'DON GIA'!$M$1:$P$9,4,0),"")</f>
        <v/>
      </c>
      <c r="AL320" s="106" t="str">
        <f t="shared" si="67"/>
        <v/>
      </c>
      <c r="AM320" s="103"/>
      <c r="AN320" s="103"/>
      <c r="AO320" s="199" t="str">
        <f t="shared" si="60"/>
        <v/>
      </c>
      <c r="AP320" s="59" t="s">
        <v>633</v>
      </c>
    </row>
    <row r="321" spans="1:43" ht="93.75" outlineLevel="2">
      <c r="A321" s="72" t="e">
        <f>IF(C320&lt;&gt;"",$C$7:C320,A320)</f>
        <v>#VALUE!</v>
      </c>
      <c r="B321" s="102" t="str">
        <f>IF(C320&lt;&gt;"",COUNTA($C$7:C320)+392,"")</f>
        <v/>
      </c>
      <c r="C321" s="192"/>
      <c r="D321" s="71"/>
      <c r="E321" s="103"/>
      <c r="F321" s="103"/>
      <c r="G321" s="103"/>
      <c r="H321" s="103"/>
      <c r="I321" s="103"/>
      <c r="J321" s="103"/>
      <c r="K321" s="71"/>
      <c r="L321" s="105"/>
      <c r="M321" s="106" t="str">
        <f>IF(K321&lt;&gt;"",VLOOKUP(K321,'DON GIA'!$S$1:$U$19,3,0),"")</f>
        <v/>
      </c>
      <c r="N321" s="106" t="str">
        <f>IF(K321&lt;&gt;"",VLOOKUP(K321,'DON GIA'!$S$1:$V$19,4,0),"")</f>
        <v/>
      </c>
      <c r="O321" s="106" t="str">
        <f t="shared" si="65"/>
        <v/>
      </c>
      <c r="P321" s="106" t="str">
        <f t="shared" si="66"/>
        <v/>
      </c>
      <c r="Q321" s="71" t="s">
        <v>35</v>
      </c>
      <c r="R321" s="103"/>
      <c r="S321" s="103"/>
      <c r="T321" s="106" t="str">
        <f>IF(Q321&lt;&gt;"",VLOOKUP(Q321,'DON GIA'!$H$1:$K$103,4,0),"")</f>
        <v/>
      </c>
      <c r="U321" s="106" t="str">
        <f t="shared" si="72"/>
        <v/>
      </c>
      <c r="V321" s="107" t="s">
        <v>1091</v>
      </c>
      <c r="W321" s="103" t="s">
        <v>27</v>
      </c>
      <c r="X321" s="108">
        <v>77.17</v>
      </c>
      <c r="Y321" s="109">
        <v>16.29</v>
      </c>
      <c r="Z321" s="106">
        <f>IF(V321&lt;&gt;"",VLOOKUP(V321,'DON GIA'!$A$1:$D$346,4,0),"")</f>
        <v>161275</v>
      </c>
      <c r="AA321" s="106">
        <f t="shared" si="73"/>
        <v>12445591.75</v>
      </c>
      <c r="AB321" s="71"/>
      <c r="AC321" s="71"/>
      <c r="AD321" s="71"/>
      <c r="AE321" s="71"/>
      <c r="AF321" s="71"/>
      <c r="AG321" s="103"/>
      <c r="AH321" s="103"/>
      <c r="AI321" s="103"/>
      <c r="AJ321" s="103"/>
      <c r="AK321" s="106" t="str">
        <f>IF(AH321&lt;&gt;"",VLOOKUP(AH321,'DON GIA'!$M$1:$P$9,4,0),"")</f>
        <v/>
      </c>
      <c r="AL321" s="106" t="str">
        <f t="shared" si="67"/>
        <v/>
      </c>
      <c r="AM321" s="103"/>
      <c r="AN321" s="103"/>
      <c r="AO321" s="199" t="str">
        <f t="shared" si="60"/>
        <v/>
      </c>
      <c r="AP321" s="59" t="s">
        <v>361</v>
      </c>
    </row>
    <row r="322" spans="1:43" outlineLevel="2">
      <c r="A322" s="72" t="e">
        <f>IF(C321&lt;&gt;"",$C$7:C321,A321)</f>
        <v>#VALUE!</v>
      </c>
      <c r="B322" s="102" t="str">
        <f>IF(C321&lt;&gt;"",COUNTA($C$7:C321)+392,"")</f>
        <v/>
      </c>
      <c r="C322" s="192"/>
      <c r="D322" s="71"/>
      <c r="E322" s="103"/>
      <c r="F322" s="103"/>
      <c r="G322" s="103"/>
      <c r="H322" s="103"/>
      <c r="I322" s="103"/>
      <c r="J322" s="103"/>
      <c r="K322" s="71"/>
      <c r="L322" s="105"/>
      <c r="M322" s="106" t="str">
        <f>IF(K322&lt;&gt;"",VLOOKUP(K322,'DON GIA'!$S$1:$U$19,3,0),"")</f>
        <v/>
      </c>
      <c r="N322" s="106" t="str">
        <f>IF(K322&lt;&gt;"",VLOOKUP(K322,'DON GIA'!$S$1:$V$19,4,0),"")</f>
        <v/>
      </c>
      <c r="O322" s="106" t="str">
        <f t="shared" si="65"/>
        <v/>
      </c>
      <c r="P322" s="106" t="str">
        <f t="shared" si="66"/>
        <v/>
      </c>
      <c r="Q322" s="71" t="s">
        <v>35</v>
      </c>
      <c r="R322" s="103"/>
      <c r="S322" s="103"/>
      <c r="T322" s="106" t="str">
        <f>IF(Q322&lt;&gt;"",VLOOKUP(Q322,'DON GIA'!$H$1:$K$103,4,0),"")</f>
        <v/>
      </c>
      <c r="U322" s="106" t="str">
        <f t="shared" si="72"/>
        <v/>
      </c>
      <c r="V322" s="107" t="s">
        <v>1085</v>
      </c>
      <c r="W322" s="103" t="s">
        <v>27</v>
      </c>
      <c r="X322" s="108">
        <v>5.6</v>
      </c>
      <c r="Y322" s="109"/>
      <c r="Z322" s="106">
        <f>IF(V322&lt;&gt;"",VLOOKUP(V322,'DON GIA'!$A$1:$D$346,4,0),"")</f>
        <v>282038</v>
      </c>
      <c r="AA322" s="106">
        <f t="shared" si="73"/>
        <v>1579412.7999999998</v>
      </c>
      <c r="AB322" s="71"/>
      <c r="AC322" s="71"/>
      <c r="AD322" s="71"/>
      <c r="AE322" s="71"/>
      <c r="AF322" s="71"/>
      <c r="AG322" s="103"/>
      <c r="AH322" s="103"/>
      <c r="AI322" s="103"/>
      <c r="AJ322" s="103"/>
      <c r="AK322" s="106" t="str">
        <f>IF(AH322&lt;&gt;"",VLOOKUP(AH322,'DON GIA'!$M$1:$P$9,4,0),"")</f>
        <v/>
      </c>
      <c r="AL322" s="106" t="str">
        <f t="shared" si="67"/>
        <v/>
      </c>
      <c r="AM322" s="103"/>
      <c r="AN322" s="103"/>
      <c r="AO322" s="199" t="str">
        <f t="shared" si="60"/>
        <v/>
      </c>
      <c r="AP322" s="107" t="s">
        <v>419</v>
      </c>
    </row>
    <row r="323" spans="1:43" ht="37.5" outlineLevel="2">
      <c r="A323" s="72" t="e">
        <f>IF(C322&lt;&gt;"",$C$7:C322,A322)</f>
        <v>#VALUE!</v>
      </c>
      <c r="B323" s="102" t="str">
        <f>IF(C322&lt;&gt;"",COUNTA($C$7:C322)+392,"")</f>
        <v/>
      </c>
      <c r="C323" s="192"/>
      <c r="D323" s="71"/>
      <c r="E323" s="103"/>
      <c r="F323" s="103"/>
      <c r="G323" s="103"/>
      <c r="H323" s="103"/>
      <c r="I323" s="103"/>
      <c r="J323" s="103"/>
      <c r="K323" s="71"/>
      <c r="L323" s="105"/>
      <c r="M323" s="106" t="str">
        <f>IF(K323&lt;&gt;"",VLOOKUP(K323,'DON GIA'!$S$1:$U$19,3,0),"")</f>
        <v/>
      </c>
      <c r="N323" s="106" t="str">
        <f>IF(K323&lt;&gt;"",VLOOKUP(K323,'DON GIA'!$S$1:$V$19,4,0),"")</f>
        <v/>
      </c>
      <c r="O323" s="106" t="str">
        <f t="shared" si="65"/>
        <v/>
      </c>
      <c r="P323" s="106" t="str">
        <f t="shared" si="66"/>
        <v/>
      </c>
      <c r="Q323" s="71" t="s">
        <v>35</v>
      </c>
      <c r="R323" s="103"/>
      <c r="S323" s="103"/>
      <c r="T323" s="106" t="str">
        <f>IF(Q323&lt;&gt;"",VLOOKUP(Q323,'DON GIA'!$H$1:$K$103,4,0),"")</f>
        <v/>
      </c>
      <c r="U323" s="106" t="str">
        <f t="shared" si="72"/>
        <v/>
      </c>
      <c r="V323" s="107" t="s">
        <v>1101</v>
      </c>
      <c r="W323" s="103" t="s">
        <v>27</v>
      </c>
      <c r="X323" s="108">
        <v>7.5</v>
      </c>
      <c r="Y323" s="109"/>
      <c r="Z323" s="106">
        <f>IF(V323&lt;&gt;"",VLOOKUP(V323,'DON GIA'!$A$1:$D$346,4,0),"")</f>
        <v>216498</v>
      </c>
      <c r="AA323" s="106">
        <f t="shared" si="73"/>
        <v>1623735</v>
      </c>
      <c r="AB323" s="71"/>
      <c r="AC323" s="71"/>
      <c r="AD323" s="71"/>
      <c r="AE323" s="71"/>
      <c r="AF323" s="71"/>
      <c r="AG323" s="103"/>
      <c r="AH323" s="103"/>
      <c r="AI323" s="103"/>
      <c r="AJ323" s="103"/>
      <c r="AK323" s="106" t="str">
        <f>IF(AH323&lt;&gt;"",VLOOKUP(AH323,'DON GIA'!$M$1:$P$9,4,0),"")</f>
        <v/>
      </c>
      <c r="AL323" s="106" t="str">
        <f t="shared" si="67"/>
        <v/>
      </c>
      <c r="AM323" s="103"/>
      <c r="AN323" s="103"/>
      <c r="AO323" s="199" t="str">
        <f t="shared" si="60"/>
        <v/>
      </c>
      <c r="AP323" s="107"/>
    </row>
    <row r="324" spans="1:43" ht="37.5" outlineLevel="2">
      <c r="A324" s="72" t="e">
        <f>IF(C323&lt;&gt;"",$C$7:C323,A323)</f>
        <v>#VALUE!</v>
      </c>
      <c r="B324" s="102" t="str">
        <f>IF(C323&lt;&gt;"",COUNTA($C$7:C323)+392,"")</f>
        <v/>
      </c>
      <c r="C324" s="192"/>
      <c r="D324" s="71"/>
      <c r="E324" s="103"/>
      <c r="F324" s="103"/>
      <c r="G324" s="103"/>
      <c r="H324" s="103"/>
      <c r="I324" s="103"/>
      <c r="J324" s="103"/>
      <c r="K324" s="71"/>
      <c r="L324" s="105"/>
      <c r="M324" s="106" t="str">
        <f>IF(K324&lt;&gt;"",VLOOKUP(K324,'DON GIA'!$S$1:$U$19,3,0),"")</f>
        <v/>
      </c>
      <c r="N324" s="106" t="str">
        <f>IF(K324&lt;&gt;"",VLOOKUP(K324,'DON GIA'!$S$1:$V$19,4,0),"")</f>
        <v/>
      </c>
      <c r="O324" s="106" t="str">
        <f t="shared" si="65"/>
        <v/>
      </c>
      <c r="P324" s="106" t="str">
        <f t="shared" si="66"/>
        <v/>
      </c>
      <c r="Q324" s="71" t="s">
        <v>35</v>
      </c>
      <c r="R324" s="103"/>
      <c r="S324" s="103"/>
      <c r="T324" s="106" t="str">
        <f>IF(Q324&lt;&gt;"",VLOOKUP(Q324,'DON GIA'!$H$1:$K$103,4,0),"")</f>
        <v/>
      </c>
      <c r="U324" s="106" t="str">
        <f t="shared" si="72"/>
        <v/>
      </c>
      <c r="V324" s="107" t="s">
        <v>1049</v>
      </c>
      <c r="W324" s="103" t="s">
        <v>42</v>
      </c>
      <c r="X324" s="108">
        <v>1</v>
      </c>
      <c r="Y324" s="109"/>
      <c r="Z324" s="106">
        <f>IF(V324&lt;&gt;"",VLOOKUP(V324,'DON GIA'!$A$1:$D$346,4,0),"")</f>
        <v>3793079</v>
      </c>
      <c r="AA324" s="106">
        <f t="shared" si="73"/>
        <v>3793079</v>
      </c>
      <c r="AB324" s="71"/>
      <c r="AC324" s="71"/>
      <c r="AD324" s="71"/>
      <c r="AE324" s="71"/>
      <c r="AF324" s="71"/>
      <c r="AG324" s="103"/>
      <c r="AH324" s="103"/>
      <c r="AI324" s="103"/>
      <c r="AJ324" s="103"/>
      <c r="AK324" s="106" t="str">
        <f>IF(AH324&lt;&gt;"",VLOOKUP(AH324,'DON GIA'!$M$1:$P$9,4,0),"")</f>
        <v/>
      </c>
      <c r="AL324" s="106" t="str">
        <f t="shared" si="67"/>
        <v/>
      </c>
      <c r="AM324" s="103"/>
      <c r="AN324" s="103"/>
      <c r="AO324" s="199" t="str">
        <f t="shared" si="60"/>
        <v/>
      </c>
      <c r="AP324" s="107"/>
    </row>
    <row r="325" spans="1:43" outlineLevel="2">
      <c r="A325" s="72" t="e">
        <f>IF(C324&lt;&gt;"",$C$7:C324,A324)</f>
        <v>#VALUE!</v>
      </c>
      <c r="B325" s="102" t="str">
        <f>IF(C324&lt;&gt;"",COUNTA($C$7:C324)+392,"")</f>
        <v/>
      </c>
      <c r="C325" s="192"/>
      <c r="D325" s="71"/>
      <c r="E325" s="103"/>
      <c r="F325" s="103"/>
      <c r="G325" s="103"/>
      <c r="H325" s="103"/>
      <c r="I325" s="103"/>
      <c r="J325" s="103"/>
      <c r="K325" s="71"/>
      <c r="L325" s="105"/>
      <c r="M325" s="106" t="str">
        <f>IF(K325&lt;&gt;"",VLOOKUP(K325,'DON GIA'!$S$1:$U$19,3,0),"")</f>
        <v/>
      </c>
      <c r="N325" s="106" t="str">
        <f>IF(K325&lt;&gt;"",VLOOKUP(K325,'DON GIA'!$S$1:$V$19,4,0),"")</f>
        <v/>
      </c>
      <c r="O325" s="106" t="str">
        <f t="shared" si="65"/>
        <v/>
      </c>
      <c r="P325" s="106" t="str">
        <f t="shared" si="66"/>
        <v/>
      </c>
      <c r="Q325" s="71" t="s">
        <v>35</v>
      </c>
      <c r="R325" s="103"/>
      <c r="S325" s="103"/>
      <c r="T325" s="106" t="str">
        <f>IF(Q325&lt;&gt;"",VLOOKUP(Q325,'DON GIA'!$H$1:$K$103,4,0),"")</f>
        <v/>
      </c>
      <c r="U325" s="106" t="str">
        <f t="shared" si="72"/>
        <v/>
      </c>
      <c r="V325" s="107"/>
      <c r="W325" s="103"/>
      <c r="X325" s="108"/>
      <c r="Y325" s="109"/>
      <c r="Z325" s="106" t="str">
        <f>IF(V325&lt;&gt;"",VLOOKUP(V325,'DON GIA'!$A$1:$D$346,4,0),"")</f>
        <v/>
      </c>
      <c r="AA325" s="106" t="str">
        <f t="shared" si="73"/>
        <v/>
      </c>
      <c r="AB325" s="71"/>
      <c r="AC325" s="71"/>
      <c r="AD325" s="71"/>
      <c r="AE325" s="71"/>
      <c r="AF325" s="71"/>
      <c r="AG325" s="103"/>
      <c r="AH325" s="103"/>
      <c r="AI325" s="103"/>
      <c r="AJ325" s="103"/>
      <c r="AK325" s="106" t="str">
        <f>IF(AH325&lt;&gt;"",VLOOKUP(AH325,'DON GIA'!$M$1:$P$9,4,0),"")</f>
        <v/>
      </c>
      <c r="AL325" s="106" t="str">
        <f t="shared" si="67"/>
        <v/>
      </c>
      <c r="AM325" s="103"/>
      <c r="AN325" s="103"/>
      <c r="AO325" s="199" t="str">
        <f t="shared" si="60"/>
        <v/>
      </c>
      <c r="AP325" s="107"/>
    </row>
    <row r="326" spans="1:43" outlineLevel="2">
      <c r="A326" s="72" t="e">
        <f>IF(C325&lt;&gt;"",$C$7:C325,A325)</f>
        <v>#VALUE!</v>
      </c>
      <c r="B326" s="102" t="str">
        <f>IF(C325&lt;&gt;"",COUNTA($C$7:C325)+392,"")</f>
        <v/>
      </c>
      <c r="C326" s="192"/>
      <c r="D326" s="71"/>
      <c r="E326" s="103"/>
      <c r="F326" s="103"/>
      <c r="G326" s="103"/>
      <c r="H326" s="103"/>
      <c r="I326" s="103"/>
      <c r="J326" s="103"/>
      <c r="K326" s="71"/>
      <c r="L326" s="105"/>
      <c r="M326" s="106" t="str">
        <f>IF(K326&lt;&gt;"",VLOOKUP(K326,'DON GIA'!$S$1:$U$19,3,0),"")</f>
        <v/>
      </c>
      <c r="N326" s="106" t="str">
        <f>IF(K326&lt;&gt;"",VLOOKUP(K326,'DON GIA'!$S$1:$V$19,4,0),"")</f>
        <v/>
      </c>
      <c r="O326" s="106" t="str">
        <f t="shared" si="65"/>
        <v/>
      </c>
      <c r="P326" s="106" t="str">
        <f t="shared" si="66"/>
        <v/>
      </c>
      <c r="Q326" s="71" t="s">
        <v>35</v>
      </c>
      <c r="R326" s="103"/>
      <c r="S326" s="103"/>
      <c r="T326" s="106" t="str">
        <f>IF(Q326&lt;&gt;"",VLOOKUP(Q326,'DON GIA'!$H$1:$K$103,4,0),"")</f>
        <v/>
      </c>
      <c r="U326" s="106" t="str">
        <f t="shared" si="72"/>
        <v/>
      </c>
      <c r="V326" s="107"/>
      <c r="W326" s="103"/>
      <c r="X326" s="108"/>
      <c r="Y326" s="109"/>
      <c r="Z326" s="106" t="str">
        <f>IF(V326&lt;&gt;"",VLOOKUP(V326,'DON GIA'!$A$1:$D$346,4,0),"")</f>
        <v/>
      </c>
      <c r="AA326" s="106" t="str">
        <f t="shared" si="73"/>
        <v/>
      </c>
      <c r="AB326" s="71"/>
      <c r="AC326" s="71"/>
      <c r="AD326" s="71"/>
      <c r="AE326" s="71"/>
      <c r="AF326" s="71"/>
      <c r="AG326" s="103"/>
      <c r="AH326" s="103"/>
      <c r="AI326" s="103"/>
      <c r="AJ326" s="103"/>
      <c r="AK326" s="106" t="str">
        <f>IF(AH326&lt;&gt;"",VLOOKUP(AH326,'DON GIA'!$M$1:$P$9,4,0),"")</f>
        <v/>
      </c>
      <c r="AL326" s="106" t="str">
        <f t="shared" si="67"/>
        <v/>
      </c>
      <c r="AM326" s="103"/>
      <c r="AN326" s="103"/>
      <c r="AO326" s="199" t="str">
        <f t="shared" si="60"/>
        <v/>
      </c>
      <c r="AP326" s="107"/>
    </row>
    <row r="327" spans="1:43" outlineLevel="2">
      <c r="A327" s="72" t="e">
        <f>IF(C326&lt;&gt;"",$C$7:C326,A326)</f>
        <v>#VALUE!</v>
      </c>
      <c r="B327" s="102" t="str">
        <f>IF(C326&lt;&gt;"",COUNTA($C$7:C326)+392,"")</f>
        <v/>
      </c>
      <c r="C327" s="192"/>
      <c r="D327" s="61"/>
      <c r="E327" s="103"/>
      <c r="F327" s="103"/>
      <c r="G327" s="103"/>
      <c r="H327" s="103"/>
      <c r="I327" s="103"/>
      <c r="J327" s="103"/>
      <c r="K327" s="71"/>
      <c r="L327" s="105"/>
      <c r="M327" s="106" t="str">
        <f>IF(K327&lt;&gt;"",VLOOKUP(K327,'DON GIA'!$S$1:$U$19,3,0),"")</f>
        <v/>
      </c>
      <c r="N327" s="106" t="str">
        <f>IF(K327&lt;&gt;"",VLOOKUP(K327,'DON GIA'!$S$1:$V$19,4,0),"")</f>
        <v/>
      </c>
      <c r="O327" s="106" t="str">
        <f t="shared" si="65"/>
        <v/>
      </c>
      <c r="P327" s="106" t="str">
        <f t="shared" si="66"/>
        <v/>
      </c>
      <c r="Q327" s="71" t="s">
        <v>35</v>
      </c>
      <c r="R327" s="103"/>
      <c r="S327" s="103"/>
      <c r="T327" s="106" t="str">
        <f>IF(Q327&lt;&gt;"",VLOOKUP(Q327,'DON GIA'!$H$1:$K$103,4,0),"")</f>
        <v/>
      </c>
      <c r="U327" s="106" t="str">
        <f t="shared" si="72"/>
        <v/>
      </c>
      <c r="V327" s="107" t="s">
        <v>35</v>
      </c>
      <c r="W327" s="103"/>
      <c r="X327" s="108"/>
      <c r="Y327" s="109"/>
      <c r="Z327" s="106" t="str">
        <f>IF(V327&lt;&gt;"",VLOOKUP(V327,'DON GIA'!$A$1:$D$346,4,0),"")</f>
        <v/>
      </c>
      <c r="AA327" s="106" t="str">
        <f t="shared" si="73"/>
        <v/>
      </c>
      <c r="AB327" s="71"/>
      <c r="AC327" s="71"/>
      <c r="AD327" s="71"/>
      <c r="AE327" s="71"/>
      <c r="AF327" s="71"/>
      <c r="AG327" s="103"/>
      <c r="AH327" s="103"/>
      <c r="AI327" s="103"/>
      <c r="AJ327" s="103"/>
      <c r="AK327" s="106" t="str">
        <f>IF(AH327&lt;&gt;"",VLOOKUP(AH327,'DON GIA'!$M$1:$P$9,4,0),"")</f>
        <v/>
      </c>
      <c r="AL327" s="106" t="str">
        <f t="shared" si="67"/>
        <v/>
      </c>
      <c r="AM327" s="103"/>
      <c r="AN327" s="103"/>
      <c r="AO327" s="199" t="str">
        <f t="shared" ref="AO327:AO390" si="74">IF(C327&lt;&gt;"",O327+P327+U327+AA327+AL327,"")</f>
        <v/>
      </c>
      <c r="AP327" s="107"/>
    </row>
    <row r="328" spans="1:43" outlineLevel="1">
      <c r="A328" s="84" t="s">
        <v>831</v>
      </c>
      <c r="B328" s="102"/>
      <c r="C328" s="192">
        <v>422</v>
      </c>
      <c r="D328" s="61" t="s">
        <v>186</v>
      </c>
      <c r="E328" s="162"/>
      <c r="F328" s="162"/>
      <c r="G328" s="162"/>
      <c r="H328" s="162"/>
      <c r="I328" s="162"/>
      <c r="J328" s="162"/>
      <c r="K328" s="171"/>
      <c r="L328" s="167">
        <f>SUBTOTAL(9,L329:L339)</f>
        <v>127.11</v>
      </c>
      <c r="M328" s="199"/>
      <c r="N328" s="199"/>
      <c r="O328" s="199">
        <f>SUBTOTAL(9,O329:O339)</f>
        <v>213417690</v>
      </c>
      <c r="P328" s="199">
        <f>SUBTOTAL(9,P329:P339)</f>
        <v>171598500</v>
      </c>
      <c r="Q328" s="61"/>
      <c r="R328" s="162"/>
      <c r="S328" s="162">
        <f>SUBTOTAL(9,S329:S339)</f>
        <v>3</v>
      </c>
      <c r="T328" s="199"/>
      <c r="U328" s="199">
        <f>SUBTOTAL(9,U329:U339)</f>
        <v>3049000</v>
      </c>
      <c r="V328" s="129"/>
      <c r="W328" s="162"/>
      <c r="X328" s="169">
        <f>SUBTOTAL(9,X329:X339)</f>
        <v>112.62</v>
      </c>
      <c r="Y328" s="170">
        <f>SUBTOTAL(9,Y329:Y339)</f>
        <v>0</v>
      </c>
      <c r="Z328" s="199"/>
      <c r="AA328" s="199">
        <f>SUBTOTAL(9,AA329:AA339)</f>
        <v>91326977.88000001</v>
      </c>
      <c r="AB328" s="71"/>
      <c r="AC328" s="71"/>
      <c r="AD328" s="71"/>
      <c r="AE328" s="71"/>
      <c r="AF328" s="71"/>
      <c r="AG328" s="103"/>
      <c r="AH328" s="162"/>
      <c r="AI328" s="162"/>
      <c r="AJ328" s="162">
        <f>SUBTOTAL(9,AJ329:AJ339)</f>
        <v>3</v>
      </c>
      <c r="AK328" s="199"/>
      <c r="AL328" s="199">
        <f>SUBTOTAL(9,AL329:AL339)</f>
        <v>19343880</v>
      </c>
      <c r="AM328" s="162"/>
      <c r="AN328" s="162">
        <f>SUBTOTAL(9,AN329:AN339)</f>
        <v>0</v>
      </c>
      <c r="AO328" s="199">
        <f t="shared" si="74"/>
        <v>498736047.88</v>
      </c>
      <c r="AP328" s="111"/>
      <c r="AQ328" s="90"/>
    </row>
    <row r="329" spans="1:43" ht="56.25" outlineLevel="2">
      <c r="A329" s="72" t="e">
        <f>IF(C328&lt;&gt;"",$C$7:C328,A327)</f>
        <v>#VALUE!</v>
      </c>
      <c r="B329" s="102">
        <f>IF(C328&lt;&gt;"",COUNTA($C$7:C328)+392,"")</f>
        <v>422</v>
      </c>
      <c r="C329" s="192"/>
      <c r="D329" s="71" t="s">
        <v>188</v>
      </c>
      <c r="E329" s="103">
        <v>3</v>
      </c>
      <c r="F329" s="103"/>
      <c r="G329" s="103">
        <v>244</v>
      </c>
      <c r="H329" s="103">
        <v>7</v>
      </c>
      <c r="I329" s="103">
        <v>396</v>
      </c>
      <c r="J329" s="103" t="s">
        <v>169</v>
      </c>
      <c r="K329" s="104" t="s">
        <v>974</v>
      </c>
      <c r="L329" s="105">
        <v>127.11</v>
      </c>
      <c r="M329" s="106">
        <f>IF(K329&lt;&gt;"",VLOOKUP(K329,'DON GIA'!$S$1:$U$19,3,0),"")</f>
        <v>1679000</v>
      </c>
      <c r="N329" s="106">
        <f>IF(K329&lt;&gt;"",VLOOKUP(K329,'DON GIA'!$S$1:$V$19,4,0),"")</f>
        <v>1350000</v>
      </c>
      <c r="O329" s="106">
        <f t="shared" si="65"/>
        <v>213417690</v>
      </c>
      <c r="P329" s="106">
        <f t="shared" si="66"/>
        <v>171598500</v>
      </c>
      <c r="Q329" s="71" t="s">
        <v>187</v>
      </c>
      <c r="R329" s="103" t="s">
        <v>44</v>
      </c>
      <c r="S329" s="103">
        <v>1</v>
      </c>
      <c r="T329" s="106">
        <f>IF(Q329&lt;&gt;"",VLOOKUP(Q329,'DON GIA'!$H$1:$K$103,4,0),"")</f>
        <v>900000</v>
      </c>
      <c r="U329" s="106">
        <f t="shared" ref="U329:U339" si="75">IF(Q329&lt;&gt;"",IF(ISNUMBER(T329),S329*T329,""),"")</f>
        <v>900000</v>
      </c>
      <c r="V329" s="107" t="s">
        <v>1078</v>
      </c>
      <c r="W329" s="103" t="s">
        <v>27</v>
      </c>
      <c r="X329" s="108">
        <v>6.3</v>
      </c>
      <c r="Y329" s="109"/>
      <c r="Z329" s="106">
        <f>IF(V329&lt;&gt;"",VLOOKUP(V329,'DON GIA'!$A$1:$D$346,4,0),"")</f>
        <v>854777</v>
      </c>
      <c r="AA329" s="106">
        <f t="shared" ref="AA329:AA339" si="76">IF(V329&lt;&gt;"",IF(ISNUMBER(Z329),X329*Z329,""),"")</f>
        <v>5385095.0999999996</v>
      </c>
      <c r="AB329" s="71"/>
      <c r="AC329" s="71" t="s">
        <v>29</v>
      </c>
      <c r="AD329" s="71" t="s">
        <v>30</v>
      </c>
      <c r="AE329" s="71" t="s">
        <v>41</v>
      </c>
      <c r="AF329" s="71" t="s">
        <v>136</v>
      </c>
      <c r="AG329" s="103"/>
      <c r="AH329" s="103" t="s">
        <v>561</v>
      </c>
      <c r="AI329" s="103" t="s">
        <v>409</v>
      </c>
      <c r="AJ329" s="103">
        <v>3</v>
      </c>
      <c r="AK329" s="106">
        <f>IF(AH329&lt;&gt;"",VLOOKUP(AH329,'DON GIA'!$M$1:$P$9,4,0),"")</f>
        <v>6447960</v>
      </c>
      <c r="AL329" s="106">
        <f t="shared" si="67"/>
        <v>19343880</v>
      </c>
      <c r="AM329" s="103"/>
      <c r="AN329" s="103"/>
      <c r="AO329" s="199" t="str">
        <f t="shared" si="74"/>
        <v/>
      </c>
      <c r="AP329" s="111" t="s">
        <v>634</v>
      </c>
    </row>
    <row r="330" spans="1:43" ht="187.5" outlineLevel="2">
      <c r="A330" s="72" t="e">
        <f>IF(C329&lt;&gt;"",$C$7:C329,A329)</f>
        <v>#VALUE!</v>
      </c>
      <c r="B330" s="102" t="str">
        <f>IF(C329&lt;&gt;"",COUNTA($C$7:C329)+392,"")</f>
        <v/>
      </c>
      <c r="C330" s="192"/>
      <c r="D330" s="71" t="s">
        <v>106</v>
      </c>
      <c r="E330" s="103"/>
      <c r="F330" s="103"/>
      <c r="G330" s="103"/>
      <c r="H330" s="103"/>
      <c r="I330" s="103"/>
      <c r="J330" s="103"/>
      <c r="K330" s="71"/>
      <c r="L330" s="105"/>
      <c r="M330" s="106" t="str">
        <f>IF(K330&lt;&gt;"",VLOOKUP(K330,'DON GIA'!$S$1:$U$19,3,0),"")</f>
        <v/>
      </c>
      <c r="N330" s="106" t="str">
        <f>IF(K330&lt;&gt;"",VLOOKUP(K330,'DON GIA'!$S$1:$V$19,4,0),"")</f>
        <v/>
      </c>
      <c r="O330" s="106" t="str">
        <f t="shared" si="65"/>
        <v/>
      </c>
      <c r="P330" s="106" t="str">
        <f t="shared" si="66"/>
        <v/>
      </c>
      <c r="Q330" s="71" t="s">
        <v>79</v>
      </c>
      <c r="R330" s="103" t="s">
        <v>44</v>
      </c>
      <c r="S330" s="103">
        <v>1</v>
      </c>
      <c r="T330" s="106">
        <f>IF(Q330&lt;&gt;"",VLOOKUP(Q330,'DON GIA'!$H$1:$K$103,4,0),"")</f>
        <v>1632000</v>
      </c>
      <c r="U330" s="106">
        <f t="shared" si="75"/>
        <v>1632000</v>
      </c>
      <c r="V330" s="107" t="s">
        <v>1019</v>
      </c>
      <c r="W330" s="103" t="s">
        <v>27</v>
      </c>
      <c r="X330" s="108">
        <v>6.3</v>
      </c>
      <c r="Y330" s="109"/>
      <c r="Z330" s="106">
        <f>IF(V330&lt;&gt;"",VLOOKUP(V330,'DON GIA'!$A$1:$D$346,4,0),"")</f>
        <v>330817</v>
      </c>
      <c r="AA330" s="106">
        <f t="shared" si="76"/>
        <v>2084147.0999999999</v>
      </c>
      <c r="AB330" s="71"/>
      <c r="AC330" s="71"/>
      <c r="AD330" s="71"/>
      <c r="AE330" s="71"/>
      <c r="AF330" s="71"/>
      <c r="AG330" s="103"/>
      <c r="AH330" s="61"/>
      <c r="AI330" s="103"/>
      <c r="AJ330" s="103"/>
      <c r="AK330" s="106" t="str">
        <f>IF(AH330&lt;&gt;"",VLOOKUP(AH330,'DON GIA'!$M$1:$P$9,4,0),"")</f>
        <v/>
      </c>
      <c r="AL330" s="106" t="str">
        <f t="shared" si="67"/>
        <v/>
      </c>
      <c r="AM330" s="103"/>
      <c r="AN330" s="103"/>
      <c r="AO330" s="199" t="str">
        <f t="shared" si="74"/>
        <v/>
      </c>
      <c r="AP330" s="59" t="s">
        <v>595</v>
      </c>
    </row>
    <row r="331" spans="1:43" ht="225" outlineLevel="2">
      <c r="A331" s="72" t="e">
        <f>IF(C330&lt;&gt;"",$C$7:C330,A330)</f>
        <v>#VALUE!</v>
      </c>
      <c r="B331" s="102" t="str">
        <f>IF(C330&lt;&gt;"",COUNTA($C$7:C330)+392,"")</f>
        <v/>
      </c>
      <c r="C331" s="192"/>
      <c r="D331" s="71" t="s">
        <v>190</v>
      </c>
      <c r="E331" s="103"/>
      <c r="F331" s="103"/>
      <c r="G331" s="103"/>
      <c r="H331" s="103"/>
      <c r="I331" s="103"/>
      <c r="J331" s="103"/>
      <c r="K331" s="71"/>
      <c r="L331" s="105"/>
      <c r="M331" s="106" t="str">
        <f>IF(K331&lt;&gt;"",VLOOKUP(K331,'DON GIA'!$S$1:$U$19,3,0),"")</f>
        <v/>
      </c>
      <c r="N331" s="106" t="str">
        <f>IF(K331&lt;&gt;"",VLOOKUP(K331,'DON GIA'!$S$1:$V$19,4,0),"")</f>
        <v/>
      </c>
      <c r="O331" s="106" t="str">
        <f t="shared" si="65"/>
        <v/>
      </c>
      <c r="P331" s="106" t="str">
        <f t="shared" si="66"/>
        <v/>
      </c>
      <c r="Q331" s="71" t="s">
        <v>189</v>
      </c>
      <c r="R331" s="103" t="s">
        <v>44</v>
      </c>
      <c r="S331" s="103">
        <v>1</v>
      </c>
      <c r="T331" s="106">
        <f>IF(Q331&lt;&gt;"",VLOOKUP(Q331,'DON GIA'!$H$1:$K$103,4,0),"")</f>
        <v>517000</v>
      </c>
      <c r="U331" s="106">
        <f t="shared" si="75"/>
        <v>517000</v>
      </c>
      <c r="V331" s="107" t="s">
        <v>1039</v>
      </c>
      <c r="W331" s="103" t="s">
        <v>27</v>
      </c>
      <c r="X331" s="108">
        <v>32.450000000000003</v>
      </c>
      <c r="Y331" s="109"/>
      <c r="Z331" s="106">
        <f>IF(V331&lt;&gt;"",VLOOKUP(V331,'DON GIA'!$A$1:$D$346,4,0),"")</f>
        <v>1747152</v>
      </c>
      <c r="AA331" s="106">
        <f t="shared" si="76"/>
        <v>56695082.400000006</v>
      </c>
      <c r="AB331" s="71" t="s">
        <v>32</v>
      </c>
      <c r="AC331" s="71" t="s">
        <v>29</v>
      </c>
      <c r="AD331" s="71" t="s">
        <v>36</v>
      </c>
      <c r="AE331" s="71" t="s">
        <v>116</v>
      </c>
      <c r="AF331" s="71" t="s">
        <v>136</v>
      </c>
      <c r="AG331" s="103"/>
      <c r="AH331" s="103"/>
      <c r="AI331" s="103"/>
      <c r="AJ331" s="103"/>
      <c r="AK331" s="106" t="str">
        <f>IF(AH331&lt;&gt;"",VLOOKUP(AH331,'DON GIA'!$M$1:$P$9,4,0),"")</f>
        <v/>
      </c>
      <c r="AL331" s="106" t="str">
        <f t="shared" si="67"/>
        <v/>
      </c>
      <c r="AM331" s="103"/>
      <c r="AN331" s="103"/>
      <c r="AO331" s="199" t="str">
        <f t="shared" si="74"/>
        <v/>
      </c>
      <c r="AP331" s="107" t="s">
        <v>599</v>
      </c>
    </row>
    <row r="332" spans="1:43" ht="78.75" outlineLevel="2">
      <c r="A332" s="72" t="e">
        <f>IF(C331&lt;&gt;"",$C$7:C331,A331)</f>
        <v>#VALUE!</v>
      </c>
      <c r="B332" s="102" t="str">
        <f>IF(C331&lt;&gt;"",COUNTA($C$7:C331)+392,"")</f>
        <v/>
      </c>
      <c r="C332" s="192"/>
      <c r="D332" s="71"/>
      <c r="E332" s="103"/>
      <c r="F332" s="103"/>
      <c r="G332" s="103"/>
      <c r="H332" s="103"/>
      <c r="I332" s="103"/>
      <c r="J332" s="103"/>
      <c r="K332" s="71"/>
      <c r="L332" s="105"/>
      <c r="M332" s="106" t="str">
        <f>IF(K332&lt;&gt;"",VLOOKUP(K332,'DON GIA'!$S$1:$U$19,3,0),"")</f>
        <v/>
      </c>
      <c r="N332" s="106" t="str">
        <f>IF(K332&lt;&gt;"",VLOOKUP(K332,'DON GIA'!$S$1:$V$19,4,0),"")</f>
        <v/>
      </c>
      <c r="O332" s="106" t="str">
        <f t="shared" si="65"/>
        <v/>
      </c>
      <c r="P332" s="106" t="str">
        <f t="shared" si="66"/>
        <v/>
      </c>
      <c r="Q332" s="71" t="s">
        <v>35</v>
      </c>
      <c r="R332" s="103"/>
      <c r="S332" s="103"/>
      <c r="T332" s="106" t="str">
        <f>IF(Q332&lt;&gt;"",VLOOKUP(Q332,'DON GIA'!$H$1:$K$103,4,0),"")</f>
        <v/>
      </c>
      <c r="U332" s="106" t="str">
        <f t="shared" si="75"/>
        <v/>
      </c>
      <c r="V332" s="107" t="s">
        <v>1102</v>
      </c>
      <c r="W332" s="103" t="s">
        <v>27</v>
      </c>
      <c r="X332" s="108">
        <v>4.4000000000000004</v>
      </c>
      <c r="Y332" s="109"/>
      <c r="Z332" s="106">
        <f>IF(V332&lt;&gt;"",VLOOKUP(V332,'DON GIA'!$A$1:$D$346,4,0),"")</f>
        <v>2337381</v>
      </c>
      <c r="AA332" s="106">
        <f t="shared" si="76"/>
        <v>10284476.4</v>
      </c>
      <c r="AB332" s="71" t="s">
        <v>32</v>
      </c>
      <c r="AC332" s="71" t="s">
        <v>29</v>
      </c>
      <c r="AD332" s="71" t="s">
        <v>30</v>
      </c>
      <c r="AE332" s="71" t="s">
        <v>116</v>
      </c>
      <c r="AF332" s="71" t="s">
        <v>136</v>
      </c>
      <c r="AG332" s="103"/>
      <c r="AH332" s="103"/>
      <c r="AI332" s="103"/>
      <c r="AJ332" s="103"/>
      <c r="AK332" s="106" t="str">
        <f>IF(AH332&lt;&gt;"",VLOOKUP(AH332,'DON GIA'!$M$1:$P$9,4,0),"")</f>
        <v/>
      </c>
      <c r="AL332" s="106" t="str">
        <f t="shared" si="67"/>
        <v/>
      </c>
      <c r="AM332" s="103"/>
      <c r="AN332" s="103"/>
      <c r="AO332" s="199" t="str">
        <f t="shared" si="74"/>
        <v/>
      </c>
      <c r="AP332" s="59" t="s">
        <v>635</v>
      </c>
    </row>
    <row r="333" spans="1:43" ht="93.75" outlineLevel="2">
      <c r="A333" s="72" t="e">
        <f>IF(C332&lt;&gt;"",$C$7:C332,A332)</f>
        <v>#VALUE!</v>
      </c>
      <c r="B333" s="102" t="str">
        <f>IF(C332&lt;&gt;"",COUNTA($C$7:C332)+392,"")</f>
        <v/>
      </c>
      <c r="C333" s="192"/>
      <c r="D333" s="71"/>
      <c r="E333" s="103"/>
      <c r="F333" s="103"/>
      <c r="G333" s="103"/>
      <c r="H333" s="103"/>
      <c r="I333" s="103"/>
      <c r="J333" s="103"/>
      <c r="K333" s="71"/>
      <c r="L333" s="105"/>
      <c r="M333" s="106" t="str">
        <f>IF(K333&lt;&gt;"",VLOOKUP(K333,'DON GIA'!$S$1:$U$19,3,0),"")</f>
        <v/>
      </c>
      <c r="N333" s="106" t="str">
        <f>IF(K333&lt;&gt;"",VLOOKUP(K333,'DON GIA'!$S$1:$V$19,4,0),"")</f>
        <v/>
      </c>
      <c r="O333" s="106" t="str">
        <f t="shared" si="65"/>
        <v/>
      </c>
      <c r="P333" s="106" t="str">
        <f t="shared" si="66"/>
        <v/>
      </c>
      <c r="Q333" s="71" t="s">
        <v>35</v>
      </c>
      <c r="R333" s="103"/>
      <c r="S333" s="103"/>
      <c r="T333" s="106" t="str">
        <f>IF(Q333&lt;&gt;"",VLOOKUP(Q333,'DON GIA'!$H$1:$K$103,4,0),"")</f>
        <v/>
      </c>
      <c r="U333" s="106" t="str">
        <f t="shared" si="75"/>
        <v/>
      </c>
      <c r="V333" s="107" t="s">
        <v>1079</v>
      </c>
      <c r="W333" s="103" t="s">
        <v>27</v>
      </c>
      <c r="X333" s="108">
        <v>15.3</v>
      </c>
      <c r="Y333" s="109"/>
      <c r="Z333" s="106">
        <f>IF(V333&lt;&gt;"",VLOOKUP(V333,'DON GIA'!$A$1:$D$346,4,0),"")</f>
        <v>109890</v>
      </c>
      <c r="AA333" s="106">
        <f t="shared" si="76"/>
        <v>1681317</v>
      </c>
      <c r="AB333" s="71"/>
      <c r="AC333" s="71"/>
      <c r="AD333" s="71"/>
      <c r="AE333" s="71"/>
      <c r="AF333" s="71"/>
      <c r="AG333" s="103"/>
      <c r="AH333" s="103"/>
      <c r="AI333" s="103"/>
      <c r="AJ333" s="103"/>
      <c r="AK333" s="106" t="str">
        <f>IF(AH333&lt;&gt;"",VLOOKUP(AH333,'DON GIA'!$M$1:$P$9,4,0),"")</f>
        <v/>
      </c>
      <c r="AL333" s="106" t="str">
        <f t="shared" si="67"/>
        <v/>
      </c>
      <c r="AM333" s="103"/>
      <c r="AN333" s="103"/>
      <c r="AO333" s="199" t="str">
        <f t="shared" si="74"/>
        <v/>
      </c>
      <c r="AP333" s="59" t="s">
        <v>361</v>
      </c>
    </row>
    <row r="334" spans="1:43" ht="37.5" outlineLevel="2">
      <c r="A334" s="72" t="e">
        <f>IF(C333&lt;&gt;"",$C$7:C333,A333)</f>
        <v>#VALUE!</v>
      </c>
      <c r="B334" s="102" t="str">
        <f>IF(C333&lt;&gt;"",COUNTA($C$7:C333)+392,"")</f>
        <v/>
      </c>
      <c r="C334" s="192"/>
      <c r="D334" s="71"/>
      <c r="E334" s="103"/>
      <c r="F334" s="103"/>
      <c r="G334" s="103"/>
      <c r="H334" s="103"/>
      <c r="I334" s="103"/>
      <c r="J334" s="103"/>
      <c r="K334" s="71"/>
      <c r="L334" s="105"/>
      <c r="M334" s="106" t="str">
        <f>IF(K334&lt;&gt;"",VLOOKUP(K334,'DON GIA'!$S$1:$U$19,3,0),"")</f>
        <v/>
      </c>
      <c r="N334" s="106" t="str">
        <f>IF(K334&lt;&gt;"",VLOOKUP(K334,'DON GIA'!$S$1:$V$19,4,0),"")</f>
        <v/>
      </c>
      <c r="O334" s="106" t="str">
        <f t="shared" si="65"/>
        <v/>
      </c>
      <c r="P334" s="106" t="str">
        <f t="shared" si="66"/>
        <v/>
      </c>
      <c r="Q334" s="71" t="s">
        <v>35</v>
      </c>
      <c r="R334" s="103"/>
      <c r="S334" s="103"/>
      <c r="T334" s="106" t="str">
        <f>IF(Q334&lt;&gt;"",VLOOKUP(Q334,'DON GIA'!$H$1:$K$103,4,0),"")</f>
        <v/>
      </c>
      <c r="U334" s="106" t="str">
        <f t="shared" si="75"/>
        <v/>
      </c>
      <c r="V334" s="107" t="s">
        <v>1101</v>
      </c>
      <c r="W334" s="103" t="s">
        <v>27</v>
      </c>
      <c r="X334" s="108">
        <f>17+9.75</f>
        <v>26.75</v>
      </c>
      <c r="Y334" s="109"/>
      <c r="Z334" s="106">
        <f>IF(V334&lt;&gt;"",VLOOKUP(V334,'DON GIA'!$A$1:$D$346,4,0),"")</f>
        <v>216498</v>
      </c>
      <c r="AA334" s="106">
        <f t="shared" si="76"/>
        <v>5791321.5</v>
      </c>
      <c r="AB334" s="71"/>
      <c r="AC334" s="71"/>
      <c r="AD334" s="71"/>
      <c r="AE334" s="71"/>
      <c r="AF334" s="71"/>
      <c r="AG334" s="103"/>
      <c r="AH334" s="103"/>
      <c r="AI334" s="103"/>
      <c r="AJ334" s="103"/>
      <c r="AK334" s="106" t="str">
        <f>IF(AH334&lt;&gt;"",VLOOKUP(AH334,'DON GIA'!$M$1:$P$9,4,0),"")</f>
        <v/>
      </c>
      <c r="AL334" s="106" t="str">
        <f t="shared" si="67"/>
        <v/>
      </c>
      <c r="AM334" s="103"/>
      <c r="AN334" s="103"/>
      <c r="AO334" s="199" t="str">
        <f t="shared" si="74"/>
        <v/>
      </c>
      <c r="AP334" s="107" t="s">
        <v>420</v>
      </c>
    </row>
    <row r="335" spans="1:43" ht="37.5" outlineLevel="2">
      <c r="A335" s="72" t="e">
        <f>IF(C334&lt;&gt;"",$C$7:C334,A334)</f>
        <v>#VALUE!</v>
      </c>
      <c r="B335" s="102" t="str">
        <f>IF(C334&lt;&gt;"",COUNTA($C$7:C334)+392,"")</f>
        <v/>
      </c>
      <c r="C335" s="192"/>
      <c r="D335" s="71"/>
      <c r="E335" s="103"/>
      <c r="F335" s="103"/>
      <c r="G335" s="103"/>
      <c r="H335" s="103"/>
      <c r="I335" s="103"/>
      <c r="J335" s="103"/>
      <c r="K335" s="71"/>
      <c r="L335" s="105"/>
      <c r="M335" s="106" t="str">
        <f>IF(K335&lt;&gt;"",VLOOKUP(K335,'DON GIA'!$S$1:$U$19,3,0),"")</f>
        <v/>
      </c>
      <c r="N335" s="106" t="str">
        <f>IF(K335&lt;&gt;"",VLOOKUP(K335,'DON GIA'!$S$1:$V$19,4,0),"")</f>
        <v/>
      </c>
      <c r="O335" s="106" t="str">
        <f t="shared" si="65"/>
        <v/>
      </c>
      <c r="P335" s="106" t="str">
        <f t="shared" si="66"/>
        <v/>
      </c>
      <c r="Q335" s="71" t="s">
        <v>35</v>
      </c>
      <c r="R335" s="103"/>
      <c r="S335" s="103"/>
      <c r="T335" s="106" t="str">
        <f>IF(Q335&lt;&gt;"",VLOOKUP(Q335,'DON GIA'!$H$1:$K$103,4,0),"")</f>
        <v/>
      </c>
      <c r="U335" s="106" t="str">
        <f t="shared" si="75"/>
        <v/>
      </c>
      <c r="V335" s="107" t="s">
        <v>1089</v>
      </c>
      <c r="W335" s="103" t="s">
        <v>27</v>
      </c>
      <c r="X335" s="108">
        <v>7.83</v>
      </c>
      <c r="Y335" s="109"/>
      <c r="Z335" s="106">
        <f>IF(V335&lt;&gt;"",VLOOKUP(V335,'DON GIA'!$A$1:$D$346,4,0),"")</f>
        <v>292949</v>
      </c>
      <c r="AA335" s="106">
        <f t="shared" si="76"/>
        <v>2293790.67</v>
      </c>
      <c r="AB335" s="71"/>
      <c r="AC335" s="71"/>
      <c r="AD335" s="71"/>
      <c r="AE335" s="71"/>
      <c r="AF335" s="71"/>
      <c r="AG335" s="103"/>
      <c r="AH335" s="103"/>
      <c r="AI335" s="103"/>
      <c r="AJ335" s="103"/>
      <c r="AK335" s="106" t="str">
        <f>IF(AH335&lt;&gt;"",VLOOKUP(AH335,'DON GIA'!$M$1:$P$9,4,0),"")</f>
        <v/>
      </c>
      <c r="AL335" s="106" t="str">
        <f t="shared" si="67"/>
        <v/>
      </c>
      <c r="AM335" s="103"/>
      <c r="AN335" s="103"/>
      <c r="AO335" s="199" t="str">
        <f t="shared" si="74"/>
        <v/>
      </c>
      <c r="AP335" s="107"/>
    </row>
    <row r="336" spans="1:43" ht="37.5" outlineLevel="2">
      <c r="A336" s="72" t="e">
        <f>IF(C335&lt;&gt;"",$C$7:C335,A335)</f>
        <v>#VALUE!</v>
      </c>
      <c r="B336" s="102" t="str">
        <f>IF(C335&lt;&gt;"",COUNTA($C$7:C335)+392,"")</f>
        <v/>
      </c>
      <c r="C336" s="192"/>
      <c r="D336" s="71"/>
      <c r="E336" s="103"/>
      <c r="F336" s="103"/>
      <c r="G336" s="103"/>
      <c r="H336" s="103"/>
      <c r="I336" s="103"/>
      <c r="J336" s="103"/>
      <c r="K336" s="71"/>
      <c r="L336" s="105"/>
      <c r="M336" s="106" t="str">
        <f>IF(K336&lt;&gt;"",VLOOKUP(K336,'DON GIA'!$S$1:$U$19,3,0),"")</f>
        <v/>
      </c>
      <c r="N336" s="106" t="str">
        <f>IF(K336&lt;&gt;"",VLOOKUP(K336,'DON GIA'!$S$1:$V$19,4,0),"")</f>
        <v/>
      </c>
      <c r="O336" s="106" t="str">
        <f t="shared" si="65"/>
        <v/>
      </c>
      <c r="P336" s="106" t="str">
        <f t="shared" si="66"/>
        <v/>
      </c>
      <c r="Q336" s="71" t="s">
        <v>35</v>
      </c>
      <c r="R336" s="103"/>
      <c r="S336" s="103"/>
      <c r="T336" s="106" t="str">
        <f>IF(Q336&lt;&gt;"",VLOOKUP(Q336,'DON GIA'!$H$1:$K$103,4,0),"")</f>
        <v/>
      </c>
      <c r="U336" s="106" t="str">
        <f t="shared" si="75"/>
        <v/>
      </c>
      <c r="V336" s="107" t="s">
        <v>1103</v>
      </c>
      <c r="W336" s="103" t="s">
        <v>27</v>
      </c>
      <c r="X336" s="108">
        <v>8</v>
      </c>
      <c r="Y336" s="109"/>
      <c r="Z336" s="106">
        <f>IF(V336&lt;&gt;"",VLOOKUP(V336,'DON GIA'!$A$1:$D$346,4,0),"")</f>
        <v>272996</v>
      </c>
      <c r="AA336" s="106">
        <f t="shared" si="76"/>
        <v>2183968</v>
      </c>
      <c r="AB336" s="71"/>
      <c r="AC336" s="71"/>
      <c r="AD336" s="71"/>
      <c r="AE336" s="71"/>
      <c r="AF336" s="71"/>
      <c r="AG336" s="103"/>
      <c r="AH336" s="103"/>
      <c r="AI336" s="103"/>
      <c r="AJ336" s="103"/>
      <c r="AK336" s="106" t="str">
        <f>IF(AH336&lt;&gt;"",VLOOKUP(AH336,'DON GIA'!$M$1:$P$9,4,0),"")</f>
        <v/>
      </c>
      <c r="AL336" s="106" t="str">
        <f t="shared" si="67"/>
        <v/>
      </c>
      <c r="AM336" s="103"/>
      <c r="AN336" s="103"/>
      <c r="AO336" s="199" t="str">
        <f t="shared" si="74"/>
        <v/>
      </c>
      <c r="AP336" s="107"/>
    </row>
    <row r="337" spans="1:43" outlineLevel="2">
      <c r="A337" s="72" t="e">
        <f>IF(C336&lt;&gt;"",$C$7:C336,A336)</f>
        <v>#VALUE!</v>
      </c>
      <c r="B337" s="102" t="str">
        <f>IF(C336&lt;&gt;"",COUNTA($C$7:C336)+392,"")</f>
        <v/>
      </c>
      <c r="C337" s="192"/>
      <c r="D337" s="71"/>
      <c r="E337" s="103"/>
      <c r="F337" s="103"/>
      <c r="G337" s="103"/>
      <c r="H337" s="103"/>
      <c r="I337" s="103"/>
      <c r="J337" s="103"/>
      <c r="K337" s="71"/>
      <c r="L337" s="105"/>
      <c r="M337" s="106" t="str">
        <f>IF(K337&lt;&gt;"",VLOOKUP(K337,'DON GIA'!$S$1:$U$19,3,0),"")</f>
        <v/>
      </c>
      <c r="N337" s="106" t="str">
        <f>IF(K337&lt;&gt;"",VLOOKUP(K337,'DON GIA'!$S$1:$V$19,4,0),"")</f>
        <v/>
      </c>
      <c r="O337" s="106" t="str">
        <f t="shared" si="65"/>
        <v/>
      </c>
      <c r="P337" s="106" t="str">
        <f t="shared" si="66"/>
        <v/>
      </c>
      <c r="Q337" s="71" t="s">
        <v>35</v>
      </c>
      <c r="R337" s="103"/>
      <c r="S337" s="103"/>
      <c r="T337" s="106" t="str">
        <f>IF(Q337&lt;&gt;"",VLOOKUP(Q337,'DON GIA'!$H$1:$K$103,4,0),"")</f>
        <v/>
      </c>
      <c r="U337" s="106" t="str">
        <f t="shared" si="75"/>
        <v/>
      </c>
      <c r="V337" s="107" t="s">
        <v>1062</v>
      </c>
      <c r="W337" s="103" t="s">
        <v>27</v>
      </c>
      <c r="X337" s="108">
        <v>4.29</v>
      </c>
      <c r="Y337" s="109"/>
      <c r="Z337" s="106">
        <f>IF(V337&lt;&gt;"",VLOOKUP(V337,'DON GIA'!$A$1:$D$346,4,0),"")</f>
        <v>264499</v>
      </c>
      <c r="AA337" s="106">
        <f t="shared" si="76"/>
        <v>1134700.71</v>
      </c>
      <c r="AB337" s="71"/>
      <c r="AC337" s="71"/>
      <c r="AD337" s="71"/>
      <c r="AE337" s="71"/>
      <c r="AF337" s="71"/>
      <c r="AG337" s="103"/>
      <c r="AH337" s="103"/>
      <c r="AI337" s="103"/>
      <c r="AJ337" s="103"/>
      <c r="AK337" s="106" t="str">
        <f>IF(AH337&lt;&gt;"",VLOOKUP(AH337,'DON GIA'!$M$1:$P$9,4,0),"")</f>
        <v/>
      </c>
      <c r="AL337" s="106" t="str">
        <f t="shared" si="67"/>
        <v/>
      </c>
      <c r="AM337" s="103"/>
      <c r="AN337" s="103"/>
      <c r="AO337" s="199" t="str">
        <f t="shared" si="74"/>
        <v/>
      </c>
      <c r="AP337" s="107"/>
    </row>
    <row r="338" spans="1:43" ht="37.5" outlineLevel="2">
      <c r="A338" s="72" t="e">
        <f>IF(C337&lt;&gt;"",$C$7:C337,A337)</f>
        <v>#VALUE!</v>
      </c>
      <c r="B338" s="102" t="str">
        <f>IF(C337&lt;&gt;"",COUNTA($C$7:C337)+392,"")</f>
        <v/>
      </c>
      <c r="C338" s="192"/>
      <c r="D338" s="71"/>
      <c r="E338" s="103"/>
      <c r="F338" s="103"/>
      <c r="G338" s="103"/>
      <c r="H338" s="103"/>
      <c r="I338" s="103"/>
      <c r="J338" s="103"/>
      <c r="K338" s="71"/>
      <c r="L338" s="105"/>
      <c r="M338" s="106" t="str">
        <f>IF(K338&lt;&gt;"",VLOOKUP(K338,'DON GIA'!$S$1:$U$19,3,0),"")</f>
        <v/>
      </c>
      <c r="N338" s="106" t="str">
        <f>IF(K338&lt;&gt;"",VLOOKUP(K338,'DON GIA'!$S$1:$V$19,4,0),"")</f>
        <v/>
      </c>
      <c r="O338" s="106" t="str">
        <f t="shared" si="65"/>
        <v/>
      </c>
      <c r="P338" s="106" t="str">
        <f t="shared" si="66"/>
        <v/>
      </c>
      <c r="Q338" s="71" t="s">
        <v>35</v>
      </c>
      <c r="R338" s="103"/>
      <c r="S338" s="103"/>
      <c r="T338" s="106" t="str">
        <f>IF(Q338&lt;&gt;"",VLOOKUP(Q338,'DON GIA'!$H$1:$K$103,4,0),"")</f>
        <v/>
      </c>
      <c r="U338" s="106" t="str">
        <f t="shared" si="75"/>
        <v/>
      </c>
      <c r="V338" s="107" t="s">
        <v>1049</v>
      </c>
      <c r="W338" s="103" t="s">
        <v>42</v>
      </c>
      <c r="X338" s="108">
        <v>1</v>
      </c>
      <c r="Y338" s="109"/>
      <c r="Z338" s="106">
        <f>IF(V338&lt;&gt;"",VLOOKUP(V338,'DON GIA'!$A$1:$D$346,4,0),"")</f>
        <v>3793079</v>
      </c>
      <c r="AA338" s="106">
        <f t="shared" si="76"/>
        <v>3793079</v>
      </c>
      <c r="AB338" s="71"/>
      <c r="AC338" s="71"/>
      <c r="AD338" s="71"/>
      <c r="AE338" s="71"/>
      <c r="AF338" s="71"/>
      <c r="AG338" s="103"/>
      <c r="AH338" s="103"/>
      <c r="AI338" s="103"/>
      <c r="AJ338" s="103"/>
      <c r="AK338" s="106" t="str">
        <f>IF(AH338&lt;&gt;"",VLOOKUP(AH338,'DON GIA'!$M$1:$P$9,4,0),"")</f>
        <v/>
      </c>
      <c r="AL338" s="106" t="str">
        <f t="shared" si="67"/>
        <v/>
      </c>
      <c r="AM338" s="103"/>
      <c r="AN338" s="103"/>
      <c r="AO338" s="199" t="str">
        <f t="shared" si="74"/>
        <v/>
      </c>
      <c r="AP338" s="107"/>
    </row>
    <row r="339" spans="1:43" outlineLevel="2">
      <c r="A339" s="72" t="e">
        <f>IF(C338&lt;&gt;"",$C$7:C338,A338)</f>
        <v>#VALUE!</v>
      </c>
      <c r="B339" s="102" t="str">
        <f>IF(C338&lt;&gt;"",COUNTA($C$7:C338)+392,"")</f>
        <v/>
      </c>
      <c r="C339" s="192"/>
      <c r="D339" s="61"/>
      <c r="E339" s="103"/>
      <c r="F339" s="103"/>
      <c r="G339" s="103"/>
      <c r="H339" s="103"/>
      <c r="I339" s="103"/>
      <c r="J339" s="103"/>
      <c r="K339" s="71"/>
      <c r="L339" s="105"/>
      <c r="M339" s="106" t="str">
        <f>IF(K339&lt;&gt;"",VLOOKUP(K339,'DON GIA'!$S$1:$U$19,3,0),"")</f>
        <v/>
      </c>
      <c r="N339" s="106" t="str">
        <f>IF(K339&lt;&gt;"",VLOOKUP(K339,'DON GIA'!$S$1:$V$19,4,0),"")</f>
        <v/>
      </c>
      <c r="O339" s="106" t="str">
        <f t="shared" si="65"/>
        <v/>
      </c>
      <c r="P339" s="106" t="str">
        <f t="shared" si="66"/>
        <v/>
      </c>
      <c r="Q339" s="71" t="s">
        <v>35</v>
      </c>
      <c r="R339" s="103"/>
      <c r="S339" s="103"/>
      <c r="T339" s="106" t="str">
        <f>IF(Q339&lt;&gt;"",VLOOKUP(Q339,'DON GIA'!$H$1:$K$103,4,0),"")</f>
        <v/>
      </c>
      <c r="U339" s="106" t="str">
        <f t="shared" si="75"/>
        <v/>
      </c>
      <c r="V339" s="107" t="s">
        <v>35</v>
      </c>
      <c r="W339" s="103"/>
      <c r="X339" s="108"/>
      <c r="Y339" s="109"/>
      <c r="Z339" s="106" t="str">
        <f>IF(V339&lt;&gt;"",VLOOKUP(V339,'DON GIA'!$A$1:$D$346,4,0),"")</f>
        <v/>
      </c>
      <c r="AA339" s="106" t="str">
        <f t="shared" si="76"/>
        <v/>
      </c>
      <c r="AB339" s="71"/>
      <c r="AC339" s="71"/>
      <c r="AD339" s="71"/>
      <c r="AE339" s="71"/>
      <c r="AF339" s="71"/>
      <c r="AG339" s="103"/>
      <c r="AH339" s="103"/>
      <c r="AI339" s="103"/>
      <c r="AJ339" s="103"/>
      <c r="AK339" s="106" t="str">
        <f>IF(AH339&lt;&gt;"",VLOOKUP(AH339,'DON GIA'!$M$1:$P$9,4,0),"")</f>
        <v/>
      </c>
      <c r="AL339" s="106" t="str">
        <f t="shared" si="67"/>
        <v/>
      </c>
      <c r="AM339" s="103"/>
      <c r="AN339" s="103"/>
      <c r="AO339" s="199" t="str">
        <f t="shared" si="74"/>
        <v/>
      </c>
      <c r="AP339" s="107"/>
    </row>
    <row r="340" spans="1:43" ht="37.5" outlineLevel="1">
      <c r="A340" s="84" t="s">
        <v>830</v>
      </c>
      <c r="B340" s="102"/>
      <c r="C340" s="192">
        <v>423</v>
      </c>
      <c r="D340" s="61" t="s">
        <v>195</v>
      </c>
      <c r="E340" s="162"/>
      <c r="F340" s="162"/>
      <c r="G340" s="162"/>
      <c r="H340" s="162"/>
      <c r="I340" s="162"/>
      <c r="J340" s="162"/>
      <c r="K340" s="171"/>
      <c r="L340" s="181">
        <f>SUBTOTAL(9,L341:L364)</f>
        <v>287.8</v>
      </c>
      <c r="M340" s="199"/>
      <c r="N340" s="199"/>
      <c r="O340" s="199">
        <f>SUBTOTAL(9,O341:O364)</f>
        <v>430359200</v>
      </c>
      <c r="P340" s="199">
        <f>SUBTOTAL(9,P341:P364)</f>
        <v>0</v>
      </c>
      <c r="Q340" s="61"/>
      <c r="R340" s="162"/>
      <c r="S340" s="162">
        <f>SUBTOTAL(9,S341:S364)</f>
        <v>29</v>
      </c>
      <c r="T340" s="199"/>
      <c r="U340" s="199">
        <f>SUBTOTAL(9,U341:U364)</f>
        <v>1998000</v>
      </c>
      <c r="V340" s="129"/>
      <c r="W340" s="162"/>
      <c r="X340" s="169">
        <f>SUBTOTAL(9,X341:X364)</f>
        <v>1</v>
      </c>
      <c r="Y340" s="170">
        <f>SUBTOTAL(9,Y341:Y364)</f>
        <v>0</v>
      </c>
      <c r="Z340" s="199"/>
      <c r="AA340" s="199">
        <f>SUBTOTAL(9,AA341:AA364)</f>
        <v>3793079</v>
      </c>
      <c r="AB340" s="71"/>
      <c r="AC340" s="71"/>
      <c r="AD340" s="71"/>
      <c r="AE340" s="71"/>
      <c r="AF340" s="71"/>
      <c r="AG340" s="103"/>
      <c r="AH340" s="162"/>
      <c r="AI340" s="162"/>
      <c r="AJ340" s="162">
        <f>SUBTOTAL(9,AJ341:AJ364)</f>
        <v>0</v>
      </c>
      <c r="AK340" s="199"/>
      <c r="AL340" s="199">
        <f>SUBTOTAL(9,AL341:AL364)</f>
        <v>0</v>
      </c>
      <c r="AM340" s="162"/>
      <c r="AN340" s="162">
        <f>SUBTOTAL(9,AN341:AN364)</f>
        <v>0</v>
      </c>
      <c r="AO340" s="199">
        <f t="shared" si="74"/>
        <v>436150279</v>
      </c>
      <c r="AP340" s="111"/>
      <c r="AQ340" s="90"/>
    </row>
    <row r="341" spans="1:43" ht="56.25" outlineLevel="2">
      <c r="A341" s="72" t="e">
        <f>IF(C340&lt;&gt;"",$C$7:C340,A339)</f>
        <v>#VALUE!</v>
      </c>
      <c r="B341" s="102">
        <f>IF(C340&lt;&gt;"",COUNTA($C$7:C340)+392,"")</f>
        <v>423</v>
      </c>
      <c r="C341" s="192"/>
      <c r="D341" s="71" t="s">
        <v>198</v>
      </c>
      <c r="E341" s="103">
        <v>3</v>
      </c>
      <c r="F341" s="103"/>
      <c r="G341" s="103">
        <v>360</v>
      </c>
      <c r="H341" s="103">
        <v>80</v>
      </c>
      <c r="I341" s="103">
        <v>251</v>
      </c>
      <c r="J341" s="103" t="s">
        <v>196</v>
      </c>
      <c r="K341" s="104" t="s">
        <v>973</v>
      </c>
      <c r="L341" s="130">
        <v>36.1</v>
      </c>
      <c r="M341" s="106">
        <f>IF(K341&lt;&gt;"",VLOOKUP(K341,'DON GIA'!$S$1:$U$19,3,0),"")</f>
        <v>1679000</v>
      </c>
      <c r="N341" s="106">
        <f>IF(K341&lt;&gt;"",VLOOKUP(K341,'DON GIA'!$S$1:$V$19,4,0),"")</f>
        <v>0</v>
      </c>
      <c r="O341" s="106">
        <f t="shared" si="65"/>
        <v>60611900</v>
      </c>
      <c r="P341" s="106">
        <f t="shared" si="66"/>
        <v>0</v>
      </c>
      <c r="Q341" s="71" t="s">
        <v>197</v>
      </c>
      <c r="R341" s="103" t="s">
        <v>44</v>
      </c>
      <c r="S341" s="103">
        <v>5</v>
      </c>
      <c r="T341" s="106">
        <f>IF(Q341&lt;&gt;"",VLOOKUP(Q341,'DON GIA'!$H$1:$K$103,4,0),"")</f>
        <v>64000</v>
      </c>
      <c r="U341" s="106">
        <f t="shared" ref="U341:U364" si="77">IF(Q341&lt;&gt;"",IF(ISNUMBER(T341),S341*T341,""),"")</f>
        <v>320000</v>
      </c>
      <c r="V341" s="107" t="s">
        <v>1049</v>
      </c>
      <c r="W341" s="103" t="s">
        <v>42</v>
      </c>
      <c r="X341" s="108">
        <v>1</v>
      </c>
      <c r="Y341" s="109"/>
      <c r="Z341" s="106">
        <f>IF(V341&lt;&gt;"",VLOOKUP(V341,'DON GIA'!$A$1:$D$346,4,0),"")</f>
        <v>3793079</v>
      </c>
      <c r="AA341" s="106">
        <f t="shared" ref="AA341:AA364" si="78">IF(V341&lt;&gt;"",IF(ISNUMBER(Z341),X341*Z341,""),"")</f>
        <v>3793079</v>
      </c>
      <c r="AB341" s="71"/>
      <c r="AC341" s="71"/>
      <c r="AD341" s="71"/>
      <c r="AE341" s="71"/>
      <c r="AF341" s="71"/>
      <c r="AG341" s="103"/>
      <c r="AH341" s="103"/>
      <c r="AI341" s="103"/>
      <c r="AJ341" s="103"/>
      <c r="AK341" s="106" t="str">
        <f>IF(AH341&lt;&gt;"",VLOOKUP(AH341,'DON GIA'!$M$1:$P$9,4,0),"")</f>
        <v/>
      </c>
      <c r="AL341" s="106" t="str">
        <f t="shared" si="67"/>
        <v/>
      </c>
      <c r="AM341" s="103"/>
      <c r="AN341" s="103"/>
      <c r="AO341" s="199" t="str">
        <f t="shared" si="74"/>
        <v/>
      </c>
      <c r="AP341" s="111" t="s">
        <v>636</v>
      </c>
    </row>
    <row r="342" spans="1:43" ht="288.75" outlineLevel="2">
      <c r="A342" s="72" t="e">
        <f>IF(C341&lt;&gt;"",$C$7:C341,A341)</f>
        <v>#VALUE!</v>
      </c>
      <c r="B342" s="102" t="str">
        <f>IF(C341&lt;&gt;"",COUNTA($C$7:C341)+392,"")</f>
        <v/>
      </c>
      <c r="C342" s="192"/>
      <c r="D342" s="71" t="s">
        <v>200</v>
      </c>
      <c r="E342" s="103"/>
      <c r="F342" s="103"/>
      <c r="G342" s="103">
        <v>360</v>
      </c>
      <c r="H342" s="103">
        <v>80</v>
      </c>
      <c r="I342" s="103">
        <v>251</v>
      </c>
      <c r="J342" s="103" t="s">
        <v>196</v>
      </c>
      <c r="K342" s="104" t="s">
        <v>967</v>
      </c>
      <c r="L342" s="131">
        <v>251.7</v>
      </c>
      <c r="M342" s="106">
        <f>IF(K342&lt;&gt;"",VLOOKUP(K342,'DON GIA'!$S$1:$U$19,3,0),"")</f>
        <v>1469000</v>
      </c>
      <c r="N342" s="106">
        <f>IF(K342&lt;&gt;"",VLOOKUP(K342,'DON GIA'!$S$1:$V$19,4,0),"")</f>
        <v>0</v>
      </c>
      <c r="O342" s="106">
        <f t="shared" si="65"/>
        <v>369747300</v>
      </c>
      <c r="P342" s="106">
        <f t="shared" si="66"/>
        <v>0</v>
      </c>
      <c r="Q342" s="71" t="s">
        <v>199</v>
      </c>
      <c r="R342" s="103" t="s">
        <v>44</v>
      </c>
      <c r="S342" s="103">
        <v>7</v>
      </c>
      <c r="T342" s="106">
        <f>IF(Q342&lt;&gt;"",VLOOKUP(Q342,'DON GIA'!$H$1:$K$103,4,0),"")</f>
        <v>50000</v>
      </c>
      <c r="U342" s="106">
        <f t="shared" si="77"/>
        <v>350000</v>
      </c>
      <c r="V342" s="107"/>
      <c r="W342" s="103"/>
      <c r="X342" s="108"/>
      <c r="Y342" s="109"/>
      <c r="Z342" s="106" t="str">
        <f>IF(V342&lt;&gt;"",VLOOKUP(V342,'DON GIA'!$A$1:$D$346,4,0),"")</f>
        <v/>
      </c>
      <c r="AA342" s="106" t="str">
        <f t="shared" si="78"/>
        <v/>
      </c>
      <c r="AB342" s="71"/>
      <c r="AC342" s="71"/>
      <c r="AD342" s="71"/>
      <c r="AE342" s="71"/>
      <c r="AF342" s="71"/>
      <c r="AG342" s="103"/>
      <c r="AH342" s="103"/>
      <c r="AI342" s="103"/>
      <c r="AJ342" s="103"/>
      <c r="AK342" s="106" t="str">
        <f>IF(AH342&lt;&gt;"",VLOOKUP(AH342,'DON GIA'!$M$1:$P$9,4,0),"")</f>
        <v/>
      </c>
      <c r="AL342" s="106" t="str">
        <f t="shared" si="67"/>
        <v/>
      </c>
      <c r="AM342" s="103"/>
      <c r="AN342" s="103"/>
      <c r="AO342" s="199" t="str">
        <f t="shared" si="74"/>
        <v/>
      </c>
      <c r="AP342" s="59" t="s">
        <v>637</v>
      </c>
    </row>
    <row r="343" spans="1:43" ht="37.5" outlineLevel="2">
      <c r="A343" s="72" t="e">
        <f>IF(C342&lt;&gt;"",$C$7:C342,A342)</f>
        <v>#VALUE!</v>
      </c>
      <c r="B343" s="102" t="str">
        <f>IF(C342&lt;&gt;"",COUNTA($C$7:C342)+392,"")</f>
        <v/>
      </c>
      <c r="C343" s="192"/>
      <c r="D343" s="71" t="s">
        <v>120</v>
      </c>
      <c r="E343" s="103"/>
      <c r="F343" s="103"/>
      <c r="G343" s="103"/>
      <c r="H343" s="103"/>
      <c r="I343" s="103"/>
      <c r="J343" s="103"/>
      <c r="K343" s="71"/>
      <c r="L343" s="105"/>
      <c r="M343" s="106" t="str">
        <f>IF(K343&lt;&gt;"",VLOOKUP(K343,'DON GIA'!$S$1:$U$19,3,0),"")</f>
        <v/>
      </c>
      <c r="N343" s="106" t="str">
        <f>IF(K343&lt;&gt;"",VLOOKUP(K343,'DON GIA'!$S$1:$V$19,4,0),"")</f>
        <v/>
      </c>
      <c r="O343" s="106" t="str">
        <f t="shared" si="65"/>
        <v/>
      </c>
      <c r="P343" s="106" t="str">
        <f t="shared" si="66"/>
        <v/>
      </c>
      <c r="Q343" s="71" t="s">
        <v>201</v>
      </c>
      <c r="R343" s="103" t="s">
        <v>44</v>
      </c>
      <c r="S343" s="103">
        <v>9</v>
      </c>
      <c r="T343" s="106">
        <f>IF(Q343&lt;&gt;"",VLOOKUP(Q343,'DON GIA'!$H$1:$K$103,4,0),"")</f>
        <v>25000</v>
      </c>
      <c r="U343" s="106">
        <f t="shared" si="77"/>
        <v>225000</v>
      </c>
      <c r="V343" s="107"/>
      <c r="W343" s="103"/>
      <c r="X343" s="108"/>
      <c r="Y343" s="109"/>
      <c r="Z343" s="106" t="str">
        <f>IF(V343&lt;&gt;"",VLOOKUP(V343,'DON GIA'!$A$1:$D$346,4,0),"")</f>
        <v/>
      </c>
      <c r="AA343" s="106" t="str">
        <f t="shared" si="78"/>
        <v/>
      </c>
      <c r="AB343" s="71"/>
      <c r="AC343" s="71"/>
      <c r="AD343" s="71"/>
      <c r="AE343" s="71"/>
      <c r="AF343" s="71"/>
      <c r="AG343" s="103"/>
      <c r="AH343" s="103"/>
      <c r="AI343" s="103"/>
      <c r="AJ343" s="103"/>
      <c r="AK343" s="106" t="str">
        <f>IF(AH343&lt;&gt;"",VLOOKUP(AH343,'DON GIA'!$M$1:$P$9,4,0),"")</f>
        <v/>
      </c>
      <c r="AL343" s="106" t="str">
        <f t="shared" si="67"/>
        <v/>
      </c>
      <c r="AM343" s="103"/>
      <c r="AN343" s="103"/>
      <c r="AO343" s="199" t="str">
        <f t="shared" si="74"/>
        <v/>
      </c>
      <c r="AP343" s="59" t="s">
        <v>388</v>
      </c>
    </row>
    <row r="344" spans="1:43" ht="37.5" outlineLevel="2">
      <c r="A344" s="72" t="e">
        <f>IF(C343&lt;&gt;"",$C$7:C343,A343)</f>
        <v>#VALUE!</v>
      </c>
      <c r="B344" s="102" t="str">
        <f>IF(C343&lt;&gt;"",COUNTA($C$7:C343)+392,"")</f>
        <v/>
      </c>
      <c r="C344" s="192"/>
      <c r="D344" s="71" t="s">
        <v>202</v>
      </c>
      <c r="E344" s="103"/>
      <c r="F344" s="103"/>
      <c r="G344" s="103"/>
      <c r="H344" s="103"/>
      <c r="I344" s="103"/>
      <c r="J344" s="103"/>
      <c r="K344" s="71"/>
      <c r="L344" s="105"/>
      <c r="M344" s="106" t="str">
        <f>IF(K344&lt;&gt;"",VLOOKUP(K344,'DON GIA'!$S$1:$U$19,3,0),"")</f>
        <v/>
      </c>
      <c r="N344" s="106" t="str">
        <f>IF(K344&lt;&gt;"",VLOOKUP(K344,'DON GIA'!$S$1:$V$19,4,0),"")</f>
        <v/>
      </c>
      <c r="O344" s="106" t="str">
        <f t="shared" si="65"/>
        <v/>
      </c>
      <c r="P344" s="106" t="str">
        <f t="shared" si="66"/>
        <v/>
      </c>
      <c r="Q344" s="71" t="s">
        <v>135</v>
      </c>
      <c r="R344" s="103" t="s">
        <v>44</v>
      </c>
      <c r="S344" s="103">
        <v>1</v>
      </c>
      <c r="T344" s="106" t="e">
        <f>IF(Q344&lt;&gt;"",VLOOKUP(Q344,'DON GIA'!$H$1:$K$103,4,0),"")</f>
        <v>#N/A</v>
      </c>
      <c r="U344" s="106" t="str">
        <f t="shared" si="77"/>
        <v/>
      </c>
      <c r="V344" s="107"/>
      <c r="W344" s="103"/>
      <c r="X344" s="108"/>
      <c r="Y344" s="109"/>
      <c r="Z344" s="106" t="str">
        <f>IF(V344&lt;&gt;"",VLOOKUP(V344,'DON GIA'!$A$1:$D$346,4,0),"")</f>
        <v/>
      </c>
      <c r="AA344" s="106" t="str">
        <f t="shared" si="78"/>
        <v/>
      </c>
      <c r="AB344" s="71"/>
      <c r="AC344" s="71"/>
      <c r="AD344" s="71"/>
      <c r="AE344" s="71"/>
      <c r="AF344" s="71"/>
      <c r="AG344" s="103"/>
      <c r="AH344" s="103"/>
      <c r="AI344" s="103"/>
      <c r="AJ344" s="103"/>
      <c r="AK344" s="106" t="str">
        <f>IF(AH344&lt;&gt;"",VLOOKUP(AH344,'DON GIA'!$M$1:$P$9,4,0),"")</f>
        <v/>
      </c>
      <c r="AL344" s="106" t="str">
        <f t="shared" si="67"/>
        <v/>
      </c>
      <c r="AM344" s="103"/>
      <c r="AN344" s="103"/>
      <c r="AO344" s="199" t="str">
        <f t="shared" si="74"/>
        <v/>
      </c>
      <c r="AP344" s="111" t="s">
        <v>389</v>
      </c>
    </row>
    <row r="345" spans="1:43" ht="37.5" outlineLevel="2">
      <c r="A345" s="72" t="e">
        <f>IF(C344&lt;&gt;"",$C$7:C344,A344)</f>
        <v>#VALUE!</v>
      </c>
      <c r="B345" s="102" t="str">
        <f>IF(C344&lt;&gt;"",COUNTA($C$7:C344)+392,"")</f>
        <v/>
      </c>
      <c r="C345" s="192"/>
      <c r="D345" s="71" t="s">
        <v>204</v>
      </c>
      <c r="E345" s="103"/>
      <c r="F345" s="103"/>
      <c r="G345" s="103"/>
      <c r="H345" s="103"/>
      <c r="I345" s="103"/>
      <c r="J345" s="103"/>
      <c r="K345" s="71"/>
      <c r="L345" s="105"/>
      <c r="M345" s="106" t="str">
        <f>IF(K345&lt;&gt;"",VLOOKUP(K345,'DON GIA'!$S$1:$U$19,3,0),"")</f>
        <v/>
      </c>
      <c r="N345" s="106" t="str">
        <f>IF(K345&lt;&gt;"",VLOOKUP(K345,'DON GIA'!$S$1:$V$19,4,0),"")</f>
        <v/>
      </c>
      <c r="O345" s="106" t="str">
        <f t="shared" si="65"/>
        <v/>
      </c>
      <c r="P345" s="106" t="str">
        <f t="shared" si="66"/>
        <v/>
      </c>
      <c r="Q345" s="71" t="s">
        <v>203</v>
      </c>
      <c r="R345" s="103" t="s">
        <v>44</v>
      </c>
      <c r="S345" s="103">
        <v>1</v>
      </c>
      <c r="T345" s="106" t="e">
        <f>IF(Q345&lt;&gt;"",VLOOKUP(Q345,'DON GIA'!$H$1:$K$103,4,0),"")</f>
        <v>#N/A</v>
      </c>
      <c r="U345" s="106" t="str">
        <f t="shared" si="77"/>
        <v/>
      </c>
      <c r="V345" s="107"/>
      <c r="W345" s="103"/>
      <c r="X345" s="108"/>
      <c r="Y345" s="109"/>
      <c r="Z345" s="106" t="str">
        <f>IF(V345&lt;&gt;"",VLOOKUP(V345,'DON GIA'!$A$1:$D$346,4,0),"")</f>
        <v/>
      </c>
      <c r="AA345" s="106" t="str">
        <f t="shared" si="78"/>
        <v/>
      </c>
      <c r="AB345" s="71"/>
      <c r="AC345" s="71"/>
      <c r="AD345" s="71"/>
      <c r="AE345" s="71"/>
      <c r="AF345" s="71"/>
      <c r="AG345" s="103"/>
      <c r="AH345" s="103"/>
      <c r="AI345" s="103"/>
      <c r="AJ345" s="103"/>
      <c r="AK345" s="106" t="str">
        <f>IF(AH345&lt;&gt;"",VLOOKUP(AH345,'DON GIA'!$M$1:$P$9,4,0),"")</f>
        <v/>
      </c>
      <c r="AL345" s="106" t="str">
        <f t="shared" si="67"/>
        <v/>
      </c>
      <c r="AM345" s="103"/>
      <c r="AN345" s="103"/>
      <c r="AO345" s="199" t="str">
        <f t="shared" si="74"/>
        <v/>
      </c>
      <c r="AP345" s="107"/>
    </row>
    <row r="346" spans="1:43" ht="37.5" outlineLevel="2">
      <c r="A346" s="72" t="e">
        <f>IF(C345&lt;&gt;"",$C$7:C345,A345)</f>
        <v>#VALUE!</v>
      </c>
      <c r="B346" s="102" t="str">
        <f>IF(C345&lt;&gt;"",COUNTA($C$7:C345)+392,"")</f>
        <v/>
      </c>
      <c r="C346" s="192"/>
      <c r="D346" s="71" t="s">
        <v>120</v>
      </c>
      <c r="E346" s="103"/>
      <c r="F346" s="103"/>
      <c r="G346" s="103"/>
      <c r="H346" s="103"/>
      <c r="I346" s="103"/>
      <c r="J346" s="103"/>
      <c r="K346" s="71"/>
      <c r="L346" s="105"/>
      <c r="M346" s="106" t="str">
        <f>IF(K346&lt;&gt;"",VLOOKUP(K346,'DON GIA'!$S$1:$U$19,3,0),"")</f>
        <v/>
      </c>
      <c r="N346" s="106" t="str">
        <f>IF(K346&lt;&gt;"",VLOOKUP(K346,'DON GIA'!$S$1:$V$19,4,0),"")</f>
        <v/>
      </c>
      <c r="O346" s="106" t="str">
        <f t="shared" si="65"/>
        <v/>
      </c>
      <c r="P346" s="106" t="str">
        <f t="shared" si="66"/>
        <v/>
      </c>
      <c r="Q346" s="103" t="s">
        <v>35</v>
      </c>
      <c r="R346" s="103"/>
      <c r="S346" s="103"/>
      <c r="T346" s="106" t="str">
        <f>IF(Q346&lt;&gt;"",VLOOKUP(Q346,'DON GIA'!$H$1:$K$103,4,0),"")</f>
        <v/>
      </c>
      <c r="U346" s="106" t="str">
        <f t="shared" si="77"/>
        <v/>
      </c>
      <c r="V346" s="107" t="s">
        <v>35</v>
      </c>
      <c r="W346" s="103"/>
      <c r="X346" s="108"/>
      <c r="Y346" s="109"/>
      <c r="Z346" s="106" t="str">
        <f>IF(V346&lt;&gt;"",VLOOKUP(V346,'DON GIA'!$A$1:$D$346,4,0),"")</f>
        <v/>
      </c>
      <c r="AA346" s="106" t="str">
        <f t="shared" si="78"/>
        <v/>
      </c>
      <c r="AB346" s="71"/>
      <c r="AC346" s="71"/>
      <c r="AD346" s="71"/>
      <c r="AE346" s="71"/>
      <c r="AF346" s="71"/>
      <c r="AG346" s="103"/>
      <c r="AH346" s="103"/>
      <c r="AI346" s="103"/>
      <c r="AJ346" s="103"/>
      <c r="AK346" s="106" t="str">
        <f>IF(AH346&lt;&gt;"",VLOOKUP(AH346,'DON GIA'!$M$1:$P$9,4,0),"")</f>
        <v/>
      </c>
      <c r="AL346" s="106" t="str">
        <f t="shared" si="67"/>
        <v/>
      </c>
      <c r="AM346" s="103"/>
      <c r="AN346" s="103"/>
      <c r="AO346" s="199" t="str">
        <f t="shared" si="74"/>
        <v/>
      </c>
      <c r="AP346" s="107"/>
    </row>
    <row r="347" spans="1:43" ht="56.25" outlineLevel="2">
      <c r="A347" s="72" t="e">
        <f>IF(C346&lt;&gt;"",$C$7:C346,A346)</f>
        <v>#VALUE!</v>
      </c>
      <c r="B347" s="102" t="str">
        <f>IF(C346&lt;&gt;"",COUNTA($C$7:C346)+392,"")</f>
        <v/>
      </c>
      <c r="C347" s="192"/>
      <c r="D347" s="111" t="s">
        <v>389</v>
      </c>
      <c r="E347" s="103"/>
      <c r="F347" s="103"/>
      <c r="G347" s="103"/>
      <c r="H347" s="103"/>
      <c r="I347" s="103"/>
      <c r="J347" s="103"/>
      <c r="K347" s="71"/>
      <c r="L347" s="105"/>
      <c r="M347" s="106" t="str">
        <f>IF(K347&lt;&gt;"",VLOOKUP(K347,'DON GIA'!$S$1:$U$19,3,0),"")</f>
        <v/>
      </c>
      <c r="N347" s="106" t="str">
        <f>IF(K347&lt;&gt;"",VLOOKUP(K347,'DON GIA'!$S$1:$V$19,4,0),"")</f>
        <v/>
      </c>
      <c r="O347" s="106" t="str">
        <f t="shared" si="65"/>
        <v/>
      </c>
      <c r="P347" s="106" t="str">
        <f t="shared" si="66"/>
        <v/>
      </c>
      <c r="Q347" s="71" t="s">
        <v>205</v>
      </c>
      <c r="R347" s="103" t="s">
        <v>44</v>
      </c>
      <c r="S347" s="103">
        <v>1</v>
      </c>
      <c r="T347" s="106">
        <f>IF(Q347&lt;&gt;"",VLOOKUP(Q347,'DON GIA'!$H$1:$K$103,4,0),"")</f>
        <v>202000</v>
      </c>
      <c r="U347" s="106">
        <f t="shared" si="77"/>
        <v>202000</v>
      </c>
      <c r="V347" s="107" t="s">
        <v>35</v>
      </c>
      <c r="W347" s="103"/>
      <c r="X347" s="108"/>
      <c r="Y347" s="109"/>
      <c r="Z347" s="106" t="str">
        <f>IF(V347&lt;&gt;"",VLOOKUP(V347,'DON GIA'!$A$1:$D$346,4,0),"")</f>
        <v/>
      </c>
      <c r="AA347" s="106" t="str">
        <f t="shared" si="78"/>
        <v/>
      </c>
      <c r="AB347" s="71"/>
      <c r="AC347" s="71"/>
      <c r="AD347" s="71"/>
      <c r="AE347" s="71"/>
      <c r="AF347" s="71"/>
      <c r="AG347" s="103"/>
      <c r="AH347" s="103"/>
      <c r="AI347" s="103"/>
      <c r="AJ347" s="103"/>
      <c r="AK347" s="106" t="str">
        <f>IF(AH347&lt;&gt;"",VLOOKUP(AH347,'DON GIA'!$M$1:$P$9,4,0),"")</f>
        <v/>
      </c>
      <c r="AL347" s="106" t="str">
        <f t="shared" si="67"/>
        <v/>
      </c>
      <c r="AM347" s="103"/>
      <c r="AN347" s="103"/>
      <c r="AO347" s="199" t="str">
        <f t="shared" si="74"/>
        <v/>
      </c>
      <c r="AP347" s="107"/>
    </row>
    <row r="348" spans="1:43" outlineLevel="2">
      <c r="A348" s="72" t="e">
        <f>IF(C347&lt;&gt;"",$C$7:C347,A347)</f>
        <v>#VALUE!</v>
      </c>
      <c r="B348" s="102" t="str">
        <f>IF(C347&lt;&gt;"",COUNTA($C$7:C347)+392,"")</f>
        <v/>
      </c>
      <c r="C348" s="192"/>
      <c r="D348" s="71"/>
      <c r="E348" s="103"/>
      <c r="F348" s="103"/>
      <c r="G348" s="103"/>
      <c r="H348" s="103"/>
      <c r="I348" s="103"/>
      <c r="J348" s="103"/>
      <c r="K348" s="71"/>
      <c r="L348" s="105"/>
      <c r="M348" s="106" t="str">
        <f>IF(K348&lt;&gt;"",VLOOKUP(K348,'DON GIA'!$S$1:$U$19,3,0),"")</f>
        <v/>
      </c>
      <c r="N348" s="106" t="str">
        <f>IF(K348&lt;&gt;"",VLOOKUP(K348,'DON GIA'!$S$1:$V$19,4,0),"")</f>
        <v/>
      </c>
      <c r="O348" s="106" t="str">
        <f t="shared" si="65"/>
        <v/>
      </c>
      <c r="P348" s="106" t="str">
        <f t="shared" si="66"/>
        <v/>
      </c>
      <c r="Q348" s="71" t="s">
        <v>206</v>
      </c>
      <c r="R348" s="103" t="s">
        <v>44</v>
      </c>
      <c r="S348" s="103">
        <v>1</v>
      </c>
      <c r="T348" s="106">
        <f>IF(Q348&lt;&gt;"",VLOOKUP(Q348,'DON GIA'!$H$1:$K$103,4,0),"")</f>
        <v>356000</v>
      </c>
      <c r="U348" s="106">
        <f t="shared" si="77"/>
        <v>356000</v>
      </c>
      <c r="V348" s="107" t="s">
        <v>35</v>
      </c>
      <c r="W348" s="103"/>
      <c r="X348" s="108"/>
      <c r="Y348" s="109"/>
      <c r="Z348" s="106" t="str">
        <f>IF(V348&lt;&gt;"",VLOOKUP(V348,'DON GIA'!$A$1:$D$346,4,0),"")</f>
        <v/>
      </c>
      <c r="AA348" s="106" t="str">
        <f t="shared" si="78"/>
        <v/>
      </c>
      <c r="AB348" s="71"/>
      <c r="AC348" s="71"/>
      <c r="AD348" s="71"/>
      <c r="AE348" s="71"/>
      <c r="AF348" s="71"/>
      <c r="AG348" s="103"/>
      <c r="AH348" s="103"/>
      <c r="AI348" s="103"/>
      <c r="AJ348" s="103"/>
      <c r="AK348" s="106" t="str">
        <f>IF(AH348&lt;&gt;"",VLOOKUP(AH348,'DON GIA'!$M$1:$P$9,4,0),"")</f>
        <v/>
      </c>
      <c r="AL348" s="106" t="str">
        <f t="shared" si="67"/>
        <v/>
      </c>
      <c r="AM348" s="103"/>
      <c r="AN348" s="103"/>
      <c r="AO348" s="199" t="str">
        <f t="shared" si="74"/>
        <v/>
      </c>
      <c r="AP348" s="107"/>
    </row>
    <row r="349" spans="1:43" outlineLevel="2">
      <c r="A349" s="72" t="e">
        <f>IF(C348&lt;&gt;"",$C$7:C348,A348)</f>
        <v>#VALUE!</v>
      </c>
      <c r="B349" s="102" t="str">
        <f>IF(C348&lt;&gt;"",COUNTA($C$7:C348)+392,"")</f>
        <v/>
      </c>
      <c r="C349" s="192"/>
      <c r="D349" s="71"/>
      <c r="E349" s="103"/>
      <c r="F349" s="103"/>
      <c r="G349" s="103"/>
      <c r="H349" s="103"/>
      <c r="I349" s="103"/>
      <c r="J349" s="103"/>
      <c r="K349" s="71"/>
      <c r="L349" s="105"/>
      <c r="M349" s="106" t="str">
        <f>IF(K349&lt;&gt;"",VLOOKUP(K349,'DON GIA'!$S$1:$U$19,3,0),"")</f>
        <v/>
      </c>
      <c r="N349" s="106" t="str">
        <f>IF(K349&lt;&gt;"",VLOOKUP(K349,'DON GIA'!$S$1:$V$19,4,0),"")</f>
        <v/>
      </c>
      <c r="O349" s="106" t="str">
        <f t="shared" si="65"/>
        <v/>
      </c>
      <c r="P349" s="106" t="str">
        <f t="shared" si="66"/>
        <v/>
      </c>
      <c r="Q349" s="71" t="s">
        <v>61</v>
      </c>
      <c r="R349" s="103" t="s">
        <v>44</v>
      </c>
      <c r="S349" s="103">
        <v>1</v>
      </c>
      <c r="T349" s="106">
        <f>IF(Q349&lt;&gt;"",VLOOKUP(Q349,'DON GIA'!$H$1:$K$103,4,0),"")</f>
        <v>180000</v>
      </c>
      <c r="U349" s="106">
        <f t="shared" si="77"/>
        <v>180000</v>
      </c>
      <c r="V349" s="107" t="s">
        <v>35</v>
      </c>
      <c r="W349" s="103"/>
      <c r="X349" s="108"/>
      <c r="Y349" s="109"/>
      <c r="Z349" s="106" t="str">
        <f>IF(V349&lt;&gt;"",VLOOKUP(V349,'DON GIA'!$A$1:$D$346,4,0),"")</f>
        <v/>
      </c>
      <c r="AA349" s="106" t="str">
        <f t="shared" si="78"/>
        <v/>
      </c>
      <c r="AB349" s="71"/>
      <c r="AC349" s="71"/>
      <c r="AD349" s="71"/>
      <c r="AE349" s="71"/>
      <c r="AF349" s="71"/>
      <c r="AG349" s="103"/>
      <c r="AH349" s="103"/>
      <c r="AI349" s="103"/>
      <c r="AJ349" s="103"/>
      <c r="AK349" s="106" t="str">
        <f>IF(AH349&lt;&gt;"",VLOOKUP(AH349,'DON GIA'!$M$1:$P$9,4,0),"")</f>
        <v/>
      </c>
      <c r="AL349" s="106" t="str">
        <f t="shared" si="67"/>
        <v/>
      </c>
      <c r="AM349" s="103"/>
      <c r="AN349" s="103"/>
      <c r="AO349" s="199" t="str">
        <f t="shared" si="74"/>
        <v/>
      </c>
      <c r="AP349" s="107"/>
    </row>
    <row r="350" spans="1:43" outlineLevel="2">
      <c r="A350" s="72" t="e">
        <f>IF(C349&lt;&gt;"",$C$7:C349,A349)</f>
        <v>#VALUE!</v>
      </c>
      <c r="B350" s="102" t="str">
        <f>IF(C349&lt;&gt;"",COUNTA($C$7:C349)+392,"")</f>
        <v/>
      </c>
      <c r="C350" s="192"/>
      <c r="D350" s="71"/>
      <c r="E350" s="103"/>
      <c r="F350" s="103"/>
      <c r="G350" s="103"/>
      <c r="H350" s="103"/>
      <c r="I350" s="103"/>
      <c r="J350" s="103"/>
      <c r="K350" s="71"/>
      <c r="L350" s="105"/>
      <c r="M350" s="106" t="str">
        <f>IF(K350&lt;&gt;"",VLOOKUP(K350,'DON GIA'!$S$1:$U$19,3,0),"")</f>
        <v/>
      </c>
      <c r="N350" s="106" t="str">
        <f>IF(K350&lt;&gt;"",VLOOKUP(K350,'DON GIA'!$S$1:$V$19,4,0),"")</f>
        <v/>
      </c>
      <c r="O350" s="106" t="str">
        <f t="shared" si="65"/>
        <v/>
      </c>
      <c r="P350" s="106" t="str">
        <f t="shared" si="66"/>
        <v/>
      </c>
      <c r="Q350" s="71" t="s">
        <v>84</v>
      </c>
      <c r="R350" s="103" t="s">
        <v>44</v>
      </c>
      <c r="S350" s="103">
        <v>1</v>
      </c>
      <c r="T350" s="106">
        <f>IF(Q350&lt;&gt;"",VLOOKUP(Q350,'DON GIA'!$H$1:$K$103,4,0),"")</f>
        <v>70000</v>
      </c>
      <c r="U350" s="106">
        <f t="shared" si="77"/>
        <v>70000</v>
      </c>
      <c r="V350" s="107" t="s">
        <v>35</v>
      </c>
      <c r="W350" s="103"/>
      <c r="X350" s="108"/>
      <c r="Y350" s="109"/>
      <c r="Z350" s="106" t="str">
        <f>IF(V350&lt;&gt;"",VLOOKUP(V350,'DON GIA'!$A$1:$D$346,4,0),"")</f>
        <v/>
      </c>
      <c r="AA350" s="106" t="str">
        <f t="shared" si="78"/>
        <v/>
      </c>
      <c r="AB350" s="71"/>
      <c r="AC350" s="71"/>
      <c r="AD350" s="71"/>
      <c r="AE350" s="71"/>
      <c r="AF350" s="71"/>
      <c r="AG350" s="103"/>
      <c r="AH350" s="103"/>
      <c r="AI350" s="103"/>
      <c r="AJ350" s="103"/>
      <c r="AK350" s="106" t="str">
        <f>IF(AH350&lt;&gt;"",VLOOKUP(AH350,'DON GIA'!$M$1:$P$9,4,0),"")</f>
        <v/>
      </c>
      <c r="AL350" s="106" t="str">
        <f t="shared" si="67"/>
        <v/>
      </c>
      <c r="AM350" s="103"/>
      <c r="AN350" s="103"/>
      <c r="AO350" s="199" t="str">
        <f t="shared" si="74"/>
        <v/>
      </c>
      <c r="AP350" s="107"/>
    </row>
    <row r="351" spans="1:43" outlineLevel="2">
      <c r="A351" s="72" t="e">
        <f>IF(C350&lt;&gt;"",$C$7:C350,A350)</f>
        <v>#VALUE!</v>
      </c>
      <c r="B351" s="102" t="str">
        <f>IF(C350&lt;&gt;"",COUNTA($C$7:C350)+392,"")</f>
        <v/>
      </c>
      <c r="C351" s="192"/>
      <c r="D351" s="71"/>
      <c r="E351" s="103"/>
      <c r="F351" s="103"/>
      <c r="G351" s="103"/>
      <c r="H351" s="103"/>
      <c r="I351" s="103"/>
      <c r="J351" s="103"/>
      <c r="K351" s="71"/>
      <c r="L351" s="105"/>
      <c r="M351" s="106" t="str">
        <f>IF(K351&lt;&gt;"",VLOOKUP(K351,'DON GIA'!$S$1:$U$19,3,0),"")</f>
        <v/>
      </c>
      <c r="N351" s="106" t="str">
        <f>IF(K351&lt;&gt;"",VLOOKUP(K351,'DON GIA'!$S$1:$V$19,4,0),"")</f>
        <v/>
      </c>
      <c r="O351" s="106" t="str">
        <f t="shared" si="65"/>
        <v/>
      </c>
      <c r="P351" s="106" t="str">
        <f t="shared" si="66"/>
        <v/>
      </c>
      <c r="Q351" s="71" t="s">
        <v>133</v>
      </c>
      <c r="R351" s="103" t="s">
        <v>44</v>
      </c>
      <c r="S351" s="103">
        <v>1</v>
      </c>
      <c r="T351" s="106">
        <f>IF(Q351&lt;&gt;"",VLOOKUP(Q351,'DON GIA'!$H$1:$K$103,4,0),"")</f>
        <v>283000</v>
      </c>
      <c r="U351" s="106">
        <f t="shared" si="77"/>
        <v>283000</v>
      </c>
      <c r="V351" s="107" t="s">
        <v>35</v>
      </c>
      <c r="W351" s="103"/>
      <c r="X351" s="108"/>
      <c r="Y351" s="109"/>
      <c r="Z351" s="106" t="str">
        <f>IF(V351&lt;&gt;"",VLOOKUP(V351,'DON GIA'!$A$1:$D$346,4,0),"")</f>
        <v/>
      </c>
      <c r="AA351" s="106" t="str">
        <f t="shared" si="78"/>
        <v/>
      </c>
      <c r="AB351" s="71"/>
      <c r="AC351" s="71"/>
      <c r="AD351" s="71"/>
      <c r="AE351" s="71"/>
      <c r="AF351" s="71"/>
      <c r="AG351" s="103"/>
      <c r="AH351" s="103"/>
      <c r="AI351" s="103"/>
      <c r="AJ351" s="103"/>
      <c r="AK351" s="106" t="str">
        <f>IF(AH351&lt;&gt;"",VLOOKUP(AH351,'DON GIA'!$M$1:$P$9,4,0),"")</f>
        <v/>
      </c>
      <c r="AL351" s="106" t="str">
        <f t="shared" si="67"/>
        <v/>
      </c>
      <c r="AM351" s="103"/>
      <c r="AN351" s="103"/>
      <c r="AO351" s="199" t="str">
        <f t="shared" si="74"/>
        <v/>
      </c>
      <c r="AP351" s="107"/>
    </row>
    <row r="352" spans="1:43" outlineLevel="2">
      <c r="A352" s="72" t="e">
        <f>IF(C351&lt;&gt;"",$C$7:C351,A351)</f>
        <v>#VALUE!</v>
      </c>
      <c r="B352" s="102" t="str">
        <f>IF(C351&lt;&gt;"",COUNTA($C$7:C351)+392,"")</f>
        <v/>
      </c>
      <c r="C352" s="192"/>
      <c r="D352" s="71"/>
      <c r="E352" s="103"/>
      <c r="F352" s="103"/>
      <c r="G352" s="103"/>
      <c r="H352" s="103"/>
      <c r="I352" s="103"/>
      <c r="J352" s="103"/>
      <c r="K352" s="71"/>
      <c r="L352" s="105"/>
      <c r="M352" s="106" t="str">
        <f>IF(K352&lt;&gt;"",VLOOKUP(K352,'DON GIA'!$S$1:$U$19,3,0),"")</f>
        <v/>
      </c>
      <c r="N352" s="106" t="str">
        <f>IF(K352&lt;&gt;"",VLOOKUP(K352,'DON GIA'!$S$1:$V$19,4,0),"")</f>
        <v/>
      </c>
      <c r="O352" s="106" t="str">
        <f t="shared" si="65"/>
        <v/>
      </c>
      <c r="P352" s="106" t="str">
        <f t="shared" si="66"/>
        <v/>
      </c>
      <c r="Q352" s="71" t="s">
        <v>207</v>
      </c>
      <c r="R352" s="103" t="s">
        <v>27</v>
      </c>
      <c r="S352" s="103">
        <v>1</v>
      </c>
      <c r="T352" s="106">
        <f>IF(Q352&lt;&gt;"",VLOOKUP(Q352,'DON GIA'!$H$1:$K$103,4,0),"")</f>
        <v>12000</v>
      </c>
      <c r="U352" s="106">
        <f t="shared" si="77"/>
        <v>12000</v>
      </c>
      <c r="V352" s="107" t="s">
        <v>35</v>
      </c>
      <c r="W352" s="103"/>
      <c r="X352" s="108"/>
      <c r="Y352" s="109"/>
      <c r="Z352" s="106" t="str">
        <f>IF(V352&lt;&gt;"",VLOOKUP(V352,'DON GIA'!$A$1:$D$346,4,0),"")</f>
        <v/>
      </c>
      <c r="AA352" s="106" t="str">
        <f t="shared" si="78"/>
        <v/>
      </c>
      <c r="AB352" s="71"/>
      <c r="AC352" s="71"/>
      <c r="AD352" s="71"/>
      <c r="AE352" s="71"/>
      <c r="AF352" s="71"/>
      <c r="AG352" s="103"/>
      <c r="AH352" s="103"/>
      <c r="AI352" s="103"/>
      <c r="AJ352" s="103"/>
      <c r="AK352" s="106" t="str">
        <f>IF(AH352&lt;&gt;"",VLOOKUP(AH352,'DON GIA'!$M$1:$P$9,4,0),"")</f>
        <v/>
      </c>
      <c r="AL352" s="106" t="str">
        <f t="shared" si="67"/>
        <v/>
      </c>
      <c r="AM352" s="103"/>
      <c r="AN352" s="103"/>
      <c r="AO352" s="199" t="str">
        <f t="shared" si="74"/>
        <v/>
      </c>
      <c r="AP352" s="107"/>
    </row>
    <row r="353" spans="1:43" outlineLevel="2">
      <c r="A353" s="72" t="e">
        <f>IF(C352&lt;&gt;"",$C$7:C352,A352)</f>
        <v>#VALUE!</v>
      </c>
      <c r="B353" s="102" t="str">
        <f>IF(C352&lt;&gt;"",COUNTA($C$7:C352)+392,"")</f>
        <v/>
      </c>
      <c r="C353" s="192"/>
      <c r="D353" s="71"/>
      <c r="E353" s="103"/>
      <c r="F353" s="103"/>
      <c r="G353" s="103"/>
      <c r="H353" s="103"/>
      <c r="I353" s="103"/>
      <c r="J353" s="103"/>
      <c r="K353" s="71"/>
      <c r="L353" s="105"/>
      <c r="M353" s="106" t="str">
        <f>IF(K353&lt;&gt;"",VLOOKUP(K353,'DON GIA'!$S$1:$U$19,3,0),"")</f>
        <v/>
      </c>
      <c r="N353" s="106" t="str">
        <f>IF(K353&lt;&gt;"",VLOOKUP(K353,'DON GIA'!$S$1:$V$19,4,0),"")</f>
        <v/>
      </c>
      <c r="O353" s="106" t="str">
        <f t="shared" si="65"/>
        <v/>
      </c>
      <c r="P353" s="106" t="str">
        <f t="shared" si="66"/>
        <v/>
      </c>
      <c r="Q353" s="110" t="s">
        <v>35</v>
      </c>
      <c r="R353" s="67"/>
      <c r="S353" s="67"/>
      <c r="T353" s="106" t="str">
        <f>IF(Q353&lt;&gt;"",VLOOKUP(Q353,'DON GIA'!$H$1:$K$103,4,0),"")</f>
        <v/>
      </c>
      <c r="U353" s="106" t="str">
        <f t="shared" si="77"/>
        <v/>
      </c>
      <c r="V353" s="107" t="s">
        <v>35</v>
      </c>
      <c r="W353" s="103"/>
      <c r="X353" s="108"/>
      <c r="Y353" s="109"/>
      <c r="Z353" s="106" t="str">
        <f>IF(V353&lt;&gt;"",VLOOKUP(V353,'DON GIA'!$A$1:$D$346,4,0),"")</f>
        <v/>
      </c>
      <c r="AA353" s="106" t="str">
        <f t="shared" si="78"/>
        <v/>
      </c>
      <c r="AB353" s="71"/>
      <c r="AC353" s="71"/>
      <c r="AD353" s="71"/>
      <c r="AE353" s="71"/>
      <c r="AF353" s="71"/>
      <c r="AG353" s="103"/>
      <c r="AH353" s="103"/>
      <c r="AI353" s="103"/>
      <c r="AJ353" s="103"/>
      <c r="AK353" s="106" t="str">
        <f>IF(AH353&lt;&gt;"",VLOOKUP(AH353,'DON GIA'!$M$1:$P$9,4,0),"")</f>
        <v/>
      </c>
      <c r="AL353" s="106" t="str">
        <f t="shared" si="67"/>
        <v/>
      </c>
      <c r="AM353" s="103"/>
      <c r="AN353" s="103"/>
      <c r="AO353" s="199" t="str">
        <f t="shared" si="74"/>
        <v/>
      </c>
      <c r="AP353" s="107"/>
    </row>
    <row r="354" spans="1:43" outlineLevel="2">
      <c r="A354" s="72" t="e">
        <f>IF(C353&lt;&gt;"",$C$7:C353,A353)</f>
        <v>#VALUE!</v>
      </c>
      <c r="B354" s="102" t="str">
        <f>IF(C353&lt;&gt;"",COUNTA($C$7:C353)+392,"")</f>
        <v/>
      </c>
      <c r="C354" s="192"/>
      <c r="D354" s="71"/>
      <c r="E354" s="103"/>
      <c r="F354" s="103"/>
      <c r="G354" s="103"/>
      <c r="H354" s="103"/>
      <c r="I354" s="103"/>
      <c r="J354" s="103"/>
      <c r="K354" s="71"/>
      <c r="L354" s="105"/>
      <c r="M354" s="106" t="str">
        <f>IF(K354&lt;&gt;"",VLOOKUP(K354,'DON GIA'!$S$1:$U$19,3,0),"")</f>
        <v/>
      </c>
      <c r="N354" s="106" t="str">
        <f>IF(K354&lt;&gt;"",VLOOKUP(K354,'DON GIA'!$S$1:$V$19,4,0),"")</f>
        <v/>
      </c>
      <c r="O354" s="106" t="str">
        <f t="shared" si="65"/>
        <v/>
      </c>
      <c r="P354" s="106" t="str">
        <f t="shared" si="66"/>
        <v/>
      </c>
      <c r="Q354" s="110" t="s">
        <v>35</v>
      </c>
      <c r="R354" s="67"/>
      <c r="S354" s="67"/>
      <c r="T354" s="106" t="str">
        <f>IF(Q354&lt;&gt;"",VLOOKUP(Q354,'DON GIA'!$H$1:$K$103,4,0),"")</f>
        <v/>
      </c>
      <c r="U354" s="106" t="str">
        <f t="shared" si="77"/>
        <v/>
      </c>
      <c r="V354" s="107" t="s">
        <v>35</v>
      </c>
      <c r="W354" s="103"/>
      <c r="X354" s="108"/>
      <c r="Y354" s="109"/>
      <c r="Z354" s="106" t="str">
        <f>IF(V354&lt;&gt;"",VLOOKUP(V354,'DON GIA'!$A$1:$D$346,4,0),"")</f>
        <v/>
      </c>
      <c r="AA354" s="106" t="str">
        <f t="shared" si="78"/>
        <v/>
      </c>
      <c r="AB354" s="71"/>
      <c r="AC354" s="71"/>
      <c r="AD354" s="71"/>
      <c r="AE354" s="71"/>
      <c r="AF354" s="71"/>
      <c r="AG354" s="103"/>
      <c r="AH354" s="103"/>
      <c r="AI354" s="103"/>
      <c r="AJ354" s="103"/>
      <c r="AK354" s="106" t="str">
        <f>IF(AH354&lt;&gt;"",VLOOKUP(AH354,'DON GIA'!$M$1:$P$9,4,0),"")</f>
        <v/>
      </c>
      <c r="AL354" s="106" t="str">
        <f t="shared" si="67"/>
        <v/>
      </c>
      <c r="AM354" s="103"/>
      <c r="AN354" s="103"/>
      <c r="AO354" s="199" t="str">
        <f t="shared" si="74"/>
        <v/>
      </c>
      <c r="AP354" s="107"/>
    </row>
    <row r="355" spans="1:43" outlineLevel="2">
      <c r="A355" s="72" t="e">
        <f>IF(C354&lt;&gt;"",$C$7:C354,A354)</f>
        <v>#VALUE!</v>
      </c>
      <c r="B355" s="102" t="str">
        <f>IF(C354&lt;&gt;"",COUNTA($C$7:C354)+392,"")</f>
        <v/>
      </c>
      <c r="C355" s="192"/>
      <c r="D355" s="71"/>
      <c r="E355" s="103"/>
      <c r="F355" s="103"/>
      <c r="G355" s="103"/>
      <c r="H355" s="103"/>
      <c r="I355" s="103"/>
      <c r="J355" s="103"/>
      <c r="K355" s="71"/>
      <c r="L355" s="105"/>
      <c r="M355" s="106" t="str">
        <f>IF(K355&lt;&gt;"",VLOOKUP(K355,'DON GIA'!$S$1:$U$19,3,0),"")</f>
        <v/>
      </c>
      <c r="N355" s="106" t="str">
        <f>IF(K355&lt;&gt;"",VLOOKUP(K355,'DON GIA'!$S$1:$V$19,4,0),"")</f>
        <v/>
      </c>
      <c r="O355" s="106" t="str">
        <f t="shared" si="65"/>
        <v/>
      </c>
      <c r="P355" s="106" t="str">
        <f t="shared" si="66"/>
        <v/>
      </c>
      <c r="Q355" s="71" t="s">
        <v>35</v>
      </c>
      <c r="R355" s="103"/>
      <c r="S355" s="103"/>
      <c r="T355" s="106" t="str">
        <f>IF(Q355&lt;&gt;"",VLOOKUP(Q355,'DON GIA'!$H$1:$K$103,4,0),"")</f>
        <v/>
      </c>
      <c r="U355" s="106" t="str">
        <f t="shared" si="77"/>
        <v/>
      </c>
      <c r="V355" s="107" t="s">
        <v>35</v>
      </c>
      <c r="W355" s="103"/>
      <c r="X355" s="108"/>
      <c r="Y355" s="109"/>
      <c r="Z355" s="106" t="str">
        <f>IF(V355&lt;&gt;"",VLOOKUP(V355,'DON GIA'!$A$1:$D$346,4,0),"")</f>
        <v/>
      </c>
      <c r="AA355" s="106" t="str">
        <f t="shared" si="78"/>
        <v/>
      </c>
      <c r="AB355" s="71"/>
      <c r="AC355" s="71"/>
      <c r="AD355" s="71"/>
      <c r="AE355" s="71"/>
      <c r="AF355" s="71"/>
      <c r="AG355" s="103"/>
      <c r="AH355" s="103"/>
      <c r="AI355" s="103"/>
      <c r="AJ355" s="103"/>
      <c r="AK355" s="106" t="str">
        <f>IF(AH355&lt;&gt;"",VLOOKUP(AH355,'DON GIA'!$M$1:$P$9,4,0),"")</f>
        <v/>
      </c>
      <c r="AL355" s="106" t="str">
        <f t="shared" si="67"/>
        <v/>
      </c>
      <c r="AM355" s="103"/>
      <c r="AN355" s="103"/>
      <c r="AO355" s="199" t="str">
        <f t="shared" si="74"/>
        <v/>
      </c>
      <c r="AP355" s="107"/>
    </row>
    <row r="356" spans="1:43" outlineLevel="2">
      <c r="A356" s="72" t="e">
        <f>IF(C355&lt;&gt;"",$C$7:C355,A355)</f>
        <v>#VALUE!</v>
      </c>
      <c r="B356" s="102" t="str">
        <f>IF(C355&lt;&gt;"",COUNTA($C$7:C355)+392,"")</f>
        <v/>
      </c>
      <c r="C356" s="192"/>
      <c r="D356" s="71"/>
      <c r="E356" s="103"/>
      <c r="F356" s="103"/>
      <c r="G356" s="103"/>
      <c r="H356" s="103"/>
      <c r="I356" s="103"/>
      <c r="J356" s="103"/>
      <c r="K356" s="71"/>
      <c r="L356" s="105"/>
      <c r="M356" s="106" t="str">
        <f>IF(K356&lt;&gt;"",VLOOKUP(K356,'DON GIA'!$S$1:$U$19,3,0),"")</f>
        <v/>
      </c>
      <c r="N356" s="106" t="str">
        <f>IF(K356&lt;&gt;"",VLOOKUP(K356,'DON GIA'!$S$1:$V$19,4,0),"")</f>
        <v/>
      </c>
      <c r="O356" s="106" t="str">
        <f t="shared" si="65"/>
        <v/>
      </c>
      <c r="P356" s="106" t="str">
        <f t="shared" si="66"/>
        <v/>
      </c>
      <c r="Q356" s="71" t="s">
        <v>35</v>
      </c>
      <c r="R356" s="103"/>
      <c r="S356" s="103"/>
      <c r="T356" s="106" t="str">
        <f>IF(Q356&lt;&gt;"",VLOOKUP(Q356,'DON GIA'!$H$1:$K$103,4,0),"")</f>
        <v/>
      </c>
      <c r="U356" s="106" t="str">
        <f t="shared" si="77"/>
        <v/>
      </c>
      <c r="V356" s="107" t="s">
        <v>35</v>
      </c>
      <c r="W356" s="103"/>
      <c r="X356" s="108"/>
      <c r="Y356" s="109"/>
      <c r="Z356" s="106" t="str">
        <f>IF(V356&lt;&gt;"",VLOOKUP(V356,'DON GIA'!$A$1:$D$346,4,0),"")</f>
        <v/>
      </c>
      <c r="AA356" s="106" t="str">
        <f t="shared" si="78"/>
        <v/>
      </c>
      <c r="AB356" s="71"/>
      <c r="AC356" s="71"/>
      <c r="AD356" s="71"/>
      <c r="AE356" s="71"/>
      <c r="AF356" s="71"/>
      <c r="AG356" s="103"/>
      <c r="AH356" s="103"/>
      <c r="AI356" s="103"/>
      <c r="AJ356" s="103"/>
      <c r="AK356" s="106" t="str">
        <f>IF(AH356&lt;&gt;"",VLOOKUP(AH356,'DON GIA'!$M$1:$P$9,4,0),"")</f>
        <v/>
      </c>
      <c r="AL356" s="106" t="str">
        <f t="shared" si="67"/>
        <v/>
      </c>
      <c r="AM356" s="103"/>
      <c r="AN356" s="103"/>
      <c r="AO356" s="199" t="str">
        <f t="shared" si="74"/>
        <v/>
      </c>
      <c r="AP356" s="107"/>
    </row>
    <row r="357" spans="1:43" outlineLevel="2">
      <c r="A357" s="72" t="e">
        <f>IF(C356&lt;&gt;"",$C$7:C356,A356)</f>
        <v>#VALUE!</v>
      </c>
      <c r="B357" s="102" t="str">
        <f>IF(C356&lt;&gt;"",COUNTA($C$7:C356)+392,"")</f>
        <v/>
      </c>
      <c r="C357" s="192"/>
      <c r="D357" s="71"/>
      <c r="E357" s="103"/>
      <c r="F357" s="103"/>
      <c r="G357" s="103"/>
      <c r="H357" s="103"/>
      <c r="I357" s="103"/>
      <c r="J357" s="103"/>
      <c r="K357" s="71"/>
      <c r="L357" s="105"/>
      <c r="M357" s="106" t="str">
        <f>IF(K357&lt;&gt;"",VLOOKUP(K357,'DON GIA'!$S$1:$U$19,3,0),"")</f>
        <v/>
      </c>
      <c r="N357" s="106" t="str">
        <f>IF(K357&lt;&gt;"",VLOOKUP(K357,'DON GIA'!$S$1:$V$19,4,0),"")</f>
        <v/>
      </c>
      <c r="O357" s="106" t="str">
        <f t="shared" si="65"/>
        <v/>
      </c>
      <c r="P357" s="106" t="str">
        <f t="shared" si="66"/>
        <v/>
      </c>
      <c r="Q357" s="71" t="s">
        <v>35</v>
      </c>
      <c r="R357" s="103"/>
      <c r="S357" s="103"/>
      <c r="T357" s="106" t="str">
        <f>IF(Q357&lt;&gt;"",VLOOKUP(Q357,'DON GIA'!$H$1:$K$103,4,0),"")</f>
        <v/>
      </c>
      <c r="U357" s="106" t="str">
        <f t="shared" si="77"/>
        <v/>
      </c>
      <c r="V357" s="107" t="s">
        <v>35</v>
      </c>
      <c r="W357" s="103"/>
      <c r="X357" s="108"/>
      <c r="Y357" s="109"/>
      <c r="Z357" s="106" t="str">
        <f>IF(V357&lt;&gt;"",VLOOKUP(V357,'DON GIA'!$A$1:$D$346,4,0),"")</f>
        <v/>
      </c>
      <c r="AA357" s="106" t="str">
        <f t="shared" si="78"/>
        <v/>
      </c>
      <c r="AB357" s="71"/>
      <c r="AC357" s="71"/>
      <c r="AD357" s="71"/>
      <c r="AE357" s="71"/>
      <c r="AF357" s="71"/>
      <c r="AG357" s="103"/>
      <c r="AH357" s="103"/>
      <c r="AI357" s="103"/>
      <c r="AJ357" s="103"/>
      <c r="AK357" s="106" t="str">
        <f>IF(AH357&lt;&gt;"",VLOOKUP(AH357,'DON GIA'!$M$1:$P$9,4,0),"")</f>
        <v/>
      </c>
      <c r="AL357" s="106" t="str">
        <f t="shared" si="67"/>
        <v/>
      </c>
      <c r="AM357" s="103"/>
      <c r="AN357" s="103"/>
      <c r="AO357" s="199" t="str">
        <f t="shared" si="74"/>
        <v/>
      </c>
      <c r="AP357" s="107"/>
    </row>
    <row r="358" spans="1:43" outlineLevel="2">
      <c r="A358" s="72" t="e">
        <f>IF(C357&lt;&gt;"",$C$7:C357,A357)</f>
        <v>#VALUE!</v>
      </c>
      <c r="B358" s="102" t="str">
        <f>IF(C357&lt;&gt;"",COUNTA($C$7:C357)+392,"")</f>
        <v/>
      </c>
      <c r="C358" s="192"/>
      <c r="D358" s="71"/>
      <c r="E358" s="103"/>
      <c r="F358" s="103"/>
      <c r="G358" s="103"/>
      <c r="H358" s="103"/>
      <c r="I358" s="103"/>
      <c r="J358" s="103"/>
      <c r="K358" s="71"/>
      <c r="L358" s="105"/>
      <c r="M358" s="106" t="str">
        <f>IF(K358&lt;&gt;"",VLOOKUP(K358,'DON GIA'!$S$1:$U$19,3,0),"")</f>
        <v/>
      </c>
      <c r="N358" s="106" t="str">
        <f>IF(K358&lt;&gt;"",VLOOKUP(K358,'DON GIA'!$S$1:$V$19,4,0),"")</f>
        <v/>
      </c>
      <c r="O358" s="106" t="str">
        <f t="shared" si="65"/>
        <v/>
      </c>
      <c r="P358" s="106" t="str">
        <f t="shared" si="66"/>
        <v/>
      </c>
      <c r="Q358" s="71" t="s">
        <v>35</v>
      </c>
      <c r="R358" s="103"/>
      <c r="S358" s="103"/>
      <c r="T358" s="106" t="str">
        <f>IF(Q358&lt;&gt;"",VLOOKUP(Q358,'DON GIA'!$H$1:$K$103,4,0),"")</f>
        <v/>
      </c>
      <c r="U358" s="106" t="str">
        <f t="shared" si="77"/>
        <v/>
      </c>
      <c r="V358" s="107" t="s">
        <v>35</v>
      </c>
      <c r="W358" s="103"/>
      <c r="X358" s="108"/>
      <c r="Y358" s="109"/>
      <c r="Z358" s="106" t="str">
        <f>IF(V358&lt;&gt;"",VLOOKUP(V358,'DON GIA'!$A$1:$D$346,4,0),"")</f>
        <v/>
      </c>
      <c r="AA358" s="106" t="str">
        <f t="shared" si="78"/>
        <v/>
      </c>
      <c r="AB358" s="71"/>
      <c r="AC358" s="71"/>
      <c r="AD358" s="71"/>
      <c r="AE358" s="71"/>
      <c r="AF358" s="71"/>
      <c r="AG358" s="103"/>
      <c r="AH358" s="103"/>
      <c r="AI358" s="103"/>
      <c r="AJ358" s="103"/>
      <c r="AK358" s="106" t="str">
        <f>IF(AH358&lt;&gt;"",VLOOKUP(AH358,'DON GIA'!$M$1:$P$9,4,0),"")</f>
        <v/>
      </c>
      <c r="AL358" s="106" t="str">
        <f t="shared" si="67"/>
        <v/>
      </c>
      <c r="AM358" s="103"/>
      <c r="AN358" s="103"/>
      <c r="AO358" s="199" t="str">
        <f t="shared" si="74"/>
        <v/>
      </c>
      <c r="AP358" s="107"/>
    </row>
    <row r="359" spans="1:43" outlineLevel="2">
      <c r="A359" s="72" t="e">
        <f>IF(C358&lt;&gt;"",$C$7:C358,A358)</f>
        <v>#VALUE!</v>
      </c>
      <c r="B359" s="102" t="str">
        <f>IF(C358&lt;&gt;"",COUNTA($C$7:C358)+392,"")</f>
        <v/>
      </c>
      <c r="C359" s="192"/>
      <c r="D359" s="71"/>
      <c r="E359" s="103"/>
      <c r="F359" s="103"/>
      <c r="G359" s="103"/>
      <c r="H359" s="103"/>
      <c r="I359" s="103"/>
      <c r="J359" s="103"/>
      <c r="K359" s="71"/>
      <c r="L359" s="105"/>
      <c r="M359" s="106" t="str">
        <f>IF(K359&lt;&gt;"",VLOOKUP(K359,'DON GIA'!$S$1:$U$19,3,0),"")</f>
        <v/>
      </c>
      <c r="N359" s="106" t="str">
        <f>IF(K359&lt;&gt;"",VLOOKUP(K359,'DON GIA'!$S$1:$V$19,4,0),"")</f>
        <v/>
      </c>
      <c r="O359" s="106" t="str">
        <f t="shared" ref="O359:O425" si="79">IF(K359&lt;&gt;"",L359*M359,"")</f>
        <v/>
      </c>
      <c r="P359" s="106" t="str">
        <f t="shared" ref="P359:P425" si="80">IF(K359&lt;&gt;"",L359*N359,"")</f>
        <v/>
      </c>
      <c r="Q359" s="71" t="s">
        <v>35</v>
      </c>
      <c r="R359" s="103"/>
      <c r="S359" s="103"/>
      <c r="T359" s="106" t="str">
        <f>IF(Q359&lt;&gt;"",VLOOKUP(Q359,'DON GIA'!$H$1:$K$103,4,0),"")</f>
        <v/>
      </c>
      <c r="U359" s="106" t="str">
        <f t="shared" si="77"/>
        <v/>
      </c>
      <c r="V359" s="107" t="s">
        <v>35</v>
      </c>
      <c r="W359" s="103"/>
      <c r="X359" s="108"/>
      <c r="Y359" s="109"/>
      <c r="Z359" s="106" t="str">
        <f>IF(V359&lt;&gt;"",VLOOKUP(V359,'DON GIA'!$A$1:$D$346,4,0),"")</f>
        <v/>
      </c>
      <c r="AA359" s="106" t="str">
        <f t="shared" si="78"/>
        <v/>
      </c>
      <c r="AB359" s="71"/>
      <c r="AC359" s="71"/>
      <c r="AD359" s="71"/>
      <c r="AE359" s="71"/>
      <c r="AF359" s="71"/>
      <c r="AG359" s="103"/>
      <c r="AH359" s="103"/>
      <c r="AI359" s="103"/>
      <c r="AJ359" s="103"/>
      <c r="AK359" s="106" t="str">
        <f>IF(AH359&lt;&gt;"",VLOOKUP(AH359,'DON GIA'!$M$1:$P$9,4,0),"")</f>
        <v/>
      </c>
      <c r="AL359" s="106" t="str">
        <f t="shared" ref="AL359:AL425" si="81">IF(AH359&lt;&gt;"",AJ359*AK359,"")</f>
        <v/>
      </c>
      <c r="AM359" s="103"/>
      <c r="AN359" s="103"/>
      <c r="AO359" s="199" t="str">
        <f t="shared" si="74"/>
        <v/>
      </c>
      <c r="AP359" s="107"/>
    </row>
    <row r="360" spans="1:43" outlineLevel="2">
      <c r="A360" s="72" t="e">
        <f>IF(C359&lt;&gt;"",$C$7:C359,A359)</f>
        <v>#VALUE!</v>
      </c>
      <c r="B360" s="102" t="str">
        <f>IF(C359&lt;&gt;"",COUNTA($C$7:C359)+392,"")</f>
        <v/>
      </c>
      <c r="C360" s="192"/>
      <c r="D360" s="71"/>
      <c r="E360" s="103"/>
      <c r="F360" s="103"/>
      <c r="G360" s="103"/>
      <c r="H360" s="103"/>
      <c r="I360" s="103"/>
      <c r="J360" s="103"/>
      <c r="K360" s="71"/>
      <c r="L360" s="105"/>
      <c r="M360" s="106" t="str">
        <f>IF(K360&lt;&gt;"",VLOOKUP(K360,'DON GIA'!$S$1:$U$19,3,0),"")</f>
        <v/>
      </c>
      <c r="N360" s="106" t="str">
        <f>IF(K360&lt;&gt;"",VLOOKUP(K360,'DON GIA'!$S$1:$V$19,4,0),"")</f>
        <v/>
      </c>
      <c r="O360" s="106" t="str">
        <f t="shared" si="79"/>
        <v/>
      </c>
      <c r="P360" s="106" t="str">
        <f t="shared" si="80"/>
        <v/>
      </c>
      <c r="Q360" s="71" t="s">
        <v>35</v>
      </c>
      <c r="R360" s="103"/>
      <c r="S360" s="103"/>
      <c r="T360" s="106" t="str">
        <f>IF(Q360&lt;&gt;"",VLOOKUP(Q360,'DON GIA'!$H$1:$K$103,4,0),"")</f>
        <v/>
      </c>
      <c r="U360" s="106" t="str">
        <f t="shared" si="77"/>
        <v/>
      </c>
      <c r="V360" s="107" t="s">
        <v>35</v>
      </c>
      <c r="W360" s="103"/>
      <c r="X360" s="108"/>
      <c r="Y360" s="109"/>
      <c r="Z360" s="106" t="str">
        <f>IF(V360&lt;&gt;"",VLOOKUP(V360,'DON GIA'!$A$1:$D$346,4,0),"")</f>
        <v/>
      </c>
      <c r="AA360" s="106" t="str">
        <f t="shared" si="78"/>
        <v/>
      </c>
      <c r="AB360" s="71"/>
      <c r="AC360" s="71"/>
      <c r="AD360" s="71"/>
      <c r="AE360" s="71"/>
      <c r="AF360" s="71"/>
      <c r="AG360" s="103"/>
      <c r="AH360" s="103"/>
      <c r="AI360" s="103"/>
      <c r="AJ360" s="103"/>
      <c r="AK360" s="106" t="str">
        <f>IF(AH360&lt;&gt;"",VLOOKUP(AH360,'DON GIA'!$M$1:$P$9,4,0),"")</f>
        <v/>
      </c>
      <c r="AL360" s="106" t="str">
        <f t="shared" si="81"/>
        <v/>
      </c>
      <c r="AM360" s="103"/>
      <c r="AN360" s="103"/>
      <c r="AO360" s="199" t="str">
        <f t="shared" si="74"/>
        <v/>
      </c>
      <c r="AP360" s="107"/>
    </row>
    <row r="361" spans="1:43" outlineLevel="2">
      <c r="A361" s="72" t="e">
        <f>IF(C360&lt;&gt;"",$C$7:C360,A360)</f>
        <v>#VALUE!</v>
      </c>
      <c r="B361" s="102" t="str">
        <f>IF(C360&lt;&gt;"",COUNTA($C$7:C360)+392,"")</f>
        <v/>
      </c>
      <c r="C361" s="192"/>
      <c r="D361" s="71"/>
      <c r="E361" s="103"/>
      <c r="F361" s="103"/>
      <c r="G361" s="103"/>
      <c r="H361" s="103"/>
      <c r="I361" s="103"/>
      <c r="J361" s="103"/>
      <c r="K361" s="71"/>
      <c r="L361" s="105"/>
      <c r="M361" s="106" t="str">
        <f>IF(K361&lt;&gt;"",VLOOKUP(K361,'DON GIA'!$S$1:$U$19,3,0),"")</f>
        <v/>
      </c>
      <c r="N361" s="106" t="str">
        <f>IF(K361&lt;&gt;"",VLOOKUP(K361,'DON GIA'!$S$1:$V$19,4,0),"")</f>
        <v/>
      </c>
      <c r="O361" s="106" t="str">
        <f t="shared" si="79"/>
        <v/>
      </c>
      <c r="P361" s="106" t="str">
        <f t="shared" si="80"/>
        <v/>
      </c>
      <c r="Q361" s="71" t="s">
        <v>35</v>
      </c>
      <c r="R361" s="103"/>
      <c r="S361" s="103"/>
      <c r="T361" s="106" t="str">
        <f>IF(Q361&lt;&gt;"",VLOOKUP(Q361,'DON GIA'!$H$1:$K$103,4,0),"")</f>
        <v/>
      </c>
      <c r="U361" s="106" t="str">
        <f t="shared" si="77"/>
        <v/>
      </c>
      <c r="V361" s="107" t="s">
        <v>35</v>
      </c>
      <c r="W361" s="103"/>
      <c r="X361" s="108"/>
      <c r="Y361" s="109"/>
      <c r="Z361" s="106" t="str">
        <f>IF(V361&lt;&gt;"",VLOOKUP(V361,'DON GIA'!$A$1:$D$346,4,0),"")</f>
        <v/>
      </c>
      <c r="AA361" s="106" t="str">
        <f t="shared" si="78"/>
        <v/>
      </c>
      <c r="AB361" s="71"/>
      <c r="AC361" s="71"/>
      <c r="AD361" s="71"/>
      <c r="AE361" s="71"/>
      <c r="AF361" s="71"/>
      <c r="AG361" s="103"/>
      <c r="AH361" s="103"/>
      <c r="AI361" s="103"/>
      <c r="AJ361" s="103"/>
      <c r="AK361" s="106" t="str">
        <f>IF(AH361&lt;&gt;"",VLOOKUP(AH361,'DON GIA'!$M$1:$P$9,4,0),"")</f>
        <v/>
      </c>
      <c r="AL361" s="106" t="str">
        <f t="shared" si="81"/>
        <v/>
      </c>
      <c r="AM361" s="103"/>
      <c r="AN361" s="103"/>
      <c r="AO361" s="199" t="str">
        <f t="shared" si="74"/>
        <v/>
      </c>
      <c r="AP361" s="107"/>
    </row>
    <row r="362" spans="1:43" outlineLevel="2">
      <c r="A362" s="72" t="e">
        <f>IF(C361&lt;&gt;"",$C$7:C361,A361)</f>
        <v>#VALUE!</v>
      </c>
      <c r="B362" s="102" t="str">
        <f>IF(C361&lt;&gt;"",COUNTA($C$7:C361)+392,"")</f>
        <v/>
      </c>
      <c r="C362" s="192"/>
      <c r="D362" s="71"/>
      <c r="E362" s="103"/>
      <c r="F362" s="103"/>
      <c r="G362" s="103"/>
      <c r="H362" s="103"/>
      <c r="I362" s="103"/>
      <c r="J362" s="103"/>
      <c r="K362" s="71"/>
      <c r="L362" s="105"/>
      <c r="M362" s="106" t="str">
        <f>IF(K362&lt;&gt;"",VLOOKUP(K362,'DON GIA'!$S$1:$U$19,3,0),"")</f>
        <v/>
      </c>
      <c r="N362" s="106" t="str">
        <f>IF(K362&lt;&gt;"",VLOOKUP(K362,'DON GIA'!$S$1:$V$19,4,0),"")</f>
        <v/>
      </c>
      <c r="O362" s="106" t="str">
        <f t="shared" si="79"/>
        <v/>
      </c>
      <c r="P362" s="106" t="str">
        <f t="shared" si="80"/>
        <v/>
      </c>
      <c r="Q362" s="71" t="s">
        <v>35</v>
      </c>
      <c r="R362" s="103"/>
      <c r="S362" s="103"/>
      <c r="T362" s="106" t="str">
        <f>IF(Q362&lt;&gt;"",VLOOKUP(Q362,'DON GIA'!$H$1:$K$103,4,0),"")</f>
        <v/>
      </c>
      <c r="U362" s="106" t="str">
        <f t="shared" si="77"/>
        <v/>
      </c>
      <c r="V362" s="107" t="s">
        <v>35</v>
      </c>
      <c r="W362" s="103"/>
      <c r="X362" s="108"/>
      <c r="Y362" s="109"/>
      <c r="Z362" s="106" t="str">
        <f>IF(V362&lt;&gt;"",VLOOKUP(V362,'DON GIA'!$A$1:$D$346,4,0),"")</f>
        <v/>
      </c>
      <c r="AA362" s="106" t="str">
        <f t="shared" si="78"/>
        <v/>
      </c>
      <c r="AB362" s="71"/>
      <c r="AC362" s="71"/>
      <c r="AD362" s="71"/>
      <c r="AE362" s="71"/>
      <c r="AF362" s="71"/>
      <c r="AG362" s="103"/>
      <c r="AH362" s="103"/>
      <c r="AI362" s="103"/>
      <c r="AJ362" s="103"/>
      <c r="AK362" s="106" t="str">
        <f>IF(AH362&lt;&gt;"",VLOOKUP(AH362,'DON GIA'!$M$1:$P$9,4,0),"")</f>
        <v/>
      </c>
      <c r="AL362" s="106" t="str">
        <f t="shared" si="81"/>
        <v/>
      </c>
      <c r="AM362" s="103"/>
      <c r="AN362" s="103"/>
      <c r="AO362" s="199" t="str">
        <f t="shared" si="74"/>
        <v/>
      </c>
      <c r="AP362" s="107"/>
    </row>
    <row r="363" spans="1:43" outlineLevel="2">
      <c r="A363" s="72" t="e">
        <f>IF(C362&lt;&gt;"",$C$7:C362,A362)</f>
        <v>#VALUE!</v>
      </c>
      <c r="B363" s="102" t="str">
        <f>IF(C362&lt;&gt;"",COUNTA($C$7:C362)+392,"")</f>
        <v/>
      </c>
      <c r="C363" s="192"/>
      <c r="D363" s="71"/>
      <c r="E363" s="103"/>
      <c r="F363" s="103"/>
      <c r="G363" s="103"/>
      <c r="H363" s="103"/>
      <c r="I363" s="103"/>
      <c r="J363" s="103"/>
      <c r="K363" s="71"/>
      <c r="L363" s="105"/>
      <c r="M363" s="106" t="str">
        <f>IF(K363&lt;&gt;"",VLOOKUP(K363,'DON GIA'!$S$1:$U$19,3,0),"")</f>
        <v/>
      </c>
      <c r="N363" s="106" t="str">
        <f>IF(K363&lt;&gt;"",VLOOKUP(K363,'DON GIA'!$S$1:$V$19,4,0),"")</f>
        <v/>
      </c>
      <c r="O363" s="106" t="str">
        <f t="shared" si="79"/>
        <v/>
      </c>
      <c r="P363" s="106" t="str">
        <f t="shared" si="80"/>
        <v/>
      </c>
      <c r="Q363" s="71" t="s">
        <v>35</v>
      </c>
      <c r="R363" s="103"/>
      <c r="S363" s="103"/>
      <c r="T363" s="106" t="str">
        <f>IF(Q363&lt;&gt;"",VLOOKUP(Q363,'DON GIA'!$H$1:$K$103,4,0),"")</f>
        <v/>
      </c>
      <c r="U363" s="106" t="str">
        <f t="shared" si="77"/>
        <v/>
      </c>
      <c r="V363" s="107" t="s">
        <v>35</v>
      </c>
      <c r="W363" s="103"/>
      <c r="X363" s="108"/>
      <c r="Y363" s="109"/>
      <c r="Z363" s="106" t="str">
        <f>IF(V363&lt;&gt;"",VLOOKUP(V363,'DON GIA'!$A$1:$D$346,4,0),"")</f>
        <v/>
      </c>
      <c r="AA363" s="106" t="str">
        <f t="shared" si="78"/>
        <v/>
      </c>
      <c r="AB363" s="71"/>
      <c r="AC363" s="71"/>
      <c r="AD363" s="71"/>
      <c r="AE363" s="71"/>
      <c r="AF363" s="71"/>
      <c r="AG363" s="103"/>
      <c r="AH363" s="103"/>
      <c r="AI363" s="103"/>
      <c r="AJ363" s="103"/>
      <c r="AK363" s="106" t="str">
        <f>IF(AH363&lt;&gt;"",VLOOKUP(AH363,'DON GIA'!$M$1:$P$9,4,0),"")</f>
        <v/>
      </c>
      <c r="AL363" s="106" t="str">
        <f t="shared" si="81"/>
        <v/>
      </c>
      <c r="AM363" s="103"/>
      <c r="AN363" s="103"/>
      <c r="AO363" s="199" t="str">
        <f t="shared" si="74"/>
        <v/>
      </c>
      <c r="AP363" s="107"/>
    </row>
    <row r="364" spans="1:43" outlineLevel="2">
      <c r="A364" s="72" t="e">
        <f>IF(C363&lt;&gt;"",$C$7:C363,A363)</f>
        <v>#VALUE!</v>
      </c>
      <c r="B364" s="102" t="str">
        <f>IF(C363&lt;&gt;"",COUNTA($C$7:C363)+392,"")</f>
        <v/>
      </c>
      <c r="C364" s="192"/>
      <c r="D364" s="132"/>
      <c r="E364" s="103"/>
      <c r="F364" s="103"/>
      <c r="G364" s="103"/>
      <c r="H364" s="103"/>
      <c r="I364" s="103"/>
      <c r="J364" s="103"/>
      <c r="K364" s="71"/>
      <c r="L364" s="105"/>
      <c r="M364" s="106" t="str">
        <f>IF(K364&lt;&gt;"",VLOOKUP(K364,'DON GIA'!$S$1:$U$19,3,0),"")</f>
        <v/>
      </c>
      <c r="N364" s="106" t="str">
        <f>IF(K364&lt;&gt;"",VLOOKUP(K364,'DON GIA'!$S$1:$V$19,4,0),"")</f>
        <v/>
      </c>
      <c r="O364" s="106" t="str">
        <f t="shared" si="79"/>
        <v/>
      </c>
      <c r="P364" s="106" t="str">
        <f t="shared" si="80"/>
        <v/>
      </c>
      <c r="Q364" s="71" t="s">
        <v>35</v>
      </c>
      <c r="R364" s="103"/>
      <c r="S364" s="103"/>
      <c r="T364" s="106" t="str">
        <f>IF(Q364&lt;&gt;"",VLOOKUP(Q364,'DON GIA'!$H$1:$K$103,4,0),"")</f>
        <v/>
      </c>
      <c r="U364" s="106" t="str">
        <f t="shared" si="77"/>
        <v/>
      </c>
      <c r="V364" s="107" t="s">
        <v>35</v>
      </c>
      <c r="W364" s="103"/>
      <c r="X364" s="108"/>
      <c r="Y364" s="109"/>
      <c r="Z364" s="106" t="str">
        <f>IF(V364&lt;&gt;"",VLOOKUP(V364,'DON GIA'!$A$1:$D$346,4,0),"")</f>
        <v/>
      </c>
      <c r="AA364" s="106" t="str">
        <f t="shared" si="78"/>
        <v/>
      </c>
      <c r="AB364" s="71"/>
      <c r="AC364" s="71"/>
      <c r="AD364" s="71"/>
      <c r="AE364" s="71"/>
      <c r="AF364" s="71"/>
      <c r="AG364" s="103"/>
      <c r="AH364" s="103"/>
      <c r="AI364" s="103"/>
      <c r="AJ364" s="103"/>
      <c r="AK364" s="106" t="str">
        <f>IF(AH364&lt;&gt;"",VLOOKUP(AH364,'DON GIA'!$M$1:$P$9,4,0),"")</f>
        <v/>
      </c>
      <c r="AL364" s="106" t="str">
        <f t="shared" si="81"/>
        <v/>
      </c>
      <c r="AM364" s="103"/>
      <c r="AN364" s="103"/>
      <c r="AO364" s="199" t="str">
        <f t="shared" si="74"/>
        <v/>
      </c>
      <c r="AP364" s="107"/>
    </row>
    <row r="365" spans="1:43" outlineLevel="1">
      <c r="A365" s="84" t="s">
        <v>829</v>
      </c>
      <c r="B365" s="102"/>
      <c r="C365" s="192">
        <v>424</v>
      </c>
      <c r="D365" s="132" t="s">
        <v>209</v>
      </c>
      <c r="E365" s="162"/>
      <c r="F365" s="162"/>
      <c r="G365" s="162"/>
      <c r="H365" s="162"/>
      <c r="I365" s="162"/>
      <c r="J365" s="162"/>
      <c r="K365" s="182"/>
      <c r="L365" s="178">
        <f>SUBTOTAL(9,L366:L399)</f>
        <v>5165.6000000000004</v>
      </c>
      <c r="M365" s="199"/>
      <c r="N365" s="199"/>
      <c r="O365" s="199">
        <f>SUBTOTAL(9,O366:O399)</f>
        <v>11493588500</v>
      </c>
      <c r="P365" s="199">
        <f>SUBTOTAL(9,P366:P399)</f>
        <v>0</v>
      </c>
      <c r="Q365" s="61"/>
      <c r="R365" s="162"/>
      <c r="S365" s="162">
        <f>SUBTOTAL(9,S366:S399)</f>
        <v>104</v>
      </c>
      <c r="T365" s="199"/>
      <c r="U365" s="199">
        <f>SUBTOTAL(9,U366:U399)</f>
        <v>27892000</v>
      </c>
      <c r="V365" s="129"/>
      <c r="W365" s="162"/>
      <c r="X365" s="183">
        <f>SUBTOTAL(9,X366:X399)</f>
        <v>747.7</v>
      </c>
      <c r="Y365" s="170">
        <f>SUBTOTAL(9,Y366:Y399)</f>
        <v>0</v>
      </c>
      <c r="Z365" s="199"/>
      <c r="AA365" s="199">
        <f>SUBTOTAL(9,AA366:AA399)</f>
        <v>152395430</v>
      </c>
      <c r="AB365" s="71"/>
      <c r="AC365" s="71"/>
      <c r="AD365" s="71"/>
      <c r="AE365" s="71"/>
      <c r="AF365" s="71"/>
      <c r="AG365" s="103"/>
      <c r="AH365" s="162"/>
      <c r="AI365" s="162"/>
      <c r="AJ365" s="162">
        <f>SUBTOTAL(9,AJ366:AJ399)</f>
        <v>0</v>
      </c>
      <c r="AK365" s="199"/>
      <c r="AL365" s="199">
        <f>SUBTOTAL(9,AL366:AL399)</f>
        <v>0</v>
      </c>
      <c r="AM365" s="162"/>
      <c r="AN365" s="162">
        <f>SUBTOTAL(9,AN366:AN399)</f>
        <v>0</v>
      </c>
      <c r="AO365" s="199">
        <f t="shared" si="74"/>
        <v>11673875930</v>
      </c>
      <c r="AP365" s="111"/>
      <c r="AQ365" s="90"/>
    </row>
    <row r="366" spans="1:43" ht="75" outlineLevel="2">
      <c r="A366" s="72" t="e">
        <f>IF(C365&lt;&gt;"",$C$7:C365,A364)</f>
        <v>#VALUE!</v>
      </c>
      <c r="B366" s="102">
        <f>IF(C365&lt;&gt;"",COUNTA($C$7:C365)+392,"")</f>
        <v>424</v>
      </c>
      <c r="C366" s="192"/>
      <c r="D366" s="121" t="s">
        <v>212</v>
      </c>
      <c r="E366" s="103">
        <v>4</v>
      </c>
      <c r="F366" s="103"/>
      <c r="G366" s="103">
        <v>8</v>
      </c>
      <c r="H366" s="103">
        <v>79</v>
      </c>
      <c r="I366" s="103">
        <v>250</v>
      </c>
      <c r="J366" s="103">
        <v>21</v>
      </c>
      <c r="K366" s="133" t="s">
        <v>392</v>
      </c>
      <c r="L366" s="126">
        <v>936.9</v>
      </c>
      <c r="M366" s="106">
        <f>IF(K366&lt;&gt;"",VLOOKUP(K366,'DON GIA'!$S$1:$U$19,3,0),"")</f>
        <v>3015000</v>
      </c>
      <c r="N366" s="106">
        <f>IF(K366&lt;&gt;"",VLOOKUP(K366,'DON GIA'!$S$1:$V$19,4,0),"")</f>
        <v>0</v>
      </c>
      <c r="O366" s="106">
        <f t="shared" si="79"/>
        <v>2824753500</v>
      </c>
      <c r="P366" s="106">
        <f t="shared" si="80"/>
        <v>0</v>
      </c>
      <c r="Q366" s="71" t="s">
        <v>766</v>
      </c>
      <c r="R366" s="103" t="s">
        <v>210</v>
      </c>
      <c r="S366" s="103">
        <v>18</v>
      </c>
      <c r="T366" s="106">
        <f>IF(Q366&lt;&gt;"",VLOOKUP(Q366,'DON GIA'!$H$1:$K$103,4,0),"")</f>
        <v>420000</v>
      </c>
      <c r="U366" s="106">
        <f t="shared" ref="U366:U399" si="82">IF(Q366&lt;&gt;"",IF(ISNUMBER(T366),S366*T366,""),"")</f>
        <v>7560000</v>
      </c>
      <c r="V366" s="107" t="s">
        <v>1104</v>
      </c>
      <c r="W366" s="103" t="s">
        <v>38</v>
      </c>
      <c r="X366" s="134">
        <v>110</v>
      </c>
      <c r="Y366" s="109"/>
      <c r="Z366" s="106">
        <f>IF(V366&lt;&gt;"",VLOOKUP(V366,'DON GIA'!$A$1:$D$346,4,0),"")</f>
        <v>1385413</v>
      </c>
      <c r="AA366" s="106">
        <f t="shared" ref="AA366:AA399" si="83">IF(V366&lt;&gt;"",IF(ISNUMBER(Z366),X366*Z366,""),"")</f>
        <v>152395430</v>
      </c>
      <c r="AB366" s="71"/>
      <c r="AC366" s="71"/>
      <c r="AD366" s="71"/>
      <c r="AE366" s="71"/>
      <c r="AF366" s="71"/>
      <c r="AG366" s="103"/>
      <c r="AH366" s="103"/>
      <c r="AI366" s="103"/>
      <c r="AJ366" s="103"/>
      <c r="AK366" s="106" t="str">
        <f>IF(AH366&lt;&gt;"",VLOOKUP(AH366,'DON GIA'!$M$1:$P$9,4,0),"")</f>
        <v/>
      </c>
      <c r="AL366" s="106" t="str">
        <f t="shared" si="81"/>
        <v/>
      </c>
      <c r="AM366" s="103"/>
      <c r="AN366" s="103"/>
      <c r="AO366" s="199" t="str">
        <f t="shared" si="74"/>
        <v/>
      </c>
      <c r="AP366" s="111" t="s">
        <v>638</v>
      </c>
      <c r="AQ366" s="77" t="s">
        <v>592</v>
      </c>
    </row>
    <row r="367" spans="1:43" ht="409.5" outlineLevel="2">
      <c r="A367" s="72" t="e">
        <f>IF(C366&lt;&gt;"",$C$7:C366,A366)</f>
        <v>#VALUE!</v>
      </c>
      <c r="B367" s="102" t="str">
        <f>IF(C366&lt;&gt;"",COUNTA($C$7:C366)+392,"")</f>
        <v/>
      </c>
      <c r="C367" s="192"/>
      <c r="D367" s="121" t="s">
        <v>214</v>
      </c>
      <c r="E367" s="103"/>
      <c r="F367" s="103"/>
      <c r="G367" s="103">
        <v>8</v>
      </c>
      <c r="H367" s="103">
        <v>79</v>
      </c>
      <c r="I367" s="103">
        <v>250</v>
      </c>
      <c r="J367" s="103">
        <v>21</v>
      </c>
      <c r="K367" s="104" t="s">
        <v>591</v>
      </c>
      <c r="L367" s="127">
        <v>164.5</v>
      </c>
      <c r="M367" s="106">
        <f>IF(K367&lt;&gt;"",VLOOKUP(K367,'DON GIA'!$S$1:$U$19,3,0),"")</f>
        <v>2050000</v>
      </c>
      <c r="N367" s="106">
        <f>IF(K367&lt;&gt;"",VLOOKUP(K367,'DON GIA'!$S$1:$V$19,4,0),"")</f>
        <v>0</v>
      </c>
      <c r="O367" s="106">
        <f t="shared" si="79"/>
        <v>337225000</v>
      </c>
      <c r="P367" s="106">
        <f t="shared" si="80"/>
        <v>0</v>
      </c>
      <c r="Q367" s="71" t="s">
        <v>213</v>
      </c>
      <c r="R367" s="103" t="s">
        <v>44</v>
      </c>
      <c r="S367" s="103">
        <v>1</v>
      </c>
      <c r="T367" s="106">
        <f>IF(Q367&lt;&gt;"",VLOOKUP(Q367,'DON GIA'!$H$1:$K$103,4,0),"")</f>
        <v>180000</v>
      </c>
      <c r="U367" s="106">
        <f t="shared" si="82"/>
        <v>180000</v>
      </c>
      <c r="V367" s="107" t="s">
        <v>995</v>
      </c>
      <c r="W367" s="103" t="s">
        <v>38</v>
      </c>
      <c r="X367" s="134">
        <v>637.70000000000005</v>
      </c>
      <c r="Y367" s="109"/>
      <c r="Z367" s="106" t="str">
        <f>IF(V367&lt;&gt;"",VLOOKUP(V367,'DON GIA'!$A$1:$D$346,4,0),"")</f>
        <v>không hỗ trợ</v>
      </c>
      <c r="AA367" s="106" t="str">
        <f t="shared" si="83"/>
        <v/>
      </c>
      <c r="AB367" s="71"/>
      <c r="AC367" s="71"/>
      <c r="AD367" s="71"/>
      <c r="AE367" s="71"/>
      <c r="AF367" s="71"/>
      <c r="AG367" s="103"/>
      <c r="AH367" s="103"/>
      <c r="AI367" s="103"/>
      <c r="AJ367" s="103"/>
      <c r="AK367" s="106" t="str">
        <f>IF(AH367&lt;&gt;"",VLOOKUP(AH367,'DON GIA'!$M$1:$P$9,4,0),"")</f>
        <v/>
      </c>
      <c r="AL367" s="106" t="str">
        <f t="shared" si="81"/>
        <v/>
      </c>
      <c r="AM367" s="103"/>
      <c r="AN367" s="103"/>
      <c r="AO367" s="199" t="str">
        <f t="shared" si="74"/>
        <v/>
      </c>
      <c r="AP367" s="111" t="s">
        <v>639</v>
      </c>
    </row>
    <row r="368" spans="1:43" ht="78.75" outlineLevel="2">
      <c r="A368" s="72" t="e">
        <f>IF(C367&lt;&gt;"",$C$7:C367,A367)</f>
        <v>#VALUE!</v>
      </c>
      <c r="B368" s="102" t="str">
        <f>IF(C367&lt;&gt;"",COUNTA($C$7:C367)+392,"")</f>
        <v/>
      </c>
      <c r="C368" s="192"/>
      <c r="D368" s="121"/>
      <c r="E368" s="103"/>
      <c r="F368" s="103"/>
      <c r="G368" s="103">
        <v>8</v>
      </c>
      <c r="H368" s="103">
        <v>79</v>
      </c>
      <c r="I368" s="103">
        <v>250</v>
      </c>
      <c r="J368" s="103">
        <v>30</v>
      </c>
      <c r="K368" s="104" t="s">
        <v>591</v>
      </c>
      <c r="L368" s="135">
        <v>109.8</v>
      </c>
      <c r="M368" s="106">
        <f>IF(K368&lt;&gt;"",VLOOKUP(K368,'DON GIA'!$S$1:$U$19,3,0),"")</f>
        <v>2050000</v>
      </c>
      <c r="N368" s="106">
        <f>IF(K368&lt;&gt;"",VLOOKUP(K368,'DON GIA'!$S$1:$V$19,4,0),"")</f>
        <v>0</v>
      </c>
      <c r="O368" s="106">
        <f t="shared" si="79"/>
        <v>225090000</v>
      </c>
      <c r="P368" s="106">
        <f t="shared" si="80"/>
        <v>0</v>
      </c>
      <c r="Q368" s="71" t="s">
        <v>203</v>
      </c>
      <c r="R368" s="103" t="s">
        <v>44</v>
      </c>
      <c r="S368" s="103">
        <v>2</v>
      </c>
      <c r="T368" s="106" t="e">
        <f>IF(Q368&lt;&gt;"",VLOOKUP(Q368,'DON GIA'!$H$1:$K$103,4,0),"")</f>
        <v>#N/A</v>
      </c>
      <c r="U368" s="106" t="str">
        <f t="shared" si="82"/>
        <v/>
      </c>
      <c r="V368" s="107"/>
      <c r="W368" s="103"/>
      <c r="X368" s="134"/>
      <c r="Y368" s="109"/>
      <c r="Z368" s="106" t="str">
        <f>IF(V368&lt;&gt;"",VLOOKUP(V368,'DON GIA'!$A$1:$D$346,4,0),"")</f>
        <v/>
      </c>
      <c r="AA368" s="106" t="str">
        <f t="shared" si="83"/>
        <v/>
      </c>
      <c r="AB368" s="71"/>
      <c r="AC368" s="71"/>
      <c r="AD368" s="71"/>
      <c r="AE368" s="71"/>
      <c r="AF368" s="71"/>
      <c r="AG368" s="103"/>
      <c r="AH368" s="103"/>
      <c r="AI368" s="103"/>
      <c r="AJ368" s="103"/>
      <c r="AK368" s="106" t="str">
        <f>IF(AH368&lt;&gt;"",VLOOKUP(AH368,'DON GIA'!$M$1:$P$9,4,0),"")</f>
        <v/>
      </c>
      <c r="AL368" s="106" t="str">
        <f t="shared" si="81"/>
        <v/>
      </c>
      <c r="AM368" s="103"/>
      <c r="AN368" s="103"/>
      <c r="AO368" s="199" t="str">
        <f t="shared" si="74"/>
        <v/>
      </c>
      <c r="AP368" s="59" t="s">
        <v>640</v>
      </c>
    </row>
    <row r="369" spans="1:42" ht="409.5" outlineLevel="2">
      <c r="A369" s="72" t="e">
        <f>IF(C368&lt;&gt;"",$C$7:C368,A368)</f>
        <v>#VALUE!</v>
      </c>
      <c r="B369" s="102" t="str">
        <f>IF(C368&lt;&gt;"",COUNTA($C$7:C368)+392,"")</f>
        <v/>
      </c>
      <c r="C369" s="192"/>
      <c r="D369" s="121"/>
      <c r="E369" s="103"/>
      <c r="F369" s="103"/>
      <c r="G369" s="103"/>
      <c r="H369" s="103">
        <v>79</v>
      </c>
      <c r="I369" s="103">
        <v>250</v>
      </c>
      <c r="J369" s="103">
        <v>42</v>
      </c>
      <c r="K369" s="104" t="s">
        <v>591</v>
      </c>
      <c r="L369" s="125">
        <v>8.1999999999999993</v>
      </c>
      <c r="M369" s="106">
        <f>IF(K369&lt;&gt;"",VLOOKUP(K369,'DON GIA'!$S$1:$U$19,3,0),"")</f>
        <v>2050000</v>
      </c>
      <c r="N369" s="106">
        <f>IF(K369&lt;&gt;"",VLOOKUP(K369,'DON GIA'!$S$1:$V$19,4,0),"")</f>
        <v>0</v>
      </c>
      <c r="O369" s="106">
        <f t="shared" si="79"/>
        <v>16810000</v>
      </c>
      <c r="P369" s="106">
        <f t="shared" si="80"/>
        <v>0</v>
      </c>
      <c r="Q369" s="71" t="s">
        <v>215</v>
      </c>
      <c r="R369" s="103" t="s">
        <v>44</v>
      </c>
      <c r="S369" s="103">
        <v>11</v>
      </c>
      <c r="T369" s="106" t="e">
        <f>IF(Q369&lt;&gt;"",VLOOKUP(Q369,'DON GIA'!$H$1:$K$103,4,0),"")</f>
        <v>#N/A</v>
      </c>
      <c r="U369" s="106" t="str">
        <f t="shared" si="82"/>
        <v/>
      </c>
      <c r="V369" s="107"/>
      <c r="W369" s="103"/>
      <c r="X369" s="134"/>
      <c r="Y369" s="109"/>
      <c r="Z369" s="106" t="str">
        <f>IF(V369&lt;&gt;"",VLOOKUP(V369,'DON GIA'!$A$1:$D$346,4,0),"")</f>
        <v/>
      </c>
      <c r="AA369" s="106" t="str">
        <f t="shared" si="83"/>
        <v/>
      </c>
      <c r="AB369" s="71"/>
      <c r="AC369" s="71"/>
      <c r="AD369" s="71"/>
      <c r="AE369" s="71"/>
      <c r="AF369" s="71"/>
      <c r="AG369" s="103"/>
      <c r="AH369" s="103"/>
      <c r="AI369" s="103"/>
      <c r="AJ369" s="103"/>
      <c r="AK369" s="106" t="str">
        <f>IF(AH369&lt;&gt;"",VLOOKUP(AH369,'DON GIA'!$M$1:$P$9,4,0),"")</f>
        <v/>
      </c>
      <c r="AL369" s="106" t="str">
        <f t="shared" si="81"/>
        <v/>
      </c>
      <c r="AM369" s="103"/>
      <c r="AN369" s="103"/>
      <c r="AO369" s="199" t="str">
        <f t="shared" si="74"/>
        <v/>
      </c>
      <c r="AP369" s="111" t="s">
        <v>641</v>
      </c>
    </row>
    <row r="370" spans="1:42" ht="78.75" outlineLevel="2">
      <c r="A370" s="72" t="e">
        <f>IF(C369&lt;&gt;"",$C$7:C369,A369)</f>
        <v>#VALUE!</v>
      </c>
      <c r="B370" s="102" t="str">
        <f>IF(C369&lt;&gt;"",COUNTA($C$7:C369)+392,"")</f>
        <v/>
      </c>
      <c r="C370" s="192"/>
      <c r="D370" s="121"/>
      <c r="E370" s="103"/>
      <c r="F370" s="103"/>
      <c r="G370" s="103"/>
      <c r="H370" s="103">
        <v>79</v>
      </c>
      <c r="I370" s="103">
        <v>250</v>
      </c>
      <c r="J370" s="103">
        <v>46</v>
      </c>
      <c r="K370" s="104" t="s">
        <v>591</v>
      </c>
      <c r="L370" s="125">
        <v>329.8</v>
      </c>
      <c r="M370" s="106">
        <f>IF(K370&lt;&gt;"",VLOOKUP(K370,'DON GIA'!$S$1:$U$19,3,0),"")</f>
        <v>2050000</v>
      </c>
      <c r="N370" s="106">
        <f>IF(K370&lt;&gt;"",VLOOKUP(K370,'DON GIA'!$S$1:$V$19,4,0),"")</f>
        <v>0</v>
      </c>
      <c r="O370" s="106">
        <f t="shared" si="79"/>
        <v>676090000</v>
      </c>
      <c r="P370" s="106">
        <f t="shared" si="80"/>
        <v>0</v>
      </c>
      <c r="Q370" s="71" t="s">
        <v>216</v>
      </c>
      <c r="R370" s="103" t="s">
        <v>44</v>
      </c>
      <c r="S370" s="103">
        <v>19</v>
      </c>
      <c r="T370" s="106" t="e">
        <f>IF(Q370&lt;&gt;"",VLOOKUP(Q370,'DON GIA'!$H$1:$K$103,4,0),"")</f>
        <v>#N/A</v>
      </c>
      <c r="U370" s="106" t="str">
        <f t="shared" si="82"/>
        <v/>
      </c>
      <c r="V370" s="107"/>
      <c r="W370" s="103"/>
      <c r="X370" s="134"/>
      <c r="Y370" s="109"/>
      <c r="Z370" s="106" t="str">
        <f>IF(V370&lt;&gt;"",VLOOKUP(V370,'DON GIA'!$A$1:$D$346,4,0),"")</f>
        <v/>
      </c>
      <c r="AA370" s="106" t="str">
        <f t="shared" si="83"/>
        <v/>
      </c>
      <c r="AB370" s="71"/>
      <c r="AC370" s="71"/>
      <c r="AD370" s="71"/>
      <c r="AE370" s="71"/>
      <c r="AF370" s="71"/>
      <c r="AG370" s="103"/>
      <c r="AH370" s="103"/>
      <c r="AI370" s="103"/>
      <c r="AJ370" s="103"/>
      <c r="AK370" s="106" t="str">
        <f>IF(AH370&lt;&gt;"",VLOOKUP(AH370,'DON GIA'!$M$1:$P$9,4,0),"")</f>
        <v/>
      </c>
      <c r="AL370" s="106" t="str">
        <f t="shared" si="81"/>
        <v/>
      </c>
      <c r="AM370" s="103"/>
      <c r="AN370" s="103"/>
      <c r="AO370" s="199" t="str">
        <f t="shared" si="74"/>
        <v/>
      </c>
      <c r="AP370" s="59" t="s">
        <v>642</v>
      </c>
    </row>
    <row r="371" spans="1:42" ht="409.5" outlineLevel="2">
      <c r="A371" s="72" t="e">
        <f>IF(C370&lt;&gt;"",$C$7:C370,A370)</f>
        <v>#VALUE!</v>
      </c>
      <c r="B371" s="102" t="str">
        <f>IF(C370&lt;&gt;"",COUNTA($C$7:C370)+392,"")</f>
        <v/>
      </c>
      <c r="C371" s="192"/>
      <c r="D371" s="121"/>
      <c r="E371" s="103"/>
      <c r="F371" s="103"/>
      <c r="G371" s="103"/>
      <c r="H371" s="103">
        <v>79</v>
      </c>
      <c r="I371" s="103">
        <v>250</v>
      </c>
      <c r="J371" s="103">
        <v>31</v>
      </c>
      <c r="K371" s="104" t="s">
        <v>591</v>
      </c>
      <c r="L371" s="125">
        <v>3586.9</v>
      </c>
      <c r="M371" s="106">
        <f>IF(K371&lt;&gt;"",VLOOKUP(K371,'DON GIA'!$S$1:$U$19,3,0),"")</f>
        <v>2050000</v>
      </c>
      <c r="N371" s="106">
        <f>IF(K371&lt;&gt;"",VLOOKUP(K371,'DON GIA'!$S$1:$V$19,4,0),"")</f>
        <v>0</v>
      </c>
      <c r="O371" s="106">
        <f t="shared" si="79"/>
        <v>7353145000</v>
      </c>
      <c r="P371" s="106">
        <f t="shared" si="80"/>
        <v>0</v>
      </c>
      <c r="Q371" s="71" t="s">
        <v>217</v>
      </c>
      <c r="R371" s="103" t="s">
        <v>44</v>
      </c>
      <c r="S371" s="103">
        <v>4</v>
      </c>
      <c r="T371" s="106">
        <f>IF(Q371&lt;&gt;"",VLOOKUP(Q371,'DON GIA'!$H$1:$K$103,4,0),"")</f>
        <v>132000</v>
      </c>
      <c r="U371" s="106">
        <f t="shared" si="82"/>
        <v>528000</v>
      </c>
      <c r="V371" s="107"/>
      <c r="W371" s="103"/>
      <c r="X371" s="134"/>
      <c r="Y371" s="109"/>
      <c r="Z371" s="106" t="str">
        <f>IF(V371&lt;&gt;"",VLOOKUP(V371,'DON GIA'!$A$1:$D$346,4,0),"")</f>
        <v/>
      </c>
      <c r="AA371" s="106" t="str">
        <f t="shared" si="83"/>
        <v/>
      </c>
      <c r="AB371" s="71"/>
      <c r="AC371" s="71"/>
      <c r="AD371" s="71"/>
      <c r="AE371" s="71"/>
      <c r="AF371" s="71"/>
      <c r="AG371" s="103"/>
      <c r="AH371" s="103"/>
      <c r="AI371" s="103"/>
      <c r="AJ371" s="103"/>
      <c r="AK371" s="106" t="str">
        <f>IF(AH371&lt;&gt;"",VLOOKUP(AH371,'DON GIA'!$M$1:$P$9,4,0),"")</f>
        <v/>
      </c>
      <c r="AL371" s="106" t="str">
        <f t="shared" si="81"/>
        <v/>
      </c>
      <c r="AM371" s="103"/>
      <c r="AN371" s="103"/>
      <c r="AO371" s="199" t="str">
        <f t="shared" si="74"/>
        <v/>
      </c>
      <c r="AP371" s="111" t="s">
        <v>643</v>
      </c>
    </row>
    <row r="372" spans="1:42" ht="75" outlineLevel="2">
      <c r="A372" s="72" t="e">
        <f>IF(C371&lt;&gt;"",$C$7:C371,A371)</f>
        <v>#VALUE!</v>
      </c>
      <c r="B372" s="102" t="str">
        <f>IF(C371&lt;&gt;"",COUNTA($C$7:C371)+392,"")</f>
        <v/>
      </c>
      <c r="C372" s="192"/>
      <c r="D372" s="121"/>
      <c r="E372" s="103"/>
      <c r="F372" s="103"/>
      <c r="G372" s="103"/>
      <c r="H372" s="102">
        <v>79</v>
      </c>
      <c r="I372" s="102">
        <v>250</v>
      </c>
      <c r="J372" s="102">
        <v>201</v>
      </c>
      <c r="K372" s="104" t="s">
        <v>591</v>
      </c>
      <c r="L372" s="136">
        <v>29.5</v>
      </c>
      <c r="M372" s="106">
        <f>IF(K372&lt;&gt;"",VLOOKUP(K372,'DON GIA'!$S$1:$U$19,3,0),"")</f>
        <v>2050000</v>
      </c>
      <c r="N372" s="106">
        <f>IF(K372&lt;&gt;"",VLOOKUP(K372,'DON GIA'!$S$1:$V$19,4,0),"")</f>
        <v>0</v>
      </c>
      <c r="O372" s="106">
        <f t="shared" si="79"/>
        <v>60475000</v>
      </c>
      <c r="P372" s="106">
        <f t="shared" si="80"/>
        <v>0</v>
      </c>
      <c r="Q372" s="71" t="s">
        <v>52</v>
      </c>
      <c r="R372" s="103" t="s">
        <v>44</v>
      </c>
      <c r="S372" s="103">
        <v>29</v>
      </c>
      <c r="T372" s="106">
        <f>IF(Q372&lt;&gt;"",VLOOKUP(Q372,'DON GIA'!$H$1:$K$103,4,0),"")</f>
        <v>76000</v>
      </c>
      <c r="U372" s="106">
        <f t="shared" si="82"/>
        <v>2204000</v>
      </c>
      <c r="V372" s="107"/>
      <c r="W372" s="103"/>
      <c r="X372" s="134"/>
      <c r="Y372" s="109"/>
      <c r="Z372" s="106" t="str">
        <f>IF(V372&lt;&gt;"",VLOOKUP(V372,'DON GIA'!$A$1:$D$346,4,0),"")</f>
        <v/>
      </c>
      <c r="AA372" s="106" t="str">
        <f t="shared" si="83"/>
        <v/>
      </c>
      <c r="AB372" s="71"/>
      <c r="AC372" s="71"/>
      <c r="AD372" s="71"/>
      <c r="AE372" s="71"/>
      <c r="AF372" s="71"/>
      <c r="AG372" s="103"/>
      <c r="AH372" s="103"/>
      <c r="AI372" s="103"/>
      <c r="AJ372" s="103"/>
      <c r="AK372" s="106" t="str">
        <f>IF(AH372&lt;&gt;"",VLOOKUP(AH372,'DON GIA'!$M$1:$P$9,4,0),"")</f>
        <v/>
      </c>
      <c r="AL372" s="106" t="str">
        <f t="shared" si="81"/>
        <v/>
      </c>
      <c r="AM372" s="103"/>
      <c r="AN372" s="103"/>
      <c r="AO372" s="199" t="str">
        <f t="shared" si="74"/>
        <v/>
      </c>
      <c r="AP372" s="59" t="s">
        <v>644</v>
      </c>
    </row>
    <row r="373" spans="1:42" ht="153.75" outlineLevel="2">
      <c r="A373" s="72" t="e">
        <f>IF(C372&lt;&gt;"",$C$7:C372,A372)</f>
        <v>#VALUE!</v>
      </c>
      <c r="B373" s="102" t="str">
        <f>IF(C372&lt;&gt;"",COUNTA($C$7:C372)+392,"")</f>
        <v/>
      </c>
      <c r="C373" s="192"/>
      <c r="D373" s="121"/>
      <c r="E373" s="103"/>
      <c r="F373" s="103"/>
      <c r="G373" s="103"/>
      <c r="H373" s="103"/>
      <c r="I373" s="103"/>
      <c r="J373" s="103"/>
      <c r="K373" s="133"/>
      <c r="L373" s="125"/>
      <c r="M373" s="106" t="str">
        <f>IF(K373&lt;&gt;"",VLOOKUP(K373,'DON GIA'!$S$1:$U$19,3,0),"")</f>
        <v/>
      </c>
      <c r="N373" s="106" t="str">
        <f>IF(K373&lt;&gt;"",VLOOKUP(K373,'DON GIA'!$S$1:$V$19,4,0),"")</f>
        <v/>
      </c>
      <c r="O373" s="106" t="str">
        <f t="shared" si="79"/>
        <v/>
      </c>
      <c r="P373" s="106" t="str">
        <f t="shared" si="80"/>
        <v/>
      </c>
      <c r="Q373" s="71" t="s">
        <v>53</v>
      </c>
      <c r="R373" s="103" t="s">
        <v>44</v>
      </c>
      <c r="S373" s="103">
        <v>10</v>
      </c>
      <c r="T373" s="106">
        <f>IF(Q373&lt;&gt;"",VLOOKUP(Q373,'DON GIA'!$H$1:$K$103,4,0),"")</f>
        <v>34000</v>
      </c>
      <c r="U373" s="106">
        <f t="shared" si="82"/>
        <v>340000</v>
      </c>
      <c r="V373" s="107"/>
      <c r="W373" s="103"/>
      <c r="X373" s="134"/>
      <c r="Y373" s="109"/>
      <c r="Z373" s="106" t="str">
        <f>IF(V373&lt;&gt;"",VLOOKUP(V373,'DON GIA'!$A$1:$D$346,4,0),"")</f>
        <v/>
      </c>
      <c r="AA373" s="106" t="str">
        <f t="shared" si="83"/>
        <v/>
      </c>
      <c r="AB373" s="71"/>
      <c r="AC373" s="71"/>
      <c r="AD373" s="71"/>
      <c r="AE373" s="71"/>
      <c r="AF373" s="71"/>
      <c r="AG373" s="103"/>
      <c r="AH373" s="103"/>
      <c r="AI373" s="103"/>
      <c r="AJ373" s="103"/>
      <c r="AK373" s="106" t="str">
        <f>IF(AH373&lt;&gt;"",VLOOKUP(AH373,'DON GIA'!$M$1:$P$9,4,0),"")</f>
        <v/>
      </c>
      <c r="AL373" s="106" t="str">
        <f t="shared" si="81"/>
        <v/>
      </c>
      <c r="AM373" s="103"/>
      <c r="AN373" s="103"/>
      <c r="AO373" s="199" t="str">
        <f t="shared" si="74"/>
        <v/>
      </c>
      <c r="AP373" s="59" t="s">
        <v>645</v>
      </c>
    </row>
    <row r="374" spans="1:42" ht="150" outlineLevel="2">
      <c r="A374" s="72" t="e">
        <f>IF(C373&lt;&gt;"",$C$7:C373,A373)</f>
        <v>#VALUE!</v>
      </c>
      <c r="B374" s="102" t="str">
        <f>IF(C373&lt;&gt;"",COUNTA($C$7:C373)+392,"")</f>
        <v/>
      </c>
      <c r="C374" s="192"/>
      <c r="D374" s="121"/>
      <c r="E374" s="103"/>
      <c r="F374" s="103"/>
      <c r="G374" s="103"/>
      <c r="H374" s="103"/>
      <c r="I374" s="103"/>
      <c r="J374" s="103"/>
      <c r="K374" s="71"/>
      <c r="L374" s="125"/>
      <c r="M374" s="106" t="str">
        <f>IF(K374&lt;&gt;"",VLOOKUP(K374,'DON GIA'!$S$1:$U$19,3,0),"")</f>
        <v/>
      </c>
      <c r="N374" s="106" t="str">
        <f>IF(K374&lt;&gt;"",VLOOKUP(K374,'DON GIA'!$S$1:$V$19,4,0),"")</f>
        <v/>
      </c>
      <c r="O374" s="106" t="str">
        <f t="shared" si="79"/>
        <v/>
      </c>
      <c r="P374" s="106" t="str">
        <f t="shared" si="80"/>
        <v/>
      </c>
      <c r="Q374" s="71" t="s">
        <v>48</v>
      </c>
      <c r="R374" s="103" t="s">
        <v>44</v>
      </c>
      <c r="S374" s="103">
        <v>10</v>
      </c>
      <c r="T374" s="106">
        <f>IF(Q374&lt;&gt;"",VLOOKUP(Q374,'DON GIA'!$H$1:$K$103,4,0),"")</f>
        <v>1708000</v>
      </c>
      <c r="U374" s="106">
        <f t="shared" si="82"/>
        <v>17080000</v>
      </c>
      <c r="V374" s="107"/>
      <c r="W374" s="103"/>
      <c r="X374" s="134"/>
      <c r="Y374" s="109"/>
      <c r="Z374" s="106" t="str">
        <f>IF(V374&lt;&gt;"",VLOOKUP(V374,'DON GIA'!$A$1:$D$346,4,0),"")</f>
        <v/>
      </c>
      <c r="AA374" s="106" t="str">
        <f t="shared" si="83"/>
        <v/>
      </c>
      <c r="AB374" s="71"/>
      <c r="AC374" s="71"/>
      <c r="AD374" s="71"/>
      <c r="AE374" s="71"/>
      <c r="AF374" s="71"/>
      <c r="AG374" s="103"/>
      <c r="AH374" s="103"/>
      <c r="AI374" s="103"/>
      <c r="AJ374" s="103"/>
      <c r="AK374" s="106" t="str">
        <f>IF(AH374&lt;&gt;"",VLOOKUP(AH374,'DON GIA'!$M$1:$P$9,4,0),"")</f>
        <v/>
      </c>
      <c r="AL374" s="106" t="str">
        <f t="shared" si="81"/>
        <v/>
      </c>
      <c r="AM374" s="103"/>
      <c r="AN374" s="103"/>
      <c r="AO374" s="199" t="str">
        <f t="shared" si="74"/>
        <v/>
      </c>
      <c r="AP374" s="59" t="s">
        <v>381</v>
      </c>
    </row>
    <row r="375" spans="1:42" ht="168.75" outlineLevel="2">
      <c r="A375" s="72" t="e">
        <f>IF(C374&lt;&gt;"",$C$7:C374,A374)</f>
        <v>#VALUE!</v>
      </c>
      <c r="B375" s="102" t="str">
        <f>IF(C374&lt;&gt;"",COUNTA($C$7:C374)+392,"")</f>
        <v/>
      </c>
      <c r="C375" s="192"/>
      <c r="D375" s="121"/>
      <c r="E375" s="103"/>
      <c r="F375" s="103"/>
      <c r="G375" s="103"/>
      <c r="H375" s="103"/>
      <c r="I375" s="103"/>
      <c r="J375" s="103"/>
      <c r="K375" s="71"/>
      <c r="L375" s="125"/>
      <c r="M375" s="106" t="str">
        <f>IF(K375&lt;&gt;"",VLOOKUP(K375,'DON GIA'!$S$1:$U$19,3,0),"")</f>
        <v/>
      </c>
      <c r="N375" s="106" t="str">
        <f>IF(K375&lt;&gt;"",VLOOKUP(K375,'DON GIA'!$S$1:$V$19,4,0),"")</f>
        <v/>
      </c>
      <c r="O375" s="106" t="str">
        <f t="shared" si="79"/>
        <v/>
      </c>
      <c r="P375" s="106" t="str">
        <f t="shared" si="80"/>
        <v/>
      </c>
      <c r="Q375" s="71" t="s">
        <v>35</v>
      </c>
      <c r="R375" s="103"/>
      <c r="S375" s="103"/>
      <c r="T375" s="106" t="str">
        <f>IF(Q375&lt;&gt;"",VLOOKUP(Q375,'DON GIA'!$H$1:$K$103,4,0),"")</f>
        <v/>
      </c>
      <c r="U375" s="106" t="str">
        <f t="shared" si="82"/>
        <v/>
      </c>
      <c r="V375" s="107"/>
      <c r="W375" s="103"/>
      <c r="X375" s="134"/>
      <c r="Y375" s="109"/>
      <c r="Z375" s="106" t="str">
        <f>IF(V375&lt;&gt;"",VLOOKUP(V375,'DON GIA'!$A$1:$D$346,4,0),"")</f>
        <v/>
      </c>
      <c r="AA375" s="106" t="str">
        <f t="shared" si="83"/>
        <v/>
      </c>
      <c r="AB375" s="71"/>
      <c r="AC375" s="71"/>
      <c r="AD375" s="71"/>
      <c r="AE375" s="71"/>
      <c r="AF375" s="71"/>
      <c r="AG375" s="103"/>
      <c r="AH375" s="103"/>
      <c r="AI375" s="103"/>
      <c r="AJ375" s="103"/>
      <c r="AK375" s="106" t="str">
        <f>IF(AH375&lt;&gt;"",VLOOKUP(AH375,'DON GIA'!$M$1:$P$9,4,0),"")</f>
        <v/>
      </c>
      <c r="AL375" s="106" t="str">
        <f t="shared" si="81"/>
        <v/>
      </c>
      <c r="AM375" s="103"/>
      <c r="AN375" s="103"/>
      <c r="AO375" s="199" t="str">
        <f t="shared" si="74"/>
        <v/>
      </c>
      <c r="AP375" s="59" t="s">
        <v>382</v>
      </c>
    </row>
    <row r="376" spans="1:42" ht="97.5" outlineLevel="2">
      <c r="A376" s="72" t="e">
        <f>IF(C375&lt;&gt;"",$C$7:C375,A375)</f>
        <v>#VALUE!</v>
      </c>
      <c r="B376" s="102" t="str">
        <f>IF(C375&lt;&gt;"",COUNTA($C$7:C375)+392,"")</f>
        <v/>
      </c>
      <c r="C376" s="192"/>
      <c r="D376" s="121"/>
      <c r="E376" s="103"/>
      <c r="F376" s="103"/>
      <c r="G376" s="103"/>
      <c r="H376" s="103"/>
      <c r="I376" s="103"/>
      <c r="J376" s="103"/>
      <c r="K376" s="71"/>
      <c r="L376" s="125"/>
      <c r="M376" s="106" t="str">
        <f>IF(K376&lt;&gt;"",VLOOKUP(K376,'DON GIA'!$S$1:$U$19,3,0),"")</f>
        <v/>
      </c>
      <c r="N376" s="106" t="str">
        <f>IF(K376&lt;&gt;"",VLOOKUP(K376,'DON GIA'!$S$1:$V$19,4,0),"")</f>
        <v/>
      </c>
      <c r="O376" s="106" t="str">
        <f t="shared" si="79"/>
        <v/>
      </c>
      <c r="P376" s="106" t="str">
        <f t="shared" si="80"/>
        <v/>
      </c>
      <c r="Q376" s="71" t="s">
        <v>35</v>
      </c>
      <c r="R376" s="103"/>
      <c r="S376" s="103"/>
      <c r="T376" s="106" t="str">
        <f>IF(Q376&lt;&gt;"",VLOOKUP(Q376,'DON GIA'!$H$1:$K$103,4,0),"")</f>
        <v/>
      </c>
      <c r="U376" s="106" t="str">
        <f t="shared" si="82"/>
        <v/>
      </c>
      <c r="V376" s="107"/>
      <c r="W376" s="103"/>
      <c r="X376" s="134"/>
      <c r="Y376" s="109"/>
      <c r="Z376" s="106" t="str">
        <f>IF(V376&lt;&gt;"",VLOOKUP(V376,'DON GIA'!$A$1:$D$346,4,0),"")</f>
        <v/>
      </c>
      <c r="AA376" s="106" t="str">
        <f t="shared" si="83"/>
        <v/>
      </c>
      <c r="AB376" s="71"/>
      <c r="AC376" s="71"/>
      <c r="AD376" s="71"/>
      <c r="AE376" s="71"/>
      <c r="AF376" s="71"/>
      <c r="AG376" s="103"/>
      <c r="AH376" s="103"/>
      <c r="AI376" s="103"/>
      <c r="AJ376" s="103"/>
      <c r="AK376" s="106" t="str">
        <f>IF(AH376&lt;&gt;"",VLOOKUP(AH376,'DON GIA'!$M$1:$P$9,4,0),"")</f>
        <v/>
      </c>
      <c r="AL376" s="106" t="str">
        <f t="shared" si="81"/>
        <v/>
      </c>
      <c r="AM376" s="103"/>
      <c r="AN376" s="103"/>
      <c r="AO376" s="199" t="str">
        <f t="shared" si="74"/>
        <v/>
      </c>
      <c r="AP376" s="59" t="s">
        <v>646</v>
      </c>
    </row>
    <row r="377" spans="1:42" ht="344.25" outlineLevel="2">
      <c r="A377" s="72" t="e">
        <f>IF(C376&lt;&gt;"",$C$7:C376,A376)</f>
        <v>#VALUE!</v>
      </c>
      <c r="B377" s="102" t="str">
        <f>IF(C376&lt;&gt;"",COUNTA($C$7:C376)+392,"")</f>
        <v/>
      </c>
      <c r="C377" s="192"/>
      <c r="D377" s="121"/>
      <c r="E377" s="103"/>
      <c r="F377" s="103"/>
      <c r="G377" s="103"/>
      <c r="H377" s="103"/>
      <c r="I377" s="103"/>
      <c r="J377" s="103"/>
      <c r="K377" s="71"/>
      <c r="L377" s="125"/>
      <c r="M377" s="106" t="str">
        <f>IF(K377&lt;&gt;"",VLOOKUP(K377,'DON GIA'!$S$1:$U$19,3,0),"")</f>
        <v/>
      </c>
      <c r="N377" s="106" t="str">
        <f>IF(K377&lt;&gt;"",VLOOKUP(K377,'DON GIA'!$S$1:$V$19,4,0),"")</f>
        <v/>
      </c>
      <c r="O377" s="106" t="str">
        <f t="shared" si="79"/>
        <v/>
      </c>
      <c r="P377" s="106" t="str">
        <f t="shared" si="80"/>
        <v/>
      </c>
      <c r="Q377" s="71" t="s">
        <v>35</v>
      </c>
      <c r="R377" s="103"/>
      <c r="S377" s="103"/>
      <c r="T377" s="106" t="str">
        <f>IF(Q377&lt;&gt;"",VLOOKUP(Q377,'DON GIA'!$H$1:$K$103,4,0),"")</f>
        <v/>
      </c>
      <c r="U377" s="106" t="str">
        <f t="shared" si="82"/>
        <v/>
      </c>
      <c r="V377" s="107"/>
      <c r="W377" s="103"/>
      <c r="X377" s="134"/>
      <c r="Y377" s="109"/>
      <c r="Z377" s="106" t="str">
        <f>IF(V377&lt;&gt;"",VLOOKUP(V377,'DON GIA'!$A$1:$D$346,4,0),"")</f>
        <v/>
      </c>
      <c r="AA377" s="106" t="str">
        <f t="shared" si="83"/>
        <v/>
      </c>
      <c r="AB377" s="71"/>
      <c r="AC377" s="71"/>
      <c r="AD377" s="71"/>
      <c r="AE377" s="71"/>
      <c r="AF377" s="71"/>
      <c r="AG377" s="103"/>
      <c r="AH377" s="103"/>
      <c r="AI377" s="103"/>
      <c r="AJ377" s="103"/>
      <c r="AK377" s="106" t="str">
        <f>IF(AH377&lt;&gt;"",VLOOKUP(AH377,'DON GIA'!$M$1:$P$9,4,0),"")</f>
        <v/>
      </c>
      <c r="AL377" s="106" t="str">
        <f t="shared" si="81"/>
        <v/>
      </c>
      <c r="AM377" s="103"/>
      <c r="AN377" s="103"/>
      <c r="AO377" s="199" t="str">
        <f t="shared" si="74"/>
        <v/>
      </c>
      <c r="AP377" s="111" t="s">
        <v>647</v>
      </c>
    </row>
    <row r="378" spans="1:42" ht="82.5" outlineLevel="2">
      <c r="A378" s="72" t="e">
        <f>IF(C377&lt;&gt;"",$C$7:C377,A377)</f>
        <v>#VALUE!</v>
      </c>
      <c r="B378" s="102" t="str">
        <f>IF(C377&lt;&gt;"",COUNTA($C$7:C377)+392,"")</f>
        <v/>
      </c>
      <c r="C378" s="192"/>
      <c r="D378" s="121"/>
      <c r="E378" s="103"/>
      <c r="F378" s="103"/>
      <c r="G378" s="103"/>
      <c r="H378" s="103"/>
      <c r="I378" s="103"/>
      <c r="J378" s="103"/>
      <c r="K378" s="71"/>
      <c r="L378" s="125"/>
      <c r="M378" s="106" t="str">
        <f>IF(K378&lt;&gt;"",VLOOKUP(K378,'DON GIA'!$S$1:$U$19,3,0),"")</f>
        <v/>
      </c>
      <c r="N378" s="106" t="str">
        <f>IF(K378&lt;&gt;"",VLOOKUP(K378,'DON GIA'!$S$1:$V$19,4,0),"")</f>
        <v/>
      </c>
      <c r="O378" s="106" t="str">
        <f t="shared" si="79"/>
        <v/>
      </c>
      <c r="P378" s="106" t="str">
        <f t="shared" si="80"/>
        <v/>
      </c>
      <c r="Q378" s="71" t="s">
        <v>35</v>
      </c>
      <c r="R378" s="103"/>
      <c r="S378" s="103"/>
      <c r="T378" s="106" t="str">
        <f>IF(Q378&lt;&gt;"",VLOOKUP(Q378,'DON GIA'!$H$1:$K$103,4,0),"")</f>
        <v/>
      </c>
      <c r="U378" s="106" t="str">
        <f t="shared" si="82"/>
        <v/>
      </c>
      <c r="V378" s="107"/>
      <c r="W378" s="103"/>
      <c r="X378" s="134"/>
      <c r="Y378" s="109"/>
      <c r="Z378" s="106" t="str">
        <f>IF(V378&lt;&gt;"",VLOOKUP(V378,'DON GIA'!$A$1:$D$346,4,0),"")</f>
        <v/>
      </c>
      <c r="AA378" s="106" t="str">
        <f t="shared" si="83"/>
        <v/>
      </c>
      <c r="AB378" s="71"/>
      <c r="AC378" s="71"/>
      <c r="AD378" s="71"/>
      <c r="AE378" s="71"/>
      <c r="AF378" s="71"/>
      <c r="AG378" s="103"/>
      <c r="AH378" s="103"/>
      <c r="AI378" s="103"/>
      <c r="AJ378" s="103"/>
      <c r="AK378" s="106" t="str">
        <f>IF(AH378&lt;&gt;"",VLOOKUP(AH378,'DON GIA'!$M$1:$P$9,4,0),"")</f>
        <v/>
      </c>
      <c r="AL378" s="106" t="str">
        <f t="shared" si="81"/>
        <v/>
      </c>
      <c r="AM378" s="103"/>
      <c r="AN378" s="103"/>
      <c r="AO378" s="199" t="str">
        <f t="shared" si="74"/>
        <v/>
      </c>
      <c r="AP378" s="59" t="s">
        <v>648</v>
      </c>
    </row>
    <row r="379" spans="1:42" ht="78.75" outlineLevel="2">
      <c r="A379" s="72" t="e">
        <f>IF(C378&lt;&gt;"",$C$7:C378,A378)</f>
        <v>#VALUE!</v>
      </c>
      <c r="B379" s="102" t="str">
        <f>IF(C378&lt;&gt;"",COUNTA($C$7:C378)+392,"")</f>
        <v/>
      </c>
      <c r="C379" s="192"/>
      <c r="D379" s="121"/>
      <c r="E379" s="103"/>
      <c r="F379" s="103"/>
      <c r="G379" s="103"/>
      <c r="H379" s="103"/>
      <c r="I379" s="103"/>
      <c r="J379" s="103"/>
      <c r="K379" s="71"/>
      <c r="L379" s="125"/>
      <c r="M379" s="106" t="str">
        <f>IF(K379&lt;&gt;"",VLOOKUP(K379,'DON GIA'!$S$1:$U$19,3,0),"")</f>
        <v/>
      </c>
      <c r="N379" s="106" t="str">
        <f>IF(K379&lt;&gt;"",VLOOKUP(K379,'DON GIA'!$S$1:$V$19,4,0),"")</f>
        <v/>
      </c>
      <c r="O379" s="106" t="str">
        <f t="shared" si="79"/>
        <v/>
      </c>
      <c r="P379" s="106" t="str">
        <f t="shared" si="80"/>
        <v/>
      </c>
      <c r="Q379" s="71" t="s">
        <v>35</v>
      </c>
      <c r="R379" s="103"/>
      <c r="S379" s="103"/>
      <c r="T379" s="106" t="str">
        <f>IF(Q379&lt;&gt;"",VLOOKUP(Q379,'DON GIA'!$H$1:$K$103,4,0),"")</f>
        <v/>
      </c>
      <c r="U379" s="106" t="str">
        <f t="shared" si="82"/>
        <v/>
      </c>
      <c r="V379" s="107"/>
      <c r="W379" s="103"/>
      <c r="X379" s="134"/>
      <c r="Y379" s="109"/>
      <c r="Z379" s="106" t="str">
        <f>IF(V379&lt;&gt;"",VLOOKUP(V379,'DON GIA'!$A$1:$D$346,4,0),"")</f>
        <v/>
      </c>
      <c r="AA379" s="106" t="str">
        <f t="shared" si="83"/>
        <v/>
      </c>
      <c r="AB379" s="71"/>
      <c r="AC379" s="71"/>
      <c r="AD379" s="71"/>
      <c r="AE379" s="71"/>
      <c r="AF379" s="71"/>
      <c r="AG379" s="103"/>
      <c r="AH379" s="103"/>
      <c r="AI379" s="103"/>
      <c r="AJ379" s="103"/>
      <c r="AK379" s="106" t="str">
        <f>IF(AH379&lt;&gt;"",VLOOKUP(AH379,'DON GIA'!$M$1:$P$9,4,0),"")</f>
        <v/>
      </c>
      <c r="AL379" s="106" t="str">
        <f t="shared" si="81"/>
        <v/>
      </c>
      <c r="AM379" s="103"/>
      <c r="AN379" s="103"/>
      <c r="AO379" s="199" t="str">
        <f t="shared" si="74"/>
        <v/>
      </c>
      <c r="AP379" s="59" t="s">
        <v>649</v>
      </c>
    </row>
    <row r="380" spans="1:42" ht="409.5" outlineLevel="2">
      <c r="A380" s="72" t="e">
        <f>IF(C379&lt;&gt;"",$C$7:C379,A379)</f>
        <v>#VALUE!</v>
      </c>
      <c r="B380" s="102" t="str">
        <f>IF(C379&lt;&gt;"",COUNTA($C$7:C379)+392,"")</f>
        <v/>
      </c>
      <c r="C380" s="192"/>
      <c r="D380" s="121"/>
      <c r="E380" s="103"/>
      <c r="F380" s="103"/>
      <c r="G380" s="103"/>
      <c r="H380" s="103"/>
      <c r="I380" s="103"/>
      <c r="J380" s="103"/>
      <c r="K380" s="71"/>
      <c r="L380" s="125"/>
      <c r="M380" s="106" t="str">
        <f>IF(K380&lt;&gt;"",VLOOKUP(K380,'DON GIA'!$S$1:$U$19,3,0),"")</f>
        <v/>
      </c>
      <c r="N380" s="106" t="str">
        <f>IF(K380&lt;&gt;"",VLOOKUP(K380,'DON GIA'!$S$1:$V$19,4,0),"")</f>
        <v/>
      </c>
      <c r="O380" s="106" t="str">
        <f t="shared" si="79"/>
        <v/>
      </c>
      <c r="P380" s="106" t="str">
        <f t="shared" si="80"/>
        <v/>
      </c>
      <c r="Q380" s="71" t="s">
        <v>35</v>
      </c>
      <c r="R380" s="103"/>
      <c r="S380" s="103"/>
      <c r="T380" s="106" t="str">
        <f>IF(Q380&lt;&gt;"",VLOOKUP(Q380,'DON GIA'!$H$1:$K$103,4,0),"")</f>
        <v/>
      </c>
      <c r="U380" s="106" t="str">
        <f t="shared" si="82"/>
        <v/>
      </c>
      <c r="V380" s="107"/>
      <c r="W380" s="103"/>
      <c r="X380" s="134"/>
      <c r="Y380" s="109"/>
      <c r="Z380" s="106" t="str">
        <f>IF(V380&lt;&gt;"",VLOOKUP(V380,'DON GIA'!$A$1:$D$346,4,0),"")</f>
        <v/>
      </c>
      <c r="AA380" s="106" t="str">
        <f t="shared" si="83"/>
        <v/>
      </c>
      <c r="AB380" s="71"/>
      <c r="AC380" s="71"/>
      <c r="AD380" s="71"/>
      <c r="AE380" s="71"/>
      <c r="AF380" s="71"/>
      <c r="AG380" s="103"/>
      <c r="AH380" s="103"/>
      <c r="AI380" s="103"/>
      <c r="AJ380" s="103"/>
      <c r="AK380" s="106" t="str">
        <f>IF(AH380&lt;&gt;"",VLOOKUP(AH380,'DON GIA'!$M$1:$P$9,4,0),"")</f>
        <v/>
      </c>
      <c r="AL380" s="106" t="str">
        <f t="shared" si="81"/>
        <v/>
      </c>
      <c r="AM380" s="103"/>
      <c r="AN380" s="103"/>
      <c r="AO380" s="199" t="str">
        <f t="shared" si="74"/>
        <v/>
      </c>
      <c r="AP380" s="111" t="s">
        <v>650</v>
      </c>
    </row>
    <row r="381" spans="1:42" ht="150" outlineLevel="2">
      <c r="A381" s="72" t="e">
        <f>IF(C380&lt;&gt;"",$C$7:C380,A380)</f>
        <v>#VALUE!</v>
      </c>
      <c r="B381" s="102" t="str">
        <f>IF(C380&lt;&gt;"",COUNTA($C$7:C380)+392,"")</f>
        <v/>
      </c>
      <c r="C381" s="192"/>
      <c r="D381" s="121"/>
      <c r="E381" s="103"/>
      <c r="F381" s="103"/>
      <c r="G381" s="103"/>
      <c r="H381" s="103"/>
      <c r="I381" s="103"/>
      <c r="J381" s="103"/>
      <c r="K381" s="71"/>
      <c r="L381" s="125"/>
      <c r="M381" s="106" t="str">
        <f>IF(K381&lt;&gt;"",VLOOKUP(K381,'DON GIA'!$S$1:$U$19,3,0),"")</f>
        <v/>
      </c>
      <c r="N381" s="106" t="str">
        <f>IF(K381&lt;&gt;"",VLOOKUP(K381,'DON GIA'!$S$1:$V$19,4,0),"")</f>
        <v/>
      </c>
      <c r="O381" s="106" t="str">
        <f t="shared" si="79"/>
        <v/>
      </c>
      <c r="P381" s="106" t="str">
        <f t="shared" si="80"/>
        <v/>
      </c>
      <c r="Q381" s="71" t="s">
        <v>35</v>
      </c>
      <c r="R381" s="103"/>
      <c r="S381" s="103"/>
      <c r="T381" s="106" t="str">
        <f>IF(Q381&lt;&gt;"",VLOOKUP(Q381,'DON GIA'!$H$1:$K$103,4,0),"")</f>
        <v/>
      </c>
      <c r="U381" s="106" t="str">
        <f t="shared" si="82"/>
        <v/>
      </c>
      <c r="V381" s="107"/>
      <c r="W381" s="103"/>
      <c r="X381" s="134"/>
      <c r="Y381" s="109"/>
      <c r="Z381" s="106" t="str">
        <f>IF(V381&lt;&gt;"",VLOOKUP(V381,'DON GIA'!$A$1:$D$346,4,0),"")</f>
        <v/>
      </c>
      <c r="AA381" s="106" t="str">
        <f t="shared" si="83"/>
        <v/>
      </c>
      <c r="AB381" s="71"/>
      <c r="AC381" s="71"/>
      <c r="AD381" s="71"/>
      <c r="AE381" s="71"/>
      <c r="AF381" s="71"/>
      <c r="AG381" s="103"/>
      <c r="AH381" s="103"/>
      <c r="AI381" s="103"/>
      <c r="AJ381" s="103"/>
      <c r="AK381" s="106" t="str">
        <f>IF(AH381&lt;&gt;"",VLOOKUP(AH381,'DON GIA'!$M$1:$P$9,4,0),"")</f>
        <v/>
      </c>
      <c r="AL381" s="106" t="str">
        <f t="shared" si="81"/>
        <v/>
      </c>
      <c r="AM381" s="103"/>
      <c r="AN381" s="103"/>
      <c r="AO381" s="199" t="str">
        <f t="shared" si="74"/>
        <v/>
      </c>
      <c r="AP381" s="59" t="s">
        <v>383</v>
      </c>
    </row>
    <row r="382" spans="1:42" ht="168.75" outlineLevel="2">
      <c r="A382" s="72" t="e">
        <f>IF(C381&lt;&gt;"",$C$7:C381,A381)</f>
        <v>#VALUE!</v>
      </c>
      <c r="B382" s="102" t="str">
        <f>IF(C381&lt;&gt;"",COUNTA($C$7:C381)+392,"")</f>
        <v/>
      </c>
      <c r="C382" s="192"/>
      <c r="D382" s="121"/>
      <c r="E382" s="103"/>
      <c r="F382" s="103"/>
      <c r="G382" s="103"/>
      <c r="H382" s="103"/>
      <c r="I382" s="103"/>
      <c r="J382" s="103"/>
      <c r="K382" s="71"/>
      <c r="L382" s="125"/>
      <c r="M382" s="106" t="str">
        <f>IF(K382&lt;&gt;"",VLOOKUP(K382,'DON GIA'!$S$1:$U$19,3,0),"")</f>
        <v/>
      </c>
      <c r="N382" s="106" t="str">
        <f>IF(K382&lt;&gt;"",VLOOKUP(K382,'DON GIA'!$S$1:$V$19,4,0),"")</f>
        <v/>
      </c>
      <c r="O382" s="106" t="str">
        <f t="shared" si="79"/>
        <v/>
      </c>
      <c r="P382" s="106" t="str">
        <f t="shared" si="80"/>
        <v/>
      </c>
      <c r="Q382" s="71" t="s">
        <v>35</v>
      </c>
      <c r="R382" s="103"/>
      <c r="S382" s="103"/>
      <c r="T382" s="106" t="str">
        <f>IF(Q382&lt;&gt;"",VLOOKUP(Q382,'DON GIA'!$H$1:$K$103,4,0),"")</f>
        <v/>
      </c>
      <c r="U382" s="106" t="str">
        <f t="shared" si="82"/>
        <v/>
      </c>
      <c r="V382" s="107"/>
      <c r="W382" s="103"/>
      <c r="X382" s="134"/>
      <c r="Y382" s="109"/>
      <c r="Z382" s="106" t="str">
        <f>IF(V382&lt;&gt;"",VLOOKUP(V382,'DON GIA'!$A$1:$D$346,4,0),"")</f>
        <v/>
      </c>
      <c r="AA382" s="106" t="str">
        <f t="shared" si="83"/>
        <v/>
      </c>
      <c r="AB382" s="71"/>
      <c r="AC382" s="71"/>
      <c r="AD382" s="71"/>
      <c r="AE382" s="71"/>
      <c r="AF382" s="71"/>
      <c r="AG382" s="103"/>
      <c r="AH382" s="103"/>
      <c r="AI382" s="103"/>
      <c r="AJ382" s="103"/>
      <c r="AK382" s="106" t="str">
        <f>IF(AH382&lt;&gt;"",VLOOKUP(AH382,'DON GIA'!$M$1:$P$9,4,0),"")</f>
        <v/>
      </c>
      <c r="AL382" s="106" t="str">
        <f t="shared" si="81"/>
        <v/>
      </c>
      <c r="AM382" s="103"/>
      <c r="AN382" s="103"/>
      <c r="AO382" s="199" t="str">
        <f t="shared" si="74"/>
        <v/>
      </c>
      <c r="AP382" s="59" t="s">
        <v>384</v>
      </c>
    </row>
    <row r="383" spans="1:42" ht="97.5" outlineLevel="2">
      <c r="A383" s="72" t="e">
        <f>IF(C382&lt;&gt;"",$C$7:C382,A382)</f>
        <v>#VALUE!</v>
      </c>
      <c r="B383" s="102" t="str">
        <f>IF(C382&lt;&gt;"",COUNTA($C$7:C382)+392,"")</f>
        <v/>
      </c>
      <c r="C383" s="192"/>
      <c r="D383" s="121"/>
      <c r="E383" s="103"/>
      <c r="F383" s="103"/>
      <c r="G383" s="103"/>
      <c r="H383" s="103"/>
      <c r="I383" s="103"/>
      <c r="J383" s="103"/>
      <c r="K383" s="71"/>
      <c r="L383" s="125"/>
      <c r="M383" s="106" t="str">
        <f>IF(K383&lt;&gt;"",VLOOKUP(K383,'DON GIA'!$S$1:$U$19,3,0),"")</f>
        <v/>
      </c>
      <c r="N383" s="106" t="str">
        <f>IF(K383&lt;&gt;"",VLOOKUP(K383,'DON GIA'!$S$1:$V$19,4,0),"")</f>
        <v/>
      </c>
      <c r="O383" s="106" t="str">
        <f t="shared" si="79"/>
        <v/>
      </c>
      <c r="P383" s="106" t="str">
        <f t="shared" si="80"/>
        <v/>
      </c>
      <c r="Q383" s="71" t="s">
        <v>35</v>
      </c>
      <c r="R383" s="103"/>
      <c r="S383" s="103"/>
      <c r="T383" s="106" t="str">
        <f>IF(Q383&lt;&gt;"",VLOOKUP(Q383,'DON GIA'!$H$1:$K$103,4,0),"")</f>
        <v/>
      </c>
      <c r="U383" s="106" t="str">
        <f t="shared" si="82"/>
        <v/>
      </c>
      <c r="V383" s="107"/>
      <c r="W383" s="103"/>
      <c r="X383" s="134"/>
      <c r="Y383" s="109"/>
      <c r="Z383" s="106" t="str">
        <f>IF(V383&lt;&gt;"",VLOOKUP(V383,'DON GIA'!$A$1:$D$346,4,0),"")</f>
        <v/>
      </c>
      <c r="AA383" s="106" t="str">
        <f t="shared" si="83"/>
        <v/>
      </c>
      <c r="AB383" s="71"/>
      <c r="AC383" s="71"/>
      <c r="AD383" s="71"/>
      <c r="AE383" s="71"/>
      <c r="AF383" s="71"/>
      <c r="AG383" s="103"/>
      <c r="AH383" s="103"/>
      <c r="AI383" s="103"/>
      <c r="AJ383" s="103"/>
      <c r="AK383" s="106" t="str">
        <f>IF(AH383&lt;&gt;"",VLOOKUP(AH383,'DON GIA'!$M$1:$P$9,4,0),"")</f>
        <v/>
      </c>
      <c r="AL383" s="106" t="str">
        <f t="shared" si="81"/>
        <v/>
      </c>
      <c r="AM383" s="103"/>
      <c r="AN383" s="103"/>
      <c r="AO383" s="199" t="str">
        <f t="shared" si="74"/>
        <v/>
      </c>
      <c r="AP383" s="59" t="s">
        <v>651</v>
      </c>
    </row>
    <row r="384" spans="1:42" ht="409.5" outlineLevel="2">
      <c r="A384" s="72" t="e">
        <f>IF(C383&lt;&gt;"",$C$7:C383,A383)</f>
        <v>#VALUE!</v>
      </c>
      <c r="B384" s="102" t="str">
        <f>IF(C383&lt;&gt;"",COUNTA($C$7:C383)+392,"")</f>
        <v/>
      </c>
      <c r="C384" s="192"/>
      <c r="D384" s="121"/>
      <c r="E384" s="103"/>
      <c r="F384" s="103"/>
      <c r="G384" s="103"/>
      <c r="H384" s="103"/>
      <c r="I384" s="103"/>
      <c r="J384" s="103"/>
      <c r="K384" s="71"/>
      <c r="L384" s="125"/>
      <c r="M384" s="106" t="str">
        <f>IF(K384&lt;&gt;"",VLOOKUP(K384,'DON GIA'!$S$1:$U$19,3,0),"")</f>
        <v/>
      </c>
      <c r="N384" s="106" t="str">
        <f>IF(K384&lt;&gt;"",VLOOKUP(K384,'DON GIA'!$S$1:$V$19,4,0),"")</f>
        <v/>
      </c>
      <c r="O384" s="106" t="str">
        <f t="shared" si="79"/>
        <v/>
      </c>
      <c r="P384" s="106" t="str">
        <f t="shared" si="80"/>
        <v/>
      </c>
      <c r="Q384" s="71" t="s">
        <v>35</v>
      </c>
      <c r="R384" s="103"/>
      <c r="S384" s="103"/>
      <c r="T384" s="106" t="str">
        <f>IF(Q384&lt;&gt;"",VLOOKUP(Q384,'DON GIA'!$H$1:$K$103,4,0),"")</f>
        <v/>
      </c>
      <c r="U384" s="106" t="str">
        <f t="shared" si="82"/>
        <v/>
      </c>
      <c r="V384" s="107"/>
      <c r="W384" s="103"/>
      <c r="X384" s="134"/>
      <c r="Y384" s="109"/>
      <c r="Z384" s="106" t="str">
        <f>IF(V384&lt;&gt;"",VLOOKUP(V384,'DON GIA'!$A$1:$D$346,4,0),"")</f>
        <v/>
      </c>
      <c r="AA384" s="106" t="str">
        <f t="shared" si="83"/>
        <v/>
      </c>
      <c r="AB384" s="71"/>
      <c r="AC384" s="71"/>
      <c r="AD384" s="71"/>
      <c r="AE384" s="71"/>
      <c r="AF384" s="71"/>
      <c r="AG384" s="103"/>
      <c r="AH384" s="103"/>
      <c r="AI384" s="103"/>
      <c r="AJ384" s="103"/>
      <c r="AK384" s="106" t="str">
        <f>IF(AH384&lt;&gt;"",VLOOKUP(AH384,'DON GIA'!$M$1:$P$9,4,0),"")</f>
        <v/>
      </c>
      <c r="AL384" s="106" t="str">
        <f t="shared" si="81"/>
        <v/>
      </c>
      <c r="AM384" s="103"/>
      <c r="AN384" s="103"/>
      <c r="AO384" s="199" t="str">
        <f t="shared" si="74"/>
        <v/>
      </c>
      <c r="AP384" s="111" t="s">
        <v>652</v>
      </c>
    </row>
    <row r="385" spans="1:43" ht="56.25" outlineLevel="2">
      <c r="A385" s="72" t="e">
        <f>IF(C384&lt;&gt;"",$C$7:C384,A384)</f>
        <v>#VALUE!</v>
      </c>
      <c r="B385" s="102" t="str">
        <f>IF(C384&lt;&gt;"",COUNTA($C$7:C384)+392,"")</f>
        <v/>
      </c>
      <c r="C385" s="192"/>
      <c r="D385" s="121"/>
      <c r="E385" s="103"/>
      <c r="F385" s="103"/>
      <c r="G385" s="103"/>
      <c r="H385" s="103"/>
      <c r="I385" s="103"/>
      <c r="J385" s="103"/>
      <c r="K385" s="71"/>
      <c r="L385" s="125"/>
      <c r="M385" s="106" t="str">
        <f>IF(K385&lt;&gt;"",VLOOKUP(K385,'DON GIA'!$S$1:$U$19,3,0),"")</f>
        <v/>
      </c>
      <c r="N385" s="106" t="str">
        <f>IF(K385&lt;&gt;"",VLOOKUP(K385,'DON GIA'!$S$1:$V$19,4,0),"")</f>
        <v/>
      </c>
      <c r="O385" s="106" t="str">
        <f t="shared" si="79"/>
        <v/>
      </c>
      <c r="P385" s="106" t="str">
        <f t="shared" si="80"/>
        <v/>
      </c>
      <c r="Q385" s="71" t="s">
        <v>35</v>
      </c>
      <c r="R385" s="103"/>
      <c r="S385" s="103"/>
      <c r="T385" s="106" t="str">
        <f>IF(Q385&lt;&gt;"",VLOOKUP(Q385,'DON GIA'!$H$1:$K$103,4,0),"")</f>
        <v/>
      </c>
      <c r="U385" s="106" t="str">
        <f t="shared" si="82"/>
        <v/>
      </c>
      <c r="V385" s="107"/>
      <c r="W385" s="103"/>
      <c r="X385" s="134"/>
      <c r="Y385" s="109"/>
      <c r="Z385" s="106" t="str">
        <f>IF(V385&lt;&gt;"",VLOOKUP(V385,'DON GIA'!$A$1:$D$346,4,0),"")</f>
        <v/>
      </c>
      <c r="AA385" s="106" t="str">
        <f t="shared" si="83"/>
        <v/>
      </c>
      <c r="AB385" s="71"/>
      <c r="AC385" s="71"/>
      <c r="AD385" s="71"/>
      <c r="AE385" s="71"/>
      <c r="AF385" s="71"/>
      <c r="AG385" s="103"/>
      <c r="AH385" s="103"/>
      <c r="AI385" s="103"/>
      <c r="AJ385" s="103"/>
      <c r="AK385" s="106" t="str">
        <f>IF(AH385&lt;&gt;"",VLOOKUP(AH385,'DON GIA'!$M$1:$P$9,4,0),"")</f>
        <v/>
      </c>
      <c r="AL385" s="106" t="str">
        <f t="shared" si="81"/>
        <v/>
      </c>
      <c r="AM385" s="103"/>
      <c r="AN385" s="103"/>
      <c r="AO385" s="199" t="str">
        <f t="shared" si="74"/>
        <v/>
      </c>
      <c r="AP385" s="59" t="s">
        <v>385</v>
      </c>
    </row>
    <row r="386" spans="1:43" ht="78.75" outlineLevel="2">
      <c r="A386" s="72" t="e">
        <f>IF(C385&lt;&gt;"",$C$7:C385,A385)</f>
        <v>#VALUE!</v>
      </c>
      <c r="B386" s="102" t="str">
        <f>IF(C385&lt;&gt;"",COUNTA($C$7:C385)+392,"")</f>
        <v/>
      </c>
      <c r="C386" s="192"/>
      <c r="D386" s="121"/>
      <c r="E386" s="103"/>
      <c r="F386" s="103"/>
      <c r="G386" s="103"/>
      <c r="H386" s="103"/>
      <c r="I386" s="103"/>
      <c r="J386" s="103"/>
      <c r="K386" s="71"/>
      <c r="L386" s="125"/>
      <c r="M386" s="106" t="str">
        <f>IF(K386&lt;&gt;"",VLOOKUP(K386,'DON GIA'!$S$1:$U$19,3,0),"")</f>
        <v/>
      </c>
      <c r="N386" s="106" t="str">
        <f>IF(K386&lt;&gt;"",VLOOKUP(K386,'DON GIA'!$S$1:$V$19,4,0),"")</f>
        <v/>
      </c>
      <c r="O386" s="106" t="str">
        <f t="shared" si="79"/>
        <v/>
      </c>
      <c r="P386" s="106" t="str">
        <f t="shared" si="80"/>
        <v/>
      </c>
      <c r="Q386" s="71" t="s">
        <v>35</v>
      </c>
      <c r="R386" s="103"/>
      <c r="S386" s="103"/>
      <c r="T386" s="106" t="str">
        <f>IF(Q386&lt;&gt;"",VLOOKUP(Q386,'DON GIA'!$H$1:$K$103,4,0),"")</f>
        <v/>
      </c>
      <c r="U386" s="106" t="str">
        <f t="shared" si="82"/>
        <v/>
      </c>
      <c r="V386" s="107"/>
      <c r="W386" s="103"/>
      <c r="X386" s="134"/>
      <c r="Y386" s="109"/>
      <c r="Z386" s="106" t="str">
        <f>IF(V386&lt;&gt;"",VLOOKUP(V386,'DON GIA'!$A$1:$D$346,4,0),"")</f>
        <v/>
      </c>
      <c r="AA386" s="106" t="str">
        <f t="shared" si="83"/>
        <v/>
      </c>
      <c r="AB386" s="71"/>
      <c r="AC386" s="71"/>
      <c r="AD386" s="71"/>
      <c r="AE386" s="71"/>
      <c r="AF386" s="71"/>
      <c r="AG386" s="103"/>
      <c r="AH386" s="103"/>
      <c r="AI386" s="103"/>
      <c r="AJ386" s="103"/>
      <c r="AK386" s="106" t="str">
        <f>IF(AH386&lt;&gt;"",VLOOKUP(AH386,'DON GIA'!$M$1:$P$9,4,0),"")</f>
        <v/>
      </c>
      <c r="AL386" s="106" t="str">
        <f t="shared" si="81"/>
        <v/>
      </c>
      <c r="AM386" s="103"/>
      <c r="AN386" s="103"/>
      <c r="AO386" s="199" t="str">
        <f t="shared" si="74"/>
        <v/>
      </c>
      <c r="AP386" s="59" t="s">
        <v>653</v>
      </c>
    </row>
    <row r="387" spans="1:43" ht="409.5" outlineLevel="2">
      <c r="A387" s="72" t="e">
        <f>IF(C386&lt;&gt;"",$C$7:C386,A386)</f>
        <v>#VALUE!</v>
      </c>
      <c r="B387" s="102" t="str">
        <f>IF(C386&lt;&gt;"",COUNTA($C$7:C386)+392,"")</f>
        <v/>
      </c>
      <c r="C387" s="192"/>
      <c r="D387" s="121"/>
      <c r="E387" s="103"/>
      <c r="F387" s="103"/>
      <c r="G387" s="103"/>
      <c r="H387" s="103"/>
      <c r="I387" s="103"/>
      <c r="J387" s="103"/>
      <c r="K387" s="71"/>
      <c r="L387" s="125"/>
      <c r="M387" s="106" t="str">
        <f>IF(K387&lt;&gt;"",VLOOKUP(K387,'DON GIA'!$S$1:$U$19,3,0),"")</f>
        <v/>
      </c>
      <c r="N387" s="106" t="str">
        <f>IF(K387&lt;&gt;"",VLOOKUP(K387,'DON GIA'!$S$1:$V$19,4,0),"")</f>
        <v/>
      </c>
      <c r="O387" s="106" t="str">
        <f t="shared" si="79"/>
        <v/>
      </c>
      <c r="P387" s="106" t="str">
        <f t="shared" si="80"/>
        <v/>
      </c>
      <c r="Q387" s="71" t="s">
        <v>35</v>
      </c>
      <c r="R387" s="103"/>
      <c r="S387" s="103"/>
      <c r="T387" s="106" t="str">
        <f>IF(Q387&lt;&gt;"",VLOOKUP(Q387,'DON GIA'!$H$1:$K$103,4,0),"")</f>
        <v/>
      </c>
      <c r="U387" s="106" t="str">
        <f t="shared" si="82"/>
        <v/>
      </c>
      <c r="V387" s="107"/>
      <c r="W387" s="103"/>
      <c r="X387" s="134"/>
      <c r="Y387" s="109"/>
      <c r="Z387" s="106" t="str">
        <f>IF(V387&lt;&gt;"",VLOOKUP(V387,'DON GIA'!$A$1:$D$346,4,0),"")</f>
        <v/>
      </c>
      <c r="AA387" s="106" t="str">
        <f t="shared" si="83"/>
        <v/>
      </c>
      <c r="AB387" s="71"/>
      <c r="AC387" s="71"/>
      <c r="AD387" s="71"/>
      <c r="AE387" s="71"/>
      <c r="AF387" s="71"/>
      <c r="AG387" s="103"/>
      <c r="AH387" s="103"/>
      <c r="AI387" s="103"/>
      <c r="AJ387" s="103"/>
      <c r="AK387" s="106" t="str">
        <f>IF(AH387&lt;&gt;"",VLOOKUP(AH387,'DON GIA'!$M$1:$P$9,4,0),"")</f>
        <v/>
      </c>
      <c r="AL387" s="106" t="str">
        <f t="shared" si="81"/>
        <v/>
      </c>
      <c r="AM387" s="103"/>
      <c r="AN387" s="103"/>
      <c r="AO387" s="199" t="str">
        <f t="shared" si="74"/>
        <v/>
      </c>
      <c r="AP387" s="59" t="s">
        <v>964</v>
      </c>
    </row>
    <row r="388" spans="1:43" ht="75" outlineLevel="2">
      <c r="A388" s="72" t="e">
        <f>IF(C387&lt;&gt;"",$C$7:C387,A387)</f>
        <v>#VALUE!</v>
      </c>
      <c r="B388" s="102" t="str">
        <f>IF(C387&lt;&gt;"",COUNTA($C$7:C387)+392,"")</f>
        <v/>
      </c>
      <c r="C388" s="192"/>
      <c r="D388" s="121"/>
      <c r="E388" s="103"/>
      <c r="F388" s="103"/>
      <c r="G388" s="103"/>
      <c r="H388" s="103"/>
      <c r="I388" s="103"/>
      <c r="J388" s="103"/>
      <c r="K388" s="71"/>
      <c r="L388" s="125"/>
      <c r="M388" s="106" t="str">
        <f>IF(K388&lt;&gt;"",VLOOKUP(K388,'DON GIA'!$S$1:$U$19,3,0),"")</f>
        <v/>
      </c>
      <c r="N388" s="106" t="str">
        <f>IF(K388&lt;&gt;"",VLOOKUP(K388,'DON GIA'!$S$1:$V$19,4,0),"")</f>
        <v/>
      </c>
      <c r="O388" s="106" t="str">
        <f t="shared" si="79"/>
        <v/>
      </c>
      <c r="P388" s="106" t="str">
        <f t="shared" si="80"/>
        <v/>
      </c>
      <c r="Q388" s="71" t="s">
        <v>35</v>
      </c>
      <c r="R388" s="103"/>
      <c r="S388" s="103"/>
      <c r="T388" s="106" t="str">
        <f>IF(Q388&lt;&gt;"",VLOOKUP(Q388,'DON GIA'!$H$1:$K$103,4,0),"")</f>
        <v/>
      </c>
      <c r="U388" s="106" t="str">
        <f t="shared" si="82"/>
        <v/>
      </c>
      <c r="V388" s="107"/>
      <c r="W388" s="103"/>
      <c r="X388" s="134"/>
      <c r="Y388" s="109"/>
      <c r="Z388" s="106" t="str">
        <f>IF(V388&lt;&gt;"",VLOOKUP(V388,'DON GIA'!$A$1:$D$346,4,0),"")</f>
        <v/>
      </c>
      <c r="AA388" s="106" t="str">
        <f t="shared" si="83"/>
        <v/>
      </c>
      <c r="AB388" s="71"/>
      <c r="AC388" s="71"/>
      <c r="AD388" s="71"/>
      <c r="AE388" s="71"/>
      <c r="AF388" s="71"/>
      <c r="AG388" s="103"/>
      <c r="AH388" s="103"/>
      <c r="AI388" s="103"/>
      <c r="AJ388" s="103"/>
      <c r="AK388" s="106" t="str">
        <f>IF(AH388&lt;&gt;"",VLOOKUP(AH388,'DON GIA'!$M$1:$P$9,4,0),"")</f>
        <v/>
      </c>
      <c r="AL388" s="106" t="str">
        <f t="shared" si="81"/>
        <v/>
      </c>
      <c r="AM388" s="103"/>
      <c r="AN388" s="103"/>
      <c r="AO388" s="199" t="str">
        <f t="shared" si="74"/>
        <v/>
      </c>
      <c r="AP388" s="59" t="s">
        <v>962</v>
      </c>
    </row>
    <row r="389" spans="1:43" ht="93.75" outlineLevel="2">
      <c r="A389" s="72" t="e">
        <f>IF(C388&lt;&gt;"",$C$7:C388,A388)</f>
        <v>#VALUE!</v>
      </c>
      <c r="B389" s="102" t="str">
        <f>IF(C388&lt;&gt;"",COUNTA($C$7:C388)+392,"")</f>
        <v/>
      </c>
      <c r="C389" s="192"/>
      <c r="D389" s="121"/>
      <c r="E389" s="103"/>
      <c r="F389" s="103"/>
      <c r="G389" s="103"/>
      <c r="H389" s="103"/>
      <c r="I389" s="103"/>
      <c r="J389" s="103"/>
      <c r="K389" s="71"/>
      <c r="L389" s="125"/>
      <c r="M389" s="106" t="str">
        <f>IF(K389&lt;&gt;"",VLOOKUP(K389,'DON GIA'!$S$1:$U$19,3,0),"")</f>
        <v/>
      </c>
      <c r="N389" s="106" t="str">
        <f>IF(K389&lt;&gt;"",VLOOKUP(K389,'DON GIA'!$S$1:$V$19,4,0),"")</f>
        <v/>
      </c>
      <c r="O389" s="106" t="str">
        <f t="shared" si="79"/>
        <v/>
      </c>
      <c r="P389" s="106" t="str">
        <f t="shared" si="80"/>
        <v/>
      </c>
      <c r="Q389" s="71" t="s">
        <v>35</v>
      </c>
      <c r="R389" s="103"/>
      <c r="S389" s="103"/>
      <c r="T389" s="106" t="str">
        <f>IF(Q389&lt;&gt;"",VLOOKUP(Q389,'DON GIA'!$H$1:$K$103,4,0),"")</f>
        <v/>
      </c>
      <c r="U389" s="106" t="str">
        <f t="shared" si="82"/>
        <v/>
      </c>
      <c r="V389" s="107"/>
      <c r="W389" s="103"/>
      <c r="X389" s="134"/>
      <c r="Y389" s="109"/>
      <c r="Z389" s="106" t="str">
        <f>IF(V389&lt;&gt;"",VLOOKUP(V389,'DON GIA'!$A$1:$D$346,4,0),"")</f>
        <v/>
      </c>
      <c r="AA389" s="106" t="str">
        <f t="shared" si="83"/>
        <v/>
      </c>
      <c r="AB389" s="71"/>
      <c r="AC389" s="71"/>
      <c r="AD389" s="71"/>
      <c r="AE389" s="71"/>
      <c r="AF389" s="71"/>
      <c r="AG389" s="103"/>
      <c r="AH389" s="103"/>
      <c r="AI389" s="103"/>
      <c r="AJ389" s="103"/>
      <c r="AK389" s="106" t="str">
        <f>IF(AH389&lt;&gt;"",VLOOKUP(AH389,'DON GIA'!$M$1:$P$9,4,0),"")</f>
        <v/>
      </c>
      <c r="AL389" s="106" t="str">
        <f t="shared" si="81"/>
        <v/>
      </c>
      <c r="AM389" s="103"/>
      <c r="AN389" s="103"/>
      <c r="AO389" s="199" t="str">
        <f t="shared" si="74"/>
        <v/>
      </c>
      <c r="AP389" s="59" t="s">
        <v>963</v>
      </c>
    </row>
    <row r="390" spans="1:43" ht="344.25" outlineLevel="2">
      <c r="A390" s="72" t="e">
        <f>IF(C389&lt;&gt;"",$C$7:C389,A389)</f>
        <v>#VALUE!</v>
      </c>
      <c r="B390" s="102" t="str">
        <f>IF(C389&lt;&gt;"",COUNTA($C$7:C389)+392,"")</f>
        <v/>
      </c>
      <c r="C390" s="192"/>
      <c r="D390" s="121"/>
      <c r="E390" s="103"/>
      <c r="F390" s="103"/>
      <c r="G390" s="103"/>
      <c r="H390" s="103"/>
      <c r="I390" s="103"/>
      <c r="J390" s="103"/>
      <c r="K390" s="71"/>
      <c r="L390" s="125"/>
      <c r="M390" s="106" t="str">
        <f>IF(K390&lt;&gt;"",VLOOKUP(K390,'DON GIA'!$S$1:$U$19,3,0),"")</f>
        <v/>
      </c>
      <c r="N390" s="106" t="str">
        <f>IF(K390&lt;&gt;"",VLOOKUP(K390,'DON GIA'!$S$1:$V$19,4,0),"")</f>
        <v/>
      </c>
      <c r="O390" s="106" t="str">
        <f t="shared" si="79"/>
        <v/>
      </c>
      <c r="P390" s="106" t="str">
        <f t="shared" si="80"/>
        <v/>
      </c>
      <c r="Q390" s="71" t="s">
        <v>35</v>
      </c>
      <c r="R390" s="103"/>
      <c r="S390" s="103"/>
      <c r="T390" s="106" t="str">
        <f>IF(Q390&lt;&gt;"",VLOOKUP(Q390,'DON GIA'!$H$1:$K$103,4,0),"")</f>
        <v/>
      </c>
      <c r="U390" s="106" t="str">
        <f t="shared" si="82"/>
        <v/>
      </c>
      <c r="V390" s="107"/>
      <c r="W390" s="103"/>
      <c r="X390" s="134"/>
      <c r="Y390" s="109"/>
      <c r="Z390" s="106" t="str">
        <f>IF(V390&lt;&gt;"",VLOOKUP(V390,'DON GIA'!$A$1:$D$346,4,0),"")</f>
        <v/>
      </c>
      <c r="AA390" s="106" t="str">
        <f t="shared" si="83"/>
        <v/>
      </c>
      <c r="AB390" s="71"/>
      <c r="AC390" s="71"/>
      <c r="AD390" s="71"/>
      <c r="AE390" s="71"/>
      <c r="AF390" s="71"/>
      <c r="AG390" s="103"/>
      <c r="AH390" s="103"/>
      <c r="AI390" s="103"/>
      <c r="AJ390" s="103"/>
      <c r="AK390" s="106" t="str">
        <f>IF(AH390&lt;&gt;"",VLOOKUP(AH390,'DON GIA'!$M$1:$P$9,4,0),"")</f>
        <v/>
      </c>
      <c r="AL390" s="106" t="str">
        <f t="shared" si="81"/>
        <v/>
      </c>
      <c r="AM390" s="103"/>
      <c r="AN390" s="103"/>
      <c r="AO390" s="199" t="str">
        <f t="shared" si="74"/>
        <v/>
      </c>
      <c r="AP390" s="111" t="s">
        <v>654</v>
      </c>
    </row>
    <row r="391" spans="1:43" ht="82.5" outlineLevel="2">
      <c r="A391" s="72" t="e">
        <f>IF(C390&lt;&gt;"",$C$7:C390,A390)</f>
        <v>#VALUE!</v>
      </c>
      <c r="B391" s="102" t="str">
        <f>IF(C390&lt;&gt;"",COUNTA($C$7:C390)+392,"")</f>
        <v/>
      </c>
      <c r="C391" s="192"/>
      <c r="D391" s="121"/>
      <c r="E391" s="103"/>
      <c r="F391" s="103"/>
      <c r="G391" s="103"/>
      <c r="H391" s="103"/>
      <c r="I391" s="103"/>
      <c r="J391" s="103"/>
      <c r="K391" s="71"/>
      <c r="L391" s="125"/>
      <c r="M391" s="106" t="str">
        <f>IF(K391&lt;&gt;"",VLOOKUP(K391,'DON GIA'!$S$1:$U$19,3,0),"")</f>
        <v/>
      </c>
      <c r="N391" s="106" t="str">
        <f>IF(K391&lt;&gt;"",VLOOKUP(K391,'DON GIA'!$S$1:$V$19,4,0),"")</f>
        <v/>
      </c>
      <c r="O391" s="106" t="str">
        <f t="shared" si="79"/>
        <v/>
      </c>
      <c r="P391" s="106" t="str">
        <f t="shared" si="80"/>
        <v/>
      </c>
      <c r="Q391" s="71" t="s">
        <v>35</v>
      </c>
      <c r="R391" s="103"/>
      <c r="S391" s="103"/>
      <c r="T391" s="106" t="str">
        <f>IF(Q391&lt;&gt;"",VLOOKUP(Q391,'DON GIA'!$H$1:$K$103,4,0),"")</f>
        <v/>
      </c>
      <c r="U391" s="106" t="str">
        <f t="shared" si="82"/>
        <v/>
      </c>
      <c r="V391" s="107"/>
      <c r="W391" s="103"/>
      <c r="X391" s="134"/>
      <c r="Y391" s="109"/>
      <c r="Z391" s="106" t="str">
        <f>IF(V391&lt;&gt;"",VLOOKUP(V391,'DON GIA'!$A$1:$D$346,4,0),"")</f>
        <v/>
      </c>
      <c r="AA391" s="106" t="str">
        <f t="shared" si="83"/>
        <v/>
      </c>
      <c r="AB391" s="71"/>
      <c r="AC391" s="71"/>
      <c r="AD391" s="71"/>
      <c r="AE391" s="71"/>
      <c r="AF391" s="71"/>
      <c r="AG391" s="103"/>
      <c r="AH391" s="103"/>
      <c r="AI391" s="103"/>
      <c r="AJ391" s="103"/>
      <c r="AK391" s="106" t="str">
        <f>IF(AH391&lt;&gt;"",VLOOKUP(AH391,'DON GIA'!$M$1:$P$9,4,0),"")</f>
        <v/>
      </c>
      <c r="AL391" s="106" t="str">
        <f t="shared" si="81"/>
        <v/>
      </c>
      <c r="AM391" s="103"/>
      <c r="AN391" s="103"/>
      <c r="AO391" s="199" t="str">
        <f t="shared" ref="AO391:AO454" si="84">IF(C391&lt;&gt;"",O391+P391+U391+AA391+AL391,"")</f>
        <v/>
      </c>
      <c r="AP391" s="59" t="s">
        <v>655</v>
      </c>
    </row>
    <row r="392" spans="1:43" ht="78.75" outlineLevel="2">
      <c r="A392" s="72" t="e">
        <f>IF(C391&lt;&gt;"",$C$7:C391,A391)</f>
        <v>#VALUE!</v>
      </c>
      <c r="B392" s="102" t="str">
        <f>IF(C391&lt;&gt;"",COUNTA($C$7:C391)+392,"")</f>
        <v/>
      </c>
      <c r="C392" s="192"/>
      <c r="D392" s="121"/>
      <c r="E392" s="103"/>
      <c r="F392" s="103"/>
      <c r="G392" s="103"/>
      <c r="H392" s="103"/>
      <c r="I392" s="103"/>
      <c r="J392" s="103"/>
      <c r="K392" s="71"/>
      <c r="L392" s="125"/>
      <c r="M392" s="106" t="str">
        <f>IF(K392&lt;&gt;"",VLOOKUP(K392,'DON GIA'!$S$1:$U$19,3,0),"")</f>
        <v/>
      </c>
      <c r="N392" s="106" t="str">
        <f>IF(K392&lt;&gt;"",VLOOKUP(K392,'DON GIA'!$S$1:$V$19,4,0),"")</f>
        <v/>
      </c>
      <c r="O392" s="106" t="str">
        <f t="shared" si="79"/>
        <v/>
      </c>
      <c r="P392" s="106" t="str">
        <f t="shared" si="80"/>
        <v/>
      </c>
      <c r="Q392" s="71" t="s">
        <v>35</v>
      </c>
      <c r="R392" s="103"/>
      <c r="S392" s="103"/>
      <c r="T392" s="106" t="str">
        <f>IF(Q392&lt;&gt;"",VLOOKUP(Q392,'DON GIA'!$H$1:$K$103,4,0),"")</f>
        <v/>
      </c>
      <c r="U392" s="106" t="str">
        <f t="shared" si="82"/>
        <v/>
      </c>
      <c r="V392" s="107"/>
      <c r="W392" s="103"/>
      <c r="X392" s="134"/>
      <c r="Y392" s="109"/>
      <c r="Z392" s="106" t="str">
        <f>IF(V392&lt;&gt;"",VLOOKUP(V392,'DON GIA'!$A$1:$D$346,4,0),"")</f>
        <v/>
      </c>
      <c r="AA392" s="106" t="str">
        <f t="shared" si="83"/>
        <v/>
      </c>
      <c r="AB392" s="71"/>
      <c r="AC392" s="71"/>
      <c r="AD392" s="71"/>
      <c r="AE392" s="71"/>
      <c r="AF392" s="71"/>
      <c r="AG392" s="103"/>
      <c r="AH392" s="103"/>
      <c r="AI392" s="103"/>
      <c r="AJ392" s="103"/>
      <c r="AK392" s="106" t="str">
        <f>IF(AH392&lt;&gt;"",VLOOKUP(AH392,'DON GIA'!$M$1:$P$9,4,0),"")</f>
        <v/>
      </c>
      <c r="AL392" s="106" t="str">
        <f t="shared" si="81"/>
        <v/>
      </c>
      <c r="AM392" s="103"/>
      <c r="AN392" s="103"/>
      <c r="AO392" s="199" t="str">
        <f t="shared" si="84"/>
        <v/>
      </c>
      <c r="AP392" s="59" t="s">
        <v>656</v>
      </c>
    </row>
    <row r="393" spans="1:43" ht="209.25" outlineLevel="2">
      <c r="A393" s="72" t="e">
        <f>IF(C392&lt;&gt;"",$C$7:C392,A392)</f>
        <v>#VALUE!</v>
      </c>
      <c r="B393" s="102" t="str">
        <f>IF(C392&lt;&gt;"",COUNTA($C$7:C392)+392,"")</f>
        <v/>
      </c>
      <c r="C393" s="192"/>
      <c r="D393" s="121"/>
      <c r="E393" s="103"/>
      <c r="F393" s="103"/>
      <c r="G393" s="103"/>
      <c r="H393" s="103"/>
      <c r="I393" s="103"/>
      <c r="J393" s="103"/>
      <c r="K393" s="71"/>
      <c r="L393" s="125"/>
      <c r="M393" s="106" t="str">
        <f>IF(K393&lt;&gt;"",VLOOKUP(K393,'DON GIA'!$S$1:$U$19,3,0),"")</f>
        <v/>
      </c>
      <c r="N393" s="106" t="str">
        <f>IF(K393&lt;&gt;"",VLOOKUP(K393,'DON GIA'!$S$1:$V$19,4,0),"")</f>
        <v/>
      </c>
      <c r="O393" s="106" t="str">
        <f t="shared" si="79"/>
        <v/>
      </c>
      <c r="P393" s="106" t="str">
        <f t="shared" si="80"/>
        <v/>
      </c>
      <c r="Q393" s="71" t="s">
        <v>35</v>
      </c>
      <c r="R393" s="103"/>
      <c r="S393" s="103"/>
      <c r="T393" s="106" t="str">
        <f>IF(Q393&lt;&gt;"",VLOOKUP(Q393,'DON GIA'!$H$1:$K$103,4,0),"")</f>
        <v/>
      </c>
      <c r="U393" s="106" t="str">
        <f t="shared" si="82"/>
        <v/>
      </c>
      <c r="V393" s="107"/>
      <c r="W393" s="103"/>
      <c r="X393" s="134"/>
      <c r="Y393" s="109"/>
      <c r="Z393" s="106" t="str">
        <f>IF(V393&lt;&gt;"",VLOOKUP(V393,'DON GIA'!$A$1:$D$346,4,0),"")</f>
        <v/>
      </c>
      <c r="AA393" s="106" t="str">
        <f t="shared" si="83"/>
        <v/>
      </c>
      <c r="AB393" s="71"/>
      <c r="AC393" s="71"/>
      <c r="AD393" s="71"/>
      <c r="AE393" s="71"/>
      <c r="AF393" s="71"/>
      <c r="AG393" s="103"/>
      <c r="AH393" s="103"/>
      <c r="AI393" s="103"/>
      <c r="AJ393" s="103"/>
      <c r="AK393" s="106" t="str">
        <f>IF(AH393&lt;&gt;"",VLOOKUP(AH393,'DON GIA'!$M$1:$P$9,4,0),"")</f>
        <v/>
      </c>
      <c r="AL393" s="106" t="str">
        <f t="shared" si="81"/>
        <v/>
      </c>
      <c r="AM393" s="103"/>
      <c r="AN393" s="103"/>
      <c r="AO393" s="199" t="str">
        <f t="shared" si="84"/>
        <v/>
      </c>
      <c r="AP393" s="111" t="s">
        <v>657</v>
      </c>
    </row>
    <row r="394" spans="1:43" ht="262.5" outlineLevel="2">
      <c r="A394" s="72" t="e">
        <f>IF(C393&lt;&gt;"",$C$7:C393,A393)</f>
        <v>#VALUE!</v>
      </c>
      <c r="B394" s="102" t="str">
        <f>IF(C393&lt;&gt;"",COUNTA($C$7:C393)+392,"")</f>
        <v/>
      </c>
      <c r="C394" s="192"/>
      <c r="D394" s="121"/>
      <c r="E394" s="103"/>
      <c r="F394" s="103"/>
      <c r="G394" s="103"/>
      <c r="H394" s="103"/>
      <c r="I394" s="103"/>
      <c r="J394" s="103"/>
      <c r="K394" s="71"/>
      <c r="L394" s="125"/>
      <c r="M394" s="106" t="str">
        <f>IF(K394&lt;&gt;"",VLOOKUP(K394,'DON GIA'!$S$1:$U$19,3,0),"")</f>
        <v/>
      </c>
      <c r="N394" s="106" t="str">
        <f>IF(K394&lt;&gt;"",VLOOKUP(K394,'DON GIA'!$S$1:$V$19,4,0),"")</f>
        <v/>
      </c>
      <c r="O394" s="106" t="str">
        <f t="shared" si="79"/>
        <v/>
      </c>
      <c r="P394" s="106" t="str">
        <f t="shared" si="80"/>
        <v/>
      </c>
      <c r="Q394" s="71" t="s">
        <v>35</v>
      </c>
      <c r="R394" s="103"/>
      <c r="S394" s="103"/>
      <c r="T394" s="106" t="str">
        <f>IF(Q394&lt;&gt;"",VLOOKUP(Q394,'DON GIA'!$H$1:$K$103,4,0),"")</f>
        <v/>
      </c>
      <c r="U394" s="106" t="str">
        <f t="shared" si="82"/>
        <v/>
      </c>
      <c r="V394" s="107"/>
      <c r="W394" s="103"/>
      <c r="X394" s="134"/>
      <c r="Y394" s="109"/>
      <c r="Z394" s="106" t="str">
        <f>IF(V394&lt;&gt;"",VLOOKUP(V394,'DON GIA'!$A$1:$D$346,4,0),"")</f>
        <v/>
      </c>
      <c r="AA394" s="106" t="str">
        <f t="shared" si="83"/>
        <v/>
      </c>
      <c r="AB394" s="71"/>
      <c r="AC394" s="71"/>
      <c r="AD394" s="71"/>
      <c r="AE394" s="71"/>
      <c r="AF394" s="71"/>
      <c r="AG394" s="103"/>
      <c r="AH394" s="103"/>
      <c r="AI394" s="103"/>
      <c r="AJ394" s="103"/>
      <c r="AK394" s="106" t="str">
        <f>IF(AH394&lt;&gt;"",VLOOKUP(AH394,'DON GIA'!$M$1:$P$9,4,0),"")</f>
        <v/>
      </c>
      <c r="AL394" s="106" t="str">
        <f t="shared" si="81"/>
        <v/>
      </c>
      <c r="AM394" s="103"/>
      <c r="AN394" s="103"/>
      <c r="AO394" s="199" t="str">
        <f t="shared" si="84"/>
        <v/>
      </c>
      <c r="AP394" s="107" t="s">
        <v>586</v>
      </c>
    </row>
    <row r="395" spans="1:43" ht="150" outlineLevel="2">
      <c r="A395" s="72" t="e">
        <f>IF(C394&lt;&gt;"",$C$7:C394,A394)</f>
        <v>#VALUE!</v>
      </c>
      <c r="B395" s="102" t="str">
        <f>IF(C394&lt;&gt;"",COUNTA($C$7:C394)+392,"")</f>
        <v/>
      </c>
      <c r="C395" s="192"/>
      <c r="D395" s="121"/>
      <c r="E395" s="103"/>
      <c r="F395" s="103"/>
      <c r="G395" s="103"/>
      <c r="H395" s="103"/>
      <c r="I395" s="103"/>
      <c r="J395" s="103"/>
      <c r="K395" s="71"/>
      <c r="L395" s="125"/>
      <c r="M395" s="106" t="str">
        <f>IF(K395&lt;&gt;"",VLOOKUP(K395,'DON GIA'!$S$1:$U$19,3,0),"")</f>
        <v/>
      </c>
      <c r="N395" s="106" t="str">
        <f>IF(K395&lt;&gt;"",VLOOKUP(K395,'DON GIA'!$S$1:$V$19,4,0),"")</f>
        <v/>
      </c>
      <c r="O395" s="106" t="str">
        <f t="shared" si="79"/>
        <v/>
      </c>
      <c r="P395" s="106" t="str">
        <f t="shared" si="80"/>
        <v/>
      </c>
      <c r="Q395" s="71" t="s">
        <v>35</v>
      </c>
      <c r="R395" s="103"/>
      <c r="S395" s="103"/>
      <c r="T395" s="106" t="str">
        <f>IF(Q395&lt;&gt;"",VLOOKUP(Q395,'DON GIA'!$H$1:$K$103,4,0),"")</f>
        <v/>
      </c>
      <c r="U395" s="106" t="str">
        <f t="shared" si="82"/>
        <v/>
      </c>
      <c r="V395" s="107"/>
      <c r="W395" s="103"/>
      <c r="X395" s="134"/>
      <c r="Y395" s="109"/>
      <c r="Z395" s="106" t="str">
        <f>IF(V395&lt;&gt;"",VLOOKUP(V395,'DON GIA'!$A$1:$D$346,4,0),"")</f>
        <v/>
      </c>
      <c r="AA395" s="106" t="str">
        <f t="shared" si="83"/>
        <v/>
      </c>
      <c r="AB395" s="71"/>
      <c r="AC395" s="71"/>
      <c r="AD395" s="71"/>
      <c r="AE395" s="71"/>
      <c r="AF395" s="71"/>
      <c r="AG395" s="103"/>
      <c r="AH395" s="103"/>
      <c r="AI395" s="103"/>
      <c r="AJ395" s="103"/>
      <c r="AK395" s="106" t="str">
        <f>IF(AH395&lt;&gt;"",VLOOKUP(AH395,'DON GIA'!$M$1:$P$9,4,0),"")</f>
        <v/>
      </c>
      <c r="AL395" s="106" t="str">
        <f t="shared" si="81"/>
        <v/>
      </c>
      <c r="AM395" s="103"/>
      <c r="AN395" s="103"/>
      <c r="AO395" s="199" t="str">
        <f t="shared" si="84"/>
        <v/>
      </c>
      <c r="AP395" s="59" t="s">
        <v>386</v>
      </c>
    </row>
    <row r="396" spans="1:43" ht="37.5" outlineLevel="2">
      <c r="A396" s="72" t="e">
        <f>IF(C395&lt;&gt;"",$C$7:C395,A395)</f>
        <v>#VALUE!</v>
      </c>
      <c r="B396" s="102" t="str">
        <f>IF(C395&lt;&gt;"",COUNTA($C$7:C395)+392,"")</f>
        <v/>
      </c>
      <c r="C396" s="192"/>
      <c r="D396" s="121"/>
      <c r="E396" s="103"/>
      <c r="F396" s="103"/>
      <c r="G396" s="103"/>
      <c r="H396" s="103"/>
      <c r="I396" s="103"/>
      <c r="J396" s="103"/>
      <c r="K396" s="71"/>
      <c r="L396" s="125"/>
      <c r="M396" s="106" t="str">
        <f>IF(K396&lt;&gt;"",VLOOKUP(K396,'DON GIA'!$S$1:$U$19,3,0),"")</f>
        <v/>
      </c>
      <c r="N396" s="106" t="str">
        <f>IF(K396&lt;&gt;"",VLOOKUP(K396,'DON GIA'!$S$1:$V$19,4,0),"")</f>
        <v/>
      </c>
      <c r="O396" s="106" t="str">
        <f t="shared" si="79"/>
        <v/>
      </c>
      <c r="P396" s="106" t="str">
        <f t="shared" si="80"/>
        <v/>
      </c>
      <c r="Q396" s="71" t="s">
        <v>35</v>
      </c>
      <c r="R396" s="103"/>
      <c r="S396" s="103"/>
      <c r="T396" s="106" t="str">
        <f>IF(Q396&lt;&gt;"",VLOOKUP(Q396,'DON GIA'!$H$1:$K$103,4,0),"")</f>
        <v/>
      </c>
      <c r="U396" s="106" t="str">
        <f t="shared" si="82"/>
        <v/>
      </c>
      <c r="V396" s="107"/>
      <c r="W396" s="103"/>
      <c r="X396" s="134"/>
      <c r="Y396" s="109"/>
      <c r="Z396" s="106" t="str">
        <f>IF(V396&lt;&gt;"",VLOOKUP(V396,'DON GIA'!$A$1:$D$346,4,0),"")</f>
        <v/>
      </c>
      <c r="AA396" s="106" t="str">
        <f t="shared" si="83"/>
        <v/>
      </c>
      <c r="AB396" s="71"/>
      <c r="AC396" s="71"/>
      <c r="AD396" s="71"/>
      <c r="AE396" s="71"/>
      <c r="AF396" s="71"/>
      <c r="AG396" s="103"/>
      <c r="AH396" s="103"/>
      <c r="AI396" s="103"/>
      <c r="AJ396" s="103"/>
      <c r="AK396" s="106" t="str">
        <f>IF(AH396&lt;&gt;"",VLOOKUP(AH396,'DON GIA'!$M$1:$P$9,4,0),"")</f>
        <v/>
      </c>
      <c r="AL396" s="106" t="str">
        <f t="shared" si="81"/>
        <v/>
      </c>
      <c r="AM396" s="103"/>
      <c r="AN396" s="103"/>
      <c r="AO396" s="199" t="str">
        <f t="shared" si="84"/>
        <v/>
      </c>
      <c r="AP396" s="59" t="s">
        <v>387</v>
      </c>
    </row>
    <row r="397" spans="1:43" ht="78.75" outlineLevel="2">
      <c r="A397" s="72" t="e">
        <f>IF(C396&lt;&gt;"",$C$7:C396,A396)</f>
        <v>#VALUE!</v>
      </c>
      <c r="B397" s="102" t="str">
        <f>IF(C396&lt;&gt;"",COUNTA($C$7:C396)+392,"")</f>
        <v/>
      </c>
      <c r="C397" s="192"/>
      <c r="D397" s="121"/>
      <c r="E397" s="103"/>
      <c r="F397" s="103"/>
      <c r="G397" s="103"/>
      <c r="H397" s="103"/>
      <c r="I397" s="103"/>
      <c r="J397" s="103"/>
      <c r="K397" s="71"/>
      <c r="L397" s="125"/>
      <c r="M397" s="106" t="str">
        <f>IF(K397&lt;&gt;"",VLOOKUP(K397,'DON GIA'!$S$1:$U$19,3,0),"")</f>
        <v/>
      </c>
      <c r="N397" s="106" t="str">
        <f>IF(K397&lt;&gt;"",VLOOKUP(K397,'DON GIA'!$S$1:$V$19,4,0),"")</f>
        <v/>
      </c>
      <c r="O397" s="106" t="str">
        <f t="shared" si="79"/>
        <v/>
      </c>
      <c r="P397" s="106" t="str">
        <f t="shared" si="80"/>
        <v/>
      </c>
      <c r="Q397" s="71" t="s">
        <v>35</v>
      </c>
      <c r="R397" s="103"/>
      <c r="S397" s="103"/>
      <c r="T397" s="106" t="str">
        <f>IF(Q397&lt;&gt;"",VLOOKUP(Q397,'DON GIA'!$H$1:$K$103,4,0),"")</f>
        <v/>
      </c>
      <c r="U397" s="106" t="str">
        <f t="shared" si="82"/>
        <v/>
      </c>
      <c r="V397" s="107"/>
      <c r="W397" s="103"/>
      <c r="X397" s="134"/>
      <c r="Y397" s="109"/>
      <c r="Z397" s="106" t="str">
        <f>IF(V397&lt;&gt;"",VLOOKUP(V397,'DON GIA'!$A$1:$D$346,4,0),"")</f>
        <v/>
      </c>
      <c r="AA397" s="106" t="str">
        <f t="shared" si="83"/>
        <v/>
      </c>
      <c r="AB397" s="71"/>
      <c r="AC397" s="71"/>
      <c r="AD397" s="71"/>
      <c r="AE397" s="71"/>
      <c r="AF397" s="71"/>
      <c r="AG397" s="103"/>
      <c r="AH397" s="103"/>
      <c r="AI397" s="103"/>
      <c r="AJ397" s="103"/>
      <c r="AK397" s="106" t="str">
        <f>IF(AH397&lt;&gt;"",VLOOKUP(AH397,'DON GIA'!$M$1:$P$9,4,0),"")</f>
        <v/>
      </c>
      <c r="AL397" s="106" t="str">
        <f t="shared" si="81"/>
        <v/>
      </c>
      <c r="AM397" s="103"/>
      <c r="AN397" s="103"/>
      <c r="AO397" s="199" t="str">
        <f t="shared" si="84"/>
        <v/>
      </c>
      <c r="AP397" s="59" t="s">
        <v>658</v>
      </c>
    </row>
    <row r="398" spans="1:43" ht="97.5" outlineLevel="2">
      <c r="A398" s="72" t="e">
        <f>IF(C397&lt;&gt;"",$C$7:C397,A397)</f>
        <v>#VALUE!</v>
      </c>
      <c r="B398" s="102" t="str">
        <f>IF(C397&lt;&gt;"",COUNTA($C$7:C397)+392,"")</f>
        <v/>
      </c>
      <c r="C398" s="192"/>
      <c r="D398" s="121"/>
      <c r="E398" s="103"/>
      <c r="F398" s="103"/>
      <c r="G398" s="103"/>
      <c r="H398" s="103"/>
      <c r="I398" s="103"/>
      <c r="J398" s="103"/>
      <c r="K398" s="71"/>
      <c r="L398" s="125"/>
      <c r="M398" s="106" t="str">
        <f>IF(K398&lt;&gt;"",VLOOKUP(K398,'DON GIA'!$S$1:$U$19,3,0),"")</f>
        <v/>
      </c>
      <c r="N398" s="106" t="str">
        <f>IF(K398&lt;&gt;"",VLOOKUP(K398,'DON GIA'!$S$1:$V$19,4,0),"")</f>
        <v/>
      </c>
      <c r="O398" s="106" t="str">
        <f t="shared" si="79"/>
        <v/>
      </c>
      <c r="P398" s="106" t="str">
        <f t="shared" si="80"/>
        <v/>
      </c>
      <c r="Q398" s="71" t="s">
        <v>35</v>
      </c>
      <c r="R398" s="103"/>
      <c r="S398" s="103"/>
      <c r="T398" s="106" t="str">
        <f>IF(Q398&lt;&gt;"",VLOOKUP(Q398,'DON GIA'!$H$1:$K$103,4,0),"")</f>
        <v/>
      </c>
      <c r="U398" s="106" t="str">
        <f t="shared" si="82"/>
        <v/>
      </c>
      <c r="V398" s="107"/>
      <c r="W398" s="103"/>
      <c r="X398" s="134"/>
      <c r="Y398" s="109"/>
      <c r="Z398" s="106" t="str">
        <f>IF(V398&lt;&gt;"",VLOOKUP(V398,'DON GIA'!$A$1:$D$346,4,0),"")</f>
        <v/>
      </c>
      <c r="AA398" s="106" t="str">
        <f t="shared" si="83"/>
        <v/>
      </c>
      <c r="AB398" s="71"/>
      <c r="AC398" s="71"/>
      <c r="AD398" s="71"/>
      <c r="AE398" s="71"/>
      <c r="AF398" s="71"/>
      <c r="AG398" s="103"/>
      <c r="AH398" s="103"/>
      <c r="AI398" s="103"/>
      <c r="AJ398" s="103"/>
      <c r="AK398" s="106" t="str">
        <f>IF(AH398&lt;&gt;"",VLOOKUP(AH398,'DON GIA'!$M$1:$P$9,4,0),"")</f>
        <v/>
      </c>
      <c r="AL398" s="106" t="str">
        <f t="shared" si="81"/>
        <v/>
      </c>
      <c r="AM398" s="103"/>
      <c r="AN398" s="103"/>
      <c r="AO398" s="199" t="str">
        <f t="shared" si="84"/>
        <v/>
      </c>
      <c r="AP398" s="59" t="s">
        <v>659</v>
      </c>
    </row>
    <row r="399" spans="1:43" outlineLevel="2">
      <c r="A399" s="72" t="e">
        <f>IF(C398&lt;&gt;"",$C$7:C398,A398)</f>
        <v>#VALUE!</v>
      </c>
      <c r="B399" s="102" t="str">
        <f>IF(C398&lt;&gt;"",COUNTA($C$7:C398)+392,"")</f>
        <v/>
      </c>
      <c r="C399" s="192"/>
      <c r="D399" s="61"/>
      <c r="E399" s="103"/>
      <c r="F399" s="103"/>
      <c r="G399" s="103"/>
      <c r="H399" s="103"/>
      <c r="I399" s="103"/>
      <c r="J399" s="103"/>
      <c r="K399" s="71"/>
      <c r="L399" s="125"/>
      <c r="M399" s="106" t="str">
        <f>IF(K399&lt;&gt;"",VLOOKUP(K399,'DON GIA'!$S$1:$U$19,3,0),"")</f>
        <v/>
      </c>
      <c r="N399" s="106" t="str">
        <f>IF(K399&lt;&gt;"",VLOOKUP(K399,'DON GIA'!$S$1:$V$19,4,0),"")</f>
        <v/>
      </c>
      <c r="O399" s="106" t="str">
        <f t="shared" si="79"/>
        <v/>
      </c>
      <c r="P399" s="106" t="str">
        <f t="shared" si="80"/>
        <v/>
      </c>
      <c r="Q399" s="71" t="s">
        <v>35</v>
      </c>
      <c r="R399" s="103"/>
      <c r="S399" s="103"/>
      <c r="T399" s="106" t="str">
        <f>IF(Q399&lt;&gt;"",VLOOKUP(Q399,'DON GIA'!$H$1:$K$103,4,0),"")</f>
        <v/>
      </c>
      <c r="U399" s="106" t="str">
        <f t="shared" si="82"/>
        <v/>
      </c>
      <c r="V399" s="107"/>
      <c r="W399" s="103"/>
      <c r="X399" s="134"/>
      <c r="Y399" s="109"/>
      <c r="Z399" s="106" t="str">
        <f>IF(V399&lt;&gt;"",VLOOKUP(V399,'DON GIA'!$A$1:$D$346,4,0),"")</f>
        <v/>
      </c>
      <c r="AA399" s="106" t="str">
        <f t="shared" si="83"/>
        <v/>
      </c>
      <c r="AB399" s="71"/>
      <c r="AC399" s="71"/>
      <c r="AD399" s="71"/>
      <c r="AE399" s="71"/>
      <c r="AF399" s="71"/>
      <c r="AG399" s="103"/>
      <c r="AH399" s="103"/>
      <c r="AI399" s="103"/>
      <c r="AJ399" s="103"/>
      <c r="AK399" s="106" t="str">
        <f>IF(AH399&lt;&gt;"",VLOOKUP(AH399,'DON GIA'!$M$1:$P$9,4,0),"")</f>
        <v/>
      </c>
      <c r="AL399" s="106" t="str">
        <f t="shared" si="81"/>
        <v/>
      </c>
      <c r="AM399" s="103"/>
      <c r="AN399" s="103"/>
      <c r="AO399" s="199" t="str">
        <f t="shared" si="84"/>
        <v/>
      </c>
      <c r="AP399" s="107"/>
    </row>
    <row r="400" spans="1:43" outlineLevel="1">
      <c r="A400" s="84" t="s">
        <v>828</v>
      </c>
      <c r="B400" s="102"/>
      <c r="C400" s="192">
        <v>425</v>
      </c>
      <c r="D400" s="61" t="s">
        <v>222</v>
      </c>
      <c r="E400" s="162"/>
      <c r="F400" s="162"/>
      <c r="G400" s="162"/>
      <c r="H400" s="162"/>
      <c r="I400" s="162"/>
      <c r="J400" s="162"/>
      <c r="K400" s="171"/>
      <c r="L400" s="167">
        <f>SUBTOTAL(9,L401:L416)</f>
        <v>112.44</v>
      </c>
      <c r="M400" s="199"/>
      <c r="N400" s="199"/>
      <c r="O400" s="199">
        <f>SUBTOTAL(9,O401:O416)</f>
        <v>188786760</v>
      </c>
      <c r="P400" s="199">
        <f>SUBTOTAL(9,P401:P416)</f>
        <v>0</v>
      </c>
      <c r="Q400" s="61"/>
      <c r="R400" s="162"/>
      <c r="S400" s="162">
        <f>SUBTOTAL(9,S401:S416)</f>
        <v>0</v>
      </c>
      <c r="T400" s="199"/>
      <c r="U400" s="199">
        <f>SUBTOTAL(9,U401:U416)</f>
        <v>0</v>
      </c>
      <c r="V400" s="129"/>
      <c r="W400" s="162"/>
      <c r="X400" s="169">
        <f>SUBTOTAL(9,X401:X416)</f>
        <v>244.28800000000001</v>
      </c>
      <c r="Y400" s="170">
        <f>SUBTOTAL(9,Y401:Y416)</f>
        <v>0</v>
      </c>
      <c r="Z400" s="199"/>
      <c r="AA400" s="199">
        <f>SUBTOTAL(9,AA401:AA416)</f>
        <v>470949585.27399999</v>
      </c>
      <c r="AB400" s="71"/>
      <c r="AC400" s="71"/>
      <c r="AD400" s="71"/>
      <c r="AE400" s="71"/>
      <c r="AF400" s="71"/>
      <c r="AG400" s="103"/>
      <c r="AH400" s="162"/>
      <c r="AI400" s="162"/>
      <c r="AJ400" s="162">
        <f>SUBTOTAL(9,AJ401:AJ416)</f>
        <v>1</v>
      </c>
      <c r="AK400" s="199"/>
      <c r="AL400" s="199">
        <f>SUBTOTAL(9,AL401:AL416)</f>
        <v>3223980</v>
      </c>
      <c r="AM400" s="162"/>
      <c r="AN400" s="162">
        <f>SUBTOTAL(9,AN401:AN416)</f>
        <v>0</v>
      </c>
      <c r="AO400" s="199">
        <f t="shared" si="84"/>
        <v>662960325.27399993</v>
      </c>
      <c r="AP400" s="111"/>
      <c r="AQ400" s="90"/>
    </row>
    <row r="401" spans="1:42" ht="56.25" outlineLevel="2">
      <c r="A401" s="72" t="e">
        <f>IF(C400&lt;&gt;"",$C$7:C400,A399)</f>
        <v>#VALUE!</v>
      </c>
      <c r="B401" s="102">
        <f>IF(C400&lt;&gt;"",COUNTA($C$7:C400)+392,"")</f>
        <v>425</v>
      </c>
      <c r="C401" s="192"/>
      <c r="D401" s="71" t="s">
        <v>225</v>
      </c>
      <c r="E401" s="103"/>
      <c r="F401" s="103"/>
      <c r="G401" s="103">
        <v>430</v>
      </c>
      <c r="H401" s="103">
        <v>79</v>
      </c>
      <c r="I401" s="103" t="s">
        <v>223</v>
      </c>
      <c r="J401" s="103" t="s">
        <v>224</v>
      </c>
      <c r="K401" s="104" t="s">
        <v>973</v>
      </c>
      <c r="L401" s="105">
        <v>112.44</v>
      </c>
      <c r="M401" s="106">
        <f>IF(K401&lt;&gt;"",VLOOKUP(K401,'DON GIA'!$S$1:$U$19,3,0),"")</f>
        <v>1679000</v>
      </c>
      <c r="N401" s="106">
        <f>IF(K401&lt;&gt;"",VLOOKUP(K401,'DON GIA'!$S$1:$V$19,4,0),"")</f>
        <v>0</v>
      </c>
      <c r="O401" s="106">
        <f t="shared" si="79"/>
        <v>188786760</v>
      </c>
      <c r="P401" s="106">
        <f t="shared" si="80"/>
        <v>0</v>
      </c>
      <c r="Q401" s="71" t="s">
        <v>35</v>
      </c>
      <c r="R401" s="103"/>
      <c r="S401" s="103"/>
      <c r="T401" s="106" t="str">
        <f>IF(Q401&lt;&gt;"",VLOOKUP(Q401,'DON GIA'!$H$1:$K$103,4,0),"")</f>
        <v/>
      </c>
      <c r="U401" s="106" t="str">
        <f t="shared" ref="U401:U416" si="85">IF(Q401&lt;&gt;"",IF(ISNUMBER(T401),S401*T401,""),"")</f>
        <v/>
      </c>
      <c r="V401" s="107" t="s">
        <v>1005</v>
      </c>
      <c r="W401" s="103" t="s">
        <v>27</v>
      </c>
      <c r="X401" s="108">
        <v>47.52</v>
      </c>
      <c r="Y401" s="109"/>
      <c r="Z401" s="106">
        <f>IF(V401&lt;&gt;"",VLOOKUP(V401,'DON GIA'!$A$1:$D$346,4,0),"")</f>
        <v>5559129</v>
      </c>
      <c r="AA401" s="106">
        <f t="shared" ref="AA401:AA416" si="86">IF(V401&lt;&gt;"",IF(ISNUMBER(Z401),X401*Z401,""),"")</f>
        <v>264169810.08000001</v>
      </c>
      <c r="AB401" s="71" t="s">
        <v>28</v>
      </c>
      <c r="AC401" s="71" t="s">
        <v>29</v>
      </c>
      <c r="AD401" s="71" t="s">
        <v>30</v>
      </c>
      <c r="AE401" s="71" t="s">
        <v>31</v>
      </c>
      <c r="AF401" s="71" t="s">
        <v>34</v>
      </c>
      <c r="AG401" s="103" t="s">
        <v>33</v>
      </c>
      <c r="AH401" s="103" t="s">
        <v>564</v>
      </c>
      <c r="AI401" s="103" t="s">
        <v>409</v>
      </c>
      <c r="AJ401" s="103">
        <v>1</v>
      </c>
      <c r="AK401" s="106">
        <f>IF(AH401&lt;&gt;"",VLOOKUP(AH401,'DON GIA'!$M$1:$P$9,4,0),"")</f>
        <v>3223980</v>
      </c>
      <c r="AL401" s="106">
        <f t="shared" si="81"/>
        <v>3223980</v>
      </c>
      <c r="AM401" s="103"/>
      <c r="AN401" s="103"/>
      <c r="AO401" s="199" t="str">
        <f t="shared" si="84"/>
        <v/>
      </c>
      <c r="AP401" s="111" t="s">
        <v>660</v>
      </c>
    </row>
    <row r="402" spans="1:42" ht="150" outlineLevel="2">
      <c r="A402" s="72" t="e">
        <f>IF(C401&lt;&gt;"",$C$7:C401,A401)</f>
        <v>#VALUE!</v>
      </c>
      <c r="B402" s="102" t="str">
        <f>IF(C401&lt;&gt;"",COUNTA($C$7:C401)+392,"")</f>
        <v/>
      </c>
      <c r="C402" s="192"/>
      <c r="D402" s="71" t="s">
        <v>226</v>
      </c>
      <c r="E402" s="103"/>
      <c r="F402" s="103"/>
      <c r="G402" s="103"/>
      <c r="H402" s="103"/>
      <c r="I402" s="103"/>
      <c r="J402" s="103"/>
      <c r="K402" s="71"/>
      <c r="L402" s="105"/>
      <c r="M402" s="106" t="str">
        <f>IF(K402&lt;&gt;"",VLOOKUP(K402,'DON GIA'!$S$1:$U$19,3,0),"")</f>
        <v/>
      </c>
      <c r="N402" s="106" t="str">
        <f>IF(K402&lt;&gt;"",VLOOKUP(K402,'DON GIA'!$S$1:$V$19,4,0),"")</f>
        <v/>
      </c>
      <c r="O402" s="106" t="str">
        <f t="shared" si="79"/>
        <v/>
      </c>
      <c r="P402" s="106" t="str">
        <f t="shared" si="80"/>
        <v/>
      </c>
      <c r="Q402" s="71" t="s">
        <v>35</v>
      </c>
      <c r="R402" s="103"/>
      <c r="S402" s="103"/>
      <c r="T402" s="106" t="str">
        <f>IF(Q402&lt;&gt;"",VLOOKUP(Q402,'DON GIA'!$H$1:$K$103,4,0),"")</f>
        <v/>
      </c>
      <c r="U402" s="106" t="str">
        <f t="shared" si="85"/>
        <v/>
      </c>
      <c r="V402" s="107" t="s">
        <v>1044</v>
      </c>
      <c r="W402" s="103" t="s">
        <v>27</v>
      </c>
      <c r="X402" s="108">
        <v>21.25</v>
      </c>
      <c r="Y402" s="109"/>
      <c r="Z402" s="106">
        <f>IF(V402&lt;&gt;"",VLOOKUP(V402,'DON GIA'!$A$1:$D$346,4,0),"")</f>
        <v>854777</v>
      </c>
      <c r="AA402" s="106">
        <f t="shared" si="86"/>
        <v>18164011.25</v>
      </c>
      <c r="AB402" s="71"/>
      <c r="AC402" s="71" t="s">
        <v>29</v>
      </c>
      <c r="AD402" s="71" t="s">
        <v>30</v>
      </c>
      <c r="AE402" s="71" t="s">
        <v>41</v>
      </c>
      <c r="AF402" s="71" t="s">
        <v>136</v>
      </c>
      <c r="AG402" s="103" t="s">
        <v>33</v>
      </c>
      <c r="AH402" s="61"/>
      <c r="AI402" s="103"/>
      <c r="AJ402" s="103"/>
      <c r="AK402" s="106" t="str">
        <f>IF(AH402&lt;&gt;"",VLOOKUP(AH402,'DON GIA'!$M$1:$P$9,4,0),"")</f>
        <v/>
      </c>
      <c r="AL402" s="106" t="str">
        <f t="shared" si="81"/>
        <v/>
      </c>
      <c r="AM402" s="103"/>
      <c r="AN402" s="103"/>
      <c r="AO402" s="199" t="str">
        <f t="shared" si="84"/>
        <v/>
      </c>
      <c r="AP402" s="59" t="s">
        <v>584</v>
      </c>
    </row>
    <row r="403" spans="1:42" ht="206.25" outlineLevel="2">
      <c r="A403" s="72" t="e">
        <f>IF(C402&lt;&gt;"",$C$7:C402,A402)</f>
        <v>#VALUE!</v>
      </c>
      <c r="B403" s="102" t="str">
        <f>IF(C402&lt;&gt;"",COUNTA($C$7:C402)+392,"")</f>
        <v/>
      </c>
      <c r="C403" s="192"/>
      <c r="D403" s="71" t="s">
        <v>227</v>
      </c>
      <c r="E403" s="103"/>
      <c r="F403" s="103"/>
      <c r="G403" s="103"/>
      <c r="H403" s="103"/>
      <c r="I403" s="103"/>
      <c r="J403" s="103"/>
      <c r="K403" s="71"/>
      <c r="L403" s="105"/>
      <c r="M403" s="106" t="str">
        <f>IF(K403&lt;&gt;"",VLOOKUP(K403,'DON GIA'!$S$1:$U$19,3,0),"")</f>
        <v/>
      </c>
      <c r="N403" s="106" t="str">
        <f>IF(K403&lt;&gt;"",VLOOKUP(K403,'DON GIA'!$S$1:$V$19,4,0),"")</f>
        <v/>
      </c>
      <c r="O403" s="106" t="str">
        <f t="shared" si="79"/>
        <v/>
      </c>
      <c r="P403" s="106" t="str">
        <f t="shared" si="80"/>
        <v/>
      </c>
      <c r="Q403" s="71" t="s">
        <v>35</v>
      </c>
      <c r="R403" s="103"/>
      <c r="S403" s="103"/>
      <c r="T403" s="106" t="str">
        <f>IF(Q403&lt;&gt;"",VLOOKUP(Q403,'DON GIA'!$H$1:$K$103,4,0),"")</f>
        <v/>
      </c>
      <c r="U403" s="106" t="str">
        <f t="shared" si="85"/>
        <v/>
      </c>
      <c r="V403" s="107" t="s">
        <v>1105</v>
      </c>
      <c r="W403" s="103" t="s">
        <v>27</v>
      </c>
      <c r="X403" s="108">
        <v>10.72</v>
      </c>
      <c r="Y403" s="109"/>
      <c r="Z403" s="106">
        <f>IF(V403&lt;&gt;"",VLOOKUP(V403,'DON GIA'!$A$1:$D$346,4,0),"")</f>
        <v>292949</v>
      </c>
      <c r="AA403" s="106">
        <f t="shared" si="86"/>
        <v>3140413.2800000003</v>
      </c>
      <c r="AB403" s="71"/>
      <c r="AC403" s="71"/>
      <c r="AD403" s="71"/>
      <c r="AE403" s="71"/>
      <c r="AF403" s="71"/>
      <c r="AG403" s="103"/>
      <c r="AH403" s="103"/>
      <c r="AI403" s="103"/>
      <c r="AJ403" s="103"/>
      <c r="AK403" s="106" t="str">
        <f>IF(AH403&lt;&gt;"",VLOOKUP(AH403,'DON GIA'!$M$1:$P$9,4,0),"")</f>
        <v/>
      </c>
      <c r="AL403" s="106" t="str">
        <f t="shared" si="81"/>
        <v/>
      </c>
      <c r="AM403" s="103"/>
      <c r="AN403" s="103"/>
      <c r="AO403" s="199" t="str">
        <f t="shared" si="84"/>
        <v/>
      </c>
      <c r="AP403" s="107" t="s">
        <v>585</v>
      </c>
    </row>
    <row r="404" spans="1:42" ht="153.75" outlineLevel="2">
      <c r="A404" s="72" t="e">
        <f>IF(C403&lt;&gt;"",$C$7:C403,A403)</f>
        <v>#VALUE!</v>
      </c>
      <c r="B404" s="102" t="str">
        <f>IF(C403&lt;&gt;"",COUNTA($C$7:C403)+392,"")</f>
        <v/>
      </c>
      <c r="C404" s="192"/>
      <c r="D404" s="71"/>
      <c r="E404" s="103"/>
      <c r="F404" s="103"/>
      <c r="G404" s="103"/>
      <c r="H404" s="103"/>
      <c r="I404" s="103"/>
      <c r="J404" s="103"/>
      <c r="K404" s="71"/>
      <c r="L404" s="105"/>
      <c r="M404" s="106" t="str">
        <f>IF(K404&lt;&gt;"",VLOOKUP(K404,'DON GIA'!$S$1:$U$19,3,0),"")</f>
        <v/>
      </c>
      <c r="N404" s="106" t="str">
        <f>IF(K404&lt;&gt;"",VLOOKUP(K404,'DON GIA'!$S$1:$V$19,4,0),"")</f>
        <v/>
      </c>
      <c r="O404" s="106" t="str">
        <f t="shared" si="79"/>
        <v/>
      </c>
      <c r="P404" s="106" t="str">
        <f t="shared" si="80"/>
        <v/>
      </c>
      <c r="Q404" s="71" t="s">
        <v>35</v>
      </c>
      <c r="R404" s="103"/>
      <c r="S404" s="103"/>
      <c r="T404" s="106" t="str">
        <f>IF(Q404&lt;&gt;"",VLOOKUP(Q404,'DON GIA'!$H$1:$K$103,4,0),"")</f>
        <v/>
      </c>
      <c r="U404" s="106" t="str">
        <f t="shared" si="85"/>
        <v/>
      </c>
      <c r="V404" s="107" t="s">
        <v>1106</v>
      </c>
      <c r="W404" s="103" t="s">
        <v>27</v>
      </c>
      <c r="X404" s="108">
        <v>21.25</v>
      </c>
      <c r="Y404" s="109"/>
      <c r="Z404" s="106">
        <f>IF(V404&lt;&gt;"",VLOOKUP(V404,'DON GIA'!$A$1:$D$346,4,0),"")</f>
        <v>330817</v>
      </c>
      <c r="AA404" s="106">
        <f t="shared" si="86"/>
        <v>7029861.25</v>
      </c>
      <c r="AB404" s="71"/>
      <c r="AC404" s="71"/>
      <c r="AD404" s="71"/>
      <c r="AE404" s="71"/>
      <c r="AF404" s="71"/>
      <c r="AG404" s="103"/>
      <c r="AH404" s="103"/>
      <c r="AI404" s="103"/>
      <c r="AJ404" s="103"/>
      <c r="AK404" s="106" t="str">
        <f>IF(AH404&lt;&gt;"",VLOOKUP(AH404,'DON GIA'!$M$1:$P$9,4,0),"")</f>
        <v/>
      </c>
      <c r="AL404" s="106" t="str">
        <f t="shared" si="81"/>
        <v/>
      </c>
      <c r="AM404" s="103"/>
      <c r="AN404" s="103"/>
      <c r="AO404" s="199" t="str">
        <f t="shared" si="84"/>
        <v/>
      </c>
      <c r="AP404" s="59" t="s">
        <v>661</v>
      </c>
    </row>
    <row r="405" spans="1:42" ht="93.75" outlineLevel="2">
      <c r="A405" s="72" t="e">
        <f>IF(C404&lt;&gt;"",$C$7:C404,A404)</f>
        <v>#VALUE!</v>
      </c>
      <c r="B405" s="102" t="str">
        <f>IF(C404&lt;&gt;"",COUNTA($C$7:C404)+392,"")</f>
        <v/>
      </c>
      <c r="C405" s="192"/>
      <c r="D405" s="71"/>
      <c r="E405" s="103"/>
      <c r="F405" s="103"/>
      <c r="G405" s="103"/>
      <c r="H405" s="103"/>
      <c r="I405" s="103"/>
      <c r="J405" s="103"/>
      <c r="K405" s="71"/>
      <c r="L405" s="105"/>
      <c r="M405" s="106" t="str">
        <f>IF(K405&lt;&gt;"",VLOOKUP(K405,'DON GIA'!$S$1:$U$19,3,0),"")</f>
        <v/>
      </c>
      <c r="N405" s="106" t="str">
        <f>IF(K405&lt;&gt;"",VLOOKUP(K405,'DON GIA'!$S$1:$V$19,4,0),"")</f>
        <v/>
      </c>
      <c r="O405" s="106" t="str">
        <f t="shared" si="79"/>
        <v/>
      </c>
      <c r="P405" s="106" t="str">
        <f t="shared" si="80"/>
        <v/>
      </c>
      <c r="Q405" s="71" t="s">
        <v>35</v>
      </c>
      <c r="R405" s="103"/>
      <c r="S405" s="103"/>
      <c r="T405" s="106" t="str">
        <f>IF(Q405&lt;&gt;"",VLOOKUP(Q405,'DON GIA'!$H$1:$K$103,4,0),"")</f>
        <v/>
      </c>
      <c r="U405" s="106" t="str">
        <f t="shared" si="85"/>
        <v/>
      </c>
      <c r="V405" s="107" t="s">
        <v>1107</v>
      </c>
      <c r="W405" s="103" t="s">
        <v>27</v>
      </c>
      <c r="X405" s="108">
        <v>63.25</v>
      </c>
      <c r="Y405" s="109"/>
      <c r="Z405" s="106">
        <f>IF(V405&lt;&gt;"",VLOOKUP(V405,'DON GIA'!$A$1:$D$346,4,0),"")</f>
        <v>109890</v>
      </c>
      <c r="AA405" s="106">
        <f t="shared" si="86"/>
        <v>6950542.5</v>
      </c>
      <c r="AB405" s="71"/>
      <c r="AC405" s="71"/>
      <c r="AD405" s="71"/>
      <c r="AE405" s="71"/>
      <c r="AF405" s="71"/>
      <c r="AG405" s="103"/>
      <c r="AH405" s="103"/>
      <c r="AI405" s="103"/>
      <c r="AJ405" s="103"/>
      <c r="AK405" s="106" t="str">
        <f>IF(AH405&lt;&gt;"",VLOOKUP(AH405,'DON GIA'!$M$1:$P$9,4,0),"")</f>
        <v/>
      </c>
      <c r="AL405" s="106" t="str">
        <f t="shared" si="81"/>
        <v/>
      </c>
      <c r="AM405" s="103"/>
      <c r="AN405" s="103"/>
      <c r="AO405" s="199" t="str">
        <f t="shared" si="84"/>
        <v/>
      </c>
      <c r="AP405" s="59" t="s">
        <v>349</v>
      </c>
    </row>
    <row r="406" spans="1:42" ht="37.5" outlineLevel="2">
      <c r="A406" s="72" t="e">
        <f>IF(C405&lt;&gt;"",$C$7:C405,A405)</f>
        <v>#VALUE!</v>
      </c>
      <c r="B406" s="102" t="str">
        <f>IF(C405&lt;&gt;"",COUNTA($C$7:C405)+392,"")</f>
        <v/>
      </c>
      <c r="C406" s="192"/>
      <c r="D406" s="71"/>
      <c r="E406" s="103"/>
      <c r="F406" s="103"/>
      <c r="G406" s="103"/>
      <c r="H406" s="103"/>
      <c r="I406" s="103"/>
      <c r="J406" s="103"/>
      <c r="K406" s="71"/>
      <c r="L406" s="105"/>
      <c r="M406" s="106" t="str">
        <f>IF(K406&lt;&gt;"",VLOOKUP(K406,'DON GIA'!$S$1:$U$19,3,0),"")</f>
        <v/>
      </c>
      <c r="N406" s="106" t="str">
        <f>IF(K406&lt;&gt;"",VLOOKUP(K406,'DON GIA'!$S$1:$V$19,4,0),"")</f>
        <v/>
      </c>
      <c r="O406" s="106" t="str">
        <f t="shared" si="79"/>
        <v/>
      </c>
      <c r="P406" s="106" t="str">
        <f t="shared" si="80"/>
        <v/>
      </c>
      <c r="Q406" s="71" t="s">
        <v>35</v>
      </c>
      <c r="R406" s="103"/>
      <c r="S406" s="103"/>
      <c r="T406" s="106" t="str">
        <f>IF(Q406&lt;&gt;"",VLOOKUP(Q406,'DON GIA'!$H$1:$K$103,4,0),"")</f>
        <v/>
      </c>
      <c r="U406" s="106" t="str">
        <f t="shared" si="85"/>
        <v/>
      </c>
      <c r="V406" s="107" t="s">
        <v>1080</v>
      </c>
      <c r="W406" s="103" t="s">
        <v>27</v>
      </c>
      <c r="X406" s="108">
        <v>3.57</v>
      </c>
      <c r="Y406" s="109"/>
      <c r="Z406" s="106">
        <f>IF(V406&lt;&gt;"",VLOOKUP(V406,'DON GIA'!$A$1:$D$346,4,0),"")</f>
        <v>10375629</v>
      </c>
      <c r="AA406" s="106">
        <f t="shared" si="86"/>
        <v>37040995.530000001</v>
      </c>
      <c r="AB406" s="71"/>
      <c r="AC406" s="71"/>
      <c r="AD406" s="71"/>
      <c r="AE406" s="71" t="s">
        <v>31</v>
      </c>
      <c r="AF406" s="71"/>
      <c r="AG406" s="103"/>
      <c r="AH406" s="103"/>
      <c r="AI406" s="103"/>
      <c r="AJ406" s="103"/>
      <c r="AK406" s="106" t="str">
        <f>IF(AH406&lt;&gt;"",VLOOKUP(AH406,'DON GIA'!$M$1:$P$9,4,0),"")</f>
        <v/>
      </c>
      <c r="AL406" s="106" t="str">
        <f t="shared" si="81"/>
        <v/>
      </c>
      <c r="AM406" s="103"/>
      <c r="AN406" s="103"/>
      <c r="AO406" s="199" t="str">
        <f t="shared" si="84"/>
        <v/>
      </c>
      <c r="AP406" s="107"/>
    </row>
    <row r="407" spans="1:42" outlineLevel="2">
      <c r="A407" s="72" t="e">
        <f>IF(C406&lt;&gt;"",$C$7:C406,A406)</f>
        <v>#VALUE!</v>
      </c>
      <c r="B407" s="102" t="str">
        <f>IF(C406&lt;&gt;"",COUNTA($C$7:C406)+392,"")</f>
        <v/>
      </c>
      <c r="C407" s="192"/>
      <c r="D407" s="61"/>
      <c r="E407" s="103"/>
      <c r="F407" s="103"/>
      <c r="G407" s="103"/>
      <c r="H407" s="103"/>
      <c r="I407" s="103"/>
      <c r="J407" s="103"/>
      <c r="K407" s="71"/>
      <c r="L407" s="105"/>
      <c r="M407" s="106" t="str">
        <f>IF(K407&lt;&gt;"",VLOOKUP(K407,'DON GIA'!$S$1:$U$19,3,0),"")</f>
        <v/>
      </c>
      <c r="N407" s="106" t="str">
        <f>IF(K407&lt;&gt;"",VLOOKUP(K407,'DON GIA'!$S$1:$V$19,4,0),"")</f>
        <v/>
      </c>
      <c r="O407" s="106" t="str">
        <f t="shared" si="79"/>
        <v/>
      </c>
      <c r="P407" s="106" t="str">
        <f t="shared" si="80"/>
        <v/>
      </c>
      <c r="Q407" s="71" t="s">
        <v>35</v>
      </c>
      <c r="R407" s="103"/>
      <c r="S407" s="103"/>
      <c r="T407" s="106" t="str">
        <f>IF(Q407&lt;&gt;"",VLOOKUP(Q407,'DON GIA'!$H$1:$K$103,4,0),"")</f>
        <v/>
      </c>
      <c r="U407" s="106" t="str">
        <f t="shared" si="85"/>
        <v/>
      </c>
      <c r="V407" s="107" t="s">
        <v>1082</v>
      </c>
      <c r="W407" s="103" t="s">
        <v>38</v>
      </c>
      <c r="X407" s="108">
        <v>0.42799999999999999</v>
      </c>
      <c r="Y407" s="109"/>
      <c r="Z407" s="106">
        <f>IF(V407&lt;&gt;"",VLOOKUP(V407,'DON GIA'!$A$1:$D$346,4,0),"")</f>
        <v>2523428</v>
      </c>
      <c r="AA407" s="106">
        <f t="shared" si="86"/>
        <v>1080027.1839999999</v>
      </c>
      <c r="AB407" s="71"/>
      <c r="AC407" s="71"/>
      <c r="AD407" s="71"/>
      <c r="AE407" s="71"/>
      <c r="AF407" s="71"/>
      <c r="AG407" s="103"/>
      <c r="AH407" s="103"/>
      <c r="AI407" s="103"/>
      <c r="AJ407" s="103"/>
      <c r="AK407" s="106" t="str">
        <f>IF(AH407&lt;&gt;"",VLOOKUP(AH407,'DON GIA'!$M$1:$P$9,4,0),"")</f>
        <v/>
      </c>
      <c r="AL407" s="106" t="str">
        <f t="shared" si="81"/>
        <v/>
      </c>
      <c r="AM407" s="103"/>
      <c r="AN407" s="103"/>
      <c r="AO407" s="199" t="str">
        <f t="shared" si="84"/>
        <v/>
      </c>
      <c r="AP407" s="107"/>
    </row>
    <row r="408" spans="1:42" ht="37.5" outlineLevel="2">
      <c r="A408" s="72" t="e">
        <f>IF(C407&lt;&gt;"",$C$7:C407,A407)</f>
        <v>#VALUE!</v>
      </c>
      <c r="B408" s="102" t="str">
        <f>IF(C407&lt;&gt;"",COUNTA($C$7:C407)+392,"")</f>
        <v/>
      </c>
      <c r="C408" s="192"/>
      <c r="D408" s="71"/>
      <c r="E408" s="103"/>
      <c r="F408" s="103"/>
      <c r="G408" s="103"/>
      <c r="H408" s="103"/>
      <c r="I408" s="103"/>
      <c r="J408" s="103"/>
      <c r="K408" s="71"/>
      <c r="L408" s="105"/>
      <c r="M408" s="106" t="str">
        <f>IF(K408&lt;&gt;"",VLOOKUP(K408,'DON GIA'!$S$1:$U$19,3,0),"")</f>
        <v/>
      </c>
      <c r="N408" s="106" t="str">
        <f>IF(K408&lt;&gt;"",VLOOKUP(K408,'DON GIA'!$S$1:$V$19,4,0),"")</f>
        <v/>
      </c>
      <c r="O408" s="106" t="str">
        <f t="shared" si="79"/>
        <v/>
      </c>
      <c r="P408" s="106" t="str">
        <f t="shared" si="80"/>
        <v/>
      </c>
      <c r="Q408" s="71" t="s">
        <v>35</v>
      </c>
      <c r="R408" s="103"/>
      <c r="S408" s="103"/>
      <c r="T408" s="106" t="str">
        <f>IF(Q408&lt;&gt;"",VLOOKUP(Q408,'DON GIA'!$H$1:$K$103,4,0),"")</f>
        <v/>
      </c>
      <c r="U408" s="106" t="str">
        <f t="shared" si="85"/>
        <v/>
      </c>
      <c r="V408" s="107" t="s">
        <v>1108</v>
      </c>
      <c r="W408" s="103" t="s">
        <v>27</v>
      </c>
      <c r="X408" s="108">
        <v>4</v>
      </c>
      <c r="Y408" s="109"/>
      <c r="Z408" s="106">
        <f>IF(V408&lt;&gt;"",VLOOKUP(V408,'DON GIA'!$A$1:$D$346,4,0),"")</f>
        <v>282038</v>
      </c>
      <c r="AA408" s="106">
        <f t="shared" si="86"/>
        <v>1128152</v>
      </c>
      <c r="AB408" s="71"/>
      <c r="AC408" s="71"/>
      <c r="AD408" s="71"/>
      <c r="AE408" s="71"/>
      <c r="AF408" s="71"/>
      <c r="AG408" s="103"/>
      <c r="AH408" s="103"/>
      <c r="AI408" s="103"/>
      <c r="AJ408" s="103"/>
      <c r="AK408" s="106" t="str">
        <f>IF(AH408&lt;&gt;"",VLOOKUP(AH408,'DON GIA'!$M$1:$P$9,4,0),"")</f>
        <v/>
      </c>
      <c r="AL408" s="106" t="str">
        <f t="shared" si="81"/>
        <v/>
      </c>
      <c r="AM408" s="103"/>
      <c r="AN408" s="103"/>
      <c r="AO408" s="199" t="str">
        <f t="shared" si="84"/>
        <v/>
      </c>
      <c r="AP408" s="107"/>
    </row>
    <row r="409" spans="1:42" outlineLevel="2">
      <c r="A409" s="72" t="e">
        <f>IF(C408&lt;&gt;"",$C$7:C408,A408)</f>
        <v>#VALUE!</v>
      </c>
      <c r="B409" s="102" t="str">
        <f>IF(C408&lt;&gt;"",COUNTA($C$7:C408)+392,"")</f>
        <v/>
      </c>
      <c r="C409" s="192"/>
      <c r="D409" s="71"/>
      <c r="E409" s="103"/>
      <c r="F409" s="103"/>
      <c r="G409" s="103"/>
      <c r="H409" s="103"/>
      <c r="I409" s="103"/>
      <c r="J409" s="103"/>
      <c r="K409" s="71"/>
      <c r="L409" s="105"/>
      <c r="M409" s="106" t="str">
        <f>IF(K409&lt;&gt;"",VLOOKUP(K409,'DON GIA'!$S$1:$U$19,3,0),"")</f>
        <v/>
      </c>
      <c r="N409" s="106" t="str">
        <f>IF(K409&lt;&gt;"",VLOOKUP(K409,'DON GIA'!$S$1:$V$19,4,0),"")</f>
        <v/>
      </c>
      <c r="O409" s="106" t="str">
        <f t="shared" si="79"/>
        <v/>
      </c>
      <c r="P409" s="106" t="str">
        <f t="shared" si="80"/>
        <v/>
      </c>
      <c r="Q409" s="71" t="s">
        <v>35</v>
      </c>
      <c r="R409" s="103"/>
      <c r="S409" s="103"/>
      <c r="T409" s="106" t="str">
        <f>IF(Q409&lt;&gt;"",VLOOKUP(Q409,'DON GIA'!$H$1:$K$103,4,0),"")</f>
        <v/>
      </c>
      <c r="U409" s="106" t="str">
        <f t="shared" si="85"/>
        <v/>
      </c>
      <c r="V409" s="107"/>
      <c r="W409" s="103"/>
      <c r="X409" s="108"/>
      <c r="Y409" s="109"/>
      <c r="Z409" s="106" t="str">
        <f>IF(V409&lt;&gt;"",VLOOKUP(V409,'DON GIA'!$A$1:$D$346,4,0),"")</f>
        <v/>
      </c>
      <c r="AA409" s="106" t="str">
        <f t="shared" si="86"/>
        <v/>
      </c>
      <c r="AB409" s="71"/>
      <c r="AC409" s="71"/>
      <c r="AD409" s="71"/>
      <c r="AE409" s="71"/>
      <c r="AF409" s="71"/>
      <c r="AG409" s="103"/>
      <c r="AH409" s="103"/>
      <c r="AI409" s="103"/>
      <c r="AJ409" s="103"/>
      <c r="AK409" s="106" t="str">
        <f>IF(AH409&lt;&gt;"",VLOOKUP(AH409,'DON GIA'!$M$1:$P$9,4,0),"")</f>
        <v/>
      </c>
      <c r="AL409" s="106" t="str">
        <f t="shared" si="81"/>
        <v/>
      </c>
      <c r="AM409" s="103"/>
      <c r="AN409" s="103"/>
      <c r="AO409" s="199" t="str">
        <f t="shared" si="84"/>
        <v/>
      </c>
      <c r="AP409" s="107"/>
    </row>
    <row r="410" spans="1:42" outlineLevel="2">
      <c r="A410" s="72" t="e">
        <f>IF(C409&lt;&gt;"",$C$7:C409,A409)</f>
        <v>#VALUE!</v>
      </c>
      <c r="B410" s="102" t="str">
        <f>IF(C409&lt;&gt;"",COUNTA($C$7:C409)+392,"")</f>
        <v/>
      </c>
      <c r="C410" s="192"/>
      <c r="D410" s="71"/>
      <c r="E410" s="103"/>
      <c r="F410" s="103"/>
      <c r="G410" s="103"/>
      <c r="H410" s="103"/>
      <c r="I410" s="103"/>
      <c r="J410" s="103"/>
      <c r="K410" s="71"/>
      <c r="L410" s="105"/>
      <c r="M410" s="106" t="str">
        <f>IF(K410&lt;&gt;"",VLOOKUP(K410,'DON GIA'!$S$1:$U$19,3,0),"")</f>
        <v/>
      </c>
      <c r="N410" s="106" t="str">
        <f>IF(K410&lt;&gt;"",VLOOKUP(K410,'DON GIA'!$S$1:$V$19,4,0),"")</f>
        <v/>
      </c>
      <c r="O410" s="106" t="str">
        <f t="shared" si="79"/>
        <v/>
      </c>
      <c r="P410" s="106" t="str">
        <f t="shared" si="80"/>
        <v/>
      </c>
      <c r="Q410" s="71" t="s">
        <v>35</v>
      </c>
      <c r="R410" s="103"/>
      <c r="S410" s="103"/>
      <c r="T410" s="106" t="str">
        <f>IF(Q410&lt;&gt;"",VLOOKUP(Q410,'DON GIA'!$H$1:$K$103,4,0),"")</f>
        <v/>
      </c>
      <c r="U410" s="106" t="str">
        <f t="shared" si="85"/>
        <v/>
      </c>
      <c r="V410" s="107" t="s">
        <v>1109</v>
      </c>
      <c r="W410" s="103" t="s">
        <v>27</v>
      </c>
      <c r="X410" s="108">
        <v>2.38</v>
      </c>
      <c r="Y410" s="109"/>
      <c r="Z410" s="106">
        <f>IF(V410&lt;&gt;"",VLOOKUP(V410,'DON GIA'!$A$1:$D$346,4,0),"")</f>
        <v>282038</v>
      </c>
      <c r="AA410" s="106">
        <f t="shared" si="86"/>
        <v>671250.44</v>
      </c>
      <c r="AB410" s="71"/>
      <c r="AC410" s="71"/>
      <c r="AD410" s="71"/>
      <c r="AE410" s="71"/>
      <c r="AF410" s="71"/>
      <c r="AG410" s="103"/>
      <c r="AH410" s="103"/>
      <c r="AI410" s="103"/>
      <c r="AJ410" s="103"/>
      <c r="AK410" s="106" t="str">
        <f>IF(AH410&lt;&gt;"",VLOOKUP(AH410,'DON GIA'!$M$1:$P$9,4,0),"")</f>
        <v/>
      </c>
      <c r="AL410" s="106" t="str">
        <f t="shared" si="81"/>
        <v/>
      </c>
      <c r="AM410" s="103"/>
      <c r="AN410" s="103"/>
      <c r="AO410" s="199" t="str">
        <f t="shared" si="84"/>
        <v/>
      </c>
      <c r="AP410" s="107"/>
    </row>
    <row r="411" spans="1:42" outlineLevel="2">
      <c r="A411" s="72" t="e">
        <f>IF(C410&lt;&gt;"",$C$7:C410,A410)</f>
        <v>#VALUE!</v>
      </c>
      <c r="B411" s="102" t="str">
        <f>IF(C410&lt;&gt;"",COUNTA($C$7:C410)+392,"")</f>
        <v/>
      </c>
      <c r="C411" s="192"/>
      <c r="D411" s="71"/>
      <c r="E411" s="103"/>
      <c r="F411" s="103"/>
      <c r="G411" s="103"/>
      <c r="H411" s="103"/>
      <c r="I411" s="103"/>
      <c r="J411" s="103"/>
      <c r="K411" s="71"/>
      <c r="L411" s="105"/>
      <c r="M411" s="106" t="str">
        <f>IF(K411&lt;&gt;"",VLOOKUP(K411,'DON GIA'!$S$1:$U$19,3,0),"")</f>
        <v/>
      </c>
      <c r="N411" s="106" t="str">
        <f>IF(K411&lt;&gt;"",VLOOKUP(K411,'DON GIA'!$S$1:$V$19,4,0),"")</f>
        <v/>
      </c>
      <c r="O411" s="106" t="str">
        <f t="shared" si="79"/>
        <v/>
      </c>
      <c r="P411" s="106" t="str">
        <f t="shared" si="80"/>
        <v/>
      </c>
      <c r="Q411" s="71" t="s">
        <v>35</v>
      </c>
      <c r="R411" s="103"/>
      <c r="S411" s="103"/>
      <c r="T411" s="106" t="str">
        <f>IF(Q411&lt;&gt;"",VLOOKUP(Q411,'DON GIA'!$H$1:$K$103,4,0),"")</f>
        <v/>
      </c>
      <c r="U411" s="106" t="str">
        <f t="shared" si="85"/>
        <v/>
      </c>
      <c r="V411" s="107" t="s">
        <v>1105</v>
      </c>
      <c r="W411" s="103" t="s">
        <v>27</v>
      </c>
      <c r="X411" s="108">
        <v>3.44</v>
      </c>
      <c r="Y411" s="109"/>
      <c r="Z411" s="106">
        <f>IF(V411&lt;&gt;"",VLOOKUP(V411,'DON GIA'!$A$1:$D$346,4,0),"")</f>
        <v>292949</v>
      </c>
      <c r="AA411" s="106">
        <f t="shared" si="86"/>
        <v>1007744.5599999999</v>
      </c>
      <c r="AB411" s="71"/>
      <c r="AC411" s="71"/>
      <c r="AD411" s="71"/>
      <c r="AE411" s="71"/>
      <c r="AF411" s="71"/>
      <c r="AG411" s="103"/>
      <c r="AH411" s="103"/>
      <c r="AI411" s="103"/>
      <c r="AJ411" s="103"/>
      <c r="AK411" s="106" t="str">
        <f>IF(AH411&lt;&gt;"",VLOOKUP(AH411,'DON GIA'!$M$1:$P$9,4,0),"")</f>
        <v/>
      </c>
      <c r="AL411" s="106" t="str">
        <f t="shared" si="81"/>
        <v/>
      </c>
      <c r="AM411" s="103"/>
      <c r="AN411" s="103"/>
      <c r="AO411" s="199" t="str">
        <f t="shared" si="84"/>
        <v/>
      </c>
      <c r="AP411" s="107"/>
    </row>
    <row r="412" spans="1:42" outlineLevel="2">
      <c r="A412" s="72" t="e">
        <f>IF(C411&lt;&gt;"",$C$7:C411,A411)</f>
        <v>#VALUE!</v>
      </c>
      <c r="B412" s="102" t="str">
        <f>IF(C411&lt;&gt;"",COUNTA($C$7:C411)+392,"")</f>
        <v/>
      </c>
      <c r="C412" s="192"/>
      <c r="D412" s="71"/>
      <c r="E412" s="103"/>
      <c r="F412" s="103"/>
      <c r="G412" s="103"/>
      <c r="H412" s="103"/>
      <c r="I412" s="103"/>
      <c r="J412" s="103"/>
      <c r="K412" s="71"/>
      <c r="L412" s="105"/>
      <c r="M412" s="106" t="str">
        <f>IF(K412&lt;&gt;"",VLOOKUP(K412,'DON GIA'!$S$1:$U$19,3,0),"")</f>
        <v/>
      </c>
      <c r="N412" s="106" t="str">
        <f>IF(K412&lt;&gt;"",VLOOKUP(K412,'DON GIA'!$S$1:$V$19,4,0),"")</f>
        <v/>
      </c>
      <c r="O412" s="106" t="str">
        <f t="shared" si="79"/>
        <v/>
      </c>
      <c r="P412" s="106" t="str">
        <f t="shared" si="80"/>
        <v/>
      </c>
      <c r="Q412" s="71" t="s">
        <v>35</v>
      </c>
      <c r="R412" s="103"/>
      <c r="S412" s="103"/>
      <c r="T412" s="106" t="str">
        <f>IF(Q412&lt;&gt;"",VLOOKUP(Q412,'DON GIA'!$H$1:$K$103,4,0),"")</f>
        <v/>
      </c>
      <c r="U412" s="106" t="str">
        <f t="shared" si="85"/>
        <v/>
      </c>
      <c r="V412" s="107" t="s">
        <v>1110</v>
      </c>
      <c r="W412" s="103" t="s">
        <v>27</v>
      </c>
      <c r="X412" s="108">
        <f>15+27</f>
        <v>42</v>
      </c>
      <c r="Y412" s="109"/>
      <c r="Z412" s="106">
        <f>IF(V412&lt;&gt;"",VLOOKUP(V412,'DON GIA'!$A$1:$D$346,4,0),"")</f>
        <v>2523428</v>
      </c>
      <c r="AA412" s="106">
        <f t="shared" si="86"/>
        <v>105983976</v>
      </c>
      <c r="AB412" s="71"/>
      <c r="AC412" s="71"/>
      <c r="AD412" s="71"/>
      <c r="AE412" s="71"/>
      <c r="AF412" s="71"/>
      <c r="AG412" s="103"/>
      <c r="AH412" s="103"/>
      <c r="AI412" s="103"/>
      <c r="AJ412" s="103"/>
      <c r="AK412" s="106" t="str">
        <f>IF(AH412&lt;&gt;"",VLOOKUP(AH412,'DON GIA'!$M$1:$P$9,4,0),"")</f>
        <v/>
      </c>
      <c r="AL412" s="106" t="str">
        <f t="shared" si="81"/>
        <v/>
      </c>
      <c r="AM412" s="103"/>
      <c r="AN412" s="103"/>
      <c r="AO412" s="199" t="str">
        <f t="shared" si="84"/>
        <v/>
      </c>
      <c r="AP412" s="107"/>
    </row>
    <row r="413" spans="1:42" ht="56.25" outlineLevel="2">
      <c r="A413" s="72" t="e">
        <f>IF(C412&lt;&gt;"",$C$7:C412,A412)</f>
        <v>#VALUE!</v>
      </c>
      <c r="B413" s="102" t="str">
        <f>IF(C412&lt;&gt;"",COUNTA($C$7:C412)+392,"")</f>
        <v/>
      </c>
      <c r="C413" s="192"/>
      <c r="D413" s="71"/>
      <c r="E413" s="103"/>
      <c r="F413" s="103"/>
      <c r="G413" s="103"/>
      <c r="H413" s="103"/>
      <c r="I413" s="103"/>
      <c r="J413" s="103"/>
      <c r="K413" s="71"/>
      <c r="L413" s="105"/>
      <c r="M413" s="106" t="str">
        <f>IF(K413&lt;&gt;"",VLOOKUP(K413,'DON GIA'!$S$1:$U$19,3,0),"")</f>
        <v/>
      </c>
      <c r="N413" s="106" t="str">
        <f>IF(K413&lt;&gt;"",VLOOKUP(K413,'DON GIA'!$S$1:$V$19,4,0),"")</f>
        <v/>
      </c>
      <c r="O413" s="106" t="str">
        <f t="shared" si="79"/>
        <v/>
      </c>
      <c r="P413" s="106" t="str">
        <f t="shared" si="80"/>
        <v/>
      </c>
      <c r="Q413" s="71" t="s">
        <v>35</v>
      </c>
      <c r="R413" s="103"/>
      <c r="S413" s="103"/>
      <c r="T413" s="106" t="str">
        <f>IF(Q413&lt;&gt;"",VLOOKUP(Q413,'DON GIA'!$H$1:$K$103,4,0),"")</f>
        <v/>
      </c>
      <c r="U413" s="106" t="str">
        <f t="shared" si="85"/>
        <v/>
      </c>
      <c r="V413" s="107" t="s">
        <v>1111</v>
      </c>
      <c r="W413" s="103" t="s">
        <v>27</v>
      </c>
      <c r="X413" s="108">
        <v>18</v>
      </c>
      <c r="Y413" s="109"/>
      <c r="Z413" s="106">
        <f>IF(V413&lt;&gt;"",VLOOKUP(V413,'DON GIA'!$A$1:$D$346,4,0),"")</f>
        <v>1238791</v>
      </c>
      <c r="AA413" s="106">
        <f t="shared" si="86"/>
        <v>22298238</v>
      </c>
      <c r="AB413" s="71"/>
      <c r="AC413" s="71"/>
      <c r="AD413" s="71"/>
      <c r="AE413" s="71"/>
      <c r="AF413" s="71"/>
      <c r="AG413" s="103"/>
      <c r="AH413" s="103"/>
      <c r="AI413" s="103"/>
      <c r="AJ413" s="103"/>
      <c r="AK413" s="106" t="str">
        <f>IF(AH413&lt;&gt;"",VLOOKUP(AH413,'DON GIA'!$M$1:$P$9,4,0),"")</f>
        <v/>
      </c>
      <c r="AL413" s="106" t="str">
        <f t="shared" si="81"/>
        <v/>
      </c>
      <c r="AM413" s="103"/>
      <c r="AN413" s="103"/>
      <c r="AO413" s="199" t="str">
        <f t="shared" si="84"/>
        <v/>
      </c>
      <c r="AP413" s="107"/>
    </row>
    <row r="414" spans="1:42" ht="37.5" outlineLevel="2">
      <c r="A414" s="72" t="e">
        <f>IF(C413&lt;&gt;"",$C$7:C413,A413)</f>
        <v>#VALUE!</v>
      </c>
      <c r="B414" s="102" t="str">
        <f>IF(C413&lt;&gt;"",COUNTA($C$7:C413)+392,"")</f>
        <v/>
      </c>
      <c r="C414" s="192"/>
      <c r="D414" s="71"/>
      <c r="E414" s="103"/>
      <c r="F414" s="103"/>
      <c r="G414" s="103"/>
      <c r="H414" s="103"/>
      <c r="I414" s="103"/>
      <c r="J414" s="103"/>
      <c r="K414" s="71"/>
      <c r="L414" s="105"/>
      <c r="M414" s="106" t="str">
        <f>IF(K414&lt;&gt;"",VLOOKUP(K414,'DON GIA'!$S$1:$U$19,3,0),"")</f>
        <v/>
      </c>
      <c r="N414" s="106" t="str">
        <f>IF(K414&lt;&gt;"",VLOOKUP(K414,'DON GIA'!$S$1:$V$19,4,0),"")</f>
        <v/>
      </c>
      <c r="O414" s="106" t="str">
        <f t="shared" si="79"/>
        <v/>
      </c>
      <c r="P414" s="106" t="str">
        <f t="shared" si="80"/>
        <v/>
      </c>
      <c r="Q414" s="71" t="s">
        <v>35</v>
      </c>
      <c r="R414" s="103"/>
      <c r="S414" s="103"/>
      <c r="T414" s="106" t="str">
        <f>IF(Q414&lt;&gt;"",VLOOKUP(Q414,'DON GIA'!$H$1:$K$103,4,0),"")</f>
        <v/>
      </c>
      <c r="U414" s="106" t="str">
        <f t="shared" si="85"/>
        <v/>
      </c>
      <c r="V414" s="107" t="s">
        <v>1112</v>
      </c>
      <c r="W414" s="103" t="s">
        <v>27</v>
      </c>
      <c r="X414" s="108">
        <v>6.4</v>
      </c>
      <c r="Y414" s="109"/>
      <c r="Z414" s="106">
        <f>IF(V414&lt;&gt;"",VLOOKUP(V414,'DON GIA'!$A$1:$D$346,4,0),"")</f>
        <v>282038</v>
      </c>
      <c r="AA414" s="106">
        <f t="shared" si="86"/>
        <v>1805043.2000000002</v>
      </c>
      <c r="AB414" s="71"/>
      <c r="AC414" s="71"/>
      <c r="AD414" s="71"/>
      <c r="AE414" s="71"/>
      <c r="AF414" s="71"/>
      <c r="AG414" s="103"/>
      <c r="AH414" s="103"/>
      <c r="AI414" s="103"/>
      <c r="AJ414" s="103"/>
      <c r="AK414" s="106" t="str">
        <f>IF(AH414&lt;&gt;"",VLOOKUP(AH414,'DON GIA'!$M$1:$P$9,4,0),"")</f>
        <v/>
      </c>
      <c r="AL414" s="106" t="str">
        <f t="shared" si="81"/>
        <v/>
      </c>
      <c r="AM414" s="103"/>
      <c r="AN414" s="103"/>
      <c r="AO414" s="199" t="str">
        <f t="shared" si="84"/>
        <v/>
      </c>
      <c r="AP414" s="107"/>
    </row>
    <row r="415" spans="1:42" ht="37.5" outlineLevel="2">
      <c r="A415" s="72" t="e">
        <f>IF(C414&lt;&gt;"",$C$7:C414,A414)</f>
        <v>#VALUE!</v>
      </c>
      <c r="B415" s="102" t="str">
        <f>IF(C414&lt;&gt;"",COUNTA($C$7:C414)+392,"")</f>
        <v/>
      </c>
      <c r="C415" s="192"/>
      <c r="D415" s="71"/>
      <c r="E415" s="103"/>
      <c r="F415" s="103"/>
      <c r="G415" s="103"/>
      <c r="H415" s="103"/>
      <c r="I415" s="103"/>
      <c r="J415" s="103"/>
      <c r="K415" s="71"/>
      <c r="L415" s="105"/>
      <c r="M415" s="106" t="str">
        <f>IF(K415&lt;&gt;"",VLOOKUP(K415,'DON GIA'!$S$1:$U$19,3,0),"")</f>
        <v/>
      </c>
      <c r="N415" s="106" t="str">
        <f>IF(K415&lt;&gt;"",VLOOKUP(K415,'DON GIA'!$S$1:$V$19,4,0),"")</f>
        <v/>
      </c>
      <c r="O415" s="106" t="str">
        <f t="shared" si="79"/>
        <v/>
      </c>
      <c r="P415" s="106" t="str">
        <f t="shared" si="80"/>
        <v/>
      </c>
      <c r="Q415" s="71" t="s">
        <v>35</v>
      </c>
      <c r="R415" s="103"/>
      <c r="S415" s="103"/>
      <c r="T415" s="106" t="str">
        <f>IF(Q415&lt;&gt;"",VLOOKUP(Q415,'DON GIA'!$H$1:$K$103,4,0),"")</f>
        <v/>
      </c>
      <c r="U415" s="106" t="str">
        <f t="shared" si="85"/>
        <v/>
      </c>
      <c r="V415" s="107" t="s">
        <v>1113</v>
      </c>
      <c r="W415" s="103" t="s">
        <v>38</v>
      </c>
      <c r="X415" s="108">
        <v>0.08</v>
      </c>
      <c r="Y415" s="109"/>
      <c r="Z415" s="106">
        <f>IF(V415&lt;&gt;"",VLOOKUP(V415,'DON GIA'!$A$1:$D$346,4,0),"")</f>
        <v>5994000</v>
      </c>
      <c r="AA415" s="106">
        <f t="shared" si="86"/>
        <v>479520</v>
      </c>
      <c r="AB415" s="71"/>
      <c r="AC415" s="71"/>
      <c r="AD415" s="71"/>
      <c r="AE415" s="71"/>
      <c r="AF415" s="71"/>
      <c r="AG415" s="103"/>
      <c r="AH415" s="103"/>
      <c r="AI415" s="103"/>
      <c r="AJ415" s="103"/>
      <c r="AK415" s="106" t="str">
        <f>IF(AH415&lt;&gt;"",VLOOKUP(AH415,'DON GIA'!$M$1:$P$9,4,0),"")</f>
        <v/>
      </c>
      <c r="AL415" s="106" t="str">
        <f t="shared" si="81"/>
        <v/>
      </c>
      <c r="AM415" s="103"/>
      <c r="AN415" s="103"/>
      <c r="AO415" s="199" t="str">
        <f t="shared" si="84"/>
        <v/>
      </c>
      <c r="AP415" s="107"/>
    </row>
    <row r="416" spans="1:42" outlineLevel="2">
      <c r="A416" s="72" t="e">
        <f>IF(C415&lt;&gt;"",$C$7:C415,A415)</f>
        <v>#VALUE!</v>
      </c>
      <c r="B416" s="102" t="str">
        <f>IF(C415&lt;&gt;"",COUNTA($C$7:C415)+392,"")</f>
        <v/>
      </c>
      <c r="C416" s="192"/>
      <c r="D416" s="61"/>
      <c r="E416" s="103"/>
      <c r="F416" s="103"/>
      <c r="G416" s="103"/>
      <c r="H416" s="103"/>
      <c r="I416" s="103"/>
      <c r="J416" s="103"/>
      <c r="K416" s="71"/>
      <c r="L416" s="105"/>
      <c r="M416" s="106" t="str">
        <f>IF(K416&lt;&gt;"",VLOOKUP(K416,'DON GIA'!$S$1:$U$19,3,0),"")</f>
        <v/>
      </c>
      <c r="N416" s="106" t="str">
        <f>IF(K416&lt;&gt;"",VLOOKUP(K416,'DON GIA'!$S$1:$V$19,4,0),"")</f>
        <v/>
      </c>
      <c r="O416" s="106" t="str">
        <f t="shared" si="79"/>
        <v/>
      </c>
      <c r="P416" s="106" t="str">
        <f t="shared" si="80"/>
        <v/>
      </c>
      <c r="Q416" s="71" t="s">
        <v>35</v>
      </c>
      <c r="R416" s="103"/>
      <c r="S416" s="103"/>
      <c r="T416" s="106" t="str">
        <f>IF(Q416&lt;&gt;"",VLOOKUP(Q416,'DON GIA'!$H$1:$K$103,4,0),"")</f>
        <v/>
      </c>
      <c r="U416" s="106" t="str">
        <f t="shared" si="85"/>
        <v/>
      </c>
      <c r="V416" s="107"/>
      <c r="W416" s="103"/>
      <c r="X416" s="108"/>
      <c r="Y416" s="109"/>
      <c r="Z416" s="106" t="str">
        <f>IF(V416&lt;&gt;"",VLOOKUP(V416,'DON GIA'!$A$1:$D$346,4,0),"")</f>
        <v/>
      </c>
      <c r="AA416" s="106" t="str">
        <f t="shared" si="86"/>
        <v/>
      </c>
      <c r="AB416" s="71"/>
      <c r="AC416" s="71"/>
      <c r="AD416" s="71"/>
      <c r="AE416" s="71"/>
      <c r="AF416" s="71"/>
      <c r="AG416" s="103"/>
      <c r="AH416" s="103"/>
      <c r="AI416" s="103"/>
      <c r="AJ416" s="103"/>
      <c r="AK416" s="106" t="str">
        <f>IF(AH416&lt;&gt;"",VLOOKUP(AH416,'DON GIA'!$M$1:$P$9,4,0),"")</f>
        <v/>
      </c>
      <c r="AL416" s="106" t="str">
        <f t="shared" si="81"/>
        <v/>
      </c>
      <c r="AM416" s="103"/>
      <c r="AN416" s="103"/>
      <c r="AO416" s="199" t="str">
        <f t="shared" si="84"/>
        <v/>
      </c>
      <c r="AP416" s="107"/>
    </row>
    <row r="417" spans="1:43" outlineLevel="1">
      <c r="A417" s="84" t="s">
        <v>827</v>
      </c>
      <c r="B417" s="102"/>
      <c r="C417" s="192">
        <v>426</v>
      </c>
      <c r="D417" s="61" t="s">
        <v>228</v>
      </c>
      <c r="E417" s="162"/>
      <c r="F417" s="162"/>
      <c r="G417" s="162"/>
      <c r="H417" s="162"/>
      <c r="I417" s="162"/>
      <c r="J417" s="162"/>
      <c r="K417" s="171"/>
      <c r="L417" s="167">
        <f>SUBTOTAL(9,L418:L436)</f>
        <v>147.57</v>
      </c>
      <c r="M417" s="199"/>
      <c r="N417" s="199"/>
      <c r="O417" s="199">
        <f>SUBTOTAL(9,O418:O436)</f>
        <v>247770030</v>
      </c>
      <c r="P417" s="199">
        <f>SUBTOTAL(9,P418:P436)</f>
        <v>0</v>
      </c>
      <c r="Q417" s="61"/>
      <c r="R417" s="162"/>
      <c r="S417" s="162">
        <f>SUBTOTAL(9,S418:S436)</f>
        <v>0</v>
      </c>
      <c r="T417" s="199"/>
      <c r="U417" s="199">
        <f>SUBTOTAL(9,U418:U436)</f>
        <v>0</v>
      </c>
      <c r="V417" s="129"/>
      <c r="W417" s="162"/>
      <c r="X417" s="169">
        <f>SUBTOTAL(9,X418:X436)</f>
        <v>456.08600000000001</v>
      </c>
      <c r="Y417" s="170">
        <f>SUBTOTAL(9,Y418:Y436)</f>
        <v>0</v>
      </c>
      <c r="Z417" s="199"/>
      <c r="AA417" s="199">
        <f>SUBTOTAL(9,AA418:AA436)</f>
        <v>879683571.27799988</v>
      </c>
      <c r="AB417" s="71"/>
      <c r="AC417" s="71"/>
      <c r="AD417" s="71"/>
      <c r="AE417" s="71"/>
      <c r="AF417" s="71"/>
      <c r="AG417" s="103"/>
      <c r="AH417" s="162"/>
      <c r="AI417" s="162"/>
      <c r="AJ417" s="162">
        <f>SUBTOTAL(9,AJ418:AJ436)</f>
        <v>2</v>
      </c>
      <c r="AK417" s="199"/>
      <c r="AL417" s="199">
        <f>SUBTOTAL(9,AL418:AL436)</f>
        <v>29895920</v>
      </c>
      <c r="AM417" s="162"/>
      <c r="AN417" s="162">
        <f>SUBTOTAL(9,AN418:AN436)</f>
        <v>1</v>
      </c>
      <c r="AO417" s="199">
        <f t="shared" si="84"/>
        <v>1157349521.2779999</v>
      </c>
      <c r="AP417" s="111"/>
      <c r="AQ417" s="90"/>
    </row>
    <row r="418" spans="1:43" ht="56.25" outlineLevel="2">
      <c r="A418" s="72" t="e">
        <f>IF(C417&lt;&gt;"",$C$7:C417,A416)</f>
        <v>#VALUE!</v>
      </c>
      <c r="B418" s="102">
        <f>IF(C417&lt;&gt;"",COUNTA($C$7:C417)+392,"")</f>
        <v>426</v>
      </c>
      <c r="C418" s="192"/>
      <c r="D418" s="71" t="s">
        <v>229</v>
      </c>
      <c r="E418" s="103">
        <v>1</v>
      </c>
      <c r="F418" s="103"/>
      <c r="G418" s="103">
        <v>423</v>
      </c>
      <c r="H418" s="103">
        <v>79</v>
      </c>
      <c r="I418" s="103" t="s">
        <v>223</v>
      </c>
      <c r="J418" s="103" t="s">
        <v>224</v>
      </c>
      <c r="K418" s="104" t="s">
        <v>973</v>
      </c>
      <c r="L418" s="105">
        <v>147.57</v>
      </c>
      <c r="M418" s="106">
        <f>IF(K418&lt;&gt;"",VLOOKUP(K418,'DON GIA'!$S$1:$U$19,3,0),"")</f>
        <v>1679000</v>
      </c>
      <c r="N418" s="106">
        <f>IF(K418&lt;&gt;"",VLOOKUP(K418,'DON GIA'!$S$1:$V$19,4,0),"")</f>
        <v>0</v>
      </c>
      <c r="O418" s="106">
        <f t="shared" si="79"/>
        <v>247770030</v>
      </c>
      <c r="P418" s="106">
        <f t="shared" si="80"/>
        <v>0</v>
      </c>
      <c r="Q418" s="71" t="s">
        <v>35</v>
      </c>
      <c r="R418" s="103"/>
      <c r="S418" s="103"/>
      <c r="T418" s="106" t="str">
        <f>IF(Q418&lt;&gt;"",VLOOKUP(Q418,'DON GIA'!$H$1:$K$103,4,0),"")</f>
        <v/>
      </c>
      <c r="U418" s="106" t="str">
        <f t="shared" ref="U418:U436" si="87">IF(Q418&lt;&gt;"",IF(ISNUMBER(T418),S418*T418,""),"")</f>
        <v/>
      </c>
      <c r="V418" s="107" t="s">
        <v>1114</v>
      </c>
      <c r="W418" s="103" t="s">
        <v>27</v>
      </c>
      <c r="X418" s="108">
        <v>86.8</v>
      </c>
      <c r="Y418" s="109"/>
      <c r="Z418" s="106">
        <f>IF(V418&lt;&gt;"",VLOOKUP(V418,'DON GIA'!$A$1:$D$346,4,0),"")</f>
        <v>6055679</v>
      </c>
      <c r="AA418" s="106">
        <f t="shared" ref="AA418:AA436" si="88">IF(V418&lt;&gt;"",IF(ISNUMBER(Z418),X418*Z418,""),"")</f>
        <v>525632937.19999999</v>
      </c>
      <c r="AB418" s="71" t="s">
        <v>28</v>
      </c>
      <c r="AC418" s="71" t="s">
        <v>208</v>
      </c>
      <c r="AD418" s="71" t="s">
        <v>30</v>
      </c>
      <c r="AE418" s="71" t="s">
        <v>31</v>
      </c>
      <c r="AF418" s="71" t="s">
        <v>34</v>
      </c>
      <c r="AG418" s="103" t="s">
        <v>101</v>
      </c>
      <c r="AH418" s="103" t="s">
        <v>562</v>
      </c>
      <c r="AI418" s="103" t="s">
        <v>409</v>
      </c>
      <c r="AJ418" s="103">
        <v>1</v>
      </c>
      <c r="AK418" s="106">
        <f>IF(AH418&lt;&gt;"",VLOOKUP(AH418,'DON GIA'!$M$1:$P$9,4,0),"")</f>
        <v>12895920</v>
      </c>
      <c r="AL418" s="106">
        <f t="shared" si="81"/>
        <v>12895920</v>
      </c>
      <c r="AM418" s="103" t="s">
        <v>407</v>
      </c>
      <c r="AN418" s="103">
        <v>1</v>
      </c>
      <c r="AO418" s="199" t="str">
        <f t="shared" si="84"/>
        <v/>
      </c>
      <c r="AP418" s="111" t="s">
        <v>662</v>
      </c>
    </row>
    <row r="419" spans="1:43" ht="150" outlineLevel="2">
      <c r="A419" s="72" t="e">
        <f>IF(C418&lt;&gt;"",$C$7:C418,A418)</f>
        <v>#VALUE!</v>
      </c>
      <c r="B419" s="102" t="str">
        <f>IF(C418&lt;&gt;"",COUNTA($C$7:C418)+392,"")</f>
        <v/>
      </c>
      <c r="C419" s="192"/>
      <c r="D419" s="71" t="s">
        <v>71</v>
      </c>
      <c r="E419" s="103"/>
      <c r="F419" s="103"/>
      <c r="G419" s="103"/>
      <c r="H419" s="103"/>
      <c r="I419" s="103"/>
      <c r="J419" s="103"/>
      <c r="K419" s="71"/>
      <c r="L419" s="105"/>
      <c r="M419" s="106" t="str">
        <f>IF(K419&lt;&gt;"",VLOOKUP(K419,'DON GIA'!$S$1:$U$19,3,0),"")</f>
        <v/>
      </c>
      <c r="N419" s="106" t="str">
        <f>IF(K419&lt;&gt;"",VLOOKUP(K419,'DON GIA'!$S$1:$V$19,4,0),"")</f>
        <v/>
      </c>
      <c r="O419" s="106" t="str">
        <f t="shared" si="79"/>
        <v/>
      </c>
      <c r="P419" s="106" t="str">
        <f t="shared" si="80"/>
        <v/>
      </c>
      <c r="Q419" s="71" t="s">
        <v>35</v>
      </c>
      <c r="R419" s="103"/>
      <c r="S419" s="106"/>
      <c r="T419" s="106" t="str">
        <f>IF(Q419&lt;&gt;"",VLOOKUP(Q419,'DON GIA'!$H$1:$K$103,4,0),"")</f>
        <v/>
      </c>
      <c r="U419" s="106" t="str">
        <f t="shared" si="87"/>
        <v/>
      </c>
      <c r="V419" s="107" t="s">
        <v>1115</v>
      </c>
      <c r="W419" s="103" t="s">
        <v>27</v>
      </c>
      <c r="X419" s="108">
        <v>11</v>
      </c>
      <c r="Y419" s="109"/>
      <c r="Z419" s="106">
        <f>IF(V419&lt;&gt;"",VLOOKUP(V419,'DON GIA'!$A$1:$D$346,4,0),"")</f>
        <v>4826746</v>
      </c>
      <c r="AA419" s="106">
        <f t="shared" si="88"/>
        <v>53094206</v>
      </c>
      <c r="AB419" s="71"/>
      <c r="AC419" s="71" t="s">
        <v>34</v>
      </c>
      <c r="AD419" s="71" t="s">
        <v>30</v>
      </c>
      <c r="AE419" s="71" t="s">
        <v>41</v>
      </c>
      <c r="AF419" s="71" t="s">
        <v>34</v>
      </c>
      <c r="AG419" s="103"/>
      <c r="AH419" s="61" t="s">
        <v>579</v>
      </c>
      <c r="AI419" s="103" t="s">
        <v>560</v>
      </c>
      <c r="AJ419" s="103">
        <v>1</v>
      </c>
      <c r="AK419" s="106">
        <f>IF(AH419&lt;&gt;"",VLOOKUP(AH419,'DON GIA'!$M$1:$P$9,4,0),"")</f>
        <v>17000000</v>
      </c>
      <c r="AL419" s="106">
        <f t="shared" si="81"/>
        <v>17000000</v>
      </c>
      <c r="AM419" s="103"/>
      <c r="AN419" s="103"/>
      <c r="AO419" s="199" t="str">
        <f t="shared" si="84"/>
        <v/>
      </c>
      <c r="AP419" s="59" t="s">
        <v>582</v>
      </c>
    </row>
    <row r="420" spans="1:43" ht="243.75" outlineLevel="2">
      <c r="A420" s="72" t="e">
        <f>IF(C419&lt;&gt;"",$C$7:C419,A419)</f>
        <v>#VALUE!</v>
      </c>
      <c r="B420" s="102" t="str">
        <f>IF(C419&lt;&gt;"",COUNTA($C$7:C419)+392,"")</f>
        <v/>
      </c>
      <c r="C420" s="192"/>
      <c r="D420" s="71" t="s">
        <v>230</v>
      </c>
      <c r="E420" s="103"/>
      <c r="F420" s="103"/>
      <c r="G420" s="103"/>
      <c r="H420" s="103"/>
      <c r="I420" s="103"/>
      <c r="J420" s="103"/>
      <c r="K420" s="71"/>
      <c r="L420" s="105"/>
      <c r="M420" s="106" t="str">
        <f>IF(K420&lt;&gt;"",VLOOKUP(K420,'DON GIA'!$S$1:$U$19,3,0),"")</f>
        <v/>
      </c>
      <c r="N420" s="106" t="str">
        <f>IF(K420&lt;&gt;"",VLOOKUP(K420,'DON GIA'!$S$1:$V$19,4,0),"")</f>
        <v/>
      </c>
      <c r="O420" s="106" t="str">
        <f t="shared" si="79"/>
        <v/>
      </c>
      <c r="P420" s="106" t="str">
        <f t="shared" si="80"/>
        <v/>
      </c>
      <c r="Q420" s="71" t="s">
        <v>35</v>
      </c>
      <c r="R420" s="103"/>
      <c r="S420" s="103"/>
      <c r="T420" s="106" t="str">
        <f>IF(Q420&lt;&gt;"",VLOOKUP(Q420,'DON GIA'!$H$1:$K$103,4,0),"")</f>
        <v/>
      </c>
      <c r="U420" s="106" t="str">
        <f t="shared" si="87"/>
        <v/>
      </c>
      <c r="V420" s="107" t="s">
        <v>1063</v>
      </c>
      <c r="W420" s="103" t="s">
        <v>27</v>
      </c>
      <c r="X420" s="108">
        <v>30.8</v>
      </c>
      <c r="Y420" s="109"/>
      <c r="Z420" s="106">
        <f>IF(V420&lt;&gt;"",VLOOKUP(V420,'DON GIA'!$A$1:$D$346,4,0),"")</f>
        <v>3941166</v>
      </c>
      <c r="AA420" s="106">
        <f t="shared" si="88"/>
        <v>121387912.8</v>
      </c>
      <c r="AB420" s="71"/>
      <c r="AC420" s="71" t="s">
        <v>29</v>
      </c>
      <c r="AD420" s="71" t="s">
        <v>30</v>
      </c>
      <c r="AE420" s="71" t="s">
        <v>31</v>
      </c>
      <c r="AF420" s="71" t="s">
        <v>136</v>
      </c>
      <c r="AG420" s="103" t="s">
        <v>33</v>
      </c>
      <c r="AH420" s="103"/>
      <c r="AI420" s="103"/>
      <c r="AJ420" s="103"/>
      <c r="AK420" s="106" t="str">
        <f>IF(AH420&lt;&gt;"",VLOOKUP(AH420,'DON GIA'!$M$1:$P$9,4,0),"")</f>
        <v/>
      </c>
      <c r="AL420" s="106" t="str">
        <f t="shared" si="81"/>
        <v/>
      </c>
      <c r="AM420" s="103"/>
      <c r="AN420" s="103"/>
      <c r="AO420" s="199" t="str">
        <f t="shared" si="84"/>
        <v/>
      </c>
      <c r="AP420" s="107" t="s">
        <v>583</v>
      </c>
    </row>
    <row r="421" spans="1:43" ht="153.75" outlineLevel="2">
      <c r="A421" s="72" t="e">
        <f>IF(C420&lt;&gt;"",$C$7:C420,A420)</f>
        <v>#VALUE!</v>
      </c>
      <c r="B421" s="102" t="str">
        <f>IF(C420&lt;&gt;"",COUNTA($C$7:C420)+392,"")</f>
        <v/>
      </c>
      <c r="C421" s="192"/>
      <c r="D421" s="71"/>
      <c r="E421" s="103"/>
      <c r="F421" s="103"/>
      <c r="G421" s="103"/>
      <c r="H421" s="103"/>
      <c r="I421" s="103"/>
      <c r="J421" s="103"/>
      <c r="K421" s="71"/>
      <c r="L421" s="105"/>
      <c r="M421" s="106" t="str">
        <f>IF(K421&lt;&gt;"",VLOOKUP(K421,'DON GIA'!$S$1:$U$19,3,0),"")</f>
        <v/>
      </c>
      <c r="N421" s="106" t="str">
        <f>IF(K421&lt;&gt;"",VLOOKUP(K421,'DON GIA'!$S$1:$V$19,4,0),"")</f>
        <v/>
      </c>
      <c r="O421" s="106" t="str">
        <f t="shared" si="79"/>
        <v/>
      </c>
      <c r="P421" s="106" t="str">
        <f t="shared" si="80"/>
        <v/>
      </c>
      <c r="Q421" s="71" t="s">
        <v>35</v>
      </c>
      <c r="R421" s="103"/>
      <c r="S421" s="103"/>
      <c r="T421" s="106" t="str">
        <f>IF(Q421&lt;&gt;"",VLOOKUP(Q421,'DON GIA'!$H$1:$K$103,4,0),"")</f>
        <v/>
      </c>
      <c r="U421" s="106" t="str">
        <f t="shared" si="87"/>
        <v/>
      </c>
      <c r="V421" s="107" t="s">
        <v>1116</v>
      </c>
      <c r="W421" s="103" t="s">
        <v>27</v>
      </c>
      <c r="X421" s="108">
        <v>34.72</v>
      </c>
      <c r="Y421" s="109"/>
      <c r="Z421" s="106">
        <f>IF(V421&lt;&gt;"",VLOOKUP(V421,'DON GIA'!$A$1:$D$346,4,0),"")</f>
        <v>330817</v>
      </c>
      <c r="AA421" s="106">
        <f t="shared" si="88"/>
        <v>11485966.24</v>
      </c>
      <c r="AB421" s="71"/>
      <c r="AC421" s="71"/>
      <c r="AD421" s="71"/>
      <c r="AE421" s="71"/>
      <c r="AF421" s="71"/>
      <c r="AG421" s="103"/>
      <c r="AH421" s="103"/>
      <c r="AI421" s="103"/>
      <c r="AJ421" s="103"/>
      <c r="AK421" s="106" t="str">
        <f>IF(AH421&lt;&gt;"",VLOOKUP(AH421,'DON GIA'!$M$1:$P$9,4,0),"")</f>
        <v/>
      </c>
      <c r="AL421" s="106" t="str">
        <f t="shared" si="81"/>
        <v/>
      </c>
      <c r="AM421" s="103"/>
      <c r="AN421" s="103"/>
      <c r="AO421" s="199" t="str">
        <f t="shared" si="84"/>
        <v/>
      </c>
      <c r="AP421" s="59" t="s">
        <v>663</v>
      </c>
    </row>
    <row r="422" spans="1:43" ht="93.75" outlineLevel="2">
      <c r="A422" s="72" t="e">
        <f>IF(C421&lt;&gt;"",$C$7:C421,A421)</f>
        <v>#VALUE!</v>
      </c>
      <c r="B422" s="102" t="str">
        <f>IF(C421&lt;&gt;"",COUNTA($C$7:C421)+392,"")</f>
        <v/>
      </c>
      <c r="C422" s="192"/>
      <c r="D422" s="71"/>
      <c r="E422" s="103"/>
      <c r="F422" s="103"/>
      <c r="G422" s="103"/>
      <c r="H422" s="103"/>
      <c r="I422" s="103"/>
      <c r="J422" s="103"/>
      <c r="K422" s="71"/>
      <c r="L422" s="105"/>
      <c r="M422" s="106" t="str">
        <f>IF(K422&lt;&gt;"",VLOOKUP(K422,'DON GIA'!$S$1:$U$19,3,0),"")</f>
        <v/>
      </c>
      <c r="N422" s="106" t="str">
        <f>IF(K422&lt;&gt;"",VLOOKUP(K422,'DON GIA'!$S$1:$V$19,4,0),"")</f>
        <v/>
      </c>
      <c r="O422" s="106" t="str">
        <f t="shared" si="79"/>
        <v/>
      </c>
      <c r="P422" s="106" t="str">
        <f t="shared" si="80"/>
        <v/>
      </c>
      <c r="Q422" s="71" t="s">
        <v>35</v>
      </c>
      <c r="R422" s="103"/>
      <c r="S422" s="103"/>
      <c r="T422" s="106" t="str">
        <f>IF(Q422&lt;&gt;"",VLOOKUP(Q422,'DON GIA'!$H$1:$K$103,4,0),"")</f>
        <v/>
      </c>
      <c r="U422" s="106" t="str">
        <f t="shared" si="87"/>
        <v/>
      </c>
      <c r="V422" s="107" t="s">
        <v>1117</v>
      </c>
      <c r="W422" s="103" t="s">
        <v>27</v>
      </c>
      <c r="X422" s="108">
        <v>30.8</v>
      </c>
      <c r="Y422" s="109"/>
      <c r="Z422" s="106">
        <f>IF(V422&lt;&gt;"",VLOOKUP(V422,'DON GIA'!$A$1:$D$346,4,0),"")</f>
        <v>109890</v>
      </c>
      <c r="AA422" s="106">
        <f t="shared" si="88"/>
        <v>3384612</v>
      </c>
      <c r="AB422" s="71"/>
      <c r="AC422" s="71"/>
      <c r="AD422" s="71"/>
      <c r="AE422" s="71"/>
      <c r="AF422" s="71"/>
      <c r="AG422" s="103"/>
      <c r="AH422" s="103"/>
      <c r="AI422" s="103"/>
      <c r="AJ422" s="103"/>
      <c r="AK422" s="106" t="str">
        <f>IF(AH422&lt;&gt;"",VLOOKUP(AH422,'DON GIA'!$M$1:$P$9,4,0),"")</f>
        <v/>
      </c>
      <c r="AL422" s="106" t="str">
        <f t="shared" si="81"/>
        <v/>
      </c>
      <c r="AM422" s="103"/>
      <c r="AN422" s="103"/>
      <c r="AO422" s="199" t="str">
        <f t="shared" si="84"/>
        <v/>
      </c>
      <c r="AP422" s="59" t="s">
        <v>349</v>
      </c>
    </row>
    <row r="423" spans="1:43" ht="37.5" outlineLevel="2">
      <c r="A423" s="72" t="e">
        <f>IF(C422&lt;&gt;"",$C$7:C422,A422)</f>
        <v>#VALUE!</v>
      </c>
      <c r="B423" s="102" t="str">
        <f>IF(C422&lt;&gt;"",COUNTA($C$7:C422)+392,"")</f>
        <v/>
      </c>
      <c r="C423" s="192"/>
      <c r="D423" s="71"/>
      <c r="E423" s="103"/>
      <c r="F423" s="103"/>
      <c r="G423" s="103"/>
      <c r="H423" s="103"/>
      <c r="I423" s="103"/>
      <c r="J423" s="103"/>
      <c r="K423" s="71"/>
      <c r="L423" s="105"/>
      <c r="M423" s="106" t="str">
        <f>IF(K423&lt;&gt;"",VLOOKUP(K423,'DON GIA'!$S$1:$U$19,3,0),"")</f>
        <v/>
      </c>
      <c r="N423" s="106" t="str">
        <f>IF(K423&lt;&gt;"",VLOOKUP(K423,'DON GIA'!$S$1:$V$19,4,0),"")</f>
        <v/>
      </c>
      <c r="O423" s="106" t="str">
        <f t="shared" si="79"/>
        <v/>
      </c>
      <c r="P423" s="106" t="str">
        <f t="shared" si="80"/>
        <v/>
      </c>
      <c r="Q423" s="71" t="s">
        <v>35</v>
      </c>
      <c r="R423" s="103"/>
      <c r="S423" s="103"/>
      <c r="T423" s="106" t="str">
        <f>IF(Q423&lt;&gt;"",VLOOKUP(Q423,'DON GIA'!$H$1:$K$103,4,0),"")</f>
        <v/>
      </c>
      <c r="U423" s="106" t="str">
        <f t="shared" si="87"/>
        <v/>
      </c>
      <c r="V423" s="107" t="s">
        <v>1118</v>
      </c>
      <c r="W423" s="103" t="s">
        <v>27</v>
      </c>
      <c r="X423" s="108">
        <v>4.2</v>
      </c>
      <c r="Y423" s="109"/>
      <c r="Z423" s="106">
        <f>IF(V423&lt;&gt;"",VLOOKUP(V423,'DON GIA'!$A$1:$D$346,4,0),"")</f>
        <v>10375629</v>
      </c>
      <c r="AA423" s="106">
        <f t="shared" si="88"/>
        <v>43577641.800000004</v>
      </c>
      <c r="AB423" s="71"/>
      <c r="AC423" s="71"/>
      <c r="AD423" s="71"/>
      <c r="AE423" s="71" t="s">
        <v>31</v>
      </c>
      <c r="AF423" s="71"/>
      <c r="AG423" s="103" t="s">
        <v>219</v>
      </c>
      <c r="AH423" s="103"/>
      <c r="AI423" s="103"/>
      <c r="AJ423" s="103"/>
      <c r="AK423" s="106" t="str">
        <f>IF(AH423&lt;&gt;"",VLOOKUP(AH423,'DON GIA'!$M$1:$P$9,4,0),"")</f>
        <v/>
      </c>
      <c r="AL423" s="106" t="str">
        <f t="shared" si="81"/>
        <v/>
      </c>
      <c r="AM423" s="103"/>
      <c r="AN423" s="103"/>
      <c r="AO423" s="199" t="str">
        <f t="shared" si="84"/>
        <v/>
      </c>
      <c r="AP423" s="107"/>
    </row>
    <row r="424" spans="1:43" ht="56.25" outlineLevel="2">
      <c r="A424" s="72" t="e">
        <f>IF(C423&lt;&gt;"",$C$7:C423,A423)</f>
        <v>#VALUE!</v>
      </c>
      <c r="B424" s="102" t="str">
        <f>IF(C423&lt;&gt;"",COUNTA($C$7:C423)+392,"")</f>
        <v/>
      </c>
      <c r="C424" s="192"/>
      <c r="D424" s="71"/>
      <c r="E424" s="103"/>
      <c r="F424" s="103"/>
      <c r="G424" s="103"/>
      <c r="H424" s="103"/>
      <c r="I424" s="103"/>
      <c r="J424" s="103"/>
      <c r="K424" s="71"/>
      <c r="L424" s="105"/>
      <c r="M424" s="106" t="str">
        <f>IF(K424&lt;&gt;"",VLOOKUP(K424,'DON GIA'!$S$1:$U$19,3,0),"")</f>
        <v/>
      </c>
      <c r="N424" s="106" t="str">
        <f>IF(K424&lt;&gt;"",VLOOKUP(K424,'DON GIA'!$S$1:$V$19,4,0),"")</f>
        <v/>
      </c>
      <c r="O424" s="106" t="str">
        <f t="shared" si="79"/>
        <v/>
      </c>
      <c r="P424" s="106" t="str">
        <f t="shared" si="80"/>
        <v/>
      </c>
      <c r="Q424" s="71" t="s">
        <v>35</v>
      </c>
      <c r="R424" s="103"/>
      <c r="S424" s="103"/>
      <c r="T424" s="106" t="str">
        <f>IF(Q424&lt;&gt;"",VLOOKUP(Q424,'DON GIA'!$H$1:$K$103,4,0),"")</f>
        <v/>
      </c>
      <c r="U424" s="106" t="str">
        <f t="shared" si="87"/>
        <v/>
      </c>
      <c r="V424" s="107" t="s">
        <v>1119</v>
      </c>
      <c r="W424" s="103" t="s">
        <v>27</v>
      </c>
      <c r="X424" s="108">
        <v>16.25</v>
      </c>
      <c r="Y424" s="109"/>
      <c r="Z424" s="106">
        <f>IF(V424&lt;&gt;"",VLOOKUP(V424,'DON GIA'!$A$1:$D$346,4,0),"")</f>
        <v>1238791</v>
      </c>
      <c r="AA424" s="106">
        <f t="shared" si="88"/>
        <v>20130353.75</v>
      </c>
      <c r="AB424" s="71"/>
      <c r="AC424" s="71"/>
      <c r="AD424" s="71"/>
      <c r="AE424" s="71"/>
      <c r="AF424" s="71"/>
      <c r="AG424" s="103"/>
      <c r="AH424" s="103"/>
      <c r="AI424" s="103"/>
      <c r="AJ424" s="103"/>
      <c r="AK424" s="106" t="str">
        <f>IF(AH424&lt;&gt;"",VLOOKUP(AH424,'DON GIA'!$M$1:$P$9,4,0),"")</f>
        <v/>
      </c>
      <c r="AL424" s="106" t="str">
        <f t="shared" si="81"/>
        <v/>
      </c>
      <c r="AM424" s="103"/>
      <c r="AN424" s="103"/>
      <c r="AO424" s="199" t="str">
        <f t="shared" si="84"/>
        <v/>
      </c>
      <c r="AP424" s="107"/>
    </row>
    <row r="425" spans="1:43" outlineLevel="2">
      <c r="A425" s="72" t="e">
        <f>IF(C424&lt;&gt;"",$C$7:C424,A424)</f>
        <v>#VALUE!</v>
      </c>
      <c r="B425" s="102" t="str">
        <f>IF(C424&lt;&gt;"",COUNTA($C$7:C424)+392,"")</f>
        <v/>
      </c>
      <c r="C425" s="192"/>
      <c r="D425" s="71"/>
      <c r="E425" s="103"/>
      <c r="F425" s="103"/>
      <c r="G425" s="103"/>
      <c r="H425" s="103"/>
      <c r="I425" s="103"/>
      <c r="J425" s="103"/>
      <c r="K425" s="71"/>
      <c r="L425" s="105"/>
      <c r="M425" s="106" t="str">
        <f>IF(K425&lt;&gt;"",VLOOKUP(K425,'DON GIA'!$S$1:$U$19,3,0),"")</f>
        <v/>
      </c>
      <c r="N425" s="106" t="str">
        <f>IF(K425&lt;&gt;"",VLOOKUP(K425,'DON GIA'!$S$1:$V$19,4,0),"")</f>
        <v/>
      </c>
      <c r="O425" s="106" t="str">
        <f t="shared" si="79"/>
        <v/>
      </c>
      <c r="P425" s="106" t="str">
        <f t="shared" si="80"/>
        <v/>
      </c>
      <c r="Q425" s="71" t="s">
        <v>35</v>
      </c>
      <c r="R425" s="103"/>
      <c r="S425" s="103"/>
      <c r="T425" s="106" t="str">
        <f>IF(Q425&lt;&gt;"",VLOOKUP(Q425,'DON GIA'!$H$1:$K$103,4,0),"")</f>
        <v/>
      </c>
      <c r="U425" s="106" t="str">
        <f t="shared" si="87"/>
        <v/>
      </c>
      <c r="V425" s="107" t="s">
        <v>1120</v>
      </c>
      <c r="W425" s="103" t="s">
        <v>38</v>
      </c>
      <c r="X425" s="108">
        <v>1.31</v>
      </c>
      <c r="Y425" s="109"/>
      <c r="Z425" s="106">
        <f>IF(V425&lt;&gt;"",VLOOKUP(V425,'DON GIA'!$A$1:$D$346,4,0),"")</f>
        <v>2523428</v>
      </c>
      <c r="AA425" s="106">
        <f t="shared" si="88"/>
        <v>3305690.68</v>
      </c>
      <c r="AB425" s="71"/>
      <c r="AC425" s="71"/>
      <c r="AD425" s="71"/>
      <c r="AE425" s="71"/>
      <c r="AF425" s="71"/>
      <c r="AG425" s="103"/>
      <c r="AH425" s="103"/>
      <c r="AI425" s="103"/>
      <c r="AJ425" s="103"/>
      <c r="AK425" s="106" t="str">
        <f>IF(AH425&lt;&gt;"",VLOOKUP(AH425,'DON GIA'!$M$1:$P$9,4,0),"")</f>
        <v/>
      </c>
      <c r="AL425" s="106" t="str">
        <f t="shared" si="81"/>
        <v/>
      </c>
      <c r="AM425" s="103"/>
      <c r="AN425" s="103"/>
      <c r="AO425" s="199" t="str">
        <f t="shared" si="84"/>
        <v/>
      </c>
      <c r="AP425" s="107"/>
    </row>
    <row r="426" spans="1:43" outlineLevel="2">
      <c r="A426" s="72" t="e">
        <f>IF(C425&lt;&gt;"",$C$7:C425,A425)</f>
        <v>#VALUE!</v>
      </c>
      <c r="B426" s="102" t="str">
        <f>IF(C425&lt;&gt;"",COUNTA($C$7:C425)+392,"")</f>
        <v/>
      </c>
      <c r="C426" s="192"/>
      <c r="D426" s="71"/>
      <c r="E426" s="103"/>
      <c r="F426" s="103"/>
      <c r="G426" s="103"/>
      <c r="H426" s="103"/>
      <c r="I426" s="103"/>
      <c r="J426" s="103"/>
      <c r="K426" s="71"/>
      <c r="L426" s="105"/>
      <c r="M426" s="106" t="str">
        <f>IF(K426&lt;&gt;"",VLOOKUP(K426,'DON GIA'!$S$1:$U$19,3,0),"")</f>
        <v/>
      </c>
      <c r="N426" s="106" t="str">
        <f>IF(K426&lt;&gt;"",VLOOKUP(K426,'DON GIA'!$S$1:$V$19,4,0),"")</f>
        <v/>
      </c>
      <c r="O426" s="106" t="str">
        <f t="shared" ref="O426:O493" si="89">IF(K426&lt;&gt;"",L426*M426,"")</f>
        <v/>
      </c>
      <c r="P426" s="106" t="str">
        <f t="shared" ref="P426:P493" si="90">IF(K426&lt;&gt;"",L426*N426,"")</f>
        <v/>
      </c>
      <c r="Q426" s="71" t="s">
        <v>35</v>
      </c>
      <c r="R426" s="103"/>
      <c r="S426" s="103"/>
      <c r="T426" s="106" t="str">
        <f>IF(Q426&lt;&gt;"",VLOOKUP(Q426,'DON GIA'!$H$1:$K$103,4,0),"")</f>
        <v/>
      </c>
      <c r="U426" s="106" t="str">
        <f t="shared" si="87"/>
        <v/>
      </c>
      <c r="V426" s="107" t="s">
        <v>1121</v>
      </c>
      <c r="W426" s="103" t="s">
        <v>27</v>
      </c>
      <c r="X426" s="108">
        <v>2.73</v>
      </c>
      <c r="Y426" s="109"/>
      <c r="Z426" s="106">
        <f>IF(V426&lt;&gt;"",VLOOKUP(V426,'DON GIA'!$A$1:$D$346,4,0),"")</f>
        <v>1398600</v>
      </c>
      <c r="AA426" s="106">
        <f t="shared" si="88"/>
        <v>3818178</v>
      </c>
      <c r="AB426" s="71"/>
      <c r="AC426" s="71"/>
      <c r="AD426" s="71"/>
      <c r="AE426" s="71"/>
      <c r="AF426" s="71"/>
      <c r="AG426" s="103"/>
      <c r="AH426" s="103"/>
      <c r="AI426" s="103"/>
      <c r="AJ426" s="103"/>
      <c r="AK426" s="106" t="str">
        <f>IF(AH426&lt;&gt;"",VLOOKUP(AH426,'DON GIA'!$M$1:$P$9,4,0),"")</f>
        <v/>
      </c>
      <c r="AL426" s="106" t="str">
        <f t="shared" ref="AL426:AL493" si="91">IF(AH426&lt;&gt;"",AJ426*AK426,"")</f>
        <v/>
      </c>
      <c r="AM426" s="103"/>
      <c r="AN426" s="103"/>
      <c r="AO426" s="199" t="str">
        <f t="shared" si="84"/>
        <v/>
      </c>
      <c r="AP426" s="107"/>
    </row>
    <row r="427" spans="1:43" outlineLevel="2">
      <c r="A427" s="72" t="e">
        <f>IF(C426&lt;&gt;"",$C$7:C426,A426)</f>
        <v>#VALUE!</v>
      </c>
      <c r="B427" s="102" t="str">
        <f>IF(C426&lt;&gt;"",COUNTA($C$7:C426)+392,"")</f>
        <v/>
      </c>
      <c r="C427" s="192"/>
      <c r="D427" s="71"/>
      <c r="E427" s="103"/>
      <c r="F427" s="103"/>
      <c r="G427" s="103"/>
      <c r="H427" s="103"/>
      <c r="I427" s="103"/>
      <c r="J427" s="103"/>
      <c r="K427" s="71"/>
      <c r="L427" s="105"/>
      <c r="M427" s="106" t="str">
        <f>IF(K427&lt;&gt;"",VLOOKUP(K427,'DON GIA'!$S$1:$U$19,3,0),"")</f>
        <v/>
      </c>
      <c r="N427" s="106" t="str">
        <f>IF(K427&lt;&gt;"",VLOOKUP(K427,'DON GIA'!$S$1:$V$19,4,0),"")</f>
        <v/>
      </c>
      <c r="O427" s="106" t="str">
        <f t="shared" si="89"/>
        <v/>
      </c>
      <c r="P427" s="106" t="str">
        <f t="shared" si="90"/>
        <v/>
      </c>
      <c r="Q427" s="71" t="s">
        <v>35</v>
      </c>
      <c r="R427" s="103"/>
      <c r="S427" s="103"/>
      <c r="T427" s="106" t="str">
        <f>IF(Q427&lt;&gt;"",VLOOKUP(Q427,'DON GIA'!$H$1:$K$103,4,0),"")</f>
        <v/>
      </c>
      <c r="U427" s="106" t="str">
        <f t="shared" si="87"/>
        <v/>
      </c>
      <c r="V427" s="107" t="s">
        <v>1122</v>
      </c>
      <c r="W427" s="103" t="s">
        <v>27</v>
      </c>
      <c r="X427" s="108">
        <v>58.76</v>
      </c>
      <c r="Y427" s="109"/>
      <c r="Z427" s="106">
        <f>IF(V427&lt;&gt;"",VLOOKUP(V427,'DON GIA'!$A$1:$D$346,4,0),"")</f>
        <v>161275</v>
      </c>
      <c r="AA427" s="106">
        <f t="shared" si="88"/>
        <v>9476519</v>
      </c>
      <c r="AB427" s="71"/>
      <c r="AC427" s="71"/>
      <c r="AD427" s="71"/>
      <c r="AE427" s="71"/>
      <c r="AF427" s="71"/>
      <c r="AG427" s="103"/>
      <c r="AH427" s="103"/>
      <c r="AI427" s="103"/>
      <c r="AJ427" s="103"/>
      <c r="AK427" s="106" t="str">
        <f>IF(AH427&lt;&gt;"",VLOOKUP(AH427,'DON GIA'!$M$1:$P$9,4,0),"")</f>
        <v/>
      </c>
      <c r="AL427" s="106" t="str">
        <f t="shared" si="91"/>
        <v/>
      </c>
      <c r="AM427" s="103"/>
      <c r="AN427" s="103"/>
      <c r="AO427" s="199" t="str">
        <f t="shared" si="84"/>
        <v/>
      </c>
      <c r="AP427" s="107"/>
    </row>
    <row r="428" spans="1:43" outlineLevel="2">
      <c r="A428" s="72" t="e">
        <f>IF(C427&lt;&gt;"",$C$7:C427,A427)</f>
        <v>#VALUE!</v>
      </c>
      <c r="B428" s="102" t="str">
        <f>IF(C427&lt;&gt;"",COUNTA($C$7:C427)+392,"")</f>
        <v/>
      </c>
      <c r="C428" s="192"/>
      <c r="D428" s="61"/>
      <c r="E428" s="103"/>
      <c r="F428" s="103"/>
      <c r="G428" s="103"/>
      <c r="H428" s="103"/>
      <c r="I428" s="103"/>
      <c r="J428" s="103"/>
      <c r="K428" s="71"/>
      <c r="L428" s="105"/>
      <c r="M428" s="106" t="str">
        <f>IF(K428&lt;&gt;"",VLOOKUP(K428,'DON GIA'!$S$1:$U$19,3,0),"")</f>
        <v/>
      </c>
      <c r="N428" s="106" t="str">
        <f>IF(K428&lt;&gt;"",VLOOKUP(K428,'DON GIA'!$S$1:$V$19,4,0),"")</f>
        <v/>
      </c>
      <c r="O428" s="106" t="str">
        <f t="shared" si="89"/>
        <v/>
      </c>
      <c r="P428" s="106" t="str">
        <f t="shared" si="90"/>
        <v/>
      </c>
      <c r="Q428" s="71" t="s">
        <v>35</v>
      </c>
      <c r="R428" s="103"/>
      <c r="S428" s="103"/>
      <c r="T428" s="106" t="str">
        <f>IF(Q428&lt;&gt;"",VLOOKUP(Q428,'DON GIA'!$H$1:$K$103,4,0),"")</f>
        <v/>
      </c>
      <c r="U428" s="106" t="str">
        <f t="shared" si="87"/>
        <v/>
      </c>
      <c r="V428" s="107" t="s">
        <v>1107</v>
      </c>
      <c r="W428" s="103" t="s">
        <v>27</v>
      </c>
      <c r="X428" s="108">
        <v>20.28</v>
      </c>
      <c r="Y428" s="109"/>
      <c r="Z428" s="106">
        <f>IF(V428&lt;&gt;"",VLOOKUP(V428,'DON GIA'!$A$1:$D$346,4,0),"")</f>
        <v>109890</v>
      </c>
      <c r="AA428" s="106">
        <f t="shared" si="88"/>
        <v>2228569.2000000002</v>
      </c>
      <c r="AB428" s="71"/>
      <c r="AC428" s="71"/>
      <c r="AD428" s="71"/>
      <c r="AE428" s="71"/>
      <c r="AF428" s="71"/>
      <c r="AG428" s="103"/>
      <c r="AH428" s="103"/>
      <c r="AI428" s="103"/>
      <c r="AJ428" s="103"/>
      <c r="AK428" s="106" t="str">
        <f>IF(AH428&lt;&gt;"",VLOOKUP(AH428,'DON GIA'!$M$1:$P$9,4,0),"")</f>
        <v/>
      </c>
      <c r="AL428" s="106" t="str">
        <f t="shared" si="91"/>
        <v/>
      </c>
      <c r="AM428" s="103"/>
      <c r="AN428" s="103"/>
      <c r="AO428" s="199" t="str">
        <f t="shared" si="84"/>
        <v/>
      </c>
      <c r="AP428" s="107"/>
    </row>
    <row r="429" spans="1:43" outlineLevel="2">
      <c r="A429" s="72" t="e">
        <f>IF(C428&lt;&gt;"",$C$7:C428,A428)</f>
        <v>#VALUE!</v>
      </c>
      <c r="B429" s="102" t="str">
        <f>IF(C428&lt;&gt;"",COUNTA($C$7:C428)+392,"")</f>
        <v/>
      </c>
      <c r="C429" s="192"/>
      <c r="D429" s="71"/>
      <c r="E429" s="103"/>
      <c r="F429" s="103"/>
      <c r="G429" s="103"/>
      <c r="H429" s="103"/>
      <c r="I429" s="103"/>
      <c r="J429" s="103"/>
      <c r="K429" s="71"/>
      <c r="L429" s="105"/>
      <c r="M429" s="106" t="str">
        <f>IF(K429&lt;&gt;"",VLOOKUP(K429,'DON GIA'!$S$1:$U$19,3,0),"")</f>
        <v/>
      </c>
      <c r="N429" s="106" t="str">
        <f>IF(K429&lt;&gt;"",VLOOKUP(K429,'DON GIA'!$S$1:$V$19,4,0),"")</f>
        <v/>
      </c>
      <c r="O429" s="106" t="str">
        <f t="shared" si="89"/>
        <v/>
      </c>
      <c r="P429" s="106" t="str">
        <f t="shared" si="90"/>
        <v/>
      </c>
      <c r="Q429" s="71" t="s">
        <v>35</v>
      </c>
      <c r="R429" s="103"/>
      <c r="S429" s="103"/>
      <c r="T429" s="106" t="str">
        <f>IF(Q429&lt;&gt;"",VLOOKUP(Q429,'DON GIA'!$H$1:$K$103,4,0),"")</f>
        <v/>
      </c>
      <c r="U429" s="106" t="str">
        <f t="shared" si="87"/>
        <v/>
      </c>
      <c r="V429" s="107" t="s">
        <v>1123</v>
      </c>
      <c r="W429" s="103" t="s">
        <v>27</v>
      </c>
      <c r="X429" s="108">
        <v>126.3</v>
      </c>
      <c r="Y429" s="109"/>
      <c r="Z429" s="106">
        <f>IF(V429&lt;&gt;"",VLOOKUP(V429,'DON GIA'!$A$1:$D$346,4,0),"")</f>
        <v>282038</v>
      </c>
      <c r="AA429" s="106">
        <f t="shared" si="88"/>
        <v>35621399.399999999</v>
      </c>
      <c r="AB429" s="71"/>
      <c r="AC429" s="71"/>
      <c r="AD429" s="71"/>
      <c r="AE429" s="71"/>
      <c r="AF429" s="71"/>
      <c r="AG429" s="103"/>
      <c r="AH429" s="103"/>
      <c r="AI429" s="103"/>
      <c r="AJ429" s="103"/>
      <c r="AK429" s="106" t="str">
        <f>IF(AH429&lt;&gt;"",VLOOKUP(AH429,'DON GIA'!$M$1:$P$9,4,0),"")</f>
        <v/>
      </c>
      <c r="AL429" s="106" t="str">
        <f t="shared" si="91"/>
        <v/>
      </c>
      <c r="AM429" s="103"/>
      <c r="AN429" s="103"/>
      <c r="AO429" s="199" t="str">
        <f t="shared" si="84"/>
        <v/>
      </c>
      <c r="AP429" s="107"/>
    </row>
    <row r="430" spans="1:43" ht="37.5" outlineLevel="2">
      <c r="A430" s="72" t="e">
        <f>IF(C429&lt;&gt;"",$C$7:C429,A429)</f>
        <v>#VALUE!</v>
      </c>
      <c r="B430" s="102" t="str">
        <f>IF(C429&lt;&gt;"",COUNTA($C$7:C429)+392,"")</f>
        <v/>
      </c>
      <c r="C430" s="192"/>
      <c r="D430" s="71"/>
      <c r="E430" s="103"/>
      <c r="F430" s="103"/>
      <c r="G430" s="103"/>
      <c r="H430" s="103"/>
      <c r="I430" s="103"/>
      <c r="J430" s="103"/>
      <c r="K430" s="71"/>
      <c r="L430" s="105"/>
      <c r="M430" s="106" t="str">
        <f>IF(K430&lt;&gt;"",VLOOKUP(K430,'DON GIA'!$S$1:$U$19,3,0),"")</f>
        <v/>
      </c>
      <c r="N430" s="106" t="str">
        <f>IF(K430&lt;&gt;"",VLOOKUP(K430,'DON GIA'!$S$1:$V$19,4,0),"")</f>
        <v/>
      </c>
      <c r="O430" s="106" t="str">
        <f t="shared" si="89"/>
        <v/>
      </c>
      <c r="P430" s="106" t="str">
        <f t="shared" si="90"/>
        <v/>
      </c>
      <c r="Q430" s="71" t="s">
        <v>35</v>
      </c>
      <c r="R430" s="103"/>
      <c r="S430" s="103"/>
      <c r="T430" s="106" t="str">
        <f>IF(Q430&lt;&gt;"",VLOOKUP(Q430,'DON GIA'!$H$1:$K$103,4,0),"")</f>
        <v/>
      </c>
      <c r="U430" s="106" t="str">
        <f t="shared" si="87"/>
        <v/>
      </c>
      <c r="V430" s="107" t="s">
        <v>1124</v>
      </c>
      <c r="W430" s="103" t="s">
        <v>38</v>
      </c>
      <c r="X430" s="108">
        <v>1.702</v>
      </c>
      <c r="Y430" s="109"/>
      <c r="Z430" s="106">
        <f>IF(V430&lt;&gt;"",VLOOKUP(V430,'DON GIA'!$A$1:$D$346,4,0),"")</f>
        <v>2523428</v>
      </c>
      <c r="AA430" s="106">
        <f t="shared" si="88"/>
        <v>4294874.4560000002</v>
      </c>
      <c r="AB430" s="71"/>
      <c r="AC430" s="71"/>
      <c r="AD430" s="71"/>
      <c r="AE430" s="71"/>
      <c r="AF430" s="71"/>
      <c r="AG430" s="103"/>
      <c r="AH430" s="103"/>
      <c r="AI430" s="103"/>
      <c r="AJ430" s="103"/>
      <c r="AK430" s="106" t="str">
        <f>IF(AH430&lt;&gt;"",VLOOKUP(AH430,'DON GIA'!$M$1:$P$9,4,0),"")</f>
        <v/>
      </c>
      <c r="AL430" s="106" t="str">
        <f t="shared" si="91"/>
        <v/>
      </c>
      <c r="AM430" s="103"/>
      <c r="AN430" s="103"/>
      <c r="AO430" s="199" t="str">
        <f t="shared" si="84"/>
        <v/>
      </c>
      <c r="AP430" s="107"/>
    </row>
    <row r="431" spans="1:43" outlineLevel="2">
      <c r="A431" s="72" t="e">
        <f>IF(C430&lt;&gt;"",$C$7:C430,A430)</f>
        <v>#VALUE!</v>
      </c>
      <c r="B431" s="102" t="str">
        <f>IF(C430&lt;&gt;"",COUNTA($C$7:C430)+392,"")</f>
        <v/>
      </c>
      <c r="C431" s="192"/>
      <c r="D431" s="71"/>
      <c r="E431" s="103"/>
      <c r="F431" s="103"/>
      <c r="G431" s="103"/>
      <c r="H431" s="103"/>
      <c r="I431" s="103"/>
      <c r="J431" s="103"/>
      <c r="K431" s="71"/>
      <c r="L431" s="105"/>
      <c r="M431" s="106" t="str">
        <f>IF(K431&lt;&gt;"",VLOOKUP(K431,'DON GIA'!$S$1:$U$19,3,0),"")</f>
        <v/>
      </c>
      <c r="N431" s="106" t="str">
        <f>IF(K431&lt;&gt;"",VLOOKUP(K431,'DON GIA'!$S$1:$V$19,4,0),"")</f>
        <v/>
      </c>
      <c r="O431" s="106" t="str">
        <f t="shared" si="89"/>
        <v/>
      </c>
      <c r="P431" s="106" t="str">
        <f t="shared" si="90"/>
        <v/>
      </c>
      <c r="Q431" s="71" t="s">
        <v>35</v>
      </c>
      <c r="R431" s="103"/>
      <c r="S431" s="103"/>
      <c r="T431" s="106" t="str">
        <f>IF(Q431&lt;&gt;"",VLOOKUP(Q431,'DON GIA'!$H$1:$K$103,4,0),"")</f>
        <v/>
      </c>
      <c r="U431" s="106" t="str">
        <f t="shared" si="87"/>
        <v/>
      </c>
      <c r="V431" s="107" t="s">
        <v>1125</v>
      </c>
      <c r="W431" s="103" t="s">
        <v>27</v>
      </c>
      <c r="X431" s="108">
        <v>7.8</v>
      </c>
      <c r="Y431" s="109"/>
      <c r="Z431" s="106">
        <f>IF(V431&lt;&gt;"",VLOOKUP(V431,'DON GIA'!$A$1:$D$346,4,0),"")</f>
        <v>282038</v>
      </c>
      <c r="AA431" s="106">
        <f t="shared" si="88"/>
        <v>2199896.4</v>
      </c>
      <c r="AB431" s="71"/>
      <c r="AC431" s="71"/>
      <c r="AD431" s="71"/>
      <c r="AE431" s="71"/>
      <c r="AF431" s="71"/>
      <c r="AG431" s="103"/>
      <c r="AH431" s="103"/>
      <c r="AI431" s="103"/>
      <c r="AJ431" s="103"/>
      <c r="AK431" s="106" t="str">
        <f>IF(AH431&lt;&gt;"",VLOOKUP(AH431,'DON GIA'!$M$1:$P$9,4,0),"")</f>
        <v/>
      </c>
      <c r="AL431" s="106" t="str">
        <f t="shared" si="91"/>
        <v/>
      </c>
      <c r="AM431" s="103"/>
      <c r="AN431" s="103"/>
      <c r="AO431" s="199" t="str">
        <f t="shared" si="84"/>
        <v/>
      </c>
      <c r="AP431" s="107"/>
    </row>
    <row r="432" spans="1:43" ht="37.5" outlineLevel="2">
      <c r="A432" s="72" t="e">
        <f>IF(C431&lt;&gt;"",$C$7:C431,A431)</f>
        <v>#VALUE!</v>
      </c>
      <c r="B432" s="102" t="str">
        <f>IF(C431&lt;&gt;"",COUNTA($C$7:C431)+392,"")</f>
        <v/>
      </c>
      <c r="C432" s="192"/>
      <c r="D432" s="71"/>
      <c r="E432" s="103"/>
      <c r="F432" s="103"/>
      <c r="G432" s="103"/>
      <c r="H432" s="103"/>
      <c r="I432" s="103"/>
      <c r="J432" s="103"/>
      <c r="K432" s="71"/>
      <c r="L432" s="105"/>
      <c r="M432" s="106" t="str">
        <f>IF(K432&lt;&gt;"",VLOOKUP(K432,'DON GIA'!$S$1:$U$19,3,0),"")</f>
        <v/>
      </c>
      <c r="N432" s="106" t="str">
        <f>IF(K432&lt;&gt;"",VLOOKUP(K432,'DON GIA'!$S$1:$V$19,4,0),"")</f>
        <v/>
      </c>
      <c r="O432" s="106" t="str">
        <f t="shared" si="89"/>
        <v/>
      </c>
      <c r="P432" s="106" t="str">
        <f t="shared" si="90"/>
        <v/>
      </c>
      <c r="Q432" s="71" t="s">
        <v>35</v>
      </c>
      <c r="R432" s="103"/>
      <c r="S432" s="103"/>
      <c r="T432" s="106" t="str">
        <f>IF(Q432&lt;&gt;"",VLOOKUP(Q432,'DON GIA'!$H$1:$K$103,4,0),"")</f>
        <v/>
      </c>
      <c r="U432" s="106" t="str">
        <f t="shared" si="87"/>
        <v/>
      </c>
      <c r="V432" s="107" t="s">
        <v>1126</v>
      </c>
      <c r="W432" s="103" t="s">
        <v>27</v>
      </c>
      <c r="X432" s="108">
        <v>17</v>
      </c>
      <c r="Y432" s="109"/>
      <c r="Z432" s="106">
        <f>IF(V432&lt;&gt;"",VLOOKUP(V432,'DON GIA'!$A$1:$D$346,4,0),"")</f>
        <v>282038</v>
      </c>
      <c r="AA432" s="106">
        <f t="shared" si="88"/>
        <v>4794646</v>
      </c>
      <c r="AB432" s="71"/>
      <c r="AC432" s="71"/>
      <c r="AD432" s="71"/>
      <c r="AE432" s="71"/>
      <c r="AF432" s="71"/>
      <c r="AG432" s="103"/>
      <c r="AH432" s="103"/>
      <c r="AI432" s="103"/>
      <c r="AJ432" s="103"/>
      <c r="AK432" s="106" t="str">
        <f>IF(AH432&lt;&gt;"",VLOOKUP(AH432,'DON GIA'!$M$1:$P$9,4,0),"")</f>
        <v/>
      </c>
      <c r="AL432" s="106" t="str">
        <f t="shared" si="91"/>
        <v/>
      </c>
      <c r="AM432" s="103"/>
      <c r="AN432" s="103"/>
      <c r="AO432" s="199" t="str">
        <f t="shared" si="84"/>
        <v/>
      </c>
      <c r="AP432" s="107"/>
    </row>
    <row r="433" spans="1:43" ht="37.5" outlineLevel="2">
      <c r="A433" s="72" t="e">
        <f>IF(C432&lt;&gt;"",$C$7:C432,A432)</f>
        <v>#VALUE!</v>
      </c>
      <c r="B433" s="102" t="str">
        <f>IF(C432&lt;&gt;"",COUNTA($C$7:C432)+392,"")</f>
        <v/>
      </c>
      <c r="C433" s="192"/>
      <c r="D433" s="71"/>
      <c r="E433" s="103"/>
      <c r="F433" s="103"/>
      <c r="G433" s="103"/>
      <c r="H433" s="103"/>
      <c r="I433" s="103"/>
      <c r="J433" s="103"/>
      <c r="K433" s="71"/>
      <c r="L433" s="105"/>
      <c r="M433" s="106" t="str">
        <f>IF(K433&lt;&gt;"",VLOOKUP(K433,'DON GIA'!$S$1:$U$19,3,0),"")</f>
        <v/>
      </c>
      <c r="N433" s="106" t="str">
        <f>IF(K433&lt;&gt;"",VLOOKUP(K433,'DON GIA'!$S$1:$V$19,4,0),"")</f>
        <v/>
      </c>
      <c r="O433" s="106" t="str">
        <f t="shared" si="89"/>
        <v/>
      </c>
      <c r="P433" s="106" t="str">
        <f t="shared" si="90"/>
        <v/>
      </c>
      <c r="Q433" s="71" t="s">
        <v>35</v>
      </c>
      <c r="R433" s="103"/>
      <c r="S433" s="103"/>
      <c r="T433" s="106" t="str">
        <f>IF(Q433&lt;&gt;"",VLOOKUP(Q433,'DON GIA'!$H$1:$K$103,4,0),"")</f>
        <v/>
      </c>
      <c r="U433" s="106" t="str">
        <f t="shared" si="87"/>
        <v/>
      </c>
      <c r="V433" s="107" t="s">
        <v>1127</v>
      </c>
      <c r="W433" s="103" t="s">
        <v>27</v>
      </c>
      <c r="X433" s="108">
        <v>3</v>
      </c>
      <c r="Y433" s="109"/>
      <c r="Z433" s="106">
        <f>IF(V433&lt;&gt;"",VLOOKUP(V433,'DON GIA'!$A$1:$D$346,4,0),"")</f>
        <v>10375629</v>
      </c>
      <c r="AA433" s="106">
        <f t="shared" si="88"/>
        <v>31126887</v>
      </c>
      <c r="AB433" s="71"/>
      <c r="AC433" s="71"/>
      <c r="AD433" s="71"/>
      <c r="AE433" s="71"/>
      <c r="AF433" s="71"/>
      <c r="AG433" s="103"/>
      <c r="AH433" s="103"/>
      <c r="AI433" s="103"/>
      <c r="AJ433" s="103"/>
      <c r="AK433" s="106" t="str">
        <f>IF(AH433&lt;&gt;"",VLOOKUP(AH433,'DON GIA'!$M$1:$P$9,4,0),"")</f>
        <v/>
      </c>
      <c r="AL433" s="106" t="str">
        <f t="shared" si="91"/>
        <v/>
      </c>
      <c r="AM433" s="103"/>
      <c r="AN433" s="103"/>
      <c r="AO433" s="199" t="str">
        <f t="shared" si="84"/>
        <v/>
      </c>
      <c r="AP433" s="107"/>
    </row>
    <row r="434" spans="1:43" outlineLevel="2">
      <c r="A434" s="72" t="e">
        <f>IF(C433&lt;&gt;"",$C$7:C433,A433)</f>
        <v>#VALUE!</v>
      </c>
      <c r="B434" s="102" t="str">
        <f>IF(C433&lt;&gt;"",COUNTA($C$7:C433)+392,"")</f>
        <v/>
      </c>
      <c r="C434" s="192"/>
      <c r="D434" s="71"/>
      <c r="E434" s="103"/>
      <c r="F434" s="103"/>
      <c r="G434" s="103"/>
      <c r="H434" s="103"/>
      <c r="I434" s="103"/>
      <c r="J434" s="103"/>
      <c r="K434" s="71"/>
      <c r="L434" s="105"/>
      <c r="M434" s="106" t="str">
        <f>IF(K434&lt;&gt;"",VLOOKUP(K434,'DON GIA'!$S$1:$U$19,3,0),"")</f>
        <v/>
      </c>
      <c r="N434" s="106" t="str">
        <f>IF(K434&lt;&gt;"",VLOOKUP(K434,'DON GIA'!$S$1:$V$19,4,0),"")</f>
        <v/>
      </c>
      <c r="O434" s="106" t="str">
        <f t="shared" si="89"/>
        <v/>
      </c>
      <c r="P434" s="106" t="str">
        <f t="shared" si="90"/>
        <v/>
      </c>
      <c r="Q434" s="71" t="s">
        <v>35</v>
      </c>
      <c r="R434" s="103"/>
      <c r="S434" s="103"/>
      <c r="T434" s="106" t="str">
        <f>IF(Q434&lt;&gt;"",VLOOKUP(Q434,'DON GIA'!$H$1:$K$103,4,0),"")</f>
        <v/>
      </c>
      <c r="U434" s="106" t="str">
        <f t="shared" si="87"/>
        <v/>
      </c>
      <c r="V434" s="107" t="s">
        <v>1128</v>
      </c>
      <c r="W434" s="103" t="s">
        <v>38</v>
      </c>
      <c r="X434" s="108">
        <v>1.6339999999999999</v>
      </c>
      <c r="Y434" s="109"/>
      <c r="Z434" s="106">
        <f>IF(V434&lt;&gt;"",VLOOKUP(V434,'DON GIA'!$A$1:$D$346,4,0),"")</f>
        <v>2523428</v>
      </c>
      <c r="AA434" s="106">
        <f t="shared" si="88"/>
        <v>4123281.352</v>
      </c>
      <c r="AB434" s="71"/>
      <c r="AC434" s="71"/>
      <c r="AD434" s="71"/>
      <c r="AE434" s="71"/>
      <c r="AF434" s="71"/>
      <c r="AG434" s="103"/>
      <c r="AH434" s="103"/>
      <c r="AI434" s="103"/>
      <c r="AJ434" s="103"/>
      <c r="AK434" s="106" t="str">
        <f>IF(AH434&lt;&gt;"",VLOOKUP(AH434,'DON GIA'!$M$1:$P$9,4,0),"")</f>
        <v/>
      </c>
      <c r="AL434" s="106" t="str">
        <f t="shared" si="91"/>
        <v/>
      </c>
      <c r="AM434" s="103"/>
      <c r="AN434" s="103"/>
      <c r="AO434" s="199" t="str">
        <f t="shared" si="84"/>
        <v/>
      </c>
      <c r="AP434" s="107"/>
    </row>
    <row r="435" spans="1:43" outlineLevel="2">
      <c r="A435" s="72" t="e">
        <f>IF(C434&lt;&gt;"",$C$7:C434,A434)</f>
        <v>#VALUE!</v>
      </c>
      <c r="B435" s="102" t="str">
        <f>IF(C434&lt;&gt;"",COUNTA($C$7:C434)+392,"")</f>
        <v/>
      </c>
      <c r="C435" s="192"/>
      <c r="D435" s="71"/>
      <c r="E435" s="103"/>
      <c r="F435" s="103"/>
      <c r="G435" s="103"/>
      <c r="H435" s="103"/>
      <c r="I435" s="103"/>
      <c r="J435" s="103"/>
      <c r="K435" s="71"/>
      <c r="L435" s="105"/>
      <c r="M435" s="106" t="str">
        <f>IF(K435&lt;&gt;"",VLOOKUP(K435,'DON GIA'!$S$1:$U$19,3,0),"")</f>
        <v/>
      </c>
      <c r="N435" s="106" t="str">
        <f>IF(K435&lt;&gt;"",VLOOKUP(K435,'DON GIA'!$S$1:$V$19,4,0),"")</f>
        <v/>
      </c>
      <c r="O435" s="106" t="str">
        <f t="shared" si="89"/>
        <v/>
      </c>
      <c r="P435" s="106" t="str">
        <f t="shared" si="90"/>
        <v/>
      </c>
      <c r="Q435" s="71" t="s">
        <v>35</v>
      </c>
      <c r="R435" s="103"/>
      <c r="S435" s="103"/>
      <c r="T435" s="106" t="str">
        <f>IF(Q435&lt;&gt;"",VLOOKUP(Q435,'DON GIA'!$H$1:$K$103,4,0),"")</f>
        <v/>
      </c>
      <c r="U435" s="106" t="str">
        <f t="shared" si="87"/>
        <v/>
      </c>
      <c r="V435" s="107" t="s">
        <v>996</v>
      </c>
      <c r="W435" s="103" t="s">
        <v>42</v>
      </c>
      <c r="X435" s="108">
        <v>1</v>
      </c>
      <c r="Y435" s="109"/>
      <c r="Z435" s="106" t="str">
        <f>IF(V435&lt;&gt;"",VLOOKUP(V435,'DON GIA'!$A$1:$D$346,4,0),"")</f>
        <v>chưa có giá</v>
      </c>
      <c r="AA435" s="106" t="str">
        <f t="shared" si="88"/>
        <v/>
      </c>
      <c r="AB435" s="71"/>
      <c r="AC435" s="71"/>
      <c r="AD435" s="71"/>
      <c r="AE435" s="71"/>
      <c r="AF435" s="71"/>
      <c r="AG435" s="103"/>
      <c r="AH435" s="103"/>
      <c r="AI435" s="103"/>
      <c r="AJ435" s="103"/>
      <c r="AK435" s="106" t="str">
        <f>IF(AH435&lt;&gt;"",VLOOKUP(AH435,'DON GIA'!$M$1:$P$9,4,0),"")</f>
        <v/>
      </c>
      <c r="AL435" s="106" t="str">
        <f t="shared" si="91"/>
        <v/>
      </c>
      <c r="AM435" s="103"/>
      <c r="AN435" s="103"/>
      <c r="AO435" s="199" t="str">
        <f t="shared" si="84"/>
        <v/>
      </c>
      <c r="AP435" s="107"/>
    </row>
    <row r="436" spans="1:43" outlineLevel="2">
      <c r="A436" s="72" t="e">
        <f>IF(C435&lt;&gt;"",$C$7:C435,A435)</f>
        <v>#VALUE!</v>
      </c>
      <c r="B436" s="102" t="str">
        <f>IF(C435&lt;&gt;"",COUNTA($C$7:C435)+392,"")</f>
        <v/>
      </c>
      <c r="C436" s="192"/>
      <c r="D436" s="61"/>
      <c r="E436" s="103"/>
      <c r="F436" s="103"/>
      <c r="G436" s="103"/>
      <c r="H436" s="103"/>
      <c r="I436" s="103"/>
      <c r="J436" s="103"/>
      <c r="K436" s="71"/>
      <c r="L436" s="105"/>
      <c r="M436" s="106" t="str">
        <f>IF(K436&lt;&gt;"",VLOOKUP(K436,'DON GIA'!$S$1:$U$19,3,0),"")</f>
        <v/>
      </c>
      <c r="N436" s="106" t="str">
        <f>IF(K436&lt;&gt;"",VLOOKUP(K436,'DON GIA'!$S$1:$V$19,4,0),"")</f>
        <v/>
      </c>
      <c r="O436" s="106" t="str">
        <f t="shared" si="89"/>
        <v/>
      </c>
      <c r="P436" s="106" t="str">
        <f t="shared" si="90"/>
        <v/>
      </c>
      <c r="Q436" s="71" t="s">
        <v>35</v>
      </c>
      <c r="R436" s="103"/>
      <c r="S436" s="103"/>
      <c r="T436" s="106" t="str">
        <f>IF(Q436&lt;&gt;"",VLOOKUP(Q436,'DON GIA'!$H$1:$K$103,4,0),"")</f>
        <v/>
      </c>
      <c r="U436" s="106" t="str">
        <f t="shared" si="87"/>
        <v/>
      </c>
      <c r="V436" s="107"/>
      <c r="W436" s="103"/>
      <c r="X436" s="108"/>
      <c r="Y436" s="109"/>
      <c r="Z436" s="106" t="str">
        <f>IF(V436&lt;&gt;"",VLOOKUP(V436,'DON GIA'!$A$1:$D$346,4,0),"")</f>
        <v/>
      </c>
      <c r="AA436" s="106" t="str">
        <f t="shared" si="88"/>
        <v/>
      </c>
      <c r="AB436" s="71"/>
      <c r="AC436" s="71"/>
      <c r="AD436" s="71"/>
      <c r="AE436" s="71"/>
      <c r="AF436" s="71"/>
      <c r="AG436" s="103"/>
      <c r="AH436" s="103"/>
      <c r="AI436" s="103"/>
      <c r="AJ436" s="103"/>
      <c r="AK436" s="106" t="str">
        <f>IF(AH436&lt;&gt;"",VLOOKUP(AH436,'DON GIA'!$M$1:$P$9,4,0),"")</f>
        <v/>
      </c>
      <c r="AL436" s="106" t="str">
        <f t="shared" si="91"/>
        <v/>
      </c>
      <c r="AM436" s="103"/>
      <c r="AN436" s="103"/>
      <c r="AO436" s="199" t="str">
        <f t="shared" si="84"/>
        <v/>
      </c>
      <c r="AP436" s="107"/>
    </row>
    <row r="437" spans="1:43" outlineLevel="1">
      <c r="A437" s="84" t="s">
        <v>826</v>
      </c>
      <c r="B437" s="102"/>
      <c r="C437" s="192">
        <v>427</v>
      </c>
      <c r="D437" s="61" t="s">
        <v>231</v>
      </c>
      <c r="E437" s="162"/>
      <c r="F437" s="162"/>
      <c r="G437" s="162"/>
      <c r="H437" s="162"/>
      <c r="I437" s="162"/>
      <c r="J437" s="162"/>
      <c r="K437" s="171"/>
      <c r="L437" s="167">
        <f>SUBTOTAL(9,L438:L453)</f>
        <v>143.53</v>
      </c>
      <c r="M437" s="199"/>
      <c r="N437" s="199"/>
      <c r="O437" s="199">
        <f>SUBTOTAL(9,O438:O453)</f>
        <v>240986870</v>
      </c>
      <c r="P437" s="199">
        <f>SUBTOTAL(9,P438:P453)</f>
        <v>0</v>
      </c>
      <c r="Q437" s="61"/>
      <c r="R437" s="162"/>
      <c r="S437" s="162">
        <f>SUBTOTAL(9,S438:S453)</f>
        <v>0</v>
      </c>
      <c r="T437" s="199"/>
      <c r="U437" s="199">
        <f>SUBTOTAL(9,U438:U453)</f>
        <v>0</v>
      </c>
      <c r="V437" s="129"/>
      <c r="W437" s="162"/>
      <c r="X437" s="169">
        <f>SUBTOTAL(9,X438:X453)</f>
        <v>353.22299999999996</v>
      </c>
      <c r="Y437" s="170">
        <f>SUBTOTAL(9,Y438:Y453)</f>
        <v>0</v>
      </c>
      <c r="Z437" s="199"/>
      <c r="AA437" s="199">
        <f>SUBTOTAL(9,AA438:AA453)</f>
        <v>689669658.18400002</v>
      </c>
      <c r="AB437" s="71"/>
      <c r="AC437" s="71"/>
      <c r="AD437" s="71"/>
      <c r="AE437" s="71"/>
      <c r="AF437" s="71"/>
      <c r="AG437" s="103"/>
      <c r="AH437" s="61"/>
      <c r="AI437" s="162"/>
      <c r="AJ437" s="162">
        <f>SUBTOTAL(9,AJ438:AJ453)</f>
        <v>0</v>
      </c>
      <c r="AK437" s="199"/>
      <c r="AL437" s="199">
        <f>SUBTOTAL(9,AL438:AL453)</f>
        <v>0</v>
      </c>
      <c r="AM437" s="162"/>
      <c r="AN437" s="162">
        <f>SUBTOTAL(9,AN438:AN453)</f>
        <v>0</v>
      </c>
      <c r="AO437" s="199">
        <f t="shared" si="84"/>
        <v>930656528.18400002</v>
      </c>
      <c r="AP437" s="111"/>
      <c r="AQ437" s="90"/>
    </row>
    <row r="438" spans="1:43" ht="56.25" outlineLevel="2">
      <c r="A438" s="72" t="e">
        <f>IF(C437&lt;&gt;"",$C$7:C437,A436)</f>
        <v>#VALUE!</v>
      </c>
      <c r="B438" s="102">
        <f>IF(C437&lt;&gt;"",COUNTA($C$7:C437)+392,"")</f>
        <v>427</v>
      </c>
      <c r="C438" s="192"/>
      <c r="D438" s="71" t="s">
        <v>232</v>
      </c>
      <c r="E438" s="103">
        <v>1</v>
      </c>
      <c r="F438" s="103"/>
      <c r="G438" s="103">
        <v>422</v>
      </c>
      <c r="H438" s="103">
        <v>79</v>
      </c>
      <c r="I438" s="103" t="s">
        <v>223</v>
      </c>
      <c r="J438" s="103" t="s">
        <v>224</v>
      </c>
      <c r="K438" s="104" t="s">
        <v>973</v>
      </c>
      <c r="L438" s="105">
        <v>143.53</v>
      </c>
      <c r="M438" s="106">
        <f>IF(K438&lt;&gt;"",VLOOKUP(K438,'DON GIA'!$S$1:$U$19,3,0),"")</f>
        <v>1679000</v>
      </c>
      <c r="N438" s="106">
        <f>IF(K438&lt;&gt;"",VLOOKUP(K438,'DON GIA'!$S$1:$V$19,4,0),"")</f>
        <v>0</v>
      </c>
      <c r="O438" s="106">
        <f t="shared" si="89"/>
        <v>240986870</v>
      </c>
      <c r="P438" s="106">
        <f t="shared" si="90"/>
        <v>0</v>
      </c>
      <c r="Q438" s="71" t="s">
        <v>35</v>
      </c>
      <c r="R438" s="103"/>
      <c r="S438" s="103"/>
      <c r="T438" s="106" t="str">
        <f>IF(Q438&lt;&gt;"",VLOOKUP(Q438,'DON GIA'!$H$1:$K$103,4,0),"")</f>
        <v/>
      </c>
      <c r="U438" s="106" t="str">
        <f t="shared" ref="U438:U453" si="92">IF(Q438&lt;&gt;"",IF(ISNUMBER(T438),S438*T438,""),"")</f>
        <v/>
      </c>
      <c r="V438" s="107" t="s">
        <v>1005</v>
      </c>
      <c r="W438" s="103" t="s">
        <v>27</v>
      </c>
      <c r="X438" s="108">
        <v>53.1</v>
      </c>
      <c r="Y438" s="109"/>
      <c r="Z438" s="106">
        <f>IF(V438&lt;&gt;"",VLOOKUP(V438,'DON GIA'!$A$1:$D$346,4,0),"")</f>
        <v>5559129</v>
      </c>
      <c r="AA438" s="106">
        <f t="shared" ref="AA438:AA453" si="93">IF(V438&lt;&gt;"",IF(ISNUMBER(Z438),X438*Z438,""),"")</f>
        <v>295189749.90000004</v>
      </c>
      <c r="AB438" s="71" t="s">
        <v>28</v>
      </c>
      <c r="AC438" s="71" t="s">
        <v>116</v>
      </c>
      <c r="AD438" s="71" t="s">
        <v>30</v>
      </c>
      <c r="AE438" s="71" t="s">
        <v>31</v>
      </c>
      <c r="AF438" s="71" t="s">
        <v>34</v>
      </c>
      <c r="AG438" s="103" t="s">
        <v>33</v>
      </c>
      <c r="AH438" s="61"/>
      <c r="AI438" s="103"/>
      <c r="AJ438" s="103"/>
      <c r="AK438" s="106" t="str">
        <f>IF(AH438&lt;&gt;"",VLOOKUP(AH438,'DON GIA'!$M$1:$P$9,4,0),"")</f>
        <v/>
      </c>
      <c r="AL438" s="106" t="str">
        <f t="shared" si="91"/>
        <v/>
      </c>
      <c r="AM438" s="103"/>
      <c r="AN438" s="103"/>
      <c r="AO438" s="199" t="str">
        <f t="shared" si="84"/>
        <v/>
      </c>
      <c r="AP438" s="111" t="s">
        <v>664</v>
      </c>
    </row>
    <row r="439" spans="1:43" ht="378.75" outlineLevel="2">
      <c r="A439" s="72" t="e">
        <f>IF(C438&lt;&gt;"",$C$7:C438,A438)</f>
        <v>#VALUE!</v>
      </c>
      <c r="B439" s="102" t="str">
        <f>IF(C438&lt;&gt;"",COUNTA($C$7:C438)+392,"")</f>
        <v/>
      </c>
      <c r="C439" s="192"/>
      <c r="D439" s="71" t="s">
        <v>71</v>
      </c>
      <c r="E439" s="103"/>
      <c r="F439" s="103"/>
      <c r="G439" s="103"/>
      <c r="H439" s="103"/>
      <c r="I439" s="103"/>
      <c r="J439" s="103"/>
      <c r="K439" s="71"/>
      <c r="L439" s="105"/>
      <c r="M439" s="106" t="str">
        <f>IF(K439&lt;&gt;"",VLOOKUP(K439,'DON GIA'!$S$1:$U$19,3,0),"")</f>
        <v/>
      </c>
      <c r="N439" s="106" t="str">
        <f>IF(K439&lt;&gt;"",VLOOKUP(K439,'DON GIA'!$S$1:$V$19,4,0),"")</f>
        <v/>
      </c>
      <c r="O439" s="106" t="str">
        <f t="shared" si="89"/>
        <v/>
      </c>
      <c r="P439" s="106" t="str">
        <f t="shared" si="90"/>
        <v/>
      </c>
      <c r="Q439" s="71" t="s">
        <v>35</v>
      </c>
      <c r="R439" s="103"/>
      <c r="S439" s="103"/>
      <c r="T439" s="106" t="str">
        <f>IF(Q439&lt;&gt;"",VLOOKUP(Q439,'DON GIA'!$H$1:$K$103,4,0),"")</f>
        <v/>
      </c>
      <c r="U439" s="106" t="str">
        <f t="shared" si="92"/>
        <v/>
      </c>
      <c r="V439" s="107" t="s">
        <v>1063</v>
      </c>
      <c r="W439" s="103" t="s">
        <v>27</v>
      </c>
      <c r="X439" s="108">
        <v>39</v>
      </c>
      <c r="Y439" s="109"/>
      <c r="Z439" s="106">
        <f>IF(V439&lt;&gt;"",VLOOKUP(V439,'DON GIA'!$A$1:$D$346,4,0),"")</f>
        <v>3941166</v>
      </c>
      <c r="AA439" s="106">
        <f t="shared" si="93"/>
        <v>153705474</v>
      </c>
      <c r="AB439" s="71"/>
      <c r="AC439" s="71"/>
      <c r="AD439" s="71"/>
      <c r="AE439" s="71"/>
      <c r="AF439" s="71"/>
      <c r="AG439" s="103"/>
      <c r="AH439" s="103"/>
      <c r="AI439" s="103"/>
      <c r="AJ439" s="103"/>
      <c r="AK439" s="106" t="str">
        <f>IF(AH439&lt;&gt;"",VLOOKUP(AH439,'DON GIA'!$M$1:$P$9,4,0),"")</f>
        <v/>
      </c>
      <c r="AL439" s="106" t="str">
        <f t="shared" si="91"/>
        <v/>
      </c>
      <c r="AM439" s="103"/>
      <c r="AN439" s="103"/>
      <c r="AO439" s="199" t="str">
        <f t="shared" si="84"/>
        <v/>
      </c>
      <c r="AP439" s="59" t="s">
        <v>665</v>
      </c>
    </row>
    <row r="440" spans="1:43" ht="153.75" outlineLevel="2">
      <c r="A440" s="72" t="e">
        <f>IF(C439&lt;&gt;"",$C$7:C439,A439)</f>
        <v>#VALUE!</v>
      </c>
      <c r="B440" s="102" t="str">
        <f>IF(C439&lt;&gt;"",COUNTA($C$7:C439)+392,"")</f>
        <v/>
      </c>
      <c r="C440" s="192"/>
      <c r="D440" s="71" t="s">
        <v>233</v>
      </c>
      <c r="E440" s="103"/>
      <c r="F440" s="103"/>
      <c r="G440" s="103"/>
      <c r="H440" s="103"/>
      <c r="I440" s="103"/>
      <c r="J440" s="103"/>
      <c r="K440" s="71"/>
      <c r="L440" s="105"/>
      <c r="M440" s="106" t="str">
        <f>IF(K440&lt;&gt;"",VLOOKUP(K440,'DON GIA'!$S$1:$U$19,3,0),"")</f>
        <v/>
      </c>
      <c r="N440" s="106" t="str">
        <f>IF(K440&lt;&gt;"",VLOOKUP(K440,'DON GIA'!$S$1:$V$19,4,0),"")</f>
        <v/>
      </c>
      <c r="O440" s="106" t="str">
        <f t="shared" si="89"/>
        <v/>
      </c>
      <c r="P440" s="106" t="str">
        <f t="shared" si="90"/>
        <v/>
      </c>
      <c r="Q440" s="71" t="s">
        <v>35</v>
      </c>
      <c r="R440" s="103"/>
      <c r="S440" s="103"/>
      <c r="T440" s="106" t="str">
        <f>IF(Q440&lt;&gt;"",VLOOKUP(Q440,'DON GIA'!$H$1:$K$103,4,0),"")</f>
        <v/>
      </c>
      <c r="U440" s="106" t="str">
        <f t="shared" si="92"/>
        <v/>
      </c>
      <c r="V440" s="107" t="s">
        <v>1078</v>
      </c>
      <c r="W440" s="103" t="s">
        <v>27</v>
      </c>
      <c r="X440" s="108">
        <v>18.27</v>
      </c>
      <c r="Y440" s="109"/>
      <c r="Z440" s="106">
        <f>IF(V440&lt;&gt;"",VLOOKUP(V440,'DON GIA'!$A$1:$D$346,4,0),"")</f>
        <v>854777</v>
      </c>
      <c r="AA440" s="106">
        <f t="shared" si="93"/>
        <v>15616775.789999999</v>
      </c>
      <c r="AB440" s="71"/>
      <c r="AC440" s="71"/>
      <c r="AD440" s="71"/>
      <c r="AE440" s="71" t="s">
        <v>41</v>
      </c>
      <c r="AF440" s="71"/>
      <c r="AG440" s="103"/>
      <c r="AH440" s="103"/>
      <c r="AI440" s="103"/>
      <c r="AJ440" s="103"/>
      <c r="AK440" s="106" t="str">
        <f>IF(AH440&lt;&gt;"",VLOOKUP(AH440,'DON GIA'!$M$1:$P$9,4,0),"")</f>
        <v/>
      </c>
      <c r="AL440" s="106" t="str">
        <f t="shared" si="91"/>
        <v/>
      </c>
      <c r="AM440" s="103"/>
      <c r="AN440" s="103"/>
      <c r="AO440" s="199" t="str">
        <f t="shared" si="84"/>
        <v/>
      </c>
      <c r="AP440" s="59" t="s">
        <v>666</v>
      </c>
    </row>
    <row r="441" spans="1:43" ht="93.75" outlineLevel="2">
      <c r="A441" s="72" t="e">
        <f>IF(C440&lt;&gt;"",$C$7:C440,A440)</f>
        <v>#VALUE!</v>
      </c>
      <c r="B441" s="102" t="str">
        <f>IF(C440&lt;&gt;"",COUNTA($C$7:C440)+392,"")</f>
        <v/>
      </c>
      <c r="C441" s="192"/>
      <c r="D441" s="71"/>
      <c r="E441" s="103"/>
      <c r="F441" s="103"/>
      <c r="G441" s="103"/>
      <c r="H441" s="103"/>
      <c r="I441" s="103"/>
      <c r="J441" s="103"/>
      <c r="K441" s="71"/>
      <c r="L441" s="105"/>
      <c r="M441" s="106" t="str">
        <f>IF(K441&lt;&gt;"",VLOOKUP(K441,'DON GIA'!$S$1:$U$19,3,0),"")</f>
        <v/>
      </c>
      <c r="N441" s="106" t="str">
        <f>IF(K441&lt;&gt;"",VLOOKUP(K441,'DON GIA'!$S$1:$V$19,4,0),"")</f>
        <v/>
      </c>
      <c r="O441" s="106" t="str">
        <f t="shared" si="89"/>
        <v/>
      </c>
      <c r="P441" s="106" t="str">
        <f t="shared" si="90"/>
        <v/>
      </c>
      <c r="Q441" s="71" t="s">
        <v>35</v>
      </c>
      <c r="R441" s="103"/>
      <c r="S441" s="103"/>
      <c r="T441" s="106" t="str">
        <f>IF(Q441&lt;&gt;"",VLOOKUP(Q441,'DON GIA'!$H$1:$K$103,4,0),"")</f>
        <v/>
      </c>
      <c r="U441" s="106" t="str">
        <f t="shared" si="92"/>
        <v/>
      </c>
      <c r="V441" s="107" t="s">
        <v>1080</v>
      </c>
      <c r="W441" s="103" t="s">
        <v>27</v>
      </c>
      <c r="X441" s="108">
        <v>10.44</v>
      </c>
      <c r="Y441" s="109"/>
      <c r="Z441" s="106">
        <f>IF(V441&lt;&gt;"",VLOOKUP(V441,'DON GIA'!$A$1:$D$346,4,0),"")</f>
        <v>10375629</v>
      </c>
      <c r="AA441" s="106">
        <f t="shared" si="93"/>
        <v>108321566.75999999</v>
      </c>
      <c r="AB441" s="71"/>
      <c r="AC441" s="71"/>
      <c r="AD441" s="71"/>
      <c r="AE441" s="71" t="s">
        <v>31</v>
      </c>
      <c r="AF441" s="71"/>
      <c r="AG441" s="103" t="s">
        <v>219</v>
      </c>
      <c r="AH441" s="103"/>
      <c r="AI441" s="103"/>
      <c r="AJ441" s="103"/>
      <c r="AK441" s="106" t="str">
        <f>IF(AH441&lt;&gt;"",VLOOKUP(AH441,'DON GIA'!$M$1:$P$9,4,0),"")</f>
        <v/>
      </c>
      <c r="AL441" s="106" t="str">
        <f t="shared" si="91"/>
        <v/>
      </c>
      <c r="AM441" s="103"/>
      <c r="AN441" s="103"/>
      <c r="AO441" s="199" t="str">
        <f t="shared" si="84"/>
        <v/>
      </c>
      <c r="AP441" s="59" t="s">
        <v>349</v>
      </c>
    </row>
    <row r="442" spans="1:43" ht="37.5" outlineLevel="2">
      <c r="A442" s="72" t="e">
        <f>IF(C441&lt;&gt;"",$C$7:C441,A441)</f>
        <v>#VALUE!</v>
      </c>
      <c r="B442" s="102" t="str">
        <f>IF(C441&lt;&gt;"",COUNTA($C$7:C441)+392,"")</f>
        <v/>
      </c>
      <c r="C442" s="192"/>
      <c r="D442" s="71"/>
      <c r="E442" s="103"/>
      <c r="F442" s="103"/>
      <c r="G442" s="103"/>
      <c r="H442" s="103"/>
      <c r="I442" s="103"/>
      <c r="J442" s="103"/>
      <c r="K442" s="71"/>
      <c r="L442" s="105"/>
      <c r="M442" s="106" t="str">
        <f>IF(K442&lt;&gt;"",VLOOKUP(K442,'DON GIA'!$S$1:$U$19,3,0),"")</f>
        <v/>
      </c>
      <c r="N442" s="106" t="str">
        <f>IF(K442&lt;&gt;"",VLOOKUP(K442,'DON GIA'!$S$1:$V$19,4,0),"")</f>
        <v/>
      </c>
      <c r="O442" s="106" t="str">
        <f t="shared" si="89"/>
        <v/>
      </c>
      <c r="P442" s="106" t="str">
        <f t="shared" si="90"/>
        <v/>
      </c>
      <c r="Q442" s="71" t="s">
        <v>35</v>
      </c>
      <c r="R442" s="103"/>
      <c r="S442" s="103"/>
      <c r="T442" s="106" t="str">
        <f>IF(Q442&lt;&gt;"",VLOOKUP(Q442,'DON GIA'!$H$1:$K$103,4,0),"")</f>
        <v/>
      </c>
      <c r="U442" s="106" t="str">
        <f t="shared" si="92"/>
        <v/>
      </c>
      <c r="V442" s="107" t="s">
        <v>1129</v>
      </c>
      <c r="W442" s="103" t="s">
        <v>27</v>
      </c>
      <c r="X442" s="108">
        <v>5.2</v>
      </c>
      <c r="Y442" s="109"/>
      <c r="Z442" s="106">
        <f>IF(V442&lt;&gt;"",VLOOKUP(V442,'DON GIA'!$A$1:$D$346,4,0),"")</f>
        <v>2613835</v>
      </c>
      <c r="AA442" s="106">
        <f t="shared" si="93"/>
        <v>13591942</v>
      </c>
      <c r="AB442" s="71"/>
      <c r="AC442" s="71"/>
      <c r="AD442" s="71"/>
      <c r="AE442" s="71" t="s">
        <v>31</v>
      </c>
      <c r="AF442" s="71"/>
      <c r="AG442" s="103" t="s">
        <v>219</v>
      </c>
      <c r="AH442" s="103"/>
      <c r="AI442" s="103"/>
      <c r="AJ442" s="103"/>
      <c r="AK442" s="106" t="str">
        <f>IF(AH442&lt;&gt;"",VLOOKUP(AH442,'DON GIA'!$M$1:$P$9,4,0),"")</f>
        <v/>
      </c>
      <c r="AL442" s="106" t="str">
        <f t="shared" si="91"/>
        <v/>
      </c>
      <c r="AM442" s="103"/>
      <c r="AN442" s="103"/>
      <c r="AO442" s="199" t="str">
        <f t="shared" si="84"/>
        <v/>
      </c>
      <c r="AP442" s="107"/>
    </row>
    <row r="443" spans="1:43" outlineLevel="2">
      <c r="A443" s="72" t="e">
        <f>IF(C442&lt;&gt;"",$C$7:C442,A442)</f>
        <v>#VALUE!</v>
      </c>
      <c r="B443" s="102" t="str">
        <f>IF(C442&lt;&gt;"",COUNTA($C$7:C442)+392,"")</f>
        <v/>
      </c>
      <c r="C443" s="192"/>
      <c r="D443" s="71"/>
      <c r="E443" s="103"/>
      <c r="F443" s="103"/>
      <c r="G443" s="103"/>
      <c r="H443" s="103"/>
      <c r="I443" s="103"/>
      <c r="J443" s="103"/>
      <c r="K443" s="71"/>
      <c r="L443" s="105"/>
      <c r="M443" s="106" t="str">
        <f>IF(K443&lt;&gt;"",VLOOKUP(K443,'DON GIA'!$S$1:$U$19,3,0),"")</f>
        <v/>
      </c>
      <c r="N443" s="106" t="str">
        <f>IF(K443&lt;&gt;"",VLOOKUP(K443,'DON GIA'!$S$1:$V$19,4,0),"")</f>
        <v/>
      </c>
      <c r="O443" s="106" t="str">
        <f t="shared" si="89"/>
        <v/>
      </c>
      <c r="P443" s="106" t="str">
        <f t="shared" si="90"/>
        <v/>
      </c>
      <c r="Q443" s="71" t="s">
        <v>35</v>
      </c>
      <c r="R443" s="103"/>
      <c r="S443" s="103"/>
      <c r="T443" s="106" t="str">
        <f>IF(Q443&lt;&gt;"",VLOOKUP(Q443,'DON GIA'!$H$1:$K$103,4,0),"")</f>
        <v/>
      </c>
      <c r="U443" s="106" t="str">
        <f t="shared" si="92"/>
        <v/>
      </c>
      <c r="V443" s="107" t="s">
        <v>1023</v>
      </c>
      <c r="W443" s="103" t="s">
        <v>38</v>
      </c>
      <c r="X443" s="108">
        <v>0.16300000000000001</v>
      </c>
      <c r="Y443" s="109"/>
      <c r="Z443" s="106">
        <f>IF(V443&lt;&gt;"",VLOOKUP(V443,'DON GIA'!$A$1:$D$346,4,0),"")</f>
        <v>2523428</v>
      </c>
      <c r="AA443" s="106">
        <f t="shared" si="93"/>
        <v>411318.76400000002</v>
      </c>
      <c r="AB443" s="71"/>
      <c r="AC443" s="71"/>
      <c r="AD443" s="71"/>
      <c r="AE443" s="71"/>
      <c r="AF443" s="71"/>
      <c r="AG443" s="103"/>
      <c r="AH443" s="103"/>
      <c r="AI443" s="103"/>
      <c r="AJ443" s="103"/>
      <c r="AK443" s="106" t="str">
        <f>IF(AH443&lt;&gt;"",VLOOKUP(AH443,'DON GIA'!$M$1:$P$9,4,0),"")</f>
        <v/>
      </c>
      <c r="AL443" s="106" t="str">
        <f t="shared" si="91"/>
        <v/>
      </c>
      <c r="AM443" s="103"/>
      <c r="AN443" s="103"/>
      <c r="AO443" s="199" t="str">
        <f t="shared" si="84"/>
        <v/>
      </c>
      <c r="AP443" s="107"/>
    </row>
    <row r="444" spans="1:43" outlineLevel="2">
      <c r="A444" s="72" t="e">
        <f>IF(C443&lt;&gt;"",$C$7:C443,A443)</f>
        <v>#VALUE!</v>
      </c>
      <c r="B444" s="102" t="str">
        <f>IF(C443&lt;&gt;"",COUNTA($C$7:C443)+392,"")</f>
        <v/>
      </c>
      <c r="C444" s="192"/>
      <c r="D444" s="61"/>
      <c r="E444" s="103"/>
      <c r="F444" s="103"/>
      <c r="G444" s="103"/>
      <c r="H444" s="103"/>
      <c r="I444" s="103"/>
      <c r="J444" s="103"/>
      <c r="K444" s="71"/>
      <c r="L444" s="105"/>
      <c r="M444" s="106" t="str">
        <f>IF(K444&lt;&gt;"",VLOOKUP(K444,'DON GIA'!$S$1:$U$19,3,0),"")</f>
        <v/>
      </c>
      <c r="N444" s="106" t="str">
        <f>IF(K444&lt;&gt;"",VLOOKUP(K444,'DON GIA'!$S$1:$V$19,4,0),"")</f>
        <v/>
      </c>
      <c r="O444" s="106" t="str">
        <f t="shared" si="89"/>
        <v/>
      </c>
      <c r="P444" s="106" t="str">
        <f t="shared" si="90"/>
        <v/>
      </c>
      <c r="Q444" s="71" t="s">
        <v>35</v>
      </c>
      <c r="R444" s="103"/>
      <c r="S444" s="103"/>
      <c r="T444" s="106" t="str">
        <f>IF(Q444&lt;&gt;"",VLOOKUP(Q444,'DON GIA'!$H$1:$K$103,4,0),"")</f>
        <v/>
      </c>
      <c r="U444" s="106" t="str">
        <f t="shared" si="92"/>
        <v/>
      </c>
      <c r="V444" s="107" t="s">
        <v>1105</v>
      </c>
      <c r="W444" s="103" t="s">
        <v>27</v>
      </c>
      <c r="X444" s="108">
        <v>1.44</v>
      </c>
      <c r="Y444" s="109"/>
      <c r="Z444" s="106">
        <f>IF(V444&lt;&gt;"",VLOOKUP(V444,'DON GIA'!$A$1:$D$346,4,0),"")</f>
        <v>292949</v>
      </c>
      <c r="AA444" s="106">
        <f t="shared" si="93"/>
        <v>421846.56</v>
      </c>
      <c r="AB444" s="71"/>
      <c r="AC444" s="71"/>
      <c r="AD444" s="71"/>
      <c r="AE444" s="71"/>
      <c r="AF444" s="71"/>
      <c r="AG444" s="103"/>
      <c r="AH444" s="103"/>
      <c r="AI444" s="103"/>
      <c r="AJ444" s="103"/>
      <c r="AK444" s="106" t="str">
        <f>IF(AH444&lt;&gt;"",VLOOKUP(AH444,'DON GIA'!$M$1:$P$9,4,0),"")</f>
        <v/>
      </c>
      <c r="AL444" s="106" t="str">
        <f t="shared" si="91"/>
        <v/>
      </c>
      <c r="AM444" s="103"/>
      <c r="AN444" s="103"/>
      <c r="AO444" s="199" t="str">
        <f t="shared" si="84"/>
        <v/>
      </c>
      <c r="AP444" s="107"/>
    </row>
    <row r="445" spans="1:43" outlineLevel="2">
      <c r="A445" s="72" t="e">
        <f>IF(C444&lt;&gt;"",$C$7:C444,A444)</f>
        <v>#VALUE!</v>
      </c>
      <c r="B445" s="102" t="str">
        <f>IF(C444&lt;&gt;"",COUNTA($C$7:C444)+392,"")</f>
        <v/>
      </c>
      <c r="C445" s="192"/>
      <c r="D445" s="71"/>
      <c r="E445" s="103"/>
      <c r="F445" s="103"/>
      <c r="G445" s="103"/>
      <c r="H445" s="103"/>
      <c r="I445" s="103"/>
      <c r="J445" s="103"/>
      <c r="K445" s="71"/>
      <c r="L445" s="105"/>
      <c r="M445" s="106" t="str">
        <f>IF(K445&lt;&gt;"",VLOOKUP(K445,'DON GIA'!$S$1:$U$19,3,0),"")</f>
        <v/>
      </c>
      <c r="N445" s="106" t="str">
        <f>IF(K445&lt;&gt;"",VLOOKUP(K445,'DON GIA'!$S$1:$V$19,4,0),"")</f>
        <v/>
      </c>
      <c r="O445" s="106" t="str">
        <f t="shared" si="89"/>
        <v/>
      </c>
      <c r="P445" s="106" t="str">
        <f t="shared" si="90"/>
        <v/>
      </c>
      <c r="Q445" s="71" t="s">
        <v>35</v>
      </c>
      <c r="R445" s="103"/>
      <c r="S445" s="103"/>
      <c r="T445" s="106" t="str">
        <f>IF(Q445&lt;&gt;"",VLOOKUP(Q445,'DON GIA'!$H$1:$K$103,4,0),"")</f>
        <v/>
      </c>
      <c r="U445" s="106" t="str">
        <f t="shared" si="92"/>
        <v/>
      </c>
      <c r="V445" s="107" t="s">
        <v>1130</v>
      </c>
      <c r="W445" s="103" t="s">
        <v>27</v>
      </c>
      <c r="X445" s="108">
        <v>2.52</v>
      </c>
      <c r="Y445" s="109"/>
      <c r="Z445" s="106">
        <f>IF(V445&lt;&gt;"",VLOOKUP(V445,'DON GIA'!$A$1:$D$346,4,0),"")</f>
        <v>282038</v>
      </c>
      <c r="AA445" s="106">
        <f t="shared" si="93"/>
        <v>710735.76</v>
      </c>
      <c r="AB445" s="71"/>
      <c r="AC445" s="71"/>
      <c r="AD445" s="71"/>
      <c r="AE445" s="71"/>
      <c r="AF445" s="71"/>
      <c r="AG445" s="103"/>
      <c r="AH445" s="103"/>
      <c r="AI445" s="103"/>
      <c r="AJ445" s="103"/>
      <c r="AK445" s="106" t="str">
        <f>IF(AH445&lt;&gt;"",VLOOKUP(AH445,'DON GIA'!$M$1:$P$9,4,0),"")</f>
        <v/>
      </c>
      <c r="AL445" s="106" t="str">
        <f t="shared" si="91"/>
        <v/>
      </c>
      <c r="AM445" s="103"/>
      <c r="AN445" s="103"/>
      <c r="AO445" s="199" t="str">
        <f t="shared" si="84"/>
        <v/>
      </c>
      <c r="AP445" s="107"/>
    </row>
    <row r="446" spans="1:43" outlineLevel="2">
      <c r="A446" s="72" t="e">
        <f>IF(C445&lt;&gt;"",$C$7:C445,A445)</f>
        <v>#VALUE!</v>
      </c>
      <c r="B446" s="102" t="str">
        <f>IF(C445&lt;&gt;"",COUNTA($C$7:C445)+392,"")</f>
        <v/>
      </c>
      <c r="C446" s="192"/>
      <c r="D446" s="71"/>
      <c r="E446" s="103"/>
      <c r="F446" s="103"/>
      <c r="G446" s="103"/>
      <c r="H446" s="103"/>
      <c r="I446" s="103"/>
      <c r="J446" s="103"/>
      <c r="K446" s="71"/>
      <c r="L446" s="105"/>
      <c r="M446" s="106" t="str">
        <f>IF(K446&lt;&gt;"",VLOOKUP(K446,'DON GIA'!$S$1:$U$19,3,0),"")</f>
        <v/>
      </c>
      <c r="N446" s="106" t="str">
        <f>IF(K446&lt;&gt;"",VLOOKUP(K446,'DON GIA'!$S$1:$V$19,4,0),"")</f>
        <v/>
      </c>
      <c r="O446" s="106" t="str">
        <f t="shared" si="89"/>
        <v/>
      </c>
      <c r="P446" s="106" t="str">
        <f t="shared" si="90"/>
        <v/>
      </c>
      <c r="Q446" s="71" t="s">
        <v>35</v>
      </c>
      <c r="R446" s="103"/>
      <c r="S446" s="103"/>
      <c r="T446" s="106" t="str">
        <f>IF(Q446&lt;&gt;"",VLOOKUP(Q446,'DON GIA'!$H$1:$K$103,4,0),"")</f>
        <v/>
      </c>
      <c r="U446" s="106" t="str">
        <f t="shared" si="92"/>
        <v/>
      </c>
      <c r="V446" s="107" t="s">
        <v>1131</v>
      </c>
      <c r="W446" s="103" t="s">
        <v>27</v>
      </c>
      <c r="X446" s="108">
        <v>39</v>
      </c>
      <c r="Y446" s="109"/>
      <c r="Z446" s="106">
        <f>IF(V446&lt;&gt;"",VLOOKUP(V446,'DON GIA'!$A$1:$D$346,4,0),"")</f>
        <v>330817</v>
      </c>
      <c r="AA446" s="106">
        <f t="shared" si="93"/>
        <v>12901863</v>
      </c>
      <c r="AB446" s="71"/>
      <c r="AC446" s="71"/>
      <c r="AD446" s="71"/>
      <c r="AE446" s="71"/>
      <c r="AF446" s="71"/>
      <c r="AG446" s="103"/>
      <c r="AH446" s="103"/>
      <c r="AI446" s="103"/>
      <c r="AJ446" s="103"/>
      <c r="AK446" s="106" t="str">
        <f>IF(AH446&lt;&gt;"",VLOOKUP(AH446,'DON GIA'!$M$1:$P$9,4,0),"")</f>
        <v/>
      </c>
      <c r="AL446" s="106" t="str">
        <f t="shared" si="91"/>
        <v/>
      </c>
      <c r="AM446" s="103"/>
      <c r="AN446" s="103"/>
      <c r="AO446" s="199" t="str">
        <f t="shared" si="84"/>
        <v/>
      </c>
      <c r="AP446" s="107"/>
    </row>
    <row r="447" spans="1:43" outlineLevel="2">
      <c r="A447" s="72" t="e">
        <f>IF(C446&lt;&gt;"",$C$7:C446,A446)</f>
        <v>#VALUE!</v>
      </c>
      <c r="B447" s="102" t="str">
        <f>IF(C446&lt;&gt;"",COUNTA($C$7:C446)+392,"")</f>
        <v/>
      </c>
      <c r="C447" s="192"/>
      <c r="D447" s="71"/>
      <c r="E447" s="103"/>
      <c r="F447" s="103"/>
      <c r="G447" s="103"/>
      <c r="H447" s="103"/>
      <c r="I447" s="103"/>
      <c r="J447" s="103"/>
      <c r="K447" s="71"/>
      <c r="L447" s="105"/>
      <c r="M447" s="106" t="str">
        <f>IF(K447&lt;&gt;"",VLOOKUP(K447,'DON GIA'!$S$1:$U$19,3,0),"")</f>
        <v/>
      </c>
      <c r="N447" s="106" t="str">
        <f>IF(K447&lt;&gt;"",VLOOKUP(K447,'DON GIA'!$S$1:$V$19,4,0),"")</f>
        <v/>
      </c>
      <c r="O447" s="106" t="str">
        <f t="shared" si="89"/>
        <v/>
      </c>
      <c r="P447" s="106" t="str">
        <f t="shared" si="90"/>
        <v/>
      </c>
      <c r="Q447" s="71" t="s">
        <v>35</v>
      </c>
      <c r="R447" s="103"/>
      <c r="S447" s="103"/>
      <c r="T447" s="106" t="str">
        <f>IF(Q447&lt;&gt;"",VLOOKUP(Q447,'DON GIA'!$H$1:$K$103,4,0),"")</f>
        <v/>
      </c>
      <c r="U447" s="106" t="str">
        <f t="shared" si="92"/>
        <v/>
      </c>
      <c r="V447" s="107" t="s">
        <v>1123</v>
      </c>
      <c r="W447" s="103" t="s">
        <v>27</v>
      </c>
      <c r="X447" s="108">
        <v>60.48</v>
      </c>
      <c r="Y447" s="109"/>
      <c r="Z447" s="106">
        <f>IF(V447&lt;&gt;"",VLOOKUP(V447,'DON GIA'!$A$1:$D$346,4,0),"")</f>
        <v>282038</v>
      </c>
      <c r="AA447" s="106">
        <f t="shared" si="93"/>
        <v>17057658.239999998</v>
      </c>
      <c r="AB447" s="71"/>
      <c r="AC447" s="71"/>
      <c r="AD447" s="71"/>
      <c r="AE447" s="71"/>
      <c r="AF447" s="71"/>
      <c r="AG447" s="103"/>
      <c r="AH447" s="103"/>
      <c r="AI447" s="103"/>
      <c r="AJ447" s="103"/>
      <c r="AK447" s="106" t="str">
        <f>IF(AH447&lt;&gt;"",VLOOKUP(AH447,'DON GIA'!$M$1:$P$9,4,0),"")</f>
        <v/>
      </c>
      <c r="AL447" s="106" t="str">
        <f t="shared" si="91"/>
        <v/>
      </c>
      <c r="AM447" s="103"/>
      <c r="AN447" s="103"/>
      <c r="AO447" s="199" t="str">
        <f t="shared" si="84"/>
        <v/>
      </c>
      <c r="AP447" s="107"/>
    </row>
    <row r="448" spans="1:43" outlineLevel="2">
      <c r="A448" s="72" t="e">
        <f>IF(C447&lt;&gt;"",$C$7:C447,A447)</f>
        <v>#VALUE!</v>
      </c>
      <c r="B448" s="102" t="str">
        <f>IF(C447&lt;&gt;"",COUNTA($C$7:C447)+392,"")</f>
        <v/>
      </c>
      <c r="C448" s="192"/>
      <c r="D448" s="71"/>
      <c r="E448" s="103"/>
      <c r="F448" s="103"/>
      <c r="G448" s="103"/>
      <c r="H448" s="103"/>
      <c r="I448" s="103"/>
      <c r="J448" s="103"/>
      <c r="K448" s="71"/>
      <c r="L448" s="105"/>
      <c r="M448" s="106" t="str">
        <f>IF(K448&lt;&gt;"",VLOOKUP(K448,'DON GIA'!$S$1:$U$19,3,0),"")</f>
        <v/>
      </c>
      <c r="N448" s="106" t="str">
        <f>IF(K448&lt;&gt;"",VLOOKUP(K448,'DON GIA'!$S$1:$V$19,4,0),"")</f>
        <v/>
      </c>
      <c r="O448" s="106" t="str">
        <f t="shared" si="89"/>
        <v/>
      </c>
      <c r="P448" s="106" t="str">
        <f t="shared" si="90"/>
        <v/>
      </c>
      <c r="Q448" s="71" t="s">
        <v>35</v>
      </c>
      <c r="R448" s="103"/>
      <c r="S448" s="103"/>
      <c r="T448" s="106" t="str">
        <f>IF(Q448&lt;&gt;"",VLOOKUP(Q448,'DON GIA'!$H$1:$K$103,4,0),"")</f>
        <v/>
      </c>
      <c r="U448" s="106" t="str">
        <f t="shared" si="92"/>
        <v/>
      </c>
      <c r="V448" s="107" t="s">
        <v>1107</v>
      </c>
      <c r="W448" s="103" t="s">
        <v>27</v>
      </c>
      <c r="X448" s="108">
        <f>53.1+39</f>
        <v>92.1</v>
      </c>
      <c r="Y448" s="109"/>
      <c r="Z448" s="106">
        <f>IF(V448&lt;&gt;"",VLOOKUP(V448,'DON GIA'!$A$1:$D$346,4,0),"")</f>
        <v>109890</v>
      </c>
      <c r="AA448" s="106">
        <f t="shared" si="93"/>
        <v>10120869</v>
      </c>
      <c r="AB448" s="71"/>
      <c r="AC448" s="71"/>
      <c r="AD448" s="71"/>
      <c r="AE448" s="71"/>
      <c r="AF448" s="71"/>
      <c r="AG448" s="103"/>
      <c r="AH448" s="103"/>
      <c r="AI448" s="103"/>
      <c r="AJ448" s="103"/>
      <c r="AK448" s="106" t="str">
        <f>IF(AH448&lt;&gt;"",VLOOKUP(AH448,'DON GIA'!$M$1:$P$9,4,0),"")</f>
        <v/>
      </c>
      <c r="AL448" s="106" t="str">
        <f t="shared" si="91"/>
        <v/>
      </c>
      <c r="AM448" s="103"/>
      <c r="AN448" s="103"/>
      <c r="AO448" s="199" t="str">
        <f t="shared" si="84"/>
        <v/>
      </c>
      <c r="AP448" s="107"/>
    </row>
    <row r="449" spans="1:43" outlineLevel="2">
      <c r="A449" s="72" t="e">
        <f>IF(C448&lt;&gt;"",$C$7:C448,A448)</f>
        <v>#VALUE!</v>
      </c>
      <c r="B449" s="102" t="str">
        <f>IF(C448&lt;&gt;"",COUNTA($C$7:C448)+392,"")</f>
        <v/>
      </c>
      <c r="C449" s="192"/>
      <c r="D449" s="71"/>
      <c r="E449" s="103"/>
      <c r="F449" s="103"/>
      <c r="G449" s="103"/>
      <c r="H449" s="103"/>
      <c r="I449" s="103"/>
      <c r="J449" s="103"/>
      <c r="K449" s="71"/>
      <c r="L449" s="105"/>
      <c r="M449" s="106" t="str">
        <f>IF(K449&lt;&gt;"",VLOOKUP(K449,'DON GIA'!$S$1:$U$19,3,0),"")</f>
        <v/>
      </c>
      <c r="N449" s="106" t="str">
        <f>IF(K449&lt;&gt;"",VLOOKUP(K449,'DON GIA'!$S$1:$V$19,4,0),"")</f>
        <v/>
      </c>
      <c r="O449" s="106" t="str">
        <f t="shared" si="89"/>
        <v/>
      </c>
      <c r="P449" s="106" t="str">
        <f t="shared" si="90"/>
        <v/>
      </c>
      <c r="Q449" s="71" t="s">
        <v>35</v>
      </c>
      <c r="R449" s="103"/>
      <c r="S449" s="103"/>
      <c r="T449" s="106" t="str">
        <f>IF(Q449&lt;&gt;"",VLOOKUP(Q449,'DON GIA'!$H$1:$K$103,4,0),"")</f>
        <v/>
      </c>
      <c r="U449" s="106" t="str">
        <f t="shared" si="92"/>
        <v/>
      </c>
      <c r="V449" s="107" t="s">
        <v>1105</v>
      </c>
      <c r="W449" s="103" t="s">
        <v>27</v>
      </c>
      <c r="X449" s="108">
        <v>8.25</v>
      </c>
      <c r="Y449" s="109"/>
      <c r="Z449" s="106">
        <f>IF(V449&lt;&gt;"",VLOOKUP(V449,'DON GIA'!$A$1:$D$346,4,0),"")</f>
        <v>292949</v>
      </c>
      <c r="AA449" s="106">
        <f t="shared" si="93"/>
        <v>2416829.25</v>
      </c>
      <c r="AB449" s="71"/>
      <c r="AC449" s="71"/>
      <c r="AD449" s="71"/>
      <c r="AE449" s="71"/>
      <c r="AF449" s="71"/>
      <c r="AG449" s="103"/>
      <c r="AH449" s="103"/>
      <c r="AI449" s="103"/>
      <c r="AJ449" s="103"/>
      <c r="AK449" s="106" t="str">
        <f>IF(AH449&lt;&gt;"",VLOOKUP(AH449,'DON GIA'!$M$1:$P$9,4,0),"")</f>
        <v/>
      </c>
      <c r="AL449" s="106" t="str">
        <f t="shared" si="91"/>
        <v/>
      </c>
      <c r="AM449" s="103"/>
      <c r="AN449" s="103"/>
      <c r="AO449" s="199" t="str">
        <f t="shared" si="84"/>
        <v/>
      </c>
      <c r="AP449" s="107"/>
    </row>
    <row r="450" spans="1:43" ht="56.25" outlineLevel="2">
      <c r="A450" s="72" t="e">
        <f>IF(C449&lt;&gt;"",$C$7:C449,A449)</f>
        <v>#VALUE!</v>
      </c>
      <c r="B450" s="102" t="str">
        <f>IF(C449&lt;&gt;"",COUNTA($C$7:C449)+392,"")</f>
        <v/>
      </c>
      <c r="C450" s="192"/>
      <c r="D450" s="71"/>
      <c r="E450" s="103"/>
      <c r="F450" s="103"/>
      <c r="G450" s="103"/>
      <c r="H450" s="103"/>
      <c r="I450" s="103"/>
      <c r="J450" s="103"/>
      <c r="K450" s="71"/>
      <c r="L450" s="105"/>
      <c r="M450" s="106" t="str">
        <f>IF(K450&lt;&gt;"",VLOOKUP(K450,'DON GIA'!$S$1:$U$19,3,0),"")</f>
        <v/>
      </c>
      <c r="N450" s="106" t="str">
        <f>IF(K450&lt;&gt;"",VLOOKUP(K450,'DON GIA'!$S$1:$V$19,4,0),"")</f>
        <v/>
      </c>
      <c r="O450" s="106" t="str">
        <f t="shared" si="89"/>
        <v/>
      </c>
      <c r="P450" s="106" t="str">
        <f t="shared" si="90"/>
        <v/>
      </c>
      <c r="Q450" s="71" t="s">
        <v>35</v>
      </c>
      <c r="R450" s="103"/>
      <c r="S450" s="103"/>
      <c r="T450" s="106" t="str">
        <f>IF(Q450&lt;&gt;"",VLOOKUP(Q450,'DON GIA'!$H$1:$K$103,4,0),"")</f>
        <v/>
      </c>
      <c r="U450" s="106" t="str">
        <f t="shared" si="92"/>
        <v/>
      </c>
      <c r="V450" s="107" t="s">
        <v>1132</v>
      </c>
      <c r="W450" s="103" t="s">
        <v>27</v>
      </c>
      <c r="X450" s="108">
        <v>11.96</v>
      </c>
      <c r="Y450" s="109"/>
      <c r="Z450" s="106">
        <f>IF(V450&lt;&gt;"",VLOOKUP(V450,'DON GIA'!$A$1:$D$346,4,0),"")</f>
        <v>1238791</v>
      </c>
      <c r="AA450" s="106">
        <f t="shared" si="93"/>
        <v>14815940.360000001</v>
      </c>
      <c r="AB450" s="71"/>
      <c r="AC450" s="71"/>
      <c r="AD450" s="71"/>
      <c r="AE450" s="71"/>
      <c r="AF450" s="71"/>
      <c r="AG450" s="103"/>
      <c r="AH450" s="103"/>
      <c r="AI450" s="103"/>
      <c r="AJ450" s="103"/>
      <c r="AK450" s="106" t="str">
        <f>IF(AH450&lt;&gt;"",VLOOKUP(AH450,'DON GIA'!$M$1:$P$9,4,0),"")</f>
        <v/>
      </c>
      <c r="AL450" s="106" t="str">
        <f t="shared" si="91"/>
        <v/>
      </c>
      <c r="AM450" s="103"/>
      <c r="AN450" s="103"/>
      <c r="AO450" s="199" t="str">
        <f t="shared" si="84"/>
        <v/>
      </c>
      <c r="AP450" s="107"/>
    </row>
    <row r="451" spans="1:43" outlineLevel="2">
      <c r="A451" s="72" t="e">
        <f>IF(C450&lt;&gt;"",$C$7:C450,A450)</f>
        <v>#VALUE!</v>
      </c>
      <c r="B451" s="102" t="str">
        <f>IF(C450&lt;&gt;"",COUNTA($C$7:C450)+392,"")</f>
        <v/>
      </c>
      <c r="C451" s="192"/>
      <c r="D451" s="71"/>
      <c r="E451" s="103"/>
      <c r="F451" s="103"/>
      <c r="G451" s="103"/>
      <c r="H451" s="103"/>
      <c r="I451" s="103"/>
      <c r="J451" s="103"/>
      <c r="K451" s="71"/>
      <c r="L451" s="105"/>
      <c r="M451" s="106" t="str">
        <f>IF(K451&lt;&gt;"",VLOOKUP(K451,'DON GIA'!$S$1:$U$19,3,0),"")</f>
        <v/>
      </c>
      <c r="N451" s="106" t="str">
        <f>IF(K451&lt;&gt;"",VLOOKUP(K451,'DON GIA'!$S$1:$V$19,4,0),"")</f>
        <v/>
      </c>
      <c r="O451" s="106" t="str">
        <f t="shared" si="89"/>
        <v/>
      </c>
      <c r="P451" s="106" t="str">
        <f t="shared" si="90"/>
        <v/>
      </c>
      <c r="Q451" s="71" t="s">
        <v>35</v>
      </c>
      <c r="R451" s="103"/>
      <c r="S451" s="103"/>
      <c r="T451" s="106" t="str">
        <f>IF(Q451&lt;&gt;"",VLOOKUP(Q451,'DON GIA'!$H$1:$K$103,4,0),"")</f>
        <v/>
      </c>
      <c r="U451" s="106" t="str">
        <f t="shared" si="92"/>
        <v/>
      </c>
      <c r="V451" s="107" t="s">
        <v>1063</v>
      </c>
      <c r="W451" s="103" t="s">
        <v>27</v>
      </c>
      <c r="X451" s="108">
        <v>10.3</v>
      </c>
      <c r="Y451" s="109"/>
      <c r="Z451" s="106">
        <f>IF(V451&lt;&gt;"",VLOOKUP(V451,'DON GIA'!$A$1:$D$346,4,0),"")</f>
        <v>3941166</v>
      </c>
      <c r="AA451" s="106">
        <f t="shared" si="93"/>
        <v>40594009.800000004</v>
      </c>
      <c r="AB451" s="71"/>
      <c r="AC451" s="71" t="s">
        <v>29</v>
      </c>
      <c r="AD451" s="71" t="s">
        <v>30</v>
      </c>
      <c r="AE451" s="71" t="s">
        <v>31</v>
      </c>
      <c r="AF451" s="71" t="s">
        <v>32</v>
      </c>
      <c r="AG451" s="103" t="s">
        <v>41</v>
      </c>
      <c r="AH451" s="103"/>
      <c r="AI451" s="103"/>
      <c r="AJ451" s="103"/>
      <c r="AK451" s="106" t="str">
        <f>IF(AH451&lt;&gt;"",VLOOKUP(AH451,'DON GIA'!$M$1:$P$9,4,0),"")</f>
        <v/>
      </c>
      <c r="AL451" s="106" t="str">
        <f t="shared" si="91"/>
        <v/>
      </c>
      <c r="AM451" s="103"/>
      <c r="AN451" s="103"/>
      <c r="AO451" s="199" t="str">
        <f t="shared" si="84"/>
        <v/>
      </c>
      <c r="AP451" s="107"/>
    </row>
    <row r="452" spans="1:43" ht="37.5" outlineLevel="2">
      <c r="A452" s="72" t="e">
        <f>IF(C451&lt;&gt;"",$C$7:C451,A451)</f>
        <v>#VALUE!</v>
      </c>
      <c r="B452" s="102" t="str">
        <f>IF(C451&lt;&gt;"",COUNTA($C$7:C451)+392,"")</f>
        <v/>
      </c>
      <c r="C452" s="192"/>
      <c r="D452" s="71"/>
      <c r="E452" s="103"/>
      <c r="F452" s="103"/>
      <c r="G452" s="103"/>
      <c r="H452" s="103"/>
      <c r="I452" s="103"/>
      <c r="J452" s="103"/>
      <c r="K452" s="71"/>
      <c r="L452" s="105"/>
      <c r="M452" s="106" t="str">
        <f>IF(K452&lt;&gt;"",VLOOKUP(K452,'DON GIA'!$S$1:$U$19,3,0),"")</f>
        <v/>
      </c>
      <c r="N452" s="106" t="str">
        <f>IF(K452&lt;&gt;"",VLOOKUP(K452,'DON GIA'!$S$1:$V$19,4,0),"")</f>
        <v/>
      </c>
      <c r="O452" s="106" t="str">
        <f t="shared" si="89"/>
        <v/>
      </c>
      <c r="P452" s="106" t="str">
        <f t="shared" si="90"/>
        <v/>
      </c>
      <c r="Q452" s="71" t="s">
        <v>35</v>
      </c>
      <c r="R452" s="103"/>
      <c r="S452" s="103"/>
      <c r="T452" s="106" t="str">
        <f>IF(Q452&lt;&gt;"",VLOOKUP(Q452,'DON GIA'!$H$1:$K$103,4,0),"")</f>
        <v/>
      </c>
      <c r="U452" s="106" t="str">
        <f t="shared" si="92"/>
        <v/>
      </c>
      <c r="V452" s="107" t="s">
        <v>1049</v>
      </c>
      <c r="W452" s="103" t="s">
        <v>42</v>
      </c>
      <c r="X452" s="108">
        <v>1</v>
      </c>
      <c r="Y452" s="109"/>
      <c r="Z452" s="106">
        <f>IF(V452&lt;&gt;"",VLOOKUP(V452,'DON GIA'!$A$1:$D$346,4,0),"")</f>
        <v>3793079</v>
      </c>
      <c r="AA452" s="106">
        <f t="shared" si="93"/>
        <v>3793079</v>
      </c>
      <c r="AB452" s="71"/>
      <c r="AC452" s="71"/>
      <c r="AD452" s="71"/>
      <c r="AE452" s="71"/>
      <c r="AF452" s="71"/>
      <c r="AG452" s="103"/>
      <c r="AH452" s="103"/>
      <c r="AI452" s="103"/>
      <c r="AJ452" s="103"/>
      <c r="AK452" s="106" t="str">
        <f>IF(AH452&lt;&gt;"",VLOOKUP(AH452,'DON GIA'!$M$1:$P$9,4,0),"")</f>
        <v/>
      </c>
      <c r="AL452" s="106" t="str">
        <f t="shared" si="91"/>
        <v/>
      </c>
      <c r="AM452" s="103"/>
      <c r="AN452" s="103"/>
      <c r="AO452" s="199" t="str">
        <f t="shared" si="84"/>
        <v/>
      </c>
      <c r="AP452" s="107"/>
    </row>
    <row r="453" spans="1:43" outlineLevel="2">
      <c r="A453" s="72" t="e">
        <f>IF(C452&lt;&gt;"",$C$7:C452,A452)</f>
        <v>#VALUE!</v>
      </c>
      <c r="B453" s="102" t="str">
        <f>IF(C452&lt;&gt;"",COUNTA($C$7:C452)+392,"")</f>
        <v/>
      </c>
      <c r="C453" s="192"/>
      <c r="D453" s="61"/>
      <c r="E453" s="103"/>
      <c r="F453" s="103"/>
      <c r="G453" s="103"/>
      <c r="H453" s="103"/>
      <c r="I453" s="103"/>
      <c r="J453" s="103"/>
      <c r="K453" s="71"/>
      <c r="L453" s="105"/>
      <c r="M453" s="106" t="str">
        <f>IF(K453&lt;&gt;"",VLOOKUP(K453,'DON GIA'!$S$1:$U$19,3,0),"")</f>
        <v/>
      </c>
      <c r="N453" s="106" t="str">
        <f>IF(K453&lt;&gt;"",VLOOKUP(K453,'DON GIA'!$S$1:$V$19,4,0),"")</f>
        <v/>
      </c>
      <c r="O453" s="106" t="str">
        <f t="shared" si="89"/>
        <v/>
      </c>
      <c r="P453" s="106" t="str">
        <f t="shared" si="90"/>
        <v/>
      </c>
      <c r="Q453" s="71" t="s">
        <v>35</v>
      </c>
      <c r="R453" s="103"/>
      <c r="S453" s="103"/>
      <c r="T453" s="106" t="str">
        <f>IF(Q453&lt;&gt;"",VLOOKUP(Q453,'DON GIA'!$H$1:$K$103,4,0),"")</f>
        <v/>
      </c>
      <c r="U453" s="106" t="str">
        <f t="shared" si="92"/>
        <v/>
      </c>
      <c r="V453" s="107"/>
      <c r="W453" s="103"/>
      <c r="X453" s="108"/>
      <c r="Y453" s="109"/>
      <c r="Z453" s="106" t="str">
        <f>IF(V453&lt;&gt;"",VLOOKUP(V453,'DON GIA'!$A$1:$D$346,4,0),"")</f>
        <v/>
      </c>
      <c r="AA453" s="106" t="str">
        <f t="shared" si="93"/>
        <v/>
      </c>
      <c r="AB453" s="71"/>
      <c r="AC453" s="71"/>
      <c r="AD453" s="71"/>
      <c r="AE453" s="71"/>
      <c r="AF453" s="71"/>
      <c r="AG453" s="103"/>
      <c r="AH453" s="103"/>
      <c r="AI453" s="103"/>
      <c r="AJ453" s="103"/>
      <c r="AK453" s="106" t="str">
        <f>IF(AH453&lt;&gt;"",VLOOKUP(AH453,'DON GIA'!$M$1:$P$9,4,0),"")</f>
        <v/>
      </c>
      <c r="AL453" s="106" t="str">
        <f t="shared" si="91"/>
        <v/>
      </c>
      <c r="AM453" s="103"/>
      <c r="AN453" s="103"/>
      <c r="AO453" s="199" t="str">
        <f t="shared" si="84"/>
        <v/>
      </c>
      <c r="AP453" s="107"/>
    </row>
    <row r="454" spans="1:43" outlineLevel="1">
      <c r="A454" s="84" t="s">
        <v>825</v>
      </c>
      <c r="B454" s="102"/>
      <c r="C454" s="192">
        <v>428</v>
      </c>
      <c r="D454" s="61" t="s">
        <v>236</v>
      </c>
      <c r="E454" s="162"/>
      <c r="F454" s="162"/>
      <c r="G454" s="162"/>
      <c r="H454" s="162"/>
      <c r="I454" s="162"/>
      <c r="J454" s="162"/>
      <c r="K454" s="171"/>
      <c r="L454" s="167">
        <f>SUBTOTAL(9,L455:L467)</f>
        <v>241.83</v>
      </c>
      <c r="M454" s="199"/>
      <c r="N454" s="199"/>
      <c r="O454" s="199">
        <f>SUBTOTAL(9,O455:O467)</f>
        <v>355248270</v>
      </c>
      <c r="P454" s="199">
        <f>SUBTOTAL(9,P455:P467)</f>
        <v>221999940</v>
      </c>
      <c r="Q454" s="61"/>
      <c r="R454" s="162"/>
      <c r="S454" s="162">
        <f>SUBTOTAL(9,S455:S467)</f>
        <v>10</v>
      </c>
      <c r="T454" s="199"/>
      <c r="U454" s="199">
        <f>SUBTOTAL(9,U455:U467)</f>
        <v>3225000</v>
      </c>
      <c r="V454" s="129"/>
      <c r="W454" s="162"/>
      <c r="X454" s="169">
        <f>SUBTOTAL(9,X455:X467)</f>
        <v>262.41500000000002</v>
      </c>
      <c r="Y454" s="170">
        <f>SUBTOTAL(9,Y455:Y467)</f>
        <v>0</v>
      </c>
      <c r="Z454" s="199"/>
      <c r="AA454" s="199">
        <f>SUBTOTAL(9,AA455:AA467)</f>
        <v>315327189.5</v>
      </c>
      <c r="AB454" s="71"/>
      <c r="AC454" s="71"/>
      <c r="AD454" s="71"/>
      <c r="AE454" s="71"/>
      <c r="AF454" s="71"/>
      <c r="AG454" s="103"/>
      <c r="AH454" s="162"/>
      <c r="AI454" s="162"/>
      <c r="AJ454" s="162">
        <f>SUBTOTAL(9,AJ455:AJ467)</f>
        <v>2</v>
      </c>
      <c r="AK454" s="199"/>
      <c r="AL454" s="199">
        <f>SUBTOTAL(9,AL455:AL467)</f>
        <v>25895920</v>
      </c>
      <c r="AM454" s="162"/>
      <c r="AN454" s="162">
        <f>SUBTOTAL(9,AN455:AN467)</f>
        <v>1</v>
      </c>
      <c r="AO454" s="199">
        <f t="shared" si="84"/>
        <v>921696319.5</v>
      </c>
      <c r="AP454" s="111"/>
      <c r="AQ454" s="90"/>
    </row>
    <row r="455" spans="1:43" ht="75" outlineLevel="2">
      <c r="A455" s="72" t="e">
        <f>IF(C454&lt;&gt;"",$C$7:C454,A453)</f>
        <v>#VALUE!</v>
      </c>
      <c r="B455" s="102">
        <f>IF(C454&lt;&gt;"",COUNTA($C$7:C454)+392,"")</f>
        <v>428</v>
      </c>
      <c r="C455" s="192"/>
      <c r="D455" s="71" t="s">
        <v>237</v>
      </c>
      <c r="E455" s="103">
        <v>1</v>
      </c>
      <c r="F455" s="103"/>
      <c r="G455" s="103">
        <v>1</v>
      </c>
      <c r="H455" s="103">
        <v>79</v>
      </c>
      <c r="I455" s="103" t="s">
        <v>223</v>
      </c>
      <c r="J455" s="103" t="s">
        <v>234</v>
      </c>
      <c r="K455" s="104" t="s">
        <v>968</v>
      </c>
      <c r="L455" s="105">
        <v>241.83</v>
      </c>
      <c r="M455" s="106">
        <f>IF(K455&lt;&gt;"",VLOOKUP(K455,'DON GIA'!$S$1:$U$19,3,0),"")</f>
        <v>1469000</v>
      </c>
      <c r="N455" s="106">
        <f>IF(K455&lt;&gt;"",VLOOKUP(K455,'DON GIA'!$S$1:$V$19,4,0),"")</f>
        <v>918000</v>
      </c>
      <c r="O455" s="106">
        <f t="shared" si="89"/>
        <v>355248270</v>
      </c>
      <c r="P455" s="106">
        <f t="shared" si="90"/>
        <v>221999940</v>
      </c>
      <c r="Q455" s="71" t="s">
        <v>47</v>
      </c>
      <c r="R455" s="103" t="s">
        <v>44</v>
      </c>
      <c r="S455" s="103">
        <v>1</v>
      </c>
      <c r="T455" s="106">
        <f>IF(Q455&lt;&gt;"",VLOOKUP(Q455,'DON GIA'!$H$1:$K$103,4,0),"")</f>
        <v>1035000</v>
      </c>
      <c r="U455" s="106">
        <f t="shared" ref="U455:U467" si="94">IF(Q455&lt;&gt;"",IF(ISNUMBER(T455),S455*T455,""),"")</f>
        <v>1035000</v>
      </c>
      <c r="V455" s="107" t="s">
        <v>1005</v>
      </c>
      <c r="W455" s="103" t="s">
        <v>27</v>
      </c>
      <c r="X455" s="108">
        <v>33.04</v>
      </c>
      <c r="Y455" s="109"/>
      <c r="Z455" s="106">
        <f>IF(V455&lt;&gt;"",VLOOKUP(V455,'DON GIA'!$A$1:$D$346,4,0),"")</f>
        <v>5559129</v>
      </c>
      <c r="AA455" s="106">
        <f t="shared" ref="AA455:AA467" si="95">IF(V455&lt;&gt;"",IF(ISNUMBER(Z455),X455*Z455,""),"")</f>
        <v>183673622.16</v>
      </c>
      <c r="AB455" s="71" t="s">
        <v>28</v>
      </c>
      <c r="AC455" s="71" t="s">
        <v>29</v>
      </c>
      <c r="AD455" s="71" t="s">
        <v>30</v>
      </c>
      <c r="AE455" s="71" t="s">
        <v>31</v>
      </c>
      <c r="AF455" s="71" t="s">
        <v>34</v>
      </c>
      <c r="AG455" s="103" t="s">
        <v>33</v>
      </c>
      <c r="AH455" s="103" t="s">
        <v>562</v>
      </c>
      <c r="AI455" s="103" t="s">
        <v>409</v>
      </c>
      <c r="AJ455" s="103">
        <v>1</v>
      </c>
      <c r="AK455" s="106">
        <f>IF(AH455&lt;&gt;"",VLOOKUP(AH455,'DON GIA'!$M$1:$P$9,4,0),"")</f>
        <v>12895920</v>
      </c>
      <c r="AL455" s="106">
        <f t="shared" si="91"/>
        <v>12895920</v>
      </c>
      <c r="AM455" s="103" t="s">
        <v>407</v>
      </c>
      <c r="AN455" s="103">
        <v>1</v>
      </c>
      <c r="AO455" s="199" t="str">
        <f t="shared" ref="AO455:AO518" si="96">IF(C455&lt;&gt;"",O455+P455+U455+AA455+AL455,"")</f>
        <v/>
      </c>
      <c r="AP455" s="111" t="s">
        <v>667</v>
      </c>
    </row>
    <row r="456" spans="1:43" ht="401.25" outlineLevel="2">
      <c r="A456" s="72" t="e">
        <f>IF(C455&lt;&gt;"",$C$7:C455,A455)</f>
        <v>#VALUE!</v>
      </c>
      <c r="B456" s="102" t="str">
        <f>IF(C455&lt;&gt;"",COUNTA($C$7:C455)+392,"")</f>
        <v/>
      </c>
      <c r="C456" s="192"/>
      <c r="D456" s="71" t="s">
        <v>71</v>
      </c>
      <c r="E456" s="103"/>
      <c r="F456" s="103"/>
      <c r="G456" s="103"/>
      <c r="H456" s="103"/>
      <c r="I456" s="103"/>
      <c r="J456" s="103"/>
      <c r="K456" s="71"/>
      <c r="L456" s="105"/>
      <c r="M456" s="106" t="str">
        <f>IF(K456&lt;&gt;"",VLOOKUP(K456,'DON GIA'!$S$1:$U$19,3,0),"")</f>
        <v/>
      </c>
      <c r="N456" s="106" t="str">
        <f>IF(K456&lt;&gt;"",VLOOKUP(K456,'DON GIA'!$S$1:$V$19,4,0),"")</f>
        <v/>
      </c>
      <c r="O456" s="106" t="str">
        <f t="shared" si="89"/>
        <v/>
      </c>
      <c r="P456" s="106" t="str">
        <f t="shared" si="90"/>
        <v/>
      </c>
      <c r="Q456" s="71" t="s">
        <v>48</v>
      </c>
      <c r="R456" s="103" t="s">
        <v>44</v>
      </c>
      <c r="S456" s="103">
        <v>1</v>
      </c>
      <c r="T456" s="106">
        <f>IF(Q456&lt;&gt;"",VLOOKUP(Q456,'DON GIA'!$H$1:$K$103,4,0),"")</f>
        <v>1708000</v>
      </c>
      <c r="U456" s="106">
        <f t="shared" si="94"/>
        <v>1708000</v>
      </c>
      <c r="V456" s="107" t="s">
        <v>1044</v>
      </c>
      <c r="W456" s="103" t="s">
        <v>27</v>
      </c>
      <c r="X456" s="108">
        <v>12</v>
      </c>
      <c r="Y456" s="109"/>
      <c r="Z456" s="106">
        <f>IF(V456&lt;&gt;"",VLOOKUP(V456,'DON GIA'!$A$1:$D$346,4,0),"")</f>
        <v>854777</v>
      </c>
      <c r="AA456" s="106">
        <f t="shared" si="95"/>
        <v>10257324</v>
      </c>
      <c r="AB456" s="71"/>
      <c r="AC456" s="71" t="s">
        <v>29</v>
      </c>
      <c r="AD456" s="71" t="s">
        <v>34</v>
      </c>
      <c r="AE456" s="71"/>
      <c r="AF456" s="71" t="s">
        <v>136</v>
      </c>
      <c r="AG456" s="103"/>
      <c r="AH456" s="61" t="s">
        <v>578</v>
      </c>
      <c r="AI456" s="103" t="s">
        <v>560</v>
      </c>
      <c r="AJ456" s="103">
        <v>1</v>
      </c>
      <c r="AK456" s="106">
        <f>IF(AH456&lt;&gt;"",VLOOKUP(AH456,'DON GIA'!$M$1:$P$9,4,0),"")</f>
        <v>13000000</v>
      </c>
      <c r="AL456" s="106">
        <f t="shared" si="91"/>
        <v>13000000</v>
      </c>
      <c r="AM456" s="103"/>
      <c r="AN456" s="103"/>
      <c r="AO456" s="199" t="str">
        <f t="shared" si="96"/>
        <v/>
      </c>
      <c r="AP456" s="59" t="s">
        <v>668</v>
      </c>
    </row>
    <row r="457" spans="1:43" ht="78.75" outlineLevel="2">
      <c r="A457" s="72" t="e">
        <f>IF(C456&lt;&gt;"",$C$7:C456,A456)</f>
        <v>#VALUE!</v>
      </c>
      <c r="B457" s="102" t="str">
        <f>IF(C456&lt;&gt;"",COUNTA($C$7:C456)+392,"")</f>
        <v/>
      </c>
      <c r="C457" s="192"/>
      <c r="D457" s="61"/>
      <c r="E457" s="103"/>
      <c r="F457" s="103"/>
      <c r="G457" s="103"/>
      <c r="H457" s="103"/>
      <c r="I457" s="103"/>
      <c r="J457" s="103"/>
      <c r="K457" s="71"/>
      <c r="L457" s="105"/>
      <c r="M457" s="106" t="str">
        <f>IF(K457&lt;&gt;"",VLOOKUP(K457,'DON GIA'!$S$1:$U$19,3,0),"")</f>
        <v/>
      </c>
      <c r="N457" s="106" t="str">
        <f>IF(K457&lt;&gt;"",VLOOKUP(K457,'DON GIA'!$S$1:$V$19,4,0),"")</f>
        <v/>
      </c>
      <c r="O457" s="106" t="str">
        <f t="shared" si="89"/>
        <v/>
      </c>
      <c r="P457" s="106" t="str">
        <f t="shared" si="90"/>
        <v/>
      </c>
      <c r="Q457" s="71" t="s">
        <v>52</v>
      </c>
      <c r="R457" s="103" t="s">
        <v>44</v>
      </c>
      <c r="S457" s="103">
        <v>5</v>
      </c>
      <c r="T457" s="106">
        <f>IF(Q457&lt;&gt;"",VLOOKUP(Q457,'DON GIA'!$H$1:$K$103,4,0),"")</f>
        <v>76000</v>
      </c>
      <c r="U457" s="106">
        <f t="shared" si="94"/>
        <v>380000</v>
      </c>
      <c r="V457" s="107" t="s">
        <v>1133</v>
      </c>
      <c r="W457" s="103" t="s">
        <v>27</v>
      </c>
      <c r="X457" s="108">
        <v>20.9</v>
      </c>
      <c r="Y457" s="109"/>
      <c r="Z457" s="106">
        <f>IF(V457&lt;&gt;"",VLOOKUP(V457,'DON GIA'!$A$1:$D$346,4,0),"")</f>
        <v>295078</v>
      </c>
      <c r="AA457" s="106">
        <f t="shared" si="95"/>
        <v>6167130.1999999993</v>
      </c>
      <c r="AB457" s="71"/>
      <c r="AC457" s="71"/>
      <c r="AD457" s="71"/>
      <c r="AE457" s="71"/>
      <c r="AF457" s="71"/>
      <c r="AG457" s="103"/>
      <c r="AH457" s="61"/>
      <c r="AI457" s="103"/>
      <c r="AJ457" s="103"/>
      <c r="AK457" s="106" t="str">
        <f>IF(AH457&lt;&gt;"",VLOOKUP(AH457,'DON GIA'!$M$1:$P$9,4,0),"")</f>
        <v/>
      </c>
      <c r="AL457" s="106" t="str">
        <f t="shared" si="91"/>
        <v/>
      </c>
      <c r="AM457" s="103"/>
      <c r="AN457" s="103"/>
      <c r="AO457" s="199" t="str">
        <f t="shared" si="96"/>
        <v/>
      </c>
      <c r="AP457" s="59" t="s">
        <v>669</v>
      </c>
    </row>
    <row r="458" spans="1:43" ht="93.75" outlineLevel="2">
      <c r="A458" s="72" t="e">
        <f>IF(C457&lt;&gt;"",$C$7:C457,A457)</f>
        <v>#VALUE!</v>
      </c>
      <c r="B458" s="102" t="str">
        <f>IF(C457&lt;&gt;"",COUNTA($C$7:C457)+392,"")</f>
        <v/>
      </c>
      <c r="C458" s="192"/>
      <c r="D458" s="71"/>
      <c r="E458" s="103"/>
      <c r="F458" s="103"/>
      <c r="G458" s="103"/>
      <c r="H458" s="103"/>
      <c r="I458" s="103"/>
      <c r="J458" s="103"/>
      <c r="K458" s="71"/>
      <c r="L458" s="105"/>
      <c r="M458" s="106" t="str">
        <f>IF(K458&lt;&gt;"",VLOOKUP(K458,'DON GIA'!$S$1:$U$19,3,0),"")</f>
        <v/>
      </c>
      <c r="N458" s="106" t="str">
        <f>IF(K458&lt;&gt;"",VLOOKUP(K458,'DON GIA'!$S$1:$V$19,4,0),"")</f>
        <v/>
      </c>
      <c r="O458" s="106" t="str">
        <f t="shared" si="89"/>
        <v/>
      </c>
      <c r="P458" s="106" t="str">
        <f t="shared" si="90"/>
        <v/>
      </c>
      <c r="Q458" s="71" t="s">
        <v>53</v>
      </c>
      <c r="R458" s="103" t="s">
        <v>44</v>
      </c>
      <c r="S458" s="103">
        <v>3</v>
      </c>
      <c r="T458" s="106">
        <f>IF(Q458&lt;&gt;"",VLOOKUP(Q458,'DON GIA'!$H$1:$K$103,4,0),"")</f>
        <v>34000</v>
      </c>
      <c r="U458" s="106">
        <f t="shared" si="94"/>
        <v>102000</v>
      </c>
      <c r="V458" s="107" t="s">
        <v>1134</v>
      </c>
      <c r="W458" s="103" t="s">
        <v>27</v>
      </c>
      <c r="X458" s="108">
        <v>53.34</v>
      </c>
      <c r="Y458" s="109"/>
      <c r="Z458" s="106">
        <f>IF(V458&lt;&gt;"",VLOOKUP(V458,'DON GIA'!$A$1:$D$346,4,0),"")</f>
        <v>1238791</v>
      </c>
      <c r="AA458" s="106">
        <f t="shared" si="95"/>
        <v>66077111.940000005</v>
      </c>
      <c r="AB458" s="71"/>
      <c r="AC458" s="71"/>
      <c r="AD458" s="71"/>
      <c r="AE458" s="71"/>
      <c r="AF458" s="71"/>
      <c r="AG458" s="103"/>
      <c r="AH458" s="103"/>
      <c r="AI458" s="103"/>
      <c r="AJ458" s="103"/>
      <c r="AK458" s="106" t="str">
        <f>IF(AH458&lt;&gt;"",VLOOKUP(AH458,'DON GIA'!$M$1:$P$9,4,0),"")</f>
        <v/>
      </c>
      <c r="AL458" s="106" t="str">
        <f t="shared" si="91"/>
        <v/>
      </c>
      <c r="AM458" s="103"/>
      <c r="AN458" s="103"/>
      <c r="AO458" s="199" t="str">
        <f t="shared" si="96"/>
        <v/>
      </c>
      <c r="AP458" s="59" t="s">
        <v>347</v>
      </c>
    </row>
    <row r="459" spans="1:43" ht="37.5" outlineLevel="2">
      <c r="A459" s="72" t="e">
        <f>IF(C458&lt;&gt;"",$C$7:C458,A458)</f>
        <v>#VALUE!</v>
      </c>
      <c r="B459" s="102" t="str">
        <f>IF(C458&lt;&gt;"",COUNTA($C$7:C458)+392,"")</f>
        <v/>
      </c>
      <c r="C459" s="192"/>
      <c r="D459" s="71"/>
      <c r="E459" s="103"/>
      <c r="F459" s="103"/>
      <c r="G459" s="103"/>
      <c r="H459" s="103"/>
      <c r="I459" s="103"/>
      <c r="J459" s="103"/>
      <c r="K459" s="71"/>
      <c r="L459" s="105"/>
      <c r="M459" s="106" t="str">
        <f>IF(K459&lt;&gt;"",VLOOKUP(K459,'DON GIA'!$S$1:$U$19,3,0),"")</f>
        <v/>
      </c>
      <c r="N459" s="106" t="str">
        <f>IF(K459&lt;&gt;"",VLOOKUP(K459,'DON GIA'!$S$1:$V$19,4,0),"")</f>
        <v/>
      </c>
      <c r="O459" s="106" t="str">
        <f t="shared" si="89"/>
        <v/>
      </c>
      <c r="P459" s="106" t="str">
        <f t="shared" si="90"/>
        <v/>
      </c>
      <c r="Q459" s="71" t="s">
        <v>35</v>
      </c>
      <c r="R459" s="103"/>
      <c r="S459" s="103"/>
      <c r="T459" s="106" t="str">
        <f>IF(Q459&lt;&gt;"",VLOOKUP(Q459,'DON GIA'!$H$1:$K$103,4,0),"")</f>
        <v/>
      </c>
      <c r="U459" s="106" t="str">
        <f t="shared" si="94"/>
        <v/>
      </c>
      <c r="V459" s="107" t="s">
        <v>1135</v>
      </c>
      <c r="W459" s="103" t="s">
        <v>27</v>
      </c>
      <c r="X459" s="108">
        <v>2.6</v>
      </c>
      <c r="Y459" s="109"/>
      <c r="Z459" s="106">
        <f>IF(V459&lt;&gt;"",VLOOKUP(V459,'DON GIA'!$A$1:$D$346,4,0),"")</f>
        <v>138443</v>
      </c>
      <c r="AA459" s="106">
        <f t="shared" si="95"/>
        <v>359951.8</v>
      </c>
      <c r="AB459" s="71"/>
      <c r="AC459" s="71"/>
      <c r="AD459" s="71"/>
      <c r="AE459" s="71"/>
      <c r="AF459" s="71"/>
      <c r="AG459" s="103"/>
      <c r="AH459" s="103"/>
      <c r="AI459" s="103"/>
      <c r="AJ459" s="103"/>
      <c r="AK459" s="106" t="str">
        <f>IF(AH459&lt;&gt;"",VLOOKUP(AH459,'DON GIA'!$M$1:$P$9,4,0),"")</f>
        <v/>
      </c>
      <c r="AL459" s="106" t="str">
        <f t="shared" si="91"/>
        <v/>
      </c>
      <c r="AM459" s="103"/>
      <c r="AN459" s="103"/>
      <c r="AO459" s="199" t="str">
        <f t="shared" si="96"/>
        <v/>
      </c>
      <c r="AP459" s="107"/>
    </row>
    <row r="460" spans="1:43" outlineLevel="2">
      <c r="A460" s="72" t="e">
        <f>IF(C459&lt;&gt;"",$C$7:C459,A459)</f>
        <v>#VALUE!</v>
      </c>
      <c r="B460" s="102" t="str">
        <f>IF(C459&lt;&gt;"",COUNTA($C$7:C459)+392,"")</f>
        <v/>
      </c>
      <c r="C460" s="192"/>
      <c r="D460" s="71"/>
      <c r="E460" s="103"/>
      <c r="F460" s="103"/>
      <c r="G460" s="103"/>
      <c r="H460" s="103"/>
      <c r="I460" s="103"/>
      <c r="J460" s="103"/>
      <c r="K460" s="71"/>
      <c r="L460" s="105"/>
      <c r="M460" s="106" t="str">
        <f>IF(K460&lt;&gt;"",VLOOKUP(K460,'DON GIA'!$S$1:$U$19,3,0),"")</f>
        <v/>
      </c>
      <c r="N460" s="106" t="str">
        <f>IF(K460&lt;&gt;"",VLOOKUP(K460,'DON GIA'!$S$1:$V$19,4,0),"")</f>
        <v/>
      </c>
      <c r="O460" s="106" t="str">
        <f t="shared" si="89"/>
        <v/>
      </c>
      <c r="P460" s="106" t="str">
        <f t="shared" si="90"/>
        <v/>
      </c>
      <c r="Q460" s="71" t="s">
        <v>35</v>
      </c>
      <c r="R460" s="103"/>
      <c r="S460" s="103"/>
      <c r="T460" s="106" t="str">
        <f>IF(Q460&lt;&gt;"",VLOOKUP(Q460,'DON GIA'!$H$1:$K$103,4,0),"")</f>
        <v/>
      </c>
      <c r="U460" s="106" t="str">
        <f t="shared" si="94"/>
        <v/>
      </c>
      <c r="V460" s="107" t="s">
        <v>1023</v>
      </c>
      <c r="W460" s="103" t="s">
        <v>38</v>
      </c>
      <c r="X460" s="108">
        <v>3.5000000000000003E-2</v>
      </c>
      <c r="Y460" s="109"/>
      <c r="Z460" s="106">
        <f>IF(V460&lt;&gt;"",VLOOKUP(V460,'DON GIA'!$A$1:$D$346,4,0),"")</f>
        <v>2523428</v>
      </c>
      <c r="AA460" s="106">
        <f t="shared" si="95"/>
        <v>88319.98000000001</v>
      </c>
      <c r="AB460" s="71"/>
      <c r="AC460" s="71"/>
      <c r="AD460" s="71"/>
      <c r="AE460" s="71"/>
      <c r="AF460" s="71"/>
      <c r="AG460" s="103"/>
      <c r="AH460" s="103"/>
      <c r="AI460" s="103"/>
      <c r="AJ460" s="103"/>
      <c r="AK460" s="106" t="str">
        <f>IF(AH460&lt;&gt;"",VLOOKUP(AH460,'DON GIA'!$M$1:$P$9,4,0),"")</f>
        <v/>
      </c>
      <c r="AL460" s="106" t="str">
        <f t="shared" si="91"/>
        <v/>
      </c>
      <c r="AM460" s="103"/>
      <c r="AN460" s="103"/>
      <c r="AO460" s="199" t="str">
        <f t="shared" si="96"/>
        <v/>
      </c>
      <c r="AP460" s="107"/>
    </row>
    <row r="461" spans="1:43" outlineLevel="2">
      <c r="A461" s="72" t="e">
        <f>IF(C460&lt;&gt;"",$C$7:C460,A460)</f>
        <v>#VALUE!</v>
      </c>
      <c r="B461" s="102" t="str">
        <f>IF(C460&lt;&gt;"",COUNTA($C$7:C460)+392,"")</f>
        <v/>
      </c>
      <c r="C461" s="192"/>
      <c r="D461" s="71"/>
      <c r="E461" s="103"/>
      <c r="F461" s="103"/>
      <c r="G461" s="103"/>
      <c r="H461" s="103"/>
      <c r="I461" s="103"/>
      <c r="J461" s="103"/>
      <c r="K461" s="71"/>
      <c r="L461" s="105"/>
      <c r="M461" s="106" t="str">
        <f>IF(K461&lt;&gt;"",VLOOKUP(K461,'DON GIA'!$S$1:$U$19,3,0),"")</f>
        <v/>
      </c>
      <c r="N461" s="106" t="str">
        <f>IF(K461&lt;&gt;"",VLOOKUP(K461,'DON GIA'!$S$1:$V$19,4,0),"")</f>
        <v/>
      </c>
      <c r="O461" s="106" t="str">
        <f t="shared" si="89"/>
        <v/>
      </c>
      <c r="P461" s="106" t="str">
        <f t="shared" si="90"/>
        <v/>
      </c>
      <c r="Q461" s="71" t="s">
        <v>35</v>
      </c>
      <c r="R461" s="103"/>
      <c r="S461" s="103"/>
      <c r="T461" s="106" t="str">
        <f>IF(Q461&lt;&gt;"",VLOOKUP(Q461,'DON GIA'!$H$1:$K$103,4,0),"")</f>
        <v/>
      </c>
      <c r="U461" s="106" t="str">
        <f t="shared" si="94"/>
        <v/>
      </c>
      <c r="V461" s="107" t="s">
        <v>1109</v>
      </c>
      <c r="W461" s="103" t="s">
        <v>27</v>
      </c>
      <c r="X461" s="108">
        <v>0.7</v>
      </c>
      <c r="Y461" s="109"/>
      <c r="Z461" s="106">
        <f>IF(V461&lt;&gt;"",VLOOKUP(V461,'DON GIA'!$A$1:$D$346,4,0),"")</f>
        <v>282038</v>
      </c>
      <c r="AA461" s="106">
        <f t="shared" si="95"/>
        <v>197426.59999999998</v>
      </c>
      <c r="AB461" s="71"/>
      <c r="AC461" s="71"/>
      <c r="AD461" s="71"/>
      <c r="AE461" s="71"/>
      <c r="AF461" s="71"/>
      <c r="AG461" s="103"/>
      <c r="AH461" s="103"/>
      <c r="AI461" s="103"/>
      <c r="AJ461" s="103"/>
      <c r="AK461" s="106" t="str">
        <f>IF(AH461&lt;&gt;"",VLOOKUP(AH461,'DON GIA'!$M$1:$P$9,4,0),"")</f>
        <v/>
      </c>
      <c r="AL461" s="106" t="str">
        <f t="shared" si="91"/>
        <v/>
      </c>
      <c r="AM461" s="103"/>
      <c r="AN461" s="103"/>
      <c r="AO461" s="199" t="str">
        <f t="shared" si="96"/>
        <v/>
      </c>
      <c r="AP461" s="107"/>
    </row>
    <row r="462" spans="1:43" outlineLevel="2">
      <c r="A462" s="72" t="e">
        <f>IF(C461&lt;&gt;"",$C$7:C461,A461)</f>
        <v>#VALUE!</v>
      </c>
      <c r="B462" s="102" t="str">
        <f>IF(C461&lt;&gt;"",COUNTA($C$7:C461)+392,"")</f>
        <v/>
      </c>
      <c r="C462" s="192"/>
      <c r="D462" s="61"/>
      <c r="E462" s="103"/>
      <c r="F462" s="103"/>
      <c r="G462" s="103"/>
      <c r="H462" s="103"/>
      <c r="I462" s="103"/>
      <c r="J462" s="103"/>
      <c r="K462" s="71"/>
      <c r="L462" s="105"/>
      <c r="M462" s="106" t="str">
        <f>IF(K462&lt;&gt;"",VLOOKUP(K462,'DON GIA'!$S$1:$U$19,3,0),"")</f>
        <v/>
      </c>
      <c r="N462" s="106" t="str">
        <f>IF(K462&lt;&gt;"",VLOOKUP(K462,'DON GIA'!$S$1:$V$19,4,0),"")</f>
        <v/>
      </c>
      <c r="O462" s="106" t="str">
        <f t="shared" si="89"/>
        <v/>
      </c>
      <c r="P462" s="106" t="str">
        <f t="shared" si="90"/>
        <v/>
      </c>
      <c r="Q462" s="71" t="s">
        <v>35</v>
      </c>
      <c r="R462" s="103"/>
      <c r="S462" s="103"/>
      <c r="T462" s="106" t="str">
        <f>IF(Q462&lt;&gt;"",VLOOKUP(Q462,'DON GIA'!$H$1:$K$103,4,0),"")</f>
        <v/>
      </c>
      <c r="U462" s="106" t="str">
        <f t="shared" si="94"/>
        <v/>
      </c>
      <c r="V462" s="107" t="s">
        <v>1107</v>
      </c>
      <c r="W462" s="103" t="s">
        <v>27</v>
      </c>
      <c r="X462" s="108">
        <v>33.04</v>
      </c>
      <c r="Y462" s="109"/>
      <c r="Z462" s="106">
        <f>IF(V462&lt;&gt;"",VLOOKUP(V462,'DON GIA'!$A$1:$D$346,4,0),"")</f>
        <v>109890</v>
      </c>
      <c r="AA462" s="106">
        <f t="shared" si="95"/>
        <v>3630765.6</v>
      </c>
      <c r="AB462" s="71"/>
      <c r="AC462" s="71"/>
      <c r="AD462" s="71"/>
      <c r="AE462" s="71"/>
      <c r="AF462" s="71"/>
      <c r="AG462" s="103"/>
      <c r="AH462" s="103"/>
      <c r="AI462" s="103"/>
      <c r="AJ462" s="103"/>
      <c r="AK462" s="106" t="str">
        <f>IF(AH462&lt;&gt;"",VLOOKUP(AH462,'DON GIA'!$M$1:$P$9,4,0),"")</f>
        <v/>
      </c>
      <c r="AL462" s="106" t="str">
        <f t="shared" si="91"/>
        <v/>
      </c>
      <c r="AM462" s="103"/>
      <c r="AN462" s="103"/>
      <c r="AO462" s="199" t="str">
        <f t="shared" si="96"/>
        <v/>
      </c>
      <c r="AP462" s="107"/>
    </row>
    <row r="463" spans="1:43" ht="37.5" outlineLevel="2">
      <c r="A463" s="72" t="e">
        <f>IF(C462&lt;&gt;"",$C$7:C462,A462)</f>
        <v>#VALUE!</v>
      </c>
      <c r="B463" s="102" t="str">
        <f>IF(C462&lt;&gt;"",COUNTA($C$7:C462)+392,"")</f>
        <v/>
      </c>
      <c r="C463" s="192"/>
      <c r="D463" s="71"/>
      <c r="E463" s="103"/>
      <c r="F463" s="103"/>
      <c r="G463" s="103"/>
      <c r="H463" s="103"/>
      <c r="I463" s="103"/>
      <c r="J463" s="103"/>
      <c r="K463" s="71"/>
      <c r="L463" s="105"/>
      <c r="M463" s="106" t="str">
        <f>IF(K463&lt;&gt;"",VLOOKUP(K463,'DON GIA'!$S$1:$U$19,3,0),"")</f>
        <v/>
      </c>
      <c r="N463" s="106" t="str">
        <f>IF(K463&lt;&gt;"",VLOOKUP(K463,'DON GIA'!$S$1:$V$19,4,0),"")</f>
        <v/>
      </c>
      <c r="O463" s="106" t="str">
        <f t="shared" si="89"/>
        <v/>
      </c>
      <c r="P463" s="106" t="str">
        <f t="shared" si="90"/>
        <v/>
      </c>
      <c r="Q463" s="71" t="s">
        <v>35</v>
      </c>
      <c r="R463" s="103"/>
      <c r="S463" s="103"/>
      <c r="T463" s="106" t="str">
        <f>IF(Q463&lt;&gt;"",VLOOKUP(Q463,'DON GIA'!$H$1:$K$103,4,0),"")</f>
        <v/>
      </c>
      <c r="U463" s="106" t="str">
        <f t="shared" si="94"/>
        <v/>
      </c>
      <c r="V463" s="107" t="s">
        <v>1136</v>
      </c>
      <c r="W463" s="103" t="s">
        <v>27</v>
      </c>
      <c r="X463" s="108">
        <v>6.96</v>
      </c>
      <c r="Y463" s="109"/>
      <c r="Z463" s="106">
        <f>IF(V463&lt;&gt;"",VLOOKUP(V463,'DON GIA'!$A$1:$D$346,4,0),"")</f>
        <v>4206777</v>
      </c>
      <c r="AA463" s="106">
        <f t="shared" si="95"/>
        <v>29279167.919999998</v>
      </c>
      <c r="AB463" s="71"/>
      <c r="AC463" s="71"/>
      <c r="AD463" s="71" t="s">
        <v>30</v>
      </c>
      <c r="AE463" s="71" t="s">
        <v>31</v>
      </c>
      <c r="AF463" s="71"/>
      <c r="AG463" s="103"/>
      <c r="AH463" s="103"/>
      <c r="AI463" s="103"/>
      <c r="AJ463" s="103"/>
      <c r="AK463" s="106" t="str">
        <f>IF(AH463&lt;&gt;"",VLOOKUP(AH463,'DON GIA'!$M$1:$P$9,4,0),"")</f>
        <v/>
      </c>
      <c r="AL463" s="106" t="str">
        <f t="shared" si="91"/>
        <v/>
      </c>
      <c r="AM463" s="103"/>
      <c r="AN463" s="103"/>
      <c r="AO463" s="199" t="str">
        <f t="shared" si="96"/>
        <v/>
      </c>
      <c r="AP463" s="107"/>
    </row>
    <row r="464" spans="1:43" outlineLevel="2">
      <c r="A464" s="72" t="e">
        <f>IF(C463&lt;&gt;"",$C$7:C463,A463)</f>
        <v>#VALUE!</v>
      </c>
      <c r="B464" s="102" t="str">
        <f>IF(C463&lt;&gt;"",COUNTA($C$7:C463)+392,"")</f>
        <v/>
      </c>
      <c r="C464" s="192"/>
      <c r="D464" s="71"/>
      <c r="E464" s="103"/>
      <c r="F464" s="103"/>
      <c r="G464" s="103"/>
      <c r="H464" s="103"/>
      <c r="I464" s="103"/>
      <c r="J464" s="103"/>
      <c r="K464" s="71"/>
      <c r="L464" s="105"/>
      <c r="M464" s="106" t="str">
        <f>IF(K464&lt;&gt;"",VLOOKUP(K464,'DON GIA'!$S$1:$U$19,3,0),"")</f>
        <v/>
      </c>
      <c r="N464" s="106" t="str">
        <f>IF(K464&lt;&gt;"",VLOOKUP(K464,'DON GIA'!$S$1:$V$19,4,0),"")</f>
        <v/>
      </c>
      <c r="O464" s="106" t="str">
        <f t="shared" si="89"/>
        <v/>
      </c>
      <c r="P464" s="106" t="str">
        <f t="shared" si="90"/>
        <v/>
      </c>
      <c r="Q464" s="71" t="s">
        <v>35</v>
      </c>
      <c r="R464" s="103"/>
      <c r="S464" s="103"/>
      <c r="T464" s="106" t="str">
        <f>IF(Q464&lt;&gt;"",VLOOKUP(Q464,'DON GIA'!$H$1:$K$103,4,0),"")</f>
        <v/>
      </c>
      <c r="U464" s="106" t="str">
        <f t="shared" si="94"/>
        <v/>
      </c>
      <c r="V464" s="107" t="s">
        <v>1009</v>
      </c>
      <c r="W464" s="103" t="s">
        <v>27</v>
      </c>
      <c r="X464" s="108">
        <v>41.85</v>
      </c>
      <c r="Y464" s="109"/>
      <c r="Z464" s="106">
        <f>IF(V464&lt;&gt;"",VLOOKUP(V464,'DON GIA'!$A$1:$D$346,4,0),"")</f>
        <v>282038</v>
      </c>
      <c r="AA464" s="106">
        <f t="shared" si="95"/>
        <v>11803290.300000001</v>
      </c>
      <c r="AB464" s="71"/>
      <c r="AC464" s="71"/>
      <c r="AD464" s="71"/>
      <c r="AE464" s="71"/>
      <c r="AF464" s="71"/>
      <c r="AG464" s="103"/>
      <c r="AH464" s="103"/>
      <c r="AI464" s="103"/>
      <c r="AJ464" s="103"/>
      <c r="AK464" s="106" t="str">
        <f>IF(AH464&lt;&gt;"",VLOOKUP(AH464,'DON GIA'!$M$1:$P$9,4,0),"")</f>
        <v/>
      </c>
      <c r="AL464" s="106" t="str">
        <f t="shared" si="91"/>
        <v/>
      </c>
      <c r="AM464" s="103"/>
      <c r="AN464" s="103"/>
      <c r="AO464" s="199" t="str">
        <f t="shared" si="96"/>
        <v/>
      </c>
      <c r="AP464" s="107"/>
    </row>
    <row r="465" spans="1:43" outlineLevel="2">
      <c r="A465" s="72" t="e">
        <f>IF(C464&lt;&gt;"",$C$7:C464,A464)</f>
        <v>#VALUE!</v>
      </c>
      <c r="B465" s="102" t="str">
        <f>IF(C464&lt;&gt;"",COUNTA($C$7:C464)+392,"")</f>
        <v/>
      </c>
      <c r="C465" s="192"/>
      <c r="D465" s="71"/>
      <c r="E465" s="103"/>
      <c r="F465" s="103"/>
      <c r="G465" s="103"/>
      <c r="H465" s="103"/>
      <c r="I465" s="103"/>
      <c r="J465" s="103"/>
      <c r="K465" s="71"/>
      <c r="L465" s="105"/>
      <c r="M465" s="106" t="str">
        <f>IF(K465&lt;&gt;"",VLOOKUP(K465,'DON GIA'!$S$1:$U$19,3,0),"")</f>
        <v/>
      </c>
      <c r="N465" s="106" t="str">
        <f>IF(K465&lt;&gt;"",VLOOKUP(K465,'DON GIA'!$S$1:$V$19,4,0),"")</f>
        <v/>
      </c>
      <c r="O465" s="106" t="str">
        <f t="shared" si="89"/>
        <v/>
      </c>
      <c r="P465" s="106" t="str">
        <f t="shared" si="90"/>
        <v/>
      </c>
      <c r="Q465" s="71" t="s">
        <v>35</v>
      </c>
      <c r="R465" s="103"/>
      <c r="S465" s="103"/>
      <c r="T465" s="106" t="str">
        <f>IF(Q465&lt;&gt;"",VLOOKUP(Q465,'DON GIA'!$H$1:$K$103,4,0),"")</f>
        <v/>
      </c>
      <c r="U465" s="106" t="str">
        <f t="shared" si="94"/>
        <v/>
      </c>
      <c r="V465" s="107" t="s">
        <v>997</v>
      </c>
      <c r="W465" s="103" t="s">
        <v>38</v>
      </c>
      <c r="X465" s="108">
        <v>56.95</v>
      </c>
      <c r="Y465" s="109"/>
      <c r="Z465" s="106" t="str">
        <f>IF(V465&lt;&gt;"",VLOOKUP(V465,'DON GIA'!$A$1:$D$346,4,0),"")</f>
        <v>không hỗ trợ</v>
      </c>
      <c r="AA465" s="106" t="str">
        <f t="shared" si="95"/>
        <v/>
      </c>
      <c r="AB465" s="71"/>
      <c r="AC465" s="71"/>
      <c r="AD465" s="71"/>
      <c r="AE465" s="71"/>
      <c r="AF465" s="71"/>
      <c r="AG465" s="103"/>
      <c r="AH465" s="103"/>
      <c r="AI465" s="103"/>
      <c r="AJ465" s="103"/>
      <c r="AK465" s="106" t="str">
        <f>IF(AH465&lt;&gt;"",VLOOKUP(AH465,'DON GIA'!$M$1:$P$9,4,0),"")</f>
        <v/>
      </c>
      <c r="AL465" s="106" t="str">
        <f t="shared" si="91"/>
        <v/>
      </c>
      <c r="AM465" s="103"/>
      <c r="AN465" s="103"/>
      <c r="AO465" s="199" t="str">
        <f t="shared" si="96"/>
        <v/>
      </c>
      <c r="AP465" s="107"/>
    </row>
    <row r="466" spans="1:43" ht="37.5" outlineLevel="2">
      <c r="A466" s="72" t="e">
        <f>IF(C465&lt;&gt;"",$C$7:C465,A465)</f>
        <v>#VALUE!</v>
      </c>
      <c r="B466" s="102" t="str">
        <f>IF(C465&lt;&gt;"",COUNTA($C$7:C465)+392,"")</f>
        <v/>
      </c>
      <c r="C466" s="192"/>
      <c r="D466" s="71"/>
      <c r="E466" s="103"/>
      <c r="F466" s="103"/>
      <c r="G466" s="103"/>
      <c r="H466" s="103"/>
      <c r="I466" s="103"/>
      <c r="J466" s="103"/>
      <c r="K466" s="71"/>
      <c r="L466" s="105"/>
      <c r="M466" s="106" t="str">
        <f>IF(K466&lt;&gt;"",VLOOKUP(K466,'DON GIA'!$S$1:$U$19,3,0),"")</f>
        <v/>
      </c>
      <c r="N466" s="106" t="str">
        <f>IF(K466&lt;&gt;"",VLOOKUP(K466,'DON GIA'!$S$1:$V$19,4,0),"")</f>
        <v/>
      </c>
      <c r="O466" s="106" t="str">
        <f t="shared" si="89"/>
        <v/>
      </c>
      <c r="P466" s="106" t="str">
        <f t="shared" si="90"/>
        <v/>
      </c>
      <c r="Q466" s="71" t="s">
        <v>35</v>
      </c>
      <c r="R466" s="103"/>
      <c r="S466" s="103"/>
      <c r="T466" s="106" t="str">
        <f>IF(Q466&lt;&gt;"",VLOOKUP(Q466,'DON GIA'!$H$1:$K$103,4,0),"")</f>
        <v/>
      </c>
      <c r="U466" s="106" t="str">
        <f t="shared" si="94"/>
        <v/>
      </c>
      <c r="V466" s="107" t="s">
        <v>1049</v>
      </c>
      <c r="W466" s="103" t="s">
        <v>42</v>
      </c>
      <c r="X466" s="108">
        <v>1</v>
      </c>
      <c r="Y466" s="109"/>
      <c r="Z466" s="106">
        <f>IF(V466&lt;&gt;"",VLOOKUP(V466,'DON GIA'!$A$1:$D$346,4,0),"")</f>
        <v>3793079</v>
      </c>
      <c r="AA466" s="106">
        <f t="shared" si="95"/>
        <v>3793079</v>
      </c>
      <c r="AB466" s="71"/>
      <c r="AC466" s="71"/>
      <c r="AD466" s="71"/>
      <c r="AE466" s="71"/>
      <c r="AF466" s="71"/>
      <c r="AG466" s="103"/>
      <c r="AH466" s="103"/>
      <c r="AI466" s="103"/>
      <c r="AJ466" s="103"/>
      <c r="AK466" s="106" t="str">
        <f>IF(AH466&lt;&gt;"",VLOOKUP(AH466,'DON GIA'!$M$1:$P$9,4,0),"")</f>
        <v/>
      </c>
      <c r="AL466" s="106" t="str">
        <f t="shared" si="91"/>
        <v/>
      </c>
      <c r="AM466" s="103"/>
      <c r="AN466" s="103"/>
      <c r="AO466" s="199" t="str">
        <f t="shared" si="96"/>
        <v/>
      </c>
      <c r="AP466" s="107"/>
    </row>
    <row r="467" spans="1:43" outlineLevel="2">
      <c r="A467" s="72" t="e">
        <f>IF(C466&lt;&gt;"",$C$7:C466,A466)</f>
        <v>#VALUE!</v>
      </c>
      <c r="B467" s="102" t="str">
        <f>IF(C466&lt;&gt;"",COUNTA($C$7:C466)+392,"")</f>
        <v/>
      </c>
      <c r="C467" s="192"/>
      <c r="D467" s="61"/>
      <c r="E467" s="103"/>
      <c r="F467" s="103"/>
      <c r="G467" s="103"/>
      <c r="H467" s="103"/>
      <c r="I467" s="103"/>
      <c r="J467" s="103"/>
      <c r="K467" s="71"/>
      <c r="L467" s="105"/>
      <c r="M467" s="106" t="str">
        <f>IF(K467&lt;&gt;"",VLOOKUP(K467,'DON GIA'!$S$1:$U$19,3,0),"")</f>
        <v/>
      </c>
      <c r="N467" s="106" t="str">
        <f>IF(K467&lt;&gt;"",VLOOKUP(K467,'DON GIA'!$S$1:$V$19,4,0),"")</f>
        <v/>
      </c>
      <c r="O467" s="106" t="str">
        <f t="shared" si="89"/>
        <v/>
      </c>
      <c r="P467" s="106" t="str">
        <f t="shared" si="90"/>
        <v/>
      </c>
      <c r="Q467" s="71" t="s">
        <v>35</v>
      </c>
      <c r="R467" s="103"/>
      <c r="S467" s="103"/>
      <c r="T467" s="106" t="str">
        <f>IF(Q467&lt;&gt;"",VLOOKUP(Q467,'DON GIA'!$H$1:$K$103,4,0),"")</f>
        <v/>
      </c>
      <c r="U467" s="106" t="str">
        <f t="shared" si="94"/>
        <v/>
      </c>
      <c r="V467" s="107"/>
      <c r="W467" s="103"/>
      <c r="X467" s="108"/>
      <c r="Y467" s="109"/>
      <c r="Z467" s="106" t="str">
        <f>IF(V467&lt;&gt;"",VLOOKUP(V467,'DON GIA'!$A$1:$D$346,4,0),"")</f>
        <v/>
      </c>
      <c r="AA467" s="106" t="str">
        <f t="shared" si="95"/>
        <v/>
      </c>
      <c r="AB467" s="71"/>
      <c r="AC467" s="71"/>
      <c r="AD467" s="71"/>
      <c r="AE467" s="71"/>
      <c r="AF467" s="71"/>
      <c r="AG467" s="103"/>
      <c r="AH467" s="103"/>
      <c r="AI467" s="103"/>
      <c r="AJ467" s="103"/>
      <c r="AK467" s="106" t="str">
        <f>IF(AH467&lt;&gt;"",VLOOKUP(AH467,'DON GIA'!$M$1:$P$9,4,0),"")</f>
        <v/>
      </c>
      <c r="AL467" s="106" t="str">
        <f t="shared" si="91"/>
        <v/>
      </c>
      <c r="AM467" s="103"/>
      <c r="AN467" s="103"/>
      <c r="AO467" s="199" t="str">
        <f t="shared" si="96"/>
        <v/>
      </c>
      <c r="AP467" s="107"/>
    </row>
    <row r="468" spans="1:43" outlineLevel="1">
      <c r="A468" s="84" t="s">
        <v>824</v>
      </c>
      <c r="B468" s="102"/>
      <c r="C468" s="192">
        <v>429</v>
      </c>
      <c r="D468" s="61" t="s">
        <v>243</v>
      </c>
      <c r="E468" s="162"/>
      <c r="F468" s="162"/>
      <c r="G468" s="162"/>
      <c r="H468" s="162"/>
      <c r="I468" s="162"/>
      <c r="J468" s="162"/>
      <c r="K468" s="171"/>
      <c r="L468" s="167">
        <f>SUBTOTAL(9,L469:L484)</f>
        <v>135.69999999999999</v>
      </c>
      <c r="M468" s="199"/>
      <c r="N468" s="199"/>
      <c r="O468" s="199">
        <f>SUBTOTAL(9,O469:O484)</f>
        <v>227840299.99999997</v>
      </c>
      <c r="P468" s="199">
        <f>SUBTOTAL(9,P469:P484)</f>
        <v>0</v>
      </c>
      <c r="Q468" s="61"/>
      <c r="R468" s="162"/>
      <c r="S468" s="162">
        <f>SUBTOTAL(9,S469:S484)</f>
        <v>0</v>
      </c>
      <c r="T468" s="199"/>
      <c r="U468" s="199">
        <f>SUBTOTAL(9,U469:U484)</f>
        <v>0</v>
      </c>
      <c r="V468" s="129"/>
      <c r="W468" s="162"/>
      <c r="X468" s="169">
        <f>SUBTOTAL(9,X469:X484)</f>
        <v>296.98499999999996</v>
      </c>
      <c r="Y468" s="170">
        <f>SUBTOTAL(9,Y469:Y484)</f>
        <v>0</v>
      </c>
      <c r="Z468" s="199"/>
      <c r="AA468" s="199">
        <f>SUBTOTAL(9,AA469:AA484)</f>
        <v>724519069.08000016</v>
      </c>
      <c r="AB468" s="71"/>
      <c r="AC468" s="71"/>
      <c r="AD468" s="71"/>
      <c r="AE468" s="71"/>
      <c r="AF468" s="71"/>
      <c r="AG468" s="103"/>
      <c r="AH468" s="162"/>
      <c r="AI468" s="162"/>
      <c r="AJ468" s="162">
        <f>SUBTOTAL(9,AJ469:AJ484)</f>
        <v>5</v>
      </c>
      <c r="AK468" s="199"/>
      <c r="AL468" s="199">
        <f>SUBTOTAL(9,AL469:AL484)</f>
        <v>68583680</v>
      </c>
      <c r="AM468" s="162"/>
      <c r="AN468" s="162">
        <f>SUBTOTAL(9,AN469:AN484)</f>
        <v>1</v>
      </c>
      <c r="AO468" s="199">
        <f t="shared" si="96"/>
        <v>1020943049.0800002</v>
      </c>
      <c r="AP468" s="111"/>
      <c r="AQ468" s="90"/>
    </row>
    <row r="469" spans="1:43" ht="56.25" outlineLevel="2">
      <c r="A469" s="72" t="e">
        <f>IF(C468&lt;&gt;"",$C$7:C468,A467)</f>
        <v>#VALUE!</v>
      </c>
      <c r="B469" s="102">
        <f>IF(C468&lt;&gt;"",COUNTA($C$7:C468)+392,"")</f>
        <v>429</v>
      </c>
      <c r="C469" s="192"/>
      <c r="D469" s="71" t="s">
        <v>244</v>
      </c>
      <c r="E469" s="103">
        <v>4</v>
      </c>
      <c r="F469" s="103"/>
      <c r="G469" s="103">
        <v>427</v>
      </c>
      <c r="H469" s="103">
        <v>79</v>
      </c>
      <c r="I469" s="103" t="s">
        <v>223</v>
      </c>
      <c r="J469" s="103" t="s">
        <v>224</v>
      </c>
      <c r="K469" s="104" t="s">
        <v>973</v>
      </c>
      <c r="L469" s="105">
        <v>135.69999999999999</v>
      </c>
      <c r="M469" s="106">
        <f>IF(K469&lt;&gt;"",VLOOKUP(K469,'DON GIA'!$S$1:$U$19,3,0),"")</f>
        <v>1679000</v>
      </c>
      <c r="N469" s="106">
        <f>IF(K469&lt;&gt;"",VLOOKUP(K469,'DON GIA'!$S$1:$V$19,4,0),"")</f>
        <v>0</v>
      </c>
      <c r="O469" s="106">
        <f t="shared" si="89"/>
        <v>227840299.99999997</v>
      </c>
      <c r="P469" s="106">
        <f t="shared" si="90"/>
        <v>0</v>
      </c>
      <c r="Q469" s="71" t="s">
        <v>35</v>
      </c>
      <c r="R469" s="103"/>
      <c r="S469" s="103"/>
      <c r="T469" s="106" t="str">
        <f>IF(Q469&lt;&gt;"",VLOOKUP(Q469,'DON GIA'!$H$1:$K$103,4,0),"")</f>
        <v/>
      </c>
      <c r="U469" s="106" t="str">
        <f t="shared" ref="U469:U484" si="97">IF(Q469&lt;&gt;"",IF(ISNUMBER(T469),S469*T469,""),"")</f>
        <v/>
      </c>
      <c r="V469" s="107" t="s">
        <v>1005</v>
      </c>
      <c r="W469" s="103" t="s">
        <v>27</v>
      </c>
      <c r="X469" s="108">
        <v>98.42</v>
      </c>
      <c r="Y469" s="109"/>
      <c r="Z469" s="106">
        <f>IF(V469&lt;&gt;"",VLOOKUP(V469,'DON GIA'!$A$1:$D$346,4,0),"")</f>
        <v>5559129</v>
      </c>
      <c r="AA469" s="106">
        <f t="shared" ref="AA469:AA484" si="98">IF(V469&lt;&gt;"",IF(ISNUMBER(Z469),X469*Z469,""),"")</f>
        <v>547129476.18000007</v>
      </c>
      <c r="AB469" s="71" t="s">
        <v>28</v>
      </c>
      <c r="AC469" s="71" t="s">
        <v>29</v>
      </c>
      <c r="AD469" s="71" t="s">
        <v>30</v>
      </c>
      <c r="AE469" s="71"/>
      <c r="AF469" s="71" t="s">
        <v>34</v>
      </c>
      <c r="AG469" s="103" t="s">
        <v>33</v>
      </c>
      <c r="AH469" s="103" t="s">
        <v>562</v>
      </c>
      <c r="AI469" s="103" t="s">
        <v>409</v>
      </c>
      <c r="AJ469" s="103">
        <v>4</v>
      </c>
      <c r="AK469" s="106">
        <f>IF(AH469&lt;&gt;"",VLOOKUP(AH469,'DON GIA'!$M$1:$P$9,4,0),"")</f>
        <v>12895920</v>
      </c>
      <c r="AL469" s="106">
        <f t="shared" si="91"/>
        <v>51583680</v>
      </c>
      <c r="AM469" s="103" t="s">
        <v>407</v>
      </c>
      <c r="AN469" s="103">
        <v>1</v>
      </c>
      <c r="AO469" s="199" t="str">
        <f t="shared" si="96"/>
        <v/>
      </c>
      <c r="AP469" s="111" t="s">
        <v>670</v>
      </c>
    </row>
    <row r="470" spans="1:43" ht="341.25" outlineLevel="2">
      <c r="A470" s="72" t="e">
        <f>IF(C469&lt;&gt;"",$C$7:C469,A469)</f>
        <v>#VALUE!</v>
      </c>
      <c r="B470" s="102" t="str">
        <f>IF(C469&lt;&gt;"",COUNTA($C$7:C469)+392,"")</f>
        <v/>
      </c>
      <c r="C470" s="192"/>
      <c r="D470" s="71" t="s">
        <v>71</v>
      </c>
      <c r="E470" s="103"/>
      <c r="F470" s="103"/>
      <c r="G470" s="103"/>
      <c r="H470" s="103"/>
      <c r="I470" s="103"/>
      <c r="J470" s="103"/>
      <c r="K470" s="71"/>
      <c r="L470" s="105"/>
      <c r="M470" s="106" t="str">
        <f>IF(K470&lt;&gt;"",VLOOKUP(K470,'DON GIA'!$S$1:$U$19,3,0),"")</f>
        <v/>
      </c>
      <c r="N470" s="106" t="str">
        <f>IF(K470&lt;&gt;"",VLOOKUP(K470,'DON GIA'!$S$1:$V$19,4,0),"")</f>
        <v/>
      </c>
      <c r="O470" s="106" t="str">
        <f t="shared" si="89"/>
        <v/>
      </c>
      <c r="P470" s="106" t="str">
        <f t="shared" si="90"/>
        <v/>
      </c>
      <c r="Q470" s="71" t="s">
        <v>35</v>
      </c>
      <c r="R470" s="103"/>
      <c r="S470" s="103"/>
      <c r="T470" s="106" t="str">
        <f>IF(Q470&lt;&gt;"",VLOOKUP(Q470,'DON GIA'!$H$1:$K$103,4,0),"")</f>
        <v/>
      </c>
      <c r="U470" s="106" t="str">
        <f t="shared" si="97"/>
        <v/>
      </c>
      <c r="V470" s="107" t="s">
        <v>1014</v>
      </c>
      <c r="W470" s="103" t="s">
        <v>27</v>
      </c>
      <c r="X470" s="108">
        <v>9.36</v>
      </c>
      <c r="Y470" s="109"/>
      <c r="Z470" s="106">
        <f>IF(V470&lt;&gt;"",VLOOKUP(V470,'DON GIA'!$A$1:$D$346,4,0),"")</f>
        <v>4447303</v>
      </c>
      <c r="AA470" s="106">
        <f t="shared" si="98"/>
        <v>41626756.079999998</v>
      </c>
      <c r="AB470" s="71" t="s">
        <v>28</v>
      </c>
      <c r="AC470" s="71" t="s">
        <v>29</v>
      </c>
      <c r="AD470" s="71" t="s">
        <v>30</v>
      </c>
      <c r="AE470" s="71"/>
      <c r="AF470" s="71" t="s">
        <v>34</v>
      </c>
      <c r="AG470" s="103" t="s">
        <v>34</v>
      </c>
      <c r="AH470" s="61" t="s">
        <v>579</v>
      </c>
      <c r="AI470" s="103" t="s">
        <v>560</v>
      </c>
      <c r="AJ470" s="103">
        <v>1</v>
      </c>
      <c r="AK470" s="106">
        <f>IF(AH470&lt;&gt;"",VLOOKUP(AH470,'DON GIA'!$M$1:$P$9,4,0),"")</f>
        <v>17000000</v>
      </c>
      <c r="AL470" s="106">
        <f t="shared" si="91"/>
        <v>17000000</v>
      </c>
      <c r="AM470" s="103"/>
      <c r="AN470" s="103"/>
      <c r="AO470" s="199" t="str">
        <f t="shared" si="96"/>
        <v/>
      </c>
      <c r="AP470" s="59" t="s">
        <v>671</v>
      </c>
    </row>
    <row r="471" spans="1:43" ht="153.75" outlineLevel="2">
      <c r="A471" s="72" t="e">
        <f>IF(C470&lt;&gt;"",$C$7:C470,A470)</f>
        <v>#VALUE!</v>
      </c>
      <c r="B471" s="102" t="str">
        <f>IF(C470&lt;&gt;"",COUNTA($C$7:C470)+392,"")</f>
        <v/>
      </c>
      <c r="C471" s="192"/>
      <c r="D471" s="71"/>
      <c r="E471" s="103"/>
      <c r="F471" s="103"/>
      <c r="G471" s="103"/>
      <c r="H471" s="103"/>
      <c r="I471" s="103"/>
      <c r="J471" s="103"/>
      <c r="K471" s="71"/>
      <c r="L471" s="105"/>
      <c r="M471" s="106" t="str">
        <f>IF(K471&lt;&gt;"",VLOOKUP(K471,'DON GIA'!$S$1:$U$19,3,0),"")</f>
        <v/>
      </c>
      <c r="N471" s="106" t="str">
        <f>IF(K471&lt;&gt;"",VLOOKUP(K471,'DON GIA'!$S$1:$V$19,4,0),"")</f>
        <v/>
      </c>
      <c r="O471" s="106" t="str">
        <f t="shared" si="89"/>
        <v/>
      </c>
      <c r="P471" s="106" t="str">
        <f t="shared" si="90"/>
        <v/>
      </c>
      <c r="Q471" s="71" t="s">
        <v>35</v>
      </c>
      <c r="R471" s="103"/>
      <c r="S471" s="103"/>
      <c r="T471" s="106" t="str">
        <f>IF(Q471&lt;&gt;"",VLOOKUP(Q471,'DON GIA'!$H$1:$K$103,4,0),"")</f>
        <v/>
      </c>
      <c r="U471" s="106" t="str">
        <f t="shared" si="97"/>
        <v/>
      </c>
      <c r="V471" s="107" t="s">
        <v>1137</v>
      </c>
      <c r="W471" s="103" t="s">
        <v>38</v>
      </c>
      <c r="X471" s="108">
        <v>1.04</v>
      </c>
      <c r="Y471" s="109"/>
      <c r="Z471" s="106">
        <f>IF(V471&lt;&gt;"",VLOOKUP(V471,'DON GIA'!$A$1:$D$346,4,0),"")</f>
        <v>4676799</v>
      </c>
      <c r="AA471" s="106">
        <f t="shared" si="98"/>
        <v>4863870.96</v>
      </c>
      <c r="AB471" s="71"/>
      <c r="AC471" s="71"/>
      <c r="AD471" s="71"/>
      <c r="AE471" s="71"/>
      <c r="AF471" s="71"/>
      <c r="AG471" s="103"/>
      <c r="AH471" s="103"/>
      <c r="AI471" s="103"/>
      <c r="AJ471" s="103"/>
      <c r="AK471" s="106" t="str">
        <f>IF(AH471&lt;&gt;"",VLOOKUP(AH471,'DON GIA'!$M$1:$P$9,4,0),"")</f>
        <v/>
      </c>
      <c r="AL471" s="106" t="str">
        <f t="shared" si="91"/>
        <v/>
      </c>
      <c r="AM471" s="103"/>
      <c r="AN471" s="103"/>
      <c r="AO471" s="199" t="str">
        <f t="shared" si="96"/>
        <v/>
      </c>
      <c r="AP471" s="59" t="s">
        <v>672</v>
      </c>
    </row>
    <row r="472" spans="1:43" ht="93.75" outlineLevel="2">
      <c r="A472" s="72" t="e">
        <f>IF(C471&lt;&gt;"",$C$7:C471,A471)</f>
        <v>#VALUE!</v>
      </c>
      <c r="B472" s="102" t="str">
        <f>IF(C471&lt;&gt;"",COUNTA($C$7:C471)+392,"")</f>
        <v/>
      </c>
      <c r="C472" s="192"/>
      <c r="D472" s="71"/>
      <c r="E472" s="103"/>
      <c r="F472" s="103"/>
      <c r="G472" s="103"/>
      <c r="H472" s="103"/>
      <c r="I472" s="103"/>
      <c r="J472" s="103"/>
      <c r="K472" s="71"/>
      <c r="L472" s="105"/>
      <c r="M472" s="106" t="str">
        <f>IF(K472&lt;&gt;"",VLOOKUP(K472,'DON GIA'!$S$1:$U$19,3,0),"")</f>
        <v/>
      </c>
      <c r="N472" s="106" t="str">
        <f>IF(K472&lt;&gt;"",VLOOKUP(K472,'DON GIA'!$S$1:$V$19,4,0),"")</f>
        <v/>
      </c>
      <c r="O472" s="106" t="str">
        <f t="shared" si="89"/>
        <v/>
      </c>
      <c r="P472" s="106" t="str">
        <f t="shared" si="90"/>
        <v/>
      </c>
      <c r="Q472" s="71" t="s">
        <v>35</v>
      </c>
      <c r="R472" s="103"/>
      <c r="S472" s="103"/>
      <c r="T472" s="106" t="str">
        <f>IF(Q472&lt;&gt;"",VLOOKUP(Q472,'DON GIA'!$H$1:$K$103,4,0),"")</f>
        <v/>
      </c>
      <c r="U472" s="106" t="str">
        <f t="shared" si="97"/>
        <v/>
      </c>
      <c r="V472" s="107" t="s">
        <v>1138</v>
      </c>
      <c r="W472" s="103" t="s">
        <v>27</v>
      </c>
      <c r="X472" s="108">
        <v>12.6</v>
      </c>
      <c r="Y472" s="109"/>
      <c r="Z472" s="106">
        <f>IF(V472&lt;&gt;"",VLOOKUP(V472,'DON GIA'!$A$1:$D$346,4,0),"")</f>
        <v>292949</v>
      </c>
      <c r="AA472" s="106">
        <f t="shared" si="98"/>
        <v>3691157.4</v>
      </c>
      <c r="AB472" s="71"/>
      <c r="AC472" s="71"/>
      <c r="AD472" s="71"/>
      <c r="AE472" s="71"/>
      <c r="AF472" s="71"/>
      <c r="AG472" s="103"/>
      <c r="AH472" s="103"/>
      <c r="AI472" s="103"/>
      <c r="AJ472" s="103"/>
      <c r="AK472" s="106" t="str">
        <f>IF(AH472&lt;&gt;"",VLOOKUP(AH472,'DON GIA'!$M$1:$P$9,4,0),"")</f>
        <v/>
      </c>
      <c r="AL472" s="106" t="str">
        <f t="shared" si="91"/>
        <v/>
      </c>
      <c r="AM472" s="103"/>
      <c r="AN472" s="103"/>
      <c r="AO472" s="199" t="str">
        <f t="shared" si="96"/>
        <v/>
      </c>
      <c r="AP472" s="59" t="s">
        <v>349</v>
      </c>
    </row>
    <row r="473" spans="1:43" outlineLevel="2">
      <c r="A473" s="72" t="e">
        <f>IF(C472&lt;&gt;"",$C$7:C472,A472)</f>
        <v>#VALUE!</v>
      </c>
      <c r="B473" s="102" t="str">
        <f>IF(C472&lt;&gt;"",COUNTA($C$7:C472)+392,"")</f>
        <v/>
      </c>
      <c r="C473" s="192"/>
      <c r="D473" s="71"/>
      <c r="E473" s="103"/>
      <c r="F473" s="103"/>
      <c r="G473" s="103"/>
      <c r="H473" s="103"/>
      <c r="I473" s="103"/>
      <c r="J473" s="103"/>
      <c r="K473" s="71"/>
      <c r="L473" s="105"/>
      <c r="M473" s="106" t="str">
        <f>IF(K473&lt;&gt;"",VLOOKUP(K473,'DON GIA'!$S$1:$U$19,3,0),"")</f>
        <v/>
      </c>
      <c r="N473" s="106" t="str">
        <f>IF(K473&lt;&gt;"",VLOOKUP(K473,'DON GIA'!$S$1:$V$19,4,0),"")</f>
        <v/>
      </c>
      <c r="O473" s="106" t="str">
        <f t="shared" si="89"/>
        <v/>
      </c>
      <c r="P473" s="106" t="str">
        <f t="shared" si="90"/>
        <v/>
      </c>
      <c r="Q473" s="71" t="s">
        <v>35</v>
      </c>
      <c r="R473" s="103"/>
      <c r="S473" s="103"/>
      <c r="T473" s="106" t="str">
        <f>IF(Q473&lt;&gt;"",VLOOKUP(Q473,'DON GIA'!$H$1:$K$103,4,0),"")</f>
        <v/>
      </c>
      <c r="U473" s="106" t="str">
        <f t="shared" si="97"/>
        <v/>
      </c>
      <c r="V473" s="107" t="s">
        <v>1044</v>
      </c>
      <c r="W473" s="103" t="s">
        <v>27</v>
      </c>
      <c r="X473" s="108">
        <v>16.64</v>
      </c>
      <c r="Y473" s="109"/>
      <c r="Z473" s="106">
        <f>IF(V473&lt;&gt;"",VLOOKUP(V473,'DON GIA'!$A$1:$D$346,4,0),"")</f>
        <v>854777</v>
      </c>
      <c r="AA473" s="106">
        <f t="shared" si="98"/>
        <v>14223489.280000001</v>
      </c>
      <c r="AB473" s="71"/>
      <c r="AC473" s="71"/>
      <c r="AD473" s="71"/>
      <c r="AE473" s="71"/>
      <c r="AF473" s="71"/>
      <c r="AG473" s="103"/>
      <c r="AH473" s="103"/>
      <c r="AI473" s="103"/>
      <c r="AJ473" s="103"/>
      <c r="AK473" s="106" t="str">
        <f>IF(AH473&lt;&gt;"",VLOOKUP(AH473,'DON GIA'!$M$1:$P$9,4,0),"")</f>
        <v/>
      </c>
      <c r="AL473" s="106" t="str">
        <f t="shared" si="91"/>
        <v/>
      </c>
      <c r="AM473" s="103"/>
      <c r="AN473" s="103"/>
      <c r="AO473" s="199" t="str">
        <f t="shared" si="96"/>
        <v/>
      </c>
      <c r="AP473" s="107"/>
    </row>
    <row r="474" spans="1:43" ht="37.5" outlineLevel="2">
      <c r="A474" s="72" t="e">
        <f>IF(C473&lt;&gt;"",$C$7:C473,A473)</f>
        <v>#VALUE!</v>
      </c>
      <c r="B474" s="102" t="str">
        <f>IF(C473&lt;&gt;"",COUNTA($C$7:C473)+392,"")</f>
        <v/>
      </c>
      <c r="C474" s="192"/>
      <c r="D474" s="71"/>
      <c r="E474" s="103"/>
      <c r="F474" s="103"/>
      <c r="G474" s="103"/>
      <c r="H474" s="103"/>
      <c r="I474" s="103"/>
      <c r="J474" s="103"/>
      <c r="K474" s="71"/>
      <c r="L474" s="105"/>
      <c r="M474" s="106" t="str">
        <f>IF(K474&lt;&gt;"",VLOOKUP(K474,'DON GIA'!$S$1:$U$19,3,0),"")</f>
        <v/>
      </c>
      <c r="N474" s="106" t="str">
        <f>IF(K474&lt;&gt;"",VLOOKUP(K474,'DON GIA'!$S$1:$V$19,4,0),"")</f>
        <v/>
      </c>
      <c r="O474" s="106" t="str">
        <f t="shared" si="89"/>
        <v/>
      </c>
      <c r="P474" s="106" t="str">
        <f t="shared" si="90"/>
        <v/>
      </c>
      <c r="Q474" s="71" t="s">
        <v>35</v>
      </c>
      <c r="R474" s="103"/>
      <c r="S474" s="103"/>
      <c r="T474" s="106" t="str">
        <f>IF(Q474&lt;&gt;"",VLOOKUP(Q474,'DON GIA'!$H$1:$K$103,4,0),"")</f>
        <v/>
      </c>
      <c r="U474" s="106" t="str">
        <f t="shared" si="97"/>
        <v/>
      </c>
      <c r="V474" s="107" t="s">
        <v>1139</v>
      </c>
      <c r="W474" s="103" t="s">
        <v>27</v>
      </c>
      <c r="X474" s="108">
        <v>16.64</v>
      </c>
      <c r="Y474" s="109"/>
      <c r="Z474" s="106">
        <f>IF(V474&lt;&gt;"",VLOOKUP(V474,'DON GIA'!$A$1:$D$346,4,0),"")</f>
        <v>330817</v>
      </c>
      <c r="AA474" s="106">
        <f t="shared" si="98"/>
        <v>5504794.8799999999</v>
      </c>
      <c r="AB474" s="71"/>
      <c r="AC474" s="71"/>
      <c r="AD474" s="71"/>
      <c r="AE474" s="71"/>
      <c r="AF474" s="71"/>
      <c r="AG474" s="103"/>
      <c r="AH474" s="103"/>
      <c r="AI474" s="103"/>
      <c r="AJ474" s="103"/>
      <c r="AK474" s="106" t="str">
        <f>IF(AH474&lt;&gt;"",VLOOKUP(AH474,'DON GIA'!$M$1:$P$9,4,0),"")</f>
        <v/>
      </c>
      <c r="AL474" s="106" t="str">
        <f t="shared" si="91"/>
        <v/>
      </c>
      <c r="AM474" s="103"/>
      <c r="AN474" s="103"/>
      <c r="AO474" s="199" t="str">
        <f t="shared" si="96"/>
        <v/>
      </c>
      <c r="AP474" s="107"/>
    </row>
    <row r="475" spans="1:43" ht="56.25" outlineLevel="2">
      <c r="A475" s="72" t="e">
        <f>IF(C474&lt;&gt;"",$C$7:C474,A474)</f>
        <v>#VALUE!</v>
      </c>
      <c r="B475" s="102" t="str">
        <f>IF(C474&lt;&gt;"",COUNTA($C$7:C474)+392,"")</f>
        <v/>
      </c>
      <c r="C475" s="192"/>
      <c r="D475" s="71"/>
      <c r="E475" s="103"/>
      <c r="F475" s="103"/>
      <c r="G475" s="103"/>
      <c r="H475" s="103"/>
      <c r="I475" s="103"/>
      <c r="J475" s="103"/>
      <c r="K475" s="71"/>
      <c r="L475" s="105"/>
      <c r="M475" s="106" t="str">
        <f>IF(K475&lt;&gt;"",VLOOKUP(K475,'DON GIA'!$S$1:$U$19,3,0),"")</f>
        <v/>
      </c>
      <c r="N475" s="106" t="str">
        <f>IF(K475&lt;&gt;"",VLOOKUP(K475,'DON GIA'!$S$1:$V$19,4,0),"")</f>
        <v/>
      </c>
      <c r="O475" s="106" t="str">
        <f t="shared" si="89"/>
        <v/>
      </c>
      <c r="P475" s="106" t="str">
        <f t="shared" si="90"/>
        <v/>
      </c>
      <c r="Q475" s="71" t="s">
        <v>35</v>
      </c>
      <c r="R475" s="103"/>
      <c r="S475" s="103"/>
      <c r="T475" s="106" t="str">
        <f>IF(Q475&lt;&gt;"",VLOOKUP(Q475,'DON GIA'!$H$1:$K$103,4,0),"")</f>
        <v/>
      </c>
      <c r="U475" s="106" t="str">
        <f t="shared" si="97"/>
        <v/>
      </c>
      <c r="V475" s="107" t="s">
        <v>1140</v>
      </c>
      <c r="W475" s="103" t="s">
        <v>27</v>
      </c>
      <c r="X475" s="108">
        <v>23.2</v>
      </c>
      <c r="Y475" s="109"/>
      <c r="Z475" s="106">
        <f>IF(V475&lt;&gt;"",VLOOKUP(V475,'DON GIA'!$A$1:$D$346,4,0),"")</f>
        <v>1238791</v>
      </c>
      <c r="AA475" s="106">
        <f t="shared" si="98"/>
        <v>28739951.199999999</v>
      </c>
      <c r="AB475" s="71"/>
      <c r="AC475" s="71"/>
      <c r="AD475" s="71"/>
      <c r="AE475" s="71"/>
      <c r="AF475" s="71"/>
      <c r="AG475" s="103"/>
      <c r="AH475" s="103"/>
      <c r="AI475" s="103"/>
      <c r="AJ475" s="103"/>
      <c r="AK475" s="106" t="str">
        <f>IF(AH475&lt;&gt;"",VLOOKUP(AH475,'DON GIA'!$M$1:$P$9,4,0),"")</f>
        <v/>
      </c>
      <c r="AL475" s="106" t="str">
        <f t="shared" si="91"/>
        <v/>
      </c>
      <c r="AM475" s="103"/>
      <c r="AN475" s="103"/>
      <c r="AO475" s="199" t="str">
        <f t="shared" si="96"/>
        <v/>
      </c>
      <c r="AP475" s="107"/>
    </row>
    <row r="476" spans="1:43" ht="37.5" outlineLevel="2">
      <c r="A476" s="72" t="e">
        <f>IF(C475&lt;&gt;"",$C$7:C475,A475)</f>
        <v>#VALUE!</v>
      </c>
      <c r="B476" s="102" t="str">
        <f>IF(C475&lt;&gt;"",COUNTA($C$7:C475)+392,"")</f>
        <v/>
      </c>
      <c r="C476" s="192"/>
      <c r="D476" s="71"/>
      <c r="E476" s="103"/>
      <c r="F476" s="103"/>
      <c r="G476" s="103"/>
      <c r="H476" s="103"/>
      <c r="I476" s="103"/>
      <c r="J476" s="103"/>
      <c r="K476" s="71"/>
      <c r="L476" s="105"/>
      <c r="M476" s="106" t="str">
        <f>IF(K476&lt;&gt;"",VLOOKUP(K476,'DON GIA'!$S$1:$U$19,3,0),"")</f>
        <v/>
      </c>
      <c r="N476" s="106" t="str">
        <f>IF(K476&lt;&gt;"",VLOOKUP(K476,'DON GIA'!$S$1:$V$19,4,0),"")</f>
        <v/>
      </c>
      <c r="O476" s="106" t="str">
        <f t="shared" si="89"/>
        <v/>
      </c>
      <c r="P476" s="106" t="str">
        <f t="shared" si="90"/>
        <v/>
      </c>
      <c r="Q476" s="71" t="s">
        <v>35</v>
      </c>
      <c r="R476" s="103"/>
      <c r="S476" s="103"/>
      <c r="T476" s="106" t="str">
        <f>IF(Q476&lt;&gt;"",VLOOKUP(Q476,'DON GIA'!$H$1:$K$103,4,0),"")</f>
        <v/>
      </c>
      <c r="U476" s="106" t="str">
        <f t="shared" si="97"/>
        <v/>
      </c>
      <c r="V476" s="107" t="s">
        <v>1141</v>
      </c>
      <c r="W476" s="103" t="s">
        <v>27</v>
      </c>
      <c r="X476" s="108">
        <v>5.58</v>
      </c>
      <c r="Y476" s="109"/>
      <c r="Z476" s="106">
        <f>IF(V476&lt;&gt;"",VLOOKUP(V476,'DON GIA'!$A$1:$D$346,4,0),"")</f>
        <v>10375629</v>
      </c>
      <c r="AA476" s="106">
        <f t="shared" si="98"/>
        <v>57896009.82</v>
      </c>
      <c r="AB476" s="71"/>
      <c r="AC476" s="71"/>
      <c r="AD476" s="71"/>
      <c r="AE476" s="71" t="s">
        <v>31</v>
      </c>
      <c r="AF476" s="71"/>
      <c r="AG476" s="103"/>
      <c r="AH476" s="103"/>
      <c r="AI476" s="103"/>
      <c r="AJ476" s="103"/>
      <c r="AK476" s="106" t="str">
        <f>IF(AH476&lt;&gt;"",VLOOKUP(AH476,'DON GIA'!$M$1:$P$9,4,0),"")</f>
        <v/>
      </c>
      <c r="AL476" s="106" t="str">
        <f t="shared" si="91"/>
        <v/>
      </c>
      <c r="AM476" s="103"/>
      <c r="AN476" s="103"/>
      <c r="AO476" s="199" t="str">
        <f t="shared" si="96"/>
        <v/>
      </c>
      <c r="AP476" s="107"/>
    </row>
    <row r="477" spans="1:43" outlineLevel="2">
      <c r="A477" s="72" t="e">
        <f>IF(C476&lt;&gt;"",$C$7:C476,A476)</f>
        <v>#VALUE!</v>
      </c>
      <c r="B477" s="102" t="str">
        <f>IF(C476&lt;&gt;"",COUNTA($C$7:C476)+392,"")</f>
        <v/>
      </c>
      <c r="C477" s="192"/>
      <c r="D477" s="71"/>
      <c r="E477" s="103"/>
      <c r="F477" s="103"/>
      <c r="G477" s="103"/>
      <c r="H477" s="103"/>
      <c r="I477" s="103"/>
      <c r="J477" s="103"/>
      <c r="K477" s="71"/>
      <c r="L477" s="105"/>
      <c r="M477" s="106" t="str">
        <f>IF(K477&lt;&gt;"",VLOOKUP(K477,'DON GIA'!$S$1:$U$19,3,0),"")</f>
        <v/>
      </c>
      <c r="N477" s="106" t="str">
        <f>IF(K477&lt;&gt;"",VLOOKUP(K477,'DON GIA'!$S$1:$V$19,4,0),"")</f>
        <v/>
      </c>
      <c r="O477" s="106" t="str">
        <f t="shared" si="89"/>
        <v/>
      </c>
      <c r="P477" s="106" t="str">
        <f t="shared" si="90"/>
        <v/>
      </c>
      <c r="Q477" s="71" t="s">
        <v>35</v>
      </c>
      <c r="R477" s="103"/>
      <c r="S477" s="103"/>
      <c r="T477" s="106" t="str">
        <f>IF(Q477&lt;&gt;"",VLOOKUP(Q477,'DON GIA'!$H$1:$K$103,4,0),"")</f>
        <v/>
      </c>
      <c r="U477" s="106" t="str">
        <f t="shared" si="97"/>
        <v/>
      </c>
      <c r="V477" s="107" t="s">
        <v>1023</v>
      </c>
      <c r="W477" s="103" t="s">
        <v>38</v>
      </c>
      <c r="X477" s="108">
        <v>0.315</v>
      </c>
      <c r="Y477" s="109"/>
      <c r="Z477" s="106">
        <f>IF(V477&lt;&gt;"",VLOOKUP(V477,'DON GIA'!$A$1:$D$346,4,0),"")</f>
        <v>2523428</v>
      </c>
      <c r="AA477" s="106">
        <f t="shared" si="98"/>
        <v>794879.82</v>
      </c>
      <c r="AB477" s="71"/>
      <c r="AC477" s="71"/>
      <c r="AD477" s="71"/>
      <c r="AE477" s="71"/>
      <c r="AF477" s="71"/>
      <c r="AG477" s="103"/>
      <c r="AH477" s="103"/>
      <c r="AI477" s="103"/>
      <c r="AJ477" s="103"/>
      <c r="AK477" s="106" t="str">
        <f>IF(AH477&lt;&gt;"",VLOOKUP(AH477,'DON GIA'!$M$1:$P$9,4,0),"")</f>
        <v/>
      </c>
      <c r="AL477" s="106" t="str">
        <f t="shared" si="91"/>
        <v/>
      </c>
      <c r="AM477" s="103"/>
      <c r="AN477" s="103"/>
      <c r="AO477" s="199" t="str">
        <f t="shared" si="96"/>
        <v/>
      </c>
      <c r="AP477" s="107"/>
    </row>
    <row r="478" spans="1:43" outlineLevel="2">
      <c r="A478" s="72" t="e">
        <f>IF(C477&lt;&gt;"",$C$7:C477,A477)</f>
        <v>#VALUE!</v>
      </c>
      <c r="B478" s="102" t="str">
        <f>IF(C477&lt;&gt;"",COUNTA($C$7:C477)+392,"")</f>
        <v/>
      </c>
      <c r="C478" s="192"/>
      <c r="D478" s="71"/>
      <c r="E478" s="103"/>
      <c r="F478" s="103"/>
      <c r="G478" s="103"/>
      <c r="H478" s="103"/>
      <c r="I478" s="103"/>
      <c r="J478" s="103"/>
      <c r="K478" s="71"/>
      <c r="L478" s="105"/>
      <c r="M478" s="106" t="str">
        <f>IF(K478&lt;&gt;"",VLOOKUP(K478,'DON GIA'!$S$1:$U$19,3,0),"")</f>
        <v/>
      </c>
      <c r="N478" s="106" t="str">
        <f>IF(K478&lt;&gt;"",VLOOKUP(K478,'DON GIA'!$S$1:$V$19,4,0),"")</f>
        <v/>
      </c>
      <c r="O478" s="106" t="str">
        <f t="shared" si="89"/>
        <v/>
      </c>
      <c r="P478" s="106" t="str">
        <f t="shared" si="90"/>
        <v/>
      </c>
      <c r="Q478" s="71" t="s">
        <v>35</v>
      </c>
      <c r="R478" s="103"/>
      <c r="S478" s="103"/>
      <c r="T478" s="106" t="str">
        <f>IF(Q478&lt;&gt;"",VLOOKUP(Q478,'DON GIA'!$H$1:$K$103,4,0),"")</f>
        <v/>
      </c>
      <c r="U478" s="106" t="str">
        <f t="shared" si="97"/>
        <v/>
      </c>
      <c r="V478" s="107" t="s">
        <v>1054</v>
      </c>
      <c r="W478" s="103" t="s">
        <v>27</v>
      </c>
      <c r="X478" s="108">
        <v>1.38</v>
      </c>
      <c r="Y478" s="109"/>
      <c r="Z478" s="106">
        <f>IF(V478&lt;&gt;"",VLOOKUP(V478,'DON GIA'!$A$1:$D$346,4,0),"")</f>
        <v>1398600</v>
      </c>
      <c r="AA478" s="106">
        <f t="shared" si="98"/>
        <v>1930067.9999999998</v>
      </c>
      <c r="AB478" s="71"/>
      <c r="AC478" s="71"/>
      <c r="AD478" s="71"/>
      <c r="AE478" s="71"/>
      <c r="AF478" s="71"/>
      <c r="AG478" s="103"/>
      <c r="AH478" s="103"/>
      <c r="AI478" s="103"/>
      <c r="AJ478" s="103"/>
      <c r="AK478" s="106" t="str">
        <f>IF(AH478&lt;&gt;"",VLOOKUP(AH478,'DON GIA'!$M$1:$P$9,4,0),"")</f>
        <v/>
      </c>
      <c r="AL478" s="106" t="str">
        <f t="shared" si="91"/>
        <v/>
      </c>
      <c r="AM478" s="103"/>
      <c r="AN478" s="103"/>
      <c r="AO478" s="199" t="str">
        <f t="shared" si="96"/>
        <v/>
      </c>
      <c r="AP478" s="107"/>
    </row>
    <row r="479" spans="1:43" outlineLevel="2">
      <c r="A479" s="72" t="e">
        <f>IF(C478&lt;&gt;"",$C$7:C478,A478)</f>
        <v>#VALUE!</v>
      </c>
      <c r="B479" s="102" t="str">
        <f>IF(C478&lt;&gt;"",COUNTA($C$7:C478)+392,"")</f>
        <v/>
      </c>
      <c r="C479" s="192"/>
      <c r="D479" s="71"/>
      <c r="E479" s="103"/>
      <c r="F479" s="103"/>
      <c r="G479" s="103"/>
      <c r="H479" s="103"/>
      <c r="I479" s="103"/>
      <c r="J479" s="103"/>
      <c r="K479" s="71"/>
      <c r="L479" s="105"/>
      <c r="M479" s="106" t="str">
        <f>IF(K479&lt;&gt;"",VLOOKUP(K479,'DON GIA'!$S$1:$U$19,3,0),"")</f>
        <v/>
      </c>
      <c r="N479" s="106" t="str">
        <f>IF(K479&lt;&gt;"",VLOOKUP(K479,'DON GIA'!$S$1:$V$19,4,0),"")</f>
        <v/>
      </c>
      <c r="O479" s="106" t="str">
        <f t="shared" si="89"/>
        <v/>
      </c>
      <c r="P479" s="106" t="str">
        <f t="shared" si="90"/>
        <v/>
      </c>
      <c r="Q479" s="71" t="s">
        <v>35</v>
      </c>
      <c r="R479" s="103"/>
      <c r="S479" s="103"/>
      <c r="T479" s="106" t="str">
        <f>IF(Q479&lt;&gt;"",VLOOKUP(Q479,'DON GIA'!$H$1:$K$103,4,0),"")</f>
        <v/>
      </c>
      <c r="U479" s="106" t="str">
        <f t="shared" si="97"/>
        <v/>
      </c>
      <c r="V479" s="107" t="s">
        <v>1130</v>
      </c>
      <c r="W479" s="103" t="s">
        <v>27</v>
      </c>
      <c r="X479" s="108">
        <v>4.95</v>
      </c>
      <c r="Y479" s="109"/>
      <c r="Z479" s="106">
        <f>IF(V479&lt;&gt;"",VLOOKUP(V479,'DON GIA'!$A$1:$D$346,4,0),"")</f>
        <v>282038</v>
      </c>
      <c r="AA479" s="106">
        <f t="shared" si="98"/>
        <v>1396088.1</v>
      </c>
      <c r="AB479" s="71"/>
      <c r="AC479" s="71"/>
      <c r="AD479" s="71"/>
      <c r="AE479" s="71"/>
      <c r="AF479" s="71"/>
      <c r="AG479" s="103"/>
      <c r="AH479" s="103"/>
      <c r="AI479" s="103"/>
      <c r="AJ479" s="103"/>
      <c r="AK479" s="106" t="str">
        <f>IF(AH479&lt;&gt;"",VLOOKUP(AH479,'DON GIA'!$M$1:$P$9,4,0),"")</f>
        <v/>
      </c>
      <c r="AL479" s="106" t="str">
        <f t="shared" si="91"/>
        <v/>
      </c>
      <c r="AM479" s="103"/>
      <c r="AN479" s="103"/>
      <c r="AO479" s="199" t="str">
        <f t="shared" si="96"/>
        <v/>
      </c>
      <c r="AP479" s="107"/>
    </row>
    <row r="480" spans="1:43" outlineLevel="2">
      <c r="A480" s="72" t="e">
        <f>IF(C479&lt;&gt;"",$C$7:C479,A479)</f>
        <v>#VALUE!</v>
      </c>
      <c r="B480" s="102" t="str">
        <f>IF(C479&lt;&gt;"",COUNTA($C$7:C479)+392,"")</f>
        <v/>
      </c>
      <c r="C480" s="192"/>
      <c r="D480" s="71"/>
      <c r="E480" s="103"/>
      <c r="F480" s="103"/>
      <c r="G480" s="103"/>
      <c r="H480" s="103"/>
      <c r="I480" s="103"/>
      <c r="J480" s="103"/>
      <c r="K480" s="71"/>
      <c r="L480" s="105"/>
      <c r="M480" s="106" t="str">
        <f>IF(K480&lt;&gt;"",VLOOKUP(K480,'DON GIA'!$S$1:$U$19,3,0),"")</f>
        <v/>
      </c>
      <c r="N480" s="106" t="str">
        <f>IF(K480&lt;&gt;"",VLOOKUP(K480,'DON GIA'!$S$1:$V$19,4,0),"")</f>
        <v/>
      </c>
      <c r="O480" s="106" t="str">
        <f t="shared" si="89"/>
        <v/>
      </c>
      <c r="P480" s="106" t="str">
        <f t="shared" si="90"/>
        <v/>
      </c>
      <c r="Q480" s="71" t="s">
        <v>35</v>
      </c>
      <c r="R480" s="103"/>
      <c r="S480" s="103"/>
      <c r="T480" s="106" t="str">
        <f>IF(Q480&lt;&gt;"",VLOOKUP(Q480,'DON GIA'!$H$1:$K$103,4,0),"")</f>
        <v/>
      </c>
      <c r="U480" s="106" t="str">
        <f t="shared" si="97"/>
        <v/>
      </c>
      <c r="V480" s="107" t="s">
        <v>1105</v>
      </c>
      <c r="W480" s="103" t="s">
        <v>27</v>
      </c>
      <c r="X480" s="108">
        <v>1.44</v>
      </c>
      <c r="Y480" s="109"/>
      <c r="Z480" s="106">
        <f>IF(V480&lt;&gt;"",VLOOKUP(V480,'DON GIA'!$A$1:$D$346,4,0),"")</f>
        <v>292949</v>
      </c>
      <c r="AA480" s="106">
        <f t="shared" si="98"/>
        <v>421846.56</v>
      </c>
      <c r="AB480" s="71"/>
      <c r="AC480" s="71"/>
      <c r="AD480" s="71"/>
      <c r="AE480" s="71"/>
      <c r="AF480" s="71"/>
      <c r="AG480" s="103"/>
      <c r="AH480" s="103"/>
      <c r="AI480" s="103"/>
      <c r="AJ480" s="103"/>
      <c r="AK480" s="106" t="str">
        <f>IF(AH480&lt;&gt;"",VLOOKUP(AH480,'DON GIA'!$M$1:$P$9,4,0),"")</f>
        <v/>
      </c>
      <c r="AL480" s="106" t="str">
        <f t="shared" si="91"/>
        <v/>
      </c>
      <c r="AM480" s="103"/>
      <c r="AN480" s="103"/>
      <c r="AO480" s="199" t="str">
        <f t="shared" si="96"/>
        <v/>
      </c>
      <c r="AP480" s="107"/>
    </row>
    <row r="481" spans="1:43" ht="37.5" outlineLevel="2">
      <c r="A481" s="72" t="e">
        <f>IF(C480&lt;&gt;"",$C$7:C480,A480)</f>
        <v>#VALUE!</v>
      </c>
      <c r="B481" s="102" t="str">
        <f>IF(C480&lt;&gt;"",COUNTA($C$7:C480)+392,"")</f>
        <v/>
      </c>
      <c r="C481" s="192"/>
      <c r="D481" s="71"/>
      <c r="E481" s="103"/>
      <c r="F481" s="103"/>
      <c r="G481" s="103"/>
      <c r="H481" s="103"/>
      <c r="I481" s="103"/>
      <c r="J481" s="103"/>
      <c r="K481" s="71"/>
      <c r="L481" s="105"/>
      <c r="M481" s="106" t="str">
        <f>IF(K481&lt;&gt;"",VLOOKUP(K481,'DON GIA'!$S$1:$U$19,3,0),"")</f>
        <v/>
      </c>
      <c r="N481" s="106" t="str">
        <f>IF(K481&lt;&gt;"",VLOOKUP(K481,'DON GIA'!$S$1:$V$19,4,0),"")</f>
        <v/>
      </c>
      <c r="O481" s="106" t="str">
        <f t="shared" si="89"/>
        <v/>
      </c>
      <c r="P481" s="106" t="str">
        <f t="shared" si="90"/>
        <v/>
      </c>
      <c r="Q481" s="71" t="s">
        <v>35</v>
      </c>
      <c r="R481" s="103"/>
      <c r="S481" s="103"/>
      <c r="T481" s="106" t="str">
        <f>IF(Q481&lt;&gt;"",VLOOKUP(Q481,'DON GIA'!$H$1:$K$103,4,0),"")</f>
        <v/>
      </c>
      <c r="U481" s="106" t="str">
        <f t="shared" si="97"/>
        <v/>
      </c>
      <c r="V481" s="107" t="s">
        <v>1108</v>
      </c>
      <c r="W481" s="103" t="s">
        <v>27</v>
      </c>
      <c r="X481" s="108">
        <v>6</v>
      </c>
      <c r="Y481" s="109"/>
      <c r="Z481" s="106">
        <f>IF(V481&lt;&gt;"",VLOOKUP(V481,'DON GIA'!$A$1:$D$346,4,0),"")</f>
        <v>282038</v>
      </c>
      <c r="AA481" s="106">
        <f t="shared" si="98"/>
        <v>1692228</v>
      </c>
      <c r="AB481" s="71"/>
      <c r="AC481" s="71"/>
      <c r="AD481" s="71"/>
      <c r="AE481" s="71"/>
      <c r="AF481" s="71"/>
      <c r="AG481" s="103"/>
      <c r="AH481" s="103"/>
      <c r="AI481" s="103"/>
      <c r="AJ481" s="103"/>
      <c r="AK481" s="106" t="str">
        <f>IF(AH481&lt;&gt;"",VLOOKUP(AH481,'DON GIA'!$M$1:$P$9,4,0),"")</f>
        <v/>
      </c>
      <c r="AL481" s="106" t="str">
        <f t="shared" si="91"/>
        <v/>
      </c>
      <c r="AM481" s="103"/>
      <c r="AN481" s="103"/>
      <c r="AO481" s="199" t="str">
        <f t="shared" si="96"/>
        <v/>
      </c>
      <c r="AP481" s="107"/>
    </row>
    <row r="482" spans="1:43" outlineLevel="2">
      <c r="A482" s="72" t="e">
        <f>IF(C481&lt;&gt;"",$C$7:C481,A481)</f>
        <v>#VALUE!</v>
      </c>
      <c r="B482" s="102" t="str">
        <f>IF(C481&lt;&gt;"",COUNTA($C$7:C481)+392,"")</f>
        <v/>
      </c>
      <c r="C482" s="192"/>
      <c r="D482" s="71"/>
      <c r="E482" s="103"/>
      <c r="F482" s="103"/>
      <c r="G482" s="103"/>
      <c r="H482" s="103"/>
      <c r="I482" s="103"/>
      <c r="J482" s="103"/>
      <c r="K482" s="71"/>
      <c r="L482" s="105"/>
      <c r="M482" s="106" t="str">
        <f>IF(K482&lt;&gt;"",VLOOKUP(K482,'DON GIA'!$S$1:$U$19,3,0),"")</f>
        <v/>
      </c>
      <c r="N482" s="106" t="str">
        <f>IF(K482&lt;&gt;"",VLOOKUP(K482,'DON GIA'!$S$1:$V$19,4,0),"")</f>
        <v/>
      </c>
      <c r="O482" s="106" t="str">
        <f t="shared" si="89"/>
        <v/>
      </c>
      <c r="P482" s="106" t="str">
        <f t="shared" si="90"/>
        <v/>
      </c>
      <c r="Q482" s="71" t="s">
        <v>35</v>
      </c>
      <c r="R482" s="103"/>
      <c r="S482" s="103"/>
      <c r="T482" s="106" t="str">
        <f>IF(Q482&lt;&gt;"",VLOOKUP(Q482,'DON GIA'!$H$1:$K$103,4,0),"")</f>
        <v/>
      </c>
      <c r="U482" s="106" t="str">
        <f t="shared" si="97"/>
        <v/>
      </c>
      <c r="V482" s="107" t="s">
        <v>1006</v>
      </c>
      <c r="W482" s="103" t="s">
        <v>27</v>
      </c>
      <c r="X482" s="108">
        <v>98.42</v>
      </c>
      <c r="Y482" s="109"/>
      <c r="Z482" s="106">
        <f>IF(V482&lt;&gt;"",VLOOKUP(V482,'DON GIA'!$A$1:$D$346,4,0),"")</f>
        <v>109890</v>
      </c>
      <c r="AA482" s="106">
        <f t="shared" si="98"/>
        <v>10815373.800000001</v>
      </c>
      <c r="AB482" s="71"/>
      <c r="AC482" s="71"/>
      <c r="AD482" s="71"/>
      <c r="AE482" s="71"/>
      <c r="AF482" s="71"/>
      <c r="AG482" s="103"/>
      <c r="AH482" s="103"/>
      <c r="AI482" s="103"/>
      <c r="AJ482" s="103"/>
      <c r="AK482" s="106" t="str">
        <f>IF(AH482&lt;&gt;"",VLOOKUP(AH482,'DON GIA'!$M$1:$P$9,4,0),"")</f>
        <v/>
      </c>
      <c r="AL482" s="106" t="str">
        <f t="shared" si="91"/>
        <v/>
      </c>
      <c r="AM482" s="103"/>
      <c r="AN482" s="103"/>
      <c r="AO482" s="199" t="str">
        <f t="shared" si="96"/>
        <v/>
      </c>
      <c r="AP482" s="107"/>
    </row>
    <row r="483" spans="1:43" ht="37.5" outlineLevel="2">
      <c r="A483" s="72" t="e">
        <f>IF(C482&lt;&gt;"",$C$7:C482,A482)</f>
        <v>#VALUE!</v>
      </c>
      <c r="B483" s="102" t="str">
        <f>IF(C482&lt;&gt;"",COUNTA($C$7:C482)+392,"")</f>
        <v/>
      </c>
      <c r="C483" s="192"/>
      <c r="D483" s="71"/>
      <c r="E483" s="103"/>
      <c r="F483" s="103"/>
      <c r="G483" s="103"/>
      <c r="H483" s="103"/>
      <c r="I483" s="103"/>
      <c r="J483" s="103"/>
      <c r="K483" s="71"/>
      <c r="L483" s="105"/>
      <c r="M483" s="106" t="str">
        <f>IF(K483&lt;&gt;"",VLOOKUP(K483,'DON GIA'!$S$1:$U$19,3,0),"")</f>
        <v/>
      </c>
      <c r="N483" s="106" t="str">
        <f>IF(K483&lt;&gt;"",VLOOKUP(K483,'DON GIA'!$S$1:$V$19,4,0),"")</f>
        <v/>
      </c>
      <c r="O483" s="106" t="str">
        <f t="shared" si="89"/>
        <v/>
      </c>
      <c r="P483" s="106" t="str">
        <f t="shared" si="90"/>
        <v/>
      </c>
      <c r="Q483" s="71" t="s">
        <v>35</v>
      </c>
      <c r="R483" s="103"/>
      <c r="S483" s="103"/>
      <c r="T483" s="106" t="str">
        <f>IF(Q483&lt;&gt;"",VLOOKUP(Q483,'DON GIA'!$H$1:$K$103,4,0),"")</f>
        <v/>
      </c>
      <c r="U483" s="106" t="str">
        <f t="shared" si="97"/>
        <v/>
      </c>
      <c r="V483" s="107" t="s">
        <v>1049</v>
      </c>
      <c r="W483" s="103" t="s">
        <v>42</v>
      </c>
      <c r="X483" s="108">
        <v>1</v>
      </c>
      <c r="Y483" s="109"/>
      <c r="Z483" s="106">
        <f>IF(V483&lt;&gt;"",VLOOKUP(V483,'DON GIA'!$A$1:$D$346,4,0),"")</f>
        <v>3793079</v>
      </c>
      <c r="AA483" s="106">
        <f t="shared" si="98"/>
        <v>3793079</v>
      </c>
      <c r="AB483" s="71"/>
      <c r="AC483" s="71"/>
      <c r="AD483" s="71"/>
      <c r="AE483" s="71"/>
      <c r="AF483" s="71"/>
      <c r="AG483" s="103"/>
      <c r="AH483" s="103"/>
      <c r="AI483" s="103"/>
      <c r="AJ483" s="103"/>
      <c r="AK483" s="106" t="str">
        <f>IF(AH483&lt;&gt;"",VLOOKUP(AH483,'DON GIA'!$M$1:$P$9,4,0),"")</f>
        <v/>
      </c>
      <c r="AL483" s="106" t="str">
        <f t="shared" si="91"/>
        <v/>
      </c>
      <c r="AM483" s="103"/>
      <c r="AN483" s="103"/>
      <c r="AO483" s="199" t="str">
        <f t="shared" si="96"/>
        <v/>
      </c>
      <c r="AP483" s="107"/>
    </row>
    <row r="484" spans="1:43" outlineLevel="2">
      <c r="A484" s="72" t="e">
        <f>IF(C483&lt;&gt;"",$C$7:C483,A483)</f>
        <v>#VALUE!</v>
      </c>
      <c r="B484" s="102" t="str">
        <f>IF(C483&lt;&gt;"",COUNTA($C$7:C483)+392,"")</f>
        <v/>
      </c>
      <c r="C484" s="192"/>
      <c r="D484" s="61"/>
      <c r="E484" s="103"/>
      <c r="F484" s="103"/>
      <c r="G484" s="103"/>
      <c r="H484" s="103"/>
      <c r="I484" s="103"/>
      <c r="J484" s="103"/>
      <c r="K484" s="71"/>
      <c r="L484" s="105"/>
      <c r="M484" s="106" t="str">
        <f>IF(K484&lt;&gt;"",VLOOKUP(K484,'DON GIA'!$S$1:$U$19,3,0),"")</f>
        <v/>
      </c>
      <c r="N484" s="106" t="str">
        <f>IF(K484&lt;&gt;"",VLOOKUP(K484,'DON GIA'!$S$1:$V$19,4,0),"")</f>
        <v/>
      </c>
      <c r="O484" s="106" t="str">
        <f t="shared" si="89"/>
        <v/>
      </c>
      <c r="P484" s="106" t="str">
        <f t="shared" si="90"/>
        <v/>
      </c>
      <c r="Q484" s="71" t="s">
        <v>35</v>
      </c>
      <c r="R484" s="103"/>
      <c r="S484" s="103"/>
      <c r="T484" s="106" t="str">
        <f>IF(Q484&lt;&gt;"",VLOOKUP(Q484,'DON GIA'!$H$1:$K$103,4,0),"")</f>
        <v/>
      </c>
      <c r="U484" s="106" t="str">
        <f t="shared" si="97"/>
        <v/>
      </c>
      <c r="V484" s="107"/>
      <c r="W484" s="103"/>
      <c r="X484" s="108"/>
      <c r="Y484" s="109"/>
      <c r="Z484" s="106" t="str">
        <f>IF(V484&lt;&gt;"",VLOOKUP(V484,'DON GIA'!$A$1:$D$346,4,0),"")</f>
        <v/>
      </c>
      <c r="AA484" s="106" t="str">
        <f t="shared" si="98"/>
        <v/>
      </c>
      <c r="AB484" s="71"/>
      <c r="AC484" s="71"/>
      <c r="AD484" s="71"/>
      <c r="AE484" s="71"/>
      <c r="AF484" s="71"/>
      <c r="AG484" s="103"/>
      <c r="AH484" s="103"/>
      <c r="AI484" s="103"/>
      <c r="AJ484" s="103"/>
      <c r="AK484" s="106" t="str">
        <f>IF(AH484&lt;&gt;"",VLOOKUP(AH484,'DON GIA'!$M$1:$P$9,4,0),"")</f>
        <v/>
      </c>
      <c r="AL484" s="106" t="str">
        <f t="shared" si="91"/>
        <v/>
      </c>
      <c r="AM484" s="103"/>
      <c r="AN484" s="103"/>
      <c r="AO484" s="199" t="str">
        <f t="shared" si="96"/>
        <v/>
      </c>
      <c r="AP484" s="107"/>
    </row>
    <row r="485" spans="1:43" outlineLevel="1">
      <c r="A485" s="84" t="s">
        <v>823</v>
      </c>
      <c r="B485" s="102"/>
      <c r="C485" s="192">
        <v>430</v>
      </c>
      <c r="D485" s="61" t="s">
        <v>245</v>
      </c>
      <c r="E485" s="162"/>
      <c r="F485" s="162"/>
      <c r="G485" s="162"/>
      <c r="H485" s="162"/>
      <c r="I485" s="162"/>
      <c r="J485" s="162"/>
      <c r="K485" s="171"/>
      <c r="L485" s="167">
        <f>SUBTOTAL(9,L486:L496)</f>
        <v>111.9</v>
      </c>
      <c r="M485" s="199"/>
      <c r="N485" s="199"/>
      <c r="O485" s="199">
        <f>SUBTOTAL(9,O486:O496)</f>
        <v>187880100</v>
      </c>
      <c r="P485" s="199">
        <f>SUBTOTAL(9,P486:P496)</f>
        <v>0</v>
      </c>
      <c r="Q485" s="61"/>
      <c r="R485" s="162"/>
      <c r="S485" s="162">
        <f>SUBTOTAL(9,S486:S496)</f>
        <v>0</v>
      </c>
      <c r="T485" s="199"/>
      <c r="U485" s="199">
        <f>SUBTOTAL(9,U486:U496)</f>
        <v>0</v>
      </c>
      <c r="V485" s="129"/>
      <c r="W485" s="162"/>
      <c r="X485" s="169">
        <f>SUBTOTAL(9,X486:X496)</f>
        <v>225.69199999999998</v>
      </c>
      <c r="Y485" s="170">
        <f>SUBTOTAL(9,Y486:Y496)</f>
        <v>0</v>
      </c>
      <c r="Z485" s="199"/>
      <c r="AA485" s="199">
        <f>SUBTOTAL(9,AA486:AA496)</f>
        <v>393095364.2159999</v>
      </c>
      <c r="AB485" s="71"/>
      <c r="AC485" s="71"/>
      <c r="AD485" s="71"/>
      <c r="AE485" s="71"/>
      <c r="AF485" s="71"/>
      <c r="AG485" s="103"/>
      <c r="AH485" s="162"/>
      <c r="AI485" s="162"/>
      <c r="AJ485" s="162">
        <f>SUBTOTAL(9,AJ486:AJ496)</f>
        <v>4</v>
      </c>
      <c r="AK485" s="199"/>
      <c r="AL485" s="199">
        <f>SUBTOTAL(9,AL486:AL496)</f>
        <v>51687760</v>
      </c>
      <c r="AM485" s="162"/>
      <c r="AN485" s="162">
        <f>SUBTOTAL(9,AN486:AN496)</f>
        <v>1</v>
      </c>
      <c r="AO485" s="199">
        <f t="shared" si="96"/>
        <v>632663224.21599984</v>
      </c>
      <c r="AP485" s="111"/>
      <c r="AQ485" s="90"/>
    </row>
    <row r="486" spans="1:43" ht="56.25" outlineLevel="2">
      <c r="A486" s="72" t="e">
        <f>IF(C485&lt;&gt;"",$C$7:C485,A484)</f>
        <v>#VALUE!</v>
      </c>
      <c r="B486" s="102">
        <f>IF(C485&lt;&gt;"",COUNTA($C$7:C485)+392,"")</f>
        <v>430</v>
      </c>
      <c r="C486" s="192"/>
      <c r="D486" s="71" t="s">
        <v>246</v>
      </c>
      <c r="E486" s="103">
        <v>3</v>
      </c>
      <c r="F486" s="103"/>
      <c r="G486" s="103">
        <v>434</v>
      </c>
      <c r="H486" s="103">
        <v>79</v>
      </c>
      <c r="I486" s="103" t="s">
        <v>223</v>
      </c>
      <c r="J486" s="103" t="s">
        <v>224</v>
      </c>
      <c r="K486" s="104" t="s">
        <v>973</v>
      </c>
      <c r="L486" s="105">
        <v>111.9</v>
      </c>
      <c r="M486" s="106">
        <f>IF(K486&lt;&gt;"",VLOOKUP(K486,'DON GIA'!$S$1:$U$19,3,0),"")</f>
        <v>1679000</v>
      </c>
      <c r="N486" s="106">
        <f>IF(K486&lt;&gt;"",VLOOKUP(K486,'DON GIA'!$S$1:$V$19,4,0),"")</f>
        <v>0</v>
      </c>
      <c r="O486" s="106">
        <f t="shared" si="89"/>
        <v>187880100</v>
      </c>
      <c r="P486" s="106">
        <f t="shared" si="90"/>
        <v>0</v>
      </c>
      <c r="Q486" s="71" t="s">
        <v>35</v>
      </c>
      <c r="R486" s="103"/>
      <c r="S486" s="103"/>
      <c r="T486" s="106" t="str">
        <f>IF(Q486&lt;&gt;"",VLOOKUP(Q486,'DON GIA'!$H$1:$K$103,4,0),"")</f>
        <v/>
      </c>
      <c r="U486" s="106" t="str">
        <f t="shared" ref="U486:U496" si="99">IF(Q486&lt;&gt;"",IF(ISNUMBER(T486),S486*T486,""),"")</f>
        <v/>
      </c>
      <c r="V486" s="107" t="s">
        <v>1142</v>
      </c>
      <c r="W486" s="103" t="s">
        <v>27</v>
      </c>
      <c r="X486" s="108">
        <v>15.6</v>
      </c>
      <c r="Y486" s="109"/>
      <c r="Z486" s="106">
        <f>IF(V486&lt;&gt;"",VLOOKUP(V486,'DON GIA'!$A$1:$D$346,4,0),"")</f>
        <v>3840615</v>
      </c>
      <c r="AA486" s="106">
        <f t="shared" ref="AA486:AA496" si="100">IF(V486&lt;&gt;"",IF(ISNUMBER(Z486),X486*Z486,""),"")</f>
        <v>59913594</v>
      </c>
      <c r="AB486" s="71" t="s">
        <v>28</v>
      </c>
      <c r="AC486" s="71" t="s">
        <v>29</v>
      </c>
      <c r="AD486" s="71" t="s">
        <v>34</v>
      </c>
      <c r="AE486" s="71" t="s">
        <v>31</v>
      </c>
      <c r="AF486" s="71" t="s">
        <v>32</v>
      </c>
      <c r="AG486" s="103" t="s">
        <v>41</v>
      </c>
      <c r="AH486" s="103" t="s">
        <v>562</v>
      </c>
      <c r="AI486" s="103" t="s">
        <v>409</v>
      </c>
      <c r="AJ486" s="103">
        <v>3</v>
      </c>
      <c r="AK486" s="106">
        <f>IF(AH486&lt;&gt;"",VLOOKUP(AH486,'DON GIA'!$M$1:$P$9,4,0),"")</f>
        <v>12895920</v>
      </c>
      <c r="AL486" s="106">
        <f t="shared" si="91"/>
        <v>38687760</v>
      </c>
      <c r="AM486" s="103" t="s">
        <v>407</v>
      </c>
      <c r="AN486" s="103">
        <v>1</v>
      </c>
      <c r="AO486" s="199" t="str">
        <f t="shared" si="96"/>
        <v/>
      </c>
      <c r="AP486" s="111" t="s">
        <v>673</v>
      </c>
    </row>
    <row r="487" spans="1:43" ht="322.5" outlineLevel="2">
      <c r="A487" s="72" t="e">
        <f>IF(C486&lt;&gt;"",$C$7:C486,A486)</f>
        <v>#VALUE!</v>
      </c>
      <c r="B487" s="102" t="str">
        <f>IF(C486&lt;&gt;"",COUNTA($C$7:C486)+392,"")</f>
        <v/>
      </c>
      <c r="C487" s="192"/>
      <c r="D487" s="71" t="s">
        <v>71</v>
      </c>
      <c r="E487" s="103"/>
      <c r="F487" s="103"/>
      <c r="G487" s="103"/>
      <c r="H487" s="103"/>
      <c r="I487" s="103"/>
      <c r="J487" s="103"/>
      <c r="K487" s="71"/>
      <c r="L487" s="105"/>
      <c r="M487" s="106" t="str">
        <f>IF(K487&lt;&gt;"",VLOOKUP(K487,'DON GIA'!$S$1:$U$19,3,0),"")</f>
        <v/>
      </c>
      <c r="N487" s="106" t="str">
        <f>IF(K487&lt;&gt;"",VLOOKUP(K487,'DON GIA'!$S$1:$V$19,4,0),"")</f>
        <v/>
      </c>
      <c r="O487" s="106" t="str">
        <f t="shared" si="89"/>
        <v/>
      </c>
      <c r="P487" s="106" t="str">
        <f t="shared" si="90"/>
        <v/>
      </c>
      <c r="Q487" s="71" t="s">
        <v>35</v>
      </c>
      <c r="R487" s="103"/>
      <c r="S487" s="103"/>
      <c r="T487" s="106" t="str">
        <f>IF(Q487&lt;&gt;"",VLOOKUP(Q487,'DON GIA'!$H$1:$K$103,4,0),"")</f>
        <v/>
      </c>
      <c r="U487" s="106" t="str">
        <f t="shared" si="99"/>
        <v/>
      </c>
      <c r="V487" s="107" t="s">
        <v>1063</v>
      </c>
      <c r="W487" s="103" t="s">
        <v>27</v>
      </c>
      <c r="X487" s="108">
        <v>59.8</v>
      </c>
      <c r="Y487" s="109"/>
      <c r="Z487" s="106">
        <f>IF(V487&lt;&gt;"",VLOOKUP(V487,'DON GIA'!$A$1:$D$346,4,0),"")</f>
        <v>3941166</v>
      </c>
      <c r="AA487" s="106">
        <f t="shared" si="100"/>
        <v>235681726.79999998</v>
      </c>
      <c r="AB487" s="71" t="s">
        <v>28</v>
      </c>
      <c r="AC487" s="71" t="s">
        <v>29</v>
      </c>
      <c r="AD487" s="71" t="s">
        <v>30</v>
      </c>
      <c r="AE487" s="71" t="s">
        <v>31</v>
      </c>
      <c r="AF487" s="71" t="s">
        <v>32</v>
      </c>
      <c r="AG487" s="103" t="s">
        <v>33</v>
      </c>
      <c r="AH487" s="61" t="s">
        <v>578</v>
      </c>
      <c r="AI487" s="103" t="s">
        <v>560</v>
      </c>
      <c r="AJ487" s="103">
        <v>1</v>
      </c>
      <c r="AK487" s="106">
        <f>IF(AH487&lt;&gt;"",VLOOKUP(AH487,'DON GIA'!$M$1:$P$9,4,0),"")</f>
        <v>13000000</v>
      </c>
      <c r="AL487" s="106">
        <f t="shared" si="91"/>
        <v>13000000</v>
      </c>
      <c r="AM487" s="103"/>
      <c r="AN487" s="103"/>
      <c r="AO487" s="199" t="str">
        <f t="shared" si="96"/>
        <v/>
      </c>
      <c r="AP487" s="59" t="s">
        <v>674</v>
      </c>
    </row>
    <row r="488" spans="1:43" ht="153.75" outlineLevel="2">
      <c r="A488" s="72" t="e">
        <f>IF(C487&lt;&gt;"",$C$7:C487,A487)</f>
        <v>#VALUE!</v>
      </c>
      <c r="B488" s="102" t="str">
        <f>IF(C487&lt;&gt;"",COUNTA($C$7:C487)+392,"")</f>
        <v/>
      </c>
      <c r="C488" s="192"/>
      <c r="D488" s="71"/>
      <c r="E488" s="103"/>
      <c r="F488" s="103"/>
      <c r="G488" s="103"/>
      <c r="H488" s="103"/>
      <c r="I488" s="103"/>
      <c r="J488" s="103"/>
      <c r="K488" s="71"/>
      <c r="L488" s="105"/>
      <c r="M488" s="106" t="str">
        <f>IF(K488&lt;&gt;"",VLOOKUP(K488,'DON GIA'!$S$1:$U$19,3,0),"")</f>
        <v/>
      </c>
      <c r="N488" s="106" t="str">
        <f>IF(K488&lt;&gt;"",VLOOKUP(K488,'DON GIA'!$S$1:$V$19,4,0),"")</f>
        <v/>
      </c>
      <c r="O488" s="106" t="str">
        <f t="shared" si="89"/>
        <v/>
      </c>
      <c r="P488" s="106" t="str">
        <f t="shared" si="90"/>
        <v/>
      </c>
      <c r="Q488" s="71" t="s">
        <v>35</v>
      </c>
      <c r="R488" s="103"/>
      <c r="S488" s="103"/>
      <c r="T488" s="106" t="str">
        <f>IF(Q488&lt;&gt;"",VLOOKUP(Q488,'DON GIA'!$H$1:$K$103,4,0),"")</f>
        <v/>
      </c>
      <c r="U488" s="106" t="str">
        <f t="shared" si="99"/>
        <v/>
      </c>
      <c r="V488" s="107" t="s">
        <v>1107</v>
      </c>
      <c r="W488" s="103" t="s">
        <v>27</v>
      </c>
      <c r="X488" s="108">
        <v>59.8</v>
      </c>
      <c r="Y488" s="109"/>
      <c r="Z488" s="106">
        <f>IF(V488&lt;&gt;"",VLOOKUP(V488,'DON GIA'!$A$1:$D$346,4,0),"")</f>
        <v>109890</v>
      </c>
      <c r="AA488" s="106">
        <f t="shared" si="100"/>
        <v>6571422</v>
      </c>
      <c r="AB488" s="71"/>
      <c r="AC488" s="71"/>
      <c r="AD488" s="71"/>
      <c r="AE488" s="71"/>
      <c r="AF488" s="71"/>
      <c r="AG488" s="103"/>
      <c r="AH488" s="103"/>
      <c r="AI488" s="103"/>
      <c r="AJ488" s="103"/>
      <c r="AK488" s="106" t="str">
        <f>IF(AH488&lt;&gt;"",VLOOKUP(AH488,'DON GIA'!$M$1:$P$9,4,0),"")</f>
        <v/>
      </c>
      <c r="AL488" s="106" t="str">
        <f t="shared" si="91"/>
        <v/>
      </c>
      <c r="AM488" s="103"/>
      <c r="AN488" s="103"/>
      <c r="AO488" s="199" t="str">
        <f t="shared" si="96"/>
        <v/>
      </c>
      <c r="AP488" s="59" t="s">
        <v>675</v>
      </c>
    </row>
    <row r="489" spans="1:43" ht="93.75" outlineLevel="2">
      <c r="A489" s="72" t="e">
        <f>IF(C488&lt;&gt;"",$C$7:C488,A488)</f>
        <v>#VALUE!</v>
      </c>
      <c r="B489" s="102" t="str">
        <f>IF(C488&lt;&gt;"",COUNTA($C$7:C488)+392,"")</f>
        <v/>
      </c>
      <c r="C489" s="192"/>
      <c r="D489" s="71"/>
      <c r="E489" s="103"/>
      <c r="F489" s="103"/>
      <c r="G489" s="103"/>
      <c r="H489" s="103"/>
      <c r="I489" s="103"/>
      <c r="J489" s="103"/>
      <c r="K489" s="71"/>
      <c r="L489" s="105"/>
      <c r="M489" s="106" t="str">
        <f>IF(K489&lt;&gt;"",VLOOKUP(K489,'DON GIA'!$S$1:$U$19,3,0),"")</f>
        <v/>
      </c>
      <c r="N489" s="106" t="str">
        <f>IF(K489&lt;&gt;"",VLOOKUP(K489,'DON GIA'!$S$1:$V$19,4,0),"")</f>
        <v/>
      </c>
      <c r="O489" s="106" t="str">
        <f t="shared" si="89"/>
        <v/>
      </c>
      <c r="P489" s="106" t="str">
        <f t="shared" si="90"/>
        <v/>
      </c>
      <c r="Q489" s="71" t="s">
        <v>35</v>
      </c>
      <c r="R489" s="103"/>
      <c r="S489" s="103"/>
      <c r="T489" s="106" t="str">
        <f>IF(Q489&lt;&gt;"",VLOOKUP(Q489,'DON GIA'!$H$1:$K$103,4,0),"")</f>
        <v/>
      </c>
      <c r="U489" s="106" t="str">
        <f t="shared" si="99"/>
        <v/>
      </c>
      <c r="V489" s="107" t="s">
        <v>1143</v>
      </c>
      <c r="W489" s="103" t="s">
        <v>27</v>
      </c>
      <c r="X489" s="108">
        <v>13.18</v>
      </c>
      <c r="Y489" s="109"/>
      <c r="Z489" s="106">
        <f>IF(V489&lt;&gt;"",VLOOKUP(V489,'DON GIA'!$A$1:$D$346,4,0),"")</f>
        <v>282038</v>
      </c>
      <c r="AA489" s="106">
        <f t="shared" si="100"/>
        <v>3717260.84</v>
      </c>
      <c r="AB489" s="71"/>
      <c r="AC489" s="71"/>
      <c r="AD489" s="71"/>
      <c r="AE489" s="71"/>
      <c r="AF489" s="71"/>
      <c r="AG489" s="103"/>
      <c r="AH489" s="103"/>
      <c r="AI489" s="103"/>
      <c r="AJ489" s="103"/>
      <c r="AK489" s="106" t="str">
        <f>IF(AH489&lt;&gt;"",VLOOKUP(AH489,'DON GIA'!$M$1:$P$9,4,0),"")</f>
        <v/>
      </c>
      <c r="AL489" s="106" t="str">
        <f t="shared" si="91"/>
        <v/>
      </c>
      <c r="AM489" s="103"/>
      <c r="AN489" s="103"/>
      <c r="AO489" s="199" t="str">
        <f t="shared" si="96"/>
        <v/>
      </c>
      <c r="AP489" s="59" t="s">
        <v>349</v>
      </c>
    </row>
    <row r="490" spans="1:43" ht="37.5" outlineLevel="2">
      <c r="A490" s="72" t="e">
        <f>IF(C489&lt;&gt;"",$C$7:C489,A489)</f>
        <v>#VALUE!</v>
      </c>
      <c r="B490" s="102" t="str">
        <f>IF(C489&lt;&gt;"",COUNTA($C$7:C489)+392,"")</f>
        <v/>
      </c>
      <c r="C490" s="192"/>
      <c r="D490" s="71"/>
      <c r="E490" s="103"/>
      <c r="F490" s="103"/>
      <c r="G490" s="103"/>
      <c r="H490" s="103"/>
      <c r="I490" s="103"/>
      <c r="J490" s="103"/>
      <c r="K490" s="71"/>
      <c r="L490" s="105"/>
      <c r="M490" s="106" t="str">
        <f>IF(K490&lt;&gt;"",VLOOKUP(K490,'DON GIA'!$S$1:$U$19,3,0),"")</f>
        <v/>
      </c>
      <c r="N490" s="106" t="str">
        <f>IF(K490&lt;&gt;"",VLOOKUP(K490,'DON GIA'!$S$1:$V$19,4,0),"")</f>
        <v/>
      </c>
      <c r="O490" s="106" t="str">
        <f t="shared" si="89"/>
        <v/>
      </c>
      <c r="P490" s="106" t="str">
        <f t="shared" si="90"/>
        <v/>
      </c>
      <c r="Q490" s="71" t="s">
        <v>35</v>
      </c>
      <c r="R490" s="103"/>
      <c r="S490" s="103"/>
      <c r="T490" s="106" t="str">
        <f>IF(Q490&lt;&gt;"",VLOOKUP(Q490,'DON GIA'!$H$1:$K$103,4,0),"")</f>
        <v/>
      </c>
      <c r="U490" s="106" t="str">
        <f t="shared" si="99"/>
        <v/>
      </c>
      <c r="V490" s="107" t="s">
        <v>1144</v>
      </c>
      <c r="W490" s="103" t="s">
        <v>27</v>
      </c>
      <c r="X490" s="108">
        <v>4.2</v>
      </c>
      <c r="Y490" s="109"/>
      <c r="Z490" s="106">
        <f>IF(V490&lt;&gt;"",VLOOKUP(V490,'DON GIA'!$A$1:$D$346,4,0),"")</f>
        <v>10375629</v>
      </c>
      <c r="AA490" s="106">
        <f t="shared" si="100"/>
        <v>43577641.800000004</v>
      </c>
      <c r="AB490" s="71"/>
      <c r="AC490" s="71"/>
      <c r="AD490" s="71"/>
      <c r="AE490" s="71" t="s">
        <v>31</v>
      </c>
      <c r="AF490" s="71"/>
      <c r="AG490" s="103" t="s">
        <v>219</v>
      </c>
      <c r="AH490" s="103"/>
      <c r="AI490" s="103"/>
      <c r="AJ490" s="103"/>
      <c r="AK490" s="106" t="str">
        <f>IF(AH490&lt;&gt;"",VLOOKUP(AH490,'DON GIA'!$M$1:$P$9,4,0),"")</f>
        <v/>
      </c>
      <c r="AL490" s="106" t="str">
        <f t="shared" si="91"/>
        <v/>
      </c>
      <c r="AM490" s="103"/>
      <c r="AN490" s="103"/>
      <c r="AO490" s="199" t="str">
        <f t="shared" si="96"/>
        <v/>
      </c>
      <c r="AP490" s="107"/>
    </row>
    <row r="491" spans="1:43" outlineLevel="2">
      <c r="A491" s="72" t="e">
        <f>IF(C490&lt;&gt;"",$C$7:C490,A490)</f>
        <v>#VALUE!</v>
      </c>
      <c r="B491" s="102" t="str">
        <f>IF(C490&lt;&gt;"",COUNTA($C$7:C490)+392,"")</f>
        <v/>
      </c>
      <c r="C491" s="192"/>
      <c r="D491" s="71"/>
      <c r="E491" s="103"/>
      <c r="F491" s="103"/>
      <c r="G491" s="103"/>
      <c r="H491" s="103"/>
      <c r="I491" s="103"/>
      <c r="J491" s="103"/>
      <c r="K491" s="71"/>
      <c r="L491" s="105"/>
      <c r="M491" s="106" t="str">
        <f>IF(K491&lt;&gt;"",VLOOKUP(K491,'DON GIA'!$S$1:$U$19,3,0),"")</f>
        <v/>
      </c>
      <c r="N491" s="106" t="str">
        <f>IF(K491&lt;&gt;"",VLOOKUP(K491,'DON GIA'!$S$1:$V$19,4,0),"")</f>
        <v/>
      </c>
      <c r="O491" s="106" t="str">
        <f t="shared" si="89"/>
        <v/>
      </c>
      <c r="P491" s="106" t="str">
        <f t="shared" si="90"/>
        <v/>
      </c>
      <c r="Q491" s="71" t="s">
        <v>35</v>
      </c>
      <c r="R491" s="103"/>
      <c r="S491" s="103"/>
      <c r="T491" s="106" t="str">
        <f>IF(Q491&lt;&gt;"",VLOOKUP(Q491,'DON GIA'!$H$1:$K$103,4,0),"")</f>
        <v/>
      </c>
      <c r="U491" s="106" t="str">
        <f t="shared" si="99"/>
        <v/>
      </c>
      <c r="V491" s="107" t="s">
        <v>1145</v>
      </c>
      <c r="W491" s="103" t="s">
        <v>38</v>
      </c>
      <c r="X491" s="108">
        <v>0.51200000000000001</v>
      </c>
      <c r="Y491" s="109"/>
      <c r="Z491" s="106">
        <f>IF(V491&lt;&gt;"",VLOOKUP(V491,'DON GIA'!$A$1:$D$346,4,0),"")</f>
        <v>2523428</v>
      </c>
      <c r="AA491" s="106">
        <f t="shared" si="100"/>
        <v>1291995.1359999999</v>
      </c>
      <c r="AB491" s="71"/>
      <c r="AC491" s="71"/>
      <c r="AD491" s="71"/>
      <c r="AE491" s="71"/>
      <c r="AF491" s="71"/>
      <c r="AG491" s="103"/>
      <c r="AH491" s="103"/>
      <c r="AI491" s="103"/>
      <c r="AJ491" s="103"/>
      <c r="AK491" s="106" t="str">
        <f>IF(AH491&lt;&gt;"",VLOOKUP(AH491,'DON GIA'!$M$1:$P$9,4,0),"")</f>
        <v/>
      </c>
      <c r="AL491" s="106" t="str">
        <f t="shared" si="91"/>
        <v/>
      </c>
      <c r="AM491" s="103"/>
      <c r="AN491" s="103"/>
      <c r="AO491" s="199" t="str">
        <f t="shared" si="96"/>
        <v/>
      </c>
      <c r="AP491" s="107"/>
    </row>
    <row r="492" spans="1:43" outlineLevel="2">
      <c r="A492" s="72" t="e">
        <f>IF(C491&lt;&gt;"",$C$7:C491,A491)</f>
        <v>#VALUE!</v>
      </c>
      <c r="B492" s="102" t="str">
        <f>IF(C491&lt;&gt;"",COUNTA($C$7:C491)+392,"")</f>
        <v/>
      </c>
      <c r="C492" s="192"/>
      <c r="D492" s="71"/>
      <c r="E492" s="103"/>
      <c r="F492" s="103"/>
      <c r="G492" s="103"/>
      <c r="H492" s="103"/>
      <c r="I492" s="103"/>
      <c r="J492" s="103"/>
      <c r="K492" s="71"/>
      <c r="L492" s="105"/>
      <c r="M492" s="106" t="str">
        <f>IF(K492&lt;&gt;"",VLOOKUP(K492,'DON GIA'!$S$1:$U$19,3,0),"")</f>
        <v/>
      </c>
      <c r="N492" s="106" t="str">
        <f>IF(K492&lt;&gt;"",VLOOKUP(K492,'DON GIA'!$S$1:$V$19,4,0),"")</f>
        <v/>
      </c>
      <c r="O492" s="106" t="str">
        <f t="shared" si="89"/>
        <v/>
      </c>
      <c r="P492" s="106" t="str">
        <f t="shared" si="90"/>
        <v/>
      </c>
      <c r="Q492" s="71" t="s">
        <v>35</v>
      </c>
      <c r="R492" s="103"/>
      <c r="S492" s="103"/>
      <c r="T492" s="106" t="str">
        <f>IF(Q492&lt;&gt;"",VLOOKUP(Q492,'DON GIA'!$H$1:$K$103,4,0),"")</f>
        <v/>
      </c>
      <c r="U492" s="106" t="str">
        <f t="shared" si="99"/>
        <v/>
      </c>
      <c r="V492" s="107" t="s">
        <v>1044</v>
      </c>
      <c r="W492" s="103" t="s">
        <v>27</v>
      </c>
      <c r="X492" s="108">
        <v>31.16</v>
      </c>
      <c r="Y492" s="109"/>
      <c r="Z492" s="106">
        <f>IF(V492&lt;&gt;"",VLOOKUP(V492,'DON GIA'!$A$1:$D$346,4,0),"")</f>
        <v>854777</v>
      </c>
      <c r="AA492" s="106">
        <f t="shared" si="100"/>
        <v>26634851.32</v>
      </c>
      <c r="AB492" s="71"/>
      <c r="AC492" s="71"/>
      <c r="AD492" s="71"/>
      <c r="AE492" s="71"/>
      <c r="AF492" s="71"/>
      <c r="AG492" s="103"/>
      <c r="AH492" s="103"/>
      <c r="AI492" s="103"/>
      <c r="AJ492" s="103"/>
      <c r="AK492" s="106" t="str">
        <f>IF(AH492&lt;&gt;"",VLOOKUP(AH492,'DON GIA'!$M$1:$P$9,4,0),"")</f>
        <v/>
      </c>
      <c r="AL492" s="106" t="str">
        <f t="shared" si="91"/>
        <v/>
      </c>
      <c r="AM492" s="103"/>
      <c r="AN492" s="103"/>
      <c r="AO492" s="199" t="str">
        <f t="shared" si="96"/>
        <v/>
      </c>
      <c r="AP492" s="107"/>
    </row>
    <row r="493" spans="1:43" outlineLevel="2">
      <c r="A493" s="72" t="e">
        <f>IF(C492&lt;&gt;"",$C$7:C492,A492)</f>
        <v>#VALUE!</v>
      </c>
      <c r="B493" s="102" t="str">
        <f>IF(C492&lt;&gt;"",COUNTA($C$7:C492)+392,"")</f>
        <v/>
      </c>
      <c r="C493" s="192"/>
      <c r="D493" s="71"/>
      <c r="E493" s="103"/>
      <c r="F493" s="103"/>
      <c r="G493" s="103"/>
      <c r="H493" s="103"/>
      <c r="I493" s="103"/>
      <c r="J493" s="103"/>
      <c r="K493" s="71"/>
      <c r="L493" s="105"/>
      <c r="M493" s="106" t="str">
        <f>IF(K493&lt;&gt;"",VLOOKUP(K493,'DON GIA'!$S$1:$U$19,3,0),"")</f>
        <v/>
      </c>
      <c r="N493" s="106" t="str">
        <f>IF(K493&lt;&gt;"",VLOOKUP(K493,'DON GIA'!$S$1:$V$19,4,0),"")</f>
        <v/>
      </c>
      <c r="O493" s="106" t="str">
        <f t="shared" si="89"/>
        <v/>
      </c>
      <c r="P493" s="106" t="str">
        <f t="shared" si="90"/>
        <v/>
      </c>
      <c r="Q493" s="71" t="s">
        <v>35</v>
      </c>
      <c r="R493" s="103"/>
      <c r="S493" s="103"/>
      <c r="T493" s="106" t="str">
        <f>IF(Q493&lt;&gt;"",VLOOKUP(Q493,'DON GIA'!$H$1:$K$103,4,0),"")</f>
        <v/>
      </c>
      <c r="U493" s="106" t="str">
        <f t="shared" si="99"/>
        <v/>
      </c>
      <c r="V493" s="107" t="s">
        <v>1001</v>
      </c>
      <c r="W493" s="103" t="s">
        <v>27</v>
      </c>
      <c r="X493" s="108">
        <v>31.44</v>
      </c>
      <c r="Y493" s="109"/>
      <c r="Z493" s="106">
        <f>IF(V493&lt;&gt;"",VLOOKUP(V493,'DON GIA'!$A$1:$D$346,4,0),"")</f>
        <v>295078</v>
      </c>
      <c r="AA493" s="106">
        <f t="shared" si="100"/>
        <v>9277252.3200000003</v>
      </c>
      <c r="AB493" s="71"/>
      <c r="AC493" s="71"/>
      <c r="AD493" s="71"/>
      <c r="AE493" s="71"/>
      <c r="AF493" s="71"/>
      <c r="AG493" s="103"/>
      <c r="AH493" s="103"/>
      <c r="AI493" s="103"/>
      <c r="AJ493" s="103"/>
      <c r="AK493" s="106" t="str">
        <f>IF(AH493&lt;&gt;"",VLOOKUP(AH493,'DON GIA'!$M$1:$P$9,4,0),"")</f>
        <v/>
      </c>
      <c r="AL493" s="106" t="str">
        <f t="shared" si="91"/>
        <v/>
      </c>
      <c r="AM493" s="103"/>
      <c r="AN493" s="103"/>
      <c r="AO493" s="199" t="str">
        <f t="shared" si="96"/>
        <v/>
      </c>
      <c r="AP493" s="107"/>
    </row>
    <row r="494" spans="1:43" outlineLevel="2">
      <c r="A494" s="72" t="e">
        <f>IF(C493&lt;&gt;"",$C$7:C493,A493)</f>
        <v>#VALUE!</v>
      </c>
      <c r="B494" s="102" t="str">
        <f>IF(C493&lt;&gt;"",COUNTA($C$7:C493)+392,"")</f>
        <v/>
      </c>
      <c r="C494" s="192"/>
      <c r="D494" s="71"/>
      <c r="E494" s="103"/>
      <c r="F494" s="103"/>
      <c r="G494" s="103"/>
      <c r="H494" s="103"/>
      <c r="I494" s="103"/>
      <c r="J494" s="103"/>
      <c r="K494" s="71"/>
      <c r="L494" s="105"/>
      <c r="M494" s="106" t="str">
        <f>IF(K494&lt;&gt;"",VLOOKUP(K494,'DON GIA'!$S$1:$U$19,3,0),"")</f>
        <v/>
      </c>
      <c r="N494" s="106" t="str">
        <f>IF(K494&lt;&gt;"",VLOOKUP(K494,'DON GIA'!$S$1:$V$19,4,0),"")</f>
        <v/>
      </c>
      <c r="O494" s="106" t="str">
        <f t="shared" ref="O494:O561" si="101">IF(K494&lt;&gt;"",L494*M494,"")</f>
        <v/>
      </c>
      <c r="P494" s="106" t="str">
        <f t="shared" ref="P494:P561" si="102">IF(K494&lt;&gt;"",L494*N494,"")</f>
        <v/>
      </c>
      <c r="Q494" s="71" t="s">
        <v>35</v>
      </c>
      <c r="R494" s="103"/>
      <c r="S494" s="103"/>
      <c r="T494" s="106" t="str">
        <f>IF(Q494&lt;&gt;"",VLOOKUP(Q494,'DON GIA'!$H$1:$K$103,4,0),"")</f>
        <v/>
      </c>
      <c r="U494" s="106" t="str">
        <f t="shared" si="99"/>
        <v/>
      </c>
      <c r="V494" s="107" t="s">
        <v>1105</v>
      </c>
      <c r="W494" s="103" t="s">
        <v>27</v>
      </c>
      <c r="X494" s="108">
        <v>9</v>
      </c>
      <c r="Y494" s="109"/>
      <c r="Z494" s="106">
        <f>IF(V494&lt;&gt;"",VLOOKUP(V494,'DON GIA'!$A$1:$D$346,4,0),"")</f>
        <v>292949</v>
      </c>
      <c r="AA494" s="106">
        <f t="shared" si="100"/>
        <v>2636541</v>
      </c>
      <c r="AB494" s="71"/>
      <c r="AC494" s="71"/>
      <c r="AD494" s="71"/>
      <c r="AE494" s="71"/>
      <c r="AF494" s="71"/>
      <c r="AG494" s="103"/>
      <c r="AH494" s="103"/>
      <c r="AI494" s="103"/>
      <c r="AJ494" s="103"/>
      <c r="AK494" s="106" t="str">
        <f>IF(AH494&lt;&gt;"",VLOOKUP(AH494,'DON GIA'!$M$1:$P$9,4,0),"")</f>
        <v/>
      </c>
      <c r="AL494" s="106" t="str">
        <f t="shared" ref="AL494:AL561" si="103">IF(AH494&lt;&gt;"",AJ494*AK494,"")</f>
        <v/>
      </c>
      <c r="AM494" s="103"/>
      <c r="AN494" s="103"/>
      <c r="AO494" s="199" t="str">
        <f t="shared" si="96"/>
        <v/>
      </c>
      <c r="AP494" s="107"/>
    </row>
    <row r="495" spans="1:43" ht="37.5" outlineLevel="2">
      <c r="A495" s="72" t="e">
        <f>IF(C494&lt;&gt;"",$C$7:C494,A494)</f>
        <v>#VALUE!</v>
      </c>
      <c r="B495" s="102" t="str">
        <f>IF(C494&lt;&gt;"",COUNTA($C$7:C494)+392,"")</f>
        <v/>
      </c>
      <c r="C495" s="192"/>
      <c r="D495" s="71"/>
      <c r="E495" s="103"/>
      <c r="F495" s="103"/>
      <c r="G495" s="103"/>
      <c r="H495" s="103"/>
      <c r="I495" s="103"/>
      <c r="J495" s="103"/>
      <c r="K495" s="71"/>
      <c r="L495" s="105"/>
      <c r="M495" s="106" t="str">
        <f>IF(K495&lt;&gt;"",VLOOKUP(K495,'DON GIA'!$S$1:$U$19,3,0),"")</f>
        <v/>
      </c>
      <c r="N495" s="106" t="str">
        <f>IF(K495&lt;&gt;"",VLOOKUP(K495,'DON GIA'!$S$1:$V$19,4,0),"")</f>
        <v/>
      </c>
      <c r="O495" s="106" t="str">
        <f t="shared" si="101"/>
        <v/>
      </c>
      <c r="P495" s="106" t="str">
        <f t="shared" si="102"/>
        <v/>
      </c>
      <c r="Q495" s="71" t="s">
        <v>35</v>
      </c>
      <c r="R495" s="103"/>
      <c r="S495" s="103"/>
      <c r="T495" s="106" t="str">
        <f>IF(Q495&lt;&gt;"",VLOOKUP(Q495,'DON GIA'!$H$1:$K$103,4,0),"")</f>
        <v/>
      </c>
      <c r="U495" s="106" t="str">
        <f t="shared" si="99"/>
        <v/>
      </c>
      <c r="V495" s="107" t="s">
        <v>1049</v>
      </c>
      <c r="W495" s="103" t="s">
        <v>42</v>
      </c>
      <c r="X495" s="108">
        <v>1</v>
      </c>
      <c r="Y495" s="109"/>
      <c r="Z495" s="106">
        <f>IF(V495&lt;&gt;"",VLOOKUP(V495,'DON GIA'!$A$1:$D$346,4,0),"")</f>
        <v>3793079</v>
      </c>
      <c r="AA495" s="106">
        <f t="shared" si="100"/>
        <v>3793079</v>
      </c>
      <c r="AB495" s="71"/>
      <c r="AC495" s="71"/>
      <c r="AD495" s="71"/>
      <c r="AE495" s="71"/>
      <c r="AF495" s="71"/>
      <c r="AG495" s="103"/>
      <c r="AH495" s="103"/>
      <c r="AI495" s="103"/>
      <c r="AJ495" s="103"/>
      <c r="AK495" s="106" t="str">
        <f>IF(AH495&lt;&gt;"",VLOOKUP(AH495,'DON GIA'!$M$1:$P$9,4,0),"")</f>
        <v/>
      </c>
      <c r="AL495" s="106" t="str">
        <f t="shared" si="103"/>
        <v/>
      </c>
      <c r="AM495" s="103"/>
      <c r="AN495" s="103"/>
      <c r="AO495" s="199" t="str">
        <f t="shared" si="96"/>
        <v/>
      </c>
      <c r="AP495" s="107"/>
    </row>
    <row r="496" spans="1:43" outlineLevel="2">
      <c r="A496" s="72" t="e">
        <f>IF(C495&lt;&gt;"",$C$7:C495,A495)</f>
        <v>#VALUE!</v>
      </c>
      <c r="B496" s="102" t="str">
        <f>IF(C495&lt;&gt;"",COUNTA($C$7:C495)+392,"")</f>
        <v/>
      </c>
      <c r="C496" s="192"/>
      <c r="D496" s="61"/>
      <c r="E496" s="103"/>
      <c r="F496" s="103"/>
      <c r="G496" s="103"/>
      <c r="H496" s="103"/>
      <c r="I496" s="103"/>
      <c r="J496" s="103"/>
      <c r="K496" s="71"/>
      <c r="L496" s="105"/>
      <c r="M496" s="106" t="str">
        <f>IF(K496&lt;&gt;"",VLOOKUP(K496,'DON GIA'!$S$1:$U$19,3,0),"")</f>
        <v/>
      </c>
      <c r="N496" s="106" t="str">
        <f>IF(K496&lt;&gt;"",VLOOKUP(K496,'DON GIA'!$S$1:$V$19,4,0),"")</f>
        <v/>
      </c>
      <c r="O496" s="106" t="str">
        <f t="shared" si="101"/>
        <v/>
      </c>
      <c r="P496" s="106" t="str">
        <f t="shared" si="102"/>
        <v/>
      </c>
      <c r="Q496" s="71" t="s">
        <v>35</v>
      </c>
      <c r="R496" s="103"/>
      <c r="S496" s="103"/>
      <c r="T496" s="106" t="str">
        <f>IF(Q496&lt;&gt;"",VLOOKUP(Q496,'DON GIA'!$H$1:$K$103,4,0),"")</f>
        <v/>
      </c>
      <c r="U496" s="106" t="str">
        <f t="shared" si="99"/>
        <v/>
      </c>
      <c r="V496" s="107"/>
      <c r="W496" s="103"/>
      <c r="X496" s="108"/>
      <c r="Y496" s="109"/>
      <c r="Z496" s="106" t="str">
        <f>IF(V496&lt;&gt;"",VLOOKUP(V496,'DON GIA'!$A$1:$D$346,4,0),"")</f>
        <v/>
      </c>
      <c r="AA496" s="106" t="str">
        <f t="shared" si="100"/>
        <v/>
      </c>
      <c r="AB496" s="71"/>
      <c r="AC496" s="71"/>
      <c r="AD496" s="71"/>
      <c r="AE496" s="71"/>
      <c r="AF496" s="71"/>
      <c r="AG496" s="103"/>
      <c r="AH496" s="103"/>
      <c r="AI496" s="103"/>
      <c r="AJ496" s="103"/>
      <c r="AK496" s="106" t="str">
        <f>IF(AH496&lt;&gt;"",VLOOKUP(AH496,'DON GIA'!$M$1:$P$9,4,0),"")</f>
        <v/>
      </c>
      <c r="AL496" s="106" t="str">
        <f t="shared" si="103"/>
        <v/>
      </c>
      <c r="AM496" s="103"/>
      <c r="AN496" s="103"/>
      <c r="AO496" s="199" t="str">
        <f t="shared" si="96"/>
        <v/>
      </c>
      <c r="AP496" s="107"/>
    </row>
    <row r="497" spans="1:43" outlineLevel="1">
      <c r="A497" s="84" t="s">
        <v>822</v>
      </c>
      <c r="B497" s="102"/>
      <c r="C497" s="192">
        <v>431</v>
      </c>
      <c r="D497" s="61" t="s">
        <v>248</v>
      </c>
      <c r="E497" s="162"/>
      <c r="F497" s="162"/>
      <c r="G497" s="162"/>
      <c r="H497" s="162"/>
      <c r="I497" s="162"/>
      <c r="J497" s="162"/>
      <c r="K497" s="171"/>
      <c r="L497" s="167">
        <f>SUBTOTAL(9,L498:L513)</f>
        <v>112.4</v>
      </c>
      <c r="M497" s="199"/>
      <c r="N497" s="199"/>
      <c r="O497" s="199">
        <f>SUBTOTAL(9,O498:O513)</f>
        <v>188719600</v>
      </c>
      <c r="P497" s="199">
        <f>SUBTOTAL(9,P498:P513)</f>
        <v>0</v>
      </c>
      <c r="Q497" s="61"/>
      <c r="R497" s="162"/>
      <c r="S497" s="162">
        <f>SUBTOTAL(9,S498:S513)</f>
        <v>0</v>
      </c>
      <c r="T497" s="199"/>
      <c r="U497" s="199">
        <f>SUBTOTAL(9,U498:U513)</f>
        <v>0</v>
      </c>
      <c r="V497" s="129"/>
      <c r="W497" s="162"/>
      <c r="X497" s="169">
        <f>SUBTOTAL(9,X498:X513)</f>
        <v>247.5</v>
      </c>
      <c r="Y497" s="170">
        <f>SUBTOTAL(9,Y498:Y513)</f>
        <v>0</v>
      </c>
      <c r="Z497" s="199"/>
      <c r="AA497" s="199">
        <f>SUBTOTAL(9,AA498:AA513)</f>
        <v>632010923.10000014</v>
      </c>
      <c r="AB497" s="71"/>
      <c r="AC497" s="71"/>
      <c r="AD497" s="71"/>
      <c r="AE497" s="71"/>
      <c r="AF497" s="71"/>
      <c r="AG497" s="103"/>
      <c r="AH497" s="162"/>
      <c r="AI497" s="162"/>
      <c r="AJ497" s="162">
        <f>SUBTOTAL(9,AJ498:AJ513)</f>
        <v>4</v>
      </c>
      <c r="AK497" s="199"/>
      <c r="AL497" s="199">
        <f>SUBTOTAL(9,AL498:AL513)</f>
        <v>55687760</v>
      </c>
      <c r="AM497" s="162"/>
      <c r="AN497" s="162">
        <f>SUBTOTAL(9,AN498:AN513)</f>
        <v>1</v>
      </c>
      <c r="AO497" s="199">
        <f t="shared" si="96"/>
        <v>876418283.10000014</v>
      </c>
      <c r="AP497" s="111"/>
      <c r="AQ497" s="90"/>
    </row>
    <row r="498" spans="1:43" ht="56.25" outlineLevel="2">
      <c r="A498" s="72" t="e">
        <f>IF(C497&lt;&gt;"",$C$7:C497,A496)</f>
        <v>#VALUE!</v>
      </c>
      <c r="B498" s="102">
        <f>IF(C497&lt;&gt;"",COUNTA($C$7:C497)+392,"")</f>
        <v>431</v>
      </c>
      <c r="C498" s="192"/>
      <c r="D498" s="71" t="s">
        <v>249</v>
      </c>
      <c r="E498" s="103">
        <v>3</v>
      </c>
      <c r="F498" s="103"/>
      <c r="G498" s="103">
        <v>428</v>
      </c>
      <c r="H498" s="103">
        <v>79</v>
      </c>
      <c r="I498" s="103" t="s">
        <v>223</v>
      </c>
      <c r="J498" s="103" t="s">
        <v>224</v>
      </c>
      <c r="K498" s="104" t="s">
        <v>973</v>
      </c>
      <c r="L498" s="105">
        <v>112.4</v>
      </c>
      <c r="M498" s="106">
        <f>IF(K498&lt;&gt;"",VLOOKUP(K498,'DON GIA'!$S$1:$U$19,3,0),"")</f>
        <v>1679000</v>
      </c>
      <c r="N498" s="106">
        <f>IF(K498&lt;&gt;"",VLOOKUP(K498,'DON GIA'!$S$1:$V$19,4,0),"")</f>
        <v>0</v>
      </c>
      <c r="O498" s="106">
        <f t="shared" si="101"/>
        <v>188719600</v>
      </c>
      <c r="P498" s="106">
        <f t="shared" si="102"/>
        <v>0</v>
      </c>
      <c r="Q498" s="71" t="s">
        <v>35</v>
      </c>
      <c r="R498" s="103"/>
      <c r="S498" s="103"/>
      <c r="T498" s="106" t="str">
        <f>IF(Q498&lt;&gt;"",VLOOKUP(Q498,'DON GIA'!$H$1:$K$103,4,0),"")</f>
        <v/>
      </c>
      <c r="U498" s="106" t="str">
        <f t="shared" ref="U498:U513" si="104">IF(Q498&lt;&gt;"",IF(ISNUMBER(T498),S498*T498,""),"")</f>
        <v/>
      </c>
      <c r="V498" s="107" t="s">
        <v>1005</v>
      </c>
      <c r="W498" s="103" t="s">
        <v>27</v>
      </c>
      <c r="X498" s="108">
        <v>93.78</v>
      </c>
      <c r="Y498" s="109"/>
      <c r="Z498" s="106">
        <f>IF(V498&lt;&gt;"",VLOOKUP(V498,'DON GIA'!$A$1:$D$346,4,0),"")</f>
        <v>5559129</v>
      </c>
      <c r="AA498" s="106">
        <f t="shared" ref="AA498:AA513" si="105">IF(V498&lt;&gt;"",IF(ISNUMBER(Z498),X498*Z498,""),"")</f>
        <v>521335117.62</v>
      </c>
      <c r="AB498" s="71" t="s">
        <v>28</v>
      </c>
      <c r="AC498" s="71" t="s">
        <v>29</v>
      </c>
      <c r="AD498" s="71" t="s">
        <v>30</v>
      </c>
      <c r="AE498" s="71" t="s">
        <v>31</v>
      </c>
      <c r="AF498" s="71" t="s">
        <v>34</v>
      </c>
      <c r="AG498" s="103" t="s">
        <v>33</v>
      </c>
      <c r="AH498" s="103" t="s">
        <v>562</v>
      </c>
      <c r="AI498" s="103" t="s">
        <v>409</v>
      </c>
      <c r="AJ498" s="103">
        <v>3</v>
      </c>
      <c r="AK498" s="106">
        <f>IF(AH498&lt;&gt;"",VLOOKUP(AH498,'DON GIA'!$M$1:$P$9,4,0),"")</f>
        <v>12895920</v>
      </c>
      <c r="AL498" s="106">
        <f t="shared" si="103"/>
        <v>38687760</v>
      </c>
      <c r="AM498" s="103" t="s">
        <v>407</v>
      </c>
      <c r="AN498" s="103">
        <v>1</v>
      </c>
      <c r="AO498" s="199" t="str">
        <f t="shared" si="96"/>
        <v/>
      </c>
      <c r="AP498" s="111" t="s">
        <v>660</v>
      </c>
    </row>
    <row r="499" spans="1:43" ht="168.75" outlineLevel="2">
      <c r="A499" s="72" t="e">
        <f>IF(C498&lt;&gt;"",$C$7:C498,A498)</f>
        <v>#VALUE!</v>
      </c>
      <c r="B499" s="102" t="str">
        <f>IF(C498&lt;&gt;"",COUNTA($C$7:C498)+392,"")</f>
        <v/>
      </c>
      <c r="C499" s="192"/>
      <c r="D499" s="71" t="s">
        <v>250</v>
      </c>
      <c r="E499" s="103"/>
      <c r="F499" s="103"/>
      <c r="G499" s="103"/>
      <c r="H499" s="103"/>
      <c r="I499" s="103"/>
      <c r="J499" s="103"/>
      <c r="K499" s="71"/>
      <c r="L499" s="105"/>
      <c r="M499" s="106" t="str">
        <f>IF(K499&lt;&gt;"",VLOOKUP(K499,'DON GIA'!$S$1:$U$19,3,0),"")</f>
        <v/>
      </c>
      <c r="N499" s="106" t="str">
        <f>IF(K499&lt;&gt;"",VLOOKUP(K499,'DON GIA'!$S$1:$V$19,4,0),"")</f>
        <v/>
      </c>
      <c r="O499" s="106" t="str">
        <f t="shared" si="101"/>
        <v/>
      </c>
      <c r="P499" s="106" t="str">
        <f t="shared" si="102"/>
        <v/>
      </c>
      <c r="Q499" s="71" t="s">
        <v>35</v>
      </c>
      <c r="R499" s="103"/>
      <c r="S499" s="103"/>
      <c r="T499" s="106" t="str">
        <f>IF(Q499&lt;&gt;"",VLOOKUP(Q499,'DON GIA'!$H$1:$K$103,4,0),"")</f>
        <v/>
      </c>
      <c r="U499" s="106" t="str">
        <f t="shared" si="104"/>
        <v/>
      </c>
      <c r="V499" s="107" t="s">
        <v>1014</v>
      </c>
      <c r="W499" s="103" t="s">
        <v>27</v>
      </c>
      <c r="X499" s="108">
        <v>4</v>
      </c>
      <c r="Y499" s="109"/>
      <c r="Z499" s="106">
        <f>IF(V499&lt;&gt;"",VLOOKUP(V499,'DON GIA'!$A$1:$D$346,4,0),"")</f>
        <v>4447303</v>
      </c>
      <c r="AA499" s="106">
        <f t="shared" si="105"/>
        <v>17789212</v>
      </c>
      <c r="AB499" s="71"/>
      <c r="AC499" s="71" t="s">
        <v>29</v>
      </c>
      <c r="AD499" s="71" t="s">
        <v>30</v>
      </c>
      <c r="AE499" s="71"/>
      <c r="AF499" s="71" t="s">
        <v>34</v>
      </c>
      <c r="AG499" s="103" t="s">
        <v>34</v>
      </c>
      <c r="AH499" s="61" t="s">
        <v>579</v>
      </c>
      <c r="AI499" s="103" t="s">
        <v>560</v>
      </c>
      <c r="AJ499" s="103">
        <v>1</v>
      </c>
      <c r="AK499" s="106">
        <f>IF(AH499&lt;&gt;"",VLOOKUP(AH499,'DON GIA'!$M$1:$P$9,4,0),"")</f>
        <v>17000000</v>
      </c>
      <c r="AL499" s="106">
        <f t="shared" si="103"/>
        <v>17000000</v>
      </c>
      <c r="AM499" s="103"/>
      <c r="AN499" s="103"/>
      <c r="AO499" s="199" t="str">
        <f t="shared" si="96"/>
        <v/>
      </c>
      <c r="AP499" s="59" t="s">
        <v>604</v>
      </c>
    </row>
    <row r="500" spans="1:43" ht="168.75" outlineLevel="2">
      <c r="A500" s="72" t="e">
        <f>IF(C499&lt;&gt;"",$C$7:C499,A499)</f>
        <v>#VALUE!</v>
      </c>
      <c r="B500" s="102" t="str">
        <f>IF(C499&lt;&gt;"",COUNTA($C$7:C499)+392,"")</f>
        <v/>
      </c>
      <c r="C500" s="192"/>
      <c r="D500" s="71" t="s">
        <v>251</v>
      </c>
      <c r="E500" s="103"/>
      <c r="F500" s="103"/>
      <c r="G500" s="103"/>
      <c r="H500" s="103"/>
      <c r="I500" s="103"/>
      <c r="J500" s="103"/>
      <c r="K500" s="71"/>
      <c r="L500" s="105"/>
      <c r="M500" s="106" t="str">
        <f>IF(K500&lt;&gt;"",VLOOKUP(K500,'DON GIA'!$S$1:$U$19,3,0),"")</f>
        <v/>
      </c>
      <c r="N500" s="106" t="str">
        <f>IF(K500&lt;&gt;"",VLOOKUP(K500,'DON GIA'!$S$1:$V$19,4,0),"")</f>
        <v/>
      </c>
      <c r="O500" s="106" t="str">
        <f t="shared" si="101"/>
        <v/>
      </c>
      <c r="P500" s="106" t="str">
        <f t="shared" si="102"/>
        <v/>
      </c>
      <c r="Q500" s="71" t="s">
        <v>35</v>
      </c>
      <c r="R500" s="103"/>
      <c r="S500" s="103"/>
      <c r="T500" s="106" t="str">
        <f>IF(Q500&lt;&gt;"",VLOOKUP(Q500,'DON GIA'!$H$1:$K$103,4,0),"")</f>
        <v/>
      </c>
      <c r="U500" s="106" t="str">
        <f t="shared" si="104"/>
        <v/>
      </c>
      <c r="V500" s="107" t="s">
        <v>1044</v>
      </c>
      <c r="W500" s="103" t="s">
        <v>27</v>
      </c>
      <c r="X500" s="108">
        <v>9</v>
      </c>
      <c r="Y500" s="109"/>
      <c r="Z500" s="106">
        <f>IF(V500&lt;&gt;"",VLOOKUP(V500,'DON GIA'!$A$1:$D$346,4,0),"")</f>
        <v>854777</v>
      </c>
      <c r="AA500" s="106">
        <f t="shared" si="105"/>
        <v>7692993</v>
      </c>
      <c r="AB500" s="71"/>
      <c r="AC500" s="71"/>
      <c r="AD500" s="71"/>
      <c r="AE500" s="71"/>
      <c r="AF500" s="71" t="s">
        <v>136</v>
      </c>
      <c r="AG500" s="103"/>
      <c r="AH500" s="103"/>
      <c r="AI500" s="103"/>
      <c r="AJ500" s="103"/>
      <c r="AK500" s="106" t="str">
        <f>IF(AH500&lt;&gt;"",VLOOKUP(AH500,'DON GIA'!$M$1:$P$9,4,0),"")</f>
        <v/>
      </c>
      <c r="AL500" s="106" t="str">
        <f t="shared" si="103"/>
        <v/>
      </c>
      <c r="AM500" s="103"/>
      <c r="AN500" s="103"/>
      <c r="AO500" s="199" t="str">
        <f t="shared" si="96"/>
        <v/>
      </c>
      <c r="AP500" s="107" t="s">
        <v>605</v>
      </c>
    </row>
    <row r="501" spans="1:43" ht="153.75" outlineLevel="2">
      <c r="A501" s="72" t="e">
        <f>IF(C500&lt;&gt;"",$C$7:C500,A500)</f>
        <v>#VALUE!</v>
      </c>
      <c r="B501" s="102" t="str">
        <f>IF(C500&lt;&gt;"",COUNTA($C$7:C500)+392,"")</f>
        <v/>
      </c>
      <c r="C501" s="192"/>
      <c r="D501" s="71"/>
      <c r="E501" s="103"/>
      <c r="F501" s="103"/>
      <c r="G501" s="103"/>
      <c r="H501" s="103"/>
      <c r="I501" s="103"/>
      <c r="J501" s="103"/>
      <c r="K501" s="71"/>
      <c r="L501" s="105"/>
      <c r="M501" s="106" t="str">
        <f>IF(K501&lt;&gt;"",VLOOKUP(K501,'DON GIA'!$S$1:$U$19,3,0),"")</f>
        <v/>
      </c>
      <c r="N501" s="106" t="str">
        <f>IF(K501&lt;&gt;"",VLOOKUP(K501,'DON GIA'!$S$1:$V$19,4,0),"")</f>
        <v/>
      </c>
      <c r="O501" s="106" t="str">
        <f t="shared" si="101"/>
        <v/>
      </c>
      <c r="P501" s="106" t="str">
        <f t="shared" si="102"/>
        <v/>
      </c>
      <c r="Q501" s="71" t="s">
        <v>35</v>
      </c>
      <c r="R501" s="103"/>
      <c r="S501" s="103"/>
      <c r="T501" s="106" t="str">
        <f>IF(Q501&lt;&gt;"",VLOOKUP(Q501,'DON GIA'!$H$1:$K$103,4,0),"")</f>
        <v/>
      </c>
      <c r="U501" s="106" t="str">
        <f t="shared" si="104"/>
        <v/>
      </c>
      <c r="V501" s="107" t="s">
        <v>1146</v>
      </c>
      <c r="W501" s="103" t="s">
        <v>27</v>
      </c>
      <c r="X501" s="108">
        <v>9.36</v>
      </c>
      <c r="Y501" s="109"/>
      <c r="Z501" s="106">
        <f>IF(V501&lt;&gt;"",VLOOKUP(V501,'DON GIA'!$A$1:$D$346,4,0),"")</f>
        <v>169828</v>
      </c>
      <c r="AA501" s="106">
        <f t="shared" si="105"/>
        <v>1589590.0799999998</v>
      </c>
      <c r="AB501" s="71"/>
      <c r="AC501" s="71"/>
      <c r="AD501" s="71"/>
      <c r="AE501" s="71"/>
      <c r="AF501" s="71"/>
      <c r="AG501" s="103"/>
      <c r="AH501" s="103"/>
      <c r="AI501" s="103"/>
      <c r="AJ501" s="103"/>
      <c r="AK501" s="106" t="str">
        <f>IF(AH501&lt;&gt;"",VLOOKUP(AH501,'DON GIA'!$M$1:$P$9,4,0),"")</f>
        <v/>
      </c>
      <c r="AL501" s="106" t="str">
        <f t="shared" si="103"/>
        <v/>
      </c>
      <c r="AM501" s="103"/>
      <c r="AN501" s="103"/>
      <c r="AO501" s="199" t="str">
        <f t="shared" si="96"/>
        <v/>
      </c>
      <c r="AP501" s="59" t="s">
        <v>661</v>
      </c>
    </row>
    <row r="502" spans="1:43" ht="93.75" outlineLevel="2">
      <c r="A502" s="72" t="e">
        <f>IF(C501&lt;&gt;"",$C$7:C501,A501)</f>
        <v>#VALUE!</v>
      </c>
      <c r="B502" s="102" t="str">
        <f>IF(C501&lt;&gt;"",COUNTA($C$7:C501)+392,"")</f>
        <v/>
      </c>
      <c r="C502" s="192"/>
      <c r="D502" s="71"/>
      <c r="E502" s="103"/>
      <c r="F502" s="103"/>
      <c r="G502" s="103"/>
      <c r="H502" s="103"/>
      <c r="I502" s="103"/>
      <c r="J502" s="103"/>
      <c r="K502" s="71"/>
      <c r="L502" s="105"/>
      <c r="M502" s="106" t="str">
        <f>IF(K502&lt;&gt;"",VLOOKUP(K502,'DON GIA'!$S$1:$U$19,3,0),"")</f>
        <v/>
      </c>
      <c r="N502" s="106" t="str">
        <f>IF(K502&lt;&gt;"",VLOOKUP(K502,'DON GIA'!$S$1:$V$19,4,0),"")</f>
        <v/>
      </c>
      <c r="O502" s="106" t="str">
        <f t="shared" si="101"/>
        <v/>
      </c>
      <c r="P502" s="106" t="str">
        <f t="shared" si="102"/>
        <v/>
      </c>
      <c r="Q502" s="71" t="s">
        <v>35</v>
      </c>
      <c r="R502" s="103"/>
      <c r="S502" s="103"/>
      <c r="T502" s="106" t="str">
        <f>IF(Q502&lt;&gt;"",VLOOKUP(Q502,'DON GIA'!$H$1:$K$103,4,0),"")</f>
        <v/>
      </c>
      <c r="U502" s="106" t="str">
        <f t="shared" si="104"/>
        <v/>
      </c>
      <c r="V502" s="107" t="s">
        <v>1144</v>
      </c>
      <c r="W502" s="103" t="s">
        <v>27</v>
      </c>
      <c r="X502" s="108">
        <v>4.5</v>
      </c>
      <c r="Y502" s="109"/>
      <c r="Z502" s="106">
        <f>IF(V502&lt;&gt;"",VLOOKUP(V502,'DON GIA'!$A$1:$D$346,4,0),"")</f>
        <v>10375629</v>
      </c>
      <c r="AA502" s="106">
        <f t="shared" si="105"/>
        <v>46690330.5</v>
      </c>
      <c r="AB502" s="71"/>
      <c r="AC502" s="71"/>
      <c r="AD502" s="71"/>
      <c r="AE502" s="71" t="s">
        <v>31</v>
      </c>
      <c r="AF502" s="71"/>
      <c r="AG502" s="103" t="s">
        <v>33</v>
      </c>
      <c r="AH502" s="103"/>
      <c r="AI502" s="103"/>
      <c r="AJ502" s="103"/>
      <c r="AK502" s="106" t="str">
        <f>IF(AH502&lt;&gt;"",VLOOKUP(AH502,'DON GIA'!$M$1:$P$9,4,0),"")</f>
        <v/>
      </c>
      <c r="AL502" s="106" t="str">
        <f t="shared" si="103"/>
        <v/>
      </c>
      <c r="AM502" s="103"/>
      <c r="AN502" s="103"/>
      <c r="AO502" s="199" t="str">
        <f t="shared" si="96"/>
        <v/>
      </c>
      <c r="AP502" s="59" t="s">
        <v>349</v>
      </c>
    </row>
    <row r="503" spans="1:43" ht="37.5" outlineLevel="2">
      <c r="A503" s="72" t="e">
        <f>IF(C502&lt;&gt;"",$C$7:C502,A502)</f>
        <v>#VALUE!</v>
      </c>
      <c r="B503" s="102" t="str">
        <f>IF(C502&lt;&gt;"",COUNTA($C$7:C502)+392,"")</f>
        <v/>
      </c>
      <c r="C503" s="192"/>
      <c r="D503" s="71"/>
      <c r="E503" s="103"/>
      <c r="F503" s="103"/>
      <c r="G503" s="103"/>
      <c r="H503" s="103"/>
      <c r="I503" s="103"/>
      <c r="J503" s="103"/>
      <c r="K503" s="71"/>
      <c r="L503" s="105"/>
      <c r="M503" s="106" t="str">
        <f>IF(K503&lt;&gt;"",VLOOKUP(K503,'DON GIA'!$S$1:$U$19,3,0),"")</f>
        <v/>
      </c>
      <c r="N503" s="106" t="str">
        <f>IF(K503&lt;&gt;"",VLOOKUP(K503,'DON GIA'!$S$1:$V$19,4,0),"")</f>
        <v/>
      </c>
      <c r="O503" s="106" t="str">
        <f t="shared" si="101"/>
        <v/>
      </c>
      <c r="P503" s="106" t="str">
        <f t="shared" si="102"/>
        <v/>
      </c>
      <c r="Q503" s="71" t="s">
        <v>35</v>
      </c>
      <c r="R503" s="103"/>
      <c r="S503" s="103"/>
      <c r="T503" s="106" t="str">
        <f>IF(Q503&lt;&gt;"",VLOOKUP(Q503,'DON GIA'!$H$1:$K$103,4,0),"")</f>
        <v/>
      </c>
      <c r="U503" s="106" t="str">
        <f t="shared" si="104"/>
        <v/>
      </c>
      <c r="V503" s="107" t="s">
        <v>1147</v>
      </c>
      <c r="W503" s="103" t="s">
        <v>27</v>
      </c>
      <c r="X503" s="108">
        <v>5.54</v>
      </c>
      <c r="Y503" s="109"/>
      <c r="Z503" s="106">
        <f>IF(V503&lt;&gt;"",VLOOKUP(V503,'DON GIA'!$A$1:$D$346,4,0),"")</f>
        <v>456091</v>
      </c>
      <c r="AA503" s="106">
        <f t="shared" si="105"/>
        <v>2526744.14</v>
      </c>
      <c r="AB503" s="71"/>
      <c r="AC503" s="71"/>
      <c r="AD503" s="71"/>
      <c r="AE503" s="71"/>
      <c r="AF503" s="71"/>
      <c r="AG503" s="103"/>
      <c r="AH503" s="103"/>
      <c r="AI503" s="103"/>
      <c r="AJ503" s="103"/>
      <c r="AK503" s="106" t="str">
        <f>IF(AH503&lt;&gt;"",VLOOKUP(AH503,'DON GIA'!$M$1:$P$9,4,0),"")</f>
        <v/>
      </c>
      <c r="AL503" s="106" t="str">
        <f t="shared" si="103"/>
        <v/>
      </c>
      <c r="AM503" s="103"/>
      <c r="AN503" s="103"/>
      <c r="AO503" s="199" t="str">
        <f t="shared" si="96"/>
        <v/>
      </c>
      <c r="AP503" s="107"/>
    </row>
    <row r="504" spans="1:43" outlineLevel="2">
      <c r="A504" s="72" t="e">
        <f>IF(C503&lt;&gt;"",$C$7:C503,A503)</f>
        <v>#VALUE!</v>
      </c>
      <c r="B504" s="102" t="str">
        <f>IF(C503&lt;&gt;"",COUNTA($C$7:C503)+392,"")</f>
        <v/>
      </c>
      <c r="C504" s="192"/>
      <c r="D504" s="71"/>
      <c r="E504" s="103"/>
      <c r="F504" s="103"/>
      <c r="G504" s="103"/>
      <c r="H504" s="103"/>
      <c r="I504" s="103"/>
      <c r="J504" s="103"/>
      <c r="K504" s="71"/>
      <c r="L504" s="105"/>
      <c r="M504" s="106" t="str">
        <f>IF(K504&lt;&gt;"",VLOOKUP(K504,'DON GIA'!$S$1:$U$19,3,0),"")</f>
        <v/>
      </c>
      <c r="N504" s="106" t="str">
        <f>IF(K504&lt;&gt;"",VLOOKUP(K504,'DON GIA'!$S$1:$V$19,4,0),"")</f>
        <v/>
      </c>
      <c r="O504" s="106" t="str">
        <f t="shared" si="101"/>
        <v/>
      </c>
      <c r="P504" s="106" t="str">
        <f t="shared" si="102"/>
        <v/>
      </c>
      <c r="Q504" s="71" t="s">
        <v>35</v>
      </c>
      <c r="R504" s="103"/>
      <c r="S504" s="103"/>
      <c r="T504" s="106" t="str">
        <f>IF(Q504&lt;&gt;"",VLOOKUP(Q504,'DON GIA'!$H$1:$K$103,4,0),"")</f>
        <v/>
      </c>
      <c r="U504" s="106" t="str">
        <f t="shared" si="104"/>
        <v/>
      </c>
      <c r="V504" s="107" t="s">
        <v>1121</v>
      </c>
      <c r="W504" s="103" t="s">
        <v>27</v>
      </c>
      <c r="X504" s="108">
        <v>1.8</v>
      </c>
      <c r="Y504" s="109"/>
      <c r="Z504" s="106">
        <f>IF(V504&lt;&gt;"",VLOOKUP(V504,'DON GIA'!$A$1:$D$346,4,0),"")</f>
        <v>1398600</v>
      </c>
      <c r="AA504" s="106">
        <f t="shared" si="105"/>
        <v>2517480</v>
      </c>
      <c r="AB504" s="71"/>
      <c r="AC504" s="71"/>
      <c r="AD504" s="71"/>
      <c r="AE504" s="71"/>
      <c r="AF504" s="71"/>
      <c r="AG504" s="103"/>
      <c r="AH504" s="103"/>
      <c r="AI504" s="103"/>
      <c r="AJ504" s="103"/>
      <c r="AK504" s="106" t="str">
        <f>IF(AH504&lt;&gt;"",VLOOKUP(AH504,'DON GIA'!$M$1:$P$9,4,0),"")</f>
        <v/>
      </c>
      <c r="AL504" s="106" t="str">
        <f t="shared" si="103"/>
        <v/>
      </c>
      <c r="AM504" s="103"/>
      <c r="AN504" s="103"/>
      <c r="AO504" s="199" t="str">
        <f t="shared" si="96"/>
        <v/>
      </c>
      <c r="AP504" s="107"/>
    </row>
    <row r="505" spans="1:43" outlineLevel="2">
      <c r="A505" s="72" t="e">
        <f>IF(C504&lt;&gt;"",$C$7:C504,A504)</f>
        <v>#VALUE!</v>
      </c>
      <c r="B505" s="102" t="str">
        <f>IF(C504&lt;&gt;"",COUNTA($C$7:C504)+392,"")</f>
        <v/>
      </c>
      <c r="C505" s="192"/>
      <c r="D505" s="71"/>
      <c r="E505" s="103"/>
      <c r="F505" s="103"/>
      <c r="G505" s="103"/>
      <c r="H505" s="103"/>
      <c r="I505" s="103"/>
      <c r="J505" s="103"/>
      <c r="K505" s="71"/>
      <c r="L505" s="105"/>
      <c r="M505" s="106" t="str">
        <f>IF(K505&lt;&gt;"",VLOOKUP(K505,'DON GIA'!$S$1:$U$19,3,0),"")</f>
        <v/>
      </c>
      <c r="N505" s="106" t="str">
        <f>IF(K505&lt;&gt;"",VLOOKUP(K505,'DON GIA'!$S$1:$V$19,4,0),"")</f>
        <v/>
      </c>
      <c r="O505" s="106" t="str">
        <f t="shared" si="101"/>
        <v/>
      </c>
      <c r="P505" s="106" t="str">
        <f t="shared" si="102"/>
        <v/>
      </c>
      <c r="Q505" s="71" t="s">
        <v>35</v>
      </c>
      <c r="R505" s="103"/>
      <c r="S505" s="103"/>
      <c r="T505" s="106" t="str">
        <f>IF(Q505&lt;&gt;"",VLOOKUP(Q505,'DON GIA'!$H$1:$K$103,4,0),"")</f>
        <v/>
      </c>
      <c r="U505" s="106" t="str">
        <f t="shared" si="104"/>
        <v/>
      </c>
      <c r="V505" s="107" t="s">
        <v>1148</v>
      </c>
      <c r="W505" s="103" t="s">
        <v>38</v>
      </c>
      <c r="X505" s="108">
        <v>0.24</v>
      </c>
      <c r="Y505" s="109"/>
      <c r="Z505" s="106">
        <f>IF(V505&lt;&gt;"",VLOOKUP(V505,'DON GIA'!$A$1:$D$346,4,0),"")</f>
        <v>2523428</v>
      </c>
      <c r="AA505" s="106">
        <f t="shared" si="105"/>
        <v>605622.72</v>
      </c>
      <c r="AB505" s="71"/>
      <c r="AC505" s="71"/>
      <c r="AD505" s="71"/>
      <c r="AE505" s="71"/>
      <c r="AF505" s="71"/>
      <c r="AG505" s="103"/>
      <c r="AH505" s="103"/>
      <c r="AI505" s="103"/>
      <c r="AJ505" s="103"/>
      <c r="AK505" s="106" t="str">
        <f>IF(AH505&lt;&gt;"",VLOOKUP(AH505,'DON GIA'!$M$1:$P$9,4,0),"")</f>
        <v/>
      </c>
      <c r="AL505" s="106" t="str">
        <f t="shared" si="103"/>
        <v/>
      </c>
      <c r="AM505" s="103"/>
      <c r="AN505" s="103"/>
      <c r="AO505" s="199" t="str">
        <f t="shared" si="96"/>
        <v/>
      </c>
      <c r="AP505" s="107"/>
    </row>
    <row r="506" spans="1:43" outlineLevel="2">
      <c r="A506" s="72" t="e">
        <f>IF(C505&lt;&gt;"",$C$7:C505,A505)</f>
        <v>#VALUE!</v>
      </c>
      <c r="B506" s="102" t="str">
        <f>IF(C505&lt;&gt;"",COUNTA($C$7:C505)+392,"")</f>
        <v/>
      </c>
      <c r="C506" s="192"/>
      <c r="D506" s="71"/>
      <c r="E506" s="103"/>
      <c r="F506" s="103"/>
      <c r="G506" s="103"/>
      <c r="H506" s="103"/>
      <c r="I506" s="103"/>
      <c r="J506" s="103"/>
      <c r="K506" s="71"/>
      <c r="L506" s="105"/>
      <c r="M506" s="106" t="str">
        <f>IF(K506&lt;&gt;"",VLOOKUP(K506,'DON GIA'!$S$1:$U$19,3,0),"")</f>
        <v/>
      </c>
      <c r="N506" s="106" t="str">
        <f>IF(K506&lt;&gt;"",VLOOKUP(K506,'DON GIA'!$S$1:$V$19,4,0),"")</f>
        <v/>
      </c>
      <c r="O506" s="106" t="str">
        <f t="shared" si="101"/>
        <v/>
      </c>
      <c r="P506" s="106" t="str">
        <f t="shared" si="102"/>
        <v/>
      </c>
      <c r="Q506" s="71" t="s">
        <v>35</v>
      </c>
      <c r="R506" s="103"/>
      <c r="S506" s="103"/>
      <c r="T506" s="106" t="str">
        <f>IF(Q506&lt;&gt;"",VLOOKUP(Q506,'DON GIA'!$H$1:$K$103,4,0),"")</f>
        <v/>
      </c>
      <c r="U506" s="106" t="str">
        <f t="shared" si="104"/>
        <v/>
      </c>
      <c r="V506" s="107" t="s">
        <v>1130</v>
      </c>
      <c r="W506" s="103" t="s">
        <v>27</v>
      </c>
      <c r="X506" s="108">
        <v>2.88</v>
      </c>
      <c r="Y506" s="109"/>
      <c r="Z506" s="106">
        <f>IF(V506&lt;&gt;"",VLOOKUP(V506,'DON GIA'!$A$1:$D$346,4,0),"")</f>
        <v>282038</v>
      </c>
      <c r="AA506" s="106">
        <f t="shared" si="105"/>
        <v>812269.44</v>
      </c>
      <c r="AB506" s="71"/>
      <c r="AC506" s="71"/>
      <c r="AD506" s="71"/>
      <c r="AE506" s="71"/>
      <c r="AF506" s="71"/>
      <c r="AG506" s="103"/>
      <c r="AH506" s="103"/>
      <c r="AI506" s="103"/>
      <c r="AJ506" s="103"/>
      <c r="AK506" s="106" t="str">
        <f>IF(AH506&lt;&gt;"",VLOOKUP(AH506,'DON GIA'!$M$1:$P$9,4,0),"")</f>
        <v/>
      </c>
      <c r="AL506" s="106" t="str">
        <f t="shared" si="103"/>
        <v/>
      </c>
      <c r="AM506" s="103"/>
      <c r="AN506" s="103"/>
      <c r="AO506" s="199" t="str">
        <f t="shared" si="96"/>
        <v/>
      </c>
      <c r="AP506" s="107"/>
    </row>
    <row r="507" spans="1:43" outlineLevel="2">
      <c r="A507" s="72" t="e">
        <f>IF(C506&lt;&gt;"",$C$7:C506,A506)</f>
        <v>#VALUE!</v>
      </c>
      <c r="B507" s="102" t="str">
        <f>IF(C506&lt;&gt;"",COUNTA($C$7:C506)+392,"")</f>
        <v/>
      </c>
      <c r="C507" s="192"/>
      <c r="D507" s="71"/>
      <c r="E507" s="103"/>
      <c r="F507" s="103"/>
      <c r="G507" s="103"/>
      <c r="H507" s="103"/>
      <c r="I507" s="103"/>
      <c r="J507" s="103"/>
      <c r="K507" s="71"/>
      <c r="L507" s="105"/>
      <c r="M507" s="106" t="str">
        <f>IF(K507&lt;&gt;"",VLOOKUP(K507,'DON GIA'!$S$1:$U$19,3,0),"")</f>
        <v/>
      </c>
      <c r="N507" s="106" t="str">
        <f>IF(K507&lt;&gt;"",VLOOKUP(K507,'DON GIA'!$S$1:$V$19,4,0),"")</f>
        <v/>
      </c>
      <c r="O507" s="106" t="str">
        <f t="shared" si="101"/>
        <v/>
      </c>
      <c r="P507" s="106" t="str">
        <f t="shared" si="102"/>
        <v/>
      </c>
      <c r="Q507" s="71" t="s">
        <v>35</v>
      </c>
      <c r="R507" s="103"/>
      <c r="S507" s="103"/>
      <c r="T507" s="106" t="str">
        <f>IF(Q507&lt;&gt;"",VLOOKUP(Q507,'DON GIA'!$H$1:$K$103,4,0),"")</f>
        <v/>
      </c>
      <c r="U507" s="106" t="str">
        <f t="shared" si="104"/>
        <v/>
      </c>
      <c r="V507" s="107" t="s">
        <v>1105</v>
      </c>
      <c r="W507" s="103" t="s">
        <v>27</v>
      </c>
      <c r="X507" s="108">
        <v>2.44</v>
      </c>
      <c r="Y507" s="109"/>
      <c r="Z507" s="106">
        <f>IF(V507&lt;&gt;"",VLOOKUP(V507,'DON GIA'!$A$1:$D$346,4,0),"")</f>
        <v>292949</v>
      </c>
      <c r="AA507" s="106">
        <f t="shared" si="105"/>
        <v>714795.55999999994</v>
      </c>
      <c r="AB507" s="71"/>
      <c r="AC507" s="71"/>
      <c r="AD507" s="71"/>
      <c r="AE507" s="71"/>
      <c r="AF507" s="71"/>
      <c r="AG507" s="103"/>
      <c r="AH507" s="103"/>
      <c r="AI507" s="103"/>
      <c r="AJ507" s="103"/>
      <c r="AK507" s="106" t="str">
        <f>IF(AH507&lt;&gt;"",VLOOKUP(AH507,'DON GIA'!$M$1:$P$9,4,0),"")</f>
        <v/>
      </c>
      <c r="AL507" s="106" t="str">
        <f t="shared" si="103"/>
        <v/>
      </c>
      <c r="AM507" s="103"/>
      <c r="AN507" s="103"/>
      <c r="AO507" s="199" t="str">
        <f t="shared" si="96"/>
        <v/>
      </c>
      <c r="AP507" s="107"/>
    </row>
    <row r="508" spans="1:43" ht="37.5" outlineLevel="2">
      <c r="A508" s="72" t="e">
        <f>IF(C507&lt;&gt;"",$C$7:C507,A507)</f>
        <v>#VALUE!</v>
      </c>
      <c r="B508" s="102" t="str">
        <f>IF(C507&lt;&gt;"",COUNTA($C$7:C507)+392,"")</f>
        <v/>
      </c>
      <c r="C508" s="192"/>
      <c r="D508" s="71"/>
      <c r="E508" s="103"/>
      <c r="F508" s="103"/>
      <c r="G508" s="103"/>
      <c r="H508" s="103"/>
      <c r="I508" s="103"/>
      <c r="J508" s="103"/>
      <c r="K508" s="71"/>
      <c r="L508" s="105"/>
      <c r="M508" s="106" t="str">
        <f>IF(K508&lt;&gt;"",VLOOKUP(K508,'DON GIA'!$S$1:$U$19,3,0),"")</f>
        <v/>
      </c>
      <c r="N508" s="106" t="str">
        <f>IF(K508&lt;&gt;"",VLOOKUP(K508,'DON GIA'!$S$1:$V$19,4,0),"")</f>
        <v/>
      </c>
      <c r="O508" s="106" t="str">
        <f t="shared" si="101"/>
        <v/>
      </c>
      <c r="P508" s="106" t="str">
        <f t="shared" si="102"/>
        <v/>
      </c>
      <c r="Q508" s="71" t="s">
        <v>35</v>
      </c>
      <c r="R508" s="103"/>
      <c r="S508" s="103"/>
      <c r="T508" s="106" t="str">
        <f>IF(Q508&lt;&gt;"",VLOOKUP(Q508,'DON GIA'!$H$1:$K$103,4,0),"")</f>
        <v/>
      </c>
      <c r="U508" s="106" t="str">
        <f t="shared" si="104"/>
        <v/>
      </c>
      <c r="V508" s="107" t="s">
        <v>1108</v>
      </c>
      <c r="W508" s="103" t="s">
        <v>27</v>
      </c>
      <c r="X508" s="108">
        <v>7.18</v>
      </c>
      <c r="Y508" s="109"/>
      <c r="Z508" s="106">
        <f>IF(V508&lt;&gt;"",VLOOKUP(V508,'DON GIA'!$A$1:$D$346,4,0),"")</f>
        <v>282038</v>
      </c>
      <c r="AA508" s="106">
        <f t="shared" si="105"/>
        <v>2025032.8399999999</v>
      </c>
      <c r="AB508" s="71"/>
      <c r="AC508" s="71"/>
      <c r="AD508" s="71"/>
      <c r="AE508" s="71"/>
      <c r="AF508" s="71"/>
      <c r="AG508" s="103"/>
      <c r="AH508" s="103"/>
      <c r="AI508" s="103"/>
      <c r="AJ508" s="103"/>
      <c r="AK508" s="106" t="str">
        <f>IF(AH508&lt;&gt;"",VLOOKUP(AH508,'DON GIA'!$M$1:$P$9,4,0),"")</f>
        <v/>
      </c>
      <c r="AL508" s="106" t="str">
        <f t="shared" si="103"/>
        <v/>
      </c>
      <c r="AM508" s="103"/>
      <c r="AN508" s="103"/>
      <c r="AO508" s="199" t="str">
        <f t="shared" si="96"/>
        <v/>
      </c>
      <c r="AP508" s="107"/>
    </row>
    <row r="509" spans="1:43" outlineLevel="2">
      <c r="A509" s="72" t="e">
        <f>IF(C508&lt;&gt;"",$C$7:C508,A508)</f>
        <v>#VALUE!</v>
      </c>
      <c r="B509" s="102" t="str">
        <f>IF(C508&lt;&gt;"",COUNTA($C$7:C508)+392,"")</f>
        <v/>
      </c>
      <c r="C509" s="192"/>
      <c r="D509" s="71"/>
      <c r="E509" s="103"/>
      <c r="F509" s="103"/>
      <c r="G509" s="103"/>
      <c r="H509" s="103"/>
      <c r="I509" s="103"/>
      <c r="J509" s="103"/>
      <c r="K509" s="71"/>
      <c r="L509" s="105"/>
      <c r="M509" s="106" t="str">
        <f>IF(K509&lt;&gt;"",VLOOKUP(K509,'DON GIA'!$S$1:$U$19,3,0),"")</f>
        <v/>
      </c>
      <c r="N509" s="106" t="str">
        <f>IF(K509&lt;&gt;"",VLOOKUP(K509,'DON GIA'!$S$1:$V$19,4,0),"")</f>
        <v/>
      </c>
      <c r="O509" s="106" t="str">
        <f t="shared" si="101"/>
        <v/>
      </c>
      <c r="P509" s="106" t="str">
        <f t="shared" si="102"/>
        <v/>
      </c>
      <c r="Q509" s="71" t="s">
        <v>35</v>
      </c>
      <c r="R509" s="103"/>
      <c r="S509" s="103"/>
      <c r="T509" s="106" t="str">
        <f>IF(Q509&lt;&gt;"",VLOOKUP(Q509,'DON GIA'!$H$1:$K$103,4,0),"")</f>
        <v/>
      </c>
      <c r="U509" s="106" t="str">
        <f t="shared" si="104"/>
        <v/>
      </c>
      <c r="V509" s="107" t="s">
        <v>1149</v>
      </c>
      <c r="W509" s="103" t="s">
        <v>27</v>
      </c>
      <c r="X509" s="108">
        <v>93.78</v>
      </c>
      <c r="Y509" s="109"/>
      <c r="Z509" s="106">
        <f>IF(V509&lt;&gt;"",VLOOKUP(V509,'DON GIA'!$A$1:$D$346,4,0),"")</f>
        <v>109890</v>
      </c>
      <c r="AA509" s="106">
        <f t="shared" si="105"/>
        <v>10305484.199999999</v>
      </c>
      <c r="AB509" s="71"/>
      <c r="AC509" s="71"/>
      <c r="AD509" s="71"/>
      <c r="AE509" s="71"/>
      <c r="AF509" s="71"/>
      <c r="AG509" s="103"/>
      <c r="AH509" s="103"/>
      <c r="AI509" s="103"/>
      <c r="AJ509" s="103"/>
      <c r="AK509" s="106" t="str">
        <f>IF(AH509&lt;&gt;"",VLOOKUP(AH509,'DON GIA'!$M$1:$P$9,4,0),"")</f>
        <v/>
      </c>
      <c r="AL509" s="106" t="str">
        <f t="shared" si="103"/>
        <v/>
      </c>
      <c r="AM509" s="103"/>
      <c r="AN509" s="103"/>
      <c r="AO509" s="199" t="str">
        <f t="shared" si="96"/>
        <v/>
      </c>
      <c r="AP509" s="107"/>
    </row>
    <row r="510" spans="1:43" ht="37.5" outlineLevel="2">
      <c r="A510" s="72" t="e">
        <f>IF(C509&lt;&gt;"",$C$7:C509,A509)</f>
        <v>#VALUE!</v>
      </c>
      <c r="B510" s="102" t="str">
        <f>IF(C509&lt;&gt;"",COUNTA($C$7:C509)+392,"")</f>
        <v/>
      </c>
      <c r="C510" s="192"/>
      <c r="D510" s="71"/>
      <c r="E510" s="103"/>
      <c r="F510" s="103"/>
      <c r="G510" s="103"/>
      <c r="H510" s="103"/>
      <c r="I510" s="103"/>
      <c r="J510" s="103"/>
      <c r="K510" s="71"/>
      <c r="L510" s="105"/>
      <c r="M510" s="106" t="str">
        <f>IF(K510&lt;&gt;"",VLOOKUP(K510,'DON GIA'!$S$1:$U$19,3,0),"")</f>
        <v/>
      </c>
      <c r="N510" s="106" t="str">
        <f>IF(K510&lt;&gt;"",VLOOKUP(K510,'DON GIA'!$S$1:$V$19,4,0),"")</f>
        <v/>
      </c>
      <c r="O510" s="106" t="str">
        <f t="shared" si="101"/>
        <v/>
      </c>
      <c r="P510" s="106" t="str">
        <f t="shared" si="102"/>
        <v/>
      </c>
      <c r="Q510" s="71" t="s">
        <v>35</v>
      </c>
      <c r="R510" s="103"/>
      <c r="S510" s="103"/>
      <c r="T510" s="106" t="str">
        <f>IF(Q510&lt;&gt;"",VLOOKUP(Q510,'DON GIA'!$H$1:$K$103,4,0),"")</f>
        <v/>
      </c>
      <c r="U510" s="106" t="str">
        <f t="shared" si="104"/>
        <v/>
      </c>
      <c r="V510" s="107" t="s">
        <v>1147</v>
      </c>
      <c r="W510" s="103" t="s">
        <v>27</v>
      </c>
      <c r="X510" s="108">
        <v>1.6</v>
      </c>
      <c r="Y510" s="109"/>
      <c r="Z510" s="106">
        <f>IF(V510&lt;&gt;"",VLOOKUP(V510,'DON GIA'!$A$1:$D$346,4,0),"")</f>
        <v>456091</v>
      </c>
      <c r="AA510" s="106">
        <f t="shared" si="105"/>
        <v>729745.60000000009</v>
      </c>
      <c r="AB510" s="71"/>
      <c r="AC510" s="71"/>
      <c r="AD510" s="71"/>
      <c r="AE510" s="71"/>
      <c r="AF510" s="71"/>
      <c r="AG510" s="103"/>
      <c r="AH510" s="103"/>
      <c r="AI510" s="103"/>
      <c r="AJ510" s="103"/>
      <c r="AK510" s="106" t="str">
        <f>IF(AH510&lt;&gt;"",VLOOKUP(AH510,'DON GIA'!$M$1:$P$9,4,0),"")</f>
        <v/>
      </c>
      <c r="AL510" s="106" t="str">
        <f t="shared" si="103"/>
        <v/>
      </c>
      <c r="AM510" s="103"/>
      <c r="AN510" s="103"/>
      <c r="AO510" s="199" t="str">
        <f t="shared" si="96"/>
        <v/>
      </c>
      <c r="AP510" s="107"/>
    </row>
    <row r="511" spans="1:43" ht="56.25" outlineLevel="2">
      <c r="A511" s="72" t="e">
        <f>IF(C510&lt;&gt;"",$C$7:C510,A510)</f>
        <v>#VALUE!</v>
      </c>
      <c r="B511" s="102" t="str">
        <f>IF(C510&lt;&gt;"",COUNTA($C$7:C510)+392,"")</f>
        <v/>
      </c>
      <c r="C511" s="192"/>
      <c r="D511" s="71"/>
      <c r="E511" s="103"/>
      <c r="F511" s="103"/>
      <c r="G511" s="103"/>
      <c r="H511" s="103"/>
      <c r="I511" s="103"/>
      <c r="J511" s="103"/>
      <c r="K511" s="71"/>
      <c r="L511" s="105"/>
      <c r="M511" s="106" t="str">
        <f>IF(K511&lt;&gt;"",VLOOKUP(K511,'DON GIA'!$S$1:$U$19,3,0),"")</f>
        <v/>
      </c>
      <c r="N511" s="106" t="str">
        <f>IF(K511&lt;&gt;"",VLOOKUP(K511,'DON GIA'!$S$1:$V$19,4,0),"")</f>
        <v/>
      </c>
      <c r="O511" s="106" t="str">
        <f t="shared" si="101"/>
        <v/>
      </c>
      <c r="P511" s="106" t="str">
        <f t="shared" si="102"/>
        <v/>
      </c>
      <c r="Q511" s="71" t="s">
        <v>35</v>
      </c>
      <c r="R511" s="103"/>
      <c r="S511" s="103"/>
      <c r="T511" s="106" t="str">
        <f>IF(Q511&lt;&gt;"",VLOOKUP(Q511,'DON GIA'!$H$1:$K$103,4,0),"")</f>
        <v/>
      </c>
      <c r="U511" s="106" t="str">
        <f t="shared" si="104"/>
        <v/>
      </c>
      <c r="V511" s="107" t="s">
        <v>1150</v>
      </c>
      <c r="W511" s="103" t="s">
        <v>27</v>
      </c>
      <c r="X511" s="108">
        <v>10.4</v>
      </c>
      <c r="Y511" s="109"/>
      <c r="Z511" s="106">
        <f>IF(V511&lt;&gt;"",VLOOKUP(V511,'DON GIA'!$A$1:$D$346,4,0),"")</f>
        <v>1238791</v>
      </c>
      <c r="AA511" s="106">
        <f t="shared" si="105"/>
        <v>12883426.4</v>
      </c>
      <c r="AB511" s="71"/>
      <c r="AC511" s="71"/>
      <c r="AD511" s="71"/>
      <c r="AE511" s="71"/>
      <c r="AF511" s="71"/>
      <c r="AG511" s="103"/>
      <c r="AH511" s="103"/>
      <c r="AI511" s="103"/>
      <c r="AJ511" s="103"/>
      <c r="AK511" s="106" t="str">
        <f>IF(AH511&lt;&gt;"",VLOOKUP(AH511,'DON GIA'!$M$1:$P$9,4,0),"")</f>
        <v/>
      </c>
      <c r="AL511" s="106" t="str">
        <f t="shared" si="103"/>
        <v/>
      </c>
      <c r="AM511" s="103"/>
      <c r="AN511" s="103"/>
      <c r="AO511" s="199" t="str">
        <f t="shared" si="96"/>
        <v/>
      </c>
      <c r="AP511" s="107"/>
    </row>
    <row r="512" spans="1:43" ht="37.5" outlineLevel="2">
      <c r="A512" s="72" t="e">
        <f>IF(C511&lt;&gt;"",$C$7:C511,A511)</f>
        <v>#VALUE!</v>
      </c>
      <c r="B512" s="102" t="str">
        <f>IF(C511&lt;&gt;"",COUNTA($C$7:C511)+392,"")</f>
        <v/>
      </c>
      <c r="C512" s="192"/>
      <c r="D512" s="71"/>
      <c r="E512" s="103"/>
      <c r="F512" s="103"/>
      <c r="G512" s="103"/>
      <c r="H512" s="103"/>
      <c r="I512" s="103"/>
      <c r="J512" s="103"/>
      <c r="K512" s="71"/>
      <c r="L512" s="105"/>
      <c r="M512" s="106" t="str">
        <f>IF(K512&lt;&gt;"",VLOOKUP(K512,'DON GIA'!$S$1:$U$19,3,0),"")</f>
        <v/>
      </c>
      <c r="N512" s="106" t="str">
        <f>IF(K512&lt;&gt;"",VLOOKUP(K512,'DON GIA'!$S$1:$V$19,4,0),"")</f>
        <v/>
      </c>
      <c r="O512" s="106" t="str">
        <f t="shared" si="101"/>
        <v/>
      </c>
      <c r="P512" s="106" t="str">
        <f t="shared" si="102"/>
        <v/>
      </c>
      <c r="Q512" s="71" t="s">
        <v>35</v>
      </c>
      <c r="R512" s="103"/>
      <c r="S512" s="103"/>
      <c r="T512" s="106" t="str">
        <f>IF(Q512&lt;&gt;"",VLOOKUP(Q512,'DON GIA'!$H$1:$K$103,4,0),"")</f>
        <v/>
      </c>
      <c r="U512" s="106" t="str">
        <f t="shared" si="104"/>
        <v/>
      </c>
      <c r="V512" s="107" t="s">
        <v>1049</v>
      </c>
      <c r="W512" s="103" t="s">
        <v>42</v>
      </c>
      <c r="X512" s="108">
        <v>1</v>
      </c>
      <c r="Y512" s="109"/>
      <c r="Z512" s="106">
        <f>IF(V512&lt;&gt;"",VLOOKUP(V512,'DON GIA'!$A$1:$D$346,4,0),"")</f>
        <v>3793079</v>
      </c>
      <c r="AA512" s="106">
        <f t="shared" si="105"/>
        <v>3793079</v>
      </c>
      <c r="AB512" s="71"/>
      <c r="AC512" s="71"/>
      <c r="AD512" s="71"/>
      <c r="AE512" s="71"/>
      <c r="AF512" s="71"/>
      <c r="AG512" s="103"/>
      <c r="AH512" s="103"/>
      <c r="AI512" s="103"/>
      <c r="AJ512" s="103"/>
      <c r="AK512" s="106" t="str">
        <f>IF(AH512&lt;&gt;"",VLOOKUP(AH512,'DON GIA'!$M$1:$P$9,4,0),"")</f>
        <v/>
      </c>
      <c r="AL512" s="106" t="str">
        <f t="shared" si="103"/>
        <v/>
      </c>
      <c r="AM512" s="103"/>
      <c r="AN512" s="103"/>
      <c r="AO512" s="199" t="str">
        <f t="shared" si="96"/>
        <v/>
      </c>
      <c r="AP512" s="107"/>
    </row>
    <row r="513" spans="1:43" outlineLevel="2">
      <c r="A513" s="72" t="e">
        <f>IF(C512&lt;&gt;"",$C$7:C512,A512)</f>
        <v>#VALUE!</v>
      </c>
      <c r="B513" s="102" t="str">
        <f>IF(C512&lt;&gt;"",COUNTA($C$7:C512)+392,"")</f>
        <v/>
      </c>
      <c r="C513" s="192"/>
      <c r="D513" s="61"/>
      <c r="E513" s="103"/>
      <c r="F513" s="103"/>
      <c r="G513" s="103"/>
      <c r="H513" s="103"/>
      <c r="I513" s="103"/>
      <c r="J513" s="103"/>
      <c r="K513" s="71"/>
      <c r="L513" s="105"/>
      <c r="M513" s="106" t="str">
        <f>IF(K513&lt;&gt;"",VLOOKUP(K513,'DON GIA'!$S$1:$U$19,3,0),"")</f>
        <v/>
      </c>
      <c r="N513" s="106" t="str">
        <f>IF(K513&lt;&gt;"",VLOOKUP(K513,'DON GIA'!$S$1:$V$19,4,0),"")</f>
        <v/>
      </c>
      <c r="O513" s="106" t="str">
        <f t="shared" si="101"/>
        <v/>
      </c>
      <c r="P513" s="106" t="str">
        <f t="shared" si="102"/>
        <v/>
      </c>
      <c r="Q513" s="71" t="s">
        <v>35</v>
      </c>
      <c r="R513" s="103"/>
      <c r="S513" s="103"/>
      <c r="T513" s="106" t="str">
        <f>IF(Q513&lt;&gt;"",VLOOKUP(Q513,'DON GIA'!$H$1:$K$103,4,0),"")</f>
        <v/>
      </c>
      <c r="U513" s="106" t="str">
        <f t="shared" si="104"/>
        <v/>
      </c>
      <c r="V513" s="107"/>
      <c r="W513" s="103"/>
      <c r="X513" s="108"/>
      <c r="Y513" s="109"/>
      <c r="Z513" s="106" t="str">
        <f>IF(V513&lt;&gt;"",VLOOKUP(V513,'DON GIA'!$A$1:$D$346,4,0),"")</f>
        <v/>
      </c>
      <c r="AA513" s="106" t="str">
        <f t="shared" si="105"/>
        <v/>
      </c>
      <c r="AB513" s="71"/>
      <c r="AC513" s="71"/>
      <c r="AD513" s="71"/>
      <c r="AE513" s="71"/>
      <c r="AF513" s="71"/>
      <c r="AG513" s="103"/>
      <c r="AH513" s="103"/>
      <c r="AI513" s="103"/>
      <c r="AJ513" s="103"/>
      <c r="AK513" s="106" t="str">
        <f>IF(AH513&lt;&gt;"",VLOOKUP(AH513,'DON GIA'!$M$1:$P$9,4,0),"")</f>
        <v/>
      </c>
      <c r="AL513" s="106" t="str">
        <f t="shared" si="103"/>
        <v/>
      </c>
      <c r="AM513" s="103"/>
      <c r="AN513" s="103"/>
      <c r="AO513" s="199" t="str">
        <f t="shared" si="96"/>
        <v/>
      </c>
      <c r="AP513" s="107"/>
    </row>
    <row r="514" spans="1:43" outlineLevel="1">
      <c r="A514" s="84" t="s">
        <v>821</v>
      </c>
      <c r="B514" s="102"/>
      <c r="C514" s="192">
        <v>432</v>
      </c>
      <c r="D514" s="61" t="s">
        <v>252</v>
      </c>
      <c r="E514" s="162"/>
      <c r="F514" s="162"/>
      <c r="G514" s="162"/>
      <c r="H514" s="162"/>
      <c r="I514" s="162"/>
      <c r="J514" s="162"/>
      <c r="K514" s="171"/>
      <c r="L514" s="167">
        <f>SUBTOTAL(9,L515:L529)</f>
        <v>122.53</v>
      </c>
      <c r="M514" s="199"/>
      <c r="N514" s="199"/>
      <c r="O514" s="199">
        <f>SUBTOTAL(9,O515:O529)</f>
        <v>205727870</v>
      </c>
      <c r="P514" s="199">
        <f>SUBTOTAL(9,P515:P529)</f>
        <v>0</v>
      </c>
      <c r="Q514" s="61"/>
      <c r="R514" s="162"/>
      <c r="S514" s="162">
        <f>SUBTOTAL(9,S515:S529)</f>
        <v>0</v>
      </c>
      <c r="T514" s="199"/>
      <c r="U514" s="199">
        <f>SUBTOTAL(9,U515:U529)</f>
        <v>0</v>
      </c>
      <c r="V514" s="129"/>
      <c r="W514" s="162"/>
      <c r="X514" s="169">
        <f>SUBTOTAL(9,X515:X529)</f>
        <v>352.84899999999999</v>
      </c>
      <c r="Y514" s="170">
        <f>SUBTOTAL(9,Y515:Y529)</f>
        <v>0</v>
      </c>
      <c r="Z514" s="199"/>
      <c r="AA514" s="199">
        <f>SUBTOTAL(9,AA515:AA529)</f>
        <v>509756775.63200003</v>
      </c>
      <c r="AB514" s="71"/>
      <c r="AC514" s="71"/>
      <c r="AD514" s="71"/>
      <c r="AE514" s="71"/>
      <c r="AF514" s="71"/>
      <c r="AG514" s="103"/>
      <c r="AH514" s="162"/>
      <c r="AI514" s="162"/>
      <c r="AJ514" s="162">
        <f>SUBTOTAL(9,AJ515:AJ529)</f>
        <v>3</v>
      </c>
      <c r="AK514" s="199"/>
      <c r="AL514" s="199">
        <f>SUBTOTAL(9,AL515:AL529)</f>
        <v>42791840</v>
      </c>
      <c r="AM514" s="162"/>
      <c r="AN514" s="162">
        <f>SUBTOTAL(9,AN515:AN529)</f>
        <v>1</v>
      </c>
      <c r="AO514" s="199">
        <f t="shared" si="96"/>
        <v>758276485.63199997</v>
      </c>
      <c r="AP514" s="111"/>
      <c r="AQ514" s="90"/>
    </row>
    <row r="515" spans="1:43" ht="56.25" outlineLevel="2">
      <c r="A515" s="72" t="e">
        <f>IF(C514&lt;&gt;"",$C$7:C514,A513)</f>
        <v>#VALUE!</v>
      </c>
      <c r="B515" s="102">
        <f>IF(C514&lt;&gt;"",COUNTA($C$7:C514)+392,"")</f>
        <v>432</v>
      </c>
      <c r="C515" s="192"/>
      <c r="D515" s="71" t="s">
        <v>253</v>
      </c>
      <c r="E515" s="103">
        <v>2</v>
      </c>
      <c r="F515" s="103"/>
      <c r="G515" s="103">
        <v>421</v>
      </c>
      <c r="H515" s="103">
        <v>79</v>
      </c>
      <c r="I515" s="103" t="s">
        <v>223</v>
      </c>
      <c r="J515" s="103" t="s">
        <v>224</v>
      </c>
      <c r="K515" s="104" t="s">
        <v>973</v>
      </c>
      <c r="L515" s="105">
        <v>122.53</v>
      </c>
      <c r="M515" s="106">
        <f>IF(K515&lt;&gt;"",VLOOKUP(K515,'DON GIA'!$S$1:$U$19,3,0),"")</f>
        <v>1679000</v>
      </c>
      <c r="N515" s="106">
        <f>IF(K515&lt;&gt;"",VLOOKUP(K515,'DON GIA'!$S$1:$V$19,4,0),"")</f>
        <v>0</v>
      </c>
      <c r="O515" s="106">
        <f t="shared" si="101"/>
        <v>205727870</v>
      </c>
      <c r="P515" s="106">
        <f t="shared" si="102"/>
        <v>0</v>
      </c>
      <c r="Q515" s="71" t="s">
        <v>35</v>
      </c>
      <c r="R515" s="103"/>
      <c r="S515" s="103"/>
      <c r="T515" s="106" t="str">
        <f>IF(Q515&lt;&gt;"",VLOOKUP(Q515,'DON GIA'!$H$1:$K$103,4,0),"")</f>
        <v/>
      </c>
      <c r="U515" s="106" t="str">
        <f t="shared" ref="U515:U529" si="106">IF(Q515&lt;&gt;"",IF(ISNUMBER(T515),S515*T515,""),"")</f>
        <v/>
      </c>
      <c r="V515" s="107" t="s">
        <v>1005</v>
      </c>
      <c r="W515" s="103" t="s">
        <v>27</v>
      </c>
      <c r="X515" s="108">
        <v>55.95</v>
      </c>
      <c r="Y515" s="109"/>
      <c r="Z515" s="106">
        <f>IF(V515&lt;&gt;"",VLOOKUP(V515,'DON GIA'!$A$1:$D$346,4,0),"")</f>
        <v>5559129</v>
      </c>
      <c r="AA515" s="106">
        <f t="shared" ref="AA515:AA529" si="107">IF(V515&lt;&gt;"",IF(ISNUMBER(Z515),X515*Z515,""),"")</f>
        <v>311033267.55000001</v>
      </c>
      <c r="AB515" s="71" t="s">
        <v>28</v>
      </c>
      <c r="AC515" s="71" t="s">
        <v>116</v>
      </c>
      <c r="AD515" s="71" t="s">
        <v>30</v>
      </c>
      <c r="AE515" s="71" t="s">
        <v>31</v>
      </c>
      <c r="AF515" s="71" t="s">
        <v>34</v>
      </c>
      <c r="AG515" s="103" t="s">
        <v>33</v>
      </c>
      <c r="AH515" s="103" t="s">
        <v>562</v>
      </c>
      <c r="AI515" s="103" t="s">
        <v>409</v>
      </c>
      <c r="AJ515" s="103">
        <v>2</v>
      </c>
      <c r="AK515" s="106">
        <f>IF(AH515&lt;&gt;"",VLOOKUP(AH515,'DON GIA'!$M$1:$P$9,4,0),"")</f>
        <v>12895920</v>
      </c>
      <c r="AL515" s="106">
        <f t="shared" si="103"/>
        <v>25791840</v>
      </c>
      <c r="AM515" s="103" t="s">
        <v>407</v>
      </c>
      <c r="AN515" s="103">
        <v>1</v>
      </c>
      <c r="AO515" s="199" t="str">
        <f t="shared" si="96"/>
        <v/>
      </c>
      <c r="AP515" s="111" t="s">
        <v>676</v>
      </c>
    </row>
    <row r="516" spans="1:43" ht="360" outlineLevel="2">
      <c r="A516" s="72" t="e">
        <f>IF(C515&lt;&gt;"",$C$7:C515,A515)</f>
        <v>#VALUE!</v>
      </c>
      <c r="B516" s="102" t="str">
        <f>IF(C515&lt;&gt;"",COUNTA($C$7:C515)+392,"")</f>
        <v/>
      </c>
      <c r="C516" s="192"/>
      <c r="D516" s="71" t="s">
        <v>71</v>
      </c>
      <c r="E516" s="103"/>
      <c r="F516" s="103"/>
      <c r="G516" s="103"/>
      <c r="H516" s="103"/>
      <c r="I516" s="103"/>
      <c r="J516" s="103"/>
      <c r="K516" s="71"/>
      <c r="L516" s="105"/>
      <c r="M516" s="106" t="str">
        <f>IF(K516&lt;&gt;"",VLOOKUP(K516,'DON GIA'!$S$1:$U$19,3,0),"")</f>
        <v/>
      </c>
      <c r="N516" s="106" t="str">
        <f>IF(K516&lt;&gt;"",VLOOKUP(K516,'DON GIA'!$S$1:$V$19,4,0),"")</f>
        <v/>
      </c>
      <c r="O516" s="106" t="str">
        <f t="shared" si="101"/>
        <v/>
      </c>
      <c r="P516" s="106" t="str">
        <f t="shared" si="102"/>
        <v/>
      </c>
      <c r="Q516" s="71" t="s">
        <v>35</v>
      </c>
      <c r="R516" s="103"/>
      <c r="S516" s="103"/>
      <c r="T516" s="106" t="str">
        <f>IF(Q516&lt;&gt;"",VLOOKUP(Q516,'DON GIA'!$H$1:$K$103,4,0),"")</f>
        <v/>
      </c>
      <c r="U516" s="106" t="str">
        <f t="shared" si="106"/>
        <v/>
      </c>
      <c r="V516" s="107" t="s">
        <v>1063</v>
      </c>
      <c r="W516" s="103" t="s">
        <v>27</v>
      </c>
      <c r="X516" s="108">
        <v>11.04</v>
      </c>
      <c r="Y516" s="109"/>
      <c r="Z516" s="106">
        <f>IF(V516&lt;&gt;"",VLOOKUP(V516,'DON GIA'!$A$1:$D$346,4,0),"")</f>
        <v>3941166</v>
      </c>
      <c r="AA516" s="106">
        <f t="shared" si="107"/>
        <v>43510472.639999993</v>
      </c>
      <c r="AB516" s="71" t="s">
        <v>28</v>
      </c>
      <c r="AC516" s="71" t="s">
        <v>116</v>
      </c>
      <c r="AD516" s="71" t="s">
        <v>30</v>
      </c>
      <c r="AE516" s="71" t="s">
        <v>254</v>
      </c>
      <c r="AF516" s="71" t="s">
        <v>32</v>
      </c>
      <c r="AG516" s="103" t="s">
        <v>41</v>
      </c>
      <c r="AH516" s="61" t="s">
        <v>579</v>
      </c>
      <c r="AI516" s="103" t="s">
        <v>560</v>
      </c>
      <c r="AJ516" s="103">
        <v>1</v>
      </c>
      <c r="AK516" s="106">
        <f>IF(AH516&lt;&gt;"",VLOOKUP(AH516,'DON GIA'!$M$1:$P$9,4,0),"")</f>
        <v>17000000</v>
      </c>
      <c r="AL516" s="106">
        <f t="shared" si="103"/>
        <v>17000000</v>
      </c>
      <c r="AM516" s="103"/>
      <c r="AN516" s="103"/>
      <c r="AO516" s="199" t="str">
        <f t="shared" si="96"/>
        <v/>
      </c>
      <c r="AP516" s="59" t="s">
        <v>677</v>
      </c>
    </row>
    <row r="517" spans="1:43" ht="153.75" outlineLevel="2">
      <c r="A517" s="72" t="e">
        <f>IF(C516&lt;&gt;"",$C$7:C516,A516)</f>
        <v>#VALUE!</v>
      </c>
      <c r="B517" s="102" t="str">
        <f>IF(C516&lt;&gt;"",COUNTA($C$7:C516)+392,"")</f>
        <v/>
      </c>
      <c r="C517" s="192"/>
      <c r="D517" s="71" t="s">
        <v>255</v>
      </c>
      <c r="E517" s="103"/>
      <c r="F517" s="103"/>
      <c r="G517" s="103"/>
      <c r="H517" s="103"/>
      <c r="I517" s="103"/>
      <c r="J517" s="103"/>
      <c r="K517" s="71"/>
      <c r="L517" s="105"/>
      <c r="M517" s="106" t="str">
        <f>IF(K517&lt;&gt;"",VLOOKUP(K517,'DON GIA'!$S$1:$U$19,3,0),"")</f>
        <v/>
      </c>
      <c r="N517" s="106" t="str">
        <f>IF(K517&lt;&gt;"",VLOOKUP(K517,'DON GIA'!$S$1:$V$19,4,0),"")</f>
        <v/>
      </c>
      <c r="O517" s="106" t="str">
        <f t="shared" si="101"/>
        <v/>
      </c>
      <c r="P517" s="106" t="str">
        <f t="shared" si="102"/>
        <v/>
      </c>
      <c r="Q517" s="71" t="s">
        <v>35</v>
      </c>
      <c r="R517" s="103"/>
      <c r="S517" s="103"/>
      <c r="T517" s="106" t="str">
        <f>IF(Q517&lt;&gt;"",VLOOKUP(Q517,'DON GIA'!$H$1:$K$103,4,0),"")</f>
        <v/>
      </c>
      <c r="U517" s="106" t="str">
        <f t="shared" si="106"/>
        <v/>
      </c>
      <c r="V517" s="107" t="s">
        <v>1080</v>
      </c>
      <c r="W517" s="103" t="s">
        <v>27</v>
      </c>
      <c r="X517" s="108">
        <v>2.5499999999999998</v>
      </c>
      <c r="Y517" s="109"/>
      <c r="Z517" s="106">
        <f>IF(V517&lt;&gt;"",VLOOKUP(V517,'DON GIA'!$A$1:$D$346,4,0),"")</f>
        <v>10375629</v>
      </c>
      <c r="AA517" s="106">
        <f t="shared" si="107"/>
        <v>26457853.949999999</v>
      </c>
      <c r="AB517" s="71"/>
      <c r="AC517" s="71"/>
      <c r="AD517" s="71"/>
      <c r="AE517" s="71" t="s">
        <v>31</v>
      </c>
      <c r="AF517" s="71"/>
      <c r="AG517" s="103" t="s">
        <v>219</v>
      </c>
      <c r="AH517" s="103"/>
      <c r="AI517" s="103"/>
      <c r="AJ517" s="103"/>
      <c r="AK517" s="106" t="str">
        <f>IF(AH517&lt;&gt;"",VLOOKUP(AH517,'DON GIA'!$M$1:$P$9,4,0),"")</f>
        <v/>
      </c>
      <c r="AL517" s="106" t="str">
        <f t="shared" si="103"/>
        <v/>
      </c>
      <c r="AM517" s="103"/>
      <c r="AN517" s="103"/>
      <c r="AO517" s="199" t="str">
        <f t="shared" si="96"/>
        <v/>
      </c>
      <c r="AP517" s="59" t="s">
        <v>678</v>
      </c>
    </row>
    <row r="518" spans="1:43" ht="93.75" outlineLevel="2">
      <c r="A518" s="72" t="e">
        <f>IF(C517&lt;&gt;"",$C$7:C517,A517)</f>
        <v>#VALUE!</v>
      </c>
      <c r="B518" s="102" t="str">
        <f>IF(C517&lt;&gt;"",COUNTA($C$7:C517)+392,"")</f>
        <v/>
      </c>
      <c r="C518" s="192"/>
      <c r="D518" s="71"/>
      <c r="E518" s="103"/>
      <c r="F518" s="103"/>
      <c r="G518" s="103"/>
      <c r="H518" s="103"/>
      <c r="I518" s="103"/>
      <c r="J518" s="103"/>
      <c r="K518" s="71"/>
      <c r="L518" s="105"/>
      <c r="M518" s="106" t="str">
        <f>IF(K518&lt;&gt;"",VLOOKUP(K518,'DON GIA'!$S$1:$U$19,3,0),"")</f>
        <v/>
      </c>
      <c r="N518" s="106" t="str">
        <f>IF(K518&lt;&gt;"",VLOOKUP(K518,'DON GIA'!$S$1:$V$19,4,0),"")</f>
        <v/>
      </c>
      <c r="O518" s="106" t="str">
        <f t="shared" si="101"/>
        <v/>
      </c>
      <c r="P518" s="106" t="str">
        <f t="shared" si="102"/>
        <v/>
      </c>
      <c r="Q518" s="71" t="s">
        <v>35</v>
      </c>
      <c r="R518" s="103"/>
      <c r="S518" s="103"/>
      <c r="T518" s="106" t="str">
        <f>IF(Q518&lt;&gt;"",VLOOKUP(Q518,'DON GIA'!$H$1:$K$103,4,0),"")</f>
        <v/>
      </c>
      <c r="U518" s="106" t="str">
        <f t="shared" si="106"/>
        <v/>
      </c>
      <c r="V518" s="107" t="s">
        <v>1151</v>
      </c>
      <c r="W518" s="103" t="s">
        <v>38</v>
      </c>
      <c r="X518" s="108">
        <v>0.25600000000000001</v>
      </c>
      <c r="Y518" s="109"/>
      <c r="Z518" s="106">
        <f>IF(V518&lt;&gt;"",VLOOKUP(V518,'DON GIA'!$A$1:$D$346,4,0),"")</f>
        <v>2523428</v>
      </c>
      <c r="AA518" s="106">
        <f t="shared" si="107"/>
        <v>645997.56799999997</v>
      </c>
      <c r="AB518" s="71"/>
      <c r="AC518" s="71"/>
      <c r="AD518" s="71"/>
      <c r="AE518" s="71"/>
      <c r="AF518" s="71"/>
      <c r="AG518" s="103"/>
      <c r="AH518" s="103"/>
      <c r="AI518" s="103"/>
      <c r="AJ518" s="103"/>
      <c r="AK518" s="106" t="str">
        <f>IF(AH518&lt;&gt;"",VLOOKUP(AH518,'DON GIA'!$M$1:$P$9,4,0),"")</f>
        <v/>
      </c>
      <c r="AL518" s="106" t="str">
        <f t="shared" si="103"/>
        <v/>
      </c>
      <c r="AM518" s="103"/>
      <c r="AN518" s="103"/>
      <c r="AO518" s="199" t="str">
        <f t="shared" si="96"/>
        <v/>
      </c>
      <c r="AP518" s="59" t="s">
        <v>349</v>
      </c>
    </row>
    <row r="519" spans="1:43" outlineLevel="2">
      <c r="A519" s="72" t="e">
        <f>IF(C518&lt;&gt;"",$C$7:C518,A518)</f>
        <v>#VALUE!</v>
      </c>
      <c r="B519" s="102" t="str">
        <f>IF(C518&lt;&gt;"",COUNTA($C$7:C518)+392,"")</f>
        <v/>
      </c>
      <c r="C519" s="192"/>
      <c r="D519" s="71"/>
      <c r="E519" s="103"/>
      <c r="F519" s="103"/>
      <c r="G519" s="103"/>
      <c r="H519" s="103"/>
      <c r="I519" s="103"/>
      <c r="J519" s="103"/>
      <c r="K519" s="71"/>
      <c r="L519" s="105"/>
      <c r="M519" s="106" t="str">
        <f>IF(K519&lt;&gt;"",VLOOKUP(K519,'DON GIA'!$S$1:$U$19,3,0),"")</f>
        <v/>
      </c>
      <c r="N519" s="106" t="str">
        <f>IF(K519&lt;&gt;"",VLOOKUP(K519,'DON GIA'!$S$1:$V$19,4,0),"")</f>
        <v/>
      </c>
      <c r="O519" s="106" t="str">
        <f t="shared" si="101"/>
        <v/>
      </c>
      <c r="P519" s="106" t="str">
        <f t="shared" si="102"/>
        <v/>
      </c>
      <c r="Q519" s="71" t="s">
        <v>35</v>
      </c>
      <c r="R519" s="103"/>
      <c r="S519" s="103"/>
      <c r="T519" s="106" t="str">
        <f>IF(Q519&lt;&gt;"",VLOOKUP(Q519,'DON GIA'!$H$1:$K$103,4,0),"")</f>
        <v/>
      </c>
      <c r="U519" s="106" t="str">
        <f t="shared" si="106"/>
        <v/>
      </c>
      <c r="V519" s="107" t="s">
        <v>1078</v>
      </c>
      <c r="W519" s="103" t="s">
        <v>27</v>
      </c>
      <c r="X519" s="108">
        <v>32.56</v>
      </c>
      <c r="Y519" s="109"/>
      <c r="Z519" s="106">
        <f>IF(V519&lt;&gt;"",VLOOKUP(V519,'DON GIA'!$A$1:$D$346,4,0),"")</f>
        <v>854777</v>
      </c>
      <c r="AA519" s="106">
        <f t="shared" si="107"/>
        <v>27831539.120000001</v>
      </c>
      <c r="AB519" s="71"/>
      <c r="AC519" s="71"/>
      <c r="AD519" s="71"/>
      <c r="AE519" s="71"/>
      <c r="AF519" s="71"/>
      <c r="AG519" s="103"/>
      <c r="AH519" s="103"/>
      <c r="AI519" s="103"/>
      <c r="AJ519" s="103"/>
      <c r="AK519" s="106" t="str">
        <f>IF(AH519&lt;&gt;"",VLOOKUP(AH519,'DON GIA'!$M$1:$P$9,4,0),"")</f>
        <v/>
      </c>
      <c r="AL519" s="106" t="str">
        <f t="shared" si="103"/>
        <v/>
      </c>
      <c r="AM519" s="103"/>
      <c r="AN519" s="103"/>
      <c r="AO519" s="199" t="str">
        <f t="shared" ref="AO519:AO582" si="108">IF(C519&lt;&gt;"",O519+P519+U519+AA519+AL519,"")</f>
        <v/>
      </c>
      <c r="AP519" s="107"/>
    </row>
    <row r="520" spans="1:43" outlineLevel="2">
      <c r="A520" s="72" t="e">
        <f>IF(C519&lt;&gt;"",$C$7:C519,A519)</f>
        <v>#VALUE!</v>
      </c>
      <c r="B520" s="102" t="str">
        <f>IF(C519&lt;&gt;"",COUNTA($C$7:C519)+392,"")</f>
        <v/>
      </c>
      <c r="C520" s="192"/>
      <c r="D520" s="71"/>
      <c r="E520" s="103"/>
      <c r="F520" s="103"/>
      <c r="G520" s="103"/>
      <c r="H520" s="103"/>
      <c r="I520" s="103"/>
      <c r="J520" s="103"/>
      <c r="K520" s="71"/>
      <c r="L520" s="105"/>
      <c r="M520" s="106" t="str">
        <f>IF(K520&lt;&gt;"",VLOOKUP(K520,'DON GIA'!$S$1:$U$19,3,0),"")</f>
        <v/>
      </c>
      <c r="N520" s="106" t="str">
        <f>IF(K520&lt;&gt;"",VLOOKUP(K520,'DON GIA'!$S$1:$V$19,4,0),"")</f>
        <v/>
      </c>
      <c r="O520" s="106" t="str">
        <f t="shared" si="101"/>
        <v/>
      </c>
      <c r="P520" s="106" t="str">
        <f t="shared" si="102"/>
        <v/>
      </c>
      <c r="Q520" s="71" t="s">
        <v>35</v>
      </c>
      <c r="R520" s="103"/>
      <c r="S520" s="103"/>
      <c r="T520" s="106" t="str">
        <f>IF(Q520&lt;&gt;"",VLOOKUP(Q520,'DON GIA'!$H$1:$K$103,4,0),"")</f>
        <v/>
      </c>
      <c r="U520" s="106" t="str">
        <f t="shared" si="106"/>
        <v/>
      </c>
      <c r="V520" s="107" t="s">
        <v>1152</v>
      </c>
      <c r="W520" s="103" t="s">
        <v>27</v>
      </c>
      <c r="X520" s="108">
        <v>37.4</v>
      </c>
      <c r="Y520" s="109"/>
      <c r="Z520" s="106">
        <f>IF(V520&lt;&gt;"",VLOOKUP(V520,'DON GIA'!$A$1:$D$346,4,0),"")</f>
        <v>330817</v>
      </c>
      <c r="AA520" s="106">
        <f t="shared" si="107"/>
        <v>12372555.799999999</v>
      </c>
      <c r="AB520" s="71"/>
      <c r="AC520" s="71"/>
      <c r="AD520" s="71"/>
      <c r="AE520" s="71"/>
      <c r="AF520" s="71"/>
      <c r="AG520" s="103"/>
      <c r="AH520" s="103"/>
      <c r="AI520" s="103"/>
      <c r="AJ520" s="103"/>
      <c r="AK520" s="106" t="str">
        <f>IF(AH520&lt;&gt;"",VLOOKUP(AH520,'DON GIA'!$M$1:$P$9,4,0),"")</f>
        <v/>
      </c>
      <c r="AL520" s="106" t="str">
        <f t="shared" si="103"/>
        <v/>
      </c>
      <c r="AM520" s="103"/>
      <c r="AN520" s="103"/>
      <c r="AO520" s="199" t="str">
        <f t="shared" si="108"/>
        <v/>
      </c>
      <c r="AP520" s="107"/>
    </row>
    <row r="521" spans="1:43" outlineLevel="2">
      <c r="A521" s="72" t="e">
        <f>IF(C520&lt;&gt;"",$C$7:C520,A520)</f>
        <v>#VALUE!</v>
      </c>
      <c r="B521" s="102" t="str">
        <f>IF(C520&lt;&gt;"",COUNTA($C$7:C520)+392,"")</f>
        <v/>
      </c>
      <c r="C521" s="192"/>
      <c r="D521" s="71"/>
      <c r="E521" s="103"/>
      <c r="F521" s="103"/>
      <c r="G521" s="103"/>
      <c r="H521" s="103"/>
      <c r="I521" s="103"/>
      <c r="J521" s="103"/>
      <c r="K521" s="71"/>
      <c r="L521" s="105"/>
      <c r="M521" s="106" t="str">
        <f>IF(K521&lt;&gt;"",VLOOKUP(K521,'DON GIA'!$S$1:$U$19,3,0),"")</f>
        <v/>
      </c>
      <c r="N521" s="106" t="str">
        <f>IF(K521&lt;&gt;"",VLOOKUP(K521,'DON GIA'!$S$1:$V$19,4,0),"")</f>
        <v/>
      </c>
      <c r="O521" s="106" t="str">
        <f t="shared" si="101"/>
        <v/>
      </c>
      <c r="P521" s="106" t="str">
        <f t="shared" si="102"/>
        <v/>
      </c>
      <c r="Q521" s="71" t="s">
        <v>35</v>
      </c>
      <c r="R521" s="103"/>
      <c r="S521" s="103"/>
      <c r="T521" s="106" t="str">
        <f>IF(Q521&lt;&gt;"",VLOOKUP(Q521,'DON GIA'!$H$1:$K$103,4,0),"")</f>
        <v/>
      </c>
      <c r="U521" s="106" t="str">
        <f t="shared" si="106"/>
        <v/>
      </c>
      <c r="V521" s="107" t="s">
        <v>1105</v>
      </c>
      <c r="W521" s="103" t="s">
        <v>27</v>
      </c>
      <c r="X521" s="108">
        <v>8.9600000000000009</v>
      </c>
      <c r="Y521" s="109"/>
      <c r="Z521" s="106">
        <f>IF(V521&lt;&gt;"",VLOOKUP(V521,'DON GIA'!$A$1:$D$346,4,0),"")</f>
        <v>292949</v>
      </c>
      <c r="AA521" s="106">
        <f t="shared" si="107"/>
        <v>2624823.04</v>
      </c>
      <c r="AB521" s="71"/>
      <c r="AC521" s="71"/>
      <c r="AD521" s="71"/>
      <c r="AE521" s="71"/>
      <c r="AF521" s="71"/>
      <c r="AG521" s="103"/>
      <c r="AH521" s="103"/>
      <c r="AI521" s="103"/>
      <c r="AJ521" s="103"/>
      <c r="AK521" s="106" t="str">
        <f>IF(AH521&lt;&gt;"",VLOOKUP(AH521,'DON GIA'!$M$1:$P$9,4,0),"")</f>
        <v/>
      </c>
      <c r="AL521" s="106" t="str">
        <f t="shared" si="103"/>
        <v/>
      </c>
      <c r="AM521" s="103"/>
      <c r="AN521" s="103"/>
      <c r="AO521" s="199" t="str">
        <f t="shared" si="108"/>
        <v/>
      </c>
      <c r="AP521" s="107"/>
    </row>
    <row r="522" spans="1:43" ht="37.5" outlineLevel="2">
      <c r="A522" s="72" t="e">
        <f>IF(C521&lt;&gt;"",$C$7:C521,A521)</f>
        <v>#VALUE!</v>
      </c>
      <c r="B522" s="102" t="str">
        <f>IF(C521&lt;&gt;"",COUNTA($C$7:C521)+392,"")</f>
        <v/>
      </c>
      <c r="C522" s="192"/>
      <c r="D522" s="71"/>
      <c r="E522" s="103"/>
      <c r="F522" s="103"/>
      <c r="G522" s="103"/>
      <c r="H522" s="103"/>
      <c r="I522" s="103"/>
      <c r="J522" s="103"/>
      <c r="K522" s="71"/>
      <c r="L522" s="105"/>
      <c r="M522" s="106" t="str">
        <f>IF(K522&lt;&gt;"",VLOOKUP(K522,'DON GIA'!$S$1:$U$19,3,0),"")</f>
        <v/>
      </c>
      <c r="N522" s="106" t="str">
        <f>IF(K522&lt;&gt;"",VLOOKUP(K522,'DON GIA'!$S$1:$V$19,4,0),"")</f>
        <v/>
      </c>
      <c r="O522" s="106" t="str">
        <f t="shared" si="101"/>
        <v/>
      </c>
      <c r="P522" s="106" t="str">
        <f t="shared" si="102"/>
        <v/>
      </c>
      <c r="Q522" s="71" t="s">
        <v>35</v>
      </c>
      <c r="R522" s="103"/>
      <c r="S522" s="103"/>
      <c r="T522" s="106" t="str">
        <f>IF(Q522&lt;&gt;"",VLOOKUP(Q522,'DON GIA'!$H$1:$K$103,4,0),"")</f>
        <v/>
      </c>
      <c r="U522" s="106" t="str">
        <f t="shared" si="106"/>
        <v/>
      </c>
      <c r="V522" s="107" t="s">
        <v>1153</v>
      </c>
      <c r="W522" s="103" t="s">
        <v>27</v>
      </c>
      <c r="X522" s="108">
        <v>23.32</v>
      </c>
      <c r="Y522" s="109"/>
      <c r="Z522" s="106">
        <f>IF(V522&lt;&gt;"",VLOOKUP(V522,'DON GIA'!$A$1:$D$346,4,0),"")</f>
        <v>1238791</v>
      </c>
      <c r="AA522" s="106">
        <f t="shared" si="107"/>
        <v>28888606.120000001</v>
      </c>
      <c r="AB522" s="71"/>
      <c r="AC522" s="71"/>
      <c r="AD522" s="71"/>
      <c r="AE522" s="71"/>
      <c r="AF522" s="71"/>
      <c r="AG522" s="103"/>
      <c r="AH522" s="103"/>
      <c r="AI522" s="103"/>
      <c r="AJ522" s="103"/>
      <c r="AK522" s="106" t="str">
        <f>IF(AH522&lt;&gt;"",VLOOKUP(AH522,'DON GIA'!$M$1:$P$9,4,0),"")</f>
        <v/>
      </c>
      <c r="AL522" s="106" t="str">
        <f t="shared" si="103"/>
        <v/>
      </c>
      <c r="AM522" s="103"/>
      <c r="AN522" s="103"/>
      <c r="AO522" s="199" t="str">
        <f t="shared" si="108"/>
        <v/>
      </c>
      <c r="AP522" s="107"/>
    </row>
    <row r="523" spans="1:43" ht="37.5" outlineLevel="2">
      <c r="A523" s="72" t="e">
        <f>IF(C522&lt;&gt;"",$C$7:C522,A522)</f>
        <v>#VALUE!</v>
      </c>
      <c r="B523" s="102" t="str">
        <f>IF(C522&lt;&gt;"",COUNTA($C$7:C522)+392,"")</f>
        <v/>
      </c>
      <c r="C523" s="192"/>
      <c r="D523" s="71"/>
      <c r="E523" s="103"/>
      <c r="F523" s="103"/>
      <c r="G523" s="103"/>
      <c r="H523" s="103"/>
      <c r="I523" s="103"/>
      <c r="J523" s="103"/>
      <c r="K523" s="71"/>
      <c r="L523" s="105"/>
      <c r="M523" s="106" t="str">
        <f>IF(K523&lt;&gt;"",VLOOKUP(K523,'DON GIA'!$S$1:$U$19,3,0),"")</f>
        <v/>
      </c>
      <c r="N523" s="106" t="str">
        <f>IF(K523&lt;&gt;"",VLOOKUP(K523,'DON GIA'!$S$1:$V$19,4,0),"")</f>
        <v/>
      </c>
      <c r="O523" s="106" t="str">
        <f t="shared" si="101"/>
        <v/>
      </c>
      <c r="P523" s="106" t="str">
        <f t="shared" si="102"/>
        <v/>
      </c>
      <c r="Q523" s="71" t="s">
        <v>35</v>
      </c>
      <c r="R523" s="103"/>
      <c r="S523" s="103"/>
      <c r="T523" s="106" t="str">
        <f>IF(Q523&lt;&gt;"",VLOOKUP(Q523,'DON GIA'!$H$1:$K$103,4,0),"")</f>
        <v/>
      </c>
      <c r="U523" s="106" t="str">
        <f t="shared" si="106"/>
        <v/>
      </c>
      <c r="V523" s="107" t="s">
        <v>1154</v>
      </c>
      <c r="W523" s="103" t="s">
        <v>27</v>
      </c>
      <c r="X523" s="108">
        <v>54.39</v>
      </c>
      <c r="Y523" s="109"/>
      <c r="Z523" s="106">
        <f>IF(V523&lt;&gt;"",VLOOKUP(V523,'DON GIA'!$A$1:$D$346,4,0),"")</f>
        <v>551282</v>
      </c>
      <c r="AA523" s="106">
        <f t="shared" si="107"/>
        <v>29984227.98</v>
      </c>
      <c r="AB523" s="71"/>
      <c r="AC523" s="71"/>
      <c r="AD523" s="71"/>
      <c r="AE523" s="71"/>
      <c r="AF523" s="71"/>
      <c r="AG523" s="103"/>
      <c r="AH523" s="103"/>
      <c r="AI523" s="103"/>
      <c r="AJ523" s="103"/>
      <c r="AK523" s="106" t="str">
        <f>IF(AH523&lt;&gt;"",VLOOKUP(AH523,'DON GIA'!$M$1:$P$9,4,0),"")</f>
        <v/>
      </c>
      <c r="AL523" s="106" t="str">
        <f t="shared" si="103"/>
        <v/>
      </c>
      <c r="AM523" s="103"/>
      <c r="AN523" s="103"/>
      <c r="AO523" s="199" t="str">
        <f t="shared" si="108"/>
        <v/>
      </c>
      <c r="AP523" s="107"/>
    </row>
    <row r="524" spans="1:43" outlineLevel="2">
      <c r="A524" s="72" t="e">
        <f>IF(C523&lt;&gt;"",$C$7:C523,A523)</f>
        <v>#VALUE!</v>
      </c>
      <c r="B524" s="102" t="str">
        <f>IF(C523&lt;&gt;"",COUNTA($C$7:C523)+392,"")</f>
        <v/>
      </c>
      <c r="C524" s="192"/>
      <c r="D524" s="71"/>
      <c r="E524" s="103"/>
      <c r="F524" s="103"/>
      <c r="G524" s="103"/>
      <c r="H524" s="103"/>
      <c r="I524" s="103"/>
      <c r="J524" s="103"/>
      <c r="K524" s="71"/>
      <c r="L524" s="105"/>
      <c r="M524" s="106" t="str">
        <f>IF(K524&lt;&gt;"",VLOOKUP(K524,'DON GIA'!$S$1:$U$19,3,0),"")</f>
        <v/>
      </c>
      <c r="N524" s="106" t="str">
        <f>IF(K524&lt;&gt;"",VLOOKUP(K524,'DON GIA'!$S$1:$V$19,4,0),"")</f>
        <v/>
      </c>
      <c r="O524" s="106" t="str">
        <f t="shared" si="101"/>
        <v/>
      </c>
      <c r="P524" s="106" t="str">
        <f t="shared" si="102"/>
        <v/>
      </c>
      <c r="Q524" s="71" t="s">
        <v>35</v>
      </c>
      <c r="R524" s="103"/>
      <c r="S524" s="103"/>
      <c r="T524" s="106" t="str">
        <f>IF(Q524&lt;&gt;"",VLOOKUP(Q524,'DON GIA'!$H$1:$K$103,4,0),"")</f>
        <v/>
      </c>
      <c r="U524" s="106" t="str">
        <f t="shared" si="106"/>
        <v/>
      </c>
      <c r="V524" s="107" t="s">
        <v>1023</v>
      </c>
      <c r="W524" s="103" t="s">
        <v>38</v>
      </c>
      <c r="X524" s="108">
        <v>0.16300000000000001</v>
      </c>
      <c r="Y524" s="109"/>
      <c r="Z524" s="106">
        <f>IF(V524&lt;&gt;"",VLOOKUP(V524,'DON GIA'!$A$1:$D$346,4,0),"")</f>
        <v>2523428</v>
      </c>
      <c r="AA524" s="106">
        <f t="shared" si="107"/>
        <v>411318.76400000002</v>
      </c>
      <c r="AB524" s="71"/>
      <c r="AC524" s="71"/>
      <c r="AD524" s="71"/>
      <c r="AE524" s="71"/>
      <c r="AF524" s="71"/>
      <c r="AG524" s="103"/>
      <c r="AH524" s="103"/>
      <c r="AI524" s="103"/>
      <c r="AJ524" s="103"/>
      <c r="AK524" s="106" t="str">
        <f>IF(AH524&lt;&gt;"",VLOOKUP(AH524,'DON GIA'!$M$1:$P$9,4,0),"")</f>
        <v/>
      </c>
      <c r="AL524" s="106" t="str">
        <f t="shared" si="103"/>
        <v/>
      </c>
      <c r="AM524" s="103"/>
      <c r="AN524" s="103"/>
      <c r="AO524" s="199" t="str">
        <f t="shared" si="108"/>
        <v/>
      </c>
      <c r="AP524" s="107"/>
    </row>
    <row r="525" spans="1:43" outlineLevel="2">
      <c r="A525" s="72" t="e">
        <f>IF(C524&lt;&gt;"",$C$7:C524,A524)</f>
        <v>#VALUE!</v>
      </c>
      <c r="B525" s="102" t="str">
        <f>IF(C524&lt;&gt;"",COUNTA($C$7:C524)+392,"")</f>
        <v/>
      </c>
      <c r="C525" s="192"/>
      <c r="D525" s="71"/>
      <c r="E525" s="103"/>
      <c r="F525" s="103"/>
      <c r="G525" s="103"/>
      <c r="H525" s="103"/>
      <c r="I525" s="103"/>
      <c r="J525" s="103"/>
      <c r="K525" s="71"/>
      <c r="L525" s="105"/>
      <c r="M525" s="106" t="str">
        <f>IF(K525&lt;&gt;"",VLOOKUP(K525,'DON GIA'!$S$1:$U$19,3,0),"")</f>
        <v/>
      </c>
      <c r="N525" s="106" t="str">
        <f>IF(K525&lt;&gt;"",VLOOKUP(K525,'DON GIA'!$S$1:$V$19,4,0),"")</f>
        <v/>
      </c>
      <c r="O525" s="106" t="str">
        <f t="shared" si="101"/>
        <v/>
      </c>
      <c r="P525" s="106" t="str">
        <f t="shared" si="102"/>
        <v/>
      </c>
      <c r="Q525" s="71" t="s">
        <v>35</v>
      </c>
      <c r="R525" s="103"/>
      <c r="S525" s="103"/>
      <c r="T525" s="106" t="str">
        <f>IF(Q525&lt;&gt;"",VLOOKUP(Q525,'DON GIA'!$H$1:$K$103,4,0),"")</f>
        <v/>
      </c>
      <c r="U525" s="106" t="str">
        <f t="shared" si="106"/>
        <v/>
      </c>
      <c r="V525" s="107" t="s">
        <v>1105</v>
      </c>
      <c r="W525" s="103" t="s">
        <v>27</v>
      </c>
      <c r="X525" s="108">
        <v>1.62</v>
      </c>
      <c r="Y525" s="109"/>
      <c r="Z525" s="106">
        <f>IF(V525&lt;&gt;"",VLOOKUP(V525,'DON GIA'!$A$1:$D$346,4,0),"")</f>
        <v>292949</v>
      </c>
      <c r="AA525" s="106">
        <f t="shared" si="107"/>
        <v>474577.38</v>
      </c>
      <c r="AB525" s="71"/>
      <c r="AC525" s="71"/>
      <c r="AD525" s="71"/>
      <c r="AE525" s="71"/>
      <c r="AF525" s="71"/>
      <c r="AG525" s="103"/>
      <c r="AH525" s="103"/>
      <c r="AI525" s="103"/>
      <c r="AJ525" s="103"/>
      <c r="AK525" s="106" t="str">
        <f>IF(AH525&lt;&gt;"",VLOOKUP(AH525,'DON GIA'!$M$1:$P$9,4,0),"")</f>
        <v/>
      </c>
      <c r="AL525" s="106" t="str">
        <f t="shared" si="103"/>
        <v/>
      </c>
      <c r="AM525" s="103"/>
      <c r="AN525" s="103"/>
      <c r="AO525" s="199" t="str">
        <f t="shared" si="108"/>
        <v/>
      </c>
      <c r="AP525" s="107"/>
    </row>
    <row r="526" spans="1:43" outlineLevel="2">
      <c r="A526" s="72" t="e">
        <f>IF(C525&lt;&gt;"",$C$7:C525,A525)</f>
        <v>#VALUE!</v>
      </c>
      <c r="B526" s="102" t="str">
        <f>IF(C525&lt;&gt;"",COUNTA($C$7:C525)+392,"")</f>
        <v/>
      </c>
      <c r="C526" s="192"/>
      <c r="D526" s="71"/>
      <c r="E526" s="103"/>
      <c r="F526" s="103"/>
      <c r="G526" s="103"/>
      <c r="H526" s="103"/>
      <c r="I526" s="103"/>
      <c r="J526" s="103"/>
      <c r="K526" s="71"/>
      <c r="L526" s="105"/>
      <c r="M526" s="106" t="str">
        <f>IF(K526&lt;&gt;"",VLOOKUP(K526,'DON GIA'!$S$1:$U$19,3,0),"")</f>
        <v/>
      </c>
      <c r="N526" s="106" t="str">
        <f>IF(K526&lt;&gt;"",VLOOKUP(K526,'DON GIA'!$S$1:$V$19,4,0),"")</f>
        <v/>
      </c>
      <c r="O526" s="106" t="str">
        <f t="shared" si="101"/>
        <v/>
      </c>
      <c r="P526" s="106" t="str">
        <f t="shared" si="102"/>
        <v/>
      </c>
      <c r="Q526" s="71" t="s">
        <v>35</v>
      </c>
      <c r="R526" s="103"/>
      <c r="S526" s="103"/>
      <c r="T526" s="106" t="str">
        <f>IF(Q526&lt;&gt;"",VLOOKUP(Q526,'DON GIA'!$H$1:$K$103,4,0),"")</f>
        <v/>
      </c>
      <c r="U526" s="106" t="str">
        <f t="shared" si="106"/>
        <v/>
      </c>
      <c r="V526" s="107" t="s">
        <v>1130</v>
      </c>
      <c r="W526" s="103" t="s">
        <v>27</v>
      </c>
      <c r="X526" s="108">
        <v>4.3</v>
      </c>
      <c r="Y526" s="109"/>
      <c r="Z526" s="106">
        <f>IF(V526&lt;&gt;"",VLOOKUP(V526,'DON GIA'!$A$1:$D$346,4,0),"")</f>
        <v>282038</v>
      </c>
      <c r="AA526" s="106">
        <f t="shared" si="107"/>
        <v>1212763.3999999999</v>
      </c>
      <c r="AB526" s="71"/>
      <c r="AC526" s="71"/>
      <c r="AD526" s="71"/>
      <c r="AE526" s="71"/>
      <c r="AF526" s="71"/>
      <c r="AG526" s="103"/>
      <c r="AH526" s="103"/>
      <c r="AI526" s="103"/>
      <c r="AJ526" s="103"/>
      <c r="AK526" s="106" t="str">
        <f>IF(AH526&lt;&gt;"",VLOOKUP(AH526,'DON GIA'!$M$1:$P$9,4,0),"")</f>
        <v/>
      </c>
      <c r="AL526" s="106" t="str">
        <f t="shared" si="103"/>
        <v/>
      </c>
      <c r="AM526" s="103"/>
      <c r="AN526" s="103"/>
      <c r="AO526" s="199" t="str">
        <f t="shared" si="108"/>
        <v/>
      </c>
      <c r="AP526" s="107"/>
    </row>
    <row r="527" spans="1:43" outlineLevel="2">
      <c r="A527" s="72" t="e">
        <f>IF(C526&lt;&gt;"",$C$7:C526,A526)</f>
        <v>#VALUE!</v>
      </c>
      <c r="B527" s="102" t="str">
        <f>IF(C526&lt;&gt;"",COUNTA($C$7:C526)+392,"")</f>
        <v/>
      </c>
      <c r="C527" s="192"/>
      <c r="D527" s="71"/>
      <c r="E527" s="103"/>
      <c r="F527" s="103"/>
      <c r="G527" s="103"/>
      <c r="H527" s="103"/>
      <c r="I527" s="103"/>
      <c r="J527" s="103"/>
      <c r="K527" s="71"/>
      <c r="L527" s="105"/>
      <c r="M527" s="106" t="str">
        <f>IF(K527&lt;&gt;"",VLOOKUP(K527,'DON GIA'!$S$1:$U$19,3,0),"")</f>
        <v/>
      </c>
      <c r="N527" s="106" t="str">
        <f>IF(K527&lt;&gt;"",VLOOKUP(K527,'DON GIA'!$S$1:$V$19,4,0),"")</f>
        <v/>
      </c>
      <c r="O527" s="106" t="str">
        <f t="shared" si="101"/>
        <v/>
      </c>
      <c r="P527" s="106" t="str">
        <f t="shared" si="102"/>
        <v/>
      </c>
      <c r="Q527" s="71" t="s">
        <v>35</v>
      </c>
      <c r="R527" s="103"/>
      <c r="S527" s="103"/>
      <c r="T527" s="106" t="str">
        <f>IF(Q527&lt;&gt;"",VLOOKUP(Q527,'DON GIA'!$H$1:$K$103,4,0),"")</f>
        <v/>
      </c>
      <c r="U527" s="106" t="str">
        <f t="shared" si="106"/>
        <v/>
      </c>
      <c r="V527" s="107" t="s">
        <v>1123</v>
      </c>
      <c r="W527" s="103" t="s">
        <v>27</v>
      </c>
      <c r="X527" s="108">
        <v>64.39</v>
      </c>
      <c r="Y527" s="109"/>
      <c r="Z527" s="106">
        <f>IF(V527&lt;&gt;"",VLOOKUP(V527,'DON GIA'!$A$1:$D$346,4,0),"")</f>
        <v>282038</v>
      </c>
      <c r="AA527" s="106">
        <f t="shared" si="107"/>
        <v>18160426.82</v>
      </c>
      <c r="AB527" s="71"/>
      <c r="AC527" s="71"/>
      <c r="AD527" s="71"/>
      <c r="AE527" s="71"/>
      <c r="AF527" s="71"/>
      <c r="AG527" s="103"/>
      <c r="AH527" s="103"/>
      <c r="AI527" s="103"/>
      <c r="AJ527" s="103"/>
      <c r="AK527" s="106" t="str">
        <f>IF(AH527&lt;&gt;"",VLOOKUP(AH527,'DON GIA'!$M$1:$P$9,4,0),"")</f>
        <v/>
      </c>
      <c r="AL527" s="106" t="str">
        <f t="shared" si="103"/>
        <v/>
      </c>
      <c r="AM527" s="103"/>
      <c r="AN527" s="103"/>
      <c r="AO527" s="199" t="str">
        <f t="shared" si="108"/>
        <v/>
      </c>
      <c r="AP527" s="107"/>
    </row>
    <row r="528" spans="1:43" outlineLevel="2">
      <c r="A528" s="72" t="e">
        <f>IF(C527&lt;&gt;"",$C$7:C527,A527)</f>
        <v>#VALUE!</v>
      </c>
      <c r="B528" s="102" t="str">
        <f>IF(C527&lt;&gt;"",COUNTA($C$7:C527)+392,"")</f>
        <v/>
      </c>
      <c r="C528" s="192"/>
      <c r="D528" s="71"/>
      <c r="E528" s="103"/>
      <c r="F528" s="103"/>
      <c r="G528" s="103"/>
      <c r="H528" s="103"/>
      <c r="I528" s="103"/>
      <c r="J528" s="103"/>
      <c r="K528" s="71"/>
      <c r="L528" s="105"/>
      <c r="M528" s="106" t="str">
        <f>IF(K528&lt;&gt;"",VLOOKUP(K528,'DON GIA'!$S$1:$U$19,3,0),"")</f>
        <v/>
      </c>
      <c r="N528" s="106" t="str">
        <f>IF(K528&lt;&gt;"",VLOOKUP(K528,'DON GIA'!$S$1:$V$19,4,0),"")</f>
        <v/>
      </c>
      <c r="O528" s="106" t="str">
        <f t="shared" si="101"/>
        <v/>
      </c>
      <c r="P528" s="106" t="str">
        <f t="shared" si="102"/>
        <v/>
      </c>
      <c r="Q528" s="71" t="s">
        <v>35</v>
      </c>
      <c r="R528" s="103"/>
      <c r="S528" s="103"/>
      <c r="T528" s="106" t="str">
        <f>IF(Q528&lt;&gt;"",VLOOKUP(Q528,'DON GIA'!$H$1:$K$103,4,0),"")</f>
        <v/>
      </c>
      <c r="U528" s="106" t="str">
        <f t="shared" si="106"/>
        <v/>
      </c>
      <c r="V528" s="107" t="s">
        <v>1107</v>
      </c>
      <c r="W528" s="103" t="s">
        <v>27</v>
      </c>
      <c r="X528" s="108">
        <v>55.95</v>
      </c>
      <c r="Y528" s="109"/>
      <c r="Z528" s="106">
        <f>IF(V528&lt;&gt;"",VLOOKUP(V528,'DON GIA'!$A$1:$D$346,4,0),"")</f>
        <v>109890</v>
      </c>
      <c r="AA528" s="106">
        <f t="shared" si="107"/>
        <v>6148345.5</v>
      </c>
      <c r="AB528" s="71"/>
      <c r="AC528" s="71"/>
      <c r="AD528" s="71"/>
      <c r="AE528" s="71"/>
      <c r="AF528" s="71"/>
      <c r="AG528" s="103"/>
      <c r="AH528" s="103"/>
      <c r="AI528" s="103"/>
      <c r="AJ528" s="103"/>
      <c r="AK528" s="106" t="str">
        <f>IF(AH528&lt;&gt;"",VLOOKUP(AH528,'DON GIA'!$M$1:$P$9,4,0),"")</f>
        <v/>
      </c>
      <c r="AL528" s="106" t="str">
        <f t="shared" si="103"/>
        <v/>
      </c>
      <c r="AM528" s="103"/>
      <c r="AN528" s="103"/>
      <c r="AO528" s="199" t="str">
        <f t="shared" si="108"/>
        <v/>
      </c>
      <c r="AP528" s="107"/>
    </row>
    <row r="529" spans="1:43" outlineLevel="2">
      <c r="A529" s="72" t="e">
        <f>IF(C528&lt;&gt;"",$C$7:C528,A528)</f>
        <v>#VALUE!</v>
      </c>
      <c r="B529" s="102" t="str">
        <f>IF(C528&lt;&gt;"",COUNTA($C$7:C528)+392,"")</f>
        <v/>
      </c>
      <c r="C529" s="192"/>
      <c r="D529" s="61"/>
      <c r="E529" s="103"/>
      <c r="F529" s="103"/>
      <c r="G529" s="103"/>
      <c r="H529" s="103"/>
      <c r="I529" s="103"/>
      <c r="J529" s="103"/>
      <c r="K529" s="71"/>
      <c r="L529" s="105"/>
      <c r="M529" s="106" t="str">
        <f>IF(K529&lt;&gt;"",VLOOKUP(K529,'DON GIA'!$S$1:$U$19,3,0),"")</f>
        <v/>
      </c>
      <c r="N529" s="106" t="str">
        <f>IF(K529&lt;&gt;"",VLOOKUP(K529,'DON GIA'!$S$1:$V$19,4,0),"")</f>
        <v/>
      </c>
      <c r="O529" s="106" t="str">
        <f t="shared" si="101"/>
        <v/>
      </c>
      <c r="P529" s="106" t="str">
        <f t="shared" si="102"/>
        <v/>
      </c>
      <c r="Q529" s="71" t="s">
        <v>35</v>
      </c>
      <c r="R529" s="103"/>
      <c r="S529" s="103"/>
      <c r="T529" s="106" t="str">
        <f>IF(Q529&lt;&gt;"",VLOOKUP(Q529,'DON GIA'!$H$1:$K$103,4,0),"")</f>
        <v/>
      </c>
      <c r="U529" s="106" t="str">
        <f t="shared" si="106"/>
        <v/>
      </c>
      <c r="V529" s="107"/>
      <c r="W529" s="103"/>
      <c r="X529" s="108"/>
      <c r="Y529" s="109"/>
      <c r="Z529" s="106" t="str">
        <f>IF(V529&lt;&gt;"",VLOOKUP(V529,'DON GIA'!$A$1:$D$346,4,0),"")</f>
        <v/>
      </c>
      <c r="AA529" s="106" t="str">
        <f t="shared" si="107"/>
        <v/>
      </c>
      <c r="AB529" s="71"/>
      <c r="AC529" s="71"/>
      <c r="AD529" s="71"/>
      <c r="AE529" s="71"/>
      <c r="AF529" s="71"/>
      <c r="AG529" s="103"/>
      <c r="AH529" s="103"/>
      <c r="AI529" s="103"/>
      <c r="AJ529" s="103"/>
      <c r="AK529" s="106" t="str">
        <f>IF(AH529&lt;&gt;"",VLOOKUP(AH529,'DON GIA'!$M$1:$P$9,4,0),"")</f>
        <v/>
      </c>
      <c r="AL529" s="106" t="str">
        <f t="shared" si="103"/>
        <v/>
      </c>
      <c r="AM529" s="103"/>
      <c r="AN529" s="103"/>
      <c r="AO529" s="199" t="str">
        <f t="shared" si="108"/>
        <v/>
      </c>
      <c r="AP529" s="107"/>
    </row>
    <row r="530" spans="1:43" outlineLevel="1">
      <c r="A530" s="84" t="s">
        <v>820</v>
      </c>
      <c r="B530" s="102"/>
      <c r="C530" s="192">
        <v>433</v>
      </c>
      <c r="D530" s="61" t="s">
        <v>256</v>
      </c>
      <c r="E530" s="162"/>
      <c r="F530" s="162"/>
      <c r="G530" s="162"/>
      <c r="H530" s="162"/>
      <c r="I530" s="162"/>
      <c r="J530" s="162"/>
      <c r="K530" s="171"/>
      <c r="L530" s="167">
        <f>SUBTOTAL(9,L531:L544)</f>
        <v>111.78</v>
      </c>
      <c r="M530" s="199"/>
      <c r="N530" s="199"/>
      <c r="O530" s="199">
        <f>SUBTOTAL(9,O531:O544)</f>
        <v>187678620</v>
      </c>
      <c r="P530" s="199">
        <f>SUBTOTAL(9,P531:P544)</f>
        <v>0</v>
      </c>
      <c r="Q530" s="61"/>
      <c r="R530" s="162"/>
      <c r="S530" s="162">
        <f>SUBTOTAL(9,S531:S544)</f>
        <v>0</v>
      </c>
      <c r="T530" s="199"/>
      <c r="U530" s="199">
        <f>SUBTOTAL(9,U531:U544)</f>
        <v>0</v>
      </c>
      <c r="V530" s="129"/>
      <c r="W530" s="162"/>
      <c r="X530" s="169">
        <f>SUBTOTAL(9,X531:X544)</f>
        <v>217.31999999999996</v>
      </c>
      <c r="Y530" s="170">
        <f>SUBTOTAL(9,Y531:Y544)</f>
        <v>0</v>
      </c>
      <c r="Z530" s="199"/>
      <c r="AA530" s="199">
        <f>SUBTOTAL(9,AA531:AA544)</f>
        <v>458419068.25999993</v>
      </c>
      <c r="AB530" s="71"/>
      <c r="AC530" s="71"/>
      <c r="AD530" s="71"/>
      <c r="AE530" s="71"/>
      <c r="AF530" s="71"/>
      <c r="AG530" s="103"/>
      <c r="AH530" s="162"/>
      <c r="AI530" s="162"/>
      <c r="AJ530" s="162">
        <f>SUBTOTAL(9,AJ531:AJ544)</f>
        <v>5</v>
      </c>
      <c r="AK530" s="199"/>
      <c r="AL530" s="199">
        <f>SUBTOTAL(9,AL531:AL544)</f>
        <v>68583680</v>
      </c>
      <c r="AM530" s="162"/>
      <c r="AN530" s="162">
        <f>SUBTOTAL(9,AN531:AN544)</f>
        <v>1</v>
      </c>
      <c r="AO530" s="199">
        <f t="shared" si="108"/>
        <v>714681368.25999999</v>
      </c>
      <c r="AP530" s="111"/>
      <c r="AQ530" s="90"/>
    </row>
    <row r="531" spans="1:43" ht="56.25" outlineLevel="2">
      <c r="A531" s="72" t="e">
        <f>IF(C530&lt;&gt;"",$C$7:C530,A529)</f>
        <v>#VALUE!</v>
      </c>
      <c r="B531" s="102">
        <f>IF(C530&lt;&gt;"",COUNTA($C$7:C530)+392,"")</f>
        <v>433</v>
      </c>
      <c r="C531" s="192"/>
      <c r="D531" s="71" t="s">
        <v>257</v>
      </c>
      <c r="E531" s="103">
        <v>4</v>
      </c>
      <c r="F531" s="103"/>
      <c r="G531" s="103">
        <v>433</v>
      </c>
      <c r="H531" s="103">
        <v>79</v>
      </c>
      <c r="I531" s="103" t="s">
        <v>223</v>
      </c>
      <c r="J531" s="103" t="s">
        <v>224</v>
      </c>
      <c r="K531" s="104" t="s">
        <v>973</v>
      </c>
      <c r="L531" s="105">
        <v>111.78</v>
      </c>
      <c r="M531" s="106">
        <f>IF(K531&lt;&gt;"",VLOOKUP(K531,'DON GIA'!$S$1:$U$19,3,0),"")</f>
        <v>1679000</v>
      </c>
      <c r="N531" s="106">
        <f>IF(K531&lt;&gt;"",VLOOKUP(K531,'DON GIA'!$S$1:$V$19,4,0),"")</f>
        <v>0</v>
      </c>
      <c r="O531" s="106">
        <f t="shared" si="101"/>
        <v>187678620</v>
      </c>
      <c r="P531" s="106">
        <f t="shared" si="102"/>
        <v>0</v>
      </c>
      <c r="Q531" s="71" t="s">
        <v>35</v>
      </c>
      <c r="R531" s="103"/>
      <c r="S531" s="103"/>
      <c r="T531" s="106" t="str">
        <f>IF(Q531&lt;&gt;"",VLOOKUP(Q531,'DON GIA'!$H$1:$K$103,4,0),"")</f>
        <v/>
      </c>
      <c r="U531" s="106" t="str">
        <f t="shared" ref="U531:U544" si="109">IF(Q531&lt;&gt;"",IF(ISNUMBER(T531),S531*T531,""),"")</f>
        <v/>
      </c>
      <c r="V531" s="107" t="s">
        <v>1142</v>
      </c>
      <c r="W531" s="103" t="s">
        <v>27</v>
      </c>
      <c r="X531" s="108">
        <v>19.760000000000002</v>
      </c>
      <c r="Y531" s="109"/>
      <c r="Z531" s="106">
        <f>IF(V531&lt;&gt;"",VLOOKUP(V531,'DON GIA'!$A$1:$D$346,4,0),"")</f>
        <v>3840615</v>
      </c>
      <c r="AA531" s="106">
        <f t="shared" ref="AA531:AA544" si="110">IF(V531&lt;&gt;"",IF(ISNUMBER(Z531),X531*Z531,""),"")</f>
        <v>75890552.400000006</v>
      </c>
      <c r="AB531" s="71" t="s">
        <v>32</v>
      </c>
      <c r="AC531" s="71" t="s">
        <v>29</v>
      </c>
      <c r="AD531" s="71" t="s">
        <v>34</v>
      </c>
      <c r="AE531" s="71" t="s">
        <v>31</v>
      </c>
      <c r="AF531" s="71" t="s">
        <v>32</v>
      </c>
      <c r="AG531" s="103" t="s">
        <v>41</v>
      </c>
      <c r="AH531" s="103" t="s">
        <v>562</v>
      </c>
      <c r="AI531" s="103" t="s">
        <v>409</v>
      </c>
      <c r="AJ531" s="103">
        <v>4</v>
      </c>
      <c r="AK531" s="106">
        <f>IF(AH531&lt;&gt;"",VLOOKUP(AH531,'DON GIA'!$M$1:$P$9,4,0),"")</f>
        <v>12895920</v>
      </c>
      <c r="AL531" s="106">
        <f t="shared" si="103"/>
        <v>51583680</v>
      </c>
      <c r="AM531" s="103" t="s">
        <v>407</v>
      </c>
      <c r="AN531" s="103">
        <v>1</v>
      </c>
      <c r="AO531" s="199" t="str">
        <f t="shared" si="108"/>
        <v/>
      </c>
      <c r="AP531" s="111" t="s">
        <v>679</v>
      </c>
    </row>
    <row r="532" spans="1:43" ht="322.5" outlineLevel="2">
      <c r="A532" s="72" t="e">
        <f>IF(C531&lt;&gt;"",$C$7:C531,A531)</f>
        <v>#VALUE!</v>
      </c>
      <c r="B532" s="102" t="str">
        <f>IF(C531&lt;&gt;"",COUNTA($C$7:C531)+392,"")</f>
        <v/>
      </c>
      <c r="C532" s="192"/>
      <c r="D532" s="71" t="s">
        <v>71</v>
      </c>
      <c r="E532" s="103"/>
      <c r="F532" s="103"/>
      <c r="G532" s="103"/>
      <c r="H532" s="103"/>
      <c r="I532" s="103"/>
      <c r="J532" s="103"/>
      <c r="K532" s="71"/>
      <c r="L532" s="105"/>
      <c r="M532" s="106" t="str">
        <f>IF(K532&lt;&gt;"",VLOOKUP(K532,'DON GIA'!$S$1:$U$19,3,0),"")</f>
        <v/>
      </c>
      <c r="N532" s="106" t="str">
        <f>IF(K532&lt;&gt;"",VLOOKUP(K532,'DON GIA'!$S$1:$V$19,4,0),"")</f>
        <v/>
      </c>
      <c r="O532" s="106" t="str">
        <f t="shared" si="101"/>
        <v/>
      </c>
      <c r="P532" s="106" t="str">
        <f t="shared" si="102"/>
        <v/>
      </c>
      <c r="Q532" s="71" t="s">
        <v>35</v>
      </c>
      <c r="R532" s="103"/>
      <c r="S532" s="103"/>
      <c r="T532" s="106" t="str">
        <f>IF(Q532&lt;&gt;"",VLOOKUP(Q532,'DON GIA'!$H$1:$K$103,4,0),"")</f>
        <v/>
      </c>
      <c r="U532" s="106" t="str">
        <f t="shared" si="109"/>
        <v/>
      </c>
      <c r="V532" s="107" t="s">
        <v>1063</v>
      </c>
      <c r="W532" s="103" t="s">
        <v>27</v>
      </c>
      <c r="X532" s="108">
        <v>79</v>
      </c>
      <c r="Y532" s="109"/>
      <c r="Z532" s="106">
        <f>IF(V532&lt;&gt;"",VLOOKUP(V532,'DON GIA'!$A$1:$D$346,4,0),"")</f>
        <v>3941166</v>
      </c>
      <c r="AA532" s="106">
        <f t="shared" si="110"/>
        <v>311352114</v>
      </c>
      <c r="AB532" s="71" t="s">
        <v>32</v>
      </c>
      <c r="AC532" s="71" t="s">
        <v>29</v>
      </c>
      <c r="AD532" s="71" t="s">
        <v>30</v>
      </c>
      <c r="AE532" s="71" t="s">
        <v>31</v>
      </c>
      <c r="AF532" s="71" t="s">
        <v>32</v>
      </c>
      <c r="AG532" s="103" t="s">
        <v>33</v>
      </c>
      <c r="AH532" s="61" t="s">
        <v>579</v>
      </c>
      <c r="AI532" s="103" t="s">
        <v>560</v>
      </c>
      <c r="AJ532" s="103">
        <v>1</v>
      </c>
      <c r="AK532" s="106">
        <f>IF(AH532&lt;&gt;"",VLOOKUP(AH532,'DON GIA'!$M$1:$P$9,4,0),"")</f>
        <v>17000000</v>
      </c>
      <c r="AL532" s="106">
        <f t="shared" si="103"/>
        <v>17000000</v>
      </c>
      <c r="AM532" s="103"/>
      <c r="AN532" s="103"/>
      <c r="AO532" s="199" t="str">
        <f t="shared" si="108"/>
        <v/>
      </c>
      <c r="AP532" s="59" t="s">
        <v>680</v>
      </c>
    </row>
    <row r="533" spans="1:43" ht="153.75" outlineLevel="2">
      <c r="A533" s="72" t="e">
        <f>IF(C532&lt;&gt;"",$C$7:C532,A532)</f>
        <v>#VALUE!</v>
      </c>
      <c r="B533" s="102" t="str">
        <f>IF(C532&lt;&gt;"",COUNTA($C$7:C532)+392,"")</f>
        <v/>
      </c>
      <c r="C533" s="192"/>
      <c r="D533" s="71" t="s">
        <v>258</v>
      </c>
      <c r="E533" s="103"/>
      <c r="F533" s="103"/>
      <c r="G533" s="103"/>
      <c r="H533" s="103"/>
      <c r="I533" s="103"/>
      <c r="J533" s="103"/>
      <c r="K533" s="71"/>
      <c r="L533" s="105"/>
      <c r="M533" s="106" t="str">
        <f>IF(K533&lt;&gt;"",VLOOKUP(K533,'DON GIA'!$S$1:$U$19,3,0),"")</f>
        <v/>
      </c>
      <c r="N533" s="106" t="str">
        <f>IF(K533&lt;&gt;"",VLOOKUP(K533,'DON GIA'!$S$1:$V$19,4,0),"")</f>
        <v/>
      </c>
      <c r="O533" s="106" t="str">
        <f t="shared" si="101"/>
        <v/>
      </c>
      <c r="P533" s="106" t="str">
        <f t="shared" si="102"/>
        <v/>
      </c>
      <c r="Q533" s="71" t="s">
        <v>35</v>
      </c>
      <c r="R533" s="103"/>
      <c r="S533" s="103"/>
      <c r="T533" s="106" t="str">
        <f>IF(Q533&lt;&gt;"",VLOOKUP(Q533,'DON GIA'!$H$1:$K$103,4,0),"")</f>
        <v/>
      </c>
      <c r="U533" s="106" t="str">
        <f t="shared" si="109"/>
        <v/>
      </c>
      <c r="V533" s="107" t="s">
        <v>1107</v>
      </c>
      <c r="W533" s="103" t="s">
        <v>27</v>
      </c>
      <c r="X533" s="108">
        <v>79</v>
      </c>
      <c r="Y533" s="109"/>
      <c r="Z533" s="106">
        <f>IF(V533&lt;&gt;"",VLOOKUP(V533,'DON GIA'!$A$1:$D$346,4,0),"")</f>
        <v>109890</v>
      </c>
      <c r="AA533" s="106">
        <f t="shared" si="110"/>
        <v>8681310</v>
      </c>
      <c r="AB533" s="71"/>
      <c r="AC533" s="71"/>
      <c r="AD533" s="71"/>
      <c r="AE533" s="71"/>
      <c r="AF533" s="71"/>
      <c r="AG533" s="103"/>
      <c r="AH533" s="103"/>
      <c r="AI533" s="103"/>
      <c r="AJ533" s="103"/>
      <c r="AK533" s="106" t="str">
        <f>IF(AH533&lt;&gt;"",VLOOKUP(AH533,'DON GIA'!$M$1:$P$9,4,0),"")</f>
        <v/>
      </c>
      <c r="AL533" s="106" t="str">
        <f t="shared" si="103"/>
        <v/>
      </c>
      <c r="AM533" s="103"/>
      <c r="AN533" s="103"/>
      <c r="AO533" s="199" t="str">
        <f t="shared" si="108"/>
        <v/>
      </c>
      <c r="AP533" s="59" t="s">
        <v>681</v>
      </c>
    </row>
    <row r="534" spans="1:43" ht="93.75" outlineLevel="2">
      <c r="A534" s="72" t="e">
        <f>IF(C533&lt;&gt;"",$C$7:C533,A533)</f>
        <v>#VALUE!</v>
      </c>
      <c r="B534" s="102" t="str">
        <f>IF(C533&lt;&gt;"",COUNTA($C$7:C533)+392,"")</f>
        <v/>
      </c>
      <c r="C534" s="192"/>
      <c r="D534" s="71"/>
      <c r="E534" s="103"/>
      <c r="F534" s="103"/>
      <c r="G534" s="103"/>
      <c r="H534" s="103"/>
      <c r="I534" s="103"/>
      <c r="J534" s="103"/>
      <c r="K534" s="71"/>
      <c r="L534" s="105"/>
      <c r="M534" s="106" t="str">
        <f>IF(K534&lt;&gt;"",VLOOKUP(K534,'DON GIA'!$S$1:$U$19,3,0),"")</f>
        <v/>
      </c>
      <c r="N534" s="106" t="str">
        <f>IF(K534&lt;&gt;"",VLOOKUP(K534,'DON GIA'!$S$1:$V$19,4,0),"")</f>
        <v/>
      </c>
      <c r="O534" s="106" t="str">
        <f t="shared" si="101"/>
        <v/>
      </c>
      <c r="P534" s="106" t="str">
        <f t="shared" si="102"/>
        <v/>
      </c>
      <c r="Q534" s="71" t="s">
        <v>35</v>
      </c>
      <c r="R534" s="103"/>
      <c r="S534" s="103"/>
      <c r="T534" s="106" t="str">
        <f>IF(Q534&lt;&gt;"",VLOOKUP(Q534,'DON GIA'!$H$1:$K$103,4,0),"")</f>
        <v/>
      </c>
      <c r="U534" s="106" t="str">
        <f t="shared" si="109"/>
        <v/>
      </c>
      <c r="V534" s="107" t="s">
        <v>1121</v>
      </c>
      <c r="W534" s="103" t="s">
        <v>27</v>
      </c>
      <c r="X534" s="108">
        <v>2.2200000000000002</v>
      </c>
      <c r="Y534" s="109"/>
      <c r="Z534" s="106">
        <f>IF(V534&lt;&gt;"",VLOOKUP(V534,'DON GIA'!$A$1:$D$346,4,0),"")</f>
        <v>1398600</v>
      </c>
      <c r="AA534" s="106">
        <f t="shared" si="110"/>
        <v>3104892.0000000005</v>
      </c>
      <c r="AB534" s="71"/>
      <c r="AC534" s="71"/>
      <c r="AD534" s="71"/>
      <c r="AE534" s="71"/>
      <c r="AF534" s="71"/>
      <c r="AG534" s="103"/>
      <c r="AH534" s="103"/>
      <c r="AI534" s="103"/>
      <c r="AJ534" s="103"/>
      <c r="AK534" s="106" t="str">
        <f>IF(AH534&lt;&gt;"",VLOOKUP(AH534,'DON GIA'!$M$1:$P$9,4,0),"")</f>
        <v/>
      </c>
      <c r="AL534" s="106" t="str">
        <f t="shared" si="103"/>
        <v/>
      </c>
      <c r="AM534" s="103"/>
      <c r="AN534" s="103"/>
      <c r="AO534" s="199" t="str">
        <f t="shared" si="108"/>
        <v/>
      </c>
      <c r="AP534" s="59" t="s">
        <v>349</v>
      </c>
    </row>
    <row r="535" spans="1:43" outlineLevel="2">
      <c r="A535" s="72" t="e">
        <f>IF(C534&lt;&gt;"",$C$7:C534,A534)</f>
        <v>#VALUE!</v>
      </c>
      <c r="B535" s="102" t="str">
        <f>IF(C534&lt;&gt;"",COUNTA($C$7:C534)+392,"")</f>
        <v/>
      </c>
      <c r="C535" s="192"/>
      <c r="D535" s="71"/>
      <c r="E535" s="103"/>
      <c r="F535" s="103"/>
      <c r="G535" s="103"/>
      <c r="H535" s="103"/>
      <c r="I535" s="103"/>
      <c r="J535" s="103"/>
      <c r="K535" s="71"/>
      <c r="L535" s="105"/>
      <c r="M535" s="106" t="str">
        <f>IF(K535&lt;&gt;"",VLOOKUP(K535,'DON GIA'!$S$1:$U$19,3,0),"")</f>
        <v/>
      </c>
      <c r="N535" s="106" t="str">
        <f>IF(K535&lt;&gt;"",VLOOKUP(K535,'DON GIA'!$S$1:$V$19,4,0),"")</f>
        <v/>
      </c>
      <c r="O535" s="106" t="str">
        <f t="shared" si="101"/>
        <v/>
      </c>
      <c r="P535" s="106" t="str">
        <f t="shared" si="102"/>
        <v/>
      </c>
      <c r="Q535" s="71" t="s">
        <v>35</v>
      </c>
      <c r="R535" s="103"/>
      <c r="S535" s="103"/>
      <c r="T535" s="106" t="str">
        <f>IF(Q535&lt;&gt;"",VLOOKUP(Q535,'DON GIA'!$H$1:$K$103,4,0),"")</f>
        <v/>
      </c>
      <c r="U535" s="106" t="str">
        <f t="shared" si="109"/>
        <v/>
      </c>
      <c r="V535" s="107" t="s">
        <v>1105</v>
      </c>
      <c r="W535" s="103" t="s">
        <v>27</v>
      </c>
      <c r="X535" s="108">
        <v>1.92</v>
      </c>
      <c r="Y535" s="109"/>
      <c r="Z535" s="106">
        <f>IF(V535&lt;&gt;"",VLOOKUP(V535,'DON GIA'!$A$1:$D$346,4,0),"")</f>
        <v>292949</v>
      </c>
      <c r="AA535" s="106">
        <f t="shared" si="110"/>
        <v>562462.07999999996</v>
      </c>
      <c r="AB535" s="71"/>
      <c r="AC535" s="71"/>
      <c r="AD535" s="71"/>
      <c r="AE535" s="71"/>
      <c r="AF535" s="71"/>
      <c r="AG535" s="103"/>
      <c r="AH535" s="103"/>
      <c r="AI535" s="103"/>
      <c r="AJ535" s="103"/>
      <c r="AK535" s="106" t="str">
        <f>IF(AH535&lt;&gt;"",VLOOKUP(AH535,'DON GIA'!$M$1:$P$9,4,0),"")</f>
        <v/>
      </c>
      <c r="AL535" s="106" t="str">
        <f t="shared" si="103"/>
        <v/>
      </c>
      <c r="AM535" s="103"/>
      <c r="AN535" s="103"/>
      <c r="AO535" s="199" t="str">
        <f t="shared" si="108"/>
        <v/>
      </c>
      <c r="AP535" s="107"/>
    </row>
    <row r="536" spans="1:43" outlineLevel="2">
      <c r="A536" s="72" t="e">
        <f>IF(C535&lt;&gt;"",$C$7:C535,A535)</f>
        <v>#VALUE!</v>
      </c>
      <c r="B536" s="102" t="str">
        <f>IF(C535&lt;&gt;"",COUNTA($C$7:C535)+392,"")</f>
        <v/>
      </c>
      <c r="C536" s="192"/>
      <c r="D536" s="71"/>
      <c r="E536" s="103"/>
      <c r="F536" s="103"/>
      <c r="G536" s="103"/>
      <c r="H536" s="103"/>
      <c r="I536" s="103"/>
      <c r="J536" s="103"/>
      <c r="K536" s="71"/>
      <c r="L536" s="105"/>
      <c r="M536" s="106" t="str">
        <f>IF(K536&lt;&gt;"",VLOOKUP(K536,'DON GIA'!$S$1:$U$19,3,0),"")</f>
        <v/>
      </c>
      <c r="N536" s="106" t="str">
        <f>IF(K536&lt;&gt;"",VLOOKUP(K536,'DON GIA'!$S$1:$V$19,4,0),"")</f>
        <v/>
      </c>
      <c r="O536" s="106" t="str">
        <f t="shared" si="101"/>
        <v/>
      </c>
      <c r="P536" s="106" t="str">
        <f t="shared" si="102"/>
        <v/>
      </c>
      <c r="Q536" s="71" t="s">
        <v>35</v>
      </c>
      <c r="R536" s="103"/>
      <c r="S536" s="103"/>
      <c r="T536" s="106" t="str">
        <f>IF(Q536&lt;&gt;"",VLOOKUP(Q536,'DON GIA'!$H$1:$K$103,4,0),"")</f>
        <v/>
      </c>
      <c r="U536" s="106" t="str">
        <f t="shared" si="109"/>
        <v/>
      </c>
      <c r="V536" s="107" t="s">
        <v>1130</v>
      </c>
      <c r="W536" s="103" t="s">
        <v>27</v>
      </c>
      <c r="X536" s="108">
        <v>3.87</v>
      </c>
      <c r="Y536" s="109"/>
      <c r="Z536" s="106">
        <f>IF(V536&lt;&gt;"",VLOOKUP(V536,'DON GIA'!$A$1:$D$346,4,0),"")</f>
        <v>282038</v>
      </c>
      <c r="AA536" s="106">
        <f t="shared" si="110"/>
        <v>1091487.06</v>
      </c>
      <c r="AB536" s="71"/>
      <c r="AC536" s="71"/>
      <c r="AD536" s="71"/>
      <c r="AE536" s="71"/>
      <c r="AF536" s="71"/>
      <c r="AG536" s="103"/>
      <c r="AH536" s="103"/>
      <c r="AI536" s="103"/>
      <c r="AJ536" s="103"/>
      <c r="AK536" s="106" t="str">
        <f>IF(AH536&lt;&gt;"",VLOOKUP(AH536,'DON GIA'!$M$1:$P$9,4,0),"")</f>
        <v/>
      </c>
      <c r="AL536" s="106" t="str">
        <f t="shared" si="103"/>
        <v/>
      </c>
      <c r="AM536" s="103"/>
      <c r="AN536" s="103"/>
      <c r="AO536" s="199" t="str">
        <f t="shared" si="108"/>
        <v/>
      </c>
      <c r="AP536" s="107"/>
    </row>
    <row r="537" spans="1:43" ht="37.5" outlineLevel="2">
      <c r="A537" s="72" t="e">
        <f>IF(C536&lt;&gt;"",$C$7:C536,A536)</f>
        <v>#VALUE!</v>
      </c>
      <c r="B537" s="102" t="str">
        <f>IF(C536&lt;&gt;"",COUNTA($C$7:C536)+392,"")</f>
        <v/>
      </c>
      <c r="C537" s="192"/>
      <c r="D537" s="71"/>
      <c r="E537" s="103"/>
      <c r="F537" s="103"/>
      <c r="G537" s="103"/>
      <c r="H537" s="103"/>
      <c r="I537" s="103"/>
      <c r="J537" s="103"/>
      <c r="K537" s="71"/>
      <c r="L537" s="105"/>
      <c r="M537" s="106" t="str">
        <f>IF(K537&lt;&gt;"",VLOOKUP(K537,'DON GIA'!$S$1:$U$19,3,0),"")</f>
        <v/>
      </c>
      <c r="N537" s="106" t="str">
        <f>IF(K537&lt;&gt;"",VLOOKUP(K537,'DON GIA'!$S$1:$V$19,4,0),"")</f>
        <v/>
      </c>
      <c r="O537" s="106" t="str">
        <f t="shared" si="101"/>
        <v/>
      </c>
      <c r="P537" s="106" t="str">
        <f t="shared" si="102"/>
        <v/>
      </c>
      <c r="Q537" s="71" t="s">
        <v>35</v>
      </c>
      <c r="R537" s="103"/>
      <c r="S537" s="103"/>
      <c r="T537" s="106" t="str">
        <f>IF(Q537&lt;&gt;"",VLOOKUP(Q537,'DON GIA'!$H$1:$K$103,4,0),"")</f>
        <v/>
      </c>
      <c r="U537" s="106" t="str">
        <f t="shared" si="109"/>
        <v/>
      </c>
      <c r="V537" s="107" t="s">
        <v>1108</v>
      </c>
      <c r="W537" s="103" t="s">
        <v>27</v>
      </c>
      <c r="X537" s="108">
        <v>7.6</v>
      </c>
      <c r="Y537" s="109"/>
      <c r="Z537" s="106">
        <f>IF(V537&lt;&gt;"",VLOOKUP(V537,'DON GIA'!$A$1:$D$346,4,0),"")</f>
        <v>282038</v>
      </c>
      <c r="AA537" s="106">
        <f t="shared" si="110"/>
        <v>2143488.7999999998</v>
      </c>
      <c r="AB537" s="71"/>
      <c r="AC537" s="71"/>
      <c r="AD537" s="71"/>
      <c r="AE537" s="71"/>
      <c r="AF537" s="71"/>
      <c r="AG537" s="103"/>
      <c r="AH537" s="103"/>
      <c r="AI537" s="103"/>
      <c r="AJ537" s="103"/>
      <c r="AK537" s="106" t="str">
        <f>IF(AH537&lt;&gt;"",VLOOKUP(AH537,'DON GIA'!$M$1:$P$9,4,0),"")</f>
        <v/>
      </c>
      <c r="AL537" s="106" t="str">
        <f t="shared" si="103"/>
        <v/>
      </c>
      <c r="AM537" s="103"/>
      <c r="AN537" s="103"/>
      <c r="AO537" s="199" t="str">
        <f t="shared" si="108"/>
        <v/>
      </c>
      <c r="AP537" s="107"/>
    </row>
    <row r="538" spans="1:43" outlineLevel="2">
      <c r="A538" s="72" t="e">
        <f>IF(C537&lt;&gt;"",$C$7:C537,A537)</f>
        <v>#VALUE!</v>
      </c>
      <c r="B538" s="102" t="str">
        <f>IF(C537&lt;&gt;"",COUNTA($C$7:C537)+392,"")</f>
        <v/>
      </c>
      <c r="C538" s="192"/>
      <c r="D538" s="71"/>
      <c r="E538" s="103"/>
      <c r="F538" s="103"/>
      <c r="G538" s="103"/>
      <c r="H538" s="103"/>
      <c r="I538" s="103"/>
      <c r="J538" s="103"/>
      <c r="K538" s="71"/>
      <c r="L538" s="105"/>
      <c r="M538" s="106" t="str">
        <f>IF(K538&lt;&gt;"",VLOOKUP(K538,'DON GIA'!$S$1:$U$19,3,0),"")</f>
        <v/>
      </c>
      <c r="N538" s="106" t="str">
        <f>IF(K538&lt;&gt;"",VLOOKUP(K538,'DON GIA'!$S$1:$V$19,4,0),"")</f>
        <v/>
      </c>
      <c r="O538" s="106" t="str">
        <f t="shared" si="101"/>
        <v/>
      </c>
      <c r="P538" s="106" t="str">
        <f t="shared" si="102"/>
        <v/>
      </c>
      <c r="Q538" s="71" t="s">
        <v>35</v>
      </c>
      <c r="R538" s="103"/>
      <c r="S538" s="103"/>
      <c r="T538" s="106" t="str">
        <f>IF(Q538&lt;&gt;"",VLOOKUP(Q538,'DON GIA'!$H$1:$K$103,4,0),"")</f>
        <v/>
      </c>
      <c r="U538" s="106" t="str">
        <f t="shared" si="109"/>
        <v/>
      </c>
      <c r="V538" s="107" t="s">
        <v>1155</v>
      </c>
      <c r="W538" s="103" t="s">
        <v>27</v>
      </c>
      <c r="X538" s="108">
        <v>2.34</v>
      </c>
      <c r="Y538" s="109"/>
      <c r="Z538" s="106">
        <f>IF(V538&lt;&gt;"",VLOOKUP(V538,'DON GIA'!$A$1:$D$346,4,0),"")</f>
        <v>330817</v>
      </c>
      <c r="AA538" s="106">
        <f t="shared" si="110"/>
        <v>774111.77999999991</v>
      </c>
      <c r="AB538" s="71"/>
      <c r="AC538" s="71"/>
      <c r="AD538" s="71"/>
      <c r="AE538" s="71"/>
      <c r="AF538" s="71"/>
      <c r="AG538" s="103"/>
      <c r="AH538" s="103"/>
      <c r="AI538" s="103"/>
      <c r="AJ538" s="103"/>
      <c r="AK538" s="106" t="str">
        <f>IF(AH538&lt;&gt;"",VLOOKUP(AH538,'DON GIA'!$M$1:$P$9,4,0),"")</f>
        <v/>
      </c>
      <c r="AL538" s="106" t="str">
        <f t="shared" si="103"/>
        <v/>
      </c>
      <c r="AM538" s="103"/>
      <c r="AN538" s="103"/>
      <c r="AO538" s="199" t="str">
        <f t="shared" si="108"/>
        <v/>
      </c>
      <c r="AP538" s="107"/>
    </row>
    <row r="539" spans="1:43" ht="37.5" outlineLevel="2">
      <c r="A539" s="72" t="e">
        <f>IF(C538&lt;&gt;"",$C$7:C538,A538)</f>
        <v>#VALUE!</v>
      </c>
      <c r="B539" s="102" t="str">
        <f>IF(C538&lt;&gt;"",COUNTA($C$7:C538)+392,"")</f>
        <v/>
      </c>
      <c r="C539" s="192"/>
      <c r="D539" s="71"/>
      <c r="E539" s="103"/>
      <c r="F539" s="103"/>
      <c r="G539" s="103"/>
      <c r="H539" s="103"/>
      <c r="I539" s="103"/>
      <c r="J539" s="103"/>
      <c r="K539" s="71"/>
      <c r="L539" s="105"/>
      <c r="M539" s="106" t="str">
        <f>IF(K539&lt;&gt;"",VLOOKUP(K539,'DON GIA'!$S$1:$U$19,3,0),"")</f>
        <v/>
      </c>
      <c r="N539" s="106" t="str">
        <f>IF(K539&lt;&gt;"",VLOOKUP(K539,'DON GIA'!$S$1:$V$19,4,0),"")</f>
        <v/>
      </c>
      <c r="O539" s="106" t="str">
        <f t="shared" si="101"/>
        <v/>
      </c>
      <c r="P539" s="106" t="str">
        <f t="shared" si="102"/>
        <v/>
      </c>
      <c r="Q539" s="71" t="s">
        <v>35</v>
      </c>
      <c r="R539" s="103"/>
      <c r="S539" s="103"/>
      <c r="T539" s="106" t="str">
        <f>IF(Q539&lt;&gt;"",VLOOKUP(Q539,'DON GIA'!$H$1:$K$103,4,0),"")</f>
        <v/>
      </c>
      <c r="U539" s="106" t="str">
        <f t="shared" si="109"/>
        <v/>
      </c>
      <c r="V539" s="107" t="s">
        <v>1080</v>
      </c>
      <c r="W539" s="103" t="s">
        <v>27</v>
      </c>
      <c r="X539" s="108">
        <v>4.2</v>
      </c>
      <c r="Y539" s="109"/>
      <c r="Z539" s="106">
        <f>IF(V539&lt;&gt;"",VLOOKUP(V539,'DON GIA'!$A$1:$D$346,4,0),"")</f>
        <v>10375629</v>
      </c>
      <c r="AA539" s="106">
        <f t="shared" si="110"/>
        <v>43577641.800000004</v>
      </c>
      <c r="AB539" s="71"/>
      <c r="AC539" s="71"/>
      <c r="AD539" s="71"/>
      <c r="AE539" s="71" t="s">
        <v>31</v>
      </c>
      <c r="AF539" s="71"/>
      <c r="AG539" s="103" t="s">
        <v>33</v>
      </c>
      <c r="AH539" s="103"/>
      <c r="AI539" s="103"/>
      <c r="AJ539" s="103"/>
      <c r="AK539" s="106" t="str">
        <f>IF(AH539&lt;&gt;"",VLOOKUP(AH539,'DON GIA'!$M$1:$P$9,4,0),"")</f>
        <v/>
      </c>
      <c r="AL539" s="106" t="str">
        <f t="shared" si="103"/>
        <v/>
      </c>
      <c r="AM539" s="103"/>
      <c r="AN539" s="103"/>
      <c r="AO539" s="199" t="str">
        <f t="shared" si="108"/>
        <v/>
      </c>
      <c r="AP539" s="107"/>
    </row>
    <row r="540" spans="1:43" outlineLevel="2">
      <c r="A540" s="72" t="e">
        <f>IF(C539&lt;&gt;"",$C$7:C539,A539)</f>
        <v>#VALUE!</v>
      </c>
      <c r="B540" s="102" t="str">
        <f>IF(C539&lt;&gt;"",COUNTA($C$7:C539)+392,"")</f>
        <v/>
      </c>
      <c r="C540" s="192"/>
      <c r="D540" s="71"/>
      <c r="E540" s="103"/>
      <c r="F540" s="103"/>
      <c r="G540" s="103"/>
      <c r="H540" s="103"/>
      <c r="I540" s="103"/>
      <c r="J540" s="103"/>
      <c r="K540" s="71"/>
      <c r="L540" s="105"/>
      <c r="M540" s="106" t="str">
        <f>IF(K540&lt;&gt;"",VLOOKUP(K540,'DON GIA'!$S$1:$U$19,3,0),"")</f>
        <v/>
      </c>
      <c r="N540" s="106" t="str">
        <f>IF(K540&lt;&gt;"",VLOOKUP(K540,'DON GIA'!$S$1:$V$19,4,0),"")</f>
        <v/>
      </c>
      <c r="O540" s="106" t="str">
        <f t="shared" si="101"/>
        <v/>
      </c>
      <c r="P540" s="106" t="str">
        <f t="shared" si="102"/>
        <v/>
      </c>
      <c r="Q540" s="71" t="s">
        <v>35</v>
      </c>
      <c r="R540" s="103"/>
      <c r="S540" s="103"/>
      <c r="T540" s="106" t="str">
        <f>IF(Q540&lt;&gt;"",VLOOKUP(Q540,'DON GIA'!$H$1:$K$103,4,0),"")</f>
        <v/>
      </c>
      <c r="U540" s="106" t="str">
        <f t="shared" si="109"/>
        <v/>
      </c>
      <c r="V540" s="107" t="s">
        <v>1001</v>
      </c>
      <c r="W540" s="103" t="s">
        <v>27</v>
      </c>
      <c r="X540" s="108">
        <v>8.25</v>
      </c>
      <c r="Y540" s="109"/>
      <c r="Z540" s="106">
        <f>IF(V540&lt;&gt;"",VLOOKUP(V540,'DON GIA'!$A$1:$D$346,4,0),"")</f>
        <v>295078</v>
      </c>
      <c r="AA540" s="106">
        <f t="shared" si="110"/>
        <v>2434393.5</v>
      </c>
      <c r="AB540" s="71"/>
      <c r="AC540" s="71"/>
      <c r="AD540" s="71"/>
      <c r="AE540" s="71"/>
      <c r="AF540" s="71"/>
      <c r="AG540" s="103"/>
      <c r="AH540" s="103"/>
      <c r="AI540" s="103"/>
      <c r="AJ540" s="103"/>
      <c r="AK540" s="106" t="str">
        <f>IF(AH540&lt;&gt;"",VLOOKUP(AH540,'DON GIA'!$M$1:$P$9,4,0),"")</f>
        <v/>
      </c>
      <c r="AL540" s="106" t="str">
        <f t="shared" si="103"/>
        <v/>
      </c>
      <c r="AM540" s="103"/>
      <c r="AN540" s="103"/>
      <c r="AO540" s="199" t="str">
        <f t="shared" si="108"/>
        <v/>
      </c>
      <c r="AP540" s="107"/>
    </row>
    <row r="541" spans="1:43" outlineLevel="2">
      <c r="A541" s="72" t="e">
        <f>IF(C540&lt;&gt;"",$C$7:C540,A540)</f>
        <v>#VALUE!</v>
      </c>
      <c r="B541" s="102" t="str">
        <f>IF(C540&lt;&gt;"",COUNTA($C$7:C540)+392,"")</f>
        <v/>
      </c>
      <c r="C541" s="192"/>
      <c r="D541" s="71"/>
      <c r="E541" s="103"/>
      <c r="F541" s="103"/>
      <c r="G541" s="103"/>
      <c r="H541" s="103"/>
      <c r="I541" s="103"/>
      <c r="J541" s="103"/>
      <c r="K541" s="71"/>
      <c r="L541" s="105"/>
      <c r="M541" s="106" t="str">
        <f>IF(K541&lt;&gt;"",VLOOKUP(K541,'DON GIA'!$S$1:$U$19,3,0),"")</f>
        <v/>
      </c>
      <c r="N541" s="106" t="str">
        <f>IF(K541&lt;&gt;"",VLOOKUP(K541,'DON GIA'!$S$1:$V$19,4,0),"")</f>
        <v/>
      </c>
      <c r="O541" s="106" t="str">
        <f t="shared" si="101"/>
        <v/>
      </c>
      <c r="P541" s="106" t="str">
        <f t="shared" si="102"/>
        <v/>
      </c>
      <c r="Q541" s="71" t="s">
        <v>35</v>
      </c>
      <c r="R541" s="103"/>
      <c r="S541" s="103"/>
      <c r="T541" s="106" t="str">
        <f>IF(Q541&lt;&gt;"",VLOOKUP(Q541,'DON GIA'!$H$1:$K$103,4,0),"")</f>
        <v/>
      </c>
      <c r="U541" s="106" t="str">
        <f t="shared" si="109"/>
        <v/>
      </c>
      <c r="V541" s="107" t="s">
        <v>1105</v>
      </c>
      <c r="W541" s="103" t="s">
        <v>27</v>
      </c>
      <c r="X541" s="108">
        <v>4.16</v>
      </c>
      <c r="Y541" s="109"/>
      <c r="Z541" s="106">
        <f>IF(V541&lt;&gt;"",VLOOKUP(V541,'DON GIA'!$A$1:$D$346,4,0),"")</f>
        <v>292949</v>
      </c>
      <c r="AA541" s="106">
        <f t="shared" si="110"/>
        <v>1218667.8400000001</v>
      </c>
      <c r="AB541" s="71"/>
      <c r="AC541" s="71"/>
      <c r="AD541" s="71"/>
      <c r="AE541" s="71"/>
      <c r="AF541" s="71"/>
      <c r="AG541" s="103"/>
      <c r="AH541" s="103"/>
      <c r="AI541" s="103"/>
      <c r="AJ541" s="103"/>
      <c r="AK541" s="106" t="str">
        <f>IF(AH541&lt;&gt;"",VLOOKUP(AH541,'DON GIA'!$M$1:$P$9,4,0),"")</f>
        <v/>
      </c>
      <c r="AL541" s="106" t="str">
        <f t="shared" si="103"/>
        <v/>
      </c>
      <c r="AM541" s="103"/>
      <c r="AN541" s="103"/>
      <c r="AO541" s="199" t="str">
        <f t="shared" si="108"/>
        <v/>
      </c>
      <c r="AP541" s="107"/>
    </row>
    <row r="542" spans="1:43" ht="37.5" outlineLevel="2">
      <c r="A542" s="72" t="e">
        <f>IF(C541&lt;&gt;"",$C$7:C541,A541)</f>
        <v>#VALUE!</v>
      </c>
      <c r="B542" s="102" t="str">
        <f>IF(C541&lt;&gt;"",COUNTA($C$7:C541)+392,"")</f>
        <v/>
      </c>
      <c r="C542" s="192"/>
      <c r="D542" s="71"/>
      <c r="E542" s="103"/>
      <c r="F542" s="103"/>
      <c r="G542" s="103"/>
      <c r="H542" s="103"/>
      <c r="I542" s="103"/>
      <c r="J542" s="103"/>
      <c r="K542" s="71"/>
      <c r="L542" s="105"/>
      <c r="M542" s="106" t="str">
        <f>IF(K542&lt;&gt;"",VLOOKUP(K542,'DON GIA'!$S$1:$U$19,3,0),"")</f>
        <v/>
      </c>
      <c r="N542" s="106" t="str">
        <f>IF(K542&lt;&gt;"",VLOOKUP(K542,'DON GIA'!$S$1:$V$19,4,0),"")</f>
        <v/>
      </c>
      <c r="O542" s="106" t="str">
        <f t="shared" si="101"/>
        <v/>
      </c>
      <c r="P542" s="106" t="str">
        <f t="shared" si="102"/>
        <v/>
      </c>
      <c r="Q542" s="71" t="s">
        <v>35</v>
      </c>
      <c r="R542" s="103"/>
      <c r="S542" s="103"/>
      <c r="T542" s="106" t="str">
        <f>IF(Q542&lt;&gt;"",VLOOKUP(Q542,'DON GIA'!$H$1:$K$103,4,0),"")</f>
        <v/>
      </c>
      <c r="U542" s="106" t="str">
        <f t="shared" si="109"/>
        <v/>
      </c>
      <c r="V542" s="107" t="s">
        <v>1156</v>
      </c>
      <c r="W542" s="103" t="s">
        <v>27</v>
      </c>
      <c r="X542" s="108">
        <v>4</v>
      </c>
      <c r="Y542" s="109"/>
      <c r="Z542" s="106">
        <f>IF(V542&lt;&gt;"",VLOOKUP(V542,'DON GIA'!$A$1:$D$346,4,0),"")</f>
        <v>948717</v>
      </c>
      <c r="AA542" s="106">
        <f t="shared" si="110"/>
        <v>3794868</v>
      </c>
      <c r="AB542" s="71"/>
      <c r="AC542" s="71"/>
      <c r="AD542" s="71"/>
      <c r="AE542" s="71"/>
      <c r="AF542" s="71"/>
      <c r="AG542" s="103"/>
      <c r="AH542" s="103"/>
      <c r="AI542" s="103"/>
      <c r="AJ542" s="103"/>
      <c r="AK542" s="106" t="str">
        <f>IF(AH542&lt;&gt;"",VLOOKUP(AH542,'DON GIA'!$M$1:$P$9,4,0),"")</f>
        <v/>
      </c>
      <c r="AL542" s="106" t="str">
        <f t="shared" si="103"/>
        <v/>
      </c>
      <c r="AM542" s="103"/>
      <c r="AN542" s="103"/>
      <c r="AO542" s="199" t="str">
        <f t="shared" si="108"/>
        <v/>
      </c>
      <c r="AP542" s="107"/>
    </row>
    <row r="543" spans="1:43" ht="37.5" outlineLevel="2">
      <c r="A543" s="72" t="e">
        <f>IF(C542&lt;&gt;"",$C$7:C542,A542)</f>
        <v>#VALUE!</v>
      </c>
      <c r="B543" s="102" t="str">
        <f>IF(C542&lt;&gt;"",COUNTA($C$7:C542)+392,"")</f>
        <v/>
      </c>
      <c r="C543" s="192"/>
      <c r="D543" s="71"/>
      <c r="E543" s="103"/>
      <c r="F543" s="103"/>
      <c r="G543" s="103"/>
      <c r="H543" s="103"/>
      <c r="I543" s="103"/>
      <c r="J543" s="103"/>
      <c r="K543" s="71"/>
      <c r="L543" s="105"/>
      <c r="M543" s="106" t="str">
        <f>IF(K543&lt;&gt;"",VLOOKUP(K543,'DON GIA'!$S$1:$U$19,3,0),"")</f>
        <v/>
      </c>
      <c r="N543" s="106" t="str">
        <f>IF(K543&lt;&gt;"",VLOOKUP(K543,'DON GIA'!$S$1:$V$19,4,0),"")</f>
        <v/>
      </c>
      <c r="O543" s="106" t="str">
        <f t="shared" si="101"/>
        <v/>
      </c>
      <c r="P543" s="106" t="str">
        <f t="shared" si="102"/>
        <v/>
      </c>
      <c r="Q543" s="71" t="s">
        <v>35</v>
      </c>
      <c r="R543" s="103"/>
      <c r="S543" s="103"/>
      <c r="T543" s="106" t="str">
        <f>IF(Q543&lt;&gt;"",VLOOKUP(Q543,'DON GIA'!$H$1:$K$103,4,0),"")</f>
        <v/>
      </c>
      <c r="U543" s="106" t="str">
        <f t="shared" si="109"/>
        <v/>
      </c>
      <c r="V543" s="107" t="s">
        <v>1049</v>
      </c>
      <c r="W543" s="103" t="s">
        <v>42</v>
      </c>
      <c r="X543" s="108">
        <v>1</v>
      </c>
      <c r="Y543" s="109"/>
      <c r="Z543" s="106">
        <f>IF(V543&lt;&gt;"",VLOOKUP(V543,'DON GIA'!$A$1:$D$346,4,0),"")</f>
        <v>3793079</v>
      </c>
      <c r="AA543" s="106">
        <f t="shared" si="110"/>
        <v>3793079</v>
      </c>
      <c r="AB543" s="71"/>
      <c r="AC543" s="71"/>
      <c r="AD543" s="71"/>
      <c r="AE543" s="71"/>
      <c r="AF543" s="71"/>
      <c r="AG543" s="103"/>
      <c r="AH543" s="103"/>
      <c r="AI543" s="103"/>
      <c r="AJ543" s="103"/>
      <c r="AK543" s="106" t="str">
        <f>IF(AH543&lt;&gt;"",VLOOKUP(AH543,'DON GIA'!$M$1:$P$9,4,0),"")</f>
        <v/>
      </c>
      <c r="AL543" s="106" t="str">
        <f t="shared" si="103"/>
        <v/>
      </c>
      <c r="AM543" s="103"/>
      <c r="AN543" s="103"/>
      <c r="AO543" s="199" t="str">
        <f t="shared" si="108"/>
        <v/>
      </c>
      <c r="AP543" s="107"/>
    </row>
    <row r="544" spans="1:43" outlineLevel="2">
      <c r="A544" s="72" t="e">
        <f>IF(C543&lt;&gt;"",$C$7:C543,A543)</f>
        <v>#VALUE!</v>
      </c>
      <c r="B544" s="102" t="str">
        <f>IF(C543&lt;&gt;"",COUNTA($C$7:C543)+392,"")</f>
        <v/>
      </c>
      <c r="C544" s="192"/>
      <c r="D544" s="61"/>
      <c r="E544" s="103"/>
      <c r="F544" s="103"/>
      <c r="G544" s="103"/>
      <c r="H544" s="103"/>
      <c r="I544" s="103"/>
      <c r="J544" s="103"/>
      <c r="K544" s="71"/>
      <c r="L544" s="105"/>
      <c r="M544" s="106" t="str">
        <f>IF(K544&lt;&gt;"",VLOOKUP(K544,'DON GIA'!$S$1:$U$19,3,0),"")</f>
        <v/>
      </c>
      <c r="N544" s="106" t="str">
        <f>IF(K544&lt;&gt;"",VLOOKUP(K544,'DON GIA'!$S$1:$V$19,4,0),"")</f>
        <v/>
      </c>
      <c r="O544" s="106" t="str">
        <f t="shared" si="101"/>
        <v/>
      </c>
      <c r="P544" s="106" t="str">
        <f t="shared" si="102"/>
        <v/>
      </c>
      <c r="Q544" s="71" t="s">
        <v>35</v>
      </c>
      <c r="R544" s="103"/>
      <c r="S544" s="103"/>
      <c r="T544" s="106" t="str">
        <f>IF(Q544&lt;&gt;"",VLOOKUP(Q544,'DON GIA'!$H$1:$K$103,4,0),"")</f>
        <v/>
      </c>
      <c r="U544" s="106" t="str">
        <f t="shared" si="109"/>
        <v/>
      </c>
      <c r="V544" s="107"/>
      <c r="W544" s="103"/>
      <c r="X544" s="108"/>
      <c r="Y544" s="109"/>
      <c r="Z544" s="106" t="str">
        <f>IF(V544&lt;&gt;"",VLOOKUP(V544,'DON GIA'!$A$1:$D$346,4,0),"")</f>
        <v/>
      </c>
      <c r="AA544" s="106" t="str">
        <f t="shared" si="110"/>
        <v/>
      </c>
      <c r="AB544" s="71"/>
      <c r="AC544" s="71"/>
      <c r="AD544" s="71"/>
      <c r="AE544" s="71"/>
      <c r="AF544" s="71"/>
      <c r="AG544" s="103"/>
      <c r="AH544" s="103"/>
      <c r="AI544" s="103"/>
      <c r="AJ544" s="103"/>
      <c r="AK544" s="106" t="str">
        <f>IF(AH544&lt;&gt;"",VLOOKUP(AH544,'DON GIA'!$M$1:$P$9,4,0),"")</f>
        <v/>
      </c>
      <c r="AL544" s="106" t="str">
        <f t="shared" si="103"/>
        <v/>
      </c>
      <c r="AM544" s="103"/>
      <c r="AN544" s="103"/>
      <c r="AO544" s="199" t="str">
        <f t="shared" si="108"/>
        <v/>
      </c>
      <c r="AP544" s="107"/>
    </row>
    <row r="545" spans="1:43" outlineLevel="1">
      <c r="A545" s="84" t="s">
        <v>819</v>
      </c>
      <c r="B545" s="102"/>
      <c r="C545" s="192">
        <v>434</v>
      </c>
      <c r="D545" s="61" t="s">
        <v>259</v>
      </c>
      <c r="E545" s="162"/>
      <c r="F545" s="162"/>
      <c r="G545" s="162"/>
      <c r="H545" s="162"/>
      <c r="I545" s="162"/>
      <c r="J545" s="162"/>
      <c r="K545" s="171"/>
      <c r="L545" s="167">
        <f>SUBTOTAL(9,L546:L561)</f>
        <v>132.97999999999999</v>
      </c>
      <c r="M545" s="199"/>
      <c r="N545" s="199"/>
      <c r="O545" s="199">
        <f>SUBTOTAL(9,O546:O561)</f>
        <v>223273419.99999997</v>
      </c>
      <c r="P545" s="199">
        <f>SUBTOTAL(9,P546:P561)</f>
        <v>0</v>
      </c>
      <c r="Q545" s="61"/>
      <c r="R545" s="162"/>
      <c r="S545" s="162">
        <f>SUBTOTAL(9,S546:S561)</f>
        <v>0</v>
      </c>
      <c r="T545" s="199"/>
      <c r="U545" s="199">
        <f>SUBTOTAL(9,U546:U561)</f>
        <v>0</v>
      </c>
      <c r="V545" s="129"/>
      <c r="W545" s="162"/>
      <c r="X545" s="169">
        <f>SUBTOTAL(9,X546:X561)</f>
        <v>392.62200000000001</v>
      </c>
      <c r="Y545" s="170">
        <f>SUBTOTAL(9,Y546:Y561)</f>
        <v>0</v>
      </c>
      <c r="Z545" s="199"/>
      <c r="AA545" s="199">
        <f>SUBTOTAL(9,AA546:AA561)</f>
        <v>717031245.21499991</v>
      </c>
      <c r="AB545" s="71"/>
      <c r="AC545" s="71"/>
      <c r="AD545" s="71"/>
      <c r="AE545" s="71"/>
      <c r="AF545" s="71"/>
      <c r="AG545" s="103"/>
      <c r="AH545" s="162"/>
      <c r="AI545" s="162"/>
      <c r="AJ545" s="162">
        <f>SUBTOTAL(9,AJ546:AJ561)</f>
        <v>2</v>
      </c>
      <c r="AK545" s="199"/>
      <c r="AL545" s="199">
        <f>SUBTOTAL(9,AL546:AL561)</f>
        <v>29895920</v>
      </c>
      <c r="AM545" s="162"/>
      <c r="AN545" s="162">
        <f>SUBTOTAL(9,AN546:AN561)</f>
        <v>1</v>
      </c>
      <c r="AO545" s="199">
        <f t="shared" si="108"/>
        <v>970200585.21499991</v>
      </c>
      <c r="AP545" s="111"/>
      <c r="AQ545" s="90"/>
    </row>
    <row r="546" spans="1:43" ht="56.25" outlineLevel="2">
      <c r="A546" s="72" t="e">
        <f>IF(C545&lt;&gt;"",$C$7:C545,A544)</f>
        <v>#VALUE!</v>
      </c>
      <c r="B546" s="102">
        <f>IF(C545&lt;&gt;"",COUNTA($C$7:C545)+392,"")</f>
        <v>434</v>
      </c>
      <c r="C546" s="192"/>
      <c r="D546" s="71" t="s">
        <v>261</v>
      </c>
      <c r="E546" s="103">
        <v>1</v>
      </c>
      <c r="F546" s="103"/>
      <c r="G546" s="103">
        <v>439</v>
      </c>
      <c r="H546" s="103">
        <v>79</v>
      </c>
      <c r="I546" s="103" t="s">
        <v>223</v>
      </c>
      <c r="J546" s="103" t="s">
        <v>224</v>
      </c>
      <c r="K546" s="104" t="s">
        <v>973</v>
      </c>
      <c r="L546" s="105">
        <v>132.97999999999999</v>
      </c>
      <c r="M546" s="106">
        <f>IF(K546&lt;&gt;"",VLOOKUP(K546,'DON GIA'!$S$1:$U$19,3,0),"")</f>
        <v>1679000</v>
      </c>
      <c r="N546" s="106">
        <f>IF(K546&lt;&gt;"",VLOOKUP(K546,'DON GIA'!$S$1:$V$19,4,0),"")</f>
        <v>0</v>
      </c>
      <c r="O546" s="106">
        <f t="shared" si="101"/>
        <v>223273419.99999997</v>
      </c>
      <c r="P546" s="106">
        <f t="shared" si="102"/>
        <v>0</v>
      </c>
      <c r="Q546" s="71" t="s">
        <v>35</v>
      </c>
      <c r="R546" s="103"/>
      <c r="S546" s="103"/>
      <c r="T546" s="106" t="str">
        <f>IF(Q546&lt;&gt;"",VLOOKUP(Q546,'DON GIA'!$H$1:$K$103,4,0),"")</f>
        <v/>
      </c>
      <c r="U546" s="106" t="str">
        <f t="shared" ref="U546:U561" si="111">IF(Q546&lt;&gt;"",IF(ISNUMBER(T546),S546*T546,""),"")</f>
        <v/>
      </c>
      <c r="V546" s="107" t="s">
        <v>1005</v>
      </c>
      <c r="W546" s="103" t="s">
        <v>27</v>
      </c>
      <c r="X546" s="108">
        <v>91.94</v>
      </c>
      <c r="Y546" s="109"/>
      <c r="Z546" s="106">
        <f>IF(V546&lt;&gt;"",VLOOKUP(V546,'DON GIA'!$A$1:$D$346,4,0),"")</f>
        <v>5559129</v>
      </c>
      <c r="AA546" s="106">
        <f t="shared" ref="AA546:AA561" si="112">IF(V546&lt;&gt;"",IF(ISNUMBER(Z546),X546*Z546,""),"")</f>
        <v>511106320.25999999</v>
      </c>
      <c r="AB546" s="71" t="s">
        <v>28</v>
      </c>
      <c r="AC546" s="71" t="s">
        <v>29</v>
      </c>
      <c r="AD546" s="71" t="s">
        <v>30</v>
      </c>
      <c r="AE546" s="71" t="s">
        <v>31</v>
      </c>
      <c r="AF546" s="71" t="s">
        <v>34</v>
      </c>
      <c r="AG546" s="103" t="s">
        <v>260</v>
      </c>
      <c r="AH546" s="103" t="s">
        <v>562</v>
      </c>
      <c r="AI546" s="103" t="s">
        <v>409</v>
      </c>
      <c r="AJ546" s="103">
        <v>1</v>
      </c>
      <c r="AK546" s="106">
        <f>IF(AH546&lt;&gt;"",VLOOKUP(AH546,'DON GIA'!$M$1:$P$9,4,0),"")</f>
        <v>12895920</v>
      </c>
      <c r="AL546" s="106">
        <f t="shared" si="103"/>
        <v>12895920</v>
      </c>
      <c r="AM546" s="103" t="s">
        <v>407</v>
      </c>
      <c r="AN546" s="103">
        <v>1</v>
      </c>
      <c r="AO546" s="199" t="str">
        <f t="shared" si="108"/>
        <v/>
      </c>
      <c r="AP546" s="111" t="s">
        <v>682</v>
      </c>
    </row>
    <row r="547" spans="1:43" ht="322.5" outlineLevel="2">
      <c r="A547" s="72" t="e">
        <f>IF(C546&lt;&gt;"",$C$7:C546,A546)</f>
        <v>#VALUE!</v>
      </c>
      <c r="B547" s="102" t="str">
        <f>IF(C546&lt;&gt;"",COUNTA($C$7:C546)+392,"")</f>
        <v/>
      </c>
      <c r="C547" s="192"/>
      <c r="D547" s="71" t="s">
        <v>71</v>
      </c>
      <c r="E547" s="103"/>
      <c r="F547" s="103"/>
      <c r="G547" s="103"/>
      <c r="H547" s="103"/>
      <c r="I547" s="103"/>
      <c r="J547" s="103"/>
      <c r="K547" s="71"/>
      <c r="L547" s="105"/>
      <c r="M547" s="106" t="str">
        <f>IF(K547&lt;&gt;"",VLOOKUP(K547,'DON GIA'!$S$1:$U$19,3,0),"")</f>
        <v/>
      </c>
      <c r="N547" s="106" t="str">
        <f>IF(K547&lt;&gt;"",VLOOKUP(K547,'DON GIA'!$S$1:$V$19,4,0),"")</f>
        <v/>
      </c>
      <c r="O547" s="106" t="str">
        <f t="shared" si="101"/>
        <v/>
      </c>
      <c r="P547" s="106" t="str">
        <f t="shared" si="102"/>
        <v/>
      </c>
      <c r="Q547" s="71" t="s">
        <v>35</v>
      </c>
      <c r="R547" s="103"/>
      <c r="S547" s="103"/>
      <c r="T547" s="106" t="str">
        <f>IF(Q547&lt;&gt;"",VLOOKUP(Q547,'DON GIA'!$H$1:$K$103,4,0),"")</f>
        <v/>
      </c>
      <c r="U547" s="106" t="str">
        <f t="shared" si="111"/>
        <v/>
      </c>
      <c r="V547" s="107" t="s">
        <v>1107</v>
      </c>
      <c r="W547" s="103" t="s">
        <v>27</v>
      </c>
      <c r="X547" s="108">
        <v>66.98</v>
      </c>
      <c r="Y547" s="109"/>
      <c r="Z547" s="106">
        <f>IF(V547&lt;&gt;"",VLOOKUP(V547,'DON GIA'!$A$1:$D$346,4,0),"")</f>
        <v>109890</v>
      </c>
      <c r="AA547" s="106">
        <f t="shared" si="112"/>
        <v>7360432.2000000002</v>
      </c>
      <c r="AB547" s="71"/>
      <c r="AC547" s="71"/>
      <c r="AD547" s="71"/>
      <c r="AE547" s="71"/>
      <c r="AF547" s="71"/>
      <c r="AG547" s="103"/>
      <c r="AH547" s="61" t="s">
        <v>579</v>
      </c>
      <c r="AI547" s="103" t="s">
        <v>560</v>
      </c>
      <c r="AJ547" s="103">
        <v>1</v>
      </c>
      <c r="AK547" s="106">
        <f>IF(AH547&lt;&gt;"",VLOOKUP(AH547,'DON GIA'!$M$1:$P$9,4,0),"")</f>
        <v>17000000</v>
      </c>
      <c r="AL547" s="106">
        <f t="shared" si="103"/>
        <v>17000000</v>
      </c>
      <c r="AM547" s="103"/>
      <c r="AN547" s="103"/>
      <c r="AO547" s="199" t="str">
        <f t="shared" si="108"/>
        <v/>
      </c>
      <c r="AP547" s="59" t="s">
        <v>683</v>
      </c>
    </row>
    <row r="548" spans="1:43" ht="153.75" outlineLevel="2">
      <c r="A548" s="72" t="e">
        <f>IF(C547&lt;&gt;"",$C$7:C547,A547)</f>
        <v>#VALUE!</v>
      </c>
      <c r="B548" s="102" t="str">
        <f>IF(C547&lt;&gt;"",COUNTA($C$7:C547)+392,"")</f>
        <v/>
      </c>
      <c r="C548" s="192"/>
      <c r="D548" s="71"/>
      <c r="E548" s="103"/>
      <c r="F548" s="103"/>
      <c r="G548" s="103"/>
      <c r="H548" s="103"/>
      <c r="I548" s="103"/>
      <c r="J548" s="103"/>
      <c r="K548" s="71"/>
      <c r="L548" s="105"/>
      <c r="M548" s="106" t="str">
        <f>IF(K548&lt;&gt;"",VLOOKUP(K548,'DON GIA'!$S$1:$U$19,3,0),"")</f>
        <v/>
      </c>
      <c r="N548" s="106" t="str">
        <f>IF(K548&lt;&gt;"",VLOOKUP(K548,'DON GIA'!$S$1:$V$19,4,0),"")</f>
        <v/>
      </c>
      <c r="O548" s="106" t="str">
        <f t="shared" si="101"/>
        <v/>
      </c>
      <c r="P548" s="106" t="str">
        <f t="shared" si="102"/>
        <v/>
      </c>
      <c r="Q548" s="71" t="s">
        <v>35</v>
      </c>
      <c r="R548" s="103"/>
      <c r="S548" s="103"/>
      <c r="T548" s="106" t="str">
        <f>IF(Q548&lt;&gt;"",VLOOKUP(Q548,'DON GIA'!$H$1:$K$103,4,0),"")</f>
        <v/>
      </c>
      <c r="U548" s="106" t="str">
        <f t="shared" si="111"/>
        <v/>
      </c>
      <c r="V548" s="107" t="s">
        <v>1091</v>
      </c>
      <c r="W548" s="103" t="s">
        <v>27</v>
      </c>
      <c r="X548" s="108">
        <v>24.96</v>
      </c>
      <c r="Y548" s="109"/>
      <c r="Z548" s="106">
        <f>IF(V548&lt;&gt;"",VLOOKUP(V548,'DON GIA'!$A$1:$D$346,4,0),"")</f>
        <v>161275</v>
      </c>
      <c r="AA548" s="106">
        <f t="shared" si="112"/>
        <v>4025424</v>
      </c>
      <c r="AB548" s="71"/>
      <c r="AC548" s="71"/>
      <c r="AD548" s="71"/>
      <c r="AE548" s="71"/>
      <c r="AF548" s="71"/>
      <c r="AG548" s="103"/>
      <c r="AH548" s="103"/>
      <c r="AI548" s="103"/>
      <c r="AJ548" s="103"/>
      <c r="AK548" s="106" t="str">
        <f>IF(AH548&lt;&gt;"",VLOOKUP(AH548,'DON GIA'!$M$1:$P$9,4,0),"")</f>
        <v/>
      </c>
      <c r="AL548" s="106" t="str">
        <f t="shared" si="103"/>
        <v/>
      </c>
      <c r="AM548" s="103"/>
      <c r="AN548" s="103"/>
      <c r="AO548" s="199" t="str">
        <f t="shared" si="108"/>
        <v/>
      </c>
      <c r="AP548" s="59" t="s">
        <v>684</v>
      </c>
    </row>
    <row r="549" spans="1:43" ht="93.75" outlineLevel="2">
      <c r="A549" s="72" t="e">
        <f>IF(C548&lt;&gt;"",$C$7:C548,A548)</f>
        <v>#VALUE!</v>
      </c>
      <c r="B549" s="102" t="str">
        <f>IF(C548&lt;&gt;"",COUNTA($C$7:C548)+392,"")</f>
        <v/>
      </c>
      <c r="C549" s="192"/>
      <c r="D549" s="71"/>
      <c r="E549" s="103"/>
      <c r="F549" s="103"/>
      <c r="G549" s="103"/>
      <c r="H549" s="103"/>
      <c r="I549" s="103"/>
      <c r="J549" s="103"/>
      <c r="K549" s="71"/>
      <c r="L549" s="105"/>
      <c r="M549" s="106" t="str">
        <f>IF(K549&lt;&gt;"",VLOOKUP(K549,'DON GIA'!$S$1:$U$19,3,0),"")</f>
        <v/>
      </c>
      <c r="N549" s="106" t="str">
        <f>IF(K549&lt;&gt;"",VLOOKUP(K549,'DON GIA'!$S$1:$V$19,4,0),"")</f>
        <v/>
      </c>
      <c r="O549" s="106" t="str">
        <f t="shared" si="101"/>
        <v/>
      </c>
      <c r="P549" s="106" t="str">
        <f t="shared" si="102"/>
        <v/>
      </c>
      <c r="Q549" s="71" t="s">
        <v>35</v>
      </c>
      <c r="R549" s="103"/>
      <c r="S549" s="103"/>
      <c r="T549" s="106" t="str">
        <f>IF(Q549&lt;&gt;"",VLOOKUP(Q549,'DON GIA'!$H$1:$K$103,4,0),"")</f>
        <v/>
      </c>
      <c r="U549" s="106" t="str">
        <f t="shared" si="111"/>
        <v/>
      </c>
      <c r="V549" s="107" t="s">
        <v>1141</v>
      </c>
      <c r="W549" s="103" t="s">
        <v>27</v>
      </c>
      <c r="X549" s="108">
        <v>3.14</v>
      </c>
      <c r="Y549" s="109"/>
      <c r="Z549" s="106">
        <f>IF(V549&lt;&gt;"",VLOOKUP(V549,'DON GIA'!$A$1:$D$346,4,0),"")</f>
        <v>10375629</v>
      </c>
      <c r="AA549" s="106">
        <f t="shared" si="112"/>
        <v>32579475.060000002</v>
      </c>
      <c r="AB549" s="71"/>
      <c r="AC549" s="71"/>
      <c r="AD549" s="71"/>
      <c r="AE549" s="71" t="s">
        <v>31</v>
      </c>
      <c r="AF549" s="71"/>
      <c r="AG549" s="103" t="s">
        <v>219</v>
      </c>
      <c r="AH549" s="103"/>
      <c r="AI549" s="103"/>
      <c r="AJ549" s="103"/>
      <c r="AK549" s="106" t="str">
        <f>IF(AH549&lt;&gt;"",VLOOKUP(AH549,'DON GIA'!$M$1:$P$9,4,0),"")</f>
        <v/>
      </c>
      <c r="AL549" s="106" t="str">
        <f t="shared" si="103"/>
        <v/>
      </c>
      <c r="AM549" s="103"/>
      <c r="AN549" s="103"/>
      <c r="AO549" s="199" t="str">
        <f t="shared" si="108"/>
        <v/>
      </c>
      <c r="AP549" s="59" t="s">
        <v>349</v>
      </c>
    </row>
    <row r="550" spans="1:43" outlineLevel="2">
      <c r="A550" s="72" t="e">
        <f>IF(C549&lt;&gt;"",$C$7:C549,A549)</f>
        <v>#VALUE!</v>
      </c>
      <c r="B550" s="102" t="str">
        <f>IF(C549&lt;&gt;"",COUNTA($C$7:C549)+392,"")</f>
        <v/>
      </c>
      <c r="C550" s="192"/>
      <c r="D550" s="71"/>
      <c r="E550" s="103"/>
      <c r="F550" s="103"/>
      <c r="G550" s="103"/>
      <c r="H550" s="103"/>
      <c r="I550" s="103"/>
      <c r="J550" s="103"/>
      <c r="K550" s="71"/>
      <c r="L550" s="105"/>
      <c r="M550" s="106" t="str">
        <f>IF(K550&lt;&gt;"",VLOOKUP(K550,'DON GIA'!$S$1:$U$19,3,0),"")</f>
        <v/>
      </c>
      <c r="N550" s="106" t="str">
        <f>IF(K550&lt;&gt;"",VLOOKUP(K550,'DON GIA'!$S$1:$V$19,4,0),"")</f>
        <v/>
      </c>
      <c r="O550" s="106" t="str">
        <f t="shared" si="101"/>
        <v/>
      </c>
      <c r="P550" s="106" t="str">
        <f t="shared" si="102"/>
        <v/>
      </c>
      <c r="Q550" s="71" t="s">
        <v>35</v>
      </c>
      <c r="R550" s="103"/>
      <c r="S550" s="103"/>
      <c r="T550" s="106" t="str">
        <f>IF(Q550&lt;&gt;"",VLOOKUP(Q550,'DON GIA'!$H$1:$K$103,4,0),"")</f>
        <v/>
      </c>
      <c r="U550" s="106" t="str">
        <f t="shared" si="111"/>
        <v/>
      </c>
      <c r="V550" s="107" t="s">
        <v>1123</v>
      </c>
      <c r="W550" s="103" t="s">
        <v>27</v>
      </c>
      <c r="X550" s="108">
        <v>130.82</v>
      </c>
      <c r="Y550" s="109"/>
      <c r="Z550" s="106">
        <f>IF(V550&lt;&gt;"",VLOOKUP(V550,'DON GIA'!$A$1:$D$346,4,0),"")</f>
        <v>282038</v>
      </c>
      <c r="AA550" s="106">
        <f t="shared" si="112"/>
        <v>36896211.159999996</v>
      </c>
      <c r="AB550" s="71"/>
      <c r="AC550" s="71"/>
      <c r="AD550" s="71"/>
      <c r="AE550" s="71"/>
      <c r="AF550" s="71"/>
      <c r="AG550" s="103"/>
      <c r="AH550" s="103"/>
      <c r="AI550" s="103"/>
      <c r="AJ550" s="103"/>
      <c r="AK550" s="106" t="str">
        <f>IF(AH550&lt;&gt;"",VLOOKUP(AH550,'DON GIA'!$M$1:$P$9,4,0),"")</f>
        <v/>
      </c>
      <c r="AL550" s="106" t="str">
        <f t="shared" si="103"/>
        <v/>
      </c>
      <c r="AM550" s="103"/>
      <c r="AN550" s="103"/>
      <c r="AO550" s="199" t="str">
        <f t="shared" si="108"/>
        <v/>
      </c>
      <c r="AP550" s="107"/>
    </row>
    <row r="551" spans="1:43" outlineLevel="2">
      <c r="A551" s="72" t="e">
        <f>IF(C550&lt;&gt;"",$C$7:C550,A550)</f>
        <v>#VALUE!</v>
      </c>
      <c r="B551" s="102" t="str">
        <f>IF(C550&lt;&gt;"",COUNTA($C$7:C550)+392,"")</f>
        <v/>
      </c>
      <c r="C551" s="192"/>
      <c r="D551" s="71"/>
      <c r="E551" s="103"/>
      <c r="F551" s="103"/>
      <c r="G551" s="103"/>
      <c r="H551" s="103"/>
      <c r="I551" s="103"/>
      <c r="J551" s="103"/>
      <c r="K551" s="71"/>
      <c r="L551" s="105"/>
      <c r="M551" s="106" t="str">
        <f>IF(K551&lt;&gt;"",VLOOKUP(K551,'DON GIA'!$S$1:$U$19,3,0),"")</f>
        <v/>
      </c>
      <c r="N551" s="106" t="str">
        <f>IF(K551&lt;&gt;"",VLOOKUP(K551,'DON GIA'!$S$1:$V$19,4,0),"")</f>
        <v/>
      </c>
      <c r="O551" s="106" t="str">
        <f t="shared" si="101"/>
        <v/>
      </c>
      <c r="P551" s="106" t="str">
        <f t="shared" si="102"/>
        <v/>
      </c>
      <c r="Q551" s="71" t="s">
        <v>35</v>
      </c>
      <c r="R551" s="103"/>
      <c r="S551" s="103"/>
      <c r="T551" s="106" t="str">
        <f>IF(Q551&lt;&gt;"",VLOOKUP(Q551,'DON GIA'!$H$1:$K$103,4,0),"")</f>
        <v/>
      </c>
      <c r="U551" s="106" t="str">
        <f t="shared" si="111"/>
        <v/>
      </c>
      <c r="V551" s="107" t="s">
        <v>1105</v>
      </c>
      <c r="W551" s="103" t="s">
        <v>27</v>
      </c>
      <c r="X551" s="108">
        <v>6.42</v>
      </c>
      <c r="Y551" s="109"/>
      <c r="Z551" s="106">
        <f>IF(V551&lt;&gt;"",VLOOKUP(V551,'DON GIA'!$A$1:$D$346,4,0),"")</f>
        <v>292949</v>
      </c>
      <c r="AA551" s="106">
        <f t="shared" si="112"/>
        <v>1880732.58</v>
      </c>
      <c r="AB551" s="71"/>
      <c r="AC551" s="71"/>
      <c r="AD551" s="71"/>
      <c r="AE551" s="71"/>
      <c r="AF551" s="71"/>
      <c r="AG551" s="103"/>
      <c r="AH551" s="103"/>
      <c r="AI551" s="103"/>
      <c r="AJ551" s="103"/>
      <c r="AK551" s="106" t="str">
        <f>IF(AH551&lt;&gt;"",VLOOKUP(AH551,'DON GIA'!$M$1:$P$9,4,0),"")</f>
        <v/>
      </c>
      <c r="AL551" s="106" t="str">
        <f t="shared" si="103"/>
        <v/>
      </c>
      <c r="AM551" s="103"/>
      <c r="AN551" s="103"/>
      <c r="AO551" s="199" t="str">
        <f t="shared" si="108"/>
        <v/>
      </c>
      <c r="AP551" s="107"/>
    </row>
    <row r="552" spans="1:43" outlineLevel="2">
      <c r="A552" s="72" t="e">
        <f>IF(C551&lt;&gt;"",$C$7:C551,A551)</f>
        <v>#VALUE!</v>
      </c>
      <c r="B552" s="102" t="str">
        <f>IF(C551&lt;&gt;"",COUNTA($C$7:C551)+392,"")</f>
        <v/>
      </c>
      <c r="C552" s="192"/>
      <c r="D552" s="71"/>
      <c r="E552" s="103"/>
      <c r="F552" s="103"/>
      <c r="G552" s="103"/>
      <c r="H552" s="103"/>
      <c r="I552" s="103"/>
      <c r="J552" s="103"/>
      <c r="K552" s="71"/>
      <c r="L552" s="105"/>
      <c r="M552" s="106" t="str">
        <f>IF(K552&lt;&gt;"",VLOOKUP(K552,'DON GIA'!$S$1:$U$19,3,0),"")</f>
        <v/>
      </c>
      <c r="N552" s="106" t="str">
        <f>IF(K552&lt;&gt;"",VLOOKUP(K552,'DON GIA'!$S$1:$V$19,4,0),"")</f>
        <v/>
      </c>
      <c r="O552" s="106" t="str">
        <f t="shared" si="101"/>
        <v/>
      </c>
      <c r="P552" s="106" t="str">
        <f t="shared" si="102"/>
        <v/>
      </c>
      <c r="Q552" s="71" t="s">
        <v>35</v>
      </c>
      <c r="R552" s="103"/>
      <c r="S552" s="103"/>
      <c r="T552" s="106" t="str">
        <f>IF(Q552&lt;&gt;"",VLOOKUP(Q552,'DON GIA'!$H$1:$K$103,4,0),"")</f>
        <v/>
      </c>
      <c r="U552" s="106" t="str">
        <f t="shared" si="111"/>
        <v/>
      </c>
      <c r="V552" s="107" t="s">
        <v>1157</v>
      </c>
      <c r="W552" s="103" t="s">
        <v>38</v>
      </c>
      <c r="X552" s="108">
        <v>0.35099999999999998</v>
      </c>
      <c r="Y552" s="109"/>
      <c r="Z552" s="106">
        <f>IF(V552&lt;&gt;"",VLOOKUP(V552,'DON GIA'!$A$1:$D$346,4,0),"")</f>
        <v>2036769</v>
      </c>
      <c r="AA552" s="106">
        <f t="shared" si="112"/>
        <v>714905.91899999999</v>
      </c>
      <c r="AB552" s="71"/>
      <c r="AC552" s="71"/>
      <c r="AD552" s="71"/>
      <c r="AE552" s="71"/>
      <c r="AF552" s="71"/>
      <c r="AG552" s="103"/>
      <c r="AH552" s="103"/>
      <c r="AI552" s="103"/>
      <c r="AJ552" s="103"/>
      <c r="AK552" s="106" t="str">
        <f>IF(AH552&lt;&gt;"",VLOOKUP(AH552,'DON GIA'!$M$1:$P$9,4,0),"")</f>
        <v/>
      </c>
      <c r="AL552" s="106" t="str">
        <f t="shared" si="103"/>
        <v/>
      </c>
      <c r="AM552" s="103"/>
      <c r="AN552" s="103"/>
      <c r="AO552" s="199" t="str">
        <f t="shared" si="108"/>
        <v/>
      </c>
      <c r="AP552" s="107"/>
    </row>
    <row r="553" spans="1:43" outlineLevel="2">
      <c r="A553" s="72" t="e">
        <f>IF(C552&lt;&gt;"",$C$7:C552,A552)</f>
        <v>#VALUE!</v>
      </c>
      <c r="B553" s="102" t="str">
        <f>IF(C552&lt;&gt;"",COUNTA($C$7:C552)+392,"")</f>
        <v/>
      </c>
      <c r="C553" s="192"/>
      <c r="D553" s="71"/>
      <c r="E553" s="103"/>
      <c r="F553" s="103"/>
      <c r="G553" s="103"/>
      <c r="H553" s="103"/>
      <c r="I553" s="103"/>
      <c r="J553" s="103"/>
      <c r="K553" s="71"/>
      <c r="L553" s="105"/>
      <c r="M553" s="106" t="str">
        <f>IF(K553&lt;&gt;"",VLOOKUP(K553,'DON GIA'!$S$1:$U$19,3,0),"")</f>
        <v/>
      </c>
      <c r="N553" s="106" t="str">
        <f>IF(K553&lt;&gt;"",VLOOKUP(K553,'DON GIA'!$S$1:$V$19,4,0),"")</f>
        <v/>
      </c>
      <c r="O553" s="106" t="str">
        <f t="shared" si="101"/>
        <v/>
      </c>
      <c r="P553" s="106" t="str">
        <f t="shared" si="102"/>
        <v/>
      </c>
      <c r="Q553" s="71" t="s">
        <v>35</v>
      </c>
      <c r="R553" s="103"/>
      <c r="S553" s="103"/>
      <c r="T553" s="106" t="str">
        <f>IF(Q553&lt;&gt;"",VLOOKUP(Q553,'DON GIA'!$H$1:$K$103,4,0),"")</f>
        <v/>
      </c>
      <c r="U553" s="106" t="str">
        <f t="shared" si="111"/>
        <v/>
      </c>
      <c r="V553" s="107" t="s">
        <v>1014</v>
      </c>
      <c r="W553" s="103" t="s">
        <v>27</v>
      </c>
      <c r="X553" s="108">
        <v>15.6</v>
      </c>
      <c r="Y553" s="109"/>
      <c r="Z553" s="106">
        <f>IF(V553&lt;&gt;"",VLOOKUP(V553,'DON GIA'!$A$1:$D$346,4,0),"")</f>
        <v>4447303</v>
      </c>
      <c r="AA553" s="106">
        <f t="shared" si="112"/>
        <v>69377926.799999997</v>
      </c>
      <c r="AB553" s="71"/>
      <c r="AC553" s="71"/>
      <c r="AD553" s="71"/>
      <c r="AE553" s="71"/>
      <c r="AF553" s="71"/>
      <c r="AG553" s="103"/>
      <c r="AH553" s="103"/>
      <c r="AI553" s="103"/>
      <c r="AJ553" s="103"/>
      <c r="AK553" s="106" t="str">
        <f>IF(AH553&lt;&gt;"",VLOOKUP(AH553,'DON GIA'!$M$1:$P$9,4,0),"")</f>
        <v/>
      </c>
      <c r="AL553" s="106" t="str">
        <f t="shared" si="103"/>
        <v/>
      </c>
      <c r="AM553" s="103"/>
      <c r="AN553" s="103"/>
      <c r="AO553" s="199" t="str">
        <f t="shared" si="108"/>
        <v/>
      </c>
      <c r="AP553" s="107"/>
    </row>
    <row r="554" spans="1:43" outlineLevel="2">
      <c r="A554" s="72" t="e">
        <f>IF(C553&lt;&gt;"",$C$7:C553,A553)</f>
        <v>#VALUE!</v>
      </c>
      <c r="B554" s="102" t="str">
        <f>IF(C553&lt;&gt;"",COUNTA($C$7:C553)+392,"")</f>
        <v/>
      </c>
      <c r="C554" s="192"/>
      <c r="D554" s="71"/>
      <c r="E554" s="103"/>
      <c r="F554" s="103"/>
      <c r="G554" s="103"/>
      <c r="H554" s="103"/>
      <c r="I554" s="103"/>
      <c r="J554" s="103"/>
      <c r="K554" s="71"/>
      <c r="L554" s="105"/>
      <c r="M554" s="106" t="str">
        <f>IF(K554&lt;&gt;"",VLOOKUP(K554,'DON GIA'!$S$1:$U$19,3,0),"")</f>
        <v/>
      </c>
      <c r="N554" s="106" t="str">
        <f>IF(K554&lt;&gt;"",VLOOKUP(K554,'DON GIA'!$S$1:$V$19,4,0),"")</f>
        <v/>
      </c>
      <c r="O554" s="106" t="str">
        <f t="shared" si="101"/>
        <v/>
      </c>
      <c r="P554" s="106" t="str">
        <f t="shared" si="102"/>
        <v/>
      </c>
      <c r="Q554" s="71" t="s">
        <v>35</v>
      </c>
      <c r="R554" s="103"/>
      <c r="S554" s="103"/>
      <c r="T554" s="106" t="str">
        <f>IF(Q554&lt;&gt;"",VLOOKUP(Q554,'DON GIA'!$H$1:$K$103,4,0),"")</f>
        <v/>
      </c>
      <c r="U554" s="106" t="str">
        <f t="shared" si="111"/>
        <v/>
      </c>
      <c r="V554" s="107" t="s">
        <v>1158</v>
      </c>
      <c r="W554" s="103" t="s">
        <v>38</v>
      </c>
      <c r="X554" s="108">
        <v>1.768</v>
      </c>
      <c r="Y554" s="109"/>
      <c r="Z554" s="106">
        <f>IF(V554&lt;&gt;"",VLOOKUP(V554,'DON GIA'!$A$1:$D$346,4,0),"")</f>
        <v>4676799</v>
      </c>
      <c r="AA554" s="106">
        <f t="shared" si="112"/>
        <v>8268580.6320000002</v>
      </c>
      <c r="AB554" s="71"/>
      <c r="AC554" s="71"/>
      <c r="AD554" s="71"/>
      <c r="AE554" s="71"/>
      <c r="AF554" s="71"/>
      <c r="AG554" s="103"/>
      <c r="AH554" s="103"/>
      <c r="AI554" s="103"/>
      <c r="AJ554" s="103"/>
      <c r="AK554" s="106" t="str">
        <f>IF(AH554&lt;&gt;"",VLOOKUP(AH554,'DON GIA'!$M$1:$P$9,4,0),"")</f>
        <v/>
      </c>
      <c r="AL554" s="106" t="str">
        <f t="shared" si="103"/>
        <v/>
      </c>
      <c r="AM554" s="103"/>
      <c r="AN554" s="103"/>
      <c r="AO554" s="199" t="str">
        <f t="shared" si="108"/>
        <v/>
      </c>
      <c r="AP554" s="107"/>
    </row>
    <row r="555" spans="1:43" outlineLevel="2">
      <c r="A555" s="72" t="e">
        <f>IF(C554&lt;&gt;"",$C$7:C554,A554)</f>
        <v>#VALUE!</v>
      </c>
      <c r="B555" s="102" t="str">
        <f>IF(C554&lt;&gt;"",COUNTA($C$7:C554)+392,"")</f>
        <v/>
      </c>
      <c r="C555" s="192"/>
      <c r="D555" s="71"/>
      <c r="E555" s="103"/>
      <c r="F555" s="103"/>
      <c r="G555" s="103"/>
      <c r="H555" s="103"/>
      <c r="I555" s="103"/>
      <c r="J555" s="103"/>
      <c r="K555" s="71"/>
      <c r="L555" s="105"/>
      <c r="M555" s="106" t="str">
        <f>IF(K555&lt;&gt;"",VLOOKUP(K555,'DON GIA'!$S$1:$U$19,3,0),"")</f>
        <v/>
      </c>
      <c r="N555" s="106" t="str">
        <f>IF(K555&lt;&gt;"",VLOOKUP(K555,'DON GIA'!$S$1:$V$19,4,0),"")</f>
        <v/>
      </c>
      <c r="O555" s="106" t="str">
        <f t="shared" si="101"/>
        <v/>
      </c>
      <c r="P555" s="106" t="str">
        <f t="shared" si="102"/>
        <v/>
      </c>
      <c r="Q555" s="71" t="s">
        <v>35</v>
      </c>
      <c r="R555" s="103"/>
      <c r="S555" s="103"/>
      <c r="T555" s="106" t="str">
        <f>IF(Q555&lt;&gt;"",VLOOKUP(Q555,'DON GIA'!$H$1:$K$103,4,0),"")</f>
        <v/>
      </c>
      <c r="U555" s="106" t="str">
        <f t="shared" si="111"/>
        <v/>
      </c>
      <c r="V555" s="107" t="s">
        <v>1044</v>
      </c>
      <c r="W555" s="103" t="s">
        <v>27</v>
      </c>
      <c r="X555" s="108">
        <v>18.2</v>
      </c>
      <c r="Y555" s="109"/>
      <c r="Z555" s="106">
        <f>IF(V555&lt;&gt;"",VLOOKUP(V555,'DON GIA'!$A$1:$D$346,4,0),"")</f>
        <v>854777</v>
      </c>
      <c r="AA555" s="106">
        <f t="shared" si="112"/>
        <v>15556941.399999999</v>
      </c>
      <c r="AB555" s="71"/>
      <c r="AC555" s="71"/>
      <c r="AD555" s="71"/>
      <c r="AE555" s="71"/>
      <c r="AF555" s="71"/>
      <c r="AG555" s="103"/>
      <c r="AH555" s="103"/>
      <c r="AI555" s="103"/>
      <c r="AJ555" s="103"/>
      <c r="AK555" s="106" t="str">
        <f>IF(AH555&lt;&gt;"",VLOOKUP(AH555,'DON GIA'!$M$1:$P$9,4,0),"")</f>
        <v/>
      </c>
      <c r="AL555" s="106" t="str">
        <f t="shared" si="103"/>
        <v/>
      </c>
      <c r="AM555" s="103"/>
      <c r="AN555" s="103"/>
      <c r="AO555" s="199" t="str">
        <f t="shared" si="108"/>
        <v/>
      </c>
      <c r="AP555" s="107"/>
    </row>
    <row r="556" spans="1:43" outlineLevel="2">
      <c r="A556" s="72" t="e">
        <f>IF(C555&lt;&gt;"",$C$7:C555,A555)</f>
        <v>#VALUE!</v>
      </c>
      <c r="B556" s="102" t="str">
        <f>IF(C555&lt;&gt;"",COUNTA($C$7:C555)+392,"")</f>
        <v/>
      </c>
      <c r="C556" s="192"/>
      <c r="D556" s="71"/>
      <c r="E556" s="103"/>
      <c r="F556" s="103"/>
      <c r="G556" s="103"/>
      <c r="H556" s="103"/>
      <c r="I556" s="103"/>
      <c r="J556" s="103"/>
      <c r="K556" s="71"/>
      <c r="L556" s="105"/>
      <c r="M556" s="106" t="str">
        <f>IF(K556&lt;&gt;"",VLOOKUP(K556,'DON GIA'!$S$1:$U$19,3,0),"")</f>
        <v/>
      </c>
      <c r="N556" s="106" t="str">
        <f>IF(K556&lt;&gt;"",VLOOKUP(K556,'DON GIA'!$S$1:$V$19,4,0),"")</f>
        <v/>
      </c>
      <c r="O556" s="106" t="str">
        <f t="shared" si="101"/>
        <v/>
      </c>
      <c r="P556" s="106" t="str">
        <f t="shared" si="102"/>
        <v/>
      </c>
      <c r="Q556" s="71" t="s">
        <v>35</v>
      </c>
      <c r="R556" s="103"/>
      <c r="S556" s="103"/>
      <c r="T556" s="106" t="str">
        <f>IF(Q556&lt;&gt;"",VLOOKUP(Q556,'DON GIA'!$H$1:$K$103,4,0),"")</f>
        <v/>
      </c>
      <c r="U556" s="106" t="str">
        <f t="shared" si="111"/>
        <v/>
      </c>
      <c r="V556" s="107" t="s">
        <v>1008</v>
      </c>
      <c r="W556" s="103" t="s">
        <v>27</v>
      </c>
      <c r="X556" s="108">
        <v>18.2</v>
      </c>
      <c r="Y556" s="109"/>
      <c r="Z556" s="106">
        <f>IF(V556&lt;&gt;"",VLOOKUP(V556,'DON GIA'!$A$1:$D$346,4,0),"")</f>
        <v>264499</v>
      </c>
      <c r="AA556" s="106">
        <f t="shared" si="112"/>
        <v>4813881.8</v>
      </c>
      <c r="AB556" s="71"/>
      <c r="AC556" s="71"/>
      <c r="AD556" s="71"/>
      <c r="AE556" s="71"/>
      <c r="AF556" s="71"/>
      <c r="AG556" s="103"/>
      <c r="AH556" s="103"/>
      <c r="AI556" s="103"/>
      <c r="AJ556" s="103"/>
      <c r="AK556" s="106" t="str">
        <f>IF(AH556&lt;&gt;"",VLOOKUP(AH556,'DON GIA'!$M$1:$P$9,4,0),"")</f>
        <v/>
      </c>
      <c r="AL556" s="106" t="str">
        <f t="shared" si="103"/>
        <v/>
      </c>
      <c r="AM556" s="103"/>
      <c r="AN556" s="103"/>
      <c r="AO556" s="199" t="str">
        <f t="shared" si="108"/>
        <v/>
      </c>
      <c r="AP556" s="107"/>
    </row>
    <row r="557" spans="1:43" ht="37.5" outlineLevel="2">
      <c r="A557" s="72" t="e">
        <f>IF(C556&lt;&gt;"",$C$7:C556,A556)</f>
        <v>#VALUE!</v>
      </c>
      <c r="B557" s="102" t="str">
        <f>IF(C556&lt;&gt;"",COUNTA($C$7:C556)+392,"")</f>
        <v/>
      </c>
      <c r="C557" s="192"/>
      <c r="D557" s="71"/>
      <c r="E557" s="103"/>
      <c r="F557" s="103"/>
      <c r="G557" s="103"/>
      <c r="H557" s="103"/>
      <c r="I557" s="103"/>
      <c r="J557" s="103"/>
      <c r="K557" s="71"/>
      <c r="L557" s="105"/>
      <c r="M557" s="106" t="str">
        <f>IF(K557&lt;&gt;"",VLOOKUP(K557,'DON GIA'!$S$1:$U$19,3,0),"")</f>
        <v/>
      </c>
      <c r="N557" s="106" t="str">
        <f>IF(K557&lt;&gt;"",VLOOKUP(K557,'DON GIA'!$S$1:$V$19,4,0),"")</f>
        <v/>
      </c>
      <c r="O557" s="106" t="str">
        <f t="shared" si="101"/>
        <v/>
      </c>
      <c r="P557" s="106" t="str">
        <f t="shared" si="102"/>
        <v/>
      </c>
      <c r="Q557" s="71" t="s">
        <v>35</v>
      </c>
      <c r="R557" s="103"/>
      <c r="S557" s="103"/>
      <c r="T557" s="106" t="str">
        <f>IF(Q557&lt;&gt;"",VLOOKUP(Q557,'DON GIA'!$H$1:$K$103,4,0),"")</f>
        <v/>
      </c>
      <c r="U557" s="106" t="str">
        <f t="shared" si="111"/>
        <v/>
      </c>
      <c r="V557" s="107" t="s">
        <v>1153</v>
      </c>
      <c r="W557" s="103" t="s">
        <v>27</v>
      </c>
      <c r="X557" s="108">
        <v>10.14</v>
      </c>
      <c r="Y557" s="109"/>
      <c r="Z557" s="106">
        <f>IF(V557&lt;&gt;"",VLOOKUP(V557,'DON GIA'!$A$1:$D$346,4,0),"")</f>
        <v>1238791</v>
      </c>
      <c r="AA557" s="106">
        <f t="shared" si="112"/>
        <v>12561340.74</v>
      </c>
      <c r="AB557" s="71"/>
      <c r="AC557" s="71"/>
      <c r="AD557" s="71"/>
      <c r="AE557" s="71"/>
      <c r="AF557" s="71"/>
      <c r="AG557" s="103"/>
      <c r="AH557" s="103"/>
      <c r="AI557" s="103"/>
      <c r="AJ557" s="103"/>
      <c r="AK557" s="106" t="str">
        <f>IF(AH557&lt;&gt;"",VLOOKUP(AH557,'DON GIA'!$M$1:$P$9,4,0),"")</f>
        <v/>
      </c>
      <c r="AL557" s="106" t="str">
        <f t="shared" si="103"/>
        <v/>
      </c>
      <c r="AM557" s="103"/>
      <c r="AN557" s="103"/>
      <c r="AO557" s="199" t="str">
        <f t="shared" si="108"/>
        <v/>
      </c>
      <c r="AP557" s="107"/>
    </row>
    <row r="558" spans="1:43" outlineLevel="2">
      <c r="A558" s="72" t="e">
        <f>IF(C557&lt;&gt;"",$C$7:C557,A557)</f>
        <v>#VALUE!</v>
      </c>
      <c r="B558" s="102" t="str">
        <f>IF(C557&lt;&gt;"",COUNTA($C$7:C557)+392,"")</f>
        <v/>
      </c>
      <c r="C558" s="192"/>
      <c r="D558" s="71"/>
      <c r="E558" s="103"/>
      <c r="F558" s="103"/>
      <c r="G558" s="103"/>
      <c r="H558" s="103"/>
      <c r="I558" s="103"/>
      <c r="J558" s="103"/>
      <c r="K558" s="71"/>
      <c r="L558" s="105"/>
      <c r="M558" s="106" t="str">
        <f>IF(K558&lt;&gt;"",VLOOKUP(K558,'DON GIA'!$S$1:$U$19,3,0),"")</f>
        <v/>
      </c>
      <c r="N558" s="106" t="str">
        <f>IF(K558&lt;&gt;"",VLOOKUP(K558,'DON GIA'!$S$1:$V$19,4,0),"")</f>
        <v/>
      </c>
      <c r="O558" s="106" t="str">
        <f t="shared" si="101"/>
        <v/>
      </c>
      <c r="P558" s="106" t="str">
        <f t="shared" si="102"/>
        <v/>
      </c>
      <c r="Q558" s="71" t="s">
        <v>35</v>
      </c>
      <c r="R558" s="103"/>
      <c r="S558" s="103"/>
      <c r="T558" s="106" t="str">
        <f>IF(Q558&lt;&gt;"",VLOOKUP(Q558,'DON GIA'!$H$1:$K$103,4,0),"")</f>
        <v/>
      </c>
      <c r="U558" s="106" t="str">
        <f t="shared" si="111"/>
        <v/>
      </c>
      <c r="V558" s="107" t="s">
        <v>1023</v>
      </c>
      <c r="W558" s="103" t="s">
        <v>38</v>
      </c>
      <c r="X558" s="108">
        <v>0.16300000000000001</v>
      </c>
      <c r="Y558" s="109"/>
      <c r="Z558" s="106">
        <f>IF(V558&lt;&gt;"",VLOOKUP(V558,'DON GIA'!$A$1:$D$346,4,0),"")</f>
        <v>2523428</v>
      </c>
      <c r="AA558" s="106">
        <f t="shared" si="112"/>
        <v>411318.76400000002</v>
      </c>
      <c r="AB558" s="71"/>
      <c r="AC558" s="71"/>
      <c r="AD558" s="71"/>
      <c r="AE558" s="71"/>
      <c r="AF558" s="71"/>
      <c r="AG558" s="103"/>
      <c r="AH558" s="103"/>
      <c r="AI558" s="103"/>
      <c r="AJ558" s="103"/>
      <c r="AK558" s="106" t="str">
        <f>IF(AH558&lt;&gt;"",VLOOKUP(AH558,'DON GIA'!$M$1:$P$9,4,0),"")</f>
        <v/>
      </c>
      <c r="AL558" s="106" t="str">
        <f t="shared" si="103"/>
        <v/>
      </c>
      <c r="AM558" s="103"/>
      <c r="AN558" s="103"/>
      <c r="AO558" s="199" t="str">
        <f t="shared" si="108"/>
        <v/>
      </c>
      <c r="AP558" s="107"/>
    </row>
    <row r="559" spans="1:43" ht="37.5" outlineLevel="2">
      <c r="A559" s="72" t="e">
        <f>IF(C558&lt;&gt;"",$C$7:C558,A558)</f>
        <v>#VALUE!</v>
      </c>
      <c r="B559" s="102" t="str">
        <f>IF(C558&lt;&gt;"",COUNTA($C$7:C558)+392,"")</f>
        <v/>
      </c>
      <c r="C559" s="192"/>
      <c r="D559" s="71"/>
      <c r="E559" s="103"/>
      <c r="F559" s="103"/>
      <c r="G559" s="103"/>
      <c r="H559" s="103"/>
      <c r="I559" s="103"/>
      <c r="J559" s="103"/>
      <c r="K559" s="71"/>
      <c r="L559" s="105"/>
      <c r="M559" s="106" t="str">
        <f>IF(K559&lt;&gt;"",VLOOKUP(K559,'DON GIA'!$S$1:$U$19,3,0),"")</f>
        <v/>
      </c>
      <c r="N559" s="106" t="str">
        <f>IF(K559&lt;&gt;"",VLOOKUP(K559,'DON GIA'!$S$1:$V$19,4,0),"")</f>
        <v/>
      </c>
      <c r="O559" s="106" t="str">
        <f t="shared" si="101"/>
        <v/>
      </c>
      <c r="P559" s="106" t="str">
        <f t="shared" si="102"/>
        <v/>
      </c>
      <c r="Q559" s="71" t="s">
        <v>35</v>
      </c>
      <c r="R559" s="103"/>
      <c r="S559" s="103"/>
      <c r="T559" s="106" t="str">
        <f>IF(Q559&lt;&gt;"",VLOOKUP(Q559,'DON GIA'!$H$1:$K$103,4,0),"")</f>
        <v/>
      </c>
      <c r="U559" s="106" t="str">
        <f t="shared" si="111"/>
        <v/>
      </c>
      <c r="V559" s="107" t="s">
        <v>1049</v>
      </c>
      <c r="W559" s="103" t="s">
        <v>42</v>
      </c>
      <c r="X559" s="108">
        <v>1</v>
      </c>
      <c r="Y559" s="109"/>
      <c r="Z559" s="106">
        <f>IF(V559&lt;&gt;"",VLOOKUP(V559,'DON GIA'!$A$1:$D$346,4,0),"")</f>
        <v>3793079</v>
      </c>
      <c r="AA559" s="106">
        <f t="shared" si="112"/>
        <v>3793079</v>
      </c>
      <c r="AB559" s="71"/>
      <c r="AC559" s="71"/>
      <c r="AD559" s="71"/>
      <c r="AE559" s="71"/>
      <c r="AF559" s="71"/>
      <c r="AG559" s="103"/>
      <c r="AH559" s="103"/>
      <c r="AI559" s="103"/>
      <c r="AJ559" s="103"/>
      <c r="AK559" s="106" t="str">
        <f>IF(AH559&lt;&gt;"",VLOOKUP(AH559,'DON GIA'!$M$1:$P$9,4,0),"")</f>
        <v/>
      </c>
      <c r="AL559" s="106" t="str">
        <f t="shared" si="103"/>
        <v/>
      </c>
      <c r="AM559" s="103"/>
      <c r="AN559" s="103"/>
      <c r="AO559" s="199" t="str">
        <f t="shared" si="108"/>
        <v/>
      </c>
      <c r="AP559" s="107"/>
    </row>
    <row r="560" spans="1:43" ht="56.25" outlineLevel="2">
      <c r="A560" s="72" t="e">
        <f>IF(C559&lt;&gt;"",$C$7:C559,A559)</f>
        <v>#VALUE!</v>
      </c>
      <c r="B560" s="102" t="str">
        <f>IF(C559&lt;&gt;"",COUNTA($C$7:C559)+392,"")</f>
        <v/>
      </c>
      <c r="C560" s="192"/>
      <c r="D560" s="71"/>
      <c r="E560" s="103"/>
      <c r="F560" s="103"/>
      <c r="G560" s="103"/>
      <c r="H560" s="103"/>
      <c r="I560" s="103"/>
      <c r="J560" s="103"/>
      <c r="K560" s="71"/>
      <c r="L560" s="105"/>
      <c r="M560" s="106" t="str">
        <f>IF(K560&lt;&gt;"",VLOOKUP(K560,'DON GIA'!$S$1:$U$19,3,0),"")</f>
        <v/>
      </c>
      <c r="N560" s="106" t="str">
        <f>IF(K560&lt;&gt;"",VLOOKUP(K560,'DON GIA'!$S$1:$V$19,4,0),"")</f>
        <v/>
      </c>
      <c r="O560" s="106" t="str">
        <f t="shared" si="101"/>
        <v/>
      </c>
      <c r="P560" s="106" t="str">
        <f t="shared" si="102"/>
        <v/>
      </c>
      <c r="Q560" s="71" t="s">
        <v>35</v>
      </c>
      <c r="R560" s="103"/>
      <c r="S560" s="103"/>
      <c r="T560" s="106" t="str">
        <f>IF(Q560&lt;&gt;"",VLOOKUP(Q560,'DON GIA'!$H$1:$K$103,4,0),"")</f>
        <v/>
      </c>
      <c r="U560" s="106" t="str">
        <f t="shared" si="111"/>
        <v/>
      </c>
      <c r="V560" s="107" t="s">
        <v>1159</v>
      </c>
      <c r="W560" s="103" t="s">
        <v>27</v>
      </c>
      <c r="X560" s="108">
        <v>2.94</v>
      </c>
      <c r="Y560" s="109"/>
      <c r="Z560" s="106">
        <f>IF(V560&lt;&gt;"",VLOOKUP(V560,'DON GIA'!$A$1:$D$346,4,0),"")</f>
        <v>2613835</v>
      </c>
      <c r="AA560" s="106">
        <f t="shared" si="112"/>
        <v>7684674.8999999994</v>
      </c>
      <c r="AB560" s="71"/>
      <c r="AC560" s="71"/>
      <c r="AD560" s="71"/>
      <c r="AE560" s="71"/>
      <c r="AF560" s="71"/>
      <c r="AG560" s="103"/>
      <c r="AH560" s="103"/>
      <c r="AI560" s="103"/>
      <c r="AJ560" s="103"/>
      <c r="AK560" s="106" t="str">
        <f>IF(AH560&lt;&gt;"",VLOOKUP(AH560,'DON GIA'!$M$1:$P$9,4,0),"")</f>
        <v/>
      </c>
      <c r="AL560" s="106" t="str">
        <f t="shared" si="103"/>
        <v/>
      </c>
      <c r="AM560" s="103"/>
      <c r="AN560" s="103"/>
      <c r="AO560" s="199" t="str">
        <f t="shared" si="108"/>
        <v/>
      </c>
      <c r="AP560" s="107"/>
    </row>
    <row r="561" spans="1:43" outlineLevel="2">
      <c r="A561" s="72" t="e">
        <f>IF(C560&lt;&gt;"",$C$7:C560,A560)</f>
        <v>#VALUE!</v>
      </c>
      <c r="B561" s="102" t="str">
        <f>IF(C560&lt;&gt;"",COUNTA($C$7:C560)+392,"")</f>
        <v/>
      </c>
      <c r="C561" s="192"/>
      <c r="D561" s="61"/>
      <c r="E561" s="103"/>
      <c r="F561" s="103"/>
      <c r="G561" s="103"/>
      <c r="H561" s="103"/>
      <c r="I561" s="103"/>
      <c r="J561" s="103"/>
      <c r="K561" s="71"/>
      <c r="L561" s="105"/>
      <c r="M561" s="106" t="str">
        <f>IF(K561&lt;&gt;"",VLOOKUP(K561,'DON GIA'!$S$1:$U$19,3,0),"")</f>
        <v/>
      </c>
      <c r="N561" s="106" t="str">
        <f>IF(K561&lt;&gt;"",VLOOKUP(K561,'DON GIA'!$S$1:$V$19,4,0),"")</f>
        <v/>
      </c>
      <c r="O561" s="106" t="str">
        <f t="shared" si="101"/>
        <v/>
      </c>
      <c r="P561" s="106" t="str">
        <f t="shared" si="102"/>
        <v/>
      </c>
      <c r="Q561" s="71" t="s">
        <v>35</v>
      </c>
      <c r="R561" s="103"/>
      <c r="S561" s="103"/>
      <c r="T561" s="106" t="str">
        <f>IF(Q561&lt;&gt;"",VLOOKUP(Q561,'DON GIA'!$H$1:$K$103,4,0),"")</f>
        <v/>
      </c>
      <c r="U561" s="106" t="str">
        <f t="shared" si="111"/>
        <v/>
      </c>
      <c r="V561" s="107"/>
      <c r="W561" s="103"/>
      <c r="X561" s="108"/>
      <c r="Y561" s="109"/>
      <c r="Z561" s="106" t="str">
        <f>IF(V561&lt;&gt;"",VLOOKUP(V561,'DON GIA'!$A$1:$D$346,4,0),"")</f>
        <v/>
      </c>
      <c r="AA561" s="106" t="str">
        <f t="shared" si="112"/>
        <v/>
      </c>
      <c r="AB561" s="71"/>
      <c r="AC561" s="71"/>
      <c r="AD561" s="71"/>
      <c r="AE561" s="71"/>
      <c r="AF561" s="71"/>
      <c r="AG561" s="103"/>
      <c r="AH561" s="103"/>
      <c r="AI561" s="103"/>
      <c r="AJ561" s="103"/>
      <c r="AK561" s="106" t="str">
        <f>IF(AH561&lt;&gt;"",VLOOKUP(AH561,'DON GIA'!$M$1:$P$9,4,0),"")</f>
        <v/>
      </c>
      <c r="AL561" s="106" t="str">
        <f t="shared" si="103"/>
        <v/>
      </c>
      <c r="AM561" s="103"/>
      <c r="AN561" s="103"/>
      <c r="AO561" s="199" t="str">
        <f t="shared" si="108"/>
        <v/>
      </c>
      <c r="AP561" s="107"/>
    </row>
    <row r="562" spans="1:43" outlineLevel="1">
      <c r="A562" s="84" t="s">
        <v>818</v>
      </c>
      <c r="B562" s="102"/>
      <c r="C562" s="192">
        <v>435</v>
      </c>
      <c r="D562" s="61" t="s">
        <v>262</v>
      </c>
      <c r="E562" s="162"/>
      <c r="F562" s="162"/>
      <c r="G562" s="162"/>
      <c r="H562" s="162"/>
      <c r="I562" s="162"/>
      <c r="J562" s="162"/>
      <c r="K562" s="171"/>
      <c r="L562" s="167">
        <f>SUBTOTAL(9,L563:L574)</f>
        <v>72.790000000000006</v>
      </c>
      <c r="M562" s="199"/>
      <c r="N562" s="199"/>
      <c r="O562" s="199">
        <f>SUBTOTAL(9,O563:O574)</f>
        <v>106928510.00000001</v>
      </c>
      <c r="P562" s="199">
        <f>SUBTOTAL(9,P563:P574)</f>
        <v>0</v>
      </c>
      <c r="Q562" s="61"/>
      <c r="R562" s="162"/>
      <c r="S562" s="162">
        <f>SUBTOTAL(9,S563:S574)</f>
        <v>0</v>
      </c>
      <c r="T562" s="199"/>
      <c r="U562" s="199">
        <f>SUBTOTAL(9,U563:U574)</f>
        <v>0</v>
      </c>
      <c r="V562" s="129"/>
      <c r="W562" s="162"/>
      <c r="X562" s="169">
        <f>SUBTOTAL(9,X563:X574)</f>
        <v>225.39400000000001</v>
      </c>
      <c r="Y562" s="170">
        <f>SUBTOTAL(9,Y563:Y574)</f>
        <v>0</v>
      </c>
      <c r="Z562" s="199"/>
      <c r="AA562" s="199">
        <f>SUBTOTAL(9,AA563:AA574)</f>
        <v>440698320.88200003</v>
      </c>
      <c r="AB562" s="71"/>
      <c r="AC562" s="71"/>
      <c r="AD562" s="71"/>
      <c r="AE562" s="71"/>
      <c r="AF562" s="71"/>
      <c r="AG562" s="103"/>
      <c r="AH562" s="162"/>
      <c r="AI562" s="162"/>
      <c r="AJ562" s="162">
        <f>SUBTOTAL(9,AJ563:AJ574)</f>
        <v>4</v>
      </c>
      <c r="AK562" s="199"/>
      <c r="AL562" s="199">
        <f>SUBTOTAL(9,AL563:AL574)</f>
        <v>51687760</v>
      </c>
      <c r="AM562" s="162"/>
      <c r="AN562" s="162">
        <f>SUBTOTAL(9,AN563:AN574)</f>
        <v>1</v>
      </c>
      <c r="AO562" s="199">
        <f t="shared" si="108"/>
        <v>599314590.88200009</v>
      </c>
      <c r="AP562" s="111"/>
      <c r="AQ562" s="90"/>
    </row>
    <row r="563" spans="1:43" ht="75" outlineLevel="2">
      <c r="A563" s="72" t="e">
        <f>IF(C562&lt;&gt;"",$C$7:C562,A561)</f>
        <v>#VALUE!</v>
      </c>
      <c r="B563" s="102">
        <f>IF(C562&lt;&gt;"",COUNTA($C$7:C562)+392,"")</f>
        <v>435</v>
      </c>
      <c r="C563" s="192"/>
      <c r="D563" s="71" t="s">
        <v>263</v>
      </c>
      <c r="E563" s="103">
        <v>3</v>
      </c>
      <c r="F563" s="103"/>
      <c r="G563" s="103">
        <v>467</v>
      </c>
      <c r="H563" s="103">
        <v>79</v>
      </c>
      <c r="I563" s="103" t="s">
        <v>223</v>
      </c>
      <c r="J563" s="103" t="s">
        <v>235</v>
      </c>
      <c r="K563" s="104" t="s">
        <v>967</v>
      </c>
      <c r="L563" s="105">
        <v>72.790000000000006</v>
      </c>
      <c r="M563" s="106">
        <f>IF(K563&lt;&gt;"",VLOOKUP(K563,'DON GIA'!$S$1:$U$19,3,0),"")</f>
        <v>1469000</v>
      </c>
      <c r="N563" s="106">
        <f>IF(K563&lt;&gt;"",VLOOKUP(K563,'DON GIA'!$S$1:$V$19,4,0),"")</f>
        <v>0</v>
      </c>
      <c r="O563" s="106">
        <f t="shared" ref="O563:O630" si="113">IF(K563&lt;&gt;"",L563*M563,"")</f>
        <v>106928510.00000001</v>
      </c>
      <c r="P563" s="106">
        <f t="shared" ref="P563:P630" si="114">IF(K563&lt;&gt;"",L563*N563,"")</f>
        <v>0</v>
      </c>
      <c r="Q563" s="71" t="s">
        <v>35</v>
      </c>
      <c r="R563" s="103"/>
      <c r="S563" s="103"/>
      <c r="T563" s="106" t="str">
        <f>IF(Q563&lt;&gt;"",VLOOKUP(Q563,'DON GIA'!$H$1:$K$103,4,0),"")</f>
        <v/>
      </c>
      <c r="U563" s="106" t="str">
        <f t="shared" ref="U563:U574" si="115">IF(Q563&lt;&gt;"",IF(ISNUMBER(T563),S563*T563,""),"")</f>
        <v/>
      </c>
      <c r="V563" s="107" t="s">
        <v>1005</v>
      </c>
      <c r="W563" s="103" t="s">
        <v>27</v>
      </c>
      <c r="X563" s="108">
        <v>57.75</v>
      </c>
      <c r="Y563" s="109"/>
      <c r="Z563" s="106">
        <f>IF(V563&lt;&gt;"",VLOOKUP(V563,'DON GIA'!$A$1:$D$346,4,0),"")</f>
        <v>5559129</v>
      </c>
      <c r="AA563" s="106">
        <f t="shared" ref="AA563:AA574" si="116">IF(V563&lt;&gt;"",IF(ISNUMBER(Z563),X563*Z563,""),"")</f>
        <v>321039699.75</v>
      </c>
      <c r="AB563" s="71" t="s">
        <v>28</v>
      </c>
      <c r="AC563" s="71" t="s">
        <v>29</v>
      </c>
      <c r="AD563" s="71" t="s">
        <v>30</v>
      </c>
      <c r="AE563" s="71" t="s">
        <v>31</v>
      </c>
      <c r="AF563" s="71" t="s">
        <v>34</v>
      </c>
      <c r="AG563" s="103" t="s">
        <v>33</v>
      </c>
      <c r="AH563" s="103" t="s">
        <v>562</v>
      </c>
      <c r="AI563" s="103" t="s">
        <v>409</v>
      </c>
      <c r="AJ563" s="103">
        <v>3</v>
      </c>
      <c r="AK563" s="106">
        <f>IF(AH563&lt;&gt;"",VLOOKUP(AH563,'DON GIA'!$M$1:$P$9,4,0),"")</f>
        <v>12895920</v>
      </c>
      <c r="AL563" s="106">
        <f t="shared" ref="AL563:AL630" si="117">IF(AH563&lt;&gt;"",AJ563*AK563,"")</f>
        <v>38687760</v>
      </c>
      <c r="AM563" s="103" t="s">
        <v>407</v>
      </c>
      <c r="AN563" s="103">
        <v>1</v>
      </c>
      <c r="AO563" s="199" t="str">
        <f t="shared" si="108"/>
        <v/>
      </c>
      <c r="AP563" s="111" t="s">
        <v>685</v>
      </c>
    </row>
    <row r="564" spans="1:43" ht="337.5" outlineLevel="2">
      <c r="A564" s="72" t="e">
        <f>IF(C563&lt;&gt;"",$C$7:C563,A563)</f>
        <v>#VALUE!</v>
      </c>
      <c r="B564" s="102" t="str">
        <f>IF(C563&lt;&gt;"",COUNTA($C$7:C563)+392,"")</f>
        <v/>
      </c>
      <c r="C564" s="192"/>
      <c r="D564" s="71" t="s">
        <v>71</v>
      </c>
      <c r="E564" s="103"/>
      <c r="F564" s="103"/>
      <c r="G564" s="103"/>
      <c r="H564" s="103"/>
      <c r="I564" s="103"/>
      <c r="J564" s="103"/>
      <c r="K564" s="71"/>
      <c r="L564" s="105"/>
      <c r="M564" s="106" t="str">
        <f>IF(K564&lt;&gt;"",VLOOKUP(K564,'DON GIA'!$S$1:$U$19,3,0),"")</f>
        <v/>
      </c>
      <c r="N564" s="106" t="str">
        <f>IF(K564&lt;&gt;"",VLOOKUP(K564,'DON GIA'!$S$1:$V$19,4,0),"")</f>
        <v/>
      </c>
      <c r="O564" s="106" t="str">
        <f t="shared" si="113"/>
        <v/>
      </c>
      <c r="P564" s="106" t="str">
        <f t="shared" si="114"/>
        <v/>
      </c>
      <c r="Q564" s="71" t="s">
        <v>35</v>
      </c>
      <c r="R564" s="103"/>
      <c r="S564" s="103"/>
      <c r="T564" s="106" t="str">
        <f>IF(Q564&lt;&gt;"",VLOOKUP(Q564,'DON GIA'!$H$1:$K$103,4,0),"")</f>
        <v/>
      </c>
      <c r="U564" s="106" t="str">
        <f t="shared" si="115"/>
        <v/>
      </c>
      <c r="V564" s="107" t="s">
        <v>1014</v>
      </c>
      <c r="W564" s="103" t="s">
        <v>27</v>
      </c>
      <c r="X564" s="108">
        <v>11</v>
      </c>
      <c r="Y564" s="109"/>
      <c r="Z564" s="106">
        <f>IF(V564&lt;&gt;"",VLOOKUP(V564,'DON GIA'!$A$1:$D$346,4,0),"")</f>
        <v>4447303</v>
      </c>
      <c r="AA564" s="106">
        <f t="shared" si="116"/>
        <v>48920333</v>
      </c>
      <c r="AB564" s="71"/>
      <c r="AC564" s="71"/>
      <c r="AD564" s="71" t="s">
        <v>30</v>
      </c>
      <c r="AE564" s="71"/>
      <c r="AF564" s="71" t="s">
        <v>34</v>
      </c>
      <c r="AG564" s="103"/>
      <c r="AH564" s="61" t="s">
        <v>578</v>
      </c>
      <c r="AI564" s="103" t="s">
        <v>560</v>
      </c>
      <c r="AJ564" s="103">
        <v>1</v>
      </c>
      <c r="AK564" s="106">
        <f>IF(AH564&lt;&gt;"",VLOOKUP(AH564,'DON GIA'!$M$1:$P$9,4,0),"")</f>
        <v>13000000</v>
      </c>
      <c r="AL564" s="106">
        <f t="shared" si="117"/>
        <v>13000000</v>
      </c>
      <c r="AM564" s="103"/>
      <c r="AN564" s="103"/>
      <c r="AO564" s="199" t="str">
        <f t="shared" si="108"/>
        <v/>
      </c>
      <c r="AP564" s="59" t="s">
        <v>358</v>
      </c>
    </row>
    <row r="565" spans="1:43" ht="75" outlineLevel="2">
      <c r="A565" s="72" t="e">
        <f>IF(C564&lt;&gt;"",$C$7:C564,A564)</f>
        <v>#VALUE!</v>
      </c>
      <c r="B565" s="102" t="str">
        <f>IF(C564&lt;&gt;"",COUNTA($C$7:C564)+392,"")</f>
        <v/>
      </c>
      <c r="C565" s="192"/>
      <c r="D565" s="71" t="s">
        <v>264</v>
      </c>
      <c r="E565" s="103"/>
      <c r="F565" s="103"/>
      <c r="G565" s="103"/>
      <c r="H565" s="103"/>
      <c r="I565" s="103"/>
      <c r="J565" s="103"/>
      <c r="K565" s="71"/>
      <c r="L565" s="105"/>
      <c r="M565" s="106" t="str">
        <f>IF(K565&lt;&gt;"",VLOOKUP(K565,'DON GIA'!$S$1:$U$19,3,0),"")</f>
        <v/>
      </c>
      <c r="N565" s="106" t="str">
        <f>IF(K565&lt;&gt;"",VLOOKUP(K565,'DON GIA'!$S$1:$V$19,4,0),"")</f>
        <v/>
      </c>
      <c r="O565" s="106" t="str">
        <f t="shared" si="113"/>
        <v/>
      </c>
      <c r="P565" s="106" t="str">
        <f t="shared" si="114"/>
        <v/>
      </c>
      <c r="Q565" s="71" t="s">
        <v>35</v>
      </c>
      <c r="R565" s="103"/>
      <c r="S565" s="103"/>
      <c r="T565" s="106" t="str">
        <f>IF(Q565&lt;&gt;"",VLOOKUP(Q565,'DON GIA'!$H$1:$K$103,4,0),"")</f>
        <v/>
      </c>
      <c r="U565" s="106" t="str">
        <f t="shared" si="115"/>
        <v/>
      </c>
      <c r="V565" s="107" t="s">
        <v>1160</v>
      </c>
      <c r="W565" s="103" t="s">
        <v>27</v>
      </c>
      <c r="X565" s="108">
        <v>9.35</v>
      </c>
      <c r="Y565" s="109"/>
      <c r="Z565" s="106">
        <f>IF(V565&lt;&gt;"",VLOOKUP(V565,'DON GIA'!$A$1:$D$346,4,0),"")</f>
        <v>269273</v>
      </c>
      <c r="AA565" s="106">
        <f t="shared" si="116"/>
        <v>2517702.5499999998</v>
      </c>
      <c r="AB565" s="71"/>
      <c r="AC565" s="71"/>
      <c r="AD565" s="71"/>
      <c r="AE565" s="71"/>
      <c r="AF565" s="71"/>
      <c r="AG565" s="103"/>
      <c r="AH565" s="103"/>
      <c r="AI565" s="103"/>
      <c r="AJ565" s="103"/>
      <c r="AK565" s="106" t="str">
        <f>IF(AH565&lt;&gt;"",VLOOKUP(AH565,'DON GIA'!$M$1:$P$9,4,0),"")</f>
        <v/>
      </c>
      <c r="AL565" s="106" t="str">
        <f t="shared" si="117"/>
        <v/>
      </c>
      <c r="AM565" s="103"/>
      <c r="AN565" s="103"/>
      <c r="AO565" s="199" t="str">
        <f t="shared" si="108"/>
        <v/>
      </c>
      <c r="AP565" s="59" t="s">
        <v>359</v>
      </c>
    </row>
    <row r="566" spans="1:43" ht="78.75" outlineLevel="2">
      <c r="A566" s="72" t="e">
        <f>IF(C565&lt;&gt;"",$C$7:C565,A565)</f>
        <v>#VALUE!</v>
      </c>
      <c r="B566" s="102" t="str">
        <f>IF(C565&lt;&gt;"",COUNTA($C$7:C565)+392,"")</f>
        <v/>
      </c>
      <c r="C566" s="192"/>
      <c r="D566" s="71"/>
      <c r="E566" s="103"/>
      <c r="F566" s="103"/>
      <c r="G566" s="103"/>
      <c r="H566" s="103"/>
      <c r="I566" s="103"/>
      <c r="J566" s="103"/>
      <c r="K566" s="71"/>
      <c r="L566" s="105"/>
      <c r="M566" s="106" t="str">
        <f>IF(K566&lt;&gt;"",VLOOKUP(K566,'DON GIA'!$S$1:$U$19,3,0),"")</f>
        <v/>
      </c>
      <c r="N566" s="106" t="str">
        <f>IF(K566&lt;&gt;"",VLOOKUP(K566,'DON GIA'!$S$1:$V$19,4,0),"")</f>
        <v/>
      </c>
      <c r="O566" s="106" t="str">
        <f t="shared" si="113"/>
        <v/>
      </c>
      <c r="P566" s="106" t="str">
        <f t="shared" si="114"/>
        <v/>
      </c>
      <c r="Q566" s="71" t="s">
        <v>35</v>
      </c>
      <c r="R566" s="103"/>
      <c r="S566" s="103"/>
      <c r="T566" s="106" t="str">
        <f>IF(Q566&lt;&gt;"",VLOOKUP(Q566,'DON GIA'!$H$1:$K$103,4,0),"")</f>
        <v/>
      </c>
      <c r="U566" s="106" t="str">
        <f t="shared" si="115"/>
        <v/>
      </c>
      <c r="V566" s="107" t="s">
        <v>1161</v>
      </c>
      <c r="W566" s="103" t="s">
        <v>27</v>
      </c>
      <c r="X566" s="108">
        <v>2.25</v>
      </c>
      <c r="Y566" s="109"/>
      <c r="Z566" s="106">
        <f>IF(V566&lt;&gt;"",VLOOKUP(V566,'DON GIA'!$A$1:$D$346,4,0),"")</f>
        <v>295078</v>
      </c>
      <c r="AA566" s="106">
        <f t="shared" si="116"/>
        <v>663925.5</v>
      </c>
      <c r="AB566" s="71"/>
      <c r="AC566" s="71"/>
      <c r="AD566" s="71"/>
      <c r="AE566" s="71"/>
      <c r="AF566" s="71"/>
      <c r="AG566" s="103"/>
      <c r="AH566" s="103"/>
      <c r="AI566" s="103"/>
      <c r="AJ566" s="103"/>
      <c r="AK566" s="106" t="str">
        <f>IF(AH566&lt;&gt;"",VLOOKUP(AH566,'DON GIA'!$M$1:$P$9,4,0),"")</f>
        <v/>
      </c>
      <c r="AL566" s="106" t="str">
        <f t="shared" si="117"/>
        <v/>
      </c>
      <c r="AM566" s="103"/>
      <c r="AN566" s="103"/>
      <c r="AO566" s="199" t="str">
        <f t="shared" si="108"/>
        <v/>
      </c>
      <c r="AP566" s="59" t="s">
        <v>686</v>
      </c>
    </row>
    <row r="567" spans="1:43" ht="93.75" outlineLevel="2">
      <c r="A567" s="72" t="e">
        <f>IF(C566&lt;&gt;"",$C$7:C566,A566)</f>
        <v>#VALUE!</v>
      </c>
      <c r="B567" s="102" t="str">
        <f>IF(C566&lt;&gt;"",COUNTA($C$7:C566)+392,"")</f>
        <v/>
      </c>
      <c r="C567" s="192"/>
      <c r="D567" s="71"/>
      <c r="E567" s="103"/>
      <c r="F567" s="103"/>
      <c r="G567" s="103"/>
      <c r="H567" s="103"/>
      <c r="I567" s="103"/>
      <c r="J567" s="103"/>
      <c r="K567" s="71"/>
      <c r="L567" s="105"/>
      <c r="M567" s="106" t="str">
        <f>IF(K567&lt;&gt;"",VLOOKUP(K567,'DON GIA'!$S$1:$U$19,3,0),"")</f>
        <v/>
      </c>
      <c r="N567" s="106" t="str">
        <f>IF(K567&lt;&gt;"",VLOOKUP(K567,'DON GIA'!$S$1:$V$19,4,0),"")</f>
        <v/>
      </c>
      <c r="O567" s="106" t="str">
        <f t="shared" si="113"/>
        <v/>
      </c>
      <c r="P567" s="106" t="str">
        <f t="shared" si="114"/>
        <v/>
      </c>
      <c r="Q567" s="71" t="s">
        <v>35</v>
      </c>
      <c r="R567" s="103"/>
      <c r="S567" s="103"/>
      <c r="T567" s="106" t="str">
        <f>IF(Q567&lt;&gt;"",VLOOKUP(Q567,'DON GIA'!$H$1:$K$103,4,0),"")</f>
        <v/>
      </c>
      <c r="U567" s="106" t="str">
        <f t="shared" si="115"/>
        <v/>
      </c>
      <c r="V567" s="107" t="s">
        <v>1023</v>
      </c>
      <c r="W567" s="103" t="s">
        <v>38</v>
      </c>
      <c r="X567" s="108">
        <v>0.14399999999999999</v>
      </c>
      <c r="Y567" s="109"/>
      <c r="Z567" s="106">
        <f>IF(V567&lt;&gt;"",VLOOKUP(V567,'DON GIA'!$A$1:$D$346,4,0),"")</f>
        <v>2523428</v>
      </c>
      <c r="AA567" s="106">
        <f t="shared" si="116"/>
        <v>363373.63199999998</v>
      </c>
      <c r="AB567" s="71"/>
      <c r="AC567" s="71"/>
      <c r="AD567" s="71"/>
      <c r="AE567" s="71"/>
      <c r="AF567" s="71"/>
      <c r="AG567" s="103"/>
      <c r="AH567" s="103"/>
      <c r="AI567" s="103"/>
      <c r="AJ567" s="103"/>
      <c r="AK567" s="106" t="str">
        <f>IF(AH567&lt;&gt;"",VLOOKUP(AH567,'DON GIA'!$M$1:$P$9,4,0),"")</f>
        <v/>
      </c>
      <c r="AL567" s="106" t="str">
        <f t="shared" si="117"/>
        <v/>
      </c>
      <c r="AM567" s="103"/>
      <c r="AN567" s="103"/>
      <c r="AO567" s="199" t="str">
        <f t="shared" si="108"/>
        <v/>
      </c>
      <c r="AP567" s="59" t="s">
        <v>360</v>
      </c>
    </row>
    <row r="568" spans="1:43" outlineLevel="2">
      <c r="A568" s="72" t="e">
        <f>IF(C567&lt;&gt;"",$C$7:C567,A567)</f>
        <v>#VALUE!</v>
      </c>
      <c r="B568" s="102" t="str">
        <f>IF(C567&lt;&gt;"",COUNTA($C$7:C567)+392,"")</f>
        <v/>
      </c>
      <c r="C568" s="192"/>
      <c r="D568" s="71"/>
      <c r="E568" s="103"/>
      <c r="F568" s="103"/>
      <c r="G568" s="103"/>
      <c r="H568" s="103"/>
      <c r="I568" s="103"/>
      <c r="J568" s="103"/>
      <c r="K568" s="71"/>
      <c r="L568" s="105"/>
      <c r="M568" s="106" t="str">
        <f>IF(K568&lt;&gt;"",VLOOKUP(K568,'DON GIA'!$S$1:$U$19,3,0),"")</f>
        <v/>
      </c>
      <c r="N568" s="106" t="str">
        <f>IF(K568&lt;&gt;"",VLOOKUP(K568,'DON GIA'!$S$1:$V$19,4,0),"")</f>
        <v/>
      </c>
      <c r="O568" s="106" t="str">
        <f t="shared" si="113"/>
        <v/>
      </c>
      <c r="P568" s="106" t="str">
        <f t="shared" si="114"/>
        <v/>
      </c>
      <c r="Q568" s="71" t="s">
        <v>35</v>
      </c>
      <c r="R568" s="103"/>
      <c r="S568" s="103"/>
      <c r="T568" s="106" t="str">
        <f>IF(Q568&lt;&gt;"",VLOOKUP(Q568,'DON GIA'!$H$1:$K$103,4,0),"")</f>
        <v/>
      </c>
      <c r="U568" s="106" t="str">
        <f t="shared" si="115"/>
        <v/>
      </c>
      <c r="V568" s="107" t="s">
        <v>1130</v>
      </c>
      <c r="W568" s="103" t="s">
        <v>27</v>
      </c>
      <c r="X568" s="108">
        <v>2.66</v>
      </c>
      <c r="Y568" s="109"/>
      <c r="Z568" s="106">
        <f>IF(V568&lt;&gt;"",VLOOKUP(V568,'DON GIA'!$A$1:$D$346,4,0),"")</f>
        <v>282038</v>
      </c>
      <c r="AA568" s="106">
        <f t="shared" si="116"/>
        <v>750221.08000000007</v>
      </c>
      <c r="AB568" s="71"/>
      <c r="AC568" s="71"/>
      <c r="AD568" s="71"/>
      <c r="AE568" s="71"/>
      <c r="AF568" s="71"/>
      <c r="AG568" s="103"/>
      <c r="AH568" s="103"/>
      <c r="AI568" s="103"/>
      <c r="AJ568" s="103"/>
      <c r="AK568" s="106" t="str">
        <f>IF(AH568&lt;&gt;"",VLOOKUP(AH568,'DON GIA'!$M$1:$P$9,4,0),"")</f>
        <v/>
      </c>
      <c r="AL568" s="106" t="str">
        <f t="shared" si="117"/>
        <v/>
      </c>
      <c r="AM568" s="103"/>
      <c r="AN568" s="103"/>
      <c r="AO568" s="199" t="str">
        <f t="shared" si="108"/>
        <v/>
      </c>
      <c r="AP568" s="107"/>
    </row>
    <row r="569" spans="1:43" ht="56.25" outlineLevel="2">
      <c r="A569" s="72" t="e">
        <f>IF(C568&lt;&gt;"",$C$7:C568,A568)</f>
        <v>#VALUE!</v>
      </c>
      <c r="B569" s="102" t="str">
        <f>IF(C568&lt;&gt;"",COUNTA($C$7:C568)+392,"")</f>
        <v/>
      </c>
      <c r="C569" s="192"/>
      <c r="D569" s="71"/>
      <c r="E569" s="103"/>
      <c r="F569" s="103"/>
      <c r="G569" s="103"/>
      <c r="H569" s="103"/>
      <c r="I569" s="103"/>
      <c r="J569" s="103"/>
      <c r="K569" s="71"/>
      <c r="L569" s="105"/>
      <c r="M569" s="106" t="str">
        <f>IF(K569&lt;&gt;"",VLOOKUP(K569,'DON GIA'!$S$1:$U$19,3,0),"")</f>
        <v/>
      </c>
      <c r="N569" s="106" t="str">
        <f>IF(K569&lt;&gt;"",VLOOKUP(K569,'DON GIA'!$S$1:$V$19,4,0),"")</f>
        <v/>
      </c>
      <c r="O569" s="106" t="str">
        <f t="shared" si="113"/>
        <v/>
      </c>
      <c r="P569" s="106" t="str">
        <f t="shared" si="114"/>
        <v/>
      </c>
      <c r="Q569" s="71" t="s">
        <v>35</v>
      </c>
      <c r="R569" s="103"/>
      <c r="S569" s="103"/>
      <c r="T569" s="106" t="str">
        <f>IF(Q569&lt;&gt;"",VLOOKUP(Q569,'DON GIA'!$H$1:$K$103,4,0),"")</f>
        <v/>
      </c>
      <c r="U569" s="106" t="str">
        <f t="shared" si="115"/>
        <v/>
      </c>
      <c r="V569" s="107" t="s">
        <v>1162</v>
      </c>
      <c r="W569" s="103" t="s">
        <v>27</v>
      </c>
      <c r="X569" s="108">
        <v>2.25</v>
      </c>
      <c r="Y569" s="109"/>
      <c r="Z569" s="106">
        <f>IF(V569&lt;&gt;"",VLOOKUP(V569,'DON GIA'!$A$1:$D$346,4,0),"")</f>
        <v>10375629</v>
      </c>
      <c r="AA569" s="106">
        <f t="shared" si="116"/>
        <v>23345165.25</v>
      </c>
      <c r="AB569" s="71"/>
      <c r="AC569" s="71"/>
      <c r="AD569" s="71"/>
      <c r="AE569" s="71" t="s">
        <v>31</v>
      </c>
      <c r="AF569" s="71"/>
      <c r="AG569" s="103" t="s">
        <v>33</v>
      </c>
      <c r="AH569" s="103"/>
      <c r="AI569" s="103"/>
      <c r="AJ569" s="103"/>
      <c r="AK569" s="106" t="str">
        <f>IF(AH569&lt;&gt;"",VLOOKUP(AH569,'DON GIA'!$M$1:$P$9,4,0),"")</f>
        <v/>
      </c>
      <c r="AL569" s="106" t="str">
        <f t="shared" si="117"/>
        <v/>
      </c>
      <c r="AM569" s="103"/>
      <c r="AN569" s="103"/>
      <c r="AO569" s="199" t="str">
        <f t="shared" si="108"/>
        <v/>
      </c>
      <c r="AP569" s="107"/>
    </row>
    <row r="570" spans="1:43" outlineLevel="2">
      <c r="A570" s="72" t="e">
        <f>IF(C569&lt;&gt;"",$C$7:C569,A569)</f>
        <v>#VALUE!</v>
      </c>
      <c r="B570" s="102" t="str">
        <f>IF(C569&lt;&gt;"",COUNTA($C$7:C569)+392,"")</f>
        <v/>
      </c>
      <c r="C570" s="192"/>
      <c r="D570" s="71"/>
      <c r="E570" s="103"/>
      <c r="F570" s="103"/>
      <c r="G570" s="103"/>
      <c r="H570" s="103"/>
      <c r="I570" s="103"/>
      <c r="J570" s="103"/>
      <c r="K570" s="71"/>
      <c r="L570" s="105"/>
      <c r="M570" s="106" t="str">
        <f>IF(K570&lt;&gt;"",VLOOKUP(K570,'DON GIA'!$S$1:$U$19,3,0),"")</f>
        <v/>
      </c>
      <c r="N570" s="106" t="str">
        <f>IF(K570&lt;&gt;"",VLOOKUP(K570,'DON GIA'!$S$1:$V$19,4,0),"")</f>
        <v/>
      </c>
      <c r="O570" s="106" t="str">
        <f t="shared" si="113"/>
        <v/>
      </c>
      <c r="P570" s="106" t="str">
        <f t="shared" si="114"/>
        <v/>
      </c>
      <c r="Q570" s="71" t="s">
        <v>35</v>
      </c>
      <c r="R570" s="103"/>
      <c r="S570" s="103"/>
      <c r="T570" s="106" t="str">
        <f>IF(Q570&lt;&gt;"",VLOOKUP(Q570,'DON GIA'!$H$1:$K$103,4,0),"")</f>
        <v/>
      </c>
      <c r="U570" s="106" t="str">
        <f t="shared" si="115"/>
        <v/>
      </c>
      <c r="V570" s="107" t="s">
        <v>1009</v>
      </c>
      <c r="W570" s="103" t="s">
        <v>27</v>
      </c>
      <c r="X570" s="108">
        <v>70.739999999999995</v>
      </c>
      <c r="Y570" s="109"/>
      <c r="Z570" s="106">
        <f>IF(V570&lt;&gt;"",VLOOKUP(V570,'DON GIA'!$A$1:$D$346,4,0),"")</f>
        <v>282038</v>
      </c>
      <c r="AA570" s="106">
        <f t="shared" si="116"/>
        <v>19951368.119999997</v>
      </c>
      <c r="AB570" s="71"/>
      <c r="AC570" s="71"/>
      <c r="AD570" s="71"/>
      <c r="AE570" s="71"/>
      <c r="AF570" s="71"/>
      <c r="AG570" s="103"/>
      <c r="AH570" s="103"/>
      <c r="AI570" s="103"/>
      <c r="AJ570" s="103"/>
      <c r="AK570" s="106" t="str">
        <f>IF(AH570&lt;&gt;"",VLOOKUP(AH570,'DON GIA'!$M$1:$P$9,4,0),"")</f>
        <v/>
      </c>
      <c r="AL570" s="106" t="str">
        <f t="shared" si="117"/>
        <v/>
      </c>
      <c r="AM570" s="103"/>
      <c r="AN570" s="103"/>
      <c r="AO570" s="199" t="str">
        <f t="shared" si="108"/>
        <v/>
      </c>
      <c r="AP570" s="107"/>
    </row>
    <row r="571" spans="1:43" outlineLevel="2">
      <c r="A571" s="72" t="e">
        <f>IF(C570&lt;&gt;"",$C$7:C570,A570)</f>
        <v>#VALUE!</v>
      </c>
      <c r="B571" s="102" t="str">
        <f>IF(C570&lt;&gt;"",COUNTA($C$7:C570)+392,"")</f>
        <v/>
      </c>
      <c r="C571" s="192"/>
      <c r="D571" s="71"/>
      <c r="E571" s="103"/>
      <c r="F571" s="103"/>
      <c r="G571" s="103"/>
      <c r="H571" s="103"/>
      <c r="I571" s="103"/>
      <c r="J571" s="103"/>
      <c r="K571" s="71"/>
      <c r="L571" s="105"/>
      <c r="M571" s="106" t="str">
        <f>IF(K571&lt;&gt;"",VLOOKUP(K571,'DON GIA'!$S$1:$U$19,3,0),"")</f>
        <v/>
      </c>
      <c r="N571" s="106" t="str">
        <f>IF(K571&lt;&gt;"",VLOOKUP(K571,'DON GIA'!$S$1:$V$19,4,0),"")</f>
        <v/>
      </c>
      <c r="O571" s="106" t="str">
        <f t="shared" si="113"/>
        <v/>
      </c>
      <c r="P571" s="106" t="str">
        <f t="shared" si="114"/>
        <v/>
      </c>
      <c r="Q571" s="71" t="s">
        <v>35</v>
      </c>
      <c r="R571" s="103"/>
      <c r="S571" s="103"/>
      <c r="T571" s="106" t="str">
        <f>IF(Q571&lt;&gt;"",VLOOKUP(Q571,'DON GIA'!$H$1:$K$103,4,0),"")</f>
        <v/>
      </c>
      <c r="U571" s="106" t="str">
        <f t="shared" si="115"/>
        <v/>
      </c>
      <c r="V571" s="107" t="s">
        <v>1107</v>
      </c>
      <c r="W571" s="103" t="s">
        <v>27</v>
      </c>
      <c r="X571" s="108">
        <v>57.75</v>
      </c>
      <c r="Y571" s="109"/>
      <c r="Z571" s="106">
        <f>IF(V571&lt;&gt;"",VLOOKUP(V571,'DON GIA'!$A$1:$D$346,4,0),"")</f>
        <v>109890</v>
      </c>
      <c r="AA571" s="106">
        <f t="shared" si="116"/>
        <v>6346147.5</v>
      </c>
      <c r="AB571" s="71"/>
      <c r="AC571" s="71"/>
      <c r="AD571" s="71"/>
      <c r="AE571" s="71"/>
      <c r="AF571" s="71"/>
      <c r="AG571" s="103"/>
      <c r="AH571" s="103"/>
      <c r="AI571" s="103"/>
      <c r="AJ571" s="103"/>
      <c r="AK571" s="106" t="str">
        <f>IF(AH571&lt;&gt;"",VLOOKUP(AH571,'DON GIA'!$M$1:$P$9,4,0),"")</f>
        <v/>
      </c>
      <c r="AL571" s="106" t="str">
        <f t="shared" si="117"/>
        <v/>
      </c>
      <c r="AM571" s="103"/>
      <c r="AN571" s="103"/>
      <c r="AO571" s="199" t="str">
        <f t="shared" si="108"/>
        <v/>
      </c>
      <c r="AP571" s="107"/>
    </row>
    <row r="572" spans="1:43" ht="37.5" outlineLevel="2">
      <c r="A572" s="72" t="e">
        <f>IF(C571&lt;&gt;"",$C$7:C571,A571)</f>
        <v>#VALUE!</v>
      </c>
      <c r="B572" s="102" t="str">
        <f>IF(C571&lt;&gt;"",COUNTA($C$7:C571)+392,"")</f>
        <v/>
      </c>
      <c r="C572" s="192"/>
      <c r="D572" s="71"/>
      <c r="E572" s="103"/>
      <c r="F572" s="103"/>
      <c r="G572" s="103"/>
      <c r="H572" s="103"/>
      <c r="I572" s="103"/>
      <c r="J572" s="103"/>
      <c r="K572" s="71"/>
      <c r="L572" s="105"/>
      <c r="M572" s="106" t="str">
        <f>IF(K572&lt;&gt;"",VLOOKUP(K572,'DON GIA'!$S$1:$U$19,3,0),"")</f>
        <v/>
      </c>
      <c r="N572" s="106" t="str">
        <f>IF(K572&lt;&gt;"",VLOOKUP(K572,'DON GIA'!$S$1:$V$19,4,0),"")</f>
        <v/>
      </c>
      <c r="O572" s="106" t="str">
        <f t="shared" si="113"/>
        <v/>
      </c>
      <c r="P572" s="106" t="str">
        <f t="shared" si="114"/>
        <v/>
      </c>
      <c r="Q572" s="71" t="s">
        <v>35</v>
      </c>
      <c r="R572" s="103"/>
      <c r="S572" s="103"/>
      <c r="T572" s="106" t="str">
        <f>IF(Q572&lt;&gt;"",VLOOKUP(Q572,'DON GIA'!$H$1:$K$103,4,0),"")</f>
        <v/>
      </c>
      <c r="U572" s="106" t="str">
        <f t="shared" si="115"/>
        <v/>
      </c>
      <c r="V572" s="107" t="s">
        <v>1153</v>
      </c>
      <c r="W572" s="103" t="s">
        <v>27</v>
      </c>
      <c r="X572" s="108">
        <v>10.5</v>
      </c>
      <c r="Y572" s="109"/>
      <c r="Z572" s="106">
        <f>IF(V572&lt;&gt;"",VLOOKUP(V572,'DON GIA'!$A$1:$D$346,4,0),"")</f>
        <v>1238791</v>
      </c>
      <c r="AA572" s="106">
        <f t="shared" si="116"/>
        <v>13007305.5</v>
      </c>
      <c r="AB572" s="71"/>
      <c r="AC572" s="71"/>
      <c r="AD572" s="71"/>
      <c r="AE572" s="71"/>
      <c r="AF572" s="71"/>
      <c r="AG572" s="103"/>
      <c r="AH572" s="103"/>
      <c r="AI572" s="103"/>
      <c r="AJ572" s="103"/>
      <c r="AK572" s="106" t="str">
        <f>IF(AH572&lt;&gt;"",VLOOKUP(AH572,'DON GIA'!$M$1:$P$9,4,0),"")</f>
        <v/>
      </c>
      <c r="AL572" s="106" t="str">
        <f t="shared" si="117"/>
        <v/>
      </c>
      <c r="AM572" s="103"/>
      <c r="AN572" s="103"/>
      <c r="AO572" s="199" t="str">
        <f t="shared" si="108"/>
        <v/>
      </c>
      <c r="AP572" s="107"/>
    </row>
    <row r="573" spans="1:43" ht="37.5" outlineLevel="2">
      <c r="A573" s="72" t="e">
        <f>IF(C572&lt;&gt;"",$C$7:C572,A572)</f>
        <v>#VALUE!</v>
      </c>
      <c r="B573" s="102" t="str">
        <f>IF(C572&lt;&gt;"",COUNTA($C$7:C572)+392,"")</f>
        <v/>
      </c>
      <c r="C573" s="192"/>
      <c r="D573" s="71"/>
      <c r="E573" s="103"/>
      <c r="F573" s="103"/>
      <c r="G573" s="103"/>
      <c r="H573" s="103"/>
      <c r="I573" s="103"/>
      <c r="J573" s="103"/>
      <c r="K573" s="71"/>
      <c r="L573" s="105"/>
      <c r="M573" s="106" t="str">
        <f>IF(K573&lt;&gt;"",VLOOKUP(K573,'DON GIA'!$S$1:$U$19,3,0),"")</f>
        <v/>
      </c>
      <c r="N573" s="106" t="str">
        <f>IF(K573&lt;&gt;"",VLOOKUP(K573,'DON GIA'!$S$1:$V$19,4,0),"")</f>
        <v/>
      </c>
      <c r="O573" s="106" t="str">
        <f t="shared" si="113"/>
        <v/>
      </c>
      <c r="P573" s="106" t="str">
        <f t="shared" si="114"/>
        <v/>
      </c>
      <c r="Q573" s="71" t="s">
        <v>35</v>
      </c>
      <c r="R573" s="103"/>
      <c r="S573" s="103"/>
      <c r="T573" s="106" t="str">
        <f>IF(Q573&lt;&gt;"",VLOOKUP(Q573,'DON GIA'!$H$1:$K$103,4,0),"")</f>
        <v/>
      </c>
      <c r="U573" s="106" t="str">
        <f t="shared" si="115"/>
        <v/>
      </c>
      <c r="V573" s="107" t="s">
        <v>1049</v>
      </c>
      <c r="W573" s="103" t="s">
        <v>42</v>
      </c>
      <c r="X573" s="108">
        <v>1</v>
      </c>
      <c r="Y573" s="109"/>
      <c r="Z573" s="106">
        <f>IF(V573&lt;&gt;"",VLOOKUP(V573,'DON GIA'!$A$1:$D$346,4,0),"")</f>
        <v>3793079</v>
      </c>
      <c r="AA573" s="106">
        <f t="shared" si="116"/>
        <v>3793079</v>
      </c>
      <c r="AB573" s="71"/>
      <c r="AC573" s="71"/>
      <c r="AD573" s="71"/>
      <c r="AE573" s="71"/>
      <c r="AF573" s="71"/>
      <c r="AG573" s="103"/>
      <c r="AH573" s="103"/>
      <c r="AI573" s="103"/>
      <c r="AJ573" s="103"/>
      <c r="AK573" s="106" t="str">
        <f>IF(AH573&lt;&gt;"",VLOOKUP(AH573,'DON GIA'!$M$1:$P$9,4,0),"")</f>
        <v/>
      </c>
      <c r="AL573" s="106" t="str">
        <f t="shared" si="117"/>
        <v/>
      </c>
      <c r="AM573" s="103"/>
      <c r="AN573" s="103"/>
      <c r="AO573" s="199" t="str">
        <f t="shared" si="108"/>
        <v/>
      </c>
      <c r="AP573" s="107"/>
    </row>
    <row r="574" spans="1:43" outlineLevel="2">
      <c r="A574" s="72" t="e">
        <f>IF(C573&lt;&gt;"",$C$7:C573,A573)</f>
        <v>#VALUE!</v>
      </c>
      <c r="B574" s="102" t="str">
        <f>IF(C573&lt;&gt;"",COUNTA($C$7:C573)+392,"")</f>
        <v/>
      </c>
      <c r="C574" s="192"/>
      <c r="D574" s="61"/>
      <c r="E574" s="103"/>
      <c r="F574" s="103"/>
      <c r="G574" s="103"/>
      <c r="H574" s="103"/>
      <c r="I574" s="103"/>
      <c r="J574" s="103"/>
      <c r="K574" s="71"/>
      <c r="L574" s="105"/>
      <c r="M574" s="106" t="str">
        <f>IF(K574&lt;&gt;"",VLOOKUP(K574,'DON GIA'!$S$1:$U$19,3,0),"")</f>
        <v/>
      </c>
      <c r="N574" s="106" t="str">
        <f>IF(K574&lt;&gt;"",VLOOKUP(K574,'DON GIA'!$S$1:$V$19,4,0),"")</f>
        <v/>
      </c>
      <c r="O574" s="106" t="str">
        <f t="shared" si="113"/>
        <v/>
      </c>
      <c r="P574" s="106" t="str">
        <f t="shared" si="114"/>
        <v/>
      </c>
      <c r="Q574" s="71" t="s">
        <v>35</v>
      </c>
      <c r="R574" s="103"/>
      <c r="S574" s="103"/>
      <c r="T574" s="106" t="str">
        <f>IF(Q574&lt;&gt;"",VLOOKUP(Q574,'DON GIA'!$H$1:$K$103,4,0),"")</f>
        <v/>
      </c>
      <c r="U574" s="106" t="str">
        <f t="shared" si="115"/>
        <v/>
      </c>
      <c r="V574" s="107"/>
      <c r="W574" s="103"/>
      <c r="X574" s="108"/>
      <c r="Y574" s="109"/>
      <c r="Z574" s="106" t="str">
        <f>IF(V574&lt;&gt;"",VLOOKUP(V574,'DON GIA'!$A$1:$D$346,4,0),"")</f>
        <v/>
      </c>
      <c r="AA574" s="106" t="str">
        <f t="shared" si="116"/>
        <v/>
      </c>
      <c r="AB574" s="71"/>
      <c r="AC574" s="71"/>
      <c r="AD574" s="71"/>
      <c r="AE574" s="71"/>
      <c r="AF574" s="71"/>
      <c r="AG574" s="103"/>
      <c r="AH574" s="103"/>
      <c r="AI574" s="103"/>
      <c r="AJ574" s="103"/>
      <c r="AK574" s="106" t="str">
        <f>IF(AH574&lt;&gt;"",VLOOKUP(AH574,'DON GIA'!$M$1:$P$9,4,0),"")</f>
        <v/>
      </c>
      <c r="AL574" s="106" t="str">
        <f t="shared" si="117"/>
        <v/>
      </c>
      <c r="AM574" s="103"/>
      <c r="AN574" s="103"/>
      <c r="AO574" s="199" t="str">
        <f t="shared" si="108"/>
        <v/>
      </c>
      <c r="AP574" s="107"/>
    </row>
    <row r="575" spans="1:43" outlineLevel="1">
      <c r="A575" s="84" t="s">
        <v>817</v>
      </c>
      <c r="B575" s="102"/>
      <c r="C575" s="192">
        <v>436</v>
      </c>
      <c r="D575" s="61" t="s">
        <v>265</v>
      </c>
      <c r="E575" s="162"/>
      <c r="F575" s="162"/>
      <c r="G575" s="162"/>
      <c r="H575" s="162"/>
      <c r="I575" s="162"/>
      <c r="J575" s="162"/>
      <c r="K575" s="171"/>
      <c r="L575" s="167">
        <f>SUBTOTAL(9,L576:L586)</f>
        <v>132.81</v>
      </c>
      <c r="M575" s="199"/>
      <c r="N575" s="199"/>
      <c r="O575" s="199">
        <f>SUBTOTAL(9,O576:O586)</f>
        <v>222987990</v>
      </c>
      <c r="P575" s="199">
        <f>SUBTOTAL(9,P576:P586)</f>
        <v>0</v>
      </c>
      <c r="Q575" s="61"/>
      <c r="R575" s="162"/>
      <c r="S575" s="162">
        <f>SUBTOTAL(9,S576:S586)</f>
        <v>0</v>
      </c>
      <c r="T575" s="199"/>
      <c r="U575" s="199">
        <f>SUBTOTAL(9,U576:U586)</f>
        <v>0</v>
      </c>
      <c r="V575" s="129"/>
      <c r="W575" s="162"/>
      <c r="X575" s="169">
        <f>SUBTOTAL(9,X576:X586)</f>
        <v>248.52599999999995</v>
      </c>
      <c r="Y575" s="170">
        <f>SUBTOTAL(9,Y576:Y586)</f>
        <v>0</v>
      </c>
      <c r="Z575" s="199"/>
      <c r="AA575" s="199">
        <f>SUBTOTAL(9,AA576:AA586)</f>
        <v>550018394.01800001</v>
      </c>
      <c r="AB575" s="71"/>
      <c r="AC575" s="71"/>
      <c r="AD575" s="71"/>
      <c r="AE575" s="71"/>
      <c r="AF575" s="71"/>
      <c r="AG575" s="103"/>
      <c r="AH575" s="162"/>
      <c r="AI575" s="162"/>
      <c r="AJ575" s="162">
        <f>SUBTOTAL(9,AJ576:AJ586)</f>
        <v>2</v>
      </c>
      <c r="AK575" s="199"/>
      <c r="AL575" s="199">
        <f>SUBTOTAL(9,AL576:AL586)</f>
        <v>29895920</v>
      </c>
      <c r="AM575" s="162"/>
      <c r="AN575" s="162">
        <f>SUBTOTAL(9,AN576:AN586)</f>
        <v>1</v>
      </c>
      <c r="AO575" s="199">
        <f t="shared" si="108"/>
        <v>802902304.01800001</v>
      </c>
      <c r="AP575" s="111"/>
      <c r="AQ575" s="90"/>
    </row>
    <row r="576" spans="1:43" ht="56.25" outlineLevel="2">
      <c r="A576" s="72" t="e">
        <f>IF(C575&lt;&gt;"",$C$7:C575,A574)</f>
        <v>#VALUE!</v>
      </c>
      <c r="B576" s="102">
        <f>IF(C575&lt;&gt;"",COUNTA($C$7:C575)+392,"")</f>
        <v>436</v>
      </c>
      <c r="C576" s="192"/>
      <c r="D576" s="71" t="s">
        <v>267</v>
      </c>
      <c r="E576" s="103">
        <v>1</v>
      </c>
      <c r="F576" s="103"/>
      <c r="G576" s="103">
        <v>440</v>
      </c>
      <c r="H576" s="103">
        <v>79</v>
      </c>
      <c r="I576" s="103" t="s">
        <v>223</v>
      </c>
      <c r="J576" s="103" t="s">
        <v>266</v>
      </c>
      <c r="K576" s="104" t="s">
        <v>973</v>
      </c>
      <c r="L576" s="105">
        <v>132.81</v>
      </c>
      <c r="M576" s="106">
        <f>IF(K576&lt;&gt;"",VLOOKUP(K576,'DON GIA'!$S$1:$U$19,3,0),"")</f>
        <v>1679000</v>
      </c>
      <c r="N576" s="106">
        <f>IF(K576&lt;&gt;"",VLOOKUP(K576,'DON GIA'!$S$1:$V$19,4,0),"")</f>
        <v>0</v>
      </c>
      <c r="O576" s="106">
        <f t="shared" si="113"/>
        <v>222987990</v>
      </c>
      <c r="P576" s="106">
        <f t="shared" si="114"/>
        <v>0</v>
      </c>
      <c r="Q576" s="71" t="s">
        <v>35</v>
      </c>
      <c r="R576" s="103"/>
      <c r="S576" s="103"/>
      <c r="T576" s="106" t="str">
        <f>IF(Q576&lt;&gt;"",VLOOKUP(Q576,'DON GIA'!$H$1:$K$103,4,0),"")</f>
        <v/>
      </c>
      <c r="U576" s="106" t="str">
        <f t="shared" ref="U576:U586" si="118">IF(Q576&lt;&gt;"",IF(ISNUMBER(T576),S576*T576,""),"")</f>
        <v/>
      </c>
      <c r="V576" s="107" t="s">
        <v>1063</v>
      </c>
      <c r="W576" s="103" t="s">
        <v>27</v>
      </c>
      <c r="X576" s="108">
        <v>36.4</v>
      </c>
      <c r="Y576" s="109"/>
      <c r="Z576" s="106">
        <f>IF(V576&lt;&gt;"",VLOOKUP(V576,'DON GIA'!$A$1:$D$346,4,0),"")</f>
        <v>3941166</v>
      </c>
      <c r="AA576" s="106">
        <f t="shared" ref="AA576:AA586" si="119">IF(V576&lt;&gt;"",IF(ISNUMBER(Z576),X576*Z576,""),"")</f>
        <v>143458442.40000001</v>
      </c>
      <c r="AB576" s="71" t="s">
        <v>28</v>
      </c>
      <c r="AC576" s="71" t="s">
        <v>29</v>
      </c>
      <c r="AD576" s="71" t="s">
        <v>30</v>
      </c>
      <c r="AE576" s="71" t="s">
        <v>31</v>
      </c>
      <c r="AF576" s="71" t="s">
        <v>32</v>
      </c>
      <c r="AG576" s="103" t="s">
        <v>33</v>
      </c>
      <c r="AH576" s="103" t="s">
        <v>562</v>
      </c>
      <c r="AI576" s="103" t="s">
        <v>409</v>
      </c>
      <c r="AJ576" s="103">
        <v>1</v>
      </c>
      <c r="AK576" s="106">
        <f>IF(AH576&lt;&gt;"",VLOOKUP(AH576,'DON GIA'!$M$1:$P$9,4,0),"")</f>
        <v>12895920</v>
      </c>
      <c r="AL576" s="106">
        <f t="shared" si="117"/>
        <v>12895920</v>
      </c>
      <c r="AM576" s="103" t="s">
        <v>407</v>
      </c>
      <c r="AN576" s="103">
        <v>1</v>
      </c>
      <c r="AO576" s="199" t="str">
        <f t="shared" si="108"/>
        <v/>
      </c>
      <c r="AP576" s="111" t="s">
        <v>687</v>
      </c>
    </row>
    <row r="577" spans="1:43" ht="322.5" outlineLevel="2">
      <c r="A577" s="72" t="e">
        <f>IF(C576&lt;&gt;"",$C$7:C576,A576)</f>
        <v>#VALUE!</v>
      </c>
      <c r="B577" s="102" t="str">
        <f>IF(C576&lt;&gt;"",COUNTA($C$7:C576)+392,"")</f>
        <v/>
      </c>
      <c r="C577" s="192"/>
      <c r="D577" s="71" t="s">
        <v>71</v>
      </c>
      <c r="E577" s="103"/>
      <c r="F577" s="103"/>
      <c r="G577" s="103"/>
      <c r="H577" s="103"/>
      <c r="I577" s="103"/>
      <c r="J577" s="103"/>
      <c r="K577" s="71"/>
      <c r="L577" s="105"/>
      <c r="M577" s="106" t="str">
        <f>IF(K577&lt;&gt;"",VLOOKUP(K577,'DON GIA'!$S$1:$U$19,3,0),"")</f>
        <v/>
      </c>
      <c r="N577" s="106" t="str">
        <f>IF(K577&lt;&gt;"",VLOOKUP(K577,'DON GIA'!$S$1:$V$19,4,0),"")</f>
        <v/>
      </c>
      <c r="O577" s="106" t="str">
        <f t="shared" si="113"/>
        <v/>
      </c>
      <c r="P577" s="106" t="str">
        <f t="shared" si="114"/>
        <v/>
      </c>
      <c r="Q577" s="71" t="s">
        <v>35</v>
      </c>
      <c r="R577" s="103"/>
      <c r="S577" s="103"/>
      <c r="T577" s="106" t="str">
        <f>IF(Q577&lt;&gt;"",VLOOKUP(Q577,'DON GIA'!$H$1:$K$103,4,0),"")</f>
        <v/>
      </c>
      <c r="U577" s="106" t="str">
        <f t="shared" si="118"/>
        <v/>
      </c>
      <c r="V577" s="107" t="s">
        <v>1107</v>
      </c>
      <c r="W577" s="103" t="s">
        <v>27</v>
      </c>
      <c r="X577" s="108">
        <v>89.32</v>
      </c>
      <c r="Y577" s="109"/>
      <c r="Z577" s="106">
        <f>IF(V577&lt;&gt;"",VLOOKUP(V577,'DON GIA'!$A$1:$D$346,4,0),"")</f>
        <v>109890</v>
      </c>
      <c r="AA577" s="106">
        <f t="shared" si="119"/>
        <v>9815374.7999999989</v>
      </c>
      <c r="AB577" s="71"/>
      <c r="AC577" s="71"/>
      <c r="AD577" s="71"/>
      <c r="AE577" s="71"/>
      <c r="AF577" s="71"/>
      <c r="AG577" s="103"/>
      <c r="AH577" s="61" t="s">
        <v>579</v>
      </c>
      <c r="AI577" s="103" t="s">
        <v>560</v>
      </c>
      <c r="AJ577" s="103">
        <v>1</v>
      </c>
      <c r="AK577" s="106">
        <f>IF(AH577&lt;&gt;"",VLOOKUP(AH577,'DON GIA'!$M$1:$P$9,4,0),"")</f>
        <v>17000000</v>
      </c>
      <c r="AL577" s="106">
        <f t="shared" si="117"/>
        <v>17000000</v>
      </c>
      <c r="AM577" s="103"/>
      <c r="AN577" s="103"/>
      <c r="AO577" s="199" t="str">
        <f t="shared" si="108"/>
        <v/>
      </c>
      <c r="AP577" s="59" t="s">
        <v>688</v>
      </c>
    </row>
    <row r="578" spans="1:43" ht="78.75" outlineLevel="2">
      <c r="A578" s="72" t="e">
        <f>IF(C577&lt;&gt;"",$C$7:C577,A577)</f>
        <v>#VALUE!</v>
      </c>
      <c r="B578" s="102" t="str">
        <f>IF(C577&lt;&gt;"",COUNTA($C$7:C577)+392,"")</f>
        <v/>
      </c>
      <c r="C578" s="192"/>
      <c r="D578" s="71" t="s">
        <v>268</v>
      </c>
      <c r="E578" s="103"/>
      <c r="F578" s="103"/>
      <c r="G578" s="103"/>
      <c r="H578" s="103"/>
      <c r="I578" s="103"/>
      <c r="J578" s="103"/>
      <c r="K578" s="71"/>
      <c r="L578" s="105"/>
      <c r="M578" s="106" t="str">
        <f>IF(K578&lt;&gt;"",VLOOKUP(K578,'DON GIA'!$S$1:$U$19,3,0),"")</f>
        <v/>
      </c>
      <c r="N578" s="106" t="str">
        <f>IF(K578&lt;&gt;"",VLOOKUP(K578,'DON GIA'!$S$1:$V$19,4,0),"")</f>
        <v/>
      </c>
      <c r="O578" s="106" t="str">
        <f t="shared" si="113"/>
        <v/>
      </c>
      <c r="P578" s="106" t="str">
        <f t="shared" si="114"/>
        <v/>
      </c>
      <c r="Q578" s="71" t="s">
        <v>35</v>
      </c>
      <c r="R578" s="103"/>
      <c r="S578" s="103"/>
      <c r="T578" s="106" t="str">
        <f>IF(Q578&lt;&gt;"",VLOOKUP(Q578,'DON GIA'!$H$1:$K$103,4,0),"")</f>
        <v/>
      </c>
      <c r="U578" s="106" t="str">
        <f t="shared" si="118"/>
        <v/>
      </c>
      <c r="V578" s="107" t="s">
        <v>1163</v>
      </c>
      <c r="W578" s="103" t="s">
        <v>27</v>
      </c>
      <c r="X578" s="108">
        <v>5.84</v>
      </c>
      <c r="Y578" s="109"/>
      <c r="Z578" s="106">
        <f>IF(V578&lt;&gt;"",VLOOKUP(V578,'DON GIA'!$A$1:$D$346,4,0),"")</f>
        <v>5058826</v>
      </c>
      <c r="AA578" s="106">
        <f t="shared" si="119"/>
        <v>29543543.84</v>
      </c>
      <c r="AB578" s="71"/>
      <c r="AC578" s="71"/>
      <c r="AD578" s="71"/>
      <c r="AE578" s="71" t="s">
        <v>31</v>
      </c>
      <c r="AF578" s="71"/>
      <c r="AG578" s="103" t="s">
        <v>34</v>
      </c>
      <c r="AH578" s="103"/>
      <c r="AI578" s="103"/>
      <c r="AJ578" s="103"/>
      <c r="AK578" s="106" t="str">
        <f>IF(AH578&lt;&gt;"",VLOOKUP(AH578,'DON GIA'!$M$1:$P$9,4,0),"")</f>
        <v/>
      </c>
      <c r="AL578" s="106" t="str">
        <f t="shared" si="117"/>
        <v/>
      </c>
      <c r="AM578" s="103"/>
      <c r="AN578" s="103"/>
      <c r="AO578" s="199" t="str">
        <f t="shared" si="108"/>
        <v/>
      </c>
      <c r="AP578" s="59" t="s">
        <v>689</v>
      </c>
    </row>
    <row r="579" spans="1:43" ht="75" outlineLevel="2">
      <c r="A579" s="72" t="e">
        <f>IF(C578&lt;&gt;"",$C$7:C578,A578)</f>
        <v>#VALUE!</v>
      </c>
      <c r="B579" s="102" t="str">
        <f>IF(C578&lt;&gt;"",COUNTA($C$7:C578)+392,"")</f>
        <v/>
      </c>
      <c r="C579" s="192"/>
      <c r="D579" s="71"/>
      <c r="E579" s="103"/>
      <c r="F579" s="103"/>
      <c r="G579" s="103"/>
      <c r="H579" s="103"/>
      <c r="I579" s="103"/>
      <c r="J579" s="103"/>
      <c r="K579" s="71"/>
      <c r="L579" s="105"/>
      <c r="M579" s="106" t="str">
        <f>IF(K579&lt;&gt;"",VLOOKUP(K579,'DON GIA'!$S$1:$U$19,3,0),"")</f>
        <v/>
      </c>
      <c r="N579" s="106" t="str">
        <f>IF(K579&lt;&gt;"",VLOOKUP(K579,'DON GIA'!$S$1:$V$19,4,0),"")</f>
        <v/>
      </c>
      <c r="O579" s="106" t="str">
        <f t="shared" si="113"/>
        <v/>
      </c>
      <c r="P579" s="106" t="str">
        <f t="shared" si="114"/>
        <v/>
      </c>
      <c r="Q579" s="71" t="s">
        <v>35</v>
      </c>
      <c r="R579" s="103"/>
      <c r="S579" s="103"/>
      <c r="T579" s="106" t="str">
        <f>IF(Q579&lt;&gt;"",VLOOKUP(Q579,'DON GIA'!$H$1:$K$103,4,0),"")</f>
        <v/>
      </c>
      <c r="U579" s="106" t="str">
        <f t="shared" si="118"/>
        <v/>
      </c>
      <c r="V579" s="107" t="s">
        <v>1151</v>
      </c>
      <c r="W579" s="103" t="s">
        <v>38</v>
      </c>
      <c r="X579" s="108">
        <v>0.64600000000000002</v>
      </c>
      <c r="Y579" s="109"/>
      <c r="Z579" s="106">
        <f>IF(V579&lt;&gt;"",VLOOKUP(V579,'DON GIA'!$A$1:$D$346,4,0),"")</f>
        <v>2523428</v>
      </c>
      <c r="AA579" s="106">
        <f t="shared" si="119"/>
        <v>1630134.4880000001</v>
      </c>
      <c r="AB579" s="71"/>
      <c r="AC579" s="71"/>
      <c r="AD579" s="71"/>
      <c r="AE579" s="71"/>
      <c r="AF579" s="71"/>
      <c r="AG579" s="103"/>
      <c r="AH579" s="103"/>
      <c r="AI579" s="103"/>
      <c r="AJ579" s="103"/>
      <c r="AK579" s="106" t="str">
        <f>IF(AH579&lt;&gt;"",VLOOKUP(AH579,'DON GIA'!$M$1:$P$9,4,0),"")</f>
        <v/>
      </c>
      <c r="AL579" s="106" t="str">
        <f t="shared" si="117"/>
        <v/>
      </c>
      <c r="AM579" s="103"/>
      <c r="AN579" s="103"/>
      <c r="AO579" s="199" t="str">
        <f t="shared" si="108"/>
        <v/>
      </c>
      <c r="AP579" s="59" t="s">
        <v>351</v>
      </c>
    </row>
    <row r="580" spans="1:43" ht="93.75" outlineLevel="2">
      <c r="A580" s="72" t="e">
        <f>IF(C579&lt;&gt;"",$C$7:C579,A579)</f>
        <v>#VALUE!</v>
      </c>
      <c r="B580" s="102" t="str">
        <f>IF(C579&lt;&gt;"",COUNTA($C$7:C579)+392,"")</f>
        <v/>
      </c>
      <c r="C580" s="192"/>
      <c r="D580" s="71"/>
      <c r="E580" s="103"/>
      <c r="F580" s="103"/>
      <c r="G580" s="103"/>
      <c r="H580" s="103"/>
      <c r="I580" s="103"/>
      <c r="J580" s="103"/>
      <c r="K580" s="71"/>
      <c r="L580" s="105"/>
      <c r="M580" s="106" t="str">
        <f>IF(K580&lt;&gt;"",VLOOKUP(K580,'DON GIA'!$S$1:$U$19,3,0),"")</f>
        <v/>
      </c>
      <c r="N580" s="106" t="str">
        <f>IF(K580&lt;&gt;"",VLOOKUP(K580,'DON GIA'!$S$1:$V$19,4,0),"")</f>
        <v/>
      </c>
      <c r="O580" s="106" t="str">
        <f t="shared" si="113"/>
        <v/>
      </c>
      <c r="P580" s="106" t="str">
        <f t="shared" si="114"/>
        <v/>
      </c>
      <c r="Q580" s="71" t="s">
        <v>35</v>
      </c>
      <c r="R580" s="103"/>
      <c r="S580" s="103"/>
      <c r="T580" s="106" t="str">
        <f>IF(Q580&lt;&gt;"",VLOOKUP(Q580,'DON GIA'!$H$1:$K$103,4,0),"")</f>
        <v/>
      </c>
      <c r="U580" s="106" t="str">
        <f t="shared" si="118"/>
        <v/>
      </c>
      <c r="V580" s="107" t="s">
        <v>1121</v>
      </c>
      <c r="W580" s="103" t="s">
        <v>27</v>
      </c>
      <c r="X580" s="108">
        <v>2.14</v>
      </c>
      <c r="Y580" s="109"/>
      <c r="Z580" s="106">
        <f>IF(V580&lt;&gt;"",VLOOKUP(V580,'DON GIA'!$A$1:$D$346,4,0),"")</f>
        <v>1398600</v>
      </c>
      <c r="AA580" s="106">
        <f t="shared" si="119"/>
        <v>2993004</v>
      </c>
      <c r="AB580" s="71"/>
      <c r="AC580" s="71"/>
      <c r="AD580" s="71"/>
      <c r="AE580" s="71"/>
      <c r="AF580" s="71"/>
      <c r="AG580" s="103"/>
      <c r="AH580" s="103"/>
      <c r="AI580" s="103"/>
      <c r="AJ580" s="103"/>
      <c r="AK580" s="106" t="str">
        <f>IF(AH580&lt;&gt;"",VLOOKUP(AH580,'DON GIA'!$M$1:$P$9,4,0),"")</f>
        <v/>
      </c>
      <c r="AL580" s="106" t="str">
        <f t="shared" si="117"/>
        <v/>
      </c>
      <c r="AM580" s="103"/>
      <c r="AN580" s="103"/>
      <c r="AO580" s="199" t="str">
        <f t="shared" si="108"/>
        <v/>
      </c>
      <c r="AP580" s="59" t="s">
        <v>349</v>
      </c>
    </row>
    <row r="581" spans="1:43" outlineLevel="2">
      <c r="A581" s="72" t="e">
        <f>IF(C580&lt;&gt;"",$C$7:C580,A580)</f>
        <v>#VALUE!</v>
      </c>
      <c r="B581" s="102" t="str">
        <f>IF(C580&lt;&gt;"",COUNTA($C$7:C580)+392,"")</f>
        <v/>
      </c>
      <c r="C581" s="192"/>
      <c r="D581" s="71"/>
      <c r="E581" s="103"/>
      <c r="F581" s="103"/>
      <c r="G581" s="103"/>
      <c r="H581" s="103"/>
      <c r="I581" s="103"/>
      <c r="J581" s="103"/>
      <c r="K581" s="71"/>
      <c r="L581" s="105"/>
      <c r="M581" s="106" t="str">
        <f>IF(K581&lt;&gt;"",VLOOKUP(K581,'DON GIA'!$S$1:$U$19,3,0),"")</f>
        <v/>
      </c>
      <c r="N581" s="106" t="str">
        <f>IF(K581&lt;&gt;"",VLOOKUP(K581,'DON GIA'!$S$1:$V$19,4,0),"")</f>
        <v/>
      </c>
      <c r="O581" s="106" t="str">
        <f t="shared" si="113"/>
        <v/>
      </c>
      <c r="P581" s="106" t="str">
        <f t="shared" si="114"/>
        <v/>
      </c>
      <c r="Q581" s="71" t="s">
        <v>35</v>
      </c>
      <c r="R581" s="103"/>
      <c r="S581" s="103"/>
      <c r="T581" s="106" t="str">
        <f>IF(Q581&lt;&gt;"",VLOOKUP(Q581,'DON GIA'!$H$1:$K$103,4,0),"")</f>
        <v/>
      </c>
      <c r="U581" s="106" t="str">
        <f t="shared" si="118"/>
        <v/>
      </c>
      <c r="V581" s="107" t="s">
        <v>1105</v>
      </c>
      <c r="W581" s="103" t="s">
        <v>27</v>
      </c>
      <c r="X581" s="108">
        <v>1.44</v>
      </c>
      <c r="Y581" s="109"/>
      <c r="Z581" s="106">
        <f>IF(V581&lt;&gt;"",VLOOKUP(V581,'DON GIA'!$A$1:$D$346,4,0),"")</f>
        <v>292949</v>
      </c>
      <c r="AA581" s="106">
        <f t="shared" si="119"/>
        <v>421846.56</v>
      </c>
      <c r="AB581" s="71"/>
      <c r="AC581" s="71"/>
      <c r="AD581" s="71"/>
      <c r="AE581" s="71"/>
      <c r="AF581" s="71"/>
      <c r="AG581" s="103"/>
      <c r="AH581" s="103"/>
      <c r="AI581" s="103"/>
      <c r="AJ581" s="103"/>
      <c r="AK581" s="106" t="str">
        <f>IF(AH581&lt;&gt;"",VLOOKUP(AH581,'DON GIA'!$M$1:$P$9,4,0),"")</f>
        <v/>
      </c>
      <c r="AL581" s="106" t="str">
        <f t="shared" si="117"/>
        <v/>
      </c>
      <c r="AM581" s="103"/>
      <c r="AN581" s="103"/>
      <c r="AO581" s="199" t="str">
        <f t="shared" si="108"/>
        <v/>
      </c>
      <c r="AP581" s="107"/>
    </row>
    <row r="582" spans="1:43" ht="37.5" outlineLevel="2">
      <c r="A582" s="72" t="e">
        <f>IF(C581&lt;&gt;"",$C$7:C581,A581)</f>
        <v>#VALUE!</v>
      </c>
      <c r="B582" s="102" t="str">
        <f>IF(C581&lt;&gt;"",COUNTA($C$7:C581)+392,"")</f>
        <v/>
      </c>
      <c r="C582" s="192"/>
      <c r="D582" s="71"/>
      <c r="E582" s="103"/>
      <c r="F582" s="103"/>
      <c r="G582" s="103"/>
      <c r="H582" s="103"/>
      <c r="I582" s="103"/>
      <c r="J582" s="103"/>
      <c r="K582" s="71"/>
      <c r="L582" s="105"/>
      <c r="M582" s="106" t="str">
        <f>IF(K582&lt;&gt;"",VLOOKUP(K582,'DON GIA'!$S$1:$U$19,3,0),"")</f>
        <v/>
      </c>
      <c r="N582" s="106" t="str">
        <f>IF(K582&lt;&gt;"",VLOOKUP(K582,'DON GIA'!$S$1:$V$19,4,0),"")</f>
        <v/>
      </c>
      <c r="O582" s="106" t="str">
        <f t="shared" si="113"/>
        <v/>
      </c>
      <c r="P582" s="106" t="str">
        <f t="shared" si="114"/>
        <v/>
      </c>
      <c r="Q582" s="71" t="s">
        <v>35</v>
      </c>
      <c r="R582" s="103"/>
      <c r="S582" s="103"/>
      <c r="T582" s="106" t="str">
        <f>IF(Q582&lt;&gt;"",VLOOKUP(Q582,'DON GIA'!$H$1:$K$103,4,0),"")</f>
        <v/>
      </c>
      <c r="U582" s="106" t="str">
        <f t="shared" si="118"/>
        <v/>
      </c>
      <c r="V582" s="107" t="s">
        <v>1164</v>
      </c>
      <c r="W582" s="103" t="s">
        <v>27</v>
      </c>
      <c r="X582" s="108">
        <v>21.07</v>
      </c>
      <c r="Y582" s="109"/>
      <c r="Z582" s="106">
        <f>IF(V582&lt;&gt;"",VLOOKUP(V582,'DON GIA'!$A$1:$D$346,4,0),"")</f>
        <v>282038</v>
      </c>
      <c r="AA582" s="106">
        <f t="shared" si="119"/>
        <v>5942540.6600000001</v>
      </c>
      <c r="AB582" s="71"/>
      <c r="AC582" s="71"/>
      <c r="AD582" s="71"/>
      <c r="AE582" s="71"/>
      <c r="AF582" s="71"/>
      <c r="AG582" s="103"/>
      <c r="AH582" s="103"/>
      <c r="AI582" s="103"/>
      <c r="AJ582" s="103"/>
      <c r="AK582" s="106" t="str">
        <f>IF(AH582&lt;&gt;"",VLOOKUP(AH582,'DON GIA'!$M$1:$P$9,4,0),"")</f>
        <v/>
      </c>
      <c r="AL582" s="106" t="str">
        <f t="shared" si="117"/>
        <v/>
      </c>
      <c r="AM582" s="103"/>
      <c r="AN582" s="103"/>
      <c r="AO582" s="199" t="str">
        <f t="shared" si="108"/>
        <v/>
      </c>
      <c r="AP582" s="107"/>
    </row>
    <row r="583" spans="1:43" outlineLevel="2">
      <c r="A583" s="72" t="e">
        <f>IF(C582&lt;&gt;"",$C$7:C582,A582)</f>
        <v>#VALUE!</v>
      </c>
      <c r="B583" s="102" t="str">
        <f>IF(C582&lt;&gt;"",COUNTA($C$7:C582)+392,"")</f>
        <v/>
      </c>
      <c r="C583" s="192"/>
      <c r="D583" s="71"/>
      <c r="E583" s="103"/>
      <c r="F583" s="103"/>
      <c r="G583" s="103"/>
      <c r="H583" s="103"/>
      <c r="I583" s="103"/>
      <c r="J583" s="103"/>
      <c r="K583" s="71"/>
      <c r="L583" s="105"/>
      <c r="M583" s="106" t="str">
        <f>IF(K583&lt;&gt;"",VLOOKUP(K583,'DON GIA'!$S$1:$U$19,3,0),"")</f>
        <v/>
      </c>
      <c r="N583" s="106" t="str">
        <f>IF(K583&lt;&gt;"",VLOOKUP(K583,'DON GIA'!$S$1:$V$19,4,0),"")</f>
        <v/>
      </c>
      <c r="O583" s="106" t="str">
        <f t="shared" si="113"/>
        <v/>
      </c>
      <c r="P583" s="106" t="str">
        <f t="shared" si="114"/>
        <v/>
      </c>
      <c r="Q583" s="71" t="s">
        <v>35</v>
      </c>
      <c r="R583" s="103"/>
      <c r="S583" s="103"/>
      <c r="T583" s="106" t="str">
        <f>IF(Q583&lt;&gt;"",VLOOKUP(Q583,'DON GIA'!$H$1:$K$103,4,0),"")</f>
        <v/>
      </c>
      <c r="U583" s="106" t="str">
        <f t="shared" si="118"/>
        <v/>
      </c>
      <c r="V583" s="107" t="s">
        <v>1105</v>
      </c>
      <c r="W583" s="103" t="s">
        <v>27</v>
      </c>
      <c r="X583" s="108">
        <v>1.35</v>
      </c>
      <c r="Y583" s="109"/>
      <c r="Z583" s="106">
        <f>IF(V583&lt;&gt;"",VLOOKUP(V583,'DON GIA'!$A$1:$D$346,4,0),"")</f>
        <v>292949</v>
      </c>
      <c r="AA583" s="106">
        <f t="shared" si="119"/>
        <v>395481.15</v>
      </c>
      <c r="AB583" s="71"/>
      <c r="AC583" s="71"/>
      <c r="AD583" s="71"/>
      <c r="AE583" s="71"/>
      <c r="AF583" s="71"/>
      <c r="AG583" s="103"/>
      <c r="AH583" s="103"/>
      <c r="AI583" s="103"/>
      <c r="AJ583" s="103"/>
      <c r="AK583" s="106" t="str">
        <f>IF(AH583&lt;&gt;"",VLOOKUP(AH583,'DON GIA'!$M$1:$P$9,4,0),"")</f>
        <v/>
      </c>
      <c r="AL583" s="106" t="str">
        <f t="shared" si="117"/>
        <v/>
      </c>
      <c r="AM583" s="103"/>
      <c r="AN583" s="103"/>
      <c r="AO583" s="199" t="str">
        <f t="shared" ref="AO583:AO646" si="120">IF(C583&lt;&gt;"",O583+P583+U583+AA583+AL583,"")</f>
        <v/>
      </c>
      <c r="AP583" s="107"/>
    </row>
    <row r="584" spans="1:43" outlineLevel="2">
      <c r="A584" s="72" t="e">
        <f>IF(C583&lt;&gt;"",$C$7:C583,A583)</f>
        <v>#VALUE!</v>
      </c>
      <c r="B584" s="102" t="str">
        <f>IF(C583&lt;&gt;"",COUNTA($C$7:C583)+392,"")</f>
        <v/>
      </c>
      <c r="C584" s="192"/>
      <c r="D584" s="71"/>
      <c r="E584" s="103"/>
      <c r="F584" s="103"/>
      <c r="G584" s="103"/>
      <c r="H584" s="103"/>
      <c r="I584" s="103"/>
      <c r="J584" s="103"/>
      <c r="K584" s="71"/>
      <c r="L584" s="105"/>
      <c r="M584" s="106" t="str">
        <f>IF(K584&lt;&gt;"",VLOOKUP(K584,'DON GIA'!$S$1:$U$19,3,0),"")</f>
        <v/>
      </c>
      <c r="N584" s="106" t="str">
        <f>IF(K584&lt;&gt;"",VLOOKUP(K584,'DON GIA'!$S$1:$V$19,4,0),"")</f>
        <v/>
      </c>
      <c r="O584" s="106" t="str">
        <f t="shared" si="113"/>
        <v/>
      </c>
      <c r="P584" s="106" t="str">
        <f t="shared" si="114"/>
        <v/>
      </c>
      <c r="Q584" s="71" t="s">
        <v>35</v>
      </c>
      <c r="R584" s="103"/>
      <c r="S584" s="103"/>
      <c r="T584" s="106" t="str">
        <f>IF(Q584&lt;&gt;"",VLOOKUP(Q584,'DON GIA'!$H$1:$K$103,4,0),"")</f>
        <v/>
      </c>
      <c r="U584" s="106" t="str">
        <f t="shared" si="118"/>
        <v/>
      </c>
      <c r="V584" s="107" t="s">
        <v>1063</v>
      </c>
      <c r="W584" s="103" t="s">
        <v>27</v>
      </c>
      <c r="X584" s="108">
        <v>89.32</v>
      </c>
      <c r="Y584" s="109"/>
      <c r="Z584" s="106">
        <f>IF(V584&lt;&gt;"",VLOOKUP(V584,'DON GIA'!$A$1:$D$346,4,0),"")</f>
        <v>3941166</v>
      </c>
      <c r="AA584" s="106">
        <f t="shared" si="119"/>
        <v>352024947.11999995</v>
      </c>
      <c r="AB584" s="71" t="s">
        <v>28</v>
      </c>
      <c r="AC584" s="71" t="s">
        <v>29</v>
      </c>
      <c r="AD584" s="71" t="s">
        <v>30</v>
      </c>
      <c r="AE584" s="71" t="s">
        <v>31</v>
      </c>
      <c r="AF584" s="71" t="s">
        <v>32</v>
      </c>
      <c r="AG584" s="103" t="s">
        <v>33</v>
      </c>
      <c r="AH584" s="103"/>
      <c r="AI584" s="103"/>
      <c r="AJ584" s="103"/>
      <c r="AK584" s="106" t="str">
        <f>IF(AH584&lt;&gt;"",VLOOKUP(AH584,'DON GIA'!$M$1:$P$9,4,0),"")</f>
        <v/>
      </c>
      <c r="AL584" s="106" t="str">
        <f t="shared" si="117"/>
        <v/>
      </c>
      <c r="AM584" s="103"/>
      <c r="AN584" s="103"/>
      <c r="AO584" s="199" t="str">
        <f t="shared" si="120"/>
        <v/>
      </c>
      <c r="AP584" s="107"/>
    </row>
    <row r="585" spans="1:43" ht="37.5" outlineLevel="2">
      <c r="A585" s="72" t="e">
        <f>IF(C584&lt;&gt;"",$C$7:C584,A584)</f>
        <v>#VALUE!</v>
      </c>
      <c r="B585" s="102" t="str">
        <f>IF(C584&lt;&gt;"",COUNTA($C$7:C584)+392,"")</f>
        <v/>
      </c>
      <c r="C585" s="192"/>
      <c r="D585" s="71"/>
      <c r="E585" s="103"/>
      <c r="F585" s="103"/>
      <c r="G585" s="103"/>
      <c r="H585" s="103"/>
      <c r="I585" s="103"/>
      <c r="J585" s="103"/>
      <c r="K585" s="71"/>
      <c r="L585" s="105"/>
      <c r="M585" s="106" t="str">
        <f>IF(K585&lt;&gt;"",VLOOKUP(K585,'DON GIA'!$S$1:$U$19,3,0),"")</f>
        <v/>
      </c>
      <c r="N585" s="106" t="str">
        <f>IF(K585&lt;&gt;"",VLOOKUP(K585,'DON GIA'!$S$1:$V$19,4,0),"")</f>
        <v/>
      </c>
      <c r="O585" s="106" t="str">
        <f t="shared" si="113"/>
        <v/>
      </c>
      <c r="P585" s="106" t="str">
        <f t="shared" si="114"/>
        <v/>
      </c>
      <c r="Q585" s="71" t="s">
        <v>35</v>
      </c>
      <c r="R585" s="103"/>
      <c r="S585" s="103"/>
      <c r="T585" s="106" t="str">
        <f>IF(Q585&lt;&gt;"",VLOOKUP(Q585,'DON GIA'!$H$1:$K$103,4,0),"")</f>
        <v/>
      </c>
      <c r="U585" s="106" t="str">
        <f t="shared" si="118"/>
        <v/>
      </c>
      <c r="V585" s="107" t="s">
        <v>1049</v>
      </c>
      <c r="W585" s="103" t="s">
        <v>42</v>
      </c>
      <c r="X585" s="108">
        <v>1</v>
      </c>
      <c r="Y585" s="109"/>
      <c r="Z585" s="106">
        <f>IF(V585&lt;&gt;"",VLOOKUP(V585,'DON GIA'!$A$1:$D$346,4,0),"")</f>
        <v>3793079</v>
      </c>
      <c r="AA585" s="106">
        <f t="shared" si="119"/>
        <v>3793079</v>
      </c>
      <c r="AB585" s="71"/>
      <c r="AC585" s="71"/>
      <c r="AD585" s="71"/>
      <c r="AE585" s="71"/>
      <c r="AF585" s="71"/>
      <c r="AG585" s="103"/>
      <c r="AH585" s="103"/>
      <c r="AI585" s="103"/>
      <c r="AJ585" s="103"/>
      <c r="AK585" s="106" t="str">
        <f>IF(AH585&lt;&gt;"",VLOOKUP(AH585,'DON GIA'!$M$1:$P$9,4,0),"")</f>
        <v/>
      </c>
      <c r="AL585" s="106" t="str">
        <f t="shared" si="117"/>
        <v/>
      </c>
      <c r="AM585" s="103"/>
      <c r="AN585" s="103"/>
      <c r="AO585" s="199" t="str">
        <f t="shared" si="120"/>
        <v/>
      </c>
      <c r="AP585" s="107"/>
    </row>
    <row r="586" spans="1:43" outlineLevel="2">
      <c r="A586" s="72" t="e">
        <f>IF(C585&lt;&gt;"",$C$7:C585,A585)</f>
        <v>#VALUE!</v>
      </c>
      <c r="B586" s="102" t="str">
        <f>IF(C585&lt;&gt;"",COUNTA($C$7:C585)+392,"")</f>
        <v/>
      </c>
      <c r="C586" s="192"/>
      <c r="D586" s="61"/>
      <c r="E586" s="103"/>
      <c r="F586" s="103"/>
      <c r="G586" s="103"/>
      <c r="H586" s="103"/>
      <c r="I586" s="103"/>
      <c r="J586" s="103"/>
      <c r="K586" s="71"/>
      <c r="L586" s="105"/>
      <c r="M586" s="106" t="str">
        <f>IF(K586&lt;&gt;"",VLOOKUP(K586,'DON GIA'!$S$1:$U$19,3,0),"")</f>
        <v/>
      </c>
      <c r="N586" s="106" t="str">
        <f>IF(K586&lt;&gt;"",VLOOKUP(K586,'DON GIA'!$S$1:$V$19,4,0),"")</f>
        <v/>
      </c>
      <c r="O586" s="106" t="str">
        <f t="shared" si="113"/>
        <v/>
      </c>
      <c r="P586" s="106" t="str">
        <f t="shared" si="114"/>
        <v/>
      </c>
      <c r="Q586" s="71" t="s">
        <v>35</v>
      </c>
      <c r="R586" s="103"/>
      <c r="S586" s="103"/>
      <c r="T586" s="106" t="str">
        <f>IF(Q586&lt;&gt;"",VLOOKUP(Q586,'DON GIA'!$H$1:$K$103,4,0),"")</f>
        <v/>
      </c>
      <c r="U586" s="106" t="str">
        <f t="shared" si="118"/>
        <v/>
      </c>
      <c r="V586" s="107"/>
      <c r="W586" s="103"/>
      <c r="X586" s="108"/>
      <c r="Y586" s="109"/>
      <c r="Z586" s="106" t="str">
        <f>IF(V586&lt;&gt;"",VLOOKUP(V586,'DON GIA'!$A$1:$D$346,4,0),"")</f>
        <v/>
      </c>
      <c r="AA586" s="106" t="str">
        <f t="shared" si="119"/>
        <v/>
      </c>
      <c r="AB586" s="71"/>
      <c r="AC586" s="71"/>
      <c r="AD586" s="71"/>
      <c r="AE586" s="71"/>
      <c r="AF586" s="71"/>
      <c r="AG586" s="103"/>
      <c r="AH586" s="103"/>
      <c r="AI586" s="103"/>
      <c r="AJ586" s="103"/>
      <c r="AK586" s="106" t="str">
        <f>IF(AH586&lt;&gt;"",VLOOKUP(AH586,'DON GIA'!$M$1:$P$9,4,0),"")</f>
        <v/>
      </c>
      <c r="AL586" s="106" t="str">
        <f t="shared" si="117"/>
        <v/>
      </c>
      <c r="AM586" s="103"/>
      <c r="AN586" s="103"/>
      <c r="AO586" s="199" t="str">
        <f t="shared" si="120"/>
        <v/>
      </c>
      <c r="AP586" s="107"/>
    </row>
    <row r="587" spans="1:43" outlineLevel="1">
      <c r="A587" s="84" t="s">
        <v>816</v>
      </c>
      <c r="B587" s="102"/>
      <c r="C587" s="192">
        <v>437</v>
      </c>
      <c r="D587" s="61" t="s">
        <v>269</v>
      </c>
      <c r="E587" s="162"/>
      <c r="F587" s="162"/>
      <c r="G587" s="162"/>
      <c r="H587" s="162"/>
      <c r="I587" s="162"/>
      <c r="J587" s="162"/>
      <c r="K587" s="171"/>
      <c r="L587" s="167">
        <f>SUBTOTAL(9,L588:L607)</f>
        <v>135.5</v>
      </c>
      <c r="M587" s="199"/>
      <c r="N587" s="199"/>
      <c r="O587" s="199">
        <f>SUBTOTAL(9,O588:O607)</f>
        <v>227504500</v>
      </c>
      <c r="P587" s="199">
        <f>SUBTOTAL(9,P588:P607)</f>
        <v>182925000</v>
      </c>
      <c r="Q587" s="61"/>
      <c r="R587" s="162"/>
      <c r="S587" s="162">
        <f>SUBTOTAL(9,S588:S607)</f>
        <v>10</v>
      </c>
      <c r="T587" s="199"/>
      <c r="U587" s="199">
        <f>SUBTOTAL(9,U588:U607)</f>
        <v>3274000</v>
      </c>
      <c r="V587" s="129"/>
      <c r="W587" s="162"/>
      <c r="X587" s="169">
        <f>SUBTOTAL(9,X588:X607)</f>
        <v>289.87599999999998</v>
      </c>
      <c r="Y587" s="170">
        <f>SUBTOTAL(9,Y588:Y607)</f>
        <v>0</v>
      </c>
      <c r="Z587" s="199"/>
      <c r="AA587" s="199">
        <f>SUBTOTAL(9,AA588:AA607)</f>
        <v>652199067.46200025</v>
      </c>
      <c r="AB587" s="71"/>
      <c r="AC587" s="71"/>
      <c r="AD587" s="71"/>
      <c r="AE587" s="71"/>
      <c r="AF587" s="71"/>
      <c r="AG587" s="103"/>
      <c r="AH587" s="162"/>
      <c r="AI587" s="162"/>
      <c r="AJ587" s="162">
        <f>SUBTOTAL(9,AJ588:AJ607)</f>
        <v>5</v>
      </c>
      <c r="AK587" s="199"/>
      <c r="AL587" s="199">
        <f>SUBTOTAL(9,AL588:AL607)</f>
        <v>68583680</v>
      </c>
      <c r="AM587" s="162"/>
      <c r="AN587" s="162">
        <f>SUBTOTAL(9,AN588:AN607)</f>
        <v>1</v>
      </c>
      <c r="AO587" s="199">
        <f t="shared" si="120"/>
        <v>1134486247.4620004</v>
      </c>
      <c r="AP587" s="111"/>
      <c r="AQ587" s="90"/>
    </row>
    <row r="588" spans="1:43" ht="56.25" outlineLevel="2">
      <c r="A588" s="72" t="e">
        <f>IF(C587&lt;&gt;"",$C$7:C587,A586)</f>
        <v>#VALUE!</v>
      </c>
      <c r="B588" s="102">
        <f>IF(C587&lt;&gt;"",COUNTA($C$7:C587)+392,"")</f>
        <v>437</v>
      </c>
      <c r="C588" s="192"/>
      <c r="D588" s="71" t="s">
        <v>271</v>
      </c>
      <c r="E588" s="103">
        <v>4</v>
      </c>
      <c r="F588" s="103"/>
      <c r="G588" s="103">
        <v>426</v>
      </c>
      <c r="H588" s="103">
        <v>79</v>
      </c>
      <c r="I588" s="103" t="s">
        <v>223</v>
      </c>
      <c r="J588" s="103" t="s">
        <v>224</v>
      </c>
      <c r="K588" s="104" t="s">
        <v>974</v>
      </c>
      <c r="L588" s="105">
        <v>135.5</v>
      </c>
      <c r="M588" s="106">
        <f>IF(K588&lt;&gt;"",VLOOKUP(K588,'DON GIA'!$S$1:$U$19,3,0),"")</f>
        <v>1679000</v>
      </c>
      <c r="N588" s="106">
        <f>IF(K588&lt;&gt;"",VLOOKUP(K588,'DON GIA'!$S$1:$V$19,4,0),"")</f>
        <v>1350000</v>
      </c>
      <c r="O588" s="106">
        <f t="shared" si="113"/>
        <v>227504500</v>
      </c>
      <c r="P588" s="106">
        <f t="shared" si="114"/>
        <v>182925000</v>
      </c>
      <c r="Q588" s="71" t="s">
        <v>242</v>
      </c>
      <c r="R588" s="103" t="s">
        <v>44</v>
      </c>
      <c r="S588" s="103">
        <v>1</v>
      </c>
      <c r="T588" s="106">
        <f>IF(Q588&lt;&gt;"",VLOOKUP(Q588,'DON GIA'!$H$1:$K$103,4,0),"")</f>
        <v>800000</v>
      </c>
      <c r="U588" s="106">
        <f t="shared" ref="U588:U607" si="121">IF(Q588&lt;&gt;"",IF(ISNUMBER(T588),S588*T588,""),"")</f>
        <v>800000</v>
      </c>
      <c r="V588" s="107" t="s">
        <v>1005</v>
      </c>
      <c r="W588" s="103" t="s">
        <v>27</v>
      </c>
      <c r="X588" s="108">
        <v>79.53</v>
      </c>
      <c r="Y588" s="109"/>
      <c r="Z588" s="106">
        <f>IF(V588&lt;&gt;"",VLOOKUP(V588,'DON GIA'!$A$1:$D$346,4,0),"")</f>
        <v>5559129</v>
      </c>
      <c r="AA588" s="106">
        <f t="shared" ref="AA588:AA607" si="122">IF(V588&lt;&gt;"",IF(ISNUMBER(Z588),X588*Z588,""),"")</f>
        <v>442117529.37</v>
      </c>
      <c r="AB588" s="71" t="s">
        <v>28</v>
      </c>
      <c r="AC588" s="71" t="s">
        <v>29</v>
      </c>
      <c r="AD588" s="71" t="s">
        <v>270</v>
      </c>
      <c r="AE588" s="71" t="s">
        <v>31</v>
      </c>
      <c r="AF588" s="71" t="s">
        <v>34</v>
      </c>
      <c r="AG588" s="103" t="s">
        <v>33</v>
      </c>
      <c r="AH588" s="103" t="s">
        <v>562</v>
      </c>
      <c r="AI588" s="103" t="s">
        <v>409</v>
      </c>
      <c r="AJ588" s="103">
        <v>4</v>
      </c>
      <c r="AK588" s="106">
        <f>IF(AH588&lt;&gt;"",VLOOKUP(AH588,'DON GIA'!$M$1:$P$9,4,0),"")</f>
        <v>12895920</v>
      </c>
      <c r="AL588" s="106">
        <f t="shared" si="117"/>
        <v>51583680</v>
      </c>
      <c r="AM588" s="103" t="s">
        <v>407</v>
      </c>
      <c r="AN588" s="103">
        <v>1</v>
      </c>
      <c r="AO588" s="199" t="str">
        <f t="shared" si="120"/>
        <v/>
      </c>
      <c r="AP588" s="111" t="s">
        <v>690</v>
      </c>
    </row>
    <row r="589" spans="1:43" ht="150" outlineLevel="2">
      <c r="A589" s="72" t="e">
        <f>IF(C588&lt;&gt;"",$C$7:C588,A588)</f>
        <v>#VALUE!</v>
      </c>
      <c r="B589" s="102" t="str">
        <f>IF(C588&lt;&gt;"",COUNTA($C$7:C588)+392,"")</f>
        <v/>
      </c>
      <c r="C589" s="192"/>
      <c r="D589" s="71" t="s">
        <v>71</v>
      </c>
      <c r="E589" s="103"/>
      <c r="F589" s="103"/>
      <c r="G589" s="103"/>
      <c r="H589" s="103"/>
      <c r="I589" s="103"/>
      <c r="J589" s="103"/>
      <c r="K589" s="71"/>
      <c r="L589" s="105"/>
      <c r="M589" s="106" t="str">
        <f>IF(K589&lt;&gt;"",VLOOKUP(K589,'DON GIA'!$S$1:$U$19,3,0),"")</f>
        <v/>
      </c>
      <c r="N589" s="106" t="str">
        <f>IF(K589&lt;&gt;"",VLOOKUP(K589,'DON GIA'!$S$1:$V$19,4,0),"")</f>
        <v/>
      </c>
      <c r="O589" s="106" t="str">
        <f t="shared" si="113"/>
        <v/>
      </c>
      <c r="P589" s="106" t="str">
        <f t="shared" si="114"/>
        <v/>
      </c>
      <c r="Q589" s="71" t="s">
        <v>49</v>
      </c>
      <c r="R589" s="103" t="s">
        <v>44</v>
      </c>
      <c r="S589" s="103">
        <v>1</v>
      </c>
      <c r="T589" s="106">
        <f>IF(Q589&lt;&gt;"",VLOOKUP(Q589,'DON GIA'!$H$1:$K$103,4,0),"")</f>
        <v>248000</v>
      </c>
      <c r="U589" s="106">
        <f t="shared" si="121"/>
        <v>248000</v>
      </c>
      <c r="V589" s="107" t="s">
        <v>1014</v>
      </c>
      <c r="W589" s="103" t="s">
        <v>27</v>
      </c>
      <c r="X589" s="108">
        <v>27.04</v>
      </c>
      <c r="Y589" s="109"/>
      <c r="Z589" s="106">
        <f>IF(V589&lt;&gt;"",VLOOKUP(V589,'DON GIA'!$A$1:$D$346,4,0),"")</f>
        <v>4447303</v>
      </c>
      <c r="AA589" s="106">
        <f t="shared" si="122"/>
        <v>120255073.11999999</v>
      </c>
      <c r="AB589" s="71"/>
      <c r="AC589" s="71" t="s">
        <v>29</v>
      </c>
      <c r="AD589" s="71"/>
      <c r="AE589" s="71"/>
      <c r="AF589" s="71" t="s">
        <v>34</v>
      </c>
      <c r="AG589" s="103"/>
      <c r="AH589" s="61" t="s">
        <v>579</v>
      </c>
      <c r="AI589" s="103" t="s">
        <v>560</v>
      </c>
      <c r="AJ589" s="103">
        <v>1</v>
      </c>
      <c r="AK589" s="106">
        <f>IF(AH589&lt;&gt;"",VLOOKUP(AH589,'DON GIA'!$M$1:$P$9,4,0),"")</f>
        <v>17000000</v>
      </c>
      <c r="AL589" s="106">
        <f t="shared" si="117"/>
        <v>17000000</v>
      </c>
      <c r="AM589" s="103"/>
      <c r="AN589" s="103"/>
      <c r="AO589" s="199" t="str">
        <f t="shared" si="120"/>
        <v/>
      </c>
      <c r="AP589" s="59" t="s">
        <v>589</v>
      </c>
    </row>
    <row r="590" spans="1:43" ht="187.5" outlineLevel="2">
      <c r="A590" s="72" t="e">
        <f>IF(C589&lt;&gt;"",$C$7:C589,A589)</f>
        <v>#VALUE!</v>
      </c>
      <c r="B590" s="102" t="str">
        <f>IF(C589&lt;&gt;"",COUNTA($C$7:C589)+392,"")</f>
        <v/>
      </c>
      <c r="C590" s="192"/>
      <c r="D590" s="71"/>
      <c r="E590" s="103"/>
      <c r="F590" s="103"/>
      <c r="G590" s="103"/>
      <c r="H590" s="103"/>
      <c r="I590" s="103"/>
      <c r="J590" s="103"/>
      <c r="K590" s="71"/>
      <c r="L590" s="105"/>
      <c r="M590" s="106" t="str">
        <f>IF(K590&lt;&gt;"",VLOOKUP(K590,'DON GIA'!$S$1:$U$19,3,0),"")</f>
        <v/>
      </c>
      <c r="N590" s="106" t="str">
        <f>IF(K590&lt;&gt;"",VLOOKUP(K590,'DON GIA'!$S$1:$V$19,4,0),"")</f>
        <v/>
      </c>
      <c r="O590" s="106" t="str">
        <f t="shared" si="113"/>
        <v/>
      </c>
      <c r="P590" s="106" t="str">
        <f t="shared" si="114"/>
        <v/>
      </c>
      <c r="Q590" s="71" t="s">
        <v>272</v>
      </c>
      <c r="R590" s="103" t="s">
        <v>44</v>
      </c>
      <c r="S590" s="103">
        <v>1</v>
      </c>
      <c r="T590" s="106">
        <f>IF(Q590&lt;&gt;"",VLOOKUP(Q590,'DON GIA'!$H$1:$K$103,4,0),"")</f>
        <v>450000</v>
      </c>
      <c r="U590" s="106">
        <f t="shared" si="121"/>
        <v>450000</v>
      </c>
      <c r="V590" s="107" t="s">
        <v>1128</v>
      </c>
      <c r="W590" s="103" t="s">
        <v>38</v>
      </c>
      <c r="X590" s="108">
        <v>1.248</v>
      </c>
      <c r="Y590" s="109"/>
      <c r="Z590" s="106">
        <f>IF(V590&lt;&gt;"",VLOOKUP(V590,'DON GIA'!$A$1:$D$346,4,0),"")</f>
        <v>2523428</v>
      </c>
      <c r="AA590" s="106">
        <f t="shared" si="122"/>
        <v>3149238.1439999999</v>
      </c>
      <c r="AB590" s="71"/>
      <c r="AC590" s="71"/>
      <c r="AD590" s="71"/>
      <c r="AE590" s="71"/>
      <c r="AF590" s="71"/>
      <c r="AG590" s="103"/>
      <c r="AH590" s="103"/>
      <c r="AI590" s="103"/>
      <c r="AJ590" s="103"/>
      <c r="AK590" s="106" t="str">
        <f>IF(AH590&lt;&gt;"",VLOOKUP(AH590,'DON GIA'!$M$1:$P$9,4,0),"")</f>
        <v/>
      </c>
      <c r="AL590" s="106" t="str">
        <f t="shared" si="117"/>
        <v/>
      </c>
      <c r="AM590" s="103"/>
      <c r="AN590" s="103"/>
      <c r="AO590" s="199" t="str">
        <f t="shared" si="120"/>
        <v/>
      </c>
      <c r="AP590" s="107" t="s">
        <v>590</v>
      </c>
    </row>
    <row r="591" spans="1:43" ht="78.75" outlineLevel="2">
      <c r="A591" s="72" t="e">
        <f>IF(C590&lt;&gt;"",$C$7:C590,A590)</f>
        <v>#VALUE!</v>
      </c>
      <c r="B591" s="102" t="str">
        <f>IF(C590&lt;&gt;"",COUNTA($C$7:C590)+392,"")</f>
        <v/>
      </c>
      <c r="C591" s="192"/>
      <c r="D591" s="71"/>
      <c r="E591" s="103"/>
      <c r="F591" s="103"/>
      <c r="G591" s="103"/>
      <c r="H591" s="103"/>
      <c r="I591" s="103"/>
      <c r="J591" s="103"/>
      <c r="K591" s="71"/>
      <c r="L591" s="105"/>
      <c r="M591" s="106" t="str">
        <f>IF(K591&lt;&gt;"",VLOOKUP(K591,'DON GIA'!$S$1:$U$19,3,0),"")</f>
        <v/>
      </c>
      <c r="N591" s="106" t="str">
        <f>IF(K591&lt;&gt;"",VLOOKUP(K591,'DON GIA'!$S$1:$V$19,4,0),"")</f>
        <v/>
      </c>
      <c r="O591" s="106" t="str">
        <f t="shared" si="113"/>
        <v/>
      </c>
      <c r="P591" s="106" t="str">
        <f t="shared" si="114"/>
        <v/>
      </c>
      <c r="Q591" s="71" t="s">
        <v>273</v>
      </c>
      <c r="R591" s="103" t="s">
        <v>44</v>
      </c>
      <c r="S591" s="103">
        <v>1</v>
      </c>
      <c r="T591" s="106">
        <f>IF(Q591&lt;&gt;"",VLOOKUP(Q591,'DON GIA'!$H$1:$K$103,4,0),"")</f>
        <v>450000</v>
      </c>
      <c r="U591" s="106">
        <f t="shared" si="121"/>
        <v>450000</v>
      </c>
      <c r="V591" s="107" t="s">
        <v>1004</v>
      </c>
      <c r="W591" s="103" t="s">
        <v>27</v>
      </c>
      <c r="X591" s="108">
        <v>8.19</v>
      </c>
      <c r="Y591" s="109"/>
      <c r="Z591" s="106">
        <f>IF(V591&lt;&gt;"",VLOOKUP(V591,'DON GIA'!$A$1:$D$346,4,0),"")</f>
        <v>330817</v>
      </c>
      <c r="AA591" s="106">
        <f t="shared" si="122"/>
        <v>2709391.23</v>
      </c>
      <c r="AB591" s="71"/>
      <c r="AC591" s="71"/>
      <c r="AD591" s="71"/>
      <c r="AE591" s="71"/>
      <c r="AF591" s="71"/>
      <c r="AG591" s="103"/>
      <c r="AH591" s="103"/>
      <c r="AI591" s="103"/>
      <c r="AJ591" s="103"/>
      <c r="AK591" s="106" t="str">
        <f>IF(AH591&lt;&gt;"",VLOOKUP(AH591,'DON GIA'!$M$1:$P$9,4,0),"")</f>
        <v/>
      </c>
      <c r="AL591" s="106" t="str">
        <f t="shared" si="117"/>
        <v/>
      </c>
      <c r="AM591" s="103"/>
      <c r="AN591" s="103"/>
      <c r="AO591" s="199" t="str">
        <f t="shared" si="120"/>
        <v/>
      </c>
      <c r="AP591" s="59" t="s">
        <v>691</v>
      </c>
    </row>
    <row r="592" spans="1:43" ht="75" outlineLevel="2">
      <c r="A592" s="72" t="e">
        <f>IF(C591&lt;&gt;"",$C$7:C591,A591)</f>
        <v>#VALUE!</v>
      </c>
      <c r="B592" s="102" t="str">
        <f>IF(C591&lt;&gt;"",COUNTA($C$7:C591)+392,"")</f>
        <v/>
      </c>
      <c r="C592" s="192"/>
      <c r="D592" s="71"/>
      <c r="E592" s="103"/>
      <c r="F592" s="103"/>
      <c r="G592" s="103"/>
      <c r="H592" s="103"/>
      <c r="I592" s="103"/>
      <c r="J592" s="103"/>
      <c r="K592" s="71"/>
      <c r="L592" s="105"/>
      <c r="M592" s="106" t="str">
        <f>IF(K592&lt;&gt;"",VLOOKUP(K592,'DON GIA'!$S$1:$U$19,3,0),"")</f>
        <v/>
      </c>
      <c r="N592" s="106" t="str">
        <f>IF(K592&lt;&gt;"",VLOOKUP(K592,'DON GIA'!$S$1:$V$19,4,0),"")</f>
        <v/>
      </c>
      <c r="O592" s="106" t="str">
        <f t="shared" si="113"/>
        <v/>
      </c>
      <c r="P592" s="106" t="str">
        <f t="shared" si="114"/>
        <v/>
      </c>
      <c r="Q592" s="71" t="s">
        <v>274</v>
      </c>
      <c r="R592" s="103" t="s">
        <v>44</v>
      </c>
      <c r="S592" s="103">
        <v>1</v>
      </c>
      <c r="T592" s="106">
        <f>IF(Q592&lt;&gt;"",VLOOKUP(Q592,'DON GIA'!$H$1:$K$103,4,0),"")</f>
        <v>390000</v>
      </c>
      <c r="U592" s="106">
        <f t="shared" si="121"/>
        <v>390000</v>
      </c>
      <c r="V592" s="107" t="s">
        <v>1105</v>
      </c>
      <c r="W592" s="103" t="s">
        <v>27</v>
      </c>
      <c r="X592" s="108">
        <v>34.32</v>
      </c>
      <c r="Y592" s="109"/>
      <c r="Z592" s="106">
        <f>IF(V592&lt;&gt;"",VLOOKUP(V592,'DON GIA'!$A$1:$D$346,4,0),"")</f>
        <v>292949</v>
      </c>
      <c r="AA592" s="106">
        <f t="shared" si="122"/>
        <v>10054009.68</v>
      </c>
      <c r="AB592" s="71"/>
      <c r="AC592" s="71"/>
      <c r="AD592" s="71"/>
      <c r="AE592" s="71"/>
      <c r="AF592" s="71"/>
      <c r="AG592" s="103"/>
      <c r="AH592" s="103"/>
      <c r="AI592" s="103"/>
      <c r="AJ592" s="103"/>
      <c r="AK592" s="106" t="str">
        <f>IF(AH592&lt;&gt;"",VLOOKUP(AH592,'DON GIA'!$M$1:$P$9,4,0),"")</f>
        <v/>
      </c>
      <c r="AL592" s="106" t="str">
        <f t="shared" si="117"/>
        <v/>
      </c>
      <c r="AM592" s="103"/>
      <c r="AN592" s="103"/>
      <c r="AO592" s="199" t="str">
        <f t="shared" si="120"/>
        <v/>
      </c>
      <c r="AP592" s="59" t="s">
        <v>353</v>
      </c>
    </row>
    <row r="593" spans="1:43" ht="93.75" outlineLevel="2">
      <c r="A593" s="72" t="e">
        <f>IF(C592&lt;&gt;"",$C$7:C592,A592)</f>
        <v>#VALUE!</v>
      </c>
      <c r="B593" s="102" t="str">
        <f>IF(C592&lt;&gt;"",COUNTA($C$7:C592)+392,"")</f>
        <v/>
      </c>
      <c r="C593" s="192"/>
      <c r="D593" s="71"/>
      <c r="E593" s="103"/>
      <c r="F593" s="103"/>
      <c r="G593" s="103"/>
      <c r="H593" s="103"/>
      <c r="I593" s="103"/>
      <c r="J593" s="103"/>
      <c r="K593" s="71"/>
      <c r="L593" s="105"/>
      <c r="M593" s="106" t="str">
        <f>IF(K593&lt;&gt;"",VLOOKUP(K593,'DON GIA'!$S$1:$U$19,3,0),"")</f>
        <v/>
      </c>
      <c r="N593" s="106" t="str">
        <f>IF(K593&lt;&gt;"",VLOOKUP(K593,'DON GIA'!$S$1:$V$19,4,0),"")</f>
        <v/>
      </c>
      <c r="O593" s="106" t="str">
        <f t="shared" si="113"/>
        <v/>
      </c>
      <c r="P593" s="106" t="str">
        <f t="shared" si="114"/>
        <v/>
      </c>
      <c r="Q593" s="71" t="s">
        <v>66</v>
      </c>
      <c r="R593" s="103" t="s">
        <v>44</v>
      </c>
      <c r="S593" s="103">
        <v>1</v>
      </c>
      <c r="T593" s="106">
        <f>IF(Q593&lt;&gt;"",VLOOKUP(Q593,'DON GIA'!$H$1:$K$103,4,0),"")</f>
        <v>450000</v>
      </c>
      <c r="U593" s="106">
        <f t="shared" si="121"/>
        <v>450000</v>
      </c>
      <c r="V593" s="107" t="s">
        <v>1165</v>
      </c>
      <c r="W593" s="103" t="s">
        <v>27</v>
      </c>
      <c r="X593" s="108">
        <v>8.19</v>
      </c>
      <c r="Y593" s="109"/>
      <c r="Z593" s="106">
        <f>IF(V593&lt;&gt;"",VLOOKUP(V593,'DON GIA'!$A$1:$D$346,4,0),"")</f>
        <v>802027</v>
      </c>
      <c r="AA593" s="106">
        <f t="shared" si="122"/>
        <v>6568601.1299999999</v>
      </c>
      <c r="AB593" s="71"/>
      <c r="AC593" s="71"/>
      <c r="AD593" s="71"/>
      <c r="AE593" s="71"/>
      <c r="AF593" s="71"/>
      <c r="AG593" s="103"/>
      <c r="AH593" s="103"/>
      <c r="AI593" s="103"/>
      <c r="AJ593" s="103"/>
      <c r="AK593" s="106" t="str">
        <f>IF(AH593&lt;&gt;"",VLOOKUP(AH593,'DON GIA'!$M$1:$P$9,4,0),"")</f>
        <v/>
      </c>
      <c r="AL593" s="106" t="str">
        <f t="shared" si="117"/>
        <v/>
      </c>
      <c r="AM593" s="103"/>
      <c r="AN593" s="103"/>
      <c r="AO593" s="199" t="str">
        <f t="shared" si="120"/>
        <v/>
      </c>
      <c r="AP593" s="59" t="s">
        <v>349</v>
      </c>
    </row>
    <row r="594" spans="1:43" ht="37.5" outlineLevel="2">
      <c r="A594" s="72" t="e">
        <f>IF(C593&lt;&gt;"",$C$7:C593,A593)</f>
        <v>#VALUE!</v>
      </c>
      <c r="B594" s="102" t="str">
        <f>IF(C593&lt;&gt;"",COUNTA($C$7:C593)+392,"")</f>
        <v/>
      </c>
      <c r="C594" s="192"/>
      <c r="D594" s="71"/>
      <c r="E594" s="103"/>
      <c r="F594" s="103"/>
      <c r="G594" s="103"/>
      <c r="H594" s="103"/>
      <c r="I594" s="103"/>
      <c r="J594" s="103"/>
      <c r="K594" s="71"/>
      <c r="L594" s="105"/>
      <c r="M594" s="106" t="str">
        <f>IF(K594&lt;&gt;"",VLOOKUP(K594,'DON GIA'!$S$1:$U$19,3,0),"")</f>
        <v/>
      </c>
      <c r="N594" s="106" t="str">
        <f>IF(K594&lt;&gt;"",VLOOKUP(K594,'DON GIA'!$S$1:$V$19,4,0),"")</f>
        <v/>
      </c>
      <c r="O594" s="106" t="str">
        <f t="shared" si="113"/>
        <v/>
      </c>
      <c r="P594" s="106" t="str">
        <f t="shared" si="114"/>
        <v/>
      </c>
      <c r="Q594" s="71" t="s">
        <v>68</v>
      </c>
      <c r="R594" s="103" t="s">
        <v>44</v>
      </c>
      <c r="S594" s="103">
        <v>1</v>
      </c>
      <c r="T594" s="106">
        <f>IF(Q594&lt;&gt;"",VLOOKUP(Q594,'DON GIA'!$H$1:$K$103,4,0),"")</f>
        <v>450000</v>
      </c>
      <c r="U594" s="106">
        <f t="shared" si="121"/>
        <v>450000</v>
      </c>
      <c r="V594" s="107" t="s">
        <v>1166</v>
      </c>
      <c r="W594" s="103" t="s">
        <v>27</v>
      </c>
      <c r="X594" s="108">
        <v>10.92</v>
      </c>
      <c r="Y594" s="109"/>
      <c r="Z594" s="106">
        <f>IF(V594&lt;&gt;"",VLOOKUP(V594,'DON GIA'!$A$1:$D$346,4,0),"")</f>
        <v>1238791</v>
      </c>
      <c r="AA594" s="106">
        <f t="shared" si="122"/>
        <v>13527597.720000001</v>
      </c>
      <c r="AB594" s="71"/>
      <c r="AC594" s="71"/>
      <c r="AD594" s="71"/>
      <c r="AE594" s="71"/>
      <c r="AF594" s="71"/>
      <c r="AG594" s="103"/>
      <c r="AH594" s="103"/>
      <c r="AI594" s="103"/>
      <c r="AJ594" s="103"/>
      <c r="AK594" s="106" t="str">
        <f>IF(AH594&lt;&gt;"",VLOOKUP(AH594,'DON GIA'!$M$1:$P$9,4,0),"")</f>
        <v/>
      </c>
      <c r="AL594" s="106" t="str">
        <f t="shared" si="117"/>
        <v/>
      </c>
      <c r="AM594" s="103"/>
      <c r="AN594" s="103"/>
      <c r="AO594" s="199" t="str">
        <f t="shared" si="120"/>
        <v/>
      </c>
      <c r="AP594" s="107"/>
    </row>
    <row r="595" spans="1:43" outlineLevel="2">
      <c r="A595" s="72" t="e">
        <f>IF(C594&lt;&gt;"",$C$7:C594,A594)</f>
        <v>#VALUE!</v>
      </c>
      <c r="B595" s="102" t="str">
        <f>IF(C594&lt;&gt;"",COUNTA($C$7:C594)+392,"")</f>
        <v/>
      </c>
      <c r="C595" s="192"/>
      <c r="D595" s="71"/>
      <c r="E595" s="103"/>
      <c r="F595" s="103"/>
      <c r="G595" s="103"/>
      <c r="H595" s="103"/>
      <c r="I595" s="103"/>
      <c r="J595" s="103"/>
      <c r="K595" s="71"/>
      <c r="L595" s="105"/>
      <c r="M595" s="106" t="str">
        <f>IF(K595&lt;&gt;"",VLOOKUP(K595,'DON GIA'!$S$1:$U$19,3,0),"")</f>
        <v/>
      </c>
      <c r="N595" s="106" t="str">
        <f>IF(K595&lt;&gt;"",VLOOKUP(K595,'DON GIA'!$S$1:$V$19,4,0),"")</f>
        <v/>
      </c>
      <c r="O595" s="106" t="str">
        <f t="shared" si="113"/>
        <v/>
      </c>
      <c r="P595" s="106" t="str">
        <f t="shared" si="114"/>
        <v/>
      </c>
      <c r="Q595" s="71" t="s">
        <v>239</v>
      </c>
      <c r="R595" s="103" t="s">
        <v>27</v>
      </c>
      <c r="S595" s="103">
        <v>3</v>
      </c>
      <c r="T595" s="106">
        <f>IF(Q595&lt;&gt;"",VLOOKUP(Q595,'DON GIA'!$H$1:$K$103,4,0),"")</f>
        <v>12000</v>
      </c>
      <c r="U595" s="106">
        <f t="shared" si="121"/>
        <v>36000</v>
      </c>
      <c r="V595" s="107" t="s">
        <v>1160</v>
      </c>
      <c r="W595" s="103" t="s">
        <v>27</v>
      </c>
      <c r="X595" s="108">
        <v>6.24</v>
      </c>
      <c r="Y595" s="109"/>
      <c r="Z595" s="106">
        <f>IF(V595&lt;&gt;"",VLOOKUP(V595,'DON GIA'!$A$1:$D$346,4,0),"")</f>
        <v>269273</v>
      </c>
      <c r="AA595" s="106">
        <f t="shared" si="122"/>
        <v>1680263.52</v>
      </c>
      <c r="AB595" s="71"/>
      <c r="AC595" s="71"/>
      <c r="AD595" s="71"/>
      <c r="AE595" s="71"/>
      <c r="AF595" s="71"/>
      <c r="AG595" s="103"/>
      <c r="AH595" s="103"/>
      <c r="AI595" s="103"/>
      <c r="AJ595" s="103"/>
      <c r="AK595" s="106" t="str">
        <f>IF(AH595&lt;&gt;"",VLOOKUP(AH595,'DON GIA'!$M$1:$P$9,4,0),"")</f>
        <v/>
      </c>
      <c r="AL595" s="106" t="str">
        <f t="shared" si="117"/>
        <v/>
      </c>
      <c r="AM595" s="103"/>
      <c r="AN595" s="103"/>
      <c r="AO595" s="199" t="str">
        <f t="shared" si="120"/>
        <v/>
      </c>
      <c r="AP595" s="107"/>
    </row>
    <row r="596" spans="1:43" ht="37.5" outlineLevel="2">
      <c r="A596" s="72" t="e">
        <f>IF(C595&lt;&gt;"",$C$7:C595,A595)</f>
        <v>#VALUE!</v>
      </c>
      <c r="B596" s="102" t="str">
        <f>IF(C595&lt;&gt;"",COUNTA($C$7:C595)+392,"")</f>
        <v/>
      </c>
      <c r="C596" s="192"/>
      <c r="D596" s="71"/>
      <c r="E596" s="103"/>
      <c r="F596" s="103"/>
      <c r="G596" s="103"/>
      <c r="H596" s="103"/>
      <c r="I596" s="103"/>
      <c r="J596" s="103"/>
      <c r="K596" s="71"/>
      <c r="L596" s="105"/>
      <c r="M596" s="106" t="str">
        <f>IF(K596&lt;&gt;"",VLOOKUP(K596,'DON GIA'!$S$1:$U$19,3,0),"")</f>
        <v/>
      </c>
      <c r="N596" s="106" t="str">
        <f>IF(K596&lt;&gt;"",VLOOKUP(K596,'DON GIA'!$S$1:$V$19,4,0),"")</f>
        <v/>
      </c>
      <c r="O596" s="106" t="str">
        <f t="shared" si="113"/>
        <v/>
      </c>
      <c r="P596" s="106" t="str">
        <f t="shared" si="114"/>
        <v/>
      </c>
      <c r="Q596" s="71" t="s">
        <v>35</v>
      </c>
      <c r="R596" s="103"/>
      <c r="S596" s="103"/>
      <c r="T596" s="106" t="str">
        <f>IF(Q596&lt;&gt;"",VLOOKUP(Q596,'DON GIA'!$H$1:$K$103,4,0),"")</f>
        <v/>
      </c>
      <c r="U596" s="106" t="str">
        <f t="shared" si="121"/>
        <v/>
      </c>
      <c r="V596" s="107" t="s">
        <v>1167</v>
      </c>
      <c r="W596" s="103" t="s">
        <v>38</v>
      </c>
      <c r="X596" s="108">
        <v>0.56999999999999995</v>
      </c>
      <c r="Y596" s="109"/>
      <c r="Z596" s="106">
        <f>IF(V596&lt;&gt;"",VLOOKUP(V596,'DON GIA'!$A$1:$D$346,4,0),"")</f>
        <v>2036769</v>
      </c>
      <c r="AA596" s="106">
        <f t="shared" si="122"/>
        <v>1160958.3299999998</v>
      </c>
      <c r="AB596" s="71"/>
      <c r="AC596" s="71"/>
      <c r="AD596" s="71"/>
      <c r="AE596" s="71"/>
      <c r="AF596" s="71"/>
      <c r="AG596" s="103"/>
      <c r="AH596" s="103"/>
      <c r="AI596" s="103"/>
      <c r="AJ596" s="103"/>
      <c r="AK596" s="106" t="str">
        <f>IF(AH596&lt;&gt;"",VLOOKUP(AH596,'DON GIA'!$M$1:$P$9,4,0),"")</f>
        <v/>
      </c>
      <c r="AL596" s="106" t="str">
        <f t="shared" si="117"/>
        <v/>
      </c>
      <c r="AM596" s="103"/>
      <c r="AN596" s="103"/>
      <c r="AO596" s="199" t="str">
        <f t="shared" si="120"/>
        <v/>
      </c>
      <c r="AP596" s="107"/>
    </row>
    <row r="597" spans="1:43" outlineLevel="2">
      <c r="A597" s="72" t="e">
        <f>IF(C596&lt;&gt;"",$C$7:C596,A596)</f>
        <v>#VALUE!</v>
      </c>
      <c r="B597" s="102" t="str">
        <f>IF(C596&lt;&gt;"",COUNTA($C$7:C596)+392,"")</f>
        <v/>
      </c>
      <c r="C597" s="192"/>
      <c r="D597" s="71"/>
      <c r="E597" s="103"/>
      <c r="F597" s="103"/>
      <c r="G597" s="103"/>
      <c r="H597" s="103"/>
      <c r="I597" s="103"/>
      <c r="J597" s="103"/>
      <c r="K597" s="71"/>
      <c r="L597" s="105"/>
      <c r="M597" s="106" t="str">
        <f>IF(K597&lt;&gt;"",VLOOKUP(K597,'DON GIA'!$S$1:$U$19,3,0),"")</f>
        <v/>
      </c>
      <c r="N597" s="106" t="str">
        <f>IF(K597&lt;&gt;"",VLOOKUP(K597,'DON GIA'!$S$1:$V$19,4,0),"")</f>
        <v/>
      </c>
      <c r="O597" s="106" t="str">
        <f t="shared" si="113"/>
        <v/>
      </c>
      <c r="P597" s="106" t="str">
        <f t="shared" si="114"/>
        <v/>
      </c>
      <c r="Q597" s="71" t="s">
        <v>35</v>
      </c>
      <c r="R597" s="103"/>
      <c r="S597" s="103"/>
      <c r="T597" s="106" t="str">
        <f>IF(Q597&lt;&gt;"",VLOOKUP(Q597,'DON GIA'!$H$1:$K$103,4,0),"")</f>
        <v/>
      </c>
      <c r="U597" s="106" t="str">
        <f t="shared" si="121"/>
        <v/>
      </c>
      <c r="V597" s="107" t="s">
        <v>1105</v>
      </c>
      <c r="W597" s="103" t="s">
        <v>27</v>
      </c>
      <c r="X597" s="108">
        <v>10.77</v>
      </c>
      <c r="Y597" s="109"/>
      <c r="Z597" s="106">
        <f>IF(V597&lt;&gt;"",VLOOKUP(V597,'DON GIA'!$A$1:$D$346,4,0),"")</f>
        <v>292949</v>
      </c>
      <c r="AA597" s="106">
        <f t="shared" si="122"/>
        <v>3155060.73</v>
      </c>
      <c r="AB597" s="71"/>
      <c r="AC597" s="71"/>
      <c r="AD597" s="71"/>
      <c r="AE597" s="71"/>
      <c r="AF597" s="71"/>
      <c r="AG597" s="103"/>
      <c r="AH597" s="103"/>
      <c r="AI597" s="103"/>
      <c r="AJ597" s="103"/>
      <c r="AK597" s="106" t="str">
        <f>IF(AH597&lt;&gt;"",VLOOKUP(AH597,'DON GIA'!$M$1:$P$9,4,0),"")</f>
        <v/>
      </c>
      <c r="AL597" s="106" t="str">
        <f t="shared" si="117"/>
        <v/>
      </c>
      <c r="AM597" s="103"/>
      <c r="AN597" s="103"/>
      <c r="AO597" s="199" t="str">
        <f t="shared" si="120"/>
        <v/>
      </c>
      <c r="AP597" s="107"/>
    </row>
    <row r="598" spans="1:43" outlineLevel="2">
      <c r="A598" s="72" t="e">
        <f>IF(C597&lt;&gt;"",$C$7:C597,A597)</f>
        <v>#VALUE!</v>
      </c>
      <c r="B598" s="102" t="str">
        <f>IF(C597&lt;&gt;"",COUNTA($C$7:C597)+392,"")</f>
        <v/>
      </c>
      <c r="C598" s="192"/>
      <c r="D598" s="71"/>
      <c r="E598" s="103"/>
      <c r="F598" s="103"/>
      <c r="G598" s="103"/>
      <c r="H598" s="103"/>
      <c r="I598" s="103"/>
      <c r="J598" s="103"/>
      <c r="K598" s="71"/>
      <c r="L598" s="105"/>
      <c r="M598" s="106" t="str">
        <f>IF(K598&lt;&gt;"",VLOOKUP(K598,'DON GIA'!$S$1:$U$19,3,0),"")</f>
        <v/>
      </c>
      <c r="N598" s="106" t="str">
        <f>IF(K598&lt;&gt;"",VLOOKUP(K598,'DON GIA'!$S$1:$V$19,4,0),"")</f>
        <v/>
      </c>
      <c r="O598" s="106" t="str">
        <f t="shared" si="113"/>
        <v/>
      </c>
      <c r="P598" s="106" t="str">
        <f t="shared" si="114"/>
        <v/>
      </c>
      <c r="Q598" s="71" t="s">
        <v>35</v>
      </c>
      <c r="R598" s="103"/>
      <c r="S598" s="103"/>
      <c r="T598" s="106" t="str">
        <f>IF(Q598&lt;&gt;"",VLOOKUP(Q598,'DON GIA'!$H$1:$K$103,4,0),"")</f>
        <v/>
      </c>
      <c r="U598" s="106" t="str">
        <f t="shared" si="121"/>
        <v/>
      </c>
      <c r="V598" s="107" t="s">
        <v>1168</v>
      </c>
      <c r="W598" s="103" t="s">
        <v>38</v>
      </c>
      <c r="X598" s="108">
        <v>0.39200000000000002</v>
      </c>
      <c r="Y598" s="109"/>
      <c r="Z598" s="106">
        <f>IF(V598&lt;&gt;"",VLOOKUP(V598,'DON GIA'!$A$1:$D$346,4,0),"")</f>
        <v>2132067</v>
      </c>
      <c r="AA598" s="106">
        <f t="shared" si="122"/>
        <v>835770.26400000008</v>
      </c>
      <c r="AB598" s="71"/>
      <c r="AC598" s="71"/>
      <c r="AD598" s="71"/>
      <c r="AE598" s="71"/>
      <c r="AF598" s="71"/>
      <c r="AG598" s="103"/>
      <c r="AH598" s="103"/>
      <c r="AI598" s="103"/>
      <c r="AJ598" s="103"/>
      <c r="AK598" s="106" t="str">
        <f>IF(AH598&lt;&gt;"",VLOOKUP(AH598,'DON GIA'!$M$1:$P$9,4,0),"")</f>
        <v/>
      </c>
      <c r="AL598" s="106" t="str">
        <f t="shared" si="117"/>
        <v/>
      </c>
      <c r="AM598" s="103"/>
      <c r="AN598" s="103"/>
      <c r="AO598" s="199" t="str">
        <f t="shared" si="120"/>
        <v/>
      </c>
      <c r="AP598" s="107"/>
    </row>
    <row r="599" spans="1:43" ht="37.5" outlineLevel="2">
      <c r="A599" s="72" t="e">
        <f>IF(C598&lt;&gt;"",$C$7:C598,A598)</f>
        <v>#VALUE!</v>
      </c>
      <c r="B599" s="102" t="str">
        <f>IF(C598&lt;&gt;"",COUNTA($C$7:C598)+392,"")</f>
        <v/>
      </c>
      <c r="C599" s="192"/>
      <c r="D599" s="71"/>
      <c r="E599" s="103"/>
      <c r="F599" s="103"/>
      <c r="G599" s="103"/>
      <c r="H599" s="103"/>
      <c r="I599" s="103"/>
      <c r="J599" s="103"/>
      <c r="K599" s="71"/>
      <c r="L599" s="105"/>
      <c r="M599" s="106" t="str">
        <f>IF(K599&lt;&gt;"",VLOOKUP(K599,'DON GIA'!$S$1:$U$19,3,0),"")</f>
        <v/>
      </c>
      <c r="N599" s="106" t="str">
        <f>IF(K599&lt;&gt;"",VLOOKUP(K599,'DON GIA'!$S$1:$V$19,4,0),"")</f>
        <v/>
      </c>
      <c r="O599" s="106" t="str">
        <f t="shared" si="113"/>
        <v/>
      </c>
      <c r="P599" s="106" t="str">
        <f t="shared" si="114"/>
        <v/>
      </c>
      <c r="Q599" s="71" t="s">
        <v>35</v>
      </c>
      <c r="R599" s="103"/>
      <c r="S599" s="103"/>
      <c r="T599" s="106" t="str">
        <f>IF(Q599&lt;&gt;"",VLOOKUP(Q599,'DON GIA'!$H$1:$K$103,4,0),"")</f>
        <v/>
      </c>
      <c r="U599" s="106" t="str">
        <f t="shared" si="121"/>
        <v/>
      </c>
      <c r="V599" s="107" t="s">
        <v>1169</v>
      </c>
      <c r="W599" s="103" t="s">
        <v>27</v>
      </c>
      <c r="X599" s="108">
        <v>5.25</v>
      </c>
      <c r="Y599" s="109"/>
      <c r="Z599" s="106">
        <f>IF(V599&lt;&gt;"",VLOOKUP(V599,'DON GIA'!$A$1:$D$346,4,0),"")</f>
        <v>5058826</v>
      </c>
      <c r="AA599" s="106">
        <f t="shared" si="122"/>
        <v>26558836.5</v>
      </c>
      <c r="AB599" s="71"/>
      <c r="AC599" s="71"/>
      <c r="AD599" s="71"/>
      <c r="AE599" s="71" t="s">
        <v>31</v>
      </c>
      <c r="AF599" s="71"/>
      <c r="AG599" s="103" t="s">
        <v>34</v>
      </c>
      <c r="AH599" s="103"/>
      <c r="AI599" s="103"/>
      <c r="AJ599" s="103"/>
      <c r="AK599" s="106" t="str">
        <f>IF(AH599&lt;&gt;"",VLOOKUP(AH599,'DON GIA'!$M$1:$P$9,4,0),"")</f>
        <v/>
      </c>
      <c r="AL599" s="106" t="str">
        <f t="shared" si="117"/>
        <v/>
      </c>
      <c r="AM599" s="103"/>
      <c r="AN599" s="103"/>
      <c r="AO599" s="199" t="str">
        <f t="shared" si="120"/>
        <v/>
      </c>
      <c r="AP599" s="107"/>
    </row>
    <row r="600" spans="1:43" outlineLevel="2">
      <c r="A600" s="72" t="e">
        <f>IF(C599&lt;&gt;"",$C$7:C599,A599)</f>
        <v>#VALUE!</v>
      </c>
      <c r="B600" s="102" t="str">
        <f>IF(C599&lt;&gt;"",COUNTA($C$7:C599)+392,"")</f>
        <v/>
      </c>
      <c r="C600" s="192"/>
      <c r="D600" s="71"/>
      <c r="E600" s="103"/>
      <c r="F600" s="103"/>
      <c r="G600" s="103"/>
      <c r="H600" s="103"/>
      <c r="I600" s="103"/>
      <c r="J600" s="103"/>
      <c r="K600" s="71"/>
      <c r="L600" s="105"/>
      <c r="M600" s="106" t="str">
        <f>IF(K600&lt;&gt;"",VLOOKUP(K600,'DON GIA'!$S$1:$U$19,3,0),"")</f>
        <v/>
      </c>
      <c r="N600" s="106" t="str">
        <f>IF(K600&lt;&gt;"",VLOOKUP(K600,'DON GIA'!$S$1:$V$19,4,0),"")</f>
        <v/>
      </c>
      <c r="O600" s="106" t="str">
        <f t="shared" si="113"/>
        <v/>
      </c>
      <c r="P600" s="106" t="str">
        <f t="shared" si="114"/>
        <v/>
      </c>
      <c r="Q600" s="71" t="s">
        <v>35</v>
      </c>
      <c r="R600" s="103"/>
      <c r="S600" s="103"/>
      <c r="T600" s="106" t="str">
        <f>IF(Q600&lt;&gt;"",VLOOKUP(Q600,'DON GIA'!$H$1:$K$103,4,0),"")</f>
        <v/>
      </c>
      <c r="U600" s="106" t="str">
        <f t="shared" si="121"/>
        <v/>
      </c>
      <c r="V600" s="107" t="s">
        <v>1157</v>
      </c>
      <c r="W600" s="103" t="s">
        <v>38</v>
      </c>
      <c r="X600" s="108">
        <v>0.57599999999999996</v>
      </c>
      <c r="Y600" s="109"/>
      <c r="Z600" s="106">
        <f>IF(V600&lt;&gt;"",VLOOKUP(V600,'DON GIA'!$A$1:$D$346,4,0),"")</f>
        <v>2036769</v>
      </c>
      <c r="AA600" s="106">
        <f t="shared" si="122"/>
        <v>1173178.9439999999</v>
      </c>
      <c r="AB600" s="71"/>
      <c r="AC600" s="71"/>
      <c r="AD600" s="71"/>
      <c r="AE600" s="71"/>
      <c r="AF600" s="71"/>
      <c r="AG600" s="103"/>
      <c r="AH600" s="103"/>
      <c r="AI600" s="103"/>
      <c r="AJ600" s="103"/>
      <c r="AK600" s="106" t="str">
        <f>IF(AH600&lt;&gt;"",VLOOKUP(AH600,'DON GIA'!$M$1:$P$9,4,0),"")</f>
        <v/>
      </c>
      <c r="AL600" s="106" t="str">
        <f t="shared" si="117"/>
        <v/>
      </c>
      <c r="AM600" s="103"/>
      <c r="AN600" s="103"/>
      <c r="AO600" s="199" t="str">
        <f t="shared" si="120"/>
        <v/>
      </c>
      <c r="AP600" s="107"/>
    </row>
    <row r="601" spans="1:43" outlineLevel="2">
      <c r="A601" s="72" t="e">
        <f>IF(C600&lt;&gt;"",$C$7:C600,A600)</f>
        <v>#VALUE!</v>
      </c>
      <c r="B601" s="102" t="str">
        <f>IF(C600&lt;&gt;"",COUNTA($C$7:C600)+392,"")</f>
        <v/>
      </c>
      <c r="C601" s="192"/>
      <c r="D601" s="71"/>
      <c r="E601" s="103"/>
      <c r="F601" s="103"/>
      <c r="G601" s="103"/>
      <c r="H601" s="103"/>
      <c r="I601" s="103"/>
      <c r="J601" s="103"/>
      <c r="K601" s="71"/>
      <c r="L601" s="105"/>
      <c r="M601" s="106" t="str">
        <f>IF(K601&lt;&gt;"",VLOOKUP(K601,'DON GIA'!$S$1:$U$19,3,0),"")</f>
        <v/>
      </c>
      <c r="N601" s="106" t="str">
        <f>IF(K601&lt;&gt;"",VLOOKUP(K601,'DON GIA'!$S$1:$V$19,4,0),"")</f>
        <v/>
      </c>
      <c r="O601" s="106" t="str">
        <f t="shared" si="113"/>
        <v/>
      </c>
      <c r="P601" s="106" t="str">
        <f t="shared" si="114"/>
        <v/>
      </c>
      <c r="Q601" s="71" t="s">
        <v>35</v>
      </c>
      <c r="R601" s="103"/>
      <c r="S601" s="103"/>
      <c r="T601" s="106" t="str">
        <f>IF(Q601&lt;&gt;"",VLOOKUP(Q601,'DON GIA'!$H$1:$K$103,4,0),"")</f>
        <v/>
      </c>
      <c r="U601" s="106" t="str">
        <f t="shared" si="121"/>
        <v/>
      </c>
      <c r="V601" s="107" t="s">
        <v>1121</v>
      </c>
      <c r="W601" s="103" t="s">
        <v>27</v>
      </c>
      <c r="X601" s="108">
        <v>1.95</v>
      </c>
      <c r="Y601" s="109"/>
      <c r="Z601" s="106">
        <f>IF(V601&lt;&gt;"",VLOOKUP(V601,'DON GIA'!$A$1:$D$346,4,0),"")</f>
        <v>1398600</v>
      </c>
      <c r="AA601" s="106">
        <f t="shared" si="122"/>
        <v>2727270</v>
      </c>
      <c r="AB601" s="71"/>
      <c r="AC601" s="71"/>
      <c r="AD601" s="71"/>
      <c r="AE601" s="71"/>
      <c r="AF601" s="71"/>
      <c r="AG601" s="103"/>
      <c r="AH601" s="103"/>
      <c r="AI601" s="103"/>
      <c r="AJ601" s="103"/>
      <c r="AK601" s="106" t="str">
        <f>IF(AH601&lt;&gt;"",VLOOKUP(AH601,'DON GIA'!$M$1:$P$9,4,0),"")</f>
        <v/>
      </c>
      <c r="AL601" s="106" t="str">
        <f t="shared" si="117"/>
        <v/>
      </c>
      <c r="AM601" s="103"/>
      <c r="AN601" s="103"/>
      <c r="AO601" s="199" t="str">
        <f t="shared" si="120"/>
        <v/>
      </c>
      <c r="AP601" s="107"/>
    </row>
    <row r="602" spans="1:43" outlineLevel="2">
      <c r="A602" s="72" t="e">
        <f>IF(C601&lt;&gt;"",$C$7:C601,A601)</f>
        <v>#VALUE!</v>
      </c>
      <c r="B602" s="102" t="str">
        <f>IF(C601&lt;&gt;"",COUNTA($C$7:C601)+392,"")</f>
        <v/>
      </c>
      <c r="C602" s="192"/>
      <c r="D602" s="71"/>
      <c r="E602" s="103"/>
      <c r="F602" s="103"/>
      <c r="G602" s="103"/>
      <c r="H602" s="103"/>
      <c r="I602" s="103"/>
      <c r="J602" s="103"/>
      <c r="K602" s="71"/>
      <c r="L602" s="105"/>
      <c r="M602" s="106" t="str">
        <f>IF(K602&lt;&gt;"",VLOOKUP(K602,'DON GIA'!$S$1:$U$19,3,0),"")</f>
        <v/>
      </c>
      <c r="N602" s="106" t="str">
        <f>IF(K602&lt;&gt;"",VLOOKUP(K602,'DON GIA'!$S$1:$V$19,4,0),"")</f>
        <v/>
      </c>
      <c r="O602" s="106" t="str">
        <f t="shared" si="113"/>
        <v/>
      </c>
      <c r="P602" s="106" t="str">
        <f t="shared" si="114"/>
        <v/>
      </c>
      <c r="Q602" s="71" t="s">
        <v>35</v>
      </c>
      <c r="R602" s="103"/>
      <c r="S602" s="103"/>
      <c r="T602" s="106" t="str">
        <f>IF(Q602&lt;&gt;"",VLOOKUP(Q602,'DON GIA'!$H$1:$K$103,4,0),"")</f>
        <v/>
      </c>
      <c r="U602" s="106" t="str">
        <f t="shared" si="121"/>
        <v/>
      </c>
      <c r="V602" s="107" t="s">
        <v>1130</v>
      </c>
      <c r="W602" s="103" t="s">
        <v>27</v>
      </c>
      <c r="X602" s="108">
        <v>7.96</v>
      </c>
      <c r="Y602" s="109"/>
      <c r="Z602" s="106">
        <f>IF(V602&lt;&gt;"",VLOOKUP(V602,'DON GIA'!$A$1:$D$346,4,0),"")</f>
        <v>282038</v>
      </c>
      <c r="AA602" s="106">
        <f t="shared" si="122"/>
        <v>2245022.48</v>
      </c>
      <c r="AB602" s="71"/>
      <c r="AC602" s="71"/>
      <c r="AD602" s="71"/>
      <c r="AE602" s="71"/>
      <c r="AF602" s="71"/>
      <c r="AG602" s="103"/>
      <c r="AH602" s="103"/>
      <c r="AI602" s="103"/>
      <c r="AJ602" s="103"/>
      <c r="AK602" s="106" t="str">
        <f>IF(AH602&lt;&gt;"",VLOOKUP(AH602,'DON GIA'!$M$1:$P$9,4,0),"")</f>
        <v/>
      </c>
      <c r="AL602" s="106" t="str">
        <f t="shared" si="117"/>
        <v/>
      </c>
      <c r="AM602" s="103"/>
      <c r="AN602" s="103"/>
      <c r="AO602" s="199" t="str">
        <f t="shared" si="120"/>
        <v/>
      </c>
      <c r="AP602" s="107"/>
    </row>
    <row r="603" spans="1:43" ht="37.5" outlineLevel="2">
      <c r="A603" s="72" t="e">
        <f>IF(C602&lt;&gt;"",$C$7:C602,A602)</f>
        <v>#VALUE!</v>
      </c>
      <c r="B603" s="102" t="str">
        <f>IF(C602&lt;&gt;"",COUNTA($C$7:C602)+392,"")</f>
        <v/>
      </c>
      <c r="C603" s="192"/>
      <c r="D603" s="71"/>
      <c r="E603" s="103"/>
      <c r="F603" s="103"/>
      <c r="G603" s="103"/>
      <c r="H603" s="103"/>
      <c r="I603" s="103"/>
      <c r="J603" s="103"/>
      <c r="K603" s="71"/>
      <c r="L603" s="105"/>
      <c r="M603" s="106" t="str">
        <f>IF(K603&lt;&gt;"",VLOOKUP(K603,'DON GIA'!$S$1:$U$19,3,0),"")</f>
        <v/>
      </c>
      <c r="N603" s="106" t="str">
        <f>IF(K603&lt;&gt;"",VLOOKUP(K603,'DON GIA'!$S$1:$V$19,4,0),"")</f>
        <v/>
      </c>
      <c r="O603" s="106" t="str">
        <f t="shared" si="113"/>
        <v/>
      </c>
      <c r="P603" s="106" t="str">
        <f t="shared" si="114"/>
        <v/>
      </c>
      <c r="Q603" s="71" t="s">
        <v>35</v>
      </c>
      <c r="R603" s="103"/>
      <c r="S603" s="103"/>
      <c r="T603" s="106" t="str">
        <f>IF(Q603&lt;&gt;"",VLOOKUP(Q603,'DON GIA'!$H$1:$K$103,4,0),"")</f>
        <v/>
      </c>
      <c r="U603" s="106" t="str">
        <f t="shared" si="121"/>
        <v/>
      </c>
      <c r="V603" s="107" t="s">
        <v>1108</v>
      </c>
      <c r="W603" s="103" t="s">
        <v>27</v>
      </c>
      <c r="X603" s="108">
        <v>6.2</v>
      </c>
      <c r="Y603" s="109"/>
      <c r="Z603" s="106">
        <f>IF(V603&lt;&gt;"",VLOOKUP(V603,'DON GIA'!$A$1:$D$346,4,0),"")</f>
        <v>282038</v>
      </c>
      <c r="AA603" s="106">
        <f t="shared" si="122"/>
        <v>1748635.6</v>
      </c>
      <c r="AB603" s="71"/>
      <c r="AC603" s="71"/>
      <c r="AD603" s="71"/>
      <c r="AE603" s="71"/>
      <c r="AF603" s="71"/>
      <c r="AG603" s="103"/>
      <c r="AH603" s="103"/>
      <c r="AI603" s="103"/>
      <c r="AJ603" s="103"/>
      <c r="AK603" s="106" t="str">
        <f>IF(AH603&lt;&gt;"",VLOOKUP(AH603,'DON GIA'!$M$1:$P$9,4,0),"")</f>
        <v/>
      </c>
      <c r="AL603" s="106" t="str">
        <f t="shared" si="117"/>
        <v/>
      </c>
      <c r="AM603" s="103"/>
      <c r="AN603" s="103"/>
      <c r="AO603" s="199" t="str">
        <f t="shared" si="120"/>
        <v/>
      </c>
      <c r="AP603" s="107"/>
    </row>
    <row r="604" spans="1:43" outlineLevel="2">
      <c r="A604" s="72" t="e">
        <f>IF(C603&lt;&gt;"",$C$7:C603,A603)</f>
        <v>#VALUE!</v>
      </c>
      <c r="B604" s="102" t="str">
        <f>IF(C603&lt;&gt;"",COUNTA($C$7:C603)+392,"")</f>
        <v/>
      </c>
      <c r="C604" s="192"/>
      <c r="D604" s="71"/>
      <c r="E604" s="103"/>
      <c r="F604" s="103"/>
      <c r="G604" s="103"/>
      <c r="H604" s="103"/>
      <c r="I604" s="103"/>
      <c r="J604" s="103"/>
      <c r="K604" s="71"/>
      <c r="L604" s="105"/>
      <c r="M604" s="106" t="str">
        <f>IF(K604&lt;&gt;"",VLOOKUP(K604,'DON GIA'!$S$1:$U$19,3,0),"")</f>
        <v/>
      </c>
      <c r="N604" s="106" t="str">
        <f>IF(K604&lt;&gt;"",VLOOKUP(K604,'DON GIA'!$S$1:$V$19,4,0),"")</f>
        <v/>
      </c>
      <c r="O604" s="106" t="str">
        <f t="shared" si="113"/>
        <v/>
      </c>
      <c r="P604" s="106" t="str">
        <f t="shared" si="114"/>
        <v/>
      </c>
      <c r="Q604" s="71" t="s">
        <v>35</v>
      </c>
      <c r="R604" s="103"/>
      <c r="S604" s="103"/>
      <c r="T604" s="106" t="str">
        <f>IF(Q604&lt;&gt;"",VLOOKUP(Q604,'DON GIA'!$H$1:$K$103,4,0),"")</f>
        <v/>
      </c>
      <c r="U604" s="106" t="str">
        <f t="shared" si="121"/>
        <v/>
      </c>
      <c r="V604" s="107" t="s">
        <v>1006</v>
      </c>
      <c r="W604" s="103" t="s">
        <v>27</v>
      </c>
      <c r="X604" s="108">
        <v>79.53</v>
      </c>
      <c r="Y604" s="109"/>
      <c r="Z604" s="106">
        <f>IF(V604&lt;&gt;"",VLOOKUP(V604,'DON GIA'!$A$1:$D$346,4,0),"")</f>
        <v>109890</v>
      </c>
      <c r="AA604" s="106">
        <f t="shared" si="122"/>
        <v>8739551.6999999993</v>
      </c>
      <c r="AB604" s="71"/>
      <c r="AC604" s="71"/>
      <c r="AD604" s="71"/>
      <c r="AE604" s="71"/>
      <c r="AF604" s="71"/>
      <c r="AG604" s="103"/>
      <c r="AH604" s="103"/>
      <c r="AI604" s="103"/>
      <c r="AJ604" s="103"/>
      <c r="AK604" s="106" t="str">
        <f>IF(AH604&lt;&gt;"",VLOOKUP(AH604,'DON GIA'!$M$1:$P$9,4,0),"")</f>
        <v/>
      </c>
      <c r="AL604" s="106" t="str">
        <f t="shared" si="117"/>
        <v/>
      </c>
      <c r="AM604" s="103"/>
      <c r="AN604" s="103"/>
      <c r="AO604" s="199" t="str">
        <f t="shared" si="120"/>
        <v/>
      </c>
      <c r="AP604" s="107"/>
    </row>
    <row r="605" spans="1:43" ht="37.5" outlineLevel="2">
      <c r="A605" s="72" t="e">
        <f>IF(C604&lt;&gt;"",$C$7:C604,A604)</f>
        <v>#VALUE!</v>
      </c>
      <c r="B605" s="102" t="str">
        <f>IF(C604&lt;&gt;"",COUNTA($C$7:C604)+392,"")</f>
        <v/>
      </c>
      <c r="C605" s="192"/>
      <c r="D605" s="71"/>
      <c r="E605" s="103"/>
      <c r="F605" s="103"/>
      <c r="G605" s="103"/>
      <c r="H605" s="103"/>
      <c r="I605" s="103"/>
      <c r="J605" s="103"/>
      <c r="K605" s="71"/>
      <c r="L605" s="105"/>
      <c r="M605" s="106" t="str">
        <f>IF(K605&lt;&gt;"",VLOOKUP(K605,'DON GIA'!$S$1:$U$19,3,0),"")</f>
        <v/>
      </c>
      <c r="N605" s="106" t="str">
        <f>IF(K605&lt;&gt;"",VLOOKUP(K605,'DON GIA'!$S$1:$V$19,4,0),"")</f>
        <v/>
      </c>
      <c r="O605" s="106" t="str">
        <f t="shared" si="113"/>
        <v/>
      </c>
      <c r="P605" s="106" t="str">
        <f t="shared" si="114"/>
        <v/>
      </c>
      <c r="Q605" s="71" t="s">
        <v>35</v>
      </c>
      <c r="R605" s="103"/>
      <c r="S605" s="103"/>
      <c r="T605" s="106" t="str">
        <f>IF(Q605&lt;&gt;"",VLOOKUP(Q605,'DON GIA'!$H$1:$K$103,4,0),"")</f>
        <v/>
      </c>
      <c r="U605" s="106" t="str">
        <f t="shared" si="121"/>
        <v/>
      </c>
      <c r="V605" s="107" t="s">
        <v>1049</v>
      </c>
      <c r="W605" s="103" t="s">
        <v>42</v>
      </c>
      <c r="X605" s="108">
        <v>1</v>
      </c>
      <c r="Y605" s="109"/>
      <c r="Z605" s="106">
        <f>IF(V605&lt;&gt;"",VLOOKUP(V605,'DON GIA'!$A$1:$D$346,4,0),"")</f>
        <v>3793079</v>
      </c>
      <c r="AA605" s="106">
        <f t="shared" si="122"/>
        <v>3793079</v>
      </c>
      <c r="AB605" s="71"/>
      <c r="AC605" s="71"/>
      <c r="AD605" s="71"/>
      <c r="AE605" s="71"/>
      <c r="AF605" s="71"/>
      <c r="AG605" s="103"/>
      <c r="AH605" s="103"/>
      <c r="AI605" s="103"/>
      <c r="AJ605" s="103"/>
      <c r="AK605" s="106" t="str">
        <f>IF(AH605&lt;&gt;"",VLOOKUP(AH605,'DON GIA'!$M$1:$P$9,4,0),"")</f>
        <v/>
      </c>
      <c r="AL605" s="106" t="str">
        <f t="shared" si="117"/>
        <v/>
      </c>
      <c r="AM605" s="103"/>
      <c r="AN605" s="103"/>
      <c r="AO605" s="199" t="str">
        <f t="shared" si="120"/>
        <v/>
      </c>
      <c r="AP605" s="107"/>
    </row>
    <row r="606" spans="1:43" outlineLevel="2">
      <c r="A606" s="72" t="e">
        <f>IF(C605&lt;&gt;"",$C$7:C605,A605)</f>
        <v>#VALUE!</v>
      </c>
      <c r="B606" s="102" t="str">
        <f>IF(C605&lt;&gt;"",COUNTA($C$7:C605)+392,"")</f>
        <v/>
      </c>
      <c r="C606" s="192"/>
      <c r="D606" s="71"/>
      <c r="E606" s="103"/>
      <c r="F606" s="103"/>
      <c r="G606" s="103"/>
      <c r="H606" s="103"/>
      <c r="I606" s="103"/>
      <c r="J606" s="103"/>
      <c r="K606" s="71"/>
      <c r="L606" s="105"/>
      <c r="M606" s="106" t="str">
        <f>IF(K606&lt;&gt;"",VLOOKUP(K606,'DON GIA'!$S$1:$U$19,3,0),"")</f>
        <v/>
      </c>
      <c r="N606" s="106" t="str">
        <f>IF(K606&lt;&gt;"",VLOOKUP(K606,'DON GIA'!$S$1:$V$19,4,0),"")</f>
        <v/>
      </c>
      <c r="O606" s="106" t="str">
        <f t="shared" si="113"/>
        <v/>
      </c>
      <c r="P606" s="106" t="str">
        <f t="shared" si="114"/>
        <v/>
      </c>
      <c r="Q606" s="71" t="s">
        <v>35</v>
      </c>
      <c r="R606" s="103"/>
      <c r="S606" s="103"/>
      <c r="T606" s="106" t="str">
        <f>IF(Q606&lt;&gt;"",VLOOKUP(Q606,'DON GIA'!$H$1:$K$103,4,0),"")</f>
        <v/>
      </c>
      <c r="U606" s="106" t="str">
        <f t="shared" si="121"/>
        <v/>
      </c>
      <c r="V606" s="107" t="s">
        <v>35</v>
      </c>
      <c r="W606" s="103"/>
      <c r="X606" s="108"/>
      <c r="Y606" s="109"/>
      <c r="Z606" s="106" t="str">
        <f>IF(V606&lt;&gt;"",VLOOKUP(V606,'DON GIA'!$A$1:$D$346,4,0),"")</f>
        <v/>
      </c>
      <c r="AA606" s="106" t="str">
        <f t="shared" si="122"/>
        <v/>
      </c>
      <c r="AB606" s="71"/>
      <c r="AC606" s="71"/>
      <c r="AD606" s="71"/>
      <c r="AE606" s="71"/>
      <c r="AF606" s="71"/>
      <c r="AG606" s="103"/>
      <c r="AH606" s="103"/>
      <c r="AI606" s="103"/>
      <c r="AJ606" s="103"/>
      <c r="AK606" s="106" t="str">
        <f>IF(AH606&lt;&gt;"",VLOOKUP(AH606,'DON GIA'!$M$1:$P$9,4,0),"")</f>
        <v/>
      </c>
      <c r="AL606" s="106" t="str">
        <f t="shared" si="117"/>
        <v/>
      </c>
      <c r="AM606" s="103"/>
      <c r="AN606" s="103"/>
      <c r="AO606" s="199" t="str">
        <f t="shared" si="120"/>
        <v/>
      </c>
      <c r="AP606" s="107"/>
    </row>
    <row r="607" spans="1:43" outlineLevel="2">
      <c r="A607" s="72" t="e">
        <f>IF(C606&lt;&gt;"",$C$7:C606,A606)</f>
        <v>#VALUE!</v>
      </c>
      <c r="B607" s="102" t="str">
        <f>IF(C606&lt;&gt;"",COUNTA($C$7:C606)+392,"")</f>
        <v/>
      </c>
      <c r="C607" s="192"/>
      <c r="D607" s="61"/>
      <c r="E607" s="103"/>
      <c r="F607" s="103"/>
      <c r="G607" s="103"/>
      <c r="H607" s="103"/>
      <c r="I607" s="103"/>
      <c r="J607" s="103"/>
      <c r="K607" s="71"/>
      <c r="L607" s="105"/>
      <c r="M607" s="106" t="str">
        <f>IF(K607&lt;&gt;"",VLOOKUP(K607,'DON GIA'!$S$1:$U$19,3,0),"")</f>
        <v/>
      </c>
      <c r="N607" s="106" t="str">
        <f>IF(K607&lt;&gt;"",VLOOKUP(K607,'DON GIA'!$S$1:$V$19,4,0),"")</f>
        <v/>
      </c>
      <c r="O607" s="106" t="str">
        <f t="shared" si="113"/>
        <v/>
      </c>
      <c r="P607" s="106" t="str">
        <f t="shared" si="114"/>
        <v/>
      </c>
      <c r="Q607" s="71" t="s">
        <v>35</v>
      </c>
      <c r="R607" s="103"/>
      <c r="S607" s="103"/>
      <c r="T607" s="106" t="str">
        <f>IF(Q607&lt;&gt;"",VLOOKUP(Q607,'DON GIA'!$H$1:$K$103,4,0),"")</f>
        <v/>
      </c>
      <c r="U607" s="106" t="str">
        <f t="shared" si="121"/>
        <v/>
      </c>
      <c r="V607" s="107" t="s">
        <v>35</v>
      </c>
      <c r="W607" s="103"/>
      <c r="X607" s="108"/>
      <c r="Y607" s="109"/>
      <c r="Z607" s="106" t="str">
        <f>IF(V607&lt;&gt;"",VLOOKUP(V607,'DON GIA'!$A$1:$D$346,4,0),"")</f>
        <v/>
      </c>
      <c r="AA607" s="106" t="str">
        <f t="shared" si="122"/>
        <v/>
      </c>
      <c r="AB607" s="71"/>
      <c r="AC607" s="71"/>
      <c r="AD607" s="71"/>
      <c r="AE607" s="71"/>
      <c r="AF607" s="71"/>
      <c r="AG607" s="103"/>
      <c r="AH607" s="103"/>
      <c r="AI607" s="103"/>
      <c r="AJ607" s="103"/>
      <c r="AK607" s="106" t="str">
        <f>IF(AH607&lt;&gt;"",VLOOKUP(AH607,'DON GIA'!$M$1:$P$9,4,0),"")</f>
        <v/>
      </c>
      <c r="AL607" s="106" t="str">
        <f t="shared" si="117"/>
        <v/>
      </c>
      <c r="AM607" s="103"/>
      <c r="AN607" s="103"/>
      <c r="AO607" s="199" t="str">
        <f t="shared" si="120"/>
        <v/>
      </c>
      <c r="AP607" s="107"/>
    </row>
    <row r="608" spans="1:43" outlineLevel="1">
      <c r="A608" s="84" t="s">
        <v>815</v>
      </c>
      <c r="B608" s="102"/>
      <c r="C608" s="192">
        <v>438</v>
      </c>
      <c r="D608" s="61" t="s">
        <v>275</v>
      </c>
      <c r="E608" s="162"/>
      <c r="F608" s="162"/>
      <c r="G608" s="162"/>
      <c r="H608" s="162"/>
      <c r="I608" s="162"/>
      <c r="J608" s="162"/>
      <c r="K608" s="171"/>
      <c r="L608" s="167">
        <f>SUBTOTAL(9,L609:L621)</f>
        <v>113.11</v>
      </c>
      <c r="M608" s="199"/>
      <c r="N608" s="199"/>
      <c r="O608" s="199">
        <f>SUBTOTAL(9,O609:O621)</f>
        <v>189911690</v>
      </c>
      <c r="P608" s="199">
        <f>SUBTOTAL(9,P609:P621)</f>
        <v>0</v>
      </c>
      <c r="Q608" s="61"/>
      <c r="R608" s="162"/>
      <c r="S608" s="162">
        <f>SUBTOTAL(9,S609:S621)</f>
        <v>0</v>
      </c>
      <c r="T608" s="199"/>
      <c r="U608" s="199">
        <f>SUBTOTAL(9,U609:U621)</f>
        <v>0</v>
      </c>
      <c r="V608" s="129"/>
      <c r="W608" s="162"/>
      <c r="X608" s="169">
        <f>SUBTOTAL(9,X609:X621)</f>
        <v>209.80300000000005</v>
      </c>
      <c r="Y608" s="170">
        <f>SUBTOTAL(9,Y609:Y621)</f>
        <v>0</v>
      </c>
      <c r="Z608" s="199"/>
      <c r="AA608" s="199">
        <f>SUBTOTAL(9,AA609:AA621)</f>
        <v>460758159.574</v>
      </c>
      <c r="AB608" s="71"/>
      <c r="AC608" s="71"/>
      <c r="AD608" s="71"/>
      <c r="AE608" s="71"/>
      <c r="AF608" s="71"/>
      <c r="AG608" s="103"/>
      <c r="AH608" s="162"/>
      <c r="AI608" s="162"/>
      <c r="AJ608" s="162">
        <f>SUBTOTAL(9,AJ609:AJ621)</f>
        <v>3</v>
      </c>
      <c r="AK608" s="199"/>
      <c r="AL608" s="199">
        <f>SUBTOTAL(9,AL609:AL621)</f>
        <v>42791840</v>
      </c>
      <c r="AM608" s="162"/>
      <c r="AN608" s="162">
        <f>SUBTOTAL(9,AN609:AN621)</f>
        <v>1</v>
      </c>
      <c r="AO608" s="199">
        <f t="shared" si="120"/>
        <v>693461689.574</v>
      </c>
      <c r="AP608" s="111"/>
      <c r="AQ608" s="90"/>
    </row>
    <row r="609" spans="1:43" ht="56.25" outlineLevel="2">
      <c r="A609" s="72" t="e">
        <f>IF(C608&lt;&gt;"",$C$7:C608,A607)</f>
        <v>#VALUE!</v>
      </c>
      <c r="B609" s="102">
        <f>IF(C608&lt;&gt;"",COUNTA($C$7:C608)+392,"")</f>
        <v>438</v>
      </c>
      <c r="C609" s="192"/>
      <c r="D609" s="71" t="s">
        <v>276</v>
      </c>
      <c r="E609" s="103">
        <v>2</v>
      </c>
      <c r="F609" s="103"/>
      <c r="G609" s="103">
        <v>437</v>
      </c>
      <c r="H609" s="103">
        <v>79</v>
      </c>
      <c r="I609" s="103" t="s">
        <v>223</v>
      </c>
      <c r="J609" s="103" t="s">
        <v>224</v>
      </c>
      <c r="K609" s="104" t="s">
        <v>973</v>
      </c>
      <c r="L609" s="105">
        <v>113.11</v>
      </c>
      <c r="M609" s="106">
        <f>IF(K609&lt;&gt;"",VLOOKUP(K609,'DON GIA'!$S$1:$U$19,3,0),"")</f>
        <v>1679000</v>
      </c>
      <c r="N609" s="106">
        <f>IF(K609&lt;&gt;"",VLOOKUP(K609,'DON GIA'!$S$1:$V$19,4,0),"")</f>
        <v>0</v>
      </c>
      <c r="O609" s="106">
        <f t="shared" si="113"/>
        <v>189911690</v>
      </c>
      <c r="P609" s="106">
        <f t="shared" si="114"/>
        <v>0</v>
      </c>
      <c r="Q609" s="71" t="s">
        <v>35</v>
      </c>
      <c r="R609" s="103"/>
      <c r="S609" s="103"/>
      <c r="T609" s="106" t="str">
        <f>IF(Q609&lt;&gt;"",VLOOKUP(Q609,'DON GIA'!$H$1:$K$103,4,0),"")</f>
        <v/>
      </c>
      <c r="U609" s="106" t="str">
        <f t="shared" ref="U609:U621" si="123">IF(Q609&lt;&gt;"",IF(ISNUMBER(T609),S609*T609,""),"")</f>
        <v/>
      </c>
      <c r="V609" s="107" t="s">
        <v>1142</v>
      </c>
      <c r="W609" s="103" t="s">
        <v>27</v>
      </c>
      <c r="X609" s="108">
        <v>21.32</v>
      </c>
      <c r="Y609" s="109"/>
      <c r="Z609" s="106">
        <f>IF(V609&lt;&gt;"",VLOOKUP(V609,'DON GIA'!$A$1:$D$346,4,0),"")</f>
        <v>3840615</v>
      </c>
      <c r="AA609" s="106">
        <f t="shared" ref="AA609:AA621" si="124">IF(V609&lt;&gt;"",IF(ISNUMBER(Z609),X609*Z609,""),"")</f>
        <v>81881911.799999997</v>
      </c>
      <c r="AB609" s="71" t="s">
        <v>32</v>
      </c>
      <c r="AC609" s="71" t="s">
        <v>29</v>
      </c>
      <c r="AD609" s="71" t="s">
        <v>36</v>
      </c>
      <c r="AE609" s="71" t="s">
        <v>31</v>
      </c>
      <c r="AF609" s="71" t="s">
        <v>32</v>
      </c>
      <c r="AG609" s="103" t="s">
        <v>41</v>
      </c>
      <c r="AH609" s="103" t="s">
        <v>562</v>
      </c>
      <c r="AI609" s="103" t="s">
        <v>409</v>
      </c>
      <c r="AJ609" s="103">
        <v>2</v>
      </c>
      <c r="AK609" s="106">
        <f>IF(AH609&lt;&gt;"",VLOOKUP(AH609,'DON GIA'!$M$1:$P$9,4,0),"")</f>
        <v>12895920</v>
      </c>
      <c r="AL609" s="106">
        <f t="shared" si="117"/>
        <v>25791840</v>
      </c>
      <c r="AM609" s="103" t="s">
        <v>407</v>
      </c>
      <c r="AN609" s="103">
        <v>1</v>
      </c>
      <c r="AO609" s="199" t="str">
        <f t="shared" si="120"/>
        <v/>
      </c>
      <c r="AP609" s="111" t="s">
        <v>692</v>
      </c>
    </row>
    <row r="610" spans="1:43" ht="360" outlineLevel="2">
      <c r="A610" s="72" t="e">
        <f>IF(C609&lt;&gt;"",$C$7:C609,A609)</f>
        <v>#VALUE!</v>
      </c>
      <c r="B610" s="102" t="str">
        <f>IF(C609&lt;&gt;"",COUNTA($C$7:C609)+392,"")</f>
        <v/>
      </c>
      <c r="C610" s="192"/>
      <c r="D610" s="71" t="s">
        <v>71</v>
      </c>
      <c r="E610" s="103"/>
      <c r="F610" s="103"/>
      <c r="G610" s="103"/>
      <c r="H610" s="103"/>
      <c r="I610" s="103"/>
      <c r="J610" s="103"/>
      <c r="K610" s="71"/>
      <c r="L610" s="105"/>
      <c r="M610" s="106" t="str">
        <f>IF(K610&lt;&gt;"",VLOOKUP(K610,'DON GIA'!$S$1:$U$19,3,0),"")</f>
        <v/>
      </c>
      <c r="N610" s="106" t="str">
        <f>IF(K610&lt;&gt;"",VLOOKUP(K610,'DON GIA'!$S$1:$V$19,4,0),"")</f>
        <v/>
      </c>
      <c r="O610" s="106" t="str">
        <f t="shared" si="113"/>
        <v/>
      </c>
      <c r="P610" s="106" t="str">
        <f t="shared" si="114"/>
        <v/>
      </c>
      <c r="Q610" s="71" t="s">
        <v>35</v>
      </c>
      <c r="R610" s="103"/>
      <c r="S610" s="103"/>
      <c r="T610" s="106" t="str">
        <f>IF(Q610&lt;&gt;"",VLOOKUP(Q610,'DON GIA'!$H$1:$K$103,4,0),"")</f>
        <v/>
      </c>
      <c r="U610" s="106" t="str">
        <f t="shared" si="123"/>
        <v/>
      </c>
      <c r="V610" s="107" t="s">
        <v>1063</v>
      </c>
      <c r="W610" s="103" t="s">
        <v>27</v>
      </c>
      <c r="X610" s="108">
        <v>78.95</v>
      </c>
      <c r="Y610" s="109"/>
      <c r="Z610" s="106">
        <f>IF(V610&lt;&gt;"",VLOOKUP(V610,'DON GIA'!$A$1:$D$346,4,0),"")</f>
        <v>3941166</v>
      </c>
      <c r="AA610" s="106">
        <f t="shared" si="124"/>
        <v>311155055.69999999</v>
      </c>
      <c r="AB610" s="71" t="s">
        <v>32</v>
      </c>
      <c r="AC610" s="71" t="s">
        <v>29</v>
      </c>
      <c r="AD610" s="71" t="s">
        <v>30</v>
      </c>
      <c r="AE610" s="71" t="s">
        <v>31</v>
      </c>
      <c r="AF610" s="71" t="s">
        <v>32</v>
      </c>
      <c r="AG610" s="103" t="s">
        <v>33</v>
      </c>
      <c r="AH610" s="61" t="s">
        <v>579</v>
      </c>
      <c r="AI610" s="103" t="s">
        <v>560</v>
      </c>
      <c r="AJ610" s="103">
        <v>1</v>
      </c>
      <c r="AK610" s="106">
        <f>IF(AH610&lt;&gt;"",VLOOKUP(AH610,'DON GIA'!$M$1:$P$9,4,0),"")</f>
        <v>17000000</v>
      </c>
      <c r="AL610" s="106">
        <f t="shared" si="117"/>
        <v>17000000</v>
      </c>
      <c r="AM610" s="103"/>
      <c r="AN610" s="103"/>
      <c r="AO610" s="199" t="str">
        <f t="shared" si="120"/>
        <v/>
      </c>
      <c r="AP610" s="59" t="s">
        <v>693</v>
      </c>
    </row>
    <row r="611" spans="1:43" ht="153.75" outlineLevel="2">
      <c r="A611" s="72" t="e">
        <f>IF(C610&lt;&gt;"",$C$7:C610,A610)</f>
        <v>#VALUE!</v>
      </c>
      <c r="B611" s="102" t="str">
        <f>IF(C610&lt;&gt;"",COUNTA($C$7:C610)+392,"")</f>
        <v/>
      </c>
      <c r="C611" s="192"/>
      <c r="D611" s="71"/>
      <c r="E611" s="103"/>
      <c r="F611" s="103"/>
      <c r="G611" s="103"/>
      <c r="H611" s="103"/>
      <c r="I611" s="103"/>
      <c r="J611" s="103"/>
      <c r="K611" s="71"/>
      <c r="L611" s="105"/>
      <c r="M611" s="106" t="str">
        <f>IF(K611&lt;&gt;"",VLOOKUP(K611,'DON GIA'!$S$1:$U$19,3,0),"")</f>
        <v/>
      </c>
      <c r="N611" s="106" t="str">
        <f>IF(K611&lt;&gt;"",VLOOKUP(K611,'DON GIA'!$S$1:$V$19,4,0),"")</f>
        <v/>
      </c>
      <c r="O611" s="106" t="str">
        <f t="shared" si="113"/>
        <v/>
      </c>
      <c r="P611" s="106" t="str">
        <f t="shared" si="114"/>
        <v/>
      </c>
      <c r="Q611" s="71" t="s">
        <v>35</v>
      </c>
      <c r="R611" s="103"/>
      <c r="S611" s="103"/>
      <c r="T611" s="106" t="str">
        <f>IF(Q611&lt;&gt;"",VLOOKUP(Q611,'DON GIA'!$H$1:$K$103,4,0),"")</f>
        <v/>
      </c>
      <c r="U611" s="106" t="str">
        <f t="shared" si="123"/>
        <v/>
      </c>
      <c r="V611" s="107" t="s">
        <v>1108</v>
      </c>
      <c r="W611" s="103" t="s">
        <v>27</v>
      </c>
      <c r="X611" s="108">
        <v>7.9</v>
      </c>
      <c r="Y611" s="109"/>
      <c r="Z611" s="106">
        <f>IF(V611&lt;&gt;"",VLOOKUP(V611,'DON GIA'!$A$1:$D$346,4,0),"")</f>
        <v>282038</v>
      </c>
      <c r="AA611" s="106">
        <f t="shared" si="124"/>
        <v>2228100.2000000002</v>
      </c>
      <c r="AB611" s="71"/>
      <c r="AC611" s="71"/>
      <c r="AD611" s="71"/>
      <c r="AE611" s="71"/>
      <c r="AF611" s="71"/>
      <c r="AG611" s="103"/>
      <c r="AH611" s="103"/>
      <c r="AI611" s="103"/>
      <c r="AJ611" s="103"/>
      <c r="AK611" s="106" t="str">
        <f>IF(AH611&lt;&gt;"",VLOOKUP(AH611,'DON GIA'!$M$1:$P$9,4,0),"")</f>
        <v/>
      </c>
      <c r="AL611" s="106" t="str">
        <f t="shared" si="117"/>
        <v/>
      </c>
      <c r="AM611" s="103"/>
      <c r="AN611" s="103"/>
      <c r="AO611" s="199" t="str">
        <f t="shared" si="120"/>
        <v/>
      </c>
      <c r="AP611" s="59" t="s">
        <v>694</v>
      </c>
    </row>
    <row r="612" spans="1:43" ht="75" outlineLevel="2">
      <c r="A612" s="72" t="e">
        <f>IF(C611&lt;&gt;"",$C$7:C611,A611)</f>
        <v>#VALUE!</v>
      </c>
      <c r="B612" s="102" t="str">
        <f>IF(C611&lt;&gt;"",COUNTA($C$7:C611)+392,"")</f>
        <v/>
      </c>
      <c r="C612" s="192"/>
      <c r="D612" s="71"/>
      <c r="E612" s="103"/>
      <c r="F612" s="103"/>
      <c r="G612" s="103"/>
      <c r="H612" s="103"/>
      <c r="I612" s="103"/>
      <c r="J612" s="103"/>
      <c r="K612" s="71"/>
      <c r="L612" s="105"/>
      <c r="M612" s="106" t="str">
        <f>IF(K612&lt;&gt;"",VLOOKUP(K612,'DON GIA'!$S$1:$U$19,3,0),"")</f>
        <v/>
      </c>
      <c r="N612" s="106" t="str">
        <f>IF(K612&lt;&gt;"",VLOOKUP(K612,'DON GIA'!$S$1:$V$19,4,0),"")</f>
        <v/>
      </c>
      <c r="O612" s="106" t="str">
        <f t="shared" si="113"/>
        <v/>
      </c>
      <c r="P612" s="106" t="str">
        <f t="shared" si="114"/>
        <v/>
      </c>
      <c r="Q612" s="71" t="s">
        <v>35</v>
      </c>
      <c r="R612" s="103"/>
      <c r="S612" s="103"/>
      <c r="T612" s="106" t="str">
        <f>IF(Q612&lt;&gt;"",VLOOKUP(Q612,'DON GIA'!$H$1:$K$103,4,0),"")</f>
        <v/>
      </c>
      <c r="U612" s="106" t="str">
        <f t="shared" si="123"/>
        <v/>
      </c>
      <c r="V612" s="107" t="s">
        <v>1121</v>
      </c>
      <c r="W612" s="103" t="s">
        <v>27</v>
      </c>
      <c r="X612" s="108">
        <v>2.4</v>
      </c>
      <c r="Y612" s="109"/>
      <c r="Z612" s="106">
        <f>IF(V612&lt;&gt;"",VLOOKUP(V612,'DON GIA'!$A$1:$D$346,4,0),"")</f>
        <v>1398600</v>
      </c>
      <c r="AA612" s="106">
        <f t="shared" si="124"/>
        <v>3356640</v>
      </c>
      <c r="AB612" s="71"/>
      <c r="AC612" s="71"/>
      <c r="AD612" s="71"/>
      <c r="AE612" s="71"/>
      <c r="AF612" s="71"/>
      <c r="AG612" s="103"/>
      <c r="AH612" s="103"/>
      <c r="AI612" s="103"/>
      <c r="AJ612" s="103"/>
      <c r="AK612" s="106" t="str">
        <f>IF(AH612&lt;&gt;"",VLOOKUP(AH612,'DON GIA'!$M$1:$P$9,4,0),"")</f>
        <v/>
      </c>
      <c r="AL612" s="106" t="str">
        <f t="shared" si="117"/>
        <v/>
      </c>
      <c r="AM612" s="103"/>
      <c r="AN612" s="103"/>
      <c r="AO612" s="199" t="str">
        <f t="shared" si="120"/>
        <v/>
      </c>
      <c r="AP612" s="59" t="s">
        <v>348</v>
      </c>
    </row>
    <row r="613" spans="1:43" outlineLevel="2">
      <c r="A613" s="72" t="e">
        <f>IF(C612&lt;&gt;"",$C$7:C612,A612)</f>
        <v>#VALUE!</v>
      </c>
      <c r="B613" s="102" t="str">
        <f>IF(C612&lt;&gt;"",COUNTA($C$7:C612)+392,"")</f>
        <v/>
      </c>
      <c r="C613" s="192"/>
      <c r="D613" s="71"/>
      <c r="E613" s="103"/>
      <c r="F613" s="103"/>
      <c r="G613" s="103"/>
      <c r="H613" s="103"/>
      <c r="I613" s="103"/>
      <c r="J613" s="103"/>
      <c r="K613" s="71"/>
      <c r="L613" s="105"/>
      <c r="M613" s="106" t="str">
        <f>IF(K613&lt;&gt;"",VLOOKUP(K613,'DON GIA'!$S$1:$U$19,3,0),"")</f>
        <v/>
      </c>
      <c r="N613" s="106" t="str">
        <f>IF(K613&lt;&gt;"",VLOOKUP(K613,'DON GIA'!$S$1:$V$19,4,0),"")</f>
        <v/>
      </c>
      <c r="O613" s="106" t="str">
        <f t="shared" si="113"/>
        <v/>
      </c>
      <c r="P613" s="106" t="str">
        <f t="shared" si="114"/>
        <v/>
      </c>
      <c r="Q613" s="71" t="s">
        <v>35</v>
      </c>
      <c r="R613" s="103"/>
      <c r="S613" s="103"/>
      <c r="T613" s="106" t="str">
        <f>IF(Q613&lt;&gt;"",VLOOKUP(Q613,'DON GIA'!$H$1:$K$103,4,0),"")</f>
        <v/>
      </c>
      <c r="U613" s="106" t="str">
        <f t="shared" si="123"/>
        <v/>
      </c>
      <c r="V613" s="107" t="s">
        <v>1130</v>
      </c>
      <c r="W613" s="103" t="s">
        <v>27</v>
      </c>
      <c r="X613" s="108">
        <v>3.2</v>
      </c>
      <c r="Y613" s="109"/>
      <c r="Z613" s="106">
        <f>IF(V613&lt;&gt;"",VLOOKUP(V613,'DON GIA'!$A$1:$D$346,4,0),"")</f>
        <v>282038</v>
      </c>
      <c r="AA613" s="106">
        <f t="shared" si="124"/>
        <v>902521.60000000009</v>
      </c>
      <c r="AB613" s="71"/>
      <c r="AC613" s="71"/>
      <c r="AD613" s="71"/>
      <c r="AE613" s="71"/>
      <c r="AF613" s="71"/>
      <c r="AG613" s="103"/>
      <c r="AH613" s="103"/>
      <c r="AI613" s="103"/>
      <c r="AJ613" s="103"/>
      <c r="AK613" s="106" t="str">
        <f>IF(AH613&lt;&gt;"",VLOOKUP(AH613,'DON GIA'!$M$1:$P$9,4,0),"")</f>
        <v/>
      </c>
      <c r="AL613" s="106" t="str">
        <f t="shared" si="117"/>
        <v/>
      </c>
      <c r="AM613" s="103"/>
      <c r="AN613" s="103"/>
      <c r="AO613" s="199" t="str">
        <f t="shared" si="120"/>
        <v/>
      </c>
      <c r="AP613" s="107"/>
    </row>
    <row r="614" spans="1:43" ht="37.5" outlineLevel="2">
      <c r="A614" s="72" t="e">
        <f>IF(C613&lt;&gt;"",$C$7:C613,A613)</f>
        <v>#VALUE!</v>
      </c>
      <c r="B614" s="102" t="str">
        <f>IF(C613&lt;&gt;"",COUNTA($C$7:C613)+392,"")</f>
        <v/>
      </c>
      <c r="C614" s="192"/>
      <c r="D614" s="71"/>
      <c r="E614" s="103"/>
      <c r="F614" s="103"/>
      <c r="G614" s="103"/>
      <c r="H614" s="103"/>
      <c r="I614" s="103"/>
      <c r="J614" s="103"/>
      <c r="K614" s="71"/>
      <c r="L614" s="105"/>
      <c r="M614" s="106" t="str">
        <f>IF(K614&lt;&gt;"",VLOOKUP(K614,'DON GIA'!$S$1:$U$19,3,0),"")</f>
        <v/>
      </c>
      <c r="N614" s="106" t="str">
        <f>IF(K614&lt;&gt;"",VLOOKUP(K614,'DON GIA'!$S$1:$V$19,4,0),"")</f>
        <v/>
      </c>
      <c r="O614" s="106" t="str">
        <f t="shared" si="113"/>
        <v/>
      </c>
      <c r="P614" s="106" t="str">
        <f t="shared" si="114"/>
        <v/>
      </c>
      <c r="Q614" s="71" t="s">
        <v>35</v>
      </c>
      <c r="R614" s="103"/>
      <c r="S614" s="103"/>
      <c r="T614" s="106" t="str">
        <f>IF(Q614&lt;&gt;"",VLOOKUP(Q614,'DON GIA'!$H$1:$K$103,4,0),"")</f>
        <v/>
      </c>
      <c r="U614" s="106" t="str">
        <f t="shared" si="123"/>
        <v/>
      </c>
      <c r="V614" s="107" t="s">
        <v>1144</v>
      </c>
      <c r="W614" s="103" t="s">
        <v>27</v>
      </c>
      <c r="X614" s="108">
        <v>4.25</v>
      </c>
      <c r="Y614" s="109"/>
      <c r="Z614" s="106">
        <f>IF(V614&lt;&gt;"",VLOOKUP(V614,'DON GIA'!$A$1:$D$346,4,0),"")</f>
        <v>10375629</v>
      </c>
      <c r="AA614" s="106">
        <f t="shared" si="124"/>
        <v>44096423.25</v>
      </c>
      <c r="AB614" s="71"/>
      <c r="AC614" s="71"/>
      <c r="AD614" s="71"/>
      <c r="AE614" s="71" t="s">
        <v>31</v>
      </c>
      <c r="AF614" s="71"/>
      <c r="AG614" s="103" t="s">
        <v>34</v>
      </c>
      <c r="AH614" s="103"/>
      <c r="AI614" s="103"/>
      <c r="AJ614" s="103"/>
      <c r="AK614" s="106" t="str">
        <f>IF(AH614&lt;&gt;"",VLOOKUP(AH614,'DON GIA'!$M$1:$P$9,4,0),"")</f>
        <v/>
      </c>
      <c r="AL614" s="106" t="str">
        <f t="shared" si="117"/>
        <v/>
      </c>
      <c r="AM614" s="103"/>
      <c r="AN614" s="103"/>
      <c r="AO614" s="199" t="str">
        <f t="shared" si="120"/>
        <v/>
      </c>
      <c r="AP614" s="107"/>
    </row>
    <row r="615" spans="1:43" outlineLevel="2">
      <c r="A615" s="72" t="e">
        <f>IF(C614&lt;&gt;"",$C$7:C614,A614)</f>
        <v>#VALUE!</v>
      </c>
      <c r="B615" s="102" t="str">
        <f>IF(C614&lt;&gt;"",COUNTA($C$7:C614)+392,"")</f>
        <v/>
      </c>
      <c r="C615" s="192"/>
      <c r="D615" s="71"/>
      <c r="E615" s="103"/>
      <c r="F615" s="103"/>
      <c r="G615" s="103"/>
      <c r="H615" s="103"/>
      <c r="I615" s="103"/>
      <c r="J615" s="103"/>
      <c r="K615" s="71"/>
      <c r="L615" s="105"/>
      <c r="M615" s="106" t="str">
        <f>IF(K615&lt;&gt;"",VLOOKUP(K615,'DON GIA'!$S$1:$U$19,3,0),"")</f>
        <v/>
      </c>
      <c r="N615" s="106" t="str">
        <f>IF(K615&lt;&gt;"",VLOOKUP(K615,'DON GIA'!$S$1:$V$19,4,0),"")</f>
        <v/>
      </c>
      <c r="O615" s="106" t="str">
        <f t="shared" si="113"/>
        <v/>
      </c>
      <c r="P615" s="106" t="str">
        <f t="shared" si="114"/>
        <v/>
      </c>
      <c r="Q615" s="71" t="s">
        <v>35</v>
      </c>
      <c r="R615" s="103"/>
      <c r="S615" s="103"/>
      <c r="T615" s="106" t="str">
        <f>IF(Q615&lt;&gt;"",VLOOKUP(Q615,'DON GIA'!$H$1:$K$103,4,0),"")</f>
        <v/>
      </c>
      <c r="U615" s="106" t="str">
        <f t="shared" si="123"/>
        <v/>
      </c>
      <c r="V615" s="107" t="s">
        <v>1151</v>
      </c>
      <c r="W615" s="103" t="s">
        <v>38</v>
      </c>
      <c r="X615" s="108">
        <v>0.51300000000000001</v>
      </c>
      <c r="Y615" s="109"/>
      <c r="Z615" s="106">
        <f>IF(V615&lt;&gt;"",VLOOKUP(V615,'DON GIA'!$A$1:$D$346,4,0),"")</f>
        <v>2523428</v>
      </c>
      <c r="AA615" s="106">
        <f t="shared" si="124"/>
        <v>1294518.564</v>
      </c>
      <c r="AB615" s="71"/>
      <c r="AC615" s="71"/>
      <c r="AD615" s="71"/>
      <c r="AE615" s="71"/>
      <c r="AF615" s="71"/>
      <c r="AG615" s="103"/>
      <c r="AH615" s="103"/>
      <c r="AI615" s="103"/>
      <c r="AJ615" s="103"/>
      <c r="AK615" s="106" t="str">
        <f>IF(AH615&lt;&gt;"",VLOOKUP(AH615,'DON GIA'!$M$1:$P$9,4,0),"")</f>
        <v/>
      </c>
      <c r="AL615" s="106" t="str">
        <f t="shared" si="117"/>
        <v/>
      </c>
      <c r="AM615" s="103"/>
      <c r="AN615" s="103"/>
      <c r="AO615" s="199" t="str">
        <f t="shared" si="120"/>
        <v/>
      </c>
      <c r="AP615" s="107"/>
    </row>
    <row r="616" spans="1:43" outlineLevel="2">
      <c r="A616" s="72" t="e">
        <f>IF(C615&lt;&gt;"",$C$7:C615,A615)</f>
        <v>#VALUE!</v>
      </c>
      <c r="B616" s="102" t="str">
        <f>IF(C615&lt;&gt;"",COUNTA($C$7:C615)+392,"")</f>
        <v/>
      </c>
      <c r="C616" s="192"/>
      <c r="D616" s="71"/>
      <c r="E616" s="103"/>
      <c r="F616" s="103"/>
      <c r="G616" s="103"/>
      <c r="H616" s="103"/>
      <c r="I616" s="103"/>
      <c r="J616" s="103"/>
      <c r="K616" s="71"/>
      <c r="L616" s="105"/>
      <c r="M616" s="106" t="str">
        <f>IF(K616&lt;&gt;"",VLOOKUP(K616,'DON GIA'!$S$1:$U$19,3,0),"")</f>
        <v/>
      </c>
      <c r="N616" s="106" t="str">
        <f>IF(K616&lt;&gt;"",VLOOKUP(K616,'DON GIA'!$S$1:$V$19,4,0),"")</f>
        <v/>
      </c>
      <c r="O616" s="106" t="str">
        <f t="shared" si="113"/>
        <v/>
      </c>
      <c r="P616" s="106" t="str">
        <f t="shared" si="114"/>
        <v/>
      </c>
      <c r="Q616" s="71" t="s">
        <v>35</v>
      </c>
      <c r="R616" s="103"/>
      <c r="S616" s="103"/>
      <c r="T616" s="106" t="str">
        <f>IF(Q616&lt;&gt;"",VLOOKUP(Q616,'DON GIA'!$H$1:$K$103,4,0),"")</f>
        <v/>
      </c>
      <c r="U616" s="106" t="str">
        <f t="shared" si="123"/>
        <v/>
      </c>
      <c r="V616" s="107" t="s">
        <v>1106</v>
      </c>
      <c r="W616" s="103" t="s">
        <v>27</v>
      </c>
      <c r="X616" s="108">
        <v>1.1200000000000001</v>
      </c>
      <c r="Y616" s="109"/>
      <c r="Z616" s="106">
        <f>IF(V616&lt;&gt;"",VLOOKUP(V616,'DON GIA'!$A$1:$D$346,4,0),"")</f>
        <v>330817</v>
      </c>
      <c r="AA616" s="106">
        <f t="shared" si="124"/>
        <v>370515.04000000004</v>
      </c>
      <c r="AB616" s="71"/>
      <c r="AC616" s="71"/>
      <c r="AD616" s="71"/>
      <c r="AE616" s="71"/>
      <c r="AF616" s="71"/>
      <c r="AG616" s="103"/>
      <c r="AH616" s="103"/>
      <c r="AI616" s="103"/>
      <c r="AJ616" s="103"/>
      <c r="AK616" s="106" t="str">
        <f>IF(AH616&lt;&gt;"",VLOOKUP(AH616,'DON GIA'!$M$1:$P$9,4,0),"")</f>
        <v/>
      </c>
      <c r="AL616" s="106" t="str">
        <f t="shared" si="117"/>
        <v/>
      </c>
      <c r="AM616" s="103"/>
      <c r="AN616" s="103"/>
      <c r="AO616" s="199" t="str">
        <f t="shared" si="120"/>
        <v/>
      </c>
      <c r="AP616" s="107"/>
    </row>
    <row r="617" spans="1:43" outlineLevel="2">
      <c r="A617" s="72" t="e">
        <f>IF(C616&lt;&gt;"",$C$7:C616,A616)</f>
        <v>#VALUE!</v>
      </c>
      <c r="B617" s="102" t="str">
        <f>IF(C616&lt;&gt;"",COUNTA($C$7:C616)+392,"")</f>
        <v/>
      </c>
      <c r="C617" s="192"/>
      <c r="D617" s="71"/>
      <c r="E617" s="103"/>
      <c r="F617" s="103"/>
      <c r="G617" s="103"/>
      <c r="H617" s="103"/>
      <c r="I617" s="103"/>
      <c r="J617" s="103"/>
      <c r="K617" s="71"/>
      <c r="L617" s="105"/>
      <c r="M617" s="106" t="str">
        <f>IF(K617&lt;&gt;"",VLOOKUP(K617,'DON GIA'!$S$1:$U$19,3,0),"")</f>
        <v/>
      </c>
      <c r="N617" s="106" t="str">
        <f>IF(K617&lt;&gt;"",VLOOKUP(K617,'DON GIA'!$S$1:$V$19,4,0),"")</f>
        <v/>
      </c>
      <c r="O617" s="106" t="str">
        <f t="shared" si="113"/>
        <v/>
      </c>
      <c r="P617" s="106" t="str">
        <f t="shared" si="114"/>
        <v/>
      </c>
      <c r="Q617" s="71" t="s">
        <v>35</v>
      </c>
      <c r="R617" s="103"/>
      <c r="S617" s="103"/>
      <c r="T617" s="106" t="str">
        <f>IF(Q617&lt;&gt;"",VLOOKUP(Q617,'DON GIA'!$H$1:$K$103,4,0),"")</f>
        <v/>
      </c>
      <c r="U617" s="106" t="str">
        <f t="shared" si="123"/>
        <v/>
      </c>
      <c r="V617" s="107" t="s">
        <v>1001</v>
      </c>
      <c r="W617" s="103" t="s">
        <v>27</v>
      </c>
      <c r="X617" s="108">
        <v>7.28</v>
      </c>
      <c r="Y617" s="109"/>
      <c r="Z617" s="106">
        <f>IF(V617&lt;&gt;"",VLOOKUP(V617,'DON GIA'!$A$1:$D$346,4,0),"")</f>
        <v>295078</v>
      </c>
      <c r="AA617" s="106">
        <f t="shared" si="124"/>
        <v>2148167.84</v>
      </c>
      <c r="AB617" s="71"/>
      <c r="AC617" s="71"/>
      <c r="AD617" s="71"/>
      <c r="AE617" s="71"/>
      <c r="AF617" s="71"/>
      <c r="AG617" s="103"/>
      <c r="AH617" s="103"/>
      <c r="AI617" s="103"/>
      <c r="AJ617" s="103"/>
      <c r="AK617" s="106" t="str">
        <f>IF(AH617&lt;&gt;"",VLOOKUP(AH617,'DON GIA'!$M$1:$P$9,4,0),"")</f>
        <v/>
      </c>
      <c r="AL617" s="106" t="str">
        <f t="shared" si="117"/>
        <v/>
      </c>
      <c r="AM617" s="103"/>
      <c r="AN617" s="103"/>
      <c r="AO617" s="199" t="str">
        <f t="shared" si="120"/>
        <v/>
      </c>
      <c r="AP617" s="107"/>
    </row>
    <row r="618" spans="1:43" outlineLevel="2">
      <c r="A618" s="72" t="e">
        <f>IF(C617&lt;&gt;"",$C$7:C617,A617)</f>
        <v>#VALUE!</v>
      </c>
      <c r="B618" s="102" t="str">
        <f>IF(C617&lt;&gt;"",COUNTA($C$7:C617)+392,"")</f>
        <v/>
      </c>
      <c r="C618" s="192"/>
      <c r="D618" s="71"/>
      <c r="E618" s="103"/>
      <c r="F618" s="103"/>
      <c r="G618" s="103"/>
      <c r="H618" s="103"/>
      <c r="I618" s="103"/>
      <c r="J618" s="103"/>
      <c r="K618" s="71"/>
      <c r="L618" s="105"/>
      <c r="M618" s="106" t="str">
        <f>IF(K618&lt;&gt;"",VLOOKUP(K618,'DON GIA'!$S$1:$U$19,3,0),"")</f>
        <v/>
      </c>
      <c r="N618" s="106" t="str">
        <f>IF(K618&lt;&gt;"",VLOOKUP(K618,'DON GIA'!$S$1:$V$19,4,0),"")</f>
        <v/>
      </c>
      <c r="O618" s="106" t="str">
        <f t="shared" si="113"/>
        <v/>
      </c>
      <c r="P618" s="106" t="str">
        <f t="shared" si="114"/>
        <v/>
      </c>
      <c r="Q618" s="71" t="s">
        <v>35</v>
      </c>
      <c r="R618" s="103"/>
      <c r="S618" s="103"/>
      <c r="T618" s="106" t="str">
        <f>IF(Q618&lt;&gt;"",VLOOKUP(Q618,'DON GIA'!$H$1:$K$103,4,0),"")</f>
        <v/>
      </c>
      <c r="U618" s="106" t="str">
        <f t="shared" si="123"/>
        <v/>
      </c>
      <c r="V618" s="107" t="s">
        <v>1105</v>
      </c>
      <c r="W618" s="103" t="s">
        <v>27</v>
      </c>
      <c r="X618" s="108">
        <v>2.92</v>
      </c>
      <c r="Y618" s="109"/>
      <c r="Z618" s="106">
        <f>IF(V618&lt;&gt;"",VLOOKUP(V618,'DON GIA'!$A$1:$D$346,4,0),"")</f>
        <v>292949</v>
      </c>
      <c r="AA618" s="106">
        <f t="shared" si="124"/>
        <v>855411.08</v>
      </c>
      <c r="AB618" s="71"/>
      <c r="AC618" s="71"/>
      <c r="AD618" s="71"/>
      <c r="AE618" s="71"/>
      <c r="AF618" s="71"/>
      <c r="AG618" s="103"/>
      <c r="AH618" s="103"/>
      <c r="AI618" s="103"/>
      <c r="AJ618" s="103"/>
      <c r="AK618" s="106" t="str">
        <f>IF(AH618&lt;&gt;"",VLOOKUP(AH618,'DON GIA'!$M$1:$P$9,4,0),"")</f>
        <v/>
      </c>
      <c r="AL618" s="106" t="str">
        <f t="shared" si="117"/>
        <v/>
      </c>
      <c r="AM618" s="103"/>
      <c r="AN618" s="103"/>
      <c r="AO618" s="199" t="str">
        <f t="shared" si="120"/>
        <v/>
      </c>
      <c r="AP618" s="107"/>
    </row>
    <row r="619" spans="1:43" outlineLevel="2">
      <c r="A619" s="72" t="e">
        <f>IF(C618&lt;&gt;"",$C$7:C618,A618)</f>
        <v>#VALUE!</v>
      </c>
      <c r="B619" s="102" t="str">
        <f>IF(C618&lt;&gt;"",COUNTA($C$7:C618)+392,"")</f>
        <v/>
      </c>
      <c r="C619" s="192"/>
      <c r="D619" s="71"/>
      <c r="E619" s="103"/>
      <c r="F619" s="103"/>
      <c r="G619" s="103"/>
      <c r="H619" s="103"/>
      <c r="I619" s="103"/>
      <c r="J619" s="103"/>
      <c r="K619" s="71"/>
      <c r="L619" s="105"/>
      <c r="M619" s="106" t="str">
        <f>IF(K619&lt;&gt;"",VLOOKUP(K619,'DON GIA'!$S$1:$U$19,3,0),"")</f>
        <v/>
      </c>
      <c r="N619" s="106" t="str">
        <f>IF(K619&lt;&gt;"",VLOOKUP(K619,'DON GIA'!$S$1:$V$19,4,0),"")</f>
        <v/>
      </c>
      <c r="O619" s="106" t="str">
        <f t="shared" si="113"/>
        <v/>
      </c>
      <c r="P619" s="106" t="str">
        <f t="shared" si="114"/>
        <v/>
      </c>
      <c r="Q619" s="71" t="s">
        <v>35</v>
      </c>
      <c r="R619" s="103"/>
      <c r="S619" s="103"/>
      <c r="T619" s="106" t="str">
        <f>IF(Q619&lt;&gt;"",VLOOKUP(Q619,'DON GIA'!$H$1:$K$103,4,0),"")</f>
        <v/>
      </c>
      <c r="U619" s="106" t="str">
        <f t="shared" si="123"/>
        <v/>
      </c>
      <c r="V619" s="107" t="s">
        <v>1006</v>
      </c>
      <c r="W619" s="103" t="s">
        <v>27</v>
      </c>
      <c r="X619" s="108">
        <v>78.95</v>
      </c>
      <c r="Y619" s="109"/>
      <c r="Z619" s="106">
        <f>IF(V619&lt;&gt;"",VLOOKUP(V619,'DON GIA'!$A$1:$D$346,4,0),"")</f>
        <v>109890</v>
      </c>
      <c r="AA619" s="106">
        <f t="shared" si="124"/>
        <v>8675815.5</v>
      </c>
      <c r="AB619" s="71"/>
      <c r="AC619" s="71"/>
      <c r="AD619" s="71"/>
      <c r="AE619" s="71"/>
      <c r="AF619" s="71"/>
      <c r="AG619" s="103"/>
      <c r="AH619" s="103"/>
      <c r="AI619" s="103"/>
      <c r="AJ619" s="103"/>
      <c r="AK619" s="106" t="str">
        <f>IF(AH619&lt;&gt;"",VLOOKUP(AH619,'DON GIA'!$M$1:$P$9,4,0),"")</f>
        <v/>
      </c>
      <c r="AL619" s="106" t="str">
        <f t="shared" si="117"/>
        <v/>
      </c>
      <c r="AM619" s="103"/>
      <c r="AN619" s="103"/>
      <c r="AO619" s="199" t="str">
        <f t="shared" si="120"/>
        <v/>
      </c>
      <c r="AP619" s="107"/>
    </row>
    <row r="620" spans="1:43" ht="37.5" outlineLevel="2">
      <c r="A620" s="72" t="e">
        <f>IF(C619&lt;&gt;"",$C$7:C619,A619)</f>
        <v>#VALUE!</v>
      </c>
      <c r="B620" s="102" t="str">
        <f>IF(C619&lt;&gt;"",COUNTA($C$7:C619)+392,"")</f>
        <v/>
      </c>
      <c r="C620" s="192"/>
      <c r="D620" s="71"/>
      <c r="E620" s="103"/>
      <c r="F620" s="103"/>
      <c r="G620" s="103"/>
      <c r="H620" s="103"/>
      <c r="I620" s="103"/>
      <c r="J620" s="103"/>
      <c r="K620" s="71"/>
      <c r="L620" s="105"/>
      <c r="M620" s="106" t="str">
        <f>IF(K620&lt;&gt;"",VLOOKUP(K620,'DON GIA'!$S$1:$U$19,3,0),"")</f>
        <v/>
      </c>
      <c r="N620" s="106" t="str">
        <f>IF(K620&lt;&gt;"",VLOOKUP(K620,'DON GIA'!$S$1:$V$19,4,0),"")</f>
        <v/>
      </c>
      <c r="O620" s="106" t="str">
        <f t="shared" si="113"/>
        <v/>
      </c>
      <c r="P620" s="106" t="str">
        <f t="shared" si="114"/>
        <v/>
      </c>
      <c r="Q620" s="71" t="s">
        <v>35</v>
      </c>
      <c r="R620" s="103"/>
      <c r="S620" s="103"/>
      <c r="T620" s="106" t="str">
        <f>IF(Q620&lt;&gt;"",VLOOKUP(Q620,'DON GIA'!$H$1:$K$103,4,0),"")</f>
        <v/>
      </c>
      <c r="U620" s="106" t="str">
        <f t="shared" si="123"/>
        <v/>
      </c>
      <c r="V620" s="107" t="s">
        <v>1049</v>
      </c>
      <c r="W620" s="103" t="s">
        <v>42</v>
      </c>
      <c r="X620" s="108">
        <v>1</v>
      </c>
      <c r="Y620" s="109"/>
      <c r="Z620" s="106">
        <f>IF(V620&lt;&gt;"",VLOOKUP(V620,'DON GIA'!$A$1:$D$346,4,0),"")</f>
        <v>3793079</v>
      </c>
      <c r="AA620" s="106">
        <f t="shared" si="124"/>
        <v>3793079</v>
      </c>
      <c r="AB620" s="71"/>
      <c r="AC620" s="71"/>
      <c r="AD620" s="71"/>
      <c r="AE620" s="71"/>
      <c r="AF620" s="71"/>
      <c r="AG620" s="103"/>
      <c r="AH620" s="103"/>
      <c r="AI620" s="103"/>
      <c r="AJ620" s="103"/>
      <c r="AK620" s="106" t="str">
        <f>IF(AH620&lt;&gt;"",VLOOKUP(AH620,'DON GIA'!$M$1:$P$9,4,0),"")</f>
        <v/>
      </c>
      <c r="AL620" s="106" t="str">
        <f t="shared" si="117"/>
        <v/>
      </c>
      <c r="AM620" s="103"/>
      <c r="AN620" s="103"/>
      <c r="AO620" s="199" t="str">
        <f t="shared" si="120"/>
        <v/>
      </c>
      <c r="AP620" s="107"/>
    </row>
    <row r="621" spans="1:43" outlineLevel="2">
      <c r="A621" s="72" t="e">
        <f>IF(C620&lt;&gt;"",$C$7:C620,A620)</f>
        <v>#VALUE!</v>
      </c>
      <c r="B621" s="102" t="str">
        <f>IF(C620&lt;&gt;"",COUNTA($C$7:C620)+392,"")</f>
        <v/>
      </c>
      <c r="C621" s="192"/>
      <c r="D621" s="61"/>
      <c r="E621" s="103"/>
      <c r="F621" s="103"/>
      <c r="G621" s="103"/>
      <c r="H621" s="103"/>
      <c r="I621" s="103"/>
      <c r="J621" s="103"/>
      <c r="K621" s="71"/>
      <c r="L621" s="105"/>
      <c r="M621" s="106" t="str">
        <f>IF(K621&lt;&gt;"",VLOOKUP(K621,'DON GIA'!$S$1:$U$19,3,0),"")</f>
        <v/>
      </c>
      <c r="N621" s="106" t="str">
        <f>IF(K621&lt;&gt;"",VLOOKUP(K621,'DON GIA'!$S$1:$V$19,4,0),"")</f>
        <v/>
      </c>
      <c r="O621" s="106" t="str">
        <f t="shared" si="113"/>
        <v/>
      </c>
      <c r="P621" s="106" t="str">
        <f t="shared" si="114"/>
        <v/>
      </c>
      <c r="Q621" s="71" t="s">
        <v>35</v>
      </c>
      <c r="R621" s="103"/>
      <c r="S621" s="103"/>
      <c r="T621" s="106" t="str">
        <f>IF(Q621&lt;&gt;"",VLOOKUP(Q621,'DON GIA'!$H$1:$K$103,4,0),"")</f>
        <v/>
      </c>
      <c r="U621" s="106" t="str">
        <f t="shared" si="123"/>
        <v/>
      </c>
      <c r="V621" s="107" t="s">
        <v>35</v>
      </c>
      <c r="W621" s="103"/>
      <c r="X621" s="108"/>
      <c r="Y621" s="109"/>
      <c r="Z621" s="106" t="str">
        <f>IF(V621&lt;&gt;"",VLOOKUP(V621,'DON GIA'!$A$1:$D$346,4,0),"")</f>
        <v/>
      </c>
      <c r="AA621" s="106" t="str">
        <f t="shared" si="124"/>
        <v/>
      </c>
      <c r="AB621" s="71"/>
      <c r="AC621" s="71"/>
      <c r="AD621" s="71"/>
      <c r="AE621" s="71"/>
      <c r="AF621" s="71"/>
      <c r="AG621" s="103"/>
      <c r="AH621" s="103"/>
      <c r="AI621" s="103"/>
      <c r="AJ621" s="103"/>
      <c r="AK621" s="106" t="str">
        <f>IF(AH621&lt;&gt;"",VLOOKUP(AH621,'DON GIA'!$M$1:$P$9,4,0),"")</f>
        <v/>
      </c>
      <c r="AL621" s="106" t="str">
        <f t="shared" si="117"/>
        <v/>
      </c>
      <c r="AM621" s="103"/>
      <c r="AN621" s="103"/>
      <c r="AO621" s="199" t="str">
        <f t="shared" si="120"/>
        <v/>
      </c>
      <c r="AP621" s="107"/>
    </row>
    <row r="622" spans="1:43" outlineLevel="1">
      <c r="A622" s="84" t="s">
        <v>814</v>
      </c>
      <c r="B622" s="102"/>
      <c r="C622" s="192">
        <v>439</v>
      </c>
      <c r="D622" s="61" t="s">
        <v>277</v>
      </c>
      <c r="E622" s="162"/>
      <c r="F622" s="162"/>
      <c r="G622" s="162"/>
      <c r="H622" s="162"/>
      <c r="I622" s="162"/>
      <c r="J622" s="162"/>
      <c r="K622" s="171"/>
      <c r="L622" s="167">
        <f>SUBTOTAL(9,L623:L636)</f>
        <v>135.53</v>
      </c>
      <c r="M622" s="199"/>
      <c r="N622" s="199"/>
      <c r="O622" s="199">
        <f>SUBTOTAL(9,O623:O636)</f>
        <v>227554870</v>
      </c>
      <c r="P622" s="199">
        <f>SUBTOTAL(9,P623:P636)</f>
        <v>0</v>
      </c>
      <c r="Q622" s="61"/>
      <c r="R622" s="162"/>
      <c r="S622" s="162">
        <f>SUBTOTAL(9,S623:S636)</f>
        <v>0</v>
      </c>
      <c r="T622" s="199"/>
      <c r="U622" s="199">
        <f>SUBTOTAL(9,U623:U636)</f>
        <v>0</v>
      </c>
      <c r="V622" s="129"/>
      <c r="W622" s="162"/>
      <c r="X622" s="169">
        <f>SUBTOTAL(9,X623:X636)</f>
        <v>401.58900000000006</v>
      </c>
      <c r="Y622" s="170">
        <f>SUBTOTAL(9,Y623:Y636)</f>
        <v>0</v>
      </c>
      <c r="Z622" s="199"/>
      <c r="AA622" s="199">
        <f>SUBTOTAL(9,AA623:AA636)</f>
        <v>490946985.07199997</v>
      </c>
      <c r="AB622" s="71"/>
      <c r="AC622" s="71"/>
      <c r="AD622" s="71"/>
      <c r="AE622" s="71"/>
      <c r="AF622" s="71"/>
      <c r="AG622" s="103"/>
      <c r="AH622" s="162"/>
      <c r="AI622" s="162"/>
      <c r="AJ622" s="162">
        <f>SUBTOTAL(9,AJ623:AJ636)</f>
        <v>2</v>
      </c>
      <c r="AK622" s="199"/>
      <c r="AL622" s="199">
        <f>SUBTOTAL(9,AL623:AL636)</f>
        <v>29895920</v>
      </c>
      <c r="AM622" s="162"/>
      <c r="AN622" s="162">
        <f>SUBTOTAL(9,AN623:AN636)</f>
        <v>1</v>
      </c>
      <c r="AO622" s="199">
        <f t="shared" si="120"/>
        <v>748397775.07200003</v>
      </c>
      <c r="AP622" s="111"/>
      <c r="AQ622" s="90"/>
    </row>
    <row r="623" spans="1:43" ht="56.25" outlineLevel="2">
      <c r="A623" s="72" t="e">
        <f>IF(C622&lt;&gt;"",$C$7:C622,A621)</f>
        <v>#VALUE!</v>
      </c>
      <c r="B623" s="102">
        <f>IF(C622&lt;&gt;"",COUNTA($C$7:C622)+392,"")</f>
        <v>439</v>
      </c>
      <c r="C623" s="192"/>
      <c r="D623" s="71" t="s">
        <v>278</v>
      </c>
      <c r="E623" s="103">
        <v>1</v>
      </c>
      <c r="F623" s="103"/>
      <c r="G623" s="103">
        <v>424</v>
      </c>
      <c r="H623" s="103">
        <v>79</v>
      </c>
      <c r="I623" s="103" t="s">
        <v>223</v>
      </c>
      <c r="J623" s="103" t="s">
        <v>224</v>
      </c>
      <c r="K623" s="104" t="s">
        <v>973</v>
      </c>
      <c r="L623" s="105">
        <v>135.53</v>
      </c>
      <c r="M623" s="106">
        <f>IF(K623&lt;&gt;"",VLOOKUP(K623,'DON GIA'!$S$1:$U$19,3,0),"")</f>
        <v>1679000</v>
      </c>
      <c r="N623" s="106">
        <f>IF(K623&lt;&gt;"",VLOOKUP(K623,'DON GIA'!$S$1:$V$19,4,0),"")</f>
        <v>0</v>
      </c>
      <c r="O623" s="106">
        <f t="shared" si="113"/>
        <v>227554870</v>
      </c>
      <c r="P623" s="106">
        <f t="shared" si="114"/>
        <v>0</v>
      </c>
      <c r="Q623" s="71" t="s">
        <v>35</v>
      </c>
      <c r="R623" s="103"/>
      <c r="S623" s="103"/>
      <c r="T623" s="106" t="str">
        <f>IF(Q623&lt;&gt;"",VLOOKUP(Q623,'DON GIA'!$H$1:$K$103,4,0),"")</f>
        <v/>
      </c>
      <c r="U623" s="106" t="str">
        <f t="shared" ref="U623:U636" si="125">IF(Q623&lt;&gt;"",IF(ISNUMBER(T623),S623*T623,""),"")</f>
        <v/>
      </c>
      <c r="V623" s="107" t="s">
        <v>1063</v>
      </c>
      <c r="W623" s="103" t="s">
        <v>27</v>
      </c>
      <c r="X623" s="108">
        <f>4.42+88.4</f>
        <v>92.820000000000007</v>
      </c>
      <c r="Y623" s="109"/>
      <c r="Z623" s="106">
        <f>IF(V623&lt;&gt;"",VLOOKUP(V623,'DON GIA'!$A$1:$D$346,4,0),"")</f>
        <v>3941166</v>
      </c>
      <c r="AA623" s="106">
        <f t="shared" ref="AA623:AA636" si="126">IF(V623&lt;&gt;"",IF(ISNUMBER(Z623),X623*Z623,""),"")</f>
        <v>365819028.12</v>
      </c>
      <c r="AB623" s="71" t="s">
        <v>28</v>
      </c>
      <c r="AC623" s="71" t="s">
        <v>29</v>
      </c>
      <c r="AD623" s="71" t="s">
        <v>30</v>
      </c>
      <c r="AE623" s="71" t="s">
        <v>31</v>
      </c>
      <c r="AF623" s="71" t="s">
        <v>32</v>
      </c>
      <c r="AG623" s="103" t="s">
        <v>33</v>
      </c>
      <c r="AH623" s="103" t="s">
        <v>562</v>
      </c>
      <c r="AI623" s="103" t="s">
        <v>409</v>
      </c>
      <c r="AJ623" s="103">
        <v>1</v>
      </c>
      <c r="AK623" s="106">
        <f>IF(AH623&lt;&gt;"",VLOOKUP(AH623,'DON GIA'!$M$1:$P$9,4,0),"")</f>
        <v>12895920</v>
      </c>
      <c r="AL623" s="106">
        <f t="shared" si="117"/>
        <v>12895920</v>
      </c>
      <c r="AM623" s="103" t="s">
        <v>407</v>
      </c>
      <c r="AN623" s="103">
        <v>1</v>
      </c>
      <c r="AO623" s="199" t="str">
        <f t="shared" si="120"/>
        <v/>
      </c>
      <c r="AP623" s="111" t="s">
        <v>690</v>
      </c>
    </row>
    <row r="624" spans="1:43" ht="168.75" outlineLevel="2">
      <c r="A624" s="72" t="e">
        <f>IF(C623&lt;&gt;"",$C$7:C623,A623)</f>
        <v>#VALUE!</v>
      </c>
      <c r="B624" s="102" t="str">
        <f>IF(C623&lt;&gt;"",COUNTA($C$7:C623)+392,"")</f>
        <v/>
      </c>
      <c r="C624" s="192"/>
      <c r="D624" s="71" t="s">
        <v>279</v>
      </c>
      <c r="E624" s="103"/>
      <c r="F624" s="103"/>
      <c r="G624" s="103"/>
      <c r="H624" s="103"/>
      <c r="I624" s="103"/>
      <c r="J624" s="103"/>
      <c r="K624" s="71"/>
      <c r="L624" s="105"/>
      <c r="M624" s="106" t="str">
        <f>IF(K624&lt;&gt;"",VLOOKUP(K624,'DON GIA'!$S$1:$U$19,3,0),"")</f>
        <v/>
      </c>
      <c r="N624" s="106" t="str">
        <f>IF(K624&lt;&gt;"",VLOOKUP(K624,'DON GIA'!$S$1:$V$19,4,0),"")</f>
        <v/>
      </c>
      <c r="O624" s="106" t="str">
        <f t="shared" si="113"/>
        <v/>
      </c>
      <c r="P624" s="106" t="str">
        <f t="shared" si="114"/>
        <v/>
      </c>
      <c r="Q624" s="71" t="s">
        <v>35</v>
      </c>
      <c r="R624" s="103"/>
      <c r="S624" s="103"/>
      <c r="T624" s="106" t="str">
        <f>IF(Q624&lt;&gt;"",VLOOKUP(Q624,'DON GIA'!$H$1:$K$103,4,0),"")</f>
        <v/>
      </c>
      <c r="U624" s="106" t="str">
        <f t="shared" si="125"/>
        <v/>
      </c>
      <c r="V624" s="107" t="s">
        <v>1006</v>
      </c>
      <c r="W624" s="103" t="s">
        <v>27</v>
      </c>
      <c r="X624" s="108">
        <v>88.4</v>
      </c>
      <c r="Y624" s="109"/>
      <c r="Z624" s="106">
        <f>IF(V624&lt;&gt;"",VLOOKUP(V624,'DON GIA'!$A$1:$D$346,4,0),"")</f>
        <v>109890</v>
      </c>
      <c r="AA624" s="106">
        <f t="shared" si="126"/>
        <v>9714276</v>
      </c>
      <c r="AB624" s="71"/>
      <c r="AC624" s="71"/>
      <c r="AD624" s="71"/>
      <c r="AE624" s="71"/>
      <c r="AF624" s="71"/>
      <c r="AG624" s="103"/>
      <c r="AH624" s="61" t="s">
        <v>579</v>
      </c>
      <c r="AI624" s="103" t="s">
        <v>560</v>
      </c>
      <c r="AJ624" s="103">
        <v>1</v>
      </c>
      <c r="AK624" s="106">
        <f>IF(AH624&lt;&gt;"",VLOOKUP(AH624,'DON GIA'!$M$1:$P$9,4,0),"")</f>
        <v>17000000</v>
      </c>
      <c r="AL624" s="106">
        <f t="shared" si="117"/>
        <v>17000000</v>
      </c>
      <c r="AM624" s="103"/>
      <c r="AN624" s="103"/>
      <c r="AO624" s="199" t="str">
        <f t="shared" si="120"/>
        <v/>
      </c>
      <c r="AP624" s="59" t="s">
        <v>587</v>
      </c>
    </row>
    <row r="625" spans="1:43" ht="206.25" outlineLevel="2">
      <c r="A625" s="72" t="e">
        <f>IF(C624&lt;&gt;"",$C$7:C624,A624)</f>
        <v>#VALUE!</v>
      </c>
      <c r="B625" s="102" t="str">
        <f>IF(C624&lt;&gt;"",COUNTA($C$7:C624)+392,"")</f>
        <v/>
      </c>
      <c r="C625" s="192"/>
      <c r="D625" s="71"/>
      <c r="E625" s="103"/>
      <c r="F625" s="103"/>
      <c r="G625" s="103"/>
      <c r="H625" s="103"/>
      <c r="I625" s="103"/>
      <c r="J625" s="103"/>
      <c r="K625" s="71"/>
      <c r="L625" s="105"/>
      <c r="M625" s="106" t="str">
        <f>IF(K625&lt;&gt;"",VLOOKUP(K625,'DON GIA'!$S$1:$U$19,3,0),"")</f>
        <v/>
      </c>
      <c r="N625" s="106" t="str">
        <f>IF(K625&lt;&gt;"",VLOOKUP(K625,'DON GIA'!$S$1:$V$19,4,0),"")</f>
        <v/>
      </c>
      <c r="O625" s="106" t="str">
        <f t="shared" si="113"/>
        <v/>
      </c>
      <c r="P625" s="106" t="str">
        <f t="shared" si="114"/>
        <v/>
      </c>
      <c r="Q625" s="71" t="s">
        <v>35</v>
      </c>
      <c r="R625" s="103"/>
      <c r="S625" s="103"/>
      <c r="T625" s="106" t="str">
        <f>IF(Q625&lt;&gt;"",VLOOKUP(Q625,'DON GIA'!$H$1:$K$103,4,0),"")</f>
        <v/>
      </c>
      <c r="U625" s="106" t="str">
        <f t="shared" si="125"/>
        <v/>
      </c>
      <c r="V625" s="107" t="s">
        <v>1133</v>
      </c>
      <c r="W625" s="103" t="s">
        <v>27</v>
      </c>
      <c r="X625" s="108">
        <v>26</v>
      </c>
      <c r="Y625" s="109"/>
      <c r="Z625" s="106">
        <f>IF(V625&lt;&gt;"",VLOOKUP(V625,'DON GIA'!$A$1:$D$346,4,0),"")</f>
        <v>295078</v>
      </c>
      <c r="AA625" s="106">
        <f t="shared" si="126"/>
        <v>7672028</v>
      </c>
      <c r="AB625" s="71"/>
      <c r="AC625" s="71"/>
      <c r="AD625" s="71"/>
      <c r="AE625" s="71"/>
      <c r="AF625" s="71"/>
      <c r="AG625" s="103"/>
      <c r="AH625" s="103"/>
      <c r="AI625" s="103"/>
      <c r="AJ625" s="103"/>
      <c r="AK625" s="106" t="str">
        <f>IF(AH625&lt;&gt;"",VLOOKUP(AH625,'DON GIA'!$M$1:$P$9,4,0),"")</f>
        <v/>
      </c>
      <c r="AL625" s="106" t="str">
        <f t="shared" si="117"/>
        <v/>
      </c>
      <c r="AM625" s="103"/>
      <c r="AN625" s="103"/>
      <c r="AO625" s="199" t="str">
        <f t="shared" si="120"/>
        <v/>
      </c>
      <c r="AP625" s="107" t="s">
        <v>588</v>
      </c>
    </row>
    <row r="626" spans="1:43" ht="153.75" outlineLevel="2">
      <c r="A626" s="72" t="e">
        <f>IF(C625&lt;&gt;"",$C$7:C625,A625)</f>
        <v>#VALUE!</v>
      </c>
      <c r="B626" s="102" t="str">
        <f>IF(C625&lt;&gt;"",COUNTA($C$7:C625)+392,"")</f>
        <v/>
      </c>
      <c r="C626" s="192"/>
      <c r="D626" s="71"/>
      <c r="E626" s="103"/>
      <c r="F626" s="103"/>
      <c r="G626" s="103"/>
      <c r="H626" s="103"/>
      <c r="I626" s="103"/>
      <c r="J626" s="103"/>
      <c r="K626" s="71"/>
      <c r="L626" s="105"/>
      <c r="M626" s="106" t="str">
        <f>IF(K626&lt;&gt;"",VLOOKUP(K626,'DON GIA'!$S$1:$U$19,3,0),"")</f>
        <v/>
      </c>
      <c r="N626" s="106" t="str">
        <f>IF(K626&lt;&gt;"",VLOOKUP(K626,'DON GIA'!$S$1:$V$19,4,0),"")</f>
        <v/>
      </c>
      <c r="O626" s="106" t="str">
        <f t="shared" si="113"/>
        <v/>
      </c>
      <c r="P626" s="106" t="str">
        <f t="shared" si="114"/>
        <v/>
      </c>
      <c r="Q626" s="71" t="s">
        <v>35</v>
      </c>
      <c r="R626" s="103"/>
      <c r="S626" s="103"/>
      <c r="T626" s="106" t="str">
        <f>IF(Q626&lt;&gt;"",VLOOKUP(Q626,'DON GIA'!$H$1:$K$103,4,0),"")</f>
        <v/>
      </c>
      <c r="U626" s="106" t="str">
        <f t="shared" si="125"/>
        <v/>
      </c>
      <c r="V626" s="107" t="s">
        <v>1019</v>
      </c>
      <c r="W626" s="103" t="s">
        <v>27</v>
      </c>
      <c r="X626" s="108">
        <v>18.2</v>
      </c>
      <c r="Y626" s="109"/>
      <c r="Z626" s="106">
        <f>IF(V626&lt;&gt;"",VLOOKUP(V626,'DON GIA'!$A$1:$D$346,4,0),"")</f>
        <v>330817</v>
      </c>
      <c r="AA626" s="106">
        <f t="shared" si="126"/>
        <v>6020869.3999999994</v>
      </c>
      <c r="AB626" s="71"/>
      <c r="AC626" s="71"/>
      <c r="AD626" s="71"/>
      <c r="AE626" s="71"/>
      <c r="AF626" s="71"/>
      <c r="AG626" s="103"/>
      <c r="AH626" s="103"/>
      <c r="AI626" s="103"/>
      <c r="AJ626" s="103"/>
      <c r="AK626" s="106" t="str">
        <f>IF(AH626&lt;&gt;"",VLOOKUP(AH626,'DON GIA'!$M$1:$P$9,4,0),"")</f>
        <v/>
      </c>
      <c r="AL626" s="106" t="str">
        <f t="shared" si="117"/>
        <v/>
      </c>
      <c r="AM626" s="103"/>
      <c r="AN626" s="103"/>
      <c r="AO626" s="199" t="str">
        <f t="shared" si="120"/>
        <v/>
      </c>
      <c r="AP626" s="59" t="s">
        <v>695</v>
      </c>
    </row>
    <row r="627" spans="1:43" ht="93.75" outlineLevel="2">
      <c r="A627" s="72" t="e">
        <f>IF(C626&lt;&gt;"",$C$7:C626,A626)</f>
        <v>#VALUE!</v>
      </c>
      <c r="B627" s="102" t="str">
        <f>IF(C626&lt;&gt;"",COUNTA($C$7:C626)+392,"")</f>
        <v/>
      </c>
      <c r="C627" s="192"/>
      <c r="D627" s="71"/>
      <c r="E627" s="103"/>
      <c r="F627" s="103"/>
      <c r="G627" s="103"/>
      <c r="H627" s="103"/>
      <c r="I627" s="103"/>
      <c r="J627" s="103"/>
      <c r="K627" s="71"/>
      <c r="L627" s="105"/>
      <c r="M627" s="106" t="str">
        <f>IF(K627&lt;&gt;"",VLOOKUP(K627,'DON GIA'!$S$1:$U$19,3,0),"")</f>
        <v/>
      </c>
      <c r="N627" s="106" t="str">
        <f>IF(K627&lt;&gt;"",VLOOKUP(K627,'DON GIA'!$S$1:$V$19,4,0),"")</f>
        <v/>
      </c>
      <c r="O627" s="106" t="str">
        <f t="shared" si="113"/>
        <v/>
      </c>
      <c r="P627" s="106" t="str">
        <f t="shared" si="114"/>
        <v/>
      </c>
      <c r="Q627" s="71" t="s">
        <v>35</v>
      </c>
      <c r="R627" s="103"/>
      <c r="S627" s="103"/>
      <c r="T627" s="106" t="str">
        <f>IF(Q627&lt;&gt;"",VLOOKUP(Q627,'DON GIA'!$H$1:$K$103,4,0),"")</f>
        <v/>
      </c>
      <c r="U627" s="106" t="str">
        <f t="shared" si="125"/>
        <v/>
      </c>
      <c r="V627" s="107" t="s">
        <v>1044</v>
      </c>
      <c r="W627" s="103" t="s">
        <v>27</v>
      </c>
      <c r="X627" s="108">
        <v>42.38</v>
      </c>
      <c r="Y627" s="109"/>
      <c r="Z627" s="106">
        <f>IF(V627&lt;&gt;"",VLOOKUP(V627,'DON GIA'!$A$1:$D$346,4,0),"")</f>
        <v>854777</v>
      </c>
      <c r="AA627" s="106">
        <f t="shared" si="126"/>
        <v>36225449.260000005</v>
      </c>
      <c r="AB627" s="71"/>
      <c r="AC627" s="71" t="s">
        <v>29</v>
      </c>
      <c r="AD627" s="71" t="s">
        <v>280</v>
      </c>
      <c r="AE627" s="71"/>
      <c r="AF627" s="71" t="s">
        <v>136</v>
      </c>
      <c r="AG627" s="103"/>
      <c r="AH627" s="103"/>
      <c r="AI627" s="103"/>
      <c r="AJ627" s="103"/>
      <c r="AK627" s="106" t="str">
        <f>IF(AH627&lt;&gt;"",VLOOKUP(AH627,'DON GIA'!$M$1:$P$9,4,0),"")</f>
        <v/>
      </c>
      <c r="AL627" s="106" t="str">
        <f t="shared" si="117"/>
        <v/>
      </c>
      <c r="AM627" s="103"/>
      <c r="AN627" s="103"/>
      <c r="AO627" s="199" t="str">
        <f t="shared" si="120"/>
        <v/>
      </c>
      <c r="AP627" s="59" t="s">
        <v>349</v>
      </c>
    </row>
    <row r="628" spans="1:43" ht="37.5" outlineLevel="2">
      <c r="A628" s="72" t="e">
        <f>IF(C627&lt;&gt;"",$C$7:C627,A627)</f>
        <v>#VALUE!</v>
      </c>
      <c r="B628" s="102" t="str">
        <f>IF(C627&lt;&gt;"",COUNTA($C$7:C627)+392,"")</f>
        <v/>
      </c>
      <c r="C628" s="192"/>
      <c r="D628" s="71"/>
      <c r="E628" s="103"/>
      <c r="F628" s="103"/>
      <c r="G628" s="103"/>
      <c r="H628" s="103"/>
      <c r="I628" s="103"/>
      <c r="J628" s="103"/>
      <c r="K628" s="71"/>
      <c r="L628" s="105"/>
      <c r="M628" s="106" t="str">
        <f>IF(K628&lt;&gt;"",VLOOKUP(K628,'DON GIA'!$S$1:$U$19,3,0),"")</f>
        <v/>
      </c>
      <c r="N628" s="106" t="str">
        <f>IF(K628&lt;&gt;"",VLOOKUP(K628,'DON GIA'!$S$1:$V$19,4,0),"")</f>
        <v/>
      </c>
      <c r="O628" s="106" t="str">
        <f t="shared" si="113"/>
        <v/>
      </c>
      <c r="P628" s="106" t="str">
        <f t="shared" si="114"/>
        <v/>
      </c>
      <c r="Q628" s="71" t="s">
        <v>35</v>
      </c>
      <c r="R628" s="103"/>
      <c r="S628" s="103"/>
      <c r="T628" s="106" t="str">
        <f>IF(Q628&lt;&gt;"",VLOOKUP(Q628,'DON GIA'!$H$1:$K$103,4,0),"")</f>
        <v/>
      </c>
      <c r="U628" s="106" t="str">
        <f t="shared" si="125"/>
        <v/>
      </c>
      <c r="V628" s="107" t="s">
        <v>1170</v>
      </c>
      <c r="W628" s="103" t="s">
        <v>27</v>
      </c>
      <c r="X628" s="108">
        <v>10.66</v>
      </c>
      <c r="Y628" s="109"/>
      <c r="Z628" s="106">
        <f>IF(V628&lt;&gt;"",VLOOKUP(V628,'DON GIA'!$A$1:$D$346,4,0),"")</f>
        <v>269273</v>
      </c>
      <c r="AA628" s="106">
        <f t="shared" si="126"/>
        <v>2870450.18</v>
      </c>
      <c r="AB628" s="71"/>
      <c r="AC628" s="71"/>
      <c r="AD628" s="71"/>
      <c r="AE628" s="71"/>
      <c r="AF628" s="71"/>
      <c r="AG628" s="103"/>
      <c r="AH628" s="103"/>
      <c r="AI628" s="103"/>
      <c r="AJ628" s="103"/>
      <c r="AK628" s="106" t="str">
        <f>IF(AH628&lt;&gt;"",VLOOKUP(AH628,'DON GIA'!$M$1:$P$9,4,0),"")</f>
        <v/>
      </c>
      <c r="AL628" s="106" t="str">
        <f t="shared" si="117"/>
        <v/>
      </c>
      <c r="AM628" s="103"/>
      <c r="AN628" s="103"/>
      <c r="AO628" s="199" t="str">
        <f t="shared" si="120"/>
        <v/>
      </c>
      <c r="AP628" s="107"/>
    </row>
    <row r="629" spans="1:43" ht="37.5" outlineLevel="2">
      <c r="A629" s="72" t="e">
        <f>IF(C628&lt;&gt;"",$C$7:C628,A628)</f>
        <v>#VALUE!</v>
      </c>
      <c r="B629" s="102" t="str">
        <f>IF(C628&lt;&gt;"",COUNTA($C$7:C628)+392,"")</f>
        <v/>
      </c>
      <c r="C629" s="192"/>
      <c r="D629" s="71"/>
      <c r="E629" s="103"/>
      <c r="F629" s="103"/>
      <c r="G629" s="103"/>
      <c r="H629" s="103"/>
      <c r="I629" s="103"/>
      <c r="J629" s="103"/>
      <c r="K629" s="71"/>
      <c r="L629" s="105"/>
      <c r="M629" s="106" t="str">
        <f>IF(K629&lt;&gt;"",VLOOKUP(K629,'DON GIA'!$S$1:$U$19,3,0),"")</f>
        <v/>
      </c>
      <c r="N629" s="106" t="str">
        <f>IF(K629&lt;&gt;"",VLOOKUP(K629,'DON GIA'!$S$1:$V$19,4,0),"")</f>
        <v/>
      </c>
      <c r="O629" s="106" t="str">
        <f t="shared" si="113"/>
        <v/>
      </c>
      <c r="P629" s="106" t="str">
        <f t="shared" si="114"/>
        <v/>
      </c>
      <c r="Q629" s="71" t="s">
        <v>35</v>
      </c>
      <c r="R629" s="103"/>
      <c r="S629" s="103"/>
      <c r="T629" s="106" t="str">
        <f>IF(Q629&lt;&gt;"",VLOOKUP(Q629,'DON GIA'!$H$1:$K$103,4,0),"")</f>
        <v/>
      </c>
      <c r="U629" s="106" t="str">
        <f t="shared" si="125"/>
        <v/>
      </c>
      <c r="V629" s="107" t="s">
        <v>1144</v>
      </c>
      <c r="W629" s="103" t="s">
        <v>27</v>
      </c>
      <c r="X629" s="108">
        <v>2.34</v>
      </c>
      <c r="Y629" s="109"/>
      <c r="Z629" s="106">
        <f>IF(V629&lt;&gt;"",VLOOKUP(V629,'DON GIA'!$A$1:$D$346,4,0),"")</f>
        <v>10375629</v>
      </c>
      <c r="AA629" s="106">
        <f t="shared" si="126"/>
        <v>24278971.859999999</v>
      </c>
      <c r="AB629" s="71"/>
      <c r="AC629" s="71"/>
      <c r="AD629" s="71"/>
      <c r="AE629" s="71" t="s">
        <v>31</v>
      </c>
      <c r="AF629" s="71"/>
      <c r="AG629" s="103" t="s">
        <v>34</v>
      </c>
      <c r="AH629" s="103"/>
      <c r="AI629" s="103"/>
      <c r="AJ629" s="103"/>
      <c r="AK629" s="106" t="str">
        <f>IF(AH629&lt;&gt;"",VLOOKUP(AH629,'DON GIA'!$M$1:$P$9,4,0),"")</f>
        <v/>
      </c>
      <c r="AL629" s="106" t="str">
        <f t="shared" si="117"/>
        <v/>
      </c>
      <c r="AM629" s="103"/>
      <c r="AN629" s="103"/>
      <c r="AO629" s="199" t="str">
        <f t="shared" si="120"/>
        <v/>
      </c>
      <c r="AP629" s="107"/>
    </row>
    <row r="630" spans="1:43" outlineLevel="2">
      <c r="A630" s="72" t="e">
        <f>IF(C629&lt;&gt;"",$C$7:C629,A629)</f>
        <v>#VALUE!</v>
      </c>
      <c r="B630" s="102" t="str">
        <f>IF(C629&lt;&gt;"",COUNTA($C$7:C629)+392,"")</f>
        <v/>
      </c>
      <c r="C630" s="192"/>
      <c r="D630" s="71"/>
      <c r="E630" s="103"/>
      <c r="F630" s="103"/>
      <c r="G630" s="103"/>
      <c r="H630" s="103"/>
      <c r="I630" s="103"/>
      <c r="J630" s="103"/>
      <c r="K630" s="71"/>
      <c r="L630" s="105"/>
      <c r="M630" s="106" t="str">
        <f>IF(K630&lt;&gt;"",VLOOKUP(K630,'DON GIA'!$S$1:$U$19,3,0),"")</f>
        <v/>
      </c>
      <c r="N630" s="106" t="str">
        <f>IF(K630&lt;&gt;"",VLOOKUP(K630,'DON GIA'!$S$1:$V$19,4,0),"")</f>
        <v/>
      </c>
      <c r="O630" s="106" t="str">
        <f t="shared" si="113"/>
        <v/>
      </c>
      <c r="P630" s="106" t="str">
        <f t="shared" si="114"/>
        <v/>
      </c>
      <c r="Q630" s="71" t="s">
        <v>35</v>
      </c>
      <c r="R630" s="103"/>
      <c r="S630" s="103"/>
      <c r="T630" s="106" t="str">
        <f>IF(Q630&lt;&gt;"",VLOOKUP(Q630,'DON GIA'!$H$1:$K$103,4,0),"")</f>
        <v/>
      </c>
      <c r="U630" s="106" t="str">
        <f t="shared" si="125"/>
        <v/>
      </c>
      <c r="V630" s="107" t="s">
        <v>1171</v>
      </c>
      <c r="W630" s="103" t="s">
        <v>38</v>
      </c>
      <c r="X630" s="108">
        <v>0.26</v>
      </c>
      <c r="Y630" s="109"/>
      <c r="Z630" s="106">
        <f>IF(V630&lt;&gt;"",VLOOKUP(V630,'DON GIA'!$A$1:$D$346,4,0),"")</f>
        <v>2036769</v>
      </c>
      <c r="AA630" s="106">
        <f t="shared" si="126"/>
        <v>529559.94000000006</v>
      </c>
      <c r="AB630" s="71"/>
      <c r="AC630" s="71"/>
      <c r="AD630" s="71"/>
      <c r="AE630" s="71"/>
      <c r="AF630" s="71"/>
      <c r="AG630" s="103"/>
      <c r="AH630" s="103"/>
      <c r="AI630" s="103"/>
      <c r="AJ630" s="103"/>
      <c r="AK630" s="106" t="str">
        <f>IF(AH630&lt;&gt;"",VLOOKUP(AH630,'DON GIA'!$M$1:$P$9,4,0),"")</f>
        <v/>
      </c>
      <c r="AL630" s="106" t="str">
        <f t="shared" si="117"/>
        <v/>
      </c>
      <c r="AM630" s="103"/>
      <c r="AN630" s="103"/>
      <c r="AO630" s="199" t="str">
        <f t="shared" si="120"/>
        <v/>
      </c>
      <c r="AP630" s="107"/>
    </row>
    <row r="631" spans="1:43" outlineLevel="2">
      <c r="A631" s="72" t="e">
        <f>IF(C630&lt;&gt;"",$C$7:C630,A630)</f>
        <v>#VALUE!</v>
      </c>
      <c r="B631" s="102" t="str">
        <f>IF(C630&lt;&gt;"",COUNTA($C$7:C630)+392,"")</f>
        <v/>
      </c>
      <c r="C631" s="192"/>
      <c r="D631" s="71"/>
      <c r="E631" s="103"/>
      <c r="F631" s="103"/>
      <c r="G631" s="103"/>
      <c r="H631" s="103"/>
      <c r="I631" s="103"/>
      <c r="J631" s="103"/>
      <c r="K631" s="71"/>
      <c r="L631" s="105"/>
      <c r="M631" s="106" t="str">
        <f>IF(K631&lt;&gt;"",VLOOKUP(K631,'DON GIA'!$S$1:$U$19,3,0),"")</f>
        <v/>
      </c>
      <c r="N631" s="106" t="str">
        <f>IF(K631&lt;&gt;"",VLOOKUP(K631,'DON GIA'!$S$1:$V$19,4,0),"")</f>
        <v/>
      </c>
      <c r="O631" s="106" t="str">
        <f t="shared" ref="O631:O699" si="127">IF(K631&lt;&gt;"",L631*M631,"")</f>
        <v/>
      </c>
      <c r="P631" s="106" t="str">
        <f t="shared" ref="P631:P699" si="128">IF(K631&lt;&gt;"",L631*N631,"")</f>
        <v/>
      </c>
      <c r="Q631" s="71" t="s">
        <v>35</v>
      </c>
      <c r="R631" s="103"/>
      <c r="S631" s="103"/>
      <c r="T631" s="106" t="str">
        <f>IF(Q631&lt;&gt;"",VLOOKUP(Q631,'DON GIA'!$H$1:$K$103,4,0),"")</f>
        <v/>
      </c>
      <c r="U631" s="106" t="str">
        <f t="shared" si="125"/>
        <v/>
      </c>
      <c r="V631" s="107" t="s">
        <v>1023</v>
      </c>
      <c r="W631" s="103" t="s">
        <v>38</v>
      </c>
      <c r="X631" s="108">
        <v>0.13900000000000001</v>
      </c>
      <c r="Y631" s="109"/>
      <c r="Z631" s="106">
        <f>IF(V631&lt;&gt;"",VLOOKUP(V631,'DON GIA'!$A$1:$D$346,4,0),"")</f>
        <v>2523428</v>
      </c>
      <c r="AA631" s="106">
        <f t="shared" si="126"/>
        <v>350756.49200000003</v>
      </c>
      <c r="AB631" s="71"/>
      <c r="AC631" s="71"/>
      <c r="AD631" s="71"/>
      <c r="AE631" s="71"/>
      <c r="AF631" s="71"/>
      <c r="AG631" s="103"/>
      <c r="AH631" s="103"/>
      <c r="AI631" s="103"/>
      <c r="AJ631" s="103"/>
      <c r="AK631" s="106" t="str">
        <f>IF(AH631&lt;&gt;"",VLOOKUP(AH631,'DON GIA'!$M$1:$P$9,4,0),"")</f>
        <v/>
      </c>
      <c r="AL631" s="106" t="str">
        <f t="shared" ref="AL631:AL699" si="129">IF(AH631&lt;&gt;"",AJ631*AK631,"")</f>
        <v/>
      </c>
      <c r="AM631" s="103"/>
      <c r="AN631" s="103"/>
      <c r="AO631" s="199" t="str">
        <f t="shared" si="120"/>
        <v/>
      </c>
      <c r="AP631" s="107"/>
    </row>
    <row r="632" spans="1:43" outlineLevel="2">
      <c r="A632" s="72" t="e">
        <f>IF(C631&lt;&gt;"",$C$7:C631,A631)</f>
        <v>#VALUE!</v>
      </c>
      <c r="B632" s="102" t="str">
        <f>IF(C631&lt;&gt;"",COUNTA($C$7:C631)+392,"")</f>
        <v/>
      </c>
      <c r="C632" s="192"/>
      <c r="D632" s="71"/>
      <c r="E632" s="103"/>
      <c r="F632" s="103"/>
      <c r="G632" s="103"/>
      <c r="H632" s="103"/>
      <c r="I632" s="103"/>
      <c r="J632" s="103"/>
      <c r="K632" s="71"/>
      <c r="L632" s="105"/>
      <c r="M632" s="106" t="str">
        <f>IF(K632&lt;&gt;"",VLOOKUP(K632,'DON GIA'!$S$1:$U$19,3,0),"")</f>
        <v/>
      </c>
      <c r="N632" s="106" t="str">
        <f>IF(K632&lt;&gt;"",VLOOKUP(K632,'DON GIA'!$S$1:$V$19,4,0),"")</f>
        <v/>
      </c>
      <c r="O632" s="106" t="str">
        <f t="shared" si="127"/>
        <v/>
      </c>
      <c r="P632" s="106" t="str">
        <f t="shared" si="128"/>
        <v/>
      </c>
      <c r="Q632" s="71" t="s">
        <v>35</v>
      </c>
      <c r="R632" s="103"/>
      <c r="S632" s="103"/>
      <c r="T632" s="106" t="str">
        <f>IF(Q632&lt;&gt;"",VLOOKUP(Q632,'DON GIA'!$H$1:$K$103,4,0),"")</f>
        <v/>
      </c>
      <c r="U632" s="106" t="str">
        <f t="shared" si="125"/>
        <v/>
      </c>
      <c r="V632" s="107" t="s">
        <v>1130</v>
      </c>
      <c r="W632" s="103" t="s">
        <v>27</v>
      </c>
      <c r="X632" s="108">
        <v>7.04</v>
      </c>
      <c r="Y632" s="109"/>
      <c r="Z632" s="106">
        <f>IF(V632&lt;&gt;"",VLOOKUP(V632,'DON GIA'!$A$1:$D$346,4,0),"")</f>
        <v>282038</v>
      </c>
      <c r="AA632" s="106">
        <f t="shared" si="126"/>
        <v>1985547.52</v>
      </c>
      <c r="AB632" s="71"/>
      <c r="AC632" s="71"/>
      <c r="AD632" s="71"/>
      <c r="AE632" s="71"/>
      <c r="AF632" s="71"/>
      <c r="AG632" s="103"/>
      <c r="AH632" s="103"/>
      <c r="AI632" s="103"/>
      <c r="AJ632" s="103"/>
      <c r="AK632" s="106" t="str">
        <f>IF(AH632&lt;&gt;"",VLOOKUP(AH632,'DON GIA'!$M$1:$P$9,4,0),"")</f>
        <v/>
      </c>
      <c r="AL632" s="106" t="str">
        <f t="shared" si="129"/>
        <v/>
      </c>
      <c r="AM632" s="103"/>
      <c r="AN632" s="103"/>
      <c r="AO632" s="199" t="str">
        <f t="shared" si="120"/>
        <v/>
      </c>
      <c r="AP632" s="107"/>
    </row>
    <row r="633" spans="1:43" outlineLevel="2">
      <c r="A633" s="72" t="e">
        <f>IF(C632&lt;&gt;"",$C$7:C632,A632)</f>
        <v>#VALUE!</v>
      </c>
      <c r="B633" s="102" t="str">
        <f>IF(C632&lt;&gt;"",COUNTA($C$7:C632)+392,"")</f>
        <v/>
      </c>
      <c r="C633" s="192"/>
      <c r="D633" s="71"/>
      <c r="E633" s="103"/>
      <c r="F633" s="103"/>
      <c r="G633" s="103"/>
      <c r="H633" s="103"/>
      <c r="I633" s="103"/>
      <c r="J633" s="103"/>
      <c r="K633" s="71"/>
      <c r="L633" s="105"/>
      <c r="M633" s="106" t="str">
        <f>IF(K633&lt;&gt;"",VLOOKUP(K633,'DON GIA'!$S$1:$U$19,3,0),"")</f>
        <v/>
      </c>
      <c r="N633" s="106" t="str">
        <f>IF(K633&lt;&gt;"",VLOOKUP(K633,'DON GIA'!$S$1:$V$19,4,0),"")</f>
        <v/>
      </c>
      <c r="O633" s="106" t="str">
        <f t="shared" si="127"/>
        <v/>
      </c>
      <c r="P633" s="106" t="str">
        <f t="shared" si="128"/>
        <v/>
      </c>
      <c r="Q633" s="71" t="s">
        <v>35</v>
      </c>
      <c r="R633" s="103"/>
      <c r="S633" s="103"/>
      <c r="T633" s="106" t="str">
        <f>IF(Q633&lt;&gt;"",VLOOKUP(Q633,'DON GIA'!$H$1:$K$103,4,0),"")</f>
        <v/>
      </c>
      <c r="U633" s="106" t="str">
        <f t="shared" si="125"/>
        <v/>
      </c>
      <c r="V633" s="107" t="s">
        <v>1123</v>
      </c>
      <c r="W633" s="103" t="s">
        <v>27</v>
      </c>
      <c r="X633" s="108">
        <v>112.35</v>
      </c>
      <c r="Y633" s="109"/>
      <c r="Z633" s="106">
        <f>IF(V633&lt;&gt;"",VLOOKUP(V633,'DON GIA'!$A$1:$D$346,4,0),"")</f>
        <v>282038</v>
      </c>
      <c r="AA633" s="106">
        <f t="shared" si="126"/>
        <v>31686969.299999997</v>
      </c>
      <c r="AB633" s="71"/>
      <c r="AC633" s="71"/>
      <c r="AD633" s="71"/>
      <c r="AE633" s="71"/>
      <c r="AF633" s="71"/>
      <c r="AG633" s="103"/>
      <c r="AH633" s="103"/>
      <c r="AI633" s="103"/>
      <c r="AJ633" s="103"/>
      <c r="AK633" s="106" t="str">
        <f>IF(AH633&lt;&gt;"",VLOOKUP(AH633,'DON GIA'!$M$1:$P$9,4,0),"")</f>
        <v/>
      </c>
      <c r="AL633" s="106" t="str">
        <f t="shared" si="129"/>
        <v/>
      </c>
      <c r="AM633" s="103"/>
      <c r="AN633" s="103"/>
      <c r="AO633" s="199" t="str">
        <f t="shared" si="120"/>
        <v/>
      </c>
      <c r="AP633" s="107"/>
    </row>
    <row r="634" spans="1:43" ht="37.5" outlineLevel="2">
      <c r="A634" s="72" t="e">
        <f>IF(C633&lt;&gt;"",$C$7:C633,A633)</f>
        <v>#VALUE!</v>
      </c>
      <c r="B634" s="102" t="str">
        <f>IF(C633&lt;&gt;"",COUNTA($C$7:C633)+392,"")</f>
        <v/>
      </c>
      <c r="C634" s="192"/>
      <c r="D634" s="71"/>
      <c r="E634" s="103"/>
      <c r="F634" s="103"/>
      <c r="G634" s="103"/>
      <c r="H634" s="103"/>
      <c r="I634" s="103"/>
      <c r="J634" s="103"/>
      <c r="K634" s="71"/>
      <c r="L634" s="105"/>
      <c r="M634" s="106" t="str">
        <f>IF(K634&lt;&gt;"",VLOOKUP(K634,'DON GIA'!$S$1:$U$19,3,0),"")</f>
        <v/>
      </c>
      <c r="N634" s="106" t="str">
        <f>IF(K634&lt;&gt;"",VLOOKUP(K634,'DON GIA'!$S$1:$V$19,4,0),"")</f>
        <v/>
      </c>
      <c r="O634" s="106" t="str">
        <f t="shared" si="127"/>
        <v/>
      </c>
      <c r="P634" s="106" t="str">
        <f t="shared" si="128"/>
        <v/>
      </c>
      <c r="Q634" s="71" t="s">
        <v>35</v>
      </c>
      <c r="R634" s="103"/>
      <c r="S634" s="103"/>
      <c r="T634" s="106" t="str">
        <f>IF(Q634&lt;&gt;"",VLOOKUP(Q634,'DON GIA'!$H$1:$K$103,4,0),"")</f>
        <v/>
      </c>
      <c r="U634" s="106" t="str">
        <f t="shared" si="125"/>
        <v/>
      </c>
      <c r="V634" s="107" t="s">
        <v>1049</v>
      </c>
      <c r="W634" s="103" t="s">
        <v>42</v>
      </c>
      <c r="X634" s="108">
        <v>1</v>
      </c>
      <c r="Y634" s="109"/>
      <c r="Z634" s="106">
        <f>IF(V634&lt;&gt;"",VLOOKUP(V634,'DON GIA'!$A$1:$D$346,4,0),"")</f>
        <v>3793079</v>
      </c>
      <c r="AA634" s="106">
        <f t="shared" si="126"/>
        <v>3793079</v>
      </c>
      <c r="AB634" s="71"/>
      <c r="AC634" s="71"/>
      <c r="AD634" s="71"/>
      <c r="AE634" s="71"/>
      <c r="AF634" s="71"/>
      <c r="AG634" s="103"/>
      <c r="AH634" s="103"/>
      <c r="AI634" s="103"/>
      <c r="AJ634" s="103"/>
      <c r="AK634" s="106" t="str">
        <f>IF(AH634&lt;&gt;"",VLOOKUP(AH634,'DON GIA'!$M$1:$P$9,4,0),"")</f>
        <v/>
      </c>
      <c r="AL634" s="106" t="str">
        <f t="shared" si="129"/>
        <v/>
      </c>
      <c r="AM634" s="103"/>
      <c r="AN634" s="103"/>
      <c r="AO634" s="199" t="str">
        <f t="shared" si="120"/>
        <v/>
      </c>
      <c r="AP634" s="107"/>
    </row>
    <row r="635" spans="1:43" outlineLevel="2">
      <c r="A635" s="72" t="e">
        <f>IF(C634&lt;&gt;"",$C$7:C634,A634)</f>
        <v>#VALUE!</v>
      </c>
      <c r="B635" s="102" t="str">
        <f>IF(C634&lt;&gt;"",COUNTA($C$7:C634)+392,"")</f>
        <v/>
      </c>
      <c r="C635" s="192"/>
      <c r="D635" s="71"/>
      <c r="E635" s="103"/>
      <c r="F635" s="103"/>
      <c r="G635" s="103"/>
      <c r="H635" s="103"/>
      <c r="I635" s="103"/>
      <c r="J635" s="103"/>
      <c r="K635" s="71"/>
      <c r="L635" s="105"/>
      <c r="M635" s="106" t="str">
        <f>IF(K635&lt;&gt;"",VLOOKUP(K635,'DON GIA'!$S$1:$U$19,3,0),"")</f>
        <v/>
      </c>
      <c r="N635" s="106" t="str">
        <f>IF(K635&lt;&gt;"",VLOOKUP(K635,'DON GIA'!$S$1:$V$19,4,0),"")</f>
        <v/>
      </c>
      <c r="O635" s="106" t="str">
        <f t="shared" si="127"/>
        <v/>
      </c>
      <c r="P635" s="106" t="str">
        <f t="shared" si="128"/>
        <v/>
      </c>
      <c r="Q635" s="71" t="s">
        <v>35</v>
      </c>
      <c r="R635" s="103"/>
      <c r="S635" s="103"/>
      <c r="T635" s="106" t="str">
        <f>IF(Q635&lt;&gt;"",VLOOKUP(Q635,'DON GIA'!$H$1:$K$103,4,0),"")</f>
        <v/>
      </c>
      <c r="U635" s="106" t="str">
        <f t="shared" si="125"/>
        <v/>
      </c>
      <c r="V635" s="102"/>
      <c r="W635" s="102"/>
      <c r="X635" s="102"/>
      <c r="Y635" s="109"/>
      <c r="Z635" s="106" t="str">
        <f>IF(V635&lt;&gt;"",VLOOKUP(V635,'DON GIA'!$A$1:$D$346,4,0),"")</f>
        <v/>
      </c>
      <c r="AA635" s="106" t="str">
        <f t="shared" si="126"/>
        <v/>
      </c>
      <c r="AB635" s="71"/>
      <c r="AC635" s="71"/>
      <c r="AD635" s="71"/>
      <c r="AE635" s="71"/>
      <c r="AF635" s="71"/>
      <c r="AG635" s="103"/>
      <c r="AH635" s="103"/>
      <c r="AI635" s="103"/>
      <c r="AJ635" s="103"/>
      <c r="AK635" s="106" t="str">
        <f>IF(AH635&lt;&gt;"",VLOOKUP(AH635,'DON GIA'!$M$1:$P$9,4,0),"")</f>
        <v/>
      </c>
      <c r="AL635" s="106" t="str">
        <f t="shared" si="129"/>
        <v/>
      </c>
      <c r="AM635" s="103"/>
      <c r="AN635" s="103"/>
      <c r="AO635" s="199" t="str">
        <f t="shared" si="120"/>
        <v/>
      </c>
      <c r="AP635" s="107"/>
    </row>
    <row r="636" spans="1:43" outlineLevel="2">
      <c r="A636" s="72" t="e">
        <f>IF(C635&lt;&gt;"",$C$7:C635,A635)</f>
        <v>#VALUE!</v>
      </c>
      <c r="B636" s="102" t="str">
        <f>IF(C635&lt;&gt;"",COUNTA($C$7:C635)+392,"")</f>
        <v/>
      </c>
      <c r="C636" s="192"/>
      <c r="D636" s="61"/>
      <c r="E636" s="103"/>
      <c r="F636" s="103"/>
      <c r="G636" s="103"/>
      <c r="H636" s="103"/>
      <c r="I636" s="103"/>
      <c r="J636" s="103"/>
      <c r="K636" s="71"/>
      <c r="L636" s="105"/>
      <c r="M636" s="106" t="str">
        <f>IF(K636&lt;&gt;"",VLOOKUP(K636,'DON GIA'!$S$1:$U$19,3,0),"")</f>
        <v/>
      </c>
      <c r="N636" s="106" t="str">
        <f>IF(K636&lt;&gt;"",VLOOKUP(K636,'DON GIA'!$S$1:$V$19,4,0),"")</f>
        <v/>
      </c>
      <c r="O636" s="106" t="str">
        <f t="shared" si="127"/>
        <v/>
      </c>
      <c r="P636" s="106" t="str">
        <f t="shared" si="128"/>
        <v/>
      </c>
      <c r="Q636" s="71" t="s">
        <v>35</v>
      </c>
      <c r="R636" s="103"/>
      <c r="S636" s="103"/>
      <c r="T636" s="106" t="str">
        <f>IF(Q636&lt;&gt;"",VLOOKUP(Q636,'DON GIA'!$H$1:$K$103,4,0),"")</f>
        <v/>
      </c>
      <c r="U636" s="106" t="str">
        <f t="shared" si="125"/>
        <v/>
      </c>
      <c r="V636" s="107" t="s">
        <v>35</v>
      </c>
      <c r="W636" s="103"/>
      <c r="X636" s="108"/>
      <c r="Y636" s="109"/>
      <c r="Z636" s="106" t="str">
        <f>IF(V636&lt;&gt;"",VLOOKUP(V636,'DON GIA'!$A$1:$D$346,4,0),"")</f>
        <v/>
      </c>
      <c r="AA636" s="106" t="str">
        <f t="shared" si="126"/>
        <v/>
      </c>
      <c r="AB636" s="71"/>
      <c r="AC636" s="71"/>
      <c r="AD636" s="71"/>
      <c r="AE636" s="71"/>
      <c r="AF636" s="71"/>
      <c r="AG636" s="103"/>
      <c r="AH636" s="103"/>
      <c r="AI636" s="103"/>
      <c r="AJ636" s="103"/>
      <c r="AK636" s="106" t="str">
        <f>IF(AH636&lt;&gt;"",VLOOKUP(AH636,'DON GIA'!$M$1:$P$9,4,0),"")</f>
        <v/>
      </c>
      <c r="AL636" s="106" t="str">
        <f t="shared" si="129"/>
        <v/>
      </c>
      <c r="AM636" s="103"/>
      <c r="AN636" s="103"/>
      <c r="AO636" s="199" t="str">
        <f t="shared" si="120"/>
        <v/>
      </c>
      <c r="AP636" s="107"/>
    </row>
    <row r="637" spans="1:43" outlineLevel="1">
      <c r="A637" s="84" t="s">
        <v>813</v>
      </c>
      <c r="B637" s="102"/>
      <c r="C637" s="192">
        <v>440</v>
      </c>
      <c r="D637" s="61" t="s">
        <v>281</v>
      </c>
      <c r="E637" s="162"/>
      <c r="F637" s="162"/>
      <c r="G637" s="162"/>
      <c r="H637" s="162"/>
      <c r="I637" s="162"/>
      <c r="J637" s="162"/>
      <c r="K637" s="171"/>
      <c r="L637" s="167">
        <f>SUBTOTAL(9,L638:L651)</f>
        <v>132.69999999999999</v>
      </c>
      <c r="M637" s="199"/>
      <c r="N637" s="199"/>
      <c r="O637" s="199">
        <f>SUBTOTAL(9,O638:O651)</f>
        <v>222803299.99999997</v>
      </c>
      <c r="P637" s="199">
        <f>SUBTOTAL(9,P638:P651)</f>
        <v>0</v>
      </c>
      <c r="Q637" s="61"/>
      <c r="R637" s="162"/>
      <c r="S637" s="162">
        <f>SUBTOTAL(9,S638:S651)</f>
        <v>0</v>
      </c>
      <c r="T637" s="199"/>
      <c r="U637" s="199">
        <f>SUBTOTAL(9,U638:U651)</f>
        <v>0</v>
      </c>
      <c r="V637" s="129"/>
      <c r="W637" s="162"/>
      <c r="X637" s="169">
        <f>SUBTOTAL(9,X638:X651)</f>
        <v>285.05599999999998</v>
      </c>
      <c r="Y637" s="170">
        <f>SUBTOTAL(9,Y638:Y651)</f>
        <v>0</v>
      </c>
      <c r="Z637" s="199"/>
      <c r="AA637" s="199">
        <f>SUBTOTAL(9,AA638:AA651)</f>
        <v>587992290.926</v>
      </c>
      <c r="AB637" s="71"/>
      <c r="AC637" s="71"/>
      <c r="AD637" s="71"/>
      <c r="AE637" s="71"/>
      <c r="AF637" s="71"/>
      <c r="AG637" s="103"/>
      <c r="AH637" s="162"/>
      <c r="AI637" s="162"/>
      <c r="AJ637" s="162">
        <f>SUBTOTAL(9,AJ638:AJ651)</f>
        <v>2</v>
      </c>
      <c r="AK637" s="199"/>
      <c r="AL637" s="199">
        <f>SUBTOTAL(9,AL638:AL651)</f>
        <v>25895920</v>
      </c>
      <c r="AM637" s="162"/>
      <c r="AN637" s="162">
        <f>SUBTOTAL(9,AN638:AN651)</f>
        <v>1</v>
      </c>
      <c r="AO637" s="199">
        <f t="shared" si="120"/>
        <v>836691510.926</v>
      </c>
      <c r="AP637" s="111"/>
      <c r="AQ637" s="90"/>
    </row>
    <row r="638" spans="1:43" ht="56.25" outlineLevel="2">
      <c r="A638" s="72" t="e">
        <f>IF(C637&lt;&gt;"",$C$7:C637,A636)</f>
        <v>#VALUE!</v>
      </c>
      <c r="B638" s="102">
        <f>IF(C637&lt;&gt;"",COUNTA($C$7:C637)+392,"")</f>
        <v>440</v>
      </c>
      <c r="C638" s="192"/>
      <c r="D638" s="71" t="s">
        <v>282</v>
      </c>
      <c r="E638" s="103">
        <v>1</v>
      </c>
      <c r="F638" s="103"/>
      <c r="G638" s="103">
        <v>443</v>
      </c>
      <c r="H638" s="103">
        <v>79</v>
      </c>
      <c r="I638" s="103" t="s">
        <v>223</v>
      </c>
      <c r="J638" s="103" t="s">
        <v>224</v>
      </c>
      <c r="K638" s="104" t="s">
        <v>973</v>
      </c>
      <c r="L638" s="105">
        <v>132.69999999999999</v>
      </c>
      <c r="M638" s="106">
        <f>IF(K638&lt;&gt;"",VLOOKUP(K638,'DON GIA'!$S$1:$U$19,3,0),"")</f>
        <v>1679000</v>
      </c>
      <c r="N638" s="106">
        <f>IF(K638&lt;&gt;"",VLOOKUP(K638,'DON GIA'!$S$1:$V$19,4,0),"")</f>
        <v>0</v>
      </c>
      <c r="O638" s="106">
        <f t="shared" si="127"/>
        <v>222803299.99999997</v>
      </c>
      <c r="P638" s="106">
        <f t="shared" si="128"/>
        <v>0</v>
      </c>
      <c r="Q638" s="71" t="s">
        <v>35</v>
      </c>
      <c r="R638" s="103"/>
      <c r="S638" s="103"/>
      <c r="T638" s="106" t="str">
        <f>IF(Q638&lt;&gt;"",VLOOKUP(Q638,'DON GIA'!$H$1:$K$103,4,0),"")</f>
        <v/>
      </c>
      <c r="U638" s="106" t="str">
        <f t="shared" ref="U638:U651" si="130">IF(Q638&lt;&gt;"",IF(ISNUMBER(T638),S638*T638,""),"")</f>
        <v/>
      </c>
      <c r="V638" s="107" t="s">
        <v>1005</v>
      </c>
      <c r="W638" s="103" t="s">
        <v>27</v>
      </c>
      <c r="X638" s="108">
        <v>82.8</v>
      </c>
      <c r="Y638" s="109"/>
      <c r="Z638" s="106">
        <f>IF(V638&lt;&gt;"",VLOOKUP(V638,'DON GIA'!$A$1:$D$346,4,0),"")</f>
        <v>5559129</v>
      </c>
      <c r="AA638" s="106">
        <f t="shared" ref="AA638:AA651" si="131">IF(V638&lt;&gt;"",IF(ISNUMBER(Z638),X638*Z638,""),"")</f>
        <v>460295881.19999999</v>
      </c>
      <c r="AB638" s="71" t="s">
        <v>28</v>
      </c>
      <c r="AC638" s="71" t="s">
        <v>29</v>
      </c>
      <c r="AD638" s="71" t="s">
        <v>30</v>
      </c>
      <c r="AE638" s="71" t="s">
        <v>31</v>
      </c>
      <c r="AF638" s="71" t="s">
        <v>34</v>
      </c>
      <c r="AG638" s="103" t="s">
        <v>33</v>
      </c>
      <c r="AH638" s="103" t="s">
        <v>562</v>
      </c>
      <c r="AI638" s="103" t="s">
        <v>409</v>
      </c>
      <c r="AJ638" s="103">
        <v>1</v>
      </c>
      <c r="AK638" s="106">
        <f>IF(AH638&lt;&gt;"",VLOOKUP(AH638,'DON GIA'!$M$1:$P$9,4,0),"")</f>
        <v>12895920</v>
      </c>
      <c r="AL638" s="106">
        <f t="shared" si="129"/>
        <v>12895920</v>
      </c>
      <c r="AM638" s="103" t="s">
        <v>407</v>
      </c>
      <c r="AN638" s="103">
        <v>1</v>
      </c>
      <c r="AO638" s="199" t="str">
        <f t="shared" si="120"/>
        <v/>
      </c>
      <c r="AP638" s="111" t="s">
        <v>696</v>
      </c>
    </row>
    <row r="639" spans="1:43" ht="322.5" outlineLevel="2">
      <c r="A639" s="72" t="e">
        <f>IF(C638&lt;&gt;"",$C$7:C638,A638)</f>
        <v>#VALUE!</v>
      </c>
      <c r="B639" s="102" t="str">
        <f>IF(C638&lt;&gt;"",COUNTA($C$7:C638)+392,"")</f>
        <v/>
      </c>
      <c r="C639" s="192"/>
      <c r="D639" s="71" t="s">
        <v>279</v>
      </c>
      <c r="E639" s="103"/>
      <c r="F639" s="103"/>
      <c r="G639" s="103"/>
      <c r="H639" s="103"/>
      <c r="I639" s="103"/>
      <c r="J639" s="103"/>
      <c r="K639" s="71"/>
      <c r="L639" s="105"/>
      <c r="M639" s="106" t="str">
        <f>IF(K639&lt;&gt;"",VLOOKUP(K639,'DON GIA'!$S$1:$U$19,3,0),"")</f>
        <v/>
      </c>
      <c r="N639" s="106" t="str">
        <f>IF(K639&lt;&gt;"",VLOOKUP(K639,'DON GIA'!$S$1:$V$19,4,0),"")</f>
        <v/>
      </c>
      <c r="O639" s="106" t="str">
        <f t="shared" si="127"/>
        <v/>
      </c>
      <c r="P639" s="106" t="str">
        <f t="shared" si="128"/>
        <v/>
      </c>
      <c r="Q639" s="71" t="s">
        <v>35</v>
      </c>
      <c r="R639" s="103"/>
      <c r="S639" s="103"/>
      <c r="T639" s="106" t="str">
        <f>IF(Q639&lt;&gt;"",VLOOKUP(Q639,'DON GIA'!$H$1:$K$103,4,0),"")</f>
        <v/>
      </c>
      <c r="U639" s="106" t="str">
        <f t="shared" si="130"/>
        <v/>
      </c>
      <c r="V639" s="107" t="s">
        <v>1001</v>
      </c>
      <c r="W639" s="103" t="s">
        <v>27</v>
      </c>
      <c r="X639" s="108">
        <v>28.05</v>
      </c>
      <c r="Y639" s="109"/>
      <c r="Z639" s="106">
        <f>IF(V639&lt;&gt;"",VLOOKUP(V639,'DON GIA'!$A$1:$D$346,4,0),"")</f>
        <v>295078</v>
      </c>
      <c r="AA639" s="106">
        <f t="shared" si="131"/>
        <v>8276937.9000000004</v>
      </c>
      <c r="AB639" s="71"/>
      <c r="AC639" s="71"/>
      <c r="AD639" s="71"/>
      <c r="AE639" s="71"/>
      <c r="AF639" s="71"/>
      <c r="AG639" s="103"/>
      <c r="AH639" s="61" t="s">
        <v>578</v>
      </c>
      <c r="AI639" s="103" t="s">
        <v>560</v>
      </c>
      <c r="AJ639" s="103">
        <v>1</v>
      </c>
      <c r="AK639" s="106">
        <f>IF(AH639&lt;&gt;"",VLOOKUP(AH639,'DON GIA'!$M$1:$P$9,4,0),"")</f>
        <v>13000000</v>
      </c>
      <c r="AL639" s="106">
        <f t="shared" si="129"/>
        <v>13000000</v>
      </c>
      <c r="AM639" s="103"/>
      <c r="AN639" s="103"/>
      <c r="AO639" s="199" t="str">
        <f t="shared" si="120"/>
        <v/>
      </c>
      <c r="AP639" s="59" t="s">
        <v>697</v>
      </c>
    </row>
    <row r="640" spans="1:43" ht="78.75" outlineLevel="2">
      <c r="A640" s="72" t="e">
        <f>IF(C639&lt;&gt;"",$C$7:C639,A639)</f>
        <v>#VALUE!</v>
      </c>
      <c r="B640" s="102" t="str">
        <f>IF(C639&lt;&gt;"",COUNTA($C$7:C639)+392,"")</f>
        <v/>
      </c>
      <c r="C640" s="192"/>
      <c r="D640" s="71"/>
      <c r="E640" s="103"/>
      <c r="F640" s="103"/>
      <c r="G640" s="103"/>
      <c r="H640" s="103"/>
      <c r="I640" s="103"/>
      <c r="J640" s="103"/>
      <c r="K640" s="71"/>
      <c r="L640" s="105"/>
      <c r="M640" s="106" t="str">
        <f>IF(K640&lt;&gt;"",VLOOKUP(K640,'DON GIA'!$S$1:$U$19,3,0),"")</f>
        <v/>
      </c>
      <c r="N640" s="106" t="str">
        <f>IF(K640&lt;&gt;"",VLOOKUP(K640,'DON GIA'!$S$1:$V$19,4,0),"")</f>
        <v/>
      </c>
      <c r="O640" s="106" t="str">
        <f t="shared" si="127"/>
        <v/>
      </c>
      <c r="P640" s="106" t="str">
        <f t="shared" si="128"/>
        <v/>
      </c>
      <c r="Q640" s="71" t="s">
        <v>35</v>
      </c>
      <c r="R640" s="103"/>
      <c r="S640" s="103"/>
      <c r="T640" s="106" t="str">
        <f>IF(Q640&lt;&gt;"",VLOOKUP(Q640,'DON GIA'!$H$1:$K$103,4,0),"")</f>
        <v/>
      </c>
      <c r="U640" s="106" t="str">
        <f t="shared" si="130"/>
        <v/>
      </c>
      <c r="V640" s="107" t="s">
        <v>1172</v>
      </c>
      <c r="W640" s="103" t="s">
        <v>27</v>
      </c>
      <c r="X640" s="108">
        <v>15.3</v>
      </c>
      <c r="Y640" s="109"/>
      <c r="Z640" s="106">
        <f>IF(V640&lt;&gt;"",VLOOKUP(V640,'DON GIA'!$A$1:$D$346,4,0),"")</f>
        <v>299700</v>
      </c>
      <c r="AA640" s="106">
        <f t="shared" si="131"/>
        <v>4585410</v>
      </c>
      <c r="AB640" s="71"/>
      <c r="AC640" s="71"/>
      <c r="AD640" s="71" t="s">
        <v>36</v>
      </c>
      <c r="AE640" s="71"/>
      <c r="AF640" s="71" t="s">
        <v>136</v>
      </c>
      <c r="AG640" s="103"/>
      <c r="AH640" s="103"/>
      <c r="AI640" s="103"/>
      <c r="AJ640" s="103"/>
      <c r="AK640" s="106" t="str">
        <f>IF(AH640&lt;&gt;"",VLOOKUP(AH640,'DON GIA'!$M$1:$P$9,4,0),"")</f>
        <v/>
      </c>
      <c r="AL640" s="106" t="str">
        <f t="shared" si="129"/>
        <v/>
      </c>
      <c r="AM640" s="103"/>
      <c r="AN640" s="103"/>
      <c r="AO640" s="199" t="str">
        <f t="shared" si="120"/>
        <v/>
      </c>
      <c r="AP640" s="59" t="s">
        <v>698</v>
      </c>
    </row>
    <row r="641" spans="1:43" ht="75" outlineLevel="2">
      <c r="A641" s="72" t="e">
        <f>IF(C640&lt;&gt;"",$C$7:C640,A640)</f>
        <v>#VALUE!</v>
      </c>
      <c r="B641" s="102" t="str">
        <f>IF(C640&lt;&gt;"",COUNTA($C$7:C640)+392,"")</f>
        <v/>
      </c>
      <c r="C641" s="192"/>
      <c r="D641" s="71"/>
      <c r="E641" s="103"/>
      <c r="F641" s="103"/>
      <c r="G641" s="103"/>
      <c r="H641" s="103"/>
      <c r="I641" s="103"/>
      <c r="J641" s="103"/>
      <c r="K641" s="71"/>
      <c r="L641" s="105"/>
      <c r="M641" s="106" t="str">
        <f>IF(K641&lt;&gt;"",VLOOKUP(K641,'DON GIA'!$S$1:$U$19,3,0),"")</f>
        <v/>
      </c>
      <c r="N641" s="106" t="str">
        <f>IF(K641&lt;&gt;"",VLOOKUP(K641,'DON GIA'!$S$1:$V$19,4,0),"")</f>
        <v/>
      </c>
      <c r="O641" s="106" t="str">
        <f t="shared" si="127"/>
        <v/>
      </c>
      <c r="P641" s="106" t="str">
        <f t="shared" si="128"/>
        <v/>
      </c>
      <c r="Q641" s="71" t="s">
        <v>35</v>
      </c>
      <c r="R641" s="103"/>
      <c r="S641" s="103"/>
      <c r="T641" s="106" t="str">
        <f>IF(Q641&lt;&gt;"",VLOOKUP(Q641,'DON GIA'!$H$1:$K$103,4,0),"")</f>
        <v/>
      </c>
      <c r="U641" s="106" t="str">
        <f t="shared" si="130"/>
        <v/>
      </c>
      <c r="V641" s="107" t="s">
        <v>1139</v>
      </c>
      <c r="W641" s="103" t="s">
        <v>27</v>
      </c>
      <c r="X641" s="108">
        <v>15.3</v>
      </c>
      <c r="Y641" s="109"/>
      <c r="Z641" s="106">
        <f>IF(V641&lt;&gt;"",VLOOKUP(V641,'DON GIA'!$A$1:$D$346,4,0),"")</f>
        <v>330817</v>
      </c>
      <c r="AA641" s="106">
        <f t="shared" si="131"/>
        <v>5061500.1000000006</v>
      </c>
      <c r="AB641" s="71"/>
      <c r="AC641" s="71"/>
      <c r="AD641" s="71"/>
      <c r="AE641" s="71"/>
      <c r="AF641" s="71"/>
      <c r="AG641" s="103"/>
      <c r="AH641" s="103"/>
      <c r="AI641" s="103"/>
      <c r="AJ641" s="103"/>
      <c r="AK641" s="106" t="str">
        <f>IF(AH641&lt;&gt;"",VLOOKUP(AH641,'DON GIA'!$M$1:$P$9,4,0),"")</f>
        <v/>
      </c>
      <c r="AL641" s="106" t="str">
        <f t="shared" si="129"/>
        <v/>
      </c>
      <c r="AM641" s="103"/>
      <c r="AN641" s="103"/>
      <c r="AO641" s="199" t="str">
        <f t="shared" si="120"/>
        <v/>
      </c>
      <c r="AP641" s="59" t="s">
        <v>352</v>
      </c>
    </row>
    <row r="642" spans="1:43" ht="93.75" outlineLevel="2">
      <c r="A642" s="72" t="e">
        <f>IF(C641&lt;&gt;"",$C$7:C641,A641)</f>
        <v>#VALUE!</v>
      </c>
      <c r="B642" s="102" t="str">
        <f>IF(C641&lt;&gt;"",COUNTA($C$7:C641)+392,"")</f>
        <v/>
      </c>
      <c r="C642" s="192"/>
      <c r="D642" s="71"/>
      <c r="E642" s="103"/>
      <c r="F642" s="103"/>
      <c r="G642" s="103"/>
      <c r="H642" s="103"/>
      <c r="I642" s="103"/>
      <c r="J642" s="103"/>
      <c r="K642" s="71"/>
      <c r="L642" s="105"/>
      <c r="M642" s="106" t="str">
        <f>IF(K642&lt;&gt;"",VLOOKUP(K642,'DON GIA'!$S$1:$U$19,3,0),"")</f>
        <v/>
      </c>
      <c r="N642" s="106" t="str">
        <f>IF(K642&lt;&gt;"",VLOOKUP(K642,'DON GIA'!$S$1:$V$19,4,0),"")</f>
        <v/>
      </c>
      <c r="O642" s="106" t="str">
        <f t="shared" si="127"/>
        <v/>
      </c>
      <c r="P642" s="106" t="str">
        <f t="shared" si="128"/>
        <v/>
      </c>
      <c r="Q642" s="71" t="s">
        <v>35</v>
      </c>
      <c r="R642" s="103"/>
      <c r="S642" s="103"/>
      <c r="T642" s="106" t="str">
        <f>IF(Q642&lt;&gt;"",VLOOKUP(Q642,'DON GIA'!$H$1:$K$103,4,0),"")</f>
        <v/>
      </c>
      <c r="U642" s="106" t="str">
        <f t="shared" si="130"/>
        <v/>
      </c>
      <c r="V642" s="107" t="s">
        <v>1141</v>
      </c>
      <c r="W642" s="103" t="s">
        <v>27</v>
      </c>
      <c r="X642" s="108">
        <v>3.84</v>
      </c>
      <c r="Y642" s="109"/>
      <c r="Z642" s="106">
        <f>IF(V642&lt;&gt;"",VLOOKUP(V642,'DON GIA'!$A$1:$D$346,4,0),"")</f>
        <v>10375629</v>
      </c>
      <c r="AA642" s="106">
        <f t="shared" si="131"/>
        <v>39842415.359999999</v>
      </c>
      <c r="AB642" s="71"/>
      <c r="AC642" s="71"/>
      <c r="AD642" s="71"/>
      <c r="AE642" s="71" t="s">
        <v>31</v>
      </c>
      <c r="AF642" s="71" t="s">
        <v>34</v>
      </c>
      <c r="AG642" s="103"/>
      <c r="AH642" s="103"/>
      <c r="AI642" s="103"/>
      <c r="AJ642" s="103"/>
      <c r="AK642" s="106" t="str">
        <f>IF(AH642&lt;&gt;"",VLOOKUP(AH642,'DON GIA'!$M$1:$P$9,4,0),"")</f>
        <v/>
      </c>
      <c r="AL642" s="106" t="str">
        <f t="shared" si="129"/>
        <v/>
      </c>
      <c r="AM642" s="103"/>
      <c r="AN642" s="103"/>
      <c r="AO642" s="199" t="str">
        <f t="shared" si="120"/>
        <v/>
      </c>
      <c r="AP642" s="59" t="s">
        <v>349</v>
      </c>
    </row>
    <row r="643" spans="1:43" outlineLevel="2">
      <c r="A643" s="72" t="e">
        <f>IF(C642&lt;&gt;"",$C$7:C642,A642)</f>
        <v>#VALUE!</v>
      </c>
      <c r="B643" s="102" t="str">
        <f>IF(C642&lt;&gt;"",COUNTA($C$7:C642)+392,"")</f>
        <v/>
      </c>
      <c r="C643" s="192"/>
      <c r="D643" s="71"/>
      <c r="E643" s="103"/>
      <c r="F643" s="103"/>
      <c r="G643" s="103"/>
      <c r="H643" s="103"/>
      <c r="I643" s="103"/>
      <c r="J643" s="103"/>
      <c r="K643" s="71"/>
      <c r="L643" s="105"/>
      <c r="M643" s="106" t="str">
        <f>IF(K643&lt;&gt;"",VLOOKUP(K643,'DON GIA'!$S$1:$U$19,3,0),"")</f>
        <v/>
      </c>
      <c r="N643" s="106" t="str">
        <f>IF(K643&lt;&gt;"",VLOOKUP(K643,'DON GIA'!$S$1:$V$19,4,0),"")</f>
        <v/>
      </c>
      <c r="O643" s="106" t="str">
        <f t="shared" si="127"/>
        <v/>
      </c>
      <c r="P643" s="106" t="str">
        <f t="shared" si="128"/>
        <v/>
      </c>
      <c r="Q643" s="71" t="s">
        <v>35</v>
      </c>
      <c r="R643" s="103"/>
      <c r="S643" s="103"/>
      <c r="T643" s="106" t="str">
        <f>IF(Q643&lt;&gt;"",VLOOKUP(Q643,'DON GIA'!$H$1:$K$103,4,0),"")</f>
        <v/>
      </c>
      <c r="U643" s="106" t="str">
        <f t="shared" si="130"/>
        <v/>
      </c>
      <c r="V643" s="107" t="s">
        <v>1157</v>
      </c>
      <c r="W643" s="103" t="s">
        <v>38</v>
      </c>
      <c r="X643" s="108">
        <v>0.46800000000000003</v>
      </c>
      <c r="Y643" s="109"/>
      <c r="Z643" s="106">
        <f>IF(V643&lt;&gt;"",VLOOKUP(V643,'DON GIA'!$A$1:$D$346,4,0),"")</f>
        <v>2036769</v>
      </c>
      <c r="AA643" s="106">
        <f t="shared" si="131"/>
        <v>953207.89200000011</v>
      </c>
      <c r="AB643" s="71"/>
      <c r="AC643" s="71"/>
      <c r="AD643" s="71"/>
      <c r="AE643" s="71"/>
      <c r="AF643" s="71"/>
      <c r="AG643" s="103"/>
      <c r="AH643" s="103"/>
      <c r="AI643" s="103"/>
      <c r="AJ643" s="103"/>
      <c r="AK643" s="106" t="str">
        <f>IF(AH643&lt;&gt;"",VLOOKUP(AH643,'DON GIA'!$M$1:$P$9,4,0),"")</f>
        <v/>
      </c>
      <c r="AL643" s="106" t="str">
        <f t="shared" si="129"/>
        <v/>
      </c>
      <c r="AM643" s="103"/>
      <c r="AN643" s="103"/>
      <c r="AO643" s="199" t="str">
        <f t="shared" si="120"/>
        <v/>
      </c>
      <c r="AP643" s="107"/>
    </row>
    <row r="644" spans="1:43" outlineLevel="2">
      <c r="A644" s="72" t="e">
        <f>IF(C643&lt;&gt;"",$C$7:C643,A643)</f>
        <v>#VALUE!</v>
      </c>
      <c r="B644" s="102" t="str">
        <f>IF(C643&lt;&gt;"",COUNTA($C$7:C643)+392,"")</f>
        <v/>
      </c>
      <c r="C644" s="192"/>
      <c r="D644" s="71"/>
      <c r="E644" s="103"/>
      <c r="F644" s="103"/>
      <c r="G644" s="103"/>
      <c r="H644" s="103"/>
      <c r="I644" s="103"/>
      <c r="J644" s="103"/>
      <c r="K644" s="71"/>
      <c r="L644" s="105"/>
      <c r="M644" s="106" t="str">
        <f>IF(K644&lt;&gt;"",VLOOKUP(K644,'DON GIA'!$S$1:$U$19,3,0),"")</f>
        <v/>
      </c>
      <c r="N644" s="106" t="str">
        <f>IF(K644&lt;&gt;"",VLOOKUP(K644,'DON GIA'!$S$1:$V$19,4,0),"")</f>
        <v/>
      </c>
      <c r="O644" s="106" t="str">
        <f t="shared" si="127"/>
        <v/>
      </c>
      <c r="P644" s="106" t="str">
        <f t="shared" si="128"/>
        <v/>
      </c>
      <c r="Q644" s="71" t="s">
        <v>35</v>
      </c>
      <c r="R644" s="103"/>
      <c r="S644" s="103"/>
      <c r="T644" s="106" t="str">
        <f>IF(Q644&lt;&gt;"",VLOOKUP(Q644,'DON GIA'!$H$1:$K$103,4,0),"")</f>
        <v/>
      </c>
      <c r="U644" s="106" t="str">
        <f t="shared" si="130"/>
        <v/>
      </c>
      <c r="V644" s="107" t="s">
        <v>1173</v>
      </c>
      <c r="W644" s="103" t="s">
        <v>27</v>
      </c>
      <c r="X644" s="108">
        <v>3.76</v>
      </c>
      <c r="Y644" s="109"/>
      <c r="Z644" s="106">
        <f>IF(V644&lt;&gt;"",VLOOKUP(V644,'DON GIA'!$A$1:$D$346,4,0),"")</f>
        <v>282038</v>
      </c>
      <c r="AA644" s="106">
        <f t="shared" si="131"/>
        <v>1060462.8799999999</v>
      </c>
      <c r="AB644" s="71"/>
      <c r="AC644" s="71"/>
      <c r="AD644" s="71"/>
      <c r="AE644" s="71"/>
      <c r="AF644" s="71"/>
      <c r="AG644" s="103"/>
      <c r="AH644" s="103"/>
      <c r="AI644" s="103"/>
      <c r="AJ644" s="103"/>
      <c r="AK644" s="106" t="str">
        <f>IF(AH644&lt;&gt;"",VLOOKUP(AH644,'DON GIA'!$M$1:$P$9,4,0),"")</f>
        <v/>
      </c>
      <c r="AL644" s="106" t="str">
        <f t="shared" si="129"/>
        <v/>
      </c>
      <c r="AM644" s="103"/>
      <c r="AN644" s="103"/>
      <c r="AO644" s="199" t="str">
        <f t="shared" si="120"/>
        <v/>
      </c>
      <c r="AP644" s="107"/>
    </row>
    <row r="645" spans="1:43" outlineLevel="2">
      <c r="A645" s="72" t="e">
        <f>IF(C644&lt;&gt;"",$C$7:C644,A644)</f>
        <v>#VALUE!</v>
      </c>
      <c r="B645" s="102" t="str">
        <f>IF(C644&lt;&gt;"",COUNTA($C$7:C644)+392,"")</f>
        <v/>
      </c>
      <c r="C645" s="192"/>
      <c r="D645" s="71"/>
      <c r="E645" s="103"/>
      <c r="F645" s="103"/>
      <c r="G645" s="103"/>
      <c r="H645" s="103"/>
      <c r="I645" s="103"/>
      <c r="J645" s="103"/>
      <c r="K645" s="71"/>
      <c r="L645" s="105"/>
      <c r="M645" s="106" t="str">
        <f>IF(K645&lt;&gt;"",VLOOKUP(K645,'DON GIA'!$S$1:$U$19,3,0),"")</f>
        <v/>
      </c>
      <c r="N645" s="106" t="str">
        <f>IF(K645&lt;&gt;"",VLOOKUP(K645,'DON GIA'!$S$1:$V$19,4,0),"")</f>
        <v/>
      </c>
      <c r="O645" s="106" t="str">
        <f t="shared" si="127"/>
        <v/>
      </c>
      <c r="P645" s="106" t="str">
        <f t="shared" si="128"/>
        <v/>
      </c>
      <c r="Q645" s="71" t="s">
        <v>35</v>
      </c>
      <c r="R645" s="103"/>
      <c r="S645" s="103"/>
      <c r="T645" s="106" t="str">
        <f>IF(Q645&lt;&gt;"",VLOOKUP(Q645,'DON GIA'!$H$1:$K$103,4,0),"")</f>
        <v/>
      </c>
      <c r="U645" s="106" t="str">
        <f t="shared" si="130"/>
        <v/>
      </c>
      <c r="V645" s="107" t="s">
        <v>1107</v>
      </c>
      <c r="W645" s="103" t="s">
        <v>27</v>
      </c>
      <c r="X645" s="108">
        <v>82.86</v>
      </c>
      <c r="Y645" s="109"/>
      <c r="Z645" s="106">
        <f>IF(V645&lt;&gt;"",VLOOKUP(V645,'DON GIA'!$A$1:$D$346,4,0),"")</f>
        <v>109890</v>
      </c>
      <c r="AA645" s="106">
        <f t="shared" si="131"/>
        <v>9105485.4000000004</v>
      </c>
      <c r="AB645" s="71"/>
      <c r="AC645" s="71"/>
      <c r="AD645" s="71"/>
      <c r="AE645" s="71"/>
      <c r="AF645" s="71"/>
      <c r="AG645" s="103"/>
      <c r="AH645" s="103"/>
      <c r="AI645" s="103"/>
      <c r="AJ645" s="103"/>
      <c r="AK645" s="106" t="str">
        <f>IF(AH645&lt;&gt;"",VLOOKUP(AH645,'DON GIA'!$M$1:$P$9,4,0),"")</f>
        <v/>
      </c>
      <c r="AL645" s="106" t="str">
        <f t="shared" si="129"/>
        <v/>
      </c>
      <c r="AM645" s="103"/>
      <c r="AN645" s="103"/>
      <c r="AO645" s="199" t="str">
        <f t="shared" si="120"/>
        <v/>
      </c>
      <c r="AP645" s="107"/>
    </row>
    <row r="646" spans="1:43" outlineLevel="2">
      <c r="A646" s="72" t="e">
        <f>IF(C645&lt;&gt;"",$C$7:C645,A645)</f>
        <v>#VALUE!</v>
      </c>
      <c r="B646" s="102" t="str">
        <f>IF(C645&lt;&gt;"",COUNTA($C$7:C645)+392,"")</f>
        <v/>
      </c>
      <c r="C646" s="192"/>
      <c r="D646" s="71"/>
      <c r="E646" s="103"/>
      <c r="F646" s="103"/>
      <c r="G646" s="103"/>
      <c r="H646" s="103"/>
      <c r="I646" s="103"/>
      <c r="J646" s="103"/>
      <c r="K646" s="71"/>
      <c r="L646" s="105"/>
      <c r="M646" s="106" t="str">
        <f>IF(K646&lt;&gt;"",VLOOKUP(K646,'DON GIA'!$S$1:$U$19,3,0),"")</f>
        <v/>
      </c>
      <c r="N646" s="106" t="str">
        <f>IF(K646&lt;&gt;"",VLOOKUP(K646,'DON GIA'!$S$1:$V$19,4,0),"")</f>
        <v/>
      </c>
      <c r="O646" s="106" t="str">
        <f t="shared" si="127"/>
        <v/>
      </c>
      <c r="P646" s="106" t="str">
        <f t="shared" si="128"/>
        <v/>
      </c>
      <c r="Q646" s="71" t="s">
        <v>35</v>
      </c>
      <c r="R646" s="103"/>
      <c r="S646" s="103"/>
      <c r="T646" s="106" t="str">
        <f>IF(Q646&lt;&gt;"",VLOOKUP(Q646,'DON GIA'!$H$1:$K$103,4,0),"")</f>
        <v/>
      </c>
      <c r="U646" s="106" t="str">
        <f t="shared" si="130"/>
        <v/>
      </c>
      <c r="V646" s="107" t="s">
        <v>1023</v>
      </c>
      <c r="W646" s="103" t="s">
        <v>38</v>
      </c>
      <c r="X646" s="108">
        <v>0.108</v>
      </c>
      <c r="Y646" s="109"/>
      <c r="Z646" s="106">
        <f>IF(V646&lt;&gt;"",VLOOKUP(V646,'DON GIA'!$A$1:$D$346,4,0),"")</f>
        <v>2523428</v>
      </c>
      <c r="AA646" s="106">
        <f t="shared" si="131"/>
        <v>272530.22399999999</v>
      </c>
      <c r="AB646" s="71"/>
      <c r="AC646" s="71"/>
      <c r="AD646" s="71"/>
      <c r="AE646" s="71"/>
      <c r="AF646" s="71"/>
      <c r="AG646" s="103"/>
      <c r="AH646" s="103"/>
      <c r="AI646" s="103"/>
      <c r="AJ646" s="103"/>
      <c r="AK646" s="106" t="str">
        <f>IF(AH646&lt;&gt;"",VLOOKUP(AH646,'DON GIA'!$M$1:$P$9,4,0),"")</f>
        <v/>
      </c>
      <c r="AL646" s="106" t="str">
        <f t="shared" si="129"/>
        <v/>
      </c>
      <c r="AM646" s="103"/>
      <c r="AN646" s="103"/>
      <c r="AO646" s="199" t="str">
        <f t="shared" si="120"/>
        <v/>
      </c>
      <c r="AP646" s="107"/>
    </row>
    <row r="647" spans="1:43" outlineLevel="2">
      <c r="A647" s="72" t="e">
        <f>IF(C646&lt;&gt;"",$C$7:C646,A646)</f>
        <v>#VALUE!</v>
      </c>
      <c r="B647" s="102" t="str">
        <f>IF(C646&lt;&gt;"",COUNTA($C$7:C646)+392,"")</f>
        <v/>
      </c>
      <c r="C647" s="192"/>
      <c r="D647" s="71"/>
      <c r="E647" s="103"/>
      <c r="F647" s="103"/>
      <c r="G647" s="103"/>
      <c r="H647" s="103"/>
      <c r="I647" s="103"/>
      <c r="J647" s="103"/>
      <c r="K647" s="71"/>
      <c r="L647" s="105"/>
      <c r="M647" s="106" t="str">
        <f>IF(K647&lt;&gt;"",VLOOKUP(K647,'DON GIA'!$S$1:$U$19,3,0),"")</f>
        <v/>
      </c>
      <c r="N647" s="106" t="str">
        <f>IF(K647&lt;&gt;"",VLOOKUP(K647,'DON GIA'!$S$1:$V$19,4,0),"")</f>
        <v/>
      </c>
      <c r="O647" s="106" t="str">
        <f t="shared" si="127"/>
        <v/>
      </c>
      <c r="P647" s="106" t="str">
        <f t="shared" si="128"/>
        <v/>
      </c>
      <c r="Q647" s="71" t="s">
        <v>35</v>
      </c>
      <c r="R647" s="103"/>
      <c r="S647" s="103"/>
      <c r="T647" s="106" t="str">
        <f>IF(Q647&lt;&gt;"",VLOOKUP(Q647,'DON GIA'!$H$1:$K$103,4,0),"")</f>
        <v/>
      </c>
      <c r="U647" s="106" t="str">
        <f t="shared" si="130"/>
        <v/>
      </c>
      <c r="V647" s="107" t="s">
        <v>1130</v>
      </c>
      <c r="W647" s="103" t="s">
        <v>27</v>
      </c>
      <c r="X647" s="108">
        <v>7.14</v>
      </c>
      <c r="Y647" s="109"/>
      <c r="Z647" s="106">
        <f>IF(V647&lt;&gt;"",VLOOKUP(V647,'DON GIA'!$A$1:$D$346,4,0),"")</f>
        <v>282038</v>
      </c>
      <c r="AA647" s="106">
        <f t="shared" si="131"/>
        <v>2013751.3199999998</v>
      </c>
      <c r="AB647" s="71"/>
      <c r="AC647" s="71"/>
      <c r="AD647" s="71"/>
      <c r="AE647" s="71"/>
      <c r="AF647" s="71"/>
      <c r="AG647" s="103"/>
      <c r="AH647" s="103"/>
      <c r="AI647" s="103"/>
      <c r="AJ647" s="103"/>
      <c r="AK647" s="106" t="str">
        <f>IF(AH647&lt;&gt;"",VLOOKUP(AH647,'DON GIA'!$M$1:$P$9,4,0),"")</f>
        <v/>
      </c>
      <c r="AL647" s="106" t="str">
        <f t="shared" si="129"/>
        <v/>
      </c>
      <c r="AM647" s="103"/>
      <c r="AN647" s="103"/>
      <c r="AO647" s="199" t="str">
        <f t="shared" ref="AO647:AO710" si="132">IF(C647&lt;&gt;"",O647+P647+U647+AA647+AL647,"")</f>
        <v/>
      </c>
      <c r="AP647" s="107"/>
    </row>
    <row r="648" spans="1:43" outlineLevel="2">
      <c r="A648" s="72" t="e">
        <f>IF(C647&lt;&gt;"",$C$7:C647,A647)</f>
        <v>#VALUE!</v>
      </c>
      <c r="B648" s="102" t="str">
        <f>IF(C647&lt;&gt;"",COUNTA($C$7:C647)+392,"")</f>
        <v/>
      </c>
      <c r="C648" s="192"/>
      <c r="D648" s="71"/>
      <c r="E648" s="103"/>
      <c r="F648" s="103"/>
      <c r="G648" s="103"/>
      <c r="H648" s="103"/>
      <c r="I648" s="103"/>
      <c r="J648" s="103"/>
      <c r="K648" s="71"/>
      <c r="L648" s="105"/>
      <c r="M648" s="106" t="str">
        <f>IF(K648&lt;&gt;"",VLOOKUP(K648,'DON GIA'!$S$1:$U$19,3,0),"")</f>
        <v/>
      </c>
      <c r="N648" s="106" t="str">
        <f>IF(K648&lt;&gt;"",VLOOKUP(K648,'DON GIA'!$S$1:$V$19,4,0),"")</f>
        <v/>
      </c>
      <c r="O648" s="106" t="str">
        <f t="shared" si="127"/>
        <v/>
      </c>
      <c r="P648" s="106" t="str">
        <f t="shared" si="128"/>
        <v/>
      </c>
      <c r="Q648" s="71" t="s">
        <v>35</v>
      </c>
      <c r="R648" s="103"/>
      <c r="S648" s="103"/>
      <c r="T648" s="106" t="str">
        <f>IF(Q648&lt;&gt;"",VLOOKUP(Q648,'DON GIA'!$H$1:$K$103,4,0),"")</f>
        <v/>
      </c>
      <c r="U648" s="106" t="str">
        <f t="shared" si="130"/>
        <v/>
      </c>
      <c r="V648" s="107" t="s">
        <v>1105</v>
      </c>
      <c r="W648" s="103" t="s">
        <v>27</v>
      </c>
      <c r="X648" s="108">
        <v>2.44</v>
      </c>
      <c r="Y648" s="109"/>
      <c r="Z648" s="106">
        <f>IF(V648&lt;&gt;"",VLOOKUP(V648,'DON GIA'!$A$1:$D$346,4,0),"")</f>
        <v>292949</v>
      </c>
      <c r="AA648" s="106">
        <f t="shared" si="131"/>
        <v>714795.55999999994</v>
      </c>
      <c r="AB648" s="71"/>
      <c r="AC648" s="71"/>
      <c r="AD648" s="71"/>
      <c r="AE648" s="71"/>
      <c r="AF648" s="71"/>
      <c r="AG648" s="103"/>
      <c r="AH648" s="103"/>
      <c r="AI648" s="103"/>
      <c r="AJ648" s="103"/>
      <c r="AK648" s="106" t="str">
        <f>IF(AH648&lt;&gt;"",VLOOKUP(AH648,'DON GIA'!$M$1:$P$9,4,0),"")</f>
        <v/>
      </c>
      <c r="AL648" s="106" t="str">
        <f t="shared" si="129"/>
        <v/>
      </c>
      <c r="AM648" s="103"/>
      <c r="AN648" s="103"/>
      <c r="AO648" s="199" t="str">
        <f t="shared" si="132"/>
        <v/>
      </c>
      <c r="AP648" s="107"/>
    </row>
    <row r="649" spans="1:43" ht="37.5" outlineLevel="2">
      <c r="A649" s="72" t="e">
        <f>IF(C648&lt;&gt;"",$C$7:C648,A648)</f>
        <v>#VALUE!</v>
      </c>
      <c r="B649" s="102" t="str">
        <f>IF(C648&lt;&gt;"",COUNTA($C$7:C648)+392,"")</f>
        <v/>
      </c>
      <c r="C649" s="192"/>
      <c r="D649" s="71"/>
      <c r="E649" s="103"/>
      <c r="F649" s="103"/>
      <c r="G649" s="103"/>
      <c r="H649" s="103"/>
      <c r="I649" s="103"/>
      <c r="J649" s="103"/>
      <c r="K649" s="71"/>
      <c r="L649" s="105"/>
      <c r="M649" s="106" t="str">
        <f>IF(K649&lt;&gt;"",VLOOKUP(K649,'DON GIA'!$S$1:$U$19,3,0),"")</f>
        <v/>
      </c>
      <c r="N649" s="106" t="str">
        <f>IF(K649&lt;&gt;"",VLOOKUP(K649,'DON GIA'!$S$1:$V$19,4,0),"")</f>
        <v/>
      </c>
      <c r="O649" s="106" t="str">
        <f t="shared" si="127"/>
        <v/>
      </c>
      <c r="P649" s="106" t="str">
        <f t="shared" si="128"/>
        <v/>
      </c>
      <c r="Q649" s="71" t="s">
        <v>35</v>
      </c>
      <c r="R649" s="103"/>
      <c r="S649" s="103"/>
      <c r="T649" s="106" t="str">
        <f>IF(Q649&lt;&gt;"",VLOOKUP(Q649,'DON GIA'!$H$1:$K$103,4,0),"")</f>
        <v/>
      </c>
      <c r="U649" s="106" t="str">
        <f t="shared" si="130"/>
        <v/>
      </c>
      <c r="V649" s="107" t="s">
        <v>1166</v>
      </c>
      <c r="W649" s="103" t="s">
        <v>27</v>
      </c>
      <c r="X649" s="108">
        <v>41.99</v>
      </c>
      <c r="Y649" s="109"/>
      <c r="Z649" s="106">
        <f>IF(V649&lt;&gt;"",VLOOKUP(V649,'DON GIA'!$A$1:$D$346,4,0),"")</f>
        <v>1238791</v>
      </c>
      <c r="AA649" s="106">
        <f t="shared" si="131"/>
        <v>52016834.090000004</v>
      </c>
      <c r="AB649" s="71"/>
      <c r="AC649" s="71"/>
      <c r="AD649" s="71"/>
      <c r="AE649" s="71"/>
      <c r="AF649" s="71"/>
      <c r="AG649" s="103"/>
      <c r="AH649" s="103"/>
      <c r="AI649" s="103"/>
      <c r="AJ649" s="103"/>
      <c r="AK649" s="106" t="str">
        <f>IF(AH649&lt;&gt;"",VLOOKUP(AH649,'DON GIA'!$M$1:$P$9,4,0),"")</f>
        <v/>
      </c>
      <c r="AL649" s="106" t="str">
        <f t="shared" si="129"/>
        <v/>
      </c>
      <c r="AM649" s="103"/>
      <c r="AN649" s="103"/>
      <c r="AO649" s="199" t="str">
        <f t="shared" si="132"/>
        <v/>
      </c>
      <c r="AP649" s="107"/>
    </row>
    <row r="650" spans="1:43" ht="37.5" outlineLevel="2">
      <c r="A650" s="72" t="e">
        <f>IF(C649&lt;&gt;"",$C$7:C649,A649)</f>
        <v>#VALUE!</v>
      </c>
      <c r="B650" s="102" t="str">
        <f>IF(C649&lt;&gt;"",COUNTA($C$7:C649)+392,"")</f>
        <v/>
      </c>
      <c r="C650" s="192"/>
      <c r="D650" s="71"/>
      <c r="E650" s="103"/>
      <c r="F650" s="103"/>
      <c r="G650" s="103"/>
      <c r="H650" s="103"/>
      <c r="I650" s="103"/>
      <c r="J650" s="103"/>
      <c r="K650" s="71"/>
      <c r="L650" s="105"/>
      <c r="M650" s="106" t="str">
        <f>IF(K650&lt;&gt;"",VLOOKUP(K650,'DON GIA'!$S$1:$U$19,3,0),"")</f>
        <v/>
      </c>
      <c r="N650" s="106" t="str">
        <f>IF(K650&lt;&gt;"",VLOOKUP(K650,'DON GIA'!$S$1:$V$19,4,0),"")</f>
        <v/>
      </c>
      <c r="O650" s="106" t="str">
        <f t="shared" si="127"/>
        <v/>
      </c>
      <c r="P650" s="106" t="str">
        <f t="shared" si="128"/>
        <v/>
      </c>
      <c r="Q650" s="71" t="s">
        <v>35</v>
      </c>
      <c r="R650" s="103"/>
      <c r="S650" s="103"/>
      <c r="T650" s="106" t="str">
        <f>IF(Q650&lt;&gt;"",VLOOKUP(Q650,'DON GIA'!$H$1:$K$103,4,0),"")</f>
        <v/>
      </c>
      <c r="U650" s="106" t="str">
        <f t="shared" si="130"/>
        <v/>
      </c>
      <c r="V650" s="107" t="s">
        <v>1049</v>
      </c>
      <c r="W650" s="103" t="s">
        <v>42</v>
      </c>
      <c r="X650" s="108">
        <v>1</v>
      </c>
      <c r="Y650" s="109"/>
      <c r="Z650" s="106">
        <f>IF(V650&lt;&gt;"",VLOOKUP(V650,'DON GIA'!$A$1:$D$346,4,0),"")</f>
        <v>3793079</v>
      </c>
      <c r="AA650" s="106">
        <f t="shared" si="131"/>
        <v>3793079</v>
      </c>
      <c r="AB650" s="71"/>
      <c r="AC650" s="71"/>
      <c r="AD650" s="71"/>
      <c r="AE650" s="71"/>
      <c r="AF650" s="71"/>
      <c r="AG650" s="103"/>
      <c r="AH650" s="103"/>
      <c r="AI650" s="103"/>
      <c r="AJ650" s="103"/>
      <c r="AK650" s="106" t="str">
        <f>IF(AH650&lt;&gt;"",VLOOKUP(AH650,'DON GIA'!$M$1:$P$9,4,0),"")</f>
        <v/>
      </c>
      <c r="AL650" s="106" t="str">
        <f t="shared" si="129"/>
        <v/>
      </c>
      <c r="AM650" s="103"/>
      <c r="AN650" s="103"/>
      <c r="AO650" s="199" t="str">
        <f t="shared" si="132"/>
        <v/>
      </c>
      <c r="AP650" s="107"/>
    </row>
    <row r="651" spans="1:43" outlineLevel="2">
      <c r="A651" s="72" t="e">
        <f>IF(C650&lt;&gt;"",$C$7:C650,A650)</f>
        <v>#VALUE!</v>
      </c>
      <c r="B651" s="102" t="str">
        <f>IF(C650&lt;&gt;"",COUNTA($C$7:C650)+392,"")</f>
        <v/>
      </c>
      <c r="C651" s="192"/>
      <c r="D651" s="61"/>
      <c r="E651" s="103"/>
      <c r="F651" s="103"/>
      <c r="G651" s="103"/>
      <c r="H651" s="103"/>
      <c r="I651" s="103"/>
      <c r="J651" s="103"/>
      <c r="K651" s="71"/>
      <c r="L651" s="105"/>
      <c r="M651" s="106" t="str">
        <f>IF(K651&lt;&gt;"",VLOOKUP(K651,'DON GIA'!$S$1:$U$19,3,0),"")</f>
        <v/>
      </c>
      <c r="N651" s="106" t="str">
        <f>IF(K651&lt;&gt;"",VLOOKUP(K651,'DON GIA'!$S$1:$V$19,4,0),"")</f>
        <v/>
      </c>
      <c r="O651" s="106" t="str">
        <f t="shared" si="127"/>
        <v/>
      </c>
      <c r="P651" s="106" t="str">
        <f t="shared" si="128"/>
        <v/>
      </c>
      <c r="Q651" s="71" t="s">
        <v>35</v>
      </c>
      <c r="R651" s="103"/>
      <c r="S651" s="103"/>
      <c r="T651" s="106" t="str">
        <f>IF(Q651&lt;&gt;"",VLOOKUP(Q651,'DON GIA'!$H$1:$K$103,4,0),"")</f>
        <v/>
      </c>
      <c r="U651" s="106" t="str">
        <f t="shared" si="130"/>
        <v/>
      </c>
      <c r="V651" s="107" t="s">
        <v>35</v>
      </c>
      <c r="W651" s="103"/>
      <c r="X651" s="108"/>
      <c r="Y651" s="109"/>
      <c r="Z651" s="106" t="str">
        <f>IF(V651&lt;&gt;"",VLOOKUP(V651,'DON GIA'!$A$1:$D$346,4,0),"")</f>
        <v/>
      </c>
      <c r="AA651" s="106" t="str">
        <f t="shared" si="131"/>
        <v/>
      </c>
      <c r="AB651" s="71"/>
      <c r="AC651" s="71"/>
      <c r="AD651" s="71"/>
      <c r="AE651" s="71"/>
      <c r="AF651" s="71"/>
      <c r="AG651" s="103"/>
      <c r="AH651" s="103"/>
      <c r="AI651" s="103"/>
      <c r="AJ651" s="103"/>
      <c r="AK651" s="106" t="str">
        <f>IF(AH651&lt;&gt;"",VLOOKUP(AH651,'DON GIA'!$M$1:$P$9,4,0),"")</f>
        <v/>
      </c>
      <c r="AL651" s="106" t="str">
        <f t="shared" si="129"/>
        <v/>
      </c>
      <c r="AM651" s="103"/>
      <c r="AN651" s="103"/>
      <c r="AO651" s="199" t="str">
        <f t="shared" si="132"/>
        <v/>
      </c>
      <c r="AP651" s="107"/>
    </row>
    <row r="652" spans="1:43" outlineLevel="1">
      <c r="A652" s="84" t="s">
        <v>812</v>
      </c>
      <c r="B652" s="102"/>
      <c r="C652" s="192">
        <v>441</v>
      </c>
      <c r="D652" s="61" t="s">
        <v>283</v>
      </c>
      <c r="E652" s="162"/>
      <c r="F652" s="162"/>
      <c r="G652" s="162"/>
      <c r="H652" s="162"/>
      <c r="I652" s="162"/>
      <c r="J652" s="162"/>
      <c r="K652" s="171"/>
      <c r="L652" s="167">
        <f>SUBTOTAL(9,L653:L667)</f>
        <v>133.47999999999999</v>
      </c>
      <c r="M652" s="199"/>
      <c r="N652" s="199"/>
      <c r="O652" s="199">
        <f>SUBTOTAL(9,O653:O667)</f>
        <v>224112919.99999997</v>
      </c>
      <c r="P652" s="199">
        <f>SUBTOTAL(9,P653:P667)</f>
        <v>180198000</v>
      </c>
      <c r="Q652" s="61"/>
      <c r="R652" s="162"/>
      <c r="S652" s="162">
        <f>SUBTOTAL(9,S653:S667)</f>
        <v>17</v>
      </c>
      <c r="T652" s="199"/>
      <c r="U652" s="199">
        <f>SUBTOTAL(9,U653:U667)</f>
        <v>10699000</v>
      </c>
      <c r="V652" s="129"/>
      <c r="W652" s="162"/>
      <c r="X652" s="169">
        <f>SUBTOTAL(9,X653:X667)</f>
        <v>286.13299999999998</v>
      </c>
      <c r="Y652" s="170">
        <f>SUBTOTAL(9,Y653:Y667)</f>
        <v>0</v>
      </c>
      <c r="Z652" s="199"/>
      <c r="AA652" s="199">
        <f>SUBTOTAL(9,AA653:AA667)</f>
        <v>463435916.84299999</v>
      </c>
      <c r="AB652" s="71"/>
      <c r="AC652" s="71"/>
      <c r="AD652" s="71"/>
      <c r="AE652" s="71"/>
      <c r="AF652" s="71"/>
      <c r="AG652" s="103"/>
      <c r="AH652" s="162"/>
      <c r="AI652" s="162"/>
      <c r="AJ652" s="162">
        <f>SUBTOTAL(9,AJ653:AJ667)</f>
        <v>2</v>
      </c>
      <c r="AK652" s="199"/>
      <c r="AL652" s="199">
        <f>SUBTOTAL(9,AL653:AL667)</f>
        <v>25895920</v>
      </c>
      <c r="AM652" s="162"/>
      <c r="AN652" s="162">
        <f>SUBTOTAL(9,AN653:AN667)</f>
        <v>1</v>
      </c>
      <c r="AO652" s="199">
        <f t="shared" si="132"/>
        <v>904341756.84299994</v>
      </c>
      <c r="AP652" s="111"/>
      <c r="AQ652" s="90"/>
    </row>
    <row r="653" spans="1:43" ht="56.25" outlineLevel="2">
      <c r="A653" s="72" t="e">
        <f>IF(C652&lt;&gt;"",$C$7:C652,A651)</f>
        <v>#VALUE!</v>
      </c>
      <c r="B653" s="102">
        <f>IF(C652&lt;&gt;"",COUNTA($C$7:C652)+392,"")</f>
        <v>441</v>
      </c>
      <c r="C653" s="192"/>
      <c r="D653" s="71" t="s">
        <v>285</v>
      </c>
      <c r="E653" s="103">
        <v>1</v>
      </c>
      <c r="F653" s="103"/>
      <c r="G653" s="103">
        <v>444</v>
      </c>
      <c r="H653" s="103">
        <v>79</v>
      </c>
      <c r="I653" s="103" t="s">
        <v>223</v>
      </c>
      <c r="J653" s="103" t="s">
        <v>224</v>
      </c>
      <c r="K653" s="104" t="s">
        <v>974</v>
      </c>
      <c r="L653" s="105">
        <v>133.47999999999999</v>
      </c>
      <c r="M653" s="106">
        <f>IF(K653&lt;&gt;"",VLOOKUP(K653,'DON GIA'!$S$1:$U$19,3,0),"")</f>
        <v>1679000</v>
      </c>
      <c r="N653" s="106">
        <f>IF(K653&lt;&gt;"",VLOOKUP(K653,'DON GIA'!$S$1:$V$19,4,0),"")</f>
        <v>1350000</v>
      </c>
      <c r="O653" s="106">
        <f t="shared" si="127"/>
        <v>224112919.99999997</v>
      </c>
      <c r="P653" s="106">
        <f t="shared" si="128"/>
        <v>180198000</v>
      </c>
      <c r="Q653" s="71" t="s">
        <v>241</v>
      </c>
      <c r="R653" s="103" t="s">
        <v>44</v>
      </c>
      <c r="S653" s="103">
        <v>1</v>
      </c>
      <c r="T653" s="106">
        <f>IF(Q653&lt;&gt;"",VLOOKUP(Q653,'DON GIA'!$H$1:$K$103,4,0),"")</f>
        <v>4240000</v>
      </c>
      <c r="U653" s="106">
        <f t="shared" ref="U653:U667" si="133">IF(Q653&lt;&gt;"",IF(ISNUMBER(T653),S653*T653,""),"")</f>
        <v>4240000</v>
      </c>
      <c r="V653" s="107" t="s">
        <v>1005</v>
      </c>
      <c r="W653" s="103" t="s">
        <v>27</v>
      </c>
      <c r="X653" s="108">
        <v>48.64</v>
      </c>
      <c r="Y653" s="109"/>
      <c r="Z653" s="106">
        <f>IF(V653&lt;&gt;"",VLOOKUP(V653,'DON GIA'!$A$1:$D$346,4,0),"")</f>
        <v>5559129</v>
      </c>
      <c r="AA653" s="106">
        <f t="shared" ref="AA653:AA667" si="134">IF(V653&lt;&gt;"",IF(ISNUMBER(Z653),X653*Z653,""),"")</f>
        <v>270396034.56</v>
      </c>
      <c r="AB653" s="71" t="s">
        <v>28</v>
      </c>
      <c r="AC653" s="71" t="s">
        <v>29</v>
      </c>
      <c r="AD653" s="71" t="s">
        <v>30</v>
      </c>
      <c r="AE653" s="71" t="s">
        <v>31</v>
      </c>
      <c r="AF653" s="71" t="s">
        <v>34</v>
      </c>
      <c r="AG653" s="103" t="s">
        <v>284</v>
      </c>
      <c r="AH653" s="103" t="s">
        <v>562</v>
      </c>
      <c r="AI653" s="103" t="s">
        <v>409</v>
      </c>
      <c r="AJ653" s="103">
        <v>1</v>
      </c>
      <c r="AK653" s="106">
        <f>IF(AH653&lt;&gt;"",VLOOKUP(AH653,'DON GIA'!$M$1:$P$9,4,0),"")</f>
        <v>12895920</v>
      </c>
      <c r="AL653" s="106">
        <f t="shared" si="129"/>
        <v>12895920</v>
      </c>
      <c r="AM653" s="103" t="s">
        <v>407</v>
      </c>
      <c r="AN653" s="103">
        <v>1</v>
      </c>
      <c r="AO653" s="199" t="str">
        <f t="shared" si="132"/>
        <v/>
      </c>
      <c r="AP653" s="111" t="s">
        <v>699</v>
      </c>
    </row>
    <row r="654" spans="1:43" ht="322.5" outlineLevel="2">
      <c r="A654" s="72" t="e">
        <f>IF(C653&lt;&gt;"",$C$7:C653,A653)</f>
        <v>#VALUE!</v>
      </c>
      <c r="B654" s="102" t="str">
        <f>IF(C653&lt;&gt;"",COUNTA($C$7:C653)+392,"")</f>
        <v/>
      </c>
      <c r="C654" s="192"/>
      <c r="D654" s="71" t="s">
        <v>71</v>
      </c>
      <c r="E654" s="103"/>
      <c r="F654" s="103"/>
      <c r="G654" s="103"/>
      <c r="H654" s="103"/>
      <c r="I654" s="103"/>
      <c r="J654" s="103"/>
      <c r="K654" s="71"/>
      <c r="L654" s="105"/>
      <c r="M654" s="106" t="str">
        <f>IF(K654&lt;&gt;"",VLOOKUP(K654,'DON GIA'!$S$1:$U$19,3,0),"")</f>
        <v/>
      </c>
      <c r="N654" s="106" t="str">
        <f>IF(K654&lt;&gt;"",VLOOKUP(K654,'DON GIA'!$S$1:$V$19,4,0),"")</f>
        <v/>
      </c>
      <c r="O654" s="106" t="str">
        <f t="shared" si="127"/>
        <v/>
      </c>
      <c r="P654" s="106" t="str">
        <f t="shared" si="128"/>
        <v/>
      </c>
      <c r="Q654" s="71" t="s">
        <v>286</v>
      </c>
      <c r="R654" s="103" t="s">
        <v>44</v>
      </c>
      <c r="S654" s="103">
        <v>1</v>
      </c>
      <c r="T654" s="106" t="e">
        <f>IF(Q654&lt;&gt;"",VLOOKUP(Q654,'DON GIA'!$H$1:$K$103,4,0),"")</f>
        <v>#N/A</v>
      </c>
      <c r="U654" s="106" t="str">
        <f t="shared" si="133"/>
        <v/>
      </c>
      <c r="V654" s="107" t="s">
        <v>1044</v>
      </c>
      <c r="W654" s="103" t="s">
        <v>27</v>
      </c>
      <c r="X654" s="108">
        <v>10</v>
      </c>
      <c r="Y654" s="109"/>
      <c r="Z654" s="106">
        <f>IF(V654&lt;&gt;"",VLOOKUP(V654,'DON GIA'!$A$1:$D$346,4,0),"")</f>
        <v>854777</v>
      </c>
      <c r="AA654" s="106">
        <f t="shared" si="134"/>
        <v>8547770</v>
      </c>
      <c r="AB654" s="71" t="s">
        <v>28</v>
      </c>
      <c r="AC654" s="71" t="s">
        <v>29</v>
      </c>
      <c r="AD654" s="71" t="s">
        <v>30</v>
      </c>
      <c r="AE654" s="71" t="s">
        <v>41</v>
      </c>
      <c r="AF654" s="71" t="s">
        <v>136</v>
      </c>
      <c r="AG654" s="103" t="s">
        <v>41</v>
      </c>
      <c r="AH654" s="61" t="s">
        <v>578</v>
      </c>
      <c r="AI654" s="103" t="s">
        <v>560</v>
      </c>
      <c r="AJ654" s="103">
        <v>1</v>
      </c>
      <c r="AK654" s="106">
        <f>IF(AH654&lt;&gt;"",VLOOKUP(AH654,'DON GIA'!$M$1:$P$9,4,0),"")</f>
        <v>13000000</v>
      </c>
      <c r="AL654" s="106">
        <f t="shared" si="129"/>
        <v>13000000</v>
      </c>
      <c r="AM654" s="103"/>
      <c r="AN654" s="103"/>
      <c r="AO654" s="199" t="str">
        <f t="shared" si="132"/>
        <v/>
      </c>
      <c r="AP654" s="59" t="s">
        <v>700</v>
      </c>
    </row>
    <row r="655" spans="1:43" ht="153.75" outlineLevel="2">
      <c r="A655" s="72" t="e">
        <f>IF(C654&lt;&gt;"",$C$7:C654,A654)</f>
        <v>#VALUE!</v>
      </c>
      <c r="B655" s="102" t="str">
        <f>IF(C654&lt;&gt;"",COUNTA($C$7:C654)+392,"")</f>
        <v/>
      </c>
      <c r="C655" s="192"/>
      <c r="D655" s="71"/>
      <c r="E655" s="103"/>
      <c r="F655" s="103"/>
      <c r="G655" s="103"/>
      <c r="H655" s="103"/>
      <c r="I655" s="103"/>
      <c r="J655" s="103"/>
      <c r="K655" s="71"/>
      <c r="L655" s="105"/>
      <c r="M655" s="106" t="str">
        <f>IF(K655&lt;&gt;"",VLOOKUP(K655,'DON GIA'!$S$1:$U$19,3,0),"")</f>
        <v/>
      </c>
      <c r="N655" s="106" t="str">
        <f>IF(K655&lt;&gt;"",VLOOKUP(K655,'DON GIA'!$S$1:$V$19,4,0),"")</f>
        <v/>
      </c>
      <c r="O655" s="106" t="str">
        <f t="shared" si="127"/>
        <v/>
      </c>
      <c r="P655" s="106" t="str">
        <f t="shared" si="128"/>
        <v/>
      </c>
      <c r="Q655" s="71" t="s">
        <v>83</v>
      </c>
      <c r="R655" s="103" t="s">
        <v>44</v>
      </c>
      <c r="S655" s="103">
        <v>1</v>
      </c>
      <c r="T655" s="106">
        <f>IF(Q655&lt;&gt;"",VLOOKUP(Q655,'DON GIA'!$H$1:$K$103,4,0),"")</f>
        <v>337000</v>
      </c>
      <c r="U655" s="106">
        <f t="shared" si="133"/>
        <v>337000</v>
      </c>
      <c r="V655" s="107" t="s">
        <v>1080</v>
      </c>
      <c r="W655" s="103" t="s">
        <v>27</v>
      </c>
      <c r="X655" s="108">
        <v>3.36</v>
      </c>
      <c r="Y655" s="109"/>
      <c r="Z655" s="106">
        <f>IF(V655&lt;&gt;"",VLOOKUP(V655,'DON GIA'!$A$1:$D$346,4,0),"")</f>
        <v>10375629</v>
      </c>
      <c r="AA655" s="106">
        <f t="shared" si="134"/>
        <v>34862113.439999998</v>
      </c>
      <c r="AB655" s="71"/>
      <c r="AC655" s="71"/>
      <c r="AD655" s="71"/>
      <c r="AE655" s="71" t="s">
        <v>31</v>
      </c>
      <c r="AF655" s="71" t="s">
        <v>34</v>
      </c>
      <c r="AG655" s="103"/>
      <c r="AH655" s="103"/>
      <c r="AI655" s="103"/>
      <c r="AJ655" s="103"/>
      <c r="AK655" s="106" t="str">
        <f>IF(AH655&lt;&gt;"",VLOOKUP(AH655,'DON GIA'!$M$1:$P$9,4,0),"")</f>
        <v/>
      </c>
      <c r="AL655" s="106" t="str">
        <f t="shared" si="129"/>
        <v/>
      </c>
      <c r="AM655" s="103"/>
      <c r="AN655" s="103"/>
      <c r="AO655" s="199" t="str">
        <f t="shared" si="132"/>
        <v/>
      </c>
      <c r="AP655" s="59" t="s">
        <v>701</v>
      </c>
    </row>
    <row r="656" spans="1:43" ht="93.75" outlineLevel="2">
      <c r="A656" s="72" t="e">
        <f>IF(C655&lt;&gt;"",$C$7:C655,A655)</f>
        <v>#VALUE!</v>
      </c>
      <c r="B656" s="102" t="str">
        <f>IF(C655&lt;&gt;"",COUNTA($C$7:C655)+392,"")</f>
        <v/>
      </c>
      <c r="C656" s="192"/>
      <c r="D656" s="71"/>
      <c r="E656" s="103"/>
      <c r="F656" s="103"/>
      <c r="G656" s="103"/>
      <c r="H656" s="103"/>
      <c r="I656" s="103"/>
      <c r="J656" s="103"/>
      <c r="K656" s="71"/>
      <c r="L656" s="105"/>
      <c r="M656" s="106" t="str">
        <f>IF(K656&lt;&gt;"",VLOOKUP(K656,'DON GIA'!$S$1:$U$19,3,0),"")</f>
        <v/>
      </c>
      <c r="N656" s="106" t="str">
        <f>IF(K656&lt;&gt;"",VLOOKUP(K656,'DON GIA'!$S$1:$V$19,4,0),"")</f>
        <v/>
      </c>
      <c r="O656" s="106" t="str">
        <f t="shared" si="127"/>
        <v/>
      </c>
      <c r="P656" s="106" t="str">
        <f t="shared" si="128"/>
        <v/>
      </c>
      <c r="Q656" s="71" t="s">
        <v>191</v>
      </c>
      <c r="R656" s="103" t="s">
        <v>44</v>
      </c>
      <c r="S656" s="103">
        <v>1</v>
      </c>
      <c r="T656" s="106">
        <f>IF(Q656&lt;&gt;"",VLOOKUP(Q656,'DON GIA'!$H$1:$K$103,4,0),"")</f>
        <v>580000</v>
      </c>
      <c r="U656" s="106">
        <f t="shared" si="133"/>
        <v>580000</v>
      </c>
      <c r="V656" s="107" t="s">
        <v>1139</v>
      </c>
      <c r="W656" s="103" t="s">
        <v>27</v>
      </c>
      <c r="X656" s="108">
        <v>10</v>
      </c>
      <c r="Y656" s="109"/>
      <c r="Z656" s="106">
        <f>IF(V656&lt;&gt;"",VLOOKUP(V656,'DON GIA'!$A$1:$D$346,4,0),"")</f>
        <v>330817</v>
      </c>
      <c r="AA656" s="106">
        <f t="shared" si="134"/>
        <v>3308170</v>
      </c>
      <c r="AB656" s="71"/>
      <c r="AC656" s="71"/>
      <c r="AD656" s="71"/>
      <c r="AE656" s="71"/>
      <c r="AF656" s="71"/>
      <c r="AG656" s="103"/>
      <c r="AH656" s="103"/>
      <c r="AI656" s="103"/>
      <c r="AJ656" s="103"/>
      <c r="AK656" s="106" t="str">
        <f>IF(AH656&lt;&gt;"",VLOOKUP(AH656,'DON GIA'!$M$1:$P$9,4,0),"")</f>
        <v/>
      </c>
      <c r="AL656" s="106" t="str">
        <f t="shared" si="129"/>
        <v/>
      </c>
      <c r="AM656" s="103"/>
      <c r="AN656" s="103"/>
      <c r="AO656" s="199" t="str">
        <f t="shared" si="132"/>
        <v/>
      </c>
      <c r="AP656" s="59" t="s">
        <v>349</v>
      </c>
    </row>
    <row r="657" spans="1:43" outlineLevel="2">
      <c r="A657" s="72" t="e">
        <f>IF(C656&lt;&gt;"",$C$7:C656,A656)</f>
        <v>#VALUE!</v>
      </c>
      <c r="B657" s="102" t="str">
        <f>IF(C656&lt;&gt;"",COUNTA($C$7:C656)+392,"")</f>
        <v/>
      </c>
      <c r="C657" s="192"/>
      <c r="D657" s="71"/>
      <c r="E657" s="103"/>
      <c r="F657" s="103"/>
      <c r="G657" s="103"/>
      <c r="H657" s="103"/>
      <c r="I657" s="103"/>
      <c r="J657" s="103"/>
      <c r="K657" s="71"/>
      <c r="L657" s="105"/>
      <c r="M657" s="106" t="str">
        <f>IF(K657&lt;&gt;"",VLOOKUP(K657,'DON GIA'!$S$1:$U$19,3,0),"")</f>
        <v/>
      </c>
      <c r="N657" s="106" t="str">
        <f>IF(K657&lt;&gt;"",VLOOKUP(K657,'DON GIA'!$S$1:$V$19,4,0),"")</f>
        <v/>
      </c>
      <c r="O657" s="106" t="str">
        <f t="shared" si="127"/>
        <v/>
      </c>
      <c r="P657" s="106" t="str">
        <f t="shared" si="128"/>
        <v/>
      </c>
      <c r="Q657" s="71" t="s">
        <v>78</v>
      </c>
      <c r="R657" s="103" t="s">
        <v>44</v>
      </c>
      <c r="S657" s="103">
        <v>1</v>
      </c>
      <c r="T657" s="106">
        <f>IF(Q657&lt;&gt;"",VLOOKUP(Q657,'DON GIA'!$H$1:$K$103,4,0),"")</f>
        <v>2236000</v>
      </c>
      <c r="U657" s="106">
        <f t="shared" si="133"/>
        <v>2236000</v>
      </c>
      <c r="V657" s="107" t="s">
        <v>1157</v>
      </c>
      <c r="W657" s="103" t="s">
        <v>38</v>
      </c>
      <c r="X657" s="108">
        <v>0.499</v>
      </c>
      <c r="Y657" s="109"/>
      <c r="Z657" s="106">
        <f>IF(V657&lt;&gt;"",VLOOKUP(V657,'DON GIA'!$A$1:$D$346,4,0),"")</f>
        <v>2036769</v>
      </c>
      <c r="AA657" s="106">
        <f t="shared" si="134"/>
        <v>1016347.731</v>
      </c>
      <c r="AB657" s="71"/>
      <c r="AC657" s="71"/>
      <c r="AD657" s="71"/>
      <c r="AE657" s="71"/>
      <c r="AF657" s="71"/>
      <c r="AG657" s="103"/>
      <c r="AH657" s="103"/>
      <c r="AI657" s="103"/>
      <c r="AJ657" s="103"/>
      <c r="AK657" s="106" t="str">
        <f>IF(AH657&lt;&gt;"",VLOOKUP(AH657,'DON GIA'!$M$1:$P$9,4,0),"")</f>
        <v/>
      </c>
      <c r="AL657" s="106" t="str">
        <f t="shared" si="129"/>
        <v/>
      </c>
      <c r="AM657" s="103"/>
      <c r="AN657" s="103"/>
      <c r="AO657" s="199" t="str">
        <f t="shared" si="132"/>
        <v/>
      </c>
      <c r="AP657" s="107"/>
    </row>
    <row r="658" spans="1:43" outlineLevel="2">
      <c r="A658" s="72" t="e">
        <f>IF(C657&lt;&gt;"",$C$7:C657,A657)</f>
        <v>#VALUE!</v>
      </c>
      <c r="B658" s="102" t="str">
        <f>IF(C657&lt;&gt;"",COUNTA($C$7:C657)+392,"")</f>
        <v/>
      </c>
      <c r="C658" s="192"/>
      <c r="D658" s="71"/>
      <c r="E658" s="103"/>
      <c r="F658" s="103"/>
      <c r="G658" s="103"/>
      <c r="H658" s="103"/>
      <c r="I658" s="103"/>
      <c r="J658" s="103"/>
      <c r="K658" s="71"/>
      <c r="L658" s="105"/>
      <c r="M658" s="106" t="str">
        <f>IF(K658&lt;&gt;"",VLOOKUP(K658,'DON GIA'!$S$1:$U$19,3,0),"")</f>
        <v/>
      </c>
      <c r="N658" s="106" t="str">
        <f>IF(K658&lt;&gt;"",VLOOKUP(K658,'DON GIA'!$S$1:$V$19,4,0),"")</f>
        <v/>
      </c>
      <c r="O658" s="106" t="str">
        <f t="shared" si="127"/>
        <v/>
      </c>
      <c r="P658" s="106" t="str">
        <f t="shared" si="128"/>
        <v/>
      </c>
      <c r="Q658" s="71" t="s">
        <v>66</v>
      </c>
      <c r="R658" s="103" t="s">
        <v>44</v>
      </c>
      <c r="S658" s="103">
        <v>3</v>
      </c>
      <c r="T658" s="106">
        <f>IF(Q658&lt;&gt;"",VLOOKUP(Q658,'DON GIA'!$H$1:$K$103,4,0),"")</f>
        <v>450000</v>
      </c>
      <c r="U658" s="106">
        <f t="shared" si="133"/>
        <v>1350000</v>
      </c>
      <c r="V658" s="107" t="s">
        <v>1023</v>
      </c>
      <c r="W658" s="103" t="s">
        <v>38</v>
      </c>
      <c r="X658" s="108">
        <v>0.13400000000000001</v>
      </c>
      <c r="Y658" s="109"/>
      <c r="Z658" s="106">
        <f>IF(V658&lt;&gt;"",VLOOKUP(V658,'DON GIA'!$A$1:$D$346,4,0),"")</f>
        <v>2523428</v>
      </c>
      <c r="AA658" s="106">
        <f t="shared" si="134"/>
        <v>338139.35200000001</v>
      </c>
      <c r="AB658" s="71"/>
      <c r="AC658" s="71"/>
      <c r="AD658" s="71"/>
      <c r="AE658" s="71"/>
      <c r="AF658" s="71"/>
      <c r="AG658" s="103"/>
      <c r="AH658" s="103"/>
      <c r="AI658" s="103"/>
      <c r="AJ658" s="103"/>
      <c r="AK658" s="106" t="str">
        <f>IF(AH658&lt;&gt;"",VLOOKUP(AH658,'DON GIA'!$M$1:$P$9,4,0),"")</f>
        <v/>
      </c>
      <c r="AL658" s="106" t="str">
        <f t="shared" si="129"/>
        <v/>
      </c>
      <c r="AM658" s="103"/>
      <c r="AN658" s="103"/>
      <c r="AO658" s="199" t="str">
        <f t="shared" si="132"/>
        <v/>
      </c>
      <c r="AP658" s="107"/>
    </row>
    <row r="659" spans="1:43" outlineLevel="2">
      <c r="A659" s="72" t="e">
        <f>IF(C658&lt;&gt;"",$C$7:C658,A658)</f>
        <v>#VALUE!</v>
      </c>
      <c r="B659" s="102" t="str">
        <f>IF(C658&lt;&gt;"",COUNTA($C$7:C658)+392,"")</f>
        <v/>
      </c>
      <c r="C659" s="192"/>
      <c r="D659" s="71"/>
      <c r="E659" s="103"/>
      <c r="F659" s="103"/>
      <c r="G659" s="103"/>
      <c r="H659" s="103"/>
      <c r="I659" s="103"/>
      <c r="J659" s="103"/>
      <c r="K659" s="71"/>
      <c r="L659" s="105"/>
      <c r="M659" s="106" t="str">
        <f>IF(K659&lt;&gt;"",VLOOKUP(K659,'DON GIA'!$S$1:$U$19,3,0),"")</f>
        <v/>
      </c>
      <c r="N659" s="106" t="str">
        <f>IF(K659&lt;&gt;"",VLOOKUP(K659,'DON GIA'!$S$1:$V$19,4,0),"")</f>
        <v/>
      </c>
      <c r="O659" s="106" t="str">
        <f t="shared" si="127"/>
        <v/>
      </c>
      <c r="P659" s="106" t="str">
        <f t="shared" si="128"/>
        <v/>
      </c>
      <c r="Q659" s="71" t="s">
        <v>64</v>
      </c>
      <c r="R659" s="103" t="s">
        <v>44</v>
      </c>
      <c r="S659" s="103">
        <v>2</v>
      </c>
      <c r="T659" s="106">
        <f>IF(Q659&lt;&gt;"",VLOOKUP(Q659,'DON GIA'!$H$1:$K$103,4,0),"")</f>
        <v>390000</v>
      </c>
      <c r="U659" s="106">
        <f t="shared" si="133"/>
        <v>780000</v>
      </c>
      <c r="V659" s="107" t="s">
        <v>1105</v>
      </c>
      <c r="W659" s="103" t="s">
        <v>27</v>
      </c>
      <c r="X659" s="108">
        <v>0.96</v>
      </c>
      <c r="Y659" s="109"/>
      <c r="Z659" s="106">
        <f>IF(V659&lt;&gt;"",VLOOKUP(V659,'DON GIA'!$A$1:$D$346,4,0),"")</f>
        <v>292949</v>
      </c>
      <c r="AA659" s="106">
        <f t="shared" si="134"/>
        <v>281231.03999999998</v>
      </c>
      <c r="AB659" s="71"/>
      <c r="AC659" s="71"/>
      <c r="AD659" s="71"/>
      <c r="AE659" s="71"/>
      <c r="AF659" s="71"/>
      <c r="AG659" s="103"/>
      <c r="AH659" s="103"/>
      <c r="AI659" s="103"/>
      <c r="AJ659" s="103"/>
      <c r="AK659" s="106" t="str">
        <f>IF(AH659&lt;&gt;"",VLOOKUP(AH659,'DON GIA'!$M$1:$P$9,4,0),"")</f>
        <v/>
      </c>
      <c r="AL659" s="106" t="str">
        <f t="shared" si="129"/>
        <v/>
      </c>
      <c r="AM659" s="103"/>
      <c r="AN659" s="103"/>
      <c r="AO659" s="199" t="str">
        <f t="shared" si="132"/>
        <v/>
      </c>
      <c r="AP659" s="107"/>
    </row>
    <row r="660" spans="1:43" outlineLevel="2">
      <c r="A660" s="72" t="e">
        <f>IF(C659&lt;&gt;"",$C$7:C659,A659)</f>
        <v>#VALUE!</v>
      </c>
      <c r="B660" s="102" t="str">
        <f>IF(C659&lt;&gt;"",COUNTA($C$7:C659)+392,"")</f>
        <v/>
      </c>
      <c r="C660" s="192"/>
      <c r="D660" s="71"/>
      <c r="E660" s="103"/>
      <c r="F660" s="103"/>
      <c r="G660" s="103"/>
      <c r="H660" s="103"/>
      <c r="I660" s="103"/>
      <c r="J660" s="103"/>
      <c r="K660" s="71"/>
      <c r="L660" s="105"/>
      <c r="M660" s="106" t="str">
        <f>IF(K660&lt;&gt;"",VLOOKUP(K660,'DON GIA'!$S$1:$U$19,3,0),"")</f>
        <v/>
      </c>
      <c r="N660" s="106" t="str">
        <f>IF(K660&lt;&gt;"",VLOOKUP(K660,'DON GIA'!$S$1:$V$19,4,0),"")</f>
        <v/>
      </c>
      <c r="O660" s="106" t="str">
        <f t="shared" si="127"/>
        <v/>
      </c>
      <c r="P660" s="106" t="str">
        <f t="shared" si="128"/>
        <v/>
      </c>
      <c r="Q660" s="71" t="s">
        <v>247</v>
      </c>
      <c r="R660" s="103" t="s">
        <v>44</v>
      </c>
      <c r="S660" s="103">
        <v>1</v>
      </c>
      <c r="T660" s="106">
        <f>IF(Q660&lt;&gt;"",VLOOKUP(Q660,'DON GIA'!$H$1:$K$103,4,0),"")</f>
        <v>780000</v>
      </c>
      <c r="U660" s="106">
        <f t="shared" si="133"/>
        <v>780000</v>
      </c>
      <c r="V660" s="107" t="s">
        <v>1130</v>
      </c>
      <c r="W660" s="103" t="s">
        <v>27</v>
      </c>
      <c r="X660" s="108">
        <v>4.2</v>
      </c>
      <c r="Y660" s="109"/>
      <c r="Z660" s="106">
        <f>IF(V660&lt;&gt;"",VLOOKUP(V660,'DON GIA'!$A$1:$D$346,4,0),"")</f>
        <v>282038</v>
      </c>
      <c r="AA660" s="106">
        <f t="shared" si="134"/>
        <v>1184559.6000000001</v>
      </c>
      <c r="AB660" s="71"/>
      <c r="AC660" s="71"/>
      <c r="AD660" s="71"/>
      <c r="AE660" s="71"/>
      <c r="AF660" s="71"/>
      <c r="AG660" s="103"/>
      <c r="AH660" s="103"/>
      <c r="AI660" s="103"/>
      <c r="AJ660" s="103"/>
      <c r="AK660" s="106" t="str">
        <f>IF(AH660&lt;&gt;"",VLOOKUP(AH660,'DON GIA'!$M$1:$P$9,4,0),"")</f>
        <v/>
      </c>
      <c r="AL660" s="106" t="str">
        <f t="shared" si="129"/>
        <v/>
      </c>
      <c r="AM660" s="103"/>
      <c r="AN660" s="103"/>
      <c r="AO660" s="199" t="str">
        <f t="shared" si="132"/>
        <v/>
      </c>
      <c r="AP660" s="107"/>
    </row>
    <row r="661" spans="1:43" outlineLevel="2">
      <c r="A661" s="72" t="e">
        <f>IF(C660&lt;&gt;"",$C$7:C660,A660)</f>
        <v>#VALUE!</v>
      </c>
      <c r="B661" s="102" t="str">
        <f>IF(C660&lt;&gt;"",COUNTA($C$7:C660)+392,"")</f>
        <v/>
      </c>
      <c r="C661" s="192"/>
      <c r="D661" s="71"/>
      <c r="E661" s="103"/>
      <c r="F661" s="103"/>
      <c r="G661" s="103"/>
      <c r="H661" s="103"/>
      <c r="I661" s="103"/>
      <c r="J661" s="103"/>
      <c r="K661" s="71"/>
      <c r="L661" s="105"/>
      <c r="M661" s="106" t="str">
        <f>IF(K661&lt;&gt;"",VLOOKUP(K661,'DON GIA'!$S$1:$U$19,3,0),"")</f>
        <v/>
      </c>
      <c r="N661" s="106" t="str">
        <f>IF(K661&lt;&gt;"",VLOOKUP(K661,'DON GIA'!$S$1:$V$19,4,0),"")</f>
        <v/>
      </c>
      <c r="O661" s="106" t="str">
        <f t="shared" si="127"/>
        <v/>
      </c>
      <c r="P661" s="106" t="str">
        <f t="shared" si="128"/>
        <v/>
      </c>
      <c r="Q661" s="71" t="s">
        <v>239</v>
      </c>
      <c r="R661" s="103" t="s">
        <v>27</v>
      </c>
      <c r="S661" s="103">
        <v>3</v>
      </c>
      <c r="T661" s="106">
        <f>IF(Q661&lt;&gt;"",VLOOKUP(Q661,'DON GIA'!$H$1:$K$103,4,0),"")</f>
        <v>12000</v>
      </c>
      <c r="U661" s="106">
        <f t="shared" si="133"/>
        <v>36000</v>
      </c>
      <c r="V661" s="107" t="s">
        <v>1085</v>
      </c>
      <c r="W661" s="103" t="s">
        <v>27</v>
      </c>
      <c r="X661" s="108">
        <v>52.92</v>
      </c>
      <c r="Y661" s="109"/>
      <c r="Z661" s="106">
        <f>IF(V661&lt;&gt;"",VLOOKUP(V661,'DON GIA'!$A$1:$D$346,4,0),"")</f>
        <v>282038</v>
      </c>
      <c r="AA661" s="106">
        <f t="shared" si="134"/>
        <v>14925450.960000001</v>
      </c>
      <c r="AB661" s="71"/>
      <c r="AC661" s="71"/>
      <c r="AD661" s="71"/>
      <c r="AE661" s="71"/>
      <c r="AF661" s="71"/>
      <c r="AG661" s="103"/>
      <c r="AH661" s="103"/>
      <c r="AI661" s="103"/>
      <c r="AJ661" s="103"/>
      <c r="AK661" s="106" t="str">
        <f>IF(AH661&lt;&gt;"",VLOOKUP(AH661,'DON GIA'!$M$1:$P$9,4,0),"")</f>
        <v/>
      </c>
      <c r="AL661" s="106" t="str">
        <f t="shared" si="129"/>
        <v/>
      </c>
      <c r="AM661" s="103"/>
      <c r="AN661" s="103"/>
      <c r="AO661" s="199" t="str">
        <f t="shared" si="132"/>
        <v/>
      </c>
      <c r="AP661" s="107"/>
    </row>
    <row r="662" spans="1:43" outlineLevel="2">
      <c r="A662" s="72" t="e">
        <f>IF(C661&lt;&gt;"",$C$7:C661,A661)</f>
        <v>#VALUE!</v>
      </c>
      <c r="B662" s="102" t="str">
        <f>IF(C661&lt;&gt;"",COUNTA($C$7:C661)+392,"")</f>
        <v/>
      </c>
      <c r="C662" s="192"/>
      <c r="D662" s="71"/>
      <c r="E662" s="103"/>
      <c r="F662" s="103"/>
      <c r="G662" s="103"/>
      <c r="H662" s="103"/>
      <c r="I662" s="103"/>
      <c r="J662" s="103"/>
      <c r="K662" s="71"/>
      <c r="L662" s="105"/>
      <c r="M662" s="106" t="str">
        <f>IF(K662&lt;&gt;"",VLOOKUP(K662,'DON GIA'!$S$1:$U$19,3,0),"")</f>
        <v/>
      </c>
      <c r="N662" s="106" t="str">
        <f>IF(K662&lt;&gt;"",VLOOKUP(K662,'DON GIA'!$S$1:$V$19,4,0),"")</f>
        <v/>
      </c>
      <c r="O662" s="106" t="str">
        <f t="shared" si="127"/>
        <v/>
      </c>
      <c r="P662" s="106" t="str">
        <f t="shared" si="128"/>
        <v/>
      </c>
      <c r="Q662" s="71" t="s">
        <v>323</v>
      </c>
      <c r="R662" s="103" t="s">
        <v>44</v>
      </c>
      <c r="S662" s="103">
        <v>3</v>
      </c>
      <c r="T662" s="106">
        <f>IF(Q662&lt;&gt;"",VLOOKUP(Q662,'DON GIA'!$H$1:$K$103,4,0),"")</f>
        <v>120000</v>
      </c>
      <c r="U662" s="106">
        <f t="shared" si="133"/>
        <v>360000</v>
      </c>
      <c r="V662" s="107" t="s">
        <v>1083</v>
      </c>
      <c r="W662" s="103" t="s">
        <v>27</v>
      </c>
      <c r="X662" s="108">
        <v>6.48</v>
      </c>
      <c r="Y662" s="109"/>
      <c r="Z662" s="106">
        <f>IF(V662&lt;&gt;"",VLOOKUP(V662,'DON GIA'!$A$1:$D$346,4,0),"")</f>
        <v>282038</v>
      </c>
      <c r="AA662" s="106">
        <f t="shared" si="134"/>
        <v>1827606.2400000002</v>
      </c>
      <c r="AB662" s="71"/>
      <c r="AC662" s="71"/>
      <c r="AD662" s="71"/>
      <c r="AE662" s="71"/>
      <c r="AF662" s="71"/>
      <c r="AG662" s="103"/>
      <c r="AH662" s="103"/>
      <c r="AI662" s="103"/>
      <c r="AJ662" s="103"/>
      <c r="AK662" s="106" t="str">
        <f>IF(AH662&lt;&gt;"",VLOOKUP(AH662,'DON GIA'!$M$1:$P$9,4,0),"")</f>
        <v/>
      </c>
      <c r="AL662" s="106" t="str">
        <f t="shared" si="129"/>
        <v/>
      </c>
      <c r="AM662" s="103"/>
      <c r="AN662" s="103"/>
      <c r="AO662" s="199" t="str">
        <f t="shared" si="132"/>
        <v/>
      </c>
      <c r="AP662" s="107"/>
    </row>
    <row r="663" spans="1:43" ht="37.5" outlineLevel="2">
      <c r="A663" s="72" t="e">
        <f>IF(C662&lt;&gt;"",$C$7:C662,A662)</f>
        <v>#VALUE!</v>
      </c>
      <c r="B663" s="102" t="str">
        <f>IF(C662&lt;&gt;"",COUNTA($C$7:C662)+392,"")</f>
        <v/>
      </c>
      <c r="C663" s="192"/>
      <c r="D663" s="71"/>
      <c r="E663" s="103"/>
      <c r="F663" s="103"/>
      <c r="G663" s="103"/>
      <c r="H663" s="103"/>
      <c r="I663" s="103"/>
      <c r="J663" s="103"/>
      <c r="K663" s="71"/>
      <c r="L663" s="105"/>
      <c r="M663" s="106" t="str">
        <f>IF(K663&lt;&gt;"",VLOOKUP(K663,'DON GIA'!$S$1:$U$19,3,0),"")</f>
        <v/>
      </c>
      <c r="N663" s="106" t="str">
        <f>IF(K663&lt;&gt;"",VLOOKUP(K663,'DON GIA'!$S$1:$V$19,4,0),"")</f>
        <v/>
      </c>
      <c r="O663" s="106" t="str">
        <f t="shared" si="127"/>
        <v/>
      </c>
      <c r="P663" s="106" t="str">
        <f t="shared" si="128"/>
        <v/>
      </c>
      <c r="Q663" s="71" t="s">
        <v>35</v>
      </c>
      <c r="R663" s="103"/>
      <c r="S663" s="103"/>
      <c r="T663" s="106" t="str">
        <f>IF(Q663&lt;&gt;"",VLOOKUP(Q663,'DON GIA'!$H$1:$K$103,4,0),"")</f>
        <v/>
      </c>
      <c r="U663" s="106" t="str">
        <f t="shared" si="133"/>
        <v/>
      </c>
      <c r="V663" s="107" t="s">
        <v>1153</v>
      </c>
      <c r="W663" s="103" t="s">
        <v>27</v>
      </c>
      <c r="X663" s="108">
        <v>88.2</v>
      </c>
      <c r="Y663" s="109"/>
      <c r="Z663" s="106">
        <f>IF(V663&lt;&gt;"",VLOOKUP(V663,'DON GIA'!$A$1:$D$346,4,0),"")</f>
        <v>1238791</v>
      </c>
      <c r="AA663" s="106">
        <f t="shared" si="134"/>
        <v>109261366.2</v>
      </c>
      <c r="AB663" s="71"/>
      <c r="AC663" s="71"/>
      <c r="AD663" s="71"/>
      <c r="AE663" s="71"/>
      <c r="AF663" s="71"/>
      <c r="AG663" s="103"/>
      <c r="AH663" s="103"/>
      <c r="AI663" s="103"/>
      <c r="AJ663" s="103"/>
      <c r="AK663" s="106" t="str">
        <f>IF(AH663&lt;&gt;"",VLOOKUP(AH663,'DON GIA'!$M$1:$P$9,4,0),"")</f>
        <v/>
      </c>
      <c r="AL663" s="106" t="str">
        <f t="shared" si="129"/>
        <v/>
      </c>
      <c r="AM663" s="103"/>
      <c r="AN663" s="103"/>
      <c r="AO663" s="199" t="str">
        <f t="shared" si="132"/>
        <v/>
      </c>
      <c r="AP663" s="107"/>
    </row>
    <row r="664" spans="1:43" outlineLevel="2">
      <c r="A664" s="72" t="e">
        <f>IF(C663&lt;&gt;"",$C$7:C663,A663)</f>
        <v>#VALUE!</v>
      </c>
      <c r="B664" s="102" t="str">
        <f>IF(C663&lt;&gt;"",COUNTA($C$7:C663)+392,"")</f>
        <v/>
      </c>
      <c r="C664" s="192"/>
      <c r="D664" s="71"/>
      <c r="E664" s="103"/>
      <c r="F664" s="103"/>
      <c r="G664" s="103"/>
      <c r="H664" s="103"/>
      <c r="I664" s="103"/>
      <c r="J664" s="103"/>
      <c r="K664" s="71"/>
      <c r="L664" s="105"/>
      <c r="M664" s="106" t="str">
        <f>IF(K664&lt;&gt;"",VLOOKUP(K664,'DON GIA'!$S$1:$U$19,3,0),"")</f>
        <v/>
      </c>
      <c r="N664" s="106" t="str">
        <f>IF(K664&lt;&gt;"",VLOOKUP(K664,'DON GIA'!$S$1:$V$19,4,0),"")</f>
        <v/>
      </c>
      <c r="O664" s="106" t="str">
        <f t="shared" si="127"/>
        <v/>
      </c>
      <c r="P664" s="106" t="str">
        <f t="shared" si="128"/>
        <v/>
      </c>
      <c r="Q664" s="71" t="s">
        <v>35</v>
      </c>
      <c r="R664" s="103"/>
      <c r="S664" s="103"/>
      <c r="T664" s="106" t="str">
        <f>IF(Q664&lt;&gt;"",VLOOKUP(Q664,'DON GIA'!$H$1:$K$103,4,0),"")</f>
        <v/>
      </c>
      <c r="U664" s="106" t="str">
        <f t="shared" si="133"/>
        <v/>
      </c>
      <c r="V664" s="107" t="s">
        <v>1001</v>
      </c>
      <c r="W664" s="103" t="s">
        <v>27</v>
      </c>
      <c r="X664" s="108">
        <v>48.94</v>
      </c>
      <c r="Y664" s="109"/>
      <c r="Z664" s="106">
        <f>IF(V664&lt;&gt;"",VLOOKUP(V664,'DON GIA'!$A$1:$D$346,4,0),"")</f>
        <v>295078</v>
      </c>
      <c r="AA664" s="106">
        <f t="shared" si="134"/>
        <v>14441117.319999998</v>
      </c>
      <c r="AB664" s="71"/>
      <c r="AC664" s="71"/>
      <c r="AD664" s="71"/>
      <c r="AE664" s="71"/>
      <c r="AF664" s="71"/>
      <c r="AG664" s="103"/>
      <c r="AH664" s="103"/>
      <c r="AI664" s="103"/>
      <c r="AJ664" s="103"/>
      <c r="AK664" s="106" t="str">
        <f>IF(AH664&lt;&gt;"",VLOOKUP(AH664,'DON GIA'!$M$1:$P$9,4,0),"")</f>
        <v/>
      </c>
      <c r="AL664" s="106" t="str">
        <f t="shared" si="129"/>
        <v/>
      </c>
      <c r="AM664" s="103"/>
      <c r="AN664" s="103"/>
      <c r="AO664" s="199" t="str">
        <f t="shared" si="132"/>
        <v/>
      </c>
      <c r="AP664" s="107"/>
    </row>
    <row r="665" spans="1:43" outlineLevel="2">
      <c r="A665" s="72" t="e">
        <f>IF(C664&lt;&gt;"",$C$7:C664,A664)</f>
        <v>#VALUE!</v>
      </c>
      <c r="B665" s="102" t="str">
        <f>IF(C664&lt;&gt;"",COUNTA($C$7:C664)+392,"")</f>
        <v/>
      </c>
      <c r="C665" s="192"/>
      <c r="D665" s="71"/>
      <c r="E665" s="103"/>
      <c r="F665" s="103"/>
      <c r="G665" s="103"/>
      <c r="H665" s="103"/>
      <c r="I665" s="103"/>
      <c r="J665" s="103"/>
      <c r="K665" s="71"/>
      <c r="L665" s="105"/>
      <c r="M665" s="106" t="str">
        <f>IF(K665&lt;&gt;"",VLOOKUP(K665,'DON GIA'!$S$1:$U$19,3,0),"")</f>
        <v/>
      </c>
      <c r="N665" s="106" t="str">
        <f>IF(K665&lt;&gt;"",VLOOKUP(K665,'DON GIA'!$S$1:$V$19,4,0),"")</f>
        <v/>
      </c>
      <c r="O665" s="106" t="str">
        <f t="shared" si="127"/>
        <v/>
      </c>
      <c r="P665" s="106" t="str">
        <f t="shared" si="128"/>
        <v/>
      </c>
      <c r="Q665" s="71" t="s">
        <v>35</v>
      </c>
      <c r="R665" s="103"/>
      <c r="S665" s="103"/>
      <c r="T665" s="106" t="str">
        <f>IF(Q665&lt;&gt;"",VLOOKUP(Q665,'DON GIA'!$H$1:$K$103,4,0),"")</f>
        <v/>
      </c>
      <c r="U665" s="106" t="str">
        <f t="shared" si="133"/>
        <v/>
      </c>
      <c r="V665" s="107" t="s">
        <v>1174</v>
      </c>
      <c r="W665" s="103" t="s">
        <v>27</v>
      </c>
      <c r="X665" s="108">
        <v>10.8</v>
      </c>
      <c r="Y665" s="109"/>
      <c r="Z665" s="106">
        <f>IF(V665&lt;&gt;"",VLOOKUP(V665,'DON GIA'!$A$1:$D$346,4,0),"")</f>
        <v>282038</v>
      </c>
      <c r="AA665" s="106">
        <f t="shared" si="134"/>
        <v>3046010.4000000004</v>
      </c>
      <c r="AB665" s="71"/>
      <c r="AC665" s="71"/>
      <c r="AD665" s="71"/>
      <c r="AE665" s="71"/>
      <c r="AF665" s="71"/>
      <c r="AG665" s="103"/>
      <c r="AH665" s="103"/>
      <c r="AI665" s="103"/>
      <c r="AJ665" s="103"/>
      <c r="AK665" s="106" t="str">
        <f>IF(AH665&lt;&gt;"",VLOOKUP(AH665,'DON GIA'!$M$1:$P$9,4,0),"")</f>
        <v/>
      </c>
      <c r="AL665" s="106" t="str">
        <f t="shared" si="129"/>
        <v/>
      </c>
      <c r="AM665" s="103"/>
      <c r="AN665" s="103"/>
      <c r="AO665" s="199" t="str">
        <f t="shared" si="132"/>
        <v/>
      </c>
      <c r="AP665" s="107"/>
    </row>
    <row r="666" spans="1:43" outlineLevel="2">
      <c r="A666" s="72" t="e">
        <f>IF(C665&lt;&gt;"",$C$7:C665,A665)</f>
        <v>#VALUE!</v>
      </c>
      <c r="B666" s="102" t="str">
        <f>IF(C665&lt;&gt;"",COUNTA($C$7:C665)+392,"")</f>
        <v/>
      </c>
      <c r="C666" s="192"/>
      <c r="D666" s="71"/>
      <c r="E666" s="103"/>
      <c r="F666" s="103"/>
      <c r="G666" s="103"/>
      <c r="H666" s="103"/>
      <c r="I666" s="103"/>
      <c r="J666" s="103"/>
      <c r="K666" s="71"/>
      <c r="L666" s="105"/>
      <c r="M666" s="106" t="str">
        <f>IF(K666&lt;&gt;"",VLOOKUP(K666,'DON GIA'!$S$1:$U$19,3,0),"")</f>
        <v/>
      </c>
      <c r="N666" s="106" t="str">
        <f>IF(K666&lt;&gt;"",VLOOKUP(K666,'DON GIA'!$S$1:$V$19,4,0),"")</f>
        <v/>
      </c>
      <c r="O666" s="106" t="str">
        <f t="shared" si="127"/>
        <v/>
      </c>
      <c r="P666" s="106" t="str">
        <f t="shared" si="128"/>
        <v/>
      </c>
      <c r="Q666" s="71" t="s">
        <v>35</v>
      </c>
      <c r="R666" s="103"/>
      <c r="S666" s="103"/>
      <c r="T666" s="106" t="str">
        <f>IF(Q666&lt;&gt;"",VLOOKUP(Q666,'DON GIA'!$H$1:$K$103,4,0),"")</f>
        <v/>
      </c>
      <c r="U666" s="106" t="str">
        <f t="shared" si="133"/>
        <v/>
      </c>
      <c r="V666" s="107" t="s">
        <v>996</v>
      </c>
      <c r="W666" s="103" t="s">
        <v>42</v>
      </c>
      <c r="X666" s="108">
        <v>1</v>
      </c>
      <c r="Y666" s="109"/>
      <c r="Z666" s="106" t="str">
        <f>IF(V666&lt;&gt;"",VLOOKUP(V666,'DON GIA'!$A$1:$D$346,4,0),"")</f>
        <v>chưa có giá</v>
      </c>
      <c r="AA666" s="106" t="str">
        <f t="shared" si="134"/>
        <v/>
      </c>
      <c r="AB666" s="71"/>
      <c r="AC666" s="71"/>
      <c r="AD666" s="71"/>
      <c r="AE666" s="71"/>
      <c r="AF666" s="71"/>
      <c r="AG666" s="103"/>
      <c r="AH666" s="103"/>
      <c r="AI666" s="103"/>
      <c r="AJ666" s="103"/>
      <c r="AK666" s="106" t="str">
        <f>IF(AH666&lt;&gt;"",VLOOKUP(AH666,'DON GIA'!$M$1:$P$9,4,0),"")</f>
        <v/>
      </c>
      <c r="AL666" s="106" t="str">
        <f t="shared" si="129"/>
        <v/>
      </c>
      <c r="AM666" s="103"/>
      <c r="AN666" s="103"/>
      <c r="AO666" s="199" t="str">
        <f t="shared" si="132"/>
        <v/>
      </c>
      <c r="AP666" s="107"/>
    </row>
    <row r="667" spans="1:43" outlineLevel="2">
      <c r="A667" s="72" t="e">
        <f>IF(C666&lt;&gt;"",$C$7:C666,A666)</f>
        <v>#VALUE!</v>
      </c>
      <c r="B667" s="102" t="str">
        <f>IF(C666&lt;&gt;"",COUNTA($C$7:C666)+392,"")</f>
        <v/>
      </c>
      <c r="C667" s="192"/>
      <c r="D667" s="61"/>
      <c r="E667" s="103"/>
      <c r="F667" s="103"/>
      <c r="G667" s="103"/>
      <c r="H667" s="103"/>
      <c r="I667" s="103"/>
      <c r="J667" s="103"/>
      <c r="K667" s="71"/>
      <c r="L667" s="105"/>
      <c r="M667" s="106" t="str">
        <f>IF(K667&lt;&gt;"",VLOOKUP(K667,'DON GIA'!$S$1:$U$19,3,0),"")</f>
        <v/>
      </c>
      <c r="N667" s="106" t="str">
        <f>IF(K667&lt;&gt;"",VLOOKUP(K667,'DON GIA'!$S$1:$V$19,4,0),"")</f>
        <v/>
      </c>
      <c r="O667" s="106" t="str">
        <f t="shared" si="127"/>
        <v/>
      </c>
      <c r="P667" s="106" t="str">
        <f t="shared" si="128"/>
        <v/>
      </c>
      <c r="Q667" s="71" t="s">
        <v>35</v>
      </c>
      <c r="R667" s="103"/>
      <c r="S667" s="103"/>
      <c r="T667" s="106" t="str">
        <f>IF(Q667&lt;&gt;"",VLOOKUP(Q667,'DON GIA'!$H$1:$K$103,4,0),"")</f>
        <v/>
      </c>
      <c r="U667" s="106" t="str">
        <f t="shared" si="133"/>
        <v/>
      </c>
      <c r="V667" s="107" t="s">
        <v>35</v>
      </c>
      <c r="W667" s="103"/>
      <c r="X667" s="108"/>
      <c r="Y667" s="109"/>
      <c r="Z667" s="106" t="str">
        <f>IF(V667&lt;&gt;"",VLOOKUP(V667,'DON GIA'!$A$1:$D$346,4,0),"")</f>
        <v/>
      </c>
      <c r="AA667" s="106" t="str">
        <f t="shared" si="134"/>
        <v/>
      </c>
      <c r="AB667" s="71"/>
      <c r="AC667" s="71"/>
      <c r="AD667" s="71"/>
      <c r="AE667" s="71"/>
      <c r="AF667" s="71"/>
      <c r="AG667" s="103"/>
      <c r="AH667" s="103"/>
      <c r="AI667" s="103"/>
      <c r="AJ667" s="103"/>
      <c r="AK667" s="106" t="str">
        <f>IF(AH667&lt;&gt;"",VLOOKUP(AH667,'DON GIA'!$M$1:$P$9,4,0),"")</f>
        <v/>
      </c>
      <c r="AL667" s="106" t="str">
        <f t="shared" si="129"/>
        <v/>
      </c>
      <c r="AM667" s="103"/>
      <c r="AN667" s="103"/>
      <c r="AO667" s="199" t="str">
        <f t="shared" si="132"/>
        <v/>
      </c>
      <c r="AP667" s="107"/>
    </row>
    <row r="668" spans="1:43" outlineLevel="1">
      <c r="A668" s="84" t="s">
        <v>811</v>
      </c>
      <c r="B668" s="102"/>
      <c r="C668" s="192">
        <v>442</v>
      </c>
      <c r="D668" s="61" t="s">
        <v>287</v>
      </c>
      <c r="E668" s="162"/>
      <c r="F668" s="162"/>
      <c r="G668" s="162"/>
      <c r="H668" s="162"/>
      <c r="I668" s="162"/>
      <c r="J668" s="162"/>
      <c r="K668" s="171"/>
      <c r="L668" s="167">
        <f>SUBTOTAL(9,L669:L681)</f>
        <v>133.13999999999999</v>
      </c>
      <c r="M668" s="199"/>
      <c r="N668" s="199"/>
      <c r="O668" s="199">
        <f>SUBTOTAL(9,O669:O681)</f>
        <v>223542059.99999997</v>
      </c>
      <c r="P668" s="199">
        <f>SUBTOTAL(9,P669:P681)</f>
        <v>0</v>
      </c>
      <c r="Q668" s="61"/>
      <c r="R668" s="162"/>
      <c r="S668" s="162">
        <f>SUBTOTAL(9,S669:S681)</f>
        <v>0</v>
      </c>
      <c r="T668" s="199"/>
      <c r="U668" s="199">
        <f>SUBTOTAL(9,U669:U681)</f>
        <v>0</v>
      </c>
      <c r="V668" s="129"/>
      <c r="W668" s="162"/>
      <c r="X668" s="169">
        <f>SUBTOTAL(9,X669:X681)</f>
        <v>256.21400000000006</v>
      </c>
      <c r="Y668" s="170">
        <f>SUBTOTAL(9,Y669:Y681)</f>
        <v>0</v>
      </c>
      <c r="Z668" s="199"/>
      <c r="AA668" s="199">
        <f>SUBTOTAL(9,AA669:AA681)</f>
        <v>554959104.78199995</v>
      </c>
      <c r="AB668" s="71"/>
      <c r="AC668" s="71"/>
      <c r="AD668" s="71"/>
      <c r="AE668" s="71"/>
      <c r="AF668" s="71"/>
      <c r="AG668" s="103"/>
      <c r="AH668" s="162"/>
      <c r="AI668" s="162"/>
      <c r="AJ668" s="162">
        <f>SUBTOTAL(9,AJ669:AJ681)</f>
        <v>2</v>
      </c>
      <c r="AK668" s="199"/>
      <c r="AL668" s="199">
        <f>SUBTOTAL(9,AL669:AL681)</f>
        <v>29895920</v>
      </c>
      <c r="AM668" s="162"/>
      <c r="AN668" s="162">
        <f>SUBTOTAL(9,AN669:AN681)</f>
        <v>1</v>
      </c>
      <c r="AO668" s="199">
        <f t="shared" si="132"/>
        <v>808397084.78199995</v>
      </c>
      <c r="AP668" s="111"/>
      <c r="AQ668" s="90"/>
    </row>
    <row r="669" spans="1:43" ht="56.25" outlineLevel="2">
      <c r="A669" s="72" t="e">
        <f>IF(C668&lt;&gt;"",$C$7:C668,A667)</f>
        <v>#VALUE!</v>
      </c>
      <c r="B669" s="102">
        <f>IF(C668&lt;&gt;"",COUNTA($C$7:C668)+392,"")</f>
        <v>442</v>
      </c>
      <c r="C669" s="192"/>
      <c r="D669" s="71" t="s">
        <v>289</v>
      </c>
      <c r="E669" s="103">
        <v>1</v>
      </c>
      <c r="F669" s="103"/>
      <c r="G669" s="103">
        <v>438</v>
      </c>
      <c r="H669" s="103">
        <v>79</v>
      </c>
      <c r="I669" s="103" t="s">
        <v>223</v>
      </c>
      <c r="J669" s="103" t="s">
        <v>224</v>
      </c>
      <c r="K669" s="104" t="s">
        <v>973</v>
      </c>
      <c r="L669" s="105">
        <v>133.13999999999999</v>
      </c>
      <c r="M669" s="106">
        <f>IF(K669&lt;&gt;"",VLOOKUP(K669,'DON GIA'!$S$1:$U$19,3,0),"")</f>
        <v>1679000</v>
      </c>
      <c r="N669" s="106">
        <f>IF(K669&lt;&gt;"",VLOOKUP(K669,'DON GIA'!$S$1:$V$19,4,0),"")</f>
        <v>0</v>
      </c>
      <c r="O669" s="106">
        <f t="shared" si="127"/>
        <v>223542059.99999997</v>
      </c>
      <c r="P669" s="106">
        <f t="shared" si="128"/>
        <v>0</v>
      </c>
      <c r="Q669" s="71" t="s">
        <v>35</v>
      </c>
      <c r="R669" s="103"/>
      <c r="S669" s="103"/>
      <c r="T669" s="106" t="str">
        <f>IF(Q669&lt;&gt;"",VLOOKUP(Q669,'DON GIA'!$H$1:$K$103,4,0),"")</f>
        <v/>
      </c>
      <c r="U669" s="106" t="str">
        <f t="shared" ref="U669:U681" si="135">IF(Q669&lt;&gt;"",IF(ISNUMBER(T669),S669*T669,""),"")</f>
        <v/>
      </c>
      <c r="V669" s="107" t="s">
        <v>1142</v>
      </c>
      <c r="W669" s="103" t="s">
        <v>27</v>
      </c>
      <c r="X669" s="108">
        <v>31.21</v>
      </c>
      <c r="Y669" s="109"/>
      <c r="Z669" s="106">
        <f>IF(V669&lt;&gt;"",VLOOKUP(V669,'DON GIA'!$A$1:$D$346,4,0),"")</f>
        <v>3840615</v>
      </c>
      <c r="AA669" s="106">
        <f t="shared" ref="AA669:AA681" si="136">IF(V669&lt;&gt;"",IF(ISNUMBER(Z669),X669*Z669,""),"")</f>
        <v>119865594.15000001</v>
      </c>
      <c r="AB669" s="71" t="s">
        <v>32</v>
      </c>
      <c r="AC669" s="71" t="s">
        <v>29</v>
      </c>
      <c r="AD669" s="71" t="s">
        <v>36</v>
      </c>
      <c r="AE669" s="71" t="s">
        <v>288</v>
      </c>
      <c r="AF669" s="71" t="s">
        <v>32</v>
      </c>
      <c r="AG669" s="103" t="s">
        <v>41</v>
      </c>
      <c r="AH669" s="103" t="s">
        <v>562</v>
      </c>
      <c r="AI669" s="103" t="s">
        <v>409</v>
      </c>
      <c r="AJ669" s="103">
        <v>1</v>
      </c>
      <c r="AK669" s="106">
        <f>IF(AH669&lt;&gt;"",VLOOKUP(AH669,'DON GIA'!$M$1:$P$9,4,0),"")</f>
        <v>12895920</v>
      </c>
      <c r="AL669" s="106">
        <f t="shared" si="129"/>
        <v>12895920</v>
      </c>
      <c r="AM669" s="103" t="s">
        <v>407</v>
      </c>
      <c r="AN669" s="103">
        <v>1</v>
      </c>
      <c r="AO669" s="199" t="str">
        <f t="shared" si="132"/>
        <v/>
      </c>
      <c r="AP669" s="111" t="s">
        <v>702</v>
      </c>
    </row>
    <row r="670" spans="1:43" ht="322.5" outlineLevel="2">
      <c r="A670" s="72" t="e">
        <f>IF(C669&lt;&gt;"",$C$7:C669,A669)</f>
        <v>#VALUE!</v>
      </c>
      <c r="B670" s="102" t="str">
        <f>IF(C669&lt;&gt;"",COUNTA($C$7:C669)+392,"")</f>
        <v/>
      </c>
      <c r="C670" s="192"/>
      <c r="D670" s="71" t="s">
        <v>71</v>
      </c>
      <c r="E670" s="103"/>
      <c r="F670" s="103"/>
      <c r="G670" s="103"/>
      <c r="H670" s="103"/>
      <c r="I670" s="103"/>
      <c r="J670" s="103"/>
      <c r="K670" s="71"/>
      <c r="L670" s="105"/>
      <c r="M670" s="106" t="str">
        <f>IF(K670&lt;&gt;"",VLOOKUP(K670,'DON GIA'!$S$1:$U$19,3,0),"")</f>
        <v/>
      </c>
      <c r="N670" s="106" t="str">
        <f>IF(K670&lt;&gt;"",VLOOKUP(K670,'DON GIA'!$S$1:$V$19,4,0),"")</f>
        <v/>
      </c>
      <c r="O670" s="106" t="str">
        <f t="shared" si="127"/>
        <v/>
      </c>
      <c r="P670" s="106" t="str">
        <f t="shared" si="128"/>
        <v/>
      </c>
      <c r="Q670" s="71" t="s">
        <v>35</v>
      </c>
      <c r="R670" s="103"/>
      <c r="S670" s="103"/>
      <c r="T670" s="106" t="str">
        <f>IF(Q670&lt;&gt;"",VLOOKUP(Q670,'DON GIA'!$H$1:$K$103,4,0),"")</f>
        <v/>
      </c>
      <c r="U670" s="106" t="str">
        <f t="shared" si="135"/>
        <v/>
      </c>
      <c r="V670" s="107" t="s">
        <v>1063</v>
      </c>
      <c r="W670" s="103" t="s">
        <v>27</v>
      </c>
      <c r="X670" s="108">
        <v>95.53</v>
      </c>
      <c r="Y670" s="109"/>
      <c r="Z670" s="106">
        <f>IF(V670&lt;&gt;"",VLOOKUP(V670,'DON GIA'!$A$1:$D$346,4,0),"")</f>
        <v>3941166</v>
      </c>
      <c r="AA670" s="106">
        <f t="shared" si="136"/>
        <v>376499587.98000002</v>
      </c>
      <c r="AB670" s="71" t="s">
        <v>32</v>
      </c>
      <c r="AC670" s="71" t="s">
        <v>29</v>
      </c>
      <c r="AD670" s="71" t="s">
        <v>30</v>
      </c>
      <c r="AE670" s="71" t="s">
        <v>31</v>
      </c>
      <c r="AF670" s="71" t="s">
        <v>32</v>
      </c>
      <c r="AG670" s="103" t="s">
        <v>33</v>
      </c>
      <c r="AH670" s="61" t="s">
        <v>579</v>
      </c>
      <c r="AI670" s="103" t="s">
        <v>560</v>
      </c>
      <c r="AJ670" s="103">
        <v>1</v>
      </c>
      <c r="AK670" s="106">
        <f>IF(AH670&lt;&gt;"",VLOOKUP(AH670,'DON GIA'!$M$1:$P$9,4,0),"")</f>
        <v>17000000</v>
      </c>
      <c r="AL670" s="106">
        <f t="shared" si="129"/>
        <v>17000000</v>
      </c>
      <c r="AM670" s="103"/>
      <c r="AN670" s="103"/>
      <c r="AO670" s="199" t="str">
        <f t="shared" si="132"/>
        <v/>
      </c>
      <c r="AP670" s="59" t="s">
        <v>703</v>
      </c>
    </row>
    <row r="671" spans="1:43" ht="78.75" outlineLevel="2">
      <c r="A671" s="72" t="e">
        <f>IF(C670&lt;&gt;"",$C$7:C670,A670)</f>
        <v>#VALUE!</v>
      </c>
      <c r="B671" s="102" t="str">
        <f>IF(C670&lt;&gt;"",COUNTA($C$7:C670)+392,"")</f>
        <v/>
      </c>
      <c r="C671" s="192"/>
      <c r="D671" s="71"/>
      <c r="E671" s="103"/>
      <c r="F671" s="103"/>
      <c r="G671" s="103"/>
      <c r="H671" s="103"/>
      <c r="I671" s="103"/>
      <c r="J671" s="103"/>
      <c r="K671" s="71"/>
      <c r="L671" s="105"/>
      <c r="M671" s="106" t="str">
        <f>IF(K671&lt;&gt;"",VLOOKUP(K671,'DON GIA'!$S$1:$U$19,3,0),"")</f>
        <v/>
      </c>
      <c r="N671" s="106" t="str">
        <f>IF(K671&lt;&gt;"",VLOOKUP(K671,'DON GIA'!$S$1:$V$19,4,0),"")</f>
        <v/>
      </c>
      <c r="O671" s="106" t="str">
        <f t="shared" si="127"/>
        <v/>
      </c>
      <c r="P671" s="106" t="str">
        <f t="shared" si="128"/>
        <v/>
      </c>
      <c r="Q671" s="71" t="s">
        <v>35</v>
      </c>
      <c r="R671" s="103"/>
      <c r="S671" s="103"/>
      <c r="T671" s="106" t="str">
        <f>IF(Q671&lt;&gt;"",VLOOKUP(Q671,'DON GIA'!$H$1:$K$103,4,0),"")</f>
        <v/>
      </c>
      <c r="U671" s="106" t="str">
        <f t="shared" si="135"/>
        <v/>
      </c>
      <c r="V671" s="107" t="s">
        <v>1054</v>
      </c>
      <c r="W671" s="103" t="s">
        <v>27</v>
      </c>
      <c r="X671" s="108">
        <v>2.4</v>
      </c>
      <c r="Y671" s="109"/>
      <c r="Z671" s="106">
        <f>IF(V671&lt;&gt;"",VLOOKUP(V671,'DON GIA'!$A$1:$D$346,4,0),"")</f>
        <v>1398600</v>
      </c>
      <c r="AA671" s="106">
        <f t="shared" si="136"/>
        <v>3356640</v>
      </c>
      <c r="AB671" s="71"/>
      <c r="AC671" s="71"/>
      <c r="AD671" s="71"/>
      <c r="AE671" s="71"/>
      <c r="AF671" s="71"/>
      <c r="AG671" s="103"/>
      <c r="AH671" s="103"/>
      <c r="AI671" s="103"/>
      <c r="AJ671" s="103"/>
      <c r="AK671" s="106" t="str">
        <f>IF(AH671&lt;&gt;"",VLOOKUP(AH671,'DON GIA'!$M$1:$P$9,4,0),"")</f>
        <v/>
      </c>
      <c r="AL671" s="106" t="str">
        <f t="shared" si="129"/>
        <v/>
      </c>
      <c r="AM671" s="103"/>
      <c r="AN671" s="103"/>
      <c r="AO671" s="199" t="str">
        <f t="shared" si="132"/>
        <v/>
      </c>
      <c r="AP671" s="59" t="s">
        <v>704</v>
      </c>
    </row>
    <row r="672" spans="1:43" ht="75" outlineLevel="2">
      <c r="A672" s="72" t="e">
        <f>IF(C671&lt;&gt;"",$C$7:C671,A671)</f>
        <v>#VALUE!</v>
      </c>
      <c r="B672" s="102" t="str">
        <f>IF(C671&lt;&gt;"",COUNTA($C$7:C671)+392,"")</f>
        <v/>
      </c>
      <c r="C672" s="192"/>
      <c r="D672" s="71"/>
      <c r="E672" s="103"/>
      <c r="F672" s="103"/>
      <c r="G672" s="103"/>
      <c r="H672" s="103"/>
      <c r="I672" s="103"/>
      <c r="J672" s="103"/>
      <c r="K672" s="71"/>
      <c r="L672" s="105"/>
      <c r="M672" s="106" t="str">
        <f>IF(K672&lt;&gt;"",VLOOKUP(K672,'DON GIA'!$S$1:$U$19,3,0),"")</f>
        <v/>
      </c>
      <c r="N672" s="106" t="str">
        <f>IF(K672&lt;&gt;"",VLOOKUP(K672,'DON GIA'!$S$1:$V$19,4,0),"")</f>
        <v/>
      </c>
      <c r="O672" s="106" t="str">
        <f t="shared" si="127"/>
        <v/>
      </c>
      <c r="P672" s="106" t="str">
        <f t="shared" si="128"/>
        <v/>
      </c>
      <c r="Q672" s="71" t="s">
        <v>35</v>
      </c>
      <c r="R672" s="103"/>
      <c r="S672" s="103"/>
      <c r="T672" s="106" t="str">
        <f>IF(Q672&lt;&gt;"",VLOOKUP(Q672,'DON GIA'!$H$1:$K$103,4,0),"")</f>
        <v/>
      </c>
      <c r="U672" s="106" t="str">
        <f t="shared" si="135"/>
        <v/>
      </c>
      <c r="V672" s="107" t="s">
        <v>1105</v>
      </c>
      <c r="W672" s="103" t="s">
        <v>27</v>
      </c>
      <c r="X672" s="108">
        <v>2.44</v>
      </c>
      <c r="Y672" s="109"/>
      <c r="Z672" s="106">
        <f>IF(V672&lt;&gt;"",VLOOKUP(V672,'DON GIA'!$A$1:$D$346,4,0),"")</f>
        <v>292949</v>
      </c>
      <c r="AA672" s="106">
        <f t="shared" si="136"/>
        <v>714795.55999999994</v>
      </c>
      <c r="AB672" s="71"/>
      <c r="AC672" s="71"/>
      <c r="AD672" s="71"/>
      <c r="AE672" s="71"/>
      <c r="AF672" s="71"/>
      <c r="AG672" s="103"/>
      <c r="AH672" s="103"/>
      <c r="AI672" s="103"/>
      <c r="AJ672" s="103"/>
      <c r="AK672" s="106" t="str">
        <f>IF(AH672&lt;&gt;"",VLOOKUP(AH672,'DON GIA'!$M$1:$P$9,4,0),"")</f>
        <v/>
      </c>
      <c r="AL672" s="106" t="str">
        <f t="shared" si="129"/>
        <v/>
      </c>
      <c r="AM672" s="103"/>
      <c r="AN672" s="103"/>
      <c r="AO672" s="199" t="str">
        <f t="shared" si="132"/>
        <v/>
      </c>
      <c r="AP672" s="59" t="s">
        <v>350</v>
      </c>
    </row>
    <row r="673" spans="1:43" ht="93.75" outlineLevel="2">
      <c r="A673" s="72" t="e">
        <f>IF(C672&lt;&gt;"",$C$7:C672,A672)</f>
        <v>#VALUE!</v>
      </c>
      <c r="B673" s="102" t="str">
        <f>IF(C672&lt;&gt;"",COUNTA($C$7:C672)+392,"")</f>
        <v/>
      </c>
      <c r="C673" s="192"/>
      <c r="D673" s="71"/>
      <c r="E673" s="103"/>
      <c r="F673" s="103"/>
      <c r="G673" s="103"/>
      <c r="H673" s="103"/>
      <c r="I673" s="103"/>
      <c r="J673" s="103"/>
      <c r="K673" s="71"/>
      <c r="L673" s="105"/>
      <c r="M673" s="106" t="str">
        <f>IF(K673&lt;&gt;"",VLOOKUP(K673,'DON GIA'!$S$1:$U$19,3,0),"")</f>
        <v/>
      </c>
      <c r="N673" s="106" t="str">
        <f>IF(K673&lt;&gt;"",VLOOKUP(K673,'DON GIA'!$S$1:$V$19,4,0),"")</f>
        <v/>
      </c>
      <c r="O673" s="106" t="str">
        <f t="shared" si="127"/>
        <v/>
      </c>
      <c r="P673" s="106" t="str">
        <f t="shared" si="128"/>
        <v/>
      </c>
      <c r="Q673" s="71" t="s">
        <v>35</v>
      </c>
      <c r="R673" s="103"/>
      <c r="S673" s="103"/>
      <c r="T673" s="106" t="str">
        <f>IF(Q673&lt;&gt;"",VLOOKUP(Q673,'DON GIA'!$H$1:$K$103,4,0),"")</f>
        <v/>
      </c>
      <c r="U673" s="106" t="str">
        <f t="shared" si="135"/>
        <v/>
      </c>
      <c r="V673" s="107" t="s">
        <v>1130</v>
      </c>
      <c r="W673" s="103" t="s">
        <v>27</v>
      </c>
      <c r="X673" s="108">
        <v>3.6</v>
      </c>
      <c r="Y673" s="109"/>
      <c r="Z673" s="106">
        <f>IF(V673&lt;&gt;"",VLOOKUP(V673,'DON GIA'!$A$1:$D$346,4,0),"")</f>
        <v>282038</v>
      </c>
      <c r="AA673" s="106">
        <f t="shared" si="136"/>
        <v>1015336.8</v>
      </c>
      <c r="AB673" s="71"/>
      <c r="AC673" s="71"/>
      <c r="AD673" s="71"/>
      <c r="AE673" s="71"/>
      <c r="AF673" s="71"/>
      <c r="AG673" s="103"/>
      <c r="AH673" s="103"/>
      <c r="AI673" s="103"/>
      <c r="AJ673" s="103"/>
      <c r="AK673" s="106" t="str">
        <f>IF(AH673&lt;&gt;"",VLOOKUP(AH673,'DON GIA'!$M$1:$P$9,4,0),"")</f>
        <v/>
      </c>
      <c r="AL673" s="106" t="str">
        <f t="shared" si="129"/>
        <v/>
      </c>
      <c r="AM673" s="103"/>
      <c r="AN673" s="103"/>
      <c r="AO673" s="199" t="str">
        <f t="shared" si="132"/>
        <v/>
      </c>
      <c r="AP673" s="59" t="s">
        <v>349</v>
      </c>
    </row>
    <row r="674" spans="1:43" ht="37.5" outlineLevel="2">
      <c r="A674" s="72" t="e">
        <f>IF(C673&lt;&gt;"",$C$7:C673,A673)</f>
        <v>#VALUE!</v>
      </c>
      <c r="B674" s="102" t="str">
        <f>IF(C673&lt;&gt;"",COUNTA($C$7:C673)+392,"")</f>
        <v/>
      </c>
      <c r="C674" s="192"/>
      <c r="D674" s="71"/>
      <c r="E674" s="103"/>
      <c r="F674" s="103"/>
      <c r="G674" s="103"/>
      <c r="H674" s="103"/>
      <c r="I674" s="103"/>
      <c r="J674" s="103"/>
      <c r="K674" s="71"/>
      <c r="L674" s="105"/>
      <c r="M674" s="106" t="str">
        <f>IF(K674&lt;&gt;"",VLOOKUP(K674,'DON GIA'!$S$1:$U$19,3,0),"")</f>
        <v/>
      </c>
      <c r="N674" s="106" t="str">
        <f>IF(K674&lt;&gt;"",VLOOKUP(K674,'DON GIA'!$S$1:$V$19,4,0),"")</f>
        <v/>
      </c>
      <c r="O674" s="106" t="str">
        <f t="shared" si="127"/>
        <v/>
      </c>
      <c r="P674" s="106" t="str">
        <f t="shared" si="128"/>
        <v/>
      </c>
      <c r="Q674" s="71" t="s">
        <v>35</v>
      </c>
      <c r="R674" s="103"/>
      <c r="S674" s="103"/>
      <c r="T674" s="106" t="str">
        <f>IF(Q674&lt;&gt;"",VLOOKUP(Q674,'DON GIA'!$H$1:$K$103,4,0),"")</f>
        <v/>
      </c>
      <c r="U674" s="106" t="str">
        <f t="shared" si="135"/>
        <v/>
      </c>
      <c r="V674" s="107" t="s">
        <v>1175</v>
      </c>
      <c r="W674" s="103" t="s">
        <v>27</v>
      </c>
      <c r="X674" s="108">
        <v>6.4</v>
      </c>
      <c r="Y674" s="109"/>
      <c r="Z674" s="106">
        <f>IF(V674&lt;&gt;"",VLOOKUP(V674,'DON GIA'!$A$1:$D$346,4,0),"")</f>
        <v>5058826</v>
      </c>
      <c r="AA674" s="106">
        <f t="shared" si="136"/>
        <v>32376486.400000002</v>
      </c>
      <c r="AB674" s="71"/>
      <c r="AC674" s="71"/>
      <c r="AD674" s="71"/>
      <c r="AE674" s="71" t="s">
        <v>31</v>
      </c>
      <c r="AF674" s="71"/>
      <c r="AG674" s="103" t="s">
        <v>34</v>
      </c>
      <c r="AH674" s="103"/>
      <c r="AI674" s="103"/>
      <c r="AJ674" s="103"/>
      <c r="AK674" s="106" t="str">
        <f>IF(AH674&lt;&gt;"",VLOOKUP(AH674,'DON GIA'!$M$1:$P$9,4,0),"")</f>
        <v/>
      </c>
      <c r="AL674" s="106" t="str">
        <f t="shared" si="129"/>
        <v/>
      </c>
      <c r="AM674" s="103"/>
      <c r="AN674" s="103"/>
      <c r="AO674" s="199" t="str">
        <f t="shared" si="132"/>
        <v/>
      </c>
      <c r="AP674" s="107"/>
    </row>
    <row r="675" spans="1:43" outlineLevel="2">
      <c r="A675" s="72" t="e">
        <f>IF(C674&lt;&gt;"",$C$7:C674,A674)</f>
        <v>#VALUE!</v>
      </c>
      <c r="B675" s="102" t="str">
        <f>IF(C674&lt;&gt;"",COUNTA($C$7:C674)+392,"")</f>
        <v/>
      </c>
      <c r="C675" s="192"/>
      <c r="D675" s="71"/>
      <c r="E675" s="103"/>
      <c r="F675" s="103"/>
      <c r="G675" s="103"/>
      <c r="H675" s="103"/>
      <c r="I675" s="103"/>
      <c r="J675" s="103"/>
      <c r="K675" s="71"/>
      <c r="L675" s="105"/>
      <c r="M675" s="106" t="str">
        <f>IF(K675&lt;&gt;"",VLOOKUP(K675,'DON GIA'!$S$1:$U$19,3,0),"")</f>
        <v/>
      </c>
      <c r="N675" s="106" t="str">
        <f>IF(K675&lt;&gt;"",VLOOKUP(K675,'DON GIA'!$S$1:$V$19,4,0),"")</f>
        <v/>
      </c>
      <c r="O675" s="106" t="str">
        <f t="shared" si="127"/>
        <v/>
      </c>
      <c r="P675" s="106" t="str">
        <f t="shared" si="128"/>
        <v/>
      </c>
      <c r="Q675" s="71" t="s">
        <v>35</v>
      </c>
      <c r="R675" s="103"/>
      <c r="S675" s="103"/>
      <c r="T675" s="106" t="str">
        <f>IF(Q675&lt;&gt;"",VLOOKUP(Q675,'DON GIA'!$H$1:$K$103,4,0),"")</f>
        <v/>
      </c>
      <c r="U675" s="106" t="str">
        <f t="shared" si="135"/>
        <v/>
      </c>
      <c r="V675" s="107" t="s">
        <v>1151</v>
      </c>
      <c r="W675" s="103" t="s">
        <v>38</v>
      </c>
      <c r="X675" s="108">
        <v>0.71399999999999997</v>
      </c>
      <c r="Y675" s="109"/>
      <c r="Z675" s="106">
        <f>IF(V675&lt;&gt;"",VLOOKUP(V675,'DON GIA'!$A$1:$D$346,4,0),"")</f>
        <v>2523428</v>
      </c>
      <c r="AA675" s="106">
        <f t="shared" si="136"/>
        <v>1801727.5919999999</v>
      </c>
      <c r="AB675" s="71"/>
      <c r="AC675" s="71"/>
      <c r="AD675" s="71"/>
      <c r="AE675" s="71"/>
      <c r="AF675" s="71"/>
      <c r="AG675" s="103"/>
      <c r="AH675" s="103"/>
      <c r="AI675" s="103"/>
      <c r="AJ675" s="103"/>
      <c r="AK675" s="106" t="str">
        <f>IF(AH675&lt;&gt;"",VLOOKUP(AH675,'DON GIA'!$M$1:$P$9,4,0),"")</f>
        <v/>
      </c>
      <c r="AL675" s="106" t="str">
        <f t="shared" si="129"/>
        <v/>
      </c>
      <c r="AM675" s="103"/>
      <c r="AN675" s="103"/>
      <c r="AO675" s="199" t="str">
        <f t="shared" si="132"/>
        <v/>
      </c>
      <c r="AP675" s="107"/>
    </row>
    <row r="676" spans="1:43" outlineLevel="2">
      <c r="A676" s="72" t="e">
        <f>IF(C675&lt;&gt;"",$C$7:C675,A675)</f>
        <v>#VALUE!</v>
      </c>
      <c r="B676" s="102" t="str">
        <f>IF(C675&lt;&gt;"",COUNTA($C$7:C675)+392,"")</f>
        <v/>
      </c>
      <c r="C676" s="192"/>
      <c r="D676" s="71"/>
      <c r="E676" s="103"/>
      <c r="F676" s="103"/>
      <c r="G676" s="103"/>
      <c r="H676" s="103"/>
      <c r="I676" s="103"/>
      <c r="J676" s="103"/>
      <c r="K676" s="71"/>
      <c r="L676" s="105"/>
      <c r="M676" s="106" t="str">
        <f>IF(K676&lt;&gt;"",VLOOKUP(K676,'DON GIA'!$S$1:$U$19,3,0),"")</f>
        <v/>
      </c>
      <c r="N676" s="106" t="str">
        <f>IF(K676&lt;&gt;"",VLOOKUP(K676,'DON GIA'!$S$1:$V$19,4,0),"")</f>
        <v/>
      </c>
      <c r="O676" s="106" t="str">
        <f t="shared" si="127"/>
        <v/>
      </c>
      <c r="P676" s="106" t="str">
        <f t="shared" si="128"/>
        <v/>
      </c>
      <c r="Q676" s="71" t="s">
        <v>35</v>
      </c>
      <c r="R676" s="103"/>
      <c r="S676" s="103"/>
      <c r="T676" s="106" t="str">
        <f>IF(Q676&lt;&gt;"",VLOOKUP(Q676,'DON GIA'!$H$1:$K$103,4,0),"")</f>
        <v/>
      </c>
      <c r="U676" s="106" t="str">
        <f t="shared" si="135"/>
        <v/>
      </c>
      <c r="V676" s="107" t="s">
        <v>1176</v>
      </c>
      <c r="W676" s="103" t="s">
        <v>27</v>
      </c>
      <c r="X676" s="108">
        <v>2.7</v>
      </c>
      <c r="Y676" s="109"/>
      <c r="Z676" s="106">
        <f>IF(V676&lt;&gt;"",VLOOKUP(V676,'DON GIA'!$A$1:$D$346,4,0),"")</f>
        <v>330817</v>
      </c>
      <c r="AA676" s="106">
        <f t="shared" si="136"/>
        <v>893205.9</v>
      </c>
      <c r="AB676" s="71"/>
      <c r="AC676" s="71"/>
      <c r="AD676" s="71"/>
      <c r="AE676" s="71"/>
      <c r="AF676" s="71"/>
      <c r="AG676" s="103"/>
      <c r="AH676" s="103"/>
      <c r="AI676" s="103"/>
      <c r="AJ676" s="103"/>
      <c r="AK676" s="106" t="str">
        <f>IF(AH676&lt;&gt;"",VLOOKUP(AH676,'DON GIA'!$M$1:$P$9,4,0),"")</f>
        <v/>
      </c>
      <c r="AL676" s="106" t="str">
        <f t="shared" si="129"/>
        <v/>
      </c>
      <c r="AM676" s="103"/>
      <c r="AN676" s="103"/>
      <c r="AO676" s="199" t="str">
        <f t="shared" si="132"/>
        <v/>
      </c>
      <c r="AP676" s="107"/>
    </row>
    <row r="677" spans="1:43" ht="37.5" outlineLevel="2">
      <c r="A677" s="72" t="e">
        <f>IF(C676&lt;&gt;"",$C$7:C676,A676)</f>
        <v>#VALUE!</v>
      </c>
      <c r="B677" s="102" t="str">
        <f>IF(C676&lt;&gt;"",COUNTA($C$7:C676)+392,"")</f>
        <v/>
      </c>
      <c r="C677" s="192"/>
      <c r="D677" s="71"/>
      <c r="E677" s="103"/>
      <c r="F677" s="103"/>
      <c r="G677" s="103"/>
      <c r="H677" s="103"/>
      <c r="I677" s="103"/>
      <c r="J677" s="103"/>
      <c r="K677" s="71"/>
      <c r="L677" s="105"/>
      <c r="M677" s="106" t="str">
        <f>IF(K677&lt;&gt;"",VLOOKUP(K677,'DON GIA'!$S$1:$U$19,3,0),"")</f>
        <v/>
      </c>
      <c r="N677" s="106" t="str">
        <f>IF(K677&lt;&gt;"",VLOOKUP(K677,'DON GIA'!$S$1:$V$19,4,0),"")</f>
        <v/>
      </c>
      <c r="O677" s="106" t="str">
        <f t="shared" si="127"/>
        <v/>
      </c>
      <c r="P677" s="106" t="str">
        <f t="shared" si="128"/>
        <v/>
      </c>
      <c r="Q677" s="71" t="s">
        <v>35</v>
      </c>
      <c r="R677" s="103"/>
      <c r="S677" s="103"/>
      <c r="T677" s="106" t="str">
        <f>IF(Q677&lt;&gt;"",VLOOKUP(Q677,'DON GIA'!$H$1:$K$103,4,0),"")</f>
        <v/>
      </c>
      <c r="U677" s="106" t="str">
        <f t="shared" si="135"/>
        <v/>
      </c>
      <c r="V677" s="107" t="s">
        <v>1108</v>
      </c>
      <c r="W677" s="103" t="s">
        <v>27</v>
      </c>
      <c r="X677" s="108">
        <v>7.8</v>
      </c>
      <c r="Y677" s="109"/>
      <c r="Z677" s="106">
        <f>IF(V677&lt;&gt;"",VLOOKUP(V677,'DON GIA'!$A$1:$D$346,4,0),"")</f>
        <v>282038</v>
      </c>
      <c r="AA677" s="106">
        <f t="shared" si="136"/>
        <v>2199896.4</v>
      </c>
      <c r="AB677" s="71"/>
      <c r="AC677" s="71"/>
      <c r="AD677" s="71"/>
      <c r="AE677" s="71"/>
      <c r="AF677" s="71"/>
      <c r="AG677" s="103"/>
      <c r="AH677" s="103"/>
      <c r="AI677" s="103"/>
      <c r="AJ677" s="103"/>
      <c r="AK677" s="106" t="str">
        <f>IF(AH677&lt;&gt;"",VLOOKUP(AH677,'DON GIA'!$M$1:$P$9,4,0),"")</f>
        <v/>
      </c>
      <c r="AL677" s="106" t="str">
        <f t="shared" si="129"/>
        <v/>
      </c>
      <c r="AM677" s="103"/>
      <c r="AN677" s="103"/>
      <c r="AO677" s="199" t="str">
        <f t="shared" si="132"/>
        <v/>
      </c>
      <c r="AP677" s="107"/>
    </row>
    <row r="678" spans="1:43" outlineLevel="2">
      <c r="A678" s="72" t="e">
        <f>IF(C677&lt;&gt;"",$C$7:C677,A677)</f>
        <v>#VALUE!</v>
      </c>
      <c r="B678" s="102" t="str">
        <f>IF(C677&lt;&gt;"",COUNTA($C$7:C677)+392,"")</f>
        <v/>
      </c>
      <c r="C678" s="192"/>
      <c r="D678" s="71"/>
      <c r="E678" s="103"/>
      <c r="F678" s="103"/>
      <c r="G678" s="103"/>
      <c r="H678" s="103"/>
      <c r="I678" s="103"/>
      <c r="J678" s="103"/>
      <c r="K678" s="71"/>
      <c r="L678" s="105"/>
      <c r="M678" s="106" t="str">
        <f>IF(K678&lt;&gt;"",VLOOKUP(K678,'DON GIA'!$S$1:$U$19,3,0),"")</f>
        <v/>
      </c>
      <c r="N678" s="106" t="str">
        <f>IF(K678&lt;&gt;"",VLOOKUP(K678,'DON GIA'!$S$1:$V$19,4,0),"")</f>
        <v/>
      </c>
      <c r="O678" s="106" t="str">
        <f t="shared" si="127"/>
        <v/>
      </c>
      <c r="P678" s="106" t="str">
        <f t="shared" si="128"/>
        <v/>
      </c>
      <c r="Q678" s="71" t="s">
        <v>35</v>
      </c>
      <c r="R678" s="103"/>
      <c r="S678" s="103"/>
      <c r="T678" s="106" t="str">
        <f>IF(Q678&lt;&gt;"",VLOOKUP(Q678,'DON GIA'!$H$1:$K$103,4,0),"")</f>
        <v/>
      </c>
      <c r="U678" s="106" t="str">
        <f t="shared" si="135"/>
        <v/>
      </c>
      <c r="V678" s="107" t="s">
        <v>1107</v>
      </c>
      <c r="W678" s="103" t="s">
        <v>27</v>
      </c>
      <c r="X678" s="108">
        <v>95.52</v>
      </c>
      <c r="Y678" s="109"/>
      <c r="Z678" s="106">
        <f>IF(V678&lt;&gt;"",VLOOKUP(V678,'DON GIA'!$A$1:$D$346,4,0),"")</f>
        <v>109890</v>
      </c>
      <c r="AA678" s="106">
        <f t="shared" si="136"/>
        <v>10496692.799999999</v>
      </c>
      <c r="AB678" s="71"/>
      <c r="AC678" s="71"/>
      <c r="AD678" s="71"/>
      <c r="AE678" s="71"/>
      <c r="AF678" s="71"/>
      <c r="AG678" s="103"/>
      <c r="AH678" s="103"/>
      <c r="AI678" s="103"/>
      <c r="AJ678" s="103"/>
      <c r="AK678" s="106" t="str">
        <f>IF(AH678&lt;&gt;"",VLOOKUP(AH678,'DON GIA'!$M$1:$P$9,4,0),"")</f>
        <v/>
      </c>
      <c r="AL678" s="106" t="str">
        <f t="shared" si="129"/>
        <v/>
      </c>
      <c r="AM678" s="103"/>
      <c r="AN678" s="103"/>
      <c r="AO678" s="199" t="str">
        <f t="shared" si="132"/>
        <v/>
      </c>
      <c r="AP678" s="107"/>
    </row>
    <row r="679" spans="1:43" outlineLevel="2">
      <c r="A679" s="72" t="e">
        <f>IF(C678&lt;&gt;"",$C$7:C678,A678)</f>
        <v>#VALUE!</v>
      </c>
      <c r="B679" s="102" t="str">
        <f>IF(C678&lt;&gt;"",COUNTA($C$7:C678)+392,"")</f>
        <v/>
      </c>
      <c r="C679" s="192"/>
      <c r="D679" s="71"/>
      <c r="E679" s="103"/>
      <c r="F679" s="103"/>
      <c r="G679" s="103"/>
      <c r="H679" s="103"/>
      <c r="I679" s="103"/>
      <c r="J679" s="103"/>
      <c r="K679" s="71"/>
      <c r="L679" s="105"/>
      <c r="M679" s="106" t="str">
        <f>IF(K679&lt;&gt;"",VLOOKUP(K679,'DON GIA'!$S$1:$U$19,3,0),"")</f>
        <v/>
      </c>
      <c r="N679" s="106" t="str">
        <f>IF(K679&lt;&gt;"",VLOOKUP(K679,'DON GIA'!$S$1:$V$19,4,0),"")</f>
        <v/>
      </c>
      <c r="O679" s="106" t="str">
        <f t="shared" si="127"/>
        <v/>
      </c>
      <c r="P679" s="106" t="str">
        <f t="shared" si="128"/>
        <v/>
      </c>
      <c r="Q679" s="71" t="s">
        <v>35</v>
      </c>
      <c r="R679" s="103"/>
      <c r="S679" s="103"/>
      <c r="T679" s="106" t="str">
        <f>IF(Q679&lt;&gt;"",VLOOKUP(Q679,'DON GIA'!$H$1:$K$103,4,0),"")</f>
        <v/>
      </c>
      <c r="U679" s="106" t="str">
        <f t="shared" si="135"/>
        <v/>
      </c>
      <c r="V679" s="107" t="s">
        <v>1177</v>
      </c>
      <c r="W679" s="103" t="s">
        <v>27</v>
      </c>
      <c r="X679" s="108">
        <v>6.9</v>
      </c>
      <c r="Y679" s="109"/>
      <c r="Z679" s="106">
        <f>IF(V679&lt;&gt;"",VLOOKUP(V679,'DON GIA'!$A$1:$D$346,4,0),"")</f>
        <v>282038</v>
      </c>
      <c r="AA679" s="106">
        <f t="shared" si="136"/>
        <v>1946062.2000000002</v>
      </c>
      <c r="AB679" s="71"/>
      <c r="AC679" s="71"/>
      <c r="AD679" s="71"/>
      <c r="AE679" s="71"/>
      <c r="AF679" s="71"/>
      <c r="AG679" s="103"/>
      <c r="AH679" s="103"/>
      <c r="AI679" s="103"/>
      <c r="AJ679" s="103"/>
      <c r="AK679" s="106" t="str">
        <f>IF(AH679&lt;&gt;"",VLOOKUP(AH679,'DON GIA'!$M$1:$P$9,4,0),"")</f>
        <v/>
      </c>
      <c r="AL679" s="106" t="str">
        <f t="shared" si="129"/>
        <v/>
      </c>
      <c r="AM679" s="103"/>
      <c r="AN679" s="103"/>
      <c r="AO679" s="199" t="str">
        <f t="shared" si="132"/>
        <v/>
      </c>
      <c r="AP679" s="107"/>
    </row>
    <row r="680" spans="1:43" ht="37.5" outlineLevel="2">
      <c r="A680" s="72" t="e">
        <f>IF(C679&lt;&gt;"",$C$7:C679,A679)</f>
        <v>#VALUE!</v>
      </c>
      <c r="B680" s="102" t="str">
        <f>IF(C679&lt;&gt;"",COUNTA($C$7:C679)+392,"")</f>
        <v/>
      </c>
      <c r="C680" s="192"/>
      <c r="D680" s="71"/>
      <c r="E680" s="103"/>
      <c r="F680" s="103"/>
      <c r="G680" s="103"/>
      <c r="H680" s="103"/>
      <c r="I680" s="103"/>
      <c r="J680" s="103"/>
      <c r="K680" s="71"/>
      <c r="L680" s="105"/>
      <c r="M680" s="106" t="str">
        <f>IF(K680&lt;&gt;"",VLOOKUP(K680,'DON GIA'!$S$1:$U$19,3,0),"")</f>
        <v/>
      </c>
      <c r="N680" s="106" t="str">
        <f>IF(K680&lt;&gt;"",VLOOKUP(K680,'DON GIA'!$S$1:$V$19,4,0),"")</f>
        <v/>
      </c>
      <c r="O680" s="106" t="str">
        <f t="shared" si="127"/>
        <v/>
      </c>
      <c r="P680" s="106" t="str">
        <f t="shared" si="128"/>
        <v/>
      </c>
      <c r="Q680" s="71" t="s">
        <v>35</v>
      </c>
      <c r="R680" s="103"/>
      <c r="S680" s="103"/>
      <c r="T680" s="106" t="str">
        <f>IF(Q680&lt;&gt;"",VLOOKUP(Q680,'DON GIA'!$H$1:$K$103,4,0),"")</f>
        <v/>
      </c>
      <c r="U680" s="106" t="str">
        <f t="shared" si="135"/>
        <v/>
      </c>
      <c r="V680" s="107" t="s">
        <v>1049</v>
      </c>
      <c r="W680" s="103" t="s">
        <v>42</v>
      </c>
      <c r="X680" s="108">
        <v>1</v>
      </c>
      <c r="Y680" s="109"/>
      <c r="Z680" s="106">
        <f>IF(V680&lt;&gt;"",VLOOKUP(V680,'DON GIA'!$A$1:$D$346,4,0),"")</f>
        <v>3793079</v>
      </c>
      <c r="AA680" s="106">
        <f t="shared" si="136"/>
        <v>3793079</v>
      </c>
      <c r="AB680" s="71"/>
      <c r="AC680" s="71"/>
      <c r="AD680" s="71"/>
      <c r="AE680" s="71"/>
      <c r="AF680" s="71"/>
      <c r="AG680" s="103"/>
      <c r="AH680" s="103"/>
      <c r="AI680" s="103"/>
      <c r="AJ680" s="103"/>
      <c r="AK680" s="106" t="str">
        <f>IF(AH680&lt;&gt;"",VLOOKUP(AH680,'DON GIA'!$M$1:$P$9,4,0),"")</f>
        <v/>
      </c>
      <c r="AL680" s="106" t="str">
        <f t="shared" si="129"/>
        <v/>
      </c>
      <c r="AM680" s="103"/>
      <c r="AN680" s="103"/>
      <c r="AO680" s="199" t="str">
        <f t="shared" si="132"/>
        <v/>
      </c>
      <c r="AP680" s="107"/>
    </row>
    <row r="681" spans="1:43" outlineLevel="2">
      <c r="A681" s="72" t="e">
        <f>IF(C680&lt;&gt;"",$C$7:C680,A680)</f>
        <v>#VALUE!</v>
      </c>
      <c r="B681" s="102" t="str">
        <f>IF(C680&lt;&gt;"",COUNTA($C$7:C680)+392,"")</f>
        <v/>
      </c>
      <c r="C681" s="192"/>
      <c r="D681" s="61"/>
      <c r="E681" s="103"/>
      <c r="F681" s="103"/>
      <c r="G681" s="103"/>
      <c r="H681" s="103"/>
      <c r="I681" s="103"/>
      <c r="J681" s="103"/>
      <c r="K681" s="71"/>
      <c r="L681" s="105"/>
      <c r="M681" s="106" t="str">
        <f>IF(K681&lt;&gt;"",VLOOKUP(K681,'DON GIA'!$S$1:$U$19,3,0),"")</f>
        <v/>
      </c>
      <c r="N681" s="106" t="str">
        <f>IF(K681&lt;&gt;"",VLOOKUP(K681,'DON GIA'!$S$1:$V$19,4,0),"")</f>
        <v/>
      </c>
      <c r="O681" s="106" t="str">
        <f t="shared" si="127"/>
        <v/>
      </c>
      <c r="P681" s="106" t="str">
        <f t="shared" si="128"/>
        <v/>
      </c>
      <c r="Q681" s="71" t="s">
        <v>35</v>
      </c>
      <c r="R681" s="103"/>
      <c r="S681" s="103"/>
      <c r="T681" s="106" t="str">
        <f>IF(Q681&lt;&gt;"",VLOOKUP(Q681,'DON GIA'!$H$1:$K$103,4,0),"")</f>
        <v/>
      </c>
      <c r="U681" s="106" t="str">
        <f t="shared" si="135"/>
        <v/>
      </c>
      <c r="V681" s="107" t="s">
        <v>35</v>
      </c>
      <c r="W681" s="103"/>
      <c r="X681" s="108"/>
      <c r="Y681" s="109"/>
      <c r="Z681" s="106" t="str">
        <f>IF(V681&lt;&gt;"",VLOOKUP(V681,'DON GIA'!$A$1:$D$346,4,0),"")</f>
        <v/>
      </c>
      <c r="AA681" s="106" t="str">
        <f t="shared" si="136"/>
        <v/>
      </c>
      <c r="AB681" s="71"/>
      <c r="AC681" s="71"/>
      <c r="AD681" s="71"/>
      <c r="AE681" s="71"/>
      <c r="AF681" s="71"/>
      <c r="AG681" s="103"/>
      <c r="AH681" s="103"/>
      <c r="AI681" s="103"/>
      <c r="AJ681" s="103"/>
      <c r="AK681" s="106" t="str">
        <f>IF(AH681&lt;&gt;"",VLOOKUP(AH681,'DON GIA'!$M$1:$P$9,4,0),"")</f>
        <v/>
      </c>
      <c r="AL681" s="106" t="str">
        <f t="shared" si="129"/>
        <v/>
      </c>
      <c r="AM681" s="103"/>
      <c r="AN681" s="103"/>
      <c r="AO681" s="199" t="str">
        <f t="shared" si="132"/>
        <v/>
      </c>
      <c r="AP681" s="107"/>
    </row>
    <row r="682" spans="1:43" outlineLevel="1">
      <c r="A682" s="84" t="s">
        <v>810</v>
      </c>
      <c r="B682" s="102"/>
      <c r="C682" s="192">
        <v>443</v>
      </c>
      <c r="D682" s="61" t="s">
        <v>290</v>
      </c>
      <c r="E682" s="162"/>
      <c r="F682" s="162"/>
      <c r="G682" s="162"/>
      <c r="H682" s="162"/>
      <c r="I682" s="162"/>
      <c r="J682" s="162"/>
      <c r="K682" s="171"/>
      <c r="L682" s="167">
        <f>SUBTOTAL(9,L683:L695)</f>
        <v>115.3</v>
      </c>
      <c r="M682" s="199"/>
      <c r="N682" s="199"/>
      <c r="O682" s="199">
        <f>SUBTOTAL(9,O683:O695)</f>
        <v>193588700</v>
      </c>
      <c r="P682" s="199">
        <f>SUBTOTAL(9,P683:P695)</f>
        <v>0</v>
      </c>
      <c r="Q682" s="61"/>
      <c r="R682" s="162"/>
      <c r="S682" s="162">
        <f>SUBTOTAL(9,S683:S695)</f>
        <v>0</v>
      </c>
      <c r="T682" s="199"/>
      <c r="U682" s="199">
        <f>SUBTOTAL(9,U683:U695)</f>
        <v>0</v>
      </c>
      <c r="V682" s="129"/>
      <c r="W682" s="162"/>
      <c r="X682" s="169">
        <f>SUBTOTAL(9,X683:X695)</f>
        <v>256.06599999999997</v>
      </c>
      <c r="Y682" s="170">
        <f>SUBTOTAL(9,Y683:Y695)</f>
        <v>0</v>
      </c>
      <c r="Z682" s="199"/>
      <c r="AA682" s="199">
        <f>SUBTOTAL(9,AA683:AA695)</f>
        <v>480995196.92799997</v>
      </c>
      <c r="AB682" s="71"/>
      <c r="AC682" s="71"/>
      <c r="AD682" s="71"/>
      <c r="AE682" s="71"/>
      <c r="AF682" s="71"/>
      <c r="AG682" s="103"/>
      <c r="AH682" s="61"/>
      <c r="AI682" s="162"/>
      <c r="AJ682" s="162">
        <f>SUBTOTAL(9,AJ683:AJ695)</f>
        <v>0</v>
      </c>
      <c r="AK682" s="199"/>
      <c r="AL682" s="199">
        <f>SUBTOTAL(9,AL683:AL695)</f>
        <v>0</v>
      </c>
      <c r="AM682" s="162"/>
      <c r="AN682" s="162">
        <f>SUBTOTAL(9,AN683:AN695)</f>
        <v>0</v>
      </c>
      <c r="AO682" s="199">
        <f t="shared" si="132"/>
        <v>674583896.92799997</v>
      </c>
      <c r="AP682" s="111"/>
      <c r="AQ682" s="90"/>
    </row>
    <row r="683" spans="1:43" ht="56.25" outlineLevel="2">
      <c r="A683" s="72" t="e">
        <f>IF(C682&lt;&gt;"",$C$7:C682,A681)</f>
        <v>#VALUE!</v>
      </c>
      <c r="B683" s="102">
        <f>IF(C682&lt;&gt;"",COUNTA($C$7:C682)+392,"")</f>
        <v>443</v>
      </c>
      <c r="C683" s="192"/>
      <c r="D683" s="71" t="s">
        <v>291</v>
      </c>
      <c r="E683" s="103">
        <v>3</v>
      </c>
      <c r="F683" s="103"/>
      <c r="G683" s="103">
        <v>432</v>
      </c>
      <c r="H683" s="103">
        <v>79</v>
      </c>
      <c r="I683" s="103" t="s">
        <v>223</v>
      </c>
      <c r="J683" s="103" t="s">
        <v>224</v>
      </c>
      <c r="K683" s="104" t="s">
        <v>973</v>
      </c>
      <c r="L683" s="105">
        <v>115.3</v>
      </c>
      <c r="M683" s="106">
        <f>IF(K683&lt;&gt;"",VLOOKUP(K683,'DON GIA'!$S$1:$U$19,3,0),"")</f>
        <v>1679000</v>
      </c>
      <c r="N683" s="106">
        <f>IF(K683&lt;&gt;"",VLOOKUP(K683,'DON GIA'!$S$1:$V$19,4,0),"")</f>
        <v>0</v>
      </c>
      <c r="O683" s="106">
        <f t="shared" si="127"/>
        <v>193588700</v>
      </c>
      <c r="P683" s="106">
        <f t="shared" si="128"/>
        <v>0</v>
      </c>
      <c r="Q683" s="71" t="s">
        <v>35</v>
      </c>
      <c r="R683" s="103"/>
      <c r="S683" s="103"/>
      <c r="T683" s="106" t="str">
        <f>IF(Q683&lt;&gt;"",VLOOKUP(Q683,'DON GIA'!$H$1:$K$103,4,0),"")</f>
        <v/>
      </c>
      <c r="U683" s="106" t="str">
        <f t="shared" ref="U683:U695" si="137">IF(Q683&lt;&gt;"",IF(ISNUMBER(T683),S683*T683,""),"")</f>
        <v/>
      </c>
      <c r="V683" s="107" t="s">
        <v>1063</v>
      </c>
      <c r="W683" s="103" t="s">
        <v>27</v>
      </c>
      <c r="X683" s="108">
        <v>98.96</v>
      </c>
      <c r="Y683" s="109"/>
      <c r="Z683" s="106">
        <f>IF(V683&lt;&gt;"",VLOOKUP(V683,'DON GIA'!$A$1:$D$346,4,0),"")</f>
        <v>3941166</v>
      </c>
      <c r="AA683" s="106">
        <f t="shared" ref="AA683:AA695" si="138">IF(V683&lt;&gt;"",IF(ISNUMBER(Z683),X683*Z683,""),"")</f>
        <v>390017787.35999995</v>
      </c>
      <c r="AB683" s="71" t="s">
        <v>28</v>
      </c>
      <c r="AC683" s="71" t="s">
        <v>116</v>
      </c>
      <c r="AD683" s="71" t="s">
        <v>30</v>
      </c>
      <c r="AE683" s="71" t="s">
        <v>31</v>
      </c>
      <c r="AF683" s="71" t="s">
        <v>32</v>
      </c>
      <c r="AG683" s="103" t="s">
        <v>33</v>
      </c>
      <c r="AH683" s="61"/>
      <c r="AI683" s="103"/>
      <c r="AJ683" s="103"/>
      <c r="AK683" s="106" t="str">
        <f>IF(AH683&lt;&gt;"",VLOOKUP(AH683,'DON GIA'!$M$1:$P$9,4,0),"")</f>
        <v/>
      </c>
      <c r="AL683" s="106" t="str">
        <f t="shared" si="129"/>
        <v/>
      </c>
      <c r="AM683" s="103"/>
      <c r="AN683" s="103"/>
      <c r="AO683" s="199" t="str">
        <f t="shared" si="132"/>
        <v/>
      </c>
      <c r="AP683" s="111" t="s">
        <v>705</v>
      </c>
    </row>
    <row r="684" spans="1:43" ht="360" outlineLevel="2">
      <c r="A684" s="72" t="e">
        <f>IF(C683&lt;&gt;"",$C$7:C683,A683)</f>
        <v>#VALUE!</v>
      </c>
      <c r="B684" s="102" t="str">
        <f>IF(C683&lt;&gt;"",COUNTA($C$7:C683)+392,"")</f>
        <v/>
      </c>
      <c r="C684" s="192"/>
      <c r="D684" s="71" t="s">
        <v>39</v>
      </c>
      <c r="E684" s="103"/>
      <c r="F684" s="103"/>
      <c r="G684" s="103"/>
      <c r="H684" s="103"/>
      <c r="I684" s="103"/>
      <c r="J684" s="103"/>
      <c r="K684" s="71"/>
      <c r="L684" s="105"/>
      <c r="M684" s="106" t="str">
        <f>IF(K684&lt;&gt;"",VLOOKUP(K684,'DON GIA'!$S$1:$U$19,3,0),"")</f>
        <v/>
      </c>
      <c r="N684" s="106" t="str">
        <f>IF(K684&lt;&gt;"",VLOOKUP(K684,'DON GIA'!$S$1:$V$19,4,0),"")</f>
        <v/>
      </c>
      <c r="O684" s="106" t="str">
        <f t="shared" si="127"/>
        <v/>
      </c>
      <c r="P684" s="106" t="str">
        <f t="shared" si="128"/>
        <v/>
      </c>
      <c r="Q684" s="71" t="s">
        <v>35</v>
      </c>
      <c r="R684" s="103"/>
      <c r="S684" s="103"/>
      <c r="T684" s="106" t="str">
        <f>IF(Q684&lt;&gt;"",VLOOKUP(Q684,'DON GIA'!$H$1:$K$103,4,0),"")</f>
        <v/>
      </c>
      <c r="U684" s="106" t="str">
        <f t="shared" si="137"/>
        <v/>
      </c>
      <c r="V684" s="107" t="s">
        <v>1178</v>
      </c>
      <c r="W684" s="103" t="s">
        <v>27</v>
      </c>
      <c r="X684" s="108">
        <v>4</v>
      </c>
      <c r="Y684" s="109"/>
      <c r="Z684" s="106">
        <f>IF(V684&lt;&gt;"",VLOOKUP(V684,'DON GIA'!$A$1:$D$346,4,0),"")</f>
        <v>10375629</v>
      </c>
      <c r="AA684" s="106">
        <f t="shared" si="138"/>
        <v>41502516</v>
      </c>
      <c r="AB684" s="71"/>
      <c r="AC684" s="71" t="s">
        <v>34</v>
      </c>
      <c r="AD684" s="71" t="s">
        <v>30</v>
      </c>
      <c r="AE684" s="71" t="s">
        <v>31</v>
      </c>
      <c r="AF684" s="71" t="s">
        <v>32</v>
      </c>
      <c r="AG684" s="103" t="s">
        <v>34</v>
      </c>
      <c r="AH684" s="103"/>
      <c r="AI684" s="103"/>
      <c r="AJ684" s="103"/>
      <c r="AK684" s="106" t="str">
        <f>IF(AH684&lt;&gt;"",VLOOKUP(AH684,'DON GIA'!$M$1:$P$9,4,0),"")</f>
        <v/>
      </c>
      <c r="AL684" s="106" t="str">
        <f t="shared" si="129"/>
        <v/>
      </c>
      <c r="AM684" s="103"/>
      <c r="AN684" s="103"/>
      <c r="AO684" s="199" t="str">
        <f t="shared" si="132"/>
        <v/>
      </c>
      <c r="AP684" s="59" t="s">
        <v>706</v>
      </c>
    </row>
    <row r="685" spans="1:43" ht="78.75" outlineLevel="2">
      <c r="A685" s="72" t="e">
        <f>IF(C684&lt;&gt;"",$C$7:C684,A684)</f>
        <v>#VALUE!</v>
      </c>
      <c r="B685" s="102" t="str">
        <f>IF(C684&lt;&gt;"",COUNTA($C$7:C684)+392,"")</f>
        <v/>
      </c>
      <c r="C685" s="192"/>
      <c r="D685" s="71"/>
      <c r="E685" s="103"/>
      <c r="F685" s="103"/>
      <c r="G685" s="103"/>
      <c r="H685" s="103"/>
      <c r="I685" s="103"/>
      <c r="J685" s="103"/>
      <c r="K685" s="71"/>
      <c r="L685" s="105"/>
      <c r="M685" s="106" t="str">
        <f>IF(K685&lt;&gt;"",VLOOKUP(K685,'DON GIA'!$S$1:$U$19,3,0),"")</f>
        <v/>
      </c>
      <c r="N685" s="106" t="str">
        <f>IF(K685&lt;&gt;"",VLOOKUP(K685,'DON GIA'!$S$1:$V$19,4,0),"")</f>
        <v/>
      </c>
      <c r="O685" s="106" t="str">
        <f t="shared" si="127"/>
        <v/>
      </c>
      <c r="P685" s="106" t="str">
        <f t="shared" si="128"/>
        <v/>
      </c>
      <c r="Q685" s="71" t="s">
        <v>35</v>
      </c>
      <c r="R685" s="103"/>
      <c r="S685" s="103"/>
      <c r="T685" s="106" t="str">
        <f>IF(Q685&lt;&gt;"",VLOOKUP(Q685,'DON GIA'!$H$1:$K$103,4,0),"")</f>
        <v/>
      </c>
      <c r="U685" s="106" t="str">
        <f t="shared" si="137"/>
        <v/>
      </c>
      <c r="V685" s="107" t="s">
        <v>1151</v>
      </c>
      <c r="W685" s="103" t="s">
        <v>38</v>
      </c>
      <c r="X685" s="108">
        <v>0.48599999999999999</v>
      </c>
      <c r="Y685" s="109"/>
      <c r="Z685" s="106">
        <f>IF(V685&lt;&gt;"",VLOOKUP(V685,'DON GIA'!$A$1:$D$346,4,0),"")</f>
        <v>2523428</v>
      </c>
      <c r="AA685" s="106">
        <f t="shared" si="138"/>
        <v>1226386.0079999999</v>
      </c>
      <c r="AB685" s="71"/>
      <c r="AC685" s="71"/>
      <c r="AD685" s="71"/>
      <c r="AE685" s="71"/>
      <c r="AF685" s="71"/>
      <c r="AG685" s="103"/>
      <c r="AH685" s="103"/>
      <c r="AI685" s="103"/>
      <c r="AJ685" s="103"/>
      <c r="AK685" s="106" t="str">
        <f>IF(AH685&lt;&gt;"",VLOOKUP(AH685,'DON GIA'!$M$1:$P$9,4,0),"")</f>
        <v/>
      </c>
      <c r="AL685" s="106" t="str">
        <f t="shared" si="129"/>
        <v/>
      </c>
      <c r="AM685" s="103"/>
      <c r="AN685" s="103"/>
      <c r="AO685" s="199" t="str">
        <f t="shared" si="132"/>
        <v/>
      </c>
      <c r="AP685" s="59" t="s">
        <v>707</v>
      </c>
    </row>
    <row r="686" spans="1:43" ht="75" outlineLevel="2">
      <c r="A686" s="72" t="e">
        <f>IF(C685&lt;&gt;"",$C$7:C685,A685)</f>
        <v>#VALUE!</v>
      </c>
      <c r="B686" s="102" t="str">
        <f>IF(C685&lt;&gt;"",COUNTA($C$7:C685)+392,"")</f>
        <v/>
      </c>
      <c r="C686" s="192"/>
      <c r="D686" s="71"/>
      <c r="E686" s="103"/>
      <c r="F686" s="103"/>
      <c r="G686" s="103"/>
      <c r="H686" s="103"/>
      <c r="I686" s="103"/>
      <c r="J686" s="103"/>
      <c r="K686" s="71"/>
      <c r="L686" s="105"/>
      <c r="M686" s="106" t="str">
        <f>IF(K686&lt;&gt;"",VLOOKUP(K686,'DON GIA'!$S$1:$U$19,3,0),"")</f>
        <v/>
      </c>
      <c r="N686" s="106" t="str">
        <f>IF(K686&lt;&gt;"",VLOOKUP(K686,'DON GIA'!$S$1:$V$19,4,0),"")</f>
        <v/>
      </c>
      <c r="O686" s="106" t="str">
        <f t="shared" si="127"/>
        <v/>
      </c>
      <c r="P686" s="106" t="str">
        <f t="shared" si="128"/>
        <v/>
      </c>
      <c r="Q686" s="71" t="s">
        <v>35</v>
      </c>
      <c r="R686" s="103"/>
      <c r="S686" s="103"/>
      <c r="T686" s="106" t="str">
        <f>IF(Q686&lt;&gt;"",VLOOKUP(Q686,'DON GIA'!$H$1:$K$103,4,0),"")</f>
        <v/>
      </c>
      <c r="U686" s="106" t="str">
        <f t="shared" si="137"/>
        <v/>
      </c>
      <c r="V686" s="107" t="s">
        <v>1044</v>
      </c>
      <c r="W686" s="103" t="s">
        <v>27</v>
      </c>
      <c r="X686" s="108">
        <v>7.28</v>
      </c>
      <c r="Y686" s="109"/>
      <c r="Z686" s="106">
        <f>IF(V686&lt;&gt;"",VLOOKUP(V686,'DON GIA'!$A$1:$D$346,4,0),"")</f>
        <v>854777</v>
      </c>
      <c r="AA686" s="106">
        <f t="shared" si="138"/>
        <v>6222776.5600000005</v>
      </c>
      <c r="AB686" s="71"/>
      <c r="AC686" s="71" t="s">
        <v>29</v>
      </c>
      <c r="AD686" s="71" t="s">
        <v>30</v>
      </c>
      <c r="AE686" s="71" t="s">
        <v>41</v>
      </c>
      <c r="AF686" s="71" t="s">
        <v>41</v>
      </c>
      <c r="AG686" s="103" t="s">
        <v>41</v>
      </c>
      <c r="AH686" s="103"/>
      <c r="AI686" s="103"/>
      <c r="AJ686" s="103"/>
      <c r="AK686" s="106" t="str">
        <f>IF(AH686&lt;&gt;"",VLOOKUP(AH686,'DON GIA'!$M$1:$P$9,4,0),"")</f>
        <v/>
      </c>
      <c r="AL686" s="106" t="str">
        <f t="shared" si="129"/>
        <v/>
      </c>
      <c r="AM686" s="103"/>
      <c r="AN686" s="103"/>
      <c r="AO686" s="199" t="str">
        <f t="shared" si="132"/>
        <v/>
      </c>
      <c r="AP686" s="59" t="s">
        <v>354</v>
      </c>
    </row>
    <row r="687" spans="1:43" ht="93.75" outlineLevel="2">
      <c r="A687" s="72" t="e">
        <f>IF(C686&lt;&gt;"",$C$7:C686,A686)</f>
        <v>#VALUE!</v>
      </c>
      <c r="B687" s="102" t="str">
        <f>IF(C686&lt;&gt;"",COUNTA($C$7:C686)+392,"")</f>
        <v/>
      </c>
      <c r="C687" s="192"/>
      <c r="D687" s="71"/>
      <c r="E687" s="103"/>
      <c r="F687" s="103"/>
      <c r="G687" s="103"/>
      <c r="H687" s="103"/>
      <c r="I687" s="103"/>
      <c r="J687" s="103"/>
      <c r="K687" s="71"/>
      <c r="L687" s="105"/>
      <c r="M687" s="106" t="str">
        <f>IF(K687&lt;&gt;"",VLOOKUP(K687,'DON GIA'!$S$1:$U$19,3,0),"")</f>
        <v/>
      </c>
      <c r="N687" s="106" t="str">
        <f>IF(K687&lt;&gt;"",VLOOKUP(K687,'DON GIA'!$S$1:$V$19,4,0),"")</f>
        <v/>
      </c>
      <c r="O687" s="106" t="str">
        <f t="shared" si="127"/>
        <v/>
      </c>
      <c r="P687" s="106" t="str">
        <f t="shared" si="128"/>
        <v/>
      </c>
      <c r="Q687" s="71" t="s">
        <v>35</v>
      </c>
      <c r="R687" s="103"/>
      <c r="S687" s="103"/>
      <c r="T687" s="106" t="str">
        <f>IF(Q687&lt;&gt;"",VLOOKUP(Q687,'DON GIA'!$H$1:$K$103,4,0),"")</f>
        <v/>
      </c>
      <c r="U687" s="106" t="str">
        <f t="shared" si="137"/>
        <v/>
      </c>
      <c r="V687" s="107" t="s">
        <v>1153</v>
      </c>
      <c r="W687" s="103" t="s">
        <v>27</v>
      </c>
      <c r="X687" s="108">
        <v>11.44</v>
      </c>
      <c r="Y687" s="109"/>
      <c r="Z687" s="106">
        <f>IF(V687&lt;&gt;"",VLOOKUP(V687,'DON GIA'!$A$1:$D$346,4,0),"")</f>
        <v>1238791</v>
      </c>
      <c r="AA687" s="106">
        <f t="shared" si="138"/>
        <v>14171769.039999999</v>
      </c>
      <c r="AB687" s="71"/>
      <c r="AC687" s="71"/>
      <c r="AD687" s="71"/>
      <c r="AE687" s="71"/>
      <c r="AF687" s="71"/>
      <c r="AG687" s="103"/>
      <c r="AH687" s="103"/>
      <c r="AI687" s="103"/>
      <c r="AJ687" s="103"/>
      <c r="AK687" s="106" t="str">
        <f>IF(AH687&lt;&gt;"",VLOOKUP(AH687,'DON GIA'!$M$1:$P$9,4,0),"")</f>
        <v/>
      </c>
      <c r="AL687" s="106" t="str">
        <f t="shared" si="129"/>
        <v/>
      </c>
      <c r="AM687" s="103"/>
      <c r="AN687" s="103"/>
      <c r="AO687" s="199" t="str">
        <f t="shared" si="132"/>
        <v/>
      </c>
      <c r="AP687" s="59" t="s">
        <v>349</v>
      </c>
    </row>
    <row r="688" spans="1:43" outlineLevel="2">
      <c r="A688" s="72" t="e">
        <f>IF(C687&lt;&gt;"",$C$7:C687,A687)</f>
        <v>#VALUE!</v>
      </c>
      <c r="B688" s="102" t="str">
        <f>IF(C687&lt;&gt;"",COUNTA($C$7:C687)+392,"")</f>
        <v/>
      </c>
      <c r="C688" s="192"/>
      <c r="D688" s="71"/>
      <c r="E688" s="103"/>
      <c r="F688" s="103"/>
      <c r="G688" s="103"/>
      <c r="H688" s="103"/>
      <c r="I688" s="103"/>
      <c r="J688" s="103"/>
      <c r="K688" s="71"/>
      <c r="L688" s="105"/>
      <c r="M688" s="106" t="str">
        <f>IF(K688&lt;&gt;"",VLOOKUP(K688,'DON GIA'!$S$1:$U$19,3,0),"")</f>
        <v/>
      </c>
      <c r="N688" s="106" t="str">
        <f>IF(K688&lt;&gt;"",VLOOKUP(K688,'DON GIA'!$S$1:$V$19,4,0),"")</f>
        <v/>
      </c>
      <c r="O688" s="106" t="str">
        <f t="shared" si="127"/>
        <v/>
      </c>
      <c r="P688" s="106" t="str">
        <f t="shared" si="128"/>
        <v/>
      </c>
      <c r="Q688" s="71" t="s">
        <v>35</v>
      </c>
      <c r="R688" s="103"/>
      <c r="S688" s="103"/>
      <c r="T688" s="106" t="str">
        <f>IF(Q688&lt;&gt;"",VLOOKUP(Q688,'DON GIA'!$H$1:$K$103,4,0),"")</f>
        <v/>
      </c>
      <c r="U688" s="106" t="str">
        <f t="shared" si="137"/>
        <v/>
      </c>
      <c r="V688" s="107" t="s">
        <v>1054</v>
      </c>
      <c r="W688" s="103" t="s">
        <v>27</v>
      </c>
      <c r="X688" s="108">
        <v>2.82</v>
      </c>
      <c r="Y688" s="109"/>
      <c r="Z688" s="106">
        <f>IF(V688&lt;&gt;"",VLOOKUP(V688,'DON GIA'!$A$1:$D$346,4,0),"")</f>
        <v>1398600</v>
      </c>
      <c r="AA688" s="106">
        <f t="shared" si="138"/>
        <v>3944052</v>
      </c>
      <c r="AB688" s="71"/>
      <c r="AC688" s="71"/>
      <c r="AD688" s="71"/>
      <c r="AE688" s="71"/>
      <c r="AF688" s="71"/>
      <c r="AG688" s="103"/>
      <c r="AH688" s="103"/>
      <c r="AI688" s="103"/>
      <c r="AJ688" s="103"/>
      <c r="AK688" s="106" t="str">
        <f>IF(AH688&lt;&gt;"",VLOOKUP(AH688,'DON GIA'!$M$1:$P$9,4,0),"")</f>
        <v/>
      </c>
      <c r="AL688" s="106" t="str">
        <f t="shared" si="129"/>
        <v/>
      </c>
      <c r="AM688" s="103"/>
      <c r="AN688" s="103"/>
      <c r="AO688" s="199" t="str">
        <f t="shared" si="132"/>
        <v/>
      </c>
      <c r="AP688" s="107"/>
    </row>
    <row r="689" spans="1:43" outlineLevel="2">
      <c r="A689" s="72" t="e">
        <f>IF(C688&lt;&gt;"",$C$7:C688,A688)</f>
        <v>#VALUE!</v>
      </c>
      <c r="B689" s="102" t="str">
        <f>IF(C688&lt;&gt;"",COUNTA($C$7:C688)+392,"")</f>
        <v/>
      </c>
      <c r="C689" s="192"/>
      <c r="D689" s="71"/>
      <c r="E689" s="103"/>
      <c r="F689" s="103"/>
      <c r="G689" s="103"/>
      <c r="H689" s="103"/>
      <c r="I689" s="103"/>
      <c r="J689" s="103"/>
      <c r="K689" s="71"/>
      <c r="L689" s="105"/>
      <c r="M689" s="106" t="str">
        <f>IF(K689&lt;&gt;"",VLOOKUP(K689,'DON GIA'!$S$1:$U$19,3,0),"")</f>
        <v/>
      </c>
      <c r="N689" s="106" t="str">
        <f>IF(K689&lt;&gt;"",VLOOKUP(K689,'DON GIA'!$S$1:$V$19,4,0),"")</f>
        <v/>
      </c>
      <c r="O689" s="106" t="str">
        <f t="shared" si="127"/>
        <v/>
      </c>
      <c r="P689" s="106" t="str">
        <f t="shared" si="128"/>
        <v/>
      </c>
      <c r="Q689" s="71" t="s">
        <v>35</v>
      </c>
      <c r="R689" s="103"/>
      <c r="S689" s="103"/>
      <c r="T689" s="106" t="str">
        <f>IF(Q689&lt;&gt;"",VLOOKUP(Q689,'DON GIA'!$H$1:$K$103,4,0),"")</f>
        <v/>
      </c>
      <c r="U689" s="106" t="str">
        <f t="shared" si="137"/>
        <v/>
      </c>
      <c r="V689" s="107" t="s">
        <v>1105</v>
      </c>
      <c r="W689" s="103" t="s">
        <v>27</v>
      </c>
      <c r="X689" s="108">
        <f>1.92+8.16</f>
        <v>10.08</v>
      </c>
      <c r="Y689" s="109"/>
      <c r="Z689" s="106">
        <f>IF(V689&lt;&gt;"",VLOOKUP(V689,'DON GIA'!$A$1:$D$346,4,0),"")</f>
        <v>292949</v>
      </c>
      <c r="AA689" s="106">
        <f t="shared" si="138"/>
        <v>2952925.92</v>
      </c>
      <c r="AB689" s="71"/>
      <c r="AC689" s="71"/>
      <c r="AD689" s="71"/>
      <c r="AE689" s="71"/>
      <c r="AF689" s="71"/>
      <c r="AG689" s="103"/>
      <c r="AH689" s="103"/>
      <c r="AI689" s="103"/>
      <c r="AJ689" s="103"/>
      <c r="AK689" s="106" t="str">
        <f>IF(AH689&lt;&gt;"",VLOOKUP(AH689,'DON GIA'!$M$1:$P$9,4,0),"")</f>
        <v/>
      </c>
      <c r="AL689" s="106" t="str">
        <f t="shared" si="129"/>
        <v/>
      </c>
      <c r="AM689" s="103"/>
      <c r="AN689" s="103"/>
      <c r="AO689" s="199" t="str">
        <f t="shared" si="132"/>
        <v/>
      </c>
      <c r="AP689" s="107"/>
    </row>
    <row r="690" spans="1:43" outlineLevel="2">
      <c r="A690" s="72" t="e">
        <f>IF(C689&lt;&gt;"",$C$7:C689,A689)</f>
        <v>#VALUE!</v>
      </c>
      <c r="B690" s="102" t="str">
        <f>IF(C689&lt;&gt;"",COUNTA($C$7:C689)+392,"")</f>
        <v/>
      </c>
      <c r="C690" s="192"/>
      <c r="D690" s="71"/>
      <c r="E690" s="103"/>
      <c r="F690" s="103"/>
      <c r="G690" s="103"/>
      <c r="H690" s="103"/>
      <c r="I690" s="103"/>
      <c r="J690" s="103"/>
      <c r="K690" s="71"/>
      <c r="L690" s="105"/>
      <c r="M690" s="106" t="str">
        <f>IF(K690&lt;&gt;"",VLOOKUP(K690,'DON GIA'!$S$1:$U$19,3,0),"")</f>
        <v/>
      </c>
      <c r="N690" s="106" t="str">
        <f>IF(K690&lt;&gt;"",VLOOKUP(K690,'DON GIA'!$S$1:$V$19,4,0),"")</f>
        <v/>
      </c>
      <c r="O690" s="106" t="str">
        <f t="shared" si="127"/>
        <v/>
      </c>
      <c r="P690" s="106" t="str">
        <f t="shared" si="128"/>
        <v/>
      </c>
      <c r="Q690" s="71" t="s">
        <v>35</v>
      </c>
      <c r="R690" s="103"/>
      <c r="S690" s="103"/>
      <c r="T690" s="106" t="str">
        <f>IF(Q690&lt;&gt;"",VLOOKUP(Q690,'DON GIA'!$H$1:$K$103,4,0),"")</f>
        <v/>
      </c>
      <c r="U690" s="106" t="str">
        <f t="shared" si="137"/>
        <v/>
      </c>
      <c r="V690" s="107" t="s">
        <v>1130</v>
      </c>
      <c r="W690" s="103" t="s">
        <v>27</v>
      </c>
      <c r="X690" s="108">
        <v>6.16</v>
      </c>
      <c r="Y690" s="109"/>
      <c r="Z690" s="106">
        <f>IF(V690&lt;&gt;"",VLOOKUP(V690,'DON GIA'!$A$1:$D$346,4,0),"")</f>
        <v>282038</v>
      </c>
      <c r="AA690" s="106">
        <f t="shared" si="138"/>
        <v>1737354.08</v>
      </c>
      <c r="AB690" s="71"/>
      <c r="AC690" s="71"/>
      <c r="AD690" s="71"/>
      <c r="AE690" s="71"/>
      <c r="AF690" s="71"/>
      <c r="AG690" s="103"/>
      <c r="AH690" s="103"/>
      <c r="AI690" s="103"/>
      <c r="AJ690" s="103"/>
      <c r="AK690" s="106" t="str">
        <f>IF(AH690&lt;&gt;"",VLOOKUP(AH690,'DON GIA'!$M$1:$P$9,4,0),"")</f>
        <v/>
      </c>
      <c r="AL690" s="106" t="str">
        <f t="shared" si="129"/>
        <v/>
      </c>
      <c r="AM690" s="103"/>
      <c r="AN690" s="103"/>
      <c r="AO690" s="199" t="str">
        <f t="shared" si="132"/>
        <v/>
      </c>
      <c r="AP690" s="107"/>
    </row>
    <row r="691" spans="1:43" outlineLevel="2">
      <c r="A691" s="72" t="e">
        <f>IF(C690&lt;&gt;"",$C$7:C690,A690)</f>
        <v>#VALUE!</v>
      </c>
      <c r="B691" s="102" t="str">
        <f>IF(C690&lt;&gt;"",COUNTA($C$7:C690)+392,"")</f>
        <v/>
      </c>
      <c r="C691" s="192"/>
      <c r="D691" s="71"/>
      <c r="E691" s="103"/>
      <c r="F691" s="103"/>
      <c r="G691" s="103"/>
      <c r="H691" s="103"/>
      <c r="I691" s="103"/>
      <c r="J691" s="103"/>
      <c r="K691" s="71"/>
      <c r="L691" s="105"/>
      <c r="M691" s="106" t="str">
        <f>IF(K691&lt;&gt;"",VLOOKUP(K691,'DON GIA'!$S$1:$U$19,3,0),"")</f>
        <v/>
      </c>
      <c r="N691" s="106" t="str">
        <f>IF(K691&lt;&gt;"",VLOOKUP(K691,'DON GIA'!$S$1:$V$19,4,0),"")</f>
        <v/>
      </c>
      <c r="O691" s="106" t="str">
        <f t="shared" si="127"/>
        <v/>
      </c>
      <c r="P691" s="106" t="str">
        <f t="shared" si="128"/>
        <v/>
      </c>
      <c r="Q691" s="71" t="s">
        <v>35</v>
      </c>
      <c r="R691" s="103"/>
      <c r="S691" s="103"/>
      <c r="T691" s="106" t="str">
        <f>IF(Q691&lt;&gt;"",VLOOKUP(Q691,'DON GIA'!$H$1:$K$103,4,0),"")</f>
        <v/>
      </c>
      <c r="U691" s="106" t="str">
        <f t="shared" si="137"/>
        <v/>
      </c>
      <c r="V691" s="107" t="s">
        <v>1179</v>
      </c>
      <c r="W691" s="103" t="s">
        <v>27</v>
      </c>
      <c r="X691" s="108">
        <v>7.28</v>
      </c>
      <c r="Y691" s="109"/>
      <c r="Z691" s="106">
        <f>IF(V691&lt;&gt;"",VLOOKUP(V691,'DON GIA'!$A$1:$D$346,4,0),"")</f>
        <v>330817</v>
      </c>
      <c r="AA691" s="106">
        <f t="shared" si="138"/>
        <v>2408347.7600000002</v>
      </c>
      <c r="AB691" s="71"/>
      <c r="AC691" s="71"/>
      <c r="AD691" s="71"/>
      <c r="AE691" s="71"/>
      <c r="AF691" s="71"/>
      <c r="AG691" s="103"/>
      <c r="AH691" s="103"/>
      <c r="AI691" s="103"/>
      <c r="AJ691" s="103"/>
      <c r="AK691" s="106" t="str">
        <f>IF(AH691&lt;&gt;"",VLOOKUP(AH691,'DON GIA'!$M$1:$P$9,4,0),"")</f>
        <v/>
      </c>
      <c r="AL691" s="106" t="str">
        <f t="shared" si="129"/>
        <v/>
      </c>
      <c r="AM691" s="103"/>
      <c r="AN691" s="103"/>
      <c r="AO691" s="199" t="str">
        <f t="shared" si="132"/>
        <v/>
      </c>
      <c r="AP691" s="107"/>
    </row>
    <row r="692" spans="1:43" ht="37.5" outlineLevel="2">
      <c r="A692" s="72" t="e">
        <f>IF(C691&lt;&gt;"",$C$7:C691,A691)</f>
        <v>#VALUE!</v>
      </c>
      <c r="B692" s="102" t="str">
        <f>IF(C691&lt;&gt;"",COUNTA($C$7:C691)+392,"")</f>
        <v/>
      </c>
      <c r="C692" s="192"/>
      <c r="D692" s="71"/>
      <c r="E692" s="103"/>
      <c r="F692" s="103"/>
      <c r="G692" s="103"/>
      <c r="H692" s="103"/>
      <c r="I692" s="103"/>
      <c r="J692" s="103"/>
      <c r="K692" s="71"/>
      <c r="L692" s="105"/>
      <c r="M692" s="106" t="str">
        <f>IF(K692&lt;&gt;"",VLOOKUP(K692,'DON GIA'!$S$1:$U$19,3,0),"")</f>
        <v/>
      </c>
      <c r="N692" s="106" t="str">
        <f>IF(K692&lt;&gt;"",VLOOKUP(K692,'DON GIA'!$S$1:$V$19,4,0),"")</f>
        <v/>
      </c>
      <c r="O692" s="106" t="str">
        <f t="shared" si="127"/>
        <v/>
      </c>
      <c r="P692" s="106" t="str">
        <f t="shared" si="128"/>
        <v/>
      </c>
      <c r="Q692" s="71" t="s">
        <v>35</v>
      </c>
      <c r="R692" s="103"/>
      <c r="S692" s="103"/>
      <c r="T692" s="106" t="str">
        <f>IF(Q692&lt;&gt;"",VLOOKUP(Q692,'DON GIA'!$H$1:$K$103,4,0),"")</f>
        <v/>
      </c>
      <c r="U692" s="106" t="str">
        <f t="shared" si="137"/>
        <v/>
      </c>
      <c r="V692" s="107" t="s">
        <v>1108</v>
      </c>
      <c r="W692" s="103" t="s">
        <v>27</v>
      </c>
      <c r="X692" s="108">
        <v>7.6</v>
      </c>
      <c r="Y692" s="109"/>
      <c r="Z692" s="106">
        <f>IF(V692&lt;&gt;"",VLOOKUP(V692,'DON GIA'!$A$1:$D$346,4,0),"")</f>
        <v>282038</v>
      </c>
      <c r="AA692" s="106">
        <f t="shared" si="138"/>
        <v>2143488.7999999998</v>
      </c>
      <c r="AB692" s="71"/>
      <c r="AC692" s="71"/>
      <c r="AD692" s="71"/>
      <c r="AE692" s="71"/>
      <c r="AF692" s="71"/>
      <c r="AG692" s="103"/>
      <c r="AH692" s="103"/>
      <c r="AI692" s="103"/>
      <c r="AJ692" s="103"/>
      <c r="AK692" s="106" t="str">
        <f>IF(AH692&lt;&gt;"",VLOOKUP(AH692,'DON GIA'!$M$1:$P$9,4,0),"")</f>
        <v/>
      </c>
      <c r="AL692" s="106" t="str">
        <f t="shared" si="129"/>
        <v/>
      </c>
      <c r="AM692" s="103"/>
      <c r="AN692" s="103"/>
      <c r="AO692" s="199" t="str">
        <f t="shared" si="132"/>
        <v/>
      </c>
      <c r="AP692" s="107"/>
    </row>
    <row r="693" spans="1:43" outlineLevel="2">
      <c r="A693" s="72" t="e">
        <f>IF(C692&lt;&gt;"",$C$7:C692,A692)</f>
        <v>#VALUE!</v>
      </c>
      <c r="B693" s="102" t="str">
        <f>IF(C692&lt;&gt;"",COUNTA($C$7:C692)+392,"")</f>
        <v/>
      </c>
      <c r="C693" s="192"/>
      <c r="D693" s="71"/>
      <c r="E693" s="103"/>
      <c r="F693" s="103"/>
      <c r="G693" s="103"/>
      <c r="H693" s="103"/>
      <c r="I693" s="103"/>
      <c r="J693" s="103"/>
      <c r="K693" s="71"/>
      <c r="L693" s="105"/>
      <c r="M693" s="106" t="str">
        <f>IF(K693&lt;&gt;"",VLOOKUP(K693,'DON GIA'!$S$1:$U$19,3,0),"")</f>
        <v/>
      </c>
      <c r="N693" s="106" t="str">
        <f>IF(K693&lt;&gt;"",VLOOKUP(K693,'DON GIA'!$S$1:$V$19,4,0),"")</f>
        <v/>
      </c>
      <c r="O693" s="106" t="str">
        <f t="shared" si="127"/>
        <v/>
      </c>
      <c r="P693" s="106" t="str">
        <f t="shared" si="128"/>
        <v/>
      </c>
      <c r="Q693" s="71" t="s">
        <v>35</v>
      </c>
      <c r="R693" s="103"/>
      <c r="S693" s="103"/>
      <c r="T693" s="106" t="str">
        <f>IF(Q693&lt;&gt;"",VLOOKUP(Q693,'DON GIA'!$H$1:$K$103,4,0),"")</f>
        <v/>
      </c>
      <c r="U693" s="106" t="str">
        <f t="shared" si="137"/>
        <v/>
      </c>
      <c r="V693" s="107" t="s">
        <v>1107</v>
      </c>
      <c r="W693" s="103" t="s">
        <v>27</v>
      </c>
      <c r="X693" s="108">
        <v>98.96</v>
      </c>
      <c r="Y693" s="109"/>
      <c r="Z693" s="106">
        <f>IF(V693&lt;&gt;"",VLOOKUP(V693,'DON GIA'!$A$1:$D$346,4,0),"")</f>
        <v>109890</v>
      </c>
      <c r="AA693" s="106">
        <f t="shared" si="138"/>
        <v>10874714.399999999</v>
      </c>
      <c r="AB693" s="71"/>
      <c r="AC693" s="71"/>
      <c r="AD693" s="71"/>
      <c r="AE693" s="71"/>
      <c r="AF693" s="71"/>
      <c r="AG693" s="103"/>
      <c r="AH693" s="103"/>
      <c r="AI693" s="103"/>
      <c r="AJ693" s="103"/>
      <c r="AK693" s="106" t="str">
        <f>IF(AH693&lt;&gt;"",VLOOKUP(AH693,'DON GIA'!$M$1:$P$9,4,0),"")</f>
        <v/>
      </c>
      <c r="AL693" s="106" t="str">
        <f t="shared" si="129"/>
        <v/>
      </c>
      <c r="AM693" s="103"/>
      <c r="AN693" s="103"/>
      <c r="AO693" s="199" t="str">
        <f t="shared" si="132"/>
        <v/>
      </c>
      <c r="AP693" s="107"/>
    </row>
    <row r="694" spans="1:43" ht="37.5" outlineLevel="2">
      <c r="A694" s="72" t="e">
        <f>IF(C693&lt;&gt;"",$C$7:C693,A693)</f>
        <v>#VALUE!</v>
      </c>
      <c r="B694" s="102" t="str">
        <f>IF(C693&lt;&gt;"",COUNTA($C$7:C693)+392,"")</f>
        <v/>
      </c>
      <c r="C694" s="192"/>
      <c r="D694" s="71"/>
      <c r="E694" s="103"/>
      <c r="F694" s="103"/>
      <c r="G694" s="103"/>
      <c r="H694" s="103"/>
      <c r="I694" s="103"/>
      <c r="J694" s="103"/>
      <c r="K694" s="71"/>
      <c r="L694" s="105"/>
      <c r="M694" s="106" t="str">
        <f>IF(K694&lt;&gt;"",VLOOKUP(K694,'DON GIA'!$S$1:$U$19,3,0),"")</f>
        <v/>
      </c>
      <c r="N694" s="106" t="str">
        <f>IF(K694&lt;&gt;"",VLOOKUP(K694,'DON GIA'!$S$1:$V$19,4,0),"")</f>
        <v/>
      </c>
      <c r="O694" s="106" t="str">
        <f t="shared" si="127"/>
        <v/>
      </c>
      <c r="P694" s="106" t="str">
        <f t="shared" si="128"/>
        <v/>
      </c>
      <c r="Q694" s="71" t="s">
        <v>35</v>
      </c>
      <c r="R694" s="103"/>
      <c r="S694" s="103"/>
      <c r="T694" s="106" t="str">
        <f>IF(Q694&lt;&gt;"",VLOOKUP(Q694,'DON GIA'!$H$1:$K$103,4,0),"")</f>
        <v/>
      </c>
      <c r="U694" s="106" t="str">
        <f t="shared" si="137"/>
        <v/>
      </c>
      <c r="V694" s="107" t="s">
        <v>1049</v>
      </c>
      <c r="W694" s="103" t="s">
        <v>42</v>
      </c>
      <c r="X694" s="108">
        <v>1</v>
      </c>
      <c r="Y694" s="109"/>
      <c r="Z694" s="106">
        <f>IF(V694&lt;&gt;"",VLOOKUP(V694,'DON GIA'!$A$1:$D$346,4,0),"")</f>
        <v>3793079</v>
      </c>
      <c r="AA694" s="106">
        <f t="shared" si="138"/>
        <v>3793079</v>
      </c>
      <c r="AB694" s="71"/>
      <c r="AC694" s="71"/>
      <c r="AD694" s="71"/>
      <c r="AE694" s="71"/>
      <c r="AF694" s="71"/>
      <c r="AG694" s="103"/>
      <c r="AH694" s="103"/>
      <c r="AI694" s="103"/>
      <c r="AJ694" s="103"/>
      <c r="AK694" s="106" t="str">
        <f>IF(AH694&lt;&gt;"",VLOOKUP(AH694,'DON GIA'!$M$1:$P$9,4,0),"")</f>
        <v/>
      </c>
      <c r="AL694" s="106" t="str">
        <f t="shared" si="129"/>
        <v/>
      </c>
      <c r="AM694" s="103"/>
      <c r="AN694" s="103"/>
      <c r="AO694" s="199" t="str">
        <f t="shared" si="132"/>
        <v/>
      </c>
      <c r="AP694" s="107"/>
    </row>
    <row r="695" spans="1:43" outlineLevel="2">
      <c r="A695" s="72" t="e">
        <f>IF(C694&lt;&gt;"",$C$7:C694,A694)</f>
        <v>#VALUE!</v>
      </c>
      <c r="B695" s="102" t="str">
        <f>IF(C694&lt;&gt;"",COUNTA($C$7:C694)+392,"")</f>
        <v/>
      </c>
      <c r="C695" s="192"/>
      <c r="D695" s="61"/>
      <c r="E695" s="103"/>
      <c r="F695" s="103"/>
      <c r="G695" s="103"/>
      <c r="H695" s="103"/>
      <c r="I695" s="103"/>
      <c r="J695" s="103"/>
      <c r="K695" s="71"/>
      <c r="L695" s="105"/>
      <c r="M695" s="106" t="str">
        <f>IF(K695&lt;&gt;"",VLOOKUP(K695,'DON GIA'!$S$1:$U$19,3,0),"")</f>
        <v/>
      </c>
      <c r="N695" s="106" t="str">
        <f>IF(K695&lt;&gt;"",VLOOKUP(K695,'DON GIA'!$S$1:$V$19,4,0),"")</f>
        <v/>
      </c>
      <c r="O695" s="106" t="str">
        <f t="shared" si="127"/>
        <v/>
      </c>
      <c r="P695" s="106" t="str">
        <f t="shared" si="128"/>
        <v/>
      </c>
      <c r="Q695" s="71" t="s">
        <v>35</v>
      </c>
      <c r="R695" s="103"/>
      <c r="S695" s="103"/>
      <c r="T695" s="106" t="str">
        <f>IF(Q695&lt;&gt;"",VLOOKUP(Q695,'DON GIA'!$H$1:$K$103,4,0),"")</f>
        <v/>
      </c>
      <c r="U695" s="106" t="str">
        <f t="shared" si="137"/>
        <v/>
      </c>
      <c r="V695" s="107" t="s">
        <v>35</v>
      </c>
      <c r="W695" s="103"/>
      <c r="X695" s="108"/>
      <c r="Y695" s="109"/>
      <c r="Z695" s="106" t="str">
        <f>IF(V695&lt;&gt;"",VLOOKUP(V695,'DON GIA'!$A$1:$D$346,4,0),"")</f>
        <v/>
      </c>
      <c r="AA695" s="106" t="str">
        <f t="shared" si="138"/>
        <v/>
      </c>
      <c r="AB695" s="71"/>
      <c r="AC695" s="71"/>
      <c r="AD695" s="71"/>
      <c r="AE695" s="71"/>
      <c r="AF695" s="71"/>
      <c r="AG695" s="103"/>
      <c r="AH695" s="103"/>
      <c r="AI695" s="103"/>
      <c r="AJ695" s="103"/>
      <c r="AK695" s="106" t="str">
        <f>IF(AH695&lt;&gt;"",VLOOKUP(AH695,'DON GIA'!$M$1:$P$9,4,0),"")</f>
        <v/>
      </c>
      <c r="AL695" s="106" t="str">
        <f t="shared" si="129"/>
        <v/>
      </c>
      <c r="AM695" s="103"/>
      <c r="AN695" s="103"/>
      <c r="AO695" s="199" t="str">
        <f t="shared" si="132"/>
        <v/>
      </c>
      <c r="AP695" s="107"/>
    </row>
    <row r="696" spans="1:43" outlineLevel="1">
      <c r="A696" s="84" t="s">
        <v>809</v>
      </c>
      <c r="B696" s="102"/>
      <c r="C696" s="192">
        <v>444</v>
      </c>
      <c r="D696" s="61" t="s">
        <v>292</v>
      </c>
      <c r="E696" s="162"/>
      <c r="F696" s="162"/>
      <c r="G696" s="162"/>
      <c r="H696" s="162"/>
      <c r="I696" s="162"/>
      <c r="J696" s="162"/>
      <c r="K696" s="171"/>
      <c r="L696" s="167">
        <f>SUBTOTAL(9,L697:L709)</f>
        <v>111.36</v>
      </c>
      <c r="M696" s="199"/>
      <c r="N696" s="199"/>
      <c r="O696" s="199">
        <f>SUBTOTAL(9,O697:O709)</f>
        <v>186973440</v>
      </c>
      <c r="P696" s="199">
        <f>SUBTOTAL(9,P697:P709)</f>
        <v>0</v>
      </c>
      <c r="Q696" s="61"/>
      <c r="R696" s="162"/>
      <c r="S696" s="162">
        <f>SUBTOTAL(9,S697:S709)</f>
        <v>0</v>
      </c>
      <c r="T696" s="199"/>
      <c r="U696" s="199">
        <f>SUBTOTAL(9,U697:U709)</f>
        <v>0</v>
      </c>
      <c r="V696" s="129"/>
      <c r="W696" s="162"/>
      <c r="X696" s="169">
        <f>SUBTOTAL(9,X697:X709)</f>
        <v>213.57399999999998</v>
      </c>
      <c r="Y696" s="170">
        <f>SUBTOTAL(9,Y697:Y709)</f>
        <v>0</v>
      </c>
      <c r="Z696" s="199"/>
      <c r="AA696" s="199">
        <f>SUBTOTAL(9,AA697:AA709)</f>
        <v>578652742.80199993</v>
      </c>
      <c r="AB696" s="71"/>
      <c r="AC696" s="71"/>
      <c r="AD696" s="71"/>
      <c r="AE696" s="71"/>
      <c r="AF696" s="71"/>
      <c r="AG696" s="103"/>
      <c r="AH696" s="61"/>
      <c r="AI696" s="162"/>
      <c r="AJ696" s="162">
        <f>SUBTOTAL(9,AJ697:AJ709)</f>
        <v>0</v>
      </c>
      <c r="AK696" s="199"/>
      <c r="AL696" s="199">
        <f>SUBTOTAL(9,AL697:AL709)</f>
        <v>0</v>
      </c>
      <c r="AM696" s="162"/>
      <c r="AN696" s="162">
        <f>SUBTOTAL(9,AN697:AN709)</f>
        <v>0</v>
      </c>
      <c r="AO696" s="199">
        <f t="shared" si="132"/>
        <v>765626182.80199993</v>
      </c>
      <c r="AP696" s="111"/>
      <c r="AQ696" s="90"/>
    </row>
    <row r="697" spans="1:43" ht="56.25" outlineLevel="2">
      <c r="A697" s="72" t="e">
        <f>IF(C696&lt;&gt;"",$C$7:C696,A695)</f>
        <v>#VALUE!</v>
      </c>
      <c r="B697" s="102">
        <f>IF(C696&lt;&gt;"",COUNTA($C$7:C696)+392,"")</f>
        <v>444</v>
      </c>
      <c r="C697" s="192"/>
      <c r="D697" s="71" t="s">
        <v>293</v>
      </c>
      <c r="E697" s="103">
        <v>1</v>
      </c>
      <c r="F697" s="103"/>
      <c r="G697" s="103">
        <v>431</v>
      </c>
      <c r="H697" s="103">
        <v>79</v>
      </c>
      <c r="I697" s="103" t="s">
        <v>223</v>
      </c>
      <c r="J697" s="103" t="s">
        <v>224</v>
      </c>
      <c r="K697" s="104" t="s">
        <v>973</v>
      </c>
      <c r="L697" s="105">
        <v>111.36</v>
      </c>
      <c r="M697" s="106">
        <f>IF(K697&lt;&gt;"",VLOOKUP(K697,'DON GIA'!$S$1:$U$19,3,0),"")</f>
        <v>1679000</v>
      </c>
      <c r="N697" s="106">
        <f>IF(K697&lt;&gt;"",VLOOKUP(K697,'DON GIA'!$S$1:$V$19,4,0),"")</f>
        <v>0</v>
      </c>
      <c r="O697" s="106">
        <f t="shared" si="127"/>
        <v>186973440</v>
      </c>
      <c r="P697" s="106">
        <f t="shared" si="128"/>
        <v>0</v>
      </c>
      <c r="Q697" s="71" t="s">
        <v>35</v>
      </c>
      <c r="R697" s="103"/>
      <c r="S697" s="103"/>
      <c r="T697" s="106" t="str">
        <f>IF(Q697&lt;&gt;"",VLOOKUP(Q697,'DON GIA'!$H$1:$K$103,4,0),"")</f>
        <v/>
      </c>
      <c r="U697" s="106" t="str">
        <f t="shared" ref="U697:U709" si="139">IF(Q697&lt;&gt;"",IF(ISNUMBER(T697),S697*T697,""),"")</f>
        <v/>
      </c>
      <c r="V697" s="107" t="s">
        <v>1142</v>
      </c>
      <c r="W697" s="103" t="s">
        <v>27</v>
      </c>
      <c r="X697" s="108">
        <v>18.57</v>
      </c>
      <c r="Y697" s="109"/>
      <c r="Z697" s="106">
        <f>IF(V697&lt;&gt;"",VLOOKUP(V697,'DON GIA'!$A$1:$D$346,4,0),"")</f>
        <v>3840615</v>
      </c>
      <c r="AA697" s="106">
        <f t="shared" ref="AA697:AA709" si="140">IF(V697&lt;&gt;"",IF(ISNUMBER(Z697),X697*Z697,""),"")</f>
        <v>71320220.549999997</v>
      </c>
      <c r="AB697" s="71" t="s">
        <v>32</v>
      </c>
      <c r="AC697" s="71" t="s">
        <v>29</v>
      </c>
      <c r="AD697" s="71" t="s">
        <v>34</v>
      </c>
      <c r="AE697" s="71" t="s">
        <v>31</v>
      </c>
      <c r="AF697" s="71" t="s">
        <v>32</v>
      </c>
      <c r="AG697" s="103" t="s">
        <v>41</v>
      </c>
      <c r="AH697" s="61"/>
      <c r="AI697" s="103"/>
      <c r="AJ697" s="103"/>
      <c r="AK697" s="106" t="str">
        <f>IF(AH697&lt;&gt;"",VLOOKUP(AH697,'DON GIA'!$M$1:$P$9,4,0),"")</f>
        <v/>
      </c>
      <c r="AL697" s="106" t="str">
        <f t="shared" si="129"/>
        <v/>
      </c>
      <c r="AM697" s="103"/>
      <c r="AN697" s="103"/>
      <c r="AO697" s="199" t="str">
        <f t="shared" si="132"/>
        <v/>
      </c>
      <c r="AP697" s="111" t="s">
        <v>708</v>
      </c>
    </row>
    <row r="698" spans="1:43" ht="360" outlineLevel="2">
      <c r="A698" s="72" t="e">
        <f>IF(C697&lt;&gt;"",$C$7:C697,A697)</f>
        <v>#VALUE!</v>
      </c>
      <c r="B698" s="102" t="str">
        <f>IF(C697&lt;&gt;"",COUNTA($C$7:C697)+392,"")</f>
        <v/>
      </c>
      <c r="C698" s="192"/>
      <c r="D698" s="71" t="s">
        <v>106</v>
      </c>
      <c r="E698" s="103"/>
      <c r="F698" s="103"/>
      <c r="G698" s="103"/>
      <c r="H698" s="103"/>
      <c r="I698" s="103"/>
      <c r="J698" s="103"/>
      <c r="K698" s="71"/>
      <c r="L698" s="105"/>
      <c r="M698" s="106" t="str">
        <f>IF(K698&lt;&gt;"",VLOOKUP(K698,'DON GIA'!$S$1:$U$19,3,0),"")</f>
        <v/>
      </c>
      <c r="N698" s="106" t="str">
        <f>IF(K698&lt;&gt;"",VLOOKUP(K698,'DON GIA'!$S$1:$V$19,4,0),"")</f>
        <v/>
      </c>
      <c r="O698" s="106" t="str">
        <f t="shared" si="127"/>
        <v/>
      </c>
      <c r="P698" s="106" t="str">
        <f t="shared" si="128"/>
        <v/>
      </c>
      <c r="Q698" s="71" t="s">
        <v>35</v>
      </c>
      <c r="R698" s="103"/>
      <c r="S698" s="103"/>
      <c r="T698" s="106" t="str">
        <f>IF(Q698&lt;&gt;"",VLOOKUP(Q698,'DON GIA'!$H$1:$K$103,4,0),"")</f>
        <v/>
      </c>
      <c r="U698" s="106" t="str">
        <f t="shared" si="139"/>
        <v/>
      </c>
      <c r="V698" s="107" t="s">
        <v>1005</v>
      </c>
      <c r="W698" s="103" t="s">
        <v>27</v>
      </c>
      <c r="X698" s="108">
        <v>79.430000000000007</v>
      </c>
      <c r="Y698" s="109"/>
      <c r="Z698" s="106">
        <f>IF(V698&lt;&gt;"",VLOOKUP(V698,'DON GIA'!$A$1:$D$346,4,0),"")</f>
        <v>5559129</v>
      </c>
      <c r="AA698" s="106">
        <f t="shared" si="140"/>
        <v>441561616.47000003</v>
      </c>
      <c r="AB698" s="71" t="s">
        <v>32</v>
      </c>
      <c r="AC698" s="71" t="s">
        <v>29</v>
      </c>
      <c r="AD698" s="71" t="s">
        <v>30</v>
      </c>
      <c r="AE698" s="71" t="s">
        <v>31</v>
      </c>
      <c r="AF698" s="71" t="s">
        <v>34</v>
      </c>
      <c r="AG698" s="103" t="s">
        <v>33</v>
      </c>
      <c r="AH698" s="103"/>
      <c r="AI698" s="103"/>
      <c r="AJ698" s="103"/>
      <c r="AK698" s="106" t="str">
        <f>IF(AH698&lt;&gt;"",VLOOKUP(AH698,'DON GIA'!$M$1:$P$9,4,0),"")</f>
        <v/>
      </c>
      <c r="AL698" s="106" t="str">
        <f t="shared" si="129"/>
        <v/>
      </c>
      <c r="AM698" s="103"/>
      <c r="AN698" s="103"/>
      <c r="AO698" s="199" t="str">
        <f t="shared" si="132"/>
        <v/>
      </c>
      <c r="AP698" s="59" t="s">
        <v>709</v>
      </c>
    </row>
    <row r="699" spans="1:43" ht="153.75" outlineLevel="2">
      <c r="A699" s="72" t="e">
        <f>IF(C698&lt;&gt;"",$C$7:C698,A698)</f>
        <v>#VALUE!</v>
      </c>
      <c r="B699" s="102" t="str">
        <f>IF(C698&lt;&gt;"",COUNTA($C$7:C698)+392,"")</f>
        <v/>
      </c>
      <c r="C699" s="192"/>
      <c r="D699" s="71"/>
      <c r="E699" s="103"/>
      <c r="F699" s="103"/>
      <c r="G699" s="103"/>
      <c r="H699" s="103"/>
      <c r="I699" s="103"/>
      <c r="J699" s="103"/>
      <c r="K699" s="71"/>
      <c r="L699" s="105"/>
      <c r="M699" s="106" t="str">
        <f>IF(K699&lt;&gt;"",VLOOKUP(K699,'DON GIA'!$S$1:$U$19,3,0),"")</f>
        <v/>
      </c>
      <c r="N699" s="106" t="str">
        <f>IF(K699&lt;&gt;"",VLOOKUP(K699,'DON GIA'!$S$1:$V$19,4,0),"")</f>
        <v/>
      </c>
      <c r="O699" s="106" t="str">
        <f t="shared" si="127"/>
        <v/>
      </c>
      <c r="P699" s="106" t="str">
        <f t="shared" si="128"/>
        <v/>
      </c>
      <c r="Q699" s="71" t="s">
        <v>35</v>
      </c>
      <c r="R699" s="103"/>
      <c r="S699" s="103"/>
      <c r="T699" s="106" t="str">
        <f>IF(Q699&lt;&gt;"",VLOOKUP(Q699,'DON GIA'!$H$1:$K$103,4,0),"")</f>
        <v/>
      </c>
      <c r="U699" s="106" t="str">
        <f t="shared" si="139"/>
        <v/>
      </c>
      <c r="V699" s="107" t="s">
        <v>1006</v>
      </c>
      <c r="W699" s="103" t="s">
        <v>27</v>
      </c>
      <c r="X699" s="108">
        <v>79.430000000000007</v>
      </c>
      <c r="Y699" s="109"/>
      <c r="Z699" s="106">
        <f>IF(V699&lt;&gt;"",VLOOKUP(V699,'DON GIA'!$A$1:$D$346,4,0),"")</f>
        <v>109890</v>
      </c>
      <c r="AA699" s="106">
        <f t="shared" si="140"/>
        <v>8728562.7000000011</v>
      </c>
      <c r="AB699" s="71"/>
      <c r="AC699" s="71"/>
      <c r="AD699" s="71"/>
      <c r="AE699" s="71"/>
      <c r="AF699" s="71"/>
      <c r="AG699" s="103"/>
      <c r="AH699" s="103"/>
      <c r="AI699" s="103"/>
      <c r="AJ699" s="103"/>
      <c r="AK699" s="106" t="str">
        <f>IF(AH699&lt;&gt;"",VLOOKUP(AH699,'DON GIA'!$M$1:$P$9,4,0),"")</f>
        <v/>
      </c>
      <c r="AL699" s="106" t="str">
        <f t="shared" si="129"/>
        <v/>
      </c>
      <c r="AM699" s="103"/>
      <c r="AN699" s="103"/>
      <c r="AO699" s="199" t="str">
        <f t="shared" si="132"/>
        <v/>
      </c>
      <c r="AP699" s="59" t="s">
        <v>710</v>
      </c>
    </row>
    <row r="700" spans="1:43" ht="93.75" outlineLevel="2">
      <c r="A700" s="72" t="e">
        <f>IF(C699&lt;&gt;"",$C$7:C699,A699)</f>
        <v>#VALUE!</v>
      </c>
      <c r="B700" s="102" t="str">
        <f>IF(C699&lt;&gt;"",COUNTA($C$7:C699)+392,"")</f>
        <v/>
      </c>
      <c r="C700" s="192"/>
      <c r="D700" s="71"/>
      <c r="E700" s="103"/>
      <c r="F700" s="103"/>
      <c r="G700" s="103"/>
      <c r="H700" s="103"/>
      <c r="I700" s="103"/>
      <c r="J700" s="103"/>
      <c r="K700" s="71"/>
      <c r="L700" s="105"/>
      <c r="M700" s="106" t="str">
        <f>IF(K700&lt;&gt;"",VLOOKUP(K700,'DON GIA'!$S$1:$U$19,3,0),"")</f>
        <v/>
      </c>
      <c r="N700" s="106" t="str">
        <f>IF(K700&lt;&gt;"",VLOOKUP(K700,'DON GIA'!$S$1:$V$19,4,0),"")</f>
        <v/>
      </c>
      <c r="O700" s="106" t="str">
        <f t="shared" ref="O700:O767" si="141">IF(K700&lt;&gt;"",L700*M700,"")</f>
        <v/>
      </c>
      <c r="P700" s="106" t="str">
        <f t="shared" ref="P700:P767" si="142">IF(K700&lt;&gt;"",L700*N700,"")</f>
        <v/>
      </c>
      <c r="Q700" s="71" t="s">
        <v>35</v>
      </c>
      <c r="R700" s="103"/>
      <c r="S700" s="103"/>
      <c r="T700" s="106" t="str">
        <f>IF(Q700&lt;&gt;"",VLOOKUP(Q700,'DON GIA'!$H$1:$K$103,4,0),"")</f>
        <v/>
      </c>
      <c r="U700" s="106" t="str">
        <f t="shared" si="139"/>
        <v/>
      </c>
      <c r="V700" s="107" t="s">
        <v>1001</v>
      </c>
      <c r="W700" s="103" t="s">
        <v>27</v>
      </c>
      <c r="X700" s="108">
        <v>8.0399999999999991</v>
      </c>
      <c r="Y700" s="109"/>
      <c r="Z700" s="106">
        <f>IF(V700&lt;&gt;"",VLOOKUP(V700,'DON GIA'!$A$1:$D$346,4,0),"")</f>
        <v>295078</v>
      </c>
      <c r="AA700" s="106">
        <f t="shared" si="140"/>
        <v>2372427.1199999996</v>
      </c>
      <c r="AB700" s="71"/>
      <c r="AC700" s="71"/>
      <c r="AD700" s="71"/>
      <c r="AE700" s="71"/>
      <c r="AF700" s="71"/>
      <c r="AG700" s="103"/>
      <c r="AH700" s="103"/>
      <c r="AI700" s="103"/>
      <c r="AJ700" s="103"/>
      <c r="AK700" s="106" t="str">
        <f>IF(AH700&lt;&gt;"",VLOOKUP(AH700,'DON GIA'!$M$1:$P$9,4,0),"")</f>
        <v/>
      </c>
      <c r="AL700" s="106" t="str">
        <f t="shared" ref="AL700:AL767" si="143">IF(AH700&lt;&gt;"",AJ700*AK700,"")</f>
        <v/>
      </c>
      <c r="AM700" s="103"/>
      <c r="AN700" s="103"/>
      <c r="AO700" s="199" t="str">
        <f t="shared" si="132"/>
        <v/>
      </c>
      <c r="AP700" s="59" t="s">
        <v>349</v>
      </c>
    </row>
    <row r="701" spans="1:43" outlineLevel="2">
      <c r="A701" s="72" t="e">
        <f>IF(C700&lt;&gt;"",$C$7:C700,A700)</f>
        <v>#VALUE!</v>
      </c>
      <c r="B701" s="102" t="str">
        <f>IF(C700&lt;&gt;"",COUNTA($C$7:C700)+392,"")</f>
        <v/>
      </c>
      <c r="C701" s="192"/>
      <c r="D701" s="71"/>
      <c r="E701" s="103"/>
      <c r="F701" s="103"/>
      <c r="G701" s="103"/>
      <c r="H701" s="103"/>
      <c r="I701" s="103"/>
      <c r="J701" s="103"/>
      <c r="K701" s="71"/>
      <c r="L701" s="105"/>
      <c r="M701" s="106" t="str">
        <f>IF(K701&lt;&gt;"",VLOOKUP(K701,'DON GIA'!$S$1:$U$19,3,0),"")</f>
        <v/>
      </c>
      <c r="N701" s="106" t="str">
        <f>IF(K701&lt;&gt;"",VLOOKUP(K701,'DON GIA'!$S$1:$V$19,4,0),"")</f>
        <v/>
      </c>
      <c r="O701" s="106" t="str">
        <f t="shared" si="141"/>
        <v/>
      </c>
      <c r="P701" s="106" t="str">
        <f t="shared" si="142"/>
        <v/>
      </c>
      <c r="Q701" s="71" t="s">
        <v>35</v>
      </c>
      <c r="R701" s="103"/>
      <c r="S701" s="103"/>
      <c r="T701" s="106" t="str">
        <f>IF(Q701&lt;&gt;"",VLOOKUP(Q701,'DON GIA'!$H$1:$K$103,4,0),"")</f>
        <v/>
      </c>
      <c r="U701" s="106" t="str">
        <f t="shared" si="139"/>
        <v/>
      </c>
      <c r="V701" s="107" t="s">
        <v>1105</v>
      </c>
      <c r="W701" s="103" t="s">
        <v>27</v>
      </c>
      <c r="X701" s="108">
        <v>4.12</v>
      </c>
      <c r="Y701" s="109"/>
      <c r="Z701" s="106">
        <f>IF(V701&lt;&gt;"",VLOOKUP(V701,'DON GIA'!$A$1:$D$346,4,0),"")</f>
        <v>292949</v>
      </c>
      <c r="AA701" s="106">
        <f t="shared" si="140"/>
        <v>1206949.8800000001</v>
      </c>
      <c r="AB701" s="71"/>
      <c r="AC701" s="71"/>
      <c r="AD701" s="71"/>
      <c r="AE701" s="71"/>
      <c r="AF701" s="71"/>
      <c r="AG701" s="103"/>
      <c r="AH701" s="103"/>
      <c r="AI701" s="103"/>
      <c r="AJ701" s="103"/>
      <c r="AK701" s="106" t="str">
        <f>IF(AH701&lt;&gt;"",VLOOKUP(AH701,'DON GIA'!$M$1:$P$9,4,0),"")</f>
        <v/>
      </c>
      <c r="AL701" s="106" t="str">
        <f t="shared" si="143"/>
        <v/>
      </c>
      <c r="AM701" s="103"/>
      <c r="AN701" s="103"/>
      <c r="AO701" s="199" t="str">
        <f t="shared" si="132"/>
        <v/>
      </c>
      <c r="AP701" s="107"/>
    </row>
    <row r="702" spans="1:43" outlineLevel="2">
      <c r="A702" s="72" t="e">
        <f>IF(C701&lt;&gt;"",$C$7:C701,A701)</f>
        <v>#VALUE!</v>
      </c>
      <c r="B702" s="102" t="str">
        <f>IF(C701&lt;&gt;"",COUNTA($C$7:C701)+392,"")</f>
        <v/>
      </c>
      <c r="C702" s="192"/>
      <c r="D702" s="71"/>
      <c r="E702" s="103"/>
      <c r="F702" s="103"/>
      <c r="G702" s="103"/>
      <c r="H702" s="103"/>
      <c r="I702" s="103"/>
      <c r="J702" s="103"/>
      <c r="K702" s="71"/>
      <c r="L702" s="105"/>
      <c r="M702" s="106" t="str">
        <f>IF(K702&lt;&gt;"",VLOOKUP(K702,'DON GIA'!$S$1:$U$19,3,0),"")</f>
        <v/>
      </c>
      <c r="N702" s="106" t="str">
        <f>IF(K702&lt;&gt;"",VLOOKUP(K702,'DON GIA'!$S$1:$V$19,4,0),"")</f>
        <v/>
      </c>
      <c r="O702" s="106" t="str">
        <f t="shared" si="141"/>
        <v/>
      </c>
      <c r="P702" s="106" t="str">
        <f t="shared" si="142"/>
        <v/>
      </c>
      <c r="Q702" s="71" t="s">
        <v>35</v>
      </c>
      <c r="R702" s="103"/>
      <c r="S702" s="103"/>
      <c r="T702" s="106" t="str">
        <f>IF(Q702&lt;&gt;"",VLOOKUP(Q702,'DON GIA'!$H$1:$K$103,4,0),"")</f>
        <v/>
      </c>
      <c r="U702" s="106" t="str">
        <f t="shared" si="139"/>
        <v/>
      </c>
      <c r="V702" s="107" t="s">
        <v>1106</v>
      </c>
      <c r="W702" s="103" t="s">
        <v>27</v>
      </c>
      <c r="X702" s="108">
        <v>1.2</v>
      </c>
      <c r="Y702" s="109"/>
      <c r="Z702" s="106">
        <f>IF(V702&lt;&gt;"",VLOOKUP(V702,'DON GIA'!$A$1:$D$346,4,0),"")</f>
        <v>330817</v>
      </c>
      <c r="AA702" s="106">
        <f t="shared" si="140"/>
        <v>396980.39999999997</v>
      </c>
      <c r="AB702" s="71"/>
      <c r="AC702" s="71"/>
      <c r="AD702" s="71"/>
      <c r="AE702" s="71"/>
      <c r="AF702" s="71"/>
      <c r="AG702" s="103"/>
      <c r="AH702" s="103"/>
      <c r="AI702" s="103"/>
      <c r="AJ702" s="103"/>
      <c r="AK702" s="106" t="str">
        <f>IF(AH702&lt;&gt;"",VLOOKUP(AH702,'DON GIA'!$M$1:$P$9,4,0),"")</f>
        <v/>
      </c>
      <c r="AL702" s="106" t="str">
        <f t="shared" si="143"/>
        <v/>
      </c>
      <c r="AM702" s="103"/>
      <c r="AN702" s="103"/>
      <c r="AO702" s="199" t="str">
        <f t="shared" si="132"/>
        <v/>
      </c>
      <c r="AP702" s="107"/>
    </row>
    <row r="703" spans="1:43" ht="37.5" outlineLevel="2">
      <c r="A703" s="72" t="e">
        <f>IF(C702&lt;&gt;"",$C$7:C702,A702)</f>
        <v>#VALUE!</v>
      </c>
      <c r="B703" s="102" t="str">
        <f>IF(C702&lt;&gt;"",COUNTA($C$7:C702)+392,"")</f>
        <v/>
      </c>
      <c r="C703" s="192"/>
      <c r="D703" s="71"/>
      <c r="E703" s="103"/>
      <c r="F703" s="103"/>
      <c r="G703" s="103"/>
      <c r="H703" s="103"/>
      <c r="I703" s="103"/>
      <c r="J703" s="103"/>
      <c r="K703" s="71"/>
      <c r="L703" s="105"/>
      <c r="M703" s="106" t="str">
        <f>IF(K703&lt;&gt;"",VLOOKUP(K703,'DON GIA'!$S$1:$U$19,3,0),"")</f>
        <v/>
      </c>
      <c r="N703" s="106" t="str">
        <f>IF(K703&lt;&gt;"",VLOOKUP(K703,'DON GIA'!$S$1:$V$19,4,0),"")</f>
        <v/>
      </c>
      <c r="O703" s="106" t="str">
        <f t="shared" si="141"/>
        <v/>
      </c>
      <c r="P703" s="106" t="str">
        <f t="shared" si="142"/>
        <v/>
      </c>
      <c r="Q703" s="71" t="s">
        <v>35</v>
      </c>
      <c r="R703" s="103"/>
      <c r="S703" s="103"/>
      <c r="T703" s="106" t="str">
        <f>IF(Q703&lt;&gt;"",VLOOKUP(Q703,'DON GIA'!$H$1:$K$103,4,0),"")</f>
        <v/>
      </c>
      <c r="U703" s="106" t="str">
        <f t="shared" si="139"/>
        <v/>
      </c>
      <c r="V703" s="107" t="s">
        <v>1180</v>
      </c>
      <c r="W703" s="103" t="s">
        <v>27</v>
      </c>
      <c r="X703" s="108">
        <v>4.16</v>
      </c>
      <c r="Y703" s="109"/>
      <c r="Z703" s="106">
        <f>IF(V703&lt;&gt;"",VLOOKUP(V703,'DON GIA'!$A$1:$D$346,4,0),"")</f>
        <v>10375629</v>
      </c>
      <c r="AA703" s="106">
        <f t="shared" si="140"/>
        <v>43162616.640000001</v>
      </c>
      <c r="AB703" s="71"/>
      <c r="AC703" s="71"/>
      <c r="AD703" s="71"/>
      <c r="AE703" s="71"/>
      <c r="AF703" s="71"/>
      <c r="AG703" s="103"/>
      <c r="AH703" s="103"/>
      <c r="AI703" s="103"/>
      <c r="AJ703" s="103"/>
      <c r="AK703" s="106" t="str">
        <f>IF(AH703&lt;&gt;"",VLOOKUP(AH703,'DON GIA'!$M$1:$P$9,4,0),"")</f>
        <v/>
      </c>
      <c r="AL703" s="106" t="str">
        <f t="shared" si="143"/>
        <v/>
      </c>
      <c r="AM703" s="103"/>
      <c r="AN703" s="103"/>
      <c r="AO703" s="199" t="str">
        <f t="shared" si="132"/>
        <v/>
      </c>
      <c r="AP703" s="107"/>
    </row>
    <row r="704" spans="1:43" outlineLevel="2">
      <c r="A704" s="72" t="e">
        <f>IF(C703&lt;&gt;"",$C$7:C703,A703)</f>
        <v>#VALUE!</v>
      </c>
      <c r="B704" s="102" t="str">
        <f>IF(C703&lt;&gt;"",COUNTA($C$7:C703)+392,"")</f>
        <v/>
      </c>
      <c r="C704" s="192"/>
      <c r="D704" s="71"/>
      <c r="E704" s="103"/>
      <c r="F704" s="103"/>
      <c r="G704" s="103"/>
      <c r="H704" s="103"/>
      <c r="I704" s="103"/>
      <c r="J704" s="103"/>
      <c r="K704" s="71"/>
      <c r="L704" s="105"/>
      <c r="M704" s="106" t="str">
        <f>IF(K704&lt;&gt;"",VLOOKUP(K704,'DON GIA'!$S$1:$U$19,3,0),"")</f>
        <v/>
      </c>
      <c r="N704" s="106" t="str">
        <f>IF(K704&lt;&gt;"",VLOOKUP(K704,'DON GIA'!$S$1:$V$19,4,0),"")</f>
        <v/>
      </c>
      <c r="O704" s="106" t="str">
        <f t="shared" si="141"/>
        <v/>
      </c>
      <c r="P704" s="106" t="str">
        <f t="shared" si="142"/>
        <v/>
      </c>
      <c r="Q704" s="71" t="s">
        <v>35</v>
      </c>
      <c r="R704" s="103"/>
      <c r="S704" s="103"/>
      <c r="T704" s="106" t="str">
        <f>IF(Q704&lt;&gt;"",VLOOKUP(Q704,'DON GIA'!$H$1:$K$103,4,0),"")</f>
        <v/>
      </c>
      <c r="U704" s="106" t="str">
        <f t="shared" si="139"/>
        <v/>
      </c>
      <c r="V704" s="107" t="s">
        <v>1151</v>
      </c>
      <c r="W704" s="103" t="s">
        <v>27</v>
      </c>
      <c r="X704" s="108">
        <v>0.49399999999999999</v>
      </c>
      <c r="Y704" s="109"/>
      <c r="Z704" s="106">
        <f>IF(V704&lt;&gt;"",VLOOKUP(V704,'DON GIA'!$A$1:$D$346,4,0),"")</f>
        <v>2523428</v>
      </c>
      <c r="AA704" s="106">
        <f t="shared" si="140"/>
        <v>1246573.432</v>
      </c>
      <c r="AB704" s="71"/>
      <c r="AC704" s="71"/>
      <c r="AD704" s="71"/>
      <c r="AE704" s="71"/>
      <c r="AF704" s="71"/>
      <c r="AG704" s="103"/>
      <c r="AH704" s="103"/>
      <c r="AI704" s="103"/>
      <c r="AJ704" s="103"/>
      <c r="AK704" s="106" t="str">
        <f>IF(AH704&lt;&gt;"",VLOOKUP(AH704,'DON GIA'!$M$1:$P$9,4,0),"")</f>
        <v/>
      </c>
      <c r="AL704" s="106" t="str">
        <f t="shared" si="143"/>
        <v/>
      </c>
      <c r="AM704" s="103"/>
      <c r="AN704" s="103"/>
      <c r="AO704" s="199" t="str">
        <f t="shared" si="132"/>
        <v/>
      </c>
      <c r="AP704" s="107"/>
    </row>
    <row r="705" spans="1:43" outlineLevel="2">
      <c r="A705" s="72" t="e">
        <f>IF(C704&lt;&gt;"",$C$7:C704,A704)</f>
        <v>#VALUE!</v>
      </c>
      <c r="B705" s="102" t="str">
        <f>IF(C704&lt;&gt;"",COUNTA($C$7:C704)+392,"")</f>
        <v/>
      </c>
      <c r="C705" s="192"/>
      <c r="D705" s="71"/>
      <c r="E705" s="103"/>
      <c r="F705" s="103"/>
      <c r="G705" s="103"/>
      <c r="H705" s="103"/>
      <c r="I705" s="103"/>
      <c r="J705" s="103"/>
      <c r="K705" s="71"/>
      <c r="L705" s="105"/>
      <c r="M705" s="106" t="str">
        <f>IF(K705&lt;&gt;"",VLOOKUP(K705,'DON GIA'!$S$1:$U$19,3,0),"")</f>
        <v/>
      </c>
      <c r="N705" s="106" t="str">
        <f>IF(K705&lt;&gt;"",VLOOKUP(K705,'DON GIA'!$S$1:$V$19,4,0),"")</f>
        <v/>
      </c>
      <c r="O705" s="106" t="str">
        <f t="shared" si="141"/>
        <v/>
      </c>
      <c r="P705" s="106" t="str">
        <f t="shared" si="142"/>
        <v/>
      </c>
      <c r="Q705" s="71" t="s">
        <v>35</v>
      </c>
      <c r="R705" s="103"/>
      <c r="S705" s="103"/>
      <c r="T705" s="106" t="str">
        <f>IF(Q705&lt;&gt;"",VLOOKUP(Q705,'DON GIA'!$H$1:$K$103,4,0),"")</f>
        <v/>
      </c>
      <c r="U705" s="106" t="str">
        <f t="shared" si="139"/>
        <v/>
      </c>
      <c r="V705" s="107" t="s">
        <v>1130</v>
      </c>
      <c r="W705" s="103" t="s">
        <v>27</v>
      </c>
      <c r="X705" s="108">
        <v>6.56</v>
      </c>
      <c r="Y705" s="109"/>
      <c r="Z705" s="106">
        <f>IF(V705&lt;&gt;"",VLOOKUP(V705,'DON GIA'!$A$1:$D$346,4,0),"")</f>
        <v>282038</v>
      </c>
      <c r="AA705" s="106">
        <f t="shared" si="140"/>
        <v>1850169.2799999998</v>
      </c>
      <c r="AB705" s="71"/>
      <c r="AC705" s="71"/>
      <c r="AD705" s="71"/>
      <c r="AE705" s="71"/>
      <c r="AF705" s="71"/>
      <c r="AG705" s="103"/>
      <c r="AH705" s="103"/>
      <c r="AI705" s="103"/>
      <c r="AJ705" s="103"/>
      <c r="AK705" s="106" t="str">
        <f>IF(AH705&lt;&gt;"",VLOOKUP(AH705,'DON GIA'!$M$1:$P$9,4,0),"")</f>
        <v/>
      </c>
      <c r="AL705" s="106" t="str">
        <f t="shared" si="143"/>
        <v/>
      </c>
      <c r="AM705" s="103"/>
      <c r="AN705" s="103"/>
      <c r="AO705" s="199" t="str">
        <f t="shared" si="132"/>
        <v/>
      </c>
      <c r="AP705" s="107"/>
    </row>
    <row r="706" spans="1:43" outlineLevel="2">
      <c r="A706" s="72" t="e">
        <f>IF(C705&lt;&gt;"",$C$7:C705,A705)</f>
        <v>#VALUE!</v>
      </c>
      <c r="B706" s="102" t="str">
        <f>IF(C705&lt;&gt;"",COUNTA($C$7:C705)+392,"")</f>
        <v/>
      </c>
      <c r="C706" s="192"/>
      <c r="D706" s="71"/>
      <c r="E706" s="103"/>
      <c r="F706" s="103"/>
      <c r="G706" s="103"/>
      <c r="H706" s="103"/>
      <c r="I706" s="103"/>
      <c r="J706" s="103"/>
      <c r="K706" s="71"/>
      <c r="L706" s="105"/>
      <c r="M706" s="106" t="str">
        <f>IF(K706&lt;&gt;"",VLOOKUP(K706,'DON GIA'!$S$1:$U$19,3,0),"")</f>
        <v/>
      </c>
      <c r="N706" s="106" t="str">
        <f>IF(K706&lt;&gt;"",VLOOKUP(K706,'DON GIA'!$S$1:$V$19,4,0),"")</f>
        <v/>
      </c>
      <c r="O706" s="106" t="str">
        <f t="shared" si="141"/>
        <v/>
      </c>
      <c r="P706" s="106" t="str">
        <f t="shared" si="142"/>
        <v/>
      </c>
      <c r="Q706" s="71" t="s">
        <v>35</v>
      </c>
      <c r="R706" s="103"/>
      <c r="S706" s="103"/>
      <c r="T706" s="106" t="str">
        <f>IF(Q706&lt;&gt;"",VLOOKUP(Q706,'DON GIA'!$H$1:$K$103,4,0),"")</f>
        <v/>
      </c>
      <c r="U706" s="106" t="str">
        <f t="shared" si="139"/>
        <v/>
      </c>
      <c r="V706" s="107" t="s">
        <v>1105</v>
      </c>
      <c r="W706" s="103" t="s">
        <v>27</v>
      </c>
      <c r="X706" s="108">
        <v>2.97</v>
      </c>
      <c r="Y706" s="109"/>
      <c r="Z706" s="106">
        <f>IF(V706&lt;&gt;"",VLOOKUP(V706,'DON GIA'!$A$1:$D$346,4,0),"")</f>
        <v>292949</v>
      </c>
      <c r="AA706" s="106">
        <f t="shared" si="140"/>
        <v>870058.53</v>
      </c>
      <c r="AB706" s="71"/>
      <c r="AC706" s="71"/>
      <c r="AD706" s="71"/>
      <c r="AE706" s="71"/>
      <c r="AF706" s="71"/>
      <c r="AG706" s="103"/>
      <c r="AH706" s="103"/>
      <c r="AI706" s="103"/>
      <c r="AJ706" s="103"/>
      <c r="AK706" s="106" t="str">
        <f>IF(AH706&lt;&gt;"",VLOOKUP(AH706,'DON GIA'!$M$1:$P$9,4,0),"")</f>
        <v/>
      </c>
      <c r="AL706" s="106" t="str">
        <f t="shared" si="143"/>
        <v/>
      </c>
      <c r="AM706" s="103"/>
      <c r="AN706" s="103"/>
      <c r="AO706" s="199" t="str">
        <f t="shared" si="132"/>
        <v/>
      </c>
      <c r="AP706" s="107"/>
    </row>
    <row r="707" spans="1:43" ht="37.5" outlineLevel="2">
      <c r="A707" s="72" t="e">
        <f>IF(C706&lt;&gt;"",$C$7:C706,A706)</f>
        <v>#VALUE!</v>
      </c>
      <c r="B707" s="102" t="str">
        <f>IF(C706&lt;&gt;"",COUNTA($C$7:C706)+392,"")</f>
        <v/>
      </c>
      <c r="C707" s="192"/>
      <c r="D707" s="71"/>
      <c r="E707" s="103"/>
      <c r="F707" s="103"/>
      <c r="G707" s="103"/>
      <c r="H707" s="103"/>
      <c r="I707" s="103"/>
      <c r="J707" s="103"/>
      <c r="K707" s="71"/>
      <c r="L707" s="105"/>
      <c r="M707" s="106" t="str">
        <f>IF(K707&lt;&gt;"",VLOOKUP(K707,'DON GIA'!$S$1:$U$19,3,0),"")</f>
        <v/>
      </c>
      <c r="N707" s="106" t="str">
        <f>IF(K707&lt;&gt;"",VLOOKUP(K707,'DON GIA'!$S$1:$V$19,4,0),"")</f>
        <v/>
      </c>
      <c r="O707" s="106" t="str">
        <f t="shared" si="141"/>
        <v/>
      </c>
      <c r="P707" s="106" t="str">
        <f t="shared" si="142"/>
        <v/>
      </c>
      <c r="Q707" s="71" t="s">
        <v>35</v>
      </c>
      <c r="R707" s="103"/>
      <c r="S707" s="103"/>
      <c r="T707" s="106" t="str">
        <f>IF(Q707&lt;&gt;"",VLOOKUP(Q707,'DON GIA'!$H$1:$K$103,4,0),"")</f>
        <v/>
      </c>
      <c r="U707" s="106" t="str">
        <f t="shared" si="139"/>
        <v/>
      </c>
      <c r="V707" s="107" t="s">
        <v>1108</v>
      </c>
      <c r="W707" s="103" t="s">
        <v>27</v>
      </c>
      <c r="X707" s="108">
        <v>7.6</v>
      </c>
      <c r="Y707" s="109"/>
      <c r="Z707" s="106">
        <f>IF(V707&lt;&gt;"",VLOOKUP(V707,'DON GIA'!$A$1:$D$346,4,0),"")</f>
        <v>282038</v>
      </c>
      <c r="AA707" s="106">
        <f t="shared" si="140"/>
        <v>2143488.7999999998</v>
      </c>
      <c r="AB707" s="71"/>
      <c r="AC707" s="71"/>
      <c r="AD707" s="71"/>
      <c r="AE707" s="71"/>
      <c r="AF707" s="71"/>
      <c r="AG707" s="103"/>
      <c r="AH707" s="103"/>
      <c r="AI707" s="103"/>
      <c r="AJ707" s="103"/>
      <c r="AK707" s="106" t="str">
        <f>IF(AH707&lt;&gt;"",VLOOKUP(AH707,'DON GIA'!$M$1:$P$9,4,0),"")</f>
        <v/>
      </c>
      <c r="AL707" s="106" t="str">
        <f t="shared" si="143"/>
        <v/>
      </c>
      <c r="AM707" s="103"/>
      <c r="AN707" s="103"/>
      <c r="AO707" s="199" t="str">
        <f t="shared" si="132"/>
        <v/>
      </c>
      <c r="AP707" s="107"/>
    </row>
    <row r="708" spans="1:43" ht="37.5" outlineLevel="2">
      <c r="A708" s="72" t="e">
        <f>IF(C707&lt;&gt;"",$C$7:C707,A707)</f>
        <v>#VALUE!</v>
      </c>
      <c r="B708" s="102" t="str">
        <f>IF(C707&lt;&gt;"",COUNTA($C$7:C707)+392,"")</f>
        <v/>
      </c>
      <c r="C708" s="192"/>
      <c r="D708" s="71"/>
      <c r="E708" s="103"/>
      <c r="F708" s="103"/>
      <c r="G708" s="103"/>
      <c r="H708" s="103"/>
      <c r="I708" s="103"/>
      <c r="J708" s="103"/>
      <c r="K708" s="71"/>
      <c r="L708" s="105"/>
      <c r="M708" s="106" t="str">
        <f>IF(K708&lt;&gt;"",VLOOKUP(K708,'DON GIA'!$S$1:$U$19,3,0),"")</f>
        <v/>
      </c>
      <c r="N708" s="106" t="str">
        <f>IF(K708&lt;&gt;"",VLOOKUP(K708,'DON GIA'!$S$1:$V$19,4,0),"")</f>
        <v/>
      </c>
      <c r="O708" s="106" t="str">
        <f t="shared" si="141"/>
        <v/>
      </c>
      <c r="P708" s="106" t="str">
        <f t="shared" si="142"/>
        <v/>
      </c>
      <c r="Q708" s="71" t="s">
        <v>35</v>
      </c>
      <c r="R708" s="103"/>
      <c r="S708" s="103"/>
      <c r="T708" s="106" t="str">
        <f>IF(Q708&lt;&gt;"",VLOOKUP(Q708,'DON GIA'!$H$1:$K$103,4,0),"")</f>
        <v/>
      </c>
      <c r="U708" s="106" t="str">
        <f t="shared" si="139"/>
        <v/>
      </c>
      <c r="V708" s="107" t="s">
        <v>1049</v>
      </c>
      <c r="W708" s="103" t="s">
        <v>42</v>
      </c>
      <c r="X708" s="108">
        <v>1</v>
      </c>
      <c r="Y708" s="109"/>
      <c r="Z708" s="106">
        <f>IF(V708&lt;&gt;"",VLOOKUP(V708,'DON GIA'!$A$1:$D$346,4,0),"")</f>
        <v>3793079</v>
      </c>
      <c r="AA708" s="106">
        <f t="shared" si="140"/>
        <v>3793079</v>
      </c>
      <c r="AB708" s="71"/>
      <c r="AC708" s="71"/>
      <c r="AD708" s="71"/>
      <c r="AE708" s="71"/>
      <c r="AF708" s="71"/>
      <c r="AG708" s="103"/>
      <c r="AH708" s="103"/>
      <c r="AI708" s="103"/>
      <c r="AJ708" s="103"/>
      <c r="AK708" s="106" t="str">
        <f>IF(AH708&lt;&gt;"",VLOOKUP(AH708,'DON GIA'!$M$1:$P$9,4,0),"")</f>
        <v/>
      </c>
      <c r="AL708" s="106" t="str">
        <f t="shared" si="143"/>
        <v/>
      </c>
      <c r="AM708" s="103"/>
      <c r="AN708" s="103"/>
      <c r="AO708" s="199" t="str">
        <f t="shared" si="132"/>
        <v/>
      </c>
      <c r="AP708" s="107"/>
    </row>
    <row r="709" spans="1:43" outlineLevel="2">
      <c r="A709" s="72" t="e">
        <f>IF(C708&lt;&gt;"",$C$7:C708,A708)</f>
        <v>#VALUE!</v>
      </c>
      <c r="B709" s="102" t="str">
        <f>IF(C708&lt;&gt;"",COUNTA($C$7:C708)+392,"")</f>
        <v/>
      </c>
      <c r="C709" s="192"/>
      <c r="D709" s="61"/>
      <c r="E709" s="103"/>
      <c r="F709" s="103"/>
      <c r="G709" s="103"/>
      <c r="H709" s="103"/>
      <c r="I709" s="103"/>
      <c r="J709" s="103"/>
      <c r="K709" s="71"/>
      <c r="L709" s="105"/>
      <c r="M709" s="106" t="str">
        <f>IF(K709&lt;&gt;"",VLOOKUP(K709,'DON GIA'!$S$1:$U$19,3,0),"")</f>
        <v/>
      </c>
      <c r="N709" s="106" t="str">
        <f>IF(K709&lt;&gt;"",VLOOKUP(K709,'DON GIA'!$S$1:$V$19,4,0),"")</f>
        <v/>
      </c>
      <c r="O709" s="106" t="str">
        <f t="shared" si="141"/>
        <v/>
      </c>
      <c r="P709" s="106" t="str">
        <f t="shared" si="142"/>
        <v/>
      </c>
      <c r="Q709" s="71" t="s">
        <v>35</v>
      </c>
      <c r="R709" s="103"/>
      <c r="S709" s="103"/>
      <c r="T709" s="106" t="str">
        <f>IF(Q709&lt;&gt;"",VLOOKUP(Q709,'DON GIA'!$H$1:$K$103,4,0),"")</f>
        <v/>
      </c>
      <c r="U709" s="106" t="str">
        <f t="shared" si="139"/>
        <v/>
      </c>
      <c r="V709" s="107" t="s">
        <v>35</v>
      </c>
      <c r="W709" s="103"/>
      <c r="X709" s="108"/>
      <c r="Y709" s="109"/>
      <c r="Z709" s="106" t="str">
        <f>IF(V709&lt;&gt;"",VLOOKUP(V709,'DON GIA'!$A$1:$D$346,4,0),"")</f>
        <v/>
      </c>
      <c r="AA709" s="106" t="str">
        <f t="shared" si="140"/>
        <v/>
      </c>
      <c r="AB709" s="71"/>
      <c r="AC709" s="71"/>
      <c r="AD709" s="71"/>
      <c r="AE709" s="71"/>
      <c r="AF709" s="71"/>
      <c r="AG709" s="103"/>
      <c r="AH709" s="103"/>
      <c r="AI709" s="103"/>
      <c r="AJ709" s="103"/>
      <c r="AK709" s="106" t="str">
        <f>IF(AH709&lt;&gt;"",VLOOKUP(AH709,'DON GIA'!$M$1:$P$9,4,0),"")</f>
        <v/>
      </c>
      <c r="AL709" s="106" t="str">
        <f t="shared" si="143"/>
        <v/>
      </c>
      <c r="AM709" s="103"/>
      <c r="AN709" s="103"/>
      <c r="AO709" s="199" t="str">
        <f t="shared" si="132"/>
        <v/>
      </c>
      <c r="AP709" s="107"/>
    </row>
    <row r="710" spans="1:43" outlineLevel="1">
      <c r="A710" s="84" t="s">
        <v>808</v>
      </c>
      <c r="B710" s="102"/>
      <c r="C710" s="192">
        <v>445</v>
      </c>
      <c r="D710" s="61" t="s">
        <v>294</v>
      </c>
      <c r="E710" s="162"/>
      <c r="F710" s="162"/>
      <c r="G710" s="162"/>
      <c r="H710" s="162"/>
      <c r="I710" s="162"/>
      <c r="J710" s="162"/>
      <c r="K710" s="171"/>
      <c r="L710" s="167">
        <f>SUBTOTAL(9,L711:L723)</f>
        <v>112.01</v>
      </c>
      <c r="M710" s="199"/>
      <c r="N710" s="199"/>
      <c r="O710" s="199">
        <f>SUBTOTAL(9,O711:O723)</f>
        <v>188064790</v>
      </c>
      <c r="P710" s="199">
        <f>SUBTOTAL(9,P711:P723)</f>
        <v>0</v>
      </c>
      <c r="Q710" s="61"/>
      <c r="R710" s="162"/>
      <c r="S710" s="162">
        <f>SUBTOTAL(9,S711:S723)</f>
        <v>0</v>
      </c>
      <c r="T710" s="199"/>
      <c r="U710" s="199">
        <f>SUBTOTAL(9,U711:U723)</f>
        <v>0</v>
      </c>
      <c r="V710" s="129"/>
      <c r="W710" s="162"/>
      <c r="X710" s="169">
        <f>SUBTOTAL(9,X711:X723)</f>
        <v>209.80300000000005</v>
      </c>
      <c r="Y710" s="170">
        <f>SUBTOTAL(9,Y711:Y723)</f>
        <v>0</v>
      </c>
      <c r="Z710" s="199"/>
      <c r="AA710" s="199">
        <f>SUBTOTAL(9,AA711:AA723)</f>
        <v>460758159.574</v>
      </c>
      <c r="AB710" s="71"/>
      <c r="AC710" s="71"/>
      <c r="AD710" s="71"/>
      <c r="AE710" s="71"/>
      <c r="AF710" s="71"/>
      <c r="AG710" s="103"/>
      <c r="AH710" s="162"/>
      <c r="AI710" s="162"/>
      <c r="AJ710" s="162">
        <f>SUBTOTAL(9,AJ711:AJ723)</f>
        <v>2</v>
      </c>
      <c r="AK710" s="199"/>
      <c r="AL710" s="199">
        <f>SUBTOTAL(9,AL711:AL723)</f>
        <v>29895920</v>
      </c>
      <c r="AM710" s="162"/>
      <c r="AN710" s="162">
        <f>SUBTOTAL(9,AN711:AN723)</f>
        <v>1</v>
      </c>
      <c r="AO710" s="199">
        <f t="shared" si="132"/>
        <v>678718869.574</v>
      </c>
      <c r="AP710" s="111"/>
      <c r="AQ710" s="90"/>
    </row>
    <row r="711" spans="1:43" ht="56.25" outlineLevel="2">
      <c r="A711" s="72" t="e">
        <f>IF(C710&lt;&gt;"",$C$7:C710,A709)</f>
        <v>#VALUE!</v>
      </c>
      <c r="B711" s="102">
        <f>IF(C710&lt;&gt;"",COUNTA($C$7:C710)+392,"")</f>
        <v>445</v>
      </c>
      <c r="C711" s="192"/>
      <c r="D711" s="71" t="s">
        <v>295</v>
      </c>
      <c r="E711" s="103">
        <v>1</v>
      </c>
      <c r="F711" s="103"/>
      <c r="G711" s="103">
        <v>435</v>
      </c>
      <c r="H711" s="103">
        <v>79</v>
      </c>
      <c r="I711" s="103" t="s">
        <v>223</v>
      </c>
      <c r="J711" s="103" t="s">
        <v>224</v>
      </c>
      <c r="K711" s="104" t="s">
        <v>973</v>
      </c>
      <c r="L711" s="105">
        <v>112.01</v>
      </c>
      <c r="M711" s="106">
        <f>IF(K711&lt;&gt;"",VLOOKUP(K711,'DON GIA'!$S$1:$U$19,3,0),"")</f>
        <v>1679000</v>
      </c>
      <c r="N711" s="106">
        <f>IF(K711&lt;&gt;"",VLOOKUP(K711,'DON GIA'!$S$1:$V$19,4,0),"")</f>
        <v>0</v>
      </c>
      <c r="O711" s="106">
        <f t="shared" si="141"/>
        <v>188064790</v>
      </c>
      <c r="P711" s="106">
        <f t="shared" si="142"/>
        <v>0</v>
      </c>
      <c r="Q711" s="71" t="s">
        <v>35</v>
      </c>
      <c r="R711" s="103"/>
      <c r="S711" s="103"/>
      <c r="T711" s="106" t="str">
        <f>IF(Q711&lt;&gt;"",VLOOKUP(Q711,'DON GIA'!$H$1:$K$103,4,0),"")</f>
        <v/>
      </c>
      <c r="U711" s="106" t="str">
        <f t="shared" ref="U711:U723" si="144">IF(Q711&lt;&gt;"",IF(ISNUMBER(T711),S711*T711,""),"")</f>
        <v/>
      </c>
      <c r="V711" s="107" t="s">
        <v>1142</v>
      </c>
      <c r="W711" s="103" t="s">
        <v>27</v>
      </c>
      <c r="X711" s="108">
        <v>21.32</v>
      </c>
      <c r="Y711" s="109"/>
      <c r="Z711" s="106">
        <f>IF(V711&lt;&gt;"",VLOOKUP(V711,'DON GIA'!$A$1:$D$346,4,0),"")</f>
        <v>3840615</v>
      </c>
      <c r="AA711" s="106">
        <f t="shared" ref="AA711:AA723" si="145">IF(V711&lt;&gt;"",IF(ISNUMBER(Z711),X711*Z711,""),"")</f>
        <v>81881911.799999997</v>
      </c>
      <c r="AB711" s="71" t="s">
        <v>32</v>
      </c>
      <c r="AC711" s="71" t="s">
        <v>29</v>
      </c>
      <c r="AD711" s="71" t="s">
        <v>36</v>
      </c>
      <c r="AE711" s="71" t="s">
        <v>31</v>
      </c>
      <c r="AF711" s="71" t="s">
        <v>32</v>
      </c>
      <c r="AG711" s="103" t="s">
        <v>41</v>
      </c>
      <c r="AH711" s="103" t="s">
        <v>562</v>
      </c>
      <c r="AI711" s="103" t="s">
        <v>409</v>
      </c>
      <c r="AJ711" s="103">
        <v>1</v>
      </c>
      <c r="AK711" s="106">
        <f>IF(AH711&lt;&gt;"",VLOOKUP(AH711,'DON GIA'!$M$1:$P$9,4,0),"")</f>
        <v>12895920</v>
      </c>
      <c r="AL711" s="106">
        <f t="shared" si="143"/>
        <v>12895920</v>
      </c>
      <c r="AM711" s="103" t="s">
        <v>407</v>
      </c>
      <c r="AN711" s="103">
        <v>1</v>
      </c>
      <c r="AO711" s="199" t="str">
        <f t="shared" ref="AO711:AO774" si="146">IF(C711&lt;&gt;"",O711+P711+U711+AA711+AL711,"")</f>
        <v/>
      </c>
      <c r="AP711" s="111" t="s">
        <v>711</v>
      </c>
    </row>
    <row r="712" spans="1:43" ht="322.5" outlineLevel="2">
      <c r="A712" s="72" t="e">
        <f>IF(C711&lt;&gt;"",$C$7:C711,A711)</f>
        <v>#VALUE!</v>
      </c>
      <c r="B712" s="102" t="str">
        <f>IF(C711&lt;&gt;"",COUNTA($C$7:C711)+392,"")</f>
        <v/>
      </c>
      <c r="C712" s="192"/>
      <c r="D712" s="71" t="s">
        <v>71</v>
      </c>
      <c r="E712" s="103"/>
      <c r="F712" s="103"/>
      <c r="G712" s="103"/>
      <c r="H712" s="103"/>
      <c r="I712" s="103"/>
      <c r="J712" s="103"/>
      <c r="K712" s="71"/>
      <c r="L712" s="105"/>
      <c r="M712" s="106" t="str">
        <f>IF(K712&lt;&gt;"",VLOOKUP(K712,'DON GIA'!$S$1:$U$19,3,0),"")</f>
        <v/>
      </c>
      <c r="N712" s="106" t="str">
        <f>IF(K712&lt;&gt;"",VLOOKUP(K712,'DON GIA'!$S$1:$V$19,4,0),"")</f>
        <v/>
      </c>
      <c r="O712" s="106" t="str">
        <f t="shared" si="141"/>
        <v/>
      </c>
      <c r="P712" s="106" t="str">
        <f t="shared" si="142"/>
        <v/>
      </c>
      <c r="Q712" s="71" t="s">
        <v>35</v>
      </c>
      <c r="R712" s="103"/>
      <c r="S712" s="103"/>
      <c r="T712" s="106" t="str">
        <f>IF(Q712&lt;&gt;"",VLOOKUP(Q712,'DON GIA'!$H$1:$K$103,4,0),"")</f>
        <v/>
      </c>
      <c r="U712" s="106" t="str">
        <f t="shared" si="144"/>
        <v/>
      </c>
      <c r="V712" s="107" t="s">
        <v>1063</v>
      </c>
      <c r="W712" s="103" t="s">
        <v>27</v>
      </c>
      <c r="X712" s="108">
        <v>78.95</v>
      </c>
      <c r="Y712" s="109"/>
      <c r="Z712" s="106">
        <f>IF(V712&lt;&gt;"",VLOOKUP(V712,'DON GIA'!$A$1:$D$346,4,0),"")</f>
        <v>3941166</v>
      </c>
      <c r="AA712" s="106">
        <f t="shared" si="145"/>
        <v>311155055.69999999</v>
      </c>
      <c r="AB712" s="71" t="s">
        <v>32</v>
      </c>
      <c r="AC712" s="71" t="s">
        <v>29</v>
      </c>
      <c r="AD712" s="71" t="s">
        <v>30</v>
      </c>
      <c r="AE712" s="71" t="s">
        <v>31</v>
      </c>
      <c r="AF712" s="71" t="s">
        <v>32</v>
      </c>
      <c r="AG712" s="103" t="s">
        <v>33</v>
      </c>
      <c r="AH712" s="61" t="s">
        <v>579</v>
      </c>
      <c r="AI712" s="103" t="s">
        <v>560</v>
      </c>
      <c r="AJ712" s="103">
        <v>1</v>
      </c>
      <c r="AK712" s="106">
        <f>IF(AH712&lt;&gt;"",VLOOKUP(AH712,'DON GIA'!$M$1:$P$9,4,0),"")</f>
        <v>17000000</v>
      </c>
      <c r="AL712" s="106">
        <f t="shared" si="143"/>
        <v>17000000</v>
      </c>
      <c r="AM712" s="103"/>
      <c r="AN712" s="103"/>
      <c r="AO712" s="199" t="str">
        <f t="shared" si="146"/>
        <v/>
      </c>
      <c r="AP712" s="59" t="s">
        <v>712</v>
      </c>
    </row>
    <row r="713" spans="1:43" ht="153.75" outlineLevel="2">
      <c r="A713" s="72" t="e">
        <f>IF(C712&lt;&gt;"",$C$7:C712,A712)</f>
        <v>#VALUE!</v>
      </c>
      <c r="B713" s="102" t="str">
        <f>IF(C712&lt;&gt;"",COUNTA($C$7:C712)+392,"")</f>
        <v/>
      </c>
      <c r="C713" s="192"/>
      <c r="D713" s="71"/>
      <c r="E713" s="103"/>
      <c r="F713" s="103"/>
      <c r="G713" s="103"/>
      <c r="H713" s="103"/>
      <c r="I713" s="103"/>
      <c r="J713" s="103"/>
      <c r="K713" s="71"/>
      <c r="L713" s="105"/>
      <c r="M713" s="106" t="str">
        <f>IF(K713&lt;&gt;"",VLOOKUP(K713,'DON GIA'!$S$1:$U$19,3,0),"")</f>
        <v/>
      </c>
      <c r="N713" s="106" t="str">
        <f>IF(K713&lt;&gt;"",VLOOKUP(K713,'DON GIA'!$S$1:$V$19,4,0),"")</f>
        <v/>
      </c>
      <c r="O713" s="106" t="str">
        <f t="shared" si="141"/>
        <v/>
      </c>
      <c r="P713" s="106" t="str">
        <f t="shared" si="142"/>
        <v/>
      </c>
      <c r="Q713" s="71" t="s">
        <v>35</v>
      </c>
      <c r="R713" s="103"/>
      <c r="S713" s="103"/>
      <c r="T713" s="106" t="str">
        <f>IF(Q713&lt;&gt;"",VLOOKUP(Q713,'DON GIA'!$H$1:$K$103,4,0),"")</f>
        <v/>
      </c>
      <c r="U713" s="106" t="str">
        <f t="shared" si="144"/>
        <v/>
      </c>
      <c r="V713" s="107" t="s">
        <v>1108</v>
      </c>
      <c r="W713" s="103" t="s">
        <v>27</v>
      </c>
      <c r="X713" s="108">
        <v>7.9</v>
      </c>
      <c r="Y713" s="109"/>
      <c r="Z713" s="106">
        <f>IF(V713&lt;&gt;"",VLOOKUP(V713,'DON GIA'!$A$1:$D$346,4,0),"")</f>
        <v>282038</v>
      </c>
      <c r="AA713" s="106">
        <f t="shared" si="145"/>
        <v>2228100.2000000002</v>
      </c>
      <c r="AB713" s="71"/>
      <c r="AC713" s="71"/>
      <c r="AD713" s="71"/>
      <c r="AE713" s="71"/>
      <c r="AF713" s="71"/>
      <c r="AG713" s="103"/>
      <c r="AH713" s="103"/>
      <c r="AI713" s="103"/>
      <c r="AJ713" s="103"/>
      <c r="AK713" s="106" t="str">
        <f>IF(AH713&lt;&gt;"",VLOOKUP(AH713,'DON GIA'!$M$1:$P$9,4,0),"")</f>
        <v/>
      </c>
      <c r="AL713" s="106" t="str">
        <f t="shared" si="143"/>
        <v/>
      </c>
      <c r="AM713" s="103"/>
      <c r="AN713" s="103"/>
      <c r="AO713" s="199" t="str">
        <f t="shared" si="146"/>
        <v/>
      </c>
      <c r="AP713" s="59" t="s">
        <v>713</v>
      </c>
    </row>
    <row r="714" spans="1:43" ht="93.75" outlineLevel="2">
      <c r="A714" s="72" t="e">
        <f>IF(C713&lt;&gt;"",$C$7:C713,A713)</f>
        <v>#VALUE!</v>
      </c>
      <c r="B714" s="102" t="str">
        <f>IF(C713&lt;&gt;"",COUNTA($C$7:C713)+392,"")</f>
        <v/>
      </c>
      <c r="C714" s="192"/>
      <c r="D714" s="71"/>
      <c r="E714" s="103"/>
      <c r="F714" s="103"/>
      <c r="G714" s="103"/>
      <c r="H714" s="103"/>
      <c r="I714" s="103"/>
      <c r="J714" s="103"/>
      <c r="K714" s="71"/>
      <c r="L714" s="105"/>
      <c r="M714" s="106" t="str">
        <f>IF(K714&lt;&gt;"",VLOOKUP(K714,'DON GIA'!$S$1:$U$19,3,0),"")</f>
        <v/>
      </c>
      <c r="N714" s="106" t="str">
        <f>IF(K714&lt;&gt;"",VLOOKUP(K714,'DON GIA'!$S$1:$V$19,4,0),"")</f>
        <v/>
      </c>
      <c r="O714" s="106" t="str">
        <f t="shared" si="141"/>
        <v/>
      </c>
      <c r="P714" s="106" t="str">
        <f t="shared" si="142"/>
        <v/>
      </c>
      <c r="Q714" s="71" t="s">
        <v>35</v>
      </c>
      <c r="R714" s="103"/>
      <c r="S714" s="103"/>
      <c r="T714" s="106" t="str">
        <f>IF(Q714&lt;&gt;"",VLOOKUP(Q714,'DON GIA'!$H$1:$K$103,4,0),"")</f>
        <v/>
      </c>
      <c r="U714" s="106" t="str">
        <f t="shared" si="144"/>
        <v/>
      </c>
      <c r="V714" s="107" t="s">
        <v>1121</v>
      </c>
      <c r="W714" s="103" t="s">
        <v>27</v>
      </c>
      <c r="X714" s="108">
        <v>2.4</v>
      </c>
      <c r="Y714" s="109"/>
      <c r="Z714" s="106">
        <f>IF(V714&lt;&gt;"",VLOOKUP(V714,'DON GIA'!$A$1:$D$346,4,0),"")</f>
        <v>1398600</v>
      </c>
      <c r="AA714" s="106">
        <f t="shared" si="145"/>
        <v>3356640</v>
      </c>
      <c r="AB714" s="71"/>
      <c r="AC714" s="71"/>
      <c r="AD714" s="71"/>
      <c r="AE714" s="71"/>
      <c r="AF714" s="71"/>
      <c r="AG714" s="103"/>
      <c r="AH714" s="103"/>
      <c r="AI714" s="103"/>
      <c r="AJ714" s="103"/>
      <c r="AK714" s="106" t="str">
        <f>IF(AH714&lt;&gt;"",VLOOKUP(AH714,'DON GIA'!$M$1:$P$9,4,0),"")</f>
        <v/>
      </c>
      <c r="AL714" s="106" t="str">
        <f t="shared" si="143"/>
        <v/>
      </c>
      <c r="AM714" s="103"/>
      <c r="AN714" s="103"/>
      <c r="AO714" s="199" t="str">
        <f t="shared" si="146"/>
        <v/>
      </c>
      <c r="AP714" s="59" t="s">
        <v>349</v>
      </c>
    </row>
    <row r="715" spans="1:43" outlineLevel="2">
      <c r="A715" s="72" t="e">
        <f>IF(C714&lt;&gt;"",$C$7:C714,A714)</f>
        <v>#VALUE!</v>
      </c>
      <c r="B715" s="102" t="str">
        <f>IF(C714&lt;&gt;"",COUNTA($C$7:C714)+392,"")</f>
        <v/>
      </c>
      <c r="C715" s="192"/>
      <c r="D715" s="71"/>
      <c r="E715" s="103"/>
      <c r="F715" s="103"/>
      <c r="G715" s="103"/>
      <c r="H715" s="103"/>
      <c r="I715" s="103"/>
      <c r="J715" s="103"/>
      <c r="K715" s="71"/>
      <c r="L715" s="105"/>
      <c r="M715" s="106" t="str">
        <f>IF(K715&lt;&gt;"",VLOOKUP(K715,'DON GIA'!$S$1:$U$19,3,0),"")</f>
        <v/>
      </c>
      <c r="N715" s="106" t="str">
        <f>IF(K715&lt;&gt;"",VLOOKUP(K715,'DON GIA'!$S$1:$V$19,4,0),"")</f>
        <v/>
      </c>
      <c r="O715" s="106" t="str">
        <f t="shared" si="141"/>
        <v/>
      </c>
      <c r="P715" s="106" t="str">
        <f t="shared" si="142"/>
        <v/>
      </c>
      <c r="Q715" s="71" t="s">
        <v>35</v>
      </c>
      <c r="R715" s="103"/>
      <c r="S715" s="103"/>
      <c r="T715" s="106" t="str">
        <f>IF(Q715&lt;&gt;"",VLOOKUP(Q715,'DON GIA'!$H$1:$K$103,4,0),"")</f>
        <v/>
      </c>
      <c r="U715" s="106" t="str">
        <f t="shared" si="144"/>
        <v/>
      </c>
      <c r="V715" s="107" t="s">
        <v>1130</v>
      </c>
      <c r="W715" s="103" t="s">
        <v>27</v>
      </c>
      <c r="X715" s="108">
        <v>3.2</v>
      </c>
      <c r="Y715" s="109"/>
      <c r="Z715" s="106">
        <f>IF(V715&lt;&gt;"",VLOOKUP(V715,'DON GIA'!$A$1:$D$346,4,0),"")</f>
        <v>282038</v>
      </c>
      <c r="AA715" s="106">
        <f t="shared" si="145"/>
        <v>902521.60000000009</v>
      </c>
      <c r="AB715" s="71"/>
      <c r="AC715" s="71"/>
      <c r="AD715" s="71"/>
      <c r="AE715" s="71"/>
      <c r="AF715" s="71"/>
      <c r="AG715" s="103"/>
      <c r="AH715" s="103"/>
      <c r="AI715" s="103"/>
      <c r="AJ715" s="103"/>
      <c r="AK715" s="106" t="str">
        <f>IF(AH715&lt;&gt;"",VLOOKUP(AH715,'DON GIA'!$M$1:$P$9,4,0),"")</f>
        <v/>
      </c>
      <c r="AL715" s="106" t="str">
        <f t="shared" si="143"/>
        <v/>
      </c>
      <c r="AM715" s="103"/>
      <c r="AN715" s="103"/>
      <c r="AO715" s="199" t="str">
        <f t="shared" si="146"/>
        <v/>
      </c>
      <c r="AP715" s="107"/>
    </row>
    <row r="716" spans="1:43" ht="37.5" outlineLevel="2">
      <c r="A716" s="72" t="e">
        <f>IF(C715&lt;&gt;"",$C$7:C715,A715)</f>
        <v>#VALUE!</v>
      </c>
      <c r="B716" s="102" t="str">
        <f>IF(C715&lt;&gt;"",COUNTA($C$7:C715)+392,"")</f>
        <v/>
      </c>
      <c r="C716" s="192"/>
      <c r="D716" s="71"/>
      <c r="E716" s="103"/>
      <c r="F716" s="103"/>
      <c r="G716" s="103"/>
      <c r="H716" s="103"/>
      <c r="I716" s="103"/>
      <c r="J716" s="103"/>
      <c r="K716" s="71"/>
      <c r="L716" s="105"/>
      <c r="M716" s="106" t="str">
        <f>IF(K716&lt;&gt;"",VLOOKUP(K716,'DON GIA'!$S$1:$U$19,3,0),"")</f>
        <v/>
      </c>
      <c r="N716" s="106" t="str">
        <f>IF(K716&lt;&gt;"",VLOOKUP(K716,'DON GIA'!$S$1:$V$19,4,0),"")</f>
        <v/>
      </c>
      <c r="O716" s="106" t="str">
        <f t="shared" si="141"/>
        <v/>
      </c>
      <c r="P716" s="106" t="str">
        <f t="shared" si="142"/>
        <v/>
      </c>
      <c r="Q716" s="71" t="s">
        <v>35</v>
      </c>
      <c r="R716" s="103"/>
      <c r="S716" s="103"/>
      <c r="T716" s="106" t="str">
        <f>IF(Q716&lt;&gt;"",VLOOKUP(Q716,'DON GIA'!$H$1:$K$103,4,0),"")</f>
        <v/>
      </c>
      <c r="U716" s="106" t="str">
        <f t="shared" si="144"/>
        <v/>
      </c>
      <c r="V716" s="107" t="s">
        <v>1141</v>
      </c>
      <c r="W716" s="103" t="s">
        <v>27</v>
      </c>
      <c r="X716" s="108">
        <v>4.25</v>
      </c>
      <c r="Y716" s="109"/>
      <c r="Z716" s="106">
        <f>IF(V716&lt;&gt;"",VLOOKUP(V716,'DON GIA'!$A$1:$D$346,4,0),"")</f>
        <v>10375629</v>
      </c>
      <c r="AA716" s="106">
        <f t="shared" si="145"/>
        <v>44096423.25</v>
      </c>
      <c r="AB716" s="71"/>
      <c r="AC716" s="71"/>
      <c r="AD716" s="71"/>
      <c r="AE716" s="71" t="s">
        <v>31</v>
      </c>
      <c r="AF716" s="71"/>
      <c r="AG716" s="103" t="s">
        <v>34</v>
      </c>
      <c r="AH716" s="103"/>
      <c r="AI716" s="103"/>
      <c r="AJ716" s="103"/>
      <c r="AK716" s="106" t="str">
        <f>IF(AH716&lt;&gt;"",VLOOKUP(AH716,'DON GIA'!$M$1:$P$9,4,0),"")</f>
        <v/>
      </c>
      <c r="AL716" s="106" t="str">
        <f t="shared" si="143"/>
        <v/>
      </c>
      <c r="AM716" s="103"/>
      <c r="AN716" s="103"/>
      <c r="AO716" s="199" t="str">
        <f t="shared" si="146"/>
        <v/>
      </c>
      <c r="AP716" s="107"/>
    </row>
    <row r="717" spans="1:43" outlineLevel="2">
      <c r="A717" s="72" t="e">
        <f>IF(C716&lt;&gt;"",$C$7:C716,A716)</f>
        <v>#VALUE!</v>
      </c>
      <c r="B717" s="102" t="str">
        <f>IF(C716&lt;&gt;"",COUNTA($C$7:C716)+392,"")</f>
        <v/>
      </c>
      <c r="C717" s="192"/>
      <c r="D717" s="71"/>
      <c r="E717" s="103"/>
      <c r="F717" s="103"/>
      <c r="G717" s="103"/>
      <c r="H717" s="103"/>
      <c r="I717" s="103"/>
      <c r="J717" s="103"/>
      <c r="K717" s="71"/>
      <c r="L717" s="105"/>
      <c r="M717" s="106" t="str">
        <f>IF(K717&lt;&gt;"",VLOOKUP(K717,'DON GIA'!$S$1:$U$19,3,0),"")</f>
        <v/>
      </c>
      <c r="N717" s="106" t="str">
        <f>IF(K717&lt;&gt;"",VLOOKUP(K717,'DON GIA'!$S$1:$V$19,4,0),"")</f>
        <v/>
      </c>
      <c r="O717" s="106" t="str">
        <f t="shared" si="141"/>
        <v/>
      </c>
      <c r="P717" s="106" t="str">
        <f t="shared" si="142"/>
        <v/>
      </c>
      <c r="Q717" s="71" t="s">
        <v>35</v>
      </c>
      <c r="R717" s="103"/>
      <c r="S717" s="103"/>
      <c r="T717" s="106" t="str">
        <f>IF(Q717&lt;&gt;"",VLOOKUP(Q717,'DON GIA'!$H$1:$K$103,4,0),"")</f>
        <v/>
      </c>
      <c r="U717" s="106" t="str">
        <f t="shared" si="144"/>
        <v/>
      </c>
      <c r="V717" s="107" t="s">
        <v>1151</v>
      </c>
      <c r="W717" s="103" t="s">
        <v>38</v>
      </c>
      <c r="X717" s="108">
        <v>0.51300000000000001</v>
      </c>
      <c r="Y717" s="109"/>
      <c r="Z717" s="106">
        <f>IF(V717&lt;&gt;"",VLOOKUP(V717,'DON GIA'!$A$1:$D$346,4,0),"")</f>
        <v>2523428</v>
      </c>
      <c r="AA717" s="106">
        <f t="shared" si="145"/>
        <v>1294518.564</v>
      </c>
      <c r="AB717" s="71"/>
      <c r="AC717" s="71"/>
      <c r="AD717" s="71"/>
      <c r="AE717" s="71"/>
      <c r="AF717" s="71"/>
      <c r="AG717" s="103"/>
      <c r="AH717" s="103"/>
      <c r="AI717" s="103"/>
      <c r="AJ717" s="103"/>
      <c r="AK717" s="106" t="str">
        <f>IF(AH717&lt;&gt;"",VLOOKUP(AH717,'DON GIA'!$M$1:$P$9,4,0),"")</f>
        <v/>
      </c>
      <c r="AL717" s="106" t="str">
        <f t="shared" si="143"/>
        <v/>
      </c>
      <c r="AM717" s="103"/>
      <c r="AN717" s="103"/>
      <c r="AO717" s="199" t="str">
        <f t="shared" si="146"/>
        <v/>
      </c>
      <c r="AP717" s="107"/>
    </row>
    <row r="718" spans="1:43" outlineLevel="2">
      <c r="A718" s="72" t="e">
        <f>IF(C717&lt;&gt;"",$C$7:C717,A717)</f>
        <v>#VALUE!</v>
      </c>
      <c r="B718" s="102" t="str">
        <f>IF(C717&lt;&gt;"",COUNTA($C$7:C717)+392,"")</f>
        <v/>
      </c>
      <c r="C718" s="192"/>
      <c r="D718" s="71"/>
      <c r="E718" s="103"/>
      <c r="F718" s="103"/>
      <c r="G718" s="103"/>
      <c r="H718" s="103"/>
      <c r="I718" s="103"/>
      <c r="J718" s="103"/>
      <c r="K718" s="71"/>
      <c r="L718" s="105"/>
      <c r="M718" s="106" t="str">
        <f>IF(K718&lt;&gt;"",VLOOKUP(K718,'DON GIA'!$S$1:$U$19,3,0),"")</f>
        <v/>
      </c>
      <c r="N718" s="106" t="str">
        <f>IF(K718&lt;&gt;"",VLOOKUP(K718,'DON GIA'!$S$1:$V$19,4,0),"")</f>
        <v/>
      </c>
      <c r="O718" s="106" t="str">
        <f t="shared" si="141"/>
        <v/>
      </c>
      <c r="P718" s="106" t="str">
        <f t="shared" si="142"/>
        <v/>
      </c>
      <c r="Q718" s="71" t="s">
        <v>35</v>
      </c>
      <c r="R718" s="103"/>
      <c r="S718" s="103"/>
      <c r="T718" s="106" t="str">
        <f>IF(Q718&lt;&gt;"",VLOOKUP(Q718,'DON GIA'!$H$1:$K$103,4,0),"")</f>
        <v/>
      </c>
      <c r="U718" s="106" t="str">
        <f t="shared" si="144"/>
        <v/>
      </c>
      <c r="V718" s="107" t="s">
        <v>1106</v>
      </c>
      <c r="W718" s="103" t="s">
        <v>27</v>
      </c>
      <c r="X718" s="108">
        <v>1.1200000000000001</v>
      </c>
      <c r="Y718" s="109"/>
      <c r="Z718" s="106">
        <f>IF(V718&lt;&gt;"",VLOOKUP(V718,'DON GIA'!$A$1:$D$346,4,0),"")</f>
        <v>330817</v>
      </c>
      <c r="AA718" s="106">
        <f t="shared" si="145"/>
        <v>370515.04000000004</v>
      </c>
      <c r="AB718" s="71"/>
      <c r="AC718" s="71"/>
      <c r="AD718" s="71"/>
      <c r="AE718" s="71"/>
      <c r="AF718" s="71"/>
      <c r="AG718" s="103"/>
      <c r="AH718" s="103"/>
      <c r="AI718" s="103"/>
      <c r="AJ718" s="103"/>
      <c r="AK718" s="106" t="str">
        <f>IF(AH718&lt;&gt;"",VLOOKUP(AH718,'DON GIA'!$M$1:$P$9,4,0),"")</f>
        <v/>
      </c>
      <c r="AL718" s="106" t="str">
        <f t="shared" si="143"/>
        <v/>
      </c>
      <c r="AM718" s="103"/>
      <c r="AN718" s="103"/>
      <c r="AO718" s="199" t="str">
        <f t="shared" si="146"/>
        <v/>
      </c>
      <c r="AP718" s="107"/>
    </row>
    <row r="719" spans="1:43" outlineLevel="2">
      <c r="A719" s="72" t="e">
        <f>IF(C718&lt;&gt;"",$C$7:C718,A718)</f>
        <v>#VALUE!</v>
      </c>
      <c r="B719" s="102" t="str">
        <f>IF(C718&lt;&gt;"",COUNTA($C$7:C718)+392,"")</f>
        <v/>
      </c>
      <c r="C719" s="192"/>
      <c r="D719" s="71"/>
      <c r="E719" s="103"/>
      <c r="F719" s="103"/>
      <c r="G719" s="103"/>
      <c r="H719" s="103"/>
      <c r="I719" s="103"/>
      <c r="J719" s="103"/>
      <c r="K719" s="71"/>
      <c r="L719" s="105"/>
      <c r="M719" s="106" t="str">
        <f>IF(K719&lt;&gt;"",VLOOKUP(K719,'DON GIA'!$S$1:$U$19,3,0),"")</f>
        <v/>
      </c>
      <c r="N719" s="106" t="str">
        <f>IF(K719&lt;&gt;"",VLOOKUP(K719,'DON GIA'!$S$1:$V$19,4,0),"")</f>
        <v/>
      </c>
      <c r="O719" s="106" t="str">
        <f t="shared" si="141"/>
        <v/>
      </c>
      <c r="P719" s="106" t="str">
        <f t="shared" si="142"/>
        <v/>
      </c>
      <c r="Q719" s="71" t="s">
        <v>35</v>
      </c>
      <c r="R719" s="103"/>
      <c r="S719" s="103"/>
      <c r="T719" s="106" t="str">
        <f>IF(Q719&lt;&gt;"",VLOOKUP(Q719,'DON GIA'!$H$1:$K$103,4,0),"")</f>
        <v/>
      </c>
      <c r="U719" s="106" t="str">
        <f t="shared" si="144"/>
        <v/>
      </c>
      <c r="V719" s="107" t="s">
        <v>1001</v>
      </c>
      <c r="W719" s="103" t="s">
        <v>27</v>
      </c>
      <c r="X719" s="108">
        <v>7.28</v>
      </c>
      <c r="Y719" s="109"/>
      <c r="Z719" s="106">
        <f>IF(V719&lt;&gt;"",VLOOKUP(V719,'DON GIA'!$A$1:$D$346,4,0),"")</f>
        <v>295078</v>
      </c>
      <c r="AA719" s="106">
        <f t="shared" si="145"/>
        <v>2148167.84</v>
      </c>
      <c r="AB719" s="71"/>
      <c r="AC719" s="71"/>
      <c r="AD719" s="71"/>
      <c r="AE719" s="71"/>
      <c r="AF719" s="71"/>
      <c r="AG719" s="103"/>
      <c r="AH719" s="103"/>
      <c r="AI719" s="103"/>
      <c r="AJ719" s="103"/>
      <c r="AK719" s="106" t="str">
        <f>IF(AH719&lt;&gt;"",VLOOKUP(AH719,'DON GIA'!$M$1:$P$9,4,0),"")</f>
        <v/>
      </c>
      <c r="AL719" s="106" t="str">
        <f t="shared" si="143"/>
        <v/>
      </c>
      <c r="AM719" s="103"/>
      <c r="AN719" s="103"/>
      <c r="AO719" s="199" t="str">
        <f t="shared" si="146"/>
        <v/>
      </c>
      <c r="AP719" s="107"/>
    </row>
    <row r="720" spans="1:43" outlineLevel="2">
      <c r="A720" s="72" t="e">
        <f>IF(C719&lt;&gt;"",$C$7:C719,A719)</f>
        <v>#VALUE!</v>
      </c>
      <c r="B720" s="102" t="str">
        <f>IF(C719&lt;&gt;"",COUNTA($C$7:C719)+392,"")</f>
        <v/>
      </c>
      <c r="C720" s="192"/>
      <c r="D720" s="71"/>
      <c r="E720" s="103"/>
      <c r="F720" s="103"/>
      <c r="G720" s="103"/>
      <c r="H720" s="103"/>
      <c r="I720" s="103"/>
      <c r="J720" s="103"/>
      <c r="K720" s="71"/>
      <c r="L720" s="105"/>
      <c r="M720" s="106" t="str">
        <f>IF(K720&lt;&gt;"",VLOOKUP(K720,'DON GIA'!$S$1:$U$19,3,0),"")</f>
        <v/>
      </c>
      <c r="N720" s="106" t="str">
        <f>IF(K720&lt;&gt;"",VLOOKUP(K720,'DON GIA'!$S$1:$V$19,4,0),"")</f>
        <v/>
      </c>
      <c r="O720" s="106" t="str">
        <f t="shared" si="141"/>
        <v/>
      </c>
      <c r="P720" s="106" t="str">
        <f t="shared" si="142"/>
        <v/>
      </c>
      <c r="Q720" s="71" t="s">
        <v>35</v>
      </c>
      <c r="R720" s="103"/>
      <c r="S720" s="103"/>
      <c r="T720" s="106" t="str">
        <f>IF(Q720&lt;&gt;"",VLOOKUP(Q720,'DON GIA'!$H$1:$K$103,4,0),"")</f>
        <v/>
      </c>
      <c r="U720" s="106" t="str">
        <f t="shared" si="144"/>
        <v/>
      </c>
      <c r="V720" s="107" t="s">
        <v>1105</v>
      </c>
      <c r="W720" s="103" t="s">
        <v>27</v>
      </c>
      <c r="X720" s="108">
        <v>2.92</v>
      </c>
      <c r="Y720" s="109"/>
      <c r="Z720" s="106">
        <f>IF(V720&lt;&gt;"",VLOOKUP(V720,'DON GIA'!$A$1:$D$346,4,0),"")</f>
        <v>292949</v>
      </c>
      <c r="AA720" s="106">
        <f t="shared" si="145"/>
        <v>855411.08</v>
      </c>
      <c r="AB720" s="71"/>
      <c r="AC720" s="71"/>
      <c r="AD720" s="71"/>
      <c r="AE720" s="71"/>
      <c r="AF720" s="71"/>
      <c r="AG720" s="103"/>
      <c r="AH720" s="103"/>
      <c r="AI720" s="103"/>
      <c r="AJ720" s="103"/>
      <c r="AK720" s="106" t="str">
        <f>IF(AH720&lt;&gt;"",VLOOKUP(AH720,'DON GIA'!$M$1:$P$9,4,0),"")</f>
        <v/>
      </c>
      <c r="AL720" s="106" t="str">
        <f t="shared" si="143"/>
        <v/>
      </c>
      <c r="AM720" s="103"/>
      <c r="AN720" s="103"/>
      <c r="AO720" s="199" t="str">
        <f t="shared" si="146"/>
        <v/>
      </c>
      <c r="AP720" s="107"/>
    </row>
    <row r="721" spans="1:43" outlineLevel="2">
      <c r="A721" s="72" t="e">
        <f>IF(C720&lt;&gt;"",$C$7:C720,A720)</f>
        <v>#VALUE!</v>
      </c>
      <c r="B721" s="102" t="str">
        <f>IF(C720&lt;&gt;"",COUNTA($C$7:C720)+392,"")</f>
        <v/>
      </c>
      <c r="C721" s="192"/>
      <c r="D721" s="71"/>
      <c r="E721" s="103"/>
      <c r="F721" s="103"/>
      <c r="G721" s="103"/>
      <c r="H721" s="103"/>
      <c r="I721" s="103"/>
      <c r="J721" s="103"/>
      <c r="K721" s="71"/>
      <c r="L721" s="105"/>
      <c r="M721" s="106" t="str">
        <f>IF(K721&lt;&gt;"",VLOOKUP(K721,'DON GIA'!$S$1:$U$19,3,0),"")</f>
        <v/>
      </c>
      <c r="N721" s="106" t="str">
        <f>IF(K721&lt;&gt;"",VLOOKUP(K721,'DON GIA'!$S$1:$V$19,4,0),"")</f>
        <v/>
      </c>
      <c r="O721" s="106" t="str">
        <f t="shared" si="141"/>
        <v/>
      </c>
      <c r="P721" s="106" t="str">
        <f t="shared" si="142"/>
        <v/>
      </c>
      <c r="Q721" s="71" t="s">
        <v>35</v>
      </c>
      <c r="R721" s="103"/>
      <c r="S721" s="103"/>
      <c r="T721" s="106" t="str">
        <f>IF(Q721&lt;&gt;"",VLOOKUP(Q721,'DON GIA'!$H$1:$K$103,4,0),"")</f>
        <v/>
      </c>
      <c r="U721" s="106" t="str">
        <f t="shared" si="144"/>
        <v/>
      </c>
      <c r="V721" s="107" t="s">
        <v>1006</v>
      </c>
      <c r="W721" s="103" t="s">
        <v>27</v>
      </c>
      <c r="X721" s="108">
        <v>78.95</v>
      </c>
      <c r="Y721" s="109"/>
      <c r="Z721" s="106">
        <f>IF(V721&lt;&gt;"",VLOOKUP(V721,'DON GIA'!$A$1:$D$346,4,0),"")</f>
        <v>109890</v>
      </c>
      <c r="AA721" s="106">
        <f t="shared" si="145"/>
        <v>8675815.5</v>
      </c>
      <c r="AB721" s="71"/>
      <c r="AC721" s="71"/>
      <c r="AD721" s="71"/>
      <c r="AE721" s="71"/>
      <c r="AF721" s="71"/>
      <c r="AG721" s="103"/>
      <c r="AH721" s="103"/>
      <c r="AI721" s="103"/>
      <c r="AJ721" s="103"/>
      <c r="AK721" s="106" t="str">
        <f>IF(AH721&lt;&gt;"",VLOOKUP(AH721,'DON GIA'!$M$1:$P$9,4,0),"")</f>
        <v/>
      </c>
      <c r="AL721" s="106" t="str">
        <f t="shared" si="143"/>
        <v/>
      </c>
      <c r="AM721" s="103"/>
      <c r="AN721" s="103"/>
      <c r="AO721" s="199" t="str">
        <f t="shared" si="146"/>
        <v/>
      </c>
      <c r="AP721" s="107"/>
    </row>
    <row r="722" spans="1:43" ht="37.5" outlineLevel="2">
      <c r="A722" s="72" t="e">
        <f>IF(C721&lt;&gt;"",$C$7:C721,A721)</f>
        <v>#VALUE!</v>
      </c>
      <c r="B722" s="102" t="str">
        <f>IF(C721&lt;&gt;"",COUNTA($C$7:C721)+392,"")</f>
        <v/>
      </c>
      <c r="C722" s="192"/>
      <c r="D722" s="71"/>
      <c r="E722" s="103"/>
      <c r="F722" s="103"/>
      <c r="G722" s="103"/>
      <c r="H722" s="103"/>
      <c r="I722" s="103"/>
      <c r="J722" s="103"/>
      <c r="K722" s="71"/>
      <c r="L722" s="105"/>
      <c r="M722" s="106" t="str">
        <f>IF(K722&lt;&gt;"",VLOOKUP(K722,'DON GIA'!$S$1:$U$19,3,0),"")</f>
        <v/>
      </c>
      <c r="N722" s="106" t="str">
        <f>IF(K722&lt;&gt;"",VLOOKUP(K722,'DON GIA'!$S$1:$V$19,4,0),"")</f>
        <v/>
      </c>
      <c r="O722" s="106" t="str">
        <f t="shared" si="141"/>
        <v/>
      </c>
      <c r="P722" s="106" t="str">
        <f t="shared" si="142"/>
        <v/>
      </c>
      <c r="Q722" s="71" t="s">
        <v>35</v>
      </c>
      <c r="R722" s="103"/>
      <c r="S722" s="103"/>
      <c r="T722" s="106" t="str">
        <f>IF(Q722&lt;&gt;"",VLOOKUP(Q722,'DON GIA'!$H$1:$K$103,4,0),"")</f>
        <v/>
      </c>
      <c r="U722" s="106" t="str">
        <f t="shared" si="144"/>
        <v/>
      </c>
      <c r="V722" s="107" t="s">
        <v>1049</v>
      </c>
      <c r="W722" s="103" t="s">
        <v>42</v>
      </c>
      <c r="X722" s="108">
        <v>1</v>
      </c>
      <c r="Y722" s="109"/>
      <c r="Z722" s="106">
        <f>IF(V722&lt;&gt;"",VLOOKUP(V722,'DON GIA'!$A$1:$D$346,4,0),"")</f>
        <v>3793079</v>
      </c>
      <c r="AA722" s="106">
        <f t="shared" si="145"/>
        <v>3793079</v>
      </c>
      <c r="AB722" s="71"/>
      <c r="AC722" s="71"/>
      <c r="AD722" s="71"/>
      <c r="AE722" s="71"/>
      <c r="AF722" s="71"/>
      <c r="AG722" s="103"/>
      <c r="AH722" s="103"/>
      <c r="AI722" s="103"/>
      <c r="AJ722" s="103"/>
      <c r="AK722" s="106" t="str">
        <f>IF(AH722&lt;&gt;"",VLOOKUP(AH722,'DON GIA'!$M$1:$P$9,4,0),"")</f>
        <v/>
      </c>
      <c r="AL722" s="106" t="str">
        <f t="shared" si="143"/>
        <v/>
      </c>
      <c r="AM722" s="103"/>
      <c r="AN722" s="103"/>
      <c r="AO722" s="199" t="str">
        <f t="shared" si="146"/>
        <v/>
      </c>
      <c r="AP722" s="107"/>
    </row>
    <row r="723" spans="1:43" outlineLevel="2">
      <c r="A723" s="72" t="e">
        <f>IF(C722&lt;&gt;"",$C$7:C722,A722)</f>
        <v>#VALUE!</v>
      </c>
      <c r="B723" s="102" t="str">
        <f>IF(C722&lt;&gt;"",COUNTA($C$7:C722)+392,"")</f>
        <v/>
      </c>
      <c r="C723" s="192"/>
      <c r="D723" s="61"/>
      <c r="E723" s="103"/>
      <c r="F723" s="103"/>
      <c r="G723" s="103"/>
      <c r="H723" s="103"/>
      <c r="I723" s="103"/>
      <c r="J723" s="103"/>
      <c r="K723" s="71"/>
      <c r="L723" s="105"/>
      <c r="M723" s="106" t="str">
        <f>IF(K723&lt;&gt;"",VLOOKUP(K723,'DON GIA'!$S$1:$U$19,3,0),"")</f>
        <v/>
      </c>
      <c r="N723" s="106" t="str">
        <f>IF(K723&lt;&gt;"",VLOOKUP(K723,'DON GIA'!$S$1:$V$19,4,0),"")</f>
        <v/>
      </c>
      <c r="O723" s="106" t="str">
        <f t="shared" si="141"/>
        <v/>
      </c>
      <c r="P723" s="106" t="str">
        <f t="shared" si="142"/>
        <v/>
      </c>
      <c r="Q723" s="71" t="s">
        <v>35</v>
      </c>
      <c r="R723" s="103"/>
      <c r="S723" s="103"/>
      <c r="T723" s="106" t="str">
        <f>IF(Q723&lt;&gt;"",VLOOKUP(Q723,'DON GIA'!$H$1:$K$103,4,0),"")</f>
        <v/>
      </c>
      <c r="U723" s="106" t="str">
        <f t="shared" si="144"/>
        <v/>
      </c>
      <c r="V723" s="107" t="s">
        <v>35</v>
      </c>
      <c r="W723" s="103"/>
      <c r="X723" s="108"/>
      <c r="Y723" s="109"/>
      <c r="Z723" s="106" t="str">
        <f>IF(V723&lt;&gt;"",VLOOKUP(V723,'DON GIA'!$A$1:$D$346,4,0),"")</f>
        <v/>
      </c>
      <c r="AA723" s="106" t="str">
        <f t="shared" si="145"/>
        <v/>
      </c>
      <c r="AB723" s="71"/>
      <c r="AC723" s="71"/>
      <c r="AD723" s="71"/>
      <c r="AE723" s="71"/>
      <c r="AF723" s="71"/>
      <c r="AG723" s="103"/>
      <c r="AH723" s="103"/>
      <c r="AI723" s="103"/>
      <c r="AJ723" s="103"/>
      <c r="AK723" s="106" t="str">
        <f>IF(AH723&lt;&gt;"",VLOOKUP(AH723,'DON GIA'!$M$1:$P$9,4,0),"")</f>
        <v/>
      </c>
      <c r="AL723" s="106" t="str">
        <f t="shared" si="143"/>
        <v/>
      </c>
      <c r="AM723" s="103"/>
      <c r="AN723" s="103"/>
      <c r="AO723" s="199" t="str">
        <f t="shared" si="146"/>
        <v/>
      </c>
      <c r="AP723" s="107"/>
    </row>
    <row r="724" spans="1:43" outlineLevel="1">
      <c r="A724" s="84" t="s">
        <v>807</v>
      </c>
      <c r="B724" s="102"/>
      <c r="C724" s="192">
        <v>446</v>
      </c>
      <c r="D724" s="61" t="s">
        <v>296</v>
      </c>
      <c r="E724" s="162"/>
      <c r="F724" s="162"/>
      <c r="G724" s="162"/>
      <c r="H724" s="162"/>
      <c r="I724" s="162"/>
      <c r="J724" s="162"/>
      <c r="K724" s="171"/>
      <c r="L724" s="167">
        <f>SUBTOTAL(9,L725:L737)</f>
        <v>112.13</v>
      </c>
      <c r="M724" s="199"/>
      <c r="N724" s="199"/>
      <c r="O724" s="199">
        <f>SUBTOTAL(9,O725:O737)</f>
        <v>188266270</v>
      </c>
      <c r="P724" s="199">
        <f>SUBTOTAL(9,P725:P737)</f>
        <v>0</v>
      </c>
      <c r="Q724" s="61"/>
      <c r="R724" s="162"/>
      <c r="S724" s="162">
        <f>SUBTOTAL(9,S725:S737)</f>
        <v>0</v>
      </c>
      <c r="T724" s="199"/>
      <c r="U724" s="199">
        <f>SUBTOTAL(9,U725:U737)</f>
        <v>0</v>
      </c>
      <c r="V724" s="129"/>
      <c r="W724" s="162"/>
      <c r="X724" s="169">
        <f>SUBTOTAL(9,X725:X737)</f>
        <v>209.80300000000005</v>
      </c>
      <c r="Y724" s="170">
        <f>SUBTOTAL(9,Y725:Y737)</f>
        <v>0</v>
      </c>
      <c r="Z724" s="199"/>
      <c r="AA724" s="199">
        <f>SUBTOTAL(9,AA725:AA737)</f>
        <v>459846339.574</v>
      </c>
      <c r="AB724" s="71"/>
      <c r="AC724" s="71"/>
      <c r="AD724" s="71"/>
      <c r="AE724" s="71"/>
      <c r="AF724" s="71"/>
      <c r="AG724" s="103"/>
      <c r="AH724" s="61"/>
      <c r="AI724" s="162"/>
      <c r="AJ724" s="162">
        <f>SUBTOTAL(9,AJ725:AJ737)</f>
        <v>0</v>
      </c>
      <c r="AK724" s="199"/>
      <c r="AL724" s="199">
        <f>SUBTOTAL(9,AL725:AL737)</f>
        <v>0</v>
      </c>
      <c r="AM724" s="162"/>
      <c r="AN724" s="162">
        <f>SUBTOTAL(9,AN725:AN737)</f>
        <v>0</v>
      </c>
      <c r="AO724" s="199">
        <f t="shared" si="146"/>
        <v>648112609.574</v>
      </c>
      <c r="AP724" s="111"/>
      <c r="AQ724" s="90"/>
    </row>
    <row r="725" spans="1:43" ht="56.25" outlineLevel="2">
      <c r="A725" s="72" t="e">
        <f>IF(C724&lt;&gt;"",$C$7:C724,A723)</f>
        <v>#VALUE!</v>
      </c>
      <c r="B725" s="102">
        <f>IF(C724&lt;&gt;"",COUNTA($C$7:C724)+392,"")</f>
        <v>446</v>
      </c>
      <c r="C725" s="192"/>
      <c r="D725" s="71" t="s">
        <v>297</v>
      </c>
      <c r="E725" s="103">
        <v>1</v>
      </c>
      <c r="F725" s="103"/>
      <c r="G725" s="103">
        <v>436</v>
      </c>
      <c r="H725" s="103">
        <v>79</v>
      </c>
      <c r="I725" s="103" t="s">
        <v>223</v>
      </c>
      <c r="J725" s="103" t="s">
        <v>224</v>
      </c>
      <c r="K725" s="104" t="s">
        <v>973</v>
      </c>
      <c r="L725" s="105">
        <v>112.13</v>
      </c>
      <c r="M725" s="106">
        <f>IF(K725&lt;&gt;"",VLOOKUP(K725,'DON GIA'!$S$1:$U$19,3,0),"")</f>
        <v>1679000</v>
      </c>
      <c r="N725" s="106">
        <f>IF(K725&lt;&gt;"",VLOOKUP(K725,'DON GIA'!$S$1:$V$19,4,0),"")</f>
        <v>0</v>
      </c>
      <c r="O725" s="106">
        <f t="shared" si="141"/>
        <v>188266270</v>
      </c>
      <c r="P725" s="106">
        <f t="shared" si="142"/>
        <v>0</v>
      </c>
      <c r="Q725" s="71" t="s">
        <v>35</v>
      </c>
      <c r="R725" s="103"/>
      <c r="S725" s="103"/>
      <c r="T725" s="106" t="str">
        <f>IF(Q725&lt;&gt;"",VLOOKUP(Q725,'DON GIA'!$H$1:$K$103,4,0),"")</f>
        <v/>
      </c>
      <c r="U725" s="106" t="str">
        <f t="shared" ref="U725:U737" si="147">IF(Q725&lt;&gt;"",IF(ISNUMBER(T725),S725*T725,""),"")</f>
        <v/>
      </c>
      <c r="V725" s="107" t="s">
        <v>1142</v>
      </c>
      <c r="W725" s="103" t="s">
        <v>27</v>
      </c>
      <c r="X725" s="108">
        <v>21.32</v>
      </c>
      <c r="Y725" s="109"/>
      <c r="Z725" s="106">
        <f>IF(V725&lt;&gt;"",VLOOKUP(V725,'DON GIA'!$A$1:$D$346,4,0),"")</f>
        <v>3840615</v>
      </c>
      <c r="AA725" s="106">
        <f t="shared" ref="AA725:AA737" si="148">IF(V725&lt;&gt;"",IF(ISNUMBER(Z725),X725*Z725,""),"")</f>
        <v>81881911.799999997</v>
      </c>
      <c r="AB725" s="71" t="s">
        <v>32</v>
      </c>
      <c r="AC725" s="71" t="s">
        <v>29</v>
      </c>
      <c r="AD725" s="71" t="s">
        <v>36</v>
      </c>
      <c r="AE725" s="71" t="s">
        <v>31</v>
      </c>
      <c r="AF725" s="71" t="s">
        <v>32</v>
      </c>
      <c r="AG725" s="103" t="s">
        <v>41</v>
      </c>
      <c r="AH725" s="61"/>
      <c r="AI725" s="103"/>
      <c r="AJ725" s="103"/>
      <c r="AK725" s="106" t="str">
        <f>IF(AH725&lt;&gt;"",VLOOKUP(AH725,'DON GIA'!$M$1:$P$9,4,0),"")</f>
        <v/>
      </c>
      <c r="AL725" s="106" t="str">
        <f t="shared" si="143"/>
        <v/>
      </c>
      <c r="AM725" s="103"/>
      <c r="AN725" s="103"/>
      <c r="AO725" s="199" t="str">
        <f t="shared" si="146"/>
        <v/>
      </c>
      <c r="AP725" s="111" t="s">
        <v>714</v>
      </c>
    </row>
    <row r="726" spans="1:43" ht="322.5" outlineLevel="2">
      <c r="A726" s="72" t="e">
        <f>IF(C725&lt;&gt;"",$C$7:C725,A725)</f>
        <v>#VALUE!</v>
      </c>
      <c r="B726" s="102" t="str">
        <f>IF(C725&lt;&gt;"",COUNTA($C$7:C725)+392,"")</f>
        <v/>
      </c>
      <c r="C726" s="192"/>
      <c r="D726" s="71" t="s">
        <v>71</v>
      </c>
      <c r="E726" s="103"/>
      <c r="F726" s="103"/>
      <c r="G726" s="103"/>
      <c r="H726" s="103"/>
      <c r="I726" s="103"/>
      <c r="J726" s="103"/>
      <c r="K726" s="71"/>
      <c r="L726" s="105"/>
      <c r="M726" s="106" t="str">
        <f>IF(K726&lt;&gt;"",VLOOKUP(K726,'DON GIA'!$S$1:$U$19,3,0),"")</f>
        <v/>
      </c>
      <c r="N726" s="106" t="str">
        <f>IF(K726&lt;&gt;"",VLOOKUP(K726,'DON GIA'!$S$1:$V$19,4,0),"")</f>
        <v/>
      </c>
      <c r="O726" s="106" t="str">
        <f t="shared" si="141"/>
        <v/>
      </c>
      <c r="P726" s="106" t="str">
        <f t="shared" si="142"/>
        <v/>
      </c>
      <c r="Q726" s="71" t="s">
        <v>35</v>
      </c>
      <c r="R726" s="103"/>
      <c r="S726" s="103"/>
      <c r="T726" s="106" t="str">
        <f>IF(Q726&lt;&gt;"",VLOOKUP(Q726,'DON GIA'!$H$1:$K$103,4,0),"")</f>
        <v/>
      </c>
      <c r="U726" s="106" t="str">
        <f t="shared" si="147"/>
        <v/>
      </c>
      <c r="V726" s="107" t="s">
        <v>1063</v>
      </c>
      <c r="W726" s="103" t="s">
        <v>27</v>
      </c>
      <c r="X726" s="108">
        <v>78.95</v>
      </c>
      <c r="Y726" s="109"/>
      <c r="Z726" s="106">
        <f>IF(V726&lt;&gt;"",VLOOKUP(V726,'DON GIA'!$A$1:$D$346,4,0),"")</f>
        <v>3941166</v>
      </c>
      <c r="AA726" s="106">
        <f t="shared" si="148"/>
        <v>311155055.69999999</v>
      </c>
      <c r="AB726" s="71" t="s">
        <v>32</v>
      </c>
      <c r="AC726" s="71" t="s">
        <v>29</v>
      </c>
      <c r="AD726" s="71" t="s">
        <v>30</v>
      </c>
      <c r="AE726" s="71" t="s">
        <v>31</v>
      </c>
      <c r="AF726" s="71" t="s">
        <v>32</v>
      </c>
      <c r="AG726" s="103" t="s">
        <v>33</v>
      </c>
      <c r="AH726" s="103"/>
      <c r="AI726" s="103"/>
      <c r="AJ726" s="103"/>
      <c r="AK726" s="106" t="str">
        <f>IF(AH726&lt;&gt;"",VLOOKUP(AH726,'DON GIA'!$M$1:$P$9,4,0),"")</f>
        <v/>
      </c>
      <c r="AL726" s="106" t="str">
        <f t="shared" si="143"/>
        <v/>
      </c>
      <c r="AM726" s="103"/>
      <c r="AN726" s="103"/>
      <c r="AO726" s="199" t="str">
        <f t="shared" si="146"/>
        <v/>
      </c>
      <c r="AP726" s="59" t="s">
        <v>715</v>
      </c>
    </row>
    <row r="727" spans="1:43" ht="153.75" outlineLevel="2">
      <c r="A727" s="72" t="e">
        <f>IF(C726&lt;&gt;"",$C$7:C726,A726)</f>
        <v>#VALUE!</v>
      </c>
      <c r="B727" s="102" t="str">
        <f>IF(C726&lt;&gt;"",COUNTA($C$7:C726)+392,"")</f>
        <v/>
      </c>
      <c r="C727" s="192"/>
      <c r="D727" s="71"/>
      <c r="E727" s="103"/>
      <c r="F727" s="103"/>
      <c r="G727" s="103"/>
      <c r="H727" s="103"/>
      <c r="I727" s="103"/>
      <c r="J727" s="103"/>
      <c r="K727" s="71"/>
      <c r="L727" s="105"/>
      <c r="M727" s="106" t="str">
        <f>IF(K727&lt;&gt;"",VLOOKUP(K727,'DON GIA'!$S$1:$U$19,3,0),"")</f>
        <v/>
      </c>
      <c r="N727" s="106" t="str">
        <f>IF(K727&lt;&gt;"",VLOOKUP(K727,'DON GIA'!$S$1:$V$19,4,0),"")</f>
        <v/>
      </c>
      <c r="O727" s="106" t="str">
        <f t="shared" si="141"/>
        <v/>
      </c>
      <c r="P727" s="106" t="str">
        <f t="shared" si="142"/>
        <v/>
      </c>
      <c r="Q727" s="71" t="s">
        <v>35</v>
      </c>
      <c r="R727" s="103"/>
      <c r="S727" s="103"/>
      <c r="T727" s="106" t="str">
        <f>IF(Q727&lt;&gt;"",VLOOKUP(Q727,'DON GIA'!$H$1:$K$103,4,0),"")</f>
        <v/>
      </c>
      <c r="U727" s="106" t="str">
        <f t="shared" si="147"/>
        <v/>
      </c>
      <c r="V727" s="107" t="s">
        <v>1108</v>
      </c>
      <c r="W727" s="103" t="s">
        <v>27</v>
      </c>
      <c r="X727" s="108">
        <v>7.9</v>
      </c>
      <c r="Y727" s="109"/>
      <c r="Z727" s="106">
        <f>IF(V727&lt;&gt;"",VLOOKUP(V727,'DON GIA'!$A$1:$D$346,4,0),"")</f>
        <v>282038</v>
      </c>
      <c r="AA727" s="106">
        <f t="shared" si="148"/>
        <v>2228100.2000000002</v>
      </c>
      <c r="AB727" s="71"/>
      <c r="AC727" s="71"/>
      <c r="AD727" s="71"/>
      <c r="AE727" s="71"/>
      <c r="AF727" s="71"/>
      <c r="AG727" s="103"/>
      <c r="AH727" s="103"/>
      <c r="AI727" s="103"/>
      <c r="AJ727" s="103"/>
      <c r="AK727" s="106" t="str">
        <f>IF(AH727&lt;&gt;"",VLOOKUP(AH727,'DON GIA'!$M$1:$P$9,4,0),"")</f>
        <v/>
      </c>
      <c r="AL727" s="106" t="str">
        <f t="shared" si="143"/>
        <v/>
      </c>
      <c r="AM727" s="103"/>
      <c r="AN727" s="103"/>
      <c r="AO727" s="199" t="str">
        <f t="shared" si="146"/>
        <v/>
      </c>
      <c r="AP727" s="59" t="s">
        <v>716</v>
      </c>
    </row>
    <row r="728" spans="1:43" ht="93.75" outlineLevel="2">
      <c r="A728" s="72" t="e">
        <f>IF(C727&lt;&gt;"",$C$7:C727,A727)</f>
        <v>#VALUE!</v>
      </c>
      <c r="B728" s="102" t="str">
        <f>IF(C727&lt;&gt;"",COUNTA($C$7:C727)+392,"")</f>
        <v/>
      </c>
      <c r="C728" s="192"/>
      <c r="D728" s="71"/>
      <c r="E728" s="103"/>
      <c r="F728" s="103"/>
      <c r="G728" s="103"/>
      <c r="H728" s="103"/>
      <c r="I728" s="103"/>
      <c r="J728" s="103"/>
      <c r="K728" s="71"/>
      <c r="L728" s="105"/>
      <c r="M728" s="106" t="str">
        <f>IF(K728&lt;&gt;"",VLOOKUP(K728,'DON GIA'!$S$1:$U$19,3,0),"")</f>
        <v/>
      </c>
      <c r="N728" s="106" t="str">
        <f>IF(K728&lt;&gt;"",VLOOKUP(K728,'DON GIA'!$S$1:$V$19,4,0),"")</f>
        <v/>
      </c>
      <c r="O728" s="106" t="str">
        <f t="shared" si="141"/>
        <v/>
      </c>
      <c r="P728" s="106" t="str">
        <f t="shared" si="142"/>
        <v/>
      </c>
      <c r="Q728" s="71" t="s">
        <v>35</v>
      </c>
      <c r="R728" s="103"/>
      <c r="S728" s="103"/>
      <c r="T728" s="106" t="str">
        <f>IF(Q728&lt;&gt;"",VLOOKUP(Q728,'DON GIA'!$H$1:$K$103,4,0),"")</f>
        <v/>
      </c>
      <c r="U728" s="106" t="str">
        <f t="shared" si="147"/>
        <v/>
      </c>
      <c r="V728" s="107" t="s">
        <v>1121</v>
      </c>
      <c r="W728" s="103" t="s">
        <v>27</v>
      </c>
      <c r="X728" s="108">
        <v>2.4</v>
      </c>
      <c r="Y728" s="109"/>
      <c r="Z728" s="106">
        <f>IF(V728&lt;&gt;"",VLOOKUP(V728,'DON GIA'!$A$1:$D$346,4,0),"")</f>
        <v>1398600</v>
      </c>
      <c r="AA728" s="106">
        <f t="shared" si="148"/>
        <v>3356640</v>
      </c>
      <c r="AB728" s="71"/>
      <c r="AC728" s="71"/>
      <c r="AD728" s="71"/>
      <c r="AE728" s="71"/>
      <c r="AF728" s="71"/>
      <c r="AG728" s="103"/>
      <c r="AH728" s="103"/>
      <c r="AI728" s="103"/>
      <c r="AJ728" s="103"/>
      <c r="AK728" s="106" t="str">
        <f>IF(AH728&lt;&gt;"",VLOOKUP(AH728,'DON GIA'!$M$1:$P$9,4,0),"")</f>
        <v/>
      </c>
      <c r="AL728" s="106" t="str">
        <f t="shared" si="143"/>
        <v/>
      </c>
      <c r="AM728" s="103"/>
      <c r="AN728" s="103"/>
      <c r="AO728" s="199" t="str">
        <f t="shared" si="146"/>
        <v/>
      </c>
      <c r="AP728" s="59" t="s">
        <v>349</v>
      </c>
    </row>
    <row r="729" spans="1:43" outlineLevel="2">
      <c r="A729" s="72" t="e">
        <f>IF(C728&lt;&gt;"",$C$7:C728,A728)</f>
        <v>#VALUE!</v>
      </c>
      <c r="B729" s="102" t="str">
        <f>IF(C728&lt;&gt;"",COUNTA($C$7:C728)+392,"")</f>
        <v/>
      </c>
      <c r="C729" s="192"/>
      <c r="D729" s="71"/>
      <c r="E729" s="103"/>
      <c r="F729" s="103"/>
      <c r="G729" s="103"/>
      <c r="H729" s="103"/>
      <c r="I729" s="103"/>
      <c r="J729" s="103"/>
      <c r="K729" s="71"/>
      <c r="L729" s="105"/>
      <c r="M729" s="106" t="str">
        <f>IF(K729&lt;&gt;"",VLOOKUP(K729,'DON GIA'!$S$1:$U$19,3,0),"")</f>
        <v/>
      </c>
      <c r="N729" s="106" t="str">
        <f>IF(K729&lt;&gt;"",VLOOKUP(K729,'DON GIA'!$S$1:$V$19,4,0),"")</f>
        <v/>
      </c>
      <c r="O729" s="106" t="str">
        <f t="shared" si="141"/>
        <v/>
      </c>
      <c r="P729" s="106" t="str">
        <f t="shared" si="142"/>
        <v/>
      </c>
      <c r="Q729" s="71" t="s">
        <v>35</v>
      </c>
      <c r="R729" s="103"/>
      <c r="S729" s="103"/>
      <c r="T729" s="106" t="str">
        <f>IF(Q729&lt;&gt;"",VLOOKUP(Q729,'DON GIA'!$H$1:$K$103,4,0),"")</f>
        <v/>
      </c>
      <c r="U729" s="106" t="str">
        <f t="shared" si="147"/>
        <v/>
      </c>
      <c r="V729" s="107" t="s">
        <v>1130</v>
      </c>
      <c r="W729" s="103" t="s">
        <v>27</v>
      </c>
      <c r="X729" s="108">
        <v>3.2</v>
      </c>
      <c r="Y729" s="109"/>
      <c r="Z729" s="106">
        <f>IF(V729&lt;&gt;"",VLOOKUP(V729,'DON GIA'!$A$1:$D$346,4,0),"")</f>
        <v>282038</v>
      </c>
      <c r="AA729" s="106">
        <f t="shared" si="148"/>
        <v>902521.60000000009</v>
      </c>
      <c r="AB729" s="71"/>
      <c r="AC729" s="71"/>
      <c r="AD729" s="71"/>
      <c r="AE729" s="71"/>
      <c r="AF729" s="71"/>
      <c r="AG729" s="103"/>
      <c r="AH729" s="103"/>
      <c r="AI729" s="103"/>
      <c r="AJ729" s="103"/>
      <c r="AK729" s="106" t="str">
        <f>IF(AH729&lt;&gt;"",VLOOKUP(AH729,'DON GIA'!$M$1:$P$9,4,0),"")</f>
        <v/>
      </c>
      <c r="AL729" s="106" t="str">
        <f t="shared" si="143"/>
        <v/>
      </c>
      <c r="AM729" s="103"/>
      <c r="AN729" s="103"/>
      <c r="AO729" s="199" t="str">
        <f t="shared" si="146"/>
        <v/>
      </c>
      <c r="AP729" s="107"/>
    </row>
    <row r="730" spans="1:43" ht="37.5" outlineLevel="2">
      <c r="A730" s="72" t="e">
        <f>IF(C729&lt;&gt;"",$C$7:C729,A729)</f>
        <v>#VALUE!</v>
      </c>
      <c r="B730" s="102" t="str">
        <f>IF(C729&lt;&gt;"",COUNTA($C$7:C729)+392,"")</f>
        <v/>
      </c>
      <c r="C730" s="192"/>
      <c r="D730" s="71"/>
      <c r="E730" s="103"/>
      <c r="F730" s="103"/>
      <c r="G730" s="103"/>
      <c r="H730" s="103"/>
      <c r="I730" s="103"/>
      <c r="J730" s="103"/>
      <c r="K730" s="71"/>
      <c r="L730" s="105"/>
      <c r="M730" s="106" t="str">
        <f>IF(K730&lt;&gt;"",VLOOKUP(K730,'DON GIA'!$S$1:$U$19,3,0),"")</f>
        <v/>
      </c>
      <c r="N730" s="106" t="str">
        <f>IF(K730&lt;&gt;"",VLOOKUP(K730,'DON GIA'!$S$1:$V$19,4,0),"")</f>
        <v/>
      </c>
      <c r="O730" s="106" t="str">
        <f t="shared" si="141"/>
        <v/>
      </c>
      <c r="P730" s="106" t="str">
        <f t="shared" si="142"/>
        <v/>
      </c>
      <c r="Q730" s="71" t="s">
        <v>35</v>
      </c>
      <c r="R730" s="103"/>
      <c r="S730" s="103"/>
      <c r="T730" s="106" t="str">
        <f>IF(Q730&lt;&gt;"",VLOOKUP(Q730,'DON GIA'!$H$1:$K$103,4,0),"")</f>
        <v/>
      </c>
      <c r="U730" s="106" t="str">
        <f t="shared" si="147"/>
        <v/>
      </c>
      <c r="V730" s="107" t="s">
        <v>1141</v>
      </c>
      <c r="W730" s="103" t="s">
        <v>27</v>
      </c>
      <c r="X730" s="108">
        <v>4.25</v>
      </c>
      <c r="Y730" s="109"/>
      <c r="Z730" s="106">
        <f>IF(V730&lt;&gt;"",VLOOKUP(V730,'DON GIA'!$A$1:$D$346,4,0),"")</f>
        <v>10375629</v>
      </c>
      <c r="AA730" s="106">
        <f t="shared" si="148"/>
        <v>44096423.25</v>
      </c>
      <c r="AB730" s="71"/>
      <c r="AC730" s="71"/>
      <c r="AD730" s="71"/>
      <c r="AE730" s="71" t="s">
        <v>31</v>
      </c>
      <c r="AF730" s="71"/>
      <c r="AG730" s="103" t="s">
        <v>34</v>
      </c>
      <c r="AH730" s="103"/>
      <c r="AI730" s="103"/>
      <c r="AJ730" s="103"/>
      <c r="AK730" s="106" t="str">
        <f>IF(AH730&lt;&gt;"",VLOOKUP(AH730,'DON GIA'!$M$1:$P$9,4,0),"")</f>
        <v/>
      </c>
      <c r="AL730" s="106" t="str">
        <f t="shared" si="143"/>
        <v/>
      </c>
      <c r="AM730" s="103"/>
      <c r="AN730" s="103"/>
      <c r="AO730" s="199" t="str">
        <f t="shared" si="146"/>
        <v/>
      </c>
      <c r="AP730" s="107"/>
    </row>
    <row r="731" spans="1:43" outlineLevel="2">
      <c r="A731" s="72" t="e">
        <f>IF(C730&lt;&gt;"",$C$7:C730,A730)</f>
        <v>#VALUE!</v>
      </c>
      <c r="B731" s="102" t="str">
        <f>IF(C730&lt;&gt;"",COUNTA($C$7:C730)+392,"")</f>
        <v/>
      </c>
      <c r="C731" s="192"/>
      <c r="D731" s="71"/>
      <c r="E731" s="103"/>
      <c r="F731" s="103"/>
      <c r="G731" s="103"/>
      <c r="H731" s="103"/>
      <c r="I731" s="103"/>
      <c r="J731" s="103"/>
      <c r="K731" s="71"/>
      <c r="L731" s="105"/>
      <c r="M731" s="106" t="str">
        <f>IF(K731&lt;&gt;"",VLOOKUP(K731,'DON GIA'!$S$1:$U$19,3,0),"")</f>
        <v/>
      </c>
      <c r="N731" s="106" t="str">
        <f>IF(K731&lt;&gt;"",VLOOKUP(K731,'DON GIA'!$S$1:$V$19,4,0),"")</f>
        <v/>
      </c>
      <c r="O731" s="106" t="str">
        <f t="shared" si="141"/>
        <v/>
      </c>
      <c r="P731" s="106" t="str">
        <f t="shared" si="142"/>
        <v/>
      </c>
      <c r="Q731" s="71" t="s">
        <v>35</v>
      </c>
      <c r="R731" s="103"/>
      <c r="S731" s="103"/>
      <c r="T731" s="106" t="str">
        <f>IF(Q731&lt;&gt;"",VLOOKUP(Q731,'DON GIA'!$H$1:$K$103,4,0),"")</f>
        <v/>
      </c>
      <c r="U731" s="106" t="str">
        <f t="shared" si="147"/>
        <v/>
      </c>
      <c r="V731" s="107" t="s">
        <v>1151</v>
      </c>
      <c r="W731" s="103" t="s">
        <v>38</v>
      </c>
      <c r="X731" s="108">
        <v>0.51300000000000001</v>
      </c>
      <c r="Y731" s="109"/>
      <c r="Z731" s="106">
        <f>IF(V731&lt;&gt;"",VLOOKUP(V731,'DON GIA'!$A$1:$D$346,4,0),"")</f>
        <v>2523428</v>
      </c>
      <c r="AA731" s="106">
        <f t="shared" si="148"/>
        <v>1294518.564</v>
      </c>
      <c r="AB731" s="71"/>
      <c r="AC731" s="71"/>
      <c r="AD731" s="71"/>
      <c r="AE731" s="71"/>
      <c r="AF731" s="71"/>
      <c r="AG731" s="103"/>
      <c r="AH731" s="103"/>
      <c r="AI731" s="103"/>
      <c r="AJ731" s="103"/>
      <c r="AK731" s="106" t="str">
        <f>IF(AH731&lt;&gt;"",VLOOKUP(AH731,'DON GIA'!$M$1:$P$9,4,0),"")</f>
        <v/>
      </c>
      <c r="AL731" s="106" t="str">
        <f t="shared" si="143"/>
        <v/>
      </c>
      <c r="AM731" s="103"/>
      <c r="AN731" s="103"/>
      <c r="AO731" s="199" t="str">
        <f t="shared" si="146"/>
        <v/>
      </c>
      <c r="AP731" s="107"/>
    </row>
    <row r="732" spans="1:43" outlineLevel="2">
      <c r="A732" s="72" t="e">
        <f>IF(C731&lt;&gt;"",$C$7:C731,A731)</f>
        <v>#VALUE!</v>
      </c>
      <c r="B732" s="102" t="str">
        <f>IF(C731&lt;&gt;"",COUNTA($C$7:C731)+392,"")</f>
        <v/>
      </c>
      <c r="C732" s="192"/>
      <c r="D732" s="71"/>
      <c r="E732" s="103"/>
      <c r="F732" s="103"/>
      <c r="G732" s="103"/>
      <c r="H732" s="103"/>
      <c r="I732" s="103"/>
      <c r="J732" s="103"/>
      <c r="K732" s="71"/>
      <c r="L732" s="105"/>
      <c r="M732" s="106" t="str">
        <f>IF(K732&lt;&gt;"",VLOOKUP(K732,'DON GIA'!$S$1:$U$19,3,0),"")</f>
        <v/>
      </c>
      <c r="N732" s="106" t="str">
        <f>IF(K732&lt;&gt;"",VLOOKUP(K732,'DON GIA'!$S$1:$V$19,4,0),"")</f>
        <v/>
      </c>
      <c r="O732" s="106" t="str">
        <f t="shared" si="141"/>
        <v/>
      </c>
      <c r="P732" s="106" t="str">
        <f t="shared" si="142"/>
        <v/>
      </c>
      <c r="Q732" s="71" t="s">
        <v>35</v>
      </c>
      <c r="R732" s="103"/>
      <c r="S732" s="103"/>
      <c r="T732" s="106" t="str">
        <f>IF(Q732&lt;&gt;"",VLOOKUP(Q732,'DON GIA'!$H$1:$K$103,4,0),"")</f>
        <v/>
      </c>
      <c r="U732" s="106" t="str">
        <f t="shared" si="147"/>
        <v/>
      </c>
      <c r="V732" s="107" t="s">
        <v>1146</v>
      </c>
      <c r="W732" s="103" t="s">
        <v>27</v>
      </c>
      <c r="X732" s="108">
        <v>7.28</v>
      </c>
      <c r="Y732" s="109"/>
      <c r="Z732" s="106">
        <f>IF(V732&lt;&gt;"",VLOOKUP(V732,'DON GIA'!$A$1:$D$346,4,0),"")</f>
        <v>169828</v>
      </c>
      <c r="AA732" s="106">
        <f t="shared" si="148"/>
        <v>1236347.8400000001</v>
      </c>
      <c r="AB732" s="71"/>
      <c r="AC732" s="71"/>
      <c r="AD732" s="71"/>
      <c r="AE732" s="71"/>
      <c r="AF732" s="71"/>
      <c r="AG732" s="103"/>
      <c r="AH732" s="103"/>
      <c r="AI732" s="103"/>
      <c r="AJ732" s="103"/>
      <c r="AK732" s="106" t="str">
        <f>IF(AH732&lt;&gt;"",VLOOKUP(AH732,'DON GIA'!$M$1:$P$9,4,0),"")</f>
        <v/>
      </c>
      <c r="AL732" s="106" t="str">
        <f t="shared" si="143"/>
        <v/>
      </c>
      <c r="AM732" s="103"/>
      <c r="AN732" s="103"/>
      <c r="AO732" s="199" t="str">
        <f t="shared" si="146"/>
        <v/>
      </c>
      <c r="AP732" s="107"/>
    </row>
    <row r="733" spans="1:43" outlineLevel="2">
      <c r="A733" s="72" t="e">
        <f>IF(C732&lt;&gt;"",$C$7:C732,A732)</f>
        <v>#VALUE!</v>
      </c>
      <c r="B733" s="102" t="str">
        <f>IF(C732&lt;&gt;"",COUNTA($C$7:C732)+392,"")</f>
        <v/>
      </c>
      <c r="C733" s="192"/>
      <c r="D733" s="71"/>
      <c r="E733" s="103"/>
      <c r="F733" s="103"/>
      <c r="G733" s="103"/>
      <c r="H733" s="103"/>
      <c r="I733" s="103"/>
      <c r="J733" s="103"/>
      <c r="K733" s="71"/>
      <c r="L733" s="105"/>
      <c r="M733" s="106" t="str">
        <f>IF(K733&lt;&gt;"",VLOOKUP(K733,'DON GIA'!$S$1:$U$19,3,0),"")</f>
        <v/>
      </c>
      <c r="N733" s="106" t="str">
        <f>IF(K733&lt;&gt;"",VLOOKUP(K733,'DON GIA'!$S$1:$V$19,4,0),"")</f>
        <v/>
      </c>
      <c r="O733" s="106" t="str">
        <f t="shared" si="141"/>
        <v/>
      </c>
      <c r="P733" s="106" t="str">
        <f t="shared" si="142"/>
        <v/>
      </c>
      <c r="Q733" s="71" t="s">
        <v>35</v>
      </c>
      <c r="R733" s="103"/>
      <c r="S733" s="103"/>
      <c r="T733" s="106" t="str">
        <f>IF(Q733&lt;&gt;"",VLOOKUP(Q733,'DON GIA'!$H$1:$K$103,4,0),"")</f>
        <v/>
      </c>
      <c r="U733" s="106" t="str">
        <f t="shared" si="147"/>
        <v/>
      </c>
      <c r="V733" s="107" t="s">
        <v>1105</v>
      </c>
      <c r="W733" s="103" t="s">
        <v>27</v>
      </c>
      <c r="X733" s="108">
        <v>2.92</v>
      </c>
      <c r="Y733" s="109"/>
      <c r="Z733" s="106">
        <f>IF(V733&lt;&gt;"",VLOOKUP(V733,'DON GIA'!$A$1:$D$346,4,0),"")</f>
        <v>292949</v>
      </c>
      <c r="AA733" s="106">
        <f t="shared" si="148"/>
        <v>855411.08</v>
      </c>
      <c r="AB733" s="71"/>
      <c r="AC733" s="71"/>
      <c r="AD733" s="71"/>
      <c r="AE733" s="71"/>
      <c r="AF733" s="71"/>
      <c r="AG733" s="103"/>
      <c r="AH733" s="103"/>
      <c r="AI733" s="103"/>
      <c r="AJ733" s="103"/>
      <c r="AK733" s="106" t="str">
        <f>IF(AH733&lt;&gt;"",VLOOKUP(AH733,'DON GIA'!$M$1:$P$9,4,0),"")</f>
        <v/>
      </c>
      <c r="AL733" s="106" t="str">
        <f t="shared" si="143"/>
        <v/>
      </c>
      <c r="AM733" s="103"/>
      <c r="AN733" s="103"/>
      <c r="AO733" s="199" t="str">
        <f t="shared" si="146"/>
        <v/>
      </c>
      <c r="AP733" s="107"/>
    </row>
    <row r="734" spans="1:43" outlineLevel="2">
      <c r="A734" s="72" t="e">
        <f>IF(C733&lt;&gt;"",$C$7:C733,A733)</f>
        <v>#VALUE!</v>
      </c>
      <c r="B734" s="102" t="str">
        <f>IF(C733&lt;&gt;"",COUNTA($C$7:C733)+392,"")</f>
        <v/>
      </c>
      <c r="C734" s="192"/>
      <c r="D734" s="71"/>
      <c r="E734" s="103"/>
      <c r="F734" s="103"/>
      <c r="G734" s="103"/>
      <c r="H734" s="103"/>
      <c r="I734" s="103"/>
      <c r="J734" s="103"/>
      <c r="K734" s="71"/>
      <c r="L734" s="105"/>
      <c r="M734" s="106" t="str">
        <f>IF(K734&lt;&gt;"",VLOOKUP(K734,'DON GIA'!$S$1:$U$19,3,0),"")</f>
        <v/>
      </c>
      <c r="N734" s="106" t="str">
        <f>IF(K734&lt;&gt;"",VLOOKUP(K734,'DON GIA'!$S$1:$V$19,4,0),"")</f>
        <v/>
      </c>
      <c r="O734" s="106" t="str">
        <f t="shared" si="141"/>
        <v/>
      </c>
      <c r="P734" s="106" t="str">
        <f t="shared" si="142"/>
        <v/>
      </c>
      <c r="Q734" s="71" t="s">
        <v>35</v>
      </c>
      <c r="R734" s="103"/>
      <c r="S734" s="103"/>
      <c r="T734" s="106" t="str">
        <f>IF(Q734&lt;&gt;"",VLOOKUP(Q734,'DON GIA'!$H$1:$K$103,4,0),"")</f>
        <v/>
      </c>
      <c r="U734" s="106" t="str">
        <f t="shared" si="147"/>
        <v/>
      </c>
      <c r="V734" s="107" t="s">
        <v>1006</v>
      </c>
      <c r="W734" s="103" t="s">
        <v>27</v>
      </c>
      <c r="X734" s="108">
        <v>78.95</v>
      </c>
      <c r="Y734" s="109"/>
      <c r="Z734" s="106">
        <f>IF(V734&lt;&gt;"",VLOOKUP(V734,'DON GIA'!$A$1:$D$346,4,0),"")</f>
        <v>109890</v>
      </c>
      <c r="AA734" s="106">
        <f t="shared" si="148"/>
        <v>8675815.5</v>
      </c>
      <c r="AB734" s="71"/>
      <c r="AC734" s="71"/>
      <c r="AD734" s="71"/>
      <c r="AE734" s="71"/>
      <c r="AF734" s="71"/>
      <c r="AG734" s="103"/>
      <c r="AH734" s="103"/>
      <c r="AI734" s="103"/>
      <c r="AJ734" s="103"/>
      <c r="AK734" s="106" t="str">
        <f>IF(AH734&lt;&gt;"",VLOOKUP(AH734,'DON GIA'!$M$1:$P$9,4,0),"")</f>
        <v/>
      </c>
      <c r="AL734" s="106" t="str">
        <f t="shared" si="143"/>
        <v/>
      </c>
      <c r="AM734" s="103"/>
      <c r="AN734" s="103"/>
      <c r="AO734" s="199" t="str">
        <f t="shared" si="146"/>
        <v/>
      </c>
      <c r="AP734" s="107"/>
    </row>
    <row r="735" spans="1:43" outlineLevel="2">
      <c r="A735" s="72" t="e">
        <f>IF(C734&lt;&gt;"",$C$7:C734,A734)</f>
        <v>#VALUE!</v>
      </c>
      <c r="B735" s="102" t="str">
        <f>IF(C734&lt;&gt;"",COUNTA($C$7:C734)+392,"")</f>
        <v/>
      </c>
      <c r="C735" s="192"/>
      <c r="D735" s="71"/>
      <c r="E735" s="103"/>
      <c r="F735" s="103"/>
      <c r="G735" s="103"/>
      <c r="H735" s="103"/>
      <c r="I735" s="103"/>
      <c r="J735" s="103"/>
      <c r="K735" s="71"/>
      <c r="L735" s="105"/>
      <c r="M735" s="106" t="str">
        <f>IF(K735&lt;&gt;"",VLOOKUP(K735,'DON GIA'!$S$1:$U$19,3,0),"")</f>
        <v/>
      </c>
      <c r="N735" s="106" t="str">
        <f>IF(K735&lt;&gt;"",VLOOKUP(K735,'DON GIA'!$S$1:$V$19,4,0),"")</f>
        <v/>
      </c>
      <c r="O735" s="106" t="str">
        <f t="shared" si="141"/>
        <v/>
      </c>
      <c r="P735" s="106" t="str">
        <f t="shared" si="142"/>
        <v/>
      </c>
      <c r="Q735" s="71" t="s">
        <v>35</v>
      </c>
      <c r="R735" s="103"/>
      <c r="S735" s="103"/>
      <c r="T735" s="106" t="str">
        <f>IF(Q735&lt;&gt;"",VLOOKUP(Q735,'DON GIA'!$H$1:$K$103,4,0),"")</f>
        <v/>
      </c>
      <c r="U735" s="106" t="str">
        <f t="shared" si="147"/>
        <v/>
      </c>
      <c r="V735" s="107" t="s">
        <v>1106</v>
      </c>
      <c r="W735" s="103" t="s">
        <v>27</v>
      </c>
      <c r="X735" s="108">
        <v>1.1200000000000001</v>
      </c>
      <c r="Y735" s="109"/>
      <c r="Z735" s="106">
        <f>IF(V735&lt;&gt;"",VLOOKUP(V735,'DON GIA'!$A$1:$D$346,4,0),"")</f>
        <v>330817</v>
      </c>
      <c r="AA735" s="106">
        <f t="shared" si="148"/>
        <v>370515.04000000004</v>
      </c>
      <c r="AB735" s="71"/>
      <c r="AC735" s="71"/>
      <c r="AD735" s="71"/>
      <c r="AE735" s="71"/>
      <c r="AF735" s="71"/>
      <c r="AG735" s="103"/>
      <c r="AH735" s="103"/>
      <c r="AI735" s="103"/>
      <c r="AJ735" s="103"/>
      <c r="AK735" s="106" t="str">
        <f>IF(AH735&lt;&gt;"",VLOOKUP(AH735,'DON GIA'!$M$1:$P$9,4,0),"")</f>
        <v/>
      </c>
      <c r="AL735" s="106" t="str">
        <f t="shared" si="143"/>
        <v/>
      </c>
      <c r="AM735" s="103"/>
      <c r="AN735" s="103"/>
      <c r="AO735" s="199" t="str">
        <f t="shared" si="146"/>
        <v/>
      </c>
      <c r="AP735" s="107"/>
    </row>
    <row r="736" spans="1:43" ht="37.5" outlineLevel="2">
      <c r="A736" s="72" t="e">
        <f>IF(C735&lt;&gt;"",$C$7:C735,A735)</f>
        <v>#VALUE!</v>
      </c>
      <c r="B736" s="102" t="str">
        <f>IF(C735&lt;&gt;"",COUNTA($C$7:C735)+392,"")</f>
        <v/>
      </c>
      <c r="C736" s="192"/>
      <c r="D736" s="71"/>
      <c r="E736" s="103"/>
      <c r="F736" s="103"/>
      <c r="G736" s="103"/>
      <c r="H736" s="103"/>
      <c r="I736" s="103"/>
      <c r="J736" s="103"/>
      <c r="K736" s="71"/>
      <c r="L736" s="105"/>
      <c r="M736" s="106" t="str">
        <f>IF(K736&lt;&gt;"",VLOOKUP(K736,'DON GIA'!$S$1:$U$19,3,0),"")</f>
        <v/>
      </c>
      <c r="N736" s="106" t="str">
        <f>IF(K736&lt;&gt;"",VLOOKUP(K736,'DON GIA'!$S$1:$V$19,4,0),"")</f>
        <v/>
      </c>
      <c r="O736" s="106" t="str">
        <f t="shared" si="141"/>
        <v/>
      </c>
      <c r="P736" s="106" t="str">
        <f t="shared" si="142"/>
        <v/>
      </c>
      <c r="Q736" s="71" t="s">
        <v>35</v>
      </c>
      <c r="R736" s="103"/>
      <c r="S736" s="103"/>
      <c r="T736" s="106" t="str">
        <f>IF(Q736&lt;&gt;"",VLOOKUP(Q736,'DON GIA'!$H$1:$K$103,4,0),"")</f>
        <v/>
      </c>
      <c r="U736" s="106" t="str">
        <f t="shared" si="147"/>
        <v/>
      </c>
      <c r="V736" s="107" t="s">
        <v>1049</v>
      </c>
      <c r="W736" s="103" t="s">
        <v>42</v>
      </c>
      <c r="X736" s="108">
        <v>1</v>
      </c>
      <c r="Y736" s="109"/>
      <c r="Z736" s="106">
        <f>IF(V736&lt;&gt;"",VLOOKUP(V736,'DON GIA'!$A$1:$D$346,4,0),"")</f>
        <v>3793079</v>
      </c>
      <c r="AA736" s="106">
        <f t="shared" si="148"/>
        <v>3793079</v>
      </c>
      <c r="AB736" s="71"/>
      <c r="AC736" s="71"/>
      <c r="AD736" s="71"/>
      <c r="AE736" s="71"/>
      <c r="AF736" s="71"/>
      <c r="AG736" s="103"/>
      <c r="AH736" s="103"/>
      <c r="AI736" s="103"/>
      <c r="AJ736" s="103"/>
      <c r="AK736" s="106" t="str">
        <f>IF(AH736&lt;&gt;"",VLOOKUP(AH736,'DON GIA'!$M$1:$P$9,4,0),"")</f>
        <v/>
      </c>
      <c r="AL736" s="106" t="str">
        <f t="shared" si="143"/>
        <v/>
      </c>
      <c r="AM736" s="103"/>
      <c r="AN736" s="103"/>
      <c r="AO736" s="199" t="str">
        <f t="shared" si="146"/>
        <v/>
      </c>
      <c r="AP736" s="107"/>
    </row>
    <row r="737" spans="1:43" outlineLevel="2">
      <c r="A737" s="72" t="e">
        <f>IF(C736&lt;&gt;"",$C$7:C736,A736)</f>
        <v>#VALUE!</v>
      </c>
      <c r="B737" s="102" t="str">
        <f>IF(C736&lt;&gt;"",COUNTA($C$7:C736)+392,"")</f>
        <v/>
      </c>
      <c r="C737" s="192"/>
      <c r="D737" s="61"/>
      <c r="E737" s="103"/>
      <c r="F737" s="103"/>
      <c r="G737" s="103"/>
      <c r="H737" s="103"/>
      <c r="I737" s="103"/>
      <c r="J737" s="103"/>
      <c r="K737" s="71"/>
      <c r="L737" s="105"/>
      <c r="M737" s="106" t="str">
        <f>IF(K737&lt;&gt;"",VLOOKUP(K737,'DON GIA'!$S$1:$U$19,3,0),"")</f>
        <v/>
      </c>
      <c r="N737" s="106" t="str">
        <f>IF(K737&lt;&gt;"",VLOOKUP(K737,'DON GIA'!$S$1:$V$19,4,0),"")</f>
        <v/>
      </c>
      <c r="O737" s="106" t="str">
        <f t="shared" si="141"/>
        <v/>
      </c>
      <c r="P737" s="106" t="str">
        <f t="shared" si="142"/>
        <v/>
      </c>
      <c r="Q737" s="71" t="s">
        <v>35</v>
      </c>
      <c r="R737" s="103"/>
      <c r="S737" s="103"/>
      <c r="T737" s="106" t="str">
        <f>IF(Q737&lt;&gt;"",VLOOKUP(Q737,'DON GIA'!$H$1:$K$103,4,0),"")</f>
        <v/>
      </c>
      <c r="U737" s="106" t="str">
        <f t="shared" si="147"/>
        <v/>
      </c>
      <c r="V737" s="107" t="s">
        <v>35</v>
      </c>
      <c r="W737" s="103"/>
      <c r="X737" s="108"/>
      <c r="Y737" s="109"/>
      <c r="Z737" s="106" t="str">
        <f>IF(V737&lt;&gt;"",VLOOKUP(V737,'DON GIA'!$A$1:$D$346,4,0),"")</f>
        <v/>
      </c>
      <c r="AA737" s="106" t="str">
        <f t="shared" si="148"/>
        <v/>
      </c>
      <c r="AB737" s="71"/>
      <c r="AC737" s="71"/>
      <c r="AD737" s="71"/>
      <c r="AE737" s="71"/>
      <c r="AF737" s="71"/>
      <c r="AG737" s="103"/>
      <c r="AH737" s="103"/>
      <c r="AI737" s="103"/>
      <c r="AJ737" s="103"/>
      <c r="AK737" s="106" t="str">
        <f>IF(AH737&lt;&gt;"",VLOOKUP(AH737,'DON GIA'!$M$1:$P$9,4,0),"")</f>
        <v/>
      </c>
      <c r="AL737" s="106" t="str">
        <f t="shared" si="143"/>
        <v/>
      </c>
      <c r="AM737" s="103"/>
      <c r="AN737" s="103"/>
      <c r="AO737" s="199" t="str">
        <f t="shared" si="146"/>
        <v/>
      </c>
      <c r="AP737" s="107"/>
    </row>
    <row r="738" spans="1:43" outlineLevel="1">
      <c r="A738" s="84" t="s">
        <v>806</v>
      </c>
      <c r="B738" s="102"/>
      <c r="C738" s="192">
        <v>447</v>
      </c>
      <c r="D738" s="61" t="s">
        <v>298</v>
      </c>
      <c r="E738" s="162"/>
      <c r="F738" s="162"/>
      <c r="G738" s="162"/>
      <c r="H738" s="162"/>
      <c r="I738" s="162"/>
      <c r="J738" s="162"/>
      <c r="K738" s="171"/>
      <c r="L738" s="167">
        <f>SUBTOTAL(9,L739:L750)</f>
        <v>132.63999999999999</v>
      </c>
      <c r="M738" s="199"/>
      <c r="N738" s="199"/>
      <c r="O738" s="199">
        <f>SUBTOTAL(9,O739:O750)</f>
        <v>222702559.99999997</v>
      </c>
      <c r="P738" s="199">
        <f>SUBTOTAL(9,P739:P750)</f>
        <v>0</v>
      </c>
      <c r="Q738" s="61"/>
      <c r="R738" s="162"/>
      <c r="S738" s="162">
        <f>SUBTOTAL(9,S739:S750)</f>
        <v>0</v>
      </c>
      <c r="T738" s="199"/>
      <c r="U738" s="199">
        <f>SUBTOTAL(9,U739:U750)</f>
        <v>0</v>
      </c>
      <c r="V738" s="129"/>
      <c r="W738" s="162"/>
      <c r="X738" s="169">
        <f>SUBTOTAL(9,X739:X750)</f>
        <v>250.90699999999998</v>
      </c>
      <c r="Y738" s="170">
        <f>SUBTOTAL(9,Y739:Y750)</f>
        <v>0</v>
      </c>
      <c r="Z738" s="199"/>
      <c r="AA738" s="199">
        <f>SUBTOTAL(9,AA739:AA750)</f>
        <v>537746489.4460001</v>
      </c>
      <c r="AB738" s="71"/>
      <c r="AC738" s="71"/>
      <c r="AD738" s="71"/>
      <c r="AE738" s="71"/>
      <c r="AF738" s="71"/>
      <c r="AG738" s="103"/>
      <c r="AH738" s="162"/>
      <c r="AI738" s="162"/>
      <c r="AJ738" s="162">
        <f>SUBTOTAL(9,AJ739:AJ750)</f>
        <v>2</v>
      </c>
      <c r="AK738" s="199"/>
      <c r="AL738" s="199">
        <f>SUBTOTAL(9,AL739:AL750)</f>
        <v>29895920</v>
      </c>
      <c r="AM738" s="162"/>
      <c r="AN738" s="162">
        <f>SUBTOTAL(9,AN739:AN750)</f>
        <v>1</v>
      </c>
      <c r="AO738" s="199">
        <f t="shared" si="146"/>
        <v>790344969.4460001</v>
      </c>
      <c r="AP738" s="111"/>
      <c r="AQ738" s="90"/>
    </row>
    <row r="739" spans="1:43" ht="56.25" outlineLevel="2">
      <c r="A739" s="72" t="e">
        <f>IF(C738&lt;&gt;"",$C$7:C738,A737)</f>
        <v>#VALUE!</v>
      </c>
      <c r="B739" s="102">
        <f>IF(C738&lt;&gt;"",COUNTA($C$7:C738)+392,"")</f>
        <v>447</v>
      </c>
      <c r="C739" s="192"/>
      <c r="D739" s="71" t="s">
        <v>299</v>
      </c>
      <c r="E739" s="103">
        <v>1</v>
      </c>
      <c r="F739" s="103"/>
      <c r="G739" s="103">
        <v>441</v>
      </c>
      <c r="H739" s="103">
        <v>79</v>
      </c>
      <c r="I739" s="103" t="s">
        <v>223</v>
      </c>
      <c r="J739" s="103" t="s">
        <v>224</v>
      </c>
      <c r="K739" s="104" t="s">
        <v>973</v>
      </c>
      <c r="L739" s="105">
        <v>132.63999999999999</v>
      </c>
      <c r="M739" s="106">
        <f>IF(K739&lt;&gt;"",VLOOKUP(K739,'DON GIA'!$S$1:$U$19,3,0),"")</f>
        <v>1679000</v>
      </c>
      <c r="N739" s="106">
        <f>IF(K739&lt;&gt;"",VLOOKUP(K739,'DON GIA'!$S$1:$V$19,4,0),"")</f>
        <v>0</v>
      </c>
      <c r="O739" s="106">
        <f t="shared" si="141"/>
        <v>222702559.99999997</v>
      </c>
      <c r="P739" s="106">
        <f t="shared" si="142"/>
        <v>0</v>
      </c>
      <c r="Q739" s="71" t="s">
        <v>35</v>
      </c>
      <c r="R739" s="103"/>
      <c r="S739" s="103"/>
      <c r="T739" s="106" t="str">
        <f>IF(Q739&lt;&gt;"",VLOOKUP(Q739,'DON GIA'!$H$1:$K$103,4,0),"")</f>
        <v/>
      </c>
      <c r="U739" s="106" t="str">
        <f t="shared" ref="U739:U750" si="149">IF(Q739&lt;&gt;"",IF(ISNUMBER(T739),S739*T739,""),"")</f>
        <v/>
      </c>
      <c r="V739" s="107" t="s">
        <v>1063</v>
      </c>
      <c r="W739" s="103" t="s">
        <v>27</v>
      </c>
      <c r="X739" s="108">
        <v>85.8</v>
      </c>
      <c r="Y739" s="109"/>
      <c r="Z739" s="106">
        <f>IF(V739&lt;&gt;"",VLOOKUP(V739,'DON GIA'!$A$1:$D$346,4,0),"")</f>
        <v>3941166</v>
      </c>
      <c r="AA739" s="106">
        <f t="shared" ref="AA739:AA750" si="150">IF(V739&lt;&gt;"",IF(ISNUMBER(Z739),X739*Z739,""),"")</f>
        <v>338152042.80000001</v>
      </c>
      <c r="AB739" s="71"/>
      <c r="AC739" s="71" t="s">
        <v>29</v>
      </c>
      <c r="AD739" s="71" t="s">
        <v>30</v>
      </c>
      <c r="AE739" s="71" t="s">
        <v>31</v>
      </c>
      <c r="AF739" s="71" t="s">
        <v>32</v>
      </c>
      <c r="AG739" s="103" t="s">
        <v>33</v>
      </c>
      <c r="AH739" s="103" t="s">
        <v>562</v>
      </c>
      <c r="AI739" s="103" t="s">
        <v>409</v>
      </c>
      <c r="AJ739" s="103">
        <v>1</v>
      </c>
      <c r="AK739" s="106">
        <f>IF(AH739&lt;&gt;"",VLOOKUP(AH739,'DON GIA'!$M$1:$P$9,4,0),"")</f>
        <v>12895920</v>
      </c>
      <c r="AL739" s="106">
        <f t="shared" si="143"/>
        <v>12895920</v>
      </c>
      <c r="AM739" s="103" t="s">
        <v>407</v>
      </c>
      <c r="AN739" s="103">
        <v>1</v>
      </c>
      <c r="AO739" s="199" t="str">
        <f t="shared" si="146"/>
        <v/>
      </c>
      <c r="AP739" s="111" t="s">
        <v>717</v>
      </c>
    </row>
    <row r="740" spans="1:43" ht="228.75" outlineLevel="2">
      <c r="A740" s="72" t="e">
        <f>IF(C739&lt;&gt;"",$C$7:C739,A739)</f>
        <v>#VALUE!</v>
      </c>
      <c r="B740" s="102" t="str">
        <f>IF(C739&lt;&gt;"",COUNTA($C$7:C739)+392,"")</f>
        <v/>
      </c>
      <c r="C740" s="192"/>
      <c r="D740" s="71" t="s">
        <v>39</v>
      </c>
      <c r="E740" s="103"/>
      <c r="F740" s="103"/>
      <c r="G740" s="103"/>
      <c r="H740" s="103"/>
      <c r="I740" s="103"/>
      <c r="J740" s="103"/>
      <c r="K740" s="71"/>
      <c r="L740" s="105"/>
      <c r="M740" s="106" t="str">
        <f>IF(K740&lt;&gt;"",VLOOKUP(K740,'DON GIA'!$S$1:$U$19,3,0),"")</f>
        <v/>
      </c>
      <c r="N740" s="106" t="str">
        <f>IF(K740&lt;&gt;"",VLOOKUP(K740,'DON GIA'!$S$1:$V$19,4,0),"")</f>
        <v/>
      </c>
      <c r="O740" s="106" t="str">
        <f t="shared" si="141"/>
        <v/>
      </c>
      <c r="P740" s="106" t="str">
        <f t="shared" si="142"/>
        <v/>
      </c>
      <c r="Q740" s="71" t="s">
        <v>35</v>
      </c>
      <c r="R740" s="103"/>
      <c r="S740" s="103"/>
      <c r="T740" s="106" t="str">
        <f>IF(Q740&lt;&gt;"",VLOOKUP(Q740,'DON GIA'!$H$1:$K$103,4,0),"")</f>
        <v/>
      </c>
      <c r="U740" s="106" t="str">
        <f t="shared" si="149"/>
        <v/>
      </c>
      <c r="V740" s="107" t="s">
        <v>1063</v>
      </c>
      <c r="W740" s="103" t="s">
        <v>27</v>
      </c>
      <c r="X740" s="108">
        <v>36.4</v>
      </c>
      <c r="Y740" s="109"/>
      <c r="Z740" s="106">
        <f>IF(V740&lt;&gt;"",VLOOKUP(V740,'DON GIA'!$A$1:$D$346,4,0),"")</f>
        <v>3941166</v>
      </c>
      <c r="AA740" s="106">
        <f t="shared" si="150"/>
        <v>143458442.40000001</v>
      </c>
      <c r="AB740" s="71"/>
      <c r="AC740" s="71" t="s">
        <v>29</v>
      </c>
      <c r="AD740" s="71" t="s">
        <v>30</v>
      </c>
      <c r="AE740" s="71" t="s">
        <v>31</v>
      </c>
      <c r="AF740" s="71" t="s">
        <v>32</v>
      </c>
      <c r="AG740" s="103" t="s">
        <v>41</v>
      </c>
      <c r="AH740" s="61" t="s">
        <v>579</v>
      </c>
      <c r="AI740" s="103" t="s">
        <v>560</v>
      </c>
      <c r="AJ740" s="103">
        <v>1</v>
      </c>
      <c r="AK740" s="106">
        <f>IF(AH740&lt;&gt;"",VLOOKUP(AH740,'DON GIA'!$M$1:$P$9,4,0),"")</f>
        <v>17000000</v>
      </c>
      <c r="AL740" s="106">
        <f t="shared" si="143"/>
        <v>17000000</v>
      </c>
      <c r="AM740" s="103"/>
      <c r="AN740" s="103"/>
      <c r="AO740" s="199" t="str">
        <f t="shared" si="146"/>
        <v/>
      </c>
      <c r="AP740" s="59" t="s">
        <v>718</v>
      </c>
    </row>
    <row r="741" spans="1:43" ht="243.75" outlineLevel="2">
      <c r="A741" s="72" t="e">
        <f>IF(C740&lt;&gt;"",$C$7:C740,A740)</f>
        <v>#VALUE!</v>
      </c>
      <c r="B741" s="102" t="str">
        <f>IF(C740&lt;&gt;"",COUNTA($C$7:C740)+392,"")</f>
        <v/>
      </c>
      <c r="C741" s="192"/>
      <c r="D741" s="71"/>
      <c r="E741" s="103"/>
      <c r="F741" s="103"/>
      <c r="G741" s="103"/>
      <c r="H741" s="103"/>
      <c r="I741" s="103"/>
      <c r="J741" s="103"/>
      <c r="K741" s="71"/>
      <c r="L741" s="105"/>
      <c r="M741" s="106" t="str">
        <f>IF(K741&lt;&gt;"",VLOOKUP(K741,'DON GIA'!$S$1:$U$19,3,0),"")</f>
        <v/>
      </c>
      <c r="N741" s="106" t="str">
        <f>IF(K741&lt;&gt;"",VLOOKUP(K741,'DON GIA'!$S$1:$V$19,4,0),"")</f>
        <v/>
      </c>
      <c r="O741" s="106" t="str">
        <f t="shared" si="141"/>
        <v/>
      </c>
      <c r="P741" s="106" t="str">
        <f t="shared" si="142"/>
        <v/>
      </c>
      <c r="Q741" s="71" t="s">
        <v>35</v>
      </c>
      <c r="R741" s="103"/>
      <c r="S741" s="103"/>
      <c r="T741" s="106" t="str">
        <f>IF(Q741&lt;&gt;"",VLOOKUP(Q741,'DON GIA'!$H$1:$K$103,4,0),"")</f>
        <v/>
      </c>
      <c r="U741" s="106" t="str">
        <f t="shared" si="149"/>
        <v/>
      </c>
      <c r="V741" s="107" t="s">
        <v>1006</v>
      </c>
      <c r="W741" s="103" t="s">
        <v>27</v>
      </c>
      <c r="X741" s="108">
        <v>89.79</v>
      </c>
      <c r="Y741" s="109"/>
      <c r="Z741" s="106">
        <f>IF(V741&lt;&gt;"",VLOOKUP(V741,'DON GIA'!$A$1:$D$346,4,0),"")</f>
        <v>109890</v>
      </c>
      <c r="AA741" s="106">
        <f t="shared" si="150"/>
        <v>9867023.1000000015</v>
      </c>
      <c r="AB741" s="71"/>
      <c r="AC741" s="71"/>
      <c r="AD741" s="71"/>
      <c r="AE741" s="71"/>
      <c r="AF741" s="71"/>
      <c r="AG741" s="103"/>
      <c r="AH741" s="103"/>
      <c r="AI741" s="103"/>
      <c r="AJ741" s="103"/>
      <c r="AK741" s="106" t="str">
        <f>IF(AH741&lt;&gt;"",VLOOKUP(AH741,'DON GIA'!$M$1:$P$9,4,0),"")</f>
        <v/>
      </c>
      <c r="AL741" s="106" t="str">
        <f t="shared" si="143"/>
        <v/>
      </c>
      <c r="AM741" s="103"/>
      <c r="AN741" s="103"/>
      <c r="AO741" s="199" t="str">
        <f t="shared" si="146"/>
        <v/>
      </c>
      <c r="AP741" s="107" t="s">
        <v>606</v>
      </c>
    </row>
    <row r="742" spans="1:43" ht="153.75" outlineLevel="2">
      <c r="A742" s="72" t="e">
        <f>IF(C741&lt;&gt;"",$C$7:C741,A741)</f>
        <v>#VALUE!</v>
      </c>
      <c r="B742" s="102" t="str">
        <f>IF(C741&lt;&gt;"",COUNTA($C$7:C741)+392,"")</f>
        <v/>
      </c>
      <c r="C742" s="192"/>
      <c r="D742" s="71"/>
      <c r="E742" s="103"/>
      <c r="F742" s="103"/>
      <c r="G742" s="103"/>
      <c r="H742" s="103"/>
      <c r="I742" s="103"/>
      <c r="J742" s="103"/>
      <c r="K742" s="71"/>
      <c r="L742" s="105"/>
      <c r="M742" s="106" t="str">
        <f>IF(K742&lt;&gt;"",VLOOKUP(K742,'DON GIA'!$S$1:$U$19,3,0),"")</f>
        <v/>
      </c>
      <c r="N742" s="106" t="str">
        <f>IF(K742&lt;&gt;"",VLOOKUP(K742,'DON GIA'!$S$1:$V$19,4,0),"")</f>
        <v/>
      </c>
      <c r="O742" s="106" t="str">
        <f t="shared" si="141"/>
        <v/>
      </c>
      <c r="P742" s="106" t="str">
        <f t="shared" si="142"/>
        <v/>
      </c>
      <c r="Q742" s="71" t="s">
        <v>35</v>
      </c>
      <c r="R742" s="103"/>
      <c r="S742" s="103"/>
      <c r="T742" s="106" t="str">
        <f>IF(Q742&lt;&gt;"",VLOOKUP(Q742,'DON GIA'!$H$1:$K$103,4,0),"")</f>
        <v/>
      </c>
      <c r="U742" s="106" t="str">
        <f t="shared" si="149"/>
        <v/>
      </c>
      <c r="V742" s="107" t="s">
        <v>1163</v>
      </c>
      <c r="W742" s="103" t="s">
        <v>27</v>
      </c>
      <c r="X742" s="108">
        <v>5.89</v>
      </c>
      <c r="Y742" s="109"/>
      <c r="Z742" s="106">
        <f>IF(V742&lt;&gt;"",VLOOKUP(V742,'DON GIA'!$A$1:$D$346,4,0),"")</f>
        <v>5058826</v>
      </c>
      <c r="AA742" s="106">
        <f t="shared" si="150"/>
        <v>29796485.139999997</v>
      </c>
      <c r="AB742" s="71"/>
      <c r="AC742" s="71"/>
      <c r="AD742" s="71"/>
      <c r="AE742" s="71" t="s">
        <v>31</v>
      </c>
      <c r="AF742" s="71"/>
      <c r="AG742" s="103" t="s">
        <v>34</v>
      </c>
      <c r="AH742" s="103"/>
      <c r="AI742" s="103"/>
      <c r="AJ742" s="103"/>
      <c r="AK742" s="106" t="str">
        <f>IF(AH742&lt;&gt;"",VLOOKUP(AH742,'DON GIA'!$M$1:$P$9,4,0),"")</f>
        <v/>
      </c>
      <c r="AL742" s="106" t="str">
        <f t="shared" si="143"/>
        <v/>
      </c>
      <c r="AM742" s="103"/>
      <c r="AN742" s="103"/>
      <c r="AO742" s="199" t="str">
        <f t="shared" si="146"/>
        <v/>
      </c>
      <c r="AP742" s="59" t="s">
        <v>719</v>
      </c>
    </row>
    <row r="743" spans="1:43" ht="93.75" outlineLevel="2">
      <c r="A743" s="72" t="e">
        <f>IF(C742&lt;&gt;"",$C$7:C742,A742)</f>
        <v>#VALUE!</v>
      </c>
      <c r="B743" s="102" t="str">
        <f>IF(C742&lt;&gt;"",COUNTA($C$7:C742)+392,"")</f>
        <v/>
      </c>
      <c r="C743" s="192"/>
      <c r="D743" s="71"/>
      <c r="E743" s="103"/>
      <c r="F743" s="103"/>
      <c r="G743" s="103"/>
      <c r="H743" s="103"/>
      <c r="I743" s="103"/>
      <c r="J743" s="103"/>
      <c r="K743" s="71"/>
      <c r="L743" s="105"/>
      <c r="M743" s="106" t="str">
        <f>IF(K743&lt;&gt;"",VLOOKUP(K743,'DON GIA'!$S$1:$U$19,3,0),"")</f>
        <v/>
      </c>
      <c r="N743" s="106" t="str">
        <f>IF(K743&lt;&gt;"",VLOOKUP(K743,'DON GIA'!$S$1:$V$19,4,0),"")</f>
        <v/>
      </c>
      <c r="O743" s="106" t="str">
        <f t="shared" si="141"/>
        <v/>
      </c>
      <c r="P743" s="106" t="str">
        <f t="shared" si="142"/>
        <v/>
      </c>
      <c r="Q743" s="71" t="s">
        <v>35</v>
      </c>
      <c r="R743" s="103"/>
      <c r="S743" s="103"/>
      <c r="T743" s="106" t="str">
        <f>IF(Q743&lt;&gt;"",VLOOKUP(Q743,'DON GIA'!$H$1:$K$103,4,0),"")</f>
        <v/>
      </c>
      <c r="U743" s="106" t="str">
        <f t="shared" si="149"/>
        <v/>
      </c>
      <c r="V743" s="107" t="s">
        <v>1120</v>
      </c>
      <c r="W743" s="103" t="s">
        <v>38</v>
      </c>
      <c r="X743" s="108">
        <v>0.627</v>
      </c>
      <c r="Y743" s="109"/>
      <c r="Z743" s="106">
        <f>IF(V743&lt;&gt;"",VLOOKUP(V743,'DON GIA'!$A$1:$D$346,4,0),"")</f>
        <v>2523428</v>
      </c>
      <c r="AA743" s="106">
        <f t="shared" si="150"/>
        <v>1582189.3559999999</v>
      </c>
      <c r="AB743" s="71"/>
      <c r="AC743" s="71"/>
      <c r="AD743" s="71"/>
      <c r="AE743" s="71"/>
      <c r="AF743" s="71"/>
      <c r="AG743" s="103"/>
      <c r="AH743" s="103"/>
      <c r="AI743" s="103"/>
      <c r="AJ743" s="103"/>
      <c r="AK743" s="106" t="str">
        <f>IF(AH743&lt;&gt;"",VLOOKUP(AH743,'DON GIA'!$M$1:$P$9,4,0),"")</f>
        <v/>
      </c>
      <c r="AL743" s="106" t="str">
        <f t="shared" si="143"/>
        <v/>
      </c>
      <c r="AM743" s="103"/>
      <c r="AN743" s="103"/>
      <c r="AO743" s="199" t="str">
        <f t="shared" si="146"/>
        <v/>
      </c>
      <c r="AP743" s="59" t="s">
        <v>349</v>
      </c>
    </row>
    <row r="744" spans="1:43" outlineLevel="2">
      <c r="A744" s="72" t="e">
        <f>IF(C743&lt;&gt;"",$C$7:C743,A743)</f>
        <v>#VALUE!</v>
      </c>
      <c r="B744" s="102" t="str">
        <f>IF(C743&lt;&gt;"",COUNTA($C$7:C743)+392,"")</f>
        <v/>
      </c>
      <c r="C744" s="192"/>
      <c r="D744" s="71"/>
      <c r="E744" s="103"/>
      <c r="F744" s="103"/>
      <c r="G744" s="103"/>
      <c r="H744" s="103"/>
      <c r="I744" s="103"/>
      <c r="J744" s="103"/>
      <c r="K744" s="71"/>
      <c r="L744" s="105"/>
      <c r="M744" s="106" t="str">
        <f>IF(K744&lt;&gt;"",VLOOKUP(K744,'DON GIA'!$S$1:$U$19,3,0),"")</f>
        <v/>
      </c>
      <c r="N744" s="106" t="str">
        <f>IF(K744&lt;&gt;"",VLOOKUP(K744,'DON GIA'!$S$1:$V$19,4,0),"")</f>
        <v/>
      </c>
      <c r="O744" s="106" t="str">
        <f t="shared" si="141"/>
        <v/>
      </c>
      <c r="P744" s="106" t="str">
        <f t="shared" si="142"/>
        <v/>
      </c>
      <c r="Q744" s="71" t="s">
        <v>35</v>
      </c>
      <c r="R744" s="103"/>
      <c r="S744" s="103"/>
      <c r="T744" s="106" t="str">
        <f>IF(Q744&lt;&gt;"",VLOOKUP(Q744,'DON GIA'!$H$1:$K$103,4,0),"")</f>
        <v/>
      </c>
      <c r="U744" s="106" t="str">
        <f t="shared" si="149"/>
        <v/>
      </c>
      <c r="V744" s="107" t="s">
        <v>1181</v>
      </c>
      <c r="W744" s="103" t="s">
        <v>27</v>
      </c>
      <c r="X744" s="108">
        <v>8.1</v>
      </c>
      <c r="Y744" s="109"/>
      <c r="Z744" s="106">
        <f>IF(V744&lt;&gt;"",VLOOKUP(V744,'DON GIA'!$A$1:$D$346,4,0),"")</f>
        <v>282038</v>
      </c>
      <c r="AA744" s="106">
        <f t="shared" si="150"/>
        <v>2284507.7999999998</v>
      </c>
      <c r="AB744" s="71"/>
      <c r="AC744" s="71"/>
      <c r="AD744" s="71"/>
      <c r="AE744" s="71"/>
      <c r="AF744" s="71"/>
      <c r="AG744" s="103"/>
      <c r="AH744" s="103"/>
      <c r="AI744" s="103"/>
      <c r="AJ744" s="103"/>
      <c r="AK744" s="106" t="str">
        <f>IF(AH744&lt;&gt;"",VLOOKUP(AH744,'DON GIA'!$M$1:$P$9,4,0),"")</f>
        <v/>
      </c>
      <c r="AL744" s="106" t="str">
        <f t="shared" si="143"/>
        <v/>
      </c>
      <c r="AM744" s="103"/>
      <c r="AN744" s="103"/>
      <c r="AO744" s="199" t="str">
        <f t="shared" si="146"/>
        <v/>
      </c>
      <c r="AP744" s="107"/>
    </row>
    <row r="745" spans="1:43" outlineLevel="2">
      <c r="A745" s="72" t="e">
        <f>IF(C744&lt;&gt;"",$C$7:C744,A744)</f>
        <v>#VALUE!</v>
      </c>
      <c r="B745" s="102" t="str">
        <f>IF(C744&lt;&gt;"",COUNTA($C$7:C744)+392,"")</f>
        <v/>
      </c>
      <c r="C745" s="192"/>
      <c r="D745" s="71"/>
      <c r="E745" s="103"/>
      <c r="F745" s="103"/>
      <c r="G745" s="103"/>
      <c r="H745" s="103"/>
      <c r="I745" s="103"/>
      <c r="J745" s="103"/>
      <c r="K745" s="71"/>
      <c r="L745" s="105"/>
      <c r="M745" s="106" t="str">
        <f>IF(K745&lt;&gt;"",VLOOKUP(K745,'DON GIA'!$S$1:$U$19,3,0),"")</f>
        <v/>
      </c>
      <c r="N745" s="106" t="str">
        <f>IF(K745&lt;&gt;"",VLOOKUP(K745,'DON GIA'!$S$1:$V$19,4,0),"")</f>
        <v/>
      </c>
      <c r="O745" s="106" t="str">
        <f t="shared" si="141"/>
        <v/>
      </c>
      <c r="P745" s="106" t="str">
        <f t="shared" si="142"/>
        <v/>
      </c>
      <c r="Q745" s="71" t="s">
        <v>35</v>
      </c>
      <c r="R745" s="103"/>
      <c r="S745" s="103"/>
      <c r="T745" s="106" t="str">
        <f>IF(Q745&lt;&gt;"",VLOOKUP(Q745,'DON GIA'!$H$1:$K$103,4,0),"")</f>
        <v/>
      </c>
      <c r="U745" s="106" t="str">
        <f t="shared" si="149"/>
        <v/>
      </c>
      <c r="V745" s="107" t="s">
        <v>1121</v>
      </c>
      <c r="W745" s="103" t="s">
        <v>27</v>
      </c>
      <c r="X745" s="108">
        <v>1.98</v>
      </c>
      <c r="Y745" s="109"/>
      <c r="Z745" s="106">
        <f>IF(V745&lt;&gt;"",VLOOKUP(V745,'DON GIA'!$A$1:$D$346,4,0),"")</f>
        <v>1398600</v>
      </c>
      <c r="AA745" s="106">
        <f t="shared" si="150"/>
        <v>2769228</v>
      </c>
      <c r="AB745" s="71"/>
      <c r="AC745" s="71"/>
      <c r="AD745" s="71"/>
      <c r="AE745" s="71"/>
      <c r="AF745" s="71"/>
      <c r="AG745" s="103"/>
      <c r="AH745" s="103"/>
      <c r="AI745" s="103"/>
      <c r="AJ745" s="103"/>
      <c r="AK745" s="106" t="str">
        <f>IF(AH745&lt;&gt;"",VLOOKUP(AH745,'DON GIA'!$M$1:$P$9,4,0),"")</f>
        <v/>
      </c>
      <c r="AL745" s="106" t="str">
        <f t="shared" si="143"/>
        <v/>
      </c>
      <c r="AM745" s="103"/>
      <c r="AN745" s="103"/>
      <c r="AO745" s="199" t="str">
        <f t="shared" si="146"/>
        <v/>
      </c>
      <c r="AP745" s="107"/>
    </row>
    <row r="746" spans="1:43" outlineLevel="2">
      <c r="A746" s="72" t="e">
        <f>IF(C745&lt;&gt;"",$C$7:C745,A745)</f>
        <v>#VALUE!</v>
      </c>
      <c r="B746" s="102" t="str">
        <f>IF(C745&lt;&gt;"",COUNTA($C$7:C745)+392,"")</f>
        <v/>
      </c>
      <c r="C746" s="192"/>
      <c r="D746" s="71"/>
      <c r="E746" s="103"/>
      <c r="F746" s="103"/>
      <c r="G746" s="103"/>
      <c r="H746" s="103"/>
      <c r="I746" s="103"/>
      <c r="J746" s="103"/>
      <c r="K746" s="71"/>
      <c r="L746" s="105"/>
      <c r="M746" s="106" t="str">
        <f>IF(K746&lt;&gt;"",VLOOKUP(K746,'DON GIA'!$S$1:$U$19,3,0),"")</f>
        <v/>
      </c>
      <c r="N746" s="106" t="str">
        <f>IF(K746&lt;&gt;"",VLOOKUP(K746,'DON GIA'!$S$1:$V$19,4,0),"")</f>
        <v/>
      </c>
      <c r="O746" s="106" t="str">
        <f t="shared" si="141"/>
        <v/>
      </c>
      <c r="P746" s="106" t="str">
        <f t="shared" si="142"/>
        <v/>
      </c>
      <c r="Q746" s="71" t="s">
        <v>35</v>
      </c>
      <c r="R746" s="103"/>
      <c r="S746" s="103"/>
      <c r="T746" s="106" t="str">
        <f>IF(Q746&lt;&gt;"",VLOOKUP(Q746,'DON GIA'!$H$1:$K$103,4,0),"")</f>
        <v/>
      </c>
      <c r="U746" s="106" t="str">
        <f t="shared" si="149"/>
        <v/>
      </c>
      <c r="V746" s="107" t="s">
        <v>1105</v>
      </c>
      <c r="W746" s="103" t="s">
        <v>27</v>
      </c>
      <c r="X746" s="108">
        <f>1.44+1.35</f>
        <v>2.79</v>
      </c>
      <c r="Y746" s="109"/>
      <c r="Z746" s="106">
        <f>IF(V746&lt;&gt;"",VLOOKUP(V746,'DON GIA'!$A$1:$D$346,4,0),"")</f>
        <v>292949</v>
      </c>
      <c r="AA746" s="106">
        <f t="shared" si="150"/>
        <v>817327.71</v>
      </c>
      <c r="AB746" s="71"/>
      <c r="AC746" s="71"/>
      <c r="AD746" s="71"/>
      <c r="AE746" s="71"/>
      <c r="AF746" s="71"/>
      <c r="AG746" s="103"/>
      <c r="AH746" s="103"/>
      <c r="AI746" s="103"/>
      <c r="AJ746" s="103"/>
      <c r="AK746" s="106" t="str">
        <f>IF(AH746&lt;&gt;"",VLOOKUP(AH746,'DON GIA'!$M$1:$P$9,4,0),"")</f>
        <v/>
      </c>
      <c r="AL746" s="106" t="str">
        <f t="shared" si="143"/>
        <v/>
      </c>
      <c r="AM746" s="103"/>
      <c r="AN746" s="103"/>
      <c r="AO746" s="199" t="str">
        <f t="shared" si="146"/>
        <v/>
      </c>
      <c r="AP746" s="107"/>
    </row>
    <row r="747" spans="1:43" ht="37.5" outlineLevel="2">
      <c r="A747" s="72" t="e">
        <f>IF(C746&lt;&gt;"",$C$7:C746,A746)</f>
        <v>#VALUE!</v>
      </c>
      <c r="B747" s="102" t="str">
        <f>IF(C746&lt;&gt;"",COUNTA($C$7:C746)+392,"")</f>
        <v/>
      </c>
      <c r="C747" s="192"/>
      <c r="D747" s="71"/>
      <c r="E747" s="103"/>
      <c r="F747" s="103"/>
      <c r="G747" s="103"/>
      <c r="H747" s="103"/>
      <c r="I747" s="103"/>
      <c r="J747" s="103"/>
      <c r="K747" s="71"/>
      <c r="L747" s="105"/>
      <c r="M747" s="106" t="str">
        <f>IF(K747&lt;&gt;"",VLOOKUP(K747,'DON GIA'!$S$1:$U$19,3,0),"")</f>
        <v/>
      </c>
      <c r="N747" s="106" t="str">
        <f>IF(K747&lt;&gt;"",VLOOKUP(K747,'DON GIA'!$S$1:$V$19,4,0),"")</f>
        <v/>
      </c>
      <c r="O747" s="106" t="str">
        <f t="shared" si="141"/>
        <v/>
      </c>
      <c r="P747" s="106" t="str">
        <f t="shared" si="142"/>
        <v/>
      </c>
      <c r="Q747" s="71" t="s">
        <v>35</v>
      </c>
      <c r="R747" s="103"/>
      <c r="S747" s="103"/>
      <c r="T747" s="106" t="str">
        <f>IF(Q747&lt;&gt;"",VLOOKUP(Q747,'DON GIA'!$H$1:$K$103,4,0),"")</f>
        <v/>
      </c>
      <c r="U747" s="106" t="str">
        <f t="shared" si="149"/>
        <v/>
      </c>
      <c r="V747" s="107" t="s">
        <v>1108</v>
      </c>
      <c r="W747" s="103" t="s">
        <v>27</v>
      </c>
      <c r="X747" s="108">
        <v>9.8000000000000007</v>
      </c>
      <c r="Y747" s="109"/>
      <c r="Z747" s="106">
        <f>IF(V747&lt;&gt;"",VLOOKUP(V747,'DON GIA'!$A$1:$D$346,4,0),"")</f>
        <v>282038</v>
      </c>
      <c r="AA747" s="106">
        <f t="shared" si="150"/>
        <v>2763972.4000000004</v>
      </c>
      <c r="AB747" s="71"/>
      <c r="AC747" s="71"/>
      <c r="AD747" s="71"/>
      <c r="AE747" s="71"/>
      <c r="AF747" s="71"/>
      <c r="AG747" s="103"/>
      <c r="AH747" s="103"/>
      <c r="AI747" s="103"/>
      <c r="AJ747" s="103"/>
      <c r="AK747" s="106" t="str">
        <f>IF(AH747&lt;&gt;"",VLOOKUP(AH747,'DON GIA'!$M$1:$P$9,4,0),"")</f>
        <v/>
      </c>
      <c r="AL747" s="106" t="str">
        <f t="shared" si="143"/>
        <v/>
      </c>
      <c r="AM747" s="103"/>
      <c r="AN747" s="103"/>
      <c r="AO747" s="199" t="str">
        <f t="shared" si="146"/>
        <v/>
      </c>
      <c r="AP747" s="107"/>
    </row>
    <row r="748" spans="1:43" outlineLevel="2">
      <c r="A748" s="72" t="e">
        <f>IF(C747&lt;&gt;"",$C$7:C747,A747)</f>
        <v>#VALUE!</v>
      </c>
      <c r="B748" s="102" t="str">
        <f>IF(C747&lt;&gt;"",COUNTA($C$7:C747)+392,"")</f>
        <v/>
      </c>
      <c r="C748" s="192"/>
      <c r="D748" s="71"/>
      <c r="E748" s="103"/>
      <c r="F748" s="103"/>
      <c r="G748" s="103"/>
      <c r="H748" s="103"/>
      <c r="I748" s="103"/>
      <c r="J748" s="103"/>
      <c r="K748" s="71"/>
      <c r="L748" s="105"/>
      <c r="M748" s="106" t="str">
        <f>IF(K748&lt;&gt;"",VLOOKUP(K748,'DON GIA'!$S$1:$U$19,3,0),"")</f>
        <v/>
      </c>
      <c r="N748" s="106" t="str">
        <f>IF(K748&lt;&gt;"",VLOOKUP(K748,'DON GIA'!$S$1:$V$19,4,0),"")</f>
        <v/>
      </c>
      <c r="O748" s="106" t="str">
        <f t="shared" si="141"/>
        <v/>
      </c>
      <c r="P748" s="106" t="str">
        <f t="shared" si="142"/>
        <v/>
      </c>
      <c r="Q748" s="71" t="s">
        <v>35</v>
      </c>
      <c r="R748" s="103"/>
      <c r="S748" s="103"/>
      <c r="T748" s="106" t="str">
        <f>IF(Q748&lt;&gt;"",VLOOKUP(Q748,'DON GIA'!$H$1:$K$103,4,0),"")</f>
        <v/>
      </c>
      <c r="U748" s="106" t="str">
        <f t="shared" si="149"/>
        <v/>
      </c>
      <c r="V748" s="107" t="s">
        <v>1177</v>
      </c>
      <c r="W748" s="103" t="s">
        <v>27</v>
      </c>
      <c r="X748" s="108">
        <v>8.73</v>
      </c>
      <c r="Y748" s="109"/>
      <c r="Z748" s="106">
        <f>IF(V748&lt;&gt;"",VLOOKUP(V748,'DON GIA'!$A$1:$D$346,4,0),"")</f>
        <v>282038</v>
      </c>
      <c r="AA748" s="106">
        <f t="shared" si="150"/>
        <v>2462191.7400000002</v>
      </c>
      <c r="AB748" s="71"/>
      <c r="AC748" s="71"/>
      <c r="AD748" s="71"/>
      <c r="AE748" s="71"/>
      <c r="AF748" s="71"/>
      <c r="AG748" s="103"/>
      <c r="AH748" s="103"/>
      <c r="AI748" s="103"/>
      <c r="AJ748" s="103"/>
      <c r="AK748" s="106" t="str">
        <f>IF(AH748&lt;&gt;"",VLOOKUP(AH748,'DON GIA'!$M$1:$P$9,4,0),"")</f>
        <v/>
      </c>
      <c r="AL748" s="106" t="str">
        <f t="shared" si="143"/>
        <v/>
      </c>
      <c r="AM748" s="103"/>
      <c r="AN748" s="103"/>
      <c r="AO748" s="199" t="str">
        <f t="shared" si="146"/>
        <v/>
      </c>
      <c r="AP748" s="107"/>
    </row>
    <row r="749" spans="1:43" ht="37.5" outlineLevel="2">
      <c r="A749" s="72" t="e">
        <f>IF(C748&lt;&gt;"",$C$7:C748,A748)</f>
        <v>#VALUE!</v>
      </c>
      <c r="B749" s="102" t="str">
        <f>IF(C748&lt;&gt;"",COUNTA($C$7:C748)+392,"")</f>
        <v/>
      </c>
      <c r="C749" s="192"/>
      <c r="D749" s="71"/>
      <c r="E749" s="103"/>
      <c r="F749" s="103"/>
      <c r="G749" s="103"/>
      <c r="H749" s="103"/>
      <c r="I749" s="103"/>
      <c r="J749" s="103"/>
      <c r="K749" s="71"/>
      <c r="L749" s="105"/>
      <c r="M749" s="106" t="str">
        <f>IF(K749&lt;&gt;"",VLOOKUP(K749,'DON GIA'!$S$1:$U$19,3,0),"")</f>
        <v/>
      </c>
      <c r="N749" s="106" t="str">
        <f>IF(K749&lt;&gt;"",VLOOKUP(K749,'DON GIA'!$S$1:$V$19,4,0),"")</f>
        <v/>
      </c>
      <c r="O749" s="106" t="str">
        <f t="shared" si="141"/>
        <v/>
      </c>
      <c r="P749" s="106" t="str">
        <f t="shared" si="142"/>
        <v/>
      </c>
      <c r="Q749" s="71" t="s">
        <v>35</v>
      </c>
      <c r="R749" s="103"/>
      <c r="S749" s="103"/>
      <c r="T749" s="106" t="str">
        <f>IF(Q749&lt;&gt;"",VLOOKUP(Q749,'DON GIA'!$H$1:$K$103,4,0),"")</f>
        <v/>
      </c>
      <c r="U749" s="106" t="str">
        <f t="shared" si="149"/>
        <v/>
      </c>
      <c r="V749" s="107" t="s">
        <v>1049</v>
      </c>
      <c r="W749" s="103" t="s">
        <v>42</v>
      </c>
      <c r="X749" s="108">
        <v>1</v>
      </c>
      <c r="Y749" s="109"/>
      <c r="Z749" s="106">
        <f>IF(V749&lt;&gt;"",VLOOKUP(V749,'DON GIA'!$A$1:$D$346,4,0),"")</f>
        <v>3793079</v>
      </c>
      <c r="AA749" s="106">
        <f t="shared" si="150"/>
        <v>3793079</v>
      </c>
      <c r="AB749" s="71"/>
      <c r="AC749" s="71"/>
      <c r="AD749" s="71"/>
      <c r="AE749" s="71"/>
      <c r="AF749" s="71"/>
      <c r="AG749" s="103"/>
      <c r="AH749" s="103"/>
      <c r="AI749" s="103"/>
      <c r="AJ749" s="103"/>
      <c r="AK749" s="106" t="str">
        <f>IF(AH749&lt;&gt;"",VLOOKUP(AH749,'DON GIA'!$M$1:$P$9,4,0),"")</f>
        <v/>
      </c>
      <c r="AL749" s="106" t="str">
        <f t="shared" si="143"/>
        <v/>
      </c>
      <c r="AM749" s="103"/>
      <c r="AN749" s="103"/>
      <c r="AO749" s="199" t="str">
        <f t="shared" si="146"/>
        <v/>
      </c>
      <c r="AP749" s="107"/>
    </row>
    <row r="750" spans="1:43" outlineLevel="2">
      <c r="A750" s="72" t="e">
        <f>IF(C749&lt;&gt;"",$C$7:C749,A749)</f>
        <v>#VALUE!</v>
      </c>
      <c r="B750" s="102" t="str">
        <f>IF(C749&lt;&gt;"",COUNTA($C$7:C749)+392,"")</f>
        <v/>
      </c>
      <c r="C750" s="192"/>
      <c r="D750" s="61"/>
      <c r="E750" s="103"/>
      <c r="F750" s="103"/>
      <c r="G750" s="103"/>
      <c r="H750" s="103"/>
      <c r="I750" s="103"/>
      <c r="J750" s="103"/>
      <c r="K750" s="71"/>
      <c r="L750" s="105"/>
      <c r="M750" s="106" t="str">
        <f>IF(K750&lt;&gt;"",VLOOKUP(K750,'DON GIA'!$S$1:$U$19,3,0),"")</f>
        <v/>
      </c>
      <c r="N750" s="106" t="str">
        <f>IF(K750&lt;&gt;"",VLOOKUP(K750,'DON GIA'!$S$1:$V$19,4,0),"")</f>
        <v/>
      </c>
      <c r="O750" s="106" t="str">
        <f t="shared" si="141"/>
        <v/>
      </c>
      <c r="P750" s="106" t="str">
        <f t="shared" si="142"/>
        <v/>
      </c>
      <c r="Q750" s="71" t="s">
        <v>35</v>
      </c>
      <c r="R750" s="103"/>
      <c r="S750" s="103"/>
      <c r="T750" s="106" t="str">
        <f>IF(Q750&lt;&gt;"",VLOOKUP(Q750,'DON GIA'!$H$1:$K$103,4,0),"")</f>
        <v/>
      </c>
      <c r="U750" s="106" t="str">
        <f t="shared" si="149"/>
        <v/>
      </c>
      <c r="V750" s="107" t="s">
        <v>35</v>
      </c>
      <c r="W750" s="103"/>
      <c r="X750" s="108"/>
      <c r="Y750" s="109"/>
      <c r="Z750" s="106" t="str">
        <f>IF(V750&lt;&gt;"",VLOOKUP(V750,'DON GIA'!$A$1:$D$346,4,0),"")</f>
        <v/>
      </c>
      <c r="AA750" s="106" t="str">
        <f t="shared" si="150"/>
        <v/>
      </c>
      <c r="AB750" s="71"/>
      <c r="AC750" s="71"/>
      <c r="AD750" s="71"/>
      <c r="AE750" s="71"/>
      <c r="AF750" s="71"/>
      <c r="AG750" s="103"/>
      <c r="AH750" s="103"/>
      <c r="AI750" s="103"/>
      <c r="AJ750" s="103"/>
      <c r="AK750" s="106" t="str">
        <f>IF(AH750&lt;&gt;"",VLOOKUP(AH750,'DON GIA'!$M$1:$P$9,4,0),"")</f>
        <v/>
      </c>
      <c r="AL750" s="106" t="str">
        <f t="shared" si="143"/>
        <v/>
      </c>
      <c r="AM750" s="103"/>
      <c r="AN750" s="103"/>
      <c r="AO750" s="199" t="str">
        <f t="shared" si="146"/>
        <v/>
      </c>
      <c r="AP750" s="107"/>
    </row>
    <row r="751" spans="1:43" outlineLevel="1">
      <c r="A751" s="84" t="s">
        <v>805</v>
      </c>
      <c r="B751" s="102"/>
      <c r="C751" s="192">
        <v>448</v>
      </c>
      <c r="D751" s="61" t="s">
        <v>300</v>
      </c>
      <c r="E751" s="162"/>
      <c r="F751" s="162"/>
      <c r="G751" s="162"/>
      <c r="H751" s="162"/>
      <c r="I751" s="162"/>
      <c r="J751" s="162"/>
      <c r="K751" s="171"/>
      <c r="L751" s="167">
        <f>SUBTOTAL(9,L752:L768)</f>
        <v>134.85</v>
      </c>
      <c r="M751" s="199"/>
      <c r="N751" s="199"/>
      <c r="O751" s="199">
        <f>SUBTOTAL(9,O752:O768)</f>
        <v>226413150</v>
      </c>
      <c r="P751" s="199">
        <f>SUBTOTAL(9,P752:P768)</f>
        <v>182047500</v>
      </c>
      <c r="Q751" s="61"/>
      <c r="R751" s="162"/>
      <c r="S751" s="162">
        <f>SUBTOTAL(9,S752:S768)</f>
        <v>26</v>
      </c>
      <c r="T751" s="199"/>
      <c r="U751" s="199">
        <f>SUBTOTAL(9,U752:U768)</f>
        <v>5046000</v>
      </c>
      <c r="V751" s="129"/>
      <c r="W751" s="162"/>
      <c r="X751" s="169">
        <f>SUBTOTAL(9,X752:X768)</f>
        <v>224.99700000000001</v>
      </c>
      <c r="Y751" s="170">
        <f>SUBTOTAL(9,Y752:Y768)</f>
        <v>0</v>
      </c>
      <c r="Z751" s="199"/>
      <c r="AA751" s="199">
        <f>SUBTOTAL(9,AA752:AA768)</f>
        <v>583998937.84200001</v>
      </c>
      <c r="AB751" s="71"/>
      <c r="AC751" s="71"/>
      <c r="AD751" s="71"/>
      <c r="AE751" s="71"/>
      <c r="AF751" s="71"/>
      <c r="AG751" s="103"/>
      <c r="AH751" s="162"/>
      <c r="AI751" s="162"/>
      <c r="AJ751" s="162">
        <f>SUBTOTAL(9,AJ752:AJ768)</f>
        <v>2</v>
      </c>
      <c r="AK751" s="199"/>
      <c r="AL751" s="199">
        <f>SUBTOTAL(9,AL752:AL768)</f>
        <v>25895920</v>
      </c>
      <c r="AM751" s="162"/>
      <c r="AN751" s="162">
        <f>SUBTOTAL(9,AN752:AN768)</f>
        <v>1</v>
      </c>
      <c r="AO751" s="199">
        <f t="shared" si="146"/>
        <v>1023401507.842</v>
      </c>
      <c r="AP751" s="111"/>
      <c r="AQ751" s="90"/>
    </row>
    <row r="752" spans="1:43" ht="56.25" outlineLevel="2">
      <c r="A752" s="72" t="e">
        <f>IF(C751&lt;&gt;"",$C$7:C751,A750)</f>
        <v>#VALUE!</v>
      </c>
      <c r="B752" s="102">
        <f>IF(C751&lt;&gt;"",COUNTA($C$7:C751)+392,"")</f>
        <v>448</v>
      </c>
      <c r="C752" s="192"/>
      <c r="D752" s="71" t="s">
        <v>301</v>
      </c>
      <c r="E752" s="103">
        <v>1</v>
      </c>
      <c r="F752" s="103"/>
      <c r="G752" s="103">
        <v>425</v>
      </c>
      <c r="H752" s="103">
        <v>79</v>
      </c>
      <c r="I752" s="103" t="s">
        <v>223</v>
      </c>
      <c r="J752" s="103" t="s">
        <v>224</v>
      </c>
      <c r="K752" s="104" t="s">
        <v>974</v>
      </c>
      <c r="L752" s="105">
        <v>134.85</v>
      </c>
      <c r="M752" s="106">
        <f>IF(K752&lt;&gt;"",VLOOKUP(K752,'DON GIA'!$S$1:$U$19,3,0),"")</f>
        <v>1679000</v>
      </c>
      <c r="N752" s="106">
        <f>IF(K752&lt;&gt;"",VLOOKUP(K752,'DON GIA'!$S$1:$V$19,4,0),"")</f>
        <v>1350000</v>
      </c>
      <c r="O752" s="106">
        <f t="shared" si="141"/>
        <v>226413150</v>
      </c>
      <c r="P752" s="106">
        <f t="shared" si="142"/>
        <v>182047500</v>
      </c>
      <c r="Q752" s="71" t="s">
        <v>60</v>
      </c>
      <c r="R752" s="103" t="s">
        <v>44</v>
      </c>
      <c r="S752" s="103">
        <v>1</v>
      </c>
      <c r="T752" s="106">
        <f>IF(Q752&lt;&gt;"",VLOOKUP(Q752,'DON GIA'!$H$1:$K$103,4,0),"")</f>
        <v>3064000</v>
      </c>
      <c r="U752" s="106">
        <f t="shared" ref="U752:U768" si="151">IF(Q752&lt;&gt;"",IF(ISNUMBER(T752),S752*T752,""),"")</f>
        <v>3064000</v>
      </c>
      <c r="V752" s="107" t="s">
        <v>1005</v>
      </c>
      <c r="W752" s="103" t="s">
        <v>27</v>
      </c>
      <c r="X752" s="108">
        <v>90.33</v>
      </c>
      <c r="Y752" s="109"/>
      <c r="Z752" s="106">
        <f>IF(V752&lt;&gt;"",VLOOKUP(V752,'DON GIA'!$A$1:$D$346,4,0),"")</f>
        <v>5559129</v>
      </c>
      <c r="AA752" s="106">
        <f t="shared" ref="AA752:AA768" si="152">IF(V752&lt;&gt;"",IF(ISNUMBER(Z752),X752*Z752,""),"")</f>
        <v>502156122.56999999</v>
      </c>
      <c r="AB752" s="71" t="s">
        <v>28</v>
      </c>
      <c r="AC752" s="71" t="s">
        <v>29</v>
      </c>
      <c r="AD752" s="71" t="s">
        <v>30</v>
      </c>
      <c r="AE752" s="71" t="s">
        <v>31</v>
      </c>
      <c r="AF752" s="71" t="s">
        <v>34</v>
      </c>
      <c r="AG752" s="103" t="s">
        <v>33</v>
      </c>
      <c r="AH752" s="103" t="s">
        <v>562</v>
      </c>
      <c r="AI752" s="103" t="s">
        <v>409</v>
      </c>
      <c r="AJ752" s="103">
        <v>1</v>
      </c>
      <c r="AK752" s="106">
        <f>IF(AH752&lt;&gt;"",VLOOKUP(AH752,'DON GIA'!$M$1:$P$9,4,0),"")</f>
        <v>12895920</v>
      </c>
      <c r="AL752" s="106">
        <f t="shared" si="143"/>
        <v>12895920</v>
      </c>
      <c r="AM752" s="103" t="s">
        <v>407</v>
      </c>
      <c r="AN752" s="103">
        <v>1</v>
      </c>
      <c r="AO752" s="199" t="str">
        <f t="shared" si="146"/>
        <v/>
      </c>
      <c r="AP752" s="111" t="s">
        <v>720</v>
      </c>
    </row>
    <row r="753" spans="1:42" ht="322.5" outlineLevel="2">
      <c r="A753" s="72" t="e">
        <f>IF(C752&lt;&gt;"",$C$7:C752,A752)</f>
        <v>#VALUE!</v>
      </c>
      <c r="B753" s="102" t="str">
        <f>IF(C752&lt;&gt;"",COUNTA($C$7:C752)+392,"")</f>
        <v/>
      </c>
      <c r="C753" s="192"/>
      <c r="D753" s="71" t="s">
        <v>71</v>
      </c>
      <c r="E753" s="103"/>
      <c r="F753" s="103"/>
      <c r="G753" s="103"/>
      <c r="H753" s="103"/>
      <c r="I753" s="103"/>
      <c r="J753" s="103"/>
      <c r="K753" s="71"/>
      <c r="L753" s="105"/>
      <c r="M753" s="106" t="str">
        <f>IF(K753&lt;&gt;"",VLOOKUP(K753,'DON GIA'!$S$1:$U$19,3,0),"")</f>
        <v/>
      </c>
      <c r="N753" s="106" t="str">
        <f>IF(K753&lt;&gt;"",VLOOKUP(K753,'DON GIA'!$S$1:$V$19,4,0),"")</f>
        <v/>
      </c>
      <c r="O753" s="106" t="str">
        <f t="shared" si="141"/>
        <v/>
      </c>
      <c r="P753" s="106" t="str">
        <f t="shared" si="142"/>
        <v/>
      </c>
      <c r="Q753" s="71" t="s">
        <v>302</v>
      </c>
      <c r="R753" s="103" t="s">
        <v>44</v>
      </c>
      <c r="S753" s="103">
        <v>1</v>
      </c>
      <c r="T753" s="106">
        <f>IF(Q753&lt;&gt;"",VLOOKUP(Q753,'DON GIA'!$H$1:$K$103,4,0),"")</f>
        <v>360000</v>
      </c>
      <c r="U753" s="106">
        <f t="shared" si="151"/>
        <v>360000</v>
      </c>
      <c r="V753" s="107" t="s">
        <v>1144</v>
      </c>
      <c r="W753" s="103" t="s">
        <v>27</v>
      </c>
      <c r="X753" s="108">
        <v>3</v>
      </c>
      <c r="Y753" s="109"/>
      <c r="Z753" s="106">
        <f>IF(V753&lt;&gt;"",VLOOKUP(V753,'DON GIA'!$A$1:$D$346,4,0),"")</f>
        <v>10375629</v>
      </c>
      <c r="AA753" s="106">
        <f t="shared" si="152"/>
        <v>31126887</v>
      </c>
      <c r="AB753" s="71"/>
      <c r="AC753" s="71"/>
      <c r="AD753" s="71"/>
      <c r="AE753" s="71" t="s">
        <v>31</v>
      </c>
      <c r="AF753" s="71"/>
      <c r="AG753" s="103" t="s">
        <v>34</v>
      </c>
      <c r="AH753" s="61" t="s">
        <v>578</v>
      </c>
      <c r="AI753" s="103" t="s">
        <v>560</v>
      </c>
      <c r="AJ753" s="103">
        <v>1</v>
      </c>
      <c r="AK753" s="106">
        <f>IF(AH753&lt;&gt;"",VLOOKUP(AH753,'DON GIA'!$M$1:$P$9,4,0),"")</f>
        <v>13000000</v>
      </c>
      <c r="AL753" s="106">
        <f t="shared" si="143"/>
        <v>13000000</v>
      </c>
      <c r="AM753" s="103"/>
      <c r="AN753" s="103"/>
      <c r="AO753" s="199" t="str">
        <f t="shared" si="146"/>
        <v/>
      </c>
      <c r="AP753" s="59" t="s">
        <v>721</v>
      </c>
    </row>
    <row r="754" spans="1:42" ht="153.75" outlineLevel="2">
      <c r="A754" s="72" t="e">
        <f>IF(C753&lt;&gt;"",$C$7:C753,A753)</f>
        <v>#VALUE!</v>
      </c>
      <c r="B754" s="102" t="str">
        <f>IF(C753&lt;&gt;"",COUNTA($C$7:C753)+392,"")</f>
        <v/>
      </c>
      <c r="C754" s="192"/>
      <c r="D754" s="71"/>
      <c r="E754" s="103"/>
      <c r="F754" s="103"/>
      <c r="G754" s="103"/>
      <c r="H754" s="103"/>
      <c r="I754" s="103"/>
      <c r="J754" s="103"/>
      <c r="K754" s="71"/>
      <c r="L754" s="105"/>
      <c r="M754" s="106" t="str">
        <f>IF(K754&lt;&gt;"",VLOOKUP(K754,'DON GIA'!$S$1:$U$19,3,0),"")</f>
        <v/>
      </c>
      <c r="N754" s="106" t="str">
        <f>IF(K754&lt;&gt;"",VLOOKUP(K754,'DON GIA'!$S$1:$V$19,4,0),"")</f>
        <v/>
      </c>
      <c r="O754" s="106" t="str">
        <f t="shared" si="141"/>
        <v/>
      </c>
      <c r="P754" s="106" t="str">
        <f t="shared" si="142"/>
        <v/>
      </c>
      <c r="Q754" s="71" t="s">
        <v>52</v>
      </c>
      <c r="R754" s="103" t="s">
        <v>44</v>
      </c>
      <c r="S754" s="103">
        <v>3</v>
      </c>
      <c r="T754" s="106">
        <f>IF(Q754&lt;&gt;"",VLOOKUP(Q754,'DON GIA'!$H$1:$K$103,4,0),"")</f>
        <v>76000</v>
      </c>
      <c r="U754" s="106">
        <f t="shared" si="151"/>
        <v>228000</v>
      </c>
      <c r="V754" s="107"/>
      <c r="W754" s="103"/>
      <c r="X754" s="108"/>
      <c r="Y754" s="109"/>
      <c r="Z754" s="106" t="str">
        <f>IF(V754&lt;&gt;"",VLOOKUP(V754,'DON GIA'!$A$1:$D$346,4,0),"")</f>
        <v/>
      </c>
      <c r="AA754" s="106" t="str">
        <f t="shared" si="152"/>
        <v/>
      </c>
      <c r="AB754" s="71"/>
      <c r="AC754" s="71"/>
      <c r="AD754" s="71"/>
      <c r="AE754" s="71"/>
      <c r="AF754" s="71"/>
      <c r="AG754" s="103"/>
      <c r="AH754" s="103"/>
      <c r="AI754" s="103"/>
      <c r="AJ754" s="103"/>
      <c r="AK754" s="106" t="str">
        <f>IF(AH754&lt;&gt;"",VLOOKUP(AH754,'DON GIA'!$M$1:$P$9,4,0),"")</f>
        <v/>
      </c>
      <c r="AL754" s="106" t="str">
        <f t="shared" si="143"/>
        <v/>
      </c>
      <c r="AM754" s="103"/>
      <c r="AN754" s="103"/>
      <c r="AO754" s="199" t="str">
        <f t="shared" si="146"/>
        <v/>
      </c>
      <c r="AP754" s="59" t="s">
        <v>722</v>
      </c>
    </row>
    <row r="755" spans="1:42" ht="93.75" outlineLevel="2">
      <c r="A755" s="72" t="e">
        <f>IF(C754&lt;&gt;"",$C$7:C754,A754)</f>
        <v>#VALUE!</v>
      </c>
      <c r="B755" s="102" t="str">
        <f>IF(C754&lt;&gt;"",COUNTA($C$7:C754)+392,"")</f>
        <v/>
      </c>
      <c r="C755" s="192"/>
      <c r="D755" s="71"/>
      <c r="E755" s="103"/>
      <c r="F755" s="103"/>
      <c r="G755" s="103"/>
      <c r="H755" s="103"/>
      <c r="I755" s="103"/>
      <c r="J755" s="103"/>
      <c r="K755" s="71"/>
      <c r="L755" s="105"/>
      <c r="M755" s="106" t="str">
        <f>IF(K755&lt;&gt;"",VLOOKUP(K755,'DON GIA'!$S$1:$U$19,3,0),"")</f>
        <v/>
      </c>
      <c r="N755" s="106" t="str">
        <f>IF(K755&lt;&gt;"",VLOOKUP(K755,'DON GIA'!$S$1:$V$19,4,0),"")</f>
        <v/>
      </c>
      <c r="O755" s="106" t="str">
        <f t="shared" si="141"/>
        <v/>
      </c>
      <c r="P755" s="106" t="str">
        <f t="shared" si="142"/>
        <v/>
      </c>
      <c r="Q755" s="71" t="s">
        <v>53</v>
      </c>
      <c r="R755" s="103" t="s">
        <v>44</v>
      </c>
      <c r="S755" s="103">
        <v>17</v>
      </c>
      <c r="T755" s="106">
        <f>IF(Q755&lt;&gt;"",VLOOKUP(Q755,'DON GIA'!$H$1:$K$103,4,0),"")</f>
        <v>34000</v>
      </c>
      <c r="U755" s="106">
        <f t="shared" si="151"/>
        <v>578000</v>
      </c>
      <c r="V755" s="107" t="s">
        <v>1023</v>
      </c>
      <c r="W755" s="103" t="s">
        <v>38</v>
      </c>
      <c r="X755" s="108">
        <v>3.3000000000000002E-2</v>
      </c>
      <c r="Y755" s="109"/>
      <c r="Z755" s="106">
        <f>IF(V755&lt;&gt;"",VLOOKUP(V755,'DON GIA'!$A$1:$D$346,4,0),"")</f>
        <v>2523428</v>
      </c>
      <c r="AA755" s="106">
        <f t="shared" si="152"/>
        <v>83273.124000000011</v>
      </c>
      <c r="AB755" s="71"/>
      <c r="AC755" s="71"/>
      <c r="AD755" s="71"/>
      <c r="AE755" s="71"/>
      <c r="AF755" s="71"/>
      <c r="AG755" s="103"/>
      <c r="AH755" s="103"/>
      <c r="AI755" s="103"/>
      <c r="AJ755" s="103"/>
      <c r="AK755" s="106" t="str">
        <f>IF(AH755&lt;&gt;"",VLOOKUP(AH755,'DON GIA'!$M$1:$P$9,4,0),"")</f>
        <v/>
      </c>
      <c r="AL755" s="106" t="str">
        <f t="shared" si="143"/>
        <v/>
      </c>
      <c r="AM755" s="103"/>
      <c r="AN755" s="103"/>
      <c r="AO755" s="199" t="str">
        <f t="shared" si="146"/>
        <v/>
      </c>
      <c r="AP755" s="59" t="s">
        <v>349</v>
      </c>
    </row>
    <row r="756" spans="1:42" outlineLevel="2">
      <c r="A756" s="72" t="e">
        <f>IF(C755&lt;&gt;"",$C$7:C755,A755)</f>
        <v>#VALUE!</v>
      </c>
      <c r="B756" s="102" t="str">
        <f>IF(C755&lt;&gt;"",COUNTA($C$7:C755)+392,"")</f>
        <v/>
      </c>
      <c r="C756" s="192"/>
      <c r="D756" s="71"/>
      <c r="E756" s="103"/>
      <c r="F756" s="103"/>
      <c r="G756" s="103"/>
      <c r="H756" s="103"/>
      <c r="I756" s="103"/>
      <c r="J756" s="103"/>
      <c r="K756" s="71"/>
      <c r="L756" s="105"/>
      <c r="M756" s="106" t="str">
        <f>IF(K756&lt;&gt;"",VLOOKUP(K756,'DON GIA'!$S$1:$U$19,3,0),"")</f>
        <v/>
      </c>
      <c r="N756" s="106" t="str">
        <f>IF(K756&lt;&gt;"",VLOOKUP(K756,'DON GIA'!$S$1:$V$19,4,0),"")</f>
        <v/>
      </c>
      <c r="O756" s="106" t="str">
        <f t="shared" si="141"/>
        <v/>
      </c>
      <c r="P756" s="106" t="str">
        <f t="shared" si="142"/>
        <v/>
      </c>
      <c r="Q756" s="71" t="s">
        <v>303</v>
      </c>
      <c r="R756" s="103" t="s">
        <v>44</v>
      </c>
      <c r="S756" s="103">
        <v>1</v>
      </c>
      <c r="T756" s="106">
        <f>IF(Q756&lt;&gt;"",VLOOKUP(Q756,'DON GIA'!$H$1:$K$103,4,0),"")</f>
        <v>780000</v>
      </c>
      <c r="U756" s="106">
        <f t="shared" si="151"/>
        <v>780000</v>
      </c>
      <c r="V756" s="107" t="s">
        <v>1105</v>
      </c>
      <c r="W756" s="103" t="s">
        <v>27</v>
      </c>
      <c r="X756" s="108">
        <f>3.6+0.96</f>
        <v>4.5600000000000005</v>
      </c>
      <c r="Y756" s="109"/>
      <c r="Z756" s="106">
        <f>IF(V756&lt;&gt;"",VLOOKUP(V756,'DON GIA'!$A$1:$D$346,4,0),"")</f>
        <v>292949</v>
      </c>
      <c r="AA756" s="106">
        <f t="shared" si="152"/>
        <v>1335847.4400000002</v>
      </c>
      <c r="AB756" s="71"/>
      <c r="AC756" s="71"/>
      <c r="AD756" s="71"/>
      <c r="AE756" s="71"/>
      <c r="AF756" s="71"/>
      <c r="AG756" s="103"/>
      <c r="AH756" s="103"/>
      <c r="AI756" s="103"/>
      <c r="AJ756" s="103"/>
      <c r="AK756" s="106" t="str">
        <f>IF(AH756&lt;&gt;"",VLOOKUP(AH756,'DON GIA'!$M$1:$P$9,4,0),"")</f>
        <v/>
      </c>
      <c r="AL756" s="106" t="str">
        <f t="shared" si="143"/>
        <v/>
      </c>
      <c r="AM756" s="103"/>
      <c r="AN756" s="103"/>
      <c r="AO756" s="199" t="str">
        <f t="shared" si="146"/>
        <v/>
      </c>
      <c r="AP756" s="107"/>
    </row>
    <row r="757" spans="1:42" outlineLevel="2">
      <c r="A757" s="72" t="e">
        <f>IF(C756&lt;&gt;"",$C$7:C756,A756)</f>
        <v>#VALUE!</v>
      </c>
      <c r="B757" s="102" t="str">
        <f>IF(C756&lt;&gt;"",COUNTA($C$7:C756)+392,"")</f>
        <v/>
      </c>
      <c r="C757" s="192"/>
      <c r="D757" s="71"/>
      <c r="E757" s="103"/>
      <c r="F757" s="103"/>
      <c r="G757" s="103"/>
      <c r="H757" s="103"/>
      <c r="I757" s="103"/>
      <c r="J757" s="103"/>
      <c r="K757" s="71"/>
      <c r="L757" s="105"/>
      <c r="M757" s="106" t="str">
        <f>IF(K757&lt;&gt;"",VLOOKUP(K757,'DON GIA'!$S$1:$U$19,3,0),"")</f>
        <v/>
      </c>
      <c r="N757" s="106" t="str">
        <f>IF(K757&lt;&gt;"",VLOOKUP(K757,'DON GIA'!$S$1:$V$19,4,0),"")</f>
        <v/>
      </c>
      <c r="O757" s="106" t="str">
        <f t="shared" si="141"/>
        <v/>
      </c>
      <c r="P757" s="106" t="str">
        <f t="shared" si="142"/>
        <v/>
      </c>
      <c r="Q757" s="71" t="s">
        <v>239</v>
      </c>
      <c r="R757" s="103" t="s">
        <v>27</v>
      </c>
      <c r="S757" s="103">
        <v>3</v>
      </c>
      <c r="T757" s="106">
        <f>IF(Q757&lt;&gt;"",VLOOKUP(Q757,'DON GIA'!$H$1:$K$103,4,0),"")</f>
        <v>12000</v>
      </c>
      <c r="U757" s="106">
        <f t="shared" si="151"/>
        <v>36000</v>
      </c>
      <c r="V757" s="107" t="s">
        <v>1130</v>
      </c>
      <c r="W757" s="103" t="s">
        <v>27</v>
      </c>
      <c r="X757" s="108">
        <v>1.17</v>
      </c>
      <c r="Y757" s="109"/>
      <c r="Z757" s="106">
        <f>IF(V757&lt;&gt;"",VLOOKUP(V757,'DON GIA'!$A$1:$D$346,4,0),"")</f>
        <v>282038</v>
      </c>
      <c r="AA757" s="106">
        <f t="shared" si="152"/>
        <v>329984.45999999996</v>
      </c>
      <c r="AB757" s="71"/>
      <c r="AC757" s="71"/>
      <c r="AD757" s="71"/>
      <c r="AE757" s="71"/>
      <c r="AF757" s="71"/>
      <c r="AG757" s="103"/>
      <c r="AH757" s="103"/>
      <c r="AI757" s="103"/>
      <c r="AJ757" s="103"/>
      <c r="AK757" s="106" t="str">
        <f>IF(AH757&lt;&gt;"",VLOOKUP(AH757,'DON GIA'!$M$1:$P$9,4,0),"")</f>
        <v/>
      </c>
      <c r="AL757" s="106" t="str">
        <f t="shared" si="143"/>
        <v/>
      </c>
      <c r="AM757" s="103"/>
      <c r="AN757" s="103"/>
      <c r="AO757" s="199" t="str">
        <f t="shared" si="146"/>
        <v/>
      </c>
      <c r="AP757" s="107"/>
    </row>
    <row r="758" spans="1:42" ht="37.5" outlineLevel="2">
      <c r="A758" s="72" t="e">
        <f>IF(C757&lt;&gt;"",$C$7:C757,A757)</f>
        <v>#VALUE!</v>
      </c>
      <c r="B758" s="102" t="str">
        <f>IF(C757&lt;&gt;"",COUNTA($C$7:C757)+392,"")</f>
        <v/>
      </c>
      <c r="C758" s="192"/>
      <c r="D758" s="71"/>
      <c r="E758" s="103"/>
      <c r="F758" s="103"/>
      <c r="G758" s="103"/>
      <c r="H758" s="103"/>
      <c r="I758" s="103"/>
      <c r="J758" s="103"/>
      <c r="K758" s="71"/>
      <c r="L758" s="105"/>
      <c r="M758" s="106" t="str">
        <f>IF(K758&lt;&gt;"",VLOOKUP(K758,'DON GIA'!$S$1:$U$19,3,0),"")</f>
        <v/>
      </c>
      <c r="N758" s="106" t="str">
        <f>IF(K758&lt;&gt;"",VLOOKUP(K758,'DON GIA'!$S$1:$V$19,4,0),"")</f>
        <v/>
      </c>
      <c r="O758" s="106" t="str">
        <f t="shared" si="141"/>
        <v/>
      </c>
      <c r="P758" s="106" t="str">
        <f t="shared" si="142"/>
        <v/>
      </c>
      <c r="Q758" s="71" t="s">
        <v>35</v>
      </c>
      <c r="R758" s="103"/>
      <c r="S758" s="103"/>
      <c r="T758" s="106" t="str">
        <f>IF(Q758&lt;&gt;"",VLOOKUP(Q758,'DON GIA'!$H$1:$K$103,4,0),"")</f>
        <v/>
      </c>
      <c r="U758" s="106" t="str">
        <f t="shared" si="151"/>
        <v/>
      </c>
      <c r="V758" s="107" t="s">
        <v>1108</v>
      </c>
      <c r="W758" s="103" t="s">
        <v>27</v>
      </c>
      <c r="X758" s="108">
        <v>7.86</v>
      </c>
      <c r="Y758" s="109"/>
      <c r="Z758" s="106">
        <f>IF(V758&lt;&gt;"",VLOOKUP(V758,'DON GIA'!$A$1:$D$346,4,0),"")</f>
        <v>282038</v>
      </c>
      <c r="AA758" s="106">
        <f t="shared" si="152"/>
        <v>2216818.6800000002</v>
      </c>
      <c r="AB758" s="71"/>
      <c r="AC758" s="71"/>
      <c r="AD758" s="71"/>
      <c r="AE758" s="71"/>
      <c r="AF758" s="71"/>
      <c r="AG758" s="103"/>
      <c r="AH758" s="103"/>
      <c r="AI758" s="103"/>
      <c r="AJ758" s="103"/>
      <c r="AK758" s="106" t="str">
        <f>IF(AH758&lt;&gt;"",VLOOKUP(AH758,'DON GIA'!$M$1:$P$9,4,0),"")</f>
        <v/>
      </c>
      <c r="AL758" s="106" t="str">
        <f t="shared" si="143"/>
        <v/>
      </c>
      <c r="AM758" s="103"/>
      <c r="AN758" s="103"/>
      <c r="AO758" s="199" t="str">
        <f t="shared" si="146"/>
        <v/>
      </c>
      <c r="AP758" s="107"/>
    </row>
    <row r="759" spans="1:42" outlineLevel="2">
      <c r="A759" s="72" t="e">
        <f>IF(C758&lt;&gt;"",$C$7:C758,A758)</f>
        <v>#VALUE!</v>
      </c>
      <c r="B759" s="102" t="str">
        <f>IF(C758&lt;&gt;"",COUNTA($C$7:C758)+392,"")</f>
        <v/>
      </c>
      <c r="C759" s="192"/>
      <c r="D759" s="71"/>
      <c r="E759" s="103"/>
      <c r="F759" s="103"/>
      <c r="G759" s="103"/>
      <c r="H759" s="103"/>
      <c r="I759" s="103"/>
      <c r="J759" s="103"/>
      <c r="K759" s="71"/>
      <c r="L759" s="105"/>
      <c r="M759" s="106" t="str">
        <f>IF(K759&lt;&gt;"",VLOOKUP(K759,'DON GIA'!$S$1:$U$19,3,0),"")</f>
        <v/>
      </c>
      <c r="N759" s="106" t="str">
        <f>IF(K759&lt;&gt;"",VLOOKUP(K759,'DON GIA'!$S$1:$V$19,4,0),"")</f>
        <v/>
      </c>
      <c r="O759" s="106" t="str">
        <f t="shared" si="141"/>
        <v/>
      </c>
      <c r="P759" s="106" t="str">
        <f t="shared" si="142"/>
        <v/>
      </c>
      <c r="Q759" s="71" t="s">
        <v>35</v>
      </c>
      <c r="R759" s="103"/>
      <c r="S759" s="103"/>
      <c r="T759" s="106" t="str">
        <f>IF(Q759&lt;&gt;"",VLOOKUP(Q759,'DON GIA'!$H$1:$K$103,4,0),"")</f>
        <v/>
      </c>
      <c r="U759" s="106" t="str">
        <f t="shared" si="151"/>
        <v/>
      </c>
      <c r="V759" s="107" t="s">
        <v>1182</v>
      </c>
      <c r="W759" s="103" t="s">
        <v>38</v>
      </c>
      <c r="X759" s="108">
        <v>0.128</v>
      </c>
      <c r="Y759" s="109"/>
      <c r="Z759" s="106">
        <f>IF(V759&lt;&gt;"",VLOOKUP(V759,'DON GIA'!$A$1:$D$346,4,0),"")</f>
        <v>2523428</v>
      </c>
      <c r="AA759" s="106">
        <f t="shared" si="152"/>
        <v>322998.78399999999</v>
      </c>
      <c r="AB759" s="71"/>
      <c r="AC759" s="71"/>
      <c r="AD759" s="71"/>
      <c r="AE759" s="71"/>
      <c r="AF759" s="71"/>
      <c r="AG759" s="103"/>
      <c r="AH759" s="103"/>
      <c r="AI759" s="103"/>
      <c r="AJ759" s="103"/>
      <c r="AK759" s="106" t="str">
        <f>IF(AH759&lt;&gt;"",VLOOKUP(AH759,'DON GIA'!$M$1:$P$9,4,0),"")</f>
        <v/>
      </c>
      <c r="AL759" s="106" t="str">
        <f t="shared" si="143"/>
        <v/>
      </c>
      <c r="AM759" s="103"/>
      <c r="AN759" s="103"/>
      <c r="AO759" s="199" t="str">
        <f t="shared" si="146"/>
        <v/>
      </c>
      <c r="AP759" s="107"/>
    </row>
    <row r="760" spans="1:42" outlineLevel="2">
      <c r="A760" s="72" t="e">
        <f>IF(C759&lt;&gt;"",$C$7:C759,A759)</f>
        <v>#VALUE!</v>
      </c>
      <c r="B760" s="102" t="str">
        <f>IF(C759&lt;&gt;"",COUNTA($C$7:C759)+392,"")</f>
        <v/>
      </c>
      <c r="C760" s="192"/>
      <c r="D760" s="71"/>
      <c r="E760" s="103"/>
      <c r="F760" s="103"/>
      <c r="G760" s="103"/>
      <c r="H760" s="103"/>
      <c r="I760" s="103"/>
      <c r="J760" s="103"/>
      <c r="K760" s="71"/>
      <c r="L760" s="105"/>
      <c r="M760" s="106" t="str">
        <f>IF(K760&lt;&gt;"",VLOOKUP(K760,'DON GIA'!$S$1:$U$19,3,0),"")</f>
        <v/>
      </c>
      <c r="N760" s="106" t="str">
        <f>IF(K760&lt;&gt;"",VLOOKUP(K760,'DON GIA'!$S$1:$V$19,4,0),"")</f>
        <v/>
      </c>
      <c r="O760" s="106" t="str">
        <f t="shared" si="141"/>
        <v/>
      </c>
      <c r="P760" s="106" t="str">
        <f t="shared" si="142"/>
        <v/>
      </c>
      <c r="Q760" s="71" t="s">
        <v>35</v>
      </c>
      <c r="R760" s="103"/>
      <c r="S760" s="103"/>
      <c r="T760" s="106" t="str">
        <f>IF(Q760&lt;&gt;"",VLOOKUP(Q760,'DON GIA'!$H$1:$K$103,4,0),"")</f>
        <v/>
      </c>
      <c r="U760" s="106" t="str">
        <f t="shared" si="151"/>
        <v/>
      </c>
      <c r="V760" s="107" t="s">
        <v>1023</v>
      </c>
      <c r="W760" s="103" t="s">
        <v>38</v>
      </c>
      <c r="X760" s="108">
        <v>0.06</v>
      </c>
      <c r="Y760" s="109"/>
      <c r="Z760" s="106">
        <f>IF(V760&lt;&gt;"",VLOOKUP(V760,'DON GIA'!$A$1:$D$346,4,0),"")</f>
        <v>2523428</v>
      </c>
      <c r="AA760" s="106">
        <f t="shared" si="152"/>
        <v>151405.68</v>
      </c>
      <c r="AB760" s="71"/>
      <c r="AC760" s="71"/>
      <c r="AD760" s="71"/>
      <c r="AE760" s="71"/>
      <c r="AF760" s="71"/>
      <c r="AG760" s="103"/>
      <c r="AH760" s="103"/>
      <c r="AI760" s="103"/>
      <c r="AJ760" s="103"/>
      <c r="AK760" s="106" t="str">
        <f>IF(AH760&lt;&gt;"",VLOOKUP(AH760,'DON GIA'!$M$1:$P$9,4,0),"")</f>
        <v/>
      </c>
      <c r="AL760" s="106" t="str">
        <f t="shared" si="143"/>
        <v/>
      </c>
      <c r="AM760" s="103"/>
      <c r="AN760" s="103"/>
      <c r="AO760" s="199" t="str">
        <f t="shared" si="146"/>
        <v/>
      </c>
      <c r="AP760" s="107"/>
    </row>
    <row r="761" spans="1:42" outlineLevel="2">
      <c r="A761" s="72" t="e">
        <f>IF(C760&lt;&gt;"",$C$7:C760,A760)</f>
        <v>#VALUE!</v>
      </c>
      <c r="B761" s="102" t="str">
        <f>IF(C760&lt;&gt;"",COUNTA($C$7:C760)+392,"")</f>
        <v/>
      </c>
      <c r="C761" s="192"/>
      <c r="D761" s="71"/>
      <c r="E761" s="103"/>
      <c r="F761" s="103"/>
      <c r="G761" s="103"/>
      <c r="H761" s="103"/>
      <c r="I761" s="103"/>
      <c r="J761" s="103"/>
      <c r="K761" s="71"/>
      <c r="L761" s="105"/>
      <c r="M761" s="106" t="str">
        <f>IF(K761&lt;&gt;"",VLOOKUP(K761,'DON GIA'!$S$1:$U$19,3,0),"")</f>
        <v/>
      </c>
      <c r="N761" s="106" t="str">
        <f>IF(K761&lt;&gt;"",VLOOKUP(K761,'DON GIA'!$S$1:$V$19,4,0),"")</f>
        <v/>
      </c>
      <c r="O761" s="106" t="str">
        <f t="shared" si="141"/>
        <v/>
      </c>
      <c r="P761" s="106" t="str">
        <f t="shared" si="142"/>
        <v/>
      </c>
      <c r="Q761" s="71" t="s">
        <v>35</v>
      </c>
      <c r="R761" s="103"/>
      <c r="S761" s="103"/>
      <c r="T761" s="106" t="str">
        <f>IF(Q761&lt;&gt;"",VLOOKUP(Q761,'DON GIA'!$H$1:$K$103,4,0),"")</f>
        <v/>
      </c>
      <c r="U761" s="106" t="str">
        <f t="shared" si="151"/>
        <v/>
      </c>
      <c r="V761" s="107" t="s">
        <v>1105</v>
      </c>
      <c r="W761" s="103" t="s">
        <v>27</v>
      </c>
      <c r="X761" s="108">
        <v>3.36</v>
      </c>
      <c r="Y761" s="109"/>
      <c r="Z761" s="106">
        <f>IF(V761&lt;&gt;"",VLOOKUP(V761,'DON GIA'!$A$1:$D$346,4,0),"")</f>
        <v>292949</v>
      </c>
      <c r="AA761" s="106">
        <f t="shared" si="152"/>
        <v>984308.64</v>
      </c>
      <c r="AB761" s="71"/>
      <c r="AC761" s="71"/>
      <c r="AD761" s="71"/>
      <c r="AE761" s="71"/>
      <c r="AF761" s="71"/>
      <c r="AG761" s="103"/>
      <c r="AH761" s="103"/>
      <c r="AI761" s="103"/>
      <c r="AJ761" s="103"/>
      <c r="AK761" s="106" t="str">
        <f>IF(AH761&lt;&gt;"",VLOOKUP(AH761,'DON GIA'!$M$1:$P$9,4,0),"")</f>
        <v/>
      </c>
      <c r="AL761" s="106" t="str">
        <f t="shared" si="143"/>
        <v/>
      </c>
      <c r="AM761" s="103"/>
      <c r="AN761" s="103"/>
      <c r="AO761" s="199" t="str">
        <f t="shared" si="146"/>
        <v/>
      </c>
      <c r="AP761" s="107"/>
    </row>
    <row r="762" spans="1:42" outlineLevel="2">
      <c r="A762" s="72" t="e">
        <f>IF(C761&lt;&gt;"",$C$7:C761,A761)</f>
        <v>#VALUE!</v>
      </c>
      <c r="B762" s="102" t="str">
        <f>IF(C761&lt;&gt;"",COUNTA($C$7:C761)+392,"")</f>
        <v/>
      </c>
      <c r="C762" s="192"/>
      <c r="D762" s="71"/>
      <c r="E762" s="103"/>
      <c r="F762" s="103"/>
      <c r="G762" s="103"/>
      <c r="H762" s="103"/>
      <c r="I762" s="103"/>
      <c r="J762" s="103"/>
      <c r="K762" s="71"/>
      <c r="L762" s="105"/>
      <c r="M762" s="106" t="str">
        <f>IF(K762&lt;&gt;"",VLOOKUP(K762,'DON GIA'!$S$1:$U$19,3,0),"")</f>
        <v/>
      </c>
      <c r="N762" s="106" t="str">
        <f>IF(K762&lt;&gt;"",VLOOKUP(K762,'DON GIA'!$S$1:$V$19,4,0),"")</f>
        <v/>
      </c>
      <c r="O762" s="106" t="str">
        <f t="shared" si="141"/>
        <v/>
      </c>
      <c r="P762" s="106" t="str">
        <f t="shared" si="142"/>
        <v/>
      </c>
      <c r="Q762" s="71" t="s">
        <v>35</v>
      </c>
      <c r="R762" s="103"/>
      <c r="S762" s="103"/>
      <c r="T762" s="106" t="str">
        <f>IF(Q762&lt;&gt;"",VLOOKUP(Q762,'DON GIA'!$H$1:$K$103,4,0),"")</f>
        <v/>
      </c>
      <c r="U762" s="106" t="str">
        <f t="shared" si="151"/>
        <v/>
      </c>
      <c r="V762" s="107" t="s">
        <v>1130</v>
      </c>
      <c r="W762" s="103" t="s">
        <v>27</v>
      </c>
      <c r="X762" s="108">
        <v>2.4300000000000002</v>
      </c>
      <c r="Y762" s="109"/>
      <c r="Z762" s="106">
        <f>IF(V762&lt;&gt;"",VLOOKUP(V762,'DON GIA'!$A$1:$D$346,4,0),"")</f>
        <v>282038</v>
      </c>
      <c r="AA762" s="106">
        <f t="shared" si="152"/>
        <v>685352.34000000008</v>
      </c>
      <c r="AB762" s="71"/>
      <c r="AC762" s="71"/>
      <c r="AD762" s="71"/>
      <c r="AE762" s="71"/>
      <c r="AF762" s="71"/>
      <c r="AG762" s="103"/>
      <c r="AH762" s="103"/>
      <c r="AI762" s="103"/>
      <c r="AJ762" s="103"/>
      <c r="AK762" s="106" t="str">
        <f>IF(AH762&lt;&gt;"",VLOOKUP(AH762,'DON GIA'!$M$1:$P$9,4,0),"")</f>
        <v/>
      </c>
      <c r="AL762" s="106" t="str">
        <f t="shared" si="143"/>
        <v/>
      </c>
      <c r="AM762" s="103"/>
      <c r="AN762" s="103"/>
      <c r="AO762" s="199" t="str">
        <f t="shared" si="146"/>
        <v/>
      </c>
      <c r="AP762" s="107"/>
    </row>
    <row r="763" spans="1:42" outlineLevel="2">
      <c r="A763" s="72" t="e">
        <f>IF(C762&lt;&gt;"",$C$7:C762,A762)</f>
        <v>#VALUE!</v>
      </c>
      <c r="B763" s="102" t="str">
        <f>IF(C762&lt;&gt;"",COUNTA($C$7:C762)+392,"")</f>
        <v/>
      </c>
      <c r="C763" s="192"/>
      <c r="D763" s="71"/>
      <c r="E763" s="103"/>
      <c r="F763" s="103"/>
      <c r="G763" s="103"/>
      <c r="H763" s="103"/>
      <c r="I763" s="103"/>
      <c r="J763" s="103"/>
      <c r="K763" s="71"/>
      <c r="L763" s="105"/>
      <c r="M763" s="106" t="str">
        <f>IF(K763&lt;&gt;"",VLOOKUP(K763,'DON GIA'!$S$1:$U$19,3,0),"")</f>
        <v/>
      </c>
      <c r="N763" s="106" t="str">
        <f>IF(K763&lt;&gt;"",VLOOKUP(K763,'DON GIA'!$S$1:$V$19,4,0),"")</f>
        <v/>
      </c>
      <c r="O763" s="106" t="str">
        <f t="shared" si="141"/>
        <v/>
      </c>
      <c r="P763" s="106" t="str">
        <f t="shared" si="142"/>
        <v/>
      </c>
      <c r="Q763" s="71" t="s">
        <v>35</v>
      </c>
      <c r="R763" s="103"/>
      <c r="S763" s="103"/>
      <c r="T763" s="106" t="str">
        <f>IF(Q763&lt;&gt;"",VLOOKUP(Q763,'DON GIA'!$H$1:$K$103,4,0),"")</f>
        <v/>
      </c>
      <c r="U763" s="106" t="str">
        <f t="shared" si="151"/>
        <v/>
      </c>
      <c r="V763" s="107" t="s">
        <v>1183</v>
      </c>
      <c r="W763" s="103" t="s">
        <v>38</v>
      </c>
      <c r="X763" s="108">
        <f>0.536</f>
        <v>0.53600000000000003</v>
      </c>
      <c r="Y763" s="109"/>
      <c r="Z763" s="106">
        <f>IF(V763&lt;&gt;"",VLOOKUP(V763,'DON GIA'!$A$1:$D$346,4,0),"")</f>
        <v>2704619</v>
      </c>
      <c r="AA763" s="106">
        <f t="shared" si="152"/>
        <v>1449675.784</v>
      </c>
      <c r="AB763" s="71"/>
      <c r="AC763" s="71"/>
      <c r="AD763" s="71"/>
      <c r="AE763" s="71"/>
      <c r="AF763" s="71"/>
      <c r="AG763" s="103"/>
      <c r="AH763" s="103"/>
      <c r="AI763" s="103"/>
      <c r="AJ763" s="103"/>
      <c r="AK763" s="106" t="str">
        <f>IF(AH763&lt;&gt;"",VLOOKUP(AH763,'DON GIA'!$M$1:$P$9,4,0),"")</f>
        <v/>
      </c>
      <c r="AL763" s="106" t="str">
        <f t="shared" si="143"/>
        <v/>
      </c>
      <c r="AM763" s="103"/>
      <c r="AN763" s="103"/>
      <c r="AO763" s="199" t="str">
        <f t="shared" si="146"/>
        <v/>
      </c>
      <c r="AP763" s="107"/>
    </row>
    <row r="764" spans="1:42" outlineLevel="2">
      <c r="A764" s="72" t="e">
        <f>IF(C763&lt;&gt;"",$C$7:C763,A763)</f>
        <v>#VALUE!</v>
      </c>
      <c r="B764" s="102" t="str">
        <f>IF(C763&lt;&gt;"",COUNTA($C$7:C763)+392,"")</f>
        <v/>
      </c>
      <c r="C764" s="192"/>
      <c r="D764" s="71"/>
      <c r="E764" s="103"/>
      <c r="F764" s="103"/>
      <c r="G764" s="103"/>
      <c r="H764" s="103"/>
      <c r="I764" s="103"/>
      <c r="J764" s="103"/>
      <c r="K764" s="71"/>
      <c r="L764" s="105"/>
      <c r="M764" s="106" t="str">
        <f>IF(K764&lt;&gt;"",VLOOKUP(K764,'DON GIA'!$S$1:$U$19,3,0),"")</f>
        <v/>
      </c>
      <c r="N764" s="106" t="str">
        <f>IF(K764&lt;&gt;"",VLOOKUP(K764,'DON GIA'!$S$1:$V$19,4,0),"")</f>
        <v/>
      </c>
      <c r="O764" s="106" t="str">
        <f t="shared" si="141"/>
        <v/>
      </c>
      <c r="P764" s="106" t="str">
        <f t="shared" si="142"/>
        <v/>
      </c>
      <c r="Q764" s="71" t="s">
        <v>35</v>
      </c>
      <c r="R764" s="103"/>
      <c r="S764" s="103"/>
      <c r="T764" s="106" t="str">
        <f>IF(Q764&lt;&gt;"",VLOOKUP(Q764,'DON GIA'!$H$1:$K$103,4,0),"")</f>
        <v/>
      </c>
      <c r="U764" s="106" t="str">
        <f t="shared" si="151"/>
        <v/>
      </c>
      <c r="V764" s="107" t="s">
        <v>1179</v>
      </c>
      <c r="W764" s="103" t="s">
        <v>27</v>
      </c>
      <c r="X764" s="108">
        <v>7.2</v>
      </c>
      <c r="Y764" s="109"/>
      <c r="Z764" s="106">
        <f>IF(V764&lt;&gt;"",VLOOKUP(V764,'DON GIA'!$A$1:$D$346,4,0),"")</f>
        <v>330817</v>
      </c>
      <c r="AA764" s="106">
        <f t="shared" si="152"/>
        <v>2381882.4</v>
      </c>
      <c r="AB764" s="71"/>
      <c r="AC764" s="71"/>
      <c r="AD764" s="71"/>
      <c r="AE764" s="71"/>
      <c r="AF764" s="71"/>
      <c r="AG764" s="103"/>
      <c r="AH764" s="103"/>
      <c r="AI764" s="103"/>
      <c r="AJ764" s="103"/>
      <c r="AK764" s="106" t="str">
        <f>IF(AH764&lt;&gt;"",VLOOKUP(AH764,'DON GIA'!$M$1:$P$9,4,0),"")</f>
        <v/>
      </c>
      <c r="AL764" s="106" t="str">
        <f t="shared" si="143"/>
        <v/>
      </c>
      <c r="AM764" s="103"/>
      <c r="AN764" s="103"/>
      <c r="AO764" s="199" t="str">
        <f t="shared" si="146"/>
        <v/>
      </c>
      <c r="AP764" s="107"/>
    </row>
    <row r="765" spans="1:42" ht="37.5" outlineLevel="2">
      <c r="A765" s="72" t="e">
        <f>IF(C764&lt;&gt;"",$C$7:C764,A764)</f>
        <v>#VALUE!</v>
      </c>
      <c r="B765" s="102" t="str">
        <f>IF(C764&lt;&gt;"",COUNTA($C$7:C764)+392,"")</f>
        <v/>
      </c>
      <c r="C765" s="192"/>
      <c r="D765" s="71"/>
      <c r="E765" s="103"/>
      <c r="F765" s="103"/>
      <c r="G765" s="103"/>
      <c r="H765" s="103"/>
      <c r="I765" s="103"/>
      <c r="J765" s="103"/>
      <c r="K765" s="71"/>
      <c r="L765" s="105"/>
      <c r="M765" s="106" t="str">
        <f>IF(K765&lt;&gt;"",VLOOKUP(K765,'DON GIA'!$S$1:$U$19,3,0),"")</f>
        <v/>
      </c>
      <c r="N765" s="106" t="str">
        <f>IF(K765&lt;&gt;"",VLOOKUP(K765,'DON GIA'!$S$1:$V$19,4,0),"")</f>
        <v/>
      </c>
      <c r="O765" s="106" t="str">
        <f t="shared" si="141"/>
        <v/>
      </c>
      <c r="P765" s="106" t="str">
        <f t="shared" si="142"/>
        <v/>
      </c>
      <c r="Q765" s="71" t="s">
        <v>35</v>
      </c>
      <c r="R765" s="103"/>
      <c r="S765" s="103"/>
      <c r="T765" s="106" t="str">
        <f>IF(Q765&lt;&gt;"",VLOOKUP(Q765,'DON GIA'!$H$1:$K$103,4,0),"")</f>
        <v/>
      </c>
      <c r="U765" s="106" t="str">
        <f t="shared" si="151"/>
        <v/>
      </c>
      <c r="V765" s="107" t="s">
        <v>1184</v>
      </c>
      <c r="W765" s="103" t="s">
        <v>27</v>
      </c>
      <c r="X765" s="108">
        <v>27.28</v>
      </c>
      <c r="Y765" s="109"/>
      <c r="Z765" s="106">
        <f>IF(V765&lt;&gt;"",VLOOKUP(V765,'DON GIA'!$A$1:$D$346,4,0),"")</f>
        <v>1049273</v>
      </c>
      <c r="AA765" s="106">
        <f t="shared" si="152"/>
        <v>28624167.440000001</v>
      </c>
      <c r="AB765" s="71"/>
      <c r="AC765" s="71"/>
      <c r="AD765" s="71"/>
      <c r="AE765" s="71"/>
      <c r="AF765" s="71"/>
      <c r="AG765" s="103"/>
      <c r="AH765" s="103"/>
      <c r="AI765" s="103"/>
      <c r="AJ765" s="103"/>
      <c r="AK765" s="106" t="str">
        <f>IF(AH765&lt;&gt;"",VLOOKUP(AH765,'DON GIA'!$M$1:$P$9,4,0),"")</f>
        <v/>
      </c>
      <c r="AL765" s="106" t="str">
        <f t="shared" si="143"/>
        <v/>
      </c>
      <c r="AM765" s="103"/>
      <c r="AN765" s="103"/>
      <c r="AO765" s="199" t="str">
        <f t="shared" si="146"/>
        <v/>
      </c>
      <c r="AP765" s="107"/>
    </row>
    <row r="766" spans="1:42" outlineLevel="2">
      <c r="A766" s="72" t="e">
        <f>IF(C765&lt;&gt;"",$C$7:C765,A765)</f>
        <v>#VALUE!</v>
      </c>
      <c r="B766" s="102" t="str">
        <f>IF(C765&lt;&gt;"",COUNTA($C$7:C765)+392,"")</f>
        <v/>
      </c>
      <c r="C766" s="192"/>
      <c r="D766" s="71"/>
      <c r="E766" s="103"/>
      <c r="F766" s="103"/>
      <c r="G766" s="103"/>
      <c r="H766" s="103"/>
      <c r="I766" s="103"/>
      <c r="J766" s="103"/>
      <c r="K766" s="71"/>
      <c r="L766" s="105"/>
      <c r="M766" s="106" t="str">
        <f>IF(K766&lt;&gt;"",VLOOKUP(K766,'DON GIA'!$S$1:$U$19,3,0),"")</f>
        <v/>
      </c>
      <c r="N766" s="106" t="str">
        <f>IF(K766&lt;&gt;"",VLOOKUP(K766,'DON GIA'!$S$1:$V$19,4,0),"")</f>
        <v/>
      </c>
      <c r="O766" s="106" t="str">
        <f t="shared" si="141"/>
        <v/>
      </c>
      <c r="P766" s="106" t="str">
        <f t="shared" si="142"/>
        <v/>
      </c>
      <c r="Q766" s="71" t="s">
        <v>35</v>
      </c>
      <c r="R766" s="103"/>
      <c r="S766" s="103"/>
      <c r="T766" s="106" t="str">
        <f>IF(Q766&lt;&gt;"",VLOOKUP(Q766,'DON GIA'!$H$1:$K$103,4,0),"")</f>
        <v/>
      </c>
      <c r="U766" s="106" t="str">
        <f t="shared" si="151"/>
        <v/>
      </c>
      <c r="V766" s="107" t="s">
        <v>1107</v>
      </c>
      <c r="W766" s="103" t="s">
        <v>27</v>
      </c>
      <c r="X766" s="108">
        <v>76.05</v>
      </c>
      <c r="Y766" s="109"/>
      <c r="Z766" s="106">
        <f>IF(V766&lt;&gt;"",VLOOKUP(V766,'DON GIA'!$A$1:$D$346,4,0),"")</f>
        <v>109890</v>
      </c>
      <c r="AA766" s="106">
        <f t="shared" si="152"/>
        <v>8357134.5</v>
      </c>
      <c r="AB766" s="71"/>
      <c r="AC766" s="71"/>
      <c r="AD766" s="71"/>
      <c r="AE766" s="71"/>
      <c r="AF766" s="71"/>
      <c r="AG766" s="103"/>
      <c r="AH766" s="103"/>
      <c r="AI766" s="103"/>
      <c r="AJ766" s="103"/>
      <c r="AK766" s="106" t="str">
        <f>IF(AH766&lt;&gt;"",VLOOKUP(AH766,'DON GIA'!$M$1:$P$9,4,0),"")</f>
        <v/>
      </c>
      <c r="AL766" s="106" t="str">
        <f t="shared" si="143"/>
        <v/>
      </c>
      <c r="AM766" s="103"/>
      <c r="AN766" s="103"/>
      <c r="AO766" s="199" t="str">
        <f t="shared" si="146"/>
        <v/>
      </c>
      <c r="AP766" s="107"/>
    </row>
    <row r="767" spans="1:42" ht="37.5" outlineLevel="2">
      <c r="A767" s="72" t="e">
        <f>IF(C766&lt;&gt;"",$C$7:C766,A766)</f>
        <v>#VALUE!</v>
      </c>
      <c r="B767" s="102" t="str">
        <f>IF(C766&lt;&gt;"",COUNTA($C$7:C766)+392,"")</f>
        <v/>
      </c>
      <c r="C767" s="192"/>
      <c r="D767" s="71"/>
      <c r="E767" s="103"/>
      <c r="F767" s="103"/>
      <c r="G767" s="103"/>
      <c r="H767" s="103"/>
      <c r="I767" s="103"/>
      <c r="J767" s="103"/>
      <c r="K767" s="71"/>
      <c r="L767" s="105"/>
      <c r="M767" s="106" t="str">
        <f>IF(K767&lt;&gt;"",VLOOKUP(K767,'DON GIA'!$S$1:$U$19,3,0),"")</f>
        <v/>
      </c>
      <c r="N767" s="106" t="str">
        <f>IF(K767&lt;&gt;"",VLOOKUP(K767,'DON GIA'!$S$1:$V$19,4,0),"")</f>
        <v/>
      </c>
      <c r="O767" s="106" t="str">
        <f t="shared" si="141"/>
        <v/>
      </c>
      <c r="P767" s="106" t="str">
        <f t="shared" si="142"/>
        <v/>
      </c>
      <c r="Q767" s="71" t="s">
        <v>35</v>
      </c>
      <c r="R767" s="103"/>
      <c r="S767" s="103"/>
      <c r="T767" s="106" t="str">
        <f>IF(Q767&lt;&gt;"",VLOOKUP(Q767,'DON GIA'!$H$1:$K$103,4,0),"")</f>
        <v/>
      </c>
      <c r="U767" s="106" t="str">
        <f t="shared" si="151"/>
        <v/>
      </c>
      <c r="V767" s="107" t="s">
        <v>1049</v>
      </c>
      <c r="W767" s="103" t="s">
        <v>42</v>
      </c>
      <c r="X767" s="108">
        <v>1</v>
      </c>
      <c r="Y767" s="109"/>
      <c r="Z767" s="106">
        <f>IF(V767&lt;&gt;"",VLOOKUP(V767,'DON GIA'!$A$1:$D$346,4,0),"")</f>
        <v>3793079</v>
      </c>
      <c r="AA767" s="106">
        <f t="shared" si="152"/>
        <v>3793079</v>
      </c>
      <c r="AB767" s="71"/>
      <c r="AC767" s="71"/>
      <c r="AD767" s="71"/>
      <c r="AE767" s="71"/>
      <c r="AF767" s="71"/>
      <c r="AG767" s="103"/>
      <c r="AH767" s="103"/>
      <c r="AI767" s="103"/>
      <c r="AJ767" s="103"/>
      <c r="AK767" s="106" t="str">
        <f>IF(AH767&lt;&gt;"",VLOOKUP(AH767,'DON GIA'!$M$1:$P$9,4,0),"")</f>
        <v/>
      </c>
      <c r="AL767" s="106" t="str">
        <f t="shared" si="143"/>
        <v/>
      </c>
      <c r="AM767" s="103"/>
      <c r="AN767" s="103"/>
      <c r="AO767" s="199" t="str">
        <f t="shared" si="146"/>
        <v/>
      </c>
      <c r="AP767" s="107"/>
    </row>
    <row r="768" spans="1:42" outlineLevel="2">
      <c r="A768" s="72" t="e">
        <f>IF(C767&lt;&gt;"",$C$7:C767,A767)</f>
        <v>#VALUE!</v>
      </c>
      <c r="B768" s="102" t="str">
        <f>IF(C767&lt;&gt;"",COUNTA($C$7:C767)+392,"")</f>
        <v/>
      </c>
      <c r="C768" s="192"/>
      <c r="D768" s="61"/>
      <c r="E768" s="103"/>
      <c r="F768" s="103"/>
      <c r="G768" s="103"/>
      <c r="H768" s="103"/>
      <c r="I768" s="103"/>
      <c r="J768" s="103"/>
      <c r="K768" s="71"/>
      <c r="L768" s="105"/>
      <c r="M768" s="106" t="str">
        <f>IF(K768&lt;&gt;"",VLOOKUP(K768,'DON GIA'!$S$1:$U$19,3,0),"")</f>
        <v/>
      </c>
      <c r="N768" s="106" t="str">
        <f>IF(K768&lt;&gt;"",VLOOKUP(K768,'DON GIA'!$S$1:$V$19,4,0),"")</f>
        <v/>
      </c>
      <c r="O768" s="106" t="str">
        <f t="shared" ref="O768:O836" si="153">IF(K768&lt;&gt;"",L768*M768,"")</f>
        <v/>
      </c>
      <c r="P768" s="106" t="str">
        <f t="shared" ref="P768:P836" si="154">IF(K768&lt;&gt;"",L768*N768,"")</f>
        <v/>
      </c>
      <c r="Q768" s="71" t="s">
        <v>35</v>
      </c>
      <c r="R768" s="103"/>
      <c r="S768" s="103"/>
      <c r="T768" s="106" t="str">
        <f>IF(Q768&lt;&gt;"",VLOOKUP(Q768,'DON GIA'!$H$1:$K$103,4,0),"")</f>
        <v/>
      </c>
      <c r="U768" s="106" t="str">
        <f t="shared" si="151"/>
        <v/>
      </c>
      <c r="V768" s="107" t="s">
        <v>35</v>
      </c>
      <c r="W768" s="103"/>
      <c r="X768" s="108"/>
      <c r="Y768" s="109"/>
      <c r="Z768" s="106" t="str">
        <f>IF(V768&lt;&gt;"",VLOOKUP(V768,'DON GIA'!$A$1:$D$346,4,0),"")</f>
        <v/>
      </c>
      <c r="AA768" s="106" t="str">
        <f t="shared" si="152"/>
        <v/>
      </c>
      <c r="AB768" s="71"/>
      <c r="AC768" s="71"/>
      <c r="AD768" s="71"/>
      <c r="AE768" s="71"/>
      <c r="AF768" s="71"/>
      <c r="AG768" s="103"/>
      <c r="AH768" s="103"/>
      <c r="AI768" s="103"/>
      <c r="AJ768" s="103"/>
      <c r="AK768" s="106" t="str">
        <f>IF(AH768&lt;&gt;"",VLOOKUP(AH768,'DON GIA'!$M$1:$P$9,4,0),"")</f>
        <v/>
      </c>
      <c r="AL768" s="106" t="str">
        <f t="shared" ref="AL768:AL836" si="155">IF(AH768&lt;&gt;"",AJ768*AK768,"")</f>
        <v/>
      </c>
      <c r="AM768" s="103"/>
      <c r="AN768" s="103"/>
      <c r="AO768" s="199" t="str">
        <f t="shared" si="146"/>
        <v/>
      </c>
      <c r="AP768" s="107"/>
    </row>
    <row r="769" spans="1:43" outlineLevel="1">
      <c r="A769" s="84" t="s">
        <v>804</v>
      </c>
      <c r="B769" s="102"/>
      <c r="C769" s="192">
        <v>449</v>
      </c>
      <c r="D769" s="61" t="s">
        <v>220</v>
      </c>
      <c r="E769" s="162"/>
      <c r="F769" s="162"/>
      <c r="G769" s="162"/>
      <c r="H769" s="162"/>
      <c r="I769" s="162"/>
      <c r="J769" s="162"/>
      <c r="K769" s="171"/>
      <c r="L769" s="167">
        <f>SUBTOTAL(9,L770:L776)</f>
        <v>133.25</v>
      </c>
      <c r="M769" s="199"/>
      <c r="N769" s="199"/>
      <c r="O769" s="199">
        <f>SUBTOTAL(9,O770:O776)</f>
        <v>223726750</v>
      </c>
      <c r="P769" s="199">
        <f>SUBTOTAL(9,P770:P776)</f>
        <v>179887500</v>
      </c>
      <c r="Q769" s="61"/>
      <c r="R769" s="162"/>
      <c r="S769" s="162">
        <f>SUBTOTAL(9,S770:S776)</f>
        <v>21</v>
      </c>
      <c r="T769" s="199"/>
      <c r="U769" s="199">
        <f>SUBTOTAL(9,U770:U776)</f>
        <v>1688000</v>
      </c>
      <c r="V769" s="129"/>
      <c r="W769" s="162"/>
      <c r="X769" s="169">
        <f>SUBTOTAL(9,X770:X776)</f>
        <v>0</v>
      </c>
      <c r="Y769" s="170">
        <f>SUBTOTAL(9,Y770:Y776)</f>
        <v>0</v>
      </c>
      <c r="Z769" s="199"/>
      <c r="AA769" s="199">
        <f>SUBTOTAL(9,AA770:AA776)</f>
        <v>0</v>
      </c>
      <c r="AB769" s="71"/>
      <c r="AC769" s="71"/>
      <c r="AD769" s="71"/>
      <c r="AE769" s="71"/>
      <c r="AF769" s="71"/>
      <c r="AG769" s="103"/>
      <c r="AH769" s="162"/>
      <c r="AI769" s="162"/>
      <c r="AJ769" s="162">
        <f>SUBTOTAL(9,AJ770:AJ776)</f>
        <v>1</v>
      </c>
      <c r="AK769" s="199"/>
      <c r="AL769" s="199">
        <f>SUBTOTAL(9,AL770:AL776)</f>
        <v>6447960</v>
      </c>
      <c r="AM769" s="162"/>
      <c r="AN769" s="162">
        <f>SUBTOTAL(9,AN770:AN776)</f>
        <v>0</v>
      </c>
      <c r="AO769" s="199">
        <f t="shared" si="146"/>
        <v>411750210</v>
      </c>
      <c r="AP769" s="111"/>
      <c r="AQ769" s="90"/>
    </row>
    <row r="770" spans="1:43" ht="56.25" outlineLevel="2">
      <c r="A770" s="72" t="e">
        <f>IF(C769&lt;&gt;"",$C$7:C769,A768)</f>
        <v>#VALUE!</v>
      </c>
      <c r="B770" s="102">
        <f>IF(C769&lt;&gt;"",COUNTA($C$7:C769)+392,"")</f>
        <v>449</v>
      </c>
      <c r="C770" s="192"/>
      <c r="D770" s="71" t="s">
        <v>221</v>
      </c>
      <c r="E770" s="103">
        <v>1</v>
      </c>
      <c r="F770" s="103"/>
      <c r="G770" s="103">
        <v>442</v>
      </c>
      <c r="H770" s="103">
        <v>79</v>
      </c>
      <c r="I770" s="103" t="s">
        <v>223</v>
      </c>
      <c r="J770" s="103" t="s">
        <v>224</v>
      </c>
      <c r="K770" s="104" t="s">
        <v>974</v>
      </c>
      <c r="L770" s="105">
        <v>133.25</v>
      </c>
      <c r="M770" s="106">
        <f>IF(K770&lt;&gt;"",VLOOKUP(K770,'DON GIA'!$S$1:$U$19,3,0),"")</f>
        <v>1679000</v>
      </c>
      <c r="N770" s="106">
        <f>IF(K770&lt;&gt;"",VLOOKUP(K770,'DON GIA'!$S$1:$V$19,4,0),"")</f>
        <v>1350000</v>
      </c>
      <c r="O770" s="106">
        <f t="shared" si="153"/>
        <v>223726750</v>
      </c>
      <c r="P770" s="106">
        <f t="shared" si="154"/>
        <v>179887500</v>
      </c>
      <c r="Q770" s="71" t="s">
        <v>304</v>
      </c>
      <c r="R770" s="103" t="s">
        <v>44</v>
      </c>
      <c r="S770" s="103">
        <v>1</v>
      </c>
      <c r="T770" s="106">
        <f>IF(Q770&lt;&gt;"",VLOOKUP(Q770,'DON GIA'!$H$1:$K$103,4,0),"")</f>
        <v>50000</v>
      </c>
      <c r="U770" s="106">
        <f t="shared" ref="U770:U776" si="156">IF(Q770&lt;&gt;"",IF(ISNUMBER(T770),S770*T770,""),"")</f>
        <v>50000</v>
      </c>
      <c r="V770" s="107" t="s">
        <v>35</v>
      </c>
      <c r="W770" s="103"/>
      <c r="X770" s="108"/>
      <c r="Y770" s="109"/>
      <c r="Z770" s="106" t="str">
        <f>IF(V770&lt;&gt;"",VLOOKUP(V770,'DON GIA'!$A$1:$D$346,4,0),"")</f>
        <v/>
      </c>
      <c r="AA770" s="106" t="str">
        <f t="shared" ref="AA770:AA776" si="157">IF(V770&lt;&gt;"",IF(ISNUMBER(Z770),X770*Z770,""),"")</f>
        <v/>
      </c>
      <c r="AB770" s="71"/>
      <c r="AC770" s="71"/>
      <c r="AD770" s="71"/>
      <c r="AE770" s="71"/>
      <c r="AF770" s="71"/>
      <c r="AG770" s="103"/>
      <c r="AH770" s="103" t="s">
        <v>561</v>
      </c>
      <c r="AI770" s="103" t="s">
        <v>409</v>
      </c>
      <c r="AJ770" s="103">
        <v>1</v>
      </c>
      <c r="AK770" s="106">
        <f>IF(AH770&lt;&gt;"",VLOOKUP(AH770,'DON GIA'!$M$1:$P$9,4,0),"")</f>
        <v>6447960</v>
      </c>
      <c r="AL770" s="106">
        <f t="shared" si="155"/>
        <v>6447960</v>
      </c>
      <c r="AM770" s="103"/>
      <c r="AN770" s="103"/>
      <c r="AO770" s="199" t="str">
        <f t="shared" si="146"/>
        <v/>
      </c>
      <c r="AP770" s="111" t="s">
        <v>723</v>
      </c>
    </row>
    <row r="771" spans="1:43" ht="360" outlineLevel="2">
      <c r="A771" s="72" t="e">
        <f>IF(C770&lt;&gt;"",$C$7:C770,A770)</f>
        <v>#VALUE!</v>
      </c>
      <c r="B771" s="102" t="str">
        <f>IF(C770&lt;&gt;"",COUNTA($C$7:C770)+392,"")</f>
        <v/>
      </c>
      <c r="C771" s="192"/>
      <c r="D771" s="71" t="s">
        <v>71</v>
      </c>
      <c r="E771" s="103"/>
      <c r="F771" s="103"/>
      <c r="G771" s="103"/>
      <c r="H771" s="103"/>
      <c r="I771" s="103"/>
      <c r="J771" s="103"/>
      <c r="K771" s="71"/>
      <c r="L771" s="105"/>
      <c r="M771" s="106" t="str">
        <f>IF(K771&lt;&gt;"",VLOOKUP(K771,'DON GIA'!$S$1:$U$19,3,0),"")</f>
        <v/>
      </c>
      <c r="N771" s="106" t="str">
        <f>IF(K771&lt;&gt;"",VLOOKUP(K771,'DON GIA'!$S$1:$V$19,4,0),"")</f>
        <v/>
      </c>
      <c r="O771" s="106" t="str">
        <f t="shared" si="153"/>
        <v/>
      </c>
      <c r="P771" s="106" t="str">
        <f t="shared" si="154"/>
        <v/>
      </c>
      <c r="Q771" s="71" t="s">
        <v>50</v>
      </c>
      <c r="R771" s="103" t="s">
        <v>44</v>
      </c>
      <c r="S771" s="103">
        <v>2</v>
      </c>
      <c r="T771" s="106">
        <f>IF(Q771&lt;&gt;"",VLOOKUP(Q771,'DON GIA'!$H$1:$K$103,4,0),"")</f>
        <v>146000</v>
      </c>
      <c r="U771" s="106">
        <f t="shared" si="156"/>
        <v>292000</v>
      </c>
      <c r="V771" s="107" t="s">
        <v>35</v>
      </c>
      <c r="W771" s="103"/>
      <c r="X771" s="108"/>
      <c r="Y771" s="109"/>
      <c r="Z771" s="106" t="str">
        <f>IF(V771&lt;&gt;"",VLOOKUP(V771,'DON GIA'!$A$1:$D$346,4,0),"")</f>
        <v/>
      </c>
      <c r="AA771" s="106" t="str">
        <f t="shared" si="157"/>
        <v/>
      </c>
      <c r="AB771" s="71"/>
      <c r="AC771" s="71"/>
      <c r="AD771" s="71"/>
      <c r="AE771" s="71"/>
      <c r="AF771" s="71"/>
      <c r="AG771" s="103"/>
      <c r="AH771" s="103"/>
      <c r="AI771" s="103"/>
      <c r="AJ771" s="103"/>
      <c r="AK771" s="106" t="str">
        <f>IF(AH771&lt;&gt;"",VLOOKUP(AH771,'DON GIA'!$M$1:$P$9,4,0),"")</f>
        <v/>
      </c>
      <c r="AL771" s="106" t="str">
        <f t="shared" si="155"/>
        <v/>
      </c>
      <c r="AM771" s="103"/>
      <c r="AN771" s="103"/>
      <c r="AO771" s="199" t="str">
        <f t="shared" si="146"/>
        <v/>
      </c>
      <c r="AP771" s="59" t="s">
        <v>724</v>
      </c>
    </row>
    <row r="772" spans="1:43" ht="153.75" outlineLevel="2">
      <c r="A772" s="72" t="e">
        <f>IF(C771&lt;&gt;"",$C$7:C771,A771)</f>
        <v>#VALUE!</v>
      </c>
      <c r="B772" s="102" t="str">
        <f>IF(C771&lt;&gt;"",COUNTA($C$7:C771)+392,"")</f>
        <v/>
      </c>
      <c r="C772" s="192"/>
      <c r="D772" s="71"/>
      <c r="E772" s="103"/>
      <c r="F772" s="103"/>
      <c r="G772" s="103"/>
      <c r="H772" s="103"/>
      <c r="I772" s="103"/>
      <c r="J772" s="103"/>
      <c r="K772" s="71"/>
      <c r="L772" s="105"/>
      <c r="M772" s="106" t="str">
        <f>IF(K772&lt;&gt;"",VLOOKUP(K772,'DON GIA'!$S$1:$U$19,3,0),"")</f>
        <v/>
      </c>
      <c r="N772" s="106" t="str">
        <f>IF(K772&lt;&gt;"",VLOOKUP(K772,'DON GIA'!$S$1:$V$19,4,0),"")</f>
        <v/>
      </c>
      <c r="O772" s="106" t="str">
        <f t="shared" si="153"/>
        <v/>
      </c>
      <c r="P772" s="106" t="str">
        <f t="shared" si="154"/>
        <v/>
      </c>
      <c r="Q772" s="71" t="s">
        <v>61</v>
      </c>
      <c r="R772" s="103" t="s">
        <v>44</v>
      </c>
      <c r="S772" s="103">
        <v>1</v>
      </c>
      <c r="T772" s="106">
        <f>IF(Q772&lt;&gt;"",VLOOKUP(Q772,'DON GIA'!$H$1:$K$103,4,0),"")</f>
        <v>180000</v>
      </c>
      <c r="U772" s="106">
        <f t="shared" si="156"/>
        <v>180000</v>
      </c>
      <c r="V772" s="107" t="s">
        <v>35</v>
      </c>
      <c r="W772" s="103"/>
      <c r="X772" s="108"/>
      <c r="Y772" s="109"/>
      <c r="Z772" s="106" t="str">
        <f>IF(V772&lt;&gt;"",VLOOKUP(V772,'DON GIA'!$A$1:$D$346,4,0),"")</f>
        <v/>
      </c>
      <c r="AA772" s="106" t="str">
        <f t="shared" si="157"/>
        <v/>
      </c>
      <c r="AB772" s="71"/>
      <c r="AC772" s="71"/>
      <c r="AD772" s="71"/>
      <c r="AE772" s="71"/>
      <c r="AF772" s="71"/>
      <c r="AG772" s="103"/>
      <c r="AH772" s="103"/>
      <c r="AI772" s="103"/>
      <c r="AJ772" s="103"/>
      <c r="AK772" s="106" t="str">
        <f>IF(AH772&lt;&gt;"",VLOOKUP(AH772,'DON GIA'!$M$1:$P$9,4,0),"")</f>
        <v/>
      </c>
      <c r="AL772" s="106" t="str">
        <f t="shared" si="155"/>
        <v/>
      </c>
      <c r="AM772" s="103"/>
      <c r="AN772" s="103"/>
      <c r="AO772" s="199" t="str">
        <f t="shared" si="146"/>
        <v/>
      </c>
      <c r="AP772" s="59" t="s">
        <v>725</v>
      </c>
    </row>
    <row r="773" spans="1:43" ht="93.75" outlineLevel="2">
      <c r="A773" s="72" t="e">
        <f>IF(C772&lt;&gt;"",$C$7:C772,A772)</f>
        <v>#VALUE!</v>
      </c>
      <c r="B773" s="102" t="str">
        <f>IF(C772&lt;&gt;"",COUNTA($C$7:C772)+392,"")</f>
        <v/>
      </c>
      <c r="C773" s="192"/>
      <c r="D773" s="71"/>
      <c r="E773" s="103"/>
      <c r="F773" s="103"/>
      <c r="G773" s="103"/>
      <c r="H773" s="103"/>
      <c r="I773" s="103"/>
      <c r="J773" s="103"/>
      <c r="K773" s="71"/>
      <c r="L773" s="105"/>
      <c r="M773" s="106" t="str">
        <f>IF(K773&lt;&gt;"",VLOOKUP(K773,'DON GIA'!$S$1:$U$19,3,0),"")</f>
        <v/>
      </c>
      <c r="N773" s="106" t="str">
        <f>IF(K773&lt;&gt;"",VLOOKUP(K773,'DON GIA'!$S$1:$V$19,4,0),"")</f>
        <v/>
      </c>
      <c r="O773" s="106" t="str">
        <f t="shared" si="153"/>
        <v/>
      </c>
      <c r="P773" s="106" t="str">
        <f t="shared" si="154"/>
        <v/>
      </c>
      <c r="Q773" s="71" t="s">
        <v>217</v>
      </c>
      <c r="R773" s="103" t="s">
        <v>44</v>
      </c>
      <c r="S773" s="103">
        <v>3</v>
      </c>
      <c r="T773" s="106">
        <f>IF(Q773&lt;&gt;"",VLOOKUP(Q773,'DON GIA'!$H$1:$K$103,4,0),"")</f>
        <v>132000</v>
      </c>
      <c r="U773" s="106">
        <f t="shared" si="156"/>
        <v>396000</v>
      </c>
      <c r="V773" s="107" t="s">
        <v>35</v>
      </c>
      <c r="W773" s="103"/>
      <c r="X773" s="108"/>
      <c r="Y773" s="109"/>
      <c r="Z773" s="106" t="str">
        <f>IF(V773&lt;&gt;"",VLOOKUP(V773,'DON GIA'!$A$1:$D$346,4,0),"")</f>
        <v/>
      </c>
      <c r="AA773" s="106" t="str">
        <f t="shared" si="157"/>
        <v/>
      </c>
      <c r="AB773" s="71"/>
      <c r="AC773" s="71"/>
      <c r="AD773" s="71"/>
      <c r="AE773" s="71"/>
      <c r="AF773" s="71"/>
      <c r="AG773" s="103"/>
      <c r="AH773" s="103"/>
      <c r="AI773" s="103"/>
      <c r="AJ773" s="103"/>
      <c r="AK773" s="106" t="str">
        <f>IF(AH773&lt;&gt;"",VLOOKUP(AH773,'DON GIA'!$M$1:$P$9,4,0),"")</f>
        <v/>
      </c>
      <c r="AL773" s="106" t="str">
        <f t="shared" si="155"/>
        <v/>
      </c>
      <c r="AM773" s="103"/>
      <c r="AN773" s="103"/>
      <c r="AO773" s="199" t="str">
        <f t="shared" si="146"/>
        <v/>
      </c>
      <c r="AP773" s="59" t="s">
        <v>349</v>
      </c>
    </row>
    <row r="774" spans="1:43" outlineLevel="2">
      <c r="A774" s="72" t="e">
        <f>IF(C773&lt;&gt;"",$C$7:C773,A773)</f>
        <v>#VALUE!</v>
      </c>
      <c r="B774" s="102" t="str">
        <f>IF(C773&lt;&gt;"",COUNTA($C$7:C773)+392,"")</f>
        <v/>
      </c>
      <c r="C774" s="192"/>
      <c r="D774" s="71"/>
      <c r="E774" s="103"/>
      <c r="F774" s="103"/>
      <c r="G774" s="103"/>
      <c r="H774" s="103"/>
      <c r="I774" s="103"/>
      <c r="J774" s="103"/>
      <c r="K774" s="71"/>
      <c r="L774" s="105"/>
      <c r="M774" s="106" t="str">
        <f>IF(K774&lt;&gt;"",VLOOKUP(K774,'DON GIA'!$S$1:$U$19,3,0),"")</f>
        <v/>
      </c>
      <c r="N774" s="106" t="str">
        <f>IF(K774&lt;&gt;"",VLOOKUP(K774,'DON GIA'!$S$1:$V$19,4,0),"")</f>
        <v/>
      </c>
      <c r="O774" s="106" t="str">
        <f t="shared" si="153"/>
        <v/>
      </c>
      <c r="P774" s="106" t="str">
        <f t="shared" si="154"/>
        <v/>
      </c>
      <c r="Q774" s="71" t="s">
        <v>52</v>
      </c>
      <c r="R774" s="103" t="s">
        <v>44</v>
      </c>
      <c r="S774" s="103">
        <v>7</v>
      </c>
      <c r="T774" s="106">
        <f>IF(Q774&lt;&gt;"",VLOOKUP(Q774,'DON GIA'!$H$1:$K$103,4,0),"")</f>
        <v>76000</v>
      </c>
      <c r="U774" s="106">
        <f t="shared" si="156"/>
        <v>532000</v>
      </c>
      <c r="V774" s="107" t="s">
        <v>35</v>
      </c>
      <c r="W774" s="103"/>
      <c r="X774" s="108"/>
      <c r="Y774" s="109"/>
      <c r="Z774" s="106" t="str">
        <f>IF(V774&lt;&gt;"",VLOOKUP(V774,'DON GIA'!$A$1:$D$346,4,0),"")</f>
        <v/>
      </c>
      <c r="AA774" s="106" t="str">
        <f t="shared" si="157"/>
        <v/>
      </c>
      <c r="AB774" s="71"/>
      <c r="AC774" s="71"/>
      <c r="AD774" s="71"/>
      <c r="AE774" s="71"/>
      <c r="AF774" s="71"/>
      <c r="AG774" s="103"/>
      <c r="AH774" s="103"/>
      <c r="AI774" s="103"/>
      <c r="AJ774" s="103"/>
      <c r="AK774" s="106" t="str">
        <f>IF(AH774&lt;&gt;"",VLOOKUP(AH774,'DON GIA'!$M$1:$P$9,4,0),"")</f>
        <v/>
      </c>
      <c r="AL774" s="106" t="str">
        <f t="shared" si="155"/>
        <v/>
      </c>
      <c r="AM774" s="103"/>
      <c r="AN774" s="103"/>
      <c r="AO774" s="199" t="str">
        <f t="shared" si="146"/>
        <v/>
      </c>
      <c r="AP774" s="107"/>
    </row>
    <row r="775" spans="1:43" outlineLevel="2">
      <c r="A775" s="72" t="e">
        <f>IF(C774&lt;&gt;"",$C$7:C774,A774)</f>
        <v>#VALUE!</v>
      </c>
      <c r="B775" s="102" t="str">
        <f>IF(C774&lt;&gt;"",COUNTA($C$7:C774)+392,"")</f>
        <v/>
      </c>
      <c r="C775" s="192"/>
      <c r="D775" s="71"/>
      <c r="E775" s="103"/>
      <c r="F775" s="103"/>
      <c r="G775" s="103"/>
      <c r="H775" s="103"/>
      <c r="I775" s="103"/>
      <c r="J775" s="103"/>
      <c r="K775" s="71"/>
      <c r="L775" s="105"/>
      <c r="M775" s="106" t="str">
        <f>IF(K775&lt;&gt;"",VLOOKUP(K775,'DON GIA'!$S$1:$U$19,3,0),"")</f>
        <v/>
      </c>
      <c r="N775" s="106" t="str">
        <f>IF(K775&lt;&gt;"",VLOOKUP(K775,'DON GIA'!$S$1:$V$19,4,0),"")</f>
        <v/>
      </c>
      <c r="O775" s="106" t="str">
        <f t="shared" si="153"/>
        <v/>
      </c>
      <c r="P775" s="106" t="str">
        <f t="shared" si="154"/>
        <v/>
      </c>
      <c r="Q775" s="71" t="s">
        <v>53</v>
      </c>
      <c r="R775" s="103" t="s">
        <v>44</v>
      </c>
      <c r="S775" s="103">
        <v>7</v>
      </c>
      <c r="T775" s="106">
        <f>IF(Q775&lt;&gt;"",VLOOKUP(Q775,'DON GIA'!$H$1:$K$103,4,0),"")</f>
        <v>34000</v>
      </c>
      <c r="U775" s="106">
        <f t="shared" si="156"/>
        <v>238000</v>
      </c>
      <c r="V775" s="107" t="s">
        <v>35</v>
      </c>
      <c r="W775" s="103"/>
      <c r="X775" s="108"/>
      <c r="Y775" s="109"/>
      <c r="Z775" s="106" t="str">
        <f>IF(V775&lt;&gt;"",VLOOKUP(V775,'DON GIA'!$A$1:$D$346,4,0),"")</f>
        <v/>
      </c>
      <c r="AA775" s="106" t="str">
        <f t="shared" si="157"/>
        <v/>
      </c>
      <c r="AB775" s="71"/>
      <c r="AC775" s="71"/>
      <c r="AD775" s="71"/>
      <c r="AE775" s="71"/>
      <c r="AF775" s="71"/>
      <c r="AG775" s="103"/>
      <c r="AH775" s="103"/>
      <c r="AI775" s="103"/>
      <c r="AJ775" s="103"/>
      <c r="AK775" s="106" t="str">
        <f>IF(AH775&lt;&gt;"",VLOOKUP(AH775,'DON GIA'!$M$1:$P$9,4,0),"")</f>
        <v/>
      </c>
      <c r="AL775" s="106" t="str">
        <f t="shared" si="155"/>
        <v/>
      </c>
      <c r="AM775" s="103"/>
      <c r="AN775" s="103"/>
      <c r="AO775" s="199" t="str">
        <f t="shared" ref="AO775:AO838" si="158">IF(C775&lt;&gt;"",O775+P775+U775+AA775+AL775,"")</f>
        <v/>
      </c>
      <c r="AP775" s="107"/>
    </row>
    <row r="776" spans="1:43" outlineLevel="2">
      <c r="A776" s="72" t="e">
        <f>IF(C775&lt;&gt;"",$C$7:C775,A775)</f>
        <v>#VALUE!</v>
      </c>
      <c r="B776" s="102" t="str">
        <f>IF(C775&lt;&gt;"",COUNTA($C$7:C775)+392,"")</f>
        <v/>
      </c>
      <c r="C776" s="192"/>
      <c r="D776" s="129"/>
      <c r="E776" s="103"/>
      <c r="F776" s="103"/>
      <c r="G776" s="103"/>
      <c r="H776" s="103"/>
      <c r="I776" s="103"/>
      <c r="J776" s="103"/>
      <c r="K776" s="71"/>
      <c r="L776" s="105"/>
      <c r="M776" s="106" t="str">
        <f>IF(K776&lt;&gt;"",VLOOKUP(K776,'DON GIA'!$S$1:$U$19,3,0),"")</f>
        <v/>
      </c>
      <c r="N776" s="106" t="str">
        <f>IF(K776&lt;&gt;"",VLOOKUP(K776,'DON GIA'!$S$1:$V$19,4,0),"")</f>
        <v/>
      </c>
      <c r="O776" s="106" t="str">
        <f t="shared" si="153"/>
        <v/>
      </c>
      <c r="P776" s="106" t="str">
        <f t="shared" si="154"/>
        <v/>
      </c>
      <c r="Q776" s="71" t="s">
        <v>35</v>
      </c>
      <c r="R776" s="103"/>
      <c r="S776" s="103"/>
      <c r="T776" s="106" t="str">
        <f>IF(Q776&lt;&gt;"",VLOOKUP(Q776,'DON GIA'!$H$1:$K$103,4,0),"")</f>
        <v/>
      </c>
      <c r="U776" s="106" t="str">
        <f t="shared" si="156"/>
        <v/>
      </c>
      <c r="V776" s="107" t="s">
        <v>35</v>
      </c>
      <c r="W776" s="103"/>
      <c r="X776" s="108"/>
      <c r="Y776" s="109"/>
      <c r="Z776" s="106" t="str">
        <f>IF(V776&lt;&gt;"",VLOOKUP(V776,'DON GIA'!$A$1:$D$346,4,0),"")</f>
        <v/>
      </c>
      <c r="AA776" s="106" t="str">
        <f t="shared" si="157"/>
        <v/>
      </c>
      <c r="AB776" s="71"/>
      <c r="AC776" s="71"/>
      <c r="AD776" s="71"/>
      <c r="AE776" s="71"/>
      <c r="AF776" s="71"/>
      <c r="AG776" s="103"/>
      <c r="AH776" s="103"/>
      <c r="AI776" s="103"/>
      <c r="AJ776" s="103"/>
      <c r="AK776" s="106" t="str">
        <f>IF(AH776&lt;&gt;"",VLOOKUP(AH776,'DON GIA'!$M$1:$P$9,4,0),"")</f>
        <v/>
      </c>
      <c r="AL776" s="106" t="str">
        <f t="shared" si="155"/>
        <v/>
      </c>
      <c r="AM776" s="103"/>
      <c r="AN776" s="103"/>
      <c r="AO776" s="199" t="str">
        <f t="shared" si="158"/>
        <v/>
      </c>
      <c r="AP776" s="107"/>
    </row>
    <row r="777" spans="1:43" outlineLevel="1">
      <c r="A777" s="84" t="s">
        <v>803</v>
      </c>
      <c r="B777" s="102"/>
      <c r="C777" s="192">
        <v>450</v>
      </c>
      <c r="D777" s="129" t="s">
        <v>305</v>
      </c>
      <c r="E777" s="162"/>
      <c r="F777" s="162"/>
      <c r="G777" s="162"/>
      <c r="H777" s="162"/>
      <c r="I777" s="162"/>
      <c r="J777" s="162"/>
      <c r="K777" s="182"/>
      <c r="L777" s="167">
        <f>SUBTOTAL(9,L778:L788)</f>
        <v>109.7</v>
      </c>
      <c r="M777" s="199"/>
      <c r="N777" s="199"/>
      <c r="O777" s="199">
        <f>SUBTOTAL(9,O778:O788)</f>
        <v>330745500</v>
      </c>
      <c r="P777" s="199">
        <f>SUBTOTAL(9,P778:P788)</f>
        <v>148095000</v>
      </c>
      <c r="Q777" s="184"/>
      <c r="R777" s="185"/>
      <c r="S777" s="185">
        <f>SUBTOTAL(9,S778:S788)</f>
        <v>12</v>
      </c>
      <c r="T777" s="199"/>
      <c r="U777" s="199">
        <f>SUBTOTAL(9,U778:U788)</f>
        <v>88800</v>
      </c>
      <c r="V777" s="162"/>
      <c r="W777" s="169"/>
      <c r="X777" s="170">
        <f>SUBTOTAL(9,X778:X788)</f>
        <v>0</v>
      </c>
      <c r="Y777" s="61">
        <f>SUBTOTAL(9,Y778:Y788)</f>
        <v>0</v>
      </c>
      <c r="Z777" s="199"/>
      <c r="AA777" s="199">
        <f>SUBTOTAL(9,AA778:AA788)</f>
        <v>0</v>
      </c>
      <c r="AB777" s="71"/>
      <c r="AC777" s="71"/>
      <c r="AD777" s="71"/>
      <c r="AE777" s="71"/>
      <c r="AF777" s="103"/>
      <c r="AG777" s="71"/>
      <c r="AH777" s="61"/>
      <c r="AI777" s="61"/>
      <c r="AJ777" s="61">
        <f>SUBTOTAL(9,AJ778:AJ788)</f>
        <v>0</v>
      </c>
      <c r="AK777" s="199"/>
      <c r="AL777" s="199">
        <f>SUBTOTAL(9,AL778:AL788)</f>
        <v>0</v>
      </c>
      <c r="AM777" s="61"/>
      <c r="AN777" s="61">
        <f>SUBTOTAL(9,AN778:AN788)</f>
        <v>0</v>
      </c>
      <c r="AO777" s="199">
        <f t="shared" si="158"/>
        <v>478929300</v>
      </c>
      <c r="AP777" s="111"/>
      <c r="AQ777" s="90"/>
    </row>
    <row r="778" spans="1:43" ht="93.75" outlineLevel="2">
      <c r="A778" s="72" t="e">
        <f>IF(C777&lt;&gt;"",$C$7:C777,A776)</f>
        <v>#VALUE!</v>
      </c>
      <c r="B778" s="102">
        <f>IF(C777&lt;&gt;"",COUNTA($C$7:C777)+392,"")</f>
        <v>450</v>
      </c>
      <c r="C778" s="192"/>
      <c r="D778" s="107" t="s">
        <v>306</v>
      </c>
      <c r="E778" s="103">
        <v>1</v>
      </c>
      <c r="F778" s="103"/>
      <c r="G778" s="103">
        <v>390</v>
      </c>
      <c r="H778" s="103">
        <v>79</v>
      </c>
      <c r="I778" s="103">
        <v>250</v>
      </c>
      <c r="J778" s="103">
        <v>21</v>
      </c>
      <c r="K778" s="133" t="s">
        <v>394</v>
      </c>
      <c r="L778" s="105">
        <v>109.7</v>
      </c>
      <c r="M778" s="106">
        <f>IF(K778&lt;&gt;"",VLOOKUP(K778,'DON GIA'!$S$1:$U$19,3,0),"")</f>
        <v>3015000</v>
      </c>
      <c r="N778" s="106">
        <f>IF(K778&lt;&gt;"",VLOOKUP(K778,'DON GIA'!$S$1:$V$19,4,0),"")</f>
        <v>1350000</v>
      </c>
      <c r="O778" s="106">
        <f t="shared" si="153"/>
        <v>330745500</v>
      </c>
      <c r="P778" s="106">
        <f t="shared" si="154"/>
        <v>148095000</v>
      </c>
      <c r="Q778" s="137" t="s">
        <v>238</v>
      </c>
      <c r="R778" s="138" t="s">
        <v>44</v>
      </c>
      <c r="S778" s="138">
        <v>7</v>
      </c>
      <c r="T778" s="106">
        <f>IF(Q778&lt;&gt;"",VLOOKUP(Q778,'DON GIA'!$H$1:$K$103,4,0),"")</f>
        <v>8400</v>
      </c>
      <c r="U778" s="106">
        <f t="shared" ref="U778:U788" si="159">IF(Q778&lt;&gt;"",IF(ISNUMBER(T778),S778*T778,""),"")</f>
        <v>58800</v>
      </c>
      <c r="V778" s="103"/>
      <c r="W778" s="108"/>
      <c r="X778" s="109"/>
      <c r="Y778" s="71"/>
      <c r="Z778" s="106" t="str">
        <f>IF(V778&lt;&gt;"",VLOOKUP(V778,'DON GIA'!$A$1:$D$346,4,0),"")</f>
        <v/>
      </c>
      <c r="AA778" s="106" t="str">
        <f t="shared" ref="AA778:AA788" si="160">IF(V778&lt;&gt;"",IF(ISNUMBER(Z778),X778*Z778,""),"")</f>
        <v/>
      </c>
      <c r="AB778" s="71"/>
      <c r="AC778" s="71"/>
      <c r="AD778" s="71"/>
      <c r="AE778" s="71"/>
      <c r="AF778" s="103"/>
      <c r="AG778" s="71"/>
      <c r="AH778" s="71"/>
      <c r="AI778" s="71"/>
      <c r="AJ778" s="71"/>
      <c r="AK778" s="106" t="str">
        <f>IF(AH778&lt;&gt;"",VLOOKUP(AH778,'DON GIA'!$M$1:$P$9,4,0),"")</f>
        <v/>
      </c>
      <c r="AL778" s="106" t="str">
        <f t="shared" si="155"/>
        <v/>
      </c>
      <c r="AM778" s="71"/>
      <c r="AN778" s="71"/>
      <c r="AO778" s="199" t="str">
        <f t="shared" si="158"/>
        <v/>
      </c>
      <c r="AP778" s="111" t="s">
        <v>726</v>
      </c>
      <c r="AQ778" s="77" t="s">
        <v>398</v>
      </c>
    </row>
    <row r="779" spans="1:43" ht="93.75" outlineLevel="2">
      <c r="A779" s="72" t="e">
        <f>IF(C778&lt;&gt;"",$C$7:C778,A778)</f>
        <v>#VALUE!</v>
      </c>
      <c r="B779" s="102" t="str">
        <f>IF(C778&lt;&gt;"",COUNTA($C$7:C778)+392,"")</f>
        <v/>
      </c>
      <c r="C779" s="192"/>
      <c r="D779" s="107" t="s">
        <v>71</v>
      </c>
      <c r="E779" s="103"/>
      <c r="F779" s="103"/>
      <c r="G779" s="103"/>
      <c r="H779" s="103"/>
      <c r="I779" s="103"/>
      <c r="J779" s="103"/>
      <c r="K779" s="71"/>
      <c r="L779" s="105"/>
      <c r="M779" s="106" t="str">
        <f>IF(K779&lt;&gt;"",VLOOKUP(K779,'DON GIA'!$S$1:$U$19,3,0),"")</f>
        <v/>
      </c>
      <c r="N779" s="106" t="str">
        <f>IF(K779&lt;&gt;"",VLOOKUP(K779,'DON GIA'!$S$1:$V$19,4,0),"")</f>
        <v/>
      </c>
      <c r="O779" s="106" t="str">
        <f t="shared" si="153"/>
        <v/>
      </c>
      <c r="P779" s="106" t="str">
        <f t="shared" si="154"/>
        <v/>
      </c>
      <c r="Q779" s="137" t="s">
        <v>240</v>
      </c>
      <c r="R779" s="138" t="s">
        <v>44</v>
      </c>
      <c r="S779" s="138">
        <v>5</v>
      </c>
      <c r="T779" s="106">
        <f>IF(Q779&lt;&gt;"",VLOOKUP(Q779,'DON GIA'!$H$1:$K$103,4,0),"")</f>
        <v>6000</v>
      </c>
      <c r="U779" s="106">
        <f t="shared" si="159"/>
        <v>30000</v>
      </c>
      <c r="V779" s="103"/>
      <c r="W779" s="108"/>
      <c r="X779" s="109"/>
      <c r="Y779" s="71"/>
      <c r="Z779" s="106" t="str">
        <f>IF(V779&lt;&gt;"",VLOOKUP(V779,'DON GIA'!$A$1:$D$346,4,0),"")</f>
        <v/>
      </c>
      <c r="AA779" s="106" t="str">
        <f t="shared" si="160"/>
        <v/>
      </c>
      <c r="AB779" s="71"/>
      <c r="AC779" s="71"/>
      <c r="AD779" s="71"/>
      <c r="AE779" s="71"/>
      <c r="AF779" s="103"/>
      <c r="AG779" s="71"/>
      <c r="AH779" s="71"/>
      <c r="AI779" s="71"/>
      <c r="AJ779" s="71"/>
      <c r="AK779" s="106" t="str">
        <f>IF(AH779&lt;&gt;"",VLOOKUP(AH779,'DON GIA'!$M$1:$P$9,4,0),"")</f>
        <v/>
      </c>
      <c r="AL779" s="106" t="str">
        <f t="shared" si="155"/>
        <v/>
      </c>
      <c r="AM779" s="71"/>
      <c r="AN779" s="71"/>
      <c r="AO779" s="199" t="str">
        <f t="shared" si="158"/>
        <v/>
      </c>
      <c r="AP779" s="111" t="s">
        <v>727</v>
      </c>
      <c r="AQ779" s="139" t="s">
        <v>395</v>
      </c>
    </row>
    <row r="780" spans="1:43" ht="172.5" outlineLevel="2">
      <c r="A780" s="72" t="e">
        <f>IF(C779&lt;&gt;"",$C$7:C779,A779)</f>
        <v>#VALUE!</v>
      </c>
      <c r="B780" s="102" t="str">
        <f>IF(C779&lt;&gt;"",COUNTA($C$7:C779)+392,"")</f>
        <v/>
      </c>
      <c r="C780" s="192"/>
      <c r="D780" s="107"/>
      <c r="E780" s="103"/>
      <c r="F780" s="103"/>
      <c r="G780" s="103"/>
      <c r="H780" s="103"/>
      <c r="I780" s="103"/>
      <c r="J780" s="103"/>
      <c r="K780" s="71"/>
      <c r="L780" s="105"/>
      <c r="M780" s="106" t="str">
        <f>IF(K780&lt;&gt;"",VLOOKUP(K780,'DON GIA'!$S$1:$U$19,3,0),"")</f>
        <v/>
      </c>
      <c r="N780" s="106" t="str">
        <f>IF(K780&lt;&gt;"",VLOOKUP(K780,'DON GIA'!$S$1:$V$19,4,0),"")</f>
        <v/>
      </c>
      <c r="O780" s="106" t="str">
        <f t="shared" si="153"/>
        <v/>
      </c>
      <c r="P780" s="106" t="str">
        <f t="shared" si="154"/>
        <v/>
      </c>
      <c r="Q780" s="107" t="s">
        <v>35</v>
      </c>
      <c r="R780" s="103"/>
      <c r="S780" s="103"/>
      <c r="T780" s="106" t="str">
        <f>IF(Q780&lt;&gt;"",VLOOKUP(Q780,'DON GIA'!$H$1:$K$103,4,0),"")</f>
        <v/>
      </c>
      <c r="U780" s="106" t="str">
        <f t="shared" si="159"/>
        <v/>
      </c>
      <c r="V780" s="103"/>
      <c r="W780" s="108"/>
      <c r="X780" s="109"/>
      <c r="Y780" s="71"/>
      <c r="Z780" s="106" t="str">
        <f>IF(V780&lt;&gt;"",VLOOKUP(V780,'DON GIA'!$A$1:$D$346,4,0),"")</f>
        <v/>
      </c>
      <c r="AA780" s="106" t="str">
        <f t="shared" si="160"/>
        <v/>
      </c>
      <c r="AB780" s="71"/>
      <c r="AC780" s="71"/>
      <c r="AD780" s="71"/>
      <c r="AE780" s="71"/>
      <c r="AF780" s="103"/>
      <c r="AG780" s="71"/>
      <c r="AH780" s="71"/>
      <c r="AI780" s="71"/>
      <c r="AJ780" s="71"/>
      <c r="AK780" s="106" t="str">
        <f>IF(AH780&lt;&gt;"",VLOOKUP(AH780,'DON GIA'!$M$1:$P$9,4,0),"")</f>
        <v/>
      </c>
      <c r="AL780" s="106" t="str">
        <f t="shared" si="155"/>
        <v/>
      </c>
      <c r="AM780" s="71"/>
      <c r="AN780" s="71"/>
      <c r="AO780" s="199" t="str">
        <f t="shared" si="158"/>
        <v/>
      </c>
      <c r="AP780" s="59" t="s">
        <v>728</v>
      </c>
      <c r="AQ780" s="139" t="s">
        <v>396</v>
      </c>
    </row>
    <row r="781" spans="1:43" ht="165" outlineLevel="2">
      <c r="A781" s="72" t="e">
        <f>IF(C780&lt;&gt;"",$C$7:C780,A780)</f>
        <v>#VALUE!</v>
      </c>
      <c r="B781" s="102" t="str">
        <f>IF(C780&lt;&gt;"",COUNTA($C$7:C780)+392,"")</f>
        <v/>
      </c>
      <c r="C781" s="192"/>
      <c r="D781" s="107"/>
      <c r="E781" s="103"/>
      <c r="F781" s="103"/>
      <c r="G781" s="103"/>
      <c r="H781" s="103"/>
      <c r="I781" s="103"/>
      <c r="J781" s="103"/>
      <c r="K781" s="71"/>
      <c r="L781" s="105"/>
      <c r="M781" s="106" t="str">
        <f>IF(K781&lt;&gt;"",VLOOKUP(K781,'DON GIA'!$S$1:$U$19,3,0),"")</f>
        <v/>
      </c>
      <c r="N781" s="106" t="str">
        <f>IF(K781&lt;&gt;"",VLOOKUP(K781,'DON GIA'!$S$1:$V$19,4,0),"")</f>
        <v/>
      </c>
      <c r="O781" s="106" t="str">
        <f t="shared" si="153"/>
        <v/>
      </c>
      <c r="P781" s="106" t="str">
        <f t="shared" si="154"/>
        <v/>
      </c>
      <c r="Q781" s="107" t="s">
        <v>35</v>
      </c>
      <c r="R781" s="103"/>
      <c r="S781" s="103"/>
      <c r="T781" s="106" t="str">
        <f>IF(Q781&lt;&gt;"",VLOOKUP(Q781,'DON GIA'!$H$1:$K$103,4,0),"")</f>
        <v/>
      </c>
      <c r="U781" s="106" t="str">
        <f t="shared" si="159"/>
        <v/>
      </c>
      <c r="V781" s="103"/>
      <c r="W781" s="108"/>
      <c r="X781" s="109"/>
      <c r="Y781" s="71"/>
      <c r="Z781" s="106" t="str">
        <f>IF(V781&lt;&gt;"",VLOOKUP(V781,'DON GIA'!$A$1:$D$346,4,0),"")</f>
        <v/>
      </c>
      <c r="AA781" s="106" t="str">
        <f t="shared" si="160"/>
        <v/>
      </c>
      <c r="AB781" s="71"/>
      <c r="AC781" s="71"/>
      <c r="AD781" s="71"/>
      <c r="AE781" s="71"/>
      <c r="AF781" s="103"/>
      <c r="AG781" s="71"/>
      <c r="AH781" s="71"/>
      <c r="AI781" s="71"/>
      <c r="AJ781" s="71"/>
      <c r="AK781" s="106" t="str">
        <f>IF(AH781&lt;&gt;"",VLOOKUP(AH781,'DON GIA'!$M$1:$P$9,4,0),"")</f>
        <v/>
      </c>
      <c r="AL781" s="106" t="str">
        <f t="shared" si="155"/>
        <v/>
      </c>
      <c r="AM781" s="71"/>
      <c r="AN781" s="71"/>
      <c r="AO781" s="199" t="str">
        <f t="shared" si="158"/>
        <v/>
      </c>
      <c r="AP781" s="59" t="s">
        <v>729</v>
      </c>
      <c r="AQ781" s="139" t="s">
        <v>397</v>
      </c>
    </row>
    <row r="782" spans="1:43" ht="150" outlineLevel="2">
      <c r="A782" s="72" t="e">
        <f>IF(C781&lt;&gt;"",$C$7:C781,A781)</f>
        <v>#VALUE!</v>
      </c>
      <c r="B782" s="102" t="str">
        <f>IF(C781&lt;&gt;"",COUNTA($C$7:C781)+392,"")</f>
        <v/>
      </c>
      <c r="C782" s="192"/>
      <c r="D782" s="107"/>
      <c r="E782" s="103"/>
      <c r="F782" s="103"/>
      <c r="G782" s="103"/>
      <c r="H782" s="103"/>
      <c r="I782" s="103"/>
      <c r="J782" s="103"/>
      <c r="K782" s="71"/>
      <c r="L782" s="105"/>
      <c r="M782" s="106" t="str">
        <f>IF(K782&lt;&gt;"",VLOOKUP(K782,'DON GIA'!$S$1:$U$19,3,0),"")</f>
        <v/>
      </c>
      <c r="N782" s="106" t="str">
        <f>IF(K782&lt;&gt;"",VLOOKUP(K782,'DON GIA'!$S$1:$V$19,4,0),"")</f>
        <v/>
      </c>
      <c r="O782" s="106" t="str">
        <f t="shared" si="153"/>
        <v/>
      </c>
      <c r="P782" s="106" t="str">
        <f t="shared" si="154"/>
        <v/>
      </c>
      <c r="Q782" s="107" t="s">
        <v>35</v>
      </c>
      <c r="R782" s="103"/>
      <c r="S782" s="103"/>
      <c r="T782" s="106" t="str">
        <f>IF(Q782&lt;&gt;"",VLOOKUP(Q782,'DON GIA'!$H$1:$K$103,4,0),"")</f>
        <v/>
      </c>
      <c r="U782" s="106" t="str">
        <f t="shared" si="159"/>
        <v/>
      </c>
      <c r="V782" s="103"/>
      <c r="W782" s="108"/>
      <c r="X782" s="109"/>
      <c r="Y782" s="71"/>
      <c r="Z782" s="106" t="str">
        <f>IF(V782&lt;&gt;"",VLOOKUP(V782,'DON GIA'!$A$1:$D$346,4,0),"")</f>
        <v/>
      </c>
      <c r="AA782" s="106" t="str">
        <f t="shared" si="160"/>
        <v/>
      </c>
      <c r="AB782" s="71"/>
      <c r="AC782" s="71"/>
      <c r="AD782" s="71"/>
      <c r="AE782" s="71"/>
      <c r="AF782" s="103"/>
      <c r="AG782" s="71"/>
      <c r="AH782" s="71"/>
      <c r="AI782" s="71"/>
      <c r="AJ782" s="71"/>
      <c r="AK782" s="106" t="str">
        <f>IF(AH782&lt;&gt;"",VLOOKUP(AH782,'DON GIA'!$M$1:$P$9,4,0),"")</f>
        <v/>
      </c>
      <c r="AL782" s="106" t="str">
        <f t="shared" si="155"/>
        <v/>
      </c>
      <c r="AM782" s="71"/>
      <c r="AN782" s="71"/>
      <c r="AO782" s="199" t="str">
        <f t="shared" si="158"/>
        <v/>
      </c>
      <c r="AP782" s="59" t="s">
        <v>346</v>
      </c>
      <c r="AQ782" s="62"/>
    </row>
    <row r="783" spans="1:43" ht="78.75" outlineLevel="2">
      <c r="A783" s="72" t="e">
        <f>IF(C782&lt;&gt;"",$C$7:C782,A782)</f>
        <v>#VALUE!</v>
      </c>
      <c r="B783" s="102" t="str">
        <f>IF(C782&lt;&gt;"",COUNTA($C$7:C782)+392,"")</f>
        <v/>
      </c>
      <c r="C783" s="192"/>
      <c r="D783" s="107"/>
      <c r="E783" s="103"/>
      <c r="F783" s="103"/>
      <c r="G783" s="103"/>
      <c r="H783" s="103"/>
      <c r="I783" s="103"/>
      <c r="J783" s="103"/>
      <c r="K783" s="71"/>
      <c r="L783" s="105"/>
      <c r="M783" s="106" t="str">
        <f>IF(K783&lt;&gt;"",VLOOKUP(K783,'DON GIA'!$S$1:$U$19,3,0),"")</f>
        <v/>
      </c>
      <c r="N783" s="106" t="str">
        <f>IF(K783&lt;&gt;"",VLOOKUP(K783,'DON GIA'!$S$1:$V$19,4,0),"")</f>
        <v/>
      </c>
      <c r="O783" s="106" t="str">
        <f t="shared" si="153"/>
        <v/>
      </c>
      <c r="P783" s="106" t="str">
        <f t="shared" si="154"/>
        <v/>
      </c>
      <c r="Q783" s="107" t="s">
        <v>35</v>
      </c>
      <c r="R783" s="103"/>
      <c r="S783" s="103"/>
      <c r="T783" s="106" t="str">
        <f>IF(Q783&lt;&gt;"",VLOOKUP(Q783,'DON GIA'!$H$1:$K$103,4,0),"")</f>
        <v/>
      </c>
      <c r="U783" s="106" t="str">
        <f t="shared" si="159"/>
        <v/>
      </c>
      <c r="V783" s="103"/>
      <c r="W783" s="108"/>
      <c r="X783" s="109"/>
      <c r="Y783" s="71"/>
      <c r="Z783" s="106" t="str">
        <f>IF(V783&lt;&gt;"",VLOOKUP(V783,'DON GIA'!$A$1:$D$346,4,0),"")</f>
        <v/>
      </c>
      <c r="AA783" s="106" t="str">
        <f t="shared" si="160"/>
        <v/>
      </c>
      <c r="AB783" s="71"/>
      <c r="AC783" s="71"/>
      <c r="AD783" s="71"/>
      <c r="AE783" s="71"/>
      <c r="AF783" s="103"/>
      <c r="AG783" s="71"/>
      <c r="AH783" s="71"/>
      <c r="AI783" s="71"/>
      <c r="AJ783" s="71"/>
      <c r="AK783" s="106" t="str">
        <f>IF(AH783&lt;&gt;"",VLOOKUP(AH783,'DON GIA'!$M$1:$P$9,4,0),"")</f>
        <v/>
      </c>
      <c r="AL783" s="106" t="str">
        <f t="shared" si="155"/>
        <v/>
      </c>
      <c r="AM783" s="71"/>
      <c r="AN783" s="71"/>
      <c r="AO783" s="199" t="str">
        <f t="shared" si="158"/>
        <v/>
      </c>
      <c r="AP783" s="59" t="s">
        <v>730</v>
      </c>
      <c r="AQ783" s="63"/>
    </row>
    <row r="784" spans="1:43" ht="321.75" outlineLevel="2">
      <c r="A784" s="72" t="e">
        <f>IF(C783&lt;&gt;"",$C$7:C783,A783)</f>
        <v>#VALUE!</v>
      </c>
      <c r="B784" s="102" t="str">
        <f>IF(C783&lt;&gt;"",COUNTA($C$7:C783)+392,"")</f>
        <v/>
      </c>
      <c r="C784" s="192"/>
      <c r="D784" s="107"/>
      <c r="E784" s="103"/>
      <c r="F784" s="103"/>
      <c r="G784" s="103"/>
      <c r="H784" s="103"/>
      <c r="I784" s="103"/>
      <c r="J784" s="103"/>
      <c r="K784" s="71"/>
      <c r="L784" s="105"/>
      <c r="M784" s="106" t="str">
        <f>IF(K784&lt;&gt;"",VLOOKUP(K784,'DON GIA'!$S$1:$U$19,3,0),"")</f>
        <v/>
      </c>
      <c r="N784" s="106" t="str">
        <f>IF(K784&lt;&gt;"",VLOOKUP(K784,'DON GIA'!$S$1:$V$19,4,0),"")</f>
        <v/>
      </c>
      <c r="O784" s="106" t="str">
        <f t="shared" si="153"/>
        <v/>
      </c>
      <c r="P784" s="106" t="str">
        <f t="shared" si="154"/>
        <v/>
      </c>
      <c r="Q784" s="107" t="s">
        <v>35</v>
      </c>
      <c r="R784" s="103"/>
      <c r="S784" s="103"/>
      <c r="T784" s="106" t="str">
        <f>IF(Q784&lt;&gt;"",VLOOKUP(Q784,'DON GIA'!$H$1:$K$103,4,0),"")</f>
        <v/>
      </c>
      <c r="U784" s="106" t="str">
        <f t="shared" si="159"/>
        <v/>
      </c>
      <c r="V784" s="103"/>
      <c r="W784" s="108"/>
      <c r="X784" s="109"/>
      <c r="Y784" s="71"/>
      <c r="Z784" s="106" t="str">
        <f>IF(V784&lt;&gt;"",VLOOKUP(V784,'DON GIA'!$A$1:$D$346,4,0),"")</f>
        <v/>
      </c>
      <c r="AA784" s="106" t="str">
        <f t="shared" si="160"/>
        <v/>
      </c>
      <c r="AB784" s="71"/>
      <c r="AC784" s="71"/>
      <c r="AD784" s="71"/>
      <c r="AE784" s="71"/>
      <c r="AF784" s="103"/>
      <c r="AG784" s="71"/>
      <c r="AH784" s="71"/>
      <c r="AI784" s="71"/>
      <c r="AJ784" s="71"/>
      <c r="AK784" s="106" t="str">
        <f>IF(AH784&lt;&gt;"",VLOOKUP(AH784,'DON GIA'!$M$1:$P$9,4,0),"")</f>
        <v/>
      </c>
      <c r="AL784" s="106" t="str">
        <f t="shared" si="155"/>
        <v/>
      </c>
      <c r="AM784" s="71"/>
      <c r="AN784" s="71"/>
      <c r="AO784" s="199" t="str">
        <f t="shared" si="158"/>
        <v/>
      </c>
      <c r="AP784" s="111" t="s">
        <v>731</v>
      </c>
      <c r="AQ784" s="63"/>
    </row>
    <row r="785" spans="1:43" ht="78.75" outlineLevel="2">
      <c r="A785" s="72" t="e">
        <f>IF(C784&lt;&gt;"",$C$7:C784,A784)</f>
        <v>#VALUE!</v>
      </c>
      <c r="B785" s="102" t="str">
        <f>IF(C784&lt;&gt;"",COUNTA($C$7:C784)+392,"")</f>
        <v/>
      </c>
      <c r="C785" s="192"/>
      <c r="D785" s="107"/>
      <c r="E785" s="103"/>
      <c r="F785" s="103"/>
      <c r="G785" s="103"/>
      <c r="H785" s="103"/>
      <c r="I785" s="103"/>
      <c r="J785" s="103"/>
      <c r="K785" s="71"/>
      <c r="L785" s="105"/>
      <c r="M785" s="106" t="str">
        <f>IF(K785&lt;&gt;"",VLOOKUP(K785,'DON GIA'!$S$1:$U$19,3,0),"")</f>
        <v/>
      </c>
      <c r="N785" s="106" t="str">
        <f>IF(K785&lt;&gt;"",VLOOKUP(K785,'DON GIA'!$S$1:$V$19,4,0),"")</f>
        <v/>
      </c>
      <c r="O785" s="106" t="str">
        <f t="shared" si="153"/>
        <v/>
      </c>
      <c r="P785" s="106" t="str">
        <f t="shared" si="154"/>
        <v/>
      </c>
      <c r="Q785" s="107" t="s">
        <v>35</v>
      </c>
      <c r="R785" s="103"/>
      <c r="S785" s="103"/>
      <c r="T785" s="106" t="str">
        <f>IF(Q785&lt;&gt;"",VLOOKUP(Q785,'DON GIA'!$H$1:$K$103,4,0),"")</f>
        <v/>
      </c>
      <c r="U785" s="106" t="str">
        <f t="shared" si="159"/>
        <v/>
      </c>
      <c r="V785" s="103"/>
      <c r="W785" s="108"/>
      <c r="X785" s="109"/>
      <c r="Y785" s="71"/>
      <c r="Z785" s="106" t="str">
        <f>IF(V785&lt;&gt;"",VLOOKUP(V785,'DON GIA'!$A$1:$D$346,4,0),"")</f>
        <v/>
      </c>
      <c r="AA785" s="106" t="str">
        <f t="shared" si="160"/>
        <v/>
      </c>
      <c r="AB785" s="71"/>
      <c r="AC785" s="71"/>
      <c r="AD785" s="71"/>
      <c r="AE785" s="71"/>
      <c r="AF785" s="103"/>
      <c r="AG785" s="71"/>
      <c r="AH785" s="71"/>
      <c r="AI785" s="71"/>
      <c r="AJ785" s="71"/>
      <c r="AK785" s="106" t="str">
        <f>IF(AH785&lt;&gt;"",VLOOKUP(AH785,'DON GIA'!$M$1:$P$9,4,0),"")</f>
        <v/>
      </c>
      <c r="AL785" s="106" t="str">
        <f t="shared" si="155"/>
        <v/>
      </c>
      <c r="AM785" s="71"/>
      <c r="AN785" s="71"/>
      <c r="AO785" s="199" t="str">
        <f t="shared" si="158"/>
        <v/>
      </c>
      <c r="AP785" s="59" t="s">
        <v>732</v>
      </c>
    </row>
    <row r="786" spans="1:43" ht="97.5" outlineLevel="2">
      <c r="A786" s="72" t="e">
        <f>IF(C785&lt;&gt;"",$C$7:C785,A785)</f>
        <v>#VALUE!</v>
      </c>
      <c r="B786" s="102" t="str">
        <f>IF(C785&lt;&gt;"",COUNTA($C$7:C785)+392,"")</f>
        <v/>
      </c>
      <c r="C786" s="192"/>
      <c r="D786" s="107"/>
      <c r="E786" s="103"/>
      <c r="F786" s="103"/>
      <c r="G786" s="103"/>
      <c r="H786" s="103"/>
      <c r="I786" s="103"/>
      <c r="J786" s="103"/>
      <c r="K786" s="71"/>
      <c r="L786" s="105"/>
      <c r="M786" s="106" t="str">
        <f>IF(K786&lt;&gt;"",VLOOKUP(K786,'DON GIA'!$S$1:$U$19,3,0),"")</f>
        <v/>
      </c>
      <c r="N786" s="106" t="str">
        <f>IF(K786&lt;&gt;"",VLOOKUP(K786,'DON GIA'!$S$1:$V$19,4,0),"")</f>
        <v/>
      </c>
      <c r="O786" s="106" t="str">
        <f t="shared" si="153"/>
        <v/>
      </c>
      <c r="P786" s="106" t="str">
        <f t="shared" si="154"/>
        <v/>
      </c>
      <c r="Q786" s="107" t="s">
        <v>35</v>
      </c>
      <c r="R786" s="103"/>
      <c r="S786" s="103"/>
      <c r="T786" s="106" t="str">
        <f>IF(Q786&lt;&gt;"",VLOOKUP(Q786,'DON GIA'!$H$1:$K$103,4,0),"")</f>
        <v/>
      </c>
      <c r="U786" s="106" t="str">
        <f t="shared" si="159"/>
        <v/>
      </c>
      <c r="V786" s="103"/>
      <c r="W786" s="108"/>
      <c r="X786" s="109"/>
      <c r="Y786" s="71"/>
      <c r="Z786" s="106" t="str">
        <f>IF(V786&lt;&gt;"",VLOOKUP(V786,'DON GIA'!$A$1:$D$346,4,0),"")</f>
        <v/>
      </c>
      <c r="AA786" s="106" t="str">
        <f t="shared" si="160"/>
        <v/>
      </c>
      <c r="AB786" s="71"/>
      <c r="AC786" s="71"/>
      <c r="AD786" s="71"/>
      <c r="AE786" s="71"/>
      <c r="AF786" s="103"/>
      <c r="AG786" s="71"/>
      <c r="AH786" s="71"/>
      <c r="AI786" s="71"/>
      <c r="AJ786" s="71"/>
      <c r="AK786" s="106" t="str">
        <f>IF(AH786&lt;&gt;"",VLOOKUP(AH786,'DON GIA'!$M$1:$P$9,4,0),"")</f>
        <v/>
      </c>
      <c r="AL786" s="106" t="str">
        <f t="shared" si="155"/>
        <v/>
      </c>
      <c r="AM786" s="71"/>
      <c r="AN786" s="71"/>
      <c r="AO786" s="199" t="str">
        <f t="shared" si="158"/>
        <v/>
      </c>
      <c r="AP786" s="59" t="s">
        <v>733</v>
      </c>
    </row>
    <row r="787" spans="1:43" outlineLevel="2">
      <c r="A787" s="72" t="e">
        <f>IF(C786&lt;&gt;"",$C$7:C786,A786)</f>
        <v>#VALUE!</v>
      </c>
      <c r="B787" s="102" t="str">
        <f>IF(C786&lt;&gt;"",COUNTA($C$7:C786)+392,"")</f>
        <v/>
      </c>
      <c r="C787" s="192"/>
      <c r="D787" s="107"/>
      <c r="E787" s="103"/>
      <c r="F787" s="103"/>
      <c r="G787" s="103"/>
      <c r="H787" s="103"/>
      <c r="I787" s="103"/>
      <c r="J787" s="103"/>
      <c r="K787" s="71"/>
      <c r="L787" s="105"/>
      <c r="M787" s="106" t="str">
        <f>IF(K787&lt;&gt;"",VLOOKUP(K787,'DON GIA'!$S$1:$U$19,3,0),"")</f>
        <v/>
      </c>
      <c r="N787" s="106" t="str">
        <f>IF(K787&lt;&gt;"",VLOOKUP(K787,'DON GIA'!$S$1:$V$19,4,0),"")</f>
        <v/>
      </c>
      <c r="O787" s="106" t="str">
        <f t="shared" si="153"/>
        <v/>
      </c>
      <c r="P787" s="106" t="str">
        <f t="shared" si="154"/>
        <v/>
      </c>
      <c r="Q787" s="107" t="s">
        <v>35</v>
      </c>
      <c r="R787" s="103"/>
      <c r="S787" s="103"/>
      <c r="T787" s="106" t="str">
        <f>IF(Q787&lt;&gt;"",VLOOKUP(Q787,'DON GIA'!$H$1:$K$103,4,0),"")</f>
        <v/>
      </c>
      <c r="U787" s="106" t="str">
        <f t="shared" si="159"/>
        <v/>
      </c>
      <c r="V787" s="103"/>
      <c r="W787" s="108"/>
      <c r="X787" s="109"/>
      <c r="Y787" s="71"/>
      <c r="Z787" s="106" t="str">
        <f>IF(V787&lt;&gt;"",VLOOKUP(V787,'DON GIA'!$A$1:$D$346,4,0),"")</f>
        <v/>
      </c>
      <c r="AA787" s="106" t="str">
        <f t="shared" si="160"/>
        <v/>
      </c>
      <c r="AB787" s="71"/>
      <c r="AC787" s="71"/>
      <c r="AD787" s="71"/>
      <c r="AE787" s="71"/>
      <c r="AF787" s="103"/>
      <c r="AG787" s="71"/>
      <c r="AH787" s="71"/>
      <c r="AI787" s="71"/>
      <c r="AJ787" s="71"/>
      <c r="AK787" s="106" t="str">
        <f>IF(AH787&lt;&gt;"",VLOOKUP(AH787,'DON GIA'!$M$1:$P$9,4,0),"")</f>
        <v/>
      </c>
      <c r="AL787" s="106" t="str">
        <f t="shared" si="155"/>
        <v/>
      </c>
      <c r="AM787" s="71"/>
      <c r="AN787" s="71"/>
      <c r="AO787" s="199" t="str">
        <f t="shared" si="158"/>
        <v/>
      </c>
      <c r="AP787" s="59"/>
    </row>
    <row r="788" spans="1:43" outlineLevel="2">
      <c r="A788" s="72" t="e">
        <f>IF(C787&lt;&gt;"",$C$7:C787,A787)</f>
        <v>#VALUE!</v>
      </c>
      <c r="B788" s="102" t="str">
        <f>IF(C787&lt;&gt;"",COUNTA($C$7:C787)+392,"")</f>
        <v/>
      </c>
      <c r="C788" s="192"/>
      <c r="D788" s="61"/>
      <c r="E788" s="103"/>
      <c r="F788" s="103"/>
      <c r="G788" s="103"/>
      <c r="H788" s="103"/>
      <c r="I788" s="103"/>
      <c r="J788" s="103"/>
      <c r="K788" s="71"/>
      <c r="L788" s="105"/>
      <c r="M788" s="106" t="str">
        <f>IF(K788&lt;&gt;"",VLOOKUP(K788,'DON GIA'!$S$1:$U$19,3,0),"")</f>
        <v/>
      </c>
      <c r="N788" s="106" t="str">
        <f>IF(K788&lt;&gt;"",VLOOKUP(K788,'DON GIA'!$S$1:$V$19,4,0),"")</f>
        <v/>
      </c>
      <c r="O788" s="106" t="str">
        <f t="shared" si="153"/>
        <v/>
      </c>
      <c r="P788" s="106" t="str">
        <f t="shared" si="154"/>
        <v/>
      </c>
      <c r="Q788" s="107" t="s">
        <v>35</v>
      </c>
      <c r="R788" s="103"/>
      <c r="S788" s="103"/>
      <c r="T788" s="106" t="str">
        <f>IF(Q788&lt;&gt;"",VLOOKUP(Q788,'DON GIA'!$H$1:$K$103,4,0),"")</f>
        <v/>
      </c>
      <c r="U788" s="106" t="str">
        <f t="shared" si="159"/>
        <v/>
      </c>
      <c r="V788" s="103"/>
      <c r="W788" s="108"/>
      <c r="X788" s="109"/>
      <c r="Y788" s="71"/>
      <c r="Z788" s="106" t="str">
        <f>IF(V788&lt;&gt;"",VLOOKUP(V788,'DON GIA'!$A$1:$D$346,4,0),"")</f>
        <v/>
      </c>
      <c r="AA788" s="106" t="str">
        <f t="shared" si="160"/>
        <v/>
      </c>
      <c r="AB788" s="71"/>
      <c r="AC788" s="71"/>
      <c r="AD788" s="71"/>
      <c r="AE788" s="71"/>
      <c r="AF788" s="103"/>
      <c r="AG788" s="71"/>
      <c r="AH788" s="71"/>
      <c r="AI788" s="71"/>
      <c r="AJ788" s="71"/>
      <c r="AK788" s="106" t="str">
        <f>IF(AH788&lt;&gt;"",VLOOKUP(AH788,'DON GIA'!$M$1:$P$9,4,0),"")</f>
        <v/>
      </c>
      <c r="AL788" s="106" t="str">
        <f t="shared" si="155"/>
        <v/>
      </c>
      <c r="AM788" s="71"/>
      <c r="AN788" s="71"/>
      <c r="AO788" s="199" t="str">
        <f t="shared" si="158"/>
        <v/>
      </c>
      <c r="AP788" s="59"/>
    </row>
    <row r="789" spans="1:43" outlineLevel="1">
      <c r="A789" s="84" t="s">
        <v>802</v>
      </c>
      <c r="B789" s="102"/>
      <c r="C789" s="192">
        <v>451</v>
      </c>
      <c r="D789" s="61" t="s">
        <v>307</v>
      </c>
      <c r="E789" s="162"/>
      <c r="F789" s="162"/>
      <c r="G789" s="162"/>
      <c r="H789" s="162"/>
      <c r="I789" s="162"/>
      <c r="J789" s="162"/>
      <c r="K789" s="171"/>
      <c r="L789" s="167">
        <f>SUBTOTAL(9,L790:L807)</f>
        <v>110.5</v>
      </c>
      <c r="M789" s="199"/>
      <c r="N789" s="199"/>
      <c r="O789" s="199">
        <f>SUBTOTAL(9,O790:O807)</f>
        <v>185529500</v>
      </c>
      <c r="P789" s="199">
        <f>SUBTOTAL(9,P790:P807)</f>
        <v>0</v>
      </c>
      <c r="Q789" s="61"/>
      <c r="R789" s="162"/>
      <c r="S789" s="162">
        <f>SUBTOTAL(9,S790:S807)</f>
        <v>0</v>
      </c>
      <c r="T789" s="199"/>
      <c r="U789" s="199">
        <f>SUBTOTAL(9,U790:U807)</f>
        <v>0</v>
      </c>
      <c r="V789" s="129"/>
      <c r="W789" s="162"/>
      <c r="X789" s="169">
        <f>SUBTOTAL(9,X790:X807)</f>
        <v>245.875</v>
      </c>
      <c r="Y789" s="170">
        <f>SUBTOTAL(9,Y790:Y807)</f>
        <v>0</v>
      </c>
      <c r="Z789" s="199"/>
      <c r="AA789" s="199">
        <f>SUBTOTAL(9,AA790:AA807)</f>
        <v>634460587.472</v>
      </c>
      <c r="AB789" s="71"/>
      <c r="AC789" s="71"/>
      <c r="AD789" s="71"/>
      <c r="AE789" s="71"/>
      <c r="AF789" s="71"/>
      <c r="AG789" s="103"/>
      <c r="AH789" s="61"/>
      <c r="AI789" s="162"/>
      <c r="AJ789" s="162">
        <f>SUBTOTAL(9,AJ790:AJ807)</f>
        <v>0</v>
      </c>
      <c r="AK789" s="199"/>
      <c r="AL789" s="199">
        <f>SUBTOTAL(9,AL790:AL807)</f>
        <v>0</v>
      </c>
      <c r="AM789" s="162"/>
      <c r="AN789" s="162">
        <f>SUBTOTAL(9,AN790:AN807)</f>
        <v>0</v>
      </c>
      <c r="AO789" s="199">
        <f t="shared" si="158"/>
        <v>819990087.472</v>
      </c>
      <c r="AP789" s="111"/>
      <c r="AQ789" s="90"/>
    </row>
    <row r="790" spans="1:43" ht="56.25" outlineLevel="2">
      <c r="A790" s="72" t="e">
        <f>IF(C789&lt;&gt;"",$C$7:C789,A788)</f>
        <v>#VALUE!</v>
      </c>
      <c r="B790" s="102">
        <f>IF(C789&lt;&gt;"",COUNTA($C$7:C789)+392,"")</f>
        <v>451</v>
      </c>
      <c r="C790" s="192"/>
      <c r="D790" s="71" t="s">
        <v>308</v>
      </c>
      <c r="E790" s="103">
        <v>4</v>
      </c>
      <c r="F790" s="103"/>
      <c r="G790" s="103">
        <v>429</v>
      </c>
      <c r="H790" s="103">
        <v>79</v>
      </c>
      <c r="I790" s="103" t="s">
        <v>223</v>
      </c>
      <c r="J790" s="103" t="s">
        <v>224</v>
      </c>
      <c r="K790" s="104" t="s">
        <v>973</v>
      </c>
      <c r="L790" s="105">
        <v>110.5</v>
      </c>
      <c r="M790" s="106">
        <f>IF(K790&lt;&gt;"",VLOOKUP(K790,'DON GIA'!$S$1:$U$19,3,0),"")</f>
        <v>1679000</v>
      </c>
      <c r="N790" s="106">
        <f>IF(K790&lt;&gt;"",VLOOKUP(K790,'DON GIA'!$S$1:$V$19,4,0),"")</f>
        <v>0</v>
      </c>
      <c r="O790" s="106">
        <f t="shared" si="153"/>
        <v>185529500</v>
      </c>
      <c r="P790" s="106">
        <f t="shared" si="154"/>
        <v>0</v>
      </c>
      <c r="Q790" s="71" t="s">
        <v>35</v>
      </c>
      <c r="R790" s="103"/>
      <c r="S790" s="103"/>
      <c r="T790" s="106" t="str">
        <f>IF(Q790&lt;&gt;"",VLOOKUP(Q790,'DON GIA'!$H$1:$K$103,4,0),"")</f>
        <v/>
      </c>
      <c r="U790" s="106" t="str">
        <f t="shared" ref="U790:U807" si="161">IF(Q790&lt;&gt;"",IF(ISNUMBER(T790),S790*T790,""),"")</f>
        <v/>
      </c>
      <c r="V790" s="107" t="s">
        <v>1005</v>
      </c>
      <c r="W790" s="103" t="s">
        <v>27</v>
      </c>
      <c r="X790" s="108">
        <v>87.86</v>
      </c>
      <c r="Y790" s="109"/>
      <c r="Z790" s="106">
        <f>IF(V790&lt;&gt;"",VLOOKUP(V790,'DON GIA'!$A$1:$D$346,4,0),"")</f>
        <v>5559129</v>
      </c>
      <c r="AA790" s="106">
        <f t="shared" ref="AA790:AA807" si="162">IF(V790&lt;&gt;"",IF(ISNUMBER(Z790),X790*Z790,""),"")</f>
        <v>488425073.94</v>
      </c>
      <c r="AB790" s="71" t="s">
        <v>28</v>
      </c>
      <c r="AC790" s="71" t="s">
        <v>29</v>
      </c>
      <c r="AD790" s="71" t="s">
        <v>30</v>
      </c>
      <c r="AE790" s="71" t="s">
        <v>31</v>
      </c>
      <c r="AF790" s="71" t="s">
        <v>219</v>
      </c>
      <c r="AG790" s="103" t="s">
        <v>33</v>
      </c>
      <c r="AH790" s="61"/>
      <c r="AI790" s="103"/>
      <c r="AJ790" s="103"/>
      <c r="AK790" s="106" t="str">
        <f>IF(AH790&lt;&gt;"",VLOOKUP(AH790,'DON GIA'!$M$1:$P$9,4,0),"")</f>
        <v/>
      </c>
      <c r="AL790" s="106" t="str">
        <f t="shared" si="155"/>
        <v/>
      </c>
      <c r="AM790" s="103"/>
      <c r="AN790" s="103"/>
      <c r="AO790" s="199" t="str">
        <f t="shared" si="158"/>
        <v/>
      </c>
      <c r="AP790" s="111" t="s">
        <v>734</v>
      </c>
    </row>
    <row r="791" spans="1:43" ht="341.25" outlineLevel="2">
      <c r="A791" s="72" t="e">
        <f>IF(C790&lt;&gt;"",$C$7:C790,A790)</f>
        <v>#VALUE!</v>
      </c>
      <c r="B791" s="102" t="str">
        <f>IF(C790&lt;&gt;"",COUNTA($C$7:C790)+392,"")</f>
        <v/>
      </c>
      <c r="C791" s="192"/>
      <c r="D791" s="71" t="s">
        <v>250</v>
      </c>
      <c r="E791" s="103"/>
      <c r="F791" s="103"/>
      <c r="G791" s="103"/>
      <c r="H791" s="103"/>
      <c r="I791" s="103"/>
      <c r="J791" s="103"/>
      <c r="K791" s="71"/>
      <c r="L791" s="105"/>
      <c r="M791" s="106" t="str">
        <f>IF(K791&lt;&gt;"",VLOOKUP(K791,'DON GIA'!$S$1:$U$19,3,0),"")</f>
        <v/>
      </c>
      <c r="N791" s="106" t="str">
        <f>IF(K791&lt;&gt;"",VLOOKUP(K791,'DON GIA'!$S$1:$V$19,4,0),"")</f>
        <v/>
      </c>
      <c r="O791" s="106" t="str">
        <f t="shared" si="153"/>
        <v/>
      </c>
      <c r="P791" s="106" t="str">
        <f t="shared" si="154"/>
        <v/>
      </c>
      <c r="Q791" s="71" t="s">
        <v>35</v>
      </c>
      <c r="R791" s="103"/>
      <c r="S791" s="103"/>
      <c r="T791" s="106" t="str">
        <f>IF(Q791&lt;&gt;"",VLOOKUP(Q791,'DON GIA'!$H$1:$K$103,4,0),"")</f>
        <v/>
      </c>
      <c r="U791" s="106" t="str">
        <f t="shared" si="161"/>
        <v/>
      </c>
      <c r="V791" s="107" t="s">
        <v>1107</v>
      </c>
      <c r="W791" s="103" t="s">
        <v>27</v>
      </c>
      <c r="X791" s="108">
        <v>87.86</v>
      </c>
      <c r="Y791" s="109"/>
      <c r="Z791" s="106">
        <f>IF(V791&lt;&gt;"",VLOOKUP(V791,'DON GIA'!$A$1:$D$346,4,0),"")</f>
        <v>109890</v>
      </c>
      <c r="AA791" s="106">
        <f t="shared" si="162"/>
        <v>9654935.4000000004</v>
      </c>
      <c r="AB791" s="71"/>
      <c r="AC791" s="71"/>
      <c r="AD791" s="71"/>
      <c r="AE791" s="71"/>
      <c r="AF791" s="71"/>
      <c r="AG791" s="103"/>
      <c r="AH791" s="103"/>
      <c r="AI791" s="103"/>
      <c r="AJ791" s="103"/>
      <c r="AK791" s="106" t="str">
        <f>IF(AH791&lt;&gt;"",VLOOKUP(AH791,'DON GIA'!$M$1:$P$9,4,0),"")</f>
        <v/>
      </c>
      <c r="AL791" s="106" t="str">
        <f t="shared" si="155"/>
        <v/>
      </c>
      <c r="AM791" s="103"/>
      <c r="AN791" s="103"/>
      <c r="AO791" s="199" t="str">
        <f t="shared" si="158"/>
        <v/>
      </c>
      <c r="AP791" s="59" t="s">
        <v>735</v>
      </c>
    </row>
    <row r="792" spans="1:43" ht="153.75" outlineLevel="2">
      <c r="A792" s="72" t="e">
        <f>IF(C791&lt;&gt;"",$C$7:C791,A791)</f>
        <v>#VALUE!</v>
      </c>
      <c r="B792" s="102" t="str">
        <f>IF(C791&lt;&gt;"",COUNTA($C$7:C791)+392,"")</f>
        <v/>
      </c>
      <c r="C792" s="192"/>
      <c r="D792" s="71"/>
      <c r="E792" s="103"/>
      <c r="F792" s="103"/>
      <c r="G792" s="103"/>
      <c r="H792" s="103"/>
      <c r="I792" s="103"/>
      <c r="J792" s="103"/>
      <c r="K792" s="71"/>
      <c r="L792" s="105"/>
      <c r="M792" s="106" t="str">
        <f>IF(K792&lt;&gt;"",VLOOKUP(K792,'DON GIA'!$S$1:$U$19,3,0),"")</f>
        <v/>
      </c>
      <c r="N792" s="106" t="str">
        <f>IF(K792&lt;&gt;"",VLOOKUP(K792,'DON GIA'!$S$1:$V$19,4,0),"")</f>
        <v/>
      </c>
      <c r="O792" s="106" t="str">
        <f t="shared" si="153"/>
        <v/>
      </c>
      <c r="P792" s="106" t="str">
        <f t="shared" si="154"/>
        <v/>
      </c>
      <c r="Q792" s="71" t="s">
        <v>35</v>
      </c>
      <c r="R792" s="103"/>
      <c r="S792" s="103"/>
      <c r="T792" s="106" t="str">
        <f>IF(Q792&lt;&gt;"",VLOOKUP(Q792,'DON GIA'!$H$1:$K$103,4,0),"")</f>
        <v/>
      </c>
      <c r="U792" s="106" t="str">
        <f t="shared" si="161"/>
        <v/>
      </c>
      <c r="V792" s="107" t="s">
        <v>1014</v>
      </c>
      <c r="W792" s="103" t="s">
        <v>27</v>
      </c>
      <c r="X792" s="108">
        <v>8.84</v>
      </c>
      <c r="Y792" s="109"/>
      <c r="Z792" s="106">
        <f>IF(V792&lt;&gt;"",VLOOKUP(V792,'DON GIA'!$A$1:$D$346,4,0),"")</f>
        <v>4447303</v>
      </c>
      <c r="AA792" s="106">
        <f t="shared" si="162"/>
        <v>39314158.519999996</v>
      </c>
      <c r="AB792" s="71"/>
      <c r="AC792" s="71" t="s">
        <v>116</v>
      </c>
      <c r="AD792" s="71" t="s">
        <v>219</v>
      </c>
      <c r="AE792" s="71"/>
      <c r="AF792" s="71"/>
      <c r="AG792" s="103" t="s">
        <v>219</v>
      </c>
      <c r="AH792" s="103"/>
      <c r="AI792" s="103"/>
      <c r="AJ792" s="103"/>
      <c r="AK792" s="106" t="str">
        <f>IF(AH792&lt;&gt;"",VLOOKUP(AH792,'DON GIA'!$M$1:$P$9,4,0),"")</f>
        <v/>
      </c>
      <c r="AL792" s="106" t="str">
        <f t="shared" si="155"/>
        <v/>
      </c>
      <c r="AM792" s="103"/>
      <c r="AN792" s="103"/>
      <c r="AO792" s="199" t="str">
        <f t="shared" si="158"/>
        <v/>
      </c>
      <c r="AP792" s="59" t="s">
        <v>736</v>
      </c>
    </row>
    <row r="793" spans="1:43" ht="93.75" outlineLevel="2">
      <c r="A793" s="72" t="e">
        <f>IF(C792&lt;&gt;"",$C$7:C792,A792)</f>
        <v>#VALUE!</v>
      </c>
      <c r="B793" s="102" t="str">
        <f>IF(C792&lt;&gt;"",COUNTA($C$7:C792)+392,"")</f>
        <v/>
      </c>
      <c r="C793" s="192"/>
      <c r="D793" s="71"/>
      <c r="E793" s="103"/>
      <c r="F793" s="103"/>
      <c r="G793" s="103"/>
      <c r="H793" s="103"/>
      <c r="I793" s="103"/>
      <c r="J793" s="103"/>
      <c r="K793" s="71"/>
      <c r="L793" s="105"/>
      <c r="M793" s="106" t="str">
        <f>IF(K793&lt;&gt;"",VLOOKUP(K793,'DON GIA'!$S$1:$U$19,3,0),"")</f>
        <v/>
      </c>
      <c r="N793" s="106" t="str">
        <f>IF(K793&lt;&gt;"",VLOOKUP(K793,'DON GIA'!$S$1:$V$19,4,0),"")</f>
        <v/>
      </c>
      <c r="O793" s="106" t="str">
        <f t="shared" si="153"/>
        <v/>
      </c>
      <c r="P793" s="106" t="str">
        <f t="shared" si="154"/>
        <v/>
      </c>
      <c r="Q793" s="71" t="s">
        <v>35</v>
      </c>
      <c r="R793" s="103"/>
      <c r="S793" s="103"/>
      <c r="T793" s="106" t="str">
        <f>IF(Q793&lt;&gt;"",VLOOKUP(Q793,'DON GIA'!$H$1:$K$103,4,0),"")</f>
        <v/>
      </c>
      <c r="U793" s="106" t="str">
        <f t="shared" si="161"/>
        <v/>
      </c>
      <c r="V793" s="107" t="s">
        <v>1147</v>
      </c>
      <c r="W793" s="103" t="s">
        <v>27</v>
      </c>
      <c r="X793" s="108">
        <v>16.18</v>
      </c>
      <c r="Y793" s="109"/>
      <c r="Z793" s="106">
        <f>IF(V793&lt;&gt;"",VLOOKUP(V793,'DON GIA'!$A$1:$D$346,4,0),"")</f>
        <v>456091</v>
      </c>
      <c r="AA793" s="106">
        <f t="shared" si="162"/>
        <v>7379552.3799999999</v>
      </c>
      <c r="AB793" s="71"/>
      <c r="AC793" s="71"/>
      <c r="AD793" s="71"/>
      <c r="AE793" s="71"/>
      <c r="AF793" s="71"/>
      <c r="AG793" s="103"/>
      <c r="AH793" s="103"/>
      <c r="AI793" s="103"/>
      <c r="AJ793" s="103"/>
      <c r="AK793" s="106" t="str">
        <f>IF(AH793&lt;&gt;"",VLOOKUP(AH793,'DON GIA'!$M$1:$P$9,4,0),"")</f>
        <v/>
      </c>
      <c r="AL793" s="106" t="str">
        <f t="shared" si="155"/>
        <v/>
      </c>
      <c r="AM793" s="103"/>
      <c r="AN793" s="103"/>
      <c r="AO793" s="199" t="str">
        <f t="shared" si="158"/>
        <v/>
      </c>
      <c r="AP793" s="59" t="s">
        <v>349</v>
      </c>
    </row>
    <row r="794" spans="1:43" ht="37.5" outlineLevel="2">
      <c r="A794" s="72" t="e">
        <f>IF(C793&lt;&gt;"",$C$7:C793,A793)</f>
        <v>#VALUE!</v>
      </c>
      <c r="B794" s="102" t="str">
        <f>IF(C793&lt;&gt;"",COUNTA($C$7:C793)+392,"")</f>
        <v/>
      </c>
      <c r="C794" s="192"/>
      <c r="D794" s="71"/>
      <c r="E794" s="103"/>
      <c r="F794" s="103"/>
      <c r="G794" s="103"/>
      <c r="H794" s="103"/>
      <c r="I794" s="103"/>
      <c r="J794" s="103"/>
      <c r="K794" s="71"/>
      <c r="L794" s="105"/>
      <c r="M794" s="106" t="str">
        <f>IF(K794&lt;&gt;"",VLOOKUP(K794,'DON GIA'!$S$1:$U$19,3,0),"")</f>
        <v/>
      </c>
      <c r="N794" s="106" t="str">
        <f>IF(K794&lt;&gt;"",VLOOKUP(K794,'DON GIA'!$S$1:$V$19,4,0),"")</f>
        <v/>
      </c>
      <c r="O794" s="106" t="str">
        <f t="shared" si="153"/>
        <v/>
      </c>
      <c r="P794" s="106" t="str">
        <f t="shared" si="154"/>
        <v/>
      </c>
      <c r="Q794" s="71" t="s">
        <v>35</v>
      </c>
      <c r="R794" s="103"/>
      <c r="S794" s="103"/>
      <c r="T794" s="106" t="str">
        <f>IF(Q794&lt;&gt;"",VLOOKUP(Q794,'DON GIA'!$H$1:$K$103,4,0),"")</f>
        <v/>
      </c>
      <c r="U794" s="106" t="str">
        <f t="shared" si="161"/>
        <v/>
      </c>
      <c r="V794" s="107" t="s">
        <v>1080</v>
      </c>
      <c r="W794" s="103" t="s">
        <v>27</v>
      </c>
      <c r="X794" s="108">
        <v>4.3499999999999996</v>
      </c>
      <c r="Y794" s="109"/>
      <c r="Z794" s="106">
        <f>IF(V794&lt;&gt;"",VLOOKUP(V794,'DON GIA'!$A$1:$D$346,4,0),"")</f>
        <v>10375629</v>
      </c>
      <c r="AA794" s="106">
        <f t="shared" si="162"/>
        <v>45133986.149999999</v>
      </c>
      <c r="AB794" s="71"/>
      <c r="AC794" s="71"/>
      <c r="AD794" s="71"/>
      <c r="AE794" s="71" t="s">
        <v>31</v>
      </c>
      <c r="AF794" s="71"/>
      <c r="AG794" s="103" t="s">
        <v>33</v>
      </c>
      <c r="AH794" s="103"/>
      <c r="AI794" s="103"/>
      <c r="AJ794" s="103"/>
      <c r="AK794" s="106" t="str">
        <f>IF(AH794&lt;&gt;"",VLOOKUP(AH794,'DON GIA'!$M$1:$P$9,4,0),"")</f>
        <v/>
      </c>
      <c r="AL794" s="106" t="str">
        <f t="shared" si="155"/>
        <v/>
      </c>
      <c r="AM794" s="103"/>
      <c r="AN794" s="103"/>
      <c r="AO794" s="199" t="str">
        <f t="shared" si="158"/>
        <v/>
      </c>
      <c r="AP794" s="107"/>
    </row>
    <row r="795" spans="1:43" ht="37.5" outlineLevel="2">
      <c r="A795" s="72" t="e">
        <f>IF(C794&lt;&gt;"",$C$7:C794,A794)</f>
        <v>#VALUE!</v>
      </c>
      <c r="B795" s="102" t="str">
        <f>IF(C794&lt;&gt;"",COUNTA($C$7:C794)+392,"")</f>
        <v/>
      </c>
      <c r="C795" s="192"/>
      <c r="D795" s="71"/>
      <c r="E795" s="103"/>
      <c r="F795" s="103"/>
      <c r="G795" s="103"/>
      <c r="H795" s="103"/>
      <c r="I795" s="103"/>
      <c r="J795" s="103"/>
      <c r="K795" s="71"/>
      <c r="L795" s="105"/>
      <c r="M795" s="106" t="str">
        <f>IF(K795&lt;&gt;"",VLOOKUP(K795,'DON GIA'!$S$1:$U$19,3,0),"")</f>
        <v/>
      </c>
      <c r="N795" s="106" t="str">
        <f>IF(K795&lt;&gt;"",VLOOKUP(K795,'DON GIA'!$S$1:$V$19,4,0),"")</f>
        <v/>
      </c>
      <c r="O795" s="106" t="str">
        <f t="shared" si="153"/>
        <v/>
      </c>
      <c r="P795" s="106" t="str">
        <f t="shared" si="154"/>
        <v/>
      </c>
      <c r="Q795" s="71" t="s">
        <v>35</v>
      </c>
      <c r="R795" s="103"/>
      <c r="S795" s="103"/>
      <c r="T795" s="106" t="str">
        <f>IF(Q795&lt;&gt;"",VLOOKUP(Q795,'DON GIA'!$H$1:$K$103,4,0),"")</f>
        <v/>
      </c>
      <c r="U795" s="106" t="str">
        <f t="shared" si="161"/>
        <v/>
      </c>
      <c r="V795" s="107" t="s">
        <v>1185</v>
      </c>
      <c r="W795" s="103" t="s">
        <v>27</v>
      </c>
      <c r="X795" s="108">
        <v>5.04</v>
      </c>
      <c r="Y795" s="109"/>
      <c r="Z795" s="106">
        <f>IF(V795&lt;&gt;"",VLOOKUP(V795,'DON GIA'!$A$1:$D$346,4,0),"")</f>
        <v>2613835</v>
      </c>
      <c r="AA795" s="106">
        <f t="shared" si="162"/>
        <v>13173728.4</v>
      </c>
      <c r="AB795" s="71"/>
      <c r="AC795" s="71"/>
      <c r="AD795" s="71"/>
      <c r="AE795" s="71"/>
      <c r="AF795" s="71"/>
      <c r="AG795" s="103"/>
      <c r="AH795" s="103"/>
      <c r="AI795" s="103"/>
      <c r="AJ795" s="103"/>
      <c r="AK795" s="106" t="str">
        <f>IF(AH795&lt;&gt;"",VLOOKUP(AH795,'DON GIA'!$M$1:$P$9,4,0),"")</f>
        <v/>
      </c>
      <c r="AL795" s="106" t="str">
        <f t="shared" si="155"/>
        <v/>
      </c>
      <c r="AM795" s="103"/>
      <c r="AN795" s="103"/>
      <c r="AO795" s="199" t="str">
        <f t="shared" si="158"/>
        <v/>
      </c>
      <c r="AP795" s="107"/>
    </row>
    <row r="796" spans="1:43" ht="37.5" outlineLevel="2">
      <c r="A796" s="72" t="e">
        <f>IF(C795&lt;&gt;"",$C$7:C795,A795)</f>
        <v>#VALUE!</v>
      </c>
      <c r="B796" s="102" t="str">
        <f>IF(C795&lt;&gt;"",COUNTA($C$7:C795)+392,"")</f>
        <v/>
      </c>
      <c r="C796" s="192"/>
      <c r="D796" s="71"/>
      <c r="E796" s="103"/>
      <c r="F796" s="103"/>
      <c r="G796" s="103"/>
      <c r="H796" s="103"/>
      <c r="I796" s="103"/>
      <c r="J796" s="103"/>
      <c r="K796" s="71"/>
      <c r="L796" s="105"/>
      <c r="M796" s="106" t="str">
        <f>IF(K796&lt;&gt;"",VLOOKUP(K796,'DON GIA'!$S$1:$U$19,3,0),"")</f>
        <v/>
      </c>
      <c r="N796" s="106" t="str">
        <f>IF(K796&lt;&gt;"",VLOOKUP(K796,'DON GIA'!$S$1:$V$19,4,0),"")</f>
        <v/>
      </c>
      <c r="O796" s="106" t="str">
        <f t="shared" si="153"/>
        <v/>
      </c>
      <c r="P796" s="106" t="str">
        <f t="shared" si="154"/>
        <v/>
      </c>
      <c r="Q796" s="71" t="s">
        <v>35</v>
      </c>
      <c r="R796" s="103"/>
      <c r="S796" s="103"/>
      <c r="T796" s="106" t="str">
        <f>IF(Q796&lt;&gt;"",VLOOKUP(Q796,'DON GIA'!$H$1:$K$103,4,0),"")</f>
        <v/>
      </c>
      <c r="U796" s="106" t="str">
        <f t="shared" si="161"/>
        <v/>
      </c>
      <c r="V796" s="107" t="s">
        <v>1186</v>
      </c>
      <c r="W796" s="103" t="s">
        <v>27</v>
      </c>
      <c r="X796" s="108">
        <v>1.98</v>
      </c>
      <c r="Y796" s="109"/>
      <c r="Z796" s="106">
        <f>IF(V796&lt;&gt;"",VLOOKUP(V796,'DON GIA'!$A$1:$D$346,4,0),"")</f>
        <v>295078</v>
      </c>
      <c r="AA796" s="106">
        <f t="shared" si="162"/>
        <v>584254.43999999994</v>
      </c>
      <c r="AB796" s="71"/>
      <c r="AC796" s="71"/>
      <c r="AD796" s="71"/>
      <c r="AE796" s="71"/>
      <c r="AF796" s="71"/>
      <c r="AG796" s="103"/>
      <c r="AH796" s="103"/>
      <c r="AI796" s="103"/>
      <c r="AJ796" s="103"/>
      <c r="AK796" s="106" t="str">
        <f>IF(AH796&lt;&gt;"",VLOOKUP(AH796,'DON GIA'!$M$1:$P$9,4,0),"")</f>
        <v/>
      </c>
      <c r="AL796" s="106" t="str">
        <f t="shared" si="155"/>
        <v/>
      </c>
      <c r="AM796" s="103"/>
      <c r="AN796" s="103"/>
      <c r="AO796" s="199" t="str">
        <f t="shared" si="158"/>
        <v/>
      </c>
      <c r="AP796" s="107"/>
    </row>
    <row r="797" spans="1:43" outlineLevel="2">
      <c r="A797" s="72" t="e">
        <f>IF(C796&lt;&gt;"",$C$7:C796,A796)</f>
        <v>#VALUE!</v>
      </c>
      <c r="B797" s="102" t="str">
        <f>IF(C796&lt;&gt;"",COUNTA($C$7:C796)+392,"")</f>
        <v/>
      </c>
      <c r="C797" s="192"/>
      <c r="D797" s="71"/>
      <c r="E797" s="103"/>
      <c r="F797" s="103"/>
      <c r="G797" s="103"/>
      <c r="H797" s="103"/>
      <c r="I797" s="103"/>
      <c r="J797" s="103"/>
      <c r="K797" s="71"/>
      <c r="L797" s="105"/>
      <c r="M797" s="106" t="str">
        <f>IF(K797&lt;&gt;"",VLOOKUP(K797,'DON GIA'!$S$1:$U$19,3,0),"")</f>
        <v/>
      </c>
      <c r="N797" s="106" t="str">
        <f>IF(K797&lt;&gt;"",VLOOKUP(K797,'DON GIA'!$S$1:$V$19,4,0),"")</f>
        <v/>
      </c>
      <c r="O797" s="106" t="str">
        <f t="shared" si="153"/>
        <v/>
      </c>
      <c r="P797" s="106" t="str">
        <f t="shared" si="154"/>
        <v/>
      </c>
      <c r="Q797" s="71" t="s">
        <v>35</v>
      </c>
      <c r="R797" s="103"/>
      <c r="S797" s="103"/>
      <c r="T797" s="106" t="str">
        <f>IF(Q797&lt;&gt;"",VLOOKUP(Q797,'DON GIA'!$H$1:$K$103,4,0),"")</f>
        <v/>
      </c>
      <c r="U797" s="106" t="str">
        <f t="shared" si="161"/>
        <v/>
      </c>
      <c r="V797" s="107" t="s">
        <v>1179</v>
      </c>
      <c r="W797" s="103" t="s">
        <v>27</v>
      </c>
      <c r="X797" s="108">
        <v>3.33</v>
      </c>
      <c r="Y797" s="109"/>
      <c r="Z797" s="106">
        <f>IF(V797&lt;&gt;"",VLOOKUP(V797,'DON GIA'!$A$1:$D$346,4,0),"")</f>
        <v>330817</v>
      </c>
      <c r="AA797" s="106">
        <f t="shared" si="162"/>
        <v>1101620.6100000001</v>
      </c>
      <c r="AB797" s="71"/>
      <c r="AC797" s="71"/>
      <c r="AD797" s="71"/>
      <c r="AE797" s="71"/>
      <c r="AF797" s="71"/>
      <c r="AG797" s="103"/>
      <c r="AH797" s="103"/>
      <c r="AI797" s="103"/>
      <c r="AJ797" s="103"/>
      <c r="AK797" s="106" t="str">
        <f>IF(AH797&lt;&gt;"",VLOOKUP(AH797,'DON GIA'!$M$1:$P$9,4,0),"")</f>
        <v/>
      </c>
      <c r="AL797" s="106" t="str">
        <f t="shared" si="155"/>
        <v/>
      </c>
      <c r="AM797" s="103"/>
      <c r="AN797" s="103"/>
      <c r="AO797" s="199" t="str">
        <f t="shared" si="158"/>
        <v/>
      </c>
      <c r="AP797" s="107"/>
    </row>
    <row r="798" spans="1:43" outlineLevel="2">
      <c r="A798" s="72" t="e">
        <f>IF(C797&lt;&gt;"",$C$7:C797,A797)</f>
        <v>#VALUE!</v>
      </c>
      <c r="B798" s="102" t="str">
        <f>IF(C797&lt;&gt;"",COUNTA($C$7:C797)+392,"")</f>
        <v/>
      </c>
      <c r="C798" s="192"/>
      <c r="D798" s="71"/>
      <c r="E798" s="103"/>
      <c r="F798" s="103"/>
      <c r="G798" s="103"/>
      <c r="H798" s="103"/>
      <c r="I798" s="103"/>
      <c r="J798" s="103"/>
      <c r="K798" s="71"/>
      <c r="L798" s="105"/>
      <c r="M798" s="106" t="str">
        <f>IF(K798&lt;&gt;"",VLOOKUP(K798,'DON GIA'!$S$1:$U$19,3,0),"")</f>
        <v/>
      </c>
      <c r="N798" s="106" t="str">
        <f>IF(K798&lt;&gt;"",VLOOKUP(K798,'DON GIA'!$S$1:$V$19,4,0),"")</f>
        <v/>
      </c>
      <c r="O798" s="106" t="str">
        <f t="shared" si="153"/>
        <v/>
      </c>
      <c r="P798" s="106" t="str">
        <f t="shared" si="154"/>
        <v/>
      </c>
      <c r="Q798" s="71" t="s">
        <v>35</v>
      </c>
      <c r="R798" s="103"/>
      <c r="S798" s="103"/>
      <c r="T798" s="106" t="str">
        <f>IF(Q798&lt;&gt;"",VLOOKUP(Q798,'DON GIA'!$H$1:$K$103,4,0),"")</f>
        <v/>
      </c>
      <c r="U798" s="106" t="str">
        <f t="shared" si="161"/>
        <v/>
      </c>
      <c r="V798" s="107" t="s">
        <v>1121</v>
      </c>
      <c r="W798" s="103" t="s">
        <v>27</v>
      </c>
      <c r="X798" s="108">
        <v>1.4570000000000001</v>
      </c>
      <c r="Y798" s="109"/>
      <c r="Z798" s="106">
        <f>IF(V798&lt;&gt;"",VLOOKUP(V798,'DON GIA'!$A$1:$D$346,4,0),"")</f>
        <v>1398600</v>
      </c>
      <c r="AA798" s="106">
        <f t="shared" si="162"/>
        <v>2037760.2000000002</v>
      </c>
      <c r="AB798" s="71"/>
      <c r="AC798" s="71"/>
      <c r="AD798" s="71"/>
      <c r="AE798" s="71"/>
      <c r="AF798" s="71"/>
      <c r="AG798" s="103"/>
      <c r="AH798" s="103"/>
      <c r="AI798" s="103"/>
      <c r="AJ798" s="103"/>
      <c r="AK798" s="106" t="str">
        <f>IF(AH798&lt;&gt;"",VLOOKUP(AH798,'DON GIA'!$M$1:$P$9,4,0),"")</f>
        <v/>
      </c>
      <c r="AL798" s="106" t="str">
        <f t="shared" si="155"/>
        <v/>
      </c>
      <c r="AM798" s="103"/>
      <c r="AN798" s="103"/>
      <c r="AO798" s="199" t="str">
        <f t="shared" si="158"/>
        <v/>
      </c>
      <c r="AP798" s="107"/>
    </row>
    <row r="799" spans="1:43" outlineLevel="2">
      <c r="A799" s="72" t="e">
        <f>IF(C798&lt;&gt;"",$C$7:C798,A798)</f>
        <v>#VALUE!</v>
      </c>
      <c r="B799" s="102" t="str">
        <f>IF(C798&lt;&gt;"",COUNTA($C$7:C798)+392,"")</f>
        <v/>
      </c>
      <c r="C799" s="192"/>
      <c r="D799" s="71"/>
      <c r="E799" s="103"/>
      <c r="F799" s="103"/>
      <c r="G799" s="103"/>
      <c r="H799" s="103"/>
      <c r="I799" s="103"/>
      <c r="J799" s="103"/>
      <c r="K799" s="71"/>
      <c r="L799" s="105"/>
      <c r="M799" s="106" t="str">
        <f>IF(K799&lt;&gt;"",VLOOKUP(K799,'DON GIA'!$S$1:$U$19,3,0),"")</f>
        <v/>
      </c>
      <c r="N799" s="106" t="str">
        <f>IF(K799&lt;&gt;"",VLOOKUP(K799,'DON GIA'!$S$1:$V$19,4,0),"")</f>
        <v/>
      </c>
      <c r="O799" s="106" t="str">
        <f t="shared" si="153"/>
        <v/>
      </c>
      <c r="P799" s="106" t="str">
        <f t="shared" si="154"/>
        <v/>
      </c>
      <c r="Q799" s="71" t="s">
        <v>35</v>
      </c>
      <c r="R799" s="103"/>
      <c r="S799" s="103"/>
      <c r="T799" s="106" t="str">
        <f>IF(Q799&lt;&gt;"",VLOOKUP(Q799,'DON GIA'!$H$1:$K$103,4,0),"")</f>
        <v/>
      </c>
      <c r="U799" s="106" t="str">
        <f t="shared" si="161"/>
        <v/>
      </c>
      <c r="V799" s="107" t="s">
        <v>1105</v>
      </c>
      <c r="W799" s="103" t="s">
        <v>27</v>
      </c>
      <c r="X799" s="108">
        <v>1.44</v>
      </c>
      <c r="Y799" s="109"/>
      <c r="Z799" s="106">
        <f>IF(V799&lt;&gt;"",VLOOKUP(V799,'DON GIA'!$A$1:$D$346,4,0),"")</f>
        <v>292949</v>
      </c>
      <c r="AA799" s="106">
        <f t="shared" si="162"/>
        <v>421846.56</v>
      </c>
      <c r="AB799" s="71"/>
      <c r="AC799" s="71"/>
      <c r="AD799" s="71"/>
      <c r="AE799" s="71"/>
      <c r="AF799" s="71"/>
      <c r="AG799" s="103"/>
      <c r="AH799" s="103"/>
      <c r="AI799" s="103"/>
      <c r="AJ799" s="103"/>
      <c r="AK799" s="106" t="str">
        <f>IF(AH799&lt;&gt;"",VLOOKUP(AH799,'DON GIA'!$M$1:$P$9,4,0),"")</f>
        <v/>
      </c>
      <c r="AL799" s="106" t="str">
        <f t="shared" si="155"/>
        <v/>
      </c>
      <c r="AM799" s="103"/>
      <c r="AN799" s="103"/>
      <c r="AO799" s="199" t="str">
        <f t="shared" si="158"/>
        <v/>
      </c>
      <c r="AP799" s="107"/>
    </row>
    <row r="800" spans="1:43" outlineLevel="2">
      <c r="A800" s="72" t="e">
        <f>IF(C799&lt;&gt;"",$C$7:C799,A799)</f>
        <v>#VALUE!</v>
      </c>
      <c r="B800" s="102" t="str">
        <f>IF(C799&lt;&gt;"",COUNTA($C$7:C799)+392,"")</f>
        <v/>
      </c>
      <c r="C800" s="192"/>
      <c r="D800" s="71"/>
      <c r="E800" s="103"/>
      <c r="F800" s="103"/>
      <c r="G800" s="103"/>
      <c r="H800" s="103"/>
      <c r="I800" s="103"/>
      <c r="J800" s="103"/>
      <c r="K800" s="71"/>
      <c r="L800" s="105"/>
      <c r="M800" s="106" t="str">
        <f>IF(K800&lt;&gt;"",VLOOKUP(K800,'DON GIA'!$S$1:$U$19,3,0),"")</f>
        <v/>
      </c>
      <c r="N800" s="106" t="str">
        <f>IF(K800&lt;&gt;"",VLOOKUP(K800,'DON GIA'!$S$1:$V$19,4,0),"")</f>
        <v/>
      </c>
      <c r="O800" s="106" t="str">
        <f t="shared" si="153"/>
        <v/>
      </c>
      <c r="P800" s="106" t="str">
        <f t="shared" si="154"/>
        <v/>
      </c>
      <c r="Q800" s="71" t="s">
        <v>35</v>
      </c>
      <c r="R800" s="103"/>
      <c r="S800" s="103"/>
      <c r="T800" s="106" t="str">
        <f>IF(Q800&lt;&gt;"",VLOOKUP(Q800,'DON GIA'!$H$1:$K$103,4,0),"")</f>
        <v/>
      </c>
      <c r="U800" s="106" t="str">
        <f t="shared" si="161"/>
        <v/>
      </c>
      <c r="V800" s="107" t="s">
        <v>1130</v>
      </c>
      <c r="W800" s="103" t="s">
        <v>27</v>
      </c>
      <c r="X800" s="108">
        <v>3.19</v>
      </c>
      <c r="Y800" s="109"/>
      <c r="Z800" s="106">
        <f>IF(V800&lt;&gt;"",VLOOKUP(V800,'DON GIA'!$A$1:$D$346,4,0),"")</f>
        <v>282038</v>
      </c>
      <c r="AA800" s="106">
        <f t="shared" si="162"/>
        <v>899701.22</v>
      </c>
      <c r="AB800" s="71"/>
      <c r="AC800" s="71"/>
      <c r="AD800" s="71"/>
      <c r="AE800" s="71"/>
      <c r="AF800" s="71"/>
      <c r="AG800" s="103"/>
      <c r="AH800" s="103"/>
      <c r="AI800" s="103"/>
      <c r="AJ800" s="103"/>
      <c r="AK800" s="106" t="str">
        <f>IF(AH800&lt;&gt;"",VLOOKUP(AH800,'DON GIA'!$M$1:$P$9,4,0),"")</f>
        <v/>
      </c>
      <c r="AL800" s="106" t="str">
        <f t="shared" si="155"/>
        <v/>
      </c>
      <c r="AM800" s="103"/>
      <c r="AN800" s="103"/>
      <c r="AO800" s="199" t="str">
        <f t="shared" si="158"/>
        <v/>
      </c>
      <c r="AP800" s="107"/>
    </row>
    <row r="801" spans="1:43" ht="37.5" outlineLevel="2">
      <c r="A801" s="72" t="e">
        <f>IF(C800&lt;&gt;"",$C$7:C800,A800)</f>
        <v>#VALUE!</v>
      </c>
      <c r="B801" s="102" t="str">
        <f>IF(C800&lt;&gt;"",COUNTA($C$7:C800)+392,"")</f>
        <v/>
      </c>
      <c r="C801" s="192"/>
      <c r="D801" s="71"/>
      <c r="E801" s="103"/>
      <c r="F801" s="103"/>
      <c r="G801" s="103"/>
      <c r="H801" s="103"/>
      <c r="I801" s="103"/>
      <c r="J801" s="103"/>
      <c r="K801" s="71"/>
      <c r="L801" s="105"/>
      <c r="M801" s="106" t="str">
        <f>IF(K801&lt;&gt;"",VLOOKUP(K801,'DON GIA'!$S$1:$U$19,3,0),"")</f>
        <v/>
      </c>
      <c r="N801" s="106" t="str">
        <f>IF(K801&lt;&gt;"",VLOOKUP(K801,'DON GIA'!$S$1:$V$19,4,0),"")</f>
        <v/>
      </c>
      <c r="O801" s="106" t="str">
        <f t="shared" si="153"/>
        <v/>
      </c>
      <c r="P801" s="106" t="str">
        <f t="shared" si="154"/>
        <v/>
      </c>
      <c r="Q801" s="71" t="s">
        <v>35</v>
      </c>
      <c r="R801" s="103"/>
      <c r="S801" s="103"/>
      <c r="T801" s="106" t="str">
        <f>IF(Q801&lt;&gt;"",VLOOKUP(Q801,'DON GIA'!$H$1:$K$103,4,0),"")</f>
        <v/>
      </c>
      <c r="U801" s="106" t="str">
        <f t="shared" si="161"/>
        <v/>
      </c>
      <c r="V801" s="107" t="s">
        <v>1108</v>
      </c>
      <c r="W801" s="103" t="s">
        <v>27</v>
      </c>
      <c r="X801" s="108">
        <v>7.08</v>
      </c>
      <c r="Y801" s="109"/>
      <c r="Z801" s="106">
        <f>IF(V801&lt;&gt;"",VLOOKUP(V801,'DON GIA'!$A$1:$D$346,4,0),"")</f>
        <v>282038</v>
      </c>
      <c r="AA801" s="106">
        <f t="shared" si="162"/>
        <v>1996829.04</v>
      </c>
      <c r="AB801" s="71"/>
      <c r="AC801" s="71"/>
      <c r="AD801" s="71"/>
      <c r="AE801" s="71"/>
      <c r="AF801" s="71"/>
      <c r="AG801" s="103"/>
      <c r="AH801" s="103"/>
      <c r="AI801" s="103"/>
      <c r="AJ801" s="103"/>
      <c r="AK801" s="106" t="str">
        <f>IF(AH801&lt;&gt;"",VLOOKUP(AH801,'DON GIA'!$M$1:$P$9,4,0),"")</f>
        <v/>
      </c>
      <c r="AL801" s="106" t="str">
        <f t="shared" si="155"/>
        <v/>
      </c>
      <c r="AM801" s="103"/>
      <c r="AN801" s="103"/>
      <c r="AO801" s="199" t="str">
        <f t="shared" si="158"/>
        <v/>
      </c>
      <c r="AP801" s="107"/>
    </row>
    <row r="802" spans="1:43" outlineLevel="2">
      <c r="A802" s="72" t="e">
        <f>IF(C801&lt;&gt;"",$C$7:C801,A801)</f>
        <v>#VALUE!</v>
      </c>
      <c r="B802" s="102" t="str">
        <f>IF(C801&lt;&gt;"",COUNTA($C$7:C801)+392,"")</f>
        <v/>
      </c>
      <c r="C802" s="192"/>
      <c r="D802" s="71"/>
      <c r="E802" s="103"/>
      <c r="F802" s="103"/>
      <c r="G802" s="103"/>
      <c r="H802" s="103"/>
      <c r="I802" s="103"/>
      <c r="J802" s="103"/>
      <c r="K802" s="71"/>
      <c r="L802" s="105"/>
      <c r="M802" s="106" t="str">
        <f>IF(K802&lt;&gt;"",VLOOKUP(K802,'DON GIA'!$S$1:$U$19,3,0),"")</f>
        <v/>
      </c>
      <c r="N802" s="106" t="str">
        <f>IF(K802&lt;&gt;"",VLOOKUP(K802,'DON GIA'!$S$1:$V$19,4,0),"")</f>
        <v/>
      </c>
      <c r="O802" s="106" t="str">
        <f t="shared" si="153"/>
        <v/>
      </c>
      <c r="P802" s="106" t="str">
        <f t="shared" si="154"/>
        <v/>
      </c>
      <c r="Q802" s="71" t="s">
        <v>35</v>
      </c>
      <c r="R802" s="103"/>
      <c r="S802" s="103"/>
      <c r="T802" s="106" t="str">
        <f>IF(Q802&lt;&gt;"",VLOOKUP(Q802,'DON GIA'!$H$1:$K$103,4,0),"")</f>
        <v/>
      </c>
      <c r="U802" s="106" t="str">
        <f t="shared" si="161"/>
        <v/>
      </c>
      <c r="V802" s="107" t="s">
        <v>1187</v>
      </c>
      <c r="W802" s="103" t="s">
        <v>38</v>
      </c>
      <c r="X802" s="108">
        <v>1.248</v>
      </c>
      <c r="Y802" s="109"/>
      <c r="Z802" s="106">
        <f>IF(V802&lt;&gt;"",VLOOKUP(V802,'DON GIA'!$A$1:$D$346,4,0),"")</f>
        <v>4676799</v>
      </c>
      <c r="AA802" s="106">
        <f t="shared" si="162"/>
        <v>5836645.1519999998</v>
      </c>
      <c r="AB802" s="71"/>
      <c r="AC802" s="71"/>
      <c r="AD802" s="71"/>
      <c r="AE802" s="71"/>
      <c r="AF802" s="71"/>
      <c r="AG802" s="103"/>
      <c r="AH802" s="103"/>
      <c r="AI802" s="103"/>
      <c r="AJ802" s="103"/>
      <c r="AK802" s="106" t="str">
        <f>IF(AH802&lt;&gt;"",VLOOKUP(AH802,'DON GIA'!$M$1:$P$9,4,0),"")</f>
        <v/>
      </c>
      <c r="AL802" s="106" t="str">
        <f t="shared" si="155"/>
        <v/>
      </c>
      <c r="AM802" s="103"/>
      <c r="AN802" s="103"/>
      <c r="AO802" s="199" t="str">
        <f t="shared" si="158"/>
        <v/>
      </c>
      <c r="AP802" s="107"/>
    </row>
    <row r="803" spans="1:43" ht="56.25" outlineLevel="2">
      <c r="A803" s="72" t="e">
        <f>IF(C802&lt;&gt;"",$C$7:C802,A802)</f>
        <v>#VALUE!</v>
      </c>
      <c r="B803" s="102" t="str">
        <f>IF(C802&lt;&gt;"",COUNTA($C$7:C802)+392,"")</f>
        <v/>
      </c>
      <c r="C803" s="192"/>
      <c r="D803" s="71"/>
      <c r="E803" s="103"/>
      <c r="F803" s="103"/>
      <c r="G803" s="103"/>
      <c r="H803" s="103"/>
      <c r="I803" s="103"/>
      <c r="J803" s="103"/>
      <c r="K803" s="71"/>
      <c r="L803" s="105"/>
      <c r="M803" s="106" t="str">
        <f>IF(K803&lt;&gt;"",VLOOKUP(K803,'DON GIA'!$S$1:$U$19,3,0),"")</f>
        <v/>
      </c>
      <c r="N803" s="106" t="str">
        <f>IF(K803&lt;&gt;"",VLOOKUP(K803,'DON GIA'!$S$1:$V$19,4,0),"")</f>
        <v/>
      </c>
      <c r="O803" s="106" t="str">
        <f t="shared" si="153"/>
        <v/>
      </c>
      <c r="P803" s="106" t="str">
        <f t="shared" si="154"/>
        <v/>
      </c>
      <c r="Q803" s="71" t="s">
        <v>35</v>
      </c>
      <c r="R803" s="103"/>
      <c r="S803" s="103"/>
      <c r="T803" s="106" t="str">
        <f>IF(Q803&lt;&gt;"",VLOOKUP(Q803,'DON GIA'!$H$1:$K$103,4,0),"")</f>
        <v/>
      </c>
      <c r="U803" s="106" t="str">
        <f t="shared" si="161"/>
        <v/>
      </c>
      <c r="V803" s="107" t="s">
        <v>1188</v>
      </c>
      <c r="W803" s="103" t="s">
        <v>27</v>
      </c>
      <c r="X803" s="108">
        <v>10.4</v>
      </c>
      <c r="Y803" s="109"/>
      <c r="Z803" s="106">
        <f>IF(V803&lt;&gt;"",VLOOKUP(V803,'DON GIA'!$A$1:$D$346,4,0),"")</f>
        <v>1283399</v>
      </c>
      <c r="AA803" s="106">
        <f t="shared" si="162"/>
        <v>13347349.6</v>
      </c>
      <c r="AB803" s="71"/>
      <c r="AC803" s="71"/>
      <c r="AD803" s="71"/>
      <c r="AE803" s="71"/>
      <c r="AF803" s="71"/>
      <c r="AG803" s="103"/>
      <c r="AH803" s="103"/>
      <c r="AI803" s="103"/>
      <c r="AJ803" s="103"/>
      <c r="AK803" s="106" t="str">
        <f>IF(AH803&lt;&gt;"",VLOOKUP(AH803,'DON GIA'!$M$1:$P$9,4,0),"")</f>
        <v/>
      </c>
      <c r="AL803" s="106" t="str">
        <f t="shared" si="155"/>
        <v/>
      </c>
      <c r="AM803" s="103"/>
      <c r="AN803" s="103"/>
      <c r="AO803" s="199" t="str">
        <f t="shared" si="158"/>
        <v/>
      </c>
      <c r="AP803" s="107"/>
    </row>
    <row r="804" spans="1:43" ht="37.5" outlineLevel="2">
      <c r="A804" s="72" t="e">
        <f>IF(C803&lt;&gt;"",$C$7:C803,A803)</f>
        <v>#VALUE!</v>
      </c>
      <c r="B804" s="102" t="str">
        <f>IF(C803&lt;&gt;"",COUNTA($C$7:C803)+392,"")</f>
        <v/>
      </c>
      <c r="C804" s="192"/>
      <c r="D804" s="71"/>
      <c r="E804" s="103"/>
      <c r="F804" s="103"/>
      <c r="G804" s="103"/>
      <c r="H804" s="103"/>
      <c r="I804" s="103"/>
      <c r="J804" s="103"/>
      <c r="K804" s="71"/>
      <c r="L804" s="105"/>
      <c r="M804" s="106" t="str">
        <f>IF(K804&lt;&gt;"",VLOOKUP(K804,'DON GIA'!$S$1:$U$19,3,0),"")</f>
        <v/>
      </c>
      <c r="N804" s="106" t="str">
        <f>IF(K804&lt;&gt;"",VLOOKUP(K804,'DON GIA'!$S$1:$V$19,4,0),"")</f>
        <v/>
      </c>
      <c r="O804" s="106" t="str">
        <f t="shared" si="153"/>
        <v/>
      </c>
      <c r="P804" s="106" t="str">
        <f t="shared" si="154"/>
        <v/>
      </c>
      <c r="Q804" s="71" t="s">
        <v>35</v>
      </c>
      <c r="R804" s="103"/>
      <c r="S804" s="103"/>
      <c r="T804" s="106" t="str">
        <f>IF(Q804&lt;&gt;"",VLOOKUP(Q804,'DON GIA'!$H$1:$K$103,4,0),"")</f>
        <v/>
      </c>
      <c r="U804" s="106" t="str">
        <f t="shared" si="161"/>
        <v/>
      </c>
      <c r="V804" s="107" t="s">
        <v>1189</v>
      </c>
      <c r="W804" s="103" t="s">
        <v>27</v>
      </c>
      <c r="X804" s="108">
        <v>1.5</v>
      </c>
      <c r="Y804" s="109"/>
      <c r="Z804" s="106">
        <f>IF(V804&lt;&gt;"",VLOOKUP(V804,'DON GIA'!$A$1:$D$346,4,0),"")</f>
        <v>292949</v>
      </c>
      <c r="AA804" s="106">
        <f t="shared" si="162"/>
        <v>439423.5</v>
      </c>
      <c r="AB804" s="71"/>
      <c r="AC804" s="71"/>
      <c r="AD804" s="71"/>
      <c r="AE804" s="71"/>
      <c r="AF804" s="71"/>
      <c r="AG804" s="103"/>
      <c r="AH804" s="103"/>
      <c r="AI804" s="103"/>
      <c r="AJ804" s="103"/>
      <c r="AK804" s="106" t="str">
        <f>IF(AH804&lt;&gt;"",VLOOKUP(AH804,'DON GIA'!$M$1:$P$9,4,0),"")</f>
        <v/>
      </c>
      <c r="AL804" s="106" t="str">
        <f t="shared" si="155"/>
        <v/>
      </c>
      <c r="AM804" s="103"/>
      <c r="AN804" s="103"/>
      <c r="AO804" s="199" t="str">
        <f t="shared" si="158"/>
        <v/>
      </c>
      <c r="AP804" s="107"/>
    </row>
    <row r="805" spans="1:43" ht="37.5" outlineLevel="2">
      <c r="A805" s="72" t="e">
        <f>IF(C804&lt;&gt;"",$C$7:C804,A804)</f>
        <v>#VALUE!</v>
      </c>
      <c r="B805" s="102" t="str">
        <f>IF(C804&lt;&gt;"",COUNTA($C$7:C804)+392,"")</f>
        <v/>
      </c>
      <c r="C805" s="192"/>
      <c r="D805" s="71"/>
      <c r="E805" s="103"/>
      <c r="F805" s="103"/>
      <c r="G805" s="103"/>
      <c r="H805" s="103"/>
      <c r="I805" s="103"/>
      <c r="J805" s="103"/>
      <c r="K805" s="71"/>
      <c r="L805" s="105"/>
      <c r="M805" s="106" t="str">
        <f>IF(K805&lt;&gt;"",VLOOKUP(K805,'DON GIA'!$S$1:$U$19,3,0),"")</f>
        <v/>
      </c>
      <c r="N805" s="106" t="str">
        <f>IF(K805&lt;&gt;"",VLOOKUP(K805,'DON GIA'!$S$1:$V$19,4,0),"")</f>
        <v/>
      </c>
      <c r="O805" s="106" t="str">
        <f t="shared" si="153"/>
        <v/>
      </c>
      <c r="P805" s="106" t="str">
        <f t="shared" si="154"/>
        <v/>
      </c>
      <c r="Q805" s="71" t="s">
        <v>35</v>
      </c>
      <c r="R805" s="103"/>
      <c r="S805" s="103"/>
      <c r="T805" s="106" t="str">
        <f>IF(Q805&lt;&gt;"",VLOOKUP(Q805,'DON GIA'!$H$1:$K$103,4,0),"")</f>
        <v/>
      </c>
      <c r="U805" s="106" t="str">
        <f t="shared" si="161"/>
        <v/>
      </c>
      <c r="V805" s="107" t="s">
        <v>1190</v>
      </c>
      <c r="W805" s="103" t="s">
        <v>27</v>
      </c>
      <c r="X805" s="108">
        <v>3.12</v>
      </c>
      <c r="Y805" s="109"/>
      <c r="Z805" s="106">
        <f>IF(V805&lt;&gt;"",VLOOKUP(V805,'DON GIA'!$A$1:$D$346,4,0),"")</f>
        <v>295078</v>
      </c>
      <c r="AA805" s="106">
        <f t="shared" si="162"/>
        <v>920643.36</v>
      </c>
      <c r="AB805" s="71"/>
      <c r="AC805" s="71"/>
      <c r="AD805" s="71"/>
      <c r="AE805" s="71"/>
      <c r="AF805" s="71"/>
      <c r="AG805" s="103"/>
      <c r="AH805" s="103"/>
      <c r="AI805" s="103"/>
      <c r="AJ805" s="103"/>
      <c r="AK805" s="106" t="str">
        <f>IF(AH805&lt;&gt;"",VLOOKUP(AH805,'DON GIA'!$M$1:$P$9,4,0),"")</f>
        <v/>
      </c>
      <c r="AL805" s="106" t="str">
        <f t="shared" si="155"/>
        <v/>
      </c>
      <c r="AM805" s="103"/>
      <c r="AN805" s="103"/>
      <c r="AO805" s="199" t="str">
        <f t="shared" si="158"/>
        <v/>
      </c>
      <c r="AP805" s="107"/>
    </row>
    <row r="806" spans="1:43" ht="37.5" outlineLevel="2">
      <c r="A806" s="72" t="e">
        <f>IF(C805&lt;&gt;"",$C$7:C805,A805)</f>
        <v>#VALUE!</v>
      </c>
      <c r="B806" s="102" t="str">
        <f>IF(C805&lt;&gt;"",COUNTA($C$7:C805)+392,"")</f>
        <v/>
      </c>
      <c r="C806" s="192"/>
      <c r="D806" s="71"/>
      <c r="E806" s="103"/>
      <c r="F806" s="103"/>
      <c r="G806" s="103"/>
      <c r="H806" s="103"/>
      <c r="I806" s="103"/>
      <c r="J806" s="103"/>
      <c r="K806" s="71"/>
      <c r="L806" s="105"/>
      <c r="M806" s="106" t="str">
        <f>IF(K806&lt;&gt;"",VLOOKUP(K806,'DON GIA'!$S$1:$U$19,3,0),"")</f>
        <v/>
      </c>
      <c r="N806" s="106" t="str">
        <f>IF(K806&lt;&gt;"",VLOOKUP(K806,'DON GIA'!$S$1:$V$19,4,0),"")</f>
        <v/>
      </c>
      <c r="O806" s="106" t="str">
        <f t="shared" si="153"/>
        <v/>
      </c>
      <c r="P806" s="106" t="str">
        <f t="shared" si="154"/>
        <v/>
      </c>
      <c r="Q806" s="71" t="s">
        <v>35</v>
      </c>
      <c r="R806" s="103"/>
      <c r="S806" s="103"/>
      <c r="T806" s="106" t="str">
        <f>IF(Q806&lt;&gt;"",VLOOKUP(Q806,'DON GIA'!$H$1:$K$103,4,0),"")</f>
        <v/>
      </c>
      <c r="U806" s="106" t="str">
        <f t="shared" si="161"/>
        <v/>
      </c>
      <c r="V806" s="107" t="s">
        <v>1049</v>
      </c>
      <c r="W806" s="103" t="s">
        <v>42</v>
      </c>
      <c r="X806" s="108">
        <v>1</v>
      </c>
      <c r="Y806" s="109"/>
      <c r="Z806" s="106">
        <f>IF(V806&lt;&gt;"",VLOOKUP(V806,'DON GIA'!$A$1:$D$346,4,0),"")</f>
        <v>3793079</v>
      </c>
      <c r="AA806" s="106">
        <f t="shared" si="162"/>
        <v>3793079</v>
      </c>
      <c r="AB806" s="71"/>
      <c r="AC806" s="71"/>
      <c r="AD806" s="71"/>
      <c r="AE806" s="71"/>
      <c r="AF806" s="71"/>
      <c r="AG806" s="103"/>
      <c r="AH806" s="103"/>
      <c r="AI806" s="103"/>
      <c r="AJ806" s="103"/>
      <c r="AK806" s="106" t="str">
        <f>IF(AH806&lt;&gt;"",VLOOKUP(AH806,'DON GIA'!$M$1:$P$9,4,0),"")</f>
        <v/>
      </c>
      <c r="AL806" s="106" t="str">
        <f t="shared" si="155"/>
        <v/>
      </c>
      <c r="AM806" s="103"/>
      <c r="AN806" s="103"/>
      <c r="AO806" s="199" t="str">
        <f t="shared" si="158"/>
        <v/>
      </c>
      <c r="AP806" s="107"/>
    </row>
    <row r="807" spans="1:43" outlineLevel="2">
      <c r="A807" s="72" t="e">
        <f>IF(C806&lt;&gt;"",$C$7:C806,A806)</f>
        <v>#VALUE!</v>
      </c>
      <c r="B807" s="102" t="str">
        <f>IF(C806&lt;&gt;"",COUNTA($C$7:C806)+392,"")</f>
        <v/>
      </c>
      <c r="C807" s="192"/>
      <c r="D807" s="61"/>
      <c r="E807" s="103"/>
      <c r="F807" s="103"/>
      <c r="G807" s="103"/>
      <c r="H807" s="103"/>
      <c r="I807" s="103"/>
      <c r="J807" s="103"/>
      <c r="K807" s="71"/>
      <c r="L807" s="105"/>
      <c r="M807" s="106" t="str">
        <f>IF(K807&lt;&gt;"",VLOOKUP(K807,'DON GIA'!$S$1:$U$19,3,0),"")</f>
        <v/>
      </c>
      <c r="N807" s="106" t="str">
        <f>IF(K807&lt;&gt;"",VLOOKUP(K807,'DON GIA'!$S$1:$V$19,4,0),"")</f>
        <v/>
      </c>
      <c r="O807" s="106" t="str">
        <f t="shared" si="153"/>
        <v/>
      </c>
      <c r="P807" s="106" t="str">
        <f t="shared" si="154"/>
        <v/>
      </c>
      <c r="Q807" s="71" t="s">
        <v>35</v>
      </c>
      <c r="R807" s="103"/>
      <c r="S807" s="103"/>
      <c r="T807" s="106" t="str">
        <f>IF(Q807&lt;&gt;"",VLOOKUP(Q807,'DON GIA'!$H$1:$K$103,4,0),"")</f>
        <v/>
      </c>
      <c r="U807" s="106" t="str">
        <f t="shared" si="161"/>
        <v/>
      </c>
      <c r="V807" s="107" t="s">
        <v>35</v>
      </c>
      <c r="W807" s="103"/>
      <c r="X807" s="108"/>
      <c r="Y807" s="109"/>
      <c r="Z807" s="106" t="str">
        <f>IF(V807&lt;&gt;"",VLOOKUP(V807,'DON GIA'!$A$1:$D$346,4,0),"")</f>
        <v/>
      </c>
      <c r="AA807" s="106" t="str">
        <f t="shared" si="162"/>
        <v/>
      </c>
      <c r="AB807" s="71"/>
      <c r="AC807" s="71"/>
      <c r="AD807" s="71"/>
      <c r="AE807" s="71"/>
      <c r="AF807" s="71"/>
      <c r="AG807" s="103"/>
      <c r="AH807" s="103"/>
      <c r="AI807" s="103"/>
      <c r="AJ807" s="103"/>
      <c r="AK807" s="106" t="str">
        <f>IF(AH807&lt;&gt;"",VLOOKUP(AH807,'DON GIA'!$M$1:$P$9,4,0),"")</f>
        <v/>
      </c>
      <c r="AL807" s="106" t="str">
        <f t="shared" si="155"/>
        <v/>
      </c>
      <c r="AM807" s="103"/>
      <c r="AN807" s="103"/>
      <c r="AO807" s="199" t="str">
        <f t="shared" si="158"/>
        <v/>
      </c>
      <c r="AP807" s="107"/>
    </row>
    <row r="808" spans="1:43" outlineLevel="1">
      <c r="A808" s="84" t="s">
        <v>801</v>
      </c>
      <c r="B808" s="102"/>
      <c r="C808" s="192">
        <v>452</v>
      </c>
      <c r="D808" s="61" t="s">
        <v>309</v>
      </c>
      <c r="E808" s="162"/>
      <c r="F808" s="162"/>
      <c r="G808" s="162"/>
      <c r="H808" s="162"/>
      <c r="I808" s="162"/>
      <c r="J808" s="162"/>
      <c r="K808" s="171"/>
      <c r="L808" s="167">
        <f>SUBTOTAL(9,L809:L815)</f>
        <v>372.1</v>
      </c>
      <c r="M808" s="199"/>
      <c r="N808" s="199"/>
      <c r="O808" s="199">
        <f>SUBTOTAL(9,O809:O815)</f>
        <v>624755900</v>
      </c>
      <c r="P808" s="199">
        <f>SUBTOTAL(9,P809:P815)</f>
        <v>0</v>
      </c>
      <c r="Q808" s="61"/>
      <c r="R808" s="162"/>
      <c r="S808" s="162">
        <f>SUBTOTAL(9,S809:S815)</f>
        <v>0</v>
      </c>
      <c r="T808" s="199"/>
      <c r="U808" s="199">
        <f>SUBTOTAL(9,U809:U815)</f>
        <v>0</v>
      </c>
      <c r="V808" s="129"/>
      <c r="W808" s="162"/>
      <c r="X808" s="169">
        <f>SUBTOTAL(9,X809:X815)</f>
        <v>277.83</v>
      </c>
      <c r="Y808" s="170">
        <f>SUBTOTAL(9,Y809:Y815)</f>
        <v>0</v>
      </c>
      <c r="Z808" s="199"/>
      <c r="AA808" s="199">
        <f>SUBTOTAL(9,AA809:AA815)</f>
        <v>81981520.739999995</v>
      </c>
      <c r="AB808" s="71"/>
      <c r="AC808" s="71"/>
      <c r="AD808" s="71"/>
      <c r="AE808" s="71"/>
      <c r="AF808" s="71"/>
      <c r="AG808" s="103"/>
      <c r="AH808" s="162"/>
      <c r="AI808" s="162"/>
      <c r="AJ808" s="162">
        <f>SUBTOTAL(9,AJ809:AJ815)</f>
        <v>0</v>
      </c>
      <c r="AK808" s="199"/>
      <c r="AL808" s="199">
        <f>SUBTOTAL(9,AL809:AL815)</f>
        <v>0</v>
      </c>
      <c r="AM808" s="162"/>
      <c r="AN808" s="162">
        <f>SUBTOTAL(9,AN809:AN815)</f>
        <v>0</v>
      </c>
      <c r="AO808" s="199">
        <f t="shared" si="158"/>
        <v>706737420.74000001</v>
      </c>
      <c r="AP808" s="111"/>
      <c r="AQ808" s="90"/>
    </row>
    <row r="809" spans="1:43" ht="56.25" outlineLevel="2">
      <c r="A809" s="72" t="e">
        <f>IF(C808&lt;&gt;"",$C$7:C808,A807)</f>
        <v>#VALUE!</v>
      </c>
      <c r="B809" s="102">
        <f>IF(C808&lt;&gt;"",COUNTA($C$7:C808)+392,"")</f>
        <v>452</v>
      </c>
      <c r="C809" s="192"/>
      <c r="D809" s="71" t="s">
        <v>310</v>
      </c>
      <c r="E809" s="103">
        <v>3</v>
      </c>
      <c r="F809" s="103"/>
      <c r="G809" s="103">
        <v>445</v>
      </c>
      <c r="H809" s="103">
        <v>79</v>
      </c>
      <c r="I809" s="103" t="s">
        <v>223</v>
      </c>
      <c r="J809" s="103" t="s">
        <v>224</v>
      </c>
      <c r="K809" s="104" t="s">
        <v>973</v>
      </c>
      <c r="L809" s="105">
        <v>372.1</v>
      </c>
      <c r="M809" s="106">
        <f>IF(K809&lt;&gt;"",VLOOKUP(K809,'DON GIA'!$S$1:$U$19,3,0),"")</f>
        <v>1679000</v>
      </c>
      <c r="N809" s="106">
        <f>IF(K809&lt;&gt;"",VLOOKUP(K809,'DON GIA'!$S$1:$V$19,4,0),"")</f>
        <v>0</v>
      </c>
      <c r="O809" s="106">
        <f t="shared" si="153"/>
        <v>624755900</v>
      </c>
      <c r="P809" s="106">
        <f t="shared" si="154"/>
        <v>0</v>
      </c>
      <c r="Q809" s="71" t="s">
        <v>35</v>
      </c>
      <c r="R809" s="103"/>
      <c r="S809" s="103"/>
      <c r="T809" s="106" t="str">
        <f>IF(Q809&lt;&gt;"",VLOOKUP(Q809,'DON GIA'!$H$1:$K$103,4,0),"")</f>
        <v/>
      </c>
      <c r="U809" s="106" t="str">
        <f t="shared" ref="U809:U815" si="163">IF(Q809&lt;&gt;"",IF(ISNUMBER(T809),S809*T809,""),"")</f>
        <v/>
      </c>
      <c r="V809" s="107" t="s">
        <v>1191</v>
      </c>
      <c r="W809" s="103" t="s">
        <v>27</v>
      </c>
      <c r="X809" s="108">
        <v>277.83</v>
      </c>
      <c r="Y809" s="109"/>
      <c r="Z809" s="106">
        <f>IF(V809&lt;&gt;"",VLOOKUP(V809,'DON GIA'!$A$1:$D$346,4,0),"")</f>
        <v>295078</v>
      </c>
      <c r="AA809" s="106">
        <f t="shared" ref="AA809:AA815" si="164">IF(V809&lt;&gt;"",IF(ISNUMBER(Z809),X809*Z809,""),"")</f>
        <v>81981520.739999995</v>
      </c>
      <c r="AB809" s="71"/>
      <c r="AC809" s="71"/>
      <c r="AD809" s="71"/>
      <c r="AE809" s="71"/>
      <c r="AF809" s="71"/>
      <c r="AG809" s="103"/>
      <c r="AH809" s="103"/>
      <c r="AI809" s="103"/>
      <c r="AJ809" s="103"/>
      <c r="AK809" s="106" t="str">
        <f>IF(AH809&lt;&gt;"",VLOOKUP(AH809,'DON GIA'!$M$1:$P$9,4,0),"")</f>
        <v/>
      </c>
      <c r="AL809" s="106" t="str">
        <f t="shared" si="155"/>
        <v/>
      </c>
      <c r="AM809" s="103"/>
      <c r="AN809" s="103"/>
      <c r="AO809" s="199" t="str">
        <f t="shared" si="158"/>
        <v/>
      </c>
      <c r="AP809" s="111" t="s">
        <v>737</v>
      </c>
    </row>
    <row r="810" spans="1:43" ht="285" outlineLevel="2">
      <c r="A810" s="72" t="e">
        <f>IF(C809&lt;&gt;"",$C$7:C809,A809)</f>
        <v>#VALUE!</v>
      </c>
      <c r="B810" s="102" t="str">
        <f>IF(C809&lt;&gt;"",COUNTA($C$7:C809)+392,"")</f>
        <v/>
      </c>
      <c r="C810" s="192"/>
      <c r="D810" s="71" t="s">
        <v>106</v>
      </c>
      <c r="E810" s="103"/>
      <c r="F810" s="103"/>
      <c r="G810" s="103"/>
      <c r="H810" s="103"/>
      <c r="I810" s="103"/>
      <c r="J810" s="103"/>
      <c r="K810" s="71"/>
      <c r="L810" s="105"/>
      <c r="M810" s="106" t="str">
        <f>IF(K810&lt;&gt;"",VLOOKUP(K810,'DON GIA'!$S$1:$U$19,3,0),"")</f>
        <v/>
      </c>
      <c r="N810" s="106" t="str">
        <f>IF(K810&lt;&gt;"",VLOOKUP(K810,'DON GIA'!$S$1:$V$19,4,0),"")</f>
        <v/>
      </c>
      <c r="O810" s="106" t="str">
        <f t="shared" si="153"/>
        <v/>
      </c>
      <c r="P810" s="106" t="str">
        <f t="shared" si="154"/>
        <v/>
      </c>
      <c r="Q810" s="71" t="s">
        <v>35</v>
      </c>
      <c r="R810" s="103"/>
      <c r="S810" s="103"/>
      <c r="T810" s="106" t="str">
        <f>IF(Q810&lt;&gt;"",VLOOKUP(Q810,'DON GIA'!$H$1:$K$103,4,0),"")</f>
        <v/>
      </c>
      <c r="U810" s="106" t="str">
        <f t="shared" si="163"/>
        <v/>
      </c>
      <c r="V810" s="107" t="s">
        <v>35</v>
      </c>
      <c r="W810" s="103"/>
      <c r="X810" s="108"/>
      <c r="Y810" s="109"/>
      <c r="Z810" s="106" t="str">
        <f>IF(V810&lt;&gt;"",VLOOKUP(V810,'DON GIA'!$A$1:$D$346,4,0),"")</f>
        <v/>
      </c>
      <c r="AA810" s="106" t="str">
        <f t="shared" si="164"/>
        <v/>
      </c>
      <c r="AB810" s="71"/>
      <c r="AC810" s="71"/>
      <c r="AD810" s="71"/>
      <c r="AE810" s="71"/>
      <c r="AF810" s="71"/>
      <c r="AG810" s="103"/>
      <c r="AH810" s="103"/>
      <c r="AI810" s="103"/>
      <c r="AJ810" s="103"/>
      <c r="AK810" s="106" t="str">
        <f>IF(AH810&lt;&gt;"",VLOOKUP(AH810,'DON GIA'!$M$1:$P$9,4,0),"")</f>
        <v/>
      </c>
      <c r="AL810" s="106" t="str">
        <f t="shared" si="155"/>
        <v/>
      </c>
      <c r="AM810" s="103"/>
      <c r="AN810" s="103"/>
      <c r="AO810" s="199" t="str">
        <f t="shared" si="158"/>
        <v/>
      </c>
      <c r="AP810" s="59" t="s">
        <v>738</v>
      </c>
    </row>
    <row r="811" spans="1:43" ht="78.75" outlineLevel="2">
      <c r="A811" s="72" t="e">
        <f>IF(C810&lt;&gt;"",$C$7:C810,A810)</f>
        <v>#VALUE!</v>
      </c>
      <c r="B811" s="102" t="str">
        <f>IF(C810&lt;&gt;"",COUNTA($C$7:C810)+392,"")</f>
        <v/>
      </c>
      <c r="C811" s="192"/>
      <c r="D811" s="71"/>
      <c r="E811" s="103"/>
      <c r="F811" s="103"/>
      <c r="G811" s="103"/>
      <c r="H811" s="103"/>
      <c r="I811" s="103"/>
      <c r="J811" s="103"/>
      <c r="K811" s="71"/>
      <c r="L811" s="105"/>
      <c r="M811" s="106" t="str">
        <f>IF(K811&lt;&gt;"",VLOOKUP(K811,'DON GIA'!$S$1:$U$19,3,0),"")</f>
        <v/>
      </c>
      <c r="N811" s="106" t="str">
        <f>IF(K811&lt;&gt;"",VLOOKUP(K811,'DON GIA'!$S$1:$V$19,4,0),"")</f>
        <v/>
      </c>
      <c r="O811" s="106" t="str">
        <f t="shared" si="153"/>
        <v/>
      </c>
      <c r="P811" s="106" t="str">
        <f t="shared" si="154"/>
        <v/>
      </c>
      <c r="Q811" s="71" t="s">
        <v>35</v>
      </c>
      <c r="R811" s="103"/>
      <c r="S811" s="103"/>
      <c r="T811" s="106" t="str">
        <f>IF(Q811&lt;&gt;"",VLOOKUP(Q811,'DON GIA'!$H$1:$K$103,4,0),"")</f>
        <v/>
      </c>
      <c r="U811" s="106" t="str">
        <f t="shared" si="163"/>
        <v/>
      </c>
      <c r="V811" s="107" t="s">
        <v>35</v>
      </c>
      <c r="W811" s="103"/>
      <c r="X811" s="108"/>
      <c r="Y811" s="109"/>
      <c r="Z811" s="106" t="str">
        <f>IF(V811&lt;&gt;"",VLOOKUP(V811,'DON GIA'!$A$1:$D$346,4,0),"")</f>
        <v/>
      </c>
      <c r="AA811" s="106" t="str">
        <f t="shared" si="164"/>
        <v/>
      </c>
      <c r="AB811" s="71"/>
      <c r="AC811" s="71"/>
      <c r="AD811" s="71"/>
      <c r="AE811" s="71"/>
      <c r="AF811" s="71"/>
      <c r="AG811" s="103"/>
      <c r="AH811" s="103"/>
      <c r="AI811" s="103"/>
      <c r="AJ811" s="103"/>
      <c r="AK811" s="106" t="str">
        <f>IF(AH811&lt;&gt;"",VLOOKUP(AH811,'DON GIA'!$M$1:$P$9,4,0),"")</f>
        <v/>
      </c>
      <c r="AL811" s="106" t="str">
        <f t="shared" si="155"/>
        <v/>
      </c>
      <c r="AM811" s="103"/>
      <c r="AN811" s="103"/>
      <c r="AO811" s="199" t="str">
        <f t="shared" si="158"/>
        <v/>
      </c>
      <c r="AP811" s="59" t="s">
        <v>739</v>
      </c>
    </row>
    <row r="812" spans="1:43" ht="75" outlineLevel="2">
      <c r="A812" s="72" t="e">
        <f>IF(C811&lt;&gt;"",$C$7:C811,A811)</f>
        <v>#VALUE!</v>
      </c>
      <c r="B812" s="102" t="str">
        <f>IF(C811&lt;&gt;"",COUNTA($C$7:C811)+392,"")</f>
        <v/>
      </c>
      <c r="C812" s="192"/>
      <c r="D812" s="71"/>
      <c r="E812" s="103"/>
      <c r="F812" s="103"/>
      <c r="G812" s="103"/>
      <c r="H812" s="103"/>
      <c r="I812" s="103"/>
      <c r="J812" s="103"/>
      <c r="K812" s="71"/>
      <c r="L812" s="105"/>
      <c r="M812" s="106" t="str">
        <f>IF(K812&lt;&gt;"",VLOOKUP(K812,'DON GIA'!$S$1:$U$19,3,0),"")</f>
        <v/>
      </c>
      <c r="N812" s="106" t="str">
        <f>IF(K812&lt;&gt;"",VLOOKUP(K812,'DON GIA'!$S$1:$V$19,4,0),"")</f>
        <v/>
      </c>
      <c r="O812" s="106" t="str">
        <f t="shared" si="153"/>
        <v/>
      </c>
      <c r="P812" s="106" t="str">
        <f t="shared" si="154"/>
        <v/>
      </c>
      <c r="Q812" s="71" t="s">
        <v>35</v>
      </c>
      <c r="R812" s="103"/>
      <c r="S812" s="103"/>
      <c r="T812" s="106" t="str">
        <f>IF(Q812&lt;&gt;"",VLOOKUP(Q812,'DON GIA'!$H$1:$K$103,4,0),"")</f>
        <v/>
      </c>
      <c r="U812" s="106" t="str">
        <f t="shared" si="163"/>
        <v/>
      </c>
      <c r="V812" s="107"/>
      <c r="W812" s="103"/>
      <c r="X812" s="108"/>
      <c r="Y812" s="109"/>
      <c r="Z812" s="106" t="str">
        <f>IF(V812&lt;&gt;"",VLOOKUP(V812,'DON GIA'!$A$1:$D$346,4,0),"")</f>
        <v/>
      </c>
      <c r="AA812" s="106" t="str">
        <f t="shared" si="164"/>
        <v/>
      </c>
      <c r="AB812" s="71"/>
      <c r="AC812" s="71"/>
      <c r="AD812" s="71"/>
      <c r="AE812" s="71"/>
      <c r="AF812" s="71"/>
      <c r="AG812" s="103"/>
      <c r="AH812" s="103"/>
      <c r="AI812" s="103"/>
      <c r="AJ812" s="103"/>
      <c r="AK812" s="106" t="str">
        <f>IF(AH812&lt;&gt;"",VLOOKUP(AH812,'DON GIA'!$M$1:$P$9,4,0),"")</f>
        <v/>
      </c>
      <c r="AL812" s="106" t="str">
        <f t="shared" si="155"/>
        <v/>
      </c>
      <c r="AM812" s="103"/>
      <c r="AN812" s="103"/>
      <c r="AO812" s="199" t="str">
        <f t="shared" si="158"/>
        <v/>
      </c>
      <c r="AP812" s="59" t="s">
        <v>355</v>
      </c>
    </row>
    <row r="813" spans="1:43" ht="93.75" outlineLevel="2">
      <c r="A813" s="72" t="e">
        <f>IF(C812&lt;&gt;"",$C$7:C812,A812)</f>
        <v>#VALUE!</v>
      </c>
      <c r="B813" s="102" t="str">
        <f>IF(C812&lt;&gt;"",COUNTA($C$7:C812)+392,"")</f>
        <v/>
      </c>
      <c r="C813" s="192"/>
      <c r="D813" s="71"/>
      <c r="E813" s="103"/>
      <c r="F813" s="103"/>
      <c r="G813" s="103"/>
      <c r="H813" s="103"/>
      <c r="I813" s="103"/>
      <c r="J813" s="103"/>
      <c r="K813" s="71"/>
      <c r="L813" s="105"/>
      <c r="M813" s="106" t="str">
        <f>IF(K813&lt;&gt;"",VLOOKUP(K813,'DON GIA'!$S$1:$U$19,3,0),"")</f>
        <v/>
      </c>
      <c r="N813" s="106" t="str">
        <f>IF(K813&lt;&gt;"",VLOOKUP(K813,'DON GIA'!$S$1:$V$19,4,0),"")</f>
        <v/>
      </c>
      <c r="O813" s="106" t="str">
        <f t="shared" si="153"/>
        <v/>
      </c>
      <c r="P813" s="106" t="str">
        <f t="shared" si="154"/>
        <v/>
      </c>
      <c r="Q813" s="71" t="s">
        <v>35</v>
      </c>
      <c r="R813" s="103"/>
      <c r="S813" s="103"/>
      <c r="T813" s="106" t="str">
        <f>IF(Q813&lt;&gt;"",VLOOKUP(Q813,'DON GIA'!$H$1:$K$103,4,0),"")</f>
        <v/>
      </c>
      <c r="U813" s="106" t="str">
        <f t="shared" si="163"/>
        <v/>
      </c>
      <c r="V813" s="107"/>
      <c r="W813" s="103"/>
      <c r="X813" s="108"/>
      <c r="Y813" s="109"/>
      <c r="Z813" s="106" t="str">
        <f>IF(V813&lt;&gt;"",VLOOKUP(V813,'DON GIA'!$A$1:$D$346,4,0),"")</f>
        <v/>
      </c>
      <c r="AA813" s="106" t="str">
        <f t="shared" si="164"/>
        <v/>
      </c>
      <c r="AB813" s="71"/>
      <c r="AC813" s="71"/>
      <c r="AD813" s="71"/>
      <c r="AE813" s="71"/>
      <c r="AF813" s="71"/>
      <c r="AG813" s="103"/>
      <c r="AH813" s="103"/>
      <c r="AI813" s="103"/>
      <c r="AJ813" s="103"/>
      <c r="AK813" s="106" t="str">
        <f>IF(AH813&lt;&gt;"",VLOOKUP(AH813,'DON GIA'!$M$1:$P$9,4,0),"")</f>
        <v/>
      </c>
      <c r="AL813" s="106" t="str">
        <f t="shared" si="155"/>
        <v/>
      </c>
      <c r="AM813" s="103"/>
      <c r="AN813" s="103"/>
      <c r="AO813" s="199" t="str">
        <f t="shared" si="158"/>
        <v/>
      </c>
      <c r="AP813" s="59" t="s">
        <v>349</v>
      </c>
    </row>
    <row r="814" spans="1:43" outlineLevel="2">
      <c r="A814" s="72" t="e">
        <f>IF(C813&lt;&gt;"",$C$7:C813,A813)</f>
        <v>#VALUE!</v>
      </c>
      <c r="B814" s="102" t="str">
        <f>IF(C813&lt;&gt;"",COUNTA($C$7:C813)+392,"")</f>
        <v/>
      </c>
      <c r="C814" s="192"/>
      <c r="D814" s="71"/>
      <c r="E814" s="103"/>
      <c r="F814" s="103"/>
      <c r="G814" s="103"/>
      <c r="H814" s="103"/>
      <c r="I814" s="103"/>
      <c r="J814" s="103"/>
      <c r="K814" s="71"/>
      <c r="L814" s="105"/>
      <c r="M814" s="106" t="str">
        <f>IF(K814&lt;&gt;"",VLOOKUP(K814,'DON GIA'!$S$1:$U$19,3,0),"")</f>
        <v/>
      </c>
      <c r="N814" s="106" t="str">
        <f>IF(K814&lt;&gt;"",VLOOKUP(K814,'DON GIA'!$S$1:$V$19,4,0),"")</f>
        <v/>
      </c>
      <c r="O814" s="106" t="str">
        <f t="shared" si="153"/>
        <v/>
      </c>
      <c r="P814" s="106" t="str">
        <f t="shared" si="154"/>
        <v/>
      </c>
      <c r="Q814" s="71" t="s">
        <v>35</v>
      </c>
      <c r="R814" s="103"/>
      <c r="S814" s="103"/>
      <c r="T814" s="106" t="str">
        <f>IF(Q814&lt;&gt;"",VLOOKUP(Q814,'DON GIA'!$H$1:$K$103,4,0),"")</f>
        <v/>
      </c>
      <c r="U814" s="106" t="str">
        <f t="shared" si="163"/>
        <v/>
      </c>
      <c r="V814" s="107"/>
      <c r="W814" s="103"/>
      <c r="X814" s="108"/>
      <c r="Y814" s="109"/>
      <c r="Z814" s="106" t="str">
        <f>IF(V814&lt;&gt;"",VLOOKUP(V814,'DON GIA'!$A$1:$D$346,4,0),"")</f>
        <v/>
      </c>
      <c r="AA814" s="106" t="str">
        <f t="shared" si="164"/>
        <v/>
      </c>
      <c r="AB814" s="71"/>
      <c r="AC814" s="71"/>
      <c r="AD814" s="71"/>
      <c r="AE814" s="71"/>
      <c r="AF814" s="71"/>
      <c r="AG814" s="103"/>
      <c r="AH814" s="103"/>
      <c r="AI814" s="103"/>
      <c r="AJ814" s="103"/>
      <c r="AK814" s="106" t="str">
        <f>IF(AH814&lt;&gt;"",VLOOKUP(AH814,'DON GIA'!$M$1:$P$9,4,0),"")</f>
        <v/>
      </c>
      <c r="AL814" s="106" t="str">
        <f t="shared" si="155"/>
        <v/>
      </c>
      <c r="AM814" s="103"/>
      <c r="AN814" s="103"/>
      <c r="AO814" s="199" t="str">
        <f t="shared" si="158"/>
        <v/>
      </c>
      <c r="AP814" s="59" t="s">
        <v>410</v>
      </c>
    </row>
    <row r="815" spans="1:43" outlineLevel="2">
      <c r="A815" s="72" t="e">
        <f>IF(C814&lt;&gt;"",$C$7:C814,A814)</f>
        <v>#VALUE!</v>
      </c>
      <c r="B815" s="102" t="str">
        <f>IF(C814&lt;&gt;"",COUNTA($C$7:C814)+392,"")</f>
        <v/>
      </c>
      <c r="C815" s="192"/>
      <c r="D815" s="61"/>
      <c r="E815" s="103"/>
      <c r="F815" s="103"/>
      <c r="G815" s="103"/>
      <c r="H815" s="103"/>
      <c r="I815" s="103"/>
      <c r="J815" s="103"/>
      <c r="K815" s="71"/>
      <c r="L815" s="105"/>
      <c r="M815" s="106" t="str">
        <f>IF(K815&lt;&gt;"",VLOOKUP(K815,'DON GIA'!$S$1:$U$19,3,0),"")</f>
        <v/>
      </c>
      <c r="N815" s="106" t="str">
        <f>IF(K815&lt;&gt;"",VLOOKUP(K815,'DON GIA'!$S$1:$V$19,4,0),"")</f>
        <v/>
      </c>
      <c r="O815" s="106" t="str">
        <f t="shared" si="153"/>
        <v/>
      </c>
      <c r="P815" s="106" t="str">
        <f t="shared" si="154"/>
        <v/>
      </c>
      <c r="Q815" s="71" t="s">
        <v>35</v>
      </c>
      <c r="R815" s="103"/>
      <c r="S815" s="103"/>
      <c r="T815" s="106" t="str">
        <f>IF(Q815&lt;&gt;"",VLOOKUP(Q815,'DON GIA'!$H$1:$K$103,4,0),"")</f>
        <v/>
      </c>
      <c r="U815" s="106" t="str">
        <f t="shared" si="163"/>
        <v/>
      </c>
      <c r="V815" s="107" t="s">
        <v>35</v>
      </c>
      <c r="W815" s="103"/>
      <c r="X815" s="108"/>
      <c r="Y815" s="109"/>
      <c r="Z815" s="106" t="str">
        <f>IF(V815&lt;&gt;"",VLOOKUP(V815,'DON GIA'!$A$1:$D$346,4,0),"")</f>
        <v/>
      </c>
      <c r="AA815" s="106" t="str">
        <f t="shared" si="164"/>
        <v/>
      </c>
      <c r="AB815" s="71"/>
      <c r="AC815" s="71"/>
      <c r="AD815" s="71"/>
      <c r="AE815" s="71"/>
      <c r="AF815" s="71"/>
      <c r="AG815" s="103"/>
      <c r="AH815" s="103"/>
      <c r="AI815" s="103"/>
      <c r="AJ815" s="103"/>
      <c r="AK815" s="106" t="str">
        <f>IF(AH815&lt;&gt;"",VLOOKUP(AH815,'DON GIA'!$M$1:$P$9,4,0),"")</f>
        <v/>
      </c>
      <c r="AL815" s="106" t="str">
        <f t="shared" si="155"/>
        <v/>
      </c>
      <c r="AM815" s="103"/>
      <c r="AN815" s="103"/>
      <c r="AO815" s="199" t="str">
        <f t="shared" si="158"/>
        <v/>
      </c>
      <c r="AP815" s="59"/>
    </row>
    <row r="816" spans="1:43" outlineLevel="1">
      <c r="A816" s="84" t="s">
        <v>800</v>
      </c>
      <c r="B816" s="102"/>
      <c r="C816" s="192">
        <v>453</v>
      </c>
      <c r="D816" s="61" t="s">
        <v>317</v>
      </c>
      <c r="E816" s="162"/>
      <c r="F816" s="162"/>
      <c r="G816" s="162"/>
      <c r="H816" s="162"/>
      <c r="I816" s="162"/>
      <c r="J816" s="162"/>
      <c r="K816" s="171"/>
      <c r="L816" s="167">
        <f>SUBTOTAL(9,L817:L943)</f>
        <v>2204.9</v>
      </c>
      <c r="M816" s="199"/>
      <c r="N816" s="199"/>
      <c r="O816" s="199">
        <f>SUBTOTAL(9,O817:O943)</f>
        <v>3702027100</v>
      </c>
      <c r="P816" s="199">
        <f>SUBTOTAL(9,P817:P943)</f>
        <v>2976615000</v>
      </c>
      <c r="Q816" s="61"/>
      <c r="R816" s="162"/>
      <c r="S816" s="162">
        <f>SUBTOTAL(9,S817:S943)</f>
        <v>14</v>
      </c>
      <c r="T816" s="199"/>
      <c r="U816" s="199">
        <f>SUBTOTAL(9,U817:U943)</f>
        <v>7526000</v>
      </c>
      <c r="V816" s="129"/>
      <c r="W816" s="162"/>
      <c r="X816" s="169">
        <f>SUBTOTAL(9,X817:X943)</f>
        <v>3325.7100000000019</v>
      </c>
      <c r="Y816" s="170">
        <f>SUBTOTAL(9,Y817:Y943)</f>
        <v>0</v>
      </c>
      <c r="Z816" s="199"/>
      <c r="AA816" s="199">
        <f>SUBTOTAL(9,AA817:AA943)</f>
        <v>5244939389.2210026</v>
      </c>
      <c r="AB816" s="71"/>
      <c r="AC816" s="71"/>
      <c r="AD816" s="71"/>
      <c r="AE816" s="71"/>
      <c r="AF816" s="71"/>
      <c r="AG816" s="103"/>
      <c r="AH816" s="162"/>
      <c r="AI816" s="162"/>
      <c r="AJ816" s="162">
        <f>SUBTOTAL(9,AJ817:AJ943)</f>
        <v>1</v>
      </c>
      <c r="AK816" s="199"/>
      <c r="AL816" s="199">
        <f>SUBTOTAL(9,AL817:AL943)</f>
        <v>3223980</v>
      </c>
      <c r="AM816" s="162"/>
      <c r="AN816" s="162">
        <f>SUBTOTAL(9,AN817:AN943)</f>
        <v>0</v>
      </c>
      <c r="AO816" s="199">
        <f t="shared" si="158"/>
        <v>11934331469.221003</v>
      </c>
      <c r="AP816" s="111"/>
      <c r="AQ816" s="90"/>
    </row>
    <row r="817" spans="1:42" ht="56.25" outlineLevel="2">
      <c r="A817" s="72" t="e">
        <f>IF(C816&lt;&gt;"",$C$7:C816,A815)</f>
        <v>#VALUE!</v>
      </c>
      <c r="B817" s="102">
        <f>IF(C816&lt;&gt;"",COUNTA($C$7:C816)+392,"")</f>
        <v>453</v>
      </c>
      <c r="C817" s="192"/>
      <c r="D817" s="71" t="s">
        <v>318</v>
      </c>
      <c r="E817" s="103">
        <v>1</v>
      </c>
      <c r="F817" s="103"/>
      <c r="G817" s="103">
        <v>170</v>
      </c>
      <c r="H817" s="103">
        <v>79</v>
      </c>
      <c r="I817" s="103">
        <v>250</v>
      </c>
      <c r="J817" s="103">
        <v>203</v>
      </c>
      <c r="K817" s="104" t="s">
        <v>974</v>
      </c>
      <c r="L817" s="105">
        <v>1617.2</v>
      </c>
      <c r="M817" s="106">
        <f>IF(K817&lt;&gt;"",VLOOKUP(K817,'DON GIA'!$S$1:$U$19,3,0),"")</f>
        <v>1679000</v>
      </c>
      <c r="N817" s="106">
        <f>IF(K817&lt;&gt;"",VLOOKUP(K817,'DON GIA'!$S$1:$V$19,4,0),"")</f>
        <v>1350000</v>
      </c>
      <c r="O817" s="106">
        <f t="shared" si="153"/>
        <v>2715278800</v>
      </c>
      <c r="P817" s="106">
        <f t="shared" si="154"/>
        <v>2183220000</v>
      </c>
      <c r="Q817" s="71" t="s">
        <v>68</v>
      </c>
      <c r="R817" s="103" t="s">
        <v>44</v>
      </c>
      <c r="S817" s="103">
        <v>1</v>
      </c>
      <c r="T817" s="106">
        <f>IF(Q817&lt;&gt;"",VLOOKUP(Q817,'DON GIA'!$H$1:$K$103,4,0),"")</f>
        <v>450000</v>
      </c>
      <c r="U817" s="106">
        <f t="shared" ref="U817:U880" si="165">IF(Q817&lt;&gt;"",IF(ISNUMBER(T817),S817*T817,""),"")</f>
        <v>450000</v>
      </c>
      <c r="V817" s="107" t="s">
        <v>1078</v>
      </c>
      <c r="W817" s="103" t="s">
        <v>27</v>
      </c>
      <c r="X817" s="108">
        <v>68.34</v>
      </c>
      <c r="Y817" s="109"/>
      <c r="Z817" s="106">
        <f>IF(V817&lt;&gt;"",VLOOKUP(V817,'DON GIA'!$A$1:$D$346,4,0),"")</f>
        <v>854777</v>
      </c>
      <c r="AA817" s="106">
        <f t="shared" ref="AA817:AA848" si="166">IF(V817&lt;&gt;"",IF(ISNUMBER(Z817),X817*Z817,""),"")</f>
        <v>58415460.18</v>
      </c>
      <c r="AB817" s="71"/>
      <c r="AC817" s="71" t="s">
        <v>29</v>
      </c>
      <c r="AD817" s="71" t="s">
        <v>36</v>
      </c>
      <c r="AE817" s="71" t="s">
        <v>41</v>
      </c>
      <c r="AF817" s="71" t="s">
        <v>136</v>
      </c>
      <c r="AG817" s="103"/>
      <c r="AH817" s="103" t="s">
        <v>564</v>
      </c>
      <c r="AI817" s="103" t="s">
        <v>409</v>
      </c>
      <c r="AJ817" s="103">
        <v>1</v>
      </c>
      <c r="AK817" s="106">
        <f>IF(AH817&lt;&gt;"",VLOOKUP(AH817,'DON GIA'!$M$1:$P$9,4,0),"")</f>
        <v>3223980</v>
      </c>
      <c r="AL817" s="106">
        <f t="shared" si="155"/>
        <v>3223980</v>
      </c>
      <c r="AM817" s="103"/>
      <c r="AN817" s="103"/>
      <c r="AO817" s="199" t="str">
        <f t="shared" si="158"/>
        <v/>
      </c>
      <c r="AP817" s="111" t="s">
        <v>740</v>
      </c>
    </row>
    <row r="818" spans="1:42" ht="93.75" outlineLevel="2">
      <c r="A818" s="72" t="e">
        <f>IF(C817&lt;&gt;"",$C$7:C817,A817)</f>
        <v>#VALUE!</v>
      </c>
      <c r="B818" s="102" t="str">
        <f>IF(C817&lt;&gt;"",COUNTA($C$7:C817)+392,"")</f>
        <v/>
      </c>
      <c r="C818" s="192"/>
      <c r="D818" s="71" t="s">
        <v>71</v>
      </c>
      <c r="E818" s="103"/>
      <c r="F818" s="103"/>
      <c r="G818" s="103">
        <v>523</v>
      </c>
      <c r="H818" s="103">
        <v>79</v>
      </c>
      <c r="I818" s="103">
        <v>250</v>
      </c>
      <c r="J818" s="103" t="s">
        <v>235</v>
      </c>
      <c r="K818" s="104" t="s">
        <v>974</v>
      </c>
      <c r="L818" s="105">
        <v>587.70000000000005</v>
      </c>
      <c r="M818" s="106">
        <f>IF(K818&lt;&gt;"",VLOOKUP(K818,'DON GIA'!$S$1:$U$19,3,0),"")</f>
        <v>1679000</v>
      </c>
      <c r="N818" s="106">
        <f>IF(K818&lt;&gt;"",VLOOKUP(K818,'DON GIA'!$S$1:$V$19,4,0),"")</f>
        <v>1350000</v>
      </c>
      <c r="O818" s="106">
        <f t="shared" si="153"/>
        <v>986748300.00000012</v>
      </c>
      <c r="P818" s="106">
        <f t="shared" si="154"/>
        <v>793395000.00000012</v>
      </c>
      <c r="Q818" s="71" t="s">
        <v>125</v>
      </c>
      <c r="R818" s="103" t="s">
        <v>44</v>
      </c>
      <c r="S818" s="103">
        <v>1</v>
      </c>
      <c r="T818" s="106">
        <f>IF(Q818&lt;&gt;"",VLOOKUP(Q818,'DON GIA'!$H$1:$K$103,4,0),"")</f>
        <v>758000</v>
      </c>
      <c r="U818" s="106">
        <f t="shared" si="165"/>
        <v>758000</v>
      </c>
      <c r="V818" s="107" t="s">
        <v>1115</v>
      </c>
      <c r="W818" s="103" t="s">
        <v>27</v>
      </c>
      <c r="X818" s="108">
        <v>6.16</v>
      </c>
      <c r="Y818" s="109"/>
      <c r="Z818" s="106">
        <f>IF(V818&lt;&gt;"",VLOOKUP(V818,'DON GIA'!$A$1:$D$346,4,0),"")</f>
        <v>4826746</v>
      </c>
      <c r="AA818" s="106">
        <f t="shared" si="166"/>
        <v>29732755.359999999</v>
      </c>
      <c r="AB818" s="71"/>
      <c r="AC818" s="71" t="s">
        <v>34</v>
      </c>
      <c r="AD818" s="71" t="s">
        <v>30</v>
      </c>
      <c r="AE818" s="71" t="s">
        <v>41</v>
      </c>
      <c r="AF818" s="71" t="s">
        <v>34</v>
      </c>
      <c r="AG818" s="103"/>
      <c r="AH818" s="61"/>
      <c r="AI818" s="103"/>
      <c r="AJ818" s="103"/>
      <c r="AK818" s="106" t="str">
        <f>IF(AH818&lt;&gt;"",VLOOKUP(AH818,'DON GIA'!$M$1:$P$9,4,0),"")</f>
        <v/>
      </c>
      <c r="AL818" s="106" t="str">
        <f t="shared" si="155"/>
        <v/>
      </c>
      <c r="AM818" s="103"/>
      <c r="AN818" s="103"/>
      <c r="AO818" s="199" t="str">
        <f t="shared" si="158"/>
        <v/>
      </c>
      <c r="AP818" s="59" t="s">
        <v>371</v>
      </c>
    </row>
    <row r="819" spans="1:42" ht="56.25" outlineLevel="2">
      <c r="A819" s="72" t="e">
        <f>IF(C818&lt;&gt;"",$C$7:C818,A818)</f>
        <v>#VALUE!</v>
      </c>
      <c r="B819" s="102" t="str">
        <f>IF(C818&lt;&gt;"",COUNTA($C$7:C818)+392,"")</f>
        <v/>
      </c>
      <c r="C819" s="192"/>
      <c r="D819" s="71"/>
      <c r="E819" s="103"/>
      <c r="F819" s="103"/>
      <c r="G819" s="103"/>
      <c r="H819" s="103"/>
      <c r="I819" s="103"/>
      <c r="J819" s="103"/>
      <c r="K819" s="71"/>
      <c r="L819" s="105"/>
      <c r="M819" s="106" t="str">
        <f>IF(K819&lt;&gt;"",VLOOKUP(K819,'DON GIA'!$S$1:$U$19,3,0),"")</f>
        <v/>
      </c>
      <c r="N819" s="106" t="str">
        <f>IF(K819&lt;&gt;"",VLOOKUP(K819,'DON GIA'!$S$1:$V$19,4,0),"")</f>
        <v/>
      </c>
      <c r="O819" s="106" t="str">
        <f t="shared" si="153"/>
        <v/>
      </c>
      <c r="P819" s="106" t="str">
        <f t="shared" si="154"/>
        <v/>
      </c>
      <c r="Q819" s="71" t="s">
        <v>315</v>
      </c>
      <c r="R819" s="103" t="s">
        <v>44</v>
      </c>
      <c r="S819" s="103">
        <v>4</v>
      </c>
      <c r="T819" s="106">
        <f>IF(Q819&lt;&gt;"",VLOOKUP(Q819,'DON GIA'!$H$1:$K$103,4,0),"")</f>
        <v>291000</v>
      </c>
      <c r="U819" s="106">
        <f t="shared" si="165"/>
        <v>1164000</v>
      </c>
      <c r="V819" s="107" t="s">
        <v>1014</v>
      </c>
      <c r="W819" s="103" t="s">
        <v>27</v>
      </c>
      <c r="X819" s="108">
        <v>35.42</v>
      </c>
      <c r="Y819" s="109"/>
      <c r="Z819" s="106">
        <f>IF(V819&lt;&gt;"",VLOOKUP(V819,'DON GIA'!$A$1:$D$346,4,0),"")</f>
        <v>4447303</v>
      </c>
      <c r="AA819" s="106">
        <f t="shared" si="166"/>
        <v>157523472.26000002</v>
      </c>
      <c r="AB819" s="71"/>
      <c r="AC819" s="71" t="s">
        <v>29</v>
      </c>
      <c r="AD819" s="71" t="s">
        <v>30</v>
      </c>
      <c r="AE819" s="71" t="s">
        <v>41</v>
      </c>
      <c r="AF819" s="71" t="s">
        <v>34</v>
      </c>
      <c r="AG819" s="103"/>
      <c r="AH819" s="103"/>
      <c r="AI819" s="103"/>
      <c r="AJ819" s="103"/>
      <c r="AK819" s="106" t="str">
        <f>IF(AH819&lt;&gt;"",VLOOKUP(AH819,'DON GIA'!$M$1:$P$9,4,0),"")</f>
        <v/>
      </c>
      <c r="AL819" s="106" t="str">
        <f t="shared" si="155"/>
        <v/>
      </c>
      <c r="AM819" s="103"/>
      <c r="AN819" s="103"/>
      <c r="AO819" s="199" t="str">
        <f t="shared" si="158"/>
        <v/>
      </c>
      <c r="AP819" s="59" t="s">
        <v>393</v>
      </c>
    </row>
    <row r="820" spans="1:42" ht="228" outlineLevel="2">
      <c r="A820" s="72" t="e">
        <f>IF(C819&lt;&gt;"",$C$7:C819,A819)</f>
        <v>#VALUE!</v>
      </c>
      <c r="B820" s="102" t="str">
        <f>IF(C819&lt;&gt;"",COUNTA($C$7:C819)+392,"")</f>
        <v/>
      </c>
      <c r="C820" s="192"/>
      <c r="D820" s="71"/>
      <c r="E820" s="103"/>
      <c r="F820" s="103"/>
      <c r="G820" s="103"/>
      <c r="H820" s="103"/>
      <c r="I820" s="103"/>
      <c r="J820" s="103"/>
      <c r="K820" s="71"/>
      <c r="L820" s="105"/>
      <c r="M820" s="106" t="str">
        <f>IF(K820&lt;&gt;"",VLOOKUP(K820,'DON GIA'!$S$1:$U$19,3,0),"")</f>
        <v/>
      </c>
      <c r="N820" s="106" t="str">
        <f>IF(K820&lt;&gt;"",VLOOKUP(K820,'DON GIA'!$S$1:$V$19,4,0),"")</f>
        <v/>
      </c>
      <c r="O820" s="106" t="str">
        <f t="shared" si="153"/>
        <v/>
      </c>
      <c r="P820" s="106" t="str">
        <f t="shared" si="154"/>
        <v/>
      </c>
      <c r="Q820" s="71" t="s">
        <v>48</v>
      </c>
      <c r="R820" s="103" t="s">
        <v>44</v>
      </c>
      <c r="S820" s="103">
        <v>1</v>
      </c>
      <c r="T820" s="106">
        <f>IF(Q820&lt;&gt;"",VLOOKUP(Q820,'DON GIA'!$H$1:$K$103,4,0),"")</f>
        <v>1708000</v>
      </c>
      <c r="U820" s="106">
        <f t="shared" si="165"/>
        <v>1708000</v>
      </c>
      <c r="V820" s="107" t="s">
        <v>1005</v>
      </c>
      <c r="W820" s="103" t="s">
        <v>27</v>
      </c>
      <c r="X820" s="108">
        <v>3.36</v>
      </c>
      <c r="Y820" s="109"/>
      <c r="Z820" s="106">
        <f>IF(V820&lt;&gt;"",VLOOKUP(V820,'DON GIA'!$A$1:$D$346,4,0),"")</f>
        <v>5559129</v>
      </c>
      <c r="AA820" s="106">
        <f t="shared" si="166"/>
        <v>18678673.439999998</v>
      </c>
      <c r="AB820" s="71"/>
      <c r="AC820" s="71" t="s">
        <v>34</v>
      </c>
      <c r="AD820" s="71" t="s">
        <v>30</v>
      </c>
      <c r="AE820" s="71" t="s">
        <v>31</v>
      </c>
      <c r="AF820" s="71" t="s">
        <v>34</v>
      </c>
      <c r="AG820" s="103"/>
      <c r="AH820" s="103"/>
      <c r="AI820" s="103"/>
      <c r="AJ820" s="103"/>
      <c r="AK820" s="106" t="str">
        <f>IF(AH820&lt;&gt;"",VLOOKUP(AH820,'DON GIA'!$M$1:$P$9,4,0),"")</f>
        <v/>
      </c>
      <c r="AL820" s="106" t="str">
        <f t="shared" si="155"/>
        <v/>
      </c>
      <c r="AM820" s="103"/>
      <c r="AN820" s="103"/>
      <c r="AO820" s="199" t="str">
        <f t="shared" si="158"/>
        <v/>
      </c>
      <c r="AP820" s="111" t="s">
        <v>741</v>
      </c>
    </row>
    <row r="821" spans="1:42" ht="37.5" outlineLevel="2">
      <c r="A821" s="72" t="e">
        <f>IF(C820&lt;&gt;"",$C$7:C820,A820)</f>
        <v>#VALUE!</v>
      </c>
      <c r="B821" s="102" t="str">
        <f>IF(C820&lt;&gt;"",COUNTA($C$7:C820)+392,"")</f>
        <v/>
      </c>
      <c r="C821" s="192"/>
      <c r="D821" s="71"/>
      <c r="E821" s="103"/>
      <c r="F821" s="103"/>
      <c r="G821" s="103"/>
      <c r="H821" s="103"/>
      <c r="I821" s="103"/>
      <c r="J821" s="103"/>
      <c r="K821" s="71"/>
      <c r="L821" s="105"/>
      <c r="M821" s="106" t="str">
        <f>IF(K821&lt;&gt;"",VLOOKUP(K821,'DON GIA'!$S$1:$U$19,3,0),"")</f>
        <v/>
      </c>
      <c r="N821" s="106" t="str">
        <f>IF(K821&lt;&gt;"",VLOOKUP(K821,'DON GIA'!$S$1:$V$19,4,0),"")</f>
        <v/>
      </c>
      <c r="O821" s="106" t="str">
        <f t="shared" si="153"/>
        <v/>
      </c>
      <c r="P821" s="106" t="str">
        <f t="shared" si="154"/>
        <v/>
      </c>
      <c r="Q821" s="71" t="s">
        <v>319</v>
      </c>
      <c r="R821" s="103" t="s">
        <v>27</v>
      </c>
      <c r="S821" s="103">
        <v>5</v>
      </c>
      <c r="T821" s="106">
        <f>IF(Q821&lt;&gt;"",VLOOKUP(Q821,'DON GIA'!$H$1:$K$103,4,0),"")</f>
        <v>5000</v>
      </c>
      <c r="U821" s="106">
        <f t="shared" si="165"/>
        <v>25000</v>
      </c>
      <c r="V821" s="107" t="s">
        <v>1005</v>
      </c>
      <c r="W821" s="103" t="s">
        <v>27</v>
      </c>
      <c r="X821" s="108">
        <v>95.12</v>
      </c>
      <c r="Y821" s="109"/>
      <c r="Z821" s="106">
        <f>IF(V821&lt;&gt;"",VLOOKUP(V821,'DON GIA'!$A$1:$D$346,4,0),"")</f>
        <v>5559129</v>
      </c>
      <c r="AA821" s="106">
        <f t="shared" si="166"/>
        <v>528784350.48000002</v>
      </c>
      <c r="AB821" s="71"/>
      <c r="AC821" s="71" t="s">
        <v>313</v>
      </c>
      <c r="AD821" s="71" t="s">
        <v>30</v>
      </c>
      <c r="AE821" s="71" t="s">
        <v>31</v>
      </c>
      <c r="AF821" s="71" t="s">
        <v>34</v>
      </c>
      <c r="AG821" s="103"/>
      <c r="AH821" s="103"/>
      <c r="AI821" s="103"/>
      <c r="AJ821" s="103"/>
      <c r="AK821" s="106" t="str">
        <f>IF(AH821&lt;&gt;"",VLOOKUP(AH821,'DON GIA'!$M$1:$P$9,4,0),"")</f>
        <v/>
      </c>
      <c r="AL821" s="106" t="str">
        <f t="shared" si="155"/>
        <v/>
      </c>
      <c r="AM821" s="103"/>
      <c r="AN821" s="103"/>
      <c r="AO821" s="199" t="str">
        <f t="shared" si="158"/>
        <v/>
      </c>
      <c r="AP821" s="59" t="s">
        <v>372</v>
      </c>
    </row>
    <row r="822" spans="1:42" ht="37.5" outlineLevel="2">
      <c r="A822" s="72" t="e">
        <f>IF(C821&lt;&gt;"",$C$7:C821,A821)</f>
        <v>#VALUE!</v>
      </c>
      <c r="B822" s="102" t="str">
        <f>IF(C821&lt;&gt;"",COUNTA($C$7:C821)+392,"")</f>
        <v/>
      </c>
      <c r="C822" s="192"/>
      <c r="D822" s="71"/>
      <c r="E822" s="103"/>
      <c r="F822" s="103"/>
      <c r="G822" s="103"/>
      <c r="H822" s="103"/>
      <c r="I822" s="103"/>
      <c r="J822" s="103"/>
      <c r="K822" s="71"/>
      <c r="L822" s="105"/>
      <c r="M822" s="106" t="str">
        <f>IF(K822&lt;&gt;"",VLOOKUP(K822,'DON GIA'!$S$1:$U$19,3,0),"")</f>
        <v/>
      </c>
      <c r="N822" s="106" t="str">
        <f>IF(K822&lt;&gt;"",VLOOKUP(K822,'DON GIA'!$S$1:$V$19,4,0),"")</f>
        <v/>
      </c>
      <c r="O822" s="106" t="str">
        <f t="shared" si="153"/>
        <v/>
      </c>
      <c r="P822" s="106" t="str">
        <f t="shared" si="154"/>
        <v/>
      </c>
      <c r="Q822" s="71" t="s">
        <v>192</v>
      </c>
      <c r="R822" s="103" t="s">
        <v>44</v>
      </c>
      <c r="S822" s="103">
        <v>1</v>
      </c>
      <c r="T822" s="106">
        <f>IF(Q822&lt;&gt;"",VLOOKUP(Q822,'DON GIA'!$H$1:$K$103,4,0),"")</f>
        <v>1713000</v>
      </c>
      <c r="U822" s="106">
        <f t="shared" si="165"/>
        <v>1713000</v>
      </c>
      <c r="V822" s="107" t="s">
        <v>1129</v>
      </c>
      <c r="W822" s="103" t="s">
        <v>27</v>
      </c>
      <c r="X822" s="108">
        <v>2.56</v>
      </c>
      <c r="Y822" s="109"/>
      <c r="Z822" s="106">
        <f>IF(V822&lt;&gt;"",VLOOKUP(V822,'DON GIA'!$A$1:$D$346,4,0),"")</f>
        <v>2613835</v>
      </c>
      <c r="AA822" s="106">
        <f t="shared" si="166"/>
        <v>6691417.6000000006</v>
      </c>
      <c r="AB822" s="71"/>
      <c r="AC822" s="71" t="s">
        <v>29</v>
      </c>
      <c r="AD822" s="71" t="s">
        <v>30</v>
      </c>
      <c r="AE822" s="71" t="s">
        <v>31</v>
      </c>
      <c r="AF822" s="71" t="s">
        <v>34</v>
      </c>
      <c r="AG822" s="103"/>
      <c r="AH822" s="103"/>
      <c r="AI822" s="103"/>
      <c r="AJ822" s="103"/>
      <c r="AK822" s="106" t="str">
        <f>IF(AH822&lt;&gt;"",VLOOKUP(AH822,'DON GIA'!$M$1:$P$9,4,0),"")</f>
        <v/>
      </c>
      <c r="AL822" s="106" t="str">
        <f t="shared" si="155"/>
        <v/>
      </c>
      <c r="AM822" s="103"/>
      <c r="AN822" s="103"/>
      <c r="AO822" s="199" t="str">
        <f t="shared" si="158"/>
        <v/>
      </c>
      <c r="AP822" s="59" t="s">
        <v>373</v>
      </c>
    </row>
    <row r="823" spans="1:42" ht="93.75" outlineLevel="2">
      <c r="A823" s="72" t="e">
        <f>IF(C822&lt;&gt;"",$C$7:C822,A822)</f>
        <v>#VALUE!</v>
      </c>
      <c r="B823" s="102" t="str">
        <f>IF(C822&lt;&gt;"",COUNTA($C$7:C822)+392,"")</f>
        <v/>
      </c>
      <c r="C823" s="192"/>
      <c r="D823" s="71"/>
      <c r="E823" s="103"/>
      <c r="F823" s="103"/>
      <c r="G823" s="103"/>
      <c r="H823" s="103"/>
      <c r="I823" s="103"/>
      <c r="J823" s="103"/>
      <c r="K823" s="71"/>
      <c r="L823" s="105"/>
      <c r="M823" s="106" t="str">
        <f>IF(K823&lt;&gt;"",VLOOKUP(K823,'DON GIA'!$S$1:$U$19,3,0),"")</f>
        <v/>
      </c>
      <c r="N823" s="106" t="str">
        <f>IF(K823&lt;&gt;"",VLOOKUP(K823,'DON GIA'!$S$1:$V$19,4,0),"")</f>
        <v/>
      </c>
      <c r="O823" s="106" t="str">
        <f t="shared" si="153"/>
        <v/>
      </c>
      <c r="P823" s="106" t="str">
        <f t="shared" si="154"/>
        <v/>
      </c>
      <c r="Q823" s="71" t="s">
        <v>48</v>
      </c>
      <c r="R823" s="103" t="s">
        <v>44</v>
      </c>
      <c r="S823" s="103">
        <v>1</v>
      </c>
      <c r="T823" s="106">
        <f>IF(Q823&lt;&gt;"",VLOOKUP(Q823,'DON GIA'!$H$1:$K$103,4,0),"")</f>
        <v>1708000</v>
      </c>
      <c r="U823" s="106">
        <f t="shared" si="165"/>
        <v>1708000</v>
      </c>
      <c r="V823" s="107" t="s">
        <v>1080</v>
      </c>
      <c r="W823" s="103" t="s">
        <v>27</v>
      </c>
      <c r="X823" s="108">
        <v>2.2400000000000002</v>
      </c>
      <c r="Y823" s="109"/>
      <c r="Z823" s="106">
        <f>IF(V823&lt;&gt;"",VLOOKUP(V823,'DON GIA'!$A$1:$D$346,4,0),"")</f>
        <v>10375629</v>
      </c>
      <c r="AA823" s="106">
        <f t="shared" si="166"/>
        <v>23241408.960000001</v>
      </c>
      <c r="AB823" s="71"/>
      <c r="AC823" s="71" t="s">
        <v>29</v>
      </c>
      <c r="AD823" s="71" t="s">
        <v>30</v>
      </c>
      <c r="AE823" s="71" t="s">
        <v>31</v>
      </c>
      <c r="AF823" s="71" t="s">
        <v>34</v>
      </c>
      <c r="AG823" s="103"/>
      <c r="AH823" s="103"/>
      <c r="AI823" s="103"/>
      <c r="AJ823" s="103"/>
      <c r="AK823" s="106" t="str">
        <f>IF(AH823&lt;&gt;"",VLOOKUP(AH823,'DON GIA'!$M$1:$P$9,4,0),"")</f>
        <v/>
      </c>
      <c r="AL823" s="106" t="str">
        <f t="shared" si="155"/>
        <v/>
      </c>
      <c r="AM823" s="103"/>
      <c r="AN823" s="103"/>
      <c r="AO823" s="199" t="str">
        <f t="shared" si="158"/>
        <v/>
      </c>
      <c r="AP823" s="59" t="s">
        <v>374</v>
      </c>
    </row>
    <row r="824" spans="1:42" outlineLevel="2">
      <c r="A824" s="72" t="e">
        <f>IF(C823&lt;&gt;"",$C$7:C823,A823)</f>
        <v>#VALUE!</v>
      </c>
      <c r="B824" s="102" t="str">
        <f>IF(C823&lt;&gt;"",COUNTA($C$7:C823)+392,"")</f>
        <v/>
      </c>
      <c r="C824" s="192"/>
      <c r="D824" s="71"/>
      <c r="E824" s="103"/>
      <c r="F824" s="103"/>
      <c r="G824" s="103"/>
      <c r="H824" s="103"/>
      <c r="I824" s="103"/>
      <c r="J824" s="103"/>
      <c r="K824" s="71"/>
      <c r="L824" s="105"/>
      <c r="M824" s="106" t="str">
        <f>IF(K824&lt;&gt;"",VLOOKUP(K824,'DON GIA'!$S$1:$U$19,3,0),"")</f>
        <v/>
      </c>
      <c r="N824" s="106" t="str">
        <f>IF(K824&lt;&gt;"",VLOOKUP(K824,'DON GIA'!$S$1:$V$19,4,0),"")</f>
        <v/>
      </c>
      <c r="O824" s="106" t="str">
        <f t="shared" si="153"/>
        <v/>
      </c>
      <c r="P824" s="106" t="str">
        <f t="shared" si="154"/>
        <v/>
      </c>
      <c r="Q824" s="71" t="s">
        <v>35</v>
      </c>
      <c r="R824" s="103"/>
      <c r="S824" s="103"/>
      <c r="T824" s="106" t="str">
        <f>IF(Q824&lt;&gt;"",VLOOKUP(Q824,'DON GIA'!$H$1:$K$103,4,0),"")</f>
        <v/>
      </c>
      <c r="U824" s="106" t="str">
        <f t="shared" si="165"/>
        <v/>
      </c>
      <c r="V824" s="107" t="s">
        <v>1192</v>
      </c>
      <c r="W824" s="103" t="s">
        <v>27</v>
      </c>
      <c r="X824" s="108">
        <v>21.4</v>
      </c>
      <c r="Y824" s="109"/>
      <c r="Z824" s="106">
        <f>IF(V824&lt;&gt;"",VLOOKUP(V824,'DON GIA'!$A$1:$D$346,4,0),"")</f>
        <v>3072492</v>
      </c>
      <c r="AA824" s="106">
        <f t="shared" si="166"/>
        <v>65751328.799999997</v>
      </c>
      <c r="AB824" s="71"/>
      <c r="AC824" s="71" t="s">
        <v>29</v>
      </c>
      <c r="AD824" s="71" t="s">
        <v>218</v>
      </c>
      <c r="AE824" s="71" t="s">
        <v>41</v>
      </c>
      <c r="AF824" s="71" t="s">
        <v>312</v>
      </c>
      <c r="AG824" s="103"/>
      <c r="AH824" s="103"/>
      <c r="AI824" s="103"/>
      <c r="AJ824" s="103"/>
      <c r="AK824" s="106" t="str">
        <f>IF(AH824&lt;&gt;"",VLOOKUP(AH824,'DON GIA'!$M$1:$P$9,4,0),"")</f>
        <v/>
      </c>
      <c r="AL824" s="106" t="str">
        <f t="shared" si="155"/>
        <v/>
      </c>
      <c r="AM824" s="103"/>
      <c r="AN824" s="103"/>
      <c r="AO824" s="199" t="str">
        <f t="shared" si="158"/>
        <v/>
      </c>
      <c r="AP824" s="107" t="s">
        <v>431</v>
      </c>
    </row>
    <row r="825" spans="1:42" outlineLevel="2">
      <c r="A825" s="72" t="e">
        <f>IF(C824&lt;&gt;"",$C$7:C824,A824)</f>
        <v>#VALUE!</v>
      </c>
      <c r="B825" s="102" t="str">
        <f>IF(C824&lt;&gt;"",COUNTA($C$7:C824)+392,"")</f>
        <v/>
      </c>
      <c r="C825" s="192"/>
      <c r="D825" s="71"/>
      <c r="E825" s="103"/>
      <c r="F825" s="103"/>
      <c r="G825" s="103"/>
      <c r="H825" s="103"/>
      <c r="I825" s="103"/>
      <c r="J825" s="103"/>
      <c r="K825" s="71"/>
      <c r="L825" s="105"/>
      <c r="M825" s="106" t="str">
        <f>IF(K825&lt;&gt;"",VLOOKUP(K825,'DON GIA'!$S$1:$U$19,3,0),"")</f>
        <v/>
      </c>
      <c r="N825" s="106" t="str">
        <f>IF(K825&lt;&gt;"",VLOOKUP(K825,'DON GIA'!$S$1:$V$19,4,0),"")</f>
        <v/>
      </c>
      <c r="O825" s="106" t="str">
        <f t="shared" si="153"/>
        <v/>
      </c>
      <c r="P825" s="106" t="str">
        <f t="shared" si="154"/>
        <v/>
      </c>
      <c r="Q825" s="71" t="s">
        <v>35</v>
      </c>
      <c r="R825" s="103"/>
      <c r="S825" s="103"/>
      <c r="T825" s="106" t="str">
        <f>IF(Q825&lt;&gt;"",VLOOKUP(Q825,'DON GIA'!$H$1:$K$103,4,0),"")</f>
        <v/>
      </c>
      <c r="U825" s="106" t="str">
        <f t="shared" si="165"/>
        <v/>
      </c>
      <c r="V825" s="107" t="s">
        <v>1091</v>
      </c>
      <c r="W825" s="103" t="s">
        <v>27</v>
      </c>
      <c r="X825" s="108">
        <f>22.36+6.16</f>
        <v>28.52</v>
      </c>
      <c r="Y825" s="109"/>
      <c r="Z825" s="106">
        <f>IF(V825&lt;&gt;"",VLOOKUP(V825,'DON GIA'!$A$1:$D$346,4,0),"")</f>
        <v>161275</v>
      </c>
      <c r="AA825" s="106">
        <f t="shared" si="166"/>
        <v>4599563</v>
      </c>
      <c r="AB825" s="71"/>
      <c r="AC825" s="71"/>
      <c r="AD825" s="71"/>
      <c r="AE825" s="71"/>
      <c r="AF825" s="71"/>
      <c r="AG825" s="103"/>
      <c r="AH825" s="103"/>
      <c r="AI825" s="103"/>
      <c r="AJ825" s="103"/>
      <c r="AK825" s="106" t="str">
        <f>IF(AH825&lt;&gt;"",VLOOKUP(AH825,'DON GIA'!$M$1:$P$9,4,0),"")</f>
        <v/>
      </c>
      <c r="AL825" s="106" t="str">
        <f t="shared" si="155"/>
        <v/>
      </c>
      <c r="AM825" s="103"/>
      <c r="AN825" s="103"/>
      <c r="AO825" s="199" t="str">
        <f t="shared" si="158"/>
        <v/>
      </c>
      <c r="AP825" s="107"/>
    </row>
    <row r="826" spans="1:42" outlineLevel="2">
      <c r="A826" s="72" t="e">
        <f>IF(C825&lt;&gt;"",$C$7:C825,A825)</f>
        <v>#VALUE!</v>
      </c>
      <c r="B826" s="102" t="str">
        <f>IF(C825&lt;&gt;"",COUNTA($C$7:C825)+392,"")</f>
        <v/>
      </c>
      <c r="C826" s="192"/>
      <c r="D826" s="71"/>
      <c r="E826" s="103"/>
      <c r="F826" s="103"/>
      <c r="G826" s="103"/>
      <c r="H826" s="103"/>
      <c r="I826" s="103"/>
      <c r="J826" s="103"/>
      <c r="K826" s="71"/>
      <c r="L826" s="105"/>
      <c r="M826" s="106" t="str">
        <f>IF(K826&lt;&gt;"",VLOOKUP(K826,'DON GIA'!$S$1:$U$19,3,0),"")</f>
        <v/>
      </c>
      <c r="N826" s="106" t="str">
        <f>IF(K826&lt;&gt;"",VLOOKUP(K826,'DON GIA'!$S$1:$V$19,4,0),"")</f>
        <v/>
      </c>
      <c r="O826" s="106" t="str">
        <f t="shared" si="153"/>
        <v/>
      </c>
      <c r="P826" s="106" t="str">
        <f t="shared" si="154"/>
        <v/>
      </c>
      <c r="Q826" s="71" t="s">
        <v>35</v>
      </c>
      <c r="R826" s="103"/>
      <c r="S826" s="103"/>
      <c r="T826" s="106" t="str">
        <f>IF(Q826&lt;&gt;"",VLOOKUP(Q826,'DON GIA'!$H$1:$K$103,4,0),"")</f>
        <v/>
      </c>
      <c r="U826" s="106" t="str">
        <f t="shared" si="165"/>
        <v/>
      </c>
      <c r="V826" s="107" t="s">
        <v>1193</v>
      </c>
      <c r="W826" s="103" t="s">
        <v>27</v>
      </c>
      <c r="X826" s="108">
        <f>35.42+95.12</f>
        <v>130.54000000000002</v>
      </c>
      <c r="Y826" s="109"/>
      <c r="Z826" s="106">
        <f>IF(V826&lt;&gt;"",VLOOKUP(V826,'DON GIA'!$A$1:$D$346,4,0),"")</f>
        <v>109890</v>
      </c>
      <c r="AA826" s="106">
        <f t="shared" si="166"/>
        <v>14345040.600000001</v>
      </c>
      <c r="AB826" s="71"/>
      <c r="AC826" s="71"/>
      <c r="AD826" s="71"/>
      <c r="AE826" s="71"/>
      <c r="AF826" s="71"/>
      <c r="AG826" s="103"/>
      <c r="AH826" s="103"/>
      <c r="AI826" s="103"/>
      <c r="AJ826" s="103"/>
      <c r="AK826" s="106" t="str">
        <f>IF(AH826&lt;&gt;"",VLOOKUP(AH826,'DON GIA'!$M$1:$P$9,4,0),"")</f>
        <v/>
      </c>
      <c r="AL826" s="106" t="str">
        <f t="shared" si="155"/>
        <v/>
      </c>
      <c r="AM826" s="103"/>
      <c r="AN826" s="103"/>
      <c r="AO826" s="199" t="str">
        <f t="shared" si="158"/>
        <v/>
      </c>
      <c r="AP826" s="107"/>
    </row>
    <row r="827" spans="1:42" ht="37.5" outlineLevel="2">
      <c r="A827" s="72" t="e">
        <f>IF(C826&lt;&gt;"",$C$7:C826,A826)</f>
        <v>#VALUE!</v>
      </c>
      <c r="B827" s="102" t="str">
        <f>IF(C826&lt;&gt;"",COUNTA($C$7:C826)+392,"")</f>
        <v/>
      </c>
      <c r="C827" s="192"/>
      <c r="D827" s="71"/>
      <c r="E827" s="103"/>
      <c r="F827" s="103"/>
      <c r="G827" s="103"/>
      <c r="H827" s="103"/>
      <c r="I827" s="103"/>
      <c r="J827" s="103"/>
      <c r="K827" s="71"/>
      <c r="L827" s="105"/>
      <c r="M827" s="106" t="str">
        <f>IF(K827&lt;&gt;"",VLOOKUP(K827,'DON GIA'!$S$1:$U$19,3,0),"")</f>
        <v/>
      </c>
      <c r="N827" s="106" t="str">
        <f>IF(K827&lt;&gt;"",VLOOKUP(K827,'DON GIA'!$S$1:$V$19,4,0),"")</f>
        <v/>
      </c>
      <c r="O827" s="106" t="str">
        <f t="shared" si="153"/>
        <v/>
      </c>
      <c r="P827" s="106" t="str">
        <f t="shared" si="154"/>
        <v/>
      </c>
      <c r="Q827" s="71" t="s">
        <v>35</v>
      </c>
      <c r="R827" s="103"/>
      <c r="S827" s="103"/>
      <c r="T827" s="106" t="str">
        <f>IF(Q827&lt;&gt;"",VLOOKUP(Q827,'DON GIA'!$H$1:$K$103,4,0),"")</f>
        <v/>
      </c>
      <c r="U827" s="106" t="str">
        <f t="shared" si="165"/>
        <v/>
      </c>
      <c r="V827" s="107" t="s">
        <v>1194</v>
      </c>
      <c r="W827" s="103" t="s">
        <v>27</v>
      </c>
      <c r="X827" s="108">
        <v>0.96</v>
      </c>
      <c r="Y827" s="109"/>
      <c r="Z827" s="106">
        <f>IF(V827&lt;&gt;"",VLOOKUP(V827,'DON GIA'!$A$1:$D$346,4,0),"")</f>
        <v>292949</v>
      </c>
      <c r="AA827" s="106">
        <f t="shared" si="166"/>
        <v>281231.03999999998</v>
      </c>
      <c r="AB827" s="71"/>
      <c r="AC827" s="71"/>
      <c r="AD827" s="71"/>
      <c r="AE827" s="71"/>
      <c r="AF827" s="71"/>
      <c r="AG827" s="103"/>
      <c r="AH827" s="103"/>
      <c r="AI827" s="103"/>
      <c r="AJ827" s="103"/>
      <c r="AK827" s="106" t="str">
        <f>IF(AH827&lt;&gt;"",VLOOKUP(AH827,'DON GIA'!$M$1:$P$9,4,0),"")</f>
        <v/>
      </c>
      <c r="AL827" s="106" t="str">
        <f t="shared" si="155"/>
        <v/>
      </c>
      <c r="AM827" s="103"/>
      <c r="AN827" s="103"/>
      <c r="AO827" s="199" t="str">
        <f t="shared" si="158"/>
        <v/>
      </c>
      <c r="AP827" s="107"/>
    </row>
    <row r="828" spans="1:42" ht="37.5" outlineLevel="2">
      <c r="A828" s="72" t="e">
        <f>IF(C827&lt;&gt;"",$C$7:C827,A827)</f>
        <v>#VALUE!</v>
      </c>
      <c r="B828" s="102" t="str">
        <f>IF(C827&lt;&gt;"",COUNTA($C$7:C827)+392,"")</f>
        <v/>
      </c>
      <c r="C828" s="192"/>
      <c r="D828" s="71"/>
      <c r="E828" s="103"/>
      <c r="F828" s="103"/>
      <c r="G828" s="103"/>
      <c r="H828" s="103"/>
      <c r="I828" s="103"/>
      <c r="J828" s="103"/>
      <c r="K828" s="71"/>
      <c r="L828" s="105"/>
      <c r="M828" s="106" t="str">
        <f>IF(K828&lt;&gt;"",VLOOKUP(K828,'DON GIA'!$S$1:$U$19,3,0),"")</f>
        <v/>
      </c>
      <c r="N828" s="106" t="str">
        <f>IF(K828&lt;&gt;"",VLOOKUP(K828,'DON GIA'!$S$1:$V$19,4,0),"")</f>
        <v/>
      </c>
      <c r="O828" s="106" t="str">
        <f t="shared" si="153"/>
        <v/>
      </c>
      <c r="P828" s="106" t="str">
        <f t="shared" si="154"/>
        <v/>
      </c>
      <c r="Q828" s="71" t="s">
        <v>35</v>
      </c>
      <c r="R828" s="103"/>
      <c r="S828" s="103"/>
      <c r="T828" s="106" t="str">
        <f>IF(Q828&lt;&gt;"",VLOOKUP(Q828,'DON GIA'!$H$1:$K$103,4,0),"")</f>
        <v/>
      </c>
      <c r="U828" s="106" t="str">
        <f t="shared" si="165"/>
        <v/>
      </c>
      <c r="V828" s="107" t="s">
        <v>1195</v>
      </c>
      <c r="W828" s="103" t="s">
        <v>38</v>
      </c>
      <c r="X828" s="108">
        <v>3.85</v>
      </c>
      <c r="Y828" s="109"/>
      <c r="Z828" s="106">
        <f>IF(V828&lt;&gt;"",VLOOKUP(V828,'DON GIA'!$A$1:$D$346,4,0),"")</f>
        <v>995279</v>
      </c>
      <c r="AA828" s="106">
        <f t="shared" si="166"/>
        <v>3831824.15</v>
      </c>
      <c r="AB828" s="71"/>
      <c r="AC828" s="71"/>
      <c r="AD828" s="71"/>
      <c r="AE828" s="71"/>
      <c r="AF828" s="71"/>
      <c r="AG828" s="103"/>
      <c r="AH828" s="103"/>
      <c r="AI828" s="103"/>
      <c r="AJ828" s="103"/>
      <c r="AK828" s="106" t="str">
        <f>IF(AH828&lt;&gt;"",VLOOKUP(AH828,'DON GIA'!$M$1:$P$9,4,0),"")</f>
        <v/>
      </c>
      <c r="AL828" s="106" t="str">
        <f t="shared" si="155"/>
        <v/>
      </c>
      <c r="AM828" s="103"/>
      <c r="AN828" s="103"/>
      <c r="AO828" s="199" t="str">
        <f t="shared" si="158"/>
        <v/>
      </c>
      <c r="AP828" s="107"/>
    </row>
    <row r="829" spans="1:42" outlineLevel="2">
      <c r="A829" s="72" t="e">
        <f>IF(C828&lt;&gt;"",$C$7:C828,A828)</f>
        <v>#VALUE!</v>
      </c>
      <c r="B829" s="102" t="str">
        <f>IF(C828&lt;&gt;"",COUNTA($C$7:C828)+392,"")</f>
        <v/>
      </c>
      <c r="C829" s="192"/>
      <c r="D829" s="71"/>
      <c r="E829" s="103"/>
      <c r="F829" s="103"/>
      <c r="G829" s="103"/>
      <c r="H829" s="103"/>
      <c r="I829" s="103"/>
      <c r="J829" s="103"/>
      <c r="K829" s="71"/>
      <c r="L829" s="105"/>
      <c r="M829" s="106" t="str">
        <f>IF(K829&lt;&gt;"",VLOOKUP(K829,'DON GIA'!$S$1:$U$19,3,0),"")</f>
        <v/>
      </c>
      <c r="N829" s="106" t="str">
        <f>IF(K829&lt;&gt;"",VLOOKUP(K829,'DON GIA'!$S$1:$V$19,4,0),"")</f>
        <v/>
      </c>
      <c r="O829" s="106" t="str">
        <f t="shared" si="153"/>
        <v/>
      </c>
      <c r="P829" s="106" t="str">
        <f t="shared" si="154"/>
        <v/>
      </c>
      <c r="Q829" s="71" t="s">
        <v>35</v>
      </c>
      <c r="R829" s="103"/>
      <c r="S829" s="103"/>
      <c r="T829" s="106" t="str">
        <f>IF(Q829&lt;&gt;"",VLOOKUP(Q829,'DON GIA'!$H$1:$K$103,4,0),"")</f>
        <v/>
      </c>
      <c r="U829" s="106" t="str">
        <f t="shared" si="165"/>
        <v/>
      </c>
      <c r="V829" s="107" t="s">
        <v>1009</v>
      </c>
      <c r="W829" s="103" t="s">
        <v>27</v>
      </c>
      <c r="X829" s="108">
        <v>45.8</v>
      </c>
      <c r="Y829" s="109"/>
      <c r="Z829" s="106">
        <f>IF(V829&lt;&gt;"",VLOOKUP(V829,'DON GIA'!$A$1:$D$346,4,0),"")</f>
        <v>282038</v>
      </c>
      <c r="AA829" s="106">
        <f t="shared" si="166"/>
        <v>12917340.399999999</v>
      </c>
      <c r="AB829" s="71"/>
      <c r="AC829" s="71"/>
      <c r="AD829" s="71"/>
      <c r="AE829" s="71"/>
      <c r="AF829" s="71"/>
      <c r="AG829" s="103"/>
      <c r="AH829" s="103"/>
      <c r="AI829" s="103"/>
      <c r="AJ829" s="103"/>
      <c r="AK829" s="106" t="str">
        <f>IF(AH829&lt;&gt;"",VLOOKUP(AH829,'DON GIA'!$M$1:$P$9,4,0),"")</f>
        <v/>
      </c>
      <c r="AL829" s="106" t="str">
        <f t="shared" si="155"/>
        <v/>
      </c>
      <c r="AM829" s="103"/>
      <c r="AN829" s="103"/>
      <c r="AO829" s="199" t="str">
        <f t="shared" si="158"/>
        <v/>
      </c>
      <c r="AP829" s="107"/>
    </row>
    <row r="830" spans="1:42" outlineLevel="2">
      <c r="A830" s="72" t="e">
        <f>IF(C829&lt;&gt;"",$C$7:C829,A829)</f>
        <v>#VALUE!</v>
      </c>
      <c r="B830" s="102" t="str">
        <f>IF(C829&lt;&gt;"",COUNTA($C$7:C829)+392,"")</f>
        <v/>
      </c>
      <c r="C830" s="192"/>
      <c r="D830" s="71"/>
      <c r="E830" s="103"/>
      <c r="F830" s="103"/>
      <c r="G830" s="103"/>
      <c r="H830" s="103"/>
      <c r="I830" s="103"/>
      <c r="J830" s="103"/>
      <c r="K830" s="71"/>
      <c r="L830" s="105"/>
      <c r="M830" s="106" t="str">
        <f>IF(K830&lt;&gt;"",VLOOKUP(K830,'DON GIA'!$S$1:$U$19,3,0),"")</f>
        <v/>
      </c>
      <c r="N830" s="106" t="str">
        <f>IF(K830&lt;&gt;"",VLOOKUP(K830,'DON GIA'!$S$1:$V$19,4,0),"")</f>
        <v/>
      </c>
      <c r="O830" s="106" t="str">
        <f t="shared" si="153"/>
        <v/>
      </c>
      <c r="P830" s="106" t="str">
        <f t="shared" si="154"/>
        <v/>
      </c>
      <c r="Q830" s="71" t="s">
        <v>35</v>
      </c>
      <c r="R830" s="103"/>
      <c r="S830" s="103"/>
      <c r="T830" s="106" t="str">
        <f>IF(Q830&lt;&gt;"",VLOOKUP(Q830,'DON GIA'!$H$1:$K$103,4,0),"")</f>
        <v/>
      </c>
      <c r="U830" s="106" t="str">
        <f t="shared" si="165"/>
        <v/>
      </c>
      <c r="V830" s="107" t="s">
        <v>1196</v>
      </c>
      <c r="W830" s="103" t="s">
        <v>27</v>
      </c>
      <c r="X830" s="108">
        <v>50.4</v>
      </c>
      <c r="Y830" s="109"/>
      <c r="Z830" s="106">
        <f>IF(V830&lt;&gt;"",VLOOKUP(V830,'DON GIA'!$A$1:$D$346,4,0),"")</f>
        <v>282038</v>
      </c>
      <c r="AA830" s="106">
        <f t="shared" si="166"/>
        <v>14214715.199999999</v>
      </c>
      <c r="AB830" s="71"/>
      <c r="AC830" s="71"/>
      <c r="AD830" s="71"/>
      <c r="AE830" s="71"/>
      <c r="AF830" s="71"/>
      <c r="AG830" s="103"/>
      <c r="AH830" s="103"/>
      <c r="AI830" s="103"/>
      <c r="AJ830" s="103"/>
      <c r="AK830" s="106" t="str">
        <f>IF(AH830&lt;&gt;"",VLOOKUP(AH830,'DON GIA'!$M$1:$P$9,4,0),"")</f>
        <v/>
      </c>
      <c r="AL830" s="106" t="str">
        <f t="shared" si="155"/>
        <v/>
      </c>
      <c r="AM830" s="103"/>
      <c r="AN830" s="103"/>
      <c r="AO830" s="199" t="str">
        <f t="shared" si="158"/>
        <v/>
      </c>
      <c r="AP830" s="107"/>
    </row>
    <row r="831" spans="1:42" ht="37.5" outlineLevel="2">
      <c r="A831" s="72" t="e">
        <f>IF(C830&lt;&gt;"",$C$7:C830,A830)</f>
        <v>#VALUE!</v>
      </c>
      <c r="B831" s="102" t="str">
        <f>IF(C830&lt;&gt;"",COUNTA($C$7:C830)+392,"")</f>
        <v/>
      </c>
      <c r="C831" s="192"/>
      <c r="D831" s="71"/>
      <c r="E831" s="103"/>
      <c r="F831" s="103"/>
      <c r="G831" s="103"/>
      <c r="H831" s="103"/>
      <c r="I831" s="103"/>
      <c r="J831" s="103"/>
      <c r="K831" s="71"/>
      <c r="L831" s="105"/>
      <c r="M831" s="106" t="str">
        <f>IF(K831&lt;&gt;"",VLOOKUP(K831,'DON GIA'!$S$1:$U$19,3,0),"")</f>
        <v/>
      </c>
      <c r="N831" s="106" t="str">
        <f>IF(K831&lt;&gt;"",VLOOKUP(K831,'DON GIA'!$S$1:$V$19,4,0),"")</f>
        <v/>
      </c>
      <c r="O831" s="106" t="str">
        <f t="shared" si="153"/>
        <v/>
      </c>
      <c r="P831" s="106" t="str">
        <f t="shared" si="154"/>
        <v/>
      </c>
      <c r="Q831" s="71" t="s">
        <v>35</v>
      </c>
      <c r="R831" s="103"/>
      <c r="S831" s="103"/>
      <c r="T831" s="106" t="str">
        <f>IF(Q831&lt;&gt;"",VLOOKUP(Q831,'DON GIA'!$H$1:$K$103,4,0),"")</f>
        <v/>
      </c>
      <c r="U831" s="106" t="str">
        <f t="shared" si="165"/>
        <v/>
      </c>
      <c r="V831" s="107" t="s">
        <v>1197</v>
      </c>
      <c r="W831" s="103" t="s">
        <v>27</v>
      </c>
      <c r="X831" s="108">
        <f>13.12+29.66+3.02+7.4</f>
        <v>53.2</v>
      </c>
      <c r="Y831" s="109"/>
      <c r="Z831" s="106">
        <f>IF(V831&lt;&gt;"",VLOOKUP(V831,'DON GIA'!$A$1:$D$346,4,0),"")</f>
        <v>282038</v>
      </c>
      <c r="AA831" s="106">
        <f t="shared" si="166"/>
        <v>15004421.600000001</v>
      </c>
      <c r="AB831" s="71"/>
      <c r="AC831" s="71"/>
      <c r="AD831" s="71"/>
      <c r="AE831" s="71"/>
      <c r="AF831" s="71"/>
      <c r="AG831" s="103"/>
      <c r="AH831" s="103"/>
      <c r="AI831" s="103"/>
      <c r="AJ831" s="103"/>
      <c r="AK831" s="106" t="str">
        <f>IF(AH831&lt;&gt;"",VLOOKUP(AH831,'DON GIA'!$M$1:$P$9,4,0),"")</f>
        <v/>
      </c>
      <c r="AL831" s="106" t="str">
        <f t="shared" si="155"/>
        <v/>
      </c>
      <c r="AM831" s="103"/>
      <c r="AN831" s="103"/>
      <c r="AO831" s="199" t="str">
        <f t="shared" si="158"/>
        <v/>
      </c>
      <c r="AP831" s="107"/>
    </row>
    <row r="832" spans="1:42" outlineLevel="2">
      <c r="A832" s="72" t="e">
        <f>IF(C831&lt;&gt;"",$C$7:C831,A831)</f>
        <v>#VALUE!</v>
      </c>
      <c r="B832" s="102" t="str">
        <f>IF(C831&lt;&gt;"",COUNTA($C$7:C831)+392,"")</f>
        <v/>
      </c>
      <c r="C832" s="192"/>
      <c r="D832" s="71"/>
      <c r="E832" s="103"/>
      <c r="F832" s="103"/>
      <c r="G832" s="103"/>
      <c r="H832" s="103"/>
      <c r="I832" s="103"/>
      <c r="J832" s="103"/>
      <c r="K832" s="71"/>
      <c r="L832" s="105"/>
      <c r="M832" s="106" t="str">
        <f>IF(K832&lt;&gt;"",VLOOKUP(K832,'DON GIA'!$S$1:$U$19,3,0),"")</f>
        <v/>
      </c>
      <c r="N832" s="106" t="str">
        <f>IF(K832&lt;&gt;"",VLOOKUP(K832,'DON GIA'!$S$1:$V$19,4,0),"")</f>
        <v/>
      </c>
      <c r="O832" s="106" t="str">
        <f t="shared" si="153"/>
        <v/>
      </c>
      <c r="P832" s="106" t="str">
        <f t="shared" si="154"/>
        <v/>
      </c>
      <c r="Q832" s="71" t="s">
        <v>35</v>
      </c>
      <c r="R832" s="103"/>
      <c r="S832" s="103"/>
      <c r="T832" s="106" t="str">
        <f>IF(Q832&lt;&gt;"",VLOOKUP(Q832,'DON GIA'!$H$1:$K$103,4,0),"")</f>
        <v/>
      </c>
      <c r="U832" s="106" t="str">
        <f t="shared" si="165"/>
        <v/>
      </c>
      <c r="V832" s="107" t="s">
        <v>1198</v>
      </c>
      <c r="W832" s="103" t="s">
        <v>27</v>
      </c>
      <c r="X832" s="108">
        <v>1.21</v>
      </c>
      <c r="Y832" s="109"/>
      <c r="Z832" s="106">
        <f>IF(V832&lt;&gt;"",VLOOKUP(V832,'DON GIA'!$A$1:$D$346,4,0),"")</f>
        <v>303189</v>
      </c>
      <c r="AA832" s="106">
        <f t="shared" si="166"/>
        <v>366858.69</v>
      </c>
      <c r="AB832" s="71"/>
      <c r="AC832" s="71"/>
      <c r="AD832" s="71"/>
      <c r="AE832" s="71"/>
      <c r="AF832" s="71"/>
      <c r="AG832" s="103"/>
      <c r="AH832" s="103"/>
      <c r="AI832" s="103"/>
      <c r="AJ832" s="103"/>
      <c r="AK832" s="106" t="str">
        <f>IF(AH832&lt;&gt;"",VLOOKUP(AH832,'DON GIA'!$M$1:$P$9,4,0),"")</f>
        <v/>
      </c>
      <c r="AL832" s="106" t="str">
        <f t="shared" si="155"/>
        <v/>
      </c>
      <c r="AM832" s="103"/>
      <c r="AN832" s="103"/>
      <c r="AO832" s="199" t="str">
        <f t="shared" si="158"/>
        <v/>
      </c>
      <c r="AP832" s="107"/>
    </row>
    <row r="833" spans="1:42" outlineLevel="2">
      <c r="A833" s="72" t="e">
        <f>IF(C832&lt;&gt;"",$C$7:C832,A832)</f>
        <v>#VALUE!</v>
      </c>
      <c r="B833" s="102" t="str">
        <f>IF(C832&lt;&gt;"",COUNTA($C$7:C832)+392,"")</f>
        <v/>
      </c>
      <c r="C833" s="192"/>
      <c r="D833" s="71"/>
      <c r="E833" s="103"/>
      <c r="F833" s="103"/>
      <c r="G833" s="103"/>
      <c r="H833" s="103"/>
      <c r="I833" s="103"/>
      <c r="J833" s="103"/>
      <c r="K833" s="71"/>
      <c r="L833" s="105"/>
      <c r="M833" s="106" t="str">
        <f>IF(K833&lt;&gt;"",VLOOKUP(K833,'DON GIA'!$S$1:$U$19,3,0),"")</f>
        <v/>
      </c>
      <c r="N833" s="106" t="str">
        <f>IF(K833&lt;&gt;"",VLOOKUP(K833,'DON GIA'!$S$1:$V$19,4,0),"")</f>
        <v/>
      </c>
      <c r="O833" s="106" t="str">
        <f t="shared" si="153"/>
        <v/>
      </c>
      <c r="P833" s="106" t="str">
        <f t="shared" si="154"/>
        <v/>
      </c>
      <c r="Q833" s="71" t="s">
        <v>35</v>
      </c>
      <c r="R833" s="103"/>
      <c r="S833" s="103"/>
      <c r="T833" s="106" t="str">
        <f>IF(Q833&lt;&gt;"",VLOOKUP(Q833,'DON GIA'!$H$1:$K$103,4,0),"")</f>
        <v/>
      </c>
      <c r="U833" s="106" t="str">
        <f t="shared" si="165"/>
        <v/>
      </c>
      <c r="V833" s="107" t="s">
        <v>1199</v>
      </c>
      <c r="W833" s="103" t="s">
        <v>38</v>
      </c>
      <c r="X833" s="108">
        <v>0.17599999999999999</v>
      </c>
      <c r="Y833" s="109"/>
      <c r="Z833" s="106">
        <f>IF(V833&lt;&gt;"",VLOOKUP(V833,'DON GIA'!$A$1:$D$346,4,0),"")</f>
        <v>1385413</v>
      </c>
      <c r="AA833" s="106">
        <f t="shared" si="166"/>
        <v>243832.68799999999</v>
      </c>
      <c r="AB833" s="71"/>
      <c r="AC833" s="71"/>
      <c r="AD833" s="71"/>
      <c r="AE833" s="71"/>
      <c r="AF833" s="71"/>
      <c r="AG833" s="103"/>
      <c r="AH833" s="103"/>
      <c r="AI833" s="103"/>
      <c r="AJ833" s="103"/>
      <c r="AK833" s="106" t="str">
        <f>IF(AH833&lt;&gt;"",VLOOKUP(AH833,'DON GIA'!$M$1:$P$9,4,0),"")</f>
        <v/>
      </c>
      <c r="AL833" s="106" t="str">
        <f t="shared" si="155"/>
        <v/>
      </c>
      <c r="AM833" s="103"/>
      <c r="AN833" s="103"/>
      <c r="AO833" s="199" t="str">
        <f t="shared" si="158"/>
        <v/>
      </c>
      <c r="AP833" s="107"/>
    </row>
    <row r="834" spans="1:42" outlineLevel="2">
      <c r="A834" s="72" t="e">
        <f>IF(C833&lt;&gt;"",$C$7:C833,A833)</f>
        <v>#VALUE!</v>
      </c>
      <c r="B834" s="102" t="str">
        <f>IF(C833&lt;&gt;"",COUNTA($C$7:C833)+392,"")</f>
        <v/>
      </c>
      <c r="C834" s="192"/>
      <c r="D834" s="71"/>
      <c r="E834" s="103"/>
      <c r="F834" s="103"/>
      <c r="G834" s="103"/>
      <c r="H834" s="103"/>
      <c r="I834" s="103"/>
      <c r="J834" s="103"/>
      <c r="K834" s="71"/>
      <c r="L834" s="105"/>
      <c r="M834" s="106" t="str">
        <f>IF(K834&lt;&gt;"",VLOOKUP(K834,'DON GIA'!$S$1:$U$19,3,0),"")</f>
        <v/>
      </c>
      <c r="N834" s="106" t="str">
        <f>IF(K834&lt;&gt;"",VLOOKUP(K834,'DON GIA'!$S$1:$V$19,4,0),"")</f>
        <v/>
      </c>
      <c r="O834" s="106" t="str">
        <f t="shared" si="153"/>
        <v/>
      </c>
      <c r="P834" s="106" t="str">
        <f t="shared" si="154"/>
        <v/>
      </c>
      <c r="Q834" s="71" t="s">
        <v>35</v>
      </c>
      <c r="R834" s="103"/>
      <c r="S834" s="103"/>
      <c r="T834" s="106" t="str">
        <f>IF(Q834&lt;&gt;"",VLOOKUP(Q834,'DON GIA'!$H$1:$K$103,4,0),"")</f>
        <v/>
      </c>
      <c r="U834" s="106" t="str">
        <f t="shared" si="165"/>
        <v/>
      </c>
      <c r="V834" s="107" t="s">
        <v>1200</v>
      </c>
      <c r="W834" s="103" t="s">
        <v>38</v>
      </c>
      <c r="X834" s="108">
        <v>0.54</v>
      </c>
      <c r="Y834" s="109"/>
      <c r="Z834" s="106">
        <f>IF(V834&lt;&gt;"",VLOOKUP(V834,'DON GIA'!$A$1:$D$346,4,0),"")</f>
        <v>3039467</v>
      </c>
      <c r="AA834" s="106">
        <f t="shared" si="166"/>
        <v>1641312.1800000002</v>
      </c>
      <c r="AB834" s="71"/>
      <c r="AC834" s="71"/>
      <c r="AD834" s="71"/>
      <c r="AE834" s="71"/>
      <c r="AF834" s="71"/>
      <c r="AG834" s="103"/>
      <c r="AH834" s="103"/>
      <c r="AI834" s="103"/>
      <c r="AJ834" s="103"/>
      <c r="AK834" s="106" t="str">
        <f>IF(AH834&lt;&gt;"",VLOOKUP(AH834,'DON GIA'!$M$1:$P$9,4,0),"")</f>
        <v/>
      </c>
      <c r="AL834" s="106" t="str">
        <f t="shared" si="155"/>
        <v/>
      </c>
      <c r="AM834" s="103"/>
      <c r="AN834" s="103"/>
      <c r="AO834" s="199" t="str">
        <f t="shared" si="158"/>
        <v/>
      </c>
      <c r="AP834" s="107"/>
    </row>
    <row r="835" spans="1:42" outlineLevel="2">
      <c r="A835" s="72" t="e">
        <f>IF(C834&lt;&gt;"",$C$7:C834,A834)</f>
        <v>#VALUE!</v>
      </c>
      <c r="B835" s="102" t="str">
        <f>IF(C834&lt;&gt;"",COUNTA($C$7:C834)+392,"")</f>
        <v/>
      </c>
      <c r="C835" s="192"/>
      <c r="D835" s="71"/>
      <c r="E835" s="103"/>
      <c r="F835" s="103"/>
      <c r="G835" s="103"/>
      <c r="H835" s="103"/>
      <c r="I835" s="103"/>
      <c r="J835" s="103"/>
      <c r="K835" s="71"/>
      <c r="L835" s="105"/>
      <c r="M835" s="106" t="str">
        <f>IF(K835&lt;&gt;"",VLOOKUP(K835,'DON GIA'!$S$1:$U$19,3,0),"")</f>
        <v/>
      </c>
      <c r="N835" s="106" t="str">
        <f>IF(K835&lt;&gt;"",VLOOKUP(K835,'DON GIA'!$S$1:$V$19,4,0),"")</f>
        <v/>
      </c>
      <c r="O835" s="106" t="str">
        <f t="shared" si="153"/>
        <v/>
      </c>
      <c r="P835" s="106" t="str">
        <f t="shared" si="154"/>
        <v/>
      </c>
      <c r="Q835" s="71" t="s">
        <v>35</v>
      </c>
      <c r="R835" s="103"/>
      <c r="S835" s="103"/>
      <c r="T835" s="106" t="str">
        <f>IF(Q835&lt;&gt;"",VLOOKUP(Q835,'DON GIA'!$H$1:$K$103,4,0),"")</f>
        <v/>
      </c>
      <c r="U835" s="106" t="str">
        <f t="shared" si="165"/>
        <v/>
      </c>
      <c r="V835" s="107" t="s">
        <v>1201</v>
      </c>
      <c r="W835" s="103" t="s">
        <v>38</v>
      </c>
      <c r="X835" s="108">
        <v>0.48599999999999999</v>
      </c>
      <c r="Y835" s="109"/>
      <c r="Z835" s="106">
        <f>IF(V835&lt;&gt;"",VLOOKUP(V835,'DON GIA'!$A$1:$D$346,4,0),"")</f>
        <v>3039467</v>
      </c>
      <c r="AA835" s="106">
        <f t="shared" si="166"/>
        <v>1477180.9620000001</v>
      </c>
      <c r="AB835" s="71"/>
      <c r="AC835" s="71"/>
      <c r="AD835" s="71"/>
      <c r="AE835" s="71"/>
      <c r="AF835" s="71"/>
      <c r="AG835" s="103"/>
      <c r="AH835" s="103"/>
      <c r="AI835" s="103"/>
      <c r="AJ835" s="103"/>
      <c r="AK835" s="106" t="str">
        <f>IF(AH835&lt;&gt;"",VLOOKUP(AH835,'DON GIA'!$M$1:$P$9,4,0),"")</f>
        <v/>
      </c>
      <c r="AL835" s="106" t="str">
        <f t="shared" si="155"/>
        <v/>
      </c>
      <c r="AM835" s="103"/>
      <c r="AN835" s="103"/>
      <c r="AO835" s="199" t="str">
        <f t="shared" si="158"/>
        <v/>
      </c>
      <c r="AP835" s="107"/>
    </row>
    <row r="836" spans="1:42" ht="37.5" outlineLevel="2">
      <c r="A836" s="72" t="e">
        <f>IF(C835&lt;&gt;"",$C$7:C835,A835)</f>
        <v>#VALUE!</v>
      </c>
      <c r="B836" s="102" t="str">
        <f>IF(C835&lt;&gt;"",COUNTA($C$7:C835)+392,"")</f>
        <v/>
      </c>
      <c r="C836" s="192"/>
      <c r="D836" s="71"/>
      <c r="E836" s="103"/>
      <c r="F836" s="103"/>
      <c r="G836" s="103"/>
      <c r="H836" s="103"/>
      <c r="I836" s="103"/>
      <c r="J836" s="103"/>
      <c r="K836" s="71"/>
      <c r="L836" s="105"/>
      <c r="M836" s="106" t="str">
        <f>IF(K836&lt;&gt;"",VLOOKUP(K836,'DON GIA'!$S$1:$U$19,3,0),"")</f>
        <v/>
      </c>
      <c r="N836" s="106" t="str">
        <f>IF(K836&lt;&gt;"",VLOOKUP(K836,'DON GIA'!$S$1:$V$19,4,0),"")</f>
        <v/>
      </c>
      <c r="O836" s="106" t="str">
        <f t="shared" si="153"/>
        <v/>
      </c>
      <c r="P836" s="106" t="str">
        <f t="shared" si="154"/>
        <v/>
      </c>
      <c r="Q836" s="71" t="s">
        <v>35</v>
      </c>
      <c r="R836" s="103"/>
      <c r="S836" s="103"/>
      <c r="T836" s="106" t="str">
        <f>IF(Q836&lt;&gt;"",VLOOKUP(Q836,'DON GIA'!$H$1:$K$103,4,0),"")</f>
        <v/>
      </c>
      <c r="U836" s="106" t="str">
        <f t="shared" si="165"/>
        <v/>
      </c>
      <c r="V836" s="107" t="s">
        <v>1202</v>
      </c>
      <c r="W836" s="103" t="s">
        <v>27</v>
      </c>
      <c r="X836" s="108">
        <v>19.079999999999998</v>
      </c>
      <c r="Y836" s="109"/>
      <c r="Z836" s="106">
        <f>IF(V836&lt;&gt;"",VLOOKUP(V836,'DON GIA'!$A$1:$D$346,4,0),"")</f>
        <v>802027</v>
      </c>
      <c r="AA836" s="106">
        <f t="shared" si="166"/>
        <v>15302675.159999998</v>
      </c>
      <c r="AB836" s="71"/>
      <c r="AC836" s="71"/>
      <c r="AD836" s="71"/>
      <c r="AE836" s="71"/>
      <c r="AF836" s="71"/>
      <c r="AG836" s="103"/>
      <c r="AH836" s="103"/>
      <c r="AI836" s="103"/>
      <c r="AJ836" s="103"/>
      <c r="AK836" s="106" t="str">
        <f>IF(AH836&lt;&gt;"",VLOOKUP(AH836,'DON GIA'!$M$1:$P$9,4,0),"")</f>
        <v/>
      </c>
      <c r="AL836" s="106" t="str">
        <f t="shared" si="155"/>
        <v/>
      </c>
      <c r="AM836" s="103"/>
      <c r="AN836" s="103"/>
      <c r="AO836" s="199" t="str">
        <f t="shared" si="158"/>
        <v/>
      </c>
      <c r="AP836" s="107"/>
    </row>
    <row r="837" spans="1:42" ht="37.5" outlineLevel="2">
      <c r="A837" s="72" t="e">
        <f>IF(C836&lt;&gt;"",$C$7:C836,A836)</f>
        <v>#VALUE!</v>
      </c>
      <c r="B837" s="102" t="str">
        <f>IF(C836&lt;&gt;"",COUNTA($C$7:C836)+392,"")</f>
        <v/>
      </c>
      <c r="C837" s="192"/>
      <c r="D837" s="71"/>
      <c r="E837" s="103"/>
      <c r="F837" s="103"/>
      <c r="G837" s="103"/>
      <c r="H837" s="103"/>
      <c r="I837" s="103"/>
      <c r="J837" s="103"/>
      <c r="K837" s="71"/>
      <c r="L837" s="105"/>
      <c r="M837" s="106" t="str">
        <f>IF(K837&lt;&gt;"",VLOOKUP(K837,'DON GIA'!$S$1:$U$19,3,0),"")</f>
        <v/>
      </c>
      <c r="N837" s="106" t="str">
        <f>IF(K837&lt;&gt;"",VLOOKUP(K837,'DON GIA'!$S$1:$V$19,4,0),"")</f>
        <v/>
      </c>
      <c r="O837" s="106" t="str">
        <f t="shared" ref="O837:O900" si="167">IF(K837&lt;&gt;"",L837*M837,"")</f>
        <v/>
      </c>
      <c r="P837" s="106" t="str">
        <f t="shared" ref="P837:P900" si="168">IF(K837&lt;&gt;"",L837*N837,"")</f>
        <v/>
      </c>
      <c r="Q837" s="71" t="s">
        <v>35</v>
      </c>
      <c r="R837" s="103"/>
      <c r="S837" s="103"/>
      <c r="T837" s="106" t="str">
        <f>IF(Q837&lt;&gt;"",VLOOKUP(Q837,'DON GIA'!$H$1:$K$103,4,0),"")</f>
        <v/>
      </c>
      <c r="U837" s="106" t="str">
        <f t="shared" si="165"/>
        <v/>
      </c>
      <c r="V837" s="107" t="s">
        <v>1049</v>
      </c>
      <c r="W837" s="103" t="s">
        <v>42</v>
      </c>
      <c r="X837" s="108">
        <v>1</v>
      </c>
      <c r="Y837" s="109"/>
      <c r="Z837" s="106">
        <f>IF(V837&lt;&gt;"",VLOOKUP(V837,'DON GIA'!$A$1:$D$346,4,0),"")</f>
        <v>3793079</v>
      </c>
      <c r="AA837" s="106">
        <f t="shared" si="166"/>
        <v>3793079</v>
      </c>
      <c r="AB837" s="71"/>
      <c r="AC837" s="71"/>
      <c r="AD837" s="71"/>
      <c r="AE837" s="71"/>
      <c r="AF837" s="71"/>
      <c r="AG837" s="103"/>
      <c r="AH837" s="103"/>
      <c r="AI837" s="103"/>
      <c r="AJ837" s="103"/>
      <c r="AK837" s="106" t="str">
        <f>IF(AH837&lt;&gt;"",VLOOKUP(AH837,'DON GIA'!$M$1:$P$9,4,0),"")</f>
        <v/>
      </c>
      <c r="AL837" s="106" t="str">
        <f t="shared" ref="AL837:AL900" si="169">IF(AH837&lt;&gt;"",AJ837*AK837,"")</f>
        <v/>
      </c>
      <c r="AM837" s="103"/>
      <c r="AN837" s="103"/>
      <c r="AO837" s="199" t="str">
        <f t="shared" si="158"/>
        <v/>
      </c>
      <c r="AP837" s="107"/>
    </row>
    <row r="838" spans="1:42" ht="37.5" outlineLevel="2">
      <c r="A838" s="72" t="e">
        <f>IF(C837&lt;&gt;"",$C$7:C837,A837)</f>
        <v>#VALUE!</v>
      </c>
      <c r="B838" s="102" t="str">
        <f>IF(C837&lt;&gt;"",COUNTA($C$7:C837)+392,"")</f>
        <v/>
      </c>
      <c r="C838" s="192"/>
      <c r="D838" s="71"/>
      <c r="E838" s="103"/>
      <c r="F838" s="103"/>
      <c r="G838" s="103"/>
      <c r="H838" s="103"/>
      <c r="I838" s="103"/>
      <c r="J838" s="103"/>
      <c r="K838" s="71"/>
      <c r="L838" s="105"/>
      <c r="M838" s="106" t="str">
        <f>IF(K838&lt;&gt;"",VLOOKUP(K838,'DON GIA'!$S$1:$U$19,3,0),"")</f>
        <v/>
      </c>
      <c r="N838" s="106" t="str">
        <f>IF(K838&lt;&gt;"",VLOOKUP(K838,'DON GIA'!$S$1:$V$19,4,0),"")</f>
        <v/>
      </c>
      <c r="O838" s="106" t="str">
        <f t="shared" si="167"/>
        <v/>
      </c>
      <c r="P838" s="106" t="str">
        <f t="shared" si="168"/>
        <v/>
      </c>
      <c r="Q838" s="71" t="s">
        <v>35</v>
      </c>
      <c r="R838" s="103"/>
      <c r="S838" s="103"/>
      <c r="T838" s="106" t="str">
        <f>IF(Q838&lt;&gt;"",VLOOKUP(Q838,'DON GIA'!$H$1:$K$103,4,0),"")</f>
        <v/>
      </c>
      <c r="U838" s="106" t="str">
        <f t="shared" si="165"/>
        <v/>
      </c>
      <c r="V838" s="107" t="s">
        <v>1203</v>
      </c>
      <c r="W838" s="103" t="s">
        <v>27</v>
      </c>
      <c r="X838" s="108">
        <v>1.68</v>
      </c>
      <c r="Y838" s="109"/>
      <c r="Z838" s="106">
        <f>IF(V838&lt;&gt;"",VLOOKUP(V838,'DON GIA'!$A$1:$D$346,4,0),"")</f>
        <v>216498</v>
      </c>
      <c r="AA838" s="106">
        <f t="shared" si="166"/>
        <v>363716.64</v>
      </c>
      <c r="AB838" s="71"/>
      <c r="AC838" s="71"/>
      <c r="AD838" s="71"/>
      <c r="AE838" s="71"/>
      <c r="AF838" s="71"/>
      <c r="AG838" s="103"/>
      <c r="AH838" s="103"/>
      <c r="AI838" s="103"/>
      <c r="AJ838" s="103"/>
      <c r="AK838" s="106" t="str">
        <f>IF(AH838&lt;&gt;"",VLOOKUP(AH838,'DON GIA'!$M$1:$P$9,4,0),"")</f>
        <v/>
      </c>
      <c r="AL838" s="106" t="str">
        <f t="shared" si="169"/>
        <v/>
      </c>
      <c r="AM838" s="103"/>
      <c r="AN838" s="103"/>
      <c r="AO838" s="199" t="str">
        <f t="shared" si="158"/>
        <v/>
      </c>
      <c r="AP838" s="107"/>
    </row>
    <row r="839" spans="1:42" ht="37.5" outlineLevel="2">
      <c r="A839" s="72" t="e">
        <f>IF(C838&lt;&gt;"",$C$7:C838,A838)</f>
        <v>#VALUE!</v>
      </c>
      <c r="B839" s="102" t="str">
        <f>IF(C838&lt;&gt;"",COUNTA($C$7:C838)+392,"")</f>
        <v/>
      </c>
      <c r="C839" s="192"/>
      <c r="D839" s="71"/>
      <c r="E839" s="103"/>
      <c r="F839" s="103"/>
      <c r="G839" s="103"/>
      <c r="H839" s="103"/>
      <c r="I839" s="103"/>
      <c r="J839" s="103"/>
      <c r="K839" s="71"/>
      <c r="L839" s="105"/>
      <c r="M839" s="106" t="str">
        <f>IF(K839&lt;&gt;"",VLOOKUP(K839,'DON GIA'!$S$1:$U$19,3,0),"")</f>
        <v/>
      </c>
      <c r="N839" s="106" t="str">
        <f>IF(K839&lt;&gt;"",VLOOKUP(K839,'DON GIA'!$S$1:$V$19,4,0),"")</f>
        <v/>
      </c>
      <c r="O839" s="106" t="str">
        <f t="shared" si="167"/>
        <v/>
      </c>
      <c r="P839" s="106" t="str">
        <f t="shared" si="168"/>
        <v/>
      </c>
      <c r="Q839" s="71" t="s">
        <v>35</v>
      </c>
      <c r="R839" s="103"/>
      <c r="S839" s="103"/>
      <c r="T839" s="106" t="str">
        <f>IF(Q839&lt;&gt;"",VLOOKUP(Q839,'DON GIA'!$H$1:$K$103,4,0),"")</f>
        <v/>
      </c>
      <c r="U839" s="106" t="str">
        <f t="shared" si="165"/>
        <v/>
      </c>
      <c r="V839" s="107" t="s">
        <v>1204</v>
      </c>
      <c r="W839" s="103" t="s">
        <v>27</v>
      </c>
      <c r="X839" s="108">
        <v>1.6</v>
      </c>
      <c r="Y839" s="109"/>
      <c r="Z839" s="106">
        <f>IF(V839&lt;&gt;"",VLOOKUP(V839,'DON GIA'!$A$1:$D$346,4,0),"")</f>
        <v>292949</v>
      </c>
      <c r="AA839" s="106">
        <f t="shared" si="166"/>
        <v>468718.4</v>
      </c>
      <c r="AB839" s="71"/>
      <c r="AC839" s="71"/>
      <c r="AD839" s="71"/>
      <c r="AE839" s="71"/>
      <c r="AF839" s="71"/>
      <c r="AG839" s="103"/>
      <c r="AH839" s="103"/>
      <c r="AI839" s="103"/>
      <c r="AJ839" s="103"/>
      <c r="AK839" s="106" t="str">
        <f>IF(AH839&lt;&gt;"",VLOOKUP(AH839,'DON GIA'!$M$1:$P$9,4,0),"")</f>
        <v/>
      </c>
      <c r="AL839" s="106" t="str">
        <f t="shared" si="169"/>
        <v/>
      </c>
      <c r="AM839" s="103"/>
      <c r="AN839" s="103"/>
      <c r="AO839" s="199" t="str">
        <f t="shared" ref="AO839:AO902" si="170">IF(C839&lt;&gt;"",O839+P839+U839+AA839+AL839,"")</f>
        <v/>
      </c>
      <c r="AP839" s="107"/>
    </row>
    <row r="840" spans="1:42" outlineLevel="2">
      <c r="A840" s="72" t="e">
        <f>IF(C839&lt;&gt;"",$C$7:C839,A839)</f>
        <v>#VALUE!</v>
      </c>
      <c r="B840" s="102" t="str">
        <f>IF(C839&lt;&gt;"",COUNTA($C$7:C839)+392,"")</f>
        <v/>
      </c>
      <c r="C840" s="192"/>
      <c r="D840" s="71"/>
      <c r="E840" s="103"/>
      <c r="F840" s="103"/>
      <c r="G840" s="103"/>
      <c r="H840" s="103"/>
      <c r="I840" s="103"/>
      <c r="J840" s="103"/>
      <c r="K840" s="71"/>
      <c r="L840" s="105"/>
      <c r="M840" s="106" t="str">
        <f>IF(K840&lt;&gt;"",VLOOKUP(K840,'DON GIA'!$S$1:$U$19,3,0),"")</f>
        <v/>
      </c>
      <c r="N840" s="106" t="str">
        <f>IF(K840&lt;&gt;"",VLOOKUP(K840,'DON GIA'!$S$1:$V$19,4,0),"")</f>
        <v/>
      </c>
      <c r="O840" s="106" t="str">
        <f t="shared" si="167"/>
        <v/>
      </c>
      <c r="P840" s="106" t="str">
        <f t="shared" si="168"/>
        <v/>
      </c>
      <c r="Q840" s="71" t="s">
        <v>35</v>
      </c>
      <c r="R840" s="103"/>
      <c r="S840" s="103"/>
      <c r="T840" s="106" t="str">
        <f>IF(Q840&lt;&gt;"",VLOOKUP(Q840,'DON GIA'!$H$1:$K$103,4,0),"")</f>
        <v/>
      </c>
      <c r="U840" s="106" t="str">
        <f t="shared" si="165"/>
        <v/>
      </c>
      <c r="V840" s="107" t="s">
        <v>1205</v>
      </c>
      <c r="W840" s="103" t="s">
        <v>38</v>
      </c>
      <c r="X840" s="108">
        <v>5.1999999999999998E-2</v>
      </c>
      <c r="Y840" s="109"/>
      <c r="Z840" s="106">
        <f>IF(V840&lt;&gt;"",VLOOKUP(V840,'DON GIA'!$A$1:$D$346,4,0),"")</f>
        <v>109890</v>
      </c>
      <c r="AA840" s="106">
        <f t="shared" si="166"/>
        <v>5714.28</v>
      </c>
      <c r="AB840" s="71"/>
      <c r="AC840" s="71"/>
      <c r="AD840" s="71"/>
      <c r="AE840" s="71"/>
      <c r="AF840" s="71"/>
      <c r="AG840" s="103"/>
      <c r="AH840" s="103"/>
      <c r="AI840" s="103"/>
      <c r="AJ840" s="103"/>
      <c r="AK840" s="106" t="str">
        <f>IF(AH840&lt;&gt;"",VLOOKUP(AH840,'DON GIA'!$M$1:$P$9,4,0),"")</f>
        <v/>
      </c>
      <c r="AL840" s="106" t="str">
        <f t="shared" si="169"/>
        <v/>
      </c>
      <c r="AM840" s="103"/>
      <c r="AN840" s="103"/>
      <c r="AO840" s="199" t="str">
        <f t="shared" si="170"/>
        <v/>
      </c>
      <c r="AP840" s="107"/>
    </row>
    <row r="841" spans="1:42" ht="56.25" outlineLevel="2">
      <c r="A841" s="72" t="e">
        <f>IF(C840&lt;&gt;"",$C$7:C840,A840)</f>
        <v>#VALUE!</v>
      </c>
      <c r="B841" s="102" t="str">
        <f>IF(C840&lt;&gt;"",COUNTA($C$7:C840)+392,"")</f>
        <v/>
      </c>
      <c r="C841" s="192"/>
      <c r="D841" s="71"/>
      <c r="E841" s="103"/>
      <c r="F841" s="103"/>
      <c r="G841" s="103"/>
      <c r="H841" s="103"/>
      <c r="I841" s="103"/>
      <c r="J841" s="103"/>
      <c r="K841" s="71"/>
      <c r="L841" s="105"/>
      <c r="M841" s="106" t="str">
        <f>IF(K841&lt;&gt;"",VLOOKUP(K841,'DON GIA'!$S$1:$U$19,3,0),"")</f>
        <v/>
      </c>
      <c r="N841" s="106" t="str">
        <f>IF(K841&lt;&gt;"",VLOOKUP(K841,'DON GIA'!$S$1:$V$19,4,0),"")</f>
        <v/>
      </c>
      <c r="O841" s="106" t="str">
        <f t="shared" si="167"/>
        <v/>
      </c>
      <c r="P841" s="106" t="str">
        <f t="shared" si="168"/>
        <v/>
      </c>
      <c r="Q841" s="71" t="s">
        <v>35</v>
      </c>
      <c r="R841" s="103"/>
      <c r="S841" s="103"/>
      <c r="T841" s="106" t="str">
        <f>IF(Q841&lt;&gt;"",VLOOKUP(Q841,'DON GIA'!$H$1:$K$103,4,0),"")</f>
        <v/>
      </c>
      <c r="U841" s="106" t="str">
        <f t="shared" si="165"/>
        <v/>
      </c>
      <c r="V841" s="107" t="s">
        <v>1206</v>
      </c>
      <c r="W841" s="103" t="s">
        <v>27</v>
      </c>
      <c r="X841" s="108">
        <v>40.5</v>
      </c>
      <c r="Y841" s="109"/>
      <c r="Z841" s="106">
        <f>IF(V841&lt;&gt;"",VLOOKUP(V841,'DON GIA'!$A$1:$D$346,4,0),"")</f>
        <v>1185385</v>
      </c>
      <c r="AA841" s="106">
        <f t="shared" si="166"/>
        <v>48008092.5</v>
      </c>
      <c r="AB841" s="71"/>
      <c r="AC841" s="71"/>
      <c r="AD841" s="71"/>
      <c r="AE841" s="71"/>
      <c r="AF841" s="71"/>
      <c r="AG841" s="103"/>
      <c r="AH841" s="103"/>
      <c r="AI841" s="103"/>
      <c r="AJ841" s="103"/>
      <c r="AK841" s="106" t="str">
        <f>IF(AH841&lt;&gt;"",VLOOKUP(AH841,'DON GIA'!$M$1:$P$9,4,0),"")</f>
        <v/>
      </c>
      <c r="AL841" s="106" t="str">
        <f t="shared" si="169"/>
        <v/>
      </c>
      <c r="AM841" s="103"/>
      <c r="AN841" s="103"/>
      <c r="AO841" s="199" t="str">
        <f t="shared" si="170"/>
        <v/>
      </c>
      <c r="AP841" s="107"/>
    </row>
    <row r="842" spans="1:42" ht="37.5" outlineLevel="2">
      <c r="A842" s="72" t="e">
        <f>IF(C841&lt;&gt;"",$C$7:C841,A841)</f>
        <v>#VALUE!</v>
      </c>
      <c r="B842" s="102" t="str">
        <f>IF(C841&lt;&gt;"",COUNTA($C$7:C841)+392,"")</f>
        <v/>
      </c>
      <c r="C842" s="192"/>
      <c r="D842" s="71"/>
      <c r="E842" s="103"/>
      <c r="F842" s="103"/>
      <c r="G842" s="103"/>
      <c r="H842" s="103"/>
      <c r="I842" s="103"/>
      <c r="J842" s="103"/>
      <c r="K842" s="71"/>
      <c r="L842" s="105"/>
      <c r="M842" s="106" t="str">
        <f>IF(K842&lt;&gt;"",VLOOKUP(K842,'DON GIA'!$S$1:$U$19,3,0),"")</f>
        <v/>
      </c>
      <c r="N842" s="106" t="str">
        <f>IF(K842&lt;&gt;"",VLOOKUP(K842,'DON GIA'!$S$1:$V$19,4,0),"")</f>
        <v/>
      </c>
      <c r="O842" s="106" t="str">
        <f t="shared" si="167"/>
        <v/>
      </c>
      <c r="P842" s="106" t="str">
        <f t="shared" si="168"/>
        <v/>
      </c>
      <c r="Q842" s="71" t="s">
        <v>35</v>
      </c>
      <c r="R842" s="103"/>
      <c r="S842" s="103"/>
      <c r="T842" s="106" t="str">
        <f>IF(Q842&lt;&gt;"",VLOOKUP(Q842,'DON GIA'!$H$1:$K$103,4,0),"")</f>
        <v/>
      </c>
      <c r="U842" s="106" t="str">
        <f t="shared" si="165"/>
        <v/>
      </c>
      <c r="V842" s="107" t="s">
        <v>1207</v>
      </c>
      <c r="W842" s="103" t="s">
        <v>38</v>
      </c>
      <c r="X842" s="108">
        <v>0.76800000000000002</v>
      </c>
      <c r="Y842" s="109"/>
      <c r="Z842" s="106">
        <f>IF(V842&lt;&gt;"",VLOOKUP(V842,'DON GIA'!$A$1:$D$346,4,0),"")</f>
        <v>5994000</v>
      </c>
      <c r="AA842" s="106">
        <f t="shared" si="166"/>
        <v>4603392</v>
      </c>
      <c r="AB842" s="71"/>
      <c r="AC842" s="71"/>
      <c r="AD842" s="71"/>
      <c r="AE842" s="71"/>
      <c r="AF842" s="71"/>
      <c r="AG842" s="103"/>
      <c r="AH842" s="103"/>
      <c r="AI842" s="103"/>
      <c r="AJ842" s="103"/>
      <c r="AK842" s="106" t="str">
        <f>IF(AH842&lt;&gt;"",VLOOKUP(AH842,'DON GIA'!$M$1:$P$9,4,0),"")</f>
        <v/>
      </c>
      <c r="AL842" s="106" t="str">
        <f t="shared" si="169"/>
        <v/>
      </c>
      <c r="AM842" s="103"/>
      <c r="AN842" s="103"/>
      <c r="AO842" s="199" t="str">
        <f t="shared" si="170"/>
        <v/>
      </c>
      <c r="AP842" s="107"/>
    </row>
    <row r="843" spans="1:42" outlineLevel="2">
      <c r="A843" s="72" t="e">
        <f>IF(C842&lt;&gt;"",$C$7:C842,A842)</f>
        <v>#VALUE!</v>
      </c>
      <c r="B843" s="102" t="str">
        <f>IF(C842&lt;&gt;"",COUNTA($C$7:C842)+392,"")</f>
        <v/>
      </c>
      <c r="C843" s="192"/>
      <c r="D843" s="71"/>
      <c r="E843" s="103"/>
      <c r="F843" s="103"/>
      <c r="G843" s="103"/>
      <c r="H843" s="103"/>
      <c r="I843" s="103"/>
      <c r="J843" s="103"/>
      <c r="K843" s="71"/>
      <c r="L843" s="105"/>
      <c r="M843" s="106" t="str">
        <f>IF(K843&lt;&gt;"",VLOOKUP(K843,'DON GIA'!$S$1:$U$19,3,0),"")</f>
        <v/>
      </c>
      <c r="N843" s="106" t="str">
        <f>IF(K843&lt;&gt;"",VLOOKUP(K843,'DON GIA'!$S$1:$V$19,4,0),"")</f>
        <v/>
      </c>
      <c r="O843" s="106" t="str">
        <f t="shared" si="167"/>
        <v/>
      </c>
      <c r="P843" s="106" t="str">
        <f t="shared" si="168"/>
        <v/>
      </c>
      <c r="Q843" s="71" t="s">
        <v>35</v>
      </c>
      <c r="R843" s="103"/>
      <c r="S843" s="103"/>
      <c r="T843" s="106" t="str">
        <f>IF(Q843&lt;&gt;"",VLOOKUP(Q843,'DON GIA'!$H$1:$K$103,4,0),"")</f>
        <v/>
      </c>
      <c r="U843" s="106" t="str">
        <f t="shared" si="165"/>
        <v/>
      </c>
      <c r="V843" s="107" t="s">
        <v>1208</v>
      </c>
      <c r="W843" s="103" t="s">
        <v>38</v>
      </c>
      <c r="X843" s="108">
        <v>0.28699999999999998</v>
      </c>
      <c r="Y843" s="109"/>
      <c r="Z843" s="106">
        <f>IF(V843&lt;&gt;"",VLOOKUP(V843,'DON GIA'!$A$1:$D$346,4,0),"")</f>
        <v>2523428</v>
      </c>
      <c r="AA843" s="106">
        <f t="shared" si="166"/>
        <v>724223.83599999989</v>
      </c>
      <c r="AB843" s="71"/>
      <c r="AC843" s="71"/>
      <c r="AD843" s="71"/>
      <c r="AE843" s="71"/>
      <c r="AF843" s="71"/>
      <c r="AG843" s="103"/>
      <c r="AH843" s="103"/>
      <c r="AI843" s="103"/>
      <c r="AJ843" s="103"/>
      <c r="AK843" s="106" t="str">
        <f>IF(AH843&lt;&gt;"",VLOOKUP(AH843,'DON GIA'!$M$1:$P$9,4,0),"")</f>
        <v/>
      </c>
      <c r="AL843" s="106" t="str">
        <f t="shared" si="169"/>
        <v/>
      </c>
      <c r="AM843" s="103"/>
      <c r="AN843" s="103"/>
      <c r="AO843" s="199" t="str">
        <f t="shared" si="170"/>
        <v/>
      </c>
      <c r="AP843" s="107"/>
    </row>
    <row r="844" spans="1:42" outlineLevel="2">
      <c r="A844" s="72" t="e">
        <f>IF(C843&lt;&gt;"",$C$7:C843,A843)</f>
        <v>#VALUE!</v>
      </c>
      <c r="B844" s="102" t="str">
        <f>IF(C843&lt;&gt;"",COUNTA($C$7:C843)+392,"")</f>
        <v/>
      </c>
      <c r="C844" s="192"/>
      <c r="D844" s="71"/>
      <c r="E844" s="103"/>
      <c r="F844" s="103"/>
      <c r="G844" s="103"/>
      <c r="H844" s="103"/>
      <c r="I844" s="103"/>
      <c r="J844" s="103"/>
      <c r="K844" s="71"/>
      <c r="L844" s="105"/>
      <c r="M844" s="106" t="str">
        <f>IF(K844&lt;&gt;"",VLOOKUP(K844,'DON GIA'!$S$1:$U$19,3,0),"")</f>
        <v/>
      </c>
      <c r="N844" s="106" t="str">
        <f>IF(K844&lt;&gt;"",VLOOKUP(K844,'DON GIA'!$S$1:$V$19,4,0),"")</f>
        <v/>
      </c>
      <c r="O844" s="106" t="str">
        <f t="shared" si="167"/>
        <v/>
      </c>
      <c r="P844" s="106" t="str">
        <f t="shared" si="168"/>
        <v/>
      </c>
      <c r="Q844" s="71" t="s">
        <v>35</v>
      </c>
      <c r="R844" s="103"/>
      <c r="S844" s="103"/>
      <c r="T844" s="106" t="str">
        <f>IF(Q844&lt;&gt;"",VLOOKUP(Q844,'DON GIA'!$H$1:$K$103,4,0),"")</f>
        <v/>
      </c>
      <c r="U844" s="106" t="str">
        <f t="shared" si="165"/>
        <v/>
      </c>
      <c r="V844" s="107" t="s">
        <v>1209</v>
      </c>
      <c r="W844" s="103" t="s">
        <v>27</v>
      </c>
      <c r="X844" s="108">
        <v>126.13</v>
      </c>
      <c r="Y844" s="109"/>
      <c r="Z844" s="106">
        <f>IF(V844&lt;&gt;"",VLOOKUP(V844,'DON GIA'!$A$1:$D$346,4,0),"")</f>
        <v>264499</v>
      </c>
      <c r="AA844" s="106">
        <f t="shared" si="166"/>
        <v>33361258.869999997</v>
      </c>
      <c r="AB844" s="71"/>
      <c r="AC844" s="71"/>
      <c r="AD844" s="71"/>
      <c r="AE844" s="71"/>
      <c r="AF844" s="71"/>
      <c r="AG844" s="103"/>
      <c r="AH844" s="103"/>
      <c r="AI844" s="103"/>
      <c r="AJ844" s="103"/>
      <c r="AK844" s="106" t="str">
        <f>IF(AH844&lt;&gt;"",VLOOKUP(AH844,'DON GIA'!$M$1:$P$9,4,0),"")</f>
        <v/>
      </c>
      <c r="AL844" s="106" t="str">
        <f t="shared" si="169"/>
        <v/>
      </c>
      <c r="AM844" s="103"/>
      <c r="AN844" s="103"/>
      <c r="AO844" s="199" t="str">
        <f t="shared" si="170"/>
        <v/>
      </c>
      <c r="AP844" s="107"/>
    </row>
    <row r="845" spans="1:42" outlineLevel="2">
      <c r="A845" s="72" t="e">
        <f>IF(C844&lt;&gt;"",$C$7:C844,A844)</f>
        <v>#VALUE!</v>
      </c>
      <c r="B845" s="102" t="str">
        <f>IF(C844&lt;&gt;"",COUNTA($C$7:C844)+392,"")</f>
        <v/>
      </c>
      <c r="C845" s="192"/>
      <c r="D845" s="71"/>
      <c r="E845" s="103"/>
      <c r="F845" s="103"/>
      <c r="G845" s="103"/>
      <c r="H845" s="103"/>
      <c r="I845" s="103"/>
      <c r="J845" s="103"/>
      <c r="K845" s="71"/>
      <c r="L845" s="105"/>
      <c r="M845" s="106" t="str">
        <f>IF(K845&lt;&gt;"",VLOOKUP(K845,'DON GIA'!$S$1:$U$19,3,0),"")</f>
        <v/>
      </c>
      <c r="N845" s="106" t="str">
        <f>IF(K845&lt;&gt;"",VLOOKUP(K845,'DON GIA'!$S$1:$V$19,4,0),"")</f>
        <v/>
      </c>
      <c r="O845" s="106" t="str">
        <f t="shared" si="167"/>
        <v/>
      </c>
      <c r="P845" s="106" t="str">
        <f t="shared" si="168"/>
        <v/>
      </c>
      <c r="Q845" s="71" t="s">
        <v>35</v>
      </c>
      <c r="R845" s="103"/>
      <c r="S845" s="103"/>
      <c r="T845" s="106" t="str">
        <f>IF(Q845&lt;&gt;"",VLOOKUP(Q845,'DON GIA'!$H$1:$K$103,4,0),"")</f>
        <v/>
      </c>
      <c r="U845" s="106" t="str">
        <f t="shared" si="165"/>
        <v/>
      </c>
      <c r="V845" s="107" t="s">
        <v>1063</v>
      </c>
      <c r="W845" s="103" t="s">
        <v>27</v>
      </c>
      <c r="X845" s="108">
        <v>53</v>
      </c>
      <c r="Y845" s="109"/>
      <c r="Z845" s="106">
        <f>IF(V845&lt;&gt;"",VLOOKUP(V845,'DON GIA'!$A$1:$D$346,4,0),"")</f>
        <v>3941166</v>
      </c>
      <c r="AA845" s="106">
        <f t="shared" si="166"/>
        <v>208881798</v>
      </c>
      <c r="AB845" s="71"/>
      <c r="AC845" s="71" t="s">
        <v>29</v>
      </c>
      <c r="AD845" s="71" t="s">
        <v>30</v>
      </c>
      <c r="AE845" s="71" t="s">
        <v>31</v>
      </c>
      <c r="AF845" s="71" t="s">
        <v>32</v>
      </c>
      <c r="AG845" s="103"/>
      <c r="AH845" s="103"/>
      <c r="AI845" s="103"/>
      <c r="AJ845" s="103"/>
      <c r="AK845" s="106" t="str">
        <f>IF(AH845&lt;&gt;"",VLOOKUP(AH845,'DON GIA'!$M$1:$P$9,4,0),"")</f>
        <v/>
      </c>
      <c r="AL845" s="106" t="str">
        <f t="shared" si="169"/>
        <v/>
      </c>
      <c r="AM845" s="103"/>
      <c r="AN845" s="103"/>
      <c r="AO845" s="199" t="str">
        <f t="shared" si="170"/>
        <v/>
      </c>
      <c r="AP845" s="107"/>
    </row>
    <row r="846" spans="1:42" ht="37.5" outlineLevel="2">
      <c r="A846" s="72" t="e">
        <f>IF(C845&lt;&gt;"",$C$7:C845,A845)</f>
        <v>#VALUE!</v>
      </c>
      <c r="B846" s="102" t="str">
        <f>IF(C845&lt;&gt;"",COUNTA($C$7:C845)+392,"")</f>
        <v/>
      </c>
      <c r="C846" s="192"/>
      <c r="D846" s="71"/>
      <c r="E846" s="103"/>
      <c r="F846" s="103"/>
      <c r="G846" s="103"/>
      <c r="H846" s="103"/>
      <c r="I846" s="103"/>
      <c r="J846" s="103"/>
      <c r="K846" s="71"/>
      <c r="L846" s="105"/>
      <c r="M846" s="106" t="str">
        <f>IF(K846&lt;&gt;"",VLOOKUP(K846,'DON GIA'!$S$1:$U$19,3,0),"")</f>
        <v/>
      </c>
      <c r="N846" s="106" t="str">
        <f>IF(K846&lt;&gt;"",VLOOKUP(K846,'DON GIA'!$S$1:$V$19,4,0),"")</f>
        <v/>
      </c>
      <c r="O846" s="106" t="str">
        <f t="shared" si="167"/>
        <v/>
      </c>
      <c r="P846" s="106" t="str">
        <f t="shared" si="168"/>
        <v/>
      </c>
      <c r="Q846" s="71" t="s">
        <v>35</v>
      </c>
      <c r="R846" s="103"/>
      <c r="S846" s="103"/>
      <c r="T846" s="106" t="str">
        <f>IF(Q846&lt;&gt;"",VLOOKUP(Q846,'DON GIA'!$H$1:$K$103,4,0),"")</f>
        <v/>
      </c>
      <c r="U846" s="106" t="str">
        <f t="shared" si="165"/>
        <v/>
      </c>
      <c r="V846" s="107" t="s">
        <v>1080</v>
      </c>
      <c r="W846" s="103" t="s">
        <v>27</v>
      </c>
      <c r="X846" s="108">
        <v>7</v>
      </c>
      <c r="Y846" s="109"/>
      <c r="Z846" s="106">
        <f>IF(V846&lt;&gt;"",VLOOKUP(V846,'DON GIA'!$A$1:$D$346,4,0),"")</f>
        <v>10375629</v>
      </c>
      <c r="AA846" s="106">
        <f t="shared" si="166"/>
        <v>72629403</v>
      </c>
      <c r="AB846" s="71"/>
      <c r="AC846" s="71" t="s">
        <v>29</v>
      </c>
      <c r="AD846" s="71" t="s">
        <v>30</v>
      </c>
      <c r="AE846" s="71" t="s">
        <v>31</v>
      </c>
      <c r="AF846" s="71" t="s">
        <v>32</v>
      </c>
      <c r="AG846" s="103"/>
      <c r="AH846" s="103"/>
      <c r="AI846" s="103"/>
      <c r="AJ846" s="103"/>
      <c r="AK846" s="106" t="str">
        <f>IF(AH846&lt;&gt;"",VLOOKUP(AH846,'DON GIA'!$M$1:$P$9,4,0),"")</f>
        <v/>
      </c>
      <c r="AL846" s="106" t="str">
        <f t="shared" si="169"/>
        <v/>
      </c>
      <c r="AM846" s="103"/>
      <c r="AN846" s="103"/>
      <c r="AO846" s="199" t="str">
        <f t="shared" si="170"/>
        <v/>
      </c>
      <c r="AP846" s="107"/>
    </row>
    <row r="847" spans="1:42" ht="37.5" outlineLevel="2">
      <c r="A847" s="72" t="e">
        <f>IF(C846&lt;&gt;"",$C$7:C846,A846)</f>
        <v>#VALUE!</v>
      </c>
      <c r="B847" s="102" t="str">
        <f>IF(C846&lt;&gt;"",COUNTA($C$7:C846)+392,"")</f>
        <v/>
      </c>
      <c r="C847" s="192"/>
      <c r="D847" s="71"/>
      <c r="E847" s="103"/>
      <c r="F847" s="103"/>
      <c r="G847" s="103"/>
      <c r="H847" s="103"/>
      <c r="I847" s="103"/>
      <c r="J847" s="103"/>
      <c r="K847" s="71"/>
      <c r="L847" s="105"/>
      <c r="M847" s="106" t="str">
        <f>IF(K847&lt;&gt;"",VLOOKUP(K847,'DON GIA'!$S$1:$U$19,3,0),"")</f>
        <v/>
      </c>
      <c r="N847" s="106" t="str">
        <f>IF(K847&lt;&gt;"",VLOOKUP(K847,'DON GIA'!$S$1:$V$19,4,0),"")</f>
        <v/>
      </c>
      <c r="O847" s="106" t="str">
        <f t="shared" si="167"/>
        <v/>
      </c>
      <c r="P847" s="106" t="str">
        <f t="shared" si="168"/>
        <v/>
      </c>
      <c r="Q847" s="71" t="s">
        <v>35</v>
      </c>
      <c r="R847" s="103"/>
      <c r="S847" s="103"/>
      <c r="T847" s="106" t="str">
        <f>IF(Q847&lt;&gt;"",VLOOKUP(Q847,'DON GIA'!$H$1:$K$103,4,0),"")</f>
        <v/>
      </c>
      <c r="U847" s="106" t="str">
        <f t="shared" si="165"/>
        <v/>
      </c>
      <c r="V847" s="107" t="s">
        <v>1210</v>
      </c>
      <c r="W847" s="103" t="s">
        <v>27</v>
      </c>
      <c r="X847" s="108">
        <v>53</v>
      </c>
      <c r="Y847" s="109"/>
      <c r="Z847" s="106">
        <f>IF(V847&lt;&gt;"",VLOOKUP(V847,'DON GIA'!$A$1:$D$346,4,0),"")</f>
        <v>161275</v>
      </c>
      <c r="AA847" s="106">
        <f t="shared" si="166"/>
        <v>8547575</v>
      </c>
      <c r="AB847" s="71"/>
      <c r="AC847" s="71"/>
      <c r="AD847" s="71"/>
      <c r="AE847" s="71"/>
      <c r="AF847" s="71"/>
      <c r="AG847" s="103"/>
      <c r="AH847" s="103"/>
      <c r="AI847" s="103"/>
      <c r="AJ847" s="103"/>
      <c r="AK847" s="106" t="str">
        <f>IF(AH847&lt;&gt;"",VLOOKUP(AH847,'DON GIA'!$M$1:$P$9,4,0),"")</f>
        <v/>
      </c>
      <c r="AL847" s="106" t="str">
        <f t="shared" si="169"/>
        <v/>
      </c>
      <c r="AM847" s="103"/>
      <c r="AN847" s="103"/>
      <c r="AO847" s="199" t="str">
        <f t="shared" si="170"/>
        <v/>
      </c>
      <c r="AP847" s="107"/>
    </row>
    <row r="848" spans="1:42" outlineLevel="2">
      <c r="A848" s="72" t="e">
        <f>IF(C847&lt;&gt;"",$C$7:C847,A847)</f>
        <v>#VALUE!</v>
      </c>
      <c r="B848" s="102" t="str">
        <f>IF(C847&lt;&gt;"",COUNTA($C$7:C847)+392,"")</f>
        <v/>
      </c>
      <c r="C848" s="192"/>
      <c r="D848" s="71"/>
      <c r="E848" s="103"/>
      <c r="F848" s="103"/>
      <c r="G848" s="103"/>
      <c r="H848" s="103"/>
      <c r="I848" s="103"/>
      <c r="J848" s="103"/>
      <c r="K848" s="71"/>
      <c r="L848" s="105"/>
      <c r="M848" s="106" t="str">
        <f>IF(K848&lt;&gt;"",VLOOKUP(K848,'DON GIA'!$S$1:$U$19,3,0),"")</f>
        <v/>
      </c>
      <c r="N848" s="106" t="str">
        <f>IF(K848&lt;&gt;"",VLOOKUP(K848,'DON GIA'!$S$1:$V$19,4,0),"")</f>
        <v/>
      </c>
      <c r="O848" s="106" t="str">
        <f t="shared" si="167"/>
        <v/>
      </c>
      <c r="P848" s="106" t="str">
        <f t="shared" si="168"/>
        <v/>
      </c>
      <c r="Q848" s="71" t="s">
        <v>35</v>
      </c>
      <c r="R848" s="103"/>
      <c r="S848" s="103"/>
      <c r="T848" s="106" t="str">
        <f>IF(Q848&lt;&gt;"",VLOOKUP(Q848,'DON GIA'!$H$1:$K$103,4,0),"")</f>
        <v/>
      </c>
      <c r="U848" s="106" t="str">
        <f t="shared" si="165"/>
        <v/>
      </c>
      <c r="V848" s="107" t="s">
        <v>1211</v>
      </c>
      <c r="W848" s="103" t="s">
        <v>27</v>
      </c>
      <c r="X848" s="108">
        <v>3.3</v>
      </c>
      <c r="Y848" s="109"/>
      <c r="Z848" s="106">
        <f>IF(V848&lt;&gt;"",VLOOKUP(V848,'DON GIA'!$A$1:$D$346,4,0),"")</f>
        <v>282038</v>
      </c>
      <c r="AA848" s="106">
        <f t="shared" si="166"/>
        <v>930725.39999999991</v>
      </c>
      <c r="AB848" s="71"/>
      <c r="AC848" s="71"/>
      <c r="AD848" s="71"/>
      <c r="AE848" s="71"/>
      <c r="AF848" s="71"/>
      <c r="AG848" s="103"/>
      <c r="AH848" s="103"/>
      <c r="AI848" s="103"/>
      <c r="AJ848" s="103"/>
      <c r="AK848" s="106" t="str">
        <f>IF(AH848&lt;&gt;"",VLOOKUP(AH848,'DON GIA'!$M$1:$P$9,4,0),"")</f>
        <v/>
      </c>
      <c r="AL848" s="106" t="str">
        <f t="shared" si="169"/>
        <v/>
      </c>
      <c r="AM848" s="103"/>
      <c r="AN848" s="103"/>
      <c r="AO848" s="199" t="str">
        <f t="shared" si="170"/>
        <v/>
      </c>
      <c r="AP848" s="107"/>
    </row>
    <row r="849" spans="1:42" outlineLevel="2">
      <c r="A849" s="72" t="e">
        <f>IF(C848&lt;&gt;"",$C$7:C848,A848)</f>
        <v>#VALUE!</v>
      </c>
      <c r="B849" s="102" t="str">
        <f>IF(C848&lt;&gt;"",COUNTA($C$7:C848)+392,"")</f>
        <v/>
      </c>
      <c r="C849" s="192"/>
      <c r="D849" s="71"/>
      <c r="E849" s="103"/>
      <c r="F849" s="103"/>
      <c r="G849" s="103"/>
      <c r="H849" s="103"/>
      <c r="I849" s="103"/>
      <c r="J849" s="103"/>
      <c r="K849" s="71"/>
      <c r="L849" s="105"/>
      <c r="M849" s="106" t="str">
        <f>IF(K849&lt;&gt;"",VLOOKUP(K849,'DON GIA'!$S$1:$U$19,3,0),"")</f>
        <v/>
      </c>
      <c r="N849" s="106" t="str">
        <f>IF(K849&lt;&gt;"",VLOOKUP(K849,'DON GIA'!$S$1:$V$19,4,0),"")</f>
        <v/>
      </c>
      <c r="O849" s="106" t="str">
        <f t="shared" si="167"/>
        <v/>
      </c>
      <c r="P849" s="106" t="str">
        <f t="shared" si="168"/>
        <v/>
      </c>
      <c r="Q849" s="71" t="s">
        <v>35</v>
      </c>
      <c r="R849" s="103"/>
      <c r="S849" s="103"/>
      <c r="T849" s="106" t="str">
        <f>IF(Q849&lt;&gt;"",VLOOKUP(Q849,'DON GIA'!$H$1:$K$103,4,0),"")</f>
        <v/>
      </c>
      <c r="U849" s="106" t="str">
        <f t="shared" si="165"/>
        <v/>
      </c>
      <c r="V849" s="107" t="s">
        <v>1023</v>
      </c>
      <c r="W849" s="103" t="s">
        <v>38</v>
      </c>
      <c r="X849" s="108">
        <v>0.15</v>
      </c>
      <c r="Y849" s="109"/>
      <c r="Z849" s="106">
        <f>IF(V849&lt;&gt;"",VLOOKUP(V849,'DON GIA'!$A$1:$D$346,4,0),"")</f>
        <v>2523428</v>
      </c>
      <c r="AA849" s="106">
        <f t="shared" ref="AA849:AA880" si="171">IF(V849&lt;&gt;"",IF(ISNUMBER(Z849),X849*Z849,""),"")</f>
        <v>378514.2</v>
      </c>
      <c r="AB849" s="71"/>
      <c r="AC849" s="71"/>
      <c r="AD849" s="71"/>
      <c r="AE849" s="71"/>
      <c r="AF849" s="71"/>
      <c r="AG849" s="103"/>
      <c r="AH849" s="103"/>
      <c r="AI849" s="103"/>
      <c r="AJ849" s="103"/>
      <c r="AK849" s="106" t="str">
        <f>IF(AH849&lt;&gt;"",VLOOKUP(AH849,'DON GIA'!$M$1:$P$9,4,0),"")</f>
        <v/>
      </c>
      <c r="AL849" s="106" t="str">
        <f t="shared" si="169"/>
        <v/>
      </c>
      <c r="AM849" s="103"/>
      <c r="AN849" s="103"/>
      <c r="AO849" s="199" t="str">
        <f t="shared" si="170"/>
        <v/>
      </c>
      <c r="AP849" s="107"/>
    </row>
    <row r="850" spans="1:42" outlineLevel="2">
      <c r="A850" s="72" t="e">
        <f>IF(C849&lt;&gt;"",$C$7:C849,A849)</f>
        <v>#VALUE!</v>
      </c>
      <c r="B850" s="102" t="str">
        <f>IF(C849&lt;&gt;"",COUNTA($C$7:C849)+392,"")</f>
        <v/>
      </c>
      <c r="C850" s="192"/>
      <c r="D850" s="71"/>
      <c r="E850" s="103"/>
      <c r="F850" s="103"/>
      <c r="G850" s="103"/>
      <c r="H850" s="103"/>
      <c r="I850" s="103"/>
      <c r="J850" s="103"/>
      <c r="K850" s="71"/>
      <c r="L850" s="105"/>
      <c r="M850" s="106" t="str">
        <f>IF(K850&lt;&gt;"",VLOOKUP(K850,'DON GIA'!$S$1:$U$19,3,0),"")</f>
        <v/>
      </c>
      <c r="N850" s="106" t="str">
        <f>IF(K850&lt;&gt;"",VLOOKUP(K850,'DON GIA'!$S$1:$V$19,4,0),"")</f>
        <v/>
      </c>
      <c r="O850" s="106" t="str">
        <f t="shared" si="167"/>
        <v/>
      </c>
      <c r="P850" s="106" t="str">
        <f t="shared" si="168"/>
        <v/>
      </c>
      <c r="Q850" s="71" t="s">
        <v>35</v>
      </c>
      <c r="R850" s="103"/>
      <c r="S850" s="103"/>
      <c r="T850" s="106" t="str">
        <f>IF(Q850&lt;&gt;"",VLOOKUP(Q850,'DON GIA'!$H$1:$K$103,4,0),"")</f>
        <v/>
      </c>
      <c r="U850" s="106" t="str">
        <f t="shared" si="165"/>
        <v/>
      </c>
      <c r="V850" s="107" t="s">
        <v>1212</v>
      </c>
      <c r="W850" s="103" t="s">
        <v>27</v>
      </c>
      <c r="X850" s="108">
        <v>0.96</v>
      </c>
      <c r="Y850" s="109"/>
      <c r="Z850" s="106">
        <f>IF(V850&lt;&gt;"",VLOOKUP(V850,'DON GIA'!$A$1:$D$346,4,0),"")</f>
        <v>292949</v>
      </c>
      <c r="AA850" s="106">
        <f t="shared" si="171"/>
        <v>281231.03999999998</v>
      </c>
      <c r="AB850" s="71"/>
      <c r="AC850" s="71"/>
      <c r="AD850" s="71"/>
      <c r="AE850" s="71"/>
      <c r="AF850" s="71"/>
      <c r="AG850" s="103"/>
      <c r="AH850" s="103"/>
      <c r="AI850" s="103"/>
      <c r="AJ850" s="103"/>
      <c r="AK850" s="106" t="str">
        <f>IF(AH850&lt;&gt;"",VLOOKUP(AH850,'DON GIA'!$M$1:$P$9,4,0),"")</f>
        <v/>
      </c>
      <c r="AL850" s="106" t="str">
        <f t="shared" si="169"/>
        <v/>
      </c>
      <c r="AM850" s="103"/>
      <c r="AN850" s="103"/>
      <c r="AO850" s="199" t="str">
        <f t="shared" si="170"/>
        <v/>
      </c>
      <c r="AP850" s="107"/>
    </row>
    <row r="851" spans="1:42" outlineLevel="2">
      <c r="A851" s="72" t="e">
        <f>IF(C850&lt;&gt;"",$C$7:C850,A850)</f>
        <v>#VALUE!</v>
      </c>
      <c r="B851" s="102" t="str">
        <f>IF(C850&lt;&gt;"",COUNTA($C$7:C850)+392,"")</f>
        <v/>
      </c>
      <c r="C851" s="192"/>
      <c r="D851" s="71"/>
      <c r="E851" s="103"/>
      <c r="F851" s="103"/>
      <c r="G851" s="103"/>
      <c r="H851" s="103"/>
      <c r="I851" s="103"/>
      <c r="J851" s="103"/>
      <c r="K851" s="71"/>
      <c r="L851" s="105"/>
      <c r="M851" s="106" t="str">
        <f>IF(K851&lt;&gt;"",VLOOKUP(K851,'DON GIA'!$S$1:$U$19,3,0),"")</f>
        <v/>
      </c>
      <c r="N851" s="106" t="str">
        <f>IF(K851&lt;&gt;"",VLOOKUP(K851,'DON GIA'!$S$1:$V$19,4,0),"")</f>
        <v/>
      </c>
      <c r="O851" s="106" t="str">
        <f t="shared" si="167"/>
        <v/>
      </c>
      <c r="P851" s="106" t="str">
        <f t="shared" si="168"/>
        <v/>
      </c>
      <c r="Q851" s="71" t="s">
        <v>35</v>
      </c>
      <c r="R851" s="103"/>
      <c r="S851" s="103"/>
      <c r="T851" s="106" t="str">
        <f>IF(Q851&lt;&gt;"",VLOOKUP(Q851,'DON GIA'!$H$1:$K$103,4,0),"")</f>
        <v/>
      </c>
      <c r="U851" s="106" t="str">
        <f t="shared" si="165"/>
        <v/>
      </c>
      <c r="V851" s="107" t="s">
        <v>1109</v>
      </c>
      <c r="W851" s="103" t="s">
        <v>27</v>
      </c>
      <c r="X851" s="108">
        <v>3.42</v>
      </c>
      <c r="Y851" s="109"/>
      <c r="Z851" s="106">
        <f>IF(V851&lt;&gt;"",VLOOKUP(V851,'DON GIA'!$A$1:$D$346,4,0),"")</f>
        <v>282038</v>
      </c>
      <c r="AA851" s="106">
        <f t="shared" si="171"/>
        <v>964569.96</v>
      </c>
      <c r="AB851" s="71"/>
      <c r="AC851" s="71"/>
      <c r="AD851" s="71"/>
      <c r="AE851" s="71"/>
      <c r="AF851" s="71"/>
      <c r="AG851" s="103"/>
      <c r="AH851" s="103"/>
      <c r="AI851" s="103"/>
      <c r="AJ851" s="103"/>
      <c r="AK851" s="106" t="str">
        <f>IF(AH851&lt;&gt;"",VLOOKUP(AH851,'DON GIA'!$M$1:$P$9,4,0),"")</f>
        <v/>
      </c>
      <c r="AL851" s="106" t="str">
        <f t="shared" si="169"/>
        <v/>
      </c>
      <c r="AM851" s="103"/>
      <c r="AN851" s="103"/>
      <c r="AO851" s="199" t="str">
        <f t="shared" si="170"/>
        <v/>
      </c>
      <c r="AP851" s="107"/>
    </row>
    <row r="852" spans="1:42" ht="37.5" outlineLevel="2">
      <c r="A852" s="72" t="e">
        <f>IF(C851&lt;&gt;"",$C$7:C851,A851)</f>
        <v>#VALUE!</v>
      </c>
      <c r="B852" s="102" t="str">
        <f>IF(C851&lt;&gt;"",COUNTA($C$7:C851)+392,"")</f>
        <v/>
      </c>
      <c r="C852" s="192"/>
      <c r="D852" s="71"/>
      <c r="E852" s="103"/>
      <c r="F852" s="103"/>
      <c r="G852" s="103"/>
      <c r="H852" s="103"/>
      <c r="I852" s="103"/>
      <c r="J852" s="103"/>
      <c r="K852" s="71"/>
      <c r="L852" s="105"/>
      <c r="M852" s="106" t="str">
        <f>IF(K852&lt;&gt;"",VLOOKUP(K852,'DON GIA'!$S$1:$U$19,3,0),"")</f>
        <v/>
      </c>
      <c r="N852" s="106" t="str">
        <f>IF(K852&lt;&gt;"",VLOOKUP(K852,'DON GIA'!$S$1:$V$19,4,0),"")</f>
        <v/>
      </c>
      <c r="O852" s="106" t="str">
        <f t="shared" si="167"/>
        <v/>
      </c>
      <c r="P852" s="106" t="str">
        <f t="shared" si="168"/>
        <v/>
      </c>
      <c r="Q852" s="71" t="s">
        <v>35</v>
      </c>
      <c r="R852" s="103"/>
      <c r="S852" s="103"/>
      <c r="T852" s="106" t="str">
        <f>IF(Q852&lt;&gt;"",VLOOKUP(Q852,'DON GIA'!$H$1:$K$103,4,0),"")</f>
        <v/>
      </c>
      <c r="U852" s="106" t="str">
        <f t="shared" si="165"/>
        <v/>
      </c>
      <c r="V852" s="107" t="s">
        <v>1213</v>
      </c>
      <c r="W852" s="103" t="s">
        <v>38</v>
      </c>
      <c r="X852" s="108">
        <v>0.42</v>
      </c>
      <c r="Y852" s="109"/>
      <c r="Z852" s="106">
        <f>IF(V852&lt;&gt;"",VLOOKUP(V852,'DON GIA'!$A$1:$D$346,4,0),"")</f>
        <v>2704619</v>
      </c>
      <c r="AA852" s="106">
        <f t="shared" si="171"/>
        <v>1135939.98</v>
      </c>
      <c r="AB852" s="71"/>
      <c r="AC852" s="71"/>
      <c r="AD852" s="71"/>
      <c r="AE852" s="71"/>
      <c r="AF852" s="71"/>
      <c r="AG852" s="103"/>
      <c r="AH852" s="103"/>
      <c r="AI852" s="103"/>
      <c r="AJ852" s="103"/>
      <c r="AK852" s="106" t="str">
        <f>IF(AH852&lt;&gt;"",VLOOKUP(AH852,'DON GIA'!$M$1:$P$9,4,0),"")</f>
        <v/>
      </c>
      <c r="AL852" s="106" t="str">
        <f t="shared" si="169"/>
        <v/>
      </c>
      <c r="AM852" s="103"/>
      <c r="AN852" s="103"/>
      <c r="AO852" s="199" t="str">
        <f t="shared" si="170"/>
        <v/>
      </c>
      <c r="AP852" s="107"/>
    </row>
    <row r="853" spans="1:42" ht="37.5" outlineLevel="2">
      <c r="A853" s="72" t="e">
        <f>IF(C852&lt;&gt;"",$C$7:C852,A852)</f>
        <v>#VALUE!</v>
      </c>
      <c r="B853" s="102" t="str">
        <f>IF(C852&lt;&gt;"",COUNTA($C$7:C852)+392,"")</f>
        <v/>
      </c>
      <c r="C853" s="192"/>
      <c r="D853" s="71"/>
      <c r="E853" s="103"/>
      <c r="F853" s="103"/>
      <c r="G853" s="103"/>
      <c r="H853" s="103"/>
      <c r="I853" s="103"/>
      <c r="J853" s="103"/>
      <c r="K853" s="71"/>
      <c r="L853" s="105"/>
      <c r="M853" s="106" t="str">
        <f>IF(K853&lt;&gt;"",VLOOKUP(K853,'DON GIA'!$S$1:$U$19,3,0),"")</f>
        <v/>
      </c>
      <c r="N853" s="106" t="str">
        <f>IF(K853&lt;&gt;"",VLOOKUP(K853,'DON GIA'!$S$1:$V$19,4,0),"")</f>
        <v/>
      </c>
      <c r="O853" s="106" t="str">
        <f t="shared" si="167"/>
        <v/>
      </c>
      <c r="P853" s="106" t="str">
        <f t="shared" si="168"/>
        <v/>
      </c>
      <c r="Q853" s="71" t="s">
        <v>35</v>
      </c>
      <c r="R853" s="103"/>
      <c r="S853" s="103"/>
      <c r="T853" s="106" t="str">
        <f>IF(Q853&lt;&gt;"",VLOOKUP(Q853,'DON GIA'!$H$1:$K$103,4,0),"")</f>
        <v/>
      </c>
      <c r="U853" s="106" t="str">
        <f t="shared" si="165"/>
        <v/>
      </c>
      <c r="V853" s="107" t="s">
        <v>1214</v>
      </c>
      <c r="W853" s="103" t="s">
        <v>27</v>
      </c>
      <c r="X853" s="108">
        <v>0.42</v>
      </c>
      <c r="Y853" s="109"/>
      <c r="Z853" s="106">
        <f>IF(V853&lt;&gt;"",VLOOKUP(V853,'DON GIA'!$A$1:$D$346,4,0),"")</f>
        <v>292949</v>
      </c>
      <c r="AA853" s="106">
        <f t="shared" si="171"/>
        <v>123038.58</v>
      </c>
      <c r="AB853" s="71"/>
      <c r="AC853" s="71"/>
      <c r="AD853" s="71"/>
      <c r="AE853" s="71"/>
      <c r="AF853" s="71"/>
      <c r="AG853" s="103"/>
      <c r="AH853" s="103"/>
      <c r="AI853" s="103"/>
      <c r="AJ853" s="103"/>
      <c r="AK853" s="106" t="str">
        <f>IF(AH853&lt;&gt;"",VLOOKUP(AH853,'DON GIA'!$M$1:$P$9,4,0),"")</f>
        <v/>
      </c>
      <c r="AL853" s="106" t="str">
        <f t="shared" si="169"/>
        <v/>
      </c>
      <c r="AM853" s="103"/>
      <c r="AN853" s="103"/>
      <c r="AO853" s="199" t="str">
        <f t="shared" si="170"/>
        <v/>
      </c>
      <c r="AP853" s="107"/>
    </row>
    <row r="854" spans="1:42" outlineLevel="2">
      <c r="A854" s="72" t="e">
        <f>IF(C853&lt;&gt;"",$C$7:C853,A853)</f>
        <v>#VALUE!</v>
      </c>
      <c r="B854" s="102" t="str">
        <f>IF(C853&lt;&gt;"",COUNTA($C$7:C853)+392,"")</f>
        <v/>
      </c>
      <c r="C854" s="192"/>
      <c r="D854" s="71"/>
      <c r="E854" s="103"/>
      <c r="F854" s="103"/>
      <c r="G854" s="103"/>
      <c r="H854" s="103"/>
      <c r="I854" s="103"/>
      <c r="J854" s="103"/>
      <c r="K854" s="71"/>
      <c r="L854" s="105"/>
      <c r="M854" s="106" t="str">
        <f>IF(K854&lt;&gt;"",VLOOKUP(K854,'DON GIA'!$S$1:$U$19,3,0),"")</f>
        <v/>
      </c>
      <c r="N854" s="106" t="str">
        <f>IF(K854&lt;&gt;"",VLOOKUP(K854,'DON GIA'!$S$1:$V$19,4,0),"")</f>
        <v/>
      </c>
      <c r="O854" s="106" t="str">
        <f t="shared" si="167"/>
        <v/>
      </c>
      <c r="P854" s="106" t="str">
        <f t="shared" si="168"/>
        <v/>
      </c>
      <c r="Q854" s="71" t="s">
        <v>35</v>
      </c>
      <c r="R854" s="103"/>
      <c r="S854" s="103"/>
      <c r="T854" s="106" t="str">
        <f>IF(Q854&lt;&gt;"",VLOOKUP(Q854,'DON GIA'!$H$1:$K$103,4,0),"")</f>
        <v/>
      </c>
      <c r="U854" s="106" t="str">
        <f t="shared" si="165"/>
        <v/>
      </c>
      <c r="V854" s="107" t="s">
        <v>1009</v>
      </c>
      <c r="W854" s="103" t="s">
        <v>27</v>
      </c>
      <c r="X854" s="108">
        <v>74.75</v>
      </c>
      <c r="Y854" s="109"/>
      <c r="Z854" s="106">
        <f>IF(V854&lt;&gt;"",VLOOKUP(V854,'DON GIA'!$A$1:$D$346,4,0),"")</f>
        <v>282038</v>
      </c>
      <c r="AA854" s="106">
        <f t="shared" si="171"/>
        <v>21082340.5</v>
      </c>
      <c r="AB854" s="71"/>
      <c r="AC854" s="71"/>
      <c r="AD854" s="71"/>
      <c r="AE854" s="71"/>
      <c r="AF854" s="71"/>
      <c r="AG854" s="103"/>
      <c r="AH854" s="103"/>
      <c r="AI854" s="103"/>
      <c r="AJ854" s="103"/>
      <c r="AK854" s="106" t="str">
        <f>IF(AH854&lt;&gt;"",VLOOKUP(AH854,'DON GIA'!$M$1:$P$9,4,0),"")</f>
        <v/>
      </c>
      <c r="AL854" s="106" t="str">
        <f t="shared" si="169"/>
        <v/>
      </c>
      <c r="AM854" s="103"/>
      <c r="AN854" s="103"/>
      <c r="AO854" s="199" t="str">
        <f t="shared" si="170"/>
        <v/>
      </c>
      <c r="AP854" s="107"/>
    </row>
    <row r="855" spans="1:42" outlineLevel="2">
      <c r="A855" s="72" t="e">
        <f>IF(C854&lt;&gt;"",$C$7:C854,A854)</f>
        <v>#VALUE!</v>
      </c>
      <c r="B855" s="102" t="str">
        <f>IF(C854&lt;&gt;"",COUNTA($C$7:C854)+392,"")</f>
        <v/>
      </c>
      <c r="C855" s="192"/>
      <c r="D855" s="71"/>
      <c r="E855" s="103"/>
      <c r="F855" s="103"/>
      <c r="G855" s="103"/>
      <c r="H855" s="103"/>
      <c r="I855" s="103"/>
      <c r="J855" s="103"/>
      <c r="K855" s="71"/>
      <c r="L855" s="105"/>
      <c r="M855" s="106" t="str">
        <f>IF(K855&lt;&gt;"",VLOOKUP(K855,'DON GIA'!$S$1:$U$19,3,0),"")</f>
        <v/>
      </c>
      <c r="N855" s="106" t="str">
        <f>IF(K855&lt;&gt;"",VLOOKUP(K855,'DON GIA'!$S$1:$V$19,4,0),"")</f>
        <v/>
      </c>
      <c r="O855" s="106" t="str">
        <f t="shared" si="167"/>
        <v/>
      </c>
      <c r="P855" s="106" t="str">
        <f t="shared" si="168"/>
        <v/>
      </c>
      <c r="Q855" s="71" t="s">
        <v>35</v>
      </c>
      <c r="R855" s="103"/>
      <c r="S855" s="103"/>
      <c r="T855" s="106" t="str">
        <f>IF(Q855&lt;&gt;"",VLOOKUP(Q855,'DON GIA'!$H$1:$K$103,4,0),"")</f>
        <v/>
      </c>
      <c r="U855" s="106" t="str">
        <f t="shared" si="165"/>
        <v/>
      </c>
      <c r="V855" s="107" t="s">
        <v>1005</v>
      </c>
      <c r="W855" s="103" t="s">
        <v>27</v>
      </c>
      <c r="X855" s="108">
        <v>55.2</v>
      </c>
      <c r="Y855" s="109"/>
      <c r="Z855" s="106">
        <f>IF(V855&lt;&gt;"",VLOOKUP(V855,'DON GIA'!$A$1:$D$346,4,0),"")</f>
        <v>5559129</v>
      </c>
      <c r="AA855" s="106">
        <f t="shared" si="171"/>
        <v>306863920.80000001</v>
      </c>
      <c r="AB855" s="71"/>
      <c r="AC855" s="71" t="s">
        <v>29</v>
      </c>
      <c r="AD855" s="71" t="s">
        <v>30</v>
      </c>
      <c r="AE855" s="71" t="s">
        <v>31</v>
      </c>
      <c r="AF855" s="71" t="s">
        <v>34</v>
      </c>
      <c r="AG855" s="103"/>
      <c r="AH855" s="103"/>
      <c r="AI855" s="103"/>
      <c r="AJ855" s="103"/>
      <c r="AK855" s="106" t="str">
        <f>IF(AH855&lt;&gt;"",VLOOKUP(AH855,'DON GIA'!$M$1:$P$9,4,0),"")</f>
        <v/>
      </c>
      <c r="AL855" s="106" t="str">
        <f t="shared" si="169"/>
        <v/>
      </c>
      <c r="AM855" s="103"/>
      <c r="AN855" s="103"/>
      <c r="AO855" s="199" t="str">
        <f t="shared" si="170"/>
        <v/>
      </c>
      <c r="AP855" s="107"/>
    </row>
    <row r="856" spans="1:42" ht="56.25" outlineLevel="2">
      <c r="A856" s="72" t="e">
        <f>IF(C855&lt;&gt;"",$C$7:C855,A855)</f>
        <v>#VALUE!</v>
      </c>
      <c r="B856" s="102" t="str">
        <f>IF(C855&lt;&gt;"",COUNTA($C$7:C855)+392,"")</f>
        <v/>
      </c>
      <c r="C856" s="192"/>
      <c r="D856" s="71"/>
      <c r="E856" s="103"/>
      <c r="F856" s="103"/>
      <c r="G856" s="103"/>
      <c r="H856" s="103"/>
      <c r="I856" s="103"/>
      <c r="J856" s="103"/>
      <c r="K856" s="71"/>
      <c r="L856" s="105"/>
      <c r="M856" s="106" t="str">
        <f>IF(K856&lt;&gt;"",VLOOKUP(K856,'DON GIA'!$S$1:$U$19,3,0),"")</f>
        <v/>
      </c>
      <c r="N856" s="106" t="str">
        <f>IF(K856&lt;&gt;"",VLOOKUP(K856,'DON GIA'!$S$1:$V$19,4,0),"")</f>
        <v/>
      </c>
      <c r="O856" s="106" t="str">
        <f t="shared" si="167"/>
        <v/>
      </c>
      <c r="P856" s="106" t="str">
        <f t="shared" si="168"/>
        <v/>
      </c>
      <c r="Q856" s="71" t="s">
        <v>35</v>
      </c>
      <c r="R856" s="103"/>
      <c r="S856" s="103"/>
      <c r="T856" s="106" t="str">
        <f>IF(Q856&lt;&gt;"",VLOOKUP(Q856,'DON GIA'!$H$1:$K$103,4,0),"")</f>
        <v/>
      </c>
      <c r="U856" s="106" t="str">
        <f t="shared" si="165"/>
        <v/>
      </c>
      <c r="V856" s="107" t="s">
        <v>1215</v>
      </c>
      <c r="W856" s="103" t="s">
        <v>27</v>
      </c>
      <c r="X856" s="108">
        <v>7.2</v>
      </c>
      <c r="Y856" s="109"/>
      <c r="Z856" s="106">
        <f>IF(V856&lt;&gt;"",VLOOKUP(V856,'DON GIA'!$A$1:$D$346,4,0),"")</f>
        <v>2613835</v>
      </c>
      <c r="AA856" s="106">
        <f t="shared" si="171"/>
        <v>18819612</v>
      </c>
      <c r="AB856" s="71"/>
      <c r="AC856" s="71" t="s">
        <v>34</v>
      </c>
      <c r="AD856" s="71" t="s">
        <v>30</v>
      </c>
      <c r="AE856" s="71" t="s">
        <v>31</v>
      </c>
      <c r="AF856" s="71" t="s">
        <v>34</v>
      </c>
      <c r="AG856" s="103"/>
      <c r="AH856" s="103"/>
      <c r="AI856" s="103"/>
      <c r="AJ856" s="103"/>
      <c r="AK856" s="106" t="str">
        <f>IF(AH856&lt;&gt;"",VLOOKUP(AH856,'DON GIA'!$M$1:$P$9,4,0),"")</f>
        <v/>
      </c>
      <c r="AL856" s="106" t="str">
        <f t="shared" si="169"/>
        <v/>
      </c>
      <c r="AM856" s="103"/>
      <c r="AN856" s="103"/>
      <c r="AO856" s="199" t="str">
        <f t="shared" si="170"/>
        <v/>
      </c>
      <c r="AP856" s="107"/>
    </row>
    <row r="857" spans="1:42" ht="37.5" outlineLevel="2">
      <c r="A857" s="72" t="e">
        <f>IF(C856&lt;&gt;"",$C$7:C856,A856)</f>
        <v>#VALUE!</v>
      </c>
      <c r="B857" s="102" t="str">
        <f>IF(C856&lt;&gt;"",COUNTA($C$7:C856)+392,"")</f>
        <v/>
      </c>
      <c r="C857" s="192"/>
      <c r="D857" s="71"/>
      <c r="E857" s="103"/>
      <c r="F857" s="103"/>
      <c r="G857" s="103"/>
      <c r="H857" s="103"/>
      <c r="I857" s="103"/>
      <c r="J857" s="103"/>
      <c r="K857" s="71"/>
      <c r="L857" s="105"/>
      <c r="M857" s="106" t="str">
        <f>IF(K857&lt;&gt;"",VLOOKUP(K857,'DON GIA'!$S$1:$U$19,3,0),"")</f>
        <v/>
      </c>
      <c r="N857" s="106" t="str">
        <f>IF(K857&lt;&gt;"",VLOOKUP(K857,'DON GIA'!$S$1:$V$19,4,0),"")</f>
        <v/>
      </c>
      <c r="O857" s="106" t="str">
        <f t="shared" si="167"/>
        <v/>
      </c>
      <c r="P857" s="106" t="str">
        <f t="shared" si="168"/>
        <v/>
      </c>
      <c r="Q857" s="71" t="s">
        <v>35</v>
      </c>
      <c r="R857" s="103"/>
      <c r="S857" s="103"/>
      <c r="T857" s="106" t="str">
        <f>IF(Q857&lt;&gt;"",VLOOKUP(Q857,'DON GIA'!$H$1:$K$103,4,0),"")</f>
        <v/>
      </c>
      <c r="U857" s="106" t="str">
        <f t="shared" si="165"/>
        <v/>
      </c>
      <c r="V857" s="107" t="s">
        <v>1210</v>
      </c>
      <c r="W857" s="103" t="s">
        <v>27</v>
      </c>
      <c r="X857" s="108">
        <v>55.2</v>
      </c>
      <c r="Y857" s="109"/>
      <c r="Z857" s="106">
        <f>IF(V857&lt;&gt;"",VLOOKUP(V857,'DON GIA'!$A$1:$D$346,4,0),"")</f>
        <v>161275</v>
      </c>
      <c r="AA857" s="106">
        <f t="shared" si="171"/>
        <v>8902380</v>
      </c>
      <c r="AB857" s="71"/>
      <c r="AC857" s="71"/>
      <c r="AD857" s="71"/>
      <c r="AE857" s="71"/>
      <c r="AF857" s="71"/>
      <c r="AG857" s="103"/>
      <c r="AH857" s="103"/>
      <c r="AI857" s="103"/>
      <c r="AJ857" s="103"/>
      <c r="AK857" s="106" t="str">
        <f>IF(AH857&lt;&gt;"",VLOOKUP(AH857,'DON GIA'!$M$1:$P$9,4,0),"")</f>
        <v/>
      </c>
      <c r="AL857" s="106" t="str">
        <f t="shared" si="169"/>
        <v/>
      </c>
      <c r="AM857" s="103"/>
      <c r="AN857" s="103"/>
      <c r="AO857" s="199" t="str">
        <f t="shared" si="170"/>
        <v/>
      </c>
      <c r="AP857" s="107"/>
    </row>
    <row r="858" spans="1:42" outlineLevel="2">
      <c r="A858" s="72" t="e">
        <f>IF(C857&lt;&gt;"",$C$7:C857,A857)</f>
        <v>#VALUE!</v>
      </c>
      <c r="B858" s="102" t="str">
        <f>IF(C857&lt;&gt;"",COUNTA($C$7:C857)+392,"")</f>
        <v/>
      </c>
      <c r="C858" s="192"/>
      <c r="D858" s="71"/>
      <c r="E858" s="103"/>
      <c r="F858" s="103"/>
      <c r="G858" s="103"/>
      <c r="H858" s="103"/>
      <c r="I858" s="103"/>
      <c r="J858" s="103"/>
      <c r="K858" s="71"/>
      <c r="L858" s="105"/>
      <c r="M858" s="106" t="str">
        <f>IF(K858&lt;&gt;"",VLOOKUP(K858,'DON GIA'!$S$1:$U$19,3,0),"")</f>
        <v/>
      </c>
      <c r="N858" s="106" t="str">
        <f>IF(K858&lt;&gt;"",VLOOKUP(K858,'DON GIA'!$S$1:$V$19,4,0),"")</f>
        <v/>
      </c>
      <c r="O858" s="106" t="str">
        <f t="shared" si="167"/>
        <v/>
      </c>
      <c r="P858" s="106" t="str">
        <f t="shared" si="168"/>
        <v/>
      </c>
      <c r="Q858" s="71" t="s">
        <v>35</v>
      </c>
      <c r="R858" s="103"/>
      <c r="S858" s="103"/>
      <c r="T858" s="106" t="str">
        <f>IF(Q858&lt;&gt;"",VLOOKUP(Q858,'DON GIA'!$H$1:$K$103,4,0),"")</f>
        <v/>
      </c>
      <c r="U858" s="106" t="str">
        <f t="shared" si="165"/>
        <v/>
      </c>
      <c r="V858" s="107" t="s">
        <v>1211</v>
      </c>
      <c r="W858" s="103" t="s">
        <v>27</v>
      </c>
      <c r="X858" s="108">
        <v>3.3</v>
      </c>
      <c r="Y858" s="109"/>
      <c r="Z858" s="106">
        <f>IF(V858&lt;&gt;"",VLOOKUP(V858,'DON GIA'!$A$1:$D$346,4,0),"")</f>
        <v>282038</v>
      </c>
      <c r="AA858" s="106">
        <f t="shared" si="171"/>
        <v>930725.39999999991</v>
      </c>
      <c r="AB858" s="71"/>
      <c r="AC858" s="71"/>
      <c r="AD858" s="71"/>
      <c r="AE858" s="71"/>
      <c r="AF858" s="71"/>
      <c r="AG858" s="103"/>
      <c r="AH858" s="103"/>
      <c r="AI858" s="103"/>
      <c r="AJ858" s="103"/>
      <c r="AK858" s="106" t="str">
        <f>IF(AH858&lt;&gt;"",VLOOKUP(AH858,'DON GIA'!$M$1:$P$9,4,0),"")</f>
        <v/>
      </c>
      <c r="AL858" s="106" t="str">
        <f t="shared" si="169"/>
        <v/>
      </c>
      <c r="AM858" s="103"/>
      <c r="AN858" s="103"/>
      <c r="AO858" s="199" t="str">
        <f t="shared" si="170"/>
        <v/>
      </c>
      <c r="AP858" s="107"/>
    </row>
    <row r="859" spans="1:42" outlineLevel="2">
      <c r="A859" s="72" t="e">
        <f>IF(C858&lt;&gt;"",$C$7:C858,A858)</f>
        <v>#VALUE!</v>
      </c>
      <c r="B859" s="102" t="str">
        <f>IF(C858&lt;&gt;"",COUNTA($C$7:C858)+392,"")</f>
        <v/>
      </c>
      <c r="C859" s="192"/>
      <c r="D859" s="71"/>
      <c r="E859" s="103"/>
      <c r="F859" s="103"/>
      <c r="G859" s="103"/>
      <c r="H859" s="103"/>
      <c r="I859" s="103"/>
      <c r="J859" s="103"/>
      <c r="K859" s="71"/>
      <c r="L859" s="105"/>
      <c r="M859" s="106" t="str">
        <f>IF(K859&lt;&gt;"",VLOOKUP(K859,'DON GIA'!$S$1:$U$19,3,0),"")</f>
        <v/>
      </c>
      <c r="N859" s="106" t="str">
        <f>IF(K859&lt;&gt;"",VLOOKUP(K859,'DON GIA'!$S$1:$V$19,4,0),"")</f>
        <v/>
      </c>
      <c r="O859" s="106" t="str">
        <f t="shared" si="167"/>
        <v/>
      </c>
      <c r="P859" s="106" t="str">
        <f t="shared" si="168"/>
        <v/>
      </c>
      <c r="Q859" s="71" t="s">
        <v>35</v>
      </c>
      <c r="R859" s="103"/>
      <c r="S859" s="103"/>
      <c r="T859" s="106" t="str">
        <f>IF(Q859&lt;&gt;"",VLOOKUP(Q859,'DON GIA'!$H$1:$K$103,4,0),"")</f>
        <v/>
      </c>
      <c r="U859" s="106" t="str">
        <f t="shared" si="165"/>
        <v/>
      </c>
      <c r="V859" s="107" t="s">
        <v>1023</v>
      </c>
      <c r="W859" s="103" t="s">
        <v>38</v>
      </c>
      <c r="X859" s="108">
        <v>0.16</v>
      </c>
      <c r="Y859" s="109"/>
      <c r="Z859" s="106">
        <f>IF(V859&lt;&gt;"",VLOOKUP(V859,'DON GIA'!$A$1:$D$346,4,0),"")</f>
        <v>2523428</v>
      </c>
      <c r="AA859" s="106">
        <f t="shared" si="171"/>
        <v>403748.48</v>
      </c>
      <c r="AB859" s="71"/>
      <c r="AC859" s="71"/>
      <c r="AD859" s="71"/>
      <c r="AE859" s="71"/>
      <c r="AF859" s="71"/>
      <c r="AG859" s="103"/>
      <c r="AH859" s="103"/>
      <c r="AI859" s="103"/>
      <c r="AJ859" s="103"/>
      <c r="AK859" s="106" t="str">
        <f>IF(AH859&lt;&gt;"",VLOOKUP(AH859,'DON GIA'!$M$1:$P$9,4,0),"")</f>
        <v/>
      </c>
      <c r="AL859" s="106" t="str">
        <f t="shared" si="169"/>
        <v/>
      </c>
      <c r="AM859" s="103"/>
      <c r="AN859" s="103"/>
      <c r="AO859" s="199" t="str">
        <f t="shared" si="170"/>
        <v/>
      </c>
      <c r="AP859" s="107"/>
    </row>
    <row r="860" spans="1:42" outlineLevel="2">
      <c r="A860" s="72" t="e">
        <f>IF(C859&lt;&gt;"",$C$7:C859,A859)</f>
        <v>#VALUE!</v>
      </c>
      <c r="B860" s="102" t="str">
        <f>IF(C859&lt;&gt;"",COUNTA($C$7:C859)+392,"")</f>
        <v/>
      </c>
      <c r="C860" s="192"/>
      <c r="D860" s="71"/>
      <c r="E860" s="103"/>
      <c r="F860" s="103"/>
      <c r="G860" s="103"/>
      <c r="H860" s="103"/>
      <c r="I860" s="103"/>
      <c r="J860" s="103"/>
      <c r="K860" s="71"/>
      <c r="L860" s="105"/>
      <c r="M860" s="106" t="str">
        <f>IF(K860&lt;&gt;"",VLOOKUP(K860,'DON GIA'!$S$1:$U$19,3,0),"")</f>
        <v/>
      </c>
      <c r="N860" s="106" t="str">
        <f>IF(K860&lt;&gt;"",VLOOKUP(K860,'DON GIA'!$S$1:$V$19,4,0),"")</f>
        <v/>
      </c>
      <c r="O860" s="106" t="str">
        <f t="shared" si="167"/>
        <v/>
      </c>
      <c r="P860" s="106" t="str">
        <f t="shared" si="168"/>
        <v/>
      </c>
      <c r="Q860" s="71" t="s">
        <v>35</v>
      </c>
      <c r="R860" s="103"/>
      <c r="S860" s="103"/>
      <c r="T860" s="106" t="str">
        <f>IF(Q860&lt;&gt;"",VLOOKUP(Q860,'DON GIA'!$H$1:$K$103,4,0),"")</f>
        <v/>
      </c>
      <c r="U860" s="106" t="str">
        <f t="shared" si="165"/>
        <v/>
      </c>
      <c r="V860" s="107" t="s">
        <v>1212</v>
      </c>
      <c r="W860" s="103" t="s">
        <v>27</v>
      </c>
      <c r="X860" s="108">
        <v>1.1200000000000001</v>
      </c>
      <c r="Y860" s="109"/>
      <c r="Z860" s="106">
        <f>IF(V860&lt;&gt;"",VLOOKUP(V860,'DON GIA'!$A$1:$D$346,4,0),"")</f>
        <v>292949</v>
      </c>
      <c r="AA860" s="106">
        <f t="shared" si="171"/>
        <v>328102.88</v>
      </c>
      <c r="AB860" s="71"/>
      <c r="AC860" s="71"/>
      <c r="AD860" s="71"/>
      <c r="AE860" s="71"/>
      <c r="AF860" s="71"/>
      <c r="AG860" s="103"/>
      <c r="AH860" s="103"/>
      <c r="AI860" s="103"/>
      <c r="AJ860" s="103"/>
      <c r="AK860" s="106" t="str">
        <f>IF(AH860&lt;&gt;"",VLOOKUP(AH860,'DON GIA'!$M$1:$P$9,4,0),"")</f>
        <v/>
      </c>
      <c r="AL860" s="106" t="str">
        <f t="shared" si="169"/>
        <v/>
      </c>
      <c r="AM860" s="103"/>
      <c r="AN860" s="103"/>
      <c r="AO860" s="199" t="str">
        <f t="shared" si="170"/>
        <v/>
      </c>
      <c r="AP860" s="107"/>
    </row>
    <row r="861" spans="1:42" outlineLevel="2">
      <c r="A861" s="72" t="e">
        <f>IF(C860&lt;&gt;"",$C$7:C860,A860)</f>
        <v>#VALUE!</v>
      </c>
      <c r="B861" s="102" t="str">
        <f>IF(C860&lt;&gt;"",COUNTA($C$7:C860)+392,"")</f>
        <v/>
      </c>
      <c r="C861" s="192"/>
      <c r="D861" s="71"/>
      <c r="E861" s="103"/>
      <c r="F861" s="103"/>
      <c r="G861" s="103"/>
      <c r="H861" s="103"/>
      <c r="I861" s="103"/>
      <c r="J861" s="103"/>
      <c r="K861" s="71"/>
      <c r="L861" s="105"/>
      <c r="M861" s="106" t="str">
        <f>IF(K861&lt;&gt;"",VLOOKUP(K861,'DON GIA'!$S$1:$U$19,3,0),"")</f>
        <v/>
      </c>
      <c r="N861" s="106" t="str">
        <f>IF(K861&lt;&gt;"",VLOOKUP(K861,'DON GIA'!$S$1:$V$19,4,0),"")</f>
        <v/>
      </c>
      <c r="O861" s="106" t="str">
        <f t="shared" si="167"/>
        <v/>
      </c>
      <c r="P861" s="106" t="str">
        <f t="shared" si="168"/>
        <v/>
      </c>
      <c r="Q861" s="71" t="s">
        <v>35</v>
      </c>
      <c r="R861" s="103"/>
      <c r="S861" s="103"/>
      <c r="T861" s="106" t="str">
        <f>IF(Q861&lt;&gt;"",VLOOKUP(Q861,'DON GIA'!$H$1:$K$103,4,0),"")</f>
        <v/>
      </c>
      <c r="U861" s="106" t="str">
        <f t="shared" si="165"/>
        <v/>
      </c>
      <c r="V861" s="107" t="s">
        <v>1109</v>
      </c>
      <c r="W861" s="103" t="s">
        <v>27</v>
      </c>
      <c r="X861" s="108">
        <v>2.72</v>
      </c>
      <c r="Y861" s="109"/>
      <c r="Z861" s="106">
        <f>IF(V861&lt;&gt;"",VLOOKUP(V861,'DON GIA'!$A$1:$D$346,4,0),"")</f>
        <v>282038</v>
      </c>
      <c r="AA861" s="106">
        <f t="shared" si="171"/>
        <v>767143.3600000001</v>
      </c>
      <c r="AB861" s="71"/>
      <c r="AC861" s="71"/>
      <c r="AD861" s="71"/>
      <c r="AE861" s="71"/>
      <c r="AF861" s="71"/>
      <c r="AG861" s="103"/>
      <c r="AH861" s="103"/>
      <c r="AI861" s="103"/>
      <c r="AJ861" s="103"/>
      <c r="AK861" s="106" t="str">
        <f>IF(AH861&lt;&gt;"",VLOOKUP(AH861,'DON GIA'!$M$1:$P$9,4,0),"")</f>
        <v/>
      </c>
      <c r="AL861" s="106" t="str">
        <f t="shared" si="169"/>
        <v/>
      </c>
      <c r="AM861" s="103"/>
      <c r="AN861" s="103"/>
      <c r="AO861" s="199" t="str">
        <f t="shared" si="170"/>
        <v/>
      </c>
      <c r="AP861" s="107"/>
    </row>
    <row r="862" spans="1:42" ht="37.5" outlineLevel="2">
      <c r="A862" s="72" t="e">
        <f>IF(C861&lt;&gt;"",$C$7:C861,A861)</f>
        <v>#VALUE!</v>
      </c>
      <c r="B862" s="102" t="str">
        <f>IF(C861&lt;&gt;"",COUNTA($C$7:C861)+392,"")</f>
        <v/>
      </c>
      <c r="C862" s="192"/>
      <c r="D862" s="71"/>
      <c r="E862" s="103"/>
      <c r="F862" s="103"/>
      <c r="G862" s="103"/>
      <c r="H862" s="103"/>
      <c r="I862" s="103"/>
      <c r="J862" s="103"/>
      <c r="K862" s="71"/>
      <c r="L862" s="105"/>
      <c r="M862" s="106" t="str">
        <f>IF(K862&lt;&gt;"",VLOOKUP(K862,'DON GIA'!$S$1:$U$19,3,0),"")</f>
        <v/>
      </c>
      <c r="N862" s="106" t="str">
        <f>IF(K862&lt;&gt;"",VLOOKUP(K862,'DON GIA'!$S$1:$V$19,4,0),"")</f>
        <v/>
      </c>
      <c r="O862" s="106" t="str">
        <f t="shared" si="167"/>
        <v/>
      </c>
      <c r="P862" s="106" t="str">
        <f t="shared" si="168"/>
        <v/>
      </c>
      <c r="Q862" s="71" t="s">
        <v>35</v>
      </c>
      <c r="R862" s="103"/>
      <c r="S862" s="103"/>
      <c r="T862" s="106" t="str">
        <f>IF(Q862&lt;&gt;"",VLOOKUP(Q862,'DON GIA'!$H$1:$K$103,4,0),"")</f>
        <v/>
      </c>
      <c r="U862" s="106" t="str">
        <f t="shared" si="165"/>
        <v/>
      </c>
      <c r="V862" s="107" t="s">
        <v>1213</v>
      </c>
      <c r="W862" s="103" t="s">
        <v>38</v>
      </c>
      <c r="X862" s="108">
        <v>0.42</v>
      </c>
      <c r="Y862" s="109"/>
      <c r="Z862" s="106">
        <f>IF(V862&lt;&gt;"",VLOOKUP(V862,'DON GIA'!$A$1:$D$346,4,0),"")</f>
        <v>2704619</v>
      </c>
      <c r="AA862" s="106">
        <f t="shared" si="171"/>
        <v>1135939.98</v>
      </c>
      <c r="AB862" s="71"/>
      <c r="AC862" s="71"/>
      <c r="AD862" s="71"/>
      <c r="AE862" s="71"/>
      <c r="AF862" s="71"/>
      <c r="AG862" s="103"/>
      <c r="AH862" s="103"/>
      <c r="AI862" s="103"/>
      <c r="AJ862" s="103"/>
      <c r="AK862" s="106" t="str">
        <f>IF(AH862&lt;&gt;"",VLOOKUP(AH862,'DON GIA'!$M$1:$P$9,4,0),"")</f>
        <v/>
      </c>
      <c r="AL862" s="106" t="str">
        <f t="shared" si="169"/>
        <v/>
      </c>
      <c r="AM862" s="103"/>
      <c r="AN862" s="103"/>
      <c r="AO862" s="199" t="str">
        <f t="shared" si="170"/>
        <v/>
      </c>
      <c r="AP862" s="107"/>
    </row>
    <row r="863" spans="1:42" ht="37.5" outlineLevel="2">
      <c r="A863" s="72" t="e">
        <f>IF(C862&lt;&gt;"",$C$7:C862,A862)</f>
        <v>#VALUE!</v>
      </c>
      <c r="B863" s="102" t="str">
        <f>IF(C862&lt;&gt;"",COUNTA($C$7:C862)+392,"")</f>
        <v/>
      </c>
      <c r="C863" s="192"/>
      <c r="D863" s="71"/>
      <c r="E863" s="103"/>
      <c r="F863" s="103"/>
      <c r="G863" s="103"/>
      <c r="H863" s="103"/>
      <c r="I863" s="103"/>
      <c r="J863" s="103"/>
      <c r="K863" s="71"/>
      <c r="L863" s="105"/>
      <c r="M863" s="106" t="str">
        <f>IF(K863&lt;&gt;"",VLOOKUP(K863,'DON GIA'!$S$1:$U$19,3,0),"")</f>
        <v/>
      </c>
      <c r="N863" s="106" t="str">
        <f>IF(K863&lt;&gt;"",VLOOKUP(K863,'DON GIA'!$S$1:$V$19,4,0),"")</f>
        <v/>
      </c>
      <c r="O863" s="106" t="str">
        <f t="shared" si="167"/>
        <v/>
      </c>
      <c r="P863" s="106" t="str">
        <f t="shared" si="168"/>
        <v/>
      </c>
      <c r="Q863" s="71" t="s">
        <v>35</v>
      </c>
      <c r="R863" s="103"/>
      <c r="S863" s="103"/>
      <c r="T863" s="106" t="str">
        <f>IF(Q863&lt;&gt;"",VLOOKUP(Q863,'DON GIA'!$H$1:$K$103,4,0),"")</f>
        <v/>
      </c>
      <c r="U863" s="106" t="str">
        <f t="shared" si="165"/>
        <v/>
      </c>
      <c r="V863" s="107" t="s">
        <v>1214</v>
      </c>
      <c r="W863" s="103" t="s">
        <v>27</v>
      </c>
      <c r="X863" s="108">
        <v>0.42</v>
      </c>
      <c r="Y863" s="109"/>
      <c r="Z863" s="106">
        <f>IF(V863&lt;&gt;"",VLOOKUP(V863,'DON GIA'!$A$1:$D$346,4,0),"")</f>
        <v>292949</v>
      </c>
      <c r="AA863" s="106">
        <f t="shared" si="171"/>
        <v>123038.58</v>
      </c>
      <c r="AB863" s="71"/>
      <c r="AC863" s="71"/>
      <c r="AD863" s="71"/>
      <c r="AE863" s="71"/>
      <c r="AF863" s="71"/>
      <c r="AG863" s="103"/>
      <c r="AH863" s="103"/>
      <c r="AI863" s="103"/>
      <c r="AJ863" s="103"/>
      <c r="AK863" s="106" t="str">
        <f>IF(AH863&lt;&gt;"",VLOOKUP(AH863,'DON GIA'!$M$1:$P$9,4,0),"")</f>
        <v/>
      </c>
      <c r="AL863" s="106" t="str">
        <f t="shared" si="169"/>
        <v/>
      </c>
      <c r="AM863" s="103"/>
      <c r="AN863" s="103"/>
      <c r="AO863" s="199" t="str">
        <f t="shared" si="170"/>
        <v/>
      </c>
      <c r="AP863" s="107"/>
    </row>
    <row r="864" spans="1:42" outlineLevel="2">
      <c r="A864" s="72" t="e">
        <f>IF(C863&lt;&gt;"",$C$7:C863,A863)</f>
        <v>#VALUE!</v>
      </c>
      <c r="B864" s="102" t="str">
        <f>IF(C863&lt;&gt;"",COUNTA($C$7:C863)+392,"")</f>
        <v/>
      </c>
      <c r="C864" s="192"/>
      <c r="D864" s="71"/>
      <c r="E864" s="103"/>
      <c r="F864" s="103"/>
      <c r="G864" s="103"/>
      <c r="H864" s="103"/>
      <c r="I864" s="103"/>
      <c r="J864" s="103"/>
      <c r="K864" s="71"/>
      <c r="L864" s="105"/>
      <c r="M864" s="106" t="str">
        <f>IF(K864&lt;&gt;"",VLOOKUP(K864,'DON GIA'!$S$1:$U$19,3,0),"")</f>
        <v/>
      </c>
      <c r="N864" s="106" t="str">
        <f>IF(K864&lt;&gt;"",VLOOKUP(K864,'DON GIA'!$S$1:$V$19,4,0),"")</f>
        <v/>
      </c>
      <c r="O864" s="106" t="str">
        <f t="shared" si="167"/>
        <v/>
      </c>
      <c r="P864" s="106" t="str">
        <f t="shared" si="168"/>
        <v/>
      </c>
      <c r="Q864" s="71" t="s">
        <v>35</v>
      </c>
      <c r="R864" s="103"/>
      <c r="S864" s="103"/>
      <c r="T864" s="106" t="str">
        <f>IF(Q864&lt;&gt;"",VLOOKUP(Q864,'DON GIA'!$H$1:$K$103,4,0),"")</f>
        <v/>
      </c>
      <c r="U864" s="106" t="str">
        <f t="shared" si="165"/>
        <v/>
      </c>
      <c r="V864" s="107" t="s">
        <v>1009</v>
      </c>
      <c r="W864" s="103" t="s">
        <v>27</v>
      </c>
      <c r="X864" s="108">
        <f>92.1+9.75</f>
        <v>101.85</v>
      </c>
      <c r="Y864" s="109"/>
      <c r="Z864" s="106">
        <f>IF(V864&lt;&gt;"",VLOOKUP(V864,'DON GIA'!$A$1:$D$346,4,0),"")</f>
        <v>282038</v>
      </c>
      <c r="AA864" s="106">
        <f t="shared" si="171"/>
        <v>28725570.299999997</v>
      </c>
      <c r="AB864" s="71"/>
      <c r="AC864" s="71"/>
      <c r="AD864" s="71"/>
      <c r="AE864" s="71"/>
      <c r="AF864" s="71"/>
      <c r="AG864" s="103"/>
      <c r="AH864" s="103"/>
      <c r="AI864" s="103"/>
      <c r="AJ864" s="103"/>
      <c r="AK864" s="106" t="str">
        <f>IF(AH864&lt;&gt;"",VLOOKUP(AH864,'DON GIA'!$M$1:$P$9,4,0),"")</f>
        <v/>
      </c>
      <c r="AL864" s="106" t="str">
        <f t="shared" si="169"/>
        <v/>
      </c>
      <c r="AM864" s="103"/>
      <c r="AN864" s="103"/>
      <c r="AO864" s="199" t="str">
        <f t="shared" si="170"/>
        <v/>
      </c>
      <c r="AP864" s="107"/>
    </row>
    <row r="865" spans="1:42" outlineLevel="2">
      <c r="A865" s="72" t="e">
        <f>IF(C864&lt;&gt;"",$C$7:C864,A864)</f>
        <v>#VALUE!</v>
      </c>
      <c r="B865" s="102" t="str">
        <f>IF(C864&lt;&gt;"",COUNTA($C$7:C864)+392,"")</f>
        <v/>
      </c>
      <c r="C865" s="192"/>
      <c r="D865" s="71"/>
      <c r="E865" s="103"/>
      <c r="F865" s="103"/>
      <c r="G865" s="103"/>
      <c r="H865" s="103"/>
      <c r="I865" s="103"/>
      <c r="J865" s="103"/>
      <c r="K865" s="71"/>
      <c r="L865" s="105"/>
      <c r="M865" s="106" t="str">
        <f>IF(K865&lt;&gt;"",VLOOKUP(K865,'DON GIA'!$S$1:$U$19,3,0),"")</f>
        <v/>
      </c>
      <c r="N865" s="106" t="str">
        <f>IF(K865&lt;&gt;"",VLOOKUP(K865,'DON GIA'!$S$1:$V$19,4,0),"")</f>
        <v/>
      </c>
      <c r="O865" s="106" t="str">
        <f t="shared" si="167"/>
        <v/>
      </c>
      <c r="P865" s="106" t="str">
        <f t="shared" si="168"/>
        <v/>
      </c>
      <c r="Q865" s="71" t="s">
        <v>35</v>
      </c>
      <c r="R865" s="103"/>
      <c r="S865" s="103"/>
      <c r="T865" s="106" t="str">
        <f>IF(Q865&lt;&gt;"",VLOOKUP(Q865,'DON GIA'!$H$1:$K$103,4,0),"")</f>
        <v/>
      </c>
      <c r="U865" s="106" t="str">
        <f t="shared" si="165"/>
        <v/>
      </c>
      <c r="V865" s="107" t="s">
        <v>1005</v>
      </c>
      <c r="W865" s="103" t="s">
        <v>27</v>
      </c>
      <c r="X865" s="108">
        <v>60.71</v>
      </c>
      <c r="Y865" s="109"/>
      <c r="Z865" s="106">
        <f>IF(V865&lt;&gt;"",VLOOKUP(V865,'DON GIA'!$A$1:$D$346,4,0),"")</f>
        <v>5559129</v>
      </c>
      <c r="AA865" s="106">
        <f t="shared" si="171"/>
        <v>337494721.59000003</v>
      </c>
      <c r="AB865" s="71"/>
      <c r="AC865" s="71" t="s">
        <v>29</v>
      </c>
      <c r="AD865" s="71" t="s">
        <v>30</v>
      </c>
      <c r="AE865" s="71" t="s">
        <v>31</v>
      </c>
      <c r="AF865" s="71" t="s">
        <v>34</v>
      </c>
      <c r="AG865" s="103"/>
      <c r="AH865" s="103"/>
      <c r="AI865" s="103"/>
      <c r="AJ865" s="103"/>
      <c r="AK865" s="106" t="str">
        <f>IF(AH865&lt;&gt;"",VLOOKUP(AH865,'DON GIA'!$M$1:$P$9,4,0),"")</f>
        <v/>
      </c>
      <c r="AL865" s="106" t="str">
        <f t="shared" si="169"/>
        <v/>
      </c>
      <c r="AM865" s="103"/>
      <c r="AN865" s="103"/>
      <c r="AO865" s="199" t="str">
        <f t="shared" si="170"/>
        <v/>
      </c>
      <c r="AP865" s="107"/>
    </row>
    <row r="866" spans="1:42" ht="37.5" outlineLevel="2">
      <c r="A866" s="72" t="e">
        <f>IF(C865&lt;&gt;"",$C$7:C865,A865)</f>
        <v>#VALUE!</v>
      </c>
      <c r="B866" s="102" t="str">
        <f>IF(C865&lt;&gt;"",COUNTA($C$7:C865)+392,"")</f>
        <v/>
      </c>
      <c r="C866" s="192"/>
      <c r="D866" s="71"/>
      <c r="E866" s="103"/>
      <c r="F866" s="103"/>
      <c r="G866" s="103"/>
      <c r="H866" s="103"/>
      <c r="I866" s="103"/>
      <c r="J866" s="103"/>
      <c r="K866" s="71"/>
      <c r="L866" s="105"/>
      <c r="M866" s="106" t="str">
        <f>IF(K866&lt;&gt;"",VLOOKUP(K866,'DON GIA'!$S$1:$U$19,3,0),"")</f>
        <v/>
      </c>
      <c r="N866" s="106" t="str">
        <f>IF(K866&lt;&gt;"",VLOOKUP(K866,'DON GIA'!$S$1:$V$19,4,0),"")</f>
        <v/>
      </c>
      <c r="O866" s="106" t="str">
        <f t="shared" si="167"/>
        <v/>
      </c>
      <c r="P866" s="106" t="str">
        <f t="shared" si="168"/>
        <v/>
      </c>
      <c r="Q866" s="71" t="s">
        <v>35</v>
      </c>
      <c r="R866" s="103"/>
      <c r="S866" s="103"/>
      <c r="T866" s="106" t="str">
        <f>IF(Q866&lt;&gt;"",VLOOKUP(Q866,'DON GIA'!$H$1:$K$103,4,0),"")</f>
        <v/>
      </c>
      <c r="U866" s="106" t="str">
        <f t="shared" si="165"/>
        <v/>
      </c>
      <c r="V866" s="107" t="s">
        <v>1080</v>
      </c>
      <c r="W866" s="103" t="s">
        <v>27</v>
      </c>
      <c r="X866" s="108">
        <v>5.89</v>
      </c>
      <c r="Y866" s="109"/>
      <c r="Z866" s="106">
        <f>IF(V866&lt;&gt;"",VLOOKUP(V866,'DON GIA'!$A$1:$D$346,4,0),"")</f>
        <v>10375629</v>
      </c>
      <c r="AA866" s="106">
        <f t="shared" si="171"/>
        <v>61112454.809999995</v>
      </c>
      <c r="AB866" s="71"/>
      <c r="AC866" s="71" t="s">
        <v>29</v>
      </c>
      <c r="AD866" s="71" t="s">
        <v>30</v>
      </c>
      <c r="AE866" s="71" t="s">
        <v>31</v>
      </c>
      <c r="AF866" s="71" t="s">
        <v>34</v>
      </c>
      <c r="AG866" s="103"/>
      <c r="AH866" s="103"/>
      <c r="AI866" s="103"/>
      <c r="AJ866" s="103"/>
      <c r="AK866" s="106" t="str">
        <f>IF(AH866&lt;&gt;"",VLOOKUP(AH866,'DON GIA'!$M$1:$P$9,4,0),"")</f>
        <v/>
      </c>
      <c r="AL866" s="106" t="str">
        <f t="shared" si="169"/>
        <v/>
      </c>
      <c r="AM866" s="103"/>
      <c r="AN866" s="103"/>
      <c r="AO866" s="199" t="str">
        <f t="shared" si="170"/>
        <v/>
      </c>
      <c r="AP866" s="107"/>
    </row>
    <row r="867" spans="1:42" ht="37.5" outlineLevel="2">
      <c r="A867" s="72" t="e">
        <f>IF(C866&lt;&gt;"",$C$7:C866,A866)</f>
        <v>#VALUE!</v>
      </c>
      <c r="B867" s="102" t="str">
        <f>IF(C866&lt;&gt;"",COUNTA($C$7:C866)+392,"")</f>
        <v/>
      </c>
      <c r="C867" s="192"/>
      <c r="D867" s="71"/>
      <c r="E867" s="103"/>
      <c r="F867" s="103"/>
      <c r="G867" s="103"/>
      <c r="H867" s="103"/>
      <c r="I867" s="103"/>
      <c r="J867" s="103"/>
      <c r="K867" s="71"/>
      <c r="L867" s="105"/>
      <c r="M867" s="106" t="str">
        <f>IF(K867&lt;&gt;"",VLOOKUP(K867,'DON GIA'!$S$1:$U$19,3,0),"")</f>
        <v/>
      </c>
      <c r="N867" s="106" t="str">
        <f>IF(K867&lt;&gt;"",VLOOKUP(K867,'DON GIA'!$S$1:$V$19,4,0),"")</f>
        <v/>
      </c>
      <c r="O867" s="106" t="str">
        <f t="shared" si="167"/>
        <v/>
      </c>
      <c r="P867" s="106" t="str">
        <f t="shared" si="168"/>
        <v/>
      </c>
      <c r="Q867" s="71" t="s">
        <v>35</v>
      </c>
      <c r="R867" s="103"/>
      <c r="S867" s="103"/>
      <c r="T867" s="106" t="str">
        <f>IF(Q867&lt;&gt;"",VLOOKUP(Q867,'DON GIA'!$H$1:$K$103,4,0),"")</f>
        <v/>
      </c>
      <c r="U867" s="106" t="str">
        <f t="shared" si="165"/>
        <v/>
      </c>
      <c r="V867" s="107" t="s">
        <v>1210</v>
      </c>
      <c r="W867" s="103" t="s">
        <v>27</v>
      </c>
      <c r="X867" s="108">
        <v>60.71</v>
      </c>
      <c r="Y867" s="109"/>
      <c r="Z867" s="106">
        <f>IF(V867&lt;&gt;"",VLOOKUP(V867,'DON GIA'!$A$1:$D$346,4,0),"")</f>
        <v>161275</v>
      </c>
      <c r="AA867" s="106">
        <f t="shared" si="171"/>
        <v>9791005.25</v>
      </c>
      <c r="AB867" s="71"/>
      <c r="AC867" s="71"/>
      <c r="AD867" s="71"/>
      <c r="AE867" s="71"/>
      <c r="AF867" s="71"/>
      <c r="AG867" s="103"/>
      <c r="AH867" s="103"/>
      <c r="AI867" s="103"/>
      <c r="AJ867" s="103"/>
      <c r="AK867" s="106" t="str">
        <f>IF(AH867&lt;&gt;"",VLOOKUP(AH867,'DON GIA'!$M$1:$P$9,4,0),"")</f>
        <v/>
      </c>
      <c r="AL867" s="106" t="str">
        <f t="shared" si="169"/>
        <v/>
      </c>
      <c r="AM867" s="103"/>
      <c r="AN867" s="103"/>
      <c r="AO867" s="199" t="str">
        <f t="shared" si="170"/>
        <v/>
      </c>
      <c r="AP867" s="107"/>
    </row>
    <row r="868" spans="1:42" ht="37.5" outlineLevel="2">
      <c r="A868" s="72" t="e">
        <f>IF(C867&lt;&gt;"",$C$7:C867,A867)</f>
        <v>#VALUE!</v>
      </c>
      <c r="B868" s="102" t="str">
        <f>IF(C867&lt;&gt;"",COUNTA($C$7:C867)+392,"")</f>
        <v/>
      </c>
      <c r="C868" s="192"/>
      <c r="D868" s="71"/>
      <c r="E868" s="103"/>
      <c r="F868" s="103"/>
      <c r="G868" s="103"/>
      <c r="H868" s="103"/>
      <c r="I868" s="103"/>
      <c r="J868" s="103"/>
      <c r="K868" s="71"/>
      <c r="L868" s="105"/>
      <c r="M868" s="106" t="str">
        <f>IF(K868&lt;&gt;"",VLOOKUP(K868,'DON GIA'!$S$1:$U$19,3,0),"")</f>
        <v/>
      </c>
      <c r="N868" s="106" t="str">
        <f>IF(K868&lt;&gt;"",VLOOKUP(K868,'DON GIA'!$S$1:$V$19,4,0),"")</f>
        <v/>
      </c>
      <c r="O868" s="106" t="str">
        <f t="shared" si="167"/>
        <v/>
      </c>
      <c r="P868" s="106" t="str">
        <f t="shared" si="168"/>
        <v/>
      </c>
      <c r="Q868" s="71" t="s">
        <v>35</v>
      </c>
      <c r="R868" s="103"/>
      <c r="S868" s="103"/>
      <c r="T868" s="106" t="str">
        <f>IF(Q868&lt;&gt;"",VLOOKUP(Q868,'DON GIA'!$H$1:$K$103,4,0),"")</f>
        <v/>
      </c>
      <c r="U868" s="106" t="str">
        <f t="shared" si="165"/>
        <v/>
      </c>
      <c r="V868" s="107" t="s">
        <v>1214</v>
      </c>
      <c r="W868" s="103" t="s">
        <v>27</v>
      </c>
      <c r="X868" s="108">
        <v>0.42</v>
      </c>
      <c r="Y868" s="109"/>
      <c r="Z868" s="106">
        <f>IF(V868&lt;&gt;"",VLOOKUP(V868,'DON GIA'!$A$1:$D$346,4,0),"")</f>
        <v>292949</v>
      </c>
      <c r="AA868" s="106">
        <f t="shared" si="171"/>
        <v>123038.58</v>
      </c>
      <c r="AB868" s="71"/>
      <c r="AC868" s="71"/>
      <c r="AD868" s="71"/>
      <c r="AE868" s="71"/>
      <c r="AF868" s="71"/>
      <c r="AG868" s="103"/>
      <c r="AH868" s="103"/>
      <c r="AI868" s="103"/>
      <c r="AJ868" s="103"/>
      <c r="AK868" s="106" t="str">
        <f>IF(AH868&lt;&gt;"",VLOOKUP(AH868,'DON GIA'!$M$1:$P$9,4,0),"")</f>
        <v/>
      </c>
      <c r="AL868" s="106" t="str">
        <f t="shared" si="169"/>
        <v/>
      </c>
      <c r="AM868" s="103"/>
      <c r="AN868" s="103"/>
      <c r="AO868" s="199" t="str">
        <f t="shared" si="170"/>
        <v/>
      </c>
      <c r="AP868" s="107"/>
    </row>
    <row r="869" spans="1:42" outlineLevel="2">
      <c r="A869" s="72" t="e">
        <f>IF(C868&lt;&gt;"",$C$7:C868,A868)</f>
        <v>#VALUE!</v>
      </c>
      <c r="B869" s="102" t="str">
        <f>IF(C868&lt;&gt;"",COUNTA($C$7:C868)+392,"")</f>
        <v/>
      </c>
      <c r="C869" s="192"/>
      <c r="D869" s="71"/>
      <c r="E869" s="103"/>
      <c r="F869" s="103"/>
      <c r="G869" s="103"/>
      <c r="H869" s="103"/>
      <c r="I869" s="103"/>
      <c r="J869" s="103"/>
      <c r="K869" s="71"/>
      <c r="L869" s="105"/>
      <c r="M869" s="106" t="str">
        <f>IF(K869&lt;&gt;"",VLOOKUP(K869,'DON GIA'!$S$1:$U$19,3,0),"")</f>
        <v/>
      </c>
      <c r="N869" s="106" t="str">
        <f>IF(K869&lt;&gt;"",VLOOKUP(K869,'DON GIA'!$S$1:$V$19,4,0),"")</f>
        <v/>
      </c>
      <c r="O869" s="106" t="str">
        <f t="shared" si="167"/>
        <v/>
      </c>
      <c r="P869" s="106" t="str">
        <f t="shared" si="168"/>
        <v/>
      </c>
      <c r="Q869" s="71" t="s">
        <v>35</v>
      </c>
      <c r="R869" s="103"/>
      <c r="S869" s="103"/>
      <c r="T869" s="106" t="str">
        <f>IF(Q869&lt;&gt;"",VLOOKUP(Q869,'DON GIA'!$H$1:$K$103,4,0),"")</f>
        <v/>
      </c>
      <c r="U869" s="106" t="str">
        <f t="shared" si="165"/>
        <v/>
      </c>
      <c r="V869" s="107" t="s">
        <v>1023</v>
      </c>
      <c r="W869" s="103" t="s">
        <v>38</v>
      </c>
      <c r="X869" s="108">
        <v>0.12</v>
      </c>
      <c r="Y869" s="109"/>
      <c r="Z869" s="106">
        <f>IF(V869&lt;&gt;"",VLOOKUP(V869,'DON GIA'!$A$1:$D$346,4,0),"")</f>
        <v>2523428</v>
      </c>
      <c r="AA869" s="106">
        <f t="shared" si="171"/>
        <v>302811.36</v>
      </c>
      <c r="AB869" s="71"/>
      <c r="AC869" s="71"/>
      <c r="AD869" s="71"/>
      <c r="AE869" s="71"/>
      <c r="AF869" s="71"/>
      <c r="AG869" s="103"/>
      <c r="AH869" s="103"/>
      <c r="AI869" s="103"/>
      <c r="AJ869" s="103"/>
      <c r="AK869" s="106" t="str">
        <f>IF(AH869&lt;&gt;"",VLOOKUP(AH869,'DON GIA'!$M$1:$P$9,4,0),"")</f>
        <v/>
      </c>
      <c r="AL869" s="106" t="str">
        <f t="shared" si="169"/>
        <v/>
      </c>
      <c r="AM869" s="103"/>
      <c r="AN869" s="103"/>
      <c r="AO869" s="199" t="str">
        <f t="shared" si="170"/>
        <v/>
      </c>
      <c r="AP869" s="107"/>
    </row>
    <row r="870" spans="1:42" outlineLevel="2">
      <c r="A870" s="72" t="e">
        <f>IF(C869&lt;&gt;"",$C$7:C869,A869)</f>
        <v>#VALUE!</v>
      </c>
      <c r="B870" s="102" t="str">
        <f>IF(C869&lt;&gt;"",COUNTA($C$7:C869)+392,"")</f>
        <v/>
      </c>
      <c r="C870" s="192"/>
      <c r="D870" s="71"/>
      <c r="E870" s="103"/>
      <c r="F870" s="103"/>
      <c r="G870" s="103"/>
      <c r="H870" s="103"/>
      <c r="I870" s="103"/>
      <c r="J870" s="103"/>
      <c r="K870" s="71"/>
      <c r="L870" s="105"/>
      <c r="M870" s="106" t="str">
        <f>IF(K870&lt;&gt;"",VLOOKUP(K870,'DON GIA'!$S$1:$U$19,3,0),"")</f>
        <v/>
      </c>
      <c r="N870" s="106" t="str">
        <f>IF(K870&lt;&gt;"",VLOOKUP(K870,'DON GIA'!$S$1:$V$19,4,0),"")</f>
        <v/>
      </c>
      <c r="O870" s="106" t="str">
        <f t="shared" si="167"/>
        <v/>
      </c>
      <c r="P870" s="106" t="str">
        <f t="shared" si="168"/>
        <v/>
      </c>
      <c r="Q870" s="71" t="s">
        <v>35</v>
      </c>
      <c r="R870" s="103"/>
      <c r="S870" s="103"/>
      <c r="T870" s="106" t="str">
        <f>IF(Q870&lt;&gt;"",VLOOKUP(Q870,'DON GIA'!$H$1:$K$103,4,0),"")</f>
        <v/>
      </c>
      <c r="U870" s="106" t="str">
        <f t="shared" si="165"/>
        <v/>
      </c>
      <c r="V870" s="107" t="s">
        <v>1212</v>
      </c>
      <c r="W870" s="103" t="s">
        <v>27</v>
      </c>
      <c r="X870" s="108">
        <v>1.26</v>
      </c>
      <c r="Y870" s="109"/>
      <c r="Z870" s="106">
        <f>IF(V870&lt;&gt;"",VLOOKUP(V870,'DON GIA'!$A$1:$D$346,4,0),"")</f>
        <v>292949</v>
      </c>
      <c r="AA870" s="106">
        <f t="shared" si="171"/>
        <v>369115.74</v>
      </c>
      <c r="AB870" s="71"/>
      <c r="AC870" s="71"/>
      <c r="AD870" s="71"/>
      <c r="AE870" s="71"/>
      <c r="AF870" s="71"/>
      <c r="AG870" s="103"/>
      <c r="AH870" s="103"/>
      <c r="AI870" s="103"/>
      <c r="AJ870" s="103"/>
      <c r="AK870" s="106" t="str">
        <f>IF(AH870&lt;&gt;"",VLOOKUP(AH870,'DON GIA'!$M$1:$P$9,4,0),"")</f>
        <v/>
      </c>
      <c r="AL870" s="106" t="str">
        <f t="shared" si="169"/>
        <v/>
      </c>
      <c r="AM870" s="103"/>
      <c r="AN870" s="103"/>
      <c r="AO870" s="199" t="str">
        <f t="shared" si="170"/>
        <v/>
      </c>
      <c r="AP870" s="107"/>
    </row>
    <row r="871" spans="1:42" outlineLevel="2">
      <c r="A871" s="72" t="e">
        <f>IF(C870&lt;&gt;"",$C$7:C870,A870)</f>
        <v>#VALUE!</v>
      </c>
      <c r="B871" s="102" t="str">
        <f>IF(C870&lt;&gt;"",COUNTA($C$7:C870)+392,"")</f>
        <v/>
      </c>
      <c r="C871" s="192"/>
      <c r="D871" s="71"/>
      <c r="E871" s="103"/>
      <c r="F871" s="103"/>
      <c r="G871" s="103"/>
      <c r="H871" s="103"/>
      <c r="I871" s="103"/>
      <c r="J871" s="103"/>
      <c r="K871" s="71"/>
      <c r="L871" s="105"/>
      <c r="M871" s="106" t="str">
        <f>IF(K871&lt;&gt;"",VLOOKUP(K871,'DON GIA'!$S$1:$U$19,3,0),"")</f>
        <v/>
      </c>
      <c r="N871" s="106" t="str">
        <f>IF(K871&lt;&gt;"",VLOOKUP(K871,'DON GIA'!$S$1:$V$19,4,0),"")</f>
        <v/>
      </c>
      <c r="O871" s="106" t="str">
        <f t="shared" si="167"/>
        <v/>
      </c>
      <c r="P871" s="106" t="str">
        <f t="shared" si="168"/>
        <v/>
      </c>
      <c r="Q871" s="71" t="s">
        <v>35</v>
      </c>
      <c r="R871" s="103"/>
      <c r="S871" s="103"/>
      <c r="T871" s="106" t="str">
        <f>IF(Q871&lt;&gt;"",VLOOKUP(Q871,'DON GIA'!$H$1:$K$103,4,0),"")</f>
        <v/>
      </c>
      <c r="U871" s="106" t="str">
        <f t="shared" si="165"/>
        <v/>
      </c>
      <c r="V871" s="107" t="s">
        <v>1109</v>
      </c>
      <c r="W871" s="103" t="s">
        <v>27</v>
      </c>
      <c r="X871" s="108">
        <v>3.72</v>
      </c>
      <c r="Y871" s="109"/>
      <c r="Z871" s="106">
        <f>IF(V871&lt;&gt;"",VLOOKUP(V871,'DON GIA'!$A$1:$D$346,4,0),"")</f>
        <v>282038</v>
      </c>
      <c r="AA871" s="106">
        <f t="shared" si="171"/>
        <v>1049181.3600000001</v>
      </c>
      <c r="AB871" s="71"/>
      <c r="AC871" s="71"/>
      <c r="AD871" s="71"/>
      <c r="AE871" s="71"/>
      <c r="AF871" s="71"/>
      <c r="AG871" s="103"/>
      <c r="AH871" s="103"/>
      <c r="AI871" s="103"/>
      <c r="AJ871" s="103"/>
      <c r="AK871" s="106" t="str">
        <f>IF(AH871&lt;&gt;"",VLOOKUP(AH871,'DON GIA'!$M$1:$P$9,4,0),"")</f>
        <v/>
      </c>
      <c r="AL871" s="106" t="str">
        <f t="shared" si="169"/>
        <v/>
      </c>
      <c r="AM871" s="103"/>
      <c r="AN871" s="103"/>
      <c r="AO871" s="199" t="str">
        <f t="shared" si="170"/>
        <v/>
      </c>
      <c r="AP871" s="107"/>
    </row>
    <row r="872" spans="1:42" ht="37.5" outlineLevel="2">
      <c r="A872" s="72" t="e">
        <f>IF(C871&lt;&gt;"",$C$7:C871,A871)</f>
        <v>#VALUE!</v>
      </c>
      <c r="B872" s="102" t="str">
        <f>IF(C871&lt;&gt;"",COUNTA($C$7:C871)+392,"")</f>
        <v/>
      </c>
      <c r="C872" s="192"/>
      <c r="D872" s="71"/>
      <c r="E872" s="103"/>
      <c r="F872" s="103"/>
      <c r="G872" s="103"/>
      <c r="H872" s="103"/>
      <c r="I872" s="103"/>
      <c r="J872" s="103"/>
      <c r="K872" s="71"/>
      <c r="L872" s="105"/>
      <c r="M872" s="106" t="str">
        <f>IF(K872&lt;&gt;"",VLOOKUP(K872,'DON GIA'!$S$1:$U$19,3,0),"")</f>
        <v/>
      </c>
      <c r="N872" s="106" t="str">
        <f>IF(K872&lt;&gt;"",VLOOKUP(K872,'DON GIA'!$S$1:$V$19,4,0),"")</f>
        <v/>
      </c>
      <c r="O872" s="106" t="str">
        <f t="shared" si="167"/>
        <v/>
      </c>
      <c r="P872" s="106" t="str">
        <f t="shared" si="168"/>
        <v/>
      </c>
      <c r="Q872" s="71" t="s">
        <v>35</v>
      </c>
      <c r="R872" s="103"/>
      <c r="S872" s="103"/>
      <c r="T872" s="106" t="str">
        <f>IF(Q872&lt;&gt;"",VLOOKUP(Q872,'DON GIA'!$H$1:$K$103,4,0),"")</f>
        <v/>
      </c>
      <c r="U872" s="106" t="str">
        <f t="shared" si="165"/>
        <v/>
      </c>
      <c r="V872" s="107" t="s">
        <v>1213</v>
      </c>
      <c r="W872" s="103" t="s">
        <v>38</v>
      </c>
      <c r="X872" s="108">
        <v>0.42</v>
      </c>
      <c r="Y872" s="109"/>
      <c r="Z872" s="106">
        <f>IF(V872&lt;&gt;"",VLOOKUP(V872,'DON GIA'!$A$1:$D$346,4,0),"")</f>
        <v>2704619</v>
      </c>
      <c r="AA872" s="106">
        <f t="shared" si="171"/>
        <v>1135939.98</v>
      </c>
      <c r="AB872" s="71"/>
      <c r="AC872" s="71"/>
      <c r="AD872" s="71"/>
      <c r="AE872" s="71"/>
      <c r="AF872" s="71"/>
      <c r="AG872" s="103"/>
      <c r="AH872" s="103"/>
      <c r="AI872" s="103"/>
      <c r="AJ872" s="103"/>
      <c r="AK872" s="106" t="str">
        <f>IF(AH872&lt;&gt;"",VLOOKUP(AH872,'DON GIA'!$M$1:$P$9,4,0),"")</f>
        <v/>
      </c>
      <c r="AL872" s="106" t="str">
        <f t="shared" si="169"/>
        <v/>
      </c>
      <c r="AM872" s="103"/>
      <c r="AN872" s="103"/>
      <c r="AO872" s="199" t="str">
        <f t="shared" si="170"/>
        <v/>
      </c>
      <c r="AP872" s="107"/>
    </row>
    <row r="873" spans="1:42" outlineLevel="2">
      <c r="A873" s="72" t="e">
        <f>IF(C872&lt;&gt;"",$C$7:C872,A872)</f>
        <v>#VALUE!</v>
      </c>
      <c r="B873" s="102" t="str">
        <f>IF(C872&lt;&gt;"",COUNTA($C$7:C872)+392,"")</f>
        <v/>
      </c>
      <c r="C873" s="192"/>
      <c r="D873" s="71"/>
      <c r="E873" s="103"/>
      <c r="F873" s="103"/>
      <c r="G873" s="103"/>
      <c r="H873" s="103"/>
      <c r="I873" s="103"/>
      <c r="J873" s="103"/>
      <c r="K873" s="71"/>
      <c r="L873" s="105"/>
      <c r="M873" s="106" t="str">
        <f>IF(K873&lt;&gt;"",VLOOKUP(K873,'DON GIA'!$S$1:$U$19,3,0),"")</f>
        <v/>
      </c>
      <c r="N873" s="106" t="str">
        <f>IF(K873&lt;&gt;"",VLOOKUP(K873,'DON GIA'!$S$1:$V$19,4,0),"")</f>
        <v/>
      </c>
      <c r="O873" s="106" t="str">
        <f t="shared" si="167"/>
        <v/>
      </c>
      <c r="P873" s="106" t="str">
        <f t="shared" si="168"/>
        <v/>
      </c>
      <c r="Q873" s="71" t="s">
        <v>35</v>
      </c>
      <c r="R873" s="103"/>
      <c r="S873" s="103"/>
      <c r="T873" s="106" t="str">
        <f>IF(Q873&lt;&gt;"",VLOOKUP(Q873,'DON GIA'!$H$1:$K$103,4,0),"")</f>
        <v/>
      </c>
      <c r="U873" s="106" t="str">
        <f t="shared" si="165"/>
        <v/>
      </c>
      <c r="V873" s="107" t="s">
        <v>1009</v>
      </c>
      <c r="W873" s="103" t="s">
        <v>27</v>
      </c>
      <c r="X873" s="108">
        <v>76.44</v>
      </c>
      <c r="Y873" s="109"/>
      <c r="Z873" s="106">
        <f>IF(V873&lt;&gt;"",VLOOKUP(V873,'DON GIA'!$A$1:$D$346,4,0),"")</f>
        <v>282038</v>
      </c>
      <c r="AA873" s="106">
        <f t="shared" si="171"/>
        <v>21558984.719999999</v>
      </c>
      <c r="AB873" s="71"/>
      <c r="AC873" s="71"/>
      <c r="AD873" s="71"/>
      <c r="AE873" s="71"/>
      <c r="AF873" s="71"/>
      <c r="AG873" s="103"/>
      <c r="AH873" s="103"/>
      <c r="AI873" s="103"/>
      <c r="AJ873" s="103"/>
      <c r="AK873" s="106" t="str">
        <f>IF(AH873&lt;&gt;"",VLOOKUP(AH873,'DON GIA'!$M$1:$P$9,4,0),"")</f>
        <v/>
      </c>
      <c r="AL873" s="106" t="str">
        <f t="shared" si="169"/>
        <v/>
      </c>
      <c r="AM873" s="103"/>
      <c r="AN873" s="103"/>
      <c r="AO873" s="199" t="str">
        <f t="shared" si="170"/>
        <v/>
      </c>
      <c r="AP873" s="107"/>
    </row>
    <row r="874" spans="1:42" outlineLevel="2">
      <c r="A874" s="72" t="e">
        <f>IF(C873&lt;&gt;"",$C$7:C873,A873)</f>
        <v>#VALUE!</v>
      </c>
      <c r="B874" s="102" t="str">
        <f>IF(C873&lt;&gt;"",COUNTA($C$7:C873)+392,"")</f>
        <v/>
      </c>
      <c r="C874" s="192"/>
      <c r="D874" s="71"/>
      <c r="E874" s="103"/>
      <c r="F874" s="103"/>
      <c r="G874" s="103"/>
      <c r="H874" s="103"/>
      <c r="I874" s="103"/>
      <c r="J874" s="103"/>
      <c r="K874" s="71"/>
      <c r="L874" s="105"/>
      <c r="M874" s="106" t="str">
        <f>IF(K874&lt;&gt;"",VLOOKUP(K874,'DON GIA'!$S$1:$U$19,3,0),"")</f>
        <v/>
      </c>
      <c r="N874" s="106" t="str">
        <f>IF(K874&lt;&gt;"",VLOOKUP(K874,'DON GIA'!$S$1:$V$19,4,0),"")</f>
        <v/>
      </c>
      <c r="O874" s="106" t="str">
        <f t="shared" si="167"/>
        <v/>
      </c>
      <c r="P874" s="106" t="str">
        <f t="shared" si="168"/>
        <v/>
      </c>
      <c r="Q874" s="71" t="s">
        <v>35</v>
      </c>
      <c r="R874" s="103"/>
      <c r="S874" s="103"/>
      <c r="T874" s="106" t="str">
        <f>IF(Q874&lt;&gt;"",VLOOKUP(Q874,'DON GIA'!$H$1:$K$103,4,0),"")</f>
        <v/>
      </c>
      <c r="U874" s="106" t="str">
        <f t="shared" si="165"/>
        <v/>
      </c>
      <c r="V874" s="107" t="s">
        <v>1005</v>
      </c>
      <c r="W874" s="103" t="s">
        <v>27</v>
      </c>
      <c r="X874" s="108">
        <v>64.44</v>
      </c>
      <c r="Y874" s="109"/>
      <c r="Z874" s="106">
        <f>IF(V874&lt;&gt;"",VLOOKUP(V874,'DON GIA'!$A$1:$D$346,4,0),"")</f>
        <v>5559129</v>
      </c>
      <c r="AA874" s="106">
        <f t="shared" si="171"/>
        <v>358230272.75999999</v>
      </c>
      <c r="AB874" s="71"/>
      <c r="AC874" s="71" t="s">
        <v>29</v>
      </c>
      <c r="AD874" s="71" t="s">
        <v>30</v>
      </c>
      <c r="AE874" s="71" t="s">
        <v>31</v>
      </c>
      <c r="AF874" s="71" t="s">
        <v>34</v>
      </c>
      <c r="AG874" s="103"/>
      <c r="AH874" s="103"/>
      <c r="AI874" s="103"/>
      <c r="AJ874" s="103"/>
      <c r="AK874" s="106" t="str">
        <f>IF(AH874&lt;&gt;"",VLOOKUP(AH874,'DON GIA'!$M$1:$P$9,4,0),"")</f>
        <v/>
      </c>
      <c r="AL874" s="106" t="str">
        <f t="shared" si="169"/>
        <v/>
      </c>
      <c r="AM874" s="103"/>
      <c r="AN874" s="103"/>
      <c r="AO874" s="199" t="str">
        <f t="shared" si="170"/>
        <v/>
      </c>
      <c r="AP874" s="107"/>
    </row>
    <row r="875" spans="1:42" ht="56.25" outlineLevel="2">
      <c r="A875" s="72" t="e">
        <f>IF(C874&lt;&gt;"",$C$7:C874,A874)</f>
        <v>#VALUE!</v>
      </c>
      <c r="B875" s="102" t="str">
        <f>IF(C874&lt;&gt;"",COUNTA($C$7:C874)+392,"")</f>
        <v/>
      </c>
      <c r="C875" s="192"/>
      <c r="D875" s="71"/>
      <c r="E875" s="103"/>
      <c r="F875" s="103"/>
      <c r="G875" s="103"/>
      <c r="H875" s="103"/>
      <c r="I875" s="103"/>
      <c r="J875" s="103"/>
      <c r="K875" s="71"/>
      <c r="L875" s="105"/>
      <c r="M875" s="106" t="str">
        <f>IF(K875&lt;&gt;"",VLOOKUP(K875,'DON GIA'!$S$1:$U$19,3,0),"")</f>
        <v/>
      </c>
      <c r="N875" s="106" t="str">
        <f>IF(K875&lt;&gt;"",VLOOKUP(K875,'DON GIA'!$S$1:$V$19,4,0),"")</f>
        <v/>
      </c>
      <c r="O875" s="106" t="str">
        <f t="shared" si="167"/>
        <v/>
      </c>
      <c r="P875" s="106" t="str">
        <f t="shared" si="168"/>
        <v/>
      </c>
      <c r="Q875" s="71" t="s">
        <v>35</v>
      </c>
      <c r="R875" s="103"/>
      <c r="S875" s="103"/>
      <c r="T875" s="106" t="str">
        <f>IF(Q875&lt;&gt;"",VLOOKUP(Q875,'DON GIA'!$H$1:$K$103,4,0),"")</f>
        <v/>
      </c>
      <c r="U875" s="106" t="str">
        <f t="shared" si="165"/>
        <v/>
      </c>
      <c r="V875" s="107" t="s">
        <v>1215</v>
      </c>
      <c r="W875" s="103" t="s">
        <v>27</v>
      </c>
      <c r="X875" s="108">
        <v>5.76</v>
      </c>
      <c r="Y875" s="109"/>
      <c r="Z875" s="106">
        <f>IF(V875&lt;&gt;"",VLOOKUP(V875,'DON GIA'!$A$1:$D$346,4,0),"")</f>
        <v>2613835</v>
      </c>
      <c r="AA875" s="106">
        <f t="shared" si="171"/>
        <v>15055689.6</v>
      </c>
      <c r="AB875" s="71"/>
      <c r="AC875" s="71" t="s">
        <v>29</v>
      </c>
      <c r="AD875" s="71" t="s">
        <v>30</v>
      </c>
      <c r="AE875" s="71" t="s">
        <v>31</v>
      </c>
      <c r="AF875" s="71" t="s">
        <v>34</v>
      </c>
      <c r="AG875" s="103"/>
      <c r="AH875" s="103"/>
      <c r="AI875" s="103"/>
      <c r="AJ875" s="103"/>
      <c r="AK875" s="106" t="str">
        <f>IF(AH875&lt;&gt;"",VLOOKUP(AH875,'DON GIA'!$M$1:$P$9,4,0),"")</f>
        <v/>
      </c>
      <c r="AL875" s="106" t="str">
        <f t="shared" si="169"/>
        <v/>
      </c>
      <c r="AM875" s="103"/>
      <c r="AN875" s="103"/>
      <c r="AO875" s="199" t="str">
        <f t="shared" si="170"/>
        <v/>
      </c>
      <c r="AP875" s="107"/>
    </row>
    <row r="876" spans="1:42" ht="37.5" outlineLevel="2">
      <c r="A876" s="72" t="e">
        <f>IF(C875&lt;&gt;"",$C$7:C875,A875)</f>
        <v>#VALUE!</v>
      </c>
      <c r="B876" s="102" t="str">
        <f>IF(C875&lt;&gt;"",COUNTA($C$7:C875)+392,"")</f>
        <v/>
      </c>
      <c r="C876" s="192"/>
      <c r="D876" s="71"/>
      <c r="E876" s="103"/>
      <c r="F876" s="103"/>
      <c r="G876" s="103"/>
      <c r="H876" s="103"/>
      <c r="I876" s="103"/>
      <c r="J876" s="103"/>
      <c r="K876" s="71"/>
      <c r="L876" s="105"/>
      <c r="M876" s="106" t="str">
        <f>IF(K876&lt;&gt;"",VLOOKUP(K876,'DON GIA'!$S$1:$U$19,3,0),"")</f>
        <v/>
      </c>
      <c r="N876" s="106" t="str">
        <f>IF(K876&lt;&gt;"",VLOOKUP(K876,'DON GIA'!$S$1:$V$19,4,0),"")</f>
        <v/>
      </c>
      <c r="O876" s="106" t="str">
        <f t="shared" si="167"/>
        <v/>
      </c>
      <c r="P876" s="106" t="str">
        <f t="shared" si="168"/>
        <v/>
      </c>
      <c r="Q876" s="71" t="s">
        <v>35</v>
      </c>
      <c r="R876" s="103"/>
      <c r="S876" s="103"/>
      <c r="T876" s="106" t="str">
        <f>IF(Q876&lt;&gt;"",VLOOKUP(Q876,'DON GIA'!$H$1:$K$103,4,0),"")</f>
        <v/>
      </c>
      <c r="U876" s="106" t="str">
        <f t="shared" si="165"/>
        <v/>
      </c>
      <c r="V876" s="107" t="s">
        <v>1210</v>
      </c>
      <c r="W876" s="103" t="s">
        <v>27</v>
      </c>
      <c r="X876" s="108">
        <v>64.44</v>
      </c>
      <c r="Y876" s="109"/>
      <c r="Z876" s="106">
        <f>IF(V876&lt;&gt;"",VLOOKUP(V876,'DON GIA'!$A$1:$D$346,4,0),"")</f>
        <v>161275</v>
      </c>
      <c r="AA876" s="106">
        <f t="shared" si="171"/>
        <v>10392561</v>
      </c>
      <c r="AB876" s="71"/>
      <c r="AC876" s="71"/>
      <c r="AD876" s="71"/>
      <c r="AE876" s="71"/>
      <c r="AF876" s="71"/>
      <c r="AG876" s="103"/>
      <c r="AH876" s="103"/>
      <c r="AI876" s="103"/>
      <c r="AJ876" s="103"/>
      <c r="AK876" s="106" t="str">
        <f>IF(AH876&lt;&gt;"",VLOOKUP(AH876,'DON GIA'!$M$1:$P$9,4,0),"")</f>
        <v/>
      </c>
      <c r="AL876" s="106" t="str">
        <f t="shared" si="169"/>
        <v/>
      </c>
      <c r="AM876" s="103"/>
      <c r="AN876" s="103"/>
      <c r="AO876" s="199" t="str">
        <f t="shared" si="170"/>
        <v/>
      </c>
      <c r="AP876" s="107"/>
    </row>
    <row r="877" spans="1:42" ht="37.5" outlineLevel="2">
      <c r="A877" s="72" t="e">
        <f>IF(C876&lt;&gt;"",$C$7:C876,A876)</f>
        <v>#VALUE!</v>
      </c>
      <c r="B877" s="102" t="str">
        <f>IF(C876&lt;&gt;"",COUNTA($C$7:C876)+392,"")</f>
        <v/>
      </c>
      <c r="C877" s="192"/>
      <c r="D877" s="71"/>
      <c r="E877" s="103"/>
      <c r="F877" s="103"/>
      <c r="G877" s="103"/>
      <c r="H877" s="103"/>
      <c r="I877" s="103"/>
      <c r="J877" s="103"/>
      <c r="K877" s="71"/>
      <c r="L877" s="105"/>
      <c r="M877" s="106" t="str">
        <f>IF(K877&lt;&gt;"",VLOOKUP(K877,'DON GIA'!$S$1:$U$19,3,0),"")</f>
        <v/>
      </c>
      <c r="N877" s="106" t="str">
        <f>IF(K877&lt;&gt;"",VLOOKUP(K877,'DON GIA'!$S$1:$V$19,4,0),"")</f>
        <v/>
      </c>
      <c r="O877" s="106" t="str">
        <f t="shared" si="167"/>
        <v/>
      </c>
      <c r="P877" s="106" t="str">
        <f t="shared" si="168"/>
        <v/>
      </c>
      <c r="Q877" s="71" t="s">
        <v>35</v>
      </c>
      <c r="R877" s="103"/>
      <c r="S877" s="103"/>
      <c r="T877" s="106" t="str">
        <f>IF(Q877&lt;&gt;"",VLOOKUP(Q877,'DON GIA'!$H$1:$K$103,4,0),"")</f>
        <v/>
      </c>
      <c r="U877" s="106" t="str">
        <f t="shared" si="165"/>
        <v/>
      </c>
      <c r="V877" s="107" t="s">
        <v>1213</v>
      </c>
      <c r="W877" s="103" t="s">
        <v>38</v>
      </c>
      <c r="X877" s="108">
        <v>0.45500000000000002</v>
      </c>
      <c r="Y877" s="109"/>
      <c r="Z877" s="106">
        <f>IF(V877&lt;&gt;"",VLOOKUP(V877,'DON GIA'!$A$1:$D$346,4,0),"")</f>
        <v>2704619</v>
      </c>
      <c r="AA877" s="106">
        <f t="shared" si="171"/>
        <v>1230601.645</v>
      </c>
      <c r="AB877" s="71"/>
      <c r="AC877" s="71"/>
      <c r="AD877" s="71"/>
      <c r="AE877" s="71"/>
      <c r="AF877" s="71"/>
      <c r="AG877" s="103"/>
      <c r="AH877" s="103"/>
      <c r="AI877" s="103"/>
      <c r="AJ877" s="103"/>
      <c r="AK877" s="106" t="str">
        <f>IF(AH877&lt;&gt;"",VLOOKUP(AH877,'DON GIA'!$M$1:$P$9,4,0),"")</f>
        <v/>
      </c>
      <c r="AL877" s="106" t="str">
        <f t="shared" si="169"/>
        <v/>
      </c>
      <c r="AM877" s="103"/>
      <c r="AN877" s="103"/>
      <c r="AO877" s="199" t="str">
        <f t="shared" si="170"/>
        <v/>
      </c>
      <c r="AP877" s="107"/>
    </row>
    <row r="878" spans="1:42" ht="37.5" outlineLevel="2">
      <c r="A878" s="72" t="e">
        <f>IF(C877&lt;&gt;"",$C$7:C877,A877)</f>
        <v>#VALUE!</v>
      </c>
      <c r="B878" s="102" t="str">
        <f>IF(C877&lt;&gt;"",COUNTA($C$7:C877)+392,"")</f>
        <v/>
      </c>
      <c r="C878" s="192"/>
      <c r="D878" s="71"/>
      <c r="E878" s="103"/>
      <c r="F878" s="103"/>
      <c r="G878" s="103"/>
      <c r="H878" s="103"/>
      <c r="I878" s="103"/>
      <c r="J878" s="103"/>
      <c r="K878" s="71"/>
      <c r="L878" s="105"/>
      <c r="M878" s="106" t="str">
        <f>IF(K878&lt;&gt;"",VLOOKUP(K878,'DON GIA'!$S$1:$U$19,3,0),"")</f>
        <v/>
      </c>
      <c r="N878" s="106" t="str">
        <f>IF(K878&lt;&gt;"",VLOOKUP(K878,'DON GIA'!$S$1:$V$19,4,0),"")</f>
        <v/>
      </c>
      <c r="O878" s="106" t="str">
        <f t="shared" si="167"/>
        <v/>
      </c>
      <c r="P878" s="106" t="str">
        <f t="shared" si="168"/>
        <v/>
      </c>
      <c r="Q878" s="71" t="s">
        <v>35</v>
      </c>
      <c r="R878" s="103"/>
      <c r="S878" s="103"/>
      <c r="T878" s="106" t="str">
        <f>IF(Q878&lt;&gt;"",VLOOKUP(Q878,'DON GIA'!$H$1:$K$103,4,0),"")</f>
        <v/>
      </c>
      <c r="U878" s="106" t="str">
        <f t="shared" si="165"/>
        <v/>
      </c>
      <c r="V878" s="107" t="s">
        <v>1049</v>
      </c>
      <c r="W878" s="103" t="s">
        <v>42</v>
      </c>
      <c r="X878" s="108">
        <v>4</v>
      </c>
      <c r="Y878" s="109"/>
      <c r="Z878" s="106">
        <f>IF(V878&lt;&gt;"",VLOOKUP(V878,'DON GIA'!$A$1:$D$346,4,0),"")</f>
        <v>3793079</v>
      </c>
      <c r="AA878" s="106">
        <f t="shared" si="171"/>
        <v>15172316</v>
      </c>
      <c r="AB878" s="71"/>
      <c r="AC878" s="71"/>
      <c r="AD878" s="71"/>
      <c r="AE878" s="71"/>
      <c r="AF878" s="71"/>
      <c r="AG878" s="103"/>
      <c r="AH878" s="103"/>
      <c r="AI878" s="103"/>
      <c r="AJ878" s="103"/>
      <c r="AK878" s="106" t="str">
        <f>IF(AH878&lt;&gt;"",VLOOKUP(AH878,'DON GIA'!$M$1:$P$9,4,0),"")</f>
        <v/>
      </c>
      <c r="AL878" s="106" t="str">
        <f t="shared" si="169"/>
        <v/>
      </c>
      <c r="AM878" s="103"/>
      <c r="AN878" s="103"/>
      <c r="AO878" s="199" t="str">
        <f t="shared" si="170"/>
        <v/>
      </c>
      <c r="AP878" s="107"/>
    </row>
    <row r="879" spans="1:42" outlineLevel="2">
      <c r="A879" s="72" t="e">
        <f>IF(C878&lt;&gt;"",$C$7:C878,A878)</f>
        <v>#VALUE!</v>
      </c>
      <c r="B879" s="102" t="str">
        <f>IF(C878&lt;&gt;"",COUNTA($C$7:C878)+392,"")</f>
        <v/>
      </c>
      <c r="C879" s="192"/>
      <c r="D879" s="71"/>
      <c r="E879" s="103"/>
      <c r="F879" s="103"/>
      <c r="G879" s="103"/>
      <c r="H879" s="103"/>
      <c r="I879" s="103"/>
      <c r="J879" s="103"/>
      <c r="K879" s="71"/>
      <c r="L879" s="105"/>
      <c r="M879" s="106" t="str">
        <f>IF(K879&lt;&gt;"",VLOOKUP(K879,'DON GIA'!$S$1:$U$19,3,0),"")</f>
        <v/>
      </c>
      <c r="N879" s="106" t="str">
        <f>IF(K879&lt;&gt;"",VLOOKUP(K879,'DON GIA'!$S$1:$V$19,4,0),"")</f>
        <v/>
      </c>
      <c r="O879" s="106" t="str">
        <f t="shared" si="167"/>
        <v/>
      </c>
      <c r="P879" s="106" t="str">
        <f t="shared" si="168"/>
        <v/>
      </c>
      <c r="Q879" s="71" t="s">
        <v>35</v>
      </c>
      <c r="R879" s="103"/>
      <c r="S879" s="103"/>
      <c r="T879" s="106" t="str">
        <f>IF(Q879&lt;&gt;"",VLOOKUP(Q879,'DON GIA'!$H$1:$K$103,4,0),"")</f>
        <v/>
      </c>
      <c r="U879" s="106" t="str">
        <f t="shared" si="165"/>
        <v/>
      </c>
      <c r="V879" s="107" t="s">
        <v>1023</v>
      </c>
      <c r="W879" s="103" t="s">
        <v>38</v>
      </c>
      <c r="X879" s="108">
        <v>0.13800000000000001</v>
      </c>
      <c r="Y879" s="109"/>
      <c r="Z879" s="106">
        <f>IF(V879&lt;&gt;"",VLOOKUP(V879,'DON GIA'!$A$1:$D$346,4,0),"")</f>
        <v>2523428</v>
      </c>
      <c r="AA879" s="106">
        <f t="shared" si="171"/>
        <v>348233.06400000001</v>
      </c>
      <c r="AB879" s="71"/>
      <c r="AC879" s="71"/>
      <c r="AD879" s="71"/>
      <c r="AE879" s="71"/>
      <c r="AF879" s="71"/>
      <c r="AG879" s="103"/>
      <c r="AH879" s="103"/>
      <c r="AI879" s="103"/>
      <c r="AJ879" s="103"/>
      <c r="AK879" s="106" t="str">
        <f>IF(AH879&lt;&gt;"",VLOOKUP(AH879,'DON GIA'!$M$1:$P$9,4,0),"")</f>
        <v/>
      </c>
      <c r="AL879" s="106" t="str">
        <f t="shared" si="169"/>
        <v/>
      </c>
      <c r="AM879" s="103"/>
      <c r="AN879" s="103"/>
      <c r="AO879" s="199" t="str">
        <f t="shared" si="170"/>
        <v/>
      </c>
      <c r="AP879" s="107"/>
    </row>
    <row r="880" spans="1:42" outlineLevel="2">
      <c r="A880" s="72" t="e">
        <f>IF(C879&lt;&gt;"",$C$7:C879,A879)</f>
        <v>#VALUE!</v>
      </c>
      <c r="B880" s="102" t="str">
        <f>IF(C879&lt;&gt;"",COUNTA($C$7:C879)+392,"")</f>
        <v/>
      </c>
      <c r="C880" s="192"/>
      <c r="D880" s="71"/>
      <c r="E880" s="103"/>
      <c r="F880" s="103"/>
      <c r="G880" s="103"/>
      <c r="H880" s="103"/>
      <c r="I880" s="103"/>
      <c r="J880" s="103"/>
      <c r="K880" s="71"/>
      <c r="L880" s="105"/>
      <c r="M880" s="106" t="str">
        <f>IF(K880&lt;&gt;"",VLOOKUP(K880,'DON GIA'!$S$1:$U$19,3,0),"")</f>
        <v/>
      </c>
      <c r="N880" s="106" t="str">
        <f>IF(K880&lt;&gt;"",VLOOKUP(K880,'DON GIA'!$S$1:$V$19,4,0),"")</f>
        <v/>
      </c>
      <c r="O880" s="106" t="str">
        <f t="shared" si="167"/>
        <v/>
      </c>
      <c r="P880" s="106" t="str">
        <f t="shared" si="168"/>
        <v/>
      </c>
      <c r="Q880" s="71" t="s">
        <v>35</v>
      </c>
      <c r="R880" s="103"/>
      <c r="S880" s="103"/>
      <c r="T880" s="106" t="str">
        <f>IF(Q880&lt;&gt;"",VLOOKUP(Q880,'DON GIA'!$H$1:$K$103,4,0),"")</f>
        <v/>
      </c>
      <c r="U880" s="106" t="str">
        <f t="shared" si="165"/>
        <v/>
      </c>
      <c r="V880" s="107" t="s">
        <v>1212</v>
      </c>
      <c r="W880" s="103" t="s">
        <v>27</v>
      </c>
      <c r="X880" s="108">
        <v>1.26</v>
      </c>
      <c r="Y880" s="109"/>
      <c r="Z880" s="106">
        <f>IF(V880&lt;&gt;"",VLOOKUP(V880,'DON GIA'!$A$1:$D$346,4,0),"")</f>
        <v>292949</v>
      </c>
      <c r="AA880" s="106">
        <f t="shared" si="171"/>
        <v>369115.74</v>
      </c>
      <c r="AB880" s="71"/>
      <c r="AC880" s="71"/>
      <c r="AD880" s="71"/>
      <c r="AE880" s="71"/>
      <c r="AF880" s="71"/>
      <c r="AG880" s="103"/>
      <c r="AH880" s="103"/>
      <c r="AI880" s="103"/>
      <c r="AJ880" s="103"/>
      <c r="AK880" s="106" t="str">
        <f>IF(AH880&lt;&gt;"",VLOOKUP(AH880,'DON GIA'!$M$1:$P$9,4,0),"")</f>
        <v/>
      </c>
      <c r="AL880" s="106" t="str">
        <f t="shared" si="169"/>
        <v/>
      </c>
      <c r="AM880" s="103"/>
      <c r="AN880" s="103"/>
      <c r="AO880" s="199" t="str">
        <f t="shared" si="170"/>
        <v/>
      </c>
      <c r="AP880" s="107"/>
    </row>
    <row r="881" spans="1:42" outlineLevel="2">
      <c r="A881" s="72" t="e">
        <f>IF(C880&lt;&gt;"",$C$7:C880,A880)</f>
        <v>#VALUE!</v>
      </c>
      <c r="B881" s="102" t="str">
        <f>IF(C880&lt;&gt;"",COUNTA($C$7:C880)+392,"")</f>
        <v/>
      </c>
      <c r="C881" s="192"/>
      <c r="D881" s="71"/>
      <c r="E881" s="103"/>
      <c r="F881" s="103"/>
      <c r="G881" s="103"/>
      <c r="H881" s="103"/>
      <c r="I881" s="103"/>
      <c r="J881" s="103"/>
      <c r="K881" s="71"/>
      <c r="L881" s="105"/>
      <c r="M881" s="106" t="str">
        <f>IF(K881&lt;&gt;"",VLOOKUP(K881,'DON GIA'!$S$1:$U$19,3,0),"")</f>
        <v/>
      </c>
      <c r="N881" s="106" t="str">
        <f>IF(K881&lt;&gt;"",VLOOKUP(K881,'DON GIA'!$S$1:$V$19,4,0),"")</f>
        <v/>
      </c>
      <c r="O881" s="106" t="str">
        <f t="shared" si="167"/>
        <v/>
      </c>
      <c r="P881" s="106" t="str">
        <f t="shared" si="168"/>
        <v/>
      </c>
      <c r="Q881" s="71" t="s">
        <v>35</v>
      </c>
      <c r="R881" s="103"/>
      <c r="S881" s="103"/>
      <c r="T881" s="106" t="str">
        <f>IF(Q881&lt;&gt;"",VLOOKUP(Q881,'DON GIA'!$H$1:$K$103,4,0),"")</f>
        <v/>
      </c>
      <c r="U881" s="106" t="str">
        <f t="shared" ref="U881:U943" si="172">IF(Q881&lt;&gt;"",IF(ISNUMBER(T881),S881*T881,""),"")</f>
        <v/>
      </c>
      <c r="V881" s="107" t="s">
        <v>1083</v>
      </c>
      <c r="W881" s="103" t="s">
        <v>27</v>
      </c>
      <c r="X881" s="108">
        <v>1.38</v>
      </c>
      <c r="Y881" s="109"/>
      <c r="Z881" s="106">
        <f>IF(V881&lt;&gt;"",VLOOKUP(V881,'DON GIA'!$A$1:$D$346,4,0),"")</f>
        <v>282038</v>
      </c>
      <c r="AA881" s="106">
        <f t="shared" ref="AA881:AA912" si="173">IF(V881&lt;&gt;"",IF(ISNUMBER(Z881),X881*Z881,""),"")</f>
        <v>389212.43999999994</v>
      </c>
      <c r="AB881" s="71"/>
      <c r="AC881" s="71"/>
      <c r="AD881" s="71"/>
      <c r="AE881" s="71"/>
      <c r="AF881" s="71"/>
      <c r="AG881" s="103"/>
      <c r="AH881" s="103"/>
      <c r="AI881" s="103"/>
      <c r="AJ881" s="103"/>
      <c r="AK881" s="106" t="str">
        <f>IF(AH881&lt;&gt;"",VLOOKUP(AH881,'DON GIA'!$M$1:$P$9,4,0),"")</f>
        <v/>
      </c>
      <c r="AL881" s="106" t="str">
        <f t="shared" si="169"/>
        <v/>
      </c>
      <c r="AM881" s="103"/>
      <c r="AN881" s="103"/>
      <c r="AO881" s="199" t="str">
        <f t="shared" si="170"/>
        <v/>
      </c>
      <c r="AP881" s="107"/>
    </row>
    <row r="882" spans="1:42" outlineLevel="2">
      <c r="A882" s="72" t="e">
        <f>IF(C881&lt;&gt;"",$C$7:C881,A881)</f>
        <v>#VALUE!</v>
      </c>
      <c r="B882" s="102" t="str">
        <f>IF(C881&lt;&gt;"",COUNTA($C$7:C881)+392,"")</f>
        <v/>
      </c>
      <c r="C882" s="192"/>
      <c r="D882" s="71"/>
      <c r="E882" s="103"/>
      <c r="F882" s="103"/>
      <c r="G882" s="103"/>
      <c r="H882" s="103"/>
      <c r="I882" s="103"/>
      <c r="J882" s="103"/>
      <c r="K882" s="71"/>
      <c r="L882" s="105"/>
      <c r="M882" s="106" t="str">
        <f>IF(K882&lt;&gt;"",VLOOKUP(K882,'DON GIA'!$S$1:$U$19,3,0),"")</f>
        <v/>
      </c>
      <c r="N882" s="106" t="str">
        <f>IF(K882&lt;&gt;"",VLOOKUP(K882,'DON GIA'!$S$1:$V$19,4,0),"")</f>
        <v/>
      </c>
      <c r="O882" s="106" t="str">
        <f t="shared" si="167"/>
        <v/>
      </c>
      <c r="P882" s="106" t="str">
        <f t="shared" si="168"/>
        <v/>
      </c>
      <c r="Q882" s="71" t="s">
        <v>35</v>
      </c>
      <c r="R882" s="103"/>
      <c r="S882" s="103"/>
      <c r="T882" s="106" t="str">
        <f>IF(Q882&lt;&gt;"",VLOOKUP(Q882,'DON GIA'!$H$1:$K$103,4,0),"")</f>
        <v/>
      </c>
      <c r="U882" s="106" t="str">
        <f t="shared" si="172"/>
        <v/>
      </c>
      <c r="V882" s="107" t="s">
        <v>1009</v>
      </c>
      <c r="W882" s="103" t="s">
        <v>27</v>
      </c>
      <c r="X882" s="108">
        <v>53.1</v>
      </c>
      <c r="Y882" s="109"/>
      <c r="Z882" s="106">
        <f>IF(V882&lt;&gt;"",VLOOKUP(V882,'DON GIA'!$A$1:$D$346,4,0),"")</f>
        <v>282038</v>
      </c>
      <c r="AA882" s="106">
        <f t="shared" si="173"/>
        <v>14976217.800000001</v>
      </c>
      <c r="AB882" s="71"/>
      <c r="AC882" s="71"/>
      <c r="AD882" s="71"/>
      <c r="AE882" s="71"/>
      <c r="AF882" s="71"/>
      <c r="AG882" s="103"/>
      <c r="AH882" s="103"/>
      <c r="AI882" s="103"/>
      <c r="AJ882" s="103"/>
      <c r="AK882" s="106" t="str">
        <f>IF(AH882&lt;&gt;"",VLOOKUP(AH882,'DON GIA'!$M$1:$P$9,4,0),"")</f>
        <v/>
      </c>
      <c r="AL882" s="106" t="str">
        <f t="shared" si="169"/>
        <v/>
      </c>
      <c r="AM882" s="103"/>
      <c r="AN882" s="103"/>
      <c r="AO882" s="199" t="str">
        <f t="shared" si="170"/>
        <v/>
      </c>
      <c r="AP882" s="107"/>
    </row>
    <row r="883" spans="1:42" ht="37.5" outlineLevel="2">
      <c r="A883" s="72" t="e">
        <f>IF(C882&lt;&gt;"",$C$7:C882,A882)</f>
        <v>#VALUE!</v>
      </c>
      <c r="B883" s="102" t="str">
        <f>IF(C882&lt;&gt;"",COUNTA($C$7:C882)+392,"")</f>
        <v/>
      </c>
      <c r="C883" s="192"/>
      <c r="D883" s="71"/>
      <c r="E883" s="103"/>
      <c r="F883" s="103"/>
      <c r="G883" s="103"/>
      <c r="H883" s="103"/>
      <c r="I883" s="103"/>
      <c r="J883" s="103"/>
      <c r="K883" s="71"/>
      <c r="L883" s="105"/>
      <c r="M883" s="106" t="str">
        <f>IF(K883&lt;&gt;"",VLOOKUP(K883,'DON GIA'!$S$1:$U$19,3,0),"")</f>
        <v/>
      </c>
      <c r="N883" s="106" t="str">
        <f>IF(K883&lt;&gt;"",VLOOKUP(K883,'DON GIA'!$S$1:$V$19,4,0),"")</f>
        <v/>
      </c>
      <c r="O883" s="106" t="str">
        <f t="shared" si="167"/>
        <v/>
      </c>
      <c r="P883" s="106" t="str">
        <f t="shared" si="168"/>
        <v/>
      </c>
      <c r="Q883" s="71" t="s">
        <v>35</v>
      </c>
      <c r="R883" s="103"/>
      <c r="S883" s="103"/>
      <c r="T883" s="106" t="str">
        <f>IF(Q883&lt;&gt;"",VLOOKUP(Q883,'DON GIA'!$H$1:$K$103,4,0),"")</f>
        <v/>
      </c>
      <c r="U883" s="106" t="str">
        <f t="shared" si="172"/>
        <v/>
      </c>
      <c r="V883" s="107" t="s">
        <v>1214</v>
      </c>
      <c r="W883" s="103" t="s">
        <v>27</v>
      </c>
      <c r="X883" s="108">
        <v>0.42</v>
      </c>
      <c r="Y883" s="109"/>
      <c r="Z883" s="106">
        <f>IF(V883&lt;&gt;"",VLOOKUP(V883,'DON GIA'!$A$1:$D$346,4,0),"")</f>
        <v>292949</v>
      </c>
      <c r="AA883" s="106">
        <f t="shared" si="173"/>
        <v>123038.58</v>
      </c>
      <c r="AB883" s="71"/>
      <c r="AC883" s="71"/>
      <c r="AD883" s="71"/>
      <c r="AE883" s="71"/>
      <c r="AF883" s="71"/>
      <c r="AG883" s="103"/>
      <c r="AH883" s="103"/>
      <c r="AI883" s="103"/>
      <c r="AJ883" s="103"/>
      <c r="AK883" s="106" t="str">
        <f>IF(AH883&lt;&gt;"",VLOOKUP(AH883,'DON GIA'!$M$1:$P$9,4,0),"")</f>
        <v/>
      </c>
      <c r="AL883" s="106" t="str">
        <f t="shared" si="169"/>
        <v/>
      </c>
      <c r="AM883" s="103"/>
      <c r="AN883" s="103"/>
      <c r="AO883" s="199" t="str">
        <f t="shared" si="170"/>
        <v/>
      </c>
      <c r="AP883" s="107"/>
    </row>
    <row r="884" spans="1:42" outlineLevel="2">
      <c r="A884" s="72" t="e">
        <f>IF(C883&lt;&gt;"",$C$7:C883,A883)</f>
        <v>#VALUE!</v>
      </c>
      <c r="B884" s="102" t="str">
        <f>IF(C883&lt;&gt;"",COUNTA($C$7:C883)+392,"")</f>
        <v/>
      </c>
      <c r="C884" s="192"/>
      <c r="D884" s="71"/>
      <c r="E884" s="103"/>
      <c r="F884" s="103"/>
      <c r="G884" s="103"/>
      <c r="H884" s="103"/>
      <c r="I884" s="103"/>
      <c r="J884" s="103"/>
      <c r="K884" s="71"/>
      <c r="L884" s="105"/>
      <c r="M884" s="106" t="str">
        <f>IF(K884&lt;&gt;"",VLOOKUP(K884,'DON GIA'!$S$1:$U$19,3,0),"")</f>
        <v/>
      </c>
      <c r="N884" s="106" t="str">
        <f>IF(K884&lt;&gt;"",VLOOKUP(K884,'DON GIA'!$S$1:$V$19,4,0),"")</f>
        <v/>
      </c>
      <c r="O884" s="106" t="str">
        <f t="shared" si="167"/>
        <v/>
      </c>
      <c r="P884" s="106" t="str">
        <f t="shared" si="168"/>
        <v/>
      </c>
      <c r="Q884" s="71" t="s">
        <v>35</v>
      </c>
      <c r="R884" s="103"/>
      <c r="S884" s="103"/>
      <c r="T884" s="106" t="str">
        <f>IF(Q884&lt;&gt;"",VLOOKUP(Q884,'DON GIA'!$H$1:$K$103,4,0),"")</f>
        <v/>
      </c>
      <c r="U884" s="106" t="str">
        <f t="shared" si="172"/>
        <v/>
      </c>
      <c r="V884" s="107" t="s">
        <v>1005</v>
      </c>
      <c r="W884" s="103" t="s">
        <v>27</v>
      </c>
      <c r="X884" s="108">
        <v>59.38</v>
      </c>
      <c r="Y884" s="109"/>
      <c r="Z884" s="106">
        <f>IF(V884&lt;&gt;"",VLOOKUP(V884,'DON GIA'!$A$1:$D$346,4,0),"")</f>
        <v>5559129</v>
      </c>
      <c r="AA884" s="106">
        <f t="shared" si="173"/>
        <v>330101080.02000004</v>
      </c>
      <c r="AB884" s="71"/>
      <c r="AC884" s="71" t="s">
        <v>29</v>
      </c>
      <c r="AD884" s="71" t="s">
        <v>30</v>
      </c>
      <c r="AE884" s="71" t="s">
        <v>31</v>
      </c>
      <c r="AF884" s="71" t="s">
        <v>34</v>
      </c>
      <c r="AG884" s="103"/>
      <c r="AH884" s="103"/>
      <c r="AI884" s="103"/>
      <c r="AJ884" s="103"/>
      <c r="AK884" s="106" t="str">
        <f>IF(AH884&lt;&gt;"",VLOOKUP(AH884,'DON GIA'!$M$1:$P$9,4,0),"")</f>
        <v/>
      </c>
      <c r="AL884" s="106" t="str">
        <f t="shared" si="169"/>
        <v/>
      </c>
      <c r="AM884" s="103"/>
      <c r="AN884" s="103"/>
      <c r="AO884" s="199" t="str">
        <f t="shared" si="170"/>
        <v/>
      </c>
      <c r="AP884" s="107"/>
    </row>
    <row r="885" spans="1:42" ht="56.25" outlineLevel="2">
      <c r="A885" s="72" t="e">
        <f>IF(C884&lt;&gt;"",$C$7:C884,A884)</f>
        <v>#VALUE!</v>
      </c>
      <c r="B885" s="102" t="str">
        <f>IF(C884&lt;&gt;"",COUNTA($C$7:C884)+392,"")</f>
        <v/>
      </c>
      <c r="C885" s="192"/>
      <c r="D885" s="71"/>
      <c r="E885" s="103"/>
      <c r="F885" s="103"/>
      <c r="G885" s="103"/>
      <c r="H885" s="103"/>
      <c r="I885" s="103"/>
      <c r="J885" s="103"/>
      <c r="K885" s="71"/>
      <c r="L885" s="105"/>
      <c r="M885" s="106" t="str">
        <f>IF(K885&lt;&gt;"",VLOOKUP(K885,'DON GIA'!$S$1:$U$19,3,0),"")</f>
        <v/>
      </c>
      <c r="N885" s="106" t="str">
        <f>IF(K885&lt;&gt;"",VLOOKUP(K885,'DON GIA'!$S$1:$V$19,4,0),"")</f>
        <v/>
      </c>
      <c r="O885" s="106" t="str">
        <f t="shared" si="167"/>
        <v/>
      </c>
      <c r="P885" s="106" t="str">
        <f t="shared" si="168"/>
        <v/>
      </c>
      <c r="Q885" s="71" t="s">
        <v>35</v>
      </c>
      <c r="R885" s="103"/>
      <c r="S885" s="103"/>
      <c r="T885" s="106" t="str">
        <f>IF(Q885&lt;&gt;"",VLOOKUP(Q885,'DON GIA'!$H$1:$K$103,4,0),"")</f>
        <v/>
      </c>
      <c r="U885" s="106" t="str">
        <f t="shared" si="172"/>
        <v/>
      </c>
      <c r="V885" s="107" t="s">
        <v>1215</v>
      </c>
      <c r="W885" s="103" t="s">
        <v>27</v>
      </c>
      <c r="X885" s="108">
        <v>6.21</v>
      </c>
      <c r="Y885" s="109"/>
      <c r="Z885" s="106">
        <f>IF(V885&lt;&gt;"",VLOOKUP(V885,'DON GIA'!$A$1:$D$346,4,0),"")</f>
        <v>2613835</v>
      </c>
      <c r="AA885" s="106">
        <f t="shared" si="173"/>
        <v>16231915.35</v>
      </c>
      <c r="AB885" s="71"/>
      <c r="AC885" s="71" t="s">
        <v>29</v>
      </c>
      <c r="AD885" s="71" t="s">
        <v>30</v>
      </c>
      <c r="AE885" s="71" t="s">
        <v>31</v>
      </c>
      <c r="AF885" s="71" t="s">
        <v>32</v>
      </c>
      <c r="AG885" s="103"/>
      <c r="AH885" s="103"/>
      <c r="AI885" s="103"/>
      <c r="AJ885" s="103"/>
      <c r="AK885" s="106" t="str">
        <f>IF(AH885&lt;&gt;"",VLOOKUP(AH885,'DON GIA'!$M$1:$P$9,4,0),"")</f>
        <v/>
      </c>
      <c r="AL885" s="106" t="str">
        <f t="shared" si="169"/>
        <v/>
      </c>
      <c r="AM885" s="103"/>
      <c r="AN885" s="103"/>
      <c r="AO885" s="199" t="str">
        <f t="shared" si="170"/>
        <v/>
      </c>
      <c r="AP885" s="107"/>
    </row>
    <row r="886" spans="1:42" ht="37.5" outlineLevel="2">
      <c r="A886" s="72" t="e">
        <f>IF(C885&lt;&gt;"",$C$7:C885,A885)</f>
        <v>#VALUE!</v>
      </c>
      <c r="B886" s="102" t="str">
        <f>IF(C885&lt;&gt;"",COUNTA($C$7:C885)+392,"")</f>
        <v/>
      </c>
      <c r="C886" s="192"/>
      <c r="D886" s="71"/>
      <c r="E886" s="103"/>
      <c r="F886" s="103"/>
      <c r="G886" s="103"/>
      <c r="H886" s="103"/>
      <c r="I886" s="103"/>
      <c r="J886" s="103"/>
      <c r="K886" s="71"/>
      <c r="L886" s="105"/>
      <c r="M886" s="106" t="str">
        <f>IF(K886&lt;&gt;"",VLOOKUP(K886,'DON GIA'!$S$1:$U$19,3,0),"")</f>
        <v/>
      </c>
      <c r="N886" s="106" t="str">
        <f>IF(K886&lt;&gt;"",VLOOKUP(K886,'DON GIA'!$S$1:$V$19,4,0),"")</f>
        <v/>
      </c>
      <c r="O886" s="106" t="str">
        <f t="shared" si="167"/>
        <v/>
      </c>
      <c r="P886" s="106" t="str">
        <f t="shared" si="168"/>
        <v/>
      </c>
      <c r="Q886" s="71" t="s">
        <v>35</v>
      </c>
      <c r="R886" s="103"/>
      <c r="S886" s="103"/>
      <c r="T886" s="106" t="str">
        <f>IF(Q886&lt;&gt;"",VLOOKUP(Q886,'DON GIA'!$H$1:$K$103,4,0),"")</f>
        <v/>
      </c>
      <c r="U886" s="106" t="str">
        <f t="shared" si="172"/>
        <v/>
      </c>
      <c r="V886" s="107" t="s">
        <v>1210</v>
      </c>
      <c r="W886" s="103" t="s">
        <v>27</v>
      </c>
      <c r="X886" s="108">
        <v>59.38</v>
      </c>
      <c r="Y886" s="109"/>
      <c r="Z886" s="106">
        <f>IF(V886&lt;&gt;"",VLOOKUP(V886,'DON GIA'!$A$1:$D$346,4,0),"")</f>
        <v>161275</v>
      </c>
      <c r="AA886" s="106">
        <f t="shared" si="173"/>
        <v>9576509.5</v>
      </c>
      <c r="AB886" s="71"/>
      <c r="AC886" s="71"/>
      <c r="AD886" s="71"/>
      <c r="AE886" s="71"/>
      <c r="AF886" s="71"/>
      <c r="AG886" s="103"/>
      <c r="AH886" s="103"/>
      <c r="AI886" s="103"/>
      <c r="AJ886" s="103"/>
      <c r="AK886" s="106" t="str">
        <f>IF(AH886&lt;&gt;"",VLOOKUP(AH886,'DON GIA'!$M$1:$P$9,4,0),"")</f>
        <v/>
      </c>
      <c r="AL886" s="106" t="str">
        <f t="shared" si="169"/>
        <v/>
      </c>
      <c r="AM886" s="103"/>
      <c r="AN886" s="103"/>
      <c r="AO886" s="199" t="str">
        <f t="shared" si="170"/>
        <v/>
      </c>
      <c r="AP886" s="107"/>
    </row>
    <row r="887" spans="1:42" ht="37.5" outlineLevel="2">
      <c r="A887" s="72" t="e">
        <f>IF(C886&lt;&gt;"",$C$7:C886,A886)</f>
        <v>#VALUE!</v>
      </c>
      <c r="B887" s="102" t="str">
        <f>IF(C886&lt;&gt;"",COUNTA($C$7:C886)+392,"")</f>
        <v/>
      </c>
      <c r="C887" s="192"/>
      <c r="D887" s="71"/>
      <c r="E887" s="103"/>
      <c r="F887" s="103"/>
      <c r="G887" s="103"/>
      <c r="H887" s="103"/>
      <c r="I887" s="103"/>
      <c r="J887" s="103"/>
      <c r="K887" s="71"/>
      <c r="L887" s="105"/>
      <c r="M887" s="106" t="str">
        <f>IF(K887&lt;&gt;"",VLOOKUP(K887,'DON GIA'!$S$1:$U$19,3,0),"")</f>
        <v/>
      </c>
      <c r="N887" s="106" t="str">
        <f>IF(K887&lt;&gt;"",VLOOKUP(K887,'DON GIA'!$S$1:$V$19,4,0),"")</f>
        <v/>
      </c>
      <c r="O887" s="106" t="str">
        <f t="shared" si="167"/>
        <v/>
      </c>
      <c r="P887" s="106" t="str">
        <f t="shared" si="168"/>
        <v/>
      </c>
      <c r="Q887" s="71" t="s">
        <v>35</v>
      </c>
      <c r="R887" s="103"/>
      <c r="S887" s="103"/>
      <c r="T887" s="106" t="str">
        <f>IF(Q887&lt;&gt;"",VLOOKUP(Q887,'DON GIA'!$H$1:$K$103,4,0),"")</f>
        <v/>
      </c>
      <c r="U887" s="106" t="str">
        <f t="shared" si="172"/>
        <v/>
      </c>
      <c r="V887" s="107" t="s">
        <v>1213</v>
      </c>
      <c r="W887" s="103" t="s">
        <v>38</v>
      </c>
      <c r="X887" s="108">
        <v>0.45500000000000002</v>
      </c>
      <c r="Y887" s="109"/>
      <c r="Z887" s="106">
        <f>IF(V887&lt;&gt;"",VLOOKUP(V887,'DON GIA'!$A$1:$D$346,4,0),"")</f>
        <v>2704619</v>
      </c>
      <c r="AA887" s="106">
        <f t="shared" si="173"/>
        <v>1230601.645</v>
      </c>
      <c r="AB887" s="71"/>
      <c r="AC887" s="71"/>
      <c r="AD887" s="71"/>
      <c r="AE887" s="71"/>
      <c r="AF887" s="71"/>
      <c r="AG887" s="103"/>
      <c r="AH887" s="103"/>
      <c r="AI887" s="103"/>
      <c r="AJ887" s="103"/>
      <c r="AK887" s="106" t="str">
        <f>IF(AH887&lt;&gt;"",VLOOKUP(AH887,'DON GIA'!$M$1:$P$9,4,0),"")</f>
        <v/>
      </c>
      <c r="AL887" s="106" t="str">
        <f t="shared" si="169"/>
        <v/>
      </c>
      <c r="AM887" s="103"/>
      <c r="AN887" s="103"/>
      <c r="AO887" s="199" t="str">
        <f t="shared" si="170"/>
        <v/>
      </c>
      <c r="AP887" s="107"/>
    </row>
    <row r="888" spans="1:42" outlineLevel="2">
      <c r="A888" s="72" t="e">
        <f>IF(C887&lt;&gt;"",$C$7:C887,A887)</f>
        <v>#VALUE!</v>
      </c>
      <c r="B888" s="102" t="str">
        <f>IF(C887&lt;&gt;"",COUNTA($C$7:C887)+392,"")</f>
        <v/>
      </c>
      <c r="C888" s="192"/>
      <c r="D888" s="71"/>
      <c r="E888" s="103"/>
      <c r="F888" s="103"/>
      <c r="G888" s="103"/>
      <c r="H888" s="103"/>
      <c r="I888" s="103"/>
      <c r="J888" s="103"/>
      <c r="K888" s="71"/>
      <c r="L888" s="105"/>
      <c r="M888" s="106" t="str">
        <f>IF(K888&lt;&gt;"",VLOOKUP(K888,'DON GIA'!$S$1:$U$19,3,0),"")</f>
        <v/>
      </c>
      <c r="N888" s="106" t="str">
        <f>IF(K888&lt;&gt;"",VLOOKUP(K888,'DON GIA'!$S$1:$V$19,4,0),"")</f>
        <v/>
      </c>
      <c r="O888" s="106" t="str">
        <f t="shared" si="167"/>
        <v/>
      </c>
      <c r="P888" s="106" t="str">
        <f t="shared" si="168"/>
        <v/>
      </c>
      <c r="Q888" s="71" t="s">
        <v>35</v>
      </c>
      <c r="R888" s="103"/>
      <c r="S888" s="103"/>
      <c r="T888" s="106" t="str">
        <f>IF(Q888&lt;&gt;"",VLOOKUP(Q888,'DON GIA'!$H$1:$K$103,4,0),"")</f>
        <v/>
      </c>
      <c r="U888" s="106" t="str">
        <f t="shared" si="172"/>
        <v/>
      </c>
      <c r="V888" s="107" t="s">
        <v>1023</v>
      </c>
      <c r="W888" s="103" t="s">
        <v>38</v>
      </c>
      <c r="X888" s="108">
        <v>0.13800000000000001</v>
      </c>
      <c r="Y888" s="109"/>
      <c r="Z888" s="106">
        <f>IF(V888&lt;&gt;"",VLOOKUP(V888,'DON GIA'!$A$1:$D$346,4,0),"")</f>
        <v>2523428</v>
      </c>
      <c r="AA888" s="106">
        <f t="shared" si="173"/>
        <v>348233.06400000001</v>
      </c>
      <c r="AB888" s="71"/>
      <c r="AC888" s="71"/>
      <c r="AD888" s="71"/>
      <c r="AE888" s="71"/>
      <c r="AF888" s="71"/>
      <c r="AG888" s="103"/>
      <c r="AH888" s="103"/>
      <c r="AI888" s="103"/>
      <c r="AJ888" s="103"/>
      <c r="AK888" s="106" t="str">
        <f>IF(AH888&lt;&gt;"",VLOOKUP(AH888,'DON GIA'!$M$1:$P$9,4,0),"")</f>
        <v/>
      </c>
      <c r="AL888" s="106" t="str">
        <f t="shared" si="169"/>
        <v/>
      </c>
      <c r="AM888" s="103"/>
      <c r="AN888" s="103"/>
      <c r="AO888" s="199" t="str">
        <f t="shared" si="170"/>
        <v/>
      </c>
      <c r="AP888" s="107"/>
    </row>
    <row r="889" spans="1:42" outlineLevel="2">
      <c r="A889" s="72" t="e">
        <f>IF(C888&lt;&gt;"",$C$7:C888,A888)</f>
        <v>#VALUE!</v>
      </c>
      <c r="B889" s="102" t="str">
        <f>IF(C888&lt;&gt;"",COUNTA($C$7:C888)+392,"")</f>
        <v/>
      </c>
      <c r="C889" s="192"/>
      <c r="D889" s="71"/>
      <c r="E889" s="103"/>
      <c r="F889" s="103"/>
      <c r="G889" s="103"/>
      <c r="H889" s="103"/>
      <c r="I889" s="103"/>
      <c r="J889" s="103"/>
      <c r="K889" s="71"/>
      <c r="L889" s="105"/>
      <c r="M889" s="106" t="str">
        <f>IF(K889&lt;&gt;"",VLOOKUP(K889,'DON GIA'!$S$1:$U$19,3,0),"")</f>
        <v/>
      </c>
      <c r="N889" s="106" t="str">
        <f>IF(K889&lt;&gt;"",VLOOKUP(K889,'DON GIA'!$S$1:$V$19,4,0),"")</f>
        <v/>
      </c>
      <c r="O889" s="106" t="str">
        <f t="shared" si="167"/>
        <v/>
      </c>
      <c r="P889" s="106" t="str">
        <f t="shared" si="168"/>
        <v/>
      </c>
      <c r="Q889" s="71" t="s">
        <v>35</v>
      </c>
      <c r="R889" s="103"/>
      <c r="S889" s="103"/>
      <c r="T889" s="106" t="str">
        <f>IF(Q889&lt;&gt;"",VLOOKUP(Q889,'DON GIA'!$H$1:$K$103,4,0),"")</f>
        <v/>
      </c>
      <c r="U889" s="106" t="str">
        <f t="shared" si="172"/>
        <v/>
      </c>
      <c r="V889" s="107" t="s">
        <v>1212</v>
      </c>
      <c r="W889" s="103" t="s">
        <v>27</v>
      </c>
      <c r="X889" s="108">
        <v>0.84</v>
      </c>
      <c r="Y889" s="109"/>
      <c r="Z889" s="106">
        <f>IF(V889&lt;&gt;"",VLOOKUP(V889,'DON GIA'!$A$1:$D$346,4,0),"")</f>
        <v>292949</v>
      </c>
      <c r="AA889" s="106">
        <f t="shared" si="173"/>
        <v>246077.16</v>
      </c>
      <c r="AB889" s="71"/>
      <c r="AC889" s="71"/>
      <c r="AD889" s="71"/>
      <c r="AE889" s="71"/>
      <c r="AF889" s="71"/>
      <c r="AG889" s="103"/>
      <c r="AH889" s="103"/>
      <c r="AI889" s="103"/>
      <c r="AJ889" s="103"/>
      <c r="AK889" s="106" t="str">
        <f>IF(AH889&lt;&gt;"",VLOOKUP(AH889,'DON GIA'!$M$1:$P$9,4,0),"")</f>
        <v/>
      </c>
      <c r="AL889" s="106" t="str">
        <f t="shared" si="169"/>
        <v/>
      </c>
      <c r="AM889" s="103"/>
      <c r="AN889" s="103"/>
      <c r="AO889" s="199" t="str">
        <f t="shared" si="170"/>
        <v/>
      </c>
      <c r="AP889" s="107"/>
    </row>
    <row r="890" spans="1:42" outlineLevel="2">
      <c r="A890" s="72" t="e">
        <f>IF(C889&lt;&gt;"",$C$7:C889,A889)</f>
        <v>#VALUE!</v>
      </c>
      <c r="B890" s="102" t="str">
        <f>IF(C889&lt;&gt;"",COUNTA($C$7:C889)+392,"")</f>
        <v/>
      </c>
      <c r="C890" s="192"/>
      <c r="D890" s="71"/>
      <c r="E890" s="103"/>
      <c r="F890" s="103"/>
      <c r="G890" s="103"/>
      <c r="H890" s="103"/>
      <c r="I890" s="103"/>
      <c r="J890" s="103"/>
      <c r="K890" s="71"/>
      <c r="L890" s="105"/>
      <c r="M890" s="106" t="str">
        <f>IF(K890&lt;&gt;"",VLOOKUP(K890,'DON GIA'!$S$1:$U$19,3,0),"")</f>
        <v/>
      </c>
      <c r="N890" s="106" t="str">
        <f>IF(K890&lt;&gt;"",VLOOKUP(K890,'DON GIA'!$S$1:$V$19,4,0),"")</f>
        <v/>
      </c>
      <c r="O890" s="106" t="str">
        <f t="shared" si="167"/>
        <v/>
      </c>
      <c r="P890" s="106" t="str">
        <f t="shared" si="168"/>
        <v/>
      </c>
      <c r="Q890" s="71" t="s">
        <v>35</v>
      </c>
      <c r="R890" s="103"/>
      <c r="S890" s="103"/>
      <c r="T890" s="106" t="str">
        <f>IF(Q890&lt;&gt;"",VLOOKUP(Q890,'DON GIA'!$H$1:$K$103,4,0),"")</f>
        <v/>
      </c>
      <c r="U890" s="106" t="str">
        <f t="shared" si="172"/>
        <v/>
      </c>
      <c r="V890" s="107" t="s">
        <v>1083</v>
      </c>
      <c r="W890" s="103" t="s">
        <v>27</v>
      </c>
      <c r="X890" s="108">
        <v>2.2200000000000002</v>
      </c>
      <c r="Y890" s="109"/>
      <c r="Z890" s="106">
        <f>IF(V890&lt;&gt;"",VLOOKUP(V890,'DON GIA'!$A$1:$D$346,4,0),"")</f>
        <v>282038</v>
      </c>
      <c r="AA890" s="106">
        <f t="shared" si="173"/>
        <v>626124.3600000001</v>
      </c>
      <c r="AB890" s="71"/>
      <c r="AC890" s="71"/>
      <c r="AD890" s="71"/>
      <c r="AE890" s="71"/>
      <c r="AF890" s="71"/>
      <c r="AG890" s="103"/>
      <c r="AH890" s="103"/>
      <c r="AI890" s="103"/>
      <c r="AJ890" s="103"/>
      <c r="AK890" s="106" t="str">
        <f>IF(AH890&lt;&gt;"",VLOOKUP(AH890,'DON GIA'!$M$1:$P$9,4,0),"")</f>
        <v/>
      </c>
      <c r="AL890" s="106" t="str">
        <f t="shared" si="169"/>
        <v/>
      </c>
      <c r="AM890" s="103"/>
      <c r="AN890" s="103"/>
      <c r="AO890" s="199" t="str">
        <f t="shared" si="170"/>
        <v/>
      </c>
      <c r="AP890" s="107"/>
    </row>
    <row r="891" spans="1:42" outlineLevel="2">
      <c r="A891" s="72" t="e">
        <f>IF(C890&lt;&gt;"",$C$7:C890,A890)</f>
        <v>#VALUE!</v>
      </c>
      <c r="B891" s="102" t="str">
        <f>IF(C890&lt;&gt;"",COUNTA($C$7:C890)+392,"")</f>
        <v/>
      </c>
      <c r="C891" s="192"/>
      <c r="D891" s="71"/>
      <c r="E891" s="103"/>
      <c r="F891" s="103"/>
      <c r="G891" s="103"/>
      <c r="H891" s="103"/>
      <c r="I891" s="103"/>
      <c r="J891" s="103"/>
      <c r="K891" s="71"/>
      <c r="L891" s="105"/>
      <c r="M891" s="106" t="str">
        <f>IF(K891&lt;&gt;"",VLOOKUP(K891,'DON GIA'!$S$1:$U$19,3,0),"")</f>
        <v/>
      </c>
      <c r="N891" s="106" t="str">
        <f>IF(K891&lt;&gt;"",VLOOKUP(K891,'DON GIA'!$S$1:$V$19,4,0),"")</f>
        <v/>
      </c>
      <c r="O891" s="106" t="str">
        <f t="shared" si="167"/>
        <v/>
      </c>
      <c r="P891" s="106" t="str">
        <f t="shared" si="168"/>
        <v/>
      </c>
      <c r="Q891" s="71" t="s">
        <v>35</v>
      </c>
      <c r="R891" s="103"/>
      <c r="S891" s="103"/>
      <c r="T891" s="106" t="str">
        <f>IF(Q891&lt;&gt;"",VLOOKUP(Q891,'DON GIA'!$H$1:$K$103,4,0),"")</f>
        <v/>
      </c>
      <c r="U891" s="106" t="str">
        <f t="shared" si="172"/>
        <v/>
      </c>
      <c r="V891" s="107" t="s">
        <v>1009</v>
      </c>
      <c r="W891" s="103" t="s">
        <v>27</v>
      </c>
      <c r="X891" s="108">
        <v>51</v>
      </c>
      <c r="Y891" s="109"/>
      <c r="Z891" s="106">
        <f>IF(V891&lt;&gt;"",VLOOKUP(V891,'DON GIA'!$A$1:$D$346,4,0),"")</f>
        <v>282038</v>
      </c>
      <c r="AA891" s="106">
        <f t="shared" si="173"/>
        <v>14383938</v>
      </c>
      <c r="AB891" s="71"/>
      <c r="AC891" s="71"/>
      <c r="AD891" s="71"/>
      <c r="AE891" s="71"/>
      <c r="AF891" s="71"/>
      <c r="AG891" s="103"/>
      <c r="AH891" s="103"/>
      <c r="AI891" s="103"/>
      <c r="AJ891" s="103"/>
      <c r="AK891" s="106" t="str">
        <f>IF(AH891&lt;&gt;"",VLOOKUP(AH891,'DON GIA'!$M$1:$P$9,4,0),"")</f>
        <v/>
      </c>
      <c r="AL891" s="106" t="str">
        <f t="shared" si="169"/>
        <v/>
      </c>
      <c r="AM891" s="103"/>
      <c r="AN891" s="103"/>
      <c r="AO891" s="199" t="str">
        <f t="shared" si="170"/>
        <v/>
      </c>
      <c r="AP891" s="107"/>
    </row>
    <row r="892" spans="1:42" ht="37.5" outlineLevel="2">
      <c r="A892" s="72" t="e">
        <f>IF(C891&lt;&gt;"",$C$7:C891,A891)</f>
        <v>#VALUE!</v>
      </c>
      <c r="B892" s="102" t="str">
        <f>IF(C891&lt;&gt;"",COUNTA($C$7:C891)+392,"")</f>
        <v/>
      </c>
      <c r="C892" s="192"/>
      <c r="D892" s="71"/>
      <c r="E892" s="103"/>
      <c r="F892" s="103"/>
      <c r="G892" s="103"/>
      <c r="H892" s="103"/>
      <c r="I892" s="103"/>
      <c r="J892" s="103"/>
      <c r="K892" s="71"/>
      <c r="L892" s="105"/>
      <c r="M892" s="106" t="str">
        <f>IF(K892&lt;&gt;"",VLOOKUP(K892,'DON GIA'!$S$1:$U$19,3,0),"")</f>
        <v/>
      </c>
      <c r="N892" s="106" t="str">
        <f>IF(K892&lt;&gt;"",VLOOKUP(K892,'DON GIA'!$S$1:$V$19,4,0),"")</f>
        <v/>
      </c>
      <c r="O892" s="106" t="str">
        <f t="shared" si="167"/>
        <v/>
      </c>
      <c r="P892" s="106" t="str">
        <f t="shared" si="168"/>
        <v/>
      </c>
      <c r="Q892" s="71" t="s">
        <v>35</v>
      </c>
      <c r="R892" s="103"/>
      <c r="S892" s="103"/>
      <c r="T892" s="106" t="str">
        <f>IF(Q892&lt;&gt;"",VLOOKUP(Q892,'DON GIA'!$H$1:$K$103,4,0),"")</f>
        <v/>
      </c>
      <c r="U892" s="106" t="str">
        <f t="shared" si="172"/>
        <v/>
      </c>
      <c r="V892" s="107" t="s">
        <v>1214</v>
      </c>
      <c r="W892" s="103" t="s">
        <v>27</v>
      </c>
      <c r="X892" s="108">
        <v>0.42</v>
      </c>
      <c r="Y892" s="109"/>
      <c r="Z892" s="106">
        <f>IF(V892&lt;&gt;"",VLOOKUP(V892,'DON GIA'!$A$1:$D$346,4,0),"")</f>
        <v>292949</v>
      </c>
      <c r="AA892" s="106">
        <f t="shared" si="173"/>
        <v>123038.58</v>
      </c>
      <c r="AB892" s="71"/>
      <c r="AC892" s="71"/>
      <c r="AD892" s="71"/>
      <c r="AE892" s="71"/>
      <c r="AF892" s="71"/>
      <c r="AG892" s="103"/>
      <c r="AH892" s="103"/>
      <c r="AI892" s="103"/>
      <c r="AJ892" s="103"/>
      <c r="AK892" s="106" t="str">
        <f>IF(AH892&lt;&gt;"",VLOOKUP(AH892,'DON GIA'!$M$1:$P$9,4,0),"")</f>
        <v/>
      </c>
      <c r="AL892" s="106" t="str">
        <f t="shared" si="169"/>
        <v/>
      </c>
      <c r="AM892" s="103"/>
      <c r="AN892" s="103"/>
      <c r="AO892" s="199" t="str">
        <f t="shared" si="170"/>
        <v/>
      </c>
      <c r="AP892" s="107"/>
    </row>
    <row r="893" spans="1:42" ht="56.25" outlineLevel="2">
      <c r="A893" s="72" t="e">
        <f>IF(C892&lt;&gt;"",$C$7:C892,A892)</f>
        <v>#VALUE!</v>
      </c>
      <c r="B893" s="102" t="str">
        <f>IF(C892&lt;&gt;"",COUNTA($C$7:C892)+392,"")</f>
        <v/>
      </c>
      <c r="C893" s="192"/>
      <c r="D893" s="71"/>
      <c r="E893" s="103"/>
      <c r="F893" s="103"/>
      <c r="G893" s="103"/>
      <c r="H893" s="103"/>
      <c r="I893" s="103"/>
      <c r="J893" s="103"/>
      <c r="K893" s="71"/>
      <c r="L893" s="105"/>
      <c r="M893" s="106" t="str">
        <f>IF(K893&lt;&gt;"",VLOOKUP(K893,'DON GIA'!$S$1:$U$19,3,0),"")</f>
        <v/>
      </c>
      <c r="N893" s="106" t="str">
        <f>IF(K893&lt;&gt;"",VLOOKUP(K893,'DON GIA'!$S$1:$V$19,4,0),"")</f>
        <v/>
      </c>
      <c r="O893" s="106" t="str">
        <f t="shared" si="167"/>
        <v/>
      </c>
      <c r="P893" s="106" t="str">
        <f t="shared" si="168"/>
        <v/>
      </c>
      <c r="Q893" s="71" t="s">
        <v>35</v>
      </c>
      <c r="R893" s="103"/>
      <c r="S893" s="103"/>
      <c r="T893" s="106" t="str">
        <f>IF(Q893&lt;&gt;"",VLOOKUP(Q893,'DON GIA'!$H$1:$K$103,4,0),"")</f>
        <v/>
      </c>
      <c r="U893" s="106" t="str">
        <f t="shared" si="172"/>
        <v/>
      </c>
      <c r="V893" s="107" t="s">
        <v>1216</v>
      </c>
      <c r="W893" s="103" t="s">
        <v>27</v>
      </c>
      <c r="X893" s="108">
        <v>71.94</v>
      </c>
      <c r="Y893" s="109"/>
      <c r="Z893" s="106">
        <f>IF(V893&lt;&gt;"",VLOOKUP(V893,'DON GIA'!$A$1:$D$346,4,0),"")</f>
        <v>402806</v>
      </c>
      <c r="AA893" s="106">
        <f t="shared" si="173"/>
        <v>28977863.640000001</v>
      </c>
      <c r="AB893" s="71"/>
      <c r="AC893" s="71"/>
      <c r="AD893" s="71"/>
      <c r="AE893" s="71"/>
      <c r="AF893" s="71"/>
      <c r="AG893" s="103"/>
      <c r="AH893" s="103"/>
      <c r="AI893" s="103"/>
      <c r="AJ893" s="103"/>
      <c r="AK893" s="106" t="str">
        <f>IF(AH893&lt;&gt;"",VLOOKUP(AH893,'DON GIA'!$M$1:$P$9,4,0),"")</f>
        <v/>
      </c>
      <c r="AL893" s="106" t="str">
        <f t="shared" si="169"/>
        <v/>
      </c>
      <c r="AM893" s="103"/>
      <c r="AN893" s="103"/>
      <c r="AO893" s="199" t="str">
        <f t="shared" si="170"/>
        <v/>
      </c>
      <c r="AP893" s="107"/>
    </row>
    <row r="894" spans="1:42" outlineLevel="2">
      <c r="A894" s="72" t="e">
        <f>IF(C893&lt;&gt;"",$C$7:C893,A893)</f>
        <v>#VALUE!</v>
      </c>
      <c r="B894" s="102" t="str">
        <f>IF(C893&lt;&gt;"",COUNTA($C$7:C893)+392,"")</f>
        <v/>
      </c>
      <c r="C894" s="192"/>
      <c r="D894" s="71"/>
      <c r="E894" s="103"/>
      <c r="F894" s="103"/>
      <c r="G894" s="103"/>
      <c r="H894" s="103"/>
      <c r="I894" s="103"/>
      <c r="J894" s="103"/>
      <c r="K894" s="71"/>
      <c r="L894" s="105"/>
      <c r="M894" s="106" t="str">
        <f>IF(K894&lt;&gt;"",VLOOKUP(K894,'DON GIA'!$S$1:$U$19,3,0),"")</f>
        <v/>
      </c>
      <c r="N894" s="106" t="str">
        <f>IF(K894&lt;&gt;"",VLOOKUP(K894,'DON GIA'!$S$1:$V$19,4,0),"")</f>
        <v/>
      </c>
      <c r="O894" s="106" t="str">
        <f t="shared" si="167"/>
        <v/>
      </c>
      <c r="P894" s="106" t="str">
        <f t="shared" si="168"/>
        <v/>
      </c>
      <c r="Q894" s="71" t="s">
        <v>35</v>
      </c>
      <c r="R894" s="103"/>
      <c r="S894" s="103"/>
      <c r="T894" s="106" t="str">
        <f>IF(Q894&lt;&gt;"",VLOOKUP(Q894,'DON GIA'!$H$1:$K$103,4,0),"")</f>
        <v/>
      </c>
      <c r="U894" s="106" t="str">
        <f t="shared" si="172"/>
        <v/>
      </c>
      <c r="V894" s="107" t="s">
        <v>1217</v>
      </c>
      <c r="W894" s="103" t="s">
        <v>38</v>
      </c>
      <c r="X894" s="108">
        <v>0.48</v>
      </c>
      <c r="Y894" s="109"/>
      <c r="Z894" s="106">
        <f>IF(V894&lt;&gt;"",VLOOKUP(V894,'DON GIA'!$A$1:$D$346,4,0),"")</f>
        <v>5994000</v>
      </c>
      <c r="AA894" s="106">
        <f t="shared" si="173"/>
        <v>2877120</v>
      </c>
      <c r="AB894" s="71"/>
      <c r="AC894" s="71"/>
      <c r="AD894" s="71"/>
      <c r="AE894" s="71"/>
      <c r="AF894" s="71"/>
      <c r="AG894" s="103"/>
      <c r="AH894" s="103"/>
      <c r="AI894" s="103"/>
      <c r="AJ894" s="103"/>
      <c r="AK894" s="106" t="str">
        <f>IF(AH894&lt;&gt;"",VLOOKUP(AH894,'DON GIA'!$M$1:$P$9,4,0),"")</f>
        <v/>
      </c>
      <c r="AL894" s="106" t="str">
        <f t="shared" si="169"/>
        <v/>
      </c>
      <c r="AM894" s="103"/>
      <c r="AN894" s="103"/>
      <c r="AO894" s="199" t="str">
        <f t="shared" si="170"/>
        <v/>
      </c>
      <c r="AP894" s="107"/>
    </row>
    <row r="895" spans="1:42" outlineLevel="2">
      <c r="A895" s="72" t="e">
        <f>IF(C894&lt;&gt;"",$C$7:C894,A894)</f>
        <v>#VALUE!</v>
      </c>
      <c r="B895" s="102" t="str">
        <f>IF(C894&lt;&gt;"",COUNTA($C$7:C894)+392,"")</f>
        <v/>
      </c>
      <c r="C895" s="192"/>
      <c r="D895" s="71"/>
      <c r="E895" s="103"/>
      <c r="F895" s="103"/>
      <c r="G895" s="103"/>
      <c r="H895" s="103"/>
      <c r="I895" s="103"/>
      <c r="J895" s="103"/>
      <c r="K895" s="71"/>
      <c r="L895" s="105"/>
      <c r="M895" s="106" t="str">
        <f>IF(K895&lt;&gt;"",VLOOKUP(K895,'DON GIA'!$S$1:$U$19,3,0),"")</f>
        <v/>
      </c>
      <c r="N895" s="106" t="str">
        <f>IF(K895&lt;&gt;"",VLOOKUP(K895,'DON GIA'!$S$1:$V$19,4,0),"")</f>
        <v/>
      </c>
      <c r="O895" s="106" t="str">
        <f t="shared" si="167"/>
        <v/>
      </c>
      <c r="P895" s="106" t="str">
        <f t="shared" si="168"/>
        <v/>
      </c>
      <c r="Q895" s="71" t="s">
        <v>35</v>
      </c>
      <c r="R895" s="103"/>
      <c r="S895" s="103"/>
      <c r="T895" s="106" t="str">
        <f>IF(Q895&lt;&gt;"",VLOOKUP(Q895,'DON GIA'!$H$1:$K$103,4,0),"")</f>
        <v/>
      </c>
      <c r="U895" s="106" t="str">
        <f t="shared" si="172"/>
        <v/>
      </c>
      <c r="V895" s="107" t="s">
        <v>1005</v>
      </c>
      <c r="W895" s="103" t="s">
        <v>27</v>
      </c>
      <c r="X895" s="108">
        <v>56.32</v>
      </c>
      <c r="Y895" s="109"/>
      <c r="Z895" s="106">
        <f>IF(V895&lt;&gt;"",VLOOKUP(V895,'DON GIA'!$A$1:$D$346,4,0),"")</f>
        <v>5559129</v>
      </c>
      <c r="AA895" s="106">
        <f t="shared" si="173"/>
        <v>313090145.28000003</v>
      </c>
      <c r="AB895" s="71"/>
      <c r="AC895" s="71" t="s">
        <v>29</v>
      </c>
      <c r="AD895" s="71" t="s">
        <v>30</v>
      </c>
      <c r="AE895" s="71" t="s">
        <v>31</v>
      </c>
      <c r="AF895" s="71" t="s">
        <v>32</v>
      </c>
      <c r="AG895" s="103"/>
      <c r="AH895" s="103"/>
      <c r="AI895" s="103"/>
      <c r="AJ895" s="103"/>
      <c r="AK895" s="106" t="str">
        <f>IF(AH895&lt;&gt;"",VLOOKUP(AH895,'DON GIA'!$M$1:$P$9,4,0),"")</f>
        <v/>
      </c>
      <c r="AL895" s="106" t="str">
        <f t="shared" si="169"/>
        <v/>
      </c>
      <c r="AM895" s="103"/>
      <c r="AN895" s="103"/>
      <c r="AO895" s="199" t="str">
        <f t="shared" si="170"/>
        <v/>
      </c>
      <c r="AP895" s="107"/>
    </row>
    <row r="896" spans="1:42" ht="56.25" outlineLevel="2">
      <c r="A896" s="72" t="e">
        <f>IF(C895&lt;&gt;"",$C$7:C895,A895)</f>
        <v>#VALUE!</v>
      </c>
      <c r="B896" s="102" t="str">
        <f>IF(C895&lt;&gt;"",COUNTA($C$7:C895)+392,"")</f>
        <v/>
      </c>
      <c r="C896" s="192"/>
      <c r="D896" s="71"/>
      <c r="E896" s="103"/>
      <c r="F896" s="103"/>
      <c r="G896" s="103"/>
      <c r="H896" s="103"/>
      <c r="I896" s="103"/>
      <c r="J896" s="103"/>
      <c r="K896" s="71"/>
      <c r="L896" s="105"/>
      <c r="M896" s="106" t="str">
        <f>IF(K896&lt;&gt;"",VLOOKUP(K896,'DON GIA'!$S$1:$U$19,3,0),"")</f>
        <v/>
      </c>
      <c r="N896" s="106" t="str">
        <f>IF(K896&lt;&gt;"",VLOOKUP(K896,'DON GIA'!$S$1:$V$19,4,0),"")</f>
        <v/>
      </c>
      <c r="O896" s="106" t="str">
        <f t="shared" si="167"/>
        <v/>
      </c>
      <c r="P896" s="106" t="str">
        <f t="shared" si="168"/>
        <v/>
      </c>
      <c r="Q896" s="71" t="s">
        <v>35</v>
      </c>
      <c r="R896" s="103"/>
      <c r="S896" s="103"/>
      <c r="T896" s="106" t="str">
        <f>IF(Q896&lt;&gt;"",VLOOKUP(Q896,'DON GIA'!$H$1:$K$103,4,0),"")</f>
        <v/>
      </c>
      <c r="U896" s="106" t="str">
        <f t="shared" si="172"/>
        <v/>
      </c>
      <c r="V896" s="107" t="s">
        <v>1215</v>
      </c>
      <c r="W896" s="103" t="s">
        <v>27</v>
      </c>
      <c r="X896" s="108">
        <v>4.4000000000000004</v>
      </c>
      <c r="Y896" s="109"/>
      <c r="Z896" s="106">
        <f>IF(V896&lt;&gt;"",VLOOKUP(V896,'DON GIA'!$A$1:$D$346,4,0),"")</f>
        <v>2613835</v>
      </c>
      <c r="AA896" s="106">
        <f t="shared" si="173"/>
        <v>11500874</v>
      </c>
      <c r="AB896" s="71"/>
      <c r="AC896" s="71" t="s">
        <v>29</v>
      </c>
      <c r="AD896" s="71" t="s">
        <v>30</v>
      </c>
      <c r="AE896" s="71" t="s">
        <v>31</v>
      </c>
      <c r="AF896" s="71" t="s">
        <v>32</v>
      </c>
      <c r="AG896" s="103"/>
      <c r="AH896" s="103"/>
      <c r="AI896" s="103"/>
      <c r="AJ896" s="103"/>
      <c r="AK896" s="106" t="str">
        <f>IF(AH896&lt;&gt;"",VLOOKUP(AH896,'DON GIA'!$M$1:$P$9,4,0),"")</f>
        <v/>
      </c>
      <c r="AL896" s="106" t="str">
        <f t="shared" si="169"/>
        <v/>
      </c>
      <c r="AM896" s="103"/>
      <c r="AN896" s="103"/>
      <c r="AO896" s="199" t="str">
        <f t="shared" si="170"/>
        <v/>
      </c>
      <c r="AP896" s="107"/>
    </row>
    <row r="897" spans="1:42" ht="37.5" outlineLevel="2">
      <c r="A897" s="72" t="e">
        <f>IF(C896&lt;&gt;"",$C$7:C896,A896)</f>
        <v>#VALUE!</v>
      </c>
      <c r="B897" s="102" t="str">
        <f>IF(C896&lt;&gt;"",COUNTA($C$7:C896)+392,"")</f>
        <v/>
      </c>
      <c r="C897" s="192"/>
      <c r="D897" s="71"/>
      <c r="E897" s="103"/>
      <c r="F897" s="103"/>
      <c r="G897" s="103"/>
      <c r="H897" s="103"/>
      <c r="I897" s="103"/>
      <c r="J897" s="103"/>
      <c r="K897" s="71"/>
      <c r="L897" s="105"/>
      <c r="M897" s="106" t="str">
        <f>IF(K897&lt;&gt;"",VLOOKUP(K897,'DON GIA'!$S$1:$U$19,3,0),"")</f>
        <v/>
      </c>
      <c r="N897" s="106" t="str">
        <f>IF(K897&lt;&gt;"",VLOOKUP(K897,'DON GIA'!$S$1:$V$19,4,0),"")</f>
        <v/>
      </c>
      <c r="O897" s="106" t="str">
        <f t="shared" si="167"/>
        <v/>
      </c>
      <c r="P897" s="106" t="str">
        <f t="shared" si="168"/>
        <v/>
      </c>
      <c r="Q897" s="71" t="s">
        <v>35</v>
      </c>
      <c r="R897" s="103"/>
      <c r="S897" s="103"/>
      <c r="T897" s="106" t="str">
        <f>IF(Q897&lt;&gt;"",VLOOKUP(Q897,'DON GIA'!$H$1:$K$103,4,0),"")</f>
        <v/>
      </c>
      <c r="U897" s="106" t="str">
        <f t="shared" si="172"/>
        <v/>
      </c>
      <c r="V897" s="107" t="s">
        <v>1210</v>
      </c>
      <c r="W897" s="103" t="s">
        <v>27</v>
      </c>
      <c r="X897" s="108">
        <v>56.32</v>
      </c>
      <c r="Y897" s="109"/>
      <c r="Z897" s="106">
        <f>IF(V897&lt;&gt;"",VLOOKUP(V897,'DON GIA'!$A$1:$D$346,4,0),"")</f>
        <v>161275</v>
      </c>
      <c r="AA897" s="106">
        <f t="shared" si="173"/>
        <v>9083008</v>
      </c>
      <c r="AB897" s="71"/>
      <c r="AC897" s="71"/>
      <c r="AD897" s="71"/>
      <c r="AE897" s="71"/>
      <c r="AF897" s="71"/>
      <c r="AG897" s="103"/>
      <c r="AH897" s="103"/>
      <c r="AI897" s="103"/>
      <c r="AJ897" s="103"/>
      <c r="AK897" s="106" t="str">
        <f>IF(AH897&lt;&gt;"",VLOOKUP(AH897,'DON GIA'!$M$1:$P$9,4,0),"")</f>
        <v/>
      </c>
      <c r="AL897" s="106" t="str">
        <f t="shared" si="169"/>
        <v/>
      </c>
      <c r="AM897" s="103"/>
      <c r="AN897" s="103"/>
      <c r="AO897" s="199" t="str">
        <f t="shared" si="170"/>
        <v/>
      </c>
      <c r="AP897" s="107"/>
    </row>
    <row r="898" spans="1:42" ht="37.5" outlineLevel="2">
      <c r="A898" s="72" t="e">
        <f>IF(C897&lt;&gt;"",$C$7:C897,A897)</f>
        <v>#VALUE!</v>
      </c>
      <c r="B898" s="102" t="str">
        <f>IF(C897&lt;&gt;"",COUNTA($C$7:C897)+392,"")</f>
        <v/>
      </c>
      <c r="C898" s="192"/>
      <c r="D898" s="71"/>
      <c r="E898" s="103"/>
      <c r="F898" s="103"/>
      <c r="G898" s="103"/>
      <c r="H898" s="103"/>
      <c r="I898" s="103"/>
      <c r="J898" s="103"/>
      <c r="K898" s="71"/>
      <c r="L898" s="105"/>
      <c r="M898" s="106" t="str">
        <f>IF(K898&lt;&gt;"",VLOOKUP(K898,'DON GIA'!$S$1:$U$19,3,0),"")</f>
        <v/>
      </c>
      <c r="N898" s="106" t="str">
        <f>IF(K898&lt;&gt;"",VLOOKUP(K898,'DON GIA'!$S$1:$V$19,4,0),"")</f>
        <v/>
      </c>
      <c r="O898" s="106" t="str">
        <f t="shared" si="167"/>
        <v/>
      </c>
      <c r="P898" s="106" t="str">
        <f t="shared" si="168"/>
        <v/>
      </c>
      <c r="Q898" s="71" t="s">
        <v>35</v>
      </c>
      <c r="R898" s="103"/>
      <c r="S898" s="103"/>
      <c r="T898" s="106" t="str">
        <f>IF(Q898&lt;&gt;"",VLOOKUP(Q898,'DON GIA'!$H$1:$K$103,4,0),"")</f>
        <v/>
      </c>
      <c r="U898" s="106" t="str">
        <f t="shared" si="172"/>
        <v/>
      </c>
      <c r="V898" s="107" t="s">
        <v>1213</v>
      </c>
      <c r="W898" s="103" t="s">
        <v>38</v>
      </c>
      <c r="X898" s="108">
        <v>0.40600000000000003</v>
      </c>
      <c r="Y898" s="109"/>
      <c r="Z898" s="106">
        <f>IF(V898&lt;&gt;"",VLOOKUP(V898,'DON GIA'!$A$1:$D$346,4,0),"")</f>
        <v>2704619</v>
      </c>
      <c r="AA898" s="106">
        <f t="shared" si="173"/>
        <v>1098075.314</v>
      </c>
      <c r="AB898" s="71"/>
      <c r="AC898" s="71"/>
      <c r="AD898" s="71"/>
      <c r="AE898" s="71"/>
      <c r="AF898" s="71"/>
      <c r="AG898" s="103"/>
      <c r="AH898" s="103"/>
      <c r="AI898" s="103"/>
      <c r="AJ898" s="103"/>
      <c r="AK898" s="106" t="str">
        <f>IF(AH898&lt;&gt;"",VLOOKUP(AH898,'DON GIA'!$M$1:$P$9,4,0),"")</f>
        <v/>
      </c>
      <c r="AL898" s="106" t="str">
        <f t="shared" si="169"/>
        <v/>
      </c>
      <c r="AM898" s="103"/>
      <c r="AN898" s="103"/>
      <c r="AO898" s="199" t="str">
        <f t="shared" si="170"/>
        <v/>
      </c>
      <c r="AP898" s="107"/>
    </row>
    <row r="899" spans="1:42" outlineLevel="2">
      <c r="A899" s="72" t="e">
        <f>IF(C898&lt;&gt;"",$C$7:C898,A898)</f>
        <v>#VALUE!</v>
      </c>
      <c r="B899" s="102" t="str">
        <f>IF(C898&lt;&gt;"",COUNTA($C$7:C898)+392,"")</f>
        <v/>
      </c>
      <c r="C899" s="192"/>
      <c r="D899" s="71"/>
      <c r="E899" s="103"/>
      <c r="F899" s="103"/>
      <c r="G899" s="103"/>
      <c r="H899" s="103"/>
      <c r="I899" s="103"/>
      <c r="J899" s="103"/>
      <c r="K899" s="71"/>
      <c r="L899" s="105"/>
      <c r="M899" s="106" t="str">
        <f>IF(K899&lt;&gt;"",VLOOKUP(K899,'DON GIA'!$S$1:$U$19,3,0),"")</f>
        <v/>
      </c>
      <c r="N899" s="106" t="str">
        <f>IF(K899&lt;&gt;"",VLOOKUP(K899,'DON GIA'!$S$1:$V$19,4,0),"")</f>
        <v/>
      </c>
      <c r="O899" s="106" t="str">
        <f t="shared" si="167"/>
        <v/>
      </c>
      <c r="P899" s="106" t="str">
        <f t="shared" si="168"/>
        <v/>
      </c>
      <c r="Q899" s="71" t="s">
        <v>35</v>
      </c>
      <c r="R899" s="103"/>
      <c r="S899" s="103"/>
      <c r="T899" s="106" t="str">
        <f>IF(Q899&lt;&gt;"",VLOOKUP(Q899,'DON GIA'!$H$1:$K$103,4,0),"")</f>
        <v/>
      </c>
      <c r="U899" s="106" t="str">
        <f t="shared" si="172"/>
        <v/>
      </c>
      <c r="V899" s="107" t="s">
        <v>1023</v>
      </c>
      <c r="W899" s="103" t="s">
        <v>38</v>
      </c>
      <c r="X899" s="108">
        <v>0.12</v>
      </c>
      <c r="Y899" s="109"/>
      <c r="Z899" s="106">
        <f>IF(V899&lt;&gt;"",VLOOKUP(V899,'DON GIA'!$A$1:$D$346,4,0),"")</f>
        <v>2523428</v>
      </c>
      <c r="AA899" s="106">
        <f t="shared" si="173"/>
        <v>302811.36</v>
      </c>
      <c r="AB899" s="71"/>
      <c r="AC899" s="71"/>
      <c r="AD899" s="71"/>
      <c r="AE899" s="71"/>
      <c r="AF899" s="71"/>
      <c r="AG899" s="103"/>
      <c r="AH899" s="103"/>
      <c r="AI899" s="103"/>
      <c r="AJ899" s="103"/>
      <c r="AK899" s="106" t="str">
        <f>IF(AH899&lt;&gt;"",VLOOKUP(AH899,'DON GIA'!$M$1:$P$9,4,0),"")</f>
        <v/>
      </c>
      <c r="AL899" s="106" t="str">
        <f t="shared" si="169"/>
        <v/>
      </c>
      <c r="AM899" s="103"/>
      <c r="AN899" s="103"/>
      <c r="AO899" s="199" t="str">
        <f t="shared" si="170"/>
        <v/>
      </c>
      <c r="AP899" s="107"/>
    </row>
    <row r="900" spans="1:42" outlineLevel="2">
      <c r="A900" s="72" t="e">
        <f>IF(C899&lt;&gt;"",$C$7:C899,A899)</f>
        <v>#VALUE!</v>
      </c>
      <c r="B900" s="102" t="str">
        <f>IF(C899&lt;&gt;"",COUNTA($C$7:C899)+392,"")</f>
        <v/>
      </c>
      <c r="C900" s="192"/>
      <c r="D900" s="71"/>
      <c r="E900" s="103"/>
      <c r="F900" s="103"/>
      <c r="G900" s="103"/>
      <c r="H900" s="103"/>
      <c r="I900" s="103"/>
      <c r="J900" s="103"/>
      <c r="K900" s="71"/>
      <c r="L900" s="105"/>
      <c r="M900" s="106" t="str">
        <f>IF(K900&lt;&gt;"",VLOOKUP(K900,'DON GIA'!$S$1:$U$19,3,0),"")</f>
        <v/>
      </c>
      <c r="N900" s="106" t="str">
        <f>IF(K900&lt;&gt;"",VLOOKUP(K900,'DON GIA'!$S$1:$V$19,4,0),"")</f>
        <v/>
      </c>
      <c r="O900" s="106" t="str">
        <f t="shared" si="167"/>
        <v/>
      </c>
      <c r="P900" s="106" t="str">
        <f t="shared" si="168"/>
        <v/>
      </c>
      <c r="Q900" s="71" t="s">
        <v>35</v>
      </c>
      <c r="R900" s="103"/>
      <c r="S900" s="103"/>
      <c r="T900" s="106" t="str">
        <f>IF(Q900&lt;&gt;"",VLOOKUP(Q900,'DON GIA'!$H$1:$K$103,4,0),"")</f>
        <v/>
      </c>
      <c r="U900" s="106" t="str">
        <f t="shared" si="172"/>
        <v/>
      </c>
      <c r="V900" s="107" t="s">
        <v>1212</v>
      </c>
      <c r="W900" s="103" t="s">
        <v>27</v>
      </c>
      <c r="X900" s="108">
        <v>1.26</v>
      </c>
      <c r="Y900" s="109"/>
      <c r="Z900" s="106">
        <f>IF(V900&lt;&gt;"",VLOOKUP(V900,'DON GIA'!$A$1:$D$346,4,0),"")</f>
        <v>292949</v>
      </c>
      <c r="AA900" s="106">
        <f t="shared" si="173"/>
        <v>369115.74</v>
      </c>
      <c r="AB900" s="71"/>
      <c r="AC900" s="71"/>
      <c r="AD900" s="71"/>
      <c r="AE900" s="71"/>
      <c r="AF900" s="71"/>
      <c r="AG900" s="103"/>
      <c r="AH900" s="103"/>
      <c r="AI900" s="103"/>
      <c r="AJ900" s="103"/>
      <c r="AK900" s="106" t="str">
        <f>IF(AH900&lt;&gt;"",VLOOKUP(AH900,'DON GIA'!$M$1:$P$9,4,0),"")</f>
        <v/>
      </c>
      <c r="AL900" s="106" t="str">
        <f t="shared" si="169"/>
        <v/>
      </c>
      <c r="AM900" s="103"/>
      <c r="AN900" s="103"/>
      <c r="AO900" s="199" t="str">
        <f t="shared" si="170"/>
        <v/>
      </c>
      <c r="AP900" s="107"/>
    </row>
    <row r="901" spans="1:42" outlineLevel="2">
      <c r="A901" s="72" t="e">
        <f>IF(C900&lt;&gt;"",$C$7:C900,A900)</f>
        <v>#VALUE!</v>
      </c>
      <c r="B901" s="102" t="str">
        <f>IF(C900&lt;&gt;"",COUNTA($C$7:C900)+392,"")</f>
        <v/>
      </c>
      <c r="C901" s="192"/>
      <c r="D901" s="71"/>
      <c r="E901" s="103"/>
      <c r="F901" s="103"/>
      <c r="G901" s="103"/>
      <c r="H901" s="103"/>
      <c r="I901" s="103"/>
      <c r="J901" s="103"/>
      <c r="K901" s="71"/>
      <c r="L901" s="105"/>
      <c r="M901" s="106" t="str">
        <f>IF(K901&lt;&gt;"",VLOOKUP(K901,'DON GIA'!$S$1:$U$19,3,0),"")</f>
        <v/>
      </c>
      <c r="N901" s="106" t="str">
        <f>IF(K901&lt;&gt;"",VLOOKUP(K901,'DON GIA'!$S$1:$V$19,4,0),"")</f>
        <v/>
      </c>
      <c r="O901" s="106" t="str">
        <f t="shared" ref="O901:O966" si="174">IF(K901&lt;&gt;"",L901*M901,"")</f>
        <v/>
      </c>
      <c r="P901" s="106" t="str">
        <f t="shared" ref="P901:P966" si="175">IF(K901&lt;&gt;"",L901*N901,"")</f>
        <v/>
      </c>
      <c r="Q901" s="71" t="s">
        <v>35</v>
      </c>
      <c r="R901" s="103"/>
      <c r="S901" s="103"/>
      <c r="T901" s="106" t="str">
        <f>IF(Q901&lt;&gt;"",VLOOKUP(Q901,'DON GIA'!$H$1:$K$103,4,0),"")</f>
        <v/>
      </c>
      <c r="U901" s="106" t="str">
        <f t="shared" si="172"/>
        <v/>
      </c>
      <c r="V901" s="107" t="s">
        <v>1083</v>
      </c>
      <c r="W901" s="103" t="s">
        <v>27</v>
      </c>
      <c r="X901" s="108">
        <v>2.88</v>
      </c>
      <c r="Y901" s="109"/>
      <c r="Z901" s="106">
        <f>IF(V901&lt;&gt;"",VLOOKUP(V901,'DON GIA'!$A$1:$D$346,4,0),"")</f>
        <v>282038</v>
      </c>
      <c r="AA901" s="106">
        <f t="shared" si="173"/>
        <v>812269.44</v>
      </c>
      <c r="AB901" s="71"/>
      <c r="AC901" s="71"/>
      <c r="AD901" s="71"/>
      <c r="AE901" s="71"/>
      <c r="AF901" s="71"/>
      <c r="AG901" s="103"/>
      <c r="AH901" s="103"/>
      <c r="AI901" s="103"/>
      <c r="AJ901" s="103"/>
      <c r="AK901" s="106" t="str">
        <f>IF(AH901&lt;&gt;"",VLOOKUP(AH901,'DON GIA'!$M$1:$P$9,4,0),"")</f>
        <v/>
      </c>
      <c r="AL901" s="106" t="str">
        <f t="shared" ref="AL901:AL966" si="176">IF(AH901&lt;&gt;"",AJ901*AK901,"")</f>
        <v/>
      </c>
      <c r="AM901" s="103"/>
      <c r="AN901" s="103"/>
      <c r="AO901" s="199" t="str">
        <f t="shared" si="170"/>
        <v/>
      </c>
      <c r="AP901" s="107"/>
    </row>
    <row r="902" spans="1:42" outlineLevel="2">
      <c r="A902" s="72" t="e">
        <f>IF(C901&lt;&gt;"",$C$7:C901,A901)</f>
        <v>#VALUE!</v>
      </c>
      <c r="B902" s="102" t="str">
        <f>IF(C901&lt;&gt;"",COUNTA($C$7:C901)+392,"")</f>
        <v/>
      </c>
      <c r="C902" s="192"/>
      <c r="D902" s="71"/>
      <c r="E902" s="103"/>
      <c r="F902" s="103"/>
      <c r="G902" s="103"/>
      <c r="H902" s="103"/>
      <c r="I902" s="103"/>
      <c r="J902" s="103"/>
      <c r="K902" s="71"/>
      <c r="L902" s="105"/>
      <c r="M902" s="106" t="str">
        <f>IF(K902&lt;&gt;"",VLOOKUP(K902,'DON GIA'!$S$1:$U$19,3,0),"")</f>
        <v/>
      </c>
      <c r="N902" s="106" t="str">
        <f>IF(K902&lt;&gt;"",VLOOKUP(K902,'DON GIA'!$S$1:$V$19,4,0),"")</f>
        <v/>
      </c>
      <c r="O902" s="106" t="str">
        <f t="shared" si="174"/>
        <v/>
      </c>
      <c r="P902" s="106" t="str">
        <f t="shared" si="175"/>
        <v/>
      </c>
      <c r="Q902" s="71" t="s">
        <v>35</v>
      </c>
      <c r="R902" s="103"/>
      <c r="S902" s="103"/>
      <c r="T902" s="106" t="str">
        <f>IF(Q902&lt;&gt;"",VLOOKUP(Q902,'DON GIA'!$H$1:$K$103,4,0),"")</f>
        <v/>
      </c>
      <c r="U902" s="106" t="str">
        <f t="shared" si="172"/>
        <v/>
      </c>
      <c r="V902" s="107" t="s">
        <v>1009</v>
      </c>
      <c r="W902" s="103" t="s">
        <v>27</v>
      </c>
      <c r="X902" s="108">
        <v>56.1</v>
      </c>
      <c r="Y902" s="109"/>
      <c r="Z902" s="106">
        <f>IF(V902&lt;&gt;"",VLOOKUP(V902,'DON GIA'!$A$1:$D$346,4,0),"")</f>
        <v>282038</v>
      </c>
      <c r="AA902" s="106">
        <f t="shared" si="173"/>
        <v>15822331.800000001</v>
      </c>
      <c r="AB902" s="71"/>
      <c r="AC902" s="71"/>
      <c r="AD902" s="71"/>
      <c r="AE902" s="71"/>
      <c r="AF902" s="71"/>
      <c r="AG902" s="103"/>
      <c r="AH902" s="103"/>
      <c r="AI902" s="103"/>
      <c r="AJ902" s="103"/>
      <c r="AK902" s="106" t="str">
        <f>IF(AH902&lt;&gt;"",VLOOKUP(AH902,'DON GIA'!$M$1:$P$9,4,0),"")</f>
        <v/>
      </c>
      <c r="AL902" s="106" t="str">
        <f t="shared" si="176"/>
        <v/>
      </c>
      <c r="AM902" s="103"/>
      <c r="AN902" s="103"/>
      <c r="AO902" s="199" t="str">
        <f t="shared" si="170"/>
        <v/>
      </c>
      <c r="AP902" s="107"/>
    </row>
    <row r="903" spans="1:42" ht="37.5" outlineLevel="2">
      <c r="A903" s="72" t="e">
        <f>IF(C902&lt;&gt;"",$C$7:C902,A902)</f>
        <v>#VALUE!</v>
      </c>
      <c r="B903" s="102" t="str">
        <f>IF(C902&lt;&gt;"",COUNTA($C$7:C902)+392,"")</f>
        <v/>
      </c>
      <c r="C903" s="192"/>
      <c r="D903" s="71"/>
      <c r="E903" s="103"/>
      <c r="F903" s="103"/>
      <c r="G903" s="103"/>
      <c r="H903" s="103"/>
      <c r="I903" s="103"/>
      <c r="J903" s="103"/>
      <c r="K903" s="71"/>
      <c r="L903" s="105"/>
      <c r="M903" s="106" t="str">
        <f>IF(K903&lt;&gt;"",VLOOKUP(K903,'DON GIA'!$S$1:$U$19,3,0),"")</f>
        <v/>
      </c>
      <c r="N903" s="106" t="str">
        <f>IF(K903&lt;&gt;"",VLOOKUP(K903,'DON GIA'!$S$1:$V$19,4,0),"")</f>
        <v/>
      </c>
      <c r="O903" s="106" t="str">
        <f t="shared" si="174"/>
        <v/>
      </c>
      <c r="P903" s="106" t="str">
        <f t="shared" si="175"/>
        <v/>
      </c>
      <c r="Q903" s="71" t="s">
        <v>35</v>
      </c>
      <c r="R903" s="103"/>
      <c r="S903" s="103"/>
      <c r="T903" s="106" t="str">
        <f>IF(Q903&lt;&gt;"",VLOOKUP(Q903,'DON GIA'!$H$1:$K$103,4,0),"")</f>
        <v/>
      </c>
      <c r="U903" s="106" t="str">
        <f t="shared" si="172"/>
        <v/>
      </c>
      <c r="V903" s="107" t="s">
        <v>1214</v>
      </c>
      <c r="W903" s="103" t="s">
        <v>27</v>
      </c>
      <c r="X903" s="108">
        <v>0.42</v>
      </c>
      <c r="Y903" s="109"/>
      <c r="Z903" s="106">
        <f>IF(V903&lt;&gt;"",VLOOKUP(V903,'DON GIA'!$A$1:$D$346,4,0),"")</f>
        <v>292949</v>
      </c>
      <c r="AA903" s="106">
        <f t="shared" si="173"/>
        <v>123038.58</v>
      </c>
      <c r="AB903" s="71"/>
      <c r="AC903" s="71"/>
      <c r="AD903" s="71"/>
      <c r="AE903" s="71"/>
      <c r="AF903" s="71"/>
      <c r="AG903" s="103"/>
      <c r="AH903" s="103"/>
      <c r="AI903" s="103"/>
      <c r="AJ903" s="103"/>
      <c r="AK903" s="106" t="str">
        <f>IF(AH903&lt;&gt;"",VLOOKUP(AH903,'DON GIA'!$M$1:$P$9,4,0),"")</f>
        <v/>
      </c>
      <c r="AL903" s="106" t="str">
        <f t="shared" si="176"/>
        <v/>
      </c>
      <c r="AM903" s="103"/>
      <c r="AN903" s="103"/>
      <c r="AO903" s="199" t="str">
        <f t="shared" ref="AO903:AO966" si="177">IF(C903&lt;&gt;"",O903+P903+U903+AA903+AL903,"")</f>
        <v/>
      </c>
      <c r="AP903" s="107"/>
    </row>
    <row r="904" spans="1:42" outlineLevel="2">
      <c r="A904" s="72" t="e">
        <f>IF(C903&lt;&gt;"",$C$7:C903,A903)</f>
        <v>#VALUE!</v>
      </c>
      <c r="B904" s="102" t="str">
        <f>IF(C903&lt;&gt;"",COUNTA($C$7:C903)+392,"")</f>
        <v/>
      </c>
      <c r="C904" s="192"/>
      <c r="D904" s="71"/>
      <c r="E904" s="103"/>
      <c r="F904" s="103"/>
      <c r="G904" s="103"/>
      <c r="H904" s="103"/>
      <c r="I904" s="103"/>
      <c r="J904" s="103"/>
      <c r="K904" s="71"/>
      <c r="L904" s="105"/>
      <c r="M904" s="106" t="str">
        <f>IF(K904&lt;&gt;"",VLOOKUP(K904,'DON GIA'!$S$1:$U$19,3,0),"")</f>
        <v/>
      </c>
      <c r="N904" s="106" t="str">
        <f>IF(K904&lt;&gt;"",VLOOKUP(K904,'DON GIA'!$S$1:$V$19,4,0),"")</f>
        <v/>
      </c>
      <c r="O904" s="106" t="str">
        <f t="shared" si="174"/>
        <v/>
      </c>
      <c r="P904" s="106" t="str">
        <f t="shared" si="175"/>
        <v/>
      </c>
      <c r="Q904" s="71" t="s">
        <v>35</v>
      </c>
      <c r="R904" s="103"/>
      <c r="S904" s="103"/>
      <c r="T904" s="106" t="str">
        <f>IF(Q904&lt;&gt;"",VLOOKUP(Q904,'DON GIA'!$H$1:$K$103,4,0),"")</f>
        <v/>
      </c>
      <c r="U904" s="106" t="str">
        <f t="shared" si="172"/>
        <v/>
      </c>
      <c r="V904" s="107" t="s">
        <v>1063</v>
      </c>
      <c r="W904" s="103" t="s">
        <v>27</v>
      </c>
      <c r="X904" s="108">
        <v>184.3</v>
      </c>
      <c r="Y904" s="109"/>
      <c r="Z904" s="106">
        <f>IF(V904&lt;&gt;"",VLOOKUP(V904,'DON GIA'!$A$1:$D$346,4,0),"")</f>
        <v>3941166</v>
      </c>
      <c r="AA904" s="106">
        <f t="shared" si="173"/>
        <v>726356893.80000007</v>
      </c>
      <c r="AB904" s="71"/>
      <c r="AC904" s="71" t="s">
        <v>29</v>
      </c>
      <c r="AD904" s="71" t="s">
        <v>30</v>
      </c>
      <c r="AE904" s="71" t="s">
        <v>31</v>
      </c>
      <c r="AF904" s="71" t="s">
        <v>32</v>
      </c>
      <c r="AG904" s="103"/>
      <c r="AH904" s="103"/>
      <c r="AI904" s="103"/>
      <c r="AJ904" s="103"/>
      <c r="AK904" s="106" t="str">
        <f>IF(AH904&lt;&gt;"",VLOOKUP(AH904,'DON GIA'!$M$1:$P$9,4,0),"")</f>
        <v/>
      </c>
      <c r="AL904" s="106" t="str">
        <f t="shared" si="176"/>
        <v/>
      </c>
      <c r="AM904" s="103"/>
      <c r="AN904" s="103"/>
      <c r="AO904" s="199" t="str">
        <f t="shared" si="177"/>
        <v/>
      </c>
      <c r="AP904" s="107"/>
    </row>
    <row r="905" spans="1:42" ht="37.5" outlineLevel="2">
      <c r="A905" s="72" t="e">
        <f>IF(C904&lt;&gt;"",$C$7:C904,A904)</f>
        <v>#VALUE!</v>
      </c>
      <c r="B905" s="102" t="str">
        <f>IF(C904&lt;&gt;"",COUNTA($C$7:C904)+392,"")</f>
        <v/>
      </c>
      <c r="C905" s="192"/>
      <c r="D905" s="71"/>
      <c r="E905" s="103"/>
      <c r="F905" s="103"/>
      <c r="G905" s="103"/>
      <c r="H905" s="103"/>
      <c r="I905" s="103"/>
      <c r="J905" s="103"/>
      <c r="K905" s="71"/>
      <c r="L905" s="105"/>
      <c r="M905" s="106" t="str">
        <f>IF(K905&lt;&gt;"",VLOOKUP(K905,'DON GIA'!$S$1:$U$19,3,0),"")</f>
        <v/>
      </c>
      <c r="N905" s="106" t="str">
        <f>IF(K905&lt;&gt;"",VLOOKUP(K905,'DON GIA'!$S$1:$V$19,4,0),"")</f>
        <v/>
      </c>
      <c r="O905" s="106" t="str">
        <f t="shared" si="174"/>
        <v/>
      </c>
      <c r="P905" s="106" t="str">
        <f t="shared" si="175"/>
        <v/>
      </c>
      <c r="Q905" s="71" t="s">
        <v>35</v>
      </c>
      <c r="R905" s="103"/>
      <c r="S905" s="103"/>
      <c r="T905" s="106" t="str">
        <f>IF(Q905&lt;&gt;"",VLOOKUP(Q905,'DON GIA'!$H$1:$K$103,4,0),"")</f>
        <v/>
      </c>
      <c r="U905" s="106" t="str">
        <f t="shared" si="172"/>
        <v/>
      </c>
      <c r="V905" s="107" t="s">
        <v>1080</v>
      </c>
      <c r="W905" s="103" t="s">
        <v>27</v>
      </c>
      <c r="X905" s="108">
        <v>3.64</v>
      </c>
      <c r="Y905" s="109"/>
      <c r="Z905" s="106">
        <f>IF(V905&lt;&gt;"",VLOOKUP(V905,'DON GIA'!$A$1:$D$346,4,0),"")</f>
        <v>10375629</v>
      </c>
      <c r="AA905" s="106">
        <f t="shared" si="173"/>
        <v>37767289.560000002</v>
      </c>
      <c r="AB905" s="71"/>
      <c r="AC905" s="71" t="s">
        <v>29</v>
      </c>
      <c r="AD905" s="71" t="s">
        <v>30</v>
      </c>
      <c r="AE905" s="71" t="s">
        <v>31</v>
      </c>
      <c r="AF905" s="71" t="s">
        <v>32</v>
      </c>
      <c r="AG905" s="103"/>
      <c r="AH905" s="103"/>
      <c r="AI905" s="103"/>
      <c r="AJ905" s="103"/>
      <c r="AK905" s="106" t="str">
        <f>IF(AH905&lt;&gt;"",VLOOKUP(AH905,'DON GIA'!$M$1:$P$9,4,0),"")</f>
        <v/>
      </c>
      <c r="AL905" s="106" t="str">
        <f t="shared" si="176"/>
        <v/>
      </c>
      <c r="AM905" s="103"/>
      <c r="AN905" s="103"/>
      <c r="AO905" s="199" t="str">
        <f t="shared" si="177"/>
        <v/>
      </c>
      <c r="AP905" s="107"/>
    </row>
    <row r="906" spans="1:42" ht="56.25" outlineLevel="2">
      <c r="A906" s="72" t="e">
        <f>IF(C905&lt;&gt;"",$C$7:C905,A905)</f>
        <v>#VALUE!</v>
      </c>
      <c r="B906" s="102" t="str">
        <f>IF(C905&lt;&gt;"",COUNTA($C$7:C905)+392,"")</f>
        <v/>
      </c>
      <c r="C906" s="192"/>
      <c r="D906" s="71"/>
      <c r="E906" s="103"/>
      <c r="F906" s="103"/>
      <c r="G906" s="103"/>
      <c r="H906" s="103"/>
      <c r="I906" s="103"/>
      <c r="J906" s="103"/>
      <c r="K906" s="71"/>
      <c r="L906" s="105"/>
      <c r="M906" s="106" t="str">
        <f>IF(K906&lt;&gt;"",VLOOKUP(K906,'DON GIA'!$S$1:$U$19,3,0),"")</f>
        <v/>
      </c>
      <c r="N906" s="106" t="str">
        <f>IF(K906&lt;&gt;"",VLOOKUP(K906,'DON GIA'!$S$1:$V$19,4,0),"")</f>
        <v/>
      </c>
      <c r="O906" s="106" t="str">
        <f t="shared" si="174"/>
        <v/>
      </c>
      <c r="P906" s="106" t="str">
        <f t="shared" si="175"/>
        <v/>
      </c>
      <c r="Q906" s="71" t="s">
        <v>35</v>
      </c>
      <c r="R906" s="103"/>
      <c r="S906" s="103"/>
      <c r="T906" s="106" t="str">
        <f>IF(Q906&lt;&gt;"",VLOOKUP(Q906,'DON GIA'!$H$1:$K$103,4,0),"")</f>
        <v/>
      </c>
      <c r="U906" s="106" t="str">
        <f t="shared" si="172"/>
        <v/>
      </c>
      <c r="V906" s="107" t="s">
        <v>1215</v>
      </c>
      <c r="W906" s="103" t="s">
        <v>27</v>
      </c>
      <c r="X906" s="108">
        <v>3.64</v>
      </c>
      <c r="Y906" s="109"/>
      <c r="Z906" s="106">
        <f>IF(V906&lt;&gt;"",VLOOKUP(V906,'DON GIA'!$A$1:$D$346,4,0),"")</f>
        <v>2613835</v>
      </c>
      <c r="AA906" s="106">
        <f t="shared" si="173"/>
        <v>9514359.4000000004</v>
      </c>
      <c r="AB906" s="71"/>
      <c r="AC906" s="71" t="s">
        <v>29</v>
      </c>
      <c r="AD906" s="71" t="s">
        <v>30</v>
      </c>
      <c r="AE906" s="71" t="s">
        <v>31</v>
      </c>
      <c r="AF906" s="71" t="s">
        <v>32</v>
      </c>
      <c r="AG906" s="103"/>
      <c r="AH906" s="103"/>
      <c r="AI906" s="103"/>
      <c r="AJ906" s="103"/>
      <c r="AK906" s="106" t="str">
        <f>IF(AH906&lt;&gt;"",VLOOKUP(AH906,'DON GIA'!$M$1:$P$9,4,0),"")</f>
        <v/>
      </c>
      <c r="AL906" s="106" t="str">
        <f t="shared" si="176"/>
        <v/>
      </c>
      <c r="AM906" s="103"/>
      <c r="AN906" s="103"/>
      <c r="AO906" s="199" t="str">
        <f t="shared" si="177"/>
        <v/>
      </c>
      <c r="AP906" s="107"/>
    </row>
    <row r="907" spans="1:42" ht="56.25" outlineLevel="2">
      <c r="A907" s="72" t="e">
        <f>IF(C906&lt;&gt;"",$C$7:C906,A906)</f>
        <v>#VALUE!</v>
      </c>
      <c r="B907" s="102" t="str">
        <f>IF(C906&lt;&gt;"",COUNTA($C$7:C906)+392,"")</f>
        <v/>
      </c>
      <c r="C907" s="192"/>
      <c r="D907" s="71"/>
      <c r="E907" s="103"/>
      <c r="F907" s="103"/>
      <c r="G907" s="103"/>
      <c r="H907" s="103"/>
      <c r="I907" s="103"/>
      <c r="J907" s="103"/>
      <c r="K907" s="71"/>
      <c r="L907" s="105"/>
      <c r="M907" s="106" t="str">
        <f>IF(K907&lt;&gt;"",VLOOKUP(K907,'DON GIA'!$S$1:$U$19,3,0),"")</f>
        <v/>
      </c>
      <c r="N907" s="106" t="str">
        <f>IF(K907&lt;&gt;"",VLOOKUP(K907,'DON GIA'!$S$1:$V$19,4,0),"")</f>
        <v/>
      </c>
      <c r="O907" s="106" t="str">
        <f t="shared" si="174"/>
        <v/>
      </c>
      <c r="P907" s="106" t="str">
        <f t="shared" si="175"/>
        <v/>
      </c>
      <c r="Q907" s="71" t="s">
        <v>35</v>
      </c>
      <c r="R907" s="103"/>
      <c r="S907" s="103"/>
      <c r="T907" s="106" t="str">
        <f>IF(Q907&lt;&gt;"",VLOOKUP(Q907,'DON GIA'!$H$1:$K$103,4,0),"")</f>
        <v/>
      </c>
      <c r="U907" s="106" t="str">
        <f t="shared" si="172"/>
        <v/>
      </c>
      <c r="V907" s="107" t="s">
        <v>1215</v>
      </c>
      <c r="W907" s="103" t="s">
        <v>27</v>
      </c>
      <c r="X907" s="108">
        <v>3.64</v>
      </c>
      <c r="Y907" s="109"/>
      <c r="Z907" s="106">
        <f>IF(V907&lt;&gt;"",VLOOKUP(V907,'DON GIA'!$A$1:$D$346,4,0),"")</f>
        <v>2613835</v>
      </c>
      <c r="AA907" s="106">
        <f t="shared" si="173"/>
        <v>9514359.4000000004</v>
      </c>
      <c r="AB907" s="71"/>
      <c r="AC907" s="71" t="s">
        <v>29</v>
      </c>
      <c r="AD907" s="71" t="s">
        <v>30</v>
      </c>
      <c r="AE907" s="71" t="s">
        <v>31</v>
      </c>
      <c r="AF907" s="71" t="s">
        <v>32</v>
      </c>
      <c r="AG907" s="103"/>
      <c r="AH907" s="103"/>
      <c r="AI907" s="103"/>
      <c r="AJ907" s="103"/>
      <c r="AK907" s="106" t="str">
        <f>IF(AH907&lt;&gt;"",VLOOKUP(AH907,'DON GIA'!$M$1:$P$9,4,0),"")</f>
        <v/>
      </c>
      <c r="AL907" s="106" t="str">
        <f t="shared" si="176"/>
        <v/>
      </c>
      <c r="AM907" s="103"/>
      <c r="AN907" s="103"/>
      <c r="AO907" s="199" t="str">
        <f t="shared" si="177"/>
        <v/>
      </c>
      <c r="AP907" s="107"/>
    </row>
    <row r="908" spans="1:42" ht="56.25" outlineLevel="2">
      <c r="A908" s="72" t="e">
        <f>IF(C907&lt;&gt;"",$C$7:C907,A907)</f>
        <v>#VALUE!</v>
      </c>
      <c r="B908" s="102" t="str">
        <f>IF(C907&lt;&gt;"",COUNTA($C$7:C907)+392,"")</f>
        <v/>
      </c>
      <c r="C908" s="192"/>
      <c r="D908" s="71"/>
      <c r="E908" s="103"/>
      <c r="F908" s="103"/>
      <c r="G908" s="103"/>
      <c r="H908" s="103"/>
      <c r="I908" s="103"/>
      <c r="J908" s="103"/>
      <c r="K908" s="71"/>
      <c r="L908" s="105"/>
      <c r="M908" s="106" t="str">
        <f>IF(K908&lt;&gt;"",VLOOKUP(K908,'DON GIA'!$S$1:$U$19,3,0),"")</f>
        <v/>
      </c>
      <c r="N908" s="106" t="str">
        <f>IF(K908&lt;&gt;"",VLOOKUP(K908,'DON GIA'!$S$1:$V$19,4,0),"")</f>
        <v/>
      </c>
      <c r="O908" s="106" t="str">
        <f t="shared" si="174"/>
        <v/>
      </c>
      <c r="P908" s="106" t="str">
        <f t="shared" si="175"/>
        <v/>
      </c>
      <c r="Q908" s="71" t="s">
        <v>35</v>
      </c>
      <c r="R908" s="103"/>
      <c r="S908" s="103"/>
      <c r="T908" s="106" t="str">
        <f>IF(Q908&lt;&gt;"",VLOOKUP(Q908,'DON GIA'!$H$1:$K$103,4,0),"")</f>
        <v/>
      </c>
      <c r="U908" s="106" t="str">
        <f t="shared" si="172"/>
        <v/>
      </c>
      <c r="V908" s="107" t="s">
        <v>1215</v>
      </c>
      <c r="W908" s="103" t="s">
        <v>27</v>
      </c>
      <c r="X908" s="108">
        <v>3.64</v>
      </c>
      <c r="Y908" s="109"/>
      <c r="Z908" s="106">
        <f>IF(V908&lt;&gt;"",VLOOKUP(V908,'DON GIA'!$A$1:$D$346,4,0),"")</f>
        <v>2613835</v>
      </c>
      <c r="AA908" s="106">
        <f t="shared" si="173"/>
        <v>9514359.4000000004</v>
      </c>
      <c r="AB908" s="71"/>
      <c r="AC908" s="71" t="s">
        <v>29</v>
      </c>
      <c r="AD908" s="71" t="s">
        <v>30</v>
      </c>
      <c r="AE908" s="71" t="s">
        <v>31</v>
      </c>
      <c r="AF908" s="71" t="s">
        <v>32</v>
      </c>
      <c r="AG908" s="103"/>
      <c r="AH908" s="103"/>
      <c r="AI908" s="103"/>
      <c r="AJ908" s="103"/>
      <c r="AK908" s="106" t="str">
        <f>IF(AH908&lt;&gt;"",VLOOKUP(AH908,'DON GIA'!$M$1:$P$9,4,0),"")</f>
        <v/>
      </c>
      <c r="AL908" s="106" t="str">
        <f t="shared" si="176"/>
        <v/>
      </c>
      <c r="AM908" s="103"/>
      <c r="AN908" s="103"/>
      <c r="AO908" s="199" t="str">
        <f t="shared" si="177"/>
        <v/>
      </c>
      <c r="AP908" s="107"/>
    </row>
    <row r="909" spans="1:42" ht="56.25" outlineLevel="2">
      <c r="A909" s="72" t="e">
        <f>IF(C908&lt;&gt;"",$C$7:C908,A908)</f>
        <v>#VALUE!</v>
      </c>
      <c r="B909" s="102" t="str">
        <f>IF(C908&lt;&gt;"",COUNTA($C$7:C908)+392,"")</f>
        <v/>
      </c>
      <c r="C909" s="192"/>
      <c r="D909" s="71"/>
      <c r="E909" s="103"/>
      <c r="F909" s="103"/>
      <c r="G909" s="103"/>
      <c r="H909" s="103"/>
      <c r="I909" s="103"/>
      <c r="J909" s="103"/>
      <c r="K909" s="71"/>
      <c r="L909" s="105"/>
      <c r="M909" s="106" t="str">
        <f>IF(K909&lt;&gt;"",VLOOKUP(K909,'DON GIA'!$S$1:$U$19,3,0),"")</f>
        <v/>
      </c>
      <c r="N909" s="106" t="str">
        <f>IF(K909&lt;&gt;"",VLOOKUP(K909,'DON GIA'!$S$1:$V$19,4,0),"")</f>
        <v/>
      </c>
      <c r="O909" s="106" t="str">
        <f t="shared" si="174"/>
        <v/>
      </c>
      <c r="P909" s="106" t="str">
        <f t="shared" si="175"/>
        <v/>
      </c>
      <c r="Q909" s="71" t="s">
        <v>35</v>
      </c>
      <c r="R909" s="103"/>
      <c r="S909" s="103"/>
      <c r="T909" s="106" t="str">
        <f>IF(Q909&lt;&gt;"",VLOOKUP(Q909,'DON GIA'!$H$1:$K$103,4,0),"")</f>
        <v/>
      </c>
      <c r="U909" s="106" t="str">
        <f t="shared" si="172"/>
        <v/>
      </c>
      <c r="V909" s="107" t="s">
        <v>1215</v>
      </c>
      <c r="W909" s="103" t="s">
        <v>27</v>
      </c>
      <c r="X909" s="108">
        <v>3.64</v>
      </c>
      <c r="Y909" s="109"/>
      <c r="Z909" s="106">
        <f>IF(V909&lt;&gt;"",VLOOKUP(V909,'DON GIA'!$A$1:$D$346,4,0),"")</f>
        <v>2613835</v>
      </c>
      <c r="AA909" s="106">
        <f t="shared" si="173"/>
        <v>9514359.4000000004</v>
      </c>
      <c r="AB909" s="71"/>
      <c r="AC909" s="71" t="s">
        <v>29</v>
      </c>
      <c r="AD909" s="71" t="s">
        <v>30</v>
      </c>
      <c r="AE909" s="71" t="s">
        <v>31</v>
      </c>
      <c r="AF909" s="71" t="s">
        <v>32</v>
      </c>
      <c r="AG909" s="103"/>
      <c r="AH909" s="103"/>
      <c r="AI909" s="103"/>
      <c r="AJ909" s="103"/>
      <c r="AK909" s="106" t="str">
        <f>IF(AH909&lt;&gt;"",VLOOKUP(AH909,'DON GIA'!$M$1:$P$9,4,0),"")</f>
        <v/>
      </c>
      <c r="AL909" s="106" t="str">
        <f t="shared" si="176"/>
        <v/>
      </c>
      <c r="AM909" s="103"/>
      <c r="AN909" s="103"/>
      <c r="AO909" s="199" t="str">
        <f t="shared" si="177"/>
        <v/>
      </c>
      <c r="AP909" s="107"/>
    </row>
    <row r="910" spans="1:42" ht="37.5" outlineLevel="2">
      <c r="A910" s="72" t="e">
        <f>IF(C909&lt;&gt;"",$C$7:C909,A909)</f>
        <v>#VALUE!</v>
      </c>
      <c r="B910" s="102" t="str">
        <f>IF(C909&lt;&gt;"",COUNTA($C$7:C909)+392,"")</f>
        <v/>
      </c>
      <c r="C910" s="192"/>
      <c r="D910" s="71"/>
      <c r="E910" s="103"/>
      <c r="F910" s="103"/>
      <c r="G910" s="103"/>
      <c r="H910" s="103"/>
      <c r="I910" s="103"/>
      <c r="J910" s="103"/>
      <c r="K910" s="71"/>
      <c r="L910" s="105"/>
      <c r="M910" s="106" t="str">
        <f>IF(K910&lt;&gt;"",VLOOKUP(K910,'DON GIA'!$S$1:$U$19,3,0),"")</f>
        <v/>
      </c>
      <c r="N910" s="106" t="str">
        <f>IF(K910&lt;&gt;"",VLOOKUP(K910,'DON GIA'!$S$1:$V$19,4,0),"")</f>
        <v/>
      </c>
      <c r="O910" s="106" t="str">
        <f t="shared" si="174"/>
        <v/>
      </c>
      <c r="P910" s="106" t="str">
        <f t="shared" si="175"/>
        <v/>
      </c>
      <c r="Q910" s="71" t="s">
        <v>35</v>
      </c>
      <c r="R910" s="103"/>
      <c r="S910" s="103"/>
      <c r="T910" s="106" t="str">
        <f>IF(Q910&lt;&gt;"",VLOOKUP(Q910,'DON GIA'!$H$1:$K$103,4,0),"")</f>
        <v/>
      </c>
      <c r="U910" s="106" t="str">
        <f t="shared" si="172"/>
        <v/>
      </c>
      <c r="V910" s="107" t="s">
        <v>1210</v>
      </c>
      <c r="W910" s="103" t="s">
        <v>27</v>
      </c>
      <c r="X910" s="108">
        <v>184.3</v>
      </c>
      <c r="Y910" s="109"/>
      <c r="Z910" s="106">
        <f>IF(V910&lt;&gt;"",VLOOKUP(V910,'DON GIA'!$A$1:$D$346,4,0),"")</f>
        <v>161275</v>
      </c>
      <c r="AA910" s="106">
        <f t="shared" si="173"/>
        <v>29722982.5</v>
      </c>
      <c r="AB910" s="71"/>
      <c r="AC910" s="71"/>
      <c r="AD910" s="71"/>
      <c r="AE910" s="71"/>
      <c r="AF910" s="71"/>
      <c r="AG910" s="103"/>
      <c r="AH910" s="103"/>
      <c r="AI910" s="103"/>
      <c r="AJ910" s="103"/>
      <c r="AK910" s="106" t="str">
        <f>IF(AH910&lt;&gt;"",VLOOKUP(AH910,'DON GIA'!$M$1:$P$9,4,0),"")</f>
        <v/>
      </c>
      <c r="AL910" s="106" t="str">
        <f t="shared" si="176"/>
        <v/>
      </c>
      <c r="AM910" s="103"/>
      <c r="AN910" s="103"/>
      <c r="AO910" s="199" t="str">
        <f t="shared" si="177"/>
        <v/>
      </c>
      <c r="AP910" s="107"/>
    </row>
    <row r="911" spans="1:42" outlineLevel="2">
      <c r="A911" s="72" t="e">
        <f>IF(C910&lt;&gt;"",$C$7:C910,A910)</f>
        <v>#VALUE!</v>
      </c>
      <c r="B911" s="102" t="str">
        <f>IF(C910&lt;&gt;"",COUNTA($C$7:C910)+392,"")</f>
        <v/>
      </c>
      <c r="C911" s="192"/>
      <c r="D911" s="71"/>
      <c r="E911" s="103"/>
      <c r="F911" s="103"/>
      <c r="G911" s="103"/>
      <c r="H911" s="103"/>
      <c r="I911" s="103"/>
      <c r="J911" s="103"/>
      <c r="K911" s="71"/>
      <c r="L911" s="105"/>
      <c r="M911" s="106" t="str">
        <f>IF(K911&lt;&gt;"",VLOOKUP(K911,'DON GIA'!$S$1:$U$19,3,0),"")</f>
        <v/>
      </c>
      <c r="N911" s="106" t="str">
        <f>IF(K911&lt;&gt;"",VLOOKUP(K911,'DON GIA'!$S$1:$V$19,4,0),"")</f>
        <v/>
      </c>
      <c r="O911" s="106" t="str">
        <f t="shared" si="174"/>
        <v/>
      </c>
      <c r="P911" s="106" t="str">
        <f t="shared" si="175"/>
        <v/>
      </c>
      <c r="Q911" s="71" t="s">
        <v>35</v>
      </c>
      <c r="R911" s="103"/>
      <c r="S911" s="103"/>
      <c r="T911" s="106" t="str">
        <f>IF(Q911&lt;&gt;"",VLOOKUP(Q911,'DON GIA'!$H$1:$K$103,4,0),"")</f>
        <v/>
      </c>
      <c r="U911" s="106" t="str">
        <f t="shared" si="172"/>
        <v/>
      </c>
      <c r="V911" s="107" t="s">
        <v>1218</v>
      </c>
      <c r="W911" s="103" t="s">
        <v>38</v>
      </c>
      <c r="X911" s="108">
        <v>0.8</v>
      </c>
      <c r="Y911" s="109"/>
      <c r="Z911" s="106">
        <f>IF(V911&lt;&gt;"",VLOOKUP(V911,'DON GIA'!$A$1:$D$346,4,0),"")</f>
        <v>2523428</v>
      </c>
      <c r="AA911" s="106">
        <f t="shared" si="173"/>
        <v>2018742.4000000001</v>
      </c>
      <c r="AB911" s="71"/>
      <c r="AC911" s="71"/>
      <c r="AD911" s="71"/>
      <c r="AE911" s="71"/>
      <c r="AF911" s="71"/>
      <c r="AG911" s="103"/>
      <c r="AH911" s="103"/>
      <c r="AI911" s="103"/>
      <c r="AJ911" s="103"/>
      <c r="AK911" s="106" t="str">
        <f>IF(AH911&lt;&gt;"",VLOOKUP(AH911,'DON GIA'!$M$1:$P$9,4,0),"")</f>
        <v/>
      </c>
      <c r="AL911" s="106" t="str">
        <f t="shared" si="176"/>
        <v/>
      </c>
      <c r="AM911" s="103"/>
      <c r="AN911" s="103"/>
      <c r="AO911" s="199" t="str">
        <f t="shared" si="177"/>
        <v/>
      </c>
      <c r="AP911" s="107"/>
    </row>
    <row r="912" spans="1:42" outlineLevel="2">
      <c r="A912" s="72" t="e">
        <f>IF(C911&lt;&gt;"",$C$7:C911,A911)</f>
        <v>#VALUE!</v>
      </c>
      <c r="B912" s="102" t="str">
        <f>IF(C911&lt;&gt;"",COUNTA($C$7:C911)+392,"")</f>
        <v/>
      </c>
      <c r="C912" s="192"/>
      <c r="D912" s="71"/>
      <c r="E912" s="103"/>
      <c r="F912" s="103"/>
      <c r="G912" s="103"/>
      <c r="H912" s="103"/>
      <c r="I912" s="103"/>
      <c r="J912" s="103"/>
      <c r="K912" s="71"/>
      <c r="L912" s="105"/>
      <c r="M912" s="106" t="str">
        <f>IF(K912&lt;&gt;"",VLOOKUP(K912,'DON GIA'!$S$1:$U$19,3,0),"")</f>
        <v/>
      </c>
      <c r="N912" s="106" t="str">
        <f>IF(K912&lt;&gt;"",VLOOKUP(K912,'DON GIA'!$S$1:$V$19,4,0),"")</f>
        <v/>
      </c>
      <c r="O912" s="106" t="str">
        <f t="shared" si="174"/>
        <v/>
      </c>
      <c r="P912" s="106" t="str">
        <f t="shared" si="175"/>
        <v/>
      </c>
      <c r="Q912" s="71" t="s">
        <v>35</v>
      </c>
      <c r="R912" s="103"/>
      <c r="S912" s="103"/>
      <c r="T912" s="106" t="str">
        <f>IF(Q912&lt;&gt;"",VLOOKUP(Q912,'DON GIA'!$H$1:$K$103,4,0),"")</f>
        <v/>
      </c>
      <c r="U912" s="106" t="str">
        <f t="shared" si="172"/>
        <v/>
      </c>
      <c r="V912" s="107" t="s">
        <v>1212</v>
      </c>
      <c r="W912" s="103" t="s">
        <v>27</v>
      </c>
      <c r="X912" s="108">
        <v>3.2</v>
      </c>
      <c r="Y912" s="109"/>
      <c r="Z912" s="106">
        <f>IF(V912&lt;&gt;"",VLOOKUP(V912,'DON GIA'!$A$1:$D$346,4,0),"")</f>
        <v>292949</v>
      </c>
      <c r="AA912" s="106">
        <f t="shared" si="173"/>
        <v>937436.8</v>
      </c>
      <c r="AB912" s="71"/>
      <c r="AC912" s="71"/>
      <c r="AD912" s="71"/>
      <c r="AE912" s="71"/>
      <c r="AF912" s="71"/>
      <c r="AG912" s="103"/>
      <c r="AH912" s="103"/>
      <c r="AI912" s="103"/>
      <c r="AJ912" s="103"/>
      <c r="AK912" s="106" t="str">
        <f>IF(AH912&lt;&gt;"",VLOOKUP(AH912,'DON GIA'!$M$1:$P$9,4,0),"")</f>
        <v/>
      </c>
      <c r="AL912" s="106" t="str">
        <f t="shared" si="176"/>
        <v/>
      </c>
      <c r="AM912" s="103"/>
      <c r="AN912" s="103"/>
      <c r="AO912" s="199" t="str">
        <f t="shared" si="177"/>
        <v/>
      </c>
      <c r="AP912" s="107"/>
    </row>
    <row r="913" spans="1:42" ht="37.5" outlineLevel="2">
      <c r="A913" s="72" t="e">
        <f>IF(C912&lt;&gt;"",$C$7:C912,A912)</f>
        <v>#VALUE!</v>
      </c>
      <c r="B913" s="102" t="str">
        <f>IF(C912&lt;&gt;"",COUNTA($C$7:C912)+392,"")</f>
        <v/>
      </c>
      <c r="C913" s="192"/>
      <c r="D913" s="71"/>
      <c r="E913" s="103"/>
      <c r="F913" s="103"/>
      <c r="G913" s="103"/>
      <c r="H913" s="103"/>
      <c r="I913" s="103"/>
      <c r="J913" s="103"/>
      <c r="K913" s="71"/>
      <c r="L913" s="105"/>
      <c r="M913" s="106" t="str">
        <f>IF(K913&lt;&gt;"",VLOOKUP(K913,'DON GIA'!$S$1:$U$19,3,0),"")</f>
        <v/>
      </c>
      <c r="N913" s="106" t="str">
        <f>IF(K913&lt;&gt;"",VLOOKUP(K913,'DON GIA'!$S$1:$V$19,4,0),"")</f>
        <v/>
      </c>
      <c r="O913" s="106" t="str">
        <f t="shared" si="174"/>
        <v/>
      </c>
      <c r="P913" s="106" t="str">
        <f t="shared" si="175"/>
        <v/>
      </c>
      <c r="Q913" s="71" t="s">
        <v>35</v>
      </c>
      <c r="R913" s="103"/>
      <c r="S913" s="103"/>
      <c r="T913" s="106" t="str">
        <f>IF(Q913&lt;&gt;"",VLOOKUP(Q913,'DON GIA'!$H$1:$K$103,4,0),"")</f>
        <v/>
      </c>
      <c r="U913" s="106" t="str">
        <f t="shared" si="172"/>
        <v/>
      </c>
      <c r="V913" s="107" t="s">
        <v>1194</v>
      </c>
      <c r="W913" s="103" t="s">
        <v>27</v>
      </c>
      <c r="X913" s="108">
        <v>6.2</v>
      </c>
      <c r="Y913" s="109"/>
      <c r="Z913" s="106">
        <f>IF(V913&lt;&gt;"",VLOOKUP(V913,'DON GIA'!$A$1:$D$346,4,0),"")</f>
        <v>292949</v>
      </c>
      <c r="AA913" s="106">
        <f t="shared" ref="AA913:AA943" si="178">IF(V913&lt;&gt;"",IF(ISNUMBER(Z913),X913*Z913,""),"")</f>
        <v>1816283.8</v>
      </c>
      <c r="AB913" s="71"/>
      <c r="AC913" s="71"/>
      <c r="AD913" s="71"/>
      <c r="AE913" s="71"/>
      <c r="AF913" s="71"/>
      <c r="AG913" s="103"/>
      <c r="AH913" s="103"/>
      <c r="AI913" s="103"/>
      <c r="AJ913" s="103"/>
      <c r="AK913" s="106" t="str">
        <f>IF(AH913&lt;&gt;"",VLOOKUP(AH913,'DON GIA'!$M$1:$P$9,4,0),"")</f>
        <v/>
      </c>
      <c r="AL913" s="106" t="str">
        <f t="shared" si="176"/>
        <v/>
      </c>
      <c r="AM913" s="103"/>
      <c r="AN913" s="103"/>
      <c r="AO913" s="199" t="str">
        <f t="shared" si="177"/>
        <v/>
      </c>
      <c r="AP913" s="107"/>
    </row>
    <row r="914" spans="1:42" ht="37.5" outlineLevel="2">
      <c r="A914" s="72" t="e">
        <f>IF(C913&lt;&gt;"",$C$7:C913,A913)</f>
        <v>#VALUE!</v>
      </c>
      <c r="B914" s="102" t="str">
        <f>IF(C913&lt;&gt;"",COUNTA($C$7:C913)+392,"")</f>
        <v/>
      </c>
      <c r="C914" s="192"/>
      <c r="D914" s="71"/>
      <c r="E914" s="103"/>
      <c r="F914" s="103"/>
      <c r="G914" s="103"/>
      <c r="H914" s="103"/>
      <c r="I914" s="103"/>
      <c r="J914" s="103"/>
      <c r="K914" s="71"/>
      <c r="L914" s="105"/>
      <c r="M914" s="106" t="str">
        <f>IF(K914&lt;&gt;"",VLOOKUP(K914,'DON GIA'!$S$1:$U$19,3,0),"")</f>
        <v/>
      </c>
      <c r="N914" s="106" t="str">
        <f>IF(K914&lt;&gt;"",VLOOKUP(K914,'DON GIA'!$S$1:$V$19,4,0),"")</f>
        <v/>
      </c>
      <c r="O914" s="106" t="str">
        <f t="shared" si="174"/>
        <v/>
      </c>
      <c r="P914" s="106" t="str">
        <f t="shared" si="175"/>
        <v/>
      </c>
      <c r="Q914" s="71" t="s">
        <v>35</v>
      </c>
      <c r="R914" s="103"/>
      <c r="S914" s="103"/>
      <c r="T914" s="106" t="str">
        <f>IF(Q914&lt;&gt;"",VLOOKUP(Q914,'DON GIA'!$H$1:$K$103,4,0),"")</f>
        <v/>
      </c>
      <c r="U914" s="106" t="str">
        <f t="shared" si="172"/>
        <v/>
      </c>
      <c r="V914" s="107" t="s">
        <v>1219</v>
      </c>
      <c r="W914" s="103" t="s">
        <v>27</v>
      </c>
      <c r="X914" s="108">
        <v>318.41000000000003</v>
      </c>
      <c r="Y914" s="109"/>
      <c r="Z914" s="106">
        <f>IF(V914&lt;&gt;"",VLOOKUP(V914,'DON GIA'!$A$1:$D$346,4,0),"")</f>
        <v>282038</v>
      </c>
      <c r="AA914" s="106">
        <f t="shared" si="178"/>
        <v>89803719.580000013</v>
      </c>
      <c r="AB914" s="71"/>
      <c r="AC914" s="71"/>
      <c r="AD914" s="71"/>
      <c r="AE914" s="71"/>
      <c r="AF914" s="71"/>
      <c r="AG914" s="103"/>
      <c r="AH914" s="103"/>
      <c r="AI914" s="103"/>
      <c r="AJ914" s="103"/>
      <c r="AK914" s="106" t="str">
        <f>IF(AH914&lt;&gt;"",VLOOKUP(AH914,'DON GIA'!$M$1:$P$9,4,0),"")</f>
        <v/>
      </c>
      <c r="AL914" s="106" t="str">
        <f t="shared" si="176"/>
        <v/>
      </c>
      <c r="AM914" s="103"/>
      <c r="AN914" s="103"/>
      <c r="AO914" s="199" t="str">
        <f t="shared" si="177"/>
        <v/>
      </c>
      <c r="AP914" s="107"/>
    </row>
    <row r="915" spans="1:42" outlineLevel="2">
      <c r="A915" s="72" t="e">
        <f>IF(C914&lt;&gt;"",$C$7:C914,A914)</f>
        <v>#VALUE!</v>
      </c>
      <c r="B915" s="102" t="str">
        <f>IF(C914&lt;&gt;"",COUNTA($C$7:C914)+392,"")</f>
        <v/>
      </c>
      <c r="C915" s="192"/>
      <c r="D915" s="71"/>
      <c r="E915" s="103"/>
      <c r="F915" s="103"/>
      <c r="G915" s="103"/>
      <c r="H915" s="103"/>
      <c r="I915" s="103"/>
      <c r="J915" s="103"/>
      <c r="K915" s="71"/>
      <c r="L915" s="105"/>
      <c r="M915" s="106" t="str">
        <f>IF(K915&lt;&gt;"",VLOOKUP(K915,'DON GIA'!$S$1:$U$19,3,0),"")</f>
        <v/>
      </c>
      <c r="N915" s="106" t="str">
        <f>IF(K915&lt;&gt;"",VLOOKUP(K915,'DON GIA'!$S$1:$V$19,4,0),"")</f>
        <v/>
      </c>
      <c r="O915" s="106" t="str">
        <f t="shared" si="174"/>
        <v/>
      </c>
      <c r="P915" s="106" t="str">
        <f t="shared" si="175"/>
        <v/>
      </c>
      <c r="Q915" s="71" t="s">
        <v>35</v>
      </c>
      <c r="R915" s="103"/>
      <c r="S915" s="103"/>
      <c r="T915" s="106" t="str">
        <f>IF(Q915&lt;&gt;"",VLOOKUP(Q915,'DON GIA'!$H$1:$K$103,4,0),"")</f>
        <v/>
      </c>
      <c r="U915" s="106" t="str">
        <f t="shared" si="172"/>
        <v/>
      </c>
      <c r="V915" s="107" t="s">
        <v>1198</v>
      </c>
      <c r="W915" s="103" t="s">
        <v>27</v>
      </c>
      <c r="X915" s="108">
        <v>3.36</v>
      </c>
      <c r="Y915" s="109"/>
      <c r="Z915" s="106">
        <f>IF(V915&lt;&gt;"",VLOOKUP(V915,'DON GIA'!$A$1:$D$346,4,0),"")</f>
        <v>303189</v>
      </c>
      <c r="AA915" s="106">
        <f t="shared" si="178"/>
        <v>1018715.0399999999</v>
      </c>
      <c r="AB915" s="71"/>
      <c r="AC915" s="71"/>
      <c r="AD915" s="71"/>
      <c r="AE915" s="71"/>
      <c r="AF915" s="71"/>
      <c r="AG915" s="103"/>
      <c r="AH915" s="103"/>
      <c r="AI915" s="103"/>
      <c r="AJ915" s="103"/>
      <c r="AK915" s="106" t="str">
        <f>IF(AH915&lt;&gt;"",VLOOKUP(AH915,'DON GIA'!$M$1:$P$9,4,0),"")</f>
        <v/>
      </c>
      <c r="AL915" s="106" t="str">
        <f t="shared" si="176"/>
        <v/>
      </c>
      <c r="AM915" s="103"/>
      <c r="AN915" s="103"/>
      <c r="AO915" s="199" t="str">
        <f t="shared" si="177"/>
        <v/>
      </c>
      <c r="AP915" s="107"/>
    </row>
    <row r="916" spans="1:42" outlineLevel="2">
      <c r="A916" s="72" t="e">
        <f>IF(C915&lt;&gt;"",$C$7:C915,A915)</f>
        <v>#VALUE!</v>
      </c>
      <c r="B916" s="102" t="str">
        <f>IF(C915&lt;&gt;"",COUNTA($C$7:C915)+392,"")</f>
        <v/>
      </c>
      <c r="C916" s="192"/>
      <c r="D916" s="71"/>
      <c r="E916" s="103"/>
      <c r="F916" s="103"/>
      <c r="G916" s="103"/>
      <c r="H916" s="103"/>
      <c r="I916" s="103"/>
      <c r="J916" s="103"/>
      <c r="K916" s="71"/>
      <c r="L916" s="105"/>
      <c r="M916" s="106" t="str">
        <f>IF(K916&lt;&gt;"",VLOOKUP(K916,'DON GIA'!$S$1:$U$19,3,0),"")</f>
        <v/>
      </c>
      <c r="N916" s="106" t="str">
        <f>IF(K916&lt;&gt;"",VLOOKUP(K916,'DON GIA'!$S$1:$V$19,4,0),"")</f>
        <v/>
      </c>
      <c r="O916" s="106" t="str">
        <f t="shared" si="174"/>
        <v/>
      </c>
      <c r="P916" s="106" t="str">
        <f t="shared" si="175"/>
        <v/>
      </c>
      <c r="Q916" s="71" t="s">
        <v>35</v>
      </c>
      <c r="R916" s="103"/>
      <c r="S916" s="103"/>
      <c r="T916" s="106" t="str">
        <f>IF(Q916&lt;&gt;"",VLOOKUP(Q916,'DON GIA'!$H$1:$K$103,4,0),"")</f>
        <v/>
      </c>
      <c r="U916" s="106" t="str">
        <f t="shared" si="172"/>
        <v/>
      </c>
      <c r="V916" s="107" t="s">
        <v>1024</v>
      </c>
      <c r="W916" s="103" t="s">
        <v>27</v>
      </c>
      <c r="X916" s="108">
        <v>9</v>
      </c>
      <c r="Y916" s="109"/>
      <c r="Z916" s="106">
        <f>IF(V916&lt;&gt;"",VLOOKUP(V916,'DON GIA'!$A$1:$D$346,4,0),"")</f>
        <v>138443</v>
      </c>
      <c r="AA916" s="106">
        <f t="shared" si="178"/>
        <v>1245987</v>
      </c>
      <c r="AB916" s="71"/>
      <c r="AC916" s="71"/>
      <c r="AD916" s="71"/>
      <c r="AE916" s="71"/>
      <c r="AF916" s="71"/>
      <c r="AG916" s="103"/>
      <c r="AH916" s="103"/>
      <c r="AI916" s="103"/>
      <c r="AJ916" s="103"/>
      <c r="AK916" s="106" t="str">
        <f>IF(AH916&lt;&gt;"",VLOOKUP(AH916,'DON GIA'!$M$1:$P$9,4,0),"")</f>
        <v/>
      </c>
      <c r="AL916" s="106" t="str">
        <f t="shared" si="176"/>
        <v/>
      </c>
      <c r="AM916" s="103"/>
      <c r="AN916" s="103"/>
      <c r="AO916" s="199" t="str">
        <f t="shared" si="177"/>
        <v/>
      </c>
      <c r="AP916" s="107"/>
    </row>
    <row r="917" spans="1:42" outlineLevel="2">
      <c r="A917" s="72" t="e">
        <f>IF(C916&lt;&gt;"",$C$7:C916,A916)</f>
        <v>#VALUE!</v>
      </c>
      <c r="B917" s="102" t="str">
        <f>IF(C916&lt;&gt;"",COUNTA($C$7:C916)+392,"")</f>
        <v/>
      </c>
      <c r="C917" s="192"/>
      <c r="D917" s="71"/>
      <c r="E917" s="103"/>
      <c r="F917" s="103"/>
      <c r="G917" s="103"/>
      <c r="H917" s="103"/>
      <c r="I917" s="103"/>
      <c r="J917" s="103"/>
      <c r="K917" s="71"/>
      <c r="L917" s="105"/>
      <c r="M917" s="106" t="str">
        <f>IF(K917&lt;&gt;"",VLOOKUP(K917,'DON GIA'!$S$1:$U$19,3,0),"")</f>
        <v/>
      </c>
      <c r="N917" s="106" t="str">
        <f>IF(K917&lt;&gt;"",VLOOKUP(K917,'DON GIA'!$S$1:$V$19,4,0),"")</f>
        <v/>
      </c>
      <c r="O917" s="106" t="str">
        <f t="shared" si="174"/>
        <v/>
      </c>
      <c r="P917" s="106" t="str">
        <f t="shared" si="175"/>
        <v/>
      </c>
      <c r="Q917" s="71" t="s">
        <v>35</v>
      </c>
      <c r="R917" s="103"/>
      <c r="S917" s="103"/>
      <c r="T917" s="106" t="str">
        <f>IF(Q917&lt;&gt;"",VLOOKUP(Q917,'DON GIA'!$H$1:$K$103,4,0),"")</f>
        <v/>
      </c>
      <c r="U917" s="106" t="str">
        <f t="shared" si="172"/>
        <v/>
      </c>
      <c r="V917" s="107" t="s">
        <v>1217</v>
      </c>
      <c r="W917" s="103" t="s">
        <v>38</v>
      </c>
      <c r="X917" s="108">
        <v>0.35199999999999998</v>
      </c>
      <c r="Y917" s="109"/>
      <c r="Z917" s="106">
        <f>IF(V917&lt;&gt;"",VLOOKUP(V917,'DON GIA'!$A$1:$D$346,4,0),"")</f>
        <v>5994000</v>
      </c>
      <c r="AA917" s="106">
        <f t="shared" si="178"/>
        <v>2109888</v>
      </c>
      <c r="AB917" s="71"/>
      <c r="AC917" s="71"/>
      <c r="AD917" s="71"/>
      <c r="AE917" s="71"/>
      <c r="AF917" s="71"/>
      <c r="AG917" s="103"/>
      <c r="AH917" s="103"/>
      <c r="AI917" s="103"/>
      <c r="AJ917" s="103"/>
      <c r="AK917" s="106" t="str">
        <f>IF(AH917&lt;&gt;"",VLOOKUP(AH917,'DON GIA'!$M$1:$P$9,4,0),"")</f>
        <v/>
      </c>
      <c r="AL917" s="106" t="str">
        <f t="shared" si="176"/>
        <v/>
      </c>
      <c r="AM917" s="103"/>
      <c r="AN917" s="103"/>
      <c r="AO917" s="199" t="str">
        <f t="shared" si="177"/>
        <v/>
      </c>
      <c r="AP917" s="107"/>
    </row>
    <row r="918" spans="1:42" outlineLevel="2">
      <c r="A918" s="72" t="e">
        <f>IF(C917&lt;&gt;"",$C$7:C917,A917)</f>
        <v>#VALUE!</v>
      </c>
      <c r="B918" s="102" t="str">
        <f>IF(C917&lt;&gt;"",COUNTA($C$7:C917)+392,"")</f>
        <v/>
      </c>
      <c r="C918" s="192"/>
      <c r="D918" s="71"/>
      <c r="E918" s="103"/>
      <c r="F918" s="103"/>
      <c r="G918" s="103"/>
      <c r="H918" s="103"/>
      <c r="I918" s="103"/>
      <c r="J918" s="103"/>
      <c r="K918" s="71"/>
      <c r="L918" s="105"/>
      <c r="M918" s="106" t="str">
        <f>IF(K918&lt;&gt;"",VLOOKUP(K918,'DON GIA'!$S$1:$U$19,3,0),"")</f>
        <v/>
      </c>
      <c r="N918" s="106" t="str">
        <f>IF(K918&lt;&gt;"",VLOOKUP(K918,'DON GIA'!$S$1:$V$19,4,0),"")</f>
        <v/>
      </c>
      <c r="O918" s="106" t="str">
        <f t="shared" si="174"/>
        <v/>
      </c>
      <c r="P918" s="106" t="str">
        <f t="shared" si="175"/>
        <v/>
      </c>
      <c r="Q918" s="71" t="s">
        <v>35</v>
      </c>
      <c r="R918" s="103"/>
      <c r="S918" s="103"/>
      <c r="T918" s="106" t="str">
        <f>IF(Q918&lt;&gt;"",VLOOKUP(Q918,'DON GIA'!$H$1:$K$103,4,0),"")</f>
        <v/>
      </c>
      <c r="U918" s="106" t="str">
        <f t="shared" si="172"/>
        <v/>
      </c>
      <c r="V918" s="107" t="s">
        <v>1220</v>
      </c>
      <c r="W918" s="103" t="s">
        <v>38</v>
      </c>
      <c r="X918" s="108">
        <v>0.88700000000000001</v>
      </c>
      <c r="Y918" s="109"/>
      <c r="Z918" s="106">
        <f>IF(V918&lt;&gt;"",VLOOKUP(V918,'DON GIA'!$A$1:$D$346,4,0),"")</f>
        <v>2036769</v>
      </c>
      <c r="AA918" s="106">
        <f t="shared" si="178"/>
        <v>1806614.1030000001</v>
      </c>
      <c r="AB918" s="71"/>
      <c r="AC918" s="71"/>
      <c r="AD918" s="71"/>
      <c r="AE918" s="71"/>
      <c r="AF918" s="71"/>
      <c r="AG918" s="103"/>
      <c r="AH918" s="103"/>
      <c r="AI918" s="103"/>
      <c r="AJ918" s="103"/>
      <c r="AK918" s="106" t="str">
        <f>IF(AH918&lt;&gt;"",VLOOKUP(AH918,'DON GIA'!$M$1:$P$9,4,0),"")</f>
        <v/>
      </c>
      <c r="AL918" s="106" t="str">
        <f t="shared" si="176"/>
        <v/>
      </c>
      <c r="AM918" s="103"/>
      <c r="AN918" s="103"/>
      <c r="AO918" s="199" t="str">
        <f t="shared" si="177"/>
        <v/>
      </c>
      <c r="AP918" s="107"/>
    </row>
    <row r="919" spans="1:42" outlineLevel="2">
      <c r="A919" s="72" t="e">
        <f>IF(C918&lt;&gt;"",$C$7:C918,A918)</f>
        <v>#VALUE!</v>
      </c>
      <c r="B919" s="102" t="str">
        <f>IF(C918&lt;&gt;"",COUNTA($C$7:C918)+392,"")</f>
        <v/>
      </c>
      <c r="C919" s="192"/>
      <c r="D919" s="71"/>
      <c r="E919" s="103"/>
      <c r="F919" s="103"/>
      <c r="G919" s="103"/>
      <c r="H919" s="103"/>
      <c r="I919" s="103"/>
      <c r="J919" s="103"/>
      <c r="K919" s="71"/>
      <c r="L919" s="105"/>
      <c r="M919" s="106" t="str">
        <f>IF(K919&lt;&gt;"",VLOOKUP(K919,'DON GIA'!$S$1:$U$19,3,0),"")</f>
        <v/>
      </c>
      <c r="N919" s="106" t="str">
        <f>IF(K919&lt;&gt;"",VLOOKUP(K919,'DON GIA'!$S$1:$V$19,4,0),"")</f>
        <v/>
      </c>
      <c r="O919" s="106" t="str">
        <f t="shared" si="174"/>
        <v/>
      </c>
      <c r="P919" s="106" t="str">
        <f t="shared" si="175"/>
        <v/>
      </c>
      <c r="Q919" s="71" t="s">
        <v>35</v>
      </c>
      <c r="R919" s="103"/>
      <c r="S919" s="103"/>
      <c r="T919" s="106" t="str">
        <f>IF(Q919&lt;&gt;"",VLOOKUP(Q919,'DON GIA'!$H$1:$K$103,4,0),"")</f>
        <v/>
      </c>
      <c r="U919" s="106" t="str">
        <f t="shared" si="172"/>
        <v/>
      </c>
      <c r="V919" s="107" t="s">
        <v>1005</v>
      </c>
      <c r="W919" s="103" t="s">
        <v>27</v>
      </c>
      <c r="X919" s="108">
        <v>28.8</v>
      </c>
      <c r="Y919" s="109"/>
      <c r="Z919" s="106">
        <f>IF(V919&lt;&gt;"",VLOOKUP(V919,'DON GIA'!$A$1:$D$346,4,0),"")</f>
        <v>5559129</v>
      </c>
      <c r="AA919" s="106">
        <f t="shared" si="178"/>
        <v>160102915.20000002</v>
      </c>
      <c r="AB919" s="71"/>
      <c r="AC919" s="71" t="s">
        <v>29</v>
      </c>
      <c r="AD919" s="71" t="s">
        <v>36</v>
      </c>
      <c r="AE919" s="71" t="s">
        <v>31</v>
      </c>
      <c r="AF919" s="71" t="s">
        <v>34</v>
      </c>
      <c r="AG919" s="103"/>
      <c r="AH919" s="103"/>
      <c r="AI919" s="103"/>
      <c r="AJ919" s="103"/>
      <c r="AK919" s="106" t="str">
        <f>IF(AH919&lt;&gt;"",VLOOKUP(AH919,'DON GIA'!$M$1:$P$9,4,0),"")</f>
        <v/>
      </c>
      <c r="AL919" s="106" t="str">
        <f t="shared" si="176"/>
        <v/>
      </c>
      <c r="AM919" s="103"/>
      <c r="AN919" s="103"/>
      <c r="AO919" s="199" t="str">
        <f t="shared" si="177"/>
        <v/>
      </c>
      <c r="AP919" s="107"/>
    </row>
    <row r="920" spans="1:42" ht="37.5" outlineLevel="2">
      <c r="A920" s="72" t="e">
        <f>IF(C919&lt;&gt;"",$C$7:C919,A919)</f>
        <v>#VALUE!</v>
      </c>
      <c r="B920" s="102" t="str">
        <f>IF(C919&lt;&gt;"",COUNTA($C$7:C919)+392,"")</f>
        <v/>
      </c>
      <c r="C920" s="192"/>
      <c r="D920" s="71"/>
      <c r="E920" s="103"/>
      <c r="F920" s="103"/>
      <c r="G920" s="103"/>
      <c r="H920" s="103"/>
      <c r="I920" s="103"/>
      <c r="J920" s="103"/>
      <c r="K920" s="71"/>
      <c r="L920" s="105"/>
      <c r="M920" s="106" t="str">
        <f>IF(K920&lt;&gt;"",VLOOKUP(K920,'DON GIA'!$S$1:$U$19,3,0),"")</f>
        <v/>
      </c>
      <c r="N920" s="106" t="str">
        <f>IF(K920&lt;&gt;"",VLOOKUP(K920,'DON GIA'!$S$1:$V$19,4,0),"")</f>
        <v/>
      </c>
      <c r="O920" s="106" t="str">
        <f t="shared" si="174"/>
        <v/>
      </c>
      <c r="P920" s="106" t="str">
        <f t="shared" si="175"/>
        <v/>
      </c>
      <c r="Q920" s="71" t="s">
        <v>35</v>
      </c>
      <c r="R920" s="103"/>
      <c r="S920" s="103"/>
      <c r="T920" s="106" t="str">
        <f>IF(Q920&lt;&gt;"",VLOOKUP(Q920,'DON GIA'!$H$1:$K$103,4,0),"")</f>
        <v/>
      </c>
      <c r="U920" s="106" t="str">
        <f t="shared" si="172"/>
        <v/>
      </c>
      <c r="V920" s="107" t="s">
        <v>1080</v>
      </c>
      <c r="W920" s="103" t="s">
        <v>27</v>
      </c>
      <c r="X920" s="108">
        <v>2.4</v>
      </c>
      <c r="Y920" s="109"/>
      <c r="Z920" s="106">
        <f>IF(V920&lt;&gt;"",VLOOKUP(V920,'DON GIA'!$A$1:$D$346,4,0),"")</f>
        <v>10375629</v>
      </c>
      <c r="AA920" s="106">
        <f t="shared" si="178"/>
        <v>24901509.599999998</v>
      </c>
      <c r="AB920" s="71"/>
      <c r="AC920" s="71" t="s">
        <v>29</v>
      </c>
      <c r="AD920" s="71" t="s">
        <v>36</v>
      </c>
      <c r="AE920" s="71" t="s">
        <v>31</v>
      </c>
      <c r="AF920" s="71" t="s">
        <v>32</v>
      </c>
      <c r="AG920" s="103"/>
      <c r="AH920" s="103"/>
      <c r="AI920" s="103"/>
      <c r="AJ920" s="103"/>
      <c r="AK920" s="106" t="str">
        <f>IF(AH920&lt;&gt;"",VLOOKUP(AH920,'DON GIA'!$M$1:$P$9,4,0),"")</f>
        <v/>
      </c>
      <c r="AL920" s="106" t="str">
        <f t="shared" si="176"/>
        <v/>
      </c>
      <c r="AM920" s="103"/>
      <c r="AN920" s="103"/>
      <c r="AO920" s="199" t="str">
        <f t="shared" si="177"/>
        <v/>
      </c>
      <c r="AP920" s="107"/>
    </row>
    <row r="921" spans="1:42" outlineLevel="2">
      <c r="A921" s="72" t="e">
        <f>IF(C920&lt;&gt;"",$C$7:C920,A920)</f>
        <v>#VALUE!</v>
      </c>
      <c r="B921" s="102" t="str">
        <f>IF(C920&lt;&gt;"",COUNTA($C$7:C920)+392,"")</f>
        <v/>
      </c>
      <c r="C921" s="192"/>
      <c r="D921" s="71"/>
      <c r="E921" s="103"/>
      <c r="F921" s="103"/>
      <c r="G921" s="103"/>
      <c r="H921" s="103"/>
      <c r="I921" s="103"/>
      <c r="J921" s="103"/>
      <c r="K921" s="71"/>
      <c r="L921" s="105"/>
      <c r="M921" s="106" t="str">
        <f>IF(K921&lt;&gt;"",VLOOKUP(K921,'DON GIA'!$S$1:$U$19,3,0),"")</f>
        <v/>
      </c>
      <c r="N921" s="106" t="str">
        <f>IF(K921&lt;&gt;"",VLOOKUP(K921,'DON GIA'!$S$1:$V$19,4,0),"")</f>
        <v/>
      </c>
      <c r="O921" s="106" t="str">
        <f t="shared" si="174"/>
        <v/>
      </c>
      <c r="P921" s="106" t="str">
        <f t="shared" si="175"/>
        <v/>
      </c>
      <c r="Q921" s="71" t="s">
        <v>35</v>
      </c>
      <c r="R921" s="103"/>
      <c r="S921" s="103"/>
      <c r="T921" s="106" t="str">
        <f>IF(Q921&lt;&gt;"",VLOOKUP(Q921,'DON GIA'!$H$1:$K$103,4,0),"")</f>
        <v/>
      </c>
      <c r="U921" s="106" t="str">
        <f t="shared" si="172"/>
        <v/>
      </c>
      <c r="V921" s="107" t="s">
        <v>1009</v>
      </c>
      <c r="W921" s="103" t="s">
        <v>27</v>
      </c>
      <c r="X921" s="108">
        <v>33.04</v>
      </c>
      <c r="Y921" s="109"/>
      <c r="Z921" s="106">
        <f>IF(V921&lt;&gt;"",VLOOKUP(V921,'DON GIA'!$A$1:$D$346,4,0),"")</f>
        <v>282038</v>
      </c>
      <c r="AA921" s="106">
        <f t="shared" si="178"/>
        <v>9318535.5199999996</v>
      </c>
      <c r="AB921" s="71"/>
      <c r="AC921" s="71"/>
      <c r="AD921" s="71"/>
      <c r="AE921" s="71"/>
      <c r="AF921" s="71"/>
      <c r="AG921" s="103"/>
      <c r="AH921" s="103"/>
      <c r="AI921" s="103"/>
      <c r="AJ921" s="103"/>
      <c r="AK921" s="106" t="str">
        <f>IF(AH921&lt;&gt;"",VLOOKUP(AH921,'DON GIA'!$M$1:$P$9,4,0),"")</f>
        <v/>
      </c>
      <c r="AL921" s="106" t="str">
        <f t="shared" si="176"/>
        <v/>
      </c>
      <c r="AM921" s="103"/>
      <c r="AN921" s="103"/>
      <c r="AO921" s="199" t="str">
        <f t="shared" si="177"/>
        <v/>
      </c>
      <c r="AP921" s="107"/>
    </row>
    <row r="922" spans="1:42" outlineLevel="2">
      <c r="A922" s="72" t="e">
        <f>IF(C921&lt;&gt;"",$C$7:C921,A921)</f>
        <v>#VALUE!</v>
      </c>
      <c r="B922" s="102" t="str">
        <f>IF(C921&lt;&gt;"",COUNTA($C$7:C921)+392,"")</f>
        <v/>
      </c>
      <c r="C922" s="192"/>
      <c r="D922" s="71"/>
      <c r="E922" s="103"/>
      <c r="F922" s="103"/>
      <c r="G922" s="103"/>
      <c r="H922" s="103"/>
      <c r="I922" s="103"/>
      <c r="J922" s="103"/>
      <c r="K922" s="71"/>
      <c r="L922" s="105"/>
      <c r="M922" s="106" t="str">
        <f>IF(K922&lt;&gt;"",VLOOKUP(K922,'DON GIA'!$S$1:$U$19,3,0),"")</f>
        <v/>
      </c>
      <c r="N922" s="106" t="str">
        <f>IF(K922&lt;&gt;"",VLOOKUP(K922,'DON GIA'!$S$1:$V$19,4,0),"")</f>
        <v/>
      </c>
      <c r="O922" s="106" t="str">
        <f t="shared" si="174"/>
        <v/>
      </c>
      <c r="P922" s="106" t="str">
        <f t="shared" si="175"/>
        <v/>
      </c>
      <c r="Q922" s="71" t="s">
        <v>35</v>
      </c>
      <c r="R922" s="103"/>
      <c r="S922" s="103"/>
      <c r="T922" s="106" t="str">
        <f>IF(Q922&lt;&gt;"",VLOOKUP(Q922,'DON GIA'!$H$1:$K$103,4,0),"")</f>
        <v/>
      </c>
      <c r="U922" s="106" t="str">
        <f t="shared" si="172"/>
        <v/>
      </c>
      <c r="V922" s="107" t="s">
        <v>1208</v>
      </c>
      <c r="W922" s="103" t="s">
        <v>38</v>
      </c>
      <c r="X922" s="108">
        <v>0.95</v>
      </c>
      <c r="Y922" s="109"/>
      <c r="Z922" s="106">
        <f>IF(V922&lt;&gt;"",VLOOKUP(V922,'DON GIA'!$A$1:$D$346,4,0),"")</f>
        <v>2523428</v>
      </c>
      <c r="AA922" s="106">
        <f t="shared" si="178"/>
        <v>2397256.6</v>
      </c>
      <c r="AB922" s="71"/>
      <c r="AC922" s="71"/>
      <c r="AD922" s="71"/>
      <c r="AE922" s="71"/>
      <c r="AF922" s="71"/>
      <c r="AG922" s="103"/>
      <c r="AH922" s="103"/>
      <c r="AI922" s="103"/>
      <c r="AJ922" s="103"/>
      <c r="AK922" s="106" t="str">
        <f>IF(AH922&lt;&gt;"",VLOOKUP(AH922,'DON GIA'!$M$1:$P$9,4,0),"")</f>
        <v/>
      </c>
      <c r="AL922" s="106" t="str">
        <f t="shared" si="176"/>
        <v/>
      </c>
      <c r="AM922" s="103"/>
      <c r="AN922" s="103"/>
      <c r="AO922" s="199" t="str">
        <f t="shared" si="177"/>
        <v/>
      </c>
      <c r="AP922" s="107"/>
    </row>
    <row r="923" spans="1:42" outlineLevel="2">
      <c r="A923" s="72" t="e">
        <f>IF(C922&lt;&gt;"",$C$7:C922,A922)</f>
        <v>#VALUE!</v>
      </c>
      <c r="B923" s="102" t="str">
        <f>IF(C922&lt;&gt;"",COUNTA($C$7:C922)+392,"")</f>
        <v/>
      </c>
      <c r="C923" s="192"/>
      <c r="D923" s="71"/>
      <c r="E923" s="103"/>
      <c r="F923" s="103"/>
      <c r="G923" s="103"/>
      <c r="H923" s="103"/>
      <c r="I923" s="103"/>
      <c r="J923" s="103"/>
      <c r="K923" s="71"/>
      <c r="L923" s="105"/>
      <c r="M923" s="106" t="str">
        <f>IF(K923&lt;&gt;"",VLOOKUP(K923,'DON GIA'!$S$1:$U$19,3,0),"")</f>
        <v/>
      </c>
      <c r="N923" s="106" t="str">
        <f>IF(K923&lt;&gt;"",VLOOKUP(K923,'DON GIA'!$S$1:$V$19,4,0),"")</f>
        <v/>
      </c>
      <c r="O923" s="106" t="str">
        <f t="shared" si="174"/>
        <v/>
      </c>
      <c r="P923" s="106" t="str">
        <f t="shared" si="175"/>
        <v/>
      </c>
      <c r="Q923" s="71" t="s">
        <v>35</v>
      </c>
      <c r="R923" s="103"/>
      <c r="S923" s="103"/>
      <c r="T923" s="106" t="str">
        <f>IF(Q923&lt;&gt;"",VLOOKUP(Q923,'DON GIA'!$H$1:$K$103,4,0),"")</f>
        <v/>
      </c>
      <c r="U923" s="106" t="str">
        <f t="shared" si="172"/>
        <v/>
      </c>
      <c r="V923" s="107" t="s">
        <v>1221</v>
      </c>
      <c r="W923" s="103" t="s">
        <v>27</v>
      </c>
      <c r="X923" s="108">
        <v>70.599999999999994</v>
      </c>
      <c r="Y923" s="109"/>
      <c r="Z923" s="106">
        <f>IF(V923&lt;&gt;"",VLOOKUP(V923,'DON GIA'!$A$1:$D$346,4,0),"")</f>
        <v>3941166</v>
      </c>
      <c r="AA923" s="106">
        <f t="shared" si="178"/>
        <v>278246319.59999996</v>
      </c>
      <c r="AB923" s="71"/>
      <c r="AC923" s="71" t="s">
        <v>29</v>
      </c>
      <c r="AD923" s="71" t="s">
        <v>30</v>
      </c>
      <c r="AE923" s="71" t="s">
        <v>31</v>
      </c>
      <c r="AF923" s="71" t="s">
        <v>32</v>
      </c>
      <c r="AG923" s="103"/>
      <c r="AH923" s="103"/>
      <c r="AI923" s="103"/>
      <c r="AJ923" s="103"/>
      <c r="AK923" s="106" t="str">
        <f>IF(AH923&lt;&gt;"",VLOOKUP(AH923,'DON GIA'!$M$1:$P$9,4,0),"")</f>
        <v/>
      </c>
      <c r="AL923" s="106" t="str">
        <f t="shared" si="176"/>
        <v/>
      </c>
      <c r="AM923" s="103"/>
      <c r="AN923" s="103"/>
      <c r="AO923" s="199" t="str">
        <f t="shared" si="177"/>
        <v/>
      </c>
      <c r="AP923" s="107"/>
    </row>
    <row r="924" spans="1:42" ht="37.5" outlineLevel="2">
      <c r="A924" s="72" t="e">
        <f>IF(C923&lt;&gt;"",$C$7:C923,A923)</f>
        <v>#VALUE!</v>
      </c>
      <c r="B924" s="102" t="str">
        <f>IF(C923&lt;&gt;"",COUNTA($C$7:C923)+392,"")</f>
        <v/>
      </c>
      <c r="C924" s="192"/>
      <c r="D924" s="71"/>
      <c r="E924" s="103"/>
      <c r="F924" s="103"/>
      <c r="G924" s="103"/>
      <c r="H924" s="103"/>
      <c r="I924" s="103"/>
      <c r="J924" s="103"/>
      <c r="K924" s="71"/>
      <c r="L924" s="105"/>
      <c r="M924" s="106" t="str">
        <f>IF(K924&lt;&gt;"",VLOOKUP(K924,'DON GIA'!$S$1:$U$19,3,0),"")</f>
        <v/>
      </c>
      <c r="N924" s="106" t="str">
        <f>IF(K924&lt;&gt;"",VLOOKUP(K924,'DON GIA'!$S$1:$V$19,4,0),"")</f>
        <v/>
      </c>
      <c r="O924" s="106" t="str">
        <f t="shared" si="174"/>
        <v/>
      </c>
      <c r="P924" s="106" t="str">
        <f t="shared" si="175"/>
        <v/>
      </c>
      <c r="Q924" s="71" t="s">
        <v>35</v>
      </c>
      <c r="R924" s="103"/>
      <c r="S924" s="103"/>
      <c r="T924" s="106" t="str">
        <f>IF(Q924&lt;&gt;"",VLOOKUP(Q924,'DON GIA'!$H$1:$K$103,4,0),"")</f>
        <v/>
      </c>
      <c r="U924" s="106" t="str">
        <f t="shared" si="172"/>
        <v/>
      </c>
      <c r="V924" s="107" t="s">
        <v>1080</v>
      </c>
      <c r="W924" s="103" t="s">
        <v>27</v>
      </c>
      <c r="X924" s="108">
        <v>2.5499999999999998</v>
      </c>
      <c r="Y924" s="109"/>
      <c r="Z924" s="106">
        <f>IF(V924&lt;&gt;"",VLOOKUP(V924,'DON GIA'!$A$1:$D$346,4,0),"")</f>
        <v>10375629</v>
      </c>
      <c r="AA924" s="106">
        <f t="shared" si="178"/>
        <v>26457853.949999999</v>
      </c>
      <c r="AB924" s="71"/>
      <c r="AC924" s="71" t="s">
        <v>29</v>
      </c>
      <c r="AD924" s="71" t="s">
        <v>30</v>
      </c>
      <c r="AE924" s="71" t="s">
        <v>31</v>
      </c>
      <c r="AF924" s="71" t="s">
        <v>32</v>
      </c>
      <c r="AG924" s="103"/>
      <c r="AH924" s="103"/>
      <c r="AI924" s="103"/>
      <c r="AJ924" s="103"/>
      <c r="AK924" s="106" t="str">
        <f>IF(AH924&lt;&gt;"",VLOOKUP(AH924,'DON GIA'!$M$1:$P$9,4,0),"")</f>
        <v/>
      </c>
      <c r="AL924" s="106" t="str">
        <f t="shared" si="176"/>
        <v/>
      </c>
      <c r="AM924" s="103"/>
      <c r="AN924" s="103"/>
      <c r="AO924" s="199" t="str">
        <f t="shared" si="177"/>
        <v/>
      </c>
      <c r="AP924" s="107"/>
    </row>
    <row r="925" spans="1:42" ht="56.25" outlineLevel="2">
      <c r="A925" s="72" t="e">
        <f>IF(C924&lt;&gt;"",$C$7:C924,A924)</f>
        <v>#VALUE!</v>
      </c>
      <c r="B925" s="102" t="str">
        <f>IF(C924&lt;&gt;"",COUNTA($C$7:C924)+392,"")</f>
        <v/>
      </c>
      <c r="C925" s="192"/>
      <c r="D925" s="71"/>
      <c r="E925" s="103"/>
      <c r="F925" s="103"/>
      <c r="G925" s="103"/>
      <c r="H925" s="103"/>
      <c r="I925" s="103"/>
      <c r="J925" s="103"/>
      <c r="K925" s="71"/>
      <c r="L925" s="105"/>
      <c r="M925" s="106" t="str">
        <f>IF(K925&lt;&gt;"",VLOOKUP(K925,'DON GIA'!$S$1:$U$19,3,0),"")</f>
        <v/>
      </c>
      <c r="N925" s="106" t="str">
        <f>IF(K925&lt;&gt;"",VLOOKUP(K925,'DON GIA'!$S$1:$V$19,4,0),"")</f>
        <v/>
      </c>
      <c r="O925" s="106" t="str">
        <f t="shared" si="174"/>
        <v/>
      </c>
      <c r="P925" s="106" t="str">
        <f t="shared" si="175"/>
        <v/>
      </c>
      <c r="Q925" s="71" t="s">
        <v>35</v>
      </c>
      <c r="R925" s="103"/>
      <c r="S925" s="103"/>
      <c r="T925" s="106" t="str">
        <f>IF(Q925&lt;&gt;"",VLOOKUP(Q925,'DON GIA'!$H$1:$K$103,4,0),"")</f>
        <v/>
      </c>
      <c r="U925" s="106" t="str">
        <f t="shared" si="172"/>
        <v/>
      </c>
      <c r="V925" s="107" t="s">
        <v>1215</v>
      </c>
      <c r="W925" s="103" t="s">
        <v>27</v>
      </c>
      <c r="X925" s="108">
        <v>2.5499999999999998</v>
      </c>
      <c r="Y925" s="109"/>
      <c r="Z925" s="106">
        <f>IF(V925&lt;&gt;"",VLOOKUP(V925,'DON GIA'!$A$1:$D$346,4,0),"")</f>
        <v>2613835</v>
      </c>
      <c r="AA925" s="106">
        <f t="shared" si="178"/>
        <v>6665279.25</v>
      </c>
      <c r="AB925" s="71"/>
      <c r="AC925" s="71" t="s">
        <v>29</v>
      </c>
      <c r="AD925" s="71" t="s">
        <v>30</v>
      </c>
      <c r="AE925" s="71" t="s">
        <v>31</v>
      </c>
      <c r="AF925" s="71" t="s">
        <v>32</v>
      </c>
      <c r="AG925" s="103"/>
      <c r="AH925" s="103"/>
      <c r="AI925" s="103"/>
      <c r="AJ925" s="103"/>
      <c r="AK925" s="106" t="str">
        <f>IF(AH925&lt;&gt;"",VLOOKUP(AH925,'DON GIA'!$M$1:$P$9,4,0),"")</f>
        <v/>
      </c>
      <c r="AL925" s="106" t="str">
        <f t="shared" si="176"/>
        <v/>
      </c>
      <c r="AM925" s="103"/>
      <c r="AN925" s="103"/>
      <c r="AO925" s="199" t="str">
        <f t="shared" si="177"/>
        <v/>
      </c>
      <c r="AP925" s="107"/>
    </row>
    <row r="926" spans="1:42" ht="56.25" outlineLevel="2">
      <c r="A926" s="72" t="e">
        <f>IF(C925&lt;&gt;"",$C$7:C925,A925)</f>
        <v>#VALUE!</v>
      </c>
      <c r="B926" s="102" t="str">
        <f>IF(C925&lt;&gt;"",COUNTA($C$7:C925)+392,"")</f>
        <v/>
      </c>
      <c r="C926" s="192"/>
      <c r="D926" s="71"/>
      <c r="E926" s="103"/>
      <c r="F926" s="103"/>
      <c r="G926" s="103"/>
      <c r="H926" s="103"/>
      <c r="I926" s="103"/>
      <c r="J926" s="103"/>
      <c r="K926" s="71"/>
      <c r="L926" s="105"/>
      <c r="M926" s="106" t="str">
        <f>IF(K926&lt;&gt;"",VLOOKUP(K926,'DON GIA'!$S$1:$U$19,3,0),"")</f>
        <v/>
      </c>
      <c r="N926" s="106" t="str">
        <f>IF(K926&lt;&gt;"",VLOOKUP(K926,'DON GIA'!$S$1:$V$19,4,0),"")</f>
        <v/>
      </c>
      <c r="O926" s="106" t="str">
        <f t="shared" si="174"/>
        <v/>
      </c>
      <c r="P926" s="106" t="str">
        <f t="shared" si="175"/>
        <v/>
      </c>
      <c r="Q926" s="71" t="s">
        <v>35</v>
      </c>
      <c r="R926" s="103"/>
      <c r="S926" s="103"/>
      <c r="T926" s="106" t="str">
        <f>IF(Q926&lt;&gt;"",VLOOKUP(Q926,'DON GIA'!$H$1:$K$103,4,0),"")</f>
        <v/>
      </c>
      <c r="U926" s="106" t="str">
        <f t="shared" si="172"/>
        <v/>
      </c>
      <c r="V926" s="107" t="s">
        <v>1215</v>
      </c>
      <c r="W926" s="103" t="s">
        <v>27</v>
      </c>
      <c r="X926" s="108">
        <v>2.5499999999999998</v>
      </c>
      <c r="Y926" s="109"/>
      <c r="Z926" s="106">
        <f>IF(V926&lt;&gt;"",VLOOKUP(V926,'DON GIA'!$A$1:$D$346,4,0),"")</f>
        <v>2613835</v>
      </c>
      <c r="AA926" s="106">
        <f t="shared" si="178"/>
        <v>6665279.25</v>
      </c>
      <c r="AB926" s="71"/>
      <c r="AC926" s="71" t="s">
        <v>29</v>
      </c>
      <c r="AD926" s="71" t="s">
        <v>30</v>
      </c>
      <c r="AE926" s="71" t="s">
        <v>31</v>
      </c>
      <c r="AF926" s="71" t="s">
        <v>32</v>
      </c>
      <c r="AG926" s="103"/>
      <c r="AH926" s="103"/>
      <c r="AI926" s="103"/>
      <c r="AJ926" s="103"/>
      <c r="AK926" s="106" t="str">
        <f>IF(AH926&lt;&gt;"",VLOOKUP(AH926,'DON GIA'!$M$1:$P$9,4,0),"")</f>
        <v/>
      </c>
      <c r="AL926" s="106" t="str">
        <f t="shared" si="176"/>
        <v/>
      </c>
      <c r="AM926" s="103"/>
      <c r="AN926" s="103"/>
      <c r="AO926" s="199" t="str">
        <f t="shared" si="177"/>
        <v/>
      </c>
      <c r="AP926" s="107"/>
    </row>
    <row r="927" spans="1:42" ht="56.25" outlineLevel="2">
      <c r="A927" s="72" t="e">
        <f>IF(C926&lt;&gt;"",$C$7:C926,A926)</f>
        <v>#VALUE!</v>
      </c>
      <c r="B927" s="102" t="str">
        <f>IF(C926&lt;&gt;"",COUNTA($C$7:C926)+392,"")</f>
        <v/>
      </c>
      <c r="C927" s="192"/>
      <c r="D927" s="71"/>
      <c r="E927" s="103"/>
      <c r="F927" s="103"/>
      <c r="G927" s="103"/>
      <c r="H927" s="103"/>
      <c r="I927" s="103"/>
      <c r="J927" s="103"/>
      <c r="K927" s="71"/>
      <c r="L927" s="105"/>
      <c r="M927" s="106" t="str">
        <f>IF(K927&lt;&gt;"",VLOOKUP(K927,'DON GIA'!$S$1:$U$19,3,0),"")</f>
        <v/>
      </c>
      <c r="N927" s="106" t="str">
        <f>IF(K927&lt;&gt;"",VLOOKUP(K927,'DON GIA'!$S$1:$V$19,4,0),"")</f>
        <v/>
      </c>
      <c r="O927" s="106" t="str">
        <f t="shared" si="174"/>
        <v/>
      </c>
      <c r="P927" s="106" t="str">
        <f t="shared" si="175"/>
        <v/>
      </c>
      <c r="Q927" s="71" t="s">
        <v>35</v>
      </c>
      <c r="R927" s="103"/>
      <c r="S927" s="103"/>
      <c r="T927" s="106" t="str">
        <f>IF(Q927&lt;&gt;"",VLOOKUP(Q927,'DON GIA'!$H$1:$K$103,4,0),"")</f>
        <v/>
      </c>
      <c r="U927" s="106" t="str">
        <f t="shared" si="172"/>
        <v/>
      </c>
      <c r="V927" s="107" t="s">
        <v>1215</v>
      </c>
      <c r="W927" s="103" t="s">
        <v>27</v>
      </c>
      <c r="X927" s="108">
        <v>2.5499999999999998</v>
      </c>
      <c r="Y927" s="109"/>
      <c r="Z927" s="106">
        <f>IF(V927&lt;&gt;"",VLOOKUP(V927,'DON GIA'!$A$1:$D$346,4,0),"")</f>
        <v>2613835</v>
      </c>
      <c r="AA927" s="106">
        <f t="shared" si="178"/>
        <v>6665279.25</v>
      </c>
      <c r="AB927" s="71"/>
      <c r="AC927" s="71" t="s">
        <v>29</v>
      </c>
      <c r="AD927" s="71" t="s">
        <v>30</v>
      </c>
      <c r="AE927" s="71" t="s">
        <v>31</v>
      </c>
      <c r="AF927" s="71" t="s">
        <v>32</v>
      </c>
      <c r="AG927" s="103"/>
      <c r="AH927" s="103"/>
      <c r="AI927" s="103"/>
      <c r="AJ927" s="103"/>
      <c r="AK927" s="106" t="str">
        <f>IF(AH927&lt;&gt;"",VLOOKUP(AH927,'DON GIA'!$M$1:$P$9,4,0),"")</f>
        <v/>
      </c>
      <c r="AL927" s="106" t="str">
        <f t="shared" si="176"/>
        <v/>
      </c>
      <c r="AM927" s="103"/>
      <c r="AN927" s="103"/>
      <c r="AO927" s="199" t="str">
        <f t="shared" si="177"/>
        <v/>
      </c>
      <c r="AP927" s="107"/>
    </row>
    <row r="928" spans="1:42" outlineLevel="2">
      <c r="A928" s="72" t="e">
        <f>IF(C927&lt;&gt;"",$C$7:C927,A927)</f>
        <v>#VALUE!</v>
      </c>
      <c r="B928" s="102" t="str">
        <f>IF(C927&lt;&gt;"",COUNTA($C$7:C927)+392,"")</f>
        <v/>
      </c>
      <c r="C928" s="192"/>
      <c r="D928" s="71"/>
      <c r="E928" s="103"/>
      <c r="F928" s="103"/>
      <c r="G928" s="103"/>
      <c r="H928" s="103"/>
      <c r="I928" s="103"/>
      <c r="J928" s="103"/>
      <c r="K928" s="71"/>
      <c r="L928" s="105"/>
      <c r="M928" s="106" t="str">
        <f>IF(K928&lt;&gt;"",VLOOKUP(K928,'DON GIA'!$S$1:$U$19,3,0),"")</f>
        <v/>
      </c>
      <c r="N928" s="106" t="str">
        <f>IF(K928&lt;&gt;"",VLOOKUP(K928,'DON GIA'!$S$1:$V$19,4,0),"")</f>
        <v/>
      </c>
      <c r="O928" s="106" t="str">
        <f t="shared" si="174"/>
        <v/>
      </c>
      <c r="P928" s="106" t="str">
        <f t="shared" si="175"/>
        <v/>
      </c>
      <c r="Q928" s="71" t="s">
        <v>35</v>
      </c>
      <c r="R928" s="103"/>
      <c r="S928" s="103"/>
      <c r="T928" s="106" t="str">
        <f>IF(Q928&lt;&gt;"",VLOOKUP(Q928,'DON GIA'!$H$1:$K$103,4,0),"")</f>
        <v/>
      </c>
      <c r="U928" s="106" t="str">
        <f t="shared" si="172"/>
        <v/>
      </c>
      <c r="V928" s="107" t="s">
        <v>1009</v>
      </c>
      <c r="W928" s="103" t="s">
        <v>27</v>
      </c>
      <c r="X928" s="108">
        <v>69.599999999999994</v>
      </c>
      <c r="Y928" s="109"/>
      <c r="Z928" s="106">
        <f>IF(V928&lt;&gt;"",VLOOKUP(V928,'DON GIA'!$A$1:$D$346,4,0),"")</f>
        <v>282038</v>
      </c>
      <c r="AA928" s="106">
        <f t="shared" si="178"/>
        <v>19629844.799999997</v>
      </c>
      <c r="AB928" s="71"/>
      <c r="AC928" s="71"/>
      <c r="AD928" s="71"/>
      <c r="AE928" s="71"/>
      <c r="AF928" s="71"/>
      <c r="AG928" s="103"/>
      <c r="AH928" s="103"/>
      <c r="AI928" s="103"/>
      <c r="AJ928" s="103"/>
      <c r="AK928" s="106" t="str">
        <f>IF(AH928&lt;&gt;"",VLOOKUP(AH928,'DON GIA'!$M$1:$P$9,4,0),"")</f>
        <v/>
      </c>
      <c r="AL928" s="106" t="str">
        <f t="shared" si="176"/>
        <v/>
      </c>
      <c r="AM928" s="103"/>
      <c r="AN928" s="103"/>
      <c r="AO928" s="199" t="str">
        <f t="shared" si="177"/>
        <v/>
      </c>
      <c r="AP928" s="107"/>
    </row>
    <row r="929" spans="1:43" outlineLevel="2">
      <c r="A929" s="72" t="e">
        <f>IF(C928&lt;&gt;"",$C$7:C928,A928)</f>
        <v>#VALUE!</v>
      </c>
      <c r="B929" s="102" t="str">
        <f>IF(C928&lt;&gt;"",COUNTA($C$7:C928)+392,"")</f>
        <v/>
      </c>
      <c r="C929" s="192"/>
      <c r="D929" s="71"/>
      <c r="E929" s="103"/>
      <c r="F929" s="103"/>
      <c r="G929" s="103"/>
      <c r="H929" s="103"/>
      <c r="I929" s="103"/>
      <c r="J929" s="103"/>
      <c r="K929" s="71"/>
      <c r="L929" s="105"/>
      <c r="M929" s="106" t="str">
        <f>IF(K929&lt;&gt;"",VLOOKUP(K929,'DON GIA'!$S$1:$U$19,3,0),"")</f>
        <v/>
      </c>
      <c r="N929" s="106" t="str">
        <f>IF(K929&lt;&gt;"",VLOOKUP(K929,'DON GIA'!$S$1:$V$19,4,0),"")</f>
        <v/>
      </c>
      <c r="O929" s="106" t="str">
        <f t="shared" si="174"/>
        <v/>
      </c>
      <c r="P929" s="106" t="str">
        <f t="shared" si="175"/>
        <v/>
      </c>
      <c r="Q929" s="71" t="s">
        <v>35</v>
      </c>
      <c r="R929" s="103"/>
      <c r="S929" s="103"/>
      <c r="T929" s="106" t="str">
        <f>IF(Q929&lt;&gt;"",VLOOKUP(Q929,'DON GIA'!$H$1:$K$103,4,0),"")</f>
        <v/>
      </c>
      <c r="U929" s="106" t="str">
        <f t="shared" si="172"/>
        <v/>
      </c>
      <c r="V929" s="107" t="s">
        <v>1221</v>
      </c>
      <c r="W929" s="103" t="s">
        <v>27</v>
      </c>
      <c r="X929" s="108">
        <v>67.36</v>
      </c>
      <c r="Y929" s="109"/>
      <c r="Z929" s="106">
        <f>IF(V929&lt;&gt;"",VLOOKUP(V929,'DON GIA'!$A$1:$D$346,4,0),"")</f>
        <v>3941166</v>
      </c>
      <c r="AA929" s="106">
        <f t="shared" si="178"/>
        <v>265476941.75999999</v>
      </c>
      <c r="AB929" s="71"/>
      <c r="AC929" s="71" t="s">
        <v>29</v>
      </c>
      <c r="AD929" s="71" t="s">
        <v>30</v>
      </c>
      <c r="AE929" s="71" t="s">
        <v>31</v>
      </c>
      <c r="AF929" s="71" t="s">
        <v>32</v>
      </c>
      <c r="AG929" s="103"/>
      <c r="AH929" s="103"/>
      <c r="AI929" s="103"/>
      <c r="AJ929" s="103"/>
      <c r="AK929" s="106" t="str">
        <f>IF(AH929&lt;&gt;"",VLOOKUP(AH929,'DON GIA'!$M$1:$P$9,4,0),"")</f>
        <v/>
      </c>
      <c r="AL929" s="106" t="str">
        <f t="shared" si="176"/>
        <v/>
      </c>
      <c r="AM929" s="103"/>
      <c r="AN929" s="103"/>
      <c r="AO929" s="199" t="str">
        <f t="shared" si="177"/>
        <v/>
      </c>
      <c r="AP929" s="107"/>
    </row>
    <row r="930" spans="1:43" outlineLevel="2">
      <c r="A930" s="72" t="e">
        <f>IF(C929&lt;&gt;"",$C$7:C929,A929)</f>
        <v>#VALUE!</v>
      </c>
      <c r="B930" s="102" t="str">
        <f>IF(C929&lt;&gt;"",COUNTA($C$7:C929)+392,"")</f>
        <v/>
      </c>
      <c r="C930" s="192"/>
      <c r="D930" s="71"/>
      <c r="E930" s="103"/>
      <c r="F930" s="103"/>
      <c r="G930" s="103"/>
      <c r="H930" s="103"/>
      <c r="I930" s="103"/>
      <c r="J930" s="103"/>
      <c r="K930" s="71"/>
      <c r="L930" s="105"/>
      <c r="M930" s="106" t="str">
        <f>IF(K930&lt;&gt;"",VLOOKUP(K930,'DON GIA'!$S$1:$U$19,3,0),"")</f>
        <v/>
      </c>
      <c r="N930" s="106" t="str">
        <f>IF(K930&lt;&gt;"",VLOOKUP(K930,'DON GIA'!$S$1:$V$19,4,0),"")</f>
        <v/>
      </c>
      <c r="O930" s="106" t="str">
        <f t="shared" si="174"/>
        <v/>
      </c>
      <c r="P930" s="106" t="str">
        <f t="shared" si="175"/>
        <v/>
      </c>
      <c r="Q930" s="71" t="s">
        <v>35</v>
      </c>
      <c r="R930" s="103"/>
      <c r="S930" s="103"/>
      <c r="T930" s="106" t="str">
        <f>IF(Q930&lt;&gt;"",VLOOKUP(Q930,'DON GIA'!$H$1:$K$103,4,0),"")</f>
        <v/>
      </c>
      <c r="U930" s="106" t="str">
        <f t="shared" si="172"/>
        <v/>
      </c>
      <c r="V930" s="107" t="s">
        <v>1102</v>
      </c>
      <c r="W930" s="103" t="s">
        <v>27</v>
      </c>
      <c r="X930" s="108">
        <v>3.36</v>
      </c>
      <c r="Y930" s="109"/>
      <c r="Z930" s="106">
        <f>IF(V930&lt;&gt;"",VLOOKUP(V930,'DON GIA'!$A$1:$D$346,4,0),"")</f>
        <v>2337381</v>
      </c>
      <c r="AA930" s="106">
        <f t="shared" si="178"/>
        <v>7853600.1600000001</v>
      </c>
      <c r="AB930" s="71"/>
      <c r="AC930" s="71" t="s">
        <v>29</v>
      </c>
      <c r="AD930" s="71" t="s">
        <v>30</v>
      </c>
      <c r="AE930" s="71" t="s">
        <v>31</v>
      </c>
      <c r="AF930" s="71" t="s">
        <v>32</v>
      </c>
      <c r="AG930" s="103"/>
      <c r="AH930" s="103"/>
      <c r="AI930" s="103"/>
      <c r="AJ930" s="103"/>
      <c r="AK930" s="106" t="str">
        <f>IF(AH930&lt;&gt;"",VLOOKUP(AH930,'DON GIA'!$M$1:$P$9,4,0),"")</f>
        <v/>
      </c>
      <c r="AL930" s="106" t="str">
        <f t="shared" si="176"/>
        <v/>
      </c>
      <c r="AM930" s="103"/>
      <c r="AN930" s="103"/>
      <c r="AO930" s="199" t="str">
        <f t="shared" si="177"/>
        <v/>
      </c>
      <c r="AP930" s="107"/>
    </row>
    <row r="931" spans="1:43" outlineLevel="2">
      <c r="A931" s="72" t="e">
        <f>IF(C930&lt;&gt;"",$C$7:C930,A930)</f>
        <v>#VALUE!</v>
      </c>
      <c r="B931" s="102" t="str">
        <f>IF(C930&lt;&gt;"",COUNTA($C$7:C930)+392,"")</f>
        <v/>
      </c>
      <c r="C931" s="192"/>
      <c r="D931" s="71"/>
      <c r="E931" s="103"/>
      <c r="F931" s="103"/>
      <c r="G931" s="103"/>
      <c r="H931" s="103"/>
      <c r="I931" s="103"/>
      <c r="J931" s="103"/>
      <c r="K931" s="71"/>
      <c r="L931" s="105"/>
      <c r="M931" s="106" t="str">
        <f>IF(K931&lt;&gt;"",VLOOKUP(K931,'DON GIA'!$S$1:$U$19,3,0),"")</f>
        <v/>
      </c>
      <c r="N931" s="106" t="str">
        <f>IF(K931&lt;&gt;"",VLOOKUP(K931,'DON GIA'!$S$1:$V$19,4,0),"")</f>
        <v/>
      </c>
      <c r="O931" s="106" t="str">
        <f t="shared" si="174"/>
        <v/>
      </c>
      <c r="P931" s="106" t="str">
        <f t="shared" si="175"/>
        <v/>
      </c>
      <c r="Q931" s="71" t="s">
        <v>35</v>
      </c>
      <c r="R931" s="103"/>
      <c r="S931" s="103"/>
      <c r="T931" s="106" t="str">
        <f>IF(Q931&lt;&gt;"",VLOOKUP(Q931,'DON GIA'!$H$1:$K$103,4,0),"")</f>
        <v/>
      </c>
      <c r="U931" s="106" t="str">
        <f t="shared" si="172"/>
        <v/>
      </c>
      <c r="V931" s="107" t="s">
        <v>1102</v>
      </c>
      <c r="W931" s="103" t="s">
        <v>27</v>
      </c>
      <c r="X931" s="108">
        <v>3.36</v>
      </c>
      <c r="Y931" s="109"/>
      <c r="Z931" s="106">
        <f>IF(V931&lt;&gt;"",VLOOKUP(V931,'DON GIA'!$A$1:$D$346,4,0),"")</f>
        <v>2337381</v>
      </c>
      <c r="AA931" s="106">
        <f t="shared" si="178"/>
        <v>7853600.1600000001</v>
      </c>
      <c r="AB931" s="71"/>
      <c r="AC931" s="71" t="s">
        <v>29</v>
      </c>
      <c r="AD931" s="71" t="s">
        <v>30</v>
      </c>
      <c r="AE931" s="71" t="s">
        <v>31</v>
      </c>
      <c r="AF931" s="71" t="s">
        <v>32</v>
      </c>
      <c r="AG931" s="103"/>
      <c r="AH931" s="103"/>
      <c r="AI931" s="103"/>
      <c r="AJ931" s="103"/>
      <c r="AK931" s="106" t="str">
        <f>IF(AH931&lt;&gt;"",VLOOKUP(AH931,'DON GIA'!$M$1:$P$9,4,0),"")</f>
        <v/>
      </c>
      <c r="AL931" s="106" t="str">
        <f t="shared" si="176"/>
        <v/>
      </c>
      <c r="AM931" s="103"/>
      <c r="AN931" s="103"/>
      <c r="AO931" s="199" t="str">
        <f t="shared" si="177"/>
        <v/>
      </c>
      <c r="AP931" s="107"/>
    </row>
    <row r="932" spans="1:43" outlineLevel="2">
      <c r="A932" s="72" t="e">
        <f>IF(C931&lt;&gt;"",$C$7:C931,A931)</f>
        <v>#VALUE!</v>
      </c>
      <c r="B932" s="102" t="str">
        <f>IF(C931&lt;&gt;"",COUNTA($C$7:C931)+392,"")</f>
        <v/>
      </c>
      <c r="C932" s="192"/>
      <c r="D932" s="71"/>
      <c r="E932" s="103"/>
      <c r="F932" s="103"/>
      <c r="G932" s="103"/>
      <c r="H932" s="103"/>
      <c r="I932" s="103"/>
      <c r="J932" s="103"/>
      <c r="K932" s="71"/>
      <c r="L932" s="105"/>
      <c r="M932" s="106" t="str">
        <f>IF(K932&lt;&gt;"",VLOOKUP(K932,'DON GIA'!$S$1:$U$19,3,0),"")</f>
        <v/>
      </c>
      <c r="N932" s="106" t="str">
        <f>IF(K932&lt;&gt;"",VLOOKUP(K932,'DON GIA'!$S$1:$V$19,4,0),"")</f>
        <v/>
      </c>
      <c r="O932" s="106" t="str">
        <f t="shared" si="174"/>
        <v/>
      </c>
      <c r="P932" s="106" t="str">
        <f t="shared" si="175"/>
        <v/>
      </c>
      <c r="Q932" s="71" t="s">
        <v>35</v>
      </c>
      <c r="R932" s="103"/>
      <c r="S932" s="103"/>
      <c r="T932" s="106" t="str">
        <f>IF(Q932&lt;&gt;"",VLOOKUP(Q932,'DON GIA'!$H$1:$K$103,4,0),"")</f>
        <v/>
      </c>
      <c r="U932" s="106" t="str">
        <f t="shared" si="172"/>
        <v/>
      </c>
      <c r="V932" s="107" t="s">
        <v>1102</v>
      </c>
      <c r="W932" s="103" t="s">
        <v>27</v>
      </c>
      <c r="X932" s="108">
        <v>3.36</v>
      </c>
      <c r="Y932" s="109"/>
      <c r="Z932" s="106">
        <f>IF(V932&lt;&gt;"",VLOOKUP(V932,'DON GIA'!$A$1:$D$346,4,0),"")</f>
        <v>2337381</v>
      </c>
      <c r="AA932" s="106">
        <f t="shared" si="178"/>
        <v>7853600.1600000001</v>
      </c>
      <c r="AB932" s="71"/>
      <c r="AC932" s="71" t="s">
        <v>29</v>
      </c>
      <c r="AD932" s="71" t="s">
        <v>30</v>
      </c>
      <c r="AE932" s="71" t="s">
        <v>31</v>
      </c>
      <c r="AF932" s="71" t="s">
        <v>32</v>
      </c>
      <c r="AG932" s="103"/>
      <c r="AH932" s="103"/>
      <c r="AI932" s="103"/>
      <c r="AJ932" s="103"/>
      <c r="AK932" s="106" t="str">
        <f>IF(AH932&lt;&gt;"",VLOOKUP(AH932,'DON GIA'!$M$1:$P$9,4,0),"")</f>
        <v/>
      </c>
      <c r="AL932" s="106" t="str">
        <f t="shared" si="176"/>
        <v/>
      </c>
      <c r="AM932" s="103"/>
      <c r="AN932" s="103"/>
      <c r="AO932" s="199" t="str">
        <f t="shared" si="177"/>
        <v/>
      </c>
      <c r="AP932" s="107"/>
    </row>
    <row r="933" spans="1:43" outlineLevel="2">
      <c r="A933" s="72" t="e">
        <f>IF(C932&lt;&gt;"",$C$7:C932,A932)</f>
        <v>#VALUE!</v>
      </c>
      <c r="B933" s="102" t="str">
        <f>IF(C932&lt;&gt;"",COUNTA($C$7:C932)+392,"")</f>
        <v/>
      </c>
      <c r="C933" s="192"/>
      <c r="D933" s="71"/>
      <c r="E933" s="103"/>
      <c r="F933" s="103"/>
      <c r="G933" s="103"/>
      <c r="H933" s="103"/>
      <c r="I933" s="103"/>
      <c r="J933" s="103"/>
      <c r="K933" s="71"/>
      <c r="L933" s="105"/>
      <c r="M933" s="106" t="str">
        <f>IF(K933&lt;&gt;"",VLOOKUP(K933,'DON GIA'!$S$1:$U$19,3,0),"")</f>
        <v/>
      </c>
      <c r="N933" s="106" t="str">
        <f>IF(K933&lt;&gt;"",VLOOKUP(K933,'DON GIA'!$S$1:$V$19,4,0),"")</f>
        <v/>
      </c>
      <c r="O933" s="106" t="str">
        <f t="shared" si="174"/>
        <v/>
      </c>
      <c r="P933" s="106" t="str">
        <f t="shared" si="175"/>
        <v/>
      </c>
      <c r="Q933" s="71" t="s">
        <v>35</v>
      </c>
      <c r="R933" s="103"/>
      <c r="S933" s="103"/>
      <c r="T933" s="106" t="str">
        <f>IF(Q933&lt;&gt;"",VLOOKUP(Q933,'DON GIA'!$H$1:$K$103,4,0),"")</f>
        <v/>
      </c>
      <c r="U933" s="106" t="str">
        <f t="shared" si="172"/>
        <v/>
      </c>
      <c r="V933" s="107" t="s">
        <v>1102</v>
      </c>
      <c r="W933" s="103" t="s">
        <v>27</v>
      </c>
      <c r="X933" s="108">
        <v>3.36</v>
      </c>
      <c r="Y933" s="109"/>
      <c r="Z933" s="106">
        <f>IF(V933&lt;&gt;"",VLOOKUP(V933,'DON GIA'!$A$1:$D$346,4,0),"")</f>
        <v>2337381</v>
      </c>
      <c r="AA933" s="106">
        <f t="shared" si="178"/>
        <v>7853600.1600000001</v>
      </c>
      <c r="AB933" s="71"/>
      <c r="AC933" s="71" t="s">
        <v>29</v>
      </c>
      <c r="AD933" s="71" t="s">
        <v>30</v>
      </c>
      <c r="AE933" s="71" t="s">
        <v>31</v>
      </c>
      <c r="AF933" s="71" t="s">
        <v>32</v>
      </c>
      <c r="AG933" s="103"/>
      <c r="AH933" s="103"/>
      <c r="AI933" s="103"/>
      <c r="AJ933" s="103"/>
      <c r="AK933" s="106" t="str">
        <f>IF(AH933&lt;&gt;"",VLOOKUP(AH933,'DON GIA'!$M$1:$P$9,4,0),"")</f>
        <v/>
      </c>
      <c r="AL933" s="106" t="str">
        <f t="shared" si="176"/>
        <v/>
      </c>
      <c r="AM933" s="103"/>
      <c r="AN933" s="103"/>
      <c r="AO933" s="199" t="str">
        <f t="shared" si="177"/>
        <v/>
      </c>
      <c r="AP933" s="107"/>
    </row>
    <row r="934" spans="1:43" ht="37.5" outlineLevel="2">
      <c r="A934" s="72" t="e">
        <f>IF(C933&lt;&gt;"",$C$7:C933,A933)</f>
        <v>#VALUE!</v>
      </c>
      <c r="B934" s="102" t="str">
        <f>IF(C933&lt;&gt;"",COUNTA($C$7:C933)+392,"")</f>
        <v/>
      </c>
      <c r="C934" s="192"/>
      <c r="D934" s="71"/>
      <c r="E934" s="103"/>
      <c r="F934" s="103"/>
      <c r="G934" s="103"/>
      <c r="H934" s="103"/>
      <c r="I934" s="103"/>
      <c r="J934" s="103"/>
      <c r="K934" s="71"/>
      <c r="L934" s="105"/>
      <c r="M934" s="106" t="str">
        <f>IF(K934&lt;&gt;"",VLOOKUP(K934,'DON GIA'!$S$1:$U$19,3,0),"")</f>
        <v/>
      </c>
      <c r="N934" s="106" t="str">
        <f>IF(K934&lt;&gt;"",VLOOKUP(K934,'DON GIA'!$S$1:$V$19,4,0),"")</f>
        <v/>
      </c>
      <c r="O934" s="106" t="str">
        <f t="shared" si="174"/>
        <v/>
      </c>
      <c r="P934" s="106" t="str">
        <f t="shared" si="175"/>
        <v/>
      </c>
      <c r="Q934" s="71" t="s">
        <v>35</v>
      </c>
      <c r="R934" s="103"/>
      <c r="S934" s="103"/>
      <c r="T934" s="106" t="str">
        <f>IF(Q934&lt;&gt;"",VLOOKUP(Q934,'DON GIA'!$H$1:$K$103,4,0),"")</f>
        <v/>
      </c>
      <c r="U934" s="106" t="str">
        <f t="shared" si="172"/>
        <v/>
      </c>
      <c r="V934" s="107" t="s">
        <v>1210</v>
      </c>
      <c r="W934" s="103" t="s">
        <v>27</v>
      </c>
      <c r="X934" s="108">
        <v>33.28</v>
      </c>
      <c r="Y934" s="109"/>
      <c r="Z934" s="106">
        <f>IF(V934&lt;&gt;"",VLOOKUP(V934,'DON GIA'!$A$1:$D$346,4,0),"")</f>
        <v>161275</v>
      </c>
      <c r="AA934" s="106">
        <f t="shared" si="178"/>
        <v>5367232</v>
      </c>
      <c r="AB934" s="71"/>
      <c r="AC934" s="71"/>
      <c r="AD934" s="71"/>
      <c r="AE934" s="71"/>
      <c r="AF934" s="71"/>
      <c r="AG934" s="103"/>
      <c r="AH934" s="103"/>
      <c r="AI934" s="103"/>
      <c r="AJ934" s="103"/>
      <c r="AK934" s="106" t="str">
        <f>IF(AH934&lt;&gt;"",VLOOKUP(AH934,'DON GIA'!$M$1:$P$9,4,0),"")</f>
        <v/>
      </c>
      <c r="AL934" s="106" t="str">
        <f t="shared" si="176"/>
        <v/>
      </c>
      <c r="AM934" s="103"/>
      <c r="AN934" s="103"/>
      <c r="AO934" s="199" t="str">
        <f t="shared" si="177"/>
        <v/>
      </c>
      <c r="AP934" s="107"/>
    </row>
    <row r="935" spans="1:43" outlineLevel="2">
      <c r="A935" s="72" t="e">
        <f>IF(C934&lt;&gt;"",$C$7:C934,A934)</f>
        <v>#VALUE!</v>
      </c>
      <c r="B935" s="102" t="str">
        <f>IF(C934&lt;&gt;"",COUNTA($C$7:C934)+392,"")</f>
        <v/>
      </c>
      <c r="C935" s="192"/>
      <c r="D935" s="71"/>
      <c r="E935" s="103"/>
      <c r="F935" s="103"/>
      <c r="G935" s="103"/>
      <c r="H935" s="103"/>
      <c r="I935" s="103"/>
      <c r="J935" s="103"/>
      <c r="K935" s="71"/>
      <c r="L935" s="105"/>
      <c r="M935" s="106" t="str">
        <f>IF(K935&lt;&gt;"",VLOOKUP(K935,'DON GIA'!$S$1:$U$19,3,0),"")</f>
        <v/>
      </c>
      <c r="N935" s="106" t="str">
        <f>IF(K935&lt;&gt;"",VLOOKUP(K935,'DON GIA'!$S$1:$V$19,4,0),"")</f>
        <v/>
      </c>
      <c r="O935" s="106" t="str">
        <f t="shared" si="174"/>
        <v/>
      </c>
      <c r="P935" s="106" t="str">
        <f t="shared" si="175"/>
        <v/>
      </c>
      <c r="Q935" s="71" t="s">
        <v>35</v>
      </c>
      <c r="R935" s="103"/>
      <c r="S935" s="103"/>
      <c r="T935" s="106" t="str">
        <f>IF(Q935&lt;&gt;"",VLOOKUP(Q935,'DON GIA'!$H$1:$K$103,4,0),"")</f>
        <v/>
      </c>
      <c r="U935" s="106" t="str">
        <f t="shared" si="172"/>
        <v/>
      </c>
      <c r="V935" s="107" t="s">
        <v>1222</v>
      </c>
      <c r="W935" s="103" t="s">
        <v>27</v>
      </c>
      <c r="X935" s="108">
        <v>38.4</v>
      </c>
      <c r="Y935" s="109"/>
      <c r="Z935" s="106">
        <f>IF(V935&lt;&gt;"",VLOOKUP(V935,'DON GIA'!$A$1:$D$346,4,0),"")</f>
        <v>572213</v>
      </c>
      <c r="AA935" s="106">
        <f t="shared" si="178"/>
        <v>21972979.199999999</v>
      </c>
      <c r="AB935" s="71"/>
      <c r="AC935" s="71"/>
      <c r="AD935" s="71"/>
      <c r="AE935" s="71"/>
      <c r="AF935" s="71"/>
      <c r="AG935" s="103"/>
      <c r="AH935" s="103"/>
      <c r="AI935" s="103"/>
      <c r="AJ935" s="103"/>
      <c r="AK935" s="106" t="str">
        <f>IF(AH935&lt;&gt;"",VLOOKUP(AH935,'DON GIA'!$M$1:$P$9,4,0),"")</f>
        <v/>
      </c>
      <c r="AL935" s="106" t="str">
        <f t="shared" si="176"/>
        <v/>
      </c>
      <c r="AM935" s="103"/>
      <c r="AN935" s="103"/>
      <c r="AO935" s="199" t="str">
        <f t="shared" si="177"/>
        <v/>
      </c>
      <c r="AP935" s="107"/>
    </row>
    <row r="936" spans="1:43" outlineLevel="2">
      <c r="A936" s="72" t="e">
        <f>IF(C935&lt;&gt;"",$C$7:C935,A935)</f>
        <v>#VALUE!</v>
      </c>
      <c r="B936" s="102" t="str">
        <f>IF(C935&lt;&gt;"",COUNTA($C$7:C935)+392,"")</f>
        <v/>
      </c>
      <c r="C936" s="192"/>
      <c r="D936" s="71"/>
      <c r="E936" s="103"/>
      <c r="F936" s="103"/>
      <c r="G936" s="103"/>
      <c r="H936" s="103"/>
      <c r="I936" s="103"/>
      <c r="J936" s="103"/>
      <c r="K936" s="71"/>
      <c r="L936" s="105"/>
      <c r="M936" s="106" t="str">
        <f>IF(K936&lt;&gt;"",VLOOKUP(K936,'DON GIA'!$S$1:$U$19,3,0),"")</f>
        <v/>
      </c>
      <c r="N936" s="106" t="str">
        <f>IF(K936&lt;&gt;"",VLOOKUP(K936,'DON GIA'!$S$1:$V$19,4,0),"")</f>
        <v/>
      </c>
      <c r="O936" s="106" t="str">
        <f t="shared" si="174"/>
        <v/>
      </c>
      <c r="P936" s="106" t="str">
        <f t="shared" si="175"/>
        <v/>
      </c>
      <c r="Q936" s="71" t="s">
        <v>35</v>
      </c>
      <c r="R936" s="103"/>
      <c r="S936" s="103"/>
      <c r="T936" s="106" t="str">
        <f>IF(Q936&lt;&gt;"",VLOOKUP(Q936,'DON GIA'!$H$1:$K$103,4,0),"")</f>
        <v/>
      </c>
      <c r="U936" s="106" t="str">
        <f t="shared" si="172"/>
        <v/>
      </c>
      <c r="V936" s="107" t="s">
        <v>1009</v>
      </c>
      <c r="W936" s="103" t="s">
        <v>27</v>
      </c>
      <c r="X936" s="108">
        <v>71.760000000000005</v>
      </c>
      <c r="Y936" s="109"/>
      <c r="Z936" s="106">
        <f>IF(V936&lt;&gt;"",VLOOKUP(V936,'DON GIA'!$A$1:$D$346,4,0),"")</f>
        <v>282038</v>
      </c>
      <c r="AA936" s="106">
        <f t="shared" si="178"/>
        <v>20239046.880000003</v>
      </c>
      <c r="AB936" s="71"/>
      <c r="AC936" s="71"/>
      <c r="AD936" s="71"/>
      <c r="AE936" s="71"/>
      <c r="AF936" s="71"/>
      <c r="AG936" s="103"/>
      <c r="AH936" s="103"/>
      <c r="AI936" s="103"/>
      <c r="AJ936" s="103"/>
      <c r="AK936" s="106" t="str">
        <f>IF(AH936&lt;&gt;"",VLOOKUP(AH936,'DON GIA'!$M$1:$P$9,4,0),"")</f>
        <v/>
      </c>
      <c r="AL936" s="106" t="str">
        <f t="shared" si="176"/>
        <v/>
      </c>
      <c r="AM936" s="103"/>
      <c r="AN936" s="103"/>
      <c r="AO936" s="199" t="str">
        <f t="shared" si="177"/>
        <v/>
      </c>
      <c r="AP936" s="107"/>
    </row>
    <row r="937" spans="1:43" ht="37.5" outlineLevel="2">
      <c r="A937" s="72" t="e">
        <f>IF(C936&lt;&gt;"",$C$7:C936,A936)</f>
        <v>#VALUE!</v>
      </c>
      <c r="B937" s="102" t="str">
        <f>IF(C936&lt;&gt;"",COUNTA($C$7:C936)+392,"")</f>
        <v/>
      </c>
      <c r="C937" s="192"/>
      <c r="D937" s="71"/>
      <c r="E937" s="103"/>
      <c r="F937" s="103"/>
      <c r="G937" s="103"/>
      <c r="H937" s="103"/>
      <c r="I937" s="103"/>
      <c r="J937" s="103"/>
      <c r="K937" s="71"/>
      <c r="L937" s="105"/>
      <c r="M937" s="106" t="str">
        <f>IF(K937&lt;&gt;"",VLOOKUP(K937,'DON GIA'!$S$1:$U$19,3,0),"")</f>
        <v/>
      </c>
      <c r="N937" s="106" t="str">
        <f>IF(K937&lt;&gt;"",VLOOKUP(K937,'DON GIA'!$S$1:$V$19,4,0),"")</f>
        <v/>
      </c>
      <c r="O937" s="106" t="str">
        <f t="shared" si="174"/>
        <v/>
      </c>
      <c r="P937" s="106" t="str">
        <f t="shared" si="175"/>
        <v/>
      </c>
      <c r="Q937" s="71" t="s">
        <v>35</v>
      </c>
      <c r="R937" s="103"/>
      <c r="S937" s="103"/>
      <c r="T937" s="106" t="str">
        <f>IF(Q937&lt;&gt;"",VLOOKUP(Q937,'DON GIA'!$H$1:$K$103,4,0),"")</f>
        <v/>
      </c>
      <c r="U937" s="106" t="str">
        <f t="shared" si="172"/>
        <v/>
      </c>
      <c r="V937" s="107" t="s">
        <v>1223</v>
      </c>
      <c r="W937" s="103" t="s">
        <v>27</v>
      </c>
      <c r="X937" s="108">
        <v>64</v>
      </c>
      <c r="Y937" s="109"/>
      <c r="Z937" s="106">
        <f>IF(V937&lt;&gt;"",VLOOKUP(V937,'DON GIA'!$A$1:$D$346,4,0),"")</f>
        <v>588447</v>
      </c>
      <c r="AA937" s="106">
        <f t="shared" si="178"/>
        <v>37660608</v>
      </c>
      <c r="AB937" s="71"/>
      <c r="AC937" s="71"/>
      <c r="AD937" s="71"/>
      <c r="AE937" s="71"/>
      <c r="AF937" s="71"/>
      <c r="AG937" s="103"/>
      <c r="AH937" s="103"/>
      <c r="AI937" s="103"/>
      <c r="AJ937" s="103"/>
      <c r="AK937" s="106" t="str">
        <f>IF(AH937&lt;&gt;"",VLOOKUP(AH937,'DON GIA'!$M$1:$P$9,4,0),"")</f>
        <v/>
      </c>
      <c r="AL937" s="106" t="str">
        <f t="shared" si="176"/>
        <v/>
      </c>
      <c r="AM937" s="103"/>
      <c r="AN937" s="103"/>
      <c r="AO937" s="199" t="str">
        <f t="shared" si="177"/>
        <v/>
      </c>
      <c r="AP937" s="107"/>
    </row>
    <row r="938" spans="1:43" ht="37.5" outlineLevel="2">
      <c r="A938" s="72" t="e">
        <f>IF(C937&lt;&gt;"",$C$7:C937,A937)</f>
        <v>#VALUE!</v>
      </c>
      <c r="B938" s="102" t="str">
        <f>IF(C937&lt;&gt;"",COUNTA($C$7:C937)+392,"")</f>
        <v/>
      </c>
      <c r="C938" s="192"/>
      <c r="D938" s="71"/>
      <c r="E938" s="103"/>
      <c r="F938" s="103"/>
      <c r="G938" s="103"/>
      <c r="H938" s="103"/>
      <c r="I938" s="103"/>
      <c r="J938" s="103"/>
      <c r="K938" s="71"/>
      <c r="L938" s="105"/>
      <c r="M938" s="106" t="str">
        <f>IF(K938&lt;&gt;"",VLOOKUP(K938,'DON GIA'!$S$1:$U$19,3,0),"")</f>
        <v/>
      </c>
      <c r="N938" s="106" t="str">
        <f>IF(K938&lt;&gt;"",VLOOKUP(K938,'DON GIA'!$S$1:$V$19,4,0),"")</f>
        <v/>
      </c>
      <c r="O938" s="106" t="str">
        <f t="shared" si="174"/>
        <v/>
      </c>
      <c r="P938" s="106" t="str">
        <f t="shared" si="175"/>
        <v/>
      </c>
      <c r="Q938" s="71" t="s">
        <v>35</v>
      </c>
      <c r="R938" s="103"/>
      <c r="S938" s="103"/>
      <c r="T938" s="106" t="str">
        <f>IF(Q938&lt;&gt;"",VLOOKUP(Q938,'DON GIA'!$H$1:$K$103,4,0),"")</f>
        <v/>
      </c>
      <c r="U938" s="106" t="str">
        <f t="shared" si="172"/>
        <v/>
      </c>
      <c r="V938" s="107" t="s">
        <v>1223</v>
      </c>
      <c r="W938" s="103" t="s">
        <v>27</v>
      </c>
      <c r="X938" s="108">
        <v>38.159999999999997</v>
      </c>
      <c r="Y938" s="109"/>
      <c r="Z938" s="106">
        <f>IF(V938&lt;&gt;"",VLOOKUP(V938,'DON GIA'!$A$1:$D$346,4,0),"")</f>
        <v>588447</v>
      </c>
      <c r="AA938" s="106">
        <f t="shared" si="178"/>
        <v>22455137.52</v>
      </c>
      <c r="AB938" s="71"/>
      <c r="AC938" s="71"/>
      <c r="AD938" s="71"/>
      <c r="AE938" s="71"/>
      <c r="AF938" s="71"/>
      <c r="AG938" s="103"/>
      <c r="AH938" s="103"/>
      <c r="AI938" s="103"/>
      <c r="AJ938" s="103"/>
      <c r="AK938" s="106" t="str">
        <f>IF(AH938&lt;&gt;"",VLOOKUP(AH938,'DON GIA'!$M$1:$P$9,4,0),"")</f>
        <v/>
      </c>
      <c r="AL938" s="106" t="str">
        <f t="shared" si="176"/>
        <v/>
      </c>
      <c r="AM938" s="103"/>
      <c r="AN938" s="103"/>
      <c r="AO938" s="199" t="str">
        <f t="shared" si="177"/>
        <v/>
      </c>
      <c r="AP938" s="107"/>
    </row>
    <row r="939" spans="1:43" outlineLevel="2">
      <c r="A939" s="72" t="e">
        <f>IF(C938&lt;&gt;"",$C$7:C938,A938)</f>
        <v>#VALUE!</v>
      </c>
      <c r="B939" s="102" t="str">
        <f>IF(C938&lt;&gt;"",COUNTA($C$7:C938)+392,"")</f>
        <v/>
      </c>
      <c r="C939" s="192"/>
      <c r="D939" s="71"/>
      <c r="E939" s="103"/>
      <c r="F939" s="103"/>
      <c r="G939" s="103"/>
      <c r="H939" s="103"/>
      <c r="I939" s="103"/>
      <c r="J939" s="103"/>
      <c r="K939" s="71"/>
      <c r="L939" s="105"/>
      <c r="M939" s="106" t="str">
        <f>IF(K939&lt;&gt;"",VLOOKUP(K939,'DON GIA'!$S$1:$U$19,3,0),"")</f>
        <v/>
      </c>
      <c r="N939" s="106" t="str">
        <f>IF(K939&lt;&gt;"",VLOOKUP(K939,'DON GIA'!$S$1:$V$19,4,0),"")</f>
        <v/>
      </c>
      <c r="O939" s="106" t="str">
        <f t="shared" si="174"/>
        <v/>
      </c>
      <c r="P939" s="106" t="str">
        <f t="shared" si="175"/>
        <v/>
      </c>
      <c r="Q939" s="71" t="s">
        <v>35</v>
      </c>
      <c r="R939" s="103"/>
      <c r="S939" s="103"/>
      <c r="T939" s="106" t="str">
        <f>IF(Q939&lt;&gt;"",VLOOKUP(Q939,'DON GIA'!$H$1:$K$103,4,0),"")</f>
        <v/>
      </c>
      <c r="U939" s="106" t="str">
        <f t="shared" si="172"/>
        <v/>
      </c>
      <c r="V939" s="107" t="s">
        <v>1224</v>
      </c>
      <c r="W939" s="103" t="s">
        <v>27</v>
      </c>
      <c r="X939" s="108">
        <f>34.52+19.03</f>
        <v>53.550000000000004</v>
      </c>
      <c r="Y939" s="109"/>
      <c r="Z939" s="106">
        <f>IF(V939&lt;&gt;"",VLOOKUP(V939,'DON GIA'!$A$1:$D$346,4,0),"")</f>
        <v>264499</v>
      </c>
      <c r="AA939" s="106">
        <f t="shared" si="178"/>
        <v>14163921.450000001</v>
      </c>
      <c r="AB939" s="71"/>
      <c r="AC939" s="71"/>
      <c r="AD939" s="71"/>
      <c r="AE939" s="71"/>
      <c r="AF939" s="71"/>
      <c r="AG939" s="103"/>
      <c r="AH939" s="103"/>
      <c r="AI939" s="103"/>
      <c r="AJ939" s="103"/>
      <c r="AK939" s="106" t="str">
        <f>IF(AH939&lt;&gt;"",VLOOKUP(AH939,'DON GIA'!$M$1:$P$9,4,0),"")</f>
        <v/>
      </c>
      <c r="AL939" s="106" t="str">
        <f t="shared" si="176"/>
        <v/>
      </c>
      <c r="AM939" s="103"/>
      <c r="AN939" s="103"/>
      <c r="AO939" s="199" t="str">
        <f t="shared" si="177"/>
        <v/>
      </c>
      <c r="AP939" s="107"/>
    </row>
    <row r="940" spans="1:43" ht="56.25" outlineLevel="2">
      <c r="A940" s="72" t="e">
        <f>IF(C939&lt;&gt;"",$C$7:C939,A939)</f>
        <v>#VALUE!</v>
      </c>
      <c r="B940" s="102" t="str">
        <f>IF(C939&lt;&gt;"",COUNTA($C$7:C939)+392,"")</f>
        <v/>
      </c>
      <c r="C940" s="192"/>
      <c r="D940" s="71"/>
      <c r="E940" s="103"/>
      <c r="F940" s="103"/>
      <c r="G940" s="103"/>
      <c r="H940" s="103"/>
      <c r="I940" s="103"/>
      <c r="J940" s="103"/>
      <c r="K940" s="71"/>
      <c r="L940" s="105"/>
      <c r="M940" s="106" t="str">
        <f>IF(K940&lt;&gt;"",VLOOKUP(K940,'DON GIA'!$S$1:$U$19,3,0),"")</f>
        <v/>
      </c>
      <c r="N940" s="106" t="str">
        <f>IF(K940&lt;&gt;"",VLOOKUP(K940,'DON GIA'!$S$1:$V$19,4,0),"")</f>
        <v/>
      </c>
      <c r="O940" s="106" t="str">
        <f t="shared" si="174"/>
        <v/>
      </c>
      <c r="P940" s="106" t="str">
        <f t="shared" si="175"/>
        <v/>
      </c>
      <c r="Q940" s="71" t="s">
        <v>35</v>
      </c>
      <c r="R940" s="103"/>
      <c r="S940" s="103"/>
      <c r="T940" s="106" t="str">
        <f>IF(Q940&lt;&gt;"",VLOOKUP(Q940,'DON GIA'!$H$1:$K$103,4,0),"")</f>
        <v/>
      </c>
      <c r="U940" s="106" t="str">
        <f t="shared" si="172"/>
        <v/>
      </c>
      <c r="V940" s="107" t="s">
        <v>1225</v>
      </c>
      <c r="W940" s="103" t="s">
        <v>38</v>
      </c>
      <c r="X940" s="108"/>
      <c r="Y940" s="109"/>
      <c r="Z940" s="106">
        <f>IF(V940&lt;&gt;"",VLOOKUP(V940,'DON GIA'!$A$1:$D$346,4,0),"")</f>
        <v>1939601</v>
      </c>
      <c r="AA940" s="106">
        <f t="shared" si="178"/>
        <v>0</v>
      </c>
      <c r="AB940" s="71"/>
      <c r="AC940" s="71"/>
      <c r="AD940" s="71"/>
      <c r="AE940" s="71"/>
      <c r="AF940" s="71"/>
      <c r="AG940" s="103"/>
      <c r="AH940" s="103"/>
      <c r="AI940" s="103"/>
      <c r="AJ940" s="103"/>
      <c r="AK940" s="106" t="str">
        <f>IF(AH940&lt;&gt;"",VLOOKUP(AH940,'DON GIA'!$M$1:$P$9,4,0),"")</f>
        <v/>
      </c>
      <c r="AL940" s="106" t="str">
        <f t="shared" si="176"/>
        <v/>
      </c>
      <c r="AM940" s="103"/>
      <c r="AN940" s="103"/>
      <c r="AO940" s="199" t="str">
        <f t="shared" si="177"/>
        <v/>
      </c>
      <c r="AP940" s="107"/>
    </row>
    <row r="941" spans="1:43" ht="56.25" outlineLevel="2">
      <c r="A941" s="72" t="e">
        <f>IF(C940&lt;&gt;"",$C$7:C940,A940)</f>
        <v>#VALUE!</v>
      </c>
      <c r="B941" s="102" t="str">
        <f>IF(C940&lt;&gt;"",COUNTA($C$7:C940)+392,"")</f>
        <v/>
      </c>
      <c r="C941" s="192"/>
      <c r="D941" s="71"/>
      <c r="E941" s="103"/>
      <c r="F941" s="103"/>
      <c r="G941" s="103"/>
      <c r="H941" s="103"/>
      <c r="I941" s="103"/>
      <c r="J941" s="103"/>
      <c r="K941" s="71"/>
      <c r="L941" s="105"/>
      <c r="M941" s="106" t="str">
        <f>IF(K941&lt;&gt;"",VLOOKUP(K941,'DON GIA'!$S$1:$U$19,3,0),"")</f>
        <v/>
      </c>
      <c r="N941" s="106" t="str">
        <f>IF(K941&lt;&gt;"",VLOOKUP(K941,'DON GIA'!$S$1:$V$19,4,0),"")</f>
        <v/>
      </c>
      <c r="O941" s="106" t="str">
        <f t="shared" si="174"/>
        <v/>
      </c>
      <c r="P941" s="106" t="str">
        <f t="shared" si="175"/>
        <v/>
      </c>
      <c r="Q941" s="71" t="s">
        <v>35</v>
      </c>
      <c r="R941" s="103"/>
      <c r="S941" s="103"/>
      <c r="T941" s="106" t="str">
        <f>IF(Q941&lt;&gt;"",VLOOKUP(Q941,'DON GIA'!$H$1:$K$103,4,0),"")</f>
        <v/>
      </c>
      <c r="U941" s="106" t="str">
        <f t="shared" si="172"/>
        <v/>
      </c>
      <c r="V941" s="107" t="s">
        <v>1226</v>
      </c>
      <c r="W941" s="103" t="s">
        <v>38</v>
      </c>
      <c r="X941" s="108"/>
      <c r="Y941" s="109"/>
      <c r="Z941" s="106">
        <f>IF(V941&lt;&gt;"",VLOOKUP(V941,'DON GIA'!$A$1:$D$346,4,0),"")</f>
        <v>1939601</v>
      </c>
      <c r="AA941" s="106">
        <f t="shared" si="178"/>
        <v>0</v>
      </c>
      <c r="AB941" s="71"/>
      <c r="AC941" s="71"/>
      <c r="AD941" s="71"/>
      <c r="AE941" s="71"/>
      <c r="AF941" s="71"/>
      <c r="AG941" s="103"/>
      <c r="AH941" s="103"/>
      <c r="AI941" s="103"/>
      <c r="AJ941" s="103"/>
      <c r="AK941" s="106" t="str">
        <f>IF(AH941&lt;&gt;"",VLOOKUP(AH941,'DON GIA'!$M$1:$P$9,4,0),"")</f>
        <v/>
      </c>
      <c r="AL941" s="106" t="str">
        <f t="shared" si="176"/>
        <v/>
      </c>
      <c r="AM941" s="103"/>
      <c r="AN941" s="103"/>
      <c r="AO941" s="199" t="str">
        <f t="shared" si="177"/>
        <v/>
      </c>
      <c r="AP941" s="107"/>
    </row>
    <row r="942" spans="1:43" ht="75" outlineLevel="2">
      <c r="A942" s="72" t="e">
        <f>IF(C941&lt;&gt;"",$C$7:C941,A941)</f>
        <v>#VALUE!</v>
      </c>
      <c r="B942" s="102" t="str">
        <f>IF(C941&lt;&gt;"",COUNTA($C$7:C941)+392,"")</f>
        <v/>
      </c>
      <c r="C942" s="192"/>
      <c r="D942" s="71"/>
      <c r="E942" s="103"/>
      <c r="F942" s="103"/>
      <c r="G942" s="103"/>
      <c r="H942" s="103"/>
      <c r="I942" s="103"/>
      <c r="J942" s="103"/>
      <c r="K942" s="71"/>
      <c r="L942" s="105"/>
      <c r="M942" s="106" t="str">
        <f>IF(K942&lt;&gt;"",VLOOKUP(K942,'DON GIA'!$S$1:$U$19,3,0),"")</f>
        <v/>
      </c>
      <c r="N942" s="106" t="str">
        <f>IF(K942&lt;&gt;"",VLOOKUP(K942,'DON GIA'!$S$1:$V$19,4,0),"")</f>
        <v/>
      </c>
      <c r="O942" s="106" t="str">
        <f t="shared" si="174"/>
        <v/>
      </c>
      <c r="P942" s="106" t="str">
        <f t="shared" si="175"/>
        <v/>
      </c>
      <c r="Q942" s="71" t="s">
        <v>35</v>
      </c>
      <c r="R942" s="103"/>
      <c r="S942" s="103"/>
      <c r="T942" s="106" t="str">
        <f>IF(Q942&lt;&gt;"",VLOOKUP(Q942,'DON GIA'!$H$1:$K$103,4,0),"")</f>
        <v/>
      </c>
      <c r="U942" s="106" t="str">
        <f t="shared" si="172"/>
        <v/>
      </c>
      <c r="V942" s="107" t="s">
        <v>1227</v>
      </c>
      <c r="W942" s="103" t="s">
        <v>38</v>
      </c>
      <c r="X942" s="108"/>
      <c r="Y942" s="109"/>
      <c r="Z942" s="106">
        <f>IF(V942&lt;&gt;"",VLOOKUP(V942,'DON GIA'!$A$1:$D$346,4,0),"")</f>
        <v>1939601</v>
      </c>
      <c r="AA942" s="106">
        <f t="shared" si="178"/>
        <v>0</v>
      </c>
      <c r="AB942" s="71"/>
      <c r="AC942" s="71"/>
      <c r="AD942" s="71"/>
      <c r="AE942" s="71"/>
      <c r="AF942" s="71"/>
      <c r="AG942" s="103"/>
      <c r="AH942" s="103"/>
      <c r="AI942" s="103"/>
      <c r="AJ942" s="103"/>
      <c r="AK942" s="106" t="str">
        <f>IF(AH942&lt;&gt;"",VLOOKUP(AH942,'DON GIA'!$M$1:$P$9,4,0),"")</f>
        <v/>
      </c>
      <c r="AL942" s="106" t="str">
        <f t="shared" si="176"/>
        <v/>
      </c>
      <c r="AM942" s="103"/>
      <c r="AN942" s="103"/>
      <c r="AO942" s="199" t="str">
        <f t="shared" si="177"/>
        <v/>
      </c>
      <c r="AP942" s="107"/>
    </row>
    <row r="943" spans="1:43" outlineLevel="2">
      <c r="A943" s="72" t="e">
        <f>IF(C942&lt;&gt;"",$C$7:C942,A942)</f>
        <v>#VALUE!</v>
      </c>
      <c r="B943" s="102" t="str">
        <f>IF(C942&lt;&gt;"",COUNTA($C$7:C942)+392,"")</f>
        <v/>
      </c>
      <c r="C943" s="192"/>
      <c r="D943" s="61"/>
      <c r="E943" s="103"/>
      <c r="F943" s="103"/>
      <c r="G943" s="103"/>
      <c r="H943" s="103"/>
      <c r="I943" s="103"/>
      <c r="J943" s="103"/>
      <c r="K943" s="71"/>
      <c r="L943" s="105"/>
      <c r="M943" s="106" t="str">
        <f>IF(K943&lt;&gt;"",VLOOKUP(K943,'DON GIA'!$S$1:$U$19,3,0),"")</f>
        <v/>
      </c>
      <c r="N943" s="106" t="str">
        <f>IF(K943&lt;&gt;"",VLOOKUP(K943,'DON GIA'!$S$1:$V$19,4,0),"")</f>
        <v/>
      </c>
      <c r="O943" s="106" t="str">
        <f t="shared" si="174"/>
        <v/>
      </c>
      <c r="P943" s="106" t="str">
        <f t="shared" si="175"/>
        <v/>
      </c>
      <c r="Q943" s="71" t="s">
        <v>35</v>
      </c>
      <c r="R943" s="103"/>
      <c r="S943" s="103"/>
      <c r="T943" s="106" t="str">
        <f>IF(Q943&lt;&gt;"",VLOOKUP(Q943,'DON GIA'!$H$1:$K$103,4,0),"")</f>
        <v/>
      </c>
      <c r="U943" s="106" t="str">
        <f t="shared" si="172"/>
        <v/>
      </c>
      <c r="V943" s="107" t="s">
        <v>35</v>
      </c>
      <c r="W943" s="103"/>
      <c r="X943" s="108"/>
      <c r="Y943" s="109"/>
      <c r="Z943" s="106" t="str">
        <f>IF(V943&lt;&gt;"",VLOOKUP(V943,'DON GIA'!$A$1:$D$346,4,0),"")</f>
        <v/>
      </c>
      <c r="AA943" s="106" t="str">
        <f t="shared" si="178"/>
        <v/>
      </c>
      <c r="AB943" s="71"/>
      <c r="AC943" s="71"/>
      <c r="AD943" s="71"/>
      <c r="AE943" s="71"/>
      <c r="AF943" s="71"/>
      <c r="AG943" s="103"/>
      <c r="AH943" s="103"/>
      <c r="AI943" s="103"/>
      <c r="AJ943" s="103"/>
      <c r="AK943" s="106" t="str">
        <f>IF(AH943&lt;&gt;"",VLOOKUP(AH943,'DON GIA'!$M$1:$P$9,4,0),"")</f>
        <v/>
      </c>
      <c r="AL943" s="106" t="str">
        <f t="shared" si="176"/>
        <v/>
      </c>
      <c r="AM943" s="103"/>
      <c r="AN943" s="103"/>
      <c r="AO943" s="199" t="str">
        <f t="shared" si="177"/>
        <v/>
      </c>
      <c r="AP943" s="107"/>
    </row>
    <row r="944" spans="1:43" outlineLevel="1">
      <c r="A944" s="84" t="s">
        <v>799</v>
      </c>
      <c r="B944" s="102"/>
      <c r="C944" s="192">
        <v>454</v>
      </c>
      <c r="D944" s="61" t="s">
        <v>320</v>
      </c>
      <c r="E944" s="162"/>
      <c r="F944" s="162"/>
      <c r="G944" s="162"/>
      <c r="H944" s="162"/>
      <c r="I944" s="162"/>
      <c r="J944" s="162"/>
      <c r="K944" s="61"/>
      <c r="L944" s="167">
        <f>SUBTOTAL(9,L945:L954)</f>
        <v>0</v>
      </c>
      <c r="M944" s="199"/>
      <c r="N944" s="199"/>
      <c r="O944" s="199">
        <f>SUBTOTAL(9,O945:O954)</f>
        <v>0</v>
      </c>
      <c r="P944" s="199">
        <f>SUBTOTAL(9,P945:P954)</f>
        <v>0</v>
      </c>
      <c r="Q944" s="61"/>
      <c r="R944" s="162"/>
      <c r="S944" s="162">
        <f>SUBTOTAL(9,S945:S954)</f>
        <v>11</v>
      </c>
      <c r="T944" s="199"/>
      <c r="U944" s="199">
        <f>SUBTOTAL(9,U945:U954)</f>
        <v>5100000</v>
      </c>
      <c r="V944" s="186"/>
      <c r="W944" s="162"/>
      <c r="X944" s="169">
        <f>SUBTOTAL(9,X945:X954)</f>
        <v>232.55</v>
      </c>
      <c r="Y944" s="170">
        <f>SUBTOTAL(9,Y945:Y954)</f>
        <v>0</v>
      </c>
      <c r="Z944" s="199"/>
      <c r="AA944" s="199">
        <f>SUBTOTAL(9,AA945:AA954)</f>
        <v>352689427.75000006</v>
      </c>
      <c r="AB944" s="71"/>
      <c r="AC944" s="71"/>
      <c r="AD944" s="71"/>
      <c r="AE944" s="71"/>
      <c r="AF944" s="71"/>
      <c r="AG944" s="103"/>
      <c r="AH944" s="162"/>
      <c r="AI944" s="162"/>
      <c r="AJ944" s="162">
        <f>SUBTOTAL(9,AJ945:AJ954)</f>
        <v>0</v>
      </c>
      <c r="AK944" s="199"/>
      <c r="AL944" s="199">
        <f>SUBTOTAL(9,AL945:AL954)</f>
        <v>0</v>
      </c>
      <c r="AM944" s="162"/>
      <c r="AN944" s="162">
        <f>SUBTOTAL(9,AN945:AN954)</f>
        <v>0</v>
      </c>
      <c r="AO944" s="199">
        <f t="shared" si="177"/>
        <v>357789427.75000006</v>
      </c>
      <c r="AP944" s="129"/>
      <c r="AQ944" s="90"/>
    </row>
    <row r="945" spans="1:43" outlineLevel="2">
      <c r="A945" s="72" t="e">
        <f>IF(C944&lt;&gt;"",$C$7:C944,A943)</f>
        <v>#VALUE!</v>
      </c>
      <c r="B945" s="102">
        <f>IF(C944&lt;&gt;"",COUNTA($C$7:C944)+392,"")</f>
        <v>454</v>
      </c>
      <c r="C945" s="192"/>
      <c r="D945" s="71" t="s">
        <v>321</v>
      </c>
      <c r="E945" s="103"/>
      <c r="F945" s="103"/>
      <c r="G945" s="103"/>
      <c r="H945" s="103"/>
      <c r="I945" s="103"/>
      <c r="J945" s="103"/>
      <c r="K945" s="71"/>
      <c r="L945" s="105"/>
      <c r="M945" s="106" t="str">
        <f>IF(K945&lt;&gt;"",VLOOKUP(K945,'DON GIA'!$S$1:$U$19,3,0),"")</f>
        <v/>
      </c>
      <c r="N945" s="106" t="str">
        <f>IF(K945&lt;&gt;"",VLOOKUP(K945,'DON GIA'!$S$1:$V$19,4,0),"")</f>
        <v/>
      </c>
      <c r="O945" s="106" t="str">
        <f t="shared" si="174"/>
        <v/>
      </c>
      <c r="P945" s="106" t="str">
        <f t="shared" si="175"/>
        <v/>
      </c>
      <c r="Q945" s="71" t="s">
        <v>80</v>
      </c>
      <c r="R945" s="103" t="s">
        <v>44</v>
      </c>
      <c r="S945" s="103">
        <v>1</v>
      </c>
      <c r="T945" s="106">
        <f>IF(Q945&lt;&gt;"",VLOOKUP(Q945,'DON GIA'!$H$1:$K$103,4,0),"")</f>
        <v>600000</v>
      </c>
      <c r="U945" s="106">
        <f t="shared" ref="U945:U954" si="179">IF(Q945&lt;&gt;"",IF(ISNUMBER(T945),S945*T945,""),"")</f>
        <v>600000</v>
      </c>
      <c r="V945" s="107" t="s">
        <v>1209</v>
      </c>
      <c r="W945" s="103" t="s">
        <v>27</v>
      </c>
      <c r="X945" s="108">
        <v>40.07</v>
      </c>
      <c r="Y945" s="109"/>
      <c r="Z945" s="106">
        <f>IF(V945&lt;&gt;"",VLOOKUP(V945,'DON GIA'!$A$1:$D$346,4,0),"")</f>
        <v>264499</v>
      </c>
      <c r="AA945" s="106">
        <f t="shared" ref="AA945:AA954" si="180">IF(V945&lt;&gt;"",IF(ISNUMBER(Z945),X945*Z945,""),"")</f>
        <v>10598474.93</v>
      </c>
      <c r="AB945" s="71"/>
      <c r="AC945" s="71"/>
      <c r="AD945" s="71"/>
      <c r="AE945" s="71"/>
      <c r="AF945" s="71"/>
      <c r="AG945" s="103"/>
      <c r="AH945" s="103"/>
      <c r="AI945" s="103"/>
      <c r="AJ945" s="103"/>
      <c r="AK945" s="106" t="str">
        <f>IF(AH945&lt;&gt;"",VLOOKUP(AH945,'DON GIA'!$M$1:$P$9,4,0),"")</f>
        <v/>
      </c>
      <c r="AL945" s="106" t="str">
        <f t="shared" si="176"/>
        <v/>
      </c>
      <c r="AM945" s="103"/>
      <c r="AN945" s="103"/>
      <c r="AO945" s="199" t="str">
        <f t="shared" si="177"/>
        <v/>
      </c>
      <c r="AP945" s="107" t="s">
        <v>432</v>
      </c>
    </row>
    <row r="946" spans="1:43" ht="37.5" outlineLevel="2">
      <c r="A946" s="72" t="e">
        <f>IF(C945&lt;&gt;"",$C$7:C945,A945)</f>
        <v>#VALUE!</v>
      </c>
      <c r="B946" s="102" t="str">
        <f>IF(C945&lt;&gt;"",COUNTA($C$7:C945)+392,"")</f>
        <v/>
      </c>
      <c r="C946" s="192"/>
      <c r="D946" s="71" t="s">
        <v>71</v>
      </c>
      <c r="E946" s="103"/>
      <c r="F946" s="103"/>
      <c r="G946" s="103"/>
      <c r="H946" s="103"/>
      <c r="I946" s="103"/>
      <c r="J946" s="103"/>
      <c r="K946" s="71"/>
      <c r="L946" s="105"/>
      <c r="M946" s="106" t="str">
        <f>IF(K946&lt;&gt;"",VLOOKUP(K946,'DON GIA'!$S$1:$U$19,3,0),"")</f>
        <v/>
      </c>
      <c r="N946" s="106" t="str">
        <f>IF(K946&lt;&gt;"",VLOOKUP(K946,'DON GIA'!$S$1:$V$19,4,0),"")</f>
        <v/>
      </c>
      <c r="O946" s="106" t="str">
        <f t="shared" si="174"/>
        <v/>
      </c>
      <c r="P946" s="106" t="str">
        <f t="shared" si="175"/>
        <v/>
      </c>
      <c r="Q946" s="71" t="s">
        <v>47</v>
      </c>
      <c r="R946" s="103" t="s">
        <v>44</v>
      </c>
      <c r="S946" s="103">
        <v>1</v>
      </c>
      <c r="T946" s="106">
        <f>IF(Q946&lt;&gt;"",VLOOKUP(Q946,'DON GIA'!$H$1:$K$103,4,0),"")</f>
        <v>1035000</v>
      </c>
      <c r="U946" s="106">
        <f t="shared" si="179"/>
        <v>1035000</v>
      </c>
      <c r="V946" s="107" t="s">
        <v>1093</v>
      </c>
      <c r="W946" s="103" t="s">
        <v>27</v>
      </c>
      <c r="X946" s="108">
        <v>18.850000000000001</v>
      </c>
      <c r="Y946" s="109"/>
      <c r="Z946" s="106">
        <f>IF(V946&lt;&gt;"",VLOOKUP(V946,'DON GIA'!$A$1:$D$346,4,0),"")</f>
        <v>3152933</v>
      </c>
      <c r="AA946" s="106">
        <f t="shared" si="180"/>
        <v>59432787.050000004</v>
      </c>
      <c r="AB946" s="71"/>
      <c r="AC946" s="71" t="s">
        <v>29</v>
      </c>
      <c r="AD946" s="71" t="s">
        <v>30</v>
      </c>
      <c r="AE946" s="71" t="s">
        <v>41</v>
      </c>
      <c r="AF946" s="71" t="s">
        <v>32</v>
      </c>
      <c r="AG946" s="103"/>
      <c r="AH946" s="103"/>
      <c r="AI946" s="103"/>
      <c r="AJ946" s="103"/>
      <c r="AK946" s="106" t="str">
        <f>IF(AH946&lt;&gt;"",VLOOKUP(AH946,'DON GIA'!$M$1:$P$9,4,0),"")</f>
        <v/>
      </c>
      <c r="AL946" s="106" t="str">
        <f t="shared" si="176"/>
        <v/>
      </c>
      <c r="AM946" s="103"/>
      <c r="AN946" s="103"/>
      <c r="AO946" s="199" t="str">
        <f t="shared" si="177"/>
        <v/>
      </c>
      <c r="AP946" s="107"/>
    </row>
    <row r="947" spans="1:43" outlineLevel="2">
      <c r="A947" s="72" t="e">
        <f>IF(C946&lt;&gt;"",$C$7:C946,A946)</f>
        <v>#VALUE!</v>
      </c>
      <c r="B947" s="102" t="str">
        <f>IF(C946&lt;&gt;"",COUNTA($C$7:C946)+392,"")</f>
        <v/>
      </c>
      <c r="C947" s="192"/>
      <c r="D947" s="71"/>
      <c r="E947" s="103"/>
      <c r="F947" s="103"/>
      <c r="G947" s="103"/>
      <c r="H947" s="103"/>
      <c r="I947" s="103"/>
      <c r="J947" s="103"/>
      <c r="K947" s="71"/>
      <c r="L947" s="105"/>
      <c r="M947" s="106" t="str">
        <f>IF(K947&lt;&gt;"",VLOOKUP(K947,'DON GIA'!$S$1:$U$19,3,0),"")</f>
        <v/>
      </c>
      <c r="N947" s="106" t="str">
        <f>IF(K947&lt;&gt;"",VLOOKUP(K947,'DON GIA'!$S$1:$V$19,4,0),"")</f>
        <v/>
      </c>
      <c r="O947" s="106" t="str">
        <f t="shared" si="174"/>
        <v/>
      </c>
      <c r="P947" s="106" t="str">
        <f t="shared" si="175"/>
        <v/>
      </c>
      <c r="Q947" s="71" t="s">
        <v>272</v>
      </c>
      <c r="R947" s="103" t="s">
        <v>44</v>
      </c>
      <c r="S947" s="103">
        <v>3</v>
      </c>
      <c r="T947" s="106">
        <f>IF(Q947&lt;&gt;"",VLOOKUP(Q947,'DON GIA'!$H$1:$K$103,4,0),"")</f>
        <v>450000</v>
      </c>
      <c r="U947" s="106">
        <f t="shared" si="179"/>
        <v>1350000</v>
      </c>
      <c r="V947" s="107" t="s">
        <v>1063</v>
      </c>
      <c r="W947" s="103" t="s">
        <v>27</v>
      </c>
      <c r="X947" s="108">
        <v>61.24</v>
      </c>
      <c r="Y947" s="109"/>
      <c r="Z947" s="106">
        <f>IF(V947&lt;&gt;"",VLOOKUP(V947,'DON GIA'!$A$1:$D$346,4,0),"")</f>
        <v>3941166</v>
      </c>
      <c r="AA947" s="106">
        <f t="shared" si="180"/>
        <v>241357005.84</v>
      </c>
      <c r="AB947" s="71"/>
      <c r="AC947" s="71" t="s">
        <v>29</v>
      </c>
      <c r="AD947" s="71" t="s">
        <v>30</v>
      </c>
      <c r="AE947" s="71" t="s">
        <v>31</v>
      </c>
      <c r="AF947" s="71" t="s">
        <v>32</v>
      </c>
      <c r="AG947" s="103"/>
      <c r="AH947" s="103"/>
      <c r="AI947" s="103"/>
      <c r="AJ947" s="103"/>
      <c r="AK947" s="106" t="str">
        <f>IF(AH947&lt;&gt;"",VLOOKUP(AH947,'DON GIA'!$M$1:$P$9,4,0),"")</f>
        <v/>
      </c>
      <c r="AL947" s="106" t="str">
        <f t="shared" si="176"/>
        <v/>
      </c>
      <c r="AM947" s="103"/>
      <c r="AN947" s="103"/>
      <c r="AO947" s="199" t="str">
        <f t="shared" si="177"/>
        <v/>
      </c>
      <c r="AP947" s="107"/>
    </row>
    <row r="948" spans="1:43" ht="56.25" outlineLevel="2">
      <c r="A948" s="72" t="e">
        <f>IF(C947&lt;&gt;"",$C$7:C947,A947)</f>
        <v>#VALUE!</v>
      </c>
      <c r="B948" s="102" t="str">
        <f>IF(C947&lt;&gt;"",COUNTA($C$7:C947)+392,"")</f>
        <v/>
      </c>
      <c r="C948" s="192"/>
      <c r="D948" s="71"/>
      <c r="E948" s="103"/>
      <c r="F948" s="103"/>
      <c r="G948" s="103"/>
      <c r="H948" s="103"/>
      <c r="I948" s="103"/>
      <c r="J948" s="103"/>
      <c r="K948" s="71"/>
      <c r="L948" s="105"/>
      <c r="M948" s="106" t="str">
        <f>IF(K948&lt;&gt;"",VLOOKUP(K948,'DON GIA'!$S$1:$U$19,3,0),"")</f>
        <v/>
      </c>
      <c r="N948" s="106" t="str">
        <f>IF(K948&lt;&gt;"",VLOOKUP(K948,'DON GIA'!$S$1:$V$19,4,0),"")</f>
        <v/>
      </c>
      <c r="O948" s="106" t="str">
        <f t="shared" si="174"/>
        <v/>
      </c>
      <c r="P948" s="106" t="str">
        <f t="shared" si="175"/>
        <v/>
      </c>
      <c r="Q948" s="71" t="s">
        <v>322</v>
      </c>
      <c r="R948" s="103" t="s">
        <v>44</v>
      </c>
      <c r="S948" s="103">
        <v>1</v>
      </c>
      <c r="T948" s="106">
        <f>IF(Q948&lt;&gt;"",VLOOKUP(Q948,'DON GIA'!$H$1:$K$103,4,0),"")</f>
        <v>390000</v>
      </c>
      <c r="U948" s="106">
        <f t="shared" si="179"/>
        <v>390000</v>
      </c>
      <c r="V948" s="107" t="s">
        <v>1228</v>
      </c>
      <c r="W948" s="103" t="s">
        <v>27</v>
      </c>
      <c r="X948" s="108">
        <v>4.41</v>
      </c>
      <c r="Y948" s="109"/>
      <c r="Z948" s="106">
        <f>IF(V948&lt;&gt;"",VLOOKUP(V948,'DON GIA'!$A$1:$D$346,4,0),"")</f>
        <v>3858605</v>
      </c>
      <c r="AA948" s="106">
        <f t="shared" si="180"/>
        <v>17016448.050000001</v>
      </c>
      <c r="AB948" s="71"/>
      <c r="AC948" s="71" t="s">
        <v>34</v>
      </c>
      <c r="AD948" s="71" t="s">
        <v>30</v>
      </c>
      <c r="AE948" s="71" t="s">
        <v>31</v>
      </c>
      <c r="AF948" s="71" t="s">
        <v>32</v>
      </c>
      <c r="AG948" s="103"/>
      <c r="AH948" s="103"/>
      <c r="AI948" s="103"/>
      <c r="AJ948" s="103"/>
      <c r="AK948" s="106" t="str">
        <f>IF(AH948&lt;&gt;"",VLOOKUP(AH948,'DON GIA'!$M$1:$P$9,4,0),"")</f>
        <v/>
      </c>
      <c r="AL948" s="106" t="str">
        <f t="shared" si="176"/>
        <v/>
      </c>
      <c r="AM948" s="103"/>
      <c r="AN948" s="103"/>
      <c r="AO948" s="199" t="str">
        <f t="shared" si="177"/>
        <v/>
      </c>
      <c r="AP948" s="107"/>
    </row>
    <row r="949" spans="1:43" outlineLevel="2">
      <c r="A949" s="72" t="e">
        <f>IF(C948&lt;&gt;"",$C$7:C948,A948)</f>
        <v>#VALUE!</v>
      </c>
      <c r="B949" s="102" t="str">
        <f>IF(C948&lt;&gt;"",COUNTA($C$7:C948)+392,"")</f>
        <v/>
      </c>
      <c r="C949" s="192"/>
      <c r="D949" s="71"/>
      <c r="E949" s="103"/>
      <c r="F949" s="103"/>
      <c r="G949" s="103"/>
      <c r="H949" s="103"/>
      <c r="I949" s="103"/>
      <c r="J949" s="103"/>
      <c r="K949" s="71"/>
      <c r="L949" s="105"/>
      <c r="M949" s="106" t="str">
        <f>IF(K949&lt;&gt;"",VLOOKUP(K949,'DON GIA'!$S$1:$U$19,3,0),"")</f>
        <v/>
      </c>
      <c r="N949" s="106" t="str">
        <f>IF(K949&lt;&gt;"",VLOOKUP(K949,'DON GIA'!$S$1:$V$19,4,0),"")</f>
        <v/>
      </c>
      <c r="O949" s="106" t="str">
        <f t="shared" si="174"/>
        <v/>
      </c>
      <c r="P949" s="106" t="str">
        <f t="shared" si="175"/>
        <v/>
      </c>
      <c r="Q949" s="71" t="s">
        <v>76</v>
      </c>
      <c r="R949" s="103" t="s">
        <v>44</v>
      </c>
      <c r="S949" s="103">
        <v>1</v>
      </c>
      <c r="T949" s="106">
        <f>IF(Q949&lt;&gt;"",VLOOKUP(Q949,'DON GIA'!$H$1:$K$103,4,0),"")</f>
        <v>494000</v>
      </c>
      <c r="U949" s="106">
        <f t="shared" si="179"/>
        <v>494000</v>
      </c>
      <c r="V949" s="107" t="s">
        <v>1229</v>
      </c>
      <c r="W949" s="103" t="s">
        <v>27</v>
      </c>
      <c r="X949" s="108">
        <v>9.1</v>
      </c>
      <c r="Y949" s="109"/>
      <c r="Z949" s="106">
        <f>IF(V949&lt;&gt;"",VLOOKUP(V949,'DON GIA'!$A$1:$D$346,4,0),"")</f>
        <v>64226</v>
      </c>
      <c r="AA949" s="106">
        <f t="shared" si="180"/>
        <v>584456.6</v>
      </c>
      <c r="AB949" s="71"/>
      <c r="AC949" s="71"/>
      <c r="AD949" s="71"/>
      <c r="AE949" s="71"/>
      <c r="AF949" s="71"/>
      <c r="AG949" s="103"/>
      <c r="AH949" s="103"/>
      <c r="AI949" s="103"/>
      <c r="AJ949" s="103"/>
      <c r="AK949" s="106" t="str">
        <f>IF(AH949&lt;&gt;"",VLOOKUP(AH949,'DON GIA'!$M$1:$P$9,4,0),"")</f>
        <v/>
      </c>
      <c r="AL949" s="106" t="str">
        <f t="shared" si="176"/>
        <v/>
      </c>
      <c r="AM949" s="103"/>
      <c r="AN949" s="103"/>
      <c r="AO949" s="199" t="str">
        <f t="shared" si="177"/>
        <v/>
      </c>
      <c r="AP949" s="107"/>
    </row>
    <row r="950" spans="1:43" outlineLevel="2">
      <c r="A950" s="72" t="e">
        <f>IF(C949&lt;&gt;"",$C$7:C949,A949)</f>
        <v>#VALUE!</v>
      </c>
      <c r="B950" s="102" t="str">
        <f>IF(C949&lt;&gt;"",COUNTA($C$7:C949)+392,"")</f>
        <v/>
      </c>
      <c r="C950" s="192"/>
      <c r="D950" s="71"/>
      <c r="E950" s="103"/>
      <c r="F950" s="103"/>
      <c r="G950" s="103"/>
      <c r="H950" s="103"/>
      <c r="I950" s="103"/>
      <c r="J950" s="103"/>
      <c r="K950" s="71"/>
      <c r="L950" s="105"/>
      <c r="M950" s="106" t="str">
        <f>IF(K950&lt;&gt;"",VLOOKUP(K950,'DON GIA'!$S$1:$U$19,3,0),"")</f>
        <v/>
      </c>
      <c r="N950" s="106" t="str">
        <f>IF(K950&lt;&gt;"",VLOOKUP(K950,'DON GIA'!$S$1:$V$19,4,0),"")</f>
        <v/>
      </c>
      <c r="O950" s="106" t="str">
        <f t="shared" si="174"/>
        <v/>
      </c>
      <c r="P950" s="106" t="str">
        <f t="shared" si="175"/>
        <v/>
      </c>
      <c r="Q950" s="71" t="s">
        <v>58</v>
      </c>
      <c r="R950" s="103" t="s">
        <v>44</v>
      </c>
      <c r="S950" s="103">
        <v>1</v>
      </c>
      <c r="T950" s="106">
        <f>IF(Q950&lt;&gt;"",VLOOKUP(Q950,'DON GIA'!$H$1:$K$103,4,0),"")</f>
        <v>211000</v>
      </c>
      <c r="U950" s="106">
        <f t="shared" si="179"/>
        <v>211000</v>
      </c>
      <c r="V950" s="107" t="s">
        <v>1212</v>
      </c>
      <c r="W950" s="103" t="s">
        <v>27</v>
      </c>
      <c r="X950" s="108">
        <v>0.84</v>
      </c>
      <c r="Y950" s="109"/>
      <c r="Z950" s="106">
        <f>IF(V950&lt;&gt;"",VLOOKUP(V950,'DON GIA'!$A$1:$D$346,4,0),"")</f>
        <v>292949</v>
      </c>
      <c r="AA950" s="106">
        <f t="shared" si="180"/>
        <v>246077.16</v>
      </c>
      <c r="AB950" s="71"/>
      <c r="AC950" s="71"/>
      <c r="AD950" s="71"/>
      <c r="AE950" s="71"/>
      <c r="AF950" s="71"/>
      <c r="AG950" s="103"/>
      <c r="AH950" s="103"/>
      <c r="AI950" s="103"/>
      <c r="AJ950" s="103"/>
      <c r="AK950" s="106" t="str">
        <f>IF(AH950&lt;&gt;"",VLOOKUP(AH950,'DON GIA'!$M$1:$P$9,4,0),"")</f>
        <v/>
      </c>
      <c r="AL950" s="106" t="str">
        <f t="shared" si="176"/>
        <v/>
      </c>
      <c r="AM950" s="103"/>
      <c r="AN950" s="103"/>
      <c r="AO950" s="199" t="str">
        <f t="shared" si="177"/>
        <v/>
      </c>
      <c r="AP950" s="107"/>
    </row>
    <row r="951" spans="1:43" outlineLevel="2">
      <c r="A951" s="72" t="e">
        <f>IF(C950&lt;&gt;"",$C$7:C950,A950)</f>
        <v>#VALUE!</v>
      </c>
      <c r="B951" s="102" t="str">
        <f>IF(C950&lt;&gt;"",COUNTA($C$7:C950)+392,"")</f>
        <v/>
      </c>
      <c r="C951" s="192"/>
      <c r="D951" s="71"/>
      <c r="E951" s="103"/>
      <c r="F951" s="103"/>
      <c r="G951" s="103"/>
      <c r="H951" s="103"/>
      <c r="I951" s="103"/>
      <c r="J951" s="103"/>
      <c r="K951" s="71"/>
      <c r="L951" s="105"/>
      <c r="M951" s="106" t="str">
        <f>IF(K951&lt;&gt;"",VLOOKUP(K951,'DON GIA'!$S$1:$U$19,3,0),"")</f>
        <v/>
      </c>
      <c r="N951" s="106" t="str">
        <f>IF(K951&lt;&gt;"",VLOOKUP(K951,'DON GIA'!$S$1:$V$19,4,0),"")</f>
        <v/>
      </c>
      <c r="O951" s="106" t="str">
        <f t="shared" si="174"/>
        <v/>
      </c>
      <c r="P951" s="106" t="str">
        <f t="shared" si="175"/>
        <v/>
      </c>
      <c r="Q951" s="71" t="s">
        <v>323</v>
      </c>
      <c r="R951" s="103" t="s">
        <v>44</v>
      </c>
      <c r="S951" s="103">
        <v>1</v>
      </c>
      <c r="T951" s="106">
        <f>IF(Q951&lt;&gt;"",VLOOKUP(Q951,'DON GIA'!$H$1:$K$103,4,0),"")</f>
        <v>120000</v>
      </c>
      <c r="U951" s="106">
        <f t="shared" si="179"/>
        <v>120000</v>
      </c>
      <c r="V951" s="107" t="s">
        <v>1009</v>
      </c>
      <c r="W951" s="103" t="s">
        <v>27</v>
      </c>
      <c r="X951" s="108">
        <v>36.24</v>
      </c>
      <c r="Y951" s="109"/>
      <c r="Z951" s="106">
        <f>IF(V951&lt;&gt;"",VLOOKUP(V951,'DON GIA'!$A$1:$D$346,4,0),"")</f>
        <v>282038</v>
      </c>
      <c r="AA951" s="106">
        <f t="shared" si="180"/>
        <v>10221057.120000001</v>
      </c>
      <c r="AB951" s="71"/>
      <c r="AC951" s="71"/>
      <c r="AD951" s="71"/>
      <c r="AE951" s="71"/>
      <c r="AF951" s="71"/>
      <c r="AG951" s="103"/>
      <c r="AH951" s="103"/>
      <c r="AI951" s="103"/>
      <c r="AJ951" s="103"/>
      <c r="AK951" s="106" t="str">
        <f>IF(AH951&lt;&gt;"",VLOOKUP(AH951,'DON GIA'!$M$1:$P$9,4,0),"")</f>
        <v/>
      </c>
      <c r="AL951" s="106" t="str">
        <f t="shared" si="176"/>
        <v/>
      </c>
      <c r="AM951" s="103"/>
      <c r="AN951" s="103"/>
      <c r="AO951" s="199" t="str">
        <f t="shared" si="177"/>
        <v/>
      </c>
      <c r="AP951" s="107"/>
    </row>
    <row r="952" spans="1:43" outlineLevel="2">
      <c r="A952" s="72" t="e">
        <f>IF(C951&lt;&gt;"",$C$7:C951,A951)</f>
        <v>#VALUE!</v>
      </c>
      <c r="B952" s="102" t="str">
        <f>IF(C951&lt;&gt;"",COUNTA($C$7:C951)+392,"")</f>
        <v/>
      </c>
      <c r="C952" s="192"/>
      <c r="D952" s="71"/>
      <c r="E952" s="103"/>
      <c r="F952" s="103"/>
      <c r="G952" s="103"/>
      <c r="H952" s="103"/>
      <c r="I952" s="103"/>
      <c r="J952" s="103"/>
      <c r="K952" s="71"/>
      <c r="L952" s="105"/>
      <c r="M952" s="106" t="str">
        <f>IF(K952&lt;&gt;"",VLOOKUP(K952,'DON GIA'!$S$1:$U$19,3,0),"")</f>
        <v/>
      </c>
      <c r="N952" s="106" t="str">
        <f>IF(K952&lt;&gt;"",VLOOKUP(K952,'DON GIA'!$S$1:$V$19,4,0),"")</f>
        <v/>
      </c>
      <c r="O952" s="106" t="str">
        <f t="shared" si="174"/>
        <v/>
      </c>
      <c r="P952" s="106" t="str">
        <f t="shared" si="175"/>
        <v/>
      </c>
      <c r="Q952" s="71" t="s">
        <v>324</v>
      </c>
      <c r="R952" s="103" t="s">
        <v>44</v>
      </c>
      <c r="S952" s="103">
        <v>2</v>
      </c>
      <c r="T952" s="106">
        <f>IF(Q952&lt;&gt;"",VLOOKUP(Q952,'DON GIA'!$H$1:$K$103,4,0),"")</f>
        <v>450000</v>
      </c>
      <c r="U952" s="106">
        <f t="shared" si="179"/>
        <v>900000</v>
      </c>
      <c r="V952" s="107" t="s">
        <v>1217</v>
      </c>
      <c r="W952" s="103" t="s">
        <v>38</v>
      </c>
      <c r="X952" s="108">
        <v>0.56000000000000005</v>
      </c>
      <c r="Y952" s="109"/>
      <c r="Z952" s="106">
        <f>IF(V952&lt;&gt;"",VLOOKUP(V952,'DON GIA'!$A$1:$D$346,4,0),"")</f>
        <v>5994000</v>
      </c>
      <c r="AA952" s="106">
        <f t="shared" si="180"/>
        <v>3356640.0000000005</v>
      </c>
      <c r="AB952" s="71"/>
      <c r="AC952" s="71"/>
      <c r="AD952" s="71"/>
      <c r="AE952" s="71"/>
      <c r="AF952" s="71"/>
      <c r="AG952" s="103"/>
      <c r="AH952" s="103"/>
      <c r="AI952" s="103"/>
      <c r="AJ952" s="103"/>
      <c r="AK952" s="106" t="str">
        <f>IF(AH952&lt;&gt;"",VLOOKUP(AH952,'DON GIA'!$M$1:$P$9,4,0),"")</f>
        <v/>
      </c>
      <c r="AL952" s="106" t="str">
        <f t="shared" si="176"/>
        <v/>
      </c>
      <c r="AM952" s="103"/>
      <c r="AN952" s="103"/>
      <c r="AO952" s="199" t="str">
        <f t="shared" si="177"/>
        <v/>
      </c>
      <c r="AP952" s="107"/>
    </row>
    <row r="953" spans="1:43" outlineLevel="2">
      <c r="A953" s="72" t="e">
        <f>IF(C952&lt;&gt;"",$C$7:C952,A952)</f>
        <v>#VALUE!</v>
      </c>
      <c r="B953" s="102" t="str">
        <f>IF(C952&lt;&gt;"",COUNTA($C$7:C952)+392,"")</f>
        <v/>
      </c>
      <c r="C953" s="192"/>
      <c r="D953" s="71"/>
      <c r="E953" s="103"/>
      <c r="F953" s="103"/>
      <c r="G953" s="103"/>
      <c r="H953" s="103"/>
      <c r="I953" s="103"/>
      <c r="J953" s="103"/>
      <c r="K953" s="71"/>
      <c r="L953" s="105"/>
      <c r="M953" s="106" t="str">
        <f>IF(K953&lt;&gt;"",VLOOKUP(K953,'DON GIA'!$S$1:$U$19,3,0),"")</f>
        <v/>
      </c>
      <c r="N953" s="106" t="str">
        <f>IF(K953&lt;&gt;"",VLOOKUP(K953,'DON GIA'!$S$1:$V$19,4,0),"")</f>
        <v/>
      </c>
      <c r="O953" s="106" t="str">
        <f t="shared" si="174"/>
        <v/>
      </c>
      <c r="P953" s="106" t="str">
        <f t="shared" si="175"/>
        <v/>
      </c>
      <c r="Q953" s="71" t="s">
        <v>35</v>
      </c>
      <c r="R953" s="103"/>
      <c r="S953" s="103"/>
      <c r="T953" s="106" t="str">
        <f>IF(Q953&lt;&gt;"",VLOOKUP(Q953,'DON GIA'!$H$1:$K$103,4,0),"")</f>
        <v/>
      </c>
      <c r="U953" s="106" t="str">
        <f t="shared" si="179"/>
        <v/>
      </c>
      <c r="V953" s="107" t="s">
        <v>1036</v>
      </c>
      <c r="W953" s="103" t="s">
        <v>27</v>
      </c>
      <c r="X953" s="108">
        <v>61.24</v>
      </c>
      <c r="Y953" s="109"/>
      <c r="Z953" s="106">
        <f>IF(V953&lt;&gt;"",VLOOKUP(V953,'DON GIA'!$A$1:$D$346,4,0),"")</f>
        <v>161275</v>
      </c>
      <c r="AA953" s="106">
        <f t="shared" si="180"/>
        <v>9876481</v>
      </c>
      <c r="AB953" s="71"/>
      <c r="AC953" s="71"/>
      <c r="AD953" s="71"/>
      <c r="AE953" s="71"/>
      <c r="AF953" s="71"/>
      <c r="AG953" s="103"/>
      <c r="AH953" s="103"/>
      <c r="AI953" s="103"/>
      <c r="AJ953" s="103"/>
      <c r="AK953" s="106" t="str">
        <f>IF(AH953&lt;&gt;"",VLOOKUP(AH953,'DON GIA'!$M$1:$P$9,4,0),"")</f>
        <v/>
      </c>
      <c r="AL953" s="106" t="str">
        <f t="shared" si="176"/>
        <v/>
      </c>
      <c r="AM953" s="103"/>
      <c r="AN953" s="103"/>
      <c r="AO953" s="199" t="str">
        <f t="shared" si="177"/>
        <v/>
      </c>
      <c r="AP953" s="107"/>
    </row>
    <row r="954" spans="1:43" outlineLevel="2">
      <c r="A954" s="72" t="e">
        <f>IF(C953&lt;&gt;"",$C$7:C953,A953)</f>
        <v>#VALUE!</v>
      </c>
      <c r="B954" s="102" t="str">
        <f>IF(C953&lt;&gt;"",COUNTA($C$7:C953)+392,"")</f>
        <v/>
      </c>
      <c r="C954" s="192"/>
      <c r="D954" s="61"/>
      <c r="E954" s="103"/>
      <c r="F954" s="103"/>
      <c r="G954" s="103"/>
      <c r="H954" s="103"/>
      <c r="I954" s="103"/>
      <c r="J954" s="103"/>
      <c r="K954" s="71"/>
      <c r="L954" s="105"/>
      <c r="M954" s="106" t="str">
        <f>IF(K954&lt;&gt;"",VLOOKUP(K954,'DON GIA'!$S$1:$U$19,3,0),"")</f>
        <v/>
      </c>
      <c r="N954" s="106" t="str">
        <f>IF(K954&lt;&gt;"",VLOOKUP(K954,'DON GIA'!$S$1:$V$19,4,0),"")</f>
        <v/>
      </c>
      <c r="O954" s="106" t="str">
        <f t="shared" si="174"/>
        <v/>
      </c>
      <c r="P954" s="106" t="str">
        <f t="shared" si="175"/>
        <v/>
      </c>
      <c r="Q954" s="71" t="s">
        <v>35</v>
      </c>
      <c r="R954" s="103"/>
      <c r="S954" s="103"/>
      <c r="T954" s="106" t="str">
        <f>IF(Q954&lt;&gt;"",VLOOKUP(Q954,'DON GIA'!$H$1:$K$103,4,0),"")</f>
        <v/>
      </c>
      <c r="U954" s="106" t="str">
        <f t="shared" si="179"/>
        <v/>
      </c>
      <c r="V954" s="107" t="s">
        <v>35</v>
      </c>
      <c r="W954" s="103"/>
      <c r="X954" s="108"/>
      <c r="Y954" s="109"/>
      <c r="Z954" s="106" t="str">
        <f>IF(V954&lt;&gt;"",VLOOKUP(V954,'DON GIA'!$A$1:$D$346,4,0),"")</f>
        <v/>
      </c>
      <c r="AA954" s="106" t="str">
        <f t="shared" si="180"/>
        <v/>
      </c>
      <c r="AB954" s="71"/>
      <c r="AC954" s="71"/>
      <c r="AD954" s="71"/>
      <c r="AE954" s="71"/>
      <c r="AF954" s="71"/>
      <c r="AG954" s="103"/>
      <c r="AH954" s="103"/>
      <c r="AI954" s="103"/>
      <c r="AJ954" s="103"/>
      <c r="AK954" s="106" t="str">
        <f>IF(AH954&lt;&gt;"",VLOOKUP(AH954,'DON GIA'!$M$1:$P$9,4,0),"")</f>
        <v/>
      </c>
      <c r="AL954" s="106" t="str">
        <f t="shared" si="176"/>
        <v/>
      </c>
      <c r="AM954" s="103"/>
      <c r="AN954" s="103"/>
      <c r="AO954" s="199" t="str">
        <f t="shared" si="177"/>
        <v/>
      </c>
      <c r="AP954" s="107"/>
    </row>
    <row r="955" spans="1:43" outlineLevel="1">
      <c r="A955" s="84" t="s">
        <v>798</v>
      </c>
      <c r="B955" s="102"/>
      <c r="C955" s="192">
        <v>455</v>
      </c>
      <c r="D955" s="61" t="s">
        <v>325</v>
      </c>
      <c r="E955" s="162"/>
      <c r="F955" s="162"/>
      <c r="G955" s="162"/>
      <c r="H955" s="162"/>
      <c r="I955" s="162"/>
      <c r="J955" s="162"/>
      <c r="K955" s="61"/>
      <c r="L955" s="167">
        <f>SUBTOTAL(9,L956:L973)</f>
        <v>0</v>
      </c>
      <c r="M955" s="199"/>
      <c r="N955" s="199"/>
      <c r="O955" s="199">
        <f>SUBTOTAL(9,O956:O973)</f>
        <v>0</v>
      </c>
      <c r="P955" s="199">
        <f>SUBTOTAL(9,P956:P973)</f>
        <v>0</v>
      </c>
      <c r="Q955" s="61"/>
      <c r="R955" s="162"/>
      <c r="S955" s="162">
        <f>SUBTOTAL(9,S956:S973)</f>
        <v>0</v>
      </c>
      <c r="T955" s="199"/>
      <c r="U955" s="199">
        <f>SUBTOTAL(9,U956:U973)</f>
        <v>0</v>
      </c>
      <c r="V955" s="129"/>
      <c r="W955" s="162"/>
      <c r="X955" s="169">
        <f>SUBTOTAL(9,X956:X973)</f>
        <v>302.26400000000001</v>
      </c>
      <c r="Y955" s="170">
        <f>SUBTOTAL(9,Y956:Y973)</f>
        <v>0</v>
      </c>
      <c r="Z955" s="199"/>
      <c r="AA955" s="199">
        <f>SUBTOTAL(9,AA956:AA973)</f>
        <v>583405838.77199996</v>
      </c>
      <c r="AB955" s="71"/>
      <c r="AC955" s="71"/>
      <c r="AD955" s="71"/>
      <c r="AE955" s="71"/>
      <c r="AF955" s="71"/>
      <c r="AG955" s="103"/>
      <c r="AH955" s="162"/>
      <c r="AI955" s="162"/>
      <c r="AJ955" s="162">
        <f>SUBTOTAL(9,AJ956:AJ973)</f>
        <v>0</v>
      </c>
      <c r="AK955" s="199"/>
      <c r="AL955" s="199">
        <f>SUBTOTAL(9,AL956:AL973)</f>
        <v>0</v>
      </c>
      <c r="AM955" s="162"/>
      <c r="AN955" s="162">
        <f>SUBTOTAL(9,AN956:AN973)</f>
        <v>0</v>
      </c>
      <c r="AO955" s="199">
        <f t="shared" si="177"/>
        <v>583405838.77199996</v>
      </c>
      <c r="AP955" s="129"/>
      <c r="AQ955" s="90"/>
    </row>
    <row r="956" spans="1:43" outlineLevel="2">
      <c r="A956" s="72" t="e">
        <f>IF(C955&lt;&gt;"",$C$7:C955,A954)</f>
        <v>#VALUE!</v>
      </c>
      <c r="B956" s="102">
        <f>IF(C955&lt;&gt;"",COUNTA($C$7:C955)+392,"")</f>
        <v>455</v>
      </c>
      <c r="C956" s="192"/>
      <c r="D956" s="71" t="s">
        <v>326</v>
      </c>
      <c r="E956" s="103"/>
      <c r="F956" s="103"/>
      <c r="G956" s="103"/>
      <c r="H956" s="103"/>
      <c r="I956" s="103"/>
      <c r="J956" s="103"/>
      <c r="K956" s="71"/>
      <c r="L956" s="105"/>
      <c r="M956" s="106" t="str">
        <f>IF(K956&lt;&gt;"",VLOOKUP(K956,'DON GIA'!$S$1:$U$19,3,0),"")</f>
        <v/>
      </c>
      <c r="N956" s="106" t="str">
        <f>IF(K956&lt;&gt;"",VLOOKUP(K956,'DON GIA'!$S$1:$V$19,4,0),"")</f>
        <v/>
      </c>
      <c r="O956" s="106" t="str">
        <f t="shared" si="174"/>
        <v/>
      </c>
      <c r="P956" s="106" t="str">
        <f t="shared" si="175"/>
        <v/>
      </c>
      <c r="Q956" s="71" t="s">
        <v>35</v>
      </c>
      <c r="R956" s="103"/>
      <c r="S956" s="103"/>
      <c r="T956" s="106" t="str">
        <f>IF(Q956&lt;&gt;"",VLOOKUP(Q956,'DON GIA'!$H$1:$K$103,4,0),"")</f>
        <v/>
      </c>
      <c r="U956" s="106" t="str">
        <f t="shared" ref="U956:U973" si="181">IF(Q956&lt;&gt;"",IF(ISNUMBER(T956),S956*T956,""),"")</f>
        <v/>
      </c>
      <c r="V956" s="107" t="s">
        <v>1230</v>
      </c>
      <c r="W956" s="103" t="s">
        <v>27</v>
      </c>
      <c r="X956" s="108">
        <v>30.78</v>
      </c>
      <c r="Y956" s="109"/>
      <c r="Z956" s="106">
        <f>IF(V956&lt;&gt;"",VLOOKUP(V956,'DON GIA'!$A$1:$D$346,4,0),"")</f>
        <v>1119277</v>
      </c>
      <c r="AA956" s="106">
        <f t="shared" ref="AA956:AA973" si="182">IF(V956&lt;&gt;"",IF(ISNUMBER(Z956),X956*Z956,""),"")</f>
        <v>34451346.060000002</v>
      </c>
      <c r="AB956" s="71"/>
      <c r="AC956" s="71" t="s">
        <v>29</v>
      </c>
      <c r="AD956" s="71" t="s">
        <v>36</v>
      </c>
      <c r="AE956" s="71" t="s">
        <v>316</v>
      </c>
      <c r="AF956" s="71" t="s">
        <v>136</v>
      </c>
      <c r="AG956" s="103"/>
      <c r="AH956" s="103"/>
      <c r="AI956" s="103"/>
      <c r="AJ956" s="103"/>
      <c r="AK956" s="106" t="str">
        <f>IF(AH956&lt;&gt;"",VLOOKUP(AH956,'DON GIA'!$M$1:$P$9,4,0),"")</f>
        <v/>
      </c>
      <c r="AL956" s="106" t="str">
        <f t="shared" si="176"/>
        <v/>
      </c>
      <c r="AM956" s="103"/>
      <c r="AN956" s="103"/>
      <c r="AO956" s="199" t="str">
        <f t="shared" si="177"/>
        <v/>
      </c>
      <c r="AP956" s="107" t="s">
        <v>432</v>
      </c>
    </row>
    <row r="957" spans="1:43" ht="37.5" outlineLevel="2">
      <c r="A957" s="72" t="e">
        <f>IF(C956&lt;&gt;"",$C$7:C956,A956)</f>
        <v>#VALUE!</v>
      </c>
      <c r="B957" s="102" t="str">
        <f>IF(C956&lt;&gt;"",COUNTA($C$7:C956)+392,"")</f>
        <v/>
      </c>
      <c r="C957" s="192"/>
      <c r="D957" s="71" t="s">
        <v>71</v>
      </c>
      <c r="E957" s="103"/>
      <c r="F957" s="103"/>
      <c r="G957" s="103"/>
      <c r="H957" s="103"/>
      <c r="I957" s="103"/>
      <c r="J957" s="103"/>
      <c r="K957" s="71"/>
      <c r="L957" s="105"/>
      <c r="M957" s="106" t="str">
        <f>IF(K957&lt;&gt;"",VLOOKUP(K957,'DON GIA'!$S$1:$U$19,3,0),"")</f>
        <v/>
      </c>
      <c r="N957" s="106" t="str">
        <f>IF(K957&lt;&gt;"",VLOOKUP(K957,'DON GIA'!$S$1:$V$19,4,0),"")</f>
        <v/>
      </c>
      <c r="O957" s="106" t="str">
        <f t="shared" si="174"/>
        <v/>
      </c>
      <c r="P957" s="106" t="str">
        <f t="shared" si="175"/>
        <v/>
      </c>
      <c r="Q957" s="71" t="s">
        <v>35</v>
      </c>
      <c r="R957" s="103"/>
      <c r="S957" s="103"/>
      <c r="T957" s="106" t="str">
        <f>IF(Q957&lt;&gt;"",VLOOKUP(Q957,'DON GIA'!$H$1:$K$103,4,0),"")</f>
        <v/>
      </c>
      <c r="U957" s="106" t="str">
        <f t="shared" si="181"/>
        <v/>
      </c>
      <c r="V957" s="107" t="s">
        <v>1005</v>
      </c>
      <c r="W957" s="103" t="s">
        <v>27</v>
      </c>
      <c r="X957" s="108">
        <v>76.849999999999994</v>
      </c>
      <c r="Y957" s="109"/>
      <c r="Z957" s="106">
        <f>IF(V957&lt;&gt;"",VLOOKUP(V957,'DON GIA'!$A$1:$D$346,4,0),"")</f>
        <v>5559129</v>
      </c>
      <c r="AA957" s="106">
        <f t="shared" si="182"/>
        <v>427219063.64999998</v>
      </c>
      <c r="AB957" s="71"/>
      <c r="AC957" s="71" t="s">
        <v>29</v>
      </c>
      <c r="AD957" s="71" t="s">
        <v>30</v>
      </c>
      <c r="AE957" s="71" t="s">
        <v>31</v>
      </c>
      <c r="AF957" s="71" t="s">
        <v>34</v>
      </c>
      <c r="AG957" s="103"/>
      <c r="AH957" s="103"/>
      <c r="AI957" s="103"/>
      <c r="AJ957" s="103"/>
      <c r="AK957" s="106" t="str">
        <f>IF(AH957&lt;&gt;"",VLOOKUP(AH957,'DON GIA'!$M$1:$P$9,4,0),"")</f>
        <v/>
      </c>
      <c r="AL957" s="106" t="str">
        <f t="shared" si="176"/>
        <v/>
      </c>
      <c r="AM957" s="103"/>
      <c r="AN957" s="103"/>
      <c r="AO957" s="199" t="str">
        <f t="shared" si="177"/>
        <v/>
      </c>
      <c r="AP957" s="107"/>
    </row>
    <row r="958" spans="1:43" ht="37.5" outlineLevel="2">
      <c r="A958" s="72" t="e">
        <f>IF(C957&lt;&gt;"",$C$7:C957,A957)</f>
        <v>#VALUE!</v>
      </c>
      <c r="B958" s="102" t="str">
        <f>IF(C957&lt;&gt;"",COUNTA($C$7:C957)+392,"")</f>
        <v/>
      </c>
      <c r="C958" s="192"/>
      <c r="D958" s="71"/>
      <c r="E958" s="103"/>
      <c r="F958" s="103"/>
      <c r="G958" s="103"/>
      <c r="H958" s="103"/>
      <c r="I958" s="103"/>
      <c r="J958" s="103"/>
      <c r="K958" s="71"/>
      <c r="L958" s="105"/>
      <c r="M958" s="106" t="str">
        <f>IF(K958&lt;&gt;"",VLOOKUP(K958,'DON GIA'!$S$1:$U$19,3,0),"")</f>
        <v/>
      </c>
      <c r="N958" s="106" t="str">
        <f>IF(K958&lt;&gt;"",VLOOKUP(K958,'DON GIA'!$S$1:$V$19,4,0),"")</f>
        <v/>
      </c>
      <c r="O958" s="106" t="str">
        <f t="shared" si="174"/>
        <v/>
      </c>
      <c r="P958" s="106" t="str">
        <f t="shared" si="175"/>
        <v/>
      </c>
      <c r="Q958" s="71" t="s">
        <v>35</v>
      </c>
      <c r="R958" s="103"/>
      <c r="S958" s="103"/>
      <c r="T958" s="106" t="str">
        <f>IF(Q958&lt;&gt;"",VLOOKUP(Q958,'DON GIA'!$H$1:$K$103,4,0),"")</f>
        <v/>
      </c>
      <c r="U958" s="106" t="str">
        <f t="shared" si="181"/>
        <v/>
      </c>
      <c r="V958" s="107" t="s">
        <v>1080</v>
      </c>
      <c r="W958" s="103" t="s">
        <v>27</v>
      </c>
      <c r="X958" s="108">
        <v>4.75</v>
      </c>
      <c r="Y958" s="109"/>
      <c r="Z958" s="106">
        <f>IF(V958&lt;&gt;"",VLOOKUP(V958,'DON GIA'!$A$1:$D$346,4,0),"")</f>
        <v>10375629</v>
      </c>
      <c r="AA958" s="106">
        <f t="shared" si="182"/>
        <v>49284237.75</v>
      </c>
      <c r="AB958" s="71"/>
      <c r="AC958" s="71" t="s">
        <v>34</v>
      </c>
      <c r="AD958" s="71" t="s">
        <v>30</v>
      </c>
      <c r="AE958" s="71" t="s">
        <v>31</v>
      </c>
      <c r="AF958" s="71" t="s">
        <v>34</v>
      </c>
      <c r="AG958" s="103"/>
      <c r="AH958" s="103"/>
      <c r="AI958" s="103"/>
      <c r="AJ958" s="103"/>
      <c r="AK958" s="106" t="str">
        <f>IF(AH958&lt;&gt;"",VLOOKUP(AH958,'DON GIA'!$M$1:$P$9,4,0),"")</f>
        <v/>
      </c>
      <c r="AL958" s="106" t="str">
        <f t="shared" si="176"/>
        <v/>
      </c>
      <c r="AM958" s="103"/>
      <c r="AN958" s="103"/>
      <c r="AO958" s="199" t="str">
        <f t="shared" si="177"/>
        <v/>
      </c>
      <c r="AP958" s="107"/>
    </row>
    <row r="959" spans="1:43" outlineLevel="2">
      <c r="A959" s="72" t="e">
        <f>IF(C958&lt;&gt;"",$C$7:C958,A958)</f>
        <v>#VALUE!</v>
      </c>
      <c r="B959" s="102" t="str">
        <f>IF(C958&lt;&gt;"",COUNTA($C$7:C958)+392,"")</f>
        <v/>
      </c>
      <c r="C959" s="192"/>
      <c r="D959" s="71"/>
      <c r="E959" s="103"/>
      <c r="F959" s="103"/>
      <c r="G959" s="103"/>
      <c r="H959" s="103"/>
      <c r="I959" s="103"/>
      <c r="J959" s="103"/>
      <c r="K959" s="71"/>
      <c r="L959" s="105"/>
      <c r="M959" s="106" t="str">
        <f>IF(K959&lt;&gt;"",VLOOKUP(K959,'DON GIA'!$S$1:$U$19,3,0),"")</f>
        <v/>
      </c>
      <c r="N959" s="106" t="str">
        <f>IF(K959&lt;&gt;"",VLOOKUP(K959,'DON GIA'!$S$1:$V$19,4,0),"")</f>
        <v/>
      </c>
      <c r="O959" s="106" t="str">
        <f t="shared" si="174"/>
        <v/>
      </c>
      <c r="P959" s="106" t="str">
        <f t="shared" si="175"/>
        <v/>
      </c>
      <c r="Q959" s="71" t="s">
        <v>35</v>
      </c>
      <c r="R959" s="103"/>
      <c r="S959" s="103"/>
      <c r="T959" s="106" t="str">
        <f>IF(Q959&lt;&gt;"",VLOOKUP(Q959,'DON GIA'!$H$1:$K$103,4,0),"")</f>
        <v/>
      </c>
      <c r="U959" s="106" t="str">
        <f t="shared" si="181"/>
        <v/>
      </c>
      <c r="V959" s="107" t="s">
        <v>1231</v>
      </c>
      <c r="W959" s="103" t="s">
        <v>27</v>
      </c>
      <c r="X959" s="108">
        <v>6.12</v>
      </c>
      <c r="Y959" s="109"/>
      <c r="Z959" s="106">
        <f>IF(V959&lt;&gt;"",VLOOKUP(V959,'DON GIA'!$A$1:$D$346,4,0),"")</f>
        <v>299700</v>
      </c>
      <c r="AA959" s="106">
        <f t="shared" si="182"/>
        <v>1834164</v>
      </c>
      <c r="AB959" s="71"/>
      <c r="AC959" s="71" t="s">
        <v>194</v>
      </c>
      <c r="AD959" s="71" t="s">
        <v>36</v>
      </c>
      <c r="AE959" s="71" t="s">
        <v>41</v>
      </c>
      <c r="AF959" s="71" t="s">
        <v>41</v>
      </c>
      <c r="AG959" s="103"/>
      <c r="AH959" s="103"/>
      <c r="AI959" s="103"/>
      <c r="AJ959" s="103"/>
      <c r="AK959" s="106" t="str">
        <f>IF(AH959&lt;&gt;"",VLOOKUP(AH959,'DON GIA'!$M$1:$P$9,4,0),"")</f>
        <v/>
      </c>
      <c r="AL959" s="106" t="str">
        <f t="shared" si="176"/>
        <v/>
      </c>
      <c r="AM959" s="103"/>
      <c r="AN959" s="103"/>
      <c r="AO959" s="199" t="str">
        <f t="shared" si="177"/>
        <v/>
      </c>
      <c r="AP959" s="107"/>
    </row>
    <row r="960" spans="1:43" outlineLevel="2">
      <c r="A960" s="72" t="e">
        <f>IF(C959&lt;&gt;"",$C$7:C959,A959)</f>
        <v>#VALUE!</v>
      </c>
      <c r="B960" s="102" t="str">
        <f>IF(C959&lt;&gt;"",COUNTA($C$7:C959)+392,"")</f>
        <v/>
      </c>
      <c r="C960" s="192"/>
      <c r="D960" s="71"/>
      <c r="E960" s="103"/>
      <c r="F960" s="103"/>
      <c r="G960" s="103"/>
      <c r="H960" s="103"/>
      <c r="I960" s="103"/>
      <c r="J960" s="103"/>
      <c r="K960" s="71"/>
      <c r="L960" s="105"/>
      <c r="M960" s="106" t="str">
        <f>IF(K960&lt;&gt;"",VLOOKUP(K960,'DON GIA'!$S$1:$U$19,3,0),"")</f>
        <v/>
      </c>
      <c r="N960" s="106" t="str">
        <f>IF(K960&lt;&gt;"",VLOOKUP(K960,'DON GIA'!$S$1:$V$19,4,0),"")</f>
        <v/>
      </c>
      <c r="O960" s="106" t="str">
        <f t="shared" si="174"/>
        <v/>
      </c>
      <c r="P960" s="106" t="str">
        <f t="shared" si="175"/>
        <v/>
      </c>
      <c r="Q960" s="71" t="s">
        <v>35</v>
      </c>
      <c r="R960" s="103"/>
      <c r="S960" s="103"/>
      <c r="T960" s="106" t="str">
        <f>IF(Q960&lt;&gt;"",VLOOKUP(Q960,'DON GIA'!$H$1:$K$103,4,0),"")</f>
        <v/>
      </c>
      <c r="U960" s="106" t="str">
        <f t="shared" si="181"/>
        <v/>
      </c>
      <c r="V960" s="107" t="s">
        <v>1057</v>
      </c>
      <c r="W960" s="103" t="s">
        <v>27</v>
      </c>
      <c r="X960" s="108">
        <v>21</v>
      </c>
      <c r="Y960" s="109"/>
      <c r="Z960" s="106">
        <f>IF(V960&lt;&gt;"",VLOOKUP(V960,'DON GIA'!$A$1:$D$346,4,0),"")</f>
        <v>1229116</v>
      </c>
      <c r="AA960" s="106">
        <f t="shared" si="182"/>
        <v>25811436</v>
      </c>
      <c r="AB960" s="71"/>
      <c r="AC960" s="71" t="s">
        <v>29</v>
      </c>
      <c r="AD960" s="71" t="s">
        <v>36</v>
      </c>
      <c r="AE960" s="71" t="s">
        <v>31</v>
      </c>
      <c r="AF960" s="71" t="s">
        <v>136</v>
      </c>
      <c r="AG960" s="103"/>
      <c r="AH960" s="103"/>
      <c r="AI960" s="103"/>
      <c r="AJ960" s="103"/>
      <c r="AK960" s="106" t="str">
        <f>IF(AH960&lt;&gt;"",VLOOKUP(AH960,'DON GIA'!$M$1:$P$9,4,0),"")</f>
        <v/>
      </c>
      <c r="AL960" s="106" t="str">
        <f t="shared" si="176"/>
        <v/>
      </c>
      <c r="AM960" s="103"/>
      <c r="AN960" s="103"/>
      <c r="AO960" s="199" t="str">
        <f t="shared" si="177"/>
        <v/>
      </c>
      <c r="AP960" s="107"/>
    </row>
    <row r="961" spans="1:43" outlineLevel="2">
      <c r="A961" s="72" t="e">
        <f>IF(C960&lt;&gt;"",$C$7:C960,A960)</f>
        <v>#VALUE!</v>
      </c>
      <c r="B961" s="102" t="str">
        <f>IF(C960&lt;&gt;"",COUNTA($C$7:C960)+392,"")</f>
        <v/>
      </c>
      <c r="C961" s="192"/>
      <c r="D961" s="71"/>
      <c r="E961" s="103"/>
      <c r="F961" s="103"/>
      <c r="G961" s="103"/>
      <c r="H961" s="103"/>
      <c r="I961" s="103"/>
      <c r="J961" s="103"/>
      <c r="K961" s="71"/>
      <c r="L961" s="105"/>
      <c r="M961" s="106" t="str">
        <f>IF(K961&lt;&gt;"",VLOOKUP(K961,'DON GIA'!$S$1:$U$19,3,0),"")</f>
        <v/>
      </c>
      <c r="N961" s="106" t="str">
        <f>IF(K961&lt;&gt;"",VLOOKUP(K961,'DON GIA'!$S$1:$V$19,4,0),"")</f>
        <v/>
      </c>
      <c r="O961" s="106" t="str">
        <f t="shared" si="174"/>
        <v/>
      </c>
      <c r="P961" s="106" t="str">
        <f t="shared" si="175"/>
        <v/>
      </c>
      <c r="Q961" s="71" t="s">
        <v>35</v>
      </c>
      <c r="R961" s="103"/>
      <c r="S961" s="103"/>
      <c r="T961" s="106" t="str">
        <f>IF(Q961&lt;&gt;"",VLOOKUP(Q961,'DON GIA'!$H$1:$K$103,4,0),"")</f>
        <v/>
      </c>
      <c r="U961" s="106" t="str">
        <f t="shared" si="181"/>
        <v/>
      </c>
      <c r="V961" s="107" t="s">
        <v>1054</v>
      </c>
      <c r="W961" s="103" t="s">
        <v>27</v>
      </c>
      <c r="X961" s="108">
        <v>2.94</v>
      </c>
      <c r="Y961" s="109"/>
      <c r="Z961" s="106">
        <f>IF(V961&lt;&gt;"",VLOOKUP(V961,'DON GIA'!$A$1:$D$346,4,0),"")</f>
        <v>1398600</v>
      </c>
      <c r="AA961" s="106">
        <f t="shared" si="182"/>
        <v>4111884</v>
      </c>
      <c r="AB961" s="71"/>
      <c r="AC961" s="71"/>
      <c r="AD961" s="71"/>
      <c r="AE961" s="71"/>
      <c r="AF961" s="71"/>
      <c r="AG961" s="103"/>
      <c r="AH961" s="103"/>
      <c r="AI961" s="103"/>
      <c r="AJ961" s="103"/>
      <c r="AK961" s="106" t="str">
        <f>IF(AH961&lt;&gt;"",VLOOKUP(AH961,'DON GIA'!$M$1:$P$9,4,0),"")</f>
        <v/>
      </c>
      <c r="AL961" s="106" t="str">
        <f t="shared" si="176"/>
        <v/>
      </c>
      <c r="AM961" s="103"/>
      <c r="AN961" s="103"/>
      <c r="AO961" s="199" t="str">
        <f t="shared" si="177"/>
        <v/>
      </c>
      <c r="AP961" s="107"/>
    </row>
    <row r="962" spans="1:43" outlineLevel="2">
      <c r="A962" s="72" t="e">
        <f>IF(C961&lt;&gt;"",$C$7:C961,A961)</f>
        <v>#VALUE!</v>
      </c>
      <c r="B962" s="102" t="str">
        <f>IF(C961&lt;&gt;"",COUNTA($C$7:C961)+392,"")</f>
        <v/>
      </c>
      <c r="C962" s="192"/>
      <c r="D962" s="71"/>
      <c r="E962" s="103"/>
      <c r="F962" s="103"/>
      <c r="G962" s="103"/>
      <c r="H962" s="103"/>
      <c r="I962" s="103"/>
      <c r="J962" s="103"/>
      <c r="K962" s="71"/>
      <c r="L962" s="105"/>
      <c r="M962" s="106" t="str">
        <f>IF(K962&lt;&gt;"",VLOOKUP(K962,'DON GIA'!$S$1:$U$19,3,0),"")</f>
        <v/>
      </c>
      <c r="N962" s="106" t="str">
        <f>IF(K962&lt;&gt;"",VLOOKUP(K962,'DON GIA'!$S$1:$V$19,4,0),"")</f>
        <v/>
      </c>
      <c r="O962" s="106" t="str">
        <f t="shared" si="174"/>
        <v/>
      </c>
      <c r="P962" s="106" t="str">
        <f t="shared" si="175"/>
        <v/>
      </c>
      <c r="Q962" s="71" t="s">
        <v>35</v>
      </c>
      <c r="R962" s="103"/>
      <c r="S962" s="103"/>
      <c r="T962" s="106" t="str">
        <f>IF(Q962&lt;&gt;"",VLOOKUP(Q962,'DON GIA'!$H$1:$K$103,4,0),"")</f>
        <v/>
      </c>
      <c r="U962" s="106" t="str">
        <f t="shared" si="181"/>
        <v/>
      </c>
      <c r="V962" s="107" t="s">
        <v>1209</v>
      </c>
      <c r="W962" s="103" t="s">
        <v>27</v>
      </c>
      <c r="X962" s="108">
        <v>10</v>
      </c>
      <c r="Y962" s="109"/>
      <c r="Z962" s="106">
        <f>IF(V962&lt;&gt;"",VLOOKUP(V962,'DON GIA'!$A$1:$D$346,4,0),"")</f>
        <v>264499</v>
      </c>
      <c r="AA962" s="106">
        <f t="shared" si="182"/>
        <v>2644990</v>
      </c>
      <c r="AB962" s="71"/>
      <c r="AC962" s="71"/>
      <c r="AD962" s="71"/>
      <c r="AE962" s="71"/>
      <c r="AF962" s="71"/>
      <c r="AG962" s="103"/>
      <c r="AH962" s="103"/>
      <c r="AI962" s="103"/>
      <c r="AJ962" s="103"/>
      <c r="AK962" s="106" t="str">
        <f>IF(AH962&lt;&gt;"",VLOOKUP(AH962,'DON GIA'!$M$1:$P$9,4,0),"")</f>
        <v/>
      </c>
      <c r="AL962" s="106" t="str">
        <f t="shared" si="176"/>
        <v/>
      </c>
      <c r="AM962" s="103"/>
      <c r="AN962" s="103"/>
      <c r="AO962" s="199" t="str">
        <f t="shared" si="177"/>
        <v/>
      </c>
      <c r="AP962" s="107"/>
    </row>
    <row r="963" spans="1:43" ht="37.5" outlineLevel="2">
      <c r="A963" s="72" t="e">
        <f>IF(C962&lt;&gt;"",$C$7:C962,A962)</f>
        <v>#VALUE!</v>
      </c>
      <c r="B963" s="102" t="str">
        <f>IF(C962&lt;&gt;"",COUNTA($C$7:C962)+392,"")</f>
        <v/>
      </c>
      <c r="C963" s="192"/>
      <c r="D963" s="71"/>
      <c r="E963" s="103"/>
      <c r="F963" s="103"/>
      <c r="G963" s="103"/>
      <c r="H963" s="103"/>
      <c r="I963" s="103"/>
      <c r="J963" s="103"/>
      <c r="K963" s="71"/>
      <c r="L963" s="105"/>
      <c r="M963" s="106" t="str">
        <f>IF(K963&lt;&gt;"",VLOOKUP(K963,'DON GIA'!$S$1:$U$19,3,0),"")</f>
        <v/>
      </c>
      <c r="N963" s="106" t="str">
        <f>IF(K963&lt;&gt;"",VLOOKUP(K963,'DON GIA'!$S$1:$V$19,4,0),"")</f>
        <v/>
      </c>
      <c r="O963" s="106" t="str">
        <f t="shared" si="174"/>
        <v/>
      </c>
      <c r="P963" s="106" t="str">
        <f t="shared" si="175"/>
        <v/>
      </c>
      <c r="Q963" s="71" t="s">
        <v>35</v>
      </c>
      <c r="R963" s="103"/>
      <c r="S963" s="103"/>
      <c r="T963" s="106" t="str">
        <f>IF(Q963&lt;&gt;"",VLOOKUP(Q963,'DON GIA'!$H$1:$K$103,4,0),"")</f>
        <v/>
      </c>
      <c r="U963" s="106" t="str">
        <f t="shared" si="181"/>
        <v/>
      </c>
      <c r="V963" s="107" t="s">
        <v>1194</v>
      </c>
      <c r="W963" s="103" t="s">
        <v>27</v>
      </c>
      <c r="X963" s="108">
        <v>1.68</v>
      </c>
      <c r="Y963" s="109"/>
      <c r="Z963" s="106">
        <f>IF(V963&lt;&gt;"",VLOOKUP(V963,'DON GIA'!$A$1:$D$346,4,0),"")</f>
        <v>292949</v>
      </c>
      <c r="AA963" s="106">
        <f t="shared" si="182"/>
        <v>492154.32</v>
      </c>
      <c r="AB963" s="71"/>
      <c r="AC963" s="71"/>
      <c r="AD963" s="71"/>
      <c r="AE963" s="71"/>
      <c r="AF963" s="71"/>
      <c r="AG963" s="103"/>
      <c r="AH963" s="103"/>
      <c r="AI963" s="103"/>
      <c r="AJ963" s="103"/>
      <c r="AK963" s="106" t="str">
        <f>IF(AH963&lt;&gt;"",VLOOKUP(AH963,'DON GIA'!$M$1:$P$9,4,0),"")</f>
        <v/>
      </c>
      <c r="AL963" s="106" t="str">
        <f t="shared" si="176"/>
        <v/>
      </c>
      <c r="AM963" s="103"/>
      <c r="AN963" s="103"/>
      <c r="AO963" s="199" t="str">
        <f t="shared" si="177"/>
        <v/>
      </c>
      <c r="AP963" s="107"/>
    </row>
    <row r="964" spans="1:43" outlineLevel="2">
      <c r="A964" s="72" t="e">
        <f>IF(C963&lt;&gt;"",$C$7:C963,A963)</f>
        <v>#VALUE!</v>
      </c>
      <c r="B964" s="102" t="str">
        <f>IF(C963&lt;&gt;"",COUNTA($C$7:C963)+392,"")</f>
        <v/>
      </c>
      <c r="C964" s="192"/>
      <c r="D964" s="71"/>
      <c r="E964" s="103"/>
      <c r="F964" s="103"/>
      <c r="G964" s="103"/>
      <c r="H964" s="103"/>
      <c r="I964" s="103"/>
      <c r="J964" s="103"/>
      <c r="K964" s="71"/>
      <c r="L964" s="105"/>
      <c r="M964" s="106" t="str">
        <f>IF(K964&lt;&gt;"",VLOOKUP(K964,'DON GIA'!$S$1:$U$19,3,0),"")</f>
        <v/>
      </c>
      <c r="N964" s="106" t="str">
        <f>IF(K964&lt;&gt;"",VLOOKUP(K964,'DON GIA'!$S$1:$V$19,4,0),"")</f>
        <v/>
      </c>
      <c r="O964" s="106" t="str">
        <f t="shared" si="174"/>
        <v/>
      </c>
      <c r="P964" s="106" t="str">
        <f t="shared" si="175"/>
        <v/>
      </c>
      <c r="Q964" s="71" t="s">
        <v>35</v>
      </c>
      <c r="R964" s="103"/>
      <c r="S964" s="103"/>
      <c r="T964" s="106" t="str">
        <f>IF(Q964&lt;&gt;"",VLOOKUP(Q964,'DON GIA'!$H$1:$K$103,4,0),"")</f>
        <v/>
      </c>
      <c r="U964" s="106" t="str">
        <f t="shared" si="181"/>
        <v/>
      </c>
      <c r="V964" s="107" t="s">
        <v>1232</v>
      </c>
      <c r="W964" s="103" t="s">
        <v>27</v>
      </c>
      <c r="X964" s="108">
        <v>4.75</v>
      </c>
      <c r="Y964" s="109"/>
      <c r="Z964" s="106">
        <f>IF(V964&lt;&gt;"",VLOOKUP(V964,'DON GIA'!$A$1:$D$346,4,0),"")</f>
        <v>319680</v>
      </c>
      <c r="AA964" s="106">
        <f t="shared" si="182"/>
        <v>1518480</v>
      </c>
      <c r="AB964" s="71"/>
      <c r="AC964" s="71"/>
      <c r="AD964" s="71"/>
      <c r="AE964" s="71"/>
      <c r="AF964" s="71"/>
      <c r="AG964" s="103"/>
      <c r="AH964" s="103"/>
      <c r="AI964" s="103"/>
      <c r="AJ964" s="103"/>
      <c r="AK964" s="106" t="str">
        <f>IF(AH964&lt;&gt;"",VLOOKUP(AH964,'DON GIA'!$M$1:$P$9,4,0),"")</f>
        <v/>
      </c>
      <c r="AL964" s="106" t="str">
        <f t="shared" si="176"/>
        <v/>
      </c>
      <c r="AM964" s="103"/>
      <c r="AN964" s="103"/>
      <c r="AO964" s="199" t="str">
        <f t="shared" si="177"/>
        <v/>
      </c>
      <c r="AP964" s="107"/>
    </row>
    <row r="965" spans="1:43" outlineLevel="2">
      <c r="A965" s="72" t="e">
        <f>IF(C964&lt;&gt;"",$C$7:C964,A964)</f>
        <v>#VALUE!</v>
      </c>
      <c r="B965" s="102" t="str">
        <f>IF(C964&lt;&gt;"",COUNTA($C$7:C964)+392,"")</f>
        <v/>
      </c>
      <c r="C965" s="192"/>
      <c r="D965" s="71"/>
      <c r="E965" s="103"/>
      <c r="F965" s="103"/>
      <c r="G965" s="103"/>
      <c r="H965" s="103"/>
      <c r="I965" s="103"/>
      <c r="J965" s="103"/>
      <c r="K965" s="71"/>
      <c r="L965" s="105"/>
      <c r="M965" s="106" t="str">
        <f>IF(K965&lt;&gt;"",VLOOKUP(K965,'DON GIA'!$S$1:$U$19,3,0),"")</f>
        <v/>
      </c>
      <c r="N965" s="106" t="str">
        <f>IF(K965&lt;&gt;"",VLOOKUP(K965,'DON GIA'!$S$1:$V$19,4,0),"")</f>
        <v/>
      </c>
      <c r="O965" s="106" t="str">
        <f t="shared" si="174"/>
        <v/>
      </c>
      <c r="P965" s="106" t="str">
        <f t="shared" si="175"/>
        <v/>
      </c>
      <c r="Q965" s="71" t="s">
        <v>35</v>
      </c>
      <c r="R965" s="103"/>
      <c r="S965" s="103"/>
      <c r="T965" s="106" t="str">
        <f>IF(Q965&lt;&gt;"",VLOOKUP(Q965,'DON GIA'!$H$1:$K$103,4,0),"")</f>
        <v/>
      </c>
      <c r="U965" s="106" t="str">
        <f t="shared" si="181"/>
        <v/>
      </c>
      <c r="V965" s="107" t="s">
        <v>1009</v>
      </c>
      <c r="W965" s="103" t="s">
        <v>27</v>
      </c>
      <c r="X965" s="108">
        <v>28.8</v>
      </c>
      <c r="Y965" s="109"/>
      <c r="Z965" s="106">
        <f>IF(V965&lt;&gt;"",VLOOKUP(V965,'DON GIA'!$A$1:$D$346,4,0),"")</f>
        <v>282038</v>
      </c>
      <c r="AA965" s="106">
        <f t="shared" si="182"/>
        <v>8122694.4000000004</v>
      </c>
      <c r="AB965" s="71"/>
      <c r="AC965" s="71"/>
      <c r="AD965" s="71"/>
      <c r="AE965" s="71"/>
      <c r="AF965" s="71"/>
      <c r="AG965" s="103"/>
      <c r="AH965" s="103"/>
      <c r="AI965" s="103"/>
      <c r="AJ965" s="103"/>
      <c r="AK965" s="106" t="str">
        <f>IF(AH965&lt;&gt;"",VLOOKUP(AH965,'DON GIA'!$M$1:$P$9,4,0),"")</f>
        <v/>
      </c>
      <c r="AL965" s="106" t="str">
        <f t="shared" si="176"/>
        <v/>
      </c>
      <c r="AM965" s="103"/>
      <c r="AN965" s="103"/>
      <c r="AO965" s="199" t="str">
        <f t="shared" si="177"/>
        <v/>
      </c>
      <c r="AP965" s="107"/>
    </row>
    <row r="966" spans="1:43" outlineLevel="2">
      <c r="A966" s="72" t="e">
        <f>IF(C965&lt;&gt;"",$C$7:C965,A965)</f>
        <v>#VALUE!</v>
      </c>
      <c r="B966" s="102" t="str">
        <f>IF(C965&lt;&gt;"",COUNTA($C$7:C965)+392,"")</f>
        <v/>
      </c>
      <c r="C966" s="192"/>
      <c r="D966" s="71"/>
      <c r="E966" s="103"/>
      <c r="F966" s="103"/>
      <c r="G966" s="103"/>
      <c r="H966" s="103"/>
      <c r="I966" s="103"/>
      <c r="J966" s="103"/>
      <c r="K966" s="71"/>
      <c r="L966" s="105"/>
      <c r="M966" s="106" t="str">
        <f>IF(K966&lt;&gt;"",VLOOKUP(K966,'DON GIA'!$S$1:$U$19,3,0),"")</f>
        <v/>
      </c>
      <c r="N966" s="106" t="str">
        <f>IF(K966&lt;&gt;"",VLOOKUP(K966,'DON GIA'!$S$1:$V$19,4,0),"")</f>
        <v/>
      </c>
      <c r="O966" s="106" t="str">
        <f t="shared" si="174"/>
        <v/>
      </c>
      <c r="P966" s="106" t="str">
        <f t="shared" si="175"/>
        <v/>
      </c>
      <c r="Q966" s="71" t="s">
        <v>35</v>
      </c>
      <c r="R966" s="103"/>
      <c r="S966" s="103"/>
      <c r="T966" s="106" t="str">
        <f>IF(Q966&lt;&gt;"",VLOOKUP(Q966,'DON GIA'!$H$1:$K$103,4,0),"")</f>
        <v/>
      </c>
      <c r="U966" s="106" t="str">
        <f t="shared" si="181"/>
        <v/>
      </c>
      <c r="V966" s="107" t="s">
        <v>1091</v>
      </c>
      <c r="W966" s="103" t="s">
        <v>27</v>
      </c>
      <c r="X966" s="108">
        <v>31.04</v>
      </c>
      <c r="Y966" s="109"/>
      <c r="Z966" s="106">
        <f>IF(V966&lt;&gt;"",VLOOKUP(V966,'DON GIA'!$A$1:$D$346,4,0),"")</f>
        <v>161275</v>
      </c>
      <c r="AA966" s="106">
        <f t="shared" si="182"/>
        <v>5005976</v>
      </c>
      <c r="AB966" s="71"/>
      <c r="AC966" s="71"/>
      <c r="AD966" s="71"/>
      <c r="AE966" s="71"/>
      <c r="AF966" s="71"/>
      <c r="AG966" s="103"/>
      <c r="AH966" s="103"/>
      <c r="AI966" s="103"/>
      <c r="AJ966" s="103"/>
      <c r="AK966" s="106" t="str">
        <f>IF(AH966&lt;&gt;"",VLOOKUP(AH966,'DON GIA'!$M$1:$P$9,4,0),"")</f>
        <v/>
      </c>
      <c r="AL966" s="106" t="str">
        <f t="shared" si="176"/>
        <v/>
      </c>
      <c r="AM966" s="103"/>
      <c r="AN966" s="103"/>
      <c r="AO966" s="199" t="str">
        <f t="shared" si="177"/>
        <v/>
      </c>
      <c r="AP966" s="107"/>
    </row>
    <row r="967" spans="1:43" outlineLevel="2">
      <c r="A967" s="72" t="e">
        <f>IF(C966&lt;&gt;"",$C$7:C966,A966)</f>
        <v>#VALUE!</v>
      </c>
      <c r="B967" s="102" t="str">
        <f>IF(C966&lt;&gt;"",COUNTA($C$7:C966)+392,"")</f>
        <v/>
      </c>
      <c r="C967" s="192"/>
      <c r="D967" s="71"/>
      <c r="E967" s="103"/>
      <c r="F967" s="103"/>
      <c r="G967" s="103"/>
      <c r="H967" s="103"/>
      <c r="I967" s="103"/>
      <c r="J967" s="103"/>
      <c r="K967" s="71"/>
      <c r="L967" s="105"/>
      <c r="M967" s="106" t="str">
        <f>IF(K967&lt;&gt;"",VLOOKUP(K967,'DON GIA'!$S$1:$U$19,3,0),"")</f>
        <v/>
      </c>
      <c r="N967" s="106" t="str">
        <f>IF(K967&lt;&gt;"",VLOOKUP(K967,'DON GIA'!$S$1:$V$19,4,0),"")</f>
        <v/>
      </c>
      <c r="O967" s="106" t="str">
        <f t="shared" ref="O967:O1034" si="183">IF(K967&lt;&gt;"",L967*M967,"")</f>
        <v/>
      </c>
      <c r="P967" s="106" t="str">
        <f t="shared" ref="P967:P1034" si="184">IF(K967&lt;&gt;"",L967*N967,"")</f>
        <v/>
      </c>
      <c r="Q967" s="71" t="s">
        <v>35</v>
      </c>
      <c r="R967" s="103"/>
      <c r="S967" s="103"/>
      <c r="T967" s="106" t="str">
        <f>IF(Q967&lt;&gt;"",VLOOKUP(Q967,'DON GIA'!$H$1:$K$103,4,0),"")</f>
        <v/>
      </c>
      <c r="U967" s="106" t="str">
        <f t="shared" si="181"/>
        <v/>
      </c>
      <c r="V967" s="107" t="s">
        <v>1193</v>
      </c>
      <c r="W967" s="103" t="s">
        <v>27</v>
      </c>
      <c r="X967" s="108">
        <v>45.81</v>
      </c>
      <c r="Y967" s="109"/>
      <c r="Z967" s="106">
        <f>IF(V967&lt;&gt;"",VLOOKUP(V967,'DON GIA'!$A$1:$D$346,4,0),"")</f>
        <v>109890</v>
      </c>
      <c r="AA967" s="106">
        <f t="shared" si="182"/>
        <v>5034060.9000000004</v>
      </c>
      <c r="AB967" s="71"/>
      <c r="AC967" s="71"/>
      <c r="AD967" s="71"/>
      <c r="AE967" s="71"/>
      <c r="AF967" s="71"/>
      <c r="AG967" s="103"/>
      <c r="AH967" s="103"/>
      <c r="AI967" s="103"/>
      <c r="AJ967" s="103"/>
      <c r="AK967" s="106" t="str">
        <f>IF(AH967&lt;&gt;"",VLOOKUP(AH967,'DON GIA'!$M$1:$P$9,4,0),"")</f>
        <v/>
      </c>
      <c r="AL967" s="106" t="str">
        <f t="shared" ref="AL967:AL1034" si="185">IF(AH967&lt;&gt;"",AJ967*AK967,"")</f>
        <v/>
      </c>
      <c r="AM967" s="103"/>
      <c r="AN967" s="103"/>
      <c r="AO967" s="199" t="str">
        <f t="shared" ref="AO967:AO1030" si="186">IF(C967&lt;&gt;"",O967+P967+U967+AA967+AL967,"")</f>
        <v/>
      </c>
      <c r="AP967" s="107"/>
    </row>
    <row r="968" spans="1:43" outlineLevel="2">
      <c r="A968" s="72" t="e">
        <f>IF(C967&lt;&gt;"",$C$7:C967,A967)</f>
        <v>#VALUE!</v>
      </c>
      <c r="B968" s="102" t="str">
        <f>IF(C967&lt;&gt;"",COUNTA($C$7:C967)+392,"")</f>
        <v/>
      </c>
      <c r="C968" s="192"/>
      <c r="D968" s="71"/>
      <c r="E968" s="103"/>
      <c r="F968" s="103"/>
      <c r="G968" s="103"/>
      <c r="H968" s="103"/>
      <c r="I968" s="103"/>
      <c r="J968" s="103"/>
      <c r="K968" s="71"/>
      <c r="L968" s="105"/>
      <c r="M968" s="106" t="str">
        <f>IF(K968&lt;&gt;"",VLOOKUP(K968,'DON GIA'!$S$1:$U$19,3,0),"")</f>
        <v/>
      </c>
      <c r="N968" s="106" t="str">
        <f>IF(K968&lt;&gt;"",VLOOKUP(K968,'DON GIA'!$S$1:$V$19,4,0),"")</f>
        <v/>
      </c>
      <c r="O968" s="106" t="str">
        <f t="shared" si="183"/>
        <v/>
      </c>
      <c r="P968" s="106" t="str">
        <f t="shared" si="184"/>
        <v/>
      </c>
      <c r="Q968" s="71" t="s">
        <v>35</v>
      </c>
      <c r="R968" s="103"/>
      <c r="S968" s="103"/>
      <c r="T968" s="106" t="str">
        <f>IF(Q968&lt;&gt;"",VLOOKUP(Q968,'DON GIA'!$H$1:$K$103,4,0),"")</f>
        <v/>
      </c>
      <c r="U968" s="106" t="str">
        <f t="shared" si="181"/>
        <v/>
      </c>
      <c r="V968" s="107" t="s">
        <v>1233</v>
      </c>
      <c r="W968" s="103" t="s">
        <v>27</v>
      </c>
      <c r="X968" s="108">
        <v>1.54</v>
      </c>
      <c r="Y968" s="109"/>
      <c r="Z968" s="106">
        <f>IF(V968&lt;&gt;"",VLOOKUP(V968,'DON GIA'!$A$1:$D$346,4,0),"")</f>
        <v>1398600</v>
      </c>
      <c r="AA968" s="106">
        <f t="shared" si="182"/>
        <v>2153844</v>
      </c>
      <c r="AB968" s="71"/>
      <c r="AC968" s="71"/>
      <c r="AD968" s="71"/>
      <c r="AE968" s="71"/>
      <c r="AF968" s="71"/>
      <c r="AG968" s="103"/>
      <c r="AH968" s="103"/>
      <c r="AI968" s="103"/>
      <c r="AJ968" s="103"/>
      <c r="AK968" s="106" t="str">
        <f>IF(AH968&lt;&gt;"",VLOOKUP(AH968,'DON GIA'!$M$1:$P$9,4,0),"")</f>
        <v/>
      </c>
      <c r="AL968" s="106" t="str">
        <f t="shared" si="185"/>
        <v/>
      </c>
      <c r="AM968" s="103"/>
      <c r="AN968" s="103"/>
      <c r="AO968" s="199" t="str">
        <f t="shared" si="186"/>
        <v/>
      </c>
      <c r="AP968" s="107"/>
    </row>
    <row r="969" spans="1:43" outlineLevel="2">
      <c r="A969" s="72" t="e">
        <f>IF(C968&lt;&gt;"",$C$7:C968,A968)</f>
        <v>#VALUE!</v>
      </c>
      <c r="B969" s="102" t="str">
        <f>IF(C968&lt;&gt;"",COUNTA($C$7:C968)+392,"")</f>
        <v/>
      </c>
      <c r="C969" s="192"/>
      <c r="D969" s="71"/>
      <c r="E969" s="103"/>
      <c r="F969" s="103"/>
      <c r="G969" s="103"/>
      <c r="H969" s="103"/>
      <c r="I969" s="103"/>
      <c r="J969" s="103"/>
      <c r="K969" s="71"/>
      <c r="L969" s="105"/>
      <c r="M969" s="106" t="str">
        <f>IF(K969&lt;&gt;"",VLOOKUP(K969,'DON GIA'!$S$1:$U$19,3,0),"")</f>
        <v/>
      </c>
      <c r="N969" s="106" t="str">
        <f>IF(K969&lt;&gt;"",VLOOKUP(K969,'DON GIA'!$S$1:$V$19,4,0),"")</f>
        <v/>
      </c>
      <c r="O969" s="106" t="str">
        <f t="shared" si="183"/>
        <v/>
      </c>
      <c r="P969" s="106" t="str">
        <f t="shared" si="184"/>
        <v/>
      </c>
      <c r="Q969" s="71" t="s">
        <v>35</v>
      </c>
      <c r="R969" s="103"/>
      <c r="S969" s="103"/>
      <c r="T969" s="106" t="str">
        <f>IF(Q969&lt;&gt;"",VLOOKUP(Q969,'DON GIA'!$H$1:$K$103,4,0),"")</f>
        <v/>
      </c>
      <c r="U969" s="106" t="str">
        <f t="shared" si="181"/>
        <v/>
      </c>
      <c r="V969" s="107" t="s">
        <v>1234</v>
      </c>
      <c r="W969" s="103" t="s">
        <v>27</v>
      </c>
      <c r="X969" s="108">
        <v>2.4</v>
      </c>
      <c r="Y969" s="109"/>
      <c r="Z969" s="106">
        <f>IF(V969&lt;&gt;"",VLOOKUP(V969,'DON GIA'!$A$1:$D$346,4,0),"")</f>
        <v>282038</v>
      </c>
      <c r="AA969" s="106">
        <f t="shared" si="182"/>
        <v>676891.2</v>
      </c>
      <c r="AB969" s="71"/>
      <c r="AC969" s="71"/>
      <c r="AD969" s="71"/>
      <c r="AE969" s="71"/>
      <c r="AF969" s="71"/>
      <c r="AG969" s="103"/>
      <c r="AH969" s="103"/>
      <c r="AI969" s="103"/>
      <c r="AJ969" s="103"/>
      <c r="AK969" s="106" t="str">
        <f>IF(AH969&lt;&gt;"",VLOOKUP(AH969,'DON GIA'!$M$1:$P$9,4,0),"")</f>
        <v/>
      </c>
      <c r="AL969" s="106" t="str">
        <f t="shared" si="185"/>
        <v/>
      </c>
      <c r="AM969" s="103"/>
      <c r="AN969" s="103"/>
      <c r="AO969" s="199" t="str">
        <f t="shared" si="186"/>
        <v/>
      </c>
      <c r="AP969" s="107"/>
    </row>
    <row r="970" spans="1:43" ht="37.5" outlineLevel="2">
      <c r="A970" s="72" t="e">
        <f>IF(C969&lt;&gt;"",$C$7:C969,A969)</f>
        <v>#VALUE!</v>
      </c>
      <c r="B970" s="102" t="str">
        <f>IF(C969&lt;&gt;"",COUNTA($C$7:C969)+392,"")</f>
        <v/>
      </c>
      <c r="C970" s="192"/>
      <c r="D970" s="71"/>
      <c r="E970" s="103"/>
      <c r="F970" s="103"/>
      <c r="G970" s="103"/>
      <c r="H970" s="103"/>
      <c r="I970" s="103"/>
      <c r="J970" s="103"/>
      <c r="K970" s="71"/>
      <c r="L970" s="105"/>
      <c r="M970" s="106" t="str">
        <f>IF(K970&lt;&gt;"",VLOOKUP(K970,'DON GIA'!$S$1:$U$19,3,0),"")</f>
        <v/>
      </c>
      <c r="N970" s="106" t="str">
        <f>IF(K970&lt;&gt;"",VLOOKUP(K970,'DON GIA'!$S$1:$V$19,4,0),"")</f>
        <v/>
      </c>
      <c r="O970" s="106" t="str">
        <f t="shared" si="183"/>
        <v/>
      </c>
      <c r="P970" s="106" t="str">
        <f t="shared" si="184"/>
        <v/>
      </c>
      <c r="Q970" s="71" t="s">
        <v>35</v>
      </c>
      <c r="R970" s="103"/>
      <c r="S970" s="103"/>
      <c r="T970" s="106" t="str">
        <f>IF(Q970&lt;&gt;"",VLOOKUP(Q970,'DON GIA'!$H$1:$K$103,4,0),"")</f>
        <v/>
      </c>
      <c r="U970" s="106" t="str">
        <f t="shared" si="181"/>
        <v/>
      </c>
      <c r="V970" s="107" t="s">
        <v>1235</v>
      </c>
      <c r="W970" s="103" t="s">
        <v>38</v>
      </c>
      <c r="X970" s="108">
        <v>3.7440000000000002</v>
      </c>
      <c r="Y970" s="109"/>
      <c r="Z970" s="106">
        <f>IF(V970&lt;&gt;"",VLOOKUP(V970,'DON GIA'!$A$1:$D$346,4,0),"")</f>
        <v>800308</v>
      </c>
      <c r="AA970" s="106">
        <f t="shared" si="182"/>
        <v>2996353.1520000002</v>
      </c>
      <c r="AB970" s="71"/>
      <c r="AC970" s="71"/>
      <c r="AD970" s="71"/>
      <c r="AE970" s="71"/>
      <c r="AF970" s="71"/>
      <c r="AG970" s="103"/>
      <c r="AH970" s="103"/>
      <c r="AI970" s="103"/>
      <c r="AJ970" s="103"/>
      <c r="AK970" s="106" t="str">
        <f>IF(AH970&lt;&gt;"",VLOOKUP(AH970,'DON GIA'!$M$1:$P$9,4,0),"")</f>
        <v/>
      </c>
      <c r="AL970" s="106" t="str">
        <f t="shared" si="185"/>
        <v/>
      </c>
      <c r="AM970" s="103"/>
      <c r="AN970" s="103"/>
      <c r="AO970" s="199" t="str">
        <f t="shared" si="186"/>
        <v/>
      </c>
      <c r="AP970" s="107"/>
    </row>
    <row r="971" spans="1:43" outlineLevel="2">
      <c r="A971" s="72" t="e">
        <f>IF(C970&lt;&gt;"",$C$7:C970,A970)</f>
        <v>#VALUE!</v>
      </c>
      <c r="B971" s="102" t="str">
        <f>IF(C970&lt;&gt;"",COUNTA($C$7:C970)+392,"")</f>
        <v/>
      </c>
      <c r="C971" s="192"/>
      <c r="D971" s="71"/>
      <c r="E971" s="103"/>
      <c r="F971" s="103"/>
      <c r="G971" s="103"/>
      <c r="H971" s="103"/>
      <c r="I971" s="103"/>
      <c r="J971" s="103"/>
      <c r="K971" s="71"/>
      <c r="L971" s="105"/>
      <c r="M971" s="106" t="str">
        <f>IF(K971&lt;&gt;"",VLOOKUP(K971,'DON GIA'!$S$1:$U$19,3,0),"")</f>
        <v/>
      </c>
      <c r="N971" s="106" t="str">
        <f>IF(K971&lt;&gt;"",VLOOKUP(K971,'DON GIA'!$S$1:$V$19,4,0),"")</f>
        <v/>
      </c>
      <c r="O971" s="106" t="str">
        <f t="shared" si="183"/>
        <v/>
      </c>
      <c r="P971" s="106" t="str">
        <f t="shared" si="184"/>
        <v/>
      </c>
      <c r="Q971" s="71" t="s">
        <v>35</v>
      </c>
      <c r="R971" s="103"/>
      <c r="S971" s="103"/>
      <c r="T971" s="106" t="str">
        <f>IF(Q971&lt;&gt;"",VLOOKUP(Q971,'DON GIA'!$H$1:$K$103,4,0),"")</f>
        <v/>
      </c>
      <c r="U971" s="106" t="str">
        <f t="shared" si="181"/>
        <v/>
      </c>
      <c r="V971" s="107" t="s">
        <v>1236</v>
      </c>
      <c r="W971" s="103" t="s">
        <v>38</v>
      </c>
      <c r="X971" s="108">
        <v>1.2</v>
      </c>
      <c r="Y971" s="109"/>
      <c r="Z971" s="106">
        <f>IF(V971&lt;&gt;"",VLOOKUP(V971,'DON GIA'!$A$1:$D$346,4,0),"")</f>
        <v>995279</v>
      </c>
      <c r="AA971" s="106">
        <f t="shared" si="182"/>
        <v>1194334.8</v>
      </c>
      <c r="AB971" s="71"/>
      <c r="AC971" s="71"/>
      <c r="AD971" s="71"/>
      <c r="AE971" s="71"/>
      <c r="AF971" s="71"/>
      <c r="AG971" s="103"/>
      <c r="AH971" s="103"/>
      <c r="AI971" s="103"/>
      <c r="AJ971" s="103"/>
      <c r="AK971" s="106" t="str">
        <f>IF(AH971&lt;&gt;"",VLOOKUP(AH971,'DON GIA'!$M$1:$P$9,4,0),"")</f>
        <v/>
      </c>
      <c r="AL971" s="106" t="str">
        <f t="shared" si="185"/>
        <v/>
      </c>
      <c r="AM971" s="103"/>
      <c r="AN971" s="103"/>
      <c r="AO971" s="199" t="str">
        <f t="shared" si="186"/>
        <v/>
      </c>
      <c r="AP971" s="107"/>
    </row>
    <row r="972" spans="1:43" ht="37.5" outlineLevel="2">
      <c r="A972" s="72" t="e">
        <f>IF(C971&lt;&gt;"",$C$7:C971,A971)</f>
        <v>#VALUE!</v>
      </c>
      <c r="B972" s="102" t="str">
        <f>IF(C971&lt;&gt;"",COUNTA($C$7:C971)+392,"")</f>
        <v/>
      </c>
      <c r="C972" s="192"/>
      <c r="D972" s="71"/>
      <c r="E972" s="103"/>
      <c r="F972" s="103"/>
      <c r="G972" s="103"/>
      <c r="H972" s="103"/>
      <c r="I972" s="103"/>
      <c r="J972" s="103"/>
      <c r="K972" s="71"/>
      <c r="L972" s="105"/>
      <c r="M972" s="106" t="str">
        <f>IF(K972&lt;&gt;"",VLOOKUP(K972,'DON GIA'!$S$1:$U$19,3,0),"")</f>
        <v/>
      </c>
      <c r="N972" s="106" t="str">
        <f>IF(K972&lt;&gt;"",VLOOKUP(K972,'DON GIA'!$S$1:$V$19,4,0),"")</f>
        <v/>
      </c>
      <c r="O972" s="106" t="str">
        <f t="shared" si="183"/>
        <v/>
      </c>
      <c r="P972" s="106" t="str">
        <f t="shared" si="184"/>
        <v/>
      </c>
      <c r="Q972" s="71" t="s">
        <v>35</v>
      </c>
      <c r="R972" s="103"/>
      <c r="S972" s="103"/>
      <c r="T972" s="106" t="str">
        <f>IF(Q972&lt;&gt;"",VLOOKUP(Q972,'DON GIA'!$H$1:$K$103,4,0),"")</f>
        <v/>
      </c>
      <c r="U972" s="106" t="str">
        <f t="shared" si="181"/>
        <v/>
      </c>
      <c r="V972" s="107" t="s">
        <v>1237</v>
      </c>
      <c r="W972" s="103" t="s">
        <v>27</v>
      </c>
      <c r="X972" s="108">
        <f>2.6*(5.4+5.7)</f>
        <v>28.860000000000003</v>
      </c>
      <c r="Y972" s="109"/>
      <c r="Z972" s="106">
        <f>IF(V972&lt;&gt;"",VLOOKUP(V972,'DON GIA'!$A$1:$D$346,4,0),"")</f>
        <v>376089</v>
      </c>
      <c r="AA972" s="106">
        <f t="shared" si="182"/>
        <v>10853928.540000001</v>
      </c>
      <c r="AB972" s="71"/>
      <c r="AC972" s="71"/>
      <c r="AD972" s="71"/>
      <c r="AE972" s="71"/>
      <c r="AF972" s="71"/>
      <c r="AG972" s="103"/>
      <c r="AH972" s="103"/>
      <c r="AI972" s="103"/>
      <c r="AJ972" s="103"/>
      <c r="AK972" s="106" t="str">
        <f>IF(AH972&lt;&gt;"",VLOOKUP(AH972,'DON GIA'!$M$1:$P$9,4,0),"")</f>
        <v/>
      </c>
      <c r="AL972" s="106" t="str">
        <f t="shared" si="185"/>
        <v/>
      </c>
      <c r="AM972" s="103"/>
      <c r="AN972" s="103"/>
      <c r="AO972" s="199" t="str">
        <f t="shared" si="186"/>
        <v/>
      </c>
      <c r="AP972" s="107"/>
    </row>
    <row r="973" spans="1:43" outlineLevel="2">
      <c r="A973" s="72" t="e">
        <f>IF(C972&lt;&gt;"",$C$7:C972,A972)</f>
        <v>#VALUE!</v>
      </c>
      <c r="B973" s="102" t="str">
        <f>IF(C972&lt;&gt;"",COUNTA($C$7:C972)+392,"")</f>
        <v/>
      </c>
      <c r="C973" s="192"/>
      <c r="D973" s="61"/>
      <c r="E973" s="103"/>
      <c r="F973" s="103"/>
      <c r="G973" s="103"/>
      <c r="H973" s="103"/>
      <c r="I973" s="103"/>
      <c r="J973" s="103"/>
      <c r="K973" s="71"/>
      <c r="L973" s="105"/>
      <c r="M973" s="106" t="str">
        <f>IF(K973&lt;&gt;"",VLOOKUP(K973,'DON GIA'!$S$1:$U$19,3,0),"")</f>
        <v/>
      </c>
      <c r="N973" s="106" t="str">
        <f>IF(K973&lt;&gt;"",VLOOKUP(K973,'DON GIA'!$S$1:$V$19,4,0),"")</f>
        <v/>
      </c>
      <c r="O973" s="106" t="str">
        <f t="shared" si="183"/>
        <v/>
      </c>
      <c r="P973" s="106" t="str">
        <f t="shared" si="184"/>
        <v/>
      </c>
      <c r="Q973" s="71" t="s">
        <v>35</v>
      </c>
      <c r="R973" s="103"/>
      <c r="S973" s="103"/>
      <c r="T973" s="106" t="str">
        <f>IF(Q973&lt;&gt;"",VLOOKUP(Q973,'DON GIA'!$H$1:$K$103,4,0),"")</f>
        <v/>
      </c>
      <c r="U973" s="106" t="str">
        <f t="shared" si="181"/>
        <v/>
      </c>
      <c r="V973" s="107" t="s">
        <v>35</v>
      </c>
      <c r="W973" s="103"/>
      <c r="X973" s="108"/>
      <c r="Y973" s="109"/>
      <c r="Z973" s="106" t="str">
        <f>IF(V973&lt;&gt;"",VLOOKUP(V973,'DON GIA'!$A$1:$D$346,4,0),"")</f>
        <v/>
      </c>
      <c r="AA973" s="106" t="str">
        <f t="shared" si="182"/>
        <v/>
      </c>
      <c r="AB973" s="71"/>
      <c r="AC973" s="71"/>
      <c r="AD973" s="71"/>
      <c r="AE973" s="71"/>
      <c r="AF973" s="71"/>
      <c r="AG973" s="103"/>
      <c r="AH973" s="103"/>
      <c r="AI973" s="103"/>
      <c r="AJ973" s="103"/>
      <c r="AK973" s="106" t="str">
        <f>IF(AH973&lt;&gt;"",VLOOKUP(AH973,'DON GIA'!$M$1:$P$9,4,0),"")</f>
        <v/>
      </c>
      <c r="AL973" s="106" t="str">
        <f t="shared" si="185"/>
        <v/>
      </c>
      <c r="AM973" s="103"/>
      <c r="AN973" s="103"/>
      <c r="AO973" s="199" t="str">
        <f t="shared" si="186"/>
        <v/>
      </c>
      <c r="AP973" s="107"/>
    </row>
    <row r="974" spans="1:43" outlineLevel="1">
      <c r="A974" s="84" t="s">
        <v>797</v>
      </c>
      <c r="B974" s="102"/>
      <c r="C974" s="192">
        <v>456</v>
      </c>
      <c r="D974" s="61" t="s">
        <v>327</v>
      </c>
      <c r="E974" s="162"/>
      <c r="F974" s="162"/>
      <c r="G974" s="162"/>
      <c r="H974" s="162"/>
      <c r="I974" s="162"/>
      <c r="J974" s="162"/>
      <c r="K974" s="61"/>
      <c r="L974" s="167">
        <f>SUBTOTAL(9,L975:L992)</f>
        <v>0</v>
      </c>
      <c r="M974" s="199"/>
      <c r="N974" s="199"/>
      <c r="O974" s="199">
        <f>SUBTOTAL(9,O975:O992)</f>
        <v>0</v>
      </c>
      <c r="P974" s="199">
        <f>SUBTOTAL(9,P975:P992)</f>
        <v>0</v>
      </c>
      <c r="Q974" s="61"/>
      <c r="R974" s="162"/>
      <c r="S974" s="162">
        <f>SUBTOTAL(9,S975:S992)</f>
        <v>1</v>
      </c>
      <c r="T974" s="199"/>
      <c r="U974" s="199">
        <f>SUBTOTAL(9,U975:U992)</f>
        <v>780000</v>
      </c>
      <c r="V974" s="186"/>
      <c r="W974" s="162"/>
      <c r="X974" s="169">
        <f>SUBTOTAL(9,X975:X992)</f>
        <v>290.005</v>
      </c>
      <c r="Y974" s="170">
        <f>SUBTOTAL(9,Y975:Y992)</f>
        <v>0</v>
      </c>
      <c r="Z974" s="199"/>
      <c r="AA974" s="199">
        <f>SUBTOTAL(9,AA975:AA992)</f>
        <v>592536550.86000001</v>
      </c>
      <c r="AB974" s="71"/>
      <c r="AC974" s="71"/>
      <c r="AD974" s="71"/>
      <c r="AE974" s="71"/>
      <c r="AF974" s="71"/>
      <c r="AG974" s="103"/>
      <c r="AH974" s="162"/>
      <c r="AI974" s="162"/>
      <c r="AJ974" s="162">
        <f>SUBTOTAL(9,AJ975:AJ992)</f>
        <v>0</v>
      </c>
      <c r="AK974" s="199"/>
      <c r="AL974" s="199">
        <f>SUBTOTAL(9,AL975:AL992)</f>
        <v>0</v>
      </c>
      <c r="AM974" s="162"/>
      <c r="AN974" s="162">
        <f>SUBTOTAL(9,AN975:AN992)</f>
        <v>0</v>
      </c>
      <c r="AO974" s="199">
        <f t="shared" si="186"/>
        <v>593316550.86000001</v>
      </c>
      <c r="AP974" s="129"/>
      <c r="AQ974" s="90"/>
    </row>
    <row r="975" spans="1:43" outlineLevel="2">
      <c r="A975" s="72" t="e">
        <f>IF(C974&lt;&gt;"",$C$7:C974,A973)</f>
        <v>#VALUE!</v>
      </c>
      <c r="B975" s="102">
        <f>IF(C974&lt;&gt;"",COUNTA($C$7:C974)+392,"")</f>
        <v>456</v>
      </c>
      <c r="C975" s="192"/>
      <c r="D975" s="71" t="s">
        <v>328</v>
      </c>
      <c r="E975" s="103"/>
      <c r="F975" s="103"/>
      <c r="G975" s="103"/>
      <c r="H975" s="103"/>
      <c r="I975" s="103"/>
      <c r="J975" s="103"/>
      <c r="K975" s="71"/>
      <c r="L975" s="105"/>
      <c r="M975" s="106" t="str">
        <f>IF(K975&lt;&gt;"",VLOOKUP(K975,'DON GIA'!$S$1:$U$19,3,0),"")</f>
        <v/>
      </c>
      <c r="N975" s="106" t="str">
        <f>IF(K975&lt;&gt;"",VLOOKUP(K975,'DON GIA'!$S$1:$V$19,4,0),"")</f>
        <v/>
      </c>
      <c r="O975" s="106" t="str">
        <f t="shared" si="183"/>
        <v/>
      </c>
      <c r="P975" s="106" t="str">
        <f t="shared" si="184"/>
        <v/>
      </c>
      <c r="Q975" s="71" t="s">
        <v>35</v>
      </c>
      <c r="R975" s="103"/>
      <c r="S975" s="103"/>
      <c r="T975" s="106" t="str">
        <f>IF(Q975&lt;&gt;"",VLOOKUP(Q975,'DON GIA'!$H$1:$K$103,4,0),"")</f>
        <v/>
      </c>
      <c r="U975" s="106" t="str">
        <f t="shared" ref="U975:U992" si="187">IF(Q975&lt;&gt;"",IF(ISNUMBER(T975),S975*T975,""),"")</f>
        <v/>
      </c>
      <c r="V975" s="107" t="s">
        <v>1230</v>
      </c>
      <c r="W975" s="103" t="s">
        <v>27</v>
      </c>
      <c r="X975" s="108">
        <v>29.07</v>
      </c>
      <c r="Y975" s="109"/>
      <c r="Z975" s="106">
        <f>IF(V975&lt;&gt;"",VLOOKUP(V975,'DON GIA'!$A$1:$D$346,4,0),"")</f>
        <v>1119277</v>
      </c>
      <c r="AA975" s="106">
        <f t="shared" ref="AA975:AA992" si="188">IF(V975&lt;&gt;"",IF(ISNUMBER(Z975),X975*Z975,""),"")</f>
        <v>32537382.390000001</v>
      </c>
      <c r="AB975" s="71"/>
      <c r="AC975" s="71" t="s">
        <v>29</v>
      </c>
      <c r="AD975" s="71" t="s">
        <v>36</v>
      </c>
      <c r="AE975" s="71" t="s">
        <v>316</v>
      </c>
      <c r="AF975" s="71" t="s">
        <v>136</v>
      </c>
      <c r="AG975" s="103"/>
      <c r="AH975" s="103"/>
      <c r="AI975" s="103"/>
      <c r="AJ975" s="103"/>
      <c r="AK975" s="106" t="str">
        <f>IF(AH975&lt;&gt;"",VLOOKUP(AH975,'DON GIA'!$M$1:$P$9,4,0),"")</f>
        <v/>
      </c>
      <c r="AL975" s="106" t="str">
        <f t="shared" si="185"/>
        <v/>
      </c>
      <c r="AM975" s="103"/>
      <c r="AN975" s="103"/>
      <c r="AO975" s="199" t="str">
        <f t="shared" si="186"/>
        <v/>
      </c>
      <c r="AP975" s="107" t="s">
        <v>432</v>
      </c>
    </row>
    <row r="976" spans="1:43" ht="37.5" outlineLevel="2">
      <c r="A976" s="72" t="e">
        <f>IF(C975&lt;&gt;"",$C$7:C975,A975)</f>
        <v>#VALUE!</v>
      </c>
      <c r="B976" s="102" t="str">
        <f>IF(C975&lt;&gt;"",COUNTA($C$7:C975)+392,"")</f>
        <v/>
      </c>
      <c r="C976" s="192"/>
      <c r="D976" s="71" t="s">
        <v>71</v>
      </c>
      <c r="E976" s="103"/>
      <c r="F976" s="103"/>
      <c r="G976" s="103"/>
      <c r="H976" s="103"/>
      <c r="I976" s="103"/>
      <c r="J976" s="103"/>
      <c r="K976" s="71"/>
      <c r="L976" s="105"/>
      <c r="M976" s="106" t="str">
        <f>IF(K976&lt;&gt;"",VLOOKUP(K976,'DON GIA'!$S$1:$U$19,3,0),"")</f>
        <v/>
      </c>
      <c r="N976" s="106" t="str">
        <f>IF(K976&lt;&gt;"",VLOOKUP(K976,'DON GIA'!$S$1:$V$19,4,0),"")</f>
        <v/>
      </c>
      <c r="O976" s="106" t="str">
        <f t="shared" si="183"/>
        <v/>
      </c>
      <c r="P976" s="106" t="str">
        <f t="shared" si="184"/>
        <v/>
      </c>
      <c r="Q976" s="71" t="s">
        <v>247</v>
      </c>
      <c r="R976" s="103" t="s">
        <v>44</v>
      </c>
      <c r="S976" s="103">
        <v>1</v>
      </c>
      <c r="T976" s="106">
        <f>IF(Q976&lt;&gt;"",VLOOKUP(Q976,'DON GIA'!$H$1:$K$103,4,0),"")</f>
        <v>780000</v>
      </c>
      <c r="U976" s="106">
        <f t="shared" si="187"/>
        <v>780000</v>
      </c>
      <c r="V976" s="107" t="s">
        <v>1005</v>
      </c>
      <c r="W976" s="103" t="s">
        <v>27</v>
      </c>
      <c r="X976" s="108">
        <v>76.849999999999994</v>
      </c>
      <c r="Y976" s="109"/>
      <c r="Z976" s="106">
        <f>IF(V976&lt;&gt;"",VLOOKUP(V976,'DON GIA'!$A$1:$D$346,4,0),"")</f>
        <v>5559129</v>
      </c>
      <c r="AA976" s="106">
        <f t="shared" si="188"/>
        <v>427219063.64999998</v>
      </c>
      <c r="AB976" s="71"/>
      <c r="AC976" s="71" t="s">
        <v>29</v>
      </c>
      <c r="AD976" s="71" t="s">
        <v>30</v>
      </c>
      <c r="AE976" s="71" t="s">
        <v>31</v>
      </c>
      <c r="AF976" s="71" t="s">
        <v>34</v>
      </c>
      <c r="AG976" s="103"/>
      <c r="AH976" s="103"/>
      <c r="AI976" s="103"/>
      <c r="AJ976" s="103"/>
      <c r="AK976" s="106" t="str">
        <f>IF(AH976&lt;&gt;"",VLOOKUP(AH976,'DON GIA'!$M$1:$P$9,4,0),"")</f>
        <v/>
      </c>
      <c r="AL976" s="106" t="str">
        <f t="shared" si="185"/>
        <v/>
      </c>
      <c r="AM976" s="103"/>
      <c r="AN976" s="103"/>
      <c r="AO976" s="199" t="str">
        <f t="shared" si="186"/>
        <v/>
      </c>
      <c r="AP976" s="107"/>
    </row>
    <row r="977" spans="1:42" ht="37.5" outlineLevel="2">
      <c r="A977" s="72" t="e">
        <f>IF(C976&lt;&gt;"",$C$7:C976,A976)</f>
        <v>#VALUE!</v>
      </c>
      <c r="B977" s="102" t="str">
        <f>IF(C976&lt;&gt;"",COUNTA($C$7:C976)+392,"")</f>
        <v/>
      </c>
      <c r="C977" s="192"/>
      <c r="D977" s="71"/>
      <c r="E977" s="103"/>
      <c r="F977" s="103"/>
      <c r="G977" s="103"/>
      <c r="H977" s="103"/>
      <c r="I977" s="103"/>
      <c r="J977" s="103"/>
      <c r="K977" s="71"/>
      <c r="L977" s="105"/>
      <c r="M977" s="106" t="str">
        <f>IF(K977&lt;&gt;"",VLOOKUP(K977,'DON GIA'!$S$1:$U$19,3,0),"")</f>
        <v/>
      </c>
      <c r="N977" s="106" t="str">
        <f>IF(K977&lt;&gt;"",VLOOKUP(K977,'DON GIA'!$S$1:$V$19,4,0),"")</f>
        <v/>
      </c>
      <c r="O977" s="106" t="str">
        <f t="shared" si="183"/>
        <v/>
      </c>
      <c r="P977" s="106" t="str">
        <f t="shared" si="184"/>
        <v/>
      </c>
      <c r="Q977" s="71" t="s">
        <v>35</v>
      </c>
      <c r="R977" s="103"/>
      <c r="S977" s="103"/>
      <c r="T977" s="106" t="str">
        <f>IF(Q977&lt;&gt;"",VLOOKUP(Q977,'DON GIA'!$H$1:$K$103,4,0),"")</f>
        <v/>
      </c>
      <c r="U977" s="106" t="str">
        <f t="shared" si="187"/>
        <v/>
      </c>
      <c r="V977" s="107" t="s">
        <v>1080</v>
      </c>
      <c r="W977" s="103" t="s">
        <v>27</v>
      </c>
      <c r="X977" s="108">
        <v>4.75</v>
      </c>
      <c r="Y977" s="109"/>
      <c r="Z977" s="106">
        <f>IF(V977&lt;&gt;"",VLOOKUP(V977,'DON GIA'!$A$1:$D$346,4,0),"")</f>
        <v>10375629</v>
      </c>
      <c r="AA977" s="106">
        <f t="shared" si="188"/>
        <v>49284237.75</v>
      </c>
      <c r="AB977" s="71"/>
      <c r="AC977" s="71" t="s">
        <v>29</v>
      </c>
      <c r="AD977" s="71" t="s">
        <v>30</v>
      </c>
      <c r="AE977" s="71" t="s">
        <v>31</v>
      </c>
      <c r="AF977" s="71" t="s">
        <v>34</v>
      </c>
      <c r="AG977" s="103"/>
      <c r="AH977" s="103"/>
      <c r="AI977" s="103"/>
      <c r="AJ977" s="103"/>
      <c r="AK977" s="106" t="str">
        <f>IF(AH977&lt;&gt;"",VLOOKUP(AH977,'DON GIA'!$M$1:$P$9,4,0),"")</f>
        <v/>
      </c>
      <c r="AL977" s="106" t="str">
        <f t="shared" si="185"/>
        <v/>
      </c>
      <c r="AM977" s="103"/>
      <c r="AN977" s="103"/>
      <c r="AO977" s="199" t="str">
        <f t="shared" si="186"/>
        <v/>
      </c>
      <c r="AP977" s="107"/>
    </row>
    <row r="978" spans="1:42" outlineLevel="2">
      <c r="A978" s="72" t="e">
        <f>IF(C977&lt;&gt;"",$C$7:C977,A977)</f>
        <v>#VALUE!</v>
      </c>
      <c r="B978" s="102" t="str">
        <f>IF(C977&lt;&gt;"",COUNTA($C$7:C977)+392,"")</f>
        <v/>
      </c>
      <c r="C978" s="192"/>
      <c r="D978" s="71"/>
      <c r="E978" s="103"/>
      <c r="F978" s="103"/>
      <c r="G978" s="103"/>
      <c r="H978" s="103"/>
      <c r="I978" s="103"/>
      <c r="J978" s="103"/>
      <c r="K978" s="71"/>
      <c r="L978" s="105"/>
      <c r="M978" s="106" t="str">
        <f>IF(K978&lt;&gt;"",VLOOKUP(K978,'DON GIA'!$S$1:$U$19,3,0),"")</f>
        <v/>
      </c>
      <c r="N978" s="106" t="str">
        <f>IF(K978&lt;&gt;"",VLOOKUP(K978,'DON GIA'!$S$1:$V$19,4,0),"")</f>
        <v/>
      </c>
      <c r="O978" s="106" t="str">
        <f t="shared" si="183"/>
        <v/>
      </c>
      <c r="P978" s="106" t="str">
        <f t="shared" si="184"/>
        <v/>
      </c>
      <c r="Q978" s="71" t="s">
        <v>35</v>
      </c>
      <c r="R978" s="103"/>
      <c r="S978" s="103"/>
      <c r="T978" s="106" t="str">
        <f>IF(Q978&lt;&gt;"",VLOOKUP(Q978,'DON GIA'!$H$1:$K$103,4,0),"")</f>
        <v/>
      </c>
      <c r="U978" s="106" t="str">
        <f t="shared" si="187"/>
        <v/>
      </c>
      <c r="V978" s="107" t="s">
        <v>1231</v>
      </c>
      <c r="W978" s="103" t="s">
        <v>27</v>
      </c>
      <c r="X978" s="108">
        <v>6.12</v>
      </c>
      <c r="Y978" s="109"/>
      <c r="Z978" s="106">
        <f>IF(V978&lt;&gt;"",VLOOKUP(V978,'DON GIA'!$A$1:$D$346,4,0),"")</f>
        <v>299700</v>
      </c>
      <c r="AA978" s="106">
        <f t="shared" si="188"/>
        <v>1834164</v>
      </c>
      <c r="AB978" s="71"/>
      <c r="AC978" s="71" t="s">
        <v>194</v>
      </c>
      <c r="AD978" s="71" t="s">
        <v>36</v>
      </c>
      <c r="AE978" s="71" t="s">
        <v>316</v>
      </c>
      <c r="AF978" s="71" t="s">
        <v>41</v>
      </c>
      <c r="AG978" s="103"/>
      <c r="AH978" s="103"/>
      <c r="AI978" s="103"/>
      <c r="AJ978" s="103"/>
      <c r="AK978" s="106" t="str">
        <f>IF(AH978&lt;&gt;"",VLOOKUP(AH978,'DON GIA'!$M$1:$P$9,4,0),"")</f>
        <v/>
      </c>
      <c r="AL978" s="106" t="str">
        <f t="shared" si="185"/>
        <v/>
      </c>
      <c r="AM978" s="103"/>
      <c r="AN978" s="103"/>
      <c r="AO978" s="199" t="str">
        <f t="shared" si="186"/>
        <v/>
      </c>
      <c r="AP978" s="107"/>
    </row>
    <row r="979" spans="1:42" outlineLevel="2">
      <c r="A979" s="72" t="e">
        <f>IF(C978&lt;&gt;"",$C$7:C978,A978)</f>
        <v>#VALUE!</v>
      </c>
      <c r="B979" s="102" t="str">
        <f>IF(C978&lt;&gt;"",COUNTA($C$7:C978)+392,"")</f>
        <v/>
      </c>
      <c r="C979" s="192"/>
      <c r="D979" s="71"/>
      <c r="E979" s="103"/>
      <c r="F979" s="103"/>
      <c r="G979" s="103"/>
      <c r="H979" s="103"/>
      <c r="I979" s="103"/>
      <c r="J979" s="103"/>
      <c r="K979" s="71"/>
      <c r="L979" s="105"/>
      <c r="M979" s="106" t="str">
        <f>IF(K979&lt;&gt;"",VLOOKUP(K979,'DON GIA'!$S$1:$U$19,3,0),"")</f>
        <v/>
      </c>
      <c r="N979" s="106" t="str">
        <f>IF(K979&lt;&gt;"",VLOOKUP(K979,'DON GIA'!$S$1:$V$19,4,0),"")</f>
        <v/>
      </c>
      <c r="O979" s="106" t="str">
        <f t="shared" si="183"/>
        <v/>
      </c>
      <c r="P979" s="106" t="str">
        <f t="shared" si="184"/>
        <v/>
      </c>
      <c r="Q979" s="71" t="s">
        <v>35</v>
      </c>
      <c r="R979" s="103"/>
      <c r="S979" s="103"/>
      <c r="T979" s="106" t="str">
        <f>IF(Q979&lt;&gt;"",VLOOKUP(Q979,'DON GIA'!$H$1:$K$103,4,0),"")</f>
        <v/>
      </c>
      <c r="U979" s="106" t="str">
        <f t="shared" si="187"/>
        <v/>
      </c>
      <c r="V979" s="107" t="s">
        <v>1057</v>
      </c>
      <c r="W979" s="103" t="s">
        <v>27</v>
      </c>
      <c r="X979" s="108">
        <v>29.07</v>
      </c>
      <c r="Y979" s="109"/>
      <c r="Z979" s="106">
        <f>IF(V979&lt;&gt;"",VLOOKUP(V979,'DON GIA'!$A$1:$D$346,4,0),"")</f>
        <v>1229116</v>
      </c>
      <c r="AA979" s="106">
        <f t="shared" si="188"/>
        <v>35730402.119999997</v>
      </c>
      <c r="AB979" s="71"/>
      <c r="AC979" s="71" t="s">
        <v>29</v>
      </c>
      <c r="AD979" s="71" t="s">
        <v>30</v>
      </c>
      <c r="AE979" s="71" t="s">
        <v>31</v>
      </c>
      <c r="AF979" s="71" t="s">
        <v>136</v>
      </c>
      <c r="AG979" s="103"/>
      <c r="AH979" s="103"/>
      <c r="AI979" s="103"/>
      <c r="AJ979" s="103"/>
      <c r="AK979" s="106" t="str">
        <f>IF(AH979&lt;&gt;"",VLOOKUP(AH979,'DON GIA'!$M$1:$P$9,4,0),"")</f>
        <v/>
      </c>
      <c r="AL979" s="106" t="str">
        <f t="shared" si="185"/>
        <v/>
      </c>
      <c r="AM979" s="103"/>
      <c r="AN979" s="103"/>
      <c r="AO979" s="199" t="str">
        <f t="shared" si="186"/>
        <v/>
      </c>
      <c r="AP979" s="107"/>
    </row>
    <row r="980" spans="1:42" outlineLevel="2">
      <c r="A980" s="72" t="e">
        <f>IF(C979&lt;&gt;"",$C$7:C979,A979)</f>
        <v>#VALUE!</v>
      </c>
      <c r="B980" s="102" t="str">
        <f>IF(C979&lt;&gt;"",COUNTA($C$7:C979)+392,"")</f>
        <v/>
      </c>
      <c r="C980" s="192"/>
      <c r="D980" s="71"/>
      <c r="E980" s="103"/>
      <c r="F980" s="103"/>
      <c r="G980" s="103"/>
      <c r="H980" s="103"/>
      <c r="I980" s="103"/>
      <c r="J980" s="103"/>
      <c r="K980" s="71"/>
      <c r="L980" s="105"/>
      <c r="M980" s="106" t="str">
        <f>IF(K980&lt;&gt;"",VLOOKUP(K980,'DON GIA'!$S$1:$U$19,3,0),"")</f>
        <v/>
      </c>
      <c r="N980" s="106" t="str">
        <f>IF(K980&lt;&gt;"",VLOOKUP(K980,'DON GIA'!$S$1:$V$19,4,0),"")</f>
        <v/>
      </c>
      <c r="O980" s="106" t="str">
        <f t="shared" si="183"/>
        <v/>
      </c>
      <c r="P980" s="106" t="str">
        <f t="shared" si="184"/>
        <v/>
      </c>
      <c r="Q980" s="71" t="s">
        <v>35</v>
      </c>
      <c r="R980" s="103"/>
      <c r="S980" s="103"/>
      <c r="T980" s="106" t="str">
        <f>IF(Q980&lt;&gt;"",VLOOKUP(Q980,'DON GIA'!$H$1:$K$103,4,0),"")</f>
        <v/>
      </c>
      <c r="U980" s="106" t="str">
        <f t="shared" si="187"/>
        <v/>
      </c>
      <c r="V980" s="107" t="s">
        <v>1222</v>
      </c>
      <c r="W980" s="103" t="s">
        <v>27</v>
      </c>
      <c r="X980" s="108">
        <v>10.45</v>
      </c>
      <c r="Y980" s="109"/>
      <c r="Z980" s="106">
        <f>IF(V980&lt;&gt;"",VLOOKUP(V980,'DON GIA'!$A$1:$D$346,4,0),"")</f>
        <v>572213</v>
      </c>
      <c r="AA980" s="106">
        <f t="shared" si="188"/>
        <v>5979625.8499999996</v>
      </c>
      <c r="AB980" s="71"/>
      <c r="AC980" s="71"/>
      <c r="AD980" s="71"/>
      <c r="AE980" s="71"/>
      <c r="AF980" s="71"/>
      <c r="AG980" s="103"/>
      <c r="AH980" s="103"/>
      <c r="AI980" s="103"/>
      <c r="AJ980" s="103"/>
      <c r="AK980" s="106" t="str">
        <f>IF(AH980&lt;&gt;"",VLOOKUP(AH980,'DON GIA'!$M$1:$P$9,4,0),"")</f>
        <v/>
      </c>
      <c r="AL980" s="106" t="str">
        <f t="shared" si="185"/>
        <v/>
      </c>
      <c r="AM980" s="103"/>
      <c r="AN980" s="103"/>
      <c r="AO980" s="199" t="str">
        <f t="shared" si="186"/>
        <v/>
      </c>
      <c r="AP980" s="107"/>
    </row>
    <row r="981" spans="1:42" outlineLevel="2">
      <c r="A981" s="72" t="e">
        <f>IF(C980&lt;&gt;"",$C$7:C980,A980)</f>
        <v>#VALUE!</v>
      </c>
      <c r="B981" s="102" t="str">
        <f>IF(C980&lt;&gt;"",COUNTA($C$7:C980)+392,"")</f>
        <v/>
      </c>
      <c r="C981" s="192"/>
      <c r="D981" s="71"/>
      <c r="E981" s="103"/>
      <c r="F981" s="103"/>
      <c r="G981" s="103"/>
      <c r="H981" s="103"/>
      <c r="I981" s="103"/>
      <c r="J981" s="103"/>
      <c r="K981" s="71"/>
      <c r="L981" s="105"/>
      <c r="M981" s="106" t="str">
        <f>IF(K981&lt;&gt;"",VLOOKUP(K981,'DON GIA'!$S$1:$U$19,3,0),"")</f>
        <v/>
      </c>
      <c r="N981" s="106" t="str">
        <f>IF(K981&lt;&gt;"",VLOOKUP(K981,'DON GIA'!$S$1:$V$19,4,0),"")</f>
        <v/>
      </c>
      <c r="O981" s="106" t="str">
        <f t="shared" si="183"/>
        <v/>
      </c>
      <c r="P981" s="106" t="str">
        <f t="shared" si="184"/>
        <v/>
      </c>
      <c r="Q981" s="71" t="s">
        <v>35</v>
      </c>
      <c r="R981" s="103"/>
      <c r="S981" s="103"/>
      <c r="T981" s="106" t="str">
        <f>IF(Q981&lt;&gt;"",VLOOKUP(Q981,'DON GIA'!$H$1:$K$103,4,0),"")</f>
        <v/>
      </c>
      <c r="U981" s="106" t="str">
        <f t="shared" si="187"/>
        <v/>
      </c>
      <c r="V981" s="107" t="s">
        <v>1232</v>
      </c>
      <c r="W981" s="103" t="s">
        <v>27</v>
      </c>
      <c r="X981" s="108">
        <v>4.75</v>
      </c>
      <c r="Y981" s="109"/>
      <c r="Z981" s="106">
        <f>IF(V981&lt;&gt;"",VLOOKUP(V981,'DON GIA'!$A$1:$D$346,4,0),"")</f>
        <v>319680</v>
      </c>
      <c r="AA981" s="106">
        <f t="shared" si="188"/>
        <v>1518480</v>
      </c>
      <c r="AB981" s="71"/>
      <c r="AC981" s="71"/>
      <c r="AD981" s="71"/>
      <c r="AE981" s="71"/>
      <c r="AF981" s="71"/>
      <c r="AG981" s="103"/>
      <c r="AH981" s="103"/>
      <c r="AI981" s="103"/>
      <c r="AJ981" s="103"/>
      <c r="AK981" s="106" t="str">
        <f>IF(AH981&lt;&gt;"",VLOOKUP(AH981,'DON GIA'!$M$1:$P$9,4,0),"")</f>
        <v/>
      </c>
      <c r="AL981" s="106" t="str">
        <f t="shared" si="185"/>
        <v/>
      </c>
      <c r="AM981" s="103"/>
      <c r="AN981" s="103"/>
      <c r="AO981" s="199" t="str">
        <f t="shared" si="186"/>
        <v/>
      </c>
      <c r="AP981" s="107"/>
    </row>
    <row r="982" spans="1:42" outlineLevel="2">
      <c r="A982" s="72" t="e">
        <f>IF(C981&lt;&gt;"",$C$7:C981,A981)</f>
        <v>#VALUE!</v>
      </c>
      <c r="B982" s="102" t="str">
        <f>IF(C981&lt;&gt;"",COUNTA($C$7:C981)+392,"")</f>
        <v/>
      </c>
      <c r="C982" s="192"/>
      <c r="D982" s="71"/>
      <c r="E982" s="103"/>
      <c r="F982" s="103"/>
      <c r="G982" s="103"/>
      <c r="H982" s="103"/>
      <c r="I982" s="103"/>
      <c r="J982" s="103"/>
      <c r="K982" s="71"/>
      <c r="L982" s="105"/>
      <c r="M982" s="106" t="str">
        <f>IF(K982&lt;&gt;"",VLOOKUP(K982,'DON GIA'!$S$1:$U$19,3,0),"")</f>
        <v/>
      </c>
      <c r="N982" s="106" t="str">
        <f>IF(K982&lt;&gt;"",VLOOKUP(K982,'DON GIA'!$S$1:$V$19,4,0),"")</f>
        <v/>
      </c>
      <c r="O982" s="106" t="str">
        <f t="shared" si="183"/>
        <v/>
      </c>
      <c r="P982" s="106" t="str">
        <f t="shared" si="184"/>
        <v/>
      </c>
      <c r="Q982" s="71" t="s">
        <v>35</v>
      </c>
      <c r="R982" s="103"/>
      <c r="S982" s="103"/>
      <c r="T982" s="106" t="str">
        <f>IF(Q982&lt;&gt;"",VLOOKUP(Q982,'DON GIA'!$H$1:$K$103,4,0),"")</f>
        <v/>
      </c>
      <c r="U982" s="106" t="str">
        <f t="shared" si="187"/>
        <v/>
      </c>
      <c r="V982" s="107" t="s">
        <v>1054</v>
      </c>
      <c r="W982" s="103" t="s">
        <v>27</v>
      </c>
      <c r="X982" s="108">
        <v>2.94</v>
      </c>
      <c r="Y982" s="109"/>
      <c r="Z982" s="106">
        <f>IF(V982&lt;&gt;"",VLOOKUP(V982,'DON GIA'!$A$1:$D$346,4,0),"")</f>
        <v>1398600</v>
      </c>
      <c r="AA982" s="106">
        <f t="shared" si="188"/>
        <v>4111884</v>
      </c>
      <c r="AB982" s="71"/>
      <c r="AC982" s="71"/>
      <c r="AD982" s="71"/>
      <c r="AE982" s="71"/>
      <c r="AF982" s="71"/>
      <c r="AG982" s="103"/>
      <c r="AH982" s="103"/>
      <c r="AI982" s="103"/>
      <c r="AJ982" s="103"/>
      <c r="AK982" s="106" t="str">
        <f>IF(AH982&lt;&gt;"",VLOOKUP(AH982,'DON GIA'!$M$1:$P$9,4,0),"")</f>
        <v/>
      </c>
      <c r="AL982" s="106" t="str">
        <f t="shared" si="185"/>
        <v/>
      </c>
      <c r="AM982" s="103"/>
      <c r="AN982" s="103"/>
      <c r="AO982" s="199" t="str">
        <f t="shared" si="186"/>
        <v/>
      </c>
      <c r="AP982" s="107"/>
    </row>
    <row r="983" spans="1:42" ht="37.5" outlineLevel="2">
      <c r="A983" s="72" t="e">
        <f>IF(C982&lt;&gt;"",$C$7:C982,A982)</f>
        <v>#VALUE!</v>
      </c>
      <c r="B983" s="102" t="str">
        <f>IF(C982&lt;&gt;"",COUNTA($C$7:C982)+392,"")</f>
        <v/>
      </c>
      <c r="C983" s="192"/>
      <c r="D983" s="71"/>
      <c r="E983" s="103"/>
      <c r="F983" s="103"/>
      <c r="G983" s="103"/>
      <c r="H983" s="103"/>
      <c r="I983" s="103"/>
      <c r="J983" s="103"/>
      <c r="K983" s="71"/>
      <c r="L983" s="105"/>
      <c r="M983" s="106" t="str">
        <f>IF(K983&lt;&gt;"",VLOOKUP(K983,'DON GIA'!$S$1:$U$19,3,0),"")</f>
        <v/>
      </c>
      <c r="N983" s="106" t="str">
        <f>IF(K983&lt;&gt;"",VLOOKUP(K983,'DON GIA'!$S$1:$V$19,4,0),"")</f>
        <v/>
      </c>
      <c r="O983" s="106" t="str">
        <f t="shared" si="183"/>
        <v/>
      </c>
      <c r="P983" s="106" t="str">
        <f t="shared" si="184"/>
        <v/>
      </c>
      <c r="Q983" s="71" t="s">
        <v>35</v>
      </c>
      <c r="R983" s="103"/>
      <c r="S983" s="103"/>
      <c r="T983" s="106" t="str">
        <f>IF(Q983&lt;&gt;"",VLOOKUP(Q983,'DON GIA'!$H$1:$K$103,4,0),"")</f>
        <v/>
      </c>
      <c r="U983" s="106" t="str">
        <f t="shared" si="187"/>
        <v/>
      </c>
      <c r="V983" s="107" t="s">
        <v>1194</v>
      </c>
      <c r="W983" s="103" t="s">
        <v>27</v>
      </c>
      <c r="X983" s="108">
        <v>1.68</v>
      </c>
      <c r="Y983" s="109"/>
      <c r="Z983" s="106">
        <f>IF(V983&lt;&gt;"",VLOOKUP(V983,'DON GIA'!$A$1:$D$346,4,0),"")</f>
        <v>292949</v>
      </c>
      <c r="AA983" s="106">
        <f t="shared" si="188"/>
        <v>492154.32</v>
      </c>
      <c r="AB983" s="71"/>
      <c r="AC983" s="71"/>
      <c r="AD983" s="71"/>
      <c r="AE983" s="71"/>
      <c r="AF983" s="71"/>
      <c r="AG983" s="103"/>
      <c r="AH983" s="103"/>
      <c r="AI983" s="103"/>
      <c r="AJ983" s="103"/>
      <c r="AK983" s="106" t="str">
        <f>IF(AH983&lt;&gt;"",VLOOKUP(AH983,'DON GIA'!$M$1:$P$9,4,0),"")</f>
        <v/>
      </c>
      <c r="AL983" s="106" t="str">
        <f t="shared" si="185"/>
        <v/>
      </c>
      <c r="AM983" s="103"/>
      <c r="AN983" s="103"/>
      <c r="AO983" s="199" t="str">
        <f t="shared" si="186"/>
        <v/>
      </c>
      <c r="AP983" s="107"/>
    </row>
    <row r="984" spans="1:42" outlineLevel="2">
      <c r="A984" s="72" t="e">
        <f>IF(C983&lt;&gt;"",$C$7:C983,A983)</f>
        <v>#VALUE!</v>
      </c>
      <c r="B984" s="102" t="str">
        <f>IF(C983&lt;&gt;"",COUNTA($C$7:C983)+392,"")</f>
        <v/>
      </c>
      <c r="C984" s="192"/>
      <c r="D984" s="71"/>
      <c r="E984" s="103"/>
      <c r="F984" s="103"/>
      <c r="G984" s="103"/>
      <c r="H984" s="103"/>
      <c r="I984" s="103"/>
      <c r="J984" s="103"/>
      <c r="K984" s="71"/>
      <c r="L984" s="105"/>
      <c r="M984" s="106" t="str">
        <f>IF(K984&lt;&gt;"",VLOOKUP(K984,'DON GIA'!$S$1:$U$19,3,0),"")</f>
        <v/>
      </c>
      <c r="N984" s="106" t="str">
        <f>IF(K984&lt;&gt;"",VLOOKUP(K984,'DON GIA'!$S$1:$V$19,4,0),"")</f>
        <v/>
      </c>
      <c r="O984" s="106" t="str">
        <f t="shared" si="183"/>
        <v/>
      </c>
      <c r="P984" s="106" t="str">
        <f t="shared" si="184"/>
        <v/>
      </c>
      <c r="Q984" s="71" t="s">
        <v>35</v>
      </c>
      <c r="R984" s="103"/>
      <c r="S984" s="103"/>
      <c r="T984" s="106" t="str">
        <f>IF(Q984&lt;&gt;"",VLOOKUP(Q984,'DON GIA'!$H$1:$K$103,4,0),"")</f>
        <v/>
      </c>
      <c r="U984" s="106" t="str">
        <f t="shared" si="187"/>
        <v/>
      </c>
      <c r="V984" s="107" t="s">
        <v>1009</v>
      </c>
      <c r="W984" s="103" t="s">
        <v>27</v>
      </c>
      <c r="X984" s="108">
        <v>28.8</v>
      </c>
      <c r="Y984" s="109"/>
      <c r="Z984" s="106">
        <f>IF(V984&lt;&gt;"",VLOOKUP(V984,'DON GIA'!$A$1:$D$346,4,0),"")</f>
        <v>282038</v>
      </c>
      <c r="AA984" s="106">
        <f t="shared" si="188"/>
        <v>8122694.4000000004</v>
      </c>
      <c r="AB984" s="71"/>
      <c r="AC984" s="71"/>
      <c r="AD984" s="71"/>
      <c r="AE984" s="71"/>
      <c r="AF984" s="71"/>
      <c r="AG984" s="103"/>
      <c r="AH984" s="103"/>
      <c r="AI984" s="103"/>
      <c r="AJ984" s="103"/>
      <c r="AK984" s="106" t="str">
        <f>IF(AH984&lt;&gt;"",VLOOKUP(AH984,'DON GIA'!$M$1:$P$9,4,0),"")</f>
        <v/>
      </c>
      <c r="AL984" s="106" t="str">
        <f t="shared" si="185"/>
        <v/>
      </c>
      <c r="AM984" s="103"/>
      <c r="AN984" s="103"/>
      <c r="AO984" s="199" t="str">
        <f t="shared" si="186"/>
        <v/>
      </c>
      <c r="AP984" s="107"/>
    </row>
    <row r="985" spans="1:42" outlineLevel="2">
      <c r="A985" s="72" t="e">
        <f>IF(C984&lt;&gt;"",$C$7:C984,A984)</f>
        <v>#VALUE!</v>
      </c>
      <c r="B985" s="102" t="str">
        <f>IF(C984&lt;&gt;"",COUNTA($C$7:C984)+392,"")</f>
        <v/>
      </c>
      <c r="C985" s="192"/>
      <c r="D985" s="71"/>
      <c r="E985" s="103"/>
      <c r="F985" s="103"/>
      <c r="G985" s="103"/>
      <c r="H985" s="103"/>
      <c r="I985" s="103"/>
      <c r="J985" s="103"/>
      <c r="K985" s="71"/>
      <c r="L985" s="105"/>
      <c r="M985" s="106" t="str">
        <f>IF(K985&lt;&gt;"",VLOOKUP(K985,'DON GIA'!$S$1:$U$19,3,0),"")</f>
        <v/>
      </c>
      <c r="N985" s="106" t="str">
        <f>IF(K985&lt;&gt;"",VLOOKUP(K985,'DON GIA'!$S$1:$V$19,4,0),"")</f>
        <v/>
      </c>
      <c r="O985" s="106" t="str">
        <f t="shared" si="183"/>
        <v/>
      </c>
      <c r="P985" s="106" t="str">
        <f t="shared" si="184"/>
        <v/>
      </c>
      <c r="Q985" s="71" t="s">
        <v>35</v>
      </c>
      <c r="R985" s="103"/>
      <c r="S985" s="103"/>
      <c r="T985" s="106" t="str">
        <f>IF(Q985&lt;&gt;"",VLOOKUP(Q985,'DON GIA'!$H$1:$K$103,4,0),"")</f>
        <v/>
      </c>
      <c r="U985" s="106" t="str">
        <f t="shared" si="187"/>
        <v/>
      </c>
      <c r="V985" s="107" t="s">
        <v>1091</v>
      </c>
      <c r="W985" s="103" t="s">
        <v>27</v>
      </c>
      <c r="X985" s="108">
        <v>31.04</v>
      </c>
      <c r="Y985" s="109"/>
      <c r="Z985" s="106">
        <f>IF(V985&lt;&gt;"",VLOOKUP(V985,'DON GIA'!$A$1:$D$346,4,0),"")</f>
        <v>161275</v>
      </c>
      <c r="AA985" s="106">
        <f t="shared" si="188"/>
        <v>5005976</v>
      </c>
      <c r="AB985" s="71"/>
      <c r="AC985" s="71"/>
      <c r="AD985" s="71"/>
      <c r="AE985" s="71"/>
      <c r="AF985" s="71"/>
      <c r="AG985" s="103"/>
      <c r="AH985" s="103"/>
      <c r="AI985" s="103"/>
      <c r="AJ985" s="103"/>
      <c r="AK985" s="106" t="str">
        <f>IF(AH985&lt;&gt;"",VLOOKUP(AH985,'DON GIA'!$M$1:$P$9,4,0),"")</f>
        <v/>
      </c>
      <c r="AL985" s="106" t="str">
        <f t="shared" si="185"/>
        <v/>
      </c>
      <c r="AM985" s="103"/>
      <c r="AN985" s="103"/>
      <c r="AO985" s="199" t="str">
        <f t="shared" si="186"/>
        <v/>
      </c>
      <c r="AP985" s="107"/>
    </row>
    <row r="986" spans="1:42" outlineLevel="2">
      <c r="A986" s="72" t="e">
        <f>IF(C985&lt;&gt;"",$C$7:C985,A985)</f>
        <v>#VALUE!</v>
      </c>
      <c r="B986" s="102" t="str">
        <f>IF(C985&lt;&gt;"",COUNTA($C$7:C985)+392,"")</f>
        <v/>
      </c>
      <c r="C986" s="192"/>
      <c r="D986" s="71"/>
      <c r="E986" s="103"/>
      <c r="F986" s="103"/>
      <c r="G986" s="103"/>
      <c r="H986" s="103"/>
      <c r="I986" s="103"/>
      <c r="J986" s="103"/>
      <c r="K986" s="71"/>
      <c r="L986" s="105"/>
      <c r="M986" s="106" t="str">
        <f>IF(K986&lt;&gt;"",VLOOKUP(K986,'DON GIA'!$S$1:$U$19,3,0),"")</f>
        <v/>
      </c>
      <c r="N986" s="106" t="str">
        <f>IF(K986&lt;&gt;"",VLOOKUP(K986,'DON GIA'!$S$1:$V$19,4,0),"")</f>
        <v/>
      </c>
      <c r="O986" s="106" t="str">
        <f t="shared" si="183"/>
        <v/>
      </c>
      <c r="P986" s="106" t="str">
        <f t="shared" si="184"/>
        <v/>
      </c>
      <c r="Q986" s="71" t="s">
        <v>35</v>
      </c>
      <c r="R986" s="103"/>
      <c r="S986" s="103"/>
      <c r="T986" s="106" t="str">
        <f>IF(Q986&lt;&gt;"",VLOOKUP(Q986,'DON GIA'!$H$1:$K$103,4,0),"")</f>
        <v/>
      </c>
      <c r="U986" s="106" t="str">
        <f t="shared" si="187"/>
        <v/>
      </c>
      <c r="V986" s="107" t="s">
        <v>1193</v>
      </c>
      <c r="W986" s="103" t="s">
        <v>27</v>
      </c>
      <c r="X986" s="108">
        <v>45.81</v>
      </c>
      <c r="Y986" s="109"/>
      <c r="Z986" s="106">
        <f>IF(V986&lt;&gt;"",VLOOKUP(V986,'DON GIA'!$A$1:$D$346,4,0),"")</f>
        <v>109890</v>
      </c>
      <c r="AA986" s="106">
        <f t="shared" si="188"/>
        <v>5034060.9000000004</v>
      </c>
      <c r="AB986" s="71"/>
      <c r="AC986" s="71"/>
      <c r="AD986" s="71"/>
      <c r="AE986" s="71"/>
      <c r="AF986" s="71"/>
      <c r="AG986" s="103"/>
      <c r="AH986" s="103"/>
      <c r="AI986" s="103"/>
      <c r="AJ986" s="103"/>
      <c r="AK986" s="106" t="str">
        <f>IF(AH986&lt;&gt;"",VLOOKUP(AH986,'DON GIA'!$M$1:$P$9,4,0),"")</f>
        <v/>
      </c>
      <c r="AL986" s="106" t="str">
        <f t="shared" si="185"/>
        <v/>
      </c>
      <c r="AM986" s="103"/>
      <c r="AN986" s="103"/>
      <c r="AO986" s="199" t="str">
        <f t="shared" si="186"/>
        <v/>
      </c>
      <c r="AP986" s="107"/>
    </row>
    <row r="987" spans="1:42" outlineLevel="2">
      <c r="A987" s="72" t="e">
        <f>IF(C986&lt;&gt;"",$C$7:C986,A986)</f>
        <v>#VALUE!</v>
      </c>
      <c r="B987" s="102" t="str">
        <f>IF(C986&lt;&gt;"",COUNTA($C$7:C986)+392,"")</f>
        <v/>
      </c>
      <c r="C987" s="192"/>
      <c r="D987" s="71"/>
      <c r="E987" s="103"/>
      <c r="F987" s="103"/>
      <c r="G987" s="103"/>
      <c r="H987" s="103"/>
      <c r="I987" s="103"/>
      <c r="J987" s="103"/>
      <c r="K987" s="71"/>
      <c r="L987" s="105"/>
      <c r="M987" s="106" t="str">
        <f>IF(K987&lt;&gt;"",VLOOKUP(K987,'DON GIA'!$S$1:$U$19,3,0),"")</f>
        <v/>
      </c>
      <c r="N987" s="106" t="str">
        <f>IF(K987&lt;&gt;"",VLOOKUP(K987,'DON GIA'!$S$1:$V$19,4,0),"")</f>
        <v/>
      </c>
      <c r="O987" s="106" t="str">
        <f t="shared" si="183"/>
        <v/>
      </c>
      <c r="P987" s="106" t="str">
        <f t="shared" si="184"/>
        <v/>
      </c>
      <c r="Q987" s="71" t="s">
        <v>35</v>
      </c>
      <c r="R987" s="103"/>
      <c r="S987" s="103"/>
      <c r="T987" s="106" t="str">
        <f>IF(Q987&lt;&gt;"",VLOOKUP(Q987,'DON GIA'!$H$1:$K$103,4,0),"")</f>
        <v/>
      </c>
      <c r="U987" s="106" t="str">
        <f t="shared" si="187"/>
        <v/>
      </c>
      <c r="V987" s="107" t="s">
        <v>1233</v>
      </c>
      <c r="W987" s="103" t="s">
        <v>27</v>
      </c>
      <c r="X987" s="108">
        <v>1.54</v>
      </c>
      <c r="Y987" s="109"/>
      <c r="Z987" s="106">
        <f>IF(V987&lt;&gt;"",VLOOKUP(V987,'DON GIA'!$A$1:$D$346,4,0),"")</f>
        <v>1398600</v>
      </c>
      <c r="AA987" s="106">
        <f t="shared" si="188"/>
        <v>2153844</v>
      </c>
      <c r="AB987" s="71"/>
      <c r="AC987" s="71"/>
      <c r="AD987" s="71"/>
      <c r="AE987" s="71"/>
      <c r="AF987" s="71"/>
      <c r="AG987" s="103"/>
      <c r="AH987" s="103"/>
      <c r="AI987" s="103"/>
      <c r="AJ987" s="103"/>
      <c r="AK987" s="106" t="str">
        <f>IF(AH987&lt;&gt;"",VLOOKUP(AH987,'DON GIA'!$M$1:$P$9,4,0),"")</f>
        <v/>
      </c>
      <c r="AL987" s="106" t="str">
        <f t="shared" si="185"/>
        <v/>
      </c>
      <c r="AM987" s="103"/>
      <c r="AN987" s="103"/>
      <c r="AO987" s="199" t="str">
        <f t="shared" si="186"/>
        <v/>
      </c>
      <c r="AP987" s="107"/>
    </row>
    <row r="988" spans="1:42" outlineLevel="2">
      <c r="A988" s="72" t="e">
        <f>IF(C987&lt;&gt;"",$C$7:C987,A987)</f>
        <v>#VALUE!</v>
      </c>
      <c r="B988" s="102" t="str">
        <f>IF(C987&lt;&gt;"",COUNTA($C$7:C987)+392,"")</f>
        <v/>
      </c>
      <c r="C988" s="192"/>
      <c r="D988" s="71"/>
      <c r="E988" s="103"/>
      <c r="F988" s="103"/>
      <c r="G988" s="103"/>
      <c r="H988" s="103"/>
      <c r="I988" s="103"/>
      <c r="J988" s="103"/>
      <c r="K988" s="71"/>
      <c r="L988" s="105"/>
      <c r="M988" s="106" t="str">
        <f>IF(K988&lt;&gt;"",VLOOKUP(K988,'DON GIA'!$S$1:$U$19,3,0),"")</f>
        <v/>
      </c>
      <c r="N988" s="106" t="str">
        <f>IF(K988&lt;&gt;"",VLOOKUP(K988,'DON GIA'!$S$1:$V$19,4,0),"")</f>
        <v/>
      </c>
      <c r="O988" s="106" t="str">
        <f t="shared" si="183"/>
        <v/>
      </c>
      <c r="P988" s="106" t="str">
        <f t="shared" si="184"/>
        <v/>
      </c>
      <c r="Q988" s="71" t="s">
        <v>35</v>
      </c>
      <c r="R988" s="103"/>
      <c r="S988" s="103"/>
      <c r="T988" s="106" t="str">
        <f>IF(Q988&lt;&gt;"",VLOOKUP(Q988,'DON GIA'!$H$1:$K$103,4,0),"")</f>
        <v/>
      </c>
      <c r="U988" s="106" t="str">
        <f t="shared" si="187"/>
        <v/>
      </c>
      <c r="V988" s="107" t="s">
        <v>1234</v>
      </c>
      <c r="W988" s="103" t="s">
        <v>27</v>
      </c>
      <c r="X988" s="108">
        <v>2.4</v>
      </c>
      <c r="Y988" s="109"/>
      <c r="Z988" s="106">
        <f>IF(V988&lt;&gt;"",VLOOKUP(V988,'DON GIA'!$A$1:$D$346,4,0),"")</f>
        <v>282038</v>
      </c>
      <c r="AA988" s="106">
        <f t="shared" si="188"/>
        <v>676891.2</v>
      </c>
      <c r="AB988" s="71"/>
      <c r="AC988" s="71"/>
      <c r="AD988" s="71"/>
      <c r="AE988" s="71"/>
      <c r="AF988" s="71"/>
      <c r="AG988" s="103"/>
      <c r="AH988" s="103"/>
      <c r="AI988" s="103"/>
      <c r="AJ988" s="103"/>
      <c r="AK988" s="106" t="str">
        <f>IF(AH988&lt;&gt;"",VLOOKUP(AH988,'DON GIA'!$M$1:$P$9,4,0),"")</f>
        <v/>
      </c>
      <c r="AL988" s="106" t="str">
        <f t="shared" si="185"/>
        <v/>
      </c>
      <c r="AM988" s="103"/>
      <c r="AN988" s="103"/>
      <c r="AO988" s="199" t="str">
        <f t="shared" si="186"/>
        <v/>
      </c>
      <c r="AP988" s="107"/>
    </row>
    <row r="989" spans="1:42" ht="37.5" outlineLevel="2">
      <c r="A989" s="72" t="e">
        <f>IF(C988&lt;&gt;"",$C$7:C988,A988)</f>
        <v>#VALUE!</v>
      </c>
      <c r="B989" s="102" t="str">
        <f>IF(C988&lt;&gt;"",COUNTA($C$7:C988)+392,"")</f>
        <v/>
      </c>
      <c r="C989" s="192"/>
      <c r="D989" s="71"/>
      <c r="E989" s="103"/>
      <c r="F989" s="103"/>
      <c r="G989" s="103"/>
      <c r="H989" s="103"/>
      <c r="I989" s="103"/>
      <c r="J989" s="103"/>
      <c r="K989" s="71"/>
      <c r="L989" s="105"/>
      <c r="M989" s="106" t="str">
        <f>IF(K989&lt;&gt;"",VLOOKUP(K989,'DON GIA'!$S$1:$U$19,3,0),"")</f>
        <v/>
      </c>
      <c r="N989" s="106" t="str">
        <f>IF(K989&lt;&gt;"",VLOOKUP(K989,'DON GIA'!$S$1:$V$19,4,0),"")</f>
        <v/>
      </c>
      <c r="O989" s="106" t="str">
        <f t="shared" si="183"/>
        <v/>
      </c>
      <c r="P989" s="106" t="str">
        <f t="shared" si="184"/>
        <v/>
      </c>
      <c r="Q989" s="71" t="s">
        <v>35</v>
      </c>
      <c r="R989" s="103"/>
      <c r="S989" s="103"/>
      <c r="T989" s="106" t="str">
        <f>IF(Q989&lt;&gt;"",VLOOKUP(Q989,'DON GIA'!$H$1:$K$103,4,0),"")</f>
        <v/>
      </c>
      <c r="U989" s="106" t="str">
        <f t="shared" si="187"/>
        <v/>
      </c>
      <c r="V989" s="107" t="s">
        <v>1238</v>
      </c>
      <c r="W989" s="103" t="s">
        <v>42</v>
      </c>
      <c r="X989" s="108">
        <v>1</v>
      </c>
      <c r="Y989" s="109"/>
      <c r="Z989" s="106">
        <f>IF(V989&lt;&gt;"",VLOOKUP(V989,'DON GIA'!$A$1:$D$346,4,0),"")</f>
        <v>8066502</v>
      </c>
      <c r="AA989" s="106">
        <f t="shared" si="188"/>
        <v>8066502</v>
      </c>
      <c r="AB989" s="71"/>
      <c r="AC989" s="71"/>
      <c r="AD989" s="71"/>
      <c r="AE989" s="71"/>
      <c r="AF989" s="71"/>
      <c r="AG989" s="103"/>
      <c r="AH989" s="103"/>
      <c r="AI989" s="103"/>
      <c r="AJ989" s="103"/>
      <c r="AK989" s="106" t="str">
        <f>IF(AH989&lt;&gt;"",VLOOKUP(AH989,'DON GIA'!$M$1:$P$9,4,0),"")</f>
        <v/>
      </c>
      <c r="AL989" s="106" t="str">
        <f t="shared" si="185"/>
        <v/>
      </c>
      <c r="AM989" s="103"/>
      <c r="AN989" s="103"/>
      <c r="AO989" s="199" t="str">
        <f t="shared" si="186"/>
        <v/>
      </c>
      <c r="AP989" s="107"/>
    </row>
    <row r="990" spans="1:42" ht="37.5" outlineLevel="2">
      <c r="A990" s="72" t="e">
        <f>IF(C989&lt;&gt;"",$C$7:C989,A989)</f>
        <v>#VALUE!</v>
      </c>
      <c r="B990" s="102" t="str">
        <f>IF(C989&lt;&gt;"",COUNTA($C$7:C989)+392,"")</f>
        <v/>
      </c>
      <c r="C990" s="192"/>
      <c r="D990" s="71"/>
      <c r="E990" s="103"/>
      <c r="F990" s="103"/>
      <c r="G990" s="103"/>
      <c r="H990" s="103"/>
      <c r="I990" s="103"/>
      <c r="J990" s="103"/>
      <c r="K990" s="71"/>
      <c r="L990" s="105"/>
      <c r="M990" s="106" t="str">
        <f>IF(K990&lt;&gt;"",VLOOKUP(K990,'DON GIA'!$S$1:$U$19,3,0),"")</f>
        <v/>
      </c>
      <c r="N990" s="106" t="str">
        <f>IF(K990&lt;&gt;"",VLOOKUP(K990,'DON GIA'!$S$1:$V$19,4,0),"")</f>
        <v/>
      </c>
      <c r="O990" s="106" t="str">
        <f t="shared" si="183"/>
        <v/>
      </c>
      <c r="P990" s="106" t="str">
        <f t="shared" si="184"/>
        <v/>
      </c>
      <c r="Q990" s="71" t="s">
        <v>35</v>
      </c>
      <c r="R990" s="103"/>
      <c r="S990" s="103"/>
      <c r="T990" s="106" t="str">
        <f>IF(Q990&lt;&gt;"",VLOOKUP(Q990,'DON GIA'!$H$1:$K$103,4,0),"")</f>
        <v/>
      </c>
      <c r="U990" s="106" t="str">
        <f t="shared" si="187"/>
        <v/>
      </c>
      <c r="V990" s="107" t="s">
        <v>1239</v>
      </c>
      <c r="W990" s="103" t="s">
        <v>27</v>
      </c>
      <c r="X990" s="108">
        <f>2.6*5.1</f>
        <v>13.26</v>
      </c>
      <c r="Y990" s="109"/>
      <c r="Z990" s="106">
        <f>IF(V990&lt;&gt;"",VLOOKUP(V990,'DON GIA'!$A$1:$D$346,4,0),"")</f>
        <v>269273</v>
      </c>
      <c r="AA990" s="106">
        <f t="shared" si="188"/>
        <v>3570559.98</v>
      </c>
      <c r="AB990" s="71"/>
      <c r="AC990" s="71"/>
      <c r="AD990" s="71"/>
      <c r="AE990" s="71"/>
      <c r="AF990" s="71"/>
      <c r="AG990" s="103"/>
      <c r="AH990" s="103"/>
      <c r="AI990" s="103"/>
      <c r="AJ990" s="103"/>
      <c r="AK990" s="106" t="str">
        <f>IF(AH990&lt;&gt;"",VLOOKUP(AH990,'DON GIA'!$M$1:$P$9,4,0),"")</f>
        <v/>
      </c>
      <c r="AL990" s="106" t="str">
        <f t="shared" si="185"/>
        <v/>
      </c>
      <c r="AM990" s="103"/>
      <c r="AN990" s="103"/>
      <c r="AO990" s="199" t="str">
        <f t="shared" si="186"/>
        <v/>
      </c>
      <c r="AP990" s="107"/>
    </row>
    <row r="991" spans="1:42" outlineLevel="2">
      <c r="A991" s="72" t="e">
        <f>IF(C990&lt;&gt;"",$C$7:C990,A990)</f>
        <v>#VALUE!</v>
      </c>
      <c r="B991" s="102" t="str">
        <f>IF(C990&lt;&gt;"",COUNTA($C$7:C990)+392,"")</f>
        <v/>
      </c>
      <c r="C991" s="192"/>
      <c r="D991" s="71"/>
      <c r="E991" s="103"/>
      <c r="F991" s="103"/>
      <c r="G991" s="103"/>
      <c r="H991" s="103"/>
      <c r="I991" s="103"/>
      <c r="J991" s="103"/>
      <c r="K991" s="71"/>
      <c r="L991" s="105"/>
      <c r="M991" s="106" t="str">
        <f>IF(K991&lt;&gt;"",VLOOKUP(K991,'DON GIA'!$S$1:$U$19,3,0),"")</f>
        <v/>
      </c>
      <c r="N991" s="106" t="str">
        <f>IF(K991&lt;&gt;"",VLOOKUP(K991,'DON GIA'!$S$1:$V$19,4,0),"")</f>
        <v/>
      </c>
      <c r="O991" s="106" t="str">
        <f t="shared" si="183"/>
        <v/>
      </c>
      <c r="P991" s="106" t="str">
        <f t="shared" si="184"/>
        <v/>
      </c>
      <c r="Q991" s="71" t="s">
        <v>35</v>
      </c>
      <c r="R991" s="103"/>
      <c r="S991" s="103"/>
      <c r="T991" s="106" t="str">
        <f>IF(Q991&lt;&gt;"",VLOOKUP(Q991,'DON GIA'!$H$1:$K$103,4,0),"")</f>
        <v/>
      </c>
      <c r="U991" s="106" t="str">
        <f t="shared" si="187"/>
        <v/>
      </c>
      <c r="V991" s="107" t="s">
        <v>1120</v>
      </c>
      <c r="W991" s="103" t="s">
        <v>38</v>
      </c>
      <c r="X991" s="108">
        <f>4.75*0.1</f>
        <v>0.47500000000000003</v>
      </c>
      <c r="Y991" s="109"/>
      <c r="Z991" s="106">
        <f>IF(V991&lt;&gt;"",VLOOKUP(V991,'DON GIA'!$A$1:$D$346,4,0),"")</f>
        <v>2523428</v>
      </c>
      <c r="AA991" s="106">
        <f t="shared" si="188"/>
        <v>1198628.3</v>
      </c>
      <c r="AB991" s="71"/>
      <c r="AC991" s="71"/>
      <c r="AD991" s="71"/>
      <c r="AE991" s="71"/>
      <c r="AF991" s="71"/>
      <c r="AG991" s="103"/>
      <c r="AH991" s="103"/>
      <c r="AI991" s="103"/>
      <c r="AJ991" s="103"/>
      <c r="AK991" s="106" t="str">
        <f>IF(AH991&lt;&gt;"",VLOOKUP(AH991,'DON GIA'!$M$1:$P$9,4,0),"")</f>
        <v/>
      </c>
      <c r="AL991" s="106" t="str">
        <f t="shared" si="185"/>
        <v/>
      </c>
      <c r="AM991" s="103"/>
      <c r="AN991" s="103"/>
      <c r="AO991" s="199" t="str">
        <f t="shared" si="186"/>
        <v/>
      </c>
      <c r="AP991" s="107"/>
    </row>
    <row r="992" spans="1:42" outlineLevel="2">
      <c r="A992" s="72" t="e">
        <f>IF(C991&lt;&gt;"",$C$7:C991,A991)</f>
        <v>#VALUE!</v>
      </c>
      <c r="B992" s="102" t="str">
        <f>IF(C991&lt;&gt;"",COUNTA($C$7:C991)+392,"")</f>
        <v/>
      </c>
      <c r="C992" s="192"/>
      <c r="D992" s="61"/>
      <c r="E992" s="103"/>
      <c r="F992" s="103"/>
      <c r="G992" s="103"/>
      <c r="H992" s="103"/>
      <c r="I992" s="103"/>
      <c r="J992" s="103"/>
      <c r="K992" s="71"/>
      <c r="L992" s="105"/>
      <c r="M992" s="106" t="str">
        <f>IF(K992&lt;&gt;"",VLOOKUP(K992,'DON GIA'!$S$1:$U$19,3,0),"")</f>
        <v/>
      </c>
      <c r="N992" s="106" t="str">
        <f>IF(K992&lt;&gt;"",VLOOKUP(K992,'DON GIA'!$S$1:$V$19,4,0),"")</f>
        <v/>
      </c>
      <c r="O992" s="106" t="str">
        <f t="shared" si="183"/>
        <v/>
      </c>
      <c r="P992" s="106" t="str">
        <f t="shared" si="184"/>
        <v/>
      </c>
      <c r="Q992" s="71" t="s">
        <v>35</v>
      </c>
      <c r="R992" s="103"/>
      <c r="S992" s="103"/>
      <c r="T992" s="106" t="str">
        <f>IF(Q992&lt;&gt;"",VLOOKUP(Q992,'DON GIA'!$H$1:$K$103,4,0),"")</f>
        <v/>
      </c>
      <c r="U992" s="106" t="str">
        <f t="shared" si="187"/>
        <v/>
      </c>
      <c r="V992" s="107" t="s">
        <v>35</v>
      </c>
      <c r="W992" s="103"/>
      <c r="X992" s="108"/>
      <c r="Y992" s="109"/>
      <c r="Z992" s="106" t="str">
        <f>IF(V992&lt;&gt;"",VLOOKUP(V992,'DON GIA'!$A$1:$D$346,4,0),"")</f>
        <v/>
      </c>
      <c r="AA992" s="106" t="str">
        <f t="shared" si="188"/>
        <v/>
      </c>
      <c r="AB992" s="71"/>
      <c r="AC992" s="71"/>
      <c r="AD992" s="71"/>
      <c r="AE992" s="71"/>
      <c r="AF992" s="71"/>
      <c r="AG992" s="103"/>
      <c r="AH992" s="103"/>
      <c r="AI992" s="103"/>
      <c r="AJ992" s="103"/>
      <c r="AK992" s="106" t="str">
        <f>IF(AH992&lt;&gt;"",VLOOKUP(AH992,'DON GIA'!$M$1:$P$9,4,0),"")</f>
        <v/>
      </c>
      <c r="AL992" s="106" t="str">
        <f t="shared" si="185"/>
        <v/>
      </c>
      <c r="AM992" s="103"/>
      <c r="AN992" s="103"/>
      <c r="AO992" s="199" t="str">
        <f t="shared" si="186"/>
        <v/>
      </c>
      <c r="AP992" s="107"/>
    </row>
    <row r="993" spans="1:43" outlineLevel="1">
      <c r="A993" s="84" t="s">
        <v>796</v>
      </c>
      <c r="B993" s="102"/>
      <c r="C993" s="192">
        <v>457</v>
      </c>
      <c r="D993" s="61" t="s">
        <v>329</v>
      </c>
      <c r="E993" s="162"/>
      <c r="F993" s="162"/>
      <c r="G993" s="162"/>
      <c r="H993" s="162"/>
      <c r="I993" s="162"/>
      <c r="J993" s="162"/>
      <c r="K993" s="61"/>
      <c r="L993" s="167">
        <f>SUBTOTAL(9,L994:L1004)</f>
        <v>0</v>
      </c>
      <c r="M993" s="199"/>
      <c r="N993" s="199"/>
      <c r="O993" s="199">
        <f>SUBTOTAL(9,O994:O1004)</f>
        <v>0</v>
      </c>
      <c r="P993" s="199">
        <f>SUBTOTAL(9,P994:P1004)</f>
        <v>0</v>
      </c>
      <c r="Q993" s="61"/>
      <c r="R993" s="162"/>
      <c r="S993" s="162">
        <f>SUBTOTAL(9,S994:S1004)</f>
        <v>13</v>
      </c>
      <c r="T993" s="199"/>
      <c r="U993" s="199">
        <f>SUBTOTAL(9,U994:U1004)</f>
        <v>13293000</v>
      </c>
      <c r="V993" s="129"/>
      <c r="W993" s="162"/>
      <c r="X993" s="169">
        <f>SUBTOTAL(9,X994:X1004)</f>
        <v>250.482</v>
      </c>
      <c r="Y993" s="170">
        <f>SUBTOTAL(9,Y994:Y1004)</f>
        <v>0</v>
      </c>
      <c r="Z993" s="199"/>
      <c r="AA993" s="199">
        <f>SUBTOTAL(9,AA994:AA1004)</f>
        <v>381082046.97600007</v>
      </c>
      <c r="AB993" s="71"/>
      <c r="AC993" s="71"/>
      <c r="AD993" s="71"/>
      <c r="AE993" s="71"/>
      <c r="AF993" s="71"/>
      <c r="AG993" s="103"/>
      <c r="AH993" s="162"/>
      <c r="AI993" s="162"/>
      <c r="AJ993" s="162">
        <f>SUBTOTAL(9,AJ994:AJ1004)</f>
        <v>0</v>
      </c>
      <c r="AK993" s="199"/>
      <c r="AL993" s="199">
        <f>SUBTOTAL(9,AL994:AL1004)</f>
        <v>0</v>
      </c>
      <c r="AM993" s="162"/>
      <c r="AN993" s="162">
        <f>SUBTOTAL(9,AN994:AN1004)</f>
        <v>0</v>
      </c>
      <c r="AO993" s="199">
        <f t="shared" si="186"/>
        <v>394375046.97600007</v>
      </c>
      <c r="AP993" s="129"/>
      <c r="AQ993" s="90"/>
    </row>
    <row r="994" spans="1:43" outlineLevel="2">
      <c r="A994" s="72" t="e">
        <f>IF(C993&lt;&gt;"",$C$7:C993,A992)</f>
        <v>#VALUE!</v>
      </c>
      <c r="B994" s="102">
        <f>IF(C993&lt;&gt;"",COUNTA($C$7:C993)+392,"")</f>
        <v>457</v>
      </c>
      <c r="C994" s="192"/>
      <c r="D994" s="71" t="s">
        <v>330</v>
      </c>
      <c r="E994" s="103"/>
      <c r="F994" s="103"/>
      <c r="G994" s="103"/>
      <c r="H994" s="103"/>
      <c r="I994" s="103"/>
      <c r="J994" s="103"/>
      <c r="K994" s="71"/>
      <c r="L994" s="105"/>
      <c r="M994" s="106" t="str">
        <f>IF(K994&lt;&gt;"",VLOOKUP(K994,'DON GIA'!$S$1:$U$19,3,0),"")</f>
        <v/>
      </c>
      <c r="N994" s="106" t="str">
        <f>IF(K994&lt;&gt;"",VLOOKUP(K994,'DON GIA'!$S$1:$V$19,4,0),"")</f>
        <v/>
      </c>
      <c r="O994" s="106" t="str">
        <f t="shared" si="183"/>
        <v/>
      </c>
      <c r="P994" s="106" t="str">
        <f t="shared" si="184"/>
        <v/>
      </c>
      <c r="Q994" s="71" t="s">
        <v>48</v>
      </c>
      <c r="R994" s="103" t="s">
        <v>44</v>
      </c>
      <c r="S994" s="103">
        <v>3</v>
      </c>
      <c r="T994" s="106">
        <f>IF(Q994&lt;&gt;"",VLOOKUP(Q994,'DON GIA'!$H$1:$K$103,4,0),"")</f>
        <v>1708000</v>
      </c>
      <c r="U994" s="106">
        <f t="shared" ref="U994:U1004" si="189">IF(Q994&lt;&gt;"",IF(ISNUMBER(T994),S994*T994,""),"")</f>
        <v>5124000</v>
      </c>
      <c r="V994" s="107" t="s">
        <v>1224</v>
      </c>
      <c r="W994" s="103" t="s">
        <v>27</v>
      </c>
      <c r="X994" s="108">
        <v>59.92</v>
      </c>
      <c r="Y994" s="109"/>
      <c r="Z994" s="106">
        <f>IF(V994&lt;&gt;"",VLOOKUP(V994,'DON GIA'!$A$1:$D$346,4,0),"")</f>
        <v>264499</v>
      </c>
      <c r="AA994" s="106">
        <f t="shared" ref="AA994:AA1004" si="190">IF(V994&lt;&gt;"",IF(ISNUMBER(Z994),X994*Z994,""),"")</f>
        <v>15848780.08</v>
      </c>
      <c r="AB994" s="71"/>
      <c r="AC994" s="71"/>
      <c r="AD994" s="71"/>
      <c r="AE994" s="71"/>
      <c r="AF994" s="71"/>
      <c r="AG994" s="103"/>
      <c r="AH994" s="103"/>
      <c r="AI994" s="103"/>
      <c r="AJ994" s="103"/>
      <c r="AK994" s="106" t="str">
        <f>IF(AH994&lt;&gt;"",VLOOKUP(AH994,'DON GIA'!$M$1:$P$9,4,0),"")</f>
        <v/>
      </c>
      <c r="AL994" s="106" t="str">
        <f t="shared" si="185"/>
        <v/>
      </c>
      <c r="AM994" s="103"/>
      <c r="AN994" s="103"/>
      <c r="AO994" s="199" t="str">
        <f t="shared" si="186"/>
        <v/>
      </c>
      <c r="AP994" s="107" t="s">
        <v>432</v>
      </c>
    </row>
    <row r="995" spans="1:43" ht="37.5" outlineLevel="2">
      <c r="A995" s="72" t="e">
        <f>IF(C994&lt;&gt;"",$C$7:C994,A994)</f>
        <v>#VALUE!</v>
      </c>
      <c r="B995" s="102" t="str">
        <f>IF(C994&lt;&gt;"",COUNTA($C$7:C994)+392,"")</f>
        <v/>
      </c>
      <c r="C995" s="192"/>
      <c r="D995" s="71" t="s">
        <v>71</v>
      </c>
      <c r="E995" s="103"/>
      <c r="F995" s="103"/>
      <c r="G995" s="103"/>
      <c r="H995" s="103"/>
      <c r="I995" s="103"/>
      <c r="J995" s="103"/>
      <c r="K995" s="71"/>
      <c r="L995" s="105"/>
      <c r="M995" s="106" t="str">
        <f>IF(K995&lt;&gt;"",VLOOKUP(K995,'DON GIA'!$S$1:$U$19,3,0),"")</f>
        <v/>
      </c>
      <c r="N995" s="106" t="str">
        <f>IF(K995&lt;&gt;"",VLOOKUP(K995,'DON GIA'!$S$1:$V$19,4,0),"")</f>
        <v/>
      </c>
      <c r="O995" s="106" t="str">
        <f t="shared" si="183"/>
        <v/>
      </c>
      <c r="P995" s="106" t="str">
        <f t="shared" si="184"/>
        <v/>
      </c>
      <c r="Q995" s="71" t="s">
        <v>78</v>
      </c>
      <c r="R995" s="103" t="s">
        <v>44</v>
      </c>
      <c r="S995" s="103">
        <v>1</v>
      </c>
      <c r="T995" s="106">
        <f>IF(Q995&lt;&gt;"",VLOOKUP(Q995,'DON GIA'!$H$1:$K$103,4,0),"")</f>
        <v>2236000</v>
      </c>
      <c r="U995" s="106">
        <f t="shared" si="189"/>
        <v>2236000</v>
      </c>
      <c r="V995" s="107" t="s">
        <v>1063</v>
      </c>
      <c r="W995" s="103" t="s">
        <v>27</v>
      </c>
      <c r="X995" s="108">
        <v>58</v>
      </c>
      <c r="Y995" s="109"/>
      <c r="Z995" s="106">
        <f>IF(V995&lt;&gt;"",VLOOKUP(V995,'DON GIA'!$A$1:$D$346,4,0),"")</f>
        <v>3941166</v>
      </c>
      <c r="AA995" s="106">
        <f t="shared" si="190"/>
        <v>228587628</v>
      </c>
      <c r="AB995" s="71"/>
      <c r="AC995" s="71" t="s">
        <v>29</v>
      </c>
      <c r="AD995" s="71" t="s">
        <v>30</v>
      </c>
      <c r="AE995" s="71" t="s">
        <v>31</v>
      </c>
      <c r="AF995" s="71" t="s">
        <v>32</v>
      </c>
      <c r="AG995" s="103"/>
      <c r="AH995" s="103"/>
      <c r="AI995" s="103"/>
      <c r="AJ995" s="103"/>
      <c r="AK995" s="106" t="str">
        <f>IF(AH995&lt;&gt;"",VLOOKUP(AH995,'DON GIA'!$M$1:$P$9,4,0),"")</f>
        <v/>
      </c>
      <c r="AL995" s="106" t="str">
        <f t="shared" si="185"/>
        <v/>
      </c>
      <c r="AM995" s="103"/>
      <c r="AN995" s="103"/>
      <c r="AO995" s="199" t="str">
        <f t="shared" si="186"/>
        <v/>
      </c>
      <c r="AP995" s="107"/>
    </row>
    <row r="996" spans="1:43" ht="37.5" outlineLevel="2">
      <c r="A996" s="72" t="e">
        <f>IF(C995&lt;&gt;"",$C$7:C995,A995)</f>
        <v>#VALUE!</v>
      </c>
      <c r="B996" s="102" t="str">
        <f>IF(C995&lt;&gt;"",COUNTA($C$7:C995)+392,"")</f>
        <v/>
      </c>
      <c r="C996" s="192"/>
      <c r="D996" s="71"/>
      <c r="E996" s="103"/>
      <c r="F996" s="103"/>
      <c r="G996" s="103"/>
      <c r="H996" s="103"/>
      <c r="I996" s="103"/>
      <c r="J996" s="103"/>
      <c r="K996" s="71"/>
      <c r="L996" s="105"/>
      <c r="M996" s="106" t="str">
        <f>IF(K996&lt;&gt;"",VLOOKUP(K996,'DON GIA'!$S$1:$U$19,3,0),"")</f>
        <v/>
      </c>
      <c r="N996" s="106" t="str">
        <f>IF(K996&lt;&gt;"",VLOOKUP(K996,'DON GIA'!$S$1:$V$19,4,0),"")</f>
        <v/>
      </c>
      <c r="O996" s="106" t="str">
        <f t="shared" si="183"/>
        <v/>
      </c>
      <c r="P996" s="106" t="str">
        <f t="shared" si="184"/>
        <v/>
      </c>
      <c r="Q996" s="71" t="s">
        <v>79</v>
      </c>
      <c r="R996" s="103" t="s">
        <v>44</v>
      </c>
      <c r="S996" s="103">
        <v>1</v>
      </c>
      <c r="T996" s="106">
        <f>IF(Q996&lt;&gt;"",VLOOKUP(Q996,'DON GIA'!$H$1:$K$103,4,0),"")</f>
        <v>1632000</v>
      </c>
      <c r="U996" s="106">
        <f t="shared" si="189"/>
        <v>1632000</v>
      </c>
      <c r="V996" s="107" t="s">
        <v>1240</v>
      </c>
      <c r="W996" s="103" t="s">
        <v>27</v>
      </c>
      <c r="X996" s="108">
        <v>13</v>
      </c>
      <c r="Y996" s="109"/>
      <c r="Z996" s="106">
        <f>IF(V996&lt;&gt;"",VLOOKUP(V996,'DON GIA'!$A$1:$D$346,4,0),"")</f>
        <v>1457397</v>
      </c>
      <c r="AA996" s="106">
        <f t="shared" si="190"/>
        <v>18946161</v>
      </c>
      <c r="AB996" s="71"/>
      <c r="AC996" s="71" t="s">
        <v>29</v>
      </c>
      <c r="AD996" s="71" t="s">
        <v>36</v>
      </c>
      <c r="AE996" s="71" t="s">
        <v>116</v>
      </c>
      <c r="AF996" s="71" t="s">
        <v>331</v>
      </c>
      <c r="AG996" s="103"/>
      <c r="AH996" s="103"/>
      <c r="AI996" s="103"/>
      <c r="AJ996" s="103"/>
      <c r="AK996" s="106" t="str">
        <f>IF(AH996&lt;&gt;"",VLOOKUP(AH996,'DON GIA'!$M$1:$P$9,4,0),"")</f>
        <v/>
      </c>
      <c r="AL996" s="106" t="str">
        <f t="shared" si="185"/>
        <v/>
      </c>
      <c r="AM996" s="103"/>
      <c r="AN996" s="103"/>
      <c r="AO996" s="199" t="str">
        <f t="shared" si="186"/>
        <v/>
      </c>
      <c r="AP996" s="107"/>
    </row>
    <row r="997" spans="1:43" ht="37.5" outlineLevel="2">
      <c r="A997" s="72" t="e">
        <f>IF(C996&lt;&gt;"",$C$7:C996,A996)</f>
        <v>#VALUE!</v>
      </c>
      <c r="B997" s="102" t="str">
        <f>IF(C996&lt;&gt;"",COUNTA($C$7:C996)+392,"")</f>
        <v/>
      </c>
      <c r="C997" s="192"/>
      <c r="D997" s="71"/>
      <c r="E997" s="103"/>
      <c r="F997" s="103"/>
      <c r="G997" s="103"/>
      <c r="H997" s="103"/>
      <c r="I997" s="103"/>
      <c r="J997" s="103"/>
      <c r="K997" s="71"/>
      <c r="L997" s="105"/>
      <c r="M997" s="106" t="str">
        <f>IF(K997&lt;&gt;"",VLOOKUP(K997,'DON GIA'!$S$1:$U$19,3,0),"")</f>
        <v/>
      </c>
      <c r="N997" s="106" t="str">
        <f>IF(K997&lt;&gt;"",VLOOKUP(K997,'DON GIA'!$S$1:$V$19,4,0),"")</f>
        <v/>
      </c>
      <c r="O997" s="106" t="str">
        <f t="shared" si="183"/>
        <v/>
      </c>
      <c r="P997" s="106" t="str">
        <f t="shared" si="184"/>
        <v/>
      </c>
      <c r="Q997" s="71" t="s">
        <v>272</v>
      </c>
      <c r="R997" s="103" t="s">
        <v>44</v>
      </c>
      <c r="S997" s="103">
        <v>4</v>
      </c>
      <c r="T997" s="106">
        <f>IF(Q997&lt;&gt;"",VLOOKUP(Q997,'DON GIA'!$H$1:$K$103,4,0),"")</f>
        <v>450000</v>
      </c>
      <c r="U997" s="106">
        <f t="shared" si="189"/>
        <v>1800000</v>
      </c>
      <c r="V997" s="107" t="s">
        <v>1241</v>
      </c>
      <c r="W997" s="103" t="s">
        <v>27</v>
      </c>
      <c r="X997" s="108">
        <v>8.5</v>
      </c>
      <c r="Y997" s="109"/>
      <c r="Z997" s="106">
        <f>IF(V997&lt;&gt;"",VLOOKUP(V997,'DON GIA'!$A$1:$D$346,4,0),"")</f>
        <v>10655885</v>
      </c>
      <c r="AA997" s="106">
        <f t="shared" si="190"/>
        <v>90575022.5</v>
      </c>
      <c r="AB997" s="71"/>
      <c r="AC997" s="71" t="s">
        <v>34</v>
      </c>
      <c r="AD997" s="71" t="s">
        <v>30</v>
      </c>
      <c r="AE997" s="71" t="s">
        <v>31</v>
      </c>
      <c r="AF997" s="71" t="s">
        <v>32</v>
      </c>
      <c r="AG997" s="103"/>
      <c r="AH997" s="103"/>
      <c r="AI997" s="103"/>
      <c r="AJ997" s="103"/>
      <c r="AK997" s="106" t="str">
        <f>IF(AH997&lt;&gt;"",VLOOKUP(AH997,'DON GIA'!$M$1:$P$9,4,0),"")</f>
        <v/>
      </c>
      <c r="AL997" s="106" t="str">
        <f t="shared" si="185"/>
        <v/>
      </c>
      <c r="AM997" s="103"/>
      <c r="AN997" s="103"/>
      <c r="AO997" s="199" t="str">
        <f t="shared" si="186"/>
        <v/>
      </c>
      <c r="AP997" s="107"/>
    </row>
    <row r="998" spans="1:43" outlineLevel="2">
      <c r="A998" s="72" t="e">
        <f>IF(C997&lt;&gt;"",$C$7:C997,A997)</f>
        <v>#VALUE!</v>
      </c>
      <c r="B998" s="102" t="str">
        <f>IF(C997&lt;&gt;"",COUNTA($C$7:C997)+392,"")</f>
        <v/>
      </c>
      <c r="C998" s="192"/>
      <c r="D998" s="71"/>
      <c r="E998" s="103"/>
      <c r="F998" s="103"/>
      <c r="G998" s="103"/>
      <c r="H998" s="103"/>
      <c r="I998" s="103"/>
      <c r="J998" s="103"/>
      <c r="K998" s="71"/>
      <c r="L998" s="105"/>
      <c r="M998" s="106" t="str">
        <f>IF(K998&lt;&gt;"",VLOOKUP(K998,'DON GIA'!$S$1:$U$19,3,0),"")</f>
        <v/>
      </c>
      <c r="N998" s="106" t="str">
        <f>IF(K998&lt;&gt;"",VLOOKUP(K998,'DON GIA'!$S$1:$V$19,4,0),"")</f>
        <v/>
      </c>
      <c r="O998" s="106" t="str">
        <f t="shared" si="183"/>
        <v/>
      </c>
      <c r="P998" s="106" t="str">
        <f t="shared" si="184"/>
        <v/>
      </c>
      <c r="Q998" s="71" t="s">
        <v>332</v>
      </c>
      <c r="R998" s="103" t="s">
        <v>44</v>
      </c>
      <c r="S998" s="103">
        <v>1</v>
      </c>
      <c r="T998" s="106">
        <f>IF(Q998&lt;&gt;"",VLOOKUP(Q998,'DON GIA'!$H$1:$K$103,4,0),"")</f>
        <v>517000</v>
      </c>
      <c r="U998" s="106">
        <f t="shared" si="189"/>
        <v>517000</v>
      </c>
      <c r="V998" s="107" t="s">
        <v>1242</v>
      </c>
      <c r="W998" s="103" t="s">
        <v>27</v>
      </c>
      <c r="X998" s="108">
        <v>58</v>
      </c>
      <c r="Y998" s="109"/>
      <c r="Z998" s="106">
        <f>IF(V998&lt;&gt;"",VLOOKUP(V998,'DON GIA'!$A$1:$D$346,4,0),"")</f>
        <v>161275</v>
      </c>
      <c r="AA998" s="106">
        <f t="shared" si="190"/>
        <v>9353950</v>
      </c>
      <c r="AB998" s="71"/>
      <c r="AC998" s="71"/>
      <c r="AD998" s="71"/>
      <c r="AE998" s="71"/>
      <c r="AF998" s="71"/>
      <c r="AG998" s="103"/>
      <c r="AH998" s="103"/>
      <c r="AI998" s="103"/>
      <c r="AJ998" s="103"/>
      <c r="AK998" s="106" t="str">
        <f>IF(AH998&lt;&gt;"",VLOOKUP(AH998,'DON GIA'!$M$1:$P$9,4,0),"")</f>
        <v/>
      </c>
      <c r="AL998" s="106" t="str">
        <f t="shared" si="185"/>
        <v/>
      </c>
      <c r="AM998" s="103"/>
      <c r="AN998" s="103"/>
      <c r="AO998" s="199" t="str">
        <f t="shared" si="186"/>
        <v/>
      </c>
      <c r="AP998" s="107"/>
    </row>
    <row r="999" spans="1:43" outlineLevel="2">
      <c r="A999" s="72" t="e">
        <f>IF(C998&lt;&gt;"",$C$7:C998,A998)</f>
        <v>#VALUE!</v>
      </c>
      <c r="B999" s="102" t="str">
        <f>IF(C998&lt;&gt;"",COUNTA($C$7:C998)+392,"")</f>
        <v/>
      </c>
      <c r="C999" s="192"/>
      <c r="D999" s="71"/>
      <c r="E999" s="103"/>
      <c r="F999" s="103"/>
      <c r="G999" s="103"/>
      <c r="H999" s="103"/>
      <c r="I999" s="103"/>
      <c r="J999" s="103"/>
      <c r="K999" s="71"/>
      <c r="L999" s="105"/>
      <c r="M999" s="106" t="str">
        <f>IF(K999&lt;&gt;"",VLOOKUP(K999,'DON GIA'!$S$1:$U$19,3,0),"")</f>
        <v/>
      </c>
      <c r="N999" s="106" t="str">
        <f>IF(K999&lt;&gt;"",VLOOKUP(K999,'DON GIA'!$S$1:$V$19,4,0),"")</f>
        <v/>
      </c>
      <c r="O999" s="106" t="str">
        <f t="shared" si="183"/>
        <v/>
      </c>
      <c r="P999" s="106" t="str">
        <f t="shared" si="184"/>
        <v/>
      </c>
      <c r="Q999" s="71" t="s">
        <v>333</v>
      </c>
      <c r="R999" s="103" t="s">
        <v>44</v>
      </c>
      <c r="S999" s="103">
        <v>1</v>
      </c>
      <c r="T999" s="106">
        <f>IF(Q999&lt;&gt;"",VLOOKUP(Q999,'DON GIA'!$H$1:$K$103,4,0),"")</f>
        <v>667000</v>
      </c>
      <c r="U999" s="106">
        <f t="shared" si="189"/>
        <v>667000</v>
      </c>
      <c r="V999" s="107" t="s">
        <v>1023</v>
      </c>
      <c r="W999" s="103" t="s">
        <v>38</v>
      </c>
      <c r="X999" s="108">
        <v>0.16200000000000001</v>
      </c>
      <c r="Y999" s="109"/>
      <c r="Z999" s="106">
        <f>IF(V999&lt;&gt;"",VLOOKUP(V999,'DON GIA'!$A$1:$D$346,4,0),"")</f>
        <v>2523428</v>
      </c>
      <c r="AA999" s="106">
        <f t="shared" si="190"/>
        <v>408795.33600000001</v>
      </c>
      <c r="AB999" s="71"/>
      <c r="AC999" s="71"/>
      <c r="AD999" s="71"/>
      <c r="AE999" s="71"/>
      <c r="AF999" s="71"/>
      <c r="AG999" s="103"/>
      <c r="AH999" s="103"/>
      <c r="AI999" s="103"/>
      <c r="AJ999" s="103"/>
      <c r="AK999" s="106" t="str">
        <f>IF(AH999&lt;&gt;"",VLOOKUP(AH999,'DON GIA'!$M$1:$P$9,4,0),"")</f>
        <v/>
      </c>
      <c r="AL999" s="106" t="str">
        <f t="shared" si="185"/>
        <v/>
      </c>
      <c r="AM999" s="103"/>
      <c r="AN999" s="103"/>
      <c r="AO999" s="199" t="str">
        <f t="shared" si="186"/>
        <v/>
      </c>
      <c r="AP999" s="107"/>
    </row>
    <row r="1000" spans="1:43" ht="37.5" outlineLevel="2">
      <c r="A1000" s="72" t="e">
        <f>IF(C999&lt;&gt;"",$C$7:C999,A999)</f>
        <v>#VALUE!</v>
      </c>
      <c r="B1000" s="102" t="str">
        <f>IF(C999&lt;&gt;"",COUNTA($C$7:C999)+392,"")</f>
        <v/>
      </c>
      <c r="C1000" s="192"/>
      <c r="D1000" s="71"/>
      <c r="E1000" s="103"/>
      <c r="F1000" s="103"/>
      <c r="G1000" s="103"/>
      <c r="H1000" s="103"/>
      <c r="I1000" s="103"/>
      <c r="J1000" s="103"/>
      <c r="K1000" s="71"/>
      <c r="L1000" s="105"/>
      <c r="M1000" s="106" t="str">
        <f>IF(K1000&lt;&gt;"",VLOOKUP(K1000,'DON GIA'!$S$1:$U$19,3,0),"")</f>
        <v/>
      </c>
      <c r="N1000" s="106" t="str">
        <f>IF(K1000&lt;&gt;"",VLOOKUP(K1000,'DON GIA'!$S$1:$V$19,4,0),"")</f>
        <v/>
      </c>
      <c r="O1000" s="106" t="str">
        <f t="shared" si="183"/>
        <v/>
      </c>
      <c r="P1000" s="106" t="str">
        <f t="shared" si="184"/>
        <v/>
      </c>
      <c r="Q1000" s="71" t="s">
        <v>189</v>
      </c>
      <c r="R1000" s="103" t="s">
        <v>44</v>
      </c>
      <c r="S1000" s="103">
        <v>1</v>
      </c>
      <c r="T1000" s="106">
        <f>IF(Q1000&lt;&gt;"",VLOOKUP(Q1000,'DON GIA'!$H$1:$K$103,4,0),"")</f>
        <v>517000</v>
      </c>
      <c r="U1000" s="106">
        <f t="shared" si="189"/>
        <v>517000</v>
      </c>
      <c r="V1000" s="107" t="s">
        <v>1194</v>
      </c>
      <c r="W1000" s="103" t="s">
        <v>27</v>
      </c>
      <c r="X1000" s="108">
        <v>1.26</v>
      </c>
      <c r="Y1000" s="109"/>
      <c r="Z1000" s="106">
        <f>IF(V1000&lt;&gt;"",VLOOKUP(V1000,'DON GIA'!$A$1:$D$346,4,0),"")</f>
        <v>292949</v>
      </c>
      <c r="AA1000" s="106">
        <f t="shared" si="190"/>
        <v>369115.74</v>
      </c>
      <c r="AB1000" s="71"/>
      <c r="AC1000" s="71"/>
      <c r="AD1000" s="71"/>
      <c r="AE1000" s="71"/>
      <c r="AF1000" s="71"/>
      <c r="AG1000" s="103"/>
      <c r="AH1000" s="103"/>
      <c r="AI1000" s="103"/>
      <c r="AJ1000" s="103"/>
      <c r="AK1000" s="106" t="str">
        <f>IF(AH1000&lt;&gt;"",VLOOKUP(AH1000,'DON GIA'!$M$1:$P$9,4,0),"")</f>
        <v/>
      </c>
      <c r="AL1000" s="106" t="str">
        <f t="shared" si="185"/>
        <v/>
      </c>
      <c r="AM1000" s="103"/>
      <c r="AN1000" s="103"/>
      <c r="AO1000" s="199" t="str">
        <f t="shared" si="186"/>
        <v/>
      </c>
      <c r="AP1000" s="107"/>
    </row>
    <row r="1001" spans="1:43" outlineLevel="2">
      <c r="A1001" s="72" t="e">
        <f>IF(C1000&lt;&gt;"",$C$7:C1000,A1000)</f>
        <v>#VALUE!</v>
      </c>
      <c r="B1001" s="102" t="str">
        <f>IF(C1000&lt;&gt;"",COUNTA($C$7:C1000)+392,"")</f>
        <v/>
      </c>
      <c r="C1001" s="192"/>
      <c r="D1001" s="71"/>
      <c r="E1001" s="103"/>
      <c r="F1001" s="103"/>
      <c r="G1001" s="103"/>
      <c r="H1001" s="103"/>
      <c r="I1001" s="103"/>
      <c r="J1001" s="103"/>
      <c r="K1001" s="71"/>
      <c r="L1001" s="105"/>
      <c r="M1001" s="106" t="str">
        <f>IF(K1001&lt;&gt;"",VLOOKUP(K1001,'DON GIA'!$S$1:$U$19,3,0),"")</f>
        <v/>
      </c>
      <c r="N1001" s="106" t="str">
        <f>IF(K1001&lt;&gt;"",VLOOKUP(K1001,'DON GIA'!$S$1:$V$19,4,0),"")</f>
        <v/>
      </c>
      <c r="O1001" s="106" t="str">
        <f t="shared" si="183"/>
        <v/>
      </c>
      <c r="P1001" s="106" t="str">
        <f t="shared" si="184"/>
        <v/>
      </c>
      <c r="Q1001" s="71" t="s">
        <v>242</v>
      </c>
      <c r="R1001" s="103" t="s">
        <v>44</v>
      </c>
      <c r="S1001" s="103">
        <v>1</v>
      </c>
      <c r="T1001" s="106">
        <f>IF(Q1001&lt;&gt;"",VLOOKUP(Q1001,'DON GIA'!$H$1:$K$103,4,0),"")</f>
        <v>800000</v>
      </c>
      <c r="U1001" s="106">
        <f t="shared" si="189"/>
        <v>800000</v>
      </c>
      <c r="V1001" s="107" t="s">
        <v>1009</v>
      </c>
      <c r="W1001" s="103" t="s">
        <v>27</v>
      </c>
      <c r="X1001" s="108">
        <v>7.14</v>
      </c>
      <c r="Y1001" s="109"/>
      <c r="Z1001" s="106">
        <f>IF(V1001&lt;&gt;"",VLOOKUP(V1001,'DON GIA'!$A$1:$D$346,4,0),"")</f>
        <v>282038</v>
      </c>
      <c r="AA1001" s="106">
        <f t="shared" si="190"/>
        <v>2013751.3199999998</v>
      </c>
      <c r="AB1001" s="71"/>
      <c r="AC1001" s="71"/>
      <c r="AD1001" s="71"/>
      <c r="AE1001" s="71"/>
      <c r="AF1001" s="71"/>
      <c r="AG1001" s="103"/>
      <c r="AH1001" s="103"/>
      <c r="AI1001" s="103"/>
      <c r="AJ1001" s="103"/>
      <c r="AK1001" s="106" t="str">
        <f>IF(AH1001&lt;&gt;"",VLOOKUP(AH1001,'DON GIA'!$M$1:$P$9,4,0),"")</f>
        <v/>
      </c>
      <c r="AL1001" s="106" t="str">
        <f t="shared" si="185"/>
        <v/>
      </c>
      <c r="AM1001" s="103"/>
      <c r="AN1001" s="103"/>
      <c r="AO1001" s="199" t="str">
        <f t="shared" si="186"/>
        <v/>
      </c>
      <c r="AP1001" s="107"/>
    </row>
    <row r="1002" spans="1:43" ht="37.5" outlineLevel="2">
      <c r="A1002" s="72" t="e">
        <f>IF(C1001&lt;&gt;"",$C$7:C1001,A1001)</f>
        <v>#VALUE!</v>
      </c>
      <c r="B1002" s="102" t="str">
        <f>IF(C1001&lt;&gt;"",COUNTA($C$7:C1001)+392,"")</f>
        <v/>
      </c>
      <c r="C1002" s="192"/>
      <c r="D1002" s="71"/>
      <c r="E1002" s="103"/>
      <c r="F1002" s="103"/>
      <c r="G1002" s="103"/>
      <c r="H1002" s="103"/>
      <c r="I1002" s="103"/>
      <c r="J1002" s="103"/>
      <c r="K1002" s="71"/>
      <c r="L1002" s="105"/>
      <c r="M1002" s="106" t="str">
        <f>IF(K1002&lt;&gt;"",VLOOKUP(K1002,'DON GIA'!$S$1:$U$19,3,0),"")</f>
        <v/>
      </c>
      <c r="N1002" s="106" t="str">
        <f>IF(K1002&lt;&gt;"",VLOOKUP(K1002,'DON GIA'!$S$1:$V$19,4,0),"")</f>
        <v/>
      </c>
      <c r="O1002" s="106" t="str">
        <f t="shared" si="183"/>
        <v/>
      </c>
      <c r="P1002" s="106" t="str">
        <f t="shared" si="184"/>
        <v/>
      </c>
      <c r="Q1002" s="71" t="s">
        <v>35</v>
      </c>
      <c r="R1002" s="103"/>
      <c r="S1002" s="103"/>
      <c r="T1002" s="106" t="str">
        <f>IF(Q1002&lt;&gt;"",VLOOKUP(Q1002,'DON GIA'!$H$1:$K$103,4,0),"")</f>
        <v/>
      </c>
      <c r="U1002" s="106" t="str">
        <f t="shared" si="189"/>
        <v/>
      </c>
      <c r="V1002" s="107" t="s">
        <v>1243</v>
      </c>
      <c r="W1002" s="103" t="s">
        <v>27</v>
      </c>
      <c r="X1002" s="108">
        <v>43.5</v>
      </c>
      <c r="Y1002" s="109"/>
      <c r="Z1002" s="106">
        <f>IF(V1002&lt;&gt;"",VLOOKUP(V1002,'DON GIA'!$A$1:$D$346,4,0),"")</f>
        <v>257144</v>
      </c>
      <c r="AA1002" s="106">
        <f t="shared" si="190"/>
        <v>11185764</v>
      </c>
      <c r="AB1002" s="71"/>
      <c r="AC1002" s="71"/>
      <c r="AD1002" s="71"/>
      <c r="AE1002" s="71"/>
      <c r="AF1002" s="71"/>
      <c r="AG1002" s="103"/>
      <c r="AH1002" s="103"/>
      <c r="AI1002" s="103"/>
      <c r="AJ1002" s="103"/>
      <c r="AK1002" s="106" t="str">
        <f>IF(AH1002&lt;&gt;"",VLOOKUP(AH1002,'DON GIA'!$M$1:$P$9,4,0),"")</f>
        <v/>
      </c>
      <c r="AL1002" s="106" t="str">
        <f t="shared" si="185"/>
        <v/>
      </c>
      <c r="AM1002" s="103"/>
      <c r="AN1002" s="103"/>
      <c r="AO1002" s="199" t="str">
        <f t="shared" si="186"/>
        <v/>
      </c>
      <c r="AP1002" s="107"/>
    </row>
    <row r="1003" spans="1:43" ht="37.5" outlineLevel="2">
      <c r="A1003" s="72" t="e">
        <f>IF(C1002&lt;&gt;"",$C$7:C1002,A1002)</f>
        <v>#VALUE!</v>
      </c>
      <c r="B1003" s="102" t="str">
        <f>IF(C1002&lt;&gt;"",COUNTA($C$7:C1002)+392,"")</f>
        <v/>
      </c>
      <c r="C1003" s="192"/>
      <c r="D1003" s="71"/>
      <c r="E1003" s="103"/>
      <c r="F1003" s="103"/>
      <c r="G1003" s="103"/>
      <c r="H1003" s="103"/>
      <c r="I1003" s="103"/>
      <c r="J1003" s="103"/>
      <c r="K1003" s="71"/>
      <c r="L1003" s="105"/>
      <c r="M1003" s="106" t="str">
        <f>IF(K1003&lt;&gt;"",VLOOKUP(K1003,'DON GIA'!$S$1:$U$19,3,0),"")</f>
        <v/>
      </c>
      <c r="N1003" s="106" t="str">
        <f>IF(K1003&lt;&gt;"",VLOOKUP(K1003,'DON GIA'!$S$1:$V$19,4,0),"")</f>
        <v/>
      </c>
      <c r="O1003" s="106" t="str">
        <f t="shared" si="183"/>
        <v/>
      </c>
      <c r="P1003" s="106" t="str">
        <f t="shared" si="184"/>
        <v/>
      </c>
      <c r="Q1003" s="71" t="s">
        <v>35</v>
      </c>
      <c r="R1003" s="103"/>
      <c r="S1003" s="103"/>
      <c r="T1003" s="106" t="str">
        <f>IF(Q1003&lt;&gt;"",VLOOKUP(Q1003,'DON GIA'!$H$1:$K$103,4,0),"")</f>
        <v/>
      </c>
      <c r="U1003" s="106" t="str">
        <f t="shared" si="189"/>
        <v/>
      </c>
      <c r="V1003" s="107" t="s">
        <v>1049</v>
      </c>
      <c r="W1003" s="103" t="s">
        <v>42</v>
      </c>
      <c r="X1003" s="108">
        <v>1</v>
      </c>
      <c r="Y1003" s="109"/>
      <c r="Z1003" s="106">
        <f>IF(V1003&lt;&gt;"",VLOOKUP(V1003,'DON GIA'!$A$1:$D$346,4,0),"")</f>
        <v>3793079</v>
      </c>
      <c r="AA1003" s="106">
        <f t="shared" si="190"/>
        <v>3793079</v>
      </c>
      <c r="AB1003" s="71"/>
      <c r="AC1003" s="71"/>
      <c r="AD1003" s="71"/>
      <c r="AE1003" s="71"/>
      <c r="AF1003" s="71"/>
      <c r="AG1003" s="103"/>
      <c r="AH1003" s="103"/>
      <c r="AI1003" s="103"/>
      <c r="AJ1003" s="103"/>
      <c r="AK1003" s="106" t="str">
        <f>IF(AH1003&lt;&gt;"",VLOOKUP(AH1003,'DON GIA'!$M$1:$P$9,4,0),"")</f>
        <v/>
      </c>
      <c r="AL1003" s="106" t="str">
        <f t="shared" si="185"/>
        <v/>
      </c>
      <c r="AM1003" s="103"/>
      <c r="AN1003" s="103"/>
      <c r="AO1003" s="199" t="str">
        <f t="shared" si="186"/>
        <v/>
      </c>
      <c r="AP1003" s="107"/>
    </row>
    <row r="1004" spans="1:43" outlineLevel="2">
      <c r="A1004" s="72" t="e">
        <f>IF(C1003&lt;&gt;"",$C$7:C1003,A1003)</f>
        <v>#VALUE!</v>
      </c>
      <c r="B1004" s="102" t="str">
        <f>IF(C1003&lt;&gt;"",COUNTA($C$7:C1003)+392,"")</f>
        <v/>
      </c>
      <c r="C1004" s="192"/>
      <c r="D1004" s="61"/>
      <c r="E1004" s="103"/>
      <c r="F1004" s="103"/>
      <c r="G1004" s="103"/>
      <c r="H1004" s="103"/>
      <c r="I1004" s="103"/>
      <c r="J1004" s="103"/>
      <c r="K1004" s="71"/>
      <c r="L1004" s="105"/>
      <c r="M1004" s="106" t="str">
        <f>IF(K1004&lt;&gt;"",VLOOKUP(K1004,'DON GIA'!$S$1:$U$19,3,0),"")</f>
        <v/>
      </c>
      <c r="N1004" s="106" t="str">
        <f>IF(K1004&lt;&gt;"",VLOOKUP(K1004,'DON GIA'!$S$1:$V$19,4,0),"")</f>
        <v/>
      </c>
      <c r="O1004" s="106" t="str">
        <f t="shared" si="183"/>
        <v/>
      </c>
      <c r="P1004" s="106" t="str">
        <f t="shared" si="184"/>
        <v/>
      </c>
      <c r="Q1004" s="71" t="s">
        <v>35</v>
      </c>
      <c r="R1004" s="103"/>
      <c r="S1004" s="103"/>
      <c r="T1004" s="106" t="str">
        <f>IF(Q1004&lt;&gt;"",VLOOKUP(Q1004,'DON GIA'!$H$1:$K$103,4,0),"")</f>
        <v/>
      </c>
      <c r="U1004" s="106" t="str">
        <f t="shared" si="189"/>
        <v/>
      </c>
      <c r="V1004" s="107" t="s">
        <v>35</v>
      </c>
      <c r="W1004" s="103"/>
      <c r="X1004" s="108"/>
      <c r="Y1004" s="109"/>
      <c r="Z1004" s="106" t="str">
        <f>IF(V1004&lt;&gt;"",VLOOKUP(V1004,'DON GIA'!$A$1:$D$346,4,0),"")</f>
        <v/>
      </c>
      <c r="AA1004" s="106" t="str">
        <f t="shared" si="190"/>
        <v/>
      </c>
      <c r="AB1004" s="71"/>
      <c r="AC1004" s="71"/>
      <c r="AD1004" s="71"/>
      <c r="AE1004" s="71"/>
      <c r="AF1004" s="71"/>
      <c r="AG1004" s="103"/>
      <c r="AH1004" s="103"/>
      <c r="AI1004" s="103"/>
      <c r="AJ1004" s="103"/>
      <c r="AK1004" s="106" t="str">
        <f>IF(AH1004&lt;&gt;"",VLOOKUP(AH1004,'DON GIA'!$M$1:$P$9,4,0),"")</f>
        <v/>
      </c>
      <c r="AL1004" s="106" t="str">
        <f t="shared" si="185"/>
        <v/>
      </c>
      <c r="AM1004" s="103"/>
      <c r="AN1004" s="103"/>
      <c r="AO1004" s="199" t="str">
        <f t="shared" si="186"/>
        <v/>
      </c>
      <c r="AP1004" s="107"/>
    </row>
    <row r="1005" spans="1:43" outlineLevel="1">
      <c r="A1005" s="84" t="s">
        <v>795</v>
      </c>
      <c r="B1005" s="102"/>
      <c r="C1005" s="192">
        <v>458</v>
      </c>
      <c r="D1005" s="61" t="s">
        <v>334</v>
      </c>
      <c r="E1005" s="162"/>
      <c r="F1005" s="162"/>
      <c r="G1005" s="162"/>
      <c r="H1005" s="162"/>
      <c r="I1005" s="162"/>
      <c r="J1005" s="162"/>
      <c r="K1005" s="61"/>
      <c r="L1005" s="167">
        <f>SUBTOTAL(9,L1006:L1017)</f>
        <v>0</v>
      </c>
      <c r="M1005" s="199"/>
      <c r="N1005" s="199"/>
      <c r="O1005" s="199">
        <f>SUBTOTAL(9,O1006:O1017)</f>
        <v>0</v>
      </c>
      <c r="P1005" s="199">
        <f>SUBTOTAL(9,P1006:P1017)</f>
        <v>0</v>
      </c>
      <c r="Q1005" s="61"/>
      <c r="R1005" s="162"/>
      <c r="S1005" s="162">
        <f>SUBTOTAL(9,S1006:S1017)</f>
        <v>3</v>
      </c>
      <c r="T1005" s="199"/>
      <c r="U1005" s="199">
        <f>SUBTOTAL(9,U1006:U1017)</f>
        <v>1279000</v>
      </c>
      <c r="V1005" s="129"/>
      <c r="W1005" s="162"/>
      <c r="X1005" s="169">
        <f>SUBTOTAL(9,X1006:X1017)</f>
        <v>235.64999999999998</v>
      </c>
      <c r="Y1005" s="170">
        <f>SUBTOTAL(9,Y1006:Y1017)</f>
        <v>0</v>
      </c>
      <c r="Z1005" s="199"/>
      <c r="AA1005" s="199">
        <f>SUBTOTAL(9,AA1006:AA1017)</f>
        <v>270692547.79999995</v>
      </c>
      <c r="AB1005" s="71"/>
      <c r="AC1005" s="71"/>
      <c r="AD1005" s="71"/>
      <c r="AE1005" s="71"/>
      <c r="AF1005" s="71"/>
      <c r="AG1005" s="103"/>
      <c r="AH1005" s="162"/>
      <c r="AI1005" s="162"/>
      <c r="AJ1005" s="162">
        <f>SUBTOTAL(9,AJ1006:AJ1017)</f>
        <v>0</v>
      </c>
      <c r="AK1005" s="199"/>
      <c r="AL1005" s="199">
        <f>SUBTOTAL(9,AL1006:AL1017)</f>
        <v>0</v>
      </c>
      <c r="AM1005" s="162"/>
      <c r="AN1005" s="162">
        <f>SUBTOTAL(9,AN1006:AN1017)</f>
        <v>0</v>
      </c>
      <c r="AO1005" s="199">
        <f t="shared" si="186"/>
        <v>271971547.79999995</v>
      </c>
      <c r="AP1005" s="129"/>
      <c r="AQ1005" s="90"/>
    </row>
    <row r="1006" spans="1:43" outlineLevel="2">
      <c r="A1006" s="72" t="e">
        <f>IF(C1005&lt;&gt;"",$C$7:C1005,A1004)</f>
        <v>#VALUE!</v>
      </c>
      <c r="B1006" s="102">
        <f>IF(C1005&lt;&gt;"",COUNTA($C$7:C1005)+392,"")</f>
        <v>458</v>
      </c>
      <c r="C1006" s="192"/>
      <c r="D1006" s="71" t="s">
        <v>335</v>
      </c>
      <c r="E1006" s="103"/>
      <c r="F1006" s="103"/>
      <c r="G1006" s="103"/>
      <c r="H1006" s="103"/>
      <c r="I1006" s="103"/>
      <c r="J1006" s="103"/>
      <c r="K1006" s="71"/>
      <c r="L1006" s="105"/>
      <c r="M1006" s="106" t="str">
        <f>IF(K1006&lt;&gt;"",VLOOKUP(K1006,'DON GIA'!$S$1:$U$19,3,0),"")</f>
        <v/>
      </c>
      <c r="N1006" s="106" t="str">
        <f>IF(K1006&lt;&gt;"",VLOOKUP(K1006,'DON GIA'!$S$1:$V$19,4,0),"")</f>
        <v/>
      </c>
      <c r="O1006" s="106" t="str">
        <f t="shared" si="183"/>
        <v/>
      </c>
      <c r="P1006" s="106" t="str">
        <f t="shared" si="184"/>
        <v/>
      </c>
      <c r="Q1006" s="71" t="s">
        <v>76</v>
      </c>
      <c r="R1006" s="103" t="s">
        <v>44</v>
      </c>
      <c r="S1006" s="103">
        <v>2</v>
      </c>
      <c r="T1006" s="106">
        <f>IF(Q1006&lt;&gt;"",VLOOKUP(Q1006,'DON GIA'!$H$1:$K$103,4,0),"")</f>
        <v>494000</v>
      </c>
      <c r="U1006" s="106">
        <f t="shared" ref="U1006:U1017" si="191">IF(Q1006&lt;&gt;"",IF(ISNUMBER(T1006),S1006*T1006,""),"")</f>
        <v>988000</v>
      </c>
      <c r="V1006" s="107" t="s">
        <v>1063</v>
      </c>
      <c r="W1006" s="103" t="s">
        <v>27</v>
      </c>
      <c r="X1006" s="108">
        <v>42.35</v>
      </c>
      <c r="Y1006" s="109"/>
      <c r="Z1006" s="106">
        <f>IF(V1006&lt;&gt;"",VLOOKUP(V1006,'DON GIA'!$A$1:$D$346,4,0),"")</f>
        <v>3941166</v>
      </c>
      <c r="AA1006" s="106">
        <f t="shared" ref="AA1006:AA1017" si="192">IF(V1006&lt;&gt;"",IF(ISNUMBER(Z1006),X1006*Z1006,""),"")</f>
        <v>166908380.09999999</v>
      </c>
      <c r="AB1006" s="71"/>
      <c r="AC1006" s="71" t="s">
        <v>29</v>
      </c>
      <c r="AD1006" s="71" t="s">
        <v>30</v>
      </c>
      <c r="AE1006" s="71" t="s">
        <v>31</v>
      </c>
      <c r="AF1006" s="71" t="s">
        <v>32</v>
      </c>
      <c r="AG1006" s="103"/>
      <c r="AH1006" s="103"/>
      <c r="AI1006" s="103"/>
      <c r="AJ1006" s="103"/>
      <c r="AK1006" s="106" t="str">
        <f>IF(AH1006&lt;&gt;"",VLOOKUP(AH1006,'DON GIA'!$M$1:$P$9,4,0),"")</f>
        <v/>
      </c>
      <c r="AL1006" s="106" t="str">
        <f t="shared" si="185"/>
        <v/>
      </c>
      <c r="AM1006" s="103"/>
      <c r="AN1006" s="103"/>
      <c r="AO1006" s="199" t="str">
        <f t="shared" si="186"/>
        <v/>
      </c>
      <c r="AP1006" s="107" t="s">
        <v>432</v>
      </c>
    </row>
    <row r="1007" spans="1:43" ht="37.5" outlineLevel="2">
      <c r="A1007" s="72" t="e">
        <f>IF(C1006&lt;&gt;"",$C$7:C1006,A1006)</f>
        <v>#VALUE!</v>
      </c>
      <c r="B1007" s="102" t="str">
        <f>IF(C1006&lt;&gt;"",COUNTA($C$7:C1006)+392,"")</f>
        <v/>
      </c>
      <c r="C1007" s="192"/>
      <c r="D1007" s="71" t="s">
        <v>71</v>
      </c>
      <c r="E1007" s="103"/>
      <c r="F1007" s="103"/>
      <c r="G1007" s="103"/>
      <c r="H1007" s="103"/>
      <c r="I1007" s="103"/>
      <c r="J1007" s="103"/>
      <c r="K1007" s="71"/>
      <c r="L1007" s="105"/>
      <c r="M1007" s="106" t="str">
        <f>IF(K1007&lt;&gt;"",VLOOKUP(K1007,'DON GIA'!$S$1:$U$19,3,0),"")</f>
        <v/>
      </c>
      <c r="N1007" s="106" t="str">
        <f>IF(K1007&lt;&gt;"",VLOOKUP(K1007,'DON GIA'!$S$1:$V$19,4,0),"")</f>
        <v/>
      </c>
      <c r="O1007" s="106" t="str">
        <f t="shared" si="183"/>
        <v/>
      </c>
      <c r="P1007" s="106" t="str">
        <f t="shared" si="184"/>
        <v/>
      </c>
      <c r="Q1007" s="71" t="s">
        <v>315</v>
      </c>
      <c r="R1007" s="103" t="s">
        <v>44</v>
      </c>
      <c r="S1007" s="103">
        <v>1</v>
      </c>
      <c r="T1007" s="106">
        <f>IF(Q1007&lt;&gt;"",VLOOKUP(Q1007,'DON GIA'!$H$1:$K$103,4,0),"")</f>
        <v>291000</v>
      </c>
      <c r="U1007" s="106">
        <f t="shared" si="191"/>
        <v>291000</v>
      </c>
      <c r="V1007" s="107" t="s">
        <v>1080</v>
      </c>
      <c r="W1007" s="103" t="s">
        <v>27</v>
      </c>
      <c r="X1007" s="108">
        <v>3.04</v>
      </c>
      <c r="Y1007" s="109"/>
      <c r="Z1007" s="106">
        <f>IF(V1007&lt;&gt;"",VLOOKUP(V1007,'DON GIA'!$A$1:$D$346,4,0),"")</f>
        <v>10375629</v>
      </c>
      <c r="AA1007" s="106">
        <f t="shared" si="192"/>
        <v>31541912.16</v>
      </c>
      <c r="AB1007" s="71"/>
      <c r="AC1007" s="71" t="s">
        <v>34</v>
      </c>
      <c r="AD1007" s="71" t="s">
        <v>30</v>
      </c>
      <c r="AE1007" s="71" t="s">
        <v>31</v>
      </c>
      <c r="AF1007" s="71" t="s">
        <v>32</v>
      </c>
      <c r="AG1007" s="103"/>
      <c r="AH1007" s="103"/>
      <c r="AI1007" s="103"/>
      <c r="AJ1007" s="103"/>
      <c r="AK1007" s="106" t="str">
        <f>IF(AH1007&lt;&gt;"",VLOOKUP(AH1007,'DON GIA'!$M$1:$P$9,4,0),"")</f>
        <v/>
      </c>
      <c r="AL1007" s="106" t="str">
        <f t="shared" si="185"/>
        <v/>
      </c>
      <c r="AM1007" s="103"/>
      <c r="AN1007" s="103"/>
      <c r="AO1007" s="199" t="str">
        <f t="shared" si="186"/>
        <v/>
      </c>
      <c r="AP1007" s="107"/>
    </row>
    <row r="1008" spans="1:43" outlineLevel="2">
      <c r="A1008" s="72" t="e">
        <f>IF(C1007&lt;&gt;"",$C$7:C1007,A1007)</f>
        <v>#VALUE!</v>
      </c>
      <c r="B1008" s="102" t="str">
        <f>IF(C1007&lt;&gt;"",COUNTA($C$7:C1007)+392,"")</f>
        <v/>
      </c>
      <c r="C1008" s="192"/>
      <c r="D1008" s="71"/>
      <c r="E1008" s="103"/>
      <c r="F1008" s="103"/>
      <c r="G1008" s="103"/>
      <c r="H1008" s="103"/>
      <c r="I1008" s="103"/>
      <c r="J1008" s="103"/>
      <c r="K1008" s="71"/>
      <c r="L1008" s="105"/>
      <c r="M1008" s="106" t="str">
        <f>IF(K1008&lt;&gt;"",VLOOKUP(K1008,'DON GIA'!$S$1:$U$19,3,0),"")</f>
        <v/>
      </c>
      <c r="N1008" s="106" t="str">
        <f>IF(K1008&lt;&gt;"",VLOOKUP(K1008,'DON GIA'!$S$1:$V$19,4,0),"")</f>
        <v/>
      </c>
      <c r="O1008" s="106" t="str">
        <f t="shared" si="183"/>
        <v/>
      </c>
      <c r="P1008" s="106" t="str">
        <f t="shared" si="184"/>
        <v/>
      </c>
      <c r="Q1008" s="71" t="s">
        <v>35</v>
      </c>
      <c r="R1008" s="103"/>
      <c r="S1008" s="103"/>
      <c r="T1008" s="106" t="str">
        <f>IF(Q1008&lt;&gt;"",VLOOKUP(Q1008,'DON GIA'!$H$1:$K$103,4,0),"")</f>
        <v/>
      </c>
      <c r="U1008" s="106" t="str">
        <f t="shared" si="191"/>
        <v/>
      </c>
      <c r="V1008" s="107" t="s">
        <v>1023</v>
      </c>
      <c r="W1008" s="103" t="s">
        <v>38</v>
      </c>
      <c r="X1008" s="108">
        <v>0.24</v>
      </c>
      <c r="Y1008" s="109"/>
      <c r="Z1008" s="106">
        <f>IF(V1008&lt;&gt;"",VLOOKUP(V1008,'DON GIA'!$A$1:$D$346,4,0),"")</f>
        <v>2523428</v>
      </c>
      <c r="AA1008" s="106">
        <f t="shared" si="192"/>
        <v>605622.72</v>
      </c>
      <c r="AB1008" s="71"/>
      <c r="AC1008" s="71"/>
      <c r="AD1008" s="71"/>
      <c r="AE1008" s="71"/>
      <c r="AF1008" s="71"/>
      <c r="AG1008" s="103"/>
      <c r="AH1008" s="103"/>
      <c r="AI1008" s="103"/>
      <c r="AJ1008" s="103"/>
      <c r="AK1008" s="106" t="str">
        <f>IF(AH1008&lt;&gt;"",VLOOKUP(AH1008,'DON GIA'!$M$1:$P$9,4,0),"")</f>
        <v/>
      </c>
      <c r="AL1008" s="106" t="str">
        <f t="shared" si="185"/>
        <v/>
      </c>
      <c r="AM1008" s="103"/>
      <c r="AN1008" s="103"/>
      <c r="AO1008" s="199" t="str">
        <f t="shared" si="186"/>
        <v/>
      </c>
      <c r="AP1008" s="107"/>
    </row>
    <row r="1009" spans="1:43" outlineLevel="2">
      <c r="A1009" s="72" t="e">
        <f>IF(C1008&lt;&gt;"",$C$7:C1008,A1008)</f>
        <v>#VALUE!</v>
      </c>
      <c r="B1009" s="102" t="str">
        <f>IF(C1008&lt;&gt;"",COUNTA($C$7:C1008)+392,"")</f>
        <v/>
      </c>
      <c r="C1009" s="192"/>
      <c r="D1009" s="71"/>
      <c r="E1009" s="103"/>
      <c r="F1009" s="103"/>
      <c r="G1009" s="103"/>
      <c r="H1009" s="103"/>
      <c r="I1009" s="103"/>
      <c r="J1009" s="103"/>
      <c r="K1009" s="71"/>
      <c r="L1009" s="105"/>
      <c r="M1009" s="106" t="str">
        <f>IF(K1009&lt;&gt;"",VLOOKUP(K1009,'DON GIA'!$S$1:$U$19,3,0),"")</f>
        <v/>
      </c>
      <c r="N1009" s="106" t="str">
        <f>IF(K1009&lt;&gt;"",VLOOKUP(K1009,'DON GIA'!$S$1:$V$19,4,0),"")</f>
        <v/>
      </c>
      <c r="O1009" s="106" t="str">
        <f t="shared" si="183"/>
        <v/>
      </c>
      <c r="P1009" s="106" t="str">
        <f t="shared" si="184"/>
        <v/>
      </c>
      <c r="Q1009" s="71" t="s">
        <v>35</v>
      </c>
      <c r="R1009" s="103"/>
      <c r="S1009" s="103"/>
      <c r="T1009" s="106" t="str">
        <f>IF(Q1009&lt;&gt;"",VLOOKUP(Q1009,'DON GIA'!$H$1:$K$103,4,0),"")</f>
        <v/>
      </c>
      <c r="U1009" s="106" t="str">
        <f t="shared" si="191"/>
        <v/>
      </c>
      <c r="V1009" s="107" t="s">
        <v>1212</v>
      </c>
      <c r="W1009" s="103" t="s">
        <v>27</v>
      </c>
      <c r="X1009" s="108">
        <v>0.84</v>
      </c>
      <c r="Y1009" s="109"/>
      <c r="Z1009" s="106">
        <f>IF(V1009&lt;&gt;"",VLOOKUP(V1009,'DON GIA'!$A$1:$D$346,4,0),"")</f>
        <v>292949</v>
      </c>
      <c r="AA1009" s="106">
        <f t="shared" si="192"/>
        <v>246077.16</v>
      </c>
      <c r="AB1009" s="71"/>
      <c r="AC1009" s="71"/>
      <c r="AD1009" s="71"/>
      <c r="AE1009" s="71"/>
      <c r="AF1009" s="71"/>
      <c r="AG1009" s="103"/>
      <c r="AH1009" s="103"/>
      <c r="AI1009" s="103"/>
      <c r="AJ1009" s="103"/>
      <c r="AK1009" s="106" t="str">
        <f>IF(AH1009&lt;&gt;"",VLOOKUP(AH1009,'DON GIA'!$M$1:$P$9,4,0),"")</f>
        <v/>
      </c>
      <c r="AL1009" s="106" t="str">
        <f t="shared" si="185"/>
        <v/>
      </c>
      <c r="AM1009" s="103"/>
      <c r="AN1009" s="103"/>
      <c r="AO1009" s="199" t="str">
        <f t="shared" si="186"/>
        <v/>
      </c>
      <c r="AP1009" s="107"/>
    </row>
    <row r="1010" spans="1:43" outlineLevel="2">
      <c r="A1010" s="72" t="e">
        <f>IF(C1009&lt;&gt;"",$C$7:C1009,A1009)</f>
        <v>#VALUE!</v>
      </c>
      <c r="B1010" s="102" t="str">
        <f>IF(C1009&lt;&gt;"",COUNTA($C$7:C1009)+392,"")</f>
        <v/>
      </c>
      <c r="C1010" s="192"/>
      <c r="D1010" s="71"/>
      <c r="E1010" s="103"/>
      <c r="F1010" s="103"/>
      <c r="G1010" s="103"/>
      <c r="H1010" s="103"/>
      <c r="I1010" s="103"/>
      <c r="J1010" s="103"/>
      <c r="K1010" s="71"/>
      <c r="L1010" s="105"/>
      <c r="M1010" s="106" t="str">
        <f>IF(K1010&lt;&gt;"",VLOOKUP(K1010,'DON GIA'!$S$1:$U$19,3,0),"")</f>
        <v/>
      </c>
      <c r="N1010" s="106" t="str">
        <f>IF(K1010&lt;&gt;"",VLOOKUP(K1010,'DON GIA'!$S$1:$V$19,4,0),"")</f>
        <v/>
      </c>
      <c r="O1010" s="106" t="str">
        <f t="shared" si="183"/>
        <v/>
      </c>
      <c r="P1010" s="106" t="str">
        <f t="shared" si="184"/>
        <v/>
      </c>
      <c r="Q1010" s="71" t="s">
        <v>35</v>
      </c>
      <c r="R1010" s="103"/>
      <c r="S1010" s="103"/>
      <c r="T1010" s="106" t="str">
        <f>IF(Q1010&lt;&gt;"",VLOOKUP(Q1010,'DON GIA'!$H$1:$K$103,4,0),"")</f>
        <v/>
      </c>
      <c r="U1010" s="106" t="str">
        <f t="shared" si="191"/>
        <v/>
      </c>
      <c r="V1010" s="107" t="s">
        <v>1083</v>
      </c>
      <c r="W1010" s="103" t="s">
        <v>27</v>
      </c>
      <c r="X1010" s="108">
        <v>2.4</v>
      </c>
      <c r="Y1010" s="109"/>
      <c r="Z1010" s="106">
        <f>IF(V1010&lt;&gt;"",VLOOKUP(V1010,'DON GIA'!$A$1:$D$346,4,0),"")</f>
        <v>282038</v>
      </c>
      <c r="AA1010" s="106">
        <f t="shared" si="192"/>
        <v>676891.2</v>
      </c>
      <c r="AB1010" s="71"/>
      <c r="AC1010" s="71"/>
      <c r="AD1010" s="71"/>
      <c r="AE1010" s="71"/>
      <c r="AF1010" s="71"/>
      <c r="AG1010" s="103"/>
      <c r="AH1010" s="103"/>
      <c r="AI1010" s="103"/>
      <c r="AJ1010" s="103"/>
      <c r="AK1010" s="106" t="str">
        <f>IF(AH1010&lt;&gt;"",VLOOKUP(AH1010,'DON GIA'!$M$1:$P$9,4,0),"")</f>
        <v/>
      </c>
      <c r="AL1010" s="106" t="str">
        <f t="shared" si="185"/>
        <v/>
      </c>
      <c r="AM1010" s="103"/>
      <c r="AN1010" s="103"/>
      <c r="AO1010" s="199" t="str">
        <f t="shared" si="186"/>
        <v/>
      </c>
      <c r="AP1010" s="107"/>
    </row>
    <row r="1011" spans="1:43" ht="37.5" outlineLevel="2">
      <c r="A1011" s="72" t="e">
        <f>IF(C1010&lt;&gt;"",$C$7:C1010,A1010)</f>
        <v>#VALUE!</v>
      </c>
      <c r="B1011" s="102" t="str">
        <f>IF(C1010&lt;&gt;"",COUNTA($C$7:C1010)+392,"")</f>
        <v/>
      </c>
      <c r="C1011" s="192"/>
      <c r="D1011" s="71"/>
      <c r="E1011" s="103"/>
      <c r="F1011" s="103"/>
      <c r="G1011" s="103"/>
      <c r="H1011" s="103"/>
      <c r="I1011" s="103"/>
      <c r="J1011" s="103"/>
      <c r="K1011" s="71"/>
      <c r="L1011" s="105"/>
      <c r="M1011" s="106" t="str">
        <f>IF(K1011&lt;&gt;"",VLOOKUP(K1011,'DON GIA'!$S$1:$U$19,3,0),"")</f>
        <v/>
      </c>
      <c r="N1011" s="106" t="str">
        <f>IF(K1011&lt;&gt;"",VLOOKUP(K1011,'DON GIA'!$S$1:$V$19,4,0),"")</f>
        <v/>
      </c>
      <c r="O1011" s="106" t="str">
        <f t="shared" si="183"/>
        <v/>
      </c>
      <c r="P1011" s="106" t="str">
        <f t="shared" si="184"/>
        <v/>
      </c>
      <c r="Q1011" s="71" t="s">
        <v>35</v>
      </c>
      <c r="R1011" s="103"/>
      <c r="S1011" s="103"/>
      <c r="T1011" s="106" t="str">
        <f>IF(Q1011&lt;&gt;"",VLOOKUP(Q1011,'DON GIA'!$H$1:$K$103,4,0),"")</f>
        <v/>
      </c>
      <c r="U1011" s="106" t="str">
        <f t="shared" si="191"/>
        <v/>
      </c>
      <c r="V1011" s="107" t="s">
        <v>1210</v>
      </c>
      <c r="W1011" s="103" t="s">
        <v>27</v>
      </c>
      <c r="X1011" s="108">
        <v>42.35</v>
      </c>
      <c r="Y1011" s="109"/>
      <c r="Z1011" s="106">
        <f>IF(V1011&lt;&gt;"",VLOOKUP(V1011,'DON GIA'!$A$1:$D$346,4,0),"")</f>
        <v>161275</v>
      </c>
      <c r="AA1011" s="106">
        <f t="shared" si="192"/>
        <v>6829996.25</v>
      </c>
      <c r="AB1011" s="71"/>
      <c r="AC1011" s="71"/>
      <c r="AD1011" s="71"/>
      <c r="AE1011" s="71"/>
      <c r="AF1011" s="71"/>
      <c r="AG1011" s="103"/>
      <c r="AH1011" s="103"/>
      <c r="AI1011" s="103"/>
      <c r="AJ1011" s="103"/>
      <c r="AK1011" s="106" t="str">
        <f>IF(AH1011&lt;&gt;"",VLOOKUP(AH1011,'DON GIA'!$M$1:$P$9,4,0),"")</f>
        <v/>
      </c>
      <c r="AL1011" s="106" t="str">
        <f t="shared" si="185"/>
        <v/>
      </c>
      <c r="AM1011" s="103"/>
      <c r="AN1011" s="103"/>
      <c r="AO1011" s="199" t="str">
        <f t="shared" si="186"/>
        <v/>
      </c>
      <c r="AP1011" s="107"/>
    </row>
    <row r="1012" spans="1:43" outlineLevel="2">
      <c r="A1012" s="72" t="e">
        <f>IF(C1011&lt;&gt;"",$C$7:C1011,A1011)</f>
        <v>#VALUE!</v>
      </c>
      <c r="B1012" s="102" t="str">
        <f>IF(C1011&lt;&gt;"",COUNTA($C$7:C1011)+392,"")</f>
        <v/>
      </c>
      <c r="C1012" s="192"/>
      <c r="D1012" s="71"/>
      <c r="E1012" s="103"/>
      <c r="F1012" s="103"/>
      <c r="G1012" s="103"/>
      <c r="H1012" s="103"/>
      <c r="I1012" s="103"/>
      <c r="J1012" s="103"/>
      <c r="K1012" s="71"/>
      <c r="L1012" s="105"/>
      <c r="M1012" s="106" t="str">
        <f>IF(K1012&lt;&gt;"",VLOOKUP(K1012,'DON GIA'!$S$1:$U$19,3,0),"")</f>
        <v/>
      </c>
      <c r="N1012" s="106" t="str">
        <f>IF(K1012&lt;&gt;"",VLOOKUP(K1012,'DON GIA'!$S$1:$V$19,4,0),"")</f>
        <v/>
      </c>
      <c r="O1012" s="106" t="str">
        <f t="shared" si="183"/>
        <v/>
      </c>
      <c r="P1012" s="106" t="str">
        <f t="shared" si="184"/>
        <v/>
      </c>
      <c r="Q1012" s="71" t="s">
        <v>35</v>
      </c>
      <c r="R1012" s="103"/>
      <c r="S1012" s="103"/>
      <c r="T1012" s="106" t="str">
        <f>IF(Q1012&lt;&gt;"",VLOOKUP(Q1012,'DON GIA'!$H$1:$K$103,4,0),"")</f>
        <v/>
      </c>
      <c r="U1012" s="106" t="str">
        <f t="shared" si="191"/>
        <v/>
      </c>
      <c r="V1012" s="107" t="s">
        <v>1009</v>
      </c>
      <c r="W1012" s="103" t="s">
        <v>27</v>
      </c>
      <c r="X1012" s="108">
        <v>82.49</v>
      </c>
      <c r="Y1012" s="109"/>
      <c r="Z1012" s="106">
        <f>IF(V1012&lt;&gt;"",VLOOKUP(V1012,'DON GIA'!$A$1:$D$346,4,0),"")</f>
        <v>282038</v>
      </c>
      <c r="AA1012" s="106">
        <f t="shared" si="192"/>
        <v>23265314.619999997</v>
      </c>
      <c r="AB1012" s="71"/>
      <c r="AC1012" s="71"/>
      <c r="AD1012" s="71"/>
      <c r="AE1012" s="71"/>
      <c r="AF1012" s="71"/>
      <c r="AG1012" s="103"/>
      <c r="AH1012" s="103"/>
      <c r="AI1012" s="103"/>
      <c r="AJ1012" s="103"/>
      <c r="AK1012" s="106" t="str">
        <f>IF(AH1012&lt;&gt;"",VLOOKUP(AH1012,'DON GIA'!$M$1:$P$9,4,0),"")</f>
        <v/>
      </c>
      <c r="AL1012" s="106" t="str">
        <f t="shared" si="185"/>
        <v/>
      </c>
      <c r="AM1012" s="103"/>
      <c r="AN1012" s="103"/>
      <c r="AO1012" s="199" t="str">
        <f t="shared" si="186"/>
        <v/>
      </c>
      <c r="AP1012" s="107"/>
    </row>
    <row r="1013" spans="1:43" ht="37.5" outlineLevel="2">
      <c r="A1013" s="72" t="e">
        <f>IF(C1012&lt;&gt;"",$C$7:C1012,A1012)</f>
        <v>#VALUE!</v>
      </c>
      <c r="B1013" s="102" t="str">
        <f>IF(C1012&lt;&gt;"",COUNTA($C$7:C1012)+392,"")</f>
        <v/>
      </c>
      <c r="C1013" s="192"/>
      <c r="D1013" s="71"/>
      <c r="E1013" s="103"/>
      <c r="F1013" s="103"/>
      <c r="G1013" s="103"/>
      <c r="H1013" s="103"/>
      <c r="I1013" s="103"/>
      <c r="J1013" s="103"/>
      <c r="K1013" s="71"/>
      <c r="L1013" s="105"/>
      <c r="M1013" s="106" t="str">
        <f>IF(K1013&lt;&gt;"",VLOOKUP(K1013,'DON GIA'!$S$1:$U$19,3,0),"")</f>
        <v/>
      </c>
      <c r="N1013" s="106" t="str">
        <f>IF(K1013&lt;&gt;"",VLOOKUP(K1013,'DON GIA'!$S$1:$V$19,4,0),"")</f>
        <v/>
      </c>
      <c r="O1013" s="106" t="str">
        <f t="shared" si="183"/>
        <v/>
      </c>
      <c r="P1013" s="106" t="str">
        <f t="shared" si="184"/>
        <v/>
      </c>
      <c r="Q1013" s="71" t="s">
        <v>35</v>
      </c>
      <c r="R1013" s="103"/>
      <c r="S1013" s="103"/>
      <c r="T1013" s="106" t="str">
        <f>IF(Q1013&lt;&gt;"",VLOOKUP(Q1013,'DON GIA'!$H$1:$K$103,4,0),"")</f>
        <v/>
      </c>
      <c r="U1013" s="106" t="str">
        <f t="shared" si="191"/>
        <v/>
      </c>
      <c r="V1013" s="107" t="s">
        <v>1244</v>
      </c>
      <c r="W1013" s="103" t="s">
        <v>27</v>
      </c>
      <c r="X1013" s="108">
        <v>6.9</v>
      </c>
      <c r="Y1013" s="109"/>
      <c r="Z1013" s="106">
        <f>IF(V1013&lt;&gt;"",VLOOKUP(V1013,'DON GIA'!$A$1:$D$346,4,0),"")</f>
        <v>269273</v>
      </c>
      <c r="AA1013" s="106">
        <f t="shared" si="192"/>
        <v>1857983.7000000002</v>
      </c>
      <c r="AB1013" s="71"/>
      <c r="AC1013" s="71"/>
      <c r="AD1013" s="71"/>
      <c r="AE1013" s="71"/>
      <c r="AF1013" s="71"/>
      <c r="AG1013" s="103"/>
      <c r="AH1013" s="103"/>
      <c r="AI1013" s="103"/>
      <c r="AJ1013" s="103"/>
      <c r="AK1013" s="106" t="str">
        <f>IF(AH1013&lt;&gt;"",VLOOKUP(AH1013,'DON GIA'!$M$1:$P$9,4,0),"")</f>
        <v/>
      </c>
      <c r="AL1013" s="106" t="str">
        <f t="shared" si="185"/>
        <v/>
      </c>
      <c r="AM1013" s="103"/>
      <c r="AN1013" s="103"/>
      <c r="AO1013" s="199" t="str">
        <f t="shared" si="186"/>
        <v/>
      </c>
      <c r="AP1013" s="107"/>
    </row>
    <row r="1014" spans="1:43" outlineLevel="2">
      <c r="A1014" s="72" t="e">
        <f>IF(C1013&lt;&gt;"",$C$7:C1013,A1013)</f>
        <v>#VALUE!</v>
      </c>
      <c r="B1014" s="102" t="str">
        <f>IF(C1013&lt;&gt;"",COUNTA($C$7:C1013)+392,"")</f>
        <v/>
      </c>
      <c r="C1014" s="192"/>
      <c r="D1014" s="71"/>
      <c r="E1014" s="103"/>
      <c r="F1014" s="103"/>
      <c r="G1014" s="103"/>
      <c r="H1014" s="103"/>
      <c r="I1014" s="103"/>
      <c r="J1014" s="103"/>
      <c r="K1014" s="71"/>
      <c r="L1014" s="105"/>
      <c r="M1014" s="106" t="str">
        <f>IF(K1014&lt;&gt;"",VLOOKUP(K1014,'DON GIA'!$S$1:$U$19,3,0),"")</f>
        <v/>
      </c>
      <c r="N1014" s="106" t="str">
        <f>IF(K1014&lt;&gt;"",VLOOKUP(K1014,'DON GIA'!$S$1:$V$19,4,0),"")</f>
        <v/>
      </c>
      <c r="O1014" s="106" t="str">
        <f t="shared" si="183"/>
        <v/>
      </c>
      <c r="P1014" s="106" t="str">
        <f t="shared" si="184"/>
        <v/>
      </c>
      <c r="Q1014" s="71" t="s">
        <v>35</v>
      </c>
      <c r="R1014" s="103"/>
      <c r="S1014" s="103"/>
      <c r="T1014" s="106" t="str">
        <f>IF(Q1014&lt;&gt;"",VLOOKUP(Q1014,'DON GIA'!$H$1:$K$103,4,0),"")</f>
        <v/>
      </c>
      <c r="U1014" s="106" t="str">
        <f t="shared" si="191"/>
        <v/>
      </c>
      <c r="V1014" s="107" t="s">
        <v>1245</v>
      </c>
      <c r="W1014" s="103" t="s">
        <v>27</v>
      </c>
      <c r="X1014" s="108">
        <v>1.38</v>
      </c>
      <c r="Y1014" s="109"/>
      <c r="Z1014" s="106">
        <f>IF(V1014&lt;&gt;"",VLOOKUP(V1014,'DON GIA'!$A$1:$D$346,4,0),"")</f>
        <v>138443</v>
      </c>
      <c r="AA1014" s="106">
        <f t="shared" si="192"/>
        <v>191051.34</v>
      </c>
      <c r="AB1014" s="71"/>
      <c r="AC1014" s="71"/>
      <c r="AD1014" s="71"/>
      <c r="AE1014" s="71"/>
      <c r="AF1014" s="71"/>
      <c r="AG1014" s="103"/>
      <c r="AH1014" s="103"/>
      <c r="AI1014" s="103"/>
      <c r="AJ1014" s="103"/>
      <c r="AK1014" s="106" t="str">
        <f>IF(AH1014&lt;&gt;"",VLOOKUP(AH1014,'DON GIA'!$M$1:$P$9,4,0),"")</f>
        <v/>
      </c>
      <c r="AL1014" s="106" t="str">
        <f t="shared" si="185"/>
        <v/>
      </c>
      <c r="AM1014" s="103"/>
      <c r="AN1014" s="103"/>
      <c r="AO1014" s="199" t="str">
        <f t="shared" si="186"/>
        <v/>
      </c>
      <c r="AP1014" s="107"/>
    </row>
    <row r="1015" spans="1:43" outlineLevel="2">
      <c r="A1015" s="72" t="e">
        <f>IF(C1014&lt;&gt;"",$C$7:C1014,A1014)</f>
        <v>#VALUE!</v>
      </c>
      <c r="B1015" s="102" t="str">
        <f>IF(C1014&lt;&gt;"",COUNTA($C$7:C1014)+392,"")</f>
        <v/>
      </c>
      <c r="C1015" s="192"/>
      <c r="D1015" s="71"/>
      <c r="E1015" s="103"/>
      <c r="F1015" s="103"/>
      <c r="G1015" s="103"/>
      <c r="H1015" s="103"/>
      <c r="I1015" s="103"/>
      <c r="J1015" s="103"/>
      <c r="K1015" s="71"/>
      <c r="L1015" s="105"/>
      <c r="M1015" s="106" t="str">
        <f>IF(K1015&lt;&gt;"",VLOOKUP(K1015,'DON GIA'!$S$1:$U$19,3,0),"")</f>
        <v/>
      </c>
      <c r="N1015" s="106" t="str">
        <f>IF(K1015&lt;&gt;"",VLOOKUP(K1015,'DON GIA'!$S$1:$V$19,4,0),"")</f>
        <v/>
      </c>
      <c r="O1015" s="106" t="str">
        <f t="shared" si="183"/>
        <v/>
      </c>
      <c r="P1015" s="106" t="str">
        <f t="shared" si="184"/>
        <v/>
      </c>
      <c r="Q1015" s="71" t="s">
        <v>35</v>
      </c>
      <c r="R1015" s="103"/>
      <c r="S1015" s="103"/>
      <c r="T1015" s="106" t="str">
        <f>IF(Q1015&lt;&gt;"",VLOOKUP(Q1015,'DON GIA'!$H$1:$K$103,4,0),"")</f>
        <v/>
      </c>
      <c r="U1015" s="106" t="str">
        <f t="shared" si="191"/>
        <v/>
      </c>
      <c r="V1015" s="107" t="s">
        <v>1209</v>
      </c>
      <c r="W1015" s="103" t="s">
        <v>27</v>
      </c>
      <c r="X1015" s="108">
        <v>47.03</v>
      </c>
      <c r="Y1015" s="109"/>
      <c r="Z1015" s="106">
        <f>IF(V1015&lt;&gt;"",VLOOKUP(V1015,'DON GIA'!$A$1:$D$346,4,0),"")</f>
        <v>264499</v>
      </c>
      <c r="AA1015" s="106">
        <f t="shared" si="192"/>
        <v>12439387.970000001</v>
      </c>
      <c r="AB1015" s="71"/>
      <c r="AC1015" s="71"/>
      <c r="AD1015" s="71"/>
      <c r="AE1015" s="71"/>
      <c r="AF1015" s="71"/>
      <c r="AG1015" s="103"/>
      <c r="AH1015" s="103"/>
      <c r="AI1015" s="103"/>
      <c r="AJ1015" s="103"/>
      <c r="AK1015" s="106" t="str">
        <f>IF(AH1015&lt;&gt;"",VLOOKUP(AH1015,'DON GIA'!$M$1:$P$9,4,0),"")</f>
        <v/>
      </c>
      <c r="AL1015" s="106" t="str">
        <f t="shared" si="185"/>
        <v/>
      </c>
      <c r="AM1015" s="103"/>
      <c r="AN1015" s="103"/>
      <c r="AO1015" s="199" t="str">
        <f t="shared" si="186"/>
        <v/>
      </c>
      <c r="AP1015" s="107"/>
    </row>
    <row r="1016" spans="1:43" outlineLevel="2">
      <c r="A1016" s="72" t="e">
        <f>IF(C1015&lt;&gt;"",$C$7:C1015,A1015)</f>
        <v>#VALUE!</v>
      </c>
      <c r="B1016" s="102" t="str">
        <f>IF(C1015&lt;&gt;"",COUNTA($C$7:C1015)+392,"")</f>
        <v/>
      </c>
      <c r="C1016" s="192"/>
      <c r="D1016" s="71"/>
      <c r="E1016" s="103"/>
      <c r="F1016" s="103"/>
      <c r="G1016" s="103"/>
      <c r="H1016" s="103"/>
      <c r="I1016" s="103"/>
      <c r="J1016" s="103"/>
      <c r="K1016" s="71"/>
      <c r="L1016" s="105"/>
      <c r="M1016" s="106" t="str">
        <f>IF(K1016&lt;&gt;"",VLOOKUP(K1016,'DON GIA'!$S$1:$U$19,3,0),"")</f>
        <v/>
      </c>
      <c r="N1016" s="106" t="str">
        <f>IF(K1016&lt;&gt;"",VLOOKUP(K1016,'DON GIA'!$S$1:$V$19,4,0),"")</f>
        <v/>
      </c>
      <c r="O1016" s="106" t="str">
        <f t="shared" si="183"/>
        <v/>
      </c>
      <c r="P1016" s="106" t="str">
        <f t="shared" si="184"/>
        <v/>
      </c>
      <c r="Q1016" s="71" t="s">
        <v>35</v>
      </c>
      <c r="R1016" s="103"/>
      <c r="S1016" s="103"/>
      <c r="T1016" s="106" t="str">
        <f>IF(Q1016&lt;&gt;"",VLOOKUP(Q1016,'DON GIA'!$H$1:$K$103,4,0),"")</f>
        <v/>
      </c>
      <c r="U1016" s="106" t="str">
        <f t="shared" si="191"/>
        <v/>
      </c>
      <c r="V1016" s="107" t="s">
        <v>1063</v>
      </c>
      <c r="W1016" s="103" t="s">
        <v>27</v>
      </c>
      <c r="X1016" s="108">
        <v>6.63</v>
      </c>
      <c r="Y1016" s="109"/>
      <c r="Z1016" s="106">
        <f>IF(V1016&lt;&gt;"",VLOOKUP(V1016,'DON GIA'!$A$1:$D$346,4,0),"")</f>
        <v>3941166</v>
      </c>
      <c r="AA1016" s="106">
        <f t="shared" si="192"/>
        <v>26129930.579999998</v>
      </c>
      <c r="AB1016" s="71"/>
      <c r="AC1016" s="71" t="s">
        <v>29</v>
      </c>
      <c r="AD1016" s="71" t="s">
        <v>30</v>
      </c>
      <c r="AE1016" s="71" t="s">
        <v>31</v>
      </c>
      <c r="AF1016" s="71" t="s">
        <v>32</v>
      </c>
      <c r="AG1016" s="103"/>
      <c r="AH1016" s="103"/>
      <c r="AI1016" s="103"/>
      <c r="AJ1016" s="103"/>
      <c r="AK1016" s="106" t="str">
        <f>IF(AH1016&lt;&gt;"",VLOOKUP(AH1016,'DON GIA'!$M$1:$P$9,4,0),"")</f>
        <v/>
      </c>
      <c r="AL1016" s="106" t="str">
        <f t="shared" si="185"/>
        <v/>
      </c>
      <c r="AM1016" s="103"/>
      <c r="AN1016" s="103"/>
      <c r="AO1016" s="199" t="str">
        <f t="shared" si="186"/>
        <v/>
      </c>
      <c r="AP1016" s="107"/>
    </row>
    <row r="1017" spans="1:43" outlineLevel="2">
      <c r="A1017" s="72" t="e">
        <f>IF(C1016&lt;&gt;"",$C$7:C1016,A1016)</f>
        <v>#VALUE!</v>
      </c>
      <c r="B1017" s="102" t="str">
        <f>IF(C1016&lt;&gt;"",COUNTA($C$7:C1016)+392,"")</f>
        <v/>
      </c>
      <c r="C1017" s="192"/>
      <c r="D1017" s="61"/>
      <c r="E1017" s="103"/>
      <c r="F1017" s="103"/>
      <c r="G1017" s="103"/>
      <c r="H1017" s="103"/>
      <c r="I1017" s="103"/>
      <c r="J1017" s="103"/>
      <c r="K1017" s="71"/>
      <c r="L1017" s="105"/>
      <c r="M1017" s="106" t="str">
        <f>IF(K1017&lt;&gt;"",VLOOKUP(K1017,'DON GIA'!$S$1:$U$19,3,0),"")</f>
        <v/>
      </c>
      <c r="N1017" s="106" t="str">
        <f>IF(K1017&lt;&gt;"",VLOOKUP(K1017,'DON GIA'!$S$1:$V$19,4,0),"")</f>
        <v/>
      </c>
      <c r="O1017" s="106" t="str">
        <f t="shared" si="183"/>
        <v/>
      </c>
      <c r="P1017" s="106" t="str">
        <f t="shared" si="184"/>
        <v/>
      </c>
      <c r="Q1017" s="71" t="s">
        <v>35</v>
      </c>
      <c r="R1017" s="103"/>
      <c r="S1017" s="103"/>
      <c r="T1017" s="106" t="str">
        <f>IF(Q1017&lt;&gt;"",VLOOKUP(Q1017,'DON GIA'!$H$1:$K$103,4,0),"")</f>
        <v/>
      </c>
      <c r="U1017" s="106" t="str">
        <f t="shared" si="191"/>
        <v/>
      </c>
      <c r="V1017" s="107"/>
      <c r="W1017" s="103"/>
      <c r="X1017" s="108"/>
      <c r="Y1017" s="109"/>
      <c r="Z1017" s="106" t="str">
        <f>IF(V1017&lt;&gt;"",VLOOKUP(V1017,'DON GIA'!$A$1:$D$346,4,0),"")</f>
        <v/>
      </c>
      <c r="AA1017" s="106" t="str">
        <f t="shared" si="192"/>
        <v/>
      </c>
      <c r="AB1017" s="71"/>
      <c r="AC1017" s="71"/>
      <c r="AD1017" s="71"/>
      <c r="AE1017" s="71"/>
      <c r="AF1017" s="71"/>
      <c r="AG1017" s="103"/>
      <c r="AH1017" s="103"/>
      <c r="AI1017" s="103"/>
      <c r="AJ1017" s="103"/>
      <c r="AK1017" s="106" t="str">
        <f>IF(AH1017&lt;&gt;"",VLOOKUP(AH1017,'DON GIA'!$M$1:$P$9,4,0),"")</f>
        <v/>
      </c>
      <c r="AL1017" s="106" t="str">
        <f t="shared" si="185"/>
        <v/>
      </c>
      <c r="AM1017" s="103"/>
      <c r="AN1017" s="103"/>
      <c r="AO1017" s="199" t="str">
        <f t="shared" si="186"/>
        <v/>
      </c>
      <c r="AP1017" s="107"/>
    </row>
    <row r="1018" spans="1:43" outlineLevel="1">
      <c r="A1018" s="84" t="s">
        <v>794</v>
      </c>
      <c r="B1018" s="102"/>
      <c r="C1018" s="192">
        <v>459</v>
      </c>
      <c r="D1018" s="61" t="s">
        <v>338</v>
      </c>
      <c r="E1018" s="162"/>
      <c r="F1018" s="162"/>
      <c r="G1018" s="162"/>
      <c r="H1018" s="162"/>
      <c r="I1018" s="162"/>
      <c r="J1018" s="162"/>
      <c r="K1018" s="171"/>
      <c r="L1018" s="167">
        <f>SUBTOTAL(9,L1019:L1039)</f>
        <v>1103.8</v>
      </c>
      <c r="M1018" s="199"/>
      <c r="N1018" s="199"/>
      <c r="O1018" s="199">
        <f>SUBTOTAL(9,O1019:O1039)</f>
        <v>1853280200</v>
      </c>
      <c r="P1018" s="199">
        <f>SUBTOTAL(9,P1019:P1039)</f>
        <v>0</v>
      </c>
      <c r="Q1018" s="61"/>
      <c r="R1018" s="162"/>
      <c r="S1018" s="162">
        <f>SUBTOTAL(9,S1019:S1039)</f>
        <v>37</v>
      </c>
      <c r="T1018" s="199"/>
      <c r="U1018" s="199">
        <f>SUBTOTAL(9,U1019:U1039)</f>
        <v>20009000</v>
      </c>
      <c r="V1018" s="129"/>
      <c r="W1018" s="162"/>
      <c r="X1018" s="183">
        <f>SUBTOTAL(9,X1019:X1039)</f>
        <v>490.62200000000001</v>
      </c>
      <c r="Y1018" s="170">
        <f>SUBTOTAL(9,Y1019:Y1039)</f>
        <v>0</v>
      </c>
      <c r="Z1018" s="199"/>
      <c r="AA1018" s="199">
        <f>SUBTOTAL(9,AA1019:AA1039)</f>
        <v>629359528.97599995</v>
      </c>
      <c r="AB1018" s="71"/>
      <c r="AC1018" s="71"/>
      <c r="AD1018" s="71"/>
      <c r="AE1018" s="71"/>
      <c r="AF1018" s="71"/>
      <c r="AG1018" s="103"/>
      <c r="AH1018" s="61"/>
      <c r="AI1018" s="162"/>
      <c r="AJ1018" s="162">
        <f>SUBTOTAL(9,AJ1019:AJ1039)</f>
        <v>0</v>
      </c>
      <c r="AK1018" s="199"/>
      <c r="AL1018" s="199">
        <f>SUBTOTAL(9,AL1019:AL1039)</f>
        <v>0</v>
      </c>
      <c r="AM1018" s="162"/>
      <c r="AN1018" s="162">
        <f>SUBTOTAL(9,AN1019:AN1039)</f>
        <v>0</v>
      </c>
      <c r="AO1018" s="199">
        <f t="shared" si="186"/>
        <v>2502648728.9759998</v>
      </c>
      <c r="AP1018" s="111"/>
      <c r="AQ1018" s="90"/>
    </row>
    <row r="1019" spans="1:43" ht="56.25" outlineLevel="2">
      <c r="A1019" s="72" t="e">
        <f>IF(C1018&lt;&gt;"",$C$7:C1018,A1017)</f>
        <v>#VALUE!</v>
      </c>
      <c r="B1019" s="102">
        <f>IF(C1018&lt;&gt;"",COUNTA($C$7:C1018)+392,"")</f>
        <v>459</v>
      </c>
      <c r="C1019" s="192"/>
      <c r="D1019" s="71" t="s">
        <v>339</v>
      </c>
      <c r="E1019" s="103"/>
      <c r="F1019" s="103"/>
      <c r="G1019" s="103">
        <v>74</v>
      </c>
      <c r="H1019" s="103">
        <v>80</v>
      </c>
      <c r="I1019" s="103">
        <v>251</v>
      </c>
      <c r="J1019" s="103">
        <v>132</v>
      </c>
      <c r="K1019" s="104" t="s">
        <v>973</v>
      </c>
      <c r="L1019" s="105">
        <v>1103.8</v>
      </c>
      <c r="M1019" s="106">
        <f>IF(K1019&lt;&gt;"",VLOOKUP(K1019,'DON GIA'!$S$1:$U$19,3,0),"")</f>
        <v>1679000</v>
      </c>
      <c r="N1019" s="106">
        <f>IF(K1019&lt;&gt;"",VLOOKUP(K1019,'DON GIA'!$S$1:$V$19,4,0),"")</f>
        <v>0</v>
      </c>
      <c r="O1019" s="106">
        <f t="shared" si="183"/>
        <v>1853280200</v>
      </c>
      <c r="P1019" s="106">
        <f t="shared" si="184"/>
        <v>0</v>
      </c>
      <c r="Q1019" s="71" t="s">
        <v>82</v>
      </c>
      <c r="R1019" s="103" t="s">
        <v>44</v>
      </c>
      <c r="S1019" s="103">
        <v>3</v>
      </c>
      <c r="T1019" s="106">
        <f>IF(Q1019&lt;&gt;"",VLOOKUP(Q1019,'DON GIA'!$H$1:$K$103,4,0),"")</f>
        <v>60000</v>
      </c>
      <c r="U1019" s="106">
        <f t="shared" ref="U1019:U1039" si="193">IF(Q1019&lt;&gt;"",IF(ISNUMBER(T1019),S1019*T1019,""),"")</f>
        <v>180000</v>
      </c>
      <c r="V1019" s="107" t="s">
        <v>1246</v>
      </c>
      <c r="W1019" s="103" t="s">
        <v>27</v>
      </c>
      <c r="X1019" s="134">
        <v>76.489999999999995</v>
      </c>
      <c r="Y1019" s="109"/>
      <c r="Z1019" s="106">
        <f>IF(V1019&lt;&gt;"",VLOOKUP(V1019,'DON GIA'!$A$1:$D$346,4,0),"")</f>
        <v>5891509</v>
      </c>
      <c r="AA1019" s="106">
        <f t="shared" ref="AA1019:AA1039" si="194">IF(V1019&lt;&gt;"",IF(ISNUMBER(Z1019),X1019*Z1019,""),"")</f>
        <v>450641523.40999997</v>
      </c>
      <c r="AB1019" s="71" t="s">
        <v>115</v>
      </c>
      <c r="AC1019" s="71" t="s">
        <v>29</v>
      </c>
      <c r="AD1019" s="71" t="s">
        <v>30</v>
      </c>
      <c r="AE1019" s="71" t="s">
        <v>31</v>
      </c>
      <c r="AF1019" s="71" t="s">
        <v>219</v>
      </c>
      <c r="AG1019" s="103" t="s">
        <v>33</v>
      </c>
      <c r="AH1019" s="61"/>
      <c r="AI1019" s="103"/>
      <c r="AJ1019" s="103"/>
      <c r="AK1019" s="106" t="str">
        <f>IF(AH1019&lt;&gt;"",VLOOKUP(AH1019,'DON GIA'!$M$1:$P$9,4,0),"")</f>
        <v/>
      </c>
      <c r="AL1019" s="106" t="str">
        <f t="shared" si="185"/>
        <v/>
      </c>
      <c r="AM1019" s="103"/>
      <c r="AN1019" s="103"/>
      <c r="AO1019" s="199" t="str">
        <f t="shared" si="186"/>
        <v/>
      </c>
      <c r="AP1019" s="111" t="s">
        <v>742</v>
      </c>
    </row>
    <row r="1020" spans="1:43" ht="93.75" outlineLevel="2">
      <c r="A1020" s="72" t="e">
        <f>IF(C1019&lt;&gt;"",$C$7:C1019,A1019)</f>
        <v>#VALUE!</v>
      </c>
      <c r="B1020" s="102" t="str">
        <f>IF(C1019&lt;&gt;"",COUNTA($C$7:C1019)+392,"")</f>
        <v/>
      </c>
      <c r="C1020" s="192"/>
      <c r="D1020" s="60" t="s">
        <v>340</v>
      </c>
      <c r="E1020" s="103"/>
      <c r="F1020" s="103"/>
      <c r="G1020" s="103"/>
      <c r="H1020" s="103"/>
      <c r="I1020" s="103"/>
      <c r="J1020" s="103"/>
      <c r="K1020" s="71"/>
      <c r="L1020" s="105"/>
      <c r="M1020" s="106" t="str">
        <f>IF(K1020&lt;&gt;"",VLOOKUP(K1020,'DON GIA'!$S$1:$U$19,3,0),"")</f>
        <v/>
      </c>
      <c r="N1020" s="106" t="str">
        <f>IF(K1020&lt;&gt;"",VLOOKUP(K1020,'DON GIA'!$S$1:$V$19,4,0),"")</f>
        <v/>
      </c>
      <c r="O1020" s="106" t="str">
        <f t="shared" si="183"/>
        <v/>
      </c>
      <c r="P1020" s="106" t="str">
        <f t="shared" si="184"/>
        <v/>
      </c>
      <c r="Q1020" s="71" t="s">
        <v>203</v>
      </c>
      <c r="R1020" s="103" t="s">
        <v>44</v>
      </c>
      <c r="S1020" s="103">
        <v>3</v>
      </c>
      <c r="T1020" s="106" t="e">
        <f>IF(Q1020&lt;&gt;"",VLOOKUP(Q1020,'DON GIA'!$H$1:$K$103,4,0),"")</f>
        <v>#N/A</v>
      </c>
      <c r="U1020" s="106" t="str">
        <f t="shared" si="193"/>
        <v/>
      </c>
      <c r="V1020" s="107" t="s">
        <v>1247</v>
      </c>
      <c r="W1020" s="103" t="s">
        <v>27</v>
      </c>
      <c r="X1020" s="134">
        <v>9.8000000000000007</v>
      </c>
      <c r="Y1020" s="109"/>
      <c r="Z1020" s="106">
        <f>IF(V1020&lt;&gt;"",VLOOKUP(V1020,'DON GIA'!$A$1:$D$346,4,0),"")</f>
        <v>169828</v>
      </c>
      <c r="AA1020" s="106">
        <f t="shared" si="194"/>
        <v>1664314.4000000001</v>
      </c>
      <c r="AB1020" s="71"/>
      <c r="AC1020" s="71"/>
      <c r="AD1020" s="71"/>
      <c r="AE1020" s="71"/>
      <c r="AF1020" s="71"/>
      <c r="AG1020" s="103"/>
      <c r="AH1020" s="103"/>
      <c r="AI1020" s="103"/>
      <c r="AJ1020" s="103"/>
      <c r="AK1020" s="106" t="str">
        <f>IF(AH1020&lt;&gt;"",VLOOKUP(AH1020,'DON GIA'!$M$1:$P$9,4,0),"")</f>
        <v/>
      </c>
      <c r="AL1020" s="106" t="str">
        <f t="shared" si="185"/>
        <v/>
      </c>
      <c r="AM1020" s="103"/>
      <c r="AN1020" s="103"/>
      <c r="AO1020" s="199" t="str">
        <f t="shared" si="186"/>
        <v/>
      </c>
      <c r="AP1020" s="59" t="s">
        <v>365</v>
      </c>
    </row>
    <row r="1021" spans="1:43" ht="56.25" outlineLevel="2">
      <c r="A1021" s="72" t="e">
        <f>IF(C1020&lt;&gt;"",$C$7:C1020,A1020)</f>
        <v>#VALUE!</v>
      </c>
      <c r="B1021" s="102" t="str">
        <f>IF(C1020&lt;&gt;"",COUNTA($C$7:C1020)+392,"")</f>
        <v/>
      </c>
      <c r="C1021" s="192"/>
      <c r="D1021" s="71"/>
      <c r="E1021" s="103"/>
      <c r="F1021" s="103"/>
      <c r="G1021" s="103"/>
      <c r="H1021" s="103"/>
      <c r="I1021" s="103"/>
      <c r="J1021" s="103"/>
      <c r="K1021" s="71"/>
      <c r="L1021" s="105"/>
      <c r="M1021" s="106" t="str">
        <f>IF(K1021&lt;&gt;"",VLOOKUP(K1021,'DON GIA'!$S$1:$U$19,3,0),"")</f>
        <v/>
      </c>
      <c r="N1021" s="106" t="str">
        <f>IF(K1021&lt;&gt;"",VLOOKUP(K1021,'DON GIA'!$S$1:$V$19,4,0),"")</f>
        <v/>
      </c>
      <c r="O1021" s="106" t="str">
        <f t="shared" si="183"/>
        <v/>
      </c>
      <c r="P1021" s="106" t="str">
        <f t="shared" si="184"/>
        <v/>
      </c>
      <c r="Q1021" s="71" t="s">
        <v>216</v>
      </c>
      <c r="R1021" s="103" t="s">
        <v>44</v>
      </c>
      <c r="S1021" s="103">
        <v>2</v>
      </c>
      <c r="T1021" s="106" t="e">
        <f>IF(Q1021&lt;&gt;"",VLOOKUP(Q1021,'DON GIA'!$H$1:$K$103,4,0),"")</f>
        <v>#N/A</v>
      </c>
      <c r="U1021" s="106" t="str">
        <f t="shared" si="193"/>
        <v/>
      </c>
      <c r="V1021" s="107" t="s">
        <v>1003</v>
      </c>
      <c r="W1021" s="103" t="s">
        <v>27</v>
      </c>
      <c r="X1021" s="134">
        <f>36.56+15.2</f>
        <v>51.760000000000005</v>
      </c>
      <c r="Y1021" s="109"/>
      <c r="Z1021" s="106">
        <f>IF(V1021&lt;&gt;"",VLOOKUP(V1021,'DON GIA'!$A$1:$D$346,4,0),"")</f>
        <v>854777</v>
      </c>
      <c r="AA1021" s="106">
        <f t="shared" si="194"/>
        <v>44243257.520000003</v>
      </c>
      <c r="AB1021" s="71"/>
      <c r="AC1021" s="71"/>
      <c r="AD1021" s="71"/>
      <c r="AE1021" s="71"/>
      <c r="AF1021" s="71"/>
      <c r="AG1021" s="103"/>
      <c r="AH1021" s="103"/>
      <c r="AI1021" s="103"/>
      <c r="AJ1021" s="103"/>
      <c r="AK1021" s="106" t="str">
        <f>IF(AH1021&lt;&gt;"",VLOOKUP(AH1021,'DON GIA'!$M$1:$P$9,4,0),"")</f>
        <v/>
      </c>
      <c r="AL1021" s="106" t="str">
        <f t="shared" si="185"/>
        <v/>
      </c>
      <c r="AM1021" s="103"/>
      <c r="AN1021" s="103"/>
      <c r="AO1021" s="199" t="str">
        <f t="shared" si="186"/>
        <v/>
      </c>
      <c r="AP1021" s="59" t="s">
        <v>364</v>
      </c>
    </row>
    <row r="1022" spans="1:43" outlineLevel="2">
      <c r="A1022" s="72" t="e">
        <f>IF(C1021&lt;&gt;"",$C$7:C1021,A1021)</f>
        <v>#VALUE!</v>
      </c>
      <c r="B1022" s="102" t="str">
        <f>IF(C1021&lt;&gt;"",COUNTA($C$7:C1021)+392,"")</f>
        <v/>
      </c>
      <c r="C1022" s="192"/>
      <c r="D1022" s="71"/>
      <c r="E1022" s="103"/>
      <c r="F1022" s="103"/>
      <c r="G1022" s="103"/>
      <c r="H1022" s="103"/>
      <c r="I1022" s="103"/>
      <c r="J1022" s="103"/>
      <c r="K1022" s="71"/>
      <c r="L1022" s="105"/>
      <c r="M1022" s="106" t="str">
        <f>IF(K1022&lt;&gt;"",VLOOKUP(K1022,'DON GIA'!$S$1:$U$19,3,0),"")</f>
        <v/>
      </c>
      <c r="N1022" s="106" t="str">
        <f>IF(K1022&lt;&gt;"",VLOOKUP(K1022,'DON GIA'!$S$1:$V$19,4,0),"")</f>
        <v/>
      </c>
      <c r="O1022" s="106" t="str">
        <f t="shared" si="183"/>
        <v/>
      </c>
      <c r="P1022" s="106" t="str">
        <f t="shared" si="184"/>
        <v/>
      </c>
      <c r="Q1022" s="71" t="s">
        <v>341</v>
      </c>
      <c r="R1022" s="103" t="s">
        <v>44</v>
      </c>
      <c r="S1022" s="103">
        <v>1</v>
      </c>
      <c r="T1022" s="106">
        <f>IF(Q1022&lt;&gt;"",VLOOKUP(Q1022,'DON GIA'!$H$1:$K$103,4,0),"")</f>
        <v>899000</v>
      </c>
      <c r="U1022" s="106">
        <f t="shared" si="193"/>
        <v>899000</v>
      </c>
      <c r="V1022" s="107" t="s">
        <v>1001</v>
      </c>
      <c r="W1022" s="103" t="s">
        <v>27</v>
      </c>
      <c r="X1022" s="134">
        <f>17.28+14.25+36.56+15.2</f>
        <v>83.29</v>
      </c>
      <c r="Y1022" s="109"/>
      <c r="Z1022" s="106">
        <f>IF(V1022&lt;&gt;"",VLOOKUP(V1022,'DON GIA'!$A$1:$D$346,4,0),"")</f>
        <v>295078</v>
      </c>
      <c r="AA1022" s="106">
        <f t="shared" si="194"/>
        <v>24577046.620000001</v>
      </c>
      <c r="AB1022" s="71"/>
      <c r="AC1022" s="71"/>
      <c r="AD1022" s="71"/>
      <c r="AE1022" s="71"/>
      <c r="AF1022" s="71"/>
      <c r="AG1022" s="103"/>
      <c r="AH1022" s="103"/>
      <c r="AI1022" s="103"/>
      <c r="AJ1022" s="103"/>
      <c r="AK1022" s="106" t="str">
        <f>IF(AH1022&lt;&gt;"",VLOOKUP(AH1022,'DON GIA'!$M$1:$P$9,4,0),"")</f>
        <v/>
      </c>
      <c r="AL1022" s="106" t="str">
        <f t="shared" si="185"/>
        <v/>
      </c>
      <c r="AM1022" s="103"/>
      <c r="AN1022" s="103"/>
      <c r="AO1022" s="199" t="str">
        <f t="shared" si="186"/>
        <v/>
      </c>
      <c r="AP1022" s="107"/>
    </row>
    <row r="1023" spans="1:43" ht="37.5" outlineLevel="2">
      <c r="A1023" s="72" t="e">
        <f>IF(C1022&lt;&gt;"",$C$7:C1022,A1022)</f>
        <v>#VALUE!</v>
      </c>
      <c r="B1023" s="102" t="str">
        <f>IF(C1022&lt;&gt;"",COUNTA($C$7:C1022)+392,"")</f>
        <v/>
      </c>
      <c r="C1023" s="192"/>
      <c r="D1023" s="71"/>
      <c r="E1023" s="103"/>
      <c r="F1023" s="103"/>
      <c r="G1023" s="103"/>
      <c r="H1023" s="103"/>
      <c r="I1023" s="103"/>
      <c r="J1023" s="103"/>
      <c r="K1023" s="71"/>
      <c r="L1023" s="105"/>
      <c r="M1023" s="106" t="str">
        <f>IF(K1023&lt;&gt;"",VLOOKUP(K1023,'DON GIA'!$S$1:$U$19,3,0),"")</f>
        <v/>
      </c>
      <c r="N1023" s="106" t="str">
        <f>IF(K1023&lt;&gt;"",VLOOKUP(K1023,'DON GIA'!$S$1:$V$19,4,0),"")</f>
        <v/>
      </c>
      <c r="O1023" s="106" t="str">
        <f t="shared" si="183"/>
        <v/>
      </c>
      <c r="P1023" s="106" t="str">
        <f t="shared" si="184"/>
        <v/>
      </c>
      <c r="Q1023" s="71" t="s">
        <v>131</v>
      </c>
      <c r="R1023" s="103" t="s">
        <v>44</v>
      </c>
      <c r="S1023" s="103">
        <v>1</v>
      </c>
      <c r="T1023" s="106">
        <f>IF(Q1023&lt;&gt;"",VLOOKUP(Q1023,'DON GIA'!$H$1:$K$103,4,0),"")</f>
        <v>554000</v>
      </c>
      <c r="U1023" s="106">
        <f t="shared" si="193"/>
        <v>554000</v>
      </c>
      <c r="V1023" s="107" t="s">
        <v>1248</v>
      </c>
      <c r="W1023" s="103" t="s">
        <v>27</v>
      </c>
      <c r="X1023" s="134">
        <v>4.62</v>
      </c>
      <c r="Y1023" s="109"/>
      <c r="Z1023" s="106">
        <f>IF(V1023&lt;&gt;"",VLOOKUP(V1023,'DON GIA'!$A$1:$D$346,4,0),"")</f>
        <v>10375629</v>
      </c>
      <c r="AA1023" s="106">
        <f t="shared" si="194"/>
        <v>47935405.980000004</v>
      </c>
      <c r="AB1023" s="71"/>
      <c r="AC1023" s="71"/>
      <c r="AD1023" s="71"/>
      <c r="AE1023" s="71"/>
      <c r="AF1023" s="71"/>
      <c r="AG1023" s="103"/>
      <c r="AH1023" s="103"/>
      <c r="AI1023" s="103"/>
      <c r="AJ1023" s="103"/>
      <c r="AK1023" s="106" t="str">
        <f>IF(AH1023&lt;&gt;"",VLOOKUP(AH1023,'DON GIA'!$M$1:$P$9,4,0),"")</f>
        <v/>
      </c>
      <c r="AL1023" s="106" t="str">
        <f t="shared" si="185"/>
        <v/>
      </c>
      <c r="AM1023" s="103"/>
      <c r="AN1023" s="103"/>
      <c r="AO1023" s="199" t="str">
        <f t="shared" si="186"/>
        <v/>
      </c>
      <c r="AP1023" s="107"/>
    </row>
    <row r="1024" spans="1:43" outlineLevel="2">
      <c r="A1024" s="72" t="e">
        <f>IF(C1023&lt;&gt;"",$C$7:C1023,A1023)</f>
        <v>#VALUE!</v>
      </c>
      <c r="B1024" s="102" t="str">
        <f>IF(C1023&lt;&gt;"",COUNTA($C$7:C1023)+392,"")</f>
        <v/>
      </c>
      <c r="C1024" s="192"/>
      <c r="D1024" s="71"/>
      <c r="E1024" s="103"/>
      <c r="F1024" s="103"/>
      <c r="G1024" s="103"/>
      <c r="H1024" s="103"/>
      <c r="I1024" s="103"/>
      <c r="J1024" s="103"/>
      <c r="K1024" s="71"/>
      <c r="L1024" s="105"/>
      <c r="M1024" s="106" t="str">
        <f>IF(K1024&lt;&gt;"",VLOOKUP(K1024,'DON GIA'!$S$1:$U$19,3,0),"")</f>
        <v/>
      </c>
      <c r="N1024" s="106" t="str">
        <f>IF(K1024&lt;&gt;"",VLOOKUP(K1024,'DON GIA'!$S$1:$V$19,4,0),"")</f>
        <v/>
      </c>
      <c r="O1024" s="106" t="str">
        <f t="shared" si="183"/>
        <v/>
      </c>
      <c r="P1024" s="106" t="str">
        <f t="shared" si="184"/>
        <v/>
      </c>
      <c r="Q1024" s="71" t="s">
        <v>132</v>
      </c>
      <c r="R1024" s="103" t="s">
        <v>44</v>
      </c>
      <c r="S1024" s="103">
        <v>2</v>
      </c>
      <c r="T1024" s="106">
        <f>IF(Q1024&lt;&gt;"",VLOOKUP(Q1024,'DON GIA'!$H$1:$K$103,4,0),"")</f>
        <v>293000</v>
      </c>
      <c r="U1024" s="106">
        <f t="shared" si="193"/>
        <v>586000</v>
      </c>
      <c r="V1024" s="107" t="s">
        <v>1009</v>
      </c>
      <c r="W1024" s="103" t="s">
        <v>27</v>
      </c>
      <c r="X1024" s="134">
        <v>77.760000000000005</v>
      </c>
      <c r="Y1024" s="109"/>
      <c r="Z1024" s="106">
        <f>IF(V1024&lt;&gt;"",VLOOKUP(V1024,'DON GIA'!$A$1:$D$346,4,0),"")</f>
        <v>282038</v>
      </c>
      <c r="AA1024" s="106">
        <f t="shared" si="194"/>
        <v>21931274.880000003</v>
      </c>
      <c r="AB1024" s="71"/>
      <c r="AC1024" s="71"/>
      <c r="AD1024" s="71"/>
      <c r="AE1024" s="71"/>
      <c r="AF1024" s="71"/>
      <c r="AG1024" s="103"/>
      <c r="AH1024" s="103"/>
      <c r="AI1024" s="103"/>
      <c r="AJ1024" s="103"/>
      <c r="AK1024" s="106" t="str">
        <f>IF(AH1024&lt;&gt;"",VLOOKUP(AH1024,'DON GIA'!$M$1:$P$9,4,0),"")</f>
        <v/>
      </c>
      <c r="AL1024" s="106" t="str">
        <f t="shared" si="185"/>
        <v/>
      </c>
      <c r="AM1024" s="103"/>
      <c r="AN1024" s="103"/>
      <c r="AO1024" s="199" t="str">
        <f t="shared" si="186"/>
        <v/>
      </c>
      <c r="AP1024" s="107"/>
    </row>
    <row r="1025" spans="1:43" outlineLevel="2">
      <c r="A1025" s="72" t="e">
        <f>IF(C1024&lt;&gt;"",$C$7:C1024,A1024)</f>
        <v>#VALUE!</v>
      </c>
      <c r="B1025" s="102" t="str">
        <f>IF(C1024&lt;&gt;"",COUNTA($C$7:C1024)+392,"")</f>
        <v/>
      </c>
      <c r="C1025" s="192"/>
      <c r="D1025" s="71"/>
      <c r="E1025" s="103"/>
      <c r="F1025" s="103"/>
      <c r="G1025" s="103"/>
      <c r="H1025" s="103"/>
      <c r="I1025" s="103"/>
      <c r="J1025" s="103"/>
      <c r="K1025" s="71"/>
      <c r="L1025" s="105"/>
      <c r="M1025" s="106" t="str">
        <f>IF(K1025&lt;&gt;"",VLOOKUP(K1025,'DON GIA'!$S$1:$U$19,3,0),"")</f>
        <v/>
      </c>
      <c r="N1025" s="106" t="str">
        <f>IF(K1025&lt;&gt;"",VLOOKUP(K1025,'DON GIA'!$S$1:$V$19,4,0),"")</f>
        <v/>
      </c>
      <c r="O1025" s="106" t="str">
        <f t="shared" si="183"/>
        <v/>
      </c>
      <c r="P1025" s="106" t="str">
        <f t="shared" si="184"/>
        <v/>
      </c>
      <c r="Q1025" s="71" t="s">
        <v>241</v>
      </c>
      <c r="R1025" s="103" t="s">
        <v>44</v>
      </c>
      <c r="S1025" s="103">
        <v>2</v>
      </c>
      <c r="T1025" s="106">
        <f>IF(Q1025&lt;&gt;"",VLOOKUP(Q1025,'DON GIA'!$H$1:$K$103,4,0),"")</f>
        <v>4240000</v>
      </c>
      <c r="U1025" s="106">
        <f t="shared" si="193"/>
        <v>8480000</v>
      </c>
      <c r="V1025" s="107" t="s">
        <v>1249</v>
      </c>
      <c r="W1025" s="103" t="s">
        <v>27</v>
      </c>
      <c r="X1025" s="134">
        <v>67.67</v>
      </c>
      <c r="Y1025" s="109"/>
      <c r="Z1025" s="106">
        <f>IF(V1025&lt;&gt;"",VLOOKUP(V1025,'DON GIA'!$A$1:$D$346,4,0),"")</f>
        <v>161275</v>
      </c>
      <c r="AA1025" s="106">
        <f t="shared" si="194"/>
        <v>10913479.25</v>
      </c>
      <c r="AB1025" s="71"/>
      <c r="AC1025" s="71"/>
      <c r="AD1025" s="71"/>
      <c r="AE1025" s="71"/>
      <c r="AF1025" s="71"/>
      <c r="AG1025" s="103"/>
      <c r="AH1025" s="103"/>
      <c r="AI1025" s="103"/>
      <c r="AJ1025" s="103"/>
      <c r="AK1025" s="106" t="str">
        <f>IF(AH1025&lt;&gt;"",VLOOKUP(AH1025,'DON GIA'!$M$1:$P$9,4,0),"")</f>
        <v/>
      </c>
      <c r="AL1025" s="106" t="str">
        <f t="shared" si="185"/>
        <v/>
      </c>
      <c r="AM1025" s="103"/>
      <c r="AN1025" s="103"/>
      <c r="AO1025" s="199" t="str">
        <f t="shared" si="186"/>
        <v/>
      </c>
      <c r="AP1025" s="107"/>
    </row>
    <row r="1026" spans="1:43" outlineLevel="2">
      <c r="A1026" s="72" t="e">
        <f>IF(C1025&lt;&gt;"",$C$7:C1025,A1025)</f>
        <v>#VALUE!</v>
      </c>
      <c r="B1026" s="102" t="str">
        <f>IF(C1025&lt;&gt;"",COUNTA($C$7:C1025)+392,"")</f>
        <v/>
      </c>
      <c r="C1026" s="192"/>
      <c r="D1026" s="71"/>
      <c r="E1026" s="103"/>
      <c r="F1026" s="103"/>
      <c r="G1026" s="103"/>
      <c r="H1026" s="103"/>
      <c r="I1026" s="103"/>
      <c r="J1026" s="103"/>
      <c r="K1026" s="71"/>
      <c r="L1026" s="105"/>
      <c r="M1026" s="106" t="str">
        <f>IF(K1026&lt;&gt;"",VLOOKUP(K1026,'DON GIA'!$S$1:$U$19,3,0),"")</f>
        <v/>
      </c>
      <c r="N1026" s="106" t="str">
        <f>IF(K1026&lt;&gt;"",VLOOKUP(K1026,'DON GIA'!$S$1:$V$19,4,0),"")</f>
        <v/>
      </c>
      <c r="O1026" s="106" t="str">
        <f t="shared" si="183"/>
        <v/>
      </c>
      <c r="P1026" s="106" t="str">
        <f t="shared" si="184"/>
        <v/>
      </c>
      <c r="Q1026" s="71" t="s">
        <v>314</v>
      </c>
      <c r="R1026" s="103" t="s">
        <v>44</v>
      </c>
      <c r="S1026" s="103">
        <v>1</v>
      </c>
      <c r="T1026" s="106">
        <f>IF(Q1026&lt;&gt;"",VLOOKUP(Q1026,'DON GIA'!$H$1:$K$103,4,0),"")</f>
        <v>1713000</v>
      </c>
      <c r="U1026" s="106">
        <f t="shared" si="193"/>
        <v>1713000</v>
      </c>
      <c r="V1026" s="107" t="s">
        <v>1054</v>
      </c>
      <c r="W1026" s="103" t="s">
        <v>27</v>
      </c>
      <c r="X1026" s="134">
        <v>2.75</v>
      </c>
      <c r="Y1026" s="109"/>
      <c r="Z1026" s="106">
        <f>IF(V1026&lt;&gt;"",VLOOKUP(V1026,'DON GIA'!$A$1:$D$346,4,0),"")</f>
        <v>1398600</v>
      </c>
      <c r="AA1026" s="106">
        <f t="shared" si="194"/>
        <v>3846150</v>
      </c>
      <c r="AB1026" s="71"/>
      <c r="AC1026" s="71"/>
      <c r="AD1026" s="71"/>
      <c r="AE1026" s="71"/>
      <c r="AF1026" s="71"/>
      <c r="AG1026" s="103"/>
      <c r="AH1026" s="103"/>
      <c r="AI1026" s="103"/>
      <c r="AJ1026" s="103"/>
      <c r="AK1026" s="106" t="str">
        <f>IF(AH1026&lt;&gt;"",VLOOKUP(AH1026,'DON GIA'!$M$1:$P$9,4,0),"")</f>
        <v/>
      </c>
      <c r="AL1026" s="106" t="str">
        <f t="shared" si="185"/>
        <v/>
      </c>
      <c r="AM1026" s="103"/>
      <c r="AN1026" s="103"/>
      <c r="AO1026" s="199" t="str">
        <f t="shared" si="186"/>
        <v/>
      </c>
      <c r="AP1026" s="107"/>
    </row>
    <row r="1027" spans="1:43" ht="37.5" outlineLevel="2">
      <c r="A1027" s="72" t="e">
        <f>IF(C1026&lt;&gt;"",$C$7:C1026,A1026)</f>
        <v>#VALUE!</v>
      </c>
      <c r="B1027" s="102" t="str">
        <f>IF(C1026&lt;&gt;"",COUNTA($C$7:C1026)+392,"")</f>
        <v/>
      </c>
      <c r="C1027" s="192"/>
      <c r="D1027" s="71"/>
      <c r="E1027" s="103"/>
      <c r="F1027" s="103"/>
      <c r="G1027" s="103"/>
      <c r="H1027" s="103"/>
      <c r="I1027" s="103"/>
      <c r="J1027" s="103"/>
      <c r="K1027" s="71"/>
      <c r="L1027" s="105"/>
      <c r="M1027" s="106" t="str">
        <f>IF(K1027&lt;&gt;"",VLOOKUP(K1027,'DON GIA'!$S$1:$U$19,3,0),"")</f>
        <v/>
      </c>
      <c r="N1027" s="106" t="str">
        <f>IF(K1027&lt;&gt;"",VLOOKUP(K1027,'DON GIA'!$S$1:$V$19,4,0),"")</f>
        <v/>
      </c>
      <c r="O1027" s="106" t="str">
        <f t="shared" si="183"/>
        <v/>
      </c>
      <c r="P1027" s="106" t="str">
        <f t="shared" si="184"/>
        <v/>
      </c>
      <c r="Q1027" s="71" t="s">
        <v>332</v>
      </c>
      <c r="R1027" s="103" t="s">
        <v>44</v>
      </c>
      <c r="S1027" s="103">
        <v>1</v>
      </c>
      <c r="T1027" s="106">
        <f>IF(Q1027&lt;&gt;"",VLOOKUP(Q1027,'DON GIA'!$H$1:$K$103,4,0),"")</f>
        <v>517000</v>
      </c>
      <c r="U1027" s="106">
        <f t="shared" si="193"/>
        <v>517000</v>
      </c>
      <c r="V1027" s="107" t="s">
        <v>1250</v>
      </c>
      <c r="W1027" s="103" t="s">
        <v>27</v>
      </c>
      <c r="X1027" s="134">
        <f>59.06+8</f>
        <v>67.06</v>
      </c>
      <c r="Y1027" s="109"/>
      <c r="Z1027" s="106">
        <f>IF(V1027&lt;&gt;"",VLOOKUP(V1027,'DON GIA'!$A$1:$D$346,4,0),"")</f>
        <v>138443</v>
      </c>
      <c r="AA1027" s="106">
        <f t="shared" si="194"/>
        <v>9283987.5800000001</v>
      </c>
      <c r="AB1027" s="71"/>
      <c r="AC1027" s="71"/>
      <c r="AD1027" s="71"/>
      <c r="AE1027" s="71"/>
      <c r="AF1027" s="71"/>
      <c r="AG1027" s="103"/>
      <c r="AH1027" s="103"/>
      <c r="AI1027" s="103"/>
      <c r="AJ1027" s="103"/>
      <c r="AK1027" s="106" t="str">
        <f>IF(AH1027&lt;&gt;"",VLOOKUP(AH1027,'DON GIA'!$M$1:$P$9,4,0),"")</f>
        <v/>
      </c>
      <c r="AL1027" s="106" t="str">
        <f t="shared" si="185"/>
        <v/>
      </c>
      <c r="AM1027" s="103"/>
      <c r="AN1027" s="103"/>
      <c r="AO1027" s="199" t="str">
        <f t="shared" si="186"/>
        <v/>
      </c>
      <c r="AP1027" s="107"/>
    </row>
    <row r="1028" spans="1:43" ht="56.25" outlineLevel="2">
      <c r="A1028" s="72" t="e">
        <f>IF(C1027&lt;&gt;"",$C$7:C1027,A1027)</f>
        <v>#VALUE!</v>
      </c>
      <c r="B1028" s="102" t="str">
        <f>IF(C1027&lt;&gt;"",COUNTA($C$7:C1027)+392,"")</f>
        <v/>
      </c>
      <c r="C1028" s="192"/>
      <c r="D1028" s="71"/>
      <c r="E1028" s="103"/>
      <c r="F1028" s="103"/>
      <c r="G1028" s="103"/>
      <c r="H1028" s="103"/>
      <c r="I1028" s="103"/>
      <c r="J1028" s="103"/>
      <c r="K1028" s="71"/>
      <c r="L1028" s="105"/>
      <c r="M1028" s="106" t="str">
        <f>IF(K1028&lt;&gt;"",VLOOKUP(K1028,'DON GIA'!$S$1:$U$19,3,0),"")</f>
        <v/>
      </c>
      <c r="N1028" s="106" t="str">
        <f>IF(K1028&lt;&gt;"",VLOOKUP(K1028,'DON GIA'!$S$1:$V$19,4,0),"")</f>
        <v/>
      </c>
      <c r="O1028" s="106" t="str">
        <f t="shared" si="183"/>
        <v/>
      </c>
      <c r="P1028" s="106" t="str">
        <f t="shared" si="184"/>
        <v/>
      </c>
      <c r="Q1028" s="71" t="s">
        <v>48</v>
      </c>
      <c r="R1028" s="103" t="s">
        <v>44</v>
      </c>
      <c r="S1028" s="103">
        <v>1</v>
      </c>
      <c r="T1028" s="106">
        <f>IF(Q1028&lt;&gt;"",VLOOKUP(Q1028,'DON GIA'!$H$1:$K$103,4,0),"")</f>
        <v>1708000</v>
      </c>
      <c r="U1028" s="106">
        <f t="shared" si="193"/>
        <v>1708000</v>
      </c>
      <c r="V1028" s="107" t="s">
        <v>1251</v>
      </c>
      <c r="W1028" s="103" t="s">
        <v>27</v>
      </c>
      <c r="X1028" s="134">
        <f>40.46+8.5</f>
        <v>48.96</v>
      </c>
      <c r="Y1028" s="109"/>
      <c r="Z1028" s="106">
        <f>IF(V1028&lt;&gt;"",VLOOKUP(V1028,'DON GIA'!$A$1:$D$346,4,0),"")</f>
        <v>268735</v>
      </c>
      <c r="AA1028" s="106">
        <f t="shared" si="194"/>
        <v>13157265.6</v>
      </c>
      <c r="AB1028" s="71"/>
      <c r="AC1028" s="71"/>
      <c r="AD1028" s="71"/>
      <c r="AE1028" s="71"/>
      <c r="AF1028" s="71"/>
      <c r="AG1028" s="103"/>
      <c r="AH1028" s="103"/>
      <c r="AI1028" s="103"/>
      <c r="AJ1028" s="103"/>
      <c r="AK1028" s="106" t="str">
        <f>IF(AH1028&lt;&gt;"",VLOOKUP(AH1028,'DON GIA'!$M$1:$P$9,4,0),"")</f>
        <v/>
      </c>
      <c r="AL1028" s="106" t="str">
        <f t="shared" si="185"/>
        <v/>
      </c>
      <c r="AM1028" s="103"/>
      <c r="AN1028" s="103"/>
      <c r="AO1028" s="199" t="str">
        <f t="shared" si="186"/>
        <v/>
      </c>
      <c r="AP1028" s="107"/>
    </row>
    <row r="1029" spans="1:43" outlineLevel="2">
      <c r="A1029" s="72" t="e">
        <f>IF(C1028&lt;&gt;"",$C$7:C1028,A1028)</f>
        <v>#VALUE!</v>
      </c>
      <c r="B1029" s="102" t="str">
        <f>IF(C1028&lt;&gt;"",COUNTA($C$7:C1028)+392,"")</f>
        <v/>
      </c>
      <c r="C1029" s="192"/>
      <c r="D1029" s="71"/>
      <c r="E1029" s="103"/>
      <c r="F1029" s="103"/>
      <c r="G1029" s="103"/>
      <c r="H1029" s="103"/>
      <c r="I1029" s="103"/>
      <c r="J1029" s="103"/>
      <c r="K1029" s="71"/>
      <c r="L1029" s="105"/>
      <c r="M1029" s="106" t="str">
        <f>IF(K1029&lt;&gt;"",VLOOKUP(K1029,'DON GIA'!$S$1:$U$19,3,0),"")</f>
        <v/>
      </c>
      <c r="N1029" s="106" t="str">
        <f>IF(K1029&lt;&gt;"",VLOOKUP(K1029,'DON GIA'!$S$1:$V$19,4,0),"")</f>
        <v/>
      </c>
      <c r="O1029" s="106" t="str">
        <f t="shared" si="183"/>
        <v/>
      </c>
      <c r="P1029" s="106" t="str">
        <f t="shared" si="184"/>
        <v/>
      </c>
      <c r="Q1029" s="71" t="s">
        <v>58</v>
      </c>
      <c r="R1029" s="103" t="s">
        <v>44</v>
      </c>
      <c r="S1029" s="103">
        <v>2</v>
      </c>
      <c r="T1029" s="106">
        <f>IF(Q1029&lt;&gt;"",VLOOKUP(Q1029,'DON GIA'!$H$1:$K$103,4,0),"")</f>
        <v>211000</v>
      </c>
      <c r="U1029" s="106">
        <f t="shared" si="193"/>
        <v>422000</v>
      </c>
      <c r="V1029" s="107" t="s">
        <v>1145</v>
      </c>
      <c r="W1029" s="103" t="s">
        <v>38</v>
      </c>
      <c r="X1029" s="108">
        <v>0.46200000000000002</v>
      </c>
      <c r="Y1029" s="109"/>
      <c r="Z1029" s="106">
        <f>IF(V1029&lt;&gt;"",VLOOKUP(V1029,'DON GIA'!$A$1:$D$346,4,0),"")</f>
        <v>2523428</v>
      </c>
      <c r="AA1029" s="106">
        <f t="shared" si="194"/>
        <v>1165823.736</v>
      </c>
      <c r="AB1029" s="71"/>
      <c r="AC1029" s="71"/>
      <c r="AD1029" s="71"/>
      <c r="AE1029" s="71"/>
      <c r="AF1029" s="71"/>
      <c r="AG1029" s="103"/>
      <c r="AH1029" s="103"/>
      <c r="AI1029" s="103"/>
      <c r="AJ1029" s="103"/>
      <c r="AK1029" s="106" t="str">
        <f>IF(AH1029&lt;&gt;"",VLOOKUP(AH1029,'DON GIA'!$M$1:$P$9,4,0),"")</f>
        <v/>
      </c>
      <c r="AL1029" s="106" t="str">
        <f t="shared" si="185"/>
        <v/>
      </c>
      <c r="AM1029" s="103"/>
      <c r="AN1029" s="103"/>
      <c r="AO1029" s="199" t="str">
        <f t="shared" si="186"/>
        <v/>
      </c>
      <c r="AP1029" s="107"/>
    </row>
    <row r="1030" spans="1:43" outlineLevel="2">
      <c r="A1030" s="72" t="e">
        <f>IF(C1029&lt;&gt;"",$C$7:C1029,A1029)</f>
        <v>#VALUE!</v>
      </c>
      <c r="B1030" s="102" t="str">
        <f>IF(C1029&lt;&gt;"",COUNTA($C$7:C1029)+392,"")</f>
        <v/>
      </c>
      <c r="C1030" s="192"/>
      <c r="D1030" s="71"/>
      <c r="E1030" s="103"/>
      <c r="F1030" s="103"/>
      <c r="G1030" s="103"/>
      <c r="H1030" s="103"/>
      <c r="I1030" s="103"/>
      <c r="J1030" s="103"/>
      <c r="K1030" s="71"/>
      <c r="L1030" s="105"/>
      <c r="M1030" s="106" t="str">
        <f>IF(K1030&lt;&gt;"",VLOOKUP(K1030,'DON GIA'!$S$1:$U$19,3,0),"")</f>
        <v/>
      </c>
      <c r="N1030" s="106" t="str">
        <f>IF(K1030&lt;&gt;"",VLOOKUP(K1030,'DON GIA'!$S$1:$V$19,4,0),"")</f>
        <v/>
      </c>
      <c r="O1030" s="106" t="str">
        <f t="shared" si="183"/>
        <v/>
      </c>
      <c r="P1030" s="106" t="str">
        <f t="shared" si="184"/>
        <v/>
      </c>
      <c r="Q1030" s="71" t="s">
        <v>53</v>
      </c>
      <c r="R1030" s="103" t="s">
        <v>44</v>
      </c>
      <c r="S1030" s="103">
        <v>3</v>
      </c>
      <c r="T1030" s="106">
        <f>IF(Q1030&lt;&gt;"",VLOOKUP(Q1030,'DON GIA'!$H$1:$K$103,4,0),"")</f>
        <v>34000</v>
      </c>
      <c r="U1030" s="106">
        <f t="shared" si="193"/>
        <v>102000</v>
      </c>
      <c r="V1030" s="107" t="s">
        <v>35</v>
      </c>
      <c r="W1030" s="103"/>
      <c r="X1030" s="108"/>
      <c r="Y1030" s="109"/>
      <c r="Z1030" s="106" t="str">
        <f>IF(V1030&lt;&gt;"",VLOOKUP(V1030,'DON GIA'!$A$1:$D$346,4,0),"")</f>
        <v/>
      </c>
      <c r="AA1030" s="106" t="str">
        <f t="shared" si="194"/>
        <v/>
      </c>
      <c r="AB1030" s="71"/>
      <c r="AC1030" s="71"/>
      <c r="AD1030" s="71"/>
      <c r="AE1030" s="71"/>
      <c r="AF1030" s="71"/>
      <c r="AG1030" s="103"/>
      <c r="AH1030" s="103"/>
      <c r="AI1030" s="103"/>
      <c r="AJ1030" s="103"/>
      <c r="AK1030" s="106" t="str">
        <f>IF(AH1030&lt;&gt;"",VLOOKUP(AH1030,'DON GIA'!$M$1:$P$9,4,0),"")</f>
        <v/>
      </c>
      <c r="AL1030" s="106" t="str">
        <f t="shared" si="185"/>
        <v/>
      </c>
      <c r="AM1030" s="103"/>
      <c r="AN1030" s="103"/>
      <c r="AO1030" s="199" t="str">
        <f t="shared" si="186"/>
        <v/>
      </c>
      <c r="AP1030" s="107"/>
    </row>
    <row r="1031" spans="1:43" outlineLevel="2">
      <c r="A1031" s="72" t="e">
        <f>IF(C1030&lt;&gt;"",$C$7:C1030,A1030)</f>
        <v>#VALUE!</v>
      </c>
      <c r="B1031" s="102" t="str">
        <f>IF(C1030&lt;&gt;"",COUNTA($C$7:C1030)+392,"")</f>
        <v/>
      </c>
      <c r="C1031" s="192"/>
      <c r="D1031" s="71"/>
      <c r="E1031" s="103"/>
      <c r="F1031" s="103"/>
      <c r="G1031" s="103"/>
      <c r="H1031" s="103"/>
      <c r="I1031" s="103"/>
      <c r="J1031" s="103"/>
      <c r="K1031" s="71"/>
      <c r="L1031" s="105"/>
      <c r="M1031" s="106" t="str">
        <f>IF(K1031&lt;&gt;"",VLOOKUP(K1031,'DON GIA'!$S$1:$U$19,3,0),"")</f>
        <v/>
      </c>
      <c r="N1031" s="106" t="str">
        <f>IF(K1031&lt;&gt;"",VLOOKUP(K1031,'DON GIA'!$S$1:$V$19,4,0),"")</f>
        <v/>
      </c>
      <c r="O1031" s="106" t="str">
        <f t="shared" si="183"/>
        <v/>
      </c>
      <c r="P1031" s="106" t="str">
        <f t="shared" si="184"/>
        <v/>
      </c>
      <c r="Q1031" s="71" t="s">
        <v>61</v>
      </c>
      <c r="R1031" s="103" t="s">
        <v>44</v>
      </c>
      <c r="S1031" s="103">
        <v>2</v>
      </c>
      <c r="T1031" s="106">
        <f>IF(Q1031&lt;&gt;"",VLOOKUP(Q1031,'DON GIA'!$H$1:$K$103,4,0),"")</f>
        <v>180000</v>
      </c>
      <c r="U1031" s="106">
        <f t="shared" si="193"/>
        <v>360000</v>
      </c>
      <c r="V1031" s="107" t="s">
        <v>35</v>
      </c>
      <c r="W1031" s="103"/>
      <c r="X1031" s="108"/>
      <c r="Y1031" s="109"/>
      <c r="Z1031" s="106" t="str">
        <f>IF(V1031&lt;&gt;"",VLOOKUP(V1031,'DON GIA'!$A$1:$D$346,4,0),"")</f>
        <v/>
      </c>
      <c r="AA1031" s="106" t="str">
        <f t="shared" si="194"/>
        <v/>
      </c>
      <c r="AB1031" s="71"/>
      <c r="AC1031" s="71"/>
      <c r="AD1031" s="71"/>
      <c r="AE1031" s="71"/>
      <c r="AF1031" s="71"/>
      <c r="AG1031" s="103"/>
      <c r="AH1031" s="103"/>
      <c r="AI1031" s="103"/>
      <c r="AJ1031" s="103"/>
      <c r="AK1031" s="106" t="str">
        <f>IF(AH1031&lt;&gt;"",VLOOKUP(AH1031,'DON GIA'!$M$1:$P$9,4,0),"")</f>
        <v/>
      </c>
      <c r="AL1031" s="106" t="str">
        <f t="shared" si="185"/>
        <v/>
      </c>
      <c r="AM1031" s="103"/>
      <c r="AN1031" s="103"/>
      <c r="AO1031" s="199" t="str">
        <f t="shared" ref="AO1031:AO1094" si="195">IF(C1031&lt;&gt;"",O1031+P1031+U1031+AA1031+AL1031,"")</f>
        <v/>
      </c>
      <c r="AP1031" s="107"/>
    </row>
    <row r="1032" spans="1:43" outlineLevel="2">
      <c r="A1032" s="72" t="e">
        <f>IF(C1031&lt;&gt;"",$C$7:C1031,A1031)</f>
        <v>#VALUE!</v>
      </c>
      <c r="B1032" s="102" t="str">
        <f>IF(C1031&lt;&gt;"",COUNTA($C$7:C1031)+392,"")</f>
        <v/>
      </c>
      <c r="C1032" s="192"/>
      <c r="D1032" s="71"/>
      <c r="E1032" s="103"/>
      <c r="F1032" s="103"/>
      <c r="G1032" s="103"/>
      <c r="H1032" s="103"/>
      <c r="I1032" s="103"/>
      <c r="J1032" s="103"/>
      <c r="K1032" s="71"/>
      <c r="L1032" s="105"/>
      <c r="M1032" s="106" t="str">
        <f>IF(K1032&lt;&gt;"",VLOOKUP(K1032,'DON GIA'!$S$1:$U$19,3,0),"")</f>
        <v/>
      </c>
      <c r="N1032" s="106" t="str">
        <f>IF(K1032&lt;&gt;"",VLOOKUP(K1032,'DON GIA'!$S$1:$V$19,4,0),"")</f>
        <v/>
      </c>
      <c r="O1032" s="106" t="str">
        <f t="shared" si="183"/>
        <v/>
      </c>
      <c r="P1032" s="106" t="str">
        <f t="shared" si="184"/>
        <v/>
      </c>
      <c r="Q1032" s="71" t="s">
        <v>193</v>
      </c>
      <c r="R1032" s="103" t="s">
        <v>44</v>
      </c>
      <c r="S1032" s="103">
        <v>1</v>
      </c>
      <c r="T1032" s="106">
        <f>IF(Q1032&lt;&gt;"",VLOOKUP(Q1032,'DON GIA'!$H$1:$K$103,4,0),"")</f>
        <v>2400000</v>
      </c>
      <c r="U1032" s="106">
        <f t="shared" si="193"/>
        <v>2400000</v>
      </c>
      <c r="V1032" s="107" t="s">
        <v>35</v>
      </c>
      <c r="W1032" s="103"/>
      <c r="X1032" s="108"/>
      <c r="Y1032" s="109"/>
      <c r="Z1032" s="106" t="str">
        <f>IF(V1032&lt;&gt;"",VLOOKUP(V1032,'DON GIA'!$A$1:$D$346,4,0),"")</f>
        <v/>
      </c>
      <c r="AA1032" s="106" t="str">
        <f t="shared" si="194"/>
        <v/>
      </c>
      <c r="AB1032" s="71"/>
      <c r="AC1032" s="71"/>
      <c r="AD1032" s="71"/>
      <c r="AE1032" s="71"/>
      <c r="AF1032" s="71"/>
      <c r="AG1032" s="103"/>
      <c r="AH1032" s="103"/>
      <c r="AI1032" s="103"/>
      <c r="AJ1032" s="103"/>
      <c r="AK1032" s="106" t="str">
        <f>IF(AH1032&lt;&gt;"",VLOOKUP(AH1032,'DON GIA'!$M$1:$P$9,4,0),"")</f>
        <v/>
      </c>
      <c r="AL1032" s="106" t="str">
        <f t="shared" si="185"/>
        <v/>
      </c>
      <c r="AM1032" s="103"/>
      <c r="AN1032" s="103"/>
      <c r="AO1032" s="199" t="str">
        <f t="shared" si="195"/>
        <v/>
      </c>
      <c r="AP1032" s="107"/>
    </row>
    <row r="1033" spans="1:43" outlineLevel="2">
      <c r="A1033" s="72" t="e">
        <f>IF(C1032&lt;&gt;"",$C$7:C1032,A1032)</f>
        <v>#VALUE!</v>
      </c>
      <c r="B1033" s="102" t="str">
        <f>IF(C1032&lt;&gt;"",COUNTA($C$7:C1032)+392,"")</f>
        <v/>
      </c>
      <c r="C1033" s="192"/>
      <c r="D1033" s="71"/>
      <c r="E1033" s="103"/>
      <c r="F1033" s="103"/>
      <c r="G1033" s="103"/>
      <c r="H1033" s="103"/>
      <c r="I1033" s="103"/>
      <c r="J1033" s="103"/>
      <c r="K1033" s="71"/>
      <c r="L1033" s="105"/>
      <c r="M1033" s="106" t="str">
        <f>IF(K1033&lt;&gt;"",VLOOKUP(K1033,'DON GIA'!$S$1:$U$19,3,0),"")</f>
        <v/>
      </c>
      <c r="N1033" s="106" t="str">
        <f>IF(K1033&lt;&gt;"",VLOOKUP(K1033,'DON GIA'!$S$1:$V$19,4,0),"")</f>
        <v/>
      </c>
      <c r="O1033" s="106" t="str">
        <f t="shared" si="183"/>
        <v/>
      </c>
      <c r="P1033" s="106" t="str">
        <f t="shared" si="184"/>
        <v/>
      </c>
      <c r="Q1033" s="71" t="s">
        <v>302</v>
      </c>
      <c r="R1033" s="103" t="s">
        <v>44</v>
      </c>
      <c r="S1033" s="103">
        <v>1</v>
      </c>
      <c r="T1033" s="106">
        <f>IF(Q1033&lt;&gt;"",VLOOKUP(Q1033,'DON GIA'!$H$1:$K$103,4,0),"")</f>
        <v>360000</v>
      </c>
      <c r="U1033" s="106">
        <f t="shared" si="193"/>
        <v>360000</v>
      </c>
      <c r="V1033" s="107" t="s">
        <v>35</v>
      </c>
      <c r="W1033" s="103"/>
      <c r="X1033" s="108"/>
      <c r="Y1033" s="109"/>
      <c r="Z1033" s="106" t="str">
        <f>IF(V1033&lt;&gt;"",VLOOKUP(V1033,'DON GIA'!$A$1:$D$346,4,0),"")</f>
        <v/>
      </c>
      <c r="AA1033" s="106" t="str">
        <f t="shared" si="194"/>
        <v/>
      </c>
      <c r="AB1033" s="71"/>
      <c r="AC1033" s="71"/>
      <c r="AD1033" s="71"/>
      <c r="AE1033" s="71"/>
      <c r="AF1033" s="71"/>
      <c r="AG1033" s="103"/>
      <c r="AH1033" s="103"/>
      <c r="AI1033" s="103"/>
      <c r="AJ1033" s="103"/>
      <c r="AK1033" s="106" t="str">
        <f>IF(AH1033&lt;&gt;"",VLOOKUP(AH1033,'DON GIA'!$M$1:$P$9,4,0),"")</f>
        <v/>
      </c>
      <c r="AL1033" s="106" t="str">
        <f t="shared" si="185"/>
        <v/>
      </c>
      <c r="AM1033" s="103"/>
      <c r="AN1033" s="103"/>
      <c r="AO1033" s="199" t="str">
        <f t="shared" si="195"/>
        <v/>
      </c>
      <c r="AP1033" s="107"/>
    </row>
    <row r="1034" spans="1:43" outlineLevel="2">
      <c r="A1034" s="72" t="e">
        <f>IF(C1033&lt;&gt;"",$C$7:C1033,A1033)</f>
        <v>#VALUE!</v>
      </c>
      <c r="B1034" s="102" t="str">
        <f>IF(C1033&lt;&gt;"",COUNTA($C$7:C1033)+392,"")</f>
        <v/>
      </c>
      <c r="C1034" s="192"/>
      <c r="D1034" s="71"/>
      <c r="E1034" s="103"/>
      <c r="F1034" s="103"/>
      <c r="G1034" s="103"/>
      <c r="H1034" s="103"/>
      <c r="I1034" s="103"/>
      <c r="J1034" s="103"/>
      <c r="K1034" s="71"/>
      <c r="L1034" s="105"/>
      <c r="M1034" s="106" t="str">
        <f>IF(K1034&lt;&gt;"",VLOOKUP(K1034,'DON GIA'!$S$1:$U$19,3,0),"")</f>
        <v/>
      </c>
      <c r="N1034" s="106" t="str">
        <f>IF(K1034&lt;&gt;"",VLOOKUP(K1034,'DON GIA'!$S$1:$V$19,4,0),"")</f>
        <v/>
      </c>
      <c r="O1034" s="106" t="str">
        <f t="shared" si="183"/>
        <v/>
      </c>
      <c r="P1034" s="106" t="str">
        <f t="shared" si="184"/>
        <v/>
      </c>
      <c r="Q1034" s="71" t="s">
        <v>342</v>
      </c>
      <c r="R1034" s="103" t="s">
        <v>44</v>
      </c>
      <c r="S1034" s="103">
        <v>4</v>
      </c>
      <c r="T1034" s="106" t="e">
        <f>IF(Q1034&lt;&gt;"",VLOOKUP(Q1034,'DON GIA'!$H$1:$K$103,4,0),"")</f>
        <v>#N/A</v>
      </c>
      <c r="U1034" s="106" t="str">
        <f t="shared" si="193"/>
        <v/>
      </c>
      <c r="V1034" s="107" t="s">
        <v>35</v>
      </c>
      <c r="W1034" s="103"/>
      <c r="X1034" s="108"/>
      <c r="Y1034" s="109"/>
      <c r="Z1034" s="106" t="str">
        <f>IF(V1034&lt;&gt;"",VLOOKUP(V1034,'DON GIA'!$A$1:$D$346,4,0),"")</f>
        <v/>
      </c>
      <c r="AA1034" s="106" t="str">
        <f t="shared" si="194"/>
        <v/>
      </c>
      <c r="AB1034" s="71"/>
      <c r="AC1034" s="71"/>
      <c r="AD1034" s="71"/>
      <c r="AE1034" s="71"/>
      <c r="AF1034" s="71"/>
      <c r="AG1034" s="103"/>
      <c r="AH1034" s="103"/>
      <c r="AI1034" s="103"/>
      <c r="AJ1034" s="103"/>
      <c r="AK1034" s="106" t="str">
        <f>IF(AH1034&lt;&gt;"",VLOOKUP(AH1034,'DON GIA'!$M$1:$P$9,4,0),"")</f>
        <v/>
      </c>
      <c r="AL1034" s="106" t="str">
        <f t="shared" si="185"/>
        <v/>
      </c>
      <c r="AM1034" s="103"/>
      <c r="AN1034" s="103"/>
      <c r="AO1034" s="199" t="str">
        <f t="shared" si="195"/>
        <v/>
      </c>
      <c r="AP1034" s="107"/>
    </row>
    <row r="1035" spans="1:43" outlineLevel="2">
      <c r="A1035" s="72" t="e">
        <f>IF(C1034&lt;&gt;"",$C$7:C1034,A1034)</f>
        <v>#VALUE!</v>
      </c>
      <c r="B1035" s="102" t="str">
        <f>IF(C1034&lt;&gt;"",COUNTA($C$7:C1034)+392,"")</f>
        <v/>
      </c>
      <c r="C1035" s="192"/>
      <c r="D1035" s="71"/>
      <c r="E1035" s="103"/>
      <c r="F1035" s="103"/>
      <c r="G1035" s="103"/>
      <c r="H1035" s="103"/>
      <c r="I1035" s="103"/>
      <c r="J1035" s="103"/>
      <c r="K1035" s="71"/>
      <c r="L1035" s="105"/>
      <c r="M1035" s="106" t="str">
        <f>IF(K1035&lt;&gt;"",VLOOKUP(K1035,'DON GIA'!$S$1:$U$19,3,0),"")</f>
        <v/>
      </c>
      <c r="N1035" s="106" t="str">
        <f>IF(K1035&lt;&gt;"",VLOOKUP(K1035,'DON GIA'!$S$1:$V$19,4,0),"")</f>
        <v/>
      </c>
      <c r="O1035" s="106" t="str">
        <f t="shared" ref="O1035:O1106" si="196">IF(K1035&lt;&gt;"",L1035*M1035,"")</f>
        <v/>
      </c>
      <c r="P1035" s="106" t="str">
        <f t="shared" ref="P1035:P1106" si="197">IF(K1035&lt;&gt;"",L1035*N1035,"")</f>
        <v/>
      </c>
      <c r="Q1035" s="71" t="s">
        <v>311</v>
      </c>
      <c r="R1035" s="103" t="s">
        <v>44</v>
      </c>
      <c r="S1035" s="103">
        <v>1</v>
      </c>
      <c r="T1035" s="106">
        <f>IF(Q1035&lt;&gt;"",VLOOKUP(Q1035,'DON GIA'!$H$1:$K$103,4,0),"")</f>
        <v>1068000</v>
      </c>
      <c r="U1035" s="106">
        <f t="shared" si="193"/>
        <v>1068000</v>
      </c>
      <c r="V1035" s="107" t="s">
        <v>35</v>
      </c>
      <c r="W1035" s="103"/>
      <c r="X1035" s="108"/>
      <c r="Y1035" s="109"/>
      <c r="Z1035" s="106" t="str">
        <f>IF(V1035&lt;&gt;"",VLOOKUP(V1035,'DON GIA'!$A$1:$D$346,4,0),"")</f>
        <v/>
      </c>
      <c r="AA1035" s="106" t="str">
        <f t="shared" si="194"/>
        <v/>
      </c>
      <c r="AB1035" s="71"/>
      <c r="AC1035" s="71"/>
      <c r="AD1035" s="71"/>
      <c r="AE1035" s="71"/>
      <c r="AF1035" s="71"/>
      <c r="AG1035" s="103"/>
      <c r="AH1035" s="103"/>
      <c r="AI1035" s="103"/>
      <c r="AJ1035" s="103"/>
      <c r="AK1035" s="106" t="str">
        <f>IF(AH1035&lt;&gt;"",VLOOKUP(AH1035,'DON GIA'!$M$1:$P$9,4,0),"")</f>
        <v/>
      </c>
      <c r="AL1035" s="106" t="str">
        <f t="shared" ref="AL1035:AL1106" si="198">IF(AH1035&lt;&gt;"",AJ1035*AK1035,"")</f>
        <v/>
      </c>
      <c r="AM1035" s="103"/>
      <c r="AN1035" s="103"/>
      <c r="AO1035" s="199" t="str">
        <f t="shared" si="195"/>
        <v/>
      </c>
      <c r="AP1035" s="107"/>
    </row>
    <row r="1036" spans="1:43" outlineLevel="2">
      <c r="A1036" s="72" t="e">
        <f>IF(C1035&lt;&gt;"",$C$7:C1035,A1035)</f>
        <v>#VALUE!</v>
      </c>
      <c r="B1036" s="102" t="str">
        <f>IF(C1035&lt;&gt;"",COUNTA($C$7:C1035)+392,"")</f>
        <v/>
      </c>
      <c r="C1036" s="192"/>
      <c r="D1036" s="71"/>
      <c r="E1036" s="103"/>
      <c r="F1036" s="103"/>
      <c r="G1036" s="103"/>
      <c r="H1036" s="103"/>
      <c r="I1036" s="103"/>
      <c r="J1036" s="103"/>
      <c r="K1036" s="71"/>
      <c r="L1036" s="105"/>
      <c r="M1036" s="106" t="str">
        <f>IF(K1036&lt;&gt;"",VLOOKUP(K1036,'DON GIA'!$S$1:$U$19,3,0),"")</f>
        <v/>
      </c>
      <c r="N1036" s="106" t="str">
        <f>IF(K1036&lt;&gt;"",VLOOKUP(K1036,'DON GIA'!$S$1:$V$19,4,0),"")</f>
        <v/>
      </c>
      <c r="O1036" s="106" t="str">
        <f t="shared" si="196"/>
        <v/>
      </c>
      <c r="P1036" s="106" t="str">
        <f t="shared" si="197"/>
        <v/>
      </c>
      <c r="Q1036" s="71" t="s">
        <v>80</v>
      </c>
      <c r="R1036" s="103" t="s">
        <v>44</v>
      </c>
      <c r="S1036" s="103">
        <v>1</v>
      </c>
      <c r="T1036" s="106">
        <f>IF(Q1036&lt;&gt;"",VLOOKUP(Q1036,'DON GIA'!$H$1:$K$103,4,0),"")</f>
        <v>600000</v>
      </c>
      <c r="U1036" s="106">
        <f t="shared" si="193"/>
        <v>600000</v>
      </c>
      <c r="V1036" s="107"/>
      <c r="W1036" s="103"/>
      <c r="X1036" s="108"/>
      <c r="Y1036" s="109"/>
      <c r="Z1036" s="106" t="str">
        <f>IF(V1036&lt;&gt;"",VLOOKUP(V1036,'DON GIA'!$A$1:$D$346,4,0),"")</f>
        <v/>
      </c>
      <c r="AA1036" s="106" t="str">
        <f t="shared" si="194"/>
        <v/>
      </c>
      <c r="AB1036" s="71"/>
      <c r="AC1036" s="71"/>
      <c r="AD1036" s="71"/>
      <c r="AE1036" s="71"/>
      <c r="AF1036" s="71"/>
      <c r="AG1036" s="103"/>
      <c r="AH1036" s="103"/>
      <c r="AI1036" s="103"/>
      <c r="AJ1036" s="103"/>
      <c r="AK1036" s="106" t="str">
        <f>IF(AH1036&lt;&gt;"",VLOOKUP(AH1036,'DON GIA'!$M$1:$P$9,4,0),"")</f>
        <v/>
      </c>
      <c r="AL1036" s="106" t="str">
        <f t="shared" si="198"/>
        <v/>
      </c>
      <c r="AM1036" s="103"/>
      <c r="AN1036" s="103"/>
      <c r="AO1036" s="199" t="str">
        <f t="shared" si="195"/>
        <v/>
      </c>
      <c r="AP1036" s="107"/>
    </row>
    <row r="1037" spans="1:43" outlineLevel="2">
      <c r="A1037" s="72" t="e">
        <f>IF(C1036&lt;&gt;"",$C$7:C1036,A1036)</f>
        <v>#VALUE!</v>
      </c>
      <c r="B1037" s="102" t="str">
        <f>IF(C1036&lt;&gt;"",COUNTA($C$7:C1036)+392,"")</f>
        <v/>
      </c>
      <c r="C1037" s="192"/>
      <c r="D1037" s="71"/>
      <c r="E1037" s="103"/>
      <c r="F1037" s="103"/>
      <c r="G1037" s="103"/>
      <c r="H1037" s="103"/>
      <c r="I1037" s="103"/>
      <c r="J1037" s="103"/>
      <c r="K1037" s="71"/>
      <c r="L1037" s="105"/>
      <c r="M1037" s="106" t="str">
        <f>IF(K1037&lt;&gt;"",VLOOKUP(K1037,'DON GIA'!$S$1:$U$19,3,0),"")</f>
        <v/>
      </c>
      <c r="N1037" s="106" t="str">
        <f>IF(K1037&lt;&gt;"",VLOOKUP(K1037,'DON GIA'!$S$1:$V$19,4,0),"")</f>
        <v/>
      </c>
      <c r="O1037" s="106" t="str">
        <f t="shared" si="196"/>
        <v/>
      </c>
      <c r="P1037" s="106" t="str">
        <f t="shared" si="197"/>
        <v/>
      </c>
      <c r="Q1037" s="71" t="s">
        <v>576</v>
      </c>
      <c r="R1037" s="103" t="s">
        <v>44</v>
      </c>
      <c r="S1037" s="103">
        <v>1</v>
      </c>
      <c r="T1037" s="106">
        <f>IF(Q1037&lt;&gt;"",VLOOKUP(Q1037,'DON GIA'!$H$1:$K$103,4,0),"")</f>
        <v>60000</v>
      </c>
      <c r="U1037" s="106">
        <f t="shared" si="193"/>
        <v>60000</v>
      </c>
      <c r="V1037" s="107"/>
      <c r="W1037" s="103"/>
      <c r="X1037" s="108"/>
      <c r="Y1037" s="109"/>
      <c r="Z1037" s="106" t="str">
        <f>IF(V1037&lt;&gt;"",VLOOKUP(V1037,'DON GIA'!$A$1:$D$346,4,0),"")</f>
        <v/>
      </c>
      <c r="AA1037" s="106" t="str">
        <f t="shared" si="194"/>
        <v/>
      </c>
      <c r="AB1037" s="71"/>
      <c r="AC1037" s="71"/>
      <c r="AD1037" s="71"/>
      <c r="AE1037" s="71"/>
      <c r="AF1037" s="71"/>
      <c r="AG1037" s="103"/>
      <c r="AH1037" s="103"/>
      <c r="AI1037" s="103"/>
      <c r="AJ1037" s="103"/>
      <c r="AK1037" s="106" t="str">
        <f>IF(AH1037&lt;&gt;"",VLOOKUP(AH1037,'DON GIA'!$M$1:$P$9,4,0),"")</f>
        <v/>
      </c>
      <c r="AL1037" s="106" t="str">
        <f t="shared" si="198"/>
        <v/>
      </c>
      <c r="AM1037" s="103"/>
      <c r="AN1037" s="103"/>
      <c r="AO1037" s="199" t="str">
        <f t="shared" si="195"/>
        <v/>
      </c>
      <c r="AP1037" s="107"/>
    </row>
    <row r="1038" spans="1:43" ht="37.5" outlineLevel="2">
      <c r="A1038" s="72" t="e">
        <f>IF(C1037&lt;&gt;"",$C$7:C1037,A1037)</f>
        <v>#VALUE!</v>
      </c>
      <c r="B1038" s="102" t="str">
        <f>IF(C1037&lt;&gt;"",COUNTA($C$7:C1037)+392,"")</f>
        <v/>
      </c>
      <c r="C1038" s="192"/>
      <c r="D1038" s="71"/>
      <c r="E1038" s="103"/>
      <c r="F1038" s="103"/>
      <c r="G1038" s="103"/>
      <c r="H1038" s="103"/>
      <c r="I1038" s="103"/>
      <c r="J1038" s="103"/>
      <c r="K1038" s="71"/>
      <c r="L1038" s="105"/>
      <c r="M1038" s="106" t="str">
        <f>IF(K1038&lt;&gt;"",VLOOKUP(K1038,'DON GIA'!$S$1:$U$19,3,0),"")</f>
        <v/>
      </c>
      <c r="N1038" s="106" t="str">
        <f>IF(K1038&lt;&gt;"",VLOOKUP(K1038,'DON GIA'!$S$1:$V$19,4,0),"")</f>
        <v/>
      </c>
      <c r="O1038" s="106" t="str">
        <f t="shared" si="196"/>
        <v/>
      </c>
      <c r="P1038" s="106" t="str">
        <f t="shared" si="197"/>
        <v/>
      </c>
      <c r="Q1038" s="71" t="s">
        <v>216</v>
      </c>
      <c r="R1038" s="103" t="s">
        <v>44</v>
      </c>
      <c r="S1038" s="103">
        <v>4</v>
      </c>
      <c r="T1038" s="106" t="e">
        <f>IF(Q1038&lt;&gt;"",VLOOKUP(Q1038,'DON GIA'!$H$1:$K$103,4,0),"")</f>
        <v>#N/A</v>
      </c>
      <c r="U1038" s="106" t="str">
        <f t="shared" si="193"/>
        <v/>
      </c>
      <c r="V1038" s="107"/>
      <c r="W1038" s="103"/>
      <c r="X1038" s="108"/>
      <c r="Y1038" s="109"/>
      <c r="Z1038" s="106" t="str">
        <f>IF(V1038&lt;&gt;"",VLOOKUP(V1038,'DON GIA'!$A$1:$D$346,4,0),"")</f>
        <v/>
      </c>
      <c r="AA1038" s="106" t="str">
        <f t="shared" si="194"/>
        <v/>
      </c>
      <c r="AB1038" s="71"/>
      <c r="AC1038" s="71"/>
      <c r="AD1038" s="71"/>
      <c r="AE1038" s="71"/>
      <c r="AF1038" s="71"/>
      <c r="AG1038" s="103"/>
      <c r="AH1038" s="103"/>
      <c r="AI1038" s="103"/>
      <c r="AJ1038" s="103"/>
      <c r="AK1038" s="106" t="str">
        <f>IF(AH1038&lt;&gt;"",VLOOKUP(AH1038,'DON GIA'!$M$1:$P$9,4,0),"")</f>
        <v/>
      </c>
      <c r="AL1038" s="106" t="str">
        <f t="shared" si="198"/>
        <v/>
      </c>
      <c r="AM1038" s="103"/>
      <c r="AN1038" s="103"/>
      <c r="AO1038" s="199" t="str">
        <f t="shared" si="195"/>
        <v/>
      </c>
      <c r="AP1038" s="107"/>
    </row>
    <row r="1039" spans="1:43" outlineLevel="2">
      <c r="A1039" s="72" t="e">
        <f>IF(C1038&lt;&gt;"",$C$7:C1038,A1038)</f>
        <v>#VALUE!</v>
      </c>
      <c r="B1039" s="102" t="str">
        <f>IF(C1038&lt;&gt;"",COUNTA($C$7:C1038)+392,"")</f>
        <v/>
      </c>
      <c r="C1039" s="192"/>
      <c r="D1039" s="61"/>
      <c r="E1039" s="103"/>
      <c r="F1039" s="103"/>
      <c r="G1039" s="103"/>
      <c r="H1039" s="103"/>
      <c r="I1039" s="103"/>
      <c r="J1039" s="103"/>
      <c r="K1039" s="71"/>
      <c r="L1039" s="105"/>
      <c r="M1039" s="106" t="str">
        <f>IF(K1039&lt;&gt;"",VLOOKUP(K1039,'DON GIA'!$S$1:$U$19,3,0),"")</f>
        <v/>
      </c>
      <c r="N1039" s="106" t="str">
        <f>IF(K1039&lt;&gt;"",VLOOKUP(K1039,'DON GIA'!$S$1:$V$19,4,0),"")</f>
        <v/>
      </c>
      <c r="O1039" s="106" t="str">
        <f t="shared" si="196"/>
        <v/>
      </c>
      <c r="P1039" s="106" t="str">
        <f t="shared" si="197"/>
        <v/>
      </c>
      <c r="Q1039" s="71" t="s">
        <v>35</v>
      </c>
      <c r="R1039" s="103"/>
      <c r="S1039" s="103"/>
      <c r="T1039" s="106" t="str">
        <f>IF(Q1039&lt;&gt;"",VLOOKUP(Q1039,'DON GIA'!$H$1:$K$103,4,0),"")</f>
        <v/>
      </c>
      <c r="U1039" s="106" t="str">
        <f t="shared" si="193"/>
        <v/>
      </c>
      <c r="V1039" s="107"/>
      <c r="W1039" s="103"/>
      <c r="X1039" s="108"/>
      <c r="Y1039" s="109"/>
      <c r="Z1039" s="106" t="str">
        <f>IF(V1039&lt;&gt;"",VLOOKUP(V1039,'DON GIA'!$A$1:$D$346,4,0),"")</f>
        <v/>
      </c>
      <c r="AA1039" s="106" t="str">
        <f t="shared" si="194"/>
        <v/>
      </c>
      <c r="AB1039" s="71"/>
      <c r="AC1039" s="71"/>
      <c r="AD1039" s="71"/>
      <c r="AE1039" s="71"/>
      <c r="AF1039" s="71"/>
      <c r="AG1039" s="103"/>
      <c r="AH1039" s="103"/>
      <c r="AI1039" s="103"/>
      <c r="AJ1039" s="103"/>
      <c r="AK1039" s="106" t="str">
        <f>IF(AH1039&lt;&gt;"",VLOOKUP(AH1039,'DON GIA'!$M$1:$P$9,4,0),"")</f>
        <v/>
      </c>
      <c r="AL1039" s="106" t="str">
        <f t="shared" si="198"/>
        <v/>
      </c>
      <c r="AM1039" s="103"/>
      <c r="AN1039" s="103"/>
      <c r="AO1039" s="199" t="str">
        <f t="shared" si="195"/>
        <v/>
      </c>
      <c r="AP1039" s="107"/>
    </row>
    <row r="1040" spans="1:43" outlineLevel="1">
      <c r="A1040" s="84" t="s">
        <v>793</v>
      </c>
      <c r="B1040" s="102"/>
      <c r="C1040" s="192">
        <v>460</v>
      </c>
      <c r="D1040" s="61" t="s">
        <v>336</v>
      </c>
      <c r="E1040" s="162"/>
      <c r="F1040" s="162"/>
      <c r="G1040" s="162"/>
      <c r="H1040" s="162"/>
      <c r="I1040" s="162"/>
      <c r="J1040" s="162"/>
      <c r="K1040" s="171"/>
      <c r="L1040" s="167">
        <f>SUBTOTAL(9,L1041:L1044)</f>
        <v>79</v>
      </c>
      <c r="M1040" s="199"/>
      <c r="N1040" s="199"/>
      <c r="O1040" s="199">
        <f>SUBTOTAL(9,O1041:O1044)</f>
        <v>132641000</v>
      </c>
      <c r="P1040" s="199">
        <f>SUBTOTAL(9,P1041:P1044)</f>
        <v>0</v>
      </c>
      <c r="Q1040" s="61"/>
      <c r="R1040" s="162"/>
      <c r="S1040" s="162">
        <f>SUBTOTAL(9,S1041:S1044)</f>
        <v>0</v>
      </c>
      <c r="T1040" s="199"/>
      <c r="U1040" s="199">
        <f>SUBTOTAL(9,U1041:U1044)</f>
        <v>0</v>
      </c>
      <c r="V1040" s="129"/>
      <c r="W1040" s="162"/>
      <c r="X1040" s="183">
        <f>SUBTOTAL(9,X1041:X1044)</f>
        <v>79</v>
      </c>
      <c r="Y1040" s="170">
        <f>SUBTOTAL(9,Y1041:Y1044)</f>
        <v>0</v>
      </c>
      <c r="Z1040" s="199"/>
      <c r="AA1040" s="199">
        <f>SUBTOTAL(9,AA1041:AA1044)</f>
        <v>46487313</v>
      </c>
      <c r="AB1040" s="71"/>
      <c r="AC1040" s="71"/>
      <c r="AD1040" s="71"/>
      <c r="AE1040" s="71"/>
      <c r="AF1040" s="71"/>
      <c r="AG1040" s="103"/>
      <c r="AH1040" s="162"/>
      <c r="AI1040" s="162"/>
      <c r="AJ1040" s="162">
        <f>SUBTOTAL(9,AJ1041:AJ1044)</f>
        <v>0</v>
      </c>
      <c r="AK1040" s="199"/>
      <c r="AL1040" s="199">
        <f>SUBTOTAL(9,AL1041:AL1044)</f>
        <v>0</v>
      </c>
      <c r="AM1040" s="162"/>
      <c r="AN1040" s="162">
        <f>SUBTOTAL(9,AN1041:AN1044)</f>
        <v>0</v>
      </c>
      <c r="AO1040" s="199">
        <f t="shared" si="195"/>
        <v>179128313</v>
      </c>
      <c r="AP1040" s="111"/>
      <c r="AQ1040" s="90"/>
    </row>
    <row r="1041" spans="1:43" ht="56.25" outlineLevel="2">
      <c r="A1041" s="72" t="e">
        <f>IF(C1040&lt;&gt;"",$C$7:C1040,A1039)</f>
        <v>#VALUE!</v>
      </c>
      <c r="B1041" s="102">
        <f>IF(C1040&lt;&gt;"",COUNTA($C$7:C1040)+392,"")</f>
        <v>460</v>
      </c>
      <c r="C1041" s="192"/>
      <c r="D1041" s="71" t="s">
        <v>337</v>
      </c>
      <c r="E1041" s="103">
        <v>1</v>
      </c>
      <c r="F1041" s="103"/>
      <c r="G1041" s="103">
        <v>512</v>
      </c>
      <c r="H1041" s="103">
        <v>79</v>
      </c>
      <c r="I1041" s="103">
        <v>250</v>
      </c>
      <c r="J1041" s="103" t="s">
        <v>235</v>
      </c>
      <c r="K1041" s="104" t="s">
        <v>973</v>
      </c>
      <c r="L1041" s="105">
        <v>79</v>
      </c>
      <c r="M1041" s="106">
        <f>IF(K1041&lt;&gt;"",VLOOKUP(K1041,'DON GIA'!$S$1:$U$19,3,0),"")</f>
        <v>1679000</v>
      </c>
      <c r="N1041" s="106">
        <f>IF(K1041&lt;&gt;"",VLOOKUP(K1041,'DON GIA'!$S$1:$V$19,4,0),"")</f>
        <v>0</v>
      </c>
      <c r="O1041" s="106">
        <f t="shared" si="196"/>
        <v>132641000</v>
      </c>
      <c r="P1041" s="106">
        <f t="shared" si="197"/>
        <v>0</v>
      </c>
      <c r="Q1041" s="71" t="s">
        <v>35</v>
      </c>
      <c r="R1041" s="103"/>
      <c r="S1041" s="103"/>
      <c r="T1041" s="106" t="str">
        <f>IF(Q1041&lt;&gt;"",VLOOKUP(Q1041,'DON GIA'!$H$1:$K$103,4,0),"")</f>
        <v/>
      </c>
      <c r="U1041" s="106" t="str">
        <f t="shared" ref="U1041:U1044" si="199">IF(Q1041&lt;&gt;"",IF(ISNUMBER(T1041),S1041*T1041,""),"")</f>
        <v/>
      </c>
      <c r="V1041" s="107" t="s">
        <v>1252</v>
      </c>
      <c r="W1041" s="103" t="s">
        <v>27</v>
      </c>
      <c r="X1041" s="134">
        <v>79</v>
      </c>
      <c r="Y1041" s="109"/>
      <c r="Z1041" s="106">
        <f>IF(V1041&lt;&gt;"",VLOOKUP(V1041,'DON GIA'!$A$1:$D$346,4,0),"")</f>
        <v>588447</v>
      </c>
      <c r="AA1041" s="106">
        <f>IF(V1041&lt;&gt;"",IF(ISNUMBER(Z1041),X1041*Z1041,""),"")</f>
        <v>46487313</v>
      </c>
      <c r="AB1041" s="71"/>
      <c r="AC1041" s="71"/>
      <c r="AD1041" s="71"/>
      <c r="AE1041" s="71"/>
      <c r="AF1041" s="71"/>
      <c r="AG1041" s="103"/>
      <c r="AH1041" s="103"/>
      <c r="AI1041" s="103"/>
      <c r="AJ1041" s="103"/>
      <c r="AK1041" s="106" t="str">
        <f>IF(AH1041&lt;&gt;"",VLOOKUP(AH1041,'DON GIA'!$M$1:$P$9,4,0),"")</f>
        <v/>
      </c>
      <c r="AL1041" s="106" t="str">
        <f t="shared" si="198"/>
        <v/>
      </c>
      <c r="AM1041" s="103"/>
      <c r="AN1041" s="103"/>
      <c r="AO1041" s="199" t="str">
        <f t="shared" si="195"/>
        <v/>
      </c>
      <c r="AP1041" s="111" t="s">
        <v>743</v>
      </c>
    </row>
    <row r="1042" spans="1:43" ht="356.25" outlineLevel="2">
      <c r="A1042" s="72" t="e">
        <f>IF(C1041&lt;&gt;"",$C$7:C1041,A1041)</f>
        <v>#VALUE!</v>
      </c>
      <c r="B1042" s="102" t="str">
        <f>IF(C1041&lt;&gt;"",COUNTA($C$7:C1041)+392,"")</f>
        <v/>
      </c>
      <c r="C1042" s="192"/>
      <c r="D1042" s="71" t="s">
        <v>71</v>
      </c>
      <c r="E1042" s="103"/>
      <c r="F1042" s="103"/>
      <c r="G1042" s="103"/>
      <c r="H1042" s="103"/>
      <c r="I1042" s="103"/>
      <c r="J1042" s="103"/>
      <c r="K1042" s="71"/>
      <c r="L1042" s="105"/>
      <c r="M1042" s="106" t="str">
        <f>IF(K1042&lt;&gt;"",VLOOKUP(K1042,'DON GIA'!$S$1:$U$19,3,0),"")</f>
        <v/>
      </c>
      <c r="N1042" s="106" t="str">
        <f>IF(K1042&lt;&gt;"",VLOOKUP(K1042,'DON GIA'!$S$1:$V$19,4,0),"")</f>
        <v/>
      </c>
      <c r="O1042" s="106" t="str">
        <f t="shared" si="196"/>
        <v/>
      </c>
      <c r="P1042" s="106" t="str">
        <f t="shared" si="197"/>
        <v/>
      </c>
      <c r="Q1042" s="71" t="s">
        <v>35</v>
      </c>
      <c r="R1042" s="103"/>
      <c r="S1042" s="103"/>
      <c r="T1042" s="106" t="str">
        <f>IF(Q1042&lt;&gt;"",VLOOKUP(Q1042,'DON GIA'!$H$1:$K$103,4,0),"")</f>
        <v/>
      </c>
      <c r="U1042" s="106" t="str">
        <f t="shared" si="199"/>
        <v/>
      </c>
      <c r="V1042" s="107"/>
      <c r="W1042" s="103"/>
      <c r="X1042" s="108"/>
      <c r="Y1042" s="109"/>
      <c r="Z1042" s="106" t="str">
        <f>IF(V1042&lt;&gt;"",VLOOKUP(V1042,'DON GIA'!$A$1:$D$346,4,0),"")</f>
        <v/>
      </c>
      <c r="AA1042" s="106" t="str">
        <f>IF(V1042&lt;&gt;"",IF(ISNUMBER(Z1042),X1042*Z1042,""),"")</f>
        <v/>
      </c>
      <c r="AB1042" s="71"/>
      <c r="AC1042" s="71"/>
      <c r="AD1042" s="71"/>
      <c r="AE1042" s="71"/>
      <c r="AF1042" s="71"/>
      <c r="AG1042" s="103"/>
      <c r="AH1042" s="103"/>
      <c r="AI1042" s="103"/>
      <c r="AJ1042" s="103"/>
      <c r="AK1042" s="106" t="str">
        <f>IF(AH1042&lt;&gt;"",VLOOKUP(AH1042,'DON GIA'!$M$1:$P$9,4,0),"")</f>
        <v/>
      </c>
      <c r="AL1042" s="106" t="str">
        <f t="shared" si="198"/>
        <v/>
      </c>
      <c r="AM1042" s="103"/>
      <c r="AN1042" s="103"/>
      <c r="AO1042" s="199" t="str">
        <f t="shared" si="195"/>
        <v/>
      </c>
      <c r="AP1042" s="59" t="s">
        <v>370</v>
      </c>
    </row>
    <row r="1043" spans="1:43" ht="93.75" outlineLevel="2">
      <c r="A1043" s="72" t="e">
        <f>IF(C1042&lt;&gt;"",$C$7:C1042,A1042)</f>
        <v>#VALUE!</v>
      </c>
      <c r="B1043" s="102" t="str">
        <f>IF(C1042&lt;&gt;"",COUNTA($C$7:C1042)+392,"")</f>
        <v/>
      </c>
      <c r="C1043" s="192"/>
      <c r="D1043" s="71"/>
      <c r="E1043" s="103"/>
      <c r="F1043" s="103"/>
      <c r="G1043" s="103"/>
      <c r="H1043" s="103"/>
      <c r="I1043" s="103"/>
      <c r="J1043" s="103"/>
      <c r="K1043" s="71"/>
      <c r="L1043" s="105"/>
      <c r="M1043" s="106" t="str">
        <f>IF(K1043&lt;&gt;"",VLOOKUP(K1043,'DON GIA'!$S$1:$U$19,3,0),"")</f>
        <v/>
      </c>
      <c r="N1043" s="106" t="str">
        <f>IF(K1043&lt;&gt;"",VLOOKUP(K1043,'DON GIA'!$S$1:$V$19,4,0),"")</f>
        <v/>
      </c>
      <c r="O1043" s="106" t="str">
        <f t="shared" si="196"/>
        <v/>
      </c>
      <c r="P1043" s="106" t="str">
        <f t="shared" si="197"/>
        <v/>
      </c>
      <c r="Q1043" s="71" t="s">
        <v>35</v>
      </c>
      <c r="R1043" s="103"/>
      <c r="S1043" s="103"/>
      <c r="T1043" s="106" t="str">
        <f>IF(Q1043&lt;&gt;"",VLOOKUP(Q1043,'DON GIA'!$H$1:$K$103,4,0),"")</f>
        <v/>
      </c>
      <c r="U1043" s="106" t="str">
        <f t="shared" si="199"/>
        <v/>
      </c>
      <c r="V1043" s="107"/>
      <c r="W1043" s="103"/>
      <c r="X1043" s="108"/>
      <c r="Y1043" s="109"/>
      <c r="Z1043" s="106" t="str">
        <f>IF(V1043&lt;&gt;"",VLOOKUP(V1043,'DON GIA'!$A$1:$D$346,4,0),"")</f>
        <v/>
      </c>
      <c r="AA1043" s="106" t="str">
        <f>IF(V1043&lt;&gt;"",IF(ISNUMBER(Z1043),X1043*Z1043,""),"")</f>
        <v/>
      </c>
      <c r="AB1043" s="71"/>
      <c r="AC1043" s="71"/>
      <c r="AD1043" s="71"/>
      <c r="AE1043" s="71"/>
      <c r="AF1043" s="71"/>
      <c r="AG1043" s="103"/>
      <c r="AH1043" s="103"/>
      <c r="AI1043" s="103"/>
      <c r="AJ1043" s="103"/>
      <c r="AK1043" s="106" t="str">
        <f>IF(AH1043&lt;&gt;"",VLOOKUP(AH1043,'DON GIA'!$M$1:$P$9,4,0),"")</f>
        <v/>
      </c>
      <c r="AL1043" s="106" t="str">
        <f t="shared" si="198"/>
        <v/>
      </c>
      <c r="AM1043" s="103"/>
      <c r="AN1043" s="103"/>
      <c r="AO1043" s="199" t="str">
        <f t="shared" si="195"/>
        <v/>
      </c>
      <c r="AP1043" s="59" t="s">
        <v>369</v>
      </c>
    </row>
    <row r="1044" spans="1:43" outlineLevel="2">
      <c r="A1044" s="72" t="e">
        <f>IF(C1043&lt;&gt;"",$C$7:C1043,A1043)</f>
        <v>#VALUE!</v>
      </c>
      <c r="B1044" s="102" t="str">
        <f>IF(C1043&lt;&gt;"",COUNTA($C$7:C1043)+392,"")</f>
        <v/>
      </c>
      <c r="C1044" s="192"/>
      <c r="D1044" s="61"/>
      <c r="E1044" s="103"/>
      <c r="F1044" s="103"/>
      <c r="G1044" s="103"/>
      <c r="H1044" s="103"/>
      <c r="I1044" s="103"/>
      <c r="J1044" s="103"/>
      <c r="K1044" s="71"/>
      <c r="L1044" s="105"/>
      <c r="M1044" s="106" t="str">
        <f>IF(K1044&lt;&gt;"",VLOOKUP(K1044,'DON GIA'!$S$1:$U$19,3,0),"")</f>
        <v/>
      </c>
      <c r="N1044" s="106" t="str">
        <f>IF(K1044&lt;&gt;"",VLOOKUP(K1044,'DON GIA'!$S$1:$V$19,4,0),"")</f>
        <v/>
      </c>
      <c r="O1044" s="106" t="str">
        <f t="shared" si="196"/>
        <v/>
      </c>
      <c r="P1044" s="106" t="str">
        <f t="shared" si="197"/>
        <v/>
      </c>
      <c r="Q1044" s="71" t="s">
        <v>35</v>
      </c>
      <c r="R1044" s="103"/>
      <c r="S1044" s="103"/>
      <c r="T1044" s="106" t="str">
        <f>IF(Q1044&lt;&gt;"",VLOOKUP(Q1044,'DON GIA'!$H$1:$K$103,4,0),"")</f>
        <v/>
      </c>
      <c r="U1044" s="106" t="str">
        <f t="shared" si="199"/>
        <v/>
      </c>
      <c r="V1044" s="107"/>
      <c r="W1044" s="103"/>
      <c r="X1044" s="108"/>
      <c r="Y1044" s="109"/>
      <c r="Z1044" s="106" t="str">
        <f>IF(V1044&lt;&gt;"",VLOOKUP(V1044,'DON GIA'!$A$1:$D$346,4,0),"")</f>
        <v/>
      </c>
      <c r="AA1044" s="106" t="str">
        <f>IF(V1044&lt;&gt;"",IF(ISNUMBER(Z1044),X1044*Z1044,""),"")</f>
        <v/>
      </c>
      <c r="AB1044" s="71"/>
      <c r="AC1044" s="71"/>
      <c r="AD1044" s="71"/>
      <c r="AE1044" s="71"/>
      <c r="AF1044" s="71"/>
      <c r="AG1044" s="103"/>
      <c r="AH1044" s="103"/>
      <c r="AI1044" s="103"/>
      <c r="AJ1044" s="103"/>
      <c r="AK1044" s="106" t="str">
        <f>IF(AH1044&lt;&gt;"",VLOOKUP(AH1044,'DON GIA'!$M$1:$P$9,4,0),"")</f>
        <v/>
      </c>
      <c r="AL1044" s="106" t="str">
        <f t="shared" si="198"/>
        <v/>
      </c>
      <c r="AM1044" s="103"/>
      <c r="AN1044" s="103"/>
      <c r="AO1044" s="199" t="str">
        <f t="shared" si="195"/>
        <v/>
      </c>
      <c r="AP1044" s="107"/>
    </row>
    <row r="1045" spans="1:43" outlineLevel="1">
      <c r="A1045" s="84" t="s">
        <v>792</v>
      </c>
      <c r="B1045" s="102"/>
      <c r="C1045" s="192">
        <v>461</v>
      </c>
      <c r="D1045" s="61" t="s">
        <v>336</v>
      </c>
      <c r="E1045" s="162"/>
      <c r="F1045" s="162"/>
      <c r="G1045" s="162"/>
      <c r="H1045" s="162"/>
      <c r="I1045" s="162"/>
      <c r="J1045" s="162"/>
      <c r="K1045" s="171"/>
      <c r="L1045" s="178">
        <f>SUBTOTAL(9,L1046:L1049)</f>
        <v>714.90000000000009</v>
      </c>
      <c r="M1045" s="199"/>
      <c r="N1045" s="199"/>
      <c r="O1045" s="199">
        <f>SUBTOTAL(9,O1046:O1049)</f>
        <v>1091705100</v>
      </c>
      <c r="P1045" s="199">
        <f>SUBTOTAL(9,P1046:P1049)</f>
        <v>0</v>
      </c>
      <c r="Q1045" s="61"/>
      <c r="R1045" s="162"/>
      <c r="S1045" s="162">
        <f>SUBTOTAL(9,S1046:S1049)</f>
        <v>0</v>
      </c>
      <c r="T1045" s="199"/>
      <c r="U1045" s="199">
        <f>SUBTOTAL(9,U1046:U1049)</f>
        <v>0</v>
      </c>
      <c r="V1045" s="129"/>
      <c r="W1045" s="162"/>
      <c r="X1045" s="183">
        <f>SUBTOTAL(9,X1046:X1049)</f>
        <v>715.9</v>
      </c>
      <c r="Y1045" s="170">
        <f>SUBTOTAL(9,Y1046:Y1049)</f>
        <v>0</v>
      </c>
      <c r="Z1045" s="199"/>
      <c r="AA1045" s="199">
        <f>SUBTOTAL(9,AA1046:AA1049)</f>
        <v>421269207.30000001</v>
      </c>
      <c r="AB1045" s="71"/>
      <c r="AC1045" s="71"/>
      <c r="AD1045" s="71"/>
      <c r="AE1045" s="71"/>
      <c r="AF1045" s="71"/>
      <c r="AG1045" s="103"/>
      <c r="AH1045" s="162"/>
      <c r="AI1045" s="162"/>
      <c r="AJ1045" s="162">
        <f>SUBTOTAL(9,AJ1046:AJ1049)</f>
        <v>0</v>
      </c>
      <c r="AK1045" s="199"/>
      <c r="AL1045" s="199">
        <f>SUBTOTAL(9,AL1046:AL1049)</f>
        <v>0</v>
      </c>
      <c r="AM1045" s="162"/>
      <c r="AN1045" s="162">
        <f>SUBTOTAL(9,AN1046:AN1049)</f>
        <v>0</v>
      </c>
      <c r="AO1045" s="199">
        <f t="shared" si="195"/>
        <v>1512974307.3</v>
      </c>
      <c r="AP1045" s="111"/>
      <c r="AQ1045" s="90"/>
    </row>
    <row r="1046" spans="1:43" ht="56.25" outlineLevel="2">
      <c r="A1046" s="72" t="e">
        <f>IF(C1045&lt;&gt;"",$C$7:C1045,A1044)</f>
        <v>#VALUE!</v>
      </c>
      <c r="B1046" s="102">
        <f>IF(C1045&lt;&gt;"",COUNTA($C$7:C1045)+392,"")</f>
        <v>461</v>
      </c>
      <c r="C1046" s="192"/>
      <c r="D1046" s="71" t="s">
        <v>337</v>
      </c>
      <c r="E1046" s="103">
        <v>1</v>
      </c>
      <c r="F1046" s="103"/>
      <c r="G1046" s="103">
        <v>496</v>
      </c>
      <c r="H1046" s="103">
        <v>79</v>
      </c>
      <c r="I1046" s="103">
        <v>250</v>
      </c>
      <c r="J1046" s="103" t="s">
        <v>235</v>
      </c>
      <c r="K1046" s="104" t="s">
        <v>973</v>
      </c>
      <c r="L1046" s="126">
        <v>197.7</v>
      </c>
      <c r="M1046" s="106">
        <f>IF(K1046&lt;&gt;"",VLOOKUP(K1046,'DON GIA'!$S$1:$U$19,3,0),"")</f>
        <v>1679000</v>
      </c>
      <c r="N1046" s="106">
        <f>IF(K1046&lt;&gt;"",VLOOKUP(K1046,'DON GIA'!$S$1:$V$19,4,0),"")</f>
        <v>0</v>
      </c>
      <c r="O1046" s="106">
        <f t="shared" si="196"/>
        <v>331938300</v>
      </c>
      <c r="P1046" s="106">
        <f t="shared" si="197"/>
        <v>0</v>
      </c>
      <c r="Q1046" s="71" t="s">
        <v>35</v>
      </c>
      <c r="R1046" s="103"/>
      <c r="S1046" s="103"/>
      <c r="T1046" s="106" t="str">
        <f>IF(Q1046&lt;&gt;"",VLOOKUP(Q1046,'DON GIA'!$H$1:$K$103,4,0),"")</f>
        <v/>
      </c>
      <c r="U1046" s="106" t="str">
        <f t="shared" ref="U1046:U1049" si="200">IF(Q1046&lt;&gt;"",IF(ISNUMBER(T1046),S1046*T1046,""),"")</f>
        <v/>
      </c>
      <c r="V1046" s="107" t="s">
        <v>1252</v>
      </c>
      <c r="W1046" s="103" t="s">
        <v>27</v>
      </c>
      <c r="X1046" s="134">
        <v>715.9</v>
      </c>
      <c r="Y1046" s="109"/>
      <c r="Z1046" s="106">
        <f>IF(V1046&lt;&gt;"",VLOOKUP(V1046,'DON GIA'!$A$1:$D$346,4,0),"")</f>
        <v>588447</v>
      </c>
      <c r="AA1046" s="106">
        <f>IF(V1046&lt;&gt;"",IF(ISNUMBER(Z1046),X1046*Z1046,""),"")</f>
        <v>421269207.30000001</v>
      </c>
      <c r="AB1046" s="71"/>
      <c r="AC1046" s="71"/>
      <c r="AD1046" s="71"/>
      <c r="AE1046" s="71"/>
      <c r="AF1046" s="71"/>
      <c r="AG1046" s="103"/>
      <c r="AH1046" s="103"/>
      <c r="AI1046" s="103"/>
      <c r="AJ1046" s="103"/>
      <c r="AK1046" s="106" t="str">
        <f>IF(AH1046&lt;&gt;"",VLOOKUP(AH1046,'DON GIA'!$M$1:$P$9,4,0),"")</f>
        <v/>
      </c>
      <c r="AL1046" s="106" t="str">
        <f t="shared" si="198"/>
        <v/>
      </c>
      <c r="AM1046" s="103"/>
      <c r="AN1046" s="103"/>
      <c r="AO1046" s="199" t="str">
        <f t="shared" si="195"/>
        <v/>
      </c>
      <c r="AP1046" s="59" t="s">
        <v>367</v>
      </c>
    </row>
    <row r="1047" spans="1:43" ht="356.25" outlineLevel="2">
      <c r="A1047" s="72" t="e">
        <f>IF(C1046&lt;&gt;"",$C$7:C1046,A1046)</f>
        <v>#VALUE!</v>
      </c>
      <c r="B1047" s="102" t="str">
        <f>IF(C1046&lt;&gt;"",COUNTA($C$7:C1046)+392,"")</f>
        <v/>
      </c>
      <c r="C1047" s="192"/>
      <c r="D1047" s="71" t="s">
        <v>71</v>
      </c>
      <c r="E1047" s="103"/>
      <c r="F1047" s="103"/>
      <c r="G1047" s="103">
        <v>496</v>
      </c>
      <c r="H1047" s="103">
        <v>79</v>
      </c>
      <c r="I1047" s="103">
        <v>250</v>
      </c>
      <c r="J1047" s="103" t="s">
        <v>235</v>
      </c>
      <c r="K1047" s="104" t="s">
        <v>967</v>
      </c>
      <c r="L1047" s="127">
        <v>517.20000000000005</v>
      </c>
      <c r="M1047" s="106">
        <f>IF(K1047&lt;&gt;"",VLOOKUP(K1047,'DON GIA'!$S$1:$U$19,3,0),"")</f>
        <v>1469000</v>
      </c>
      <c r="N1047" s="106">
        <f>IF(K1047&lt;&gt;"",VLOOKUP(K1047,'DON GIA'!$S$1:$V$19,4,0),"")</f>
        <v>0</v>
      </c>
      <c r="O1047" s="106">
        <f t="shared" si="196"/>
        <v>759766800.00000012</v>
      </c>
      <c r="P1047" s="106">
        <f t="shared" si="197"/>
        <v>0</v>
      </c>
      <c r="Q1047" s="71" t="s">
        <v>35</v>
      </c>
      <c r="R1047" s="103"/>
      <c r="S1047" s="103"/>
      <c r="T1047" s="106" t="str">
        <f>IF(Q1047&lt;&gt;"",VLOOKUP(Q1047,'DON GIA'!$H$1:$K$103,4,0),"")</f>
        <v/>
      </c>
      <c r="U1047" s="106" t="str">
        <f t="shared" si="200"/>
        <v/>
      </c>
      <c r="V1047" s="107"/>
      <c r="W1047" s="103"/>
      <c r="X1047" s="108"/>
      <c r="Y1047" s="109"/>
      <c r="Z1047" s="106" t="str">
        <f>IF(V1047&lt;&gt;"",VLOOKUP(V1047,'DON GIA'!$A$1:$D$346,4,0),"")</f>
        <v/>
      </c>
      <c r="AA1047" s="106" t="str">
        <f>IF(V1047&lt;&gt;"",IF(ISNUMBER(Z1047),X1047*Z1047,""),"")</f>
        <v/>
      </c>
      <c r="AB1047" s="71"/>
      <c r="AC1047" s="71"/>
      <c r="AD1047" s="71"/>
      <c r="AE1047" s="71"/>
      <c r="AF1047" s="71"/>
      <c r="AG1047" s="103"/>
      <c r="AH1047" s="103"/>
      <c r="AI1047" s="103"/>
      <c r="AJ1047" s="103"/>
      <c r="AK1047" s="106" t="str">
        <f>IF(AH1047&lt;&gt;"",VLOOKUP(AH1047,'DON GIA'!$M$1:$P$9,4,0),"")</f>
        <v/>
      </c>
      <c r="AL1047" s="106" t="str">
        <f t="shared" si="198"/>
        <v/>
      </c>
      <c r="AM1047" s="103"/>
      <c r="AN1047" s="103"/>
      <c r="AO1047" s="199" t="str">
        <f t="shared" si="195"/>
        <v/>
      </c>
      <c r="AP1047" s="59" t="s">
        <v>368</v>
      </c>
    </row>
    <row r="1048" spans="1:43" ht="93.75" outlineLevel="2">
      <c r="A1048" s="72" t="e">
        <f>IF(C1047&lt;&gt;"",$C$7:C1047,A1047)</f>
        <v>#VALUE!</v>
      </c>
      <c r="B1048" s="102" t="str">
        <f>IF(C1047&lt;&gt;"",COUNTA($C$7:C1047)+392,"")</f>
        <v/>
      </c>
      <c r="C1048" s="192"/>
      <c r="D1048" s="71"/>
      <c r="E1048" s="103"/>
      <c r="F1048" s="103"/>
      <c r="G1048" s="103"/>
      <c r="H1048" s="103"/>
      <c r="I1048" s="103"/>
      <c r="J1048" s="103"/>
      <c r="K1048" s="71"/>
      <c r="L1048" s="105"/>
      <c r="M1048" s="106" t="str">
        <f>IF(K1048&lt;&gt;"",VLOOKUP(K1048,'DON GIA'!$S$1:$U$19,3,0),"")</f>
        <v/>
      </c>
      <c r="N1048" s="106" t="str">
        <f>IF(K1048&lt;&gt;"",VLOOKUP(K1048,'DON GIA'!$S$1:$V$19,4,0),"")</f>
        <v/>
      </c>
      <c r="O1048" s="106" t="str">
        <f t="shared" si="196"/>
        <v/>
      </c>
      <c r="P1048" s="106" t="str">
        <f t="shared" si="197"/>
        <v/>
      </c>
      <c r="Q1048" s="71" t="s">
        <v>35</v>
      </c>
      <c r="R1048" s="103"/>
      <c r="S1048" s="103"/>
      <c r="T1048" s="106" t="str">
        <f>IF(Q1048&lt;&gt;"",VLOOKUP(Q1048,'DON GIA'!$H$1:$K$103,4,0),"")</f>
        <v/>
      </c>
      <c r="U1048" s="106" t="str">
        <f t="shared" si="200"/>
        <v/>
      </c>
      <c r="V1048" s="107"/>
      <c r="W1048" s="103"/>
      <c r="X1048" s="108"/>
      <c r="Y1048" s="109"/>
      <c r="Z1048" s="106" t="str">
        <f>IF(V1048&lt;&gt;"",VLOOKUP(V1048,'DON GIA'!$A$1:$D$346,4,0),"")</f>
        <v/>
      </c>
      <c r="AA1048" s="106" t="str">
        <f>IF(V1048&lt;&gt;"",IF(ISNUMBER(Z1048),X1048*Z1048,""),"")</f>
        <v/>
      </c>
      <c r="AB1048" s="71"/>
      <c r="AC1048" s="71"/>
      <c r="AD1048" s="71"/>
      <c r="AE1048" s="71"/>
      <c r="AF1048" s="71"/>
      <c r="AG1048" s="103"/>
      <c r="AH1048" s="103"/>
      <c r="AI1048" s="103"/>
      <c r="AJ1048" s="103"/>
      <c r="AK1048" s="106" t="str">
        <f>IF(AH1048&lt;&gt;"",VLOOKUP(AH1048,'DON GIA'!$M$1:$P$9,4,0),"")</f>
        <v/>
      </c>
      <c r="AL1048" s="106" t="str">
        <f t="shared" si="198"/>
        <v/>
      </c>
      <c r="AM1048" s="103"/>
      <c r="AN1048" s="103"/>
      <c r="AO1048" s="199" t="str">
        <f t="shared" si="195"/>
        <v/>
      </c>
      <c r="AP1048" s="59" t="s">
        <v>369</v>
      </c>
    </row>
    <row r="1049" spans="1:43" outlineLevel="2">
      <c r="A1049" s="72" t="e">
        <f>IF(C1048&lt;&gt;"",$C$7:C1048,A1048)</f>
        <v>#VALUE!</v>
      </c>
      <c r="B1049" s="102" t="str">
        <f>IF(C1048&lt;&gt;"",COUNTA($C$7:C1048)+392,"")</f>
        <v/>
      </c>
      <c r="C1049" s="192"/>
      <c r="D1049" s="61"/>
      <c r="E1049" s="103"/>
      <c r="F1049" s="103"/>
      <c r="G1049" s="103"/>
      <c r="H1049" s="103"/>
      <c r="I1049" s="103"/>
      <c r="J1049" s="103"/>
      <c r="K1049" s="71"/>
      <c r="L1049" s="105"/>
      <c r="M1049" s="106" t="str">
        <f>IF(K1049&lt;&gt;"",VLOOKUP(K1049,'DON GIA'!$S$1:$U$19,3,0),"")</f>
        <v/>
      </c>
      <c r="N1049" s="106" t="str">
        <f>IF(K1049&lt;&gt;"",VLOOKUP(K1049,'DON GIA'!$S$1:$V$19,4,0),"")</f>
        <v/>
      </c>
      <c r="O1049" s="106" t="str">
        <f t="shared" si="196"/>
        <v/>
      </c>
      <c r="P1049" s="106" t="str">
        <f t="shared" si="197"/>
        <v/>
      </c>
      <c r="Q1049" s="71" t="s">
        <v>35</v>
      </c>
      <c r="R1049" s="103"/>
      <c r="S1049" s="103"/>
      <c r="T1049" s="106" t="str">
        <f>IF(Q1049&lt;&gt;"",VLOOKUP(Q1049,'DON GIA'!$H$1:$K$103,4,0),"")</f>
        <v/>
      </c>
      <c r="U1049" s="106" t="str">
        <f t="shared" si="200"/>
        <v/>
      </c>
      <c r="V1049" s="107"/>
      <c r="W1049" s="103"/>
      <c r="X1049" s="108"/>
      <c r="Y1049" s="109"/>
      <c r="Z1049" s="106" t="str">
        <f>IF(V1049&lt;&gt;"",VLOOKUP(V1049,'DON GIA'!$A$1:$D$346,4,0),"")</f>
        <v/>
      </c>
      <c r="AA1049" s="106" t="str">
        <f>IF(V1049&lt;&gt;"",IF(ISNUMBER(Z1049),X1049*Z1049,""),"")</f>
        <v/>
      </c>
      <c r="AB1049" s="71"/>
      <c r="AC1049" s="71"/>
      <c r="AD1049" s="71"/>
      <c r="AE1049" s="71"/>
      <c r="AF1049" s="71"/>
      <c r="AG1049" s="103"/>
      <c r="AH1049" s="103"/>
      <c r="AI1049" s="103"/>
      <c r="AJ1049" s="103"/>
      <c r="AK1049" s="106" t="str">
        <f>IF(AH1049&lt;&gt;"",VLOOKUP(AH1049,'DON GIA'!$M$1:$P$9,4,0),"")</f>
        <v/>
      </c>
      <c r="AL1049" s="106" t="str">
        <f t="shared" si="198"/>
        <v/>
      </c>
      <c r="AM1049" s="103"/>
      <c r="AN1049" s="103"/>
      <c r="AO1049" s="199" t="str">
        <f t="shared" si="195"/>
        <v/>
      </c>
      <c r="AP1049" s="59"/>
    </row>
    <row r="1050" spans="1:43" outlineLevel="1">
      <c r="A1050" s="84" t="s">
        <v>791</v>
      </c>
      <c r="B1050" s="102"/>
      <c r="C1050" s="192">
        <v>462</v>
      </c>
      <c r="D1050" s="61" t="s">
        <v>336</v>
      </c>
      <c r="E1050" s="162"/>
      <c r="F1050" s="162"/>
      <c r="G1050" s="162"/>
      <c r="H1050" s="162"/>
      <c r="I1050" s="162"/>
      <c r="J1050" s="162"/>
      <c r="K1050" s="171"/>
      <c r="L1050" s="167">
        <f>SUBTOTAL(9,L1051:L1061)</f>
        <v>384.8</v>
      </c>
      <c r="M1050" s="199"/>
      <c r="N1050" s="199"/>
      <c r="O1050" s="199">
        <f>SUBTOTAL(9,O1051:O1061)</f>
        <v>646079200</v>
      </c>
      <c r="P1050" s="199">
        <f>SUBTOTAL(9,P1051:P1061)</f>
        <v>519480000</v>
      </c>
      <c r="Q1050" s="61"/>
      <c r="R1050" s="162"/>
      <c r="S1050" s="162">
        <f>SUBTOTAL(9,S1051:S1061)</f>
        <v>0</v>
      </c>
      <c r="T1050" s="199"/>
      <c r="U1050" s="199">
        <f>SUBTOTAL(9,U1051:U1061)</f>
        <v>0</v>
      </c>
      <c r="V1050" s="129"/>
      <c r="W1050" s="162"/>
      <c r="X1050" s="169">
        <f>SUBTOTAL(9,X1051:X1061)</f>
        <v>0</v>
      </c>
      <c r="Y1050" s="170">
        <f>SUBTOTAL(9,Y1051:Y1061)</f>
        <v>0</v>
      </c>
      <c r="Z1050" s="199"/>
      <c r="AA1050" s="199">
        <f>SUBTOTAL(9,AA1051:AA1061)</f>
        <v>0</v>
      </c>
      <c r="AB1050" s="71"/>
      <c r="AC1050" s="71"/>
      <c r="AD1050" s="71"/>
      <c r="AE1050" s="71"/>
      <c r="AF1050" s="71"/>
      <c r="AG1050" s="103"/>
      <c r="AH1050" s="162"/>
      <c r="AI1050" s="162"/>
      <c r="AJ1050" s="162">
        <f>SUBTOTAL(9,AJ1051:AJ1061)</f>
        <v>0</v>
      </c>
      <c r="AK1050" s="199"/>
      <c r="AL1050" s="199">
        <f>SUBTOTAL(9,AL1051:AL1061)</f>
        <v>0</v>
      </c>
      <c r="AM1050" s="162"/>
      <c r="AN1050" s="162">
        <f>SUBTOTAL(9,AN1051:AN1061)</f>
        <v>0</v>
      </c>
      <c r="AO1050" s="199">
        <f t="shared" si="195"/>
        <v>1165559200</v>
      </c>
      <c r="AP1050" s="111"/>
      <c r="AQ1050" s="90"/>
    </row>
    <row r="1051" spans="1:43" ht="56.25" outlineLevel="2">
      <c r="A1051" s="72" t="e">
        <f>IF(C1050&lt;&gt;"",$C$7:C1050,A1049)</f>
        <v>#VALUE!</v>
      </c>
      <c r="B1051" s="102">
        <f>IF(C1050&lt;&gt;"",COUNTA($C$7:C1050)+392,"")</f>
        <v>462</v>
      </c>
      <c r="C1051" s="192"/>
      <c r="D1051" s="71" t="s">
        <v>337</v>
      </c>
      <c r="E1051" s="103">
        <v>1</v>
      </c>
      <c r="F1051" s="103"/>
      <c r="G1051" s="103">
        <v>520</v>
      </c>
      <c r="H1051" s="103">
        <v>79</v>
      </c>
      <c r="I1051" s="103">
        <v>250</v>
      </c>
      <c r="J1051" s="103">
        <v>203</v>
      </c>
      <c r="K1051" s="104" t="s">
        <v>974</v>
      </c>
      <c r="L1051" s="105">
        <v>384.8</v>
      </c>
      <c r="M1051" s="106">
        <f>IF(K1051&lt;&gt;"",VLOOKUP(K1051,'DON GIA'!$S$1:$U$19,3,0),"")</f>
        <v>1679000</v>
      </c>
      <c r="N1051" s="106">
        <f>IF(K1051&lt;&gt;"",VLOOKUP(K1051,'DON GIA'!$S$1:$V$19,4,0),"")</f>
        <v>1350000</v>
      </c>
      <c r="O1051" s="106">
        <f t="shared" si="196"/>
        <v>646079200</v>
      </c>
      <c r="P1051" s="106">
        <f t="shared" si="197"/>
        <v>519480000</v>
      </c>
      <c r="Q1051" s="71" t="s">
        <v>35</v>
      </c>
      <c r="R1051" s="103"/>
      <c r="S1051" s="103"/>
      <c r="T1051" s="106" t="str">
        <f>IF(Q1051&lt;&gt;"",VLOOKUP(Q1051,'DON GIA'!$H$1:$K$103,4,0),"")</f>
        <v/>
      </c>
      <c r="U1051" s="106" t="str">
        <f t="shared" ref="U1051:U1061" si="201">IF(Q1051&lt;&gt;"",IF(ISNUMBER(T1051),S1051*T1051,""),"")</f>
        <v/>
      </c>
      <c r="V1051" s="107"/>
      <c r="W1051" s="103"/>
      <c r="X1051" s="108"/>
      <c r="Y1051" s="109"/>
      <c r="Z1051" s="106" t="str">
        <f>IF(V1051&lt;&gt;"",VLOOKUP(V1051,'DON GIA'!$A$1:$D$346,4,0),"")</f>
        <v/>
      </c>
      <c r="AA1051" s="106" t="str">
        <f t="shared" ref="AA1051:AA1061" si="202">IF(V1051&lt;&gt;"",IF(ISNUMBER(Z1051),X1051*Z1051,""),"")</f>
        <v/>
      </c>
      <c r="AB1051" s="71"/>
      <c r="AC1051" s="71"/>
      <c r="AD1051" s="71"/>
      <c r="AE1051" s="71"/>
      <c r="AF1051" s="71"/>
      <c r="AG1051" s="103"/>
      <c r="AH1051" s="103"/>
      <c r="AI1051" s="103"/>
      <c r="AJ1051" s="103"/>
      <c r="AK1051" s="106" t="str">
        <f>IF(AH1051&lt;&gt;"",VLOOKUP(AH1051,'DON GIA'!$M$1:$P$9,4,0),"")</f>
        <v/>
      </c>
      <c r="AL1051" s="106" t="str">
        <f t="shared" si="198"/>
        <v/>
      </c>
      <c r="AM1051" s="103"/>
      <c r="AN1051" s="103"/>
      <c r="AO1051" s="199" t="str">
        <f t="shared" si="195"/>
        <v/>
      </c>
      <c r="AP1051" s="111" t="s">
        <v>744</v>
      </c>
    </row>
    <row r="1052" spans="1:43" ht="131.25" outlineLevel="2">
      <c r="A1052" s="72" t="e">
        <f>IF(C1051&lt;&gt;"",$C$7:C1051,A1051)</f>
        <v>#VALUE!</v>
      </c>
      <c r="B1052" s="102" t="str">
        <f>IF(C1051&lt;&gt;"",COUNTA($C$7:C1051)+392,"")</f>
        <v/>
      </c>
      <c r="C1052" s="192"/>
      <c r="D1052" s="71" t="s">
        <v>71</v>
      </c>
      <c r="E1052" s="103"/>
      <c r="F1052" s="103"/>
      <c r="G1052" s="103"/>
      <c r="H1052" s="103"/>
      <c r="I1052" s="103"/>
      <c r="J1052" s="103"/>
      <c r="K1052" s="71"/>
      <c r="L1052" s="105"/>
      <c r="M1052" s="106" t="str">
        <f>IF(K1052&lt;&gt;"",VLOOKUP(K1052,'DON GIA'!$S$1:$U$19,3,0),"")</f>
        <v/>
      </c>
      <c r="N1052" s="106" t="str">
        <f>IF(K1052&lt;&gt;"",VLOOKUP(K1052,'DON GIA'!$S$1:$V$19,4,0),"")</f>
        <v/>
      </c>
      <c r="O1052" s="106" t="str">
        <f t="shared" si="196"/>
        <v/>
      </c>
      <c r="P1052" s="106" t="str">
        <f t="shared" si="197"/>
        <v/>
      </c>
      <c r="Q1052" s="71" t="s">
        <v>35</v>
      </c>
      <c r="R1052" s="103"/>
      <c r="S1052" s="103"/>
      <c r="T1052" s="106" t="str">
        <f>IF(Q1052&lt;&gt;"",VLOOKUP(Q1052,'DON GIA'!$H$1:$K$103,4,0),"")</f>
        <v/>
      </c>
      <c r="U1052" s="106" t="str">
        <f t="shared" si="201"/>
        <v/>
      </c>
      <c r="V1052" s="107"/>
      <c r="W1052" s="103"/>
      <c r="X1052" s="108"/>
      <c r="Y1052" s="109"/>
      <c r="Z1052" s="106" t="str">
        <f>IF(V1052&lt;&gt;"",VLOOKUP(V1052,'DON GIA'!$A$1:$D$346,4,0),"")</f>
        <v/>
      </c>
      <c r="AA1052" s="106" t="str">
        <f t="shared" si="202"/>
        <v/>
      </c>
      <c r="AB1052" s="71"/>
      <c r="AC1052" s="71"/>
      <c r="AD1052" s="71"/>
      <c r="AE1052" s="71"/>
      <c r="AF1052" s="71"/>
      <c r="AG1052" s="103"/>
      <c r="AH1052" s="103"/>
      <c r="AI1052" s="103"/>
      <c r="AJ1052" s="103"/>
      <c r="AK1052" s="106" t="str">
        <f>IF(AH1052&lt;&gt;"",VLOOKUP(AH1052,'DON GIA'!$M$1:$P$9,4,0),"")</f>
        <v/>
      </c>
      <c r="AL1052" s="106" t="str">
        <f t="shared" si="198"/>
        <v/>
      </c>
      <c r="AM1052" s="103"/>
      <c r="AN1052" s="103"/>
      <c r="AO1052" s="199" t="str">
        <f t="shared" si="195"/>
        <v/>
      </c>
      <c r="AP1052" s="59" t="s">
        <v>433</v>
      </c>
    </row>
    <row r="1053" spans="1:43" ht="37.5" outlineLevel="2">
      <c r="A1053" s="72" t="e">
        <f>IF(C1052&lt;&gt;"",$C$7:C1052,A1052)</f>
        <v>#VALUE!</v>
      </c>
      <c r="B1053" s="102" t="str">
        <f>IF(C1052&lt;&gt;"",COUNTA($C$7:C1052)+392,"")</f>
        <v/>
      </c>
      <c r="C1053" s="192"/>
      <c r="D1053" s="71"/>
      <c r="E1053" s="103"/>
      <c r="F1053" s="103"/>
      <c r="G1053" s="103"/>
      <c r="H1053" s="103"/>
      <c r="I1053" s="103"/>
      <c r="J1053" s="103"/>
      <c r="K1053" s="71"/>
      <c r="L1053" s="105"/>
      <c r="M1053" s="106" t="str">
        <f>IF(K1053&lt;&gt;"",VLOOKUP(K1053,'DON GIA'!$S$1:$U$19,3,0),"")</f>
        <v/>
      </c>
      <c r="N1053" s="106" t="str">
        <f>IF(K1053&lt;&gt;"",VLOOKUP(K1053,'DON GIA'!$S$1:$V$19,4,0),"")</f>
        <v/>
      </c>
      <c r="O1053" s="106" t="str">
        <f t="shared" si="196"/>
        <v/>
      </c>
      <c r="P1053" s="106" t="str">
        <f t="shared" si="197"/>
        <v/>
      </c>
      <c r="Q1053" s="71" t="s">
        <v>35</v>
      </c>
      <c r="R1053" s="103"/>
      <c r="S1053" s="103"/>
      <c r="T1053" s="106" t="str">
        <f>IF(Q1053&lt;&gt;"",VLOOKUP(Q1053,'DON GIA'!$H$1:$K$103,4,0),"")</f>
        <v/>
      </c>
      <c r="U1053" s="106" t="str">
        <f t="shared" si="201"/>
        <v/>
      </c>
      <c r="V1053" s="107"/>
      <c r="W1053" s="103"/>
      <c r="X1053" s="108"/>
      <c r="Y1053" s="109"/>
      <c r="Z1053" s="106" t="str">
        <f>IF(V1053&lt;&gt;"",VLOOKUP(V1053,'DON GIA'!$A$1:$D$346,4,0),"")</f>
        <v/>
      </c>
      <c r="AA1053" s="106" t="str">
        <f t="shared" si="202"/>
        <v/>
      </c>
      <c r="AB1053" s="71"/>
      <c r="AC1053" s="71"/>
      <c r="AD1053" s="71"/>
      <c r="AE1053" s="71"/>
      <c r="AF1053" s="71"/>
      <c r="AG1053" s="103"/>
      <c r="AH1053" s="103"/>
      <c r="AI1053" s="103"/>
      <c r="AJ1053" s="103"/>
      <c r="AK1053" s="106" t="str">
        <f>IF(AH1053&lt;&gt;"",VLOOKUP(AH1053,'DON GIA'!$M$1:$P$9,4,0),"")</f>
        <v/>
      </c>
      <c r="AL1053" s="106" t="str">
        <f t="shared" si="198"/>
        <v/>
      </c>
      <c r="AM1053" s="103"/>
      <c r="AN1053" s="103"/>
      <c r="AO1053" s="199" t="str">
        <f t="shared" si="195"/>
        <v/>
      </c>
      <c r="AP1053" s="59" t="s">
        <v>434</v>
      </c>
    </row>
    <row r="1054" spans="1:43" ht="93.75" outlineLevel="2">
      <c r="A1054" s="72" t="e">
        <f>IF(C1053&lt;&gt;"",$C$7:C1053,A1053)</f>
        <v>#VALUE!</v>
      </c>
      <c r="B1054" s="102" t="str">
        <f>IF(C1053&lt;&gt;"",COUNTA($C$7:C1053)+392,"")</f>
        <v/>
      </c>
      <c r="C1054" s="192"/>
      <c r="D1054" s="71"/>
      <c r="E1054" s="103"/>
      <c r="F1054" s="103"/>
      <c r="G1054" s="103"/>
      <c r="H1054" s="103"/>
      <c r="I1054" s="103"/>
      <c r="J1054" s="103"/>
      <c r="K1054" s="71"/>
      <c r="L1054" s="105"/>
      <c r="M1054" s="106" t="str">
        <f>IF(K1054&lt;&gt;"",VLOOKUP(K1054,'DON GIA'!$S$1:$U$19,3,0),"")</f>
        <v/>
      </c>
      <c r="N1054" s="106" t="str">
        <f>IF(K1054&lt;&gt;"",VLOOKUP(K1054,'DON GIA'!$S$1:$V$19,4,0),"")</f>
        <v/>
      </c>
      <c r="O1054" s="106" t="str">
        <f t="shared" si="196"/>
        <v/>
      </c>
      <c r="P1054" s="106" t="str">
        <f t="shared" si="197"/>
        <v/>
      </c>
      <c r="Q1054" s="71" t="s">
        <v>35</v>
      </c>
      <c r="R1054" s="103"/>
      <c r="S1054" s="103"/>
      <c r="T1054" s="106" t="str">
        <f>IF(Q1054&lt;&gt;"",VLOOKUP(Q1054,'DON GIA'!$H$1:$K$103,4,0),"")</f>
        <v/>
      </c>
      <c r="U1054" s="106" t="str">
        <f t="shared" si="201"/>
        <v/>
      </c>
      <c r="V1054" s="107"/>
      <c r="W1054" s="103"/>
      <c r="X1054" s="108"/>
      <c r="Y1054" s="109"/>
      <c r="Z1054" s="106" t="str">
        <f>IF(V1054&lt;&gt;"",VLOOKUP(V1054,'DON GIA'!$A$1:$D$346,4,0),"")</f>
        <v/>
      </c>
      <c r="AA1054" s="106" t="str">
        <f t="shared" si="202"/>
        <v/>
      </c>
      <c r="AB1054" s="71"/>
      <c r="AC1054" s="71"/>
      <c r="AD1054" s="71"/>
      <c r="AE1054" s="71"/>
      <c r="AF1054" s="71"/>
      <c r="AG1054" s="103"/>
      <c r="AH1054" s="103"/>
      <c r="AI1054" s="103"/>
      <c r="AJ1054" s="103"/>
      <c r="AK1054" s="106" t="str">
        <f>IF(AH1054&lt;&gt;"",VLOOKUP(AH1054,'DON GIA'!$M$1:$P$9,4,0),"")</f>
        <v/>
      </c>
      <c r="AL1054" s="106" t="str">
        <f t="shared" si="198"/>
        <v/>
      </c>
      <c r="AM1054" s="103"/>
      <c r="AN1054" s="103"/>
      <c r="AO1054" s="199" t="str">
        <f t="shared" si="195"/>
        <v/>
      </c>
      <c r="AP1054" s="60" t="s">
        <v>369</v>
      </c>
    </row>
    <row r="1055" spans="1:43" outlineLevel="2">
      <c r="A1055" s="72" t="e">
        <f>IF(C1054&lt;&gt;"",$C$7:C1054,A1054)</f>
        <v>#VALUE!</v>
      </c>
      <c r="B1055" s="102" t="str">
        <f>IF(C1054&lt;&gt;"",COUNTA($C$7:C1054)+392,"")</f>
        <v/>
      </c>
      <c r="C1055" s="192"/>
      <c r="D1055" s="71"/>
      <c r="E1055" s="103"/>
      <c r="F1055" s="103"/>
      <c r="G1055" s="103"/>
      <c r="H1055" s="103"/>
      <c r="I1055" s="103"/>
      <c r="J1055" s="103"/>
      <c r="K1055" s="71"/>
      <c r="L1055" s="105"/>
      <c r="M1055" s="106" t="str">
        <f>IF(K1055&lt;&gt;"",VLOOKUP(K1055,'DON GIA'!$S$1:$U$19,3,0),"")</f>
        <v/>
      </c>
      <c r="N1055" s="106" t="str">
        <f>IF(K1055&lt;&gt;"",VLOOKUP(K1055,'DON GIA'!$S$1:$V$19,4,0),"")</f>
        <v/>
      </c>
      <c r="O1055" s="106" t="str">
        <f t="shared" si="196"/>
        <v/>
      </c>
      <c r="P1055" s="106" t="str">
        <f t="shared" si="197"/>
        <v/>
      </c>
      <c r="Q1055" s="71" t="s">
        <v>35</v>
      </c>
      <c r="R1055" s="103"/>
      <c r="S1055" s="103"/>
      <c r="T1055" s="106" t="str">
        <f>IF(Q1055&lt;&gt;"",VLOOKUP(Q1055,'DON GIA'!$H$1:$K$103,4,0),"")</f>
        <v/>
      </c>
      <c r="U1055" s="106" t="str">
        <f t="shared" si="201"/>
        <v/>
      </c>
      <c r="V1055" s="107"/>
      <c r="W1055" s="103"/>
      <c r="X1055" s="108"/>
      <c r="Y1055" s="109"/>
      <c r="Z1055" s="106" t="str">
        <f>IF(V1055&lt;&gt;"",VLOOKUP(V1055,'DON GIA'!$A$1:$D$346,4,0),"")</f>
        <v/>
      </c>
      <c r="AA1055" s="106" t="str">
        <f t="shared" si="202"/>
        <v/>
      </c>
      <c r="AB1055" s="71"/>
      <c r="AC1055" s="71"/>
      <c r="AD1055" s="71"/>
      <c r="AE1055" s="71"/>
      <c r="AF1055" s="71"/>
      <c r="AG1055" s="103"/>
      <c r="AH1055" s="103"/>
      <c r="AI1055" s="103"/>
      <c r="AJ1055" s="103"/>
      <c r="AK1055" s="106" t="str">
        <f>IF(AH1055&lt;&gt;"",VLOOKUP(AH1055,'DON GIA'!$M$1:$P$9,4,0),"")</f>
        <v/>
      </c>
      <c r="AL1055" s="106" t="str">
        <f t="shared" si="198"/>
        <v/>
      </c>
      <c r="AM1055" s="103"/>
      <c r="AN1055" s="103"/>
      <c r="AO1055" s="199" t="str">
        <f t="shared" si="195"/>
        <v/>
      </c>
      <c r="AP1055" s="59"/>
    </row>
    <row r="1056" spans="1:43" outlineLevel="2">
      <c r="A1056" s="72" t="e">
        <f>IF(C1055&lt;&gt;"",$C$7:C1055,A1055)</f>
        <v>#VALUE!</v>
      </c>
      <c r="B1056" s="102" t="str">
        <f>IF(C1055&lt;&gt;"",COUNTA($C$7:C1055)+392,"")</f>
        <v/>
      </c>
      <c r="C1056" s="192"/>
      <c r="D1056" s="71"/>
      <c r="E1056" s="103"/>
      <c r="F1056" s="103"/>
      <c r="G1056" s="103"/>
      <c r="H1056" s="103"/>
      <c r="I1056" s="103"/>
      <c r="J1056" s="103"/>
      <c r="K1056" s="71"/>
      <c r="L1056" s="105"/>
      <c r="M1056" s="106" t="str">
        <f>IF(K1056&lt;&gt;"",VLOOKUP(K1056,'DON GIA'!$S$1:$U$19,3,0),"")</f>
        <v/>
      </c>
      <c r="N1056" s="106" t="str">
        <f>IF(K1056&lt;&gt;"",VLOOKUP(K1056,'DON GIA'!$S$1:$V$19,4,0),"")</f>
        <v/>
      </c>
      <c r="O1056" s="106" t="str">
        <f t="shared" si="196"/>
        <v/>
      </c>
      <c r="P1056" s="106" t="str">
        <f t="shared" si="197"/>
        <v/>
      </c>
      <c r="Q1056" s="71" t="s">
        <v>35</v>
      </c>
      <c r="R1056" s="103"/>
      <c r="S1056" s="103"/>
      <c r="T1056" s="106" t="str">
        <f>IF(Q1056&lt;&gt;"",VLOOKUP(Q1056,'DON GIA'!$H$1:$K$103,4,0),"")</f>
        <v/>
      </c>
      <c r="U1056" s="106" t="str">
        <f t="shared" si="201"/>
        <v/>
      </c>
      <c r="V1056" s="107"/>
      <c r="W1056" s="103"/>
      <c r="X1056" s="108"/>
      <c r="Y1056" s="109"/>
      <c r="Z1056" s="106" t="str">
        <f>IF(V1056&lt;&gt;"",VLOOKUP(V1056,'DON GIA'!$A$1:$D$346,4,0),"")</f>
        <v/>
      </c>
      <c r="AA1056" s="106" t="str">
        <f t="shared" si="202"/>
        <v/>
      </c>
      <c r="AB1056" s="71"/>
      <c r="AC1056" s="71"/>
      <c r="AD1056" s="71"/>
      <c r="AE1056" s="71"/>
      <c r="AF1056" s="71"/>
      <c r="AG1056" s="103"/>
      <c r="AH1056" s="103"/>
      <c r="AI1056" s="103"/>
      <c r="AJ1056" s="103"/>
      <c r="AK1056" s="106" t="str">
        <f>IF(AH1056&lt;&gt;"",VLOOKUP(AH1056,'DON GIA'!$M$1:$P$9,4,0),"")</f>
        <v/>
      </c>
      <c r="AL1056" s="106" t="str">
        <f t="shared" si="198"/>
        <v/>
      </c>
      <c r="AM1056" s="103"/>
      <c r="AN1056" s="103"/>
      <c r="AO1056" s="199" t="str">
        <f t="shared" si="195"/>
        <v/>
      </c>
      <c r="AP1056" s="59"/>
    </row>
    <row r="1057" spans="1:43" outlineLevel="2">
      <c r="A1057" s="72" t="e">
        <f>IF(C1056&lt;&gt;"",$C$7:C1056,A1056)</f>
        <v>#VALUE!</v>
      </c>
      <c r="B1057" s="102" t="str">
        <f>IF(C1056&lt;&gt;"",COUNTA($C$7:C1056)+392,"")</f>
        <v/>
      </c>
      <c r="C1057" s="192"/>
      <c r="D1057" s="71"/>
      <c r="E1057" s="103"/>
      <c r="F1057" s="103"/>
      <c r="G1057" s="103"/>
      <c r="H1057" s="103"/>
      <c r="I1057" s="103"/>
      <c r="J1057" s="103"/>
      <c r="K1057" s="71"/>
      <c r="L1057" s="105"/>
      <c r="M1057" s="106" t="str">
        <f>IF(K1057&lt;&gt;"",VLOOKUP(K1057,'DON GIA'!$S$1:$U$19,3,0),"")</f>
        <v/>
      </c>
      <c r="N1057" s="106" t="str">
        <f>IF(K1057&lt;&gt;"",VLOOKUP(K1057,'DON GIA'!$S$1:$V$19,4,0),"")</f>
        <v/>
      </c>
      <c r="O1057" s="106" t="str">
        <f t="shared" si="196"/>
        <v/>
      </c>
      <c r="P1057" s="106" t="str">
        <f t="shared" si="197"/>
        <v/>
      </c>
      <c r="Q1057" s="71" t="s">
        <v>35</v>
      </c>
      <c r="R1057" s="103"/>
      <c r="S1057" s="103"/>
      <c r="T1057" s="106" t="str">
        <f>IF(Q1057&lt;&gt;"",VLOOKUP(Q1057,'DON GIA'!$H$1:$K$103,4,0),"")</f>
        <v/>
      </c>
      <c r="U1057" s="106" t="str">
        <f t="shared" si="201"/>
        <v/>
      </c>
      <c r="V1057" s="107"/>
      <c r="W1057" s="103"/>
      <c r="X1057" s="108"/>
      <c r="Y1057" s="109"/>
      <c r="Z1057" s="106" t="str">
        <f>IF(V1057&lt;&gt;"",VLOOKUP(V1057,'DON GIA'!$A$1:$D$346,4,0),"")</f>
        <v/>
      </c>
      <c r="AA1057" s="106" t="str">
        <f t="shared" si="202"/>
        <v/>
      </c>
      <c r="AB1057" s="71"/>
      <c r="AC1057" s="71"/>
      <c r="AD1057" s="71"/>
      <c r="AE1057" s="71"/>
      <c r="AF1057" s="71"/>
      <c r="AG1057" s="103"/>
      <c r="AH1057" s="103"/>
      <c r="AI1057" s="103"/>
      <c r="AJ1057" s="103"/>
      <c r="AK1057" s="106" t="str">
        <f>IF(AH1057&lt;&gt;"",VLOOKUP(AH1057,'DON GIA'!$M$1:$P$9,4,0),"")</f>
        <v/>
      </c>
      <c r="AL1057" s="106" t="str">
        <f t="shared" si="198"/>
        <v/>
      </c>
      <c r="AM1057" s="103"/>
      <c r="AN1057" s="103"/>
      <c r="AO1057" s="199" t="str">
        <f t="shared" si="195"/>
        <v/>
      </c>
      <c r="AP1057" s="59"/>
    </row>
    <row r="1058" spans="1:43" outlineLevel="2">
      <c r="A1058" s="72" t="e">
        <f>IF(C1057&lt;&gt;"",$C$7:C1057,A1057)</f>
        <v>#VALUE!</v>
      </c>
      <c r="B1058" s="102" t="str">
        <f>IF(C1057&lt;&gt;"",COUNTA($C$7:C1057)+392,"")</f>
        <v/>
      </c>
      <c r="C1058" s="192"/>
      <c r="D1058" s="71"/>
      <c r="E1058" s="103"/>
      <c r="F1058" s="103"/>
      <c r="G1058" s="103"/>
      <c r="H1058" s="103"/>
      <c r="I1058" s="103"/>
      <c r="J1058" s="103"/>
      <c r="K1058" s="71"/>
      <c r="L1058" s="105"/>
      <c r="M1058" s="106" t="str">
        <f>IF(K1058&lt;&gt;"",VLOOKUP(K1058,'DON GIA'!$S$1:$U$19,3,0),"")</f>
        <v/>
      </c>
      <c r="N1058" s="106" t="str">
        <f>IF(K1058&lt;&gt;"",VLOOKUP(K1058,'DON GIA'!$S$1:$V$19,4,0),"")</f>
        <v/>
      </c>
      <c r="O1058" s="106" t="str">
        <f t="shared" si="196"/>
        <v/>
      </c>
      <c r="P1058" s="106" t="str">
        <f t="shared" si="197"/>
        <v/>
      </c>
      <c r="Q1058" s="71" t="s">
        <v>35</v>
      </c>
      <c r="R1058" s="103"/>
      <c r="S1058" s="103"/>
      <c r="T1058" s="106" t="str">
        <f>IF(Q1058&lt;&gt;"",VLOOKUP(Q1058,'DON GIA'!$H$1:$K$103,4,0),"")</f>
        <v/>
      </c>
      <c r="U1058" s="106" t="str">
        <f t="shared" si="201"/>
        <v/>
      </c>
      <c r="V1058" s="107"/>
      <c r="W1058" s="103"/>
      <c r="X1058" s="108"/>
      <c r="Y1058" s="109"/>
      <c r="Z1058" s="106" t="str">
        <f>IF(V1058&lt;&gt;"",VLOOKUP(V1058,'DON GIA'!$A$1:$D$346,4,0),"")</f>
        <v/>
      </c>
      <c r="AA1058" s="106" t="str">
        <f t="shared" si="202"/>
        <v/>
      </c>
      <c r="AB1058" s="71"/>
      <c r="AC1058" s="71"/>
      <c r="AD1058" s="71"/>
      <c r="AE1058" s="71"/>
      <c r="AF1058" s="71"/>
      <c r="AG1058" s="103"/>
      <c r="AH1058" s="103"/>
      <c r="AI1058" s="103"/>
      <c r="AJ1058" s="103"/>
      <c r="AK1058" s="106" t="str">
        <f>IF(AH1058&lt;&gt;"",VLOOKUP(AH1058,'DON GIA'!$M$1:$P$9,4,0),"")</f>
        <v/>
      </c>
      <c r="AL1058" s="106" t="str">
        <f t="shared" si="198"/>
        <v/>
      </c>
      <c r="AM1058" s="103"/>
      <c r="AN1058" s="103"/>
      <c r="AO1058" s="199" t="str">
        <f t="shared" si="195"/>
        <v/>
      </c>
      <c r="AP1058" s="59"/>
    </row>
    <row r="1059" spans="1:43" outlineLevel="2">
      <c r="A1059" s="72" t="e">
        <f>IF(C1058&lt;&gt;"",$C$7:C1058,A1058)</f>
        <v>#VALUE!</v>
      </c>
      <c r="B1059" s="102" t="str">
        <f>IF(C1058&lt;&gt;"",COUNTA($C$7:C1058)+392,"")</f>
        <v/>
      </c>
      <c r="C1059" s="192"/>
      <c r="D1059" s="71"/>
      <c r="E1059" s="103"/>
      <c r="F1059" s="103"/>
      <c r="G1059" s="103"/>
      <c r="H1059" s="103"/>
      <c r="I1059" s="103"/>
      <c r="J1059" s="103"/>
      <c r="K1059" s="71"/>
      <c r="L1059" s="105"/>
      <c r="M1059" s="106" t="str">
        <f>IF(K1059&lt;&gt;"",VLOOKUP(K1059,'DON GIA'!$S$1:$U$19,3,0),"")</f>
        <v/>
      </c>
      <c r="N1059" s="106" t="str">
        <f>IF(K1059&lt;&gt;"",VLOOKUP(K1059,'DON GIA'!$S$1:$V$19,4,0),"")</f>
        <v/>
      </c>
      <c r="O1059" s="106" t="str">
        <f t="shared" si="196"/>
        <v/>
      </c>
      <c r="P1059" s="106" t="str">
        <f t="shared" si="197"/>
        <v/>
      </c>
      <c r="Q1059" s="71" t="s">
        <v>35</v>
      </c>
      <c r="R1059" s="103"/>
      <c r="S1059" s="103"/>
      <c r="T1059" s="106" t="str">
        <f>IF(Q1059&lt;&gt;"",VLOOKUP(Q1059,'DON GIA'!$H$1:$K$103,4,0),"")</f>
        <v/>
      </c>
      <c r="U1059" s="106" t="str">
        <f t="shared" si="201"/>
        <v/>
      </c>
      <c r="V1059" s="107"/>
      <c r="W1059" s="103"/>
      <c r="X1059" s="108"/>
      <c r="Y1059" s="109"/>
      <c r="Z1059" s="106" t="str">
        <f>IF(V1059&lt;&gt;"",VLOOKUP(V1059,'DON GIA'!$A$1:$D$346,4,0),"")</f>
        <v/>
      </c>
      <c r="AA1059" s="106" t="str">
        <f t="shared" si="202"/>
        <v/>
      </c>
      <c r="AB1059" s="71"/>
      <c r="AC1059" s="71"/>
      <c r="AD1059" s="71"/>
      <c r="AE1059" s="71"/>
      <c r="AF1059" s="71"/>
      <c r="AG1059" s="103"/>
      <c r="AH1059" s="103"/>
      <c r="AI1059" s="103"/>
      <c r="AJ1059" s="103"/>
      <c r="AK1059" s="106" t="str">
        <f>IF(AH1059&lt;&gt;"",VLOOKUP(AH1059,'DON GIA'!$M$1:$P$9,4,0),"")</f>
        <v/>
      </c>
      <c r="AL1059" s="106" t="str">
        <f t="shared" si="198"/>
        <v/>
      </c>
      <c r="AM1059" s="103"/>
      <c r="AN1059" s="103"/>
      <c r="AO1059" s="199" t="str">
        <f t="shared" si="195"/>
        <v/>
      </c>
      <c r="AP1059" s="59"/>
    </row>
    <row r="1060" spans="1:43" outlineLevel="2">
      <c r="A1060" s="72" t="e">
        <f>IF(C1059&lt;&gt;"",$C$7:C1059,A1059)</f>
        <v>#VALUE!</v>
      </c>
      <c r="B1060" s="102" t="str">
        <f>IF(C1059&lt;&gt;"",COUNTA($C$7:C1059)+392,"")</f>
        <v/>
      </c>
      <c r="C1060" s="192"/>
      <c r="D1060" s="71"/>
      <c r="E1060" s="103"/>
      <c r="F1060" s="103"/>
      <c r="G1060" s="103"/>
      <c r="H1060" s="103"/>
      <c r="I1060" s="103"/>
      <c r="J1060" s="103"/>
      <c r="K1060" s="71"/>
      <c r="L1060" s="105"/>
      <c r="M1060" s="106" t="str">
        <f>IF(K1060&lt;&gt;"",VLOOKUP(K1060,'DON GIA'!$S$1:$U$19,3,0),"")</f>
        <v/>
      </c>
      <c r="N1060" s="106" t="str">
        <f>IF(K1060&lt;&gt;"",VLOOKUP(K1060,'DON GIA'!$S$1:$V$19,4,0),"")</f>
        <v/>
      </c>
      <c r="O1060" s="106" t="str">
        <f t="shared" si="196"/>
        <v/>
      </c>
      <c r="P1060" s="106" t="str">
        <f t="shared" si="197"/>
        <v/>
      </c>
      <c r="Q1060" s="71" t="s">
        <v>35</v>
      </c>
      <c r="R1060" s="103"/>
      <c r="S1060" s="103"/>
      <c r="T1060" s="106" t="str">
        <f>IF(Q1060&lt;&gt;"",VLOOKUP(Q1060,'DON GIA'!$H$1:$K$103,4,0),"")</f>
        <v/>
      </c>
      <c r="U1060" s="106" t="str">
        <f t="shared" si="201"/>
        <v/>
      </c>
      <c r="V1060" s="107"/>
      <c r="W1060" s="103"/>
      <c r="X1060" s="108"/>
      <c r="Y1060" s="109"/>
      <c r="Z1060" s="106" t="str">
        <f>IF(V1060&lt;&gt;"",VLOOKUP(V1060,'DON GIA'!$A$1:$D$346,4,0),"")</f>
        <v/>
      </c>
      <c r="AA1060" s="106" t="str">
        <f t="shared" si="202"/>
        <v/>
      </c>
      <c r="AB1060" s="71"/>
      <c r="AC1060" s="71"/>
      <c r="AD1060" s="71"/>
      <c r="AE1060" s="71"/>
      <c r="AF1060" s="71"/>
      <c r="AG1060" s="103"/>
      <c r="AH1060" s="103"/>
      <c r="AI1060" s="103"/>
      <c r="AJ1060" s="103"/>
      <c r="AK1060" s="106" t="str">
        <f>IF(AH1060&lt;&gt;"",VLOOKUP(AH1060,'DON GIA'!$M$1:$P$9,4,0),"")</f>
        <v/>
      </c>
      <c r="AL1060" s="106" t="str">
        <f t="shared" si="198"/>
        <v/>
      </c>
      <c r="AM1060" s="103"/>
      <c r="AN1060" s="103"/>
      <c r="AO1060" s="199" t="str">
        <f t="shared" si="195"/>
        <v/>
      </c>
      <c r="AP1060" s="59"/>
    </row>
    <row r="1061" spans="1:43" outlineLevel="2">
      <c r="A1061" s="72" t="e">
        <f>IF(C1060&lt;&gt;"",$C$7:C1060,A1060)</f>
        <v>#VALUE!</v>
      </c>
      <c r="B1061" s="102" t="str">
        <f>IF(C1060&lt;&gt;"",COUNTA($C$7:C1060)+392,"")</f>
        <v/>
      </c>
      <c r="C1061" s="192"/>
      <c r="D1061" s="61"/>
      <c r="E1061" s="103"/>
      <c r="F1061" s="103"/>
      <c r="G1061" s="103"/>
      <c r="H1061" s="103"/>
      <c r="I1061" s="103"/>
      <c r="J1061" s="103"/>
      <c r="K1061" s="71"/>
      <c r="L1061" s="105"/>
      <c r="M1061" s="106" t="str">
        <f>IF(K1061&lt;&gt;"",VLOOKUP(K1061,'DON GIA'!$S$1:$U$19,3,0),"")</f>
        <v/>
      </c>
      <c r="N1061" s="106" t="str">
        <f>IF(K1061&lt;&gt;"",VLOOKUP(K1061,'DON GIA'!$S$1:$V$19,4,0),"")</f>
        <v/>
      </c>
      <c r="O1061" s="106" t="str">
        <f t="shared" si="196"/>
        <v/>
      </c>
      <c r="P1061" s="106" t="str">
        <f t="shared" si="197"/>
        <v/>
      </c>
      <c r="Q1061" s="71" t="s">
        <v>35</v>
      </c>
      <c r="R1061" s="103"/>
      <c r="S1061" s="103"/>
      <c r="T1061" s="106" t="str">
        <f>IF(Q1061&lt;&gt;"",VLOOKUP(Q1061,'DON GIA'!$H$1:$K$103,4,0),"")</f>
        <v/>
      </c>
      <c r="U1061" s="106" t="str">
        <f t="shared" si="201"/>
        <v/>
      </c>
      <c r="V1061" s="107"/>
      <c r="W1061" s="103"/>
      <c r="X1061" s="108"/>
      <c r="Y1061" s="109"/>
      <c r="Z1061" s="106" t="str">
        <f>IF(V1061&lt;&gt;"",VLOOKUP(V1061,'DON GIA'!$A$1:$D$346,4,0),"")</f>
        <v/>
      </c>
      <c r="AA1061" s="106" t="str">
        <f t="shared" si="202"/>
        <v/>
      </c>
      <c r="AB1061" s="71"/>
      <c r="AC1061" s="71"/>
      <c r="AD1061" s="71"/>
      <c r="AE1061" s="71"/>
      <c r="AF1061" s="71"/>
      <c r="AG1061" s="103"/>
      <c r="AH1061" s="103"/>
      <c r="AI1061" s="103"/>
      <c r="AJ1061" s="103"/>
      <c r="AK1061" s="106" t="str">
        <f>IF(AH1061&lt;&gt;"",VLOOKUP(AH1061,'DON GIA'!$M$1:$P$9,4,0),"")</f>
        <v/>
      </c>
      <c r="AL1061" s="106" t="str">
        <f t="shared" si="198"/>
        <v/>
      </c>
      <c r="AM1061" s="103"/>
      <c r="AN1061" s="103"/>
      <c r="AO1061" s="199" t="str">
        <f t="shared" si="195"/>
        <v/>
      </c>
      <c r="AP1061" s="107"/>
    </row>
    <row r="1062" spans="1:43" outlineLevel="1">
      <c r="A1062" s="84" t="s">
        <v>790</v>
      </c>
      <c r="B1062" s="102"/>
      <c r="C1062" s="192">
        <v>463</v>
      </c>
      <c r="D1062" s="61" t="s">
        <v>343</v>
      </c>
      <c r="E1062" s="162"/>
      <c r="F1062" s="162"/>
      <c r="G1062" s="162"/>
      <c r="H1062" s="162"/>
      <c r="I1062" s="162"/>
      <c r="J1062" s="162"/>
      <c r="K1062" s="182"/>
      <c r="L1062" s="167">
        <f>SUBTOTAL(9,L1063:L1066)</f>
        <v>32.200000000000003</v>
      </c>
      <c r="M1062" s="199"/>
      <c r="N1062" s="199"/>
      <c r="O1062" s="199">
        <f>SUBTOTAL(9,O1063:O1066)</f>
        <v>97083000.000000015</v>
      </c>
      <c r="P1062" s="199">
        <f>SUBTOTAL(9,P1063:P1066)</f>
        <v>0</v>
      </c>
      <c r="Q1062" s="61"/>
      <c r="R1062" s="162"/>
      <c r="S1062" s="162">
        <f>SUBTOTAL(9,S1063:S1066)</f>
        <v>0</v>
      </c>
      <c r="T1062" s="199"/>
      <c r="U1062" s="199">
        <f>SUBTOTAL(9,U1063:U1066)</f>
        <v>0</v>
      </c>
      <c r="V1062" s="129"/>
      <c r="W1062" s="162"/>
      <c r="X1062" s="169">
        <f>SUBTOTAL(9,X1063:X1066)</f>
        <v>0</v>
      </c>
      <c r="Y1062" s="170">
        <f>SUBTOTAL(9,Y1063:Y1066)</f>
        <v>0</v>
      </c>
      <c r="Z1062" s="199"/>
      <c r="AA1062" s="199">
        <f>SUBTOTAL(9,AA1063:AA1066)</f>
        <v>0</v>
      </c>
      <c r="AB1062" s="71"/>
      <c r="AC1062" s="71"/>
      <c r="AD1062" s="71"/>
      <c r="AE1062" s="71"/>
      <c r="AF1062" s="71"/>
      <c r="AG1062" s="103"/>
      <c r="AH1062" s="162"/>
      <c r="AI1062" s="162"/>
      <c r="AJ1062" s="162">
        <f>SUBTOTAL(9,AJ1063:AJ1066)</f>
        <v>0</v>
      </c>
      <c r="AK1062" s="199"/>
      <c r="AL1062" s="199">
        <f>SUBTOTAL(9,AL1063:AL1066)</f>
        <v>0</v>
      </c>
      <c r="AM1062" s="162"/>
      <c r="AN1062" s="162">
        <f>SUBTOTAL(9,AN1063:AN1066)</f>
        <v>0</v>
      </c>
      <c r="AO1062" s="199">
        <f t="shared" si="195"/>
        <v>97083000.000000015</v>
      </c>
      <c r="AP1062" s="111"/>
      <c r="AQ1062" s="90"/>
    </row>
    <row r="1063" spans="1:43" ht="75" outlineLevel="2">
      <c r="A1063" s="72" t="e">
        <f>IF(C1062&lt;&gt;"",$C$7:C1062,A1061)</f>
        <v>#VALUE!</v>
      </c>
      <c r="B1063" s="102">
        <f>IF(C1062&lt;&gt;"",COUNTA($C$7:C1062)+392,"")</f>
        <v>463</v>
      </c>
      <c r="C1063" s="192"/>
      <c r="D1063" s="71" t="s">
        <v>411</v>
      </c>
      <c r="E1063" s="103">
        <v>1</v>
      </c>
      <c r="F1063" s="103"/>
      <c r="G1063" s="103">
        <v>159</v>
      </c>
      <c r="H1063" s="103">
        <v>79</v>
      </c>
      <c r="I1063" s="103" t="s">
        <v>223</v>
      </c>
      <c r="J1063" s="103" t="s">
        <v>344</v>
      </c>
      <c r="K1063" s="133" t="s">
        <v>392</v>
      </c>
      <c r="L1063" s="105">
        <v>32.200000000000003</v>
      </c>
      <c r="M1063" s="106">
        <f>IF(K1063&lt;&gt;"",VLOOKUP(K1063,'DON GIA'!$S$1:$U$19,3,0),"")</f>
        <v>3015000</v>
      </c>
      <c r="N1063" s="106">
        <f>IF(K1063&lt;&gt;"",VLOOKUP(K1063,'DON GIA'!$S$1:$V$19,4,0),"")</f>
        <v>0</v>
      </c>
      <c r="O1063" s="106">
        <f t="shared" si="196"/>
        <v>97083000.000000015</v>
      </c>
      <c r="P1063" s="106">
        <f t="shared" si="197"/>
        <v>0</v>
      </c>
      <c r="Q1063" s="71" t="s">
        <v>35</v>
      </c>
      <c r="R1063" s="103"/>
      <c r="S1063" s="103"/>
      <c r="T1063" s="106" t="str">
        <f>IF(Q1063&lt;&gt;"",VLOOKUP(Q1063,'DON GIA'!$H$1:$K$103,4,0),"")</f>
        <v/>
      </c>
      <c r="U1063" s="106" t="str">
        <f t="shared" ref="U1063:U1066" si="203">IF(Q1063&lt;&gt;"",IF(ISNUMBER(T1063),S1063*T1063,""),"")</f>
        <v/>
      </c>
      <c r="V1063" s="107"/>
      <c r="W1063" s="103"/>
      <c r="X1063" s="108"/>
      <c r="Y1063" s="109"/>
      <c r="Z1063" s="106" t="str">
        <f>IF(V1063&lt;&gt;"",VLOOKUP(V1063,'DON GIA'!$A$1:$D$346,4,0),"")</f>
        <v/>
      </c>
      <c r="AA1063" s="106" t="str">
        <f>IF(V1063&lt;&gt;"",IF(ISNUMBER(Z1063),X1063*Z1063,""),"")</f>
        <v/>
      </c>
      <c r="AB1063" s="71"/>
      <c r="AC1063" s="71"/>
      <c r="AD1063" s="71"/>
      <c r="AE1063" s="71"/>
      <c r="AF1063" s="71"/>
      <c r="AG1063" s="103"/>
      <c r="AH1063" s="103"/>
      <c r="AI1063" s="103"/>
      <c r="AJ1063" s="103"/>
      <c r="AK1063" s="106" t="str">
        <f>IF(AH1063&lt;&gt;"",VLOOKUP(AH1063,'DON GIA'!$M$1:$P$9,4,0),"")</f>
        <v/>
      </c>
      <c r="AL1063" s="106" t="str">
        <f t="shared" si="198"/>
        <v/>
      </c>
      <c r="AM1063" s="103"/>
      <c r="AN1063" s="103"/>
      <c r="AO1063" s="199" t="str">
        <f t="shared" si="195"/>
        <v/>
      </c>
      <c r="AP1063" s="111" t="s">
        <v>745</v>
      </c>
    </row>
    <row r="1064" spans="1:43" ht="93.75" outlineLevel="2">
      <c r="A1064" s="72" t="e">
        <f>IF(C1063&lt;&gt;"",$C$7:C1063,A1063)</f>
        <v>#VALUE!</v>
      </c>
      <c r="B1064" s="102" t="str">
        <f>IF(C1063&lt;&gt;"",COUNTA($C$7:C1063)+392,"")</f>
        <v/>
      </c>
      <c r="C1064" s="192"/>
      <c r="D1064" s="71" t="s">
        <v>412</v>
      </c>
      <c r="E1064" s="103"/>
      <c r="F1064" s="103"/>
      <c r="G1064" s="103"/>
      <c r="H1064" s="103"/>
      <c r="I1064" s="103"/>
      <c r="J1064" s="103"/>
      <c r="K1064" s="71"/>
      <c r="L1064" s="105"/>
      <c r="M1064" s="106" t="str">
        <f>IF(K1064&lt;&gt;"",VLOOKUP(K1064,'DON GIA'!$S$1:$U$19,3,0),"")</f>
        <v/>
      </c>
      <c r="N1064" s="106" t="str">
        <f>IF(K1064&lt;&gt;"",VLOOKUP(K1064,'DON GIA'!$S$1:$V$19,4,0),"")</f>
        <v/>
      </c>
      <c r="O1064" s="106" t="str">
        <f t="shared" si="196"/>
        <v/>
      </c>
      <c r="P1064" s="106" t="str">
        <f t="shared" si="197"/>
        <v/>
      </c>
      <c r="Q1064" s="71" t="s">
        <v>35</v>
      </c>
      <c r="R1064" s="103"/>
      <c r="S1064" s="103"/>
      <c r="T1064" s="106" t="str">
        <f>IF(Q1064&lt;&gt;"",VLOOKUP(Q1064,'DON GIA'!$H$1:$K$103,4,0),"")</f>
        <v/>
      </c>
      <c r="U1064" s="106" t="str">
        <f t="shared" si="203"/>
        <v/>
      </c>
      <c r="V1064" s="107"/>
      <c r="W1064" s="103"/>
      <c r="X1064" s="108"/>
      <c r="Y1064" s="109"/>
      <c r="Z1064" s="106" t="str">
        <f>IF(V1064&lt;&gt;"",VLOOKUP(V1064,'DON GIA'!$A$1:$D$346,4,0),"")</f>
        <v/>
      </c>
      <c r="AA1064" s="106" t="str">
        <f>IF(V1064&lt;&gt;"",IF(ISNUMBER(Z1064),X1064*Z1064,""),"")</f>
        <v/>
      </c>
      <c r="AB1064" s="71"/>
      <c r="AC1064" s="71"/>
      <c r="AD1064" s="71"/>
      <c r="AE1064" s="71"/>
      <c r="AF1064" s="71"/>
      <c r="AG1064" s="103"/>
      <c r="AH1064" s="103"/>
      <c r="AI1064" s="103"/>
      <c r="AJ1064" s="103"/>
      <c r="AK1064" s="106" t="str">
        <f>IF(AH1064&lt;&gt;"",VLOOKUP(AH1064,'DON GIA'!$M$1:$P$9,4,0),"")</f>
        <v/>
      </c>
      <c r="AL1064" s="106" t="str">
        <f t="shared" si="198"/>
        <v/>
      </c>
      <c r="AM1064" s="103"/>
      <c r="AN1064" s="103"/>
      <c r="AO1064" s="199" t="str">
        <f t="shared" si="195"/>
        <v/>
      </c>
      <c r="AP1064" s="59" t="s">
        <v>356</v>
      </c>
    </row>
    <row r="1065" spans="1:43" ht="56.25" outlineLevel="2">
      <c r="A1065" s="72" t="e">
        <f>IF(C1064&lt;&gt;"",$C$7:C1064,A1064)</f>
        <v>#VALUE!</v>
      </c>
      <c r="B1065" s="102" t="str">
        <f>IF(C1064&lt;&gt;"",COUNTA($C$7:C1064)+392,"")</f>
        <v/>
      </c>
      <c r="C1065" s="192"/>
      <c r="D1065" s="61"/>
      <c r="E1065" s="103"/>
      <c r="F1065" s="103"/>
      <c r="G1065" s="103"/>
      <c r="H1065" s="103"/>
      <c r="I1065" s="103"/>
      <c r="J1065" s="103"/>
      <c r="K1065" s="71"/>
      <c r="L1065" s="105"/>
      <c r="M1065" s="106" t="str">
        <f>IF(K1065&lt;&gt;"",VLOOKUP(K1065,'DON GIA'!$S$1:$U$19,3,0),"")</f>
        <v/>
      </c>
      <c r="N1065" s="106" t="str">
        <f>IF(K1065&lt;&gt;"",VLOOKUP(K1065,'DON GIA'!$S$1:$V$19,4,0),"")</f>
        <v/>
      </c>
      <c r="O1065" s="106" t="str">
        <f t="shared" si="196"/>
        <v/>
      </c>
      <c r="P1065" s="106" t="str">
        <f t="shared" si="197"/>
        <v/>
      </c>
      <c r="Q1065" s="71" t="s">
        <v>35</v>
      </c>
      <c r="R1065" s="103"/>
      <c r="S1065" s="103"/>
      <c r="T1065" s="106" t="str">
        <f>IF(Q1065&lt;&gt;"",VLOOKUP(Q1065,'DON GIA'!$H$1:$K$103,4,0),"")</f>
        <v/>
      </c>
      <c r="U1065" s="106" t="str">
        <f t="shared" si="203"/>
        <v/>
      </c>
      <c r="V1065" s="107"/>
      <c r="W1065" s="103"/>
      <c r="X1065" s="108"/>
      <c r="Y1065" s="109"/>
      <c r="Z1065" s="106" t="str">
        <f>IF(V1065&lt;&gt;"",VLOOKUP(V1065,'DON GIA'!$A$1:$D$346,4,0),"")</f>
        <v/>
      </c>
      <c r="AA1065" s="106" t="str">
        <f>IF(V1065&lt;&gt;"",IF(ISNUMBER(Z1065),X1065*Z1065,""),"")</f>
        <v/>
      </c>
      <c r="AB1065" s="71"/>
      <c r="AC1065" s="71"/>
      <c r="AD1065" s="71"/>
      <c r="AE1065" s="71"/>
      <c r="AF1065" s="71"/>
      <c r="AG1065" s="103"/>
      <c r="AH1065" s="103"/>
      <c r="AI1065" s="103"/>
      <c r="AJ1065" s="103"/>
      <c r="AK1065" s="106" t="str">
        <f>IF(AH1065&lt;&gt;"",VLOOKUP(AH1065,'DON GIA'!$M$1:$P$9,4,0),"")</f>
        <v/>
      </c>
      <c r="AL1065" s="106" t="str">
        <f t="shared" si="198"/>
        <v/>
      </c>
      <c r="AM1065" s="103"/>
      <c r="AN1065" s="103"/>
      <c r="AO1065" s="199" t="str">
        <f t="shared" si="195"/>
        <v/>
      </c>
      <c r="AP1065" s="59" t="s">
        <v>357</v>
      </c>
    </row>
    <row r="1066" spans="1:43" outlineLevel="2">
      <c r="A1066" s="72" t="e">
        <f>IF(C1065&lt;&gt;"",$C$7:C1065,A1065)</f>
        <v>#VALUE!</v>
      </c>
      <c r="B1066" s="102" t="str">
        <f>IF(C1065&lt;&gt;"",COUNTA($C$7:C1065)+392,"")</f>
        <v/>
      </c>
      <c r="C1066" s="192"/>
      <c r="D1066" s="61"/>
      <c r="E1066" s="103"/>
      <c r="F1066" s="103"/>
      <c r="G1066" s="103"/>
      <c r="H1066" s="103"/>
      <c r="I1066" s="103"/>
      <c r="J1066" s="103"/>
      <c r="K1066" s="71"/>
      <c r="L1066" s="105"/>
      <c r="M1066" s="106" t="str">
        <f>IF(K1066&lt;&gt;"",VLOOKUP(K1066,'DON GIA'!$S$1:$U$19,3,0),"")</f>
        <v/>
      </c>
      <c r="N1066" s="106" t="str">
        <f>IF(K1066&lt;&gt;"",VLOOKUP(K1066,'DON GIA'!$S$1:$V$19,4,0),"")</f>
        <v/>
      </c>
      <c r="O1066" s="106" t="str">
        <f t="shared" si="196"/>
        <v/>
      </c>
      <c r="P1066" s="106" t="str">
        <f t="shared" si="197"/>
        <v/>
      </c>
      <c r="Q1066" s="71" t="s">
        <v>35</v>
      </c>
      <c r="R1066" s="103"/>
      <c r="S1066" s="103"/>
      <c r="T1066" s="106" t="str">
        <f>IF(Q1066&lt;&gt;"",VLOOKUP(Q1066,'DON GIA'!$H$1:$K$103,4,0),"")</f>
        <v/>
      </c>
      <c r="U1066" s="106" t="str">
        <f t="shared" si="203"/>
        <v/>
      </c>
      <c r="V1066" s="107"/>
      <c r="W1066" s="103"/>
      <c r="X1066" s="108"/>
      <c r="Y1066" s="109"/>
      <c r="Z1066" s="106" t="str">
        <f>IF(V1066&lt;&gt;"",VLOOKUP(V1066,'DON GIA'!$A$1:$D$346,4,0),"")</f>
        <v/>
      </c>
      <c r="AA1066" s="106" t="str">
        <f>IF(V1066&lt;&gt;"",IF(ISNUMBER(Z1066),X1066*Z1066,""),"")</f>
        <v/>
      </c>
      <c r="AB1066" s="71"/>
      <c r="AC1066" s="71"/>
      <c r="AD1066" s="71"/>
      <c r="AE1066" s="71"/>
      <c r="AF1066" s="71"/>
      <c r="AG1066" s="103"/>
      <c r="AH1066" s="103"/>
      <c r="AI1066" s="103"/>
      <c r="AJ1066" s="103"/>
      <c r="AK1066" s="106" t="str">
        <f>IF(AH1066&lt;&gt;"",VLOOKUP(AH1066,'DON GIA'!$M$1:$P$9,4,0),"")</f>
        <v/>
      </c>
      <c r="AL1066" s="106" t="str">
        <f t="shared" si="198"/>
        <v/>
      </c>
      <c r="AM1066" s="103"/>
      <c r="AN1066" s="103"/>
      <c r="AO1066" s="199" t="str">
        <f t="shared" si="195"/>
        <v/>
      </c>
      <c r="AP1066" s="107"/>
    </row>
    <row r="1067" spans="1:43" outlineLevel="1">
      <c r="A1067" s="84" t="s">
        <v>789</v>
      </c>
      <c r="B1067" s="102"/>
      <c r="C1067" s="192">
        <v>464</v>
      </c>
      <c r="D1067" s="61" t="s">
        <v>435</v>
      </c>
      <c r="E1067" s="162"/>
      <c r="F1067" s="162"/>
      <c r="G1067" s="162"/>
      <c r="H1067" s="162"/>
      <c r="I1067" s="162"/>
      <c r="J1067" s="162"/>
      <c r="K1067" s="171"/>
      <c r="L1067" s="167">
        <f>SUBTOTAL(9,L1068:L1082)</f>
        <v>132.25</v>
      </c>
      <c r="M1067" s="199"/>
      <c r="N1067" s="199"/>
      <c r="O1067" s="199">
        <f>SUBTOTAL(9,O1068:O1082)</f>
        <v>222047750</v>
      </c>
      <c r="P1067" s="199">
        <f>SUBTOTAL(9,P1068:P1082)</f>
        <v>0</v>
      </c>
      <c r="Q1067" s="61"/>
      <c r="R1067" s="162"/>
      <c r="S1067" s="162">
        <f>SUBTOTAL(9,S1068:S1082)</f>
        <v>0</v>
      </c>
      <c r="T1067" s="199"/>
      <c r="U1067" s="199">
        <f>SUBTOTAL(9,U1068:U1082)</f>
        <v>0</v>
      </c>
      <c r="V1067" s="129"/>
      <c r="W1067" s="162"/>
      <c r="X1067" s="169">
        <f>SUBTOTAL(9,X1068:X1082)</f>
        <v>149.61199999999999</v>
      </c>
      <c r="Y1067" s="170">
        <f>SUBTOTAL(9,Y1068:Y1082)</f>
        <v>0</v>
      </c>
      <c r="Z1067" s="199"/>
      <c r="AA1067" s="199">
        <f>SUBTOTAL(9,AA1068:AA1082)</f>
        <v>289520907.35599995</v>
      </c>
      <c r="AB1067" s="71"/>
      <c r="AC1067" s="71"/>
      <c r="AD1067" s="71"/>
      <c r="AE1067" s="71"/>
      <c r="AF1067" s="71"/>
      <c r="AG1067" s="103"/>
      <c r="AH1067" s="61"/>
      <c r="AI1067" s="61"/>
      <c r="AJ1067" s="61">
        <f>SUBTOTAL(9,AJ1068:AJ1082)</f>
        <v>1</v>
      </c>
      <c r="AK1067" s="199"/>
      <c r="AL1067" s="199">
        <f>SUBTOTAL(9,AL1068:AL1082)</f>
        <v>6447960</v>
      </c>
      <c r="AM1067" s="162"/>
      <c r="AN1067" s="162">
        <f>SUBTOTAL(9,AN1068:AN1082)</f>
        <v>0</v>
      </c>
      <c r="AO1067" s="199">
        <f t="shared" si="195"/>
        <v>518016617.35599995</v>
      </c>
      <c r="AP1067" s="64"/>
      <c r="AQ1067" s="90"/>
    </row>
    <row r="1068" spans="1:43" ht="56.25" outlineLevel="2">
      <c r="A1068" s="72" t="e">
        <f>IF(C1067&lt;&gt;"",$C$7:C1067,A1066)</f>
        <v>#VALUE!</v>
      </c>
      <c r="B1068" s="102">
        <f>IF(C1067&lt;&gt;"",COUNTA($C$7:C1067)+392,"")</f>
        <v>464</v>
      </c>
      <c r="C1068" s="192"/>
      <c r="D1068" s="71" t="s">
        <v>436</v>
      </c>
      <c r="E1068" s="103">
        <v>1</v>
      </c>
      <c r="F1068" s="103"/>
      <c r="G1068" s="103">
        <v>230</v>
      </c>
      <c r="H1068" s="103">
        <v>7</v>
      </c>
      <c r="I1068" s="103">
        <v>396</v>
      </c>
      <c r="J1068" s="103" t="s">
        <v>522</v>
      </c>
      <c r="K1068" s="104" t="s">
        <v>973</v>
      </c>
      <c r="L1068" s="105">
        <v>110.35</v>
      </c>
      <c r="M1068" s="106">
        <f>IF(K1068&lt;&gt;"",VLOOKUP(K1068,'DON GIA'!$S$1:$U$19,3,0),"")</f>
        <v>1679000</v>
      </c>
      <c r="N1068" s="106">
        <f>IF(K1068&lt;&gt;"",VLOOKUP(K1068,'DON GIA'!$S$1:$V$19,4,0),"")</f>
        <v>0</v>
      </c>
      <c r="O1068" s="106">
        <f t="shared" si="196"/>
        <v>185277650</v>
      </c>
      <c r="P1068" s="106">
        <f t="shared" si="197"/>
        <v>0</v>
      </c>
      <c r="Q1068" s="71" t="s">
        <v>35</v>
      </c>
      <c r="R1068" s="103"/>
      <c r="S1068" s="103"/>
      <c r="T1068" s="106" t="str">
        <f>IF(Q1068&lt;&gt;"",VLOOKUP(Q1068,'DON GIA'!$H$1:$K$103,4,0),"")</f>
        <v/>
      </c>
      <c r="U1068" s="106" t="str">
        <f t="shared" ref="U1068:U1082" si="204">IF(Q1068&lt;&gt;"",IF(ISNUMBER(T1068),S1068*T1068,""),"")</f>
        <v/>
      </c>
      <c r="V1068" s="107" t="s">
        <v>1093</v>
      </c>
      <c r="W1068" s="103" t="s">
        <v>27</v>
      </c>
      <c r="X1068" s="108">
        <v>5.7</v>
      </c>
      <c r="Y1068" s="109"/>
      <c r="Z1068" s="106">
        <f>IF(V1068&lt;&gt;"",VLOOKUP(V1068,'DON GIA'!$A$1:$D$346,4,0),"")</f>
        <v>3152933</v>
      </c>
      <c r="AA1068" s="106">
        <f t="shared" ref="AA1068:AA1082" si="205">IF(V1068&lt;&gt;"",IF(ISNUMBER(Z1068),X1068*Z1068,""),"")</f>
        <v>17971718.100000001</v>
      </c>
      <c r="AB1068" s="71" t="s">
        <v>28</v>
      </c>
      <c r="AC1068" s="71" t="s">
        <v>29</v>
      </c>
      <c r="AD1068" s="71" t="s">
        <v>30</v>
      </c>
      <c r="AE1068" s="71" t="s">
        <v>41</v>
      </c>
      <c r="AF1068" s="71" t="s">
        <v>32</v>
      </c>
      <c r="AG1068" s="103"/>
      <c r="AH1068" s="71" t="s">
        <v>561</v>
      </c>
      <c r="AI1068" s="71" t="s">
        <v>409</v>
      </c>
      <c r="AJ1068" s="71">
        <v>1</v>
      </c>
      <c r="AK1068" s="106">
        <f>IF(AH1068&lt;&gt;"",VLOOKUP(AH1068,'DON GIA'!$M$1:$P$9,4,0),"")</f>
        <v>6447960</v>
      </c>
      <c r="AL1068" s="106">
        <f t="shared" si="198"/>
        <v>6447960</v>
      </c>
      <c r="AM1068" s="103"/>
      <c r="AN1068" s="103"/>
      <c r="AO1068" s="199" t="str">
        <f t="shared" si="195"/>
        <v/>
      </c>
      <c r="AP1068" s="64" t="s">
        <v>523</v>
      </c>
    </row>
    <row r="1069" spans="1:43" ht="93.75" outlineLevel="2">
      <c r="A1069" s="72" t="e">
        <f>IF(C1068&lt;&gt;"",$C$7:C1068,A1068)</f>
        <v>#VALUE!</v>
      </c>
      <c r="B1069" s="102" t="str">
        <f>IF(C1068&lt;&gt;"",COUNTA($C$7:C1068)+392,"")</f>
        <v/>
      </c>
      <c r="C1069" s="192"/>
      <c r="D1069" s="71" t="s">
        <v>437</v>
      </c>
      <c r="E1069" s="103"/>
      <c r="F1069" s="103"/>
      <c r="G1069" s="103">
        <v>232</v>
      </c>
      <c r="H1069" s="103">
        <v>7</v>
      </c>
      <c r="I1069" s="103">
        <v>396</v>
      </c>
      <c r="J1069" s="103" t="s">
        <v>522</v>
      </c>
      <c r="K1069" s="104" t="s">
        <v>973</v>
      </c>
      <c r="L1069" s="105">
        <v>21.9</v>
      </c>
      <c r="M1069" s="106">
        <f>IF(K1069&lt;&gt;"",VLOOKUP(K1069,'DON GIA'!$S$1:$U$19,3,0),"")</f>
        <v>1679000</v>
      </c>
      <c r="N1069" s="106">
        <f>IF(K1069&lt;&gt;"",VLOOKUP(K1069,'DON GIA'!$S$1:$V$19,4,0),"")</f>
        <v>0</v>
      </c>
      <c r="O1069" s="106">
        <f t="shared" si="196"/>
        <v>36770100</v>
      </c>
      <c r="P1069" s="106">
        <f t="shared" si="197"/>
        <v>0</v>
      </c>
      <c r="Q1069" s="71" t="s">
        <v>35</v>
      </c>
      <c r="R1069" s="103"/>
      <c r="S1069" s="103"/>
      <c r="T1069" s="106" t="str">
        <f>IF(Q1069&lt;&gt;"",VLOOKUP(Q1069,'DON GIA'!$H$1:$K$103,4,0),"")</f>
        <v/>
      </c>
      <c r="U1069" s="106" t="str">
        <f t="shared" si="204"/>
        <v/>
      </c>
      <c r="V1069" s="107" t="s">
        <v>1063</v>
      </c>
      <c r="W1069" s="103" t="s">
        <v>27</v>
      </c>
      <c r="X1069" s="108">
        <v>58.16</v>
      </c>
      <c r="Y1069" s="109"/>
      <c r="Z1069" s="106">
        <f>IF(V1069&lt;&gt;"",VLOOKUP(V1069,'DON GIA'!$A$1:$D$346,4,0),"")</f>
        <v>3941166</v>
      </c>
      <c r="AA1069" s="106">
        <f t="shared" si="205"/>
        <v>229218214.55999997</v>
      </c>
      <c r="AB1069" s="71" t="s">
        <v>28</v>
      </c>
      <c r="AC1069" s="71" t="s">
        <v>29</v>
      </c>
      <c r="AD1069" s="71" t="s">
        <v>30</v>
      </c>
      <c r="AE1069" s="71" t="s">
        <v>31</v>
      </c>
      <c r="AF1069" s="71" t="s">
        <v>32</v>
      </c>
      <c r="AG1069" s="103"/>
      <c r="AH1069" s="61"/>
      <c r="AI1069" s="71"/>
      <c r="AJ1069" s="71"/>
      <c r="AK1069" s="106" t="str">
        <f>IF(AH1069&lt;&gt;"",VLOOKUP(AH1069,'DON GIA'!$M$1:$P$9,4,0),"")</f>
        <v/>
      </c>
      <c r="AL1069" s="106" t="str">
        <f t="shared" si="198"/>
        <v/>
      </c>
      <c r="AM1069" s="103"/>
      <c r="AN1069" s="103"/>
      <c r="AO1069" s="199" t="str">
        <f t="shared" si="195"/>
        <v/>
      </c>
      <c r="AP1069" s="140" t="s">
        <v>524</v>
      </c>
    </row>
    <row r="1070" spans="1:43" ht="97.5" outlineLevel="2">
      <c r="A1070" s="72" t="e">
        <f>IF(C1069&lt;&gt;"",$C$7:C1069,A1069)</f>
        <v>#VALUE!</v>
      </c>
      <c r="B1070" s="102" t="str">
        <f>IF(C1069&lt;&gt;"",COUNTA($C$7:C1069)+392,"")</f>
        <v/>
      </c>
      <c r="C1070" s="192"/>
      <c r="D1070" s="71"/>
      <c r="E1070" s="103"/>
      <c r="F1070" s="103"/>
      <c r="G1070" s="103"/>
      <c r="H1070" s="103"/>
      <c r="I1070" s="103"/>
      <c r="J1070" s="103"/>
      <c r="K1070" s="71"/>
      <c r="L1070" s="105"/>
      <c r="M1070" s="106" t="str">
        <f>IF(K1070&lt;&gt;"",VLOOKUP(K1070,'DON GIA'!$S$1:$U$19,3,0),"")</f>
        <v/>
      </c>
      <c r="N1070" s="106" t="str">
        <f>IF(K1070&lt;&gt;"",VLOOKUP(K1070,'DON GIA'!$S$1:$V$19,4,0),"")</f>
        <v/>
      </c>
      <c r="O1070" s="106" t="str">
        <f t="shared" si="196"/>
        <v/>
      </c>
      <c r="P1070" s="106" t="str">
        <f t="shared" si="197"/>
        <v/>
      </c>
      <c r="Q1070" s="71" t="s">
        <v>35</v>
      </c>
      <c r="R1070" s="103"/>
      <c r="S1070" s="103"/>
      <c r="T1070" s="106" t="str">
        <f>IF(Q1070&lt;&gt;"",VLOOKUP(Q1070,'DON GIA'!$H$1:$K$103,4,0),"")</f>
        <v/>
      </c>
      <c r="U1070" s="106" t="str">
        <f t="shared" si="204"/>
        <v/>
      </c>
      <c r="V1070" s="107" t="s">
        <v>1253</v>
      </c>
      <c r="W1070" s="103" t="s">
        <v>27</v>
      </c>
      <c r="X1070" s="108">
        <v>3.25</v>
      </c>
      <c r="Y1070" s="109"/>
      <c r="Z1070" s="106">
        <f>IF(V1070&lt;&gt;"",VLOOKUP(V1070,'DON GIA'!$A$1:$D$346,4,0),"")</f>
        <v>4710655</v>
      </c>
      <c r="AA1070" s="106">
        <f t="shared" si="205"/>
        <v>15309628.75</v>
      </c>
      <c r="AB1070" s="71" t="s">
        <v>32</v>
      </c>
      <c r="AC1070" s="71" t="s">
        <v>29</v>
      </c>
      <c r="AD1070" s="71" t="s">
        <v>36</v>
      </c>
      <c r="AE1070" s="71" t="s">
        <v>31</v>
      </c>
      <c r="AF1070" s="71" t="s">
        <v>32</v>
      </c>
      <c r="AG1070" s="103"/>
      <c r="AH1070" s="71"/>
      <c r="AI1070" s="71"/>
      <c r="AJ1070" s="71"/>
      <c r="AK1070" s="106" t="str">
        <f>IF(AH1070&lt;&gt;"",VLOOKUP(AH1070,'DON GIA'!$M$1:$P$9,4,0),"")</f>
        <v/>
      </c>
      <c r="AL1070" s="106" t="str">
        <f t="shared" si="198"/>
        <v/>
      </c>
      <c r="AM1070" s="103"/>
      <c r="AN1070" s="103"/>
      <c r="AO1070" s="199" t="str">
        <f t="shared" si="195"/>
        <v/>
      </c>
      <c r="AP1070" s="140" t="s">
        <v>746</v>
      </c>
    </row>
    <row r="1071" spans="1:43" ht="93.75" outlineLevel="2">
      <c r="A1071" s="72" t="e">
        <f>IF(C1070&lt;&gt;"",$C$7:C1070,A1070)</f>
        <v>#VALUE!</v>
      </c>
      <c r="B1071" s="102" t="str">
        <f>IF(C1070&lt;&gt;"",COUNTA($C$7:C1070)+392,"")</f>
        <v/>
      </c>
      <c r="C1071" s="192"/>
      <c r="D1071" s="71"/>
      <c r="E1071" s="103"/>
      <c r="F1071" s="103"/>
      <c r="G1071" s="103"/>
      <c r="H1071" s="103"/>
      <c r="I1071" s="103"/>
      <c r="J1071" s="103"/>
      <c r="K1071" s="71"/>
      <c r="L1071" s="105"/>
      <c r="M1071" s="106" t="str">
        <f>IF(K1071&lt;&gt;"",VLOOKUP(K1071,'DON GIA'!$S$1:$U$19,3,0),"")</f>
        <v/>
      </c>
      <c r="N1071" s="106" t="str">
        <f>IF(K1071&lt;&gt;"",VLOOKUP(K1071,'DON GIA'!$S$1:$V$19,4,0),"")</f>
        <v/>
      </c>
      <c r="O1071" s="106" t="str">
        <f t="shared" si="196"/>
        <v/>
      </c>
      <c r="P1071" s="106" t="str">
        <f t="shared" si="197"/>
        <v/>
      </c>
      <c r="Q1071" s="71" t="s">
        <v>35</v>
      </c>
      <c r="R1071" s="103"/>
      <c r="S1071" s="103"/>
      <c r="T1071" s="106" t="str">
        <f>IF(Q1071&lt;&gt;"",VLOOKUP(Q1071,'DON GIA'!$H$1:$K$103,4,0),"")</f>
        <v/>
      </c>
      <c r="U1071" s="106" t="str">
        <f t="shared" si="204"/>
        <v/>
      </c>
      <c r="V1071" s="107" t="s">
        <v>1083</v>
      </c>
      <c r="W1071" s="103" t="s">
        <v>27</v>
      </c>
      <c r="X1071" s="108">
        <v>2.21</v>
      </c>
      <c r="Y1071" s="109"/>
      <c r="Z1071" s="106">
        <f>IF(V1071&lt;&gt;"",VLOOKUP(V1071,'DON GIA'!$A$1:$D$346,4,0),"")</f>
        <v>282038</v>
      </c>
      <c r="AA1071" s="106">
        <f t="shared" si="205"/>
        <v>623303.98</v>
      </c>
      <c r="AB1071" s="71"/>
      <c r="AC1071" s="71"/>
      <c r="AD1071" s="71"/>
      <c r="AE1071" s="71"/>
      <c r="AF1071" s="71"/>
      <c r="AG1071" s="103"/>
      <c r="AH1071" s="71"/>
      <c r="AI1071" s="71"/>
      <c r="AJ1071" s="71"/>
      <c r="AK1071" s="106" t="str">
        <f>IF(AH1071&lt;&gt;"",VLOOKUP(AH1071,'DON GIA'!$M$1:$P$9,4,0),"")</f>
        <v/>
      </c>
      <c r="AL1071" s="106" t="str">
        <f t="shared" si="198"/>
        <v/>
      </c>
      <c r="AM1071" s="103"/>
      <c r="AN1071" s="103"/>
      <c r="AO1071" s="199" t="str">
        <f t="shared" si="195"/>
        <v/>
      </c>
      <c r="AP1071" s="66" t="s">
        <v>525</v>
      </c>
    </row>
    <row r="1072" spans="1:43" ht="75" outlineLevel="2">
      <c r="A1072" s="72" t="e">
        <f>IF(C1071&lt;&gt;"",$C$7:C1071,A1071)</f>
        <v>#VALUE!</v>
      </c>
      <c r="B1072" s="102" t="str">
        <f>IF(C1071&lt;&gt;"",COUNTA($C$7:C1071)+392,"")</f>
        <v/>
      </c>
      <c r="C1072" s="192"/>
      <c r="D1072" s="71"/>
      <c r="E1072" s="103"/>
      <c r="F1072" s="103"/>
      <c r="G1072" s="103"/>
      <c r="H1072" s="103"/>
      <c r="I1072" s="103"/>
      <c r="J1072" s="103"/>
      <c r="K1072" s="71"/>
      <c r="L1072" s="105"/>
      <c r="M1072" s="106" t="str">
        <f>IF(K1072&lt;&gt;"",VLOOKUP(K1072,'DON GIA'!$S$1:$U$19,3,0),"")</f>
        <v/>
      </c>
      <c r="N1072" s="106" t="str">
        <f>IF(K1072&lt;&gt;"",VLOOKUP(K1072,'DON GIA'!$S$1:$V$19,4,0),"")</f>
        <v/>
      </c>
      <c r="O1072" s="106" t="str">
        <f t="shared" si="196"/>
        <v/>
      </c>
      <c r="P1072" s="106" t="str">
        <f t="shared" si="197"/>
        <v/>
      </c>
      <c r="Q1072" s="71" t="s">
        <v>35</v>
      </c>
      <c r="R1072" s="103"/>
      <c r="S1072" s="103"/>
      <c r="T1072" s="106" t="str">
        <f>IF(Q1072&lt;&gt;"",VLOOKUP(Q1072,'DON GIA'!$H$1:$K$103,4,0),"")</f>
        <v/>
      </c>
      <c r="U1072" s="106" t="str">
        <f t="shared" si="204"/>
        <v/>
      </c>
      <c r="V1072" s="107" t="s">
        <v>1082</v>
      </c>
      <c r="W1072" s="103" t="s">
        <v>38</v>
      </c>
      <c r="X1072" s="108">
        <v>0.10199999999999999</v>
      </c>
      <c r="Y1072" s="109"/>
      <c r="Z1072" s="106">
        <f>IF(V1072&lt;&gt;"",VLOOKUP(V1072,'DON GIA'!$A$1:$D$346,4,0),"")</f>
        <v>2523428</v>
      </c>
      <c r="AA1072" s="106">
        <f t="shared" si="205"/>
        <v>257389.65599999999</v>
      </c>
      <c r="AB1072" s="71"/>
      <c r="AC1072" s="71"/>
      <c r="AD1072" s="71"/>
      <c r="AE1072" s="71"/>
      <c r="AF1072" s="71"/>
      <c r="AG1072" s="103"/>
      <c r="AH1072" s="71"/>
      <c r="AI1072" s="71"/>
      <c r="AJ1072" s="71"/>
      <c r="AK1072" s="106" t="str">
        <f>IF(AH1072&lt;&gt;"",VLOOKUP(AH1072,'DON GIA'!$M$1:$P$9,4,0),"")</f>
        <v/>
      </c>
      <c r="AL1072" s="106" t="str">
        <f t="shared" si="198"/>
        <v/>
      </c>
      <c r="AM1072" s="103"/>
      <c r="AN1072" s="103"/>
      <c r="AO1072" s="199" t="str">
        <f t="shared" si="195"/>
        <v/>
      </c>
      <c r="AP1072" s="140" t="s">
        <v>526</v>
      </c>
    </row>
    <row r="1073" spans="1:43" ht="93.75" outlineLevel="2">
      <c r="A1073" s="72" t="e">
        <f>IF(C1072&lt;&gt;"",$C$7:C1072,A1072)</f>
        <v>#VALUE!</v>
      </c>
      <c r="B1073" s="102" t="str">
        <f>IF(C1072&lt;&gt;"",COUNTA($C$7:C1072)+392,"")</f>
        <v/>
      </c>
      <c r="C1073" s="192"/>
      <c r="D1073" s="71"/>
      <c r="E1073" s="103"/>
      <c r="F1073" s="103"/>
      <c r="G1073" s="103"/>
      <c r="H1073" s="103"/>
      <c r="I1073" s="103"/>
      <c r="J1073" s="103"/>
      <c r="K1073" s="71"/>
      <c r="L1073" s="105"/>
      <c r="M1073" s="106" t="str">
        <f>IF(K1073&lt;&gt;"",VLOOKUP(K1073,'DON GIA'!$S$1:$U$19,3,0),"")</f>
        <v/>
      </c>
      <c r="N1073" s="106" t="str">
        <f>IF(K1073&lt;&gt;"",VLOOKUP(K1073,'DON GIA'!$S$1:$V$19,4,0),"")</f>
        <v/>
      </c>
      <c r="O1073" s="106" t="str">
        <f t="shared" si="196"/>
        <v/>
      </c>
      <c r="P1073" s="106" t="str">
        <f t="shared" si="197"/>
        <v/>
      </c>
      <c r="Q1073" s="71" t="s">
        <v>35</v>
      </c>
      <c r="R1073" s="103"/>
      <c r="S1073" s="103"/>
      <c r="T1073" s="106" t="str">
        <f>IF(Q1073&lt;&gt;"",VLOOKUP(Q1073,'DON GIA'!$H$1:$K$103,4,0),"")</f>
        <v/>
      </c>
      <c r="U1073" s="106" t="str">
        <f t="shared" si="204"/>
        <v/>
      </c>
      <c r="V1073" s="107" t="s">
        <v>1095</v>
      </c>
      <c r="W1073" s="103" t="s">
        <v>27</v>
      </c>
      <c r="X1073" s="108">
        <v>1.19</v>
      </c>
      <c r="Y1073" s="109"/>
      <c r="Z1073" s="106">
        <f>IF(V1073&lt;&gt;"",VLOOKUP(V1073,'DON GIA'!$A$1:$D$346,4,0),"")</f>
        <v>292949</v>
      </c>
      <c r="AA1073" s="106">
        <f t="shared" si="205"/>
        <v>348609.31</v>
      </c>
      <c r="AB1073" s="71"/>
      <c r="AC1073" s="71"/>
      <c r="AD1073" s="71"/>
      <c r="AE1073" s="71"/>
      <c r="AF1073" s="71"/>
      <c r="AG1073" s="103"/>
      <c r="AH1073" s="71"/>
      <c r="AI1073" s="71"/>
      <c r="AJ1073" s="71"/>
      <c r="AK1073" s="106" t="str">
        <f>IF(AH1073&lt;&gt;"",VLOOKUP(AH1073,'DON GIA'!$M$1:$P$9,4,0),"")</f>
        <v/>
      </c>
      <c r="AL1073" s="106" t="str">
        <f t="shared" si="198"/>
        <v/>
      </c>
      <c r="AM1073" s="103"/>
      <c r="AN1073" s="103"/>
      <c r="AO1073" s="199" t="str">
        <f t="shared" si="195"/>
        <v/>
      </c>
      <c r="AP1073" s="60" t="s">
        <v>515</v>
      </c>
    </row>
    <row r="1074" spans="1:43" ht="21.75" outlineLevel="2">
      <c r="A1074" s="72" t="e">
        <f>IF(C1073&lt;&gt;"",$C$7:C1073,A1073)</f>
        <v>#VALUE!</v>
      </c>
      <c r="B1074" s="102" t="str">
        <f>IF(C1073&lt;&gt;"",COUNTA($C$7:C1073)+392,"")</f>
        <v/>
      </c>
      <c r="C1074" s="192"/>
      <c r="D1074" s="71"/>
      <c r="E1074" s="103"/>
      <c r="F1074" s="103"/>
      <c r="G1074" s="103"/>
      <c r="H1074" s="103"/>
      <c r="I1074" s="103"/>
      <c r="J1074" s="103"/>
      <c r="K1074" s="71"/>
      <c r="L1074" s="105"/>
      <c r="M1074" s="106" t="str">
        <f>IF(K1074&lt;&gt;"",VLOOKUP(K1074,'DON GIA'!$S$1:$U$19,3,0),"")</f>
        <v/>
      </c>
      <c r="N1074" s="106" t="str">
        <f>IF(K1074&lt;&gt;"",VLOOKUP(K1074,'DON GIA'!$S$1:$V$19,4,0),"")</f>
        <v/>
      </c>
      <c r="O1074" s="106" t="str">
        <f t="shared" si="196"/>
        <v/>
      </c>
      <c r="P1074" s="106" t="str">
        <f t="shared" si="197"/>
        <v/>
      </c>
      <c r="Q1074" s="71" t="s">
        <v>35</v>
      </c>
      <c r="R1074" s="103"/>
      <c r="S1074" s="103"/>
      <c r="T1074" s="106" t="str">
        <f>IF(Q1074&lt;&gt;"",VLOOKUP(Q1074,'DON GIA'!$H$1:$K$103,4,0),"")</f>
        <v/>
      </c>
      <c r="U1074" s="106" t="str">
        <f t="shared" si="204"/>
        <v/>
      </c>
      <c r="V1074" s="107" t="s">
        <v>1085</v>
      </c>
      <c r="W1074" s="103" t="s">
        <v>27</v>
      </c>
      <c r="X1074" s="108">
        <v>78</v>
      </c>
      <c r="Y1074" s="109"/>
      <c r="Z1074" s="106">
        <f>IF(V1074&lt;&gt;"",VLOOKUP(V1074,'DON GIA'!$A$1:$D$346,4,0),"")</f>
        <v>282038</v>
      </c>
      <c r="AA1074" s="106">
        <f t="shared" si="205"/>
        <v>21998964</v>
      </c>
      <c r="AB1074" s="71"/>
      <c r="AC1074" s="71"/>
      <c r="AD1074" s="71"/>
      <c r="AE1074" s="71"/>
      <c r="AF1074" s="71"/>
      <c r="AG1074" s="103"/>
      <c r="AH1074" s="71"/>
      <c r="AI1074" s="71"/>
      <c r="AJ1074" s="71"/>
      <c r="AK1074" s="106" t="str">
        <f>IF(AH1074&lt;&gt;"",VLOOKUP(AH1074,'DON GIA'!$M$1:$P$9,4,0),"")</f>
        <v/>
      </c>
      <c r="AL1074" s="106" t="str">
        <f t="shared" si="198"/>
        <v/>
      </c>
      <c r="AM1074" s="103"/>
      <c r="AN1074" s="107"/>
      <c r="AO1074" s="199" t="str">
        <f t="shared" si="195"/>
        <v/>
      </c>
      <c r="AP1074" s="65" t="s">
        <v>527</v>
      </c>
    </row>
    <row r="1075" spans="1:43" ht="93.75" outlineLevel="2">
      <c r="A1075" s="72" t="e">
        <f>IF(C1074&lt;&gt;"",$C$7:C1074,A1074)</f>
        <v>#VALUE!</v>
      </c>
      <c r="B1075" s="102" t="str">
        <f>IF(C1074&lt;&gt;"",COUNTA($C$7:C1074)+392,"")</f>
        <v/>
      </c>
      <c r="C1075" s="192"/>
      <c r="D1075" s="71"/>
      <c r="E1075" s="103"/>
      <c r="F1075" s="103"/>
      <c r="G1075" s="103"/>
      <c r="H1075" s="103"/>
      <c r="I1075" s="103"/>
      <c r="J1075" s="103"/>
      <c r="K1075" s="71"/>
      <c r="L1075" s="105"/>
      <c r="M1075" s="106" t="str">
        <f>IF(K1075&lt;&gt;"",VLOOKUP(K1075,'DON GIA'!$S$1:$U$19,3,0),"")</f>
        <v/>
      </c>
      <c r="N1075" s="106" t="str">
        <f>IF(K1075&lt;&gt;"",VLOOKUP(K1075,'DON GIA'!$S$1:$V$19,4,0),"")</f>
        <v/>
      </c>
      <c r="O1075" s="106" t="str">
        <f t="shared" si="196"/>
        <v/>
      </c>
      <c r="P1075" s="106" t="str">
        <f t="shared" si="197"/>
        <v/>
      </c>
      <c r="Q1075" s="71" t="s">
        <v>35</v>
      </c>
      <c r="R1075" s="103"/>
      <c r="S1075" s="103"/>
      <c r="T1075" s="106" t="str">
        <f>IF(Q1075&lt;&gt;"",VLOOKUP(Q1075,'DON GIA'!$H$1:$K$103,4,0),"")</f>
        <v/>
      </c>
      <c r="U1075" s="106" t="str">
        <f t="shared" si="204"/>
        <v/>
      </c>
      <c r="V1075" s="107" t="s">
        <v>1049</v>
      </c>
      <c r="W1075" s="103" t="s">
        <v>42</v>
      </c>
      <c r="X1075" s="108">
        <v>1</v>
      </c>
      <c r="Y1075" s="109"/>
      <c r="Z1075" s="106">
        <f>IF(V1075&lt;&gt;"",VLOOKUP(V1075,'DON GIA'!$A$1:$D$346,4,0),"")</f>
        <v>3793079</v>
      </c>
      <c r="AA1075" s="106">
        <f t="shared" si="205"/>
        <v>3793079</v>
      </c>
      <c r="AB1075" s="71"/>
      <c r="AC1075" s="71"/>
      <c r="AD1075" s="71"/>
      <c r="AE1075" s="71"/>
      <c r="AF1075" s="71"/>
      <c r="AG1075" s="103"/>
      <c r="AH1075" s="71"/>
      <c r="AI1075" s="71"/>
      <c r="AJ1075" s="71"/>
      <c r="AK1075" s="106" t="str">
        <f>IF(AH1075&lt;&gt;"",VLOOKUP(AH1075,'DON GIA'!$M$1:$P$9,4,0),"")</f>
        <v/>
      </c>
      <c r="AL1075" s="106" t="str">
        <f t="shared" si="198"/>
        <v/>
      </c>
      <c r="AM1075" s="103"/>
      <c r="AN1075" s="107"/>
      <c r="AO1075" s="199" t="str">
        <f t="shared" si="195"/>
        <v/>
      </c>
      <c r="AP1075" s="66" t="s">
        <v>524</v>
      </c>
    </row>
    <row r="1076" spans="1:43" ht="97.5" outlineLevel="2">
      <c r="A1076" s="72" t="e">
        <f>IF(C1075&lt;&gt;"",$C$7:C1075,A1075)</f>
        <v>#VALUE!</v>
      </c>
      <c r="B1076" s="102" t="str">
        <f>IF(C1075&lt;&gt;"",COUNTA($C$7:C1075)+392,"")</f>
        <v/>
      </c>
      <c r="C1076" s="192"/>
      <c r="D1076" s="71"/>
      <c r="E1076" s="103"/>
      <c r="F1076" s="103"/>
      <c r="G1076" s="103"/>
      <c r="H1076" s="103"/>
      <c r="I1076" s="103"/>
      <c r="J1076" s="103"/>
      <c r="K1076" s="71"/>
      <c r="L1076" s="105"/>
      <c r="M1076" s="106" t="str">
        <f>IF(K1076&lt;&gt;"",VLOOKUP(K1076,'DON GIA'!$S$1:$U$19,3,0),"")</f>
        <v/>
      </c>
      <c r="N1076" s="106" t="str">
        <f>IF(K1076&lt;&gt;"",VLOOKUP(K1076,'DON GIA'!$S$1:$V$19,4,0),"")</f>
        <v/>
      </c>
      <c r="O1076" s="106" t="str">
        <f t="shared" si="196"/>
        <v/>
      </c>
      <c r="P1076" s="106" t="str">
        <f t="shared" si="197"/>
        <v/>
      </c>
      <c r="Q1076" s="71" t="s">
        <v>35</v>
      </c>
      <c r="R1076" s="103"/>
      <c r="S1076" s="103"/>
      <c r="T1076" s="106" t="str">
        <f>IF(Q1076&lt;&gt;"",VLOOKUP(Q1076,'DON GIA'!$H$1:$K$103,4,0),"")</f>
        <v/>
      </c>
      <c r="U1076" s="106" t="str">
        <f t="shared" si="204"/>
        <v/>
      </c>
      <c r="V1076" s="107"/>
      <c r="W1076" s="103"/>
      <c r="X1076" s="108"/>
      <c r="Y1076" s="109"/>
      <c r="Z1076" s="106" t="str">
        <f>IF(V1076&lt;&gt;"",VLOOKUP(V1076,'DON GIA'!$A$1:$D$346,4,0),"")</f>
        <v/>
      </c>
      <c r="AA1076" s="106" t="str">
        <f t="shared" si="205"/>
        <v/>
      </c>
      <c r="AB1076" s="71"/>
      <c r="AC1076" s="71"/>
      <c r="AD1076" s="71"/>
      <c r="AE1076" s="71"/>
      <c r="AF1076" s="71"/>
      <c r="AG1076" s="103"/>
      <c r="AH1076" s="71"/>
      <c r="AI1076" s="71"/>
      <c r="AJ1076" s="71"/>
      <c r="AK1076" s="106" t="str">
        <f>IF(AH1076&lt;&gt;"",VLOOKUP(AH1076,'DON GIA'!$M$1:$P$9,4,0),"")</f>
        <v/>
      </c>
      <c r="AL1076" s="106" t="str">
        <f t="shared" si="198"/>
        <v/>
      </c>
      <c r="AM1076" s="103"/>
      <c r="AN1076" s="107"/>
      <c r="AO1076" s="199" t="str">
        <f t="shared" si="195"/>
        <v/>
      </c>
      <c r="AP1076" s="66" t="s">
        <v>747</v>
      </c>
    </row>
    <row r="1077" spans="1:43" ht="93.75" outlineLevel="2">
      <c r="A1077" s="72" t="e">
        <f>IF(C1076&lt;&gt;"",$C$7:C1076,A1076)</f>
        <v>#VALUE!</v>
      </c>
      <c r="B1077" s="102" t="str">
        <f>IF(C1076&lt;&gt;"",COUNTA($C$7:C1076)+392,"")</f>
        <v/>
      </c>
      <c r="C1077" s="192"/>
      <c r="D1077" s="71"/>
      <c r="E1077" s="103"/>
      <c r="F1077" s="103"/>
      <c r="G1077" s="103"/>
      <c r="H1077" s="103"/>
      <c r="I1077" s="103"/>
      <c r="J1077" s="103"/>
      <c r="K1077" s="71"/>
      <c r="L1077" s="105"/>
      <c r="M1077" s="106" t="str">
        <f>IF(K1077&lt;&gt;"",VLOOKUP(K1077,'DON GIA'!$S$1:$U$19,3,0),"")</f>
        <v/>
      </c>
      <c r="N1077" s="106" t="str">
        <f>IF(K1077&lt;&gt;"",VLOOKUP(K1077,'DON GIA'!$S$1:$V$19,4,0),"")</f>
        <v/>
      </c>
      <c r="O1077" s="106" t="str">
        <f t="shared" si="196"/>
        <v/>
      </c>
      <c r="P1077" s="106" t="str">
        <f t="shared" si="197"/>
        <v/>
      </c>
      <c r="Q1077" s="71" t="s">
        <v>35</v>
      </c>
      <c r="R1077" s="103"/>
      <c r="S1077" s="103"/>
      <c r="T1077" s="106" t="str">
        <f>IF(Q1077&lt;&gt;"",VLOOKUP(Q1077,'DON GIA'!$H$1:$K$103,4,0),"")</f>
        <v/>
      </c>
      <c r="U1077" s="106" t="str">
        <f t="shared" si="204"/>
        <v/>
      </c>
      <c r="V1077" s="107"/>
      <c r="W1077" s="103"/>
      <c r="X1077" s="108"/>
      <c r="Y1077" s="109"/>
      <c r="Z1077" s="106" t="str">
        <f>IF(V1077&lt;&gt;"",VLOOKUP(V1077,'DON GIA'!$A$1:$D$346,4,0),"")</f>
        <v/>
      </c>
      <c r="AA1077" s="106" t="str">
        <f t="shared" si="205"/>
        <v/>
      </c>
      <c r="AB1077" s="71"/>
      <c r="AC1077" s="71"/>
      <c r="AD1077" s="71"/>
      <c r="AE1077" s="71"/>
      <c r="AF1077" s="71"/>
      <c r="AG1077" s="103"/>
      <c r="AH1077" s="71"/>
      <c r="AI1077" s="71"/>
      <c r="AJ1077" s="71"/>
      <c r="AK1077" s="106" t="str">
        <f>IF(AH1077&lt;&gt;"",VLOOKUP(AH1077,'DON GIA'!$M$1:$P$9,4,0),"")</f>
        <v/>
      </c>
      <c r="AL1077" s="106" t="str">
        <f t="shared" si="198"/>
        <v/>
      </c>
      <c r="AM1077" s="103"/>
      <c r="AN1077" s="107"/>
      <c r="AO1077" s="199" t="str">
        <f t="shared" si="195"/>
        <v/>
      </c>
      <c r="AP1077" s="66" t="s">
        <v>528</v>
      </c>
    </row>
    <row r="1078" spans="1:43" ht="75" outlineLevel="2">
      <c r="A1078" s="72" t="e">
        <f>IF(C1077&lt;&gt;"",$C$7:C1077,A1077)</f>
        <v>#VALUE!</v>
      </c>
      <c r="B1078" s="102" t="str">
        <f>IF(C1077&lt;&gt;"",COUNTA($C$7:C1077)+392,"")</f>
        <v/>
      </c>
      <c r="C1078" s="192"/>
      <c r="D1078" s="71"/>
      <c r="E1078" s="103"/>
      <c r="F1078" s="103"/>
      <c r="G1078" s="103"/>
      <c r="H1078" s="103"/>
      <c r="I1078" s="103"/>
      <c r="J1078" s="103"/>
      <c r="K1078" s="71"/>
      <c r="L1078" s="105"/>
      <c r="M1078" s="106" t="str">
        <f>IF(K1078&lt;&gt;"",VLOOKUP(K1078,'DON GIA'!$S$1:$U$19,3,0),"")</f>
        <v/>
      </c>
      <c r="N1078" s="106" t="str">
        <f>IF(K1078&lt;&gt;"",VLOOKUP(K1078,'DON GIA'!$S$1:$V$19,4,0),"")</f>
        <v/>
      </c>
      <c r="O1078" s="106" t="str">
        <f t="shared" si="196"/>
        <v/>
      </c>
      <c r="P1078" s="106" t="str">
        <f t="shared" si="197"/>
        <v/>
      </c>
      <c r="Q1078" s="71" t="s">
        <v>35</v>
      </c>
      <c r="R1078" s="103"/>
      <c r="S1078" s="103"/>
      <c r="T1078" s="106" t="str">
        <f>IF(Q1078&lt;&gt;"",VLOOKUP(Q1078,'DON GIA'!$H$1:$K$103,4,0),"")</f>
        <v/>
      </c>
      <c r="U1078" s="106" t="str">
        <f t="shared" si="204"/>
        <v/>
      </c>
      <c r="V1078" s="107"/>
      <c r="W1078" s="103"/>
      <c r="X1078" s="108"/>
      <c r="Y1078" s="109"/>
      <c r="Z1078" s="106" t="str">
        <f>IF(V1078&lt;&gt;"",VLOOKUP(V1078,'DON GIA'!$A$1:$D$346,4,0),"")</f>
        <v/>
      </c>
      <c r="AA1078" s="106" t="str">
        <f t="shared" si="205"/>
        <v/>
      </c>
      <c r="AB1078" s="71"/>
      <c r="AC1078" s="71"/>
      <c r="AD1078" s="71"/>
      <c r="AE1078" s="71"/>
      <c r="AF1078" s="71"/>
      <c r="AG1078" s="103"/>
      <c r="AH1078" s="71"/>
      <c r="AI1078" s="71"/>
      <c r="AJ1078" s="71"/>
      <c r="AK1078" s="106" t="str">
        <f>IF(AH1078&lt;&gt;"",VLOOKUP(AH1078,'DON GIA'!$M$1:$P$9,4,0),"")</f>
        <v/>
      </c>
      <c r="AL1078" s="106" t="str">
        <f t="shared" si="198"/>
        <v/>
      </c>
      <c r="AM1078" s="103"/>
      <c r="AN1078" s="107"/>
      <c r="AO1078" s="199" t="str">
        <f t="shared" si="195"/>
        <v/>
      </c>
      <c r="AP1078" s="66" t="s">
        <v>748</v>
      </c>
    </row>
    <row r="1079" spans="1:43" ht="93.75" outlineLevel="2">
      <c r="A1079" s="72" t="e">
        <f>IF(C1078&lt;&gt;"",$C$7:C1078,A1078)</f>
        <v>#VALUE!</v>
      </c>
      <c r="B1079" s="102" t="str">
        <f>IF(C1078&lt;&gt;"",COUNTA($C$7:C1078)+392,"")</f>
        <v/>
      </c>
      <c r="C1079" s="192"/>
      <c r="D1079" s="71"/>
      <c r="E1079" s="103"/>
      <c r="F1079" s="103"/>
      <c r="G1079" s="103"/>
      <c r="H1079" s="103"/>
      <c r="I1079" s="103"/>
      <c r="J1079" s="103"/>
      <c r="K1079" s="71"/>
      <c r="L1079" s="105"/>
      <c r="M1079" s="106" t="str">
        <f>IF(K1079&lt;&gt;"",VLOOKUP(K1079,'DON GIA'!$S$1:$U$19,3,0),"")</f>
        <v/>
      </c>
      <c r="N1079" s="106" t="str">
        <f>IF(K1079&lt;&gt;"",VLOOKUP(K1079,'DON GIA'!$S$1:$V$19,4,0),"")</f>
        <v/>
      </c>
      <c r="O1079" s="106" t="str">
        <f t="shared" si="196"/>
        <v/>
      </c>
      <c r="P1079" s="106" t="str">
        <f t="shared" si="197"/>
        <v/>
      </c>
      <c r="Q1079" s="71" t="s">
        <v>35</v>
      </c>
      <c r="R1079" s="103"/>
      <c r="S1079" s="103"/>
      <c r="T1079" s="106" t="str">
        <f>IF(Q1079&lt;&gt;"",VLOOKUP(Q1079,'DON GIA'!$H$1:$K$103,4,0),"")</f>
        <v/>
      </c>
      <c r="U1079" s="106" t="str">
        <f t="shared" si="204"/>
        <v/>
      </c>
      <c r="V1079" s="107"/>
      <c r="W1079" s="103"/>
      <c r="X1079" s="108"/>
      <c r="Y1079" s="109"/>
      <c r="Z1079" s="106" t="str">
        <f>IF(V1079&lt;&gt;"",VLOOKUP(V1079,'DON GIA'!$A$1:$D$346,4,0),"")</f>
        <v/>
      </c>
      <c r="AA1079" s="106" t="str">
        <f t="shared" si="205"/>
        <v/>
      </c>
      <c r="AB1079" s="71"/>
      <c r="AC1079" s="71"/>
      <c r="AD1079" s="71"/>
      <c r="AE1079" s="71"/>
      <c r="AF1079" s="71"/>
      <c r="AG1079" s="103"/>
      <c r="AH1079" s="71"/>
      <c r="AI1079" s="71"/>
      <c r="AJ1079" s="71"/>
      <c r="AK1079" s="106" t="str">
        <f>IF(AH1079&lt;&gt;"",VLOOKUP(AH1079,'DON GIA'!$M$1:$P$9,4,0),"")</f>
        <v/>
      </c>
      <c r="AL1079" s="106" t="str">
        <f t="shared" si="198"/>
        <v/>
      </c>
      <c r="AM1079" s="103"/>
      <c r="AN1079" s="107"/>
      <c r="AO1079" s="199" t="str">
        <f t="shared" si="195"/>
        <v/>
      </c>
      <c r="AP1079" s="66" t="s">
        <v>515</v>
      </c>
    </row>
    <row r="1080" spans="1:43" ht="56.25" outlineLevel="2">
      <c r="A1080" s="72" t="e">
        <f>IF(C1079&lt;&gt;"",$C$7:C1079,A1079)</f>
        <v>#VALUE!</v>
      </c>
      <c r="B1080" s="102" t="str">
        <f>IF(C1079&lt;&gt;"",COUNTA($C$7:C1079)+392,"")</f>
        <v/>
      </c>
      <c r="C1080" s="192"/>
      <c r="D1080" s="71"/>
      <c r="E1080" s="103"/>
      <c r="F1080" s="103"/>
      <c r="G1080" s="103"/>
      <c r="H1080" s="103"/>
      <c r="I1080" s="103"/>
      <c r="J1080" s="103"/>
      <c r="K1080" s="71"/>
      <c r="L1080" s="105"/>
      <c r="M1080" s="106" t="str">
        <f>IF(K1080&lt;&gt;"",VLOOKUP(K1080,'DON GIA'!$S$1:$U$19,3,0),"")</f>
        <v/>
      </c>
      <c r="N1080" s="106" t="str">
        <f>IF(K1080&lt;&gt;"",VLOOKUP(K1080,'DON GIA'!$S$1:$V$19,4,0),"")</f>
        <v/>
      </c>
      <c r="O1080" s="106" t="str">
        <f t="shared" si="196"/>
        <v/>
      </c>
      <c r="P1080" s="106" t="str">
        <f t="shared" si="197"/>
        <v/>
      </c>
      <c r="Q1080" s="71" t="s">
        <v>35</v>
      </c>
      <c r="R1080" s="103"/>
      <c r="S1080" s="103"/>
      <c r="T1080" s="106" t="str">
        <f>IF(Q1080&lt;&gt;"",VLOOKUP(Q1080,'DON GIA'!$H$1:$K$103,4,0),"")</f>
        <v/>
      </c>
      <c r="U1080" s="106" t="str">
        <f t="shared" si="204"/>
        <v/>
      </c>
      <c r="V1080" s="107"/>
      <c r="W1080" s="103"/>
      <c r="X1080" s="108"/>
      <c r="Y1080" s="109"/>
      <c r="Z1080" s="106" t="str">
        <f>IF(V1080&lt;&gt;"",VLOOKUP(V1080,'DON GIA'!$A$1:$D$346,4,0),"")</f>
        <v/>
      </c>
      <c r="AA1080" s="106" t="str">
        <f t="shared" si="205"/>
        <v/>
      </c>
      <c r="AB1080" s="71"/>
      <c r="AC1080" s="71"/>
      <c r="AD1080" s="71"/>
      <c r="AE1080" s="71"/>
      <c r="AF1080" s="71"/>
      <c r="AG1080" s="103"/>
      <c r="AH1080" s="71"/>
      <c r="AI1080" s="71"/>
      <c r="AJ1080" s="71"/>
      <c r="AK1080" s="106" t="str">
        <f>IF(AH1080&lt;&gt;"",VLOOKUP(AH1080,'DON GIA'!$M$1:$P$9,4,0),"")</f>
        <v/>
      </c>
      <c r="AL1080" s="106" t="str">
        <f t="shared" si="198"/>
        <v/>
      </c>
      <c r="AM1080" s="103"/>
      <c r="AN1080" s="107"/>
      <c r="AO1080" s="199" t="str">
        <f t="shared" si="195"/>
        <v/>
      </c>
      <c r="AP1080" s="65" t="s">
        <v>529</v>
      </c>
    </row>
    <row r="1081" spans="1:43" ht="37.5" outlineLevel="2">
      <c r="A1081" s="72" t="e">
        <f>IF(C1080&lt;&gt;"",$C$7:C1080,A1080)</f>
        <v>#VALUE!</v>
      </c>
      <c r="B1081" s="102" t="str">
        <f>IF(C1080&lt;&gt;"",COUNTA($C$7:C1080)+392,"")</f>
        <v/>
      </c>
      <c r="C1081" s="192"/>
      <c r="D1081" s="71"/>
      <c r="E1081" s="103"/>
      <c r="F1081" s="103"/>
      <c r="G1081" s="103"/>
      <c r="H1081" s="103"/>
      <c r="I1081" s="103"/>
      <c r="J1081" s="103"/>
      <c r="K1081" s="71"/>
      <c r="L1081" s="105"/>
      <c r="M1081" s="106" t="str">
        <f>IF(K1081&lt;&gt;"",VLOOKUP(K1081,'DON GIA'!$S$1:$U$19,3,0),"")</f>
        <v/>
      </c>
      <c r="N1081" s="106" t="str">
        <f>IF(K1081&lt;&gt;"",VLOOKUP(K1081,'DON GIA'!$S$1:$V$19,4,0),"")</f>
        <v/>
      </c>
      <c r="O1081" s="106" t="str">
        <f t="shared" si="196"/>
        <v/>
      </c>
      <c r="P1081" s="106" t="str">
        <f t="shared" si="197"/>
        <v/>
      </c>
      <c r="Q1081" s="71" t="s">
        <v>35</v>
      </c>
      <c r="R1081" s="103"/>
      <c r="S1081" s="103"/>
      <c r="T1081" s="106" t="str">
        <f>IF(Q1081&lt;&gt;"",VLOOKUP(Q1081,'DON GIA'!$H$1:$K$103,4,0),"")</f>
        <v/>
      </c>
      <c r="U1081" s="106" t="str">
        <f t="shared" si="204"/>
        <v/>
      </c>
      <c r="V1081" s="107"/>
      <c r="W1081" s="103"/>
      <c r="X1081" s="108"/>
      <c r="Y1081" s="109"/>
      <c r="Z1081" s="106" t="str">
        <f>IF(V1081&lt;&gt;"",VLOOKUP(V1081,'DON GIA'!$A$1:$D$346,4,0),"")</f>
        <v/>
      </c>
      <c r="AA1081" s="106" t="str">
        <f t="shared" si="205"/>
        <v/>
      </c>
      <c r="AB1081" s="71"/>
      <c r="AC1081" s="71"/>
      <c r="AD1081" s="71"/>
      <c r="AE1081" s="71"/>
      <c r="AF1081" s="71"/>
      <c r="AG1081" s="103"/>
      <c r="AH1081" s="71"/>
      <c r="AI1081" s="71"/>
      <c r="AJ1081" s="71"/>
      <c r="AK1081" s="106" t="str">
        <f>IF(AH1081&lt;&gt;"",VLOOKUP(AH1081,'DON GIA'!$M$1:$P$9,4,0),"")</f>
        <v/>
      </c>
      <c r="AL1081" s="106" t="str">
        <f t="shared" si="198"/>
        <v/>
      </c>
      <c r="AM1081" s="103"/>
      <c r="AN1081" s="107"/>
      <c r="AO1081" s="199" t="str">
        <f t="shared" si="195"/>
        <v/>
      </c>
      <c r="AP1081" s="141" t="s">
        <v>530</v>
      </c>
    </row>
    <row r="1082" spans="1:43" outlineLevel="2">
      <c r="A1082" s="72" t="e">
        <f>IF(C1081&lt;&gt;"",$C$7:C1081,A1081)</f>
        <v>#VALUE!</v>
      </c>
      <c r="B1082" s="102" t="str">
        <f>IF(C1081&lt;&gt;"",COUNTA($C$7:C1081)+392,"")</f>
        <v/>
      </c>
      <c r="C1082" s="192"/>
      <c r="D1082" s="61"/>
      <c r="E1082" s="103"/>
      <c r="F1082" s="103"/>
      <c r="G1082" s="103"/>
      <c r="H1082" s="103"/>
      <c r="I1082" s="103"/>
      <c r="J1082" s="103"/>
      <c r="K1082" s="71"/>
      <c r="L1082" s="105"/>
      <c r="M1082" s="106" t="str">
        <f>IF(K1082&lt;&gt;"",VLOOKUP(K1082,'DON GIA'!$S$1:$U$19,3,0),"")</f>
        <v/>
      </c>
      <c r="N1082" s="106" t="str">
        <f>IF(K1082&lt;&gt;"",VLOOKUP(K1082,'DON GIA'!$S$1:$V$19,4,0),"")</f>
        <v/>
      </c>
      <c r="O1082" s="106" t="str">
        <f t="shared" si="196"/>
        <v/>
      </c>
      <c r="P1082" s="106" t="str">
        <f t="shared" si="197"/>
        <v/>
      </c>
      <c r="Q1082" s="71" t="s">
        <v>35</v>
      </c>
      <c r="R1082" s="103"/>
      <c r="S1082" s="103"/>
      <c r="T1082" s="106" t="str">
        <f>IF(Q1082&lt;&gt;"",VLOOKUP(Q1082,'DON GIA'!$H$1:$K$103,4,0),"")</f>
        <v/>
      </c>
      <c r="U1082" s="106" t="str">
        <f t="shared" si="204"/>
        <v/>
      </c>
      <c r="V1082" s="107" t="s">
        <v>35</v>
      </c>
      <c r="W1082" s="103"/>
      <c r="X1082" s="108"/>
      <c r="Y1082" s="109"/>
      <c r="Z1082" s="106" t="str">
        <f>IF(V1082&lt;&gt;"",VLOOKUP(V1082,'DON GIA'!$A$1:$D$346,4,0),"")</f>
        <v/>
      </c>
      <c r="AA1082" s="106" t="str">
        <f t="shared" si="205"/>
        <v/>
      </c>
      <c r="AB1082" s="71"/>
      <c r="AC1082" s="71"/>
      <c r="AD1082" s="71"/>
      <c r="AE1082" s="71"/>
      <c r="AF1082" s="71"/>
      <c r="AG1082" s="103"/>
      <c r="AH1082" s="71"/>
      <c r="AI1082" s="71"/>
      <c r="AJ1082" s="71"/>
      <c r="AK1082" s="106" t="str">
        <f>IF(AH1082&lt;&gt;"",VLOOKUP(AH1082,'DON GIA'!$M$1:$P$9,4,0),"")</f>
        <v/>
      </c>
      <c r="AL1082" s="106" t="str">
        <f t="shared" si="198"/>
        <v/>
      </c>
      <c r="AM1082" s="103"/>
      <c r="AN1082" s="107"/>
      <c r="AO1082" s="199" t="str">
        <f t="shared" si="195"/>
        <v/>
      </c>
      <c r="AP1082" s="107"/>
    </row>
    <row r="1083" spans="1:43" outlineLevel="1">
      <c r="A1083" s="84" t="s">
        <v>788</v>
      </c>
      <c r="B1083" s="102"/>
      <c r="C1083" s="192">
        <v>465</v>
      </c>
      <c r="D1083" s="61" t="s">
        <v>438</v>
      </c>
      <c r="E1083" s="162"/>
      <c r="F1083" s="162"/>
      <c r="G1083" s="162"/>
      <c r="H1083" s="162"/>
      <c r="I1083" s="162"/>
      <c r="J1083" s="162"/>
      <c r="K1083" s="171"/>
      <c r="L1083" s="167">
        <f>SUBTOTAL(9,L1084:L1090)</f>
        <v>36.18</v>
      </c>
      <c r="M1083" s="199"/>
      <c r="N1083" s="199"/>
      <c r="O1083" s="199">
        <f>SUBTOTAL(9,O1084:O1090)</f>
        <v>78148800</v>
      </c>
      <c r="P1083" s="199">
        <f>SUBTOTAL(9,P1084:P1090)</f>
        <v>0</v>
      </c>
      <c r="Q1083" s="61"/>
      <c r="R1083" s="162"/>
      <c r="S1083" s="162">
        <f>SUBTOTAL(9,S1084:S1090)</f>
        <v>3</v>
      </c>
      <c r="T1083" s="199"/>
      <c r="U1083" s="199">
        <f>SUBTOTAL(9,U1084:U1090)</f>
        <v>6421000</v>
      </c>
      <c r="V1083" s="129"/>
      <c r="W1083" s="162"/>
      <c r="X1083" s="169">
        <f>SUBTOTAL(9,X1084:X1090)</f>
        <v>133.75</v>
      </c>
      <c r="Y1083" s="170">
        <f>SUBTOTAL(9,Y1084:Y1090)</f>
        <v>0</v>
      </c>
      <c r="Z1083" s="199"/>
      <c r="AA1083" s="199">
        <f>SUBTOTAL(9,AA1084:AA1090)</f>
        <v>39682957</v>
      </c>
      <c r="AB1083" s="71"/>
      <c r="AC1083" s="71"/>
      <c r="AD1083" s="71"/>
      <c r="AE1083" s="71"/>
      <c r="AF1083" s="71"/>
      <c r="AG1083" s="103"/>
      <c r="AH1083" s="61"/>
      <c r="AI1083" s="61"/>
      <c r="AJ1083" s="61">
        <f>SUBTOTAL(9,AJ1084:AJ1090)</f>
        <v>4</v>
      </c>
      <c r="AK1083" s="199"/>
      <c r="AL1083" s="199">
        <f>SUBTOTAL(9,AL1084:AL1090)</f>
        <v>6447960</v>
      </c>
      <c r="AM1083" s="162"/>
      <c r="AN1083" s="129">
        <f>SUBTOTAL(9,AN1084:AN1090)</f>
        <v>0</v>
      </c>
      <c r="AO1083" s="199">
        <f t="shared" si="195"/>
        <v>130700717</v>
      </c>
      <c r="AP1083" s="64"/>
      <c r="AQ1083" s="90"/>
    </row>
    <row r="1084" spans="1:43" ht="153" outlineLevel="2">
      <c r="A1084" s="72" t="e">
        <f>IF(C1083&lt;&gt;"",$C$7:C1083,A1082)</f>
        <v>#VALUE!</v>
      </c>
      <c r="B1084" s="102">
        <f>IF(C1083&lt;&gt;"",COUNTA($C$7:C1083)+392,"")</f>
        <v>465</v>
      </c>
      <c r="C1084" s="192"/>
      <c r="D1084" s="71" t="s">
        <v>439</v>
      </c>
      <c r="E1084" s="103">
        <v>4</v>
      </c>
      <c r="F1084" s="103"/>
      <c r="G1084" s="103">
        <v>216</v>
      </c>
      <c r="H1084" s="103">
        <v>10</v>
      </c>
      <c r="I1084" s="103">
        <v>399</v>
      </c>
      <c r="J1084" s="103" t="s">
        <v>549</v>
      </c>
      <c r="K1084" s="104" t="s">
        <v>965</v>
      </c>
      <c r="L1084" s="105">
        <v>36.18</v>
      </c>
      <c r="M1084" s="106">
        <f>IF(K1084&lt;&gt;"",VLOOKUP(K1084,'DON GIA'!$S$1:$U$19,3,0),"")</f>
        <v>2160000</v>
      </c>
      <c r="N1084" s="106">
        <f>IF(K1084&lt;&gt;"",VLOOKUP(K1084,'DON GIA'!$S$1:$V$19,4,0),"")</f>
        <v>0</v>
      </c>
      <c r="O1084" s="106">
        <f t="shared" si="196"/>
        <v>78148800</v>
      </c>
      <c r="P1084" s="106">
        <f t="shared" si="197"/>
        <v>0</v>
      </c>
      <c r="Q1084" s="71" t="s">
        <v>132</v>
      </c>
      <c r="R1084" s="103" t="s">
        <v>44</v>
      </c>
      <c r="S1084" s="103">
        <v>1</v>
      </c>
      <c r="T1084" s="106">
        <f>IF(Q1084&lt;&gt;"",VLOOKUP(Q1084,'DON GIA'!$H$1:$K$103,4,0),"")</f>
        <v>293000</v>
      </c>
      <c r="U1084" s="106">
        <f t="shared" ref="U1084:U1090" si="206">IF(Q1084&lt;&gt;"",IF(ISNUMBER(T1084),S1084*T1084,""),"")</f>
        <v>293000</v>
      </c>
      <c r="V1084" s="107" t="s">
        <v>1254</v>
      </c>
      <c r="W1084" s="103" t="s">
        <v>27</v>
      </c>
      <c r="X1084" s="108">
        <v>3.31</v>
      </c>
      <c r="Y1084" s="109"/>
      <c r="Z1084" s="106">
        <f>IF(V1084&lt;&gt;"",VLOOKUP(V1084,'DON GIA'!$A$1:$D$346,4,0),"")</f>
        <v>873908</v>
      </c>
      <c r="AA1084" s="106">
        <f t="shared" ref="AA1084:AA1090" si="207">IF(V1084&lt;&gt;"",IF(ISNUMBER(Z1084),X1084*Z1084,""),"")</f>
        <v>2892635.48</v>
      </c>
      <c r="AB1084" s="71"/>
      <c r="AC1084" s="71" t="s">
        <v>29</v>
      </c>
      <c r="AD1084" s="71" t="s">
        <v>107</v>
      </c>
      <c r="AE1084" s="71" t="s">
        <v>116</v>
      </c>
      <c r="AF1084" s="71" t="s">
        <v>136</v>
      </c>
      <c r="AG1084" s="103"/>
      <c r="AH1084" s="71" t="s">
        <v>563</v>
      </c>
      <c r="AI1084" s="71" t="s">
        <v>409</v>
      </c>
      <c r="AJ1084" s="71">
        <v>4</v>
      </c>
      <c r="AK1084" s="106">
        <f>IF(AH1084&lt;&gt;"",VLOOKUP(AH1084,'DON GIA'!$M$1:$P$9,4,0),"")</f>
        <v>1611990</v>
      </c>
      <c r="AL1084" s="106">
        <f t="shared" si="198"/>
        <v>6447960</v>
      </c>
      <c r="AM1084" s="103"/>
      <c r="AN1084" s="107"/>
      <c r="AO1084" s="199" t="str">
        <f t="shared" si="195"/>
        <v/>
      </c>
      <c r="AP1084" s="64" t="s">
        <v>550</v>
      </c>
    </row>
    <row r="1085" spans="1:43" ht="206.25" outlineLevel="2">
      <c r="A1085" s="72" t="e">
        <f>IF(C1084&lt;&gt;"",$C$7:C1084,A1084)</f>
        <v>#VALUE!</v>
      </c>
      <c r="B1085" s="102" t="str">
        <f>IF(C1084&lt;&gt;"",COUNTA($C$7:C1084)+392,"")</f>
        <v/>
      </c>
      <c r="C1085" s="192"/>
      <c r="D1085" s="71" t="s">
        <v>39</v>
      </c>
      <c r="E1085" s="103"/>
      <c r="F1085" s="103"/>
      <c r="G1085" s="103"/>
      <c r="H1085" s="103"/>
      <c r="I1085" s="103"/>
      <c r="J1085" s="103"/>
      <c r="K1085" s="71"/>
      <c r="L1085" s="105"/>
      <c r="M1085" s="106" t="str">
        <f>IF(K1085&lt;&gt;"",VLOOKUP(K1085,'DON GIA'!$S$1:$U$19,3,0),"")</f>
        <v/>
      </c>
      <c r="N1085" s="106" t="str">
        <f>IF(K1085&lt;&gt;"",VLOOKUP(K1085,'DON GIA'!$S$1:$V$19,4,0),"")</f>
        <v/>
      </c>
      <c r="O1085" s="106" t="str">
        <f t="shared" si="196"/>
        <v/>
      </c>
      <c r="P1085" s="106" t="str">
        <f t="shared" si="197"/>
        <v/>
      </c>
      <c r="Q1085" s="71" t="s">
        <v>60</v>
      </c>
      <c r="R1085" s="103" t="s">
        <v>44</v>
      </c>
      <c r="S1085" s="103">
        <v>2</v>
      </c>
      <c r="T1085" s="106">
        <f>IF(Q1085&lt;&gt;"",VLOOKUP(Q1085,'DON GIA'!$H$1:$K$103,4,0),"")</f>
        <v>3064000</v>
      </c>
      <c r="U1085" s="106">
        <f t="shared" si="206"/>
        <v>6128000</v>
      </c>
      <c r="V1085" s="107" t="s">
        <v>1255</v>
      </c>
      <c r="W1085" s="103" t="s">
        <v>38</v>
      </c>
      <c r="X1085" s="108">
        <v>10.039999999999999</v>
      </c>
      <c r="Y1085" s="109"/>
      <c r="Z1085" s="106">
        <f>IF(V1085&lt;&gt;"",VLOOKUP(V1085,'DON GIA'!$A$1:$D$346,4,0),"")</f>
        <v>1385413</v>
      </c>
      <c r="AA1085" s="106">
        <f t="shared" si="207"/>
        <v>13909546.52</v>
      </c>
      <c r="AB1085" s="71"/>
      <c r="AC1085" s="71"/>
      <c r="AD1085" s="71"/>
      <c r="AE1085" s="71"/>
      <c r="AF1085" s="71"/>
      <c r="AG1085" s="103"/>
      <c r="AH1085" s="71"/>
      <c r="AI1085" s="71"/>
      <c r="AJ1085" s="71"/>
      <c r="AK1085" s="106" t="str">
        <f>IF(AH1085&lt;&gt;"",VLOOKUP(AH1085,'DON GIA'!$M$1:$P$9,4,0),"")</f>
        <v/>
      </c>
      <c r="AL1085" s="106" t="str">
        <f t="shared" si="198"/>
        <v/>
      </c>
      <c r="AM1085" s="103"/>
      <c r="AN1085" s="107"/>
      <c r="AO1085" s="199" t="str">
        <f t="shared" si="195"/>
        <v/>
      </c>
      <c r="AP1085" s="66" t="s">
        <v>551</v>
      </c>
    </row>
    <row r="1086" spans="1:43" ht="75" outlineLevel="2">
      <c r="A1086" s="72" t="e">
        <f>IF(C1085&lt;&gt;"",$C$7:C1085,A1085)</f>
        <v>#VALUE!</v>
      </c>
      <c r="B1086" s="102" t="str">
        <f>IF(C1085&lt;&gt;"",COUNTA($C$7:C1085)+392,"")</f>
        <v/>
      </c>
      <c r="C1086" s="192"/>
      <c r="D1086" s="71" t="s">
        <v>440</v>
      </c>
      <c r="E1086" s="103"/>
      <c r="F1086" s="103"/>
      <c r="G1086" s="103"/>
      <c r="H1086" s="103"/>
      <c r="I1086" s="103"/>
      <c r="J1086" s="103"/>
      <c r="K1086" s="71"/>
      <c r="L1086" s="105"/>
      <c r="M1086" s="106" t="str">
        <f>IF(K1086&lt;&gt;"",VLOOKUP(K1086,'DON GIA'!$S$1:$U$19,3,0),"")</f>
        <v/>
      </c>
      <c r="N1086" s="106" t="str">
        <f>IF(K1086&lt;&gt;"",VLOOKUP(K1086,'DON GIA'!$S$1:$V$19,4,0),"")</f>
        <v/>
      </c>
      <c r="O1086" s="106" t="str">
        <f t="shared" si="196"/>
        <v/>
      </c>
      <c r="P1086" s="106" t="str">
        <f t="shared" si="197"/>
        <v/>
      </c>
      <c r="Q1086" s="71" t="s">
        <v>35</v>
      </c>
      <c r="R1086" s="103"/>
      <c r="S1086" s="103"/>
      <c r="T1086" s="106" t="str">
        <f>IF(Q1086&lt;&gt;"",VLOOKUP(Q1086,'DON GIA'!$H$1:$K$103,4,0),"")</f>
        <v/>
      </c>
      <c r="U1086" s="106" t="str">
        <f t="shared" si="206"/>
        <v/>
      </c>
      <c r="V1086" s="107" t="s">
        <v>998</v>
      </c>
      <c r="W1086" s="103" t="s">
        <v>38</v>
      </c>
      <c r="X1086" s="108">
        <v>50.4</v>
      </c>
      <c r="Y1086" s="109"/>
      <c r="Z1086" s="106" t="str">
        <f>IF(V1086&lt;&gt;"",VLOOKUP(V1086,'DON GIA'!$A$1:$D$346,4,0),"")</f>
        <v>không hỗ trợ</v>
      </c>
      <c r="AA1086" s="106" t="str">
        <f t="shared" si="207"/>
        <v/>
      </c>
      <c r="AB1086" s="71"/>
      <c r="AC1086" s="71"/>
      <c r="AD1086" s="71"/>
      <c r="AE1086" s="71"/>
      <c r="AF1086" s="71"/>
      <c r="AG1086" s="103"/>
      <c r="AH1086" s="71"/>
      <c r="AI1086" s="71"/>
      <c r="AJ1086" s="71"/>
      <c r="AK1086" s="106" t="str">
        <f>IF(AH1086&lt;&gt;"",VLOOKUP(AH1086,'DON GIA'!$M$1:$P$9,4,0),"")</f>
        <v/>
      </c>
      <c r="AL1086" s="106" t="str">
        <f t="shared" si="198"/>
        <v/>
      </c>
      <c r="AM1086" s="103"/>
      <c r="AN1086" s="107"/>
      <c r="AO1086" s="199" t="str">
        <f t="shared" si="195"/>
        <v/>
      </c>
      <c r="AP1086" s="66" t="s">
        <v>537</v>
      </c>
    </row>
    <row r="1087" spans="1:43" ht="93.75" outlineLevel="2">
      <c r="A1087" s="72" t="e">
        <f>IF(C1086&lt;&gt;"",$C$7:C1086,A1086)</f>
        <v>#VALUE!</v>
      </c>
      <c r="B1087" s="102" t="str">
        <f>IF(C1086&lt;&gt;"",COUNTA($C$7:C1086)+392,"")</f>
        <v/>
      </c>
      <c r="C1087" s="192"/>
      <c r="D1087" s="71"/>
      <c r="E1087" s="103"/>
      <c r="F1087" s="103"/>
      <c r="G1087" s="103"/>
      <c r="H1087" s="103"/>
      <c r="I1087" s="103"/>
      <c r="J1087" s="103"/>
      <c r="K1087" s="71"/>
      <c r="L1087" s="105"/>
      <c r="M1087" s="106" t="str">
        <f>IF(K1087&lt;&gt;"",VLOOKUP(K1087,'DON GIA'!$S$1:$U$19,3,0),"")</f>
        <v/>
      </c>
      <c r="N1087" s="106" t="str">
        <f>IF(K1087&lt;&gt;"",VLOOKUP(K1087,'DON GIA'!$S$1:$V$19,4,0),"")</f>
        <v/>
      </c>
      <c r="O1087" s="106" t="str">
        <f t="shared" si="196"/>
        <v/>
      </c>
      <c r="P1087" s="106" t="str">
        <f t="shared" si="197"/>
        <v/>
      </c>
      <c r="Q1087" s="71" t="s">
        <v>35</v>
      </c>
      <c r="R1087" s="103"/>
      <c r="S1087" s="103"/>
      <c r="T1087" s="106" t="str">
        <f>IF(Q1087&lt;&gt;"",VLOOKUP(Q1087,'DON GIA'!$H$1:$K$103,4,0),"")</f>
        <v/>
      </c>
      <c r="U1087" s="106" t="str">
        <f t="shared" si="206"/>
        <v/>
      </c>
      <c r="V1087" s="107" t="s">
        <v>1256</v>
      </c>
      <c r="W1087" s="103" t="s">
        <v>27</v>
      </c>
      <c r="X1087" s="108">
        <v>7.5</v>
      </c>
      <c r="Y1087" s="109"/>
      <c r="Z1087" s="106">
        <f>IF(V1087&lt;&gt;"",VLOOKUP(V1087,'DON GIA'!$A$1:$D$346,4,0),"")</f>
        <v>269273</v>
      </c>
      <c r="AA1087" s="106">
        <f t="shared" si="207"/>
        <v>2019547.5</v>
      </c>
      <c r="AB1087" s="71"/>
      <c r="AC1087" s="71"/>
      <c r="AD1087" s="71"/>
      <c r="AE1087" s="71"/>
      <c r="AF1087" s="71"/>
      <c r="AG1087" s="103"/>
      <c r="AH1087" s="71"/>
      <c r="AI1087" s="71"/>
      <c r="AJ1087" s="71"/>
      <c r="AK1087" s="106" t="str">
        <f>IF(AH1087&lt;&gt;"",VLOOKUP(AH1087,'DON GIA'!$M$1:$P$9,4,0),"")</f>
        <v/>
      </c>
      <c r="AL1087" s="106" t="str">
        <f t="shared" si="198"/>
        <v/>
      </c>
      <c r="AM1087" s="103"/>
      <c r="AN1087" s="107"/>
      <c r="AO1087" s="199" t="str">
        <f t="shared" si="195"/>
        <v/>
      </c>
      <c r="AP1087" s="60" t="s">
        <v>515</v>
      </c>
    </row>
    <row r="1088" spans="1:43" outlineLevel="2">
      <c r="A1088" s="72" t="e">
        <f>IF(C1087&lt;&gt;"",$C$7:C1087,A1087)</f>
        <v>#VALUE!</v>
      </c>
      <c r="B1088" s="102" t="str">
        <f>IF(C1087&lt;&gt;"",COUNTA($C$7:C1087)+392,"")</f>
        <v/>
      </c>
      <c r="C1088" s="192"/>
      <c r="D1088" s="71"/>
      <c r="E1088" s="103"/>
      <c r="F1088" s="103"/>
      <c r="G1088" s="103"/>
      <c r="H1088" s="103"/>
      <c r="I1088" s="103"/>
      <c r="J1088" s="103"/>
      <c r="K1088" s="71"/>
      <c r="L1088" s="105"/>
      <c r="M1088" s="106" t="str">
        <f>IF(K1088&lt;&gt;"",VLOOKUP(K1088,'DON GIA'!$S$1:$U$19,3,0),"")</f>
        <v/>
      </c>
      <c r="N1088" s="106" t="str">
        <f>IF(K1088&lt;&gt;"",VLOOKUP(K1088,'DON GIA'!$S$1:$V$19,4,0),"")</f>
        <v/>
      </c>
      <c r="O1088" s="106" t="str">
        <f t="shared" si="196"/>
        <v/>
      </c>
      <c r="P1088" s="106" t="str">
        <f t="shared" si="197"/>
        <v/>
      </c>
      <c r="Q1088" s="71" t="s">
        <v>35</v>
      </c>
      <c r="R1088" s="103"/>
      <c r="S1088" s="103"/>
      <c r="T1088" s="106" t="str">
        <f>IF(Q1088&lt;&gt;"",VLOOKUP(Q1088,'DON GIA'!$H$1:$K$103,4,0),"")</f>
        <v/>
      </c>
      <c r="U1088" s="106" t="str">
        <f t="shared" si="206"/>
        <v/>
      </c>
      <c r="V1088" s="107" t="s">
        <v>1257</v>
      </c>
      <c r="W1088" s="103" t="s">
        <v>27</v>
      </c>
      <c r="X1088" s="108">
        <v>15</v>
      </c>
      <c r="Y1088" s="109"/>
      <c r="Z1088" s="106">
        <f>IF(V1088&lt;&gt;"",VLOOKUP(V1088,'DON GIA'!$A$1:$D$346,4,0),"")</f>
        <v>199800</v>
      </c>
      <c r="AA1088" s="106">
        <f t="shared" si="207"/>
        <v>2997000</v>
      </c>
      <c r="AB1088" s="71"/>
      <c r="AC1088" s="71"/>
      <c r="AD1088" s="71"/>
      <c r="AE1088" s="71"/>
      <c r="AF1088" s="71"/>
      <c r="AG1088" s="103"/>
      <c r="AH1088" s="71"/>
      <c r="AI1088" s="71"/>
      <c r="AJ1088" s="71"/>
      <c r="AK1088" s="106" t="str">
        <f>IF(AH1088&lt;&gt;"",VLOOKUP(AH1088,'DON GIA'!$M$1:$P$9,4,0),"")</f>
        <v/>
      </c>
      <c r="AL1088" s="106" t="str">
        <f t="shared" si="198"/>
        <v/>
      </c>
      <c r="AM1088" s="103"/>
      <c r="AN1088" s="107"/>
      <c r="AO1088" s="199" t="str">
        <f t="shared" si="195"/>
        <v/>
      </c>
      <c r="AP1088" s="107"/>
    </row>
    <row r="1089" spans="1:43" ht="56.25" outlineLevel="2">
      <c r="A1089" s="72" t="e">
        <f>IF(C1088&lt;&gt;"",$C$7:C1088,A1088)</f>
        <v>#VALUE!</v>
      </c>
      <c r="B1089" s="102" t="str">
        <f>IF(C1088&lt;&gt;"",COUNTA($C$7:C1088)+392,"")</f>
        <v/>
      </c>
      <c r="C1089" s="192"/>
      <c r="D1089" s="71"/>
      <c r="E1089" s="103"/>
      <c r="F1089" s="103"/>
      <c r="G1089" s="103"/>
      <c r="H1089" s="103"/>
      <c r="I1089" s="103"/>
      <c r="J1089" s="103"/>
      <c r="K1089" s="71"/>
      <c r="L1089" s="105"/>
      <c r="M1089" s="106" t="str">
        <f>IF(K1089&lt;&gt;"",VLOOKUP(K1089,'DON GIA'!$S$1:$U$19,3,0),"")</f>
        <v/>
      </c>
      <c r="N1089" s="106" t="str">
        <f>IF(K1089&lt;&gt;"",VLOOKUP(K1089,'DON GIA'!$S$1:$V$19,4,0),"")</f>
        <v/>
      </c>
      <c r="O1089" s="106" t="str">
        <f t="shared" si="196"/>
        <v/>
      </c>
      <c r="P1089" s="106" t="str">
        <f t="shared" si="197"/>
        <v/>
      </c>
      <c r="Q1089" s="71" t="s">
        <v>35</v>
      </c>
      <c r="R1089" s="103"/>
      <c r="S1089" s="103"/>
      <c r="T1089" s="106" t="str">
        <f>IF(Q1089&lt;&gt;"",VLOOKUP(Q1089,'DON GIA'!$H$1:$K$103,4,0),"")</f>
        <v/>
      </c>
      <c r="U1089" s="106" t="str">
        <f t="shared" si="206"/>
        <v/>
      </c>
      <c r="V1089" s="107" t="s">
        <v>1258</v>
      </c>
      <c r="W1089" s="103" t="s">
        <v>27</v>
      </c>
      <c r="X1089" s="108">
        <v>47.5</v>
      </c>
      <c r="Y1089" s="109"/>
      <c r="Z1089" s="106">
        <f>IF(V1089&lt;&gt;"",VLOOKUP(V1089,'DON GIA'!$A$1:$D$346,4,0),"")</f>
        <v>376089</v>
      </c>
      <c r="AA1089" s="106">
        <f t="shared" si="207"/>
        <v>17864227.5</v>
      </c>
      <c r="AB1089" s="71"/>
      <c r="AC1089" s="71"/>
      <c r="AD1089" s="71"/>
      <c r="AE1089" s="71"/>
      <c r="AF1089" s="71"/>
      <c r="AG1089" s="103"/>
      <c r="AH1089" s="71"/>
      <c r="AI1089" s="71"/>
      <c r="AJ1089" s="71"/>
      <c r="AK1089" s="106" t="str">
        <f>IF(AH1089&lt;&gt;"",VLOOKUP(AH1089,'DON GIA'!$M$1:$P$9,4,0),"")</f>
        <v/>
      </c>
      <c r="AL1089" s="106" t="str">
        <f t="shared" si="198"/>
        <v/>
      </c>
      <c r="AM1089" s="103"/>
      <c r="AN1089" s="107"/>
      <c r="AO1089" s="199" t="str">
        <f t="shared" si="195"/>
        <v/>
      </c>
      <c r="AP1089" s="107"/>
    </row>
    <row r="1090" spans="1:43" outlineLevel="2">
      <c r="A1090" s="72" t="e">
        <f>IF(C1089&lt;&gt;"",$C$7:C1089,A1089)</f>
        <v>#VALUE!</v>
      </c>
      <c r="B1090" s="102" t="str">
        <f>IF(C1089&lt;&gt;"",COUNTA($C$7:C1089)+392,"")</f>
        <v/>
      </c>
      <c r="C1090" s="192"/>
      <c r="D1090" s="61"/>
      <c r="E1090" s="103"/>
      <c r="F1090" s="103"/>
      <c r="G1090" s="103"/>
      <c r="H1090" s="103"/>
      <c r="I1090" s="103"/>
      <c r="J1090" s="103"/>
      <c r="K1090" s="71"/>
      <c r="L1090" s="105"/>
      <c r="M1090" s="106" t="str">
        <f>IF(K1090&lt;&gt;"",VLOOKUP(K1090,'DON GIA'!$S$1:$U$19,3,0),"")</f>
        <v/>
      </c>
      <c r="N1090" s="106" t="str">
        <f>IF(K1090&lt;&gt;"",VLOOKUP(K1090,'DON GIA'!$S$1:$V$19,4,0),"")</f>
        <v/>
      </c>
      <c r="O1090" s="106" t="str">
        <f t="shared" si="196"/>
        <v/>
      </c>
      <c r="P1090" s="106" t="str">
        <f t="shared" si="197"/>
        <v/>
      </c>
      <c r="Q1090" s="71" t="s">
        <v>35</v>
      </c>
      <c r="R1090" s="103"/>
      <c r="S1090" s="103"/>
      <c r="T1090" s="106" t="str">
        <f>IF(Q1090&lt;&gt;"",VLOOKUP(Q1090,'DON GIA'!$H$1:$K$103,4,0),"")</f>
        <v/>
      </c>
      <c r="U1090" s="106" t="str">
        <f t="shared" si="206"/>
        <v/>
      </c>
      <c r="V1090" s="107" t="s">
        <v>35</v>
      </c>
      <c r="W1090" s="103"/>
      <c r="X1090" s="108"/>
      <c r="Y1090" s="109"/>
      <c r="Z1090" s="106" t="str">
        <f>IF(V1090&lt;&gt;"",VLOOKUP(V1090,'DON GIA'!$A$1:$D$346,4,0),"")</f>
        <v/>
      </c>
      <c r="AA1090" s="106" t="str">
        <f t="shared" si="207"/>
        <v/>
      </c>
      <c r="AB1090" s="71"/>
      <c r="AC1090" s="71"/>
      <c r="AD1090" s="71"/>
      <c r="AE1090" s="71"/>
      <c r="AF1090" s="71"/>
      <c r="AG1090" s="103"/>
      <c r="AH1090" s="71"/>
      <c r="AI1090" s="71"/>
      <c r="AJ1090" s="71"/>
      <c r="AK1090" s="106" t="str">
        <f>IF(AH1090&lt;&gt;"",VLOOKUP(AH1090,'DON GIA'!$M$1:$P$9,4,0),"")</f>
        <v/>
      </c>
      <c r="AL1090" s="106" t="str">
        <f t="shared" si="198"/>
        <v/>
      </c>
      <c r="AM1090" s="103"/>
      <c r="AN1090" s="107"/>
      <c r="AO1090" s="199" t="str">
        <f t="shared" si="195"/>
        <v/>
      </c>
      <c r="AP1090" s="107"/>
    </row>
    <row r="1091" spans="1:43" outlineLevel="1">
      <c r="A1091" s="84" t="s">
        <v>787</v>
      </c>
      <c r="B1091" s="102"/>
      <c r="C1091" s="192">
        <v>466</v>
      </c>
      <c r="D1091" s="61" t="s">
        <v>441</v>
      </c>
      <c r="E1091" s="162"/>
      <c r="F1091" s="162"/>
      <c r="G1091" s="162"/>
      <c r="H1091" s="179"/>
      <c r="I1091" s="179"/>
      <c r="J1091" s="187"/>
      <c r="K1091" s="171"/>
      <c r="L1091" s="180">
        <f>SUBTOTAL(9,L1092:L1101)</f>
        <v>54.31</v>
      </c>
      <c r="M1091" s="199"/>
      <c r="N1091" s="199"/>
      <c r="O1091" s="199">
        <f>SUBTOTAL(9,O1092:O1101)</f>
        <v>91186490</v>
      </c>
      <c r="P1091" s="199">
        <f>SUBTOTAL(9,P1092:P1101)</f>
        <v>0</v>
      </c>
      <c r="Q1091" s="61"/>
      <c r="R1091" s="162"/>
      <c r="S1091" s="162">
        <f>SUBTOTAL(9,S1092:S1101)</f>
        <v>4</v>
      </c>
      <c r="T1091" s="199"/>
      <c r="U1091" s="199">
        <f>SUBTOTAL(9,U1092:U1101)</f>
        <v>1578000</v>
      </c>
      <c r="V1091" s="129"/>
      <c r="W1091" s="162"/>
      <c r="X1091" s="169">
        <f>SUBTOTAL(9,X1092:X1101)</f>
        <v>32.099999999999994</v>
      </c>
      <c r="Y1091" s="170">
        <f>SUBTOTAL(9,Y1092:Y1101)</f>
        <v>16.89</v>
      </c>
      <c r="Z1091" s="199"/>
      <c r="AA1091" s="199">
        <f>SUBTOTAL(9,AA1092:AA1101)</f>
        <v>33051801.18</v>
      </c>
      <c r="AB1091" s="71"/>
      <c r="AC1091" s="71"/>
      <c r="AD1091" s="71"/>
      <c r="AE1091" s="71"/>
      <c r="AF1091" s="71"/>
      <c r="AG1091" s="103"/>
      <c r="AH1091" s="61"/>
      <c r="AI1091" s="61"/>
      <c r="AJ1091" s="61">
        <f>SUBTOTAL(9,AJ1092:AJ1101)</f>
        <v>0</v>
      </c>
      <c r="AK1091" s="199"/>
      <c r="AL1091" s="199">
        <f>SUBTOTAL(9,AL1092:AL1101)</f>
        <v>0</v>
      </c>
      <c r="AM1091" s="162"/>
      <c r="AN1091" s="129">
        <f>SUBTOTAL(9,AN1092:AN1101)</f>
        <v>0</v>
      </c>
      <c r="AO1091" s="199">
        <f t="shared" si="195"/>
        <v>125816291.18000001</v>
      </c>
      <c r="AP1091" s="65"/>
      <c r="AQ1091" s="90"/>
    </row>
    <row r="1092" spans="1:43" ht="96.75" outlineLevel="2">
      <c r="A1092" s="72" t="e">
        <f>IF(C1091&lt;&gt;"",$C$7:C1091,A1090)</f>
        <v>#VALUE!</v>
      </c>
      <c r="B1092" s="102">
        <f>IF(C1091&lt;&gt;"",COUNTA($C$7:C1091)+392,"")</f>
        <v>466</v>
      </c>
      <c r="C1092" s="192"/>
      <c r="D1092" s="71" t="s">
        <v>443</v>
      </c>
      <c r="E1092" s="103">
        <v>4</v>
      </c>
      <c r="F1092" s="103"/>
      <c r="G1092" s="103">
        <v>231</v>
      </c>
      <c r="H1092" s="67">
        <v>7</v>
      </c>
      <c r="I1092" s="67">
        <v>396</v>
      </c>
      <c r="J1092" s="68" t="s">
        <v>522</v>
      </c>
      <c r="K1092" s="104" t="s">
        <v>973</v>
      </c>
      <c r="L1092" s="128">
        <v>54.31</v>
      </c>
      <c r="M1092" s="106">
        <f>IF(K1092&lt;&gt;"",VLOOKUP(K1092,'DON GIA'!$S$1:$U$19,3,0),"")</f>
        <v>1679000</v>
      </c>
      <c r="N1092" s="106">
        <f>IF(K1092&lt;&gt;"",VLOOKUP(K1092,'DON GIA'!$S$1:$V$19,4,0),"")</f>
        <v>0</v>
      </c>
      <c r="O1092" s="106">
        <f t="shared" si="196"/>
        <v>91186490</v>
      </c>
      <c r="P1092" s="106">
        <f t="shared" si="197"/>
        <v>0</v>
      </c>
      <c r="Q1092" s="71" t="s">
        <v>442</v>
      </c>
      <c r="R1092" s="103" t="s">
        <v>44</v>
      </c>
      <c r="S1092" s="103">
        <v>1</v>
      </c>
      <c r="T1092" s="106">
        <f>IF(Q1092&lt;&gt;"",VLOOKUP(Q1092,'DON GIA'!$H$1:$K$103,4,0),"")</f>
        <v>667000</v>
      </c>
      <c r="U1092" s="106">
        <f t="shared" ref="U1092:U1101" si="208">IF(Q1092&lt;&gt;"",IF(ISNUMBER(T1092),S1092*T1092,""),"")</f>
        <v>667000</v>
      </c>
      <c r="V1092" s="107" t="s">
        <v>1259</v>
      </c>
      <c r="W1092" s="103" t="s">
        <v>27</v>
      </c>
      <c r="X1092" s="108">
        <v>3.96</v>
      </c>
      <c r="Y1092" s="109"/>
      <c r="Z1092" s="106">
        <f>IF(V1092&lt;&gt;"",VLOOKUP(V1092,'DON GIA'!$A$1:$D$346,4,0),"")</f>
        <v>854777</v>
      </c>
      <c r="AA1092" s="106">
        <f t="shared" ref="AA1092:AA1101" si="209">IF(V1092&lt;&gt;"",IF(ISNUMBER(Z1092),X1092*Z1092,""),"")</f>
        <v>3384916.92</v>
      </c>
      <c r="AB1092" s="71"/>
      <c r="AC1092" s="71"/>
      <c r="AD1092" s="71"/>
      <c r="AE1092" s="71"/>
      <c r="AF1092" s="71"/>
      <c r="AG1092" s="103"/>
      <c r="AH1092" s="71"/>
      <c r="AI1092" s="71"/>
      <c r="AJ1092" s="71"/>
      <c r="AK1092" s="106" t="str">
        <f>IF(AH1092&lt;&gt;"",VLOOKUP(AH1092,'DON GIA'!$M$1:$P$9,4,0),"")</f>
        <v/>
      </c>
      <c r="AL1092" s="106" t="str">
        <f t="shared" si="198"/>
        <v/>
      </c>
      <c r="AM1092" s="103"/>
      <c r="AN1092" s="107"/>
      <c r="AO1092" s="199" t="str">
        <f t="shared" si="195"/>
        <v/>
      </c>
      <c r="AP1092" s="65" t="s">
        <v>749</v>
      </c>
    </row>
    <row r="1093" spans="1:43" ht="93.75" outlineLevel="2">
      <c r="A1093" s="72" t="e">
        <f>IF(C1092&lt;&gt;"",$C$7:C1092,A1092)</f>
        <v>#VALUE!</v>
      </c>
      <c r="B1093" s="102" t="str">
        <f>IF(C1092&lt;&gt;"",COUNTA($C$7:C1092)+392,"")</f>
        <v/>
      </c>
      <c r="C1093" s="192"/>
      <c r="D1093" s="71" t="s">
        <v>39</v>
      </c>
      <c r="E1093" s="103"/>
      <c r="F1093" s="103"/>
      <c r="G1093" s="103"/>
      <c r="H1093" s="67"/>
      <c r="I1093" s="67"/>
      <c r="J1093" s="68"/>
      <c r="K1093" s="71"/>
      <c r="L1093" s="128"/>
      <c r="M1093" s="106" t="str">
        <f>IF(K1093&lt;&gt;"",VLOOKUP(K1093,'DON GIA'!$S$1:$U$19,3,0),"")</f>
        <v/>
      </c>
      <c r="N1093" s="106" t="str">
        <f>IF(K1093&lt;&gt;"",VLOOKUP(K1093,'DON GIA'!$S$1:$V$19,4,0),"")</f>
        <v/>
      </c>
      <c r="O1093" s="106" t="str">
        <f t="shared" si="196"/>
        <v/>
      </c>
      <c r="P1093" s="106" t="str">
        <f t="shared" si="197"/>
        <v/>
      </c>
      <c r="Q1093" s="71" t="s">
        <v>133</v>
      </c>
      <c r="R1093" s="103" t="s">
        <v>44</v>
      </c>
      <c r="S1093" s="103">
        <v>1</v>
      </c>
      <c r="T1093" s="106">
        <f>IF(Q1093&lt;&gt;"",VLOOKUP(Q1093,'DON GIA'!$H$1:$K$103,4,0),"")</f>
        <v>283000</v>
      </c>
      <c r="U1093" s="106">
        <f t="shared" si="208"/>
        <v>283000</v>
      </c>
      <c r="V1093" s="107" t="s">
        <v>1062</v>
      </c>
      <c r="W1093" s="103" t="s">
        <v>27</v>
      </c>
      <c r="X1093" s="108">
        <v>3.96</v>
      </c>
      <c r="Y1093" s="109"/>
      <c r="Z1093" s="106">
        <f>IF(V1093&lt;&gt;"",VLOOKUP(V1093,'DON GIA'!$A$1:$D$346,4,0),"")</f>
        <v>264499</v>
      </c>
      <c r="AA1093" s="106">
        <f t="shared" si="209"/>
        <v>1047416.04</v>
      </c>
      <c r="AB1093" s="71"/>
      <c r="AC1093" s="71"/>
      <c r="AD1093" s="71"/>
      <c r="AE1093" s="71"/>
      <c r="AF1093" s="71"/>
      <c r="AG1093" s="103"/>
      <c r="AH1093" s="71"/>
      <c r="AI1093" s="71"/>
      <c r="AJ1093" s="71"/>
      <c r="AK1093" s="106" t="str">
        <f>IF(AH1093&lt;&gt;"",VLOOKUP(AH1093,'DON GIA'!$M$1:$P$9,4,0),"")</f>
        <v/>
      </c>
      <c r="AL1093" s="106" t="str">
        <f t="shared" si="198"/>
        <v/>
      </c>
      <c r="AM1093" s="103"/>
      <c r="AN1093" s="107"/>
      <c r="AO1093" s="199" t="str">
        <f t="shared" si="195"/>
        <v/>
      </c>
      <c r="AP1093" s="66" t="s">
        <v>518</v>
      </c>
    </row>
    <row r="1094" spans="1:43" ht="75" outlineLevel="2">
      <c r="A1094" s="72" t="e">
        <f>IF(C1093&lt;&gt;"",$C$7:C1093,A1093)</f>
        <v>#VALUE!</v>
      </c>
      <c r="B1094" s="102" t="str">
        <f>IF(C1093&lt;&gt;"",COUNTA($C$7:C1093)+392,"")</f>
        <v/>
      </c>
      <c r="C1094" s="192"/>
      <c r="D1094" s="71" t="s">
        <v>445</v>
      </c>
      <c r="E1094" s="103"/>
      <c r="F1094" s="103"/>
      <c r="G1094" s="103"/>
      <c r="H1094" s="69"/>
      <c r="I1094" s="69"/>
      <c r="J1094" s="70"/>
      <c r="K1094" s="71"/>
      <c r="L1094" s="142"/>
      <c r="M1094" s="106" t="str">
        <f>IF(K1094&lt;&gt;"",VLOOKUP(K1094,'DON GIA'!$S$1:$U$19,3,0),"")</f>
        <v/>
      </c>
      <c r="N1094" s="106" t="str">
        <f>IF(K1094&lt;&gt;"",VLOOKUP(K1094,'DON GIA'!$S$1:$V$19,4,0),"")</f>
        <v/>
      </c>
      <c r="O1094" s="106" t="str">
        <f t="shared" si="196"/>
        <v/>
      </c>
      <c r="P1094" s="106" t="str">
        <f t="shared" si="197"/>
        <v/>
      </c>
      <c r="Q1094" s="71" t="s">
        <v>444</v>
      </c>
      <c r="R1094" s="103" t="s">
        <v>44</v>
      </c>
      <c r="S1094" s="103">
        <v>1</v>
      </c>
      <c r="T1094" s="106">
        <f>IF(Q1094&lt;&gt;"",VLOOKUP(Q1094,'DON GIA'!$H$1:$K$103,4,0),"")</f>
        <v>400000</v>
      </c>
      <c r="U1094" s="106">
        <f t="shared" si="208"/>
        <v>400000</v>
      </c>
      <c r="V1094" s="107" t="s">
        <v>1057</v>
      </c>
      <c r="W1094" s="103" t="s">
        <v>27</v>
      </c>
      <c r="X1094" s="108">
        <v>21.24</v>
      </c>
      <c r="Y1094" s="109"/>
      <c r="Z1094" s="106">
        <f>IF(V1094&lt;&gt;"",VLOOKUP(V1094,'DON GIA'!$A$1:$D$346,4,0),"")</f>
        <v>1229116</v>
      </c>
      <c r="AA1094" s="106">
        <f t="shared" si="209"/>
        <v>26106423.84</v>
      </c>
      <c r="AB1094" s="71"/>
      <c r="AC1094" s="71" t="s">
        <v>29</v>
      </c>
      <c r="AD1094" s="71" t="s">
        <v>36</v>
      </c>
      <c r="AE1094" s="71" t="s">
        <v>116</v>
      </c>
      <c r="AF1094" s="71" t="s">
        <v>136</v>
      </c>
      <c r="AG1094" s="103"/>
      <c r="AH1094" s="71"/>
      <c r="AI1094" s="71"/>
      <c r="AJ1094" s="71"/>
      <c r="AK1094" s="106" t="str">
        <f>IF(AH1094&lt;&gt;"",VLOOKUP(AH1094,'DON GIA'!$M$1:$P$9,4,0),"")</f>
        <v/>
      </c>
      <c r="AL1094" s="106" t="str">
        <f t="shared" si="198"/>
        <v/>
      </c>
      <c r="AM1094" s="103"/>
      <c r="AN1094" s="107"/>
      <c r="AO1094" s="199" t="str">
        <f t="shared" si="195"/>
        <v/>
      </c>
      <c r="AP1094" s="66" t="s">
        <v>519</v>
      </c>
    </row>
    <row r="1095" spans="1:43" ht="93.75" outlineLevel="2">
      <c r="A1095" s="72" t="e">
        <f>IF(C1094&lt;&gt;"",$C$7:C1094,A1094)</f>
        <v>#VALUE!</v>
      </c>
      <c r="B1095" s="102" t="str">
        <f>IF(C1094&lt;&gt;"",COUNTA($C$7:C1094)+392,"")</f>
        <v/>
      </c>
      <c r="C1095" s="192"/>
      <c r="D1095" s="141" t="s">
        <v>575</v>
      </c>
      <c r="E1095" s="103"/>
      <c r="F1095" s="103"/>
      <c r="G1095" s="103"/>
      <c r="H1095" s="69"/>
      <c r="I1095" s="69"/>
      <c r="J1095" s="70"/>
      <c r="K1095" s="71"/>
      <c r="L1095" s="142"/>
      <c r="M1095" s="106" t="str">
        <f>IF(K1095&lt;&gt;"",VLOOKUP(K1095,'DON GIA'!$S$1:$U$19,3,0),"")</f>
        <v/>
      </c>
      <c r="N1095" s="106" t="str">
        <f>IF(K1095&lt;&gt;"",VLOOKUP(K1095,'DON GIA'!$S$1:$V$19,4,0),"")</f>
        <v/>
      </c>
      <c r="O1095" s="106" t="str">
        <f t="shared" si="196"/>
        <v/>
      </c>
      <c r="P1095" s="106" t="str">
        <f t="shared" si="197"/>
        <v/>
      </c>
      <c r="Q1095" s="71" t="s">
        <v>446</v>
      </c>
      <c r="R1095" s="103" t="s">
        <v>44</v>
      </c>
      <c r="S1095" s="103">
        <v>1</v>
      </c>
      <c r="T1095" s="106">
        <f>IF(Q1095&lt;&gt;"",VLOOKUP(Q1095,'DON GIA'!$H$1:$K$103,4,0),"")</f>
        <v>228000</v>
      </c>
      <c r="U1095" s="106">
        <f t="shared" si="208"/>
        <v>228000</v>
      </c>
      <c r="V1095" s="107" t="s">
        <v>1078</v>
      </c>
      <c r="W1095" s="103" t="s">
        <v>27</v>
      </c>
      <c r="X1095" s="108">
        <v>2.94</v>
      </c>
      <c r="Y1095" s="109">
        <v>16.89</v>
      </c>
      <c r="Z1095" s="106">
        <f>IF(V1095&lt;&gt;"",VLOOKUP(V1095,'DON GIA'!$A$1:$D$346,4,0),"")</f>
        <v>854777</v>
      </c>
      <c r="AA1095" s="106">
        <f t="shared" si="209"/>
        <v>2513044.38</v>
      </c>
      <c r="AB1095" s="71"/>
      <c r="AC1095" s="71" t="s">
        <v>29</v>
      </c>
      <c r="AD1095" s="71" t="s">
        <v>36</v>
      </c>
      <c r="AE1095" s="71" t="s">
        <v>41</v>
      </c>
      <c r="AF1095" s="71" t="s">
        <v>136</v>
      </c>
      <c r="AG1095" s="103"/>
      <c r="AH1095" s="71"/>
      <c r="AI1095" s="71"/>
      <c r="AJ1095" s="71"/>
      <c r="AK1095" s="106" t="str">
        <f>IF(AH1095&lt;&gt;"",VLOOKUP(AH1095,'DON GIA'!$M$1:$P$9,4,0),"")</f>
        <v/>
      </c>
      <c r="AL1095" s="106" t="str">
        <f t="shared" si="198"/>
        <v/>
      </c>
      <c r="AM1095" s="103"/>
      <c r="AN1095" s="107"/>
      <c r="AO1095" s="199" t="str">
        <f t="shared" ref="AO1095:AO1158" si="210">IF(C1095&lt;&gt;"",O1095+P1095+U1095+AA1095+AL1095,"")</f>
        <v/>
      </c>
      <c r="AP1095" s="66" t="s">
        <v>520</v>
      </c>
    </row>
    <row r="1096" spans="1:43" ht="56.25" outlineLevel="2">
      <c r="A1096" s="72" t="e">
        <f>IF(C1095&lt;&gt;"",$C$7:C1095,A1095)</f>
        <v>#VALUE!</v>
      </c>
      <c r="B1096" s="102" t="str">
        <f>IF(C1095&lt;&gt;"",COUNTA($C$7:C1095)+392,"")</f>
        <v/>
      </c>
      <c r="C1096" s="192"/>
      <c r="D1096" s="71"/>
      <c r="E1096" s="103"/>
      <c r="F1096" s="103"/>
      <c r="G1096" s="103"/>
      <c r="H1096" s="103"/>
      <c r="I1096" s="103"/>
      <c r="J1096" s="103"/>
      <c r="K1096" s="71"/>
      <c r="L1096" s="105"/>
      <c r="M1096" s="106" t="str">
        <f>IF(K1096&lt;&gt;"",VLOOKUP(K1096,'DON GIA'!$S$1:$U$19,3,0),"")</f>
        <v/>
      </c>
      <c r="N1096" s="106" t="str">
        <f>IF(K1096&lt;&gt;"",VLOOKUP(K1096,'DON GIA'!$S$1:$V$19,4,0),"")</f>
        <v/>
      </c>
      <c r="O1096" s="106" t="str">
        <f t="shared" si="196"/>
        <v/>
      </c>
      <c r="P1096" s="106" t="str">
        <f t="shared" si="197"/>
        <v/>
      </c>
      <c r="Q1096" s="71" t="s">
        <v>35</v>
      </c>
      <c r="R1096" s="103"/>
      <c r="S1096" s="103"/>
      <c r="T1096" s="106" t="str">
        <f>IF(Q1096&lt;&gt;"",VLOOKUP(Q1096,'DON GIA'!$H$1:$K$103,4,0),"")</f>
        <v/>
      </c>
      <c r="U1096" s="106" t="str">
        <f t="shared" si="208"/>
        <v/>
      </c>
      <c r="V1096" s="107" t="s">
        <v>35</v>
      </c>
      <c r="W1096" s="103"/>
      <c r="X1096" s="108"/>
      <c r="Y1096" s="109"/>
      <c r="Z1096" s="106" t="str">
        <f>IF(V1096&lt;&gt;"",VLOOKUP(V1096,'DON GIA'!$A$1:$D$346,4,0),"")</f>
        <v/>
      </c>
      <c r="AA1096" s="106" t="str">
        <f t="shared" si="209"/>
        <v/>
      </c>
      <c r="AB1096" s="71"/>
      <c r="AC1096" s="71"/>
      <c r="AD1096" s="71"/>
      <c r="AE1096" s="71"/>
      <c r="AF1096" s="71"/>
      <c r="AG1096" s="103"/>
      <c r="AH1096" s="71"/>
      <c r="AI1096" s="71"/>
      <c r="AJ1096" s="71"/>
      <c r="AK1096" s="106" t="str">
        <f>IF(AH1096&lt;&gt;"",VLOOKUP(AH1096,'DON GIA'!$M$1:$P$9,4,0),"")</f>
        <v/>
      </c>
      <c r="AL1096" s="106" t="str">
        <f t="shared" si="198"/>
        <v/>
      </c>
      <c r="AM1096" s="103"/>
      <c r="AN1096" s="107"/>
      <c r="AO1096" s="199" t="str">
        <f t="shared" si="210"/>
        <v/>
      </c>
      <c r="AP1096" s="66" t="s">
        <v>521</v>
      </c>
    </row>
    <row r="1097" spans="1:43" ht="93.75" outlineLevel="2">
      <c r="A1097" s="72" t="e">
        <f>IF(C1096&lt;&gt;"",$C$7:C1096,A1096)</f>
        <v>#VALUE!</v>
      </c>
      <c r="B1097" s="102" t="str">
        <f>IF(C1096&lt;&gt;"",COUNTA($C$7:C1096)+392,"")</f>
        <v/>
      </c>
      <c r="C1097" s="192"/>
      <c r="D1097" s="71"/>
      <c r="E1097" s="103"/>
      <c r="F1097" s="103"/>
      <c r="G1097" s="103"/>
      <c r="H1097" s="103"/>
      <c r="I1097" s="103"/>
      <c r="J1097" s="103"/>
      <c r="K1097" s="71"/>
      <c r="L1097" s="105"/>
      <c r="M1097" s="106" t="str">
        <f>IF(K1097&lt;&gt;"",VLOOKUP(K1097,'DON GIA'!$S$1:$U$19,3,0),"")</f>
        <v/>
      </c>
      <c r="N1097" s="106" t="str">
        <f>IF(K1097&lt;&gt;"",VLOOKUP(K1097,'DON GIA'!$S$1:$V$19,4,0),"")</f>
        <v/>
      </c>
      <c r="O1097" s="106" t="str">
        <f t="shared" si="196"/>
        <v/>
      </c>
      <c r="P1097" s="106" t="str">
        <f t="shared" si="197"/>
        <v/>
      </c>
      <c r="Q1097" s="71" t="s">
        <v>35</v>
      </c>
      <c r="R1097" s="103"/>
      <c r="S1097" s="103"/>
      <c r="T1097" s="106" t="str">
        <f>IF(Q1097&lt;&gt;"",VLOOKUP(Q1097,'DON GIA'!$H$1:$K$103,4,0),"")</f>
        <v/>
      </c>
      <c r="U1097" s="106" t="str">
        <f t="shared" si="208"/>
        <v/>
      </c>
      <c r="V1097" s="107"/>
      <c r="W1097" s="103"/>
      <c r="X1097" s="108"/>
      <c r="Y1097" s="109"/>
      <c r="Z1097" s="106" t="str">
        <f>IF(V1097&lt;&gt;"",VLOOKUP(V1097,'DON GIA'!$A$1:$D$346,4,0),"")</f>
        <v/>
      </c>
      <c r="AA1097" s="106" t="str">
        <f t="shared" si="209"/>
        <v/>
      </c>
      <c r="AB1097" s="71"/>
      <c r="AC1097" s="71"/>
      <c r="AD1097" s="71"/>
      <c r="AE1097" s="71"/>
      <c r="AF1097" s="71"/>
      <c r="AG1097" s="103"/>
      <c r="AH1097" s="71"/>
      <c r="AI1097" s="71"/>
      <c r="AJ1097" s="71"/>
      <c r="AK1097" s="106" t="str">
        <f>IF(AH1097&lt;&gt;"",VLOOKUP(AH1097,'DON GIA'!$M$1:$P$9,4,0),"")</f>
        <v/>
      </c>
      <c r="AL1097" s="106" t="str">
        <f t="shared" si="198"/>
        <v/>
      </c>
      <c r="AM1097" s="103"/>
      <c r="AN1097" s="107"/>
      <c r="AO1097" s="199" t="str">
        <f t="shared" si="210"/>
        <v/>
      </c>
      <c r="AP1097" s="66" t="s">
        <v>515</v>
      </c>
    </row>
    <row r="1098" spans="1:43" ht="75" outlineLevel="2">
      <c r="A1098" s="72" t="e">
        <f>IF(C1097&lt;&gt;"",$C$7:C1097,A1097)</f>
        <v>#VALUE!</v>
      </c>
      <c r="B1098" s="102" t="str">
        <f>IF(C1097&lt;&gt;"",COUNTA($C$7:C1097)+392,"")</f>
        <v/>
      </c>
      <c r="C1098" s="192"/>
      <c r="D1098" s="71"/>
      <c r="E1098" s="103"/>
      <c r="F1098" s="103"/>
      <c r="G1098" s="103"/>
      <c r="H1098" s="103"/>
      <c r="I1098" s="103"/>
      <c r="J1098" s="103"/>
      <c r="K1098" s="71"/>
      <c r="L1098" s="105"/>
      <c r="M1098" s="106" t="str">
        <f>IF(K1098&lt;&gt;"",VLOOKUP(K1098,'DON GIA'!$S$1:$U$19,3,0),"")</f>
        <v/>
      </c>
      <c r="N1098" s="106" t="str">
        <f>IF(K1098&lt;&gt;"",VLOOKUP(K1098,'DON GIA'!$S$1:$V$19,4,0),"")</f>
        <v/>
      </c>
      <c r="O1098" s="106" t="str">
        <f t="shared" si="196"/>
        <v/>
      </c>
      <c r="P1098" s="106" t="str">
        <f t="shared" si="197"/>
        <v/>
      </c>
      <c r="Q1098" s="71" t="s">
        <v>35</v>
      </c>
      <c r="R1098" s="103"/>
      <c r="S1098" s="103"/>
      <c r="T1098" s="106" t="str">
        <f>IF(Q1098&lt;&gt;"",VLOOKUP(Q1098,'DON GIA'!$H$1:$K$103,4,0),"")</f>
        <v/>
      </c>
      <c r="U1098" s="106" t="str">
        <f t="shared" si="208"/>
        <v/>
      </c>
      <c r="V1098" s="107"/>
      <c r="W1098" s="103"/>
      <c r="X1098" s="108"/>
      <c r="Y1098" s="109"/>
      <c r="Z1098" s="106" t="str">
        <f>IF(V1098&lt;&gt;"",VLOOKUP(V1098,'DON GIA'!$A$1:$D$346,4,0),"")</f>
        <v/>
      </c>
      <c r="AA1098" s="106" t="str">
        <f t="shared" si="209"/>
        <v/>
      </c>
      <c r="AB1098" s="71"/>
      <c r="AC1098" s="71"/>
      <c r="AD1098" s="71"/>
      <c r="AE1098" s="71"/>
      <c r="AF1098" s="71"/>
      <c r="AG1098" s="103"/>
      <c r="AH1098" s="71"/>
      <c r="AI1098" s="71"/>
      <c r="AJ1098" s="71"/>
      <c r="AK1098" s="106" t="str">
        <f>IF(AH1098&lt;&gt;"",VLOOKUP(AH1098,'DON GIA'!$M$1:$P$9,4,0),"")</f>
        <v/>
      </c>
      <c r="AL1098" s="106" t="str">
        <f t="shared" si="198"/>
        <v/>
      </c>
      <c r="AM1098" s="103"/>
      <c r="AN1098" s="107"/>
      <c r="AO1098" s="199" t="str">
        <f t="shared" si="210"/>
        <v/>
      </c>
      <c r="AP1098" s="60" t="s">
        <v>750</v>
      </c>
    </row>
    <row r="1099" spans="1:43" outlineLevel="2">
      <c r="A1099" s="72" t="e">
        <f>IF(C1098&lt;&gt;"",$C$7:C1098,A1098)</f>
        <v>#VALUE!</v>
      </c>
      <c r="B1099" s="102" t="str">
        <f>IF(C1098&lt;&gt;"",COUNTA($C$7:C1098)+392,"")</f>
        <v/>
      </c>
      <c r="C1099" s="192"/>
      <c r="D1099" s="71"/>
      <c r="E1099" s="103"/>
      <c r="F1099" s="103"/>
      <c r="G1099" s="103"/>
      <c r="H1099" s="103"/>
      <c r="I1099" s="103"/>
      <c r="J1099" s="103"/>
      <c r="K1099" s="71"/>
      <c r="L1099" s="105"/>
      <c r="M1099" s="106" t="str">
        <f>IF(K1099&lt;&gt;"",VLOOKUP(K1099,'DON GIA'!$S$1:$U$19,3,0),"")</f>
        <v/>
      </c>
      <c r="N1099" s="106" t="str">
        <f>IF(K1099&lt;&gt;"",VLOOKUP(K1099,'DON GIA'!$S$1:$V$19,4,0),"")</f>
        <v/>
      </c>
      <c r="O1099" s="106" t="str">
        <f t="shared" si="196"/>
        <v/>
      </c>
      <c r="P1099" s="106" t="str">
        <f t="shared" si="197"/>
        <v/>
      </c>
      <c r="Q1099" s="71" t="s">
        <v>35</v>
      </c>
      <c r="R1099" s="103"/>
      <c r="S1099" s="103"/>
      <c r="T1099" s="106" t="str">
        <f>IF(Q1099&lt;&gt;"",VLOOKUP(Q1099,'DON GIA'!$H$1:$K$103,4,0),"")</f>
        <v/>
      </c>
      <c r="U1099" s="106" t="str">
        <f t="shared" si="208"/>
        <v/>
      </c>
      <c r="V1099" s="107"/>
      <c r="W1099" s="103"/>
      <c r="X1099" s="108"/>
      <c r="Y1099" s="109"/>
      <c r="Z1099" s="106" t="str">
        <f>IF(V1099&lt;&gt;"",VLOOKUP(V1099,'DON GIA'!$A$1:$D$346,4,0),"")</f>
        <v/>
      </c>
      <c r="AA1099" s="106" t="str">
        <f t="shared" si="209"/>
        <v/>
      </c>
      <c r="AB1099" s="71"/>
      <c r="AC1099" s="71"/>
      <c r="AD1099" s="71"/>
      <c r="AE1099" s="71"/>
      <c r="AF1099" s="71"/>
      <c r="AG1099" s="103"/>
      <c r="AH1099" s="71"/>
      <c r="AI1099" s="71"/>
      <c r="AJ1099" s="71"/>
      <c r="AK1099" s="106" t="str">
        <f>IF(AH1099&lt;&gt;"",VLOOKUP(AH1099,'DON GIA'!$M$1:$P$9,4,0),"")</f>
        <v/>
      </c>
      <c r="AL1099" s="106" t="str">
        <f t="shared" si="198"/>
        <v/>
      </c>
      <c r="AM1099" s="103"/>
      <c r="AN1099" s="107"/>
      <c r="AO1099" s="199" t="str">
        <f t="shared" si="210"/>
        <v/>
      </c>
      <c r="AP1099" s="107"/>
    </row>
    <row r="1100" spans="1:43" outlineLevel="2">
      <c r="A1100" s="72" t="e">
        <f>IF(C1099&lt;&gt;"",$C$7:C1099,A1099)</f>
        <v>#VALUE!</v>
      </c>
      <c r="B1100" s="102" t="str">
        <f>IF(C1099&lt;&gt;"",COUNTA($C$7:C1099)+392,"")</f>
        <v/>
      </c>
      <c r="C1100" s="192"/>
      <c r="D1100" s="71"/>
      <c r="E1100" s="103"/>
      <c r="F1100" s="103"/>
      <c r="G1100" s="103"/>
      <c r="H1100" s="103"/>
      <c r="I1100" s="103"/>
      <c r="J1100" s="103"/>
      <c r="K1100" s="71"/>
      <c r="L1100" s="105"/>
      <c r="M1100" s="106" t="str">
        <f>IF(K1100&lt;&gt;"",VLOOKUP(K1100,'DON GIA'!$S$1:$U$19,3,0),"")</f>
        <v/>
      </c>
      <c r="N1100" s="106" t="str">
        <f>IF(K1100&lt;&gt;"",VLOOKUP(K1100,'DON GIA'!$S$1:$V$19,4,0),"")</f>
        <v/>
      </c>
      <c r="O1100" s="106" t="str">
        <f t="shared" si="196"/>
        <v/>
      </c>
      <c r="P1100" s="106" t="str">
        <f t="shared" si="197"/>
        <v/>
      </c>
      <c r="Q1100" s="71" t="s">
        <v>35</v>
      </c>
      <c r="R1100" s="103"/>
      <c r="S1100" s="103"/>
      <c r="T1100" s="106" t="str">
        <f>IF(Q1100&lt;&gt;"",VLOOKUP(Q1100,'DON GIA'!$H$1:$K$103,4,0),"")</f>
        <v/>
      </c>
      <c r="U1100" s="106" t="str">
        <f t="shared" si="208"/>
        <v/>
      </c>
      <c r="V1100" s="107"/>
      <c r="W1100" s="103"/>
      <c r="X1100" s="108"/>
      <c r="Y1100" s="109"/>
      <c r="Z1100" s="106" t="str">
        <f>IF(V1100&lt;&gt;"",VLOOKUP(V1100,'DON GIA'!$A$1:$D$346,4,0),"")</f>
        <v/>
      </c>
      <c r="AA1100" s="106" t="str">
        <f t="shared" si="209"/>
        <v/>
      </c>
      <c r="AB1100" s="71"/>
      <c r="AC1100" s="71"/>
      <c r="AD1100" s="71"/>
      <c r="AE1100" s="71"/>
      <c r="AF1100" s="71"/>
      <c r="AG1100" s="103"/>
      <c r="AH1100" s="71"/>
      <c r="AI1100" s="71"/>
      <c r="AJ1100" s="71"/>
      <c r="AK1100" s="106" t="str">
        <f>IF(AH1100&lt;&gt;"",VLOOKUP(AH1100,'DON GIA'!$M$1:$P$9,4,0),"")</f>
        <v/>
      </c>
      <c r="AL1100" s="106" t="str">
        <f t="shared" si="198"/>
        <v/>
      </c>
      <c r="AM1100" s="103"/>
      <c r="AN1100" s="107"/>
      <c r="AO1100" s="199" t="str">
        <f t="shared" si="210"/>
        <v/>
      </c>
      <c r="AP1100" s="107"/>
    </row>
    <row r="1101" spans="1:43" outlineLevel="2">
      <c r="A1101" s="72" t="e">
        <f>IF(C1100&lt;&gt;"",$C$7:C1100,A1100)</f>
        <v>#VALUE!</v>
      </c>
      <c r="B1101" s="102" t="str">
        <f>IF(C1100&lt;&gt;"",COUNTA($C$7:C1100)+392,"")</f>
        <v/>
      </c>
      <c r="C1101" s="192"/>
      <c r="D1101" s="61"/>
      <c r="E1101" s="103"/>
      <c r="F1101" s="103"/>
      <c r="G1101" s="103"/>
      <c r="H1101" s="103"/>
      <c r="I1101" s="103"/>
      <c r="J1101" s="103"/>
      <c r="K1101" s="71"/>
      <c r="L1101" s="105"/>
      <c r="M1101" s="106" t="str">
        <f>IF(K1101&lt;&gt;"",VLOOKUP(K1101,'DON GIA'!$S$1:$U$19,3,0),"")</f>
        <v/>
      </c>
      <c r="N1101" s="106" t="str">
        <f>IF(K1101&lt;&gt;"",VLOOKUP(K1101,'DON GIA'!$S$1:$V$19,4,0),"")</f>
        <v/>
      </c>
      <c r="O1101" s="106" t="str">
        <f t="shared" si="196"/>
        <v/>
      </c>
      <c r="P1101" s="106" t="str">
        <f t="shared" si="197"/>
        <v/>
      </c>
      <c r="Q1101" s="71" t="s">
        <v>35</v>
      </c>
      <c r="R1101" s="103"/>
      <c r="S1101" s="103"/>
      <c r="T1101" s="106" t="str">
        <f>IF(Q1101&lt;&gt;"",VLOOKUP(Q1101,'DON GIA'!$H$1:$K$103,4,0),"")</f>
        <v/>
      </c>
      <c r="U1101" s="106" t="str">
        <f t="shared" si="208"/>
        <v/>
      </c>
      <c r="V1101" s="107" t="s">
        <v>35</v>
      </c>
      <c r="W1101" s="103"/>
      <c r="X1101" s="108"/>
      <c r="Y1101" s="109"/>
      <c r="Z1101" s="106" t="str">
        <f>IF(V1101&lt;&gt;"",VLOOKUP(V1101,'DON GIA'!$A$1:$D$346,4,0),"")</f>
        <v/>
      </c>
      <c r="AA1101" s="106" t="str">
        <f t="shared" si="209"/>
        <v/>
      </c>
      <c r="AB1101" s="71"/>
      <c r="AC1101" s="71"/>
      <c r="AD1101" s="71"/>
      <c r="AE1101" s="71"/>
      <c r="AF1101" s="71"/>
      <c r="AG1101" s="103"/>
      <c r="AH1101" s="71"/>
      <c r="AI1101" s="71"/>
      <c r="AJ1101" s="71"/>
      <c r="AK1101" s="106" t="str">
        <f>IF(AH1101&lt;&gt;"",VLOOKUP(AH1101,'DON GIA'!$M$1:$P$9,4,0),"")</f>
        <v/>
      </c>
      <c r="AL1101" s="106" t="str">
        <f t="shared" si="198"/>
        <v/>
      </c>
      <c r="AM1101" s="103"/>
      <c r="AN1101" s="107"/>
      <c r="AO1101" s="199" t="str">
        <f t="shared" si="210"/>
        <v/>
      </c>
      <c r="AP1101" s="107"/>
    </row>
    <row r="1102" spans="1:43" outlineLevel="1">
      <c r="A1102" s="84" t="s">
        <v>786</v>
      </c>
      <c r="B1102" s="102"/>
      <c r="C1102" s="192">
        <v>467</v>
      </c>
      <c r="D1102" s="61" t="s">
        <v>447</v>
      </c>
      <c r="E1102" s="162"/>
      <c r="F1102" s="162"/>
      <c r="G1102" s="162"/>
      <c r="H1102" s="162"/>
      <c r="I1102" s="162"/>
      <c r="J1102" s="162"/>
      <c r="K1102" s="171"/>
      <c r="L1102" s="167">
        <f>SUBTOTAL(9,L1103:L1119)</f>
        <v>120.48</v>
      </c>
      <c r="M1102" s="199"/>
      <c r="N1102" s="199"/>
      <c r="O1102" s="199">
        <f>SUBTOTAL(9,O1103:O1119)</f>
        <v>202285920</v>
      </c>
      <c r="P1102" s="199">
        <f>SUBTOTAL(9,P1103:P1119)</f>
        <v>162648000</v>
      </c>
      <c r="Q1102" s="61"/>
      <c r="R1102" s="162"/>
      <c r="S1102" s="162">
        <f>SUBTOTAL(9,S1103:S1119)</f>
        <v>5</v>
      </c>
      <c r="T1102" s="199"/>
      <c r="U1102" s="199">
        <f>SUBTOTAL(9,U1103:U1119)</f>
        <v>6694000</v>
      </c>
      <c r="V1102" s="186"/>
      <c r="W1102" s="162"/>
      <c r="X1102" s="169">
        <f>SUBTOTAL(9,X1103:X1119)</f>
        <v>230.76000000000005</v>
      </c>
      <c r="Y1102" s="170">
        <f>SUBTOTAL(9,Y1103:Y1119)</f>
        <v>0</v>
      </c>
      <c r="Z1102" s="199"/>
      <c r="AA1102" s="199">
        <f>SUBTOTAL(9,AA1103:AA1119)</f>
        <v>350544360.31999987</v>
      </c>
      <c r="AB1102" s="71"/>
      <c r="AC1102" s="71"/>
      <c r="AD1102" s="71"/>
      <c r="AE1102" s="71"/>
      <c r="AF1102" s="71"/>
      <c r="AG1102" s="103"/>
      <c r="AH1102" s="61"/>
      <c r="AI1102" s="61"/>
      <c r="AJ1102" s="61">
        <f>SUBTOTAL(9,AJ1103:AJ1119)</f>
        <v>4</v>
      </c>
      <c r="AK1102" s="199"/>
      <c r="AL1102" s="199">
        <f>SUBTOTAL(9,AL1103:AL1119)</f>
        <v>51687760</v>
      </c>
      <c r="AM1102" s="162"/>
      <c r="AN1102" s="129">
        <f>SUBTOTAL(9,AN1103:AN1119)</f>
        <v>1</v>
      </c>
      <c r="AO1102" s="199">
        <f t="shared" si="210"/>
        <v>773860040.31999993</v>
      </c>
      <c r="AP1102" s="111"/>
      <c r="AQ1102" s="90"/>
    </row>
    <row r="1103" spans="1:43" ht="93.75" outlineLevel="2">
      <c r="A1103" s="72" t="e">
        <f>IF(C1102&lt;&gt;"",$C$7:C1102,A1101)</f>
        <v>#VALUE!</v>
      </c>
      <c r="B1103" s="102">
        <f>IF(C1102&lt;&gt;"",COUNTA($C$7:C1102)+392,"")</f>
        <v>467</v>
      </c>
      <c r="C1103" s="192"/>
      <c r="D1103" s="71" t="s">
        <v>449</v>
      </c>
      <c r="E1103" s="103">
        <v>3</v>
      </c>
      <c r="F1103" s="103"/>
      <c r="G1103" s="103">
        <v>357</v>
      </c>
      <c r="H1103" s="103">
        <v>80</v>
      </c>
      <c r="I1103" s="103">
        <v>251</v>
      </c>
      <c r="J1103" s="103" t="s">
        <v>448</v>
      </c>
      <c r="K1103" s="104" t="s">
        <v>974</v>
      </c>
      <c r="L1103" s="105">
        <v>120.48</v>
      </c>
      <c r="M1103" s="106">
        <f>IF(K1103&lt;&gt;"",VLOOKUP(K1103,'DON GIA'!$S$1:$U$19,3,0),"")</f>
        <v>1679000</v>
      </c>
      <c r="N1103" s="106">
        <f>IF(K1103&lt;&gt;"",VLOOKUP(K1103,'DON GIA'!$S$1:$V$19,4,0),"")</f>
        <v>1350000</v>
      </c>
      <c r="O1103" s="106">
        <f t="shared" si="196"/>
        <v>202285920</v>
      </c>
      <c r="P1103" s="106">
        <f t="shared" si="197"/>
        <v>162648000</v>
      </c>
      <c r="Q1103" s="71" t="s">
        <v>191</v>
      </c>
      <c r="R1103" s="103" t="s">
        <v>44</v>
      </c>
      <c r="S1103" s="103">
        <v>1</v>
      </c>
      <c r="T1103" s="106">
        <f>IF(Q1103&lt;&gt;"",VLOOKUP(Q1103,'DON GIA'!$H$1:$K$103,4,0),"")</f>
        <v>580000</v>
      </c>
      <c r="U1103" s="106">
        <f t="shared" ref="U1103:U1119" si="211">IF(Q1103&lt;&gt;"",IF(ISNUMBER(T1103),S1103*T1103,""),"")</f>
        <v>580000</v>
      </c>
      <c r="V1103" s="107" t="s">
        <v>1209</v>
      </c>
      <c r="W1103" s="103" t="s">
        <v>27</v>
      </c>
      <c r="X1103" s="108">
        <v>30.5</v>
      </c>
      <c r="Y1103" s="109"/>
      <c r="Z1103" s="106">
        <f>IF(V1103&lt;&gt;"",VLOOKUP(V1103,'DON GIA'!$A$1:$D$346,4,0),"")</f>
        <v>264499</v>
      </c>
      <c r="AA1103" s="106">
        <f t="shared" ref="AA1103:AA1119" si="212">IF(V1103&lt;&gt;"",IF(ISNUMBER(Z1103),X1103*Z1103,""),"")</f>
        <v>8067219.5</v>
      </c>
      <c r="AB1103" s="71"/>
      <c r="AC1103" s="71"/>
      <c r="AD1103" s="71"/>
      <c r="AE1103" s="71"/>
      <c r="AF1103" s="71"/>
      <c r="AG1103" s="103"/>
      <c r="AH1103" s="71" t="s">
        <v>562</v>
      </c>
      <c r="AI1103" s="71" t="s">
        <v>409</v>
      </c>
      <c r="AJ1103" s="71">
        <v>3</v>
      </c>
      <c r="AK1103" s="106">
        <f>IF(AH1103&lt;&gt;"",VLOOKUP(AH1103,'DON GIA'!$M$1:$P$9,4,0),"")</f>
        <v>12895920</v>
      </c>
      <c r="AL1103" s="106">
        <f t="shared" si="198"/>
        <v>38687760</v>
      </c>
      <c r="AM1103" s="103" t="s">
        <v>407</v>
      </c>
      <c r="AN1103" s="107">
        <v>1</v>
      </c>
      <c r="AO1103" s="199" t="str">
        <f t="shared" si="210"/>
        <v/>
      </c>
      <c r="AP1103" s="111" t="s">
        <v>751</v>
      </c>
    </row>
    <row r="1104" spans="1:43" ht="131.25" outlineLevel="2">
      <c r="A1104" s="72" t="e">
        <f>IF(C1103&lt;&gt;"",$C$7:C1103,A1103)</f>
        <v>#VALUE!</v>
      </c>
      <c r="B1104" s="102" t="str">
        <f>IF(C1103&lt;&gt;"",COUNTA($C$7:C1103)+392,"")</f>
        <v/>
      </c>
      <c r="C1104" s="192"/>
      <c r="D1104" s="71" t="s">
        <v>71</v>
      </c>
      <c r="E1104" s="103"/>
      <c r="F1104" s="103"/>
      <c r="G1104" s="103"/>
      <c r="H1104" s="103"/>
      <c r="I1104" s="103"/>
      <c r="J1104" s="103"/>
      <c r="K1104" s="71"/>
      <c r="L1104" s="105"/>
      <c r="M1104" s="106" t="str">
        <f>IF(K1104&lt;&gt;"",VLOOKUP(K1104,'DON GIA'!$S$1:$U$19,3,0),"")</f>
        <v/>
      </c>
      <c r="N1104" s="106" t="str">
        <f>IF(K1104&lt;&gt;"",VLOOKUP(K1104,'DON GIA'!$S$1:$V$19,4,0),"")</f>
        <v/>
      </c>
      <c r="O1104" s="106" t="str">
        <f t="shared" si="196"/>
        <v/>
      </c>
      <c r="P1104" s="106" t="str">
        <f t="shared" si="197"/>
        <v/>
      </c>
      <c r="Q1104" s="71" t="s">
        <v>48</v>
      </c>
      <c r="R1104" s="103" t="s">
        <v>44</v>
      </c>
      <c r="S1104" s="103">
        <v>1</v>
      </c>
      <c r="T1104" s="106">
        <f>IF(Q1104&lt;&gt;"",VLOOKUP(Q1104,'DON GIA'!$H$1:$K$103,4,0),"")</f>
        <v>1708000</v>
      </c>
      <c r="U1104" s="106">
        <f t="shared" si="211"/>
        <v>1708000</v>
      </c>
      <c r="V1104" s="107" t="s">
        <v>1078</v>
      </c>
      <c r="W1104" s="103" t="s">
        <v>27</v>
      </c>
      <c r="X1104" s="108">
        <v>15.35</v>
      </c>
      <c r="Y1104" s="109"/>
      <c r="Z1104" s="106">
        <f>IF(V1104&lt;&gt;"",VLOOKUP(V1104,'DON GIA'!$A$1:$D$346,4,0),"")</f>
        <v>854777</v>
      </c>
      <c r="AA1104" s="106">
        <f t="shared" si="212"/>
        <v>13120826.949999999</v>
      </c>
      <c r="AB1104" s="71"/>
      <c r="AC1104" s="71" t="s">
        <v>116</v>
      </c>
      <c r="AD1104" s="71" t="s">
        <v>30</v>
      </c>
      <c r="AE1104" s="71" t="s">
        <v>41</v>
      </c>
      <c r="AF1104" s="71" t="s">
        <v>450</v>
      </c>
      <c r="AG1104" s="103"/>
      <c r="AH1104" s="61" t="s">
        <v>578</v>
      </c>
      <c r="AI1104" s="71" t="s">
        <v>560</v>
      </c>
      <c r="AJ1104" s="71">
        <v>1</v>
      </c>
      <c r="AK1104" s="106">
        <f>IF(AH1104&lt;&gt;"",VLOOKUP(AH1104,'DON GIA'!$M$1:$P$9,4,0),"")</f>
        <v>13000000</v>
      </c>
      <c r="AL1104" s="106">
        <f t="shared" si="198"/>
        <v>13000000</v>
      </c>
      <c r="AM1104" s="103"/>
      <c r="AN1104" s="107"/>
      <c r="AO1104" s="199" t="str">
        <f t="shared" si="210"/>
        <v/>
      </c>
      <c r="AP1104" s="59" t="s">
        <v>503</v>
      </c>
    </row>
    <row r="1105" spans="1:43" ht="150" outlineLevel="2">
      <c r="A1105" s="72" t="e">
        <f>IF(C1104&lt;&gt;"",$C$7:C1104,A1104)</f>
        <v>#VALUE!</v>
      </c>
      <c r="B1105" s="102" t="str">
        <f>IF(C1104&lt;&gt;"",COUNTA($C$7:C1104)+392,"")</f>
        <v/>
      </c>
      <c r="C1105" s="192"/>
      <c r="D1105" s="71"/>
      <c r="E1105" s="103"/>
      <c r="F1105" s="103"/>
      <c r="G1105" s="103"/>
      <c r="H1105" s="103"/>
      <c r="I1105" s="103"/>
      <c r="J1105" s="103"/>
      <c r="K1105" s="71"/>
      <c r="L1105" s="105"/>
      <c r="M1105" s="106" t="str">
        <f>IF(K1105&lt;&gt;"",VLOOKUP(K1105,'DON GIA'!$S$1:$U$19,3,0),"")</f>
        <v/>
      </c>
      <c r="N1105" s="106" t="str">
        <f>IF(K1105&lt;&gt;"",VLOOKUP(K1105,'DON GIA'!$S$1:$V$19,4,0),"")</f>
        <v/>
      </c>
      <c r="O1105" s="106" t="str">
        <f t="shared" si="196"/>
        <v/>
      </c>
      <c r="P1105" s="106" t="str">
        <f t="shared" si="197"/>
        <v/>
      </c>
      <c r="Q1105" s="71" t="s">
        <v>192</v>
      </c>
      <c r="R1105" s="103" t="s">
        <v>44</v>
      </c>
      <c r="S1105" s="103">
        <v>1</v>
      </c>
      <c r="T1105" s="106">
        <f>IF(Q1105&lt;&gt;"",VLOOKUP(Q1105,'DON GIA'!$H$1:$K$103,4,0),"")</f>
        <v>1713000</v>
      </c>
      <c r="U1105" s="106">
        <f t="shared" si="211"/>
        <v>1713000</v>
      </c>
      <c r="V1105" s="107" t="s">
        <v>1063</v>
      </c>
      <c r="W1105" s="103" t="s">
        <v>27</v>
      </c>
      <c r="X1105" s="108">
        <f>59.41-3.36</f>
        <v>56.05</v>
      </c>
      <c r="Y1105" s="109"/>
      <c r="Z1105" s="106">
        <f>IF(V1105&lt;&gt;"",VLOOKUP(V1105,'DON GIA'!$A$1:$D$346,4,0),"")</f>
        <v>3941166</v>
      </c>
      <c r="AA1105" s="106">
        <f t="shared" si="212"/>
        <v>220902354.29999998</v>
      </c>
      <c r="AB1105" s="71"/>
      <c r="AC1105" s="71" t="s">
        <v>29</v>
      </c>
      <c r="AD1105" s="71" t="s">
        <v>30</v>
      </c>
      <c r="AE1105" s="71" t="s">
        <v>31</v>
      </c>
      <c r="AF1105" s="71" t="s">
        <v>32</v>
      </c>
      <c r="AG1105" s="103"/>
      <c r="AH1105" s="71"/>
      <c r="AI1105" s="71"/>
      <c r="AJ1105" s="71"/>
      <c r="AK1105" s="106" t="str">
        <f>IF(AH1105&lt;&gt;"",VLOOKUP(AH1105,'DON GIA'!$M$1:$P$9,4,0),"")</f>
        <v/>
      </c>
      <c r="AL1105" s="106" t="str">
        <f t="shared" si="198"/>
        <v/>
      </c>
      <c r="AM1105" s="103"/>
      <c r="AN1105" s="107"/>
      <c r="AO1105" s="199" t="str">
        <f t="shared" si="210"/>
        <v/>
      </c>
      <c r="AP1105" s="59" t="s">
        <v>504</v>
      </c>
    </row>
    <row r="1106" spans="1:43" ht="112.5" outlineLevel="2">
      <c r="A1106" s="72" t="e">
        <f>IF(C1105&lt;&gt;"",$C$7:C1105,A1105)</f>
        <v>#VALUE!</v>
      </c>
      <c r="B1106" s="102" t="str">
        <f>IF(C1105&lt;&gt;"",COUNTA($C$7:C1105)+392,"")</f>
        <v/>
      </c>
      <c r="C1106" s="192"/>
      <c r="D1106" s="71"/>
      <c r="E1106" s="103"/>
      <c r="F1106" s="103"/>
      <c r="G1106" s="103"/>
      <c r="H1106" s="103"/>
      <c r="I1106" s="103"/>
      <c r="J1106" s="103"/>
      <c r="K1106" s="71"/>
      <c r="L1106" s="105"/>
      <c r="M1106" s="106" t="str">
        <f>IF(K1106&lt;&gt;"",VLOOKUP(K1106,'DON GIA'!$S$1:$U$19,3,0),"")</f>
        <v/>
      </c>
      <c r="N1106" s="106" t="str">
        <f>IF(K1106&lt;&gt;"",VLOOKUP(K1106,'DON GIA'!$S$1:$V$19,4,0),"")</f>
        <v/>
      </c>
      <c r="O1106" s="106" t="str">
        <f t="shared" si="196"/>
        <v/>
      </c>
      <c r="P1106" s="106" t="str">
        <f t="shared" si="197"/>
        <v/>
      </c>
      <c r="Q1106" s="71" t="s">
        <v>193</v>
      </c>
      <c r="R1106" s="103" t="s">
        <v>44</v>
      </c>
      <c r="S1106" s="103">
        <v>1</v>
      </c>
      <c r="T1106" s="106">
        <f>IF(Q1106&lt;&gt;"",VLOOKUP(Q1106,'DON GIA'!$H$1:$K$103,4,0),"")</f>
        <v>2400000</v>
      </c>
      <c r="U1106" s="106">
        <f t="shared" si="211"/>
        <v>2400000</v>
      </c>
      <c r="V1106" s="107" t="s">
        <v>1260</v>
      </c>
      <c r="W1106" s="103" t="s">
        <v>27</v>
      </c>
      <c r="X1106" s="108">
        <v>3.36</v>
      </c>
      <c r="Y1106" s="109"/>
      <c r="Z1106" s="106">
        <f>IF(V1106&lt;&gt;"",VLOOKUP(V1106,'DON GIA'!$A$1:$D$346,4,0),"")</f>
        <v>3487132</v>
      </c>
      <c r="AA1106" s="106">
        <f t="shared" si="212"/>
        <v>11716763.52</v>
      </c>
      <c r="AB1106" s="71"/>
      <c r="AC1106" s="71" t="s">
        <v>194</v>
      </c>
      <c r="AD1106" s="71" t="s">
        <v>30</v>
      </c>
      <c r="AE1106" s="71" t="s">
        <v>31</v>
      </c>
      <c r="AF1106" s="71" t="s">
        <v>34</v>
      </c>
      <c r="AG1106" s="103"/>
      <c r="AH1106" s="71"/>
      <c r="AI1106" s="71"/>
      <c r="AJ1106" s="71"/>
      <c r="AK1106" s="106" t="str">
        <f>IF(AH1106&lt;&gt;"",VLOOKUP(AH1106,'DON GIA'!$M$1:$P$9,4,0),"")</f>
        <v/>
      </c>
      <c r="AL1106" s="106" t="str">
        <f t="shared" si="198"/>
        <v/>
      </c>
      <c r="AM1106" s="103"/>
      <c r="AN1106" s="107"/>
      <c r="AO1106" s="199" t="str">
        <f t="shared" si="210"/>
        <v/>
      </c>
      <c r="AP1106" s="59" t="s">
        <v>505</v>
      </c>
    </row>
    <row r="1107" spans="1:43" ht="75" outlineLevel="2">
      <c r="A1107" s="72" t="e">
        <f>IF(C1106&lt;&gt;"",$C$7:C1106,A1106)</f>
        <v>#VALUE!</v>
      </c>
      <c r="B1107" s="102" t="str">
        <f>IF(C1106&lt;&gt;"",COUNTA($C$7:C1106)+392,"")</f>
        <v/>
      </c>
      <c r="C1107" s="192"/>
      <c r="D1107" s="71"/>
      <c r="E1107" s="103"/>
      <c r="F1107" s="103"/>
      <c r="G1107" s="103"/>
      <c r="H1107" s="103"/>
      <c r="I1107" s="103"/>
      <c r="J1107" s="103"/>
      <c r="K1107" s="71"/>
      <c r="L1107" s="105"/>
      <c r="M1107" s="106" t="str">
        <f>IF(K1107&lt;&gt;"",VLOOKUP(K1107,'DON GIA'!$S$1:$U$19,3,0),"")</f>
        <v/>
      </c>
      <c r="N1107" s="106" t="str">
        <f>IF(K1107&lt;&gt;"",VLOOKUP(K1107,'DON GIA'!$S$1:$V$19,4,0),"")</f>
        <v/>
      </c>
      <c r="O1107" s="106" t="str">
        <f t="shared" ref="O1107:O1174" si="213">IF(K1107&lt;&gt;"",L1107*M1107,"")</f>
        <v/>
      </c>
      <c r="P1107" s="106" t="str">
        <f t="shared" ref="P1107:P1174" si="214">IF(K1107&lt;&gt;"",L1107*N1107,"")</f>
        <v/>
      </c>
      <c r="Q1107" s="71" t="s">
        <v>132</v>
      </c>
      <c r="R1107" s="103" t="s">
        <v>44</v>
      </c>
      <c r="S1107" s="103">
        <v>1</v>
      </c>
      <c r="T1107" s="106">
        <f>IF(Q1107&lt;&gt;"",VLOOKUP(Q1107,'DON GIA'!$H$1:$K$103,4,0),"")</f>
        <v>293000</v>
      </c>
      <c r="U1107" s="106">
        <f t="shared" si="211"/>
        <v>293000</v>
      </c>
      <c r="V1107" s="107" t="s">
        <v>1261</v>
      </c>
      <c r="W1107" s="103" t="s">
        <v>27</v>
      </c>
      <c r="X1107" s="108">
        <f>59.41-55.77</f>
        <v>3.6399999999999935</v>
      </c>
      <c r="Y1107" s="109"/>
      <c r="Z1107" s="106">
        <f>IF(V1107&lt;&gt;"",VLOOKUP(V1107,'DON GIA'!$A$1:$D$346,4,0),"")</f>
        <v>10655885</v>
      </c>
      <c r="AA1107" s="106">
        <f t="shared" si="212"/>
        <v>38787421.399999931</v>
      </c>
      <c r="AB1107" s="71"/>
      <c r="AC1107" s="71"/>
      <c r="AD1107" s="71"/>
      <c r="AE1107" s="71"/>
      <c r="AF1107" s="71"/>
      <c r="AG1107" s="103"/>
      <c r="AH1107" s="71"/>
      <c r="AI1107" s="71"/>
      <c r="AJ1107" s="71"/>
      <c r="AK1107" s="106" t="str">
        <f>IF(AH1107&lt;&gt;"",VLOOKUP(AH1107,'DON GIA'!$M$1:$P$9,4,0),"")</f>
        <v/>
      </c>
      <c r="AL1107" s="106" t="str">
        <f t="shared" ref="AL1107:AL1174" si="215">IF(AH1107&lt;&gt;"",AJ1107*AK1107,"")</f>
        <v/>
      </c>
      <c r="AM1107" s="103"/>
      <c r="AN1107" s="107"/>
      <c r="AO1107" s="199" t="str">
        <f t="shared" si="210"/>
        <v/>
      </c>
      <c r="AP1107" s="59" t="s">
        <v>506</v>
      </c>
    </row>
    <row r="1108" spans="1:43" ht="93.75" outlineLevel="2">
      <c r="A1108" s="72" t="e">
        <f>IF(C1107&lt;&gt;"",$C$7:C1107,A1107)</f>
        <v>#VALUE!</v>
      </c>
      <c r="B1108" s="102" t="str">
        <f>IF(C1107&lt;&gt;"",COUNTA($C$7:C1107)+392,"")</f>
        <v/>
      </c>
      <c r="C1108" s="192"/>
      <c r="D1108" s="71"/>
      <c r="E1108" s="103"/>
      <c r="F1108" s="103"/>
      <c r="G1108" s="103"/>
      <c r="H1108" s="103"/>
      <c r="I1108" s="103"/>
      <c r="J1108" s="103"/>
      <c r="K1108" s="71"/>
      <c r="L1108" s="105"/>
      <c r="M1108" s="106" t="str">
        <f>IF(K1108&lt;&gt;"",VLOOKUP(K1108,'DON GIA'!$S$1:$U$19,3,0),"")</f>
        <v/>
      </c>
      <c r="N1108" s="106" t="str">
        <f>IF(K1108&lt;&gt;"",VLOOKUP(K1108,'DON GIA'!$S$1:$V$19,4,0),"")</f>
        <v/>
      </c>
      <c r="O1108" s="106" t="str">
        <f t="shared" si="213"/>
        <v/>
      </c>
      <c r="P1108" s="106" t="str">
        <f t="shared" si="214"/>
        <v/>
      </c>
      <c r="Q1108" s="71" t="s">
        <v>35</v>
      </c>
      <c r="R1108" s="103"/>
      <c r="S1108" s="103"/>
      <c r="T1108" s="106" t="str">
        <f>IF(Q1108&lt;&gt;"",VLOOKUP(Q1108,'DON GIA'!$H$1:$K$103,4,0),"")</f>
        <v/>
      </c>
      <c r="U1108" s="106" t="str">
        <f t="shared" si="211"/>
        <v/>
      </c>
      <c r="V1108" s="107" t="s">
        <v>1030</v>
      </c>
      <c r="W1108" s="103" t="s">
        <v>27</v>
      </c>
      <c r="X1108" s="108">
        <v>59.69</v>
      </c>
      <c r="Y1108" s="109"/>
      <c r="Z1108" s="106">
        <f>IF(V1108&lt;&gt;"",VLOOKUP(V1108,'DON GIA'!$A$1:$D$346,4,0),"")</f>
        <v>109890</v>
      </c>
      <c r="AA1108" s="106">
        <f t="shared" si="212"/>
        <v>6559334.0999999996</v>
      </c>
      <c r="AB1108" s="71"/>
      <c r="AC1108" s="71"/>
      <c r="AD1108" s="71"/>
      <c r="AE1108" s="71"/>
      <c r="AF1108" s="71"/>
      <c r="AG1108" s="103"/>
      <c r="AH1108" s="71"/>
      <c r="AI1108" s="71"/>
      <c r="AJ1108" s="71"/>
      <c r="AK1108" s="106" t="str">
        <f>IF(AH1108&lt;&gt;"",VLOOKUP(AH1108,'DON GIA'!$M$1:$P$9,4,0),"")</f>
        <v/>
      </c>
      <c r="AL1108" s="106" t="str">
        <f t="shared" si="215"/>
        <v/>
      </c>
      <c r="AM1108" s="103"/>
      <c r="AN1108" s="107"/>
      <c r="AO1108" s="199" t="str">
        <f t="shared" si="210"/>
        <v/>
      </c>
      <c r="AP1108" s="60" t="s">
        <v>347</v>
      </c>
    </row>
    <row r="1109" spans="1:43" outlineLevel="2">
      <c r="A1109" s="72" t="e">
        <f>IF(C1108&lt;&gt;"",$C$7:C1108,A1108)</f>
        <v>#VALUE!</v>
      </c>
      <c r="B1109" s="102" t="str">
        <f>IF(C1108&lt;&gt;"",COUNTA($C$7:C1108)+392,"")</f>
        <v/>
      </c>
      <c r="C1109" s="192"/>
      <c r="D1109" s="71"/>
      <c r="E1109" s="103"/>
      <c r="F1109" s="103"/>
      <c r="G1109" s="103"/>
      <c r="H1109" s="103"/>
      <c r="I1109" s="103"/>
      <c r="J1109" s="103"/>
      <c r="K1109" s="71"/>
      <c r="L1109" s="105"/>
      <c r="M1109" s="106" t="str">
        <f>IF(K1109&lt;&gt;"",VLOOKUP(K1109,'DON GIA'!$S$1:$U$19,3,0),"")</f>
        <v/>
      </c>
      <c r="N1109" s="106" t="str">
        <f>IF(K1109&lt;&gt;"",VLOOKUP(K1109,'DON GIA'!$S$1:$V$19,4,0),"")</f>
        <v/>
      </c>
      <c r="O1109" s="106" t="str">
        <f t="shared" si="213"/>
        <v/>
      </c>
      <c r="P1109" s="106" t="str">
        <f t="shared" si="214"/>
        <v/>
      </c>
      <c r="Q1109" s="71" t="s">
        <v>35</v>
      </c>
      <c r="R1109" s="103"/>
      <c r="S1109" s="103"/>
      <c r="T1109" s="106" t="str">
        <f>IF(Q1109&lt;&gt;"",VLOOKUP(Q1109,'DON GIA'!$H$1:$K$103,4,0),"")</f>
        <v/>
      </c>
      <c r="U1109" s="106" t="str">
        <f t="shared" si="211"/>
        <v/>
      </c>
      <c r="V1109" s="107" t="s">
        <v>1024</v>
      </c>
      <c r="W1109" s="103" t="s">
        <v>27</v>
      </c>
      <c r="X1109" s="108">
        <v>1.74</v>
      </c>
      <c r="Y1109" s="109"/>
      <c r="Z1109" s="106">
        <f>IF(V1109&lt;&gt;"",VLOOKUP(V1109,'DON GIA'!$A$1:$D$346,4,0),"")</f>
        <v>138443</v>
      </c>
      <c r="AA1109" s="106">
        <f t="shared" si="212"/>
        <v>240890.82</v>
      </c>
      <c r="AB1109" s="71"/>
      <c r="AC1109" s="71"/>
      <c r="AD1109" s="71"/>
      <c r="AE1109" s="71"/>
      <c r="AF1109" s="71"/>
      <c r="AG1109" s="103"/>
      <c r="AH1109" s="71"/>
      <c r="AI1109" s="71"/>
      <c r="AJ1109" s="71"/>
      <c r="AK1109" s="106" t="str">
        <f>IF(AH1109&lt;&gt;"",VLOOKUP(AH1109,'DON GIA'!$M$1:$P$9,4,0),"")</f>
        <v/>
      </c>
      <c r="AL1109" s="106" t="str">
        <f t="shared" si="215"/>
        <v/>
      </c>
      <c r="AM1109" s="103"/>
      <c r="AN1109" s="107"/>
      <c r="AO1109" s="199" t="str">
        <f t="shared" si="210"/>
        <v/>
      </c>
      <c r="AP1109" s="107"/>
    </row>
    <row r="1110" spans="1:43" ht="37.5" outlineLevel="2">
      <c r="A1110" s="72" t="e">
        <f>IF(C1109&lt;&gt;"",$C$7:C1109,A1109)</f>
        <v>#VALUE!</v>
      </c>
      <c r="B1110" s="102" t="str">
        <f>IF(C1109&lt;&gt;"",COUNTA($C$7:C1109)+392,"")</f>
        <v/>
      </c>
      <c r="C1110" s="192"/>
      <c r="D1110" s="71"/>
      <c r="E1110" s="103"/>
      <c r="F1110" s="103"/>
      <c r="G1110" s="103"/>
      <c r="H1110" s="103"/>
      <c r="I1110" s="103"/>
      <c r="J1110" s="103"/>
      <c r="K1110" s="71"/>
      <c r="L1110" s="105"/>
      <c r="M1110" s="106" t="str">
        <f>IF(K1110&lt;&gt;"",VLOOKUP(K1110,'DON GIA'!$S$1:$U$19,3,0),"")</f>
        <v/>
      </c>
      <c r="N1110" s="106" t="str">
        <f>IF(K1110&lt;&gt;"",VLOOKUP(K1110,'DON GIA'!$S$1:$V$19,4,0),"")</f>
        <v/>
      </c>
      <c r="O1110" s="106" t="str">
        <f t="shared" si="213"/>
        <v/>
      </c>
      <c r="P1110" s="106" t="str">
        <f t="shared" si="214"/>
        <v/>
      </c>
      <c r="Q1110" s="71" t="s">
        <v>35</v>
      </c>
      <c r="R1110" s="103"/>
      <c r="S1110" s="103"/>
      <c r="T1110" s="106" t="str">
        <f>IF(Q1110&lt;&gt;"",VLOOKUP(Q1110,'DON GIA'!$H$1:$K$103,4,0),"")</f>
        <v/>
      </c>
      <c r="U1110" s="106" t="str">
        <f t="shared" si="211"/>
        <v/>
      </c>
      <c r="V1110" s="107" t="s">
        <v>1166</v>
      </c>
      <c r="W1110" s="103" t="s">
        <v>27</v>
      </c>
      <c r="X1110" s="108">
        <v>28.08</v>
      </c>
      <c r="Y1110" s="109"/>
      <c r="Z1110" s="106">
        <f>IF(V1110&lt;&gt;"",VLOOKUP(V1110,'DON GIA'!$A$1:$D$346,4,0),"")</f>
        <v>1238791</v>
      </c>
      <c r="AA1110" s="106">
        <f t="shared" si="212"/>
        <v>34785251.280000001</v>
      </c>
      <c r="AB1110" s="71"/>
      <c r="AC1110" s="71"/>
      <c r="AD1110" s="71"/>
      <c r="AE1110" s="71"/>
      <c r="AF1110" s="71"/>
      <c r="AG1110" s="103"/>
      <c r="AH1110" s="71"/>
      <c r="AI1110" s="71"/>
      <c r="AJ1110" s="71"/>
      <c r="AK1110" s="106" t="str">
        <f>IF(AH1110&lt;&gt;"",VLOOKUP(AH1110,'DON GIA'!$M$1:$P$9,4,0),"")</f>
        <v/>
      </c>
      <c r="AL1110" s="106" t="str">
        <f t="shared" si="215"/>
        <v/>
      </c>
      <c r="AM1110" s="103"/>
      <c r="AN1110" s="107"/>
      <c r="AO1110" s="199" t="str">
        <f t="shared" si="210"/>
        <v/>
      </c>
      <c r="AP1110" s="107"/>
    </row>
    <row r="1111" spans="1:43" outlineLevel="2">
      <c r="A1111" s="72" t="e">
        <f>IF(C1110&lt;&gt;"",$C$7:C1110,A1110)</f>
        <v>#VALUE!</v>
      </c>
      <c r="B1111" s="102" t="str">
        <f>IF(C1110&lt;&gt;"",COUNTA($C$7:C1110)+392,"")</f>
        <v/>
      </c>
      <c r="C1111" s="192"/>
      <c r="D1111" s="71"/>
      <c r="E1111" s="103"/>
      <c r="F1111" s="103"/>
      <c r="G1111" s="103"/>
      <c r="H1111" s="103"/>
      <c r="I1111" s="103"/>
      <c r="J1111" s="103"/>
      <c r="K1111" s="71"/>
      <c r="L1111" s="105"/>
      <c r="M1111" s="106" t="str">
        <f>IF(K1111&lt;&gt;"",VLOOKUP(K1111,'DON GIA'!$S$1:$U$19,3,0),"")</f>
        <v/>
      </c>
      <c r="N1111" s="106" t="str">
        <f>IF(K1111&lt;&gt;"",VLOOKUP(K1111,'DON GIA'!$S$1:$V$19,4,0),"")</f>
        <v/>
      </c>
      <c r="O1111" s="106" t="str">
        <f t="shared" si="213"/>
        <v/>
      </c>
      <c r="P1111" s="106" t="str">
        <f t="shared" si="214"/>
        <v/>
      </c>
      <c r="Q1111" s="71" t="s">
        <v>35</v>
      </c>
      <c r="R1111" s="103"/>
      <c r="S1111" s="103"/>
      <c r="T1111" s="106" t="str">
        <f>IF(Q1111&lt;&gt;"",VLOOKUP(Q1111,'DON GIA'!$H$1:$K$103,4,0),"")</f>
        <v/>
      </c>
      <c r="U1111" s="106" t="str">
        <f t="shared" si="211"/>
        <v/>
      </c>
      <c r="V1111" s="107" t="s">
        <v>1262</v>
      </c>
      <c r="W1111" s="103" t="s">
        <v>27</v>
      </c>
      <c r="X1111" s="108">
        <v>3.68</v>
      </c>
      <c r="Y1111" s="109"/>
      <c r="Z1111" s="106">
        <f>IF(V1111&lt;&gt;"",VLOOKUP(V1111,'DON GIA'!$A$1:$D$346,4,0),"")</f>
        <v>282038</v>
      </c>
      <c r="AA1111" s="106">
        <f t="shared" si="212"/>
        <v>1037899.8400000001</v>
      </c>
      <c r="AB1111" s="71"/>
      <c r="AC1111" s="71"/>
      <c r="AD1111" s="71"/>
      <c r="AE1111" s="71"/>
      <c r="AF1111" s="71"/>
      <c r="AG1111" s="103"/>
      <c r="AH1111" s="71"/>
      <c r="AI1111" s="71"/>
      <c r="AJ1111" s="71"/>
      <c r="AK1111" s="106" t="str">
        <f>IF(AH1111&lt;&gt;"",VLOOKUP(AH1111,'DON GIA'!$M$1:$P$9,4,0),"")</f>
        <v/>
      </c>
      <c r="AL1111" s="106" t="str">
        <f t="shared" si="215"/>
        <v/>
      </c>
      <c r="AM1111" s="103"/>
      <c r="AN1111" s="107"/>
      <c r="AO1111" s="199" t="str">
        <f t="shared" si="210"/>
        <v/>
      </c>
      <c r="AP1111" s="107"/>
    </row>
    <row r="1112" spans="1:43" outlineLevel="2">
      <c r="A1112" s="72" t="e">
        <f>IF(C1111&lt;&gt;"",$C$7:C1111,A1111)</f>
        <v>#VALUE!</v>
      </c>
      <c r="B1112" s="102" t="str">
        <f>IF(C1111&lt;&gt;"",COUNTA($C$7:C1111)+392,"")</f>
        <v/>
      </c>
      <c r="C1112" s="192"/>
      <c r="D1112" s="71"/>
      <c r="E1112" s="103"/>
      <c r="F1112" s="103"/>
      <c r="G1112" s="103"/>
      <c r="H1112" s="103"/>
      <c r="I1112" s="103"/>
      <c r="J1112" s="103"/>
      <c r="K1112" s="71"/>
      <c r="L1112" s="105"/>
      <c r="M1112" s="106" t="str">
        <f>IF(K1112&lt;&gt;"",VLOOKUP(K1112,'DON GIA'!$S$1:$U$19,3,0),"")</f>
        <v/>
      </c>
      <c r="N1112" s="106" t="str">
        <f>IF(K1112&lt;&gt;"",VLOOKUP(K1112,'DON GIA'!$S$1:$V$19,4,0),"")</f>
        <v/>
      </c>
      <c r="O1112" s="106" t="str">
        <f t="shared" si="213"/>
        <v/>
      </c>
      <c r="P1112" s="106" t="str">
        <f t="shared" si="214"/>
        <v/>
      </c>
      <c r="Q1112" s="71" t="s">
        <v>35</v>
      </c>
      <c r="R1112" s="103"/>
      <c r="S1112" s="103"/>
      <c r="T1112" s="106" t="str">
        <f>IF(Q1112&lt;&gt;"",VLOOKUP(Q1112,'DON GIA'!$H$1:$K$103,4,0),"")</f>
        <v/>
      </c>
      <c r="U1112" s="106" t="str">
        <f t="shared" si="211"/>
        <v/>
      </c>
      <c r="V1112" s="107" t="s">
        <v>1263</v>
      </c>
      <c r="W1112" s="103" t="s">
        <v>27</v>
      </c>
      <c r="X1112" s="108">
        <v>2.25</v>
      </c>
      <c r="Y1112" s="109"/>
      <c r="Z1112" s="106">
        <f>IF(V1112&lt;&gt;"",VLOOKUP(V1112,'DON GIA'!$A$1:$D$346,4,0),"")</f>
        <v>1606736</v>
      </c>
      <c r="AA1112" s="106">
        <f t="shared" si="212"/>
        <v>3615156</v>
      </c>
      <c r="AB1112" s="71"/>
      <c r="AC1112" s="71"/>
      <c r="AD1112" s="71"/>
      <c r="AE1112" s="71"/>
      <c r="AF1112" s="71"/>
      <c r="AG1112" s="103"/>
      <c r="AH1112" s="71"/>
      <c r="AI1112" s="71"/>
      <c r="AJ1112" s="71"/>
      <c r="AK1112" s="106" t="str">
        <f>IF(AH1112&lt;&gt;"",VLOOKUP(AH1112,'DON GIA'!$M$1:$P$9,4,0),"")</f>
        <v/>
      </c>
      <c r="AL1112" s="106" t="str">
        <f t="shared" si="215"/>
        <v/>
      </c>
      <c r="AM1112" s="103"/>
      <c r="AN1112" s="107"/>
      <c r="AO1112" s="199" t="str">
        <f t="shared" si="210"/>
        <v/>
      </c>
      <c r="AP1112" s="107"/>
    </row>
    <row r="1113" spans="1:43" outlineLevel="2">
      <c r="A1113" s="72" t="e">
        <f>IF(C1112&lt;&gt;"",$C$7:C1112,A1112)</f>
        <v>#VALUE!</v>
      </c>
      <c r="B1113" s="102" t="str">
        <f>IF(C1112&lt;&gt;"",COUNTA($C$7:C1112)+392,"")</f>
        <v/>
      </c>
      <c r="C1113" s="192"/>
      <c r="D1113" s="71"/>
      <c r="E1113" s="103"/>
      <c r="F1113" s="103"/>
      <c r="G1113" s="103"/>
      <c r="H1113" s="103"/>
      <c r="I1113" s="103"/>
      <c r="J1113" s="103"/>
      <c r="K1113" s="71"/>
      <c r="L1113" s="105"/>
      <c r="M1113" s="106" t="str">
        <f>IF(K1113&lt;&gt;"",VLOOKUP(K1113,'DON GIA'!$S$1:$U$19,3,0),"")</f>
        <v/>
      </c>
      <c r="N1113" s="106" t="str">
        <f>IF(K1113&lt;&gt;"",VLOOKUP(K1113,'DON GIA'!$S$1:$V$19,4,0),"")</f>
        <v/>
      </c>
      <c r="O1113" s="106" t="str">
        <f t="shared" si="213"/>
        <v/>
      </c>
      <c r="P1113" s="106" t="str">
        <f t="shared" si="214"/>
        <v/>
      </c>
      <c r="Q1113" s="71" t="s">
        <v>35</v>
      </c>
      <c r="R1113" s="103"/>
      <c r="S1113" s="103"/>
      <c r="T1113" s="106" t="str">
        <f>IF(Q1113&lt;&gt;"",VLOOKUP(Q1113,'DON GIA'!$H$1:$K$103,4,0),"")</f>
        <v/>
      </c>
      <c r="U1113" s="106" t="str">
        <f t="shared" si="211"/>
        <v/>
      </c>
      <c r="V1113" s="107" t="s">
        <v>1009</v>
      </c>
      <c r="W1113" s="103" t="s">
        <v>27</v>
      </c>
      <c r="X1113" s="108">
        <v>3.74</v>
      </c>
      <c r="Y1113" s="109"/>
      <c r="Z1113" s="106">
        <f>IF(V1113&lt;&gt;"",VLOOKUP(V1113,'DON GIA'!$A$1:$D$346,4,0),"")</f>
        <v>282038</v>
      </c>
      <c r="AA1113" s="106">
        <f t="shared" si="212"/>
        <v>1054822.1200000001</v>
      </c>
      <c r="AB1113" s="71"/>
      <c r="AC1113" s="71"/>
      <c r="AD1113" s="71"/>
      <c r="AE1113" s="71"/>
      <c r="AF1113" s="71"/>
      <c r="AG1113" s="103"/>
      <c r="AH1113" s="71"/>
      <c r="AI1113" s="71"/>
      <c r="AJ1113" s="71"/>
      <c r="AK1113" s="106" t="str">
        <f>IF(AH1113&lt;&gt;"",VLOOKUP(AH1113,'DON GIA'!$M$1:$P$9,4,0),"")</f>
        <v/>
      </c>
      <c r="AL1113" s="106" t="str">
        <f t="shared" si="215"/>
        <v/>
      </c>
      <c r="AM1113" s="103"/>
      <c r="AN1113" s="107"/>
      <c r="AO1113" s="199" t="str">
        <f t="shared" si="210"/>
        <v/>
      </c>
      <c r="AP1113" s="107"/>
    </row>
    <row r="1114" spans="1:43" outlineLevel="2">
      <c r="A1114" s="72" t="e">
        <f>IF(C1113&lt;&gt;"",$C$7:C1113,A1113)</f>
        <v>#VALUE!</v>
      </c>
      <c r="B1114" s="102" t="str">
        <f>IF(C1113&lt;&gt;"",COUNTA($C$7:C1113)+392,"")</f>
        <v/>
      </c>
      <c r="C1114" s="192"/>
      <c r="D1114" s="71"/>
      <c r="E1114" s="103"/>
      <c r="F1114" s="103"/>
      <c r="G1114" s="103"/>
      <c r="H1114" s="103"/>
      <c r="I1114" s="103"/>
      <c r="J1114" s="103"/>
      <c r="K1114" s="71"/>
      <c r="L1114" s="105"/>
      <c r="M1114" s="106" t="str">
        <f>IF(K1114&lt;&gt;"",VLOOKUP(K1114,'DON GIA'!$S$1:$U$19,3,0),"")</f>
        <v/>
      </c>
      <c r="N1114" s="106" t="str">
        <f>IF(K1114&lt;&gt;"",VLOOKUP(K1114,'DON GIA'!$S$1:$V$19,4,0),"")</f>
        <v/>
      </c>
      <c r="O1114" s="106" t="str">
        <f t="shared" si="213"/>
        <v/>
      </c>
      <c r="P1114" s="106" t="str">
        <f t="shared" si="214"/>
        <v/>
      </c>
      <c r="Q1114" s="71" t="s">
        <v>35</v>
      </c>
      <c r="R1114" s="103"/>
      <c r="S1114" s="103"/>
      <c r="T1114" s="106" t="str">
        <f>IF(Q1114&lt;&gt;"",VLOOKUP(Q1114,'DON GIA'!$H$1:$K$103,4,0),"")</f>
        <v/>
      </c>
      <c r="U1114" s="106" t="str">
        <f t="shared" si="211"/>
        <v/>
      </c>
      <c r="V1114" s="107" t="s">
        <v>1264</v>
      </c>
      <c r="W1114" s="103" t="s">
        <v>27</v>
      </c>
      <c r="X1114" s="108">
        <v>4.25</v>
      </c>
      <c r="Y1114" s="109"/>
      <c r="Z1114" s="106">
        <f>IF(V1114&lt;&gt;"",VLOOKUP(V1114,'DON GIA'!$A$1:$D$346,4,0),"")</f>
        <v>282038</v>
      </c>
      <c r="AA1114" s="106">
        <f t="shared" si="212"/>
        <v>1198661.5</v>
      </c>
      <c r="AB1114" s="71"/>
      <c r="AC1114" s="71"/>
      <c r="AD1114" s="71"/>
      <c r="AE1114" s="71"/>
      <c r="AF1114" s="71"/>
      <c r="AG1114" s="103"/>
      <c r="AH1114" s="71"/>
      <c r="AI1114" s="71"/>
      <c r="AJ1114" s="71"/>
      <c r="AK1114" s="106" t="str">
        <f>IF(AH1114&lt;&gt;"",VLOOKUP(AH1114,'DON GIA'!$M$1:$P$9,4,0),"")</f>
        <v/>
      </c>
      <c r="AL1114" s="106" t="str">
        <f t="shared" si="215"/>
        <v/>
      </c>
      <c r="AM1114" s="103"/>
      <c r="AN1114" s="107"/>
      <c r="AO1114" s="199" t="str">
        <f t="shared" si="210"/>
        <v/>
      </c>
      <c r="AP1114" s="107"/>
    </row>
    <row r="1115" spans="1:43" outlineLevel="2">
      <c r="A1115" s="72" t="e">
        <f>IF(C1114&lt;&gt;"",$C$7:C1114,A1114)</f>
        <v>#VALUE!</v>
      </c>
      <c r="B1115" s="102" t="str">
        <f>IF(C1114&lt;&gt;"",COUNTA($C$7:C1114)+392,"")</f>
        <v/>
      </c>
      <c r="C1115" s="192"/>
      <c r="D1115" s="71"/>
      <c r="E1115" s="103"/>
      <c r="F1115" s="103"/>
      <c r="G1115" s="103"/>
      <c r="H1115" s="103"/>
      <c r="I1115" s="103"/>
      <c r="J1115" s="103"/>
      <c r="K1115" s="71"/>
      <c r="L1115" s="105"/>
      <c r="M1115" s="106" t="str">
        <f>IF(K1115&lt;&gt;"",VLOOKUP(K1115,'DON GIA'!$S$1:$U$19,3,0),"")</f>
        <v/>
      </c>
      <c r="N1115" s="106" t="str">
        <f>IF(K1115&lt;&gt;"",VLOOKUP(K1115,'DON GIA'!$S$1:$V$19,4,0),"")</f>
        <v/>
      </c>
      <c r="O1115" s="106" t="str">
        <f t="shared" si="213"/>
        <v/>
      </c>
      <c r="P1115" s="106" t="str">
        <f t="shared" si="214"/>
        <v/>
      </c>
      <c r="Q1115" s="71" t="s">
        <v>35</v>
      </c>
      <c r="R1115" s="103"/>
      <c r="S1115" s="103"/>
      <c r="T1115" s="106" t="str">
        <f>IF(Q1115&lt;&gt;"",VLOOKUP(Q1115,'DON GIA'!$H$1:$K$103,4,0),"")</f>
        <v/>
      </c>
      <c r="U1115" s="106" t="str">
        <f t="shared" si="211"/>
        <v/>
      </c>
      <c r="V1115" s="107" t="s">
        <v>1265</v>
      </c>
      <c r="W1115" s="103" t="s">
        <v>27</v>
      </c>
      <c r="X1115" s="108">
        <v>2.08</v>
      </c>
      <c r="Y1115" s="109"/>
      <c r="Z1115" s="106">
        <f>IF(V1115&lt;&gt;"",VLOOKUP(V1115,'DON GIA'!$A$1:$D$346,4,0),"")</f>
        <v>282038</v>
      </c>
      <c r="AA1115" s="106">
        <f t="shared" si="212"/>
        <v>586639.04</v>
      </c>
      <c r="AB1115" s="71"/>
      <c r="AC1115" s="71"/>
      <c r="AD1115" s="71"/>
      <c r="AE1115" s="71"/>
      <c r="AF1115" s="71"/>
      <c r="AG1115" s="103"/>
      <c r="AH1115" s="71"/>
      <c r="AI1115" s="71"/>
      <c r="AJ1115" s="71"/>
      <c r="AK1115" s="106" t="str">
        <f>IF(AH1115&lt;&gt;"",VLOOKUP(AH1115,'DON GIA'!$M$1:$P$9,4,0),"")</f>
        <v/>
      </c>
      <c r="AL1115" s="106" t="str">
        <f t="shared" si="215"/>
        <v/>
      </c>
      <c r="AM1115" s="103"/>
      <c r="AN1115" s="107"/>
      <c r="AO1115" s="199" t="str">
        <f t="shared" si="210"/>
        <v/>
      </c>
      <c r="AP1115" s="107"/>
    </row>
    <row r="1116" spans="1:43" ht="37.5" outlineLevel="2">
      <c r="A1116" s="72" t="e">
        <f>IF(C1115&lt;&gt;"",$C$7:C1115,A1115)</f>
        <v>#VALUE!</v>
      </c>
      <c r="B1116" s="102" t="str">
        <f>IF(C1115&lt;&gt;"",COUNTA($C$7:C1115)+392,"")</f>
        <v/>
      </c>
      <c r="C1116" s="192"/>
      <c r="D1116" s="71"/>
      <c r="E1116" s="103"/>
      <c r="F1116" s="103"/>
      <c r="G1116" s="103"/>
      <c r="H1116" s="103"/>
      <c r="I1116" s="103"/>
      <c r="J1116" s="103"/>
      <c r="K1116" s="71"/>
      <c r="L1116" s="105"/>
      <c r="M1116" s="106" t="str">
        <f>IF(K1116&lt;&gt;"",VLOOKUP(K1116,'DON GIA'!$S$1:$U$19,3,0),"")</f>
        <v/>
      </c>
      <c r="N1116" s="106" t="str">
        <f>IF(K1116&lt;&gt;"",VLOOKUP(K1116,'DON GIA'!$S$1:$V$19,4,0),"")</f>
        <v/>
      </c>
      <c r="O1116" s="106" t="str">
        <f t="shared" si="213"/>
        <v/>
      </c>
      <c r="P1116" s="106" t="str">
        <f t="shared" si="214"/>
        <v/>
      </c>
      <c r="Q1116" s="71" t="s">
        <v>35</v>
      </c>
      <c r="R1116" s="103"/>
      <c r="S1116" s="103"/>
      <c r="T1116" s="106" t="str">
        <f>IF(Q1116&lt;&gt;"",VLOOKUP(Q1116,'DON GIA'!$H$1:$K$103,4,0),"")</f>
        <v/>
      </c>
      <c r="U1116" s="106" t="str">
        <f t="shared" si="211"/>
        <v/>
      </c>
      <c r="V1116" s="107" t="s">
        <v>1049</v>
      </c>
      <c r="W1116" s="103" t="s">
        <v>42</v>
      </c>
      <c r="X1116" s="108">
        <v>1</v>
      </c>
      <c r="Y1116" s="109"/>
      <c r="Z1116" s="106">
        <f>IF(V1116&lt;&gt;"",VLOOKUP(V1116,'DON GIA'!$A$1:$D$346,4,0),"")</f>
        <v>3793079</v>
      </c>
      <c r="AA1116" s="106">
        <f t="shared" si="212"/>
        <v>3793079</v>
      </c>
      <c r="AB1116" s="71"/>
      <c r="AC1116" s="71"/>
      <c r="AD1116" s="71"/>
      <c r="AE1116" s="71"/>
      <c r="AF1116" s="71"/>
      <c r="AG1116" s="103"/>
      <c r="AH1116" s="71"/>
      <c r="AI1116" s="71"/>
      <c r="AJ1116" s="71"/>
      <c r="AK1116" s="106" t="str">
        <f>IF(AH1116&lt;&gt;"",VLOOKUP(AH1116,'DON GIA'!$M$1:$P$9,4,0),"")</f>
        <v/>
      </c>
      <c r="AL1116" s="106" t="str">
        <f t="shared" si="215"/>
        <v/>
      </c>
      <c r="AM1116" s="103"/>
      <c r="AN1116" s="107"/>
      <c r="AO1116" s="199" t="str">
        <f t="shared" si="210"/>
        <v/>
      </c>
      <c r="AP1116" s="107"/>
    </row>
    <row r="1117" spans="1:43" outlineLevel="2">
      <c r="A1117" s="72" t="e">
        <f>IF(C1116&lt;&gt;"",$C$7:C1116,A1116)</f>
        <v>#VALUE!</v>
      </c>
      <c r="B1117" s="102" t="str">
        <f>IF(C1116&lt;&gt;"",COUNTA($C$7:C1116)+392,"")</f>
        <v/>
      </c>
      <c r="C1117" s="192"/>
      <c r="D1117" s="71"/>
      <c r="E1117" s="103"/>
      <c r="F1117" s="103"/>
      <c r="G1117" s="103"/>
      <c r="H1117" s="103"/>
      <c r="I1117" s="103"/>
      <c r="J1117" s="103"/>
      <c r="K1117" s="71"/>
      <c r="L1117" s="105"/>
      <c r="M1117" s="106" t="str">
        <f>IF(K1117&lt;&gt;"",VLOOKUP(K1117,'DON GIA'!$S$1:$U$19,3,0),"")</f>
        <v/>
      </c>
      <c r="N1117" s="106" t="str">
        <f>IF(K1117&lt;&gt;"",VLOOKUP(K1117,'DON GIA'!$S$1:$V$19,4,0),"")</f>
        <v/>
      </c>
      <c r="O1117" s="106" t="str">
        <f t="shared" si="213"/>
        <v/>
      </c>
      <c r="P1117" s="106" t="str">
        <f t="shared" si="214"/>
        <v/>
      </c>
      <c r="Q1117" s="71" t="s">
        <v>35</v>
      </c>
      <c r="R1117" s="103"/>
      <c r="S1117" s="103"/>
      <c r="T1117" s="106" t="str">
        <f>IF(Q1117&lt;&gt;"",VLOOKUP(Q1117,'DON GIA'!$H$1:$K$103,4,0),"")</f>
        <v/>
      </c>
      <c r="U1117" s="106" t="str">
        <f t="shared" si="211"/>
        <v/>
      </c>
      <c r="V1117" s="107" t="s">
        <v>1019</v>
      </c>
      <c r="W1117" s="103" t="s">
        <v>27</v>
      </c>
      <c r="X1117" s="108">
        <v>15.35</v>
      </c>
      <c r="Y1117" s="109"/>
      <c r="Z1117" s="106">
        <f>IF(V1117&lt;&gt;"",VLOOKUP(V1117,'DON GIA'!$A$1:$D$346,4,0),"")</f>
        <v>330817</v>
      </c>
      <c r="AA1117" s="106">
        <f t="shared" si="212"/>
        <v>5078040.95</v>
      </c>
      <c r="AB1117" s="71"/>
      <c r="AC1117" s="71"/>
      <c r="AD1117" s="71"/>
      <c r="AE1117" s="71"/>
      <c r="AF1117" s="71"/>
      <c r="AG1117" s="103"/>
      <c r="AH1117" s="71"/>
      <c r="AI1117" s="71"/>
      <c r="AJ1117" s="71"/>
      <c r="AK1117" s="106" t="str">
        <f>IF(AH1117&lt;&gt;"",VLOOKUP(AH1117,'DON GIA'!$M$1:$P$9,4,0),"")</f>
        <v/>
      </c>
      <c r="AL1117" s="106" t="str">
        <f t="shared" si="215"/>
        <v/>
      </c>
      <c r="AM1117" s="103"/>
      <c r="AN1117" s="107"/>
      <c r="AO1117" s="199" t="str">
        <f t="shared" si="210"/>
        <v/>
      </c>
      <c r="AP1117" s="107"/>
    </row>
    <row r="1118" spans="1:43" outlineLevel="2">
      <c r="A1118" s="72" t="e">
        <f>IF(C1117&lt;&gt;"",$C$7:C1117,A1117)</f>
        <v>#VALUE!</v>
      </c>
      <c r="B1118" s="102" t="str">
        <f>IF(C1117&lt;&gt;"",COUNTA($C$7:C1117)+392,"")</f>
        <v/>
      </c>
      <c r="C1118" s="192"/>
      <c r="D1118" s="71"/>
      <c r="E1118" s="103"/>
      <c r="F1118" s="103"/>
      <c r="G1118" s="103"/>
      <c r="H1118" s="103"/>
      <c r="I1118" s="103"/>
      <c r="J1118" s="103"/>
      <c r="K1118" s="71"/>
      <c r="L1118" s="105"/>
      <c r="M1118" s="106" t="str">
        <f>IF(K1118&lt;&gt;"",VLOOKUP(K1118,'DON GIA'!$S$1:$U$19,3,0),"")</f>
        <v/>
      </c>
      <c r="N1118" s="106" t="str">
        <f>IF(K1118&lt;&gt;"",VLOOKUP(K1118,'DON GIA'!$S$1:$V$19,4,0),"")</f>
        <v/>
      </c>
      <c r="O1118" s="106" t="str">
        <f t="shared" si="213"/>
        <v/>
      </c>
      <c r="P1118" s="106" t="str">
        <f t="shared" si="214"/>
        <v/>
      </c>
      <c r="Q1118" s="71" t="s">
        <v>35</v>
      </c>
      <c r="R1118" s="103"/>
      <c r="S1118" s="103"/>
      <c r="T1118" s="106" t="str">
        <f>IF(Q1118&lt;&gt;"",VLOOKUP(Q1118,'DON GIA'!$H$1:$K$103,4,0),"")</f>
        <v/>
      </c>
      <c r="U1118" s="106" t="str">
        <f t="shared" si="211"/>
        <v/>
      </c>
      <c r="V1118" s="107"/>
      <c r="W1118" s="103"/>
      <c r="X1118" s="108"/>
      <c r="Y1118" s="109"/>
      <c r="Z1118" s="106" t="str">
        <f>IF(V1118&lt;&gt;"",VLOOKUP(V1118,'DON GIA'!$A$1:$D$346,4,0),"")</f>
        <v/>
      </c>
      <c r="AA1118" s="106" t="str">
        <f t="shared" si="212"/>
        <v/>
      </c>
      <c r="AB1118" s="71"/>
      <c r="AC1118" s="71"/>
      <c r="AD1118" s="71"/>
      <c r="AE1118" s="71"/>
      <c r="AF1118" s="71"/>
      <c r="AG1118" s="103"/>
      <c r="AH1118" s="71"/>
      <c r="AI1118" s="71"/>
      <c r="AJ1118" s="71"/>
      <c r="AK1118" s="106" t="str">
        <f>IF(AH1118&lt;&gt;"",VLOOKUP(AH1118,'DON GIA'!$M$1:$P$9,4,0),"")</f>
        <v/>
      </c>
      <c r="AL1118" s="106" t="str">
        <f t="shared" si="215"/>
        <v/>
      </c>
      <c r="AM1118" s="103"/>
      <c r="AN1118" s="107"/>
      <c r="AO1118" s="199" t="str">
        <f t="shared" si="210"/>
        <v/>
      </c>
      <c r="AP1118" s="107"/>
    </row>
    <row r="1119" spans="1:43" outlineLevel="2">
      <c r="A1119" s="72" t="e">
        <f>IF(C1118&lt;&gt;"",$C$7:C1118,A1118)</f>
        <v>#VALUE!</v>
      </c>
      <c r="B1119" s="102" t="str">
        <f>IF(C1118&lt;&gt;"",COUNTA($C$7:C1118)+392,"")</f>
        <v/>
      </c>
      <c r="C1119" s="192"/>
      <c r="D1119" s="61"/>
      <c r="E1119" s="103"/>
      <c r="F1119" s="103"/>
      <c r="G1119" s="103"/>
      <c r="H1119" s="103"/>
      <c r="I1119" s="103"/>
      <c r="J1119" s="103"/>
      <c r="K1119" s="71"/>
      <c r="L1119" s="105"/>
      <c r="M1119" s="106" t="str">
        <f>IF(K1119&lt;&gt;"",VLOOKUP(K1119,'DON GIA'!$S$1:$U$19,3,0),"")</f>
        <v/>
      </c>
      <c r="N1119" s="106" t="str">
        <f>IF(K1119&lt;&gt;"",VLOOKUP(K1119,'DON GIA'!$S$1:$V$19,4,0),"")</f>
        <v/>
      </c>
      <c r="O1119" s="106" t="str">
        <f t="shared" si="213"/>
        <v/>
      </c>
      <c r="P1119" s="106" t="str">
        <f t="shared" si="214"/>
        <v/>
      </c>
      <c r="Q1119" s="71" t="s">
        <v>35</v>
      </c>
      <c r="R1119" s="103"/>
      <c r="S1119" s="103"/>
      <c r="T1119" s="106" t="str">
        <f>IF(Q1119&lt;&gt;"",VLOOKUP(Q1119,'DON GIA'!$H$1:$K$103,4,0),"")</f>
        <v/>
      </c>
      <c r="U1119" s="106" t="str">
        <f t="shared" si="211"/>
        <v/>
      </c>
      <c r="V1119" s="107"/>
      <c r="W1119" s="103"/>
      <c r="X1119" s="108"/>
      <c r="Y1119" s="109"/>
      <c r="Z1119" s="106" t="str">
        <f>IF(V1119&lt;&gt;"",VLOOKUP(V1119,'DON GIA'!$A$1:$D$346,4,0),"")</f>
        <v/>
      </c>
      <c r="AA1119" s="106" t="str">
        <f t="shared" si="212"/>
        <v/>
      </c>
      <c r="AB1119" s="71"/>
      <c r="AC1119" s="71"/>
      <c r="AD1119" s="71"/>
      <c r="AE1119" s="71"/>
      <c r="AF1119" s="71"/>
      <c r="AG1119" s="103"/>
      <c r="AH1119" s="71"/>
      <c r="AI1119" s="71"/>
      <c r="AJ1119" s="71"/>
      <c r="AK1119" s="106" t="str">
        <f>IF(AH1119&lt;&gt;"",VLOOKUP(AH1119,'DON GIA'!$M$1:$P$9,4,0),"")</f>
        <v/>
      </c>
      <c r="AL1119" s="106" t="str">
        <f t="shared" si="215"/>
        <v/>
      </c>
      <c r="AM1119" s="103"/>
      <c r="AN1119" s="107"/>
      <c r="AO1119" s="199" t="str">
        <f t="shared" si="210"/>
        <v/>
      </c>
      <c r="AP1119" s="107"/>
    </row>
    <row r="1120" spans="1:43" outlineLevel="1">
      <c r="A1120" s="84" t="s">
        <v>785</v>
      </c>
      <c r="B1120" s="102"/>
      <c r="C1120" s="192">
        <v>468</v>
      </c>
      <c r="D1120" s="61" t="s">
        <v>451</v>
      </c>
      <c r="E1120" s="162"/>
      <c r="F1120" s="162"/>
      <c r="G1120" s="162"/>
      <c r="H1120" s="162"/>
      <c r="I1120" s="162"/>
      <c r="J1120" s="162"/>
      <c r="K1120" s="171"/>
      <c r="L1120" s="167">
        <f>SUBTOTAL(9,L1121:L1136)</f>
        <v>85</v>
      </c>
      <c r="M1120" s="199"/>
      <c r="N1120" s="199"/>
      <c r="O1120" s="199">
        <f>SUBTOTAL(9,O1121:O1136)</f>
        <v>142715000</v>
      </c>
      <c r="P1120" s="199">
        <f>SUBTOTAL(9,P1121:P1136)</f>
        <v>0</v>
      </c>
      <c r="Q1120" s="61"/>
      <c r="R1120" s="162"/>
      <c r="S1120" s="162">
        <f>SUBTOTAL(9,S1121:S1136)</f>
        <v>0</v>
      </c>
      <c r="T1120" s="199"/>
      <c r="U1120" s="199">
        <f>SUBTOTAL(9,U1121:U1136)</f>
        <v>0</v>
      </c>
      <c r="V1120" s="129"/>
      <c r="W1120" s="162"/>
      <c r="X1120" s="169">
        <f>SUBTOTAL(9,X1121:X1136)</f>
        <v>157.768</v>
      </c>
      <c r="Y1120" s="170">
        <f>SUBTOTAL(9,Y1121:Y1136)</f>
        <v>0</v>
      </c>
      <c r="Z1120" s="199"/>
      <c r="AA1120" s="199">
        <f>SUBTOTAL(9,AA1121:AA1136)</f>
        <v>348772494.69400001</v>
      </c>
      <c r="AB1120" s="71"/>
      <c r="AC1120" s="71"/>
      <c r="AD1120" s="71"/>
      <c r="AE1120" s="71"/>
      <c r="AF1120" s="71"/>
      <c r="AG1120" s="103"/>
      <c r="AH1120" s="61"/>
      <c r="AI1120" s="61"/>
      <c r="AJ1120" s="61">
        <f>SUBTOTAL(9,AJ1121:AJ1136)</f>
        <v>0</v>
      </c>
      <c r="AK1120" s="199"/>
      <c r="AL1120" s="199">
        <f>SUBTOTAL(9,AL1121:AL1136)</f>
        <v>0</v>
      </c>
      <c r="AM1120" s="162"/>
      <c r="AN1120" s="129">
        <f>SUBTOTAL(9,AN1121:AN1136)</f>
        <v>0</v>
      </c>
      <c r="AO1120" s="199">
        <f t="shared" si="210"/>
        <v>491487494.69400001</v>
      </c>
      <c r="AP1120" s="65"/>
      <c r="AQ1120" s="90"/>
    </row>
    <row r="1121" spans="1:42" ht="131.25" outlineLevel="2">
      <c r="A1121" s="72" t="e">
        <f>IF(C1120&lt;&gt;"",$C$7:C1120,A1119)</f>
        <v>#VALUE!</v>
      </c>
      <c r="B1121" s="102">
        <f>IF(C1120&lt;&gt;"",COUNTA($C$7:C1120)+392,"")</f>
        <v>468</v>
      </c>
      <c r="C1121" s="192"/>
      <c r="D1121" s="71" t="s">
        <v>452</v>
      </c>
      <c r="E1121" s="103">
        <v>1</v>
      </c>
      <c r="F1121" s="103"/>
      <c r="G1121" s="103">
        <v>478</v>
      </c>
      <c r="H1121" s="103">
        <v>79</v>
      </c>
      <c r="I1121" s="103" t="s">
        <v>223</v>
      </c>
      <c r="J1121" s="103" t="s">
        <v>224</v>
      </c>
      <c r="K1121" s="104" t="s">
        <v>973</v>
      </c>
      <c r="L1121" s="105">
        <v>85</v>
      </c>
      <c r="M1121" s="106">
        <f>IF(K1121&lt;&gt;"",VLOOKUP(K1121,'DON GIA'!$S$1:$U$19,3,0),"")</f>
        <v>1679000</v>
      </c>
      <c r="N1121" s="106">
        <f>IF(K1121&lt;&gt;"",VLOOKUP(K1121,'DON GIA'!$S$1:$V$19,4,0),"")</f>
        <v>0</v>
      </c>
      <c r="O1121" s="106">
        <f t="shared" si="213"/>
        <v>142715000</v>
      </c>
      <c r="P1121" s="106">
        <f t="shared" si="214"/>
        <v>0</v>
      </c>
      <c r="Q1121" s="71" t="s">
        <v>35</v>
      </c>
      <c r="R1121" s="103"/>
      <c r="S1121" s="103"/>
      <c r="T1121" s="106" t="str">
        <f>IF(Q1121&lt;&gt;"",VLOOKUP(Q1121,'DON GIA'!$H$1:$K$103,4,0),"")</f>
        <v/>
      </c>
      <c r="U1121" s="106" t="str">
        <f t="shared" ref="U1121:U1136" si="216">IF(Q1121&lt;&gt;"",IF(ISNUMBER(T1121),S1121*T1121,""),"")</f>
        <v/>
      </c>
      <c r="V1121" s="107" t="s">
        <v>1005</v>
      </c>
      <c r="W1121" s="103" t="s">
        <v>27</v>
      </c>
      <c r="X1121" s="108">
        <v>48.34</v>
      </c>
      <c r="Y1121" s="109"/>
      <c r="Z1121" s="106">
        <f>IF(V1121&lt;&gt;"",VLOOKUP(V1121,'DON GIA'!$A$1:$D$346,4,0),"")</f>
        <v>5559129</v>
      </c>
      <c r="AA1121" s="106">
        <f t="shared" ref="AA1121:AA1136" si="217">IF(V1121&lt;&gt;"",IF(ISNUMBER(Z1121),X1121*Z1121,""),"")</f>
        <v>268728295.86000001</v>
      </c>
      <c r="AB1121" s="71" t="s">
        <v>28</v>
      </c>
      <c r="AC1121" s="71" t="s">
        <v>29</v>
      </c>
      <c r="AD1121" s="71" t="s">
        <v>30</v>
      </c>
      <c r="AE1121" s="71" t="s">
        <v>31</v>
      </c>
      <c r="AF1121" s="71" t="s">
        <v>34</v>
      </c>
      <c r="AG1121" s="103" t="s">
        <v>33</v>
      </c>
      <c r="AH1121" s="61"/>
      <c r="AI1121" s="71"/>
      <c r="AJ1121" s="71"/>
      <c r="AK1121" s="106" t="str">
        <f>IF(AH1121&lt;&gt;"",VLOOKUP(AH1121,'DON GIA'!$M$1:$P$9,4,0),"")</f>
        <v/>
      </c>
      <c r="AL1121" s="106" t="str">
        <f t="shared" si="215"/>
        <v/>
      </c>
      <c r="AM1121" s="103"/>
      <c r="AN1121" s="107"/>
      <c r="AO1121" s="199" t="str">
        <f t="shared" si="210"/>
        <v/>
      </c>
      <c r="AP1121" s="65" t="s">
        <v>544</v>
      </c>
    </row>
    <row r="1122" spans="1:42" ht="153.75" outlineLevel="2">
      <c r="A1122" s="72" t="e">
        <f>IF(C1121&lt;&gt;"",$C$7:C1121,A1121)</f>
        <v>#VALUE!</v>
      </c>
      <c r="B1122" s="102" t="str">
        <f>IF(C1121&lt;&gt;"",COUNTA($C$7:C1121)+392,"")</f>
        <v/>
      </c>
      <c r="C1122" s="192"/>
      <c r="D1122" s="71" t="s">
        <v>71</v>
      </c>
      <c r="E1122" s="103"/>
      <c r="F1122" s="103"/>
      <c r="G1122" s="103"/>
      <c r="H1122" s="103"/>
      <c r="I1122" s="103"/>
      <c r="J1122" s="103"/>
      <c r="K1122" s="71"/>
      <c r="L1122" s="105"/>
      <c r="M1122" s="106" t="str">
        <f>IF(K1122&lt;&gt;"",VLOOKUP(K1122,'DON GIA'!$S$1:$U$19,3,0),"")</f>
        <v/>
      </c>
      <c r="N1122" s="106" t="str">
        <f>IF(K1122&lt;&gt;"",VLOOKUP(K1122,'DON GIA'!$S$1:$V$19,4,0),"")</f>
        <v/>
      </c>
      <c r="O1122" s="106" t="str">
        <f t="shared" si="213"/>
        <v/>
      </c>
      <c r="P1122" s="106" t="str">
        <f t="shared" si="214"/>
        <v/>
      </c>
      <c r="Q1122" s="71" t="s">
        <v>35</v>
      </c>
      <c r="R1122" s="103"/>
      <c r="S1122" s="103"/>
      <c r="T1122" s="106" t="str">
        <f>IF(Q1122&lt;&gt;"",VLOOKUP(Q1122,'DON GIA'!$H$1:$K$103,4,0),"")</f>
        <v/>
      </c>
      <c r="U1122" s="106" t="str">
        <f t="shared" si="216"/>
        <v/>
      </c>
      <c r="V1122" s="107" t="s">
        <v>1078</v>
      </c>
      <c r="W1122" s="103" t="s">
        <v>27</v>
      </c>
      <c r="X1122" s="108">
        <v>29.76</v>
      </c>
      <c r="Y1122" s="109"/>
      <c r="Z1122" s="106">
        <f>IF(V1122&lt;&gt;"",VLOOKUP(V1122,'DON GIA'!$A$1:$D$346,4,0),"")</f>
        <v>854777</v>
      </c>
      <c r="AA1122" s="106">
        <f t="shared" si="217"/>
        <v>25438163.52</v>
      </c>
      <c r="AB1122" s="71"/>
      <c r="AC1122" s="71" t="s">
        <v>29</v>
      </c>
      <c r="AD1122" s="71" t="s">
        <v>30</v>
      </c>
      <c r="AE1122" s="71" t="s">
        <v>41</v>
      </c>
      <c r="AF1122" s="71" t="s">
        <v>32</v>
      </c>
      <c r="AG1122" s="103" t="s">
        <v>41</v>
      </c>
      <c r="AH1122" s="71"/>
      <c r="AI1122" s="71"/>
      <c r="AJ1122" s="71"/>
      <c r="AK1122" s="106" t="str">
        <f>IF(AH1122&lt;&gt;"",VLOOKUP(AH1122,'DON GIA'!$M$1:$P$9,4,0),"")</f>
        <v/>
      </c>
      <c r="AL1122" s="106" t="str">
        <f t="shared" si="215"/>
        <v/>
      </c>
      <c r="AM1122" s="103"/>
      <c r="AN1122" s="107"/>
      <c r="AO1122" s="199" t="str">
        <f t="shared" si="210"/>
        <v/>
      </c>
      <c r="AP1122" s="66" t="s">
        <v>545</v>
      </c>
    </row>
    <row r="1123" spans="1:42" ht="187.5" outlineLevel="2">
      <c r="A1123" s="72" t="e">
        <f>IF(C1122&lt;&gt;"",$C$7:C1122,A1122)</f>
        <v>#VALUE!</v>
      </c>
      <c r="B1123" s="102" t="str">
        <f>IF(C1122&lt;&gt;"",COUNTA($C$7:C1122)+392,"")</f>
        <v/>
      </c>
      <c r="C1123" s="192"/>
      <c r="D1123" s="71"/>
      <c r="E1123" s="103"/>
      <c r="F1123" s="103"/>
      <c r="G1123" s="103"/>
      <c r="H1123" s="103"/>
      <c r="I1123" s="103"/>
      <c r="J1123" s="103"/>
      <c r="K1123" s="71"/>
      <c r="L1123" s="105"/>
      <c r="M1123" s="106" t="str">
        <f>IF(K1123&lt;&gt;"",VLOOKUP(K1123,'DON GIA'!$S$1:$U$19,3,0),"")</f>
        <v/>
      </c>
      <c r="N1123" s="106" t="str">
        <f>IF(K1123&lt;&gt;"",VLOOKUP(K1123,'DON GIA'!$S$1:$V$19,4,0),"")</f>
        <v/>
      </c>
      <c r="O1123" s="106" t="str">
        <f t="shared" si="213"/>
        <v/>
      </c>
      <c r="P1123" s="106" t="str">
        <f t="shared" si="214"/>
        <v/>
      </c>
      <c r="Q1123" s="71" t="s">
        <v>35</v>
      </c>
      <c r="R1123" s="103"/>
      <c r="S1123" s="103"/>
      <c r="T1123" s="106" t="str">
        <f>IF(Q1123&lt;&gt;"",VLOOKUP(Q1123,'DON GIA'!$H$1:$K$103,4,0),"")</f>
        <v/>
      </c>
      <c r="U1123" s="106" t="str">
        <f t="shared" si="216"/>
        <v/>
      </c>
      <c r="V1123" s="107" t="s">
        <v>1141</v>
      </c>
      <c r="W1123" s="103" t="s">
        <v>27</v>
      </c>
      <c r="X1123" s="108">
        <v>2.5499999999999998</v>
      </c>
      <c r="Y1123" s="109"/>
      <c r="Z1123" s="106">
        <f>IF(V1123&lt;&gt;"",VLOOKUP(V1123,'DON GIA'!$A$1:$D$346,4,0),"")</f>
        <v>10375629</v>
      </c>
      <c r="AA1123" s="106">
        <f t="shared" si="217"/>
        <v>26457853.949999999</v>
      </c>
      <c r="AB1123" s="71"/>
      <c r="AC1123" s="71"/>
      <c r="AD1123" s="71"/>
      <c r="AE1123" s="71" t="s">
        <v>31</v>
      </c>
      <c r="AF1123" s="71"/>
      <c r="AG1123" s="103" t="s">
        <v>219</v>
      </c>
      <c r="AH1123" s="71"/>
      <c r="AI1123" s="71"/>
      <c r="AJ1123" s="71"/>
      <c r="AK1123" s="106" t="str">
        <f>IF(AH1123&lt;&gt;"",VLOOKUP(AH1123,'DON GIA'!$M$1:$P$9,4,0),"")</f>
        <v/>
      </c>
      <c r="AL1123" s="106" t="str">
        <f t="shared" si="215"/>
        <v/>
      </c>
      <c r="AM1123" s="103"/>
      <c r="AN1123" s="107"/>
      <c r="AO1123" s="199" t="str">
        <f t="shared" si="210"/>
        <v/>
      </c>
      <c r="AP1123" s="66" t="s">
        <v>546</v>
      </c>
    </row>
    <row r="1124" spans="1:42" ht="75" outlineLevel="2">
      <c r="A1124" s="72" t="e">
        <f>IF(C1123&lt;&gt;"",$C$7:C1123,A1123)</f>
        <v>#VALUE!</v>
      </c>
      <c r="B1124" s="102" t="str">
        <f>IF(C1123&lt;&gt;"",COUNTA($C$7:C1123)+392,"")</f>
        <v/>
      </c>
      <c r="C1124" s="192"/>
      <c r="D1124" s="71"/>
      <c r="E1124" s="103"/>
      <c r="F1124" s="103"/>
      <c r="G1124" s="103"/>
      <c r="H1124" s="103"/>
      <c r="I1124" s="103"/>
      <c r="J1124" s="103"/>
      <c r="K1124" s="71"/>
      <c r="L1124" s="105"/>
      <c r="M1124" s="106" t="str">
        <f>IF(K1124&lt;&gt;"",VLOOKUP(K1124,'DON GIA'!$S$1:$U$19,3,0),"")</f>
        <v/>
      </c>
      <c r="N1124" s="106" t="str">
        <f>IF(K1124&lt;&gt;"",VLOOKUP(K1124,'DON GIA'!$S$1:$V$19,4,0),"")</f>
        <v/>
      </c>
      <c r="O1124" s="106" t="str">
        <f t="shared" si="213"/>
        <v/>
      </c>
      <c r="P1124" s="106" t="str">
        <f t="shared" si="214"/>
        <v/>
      </c>
      <c r="Q1124" s="71" t="s">
        <v>35</v>
      </c>
      <c r="R1124" s="103"/>
      <c r="S1124" s="103"/>
      <c r="T1124" s="106" t="str">
        <f>IF(Q1124&lt;&gt;"",VLOOKUP(Q1124,'DON GIA'!$H$1:$K$103,4,0),"")</f>
        <v/>
      </c>
      <c r="U1124" s="106" t="str">
        <f t="shared" si="216"/>
        <v/>
      </c>
      <c r="V1124" s="107" t="s">
        <v>1266</v>
      </c>
      <c r="W1124" s="103" t="s">
        <v>27</v>
      </c>
      <c r="X1124" s="108">
        <v>4.3499999999999996</v>
      </c>
      <c r="Y1124" s="109"/>
      <c r="Z1124" s="106">
        <f>IF(V1124&lt;&gt;"",VLOOKUP(V1124,'DON GIA'!$A$1:$D$346,4,0),"")</f>
        <v>2613835</v>
      </c>
      <c r="AA1124" s="106">
        <f t="shared" si="217"/>
        <v>11370182.25</v>
      </c>
      <c r="AB1124" s="71"/>
      <c r="AC1124" s="71"/>
      <c r="AD1124" s="71"/>
      <c r="AE1124" s="71"/>
      <c r="AF1124" s="71"/>
      <c r="AG1124" s="103"/>
      <c r="AH1124" s="71"/>
      <c r="AI1124" s="71"/>
      <c r="AJ1124" s="71"/>
      <c r="AK1124" s="106" t="str">
        <f>IF(AH1124&lt;&gt;"",VLOOKUP(AH1124,'DON GIA'!$M$1:$P$9,4,0),"")</f>
        <v/>
      </c>
      <c r="AL1124" s="106" t="str">
        <f t="shared" si="215"/>
        <v/>
      </c>
      <c r="AM1124" s="103"/>
      <c r="AN1124" s="107"/>
      <c r="AO1124" s="199" t="str">
        <f t="shared" si="210"/>
        <v/>
      </c>
      <c r="AP1124" s="66" t="s">
        <v>537</v>
      </c>
    </row>
    <row r="1125" spans="1:42" ht="93.75" outlineLevel="2">
      <c r="A1125" s="72" t="e">
        <f>IF(C1124&lt;&gt;"",$C$7:C1124,A1124)</f>
        <v>#VALUE!</v>
      </c>
      <c r="B1125" s="102" t="str">
        <f>IF(C1124&lt;&gt;"",COUNTA($C$7:C1124)+392,"")</f>
        <v/>
      </c>
      <c r="C1125" s="192"/>
      <c r="D1125" s="71"/>
      <c r="E1125" s="103"/>
      <c r="F1125" s="103"/>
      <c r="G1125" s="103"/>
      <c r="H1125" s="103"/>
      <c r="I1125" s="103"/>
      <c r="J1125" s="103"/>
      <c r="K1125" s="71"/>
      <c r="L1125" s="105"/>
      <c r="M1125" s="106" t="str">
        <f>IF(K1125&lt;&gt;"",VLOOKUP(K1125,'DON GIA'!$S$1:$U$19,3,0),"")</f>
        <v/>
      </c>
      <c r="N1125" s="106" t="str">
        <f>IF(K1125&lt;&gt;"",VLOOKUP(K1125,'DON GIA'!$S$1:$V$19,4,0),"")</f>
        <v/>
      </c>
      <c r="O1125" s="106" t="str">
        <f t="shared" si="213"/>
        <v/>
      </c>
      <c r="P1125" s="106" t="str">
        <f t="shared" si="214"/>
        <v/>
      </c>
      <c r="Q1125" s="71" t="s">
        <v>35</v>
      </c>
      <c r="R1125" s="103"/>
      <c r="S1125" s="103"/>
      <c r="T1125" s="106" t="str">
        <f>IF(Q1125&lt;&gt;"",VLOOKUP(Q1125,'DON GIA'!$H$1:$K$103,4,0),"")</f>
        <v/>
      </c>
      <c r="U1125" s="106" t="str">
        <f t="shared" si="216"/>
        <v/>
      </c>
      <c r="V1125" s="107" t="s">
        <v>1145</v>
      </c>
      <c r="W1125" s="103" t="s">
        <v>38</v>
      </c>
      <c r="X1125" s="108">
        <v>0.23799999999999999</v>
      </c>
      <c r="Y1125" s="109"/>
      <c r="Z1125" s="106">
        <f>IF(V1125&lt;&gt;"",VLOOKUP(V1125,'DON GIA'!$A$1:$D$346,4,0),"")</f>
        <v>2523428</v>
      </c>
      <c r="AA1125" s="106">
        <f t="shared" si="217"/>
        <v>600575.86399999994</v>
      </c>
      <c r="AB1125" s="71"/>
      <c r="AC1125" s="71"/>
      <c r="AD1125" s="71"/>
      <c r="AE1125" s="71"/>
      <c r="AF1125" s="71"/>
      <c r="AG1125" s="103"/>
      <c r="AH1125" s="71"/>
      <c r="AI1125" s="71"/>
      <c r="AJ1125" s="71"/>
      <c r="AK1125" s="106" t="str">
        <f>IF(AH1125&lt;&gt;"",VLOOKUP(AH1125,'DON GIA'!$M$1:$P$9,4,0),"")</f>
        <v/>
      </c>
      <c r="AL1125" s="106" t="str">
        <f t="shared" si="215"/>
        <v/>
      </c>
      <c r="AM1125" s="103"/>
      <c r="AN1125" s="107"/>
      <c r="AO1125" s="199" t="str">
        <f t="shared" si="210"/>
        <v/>
      </c>
      <c r="AP1125" s="60" t="s">
        <v>534</v>
      </c>
    </row>
    <row r="1126" spans="1:42" outlineLevel="2">
      <c r="A1126" s="72" t="e">
        <f>IF(C1125&lt;&gt;"",$C$7:C1125,A1125)</f>
        <v>#VALUE!</v>
      </c>
      <c r="B1126" s="102" t="str">
        <f>IF(C1125&lt;&gt;"",COUNTA($C$7:C1125)+392,"")</f>
        <v/>
      </c>
      <c r="C1126" s="192"/>
      <c r="D1126" s="71"/>
      <c r="E1126" s="103"/>
      <c r="F1126" s="103"/>
      <c r="G1126" s="103"/>
      <c r="H1126" s="103"/>
      <c r="I1126" s="103"/>
      <c r="J1126" s="103"/>
      <c r="K1126" s="71"/>
      <c r="L1126" s="105"/>
      <c r="M1126" s="106" t="str">
        <f>IF(K1126&lt;&gt;"",VLOOKUP(K1126,'DON GIA'!$S$1:$U$19,3,0),"")</f>
        <v/>
      </c>
      <c r="N1126" s="106" t="str">
        <f>IF(K1126&lt;&gt;"",VLOOKUP(K1126,'DON GIA'!$S$1:$V$19,4,0),"")</f>
        <v/>
      </c>
      <c r="O1126" s="106" t="str">
        <f t="shared" si="213"/>
        <v/>
      </c>
      <c r="P1126" s="106" t="str">
        <f t="shared" si="214"/>
        <v/>
      </c>
      <c r="Q1126" s="71" t="s">
        <v>35</v>
      </c>
      <c r="R1126" s="103"/>
      <c r="S1126" s="103"/>
      <c r="T1126" s="106" t="str">
        <f>IF(Q1126&lt;&gt;"",VLOOKUP(Q1126,'DON GIA'!$H$1:$K$103,4,0),"")</f>
        <v/>
      </c>
      <c r="U1126" s="106" t="str">
        <f t="shared" si="216"/>
        <v/>
      </c>
      <c r="V1126" s="107" t="s">
        <v>1006</v>
      </c>
      <c r="W1126" s="103" t="s">
        <v>27</v>
      </c>
      <c r="X1126" s="108">
        <v>47.79</v>
      </c>
      <c r="Y1126" s="109"/>
      <c r="Z1126" s="106">
        <f>IF(V1126&lt;&gt;"",VLOOKUP(V1126,'DON GIA'!$A$1:$D$346,4,0),"")</f>
        <v>109890</v>
      </c>
      <c r="AA1126" s="106">
        <f t="shared" si="217"/>
        <v>5251643.0999999996</v>
      </c>
      <c r="AB1126" s="71"/>
      <c r="AC1126" s="71"/>
      <c r="AD1126" s="71"/>
      <c r="AE1126" s="71"/>
      <c r="AF1126" s="71"/>
      <c r="AG1126" s="103"/>
      <c r="AH1126" s="71"/>
      <c r="AI1126" s="71"/>
      <c r="AJ1126" s="71"/>
      <c r="AK1126" s="106" t="str">
        <f>IF(AH1126&lt;&gt;"",VLOOKUP(AH1126,'DON GIA'!$M$1:$P$9,4,0),"")</f>
        <v/>
      </c>
      <c r="AL1126" s="106" t="str">
        <f t="shared" si="215"/>
        <v/>
      </c>
      <c r="AM1126" s="103"/>
      <c r="AN1126" s="107"/>
      <c r="AO1126" s="199" t="str">
        <f t="shared" si="210"/>
        <v/>
      </c>
      <c r="AP1126" s="107"/>
    </row>
    <row r="1127" spans="1:42" outlineLevel="2">
      <c r="A1127" s="72" t="e">
        <f>IF(C1126&lt;&gt;"",$C$7:C1126,A1126)</f>
        <v>#VALUE!</v>
      </c>
      <c r="B1127" s="102" t="str">
        <f>IF(C1126&lt;&gt;"",COUNTA($C$7:C1126)+392,"")</f>
        <v/>
      </c>
      <c r="C1127" s="192"/>
      <c r="D1127" s="71"/>
      <c r="E1127" s="103"/>
      <c r="F1127" s="103"/>
      <c r="G1127" s="103"/>
      <c r="H1127" s="103"/>
      <c r="I1127" s="103"/>
      <c r="J1127" s="103"/>
      <c r="K1127" s="71"/>
      <c r="L1127" s="105"/>
      <c r="M1127" s="106" t="str">
        <f>IF(K1127&lt;&gt;"",VLOOKUP(K1127,'DON GIA'!$S$1:$U$19,3,0),"")</f>
        <v/>
      </c>
      <c r="N1127" s="106" t="str">
        <f>IF(K1127&lt;&gt;"",VLOOKUP(K1127,'DON GIA'!$S$1:$V$19,4,0),"")</f>
        <v/>
      </c>
      <c r="O1127" s="106" t="str">
        <f t="shared" si="213"/>
        <v/>
      </c>
      <c r="P1127" s="106" t="str">
        <f t="shared" si="214"/>
        <v/>
      </c>
      <c r="Q1127" s="71" t="s">
        <v>35</v>
      </c>
      <c r="R1127" s="103"/>
      <c r="S1127" s="103"/>
      <c r="T1127" s="106" t="str">
        <f>IF(Q1127&lt;&gt;"",VLOOKUP(Q1127,'DON GIA'!$H$1:$K$103,4,0),"")</f>
        <v/>
      </c>
      <c r="U1127" s="106" t="str">
        <f t="shared" si="216"/>
        <v/>
      </c>
      <c r="V1127" s="107" t="s">
        <v>1023</v>
      </c>
      <c r="W1127" s="103" t="s">
        <v>38</v>
      </c>
      <c r="X1127" s="108">
        <v>0.15</v>
      </c>
      <c r="Y1127" s="109"/>
      <c r="Z1127" s="106">
        <f>IF(V1127&lt;&gt;"",VLOOKUP(V1127,'DON GIA'!$A$1:$D$346,4,0),"")</f>
        <v>2523428</v>
      </c>
      <c r="AA1127" s="106">
        <f t="shared" si="217"/>
        <v>378514.2</v>
      </c>
      <c r="AB1127" s="71"/>
      <c r="AC1127" s="71"/>
      <c r="AD1127" s="71"/>
      <c r="AE1127" s="71"/>
      <c r="AF1127" s="71"/>
      <c r="AG1127" s="103"/>
      <c r="AH1127" s="71"/>
      <c r="AI1127" s="71"/>
      <c r="AJ1127" s="71"/>
      <c r="AK1127" s="106" t="str">
        <f>IF(AH1127&lt;&gt;"",VLOOKUP(AH1127,'DON GIA'!$M$1:$P$9,4,0),"")</f>
        <v/>
      </c>
      <c r="AL1127" s="106" t="str">
        <f t="shared" si="215"/>
        <v/>
      </c>
      <c r="AM1127" s="103"/>
      <c r="AN1127" s="107"/>
      <c r="AO1127" s="199" t="str">
        <f t="shared" si="210"/>
        <v/>
      </c>
      <c r="AP1127" s="107"/>
    </row>
    <row r="1128" spans="1:42" outlineLevel="2">
      <c r="A1128" s="72" t="e">
        <f>IF(C1127&lt;&gt;"",$C$7:C1127,A1127)</f>
        <v>#VALUE!</v>
      </c>
      <c r="B1128" s="102" t="str">
        <f>IF(C1127&lt;&gt;"",COUNTA($C$7:C1127)+392,"")</f>
        <v/>
      </c>
      <c r="C1128" s="192"/>
      <c r="D1128" s="71"/>
      <c r="E1128" s="103"/>
      <c r="F1128" s="103"/>
      <c r="G1128" s="103"/>
      <c r="H1128" s="103"/>
      <c r="I1128" s="103"/>
      <c r="J1128" s="103"/>
      <c r="K1128" s="71"/>
      <c r="L1128" s="105"/>
      <c r="M1128" s="106" t="str">
        <f>IF(K1128&lt;&gt;"",VLOOKUP(K1128,'DON GIA'!$S$1:$U$19,3,0),"")</f>
        <v/>
      </c>
      <c r="N1128" s="106" t="str">
        <f>IF(K1128&lt;&gt;"",VLOOKUP(K1128,'DON GIA'!$S$1:$V$19,4,0),"")</f>
        <v/>
      </c>
      <c r="O1128" s="106" t="str">
        <f t="shared" si="213"/>
        <v/>
      </c>
      <c r="P1128" s="106" t="str">
        <f t="shared" si="214"/>
        <v/>
      </c>
      <c r="Q1128" s="71" t="s">
        <v>35</v>
      </c>
      <c r="R1128" s="103"/>
      <c r="S1128" s="103"/>
      <c r="T1128" s="106" t="str">
        <f>IF(Q1128&lt;&gt;"",VLOOKUP(Q1128,'DON GIA'!$H$1:$K$103,4,0),"")</f>
        <v/>
      </c>
      <c r="U1128" s="106" t="str">
        <f t="shared" si="216"/>
        <v/>
      </c>
      <c r="V1128" s="107" t="s">
        <v>1130</v>
      </c>
      <c r="W1128" s="103" t="s">
        <v>27</v>
      </c>
      <c r="X1128" s="108">
        <v>4.46</v>
      </c>
      <c r="Y1128" s="109"/>
      <c r="Z1128" s="106">
        <f>IF(V1128&lt;&gt;"",VLOOKUP(V1128,'DON GIA'!$A$1:$D$346,4,0),"")</f>
        <v>282038</v>
      </c>
      <c r="AA1128" s="106">
        <f t="shared" si="217"/>
        <v>1257889.48</v>
      </c>
      <c r="AB1128" s="71"/>
      <c r="AC1128" s="71"/>
      <c r="AD1128" s="71"/>
      <c r="AE1128" s="71"/>
      <c r="AF1128" s="71"/>
      <c r="AG1128" s="103"/>
      <c r="AH1128" s="71"/>
      <c r="AI1128" s="71"/>
      <c r="AJ1128" s="71"/>
      <c r="AK1128" s="106" t="str">
        <f>IF(AH1128&lt;&gt;"",VLOOKUP(AH1128,'DON GIA'!$M$1:$P$9,4,0),"")</f>
        <v/>
      </c>
      <c r="AL1128" s="106" t="str">
        <f t="shared" si="215"/>
        <v/>
      </c>
      <c r="AM1128" s="103"/>
      <c r="AN1128" s="107"/>
      <c r="AO1128" s="199" t="str">
        <f t="shared" si="210"/>
        <v/>
      </c>
      <c r="AP1128" s="107"/>
    </row>
    <row r="1129" spans="1:42" ht="37.5" outlineLevel="2">
      <c r="A1129" s="72" t="e">
        <f>IF(C1128&lt;&gt;"",$C$7:C1128,A1128)</f>
        <v>#VALUE!</v>
      </c>
      <c r="B1129" s="102" t="str">
        <f>IF(C1128&lt;&gt;"",COUNTA($C$7:C1128)+392,"")</f>
        <v/>
      </c>
      <c r="C1129" s="192"/>
      <c r="D1129" s="71"/>
      <c r="E1129" s="103"/>
      <c r="F1129" s="103"/>
      <c r="G1129" s="103"/>
      <c r="H1129" s="103"/>
      <c r="I1129" s="103"/>
      <c r="J1129" s="103"/>
      <c r="K1129" s="71"/>
      <c r="L1129" s="105"/>
      <c r="M1129" s="106" t="str">
        <f>IF(K1129&lt;&gt;"",VLOOKUP(K1129,'DON GIA'!$S$1:$U$19,3,0),"")</f>
        <v/>
      </c>
      <c r="N1129" s="106" t="str">
        <f>IF(K1129&lt;&gt;"",VLOOKUP(K1129,'DON GIA'!$S$1:$V$19,4,0),"")</f>
        <v/>
      </c>
      <c r="O1129" s="106" t="str">
        <f t="shared" si="213"/>
        <v/>
      </c>
      <c r="P1129" s="106" t="str">
        <f t="shared" si="214"/>
        <v/>
      </c>
      <c r="Q1129" s="71" t="s">
        <v>35</v>
      </c>
      <c r="R1129" s="103"/>
      <c r="S1129" s="103"/>
      <c r="T1129" s="106" t="str">
        <f>IF(Q1129&lt;&gt;"",VLOOKUP(Q1129,'DON GIA'!$H$1:$K$103,4,0),"")</f>
        <v/>
      </c>
      <c r="U1129" s="106" t="str">
        <f t="shared" si="216"/>
        <v/>
      </c>
      <c r="V1129" s="107" t="s">
        <v>1267</v>
      </c>
      <c r="W1129" s="103" t="s">
        <v>27</v>
      </c>
      <c r="X1129" s="108">
        <v>0.25</v>
      </c>
      <c r="Y1129" s="109"/>
      <c r="Z1129" s="106">
        <f>IF(V1129&lt;&gt;"",VLOOKUP(V1129,'DON GIA'!$A$1:$D$346,4,0),"")</f>
        <v>456091</v>
      </c>
      <c r="AA1129" s="106">
        <f t="shared" si="217"/>
        <v>114022.75</v>
      </c>
      <c r="AB1129" s="71"/>
      <c r="AC1129" s="71"/>
      <c r="AD1129" s="71"/>
      <c r="AE1129" s="71"/>
      <c r="AF1129" s="71"/>
      <c r="AG1129" s="103"/>
      <c r="AH1129" s="71"/>
      <c r="AI1129" s="71"/>
      <c r="AJ1129" s="71"/>
      <c r="AK1129" s="106" t="str">
        <f>IF(AH1129&lt;&gt;"",VLOOKUP(AH1129,'DON GIA'!$M$1:$P$9,4,0),"")</f>
        <v/>
      </c>
      <c r="AL1129" s="106" t="str">
        <f t="shared" si="215"/>
        <v/>
      </c>
      <c r="AM1129" s="103"/>
      <c r="AN1129" s="107"/>
      <c r="AO1129" s="199" t="str">
        <f t="shared" si="210"/>
        <v/>
      </c>
      <c r="AP1129" s="107"/>
    </row>
    <row r="1130" spans="1:42" outlineLevel="2">
      <c r="A1130" s="72" t="e">
        <f>IF(C1129&lt;&gt;"",$C$7:C1129,A1129)</f>
        <v>#VALUE!</v>
      </c>
      <c r="B1130" s="102" t="str">
        <f>IF(C1129&lt;&gt;"",COUNTA($C$7:C1129)+392,"")</f>
        <v/>
      </c>
      <c r="C1130" s="192"/>
      <c r="D1130" s="71"/>
      <c r="E1130" s="103"/>
      <c r="F1130" s="103"/>
      <c r="G1130" s="103"/>
      <c r="H1130" s="103"/>
      <c r="I1130" s="103"/>
      <c r="J1130" s="103"/>
      <c r="K1130" s="71"/>
      <c r="L1130" s="105"/>
      <c r="M1130" s="106" t="str">
        <f>IF(K1130&lt;&gt;"",VLOOKUP(K1130,'DON GIA'!$S$1:$U$19,3,0),"")</f>
        <v/>
      </c>
      <c r="N1130" s="106" t="str">
        <f>IF(K1130&lt;&gt;"",VLOOKUP(K1130,'DON GIA'!$S$1:$V$19,4,0),"")</f>
        <v/>
      </c>
      <c r="O1130" s="106" t="str">
        <f t="shared" si="213"/>
        <v/>
      </c>
      <c r="P1130" s="106" t="str">
        <f t="shared" si="214"/>
        <v/>
      </c>
      <c r="Q1130" s="71" t="s">
        <v>35</v>
      </c>
      <c r="R1130" s="103"/>
      <c r="S1130" s="103"/>
      <c r="T1130" s="106" t="str">
        <f>IF(Q1130&lt;&gt;"",VLOOKUP(Q1130,'DON GIA'!$H$1:$K$103,4,0),"")</f>
        <v/>
      </c>
      <c r="U1130" s="106" t="str">
        <f t="shared" si="216"/>
        <v/>
      </c>
      <c r="V1130" s="107" t="s">
        <v>1105</v>
      </c>
      <c r="W1130" s="103" t="s">
        <v>27</v>
      </c>
      <c r="X1130" s="108">
        <v>0.48</v>
      </c>
      <c r="Y1130" s="109"/>
      <c r="Z1130" s="106">
        <f>IF(V1130&lt;&gt;"",VLOOKUP(V1130,'DON GIA'!$A$1:$D$346,4,0),"")</f>
        <v>292949</v>
      </c>
      <c r="AA1130" s="106">
        <f t="shared" si="217"/>
        <v>140615.51999999999</v>
      </c>
      <c r="AB1130" s="71"/>
      <c r="AC1130" s="71"/>
      <c r="AD1130" s="71"/>
      <c r="AE1130" s="71"/>
      <c r="AF1130" s="71"/>
      <c r="AG1130" s="103"/>
      <c r="AH1130" s="71"/>
      <c r="AI1130" s="71"/>
      <c r="AJ1130" s="71"/>
      <c r="AK1130" s="106" t="str">
        <f>IF(AH1130&lt;&gt;"",VLOOKUP(AH1130,'DON GIA'!$M$1:$P$9,4,0),"")</f>
        <v/>
      </c>
      <c r="AL1130" s="106" t="str">
        <f t="shared" si="215"/>
        <v/>
      </c>
      <c r="AM1130" s="103"/>
      <c r="AN1130" s="107"/>
      <c r="AO1130" s="199" t="str">
        <f t="shared" si="210"/>
        <v/>
      </c>
      <c r="AP1130" s="107"/>
    </row>
    <row r="1131" spans="1:42" ht="37.5" outlineLevel="2">
      <c r="A1131" s="72" t="e">
        <f>IF(C1130&lt;&gt;"",$C$7:C1130,A1130)</f>
        <v>#VALUE!</v>
      </c>
      <c r="B1131" s="102" t="str">
        <f>IF(C1130&lt;&gt;"",COUNTA($C$7:C1130)+392,"")</f>
        <v/>
      </c>
      <c r="C1131" s="192"/>
      <c r="D1131" s="71"/>
      <c r="E1131" s="103"/>
      <c r="F1131" s="103"/>
      <c r="G1131" s="103"/>
      <c r="H1131" s="103"/>
      <c r="I1131" s="103"/>
      <c r="J1131" s="103"/>
      <c r="K1131" s="71"/>
      <c r="L1131" s="105"/>
      <c r="M1131" s="106" t="str">
        <f>IF(K1131&lt;&gt;"",VLOOKUP(K1131,'DON GIA'!$S$1:$U$19,3,0),"")</f>
        <v/>
      </c>
      <c r="N1131" s="106" t="str">
        <f>IF(K1131&lt;&gt;"",VLOOKUP(K1131,'DON GIA'!$S$1:$V$19,4,0),"")</f>
        <v/>
      </c>
      <c r="O1131" s="106" t="str">
        <f t="shared" si="213"/>
        <v/>
      </c>
      <c r="P1131" s="106" t="str">
        <f t="shared" si="214"/>
        <v/>
      </c>
      <c r="Q1131" s="71" t="s">
        <v>35</v>
      </c>
      <c r="R1131" s="103"/>
      <c r="S1131" s="103"/>
      <c r="T1131" s="106" t="str">
        <f>IF(Q1131&lt;&gt;"",VLOOKUP(Q1131,'DON GIA'!$H$1:$K$103,4,0),"")</f>
        <v/>
      </c>
      <c r="U1131" s="106" t="str">
        <f t="shared" si="216"/>
        <v/>
      </c>
      <c r="V1131" s="107" t="s">
        <v>1268</v>
      </c>
      <c r="W1131" s="103" t="s">
        <v>27</v>
      </c>
      <c r="X1131" s="108">
        <v>1.25</v>
      </c>
      <c r="Y1131" s="109"/>
      <c r="Z1131" s="106">
        <f>IF(V1131&lt;&gt;"",VLOOKUP(V1131,'DON GIA'!$A$1:$D$346,4,0),"")</f>
        <v>282038</v>
      </c>
      <c r="AA1131" s="106">
        <f t="shared" si="217"/>
        <v>352547.5</v>
      </c>
      <c r="AB1131" s="71"/>
      <c r="AC1131" s="71"/>
      <c r="AD1131" s="71"/>
      <c r="AE1131" s="71"/>
      <c r="AF1131" s="71"/>
      <c r="AG1131" s="103"/>
      <c r="AH1131" s="71"/>
      <c r="AI1131" s="71"/>
      <c r="AJ1131" s="71"/>
      <c r="AK1131" s="106" t="str">
        <f>IF(AH1131&lt;&gt;"",VLOOKUP(AH1131,'DON GIA'!$M$1:$P$9,4,0),"")</f>
        <v/>
      </c>
      <c r="AL1131" s="106" t="str">
        <f t="shared" si="215"/>
        <v/>
      </c>
      <c r="AM1131" s="103"/>
      <c r="AN1131" s="107"/>
      <c r="AO1131" s="199" t="str">
        <f t="shared" si="210"/>
        <v/>
      </c>
      <c r="AP1131" s="107"/>
    </row>
    <row r="1132" spans="1:42" ht="37.5" outlineLevel="2">
      <c r="A1132" s="72" t="e">
        <f>IF(C1131&lt;&gt;"",$C$7:C1131,A1131)</f>
        <v>#VALUE!</v>
      </c>
      <c r="B1132" s="102" t="str">
        <f>IF(C1131&lt;&gt;"",COUNTA($C$7:C1131)+392,"")</f>
        <v/>
      </c>
      <c r="C1132" s="192"/>
      <c r="D1132" s="71"/>
      <c r="E1132" s="103"/>
      <c r="F1132" s="103"/>
      <c r="G1132" s="103"/>
      <c r="H1132" s="103"/>
      <c r="I1132" s="103"/>
      <c r="J1132" s="103"/>
      <c r="K1132" s="71"/>
      <c r="L1132" s="105"/>
      <c r="M1132" s="106" t="str">
        <f>IF(K1132&lt;&gt;"",VLOOKUP(K1132,'DON GIA'!$S$1:$U$19,3,0),"")</f>
        <v/>
      </c>
      <c r="N1132" s="106" t="str">
        <f>IF(K1132&lt;&gt;"",VLOOKUP(K1132,'DON GIA'!$S$1:$V$19,4,0),"")</f>
        <v/>
      </c>
      <c r="O1132" s="106" t="str">
        <f t="shared" si="213"/>
        <v/>
      </c>
      <c r="P1132" s="106" t="str">
        <f t="shared" si="214"/>
        <v/>
      </c>
      <c r="Q1132" s="71" t="s">
        <v>35</v>
      </c>
      <c r="R1132" s="103"/>
      <c r="S1132" s="103"/>
      <c r="T1132" s="106" t="str">
        <f>IF(Q1132&lt;&gt;"",VLOOKUP(Q1132,'DON GIA'!$H$1:$K$103,4,0),"")</f>
        <v/>
      </c>
      <c r="U1132" s="106" t="str">
        <f t="shared" si="216"/>
        <v/>
      </c>
      <c r="V1132" s="107" t="s">
        <v>1108</v>
      </c>
      <c r="W1132" s="103" t="s">
        <v>27</v>
      </c>
      <c r="X1132" s="108">
        <v>13.15</v>
      </c>
      <c r="Y1132" s="109"/>
      <c r="Z1132" s="106">
        <f>IF(V1132&lt;&gt;"",VLOOKUP(V1132,'DON GIA'!$A$1:$D$346,4,0),"")</f>
        <v>282038</v>
      </c>
      <c r="AA1132" s="106">
        <f t="shared" si="217"/>
        <v>3708799.7</v>
      </c>
      <c r="AB1132" s="71"/>
      <c r="AC1132" s="71"/>
      <c r="AD1132" s="71"/>
      <c r="AE1132" s="71"/>
      <c r="AF1132" s="71"/>
      <c r="AG1132" s="103"/>
      <c r="AH1132" s="71"/>
      <c r="AI1132" s="71"/>
      <c r="AJ1132" s="71"/>
      <c r="AK1132" s="106" t="str">
        <f>IF(AH1132&lt;&gt;"",VLOOKUP(AH1132,'DON GIA'!$M$1:$P$9,4,0),"")</f>
        <v/>
      </c>
      <c r="AL1132" s="106" t="str">
        <f t="shared" si="215"/>
        <v/>
      </c>
      <c r="AM1132" s="103"/>
      <c r="AN1132" s="107"/>
      <c r="AO1132" s="199" t="str">
        <f t="shared" si="210"/>
        <v/>
      </c>
      <c r="AP1132" s="107"/>
    </row>
    <row r="1133" spans="1:42" ht="37.5" outlineLevel="2">
      <c r="A1133" s="72" t="e">
        <f>IF(C1132&lt;&gt;"",$C$7:C1132,A1132)</f>
        <v>#VALUE!</v>
      </c>
      <c r="B1133" s="102" t="str">
        <f>IF(C1132&lt;&gt;"",COUNTA($C$7:C1132)+392,"")</f>
        <v/>
      </c>
      <c r="C1133" s="192"/>
      <c r="D1133" s="71"/>
      <c r="E1133" s="103"/>
      <c r="F1133" s="103"/>
      <c r="G1133" s="103"/>
      <c r="H1133" s="103"/>
      <c r="I1133" s="103"/>
      <c r="J1133" s="103"/>
      <c r="K1133" s="71"/>
      <c r="L1133" s="105"/>
      <c r="M1133" s="106" t="str">
        <f>IF(K1133&lt;&gt;"",VLOOKUP(K1133,'DON GIA'!$S$1:$U$19,3,0),"")</f>
        <v/>
      </c>
      <c r="N1133" s="106" t="str">
        <f>IF(K1133&lt;&gt;"",VLOOKUP(K1133,'DON GIA'!$S$1:$V$19,4,0),"")</f>
        <v/>
      </c>
      <c r="O1133" s="106" t="str">
        <f t="shared" si="213"/>
        <v/>
      </c>
      <c r="P1133" s="106" t="str">
        <f t="shared" si="214"/>
        <v/>
      </c>
      <c r="Q1133" s="71" t="s">
        <v>35</v>
      </c>
      <c r="R1133" s="103"/>
      <c r="S1133" s="103"/>
      <c r="T1133" s="106" t="str">
        <f>IF(Q1133&lt;&gt;"",VLOOKUP(Q1133,'DON GIA'!$H$1:$K$103,4,0),"")</f>
        <v/>
      </c>
      <c r="U1133" s="106" t="str">
        <f t="shared" si="216"/>
        <v/>
      </c>
      <c r="V1133" s="107" t="s">
        <v>1049</v>
      </c>
      <c r="W1133" s="103" t="s">
        <v>42</v>
      </c>
      <c r="X1133" s="108">
        <v>1</v>
      </c>
      <c r="Y1133" s="109"/>
      <c r="Z1133" s="106">
        <f>IF(V1133&lt;&gt;"",VLOOKUP(V1133,'DON GIA'!$A$1:$D$346,4,0),"")</f>
        <v>3793079</v>
      </c>
      <c r="AA1133" s="106">
        <f t="shared" si="217"/>
        <v>3793079</v>
      </c>
      <c r="AB1133" s="71"/>
      <c r="AC1133" s="71"/>
      <c r="AD1133" s="71"/>
      <c r="AE1133" s="71"/>
      <c r="AF1133" s="71"/>
      <c r="AG1133" s="103"/>
      <c r="AH1133" s="71"/>
      <c r="AI1133" s="71"/>
      <c r="AJ1133" s="71"/>
      <c r="AK1133" s="106" t="str">
        <f>IF(AH1133&lt;&gt;"",VLOOKUP(AH1133,'DON GIA'!$M$1:$P$9,4,0),"")</f>
        <v/>
      </c>
      <c r="AL1133" s="106" t="str">
        <f t="shared" si="215"/>
        <v/>
      </c>
      <c r="AM1133" s="103"/>
      <c r="AN1133" s="107"/>
      <c r="AO1133" s="199" t="str">
        <f t="shared" si="210"/>
        <v/>
      </c>
      <c r="AP1133" s="107"/>
    </row>
    <row r="1134" spans="1:42" outlineLevel="2">
      <c r="A1134" s="72" t="e">
        <f>IF(C1133&lt;&gt;"",$C$7:C1133,A1133)</f>
        <v>#VALUE!</v>
      </c>
      <c r="B1134" s="102" t="str">
        <f>IF(C1133&lt;&gt;"",COUNTA($C$7:C1133)+392,"")</f>
        <v/>
      </c>
      <c r="C1134" s="192"/>
      <c r="D1134" s="71"/>
      <c r="E1134" s="103"/>
      <c r="F1134" s="103"/>
      <c r="G1134" s="103"/>
      <c r="H1134" s="103"/>
      <c r="I1134" s="103"/>
      <c r="J1134" s="103"/>
      <c r="K1134" s="71"/>
      <c r="L1134" s="105"/>
      <c r="M1134" s="106" t="str">
        <f>IF(K1134&lt;&gt;"",VLOOKUP(K1134,'DON GIA'!$S$1:$U$19,3,0),"")</f>
        <v/>
      </c>
      <c r="N1134" s="106" t="str">
        <f>IF(K1134&lt;&gt;"",VLOOKUP(K1134,'DON GIA'!$S$1:$V$19,4,0),"")</f>
        <v/>
      </c>
      <c r="O1134" s="106" t="str">
        <f t="shared" si="213"/>
        <v/>
      </c>
      <c r="P1134" s="106" t="str">
        <f t="shared" si="214"/>
        <v/>
      </c>
      <c r="Q1134" s="71" t="s">
        <v>35</v>
      </c>
      <c r="R1134" s="103"/>
      <c r="S1134" s="103"/>
      <c r="T1134" s="106" t="str">
        <f>IF(Q1134&lt;&gt;"",VLOOKUP(Q1134,'DON GIA'!$H$1:$K$103,4,0),"")</f>
        <v/>
      </c>
      <c r="U1134" s="106" t="str">
        <f t="shared" si="216"/>
        <v/>
      </c>
      <c r="V1134" s="107" t="s">
        <v>1133</v>
      </c>
      <c r="W1134" s="103" t="s">
        <v>27</v>
      </c>
      <c r="X1134" s="108">
        <v>4</v>
      </c>
      <c r="Y1134" s="109"/>
      <c r="Z1134" s="106">
        <f>IF(V1134&lt;&gt;"",VLOOKUP(V1134,'DON GIA'!$A$1:$D$346,4,0),"")</f>
        <v>295078</v>
      </c>
      <c r="AA1134" s="106">
        <f t="shared" si="217"/>
        <v>1180312</v>
      </c>
      <c r="AB1134" s="71"/>
      <c r="AC1134" s="71"/>
      <c r="AD1134" s="71"/>
      <c r="AE1134" s="71"/>
      <c r="AF1134" s="71"/>
      <c r="AG1134" s="103"/>
      <c r="AH1134" s="71"/>
      <c r="AI1134" s="71"/>
      <c r="AJ1134" s="71"/>
      <c r="AK1134" s="106" t="str">
        <f>IF(AH1134&lt;&gt;"",VLOOKUP(AH1134,'DON GIA'!$M$1:$P$9,4,0),"")</f>
        <v/>
      </c>
      <c r="AL1134" s="106" t="str">
        <f t="shared" si="215"/>
        <v/>
      </c>
      <c r="AM1134" s="103"/>
      <c r="AN1134" s="107"/>
      <c r="AO1134" s="199" t="str">
        <f t="shared" si="210"/>
        <v/>
      </c>
      <c r="AP1134" s="107"/>
    </row>
    <row r="1135" spans="1:42" outlineLevel="2">
      <c r="A1135" s="72" t="e">
        <f>IF(C1134&lt;&gt;"",$C$7:C1134,A1134)</f>
        <v>#VALUE!</v>
      </c>
      <c r="B1135" s="102" t="str">
        <f>IF(C1134&lt;&gt;"",COUNTA($C$7:C1134)+392,"")</f>
        <v/>
      </c>
      <c r="C1135" s="192"/>
      <c r="D1135" s="71"/>
      <c r="E1135" s="103"/>
      <c r="F1135" s="103"/>
      <c r="G1135" s="103"/>
      <c r="H1135" s="103"/>
      <c r="I1135" s="103"/>
      <c r="J1135" s="103"/>
      <c r="K1135" s="71"/>
      <c r="L1135" s="105"/>
      <c r="M1135" s="106" t="str">
        <f>IF(K1135&lt;&gt;"",VLOOKUP(K1135,'DON GIA'!$S$1:$U$19,3,0),"")</f>
        <v/>
      </c>
      <c r="N1135" s="106" t="str">
        <f>IF(K1135&lt;&gt;"",VLOOKUP(K1135,'DON GIA'!$S$1:$V$19,4,0),"")</f>
        <v/>
      </c>
      <c r="O1135" s="106" t="str">
        <f t="shared" si="213"/>
        <v/>
      </c>
      <c r="P1135" s="106" t="str">
        <f t="shared" si="214"/>
        <v/>
      </c>
      <c r="Q1135" s="71" t="s">
        <v>35</v>
      </c>
      <c r="R1135" s="103"/>
      <c r="S1135" s="103"/>
      <c r="T1135" s="106" t="str">
        <f>IF(Q1135&lt;&gt;"",VLOOKUP(Q1135,'DON GIA'!$H$1:$K$103,4,0),"")</f>
        <v/>
      </c>
      <c r="U1135" s="106" t="str">
        <f t="shared" si="216"/>
        <v/>
      </c>
      <c r="V1135" s="107"/>
      <c r="W1135" s="103"/>
      <c r="X1135" s="108"/>
      <c r="Y1135" s="109"/>
      <c r="Z1135" s="106" t="str">
        <f>IF(V1135&lt;&gt;"",VLOOKUP(V1135,'DON GIA'!$A$1:$D$346,4,0),"")</f>
        <v/>
      </c>
      <c r="AA1135" s="106" t="str">
        <f t="shared" si="217"/>
        <v/>
      </c>
      <c r="AB1135" s="71"/>
      <c r="AC1135" s="71"/>
      <c r="AD1135" s="71"/>
      <c r="AE1135" s="71"/>
      <c r="AF1135" s="71"/>
      <c r="AG1135" s="103"/>
      <c r="AH1135" s="71"/>
      <c r="AI1135" s="71"/>
      <c r="AJ1135" s="71"/>
      <c r="AK1135" s="106" t="str">
        <f>IF(AH1135&lt;&gt;"",VLOOKUP(AH1135,'DON GIA'!$M$1:$P$9,4,0),"")</f>
        <v/>
      </c>
      <c r="AL1135" s="106" t="str">
        <f t="shared" si="215"/>
        <v/>
      </c>
      <c r="AM1135" s="103"/>
      <c r="AN1135" s="107"/>
      <c r="AO1135" s="199" t="str">
        <f t="shared" si="210"/>
        <v/>
      </c>
      <c r="AP1135" s="107"/>
    </row>
    <row r="1136" spans="1:42" outlineLevel="2">
      <c r="A1136" s="72" t="e">
        <f>IF(C1135&lt;&gt;"",$C$7:C1135,A1135)</f>
        <v>#VALUE!</v>
      </c>
      <c r="B1136" s="102" t="str">
        <f>IF(C1135&lt;&gt;"",COUNTA($C$7:C1135)+392,"")</f>
        <v/>
      </c>
      <c r="C1136" s="192"/>
      <c r="D1136" s="61"/>
      <c r="E1136" s="103"/>
      <c r="F1136" s="103"/>
      <c r="G1136" s="103"/>
      <c r="H1136" s="103"/>
      <c r="I1136" s="103"/>
      <c r="J1136" s="103"/>
      <c r="K1136" s="71"/>
      <c r="L1136" s="105"/>
      <c r="M1136" s="106" t="str">
        <f>IF(K1136&lt;&gt;"",VLOOKUP(K1136,'DON GIA'!$S$1:$U$19,3,0),"")</f>
        <v/>
      </c>
      <c r="N1136" s="106" t="str">
        <f>IF(K1136&lt;&gt;"",VLOOKUP(K1136,'DON GIA'!$S$1:$V$19,4,0),"")</f>
        <v/>
      </c>
      <c r="O1136" s="106" t="str">
        <f t="shared" si="213"/>
        <v/>
      </c>
      <c r="P1136" s="106" t="str">
        <f t="shared" si="214"/>
        <v/>
      </c>
      <c r="Q1136" s="71" t="s">
        <v>35</v>
      </c>
      <c r="R1136" s="103"/>
      <c r="S1136" s="103"/>
      <c r="T1136" s="106" t="str">
        <f>IF(Q1136&lt;&gt;"",VLOOKUP(Q1136,'DON GIA'!$H$1:$K$103,4,0),"")</f>
        <v/>
      </c>
      <c r="U1136" s="106" t="str">
        <f t="shared" si="216"/>
        <v/>
      </c>
      <c r="V1136" s="107"/>
      <c r="W1136" s="103"/>
      <c r="X1136" s="108"/>
      <c r="Y1136" s="109"/>
      <c r="Z1136" s="106" t="str">
        <f>IF(V1136&lt;&gt;"",VLOOKUP(V1136,'DON GIA'!$A$1:$D$346,4,0),"")</f>
        <v/>
      </c>
      <c r="AA1136" s="106" t="str">
        <f t="shared" si="217"/>
        <v/>
      </c>
      <c r="AB1136" s="71"/>
      <c r="AC1136" s="71"/>
      <c r="AD1136" s="71"/>
      <c r="AE1136" s="71"/>
      <c r="AF1136" s="71"/>
      <c r="AG1136" s="103"/>
      <c r="AH1136" s="71"/>
      <c r="AI1136" s="71"/>
      <c r="AJ1136" s="71"/>
      <c r="AK1136" s="106" t="str">
        <f>IF(AH1136&lt;&gt;"",VLOOKUP(AH1136,'DON GIA'!$M$1:$P$9,4,0),"")</f>
        <v/>
      </c>
      <c r="AL1136" s="106" t="str">
        <f t="shared" si="215"/>
        <v/>
      </c>
      <c r="AM1136" s="103"/>
      <c r="AN1136" s="107"/>
      <c r="AO1136" s="199" t="str">
        <f t="shared" si="210"/>
        <v/>
      </c>
      <c r="AP1136" s="107"/>
    </row>
    <row r="1137" spans="1:43" outlineLevel="1">
      <c r="A1137" s="84" t="s">
        <v>784</v>
      </c>
      <c r="B1137" s="102"/>
      <c r="C1137" s="192">
        <v>469</v>
      </c>
      <c r="D1137" s="61" t="s">
        <v>453</v>
      </c>
      <c r="E1137" s="162"/>
      <c r="F1137" s="162"/>
      <c r="G1137" s="162"/>
      <c r="H1137" s="162"/>
      <c r="I1137" s="162"/>
      <c r="J1137" s="162"/>
      <c r="K1137" s="171"/>
      <c r="L1137" s="167">
        <f>SUBTOTAL(9,L1138:L1153)</f>
        <v>85</v>
      </c>
      <c r="M1137" s="199"/>
      <c r="N1137" s="199"/>
      <c r="O1137" s="199">
        <f>SUBTOTAL(9,O1138:O1153)</f>
        <v>142715000</v>
      </c>
      <c r="P1137" s="199">
        <f>SUBTOTAL(9,P1138:P1153)</f>
        <v>0</v>
      </c>
      <c r="Q1137" s="61"/>
      <c r="R1137" s="162"/>
      <c r="S1137" s="162">
        <f>SUBTOTAL(9,S1138:S1153)</f>
        <v>0</v>
      </c>
      <c r="T1137" s="199"/>
      <c r="U1137" s="199">
        <f>SUBTOTAL(9,U1138:U1153)</f>
        <v>0</v>
      </c>
      <c r="V1137" s="129"/>
      <c r="W1137" s="162"/>
      <c r="X1137" s="169">
        <f>SUBTOTAL(9,X1138:X1153)</f>
        <v>209.21899999999997</v>
      </c>
      <c r="Y1137" s="170">
        <f>SUBTOTAL(9,Y1138:Y1153)</f>
        <v>0</v>
      </c>
      <c r="Z1137" s="199"/>
      <c r="AA1137" s="199">
        <f>SUBTOTAL(9,AA1138:AA1153)</f>
        <v>392975257.62199992</v>
      </c>
      <c r="AB1137" s="71"/>
      <c r="AC1137" s="71"/>
      <c r="AD1137" s="71"/>
      <c r="AE1137" s="71"/>
      <c r="AF1137" s="71"/>
      <c r="AG1137" s="103"/>
      <c r="AH1137" s="61"/>
      <c r="AI1137" s="61"/>
      <c r="AJ1137" s="61">
        <f>SUBTOTAL(9,AJ1138:AJ1153)</f>
        <v>2</v>
      </c>
      <c r="AK1137" s="199"/>
      <c r="AL1137" s="199">
        <f>SUBTOTAL(9,AL1138:AL1153)</f>
        <v>25895920</v>
      </c>
      <c r="AM1137" s="162"/>
      <c r="AN1137" s="129">
        <f>SUBTOTAL(9,AN1138:AN1153)</f>
        <v>1</v>
      </c>
      <c r="AO1137" s="199">
        <f t="shared" si="210"/>
        <v>561586177.62199998</v>
      </c>
      <c r="AP1137" s="65"/>
      <c r="AQ1137" s="90"/>
    </row>
    <row r="1138" spans="1:43" ht="131.25" outlineLevel="2">
      <c r="A1138" s="72" t="e">
        <f>IF(C1137&lt;&gt;"",$C$7:C1137,A1136)</f>
        <v>#VALUE!</v>
      </c>
      <c r="B1138" s="102">
        <f>IF(C1137&lt;&gt;"",COUNTA($C$7:C1137)+392,"")</f>
        <v>469</v>
      </c>
      <c r="C1138" s="192"/>
      <c r="D1138" s="71" t="s">
        <v>454</v>
      </c>
      <c r="E1138" s="103">
        <v>1</v>
      </c>
      <c r="F1138" s="103"/>
      <c r="G1138" s="103">
        <v>477</v>
      </c>
      <c r="H1138" s="103">
        <v>79</v>
      </c>
      <c r="I1138" s="103" t="s">
        <v>223</v>
      </c>
      <c r="J1138" s="103" t="s">
        <v>224</v>
      </c>
      <c r="K1138" s="104" t="s">
        <v>973</v>
      </c>
      <c r="L1138" s="105">
        <v>85</v>
      </c>
      <c r="M1138" s="106">
        <f>IF(K1138&lt;&gt;"",VLOOKUP(K1138,'DON GIA'!$S$1:$U$19,3,0),"")</f>
        <v>1679000</v>
      </c>
      <c r="N1138" s="106">
        <f>IF(K1138&lt;&gt;"",VLOOKUP(K1138,'DON GIA'!$S$1:$V$19,4,0),"")</f>
        <v>0</v>
      </c>
      <c r="O1138" s="106">
        <f t="shared" si="213"/>
        <v>142715000</v>
      </c>
      <c r="P1138" s="106">
        <f t="shared" si="214"/>
        <v>0</v>
      </c>
      <c r="Q1138" s="71" t="s">
        <v>35</v>
      </c>
      <c r="R1138" s="103"/>
      <c r="S1138" s="103"/>
      <c r="T1138" s="106" t="str">
        <f>IF(Q1138&lt;&gt;"",VLOOKUP(Q1138,'DON GIA'!$H$1:$K$103,4,0),"")</f>
        <v/>
      </c>
      <c r="U1138" s="106" t="str">
        <f t="shared" ref="U1138:U1153" si="218">IF(Q1138&lt;&gt;"",IF(ISNUMBER(T1138),S1138*T1138,""),"")</f>
        <v/>
      </c>
      <c r="V1138" s="107" t="s">
        <v>1005</v>
      </c>
      <c r="W1138" s="103" t="s">
        <v>27</v>
      </c>
      <c r="X1138" s="108">
        <v>47.98</v>
      </c>
      <c r="Y1138" s="109"/>
      <c r="Z1138" s="106">
        <f>IF(V1138&lt;&gt;"",VLOOKUP(V1138,'DON GIA'!$A$1:$D$346,4,0),"")</f>
        <v>5559129</v>
      </c>
      <c r="AA1138" s="106">
        <f t="shared" ref="AA1138:AA1153" si="219">IF(V1138&lt;&gt;"",IF(ISNUMBER(Z1138),X1138*Z1138,""),"")</f>
        <v>266727009.41999999</v>
      </c>
      <c r="AB1138" s="71" t="s">
        <v>28</v>
      </c>
      <c r="AC1138" s="71" t="s">
        <v>29</v>
      </c>
      <c r="AD1138" s="71" t="s">
        <v>30</v>
      </c>
      <c r="AE1138" s="71" t="s">
        <v>31</v>
      </c>
      <c r="AF1138" s="71" t="s">
        <v>34</v>
      </c>
      <c r="AG1138" s="103" t="s">
        <v>33</v>
      </c>
      <c r="AH1138" s="71" t="s">
        <v>562</v>
      </c>
      <c r="AI1138" s="71" t="s">
        <v>409</v>
      </c>
      <c r="AJ1138" s="71">
        <v>1</v>
      </c>
      <c r="AK1138" s="106">
        <f>IF(AH1138&lt;&gt;"",VLOOKUP(AH1138,'DON GIA'!$M$1:$P$9,4,0),"")</f>
        <v>12895920</v>
      </c>
      <c r="AL1138" s="106">
        <f t="shared" si="215"/>
        <v>12895920</v>
      </c>
      <c r="AM1138" s="103" t="s">
        <v>407</v>
      </c>
      <c r="AN1138" s="107">
        <v>1</v>
      </c>
      <c r="AO1138" s="199" t="str">
        <f t="shared" si="210"/>
        <v/>
      </c>
      <c r="AP1138" s="65" t="s">
        <v>544</v>
      </c>
    </row>
    <row r="1139" spans="1:43" ht="153.75" outlineLevel="2">
      <c r="A1139" s="72" t="e">
        <f>IF(C1138&lt;&gt;"",$C$7:C1138,A1138)</f>
        <v>#VALUE!</v>
      </c>
      <c r="B1139" s="102" t="str">
        <f>IF(C1138&lt;&gt;"",COUNTA($C$7:C1138)+392,"")</f>
        <v/>
      </c>
      <c r="C1139" s="192"/>
      <c r="D1139" s="71" t="s">
        <v>71</v>
      </c>
      <c r="E1139" s="103"/>
      <c r="F1139" s="103"/>
      <c r="G1139" s="103"/>
      <c r="H1139" s="103"/>
      <c r="I1139" s="103"/>
      <c r="J1139" s="103"/>
      <c r="K1139" s="71"/>
      <c r="L1139" s="105"/>
      <c r="M1139" s="106" t="str">
        <f>IF(K1139&lt;&gt;"",VLOOKUP(K1139,'DON GIA'!$S$1:$U$19,3,0),"")</f>
        <v/>
      </c>
      <c r="N1139" s="106" t="str">
        <f>IF(K1139&lt;&gt;"",VLOOKUP(K1139,'DON GIA'!$S$1:$V$19,4,0),"")</f>
        <v/>
      </c>
      <c r="O1139" s="106" t="str">
        <f t="shared" si="213"/>
        <v/>
      </c>
      <c r="P1139" s="106" t="str">
        <f t="shared" si="214"/>
        <v/>
      </c>
      <c r="Q1139" s="71" t="s">
        <v>35</v>
      </c>
      <c r="R1139" s="103"/>
      <c r="S1139" s="103"/>
      <c r="T1139" s="106" t="str">
        <f>IF(Q1139&lt;&gt;"",VLOOKUP(Q1139,'DON GIA'!$H$1:$K$103,4,0),"")</f>
        <v/>
      </c>
      <c r="U1139" s="106" t="str">
        <f t="shared" si="218"/>
        <v/>
      </c>
      <c r="V1139" s="107" t="s">
        <v>1001</v>
      </c>
      <c r="W1139" s="103" t="s">
        <v>27</v>
      </c>
      <c r="X1139" s="108">
        <v>4</v>
      </c>
      <c r="Y1139" s="109"/>
      <c r="Z1139" s="106">
        <f>IF(V1139&lt;&gt;"",VLOOKUP(V1139,'DON GIA'!$A$1:$D$346,4,0),"")</f>
        <v>295078</v>
      </c>
      <c r="AA1139" s="106">
        <f t="shared" si="219"/>
        <v>1180312</v>
      </c>
      <c r="AB1139" s="71"/>
      <c r="AC1139" s="71"/>
      <c r="AD1139" s="71"/>
      <c r="AE1139" s="71"/>
      <c r="AF1139" s="71"/>
      <c r="AG1139" s="103"/>
      <c r="AH1139" s="61" t="s">
        <v>578</v>
      </c>
      <c r="AI1139" s="71" t="s">
        <v>560</v>
      </c>
      <c r="AJ1139" s="71">
        <v>1</v>
      </c>
      <c r="AK1139" s="106">
        <f>IF(AH1139&lt;&gt;"",VLOOKUP(AH1139,'DON GIA'!$M$1:$P$9,4,0),"")</f>
        <v>13000000</v>
      </c>
      <c r="AL1139" s="106">
        <f t="shared" si="215"/>
        <v>13000000</v>
      </c>
      <c r="AM1139" s="103"/>
      <c r="AN1139" s="107"/>
      <c r="AO1139" s="199" t="str">
        <f t="shared" si="210"/>
        <v/>
      </c>
      <c r="AP1139" s="66" t="s">
        <v>545</v>
      </c>
    </row>
    <row r="1140" spans="1:43" ht="168.75" outlineLevel="2">
      <c r="A1140" s="72" t="e">
        <f>IF(C1139&lt;&gt;"",$C$7:C1139,A1139)</f>
        <v>#VALUE!</v>
      </c>
      <c r="B1140" s="102" t="str">
        <f>IF(C1139&lt;&gt;"",COUNTA($C$7:C1139)+392,"")</f>
        <v/>
      </c>
      <c r="C1140" s="192"/>
      <c r="D1140" s="71"/>
      <c r="E1140" s="103"/>
      <c r="F1140" s="103"/>
      <c r="G1140" s="103"/>
      <c r="H1140" s="103"/>
      <c r="I1140" s="103"/>
      <c r="J1140" s="103"/>
      <c r="K1140" s="71"/>
      <c r="L1140" s="105"/>
      <c r="M1140" s="106" t="str">
        <f>IF(K1140&lt;&gt;"",VLOOKUP(K1140,'DON GIA'!$S$1:$U$19,3,0),"")</f>
        <v/>
      </c>
      <c r="N1140" s="106" t="str">
        <f>IF(K1140&lt;&gt;"",VLOOKUP(K1140,'DON GIA'!$S$1:$V$19,4,0),"")</f>
        <v/>
      </c>
      <c r="O1140" s="106" t="str">
        <f t="shared" si="213"/>
        <v/>
      </c>
      <c r="P1140" s="106" t="str">
        <f t="shared" si="214"/>
        <v/>
      </c>
      <c r="Q1140" s="71" t="s">
        <v>35</v>
      </c>
      <c r="R1140" s="103"/>
      <c r="S1140" s="103"/>
      <c r="T1140" s="106" t="str">
        <f>IF(Q1140&lt;&gt;"",VLOOKUP(Q1140,'DON GIA'!$H$1:$K$103,4,0),"")</f>
        <v/>
      </c>
      <c r="U1140" s="106" t="str">
        <f t="shared" si="218"/>
        <v/>
      </c>
      <c r="V1140" s="107" t="s">
        <v>1080</v>
      </c>
      <c r="W1140" s="103" t="s">
        <v>27</v>
      </c>
      <c r="X1140" s="108">
        <v>4.41</v>
      </c>
      <c r="Y1140" s="109"/>
      <c r="Z1140" s="106">
        <f>IF(V1140&lt;&gt;"",VLOOKUP(V1140,'DON GIA'!$A$1:$D$346,4,0),"")</f>
        <v>10375629</v>
      </c>
      <c r="AA1140" s="106">
        <f t="shared" si="219"/>
        <v>45756523.890000001</v>
      </c>
      <c r="AB1140" s="71"/>
      <c r="AC1140" s="71"/>
      <c r="AD1140" s="71"/>
      <c r="AE1140" s="71" t="s">
        <v>31</v>
      </c>
      <c r="AF1140" s="71"/>
      <c r="AG1140" s="103" t="s">
        <v>33</v>
      </c>
      <c r="AH1140" s="71"/>
      <c r="AI1140" s="71"/>
      <c r="AJ1140" s="71"/>
      <c r="AK1140" s="106" t="str">
        <f>IF(AH1140&lt;&gt;"",VLOOKUP(AH1140,'DON GIA'!$M$1:$P$9,4,0),"")</f>
        <v/>
      </c>
      <c r="AL1140" s="106" t="str">
        <f t="shared" si="215"/>
        <v/>
      </c>
      <c r="AM1140" s="103"/>
      <c r="AN1140" s="107"/>
      <c r="AO1140" s="199" t="str">
        <f t="shared" si="210"/>
        <v/>
      </c>
      <c r="AP1140" s="66" t="s">
        <v>547</v>
      </c>
    </row>
    <row r="1141" spans="1:43" ht="75" outlineLevel="2">
      <c r="A1141" s="72" t="e">
        <f>IF(C1140&lt;&gt;"",$C$7:C1140,A1140)</f>
        <v>#VALUE!</v>
      </c>
      <c r="B1141" s="102" t="str">
        <f>IF(C1140&lt;&gt;"",COUNTA($C$7:C1140)+392,"")</f>
        <v/>
      </c>
      <c r="C1141" s="192"/>
      <c r="D1141" s="71"/>
      <c r="E1141" s="103"/>
      <c r="F1141" s="103"/>
      <c r="G1141" s="103"/>
      <c r="H1141" s="103"/>
      <c r="I1141" s="103"/>
      <c r="J1141" s="103"/>
      <c r="K1141" s="71"/>
      <c r="L1141" s="105"/>
      <c r="M1141" s="106" t="str">
        <f>IF(K1141&lt;&gt;"",VLOOKUP(K1141,'DON GIA'!$S$1:$U$19,3,0),"")</f>
        <v/>
      </c>
      <c r="N1141" s="106" t="str">
        <f>IF(K1141&lt;&gt;"",VLOOKUP(K1141,'DON GIA'!$S$1:$V$19,4,0),"")</f>
        <v/>
      </c>
      <c r="O1141" s="106" t="str">
        <f t="shared" si="213"/>
        <v/>
      </c>
      <c r="P1141" s="106" t="str">
        <f t="shared" si="214"/>
        <v/>
      </c>
      <c r="Q1141" s="71" t="s">
        <v>35</v>
      </c>
      <c r="R1141" s="103"/>
      <c r="S1141" s="103"/>
      <c r="T1141" s="106" t="str">
        <f>IF(Q1141&lt;&gt;"",VLOOKUP(Q1141,'DON GIA'!$H$1:$K$103,4,0),"")</f>
        <v/>
      </c>
      <c r="U1141" s="106" t="str">
        <f t="shared" si="218"/>
        <v/>
      </c>
      <c r="V1141" s="107" t="s">
        <v>1185</v>
      </c>
      <c r="W1141" s="103" t="s">
        <v>27</v>
      </c>
      <c r="X1141" s="108">
        <v>2.61</v>
      </c>
      <c r="Y1141" s="109"/>
      <c r="Z1141" s="106">
        <f>IF(V1141&lt;&gt;"",VLOOKUP(V1141,'DON GIA'!$A$1:$D$346,4,0),"")</f>
        <v>2613835</v>
      </c>
      <c r="AA1141" s="106">
        <f t="shared" si="219"/>
        <v>6822109.3499999996</v>
      </c>
      <c r="AB1141" s="71"/>
      <c r="AC1141" s="71"/>
      <c r="AD1141" s="71"/>
      <c r="AE1141" s="71"/>
      <c r="AF1141" s="71"/>
      <c r="AG1141" s="103"/>
      <c r="AH1141" s="71"/>
      <c r="AI1141" s="71"/>
      <c r="AJ1141" s="71"/>
      <c r="AK1141" s="106" t="str">
        <f>IF(AH1141&lt;&gt;"",VLOOKUP(AH1141,'DON GIA'!$M$1:$P$9,4,0),"")</f>
        <v/>
      </c>
      <c r="AL1141" s="106" t="str">
        <f t="shared" si="215"/>
        <v/>
      </c>
      <c r="AM1141" s="103"/>
      <c r="AN1141" s="107"/>
      <c r="AO1141" s="199" t="str">
        <f t="shared" si="210"/>
        <v/>
      </c>
      <c r="AP1141" s="66" t="s">
        <v>537</v>
      </c>
    </row>
    <row r="1142" spans="1:43" ht="93.75" outlineLevel="2">
      <c r="A1142" s="72" t="e">
        <f>IF(C1141&lt;&gt;"",$C$7:C1141,A1141)</f>
        <v>#VALUE!</v>
      </c>
      <c r="B1142" s="102" t="str">
        <f>IF(C1141&lt;&gt;"",COUNTA($C$7:C1141)+392,"")</f>
        <v/>
      </c>
      <c r="C1142" s="192"/>
      <c r="D1142" s="71"/>
      <c r="E1142" s="103"/>
      <c r="F1142" s="103"/>
      <c r="G1142" s="103"/>
      <c r="H1142" s="103"/>
      <c r="I1142" s="103"/>
      <c r="J1142" s="103"/>
      <c r="K1142" s="71"/>
      <c r="L1142" s="105"/>
      <c r="M1142" s="106" t="str">
        <f>IF(K1142&lt;&gt;"",VLOOKUP(K1142,'DON GIA'!$S$1:$U$19,3,0),"")</f>
        <v/>
      </c>
      <c r="N1142" s="106" t="str">
        <f>IF(K1142&lt;&gt;"",VLOOKUP(K1142,'DON GIA'!$S$1:$V$19,4,0),"")</f>
        <v/>
      </c>
      <c r="O1142" s="106" t="str">
        <f t="shared" si="213"/>
        <v/>
      </c>
      <c r="P1142" s="106" t="str">
        <f t="shared" si="214"/>
        <v/>
      </c>
      <c r="Q1142" s="71" t="s">
        <v>35</v>
      </c>
      <c r="R1142" s="103"/>
      <c r="S1142" s="103"/>
      <c r="T1142" s="106" t="str">
        <f>IF(Q1142&lt;&gt;"",VLOOKUP(Q1142,'DON GIA'!$H$1:$K$103,4,0),"")</f>
        <v/>
      </c>
      <c r="U1142" s="106" t="str">
        <f t="shared" si="218"/>
        <v/>
      </c>
      <c r="V1142" s="107" t="s">
        <v>1023</v>
      </c>
      <c r="W1142" s="103" t="s">
        <v>38</v>
      </c>
      <c r="X1142" s="108">
        <v>0.13900000000000001</v>
      </c>
      <c r="Y1142" s="109"/>
      <c r="Z1142" s="106">
        <f>IF(V1142&lt;&gt;"",VLOOKUP(V1142,'DON GIA'!$A$1:$D$346,4,0),"")</f>
        <v>2523428</v>
      </c>
      <c r="AA1142" s="106">
        <f t="shared" si="219"/>
        <v>350756.49200000003</v>
      </c>
      <c r="AB1142" s="71"/>
      <c r="AC1142" s="71"/>
      <c r="AD1142" s="71"/>
      <c r="AE1142" s="71"/>
      <c r="AF1142" s="71"/>
      <c r="AG1142" s="103"/>
      <c r="AH1142" s="71"/>
      <c r="AI1142" s="71"/>
      <c r="AJ1142" s="71"/>
      <c r="AK1142" s="106" t="str">
        <f>IF(AH1142&lt;&gt;"",VLOOKUP(AH1142,'DON GIA'!$M$1:$P$9,4,0),"")</f>
        <v/>
      </c>
      <c r="AL1142" s="106" t="str">
        <f t="shared" si="215"/>
        <v/>
      </c>
      <c r="AM1142" s="103"/>
      <c r="AN1142" s="107"/>
      <c r="AO1142" s="199" t="str">
        <f t="shared" si="210"/>
        <v/>
      </c>
      <c r="AP1142" s="60" t="s">
        <v>534</v>
      </c>
    </row>
    <row r="1143" spans="1:43" outlineLevel="2">
      <c r="A1143" s="72" t="e">
        <f>IF(C1142&lt;&gt;"",$C$7:C1142,A1142)</f>
        <v>#VALUE!</v>
      </c>
      <c r="B1143" s="102" t="str">
        <f>IF(C1142&lt;&gt;"",COUNTA($C$7:C1142)+392,"")</f>
        <v/>
      </c>
      <c r="C1143" s="192"/>
      <c r="D1143" s="71"/>
      <c r="E1143" s="103"/>
      <c r="F1143" s="103"/>
      <c r="G1143" s="103"/>
      <c r="H1143" s="103"/>
      <c r="I1143" s="103"/>
      <c r="J1143" s="103"/>
      <c r="K1143" s="71"/>
      <c r="L1143" s="105"/>
      <c r="M1143" s="106" t="str">
        <f>IF(K1143&lt;&gt;"",VLOOKUP(K1143,'DON GIA'!$S$1:$U$19,3,0),"")</f>
        <v/>
      </c>
      <c r="N1143" s="106" t="str">
        <f>IF(K1143&lt;&gt;"",VLOOKUP(K1143,'DON GIA'!$S$1:$V$19,4,0),"")</f>
        <v/>
      </c>
      <c r="O1143" s="106" t="str">
        <f t="shared" si="213"/>
        <v/>
      </c>
      <c r="P1143" s="106" t="str">
        <f t="shared" si="214"/>
        <v/>
      </c>
      <c r="Q1143" s="71" t="s">
        <v>35</v>
      </c>
      <c r="R1143" s="103"/>
      <c r="S1143" s="103"/>
      <c r="T1143" s="106" t="str">
        <f>IF(Q1143&lt;&gt;"",VLOOKUP(Q1143,'DON GIA'!$H$1:$K$103,4,0),"")</f>
        <v/>
      </c>
      <c r="U1143" s="106" t="str">
        <f t="shared" si="218"/>
        <v/>
      </c>
      <c r="V1143" s="107" t="s">
        <v>1109</v>
      </c>
      <c r="W1143" s="103" t="s">
        <v>27</v>
      </c>
      <c r="X1143" s="108">
        <v>2.48</v>
      </c>
      <c r="Y1143" s="109"/>
      <c r="Z1143" s="106">
        <f>IF(V1143&lt;&gt;"",VLOOKUP(V1143,'DON GIA'!$A$1:$D$346,4,0),"")</f>
        <v>282038</v>
      </c>
      <c r="AA1143" s="106">
        <f t="shared" si="219"/>
        <v>699454.24</v>
      </c>
      <c r="AB1143" s="71"/>
      <c r="AC1143" s="71"/>
      <c r="AD1143" s="71"/>
      <c r="AE1143" s="71"/>
      <c r="AF1143" s="71"/>
      <c r="AG1143" s="103"/>
      <c r="AH1143" s="71"/>
      <c r="AI1143" s="71"/>
      <c r="AJ1143" s="71"/>
      <c r="AK1143" s="106" t="str">
        <f>IF(AH1143&lt;&gt;"",VLOOKUP(AH1143,'DON GIA'!$M$1:$P$9,4,0),"")</f>
        <v/>
      </c>
      <c r="AL1143" s="106" t="str">
        <f t="shared" si="215"/>
        <v/>
      </c>
      <c r="AM1143" s="103"/>
      <c r="AN1143" s="107"/>
      <c r="AO1143" s="199" t="str">
        <f t="shared" si="210"/>
        <v/>
      </c>
      <c r="AP1143" s="107"/>
    </row>
    <row r="1144" spans="1:43" ht="37.5" outlineLevel="2">
      <c r="A1144" s="72" t="e">
        <f>IF(C1143&lt;&gt;"",$C$7:C1143,A1143)</f>
        <v>#VALUE!</v>
      </c>
      <c r="B1144" s="102" t="str">
        <f>IF(C1143&lt;&gt;"",COUNTA($C$7:C1143)+392,"")</f>
        <v/>
      </c>
      <c r="C1144" s="192"/>
      <c r="D1144" s="71"/>
      <c r="E1144" s="103"/>
      <c r="F1144" s="103"/>
      <c r="G1144" s="103"/>
      <c r="H1144" s="103"/>
      <c r="I1144" s="103"/>
      <c r="J1144" s="103"/>
      <c r="K1144" s="71"/>
      <c r="L1144" s="105"/>
      <c r="M1144" s="106" t="str">
        <f>IF(K1144&lt;&gt;"",VLOOKUP(K1144,'DON GIA'!$S$1:$U$19,3,0),"")</f>
        <v/>
      </c>
      <c r="N1144" s="106" t="str">
        <f>IF(K1144&lt;&gt;"",VLOOKUP(K1144,'DON GIA'!$S$1:$V$19,4,0),"")</f>
        <v/>
      </c>
      <c r="O1144" s="106" t="str">
        <f t="shared" si="213"/>
        <v/>
      </c>
      <c r="P1144" s="106" t="str">
        <f t="shared" si="214"/>
        <v/>
      </c>
      <c r="Q1144" s="71" t="s">
        <v>35</v>
      </c>
      <c r="R1144" s="103"/>
      <c r="S1144" s="103"/>
      <c r="T1144" s="106" t="str">
        <f>IF(Q1144&lt;&gt;"",VLOOKUP(Q1144,'DON GIA'!$H$1:$K$103,4,0),"")</f>
        <v/>
      </c>
      <c r="U1144" s="106" t="str">
        <f t="shared" si="218"/>
        <v/>
      </c>
      <c r="V1144" s="107" t="s">
        <v>1108</v>
      </c>
      <c r="W1144" s="103" t="s">
        <v>27</v>
      </c>
      <c r="X1144" s="108">
        <v>12.8</v>
      </c>
      <c r="Y1144" s="109"/>
      <c r="Z1144" s="106">
        <f>IF(V1144&lt;&gt;"",VLOOKUP(V1144,'DON GIA'!$A$1:$D$346,4,0),"")</f>
        <v>282038</v>
      </c>
      <c r="AA1144" s="106">
        <f t="shared" si="219"/>
        <v>3610086.4000000004</v>
      </c>
      <c r="AB1144" s="71"/>
      <c r="AC1144" s="71"/>
      <c r="AD1144" s="71"/>
      <c r="AE1144" s="71"/>
      <c r="AF1144" s="71"/>
      <c r="AG1144" s="103"/>
      <c r="AH1144" s="71"/>
      <c r="AI1144" s="71"/>
      <c r="AJ1144" s="71"/>
      <c r="AK1144" s="106" t="str">
        <f>IF(AH1144&lt;&gt;"",VLOOKUP(AH1144,'DON GIA'!$M$1:$P$9,4,0),"")</f>
        <v/>
      </c>
      <c r="AL1144" s="106" t="str">
        <f t="shared" si="215"/>
        <v/>
      </c>
      <c r="AM1144" s="103"/>
      <c r="AN1144" s="107"/>
      <c r="AO1144" s="199" t="str">
        <f t="shared" si="210"/>
        <v/>
      </c>
      <c r="AP1144" s="107"/>
    </row>
    <row r="1145" spans="1:43" ht="37.5" outlineLevel="2">
      <c r="A1145" s="72" t="e">
        <f>IF(C1144&lt;&gt;"",$C$7:C1144,A1144)</f>
        <v>#VALUE!</v>
      </c>
      <c r="B1145" s="102" t="str">
        <f>IF(C1144&lt;&gt;"",COUNTA($C$7:C1144)+392,"")</f>
        <v/>
      </c>
      <c r="C1145" s="192"/>
      <c r="D1145" s="71"/>
      <c r="E1145" s="103"/>
      <c r="F1145" s="103"/>
      <c r="G1145" s="103"/>
      <c r="H1145" s="103"/>
      <c r="I1145" s="103"/>
      <c r="J1145" s="103"/>
      <c r="K1145" s="71"/>
      <c r="L1145" s="105"/>
      <c r="M1145" s="106" t="str">
        <f>IF(K1145&lt;&gt;"",VLOOKUP(K1145,'DON GIA'!$S$1:$U$19,3,0),"")</f>
        <v/>
      </c>
      <c r="N1145" s="106" t="str">
        <f>IF(K1145&lt;&gt;"",VLOOKUP(K1145,'DON GIA'!$S$1:$V$19,4,0),"")</f>
        <v/>
      </c>
      <c r="O1145" s="106" t="str">
        <f t="shared" si="213"/>
        <v/>
      </c>
      <c r="P1145" s="106" t="str">
        <f t="shared" si="214"/>
        <v/>
      </c>
      <c r="Q1145" s="71" t="s">
        <v>35</v>
      </c>
      <c r="R1145" s="103"/>
      <c r="S1145" s="103"/>
      <c r="T1145" s="106" t="str">
        <f>IF(Q1145&lt;&gt;"",VLOOKUP(Q1145,'DON GIA'!$H$1:$K$103,4,0),"")</f>
        <v/>
      </c>
      <c r="U1145" s="106" t="str">
        <f t="shared" si="218"/>
        <v/>
      </c>
      <c r="V1145" s="107" t="s">
        <v>1268</v>
      </c>
      <c r="W1145" s="103" t="s">
        <v>27</v>
      </c>
      <c r="X1145" s="108">
        <v>1.25</v>
      </c>
      <c r="Y1145" s="109"/>
      <c r="Z1145" s="106">
        <f>IF(V1145&lt;&gt;"",VLOOKUP(V1145,'DON GIA'!$A$1:$D$346,4,0),"")</f>
        <v>282038</v>
      </c>
      <c r="AA1145" s="106">
        <f t="shared" si="219"/>
        <v>352547.5</v>
      </c>
      <c r="AB1145" s="71"/>
      <c r="AC1145" s="71"/>
      <c r="AD1145" s="71"/>
      <c r="AE1145" s="71"/>
      <c r="AF1145" s="71"/>
      <c r="AG1145" s="103"/>
      <c r="AH1145" s="71"/>
      <c r="AI1145" s="71"/>
      <c r="AJ1145" s="71"/>
      <c r="AK1145" s="106" t="str">
        <f>IF(AH1145&lt;&gt;"",VLOOKUP(AH1145,'DON GIA'!$M$1:$P$9,4,0),"")</f>
        <v/>
      </c>
      <c r="AL1145" s="106" t="str">
        <f t="shared" si="215"/>
        <v/>
      </c>
      <c r="AM1145" s="103"/>
      <c r="AN1145" s="107"/>
      <c r="AO1145" s="199" t="str">
        <f t="shared" si="210"/>
        <v/>
      </c>
      <c r="AP1145" s="107"/>
    </row>
    <row r="1146" spans="1:43" ht="37.5" outlineLevel="2">
      <c r="A1146" s="72" t="e">
        <f>IF(C1145&lt;&gt;"",$C$7:C1145,A1145)</f>
        <v>#VALUE!</v>
      </c>
      <c r="B1146" s="102" t="str">
        <f>IF(C1145&lt;&gt;"",COUNTA($C$7:C1145)+392,"")</f>
        <v/>
      </c>
      <c r="C1146" s="192"/>
      <c r="D1146" s="71"/>
      <c r="E1146" s="103"/>
      <c r="F1146" s="103"/>
      <c r="G1146" s="103"/>
      <c r="H1146" s="103"/>
      <c r="I1146" s="103"/>
      <c r="J1146" s="103"/>
      <c r="K1146" s="71"/>
      <c r="L1146" s="105"/>
      <c r="M1146" s="106" t="str">
        <f>IF(K1146&lt;&gt;"",VLOOKUP(K1146,'DON GIA'!$S$1:$U$19,3,0),"")</f>
        <v/>
      </c>
      <c r="N1146" s="106" t="str">
        <f>IF(K1146&lt;&gt;"",VLOOKUP(K1146,'DON GIA'!$S$1:$V$19,4,0),"")</f>
        <v/>
      </c>
      <c r="O1146" s="106" t="str">
        <f t="shared" si="213"/>
        <v/>
      </c>
      <c r="P1146" s="106" t="str">
        <f t="shared" si="214"/>
        <v/>
      </c>
      <c r="Q1146" s="71" t="s">
        <v>35</v>
      </c>
      <c r="R1146" s="103"/>
      <c r="S1146" s="103"/>
      <c r="T1146" s="106" t="str">
        <f>IF(Q1146&lt;&gt;"",VLOOKUP(Q1146,'DON GIA'!$H$1:$K$103,4,0),"")</f>
        <v/>
      </c>
      <c r="U1146" s="106" t="str">
        <f t="shared" si="218"/>
        <v/>
      </c>
      <c r="V1146" s="107" t="s">
        <v>1269</v>
      </c>
      <c r="W1146" s="103" t="s">
        <v>27</v>
      </c>
      <c r="X1146" s="108">
        <v>12.6</v>
      </c>
      <c r="Y1146" s="109"/>
      <c r="Z1146" s="106">
        <f>IF(V1146&lt;&gt;"",VLOOKUP(V1146,'DON GIA'!$A$1:$D$346,4,0),"")</f>
        <v>376089</v>
      </c>
      <c r="AA1146" s="106">
        <f t="shared" si="219"/>
        <v>4738721.3999999994</v>
      </c>
      <c r="AB1146" s="71"/>
      <c r="AC1146" s="71"/>
      <c r="AD1146" s="71"/>
      <c r="AE1146" s="71"/>
      <c r="AF1146" s="71"/>
      <c r="AG1146" s="103"/>
      <c r="AH1146" s="71"/>
      <c r="AI1146" s="71"/>
      <c r="AJ1146" s="71"/>
      <c r="AK1146" s="106" t="str">
        <f>IF(AH1146&lt;&gt;"",VLOOKUP(AH1146,'DON GIA'!$M$1:$P$9,4,0),"")</f>
        <v/>
      </c>
      <c r="AL1146" s="106" t="str">
        <f t="shared" si="215"/>
        <v/>
      </c>
      <c r="AM1146" s="103"/>
      <c r="AN1146" s="107"/>
      <c r="AO1146" s="199" t="str">
        <f t="shared" si="210"/>
        <v/>
      </c>
      <c r="AP1146" s="107"/>
    </row>
    <row r="1147" spans="1:43" ht="56.25" outlineLevel="2">
      <c r="A1147" s="72" t="e">
        <f>IF(C1146&lt;&gt;"",$C$7:C1146,A1146)</f>
        <v>#VALUE!</v>
      </c>
      <c r="B1147" s="102" t="str">
        <f>IF(C1146&lt;&gt;"",COUNTA($C$7:C1146)+392,"")</f>
        <v/>
      </c>
      <c r="C1147" s="192"/>
      <c r="D1147" s="71"/>
      <c r="E1147" s="103"/>
      <c r="F1147" s="103"/>
      <c r="G1147" s="103"/>
      <c r="H1147" s="103"/>
      <c r="I1147" s="103"/>
      <c r="J1147" s="103"/>
      <c r="K1147" s="71"/>
      <c r="L1147" s="105"/>
      <c r="M1147" s="106" t="str">
        <f>IF(K1147&lt;&gt;"",VLOOKUP(K1147,'DON GIA'!$S$1:$U$19,3,0),"")</f>
        <v/>
      </c>
      <c r="N1147" s="106" t="str">
        <f>IF(K1147&lt;&gt;"",VLOOKUP(K1147,'DON GIA'!$S$1:$V$19,4,0),"")</f>
        <v/>
      </c>
      <c r="O1147" s="106" t="str">
        <f t="shared" si="213"/>
        <v/>
      </c>
      <c r="P1147" s="106" t="str">
        <f t="shared" si="214"/>
        <v/>
      </c>
      <c r="Q1147" s="71" t="s">
        <v>35</v>
      </c>
      <c r="R1147" s="103"/>
      <c r="S1147" s="103"/>
      <c r="T1147" s="106" t="str">
        <f>IF(Q1147&lt;&gt;"",VLOOKUP(Q1147,'DON GIA'!$H$1:$K$103,4,0),"")</f>
        <v/>
      </c>
      <c r="U1147" s="106" t="str">
        <f t="shared" si="218"/>
        <v/>
      </c>
      <c r="V1147" s="107" t="s">
        <v>1270</v>
      </c>
      <c r="W1147" s="103" t="s">
        <v>27</v>
      </c>
      <c r="X1147" s="108">
        <f>17.5+3.36</f>
        <v>20.86</v>
      </c>
      <c r="Y1147" s="109"/>
      <c r="Z1147" s="106">
        <f>IF(V1147&lt;&gt;"",VLOOKUP(V1147,'DON GIA'!$A$1:$D$346,4,0),"")</f>
        <v>1238791</v>
      </c>
      <c r="AA1147" s="106">
        <f t="shared" si="219"/>
        <v>25841180.259999998</v>
      </c>
      <c r="AB1147" s="71"/>
      <c r="AC1147" s="71"/>
      <c r="AD1147" s="71"/>
      <c r="AE1147" s="71"/>
      <c r="AF1147" s="71"/>
      <c r="AG1147" s="103"/>
      <c r="AH1147" s="71"/>
      <c r="AI1147" s="71"/>
      <c r="AJ1147" s="71"/>
      <c r="AK1147" s="106" t="str">
        <f>IF(AH1147&lt;&gt;"",VLOOKUP(AH1147,'DON GIA'!$M$1:$P$9,4,0),"")</f>
        <v/>
      </c>
      <c r="AL1147" s="106" t="str">
        <f t="shared" si="215"/>
        <v/>
      </c>
      <c r="AM1147" s="103"/>
      <c r="AN1147" s="107"/>
      <c r="AO1147" s="199" t="str">
        <f t="shared" si="210"/>
        <v/>
      </c>
      <c r="AP1147" s="107"/>
    </row>
    <row r="1148" spans="1:43" outlineLevel="2">
      <c r="A1148" s="72" t="e">
        <f>IF(C1147&lt;&gt;"",$C$7:C1147,A1147)</f>
        <v>#VALUE!</v>
      </c>
      <c r="B1148" s="102" t="str">
        <f>IF(C1147&lt;&gt;"",COUNTA($C$7:C1147)+392,"")</f>
        <v/>
      </c>
      <c r="C1148" s="192"/>
      <c r="D1148" s="71"/>
      <c r="E1148" s="103"/>
      <c r="F1148" s="103"/>
      <c r="G1148" s="103"/>
      <c r="H1148" s="103"/>
      <c r="I1148" s="103"/>
      <c r="J1148" s="103"/>
      <c r="K1148" s="71"/>
      <c r="L1148" s="105"/>
      <c r="M1148" s="106" t="str">
        <f>IF(K1148&lt;&gt;"",VLOOKUP(K1148,'DON GIA'!$S$1:$U$19,3,0),"")</f>
        <v/>
      </c>
      <c r="N1148" s="106" t="str">
        <f>IF(K1148&lt;&gt;"",VLOOKUP(K1148,'DON GIA'!$S$1:$V$19,4,0),"")</f>
        <v/>
      </c>
      <c r="O1148" s="106" t="str">
        <f t="shared" si="213"/>
        <v/>
      </c>
      <c r="P1148" s="106" t="str">
        <f t="shared" si="214"/>
        <v/>
      </c>
      <c r="Q1148" s="71" t="s">
        <v>35</v>
      </c>
      <c r="R1148" s="103"/>
      <c r="S1148" s="103"/>
      <c r="T1148" s="106" t="str">
        <f>IF(Q1148&lt;&gt;"",VLOOKUP(Q1148,'DON GIA'!$H$1:$K$103,4,0),"")</f>
        <v/>
      </c>
      <c r="U1148" s="106" t="str">
        <f t="shared" si="218"/>
        <v/>
      </c>
      <c r="V1148" s="107" t="s">
        <v>1078</v>
      </c>
      <c r="W1148" s="103" t="s">
        <v>27</v>
      </c>
      <c r="X1148" s="108">
        <v>20.86</v>
      </c>
      <c r="Y1148" s="109"/>
      <c r="Z1148" s="106">
        <f>IF(V1148&lt;&gt;"",VLOOKUP(V1148,'DON GIA'!$A$1:$D$346,4,0),"")</f>
        <v>854777</v>
      </c>
      <c r="AA1148" s="106">
        <f t="shared" si="219"/>
        <v>17830648.219999999</v>
      </c>
      <c r="AB1148" s="71"/>
      <c r="AC1148" s="71" t="s">
        <v>29</v>
      </c>
      <c r="AD1148" s="71" t="s">
        <v>30</v>
      </c>
      <c r="AE1148" s="71" t="s">
        <v>41</v>
      </c>
      <c r="AF1148" s="71" t="s">
        <v>32</v>
      </c>
      <c r="AG1148" s="103"/>
      <c r="AH1148" s="71"/>
      <c r="AI1148" s="71"/>
      <c r="AJ1148" s="71"/>
      <c r="AK1148" s="106" t="str">
        <f>IF(AH1148&lt;&gt;"",VLOOKUP(AH1148,'DON GIA'!$M$1:$P$9,4,0),"")</f>
        <v/>
      </c>
      <c r="AL1148" s="106" t="str">
        <f t="shared" si="215"/>
        <v/>
      </c>
      <c r="AM1148" s="103"/>
      <c r="AN1148" s="107"/>
      <c r="AO1148" s="199" t="str">
        <f t="shared" si="210"/>
        <v/>
      </c>
      <c r="AP1148" s="107"/>
    </row>
    <row r="1149" spans="1:43" ht="37.5" outlineLevel="2">
      <c r="A1149" s="72" t="e">
        <f>IF(C1148&lt;&gt;"",$C$7:C1148,A1148)</f>
        <v>#VALUE!</v>
      </c>
      <c r="B1149" s="102" t="str">
        <f>IF(C1148&lt;&gt;"",COUNTA($C$7:C1148)+392,"")</f>
        <v/>
      </c>
      <c r="C1149" s="192"/>
      <c r="D1149" s="71"/>
      <c r="E1149" s="103"/>
      <c r="F1149" s="103"/>
      <c r="G1149" s="103"/>
      <c r="H1149" s="103"/>
      <c r="I1149" s="103"/>
      <c r="J1149" s="103"/>
      <c r="K1149" s="71"/>
      <c r="L1149" s="105"/>
      <c r="M1149" s="106" t="str">
        <f>IF(K1149&lt;&gt;"",VLOOKUP(K1149,'DON GIA'!$S$1:$U$19,3,0),"")</f>
        <v/>
      </c>
      <c r="N1149" s="106" t="str">
        <f>IF(K1149&lt;&gt;"",VLOOKUP(K1149,'DON GIA'!$S$1:$V$19,4,0),"")</f>
        <v/>
      </c>
      <c r="O1149" s="106" t="str">
        <f t="shared" si="213"/>
        <v/>
      </c>
      <c r="P1149" s="106" t="str">
        <f t="shared" si="214"/>
        <v/>
      </c>
      <c r="Q1149" s="71" t="s">
        <v>35</v>
      </c>
      <c r="R1149" s="103"/>
      <c r="S1149" s="103"/>
      <c r="T1149" s="106" t="str">
        <f>IF(Q1149&lt;&gt;"",VLOOKUP(Q1149,'DON GIA'!$H$1:$K$103,4,0),"")</f>
        <v/>
      </c>
      <c r="U1149" s="106" t="str">
        <f t="shared" si="218"/>
        <v/>
      </c>
      <c r="V1149" s="107" t="s">
        <v>1271</v>
      </c>
      <c r="W1149" s="103" t="s">
        <v>27</v>
      </c>
      <c r="X1149" s="108">
        <v>0.25</v>
      </c>
      <c r="Y1149" s="109"/>
      <c r="Z1149" s="106">
        <f>IF(V1149&lt;&gt;"",VLOOKUP(V1149,'DON GIA'!$A$1:$D$346,4,0),"")</f>
        <v>303189</v>
      </c>
      <c r="AA1149" s="106">
        <f t="shared" si="219"/>
        <v>75797.25</v>
      </c>
      <c r="AB1149" s="71"/>
      <c r="AC1149" s="71"/>
      <c r="AD1149" s="71"/>
      <c r="AE1149" s="71"/>
      <c r="AF1149" s="71"/>
      <c r="AG1149" s="103"/>
      <c r="AH1149" s="71"/>
      <c r="AI1149" s="71"/>
      <c r="AJ1149" s="71"/>
      <c r="AK1149" s="106" t="str">
        <f>IF(AH1149&lt;&gt;"",VLOOKUP(AH1149,'DON GIA'!$M$1:$P$9,4,0),"")</f>
        <v/>
      </c>
      <c r="AL1149" s="106" t="str">
        <f t="shared" si="215"/>
        <v/>
      </c>
      <c r="AM1149" s="103"/>
      <c r="AN1149" s="107"/>
      <c r="AO1149" s="199" t="str">
        <f t="shared" si="210"/>
        <v/>
      </c>
      <c r="AP1149" s="107"/>
    </row>
    <row r="1150" spans="1:43" outlineLevel="2">
      <c r="A1150" s="72" t="e">
        <f>IF(C1149&lt;&gt;"",$C$7:C1149,A1149)</f>
        <v>#VALUE!</v>
      </c>
      <c r="B1150" s="102" t="str">
        <f>IF(C1149&lt;&gt;"",COUNTA($C$7:C1149)+392,"")</f>
        <v/>
      </c>
      <c r="C1150" s="192"/>
      <c r="D1150" s="71"/>
      <c r="E1150" s="103"/>
      <c r="F1150" s="103"/>
      <c r="G1150" s="103"/>
      <c r="H1150" s="103"/>
      <c r="I1150" s="103"/>
      <c r="J1150" s="103"/>
      <c r="K1150" s="71"/>
      <c r="L1150" s="105"/>
      <c r="M1150" s="106" t="str">
        <f>IF(K1150&lt;&gt;"",VLOOKUP(K1150,'DON GIA'!$S$1:$U$19,3,0),"")</f>
        <v/>
      </c>
      <c r="N1150" s="106" t="str">
        <f>IF(K1150&lt;&gt;"",VLOOKUP(K1150,'DON GIA'!$S$1:$V$19,4,0),"")</f>
        <v/>
      </c>
      <c r="O1150" s="106" t="str">
        <f t="shared" si="213"/>
        <v/>
      </c>
      <c r="P1150" s="106" t="str">
        <f t="shared" si="214"/>
        <v/>
      </c>
      <c r="Q1150" s="71" t="s">
        <v>35</v>
      </c>
      <c r="R1150" s="103"/>
      <c r="S1150" s="103"/>
      <c r="T1150" s="106" t="str">
        <f>IF(Q1150&lt;&gt;"",VLOOKUP(Q1150,'DON GIA'!$H$1:$K$103,4,0),"")</f>
        <v/>
      </c>
      <c r="U1150" s="106" t="str">
        <f t="shared" si="218"/>
        <v/>
      </c>
      <c r="V1150" s="107" t="s">
        <v>1006</v>
      </c>
      <c r="W1150" s="103" t="s">
        <v>27</v>
      </c>
      <c r="X1150" s="108">
        <v>47.98</v>
      </c>
      <c r="Y1150" s="109"/>
      <c r="Z1150" s="106">
        <f>IF(V1150&lt;&gt;"",VLOOKUP(V1150,'DON GIA'!$A$1:$D$346,4,0),"")</f>
        <v>109890</v>
      </c>
      <c r="AA1150" s="106">
        <f t="shared" si="219"/>
        <v>5272522.1999999993</v>
      </c>
      <c r="AB1150" s="71"/>
      <c r="AC1150" s="71"/>
      <c r="AD1150" s="71"/>
      <c r="AE1150" s="71"/>
      <c r="AF1150" s="71"/>
      <c r="AG1150" s="103"/>
      <c r="AH1150" s="71"/>
      <c r="AI1150" s="71"/>
      <c r="AJ1150" s="71"/>
      <c r="AK1150" s="106" t="str">
        <f>IF(AH1150&lt;&gt;"",VLOOKUP(AH1150,'DON GIA'!$M$1:$P$9,4,0),"")</f>
        <v/>
      </c>
      <c r="AL1150" s="106" t="str">
        <f t="shared" si="215"/>
        <v/>
      </c>
      <c r="AM1150" s="103"/>
      <c r="AN1150" s="107"/>
      <c r="AO1150" s="199" t="str">
        <f t="shared" si="210"/>
        <v/>
      </c>
      <c r="AP1150" s="107"/>
    </row>
    <row r="1151" spans="1:43" ht="37.5" outlineLevel="2">
      <c r="A1151" s="72" t="e">
        <f>IF(C1150&lt;&gt;"",$C$7:C1150,A1150)</f>
        <v>#VALUE!</v>
      </c>
      <c r="B1151" s="102" t="str">
        <f>IF(C1150&lt;&gt;"",COUNTA($C$7:C1150)+392,"")</f>
        <v/>
      </c>
      <c r="C1151" s="192"/>
      <c r="D1151" s="71"/>
      <c r="E1151" s="103"/>
      <c r="F1151" s="103"/>
      <c r="G1151" s="103"/>
      <c r="H1151" s="103"/>
      <c r="I1151" s="103"/>
      <c r="J1151" s="103"/>
      <c r="K1151" s="71"/>
      <c r="L1151" s="105"/>
      <c r="M1151" s="106" t="str">
        <f>IF(K1151&lt;&gt;"",VLOOKUP(K1151,'DON GIA'!$S$1:$U$19,3,0),"")</f>
        <v/>
      </c>
      <c r="N1151" s="106" t="str">
        <f>IF(K1151&lt;&gt;"",VLOOKUP(K1151,'DON GIA'!$S$1:$V$19,4,0),"")</f>
        <v/>
      </c>
      <c r="O1151" s="106" t="str">
        <f t="shared" si="213"/>
        <v/>
      </c>
      <c r="P1151" s="106" t="str">
        <f t="shared" si="214"/>
        <v/>
      </c>
      <c r="Q1151" s="71" t="s">
        <v>35</v>
      </c>
      <c r="R1151" s="103"/>
      <c r="S1151" s="103"/>
      <c r="T1151" s="106" t="str">
        <f>IF(Q1151&lt;&gt;"",VLOOKUP(Q1151,'DON GIA'!$H$1:$K$103,4,0),"")</f>
        <v/>
      </c>
      <c r="U1151" s="106" t="str">
        <f t="shared" si="218"/>
        <v/>
      </c>
      <c r="V1151" s="107" t="s">
        <v>1049</v>
      </c>
      <c r="W1151" s="103" t="s">
        <v>42</v>
      </c>
      <c r="X1151" s="108">
        <v>1</v>
      </c>
      <c r="Y1151" s="109"/>
      <c r="Z1151" s="106">
        <f>IF(V1151&lt;&gt;"",VLOOKUP(V1151,'DON GIA'!$A$1:$D$346,4,0),"")</f>
        <v>3793079</v>
      </c>
      <c r="AA1151" s="106">
        <f t="shared" si="219"/>
        <v>3793079</v>
      </c>
      <c r="AB1151" s="71"/>
      <c r="AC1151" s="71"/>
      <c r="AD1151" s="71"/>
      <c r="AE1151" s="71"/>
      <c r="AF1151" s="71"/>
      <c r="AG1151" s="103"/>
      <c r="AH1151" s="71"/>
      <c r="AI1151" s="71"/>
      <c r="AJ1151" s="71"/>
      <c r="AK1151" s="106" t="str">
        <f>IF(AH1151&lt;&gt;"",VLOOKUP(AH1151,'DON GIA'!$M$1:$P$9,4,0),"")</f>
        <v/>
      </c>
      <c r="AL1151" s="106" t="str">
        <f t="shared" si="215"/>
        <v/>
      </c>
      <c r="AM1151" s="103"/>
      <c r="AN1151" s="107"/>
      <c r="AO1151" s="199" t="str">
        <f t="shared" si="210"/>
        <v/>
      </c>
      <c r="AP1151" s="107"/>
    </row>
    <row r="1152" spans="1:43" outlineLevel="2">
      <c r="A1152" s="72" t="e">
        <f>IF(C1151&lt;&gt;"",$C$7:C1151,A1151)</f>
        <v>#VALUE!</v>
      </c>
      <c r="B1152" s="102" t="str">
        <f>IF(C1151&lt;&gt;"",COUNTA($C$7:C1151)+392,"")</f>
        <v/>
      </c>
      <c r="C1152" s="192"/>
      <c r="D1152" s="71"/>
      <c r="E1152" s="103"/>
      <c r="F1152" s="103"/>
      <c r="G1152" s="103"/>
      <c r="H1152" s="103"/>
      <c r="I1152" s="103"/>
      <c r="J1152" s="103"/>
      <c r="K1152" s="71"/>
      <c r="L1152" s="105"/>
      <c r="M1152" s="106" t="str">
        <f>IF(K1152&lt;&gt;"",VLOOKUP(K1152,'DON GIA'!$S$1:$U$19,3,0),"")</f>
        <v/>
      </c>
      <c r="N1152" s="106" t="str">
        <f>IF(K1152&lt;&gt;"",VLOOKUP(K1152,'DON GIA'!$S$1:$V$19,4,0),"")</f>
        <v/>
      </c>
      <c r="O1152" s="106" t="str">
        <f t="shared" si="213"/>
        <v/>
      </c>
      <c r="P1152" s="106" t="str">
        <f t="shared" si="214"/>
        <v/>
      </c>
      <c r="Q1152" s="71" t="s">
        <v>35</v>
      </c>
      <c r="R1152" s="103"/>
      <c r="S1152" s="103"/>
      <c r="T1152" s="106" t="str">
        <f>IF(Q1152&lt;&gt;"",VLOOKUP(Q1152,'DON GIA'!$H$1:$K$103,4,0),"")</f>
        <v/>
      </c>
      <c r="U1152" s="106" t="str">
        <f t="shared" si="218"/>
        <v/>
      </c>
      <c r="V1152" s="107" t="s">
        <v>1019</v>
      </c>
      <c r="W1152" s="103" t="s">
        <v>27</v>
      </c>
      <c r="X1152" s="108">
        <v>30</v>
      </c>
      <c r="Y1152" s="109"/>
      <c r="Z1152" s="106">
        <f>IF(V1152&lt;&gt;"",VLOOKUP(V1152,'DON GIA'!$A$1:$D$346,4,0),"")</f>
        <v>330817</v>
      </c>
      <c r="AA1152" s="106">
        <f t="shared" si="219"/>
        <v>9924510</v>
      </c>
      <c r="AB1152" s="71"/>
      <c r="AC1152" s="71"/>
      <c r="AD1152" s="71"/>
      <c r="AE1152" s="71"/>
      <c r="AF1152" s="71"/>
      <c r="AG1152" s="103"/>
      <c r="AH1152" s="71"/>
      <c r="AI1152" s="71"/>
      <c r="AJ1152" s="71"/>
      <c r="AK1152" s="106" t="str">
        <f>IF(AH1152&lt;&gt;"",VLOOKUP(AH1152,'DON GIA'!$M$1:$P$9,4,0),"")</f>
        <v/>
      </c>
      <c r="AL1152" s="106" t="str">
        <f t="shared" si="215"/>
        <v/>
      </c>
      <c r="AM1152" s="103"/>
      <c r="AN1152" s="107"/>
      <c r="AO1152" s="199" t="str">
        <f t="shared" si="210"/>
        <v/>
      </c>
      <c r="AP1152" s="107"/>
    </row>
    <row r="1153" spans="1:43" outlineLevel="2">
      <c r="A1153" s="72" t="e">
        <f>IF(C1152&lt;&gt;"",$C$7:C1152,A1152)</f>
        <v>#VALUE!</v>
      </c>
      <c r="B1153" s="102" t="str">
        <f>IF(C1152&lt;&gt;"",COUNTA($C$7:C1152)+392,"")</f>
        <v/>
      </c>
      <c r="C1153" s="192"/>
      <c r="D1153" s="61"/>
      <c r="E1153" s="103"/>
      <c r="F1153" s="103"/>
      <c r="G1153" s="103"/>
      <c r="H1153" s="103"/>
      <c r="I1153" s="103"/>
      <c r="J1153" s="103"/>
      <c r="K1153" s="71"/>
      <c r="L1153" s="105"/>
      <c r="M1153" s="106" t="str">
        <f>IF(K1153&lt;&gt;"",VLOOKUP(K1153,'DON GIA'!$S$1:$U$19,3,0),"")</f>
        <v/>
      </c>
      <c r="N1153" s="106" t="str">
        <f>IF(K1153&lt;&gt;"",VLOOKUP(K1153,'DON GIA'!$S$1:$V$19,4,0),"")</f>
        <v/>
      </c>
      <c r="O1153" s="106" t="str">
        <f t="shared" si="213"/>
        <v/>
      </c>
      <c r="P1153" s="106" t="str">
        <f t="shared" si="214"/>
        <v/>
      </c>
      <c r="Q1153" s="71" t="s">
        <v>35</v>
      </c>
      <c r="R1153" s="103"/>
      <c r="S1153" s="103"/>
      <c r="T1153" s="106" t="str">
        <f>IF(Q1153&lt;&gt;"",VLOOKUP(Q1153,'DON GIA'!$H$1:$K$103,4,0),"")</f>
        <v/>
      </c>
      <c r="U1153" s="106" t="str">
        <f t="shared" si="218"/>
        <v/>
      </c>
      <c r="V1153" s="107"/>
      <c r="W1153" s="103"/>
      <c r="X1153" s="108"/>
      <c r="Y1153" s="109"/>
      <c r="Z1153" s="106" t="str">
        <f>IF(V1153&lt;&gt;"",VLOOKUP(V1153,'DON GIA'!$A$1:$D$346,4,0),"")</f>
        <v/>
      </c>
      <c r="AA1153" s="106" t="str">
        <f t="shared" si="219"/>
        <v/>
      </c>
      <c r="AB1153" s="71"/>
      <c r="AC1153" s="71"/>
      <c r="AD1153" s="71"/>
      <c r="AE1153" s="71"/>
      <c r="AF1153" s="71"/>
      <c r="AG1153" s="103"/>
      <c r="AH1153" s="71"/>
      <c r="AI1153" s="71"/>
      <c r="AJ1153" s="71"/>
      <c r="AK1153" s="106" t="str">
        <f>IF(AH1153&lt;&gt;"",VLOOKUP(AH1153,'DON GIA'!$M$1:$P$9,4,0),"")</f>
        <v/>
      </c>
      <c r="AL1153" s="106" t="str">
        <f t="shared" si="215"/>
        <v/>
      </c>
      <c r="AM1153" s="103"/>
      <c r="AN1153" s="107"/>
      <c r="AO1153" s="199" t="str">
        <f t="shared" si="210"/>
        <v/>
      </c>
      <c r="AP1153" s="107"/>
    </row>
    <row r="1154" spans="1:43" outlineLevel="1">
      <c r="A1154" s="84" t="s">
        <v>783</v>
      </c>
      <c r="B1154" s="102"/>
      <c r="C1154" s="192">
        <v>470</v>
      </c>
      <c r="D1154" s="61" t="s">
        <v>455</v>
      </c>
      <c r="E1154" s="162"/>
      <c r="F1154" s="162"/>
      <c r="G1154" s="162"/>
      <c r="H1154" s="162"/>
      <c r="I1154" s="162"/>
      <c r="J1154" s="162"/>
      <c r="K1154" s="171"/>
      <c r="L1154" s="167">
        <f>SUBTOTAL(9,L1155:L1165)</f>
        <v>85</v>
      </c>
      <c r="M1154" s="199"/>
      <c r="N1154" s="199"/>
      <c r="O1154" s="199">
        <f>SUBTOTAL(9,O1155:O1165)</f>
        <v>142715000</v>
      </c>
      <c r="P1154" s="199">
        <f>SUBTOTAL(9,P1155:P1165)</f>
        <v>0</v>
      </c>
      <c r="Q1154" s="61"/>
      <c r="R1154" s="162"/>
      <c r="S1154" s="162">
        <f>SUBTOTAL(9,S1155:S1165)</f>
        <v>0</v>
      </c>
      <c r="T1154" s="199"/>
      <c r="U1154" s="199">
        <f>SUBTOTAL(9,U1155:U1165)</f>
        <v>0</v>
      </c>
      <c r="V1154" s="129"/>
      <c r="W1154" s="162"/>
      <c r="X1154" s="169">
        <f>SUBTOTAL(9,X1155:X1165)</f>
        <v>274.86599999999999</v>
      </c>
      <c r="Y1154" s="170">
        <f>SUBTOTAL(9,Y1155:Y1165)</f>
        <v>0</v>
      </c>
      <c r="Z1154" s="199"/>
      <c r="AA1154" s="199">
        <f>SUBTOTAL(9,AA1155:AA1165)</f>
        <v>549463957.69599986</v>
      </c>
      <c r="AB1154" s="71"/>
      <c r="AC1154" s="71"/>
      <c r="AD1154" s="71"/>
      <c r="AE1154" s="71"/>
      <c r="AF1154" s="71"/>
      <c r="AG1154" s="103"/>
      <c r="AH1154" s="61"/>
      <c r="AI1154" s="61"/>
      <c r="AJ1154" s="61">
        <f>SUBTOTAL(9,AJ1155:AJ1165)</f>
        <v>2</v>
      </c>
      <c r="AK1154" s="199"/>
      <c r="AL1154" s="199">
        <f>SUBTOTAL(9,AL1155:AL1165)</f>
        <v>25895920</v>
      </c>
      <c r="AM1154" s="162"/>
      <c r="AN1154" s="129">
        <f>SUBTOTAL(9,AN1155:AN1165)</f>
        <v>1</v>
      </c>
      <c r="AO1154" s="199">
        <f t="shared" si="210"/>
        <v>718074877.69599986</v>
      </c>
      <c r="AP1154" s="65"/>
      <c r="AQ1154" s="90"/>
    </row>
    <row r="1155" spans="1:43" ht="134.25" outlineLevel="2">
      <c r="A1155" s="72" t="e">
        <f>IF(C1154&lt;&gt;"",$C$7:C1154,A1153)</f>
        <v>#VALUE!</v>
      </c>
      <c r="B1155" s="102">
        <f>IF(C1154&lt;&gt;"",COUNTA($C$7:C1154)+392,"")</f>
        <v>470</v>
      </c>
      <c r="C1155" s="192"/>
      <c r="D1155" s="71" t="s">
        <v>456</v>
      </c>
      <c r="E1155" s="103">
        <v>1</v>
      </c>
      <c r="F1155" s="103"/>
      <c r="G1155" s="103">
        <v>479</v>
      </c>
      <c r="H1155" s="103">
        <v>79</v>
      </c>
      <c r="I1155" s="103" t="s">
        <v>223</v>
      </c>
      <c r="J1155" s="103" t="s">
        <v>224</v>
      </c>
      <c r="K1155" s="104" t="s">
        <v>973</v>
      </c>
      <c r="L1155" s="105">
        <v>85</v>
      </c>
      <c r="M1155" s="106">
        <f>IF(K1155&lt;&gt;"",VLOOKUP(K1155,'DON GIA'!$S$1:$U$19,3,0),"")</f>
        <v>1679000</v>
      </c>
      <c r="N1155" s="106">
        <f>IF(K1155&lt;&gt;"",VLOOKUP(K1155,'DON GIA'!$S$1:$V$19,4,0),"")</f>
        <v>0</v>
      </c>
      <c r="O1155" s="106">
        <f t="shared" si="213"/>
        <v>142715000</v>
      </c>
      <c r="P1155" s="106">
        <f t="shared" si="214"/>
        <v>0</v>
      </c>
      <c r="Q1155" s="71" t="s">
        <v>35</v>
      </c>
      <c r="R1155" s="103"/>
      <c r="S1155" s="103"/>
      <c r="T1155" s="106" t="str">
        <f>IF(Q1155&lt;&gt;"",VLOOKUP(Q1155,'DON GIA'!$H$1:$K$103,4,0),"")</f>
        <v/>
      </c>
      <c r="U1155" s="106" t="str">
        <f t="shared" ref="U1155:U1165" si="220">IF(Q1155&lt;&gt;"",IF(ISNUMBER(T1155),S1155*T1155,""),"")</f>
        <v/>
      </c>
      <c r="V1155" s="107" t="s">
        <v>1005</v>
      </c>
      <c r="W1155" s="103" t="s">
        <v>27</v>
      </c>
      <c r="X1155" s="108">
        <v>79.05</v>
      </c>
      <c r="Y1155" s="109"/>
      <c r="Z1155" s="106">
        <f>IF(V1155&lt;&gt;"",VLOOKUP(V1155,'DON GIA'!$A$1:$D$346,4,0),"")</f>
        <v>5559129</v>
      </c>
      <c r="AA1155" s="106">
        <f t="shared" ref="AA1155:AA1165" si="221">IF(V1155&lt;&gt;"",IF(ISNUMBER(Z1155),X1155*Z1155,""),"")</f>
        <v>439449147.44999999</v>
      </c>
      <c r="AB1155" s="71" t="s">
        <v>28</v>
      </c>
      <c r="AC1155" s="71" t="s">
        <v>29</v>
      </c>
      <c r="AD1155" s="71" t="s">
        <v>30</v>
      </c>
      <c r="AE1155" s="71" t="s">
        <v>31</v>
      </c>
      <c r="AF1155" s="71" t="s">
        <v>34</v>
      </c>
      <c r="AG1155" s="103" t="s">
        <v>33</v>
      </c>
      <c r="AH1155" s="71" t="s">
        <v>562</v>
      </c>
      <c r="AI1155" s="71" t="s">
        <v>409</v>
      </c>
      <c r="AJ1155" s="71">
        <v>1</v>
      </c>
      <c r="AK1155" s="106">
        <f>IF(AH1155&lt;&gt;"",VLOOKUP(AH1155,'DON GIA'!$M$1:$P$9,4,0),"")</f>
        <v>12895920</v>
      </c>
      <c r="AL1155" s="106">
        <f t="shared" si="215"/>
        <v>12895920</v>
      </c>
      <c r="AM1155" s="103" t="s">
        <v>407</v>
      </c>
      <c r="AN1155" s="107">
        <v>1</v>
      </c>
      <c r="AO1155" s="199" t="str">
        <f t="shared" si="210"/>
        <v/>
      </c>
      <c r="AP1155" s="65" t="s">
        <v>752</v>
      </c>
    </row>
    <row r="1156" spans="1:43" ht="150" outlineLevel="2">
      <c r="A1156" s="72" t="e">
        <f>IF(C1155&lt;&gt;"",$C$7:C1155,A1155)</f>
        <v>#VALUE!</v>
      </c>
      <c r="B1156" s="102" t="str">
        <f>IF(C1155&lt;&gt;"",COUNTA($C$7:C1155)+392,"")</f>
        <v/>
      </c>
      <c r="C1156" s="192"/>
      <c r="D1156" s="71" t="s">
        <v>71</v>
      </c>
      <c r="E1156" s="103"/>
      <c r="F1156" s="103"/>
      <c r="G1156" s="103"/>
      <c r="H1156" s="103"/>
      <c r="I1156" s="103"/>
      <c r="J1156" s="103"/>
      <c r="K1156" s="71"/>
      <c r="L1156" s="105"/>
      <c r="M1156" s="106" t="str">
        <f>IF(K1156&lt;&gt;"",VLOOKUP(K1156,'DON GIA'!$S$1:$U$19,3,0),"")</f>
        <v/>
      </c>
      <c r="N1156" s="106" t="str">
        <f>IF(K1156&lt;&gt;"",VLOOKUP(K1156,'DON GIA'!$S$1:$V$19,4,0),"")</f>
        <v/>
      </c>
      <c r="O1156" s="106" t="str">
        <f t="shared" si="213"/>
        <v/>
      </c>
      <c r="P1156" s="106" t="str">
        <f t="shared" si="214"/>
        <v/>
      </c>
      <c r="Q1156" s="71" t="s">
        <v>35</v>
      </c>
      <c r="R1156" s="103"/>
      <c r="S1156" s="103"/>
      <c r="T1156" s="106" t="str">
        <f>IF(Q1156&lt;&gt;"",VLOOKUP(Q1156,'DON GIA'!$H$1:$K$103,4,0),"")</f>
        <v/>
      </c>
      <c r="U1156" s="106" t="str">
        <f t="shared" si="220"/>
        <v/>
      </c>
      <c r="V1156" s="107" t="s">
        <v>1107</v>
      </c>
      <c r="W1156" s="103" t="s">
        <v>27</v>
      </c>
      <c r="X1156" s="108">
        <v>76.67</v>
      </c>
      <c r="Y1156" s="109"/>
      <c r="Z1156" s="106">
        <f>IF(V1156&lt;&gt;"",VLOOKUP(V1156,'DON GIA'!$A$1:$D$346,4,0),"")</f>
        <v>109890</v>
      </c>
      <c r="AA1156" s="106">
        <f t="shared" si="221"/>
        <v>8425266.3000000007</v>
      </c>
      <c r="AB1156" s="71"/>
      <c r="AC1156" s="71"/>
      <c r="AD1156" s="71"/>
      <c r="AE1156" s="71"/>
      <c r="AF1156" s="71"/>
      <c r="AG1156" s="103"/>
      <c r="AH1156" s="61" t="s">
        <v>578</v>
      </c>
      <c r="AI1156" s="71" t="s">
        <v>560</v>
      </c>
      <c r="AJ1156" s="71">
        <v>1</v>
      </c>
      <c r="AK1156" s="106">
        <f>IF(AH1156&lt;&gt;"",VLOOKUP(AH1156,'DON GIA'!$M$1:$P$9,4,0),"")</f>
        <v>13000000</v>
      </c>
      <c r="AL1156" s="106">
        <f t="shared" si="215"/>
        <v>13000000</v>
      </c>
      <c r="AM1156" s="103"/>
      <c r="AN1156" s="107"/>
      <c r="AO1156" s="199" t="str">
        <f t="shared" si="210"/>
        <v/>
      </c>
      <c r="AP1156" s="66" t="s">
        <v>535</v>
      </c>
    </row>
    <row r="1157" spans="1:43" ht="187.5" outlineLevel="2">
      <c r="A1157" s="72" t="e">
        <f>IF(C1156&lt;&gt;"",$C$7:C1156,A1156)</f>
        <v>#VALUE!</v>
      </c>
      <c r="B1157" s="102" t="str">
        <f>IF(C1156&lt;&gt;"",COUNTA($C$7:C1156)+392,"")</f>
        <v/>
      </c>
      <c r="C1157" s="192"/>
      <c r="D1157" s="71" t="s">
        <v>457</v>
      </c>
      <c r="E1157" s="103"/>
      <c r="F1157" s="103"/>
      <c r="G1157" s="103"/>
      <c r="H1157" s="103"/>
      <c r="I1157" s="103"/>
      <c r="J1157" s="103"/>
      <c r="K1157" s="71"/>
      <c r="L1157" s="105"/>
      <c r="M1157" s="106" t="str">
        <f>IF(K1157&lt;&gt;"",VLOOKUP(K1157,'DON GIA'!$S$1:$U$19,3,0),"")</f>
        <v/>
      </c>
      <c r="N1157" s="106" t="str">
        <f>IF(K1157&lt;&gt;"",VLOOKUP(K1157,'DON GIA'!$S$1:$V$19,4,0),"")</f>
        <v/>
      </c>
      <c r="O1157" s="106" t="str">
        <f t="shared" si="213"/>
        <v/>
      </c>
      <c r="P1157" s="106" t="str">
        <f t="shared" si="214"/>
        <v/>
      </c>
      <c r="Q1157" s="71" t="s">
        <v>35</v>
      </c>
      <c r="R1157" s="103"/>
      <c r="S1157" s="103"/>
      <c r="T1157" s="106" t="str">
        <f>IF(Q1157&lt;&gt;"",VLOOKUP(Q1157,'DON GIA'!$H$1:$K$103,4,0),"")</f>
        <v/>
      </c>
      <c r="U1157" s="106" t="str">
        <f t="shared" si="220"/>
        <v/>
      </c>
      <c r="V1157" s="107" t="s">
        <v>1141</v>
      </c>
      <c r="W1157" s="103" t="s">
        <v>27</v>
      </c>
      <c r="X1157" s="108">
        <v>5.95</v>
      </c>
      <c r="Y1157" s="109"/>
      <c r="Z1157" s="106">
        <f>IF(V1157&lt;&gt;"",VLOOKUP(V1157,'DON GIA'!$A$1:$D$346,4,0),"")</f>
        <v>10375629</v>
      </c>
      <c r="AA1157" s="106">
        <f t="shared" si="221"/>
        <v>61734992.550000004</v>
      </c>
      <c r="AB1157" s="71"/>
      <c r="AC1157" s="71"/>
      <c r="AD1157" s="71"/>
      <c r="AE1157" s="71" t="s">
        <v>31</v>
      </c>
      <c r="AF1157" s="71"/>
      <c r="AG1157" s="103" t="s">
        <v>219</v>
      </c>
      <c r="AH1157" s="71"/>
      <c r="AI1157" s="71"/>
      <c r="AJ1157" s="71"/>
      <c r="AK1157" s="106" t="str">
        <f>IF(AH1157&lt;&gt;"",VLOOKUP(AH1157,'DON GIA'!$M$1:$P$9,4,0),"")</f>
        <v/>
      </c>
      <c r="AL1157" s="106" t="str">
        <f t="shared" si="215"/>
        <v/>
      </c>
      <c r="AM1157" s="103"/>
      <c r="AN1157" s="107"/>
      <c r="AO1157" s="199" t="str">
        <f t="shared" si="210"/>
        <v/>
      </c>
      <c r="AP1157" s="66" t="s">
        <v>536</v>
      </c>
    </row>
    <row r="1158" spans="1:43" ht="75" outlineLevel="2">
      <c r="A1158" s="72" t="e">
        <f>IF(C1157&lt;&gt;"",$C$7:C1157,A1157)</f>
        <v>#VALUE!</v>
      </c>
      <c r="B1158" s="102" t="str">
        <f>IF(C1157&lt;&gt;"",COUNTA($C$7:C1157)+392,"")</f>
        <v/>
      </c>
      <c r="C1158" s="192"/>
      <c r="D1158" s="71"/>
      <c r="E1158" s="103"/>
      <c r="F1158" s="103"/>
      <c r="G1158" s="103"/>
      <c r="H1158" s="103"/>
      <c r="I1158" s="103"/>
      <c r="J1158" s="103"/>
      <c r="K1158" s="71"/>
      <c r="L1158" s="105"/>
      <c r="M1158" s="106" t="str">
        <f>IF(K1158&lt;&gt;"",VLOOKUP(K1158,'DON GIA'!$S$1:$U$19,3,0),"")</f>
        <v/>
      </c>
      <c r="N1158" s="106" t="str">
        <f>IF(K1158&lt;&gt;"",VLOOKUP(K1158,'DON GIA'!$S$1:$V$19,4,0),"")</f>
        <v/>
      </c>
      <c r="O1158" s="106" t="str">
        <f t="shared" si="213"/>
        <v/>
      </c>
      <c r="P1158" s="106" t="str">
        <f t="shared" si="214"/>
        <v/>
      </c>
      <c r="Q1158" s="71" t="s">
        <v>35</v>
      </c>
      <c r="R1158" s="103"/>
      <c r="S1158" s="103"/>
      <c r="T1158" s="106" t="str">
        <f>IF(Q1158&lt;&gt;"",VLOOKUP(Q1158,'DON GIA'!$H$1:$K$103,4,0),"")</f>
        <v/>
      </c>
      <c r="U1158" s="106" t="str">
        <f t="shared" si="220"/>
        <v/>
      </c>
      <c r="V1158" s="107" t="s">
        <v>1171</v>
      </c>
      <c r="W1158" s="103" t="s">
        <v>38</v>
      </c>
      <c r="X1158" s="108">
        <v>0.59499999999999997</v>
      </c>
      <c r="Y1158" s="109"/>
      <c r="Z1158" s="106">
        <f>IF(V1158&lt;&gt;"",VLOOKUP(V1158,'DON GIA'!$A$1:$D$346,4,0),"")</f>
        <v>2036769</v>
      </c>
      <c r="AA1158" s="106">
        <f t="shared" si="221"/>
        <v>1211877.5549999999</v>
      </c>
      <c r="AB1158" s="71"/>
      <c r="AC1158" s="71"/>
      <c r="AD1158" s="71"/>
      <c r="AE1158" s="71"/>
      <c r="AF1158" s="71"/>
      <c r="AG1158" s="103"/>
      <c r="AH1158" s="71"/>
      <c r="AI1158" s="71"/>
      <c r="AJ1158" s="71"/>
      <c r="AK1158" s="106" t="str">
        <f>IF(AH1158&lt;&gt;"",VLOOKUP(AH1158,'DON GIA'!$M$1:$P$9,4,0),"")</f>
        <v/>
      </c>
      <c r="AL1158" s="106" t="str">
        <f t="shared" si="215"/>
        <v/>
      </c>
      <c r="AM1158" s="103"/>
      <c r="AN1158" s="107"/>
      <c r="AO1158" s="199" t="str">
        <f t="shared" si="210"/>
        <v/>
      </c>
      <c r="AP1158" s="66" t="s">
        <v>537</v>
      </c>
    </row>
    <row r="1159" spans="1:43" ht="93.75" outlineLevel="2">
      <c r="A1159" s="72" t="e">
        <f>IF(C1158&lt;&gt;"",$C$7:C1158,A1158)</f>
        <v>#VALUE!</v>
      </c>
      <c r="B1159" s="102" t="str">
        <f>IF(C1158&lt;&gt;"",COUNTA($C$7:C1158)+392,"")</f>
        <v/>
      </c>
      <c r="C1159" s="192"/>
      <c r="D1159" s="71"/>
      <c r="E1159" s="103"/>
      <c r="F1159" s="103"/>
      <c r="G1159" s="103"/>
      <c r="H1159" s="103"/>
      <c r="I1159" s="103"/>
      <c r="J1159" s="103"/>
      <c r="K1159" s="71"/>
      <c r="L1159" s="105"/>
      <c r="M1159" s="106" t="str">
        <f>IF(K1159&lt;&gt;"",VLOOKUP(K1159,'DON GIA'!$S$1:$U$19,3,0),"")</f>
        <v/>
      </c>
      <c r="N1159" s="106" t="str">
        <f>IF(K1159&lt;&gt;"",VLOOKUP(K1159,'DON GIA'!$S$1:$V$19,4,0),"")</f>
        <v/>
      </c>
      <c r="O1159" s="106" t="str">
        <f t="shared" si="213"/>
        <v/>
      </c>
      <c r="P1159" s="106" t="str">
        <f t="shared" si="214"/>
        <v/>
      </c>
      <c r="Q1159" s="71" t="s">
        <v>35</v>
      </c>
      <c r="R1159" s="103"/>
      <c r="S1159" s="103"/>
      <c r="T1159" s="106" t="str">
        <f>IF(Q1159&lt;&gt;"",VLOOKUP(Q1159,'DON GIA'!$H$1:$K$103,4,0),"")</f>
        <v/>
      </c>
      <c r="U1159" s="106" t="str">
        <f t="shared" si="220"/>
        <v/>
      </c>
      <c r="V1159" s="107" t="s">
        <v>1272</v>
      </c>
      <c r="W1159" s="103" t="s">
        <v>38</v>
      </c>
      <c r="X1159" s="108">
        <v>1.2030000000000001</v>
      </c>
      <c r="Y1159" s="109"/>
      <c r="Z1159" s="106">
        <f>IF(V1159&lt;&gt;"",VLOOKUP(V1159,'DON GIA'!$A$1:$D$346,4,0),"")</f>
        <v>2704619</v>
      </c>
      <c r="AA1159" s="106">
        <f t="shared" si="221"/>
        <v>3253656.6570000001</v>
      </c>
      <c r="AB1159" s="71"/>
      <c r="AC1159" s="71"/>
      <c r="AD1159" s="71"/>
      <c r="AE1159" s="71"/>
      <c r="AF1159" s="71"/>
      <c r="AG1159" s="103"/>
      <c r="AH1159" s="71"/>
      <c r="AI1159" s="71"/>
      <c r="AJ1159" s="71"/>
      <c r="AK1159" s="106" t="str">
        <f>IF(AH1159&lt;&gt;"",VLOOKUP(AH1159,'DON GIA'!$M$1:$P$9,4,0),"")</f>
        <v/>
      </c>
      <c r="AL1159" s="106" t="str">
        <f t="shared" si="215"/>
        <v/>
      </c>
      <c r="AM1159" s="103"/>
      <c r="AN1159" s="107"/>
      <c r="AO1159" s="199" t="str">
        <f t="shared" ref="AO1159:AO1222" si="222">IF(C1159&lt;&gt;"",O1159+P1159+U1159+AA1159+AL1159,"")</f>
        <v/>
      </c>
      <c r="AP1159" s="60" t="s">
        <v>534</v>
      </c>
    </row>
    <row r="1160" spans="1:43" outlineLevel="2">
      <c r="A1160" s="72" t="e">
        <f>IF(C1159&lt;&gt;"",$C$7:C1159,A1159)</f>
        <v>#VALUE!</v>
      </c>
      <c r="B1160" s="102" t="str">
        <f>IF(C1159&lt;&gt;"",COUNTA($C$7:C1159)+392,"")</f>
        <v/>
      </c>
      <c r="C1160" s="192"/>
      <c r="D1160" s="71"/>
      <c r="E1160" s="103"/>
      <c r="F1160" s="103"/>
      <c r="G1160" s="103"/>
      <c r="H1160" s="103"/>
      <c r="I1160" s="103"/>
      <c r="J1160" s="103"/>
      <c r="K1160" s="71"/>
      <c r="L1160" s="105"/>
      <c r="M1160" s="106" t="str">
        <f>IF(K1160&lt;&gt;"",VLOOKUP(K1160,'DON GIA'!$S$1:$U$19,3,0),"")</f>
        <v/>
      </c>
      <c r="N1160" s="106" t="str">
        <f>IF(K1160&lt;&gt;"",VLOOKUP(K1160,'DON GIA'!$S$1:$V$19,4,0),"")</f>
        <v/>
      </c>
      <c r="O1160" s="106" t="str">
        <f t="shared" si="213"/>
        <v/>
      </c>
      <c r="P1160" s="106" t="str">
        <f t="shared" si="214"/>
        <v/>
      </c>
      <c r="Q1160" s="71" t="s">
        <v>35</v>
      </c>
      <c r="R1160" s="103"/>
      <c r="S1160" s="103"/>
      <c r="T1160" s="106" t="str">
        <f>IF(Q1160&lt;&gt;"",VLOOKUP(Q1160,'DON GIA'!$H$1:$K$103,4,0),"")</f>
        <v/>
      </c>
      <c r="U1160" s="106" t="str">
        <f t="shared" si="220"/>
        <v/>
      </c>
      <c r="V1160" s="107" t="s">
        <v>1123</v>
      </c>
      <c r="W1160" s="103" t="s">
        <v>27</v>
      </c>
      <c r="X1160" s="108">
        <v>103.16</v>
      </c>
      <c r="Y1160" s="109"/>
      <c r="Z1160" s="106">
        <f>IF(V1160&lt;&gt;"",VLOOKUP(V1160,'DON GIA'!$A$1:$D$346,4,0),"")</f>
        <v>282038</v>
      </c>
      <c r="AA1160" s="106">
        <f t="shared" si="221"/>
        <v>29095040.079999998</v>
      </c>
      <c r="AB1160" s="71"/>
      <c r="AC1160" s="71"/>
      <c r="AD1160" s="71"/>
      <c r="AE1160" s="71"/>
      <c r="AF1160" s="71"/>
      <c r="AG1160" s="103"/>
      <c r="AH1160" s="71"/>
      <c r="AI1160" s="71"/>
      <c r="AJ1160" s="71"/>
      <c r="AK1160" s="106" t="str">
        <f>IF(AH1160&lt;&gt;"",VLOOKUP(AH1160,'DON GIA'!$M$1:$P$9,4,0),"")</f>
        <v/>
      </c>
      <c r="AL1160" s="106" t="str">
        <f t="shared" si="215"/>
        <v/>
      </c>
      <c r="AM1160" s="103"/>
      <c r="AN1160" s="107"/>
      <c r="AO1160" s="199" t="str">
        <f t="shared" si="222"/>
        <v/>
      </c>
      <c r="AP1160" s="107"/>
    </row>
    <row r="1161" spans="1:43" outlineLevel="2">
      <c r="A1161" s="72" t="e">
        <f>IF(C1160&lt;&gt;"",$C$7:C1160,A1160)</f>
        <v>#VALUE!</v>
      </c>
      <c r="B1161" s="102" t="str">
        <f>IF(C1160&lt;&gt;"",COUNTA($C$7:C1160)+392,"")</f>
        <v/>
      </c>
      <c r="C1161" s="192"/>
      <c r="D1161" s="71"/>
      <c r="E1161" s="103"/>
      <c r="F1161" s="103"/>
      <c r="G1161" s="103"/>
      <c r="H1161" s="103"/>
      <c r="I1161" s="103"/>
      <c r="J1161" s="103"/>
      <c r="K1161" s="71"/>
      <c r="L1161" s="105"/>
      <c r="M1161" s="106" t="str">
        <f>IF(K1161&lt;&gt;"",VLOOKUP(K1161,'DON GIA'!$S$1:$U$19,3,0),"")</f>
        <v/>
      </c>
      <c r="N1161" s="106" t="str">
        <f>IF(K1161&lt;&gt;"",VLOOKUP(K1161,'DON GIA'!$S$1:$V$19,4,0),"")</f>
        <v/>
      </c>
      <c r="O1161" s="106" t="str">
        <f t="shared" si="213"/>
        <v/>
      </c>
      <c r="P1161" s="106" t="str">
        <f t="shared" si="214"/>
        <v/>
      </c>
      <c r="Q1161" s="71" t="s">
        <v>35</v>
      </c>
      <c r="R1161" s="103"/>
      <c r="S1161" s="103"/>
      <c r="T1161" s="106" t="str">
        <f>IF(Q1161&lt;&gt;"",VLOOKUP(Q1161,'DON GIA'!$H$1:$K$103,4,0),"")</f>
        <v/>
      </c>
      <c r="U1161" s="106" t="str">
        <f t="shared" si="220"/>
        <v/>
      </c>
      <c r="V1161" s="107" t="s">
        <v>1023</v>
      </c>
      <c r="W1161" s="103" t="s">
        <v>38</v>
      </c>
      <c r="X1161" s="108">
        <v>0.19800000000000001</v>
      </c>
      <c r="Y1161" s="109"/>
      <c r="Z1161" s="106">
        <f>IF(V1161&lt;&gt;"",VLOOKUP(V1161,'DON GIA'!$A$1:$D$346,4,0),"")</f>
        <v>2523428</v>
      </c>
      <c r="AA1161" s="106">
        <f t="shared" si="221"/>
        <v>499638.74400000001</v>
      </c>
      <c r="AB1161" s="71"/>
      <c r="AC1161" s="71"/>
      <c r="AD1161" s="71"/>
      <c r="AE1161" s="71"/>
      <c r="AF1161" s="71"/>
      <c r="AG1161" s="103"/>
      <c r="AH1161" s="71"/>
      <c r="AI1161" s="71"/>
      <c r="AJ1161" s="71"/>
      <c r="AK1161" s="106" t="str">
        <f>IF(AH1161&lt;&gt;"",VLOOKUP(AH1161,'DON GIA'!$M$1:$P$9,4,0),"")</f>
        <v/>
      </c>
      <c r="AL1161" s="106" t="str">
        <f t="shared" si="215"/>
        <v/>
      </c>
      <c r="AM1161" s="103"/>
      <c r="AN1161" s="107"/>
      <c r="AO1161" s="199" t="str">
        <f t="shared" si="222"/>
        <v/>
      </c>
      <c r="AP1161" s="107"/>
    </row>
    <row r="1162" spans="1:43" outlineLevel="2">
      <c r="A1162" s="72" t="e">
        <f>IF(C1161&lt;&gt;"",$C$7:C1161,A1161)</f>
        <v>#VALUE!</v>
      </c>
      <c r="B1162" s="102" t="str">
        <f>IF(C1161&lt;&gt;"",COUNTA($C$7:C1161)+392,"")</f>
        <v/>
      </c>
      <c r="C1162" s="192"/>
      <c r="D1162" s="71"/>
      <c r="E1162" s="103"/>
      <c r="F1162" s="103"/>
      <c r="G1162" s="103"/>
      <c r="H1162" s="103"/>
      <c r="I1162" s="103"/>
      <c r="J1162" s="103"/>
      <c r="K1162" s="71"/>
      <c r="L1162" s="105"/>
      <c r="M1162" s="106" t="str">
        <f>IF(K1162&lt;&gt;"",VLOOKUP(K1162,'DON GIA'!$S$1:$U$19,3,0),"")</f>
        <v/>
      </c>
      <c r="N1162" s="106" t="str">
        <f>IF(K1162&lt;&gt;"",VLOOKUP(K1162,'DON GIA'!$S$1:$V$19,4,0),"")</f>
        <v/>
      </c>
      <c r="O1162" s="106" t="str">
        <f t="shared" si="213"/>
        <v/>
      </c>
      <c r="P1162" s="106" t="str">
        <f t="shared" si="214"/>
        <v/>
      </c>
      <c r="Q1162" s="71" t="s">
        <v>35</v>
      </c>
      <c r="R1162" s="103"/>
      <c r="S1162" s="103"/>
      <c r="T1162" s="106" t="str">
        <f>IF(Q1162&lt;&gt;"",VLOOKUP(Q1162,'DON GIA'!$H$1:$K$103,4,0),"")</f>
        <v/>
      </c>
      <c r="U1162" s="106" t="str">
        <f t="shared" si="220"/>
        <v/>
      </c>
      <c r="V1162" s="107" t="s">
        <v>1105</v>
      </c>
      <c r="W1162" s="103" t="s">
        <v>27</v>
      </c>
      <c r="X1162" s="108">
        <v>1.44</v>
      </c>
      <c r="Y1162" s="109"/>
      <c r="Z1162" s="106">
        <f>IF(V1162&lt;&gt;"",VLOOKUP(V1162,'DON GIA'!$A$1:$D$346,4,0),"")</f>
        <v>292949</v>
      </c>
      <c r="AA1162" s="106">
        <f t="shared" si="221"/>
        <v>421846.56</v>
      </c>
      <c r="AB1162" s="71"/>
      <c r="AC1162" s="71"/>
      <c r="AD1162" s="71"/>
      <c r="AE1162" s="71"/>
      <c r="AF1162" s="71"/>
      <c r="AG1162" s="103"/>
      <c r="AH1162" s="71"/>
      <c r="AI1162" s="71"/>
      <c r="AJ1162" s="71"/>
      <c r="AK1162" s="106" t="str">
        <f>IF(AH1162&lt;&gt;"",VLOOKUP(AH1162,'DON GIA'!$M$1:$P$9,4,0),"")</f>
        <v/>
      </c>
      <c r="AL1162" s="106" t="str">
        <f t="shared" si="215"/>
        <v/>
      </c>
      <c r="AM1162" s="103"/>
      <c r="AN1162" s="107"/>
      <c r="AO1162" s="199" t="str">
        <f t="shared" si="222"/>
        <v/>
      </c>
      <c r="AP1162" s="107"/>
    </row>
    <row r="1163" spans="1:43" outlineLevel="2">
      <c r="A1163" s="72" t="e">
        <f>IF(C1162&lt;&gt;"",$C$7:C1162,A1162)</f>
        <v>#VALUE!</v>
      </c>
      <c r="B1163" s="102" t="str">
        <f>IF(C1162&lt;&gt;"",COUNTA($C$7:C1162)+392,"")</f>
        <v/>
      </c>
      <c r="C1163" s="192"/>
      <c r="D1163" s="71"/>
      <c r="E1163" s="103"/>
      <c r="F1163" s="103"/>
      <c r="G1163" s="103"/>
      <c r="H1163" s="103"/>
      <c r="I1163" s="103"/>
      <c r="J1163" s="103"/>
      <c r="K1163" s="71"/>
      <c r="L1163" s="105"/>
      <c r="M1163" s="106" t="str">
        <f>IF(K1163&lt;&gt;"",VLOOKUP(K1163,'DON GIA'!$S$1:$U$19,3,0),"")</f>
        <v/>
      </c>
      <c r="N1163" s="106" t="str">
        <f>IF(K1163&lt;&gt;"",VLOOKUP(K1163,'DON GIA'!$S$1:$V$19,4,0),"")</f>
        <v/>
      </c>
      <c r="O1163" s="106" t="str">
        <f t="shared" si="213"/>
        <v/>
      </c>
      <c r="P1163" s="106" t="str">
        <f t="shared" si="214"/>
        <v/>
      </c>
      <c r="Q1163" s="71" t="s">
        <v>35</v>
      </c>
      <c r="R1163" s="103"/>
      <c r="S1163" s="103"/>
      <c r="T1163" s="106" t="str">
        <f>IF(Q1163&lt;&gt;"",VLOOKUP(Q1163,'DON GIA'!$H$1:$K$103,4,0),"")</f>
        <v/>
      </c>
      <c r="U1163" s="106" t="str">
        <f t="shared" si="220"/>
        <v/>
      </c>
      <c r="V1163" s="107" t="s">
        <v>1130</v>
      </c>
      <c r="W1163" s="103" t="s">
        <v>27</v>
      </c>
      <c r="X1163" s="108">
        <v>5.6</v>
      </c>
      <c r="Y1163" s="109"/>
      <c r="Z1163" s="106">
        <f>IF(V1163&lt;&gt;"",VLOOKUP(V1163,'DON GIA'!$A$1:$D$346,4,0),"")</f>
        <v>282038</v>
      </c>
      <c r="AA1163" s="106">
        <f t="shared" si="221"/>
        <v>1579412.7999999998</v>
      </c>
      <c r="AB1163" s="71"/>
      <c r="AC1163" s="71"/>
      <c r="AD1163" s="71"/>
      <c r="AE1163" s="71"/>
      <c r="AF1163" s="71"/>
      <c r="AG1163" s="103"/>
      <c r="AH1163" s="71"/>
      <c r="AI1163" s="71"/>
      <c r="AJ1163" s="71"/>
      <c r="AK1163" s="106" t="str">
        <f>IF(AH1163&lt;&gt;"",VLOOKUP(AH1163,'DON GIA'!$M$1:$P$9,4,0),"")</f>
        <v/>
      </c>
      <c r="AL1163" s="106" t="str">
        <f t="shared" si="215"/>
        <v/>
      </c>
      <c r="AM1163" s="103"/>
      <c r="AN1163" s="107"/>
      <c r="AO1163" s="199" t="str">
        <f t="shared" si="222"/>
        <v/>
      </c>
      <c r="AP1163" s="107"/>
    </row>
    <row r="1164" spans="1:43" ht="37.5" outlineLevel="2">
      <c r="A1164" s="72" t="e">
        <f>IF(C1163&lt;&gt;"",$C$7:C1163,A1163)</f>
        <v>#VALUE!</v>
      </c>
      <c r="B1164" s="102" t="str">
        <f>IF(C1163&lt;&gt;"",COUNTA($C$7:C1163)+392,"")</f>
        <v/>
      </c>
      <c r="C1164" s="192"/>
      <c r="D1164" s="71"/>
      <c r="E1164" s="103"/>
      <c r="F1164" s="103"/>
      <c r="G1164" s="103"/>
      <c r="H1164" s="103"/>
      <c r="I1164" s="103"/>
      <c r="J1164" s="103"/>
      <c r="K1164" s="71"/>
      <c r="L1164" s="105"/>
      <c r="M1164" s="106" t="str">
        <f>IF(K1164&lt;&gt;"",VLOOKUP(K1164,'DON GIA'!$S$1:$U$19,3,0),"")</f>
        <v/>
      </c>
      <c r="N1164" s="106" t="str">
        <f>IF(K1164&lt;&gt;"",VLOOKUP(K1164,'DON GIA'!$S$1:$V$19,4,0),"")</f>
        <v/>
      </c>
      <c r="O1164" s="106" t="str">
        <f t="shared" si="213"/>
        <v/>
      </c>
      <c r="P1164" s="106" t="str">
        <f t="shared" si="214"/>
        <v/>
      </c>
      <c r="Q1164" s="71" t="s">
        <v>35</v>
      </c>
      <c r="R1164" s="103"/>
      <c r="S1164" s="103"/>
      <c r="T1164" s="106" t="str">
        <f>IF(Q1164&lt;&gt;"",VLOOKUP(Q1164,'DON GIA'!$H$1:$K$103,4,0),"")</f>
        <v/>
      </c>
      <c r="U1164" s="106" t="str">
        <f t="shared" si="220"/>
        <v/>
      </c>
      <c r="V1164" s="107" t="s">
        <v>1049</v>
      </c>
      <c r="W1164" s="103" t="s">
        <v>42</v>
      </c>
      <c r="X1164" s="108">
        <v>1</v>
      </c>
      <c r="Y1164" s="109"/>
      <c r="Z1164" s="106">
        <f>IF(V1164&lt;&gt;"",VLOOKUP(V1164,'DON GIA'!$A$1:$D$346,4,0),"")</f>
        <v>3793079</v>
      </c>
      <c r="AA1164" s="106">
        <f t="shared" si="221"/>
        <v>3793079</v>
      </c>
      <c r="AB1164" s="71"/>
      <c r="AC1164" s="71"/>
      <c r="AD1164" s="71"/>
      <c r="AE1164" s="71"/>
      <c r="AF1164" s="71"/>
      <c r="AG1164" s="103"/>
      <c r="AH1164" s="71"/>
      <c r="AI1164" s="71"/>
      <c r="AJ1164" s="71"/>
      <c r="AK1164" s="106" t="str">
        <f>IF(AH1164&lt;&gt;"",VLOOKUP(AH1164,'DON GIA'!$M$1:$P$9,4,0),"")</f>
        <v/>
      </c>
      <c r="AL1164" s="106" t="str">
        <f t="shared" si="215"/>
        <v/>
      </c>
      <c r="AM1164" s="103"/>
      <c r="AN1164" s="107"/>
      <c r="AO1164" s="199" t="str">
        <f t="shared" si="222"/>
        <v/>
      </c>
      <c r="AP1164" s="107"/>
    </row>
    <row r="1165" spans="1:43" outlineLevel="2">
      <c r="A1165" s="72" t="e">
        <f>IF(C1164&lt;&gt;"",$C$7:C1164,A1164)</f>
        <v>#VALUE!</v>
      </c>
      <c r="B1165" s="102" t="str">
        <f>IF(C1164&lt;&gt;"",COUNTA($C$7:C1164)+392,"")</f>
        <v/>
      </c>
      <c r="C1165" s="192"/>
      <c r="D1165" s="61"/>
      <c r="E1165" s="103"/>
      <c r="F1165" s="103"/>
      <c r="G1165" s="103"/>
      <c r="H1165" s="103"/>
      <c r="I1165" s="103"/>
      <c r="J1165" s="103"/>
      <c r="K1165" s="71"/>
      <c r="L1165" s="105"/>
      <c r="M1165" s="106" t="str">
        <f>IF(K1165&lt;&gt;"",VLOOKUP(K1165,'DON GIA'!$S$1:$U$19,3,0),"")</f>
        <v/>
      </c>
      <c r="N1165" s="106" t="str">
        <f>IF(K1165&lt;&gt;"",VLOOKUP(K1165,'DON GIA'!$S$1:$V$19,4,0),"")</f>
        <v/>
      </c>
      <c r="O1165" s="106" t="str">
        <f t="shared" si="213"/>
        <v/>
      </c>
      <c r="P1165" s="106" t="str">
        <f t="shared" si="214"/>
        <v/>
      </c>
      <c r="Q1165" s="71" t="s">
        <v>35</v>
      </c>
      <c r="R1165" s="103"/>
      <c r="S1165" s="103"/>
      <c r="T1165" s="106" t="str">
        <f>IF(Q1165&lt;&gt;"",VLOOKUP(Q1165,'DON GIA'!$H$1:$K$103,4,0),"")</f>
        <v/>
      </c>
      <c r="U1165" s="106" t="str">
        <f t="shared" si="220"/>
        <v/>
      </c>
      <c r="V1165" s="107"/>
      <c r="W1165" s="103"/>
      <c r="X1165" s="108"/>
      <c r="Y1165" s="109"/>
      <c r="Z1165" s="106" t="str">
        <f>IF(V1165&lt;&gt;"",VLOOKUP(V1165,'DON GIA'!$A$1:$D$346,4,0),"")</f>
        <v/>
      </c>
      <c r="AA1165" s="106" t="str">
        <f t="shared" si="221"/>
        <v/>
      </c>
      <c r="AB1165" s="71"/>
      <c r="AC1165" s="71"/>
      <c r="AD1165" s="71"/>
      <c r="AE1165" s="71"/>
      <c r="AF1165" s="71"/>
      <c r="AG1165" s="103"/>
      <c r="AH1165" s="71"/>
      <c r="AI1165" s="71"/>
      <c r="AJ1165" s="71"/>
      <c r="AK1165" s="106" t="str">
        <f>IF(AH1165&lt;&gt;"",VLOOKUP(AH1165,'DON GIA'!$M$1:$P$9,4,0),"")</f>
        <v/>
      </c>
      <c r="AL1165" s="106" t="str">
        <f t="shared" si="215"/>
        <v/>
      </c>
      <c r="AM1165" s="103"/>
      <c r="AN1165" s="107"/>
      <c r="AO1165" s="199" t="str">
        <f t="shared" si="222"/>
        <v/>
      </c>
      <c r="AP1165" s="107"/>
    </row>
    <row r="1166" spans="1:43" outlineLevel="1">
      <c r="A1166" s="84" t="s">
        <v>782</v>
      </c>
      <c r="B1166" s="102"/>
      <c r="C1166" s="192">
        <v>471</v>
      </c>
      <c r="D1166" s="61" t="s">
        <v>458</v>
      </c>
      <c r="E1166" s="162"/>
      <c r="F1166" s="162"/>
      <c r="G1166" s="162"/>
      <c r="H1166" s="162"/>
      <c r="I1166" s="162"/>
      <c r="J1166" s="162"/>
      <c r="K1166" s="171"/>
      <c r="L1166" s="167">
        <f>SUBTOTAL(9,L1167:L1180)</f>
        <v>85.2</v>
      </c>
      <c r="M1166" s="199"/>
      <c r="N1166" s="199"/>
      <c r="O1166" s="199">
        <f>SUBTOTAL(9,O1167:O1180)</f>
        <v>143050800</v>
      </c>
      <c r="P1166" s="199">
        <f>SUBTOTAL(9,P1167:P1180)</f>
        <v>0</v>
      </c>
      <c r="Q1166" s="61"/>
      <c r="R1166" s="162"/>
      <c r="S1166" s="162">
        <f>SUBTOTAL(9,S1167:S1180)</f>
        <v>0</v>
      </c>
      <c r="T1166" s="199"/>
      <c r="U1166" s="199">
        <f>SUBTOTAL(9,U1167:U1180)</f>
        <v>0</v>
      </c>
      <c r="V1166" s="129"/>
      <c r="W1166" s="162"/>
      <c r="X1166" s="169">
        <f>SUBTOTAL(9,X1167:X1180)</f>
        <v>175.12900000000005</v>
      </c>
      <c r="Y1166" s="170">
        <f>SUBTOTAL(9,Y1167:Y1180)</f>
        <v>0</v>
      </c>
      <c r="Z1166" s="199"/>
      <c r="AA1166" s="199">
        <f>SUBTOTAL(9,AA1167:AA1180)</f>
        <v>496769254.76200002</v>
      </c>
      <c r="AB1166" s="71"/>
      <c r="AC1166" s="71"/>
      <c r="AD1166" s="71"/>
      <c r="AE1166" s="71"/>
      <c r="AF1166" s="71"/>
      <c r="AG1166" s="103"/>
      <c r="AH1166" s="61"/>
      <c r="AI1166" s="61"/>
      <c r="AJ1166" s="61">
        <f>SUBTOTAL(9,AJ1167:AJ1180)</f>
        <v>3</v>
      </c>
      <c r="AK1166" s="199"/>
      <c r="AL1166" s="199">
        <f>SUBTOTAL(9,AL1167:AL1180)</f>
        <v>38791840</v>
      </c>
      <c r="AM1166" s="162"/>
      <c r="AN1166" s="129">
        <f>SUBTOTAL(9,AN1167:AN1180)</f>
        <v>1</v>
      </c>
      <c r="AO1166" s="199">
        <f t="shared" si="222"/>
        <v>678611894.76200008</v>
      </c>
      <c r="AP1166" s="65"/>
      <c r="AQ1166" s="90"/>
    </row>
    <row r="1167" spans="1:43" ht="134.25" outlineLevel="2">
      <c r="A1167" s="72" t="e">
        <f>IF(C1166&lt;&gt;"",$C$7:C1166,A1165)</f>
        <v>#VALUE!</v>
      </c>
      <c r="B1167" s="102">
        <f>IF(C1166&lt;&gt;"",COUNTA($C$7:C1166)+392,"")</f>
        <v>471</v>
      </c>
      <c r="C1167" s="192"/>
      <c r="D1167" s="71" t="s">
        <v>459</v>
      </c>
      <c r="E1167" s="103">
        <v>2</v>
      </c>
      <c r="F1167" s="103"/>
      <c r="G1167" s="103">
        <v>476</v>
      </c>
      <c r="H1167" s="103">
        <v>79</v>
      </c>
      <c r="I1167" s="103" t="s">
        <v>223</v>
      </c>
      <c r="J1167" s="103" t="s">
        <v>224</v>
      </c>
      <c r="K1167" s="104" t="s">
        <v>973</v>
      </c>
      <c r="L1167" s="105">
        <v>85.2</v>
      </c>
      <c r="M1167" s="106">
        <f>IF(K1167&lt;&gt;"",VLOOKUP(K1167,'DON GIA'!$S$1:$U$19,3,0),"")</f>
        <v>1679000</v>
      </c>
      <c r="N1167" s="106">
        <f>IF(K1167&lt;&gt;"",VLOOKUP(K1167,'DON GIA'!$S$1:$V$19,4,0),"")</f>
        <v>0</v>
      </c>
      <c r="O1167" s="106">
        <f t="shared" si="213"/>
        <v>143050800</v>
      </c>
      <c r="P1167" s="106">
        <f t="shared" si="214"/>
        <v>0</v>
      </c>
      <c r="Q1167" s="71" t="s">
        <v>35</v>
      </c>
      <c r="R1167" s="103"/>
      <c r="S1167" s="103"/>
      <c r="T1167" s="106" t="str">
        <f>IF(Q1167&lt;&gt;"",VLOOKUP(Q1167,'DON GIA'!$H$1:$K$103,4,0),"")</f>
        <v/>
      </c>
      <c r="U1167" s="106" t="str">
        <f t="shared" ref="U1167:U1180" si="223">IF(Q1167&lt;&gt;"",IF(ISNUMBER(T1167),S1167*T1167,""),"")</f>
        <v/>
      </c>
      <c r="V1167" s="107" t="s">
        <v>1005</v>
      </c>
      <c r="W1167" s="103" t="s">
        <v>27</v>
      </c>
      <c r="X1167" s="108">
        <v>75.45</v>
      </c>
      <c r="Y1167" s="109"/>
      <c r="Z1167" s="106">
        <f>IF(V1167&lt;&gt;"",VLOOKUP(V1167,'DON GIA'!$A$1:$D$346,4,0),"")</f>
        <v>5559129</v>
      </c>
      <c r="AA1167" s="106">
        <f t="shared" ref="AA1167:AA1180" si="224">IF(V1167&lt;&gt;"",IF(ISNUMBER(Z1167),X1167*Z1167,""),"")</f>
        <v>419436283.05000001</v>
      </c>
      <c r="AB1167" s="71" t="s">
        <v>28</v>
      </c>
      <c r="AC1167" s="71" t="s">
        <v>29</v>
      </c>
      <c r="AD1167" s="71" t="s">
        <v>30</v>
      </c>
      <c r="AE1167" s="71" t="s">
        <v>31</v>
      </c>
      <c r="AF1167" s="71" t="s">
        <v>34</v>
      </c>
      <c r="AG1167" s="103" t="s">
        <v>33</v>
      </c>
      <c r="AH1167" s="71" t="s">
        <v>562</v>
      </c>
      <c r="AI1167" s="71" t="s">
        <v>409</v>
      </c>
      <c r="AJ1167" s="71">
        <v>2</v>
      </c>
      <c r="AK1167" s="106">
        <f>IF(AH1167&lt;&gt;"",VLOOKUP(AH1167,'DON GIA'!$M$1:$P$9,4,0),"")</f>
        <v>12895920</v>
      </c>
      <c r="AL1167" s="106">
        <f t="shared" si="215"/>
        <v>25791840</v>
      </c>
      <c r="AM1167" s="103" t="s">
        <v>407</v>
      </c>
      <c r="AN1167" s="107">
        <v>1</v>
      </c>
      <c r="AO1167" s="199" t="str">
        <f t="shared" si="222"/>
        <v/>
      </c>
      <c r="AP1167" s="65" t="s">
        <v>753</v>
      </c>
    </row>
    <row r="1168" spans="1:43" ht="150" outlineLevel="2">
      <c r="A1168" s="72" t="e">
        <f>IF(C1167&lt;&gt;"",$C$7:C1167,A1167)</f>
        <v>#VALUE!</v>
      </c>
      <c r="B1168" s="102" t="str">
        <f>IF(C1167&lt;&gt;"",COUNTA($C$7:C1167)+392,"")</f>
        <v/>
      </c>
      <c r="C1168" s="192"/>
      <c r="D1168" s="71" t="s">
        <v>71</v>
      </c>
      <c r="E1168" s="103"/>
      <c r="F1168" s="103"/>
      <c r="G1168" s="103"/>
      <c r="H1168" s="103"/>
      <c r="I1168" s="103"/>
      <c r="J1168" s="103"/>
      <c r="K1168" s="71"/>
      <c r="L1168" s="105"/>
      <c r="M1168" s="106" t="str">
        <f>IF(K1168&lt;&gt;"",VLOOKUP(K1168,'DON GIA'!$S$1:$U$19,3,0),"")</f>
        <v/>
      </c>
      <c r="N1168" s="106" t="str">
        <f>IF(K1168&lt;&gt;"",VLOOKUP(K1168,'DON GIA'!$S$1:$V$19,4,0),"")</f>
        <v/>
      </c>
      <c r="O1168" s="106" t="str">
        <f t="shared" si="213"/>
        <v/>
      </c>
      <c r="P1168" s="106" t="str">
        <f t="shared" si="214"/>
        <v/>
      </c>
      <c r="Q1168" s="71" t="s">
        <v>35</v>
      </c>
      <c r="R1168" s="103"/>
      <c r="S1168" s="103"/>
      <c r="T1168" s="106" t="str">
        <f>IF(Q1168&lt;&gt;"",VLOOKUP(Q1168,'DON GIA'!$H$1:$K$103,4,0),"")</f>
        <v/>
      </c>
      <c r="U1168" s="106" t="str">
        <f t="shared" si="223"/>
        <v/>
      </c>
      <c r="V1168" s="107" t="s">
        <v>1107</v>
      </c>
      <c r="W1168" s="103" t="s">
        <v>27</v>
      </c>
      <c r="X1168" s="108">
        <v>63.2</v>
      </c>
      <c r="Y1168" s="109"/>
      <c r="Z1168" s="106">
        <f>IF(V1168&lt;&gt;"",VLOOKUP(V1168,'DON GIA'!$A$1:$D$346,4,0),"")</f>
        <v>109890</v>
      </c>
      <c r="AA1168" s="106">
        <f t="shared" si="224"/>
        <v>6945048</v>
      </c>
      <c r="AB1168" s="71"/>
      <c r="AC1168" s="71"/>
      <c r="AD1168" s="71"/>
      <c r="AE1168" s="71"/>
      <c r="AF1168" s="71"/>
      <c r="AG1168" s="103"/>
      <c r="AH1168" s="61" t="s">
        <v>578</v>
      </c>
      <c r="AI1168" s="71" t="s">
        <v>560</v>
      </c>
      <c r="AJ1168" s="71">
        <v>1</v>
      </c>
      <c r="AK1168" s="106">
        <f>IF(AH1168&lt;&gt;"",VLOOKUP(AH1168,'DON GIA'!$M$1:$P$9,4,0),"")</f>
        <v>13000000</v>
      </c>
      <c r="AL1168" s="106">
        <f t="shared" si="215"/>
        <v>13000000</v>
      </c>
      <c r="AM1168" s="103"/>
      <c r="AN1168" s="107"/>
      <c r="AO1168" s="199" t="str">
        <f t="shared" si="222"/>
        <v/>
      </c>
      <c r="AP1168" s="66" t="s">
        <v>531</v>
      </c>
    </row>
    <row r="1169" spans="1:43" ht="168.75" outlineLevel="2">
      <c r="A1169" s="72" t="e">
        <f>IF(C1168&lt;&gt;"",$C$7:C1168,A1168)</f>
        <v>#VALUE!</v>
      </c>
      <c r="B1169" s="102" t="str">
        <f>IF(C1168&lt;&gt;"",COUNTA($C$7:C1168)+392,"")</f>
        <v/>
      </c>
      <c r="C1169" s="192"/>
      <c r="D1169" s="71"/>
      <c r="E1169" s="103"/>
      <c r="F1169" s="103"/>
      <c r="G1169" s="103"/>
      <c r="H1169" s="103"/>
      <c r="I1169" s="103"/>
      <c r="J1169" s="103"/>
      <c r="K1169" s="71"/>
      <c r="L1169" s="105"/>
      <c r="M1169" s="106" t="str">
        <f>IF(K1169&lt;&gt;"",VLOOKUP(K1169,'DON GIA'!$S$1:$U$19,3,0),"")</f>
        <v/>
      </c>
      <c r="N1169" s="106" t="str">
        <f>IF(K1169&lt;&gt;"",VLOOKUP(K1169,'DON GIA'!$S$1:$V$19,4,0),"")</f>
        <v/>
      </c>
      <c r="O1169" s="106" t="str">
        <f t="shared" si="213"/>
        <v/>
      </c>
      <c r="P1169" s="106" t="str">
        <f t="shared" si="214"/>
        <v/>
      </c>
      <c r="Q1169" s="71" t="s">
        <v>35</v>
      </c>
      <c r="R1169" s="103"/>
      <c r="S1169" s="103"/>
      <c r="T1169" s="106" t="str">
        <f>IF(Q1169&lt;&gt;"",VLOOKUP(Q1169,'DON GIA'!$H$1:$K$103,4,0),"")</f>
        <v/>
      </c>
      <c r="U1169" s="106" t="str">
        <f t="shared" si="223"/>
        <v/>
      </c>
      <c r="V1169" s="107" t="s">
        <v>1273</v>
      </c>
      <c r="W1169" s="103" t="s">
        <v>38</v>
      </c>
      <c r="X1169" s="108">
        <v>1.7290000000000001</v>
      </c>
      <c r="Y1169" s="109"/>
      <c r="Z1169" s="106">
        <f>IF(V1169&lt;&gt;"",VLOOKUP(V1169,'DON GIA'!$A$1:$D$346,4,0),"")</f>
        <v>2523428</v>
      </c>
      <c r="AA1169" s="106">
        <f t="shared" si="224"/>
        <v>4363007.0120000001</v>
      </c>
      <c r="AB1169" s="71"/>
      <c r="AC1169" s="71"/>
      <c r="AD1169" s="71"/>
      <c r="AE1169" s="71"/>
      <c r="AF1169" s="71"/>
      <c r="AG1169" s="103"/>
      <c r="AH1169" s="71"/>
      <c r="AI1169" s="71"/>
      <c r="AJ1169" s="71"/>
      <c r="AK1169" s="106" t="str">
        <f>IF(AH1169&lt;&gt;"",VLOOKUP(AH1169,'DON GIA'!$M$1:$P$9,4,0),"")</f>
        <v/>
      </c>
      <c r="AL1169" s="106" t="str">
        <f t="shared" si="215"/>
        <v/>
      </c>
      <c r="AM1169" s="103"/>
      <c r="AN1169" s="107"/>
      <c r="AO1169" s="199" t="str">
        <f t="shared" si="222"/>
        <v/>
      </c>
      <c r="AP1169" s="66" t="s">
        <v>548</v>
      </c>
    </row>
    <row r="1170" spans="1:43" ht="75" outlineLevel="2">
      <c r="A1170" s="72" t="e">
        <f>IF(C1169&lt;&gt;"",$C$7:C1169,A1169)</f>
        <v>#VALUE!</v>
      </c>
      <c r="B1170" s="102" t="str">
        <f>IF(C1169&lt;&gt;"",COUNTA($C$7:C1169)+392,"")</f>
        <v/>
      </c>
      <c r="C1170" s="192"/>
      <c r="D1170" s="71"/>
      <c r="E1170" s="103"/>
      <c r="F1170" s="103"/>
      <c r="G1170" s="103"/>
      <c r="H1170" s="103"/>
      <c r="I1170" s="103"/>
      <c r="J1170" s="103"/>
      <c r="K1170" s="71"/>
      <c r="L1170" s="105"/>
      <c r="M1170" s="106" t="str">
        <f>IF(K1170&lt;&gt;"",VLOOKUP(K1170,'DON GIA'!$S$1:$U$19,3,0),"")</f>
        <v/>
      </c>
      <c r="N1170" s="106" t="str">
        <f>IF(K1170&lt;&gt;"",VLOOKUP(K1170,'DON GIA'!$S$1:$V$19,4,0),"")</f>
        <v/>
      </c>
      <c r="O1170" s="106" t="str">
        <f t="shared" si="213"/>
        <v/>
      </c>
      <c r="P1170" s="106" t="str">
        <f t="shared" si="214"/>
        <v/>
      </c>
      <c r="Q1170" s="71" t="s">
        <v>35</v>
      </c>
      <c r="R1170" s="103"/>
      <c r="S1170" s="103"/>
      <c r="T1170" s="106" t="str">
        <f>IF(Q1170&lt;&gt;"",VLOOKUP(Q1170,'DON GIA'!$H$1:$K$103,4,0),"")</f>
        <v/>
      </c>
      <c r="U1170" s="106" t="str">
        <f t="shared" si="223"/>
        <v/>
      </c>
      <c r="V1170" s="107" t="s">
        <v>1080</v>
      </c>
      <c r="W1170" s="103" t="s">
        <v>27</v>
      </c>
      <c r="X1170" s="108">
        <v>3.68</v>
      </c>
      <c r="Y1170" s="109"/>
      <c r="Z1170" s="106">
        <f>IF(V1170&lt;&gt;"",VLOOKUP(V1170,'DON GIA'!$A$1:$D$346,4,0),"")</f>
        <v>10375629</v>
      </c>
      <c r="AA1170" s="106">
        <f t="shared" si="224"/>
        <v>38182314.719999999</v>
      </c>
      <c r="AB1170" s="71"/>
      <c r="AC1170" s="71"/>
      <c r="AD1170" s="71"/>
      <c r="AE1170" s="71" t="s">
        <v>31</v>
      </c>
      <c r="AF1170" s="71"/>
      <c r="AG1170" s="103" t="s">
        <v>33</v>
      </c>
      <c r="AH1170" s="71"/>
      <c r="AI1170" s="71"/>
      <c r="AJ1170" s="71"/>
      <c r="AK1170" s="106" t="str">
        <f>IF(AH1170&lt;&gt;"",VLOOKUP(AH1170,'DON GIA'!$M$1:$P$9,4,0),"")</f>
        <v/>
      </c>
      <c r="AL1170" s="106" t="str">
        <f t="shared" si="215"/>
        <v/>
      </c>
      <c r="AM1170" s="103"/>
      <c r="AN1170" s="107"/>
      <c r="AO1170" s="199" t="str">
        <f t="shared" si="222"/>
        <v/>
      </c>
      <c r="AP1170" s="66" t="s">
        <v>537</v>
      </c>
    </row>
    <row r="1171" spans="1:43" ht="93.75" outlineLevel="2">
      <c r="A1171" s="72" t="e">
        <f>IF(C1170&lt;&gt;"",$C$7:C1170,A1170)</f>
        <v>#VALUE!</v>
      </c>
      <c r="B1171" s="102" t="str">
        <f>IF(C1170&lt;&gt;"",COUNTA($C$7:C1170)+392,"")</f>
        <v/>
      </c>
      <c r="C1171" s="192"/>
      <c r="D1171" s="71"/>
      <c r="E1171" s="103"/>
      <c r="F1171" s="103"/>
      <c r="G1171" s="103"/>
      <c r="H1171" s="103"/>
      <c r="I1171" s="103"/>
      <c r="J1171" s="103"/>
      <c r="K1171" s="71"/>
      <c r="L1171" s="105"/>
      <c r="M1171" s="106" t="str">
        <f>IF(K1171&lt;&gt;"",VLOOKUP(K1171,'DON GIA'!$S$1:$U$19,3,0),"")</f>
        <v/>
      </c>
      <c r="N1171" s="106" t="str">
        <f>IF(K1171&lt;&gt;"",VLOOKUP(K1171,'DON GIA'!$S$1:$V$19,4,0),"")</f>
        <v/>
      </c>
      <c r="O1171" s="106" t="str">
        <f t="shared" si="213"/>
        <v/>
      </c>
      <c r="P1171" s="106" t="str">
        <f t="shared" si="214"/>
        <v/>
      </c>
      <c r="Q1171" s="71" t="s">
        <v>35</v>
      </c>
      <c r="R1171" s="103"/>
      <c r="S1171" s="103"/>
      <c r="T1171" s="106" t="str">
        <f>IF(Q1171&lt;&gt;"",VLOOKUP(Q1171,'DON GIA'!$H$1:$K$103,4,0),"")</f>
        <v/>
      </c>
      <c r="U1171" s="106" t="str">
        <f t="shared" si="223"/>
        <v/>
      </c>
      <c r="V1171" s="107" t="s">
        <v>1185</v>
      </c>
      <c r="W1171" s="103" t="s">
        <v>27</v>
      </c>
      <c r="X1171" s="108">
        <v>5.87</v>
      </c>
      <c r="Y1171" s="109"/>
      <c r="Z1171" s="106">
        <f>IF(V1171&lt;&gt;"",VLOOKUP(V1171,'DON GIA'!$A$1:$D$346,4,0),"")</f>
        <v>2613835</v>
      </c>
      <c r="AA1171" s="106">
        <f t="shared" si="224"/>
        <v>15343211.450000001</v>
      </c>
      <c r="AB1171" s="71"/>
      <c r="AC1171" s="71"/>
      <c r="AD1171" s="71"/>
      <c r="AE1171" s="71"/>
      <c r="AF1171" s="71"/>
      <c r="AG1171" s="103"/>
      <c r="AH1171" s="71"/>
      <c r="AI1171" s="71"/>
      <c r="AJ1171" s="71"/>
      <c r="AK1171" s="106" t="str">
        <f>IF(AH1171&lt;&gt;"",VLOOKUP(AH1171,'DON GIA'!$M$1:$P$9,4,0),"")</f>
        <v/>
      </c>
      <c r="AL1171" s="106" t="str">
        <f t="shared" si="215"/>
        <v/>
      </c>
      <c r="AM1171" s="103"/>
      <c r="AN1171" s="107"/>
      <c r="AO1171" s="199" t="str">
        <f t="shared" si="222"/>
        <v/>
      </c>
      <c r="AP1171" s="60" t="s">
        <v>534</v>
      </c>
    </row>
    <row r="1172" spans="1:43" outlineLevel="2">
      <c r="A1172" s="72" t="e">
        <f>IF(C1171&lt;&gt;"",$C$7:C1171,A1171)</f>
        <v>#VALUE!</v>
      </c>
      <c r="B1172" s="102" t="str">
        <f>IF(C1171&lt;&gt;"",COUNTA($C$7:C1171)+392,"")</f>
        <v/>
      </c>
      <c r="C1172" s="192"/>
      <c r="D1172" s="71"/>
      <c r="E1172" s="103"/>
      <c r="F1172" s="103"/>
      <c r="G1172" s="103"/>
      <c r="H1172" s="103"/>
      <c r="I1172" s="103"/>
      <c r="J1172" s="103"/>
      <c r="K1172" s="71"/>
      <c r="L1172" s="105"/>
      <c r="M1172" s="106" t="str">
        <f>IF(K1172&lt;&gt;"",VLOOKUP(K1172,'DON GIA'!$S$1:$U$19,3,0),"")</f>
        <v/>
      </c>
      <c r="N1172" s="106" t="str">
        <f>IF(K1172&lt;&gt;"",VLOOKUP(K1172,'DON GIA'!$S$1:$V$19,4,0),"")</f>
        <v/>
      </c>
      <c r="O1172" s="106" t="str">
        <f t="shared" si="213"/>
        <v/>
      </c>
      <c r="P1172" s="106" t="str">
        <f t="shared" si="214"/>
        <v/>
      </c>
      <c r="Q1172" s="71" t="s">
        <v>35</v>
      </c>
      <c r="R1172" s="103"/>
      <c r="S1172" s="103"/>
      <c r="T1172" s="106" t="str">
        <f>IF(Q1172&lt;&gt;"",VLOOKUP(Q1172,'DON GIA'!$H$1:$K$103,4,0),"")</f>
        <v/>
      </c>
      <c r="U1172" s="106" t="str">
        <f t="shared" si="223"/>
        <v/>
      </c>
      <c r="V1172" s="107" t="s">
        <v>1023</v>
      </c>
      <c r="W1172" s="103" t="s">
        <v>38</v>
      </c>
      <c r="X1172" s="108">
        <v>0.15</v>
      </c>
      <c r="Y1172" s="109"/>
      <c r="Z1172" s="106">
        <f>IF(V1172&lt;&gt;"",VLOOKUP(V1172,'DON GIA'!$A$1:$D$346,4,0),"")</f>
        <v>2523428</v>
      </c>
      <c r="AA1172" s="106">
        <f t="shared" si="224"/>
        <v>378514.2</v>
      </c>
      <c r="AB1172" s="71"/>
      <c r="AC1172" s="71"/>
      <c r="AD1172" s="71"/>
      <c r="AE1172" s="71"/>
      <c r="AF1172" s="71"/>
      <c r="AG1172" s="103"/>
      <c r="AH1172" s="71"/>
      <c r="AI1172" s="71"/>
      <c r="AJ1172" s="71"/>
      <c r="AK1172" s="106" t="str">
        <f>IF(AH1172&lt;&gt;"",VLOOKUP(AH1172,'DON GIA'!$M$1:$P$9,4,0),"")</f>
        <v/>
      </c>
      <c r="AL1172" s="106" t="str">
        <f t="shared" si="215"/>
        <v/>
      </c>
      <c r="AM1172" s="103"/>
      <c r="AN1172" s="107"/>
      <c r="AO1172" s="199" t="str">
        <f t="shared" si="222"/>
        <v/>
      </c>
      <c r="AP1172" s="107"/>
    </row>
    <row r="1173" spans="1:43" outlineLevel="2">
      <c r="A1173" s="72" t="e">
        <f>IF(C1172&lt;&gt;"",$C$7:C1172,A1172)</f>
        <v>#VALUE!</v>
      </c>
      <c r="B1173" s="102" t="str">
        <f>IF(C1172&lt;&gt;"",COUNTA($C$7:C1172)+392,"")</f>
        <v/>
      </c>
      <c r="C1173" s="192"/>
      <c r="D1173" s="71"/>
      <c r="E1173" s="103"/>
      <c r="F1173" s="103"/>
      <c r="G1173" s="103"/>
      <c r="H1173" s="103"/>
      <c r="I1173" s="103"/>
      <c r="J1173" s="103"/>
      <c r="K1173" s="71"/>
      <c r="L1173" s="105"/>
      <c r="M1173" s="106" t="str">
        <f>IF(K1173&lt;&gt;"",VLOOKUP(K1173,'DON GIA'!$S$1:$U$19,3,0),"")</f>
        <v/>
      </c>
      <c r="N1173" s="106" t="str">
        <f>IF(K1173&lt;&gt;"",VLOOKUP(K1173,'DON GIA'!$S$1:$V$19,4,0),"")</f>
        <v/>
      </c>
      <c r="O1173" s="106" t="str">
        <f t="shared" si="213"/>
        <v/>
      </c>
      <c r="P1173" s="106" t="str">
        <f t="shared" si="214"/>
        <v/>
      </c>
      <c r="Q1173" s="71" t="s">
        <v>35</v>
      </c>
      <c r="R1173" s="103"/>
      <c r="S1173" s="103"/>
      <c r="T1173" s="106" t="str">
        <f>IF(Q1173&lt;&gt;"",VLOOKUP(Q1173,'DON GIA'!$H$1:$K$103,4,0),"")</f>
        <v/>
      </c>
      <c r="U1173" s="106" t="str">
        <f t="shared" si="223"/>
        <v/>
      </c>
      <c r="V1173" s="107" t="s">
        <v>1105</v>
      </c>
      <c r="W1173" s="103" t="s">
        <v>27</v>
      </c>
      <c r="X1173" s="108">
        <v>0.96</v>
      </c>
      <c r="Y1173" s="109"/>
      <c r="Z1173" s="106">
        <f>IF(V1173&lt;&gt;"",VLOOKUP(V1173,'DON GIA'!$A$1:$D$346,4,0),"")</f>
        <v>292949</v>
      </c>
      <c r="AA1173" s="106">
        <f t="shared" si="224"/>
        <v>281231.03999999998</v>
      </c>
      <c r="AB1173" s="71"/>
      <c r="AC1173" s="71"/>
      <c r="AD1173" s="71"/>
      <c r="AE1173" s="71"/>
      <c r="AF1173" s="71"/>
      <c r="AG1173" s="103"/>
      <c r="AH1173" s="71"/>
      <c r="AI1173" s="71"/>
      <c r="AJ1173" s="71"/>
      <c r="AK1173" s="106" t="str">
        <f>IF(AH1173&lt;&gt;"",VLOOKUP(AH1173,'DON GIA'!$M$1:$P$9,4,0),"")</f>
        <v/>
      </c>
      <c r="AL1173" s="106" t="str">
        <f t="shared" si="215"/>
        <v/>
      </c>
      <c r="AM1173" s="103"/>
      <c r="AN1173" s="107"/>
      <c r="AO1173" s="199" t="str">
        <f t="shared" si="222"/>
        <v/>
      </c>
      <c r="AP1173" s="107"/>
    </row>
    <row r="1174" spans="1:43" outlineLevel="2">
      <c r="A1174" s="72" t="e">
        <f>IF(C1173&lt;&gt;"",$C$7:C1173,A1173)</f>
        <v>#VALUE!</v>
      </c>
      <c r="B1174" s="102" t="str">
        <f>IF(C1173&lt;&gt;"",COUNTA($C$7:C1173)+392,"")</f>
        <v/>
      </c>
      <c r="C1174" s="192"/>
      <c r="D1174" s="71"/>
      <c r="E1174" s="103"/>
      <c r="F1174" s="103"/>
      <c r="G1174" s="103"/>
      <c r="H1174" s="103"/>
      <c r="I1174" s="103"/>
      <c r="J1174" s="103"/>
      <c r="K1174" s="71"/>
      <c r="L1174" s="105"/>
      <c r="M1174" s="106" t="str">
        <f>IF(K1174&lt;&gt;"",VLOOKUP(K1174,'DON GIA'!$S$1:$U$19,3,0),"")</f>
        <v/>
      </c>
      <c r="N1174" s="106" t="str">
        <f>IF(K1174&lt;&gt;"",VLOOKUP(K1174,'DON GIA'!$S$1:$V$19,4,0),"")</f>
        <v/>
      </c>
      <c r="O1174" s="106" t="str">
        <f t="shared" si="213"/>
        <v/>
      </c>
      <c r="P1174" s="106" t="str">
        <f t="shared" si="214"/>
        <v/>
      </c>
      <c r="Q1174" s="71" t="s">
        <v>35</v>
      </c>
      <c r="R1174" s="103"/>
      <c r="S1174" s="103"/>
      <c r="T1174" s="106" t="str">
        <f>IF(Q1174&lt;&gt;"",VLOOKUP(Q1174,'DON GIA'!$H$1:$K$103,4,0),"")</f>
        <v/>
      </c>
      <c r="U1174" s="106" t="str">
        <f t="shared" si="223"/>
        <v/>
      </c>
      <c r="V1174" s="107" t="s">
        <v>1130</v>
      </c>
      <c r="W1174" s="103" t="s">
        <v>27</v>
      </c>
      <c r="X1174" s="108">
        <v>3.72</v>
      </c>
      <c r="Y1174" s="109"/>
      <c r="Z1174" s="106">
        <f>IF(V1174&lt;&gt;"",VLOOKUP(V1174,'DON GIA'!$A$1:$D$346,4,0),"")</f>
        <v>282038</v>
      </c>
      <c r="AA1174" s="106">
        <f t="shared" si="224"/>
        <v>1049181.3600000001</v>
      </c>
      <c r="AB1174" s="71"/>
      <c r="AC1174" s="71"/>
      <c r="AD1174" s="71"/>
      <c r="AE1174" s="71"/>
      <c r="AF1174" s="71"/>
      <c r="AG1174" s="103"/>
      <c r="AH1174" s="71"/>
      <c r="AI1174" s="71"/>
      <c r="AJ1174" s="71"/>
      <c r="AK1174" s="106" t="str">
        <f>IF(AH1174&lt;&gt;"",VLOOKUP(AH1174,'DON GIA'!$M$1:$P$9,4,0),"")</f>
        <v/>
      </c>
      <c r="AL1174" s="106" t="str">
        <f t="shared" si="215"/>
        <v/>
      </c>
      <c r="AM1174" s="103"/>
      <c r="AN1174" s="107"/>
      <c r="AO1174" s="199" t="str">
        <f t="shared" si="222"/>
        <v/>
      </c>
      <c r="AP1174" s="107"/>
    </row>
    <row r="1175" spans="1:43" ht="37.5" outlineLevel="2">
      <c r="A1175" s="72" t="e">
        <f>IF(C1174&lt;&gt;"",$C$7:C1174,A1174)</f>
        <v>#VALUE!</v>
      </c>
      <c r="B1175" s="102" t="str">
        <f>IF(C1174&lt;&gt;"",COUNTA($C$7:C1174)+392,"")</f>
        <v/>
      </c>
      <c r="C1175" s="192"/>
      <c r="D1175" s="71"/>
      <c r="E1175" s="103"/>
      <c r="F1175" s="103"/>
      <c r="G1175" s="103"/>
      <c r="H1175" s="103"/>
      <c r="I1175" s="103"/>
      <c r="J1175" s="103"/>
      <c r="K1175" s="71"/>
      <c r="L1175" s="105"/>
      <c r="M1175" s="106" t="str">
        <f>IF(K1175&lt;&gt;"",VLOOKUP(K1175,'DON GIA'!$S$1:$U$19,3,0),"")</f>
        <v/>
      </c>
      <c r="N1175" s="106" t="str">
        <f>IF(K1175&lt;&gt;"",VLOOKUP(K1175,'DON GIA'!$S$1:$V$19,4,0),"")</f>
        <v/>
      </c>
      <c r="O1175" s="106" t="str">
        <f t="shared" ref="O1175:O1243" si="225">IF(K1175&lt;&gt;"",L1175*M1175,"")</f>
        <v/>
      </c>
      <c r="P1175" s="106" t="str">
        <f t="shared" ref="P1175:P1243" si="226">IF(K1175&lt;&gt;"",L1175*N1175,"")</f>
        <v/>
      </c>
      <c r="Q1175" s="71" t="s">
        <v>35</v>
      </c>
      <c r="R1175" s="103"/>
      <c r="S1175" s="103"/>
      <c r="T1175" s="106" t="str">
        <f>IF(Q1175&lt;&gt;"",VLOOKUP(Q1175,'DON GIA'!$H$1:$K$103,4,0),"")</f>
        <v/>
      </c>
      <c r="U1175" s="106" t="str">
        <f t="shared" si="223"/>
        <v/>
      </c>
      <c r="V1175" s="107" t="s">
        <v>1274</v>
      </c>
      <c r="W1175" s="103" t="s">
        <v>27</v>
      </c>
      <c r="X1175" s="108">
        <v>1.35</v>
      </c>
      <c r="Y1175" s="109"/>
      <c r="Z1175" s="106">
        <f>IF(V1175&lt;&gt;"",VLOOKUP(V1175,'DON GIA'!$A$1:$D$346,4,0),"")</f>
        <v>1398600</v>
      </c>
      <c r="AA1175" s="106">
        <f t="shared" si="224"/>
        <v>1888110.0000000002</v>
      </c>
      <c r="AB1175" s="71"/>
      <c r="AC1175" s="71"/>
      <c r="AD1175" s="71"/>
      <c r="AE1175" s="71"/>
      <c r="AF1175" s="71"/>
      <c r="AG1175" s="103"/>
      <c r="AH1175" s="71"/>
      <c r="AI1175" s="71"/>
      <c r="AJ1175" s="71"/>
      <c r="AK1175" s="106" t="str">
        <f>IF(AH1175&lt;&gt;"",VLOOKUP(AH1175,'DON GIA'!$M$1:$P$9,4,0),"")</f>
        <v/>
      </c>
      <c r="AL1175" s="106" t="str">
        <f t="shared" ref="AL1175:AL1243" si="227">IF(AH1175&lt;&gt;"",AJ1175*AK1175,"")</f>
        <v/>
      </c>
      <c r="AM1175" s="103"/>
      <c r="AN1175" s="107"/>
      <c r="AO1175" s="199" t="str">
        <f t="shared" si="222"/>
        <v/>
      </c>
      <c r="AP1175" s="107"/>
    </row>
    <row r="1176" spans="1:43" ht="37.5" outlineLevel="2">
      <c r="A1176" s="72" t="e">
        <f>IF(C1175&lt;&gt;"",$C$7:C1175,A1175)</f>
        <v>#VALUE!</v>
      </c>
      <c r="B1176" s="102" t="str">
        <f>IF(C1175&lt;&gt;"",COUNTA($C$7:C1175)+392,"")</f>
        <v/>
      </c>
      <c r="C1176" s="192"/>
      <c r="D1176" s="71"/>
      <c r="E1176" s="103"/>
      <c r="F1176" s="103"/>
      <c r="G1176" s="103"/>
      <c r="H1176" s="103"/>
      <c r="I1176" s="103"/>
      <c r="J1176" s="103"/>
      <c r="K1176" s="71"/>
      <c r="L1176" s="105"/>
      <c r="M1176" s="106" t="str">
        <f>IF(K1176&lt;&gt;"",VLOOKUP(K1176,'DON GIA'!$S$1:$U$19,3,0),"")</f>
        <v/>
      </c>
      <c r="N1176" s="106" t="str">
        <f>IF(K1176&lt;&gt;"",VLOOKUP(K1176,'DON GIA'!$S$1:$V$19,4,0),"")</f>
        <v/>
      </c>
      <c r="O1176" s="106" t="str">
        <f t="shared" si="225"/>
        <v/>
      </c>
      <c r="P1176" s="106" t="str">
        <f t="shared" si="226"/>
        <v/>
      </c>
      <c r="Q1176" s="71" t="s">
        <v>35</v>
      </c>
      <c r="R1176" s="103"/>
      <c r="S1176" s="103"/>
      <c r="T1176" s="106" t="str">
        <f>IF(Q1176&lt;&gt;"",VLOOKUP(Q1176,'DON GIA'!$H$1:$K$103,4,0),"")</f>
        <v/>
      </c>
      <c r="U1176" s="106" t="str">
        <f t="shared" si="223"/>
        <v/>
      </c>
      <c r="V1176" s="107" t="s">
        <v>1275</v>
      </c>
      <c r="W1176" s="103" t="s">
        <v>27</v>
      </c>
      <c r="X1176" s="108">
        <v>2.4700000000000002</v>
      </c>
      <c r="Y1176" s="109"/>
      <c r="Z1176" s="106">
        <f>IF(V1176&lt;&gt;"",VLOOKUP(V1176,'DON GIA'!$A$1:$D$346,4,0),"")</f>
        <v>292949</v>
      </c>
      <c r="AA1176" s="106">
        <f t="shared" si="224"/>
        <v>723584.03</v>
      </c>
      <c r="AB1176" s="71"/>
      <c r="AC1176" s="71"/>
      <c r="AD1176" s="71"/>
      <c r="AE1176" s="71"/>
      <c r="AF1176" s="71"/>
      <c r="AG1176" s="103"/>
      <c r="AH1176" s="71"/>
      <c r="AI1176" s="71"/>
      <c r="AJ1176" s="71"/>
      <c r="AK1176" s="106" t="str">
        <f>IF(AH1176&lt;&gt;"",VLOOKUP(AH1176,'DON GIA'!$M$1:$P$9,4,0),"")</f>
        <v/>
      </c>
      <c r="AL1176" s="106" t="str">
        <f t="shared" si="227"/>
        <v/>
      </c>
      <c r="AM1176" s="103"/>
      <c r="AN1176" s="107"/>
      <c r="AO1176" s="199" t="str">
        <f t="shared" si="222"/>
        <v/>
      </c>
      <c r="AP1176" s="107"/>
    </row>
    <row r="1177" spans="1:43" outlineLevel="2">
      <c r="A1177" s="72" t="e">
        <f>IF(C1176&lt;&gt;"",$C$7:C1176,A1176)</f>
        <v>#VALUE!</v>
      </c>
      <c r="B1177" s="102" t="str">
        <f>IF(C1176&lt;&gt;"",COUNTA($C$7:C1176)+392,"")</f>
        <v/>
      </c>
      <c r="C1177" s="192"/>
      <c r="D1177" s="71"/>
      <c r="E1177" s="103"/>
      <c r="F1177" s="103"/>
      <c r="G1177" s="103"/>
      <c r="H1177" s="103"/>
      <c r="I1177" s="103"/>
      <c r="J1177" s="103"/>
      <c r="K1177" s="71"/>
      <c r="L1177" s="105"/>
      <c r="M1177" s="106" t="str">
        <f>IF(K1177&lt;&gt;"",VLOOKUP(K1177,'DON GIA'!$S$1:$U$19,3,0),"")</f>
        <v/>
      </c>
      <c r="N1177" s="106" t="str">
        <f>IF(K1177&lt;&gt;"",VLOOKUP(K1177,'DON GIA'!$S$1:$V$19,4,0),"")</f>
        <v/>
      </c>
      <c r="O1177" s="106" t="str">
        <f t="shared" si="225"/>
        <v/>
      </c>
      <c r="P1177" s="106" t="str">
        <f t="shared" si="226"/>
        <v/>
      </c>
      <c r="Q1177" s="71" t="s">
        <v>35</v>
      </c>
      <c r="R1177" s="103"/>
      <c r="S1177" s="103"/>
      <c r="T1177" s="106" t="str">
        <f>IF(Q1177&lt;&gt;"",VLOOKUP(Q1177,'DON GIA'!$H$1:$K$103,4,0),"")</f>
        <v/>
      </c>
      <c r="U1177" s="106" t="str">
        <f t="shared" si="223"/>
        <v/>
      </c>
      <c r="V1177" s="107" t="s">
        <v>1276</v>
      </c>
      <c r="W1177" s="103" t="s">
        <v>27</v>
      </c>
      <c r="X1177" s="108">
        <v>2.4</v>
      </c>
      <c r="Y1177" s="109"/>
      <c r="Z1177" s="106">
        <f>IF(V1177&lt;&gt;"",VLOOKUP(V1177,'DON GIA'!$A$1:$D$346,4,0),"")</f>
        <v>282038</v>
      </c>
      <c r="AA1177" s="106">
        <f t="shared" si="224"/>
        <v>676891.2</v>
      </c>
      <c r="AB1177" s="71"/>
      <c r="AC1177" s="71"/>
      <c r="AD1177" s="71"/>
      <c r="AE1177" s="71"/>
      <c r="AF1177" s="71"/>
      <c r="AG1177" s="103"/>
      <c r="AH1177" s="71"/>
      <c r="AI1177" s="71"/>
      <c r="AJ1177" s="71"/>
      <c r="AK1177" s="106" t="str">
        <f>IF(AH1177&lt;&gt;"",VLOOKUP(AH1177,'DON GIA'!$M$1:$P$9,4,0),"")</f>
        <v/>
      </c>
      <c r="AL1177" s="106" t="str">
        <f t="shared" si="227"/>
        <v/>
      </c>
      <c r="AM1177" s="103"/>
      <c r="AN1177" s="107"/>
      <c r="AO1177" s="199" t="str">
        <f t="shared" si="222"/>
        <v/>
      </c>
      <c r="AP1177" s="107"/>
    </row>
    <row r="1178" spans="1:43" ht="37.5" outlineLevel="2">
      <c r="A1178" s="72" t="e">
        <f>IF(C1177&lt;&gt;"",$C$7:C1177,A1177)</f>
        <v>#VALUE!</v>
      </c>
      <c r="B1178" s="102" t="str">
        <f>IF(C1177&lt;&gt;"",COUNTA($C$7:C1177)+392,"")</f>
        <v/>
      </c>
      <c r="C1178" s="192"/>
      <c r="D1178" s="71"/>
      <c r="E1178" s="103"/>
      <c r="F1178" s="103"/>
      <c r="G1178" s="103"/>
      <c r="H1178" s="103"/>
      <c r="I1178" s="103"/>
      <c r="J1178" s="103"/>
      <c r="K1178" s="71"/>
      <c r="L1178" s="105"/>
      <c r="M1178" s="106" t="str">
        <f>IF(K1178&lt;&gt;"",VLOOKUP(K1178,'DON GIA'!$S$1:$U$19,3,0),"")</f>
        <v/>
      </c>
      <c r="N1178" s="106" t="str">
        <f>IF(K1178&lt;&gt;"",VLOOKUP(K1178,'DON GIA'!$S$1:$V$19,4,0),"")</f>
        <v/>
      </c>
      <c r="O1178" s="106" t="str">
        <f t="shared" si="225"/>
        <v/>
      </c>
      <c r="P1178" s="106" t="str">
        <f t="shared" si="226"/>
        <v/>
      </c>
      <c r="Q1178" s="71" t="s">
        <v>35</v>
      </c>
      <c r="R1178" s="103"/>
      <c r="S1178" s="103"/>
      <c r="T1178" s="106" t="str">
        <f>IF(Q1178&lt;&gt;"",VLOOKUP(Q1178,'DON GIA'!$H$1:$K$103,4,0),"")</f>
        <v/>
      </c>
      <c r="U1178" s="106" t="str">
        <f t="shared" si="223"/>
        <v/>
      </c>
      <c r="V1178" s="107" t="s">
        <v>1108</v>
      </c>
      <c r="W1178" s="103" t="s">
        <v>27</v>
      </c>
      <c r="X1178" s="108">
        <v>13.15</v>
      </c>
      <c r="Y1178" s="109"/>
      <c r="Z1178" s="106">
        <f>IF(V1178&lt;&gt;"",VLOOKUP(V1178,'DON GIA'!$A$1:$D$346,4,0),"")</f>
        <v>282038</v>
      </c>
      <c r="AA1178" s="106">
        <f t="shared" si="224"/>
        <v>3708799.7</v>
      </c>
      <c r="AB1178" s="71"/>
      <c r="AC1178" s="71"/>
      <c r="AD1178" s="71"/>
      <c r="AE1178" s="71"/>
      <c r="AF1178" s="71"/>
      <c r="AG1178" s="103"/>
      <c r="AH1178" s="71"/>
      <c r="AI1178" s="71"/>
      <c r="AJ1178" s="71"/>
      <c r="AK1178" s="106" t="str">
        <f>IF(AH1178&lt;&gt;"",VLOOKUP(AH1178,'DON GIA'!$M$1:$P$9,4,0),"")</f>
        <v/>
      </c>
      <c r="AL1178" s="106" t="str">
        <f t="shared" si="227"/>
        <v/>
      </c>
      <c r="AM1178" s="103"/>
      <c r="AN1178" s="107"/>
      <c r="AO1178" s="199" t="str">
        <f t="shared" si="222"/>
        <v/>
      </c>
      <c r="AP1178" s="107"/>
    </row>
    <row r="1179" spans="1:43" ht="37.5" outlineLevel="2">
      <c r="A1179" s="72" t="e">
        <f>IF(C1178&lt;&gt;"",$C$7:C1178,A1178)</f>
        <v>#VALUE!</v>
      </c>
      <c r="B1179" s="102" t="str">
        <f>IF(C1178&lt;&gt;"",COUNTA($C$7:C1178)+392,"")</f>
        <v/>
      </c>
      <c r="C1179" s="192"/>
      <c r="D1179" s="71"/>
      <c r="E1179" s="103"/>
      <c r="F1179" s="103"/>
      <c r="G1179" s="103"/>
      <c r="H1179" s="103"/>
      <c r="I1179" s="103"/>
      <c r="J1179" s="103"/>
      <c r="K1179" s="71"/>
      <c r="L1179" s="105"/>
      <c r="M1179" s="106" t="str">
        <f>IF(K1179&lt;&gt;"",VLOOKUP(K1179,'DON GIA'!$S$1:$U$19,3,0),"")</f>
        <v/>
      </c>
      <c r="N1179" s="106" t="str">
        <f>IF(K1179&lt;&gt;"",VLOOKUP(K1179,'DON GIA'!$S$1:$V$19,4,0),"")</f>
        <v/>
      </c>
      <c r="O1179" s="106" t="str">
        <f t="shared" si="225"/>
        <v/>
      </c>
      <c r="P1179" s="106" t="str">
        <f t="shared" si="226"/>
        <v/>
      </c>
      <c r="Q1179" s="71" t="s">
        <v>35</v>
      </c>
      <c r="R1179" s="103"/>
      <c r="S1179" s="103"/>
      <c r="T1179" s="106" t="str">
        <f>IF(Q1179&lt;&gt;"",VLOOKUP(Q1179,'DON GIA'!$H$1:$K$103,4,0),"")</f>
        <v/>
      </c>
      <c r="U1179" s="106" t="str">
        <f t="shared" si="223"/>
        <v/>
      </c>
      <c r="V1179" s="107" t="s">
        <v>1049</v>
      </c>
      <c r="W1179" s="103" t="s">
        <v>42</v>
      </c>
      <c r="X1179" s="108">
        <v>1</v>
      </c>
      <c r="Y1179" s="109"/>
      <c r="Z1179" s="106">
        <f>IF(V1179&lt;&gt;"",VLOOKUP(V1179,'DON GIA'!$A$1:$D$346,4,0),"")</f>
        <v>3793079</v>
      </c>
      <c r="AA1179" s="106">
        <f t="shared" si="224"/>
        <v>3793079</v>
      </c>
      <c r="AB1179" s="71"/>
      <c r="AC1179" s="71"/>
      <c r="AD1179" s="71"/>
      <c r="AE1179" s="71"/>
      <c r="AF1179" s="71"/>
      <c r="AG1179" s="103"/>
      <c r="AH1179" s="71"/>
      <c r="AI1179" s="71"/>
      <c r="AJ1179" s="71"/>
      <c r="AK1179" s="106" t="str">
        <f>IF(AH1179&lt;&gt;"",VLOOKUP(AH1179,'DON GIA'!$M$1:$P$9,4,0),"")</f>
        <v/>
      </c>
      <c r="AL1179" s="106" t="str">
        <f t="shared" si="227"/>
        <v/>
      </c>
      <c r="AM1179" s="103"/>
      <c r="AN1179" s="107"/>
      <c r="AO1179" s="199" t="str">
        <f t="shared" si="222"/>
        <v/>
      </c>
      <c r="AP1179" s="107"/>
    </row>
    <row r="1180" spans="1:43" outlineLevel="2">
      <c r="A1180" s="72" t="e">
        <f>IF(C1179&lt;&gt;"",$C$7:C1179,A1179)</f>
        <v>#VALUE!</v>
      </c>
      <c r="B1180" s="102" t="str">
        <f>IF(C1179&lt;&gt;"",COUNTA($C$7:C1179)+392,"")</f>
        <v/>
      </c>
      <c r="C1180" s="192"/>
      <c r="D1180" s="61"/>
      <c r="E1180" s="103"/>
      <c r="F1180" s="103"/>
      <c r="G1180" s="103"/>
      <c r="H1180" s="103"/>
      <c r="I1180" s="103"/>
      <c r="J1180" s="103"/>
      <c r="K1180" s="71"/>
      <c r="L1180" s="105"/>
      <c r="M1180" s="106" t="str">
        <f>IF(K1180&lt;&gt;"",VLOOKUP(K1180,'DON GIA'!$S$1:$U$19,3,0),"")</f>
        <v/>
      </c>
      <c r="N1180" s="106" t="str">
        <f>IF(K1180&lt;&gt;"",VLOOKUP(K1180,'DON GIA'!$S$1:$V$19,4,0),"")</f>
        <v/>
      </c>
      <c r="O1180" s="106" t="str">
        <f t="shared" si="225"/>
        <v/>
      </c>
      <c r="P1180" s="106" t="str">
        <f t="shared" si="226"/>
        <v/>
      </c>
      <c r="Q1180" s="71" t="s">
        <v>35</v>
      </c>
      <c r="R1180" s="103"/>
      <c r="S1180" s="103"/>
      <c r="T1180" s="106" t="str">
        <f>IF(Q1180&lt;&gt;"",VLOOKUP(Q1180,'DON GIA'!$H$1:$K$103,4,0),"")</f>
        <v/>
      </c>
      <c r="U1180" s="106" t="str">
        <f t="shared" si="223"/>
        <v/>
      </c>
      <c r="V1180" s="107"/>
      <c r="W1180" s="103"/>
      <c r="X1180" s="108"/>
      <c r="Y1180" s="109"/>
      <c r="Z1180" s="106" t="str">
        <f>IF(V1180&lt;&gt;"",VLOOKUP(V1180,'DON GIA'!$A$1:$D$346,4,0),"")</f>
        <v/>
      </c>
      <c r="AA1180" s="106" t="str">
        <f t="shared" si="224"/>
        <v/>
      </c>
      <c r="AB1180" s="71"/>
      <c r="AC1180" s="71"/>
      <c r="AD1180" s="71"/>
      <c r="AE1180" s="71"/>
      <c r="AF1180" s="71"/>
      <c r="AG1180" s="103"/>
      <c r="AH1180" s="71"/>
      <c r="AI1180" s="71"/>
      <c r="AJ1180" s="71"/>
      <c r="AK1180" s="106" t="str">
        <f>IF(AH1180&lt;&gt;"",VLOOKUP(AH1180,'DON GIA'!$M$1:$P$9,4,0),"")</f>
        <v/>
      </c>
      <c r="AL1180" s="106" t="str">
        <f t="shared" si="227"/>
        <v/>
      </c>
      <c r="AM1180" s="103"/>
      <c r="AN1180" s="107"/>
      <c r="AO1180" s="199" t="str">
        <f t="shared" si="222"/>
        <v/>
      </c>
      <c r="AP1180" s="107"/>
    </row>
    <row r="1181" spans="1:43" outlineLevel="1">
      <c r="A1181" s="84" t="s">
        <v>781</v>
      </c>
      <c r="B1181" s="102"/>
      <c r="C1181" s="192">
        <v>472</v>
      </c>
      <c r="D1181" s="61" t="s">
        <v>538</v>
      </c>
      <c r="E1181" s="162"/>
      <c r="F1181" s="162"/>
      <c r="G1181" s="162"/>
      <c r="H1181" s="162"/>
      <c r="I1181" s="162"/>
      <c r="J1181" s="162"/>
      <c r="K1181" s="171"/>
      <c r="L1181" s="167">
        <f>SUBTOTAL(9,L1182:L1192)</f>
        <v>85</v>
      </c>
      <c r="M1181" s="199"/>
      <c r="N1181" s="199"/>
      <c r="O1181" s="199">
        <f>SUBTOTAL(9,O1182:O1192)</f>
        <v>142568000</v>
      </c>
      <c r="P1181" s="199">
        <f>SUBTOTAL(9,P1182:P1192)</f>
        <v>0</v>
      </c>
      <c r="Q1181" s="61"/>
      <c r="R1181" s="162"/>
      <c r="S1181" s="162">
        <f>SUBTOTAL(9,S1182:S1192)</f>
        <v>0</v>
      </c>
      <c r="T1181" s="199"/>
      <c r="U1181" s="199">
        <f>SUBTOTAL(9,U1182:U1192)</f>
        <v>0</v>
      </c>
      <c r="V1181" s="129"/>
      <c r="W1181" s="162"/>
      <c r="X1181" s="169">
        <f>SUBTOTAL(9,X1182:X1192)</f>
        <v>210.696</v>
      </c>
      <c r="Y1181" s="170">
        <f>SUBTOTAL(9,Y1182:Y1192)</f>
        <v>0</v>
      </c>
      <c r="Z1181" s="199"/>
      <c r="AA1181" s="199">
        <f>SUBTOTAL(9,AA1182:AA1192)</f>
        <v>468490507.00599992</v>
      </c>
      <c r="AB1181" s="71"/>
      <c r="AC1181" s="71"/>
      <c r="AD1181" s="71"/>
      <c r="AE1181" s="71"/>
      <c r="AF1181" s="71"/>
      <c r="AG1181" s="103"/>
      <c r="AH1181" s="61"/>
      <c r="AI1181" s="61"/>
      <c r="AJ1181" s="61">
        <f>SUBTOTAL(9,AJ1182:AJ1192)</f>
        <v>0</v>
      </c>
      <c r="AK1181" s="199"/>
      <c r="AL1181" s="199">
        <f>SUBTOTAL(9,AL1182:AL1192)</f>
        <v>0</v>
      </c>
      <c r="AM1181" s="162"/>
      <c r="AN1181" s="129">
        <f>SUBTOTAL(9,AN1182:AN1192)</f>
        <v>0</v>
      </c>
      <c r="AO1181" s="199">
        <f t="shared" si="222"/>
        <v>611058507.00599992</v>
      </c>
      <c r="AP1181" s="65"/>
      <c r="AQ1181" s="90"/>
    </row>
    <row r="1182" spans="1:43" ht="131.25" outlineLevel="2">
      <c r="A1182" s="72" t="e">
        <f>IF(C1181&lt;&gt;"",$C$7:C1181,A1180)</f>
        <v>#VALUE!</v>
      </c>
      <c r="B1182" s="102">
        <f>IF(C1181&lt;&gt;"",COUNTA($C$7:C1181)+392,"")</f>
        <v>472</v>
      </c>
      <c r="C1182" s="192"/>
      <c r="D1182" s="71" t="s">
        <v>460</v>
      </c>
      <c r="E1182" s="103"/>
      <c r="F1182" s="103"/>
      <c r="G1182" s="103">
        <v>480</v>
      </c>
      <c r="H1182" s="103">
        <v>79</v>
      </c>
      <c r="I1182" s="103" t="s">
        <v>223</v>
      </c>
      <c r="J1182" s="103" t="s">
        <v>224</v>
      </c>
      <c r="K1182" s="104" t="s">
        <v>973</v>
      </c>
      <c r="L1182" s="105">
        <v>84.3</v>
      </c>
      <c r="M1182" s="106">
        <f>IF(K1182&lt;&gt;"",VLOOKUP(K1182,'DON GIA'!$S$1:$U$19,3,0),"")</f>
        <v>1679000</v>
      </c>
      <c r="N1182" s="106">
        <f>IF(K1182&lt;&gt;"",VLOOKUP(K1182,'DON GIA'!$S$1:$V$19,4,0),"")</f>
        <v>0</v>
      </c>
      <c r="O1182" s="106">
        <f t="shared" si="225"/>
        <v>141539700</v>
      </c>
      <c r="P1182" s="106">
        <f t="shared" si="226"/>
        <v>0</v>
      </c>
      <c r="Q1182" s="71" t="s">
        <v>35</v>
      </c>
      <c r="R1182" s="103"/>
      <c r="S1182" s="103"/>
      <c r="T1182" s="106" t="str">
        <f>IF(Q1182&lt;&gt;"",VLOOKUP(Q1182,'DON GIA'!$H$1:$K$103,4,0),"")</f>
        <v/>
      </c>
      <c r="U1182" s="106" t="str">
        <f t="shared" ref="U1182:U1192" si="228">IF(Q1182&lt;&gt;"",IF(ISNUMBER(T1182),S1182*T1182,""),"")</f>
        <v/>
      </c>
      <c r="V1182" s="107" t="s">
        <v>1005</v>
      </c>
      <c r="W1182" s="103" t="s">
        <v>27</v>
      </c>
      <c r="X1182" s="108">
        <v>65.36</v>
      </c>
      <c r="Y1182" s="109"/>
      <c r="Z1182" s="106">
        <f>IF(V1182&lt;&gt;"",VLOOKUP(V1182,'DON GIA'!$A$1:$D$346,4,0),"")</f>
        <v>5559129</v>
      </c>
      <c r="AA1182" s="106">
        <f t="shared" ref="AA1182:AA1192" si="229">IF(V1182&lt;&gt;"",IF(ISNUMBER(Z1182),X1182*Z1182,""),"")</f>
        <v>363344671.44</v>
      </c>
      <c r="AB1182" s="71" t="s">
        <v>28</v>
      </c>
      <c r="AC1182" s="71" t="s">
        <v>29</v>
      </c>
      <c r="AD1182" s="71" t="s">
        <v>30</v>
      </c>
      <c r="AE1182" s="71"/>
      <c r="AF1182" s="71" t="s">
        <v>34</v>
      </c>
      <c r="AG1182" s="103" t="s">
        <v>33</v>
      </c>
      <c r="AH1182" s="61"/>
      <c r="AI1182" s="71"/>
      <c r="AJ1182" s="71"/>
      <c r="AK1182" s="106" t="str">
        <f>IF(AH1182&lt;&gt;"",VLOOKUP(AH1182,'DON GIA'!$M$1:$P$9,4,0),"")</f>
        <v/>
      </c>
      <c r="AL1182" s="106" t="str">
        <f t="shared" si="227"/>
        <v/>
      </c>
      <c r="AM1182" s="103"/>
      <c r="AN1182" s="107"/>
      <c r="AO1182" s="199" t="str">
        <f t="shared" si="222"/>
        <v/>
      </c>
      <c r="AP1182" s="65" t="s">
        <v>754</v>
      </c>
    </row>
    <row r="1183" spans="1:43" ht="150" outlineLevel="2">
      <c r="A1183" s="72" t="e">
        <f>IF(C1182&lt;&gt;"",$C$7:C1182,A1182)</f>
        <v>#VALUE!</v>
      </c>
      <c r="B1183" s="102" t="str">
        <f>IF(C1182&lt;&gt;"",COUNTA($C$7:C1182)+392,"")</f>
        <v/>
      </c>
      <c r="C1183" s="192"/>
      <c r="D1183" s="71" t="s">
        <v>159</v>
      </c>
      <c r="E1183" s="103"/>
      <c r="F1183" s="103"/>
      <c r="G1183" s="103">
        <v>480</v>
      </c>
      <c r="H1183" s="103">
        <v>79</v>
      </c>
      <c r="I1183" s="103" t="s">
        <v>223</v>
      </c>
      <c r="J1183" s="103" t="s">
        <v>224</v>
      </c>
      <c r="K1183" s="104" t="s">
        <v>967</v>
      </c>
      <c r="L1183" s="105">
        <v>0.7</v>
      </c>
      <c r="M1183" s="106">
        <f>IF(K1183&lt;&gt;"",VLOOKUP(K1183,'DON GIA'!$S$1:$U$19,3,0),"")</f>
        <v>1469000</v>
      </c>
      <c r="N1183" s="106">
        <f>IF(K1183&lt;&gt;"",VLOOKUP(K1183,'DON GIA'!$S$1:$V$19,4,0),"")</f>
        <v>0</v>
      </c>
      <c r="O1183" s="106">
        <f t="shared" si="225"/>
        <v>1028299.9999999999</v>
      </c>
      <c r="P1183" s="106">
        <f t="shared" si="226"/>
        <v>0</v>
      </c>
      <c r="Q1183" s="71" t="s">
        <v>35</v>
      </c>
      <c r="R1183" s="103"/>
      <c r="S1183" s="103"/>
      <c r="T1183" s="106" t="str">
        <f>IF(Q1183&lt;&gt;"",VLOOKUP(Q1183,'DON GIA'!$H$1:$K$103,4,0),"")</f>
        <v/>
      </c>
      <c r="U1183" s="106" t="str">
        <f t="shared" si="228"/>
        <v/>
      </c>
      <c r="V1183" s="107" t="s">
        <v>1044</v>
      </c>
      <c r="W1183" s="103" t="s">
        <v>27</v>
      </c>
      <c r="X1183" s="108">
        <v>13.44</v>
      </c>
      <c r="Y1183" s="109"/>
      <c r="Z1183" s="106">
        <f>IF(V1183&lt;&gt;"",VLOOKUP(V1183,'DON GIA'!$A$1:$D$346,4,0),"")</f>
        <v>854777</v>
      </c>
      <c r="AA1183" s="106">
        <f t="shared" si="229"/>
        <v>11488202.879999999</v>
      </c>
      <c r="AB1183" s="71"/>
      <c r="AC1183" s="71"/>
      <c r="AD1183" s="71"/>
      <c r="AE1183" s="71"/>
      <c r="AF1183" s="71"/>
      <c r="AG1183" s="103"/>
      <c r="AH1183" s="71"/>
      <c r="AI1183" s="71"/>
      <c r="AJ1183" s="71"/>
      <c r="AK1183" s="106" t="str">
        <f>IF(AH1183&lt;&gt;"",VLOOKUP(AH1183,'DON GIA'!$M$1:$P$9,4,0),"")</f>
        <v/>
      </c>
      <c r="AL1183" s="106" t="str">
        <f t="shared" si="227"/>
        <v/>
      </c>
      <c r="AM1183" s="103"/>
      <c r="AN1183" s="107"/>
      <c r="AO1183" s="199" t="str">
        <f t="shared" si="222"/>
        <v/>
      </c>
      <c r="AP1183" s="66" t="s">
        <v>539</v>
      </c>
    </row>
    <row r="1184" spans="1:43" ht="225" outlineLevel="2">
      <c r="A1184" s="72" t="e">
        <f>IF(C1183&lt;&gt;"",$C$7:C1183,A1183)</f>
        <v>#VALUE!</v>
      </c>
      <c r="B1184" s="102" t="str">
        <f>IF(C1183&lt;&gt;"",COUNTA($C$7:C1183)+392,"")</f>
        <v/>
      </c>
      <c r="C1184" s="192"/>
      <c r="D1184" s="71"/>
      <c r="E1184" s="103"/>
      <c r="F1184" s="103"/>
      <c r="G1184" s="103"/>
      <c r="H1184" s="103"/>
      <c r="I1184" s="103"/>
      <c r="J1184" s="103"/>
      <c r="K1184" s="71"/>
      <c r="L1184" s="105"/>
      <c r="M1184" s="106" t="str">
        <f>IF(K1184&lt;&gt;"",VLOOKUP(K1184,'DON GIA'!$S$1:$U$19,3,0),"")</f>
        <v/>
      </c>
      <c r="N1184" s="106" t="str">
        <f>IF(K1184&lt;&gt;"",VLOOKUP(K1184,'DON GIA'!$S$1:$V$19,4,0),"")</f>
        <v/>
      </c>
      <c r="O1184" s="106" t="str">
        <f t="shared" si="225"/>
        <v/>
      </c>
      <c r="P1184" s="106" t="str">
        <f t="shared" si="226"/>
        <v/>
      </c>
      <c r="Q1184" s="71" t="s">
        <v>35</v>
      </c>
      <c r="R1184" s="103"/>
      <c r="S1184" s="103"/>
      <c r="T1184" s="106" t="str">
        <f>IF(Q1184&lt;&gt;"",VLOOKUP(Q1184,'DON GIA'!$H$1:$K$103,4,0),"")</f>
        <v/>
      </c>
      <c r="U1184" s="106" t="str">
        <f t="shared" si="228"/>
        <v/>
      </c>
      <c r="V1184" s="107" t="s">
        <v>1277</v>
      </c>
      <c r="W1184" s="103" t="s">
        <v>27</v>
      </c>
      <c r="X1184" s="108">
        <v>13.44</v>
      </c>
      <c r="Y1184" s="109"/>
      <c r="Z1184" s="106">
        <f>IF(V1184&lt;&gt;"",VLOOKUP(V1184,'DON GIA'!$A$1:$D$346,4,0),"")</f>
        <v>169828</v>
      </c>
      <c r="AA1184" s="106">
        <f t="shared" si="229"/>
        <v>2282488.3199999998</v>
      </c>
      <c r="AB1184" s="71"/>
      <c r="AC1184" s="71"/>
      <c r="AD1184" s="71"/>
      <c r="AE1184" s="71"/>
      <c r="AF1184" s="71"/>
      <c r="AG1184" s="103"/>
      <c r="AH1184" s="71"/>
      <c r="AI1184" s="71"/>
      <c r="AJ1184" s="71"/>
      <c r="AK1184" s="106" t="str">
        <f>IF(AH1184&lt;&gt;"",VLOOKUP(AH1184,'DON GIA'!$M$1:$P$9,4,0),"")</f>
        <v/>
      </c>
      <c r="AL1184" s="106" t="str">
        <f t="shared" si="227"/>
        <v/>
      </c>
      <c r="AM1184" s="103"/>
      <c r="AN1184" s="107"/>
      <c r="AO1184" s="199" t="str">
        <f t="shared" si="222"/>
        <v/>
      </c>
      <c r="AP1184" s="66" t="s">
        <v>540</v>
      </c>
    </row>
    <row r="1185" spans="1:43" ht="75" outlineLevel="2">
      <c r="A1185" s="72" t="e">
        <f>IF(C1184&lt;&gt;"",$C$7:C1184,A1184)</f>
        <v>#VALUE!</v>
      </c>
      <c r="B1185" s="102" t="str">
        <f>IF(C1184&lt;&gt;"",COUNTA($C$7:C1184)+392,"")</f>
        <v/>
      </c>
      <c r="C1185" s="192"/>
      <c r="D1185" s="71"/>
      <c r="E1185" s="103"/>
      <c r="F1185" s="103"/>
      <c r="G1185" s="103"/>
      <c r="H1185" s="103"/>
      <c r="I1185" s="103"/>
      <c r="J1185" s="103"/>
      <c r="K1185" s="71"/>
      <c r="L1185" s="105"/>
      <c r="M1185" s="106" t="str">
        <f>IF(K1185&lt;&gt;"",VLOOKUP(K1185,'DON GIA'!$S$1:$U$19,3,0),"")</f>
        <v/>
      </c>
      <c r="N1185" s="106" t="str">
        <f>IF(K1185&lt;&gt;"",VLOOKUP(K1185,'DON GIA'!$S$1:$V$19,4,0),"")</f>
        <v/>
      </c>
      <c r="O1185" s="106" t="str">
        <f t="shared" si="225"/>
        <v/>
      </c>
      <c r="P1185" s="106" t="str">
        <f t="shared" si="226"/>
        <v/>
      </c>
      <c r="Q1185" s="71" t="s">
        <v>35</v>
      </c>
      <c r="R1185" s="103"/>
      <c r="S1185" s="103"/>
      <c r="T1185" s="106" t="str">
        <f>IF(Q1185&lt;&gt;"",VLOOKUP(Q1185,'DON GIA'!$H$1:$K$103,4,0),"")</f>
        <v/>
      </c>
      <c r="U1185" s="106" t="str">
        <f t="shared" si="228"/>
        <v/>
      </c>
      <c r="V1185" s="107" t="s">
        <v>1162</v>
      </c>
      <c r="W1185" s="103" t="s">
        <v>27</v>
      </c>
      <c r="X1185" s="108">
        <v>4.34</v>
      </c>
      <c r="Y1185" s="109"/>
      <c r="Z1185" s="106">
        <f>IF(V1185&lt;&gt;"",VLOOKUP(V1185,'DON GIA'!$A$1:$D$346,4,0),"")</f>
        <v>10375629</v>
      </c>
      <c r="AA1185" s="106">
        <f t="shared" si="229"/>
        <v>45030229.859999999</v>
      </c>
      <c r="AB1185" s="71"/>
      <c r="AC1185" s="71"/>
      <c r="AD1185" s="71"/>
      <c r="AE1185" s="71" t="s">
        <v>31</v>
      </c>
      <c r="AF1185" s="71"/>
      <c r="AG1185" s="103" t="s">
        <v>219</v>
      </c>
      <c r="AH1185" s="71"/>
      <c r="AI1185" s="71"/>
      <c r="AJ1185" s="71"/>
      <c r="AK1185" s="106" t="str">
        <f>IF(AH1185&lt;&gt;"",VLOOKUP(AH1185,'DON GIA'!$M$1:$P$9,4,0),"")</f>
        <v/>
      </c>
      <c r="AL1185" s="106" t="str">
        <f t="shared" si="227"/>
        <v/>
      </c>
      <c r="AM1185" s="103"/>
      <c r="AN1185" s="107"/>
      <c r="AO1185" s="199" t="str">
        <f t="shared" si="222"/>
        <v/>
      </c>
      <c r="AP1185" s="66" t="s">
        <v>537</v>
      </c>
    </row>
    <row r="1186" spans="1:43" ht="93.75" outlineLevel="2">
      <c r="A1186" s="72" t="e">
        <f>IF(C1185&lt;&gt;"",$C$7:C1185,A1185)</f>
        <v>#VALUE!</v>
      </c>
      <c r="B1186" s="102" t="str">
        <f>IF(C1185&lt;&gt;"",COUNTA($C$7:C1185)+392,"")</f>
        <v/>
      </c>
      <c r="C1186" s="192"/>
      <c r="D1186" s="71"/>
      <c r="E1186" s="103"/>
      <c r="F1186" s="103"/>
      <c r="G1186" s="103"/>
      <c r="H1186" s="103"/>
      <c r="I1186" s="103"/>
      <c r="J1186" s="103"/>
      <c r="K1186" s="71"/>
      <c r="L1186" s="105"/>
      <c r="M1186" s="106" t="str">
        <f>IF(K1186&lt;&gt;"",VLOOKUP(K1186,'DON GIA'!$S$1:$U$19,3,0),"")</f>
        <v/>
      </c>
      <c r="N1186" s="106" t="str">
        <f>IF(K1186&lt;&gt;"",VLOOKUP(K1186,'DON GIA'!$S$1:$V$19,4,0),"")</f>
        <v/>
      </c>
      <c r="O1186" s="106" t="str">
        <f t="shared" si="225"/>
        <v/>
      </c>
      <c r="P1186" s="106" t="str">
        <f t="shared" si="226"/>
        <v/>
      </c>
      <c r="Q1186" s="71" t="s">
        <v>35</v>
      </c>
      <c r="R1186" s="103"/>
      <c r="S1186" s="103"/>
      <c r="T1186" s="106" t="str">
        <f>IF(Q1186&lt;&gt;"",VLOOKUP(Q1186,'DON GIA'!$H$1:$K$103,4,0),"")</f>
        <v/>
      </c>
      <c r="U1186" s="106" t="str">
        <f t="shared" si="228"/>
        <v/>
      </c>
      <c r="V1186" s="107" t="s">
        <v>1171</v>
      </c>
      <c r="W1186" s="103" t="s">
        <v>38</v>
      </c>
      <c r="X1186" s="108">
        <v>0.52800000000000002</v>
      </c>
      <c r="Y1186" s="109"/>
      <c r="Z1186" s="106">
        <f>IF(V1186&lt;&gt;"",VLOOKUP(V1186,'DON GIA'!$A$1:$D$346,4,0),"")</f>
        <v>2036769</v>
      </c>
      <c r="AA1186" s="106">
        <f t="shared" si="229"/>
        <v>1075414.0320000001</v>
      </c>
      <c r="AB1186" s="71"/>
      <c r="AC1186" s="71"/>
      <c r="AD1186" s="71"/>
      <c r="AE1186" s="71"/>
      <c r="AF1186" s="71"/>
      <c r="AG1186" s="103"/>
      <c r="AH1186" s="71"/>
      <c r="AI1186" s="71"/>
      <c r="AJ1186" s="71"/>
      <c r="AK1186" s="106" t="str">
        <f>IF(AH1186&lt;&gt;"",VLOOKUP(AH1186,'DON GIA'!$M$1:$P$9,4,0),"")</f>
        <v/>
      </c>
      <c r="AL1186" s="106" t="str">
        <f t="shared" si="227"/>
        <v/>
      </c>
      <c r="AM1186" s="103"/>
      <c r="AN1186" s="107"/>
      <c r="AO1186" s="199" t="str">
        <f t="shared" si="222"/>
        <v/>
      </c>
      <c r="AP1186" s="60" t="s">
        <v>534</v>
      </c>
    </row>
    <row r="1187" spans="1:43" outlineLevel="2">
      <c r="A1187" s="72" t="e">
        <f>IF(C1186&lt;&gt;"",$C$7:C1186,A1186)</f>
        <v>#VALUE!</v>
      </c>
      <c r="B1187" s="102" t="str">
        <f>IF(C1186&lt;&gt;"",COUNTA($C$7:C1186)+392,"")</f>
        <v/>
      </c>
      <c r="C1187" s="192"/>
      <c r="D1187" s="71"/>
      <c r="E1187" s="103"/>
      <c r="F1187" s="103"/>
      <c r="G1187" s="103"/>
      <c r="H1187" s="103"/>
      <c r="I1187" s="103"/>
      <c r="J1187" s="103"/>
      <c r="K1187" s="71"/>
      <c r="L1187" s="105"/>
      <c r="M1187" s="106" t="str">
        <f>IF(K1187&lt;&gt;"",VLOOKUP(K1187,'DON GIA'!$S$1:$U$19,3,0),"")</f>
        <v/>
      </c>
      <c r="N1187" s="106" t="str">
        <f>IF(K1187&lt;&gt;"",VLOOKUP(K1187,'DON GIA'!$S$1:$V$19,4,0),"")</f>
        <v/>
      </c>
      <c r="O1187" s="106" t="str">
        <f t="shared" si="225"/>
        <v/>
      </c>
      <c r="P1187" s="106" t="str">
        <f t="shared" si="226"/>
        <v/>
      </c>
      <c r="Q1187" s="71" t="s">
        <v>35</v>
      </c>
      <c r="R1187" s="103"/>
      <c r="S1187" s="103"/>
      <c r="T1187" s="106" t="str">
        <f>IF(Q1187&lt;&gt;"",VLOOKUP(Q1187,'DON GIA'!$H$1:$K$103,4,0),"")</f>
        <v/>
      </c>
      <c r="U1187" s="106" t="str">
        <f t="shared" si="228"/>
        <v/>
      </c>
      <c r="V1187" s="107" t="s">
        <v>1009</v>
      </c>
      <c r="W1187" s="103" t="s">
        <v>27</v>
      </c>
      <c r="X1187" s="108">
        <v>94.68</v>
      </c>
      <c r="Y1187" s="109"/>
      <c r="Z1187" s="106">
        <f>IF(V1187&lt;&gt;"",VLOOKUP(V1187,'DON GIA'!$A$1:$D$346,4,0),"")</f>
        <v>282038</v>
      </c>
      <c r="AA1187" s="106">
        <f t="shared" si="229"/>
        <v>26703357.840000004</v>
      </c>
      <c r="AB1187" s="71"/>
      <c r="AC1187" s="71"/>
      <c r="AD1187" s="71"/>
      <c r="AE1187" s="71"/>
      <c r="AF1187" s="71"/>
      <c r="AG1187" s="103"/>
      <c r="AH1187" s="71"/>
      <c r="AI1187" s="71"/>
      <c r="AJ1187" s="71"/>
      <c r="AK1187" s="106" t="str">
        <f>IF(AH1187&lt;&gt;"",VLOOKUP(AH1187,'DON GIA'!$M$1:$P$9,4,0),"")</f>
        <v/>
      </c>
      <c r="AL1187" s="106" t="str">
        <f t="shared" si="227"/>
        <v/>
      </c>
      <c r="AM1187" s="103"/>
      <c r="AN1187" s="107"/>
      <c r="AO1187" s="199" t="str">
        <f t="shared" si="222"/>
        <v/>
      </c>
      <c r="AP1187" s="107"/>
    </row>
    <row r="1188" spans="1:43" ht="56.25" outlineLevel="2">
      <c r="A1188" s="72" t="e">
        <f>IF(C1187&lt;&gt;"",$C$7:C1187,A1187)</f>
        <v>#VALUE!</v>
      </c>
      <c r="B1188" s="102" t="str">
        <f>IF(C1187&lt;&gt;"",COUNTA($C$7:C1187)+392,"")</f>
        <v/>
      </c>
      <c r="C1188" s="192"/>
      <c r="D1188" s="71"/>
      <c r="E1188" s="103"/>
      <c r="F1188" s="103"/>
      <c r="G1188" s="103"/>
      <c r="H1188" s="103"/>
      <c r="I1188" s="103"/>
      <c r="J1188" s="103"/>
      <c r="K1188" s="71"/>
      <c r="L1188" s="105"/>
      <c r="M1188" s="106" t="str">
        <f>IF(K1188&lt;&gt;"",VLOOKUP(K1188,'DON GIA'!$S$1:$U$19,3,0),"")</f>
        <v/>
      </c>
      <c r="N1188" s="106" t="str">
        <f>IF(K1188&lt;&gt;"",VLOOKUP(K1188,'DON GIA'!$S$1:$V$19,4,0),"")</f>
        <v/>
      </c>
      <c r="O1188" s="106" t="str">
        <f t="shared" si="225"/>
        <v/>
      </c>
      <c r="P1188" s="106" t="str">
        <f t="shared" si="226"/>
        <v/>
      </c>
      <c r="Q1188" s="71" t="s">
        <v>35</v>
      </c>
      <c r="R1188" s="103"/>
      <c r="S1188" s="103"/>
      <c r="T1188" s="106" t="str">
        <f>IF(Q1188&lt;&gt;"",VLOOKUP(Q1188,'DON GIA'!$H$1:$K$103,4,0),"")</f>
        <v/>
      </c>
      <c r="U1188" s="106" t="str">
        <f t="shared" si="228"/>
        <v/>
      </c>
      <c r="V1188" s="107" t="s">
        <v>1134</v>
      </c>
      <c r="W1188" s="103" t="s">
        <v>27</v>
      </c>
      <c r="X1188" s="108">
        <v>13.32</v>
      </c>
      <c r="Y1188" s="109"/>
      <c r="Z1188" s="106">
        <f>IF(V1188&lt;&gt;"",VLOOKUP(V1188,'DON GIA'!$A$1:$D$346,4,0),"")</f>
        <v>1238791</v>
      </c>
      <c r="AA1188" s="106">
        <f t="shared" si="229"/>
        <v>16500696.120000001</v>
      </c>
      <c r="AB1188" s="71"/>
      <c r="AC1188" s="71"/>
      <c r="AD1188" s="71"/>
      <c r="AE1188" s="71"/>
      <c r="AF1188" s="71"/>
      <c r="AG1188" s="103"/>
      <c r="AH1188" s="71"/>
      <c r="AI1188" s="71"/>
      <c r="AJ1188" s="71"/>
      <c r="AK1188" s="106" t="str">
        <f>IF(AH1188&lt;&gt;"",VLOOKUP(AH1188,'DON GIA'!$M$1:$P$9,4,0),"")</f>
        <v/>
      </c>
      <c r="AL1188" s="106" t="str">
        <f t="shared" si="227"/>
        <v/>
      </c>
      <c r="AM1188" s="103"/>
      <c r="AN1188" s="107"/>
      <c r="AO1188" s="199" t="str">
        <f t="shared" si="222"/>
        <v/>
      </c>
      <c r="AP1188" s="107"/>
    </row>
    <row r="1189" spans="1:43" outlineLevel="2">
      <c r="A1189" s="72" t="e">
        <f>IF(C1188&lt;&gt;"",$C$7:C1188,A1188)</f>
        <v>#VALUE!</v>
      </c>
      <c r="B1189" s="102" t="str">
        <f>IF(C1188&lt;&gt;"",COUNTA($C$7:C1188)+392,"")</f>
        <v/>
      </c>
      <c r="C1189" s="192"/>
      <c r="D1189" s="71"/>
      <c r="E1189" s="103"/>
      <c r="F1189" s="103"/>
      <c r="G1189" s="103"/>
      <c r="H1189" s="103"/>
      <c r="I1189" s="103"/>
      <c r="J1189" s="103"/>
      <c r="K1189" s="71"/>
      <c r="L1189" s="105"/>
      <c r="M1189" s="106" t="str">
        <f>IF(K1189&lt;&gt;"",VLOOKUP(K1189,'DON GIA'!$S$1:$U$19,3,0),"")</f>
        <v/>
      </c>
      <c r="N1189" s="106" t="str">
        <f>IF(K1189&lt;&gt;"",VLOOKUP(K1189,'DON GIA'!$S$1:$V$19,4,0),"")</f>
        <v/>
      </c>
      <c r="O1189" s="106" t="str">
        <f t="shared" si="225"/>
        <v/>
      </c>
      <c r="P1189" s="106" t="str">
        <f t="shared" si="226"/>
        <v/>
      </c>
      <c r="Q1189" s="71" t="s">
        <v>35</v>
      </c>
      <c r="R1189" s="103"/>
      <c r="S1189" s="103"/>
      <c r="T1189" s="106" t="str">
        <f>IF(Q1189&lt;&gt;"",VLOOKUP(Q1189,'DON GIA'!$H$1:$K$103,4,0),"")</f>
        <v/>
      </c>
      <c r="U1189" s="106" t="str">
        <f t="shared" si="228"/>
        <v/>
      </c>
      <c r="V1189" s="107" t="s">
        <v>1023</v>
      </c>
      <c r="W1189" s="103" t="s">
        <v>38</v>
      </c>
      <c r="X1189" s="108">
        <v>0.21299999999999999</v>
      </c>
      <c r="Y1189" s="109"/>
      <c r="Z1189" s="106">
        <f>IF(V1189&lt;&gt;"",VLOOKUP(V1189,'DON GIA'!$A$1:$D$346,4,0),"")</f>
        <v>2523428</v>
      </c>
      <c r="AA1189" s="106">
        <f t="shared" si="229"/>
        <v>537490.16399999999</v>
      </c>
      <c r="AB1189" s="71"/>
      <c r="AC1189" s="71"/>
      <c r="AD1189" s="71"/>
      <c r="AE1189" s="71"/>
      <c r="AF1189" s="71"/>
      <c r="AG1189" s="103"/>
      <c r="AH1189" s="71"/>
      <c r="AI1189" s="71"/>
      <c r="AJ1189" s="71"/>
      <c r="AK1189" s="106" t="str">
        <f>IF(AH1189&lt;&gt;"",VLOOKUP(AH1189,'DON GIA'!$M$1:$P$9,4,0),"")</f>
        <v/>
      </c>
      <c r="AL1189" s="106" t="str">
        <f t="shared" si="227"/>
        <v/>
      </c>
      <c r="AM1189" s="103"/>
      <c r="AN1189" s="107"/>
      <c r="AO1189" s="199" t="str">
        <f t="shared" si="222"/>
        <v/>
      </c>
      <c r="AP1189" s="107"/>
    </row>
    <row r="1190" spans="1:43" outlineLevel="2">
      <c r="A1190" s="72" t="e">
        <f>IF(C1189&lt;&gt;"",$C$7:C1189,A1189)</f>
        <v>#VALUE!</v>
      </c>
      <c r="B1190" s="102" t="str">
        <f>IF(C1189&lt;&gt;"",COUNTA($C$7:C1189)+392,"")</f>
        <v/>
      </c>
      <c r="C1190" s="192"/>
      <c r="D1190" s="71"/>
      <c r="E1190" s="103"/>
      <c r="F1190" s="103"/>
      <c r="G1190" s="103"/>
      <c r="H1190" s="103"/>
      <c r="I1190" s="103"/>
      <c r="J1190" s="103"/>
      <c r="K1190" s="71"/>
      <c r="L1190" s="105"/>
      <c r="M1190" s="106" t="str">
        <f>IF(K1190&lt;&gt;"",VLOOKUP(K1190,'DON GIA'!$S$1:$U$19,3,0),"")</f>
        <v/>
      </c>
      <c r="N1190" s="106" t="str">
        <f>IF(K1190&lt;&gt;"",VLOOKUP(K1190,'DON GIA'!$S$1:$V$19,4,0),"")</f>
        <v/>
      </c>
      <c r="O1190" s="106" t="str">
        <f t="shared" si="225"/>
        <v/>
      </c>
      <c r="P1190" s="106" t="str">
        <f t="shared" si="226"/>
        <v/>
      </c>
      <c r="Q1190" s="71" t="s">
        <v>35</v>
      </c>
      <c r="R1190" s="103"/>
      <c r="S1190" s="103"/>
      <c r="T1190" s="106" t="str">
        <f>IF(Q1190&lt;&gt;"",VLOOKUP(Q1190,'DON GIA'!$H$1:$K$103,4,0),"")</f>
        <v/>
      </c>
      <c r="U1190" s="106" t="str">
        <f t="shared" si="228"/>
        <v/>
      </c>
      <c r="V1190" s="107" t="s">
        <v>1130</v>
      </c>
      <c r="W1190" s="103" t="s">
        <v>27</v>
      </c>
      <c r="X1190" s="108">
        <v>4.2750000000000004</v>
      </c>
      <c r="Y1190" s="109"/>
      <c r="Z1190" s="106">
        <f>IF(V1190&lt;&gt;"",VLOOKUP(V1190,'DON GIA'!$A$1:$D$346,4,0),"")</f>
        <v>282038</v>
      </c>
      <c r="AA1190" s="106">
        <f t="shared" si="229"/>
        <v>1205712.4500000002</v>
      </c>
      <c r="AB1190" s="71"/>
      <c r="AC1190" s="71"/>
      <c r="AD1190" s="71"/>
      <c r="AE1190" s="71"/>
      <c r="AF1190" s="71"/>
      <c r="AG1190" s="103"/>
      <c r="AH1190" s="71"/>
      <c r="AI1190" s="71"/>
      <c r="AJ1190" s="71"/>
      <c r="AK1190" s="106" t="str">
        <f>IF(AH1190&lt;&gt;"",VLOOKUP(AH1190,'DON GIA'!$M$1:$P$9,4,0),"")</f>
        <v/>
      </c>
      <c r="AL1190" s="106" t="str">
        <f t="shared" si="227"/>
        <v/>
      </c>
      <c r="AM1190" s="103"/>
      <c r="AN1190" s="107"/>
      <c r="AO1190" s="199" t="str">
        <f t="shared" si="222"/>
        <v/>
      </c>
      <c r="AP1190" s="107"/>
    </row>
    <row r="1191" spans="1:43" outlineLevel="2">
      <c r="A1191" s="72" t="e">
        <f>IF(C1190&lt;&gt;"",$C$7:C1190,A1190)</f>
        <v>#VALUE!</v>
      </c>
      <c r="B1191" s="102" t="str">
        <f>IF(C1190&lt;&gt;"",COUNTA($C$7:C1190)+392,"")</f>
        <v/>
      </c>
      <c r="C1191" s="192"/>
      <c r="D1191" s="71"/>
      <c r="E1191" s="103"/>
      <c r="F1191" s="103"/>
      <c r="G1191" s="103"/>
      <c r="H1191" s="103"/>
      <c r="I1191" s="103"/>
      <c r="J1191" s="103"/>
      <c r="K1191" s="71"/>
      <c r="L1191" s="105"/>
      <c r="M1191" s="106" t="str">
        <f>IF(K1191&lt;&gt;"",VLOOKUP(K1191,'DON GIA'!$S$1:$U$19,3,0),"")</f>
        <v/>
      </c>
      <c r="N1191" s="106" t="str">
        <f>IF(K1191&lt;&gt;"",VLOOKUP(K1191,'DON GIA'!$S$1:$V$19,4,0),"")</f>
        <v/>
      </c>
      <c r="O1191" s="106" t="str">
        <f t="shared" si="225"/>
        <v/>
      </c>
      <c r="P1191" s="106" t="str">
        <f t="shared" si="226"/>
        <v/>
      </c>
      <c r="Q1191" s="71" t="s">
        <v>35</v>
      </c>
      <c r="R1191" s="103"/>
      <c r="S1191" s="103"/>
      <c r="T1191" s="106" t="str">
        <f>IF(Q1191&lt;&gt;"",VLOOKUP(Q1191,'DON GIA'!$H$1:$K$103,4,0),"")</f>
        <v/>
      </c>
      <c r="U1191" s="106" t="str">
        <f t="shared" si="228"/>
        <v/>
      </c>
      <c r="V1191" s="107" t="s">
        <v>1105</v>
      </c>
      <c r="W1191" s="103" t="s">
        <v>27</v>
      </c>
      <c r="X1191" s="108">
        <v>1.1000000000000001</v>
      </c>
      <c r="Y1191" s="109"/>
      <c r="Z1191" s="106">
        <f>IF(V1191&lt;&gt;"",VLOOKUP(V1191,'DON GIA'!$A$1:$D$346,4,0),"")</f>
        <v>292949</v>
      </c>
      <c r="AA1191" s="106">
        <f t="shared" si="229"/>
        <v>322243.90000000002</v>
      </c>
      <c r="AB1191" s="71"/>
      <c r="AC1191" s="71"/>
      <c r="AD1191" s="71"/>
      <c r="AE1191" s="71"/>
      <c r="AF1191" s="71"/>
      <c r="AG1191" s="103"/>
      <c r="AH1191" s="71"/>
      <c r="AI1191" s="71"/>
      <c r="AJ1191" s="71"/>
      <c r="AK1191" s="106" t="str">
        <f>IF(AH1191&lt;&gt;"",VLOOKUP(AH1191,'DON GIA'!$M$1:$P$9,4,0),"")</f>
        <v/>
      </c>
      <c r="AL1191" s="106" t="str">
        <f t="shared" si="227"/>
        <v/>
      </c>
      <c r="AM1191" s="103"/>
      <c r="AN1191" s="107"/>
      <c r="AO1191" s="199" t="str">
        <f t="shared" si="222"/>
        <v/>
      </c>
      <c r="AP1191" s="107"/>
    </row>
    <row r="1192" spans="1:43" outlineLevel="2">
      <c r="A1192" s="72" t="e">
        <f>IF(C1191&lt;&gt;"",$C$7:C1191,A1191)</f>
        <v>#VALUE!</v>
      </c>
      <c r="B1192" s="102" t="str">
        <f>IF(C1191&lt;&gt;"",COUNTA($C$7:C1191)+392,"")</f>
        <v/>
      </c>
      <c r="C1192" s="192"/>
      <c r="D1192" s="61"/>
      <c r="E1192" s="103"/>
      <c r="F1192" s="103"/>
      <c r="G1192" s="103"/>
      <c r="H1192" s="103"/>
      <c r="I1192" s="103"/>
      <c r="J1192" s="103"/>
      <c r="K1192" s="71"/>
      <c r="L1192" s="105"/>
      <c r="M1192" s="106" t="str">
        <f>IF(K1192&lt;&gt;"",VLOOKUP(K1192,'DON GIA'!$S$1:$U$19,3,0),"")</f>
        <v/>
      </c>
      <c r="N1192" s="106" t="str">
        <f>IF(K1192&lt;&gt;"",VLOOKUP(K1192,'DON GIA'!$S$1:$V$19,4,0),"")</f>
        <v/>
      </c>
      <c r="O1192" s="106" t="str">
        <f t="shared" si="225"/>
        <v/>
      </c>
      <c r="P1192" s="106" t="str">
        <f t="shared" si="226"/>
        <v/>
      </c>
      <c r="Q1192" s="71" t="s">
        <v>35</v>
      </c>
      <c r="R1192" s="103"/>
      <c r="S1192" s="103"/>
      <c r="T1192" s="106" t="str">
        <f>IF(Q1192&lt;&gt;"",VLOOKUP(Q1192,'DON GIA'!$H$1:$K$103,4,0),"")</f>
        <v/>
      </c>
      <c r="U1192" s="106" t="str">
        <f t="shared" si="228"/>
        <v/>
      </c>
      <c r="V1192" s="107"/>
      <c r="W1192" s="103"/>
      <c r="X1192" s="108"/>
      <c r="Y1192" s="109"/>
      <c r="Z1192" s="106" t="str">
        <f>IF(V1192&lt;&gt;"",VLOOKUP(V1192,'DON GIA'!$A$1:$D$346,4,0),"")</f>
        <v/>
      </c>
      <c r="AA1192" s="106" t="str">
        <f t="shared" si="229"/>
        <v/>
      </c>
      <c r="AB1192" s="71"/>
      <c r="AC1192" s="71"/>
      <c r="AD1192" s="71"/>
      <c r="AE1192" s="71"/>
      <c r="AF1192" s="71"/>
      <c r="AG1192" s="103"/>
      <c r="AH1192" s="71"/>
      <c r="AI1192" s="71"/>
      <c r="AJ1192" s="71"/>
      <c r="AK1192" s="106" t="str">
        <f>IF(AH1192&lt;&gt;"",VLOOKUP(AH1192,'DON GIA'!$M$1:$P$9,4,0),"")</f>
        <v/>
      </c>
      <c r="AL1192" s="106" t="str">
        <f t="shared" si="227"/>
        <v/>
      </c>
      <c r="AM1192" s="103"/>
      <c r="AN1192" s="107"/>
      <c r="AO1192" s="199" t="str">
        <f t="shared" si="222"/>
        <v/>
      </c>
      <c r="AP1192" s="107"/>
    </row>
    <row r="1193" spans="1:43" outlineLevel="1">
      <c r="A1193" s="84" t="s">
        <v>780</v>
      </c>
      <c r="B1193" s="102"/>
      <c r="C1193" s="192">
        <v>473</v>
      </c>
      <c r="D1193" s="61" t="s">
        <v>461</v>
      </c>
      <c r="E1193" s="162"/>
      <c r="F1193" s="162"/>
      <c r="G1193" s="162"/>
      <c r="H1193" s="162"/>
      <c r="I1193" s="162"/>
      <c r="J1193" s="162"/>
      <c r="K1193" s="171"/>
      <c r="L1193" s="167">
        <f>SUBTOTAL(9,L1194:L1202)</f>
        <v>85</v>
      </c>
      <c r="M1193" s="199"/>
      <c r="N1193" s="199"/>
      <c r="O1193" s="199">
        <f>SUBTOTAL(9,O1194:O1202)</f>
        <v>142715000</v>
      </c>
      <c r="P1193" s="199">
        <f>SUBTOTAL(9,P1194:P1202)</f>
        <v>0</v>
      </c>
      <c r="Q1193" s="61"/>
      <c r="R1193" s="162"/>
      <c r="S1193" s="162">
        <f>SUBTOTAL(9,S1194:S1202)</f>
        <v>0</v>
      </c>
      <c r="T1193" s="199"/>
      <c r="U1193" s="199">
        <f>SUBTOTAL(9,U1194:U1202)</f>
        <v>0</v>
      </c>
      <c r="V1193" s="129"/>
      <c r="W1193" s="162"/>
      <c r="X1193" s="169">
        <f>SUBTOTAL(9,X1194:X1202)</f>
        <v>268.01799999999997</v>
      </c>
      <c r="Y1193" s="170">
        <f>SUBTOTAL(9,Y1194:Y1202)</f>
        <v>0</v>
      </c>
      <c r="Z1193" s="199"/>
      <c r="AA1193" s="199">
        <f>SUBTOTAL(9,AA1194:AA1202)</f>
        <v>474011881.31200004</v>
      </c>
      <c r="AB1193" s="71"/>
      <c r="AC1193" s="71"/>
      <c r="AD1193" s="71"/>
      <c r="AE1193" s="71"/>
      <c r="AF1193" s="71"/>
      <c r="AG1193" s="103"/>
      <c r="AH1193" s="61"/>
      <c r="AI1193" s="61"/>
      <c r="AJ1193" s="61">
        <f>SUBTOTAL(9,AJ1194:AJ1202)</f>
        <v>2</v>
      </c>
      <c r="AK1193" s="199"/>
      <c r="AL1193" s="199">
        <f>SUBTOTAL(9,AL1194:AL1202)</f>
        <v>25895920</v>
      </c>
      <c r="AM1193" s="162"/>
      <c r="AN1193" s="129">
        <f>SUBTOTAL(9,AN1194:AN1202)</f>
        <v>1</v>
      </c>
      <c r="AO1193" s="199">
        <f t="shared" si="222"/>
        <v>642622801.31200004</v>
      </c>
      <c r="AP1193" s="65"/>
      <c r="AQ1193" s="90"/>
    </row>
    <row r="1194" spans="1:43" ht="134.25" outlineLevel="2">
      <c r="A1194" s="72" t="e">
        <f>IF(C1193&lt;&gt;"",$C$7:C1193,A1192)</f>
        <v>#VALUE!</v>
      </c>
      <c r="B1194" s="102">
        <f>IF(C1193&lt;&gt;"",COUNTA($C$7:C1193)+392,"")</f>
        <v>473</v>
      </c>
      <c r="C1194" s="192"/>
      <c r="D1194" s="71" t="s">
        <v>462</v>
      </c>
      <c r="E1194" s="103">
        <v>1</v>
      </c>
      <c r="F1194" s="103"/>
      <c r="G1194" s="103">
        <v>481</v>
      </c>
      <c r="H1194" s="103">
        <v>79</v>
      </c>
      <c r="I1194" s="103" t="s">
        <v>223</v>
      </c>
      <c r="J1194" s="103" t="s">
        <v>224</v>
      </c>
      <c r="K1194" s="104" t="s">
        <v>973</v>
      </c>
      <c r="L1194" s="105">
        <v>85</v>
      </c>
      <c r="M1194" s="106">
        <f>IF(K1194&lt;&gt;"",VLOOKUP(K1194,'DON GIA'!$S$1:$U$19,3,0),"")</f>
        <v>1679000</v>
      </c>
      <c r="N1194" s="106">
        <f>IF(K1194&lt;&gt;"",VLOOKUP(K1194,'DON GIA'!$S$1:$V$19,4,0),"")</f>
        <v>0</v>
      </c>
      <c r="O1194" s="106">
        <f t="shared" si="225"/>
        <v>142715000</v>
      </c>
      <c r="P1194" s="106">
        <f t="shared" si="226"/>
        <v>0</v>
      </c>
      <c r="Q1194" s="71" t="s">
        <v>35</v>
      </c>
      <c r="R1194" s="103"/>
      <c r="S1194" s="103"/>
      <c r="T1194" s="106" t="str">
        <f>IF(Q1194&lt;&gt;"",VLOOKUP(Q1194,'DON GIA'!$H$1:$K$103,4,0),"")</f>
        <v/>
      </c>
      <c r="U1194" s="106" t="str">
        <f t="shared" ref="U1194:U1202" si="230">IF(Q1194&lt;&gt;"",IF(ISNUMBER(T1194),S1194*T1194,""),"")</f>
        <v/>
      </c>
      <c r="V1194" s="107" t="s">
        <v>1005</v>
      </c>
      <c r="W1194" s="103" t="s">
        <v>27</v>
      </c>
      <c r="X1194" s="108">
        <v>65.36</v>
      </c>
      <c r="Y1194" s="109"/>
      <c r="Z1194" s="106">
        <f>IF(V1194&lt;&gt;"",VLOOKUP(V1194,'DON GIA'!$A$1:$D$346,4,0),"")</f>
        <v>5559129</v>
      </c>
      <c r="AA1194" s="106">
        <f t="shared" ref="AA1194:AA1202" si="231">IF(V1194&lt;&gt;"",IF(ISNUMBER(Z1194),X1194*Z1194,""),"")</f>
        <v>363344671.44</v>
      </c>
      <c r="AB1194" s="71" t="s">
        <v>28</v>
      </c>
      <c r="AC1194" s="71" t="s">
        <v>29</v>
      </c>
      <c r="AD1194" s="71" t="s">
        <v>30</v>
      </c>
      <c r="AE1194" s="71"/>
      <c r="AF1194" s="71" t="s">
        <v>34</v>
      </c>
      <c r="AG1194" s="103" t="s">
        <v>33</v>
      </c>
      <c r="AH1194" s="71" t="s">
        <v>562</v>
      </c>
      <c r="AI1194" s="71" t="s">
        <v>409</v>
      </c>
      <c r="AJ1194" s="71">
        <v>1</v>
      </c>
      <c r="AK1194" s="106">
        <f>IF(AH1194&lt;&gt;"",VLOOKUP(AH1194,'DON GIA'!$M$1:$P$9,4,0),"")</f>
        <v>12895920</v>
      </c>
      <c r="AL1194" s="106">
        <f t="shared" si="227"/>
        <v>12895920</v>
      </c>
      <c r="AM1194" s="103" t="s">
        <v>407</v>
      </c>
      <c r="AN1194" s="107">
        <v>1</v>
      </c>
      <c r="AO1194" s="199" t="str">
        <f t="shared" si="222"/>
        <v/>
      </c>
      <c r="AP1194" s="65" t="s">
        <v>752</v>
      </c>
    </row>
    <row r="1195" spans="1:43" ht="150" outlineLevel="2">
      <c r="A1195" s="72" t="e">
        <f>IF(C1194&lt;&gt;"",$C$7:C1194,A1194)</f>
        <v>#VALUE!</v>
      </c>
      <c r="B1195" s="102" t="str">
        <f>IF(C1194&lt;&gt;"",COUNTA($C$7:C1194)+392,"")</f>
        <v/>
      </c>
      <c r="C1195" s="192"/>
      <c r="D1195" s="71" t="s">
        <v>159</v>
      </c>
      <c r="E1195" s="103"/>
      <c r="F1195" s="103"/>
      <c r="G1195" s="103"/>
      <c r="H1195" s="103"/>
      <c r="I1195" s="103"/>
      <c r="J1195" s="103"/>
      <c r="K1195" s="71"/>
      <c r="L1195" s="105"/>
      <c r="M1195" s="106" t="str">
        <f>IF(K1195&lt;&gt;"",VLOOKUP(K1195,'DON GIA'!$S$1:$U$19,3,0),"")</f>
        <v/>
      </c>
      <c r="N1195" s="106" t="str">
        <f>IF(K1195&lt;&gt;"",VLOOKUP(K1195,'DON GIA'!$S$1:$V$19,4,0),"")</f>
        <v/>
      </c>
      <c r="O1195" s="106" t="str">
        <f t="shared" si="225"/>
        <v/>
      </c>
      <c r="P1195" s="106" t="str">
        <f t="shared" si="226"/>
        <v/>
      </c>
      <c r="Q1195" s="71" t="s">
        <v>35</v>
      </c>
      <c r="R1195" s="103"/>
      <c r="S1195" s="103"/>
      <c r="T1195" s="106" t="str">
        <f>IF(Q1195&lt;&gt;"",VLOOKUP(Q1195,'DON GIA'!$H$1:$K$103,4,0),"")</f>
        <v/>
      </c>
      <c r="U1195" s="106" t="str">
        <f t="shared" si="230"/>
        <v/>
      </c>
      <c r="V1195" s="107" t="s">
        <v>1044</v>
      </c>
      <c r="W1195" s="103" t="s">
        <v>27</v>
      </c>
      <c r="X1195" s="108">
        <v>13.6</v>
      </c>
      <c r="Y1195" s="109"/>
      <c r="Z1195" s="106">
        <f>IF(V1195&lt;&gt;"",VLOOKUP(V1195,'DON GIA'!$A$1:$D$346,4,0),"")</f>
        <v>854777</v>
      </c>
      <c r="AA1195" s="106">
        <f t="shared" si="231"/>
        <v>11624967.199999999</v>
      </c>
      <c r="AB1195" s="71"/>
      <c r="AC1195" s="71" t="s">
        <v>29</v>
      </c>
      <c r="AD1195" s="71" t="s">
        <v>34</v>
      </c>
      <c r="AE1195" s="71"/>
      <c r="AF1195" s="71" t="s">
        <v>136</v>
      </c>
      <c r="AG1195" s="103"/>
      <c r="AH1195" s="61" t="s">
        <v>578</v>
      </c>
      <c r="AI1195" s="71" t="s">
        <v>560</v>
      </c>
      <c r="AJ1195" s="71">
        <v>1</v>
      </c>
      <c r="AK1195" s="106">
        <f>IF(AH1195&lt;&gt;"",VLOOKUP(AH1195,'DON GIA'!$M$1:$P$9,4,0),"")</f>
        <v>13000000</v>
      </c>
      <c r="AL1195" s="106">
        <f t="shared" si="227"/>
        <v>13000000</v>
      </c>
      <c r="AM1195" s="103"/>
      <c r="AN1195" s="107"/>
      <c r="AO1195" s="199" t="str">
        <f t="shared" si="222"/>
        <v/>
      </c>
      <c r="AP1195" s="66" t="s">
        <v>531</v>
      </c>
    </row>
    <row r="1196" spans="1:43" ht="131.25" outlineLevel="2">
      <c r="A1196" s="72" t="e">
        <f>IF(C1195&lt;&gt;"",$C$7:C1195,A1195)</f>
        <v>#VALUE!</v>
      </c>
      <c r="B1196" s="102" t="str">
        <f>IF(C1195&lt;&gt;"",COUNTA($C$7:C1195)+392,"")</f>
        <v/>
      </c>
      <c r="C1196" s="192"/>
      <c r="D1196" s="71"/>
      <c r="E1196" s="103"/>
      <c r="F1196" s="103"/>
      <c r="G1196" s="103"/>
      <c r="H1196" s="103"/>
      <c r="I1196" s="103"/>
      <c r="J1196" s="103"/>
      <c r="K1196" s="71"/>
      <c r="L1196" s="105"/>
      <c r="M1196" s="106" t="str">
        <f>IF(K1196&lt;&gt;"",VLOOKUP(K1196,'DON GIA'!$S$1:$U$19,3,0),"")</f>
        <v/>
      </c>
      <c r="N1196" s="106" t="str">
        <f>IF(K1196&lt;&gt;"",VLOOKUP(K1196,'DON GIA'!$S$1:$V$19,4,0),"")</f>
        <v/>
      </c>
      <c r="O1196" s="106" t="str">
        <f t="shared" si="225"/>
        <v/>
      </c>
      <c r="P1196" s="106" t="str">
        <f t="shared" si="226"/>
        <v/>
      </c>
      <c r="Q1196" s="71" t="s">
        <v>35</v>
      </c>
      <c r="R1196" s="103"/>
      <c r="S1196" s="103"/>
      <c r="T1196" s="106" t="str">
        <f>IF(Q1196&lt;&gt;"",VLOOKUP(Q1196,'DON GIA'!$H$1:$K$103,4,0),"")</f>
        <v/>
      </c>
      <c r="U1196" s="106" t="str">
        <f t="shared" si="230"/>
        <v/>
      </c>
      <c r="V1196" s="107" t="s">
        <v>1133</v>
      </c>
      <c r="W1196" s="103" t="s">
        <v>27</v>
      </c>
      <c r="X1196" s="108">
        <v>13.44</v>
      </c>
      <c r="Y1196" s="109"/>
      <c r="Z1196" s="106">
        <f>IF(V1196&lt;&gt;"",VLOOKUP(V1196,'DON GIA'!$A$1:$D$346,4,0),"")</f>
        <v>295078</v>
      </c>
      <c r="AA1196" s="106">
        <f t="shared" si="231"/>
        <v>3965848.32</v>
      </c>
      <c r="AB1196" s="71"/>
      <c r="AC1196" s="71"/>
      <c r="AD1196" s="71"/>
      <c r="AE1196" s="71"/>
      <c r="AF1196" s="71"/>
      <c r="AG1196" s="103"/>
      <c r="AH1196" s="71"/>
      <c r="AI1196" s="71"/>
      <c r="AJ1196" s="71"/>
      <c r="AK1196" s="106" t="str">
        <f>IF(AH1196&lt;&gt;"",VLOOKUP(AH1196,'DON GIA'!$M$1:$P$9,4,0),"")</f>
        <v/>
      </c>
      <c r="AL1196" s="106" t="str">
        <f t="shared" si="227"/>
        <v/>
      </c>
      <c r="AM1196" s="103"/>
      <c r="AN1196" s="107"/>
      <c r="AO1196" s="199" t="str">
        <f t="shared" si="222"/>
        <v/>
      </c>
      <c r="AP1196" s="66" t="s">
        <v>532</v>
      </c>
    </row>
    <row r="1197" spans="1:43" ht="112.5" outlineLevel="2">
      <c r="A1197" s="72" t="e">
        <f>IF(C1196&lt;&gt;"",$C$7:C1196,A1196)</f>
        <v>#VALUE!</v>
      </c>
      <c r="B1197" s="102" t="str">
        <f>IF(C1196&lt;&gt;"",COUNTA($C$7:C1196)+392,"")</f>
        <v/>
      </c>
      <c r="C1197" s="192"/>
      <c r="D1197" s="71"/>
      <c r="E1197" s="103"/>
      <c r="F1197" s="103"/>
      <c r="G1197" s="103"/>
      <c r="H1197" s="103"/>
      <c r="I1197" s="103"/>
      <c r="J1197" s="103"/>
      <c r="K1197" s="71"/>
      <c r="L1197" s="105"/>
      <c r="M1197" s="106" t="str">
        <f>IF(K1197&lt;&gt;"",VLOOKUP(K1197,'DON GIA'!$S$1:$U$19,3,0),"")</f>
        <v/>
      </c>
      <c r="N1197" s="106" t="str">
        <f>IF(K1197&lt;&gt;"",VLOOKUP(K1197,'DON GIA'!$S$1:$V$19,4,0),"")</f>
        <v/>
      </c>
      <c r="O1197" s="106" t="str">
        <f t="shared" si="225"/>
        <v/>
      </c>
      <c r="P1197" s="106" t="str">
        <f t="shared" si="226"/>
        <v/>
      </c>
      <c r="Q1197" s="71" t="s">
        <v>35</v>
      </c>
      <c r="R1197" s="103"/>
      <c r="S1197" s="103"/>
      <c r="T1197" s="106" t="str">
        <f>IF(Q1197&lt;&gt;"",VLOOKUP(Q1197,'DON GIA'!$H$1:$K$103,4,0),"")</f>
        <v/>
      </c>
      <c r="U1197" s="106" t="str">
        <f t="shared" si="230"/>
        <v/>
      </c>
      <c r="V1197" s="107" t="s">
        <v>1107</v>
      </c>
      <c r="W1197" s="103" t="s">
        <v>27</v>
      </c>
      <c r="X1197" s="108">
        <v>63.75</v>
      </c>
      <c r="Y1197" s="109"/>
      <c r="Z1197" s="106">
        <f>IF(V1197&lt;&gt;"",VLOOKUP(V1197,'DON GIA'!$A$1:$D$346,4,0),"")</f>
        <v>109890</v>
      </c>
      <c r="AA1197" s="106">
        <f t="shared" si="231"/>
        <v>7005487.5</v>
      </c>
      <c r="AB1197" s="71"/>
      <c r="AC1197" s="71"/>
      <c r="AD1197" s="71"/>
      <c r="AE1197" s="71"/>
      <c r="AF1197" s="71"/>
      <c r="AG1197" s="103"/>
      <c r="AH1197" s="71"/>
      <c r="AI1197" s="71"/>
      <c r="AJ1197" s="71"/>
      <c r="AK1197" s="106" t="str">
        <f>IF(AH1197&lt;&gt;"",VLOOKUP(AH1197,'DON GIA'!$M$1:$P$9,4,0),"")</f>
        <v/>
      </c>
      <c r="AL1197" s="106" t="str">
        <f t="shared" si="227"/>
        <v/>
      </c>
      <c r="AM1197" s="103"/>
      <c r="AN1197" s="107"/>
      <c r="AO1197" s="199" t="str">
        <f t="shared" si="222"/>
        <v/>
      </c>
      <c r="AP1197" s="66" t="s">
        <v>533</v>
      </c>
    </row>
    <row r="1198" spans="1:43" ht="75" outlineLevel="2">
      <c r="A1198" s="72" t="e">
        <f>IF(C1197&lt;&gt;"",$C$7:C1197,A1197)</f>
        <v>#VALUE!</v>
      </c>
      <c r="B1198" s="102" t="str">
        <f>IF(C1197&lt;&gt;"",COUNTA($C$7:C1197)+392,"")</f>
        <v/>
      </c>
      <c r="C1198" s="192"/>
      <c r="D1198" s="71"/>
      <c r="E1198" s="103"/>
      <c r="F1198" s="103"/>
      <c r="G1198" s="103"/>
      <c r="H1198" s="103"/>
      <c r="I1198" s="103"/>
      <c r="J1198" s="103"/>
      <c r="K1198" s="71"/>
      <c r="L1198" s="105"/>
      <c r="M1198" s="106" t="str">
        <f>IF(K1198&lt;&gt;"",VLOOKUP(K1198,'DON GIA'!$S$1:$U$19,3,0),"")</f>
        <v/>
      </c>
      <c r="N1198" s="106" t="str">
        <f>IF(K1198&lt;&gt;"",VLOOKUP(K1198,'DON GIA'!$S$1:$V$19,4,0),"")</f>
        <v/>
      </c>
      <c r="O1198" s="106" t="str">
        <f t="shared" si="225"/>
        <v/>
      </c>
      <c r="P1198" s="106" t="str">
        <f t="shared" si="226"/>
        <v/>
      </c>
      <c r="Q1198" s="71" t="s">
        <v>35</v>
      </c>
      <c r="R1198" s="103"/>
      <c r="S1198" s="103"/>
      <c r="T1198" s="106" t="str">
        <f>IF(Q1198&lt;&gt;"",VLOOKUP(Q1198,'DON GIA'!$H$1:$K$103,4,0),"")</f>
        <v/>
      </c>
      <c r="U1198" s="106" t="str">
        <f t="shared" si="230"/>
        <v/>
      </c>
      <c r="V1198" s="107" t="s">
        <v>1141</v>
      </c>
      <c r="W1198" s="103" t="s">
        <v>27</v>
      </c>
      <c r="X1198" s="108">
        <v>4.34</v>
      </c>
      <c r="Y1198" s="109"/>
      <c r="Z1198" s="106">
        <f>IF(V1198&lt;&gt;"",VLOOKUP(V1198,'DON GIA'!$A$1:$D$346,4,0),"")</f>
        <v>10375629</v>
      </c>
      <c r="AA1198" s="106">
        <f t="shared" si="231"/>
        <v>45030229.859999999</v>
      </c>
      <c r="AB1198" s="71"/>
      <c r="AC1198" s="71"/>
      <c r="AD1198" s="71"/>
      <c r="AE1198" s="71" t="s">
        <v>31</v>
      </c>
      <c r="AF1198" s="71"/>
      <c r="AG1198" s="103" t="s">
        <v>219</v>
      </c>
      <c r="AH1198" s="71"/>
      <c r="AI1198" s="71"/>
      <c r="AJ1198" s="71"/>
      <c r="AK1198" s="106" t="str">
        <f>IF(AH1198&lt;&gt;"",VLOOKUP(AH1198,'DON GIA'!$M$1:$P$9,4,0),"")</f>
        <v/>
      </c>
      <c r="AL1198" s="106" t="str">
        <f t="shared" si="227"/>
        <v/>
      </c>
      <c r="AM1198" s="103"/>
      <c r="AN1198" s="107"/>
      <c r="AO1198" s="199" t="str">
        <f t="shared" si="222"/>
        <v/>
      </c>
      <c r="AP1198" s="66" t="s">
        <v>755</v>
      </c>
    </row>
    <row r="1199" spans="1:43" ht="93.75" outlineLevel="2">
      <c r="A1199" s="72" t="e">
        <f>IF(C1198&lt;&gt;"",$C$7:C1198,A1198)</f>
        <v>#VALUE!</v>
      </c>
      <c r="B1199" s="102" t="str">
        <f>IF(C1198&lt;&gt;"",COUNTA($C$7:C1198)+392,"")</f>
        <v/>
      </c>
      <c r="C1199" s="192"/>
      <c r="D1199" s="71"/>
      <c r="E1199" s="103"/>
      <c r="F1199" s="103"/>
      <c r="G1199" s="103"/>
      <c r="H1199" s="103"/>
      <c r="I1199" s="103"/>
      <c r="J1199" s="103"/>
      <c r="K1199" s="71"/>
      <c r="L1199" s="105"/>
      <c r="M1199" s="106" t="str">
        <f>IF(K1199&lt;&gt;"",VLOOKUP(K1199,'DON GIA'!$S$1:$U$19,3,0),"")</f>
        <v/>
      </c>
      <c r="N1199" s="106" t="str">
        <f>IF(K1199&lt;&gt;"",VLOOKUP(K1199,'DON GIA'!$S$1:$V$19,4,0),"")</f>
        <v/>
      </c>
      <c r="O1199" s="106" t="str">
        <f t="shared" si="225"/>
        <v/>
      </c>
      <c r="P1199" s="106" t="str">
        <f t="shared" si="226"/>
        <v/>
      </c>
      <c r="Q1199" s="71" t="s">
        <v>35</v>
      </c>
      <c r="R1199" s="103"/>
      <c r="S1199" s="103"/>
      <c r="T1199" s="106" t="str">
        <f>IF(Q1199&lt;&gt;"",VLOOKUP(Q1199,'DON GIA'!$H$1:$K$103,4,0),"")</f>
        <v/>
      </c>
      <c r="U1199" s="106" t="str">
        <f t="shared" si="230"/>
        <v/>
      </c>
      <c r="V1199" s="107" t="s">
        <v>1171</v>
      </c>
      <c r="W1199" s="103" t="s">
        <v>38</v>
      </c>
      <c r="X1199" s="108">
        <v>0.52800000000000002</v>
      </c>
      <c r="Y1199" s="109"/>
      <c r="Z1199" s="106">
        <f>IF(V1199&lt;&gt;"",VLOOKUP(V1199,'DON GIA'!$A$1:$D$346,4,0),"")</f>
        <v>2036769</v>
      </c>
      <c r="AA1199" s="106">
        <f t="shared" si="231"/>
        <v>1075414.0320000001</v>
      </c>
      <c r="AB1199" s="71"/>
      <c r="AC1199" s="71"/>
      <c r="AD1199" s="71"/>
      <c r="AE1199" s="71"/>
      <c r="AF1199" s="71"/>
      <c r="AG1199" s="103"/>
      <c r="AH1199" s="71"/>
      <c r="AI1199" s="71"/>
      <c r="AJ1199" s="71"/>
      <c r="AK1199" s="106" t="str">
        <f>IF(AH1199&lt;&gt;"",VLOOKUP(AH1199,'DON GIA'!$M$1:$P$9,4,0),"")</f>
        <v/>
      </c>
      <c r="AL1199" s="106" t="str">
        <f t="shared" si="227"/>
        <v/>
      </c>
      <c r="AM1199" s="103"/>
      <c r="AN1199" s="107"/>
      <c r="AO1199" s="199" t="str">
        <f t="shared" si="222"/>
        <v/>
      </c>
      <c r="AP1199" s="60" t="s">
        <v>534</v>
      </c>
    </row>
    <row r="1200" spans="1:43" outlineLevel="2">
      <c r="A1200" s="72" t="e">
        <f>IF(C1199&lt;&gt;"",$C$7:C1199,A1199)</f>
        <v>#VALUE!</v>
      </c>
      <c r="B1200" s="102" t="str">
        <f>IF(C1199&lt;&gt;"",COUNTA($C$7:C1199)+392,"")</f>
        <v/>
      </c>
      <c r="C1200" s="192"/>
      <c r="D1200" s="71"/>
      <c r="E1200" s="103"/>
      <c r="F1200" s="103"/>
      <c r="G1200" s="103"/>
      <c r="H1200" s="103"/>
      <c r="I1200" s="103"/>
      <c r="J1200" s="103"/>
      <c r="K1200" s="71"/>
      <c r="L1200" s="105"/>
      <c r="M1200" s="106" t="str">
        <f>IF(K1200&lt;&gt;"",VLOOKUP(K1200,'DON GIA'!$S$1:$U$19,3,0),"")</f>
        <v/>
      </c>
      <c r="N1200" s="106" t="str">
        <f>IF(K1200&lt;&gt;"",VLOOKUP(K1200,'DON GIA'!$S$1:$V$19,4,0),"")</f>
        <v/>
      </c>
      <c r="O1200" s="106" t="str">
        <f t="shared" si="225"/>
        <v/>
      </c>
      <c r="P1200" s="106" t="str">
        <f t="shared" si="226"/>
        <v/>
      </c>
      <c r="Q1200" s="71" t="s">
        <v>35</v>
      </c>
      <c r="R1200" s="103"/>
      <c r="S1200" s="103"/>
      <c r="T1200" s="106" t="str">
        <f>IF(Q1200&lt;&gt;"",VLOOKUP(Q1200,'DON GIA'!$H$1:$K$103,4,0),"")</f>
        <v/>
      </c>
      <c r="U1200" s="106" t="str">
        <f t="shared" si="230"/>
        <v/>
      </c>
      <c r="V1200" s="107" t="s">
        <v>1009</v>
      </c>
      <c r="W1200" s="103" t="s">
        <v>27</v>
      </c>
      <c r="X1200" s="108">
        <v>94.68</v>
      </c>
      <c r="Y1200" s="109"/>
      <c r="Z1200" s="106">
        <f>IF(V1200&lt;&gt;"",VLOOKUP(V1200,'DON GIA'!$A$1:$D$346,4,0),"")</f>
        <v>282038</v>
      </c>
      <c r="AA1200" s="106">
        <f t="shared" si="231"/>
        <v>26703357.840000004</v>
      </c>
      <c r="AB1200" s="71"/>
      <c r="AC1200" s="71"/>
      <c r="AD1200" s="71"/>
      <c r="AE1200" s="71"/>
      <c r="AF1200" s="71"/>
      <c r="AG1200" s="103"/>
      <c r="AH1200" s="71"/>
      <c r="AI1200" s="71"/>
      <c r="AJ1200" s="71"/>
      <c r="AK1200" s="106" t="str">
        <f>IF(AH1200&lt;&gt;"",VLOOKUP(AH1200,'DON GIA'!$M$1:$P$9,4,0),"")</f>
        <v/>
      </c>
      <c r="AL1200" s="106" t="str">
        <f t="shared" si="227"/>
        <v/>
      </c>
      <c r="AM1200" s="103"/>
      <c r="AN1200" s="107"/>
      <c r="AO1200" s="199" t="str">
        <f t="shared" si="222"/>
        <v/>
      </c>
      <c r="AP1200" s="107"/>
    </row>
    <row r="1201" spans="1:43" ht="56.25" outlineLevel="2">
      <c r="A1201" s="72" t="e">
        <f>IF(C1200&lt;&gt;"",$C$7:C1200,A1200)</f>
        <v>#VALUE!</v>
      </c>
      <c r="B1201" s="102" t="str">
        <f>IF(C1200&lt;&gt;"",COUNTA($C$7:C1200)+392,"")</f>
        <v/>
      </c>
      <c r="C1201" s="192"/>
      <c r="D1201" s="71"/>
      <c r="E1201" s="103"/>
      <c r="F1201" s="103"/>
      <c r="G1201" s="103"/>
      <c r="H1201" s="103"/>
      <c r="I1201" s="103"/>
      <c r="J1201" s="103"/>
      <c r="K1201" s="71"/>
      <c r="L1201" s="105"/>
      <c r="M1201" s="106" t="str">
        <f>IF(K1201&lt;&gt;"",VLOOKUP(K1201,'DON GIA'!$S$1:$U$19,3,0),"")</f>
        <v/>
      </c>
      <c r="N1201" s="106" t="str">
        <f>IF(K1201&lt;&gt;"",VLOOKUP(K1201,'DON GIA'!$S$1:$V$19,4,0),"")</f>
        <v/>
      </c>
      <c r="O1201" s="106" t="str">
        <f t="shared" si="225"/>
        <v/>
      </c>
      <c r="P1201" s="106" t="str">
        <f t="shared" si="226"/>
        <v/>
      </c>
      <c r="Q1201" s="71" t="s">
        <v>35</v>
      </c>
      <c r="R1201" s="103"/>
      <c r="S1201" s="103"/>
      <c r="T1201" s="106" t="str">
        <f>IF(Q1201&lt;&gt;"",VLOOKUP(Q1201,'DON GIA'!$H$1:$K$103,4,0),"")</f>
        <v/>
      </c>
      <c r="U1201" s="106" t="str">
        <f t="shared" si="230"/>
        <v/>
      </c>
      <c r="V1201" s="107" t="s">
        <v>1140</v>
      </c>
      <c r="W1201" s="103" t="s">
        <v>27</v>
      </c>
      <c r="X1201" s="108">
        <v>12.32</v>
      </c>
      <c r="Y1201" s="109"/>
      <c r="Z1201" s="106">
        <f>IF(V1201&lt;&gt;"",VLOOKUP(V1201,'DON GIA'!$A$1:$D$346,4,0),"")</f>
        <v>1238791</v>
      </c>
      <c r="AA1201" s="106">
        <f t="shared" si="231"/>
        <v>15261905.120000001</v>
      </c>
      <c r="AB1201" s="71"/>
      <c r="AC1201" s="71"/>
      <c r="AD1201" s="71"/>
      <c r="AE1201" s="71"/>
      <c r="AF1201" s="71"/>
      <c r="AG1201" s="103"/>
      <c r="AH1201" s="71"/>
      <c r="AI1201" s="71"/>
      <c r="AJ1201" s="71"/>
      <c r="AK1201" s="106" t="str">
        <f>IF(AH1201&lt;&gt;"",VLOOKUP(AH1201,'DON GIA'!$M$1:$P$9,4,0),"")</f>
        <v/>
      </c>
      <c r="AL1201" s="106" t="str">
        <f t="shared" si="227"/>
        <v/>
      </c>
      <c r="AM1201" s="103"/>
      <c r="AN1201" s="107"/>
      <c r="AO1201" s="199" t="str">
        <f t="shared" si="222"/>
        <v/>
      </c>
      <c r="AP1201" s="107"/>
    </row>
    <row r="1202" spans="1:43" outlineLevel="2">
      <c r="A1202" s="72" t="e">
        <f>IF(C1201&lt;&gt;"",$C$7:C1201,A1201)</f>
        <v>#VALUE!</v>
      </c>
      <c r="B1202" s="102" t="str">
        <f>IF(C1201&lt;&gt;"",COUNTA($C$7:C1201)+392,"")</f>
        <v/>
      </c>
      <c r="C1202" s="192"/>
      <c r="D1202" s="61"/>
      <c r="E1202" s="103"/>
      <c r="F1202" s="103"/>
      <c r="G1202" s="103"/>
      <c r="H1202" s="103"/>
      <c r="I1202" s="103"/>
      <c r="J1202" s="103"/>
      <c r="K1202" s="71"/>
      <c r="L1202" s="105"/>
      <c r="M1202" s="106" t="str">
        <f>IF(K1202&lt;&gt;"",VLOOKUP(K1202,'DON GIA'!$S$1:$U$19,3,0),"")</f>
        <v/>
      </c>
      <c r="N1202" s="106" t="str">
        <f>IF(K1202&lt;&gt;"",VLOOKUP(K1202,'DON GIA'!$S$1:$V$19,4,0),"")</f>
        <v/>
      </c>
      <c r="O1202" s="106" t="str">
        <f t="shared" si="225"/>
        <v/>
      </c>
      <c r="P1202" s="106" t="str">
        <f t="shared" si="226"/>
        <v/>
      </c>
      <c r="Q1202" s="71" t="s">
        <v>35</v>
      </c>
      <c r="R1202" s="103"/>
      <c r="S1202" s="103"/>
      <c r="T1202" s="106" t="str">
        <f>IF(Q1202&lt;&gt;"",VLOOKUP(Q1202,'DON GIA'!$H$1:$K$103,4,0),"")</f>
        <v/>
      </c>
      <c r="U1202" s="106" t="str">
        <f t="shared" si="230"/>
        <v/>
      </c>
      <c r="V1202" s="107"/>
      <c r="W1202" s="103"/>
      <c r="X1202" s="108"/>
      <c r="Y1202" s="109"/>
      <c r="Z1202" s="106" t="str">
        <f>IF(V1202&lt;&gt;"",VLOOKUP(V1202,'DON GIA'!$A$1:$D$346,4,0),"")</f>
        <v/>
      </c>
      <c r="AA1202" s="106" t="str">
        <f t="shared" si="231"/>
        <v/>
      </c>
      <c r="AB1202" s="71"/>
      <c r="AC1202" s="71"/>
      <c r="AD1202" s="71"/>
      <c r="AE1202" s="71"/>
      <c r="AF1202" s="71"/>
      <c r="AG1202" s="103"/>
      <c r="AH1202" s="71"/>
      <c r="AI1202" s="71"/>
      <c r="AJ1202" s="71"/>
      <c r="AK1202" s="106" t="str">
        <f>IF(AH1202&lt;&gt;"",VLOOKUP(AH1202,'DON GIA'!$M$1:$P$9,4,0),"")</f>
        <v/>
      </c>
      <c r="AL1202" s="106" t="str">
        <f t="shared" si="227"/>
        <v/>
      </c>
      <c r="AM1202" s="103"/>
      <c r="AN1202" s="107"/>
      <c r="AO1202" s="199" t="str">
        <f t="shared" si="222"/>
        <v/>
      </c>
      <c r="AP1202" s="107"/>
    </row>
    <row r="1203" spans="1:43" outlineLevel="1">
      <c r="A1203" s="84" t="s">
        <v>779</v>
      </c>
      <c r="B1203" s="102"/>
      <c r="C1203" s="192">
        <v>474</v>
      </c>
      <c r="D1203" s="61" t="s">
        <v>463</v>
      </c>
      <c r="E1203" s="162"/>
      <c r="F1203" s="162"/>
      <c r="G1203" s="162"/>
      <c r="H1203" s="162"/>
      <c r="I1203" s="162"/>
      <c r="J1203" s="162"/>
      <c r="K1203" s="171"/>
      <c r="L1203" s="167">
        <f>SUBTOTAL(9,L1204:L1210)</f>
        <v>112.2</v>
      </c>
      <c r="M1203" s="199"/>
      <c r="N1203" s="199"/>
      <c r="O1203" s="199">
        <f>SUBTOTAL(9,O1204:O1210)</f>
        <v>180340800</v>
      </c>
      <c r="P1203" s="199">
        <f>SUBTOTAL(9,P1204:P1210)</f>
        <v>0</v>
      </c>
      <c r="Q1203" s="61"/>
      <c r="R1203" s="162"/>
      <c r="S1203" s="162">
        <f>SUBTOTAL(9,S1204:S1210)</f>
        <v>0</v>
      </c>
      <c r="T1203" s="199"/>
      <c r="U1203" s="199">
        <f>SUBTOTAL(9,U1204:U1210)</f>
        <v>0</v>
      </c>
      <c r="V1203" s="129"/>
      <c r="W1203" s="162"/>
      <c r="X1203" s="169">
        <f>SUBTOTAL(9,X1204:X1210)</f>
        <v>112.1</v>
      </c>
      <c r="Y1203" s="170">
        <f>SUBTOTAL(9,Y1204:Y1210)</f>
        <v>0</v>
      </c>
      <c r="Z1203" s="199"/>
      <c r="AA1203" s="199">
        <f>SUBTOTAL(9,AA1204:AA1210)</f>
        <v>33078243.799999997</v>
      </c>
      <c r="AB1203" s="71"/>
      <c r="AC1203" s="71"/>
      <c r="AD1203" s="71"/>
      <c r="AE1203" s="71"/>
      <c r="AF1203" s="71"/>
      <c r="AG1203" s="103"/>
      <c r="AH1203" s="61"/>
      <c r="AI1203" s="61"/>
      <c r="AJ1203" s="61">
        <f>SUBTOTAL(9,AJ1204:AJ1210)</f>
        <v>0</v>
      </c>
      <c r="AK1203" s="199"/>
      <c r="AL1203" s="199">
        <f>SUBTOTAL(9,AL1204:AL1210)</f>
        <v>0</v>
      </c>
      <c r="AM1203" s="162"/>
      <c r="AN1203" s="129">
        <f>SUBTOTAL(9,AN1204:AN1210)</f>
        <v>0</v>
      </c>
      <c r="AO1203" s="199">
        <f t="shared" si="222"/>
        <v>213419043.80000001</v>
      </c>
      <c r="AP1203" s="65"/>
      <c r="AQ1203" s="90"/>
    </row>
    <row r="1204" spans="1:43" ht="131.25" outlineLevel="2">
      <c r="A1204" s="72" t="e">
        <f>IF(C1203&lt;&gt;"",$C$7:C1203,A1202)</f>
        <v>#VALUE!</v>
      </c>
      <c r="B1204" s="102">
        <f>IF(C1203&lt;&gt;"",COUNTA($C$7:C1203)+392,"")</f>
        <v>474</v>
      </c>
      <c r="C1204" s="192"/>
      <c r="D1204" s="71" t="s">
        <v>464</v>
      </c>
      <c r="E1204" s="103">
        <v>1</v>
      </c>
      <c r="F1204" s="103"/>
      <c r="G1204" s="103">
        <v>482</v>
      </c>
      <c r="H1204" s="103">
        <v>79</v>
      </c>
      <c r="I1204" s="103" t="s">
        <v>223</v>
      </c>
      <c r="J1204" s="103" t="s">
        <v>224</v>
      </c>
      <c r="K1204" s="104" t="s">
        <v>973</v>
      </c>
      <c r="L1204" s="105">
        <v>73.900000000000006</v>
      </c>
      <c r="M1204" s="106">
        <f>IF(K1204&lt;&gt;"",VLOOKUP(K1204,'DON GIA'!$S$1:$U$19,3,0),"")</f>
        <v>1679000</v>
      </c>
      <c r="N1204" s="106">
        <f>IF(K1204&lt;&gt;"",VLOOKUP(K1204,'DON GIA'!$S$1:$V$19,4,0),"")</f>
        <v>0</v>
      </c>
      <c r="O1204" s="106">
        <f t="shared" si="225"/>
        <v>124078100.00000001</v>
      </c>
      <c r="P1204" s="106">
        <f t="shared" si="226"/>
        <v>0</v>
      </c>
      <c r="Q1204" s="71" t="s">
        <v>35</v>
      </c>
      <c r="R1204" s="103"/>
      <c r="S1204" s="103"/>
      <c r="T1204" s="106" t="str">
        <f>IF(Q1204&lt;&gt;"",VLOOKUP(Q1204,'DON GIA'!$H$1:$K$103,4,0),"")</f>
        <v/>
      </c>
      <c r="U1204" s="106" t="str">
        <f t="shared" ref="U1204:U1210" si="232">IF(Q1204&lt;&gt;"",IF(ISNUMBER(T1204),S1204*T1204,""),"")</f>
        <v/>
      </c>
      <c r="V1204" s="107" t="s">
        <v>1001</v>
      </c>
      <c r="W1204" s="103" t="s">
        <v>27</v>
      </c>
      <c r="X1204" s="108">
        <v>112.1</v>
      </c>
      <c r="Y1204" s="109"/>
      <c r="Z1204" s="106">
        <f>IF(V1204&lt;&gt;"",VLOOKUP(V1204,'DON GIA'!$A$1:$D$346,4,0),"")</f>
        <v>295078</v>
      </c>
      <c r="AA1204" s="106">
        <f t="shared" ref="AA1204:AA1210" si="233">IF(V1204&lt;&gt;"",IF(ISNUMBER(Z1204),X1204*Z1204,""),"")</f>
        <v>33078243.799999997</v>
      </c>
      <c r="AB1204" s="71"/>
      <c r="AC1204" s="71"/>
      <c r="AD1204" s="71"/>
      <c r="AE1204" s="71"/>
      <c r="AF1204" s="71"/>
      <c r="AG1204" s="103"/>
      <c r="AH1204" s="71"/>
      <c r="AI1204" s="71"/>
      <c r="AJ1204" s="71"/>
      <c r="AK1204" s="106" t="str">
        <f>IF(AH1204&lt;&gt;"",VLOOKUP(AH1204,'DON GIA'!$M$1:$P$9,4,0),"")</f>
        <v/>
      </c>
      <c r="AL1204" s="106" t="str">
        <f t="shared" si="227"/>
        <v/>
      </c>
      <c r="AM1204" s="103"/>
      <c r="AN1204" s="107"/>
      <c r="AO1204" s="199" t="str">
        <f t="shared" si="222"/>
        <v/>
      </c>
      <c r="AP1204" s="66" t="s">
        <v>541</v>
      </c>
    </row>
    <row r="1205" spans="1:43" ht="150" outlineLevel="2">
      <c r="A1205" s="72" t="e">
        <f>IF(C1204&lt;&gt;"",$C$7:C1204,A1204)</f>
        <v>#VALUE!</v>
      </c>
      <c r="B1205" s="102" t="str">
        <f>IF(C1204&lt;&gt;"",COUNTA($C$7:C1204)+392,"")</f>
        <v/>
      </c>
      <c r="C1205" s="192"/>
      <c r="D1205" s="71" t="s">
        <v>465</v>
      </c>
      <c r="E1205" s="103"/>
      <c r="F1205" s="103"/>
      <c r="G1205" s="103">
        <v>482</v>
      </c>
      <c r="H1205" s="103">
        <v>79</v>
      </c>
      <c r="I1205" s="103" t="s">
        <v>223</v>
      </c>
      <c r="J1205" s="103" t="s">
        <v>224</v>
      </c>
      <c r="K1205" s="104" t="s">
        <v>967</v>
      </c>
      <c r="L1205" s="105">
        <v>38.299999999999997</v>
      </c>
      <c r="M1205" s="106">
        <f>IF(K1205&lt;&gt;"",VLOOKUP(K1205,'DON GIA'!$S$1:$U$19,3,0),"")</f>
        <v>1469000</v>
      </c>
      <c r="N1205" s="106">
        <f>IF(K1205&lt;&gt;"",VLOOKUP(K1205,'DON GIA'!$S$1:$V$19,4,0),"")</f>
        <v>0</v>
      </c>
      <c r="O1205" s="106">
        <f t="shared" si="225"/>
        <v>56262699.999999993</v>
      </c>
      <c r="P1205" s="106">
        <f t="shared" si="226"/>
        <v>0</v>
      </c>
      <c r="Q1205" s="71" t="s">
        <v>35</v>
      </c>
      <c r="R1205" s="103"/>
      <c r="S1205" s="103"/>
      <c r="T1205" s="106" t="str">
        <f>IF(Q1205&lt;&gt;"",VLOOKUP(Q1205,'DON GIA'!$H$1:$K$103,4,0),"")</f>
        <v/>
      </c>
      <c r="U1205" s="106" t="str">
        <f t="shared" si="232"/>
        <v/>
      </c>
      <c r="V1205" s="107" t="s">
        <v>35</v>
      </c>
      <c r="W1205" s="103"/>
      <c r="X1205" s="108"/>
      <c r="Y1205" s="109"/>
      <c r="Z1205" s="106" t="str">
        <f>IF(V1205&lt;&gt;"",VLOOKUP(V1205,'DON GIA'!$A$1:$D$346,4,0),"")</f>
        <v/>
      </c>
      <c r="AA1205" s="106" t="str">
        <f t="shared" si="233"/>
        <v/>
      </c>
      <c r="AB1205" s="71"/>
      <c r="AC1205" s="71"/>
      <c r="AD1205" s="71"/>
      <c r="AE1205" s="71"/>
      <c r="AF1205" s="71"/>
      <c r="AG1205" s="103"/>
      <c r="AH1205" s="71"/>
      <c r="AI1205" s="71"/>
      <c r="AJ1205" s="71"/>
      <c r="AK1205" s="106" t="str">
        <f>IF(AH1205&lt;&gt;"",VLOOKUP(AH1205,'DON GIA'!$M$1:$P$9,4,0),"")</f>
        <v/>
      </c>
      <c r="AL1205" s="106" t="str">
        <f t="shared" si="227"/>
        <v/>
      </c>
      <c r="AM1205" s="103"/>
      <c r="AN1205" s="107"/>
      <c r="AO1205" s="199" t="str">
        <f t="shared" si="222"/>
        <v/>
      </c>
      <c r="AP1205" s="66" t="s">
        <v>539</v>
      </c>
    </row>
    <row r="1206" spans="1:43" ht="131.25" outlineLevel="2">
      <c r="A1206" s="72" t="e">
        <f>IF(C1205&lt;&gt;"",$C$7:C1205,A1205)</f>
        <v>#VALUE!</v>
      </c>
      <c r="B1206" s="102" t="str">
        <f>IF(C1205&lt;&gt;"",COUNTA($C$7:C1205)+392,"")</f>
        <v/>
      </c>
      <c r="C1206" s="192"/>
      <c r="D1206" s="71"/>
      <c r="E1206" s="103"/>
      <c r="F1206" s="103"/>
      <c r="G1206" s="103"/>
      <c r="H1206" s="103"/>
      <c r="I1206" s="103"/>
      <c r="J1206" s="103"/>
      <c r="K1206" s="71"/>
      <c r="L1206" s="105"/>
      <c r="M1206" s="106" t="str">
        <f>IF(K1206&lt;&gt;"",VLOOKUP(K1206,'DON GIA'!$S$1:$U$19,3,0),"")</f>
        <v/>
      </c>
      <c r="N1206" s="106" t="str">
        <f>IF(K1206&lt;&gt;"",VLOOKUP(K1206,'DON GIA'!$S$1:$V$19,4,0),"")</f>
        <v/>
      </c>
      <c r="O1206" s="106" t="str">
        <f t="shared" si="225"/>
        <v/>
      </c>
      <c r="P1206" s="106" t="str">
        <f t="shared" si="226"/>
        <v/>
      </c>
      <c r="Q1206" s="71" t="s">
        <v>35</v>
      </c>
      <c r="R1206" s="103"/>
      <c r="S1206" s="103"/>
      <c r="T1206" s="106" t="str">
        <f>IF(Q1206&lt;&gt;"",VLOOKUP(Q1206,'DON GIA'!$H$1:$K$103,4,0),"")</f>
        <v/>
      </c>
      <c r="U1206" s="106" t="str">
        <f t="shared" si="232"/>
        <v/>
      </c>
      <c r="V1206" s="107" t="s">
        <v>35</v>
      </c>
      <c r="W1206" s="103"/>
      <c r="X1206" s="108"/>
      <c r="Y1206" s="109"/>
      <c r="Z1206" s="106" t="str">
        <f>IF(V1206&lt;&gt;"",VLOOKUP(V1206,'DON GIA'!$A$1:$D$346,4,0),"")</f>
        <v/>
      </c>
      <c r="AA1206" s="106" t="str">
        <f t="shared" si="233"/>
        <v/>
      </c>
      <c r="AB1206" s="71"/>
      <c r="AC1206" s="71"/>
      <c r="AD1206" s="71"/>
      <c r="AE1206" s="71"/>
      <c r="AF1206" s="71"/>
      <c r="AG1206" s="103"/>
      <c r="AH1206" s="71"/>
      <c r="AI1206" s="71"/>
      <c r="AJ1206" s="71"/>
      <c r="AK1206" s="106" t="str">
        <f>IF(AH1206&lt;&gt;"",VLOOKUP(AH1206,'DON GIA'!$M$1:$P$9,4,0),"")</f>
        <v/>
      </c>
      <c r="AL1206" s="106" t="str">
        <f t="shared" si="227"/>
        <v/>
      </c>
      <c r="AM1206" s="103"/>
      <c r="AN1206" s="107"/>
      <c r="AO1206" s="199" t="str">
        <f t="shared" si="222"/>
        <v/>
      </c>
      <c r="AP1206" s="66" t="s">
        <v>542</v>
      </c>
    </row>
    <row r="1207" spans="1:43" ht="75" outlineLevel="2">
      <c r="A1207" s="72" t="e">
        <f>IF(C1206&lt;&gt;"",$C$7:C1206,A1206)</f>
        <v>#VALUE!</v>
      </c>
      <c r="B1207" s="102" t="str">
        <f>IF(C1206&lt;&gt;"",COUNTA($C$7:C1206)+392,"")</f>
        <v/>
      </c>
      <c r="C1207" s="192"/>
      <c r="D1207" s="71"/>
      <c r="E1207" s="103"/>
      <c r="F1207" s="103"/>
      <c r="G1207" s="103"/>
      <c r="H1207" s="103"/>
      <c r="I1207" s="103"/>
      <c r="J1207" s="103"/>
      <c r="K1207" s="71"/>
      <c r="L1207" s="105"/>
      <c r="M1207" s="106" t="str">
        <f>IF(K1207&lt;&gt;"",VLOOKUP(K1207,'DON GIA'!$S$1:$U$19,3,0),"")</f>
        <v/>
      </c>
      <c r="N1207" s="106" t="str">
        <f>IF(K1207&lt;&gt;"",VLOOKUP(K1207,'DON GIA'!$S$1:$V$19,4,0),"")</f>
        <v/>
      </c>
      <c r="O1207" s="106" t="str">
        <f t="shared" si="225"/>
        <v/>
      </c>
      <c r="P1207" s="106" t="str">
        <f t="shared" si="226"/>
        <v/>
      </c>
      <c r="Q1207" s="71" t="s">
        <v>35</v>
      </c>
      <c r="R1207" s="103"/>
      <c r="S1207" s="103"/>
      <c r="T1207" s="106" t="str">
        <f>IF(Q1207&lt;&gt;"",VLOOKUP(Q1207,'DON GIA'!$H$1:$K$103,4,0),"")</f>
        <v/>
      </c>
      <c r="U1207" s="106" t="str">
        <f t="shared" si="232"/>
        <v/>
      </c>
      <c r="V1207" s="107"/>
      <c r="W1207" s="103"/>
      <c r="X1207" s="108"/>
      <c r="Y1207" s="109"/>
      <c r="Z1207" s="106" t="str">
        <f>IF(V1207&lt;&gt;"",VLOOKUP(V1207,'DON GIA'!$A$1:$D$346,4,0),"")</f>
        <v/>
      </c>
      <c r="AA1207" s="106" t="str">
        <f t="shared" si="233"/>
        <v/>
      </c>
      <c r="AB1207" s="71"/>
      <c r="AC1207" s="71"/>
      <c r="AD1207" s="71"/>
      <c r="AE1207" s="71"/>
      <c r="AF1207" s="71"/>
      <c r="AG1207" s="103"/>
      <c r="AH1207" s="71"/>
      <c r="AI1207" s="71"/>
      <c r="AJ1207" s="71"/>
      <c r="AK1207" s="106" t="str">
        <f>IF(AH1207&lt;&gt;"",VLOOKUP(AH1207,'DON GIA'!$M$1:$P$9,4,0),"")</f>
        <v/>
      </c>
      <c r="AL1207" s="106" t="str">
        <f t="shared" si="227"/>
        <v/>
      </c>
      <c r="AM1207" s="103"/>
      <c r="AN1207" s="107"/>
      <c r="AO1207" s="199" t="str">
        <f t="shared" si="222"/>
        <v/>
      </c>
      <c r="AP1207" s="66" t="s">
        <v>537</v>
      </c>
    </row>
    <row r="1208" spans="1:43" ht="93.75" outlineLevel="2">
      <c r="A1208" s="72" t="e">
        <f>IF(C1207&lt;&gt;"",$C$7:C1207,A1207)</f>
        <v>#VALUE!</v>
      </c>
      <c r="B1208" s="102" t="str">
        <f>IF(C1207&lt;&gt;"",COUNTA($C$7:C1207)+392,"")</f>
        <v/>
      </c>
      <c r="C1208" s="192"/>
      <c r="D1208" s="71"/>
      <c r="E1208" s="103"/>
      <c r="F1208" s="103"/>
      <c r="G1208" s="103"/>
      <c r="H1208" s="103"/>
      <c r="I1208" s="103"/>
      <c r="J1208" s="103"/>
      <c r="K1208" s="71"/>
      <c r="L1208" s="105"/>
      <c r="M1208" s="106" t="str">
        <f>IF(K1208&lt;&gt;"",VLOOKUP(K1208,'DON GIA'!$S$1:$U$19,3,0),"")</f>
        <v/>
      </c>
      <c r="N1208" s="106" t="str">
        <f>IF(K1208&lt;&gt;"",VLOOKUP(K1208,'DON GIA'!$S$1:$V$19,4,0),"")</f>
        <v/>
      </c>
      <c r="O1208" s="106" t="str">
        <f t="shared" si="225"/>
        <v/>
      </c>
      <c r="P1208" s="106" t="str">
        <f t="shared" si="226"/>
        <v/>
      </c>
      <c r="Q1208" s="71" t="s">
        <v>35</v>
      </c>
      <c r="R1208" s="103"/>
      <c r="S1208" s="103"/>
      <c r="T1208" s="106" t="str">
        <f>IF(Q1208&lt;&gt;"",VLOOKUP(Q1208,'DON GIA'!$H$1:$K$103,4,0),"")</f>
        <v/>
      </c>
      <c r="U1208" s="106" t="str">
        <f t="shared" si="232"/>
        <v/>
      </c>
      <c r="V1208" s="107"/>
      <c r="W1208" s="103"/>
      <c r="X1208" s="108"/>
      <c r="Y1208" s="109"/>
      <c r="Z1208" s="106" t="str">
        <f>IF(V1208&lt;&gt;"",VLOOKUP(V1208,'DON GIA'!$A$1:$D$346,4,0),"")</f>
        <v/>
      </c>
      <c r="AA1208" s="106" t="str">
        <f t="shared" si="233"/>
        <v/>
      </c>
      <c r="AB1208" s="71"/>
      <c r="AC1208" s="71"/>
      <c r="AD1208" s="71"/>
      <c r="AE1208" s="71"/>
      <c r="AF1208" s="71"/>
      <c r="AG1208" s="103"/>
      <c r="AH1208" s="71"/>
      <c r="AI1208" s="71"/>
      <c r="AJ1208" s="71"/>
      <c r="AK1208" s="106" t="str">
        <f>IF(AH1208&lt;&gt;"",VLOOKUP(AH1208,'DON GIA'!$M$1:$P$9,4,0),"")</f>
        <v/>
      </c>
      <c r="AL1208" s="106" t="str">
        <f t="shared" si="227"/>
        <v/>
      </c>
      <c r="AM1208" s="103"/>
      <c r="AN1208" s="107"/>
      <c r="AO1208" s="199" t="str">
        <f t="shared" si="222"/>
        <v/>
      </c>
      <c r="AP1208" s="60" t="s">
        <v>534</v>
      </c>
    </row>
    <row r="1209" spans="1:43" outlineLevel="2">
      <c r="A1209" s="72" t="e">
        <f>IF(C1208&lt;&gt;"",$C$7:C1208,A1208)</f>
        <v>#VALUE!</v>
      </c>
      <c r="B1209" s="102" t="str">
        <f>IF(C1208&lt;&gt;"",COUNTA($C$7:C1208)+392,"")</f>
        <v/>
      </c>
      <c r="C1209" s="192"/>
      <c r="D1209" s="71"/>
      <c r="E1209" s="103"/>
      <c r="F1209" s="103"/>
      <c r="G1209" s="103"/>
      <c r="H1209" s="103"/>
      <c r="I1209" s="103"/>
      <c r="J1209" s="103"/>
      <c r="K1209" s="71"/>
      <c r="L1209" s="105"/>
      <c r="M1209" s="106" t="str">
        <f>IF(K1209&lt;&gt;"",VLOOKUP(K1209,'DON GIA'!$S$1:$U$19,3,0),"")</f>
        <v/>
      </c>
      <c r="N1209" s="106" t="str">
        <f>IF(K1209&lt;&gt;"",VLOOKUP(K1209,'DON GIA'!$S$1:$V$19,4,0),"")</f>
        <v/>
      </c>
      <c r="O1209" s="106" t="str">
        <f t="shared" si="225"/>
        <v/>
      </c>
      <c r="P1209" s="106" t="str">
        <f t="shared" si="226"/>
        <v/>
      </c>
      <c r="Q1209" s="71" t="s">
        <v>35</v>
      </c>
      <c r="R1209" s="103"/>
      <c r="S1209" s="103"/>
      <c r="T1209" s="106" t="str">
        <f>IF(Q1209&lt;&gt;"",VLOOKUP(Q1209,'DON GIA'!$H$1:$K$103,4,0),"")</f>
        <v/>
      </c>
      <c r="U1209" s="106" t="str">
        <f t="shared" si="232"/>
        <v/>
      </c>
      <c r="V1209" s="107"/>
      <c r="W1209" s="103"/>
      <c r="X1209" s="108"/>
      <c r="Y1209" s="109"/>
      <c r="Z1209" s="106" t="str">
        <f>IF(V1209&lt;&gt;"",VLOOKUP(V1209,'DON GIA'!$A$1:$D$346,4,0),"")</f>
        <v/>
      </c>
      <c r="AA1209" s="106" t="str">
        <f t="shared" si="233"/>
        <v/>
      </c>
      <c r="AB1209" s="71"/>
      <c r="AC1209" s="71"/>
      <c r="AD1209" s="71"/>
      <c r="AE1209" s="71"/>
      <c r="AF1209" s="71"/>
      <c r="AG1209" s="103"/>
      <c r="AH1209" s="71"/>
      <c r="AI1209" s="71"/>
      <c r="AJ1209" s="71"/>
      <c r="AK1209" s="106" t="str">
        <f>IF(AH1209&lt;&gt;"",VLOOKUP(AH1209,'DON GIA'!$M$1:$P$9,4,0),"")</f>
        <v/>
      </c>
      <c r="AL1209" s="106" t="str">
        <f t="shared" si="227"/>
        <v/>
      </c>
      <c r="AM1209" s="103"/>
      <c r="AN1209" s="107"/>
      <c r="AO1209" s="199" t="str">
        <f t="shared" si="222"/>
        <v/>
      </c>
      <c r="AP1209" s="107" t="s">
        <v>543</v>
      </c>
    </row>
    <row r="1210" spans="1:43" outlineLevel="2">
      <c r="A1210" s="72" t="e">
        <f>IF(C1209&lt;&gt;"",$C$7:C1209,A1209)</f>
        <v>#VALUE!</v>
      </c>
      <c r="B1210" s="102" t="str">
        <f>IF(C1209&lt;&gt;"",COUNTA($C$7:C1209)+392,"")</f>
        <v/>
      </c>
      <c r="C1210" s="192"/>
      <c r="D1210" s="61"/>
      <c r="E1210" s="103"/>
      <c r="F1210" s="103"/>
      <c r="G1210" s="103"/>
      <c r="H1210" s="103"/>
      <c r="I1210" s="103"/>
      <c r="J1210" s="103"/>
      <c r="K1210" s="71"/>
      <c r="L1210" s="105"/>
      <c r="M1210" s="106" t="str">
        <f>IF(K1210&lt;&gt;"",VLOOKUP(K1210,'DON GIA'!$S$1:$U$19,3,0),"")</f>
        <v/>
      </c>
      <c r="N1210" s="106" t="str">
        <f>IF(K1210&lt;&gt;"",VLOOKUP(K1210,'DON GIA'!$S$1:$V$19,4,0),"")</f>
        <v/>
      </c>
      <c r="O1210" s="106" t="str">
        <f t="shared" si="225"/>
        <v/>
      </c>
      <c r="P1210" s="106" t="str">
        <f t="shared" si="226"/>
        <v/>
      </c>
      <c r="Q1210" s="71" t="s">
        <v>35</v>
      </c>
      <c r="R1210" s="103"/>
      <c r="S1210" s="103"/>
      <c r="T1210" s="106" t="str">
        <f>IF(Q1210&lt;&gt;"",VLOOKUP(Q1210,'DON GIA'!$H$1:$K$103,4,0),"")</f>
        <v/>
      </c>
      <c r="U1210" s="106" t="str">
        <f t="shared" si="232"/>
        <v/>
      </c>
      <c r="V1210" s="107"/>
      <c r="W1210" s="103"/>
      <c r="X1210" s="108"/>
      <c r="Y1210" s="109"/>
      <c r="Z1210" s="106" t="str">
        <f>IF(V1210&lt;&gt;"",VLOOKUP(V1210,'DON GIA'!$A$1:$D$346,4,0),"")</f>
        <v/>
      </c>
      <c r="AA1210" s="106" t="str">
        <f t="shared" si="233"/>
        <v/>
      </c>
      <c r="AB1210" s="71"/>
      <c r="AC1210" s="71"/>
      <c r="AD1210" s="71"/>
      <c r="AE1210" s="71"/>
      <c r="AF1210" s="71"/>
      <c r="AG1210" s="103"/>
      <c r="AH1210" s="71"/>
      <c r="AI1210" s="71"/>
      <c r="AJ1210" s="71"/>
      <c r="AK1210" s="106" t="str">
        <f>IF(AH1210&lt;&gt;"",VLOOKUP(AH1210,'DON GIA'!$M$1:$P$9,4,0),"")</f>
        <v/>
      </c>
      <c r="AL1210" s="106" t="str">
        <f t="shared" si="227"/>
        <v/>
      </c>
      <c r="AM1210" s="103"/>
      <c r="AN1210" s="107"/>
      <c r="AO1210" s="199" t="str">
        <f t="shared" si="222"/>
        <v/>
      </c>
      <c r="AP1210" s="107"/>
    </row>
    <row r="1211" spans="1:43" outlineLevel="1">
      <c r="A1211" s="84" t="s">
        <v>778</v>
      </c>
      <c r="B1211" s="102"/>
      <c r="C1211" s="192">
        <v>475</v>
      </c>
      <c r="D1211" s="61" t="s">
        <v>466</v>
      </c>
      <c r="E1211" s="162"/>
      <c r="F1211" s="162"/>
      <c r="G1211" s="162"/>
      <c r="H1211" s="162"/>
      <c r="I1211" s="162"/>
      <c r="J1211" s="162"/>
      <c r="K1211" s="171"/>
      <c r="L1211" s="181">
        <f>SUBTOTAL(9,L1212:L1225)</f>
        <v>336</v>
      </c>
      <c r="M1211" s="199"/>
      <c r="N1211" s="199"/>
      <c r="O1211" s="199">
        <f>SUBTOTAL(9,O1212:O1225)</f>
        <v>1668624000</v>
      </c>
      <c r="P1211" s="199">
        <f>SUBTOTAL(9,P1212:P1225)</f>
        <v>0</v>
      </c>
      <c r="Q1211" s="61"/>
      <c r="R1211" s="162"/>
      <c r="S1211" s="162">
        <f>SUBTOTAL(9,S1212:S1225)</f>
        <v>0</v>
      </c>
      <c r="T1211" s="199"/>
      <c r="U1211" s="199">
        <f>SUBTOTAL(9,U1212:U1225)</f>
        <v>0</v>
      </c>
      <c r="V1211" s="129"/>
      <c r="W1211" s="162"/>
      <c r="X1211" s="169">
        <f>SUBTOTAL(9,X1212:X1225)</f>
        <v>196.20199999999997</v>
      </c>
      <c r="Y1211" s="170">
        <f>SUBTOTAL(9,Y1212:Y1225)</f>
        <v>56.25</v>
      </c>
      <c r="Z1211" s="199"/>
      <c r="AA1211" s="199">
        <f>SUBTOTAL(9,AA1212:AA1225)</f>
        <v>459391231.39600003</v>
      </c>
      <c r="AB1211" s="71"/>
      <c r="AC1211" s="71"/>
      <c r="AD1211" s="71"/>
      <c r="AE1211" s="71"/>
      <c r="AF1211" s="71"/>
      <c r="AG1211" s="103"/>
      <c r="AH1211" s="61"/>
      <c r="AI1211" s="61"/>
      <c r="AJ1211" s="61">
        <f>SUBTOTAL(9,AJ1212:AJ1225)</f>
        <v>2</v>
      </c>
      <c r="AK1211" s="199"/>
      <c r="AL1211" s="199">
        <f>SUBTOTAL(9,AL1212:AL1225)</f>
        <v>25895920</v>
      </c>
      <c r="AM1211" s="162"/>
      <c r="AN1211" s="129">
        <f>SUBTOTAL(9,AN1212:AN1225)</f>
        <v>1</v>
      </c>
      <c r="AO1211" s="199">
        <f t="shared" si="222"/>
        <v>2153911151.3959999</v>
      </c>
      <c r="AP1211" s="65"/>
      <c r="AQ1211" s="90"/>
    </row>
    <row r="1212" spans="1:43" ht="131.25" outlineLevel="2">
      <c r="A1212" s="72" t="e">
        <f>IF(C1211&lt;&gt;"",$C$7:C1211,A1210)</f>
        <v>#VALUE!</v>
      </c>
      <c r="B1212" s="102">
        <f>IF(C1211&lt;&gt;"",COUNTA($C$7:C1211)+392,"")</f>
        <v>475</v>
      </c>
      <c r="C1212" s="192"/>
      <c r="D1212" s="71" t="s">
        <v>468</v>
      </c>
      <c r="E1212" s="103"/>
      <c r="F1212" s="103"/>
      <c r="G1212" s="103">
        <v>148</v>
      </c>
      <c r="H1212" s="103">
        <v>79</v>
      </c>
      <c r="I1212" s="103" t="s">
        <v>223</v>
      </c>
      <c r="J1212" s="103" t="s">
        <v>467</v>
      </c>
      <c r="K1212" s="104" t="s">
        <v>973</v>
      </c>
      <c r="L1212" s="130">
        <v>100.2</v>
      </c>
      <c r="M1212" s="106">
        <f>IF(K1212&lt;&gt;"",VLOOKUP(K1212,'DON GIA'!$S$1:$U$19,3,0),"")</f>
        <v>1679000</v>
      </c>
      <c r="N1212" s="106">
        <f>IF(K1212&lt;&gt;"",VLOOKUP(K1212,'DON GIA'!$S$1:$V$19,4,0),"")</f>
        <v>0</v>
      </c>
      <c r="O1212" s="106">
        <f t="shared" si="225"/>
        <v>168235800</v>
      </c>
      <c r="P1212" s="106">
        <f t="shared" si="226"/>
        <v>0</v>
      </c>
      <c r="Q1212" s="71" t="s">
        <v>35</v>
      </c>
      <c r="R1212" s="103"/>
      <c r="S1212" s="103"/>
      <c r="T1212" s="106" t="str">
        <f>IF(Q1212&lt;&gt;"",VLOOKUP(Q1212,'DON GIA'!$H$1:$K$103,4,0),"")</f>
        <v/>
      </c>
      <c r="U1212" s="106" t="str">
        <f t="shared" ref="U1212:U1225" si="234">IF(Q1212&lt;&gt;"",IF(ISNUMBER(T1212),S1212*T1212,""),"")</f>
        <v/>
      </c>
      <c r="V1212" s="107" t="s">
        <v>1278</v>
      </c>
      <c r="W1212" s="103" t="s">
        <v>27</v>
      </c>
      <c r="X1212" s="108">
        <v>5.48</v>
      </c>
      <c r="Y1212" s="109">
        <v>17.25</v>
      </c>
      <c r="Z1212" s="106">
        <f>IF(V1212&lt;&gt;"",VLOOKUP(V1212,'DON GIA'!$A$1:$D$346,4,0),"")</f>
        <v>4826746</v>
      </c>
      <c r="AA1212" s="106">
        <f t="shared" ref="AA1212:AA1225" si="235">IF(V1212&lt;&gt;"",IF(ISNUMBER(Z1212),X1212*Z1212,""),"")</f>
        <v>26450568.080000002</v>
      </c>
      <c r="AB1212" s="71"/>
      <c r="AC1212" s="71" t="s">
        <v>34</v>
      </c>
      <c r="AD1212" s="71" t="s">
        <v>30</v>
      </c>
      <c r="AE1212" s="71" t="s">
        <v>41</v>
      </c>
      <c r="AF1212" s="71" t="s">
        <v>34</v>
      </c>
      <c r="AG1212" s="103"/>
      <c r="AH1212" s="71" t="s">
        <v>562</v>
      </c>
      <c r="AI1212" s="71" t="s">
        <v>409</v>
      </c>
      <c r="AJ1212" s="71">
        <v>1</v>
      </c>
      <c r="AK1212" s="106">
        <f>IF(AH1212&lt;&gt;"",VLOOKUP(AH1212,'DON GIA'!$M$1:$P$9,4,0),"")</f>
        <v>12895920</v>
      </c>
      <c r="AL1212" s="106">
        <f t="shared" si="227"/>
        <v>12895920</v>
      </c>
      <c r="AM1212" s="103" t="s">
        <v>407</v>
      </c>
      <c r="AN1212" s="107">
        <v>1</v>
      </c>
      <c r="AO1212" s="199" t="str">
        <f t="shared" si="222"/>
        <v/>
      </c>
      <c r="AP1212" s="65" t="s">
        <v>756</v>
      </c>
    </row>
    <row r="1213" spans="1:43" ht="131.25" outlineLevel="2">
      <c r="A1213" s="72" t="e">
        <f>IF(C1212&lt;&gt;"",$C$7:C1212,A1212)</f>
        <v>#VALUE!</v>
      </c>
      <c r="B1213" s="102" t="str">
        <f>IF(C1212&lt;&gt;"",COUNTA($C$7:C1212)+392,"")</f>
        <v/>
      </c>
      <c r="C1213" s="192"/>
      <c r="D1213" s="71" t="s">
        <v>71</v>
      </c>
      <c r="E1213" s="103"/>
      <c r="F1213" s="103"/>
      <c r="G1213" s="103">
        <v>148</v>
      </c>
      <c r="H1213" s="103">
        <v>79</v>
      </c>
      <c r="I1213" s="103" t="s">
        <v>223</v>
      </c>
      <c r="J1213" s="103" t="s">
        <v>467</v>
      </c>
      <c r="K1213" s="71" t="s">
        <v>975</v>
      </c>
      <c r="L1213" s="125">
        <v>142.5</v>
      </c>
      <c r="M1213" s="106">
        <f>IF(K1213&lt;&gt;"",VLOOKUP(K1213,'DON GIA'!$S$1:$U$19,3,0),"")</f>
        <v>7220000</v>
      </c>
      <c r="N1213" s="106">
        <f>IF(K1213&lt;&gt;"",VLOOKUP(K1213,'DON GIA'!$S$1:$V$19,4,0),"")</f>
        <v>0</v>
      </c>
      <c r="O1213" s="106">
        <f t="shared" si="225"/>
        <v>1028850000</v>
      </c>
      <c r="P1213" s="106">
        <f t="shared" si="226"/>
        <v>0</v>
      </c>
      <c r="Q1213" s="71" t="s">
        <v>35</v>
      </c>
      <c r="R1213" s="103"/>
      <c r="S1213" s="103"/>
      <c r="T1213" s="106" t="str">
        <f>IF(Q1213&lt;&gt;"",VLOOKUP(Q1213,'DON GIA'!$H$1:$K$103,4,0),"")</f>
        <v/>
      </c>
      <c r="U1213" s="106" t="str">
        <f t="shared" si="234"/>
        <v/>
      </c>
      <c r="V1213" s="107" t="s">
        <v>1005</v>
      </c>
      <c r="W1213" s="103" t="s">
        <v>27</v>
      </c>
      <c r="X1213" s="108">
        <v>50.78</v>
      </c>
      <c r="Y1213" s="109">
        <v>19.5</v>
      </c>
      <c r="Z1213" s="106">
        <f>IF(V1213&lt;&gt;"",VLOOKUP(V1213,'DON GIA'!$A$1:$D$346,4,0),"")</f>
        <v>5559129</v>
      </c>
      <c r="AA1213" s="106">
        <f t="shared" si="235"/>
        <v>282292570.62</v>
      </c>
      <c r="AB1213" s="71"/>
      <c r="AC1213" s="71" t="s">
        <v>29</v>
      </c>
      <c r="AD1213" s="71" t="s">
        <v>30</v>
      </c>
      <c r="AE1213" s="71" t="s">
        <v>31</v>
      </c>
      <c r="AF1213" s="71" t="s">
        <v>34</v>
      </c>
      <c r="AG1213" s="103"/>
      <c r="AH1213" s="61" t="s">
        <v>578</v>
      </c>
      <c r="AI1213" s="71" t="s">
        <v>560</v>
      </c>
      <c r="AJ1213" s="71">
        <v>1</v>
      </c>
      <c r="AK1213" s="106">
        <f>IF(AH1213&lt;&gt;"",VLOOKUP(AH1213,'DON GIA'!$M$1:$P$9,4,0),"")</f>
        <v>13000000</v>
      </c>
      <c r="AL1213" s="106">
        <f t="shared" si="227"/>
        <v>13000000</v>
      </c>
      <c r="AM1213" s="103"/>
      <c r="AN1213" s="107"/>
      <c r="AO1213" s="199" t="str">
        <f t="shared" si="222"/>
        <v/>
      </c>
      <c r="AP1213" s="60" t="s">
        <v>507</v>
      </c>
    </row>
    <row r="1214" spans="1:43" ht="56.25" outlineLevel="2">
      <c r="A1214" s="72" t="e">
        <f>IF(C1213&lt;&gt;"",$C$7:C1213,A1213)</f>
        <v>#VALUE!</v>
      </c>
      <c r="B1214" s="102" t="str">
        <f>IF(C1213&lt;&gt;"",COUNTA($C$7:C1213)+392,"")</f>
        <v/>
      </c>
      <c r="C1214" s="192"/>
      <c r="D1214" s="71"/>
      <c r="E1214" s="103"/>
      <c r="F1214" s="103"/>
      <c r="G1214" s="103">
        <v>148</v>
      </c>
      <c r="H1214" s="103">
        <v>79</v>
      </c>
      <c r="I1214" s="103" t="s">
        <v>223</v>
      </c>
      <c r="J1214" s="103" t="s">
        <v>467</v>
      </c>
      <c r="K1214" s="71" t="s">
        <v>976</v>
      </c>
      <c r="L1214" s="125">
        <v>93.3</v>
      </c>
      <c r="M1214" s="106">
        <f>IF(K1214&lt;&gt;"",VLOOKUP(K1214,'DON GIA'!$S$1:$U$19,3,0),"")</f>
        <v>5054000</v>
      </c>
      <c r="N1214" s="106">
        <f>IF(K1214&lt;&gt;"",VLOOKUP(K1214,'DON GIA'!$S$1:$V$19,4,0),"")</f>
        <v>0</v>
      </c>
      <c r="O1214" s="106">
        <f t="shared" si="225"/>
        <v>471538200</v>
      </c>
      <c r="P1214" s="106">
        <f t="shared" si="226"/>
        <v>0</v>
      </c>
      <c r="Q1214" s="71" t="s">
        <v>35</v>
      </c>
      <c r="R1214" s="103"/>
      <c r="S1214" s="103"/>
      <c r="T1214" s="106" t="str">
        <f>IF(Q1214&lt;&gt;"",VLOOKUP(Q1214,'DON GIA'!$H$1:$K$103,4,0),"")</f>
        <v/>
      </c>
      <c r="U1214" s="106" t="str">
        <f t="shared" si="234"/>
        <v/>
      </c>
      <c r="V1214" s="107" t="s">
        <v>1063</v>
      </c>
      <c r="W1214" s="103" t="s">
        <v>27</v>
      </c>
      <c r="X1214" s="108">
        <v>15.3</v>
      </c>
      <c r="Y1214" s="109"/>
      <c r="Z1214" s="106">
        <f>IF(V1214&lt;&gt;"",VLOOKUP(V1214,'DON GIA'!$A$1:$D$346,4,0),"")</f>
        <v>3941166</v>
      </c>
      <c r="AA1214" s="106">
        <f t="shared" si="235"/>
        <v>60299839.800000004</v>
      </c>
      <c r="AB1214" s="71"/>
      <c r="AC1214" s="71" t="s">
        <v>29</v>
      </c>
      <c r="AD1214" s="71" t="s">
        <v>30</v>
      </c>
      <c r="AE1214" s="71" t="s">
        <v>31</v>
      </c>
      <c r="AF1214" s="71" t="s">
        <v>32</v>
      </c>
      <c r="AG1214" s="103"/>
      <c r="AH1214" s="71"/>
      <c r="AI1214" s="71"/>
      <c r="AJ1214" s="71"/>
      <c r="AK1214" s="106" t="str">
        <f>IF(AH1214&lt;&gt;"",VLOOKUP(AH1214,'DON GIA'!$M$1:$P$9,4,0),"")</f>
        <v/>
      </c>
      <c r="AL1214" s="106" t="str">
        <f t="shared" si="227"/>
        <v/>
      </c>
      <c r="AM1214" s="103"/>
      <c r="AN1214" s="107"/>
      <c r="AO1214" s="199" t="str">
        <f t="shared" si="222"/>
        <v/>
      </c>
      <c r="AP1214" s="107"/>
    </row>
    <row r="1215" spans="1:43" ht="37.5" outlineLevel="2">
      <c r="A1215" s="72" t="e">
        <f>IF(C1214&lt;&gt;"",$C$7:C1214,A1214)</f>
        <v>#VALUE!</v>
      </c>
      <c r="B1215" s="102" t="str">
        <f>IF(C1214&lt;&gt;"",COUNTA($C$7:C1214)+392,"")</f>
        <v/>
      </c>
      <c r="C1215" s="192"/>
      <c r="D1215" s="71"/>
      <c r="E1215" s="103"/>
      <c r="F1215" s="103"/>
      <c r="G1215" s="103"/>
      <c r="H1215" s="103"/>
      <c r="I1215" s="103"/>
      <c r="J1215" s="103"/>
      <c r="K1215" s="71"/>
      <c r="L1215" s="105"/>
      <c r="M1215" s="106" t="str">
        <f>IF(K1215&lt;&gt;"",VLOOKUP(K1215,'DON GIA'!$S$1:$U$19,3,0),"")</f>
        <v/>
      </c>
      <c r="N1215" s="106" t="str">
        <f>IF(K1215&lt;&gt;"",VLOOKUP(K1215,'DON GIA'!$S$1:$V$19,4,0),"")</f>
        <v/>
      </c>
      <c r="O1215" s="106" t="str">
        <f t="shared" si="225"/>
        <v/>
      </c>
      <c r="P1215" s="106" t="str">
        <f t="shared" si="226"/>
        <v/>
      </c>
      <c r="Q1215" s="71" t="s">
        <v>35</v>
      </c>
      <c r="R1215" s="103"/>
      <c r="S1215" s="103"/>
      <c r="T1215" s="106" t="str">
        <f>IF(Q1215&lt;&gt;"",VLOOKUP(Q1215,'DON GIA'!$H$1:$K$103,4,0),"")</f>
        <v/>
      </c>
      <c r="U1215" s="106" t="str">
        <f t="shared" si="234"/>
        <v/>
      </c>
      <c r="V1215" s="107" t="s">
        <v>1080</v>
      </c>
      <c r="W1215" s="103" t="s">
        <v>27</v>
      </c>
      <c r="X1215" s="108">
        <v>3.2</v>
      </c>
      <c r="Y1215" s="109"/>
      <c r="Z1215" s="106">
        <f>IF(V1215&lt;&gt;"",VLOOKUP(V1215,'DON GIA'!$A$1:$D$346,4,0),"")</f>
        <v>10375629</v>
      </c>
      <c r="AA1215" s="106">
        <f t="shared" si="235"/>
        <v>33202012.800000001</v>
      </c>
      <c r="AB1215" s="71"/>
      <c r="AC1215" s="71" t="s">
        <v>29</v>
      </c>
      <c r="AD1215" s="71" t="s">
        <v>30</v>
      </c>
      <c r="AE1215" s="71" t="s">
        <v>31</v>
      </c>
      <c r="AF1215" s="71" t="s">
        <v>34</v>
      </c>
      <c r="AG1215" s="103"/>
      <c r="AH1215" s="71"/>
      <c r="AI1215" s="71"/>
      <c r="AJ1215" s="71"/>
      <c r="AK1215" s="106" t="str">
        <f>IF(AH1215&lt;&gt;"",VLOOKUP(AH1215,'DON GIA'!$M$1:$P$9,4,0),"")</f>
        <v/>
      </c>
      <c r="AL1215" s="106" t="str">
        <f t="shared" si="227"/>
        <v/>
      </c>
      <c r="AM1215" s="103"/>
      <c r="AN1215" s="107"/>
      <c r="AO1215" s="199" t="str">
        <f t="shared" si="222"/>
        <v/>
      </c>
      <c r="AP1215" s="107"/>
    </row>
    <row r="1216" spans="1:43" ht="56.25" outlineLevel="2">
      <c r="A1216" s="72" t="e">
        <f>IF(C1215&lt;&gt;"",$C$7:C1215,A1215)</f>
        <v>#VALUE!</v>
      </c>
      <c r="B1216" s="102" t="str">
        <f>IF(C1215&lt;&gt;"",COUNTA($C$7:C1215)+392,"")</f>
        <v/>
      </c>
      <c r="C1216" s="192"/>
      <c r="D1216" s="71"/>
      <c r="E1216" s="103"/>
      <c r="F1216" s="103"/>
      <c r="G1216" s="103"/>
      <c r="H1216" s="103"/>
      <c r="I1216" s="103"/>
      <c r="J1216" s="103"/>
      <c r="K1216" s="71"/>
      <c r="L1216" s="105"/>
      <c r="M1216" s="106" t="str">
        <f>IF(K1216&lt;&gt;"",VLOOKUP(K1216,'DON GIA'!$S$1:$U$19,3,0),"")</f>
        <v/>
      </c>
      <c r="N1216" s="106" t="str">
        <f>IF(K1216&lt;&gt;"",VLOOKUP(K1216,'DON GIA'!$S$1:$V$19,4,0),"")</f>
        <v/>
      </c>
      <c r="O1216" s="106" t="str">
        <f t="shared" si="225"/>
        <v/>
      </c>
      <c r="P1216" s="106" t="str">
        <f t="shared" si="226"/>
        <v/>
      </c>
      <c r="Q1216" s="71" t="s">
        <v>35</v>
      </c>
      <c r="R1216" s="103"/>
      <c r="S1216" s="103"/>
      <c r="T1216" s="106" t="str">
        <f>IF(Q1216&lt;&gt;"",VLOOKUP(Q1216,'DON GIA'!$H$1:$K$103,4,0),"")</f>
        <v/>
      </c>
      <c r="U1216" s="106" t="str">
        <f t="shared" si="234"/>
        <v/>
      </c>
      <c r="V1216" s="107" t="s">
        <v>1032</v>
      </c>
      <c r="W1216" s="103" t="s">
        <v>27</v>
      </c>
      <c r="X1216" s="108">
        <v>2.8</v>
      </c>
      <c r="Y1216" s="109"/>
      <c r="Z1216" s="106">
        <f>IF(V1216&lt;&gt;"",VLOOKUP(V1216,'DON GIA'!$A$1:$D$346,4,0),"")</f>
        <v>2613835</v>
      </c>
      <c r="AA1216" s="106">
        <f t="shared" si="235"/>
        <v>7318738</v>
      </c>
      <c r="AB1216" s="71"/>
      <c r="AC1216" s="71" t="s">
        <v>29</v>
      </c>
      <c r="AD1216" s="71" t="s">
        <v>30</v>
      </c>
      <c r="AE1216" s="71" t="s">
        <v>31</v>
      </c>
      <c r="AF1216" s="71" t="s">
        <v>34</v>
      </c>
      <c r="AG1216" s="103"/>
      <c r="AH1216" s="71"/>
      <c r="AI1216" s="71"/>
      <c r="AJ1216" s="71"/>
      <c r="AK1216" s="106" t="str">
        <f>IF(AH1216&lt;&gt;"",VLOOKUP(AH1216,'DON GIA'!$M$1:$P$9,4,0),"")</f>
        <v/>
      </c>
      <c r="AL1216" s="106" t="str">
        <f t="shared" si="227"/>
        <v/>
      </c>
      <c r="AM1216" s="103"/>
      <c r="AN1216" s="107"/>
      <c r="AO1216" s="199" t="str">
        <f t="shared" si="222"/>
        <v/>
      </c>
      <c r="AP1216" s="107"/>
    </row>
    <row r="1217" spans="1:43" outlineLevel="2">
      <c r="A1217" s="72" t="e">
        <f>IF(C1216&lt;&gt;"",$C$7:C1216,A1216)</f>
        <v>#VALUE!</v>
      </c>
      <c r="B1217" s="102" t="str">
        <f>IF(C1216&lt;&gt;"",COUNTA($C$7:C1216)+392,"")</f>
        <v/>
      </c>
      <c r="C1217" s="192"/>
      <c r="D1217" s="71"/>
      <c r="E1217" s="103"/>
      <c r="F1217" s="103"/>
      <c r="G1217" s="103"/>
      <c r="H1217" s="103"/>
      <c r="I1217" s="103"/>
      <c r="J1217" s="103"/>
      <c r="K1217" s="71"/>
      <c r="L1217" s="105"/>
      <c r="M1217" s="106" t="str">
        <f>IF(K1217&lt;&gt;"",VLOOKUP(K1217,'DON GIA'!$S$1:$U$19,3,0),"")</f>
        <v/>
      </c>
      <c r="N1217" s="106" t="str">
        <f>IF(K1217&lt;&gt;"",VLOOKUP(K1217,'DON GIA'!$S$1:$V$19,4,0),"")</f>
        <v/>
      </c>
      <c r="O1217" s="106" t="str">
        <f t="shared" si="225"/>
        <v/>
      </c>
      <c r="P1217" s="106" t="str">
        <f t="shared" si="226"/>
        <v/>
      </c>
      <c r="Q1217" s="71" t="s">
        <v>35</v>
      </c>
      <c r="R1217" s="103"/>
      <c r="S1217" s="103"/>
      <c r="T1217" s="106" t="str">
        <f>IF(Q1217&lt;&gt;"",VLOOKUP(Q1217,'DON GIA'!$H$1:$K$103,4,0),"")</f>
        <v/>
      </c>
      <c r="U1217" s="106" t="str">
        <f t="shared" si="234"/>
        <v/>
      </c>
      <c r="V1217" s="107" t="s">
        <v>1091</v>
      </c>
      <c r="W1217" s="103" t="s">
        <v>27</v>
      </c>
      <c r="X1217" s="108">
        <v>50.78</v>
      </c>
      <c r="Y1217" s="109">
        <v>19.5</v>
      </c>
      <c r="Z1217" s="106">
        <f>IF(V1217&lt;&gt;"",VLOOKUP(V1217,'DON GIA'!$A$1:$D$346,4,0),"")</f>
        <v>161275</v>
      </c>
      <c r="AA1217" s="106">
        <f t="shared" si="235"/>
        <v>8189544.5</v>
      </c>
      <c r="AB1217" s="71"/>
      <c r="AC1217" s="71"/>
      <c r="AD1217" s="71"/>
      <c r="AE1217" s="71"/>
      <c r="AF1217" s="71"/>
      <c r="AG1217" s="103"/>
      <c r="AH1217" s="71"/>
      <c r="AI1217" s="71"/>
      <c r="AJ1217" s="71"/>
      <c r="AK1217" s="106" t="str">
        <f>IF(AH1217&lt;&gt;"",VLOOKUP(AH1217,'DON GIA'!$M$1:$P$9,4,0),"")</f>
        <v/>
      </c>
      <c r="AL1217" s="106" t="str">
        <f t="shared" si="227"/>
        <v/>
      </c>
      <c r="AM1217" s="103"/>
      <c r="AN1217" s="107"/>
      <c r="AO1217" s="199" t="str">
        <f t="shared" si="222"/>
        <v/>
      </c>
      <c r="AP1217" s="107"/>
    </row>
    <row r="1218" spans="1:43" outlineLevel="2">
      <c r="A1218" s="72" t="e">
        <f>IF(C1217&lt;&gt;"",$C$7:C1217,A1217)</f>
        <v>#VALUE!</v>
      </c>
      <c r="B1218" s="102" t="str">
        <f>IF(C1217&lt;&gt;"",COUNTA($C$7:C1217)+392,"")</f>
        <v/>
      </c>
      <c r="C1218" s="192"/>
      <c r="D1218" s="71"/>
      <c r="E1218" s="103"/>
      <c r="F1218" s="103"/>
      <c r="G1218" s="103"/>
      <c r="H1218" s="103"/>
      <c r="I1218" s="103"/>
      <c r="J1218" s="103"/>
      <c r="K1218" s="71"/>
      <c r="L1218" s="105"/>
      <c r="M1218" s="106" t="str">
        <f>IF(K1218&lt;&gt;"",VLOOKUP(K1218,'DON GIA'!$S$1:$U$19,3,0),"")</f>
        <v/>
      </c>
      <c r="N1218" s="106" t="str">
        <f>IF(K1218&lt;&gt;"",VLOOKUP(K1218,'DON GIA'!$S$1:$V$19,4,0),"")</f>
        <v/>
      </c>
      <c r="O1218" s="106" t="str">
        <f t="shared" si="225"/>
        <v/>
      </c>
      <c r="P1218" s="106" t="str">
        <f t="shared" si="226"/>
        <v/>
      </c>
      <c r="Q1218" s="71" t="s">
        <v>35</v>
      </c>
      <c r="R1218" s="103"/>
      <c r="S1218" s="103"/>
      <c r="T1218" s="106" t="str">
        <f>IF(Q1218&lt;&gt;"",VLOOKUP(Q1218,'DON GIA'!$H$1:$K$103,4,0),"")</f>
        <v/>
      </c>
      <c r="U1218" s="106" t="str">
        <f t="shared" si="234"/>
        <v/>
      </c>
      <c r="V1218" s="107" t="s">
        <v>1279</v>
      </c>
      <c r="W1218" s="103" t="s">
        <v>27</v>
      </c>
      <c r="X1218" s="108">
        <v>15.3</v>
      </c>
      <c r="Y1218" s="109"/>
      <c r="Z1218" s="106">
        <f>IF(V1218&lt;&gt;"",VLOOKUP(V1218,'DON GIA'!$A$1:$D$346,4,0),"")</f>
        <v>109890</v>
      </c>
      <c r="AA1218" s="106">
        <f t="shared" si="235"/>
        <v>1681317</v>
      </c>
      <c r="AB1218" s="71"/>
      <c r="AC1218" s="71"/>
      <c r="AD1218" s="71"/>
      <c r="AE1218" s="71"/>
      <c r="AF1218" s="71"/>
      <c r="AG1218" s="103"/>
      <c r="AH1218" s="71"/>
      <c r="AI1218" s="71"/>
      <c r="AJ1218" s="71"/>
      <c r="AK1218" s="106" t="str">
        <f>IF(AH1218&lt;&gt;"",VLOOKUP(AH1218,'DON GIA'!$M$1:$P$9,4,0),"")</f>
        <v/>
      </c>
      <c r="AL1218" s="106" t="str">
        <f t="shared" si="227"/>
        <v/>
      </c>
      <c r="AM1218" s="103"/>
      <c r="AN1218" s="107"/>
      <c r="AO1218" s="199" t="str">
        <f t="shared" si="222"/>
        <v/>
      </c>
      <c r="AP1218" s="107"/>
    </row>
    <row r="1219" spans="1:43" outlineLevel="2">
      <c r="A1219" s="72" t="e">
        <f>IF(C1218&lt;&gt;"",$C$7:C1218,A1218)</f>
        <v>#VALUE!</v>
      </c>
      <c r="B1219" s="102" t="str">
        <f>IF(C1218&lt;&gt;"",COUNTA($C$7:C1218)+392,"")</f>
        <v/>
      </c>
      <c r="C1219" s="192"/>
      <c r="D1219" s="71"/>
      <c r="E1219" s="103"/>
      <c r="F1219" s="103"/>
      <c r="G1219" s="103"/>
      <c r="H1219" s="103"/>
      <c r="I1219" s="103"/>
      <c r="J1219" s="103"/>
      <c r="K1219" s="71"/>
      <c r="L1219" s="105"/>
      <c r="M1219" s="106" t="str">
        <f>IF(K1219&lt;&gt;"",VLOOKUP(K1219,'DON GIA'!$S$1:$U$19,3,0),"")</f>
        <v/>
      </c>
      <c r="N1219" s="106" t="str">
        <f>IF(K1219&lt;&gt;"",VLOOKUP(K1219,'DON GIA'!$S$1:$V$19,4,0),"")</f>
        <v/>
      </c>
      <c r="O1219" s="106" t="str">
        <f t="shared" si="225"/>
        <v/>
      </c>
      <c r="P1219" s="106" t="str">
        <f t="shared" si="226"/>
        <v/>
      </c>
      <c r="Q1219" s="71" t="s">
        <v>35</v>
      </c>
      <c r="R1219" s="103"/>
      <c r="S1219" s="103"/>
      <c r="T1219" s="106" t="str">
        <f>IF(Q1219&lt;&gt;"",VLOOKUP(Q1219,'DON GIA'!$H$1:$K$103,4,0),"")</f>
        <v/>
      </c>
      <c r="U1219" s="106" t="str">
        <f t="shared" si="234"/>
        <v/>
      </c>
      <c r="V1219" s="107" t="s">
        <v>1023</v>
      </c>
      <c r="W1219" s="103" t="s">
        <v>38</v>
      </c>
      <c r="X1219" s="108">
        <v>0.182</v>
      </c>
      <c r="Y1219" s="109"/>
      <c r="Z1219" s="106">
        <f>IF(V1219&lt;&gt;"",VLOOKUP(V1219,'DON GIA'!$A$1:$D$346,4,0),"")</f>
        <v>2523428</v>
      </c>
      <c r="AA1219" s="106">
        <f t="shared" si="235"/>
        <v>459263.89600000001</v>
      </c>
      <c r="AB1219" s="71"/>
      <c r="AC1219" s="71"/>
      <c r="AD1219" s="71"/>
      <c r="AE1219" s="71"/>
      <c r="AF1219" s="71"/>
      <c r="AG1219" s="103"/>
      <c r="AH1219" s="71"/>
      <c r="AI1219" s="71"/>
      <c r="AJ1219" s="71"/>
      <c r="AK1219" s="106" t="str">
        <f>IF(AH1219&lt;&gt;"",VLOOKUP(AH1219,'DON GIA'!$M$1:$P$9,4,0),"")</f>
        <v/>
      </c>
      <c r="AL1219" s="106" t="str">
        <f t="shared" si="227"/>
        <v/>
      </c>
      <c r="AM1219" s="103"/>
      <c r="AN1219" s="107"/>
      <c r="AO1219" s="199" t="str">
        <f t="shared" si="222"/>
        <v/>
      </c>
      <c r="AP1219" s="107"/>
    </row>
    <row r="1220" spans="1:43" ht="37.5" outlineLevel="2">
      <c r="A1220" s="72" t="e">
        <f>IF(C1219&lt;&gt;"",$C$7:C1219,A1219)</f>
        <v>#VALUE!</v>
      </c>
      <c r="B1220" s="102" t="str">
        <f>IF(C1219&lt;&gt;"",COUNTA($C$7:C1219)+392,"")</f>
        <v/>
      </c>
      <c r="C1220" s="192"/>
      <c r="D1220" s="71"/>
      <c r="E1220" s="103"/>
      <c r="F1220" s="103"/>
      <c r="G1220" s="103"/>
      <c r="H1220" s="103"/>
      <c r="I1220" s="103"/>
      <c r="J1220" s="103"/>
      <c r="K1220" s="71"/>
      <c r="L1220" s="105"/>
      <c r="M1220" s="106" t="str">
        <f>IF(K1220&lt;&gt;"",VLOOKUP(K1220,'DON GIA'!$S$1:$U$19,3,0),"")</f>
        <v/>
      </c>
      <c r="N1220" s="106" t="str">
        <f>IF(K1220&lt;&gt;"",VLOOKUP(K1220,'DON GIA'!$S$1:$V$19,4,0),"")</f>
        <v/>
      </c>
      <c r="O1220" s="106" t="str">
        <f t="shared" si="225"/>
        <v/>
      </c>
      <c r="P1220" s="106" t="str">
        <f t="shared" si="226"/>
        <v/>
      </c>
      <c r="Q1220" s="71" t="s">
        <v>35</v>
      </c>
      <c r="R1220" s="103"/>
      <c r="S1220" s="103"/>
      <c r="T1220" s="106" t="str">
        <f>IF(Q1220&lt;&gt;"",VLOOKUP(Q1220,'DON GIA'!$H$1:$K$103,4,0),"")</f>
        <v/>
      </c>
      <c r="U1220" s="106" t="str">
        <f t="shared" si="234"/>
        <v/>
      </c>
      <c r="V1220" s="107" t="s">
        <v>1194</v>
      </c>
      <c r="W1220" s="103" t="s">
        <v>27</v>
      </c>
      <c r="X1220" s="108">
        <v>1.26</v>
      </c>
      <c r="Y1220" s="109"/>
      <c r="Z1220" s="106">
        <f>IF(V1220&lt;&gt;"",VLOOKUP(V1220,'DON GIA'!$A$1:$D$346,4,0),"")</f>
        <v>292949</v>
      </c>
      <c r="AA1220" s="106">
        <f t="shared" si="235"/>
        <v>369115.74</v>
      </c>
      <c r="AB1220" s="71"/>
      <c r="AC1220" s="71"/>
      <c r="AD1220" s="71"/>
      <c r="AE1220" s="71"/>
      <c r="AF1220" s="71"/>
      <c r="AG1220" s="103"/>
      <c r="AH1220" s="71"/>
      <c r="AI1220" s="71"/>
      <c r="AJ1220" s="71"/>
      <c r="AK1220" s="106" t="str">
        <f>IF(AH1220&lt;&gt;"",VLOOKUP(AH1220,'DON GIA'!$M$1:$P$9,4,0),"")</f>
        <v/>
      </c>
      <c r="AL1220" s="106" t="str">
        <f t="shared" si="227"/>
        <v/>
      </c>
      <c r="AM1220" s="103"/>
      <c r="AN1220" s="107"/>
      <c r="AO1220" s="199" t="str">
        <f t="shared" si="222"/>
        <v/>
      </c>
      <c r="AP1220" s="107"/>
    </row>
    <row r="1221" spans="1:43" outlineLevel="2">
      <c r="A1221" s="72" t="e">
        <f>IF(C1220&lt;&gt;"",$C$7:C1220,A1220)</f>
        <v>#VALUE!</v>
      </c>
      <c r="B1221" s="102" t="str">
        <f>IF(C1220&lt;&gt;"",COUNTA($C$7:C1220)+392,"")</f>
        <v/>
      </c>
      <c r="C1221" s="192"/>
      <c r="D1221" s="71"/>
      <c r="E1221" s="103"/>
      <c r="F1221" s="103"/>
      <c r="G1221" s="103"/>
      <c r="H1221" s="103"/>
      <c r="I1221" s="103"/>
      <c r="J1221" s="103"/>
      <c r="K1221" s="71"/>
      <c r="L1221" s="105"/>
      <c r="M1221" s="106" t="str">
        <f>IF(K1221&lt;&gt;"",VLOOKUP(K1221,'DON GIA'!$S$1:$U$19,3,0),"")</f>
        <v/>
      </c>
      <c r="N1221" s="106" t="str">
        <f>IF(K1221&lt;&gt;"",VLOOKUP(K1221,'DON GIA'!$S$1:$V$19,4,0),"")</f>
        <v/>
      </c>
      <c r="O1221" s="106" t="str">
        <f t="shared" si="225"/>
        <v/>
      </c>
      <c r="P1221" s="106" t="str">
        <f t="shared" si="226"/>
        <v/>
      </c>
      <c r="Q1221" s="71" t="s">
        <v>35</v>
      </c>
      <c r="R1221" s="103"/>
      <c r="S1221" s="103"/>
      <c r="T1221" s="106" t="str">
        <f>IF(Q1221&lt;&gt;"",VLOOKUP(Q1221,'DON GIA'!$H$1:$K$103,4,0),"")</f>
        <v/>
      </c>
      <c r="U1221" s="106" t="str">
        <f t="shared" si="234"/>
        <v/>
      </c>
      <c r="V1221" s="107" t="s">
        <v>1009</v>
      </c>
      <c r="W1221" s="103" t="s">
        <v>27</v>
      </c>
      <c r="X1221" s="108">
        <v>9.92</v>
      </c>
      <c r="Y1221" s="109"/>
      <c r="Z1221" s="106">
        <f>IF(V1221&lt;&gt;"",VLOOKUP(V1221,'DON GIA'!$A$1:$D$346,4,0),"")</f>
        <v>282038</v>
      </c>
      <c r="AA1221" s="106">
        <f t="shared" si="235"/>
        <v>2797816.96</v>
      </c>
      <c r="AB1221" s="71"/>
      <c r="AC1221" s="71"/>
      <c r="AD1221" s="71"/>
      <c r="AE1221" s="71"/>
      <c r="AF1221" s="71"/>
      <c r="AG1221" s="103"/>
      <c r="AH1221" s="71"/>
      <c r="AI1221" s="71"/>
      <c r="AJ1221" s="71"/>
      <c r="AK1221" s="106" t="str">
        <f>IF(AH1221&lt;&gt;"",VLOOKUP(AH1221,'DON GIA'!$M$1:$P$9,4,0),"")</f>
        <v/>
      </c>
      <c r="AL1221" s="106" t="str">
        <f t="shared" si="227"/>
        <v/>
      </c>
      <c r="AM1221" s="103"/>
      <c r="AN1221" s="107"/>
      <c r="AO1221" s="199" t="str">
        <f t="shared" si="222"/>
        <v/>
      </c>
      <c r="AP1221" s="107"/>
    </row>
    <row r="1222" spans="1:43" outlineLevel="2">
      <c r="A1222" s="72" t="e">
        <f>IF(C1221&lt;&gt;"",$C$7:C1221,A1221)</f>
        <v>#VALUE!</v>
      </c>
      <c r="B1222" s="102" t="str">
        <f>IF(C1221&lt;&gt;"",COUNTA($C$7:C1221)+392,"")</f>
        <v/>
      </c>
      <c r="C1222" s="192"/>
      <c r="D1222" s="71"/>
      <c r="E1222" s="103"/>
      <c r="F1222" s="103"/>
      <c r="G1222" s="103"/>
      <c r="H1222" s="103"/>
      <c r="I1222" s="103"/>
      <c r="J1222" s="103"/>
      <c r="K1222" s="71"/>
      <c r="L1222" s="105"/>
      <c r="M1222" s="106" t="str">
        <f>IF(K1222&lt;&gt;"",VLOOKUP(K1222,'DON GIA'!$S$1:$U$19,3,0),"")</f>
        <v/>
      </c>
      <c r="N1222" s="106" t="str">
        <f>IF(K1222&lt;&gt;"",VLOOKUP(K1222,'DON GIA'!$S$1:$V$19,4,0),"")</f>
        <v/>
      </c>
      <c r="O1222" s="106" t="str">
        <f t="shared" si="225"/>
        <v/>
      </c>
      <c r="P1222" s="106" t="str">
        <f t="shared" si="226"/>
        <v/>
      </c>
      <c r="Q1222" s="71" t="s">
        <v>35</v>
      </c>
      <c r="R1222" s="103"/>
      <c r="S1222" s="103"/>
      <c r="T1222" s="106" t="str">
        <f>IF(Q1222&lt;&gt;"",VLOOKUP(Q1222,'DON GIA'!$H$1:$K$103,4,0),"")</f>
        <v/>
      </c>
      <c r="U1222" s="106" t="str">
        <f t="shared" si="234"/>
        <v/>
      </c>
      <c r="V1222" s="107" t="s">
        <v>1230</v>
      </c>
      <c r="W1222" s="103" t="s">
        <v>27</v>
      </c>
      <c r="X1222" s="108">
        <v>25</v>
      </c>
      <c r="Y1222" s="109"/>
      <c r="Z1222" s="106">
        <f>IF(V1222&lt;&gt;"",VLOOKUP(V1222,'DON GIA'!$A$1:$D$346,4,0),"")</f>
        <v>1119277</v>
      </c>
      <c r="AA1222" s="106">
        <f t="shared" si="235"/>
        <v>27981925</v>
      </c>
      <c r="AB1222" s="71"/>
      <c r="AC1222" s="71" t="s">
        <v>29</v>
      </c>
      <c r="AD1222" s="71" t="s">
        <v>36</v>
      </c>
      <c r="AE1222" s="71" t="s">
        <v>41</v>
      </c>
      <c r="AF1222" s="71" t="s">
        <v>136</v>
      </c>
      <c r="AG1222" s="103"/>
      <c r="AH1222" s="71"/>
      <c r="AI1222" s="71"/>
      <c r="AJ1222" s="71"/>
      <c r="AK1222" s="106" t="str">
        <f>IF(AH1222&lt;&gt;"",VLOOKUP(AH1222,'DON GIA'!$M$1:$P$9,4,0),"")</f>
        <v/>
      </c>
      <c r="AL1222" s="106" t="str">
        <f t="shared" si="227"/>
        <v/>
      </c>
      <c r="AM1222" s="103"/>
      <c r="AN1222" s="107"/>
      <c r="AO1222" s="199" t="str">
        <f t="shared" si="222"/>
        <v/>
      </c>
      <c r="AP1222" s="107"/>
    </row>
    <row r="1223" spans="1:43" outlineLevel="2">
      <c r="A1223" s="72" t="e">
        <f>IF(C1222&lt;&gt;"",$C$7:C1222,A1222)</f>
        <v>#VALUE!</v>
      </c>
      <c r="B1223" s="102" t="str">
        <f>IF(C1222&lt;&gt;"",COUNTA($C$7:C1222)+392,"")</f>
        <v/>
      </c>
      <c r="C1223" s="192"/>
      <c r="D1223" s="71"/>
      <c r="E1223" s="103"/>
      <c r="F1223" s="103"/>
      <c r="G1223" s="103"/>
      <c r="H1223" s="103"/>
      <c r="I1223" s="103"/>
      <c r="J1223" s="103"/>
      <c r="K1223" s="71"/>
      <c r="L1223" s="105"/>
      <c r="M1223" s="106" t="str">
        <f>IF(K1223&lt;&gt;"",VLOOKUP(K1223,'DON GIA'!$S$1:$U$19,3,0),"")</f>
        <v/>
      </c>
      <c r="N1223" s="106" t="str">
        <f>IF(K1223&lt;&gt;"",VLOOKUP(K1223,'DON GIA'!$S$1:$V$19,4,0),"")</f>
        <v/>
      </c>
      <c r="O1223" s="106" t="str">
        <f t="shared" si="225"/>
        <v/>
      </c>
      <c r="P1223" s="106" t="str">
        <f t="shared" si="226"/>
        <v/>
      </c>
      <c r="Q1223" s="71" t="s">
        <v>35</v>
      </c>
      <c r="R1223" s="103"/>
      <c r="S1223" s="103"/>
      <c r="T1223" s="106" t="str">
        <f>IF(Q1223&lt;&gt;"",VLOOKUP(Q1223,'DON GIA'!$H$1:$K$103,4,0),"")</f>
        <v/>
      </c>
      <c r="U1223" s="106" t="str">
        <f t="shared" si="234"/>
        <v/>
      </c>
      <c r="V1223" s="107" t="s">
        <v>1280</v>
      </c>
      <c r="W1223" s="103" t="s">
        <v>27</v>
      </c>
      <c r="X1223" s="108">
        <v>15.2</v>
      </c>
      <c r="Y1223" s="109"/>
      <c r="Z1223" s="106">
        <f>IF(V1223&lt;&gt;"",VLOOKUP(V1223,'DON GIA'!$A$1:$D$346,4,0),"")</f>
        <v>299700</v>
      </c>
      <c r="AA1223" s="106">
        <f t="shared" si="235"/>
        <v>4555440</v>
      </c>
      <c r="AB1223" s="71"/>
      <c r="AC1223" s="71" t="s">
        <v>469</v>
      </c>
      <c r="AD1223" s="71" t="s">
        <v>107</v>
      </c>
      <c r="AE1223" s="71" t="s">
        <v>116</v>
      </c>
      <c r="AF1223" s="71" t="s">
        <v>136</v>
      </c>
      <c r="AG1223" s="103"/>
      <c r="AH1223" s="71"/>
      <c r="AI1223" s="71"/>
      <c r="AJ1223" s="71"/>
      <c r="AK1223" s="106" t="str">
        <f>IF(AH1223&lt;&gt;"",VLOOKUP(AH1223,'DON GIA'!$M$1:$P$9,4,0),"")</f>
        <v/>
      </c>
      <c r="AL1223" s="106" t="str">
        <f t="shared" si="227"/>
        <v/>
      </c>
      <c r="AM1223" s="103"/>
      <c r="AN1223" s="107"/>
      <c r="AO1223" s="199" t="str">
        <f t="shared" ref="AO1223:AO1286" si="236">IF(C1223&lt;&gt;"",O1223+P1223+U1223+AA1223+AL1223,"")</f>
        <v/>
      </c>
      <c r="AP1223" s="107"/>
    </row>
    <row r="1224" spans="1:43" ht="37.5" outlineLevel="2">
      <c r="A1224" s="72" t="e">
        <f>IF(C1223&lt;&gt;"",$C$7:C1223,A1223)</f>
        <v>#VALUE!</v>
      </c>
      <c r="B1224" s="102" t="str">
        <f>IF(C1223&lt;&gt;"",COUNTA($C$7:C1223)+392,"")</f>
        <v/>
      </c>
      <c r="C1224" s="192"/>
      <c r="D1224" s="71"/>
      <c r="E1224" s="103"/>
      <c r="F1224" s="103"/>
      <c r="G1224" s="103"/>
      <c r="H1224" s="103"/>
      <c r="I1224" s="103"/>
      <c r="J1224" s="103"/>
      <c r="K1224" s="71"/>
      <c r="L1224" s="105"/>
      <c r="M1224" s="106" t="str">
        <f>IF(K1224&lt;&gt;"",VLOOKUP(K1224,'DON GIA'!$S$1:$U$19,3,0),"")</f>
        <v/>
      </c>
      <c r="N1224" s="106" t="str">
        <f>IF(K1224&lt;&gt;"",VLOOKUP(K1224,'DON GIA'!$S$1:$V$19,4,0),"")</f>
        <v/>
      </c>
      <c r="O1224" s="106" t="str">
        <f t="shared" si="225"/>
        <v/>
      </c>
      <c r="P1224" s="106" t="str">
        <f t="shared" si="226"/>
        <v/>
      </c>
      <c r="Q1224" s="71" t="s">
        <v>35</v>
      </c>
      <c r="R1224" s="103"/>
      <c r="S1224" s="103"/>
      <c r="T1224" s="106" t="str">
        <f>IF(Q1224&lt;&gt;"",VLOOKUP(Q1224,'DON GIA'!$H$1:$K$103,4,0),"")</f>
        <v/>
      </c>
      <c r="U1224" s="106" t="str">
        <f t="shared" si="234"/>
        <v/>
      </c>
      <c r="V1224" s="107" t="s">
        <v>1049</v>
      </c>
      <c r="W1224" s="103" t="s">
        <v>42</v>
      </c>
      <c r="X1224" s="108">
        <v>1</v>
      </c>
      <c r="Y1224" s="109"/>
      <c r="Z1224" s="106">
        <f>IF(V1224&lt;&gt;"",VLOOKUP(V1224,'DON GIA'!$A$1:$D$346,4,0),"")</f>
        <v>3793079</v>
      </c>
      <c r="AA1224" s="106">
        <f t="shared" si="235"/>
        <v>3793079</v>
      </c>
      <c r="AB1224" s="71"/>
      <c r="AC1224" s="71"/>
      <c r="AD1224" s="71"/>
      <c r="AE1224" s="71"/>
      <c r="AF1224" s="71"/>
      <c r="AG1224" s="103"/>
      <c r="AH1224" s="71"/>
      <c r="AI1224" s="71"/>
      <c r="AJ1224" s="71"/>
      <c r="AK1224" s="106" t="str">
        <f>IF(AH1224&lt;&gt;"",VLOOKUP(AH1224,'DON GIA'!$M$1:$P$9,4,0),"")</f>
        <v/>
      </c>
      <c r="AL1224" s="106" t="str">
        <f t="shared" si="227"/>
        <v/>
      </c>
      <c r="AM1224" s="103"/>
      <c r="AN1224" s="107"/>
      <c r="AO1224" s="199" t="str">
        <f t="shared" si="236"/>
        <v/>
      </c>
      <c r="AP1224" s="107"/>
    </row>
    <row r="1225" spans="1:43" outlineLevel="2">
      <c r="A1225" s="72" t="e">
        <f>IF(C1224&lt;&gt;"",$C$7:C1224,A1224)</f>
        <v>#VALUE!</v>
      </c>
      <c r="B1225" s="102" t="str">
        <f>IF(C1224&lt;&gt;"",COUNTA($C$7:C1224)+392,"")</f>
        <v/>
      </c>
      <c r="C1225" s="192"/>
      <c r="D1225" s="61"/>
      <c r="E1225" s="103"/>
      <c r="F1225" s="103"/>
      <c r="G1225" s="103"/>
      <c r="H1225" s="103"/>
      <c r="I1225" s="103"/>
      <c r="J1225" s="103"/>
      <c r="K1225" s="71"/>
      <c r="L1225" s="105"/>
      <c r="M1225" s="106" t="str">
        <f>IF(K1225&lt;&gt;"",VLOOKUP(K1225,'DON GIA'!$S$1:$U$19,3,0),"")</f>
        <v/>
      </c>
      <c r="N1225" s="106" t="str">
        <f>IF(K1225&lt;&gt;"",VLOOKUP(K1225,'DON GIA'!$S$1:$V$19,4,0),"")</f>
        <v/>
      </c>
      <c r="O1225" s="106" t="str">
        <f t="shared" si="225"/>
        <v/>
      </c>
      <c r="P1225" s="106" t="str">
        <f t="shared" si="226"/>
        <v/>
      </c>
      <c r="Q1225" s="71" t="s">
        <v>35</v>
      </c>
      <c r="R1225" s="103"/>
      <c r="S1225" s="103"/>
      <c r="T1225" s="106" t="str">
        <f>IF(Q1225&lt;&gt;"",VLOOKUP(Q1225,'DON GIA'!$H$1:$K$103,4,0),"")</f>
        <v/>
      </c>
      <c r="U1225" s="106" t="str">
        <f t="shared" si="234"/>
        <v/>
      </c>
      <c r="V1225" s="107" t="s">
        <v>35</v>
      </c>
      <c r="W1225" s="103"/>
      <c r="X1225" s="108"/>
      <c r="Y1225" s="109"/>
      <c r="Z1225" s="106" t="str">
        <f>IF(V1225&lt;&gt;"",VLOOKUP(V1225,'DON GIA'!$A$1:$D$346,4,0),"")</f>
        <v/>
      </c>
      <c r="AA1225" s="106" t="str">
        <f t="shared" si="235"/>
        <v/>
      </c>
      <c r="AB1225" s="71"/>
      <c r="AC1225" s="71"/>
      <c r="AD1225" s="71"/>
      <c r="AE1225" s="71"/>
      <c r="AF1225" s="71"/>
      <c r="AG1225" s="103"/>
      <c r="AH1225" s="71"/>
      <c r="AI1225" s="71"/>
      <c r="AJ1225" s="71"/>
      <c r="AK1225" s="106" t="str">
        <f>IF(AH1225&lt;&gt;"",VLOOKUP(AH1225,'DON GIA'!$M$1:$P$9,4,0),"")</f>
        <v/>
      </c>
      <c r="AL1225" s="106" t="str">
        <f t="shared" si="227"/>
        <v/>
      </c>
      <c r="AM1225" s="103"/>
      <c r="AN1225" s="107"/>
      <c r="AO1225" s="199" t="str">
        <f t="shared" si="236"/>
        <v/>
      </c>
      <c r="AP1225" s="107"/>
    </row>
    <row r="1226" spans="1:43" outlineLevel="1">
      <c r="A1226" s="84" t="s">
        <v>777</v>
      </c>
      <c r="B1226" s="102"/>
      <c r="C1226" s="192">
        <v>476</v>
      </c>
      <c r="D1226" s="61" t="s">
        <v>470</v>
      </c>
      <c r="E1226" s="162"/>
      <c r="F1226" s="162"/>
      <c r="G1226" s="162"/>
      <c r="H1226" s="162"/>
      <c r="I1226" s="162"/>
      <c r="J1226" s="162"/>
      <c r="K1226" s="171"/>
      <c r="L1226" s="167">
        <f>SUBTOTAL(9,L1227:L1243)</f>
        <v>96.6</v>
      </c>
      <c r="M1226" s="199"/>
      <c r="N1226" s="199"/>
      <c r="O1226" s="199">
        <f>SUBTOTAL(9,O1227:O1243)</f>
        <v>162191400</v>
      </c>
      <c r="P1226" s="199">
        <f>SUBTOTAL(9,P1227:P1243)</f>
        <v>130409999.99999999</v>
      </c>
      <c r="Q1226" s="61"/>
      <c r="R1226" s="162"/>
      <c r="S1226" s="162">
        <f>SUBTOTAL(9,S1227:S1243)</f>
        <v>17</v>
      </c>
      <c r="T1226" s="199"/>
      <c r="U1226" s="199">
        <f>SUBTOTAL(9,U1227:U1243)</f>
        <v>5000000</v>
      </c>
      <c r="V1226" s="129"/>
      <c r="W1226" s="162"/>
      <c r="X1226" s="169">
        <f>SUBTOTAL(9,X1227:X1243)</f>
        <v>376.18</v>
      </c>
      <c r="Y1226" s="170">
        <f>SUBTOTAL(9,Y1227:Y1243)</f>
        <v>20.56</v>
      </c>
      <c r="Z1226" s="199"/>
      <c r="AA1226" s="199">
        <f>SUBTOTAL(9,AA1227:AA1243)</f>
        <v>643465354.59000003</v>
      </c>
      <c r="AB1226" s="71"/>
      <c r="AC1226" s="71"/>
      <c r="AD1226" s="71"/>
      <c r="AE1226" s="71"/>
      <c r="AF1226" s="71"/>
      <c r="AG1226" s="103"/>
      <c r="AH1226" s="61"/>
      <c r="AI1226" s="61"/>
      <c r="AJ1226" s="61">
        <f>SUBTOTAL(9,AJ1227:AJ1243)</f>
        <v>0</v>
      </c>
      <c r="AK1226" s="199"/>
      <c r="AL1226" s="199">
        <f>SUBTOTAL(9,AL1227:AL1243)</f>
        <v>0</v>
      </c>
      <c r="AM1226" s="162"/>
      <c r="AN1226" s="129">
        <f>SUBTOTAL(9,AN1227:AN1243)</f>
        <v>0</v>
      </c>
      <c r="AO1226" s="199">
        <f t="shared" si="236"/>
        <v>941066754.59000003</v>
      </c>
      <c r="AP1226" s="65"/>
      <c r="AQ1226" s="90"/>
    </row>
    <row r="1227" spans="1:43" ht="150" outlineLevel="2">
      <c r="A1227" s="72" t="e">
        <f>IF(C1226&lt;&gt;"",$C$7:C1226,A1225)</f>
        <v>#VALUE!</v>
      </c>
      <c r="B1227" s="102">
        <f>IF(C1226&lt;&gt;"",COUNTA($C$7:C1226)+392,"")</f>
        <v>476</v>
      </c>
      <c r="C1227" s="192"/>
      <c r="D1227" s="71" t="s">
        <v>473</v>
      </c>
      <c r="E1227" s="103"/>
      <c r="F1227" s="103"/>
      <c r="G1227" s="103">
        <v>136</v>
      </c>
      <c r="H1227" s="103">
        <v>79</v>
      </c>
      <c r="I1227" s="103" t="s">
        <v>223</v>
      </c>
      <c r="J1227" s="103">
        <v>69</v>
      </c>
      <c r="K1227" s="104" t="s">
        <v>974</v>
      </c>
      <c r="L1227" s="105">
        <v>96.6</v>
      </c>
      <c r="M1227" s="106">
        <f>IF(K1227&lt;&gt;"",VLOOKUP(K1227,'DON GIA'!$S$1:$U$19,3,0),"")</f>
        <v>1679000</v>
      </c>
      <c r="N1227" s="106">
        <f>IF(K1227&lt;&gt;"",VLOOKUP(K1227,'DON GIA'!$S$1:$V$19,4,0),"")</f>
        <v>1350000</v>
      </c>
      <c r="O1227" s="106">
        <f t="shared" si="225"/>
        <v>162191400</v>
      </c>
      <c r="P1227" s="106">
        <f t="shared" si="226"/>
        <v>130409999.99999999</v>
      </c>
      <c r="Q1227" s="71" t="s">
        <v>311</v>
      </c>
      <c r="R1227" s="103" t="s">
        <v>44</v>
      </c>
      <c r="S1227" s="103">
        <v>1</v>
      </c>
      <c r="T1227" s="106">
        <f>IF(Q1227&lt;&gt;"",VLOOKUP(Q1227,'DON GIA'!$H$1:$K$103,4,0),"")</f>
        <v>1068000</v>
      </c>
      <c r="U1227" s="106">
        <f t="shared" ref="U1227:U1243" si="237">IF(Q1227&lt;&gt;"",IF(ISNUMBER(T1227),S1227*T1227,""),"")</f>
        <v>1068000</v>
      </c>
      <c r="V1227" s="107" t="s">
        <v>1281</v>
      </c>
      <c r="W1227" s="103" t="s">
        <v>27</v>
      </c>
      <c r="X1227" s="108">
        <v>16.18</v>
      </c>
      <c r="Y1227" s="109">
        <v>20.56</v>
      </c>
      <c r="Z1227" s="106">
        <f>IF(V1227&lt;&gt;"",VLOOKUP(V1227,'DON GIA'!$A$1:$D$346,4,0),"")</f>
        <v>1861341</v>
      </c>
      <c r="AA1227" s="106">
        <f t="shared" ref="AA1227:AA1243" si="238">IF(V1227&lt;&gt;"",IF(ISNUMBER(Z1227),X1227*Z1227,""),"")</f>
        <v>30116497.379999999</v>
      </c>
      <c r="AB1227" s="71"/>
      <c r="AC1227" s="71" t="s">
        <v>471</v>
      </c>
      <c r="AD1227" s="71" t="s">
        <v>30</v>
      </c>
      <c r="AE1227" s="71" t="s">
        <v>31</v>
      </c>
      <c r="AF1227" s="71" t="s">
        <v>472</v>
      </c>
      <c r="AG1227" s="103"/>
      <c r="AH1227" s="61"/>
      <c r="AI1227" s="71"/>
      <c r="AJ1227" s="71"/>
      <c r="AK1227" s="106" t="str">
        <f>IF(AH1227&lt;&gt;"",VLOOKUP(AH1227,'DON GIA'!$M$1:$P$9,4,0),"")</f>
        <v/>
      </c>
      <c r="AL1227" s="106" t="str">
        <f t="shared" si="227"/>
        <v/>
      </c>
      <c r="AM1227" s="103"/>
      <c r="AN1227" s="107"/>
      <c r="AO1227" s="199" t="str">
        <f t="shared" si="236"/>
        <v/>
      </c>
      <c r="AP1227" s="65" t="s">
        <v>757</v>
      </c>
    </row>
    <row r="1228" spans="1:43" ht="93.75" outlineLevel="2">
      <c r="A1228" s="72" t="e">
        <f>IF(C1227&lt;&gt;"",$C$7:C1227,A1227)</f>
        <v>#VALUE!</v>
      </c>
      <c r="B1228" s="102" t="str">
        <f>IF(C1227&lt;&gt;"",COUNTA($C$7:C1227)+392,"")</f>
        <v/>
      </c>
      <c r="C1228" s="192"/>
      <c r="D1228" s="71" t="s">
        <v>71</v>
      </c>
      <c r="E1228" s="103"/>
      <c r="F1228" s="103"/>
      <c r="G1228" s="103"/>
      <c r="H1228" s="103"/>
      <c r="I1228" s="103"/>
      <c r="J1228" s="103"/>
      <c r="K1228" s="71"/>
      <c r="L1228" s="105"/>
      <c r="M1228" s="106" t="str">
        <f>IF(K1228&lt;&gt;"",VLOOKUP(K1228,'DON GIA'!$S$1:$U$19,3,0),"")</f>
        <v/>
      </c>
      <c r="N1228" s="106" t="str">
        <f>IF(K1228&lt;&gt;"",VLOOKUP(K1228,'DON GIA'!$S$1:$V$19,4,0),"")</f>
        <v/>
      </c>
      <c r="O1228" s="106" t="str">
        <f t="shared" si="225"/>
        <v/>
      </c>
      <c r="P1228" s="106" t="str">
        <f t="shared" si="226"/>
        <v/>
      </c>
      <c r="Q1228" s="71" t="s">
        <v>474</v>
      </c>
      <c r="R1228" s="103" t="s">
        <v>44</v>
      </c>
      <c r="S1228" s="103">
        <v>1</v>
      </c>
      <c r="T1228" s="106">
        <f>IF(Q1228&lt;&gt;"",VLOOKUP(Q1228,'DON GIA'!$H$1:$K$103,4,0),"")</f>
        <v>308000</v>
      </c>
      <c r="U1228" s="106">
        <f t="shared" si="237"/>
        <v>308000</v>
      </c>
      <c r="V1228" s="107" t="s">
        <v>1080</v>
      </c>
      <c r="W1228" s="103" t="s">
        <v>27</v>
      </c>
      <c r="X1228" s="108">
        <v>4.0599999999999996</v>
      </c>
      <c r="Y1228" s="109"/>
      <c r="Z1228" s="106">
        <f>IF(V1228&lt;&gt;"",VLOOKUP(V1228,'DON GIA'!$A$1:$D$346,4,0),"")</f>
        <v>10375629</v>
      </c>
      <c r="AA1228" s="106">
        <f t="shared" si="238"/>
        <v>42125053.739999995</v>
      </c>
      <c r="AB1228" s="71"/>
      <c r="AC1228" s="71" t="s">
        <v>471</v>
      </c>
      <c r="AD1228" s="71" t="s">
        <v>30</v>
      </c>
      <c r="AE1228" s="71" t="s">
        <v>31</v>
      </c>
      <c r="AF1228" s="71" t="s">
        <v>312</v>
      </c>
      <c r="AG1228" s="103"/>
      <c r="AH1228" s="71"/>
      <c r="AI1228" s="71"/>
      <c r="AJ1228" s="71"/>
      <c r="AK1228" s="106" t="str">
        <f>IF(AH1228&lt;&gt;"",VLOOKUP(AH1228,'DON GIA'!$M$1:$P$9,4,0),"")</f>
        <v/>
      </c>
      <c r="AL1228" s="106" t="str">
        <f t="shared" si="227"/>
        <v/>
      </c>
      <c r="AM1228" s="103"/>
      <c r="AN1228" s="107"/>
      <c r="AO1228" s="199" t="str">
        <f t="shared" si="236"/>
        <v/>
      </c>
      <c r="AP1228" s="66" t="s">
        <v>508</v>
      </c>
    </row>
    <row r="1229" spans="1:43" ht="112.5" outlineLevel="2">
      <c r="A1229" s="72" t="e">
        <f>IF(C1228&lt;&gt;"",$C$7:C1228,A1228)</f>
        <v>#VALUE!</v>
      </c>
      <c r="B1229" s="102" t="str">
        <f>IF(C1228&lt;&gt;"",COUNTA($C$7:C1228)+392,"")</f>
        <v/>
      </c>
      <c r="C1229" s="192"/>
      <c r="D1229" s="71" t="s">
        <v>476</v>
      </c>
      <c r="E1229" s="103"/>
      <c r="F1229" s="103"/>
      <c r="G1229" s="103"/>
      <c r="H1229" s="103"/>
      <c r="I1229" s="103"/>
      <c r="J1229" s="103"/>
      <c r="K1229" s="71"/>
      <c r="L1229" s="105"/>
      <c r="M1229" s="106" t="str">
        <f>IF(K1229&lt;&gt;"",VLOOKUP(K1229,'DON GIA'!$S$1:$U$19,3,0),"")</f>
        <v/>
      </c>
      <c r="N1229" s="106" t="str">
        <f>IF(K1229&lt;&gt;"",VLOOKUP(K1229,'DON GIA'!$S$1:$V$19,4,0),"")</f>
        <v/>
      </c>
      <c r="O1229" s="106" t="str">
        <f t="shared" si="225"/>
        <v/>
      </c>
      <c r="P1229" s="106" t="str">
        <f t="shared" si="226"/>
        <v/>
      </c>
      <c r="Q1229" s="71" t="s">
        <v>475</v>
      </c>
      <c r="R1229" s="103" t="s">
        <v>44</v>
      </c>
      <c r="S1229" s="103">
        <v>2</v>
      </c>
      <c r="T1229" s="106">
        <f>IF(Q1229&lt;&gt;"",VLOOKUP(Q1229,'DON GIA'!$H$1:$K$103,4,0),"")</f>
        <v>150000</v>
      </c>
      <c r="U1229" s="106">
        <f t="shared" si="237"/>
        <v>300000</v>
      </c>
      <c r="V1229" s="107" t="s">
        <v>1224</v>
      </c>
      <c r="W1229" s="103" t="s">
        <v>27</v>
      </c>
      <c r="X1229" s="108">
        <v>12.48</v>
      </c>
      <c r="Y1229" s="109"/>
      <c r="Z1229" s="106">
        <f>IF(V1229&lt;&gt;"",VLOOKUP(V1229,'DON GIA'!$A$1:$D$346,4,0),"")</f>
        <v>264499</v>
      </c>
      <c r="AA1229" s="106">
        <f t="shared" si="238"/>
        <v>3300947.52</v>
      </c>
      <c r="AB1229" s="71"/>
      <c r="AC1229" s="71"/>
      <c r="AD1229" s="71"/>
      <c r="AE1229" s="71"/>
      <c r="AF1229" s="71"/>
      <c r="AG1229" s="103"/>
      <c r="AH1229" s="71"/>
      <c r="AI1229" s="71"/>
      <c r="AJ1229" s="71"/>
      <c r="AK1229" s="106" t="str">
        <f>IF(AH1229&lt;&gt;"",VLOOKUP(AH1229,'DON GIA'!$M$1:$P$9,4,0),"")</f>
        <v/>
      </c>
      <c r="AL1229" s="106" t="str">
        <f t="shared" si="227"/>
        <v/>
      </c>
      <c r="AM1229" s="103"/>
      <c r="AN1229" s="107"/>
      <c r="AO1229" s="199" t="str">
        <f t="shared" si="236"/>
        <v/>
      </c>
      <c r="AP1229" s="66" t="s">
        <v>509</v>
      </c>
    </row>
    <row r="1230" spans="1:43" ht="112.5" outlineLevel="2">
      <c r="A1230" s="72" t="e">
        <f>IF(C1229&lt;&gt;"",$C$7:C1229,A1229)</f>
        <v>#VALUE!</v>
      </c>
      <c r="B1230" s="102" t="str">
        <f>IF(C1229&lt;&gt;"",COUNTA($C$7:C1229)+392,"")</f>
        <v/>
      </c>
      <c r="C1230" s="192"/>
      <c r="D1230" s="71"/>
      <c r="E1230" s="103"/>
      <c r="F1230" s="103"/>
      <c r="G1230" s="103"/>
      <c r="H1230" s="103"/>
      <c r="I1230" s="103"/>
      <c r="J1230" s="103"/>
      <c r="K1230" s="71"/>
      <c r="L1230" s="105"/>
      <c r="M1230" s="106" t="str">
        <f>IF(K1230&lt;&gt;"",VLOOKUP(K1230,'DON GIA'!$S$1:$U$19,3,0),"")</f>
        <v/>
      </c>
      <c r="N1230" s="106" t="str">
        <f>IF(K1230&lt;&gt;"",VLOOKUP(K1230,'DON GIA'!$S$1:$V$19,4,0),"")</f>
        <v/>
      </c>
      <c r="O1230" s="106" t="str">
        <f t="shared" si="225"/>
        <v/>
      </c>
      <c r="P1230" s="106" t="str">
        <f t="shared" si="226"/>
        <v/>
      </c>
      <c r="Q1230" s="71" t="s">
        <v>135</v>
      </c>
      <c r="R1230" s="103" t="s">
        <v>44</v>
      </c>
      <c r="S1230" s="103">
        <v>1</v>
      </c>
      <c r="T1230" s="106" t="e">
        <f>IF(Q1230&lt;&gt;"",VLOOKUP(Q1230,'DON GIA'!$H$1:$K$103,4,0),"")</f>
        <v>#N/A</v>
      </c>
      <c r="U1230" s="106" t="str">
        <f t="shared" si="237"/>
        <v/>
      </c>
      <c r="V1230" s="107" t="s">
        <v>1282</v>
      </c>
      <c r="W1230" s="103" t="s">
        <v>27</v>
      </c>
      <c r="X1230" s="108">
        <v>58.32</v>
      </c>
      <c r="Y1230" s="109"/>
      <c r="Z1230" s="106">
        <f>IF(V1230&lt;&gt;"",VLOOKUP(V1230,'DON GIA'!$A$1:$D$346,4,0),"")</f>
        <v>3941166</v>
      </c>
      <c r="AA1230" s="106">
        <f t="shared" si="238"/>
        <v>229848801.12</v>
      </c>
      <c r="AB1230" s="71"/>
      <c r="AC1230" s="71" t="s">
        <v>471</v>
      </c>
      <c r="AD1230" s="71" t="s">
        <v>30</v>
      </c>
      <c r="AE1230" s="71" t="s">
        <v>31</v>
      </c>
      <c r="AF1230" s="71" t="s">
        <v>32</v>
      </c>
      <c r="AG1230" s="103"/>
      <c r="AH1230" s="71"/>
      <c r="AI1230" s="71"/>
      <c r="AJ1230" s="71"/>
      <c r="AK1230" s="106" t="str">
        <f>IF(AH1230&lt;&gt;"",VLOOKUP(AH1230,'DON GIA'!$M$1:$P$9,4,0),"")</f>
        <v/>
      </c>
      <c r="AL1230" s="106" t="str">
        <f t="shared" si="227"/>
        <v/>
      </c>
      <c r="AM1230" s="103"/>
      <c r="AN1230" s="107"/>
      <c r="AO1230" s="199" t="str">
        <f t="shared" si="236"/>
        <v/>
      </c>
      <c r="AP1230" s="66" t="s">
        <v>510</v>
      </c>
    </row>
    <row r="1231" spans="1:43" ht="93.75" outlineLevel="2">
      <c r="A1231" s="72" t="e">
        <f>IF(C1230&lt;&gt;"",$C$7:C1230,A1230)</f>
        <v>#VALUE!</v>
      </c>
      <c r="B1231" s="102" t="str">
        <f>IF(C1230&lt;&gt;"",COUNTA($C$7:C1230)+392,"")</f>
        <v/>
      </c>
      <c r="C1231" s="192"/>
      <c r="D1231" s="71"/>
      <c r="E1231" s="103"/>
      <c r="F1231" s="103"/>
      <c r="G1231" s="103"/>
      <c r="H1231" s="103"/>
      <c r="I1231" s="103"/>
      <c r="J1231" s="103"/>
      <c r="K1231" s="71"/>
      <c r="L1231" s="105"/>
      <c r="M1231" s="106" t="str">
        <f>IF(K1231&lt;&gt;"",VLOOKUP(K1231,'DON GIA'!$S$1:$U$19,3,0),"")</f>
        <v/>
      </c>
      <c r="N1231" s="106" t="str">
        <f>IF(K1231&lt;&gt;"",VLOOKUP(K1231,'DON GIA'!$S$1:$V$19,4,0),"")</f>
        <v/>
      </c>
      <c r="O1231" s="106" t="str">
        <f t="shared" si="225"/>
        <v/>
      </c>
      <c r="P1231" s="106" t="str">
        <f t="shared" si="226"/>
        <v/>
      </c>
      <c r="Q1231" s="71" t="s">
        <v>215</v>
      </c>
      <c r="R1231" s="103" t="s">
        <v>44</v>
      </c>
      <c r="S1231" s="103">
        <v>2</v>
      </c>
      <c r="T1231" s="106" t="e">
        <f>IF(Q1231&lt;&gt;"",VLOOKUP(Q1231,'DON GIA'!$H$1:$K$103,4,0),"")</f>
        <v>#N/A</v>
      </c>
      <c r="U1231" s="106" t="str">
        <f t="shared" si="237"/>
        <v/>
      </c>
      <c r="V1231" s="107" t="s">
        <v>1283</v>
      </c>
      <c r="W1231" s="103" t="s">
        <v>27</v>
      </c>
      <c r="X1231" s="108">
        <v>6</v>
      </c>
      <c r="Y1231" s="109"/>
      <c r="Z1231" s="106">
        <f>IF(V1231&lt;&gt;"",VLOOKUP(V1231,'DON GIA'!$A$1:$D$346,4,0),"")</f>
        <v>5058826</v>
      </c>
      <c r="AA1231" s="106">
        <f t="shared" si="238"/>
        <v>30352956</v>
      </c>
      <c r="AB1231" s="71"/>
      <c r="AC1231" s="71" t="s">
        <v>471</v>
      </c>
      <c r="AD1231" s="71" t="s">
        <v>30</v>
      </c>
      <c r="AE1231" s="71" t="s">
        <v>31</v>
      </c>
      <c r="AF1231" s="71" t="s">
        <v>34</v>
      </c>
      <c r="AG1231" s="103"/>
      <c r="AH1231" s="71"/>
      <c r="AI1231" s="71"/>
      <c r="AJ1231" s="71"/>
      <c r="AK1231" s="106" t="str">
        <f>IF(AH1231&lt;&gt;"",VLOOKUP(AH1231,'DON GIA'!$M$1:$P$9,4,0),"")</f>
        <v/>
      </c>
      <c r="AL1231" s="106" t="str">
        <f t="shared" si="227"/>
        <v/>
      </c>
      <c r="AM1231" s="103"/>
      <c r="AN1231" s="107"/>
      <c r="AO1231" s="199" t="str">
        <f t="shared" si="236"/>
        <v/>
      </c>
      <c r="AP1231" s="60" t="s">
        <v>347</v>
      </c>
    </row>
    <row r="1232" spans="1:43" ht="75" outlineLevel="2">
      <c r="A1232" s="72" t="e">
        <f>IF(C1231&lt;&gt;"",$C$7:C1231,A1231)</f>
        <v>#VALUE!</v>
      </c>
      <c r="B1232" s="102" t="str">
        <f>IF(C1231&lt;&gt;"",COUNTA($C$7:C1231)+392,"")</f>
        <v/>
      </c>
      <c r="C1232" s="192"/>
      <c r="D1232" s="71"/>
      <c r="E1232" s="103"/>
      <c r="F1232" s="103"/>
      <c r="G1232" s="103"/>
      <c r="H1232" s="103"/>
      <c r="I1232" s="103"/>
      <c r="J1232" s="103"/>
      <c r="K1232" s="71"/>
      <c r="L1232" s="105"/>
      <c r="M1232" s="106" t="str">
        <f>IF(K1232&lt;&gt;"",VLOOKUP(K1232,'DON GIA'!$S$1:$U$19,3,0),"")</f>
        <v/>
      </c>
      <c r="N1232" s="106" t="str">
        <f>IF(K1232&lt;&gt;"",VLOOKUP(K1232,'DON GIA'!$S$1:$V$19,4,0),"")</f>
        <v/>
      </c>
      <c r="O1232" s="106" t="str">
        <f t="shared" si="225"/>
        <v/>
      </c>
      <c r="P1232" s="106" t="str">
        <f t="shared" si="226"/>
        <v/>
      </c>
      <c r="Q1232" s="143" t="s">
        <v>216</v>
      </c>
      <c r="R1232" s="103" t="s">
        <v>44</v>
      </c>
      <c r="S1232" s="103">
        <v>7</v>
      </c>
      <c r="T1232" s="106" t="e">
        <f>IF(Q1232&lt;&gt;"",VLOOKUP(Q1232,'DON GIA'!$H$1:$K$103,4,0),"")</f>
        <v>#N/A</v>
      </c>
      <c r="U1232" s="106" t="str">
        <f t="shared" si="237"/>
        <v/>
      </c>
      <c r="V1232" s="107" t="s">
        <v>1283</v>
      </c>
      <c r="W1232" s="103" t="s">
        <v>27</v>
      </c>
      <c r="X1232" s="108">
        <v>1.92</v>
      </c>
      <c r="Y1232" s="109"/>
      <c r="Z1232" s="106">
        <f>IF(V1232&lt;&gt;"",VLOOKUP(V1232,'DON GIA'!$A$1:$D$346,4,0),"")</f>
        <v>5058826</v>
      </c>
      <c r="AA1232" s="106">
        <f t="shared" si="238"/>
        <v>9712945.9199999999</v>
      </c>
      <c r="AB1232" s="71"/>
      <c r="AC1232" s="71" t="s">
        <v>471</v>
      </c>
      <c r="AD1232" s="71" t="s">
        <v>30</v>
      </c>
      <c r="AE1232" s="71" t="s">
        <v>31</v>
      </c>
      <c r="AF1232" s="71" t="s">
        <v>34</v>
      </c>
      <c r="AG1232" s="103"/>
      <c r="AH1232" s="71"/>
      <c r="AI1232" s="71"/>
      <c r="AJ1232" s="71"/>
      <c r="AK1232" s="106" t="str">
        <f>IF(AH1232&lt;&gt;"",VLOOKUP(AH1232,'DON GIA'!$M$1:$P$9,4,0),"")</f>
        <v/>
      </c>
      <c r="AL1232" s="106" t="str">
        <f t="shared" si="227"/>
        <v/>
      </c>
      <c r="AM1232" s="103"/>
      <c r="AN1232" s="107"/>
      <c r="AO1232" s="199" t="str">
        <f t="shared" si="236"/>
        <v/>
      </c>
      <c r="AP1232" s="107" t="s">
        <v>517</v>
      </c>
    </row>
    <row r="1233" spans="1:43" ht="56.25" outlineLevel="2">
      <c r="A1233" s="72" t="e">
        <f>IF(C1232&lt;&gt;"",$C$7:C1232,A1232)</f>
        <v>#VALUE!</v>
      </c>
      <c r="B1233" s="102" t="str">
        <f>IF(C1232&lt;&gt;"",COUNTA($C$7:C1232)+392,"")</f>
        <v/>
      </c>
      <c r="C1233" s="192"/>
      <c r="D1233" s="71"/>
      <c r="E1233" s="103"/>
      <c r="F1233" s="103"/>
      <c r="G1233" s="103"/>
      <c r="H1233" s="103"/>
      <c r="I1233" s="103"/>
      <c r="J1233" s="103"/>
      <c r="K1233" s="71"/>
      <c r="L1233" s="105"/>
      <c r="M1233" s="106" t="str">
        <f>IF(K1233&lt;&gt;"",VLOOKUP(K1233,'DON GIA'!$S$1:$U$19,3,0),"")</f>
        <v/>
      </c>
      <c r="N1233" s="106" t="str">
        <f>IF(K1233&lt;&gt;"",VLOOKUP(K1233,'DON GIA'!$S$1:$V$19,4,0),"")</f>
        <v/>
      </c>
      <c r="O1233" s="106" t="str">
        <f t="shared" si="225"/>
        <v/>
      </c>
      <c r="P1233" s="106" t="str">
        <f t="shared" si="226"/>
        <v/>
      </c>
      <c r="Q1233" s="71" t="s">
        <v>48</v>
      </c>
      <c r="R1233" s="103" t="s">
        <v>44</v>
      </c>
      <c r="S1233" s="103">
        <v>1</v>
      </c>
      <c r="T1233" s="106">
        <f>IF(Q1233&lt;&gt;"",VLOOKUP(Q1233,'DON GIA'!$H$1:$K$103,4,0),"")</f>
        <v>1708000</v>
      </c>
      <c r="U1233" s="106">
        <f t="shared" si="237"/>
        <v>1708000</v>
      </c>
      <c r="V1233" s="107" t="s">
        <v>1283</v>
      </c>
      <c r="W1233" s="103" t="s">
        <v>27</v>
      </c>
      <c r="X1233" s="108">
        <v>1.92</v>
      </c>
      <c r="Y1233" s="109"/>
      <c r="Z1233" s="106">
        <f>IF(V1233&lt;&gt;"",VLOOKUP(V1233,'DON GIA'!$A$1:$D$346,4,0),"")</f>
        <v>5058826</v>
      </c>
      <c r="AA1233" s="106">
        <f t="shared" si="238"/>
        <v>9712945.9199999999</v>
      </c>
      <c r="AB1233" s="71"/>
      <c r="AC1233" s="71" t="s">
        <v>471</v>
      </c>
      <c r="AD1233" s="71" t="s">
        <v>30</v>
      </c>
      <c r="AE1233" s="71" t="s">
        <v>31</v>
      </c>
      <c r="AF1233" s="71" t="s">
        <v>34</v>
      </c>
      <c r="AG1233" s="103"/>
      <c r="AH1233" s="71"/>
      <c r="AI1233" s="71"/>
      <c r="AJ1233" s="71"/>
      <c r="AK1233" s="106" t="str">
        <f>IF(AH1233&lt;&gt;"",VLOOKUP(AH1233,'DON GIA'!$M$1:$P$9,4,0),"")</f>
        <v/>
      </c>
      <c r="AL1233" s="106" t="str">
        <f t="shared" si="227"/>
        <v/>
      </c>
      <c r="AM1233" s="103"/>
      <c r="AN1233" s="107"/>
      <c r="AO1233" s="199" t="str">
        <f t="shared" si="236"/>
        <v/>
      </c>
      <c r="AP1233" s="107"/>
    </row>
    <row r="1234" spans="1:43" ht="56.25" outlineLevel="2">
      <c r="A1234" s="72" t="e">
        <f>IF(C1233&lt;&gt;"",$C$7:C1233,A1233)</f>
        <v>#VALUE!</v>
      </c>
      <c r="B1234" s="102" t="str">
        <f>IF(C1233&lt;&gt;"",COUNTA($C$7:C1233)+392,"")</f>
        <v/>
      </c>
      <c r="C1234" s="192"/>
      <c r="D1234" s="71"/>
      <c r="E1234" s="103"/>
      <c r="F1234" s="103"/>
      <c r="G1234" s="103"/>
      <c r="H1234" s="103"/>
      <c r="I1234" s="103"/>
      <c r="J1234" s="103"/>
      <c r="K1234" s="71"/>
      <c r="L1234" s="105"/>
      <c r="M1234" s="106" t="str">
        <f>IF(K1234&lt;&gt;"",VLOOKUP(K1234,'DON GIA'!$S$1:$U$19,3,0),"")</f>
        <v/>
      </c>
      <c r="N1234" s="106" t="str">
        <f>IF(K1234&lt;&gt;"",VLOOKUP(K1234,'DON GIA'!$S$1:$V$19,4,0),"")</f>
        <v/>
      </c>
      <c r="O1234" s="106" t="str">
        <f t="shared" si="225"/>
        <v/>
      </c>
      <c r="P1234" s="106" t="str">
        <f t="shared" si="226"/>
        <v/>
      </c>
      <c r="Q1234" s="71" t="s">
        <v>57</v>
      </c>
      <c r="R1234" s="103" t="s">
        <v>44</v>
      </c>
      <c r="S1234" s="103">
        <v>1</v>
      </c>
      <c r="T1234" s="106">
        <f>IF(Q1234&lt;&gt;"",VLOOKUP(Q1234,'DON GIA'!$H$1:$K$103,4,0),"")</f>
        <v>1122000</v>
      </c>
      <c r="U1234" s="106">
        <f t="shared" si="237"/>
        <v>1122000</v>
      </c>
      <c r="V1234" s="107" t="s">
        <v>1283</v>
      </c>
      <c r="W1234" s="103" t="s">
        <v>27</v>
      </c>
      <c r="X1234" s="108">
        <v>3.4</v>
      </c>
      <c r="Y1234" s="109"/>
      <c r="Z1234" s="106">
        <f>IF(V1234&lt;&gt;"",VLOOKUP(V1234,'DON GIA'!$A$1:$D$346,4,0),"")</f>
        <v>5058826</v>
      </c>
      <c r="AA1234" s="106">
        <f t="shared" si="238"/>
        <v>17200008.399999999</v>
      </c>
      <c r="AB1234" s="71"/>
      <c r="AC1234" s="71" t="s">
        <v>471</v>
      </c>
      <c r="AD1234" s="71" t="s">
        <v>30</v>
      </c>
      <c r="AE1234" s="71" t="s">
        <v>31</v>
      </c>
      <c r="AF1234" s="71" t="s">
        <v>34</v>
      </c>
      <c r="AG1234" s="103"/>
      <c r="AH1234" s="71"/>
      <c r="AI1234" s="71"/>
      <c r="AJ1234" s="71"/>
      <c r="AK1234" s="106" t="str">
        <f>IF(AH1234&lt;&gt;"",VLOOKUP(AH1234,'DON GIA'!$M$1:$P$9,4,0),"")</f>
        <v/>
      </c>
      <c r="AL1234" s="106" t="str">
        <f t="shared" si="227"/>
        <v/>
      </c>
      <c r="AM1234" s="103"/>
      <c r="AN1234" s="107"/>
      <c r="AO1234" s="199" t="str">
        <f t="shared" si="236"/>
        <v/>
      </c>
      <c r="AP1234" s="107"/>
    </row>
    <row r="1235" spans="1:43" outlineLevel="2">
      <c r="A1235" s="72" t="e">
        <f>IF(C1234&lt;&gt;"",$C$7:C1234,A1234)</f>
        <v>#VALUE!</v>
      </c>
      <c r="B1235" s="102" t="str">
        <f>IF(C1234&lt;&gt;"",COUNTA($C$7:C1234)+392,"")</f>
        <v/>
      </c>
      <c r="C1235" s="192"/>
      <c r="D1235" s="71"/>
      <c r="E1235" s="103"/>
      <c r="F1235" s="103"/>
      <c r="G1235" s="103"/>
      <c r="H1235" s="103"/>
      <c r="I1235" s="103"/>
      <c r="J1235" s="103"/>
      <c r="K1235" s="71"/>
      <c r="L1235" s="105"/>
      <c r="M1235" s="106" t="str">
        <f>IF(K1235&lt;&gt;"",VLOOKUP(K1235,'DON GIA'!$S$1:$U$19,3,0),"")</f>
        <v/>
      </c>
      <c r="N1235" s="106" t="str">
        <f>IF(K1235&lt;&gt;"",VLOOKUP(K1235,'DON GIA'!$S$1:$V$19,4,0),"")</f>
        <v/>
      </c>
      <c r="O1235" s="106" t="str">
        <f t="shared" si="225"/>
        <v/>
      </c>
      <c r="P1235" s="106" t="str">
        <f t="shared" si="226"/>
        <v/>
      </c>
      <c r="Q1235" s="71" t="s">
        <v>76</v>
      </c>
      <c r="R1235" s="103" t="s">
        <v>44</v>
      </c>
      <c r="S1235" s="103">
        <v>1</v>
      </c>
      <c r="T1235" s="106">
        <f>IF(Q1235&lt;&gt;"",VLOOKUP(Q1235,'DON GIA'!$H$1:$K$103,4,0),"")</f>
        <v>494000</v>
      </c>
      <c r="U1235" s="106">
        <f t="shared" si="237"/>
        <v>494000</v>
      </c>
      <c r="V1235" s="107" t="s">
        <v>1230</v>
      </c>
      <c r="W1235" s="103" t="s">
        <v>27</v>
      </c>
      <c r="X1235" s="108">
        <v>52.5</v>
      </c>
      <c r="Y1235" s="109"/>
      <c r="Z1235" s="106">
        <f>IF(V1235&lt;&gt;"",VLOOKUP(V1235,'DON GIA'!$A$1:$D$346,4,0),"")</f>
        <v>1119277</v>
      </c>
      <c r="AA1235" s="106">
        <f t="shared" si="238"/>
        <v>58762042.5</v>
      </c>
      <c r="AB1235" s="71"/>
      <c r="AC1235" s="71" t="s">
        <v>471</v>
      </c>
      <c r="AD1235" s="71" t="s">
        <v>36</v>
      </c>
      <c r="AE1235" s="71" t="s">
        <v>477</v>
      </c>
      <c r="AF1235" s="71" t="s">
        <v>136</v>
      </c>
      <c r="AG1235" s="103"/>
      <c r="AH1235" s="71"/>
      <c r="AI1235" s="71"/>
      <c r="AJ1235" s="71"/>
      <c r="AK1235" s="106" t="str">
        <f>IF(AH1235&lt;&gt;"",VLOOKUP(AH1235,'DON GIA'!$M$1:$P$9,4,0),"")</f>
        <v/>
      </c>
      <c r="AL1235" s="106" t="str">
        <f t="shared" si="227"/>
        <v/>
      </c>
      <c r="AM1235" s="103"/>
      <c r="AN1235" s="107"/>
      <c r="AO1235" s="199" t="str">
        <f t="shared" si="236"/>
        <v/>
      </c>
      <c r="AP1235" s="107"/>
    </row>
    <row r="1236" spans="1:43" outlineLevel="2">
      <c r="A1236" s="72" t="e">
        <f>IF(C1235&lt;&gt;"",$C$7:C1235,A1235)</f>
        <v>#VALUE!</v>
      </c>
      <c r="B1236" s="102" t="str">
        <f>IF(C1235&lt;&gt;"",COUNTA($C$7:C1235)+392,"")</f>
        <v/>
      </c>
      <c r="C1236" s="192"/>
      <c r="D1236" s="71"/>
      <c r="E1236" s="103"/>
      <c r="F1236" s="103"/>
      <c r="G1236" s="103"/>
      <c r="H1236" s="103"/>
      <c r="I1236" s="103"/>
      <c r="J1236" s="103"/>
      <c r="K1236" s="71"/>
      <c r="L1236" s="105"/>
      <c r="M1236" s="106" t="str">
        <f>IF(K1236&lt;&gt;"",VLOOKUP(K1236,'DON GIA'!$S$1:$U$19,3,0),"")</f>
        <v/>
      </c>
      <c r="N1236" s="106" t="str">
        <f>IF(K1236&lt;&gt;"",VLOOKUP(K1236,'DON GIA'!$S$1:$V$19,4,0),"")</f>
        <v/>
      </c>
      <c r="O1236" s="106" t="str">
        <f t="shared" si="225"/>
        <v/>
      </c>
      <c r="P1236" s="106" t="str">
        <f t="shared" si="226"/>
        <v/>
      </c>
      <c r="Q1236" s="71" t="s">
        <v>35</v>
      </c>
      <c r="R1236" s="103"/>
      <c r="S1236" s="103"/>
      <c r="T1236" s="106" t="str">
        <f>IF(Q1236&lt;&gt;"",VLOOKUP(Q1236,'DON GIA'!$H$1:$K$103,4,0),"")</f>
        <v/>
      </c>
      <c r="U1236" s="106" t="str">
        <f t="shared" si="237"/>
        <v/>
      </c>
      <c r="V1236" s="107" t="s">
        <v>1284</v>
      </c>
      <c r="W1236" s="103" t="s">
        <v>27</v>
      </c>
      <c r="X1236" s="134">
        <v>21.82</v>
      </c>
      <c r="Y1236" s="109"/>
      <c r="Z1236" s="106">
        <f>IF(V1236&lt;&gt;"",VLOOKUP(V1236,'DON GIA'!$A$1:$D$346,4,0),"")</f>
        <v>1531787</v>
      </c>
      <c r="AA1236" s="106">
        <f t="shared" si="238"/>
        <v>33423592.34</v>
      </c>
      <c r="AB1236" s="71"/>
      <c r="AC1236" s="71" t="s">
        <v>471</v>
      </c>
      <c r="AD1236" s="71" t="s">
        <v>36</v>
      </c>
      <c r="AE1236" s="71" t="s">
        <v>116</v>
      </c>
      <c r="AF1236" s="71" t="s">
        <v>478</v>
      </c>
      <c r="AG1236" s="103"/>
      <c r="AH1236" s="71"/>
      <c r="AI1236" s="71"/>
      <c r="AJ1236" s="71"/>
      <c r="AK1236" s="106" t="str">
        <f>IF(AH1236&lt;&gt;"",VLOOKUP(AH1236,'DON GIA'!$M$1:$P$9,4,0),"")</f>
        <v/>
      </c>
      <c r="AL1236" s="106" t="str">
        <f t="shared" si="227"/>
        <v/>
      </c>
      <c r="AM1236" s="103"/>
      <c r="AN1236" s="107"/>
      <c r="AO1236" s="199" t="str">
        <f t="shared" si="236"/>
        <v/>
      </c>
      <c r="AP1236" s="107"/>
    </row>
    <row r="1237" spans="1:43" ht="75" outlineLevel="2">
      <c r="A1237" s="72" t="e">
        <f>IF(C1236&lt;&gt;"",$C$7:C1236,A1236)</f>
        <v>#VALUE!</v>
      </c>
      <c r="B1237" s="102" t="str">
        <f>IF(C1236&lt;&gt;"",COUNTA($C$7:C1236)+392,"")</f>
        <v/>
      </c>
      <c r="C1237" s="192"/>
      <c r="D1237" s="71"/>
      <c r="E1237" s="103"/>
      <c r="F1237" s="103"/>
      <c r="G1237" s="103"/>
      <c r="H1237" s="103"/>
      <c r="I1237" s="103"/>
      <c r="J1237" s="103"/>
      <c r="K1237" s="71"/>
      <c r="L1237" s="105"/>
      <c r="M1237" s="106" t="str">
        <f>IF(K1237&lt;&gt;"",VLOOKUP(K1237,'DON GIA'!$S$1:$U$19,3,0),"")</f>
        <v/>
      </c>
      <c r="N1237" s="106" t="str">
        <f>IF(K1237&lt;&gt;"",VLOOKUP(K1237,'DON GIA'!$S$1:$V$19,4,0),"")</f>
        <v/>
      </c>
      <c r="O1237" s="106" t="str">
        <f t="shared" si="225"/>
        <v/>
      </c>
      <c r="P1237" s="106" t="str">
        <f t="shared" si="226"/>
        <v/>
      </c>
      <c r="Q1237" s="71" t="s">
        <v>35</v>
      </c>
      <c r="R1237" s="103"/>
      <c r="S1237" s="103"/>
      <c r="T1237" s="106" t="str">
        <f>IF(Q1237&lt;&gt;"",VLOOKUP(Q1237,'DON GIA'!$H$1:$K$103,4,0),"")</f>
        <v/>
      </c>
      <c r="U1237" s="106" t="str">
        <f t="shared" si="237"/>
        <v/>
      </c>
      <c r="V1237" s="107" t="s">
        <v>1285</v>
      </c>
      <c r="W1237" s="103" t="s">
        <v>27</v>
      </c>
      <c r="X1237" s="108">
        <v>8.68</v>
      </c>
      <c r="Y1237" s="109"/>
      <c r="Z1237" s="106">
        <f>IF(V1237&lt;&gt;"",VLOOKUP(V1237,'DON GIA'!$A$1:$D$346,4,0),"")</f>
        <v>4206777</v>
      </c>
      <c r="AA1237" s="106">
        <f t="shared" si="238"/>
        <v>36514824.359999999</v>
      </c>
      <c r="AB1237" s="71"/>
      <c r="AC1237" s="71" t="s">
        <v>471</v>
      </c>
      <c r="AD1237" s="71" t="s">
        <v>36</v>
      </c>
      <c r="AE1237" s="71" t="s">
        <v>31</v>
      </c>
      <c r="AF1237" s="71"/>
      <c r="AG1237" s="103"/>
      <c r="AH1237" s="71"/>
      <c r="AI1237" s="71"/>
      <c r="AJ1237" s="71"/>
      <c r="AK1237" s="106" t="str">
        <f>IF(AH1237&lt;&gt;"",VLOOKUP(AH1237,'DON GIA'!$M$1:$P$9,4,0),"")</f>
        <v/>
      </c>
      <c r="AL1237" s="106" t="str">
        <f t="shared" si="227"/>
        <v/>
      </c>
      <c r="AM1237" s="103"/>
      <c r="AN1237" s="107"/>
      <c r="AO1237" s="199" t="str">
        <f t="shared" si="236"/>
        <v/>
      </c>
      <c r="AP1237" s="107"/>
    </row>
    <row r="1238" spans="1:43" outlineLevel="2">
      <c r="A1238" s="72" t="e">
        <f>IF(C1237&lt;&gt;"",$C$7:C1237,A1237)</f>
        <v>#VALUE!</v>
      </c>
      <c r="B1238" s="102" t="str">
        <f>IF(C1237&lt;&gt;"",COUNTA($C$7:C1237)+392,"")</f>
        <v/>
      </c>
      <c r="C1238" s="192"/>
      <c r="D1238" s="71"/>
      <c r="E1238" s="103"/>
      <c r="F1238" s="103"/>
      <c r="G1238" s="103"/>
      <c r="H1238" s="103"/>
      <c r="I1238" s="103"/>
      <c r="J1238" s="103"/>
      <c r="K1238" s="71"/>
      <c r="L1238" s="105"/>
      <c r="M1238" s="106" t="str">
        <f>IF(K1238&lt;&gt;"",VLOOKUP(K1238,'DON GIA'!$S$1:$U$19,3,0),"")</f>
        <v/>
      </c>
      <c r="N1238" s="106" t="str">
        <f>IF(K1238&lt;&gt;"",VLOOKUP(K1238,'DON GIA'!$S$1:$V$19,4,0),"")</f>
        <v/>
      </c>
      <c r="O1238" s="106" t="str">
        <f t="shared" si="225"/>
        <v/>
      </c>
      <c r="P1238" s="106" t="str">
        <f t="shared" si="226"/>
        <v/>
      </c>
      <c r="Q1238" s="71" t="s">
        <v>35</v>
      </c>
      <c r="R1238" s="103"/>
      <c r="S1238" s="103"/>
      <c r="T1238" s="106" t="str">
        <f>IF(Q1238&lt;&gt;"",VLOOKUP(Q1238,'DON GIA'!$H$1:$K$103,4,0),"")</f>
        <v/>
      </c>
      <c r="U1238" s="106" t="str">
        <f t="shared" si="237"/>
        <v/>
      </c>
      <c r="V1238" s="107" t="s">
        <v>1286</v>
      </c>
      <c r="W1238" s="103" t="s">
        <v>27</v>
      </c>
      <c r="X1238" s="108">
        <v>30</v>
      </c>
      <c r="Y1238" s="109"/>
      <c r="Z1238" s="106">
        <f>IF(V1238&lt;&gt;"",VLOOKUP(V1238,'DON GIA'!$A$1:$D$346,4,0),"")</f>
        <v>1304794</v>
      </c>
      <c r="AA1238" s="106">
        <f t="shared" si="238"/>
        <v>39143820</v>
      </c>
      <c r="AB1238" s="71"/>
      <c r="AC1238" s="71" t="s">
        <v>471</v>
      </c>
      <c r="AD1238" s="71" t="s">
        <v>479</v>
      </c>
      <c r="AE1238" s="71" t="s">
        <v>116</v>
      </c>
      <c r="AF1238" s="71" t="s">
        <v>478</v>
      </c>
      <c r="AG1238" s="103"/>
      <c r="AH1238" s="71"/>
      <c r="AI1238" s="71"/>
      <c r="AJ1238" s="71"/>
      <c r="AK1238" s="106" t="str">
        <f>IF(AH1238&lt;&gt;"",VLOOKUP(AH1238,'DON GIA'!$M$1:$P$9,4,0),"")</f>
        <v/>
      </c>
      <c r="AL1238" s="106" t="str">
        <f t="shared" si="227"/>
        <v/>
      </c>
      <c r="AM1238" s="103"/>
      <c r="AN1238" s="107"/>
      <c r="AO1238" s="199" t="str">
        <f t="shared" si="236"/>
        <v/>
      </c>
      <c r="AP1238" s="107"/>
    </row>
    <row r="1239" spans="1:43" ht="56.25" outlineLevel="2">
      <c r="A1239" s="72" t="e">
        <f>IF(C1238&lt;&gt;"",$C$7:C1238,A1238)</f>
        <v>#VALUE!</v>
      </c>
      <c r="B1239" s="102" t="str">
        <f>IF(C1238&lt;&gt;"",COUNTA($C$7:C1238)+392,"")</f>
        <v/>
      </c>
      <c r="C1239" s="192"/>
      <c r="D1239" s="71"/>
      <c r="E1239" s="103"/>
      <c r="F1239" s="103"/>
      <c r="G1239" s="103"/>
      <c r="H1239" s="103"/>
      <c r="I1239" s="103"/>
      <c r="J1239" s="103"/>
      <c r="K1239" s="71"/>
      <c r="L1239" s="105"/>
      <c r="M1239" s="106" t="str">
        <f>IF(K1239&lt;&gt;"",VLOOKUP(K1239,'DON GIA'!$S$1:$U$19,3,0),"")</f>
        <v/>
      </c>
      <c r="N1239" s="106" t="str">
        <f>IF(K1239&lt;&gt;"",VLOOKUP(K1239,'DON GIA'!$S$1:$V$19,4,0),"")</f>
        <v/>
      </c>
      <c r="O1239" s="106" t="str">
        <f t="shared" si="225"/>
        <v/>
      </c>
      <c r="P1239" s="106" t="str">
        <f t="shared" si="226"/>
        <v/>
      </c>
      <c r="Q1239" s="71" t="s">
        <v>35</v>
      </c>
      <c r="R1239" s="103"/>
      <c r="S1239" s="103"/>
      <c r="T1239" s="106" t="str">
        <f>IF(Q1239&lt;&gt;"",VLOOKUP(Q1239,'DON GIA'!$H$1:$K$103,4,0),"")</f>
        <v/>
      </c>
      <c r="U1239" s="106" t="str">
        <f t="shared" si="237"/>
        <v/>
      </c>
      <c r="V1239" s="107" t="s">
        <v>1287</v>
      </c>
      <c r="W1239" s="103" t="s">
        <v>27</v>
      </c>
      <c r="X1239" s="108">
        <v>89.67</v>
      </c>
      <c r="Y1239" s="109"/>
      <c r="Z1239" s="106">
        <f>IF(V1239&lt;&gt;"",VLOOKUP(V1239,'DON GIA'!$A$1:$D$346,4,0),"")</f>
        <v>921895</v>
      </c>
      <c r="AA1239" s="106">
        <f t="shared" si="238"/>
        <v>82666324.650000006</v>
      </c>
      <c r="AB1239" s="71"/>
      <c r="AC1239" s="71"/>
      <c r="AD1239" s="71"/>
      <c r="AE1239" s="71"/>
      <c r="AF1239" s="71"/>
      <c r="AG1239" s="103"/>
      <c r="AH1239" s="71"/>
      <c r="AI1239" s="71"/>
      <c r="AJ1239" s="71"/>
      <c r="AK1239" s="106" t="str">
        <f>IF(AH1239&lt;&gt;"",VLOOKUP(AH1239,'DON GIA'!$M$1:$P$9,4,0),"")</f>
        <v/>
      </c>
      <c r="AL1239" s="106" t="str">
        <f t="shared" si="227"/>
        <v/>
      </c>
      <c r="AM1239" s="103"/>
      <c r="AN1239" s="107"/>
      <c r="AO1239" s="199" t="str">
        <f t="shared" si="236"/>
        <v/>
      </c>
      <c r="AP1239" s="107"/>
    </row>
    <row r="1240" spans="1:43" outlineLevel="2">
      <c r="A1240" s="72" t="e">
        <f>IF(C1239&lt;&gt;"",$C$7:C1239,A1239)</f>
        <v>#VALUE!</v>
      </c>
      <c r="B1240" s="102" t="str">
        <f>IF(C1239&lt;&gt;"",COUNTA($C$7:C1239)+392,"")</f>
        <v/>
      </c>
      <c r="C1240" s="192"/>
      <c r="D1240" s="71"/>
      <c r="E1240" s="103"/>
      <c r="F1240" s="103"/>
      <c r="G1240" s="103"/>
      <c r="H1240" s="103"/>
      <c r="I1240" s="103"/>
      <c r="J1240" s="103"/>
      <c r="K1240" s="71"/>
      <c r="L1240" s="105"/>
      <c r="M1240" s="106" t="str">
        <f>IF(K1240&lt;&gt;"",VLOOKUP(K1240,'DON GIA'!$S$1:$U$19,3,0),"")</f>
        <v/>
      </c>
      <c r="N1240" s="106" t="str">
        <f>IF(K1240&lt;&gt;"",VLOOKUP(K1240,'DON GIA'!$S$1:$V$19,4,0),"")</f>
        <v/>
      </c>
      <c r="O1240" s="106" t="str">
        <f t="shared" si="225"/>
        <v/>
      </c>
      <c r="P1240" s="106" t="str">
        <f t="shared" si="226"/>
        <v/>
      </c>
      <c r="Q1240" s="71" t="s">
        <v>35</v>
      </c>
      <c r="R1240" s="103"/>
      <c r="S1240" s="103"/>
      <c r="T1240" s="106" t="str">
        <f>IF(Q1240&lt;&gt;"",VLOOKUP(Q1240,'DON GIA'!$H$1:$K$103,4,0),"")</f>
        <v/>
      </c>
      <c r="U1240" s="106" t="str">
        <f t="shared" si="237"/>
        <v/>
      </c>
      <c r="V1240" s="107" t="s">
        <v>1209</v>
      </c>
      <c r="W1240" s="103" t="s">
        <v>27</v>
      </c>
      <c r="X1240" s="108">
        <v>4</v>
      </c>
      <c r="Y1240" s="109"/>
      <c r="Z1240" s="106">
        <f>IF(V1240&lt;&gt;"",VLOOKUP(V1240,'DON GIA'!$A$1:$D$346,4,0),"")</f>
        <v>264499</v>
      </c>
      <c r="AA1240" s="106">
        <f t="shared" si="238"/>
        <v>1057996</v>
      </c>
      <c r="AB1240" s="71"/>
      <c r="AC1240" s="71"/>
      <c r="AD1240" s="71"/>
      <c r="AE1240" s="71"/>
      <c r="AF1240" s="71"/>
      <c r="AG1240" s="103"/>
      <c r="AH1240" s="71"/>
      <c r="AI1240" s="71"/>
      <c r="AJ1240" s="71"/>
      <c r="AK1240" s="106" t="str">
        <f>IF(AH1240&lt;&gt;"",VLOOKUP(AH1240,'DON GIA'!$M$1:$P$9,4,0),"")</f>
        <v/>
      </c>
      <c r="AL1240" s="106" t="str">
        <f t="shared" si="227"/>
        <v/>
      </c>
      <c r="AM1240" s="103"/>
      <c r="AN1240" s="107"/>
      <c r="AO1240" s="199" t="str">
        <f t="shared" si="236"/>
        <v/>
      </c>
      <c r="AP1240" s="107"/>
    </row>
    <row r="1241" spans="1:43" outlineLevel="2">
      <c r="A1241" s="72" t="e">
        <f>IF(C1240&lt;&gt;"",$C$7:C1240,A1240)</f>
        <v>#VALUE!</v>
      </c>
      <c r="B1241" s="102" t="str">
        <f>IF(C1240&lt;&gt;"",COUNTA($C$7:C1240)+392,"")</f>
        <v/>
      </c>
      <c r="C1241" s="192"/>
      <c r="D1241" s="71"/>
      <c r="E1241" s="103"/>
      <c r="F1241" s="103"/>
      <c r="G1241" s="103"/>
      <c r="H1241" s="103"/>
      <c r="I1241" s="103"/>
      <c r="J1241" s="103"/>
      <c r="K1241" s="71"/>
      <c r="L1241" s="105"/>
      <c r="M1241" s="106" t="str">
        <f>IF(K1241&lt;&gt;"",VLOOKUP(K1241,'DON GIA'!$S$1:$U$19,3,0),"")</f>
        <v/>
      </c>
      <c r="N1241" s="106" t="str">
        <f>IF(K1241&lt;&gt;"",VLOOKUP(K1241,'DON GIA'!$S$1:$V$19,4,0),"")</f>
        <v/>
      </c>
      <c r="O1241" s="106" t="str">
        <f t="shared" si="225"/>
        <v/>
      </c>
      <c r="P1241" s="106" t="str">
        <f t="shared" si="226"/>
        <v/>
      </c>
      <c r="Q1241" s="71" t="s">
        <v>35</v>
      </c>
      <c r="R1241" s="103"/>
      <c r="S1241" s="103"/>
      <c r="T1241" s="106" t="str">
        <f>IF(Q1241&lt;&gt;"",VLOOKUP(Q1241,'DON GIA'!$H$1:$K$103,4,0),"")</f>
        <v/>
      </c>
      <c r="U1241" s="106" t="str">
        <f t="shared" si="237"/>
        <v/>
      </c>
      <c r="V1241" s="107" t="s">
        <v>1009</v>
      </c>
      <c r="W1241" s="103" t="s">
        <v>27</v>
      </c>
      <c r="X1241" s="108">
        <f>22.88+12.35</f>
        <v>35.229999999999997</v>
      </c>
      <c r="Y1241" s="109"/>
      <c r="Z1241" s="106">
        <f>IF(V1241&lt;&gt;"",VLOOKUP(V1241,'DON GIA'!$A$1:$D$346,4,0),"")</f>
        <v>282038</v>
      </c>
      <c r="AA1241" s="106">
        <f t="shared" si="238"/>
        <v>9936198.7399999984</v>
      </c>
      <c r="AB1241" s="71"/>
      <c r="AC1241" s="71"/>
      <c r="AD1241" s="71"/>
      <c r="AE1241" s="71"/>
      <c r="AF1241" s="71"/>
      <c r="AG1241" s="103"/>
      <c r="AH1241" s="71"/>
      <c r="AI1241" s="71"/>
      <c r="AJ1241" s="71"/>
      <c r="AK1241" s="106" t="str">
        <f>IF(AH1241&lt;&gt;"",VLOOKUP(AH1241,'DON GIA'!$M$1:$P$9,4,0),"")</f>
        <v/>
      </c>
      <c r="AL1241" s="106" t="str">
        <f t="shared" si="227"/>
        <v/>
      </c>
      <c r="AM1241" s="103"/>
      <c r="AN1241" s="107"/>
      <c r="AO1241" s="199" t="str">
        <f t="shared" si="236"/>
        <v/>
      </c>
      <c r="AP1241" s="107"/>
    </row>
    <row r="1242" spans="1:43" outlineLevel="2">
      <c r="A1242" s="72" t="e">
        <f>IF(C1241&lt;&gt;"",$C$7:C1241,A1241)</f>
        <v>#VALUE!</v>
      </c>
      <c r="B1242" s="102" t="str">
        <f>IF(C1241&lt;&gt;"",COUNTA($C$7:C1241)+392,"")</f>
        <v/>
      </c>
      <c r="C1242" s="192"/>
      <c r="D1242" s="71"/>
      <c r="E1242" s="103"/>
      <c r="F1242" s="103"/>
      <c r="G1242" s="103"/>
      <c r="H1242" s="103"/>
      <c r="I1242" s="103"/>
      <c r="J1242" s="103"/>
      <c r="K1242" s="71"/>
      <c r="L1242" s="105"/>
      <c r="M1242" s="106" t="str">
        <f>IF(K1242&lt;&gt;"",VLOOKUP(K1242,'DON GIA'!$S$1:$U$19,3,0),"")</f>
        <v/>
      </c>
      <c r="N1242" s="106" t="str">
        <f>IF(K1242&lt;&gt;"",VLOOKUP(K1242,'DON GIA'!$S$1:$V$19,4,0),"")</f>
        <v/>
      </c>
      <c r="O1242" s="106" t="str">
        <f t="shared" si="225"/>
        <v/>
      </c>
      <c r="P1242" s="106" t="str">
        <f t="shared" si="226"/>
        <v/>
      </c>
      <c r="Q1242" s="71" t="s">
        <v>35</v>
      </c>
      <c r="R1242" s="103"/>
      <c r="S1242" s="103"/>
      <c r="T1242" s="106" t="str">
        <f>IF(Q1242&lt;&gt;"",VLOOKUP(Q1242,'DON GIA'!$H$1:$K$103,4,0),"")</f>
        <v/>
      </c>
      <c r="U1242" s="106" t="str">
        <f t="shared" si="237"/>
        <v/>
      </c>
      <c r="V1242" s="107" t="s">
        <v>1043</v>
      </c>
      <c r="W1242" s="103" t="s">
        <v>27</v>
      </c>
      <c r="X1242" s="108">
        <v>30</v>
      </c>
      <c r="Y1242" s="109"/>
      <c r="Z1242" s="106">
        <f>IF(V1242&lt;&gt;"",VLOOKUP(V1242,'DON GIA'!$A$1:$D$346,4,0),"")</f>
        <v>319680</v>
      </c>
      <c r="AA1242" s="106">
        <f t="shared" si="238"/>
        <v>9590400</v>
      </c>
      <c r="AB1242" s="71"/>
      <c r="AC1242" s="71"/>
      <c r="AD1242" s="71"/>
      <c r="AE1242" s="71"/>
      <c r="AF1242" s="71"/>
      <c r="AG1242" s="103"/>
      <c r="AH1242" s="71"/>
      <c r="AI1242" s="71"/>
      <c r="AJ1242" s="71"/>
      <c r="AK1242" s="106" t="str">
        <f>IF(AH1242&lt;&gt;"",VLOOKUP(AH1242,'DON GIA'!$M$1:$P$9,4,0),"")</f>
        <v/>
      </c>
      <c r="AL1242" s="106" t="str">
        <f t="shared" si="227"/>
        <v/>
      </c>
      <c r="AM1242" s="103"/>
      <c r="AN1242" s="107"/>
      <c r="AO1242" s="199" t="str">
        <f t="shared" si="236"/>
        <v/>
      </c>
      <c r="AP1242" s="107"/>
    </row>
    <row r="1243" spans="1:43" outlineLevel="2">
      <c r="A1243" s="72" t="e">
        <f>IF(C1242&lt;&gt;"",$C$7:C1242,A1242)</f>
        <v>#VALUE!</v>
      </c>
      <c r="B1243" s="102" t="str">
        <f>IF(C1242&lt;&gt;"",COUNTA($C$7:C1242)+392,"")</f>
        <v/>
      </c>
      <c r="C1243" s="192"/>
      <c r="D1243" s="61"/>
      <c r="E1243" s="103"/>
      <c r="F1243" s="103"/>
      <c r="G1243" s="103"/>
      <c r="H1243" s="103"/>
      <c r="I1243" s="103"/>
      <c r="J1243" s="103"/>
      <c r="K1243" s="71"/>
      <c r="L1243" s="105"/>
      <c r="M1243" s="106" t="str">
        <f>IF(K1243&lt;&gt;"",VLOOKUP(K1243,'DON GIA'!$S$1:$U$19,3,0),"")</f>
        <v/>
      </c>
      <c r="N1243" s="106" t="str">
        <f>IF(K1243&lt;&gt;"",VLOOKUP(K1243,'DON GIA'!$S$1:$V$19,4,0),"")</f>
        <v/>
      </c>
      <c r="O1243" s="106" t="str">
        <f t="shared" si="225"/>
        <v/>
      </c>
      <c r="P1243" s="106" t="str">
        <f t="shared" si="226"/>
        <v/>
      </c>
      <c r="Q1243" s="71" t="s">
        <v>35</v>
      </c>
      <c r="R1243" s="103"/>
      <c r="S1243" s="103"/>
      <c r="T1243" s="106" t="str">
        <f>IF(Q1243&lt;&gt;"",VLOOKUP(Q1243,'DON GIA'!$H$1:$K$103,4,0),"")</f>
        <v/>
      </c>
      <c r="U1243" s="106" t="str">
        <f t="shared" si="237"/>
        <v/>
      </c>
      <c r="V1243" s="107" t="s">
        <v>35</v>
      </c>
      <c r="W1243" s="103"/>
      <c r="X1243" s="108"/>
      <c r="Y1243" s="109"/>
      <c r="Z1243" s="106" t="str">
        <f>IF(V1243&lt;&gt;"",VLOOKUP(V1243,'DON GIA'!$A$1:$D$346,4,0),"")</f>
        <v/>
      </c>
      <c r="AA1243" s="106" t="str">
        <f t="shared" si="238"/>
        <v/>
      </c>
      <c r="AB1243" s="71"/>
      <c r="AC1243" s="71"/>
      <c r="AD1243" s="71"/>
      <c r="AE1243" s="71"/>
      <c r="AF1243" s="71"/>
      <c r="AG1243" s="103"/>
      <c r="AH1243" s="71"/>
      <c r="AI1243" s="71"/>
      <c r="AJ1243" s="71"/>
      <c r="AK1243" s="106" t="str">
        <f>IF(AH1243&lt;&gt;"",VLOOKUP(AH1243,'DON GIA'!$M$1:$P$9,4,0),"")</f>
        <v/>
      </c>
      <c r="AL1243" s="106" t="str">
        <f t="shared" si="227"/>
        <v/>
      </c>
      <c r="AM1243" s="103"/>
      <c r="AN1243" s="107"/>
      <c r="AO1243" s="199" t="str">
        <f t="shared" si="236"/>
        <v/>
      </c>
      <c r="AP1243" s="107"/>
    </row>
    <row r="1244" spans="1:43" outlineLevel="1">
      <c r="A1244" s="84" t="s">
        <v>776</v>
      </c>
      <c r="B1244" s="102"/>
      <c r="C1244" s="192">
        <v>477</v>
      </c>
      <c r="D1244" s="61" t="s">
        <v>480</v>
      </c>
      <c r="E1244" s="162"/>
      <c r="F1244" s="162"/>
      <c r="G1244" s="162"/>
      <c r="H1244" s="162"/>
      <c r="I1244" s="162"/>
      <c r="J1244" s="162"/>
      <c r="K1244" s="171"/>
      <c r="L1244" s="167">
        <f>SUBTOTAL(9,L1245:L1262)</f>
        <v>648.1</v>
      </c>
      <c r="M1244" s="199"/>
      <c r="N1244" s="199"/>
      <c r="O1244" s="199">
        <f>SUBTOTAL(9,O1245:O1262)</f>
        <v>1088159900</v>
      </c>
      <c r="P1244" s="199">
        <f>SUBTOTAL(9,P1245:P1262)</f>
        <v>874935000</v>
      </c>
      <c r="Q1244" s="61"/>
      <c r="R1244" s="162"/>
      <c r="S1244" s="162">
        <f>SUBTOTAL(9,S1245:S1262)</f>
        <v>87</v>
      </c>
      <c r="T1244" s="199"/>
      <c r="U1244" s="199">
        <f>SUBTOTAL(9,U1245:U1262)</f>
        <v>18384000</v>
      </c>
      <c r="V1244" s="186"/>
      <c r="W1244" s="162"/>
      <c r="X1244" s="169">
        <f>SUBTOTAL(9,X1245:X1262)</f>
        <v>154.51999999999998</v>
      </c>
      <c r="Y1244" s="170">
        <f>SUBTOTAL(9,Y1245:Y1262)</f>
        <v>0</v>
      </c>
      <c r="Z1244" s="199"/>
      <c r="AA1244" s="199">
        <f>SUBTOTAL(9,AA1245:AA1262)</f>
        <v>304675229.94000006</v>
      </c>
      <c r="AB1244" s="71"/>
      <c r="AC1244" s="71"/>
      <c r="AD1244" s="71"/>
      <c r="AE1244" s="71"/>
      <c r="AF1244" s="71"/>
      <c r="AG1244" s="103"/>
      <c r="AH1244" s="61"/>
      <c r="AI1244" s="61"/>
      <c r="AJ1244" s="61">
        <f>SUBTOTAL(9,AJ1245:AJ1262)</f>
        <v>6</v>
      </c>
      <c r="AK1244" s="199"/>
      <c r="AL1244" s="199">
        <f>SUBTOTAL(9,AL1245:AL1262)</f>
        <v>77479600</v>
      </c>
      <c r="AM1244" s="162"/>
      <c r="AN1244" s="129">
        <f>SUBTOTAL(9,AN1245:AN1262)</f>
        <v>1</v>
      </c>
      <c r="AO1244" s="199">
        <f t="shared" si="236"/>
        <v>2363633729.9400001</v>
      </c>
      <c r="AP1244" s="65"/>
      <c r="AQ1244" s="90"/>
    </row>
    <row r="1245" spans="1:43" ht="96.75" outlineLevel="2">
      <c r="A1245" s="72" t="e">
        <f>IF(C1244&lt;&gt;"",$C$7:C1244,A1243)</f>
        <v>#VALUE!</v>
      </c>
      <c r="B1245" s="102">
        <f>IF(C1244&lt;&gt;"",COUNTA($C$7:C1244)+392,"")</f>
        <v>477</v>
      </c>
      <c r="C1245" s="192"/>
      <c r="D1245" s="71" t="s">
        <v>481</v>
      </c>
      <c r="E1245" s="103">
        <v>5</v>
      </c>
      <c r="F1245" s="103"/>
      <c r="G1245" s="103">
        <v>145</v>
      </c>
      <c r="H1245" s="103">
        <v>79</v>
      </c>
      <c r="I1245" s="103" t="s">
        <v>223</v>
      </c>
      <c r="J1245" s="103">
        <v>910</v>
      </c>
      <c r="K1245" s="104" t="s">
        <v>974</v>
      </c>
      <c r="L1245" s="105">
        <v>648.1</v>
      </c>
      <c r="M1245" s="106">
        <f>IF(K1245&lt;&gt;"",VLOOKUP(K1245,'DON GIA'!$S$1:$U$19,3,0),"")</f>
        <v>1679000</v>
      </c>
      <c r="N1245" s="106">
        <f>IF(K1245&lt;&gt;"",VLOOKUP(K1245,'DON GIA'!$S$1:$V$19,4,0),"")</f>
        <v>1350000</v>
      </c>
      <c r="O1245" s="106">
        <f t="shared" ref="O1245:O1311" si="239">IF(K1245&lt;&gt;"",L1245*M1245,"")</f>
        <v>1088159900</v>
      </c>
      <c r="P1245" s="106">
        <f t="shared" ref="P1245:P1311" si="240">IF(K1245&lt;&gt;"",L1245*N1245,"")</f>
        <v>874935000</v>
      </c>
      <c r="Q1245" s="71" t="s">
        <v>241</v>
      </c>
      <c r="R1245" s="103" t="s">
        <v>44</v>
      </c>
      <c r="S1245" s="103">
        <v>1</v>
      </c>
      <c r="T1245" s="106">
        <f>IF(Q1245&lt;&gt;"",VLOOKUP(Q1245,'DON GIA'!$H$1:$K$103,4,0),"")</f>
        <v>4240000</v>
      </c>
      <c r="U1245" s="106">
        <f t="shared" ref="U1245:U1262" si="241">IF(Q1245&lt;&gt;"",IF(ISNUMBER(T1245),S1245*T1245,""),"")</f>
        <v>4240000</v>
      </c>
      <c r="V1245" s="107" t="s">
        <v>1231</v>
      </c>
      <c r="W1245" s="103" t="s">
        <v>27</v>
      </c>
      <c r="X1245" s="108">
        <v>7.67</v>
      </c>
      <c r="Y1245" s="109"/>
      <c r="Z1245" s="106">
        <f>IF(V1245&lt;&gt;"",VLOOKUP(V1245,'DON GIA'!$A$1:$D$346,4,0),"")</f>
        <v>299700</v>
      </c>
      <c r="AA1245" s="106">
        <f t="shared" ref="AA1245:AA1262" si="242">IF(V1245&lt;&gt;"",IF(ISNUMBER(Z1245),X1245*Z1245,""),"")</f>
        <v>2298699</v>
      </c>
      <c r="AB1245" s="71"/>
      <c r="AC1245" s="71" t="s">
        <v>29</v>
      </c>
      <c r="AD1245" s="71" t="s">
        <v>36</v>
      </c>
      <c r="AE1245" s="71" t="s">
        <v>41</v>
      </c>
      <c r="AF1245" s="71" t="s">
        <v>41</v>
      </c>
      <c r="AG1245" s="103"/>
      <c r="AH1245" s="71" t="s">
        <v>562</v>
      </c>
      <c r="AI1245" s="71" t="s">
        <v>409</v>
      </c>
      <c r="AJ1245" s="71">
        <v>5</v>
      </c>
      <c r="AK1245" s="106">
        <f>IF(AH1245&lt;&gt;"",VLOOKUP(AH1245,'DON GIA'!$M$1:$P$9,4,0),"")</f>
        <v>12895920</v>
      </c>
      <c r="AL1245" s="106">
        <f t="shared" ref="AL1245:AL1311" si="243">IF(AH1245&lt;&gt;"",AJ1245*AK1245,"")</f>
        <v>64479600</v>
      </c>
      <c r="AM1245" s="103" t="s">
        <v>407</v>
      </c>
      <c r="AN1245" s="107">
        <v>1</v>
      </c>
      <c r="AO1245" s="199" t="str">
        <f t="shared" si="236"/>
        <v/>
      </c>
      <c r="AP1245" s="65" t="s">
        <v>758</v>
      </c>
    </row>
    <row r="1246" spans="1:43" ht="112.5" outlineLevel="2">
      <c r="A1246" s="72" t="e">
        <f>IF(C1245&lt;&gt;"",$C$7:C1245,A1245)</f>
        <v>#VALUE!</v>
      </c>
      <c r="B1246" s="102" t="str">
        <f>IF(C1245&lt;&gt;"",COUNTA($C$7:C1245)+392,"")</f>
        <v/>
      </c>
      <c r="C1246" s="192"/>
      <c r="D1246" s="71" t="s">
        <v>71</v>
      </c>
      <c r="E1246" s="103"/>
      <c r="F1246" s="103"/>
      <c r="G1246" s="103"/>
      <c r="H1246" s="103"/>
      <c r="I1246" s="103"/>
      <c r="J1246" s="103"/>
      <c r="K1246" s="71"/>
      <c r="L1246" s="105"/>
      <c r="M1246" s="106" t="str">
        <f>IF(K1246&lt;&gt;"",VLOOKUP(K1246,'DON GIA'!$S$1:$U$19,3,0),"")</f>
        <v/>
      </c>
      <c r="N1246" s="106" t="str">
        <f>IF(K1246&lt;&gt;"",VLOOKUP(K1246,'DON GIA'!$S$1:$V$19,4,0),"")</f>
        <v/>
      </c>
      <c r="O1246" s="106" t="str">
        <f t="shared" si="239"/>
        <v/>
      </c>
      <c r="P1246" s="106" t="str">
        <f t="shared" si="240"/>
        <v/>
      </c>
      <c r="Q1246" s="71" t="s">
        <v>48</v>
      </c>
      <c r="R1246" s="103" t="s">
        <v>44</v>
      </c>
      <c r="S1246" s="103">
        <v>2</v>
      </c>
      <c r="T1246" s="106">
        <f>IF(Q1246&lt;&gt;"",VLOOKUP(Q1246,'DON GIA'!$H$1:$K$103,4,0),"")</f>
        <v>1708000</v>
      </c>
      <c r="U1246" s="106">
        <f t="shared" si="241"/>
        <v>3416000</v>
      </c>
      <c r="V1246" s="107" t="s">
        <v>1063</v>
      </c>
      <c r="W1246" s="103" t="s">
        <v>27</v>
      </c>
      <c r="X1246" s="108">
        <v>52.51</v>
      </c>
      <c r="Y1246" s="109"/>
      <c r="Z1246" s="106">
        <f>IF(V1246&lt;&gt;"",VLOOKUP(V1246,'DON GIA'!$A$1:$D$346,4,0),"")</f>
        <v>3941166</v>
      </c>
      <c r="AA1246" s="106">
        <f t="shared" si="242"/>
        <v>206950626.66</v>
      </c>
      <c r="AB1246" s="71"/>
      <c r="AC1246" s="71" t="s">
        <v>29</v>
      </c>
      <c r="AD1246" s="71" t="s">
        <v>30</v>
      </c>
      <c r="AE1246" s="71" t="s">
        <v>31</v>
      </c>
      <c r="AF1246" s="71" t="s">
        <v>32</v>
      </c>
      <c r="AG1246" s="103"/>
      <c r="AH1246" s="71" t="s">
        <v>578</v>
      </c>
      <c r="AI1246" s="71" t="s">
        <v>560</v>
      </c>
      <c r="AJ1246" s="71">
        <v>1</v>
      </c>
      <c r="AK1246" s="106">
        <f>IF(AH1246&lt;&gt;"",VLOOKUP(AH1246,'DON GIA'!$M$1:$P$9,4,0),"")</f>
        <v>13000000</v>
      </c>
      <c r="AL1246" s="106">
        <f t="shared" si="243"/>
        <v>13000000</v>
      </c>
      <c r="AM1246" s="103"/>
      <c r="AN1246" s="107"/>
      <c r="AO1246" s="199" t="str">
        <f t="shared" si="236"/>
        <v/>
      </c>
      <c r="AP1246" s="66" t="s">
        <v>511</v>
      </c>
    </row>
    <row r="1247" spans="1:43" ht="56.25" outlineLevel="2">
      <c r="A1247" s="72" t="e">
        <f>IF(C1246&lt;&gt;"",$C$7:C1246,A1246)</f>
        <v>#VALUE!</v>
      </c>
      <c r="B1247" s="102" t="str">
        <f>IF(C1246&lt;&gt;"",COUNTA($C$7:C1246)+392,"")</f>
        <v/>
      </c>
      <c r="C1247" s="192"/>
      <c r="D1247" s="71"/>
      <c r="E1247" s="103"/>
      <c r="F1247" s="103"/>
      <c r="G1247" s="103"/>
      <c r="H1247" s="103"/>
      <c r="I1247" s="103"/>
      <c r="J1247" s="103"/>
      <c r="K1247" s="71"/>
      <c r="L1247" s="105"/>
      <c r="M1247" s="106" t="str">
        <f>IF(K1247&lt;&gt;"",VLOOKUP(K1247,'DON GIA'!$S$1:$U$19,3,0),"")</f>
        <v/>
      </c>
      <c r="N1247" s="106" t="str">
        <f>IF(K1247&lt;&gt;"",VLOOKUP(K1247,'DON GIA'!$S$1:$V$19,4,0),"")</f>
        <v/>
      </c>
      <c r="O1247" s="106" t="str">
        <f t="shared" si="239"/>
        <v/>
      </c>
      <c r="P1247" s="106" t="str">
        <f t="shared" si="240"/>
        <v/>
      </c>
      <c r="Q1247" s="71" t="s">
        <v>76</v>
      </c>
      <c r="R1247" s="103" t="s">
        <v>44</v>
      </c>
      <c r="S1247" s="103">
        <v>3</v>
      </c>
      <c r="T1247" s="106">
        <f>IF(Q1247&lt;&gt;"",VLOOKUP(Q1247,'DON GIA'!$H$1:$K$103,4,0),"")</f>
        <v>494000</v>
      </c>
      <c r="U1247" s="106">
        <f t="shared" si="241"/>
        <v>1482000</v>
      </c>
      <c r="V1247" s="107" t="s">
        <v>1230</v>
      </c>
      <c r="W1247" s="103" t="s">
        <v>27</v>
      </c>
      <c r="X1247" s="108">
        <v>7.98</v>
      </c>
      <c r="Y1247" s="109"/>
      <c r="Z1247" s="106">
        <f>IF(V1247&lt;&gt;"",VLOOKUP(V1247,'DON GIA'!$A$1:$D$346,4,0),"")</f>
        <v>1119277</v>
      </c>
      <c r="AA1247" s="106">
        <f t="shared" si="242"/>
        <v>8931830.4600000009</v>
      </c>
      <c r="AB1247" s="71"/>
      <c r="AC1247" s="71" t="s">
        <v>29</v>
      </c>
      <c r="AD1247" s="71" t="s">
        <v>36</v>
      </c>
      <c r="AE1247" s="71" t="s">
        <v>41</v>
      </c>
      <c r="AF1247" s="71" t="s">
        <v>41</v>
      </c>
      <c r="AG1247" s="103"/>
      <c r="AH1247" s="71"/>
      <c r="AI1247" s="71"/>
      <c r="AJ1247" s="71"/>
      <c r="AK1247" s="106" t="str">
        <f>IF(AH1247&lt;&gt;"",VLOOKUP(AH1247,'DON GIA'!$M$1:$P$9,4,0),"")</f>
        <v/>
      </c>
      <c r="AL1247" s="106" t="str">
        <f t="shared" si="243"/>
        <v/>
      </c>
      <c r="AM1247" s="103"/>
      <c r="AN1247" s="107"/>
      <c r="AO1247" s="199" t="str">
        <f t="shared" si="236"/>
        <v/>
      </c>
      <c r="AP1247" s="60" t="s">
        <v>512</v>
      </c>
    </row>
    <row r="1248" spans="1:43" ht="37.5" outlineLevel="2">
      <c r="A1248" s="72" t="e">
        <f>IF(C1247&lt;&gt;"",$C$7:C1247,A1247)</f>
        <v>#VALUE!</v>
      </c>
      <c r="B1248" s="102" t="str">
        <f>IF(C1247&lt;&gt;"",COUNTA($C$7:C1247)+392,"")</f>
        <v/>
      </c>
      <c r="C1248" s="192"/>
      <c r="D1248" s="71"/>
      <c r="E1248" s="103"/>
      <c r="F1248" s="103"/>
      <c r="G1248" s="103"/>
      <c r="H1248" s="103"/>
      <c r="I1248" s="103"/>
      <c r="J1248" s="103"/>
      <c r="K1248" s="71"/>
      <c r="L1248" s="105"/>
      <c r="M1248" s="106" t="str">
        <f>IF(K1248&lt;&gt;"",VLOOKUP(K1248,'DON GIA'!$S$1:$U$19,3,0),"")</f>
        <v/>
      </c>
      <c r="N1248" s="106" t="str">
        <f>IF(K1248&lt;&gt;"",VLOOKUP(K1248,'DON GIA'!$S$1:$V$19,4,0),"")</f>
        <v/>
      </c>
      <c r="O1248" s="106" t="str">
        <f t="shared" si="239"/>
        <v/>
      </c>
      <c r="P1248" s="106" t="str">
        <f t="shared" si="240"/>
        <v/>
      </c>
      <c r="Q1248" s="71" t="s">
        <v>132</v>
      </c>
      <c r="R1248" s="103" t="s">
        <v>44</v>
      </c>
      <c r="S1248" s="103">
        <v>1</v>
      </c>
      <c r="T1248" s="106">
        <f>IF(Q1248&lt;&gt;"",VLOOKUP(Q1248,'DON GIA'!$H$1:$K$103,4,0),"")</f>
        <v>293000</v>
      </c>
      <c r="U1248" s="106">
        <f t="shared" si="241"/>
        <v>293000</v>
      </c>
      <c r="V1248" s="107" t="s">
        <v>1241</v>
      </c>
      <c r="W1248" s="103" t="s">
        <v>27</v>
      </c>
      <c r="X1248" s="108">
        <v>4.41</v>
      </c>
      <c r="Y1248" s="109"/>
      <c r="Z1248" s="106">
        <f>IF(V1248&lt;&gt;"",VLOOKUP(V1248,'DON GIA'!$A$1:$D$346,4,0),"")</f>
        <v>10655885</v>
      </c>
      <c r="AA1248" s="106">
        <f t="shared" si="242"/>
        <v>46992452.850000001</v>
      </c>
      <c r="AB1248" s="71"/>
      <c r="AC1248" s="71" t="s">
        <v>29</v>
      </c>
      <c r="AD1248" s="71" t="s">
        <v>30</v>
      </c>
      <c r="AE1248" s="71" t="s">
        <v>31</v>
      </c>
      <c r="AF1248" s="71" t="s">
        <v>34</v>
      </c>
      <c r="AG1248" s="103"/>
      <c r="AH1248" s="71"/>
      <c r="AI1248" s="71"/>
      <c r="AJ1248" s="71"/>
      <c r="AK1248" s="106" t="str">
        <f>IF(AH1248&lt;&gt;"",VLOOKUP(AH1248,'DON GIA'!$M$1:$P$9,4,0),"")</f>
        <v/>
      </c>
      <c r="AL1248" s="106" t="str">
        <f t="shared" si="243"/>
        <v/>
      </c>
      <c r="AM1248" s="103"/>
      <c r="AN1248" s="107"/>
      <c r="AO1248" s="199" t="str">
        <f t="shared" si="236"/>
        <v/>
      </c>
      <c r="AP1248" s="107"/>
    </row>
    <row r="1249" spans="1:43" outlineLevel="2">
      <c r="A1249" s="72" t="e">
        <f>IF(C1248&lt;&gt;"",$C$7:C1248,A1248)</f>
        <v>#VALUE!</v>
      </c>
      <c r="B1249" s="102" t="str">
        <f>IF(C1248&lt;&gt;"",COUNTA($C$7:C1248)+392,"")</f>
        <v/>
      </c>
      <c r="C1249" s="192"/>
      <c r="D1249" s="71"/>
      <c r="E1249" s="103"/>
      <c r="F1249" s="103"/>
      <c r="G1249" s="103"/>
      <c r="H1249" s="103"/>
      <c r="I1249" s="103"/>
      <c r="J1249" s="103"/>
      <c r="K1249" s="71"/>
      <c r="L1249" s="105"/>
      <c r="M1249" s="106" t="str">
        <f>IF(K1249&lt;&gt;"",VLOOKUP(K1249,'DON GIA'!$S$1:$U$19,3,0),"")</f>
        <v/>
      </c>
      <c r="N1249" s="106" t="str">
        <f>IF(K1249&lt;&gt;"",VLOOKUP(K1249,'DON GIA'!$S$1:$V$19,4,0),"")</f>
        <v/>
      </c>
      <c r="O1249" s="106" t="str">
        <f t="shared" si="239"/>
        <v/>
      </c>
      <c r="P1249" s="106" t="str">
        <f t="shared" si="240"/>
        <v/>
      </c>
      <c r="Q1249" s="71" t="s">
        <v>217</v>
      </c>
      <c r="R1249" s="103" t="s">
        <v>44</v>
      </c>
      <c r="S1249" s="103">
        <v>18</v>
      </c>
      <c r="T1249" s="106">
        <f>IF(Q1249&lt;&gt;"",VLOOKUP(Q1249,'DON GIA'!$H$1:$K$103,4,0),"")</f>
        <v>132000</v>
      </c>
      <c r="U1249" s="106">
        <f t="shared" si="241"/>
        <v>2376000</v>
      </c>
      <c r="V1249" s="107" t="s">
        <v>1288</v>
      </c>
      <c r="W1249" s="103" t="s">
        <v>27</v>
      </c>
      <c r="X1249" s="108">
        <v>24</v>
      </c>
      <c r="Y1249" s="109"/>
      <c r="Z1249" s="106">
        <f>IF(V1249&lt;&gt;"",VLOOKUP(V1249,'DON GIA'!$A$1:$D$346,4,0),"")</f>
        <v>1229116</v>
      </c>
      <c r="AA1249" s="106">
        <f t="shared" si="242"/>
        <v>29498784</v>
      </c>
      <c r="AB1249" s="71"/>
      <c r="AC1249" s="71" t="s">
        <v>29</v>
      </c>
      <c r="AD1249" s="71" t="s">
        <v>107</v>
      </c>
      <c r="AE1249" s="71" t="s">
        <v>116</v>
      </c>
      <c r="AF1249" s="71" t="s">
        <v>136</v>
      </c>
      <c r="AG1249" s="103"/>
      <c r="AH1249" s="71"/>
      <c r="AI1249" s="71"/>
      <c r="AJ1249" s="71"/>
      <c r="AK1249" s="106" t="str">
        <f>IF(AH1249&lt;&gt;"",VLOOKUP(AH1249,'DON GIA'!$M$1:$P$9,4,0),"")</f>
        <v/>
      </c>
      <c r="AL1249" s="106" t="str">
        <f t="shared" si="243"/>
        <v/>
      </c>
      <c r="AM1249" s="103"/>
      <c r="AN1249" s="107"/>
      <c r="AO1249" s="199" t="str">
        <f t="shared" si="236"/>
        <v/>
      </c>
      <c r="AP1249" s="107"/>
    </row>
    <row r="1250" spans="1:43" ht="37.5" outlineLevel="2">
      <c r="A1250" s="72" t="e">
        <f>IF(C1249&lt;&gt;"",$C$7:C1249,A1249)</f>
        <v>#VALUE!</v>
      </c>
      <c r="B1250" s="102" t="str">
        <f>IF(C1249&lt;&gt;"",COUNTA($C$7:C1249)+392,"")</f>
        <v/>
      </c>
      <c r="C1250" s="192"/>
      <c r="D1250" s="71"/>
      <c r="E1250" s="103"/>
      <c r="F1250" s="103"/>
      <c r="G1250" s="103"/>
      <c r="H1250" s="103"/>
      <c r="I1250" s="103"/>
      <c r="J1250" s="103"/>
      <c r="K1250" s="71"/>
      <c r="L1250" s="105"/>
      <c r="M1250" s="106" t="str">
        <f>IF(K1250&lt;&gt;"",VLOOKUP(K1250,'DON GIA'!$S$1:$U$19,3,0),"")</f>
        <v/>
      </c>
      <c r="N1250" s="106" t="str">
        <f>IF(K1250&lt;&gt;"",VLOOKUP(K1250,'DON GIA'!$S$1:$V$19,4,0),"")</f>
        <v/>
      </c>
      <c r="O1250" s="106" t="str">
        <f t="shared" si="239"/>
        <v/>
      </c>
      <c r="P1250" s="106" t="str">
        <f t="shared" si="240"/>
        <v/>
      </c>
      <c r="Q1250" s="71" t="s">
        <v>52</v>
      </c>
      <c r="R1250" s="103" t="s">
        <v>44</v>
      </c>
      <c r="S1250" s="103">
        <v>15</v>
      </c>
      <c r="T1250" s="106">
        <f>IF(Q1250&lt;&gt;"",VLOOKUP(Q1250,'DON GIA'!$H$1:$K$103,4,0),"")</f>
        <v>76000</v>
      </c>
      <c r="U1250" s="106">
        <f t="shared" si="241"/>
        <v>1140000</v>
      </c>
      <c r="V1250" s="107" t="s">
        <v>1052</v>
      </c>
      <c r="W1250" s="103" t="s">
        <v>27</v>
      </c>
      <c r="X1250" s="108">
        <v>52.51</v>
      </c>
      <c r="Y1250" s="109"/>
      <c r="Z1250" s="106">
        <f>IF(V1250&lt;&gt;"",VLOOKUP(V1250,'DON GIA'!$A$1:$D$346,4,0),"")</f>
        <v>161275</v>
      </c>
      <c r="AA1250" s="106">
        <f t="shared" si="242"/>
        <v>8468550.25</v>
      </c>
      <c r="AB1250" s="71"/>
      <c r="AC1250" s="71"/>
      <c r="AD1250" s="71"/>
      <c r="AE1250" s="71"/>
      <c r="AF1250" s="71"/>
      <c r="AG1250" s="103"/>
      <c r="AH1250" s="71"/>
      <c r="AI1250" s="71"/>
      <c r="AJ1250" s="71"/>
      <c r="AK1250" s="106" t="str">
        <f>IF(AH1250&lt;&gt;"",VLOOKUP(AH1250,'DON GIA'!$M$1:$P$9,4,0),"")</f>
        <v/>
      </c>
      <c r="AL1250" s="106" t="str">
        <f t="shared" si="243"/>
        <v/>
      </c>
      <c r="AM1250" s="103"/>
      <c r="AN1250" s="107"/>
      <c r="AO1250" s="199" t="str">
        <f t="shared" si="236"/>
        <v/>
      </c>
      <c r="AP1250" s="107"/>
    </row>
    <row r="1251" spans="1:43" ht="37.5" outlineLevel="2">
      <c r="A1251" s="72" t="e">
        <f>IF(C1250&lt;&gt;"",$C$7:C1250,A1250)</f>
        <v>#VALUE!</v>
      </c>
      <c r="B1251" s="102" t="str">
        <f>IF(C1250&lt;&gt;"",COUNTA($C$7:C1250)+392,"")</f>
        <v/>
      </c>
      <c r="C1251" s="192"/>
      <c r="D1251" s="71"/>
      <c r="E1251" s="103"/>
      <c r="F1251" s="103"/>
      <c r="G1251" s="103"/>
      <c r="H1251" s="103"/>
      <c r="I1251" s="103"/>
      <c r="J1251" s="103"/>
      <c r="K1251" s="71"/>
      <c r="L1251" s="105"/>
      <c r="M1251" s="106" t="str">
        <f>IF(K1251&lt;&gt;"",VLOOKUP(K1251,'DON GIA'!$S$1:$U$19,3,0),"")</f>
        <v/>
      </c>
      <c r="N1251" s="106" t="str">
        <f>IF(K1251&lt;&gt;"",VLOOKUP(K1251,'DON GIA'!$S$1:$V$19,4,0),"")</f>
        <v/>
      </c>
      <c r="O1251" s="106" t="str">
        <f t="shared" si="239"/>
        <v/>
      </c>
      <c r="P1251" s="106" t="str">
        <f t="shared" si="240"/>
        <v/>
      </c>
      <c r="Q1251" s="71" t="s">
        <v>53</v>
      </c>
      <c r="R1251" s="103" t="s">
        <v>44</v>
      </c>
      <c r="S1251" s="103">
        <v>22</v>
      </c>
      <c r="T1251" s="106">
        <f>IF(Q1251&lt;&gt;"",VLOOKUP(Q1251,'DON GIA'!$H$1:$K$103,4,0),"")</f>
        <v>34000</v>
      </c>
      <c r="U1251" s="106">
        <f t="shared" si="241"/>
        <v>748000</v>
      </c>
      <c r="V1251" s="107" t="s">
        <v>1108</v>
      </c>
      <c r="W1251" s="103" t="s">
        <v>27</v>
      </c>
      <c r="X1251" s="108">
        <v>5.44</v>
      </c>
      <c r="Y1251" s="109"/>
      <c r="Z1251" s="106">
        <f>IF(V1251&lt;&gt;"",VLOOKUP(V1251,'DON GIA'!$A$1:$D$346,4,0),"")</f>
        <v>282038</v>
      </c>
      <c r="AA1251" s="106">
        <f t="shared" si="242"/>
        <v>1534286.7200000002</v>
      </c>
      <c r="AB1251" s="71"/>
      <c r="AC1251" s="71"/>
      <c r="AD1251" s="71"/>
      <c r="AE1251" s="71"/>
      <c r="AF1251" s="71"/>
      <c r="AG1251" s="103"/>
      <c r="AH1251" s="71"/>
      <c r="AI1251" s="71"/>
      <c r="AJ1251" s="71"/>
      <c r="AK1251" s="106" t="str">
        <f>IF(AH1251&lt;&gt;"",VLOOKUP(AH1251,'DON GIA'!$M$1:$P$9,4,0),"")</f>
        <v/>
      </c>
      <c r="AL1251" s="106" t="str">
        <f t="shared" si="243"/>
        <v/>
      </c>
      <c r="AM1251" s="103"/>
      <c r="AN1251" s="107"/>
      <c r="AO1251" s="199" t="str">
        <f t="shared" si="236"/>
        <v/>
      </c>
      <c r="AP1251" s="107"/>
    </row>
    <row r="1252" spans="1:43" outlineLevel="2">
      <c r="A1252" s="72" t="e">
        <f>IF(C1251&lt;&gt;"",$C$7:C1251,A1251)</f>
        <v>#VALUE!</v>
      </c>
      <c r="B1252" s="102" t="str">
        <f>IF(C1251&lt;&gt;"",COUNTA($C$7:C1251)+392,"")</f>
        <v/>
      </c>
      <c r="C1252" s="192"/>
      <c r="D1252" s="71"/>
      <c r="E1252" s="103"/>
      <c r="F1252" s="103"/>
      <c r="G1252" s="103"/>
      <c r="H1252" s="103"/>
      <c r="I1252" s="103"/>
      <c r="J1252" s="103"/>
      <c r="K1252" s="71"/>
      <c r="L1252" s="105"/>
      <c r="M1252" s="106" t="str">
        <f>IF(K1252&lt;&gt;"",VLOOKUP(K1252,'DON GIA'!$S$1:$U$19,3,0),"")</f>
        <v/>
      </c>
      <c r="N1252" s="106" t="str">
        <f>IF(K1252&lt;&gt;"",VLOOKUP(K1252,'DON GIA'!$S$1:$V$19,4,0),"")</f>
        <v/>
      </c>
      <c r="O1252" s="106" t="str">
        <f t="shared" si="239"/>
        <v/>
      </c>
      <c r="P1252" s="106" t="str">
        <f t="shared" si="240"/>
        <v/>
      </c>
      <c r="Q1252" s="71" t="s">
        <v>482</v>
      </c>
      <c r="R1252" s="103" t="s">
        <v>27</v>
      </c>
      <c r="S1252" s="103">
        <v>5</v>
      </c>
      <c r="T1252" s="106">
        <f>IF(Q1252&lt;&gt;"",VLOOKUP(Q1252,'DON GIA'!$H$1:$K$103,4,0),"")</f>
        <v>10000</v>
      </c>
      <c r="U1252" s="106">
        <f t="shared" si="241"/>
        <v>50000</v>
      </c>
      <c r="V1252" s="107" t="s">
        <v>35</v>
      </c>
      <c r="W1252" s="103"/>
      <c r="X1252" s="108"/>
      <c r="Y1252" s="109"/>
      <c r="Z1252" s="106" t="str">
        <f>IF(V1252&lt;&gt;"",VLOOKUP(V1252,'DON GIA'!$A$1:$D$346,4,0),"")</f>
        <v/>
      </c>
      <c r="AA1252" s="106" t="str">
        <f t="shared" si="242"/>
        <v/>
      </c>
      <c r="AB1252" s="71"/>
      <c r="AC1252" s="71"/>
      <c r="AD1252" s="71"/>
      <c r="AE1252" s="71"/>
      <c r="AF1252" s="71"/>
      <c r="AG1252" s="103"/>
      <c r="AH1252" s="71"/>
      <c r="AI1252" s="71"/>
      <c r="AJ1252" s="71"/>
      <c r="AK1252" s="106" t="str">
        <f>IF(AH1252&lt;&gt;"",VLOOKUP(AH1252,'DON GIA'!$M$1:$P$9,4,0),"")</f>
        <v/>
      </c>
      <c r="AL1252" s="106" t="str">
        <f t="shared" si="243"/>
        <v/>
      </c>
      <c r="AM1252" s="103"/>
      <c r="AN1252" s="107"/>
      <c r="AO1252" s="199" t="str">
        <f t="shared" si="236"/>
        <v/>
      </c>
      <c r="AP1252" s="107"/>
    </row>
    <row r="1253" spans="1:43" outlineLevel="2">
      <c r="A1253" s="72" t="e">
        <f>IF(C1252&lt;&gt;"",$C$7:C1252,A1252)</f>
        <v>#VALUE!</v>
      </c>
      <c r="B1253" s="102" t="str">
        <f>IF(C1252&lt;&gt;"",COUNTA($C$7:C1252)+392,"")</f>
        <v/>
      </c>
      <c r="C1253" s="192"/>
      <c r="D1253" s="71"/>
      <c r="E1253" s="103"/>
      <c r="F1253" s="103"/>
      <c r="G1253" s="103"/>
      <c r="H1253" s="103"/>
      <c r="I1253" s="103"/>
      <c r="J1253" s="103"/>
      <c r="K1253" s="71"/>
      <c r="L1253" s="105"/>
      <c r="M1253" s="106" t="str">
        <f>IF(K1253&lt;&gt;"",VLOOKUP(K1253,'DON GIA'!$S$1:$U$19,3,0),"")</f>
        <v/>
      </c>
      <c r="N1253" s="106" t="str">
        <f>IF(K1253&lt;&gt;"",VLOOKUP(K1253,'DON GIA'!$S$1:$V$19,4,0),"")</f>
        <v/>
      </c>
      <c r="O1253" s="106" t="str">
        <f t="shared" si="239"/>
        <v/>
      </c>
      <c r="P1253" s="106" t="str">
        <f t="shared" si="240"/>
        <v/>
      </c>
      <c r="Q1253" s="71" t="s">
        <v>125</v>
      </c>
      <c r="R1253" s="103" t="s">
        <v>44</v>
      </c>
      <c r="S1253" s="103">
        <v>1</v>
      </c>
      <c r="T1253" s="106">
        <f>IF(Q1253&lt;&gt;"",VLOOKUP(Q1253,'DON GIA'!$H$1:$K$103,4,0),"")</f>
        <v>758000</v>
      </c>
      <c r="U1253" s="106">
        <f t="shared" si="241"/>
        <v>758000</v>
      </c>
      <c r="V1253" s="107" t="s">
        <v>35</v>
      </c>
      <c r="W1253" s="103"/>
      <c r="X1253" s="108"/>
      <c r="Y1253" s="109"/>
      <c r="Z1253" s="106" t="str">
        <f>IF(V1253&lt;&gt;"",VLOOKUP(V1253,'DON GIA'!$A$1:$D$346,4,0),"")</f>
        <v/>
      </c>
      <c r="AA1253" s="106" t="str">
        <f t="shared" si="242"/>
        <v/>
      </c>
      <c r="AB1253" s="71"/>
      <c r="AC1253" s="71"/>
      <c r="AD1253" s="71"/>
      <c r="AE1253" s="71"/>
      <c r="AF1253" s="71"/>
      <c r="AG1253" s="103"/>
      <c r="AH1253" s="71"/>
      <c r="AI1253" s="71"/>
      <c r="AJ1253" s="71"/>
      <c r="AK1253" s="106" t="str">
        <f>IF(AH1253&lt;&gt;"",VLOOKUP(AH1253,'DON GIA'!$M$1:$P$9,4,0),"")</f>
        <v/>
      </c>
      <c r="AL1253" s="106" t="str">
        <f t="shared" si="243"/>
        <v/>
      </c>
      <c r="AM1253" s="103"/>
      <c r="AN1253" s="107"/>
      <c r="AO1253" s="199" t="str">
        <f t="shared" si="236"/>
        <v/>
      </c>
      <c r="AP1253" s="107"/>
    </row>
    <row r="1254" spans="1:43" outlineLevel="2">
      <c r="A1254" s="72" t="e">
        <f>IF(C1253&lt;&gt;"",$C$7:C1253,A1253)</f>
        <v>#VALUE!</v>
      </c>
      <c r="B1254" s="102" t="str">
        <f>IF(C1253&lt;&gt;"",COUNTA($C$7:C1253)+392,"")</f>
        <v/>
      </c>
      <c r="C1254" s="192"/>
      <c r="D1254" s="71"/>
      <c r="E1254" s="103"/>
      <c r="F1254" s="103"/>
      <c r="G1254" s="103"/>
      <c r="H1254" s="103"/>
      <c r="I1254" s="103"/>
      <c r="J1254" s="103"/>
      <c r="K1254" s="71"/>
      <c r="L1254" s="105"/>
      <c r="M1254" s="106" t="str">
        <f>IF(K1254&lt;&gt;"",VLOOKUP(K1254,'DON GIA'!$S$1:$U$19,3,0),"")</f>
        <v/>
      </c>
      <c r="N1254" s="106" t="str">
        <f>IF(K1254&lt;&gt;"",VLOOKUP(K1254,'DON GIA'!$S$1:$V$19,4,0),"")</f>
        <v/>
      </c>
      <c r="O1254" s="106" t="str">
        <f t="shared" si="239"/>
        <v/>
      </c>
      <c r="P1254" s="106" t="str">
        <f t="shared" si="240"/>
        <v/>
      </c>
      <c r="Q1254" s="71" t="s">
        <v>46</v>
      </c>
      <c r="R1254" s="103" t="s">
        <v>44</v>
      </c>
      <c r="S1254" s="103">
        <v>1</v>
      </c>
      <c r="T1254" s="106">
        <f>IF(Q1254&lt;&gt;"",VLOOKUP(Q1254,'DON GIA'!$H$1:$K$103,4,0),"")</f>
        <v>758000</v>
      </c>
      <c r="U1254" s="106">
        <f t="shared" si="241"/>
        <v>758000</v>
      </c>
      <c r="V1254" s="107" t="s">
        <v>35</v>
      </c>
      <c r="W1254" s="103"/>
      <c r="X1254" s="108"/>
      <c r="Y1254" s="109"/>
      <c r="Z1254" s="106" t="str">
        <f>IF(V1254&lt;&gt;"",VLOOKUP(V1254,'DON GIA'!$A$1:$D$346,4,0),"")</f>
        <v/>
      </c>
      <c r="AA1254" s="106" t="str">
        <f t="shared" si="242"/>
        <v/>
      </c>
      <c r="AB1254" s="71"/>
      <c r="AC1254" s="71"/>
      <c r="AD1254" s="71"/>
      <c r="AE1254" s="71"/>
      <c r="AF1254" s="71"/>
      <c r="AG1254" s="103"/>
      <c r="AH1254" s="71"/>
      <c r="AI1254" s="71"/>
      <c r="AJ1254" s="71"/>
      <c r="AK1254" s="106" t="str">
        <f>IF(AH1254&lt;&gt;"",VLOOKUP(AH1254,'DON GIA'!$M$1:$P$9,4,0),"")</f>
        <v/>
      </c>
      <c r="AL1254" s="106" t="str">
        <f t="shared" si="243"/>
        <v/>
      </c>
      <c r="AM1254" s="103"/>
      <c r="AN1254" s="107"/>
      <c r="AO1254" s="199" t="str">
        <f t="shared" si="236"/>
        <v/>
      </c>
      <c r="AP1254" s="107"/>
    </row>
    <row r="1255" spans="1:43" ht="37.5" outlineLevel="2">
      <c r="A1255" s="72" t="e">
        <f>IF(C1254&lt;&gt;"",$C$7:C1254,A1254)</f>
        <v>#VALUE!</v>
      </c>
      <c r="B1255" s="102" t="str">
        <f>IF(C1254&lt;&gt;"",COUNTA($C$7:C1254)+392,"")</f>
        <v/>
      </c>
      <c r="C1255" s="192"/>
      <c r="D1255" s="71"/>
      <c r="E1255" s="103"/>
      <c r="F1255" s="103"/>
      <c r="G1255" s="103"/>
      <c r="H1255" s="103"/>
      <c r="I1255" s="103"/>
      <c r="J1255" s="103"/>
      <c r="K1255" s="71"/>
      <c r="L1255" s="105"/>
      <c r="M1255" s="106" t="str">
        <f>IF(K1255&lt;&gt;"",VLOOKUP(K1255,'DON GIA'!$S$1:$U$19,3,0),"")</f>
        <v/>
      </c>
      <c r="N1255" s="106" t="str">
        <f>IF(K1255&lt;&gt;"",VLOOKUP(K1255,'DON GIA'!$S$1:$V$19,4,0),"")</f>
        <v/>
      </c>
      <c r="O1255" s="106" t="str">
        <f t="shared" si="239"/>
        <v/>
      </c>
      <c r="P1255" s="106" t="str">
        <f t="shared" si="240"/>
        <v/>
      </c>
      <c r="Q1255" s="71" t="s">
        <v>135</v>
      </c>
      <c r="R1255" s="103" t="s">
        <v>44</v>
      </c>
      <c r="S1255" s="103">
        <v>1</v>
      </c>
      <c r="T1255" s="106" t="e">
        <f>IF(Q1255&lt;&gt;"",VLOOKUP(Q1255,'DON GIA'!$H$1:$K$103,4,0),"")</f>
        <v>#N/A</v>
      </c>
      <c r="U1255" s="106" t="str">
        <f t="shared" si="241"/>
        <v/>
      </c>
      <c r="V1255" s="107" t="s">
        <v>35</v>
      </c>
      <c r="W1255" s="103"/>
      <c r="X1255" s="108"/>
      <c r="Y1255" s="109"/>
      <c r="Z1255" s="106" t="str">
        <f>IF(V1255&lt;&gt;"",VLOOKUP(V1255,'DON GIA'!$A$1:$D$346,4,0),"")</f>
        <v/>
      </c>
      <c r="AA1255" s="106" t="str">
        <f t="shared" si="242"/>
        <v/>
      </c>
      <c r="AB1255" s="71"/>
      <c r="AC1255" s="71"/>
      <c r="AD1255" s="71"/>
      <c r="AE1255" s="71"/>
      <c r="AF1255" s="71"/>
      <c r="AG1255" s="103"/>
      <c r="AH1255" s="71"/>
      <c r="AI1255" s="71"/>
      <c r="AJ1255" s="71"/>
      <c r="AK1255" s="106" t="str">
        <f>IF(AH1255&lt;&gt;"",VLOOKUP(AH1255,'DON GIA'!$M$1:$P$9,4,0),"")</f>
        <v/>
      </c>
      <c r="AL1255" s="106" t="str">
        <f t="shared" si="243"/>
        <v/>
      </c>
      <c r="AM1255" s="103"/>
      <c r="AN1255" s="107"/>
      <c r="AO1255" s="199" t="str">
        <f t="shared" si="236"/>
        <v/>
      </c>
      <c r="AP1255" s="107"/>
    </row>
    <row r="1256" spans="1:43" ht="37.5" outlineLevel="2">
      <c r="A1256" s="72" t="e">
        <f>IF(C1255&lt;&gt;"",$C$7:C1255,A1255)</f>
        <v>#VALUE!</v>
      </c>
      <c r="B1256" s="102" t="str">
        <f>IF(C1255&lt;&gt;"",COUNTA($C$7:C1255)+392,"")</f>
        <v/>
      </c>
      <c r="C1256" s="192"/>
      <c r="D1256" s="71"/>
      <c r="E1256" s="103"/>
      <c r="F1256" s="103"/>
      <c r="G1256" s="103"/>
      <c r="H1256" s="103"/>
      <c r="I1256" s="103"/>
      <c r="J1256" s="103"/>
      <c r="K1256" s="71"/>
      <c r="L1256" s="105"/>
      <c r="M1256" s="106" t="str">
        <f>IF(K1256&lt;&gt;"",VLOOKUP(K1256,'DON GIA'!$S$1:$U$19,3,0),"")</f>
        <v/>
      </c>
      <c r="N1256" s="106" t="str">
        <f>IF(K1256&lt;&gt;"",VLOOKUP(K1256,'DON GIA'!$S$1:$V$19,4,0),"")</f>
        <v/>
      </c>
      <c r="O1256" s="106" t="str">
        <f t="shared" si="239"/>
        <v/>
      </c>
      <c r="P1256" s="106" t="str">
        <f t="shared" si="240"/>
        <v/>
      </c>
      <c r="Q1256" s="71" t="s">
        <v>203</v>
      </c>
      <c r="R1256" s="103" t="s">
        <v>44</v>
      </c>
      <c r="S1256" s="103">
        <v>1</v>
      </c>
      <c r="T1256" s="106" t="e">
        <f>IF(Q1256&lt;&gt;"",VLOOKUP(Q1256,'DON GIA'!$H$1:$K$103,4,0),"")</f>
        <v>#N/A</v>
      </c>
      <c r="U1256" s="106" t="str">
        <f t="shared" si="241"/>
        <v/>
      </c>
      <c r="V1256" s="107" t="s">
        <v>35</v>
      </c>
      <c r="W1256" s="103"/>
      <c r="X1256" s="108"/>
      <c r="Y1256" s="109"/>
      <c r="Z1256" s="106" t="str">
        <f>IF(V1256&lt;&gt;"",VLOOKUP(V1256,'DON GIA'!$A$1:$D$346,4,0),"")</f>
        <v/>
      </c>
      <c r="AA1256" s="106" t="str">
        <f t="shared" si="242"/>
        <v/>
      </c>
      <c r="AB1256" s="71"/>
      <c r="AC1256" s="71"/>
      <c r="AD1256" s="71"/>
      <c r="AE1256" s="71"/>
      <c r="AF1256" s="71"/>
      <c r="AG1256" s="103"/>
      <c r="AH1256" s="71"/>
      <c r="AI1256" s="71"/>
      <c r="AJ1256" s="71"/>
      <c r="AK1256" s="106" t="str">
        <f>IF(AH1256&lt;&gt;"",VLOOKUP(AH1256,'DON GIA'!$M$1:$P$9,4,0),"")</f>
        <v/>
      </c>
      <c r="AL1256" s="106" t="str">
        <f t="shared" si="243"/>
        <v/>
      </c>
      <c r="AM1256" s="103"/>
      <c r="AN1256" s="107"/>
      <c r="AO1256" s="199" t="str">
        <f t="shared" si="236"/>
        <v/>
      </c>
      <c r="AP1256" s="107"/>
    </row>
    <row r="1257" spans="1:43" ht="37.5" outlineLevel="2">
      <c r="A1257" s="72" t="e">
        <f>IF(C1256&lt;&gt;"",$C$7:C1256,A1256)</f>
        <v>#VALUE!</v>
      </c>
      <c r="B1257" s="102" t="str">
        <f>IF(C1256&lt;&gt;"",COUNTA($C$7:C1256)+392,"")</f>
        <v/>
      </c>
      <c r="C1257" s="192"/>
      <c r="D1257" s="71"/>
      <c r="E1257" s="103"/>
      <c r="F1257" s="103"/>
      <c r="G1257" s="103"/>
      <c r="H1257" s="103"/>
      <c r="I1257" s="103"/>
      <c r="J1257" s="103"/>
      <c r="K1257" s="71"/>
      <c r="L1257" s="105"/>
      <c r="M1257" s="106" t="str">
        <f>IF(K1257&lt;&gt;"",VLOOKUP(K1257,'DON GIA'!$S$1:$U$19,3,0),"")</f>
        <v/>
      </c>
      <c r="N1257" s="106" t="str">
        <f>IF(K1257&lt;&gt;"",VLOOKUP(K1257,'DON GIA'!$S$1:$V$19,4,0),"")</f>
        <v/>
      </c>
      <c r="O1257" s="106" t="str">
        <f t="shared" si="239"/>
        <v/>
      </c>
      <c r="P1257" s="106" t="str">
        <f t="shared" si="240"/>
        <v/>
      </c>
      <c r="Q1257" s="71" t="s">
        <v>215</v>
      </c>
      <c r="R1257" s="103" t="s">
        <v>44</v>
      </c>
      <c r="S1257" s="103">
        <v>3</v>
      </c>
      <c r="T1257" s="106" t="e">
        <f>IF(Q1257&lt;&gt;"",VLOOKUP(Q1257,'DON GIA'!$H$1:$K$103,4,0),"")</f>
        <v>#N/A</v>
      </c>
      <c r="U1257" s="106" t="str">
        <f t="shared" si="241"/>
        <v/>
      </c>
      <c r="V1257" s="107" t="s">
        <v>35</v>
      </c>
      <c r="W1257" s="103"/>
      <c r="X1257" s="108"/>
      <c r="Y1257" s="109"/>
      <c r="Z1257" s="106" t="str">
        <f>IF(V1257&lt;&gt;"",VLOOKUP(V1257,'DON GIA'!$A$1:$D$346,4,0),"")</f>
        <v/>
      </c>
      <c r="AA1257" s="106" t="str">
        <f t="shared" si="242"/>
        <v/>
      </c>
      <c r="AB1257" s="71"/>
      <c r="AC1257" s="71"/>
      <c r="AD1257" s="71"/>
      <c r="AE1257" s="71"/>
      <c r="AF1257" s="71"/>
      <c r="AG1257" s="103"/>
      <c r="AH1257" s="71"/>
      <c r="AI1257" s="71"/>
      <c r="AJ1257" s="71"/>
      <c r="AK1257" s="106" t="str">
        <f>IF(AH1257&lt;&gt;"",VLOOKUP(AH1257,'DON GIA'!$M$1:$P$9,4,0),"")</f>
        <v/>
      </c>
      <c r="AL1257" s="106" t="str">
        <f t="shared" si="243"/>
        <v/>
      </c>
      <c r="AM1257" s="103"/>
      <c r="AN1257" s="107"/>
      <c r="AO1257" s="199" t="str">
        <f t="shared" si="236"/>
        <v/>
      </c>
      <c r="AP1257" s="107"/>
    </row>
    <row r="1258" spans="1:43" ht="37.5" outlineLevel="2">
      <c r="A1258" s="72" t="e">
        <f>IF(C1257&lt;&gt;"",$C$7:C1257,A1257)</f>
        <v>#VALUE!</v>
      </c>
      <c r="B1258" s="102" t="str">
        <f>IF(C1257&lt;&gt;"",COUNTA($C$7:C1257)+392,"")</f>
        <v/>
      </c>
      <c r="C1258" s="192"/>
      <c r="D1258" s="71"/>
      <c r="E1258" s="103"/>
      <c r="F1258" s="103"/>
      <c r="G1258" s="103"/>
      <c r="H1258" s="103"/>
      <c r="I1258" s="103"/>
      <c r="J1258" s="103"/>
      <c r="K1258" s="71"/>
      <c r="L1258" s="105"/>
      <c r="M1258" s="106" t="str">
        <f>IF(K1258&lt;&gt;"",VLOOKUP(K1258,'DON GIA'!$S$1:$U$19,3,0),"")</f>
        <v/>
      </c>
      <c r="N1258" s="106" t="str">
        <f>IF(K1258&lt;&gt;"",VLOOKUP(K1258,'DON GIA'!$S$1:$V$19,4,0),"")</f>
        <v/>
      </c>
      <c r="O1258" s="106" t="str">
        <f t="shared" si="239"/>
        <v/>
      </c>
      <c r="P1258" s="106" t="str">
        <f t="shared" si="240"/>
        <v/>
      </c>
      <c r="Q1258" s="71" t="s">
        <v>216</v>
      </c>
      <c r="R1258" s="103" t="s">
        <v>44</v>
      </c>
      <c r="S1258" s="103">
        <v>9</v>
      </c>
      <c r="T1258" s="106" t="e">
        <f>IF(Q1258&lt;&gt;"",VLOOKUP(Q1258,'DON GIA'!$H$1:$K$103,4,0),"")</f>
        <v>#N/A</v>
      </c>
      <c r="U1258" s="106" t="str">
        <f t="shared" si="241"/>
        <v/>
      </c>
      <c r="V1258" s="107" t="s">
        <v>35</v>
      </c>
      <c r="W1258" s="103"/>
      <c r="X1258" s="108"/>
      <c r="Y1258" s="109"/>
      <c r="Z1258" s="106" t="str">
        <f>IF(V1258&lt;&gt;"",VLOOKUP(V1258,'DON GIA'!$A$1:$D$346,4,0),"")</f>
        <v/>
      </c>
      <c r="AA1258" s="106" t="str">
        <f t="shared" si="242"/>
        <v/>
      </c>
      <c r="AB1258" s="71"/>
      <c r="AC1258" s="71"/>
      <c r="AD1258" s="71"/>
      <c r="AE1258" s="71"/>
      <c r="AF1258" s="71"/>
      <c r="AG1258" s="103"/>
      <c r="AH1258" s="71"/>
      <c r="AI1258" s="71"/>
      <c r="AJ1258" s="71"/>
      <c r="AK1258" s="106" t="str">
        <f>IF(AH1258&lt;&gt;"",VLOOKUP(AH1258,'DON GIA'!$M$1:$P$9,4,0),"")</f>
        <v/>
      </c>
      <c r="AL1258" s="106" t="str">
        <f t="shared" si="243"/>
        <v/>
      </c>
      <c r="AM1258" s="103"/>
      <c r="AN1258" s="107"/>
      <c r="AO1258" s="199" t="str">
        <f t="shared" si="236"/>
        <v/>
      </c>
      <c r="AP1258" s="107"/>
    </row>
    <row r="1259" spans="1:43" outlineLevel="2">
      <c r="A1259" s="72" t="e">
        <f>IF(C1258&lt;&gt;"",$C$7:C1258,A1258)</f>
        <v>#VALUE!</v>
      </c>
      <c r="B1259" s="102" t="str">
        <f>IF(C1258&lt;&gt;"",COUNTA($C$7:C1258)+392,"")</f>
        <v/>
      </c>
      <c r="C1259" s="192"/>
      <c r="D1259" s="71"/>
      <c r="E1259" s="103"/>
      <c r="F1259" s="103"/>
      <c r="G1259" s="103"/>
      <c r="H1259" s="103"/>
      <c r="I1259" s="103"/>
      <c r="J1259" s="103"/>
      <c r="K1259" s="71"/>
      <c r="L1259" s="105"/>
      <c r="M1259" s="106" t="str">
        <f>IF(K1259&lt;&gt;"",VLOOKUP(K1259,'DON GIA'!$S$1:$U$19,3,0),"")</f>
        <v/>
      </c>
      <c r="N1259" s="106" t="str">
        <f>IF(K1259&lt;&gt;"",VLOOKUP(K1259,'DON GIA'!$S$1:$V$19,4,0),"")</f>
        <v/>
      </c>
      <c r="O1259" s="106" t="str">
        <f t="shared" si="239"/>
        <v/>
      </c>
      <c r="P1259" s="106" t="str">
        <f t="shared" si="240"/>
        <v/>
      </c>
      <c r="Q1259" s="71" t="s">
        <v>311</v>
      </c>
      <c r="R1259" s="103" t="s">
        <v>44</v>
      </c>
      <c r="S1259" s="103">
        <v>2</v>
      </c>
      <c r="T1259" s="106">
        <f>IF(Q1259&lt;&gt;"",VLOOKUP(Q1259,'DON GIA'!$H$1:$K$103,4,0),"")</f>
        <v>1068000</v>
      </c>
      <c r="U1259" s="106">
        <f t="shared" si="241"/>
        <v>2136000</v>
      </c>
      <c r="V1259" s="107" t="s">
        <v>35</v>
      </c>
      <c r="W1259" s="103"/>
      <c r="X1259" s="108"/>
      <c r="Y1259" s="109"/>
      <c r="Z1259" s="106" t="str">
        <f>IF(V1259&lt;&gt;"",VLOOKUP(V1259,'DON GIA'!$A$1:$D$346,4,0),"")</f>
        <v/>
      </c>
      <c r="AA1259" s="106" t="str">
        <f t="shared" si="242"/>
        <v/>
      </c>
      <c r="AB1259" s="71"/>
      <c r="AC1259" s="71"/>
      <c r="AD1259" s="71"/>
      <c r="AE1259" s="71"/>
      <c r="AF1259" s="71"/>
      <c r="AG1259" s="103"/>
      <c r="AH1259" s="71"/>
      <c r="AI1259" s="71"/>
      <c r="AJ1259" s="71"/>
      <c r="AK1259" s="106" t="str">
        <f>IF(AH1259&lt;&gt;"",VLOOKUP(AH1259,'DON GIA'!$M$1:$P$9,4,0),"")</f>
        <v/>
      </c>
      <c r="AL1259" s="106" t="str">
        <f t="shared" si="243"/>
        <v/>
      </c>
      <c r="AM1259" s="103"/>
      <c r="AN1259" s="107"/>
      <c r="AO1259" s="199" t="str">
        <f t="shared" si="236"/>
        <v/>
      </c>
      <c r="AP1259" s="107"/>
    </row>
    <row r="1260" spans="1:43" outlineLevel="2">
      <c r="A1260" s="72" t="e">
        <f>IF(C1259&lt;&gt;"",$C$7:C1259,A1259)</f>
        <v>#VALUE!</v>
      </c>
      <c r="B1260" s="102" t="str">
        <f>IF(C1259&lt;&gt;"",COUNTA($C$7:C1259)+392,"")</f>
        <v/>
      </c>
      <c r="C1260" s="192"/>
      <c r="D1260" s="71"/>
      <c r="E1260" s="103"/>
      <c r="F1260" s="103"/>
      <c r="G1260" s="103"/>
      <c r="H1260" s="103"/>
      <c r="I1260" s="103"/>
      <c r="J1260" s="103"/>
      <c r="K1260" s="71"/>
      <c r="L1260" s="105"/>
      <c r="M1260" s="106" t="str">
        <f>IF(K1260&lt;&gt;"",VLOOKUP(K1260,'DON GIA'!$S$1:$U$19,3,0),"")</f>
        <v/>
      </c>
      <c r="N1260" s="106" t="str">
        <f>IF(K1260&lt;&gt;"",VLOOKUP(K1260,'DON GIA'!$S$1:$V$19,4,0),"")</f>
        <v/>
      </c>
      <c r="O1260" s="106" t="str">
        <f t="shared" si="239"/>
        <v/>
      </c>
      <c r="P1260" s="106" t="str">
        <f t="shared" si="240"/>
        <v/>
      </c>
      <c r="Q1260" s="71" t="s">
        <v>483</v>
      </c>
      <c r="R1260" s="103" t="s">
        <v>44</v>
      </c>
      <c r="S1260" s="103">
        <v>1</v>
      </c>
      <c r="T1260" s="106">
        <f>IF(Q1260&lt;&gt;"",VLOOKUP(Q1260,'DON GIA'!$H$1:$K$103,4,0),"")</f>
        <v>679000</v>
      </c>
      <c r="U1260" s="106">
        <f t="shared" si="241"/>
        <v>679000</v>
      </c>
      <c r="V1260" s="107" t="s">
        <v>35</v>
      </c>
      <c r="W1260" s="103"/>
      <c r="X1260" s="108"/>
      <c r="Y1260" s="109"/>
      <c r="Z1260" s="106" t="str">
        <f>IF(V1260&lt;&gt;"",VLOOKUP(V1260,'DON GIA'!$A$1:$D$346,4,0),"")</f>
        <v/>
      </c>
      <c r="AA1260" s="106" t="str">
        <f t="shared" si="242"/>
        <v/>
      </c>
      <c r="AB1260" s="71"/>
      <c r="AC1260" s="71"/>
      <c r="AD1260" s="71"/>
      <c r="AE1260" s="71"/>
      <c r="AF1260" s="71"/>
      <c r="AG1260" s="103"/>
      <c r="AH1260" s="71"/>
      <c r="AI1260" s="71"/>
      <c r="AJ1260" s="71"/>
      <c r="AK1260" s="106" t="str">
        <f>IF(AH1260&lt;&gt;"",VLOOKUP(AH1260,'DON GIA'!$M$1:$P$9,4,0),"")</f>
        <v/>
      </c>
      <c r="AL1260" s="106" t="str">
        <f t="shared" si="243"/>
        <v/>
      </c>
      <c r="AM1260" s="103"/>
      <c r="AN1260" s="107"/>
      <c r="AO1260" s="199" t="str">
        <f t="shared" si="236"/>
        <v/>
      </c>
      <c r="AP1260" s="107"/>
    </row>
    <row r="1261" spans="1:43" outlineLevel="2">
      <c r="A1261" s="72" t="e">
        <f>IF(C1260&lt;&gt;"",$C$7:C1260,A1260)</f>
        <v>#VALUE!</v>
      </c>
      <c r="B1261" s="102" t="str">
        <f>IF(C1260&lt;&gt;"",COUNTA($C$7:C1260)+392,"")</f>
        <v/>
      </c>
      <c r="C1261" s="192"/>
      <c r="D1261" s="71"/>
      <c r="E1261" s="103"/>
      <c r="F1261" s="103"/>
      <c r="G1261" s="103"/>
      <c r="H1261" s="103"/>
      <c r="I1261" s="103"/>
      <c r="J1261" s="103"/>
      <c r="K1261" s="71"/>
      <c r="L1261" s="105"/>
      <c r="M1261" s="106" t="str">
        <f>IF(K1261&lt;&gt;"",VLOOKUP(K1261,'DON GIA'!$S$1:$U$19,3,0),"")</f>
        <v/>
      </c>
      <c r="N1261" s="106" t="str">
        <f>IF(K1261&lt;&gt;"",VLOOKUP(K1261,'DON GIA'!$S$1:$V$19,4,0),"")</f>
        <v/>
      </c>
      <c r="O1261" s="106" t="str">
        <f t="shared" si="239"/>
        <v/>
      </c>
      <c r="P1261" s="106" t="str">
        <f t="shared" si="240"/>
        <v/>
      </c>
      <c r="Q1261" s="71" t="s">
        <v>474</v>
      </c>
      <c r="R1261" s="103" t="s">
        <v>44</v>
      </c>
      <c r="S1261" s="103">
        <v>1</v>
      </c>
      <c r="T1261" s="106">
        <f>IF(Q1261&lt;&gt;"",VLOOKUP(Q1261,'DON GIA'!$H$1:$K$103,4,0),"")</f>
        <v>308000</v>
      </c>
      <c r="U1261" s="106">
        <f t="shared" si="241"/>
        <v>308000</v>
      </c>
      <c r="V1261" s="107" t="s">
        <v>35</v>
      </c>
      <c r="W1261" s="103"/>
      <c r="X1261" s="108"/>
      <c r="Y1261" s="109"/>
      <c r="Z1261" s="106" t="str">
        <f>IF(V1261&lt;&gt;"",VLOOKUP(V1261,'DON GIA'!$A$1:$D$346,4,0),"")</f>
        <v/>
      </c>
      <c r="AA1261" s="106" t="str">
        <f t="shared" si="242"/>
        <v/>
      </c>
      <c r="AB1261" s="71"/>
      <c r="AC1261" s="71"/>
      <c r="AD1261" s="71"/>
      <c r="AE1261" s="71"/>
      <c r="AF1261" s="71"/>
      <c r="AG1261" s="103"/>
      <c r="AH1261" s="71"/>
      <c r="AI1261" s="71"/>
      <c r="AJ1261" s="71"/>
      <c r="AK1261" s="106" t="str">
        <f>IF(AH1261&lt;&gt;"",VLOOKUP(AH1261,'DON GIA'!$M$1:$P$9,4,0),"")</f>
        <v/>
      </c>
      <c r="AL1261" s="106" t="str">
        <f t="shared" si="243"/>
        <v/>
      </c>
      <c r="AM1261" s="103"/>
      <c r="AN1261" s="107"/>
      <c r="AO1261" s="199" t="str">
        <f t="shared" si="236"/>
        <v/>
      </c>
      <c r="AP1261" s="107"/>
    </row>
    <row r="1262" spans="1:43" outlineLevel="2">
      <c r="A1262" s="72" t="e">
        <f>IF(C1261&lt;&gt;"",$C$7:C1261,A1261)</f>
        <v>#VALUE!</v>
      </c>
      <c r="B1262" s="102" t="str">
        <f>IF(C1261&lt;&gt;"",COUNTA($C$7:C1261)+392,"")</f>
        <v/>
      </c>
      <c r="C1262" s="192"/>
      <c r="D1262" s="61"/>
      <c r="E1262" s="103"/>
      <c r="F1262" s="103"/>
      <c r="G1262" s="103"/>
      <c r="H1262" s="103"/>
      <c r="I1262" s="103"/>
      <c r="J1262" s="103"/>
      <c r="K1262" s="71"/>
      <c r="L1262" s="105"/>
      <c r="M1262" s="106" t="str">
        <f>IF(K1262&lt;&gt;"",VLOOKUP(K1262,'DON GIA'!$S$1:$U$19,3,0),"")</f>
        <v/>
      </c>
      <c r="N1262" s="106" t="str">
        <f>IF(K1262&lt;&gt;"",VLOOKUP(K1262,'DON GIA'!$S$1:$V$19,4,0),"")</f>
        <v/>
      </c>
      <c r="O1262" s="106" t="str">
        <f t="shared" si="239"/>
        <v/>
      </c>
      <c r="P1262" s="106" t="str">
        <f t="shared" si="240"/>
        <v/>
      </c>
      <c r="Q1262" s="71" t="s">
        <v>35</v>
      </c>
      <c r="R1262" s="103"/>
      <c r="S1262" s="103"/>
      <c r="T1262" s="106" t="str">
        <f>IF(Q1262&lt;&gt;"",VLOOKUP(Q1262,'DON GIA'!$H$1:$K$103,4,0),"")</f>
        <v/>
      </c>
      <c r="U1262" s="106" t="str">
        <f t="shared" si="241"/>
        <v/>
      </c>
      <c r="V1262" s="107" t="s">
        <v>35</v>
      </c>
      <c r="W1262" s="103"/>
      <c r="X1262" s="108"/>
      <c r="Y1262" s="109"/>
      <c r="Z1262" s="106" t="str">
        <f>IF(V1262&lt;&gt;"",VLOOKUP(V1262,'DON GIA'!$A$1:$D$346,4,0),"")</f>
        <v/>
      </c>
      <c r="AA1262" s="106" t="str">
        <f t="shared" si="242"/>
        <v/>
      </c>
      <c r="AB1262" s="71"/>
      <c r="AC1262" s="71"/>
      <c r="AD1262" s="71"/>
      <c r="AE1262" s="71"/>
      <c r="AF1262" s="71"/>
      <c r="AG1262" s="103"/>
      <c r="AH1262" s="71"/>
      <c r="AI1262" s="71"/>
      <c r="AJ1262" s="71"/>
      <c r="AK1262" s="106" t="str">
        <f>IF(AH1262&lt;&gt;"",VLOOKUP(AH1262,'DON GIA'!$M$1:$P$9,4,0),"")</f>
        <v/>
      </c>
      <c r="AL1262" s="106" t="str">
        <f t="shared" si="243"/>
        <v/>
      </c>
      <c r="AM1262" s="103"/>
      <c r="AN1262" s="107"/>
      <c r="AO1262" s="199" t="str">
        <f t="shared" si="236"/>
        <v/>
      </c>
      <c r="AP1262" s="107"/>
    </row>
    <row r="1263" spans="1:43" outlineLevel="1">
      <c r="A1263" s="84" t="s">
        <v>775</v>
      </c>
      <c r="B1263" s="102"/>
      <c r="C1263" s="192">
        <v>478</v>
      </c>
      <c r="D1263" s="61" t="s">
        <v>484</v>
      </c>
      <c r="E1263" s="162"/>
      <c r="F1263" s="162"/>
      <c r="G1263" s="162"/>
      <c r="H1263" s="162"/>
      <c r="I1263" s="162"/>
      <c r="J1263" s="162"/>
      <c r="K1263" s="61"/>
      <c r="L1263" s="167">
        <f>SUBTOTAL(9,L1264:L1281)</f>
        <v>0</v>
      </c>
      <c r="M1263" s="199"/>
      <c r="N1263" s="199"/>
      <c r="O1263" s="199">
        <f>SUBTOTAL(9,O1264:O1281)</f>
        <v>0</v>
      </c>
      <c r="P1263" s="199">
        <f>SUBTOTAL(9,P1264:P1281)</f>
        <v>0</v>
      </c>
      <c r="Q1263" s="61"/>
      <c r="R1263" s="162"/>
      <c r="S1263" s="162">
        <f>SUBTOTAL(9,S1264:S1281)</f>
        <v>0</v>
      </c>
      <c r="T1263" s="199"/>
      <c r="U1263" s="199">
        <f>SUBTOTAL(9,U1264:U1281)</f>
        <v>0</v>
      </c>
      <c r="V1263" s="129"/>
      <c r="W1263" s="162"/>
      <c r="X1263" s="169">
        <f>SUBTOTAL(9,X1264:X1281)</f>
        <v>283.62199999999996</v>
      </c>
      <c r="Y1263" s="170">
        <f>SUBTOTAL(9,Y1264:Y1281)</f>
        <v>63.216000000000001</v>
      </c>
      <c r="Z1263" s="199"/>
      <c r="AA1263" s="199">
        <f>SUBTOTAL(9,AA1264:AA1281)</f>
        <v>462526872.65600008</v>
      </c>
      <c r="AB1263" s="71"/>
      <c r="AC1263" s="71"/>
      <c r="AD1263" s="71"/>
      <c r="AE1263" s="71"/>
      <c r="AF1263" s="71"/>
      <c r="AG1263" s="103"/>
      <c r="AH1263" s="61"/>
      <c r="AI1263" s="61"/>
      <c r="AJ1263" s="61">
        <f>SUBTOTAL(9,AJ1264:AJ1281)</f>
        <v>0</v>
      </c>
      <c r="AK1263" s="199"/>
      <c r="AL1263" s="199">
        <f>SUBTOTAL(9,AL1264:AL1281)</f>
        <v>0</v>
      </c>
      <c r="AM1263" s="162"/>
      <c r="AN1263" s="129">
        <f>SUBTOTAL(9,AN1264:AN1281)</f>
        <v>0</v>
      </c>
      <c r="AO1263" s="199">
        <f t="shared" si="236"/>
        <v>462526872.65600008</v>
      </c>
      <c r="AP1263" s="188"/>
      <c r="AQ1263" s="90"/>
    </row>
    <row r="1264" spans="1:43" ht="97.5" outlineLevel="2">
      <c r="A1264" s="72" t="e">
        <f>IF(C1263&lt;&gt;"",$C$7:C1263,A1262)</f>
        <v>#VALUE!</v>
      </c>
      <c r="B1264" s="102">
        <f>IF(C1263&lt;&gt;"",COUNTA($C$7:C1263)+392,"")</f>
        <v>478</v>
      </c>
      <c r="C1264" s="192"/>
      <c r="D1264" s="71" t="s">
        <v>485</v>
      </c>
      <c r="E1264" s="103"/>
      <c r="F1264" s="103"/>
      <c r="G1264" s="103"/>
      <c r="H1264" s="103"/>
      <c r="I1264" s="103"/>
      <c r="J1264" s="103"/>
      <c r="K1264" s="71"/>
      <c r="L1264" s="105"/>
      <c r="M1264" s="106" t="str">
        <f>IF(K1264&lt;&gt;"",VLOOKUP(K1264,'DON GIA'!$S$1:$U$19,3,0),"")</f>
        <v/>
      </c>
      <c r="N1264" s="106" t="str">
        <f>IF(K1264&lt;&gt;"",VLOOKUP(K1264,'DON GIA'!$S$1:$V$19,4,0),"")</f>
        <v/>
      </c>
      <c r="O1264" s="106" t="str">
        <f t="shared" si="239"/>
        <v/>
      </c>
      <c r="P1264" s="106" t="str">
        <f t="shared" si="240"/>
        <v/>
      </c>
      <c r="Q1264" s="71" t="s">
        <v>35</v>
      </c>
      <c r="R1264" s="103"/>
      <c r="S1264" s="103"/>
      <c r="T1264" s="106" t="str">
        <f>IF(Q1264&lt;&gt;"",VLOOKUP(Q1264,'DON GIA'!$H$1:$K$103,4,0),"")</f>
        <v/>
      </c>
      <c r="U1264" s="106" t="str">
        <f t="shared" ref="U1264:U1281" si="244">IF(Q1264&lt;&gt;"",IF(ISNUMBER(T1264),S1264*T1264,""),"")</f>
        <v/>
      </c>
      <c r="V1264" s="107" t="s">
        <v>1078</v>
      </c>
      <c r="W1264" s="103" t="s">
        <v>27</v>
      </c>
      <c r="X1264" s="108">
        <v>6.58</v>
      </c>
      <c r="Y1264" s="109">
        <v>45.95</v>
      </c>
      <c r="Z1264" s="106">
        <f>IF(V1264&lt;&gt;"",VLOOKUP(V1264,'DON GIA'!$A$1:$D$346,4,0),"")</f>
        <v>854777</v>
      </c>
      <c r="AA1264" s="106">
        <f t="shared" ref="AA1264:AA1281" si="245">IF(V1264&lt;&gt;"",IF(ISNUMBER(Z1264),X1264*Z1264,""),"")</f>
        <v>5624432.6600000001</v>
      </c>
      <c r="AB1264" s="71"/>
      <c r="AC1264" s="71" t="s">
        <v>471</v>
      </c>
      <c r="AD1264" s="71" t="s">
        <v>36</v>
      </c>
      <c r="AE1264" s="71" t="s">
        <v>477</v>
      </c>
      <c r="AF1264" s="71" t="s">
        <v>136</v>
      </c>
      <c r="AG1264" s="103"/>
      <c r="AH1264" s="71"/>
      <c r="AI1264" s="71"/>
      <c r="AJ1264" s="71"/>
      <c r="AK1264" s="106" t="str">
        <f>IF(AH1264&lt;&gt;"",VLOOKUP(AH1264,'DON GIA'!$M$1:$P$9,4,0),"")</f>
        <v/>
      </c>
      <c r="AL1264" s="106" t="str">
        <f t="shared" si="243"/>
        <v/>
      </c>
      <c r="AM1264" s="103"/>
      <c r="AN1264" s="107"/>
      <c r="AO1264" s="199" t="str">
        <f t="shared" si="236"/>
        <v/>
      </c>
      <c r="AP1264" s="144" t="s">
        <v>759</v>
      </c>
    </row>
    <row r="1265" spans="1:42" ht="37.5" outlineLevel="2">
      <c r="A1265" s="72" t="e">
        <f>IF(C1264&lt;&gt;"",$C$7:C1264,A1264)</f>
        <v>#VALUE!</v>
      </c>
      <c r="B1265" s="102" t="str">
        <f>IF(C1264&lt;&gt;"",COUNTA($C$7:C1264)+392,"")</f>
        <v/>
      </c>
      <c r="C1265" s="192"/>
      <c r="D1265" s="71" t="s">
        <v>71</v>
      </c>
      <c r="E1265" s="103"/>
      <c r="F1265" s="103"/>
      <c r="G1265" s="103"/>
      <c r="H1265" s="103"/>
      <c r="I1265" s="103"/>
      <c r="J1265" s="103"/>
      <c r="K1265" s="71"/>
      <c r="L1265" s="105"/>
      <c r="M1265" s="106" t="str">
        <f>IF(K1265&lt;&gt;"",VLOOKUP(K1265,'DON GIA'!$S$1:$U$19,3,0),"")</f>
        <v/>
      </c>
      <c r="N1265" s="106" t="str">
        <f>IF(K1265&lt;&gt;"",VLOOKUP(K1265,'DON GIA'!$S$1:$V$19,4,0),"")</f>
        <v/>
      </c>
      <c r="O1265" s="106" t="str">
        <f t="shared" si="239"/>
        <v/>
      </c>
      <c r="P1265" s="106" t="str">
        <f t="shared" si="240"/>
        <v/>
      </c>
      <c r="Q1265" s="71" t="s">
        <v>35</v>
      </c>
      <c r="R1265" s="103"/>
      <c r="S1265" s="103"/>
      <c r="T1265" s="106" t="str">
        <f>IF(Q1265&lt;&gt;"",VLOOKUP(Q1265,'DON GIA'!$H$1:$K$103,4,0),"")</f>
        <v/>
      </c>
      <c r="U1265" s="106" t="str">
        <f t="shared" si="244"/>
        <v/>
      </c>
      <c r="V1265" s="107" t="s">
        <v>1289</v>
      </c>
      <c r="W1265" s="103" t="s">
        <v>27</v>
      </c>
      <c r="X1265" s="108"/>
      <c r="Y1265" s="109">
        <v>6.56</v>
      </c>
      <c r="Z1265" s="106">
        <f>IF(V1265&lt;&gt;"",VLOOKUP(V1265,'DON GIA'!$A$1:$D$346,4,0),"")</f>
        <v>4447303</v>
      </c>
      <c r="AA1265" s="106">
        <f t="shared" si="245"/>
        <v>0</v>
      </c>
      <c r="AB1265" s="71"/>
      <c r="AC1265" s="71" t="s">
        <v>34</v>
      </c>
      <c r="AD1265" s="71" t="s">
        <v>30</v>
      </c>
      <c r="AE1265" s="71" t="s">
        <v>477</v>
      </c>
      <c r="AF1265" s="71" t="s">
        <v>34</v>
      </c>
      <c r="AG1265" s="103"/>
      <c r="AH1265" s="71"/>
      <c r="AI1265" s="71"/>
      <c r="AJ1265" s="71"/>
      <c r="AK1265" s="106" t="str">
        <f>IF(AH1265&lt;&gt;"",VLOOKUP(AH1265,'DON GIA'!$M$1:$P$9,4,0),"")</f>
        <v/>
      </c>
      <c r="AL1265" s="106" t="str">
        <f t="shared" si="243"/>
        <v/>
      </c>
      <c r="AM1265" s="103"/>
      <c r="AN1265" s="107"/>
      <c r="AO1265" s="199" t="str">
        <f t="shared" si="236"/>
        <v/>
      </c>
      <c r="AP1265" s="107"/>
    </row>
    <row r="1266" spans="1:42" outlineLevel="2">
      <c r="A1266" s="72" t="e">
        <f>IF(C1265&lt;&gt;"",$C$7:C1265,A1265)</f>
        <v>#VALUE!</v>
      </c>
      <c r="B1266" s="102" t="str">
        <f>IF(C1265&lt;&gt;"",COUNTA($C$7:C1265)+392,"")</f>
        <v/>
      </c>
      <c r="C1266" s="192"/>
      <c r="D1266" s="71"/>
      <c r="E1266" s="103"/>
      <c r="F1266" s="103"/>
      <c r="G1266" s="103"/>
      <c r="H1266" s="103"/>
      <c r="I1266" s="103"/>
      <c r="J1266" s="103"/>
      <c r="K1266" s="71"/>
      <c r="L1266" s="105"/>
      <c r="M1266" s="106" t="str">
        <f>IF(K1266&lt;&gt;"",VLOOKUP(K1266,'DON GIA'!$S$1:$U$19,3,0),"")</f>
        <v/>
      </c>
      <c r="N1266" s="106" t="str">
        <f>IF(K1266&lt;&gt;"",VLOOKUP(K1266,'DON GIA'!$S$1:$V$19,4,0),"")</f>
        <v/>
      </c>
      <c r="O1266" s="106" t="str">
        <f t="shared" si="239"/>
        <v/>
      </c>
      <c r="P1266" s="106" t="str">
        <f t="shared" si="240"/>
        <v/>
      </c>
      <c r="Q1266" s="71" t="s">
        <v>35</v>
      </c>
      <c r="R1266" s="103"/>
      <c r="S1266" s="103"/>
      <c r="T1266" s="106" t="str">
        <f>IF(Q1266&lt;&gt;"",VLOOKUP(Q1266,'DON GIA'!$H$1:$K$103,4,0),"")</f>
        <v/>
      </c>
      <c r="U1266" s="106" t="str">
        <f t="shared" si="244"/>
        <v/>
      </c>
      <c r="V1266" s="107" t="s">
        <v>1005</v>
      </c>
      <c r="W1266" s="103" t="s">
        <v>27</v>
      </c>
      <c r="X1266" s="108">
        <v>53.31</v>
      </c>
      <c r="Y1266" s="109">
        <v>10.050000000000001</v>
      </c>
      <c r="Z1266" s="106">
        <f>IF(V1266&lt;&gt;"",VLOOKUP(V1266,'DON GIA'!$A$1:$D$346,4,0),"")</f>
        <v>5559129</v>
      </c>
      <c r="AA1266" s="106">
        <f t="shared" si="245"/>
        <v>296357166.99000001</v>
      </c>
      <c r="AB1266" s="71"/>
      <c r="AC1266" s="71" t="s">
        <v>313</v>
      </c>
      <c r="AD1266" s="71" t="s">
        <v>30</v>
      </c>
      <c r="AE1266" s="71" t="s">
        <v>31</v>
      </c>
      <c r="AF1266" s="71" t="s">
        <v>34</v>
      </c>
      <c r="AG1266" s="103"/>
      <c r="AH1266" s="71"/>
      <c r="AI1266" s="71"/>
      <c r="AJ1266" s="71"/>
      <c r="AK1266" s="106" t="str">
        <f>IF(AH1266&lt;&gt;"",VLOOKUP(AH1266,'DON GIA'!$M$1:$P$9,4,0),"")</f>
        <v/>
      </c>
      <c r="AL1266" s="106" t="str">
        <f t="shared" si="243"/>
        <v/>
      </c>
      <c r="AM1266" s="103"/>
      <c r="AN1266" s="107"/>
      <c r="AO1266" s="199" t="str">
        <f t="shared" si="236"/>
        <v/>
      </c>
      <c r="AP1266" s="107"/>
    </row>
    <row r="1267" spans="1:42" outlineLevel="2">
      <c r="A1267" s="72" t="e">
        <f>IF(C1266&lt;&gt;"",$C$7:C1266,A1266)</f>
        <v>#VALUE!</v>
      </c>
      <c r="B1267" s="102" t="str">
        <f>IF(C1266&lt;&gt;"",COUNTA($C$7:C1266)+392,"")</f>
        <v/>
      </c>
      <c r="C1267" s="192"/>
      <c r="D1267" s="71"/>
      <c r="E1267" s="103"/>
      <c r="F1267" s="103"/>
      <c r="G1267" s="103"/>
      <c r="H1267" s="103"/>
      <c r="I1267" s="103"/>
      <c r="J1267" s="103"/>
      <c r="K1267" s="71"/>
      <c r="L1267" s="105"/>
      <c r="M1267" s="106" t="str">
        <f>IF(K1267&lt;&gt;"",VLOOKUP(K1267,'DON GIA'!$S$1:$U$19,3,0),"")</f>
        <v/>
      </c>
      <c r="N1267" s="106" t="str">
        <f>IF(K1267&lt;&gt;"",VLOOKUP(K1267,'DON GIA'!$S$1:$V$19,4,0),"")</f>
        <v/>
      </c>
      <c r="O1267" s="106" t="str">
        <f t="shared" si="239"/>
        <v/>
      </c>
      <c r="P1267" s="106" t="str">
        <f t="shared" si="240"/>
        <v/>
      </c>
      <c r="Q1267" s="71" t="s">
        <v>35</v>
      </c>
      <c r="R1267" s="103"/>
      <c r="S1267" s="103"/>
      <c r="T1267" s="106" t="str">
        <f>IF(Q1267&lt;&gt;"",VLOOKUP(Q1267,'DON GIA'!$H$1:$K$103,4,0),"")</f>
        <v/>
      </c>
      <c r="U1267" s="106" t="str">
        <f t="shared" si="244"/>
        <v/>
      </c>
      <c r="V1267" s="107" t="s">
        <v>1063</v>
      </c>
      <c r="W1267" s="103" t="s">
        <v>27</v>
      </c>
      <c r="X1267" s="108">
        <v>8.6</v>
      </c>
      <c r="Y1267" s="109"/>
      <c r="Z1267" s="106">
        <f>IF(V1267&lt;&gt;"",VLOOKUP(V1267,'DON GIA'!$A$1:$D$346,4,0),"")</f>
        <v>3941166</v>
      </c>
      <c r="AA1267" s="106">
        <f t="shared" si="245"/>
        <v>33894027.600000001</v>
      </c>
      <c r="AB1267" s="71"/>
      <c r="AC1267" s="71" t="s">
        <v>313</v>
      </c>
      <c r="AD1267" s="71" t="s">
        <v>30</v>
      </c>
      <c r="AE1267" s="71" t="s">
        <v>31</v>
      </c>
      <c r="AF1267" s="71" t="s">
        <v>32</v>
      </c>
      <c r="AG1267" s="103"/>
      <c r="AH1267" s="71"/>
      <c r="AI1267" s="71"/>
      <c r="AJ1267" s="71"/>
      <c r="AK1267" s="106" t="str">
        <f>IF(AH1267&lt;&gt;"",VLOOKUP(AH1267,'DON GIA'!$M$1:$P$9,4,0),"")</f>
        <v/>
      </c>
      <c r="AL1267" s="106" t="str">
        <f t="shared" si="243"/>
        <v/>
      </c>
      <c r="AM1267" s="103"/>
      <c r="AN1267" s="107"/>
      <c r="AO1267" s="199" t="str">
        <f t="shared" si="236"/>
        <v/>
      </c>
      <c r="AP1267" s="107"/>
    </row>
    <row r="1268" spans="1:42" ht="37.5" outlineLevel="2">
      <c r="A1268" s="72" t="e">
        <f>IF(C1267&lt;&gt;"",$C$7:C1267,A1267)</f>
        <v>#VALUE!</v>
      </c>
      <c r="B1268" s="102" t="str">
        <f>IF(C1267&lt;&gt;"",COUNTA($C$7:C1267)+392,"")</f>
        <v/>
      </c>
      <c r="C1268" s="192"/>
      <c r="D1268" s="71"/>
      <c r="E1268" s="103"/>
      <c r="F1268" s="103"/>
      <c r="G1268" s="103"/>
      <c r="H1268" s="103"/>
      <c r="I1268" s="103"/>
      <c r="J1268" s="103"/>
      <c r="K1268" s="71"/>
      <c r="L1268" s="105"/>
      <c r="M1268" s="106" t="str">
        <f>IF(K1268&lt;&gt;"",VLOOKUP(K1268,'DON GIA'!$S$1:$U$19,3,0),"")</f>
        <v/>
      </c>
      <c r="N1268" s="106" t="str">
        <f>IF(K1268&lt;&gt;"",VLOOKUP(K1268,'DON GIA'!$S$1:$V$19,4,0),"")</f>
        <v/>
      </c>
      <c r="O1268" s="106" t="str">
        <f t="shared" si="239"/>
        <v/>
      </c>
      <c r="P1268" s="106" t="str">
        <f t="shared" si="240"/>
        <v/>
      </c>
      <c r="Q1268" s="71" t="s">
        <v>35</v>
      </c>
      <c r="R1268" s="103"/>
      <c r="S1268" s="103"/>
      <c r="T1268" s="106" t="str">
        <f>IF(Q1268&lt;&gt;"",VLOOKUP(Q1268,'DON GIA'!$H$1:$K$103,4,0),"")</f>
        <v/>
      </c>
      <c r="U1268" s="106" t="str">
        <f t="shared" si="244"/>
        <v/>
      </c>
      <c r="V1268" s="107" t="s">
        <v>1080</v>
      </c>
      <c r="W1268" s="103" t="s">
        <v>27</v>
      </c>
      <c r="X1268" s="108">
        <v>3.6</v>
      </c>
      <c r="Y1268" s="109"/>
      <c r="Z1268" s="106">
        <f>IF(V1268&lt;&gt;"",VLOOKUP(V1268,'DON GIA'!$A$1:$D$346,4,0),"")</f>
        <v>10375629</v>
      </c>
      <c r="AA1268" s="106">
        <f t="shared" si="245"/>
        <v>37352264.399999999</v>
      </c>
      <c r="AB1268" s="71"/>
      <c r="AC1268" s="71" t="s">
        <v>471</v>
      </c>
      <c r="AD1268" s="71" t="s">
        <v>30</v>
      </c>
      <c r="AE1268" s="71" t="s">
        <v>31</v>
      </c>
      <c r="AF1268" s="71" t="s">
        <v>34</v>
      </c>
      <c r="AG1268" s="103"/>
      <c r="AH1268" s="71"/>
      <c r="AI1268" s="71"/>
      <c r="AJ1268" s="71"/>
      <c r="AK1268" s="106" t="str">
        <f>IF(AH1268&lt;&gt;"",VLOOKUP(AH1268,'DON GIA'!$M$1:$P$9,4,0),"")</f>
        <v/>
      </c>
      <c r="AL1268" s="106" t="str">
        <f t="shared" si="243"/>
        <v/>
      </c>
      <c r="AM1268" s="103"/>
      <c r="AN1268" s="107"/>
      <c r="AO1268" s="199" t="str">
        <f t="shared" si="236"/>
        <v/>
      </c>
      <c r="AP1268" s="107"/>
    </row>
    <row r="1269" spans="1:42" outlineLevel="2">
      <c r="A1269" s="72" t="e">
        <f>IF(C1268&lt;&gt;"",$C$7:C1268,A1268)</f>
        <v>#VALUE!</v>
      </c>
      <c r="B1269" s="102" t="str">
        <f>IF(C1268&lt;&gt;"",COUNTA($C$7:C1268)+392,"")</f>
        <v/>
      </c>
      <c r="C1269" s="192"/>
      <c r="D1269" s="71"/>
      <c r="E1269" s="103"/>
      <c r="F1269" s="103"/>
      <c r="G1269" s="103"/>
      <c r="H1269" s="103"/>
      <c r="I1269" s="103"/>
      <c r="J1269" s="103"/>
      <c r="K1269" s="71"/>
      <c r="L1269" s="105"/>
      <c r="M1269" s="106" t="str">
        <f>IF(K1269&lt;&gt;"",VLOOKUP(K1269,'DON GIA'!$S$1:$U$19,3,0),"")</f>
        <v/>
      </c>
      <c r="N1269" s="106" t="str">
        <f>IF(K1269&lt;&gt;"",VLOOKUP(K1269,'DON GIA'!$S$1:$V$19,4,0),"")</f>
        <v/>
      </c>
      <c r="O1269" s="106" t="str">
        <f t="shared" si="239"/>
        <v/>
      </c>
      <c r="P1269" s="106" t="str">
        <f t="shared" si="240"/>
        <v/>
      </c>
      <c r="Q1269" s="71" t="s">
        <v>35</v>
      </c>
      <c r="R1269" s="103"/>
      <c r="S1269" s="103"/>
      <c r="T1269" s="106" t="str">
        <f>IF(Q1269&lt;&gt;"",VLOOKUP(Q1269,'DON GIA'!$H$1:$K$103,4,0),"")</f>
        <v/>
      </c>
      <c r="U1269" s="106" t="str">
        <f t="shared" si="244"/>
        <v/>
      </c>
      <c r="V1269" s="107" t="s">
        <v>1172</v>
      </c>
      <c r="W1269" s="103" t="s">
        <v>27</v>
      </c>
      <c r="X1269" s="108">
        <v>8.9700000000000006</v>
      </c>
      <c r="Y1269" s="109"/>
      <c r="Z1269" s="106">
        <f>IF(V1269&lt;&gt;"",VLOOKUP(V1269,'DON GIA'!$A$1:$D$346,4,0),"")</f>
        <v>299700</v>
      </c>
      <c r="AA1269" s="106">
        <f t="shared" si="245"/>
        <v>2688309</v>
      </c>
      <c r="AB1269" s="71"/>
      <c r="AC1269" s="71" t="s">
        <v>471</v>
      </c>
      <c r="AD1269" s="71" t="s">
        <v>30</v>
      </c>
      <c r="AE1269" s="71" t="s">
        <v>486</v>
      </c>
      <c r="AF1269" s="71" t="s">
        <v>41</v>
      </c>
      <c r="AG1269" s="103"/>
      <c r="AH1269" s="71"/>
      <c r="AI1269" s="71"/>
      <c r="AJ1269" s="71"/>
      <c r="AK1269" s="106" t="str">
        <f>IF(AH1269&lt;&gt;"",VLOOKUP(AH1269,'DON GIA'!$M$1:$P$9,4,0),"")</f>
        <v/>
      </c>
      <c r="AL1269" s="106" t="str">
        <f t="shared" si="243"/>
        <v/>
      </c>
      <c r="AM1269" s="103"/>
      <c r="AN1269" s="107"/>
      <c r="AO1269" s="199" t="str">
        <f t="shared" si="236"/>
        <v/>
      </c>
      <c r="AP1269" s="107"/>
    </row>
    <row r="1270" spans="1:42" ht="56.25" outlineLevel="2">
      <c r="A1270" s="72" t="e">
        <f>IF(C1269&lt;&gt;"",$C$7:C1269,A1269)</f>
        <v>#VALUE!</v>
      </c>
      <c r="B1270" s="102" t="str">
        <f>IF(C1269&lt;&gt;"",COUNTA($C$7:C1269)+392,"")</f>
        <v/>
      </c>
      <c r="C1270" s="192"/>
      <c r="D1270" s="71"/>
      <c r="E1270" s="103"/>
      <c r="F1270" s="103"/>
      <c r="G1270" s="103"/>
      <c r="H1270" s="103"/>
      <c r="I1270" s="103"/>
      <c r="J1270" s="103"/>
      <c r="K1270" s="71"/>
      <c r="L1270" s="105"/>
      <c r="M1270" s="106" t="str">
        <f>IF(K1270&lt;&gt;"",VLOOKUP(K1270,'DON GIA'!$S$1:$U$19,3,0),"")</f>
        <v/>
      </c>
      <c r="N1270" s="106" t="str">
        <f>IF(K1270&lt;&gt;"",VLOOKUP(K1270,'DON GIA'!$S$1:$V$19,4,0),"")</f>
        <v/>
      </c>
      <c r="O1270" s="106" t="str">
        <f t="shared" si="239"/>
        <v/>
      </c>
      <c r="P1270" s="106" t="str">
        <f t="shared" si="240"/>
        <v/>
      </c>
      <c r="Q1270" s="71" t="s">
        <v>35</v>
      </c>
      <c r="R1270" s="103"/>
      <c r="S1270" s="103"/>
      <c r="T1270" s="106" t="str">
        <f>IF(Q1270&lt;&gt;"",VLOOKUP(Q1270,'DON GIA'!$H$1:$K$103,4,0),"")</f>
        <v/>
      </c>
      <c r="U1270" s="106" t="str">
        <f t="shared" si="244"/>
        <v/>
      </c>
      <c r="V1270" s="107" t="s">
        <v>1290</v>
      </c>
      <c r="W1270" s="103" t="s">
        <v>27</v>
      </c>
      <c r="X1270" s="108">
        <v>8.58</v>
      </c>
      <c r="Y1270" s="109"/>
      <c r="Z1270" s="106">
        <f>IF(V1270&lt;&gt;"",VLOOKUP(V1270,'DON GIA'!$A$1:$D$346,4,0),"")</f>
        <v>4710655</v>
      </c>
      <c r="AA1270" s="106">
        <f t="shared" si="245"/>
        <v>40417419.899999999</v>
      </c>
      <c r="AB1270" s="71"/>
      <c r="AC1270" s="71" t="s">
        <v>471</v>
      </c>
      <c r="AD1270" s="71" t="s">
        <v>30</v>
      </c>
      <c r="AE1270" s="71" t="s">
        <v>31</v>
      </c>
      <c r="AF1270" s="71" t="s">
        <v>34</v>
      </c>
      <c r="AG1270" s="103"/>
      <c r="AH1270" s="71"/>
      <c r="AI1270" s="71"/>
      <c r="AJ1270" s="71"/>
      <c r="AK1270" s="106" t="str">
        <f>IF(AH1270&lt;&gt;"",VLOOKUP(AH1270,'DON GIA'!$M$1:$P$9,4,0),"")</f>
        <v/>
      </c>
      <c r="AL1270" s="106" t="str">
        <f t="shared" si="243"/>
        <v/>
      </c>
      <c r="AM1270" s="103"/>
      <c r="AN1270" s="107"/>
      <c r="AO1270" s="199" t="str">
        <f t="shared" si="236"/>
        <v/>
      </c>
      <c r="AP1270" s="107"/>
    </row>
    <row r="1271" spans="1:42" outlineLevel="2">
      <c r="A1271" s="72" t="e">
        <f>IF(C1270&lt;&gt;"",$C$7:C1270,A1270)</f>
        <v>#VALUE!</v>
      </c>
      <c r="B1271" s="102" t="str">
        <f>IF(C1270&lt;&gt;"",COUNTA($C$7:C1270)+392,"")</f>
        <v/>
      </c>
      <c r="C1271" s="192"/>
      <c r="D1271" s="71"/>
      <c r="E1271" s="103"/>
      <c r="F1271" s="103"/>
      <c r="G1271" s="103"/>
      <c r="H1271" s="103"/>
      <c r="I1271" s="103"/>
      <c r="J1271" s="103"/>
      <c r="K1271" s="71"/>
      <c r="L1271" s="105"/>
      <c r="M1271" s="106" t="str">
        <f>IF(K1271&lt;&gt;"",VLOOKUP(K1271,'DON GIA'!$S$1:$U$19,3,0),"")</f>
        <v/>
      </c>
      <c r="N1271" s="106" t="str">
        <f>IF(K1271&lt;&gt;"",VLOOKUP(K1271,'DON GIA'!$S$1:$V$19,4,0),"")</f>
        <v/>
      </c>
      <c r="O1271" s="106" t="str">
        <f t="shared" si="239"/>
        <v/>
      </c>
      <c r="P1271" s="106" t="str">
        <f t="shared" si="240"/>
        <v/>
      </c>
      <c r="Q1271" s="71" t="s">
        <v>35</v>
      </c>
      <c r="R1271" s="103"/>
      <c r="S1271" s="103"/>
      <c r="T1271" s="106" t="str">
        <f>IF(Q1271&lt;&gt;"",VLOOKUP(Q1271,'DON GIA'!$H$1:$K$103,4,0),"")</f>
        <v/>
      </c>
      <c r="U1271" s="106" t="str">
        <f t="shared" si="244"/>
        <v/>
      </c>
      <c r="V1271" s="107" t="s">
        <v>1091</v>
      </c>
      <c r="W1271" s="103" t="s">
        <v>27</v>
      </c>
      <c r="X1271" s="108">
        <v>63.35</v>
      </c>
      <c r="Y1271" s="109"/>
      <c r="Z1271" s="106">
        <f>IF(V1271&lt;&gt;"",VLOOKUP(V1271,'DON GIA'!$A$1:$D$346,4,0),"")</f>
        <v>161275</v>
      </c>
      <c r="AA1271" s="106">
        <f t="shared" si="245"/>
        <v>10216771.25</v>
      </c>
      <c r="AB1271" s="71"/>
      <c r="AC1271" s="71"/>
      <c r="AD1271" s="71"/>
      <c r="AE1271" s="71"/>
      <c r="AF1271" s="71"/>
      <c r="AG1271" s="103"/>
      <c r="AH1271" s="71"/>
      <c r="AI1271" s="71"/>
      <c r="AJ1271" s="71"/>
      <c r="AK1271" s="106" t="str">
        <f>IF(AH1271&lt;&gt;"",VLOOKUP(AH1271,'DON GIA'!$M$1:$P$9,4,0),"")</f>
        <v/>
      </c>
      <c r="AL1271" s="106" t="str">
        <f t="shared" si="243"/>
        <v/>
      </c>
      <c r="AM1271" s="103"/>
      <c r="AN1271" s="107"/>
      <c r="AO1271" s="199" t="str">
        <f t="shared" si="236"/>
        <v/>
      </c>
      <c r="AP1271" s="107"/>
    </row>
    <row r="1272" spans="1:42" outlineLevel="2">
      <c r="A1272" s="72" t="e">
        <f>IF(C1271&lt;&gt;"",$C$7:C1271,A1271)</f>
        <v>#VALUE!</v>
      </c>
      <c r="B1272" s="102" t="str">
        <f>IF(C1271&lt;&gt;"",COUNTA($C$7:C1271)+392,"")</f>
        <v/>
      </c>
      <c r="C1272" s="192"/>
      <c r="D1272" s="71"/>
      <c r="E1272" s="103"/>
      <c r="F1272" s="103"/>
      <c r="G1272" s="103"/>
      <c r="H1272" s="103"/>
      <c r="I1272" s="103"/>
      <c r="J1272" s="103"/>
      <c r="K1272" s="71"/>
      <c r="L1272" s="105"/>
      <c r="M1272" s="106" t="str">
        <f>IF(K1272&lt;&gt;"",VLOOKUP(K1272,'DON GIA'!$S$1:$U$19,3,0),"")</f>
        <v/>
      </c>
      <c r="N1272" s="106" t="str">
        <f>IF(K1272&lt;&gt;"",VLOOKUP(K1272,'DON GIA'!$S$1:$V$19,4,0),"")</f>
        <v/>
      </c>
      <c r="O1272" s="106" t="str">
        <f t="shared" si="239"/>
        <v/>
      </c>
      <c r="P1272" s="106" t="str">
        <f t="shared" si="240"/>
        <v/>
      </c>
      <c r="Q1272" s="71" t="s">
        <v>35</v>
      </c>
      <c r="R1272" s="103"/>
      <c r="S1272" s="103"/>
      <c r="T1272" s="106" t="str">
        <f>IF(Q1272&lt;&gt;"",VLOOKUP(Q1272,'DON GIA'!$H$1:$K$103,4,0),"")</f>
        <v/>
      </c>
      <c r="U1272" s="106" t="str">
        <f t="shared" si="244"/>
        <v/>
      </c>
      <c r="V1272" s="107" t="s">
        <v>1196</v>
      </c>
      <c r="W1272" s="103" t="s">
        <v>27</v>
      </c>
      <c r="X1272" s="108">
        <v>27.36</v>
      </c>
      <c r="Y1272" s="109"/>
      <c r="Z1272" s="106">
        <f>IF(V1272&lt;&gt;"",VLOOKUP(V1272,'DON GIA'!$A$1:$D$346,4,0),"")</f>
        <v>282038</v>
      </c>
      <c r="AA1272" s="106">
        <f t="shared" si="245"/>
        <v>7716559.6799999997</v>
      </c>
      <c r="AB1272" s="71"/>
      <c r="AC1272" s="71"/>
      <c r="AD1272" s="71"/>
      <c r="AE1272" s="71"/>
      <c r="AF1272" s="71"/>
      <c r="AG1272" s="103"/>
      <c r="AH1272" s="71"/>
      <c r="AI1272" s="71"/>
      <c r="AJ1272" s="71"/>
      <c r="AK1272" s="106" t="str">
        <f>IF(AH1272&lt;&gt;"",VLOOKUP(AH1272,'DON GIA'!$M$1:$P$9,4,0),"")</f>
        <v/>
      </c>
      <c r="AL1272" s="106" t="str">
        <f t="shared" si="243"/>
        <v/>
      </c>
      <c r="AM1272" s="103"/>
      <c r="AN1272" s="107"/>
      <c r="AO1272" s="199" t="str">
        <f t="shared" si="236"/>
        <v/>
      </c>
      <c r="AP1272" s="107"/>
    </row>
    <row r="1273" spans="1:42" outlineLevel="2">
      <c r="A1273" s="72" t="e">
        <f>IF(C1272&lt;&gt;"",$C$7:C1272,A1272)</f>
        <v>#VALUE!</v>
      </c>
      <c r="B1273" s="102" t="str">
        <f>IF(C1272&lt;&gt;"",COUNTA($C$7:C1272)+392,"")</f>
        <v/>
      </c>
      <c r="C1273" s="192"/>
      <c r="D1273" s="71"/>
      <c r="E1273" s="103"/>
      <c r="F1273" s="103"/>
      <c r="G1273" s="103"/>
      <c r="H1273" s="103"/>
      <c r="I1273" s="103"/>
      <c r="J1273" s="103"/>
      <c r="K1273" s="71"/>
      <c r="L1273" s="105"/>
      <c r="M1273" s="106" t="str">
        <f>IF(K1273&lt;&gt;"",VLOOKUP(K1273,'DON GIA'!$S$1:$U$19,3,0),"")</f>
        <v/>
      </c>
      <c r="N1273" s="106" t="str">
        <f>IF(K1273&lt;&gt;"",VLOOKUP(K1273,'DON GIA'!$S$1:$V$19,4,0),"")</f>
        <v/>
      </c>
      <c r="O1273" s="106" t="str">
        <f t="shared" si="239"/>
        <v/>
      </c>
      <c r="P1273" s="106" t="str">
        <f t="shared" si="240"/>
        <v/>
      </c>
      <c r="Q1273" s="71" t="s">
        <v>35</v>
      </c>
      <c r="R1273" s="103"/>
      <c r="S1273" s="103"/>
      <c r="T1273" s="106" t="str">
        <f>IF(Q1273&lt;&gt;"",VLOOKUP(Q1273,'DON GIA'!$H$1:$K$103,4,0),"")</f>
        <v/>
      </c>
      <c r="U1273" s="106" t="str">
        <f t="shared" si="244"/>
        <v/>
      </c>
      <c r="V1273" s="107" t="s">
        <v>1023</v>
      </c>
      <c r="W1273" s="103" t="s">
        <v>38</v>
      </c>
      <c r="X1273" s="108">
        <v>7.1999999999999995E-2</v>
      </c>
      <c r="Y1273" s="109"/>
      <c r="Z1273" s="106">
        <f>IF(V1273&lt;&gt;"",VLOOKUP(V1273,'DON GIA'!$A$1:$D$346,4,0),"")</f>
        <v>2523428</v>
      </c>
      <c r="AA1273" s="106">
        <f t="shared" si="245"/>
        <v>181686.81599999999</v>
      </c>
      <c r="AB1273" s="71"/>
      <c r="AC1273" s="71" t="s">
        <v>471</v>
      </c>
      <c r="AD1273" s="71" t="s">
        <v>107</v>
      </c>
      <c r="AE1273" s="71" t="s">
        <v>116</v>
      </c>
      <c r="AF1273" s="71" t="s">
        <v>136</v>
      </c>
      <c r="AG1273" s="103"/>
      <c r="AH1273" s="71"/>
      <c r="AI1273" s="71"/>
      <c r="AJ1273" s="71"/>
      <c r="AK1273" s="106" t="str">
        <f>IF(AH1273&lt;&gt;"",VLOOKUP(AH1273,'DON GIA'!$M$1:$P$9,4,0),"")</f>
        <v/>
      </c>
      <c r="AL1273" s="106" t="str">
        <f t="shared" si="243"/>
        <v/>
      </c>
      <c r="AM1273" s="103"/>
      <c r="AN1273" s="107"/>
      <c r="AO1273" s="199" t="str">
        <f t="shared" si="236"/>
        <v/>
      </c>
      <c r="AP1273" s="107"/>
    </row>
    <row r="1274" spans="1:42" ht="37.5" outlineLevel="2">
      <c r="A1274" s="72" t="e">
        <f>IF(C1273&lt;&gt;"",$C$7:C1273,A1273)</f>
        <v>#VALUE!</v>
      </c>
      <c r="B1274" s="102" t="str">
        <f>IF(C1273&lt;&gt;"",COUNTA($C$7:C1273)+392,"")</f>
        <v/>
      </c>
      <c r="C1274" s="192"/>
      <c r="D1274" s="71"/>
      <c r="E1274" s="103"/>
      <c r="F1274" s="103"/>
      <c r="G1274" s="103"/>
      <c r="H1274" s="103"/>
      <c r="I1274" s="103"/>
      <c r="J1274" s="103"/>
      <c r="K1274" s="71"/>
      <c r="L1274" s="105"/>
      <c r="M1274" s="106" t="str">
        <f>IF(K1274&lt;&gt;"",VLOOKUP(K1274,'DON GIA'!$S$1:$U$19,3,0),"")</f>
        <v/>
      </c>
      <c r="N1274" s="106" t="str">
        <f>IF(K1274&lt;&gt;"",VLOOKUP(K1274,'DON GIA'!$S$1:$V$19,4,0),"")</f>
        <v/>
      </c>
      <c r="O1274" s="106" t="str">
        <f t="shared" si="239"/>
        <v/>
      </c>
      <c r="P1274" s="106" t="str">
        <f t="shared" si="240"/>
        <v/>
      </c>
      <c r="Q1274" s="71" t="s">
        <v>35</v>
      </c>
      <c r="R1274" s="103"/>
      <c r="S1274" s="103"/>
      <c r="T1274" s="106" t="str">
        <f>IF(Q1274&lt;&gt;"",VLOOKUP(Q1274,'DON GIA'!$H$1:$K$103,4,0),"")</f>
        <v/>
      </c>
      <c r="U1274" s="106" t="str">
        <f t="shared" si="244"/>
        <v/>
      </c>
      <c r="V1274" s="107" t="s">
        <v>1291</v>
      </c>
      <c r="W1274" s="103" t="s">
        <v>27</v>
      </c>
      <c r="X1274" s="108">
        <v>9.84</v>
      </c>
      <c r="Y1274" s="109"/>
      <c r="Z1274" s="106">
        <f>IF(V1274&lt;&gt;"",VLOOKUP(V1274,'DON GIA'!$A$1:$D$346,4,0),"")</f>
        <v>282038</v>
      </c>
      <c r="AA1274" s="106">
        <f t="shared" si="245"/>
        <v>2775253.92</v>
      </c>
      <c r="AB1274" s="71"/>
      <c r="AC1274" s="71"/>
      <c r="AD1274" s="71"/>
      <c r="AE1274" s="71"/>
      <c r="AF1274" s="71"/>
      <c r="AG1274" s="103"/>
      <c r="AH1274" s="71"/>
      <c r="AI1274" s="71"/>
      <c r="AJ1274" s="71"/>
      <c r="AK1274" s="106" t="str">
        <f>IF(AH1274&lt;&gt;"",VLOOKUP(AH1274,'DON GIA'!$M$1:$P$9,4,0),"")</f>
        <v/>
      </c>
      <c r="AL1274" s="106" t="str">
        <f t="shared" si="243"/>
        <v/>
      </c>
      <c r="AM1274" s="103"/>
      <c r="AN1274" s="107"/>
      <c r="AO1274" s="199" t="str">
        <f t="shared" si="236"/>
        <v/>
      </c>
      <c r="AP1274" s="107"/>
    </row>
    <row r="1275" spans="1:42" ht="37.5" outlineLevel="2">
      <c r="A1275" s="72" t="e">
        <f>IF(C1274&lt;&gt;"",$C$7:C1274,A1274)</f>
        <v>#VALUE!</v>
      </c>
      <c r="B1275" s="102" t="str">
        <f>IF(C1274&lt;&gt;"",COUNTA($C$7:C1274)+392,"")</f>
        <v/>
      </c>
      <c r="C1275" s="192"/>
      <c r="D1275" s="71"/>
      <c r="E1275" s="103"/>
      <c r="F1275" s="103"/>
      <c r="G1275" s="103"/>
      <c r="H1275" s="103"/>
      <c r="I1275" s="103"/>
      <c r="J1275" s="103"/>
      <c r="K1275" s="71"/>
      <c r="L1275" s="105"/>
      <c r="M1275" s="106" t="str">
        <f>IF(K1275&lt;&gt;"",VLOOKUP(K1275,'DON GIA'!$S$1:$U$19,3,0),"")</f>
        <v/>
      </c>
      <c r="N1275" s="106" t="str">
        <f>IF(K1275&lt;&gt;"",VLOOKUP(K1275,'DON GIA'!$S$1:$V$19,4,0),"")</f>
        <v/>
      </c>
      <c r="O1275" s="106" t="str">
        <f t="shared" si="239"/>
        <v/>
      </c>
      <c r="P1275" s="106" t="str">
        <f t="shared" si="240"/>
        <v/>
      </c>
      <c r="Q1275" s="71" t="s">
        <v>35</v>
      </c>
      <c r="R1275" s="103"/>
      <c r="S1275" s="103"/>
      <c r="T1275" s="106" t="str">
        <f>IF(Q1275&lt;&gt;"",VLOOKUP(Q1275,'DON GIA'!$H$1:$K$103,4,0),"")</f>
        <v/>
      </c>
      <c r="U1275" s="106" t="str">
        <f t="shared" si="244"/>
        <v/>
      </c>
      <c r="V1275" s="107" t="s">
        <v>1210</v>
      </c>
      <c r="W1275" s="103" t="s">
        <v>27</v>
      </c>
      <c r="X1275" s="108">
        <v>8.6</v>
      </c>
      <c r="Y1275" s="109"/>
      <c r="Z1275" s="106">
        <f>IF(V1275&lt;&gt;"",VLOOKUP(V1275,'DON GIA'!$A$1:$D$346,4,0),"")</f>
        <v>161275</v>
      </c>
      <c r="AA1275" s="106">
        <f t="shared" si="245"/>
        <v>1386965</v>
      </c>
      <c r="AB1275" s="71"/>
      <c r="AC1275" s="71"/>
      <c r="AD1275" s="71"/>
      <c r="AE1275" s="71"/>
      <c r="AF1275" s="71"/>
      <c r="AG1275" s="103"/>
      <c r="AH1275" s="71"/>
      <c r="AI1275" s="71"/>
      <c r="AJ1275" s="71"/>
      <c r="AK1275" s="106" t="str">
        <f>IF(AH1275&lt;&gt;"",VLOOKUP(AH1275,'DON GIA'!$M$1:$P$9,4,0),"")</f>
        <v/>
      </c>
      <c r="AL1275" s="106" t="str">
        <f t="shared" si="243"/>
        <v/>
      </c>
      <c r="AM1275" s="103"/>
      <c r="AN1275" s="107"/>
      <c r="AO1275" s="199" t="str">
        <f t="shared" si="236"/>
        <v/>
      </c>
      <c r="AP1275" s="107"/>
    </row>
    <row r="1276" spans="1:42" outlineLevel="2">
      <c r="A1276" s="72" t="e">
        <f>IF(C1275&lt;&gt;"",$C$7:C1275,A1275)</f>
        <v>#VALUE!</v>
      </c>
      <c r="B1276" s="102" t="str">
        <f>IF(C1275&lt;&gt;"",COUNTA($C$7:C1275)+392,"")</f>
        <v/>
      </c>
      <c r="C1276" s="192"/>
      <c r="D1276" s="71"/>
      <c r="E1276" s="103"/>
      <c r="F1276" s="103"/>
      <c r="G1276" s="103"/>
      <c r="H1276" s="103"/>
      <c r="I1276" s="103"/>
      <c r="J1276" s="103"/>
      <c r="K1276" s="71"/>
      <c r="L1276" s="105"/>
      <c r="M1276" s="106" t="str">
        <f>IF(K1276&lt;&gt;"",VLOOKUP(K1276,'DON GIA'!$S$1:$U$19,3,0),"")</f>
        <v/>
      </c>
      <c r="N1276" s="106" t="str">
        <f>IF(K1276&lt;&gt;"",VLOOKUP(K1276,'DON GIA'!$S$1:$V$19,4,0),"")</f>
        <v/>
      </c>
      <c r="O1276" s="106" t="str">
        <f t="shared" si="239"/>
        <v/>
      </c>
      <c r="P1276" s="106" t="str">
        <f t="shared" si="240"/>
        <v/>
      </c>
      <c r="Q1276" s="71" t="s">
        <v>35</v>
      </c>
      <c r="R1276" s="103"/>
      <c r="S1276" s="103"/>
      <c r="T1276" s="106" t="str">
        <f>IF(Q1276&lt;&gt;"",VLOOKUP(Q1276,'DON GIA'!$H$1:$K$103,4,0),"")</f>
        <v/>
      </c>
      <c r="U1276" s="106" t="str">
        <f t="shared" si="244"/>
        <v/>
      </c>
      <c r="V1276" s="107" t="s">
        <v>1009</v>
      </c>
      <c r="W1276" s="103" t="s">
        <v>27</v>
      </c>
      <c r="X1276" s="108">
        <v>28.6</v>
      </c>
      <c r="Y1276" s="109"/>
      <c r="Z1276" s="106">
        <f>IF(V1276&lt;&gt;"",VLOOKUP(V1276,'DON GIA'!$A$1:$D$346,4,0),"")</f>
        <v>282038</v>
      </c>
      <c r="AA1276" s="106">
        <f t="shared" si="245"/>
        <v>8066286.8000000007</v>
      </c>
      <c r="AB1276" s="71"/>
      <c r="AC1276" s="71"/>
      <c r="AD1276" s="71"/>
      <c r="AE1276" s="71"/>
      <c r="AF1276" s="71"/>
      <c r="AG1276" s="103"/>
      <c r="AH1276" s="71"/>
      <c r="AI1276" s="71"/>
      <c r="AJ1276" s="71"/>
      <c r="AK1276" s="106" t="str">
        <f>IF(AH1276&lt;&gt;"",VLOOKUP(AH1276,'DON GIA'!$M$1:$P$9,4,0),"")</f>
        <v/>
      </c>
      <c r="AL1276" s="106" t="str">
        <f t="shared" si="243"/>
        <v/>
      </c>
      <c r="AM1276" s="103"/>
      <c r="AN1276" s="107"/>
      <c r="AO1276" s="199" t="str">
        <f t="shared" si="236"/>
        <v/>
      </c>
      <c r="AP1276" s="107"/>
    </row>
    <row r="1277" spans="1:42" ht="37.5" outlineLevel="2">
      <c r="A1277" s="72" t="e">
        <f>IF(C1276&lt;&gt;"",$C$7:C1276,A1276)</f>
        <v>#VALUE!</v>
      </c>
      <c r="B1277" s="102" t="str">
        <f>IF(C1276&lt;&gt;"",COUNTA($C$7:C1276)+392,"")</f>
        <v/>
      </c>
      <c r="C1277" s="192"/>
      <c r="D1277" s="71"/>
      <c r="E1277" s="103"/>
      <c r="F1277" s="103"/>
      <c r="G1277" s="103"/>
      <c r="H1277" s="103"/>
      <c r="I1277" s="103"/>
      <c r="J1277" s="103"/>
      <c r="K1277" s="71"/>
      <c r="L1277" s="105"/>
      <c r="M1277" s="106" t="str">
        <f>IF(K1277&lt;&gt;"",VLOOKUP(K1277,'DON GIA'!$S$1:$U$19,3,0),"")</f>
        <v/>
      </c>
      <c r="N1277" s="106" t="str">
        <f>IF(K1277&lt;&gt;"",VLOOKUP(K1277,'DON GIA'!$S$1:$V$19,4,0),"")</f>
        <v/>
      </c>
      <c r="O1277" s="106" t="str">
        <f t="shared" si="239"/>
        <v/>
      </c>
      <c r="P1277" s="106" t="str">
        <f t="shared" si="240"/>
        <v/>
      </c>
      <c r="Q1277" s="71" t="s">
        <v>35</v>
      </c>
      <c r="R1277" s="103"/>
      <c r="S1277" s="103"/>
      <c r="T1277" s="106" t="str">
        <f>IF(Q1277&lt;&gt;"",VLOOKUP(Q1277,'DON GIA'!$H$1:$K$103,4,0),"")</f>
        <v/>
      </c>
      <c r="U1277" s="106" t="str">
        <f t="shared" si="244"/>
        <v/>
      </c>
      <c r="V1277" s="107" t="s">
        <v>1194</v>
      </c>
      <c r="W1277" s="103" t="s">
        <v>27</v>
      </c>
      <c r="X1277" s="108">
        <v>0.96</v>
      </c>
      <c r="Y1277" s="109"/>
      <c r="Z1277" s="106">
        <f>IF(V1277&lt;&gt;"",VLOOKUP(V1277,'DON GIA'!$A$1:$D$346,4,0),"")</f>
        <v>292949</v>
      </c>
      <c r="AA1277" s="106">
        <f t="shared" si="245"/>
        <v>281231.03999999998</v>
      </c>
      <c r="AB1277" s="71"/>
      <c r="AC1277" s="71"/>
      <c r="AD1277" s="71"/>
      <c r="AE1277" s="71"/>
      <c r="AF1277" s="71"/>
      <c r="AG1277" s="103"/>
      <c r="AH1277" s="71"/>
      <c r="AI1277" s="71"/>
      <c r="AJ1277" s="71"/>
      <c r="AK1277" s="106" t="str">
        <f>IF(AH1277&lt;&gt;"",VLOOKUP(AH1277,'DON GIA'!$M$1:$P$9,4,0),"")</f>
        <v/>
      </c>
      <c r="AL1277" s="106" t="str">
        <f t="shared" si="243"/>
        <v/>
      </c>
      <c r="AM1277" s="103"/>
      <c r="AN1277" s="107"/>
      <c r="AO1277" s="199" t="str">
        <f t="shared" si="236"/>
        <v/>
      </c>
      <c r="AP1277" s="107"/>
    </row>
    <row r="1278" spans="1:42" outlineLevel="2">
      <c r="A1278" s="72" t="e">
        <f>IF(C1277&lt;&gt;"",$C$7:C1277,A1277)</f>
        <v>#VALUE!</v>
      </c>
      <c r="B1278" s="102" t="str">
        <f>IF(C1277&lt;&gt;"",COUNTA($C$7:C1277)+392,"")</f>
        <v/>
      </c>
      <c r="C1278" s="192"/>
      <c r="D1278" s="71"/>
      <c r="E1278" s="103"/>
      <c r="F1278" s="103"/>
      <c r="G1278" s="103"/>
      <c r="H1278" s="103"/>
      <c r="I1278" s="103"/>
      <c r="J1278" s="103"/>
      <c r="K1278" s="71"/>
      <c r="L1278" s="105"/>
      <c r="M1278" s="106" t="str">
        <f>IF(K1278&lt;&gt;"",VLOOKUP(K1278,'DON GIA'!$S$1:$U$19,3,0),"")</f>
        <v/>
      </c>
      <c r="N1278" s="106" t="str">
        <f>IF(K1278&lt;&gt;"",VLOOKUP(K1278,'DON GIA'!$S$1:$V$19,4,0),"")</f>
        <v/>
      </c>
      <c r="O1278" s="106" t="str">
        <f t="shared" si="239"/>
        <v/>
      </c>
      <c r="P1278" s="106" t="str">
        <f t="shared" si="240"/>
        <v/>
      </c>
      <c r="Q1278" s="71" t="s">
        <v>35</v>
      </c>
      <c r="R1278" s="103"/>
      <c r="S1278" s="103"/>
      <c r="T1278" s="106" t="str">
        <f>IF(Q1278&lt;&gt;"",VLOOKUP(Q1278,'DON GIA'!$H$1:$K$103,4,0),"")</f>
        <v/>
      </c>
      <c r="U1278" s="106" t="str">
        <f t="shared" si="244"/>
        <v/>
      </c>
      <c r="V1278" s="107" t="s">
        <v>1292</v>
      </c>
      <c r="W1278" s="103" t="s">
        <v>38</v>
      </c>
      <c r="X1278" s="108"/>
      <c r="Y1278" s="108">
        <v>0.65600000000000003</v>
      </c>
      <c r="Z1278" s="106">
        <f>IF(V1278&lt;&gt;"",VLOOKUP(V1278,'DON GIA'!$A$1:$D$346,4,0),"")</f>
        <v>4734694</v>
      </c>
      <c r="AA1278" s="106">
        <f t="shared" si="245"/>
        <v>0</v>
      </c>
      <c r="AB1278" s="71"/>
      <c r="AC1278" s="71"/>
      <c r="AD1278" s="71"/>
      <c r="AE1278" s="71"/>
      <c r="AF1278" s="71"/>
      <c r="AG1278" s="103"/>
      <c r="AH1278" s="71"/>
      <c r="AI1278" s="71"/>
      <c r="AJ1278" s="71"/>
      <c r="AK1278" s="106" t="str">
        <f>IF(AH1278&lt;&gt;"",VLOOKUP(AH1278,'DON GIA'!$M$1:$P$9,4,0),"")</f>
        <v/>
      </c>
      <c r="AL1278" s="106" t="str">
        <f t="shared" si="243"/>
        <v/>
      </c>
      <c r="AM1278" s="103"/>
      <c r="AN1278" s="107"/>
      <c r="AO1278" s="199" t="str">
        <f t="shared" si="236"/>
        <v/>
      </c>
      <c r="AP1278" s="107"/>
    </row>
    <row r="1279" spans="1:42" outlineLevel="2">
      <c r="A1279" s="72" t="e">
        <f>IF(C1278&lt;&gt;"",$C$7:C1278,A1278)</f>
        <v>#VALUE!</v>
      </c>
      <c r="B1279" s="102" t="str">
        <f>IF(C1278&lt;&gt;"",COUNTA($C$7:C1278)+392,"")</f>
        <v/>
      </c>
      <c r="C1279" s="192"/>
      <c r="D1279" s="71"/>
      <c r="E1279" s="103"/>
      <c r="F1279" s="103"/>
      <c r="G1279" s="103"/>
      <c r="H1279" s="103"/>
      <c r="I1279" s="103"/>
      <c r="J1279" s="103"/>
      <c r="K1279" s="71"/>
      <c r="L1279" s="105"/>
      <c r="M1279" s="106" t="str">
        <f>IF(K1279&lt;&gt;"",VLOOKUP(K1279,'DON GIA'!$S$1:$U$19,3,0),"")</f>
        <v/>
      </c>
      <c r="N1279" s="106" t="str">
        <f>IF(K1279&lt;&gt;"",VLOOKUP(K1279,'DON GIA'!$S$1:$V$19,4,0),"")</f>
        <v/>
      </c>
      <c r="O1279" s="106" t="str">
        <f t="shared" si="239"/>
        <v/>
      </c>
      <c r="P1279" s="106" t="str">
        <f t="shared" si="240"/>
        <v/>
      </c>
      <c r="Q1279" s="71" t="s">
        <v>35</v>
      </c>
      <c r="R1279" s="103"/>
      <c r="S1279" s="103"/>
      <c r="T1279" s="106" t="str">
        <f>IF(Q1279&lt;&gt;"",VLOOKUP(Q1279,'DON GIA'!$H$1:$K$103,4,0),"")</f>
        <v/>
      </c>
      <c r="U1279" s="106" t="str">
        <f t="shared" si="244"/>
        <v/>
      </c>
      <c r="V1279" s="107" t="s">
        <v>1009</v>
      </c>
      <c r="W1279" s="103" t="s">
        <v>27</v>
      </c>
      <c r="X1279" s="108">
        <v>55.2</v>
      </c>
      <c r="Y1279" s="109"/>
      <c r="Z1279" s="106">
        <f>IF(V1279&lt;&gt;"",VLOOKUP(V1279,'DON GIA'!$A$1:$D$346,4,0),"")</f>
        <v>282038</v>
      </c>
      <c r="AA1279" s="106">
        <f t="shared" si="245"/>
        <v>15568497.600000001</v>
      </c>
      <c r="AB1279" s="71"/>
      <c r="AC1279" s="71"/>
      <c r="AD1279" s="71"/>
      <c r="AE1279" s="71"/>
      <c r="AF1279" s="71"/>
      <c r="AG1279" s="103"/>
      <c r="AH1279" s="71"/>
      <c r="AI1279" s="71"/>
      <c r="AJ1279" s="71"/>
      <c r="AK1279" s="106" t="str">
        <f>IF(AH1279&lt;&gt;"",VLOOKUP(AH1279,'DON GIA'!$M$1:$P$9,4,0),"")</f>
        <v/>
      </c>
      <c r="AL1279" s="106" t="str">
        <f t="shared" si="243"/>
        <v/>
      </c>
      <c r="AM1279" s="103"/>
      <c r="AN1279" s="107"/>
      <c r="AO1279" s="199" t="str">
        <f t="shared" si="236"/>
        <v/>
      </c>
      <c r="AP1279" s="107"/>
    </row>
    <row r="1280" spans="1:42" outlineLevel="2">
      <c r="A1280" s="72" t="e">
        <f>IF(C1279&lt;&gt;"",$C$7:C1279,A1279)</f>
        <v>#VALUE!</v>
      </c>
      <c r="B1280" s="102" t="str">
        <f>IF(C1279&lt;&gt;"",COUNTA($C$7:C1279)+392,"")</f>
        <v/>
      </c>
      <c r="C1280" s="192"/>
      <c r="D1280" s="71"/>
      <c r="E1280" s="103"/>
      <c r="F1280" s="103"/>
      <c r="G1280" s="103"/>
      <c r="H1280" s="103"/>
      <c r="I1280" s="103"/>
      <c r="J1280" s="103"/>
      <c r="K1280" s="71"/>
      <c r="L1280" s="105"/>
      <c r="M1280" s="106" t="str">
        <f>IF(K1280&lt;&gt;"",VLOOKUP(K1280,'DON GIA'!$S$1:$U$19,3,0),"")</f>
        <v/>
      </c>
      <c r="N1280" s="106" t="str">
        <f>IF(K1280&lt;&gt;"",VLOOKUP(K1280,'DON GIA'!$S$1:$V$19,4,0),"")</f>
        <v/>
      </c>
      <c r="O1280" s="106" t="str">
        <f t="shared" si="239"/>
        <v/>
      </c>
      <c r="P1280" s="106" t="str">
        <f t="shared" si="240"/>
        <v/>
      </c>
      <c r="Q1280" s="71" t="s">
        <v>35</v>
      </c>
      <c r="R1280" s="103"/>
      <c r="S1280" s="103"/>
      <c r="T1280" s="106" t="str">
        <f>IF(Q1280&lt;&gt;"",VLOOKUP(Q1280,'DON GIA'!$H$1:$K$103,4,0),"")</f>
        <v/>
      </c>
      <c r="U1280" s="106" t="str">
        <f t="shared" si="244"/>
        <v/>
      </c>
      <c r="V1280" s="107" t="s">
        <v>35</v>
      </c>
      <c r="W1280" s="103"/>
      <c r="X1280" s="108"/>
      <c r="Y1280" s="109"/>
      <c r="Z1280" s="106" t="str">
        <f>IF(V1280&lt;&gt;"",VLOOKUP(V1280,'DON GIA'!$A$1:$D$346,4,0),"")</f>
        <v/>
      </c>
      <c r="AA1280" s="106" t="str">
        <f t="shared" si="245"/>
        <v/>
      </c>
      <c r="AB1280" s="71"/>
      <c r="AC1280" s="71"/>
      <c r="AD1280" s="71"/>
      <c r="AE1280" s="71"/>
      <c r="AF1280" s="71"/>
      <c r="AG1280" s="103"/>
      <c r="AH1280" s="71"/>
      <c r="AI1280" s="71"/>
      <c r="AJ1280" s="71"/>
      <c r="AK1280" s="106" t="str">
        <f>IF(AH1280&lt;&gt;"",VLOOKUP(AH1280,'DON GIA'!$M$1:$P$9,4,0),"")</f>
        <v/>
      </c>
      <c r="AL1280" s="106" t="str">
        <f t="shared" si="243"/>
        <v/>
      </c>
      <c r="AM1280" s="103"/>
      <c r="AN1280" s="107"/>
      <c r="AO1280" s="199" t="str">
        <f t="shared" si="236"/>
        <v/>
      </c>
      <c r="AP1280" s="107"/>
    </row>
    <row r="1281" spans="1:43" outlineLevel="2">
      <c r="A1281" s="72" t="e">
        <f>IF(C1280&lt;&gt;"",$C$7:C1280,A1280)</f>
        <v>#VALUE!</v>
      </c>
      <c r="B1281" s="102" t="str">
        <f>IF(C1280&lt;&gt;"",COUNTA($C$7:C1280)+392,"")</f>
        <v/>
      </c>
      <c r="C1281" s="192"/>
      <c r="D1281" s="61"/>
      <c r="E1281" s="103"/>
      <c r="F1281" s="103"/>
      <c r="G1281" s="103"/>
      <c r="H1281" s="103"/>
      <c r="I1281" s="103"/>
      <c r="J1281" s="103"/>
      <c r="K1281" s="71"/>
      <c r="L1281" s="105"/>
      <c r="M1281" s="106" t="str">
        <f>IF(K1281&lt;&gt;"",VLOOKUP(K1281,'DON GIA'!$S$1:$U$19,3,0),"")</f>
        <v/>
      </c>
      <c r="N1281" s="106" t="str">
        <f>IF(K1281&lt;&gt;"",VLOOKUP(K1281,'DON GIA'!$S$1:$V$19,4,0),"")</f>
        <v/>
      </c>
      <c r="O1281" s="106" t="str">
        <f t="shared" si="239"/>
        <v/>
      </c>
      <c r="P1281" s="106" t="str">
        <f t="shared" si="240"/>
        <v/>
      </c>
      <c r="Q1281" s="71" t="s">
        <v>35</v>
      </c>
      <c r="R1281" s="103"/>
      <c r="S1281" s="103"/>
      <c r="T1281" s="106" t="str">
        <f>IF(Q1281&lt;&gt;"",VLOOKUP(Q1281,'DON GIA'!$H$1:$K$103,4,0),"")</f>
        <v/>
      </c>
      <c r="U1281" s="106" t="str">
        <f t="shared" si="244"/>
        <v/>
      </c>
      <c r="V1281" s="107" t="s">
        <v>35</v>
      </c>
      <c r="W1281" s="103"/>
      <c r="X1281" s="108"/>
      <c r="Y1281" s="109"/>
      <c r="Z1281" s="106" t="str">
        <f>IF(V1281&lt;&gt;"",VLOOKUP(V1281,'DON GIA'!$A$1:$D$346,4,0),"")</f>
        <v/>
      </c>
      <c r="AA1281" s="106" t="str">
        <f t="shared" si="245"/>
        <v/>
      </c>
      <c r="AB1281" s="71"/>
      <c r="AC1281" s="71"/>
      <c r="AD1281" s="71"/>
      <c r="AE1281" s="71"/>
      <c r="AF1281" s="71"/>
      <c r="AG1281" s="103"/>
      <c r="AH1281" s="71"/>
      <c r="AI1281" s="71"/>
      <c r="AJ1281" s="71"/>
      <c r="AK1281" s="106" t="str">
        <f>IF(AH1281&lt;&gt;"",VLOOKUP(AH1281,'DON GIA'!$M$1:$P$9,4,0),"")</f>
        <v/>
      </c>
      <c r="AL1281" s="106" t="str">
        <f t="shared" si="243"/>
        <v/>
      </c>
      <c r="AM1281" s="103"/>
      <c r="AN1281" s="107"/>
      <c r="AO1281" s="199" t="str">
        <f t="shared" si="236"/>
        <v/>
      </c>
      <c r="AP1281" s="107"/>
    </row>
    <row r="1282" spans="1:43" outlineLevel="1">
      <c r="A1282" s="84" t="s">
        <v>774</v>
      </c>
      <c r="B1282" s="102"/>
      <c r="C1282" s="192">
        <v>479</v>
      </c>
      <c r="D1282" s="61" t="s">
        <v>487</v>
      </c>
      <c r="E1282" s="162"/>
      <c r="F1282" s="162"/>
      <c r="G1282" s="162"/>
      <c r="H1282" s="162"/>
      <c r="I1282" s="162"/>
      <c r="J1282" s="162"/>
      <c r="K1282" s="171"/>
      <c r="L1282" s="167">
        <f>SUBTOTAL(9,L1283:L1303)</f>
        <v>872.47</v>
      </c>
      <c r="M1282" s="199"/>
      <c r="N1282" s="199"/>
      <c r="O1282" s="199">
        <f>SUBTOTAL(9,O1283:O1303)</f>
        <v>1464877130</v>
      </c>
      <c r="P1282" s="199">
        <f>SUBTOTAL(9,P1283:P1303)</f>
        <v>1177834500</v>
      </c>
      <c r="Q1282" s="61"/>
      <c r="R1282" s="162"/>
      <c r="S1282" s="162">
        <f>SUBTOTAL(9,S1283:S1303)</f>
        <v>90</v>
      </c>
      <c r="T1282" s="199"/>
      <c r="U1282" s="199">
        <f>SUBTOTAL(9,U1283:U1303)</f>
        <v>9796000</v>
      </c>
      <c r="V1282" s="129"/>
      <c r="W1282" s="162"/>
      <c r="X1282" s="169">
        <f>SUBTOTAL(9,X1283:X1303)</f>
        <v>387.20600000000007</v>
      </c>
      <c r="Y1282" s="170">
        <f>SUBTOTAL(9,Y1283:Y1303)</f>
        <v>0</v>
      </c>
      <c r="Z1282" s="199"/>
      <c r="AA1282" s="199">
        <f>SUBTOTAL(9,AA1283:AA1303)</f>
        <v>888577647.82799995</v>
      </c>
      <c r="AB1282" s="71"/>
      <c r="AC1282" s="71"/>
      <c r="AD1282" s="71"/>
      <c r="AE1282" s="71"/>
      <c r="AF1282" s="71"/>
      <c r="AG1282" s="103"/>
      <c r="AH1282" s="61"/>
      <c r="AI1282" s="61"/>
      <c r="AJ1282" s="61">
        <f>SUBTOTAL(9,AJ1283:AJ1303)</f>
        <v>2</v>
      </c>
      <c r="AK1282" s="199"/>
      <c r="AL1282" s="199">
        <f>SUBTOTAL(9,AL1283:AL1303)</f>
        <v>29895920</v>
      </c>
      <c r="AM1282" s="162"/>
      <c r="AN1282" s="129">
        <f>SUBTOTAL(9,AN1283:AN1303)</f>
        <v>1</v>
      </c>
      <c r="AO1282" s="199">
        <f t="shared" si="236"/>
        <v>3570981197.8280001</v>
      </c>
      <c r="AP1282" s="65"/>
      <c r="AQ1282" s="90"/>
    </row>
    <row r="1283" spans="1:43" ht="96.75" outlineLevel="2">
      <c r="A1283" s="72" t="e">
        <f>IF(C1282&lt;&gt;"",$C$7:C1282,A1281)</f>
        <v>#VALUE!</v>
      </c>
      <c r="B1283" s="102">
        <f>IF(C1282&lt;&gt;"",COUNTA($C$7:C1282)+392,"")</f>
        <v>479</v>
      </c>
      <c r="C1283" s="192"/>
      <c r="D1283" s="71" t="s">
        <v>489</v>
      </c>
      <c r="E1283" s="103"/>
      <c r="F1283" s="103"/>
      <c r="G1283" s="103">
        <v>143</v>
      </c>
      <c r="H1283" s="103">
        <v>79</v>
      </c>
      <c r="I1283" s="103" t="s">
        <v>223</v>
      </c>
      <c r="J1283" s="103" t="s">
        <v>467</v>
      </c>
      <c r="K1283" s="104" t="s">
        <v>974</v>
      </c>
      <c r="L1283" s="105">
        <v>872.47</v>
      </c>
      <c r="M1283" s="106">
        <f>IF(K1283&lt;&gt;"",VLOOKUP(K1283,'DON GIA'!$S$1:$U$19,3,0),"")</f>
        <v>1679000</v>
      </c>
      <c r="N1283" s="106">
        <f>IF(K1283&lt;&gt;"",VLOOKUP(K1283,'DON GIA'!$S$1:$V$19,4,0),"")</f>
        <v>1350000</v>
      </c>
      <c r="O1283" s="106">
        <f t="shared" si="239"/>
        <v>1464877130</v>
      </c>
      <c r="P1283" s="106">
        <f t="shared" si="240"/>
        <v>1177834500</v>
      </c>
      <c r="Q1283" s="71" t="s">
        <v>488</v>
      </c>
      <c r="R1283" s="103" t="s">
        <v>44</v>
      </c>
      <c r="S1283" s="103">
        <v>4</v>
      </c>
      <c r="T1283" s="106">
        <f>IF(Q1283&lt;&gt;"",VLOOKUP(Q1283,'DON GIA'!$H$1:$K$103,4,0),"")</f>
        <v>450000</v>
      </c>
      <c r="U1283" s="106">
        <f t="shared" ref="U1283:U1303" si="246">IF(Q1283&lt;&gt;"",IF(ISNUMBER(T1283),S1283*T1283,""),"")</f>
        <v>1800000</v>
      </c>
      <c r="V1283" s="107" t="s">
        <v>1103</v>
      </c>
      <c r="W1283" s="103" t="s">
        <v>27</v>
      </c>
      <c r="X1283" s="108">
        <v>25.92</v>
      </c>
      <c r="Y1283" s="109"/>
      <c r="Z1283" s="106">
        <f>IF(V1283&lt;&gt;"",VLOOKUP(V1283,'DON GIA'!$A$1:$D$346,4,0),"")</f>
        <v>272996</v>
      </c>
      <c r="AA1283" s="106">
        <f t="shared" ref="AA1283:AA1303" si="247">IF(V1283&lt;&gt;"",IF(ISNUMBER(Z1283),X1283*Z1283,""),"")</f>
        <v>7076056.3200000003</v>
      </c>
      <c r="AB1283" s="71"/>
      <c r="AC1283" s="71"/>
      <c r="AD1283" s="71"/>
      <c r="AE1283" s="71"/>
      <c r="AF1283" s="71"/>
      <c r="AG1283" s="103"/>
      <c r="AH1283" s="71" t="s">
        <v>562</v>
      </c>
      <c r="AI1283" s="71" t="s">
        <v>409</v>
      </c>
      <c r="AJ1283" s="71">
        <v>1</v>
      </c>
      <c r="AK1283" s="106">
        <f>IF(AH1283&lt;&gt;"",VLOOKUP(AH1283,'DON GIA'!$M$1:$P$9,4,0),"")</f>
        <v>12895920</v>
      </c>
      <c r="AL1283" s="106">
        <f t="shared" si="243"/>
        <v>12895920</v>
      </c>
      <c r="AM1283" s="103" t="s">
        <v>407</v>
      </c>
      <c r="AN1283" s="107">
        <v>1</v>
      </c>
      <c r="AO1283" s="199" t="str">
        <f t="shared" si="236"/>
        <v/>
      </c>
      <c r="AP1283" s="65" t="s">
        <v>760</v>
      </c>
    </row>
    <row r="1284" spans="1:43" ht="112.5" outlineLevel="2">
      <c r="A1284" s="72" t="e">
        <f>IF(C1283&lt;&gt;"",$C$7:C1283,A1283)</f>
        <v>#VALUE!</v>
      </c>
      <c r="B1284" s="102" t="str">
        <f>IF(C1283&lt;&gt;"",COUNTA($C$7:C1283)+392,"")</f>
        <v/>
      </c>
      <c r="C1284" s="192"/>
      <c r="D1284" s="71" t="s">
        <v>71</v>
      </c>
      <c r="E1284" s="103"/>
      <c r="F1284" s="103"/>
      <c r="G1284" s="103"/>
      <c r="H1284" s="103"/>
      <c r="I1284" s="103"/>
      <c r="J1284" s="103"/>
      <c r="K1284" s="71"/>
      <c r="L1284" s="105"/>
      <c r="M1284" s="106" t="str">
        <f>IF(K1284&lt;&gt;"",VLOOKUP(K1284,'DON GIA'!$S$1:$U$19,3,0),"")</f>
        <v/>
      </c>
      <c r="N1284" s="106" t="str">
        <f>IF(K1284&lt;&gt;"",VLOOKUP(K1284,'DON GIA'!$S$1:$V$19,4,0),"")</f>
        <v/>
      </c>
      <c r="O1284" s="106" t="str">
        <f t="shared" si="239"/>
        <v/>
      </c>
      <c r="P1284" s="106" t="str">
        <f t="shared" si="240"/>
        <v/>
      </c>
      <c r="Q1284" s="71" t="s">
        <v>490</v>
      </c>
      <c r="R1284" s="103" t="s">
        <v>44</v>
      </c>
      <c r="S1284" s="103">
        <v>1</v>
      </c>
      <c r="T1284" s="106">
        <f>IF(Q1284&lt;&gt;"",VLOOKUP(Q1284,'DON GIA'!$H$1:$K$103,4,0),"")</f>
        <v>571000</v>
      </c>
      <c r="U1284" s="106">
        <f t="shared" si="246"/>
        <v>571000</v>
      </c>
      <c r="V1284" s="107" t="s">
        <v>1057</v>
      </c>
      <c r="W1284" s="103" t="s">
        <v>27</v>
      </c>
      <c r="X1284" s="108">
        <v>9.6</v>
      </c>
      <c r="Y1284" s="109"/>
      <c r="Z1284" s="106">
        <f>IF(V1284&lt;&gt;"",VLOOKUP(V1284,'DON GIA'!$A$1:$D$346,4,0),"")</f>
        <v>1229116</v>
      </c>
      <c r="AA1284" s="106">
        <f t="shared" si="247"/>
        <v>11799513.6</v>
      </c>
      <c r="AB1284" s="71"/>
      <c r="AC1284" s="71" t="s">
        <v>471</v>
      </c>
      <c r="AD1284" s="71" t="s">
        <v>107</v>
      </c>
      <c r="AE1284" s="71" t="s">
        <v>116</v>
      </c>
      <c r="AF1284" s="71" t="s">
        <v>136</v>
      </c>
      <c r="AG1284" s="103"/>
      <c r="AH1284" s="71" t="s">
        <v>579</v>
      </c>
      <c r="AI1284" s="71" t="s">
        <v>560</v>
      </c>
      <c r="AJ1284" s="71">
        <v>1</v>
      </c>
      <c r="AK1284" s="106">
        <f>IF(AH1284&lt;&gt;"",VLOOKUP(AH1284,'DON GIA'!$M$1:$P$9,4,0),"")</f>
        <v>17000000</v>
      </c>
      <c r="AL1284" s="106">
        <f t="shared" si="243"/>
        <v>17000000</v>
      </c>
      <c r="AM1284" s="103"/>
      <c r="AN1284" s="107"/>
      <c r="AO1284" s="199" t="str">
        <f t="shared" si="236"/>
        <v/>
      </c>
      <c r="AP1284" s="66" t="s">
        <v>511</v>
      </c>
    </row>
    <row r="1285" spans="1:43" ht="75" outlineLevel="2">
      <c r="A1285" s="72" t="e">
        <f>IF(C1284&lt;&gt;"",$C$7:C1284,A1284)</f>
        <v>#VALUE!</v>
      </c>
      <c r="B1285" s="102" t="str">
        <f>IF(C1284&lt;&gt;"",COUNTA($C$7:C1284)+392,"")</f>
        <v/>
      </c>
      <c r="C1285" s="192"/>
      <c r="D1285" s="71"/>
      <c r="E1285" s="103"/>
      <c r="F1285" s="103"/>
      <c r="G1285" s="103"/>
      <c r="H1285" s="103"/>
      <c r="I1285" s="103"/>
      <c r="J1285" s="103"/>
      <c r="K1285" s="71"/>
      <c r="L1285" s="105"/>
      <c r="M1285" s="106" t="str">
        <f>IF(K1285&lt;&gt;"",VLOOKUP(K1285,'DON GIA'!$S$1:$U$19,3,0),"")</f>
        <v/>
      </c>
      <c r="N1285" s="106" t="str">
        <f>IF(K1285&lt;&gt;"",VLOOKUP(K1285,'DON GIA'!$S$1:$V$19,4,0),"")</f>
        <v/>
      </c>
      <c r="O1285" s="106" t="str">
        <f t="shared" si="239"/>
        <v/>
      </c>
      <c r="P1285" s="106" t="str">
        <f t="shared" si="240"/>
        <v/>
      </c>
      <c r="Q1285" s="71" t="s">
        <v>48</v>
      </c>
      <c r="R1285" s="103" t="s">
        <v>44</v>
      </c>
      <c r="S1285" s="103">
        <v>1</v>
      </c>
      <c r="T1285" s="106">
        <f>IF(Q1285&lt;&gt;"",VLOOKUP(Q1285,'DON GIA'!$H$1:$K$103,4,0),"")</f>
        <v>1708000</v>
      </c>
      <c r="U1285" s="106">
        <f t="shared" si="246"/>
        <v>1708000</v>
      </c>
      <c r="V1285" s="107" t="s">
        <v>1278</v>
      </c>
      <c r="W1285" s="103" t="s">
        <v>27</v>
      </c>
      <c r="X1285" s="108">
        <v>7.74</v>
      </c>
      <c r="Y1285" s="109"/>
      <c r="Z1285" s="106">
        <f>IF(V1285&lt;&gt;"",VLOOKUP(V1285,'DON GIA'!$A$1:$D$346,4,0),"")</f>
        <v>4826746</v>
      </c>
      <c r="AA1285" s="106">
        <f t="shared" si="247"/>
        <v>37359014.039999999</v>
      </c>
      <c r="AB1285" s="71"/>
      <c r="AC1285" s="71" t="s">
        <v>34</v>
      </c>
      <c r="AD1285" s="71" t="s">
        <v>30</v>
      </c>
      <c r="AE1285" s="71" t="s">
        <v>477</v>
      </c>
      <c r="AF1285" s="71" t="s">
        <v>34</v>
      </c>
      <c r="AG1285" s="103"/>
      <c r="AH1285" s="71"/>
      <c r="AI1285" s="71"/>
      <c r="AJ1285" s="71"/>
      <c r="AK1285" s="106" t="str">
        <f>IF(AH1285&lt;&gt;"",VLOOKUP(AH1285,'DON GIA'!$M$1:$P$9,4,0),"")</f>
        <v/>
      </c>
      <c r="AL1285" s="106" t="str">
        <f t="shared" si="243"/>
        <v/>
      </c>
      <c r="AM1285" s="103"/>
      <c r="AN1285" s="107"/>
      <c r="AO1285" s="199" t="str">
        <f t="shared" si="236"/>
        <v/>
      </c>
      <c r="AP1285" s="66" t="s">
        <v>581</v>
      </c>
    </row>
    <row r="1286" spans="1:43" ht="93.75" outlineLevel="2">
      <c r="A1286" s="72" t="e">
        <f>IF(C1285&lt;&gt;"",$C$7:C1285,A1285)</f>
        <v>#VALUE!</v>
      </c>
      <c r="B1286" s="102" t="str">
        <f>IF(C1285&lt;&gt;"",COUNTA($C$7:C1285)+392,"")</f>
        <v/>
      </c>
      <c r="C1286" s="192"/>
      <c r="D1286" s="71"/>
      <c r="E1286" s="103"/>
      <c r="F1286" s="103"/>
      <c r="G1286" s="103"/>
      <c r="H1286" s="103"/>
      <c r="I1286" s="103"/>
      <c r="J1286" s="103"/>
      <c r="K1286" s="71"/>
      <c r="L1286" s="105"/>
      <c r="M1286" s="106" t="str">
        <f>IF(K1286&lt;&gt;"",VLOOKUP(K1286,'DON GIA'!$S$1:$U$19,3,0),"")</f>
        <v/>
      </c>
      <c r="N1286" s="106" t="str">
        <f>IF(K1286&lt;&gt;"",VLOOKUP(K1286,'DON GIA'!$S$1:$V$19,4,0),"")</f>
        <v/>
      </c>
      <c r="O1286" s="106" t="str">
        <f t="shared" si="239"/>
        <v/>
      </c>
      <c r="P1286" s="106" t="str">
        <f t="shared" si="240"/>
        <v/>
      </c>
      <c r="Q1286" s="71" t="s">
        <v>87</v>
      </c>
      <c r="R1286" s="103" t="s">
        <v>44</v>
      </c>
      <c r="S1286" s="103">
        <v>1</v>
      </c>
      <c r="T1286" s="106">
        <f>IF(Q1286&lt;&gt;"",VLOOKUP(Q1286,'DON GIA'!$H$1:$K$103,4,0),"")</f>
        <v>93000</v>
      </c>
      <c r="U1286" s="106">
        <f t="shared" si="246"/>
        <v>93000</v>
      </c>
      <c r="V1286" s="107" t="s">
        <v>1246</v>
      </c>
      <c r="W1286" s="103" t="s">
        <v>27</v>
      </c>
      <c r="X1286" s="108">
        <v>116.9</v>
      </c>
      <c r="Y1286" s="109"/>
      <c r="Z1286" s="106">
        <f>IF(V1286&lt;&gt;"",VLOOKUP(V1286,'DON GIA'!$A$1:$D$346,4,0),"")</f>
        <v>5891509</v>
      </c>
      <c r="AA1286" s="106">
        <f t="shared" si="247"/>
        <v>688717402.10000002</v>
      </c>
      <c r="AB1286" s="71"/>
      <c r="AC1286" s="71" t="s">
        <v>313</v>
      </c>
      <c r="AD1286" s="71" t="s">
        <v>30</v>
      </c>
      <c r="AE1286" s="71" t="s">
        <v>31</v>
      </c>
      <c r="AF1286" s="71" t="s">
        <v>34</v>
      </c>
      <c r="AG1286" s="103"/>
      <c r="AH1286" s="71"/>
      <c r="AI1286" s="71"/>
      <c r="AJ1286" s="71"/>
      <c r="AK1286" s="106" t="str">
        <f>IF(AH1286&lt;&gt;"",VLOOKUP(AH1286,'DON GIA'!$M$1:$P$9,4,0),"")</f>
        <v/>
      </c>
      <c r="AL1286" s="106" t="str">
        <f t="shared" si="243"/>
        <v/>
      </c>
      <c r="AM1286" s="103"/>
      <c r="AN1286" s="107"/>
      <c r="AO1286" s="199" t="str">
        <f t="shared" si="236"/>
        <v/>
      </c>
      <c r="AP1286" s="66" t="s">
        <v>580</v>
      </c>
    </row>
    <row r="1287" spans="1:43" outlineLevel="2">
      <c r="A1287" s="72" t="e">
        <f>IF(C1286&lt;&gt;"",$C$7:C1286,A1286)</f>
        <v>#VALUE!</v>
      </c>
      <c r="B1287" s="102" t="str">
        <f>IF(C1286&lt;&gt;"",COUNTA($C$7:C1286)+392,"")</f>
        <v/>
      </c>
      <c r="C1287" s="192"/>
      <c r="D1287" s="71"/>
      <c r="E1287" s="103"/>
      <c r="F1287" s="103"/>
      <c r="G1287" s="103"/>
      <c r="H1287" s="103"/>
      <c r="I1287" s="103"/>
      <c r="J1287" s="103"/>
      <c r="K1287" s="71"/>
      <c r="L1287" s="105"/>
      <c r="M1287" s="106" t="str">
        <f>IF(K1287&lt;&gt;"",VLOOKUP(K1287,'DON GIA'!$S$1:$U$19,3,0),"")</f>
        <v/>
      </c>
      <c r="N1287" s="106" t="str">
        <f>IF(K1287&lt;&gt;"",VLOOKUP(K1287,'DON GIA'!$S$1:$V$19,4,0),"")</f>
        <v/>
      </c>
      <c r="O1287" s="106" t="str">
        <f t="shared" si="239"/>
        <v/>
      </c>
      <c r="P1287" s="106" t="str">
        <f t="shared" si="240"/>
        <v/>
      </c>
      <c r="Q1287" s="71" t="s">
        <v>217</v>
      </c>
      <c r="R1287" s="103" t="s">
        <v>44</v>
      </c>
      <c r="S1287" s="103">
        <v>22</v>
      </c>
      <c r="T1287" s="106">
        <f>IF(Q1287&lt;&gt;"",VLOOKUP(Q1287,'DON GIA'!$H$1:$K$103,4,0),"")</f>
        <v>132000</v>
      </c>
      <c r="U1287" s="106">
        <f t="shared" si="246"/>
        <v>2904000</v>
      </c>
      <c r="V1287" s="107" t="s">
        <v>1078</v>
      </c>
      <c r="W1287" s="103" t="s">
        <v>27</v>
      </c>
      <c r="X1287" s="108">
        <v>28.75</v>
      </c>
      <c r="Y1287" s="109"/>
      <c r="Z1287" s="106">
        <f>IF(V1287&lt;&gt;"",VLOOKUP(V1287,'DON GIA'!$A$1:$D$346,4,0),"")</f>
        <v>854777</v>
      </c>
      <c r="AA1287" s="106">
        <f t="shared" si="247"/>
        <v>24574838.75</v>
      </c>
      <c r="AB1287" s="71"/>
      <c r="AC1287" s="71" t="s">
        <v>471</v>
      </c>
      <c r="AD1287" s="71" t="s">
        <v>491</v>
      </c>
      <c r="AE1287" s="71" t="s">
        <v>477</v>
      </c>
      <c r="AF1287" s="71" t="s">
        <v>136</v>
      </c>
      <c r="AG1287" s="103"/>
      <c r="AH1287" s="71"/>
      <c r="AI1287" s="71"/>
      <c r="AJ1287" s="71"/>
      <c r="AK1287" s="106" t="str">
        <f>IF(AH1287&lt;&gt;"",VLOOKUP(AH1287,'DON GIA'!$M$1:$P$9,4,0),"")</f>
        <v/>
      </c>
      <c r="AL1287" s="106" t="str">
        <f t="shared" si="243"/>
        <v/>
      </c>
      <c r="AM1287" s="103"/>
      <c r="AN1287" s="107"/>
      <c r="AO1287" s="199" t="str">
        <f t="shared" ref="AO1287:AO1350" si="248">IF(C1287&lt;&gt;"",O1287+P1287+U1287+AA1287+AL1287,"")</f>
        <v/>
      </c>
      <c r="AP1287" s="107"/>
    </row>
    <row r="1288" spans="1:43" outlineLevel="2">
      <c r="A1288" s="72" t="e">
        <f>IF(C1287&lt;&gt;"",$C$7:C1287,A1287)</f>
        <v>#VALUE!</v>
      </c>
      <c r="B1288" s="102" t="str">
        <f>IF(C1287&lt;&gt;"",COUNTA($C$7:C1287)+392,"")</f>
        <v/>
      </c>
      <c r="C1288" s="192"/>
      <c r="D1288" s="71"/>
      <c r="E1288" s="103"/>
      <c r="F1288" s="103"/>
      <c r="G1288" s="103"/>
      <c r="H1288" s="103"/>
      <c r="I1288" s="103"/>
      <c r="J1288" s="103"/>
      <c r="K1288" s="71"/>
      <c r="L1288" s="105"/>
      <c r="M1288" s="106" t="str">
        <f>IF(K1288&lt;&gt;"",VLOOKUP(K1288,'DON GIA'!$S$1:$U$19,3,0),"")</f>
        <v/>
      </c>
      <c r="N1288" s="106" t="str">
        <f>IF(K1288&lt;&gt;"",VLOOKUP(K1288,'DON GIA'!$S$1:$V$19,4,0),"")</f>
        <v/>
      </c>
      <c r="O1288" s="106" t="str">
        <f t="shared" si="239"/>
        <v/>
      </c>
      <c r="P1288" s="106" t="str">
        <f t="shared" si="240"/>
        <v/>
      </c>
      <c r="Q1288" s="71" t="s">
        <v>52</v>
      </c>
      <c r="R1288" s="103" t="s">
        <v>44</v>
      </c>
      <c r="S1288" s="103">
        <v>15</v>
      </c>
      <c r="T1288" s="106">
        <f>IF(Q1288&lt;&gt;"",VLOOKUP(Q1288,'DON GIA'!$H$1:$K$103,4,0),"")</f>
        <v>76000</v>
      </c>
      <c r="U1288" s="106">
        <f t="shared" si="246"/>
        <v>1140000</v>
      </c>
      <c r="V1288" s="107" t="s">
        <v>1293</v>
      </c>
      <c r="W1288" s="103" t="s">
        <v>27</v>
      </c>
      <c r="X1288" s="108">
        <v>8.5</v>
      </c>
      <c r="Y1288" s="109"/>
      <c r="Z1288" s="106">
        <f>IF(V1288&lt;&gt;"",VLOOKUP(V1288,'DON GIA'!$A$1:$D$346,4,0),"")</f>
        <v>300480</v>
      </c>
      <c r="AA1288" s="106">
        <f t="shared" si="247"/>
        <v>2554080</v>
      </c>
      <c r="AB1288" s="71"/>
      <c r="AC1288" s="71"/>
      <c r="AD1288" s="71"/>
      <c r="AE1288" s="71"/>
      <c r="AF1288" s="71"/>
      <c r="AG1288" s="103"/>
      <c r="AH1288" s="71"/>
      <c r="AI1288" s="71"/>
      <c r="AJ1288" s="71"/>
      <c r="AK1288" s="106" t="str">
        <f>IF(AH1288&lt;&gt;"",VLOOKUP(AH1288,'DON GIA'!$M$1:$P$9,4,0),"")</f>
        <v/>
      </c>
      <c r="AL1288" s="106" t="str">
        <f t="shared" si="243"/>
        <v/>
      </c>
      <c r="AM1288" s="103"/>
      <c r="AN1288" s="107"/>
      <c r="AO1288" s="199" t="str">
        <f t="shared" si="248"/>
        <v/>
      </c>
      <c r="AP1288" s="107"/>
    </row>
    <row r="1289" spans="1:43" ht="37.5" outlineLevel="2">
      <c r="A1289" s="72" t="e">
        <f>IF(C1288&lt;&gt;"",$C$7:C1288,A1288)</f>
        <v>#VALUE!</v>
      </c>
      <c r="B1289" s="102" t="str">
        <f>IF(C1288&lt;&gt;"",COUNTA($C$7:C1288)+392,"")</f>
        <v/>
      </c>
      <c r="C1289" s="192"/>
      <c r="D1289" s="71"/>
      <c r="E1289" s="103"/>
      <c r="F1289" s="103"/>
      <c r="G1289" s="103"/>
      <c r="H1289" s="103"/>
      <c r="I1289" s="103"/>
      <c r="J1289" s="103"/>
      <c r="K1289" s="71"/>
      <c r="L1289" s="105"/>
      <c r="M1289" s="106" t="str">
        <f>IF(K1289&lt;&gt;"",VLOOKUP(K1289,'DON GIA'!$S$1:$U$19,3,0),"")</f>
        <v/>
      </c>
      <c r="N1289" s="106" t="str">
        <f>IF(K1289&lt;&gt;"",VLOOKUP(K1289,'DON GIA'!$S$1:$V$19,4,0),"")</f>
        <v/>
      </c>
      <c r="O1289" s="106" t="str">
        <f t="shared" si="239"/>
        <v/>
      </c>
      <c r="P1289" s="106" t="str">
        <f t="shared" si="240"/>
        <v/>
      </c>
      <c r="Q1289" s="71" t="s">
        <v>53</v>
      </c>
      <c r="R1289" s="103" t="s">
        <v>44</v>
      </c>
      <c r="S1289" s="103">
        <v>20</v>
      </c>
      <c r="T1289" s="106">
        <f>IF(Q1289&lt;&gt;"",VLOOKUP(Q1289,'DON GIA'!$H$1:$K$103,4,0),"")</f>
        <v>34000</v>
      </c>
      <c r="U1289" s="106">
        <f t="shared" si="246"/>
        <v>680000</v>
      </c>
      <c r="V1289" s="107" t="s">
        <v>1294</v>
      </c>
      <c r="W1289" s="103" t="s">
        <v>27</v>
      </c>
      <c r="X1289" s="108">
        <v>8.0399999999999991</v>
      </c>
      <c r="Y1289" s="109"/>
      <c r="Z1289" s="106">
        <f>IF(V1289&lt;&gt;"",VLOOKUP(V1289,'DON GIA'!$A$1:$D$346,4,0),"")</f>
        <v>269273</v>
      </c>
      <c r="AA1289" s="106">
        <f t="shared" si="247"/>
        <v>2164954.92</v>
      </c>
      <c r="AB1289" s="71"/>
      <c r="AC1289" s="71"/>
      <c r="AD1289" s="71"/>
      <c r="AE1289" s="71"/>
      <c r="AF1289" s="71"/>
      <c r="AG1289" s="103"/>
      <c r="AH1289" s="71"/>
      <c r="AI1289" s="71"/>
      <c r="AJ1289" s="71"/>
      <c r="AK1289" s="106" t="str">
        <f>IF(AH1289&lt;&gt;"",VLOOKUP(AH1289,'DON GIA'!$M$1:$P$9,4,0),"")</f>
        <v/>
      </c>
      <c r="AL1289" s="106" t="str">
        <f t="shared" si="243"/>
        <v/>
      </c>
      <c r="AM1289" s="103"/>
      <c r="AN1289" s="107"/>
      <c r="AO1289" s="199" t="str">
        <f t="shared" si="248"/>
        <v/>
      </c>
      <c r="AP1289" s="107"/>
    </row>
    <row r="1290" spans="1:43" outlineLevel="2">
      <c r="A1290" s="72" t="e">
        <f>IF(C1289&lt;&gt;"",$C$7:C1289,A1289)</f>
        <v>#VALUE!</v>
      </c>
      <c r="B1290" s="102" t="str">
        <f>IF(C1289&lt;&gt;"",COUNTA($C$7:C1289)+392,"")</f>
        <v/>
      </c>
      <c r="C1290" s="192"/>
      <c r="D1290" s="71"/>
      <c r="E1290" s="103"/>
      <c r="F1290" s="103"/>
      <c r="G1290" s="103"/>
      <c r="H1290" s="103"/>
      <c r="I1290" s="103"/>
      <c r="J1290" s="103"/>
      <c r="K1290" s="71"/>
      <c r="L1290" s="105"/>
      <c r="M1290" s="106" t="str">
        <f>IF(K1290&lt;&gt;"",VLOOKUP(K1290,'DON GIA'!$S$1:$U$19,3,0),"")</f>
        <v/>
      </c>
      <c r="N1290" s="106" t="str">
        <f>IF(K1290&lt;&gt;"",VLOOKUP(K1290,'DON GIA'!$S$1:$V$19,4,0),"")</f>
        <v/>
      </c>
      <c r="O1290" s="106" t="str">
        <f t="shared" si="239"/>
        <v/>
      </c>
      <c r="P1290" s="106" t="str">
        <f t="shared" si="240"/>
        <v/>
      </c>
      <c r="Q1290" s="71" t="s">
        <v>492</v>
      </c>
      <c r="R1290" s="103" t="s">
        <v>27</v>
      </c>
      <c r="S1290" s="103">
        <v>25</v>
      </c>
      <c r="T1290" s="106">
        <f>IF(Q1290&lt;&gt;"",VLOOKUP(Q1290,'DON GIA'!$H$1:$K$103,4,0),"")</f>
        <v>12000</v>
      </c>
      <c r="U1290" s="106">
        <f t="shared" si="246"/>
        <v>300000</v>
      </c>
      <c r="V1290" s="107" t="s">
        <v>1295</v>
      </c>
      <c r="W1290" s="103" t="s">
        <v>27</v>
      </c>
      <c r="X1290" s="108">
        <v>5.0599999999999996</v>
      </c>
      <c r="Y1290" s="109"/>
      <c r="Z1290" s="106">
        <f>IF(V1290&lt;&gt;"",VLOOKUP(V1290,'DON GIA'!$A$1:$D$346,4,0),"")</f>
        <v>295078</v>
      </c>
      <c r="AA1290" s="106">
        <f t="shared" si="247"/>
        <v>1493094.68</v>
      </c>
      <c r="AB1290" s="71"/>
      <c r="AC1290" s="71"/>
      <c r="AD1290" s="71"/>
      <c r="AE1290" s="71"/>
      <c r="AF1290" s="71"/>
      <c r="AG1290" s="103"/>
      <c r="AH1290" s="71"/>
      <c r="AI1290" s="71"/>
      <c r="AJ1290" s="71"/>
      <c r="AK1290" s="106" t="str">
        <f>IF(AH1290&lt;&gt;"",VLOOKUP(AH1290,'DON GIA'!$M$1:$P$9,4,0),"")</f>
        <v/>
      </c>
      <c r="AL1290" s="106" t="str">
        <f t="shared" si="243"/>
        <v/>
      </c>
      <c r="AM1290" s="103"/>
      <c r="AN1290" s="107"/>
      <c r="AO1290" s="199" t="str">
        <f t="shared" si="248"/>
        <v/>
      </c>
      <c r="AP1290" s="107"/>
    </row>
    <row r="1291" spans="1:43" outlineLevel="2">
      <c r="A1291" s="72" t="e">
        <f>IF(C1290&lt;&gt;"",$C$7:C1290,A1290)</f>
        <v>#VALUE!</v>
      </c>
      <c r="B1291" s="102" t="str">
        <f>IF(C1290&lt;&gt;"",COUNTA($C$7:C1290)+392,"")</f>
        <v/>
      </c>
      <c r="C1291" s="192"/>
      <c r="D1291" s="71"/>
      <c r="E1291" s="103"/>
      <c r="F1291" s="103"/>
      <c r="G1291" s="103"/>
      <c r="H1291" s="103"/>
      <c r="I1291" s="103"/>
      <c r="J1291" s="103"/>
      <c r="K1291" s="71"/>
      <c r="L1291" s="105"/>
      <c r="M1291" s="106" t="str">
        <f>IF(K1291&lt;&gt;"",VLOOKUP(K1291,'DON GIA'!$S$1:$U$19,3,0),"")</f>
        <v/>
      </c>
      <c r="N1291" s="106" t="str">
        <f>IF(K1291&lt;&gt;"",VLOOKUP(K1291,'DON GIA'!$S$1:$V$19,4,0),"")</f>
        <v/>
      </c>
      <c r="O1291" s="106" t="str">
        <f t="shared" si="239"/>
        <v/>
      </c>
      <c r="P1291" s="106" t="str">
        <f t="shared" si="240"/>
        <v/>
      </c>
      <c r="Q1291" s="71" t="s">
        <v>493</v>
      </c>
      <c r="R1291" s="103" t="s">
        <v>44</v>
      </c>
      <c r="S1291" s="103">
        <v>1</v>
      </c>
      <c r="T1291" s="106">
        <f>IF(Q1291&lt;&gt;"",VLOOKUP(Q1291,'DON GIA'!$H$1:$K$103,4,0),"")</f>
        <v>600000</v>
      </c>
      <c r="U1291" s="106">
        <f t="shared" si="246"/>
        <v>600000</v>
      </c>
      <c r="V1291" s="107" t="s">
        <v>1023</v>
      </c>
      <c r="W1291" s="103" t="s">
        <v>38</v>
      </c>
      <c r="X1291" s="108">
        <v>0.156</v>
      </c>
      <c r="Y1291" s="109"/>
      <c r="Z1291" s="106">
        <f>IF(V1291&lt;&gt;"",VLOOKUP(V1291,'DON GIA'!$A$1:$D$346,4,0),"")</f>
        <v>2523428</v>
      </c>
      <c r="AA1291" s="106">
        <f t="shared" si="247"/>
        <v>393654.76799999998</v>
      </c>
      <c r="AB1291" s="71"/>
      <c r="AC1291" s="71"/>
      <c r="AD1291" s="71"/>
      <c r="AE1291" s="71"/>
      <c r="AF1291" s="71"/>
      <c r="AG1291" s="103"/>
      <c r="AH1291" s="71"/>
      <c r="AI1291" s="71"/>
      <c r="AJ1291" s="71"/>
      <c r="AK1291" s="106" t="str">
        <f>IF(AH1291&lt;&gt;"",VLOOKUP(AH1291,'DON GIA'!$M$1:$P$9,4,0),"")</f>
        <v/>
      </c>
      <c r="AL1291" s="106" t="str">
        <f t="shared" si="243"/>
        <v/>
      </c>
      <c r="AM1291" s="103"/>
      <c r="AN1291" s="107"/>
      <c r="AO1291" s="199" t="str">
        <f t="shared" si="248"/>
        <v/>
      </c>
      <c r="AP1291" s="107"/>
    </row>
    <row r="1292" spans="1:43" ht="37.5" outlineLevel="2">
      <c r="A1292" s="72" t="e">
        <f>IF(C1291&lt;&gt;"",$C$7:C1291,A1291)</f>
        <v>#VALUE!</v>
      </c>
      <c r="B1292" s="102" t="str">
        <f>IF(C1291&lt;&gt;"",COUNTA($C$7:C1291)+392,"")</f>
        <v/>
      </c>
      <c r="C1292" s="192"/>
      <c r="D1292" s="71"/>
      <c r="E1292" s="103"/>
      <c r="F1292" s="103"/>
      <c r="G1292" s="103"/>
      <c r="H1292" s="103"/>
      <c r="I1292" s="103"/>
      <c r="J1292" s="103"/>
      <c r="K1292" s="71"/>
      <c r="L1292" s="105"/>
      <c r="M1292" s="106" t="str">
        <f>IF(K1292&lt;&gt;"",VLOOKUP(K1292,'DON GIA'!$S$1:$U$19,3,0),"")</f>
        <v/>
      </c>
      <c r="N1292" s="106" t="str">
        <f>IF(K1292&lt;&gt;"",VLOOKUP(K1292,'DON GIA'!$S$1:$V$19,4,0),"")</f>
        <v/>
      </c>
      <c r="O1292" s="106" t="str">
        <f t="shared" si="239"/>
        <v/>
      </c>
      <c r="P1292" s="106" t="str">
        <f t="shared" si="240"/>
        <v/>
      </c>
      <c r="Q1292" s="71" t="s">
        <v>35</v>
      </c>
      <c r="R1292" s="103"/>
      <c r="S1292" s="103"/>
      <c r="T1292" s="106" t="str">
        <f>IF(Q1292&lt;&gt;"",VLOOKUP(Q1292,'DON GIA'!$H$1:$K$103,4,0),"")</f>
        <v/>
      </c>
      <c r="U1292" s="106" t="str">
        <f t="shared" si="246"/>
        <v/>
      </c>
      <c r="V1292" s="107" t="s">
        <v>1194</v>
      </c>
      <c r="W1292" s="103" t="s">
        <v>27</v>
      </c>
      <c r="X1292" s="108">
        <v>0.96</v>
      </c>
      <c r="Y1292" s="109"/>
      <c r="Z1292" s="106">
        <f>IF(V1292&lt;&gt;"",VLOOKUP(V1292,'DON GIA'!$A$1:$D$346,4,0),"")</f>
        <v>292949</v>
      </c>
      <c r="AA1292" s="106">
        <f t="shared" si="247"/>
        <v>281231.03999999998</v>
      </c>
      <c r="AB1292" s="71"/>
      <c r="AC1292" s="71"/>
      <c r="AD1292" s="71"/>
      <c r="AE1292" s="71"/>
      <c r="AF1292" s="71"/>
      <c r="AG1292" s="103"/>
      <c r="AH1292" s="71"/>
      <c r="AI1292" s="71"/>
      <c r="AJ1292" s="71"/>
      <c r="AK1292" s="106" t="str">
        <f>IF(AH1292&lt;&gt;"",VLOOKUP(AH1292,'DON GIA'!$M$1:$P$9,4,0),"")</f>
        <v/>
      </c>
      <c r="AL1292" s="106" t="str">
        <f t="shared" si="243"/>
        <v/>
      </c>
      <c r="AM1292" s="103"/>
      <c r="AN1292" s="107"/>
      <c r="AO1292" s="199" t="str">
        <f t="shared" si="248"/>
        <v/>
      </c>
      <c r="AP1292" s="107"/>
    </row>
    <row r="1293" spans="1:43" outlineLevel="2">
      <c r="A1293" s="72" t="e">
        <f>IF(C1292&lt;&gt;"",$C$7:C1292,A1292)</f>
        <v>#VALUE!</v>
      </c>
      <c r="B1293" s="102" t="str">
        <f>IF(C1292&lt;&gt;"",COUNTA($C$7:C1292)+392,"")</f>
        <v/>
      </c>
      <c r="C1293" s="192"/>
      <c r="D1293" s="71"/>
      <c r="E1293" s="103"/>
      <c r="F1293" s="103"/>
      <c r="G1293" s="103"/>
      <c r="H1293" s="103"/>
      <c r="I1293" s="103"/>
      <c r="J1293" s="103"/>
      <c r="K1293" s="71"/>
      <c r="L1293" s="105"/>
      <c r="M1293" s="106" t="str">
        <f>IF(K1293&lt;&gt;"",VLOOKUP(K1293,'DON GIA'!$S$1:$U$19,3,0),"")</f>
        <v/>
      </c>
      <c r="N1293" s="106" t="str">
        <f>IF(K1293&lt;&gt;"",VLOOKUP(K1293,'DON GIA'!$S$1:$V$19,4,0),"")</f>
        <v/>
      </c>
      <c r="O1293" s="106" t="str">
        <f t="shared" si="239"/>
        <v/>
      </c>
      <c r="P1293" s="106" t="str">
        <f t="shared" si="240"/>
        <v/>
      </c>
      <c r="Q1293" s="71" t="s">
        <v>35</v>
      </c>
      <c r="R1293" s="103"/>
      <c r="S1293" s="103"/>
      <c r="T1293" s="106" t="str">
        <f>IF(Q1293&lt;&gt;"",VLOOKUP(Q1293,'DON GIA'!$H$1:$K$103,4,0),"")</f>
        <v/>
      </c>
      <c r="U1293" s="106" t="str">
        <f t="shared" si="246"/>
        <v/>
      </c>
      <c r="V1293" s="107" t="s">
        <v>1254</v>
      </c>
      <c r="W1293" s="103" t="s">
        <v>27</v>
      </c>
      <c r="X1293" s="108">
        <v>4</v>
      </c>
      <c r="Y1293" s="109"/>
      <c r="Z1293" s="106">
        <f>IF(V1293&lt;&gt;"",VLOOKUP(V1293,'DON GIA'!$A$1:$D$346,4,0),"")</f>
        <v>873908</v>
      </c>
      <c r="AA1293" s="106">
        <f t="shared" si="247"/>
        <v>3495632</v>
      </c>
      <c r="AB1293" s="71"/>
      <c r="AC1293" s="71" t="s">
        <v>471</v>
      </c>
      <c r="AD1293" s="71" t="s">
        <v>107</v>
      </c>
      <c r="AE1293" s="71" t="s">
        <v>116</v>
      </c>
      <c r="AF1293" s="71" t="s">
        <v>136</v>
      </c>
      <c r="AG1293" s="103"/>
      <c r="AH1293" s="71"/>
      <c r="AI1293" s="71"/>
      <c r="AJ1293" s="71"/>
      <c r="AK1293" s="106" t="str">
        <f>IF(AH1293&lt;&gt;"",VLOOKUP(AH1293,'DON GIA'!$M$1:$P$9,4,0),"")</f>
        <v/>
      </c>
      <c r="AL1293" s="106" t="str">
        <f t="shared" si="243"/>
        <v/>
      </c>
      <c r="AM1293" s="103"/>
      <c r="AN1293" s="107"/>
      <c r="AO1293" s="199" t="str">
        <f t="shared" si="248"/>
        <v/>
      </c>
      <c r="AP1293" s="107"/>
    </row>
    <row r="1294" spans="1:43" outlineLevel="2">
      <c r="A1294" s="72" t="e">
        <f>IF(C1293&lt;&gt;"",$C$7:C1293,A1293)</f>
        <v>#VALUE!</v>
      </c>
      <c r="B1294" s="102" t="str">
        <f>IF(C1293&lt;&gt;"",COUNTA($C$7:C1293)+392,"")</f>
        <v/>
      </c>
      <c r="C1294" s="192"/>
      <c r="D1294" s="71"/>
      <c r="E1294" s="103"/>
      <c r="F1294" s="103"/>
      <c r="G1294" s="103"/>
      <c r="H1294" s="103"/>
      <c r="I1294" s="103"/>
      <c r="J1294" s="103"/>
      <c r="K1294" s="71"/>
      <c r="L1294" s="105"/>
      <c r="M1294" s="106" t="str">
        <f>IF(K1294&lt;&gt;"",VLOOKUP(K1294,'DON GIA'!$S$1:$U$19,3,0),"")</f>
        <v/>
      </c>
      <c r="N1294" s="106" t="str">
        <f>IF(K1294&lt;&gt;"",VLOOKUP(K1294,'DON GIA'!$S$1:$V$19,4,0),"")</f>
        <v/>
      </c>
      <c r="O1294" s="106" t="str">
        <f t="shared" si="239"/>
        <v/>
      </c>
      <c r="P1294" s="106" t="str">
        <f t="shared" si="240"/>
        <v/>
      </c>
      <c r="Q1294" s="71" t="s">
        <v>35</v>
      </c>
      <c r="R1294" s="103"/>
      <c r="S1294" s="103"/>
      <c r="T1294" s="106" t="str">
        <f>IF(Q1294&lt;&gt;"",VLOOKUP(Q1294,'DON GIA'!$H$1:$K$103,4,0),"")</f>
        <v/>
      </c>
      <c r="U1294" s="106" t="str">
        <f t="shared" si="246"/>
        <v/>
      </c>
      <c r="V1294" s="107" t="s">
        <v>1254</v>
      </c>
      <c r="W1294" s="103" t="s">
        <v>27</v>
      </c>
      <c r="X1294" s="108">
        <v>6.24</v>
      </c>
      <c r="Y1294" s="109"/>
      <c r="Z1294" s="106">
        <f>IF(V1294&lt;&gt;"",VLOOKUP(V1294,'DON GIA'!$A$1:$D$346,4,0),"")</f>
        <v>873908</v>
      </c>
      <c r="AA1294" s="106">
        <f t="shared" si="247"/>
        <v>5453185.9199999999</v>
      </c>
      <c r="AB1294" s="71"/>
      <c r="AC1294" s="71" t="s">
        <v>471</v>
      </c>
      <c r="AD1294" s="71" t="s">
        <v>107</v>
      </c>
      <c r="AE1294" s="71" t="s">
        <v>116</v>
      </c>
      <c r="AF1294" s="71" t="s">
        <v>136</v>
      </c>
      <c r="AG1294" s="103"/>
      <c r="AH1294" s="71"/>
      <c r="AI1294" s="71"/>
      <c r="AJ1294" s="71"/>
      <c r="AK1294" s="106" t="str">
        <f>IF(AH1294&lt;&gt;"",VLOOKUP(AH1294,'DON GIA'!$M$1:$P$9,4,0),"")</f>
        <v/>
      </c>
      <c r="AL1294" s="106" t="str">
        <f t="shared" si="243"/>
        <v/>
      </c>
      <c r="AM1294" s="103"/>
      <c r="AN1294" s="107"/>
      <c r="AO1294" s="199" t="str">
        <f t="shared" si="248"/>
        <v/>
      </c>
      <c r="AP1294" s="107"/>
    </row>
    <row r="1295" spans="1:43" outlineLevel="2">
      <c r="A1295" s="72" t="e">
        <f>IF(C1294&lt;&gt;"",$C$7:C1294,A1294)</f>
        <v>#VALUE!</v>
      </c>
      <c r="B1295" s="102" t="str">
        <f>IF(C1294&lt;&gt;"",COUNTA($C$7:C1294)+392,"")</f>
        <v/>
      </c>
      <c r="C1295" s="192"/>
      <c r="D1295" s="71"/>
      <c r="E1295" s="103"/>
      <c r="F1295" s="103"/>
      <c r="G1295" s="103"/>
      <c r="H1295" s="103"/>
      <c r="I1295" s="103"/>
      <c r="J1295" s="103"/>
      <c r="K1295" s="71"/>
      <c r="L1295" s="105"/>
      <c r="M1295" s="106" t="str">
        <f>IF(K1295&lt;&gt;"",VLOOKUP(K1295,'DON GIA'!$S$1:$U$19,3,0),"")</f>
        <v/>
      </c>
      <c r="N1295" s="106" t="str">
        <f>IF(K1295&lt;&gt;"",VLOOKUP(K1295,'DON GIA'!$S$1:$V$19,4,0),"")</f>
        <v/>
      </c>
      <c r="O1295" s="106" t="str">
        <f t="shared" si="239"/>
        <v/>
      </c>
      <c r="P1295" s="106" t="str">
        <f t="shared" si="240"/>
        <v/>
      </c>
      <c r="Q1295" s="71" t="s">
        <v>35</v>
      </c>
      <c r="R1295" s="103"/>
      <c r="S1295" s="103"/>
      <c r="T1295" s="106" t="str">
        <f>IF(Q1295&lt;&gt;"",VLOOKUP(Q1295,'DON GIA'!$H$1:$K$103,4,0),"")</f>
        <v/>
      </c>
      <c r="U1295" s="106" t="str">
        <f t="shared" si="246"/>
        <v/>
      </c>
      <c r="V1295" s="107" t="s">
        <v>1296</v>
      </c>
      <c r="W1295" s="103" t="s">
        <v>27</v>
      </c>
      <c r="X1295" s="108">
        <v>15</v>
      </c>
      <c r="Y1295" s="109"/>
      <c r="Z1295" s="106">
        <f>IF(V1295&lt;&gt;"",VLOOKUP(V1295,'DON GIA'!$A$1:$D$346,4,0),"")</f>
        <v>748631</v>
      </c>
      <c r="AA1295" s="106">
        <f t="shared" si="247"/>
        <v>11229465</v>
      </c>
      <c r="AB1295" s="71"/>
      <c r="AC1295" s="71" t="s">
        <v>471</v>
      </c>
      <c r="AD1295" s="71" t="s">
        <v>107</v>
      </c>
      <c r="AE1295" s="71" t="s">
        <v>116</v>
      </c>
      <c r="AF1295" s="71" t="s">
        <v>136</v>
      </c>
      <c r="AG1295" s="103"/>
      <c r="AH1295" s="71"/>
      <c r="AI1295" s="71"/>
      <c r="AJ1295" s="71"/>
      <c r="AK1295" s="106" t="str">
        <f>IF(AH1295&lt;&gt;"",VLOOKUP(AH1295,'DON GIA'!$M$1:$P$9,4,0),"")</f>
        <v/>
      </c>
      <c r="AL1295" s="106" t="str">
        <f t="shared" si="243"/>
        <v/>
      </c>
      <c r="AM1295" s="103"/>
      <c r="AN1295" s="107"/>
      <c r="AO1295" s="199" t="str">
        <f t="shared" si="248"/>
        <v/>
      </c>
      <c r="AP1295" s="107"/>
    </row>
    <row r="1296" spans="1:43" ht="37.5" outlineLevel="2">
      <c r="A1296" s="72" t="e">
        <f>IF(C1295&lt;&gt;"",$C$7:C1295,A1295)</f>
        <v>#VALUE!</v>
      </c>
      <c r="B1296" s="102" t="str">
        <f>IF(C1295&lt;&gt;"",COUNTA($C$7:C1295)+392,"")</f>
        <v/>
      </c>
      <c r="C1296" s="192"/>
      <c r="D1296" s="71"/>
      <c r="E1296" s="103"/>
      <c r="F1296" s="103"/>
      <c r="G1296" s="103"/>
      <c r="H1296" s="103"/>
      <c r="I1296" s="103"/>
      <c r="J1296" s="103"/>
      <c r="K1296" s="71"/>
      <c r="L1296" s="105"/>
      <c r="M1296" s="106" t="str">
        <f>IF(K1296&lt;&gt;"",VLOOKUP(K1296,'DON GIA'!$S$1:$U$19,3,0),"")</f>
        <v/>
      </c>
      <c r="N1296" s="106" t="str">
        <f>IF(K1296&lt;&gt;"",VLOOKUP(K1296,'DON GIA'!$S$1:$V$19,4,0),"")</f>
        <v/>
      </c>
      <c r="O1296" s="106" t="str">
        <f t="shared" si="239"/>
        <v/>
      </c>
      <c r="P1296" s="106" t="str">
        <f t="shared" si="240"/>
        <v/>
      </c>
      <c r="Q1296" s="71" t="s">
        <v>35</v>
      </c>
      <c r="R1296" s="103"/>
      <c r="S1296" s="103"/>
      <c r="T1296" s="106" t="str">
        <f>IF(Q1296&lt;&gt;"",VLOOKUP(Q1296,'DON GIA'!$H$1:$K$103,4,0),"")</f>
        <v/>
      </c>
      <c r="U1296" s="106" t="str">
        <f t="shared" si="246"/>
        <v/>
      </c>
      <c r="V1296" s="107" t="s">
        <v>1297</v>
      </c>
      <c r="W1296" s="103" t="s">
        <v>27</v>
      </c>
      <c r="X1296" s="108">
        <v>21.76</v>
      </c>
      <c r="Y1296" s="109"/>
      <c r="Z1296" s="106">
        <f>IF(V1296&lt;&gt;"",VLOOKUP(V1296,'DON GIA'!$A$1:$D$346,4,0),"")</f>
        <v>257144</v>
      </c>
      <c r="AA1296" s="106">
        <f t="shared" si="247"/>
        <v>5595453.4400000004</v>
      </c>
      <c r="AB1296" s="71"/>
      <c r="AC1296" s="71"/>
      <c r="AD1296" s="71"/>
      <c r="AE1296" s="71"/>
      <c r="AF1296" s="71"/>
      <c r="AG1296" s="103"/>
      <c r="AH1296" s="71"/>
      <c r="AI1296" s="71"/>
      <c r="AJ1296" s="71"/>
      <c r="AK1296" s="106" t="str">
        <f>IF(AH1296&lt;&gt;"",VLOOKUP(AH1296,'DON GIA'!$M$1:$P$9,4,0),"")</f>
        <v/>
      </c>
      <c r="AL1296" s="106" t="str">
        <f t="shared" si="243"/>
        <v/>
      </c>
      <c r="AM1296" s="103"/>
      <c r="AN1296" s="107"/>
      <c r="AO1296" s="199" t="str">
        <f t="shared" si="248"/>
        <v/>
      </c>
      <c r="AP1296" s="107"/>
    </row>
    <row r="1297" spans="1:43" ht="37.5" outlineLevel="2">
      <c r="A1297" s="72" t="e">
        <f>IF(C1296&lt;&gt;"",$C$7:C1296,A1296)</f>
        <v>#VALUE!</v>
      </c>
      <c r="B1297" s="102" t="str">
        <f>IF(C1296&lt;&gt;"",COUNTA($C$7:C1296)+392,"")</f>
        <v/>
      </c>
      <c r="C1297" s="192"/>
      <c r="D1297" s="71"/>
      <c r="E1297" s="103"/>
      <c r="F1297" s="103"/>
      <c r="G1297" s="103"/>
      <c r="H1297" s="103"/>
      <c r="I1297" s="103"/>
      <c r="J1297" s="103"/>
      <c r="K1297" s="71"/>
      <c r="L1297" s="105"/>
      <c r="M1297" s="106" t="str">
        <f>IF(K1297&lt;&gt;"",VLOOKUP(K1297,'DON GIA'!$S$1:$U$19,3,0),"")</f>
        <v/>
      </c>
      <c r="N1297" s="106" t="str">
        <f>IF(K1297&lt;&gt;"",VLOOKUP(K1297,'DON GIA'!$S$1:$V$19,4,0),"")</f>
        <v/>
      </c>
      <c r="O1297" s="106" t="str">
        <f t="shared" si="239"/>
        <v/>
      </c>
      <c r="P1297" s="106" t="str">
        <f t="shared" si="240"/>
        <v/>
      </c>
      <c r="Q1297" s="71" t="s">
        <v>35</v>
      </c>
      <c r="R1297" s="103"/>
      <c r="S1297" s="103"/>
      <c r="T1297" s="106" t="str">
        <f>IF(Q1297&lt;&gt;"",VLOOKUP(Q1297,'DON GIA'!$H$1:$K$103,4,0),"")</f>
        <v/>
      </c>
      <c r="U1297" s="106" t="str">
        <f t="shared" si="246"/>
        <v/>
      </c>
      <c r="V1297" s="107" t="s">
        <v>1194</v>
      </c>
      <c r="W1297" s="103" t="s">
        <v>27</v>
      </c>
      <c r="X1297" s="108">
        <v>1.26</v>
      </c>
      <c r="Y1297" s="109"/>
      <c r="Z1297" s="106">
        <f>IF(V1297&lt;&gt;"",VLOOKUP(V1297,'DON GIA'!$A$1:$D$346,4,0),"")</f>
        <v>292949</v>
      </c>
      <c r="AA1297" s="106">
        <f t="shared" si="247"/>
        <v>369115.74</v>
      </c>
      <c r="AB1297" s="71"/>
      <c r="AC1297" s="71"/>
      <c r="AD1297" s="71"/>
      <c r="AE1297" s="71"/>
      <c r="AF1297" s="71"/>
      <c r="AG1297" s="103"/>
      <c r="AH1297" s="71"/>
      <c r="AI1297" s="71"/>
      <c r="AJ1297" s="71"/>
      <c r="AK1297" s="106" t="str">
        <f>IF(AH1297&lt;&gt;"",VLOOKUP(AH1297,'DON GIA'!$M$1:$P$9,4,0),"")</f>
        <v/>
      </c>
      <c r="AL1297" s="106" t="str">
        <f t="shared" si="243"/>
        <v/>
      </c>
      <c r="AM1297" s="103"/>
      <c r="AN1297" s="107"/>
      <c r="AO1297" s="199" t="str">
        <f t="shared" si="248"/>
        <v/>
      </c>
      <c r="AP1297" s="107"/>
    </row>
    <row r="1298" spans="1:43" outlineLevel="2">
      <c r="A1298" s="72" t="e">
        <f>IF(C1297&lt;&gt;"",$C$7:C1297,A1297)</f>
        <v>#VALUE!</v>
      </c>
      <c r="B1298" s="102" t="str">
        <f>IF(C1297&lt;&gt;"",COUNTA($C$7:C1297)+392,"")</f>
        <v/>
      </c>
      <c r="C1298" s="192"/>
      <c r="D1298" s="71"/>
      <c r="E1298" s="103"/>
      <c r="F1298" s="103"/>
      <c r="G1298" s="103"/>
      <c r="H1298" s="103"/>
      <c r="I1298" s="103"/>
      <c r="J1298" s="103"/>
      <c r="K1298" s="71"/>
      <c r="L1298" s="105"/>
      <c r="M1298" s="106" t="str">
        <f>IF(K1298&lt;&gt;"",VLOOKUP(K1298,'DON GIA'!$S$1:$U$19,3,0),"")</f>
        <v/>
      </c>
      <c r="N1298" s="106" t="str">
        <f>IF(K1298&lt;&gt;"",VLOOKUP(K1298,'DON GIA'!$S$1:$V$19,4,0),"")</f>
        <v/>
      </c>
      <c r="O1298" s="106" t="str">
        <f t="shared" si="239"/>
        <v/>
      </c>
      <c r="P1298" s="106" t="str">
        <f t="shared" si="240"/>
        <v/>
      </c>
      <c r="Q1298" s="71" t="s">
        <v>35</v>
      </c>
      <c r="R1298" s="103"/>
      <c r="S1298" s="103"/>
      <c r="T1298" s="106" t="str">
        <f>IF(Q1298&lt;&gt;"",VLOOKUP(Q1298,'DON GIA'!$H$1:$K$103,4,0),"")</f>
        <v/>
      </c>
      <c r="U1298" s="106" t="str">
        <f t="shared" si="246"/>
        <v/>
      </c>
      <c r="V1298" s="107" t="s">
        <v>1083</v>
      </c>
      <c r="W1298" s="103" t="s">
        <v>27</v>
      </c>
      <c r="X1298" s="108">
        <v>2.92</v>
      </c>
      <c r="Y1298" s="109"/>
      <c r="Z1298" s="106">
        <f>IF(V1298&lt;&gt;"",VLOOKUP(V1298,'DON GIA'!$A$1:$D$346,4,0),"")</f>
        <v>282038</v>
      </c>
      <c r="AA1298" s="106">
        <f t="shared" si="247"/>
        <v>823550.96</v>
      </c>
      <c r="AB1298" s="71"/>
      <c r="AC1298" s="71"/>
      <c r="AD1298" s="71"/>
      <c r="AE1298" s="71"/>
      <c r="AF1298" s="71"/>
      <c r="AG1298" s="103"/>
      <c r="AH1298" s="71"/>
      <c r="AI1298" s="71"/>
      <c r="AJ1298" s="71"/>
      <c r="AK1298" s="106" t="str">
        <f>IF(AH1298&lt;&gt;"",VLOOKUP(AH1298,'DON GIA'!$M$1:$P$9,4,0),"")</f>
        <v/>
      </c>
      <c r="AL1298" s="106" t="str">
        <f t="shared" si="243"/>
        <v/>
      </c>
      <c r="AM1298" s="103"/>
      <c r="AN1298" s="107"/>
      <c r="AO1298" s="199" t="str">
        <f t="shared" si="248"/>
        <v/>
      </c>
      <c r="AP1298" s="107"/>
    </row>
    <row r="1299" spans="1:43" ht="37.5" outlineLevel="2">
      <c r="A1299" s="72" t="e">
        <f>IF(C1298&lt;&gt;"",$C$7:C1298,A1298)</f>
        <v>#VALUE!</v>
      </c>
      <c r="B1299" s="102" t="str">
        <f>IF(C1298&lt;&gt;"",COUNTA($C$7:C1298)+392,"")</f>
        <v/>
      </c>
      <c r="C1299" s="192"/>
      <c r="D1299" s="71"/>
      <c r="E1299" s="103"/>
      <c r="F1299" s="103"/>
      <c r="G1299" s="103"/>
      <c r="H1299" s="103"/>
      <c r="I1299" s="103"/>
      <c r="J1299" s="103"/>
      <c r="K1299" s="71"/>
      <c r="L1299" s="105"/>
      <c r="M1299" s="106" t="str">
        <f>IF(K1299&lt;&gt;"",VLOOKUP(K1299,'DON GIA'!$S$1:$U$19,3,0),"")</f>
        <v/>
      </c>
      <c r="N1299" s="106" t="str">
        <f>IF(K1299&lt;&gt;"",VLOOKUP(K1299,'DON GIA'!$S$1:$V$19,4,0),"")</f>
        <v/>
      </c>
      <c r="O1299" s="106" t="str">
        <f t="shared" si="239"/>
        <v/>
      </c>
      <c r="P1299" s="106" t="str">
        <f t="shared" si="240"/>
        <v/>
      </c>
      <c r="Q1299" s="71" t="s">
        <v>35</v>
      </c>
      <c r="R1299" s="103"/>
      <c r="S1299" s="103"/>
      <c r="T1299" s="106" t="str">
        <f>IF(Q1299&lt;&gt;"",VLOOKUP(Q1299,'DON GIA'!$H$1:$K$103,4,0),"")</f>
        <v/>
      </c>
      <c r="U1299" s="106" t="str">
        <f t="shared" si="246"/>
        <v/>
      </c>
      <c r="V1299" s="107" t="s">
        <v>1049</v>
      </c>
      <c r="W1299" s="103" t="s">
        <v>42</v>
      </c>
      <c r="X1299" s="108">
        <v>1</v>
      </c>
      <c r="Y1299" s="109"/>
      <c r="Z1299" s="106">
        <f>IF(V1299&lt;&gt;"",VLOOKUP(V1299,'DON GIA'!$A$1:$D$346,4,0),"")</f>
        <v>3793079</v>
      </c>
      <c r="AA1299" s="106">
        <f t="shared" si="247"/>
        <v>3793079</v>
      </c>
      <c r="AB1299" s="71"/>
      <c r="AC1299" s="71"/>
      <c r="AD1299" s="71"/>
      <c r="AE1299" s="71"/>
      <c r="AF1299" s="71"/>
      <c r="AG1299" s="103"/>
      <c r="AH1299" s="71"/>
      <c r="AI1299" s="71"/>
      <c r="AJ1299" s="71"/>
      <c r="AK1299" s="106" t="str">
        <f>IF(AH1299&lt;&gt;"",VLOOKUP(AH1299,'DON GIA'!$M$1:$P$9,4,0),"")</f>
        <v/>
      </c>
      <c r="AL1299" s="106" t="str">
        <f t="shared" si="243"/>
        <v/>
      </c>
      <c r="AM1299" s="103"/>
      <c r="AN1299" s="107"/>
      <c r="AO1299" s="199" t="str">
        <f t="shared" si="248"/>
        <v/>
      </c>
      <c r="AP1299" s="107"/>
    </row>
    <row r="1300" spans="1:43" ht="37.5" outlineLevel="2">
      <c r="A1300" s="72" t="e">
        <f>IF(C1299&lt;&gt;"",$C$7:C1299,A1299)</f>
        <v>#VALUE!</v>
      </c>
      <c r="B1300" s="102" t="str">
        <f>IF(C1299&lt;&gt;"",COUNTA($C$7:C1299)+392,"")</f>
        <v/>
      </c>
      <c r="C1300" s="192"/>
      <c r="D1300" s="71"/>
      <c r="E1300" s="103"/>
      <c r="F1300" s="103"/>
      <c r="G1300" s="103"/>
      <c r="H1300" s="103"/>
      <c r="I1300" s="103"/>
      <c r="J1300" s="103"/>
      <c r="K1300" s="71"/>
      <c r="L1300" s="105"/>
      <c r="M1300" s="106" t="str">
        <f>IF(K1300&lt;&gt;"",VLOOKUP(K1300,'DON GIA'!$S$1:$U$19,3,0),"")</f>
        <v/>
      </c>
      <c r="N1300" s="106" t="str">
        <f>IF(K1300&lt;&gt;"",VLOOKUP(K1300,'DON GIA'!$S$1:$V$19,4,0),"")</f>
        <v/>
      </c>
      <c r="O1300" s="106" t="str">
        <f t="shared" si="239"/>
        <v/>
      </c>
      <c r="P1300" s="106" t="str">
        <f t="shared" si="240"/>
        <v/>
      </c>
      <c r="Q1300" s="71" t="s">
        <v>35</v>
      </c>
      <c r="R1300" s="103"/>
      <c r="S1300" s="103"/>
      <c r="T1300" s="106" t="str">
        <f>IF(Q1300&lt;&gt;"",VLOOKUP(Q1300,'DON GIA'!$H$1:$K$103,4,0),"")</f>
        <v/>
      </c>
      <c r="U1300" s="106" t="str">
        <f t="shared" si="246"/>
        <v/>
      </c>
      <c r="V1300" s="107" t="s">
        <v>1080</v>
      </c>
      <c r="W1300" s="103" t="s">
        <v>27</v>
      </c>
      <c r="X1300" s="108">
        <v>6.5</v>
      </c>
      <c r="Y1300" s="109"/>
      <c r="Z1300" s="106">
        <f>IF(V1300&lt;&gt;"",VLOOKUP(V1300,'DON GIA'!$A$1:$D$346,4,0),"")</f>
        <v>10375629</v>
      </c>
      <c r="AA1300" s="106">
        <f t="shared" si="247"/>
        <v>67441588.5</v>
      </c>
      <c r="AB1300" s="71"/>
      <c r="AC1300" s="71"/>
      <c r="AD1300" s="71"/>
      <c r="AE1300" s="71"/>
      <c r="AF1300" s="71"/>
      <c r="AG1300" s="103"/>
      <c r="AH1300" s="71"/>
      <c r="AI1300" s="71"/>
      <c r="AJ1300" s="71"/>
      <c r="AK1300" s="106" t="str">
        <f>IF(AH1300&lt;&gt;"",VLOOKUP(AH1300,'DON GIA'!$M$1:$P$9,4,0),"")</f>
        <v/>
      </c>
      <c r="AL1300" s="106" t="str">
        <f t="shared" si="243"/>
        <v/>
      </c>
      <c r="AM1300" s="103"/>
      <c r="AN1300" s="107"/>
      <c r="AO1300" s="199" t="str">
        <f t="shared" si="248"/>
        <v/>
      </c>
      <c r="AP1300" s="107"/>
    </row>
    <row r="1301" spans="1:43" outlineLevel="2">
      <c r="A1301" s="72" t="e">
        <f>IF(C1300&lt;&gt;"",$C$7:C1300,A1300)</f>
        <v>#VALUE!</v>
      </c>
      <c r="B1301" s="102" t="str">
        <f>IF(C1300&lt;&gt;"",COUNTA($C$7:C1300)+392,"")</f>
        <v/>
      </c>
      <c r="C1301" s="192"/>
      <c r="D1301" s="71"/>
      <c r="E1301" s="103"/>
      <c r="F1301" s="103"/>
      <c r="G1301" s="103"/>
      <c r="H1301" s="103"/>
      <c r="I1301" s="103"/>
      <c r="J1301" s="103"/>
      <c r="K1301" s="71"/>
      <c r="L1301" s="105"/>
      <c r="M1301" s="106" t="str">
        <f>IF(K1301&lt;&gt;"",VLOOKUP(K1301,'DON GIA'!$S$1:$U$19,3,0),"")</f>
        <v/>
      </c>
      <c r="N1301" s="106" t="str">
        <f>IF(K1301&lt;&gt;"",VLOOKUP(K1301,'DON GIA'!$S$1:$V$19,4,0),"")</f>
        <v/>
      </c>
      <c r="O1301" s="106" t="str">
        <f t="shared" si="239"/>
        <v/>
      </c>
      <c r="P1301" s="106" t="str">
        <f t="shared" si="240"/>
        <v/>
      </c>
      <c r="Q1301" s="71" t="s">
        <v>35</v>
      </c>
      <c r="R1301" s="103"/>
      <c r="S1301" s="103"/>
      <c r="T1301" s="106" t="str">
        <f>IF(Q1301&lt;&gt;"",VLOOKUP(Q1301,'DON GIA'!$H$1:$K$103,4,0),"")</f>
        <v/>
      </c>
      <c r="U1301" s="106" t="str">
        <f t="shared" si="246"/>
        <v/>
      </c>
      <c r="V1301" s="107" t="s">
        <v>1091</v>
      </c>
      <c r="W1301" s="103" t="s">
        <v>27</v>
      </c>
      <c r="X1301" s="108">
        <f>5.3*4.1</f>
        <v>21.729999999999997</v>
      </c>
      <c r="Y1301" s="109"/>
      <c r="Z1301" s="106">
        <f>IF(V1301&lt;&gt;"",VLOOKUP(V1301,'DON GIA'!$A$1:$D$346,4,0),"")</f>
        <v>161275</v>
      </c>
      <c r="AA1301" s="106">
        <f t="shared" si="247"/>
        <v>3504505.7499999995</v>
      </c>
      <c r="AB1301" s="71"/>
      <c r="AC1301" s="71"/>
      <c r="AD1301" s="71"/>
      <c r="AE1301" s="71"/>
      <c r="AF1301" s="71"/>
      <c r="AG1301" s="103"/>
      <c r="AH1301" s="71"/>
      <c r="AI1301" s="71"/>
      <c r="AJ1301" s="71"/>
      <c r="AK1301" s="106" t="str">
        <f>IF(AH1301&lt;&gt;"",VLOOKUP(AH1301,'DON GIA'!$M$1:$P$9,4,0),"")</f>
        <v/>
      </c>
      <c r="AL1301" s="106" t="str">
        <f t="shared" si="243"/>
        <v/>
      </c>
      <c r="AM1301" s="103"/>
      <c r="AN1301" s="107"/>
      <c r="AO1301" s="199" t="str">
        <f t="shared" si="248"/>
        <v/>
      </c>
      <c r="AP1301" s="107"/>
    </row>
    <row r="1302" spans="1:43" outlineLevel="2">
      <c r="A1302" s="72" t="e">
        <f>IF(C1301&lt;&gt;"",$C$7:C1301,A1301)</f>
        <v>#VALUE!</v>
      </c>
      <c r="B1302" s="102" t="str">
        <f>IF(C1301&lt;&gt;"",COUNTA($C$7:C1301)+392,"")</f>
        <v/>
      </c>
      <c r="C1302" s="192"/>
      <c r="D1302" s="71"/>
      <c r="E1302" s="103"/>
      <c r="F1302" s="103"/>
      <c r="G1302" s="103"/>
      <c r="H1302" s="103"/>
      <c r="I1302" s="103"/>
      <c r="J1302" s="103"/>
      <c r="K1302" s="71"/>
      <c r="L1302" s="105"/>
      <c r="M1302" s="106" t="str">
        <f>IF(K1302&lt;&gt;"",VLOOKUP(K1302,'DON GIA'!$S$1:$U$19,3,0),"")</f>
        <v/>
      </c>
      <c r="N1302" s="106" t="str">
        <f>IF(K1302&lt;&gt;"",VLOOKUP(K1302,'DON GIA'!$S$1:$V$19,4,0),"")</f>
        <v/>
      </c>
      <c r="O1302" s="106" t="str">
        <f t="shared" si="239"/>
        <v/>
      </c>
      <c r="P1302" s="106" t="str">
        <f t="shared" si="240"/>
        <v/>
      </c>
      <c r="Q1302" s="71" t="s">
        <v>35</v>
      </c>
      <c r="R1302" s="103"/>
      <c r="S1302" s="103"/>
      <c r="T1302" s="106" t="str">
        <f>IF(Q1302&lt;&gt;"",VLOOKUP(Q1302,'DON GIA'!$H$1:$K$103,4,0),"")</f>
        <v/>
      </c>
      <c r="U1302" s="106" t="str">
        <f t="shared" si="246"/>
        <v/>
      </c>
      <c r="V1302" s="107" t="s">
        <v>1006</v>
      </c>
      <c r="W1302" s="103" t="s">
        <v>27</v>
      </c>
      <c r="X1302" s="108">
        <v>95.17</v>
      </c>
      <c r="Y1302" s="109"/>
      <c r="Z1302" s="106">
        <f>IF(V1302&lt;&gt;"",VLOOKUP(V1302,'DON GIA'!$A$1:$D$346,4,0),"")</f>
        <v>109890</v>
      </c>
      <c r="AA1302" s="106">
        <f t="shared" si="247"/>
        <v>10458231.300000001</v>
      </c>
      <c r="AB1302" s="71"/>
      <c r="AC1302" s="71"/>
      <c r="AD1302" s="71"/>
      <c r="AE1302" s="71"/>
      <c r="AF1302" s="71"/>
      <c r="AG1302" s="103"/>
      <c r="AH1302" s="71"/>
      <c r="AI1302" s="71"/>
      <c r="AJ1302" s="71"/>
      <c r="AK1302" s="106" t="str">
        <f>IF(AH1302&lt;&gt;"",VLOOKUP(AH1302,'DON GIA'!$M$1:$P$9,4,0),"")</f>
        <v/>
      </c>
      <c r="AL1302" s="106" t="str">
        <f t="shared" si="243"/>
        <v/>
      </c>
      <c r="AM1302" s="103"/>
      <c r="AN1302" s="107"/>
      <c r="AO1302" s="199" t="str">
        <f t="shared" si="248"/>
        <v/>
      </c>
      <c r="AP1302" s="107"/>
    </row>
    <row r="1303" spans="1:43" outlineLevel="2">
      <c r="A1303" s="72" t="e">
        <f>IF(C1302&lt;&gt;"",$C$7:C1302,A1302)</f>
        <v>#VALUE!</v>
      </c>
      <c r="B1303" s="102" t="str">
        <f>IF(C1302&lt;&gt;"",COUNTA($C$7:C1302)+392,"")</f>
        <v/>
      </c>
      <c r="C1303" s="192"/>
      <c r="D1303" s="61"/>
      <c r="E1303" s="103"/>
      <c r="F1303" s="103"/>
      <c r="G1303" s="103"/>
      <c r="H1303" s="103"/>
      <c r="I1303" s="103"/>
      <c r="J1303" s="103"/>
      <c r="K1303" s="71"/>
      <c r="L1303" s="105"/>
      <c r="M1303" s="106" t="str">
        <f>IF(K1303&lt;&gt;"",VLOOKUP(K1303,'DON GIA'!$S$1:$U$19,3,0),"")</f>
        <v/>
      </c>
      <c r="N1303" s="106" t="str">
        <f>IF(K1303&lt;&gt;"",VLOOKUP(K1303,'DON GIA'!$S$1:$V$19,4,0),"")</f>
        <v/>
      </c>
      <c r="O1303" s="106" t="str">
        <f t="shared" si="239"/>
        <v/>
      </c>
      <c r="P1303" s="106" t="str">
        <f t="shared" si="240"/>
        <v/>
      </c>
      <c r="Q1303" s="71" t="s">
        <v>35</v>
      </c>
      <c r="R1303" s="103"/>
      <c r="S1303" s="103"/>
      <c r="T1303" s="106" t="str">
        <f>IF(Q1303&lt;&gt;"",VLOOKUP(Q1303,'DON GIA'!$H$1:$K$103,4,0),"")</f>
        <v/>
      </c>
      <c r="U1303" s="106" t="str">
        <f t="shared" si="246"/>
        <v/>
      </c>
      <c r="V1303" s="107"/>
      <c r="W1303" s="103"/>
      <c r="X1303" s="108"/>
      <c r="Y1303" s="109"/>
      <c r="Z1303" s="106" t="str">
        <f>IF(V1303&lt;&gt;"",VLOOKUP(V1303,'DON GIA'!$A$1:$D$346,4,0),"")</f>
        <v/>
      </c>
      <c r="AA1303" s="106" t="str">
        <f t="shared" si="247"/>
        <v/>
      </c>
      <c r="AB1303" s="71"/>
      <c r="AC1303" s="71"/>
      <c r="AD1303" s="71"/>
      <c r="AE1303" s="71"/>
      <c r="AF1303" s="71"/>
      <c r="AG1303" s="103"/>
      <c r="AH1303" s="71"/>
      <c r="AI1303" s="71"/>
      <c r="AJ1303" s="71"/>
      <c r="AK1303" s="106" t="str">
        <f>IF(AH1303&lt;&gt;"",VLOOKUP(AH1303,'DON GIA'!$M$1:$P$9,4,0),"")</f>
        <v/>
      </c>
      <c r="AL1303" s="106" t="str">
        <f t="shared" si="243"/>
        <v/>
      </c>
      <c r="AM1303" s="103"/>
      <c r="AN1303" s="107"/>
      <c r="AO1303" s="199" t="str">
        <f t="shared" si="248"/>
        <v/>
      </c>
      <c r="AP1303" s="107"/>
    </row>
    <row r="1304" spans="1:43" outlineLevel="1">
      <c r="A1304" s="84" t="s">
        <v>773</v>
      </c>
      <c r="B1304" s="102"/>
      <c r="C1304" s="192">
        <v>480</v>
      </c>
      <c r="D1304" s="61" t="s">
        <v>480</v>
      </c>
      <c r="E1304" s="162"/>
      <c r="F1304" s="162"/>
      <c r="G1304" s="162"/>
      <c r="H1304" s="162"/>
      <c r="I1304" s="162"/>
      <c r="J1304" s="162"/>
      <c r="K1304" s="171"/>
      <c r="L1304" s="167">
        <f>SUBTOTAL(9,L1305:L1315)</f>
        <v>543.9</v>
      </c>
      <c r="M1304" s="199"/>
      <c r="N1304" s="199"/>
      <c r="O1304" s="199">
        <f>SUBTOTAL(9,O1305:O1315)</f>
        <v>913208100</v>
      </c>
      <c r="P1304" s="199">
        <f>SUBTOTAL(9,P1305:P1315)</f>
        <v>734265000</v>
      </c>
      <c r="Q1304" s="61"/>
      <c r="R1304" s="162"/>
      <c r="S1304" s="162">
        <f>SUBTOTAL(9,S1305:S1315)</f>
        <v>0</v>
      </c>
      <c r="T1304" s="199"/>
      <c r="U1304" s="199">
        <f>SUBTOTAL(9,U1305:U1315)</f>
        <v>0</v>
      </c>
      <c r="V1304" s="129"/>
      <c r="W1304" s="162"/>
      <c r="X1304" s="169">
        <f>SUBTOTAL(9,X1305:X1315)</f>
        <v>0</v>
      </c>
      <c r="Y1304" s="170">
        <f>SUBTOTAL(9,Y1305:Y1315)</f>
        <v>0</v>
      </c>
      <c r="Z1304" s="199"/>
      <c r="AA1304" s="199">
        <f>SUBTOTAL(9,AA1305:AA1315)</f>
        <v>0</v>
      </c>
      <c r="AB1304" s="71"/>
      <c r="AC1304" s="71"/>
      <c r="AD1304" s="71"/>
      <c r="AE1304" s="71"/>
      <c r="AF1304" s="71"/>
      <c r="AG1304" s="103"/>
      <c r="AH1304" s="61"/>
      <c r="AI1304" s="61"/>
      <c r="AJ1304" s="61">
        <f>SUBTOTAL(9,AJ1305:AJ1315)</f>
        <v>0</v>
      </c>
      <c r="AK1304" s="199"/>
      <c r="AL1304" s="199">
        <f>SUBTOTAL(9,AL1305:AL1315)</f>
        <v>0</v>
      </c>
      <c r="AM1304" s="162"/>
      <c r="AN1304" s="129">
        <f>SUBTOTAL(9,AN1305:AN1315)</f>
        <v>0</v>
      </c>
      <c r="AO1304" s="199">
        <f t="shared" si="248"/>
        <v>1647473100</v>
      </c>
      <c r="AP1304" s="65"/>
      <c r="AQ1304" s="90"/>
    </row>
    <row r="1305" spans="1:43" ht="96.75" outlineLevel="2">
      <c r="A1305" s="72" t="e">
        <f>IF(C1304&lt;&gt;"",$C$7:C1304,A1303)</f>
        <v>#VALUE!</v>
      </c>
      <c r="B1305" s="102">
        <f>IF(C1304&lt;&gt;"",COUNTA($C$7:C1304)+392,"")</f>
        <v>480</v>
      </c>
      <c r="C1305" s="192"/>
      <c r="D1305" s="71" t="s">
        <v>481</v>
      </c>
      <c r="E1305" s="103">
        <v>5</v>
      </c>
      <c r="F1305" s="103"/>
      <c r="G1305" s="103">
        <v>524</v>
      </c>
      <c r="H1305" s="103">
        <v>79</v>
      </c>
      <c r="I1305" s="103">
        <v>250</v>
      </c>
      <c r="J1305" s="103" t="s">
        <v>516</v>
      </c>
      <c r="K1305" s="104" t="s">
        <v>974</v>
      </c>
      <c r="L1305" s="105">
        <f>537.6+6.3</f>
        <v>543.9</v>
      </c>
      <c r="M1305" s="106">
        <f>IF(K1305&lt;&gt;"",VLOOKUP(K1305,'DON GIA'!$S$1:$U$19,3,0),"")</f>
        <v>1679000</v>
      </c>
      <c r="N1305" s="106">
        <f>IF(K1305&lt;&gt;"",VLOOKUP(K1305,'DON GIA'!$S$1:$V$19,4,0),"")</f>
        <v>1350000</v>
      </c>
      <c r="O1305" s="106">
        <f t="shared" si="239"/>
        <v>913208100</v>
      </c>
      <c r="P1305" s="106">
        <f t="shared" si="240"/>
        <v>734265000</v>
      </c>
      <c r="Q1305" s="71" t="s">
        <v>35</v>
      </c>
      <c r="R1305" s="103"/>
      <c r="S1305" s="103"/>
      <c r="T1305" s="106" t="str">
        <f>IF(Q1305&lt;&gt;"",VLOOKUP(Q1305,'DON GIA'!$H$1:$K$103,4,0),"")</f>
        <v/>
      </c>
      <c r="U1305" s="106" t="str">
        <f t="shared" ref="U1305:U1315" si="249">IF(Q1305&lt;&gt;"",IF(ISNUMBER(T1305),S1305*T1305,""),"")</f>
        <v/>
      </c>
      <c r="V1305" s="107"/>
      <c r="W1305" s="103"/>
      <c r="X1305" s="108"/>
      <c r="Y1305" s="109"/>
      <c r="Z1305" s="106" t="str">
        <f>IF(V1305&lt;&gt;"",VLOOKUP(V1305,'DON GIA'!$A$1:$D$346,4,0),"")</f>
        <v/>
      </c>
      <c r="AA1305" s="106" t="str">
        <f t="shared" ref="AA1305:AA1315" si="250">IF(V1305&lt;&gt;"",IF(ISNUMBER(Z1305),X1305*Z1305,""),"")</f>
        <v/>
      </c>
      <c r="AB1305" s="71"/>
      <c r="AC1305" s="71"/>
      <c r="AD1305" s="71"/>
      <c r="AE1305" s="71"/>
      <c r="AF1305" s="71"/>
      <c r="AG1305" s="103"/>
      <c r="AH1305" s="71"/>
      <c r="AI1305" s="71"/>
      <c r="AJ1305" s="71"/>
      <c r="AK1305" s="106" t="str">
        <f>IF(AH1305&lt;&gt;"",VLOOKUP(AH1305,'DON GIA'!$M$1:$P$9,4,0),"")</f>
        <v/>
      </c>
      <c r="AL1305" s="106" t="str">
        <f t="shared" si="243"/>
        <v/>
      </c>
      <c r="AM1305" s="103"/>
      <c r="AN1305" s="107"/>
      <c r="AO1305" s="199" t="str">
        <f t="shared" si="248"/>
        <v/>
      </c>
      <c r="AP1305" s="65" t="s">
        <v>761</v>
      </c>
    </row>
    <row r="1306" spans="1:43" ht="37.5" outlineLevel="2">
      <c r="A1306" s="72" t="e">
        <f>IF(C1305&lt;&gt;"",$C$7:C1305,A1305)</f>
        <v>#VALUE!</v>
      </c>
      <c r="B1306" s="102" t="str">
        <f>IF(C1305&lt;&gt;"",COUNTA($C$7:C1305)+392,"")</f>
        <v/>
      </c>
      <c r="C1306" s="192"/>
      <c r="D1306" s="71" t="s">
        <v>71</v>
      </c>
      <c r="E1306" s="103"/>
      <c r="F1306" s="103"/>
      <c r="G1306" s="103"/>
      <c r="H1306" s="103"/>
      <c r="I1306" s="103"/>
      <c r="J1306" s="103"/>
      <c r="K1306" s="71"/>
      <c r="L1306" s="105"/>
      <c r="M1306" s="106" t="str">
        <f>IF(K1306&lt;&gt;"",VLOOKUP(K1306,'DON GIA'!$S$1:$U$19,3,0),"")</f>
        <v/>
      </c>
      <c r="N1306" s="106" t="str">
        <f>IF(K1306&lt;&gt;"",VLOOKUP(K1306,'DON GIA'!$S$1:$V$19,4,0),"")</f>
        <v/>
      </c>
      <c r="O1306" s="106" t="str">
        <f t="shared" si="239"/>
        <v/>
      </c>
      <c r="P1306" s="106" t="str">
        <f t="shared" si="240"/>
        <v/>
      </c>
      <c r="Q1306" s="71" t="s">
        <v>35</v>
      </c>
      <c r="R1306" s="103"/>
      <c r="S1306" s="103"/>
      <c r="T1306" s="106" t="str">
        <f>IF(Q1306&lt;&gt;"",VLOOKUP(Q1306,'DON GIA'!$H$1:$K$103,4,0),"")</f>
        <v/>
      </c>
      <c r="U1306" s="106" t="str">
        <f t="shared" si="249"/>
        <v/>
      </c>
      <c r="V1306" s="107"/>
      <c r="W1306" s="103"/>
      <c r="X1306" s="108"/>
      <c r="Y1306" s="109"/>
      <c r="Z1306" s="106" t="str">
        <f>IF(V1306&lt;&gt;"",VLOOKUP(V1306,'DON GIA'!$A$1:$D$346,4,0),"")</f>
        <v/>
      </c>
      <c r="AA1306" s="106" t="str">
        <f t="shared" si="250"/>
        <v/>
      </c>
      <c r="AB1306" s="71"/>
      <c r="AC1306" s="71"/>
      <c r="AD1306" s="71"/>
      <c r="AE1306" s="71"/>
      <c r="AF1306" s="71"/>
      <c r="AG1306" s="103"/>
      <c r="AH1306" s="71"/>
      <c r="AI1306" s="71"/>
      <c r="AJ1306" s="71"/>
      <c r="AK1306" s="106" t="str">
        <f>IF(AH1306&lt;&gt;"",VLOOKUP(AH1306,'DON GIA'!$M$1:$P$9,4,0),"")</f>
        <v/>
      </c>
      <c r="AL1306" s="106" t="str">
        <f t="shared" si="243"/>
        <v/>
      </c>
      <c r="AM1306" s="103"/>
      <c r="AN1306" s="107"/>
      <c r="AO1306" s="199" t="str">
        <f t="shared" si="248"/>
        <v/>
      </c>
      <c r="AP1306" s="66" t="s">
        <v>511</v>
      </c>
    </row>
    <row r="1307" spans="1:43" ht="56.25" outlineLevel="2">
      <c r="A1307" s="72" t="e">
        <f>IF(C1306&lt;&gt;"",$C$7:C1306,A1306)</f>
        <v>#VALUE!</v>
      </c>
      <c r="B1307" s="102" t="str">
        <f>IF(C1306&lt;&gt;"",COUNTA($C$7:C1306)+392,"")</f>
        <v/>
      </c>
      <c r="C1307" s="192"/>
      <c r="D1307" s="71"/>
      <c r="E1307" s="103"/>
      <c r="F1307" s="103"/>
      <c r="G1307" s="103"/>
      <c r="H1307" s="103"/>
      <c r="I1307" s="103"/>
      <c r="J1307" s="103"/>
      <c r="K1307" s="71"/>
      <c r="L1307" s="105"/>
      <c r="M1307" s="106" t="str">
        <f>IF(K1307&lt;&gt;"",VLOOKUP(K1307,'DON GIA'!$S$1:$U$19,3,0),"")</f>
        <v/>
      </c>
      <c r="N1307" s="106" t="str">
        <f>IF(K1307&lt;&gt;"",VLOOKUP(K1307,'DON GIA'!$S$1:$V$19,4,0),"")</f>
        <v/>
      </c>
      <c r="O1307" s="106" t="str">
        <f t="shared" si="239"/>
        <v/>
      </c>
      <c r="P1307" s="106" t="str">
        <f t="shared" si="240"/>
        <v/>
      </c>
      <c r="Q1307" s="71" t="s">
        <v>35</v>
      </c>
      <c r="R1307" s="103"/>
      <c r="S1307" s="103"/>
      <c r="T1307" s="106" t="str">
        <f>IF(Q1307&lt;&gt;"",VLOOKUP(Q1307,'DON GIA'!$H$1:$K$103,4,0),"")</f>
        <v/>
      </c>
      <c r="U1307" s="106" t="str">
        <f t="shared" si="249"/>
        <v/>
      </c>
      <c r="V1307" s="107"/>
      <c r="W1307" s="103"/>
      <c r="X1307" s="108"/>
      <c r="Y1307" s="109"/>
      <c r="Z1307" s="106" t="str">
        <f>IF(V1307&lt;&gt;"",VLOOKUP(V1307,'DON GIA'!$A$1:$D$346,4,0),"")</f>
        <v/>
      </c>
      <c r="AA1307" s="106" t="str">
        <f t="shared" si="250"/>
        <v/>
      </c>
      <c r="AB1307" s="71"/>
      <c r="AC1307" s="71"/>
      <c r="AD1307" s="71"/>
      <c r="AE1307" s="71"/>
      <c r="AF1307" s="71"/>
      <c r="AG1307" s="103"/>
      <c r="AH1307" s="71"/>
      <c r="AI1307" s="71"/>
      <c r="AJ1307" s="71"/>
      <c r="AK1307" s="106" t="str">
        <f>IF(AH1307&lt;&gt;"",VLOOKUP(AH1307,'DON GIA'!$M$1:$P$9,4,0),"")</f>
        <v/>
      </c>
      <c r="AL1307" s="106" t="str">
        <f t="shared" si="243"/>
        <v/>
      </c>
      <c r="AM1307" s="103"/>
      <c r="AN1307" s="107"/>
      <c r="AO1307" s="199" t="str">
        <f t="shared" si="248"/>
        <v/>
      </c>
      <c r="AP1307" s="66" t="s">
        <v>513</v>
      </c>
    </row>
    <row r="1308" spans="1:43" ht="40.5" outlineLevel="2">
      <c r="A1308" s="72" t="e">
        <f>IF(C1307&lt;&gt;"",$C$7:C1307,A1307)</f>
        <v>#VALUE!</v>
      </c>
      <c r="B1308" s="102" t="str">
        <f>IF(C1307&lt;&gt;"",COUNTA($C$7:C1307)+392,"")</f>
        <v/>
      </c>
      <c r="C1308" s="192"/>
      <c r="D1308" s="71"/>
      <c r="E1308" s="103"/>
      <c r="F1308" s="103"/>
      <c r="G1308" s="103"/>
      <c r="H1308" s="103"/>
      <c r="I1308" s="103"/>
      <c r="J1308" s="103"/>
      <c r="K1308" s="71"/>
      <c r="L1308" s="105"/>
      <c r="M1308" s="106" t="str">
        <f>IF(K1308&lt;&gt;"",VLOOKUP(K1308,'DON GIA'!$S$1:$U$19,3,0),"")</f>
        <v/>
      </c>
      <c r="N1308" s="106" t="str">
        <f>IF(K1308&lt;&gt;"",VLOOKUP(K1308,'DON GIA'!$S$1:$V$19,4,0),"")</f>
        <v/>
      </c>
      <c r="O1308" s="106" t="str">
        <f t="shared" si="239"/>
        <v/>
      </c>
      <c r="P1308" s="106" t="str">
        <f t="shared" si="240"/>
        <v/>
      </c>
      <c r="Q1308" s="71" t="s">
        <v>35</v>
      </c>
      <c r="R1308" s="103"/>
      <c r="S1308" s="103"/>
      <c r="T1308" s="106" t="str">
        <f>IF(Q1308&lt;&gt;"",VLOOKUP(Q1308,'DON GIA'!$H$1:$K$103,4,0),"")</f>
        <v/>
      </c>
      <c r="U1308" s="106" t="str">
        <f t="shared" si="249"/>
        <v/>
      </c>
      <c r="V1308" s="107"/>
      <c r="W1308" s="103"/>
      <c r="X1308" s="108"/>
      <c r="Y1308" s="109"/>
      <c r="Z1308" s="106" t="str">
        <f>IF(V1308&lt;&gt;"",VLOOKUP(V1308,'DON GIA'!$A$1:$D$346,4,0),"")</f>
        <v/>
      </c>
      <c r="AA1308" s="106" t="str">
        <f t="shared" si="250"/>
        <v/>
      </c>
      <c r="AB1308" s="71"/>
      <c r="AC1308" s="71"/>
      <c r="AD1308" s="71"/>
      <c r="AE1308" s="71"/>
      <c r="AF1308" s="71"/>
      <c r="AG1308" s="103"/>
      <c r="AH1308" s="71"/>
      <c r="AI1308" s="71"/>
      <c r="AJ1308" s="71"/>
      <c r="AK1308" s="106" t="str">
        <f>IF(AH1308&lt;&gt;"",VLOOKUP(AH1308,'DON GIA'!$M$1:$P$9,4,0),"")</f>
        <v/>
      </c>
      <c r="AL1308" s="106" t="str">
        <f t="shared" si="243"/>
        <v/>
      </c>
      <c r="AM1308" s="103"/>
      <c r="AN1308" s="107"/>
      <c r="AO1308" s="199" t="str">
        <f t="shared" si="248"/>
        <v/>
      </c>
      <c r="AP1308" s="65" t="s">
        <v>762</v>
      </c>
    </row>
    <row r="1309" spans="1:43" ht="112.5" outlineLevel="2">
      <c r="A1309" s="72" t="e">
        <f>IF(C1308&lt;&gt;"",$C$7:C1308,A1308)</f>
        <v>#VALUE!</v>
      </c>
      <c r="B1309" s="102" t="str">
        <f>IF(C1308&lt;&gt;"",COUNTA($C$7:C1308)+392,"")</f>
        <v/>
      </c>
      <c r="C1309" s="192"/>
      <c r="D1309" s="71"/>
      <c r="E1309" s="103"/>
      <c r="F1309" s="103"/>
      <c r="G1309" s="103"/>
      <c r="H1309" s="103"/>
      <c r="I1309" s="103"/>
      <c r="J1309" s="103"/>
      <c r="K1309" s="71"/>
      <c r="L1309" s="105"/>
      <c r="M1309" s="106" t="str">
        <f>IF(K1309&lt;&gt;"",VLOOKUP(K1309,'DON GIA'!$S$1:$U$19,3,0),"")</f>
        <v/>
      </c>
      <c r="N1309" s="106" t="str">
        <f>IF(K1309&lt;&gt;"",VLOOKUP(K1309,'DON GIA'!$S$1:$V$19,4,0),"")</f>
        <v/>
      </c>
      <c r="O1309" s="106" t="str">
        <f t="shared" si="239"/>
        <v/>
      </c>
      <c r="P1309" s="106" t="str">
        <f t="shared" si="240"/>
        <v/>
      </c>
      <c r="Q1309" s="71" t="s">
        <v>35</v>
      </c>
      <c r="R1309" s="103"/>
      <c r="S1309" s="103"/>
      <c r="T1309" s="106" t="str">
        <f>IF(Q1309&lt;&gt;"",VLOOKUP(Q1309,'DON GIA'!$H$1:$K$103,4,0),"")</f>
        <v/>
      </c>
      <c r="U1309" s="106" t="str">
        <f t="shared" si="249"/>
        <v/>
      </c>
      <c r="V1309" s="107"/>
      <c r="W1309" s="103"/>
      <c r="X1309" s="108"/>
      <c r="Y1309" s="109"/>
      <c r="Z1309" s="106" t="str">
        <f>IF(V1309&lt;&gt;"",VLOOKUP(V1309,'DON GIA'!$A$1:$D$346,4,0),"")</f>
        <v/>
      </c>
      <c r="AA1309" s="106" t="str">
        <f t="shared" si="250"/>
        <v/>
      </c>
      <c r="AB1309" s="71"/>
      <c r="AC1309" s="71"/>
      <c r="AD1309" s="71"/>
      <c r="AE1309" s="71"/>
      <c r="AF1309" s="71"/>
      <c r="AG1309" s="103"/>
      <c r="AH1309" s="71"/>
      <c r="AI1309" s="71"/>
      <c r="AJ1309" s="71"/>
      <c r="AK1309" s="106" t="str">
        <f>IF(AH1309&lt;&gt;"",VLOOKUP(AH1309,'DON GIA'!$M$1:$P$9,4,0),"")</f>
        <v/>
      </c>
      <c r="AL1309" s="106" t="str">
        <f t="shared" si="243"/>
        <v/>
      </c>
      <c r="AM1309" s="103"/>
      <c r="AN1309" s="107"/>
      <c r="AO1309" s="199" t="str">
        <f t="shared" si="248"/>
        <v/>
      </c>
      <c r="AP1309" s="66" t="s">
        <v>514</v>
      </c>
    </row>
    <row r="1310" spans="1:43" ht="93.75" outlineLevel="2">
      <c r="A1310" s="72" t="e">
        <f>IF(C1309&lt;&gt;"",$C$7:C1309,A1309)</f>
        <v>#VALUE!</v>
      </c>
      <c r="B1310" s="102" t="str">
        <f>IF(C1309&lt;&gt;"",COUNTA($C$7:C1309)+392,"")</f>
        <v/>
      </c>
      <c r="C1310" s="192"/>
      <c r="D1310" s="71"/>
      <c r="E1310" s="103"/>
      <c r="F1310" s="103"/>
      <c r="G1310" s="103"/>
      <c r="H1310" s="103"/>
      <c r="I1310" s="103"/>
      <c r="J1310" s="103"/>
      <c r="K1310" s="71"/>
      <c r="L1310" s="105"/>
      <c r="M1310" s="106" t="str">
        <f>IF(K1310&lt;&gt;"",VLOOKUP(K1310,'DON GIA'!$S$1:$U$19,3,0),"")</f>
        <v/>
      </c>
      <c r="N1310" s="106" t="str">
        <f>IF(K1310&lt;&gt;"",VLOOKUP(K1310,'DON GIA'!$S$1:$V$19,4,0),"")</f>
        <v/>
      </c>
      <c r="O1310" s="106" t="str">
        <f t="shared" si="239"/>
        <v/>
      </c>
      <c r="P1310" s="106" t="str">
        <f t="shared" si="240"/>
        <v/>
      </c>
      <c r="Q1310" s="71" t="s">
        <v>35</v>
      </c>
      <c r="R1310" s="103"/>
      <c r="S1310" s="103"/>
      <c r="T1310" s="106" t="str">
        <f>IF(Q1310&lt;&gt;"",VLOOKUP(Q1310,'DON GIA'!$H$1:$K$103,4,0),"")</f>
        <v/>
      </c>
      <c r="U1310" s="106" t="str">
        <f t="shared" si="249"/>
        <v/>
      </c>
      <c r="V1310" s="107"/>
      <c r="W1310" s="103"/>
      <c r="X1310" s="108"/>
      <c r="Y1310" s="109"/>
      <c r="Z1310" s="106" t="str">
        <f>IF(V1310&lt;&gt;"",VLOOKUP(V1310,'DON GIA'!$A$1:$D$346,4,0),"")</f>
        <v/>
      </c>
      <c r="AA1310" s="106" t="str">
        <f t="shared" si="250"/>
        <v/>
      </c>
      <c r="AB1310" s="71"/>
      <c r="AC1310" s="71"/>
      <c r="AD1310" s="71"/>
      <c r="AE1310" s="71"/>
      <c r="AF1310" s="71"/>
      <c r="AG1310" s="103"/>
      <c r="AH1310" s="71"/>
      <c r="AI1310" s="71"/>
      <c r="AJ1310" s="71"/>
      <c r="AK1310" s="106" t="str">
        <f>IF(AH1310&lt;&gt;"",VLOOKUP(AH1310,'DON GIA'!$M$1:$P$9,4,0),"")</f>
        <v/>
      </c>
      <c r="AL1310" s="106" t="str">
        <f t="shared" si="243"/>
        <v/>
      </c>
      <c r="AM1310" s="103"/>
      <c r="AN1310" s="107"/>
      <c r="AO1310" s="199" t="str">
        <f t="shared" si="248"/>
        <v/>
      </c>
      <c r="AP1310" s="60" t="s">
        <v>515</v>
      </c>
    </row>
    <row r="1311" spans="1:43" outlineLevel="2">
      <c r="A1311" s="72" t="e">
        <f>IF(C1310&lt;&gt;"",$C$7:C1310,A1310)</f>
        <v>#VALUE!</v>
      </c>
      <c r="B1311" s="102" t="str">
        <f>IF(C1310&lt;&gt;"",COUNTA($C$7:C1310)+392,"")</f>
        <v/>
      </c>
      <c r="C1311" s="192"/>
      <c r="D1311" s="71"/>
      <c r="E1311" s="103"/>
      <c r="F1311" s="103"/>
      <c r="G1311" s="103"/>
      <c r="H1311" s="103"/>
      <c r="I1311" s="103"/>
      <c r="J1311" s="103"/>
      <c r="K1311" s="71"/>
      <c r="L1311" s="105"/>
      <c r="M1311" s="106" t="str">
        <f>IF(K1311&lt;&gt;"",VLOOKUP(K1311,'DON GIA'!$S$1:$U$19,3,0),"")</f>
        <v/>
      </c>
      <c r="N1311" s="106" t="str">
        <f>IF(K1311&lt;&gt;"",VLOOKUP(K1311,'DON GIA'!$S$1:$V$19,4,0),"")</f>
        <v/>
      </c>
      <c r="O1311" s="106" t="str">
        <f t="shared" si="239"/>
        <v/>
      </c>
      <c r="P1311" s="106" t="str">
        <f t="shared" si="240"/>
        <v/>
      </c>
      <c r="Q1311" s="71" t="s">
        <v>35</v>
      </c>
      <c r="R1311" s="103"/>
      <c r="S1311" s="103"/>
      <c r="T1311" s="106" t="str">
        <f>IF(Q1311&lt;&gt;"",VLOOKUP(Q1311,'DON GIA'!$H$1:$K$103,4,0),"")</f>
        <v/>
      </c>
      <c r="U1311" s="106" t="str">
        <f t="shared" si="249"/>
        <v/>
      </c>
      <c r="V1311" s="107"/>
      <c r="W1311" s="103"/>
      <c r="X1311" s="108"/>
      <c r="Y1311" s="109"/>
      <c r="Z1311" s="106" t="str">
        <f>IF(V1311&lt;&gt;"",VLOOKUP(V1311,'DON GIA'!$A$1:$D$346,4,0),"")</f>
        <v/>
      </c>
      <c r="AA1311" s="106" t="str">
        <f t="shared" si="250"/>
        <v/>
      </c>
      <c r="AB1311" s="71"/>
      <c r="AC1311" s="71"/>
      <c r="AD1311" s="71"/>
      <c r="AE1311" s="71"/>
      <c r="AF1311" s="71"/>
      <c r="AG1311" s="103"/>
      <c r="AH1311" s="71"/>
      <c r="AI1311" s="71"/>
      <c r="AJ1311" s="71"/>
      <c r="AK1311" s="106" t="str">
        <f>IF(AH1311&lt;&gt;"",VLOOKUP(AH1311,'DON GIA'!$M$1:$P$9,4,0),"")</f>
        <v/>
      </c>
      <c r="AL1311" s="106" t="str">
        <f t="shared" si="243"/>
        <v/>
      </c>
      <c r="AM1311" s="103"/>
      <c r="AN1311" s="107"/>
      <c r="AO1311" s="199" t="str">
        <f t="shared" si="248"/>
        <v/>
      </c>
      <c r="AP1311" s="107"/>
    </row>
    <row r="1312" spans="1:43" outlineLevel="2">
      <c r="A1312" s="72" t="e">
        <f>IF(C1311&lt;&gt;"",$C$7:C1311,A1311)</f>
        <v>#VALUE!</v>
      </c>
      <c r="B1312" s="102" t="str">
        <f>IF(C1311&lt;&gt;"",COUNTA($C$7:C1311)+392,"")</f>
        <v/>
      </c>
      <c r="C1312" s="192"/>
      <c r="D1312" s="71"/>
      <c r="E1312" s="103"/>
      <c r="F1312" s="103"/>
      <c r="G1312" s="103"/>
      <c r="H1312" s="103"/>
      <c r="I1312" s="103"/>
      <c r="J1312" s="103"/>
      <c r="K1312" s="71"/>
      <c r="L1312" s="105"/>
      <c r="M1312" s="106" t="str">
        <f>IF(K1312&lt;&gt;"",VLOOKUP(K1312,'DON GIA'!$S$1:$U$19,3,0),"")</f>
        <v/>
      </c>
      <c r="N1312" s="106" t="str">
        <f>IF(K1312&lt;&gt;"",VLOOKUP(K1312,'DON GIA'!$S$1:$V$19,4,0),"")</f>
        <v/>
      </c>
      <c r="O1312" s="106" t="str">
        <f t="shared" ref="O1312:O1371" si="251">IF(K1312&lt;&gt;"",L1312*M1312,"")</f>
        <v/>
      </c>
      <c r="P1312" s="106" t="str">
        <f t="shared" ref="P1312:P1371" si="252">IF(K1312&lt;&gt;"",L1312*N1312,"")</f>
        <v/>
      </c>
      <c r="Q1312" s="71" t="s">
        <v>35</v>
      </c>
      <c r="R1312" s="103"/>
      <c r="S1312" s="103"/>
      <c r="T1312" s="106" t="str">
        <f>IF(Q1312&lt;&gt;"",VLOOKUP(Q1312,'DON GIA'!$H$1:$K$103,4,0),"")</f>
        <v/>
      </c>
      <c r="U1312" s="106" t="str">
        <f t="shared" si="249"/>
        <v/>
      </c>
      <c r="V1312" s="107"/>
      <c r="W1312" s="103"/>
      <c r="X1312" s="108"/>
      <c r="Y1312" s="109"/>
      <c r="Z1312" s="106" t="str">
        <f>IF(V1312&lt;&gt;"",VLOOKUP(V1312,'DON GIA'!$A$1:$D$346,4,0),"")</f>
        <v/>
      </c>
      <c r="AA1312" s="106" t="str">
        <f t="shared" si="250"/>
        <v/>
      </c>
      <c r="AB1312" s="71"/>
      <c r="AC1312" s="71"/>
      <c r="AD1312" s="71"/>
      <c r="AE1312" s="71"/>
      <c r="AF1312" s="71"/>
      <c r="AG1312" s="103"/>
      <c r="AH1312" s="71"/>
      <c r="AI1312" s="71"/>
      <c r="AJ1312" s="71"/>
      <c r="AK1312" s="106" t="str">
        <f>IF(AH1312&lt;&gt;"",VLOOKUP(AH1312,'DON GIA'!$M$1:$P$9,4,0),"")</f>
        <v/>
      </c>
      <c r="AL1312" s="106" t="str">
        <f t="shared" ref="AL1312:AL1371" si="253">IF(AH1312&lt;&gt;"",AJ1312*AK1312,"")</f>
        <v/>
      </c>
      <c r="AM1312" s="103"/>
      <c r="AN1312" s="107"/>
      <c r="AO1312" s="199" t="str">
        <f t="shared" si="248"/>
        <v/>
      </c>
      <c r="AP1312" s="107"/>
    </row>
    <row r="1313" spans="1:43" outlineLevel="2">
      <c r="A1313" s="72" t="e">
        <f>IF(C1312&lt;&gt;"",$C$7:C1312,A1312)</f>
        <v>#VALUE!</v>
      </c>
      <c r="B1313" s="102" t="str">
        <f>IF(C1312&lt;&gt;"",COUNTA($C$7:C1312)+392,"")</f>
        <v/>
      </c>
      <c r="C1313" s="192"/>
      <c r="D1313" s="71"/>
      <c r="E1313" s="103"/>
      <c r="F1313" s="103"/>
      <c r="G1313" s="103"/>
      <c r="H1313" s="103"/>
      <c r="I1313" s="103"/>
      <c r="J1313" s="103"/>
      <c r="K1313" s="71"/>
      <c r="L1313" s="105"/>
      <c r="M1313" s="106" t="str">
        <f>IF(K1313&lt;&gt;"",VLOOKUP(K1313,'DON GIA'!$S$1:$U$19,3,0),"")</f>
        <v/>
      </c>
      <c r="N1313" s="106" t="str">
        <f>IF(K1313&lt;&gt;"",VLOOKUP(K1313,'DON GIA'!$S$1:$V$19,4,0),"")</f>
        <v/>
      </c>
      <c r="O1313" s="106" t="str">
        <f t="shared" si="251"/>
        <v/>
      </c>
      <c r="P1313" s="106" t="str">
        <f t="shared" si="252"/>
        <v/>
      </c>
      <c r="Q1313" s="71" t="s">
        <v>35</v>
      </c>
      <c r="R1313" s="103"/>
      <c r="S1313" s="103"/>
      <c r="T1313" s="106" t="str">
        <f>IF(Q1313&lt;&gt;"",VLOOKUP(Q1313,'DON GIA'!$H$1:$K$103,4,0),"")</f>
        <v/>
      </c>
      <c r="U1313" s="106" t="str">
        <f t="shared" si="249"/>
        <v/>
      </c>
      <c r="V1313" s="107"/>
      <c r="W1313" s="103"/>
      <c r="X1313" s="108"/>
      <c r="Y1313" s="109"/>
      <c r="Z1313" s="106" t="str">
        <f>IF(V1313&lt;&gt;"",VLOOKUP(V1313,'DON GIA'!$A$1:$D$346,4,0),"")</f>
        <v/>
      </c>
      <c r="AA1313" s="106" t="str">
        <f t="shared" si="250"/>
        <v/>
      </c>
      <c r="AB1313" s="71"/>
      <c r="AC1313" s="71"/>
      <c r="AD1313" s="71"/>
      <c r="AE1313" s="71"/>
      <c r="AF1313" s="71"/>
      <c r="AG1313" s="103"/>
      <c r="AH1313" s="71"/>
      <c r="AI1313" s="71"/>
      <c r="AJ1313" s="71"/>
      <c r="AK1313" s="106" t="str">
        <f>IF(AH1313&lt;&gt;"",VLOOKUP(AH1313,'DON GIA'!$M$1:$P$9,4,0),"")</f>
        <v/>
      </c>
      <c r="AL1313" s="106" t="str">
        <f t="shared" si="253"/>
        <v/>
      </c>
      <c r="AM1313" s="103"/>
      <c r="AN1313" s="107"/>
      <c r="AO1313" s="199" t="str">
        <f t="shared" si="248"/>
        <v/>
      </c>
      <c r="AP1313" s="107"/>
    </row>
    <row r="1314" spans="1:43" outlineLevel="2">
      <c r="A1314" s="72" t="e">
        <f>IF(C1313&lt;&gt;"",$C$7:C1313,A1313)</f>
        <v>#VALUE!</v>
      </c>
      <c r="B1314" s="102" t="str">
        <f>IF(C1313&lt;&gt;"",COUNTA($C$7:C1313)+392,"")</f>
        <v/>
      </c>
      <c r="C1314" s="192"/>
      <c r="D1314" s="71"/>
      <c r="E1314" s="103"/>
      <c r="F1314" s="103"/>
      <c r="G1314" s="103"/>
      <c r="H1314" s="103"/>
      <c r="I1314" s="103"/>
      <c r="J1314" s="103"/>
      <c r="K1314" s="71"/>
      <c r="L1314" s="105"/>
      <c r="M1314" s="106" t="str">
        <f>IF(K1314&lt;&gt;"",VLOOKUP(K1314,'DON GIA'!$S$1:$U$19,3,0),"")</f>
        <v/>
      </c>
      <c r="N1314" s="106" t="str">
        <f>IF(K1314&lt;&gt;"",VLOOKUP(K1314,'DON GIA'!$S$1:$V$19,4,0),"")</f>
        <v/>
      </c>
      <c r="O1314" s="106" t="str">
        <f t="shared" si="251"/>
        <v/>
      </c>
      <c r="P1314" s="106" t="str">
        <f t="shared" si="252"/>
        <v/>
      </c>
      <c r="Q1314" s="71" t="s">
        <v>35</v>
      </c>
      <c r="R1314" s="103"/>
      <c r="S1314" s="103"/>
      <c r="T1314" s="106" t="str">
        <f>IF(Q1314&lt;&gt;"",VLOOKUP(Q1314,'DON GIA'!$H$1:$K$103,4,0),"")</f>
        <v/>
      </c>
      <c r="U1314" s="106" t="str">
        <f t="shared" si="249"/>
        <v/>
      </c>
      <c r="V1314" s="107"/>
      <c r="W1314" s="103"/>
      <c r="X1314" s="108"/>
      <c r="Y1314" s="109"/>
      <c r="Z1314" s="106" t="str">
        <f>IF(V1314&lt;&gt;"",VLOOKUP(V1314,'DON GIA'!$A$1:$D$346,4,0),"")</f>
        <v/>
      </c>
      <c r="AA1314" s="106" t="str">
        <f t="shared" si="250"/>
        <v/>
      </c>
      <c r="AB1314" s="71"/>
      <c r="AC1314" s="71"/>
      <c r="AD1314" s="71"/>
      <c r="AE1314" s="71"/>
      <c r="AF1314" s="71"/>
      <c r="AG1314" s="103"/>
      <c r="AH1314" s="71"/>
      <c r="AI1314" s="71"/>
      <c r="AJ1314" s="71"/>
      <c r="AK1314" s="106" t="str">
        <f>IF(AH1314&lt;&gt;"",VLOOKUP(AH1314,'DON GIA'!$M$1:$P$9,4,0),"")</f>
        <v/>
      </c>
      <c r="AL1314" s="106" t="str">
        <f t="shared" si="253"/>
        <v/>
      </c>
      <c r="AM1314" s="103"/>
      <c r="AN1314" s="107"/>
      <c r="AO1314" s="199" t="str">
        <f t="shared" si="248"/>
        <v/>
      </c>
      <c r="AP1314" s="107"/>
    </row>
    <row r="1315" spans="1:43" outlineLevel="2">
      <c r="A1315" s="72" t="e">
        <f>IF(C1314&lt;&gt;"",$C$7:C1314,A1314)</f>
        <v>#VALUE!</v>
      </c>
      <c r="B1315" s="102" t="str">
        <f>IF(C1314&lt;&gt;"",COUNTA($C$7:C1314)+392,"")</f>
        <v/>
      </c>
      <c r="C1315" s="192"/>
      <c r="D1315" s="61"/>
      <c r="E1315" s="103"/>
      <c r="F1315" s="103"/>
      <c r="G1315" s="103"/>
      <c r="H1315" s="103"/>
      <c r="I1315" s="103"/>
      <c r="J1315" s="103"/>
      <c r="K1315" s="71"/>
      <c r="L1315" s="105"/>
      <c r="M1315" s="106" t="str">
        <f>IF(K1315&lt;&gt;"",VLOOKUP(K1315,'DON GIA'!$S$1:$U$19,3,0),"")</f>
        <v/>
      </c>
      <c r="N1315" s="106" t="str">
        <f>IF(K1315&lt;&gt;"",VLOOKUP(K1315,'DON GIA'!$S$1:$V$19,4,0),"")</f>
        <v/>
      </c>
      <c r="O1315" s="106" t="str">
        <f t="shared" si="251"/>
        <v/>
      </c>
      <c r="P1315" s="106" t="str">
        <f t="shared" si="252"/>
        <v/>
      </c>
      <c r="Q1315" s="71" t="s">
        <v>35</v>
      </c>
      <c r="R1315" s="103"/>
      <c r="S1315" s="103"/>
      <c r="T1315" s="106" t="str">
        <f>IF(Q1315&lt;&gt;"",VLOOKUP(Q1315,'DON GIA'!$H$1:$K$103,4,0),"")</f>
        <v/>
      </c>
      <c r="U1315" s="106" t="str">
        <f t="shared" si="249"/>
        <v/>
      </c>
      <c r="V1315" s="107" t="s">
        <v>35</v>
      </c>
      <c r="W1315" s="103"/>
      <c r="X1315" s="108"/>
      <c r="Y1315" s="109"/>
      <c r="Z1315" s="106" t="str">
        <f>IF(V1315&lt;&gt;"",VLOOKUP(V1315,'DON GIA'!$A$1:$D$346,4,0),"")</f>
        <v/>
      </c>
      <c r="AA1315" s="106" t="str">
        <f t="shared" si="250"/>
        <v/>
      </c>
      <c r="AB1315" s="71"/>
      <c r="AC1315" s="71"/>
      <c r="AD1315" s="71"/>
      <c r="AE1315" s="71"/>
      <c r="AF1315" s="71"/>
      <c r="AG1315" s="103"/>
      <c r="AH1315" s="71"/>
      <c r="AI1315" s="71"/>
      <c r="AJ1315" s="71"/>
      <c r="AK1315" s="106" t="str">
        <f>IF(AH1315&lt;&gt;"",VLOOKUP(AH1315,'DON GIA'!$M$1:$P$9,4,0),"")</f>
        <v/>
      </c>
      <c r="AL1315" s="106" t="str">
        <f t="shared" si="253"/>
        <v/>
      </c>
      <c r="AM1315" s="103"/>
      <c r="AN1315" s="107"/>
      <c r="AO1315" s="199" t="str">
        <f t="shared" si="248"/>
        <v/>
      </c>
      <c r="AP1315" s="107"/>
    </row>
    <row r="1316" spans="1:43" outlineLevel="1">
      <c r="A1316" s="84" t="s">
        <v>772</v>
      </c>
      <c r="B1316" s="102"/>
      <c r="C1316" s="192">
        <v>481</v>
      </c>
      <c r="D1316" s="61" t="s">
        <v>494</v>
      </c>
      <c r="E1316" s="162"/>
      <c r="F1316" s="162"/>
      <c r="G1316" s="162"/>
      <c r="H1316" s="162"/>
      <c r="I1316" s="162"/>
      <c r="J1316" s="162"/>
      <c r="K1316" s="61"/>
      <c r="L1316" s="167">
        <f>SUBTOTAL(9,L1317:L1337)</f>
        <v>0</v>
      </c>
      <c r="M1316" s="199"/>
      <c r="N1316" s="199"/>
      <c r="O1316" s="199">
        <f>SUBTOTAL(9,O1317:O1337)</f>
        <v>0</v>
      </c>
      <c r="P1316" s="199">
        <f>SUBTOTAL(9,P1317:P1337)</f>
        <v>0</v>
      </c>
      <c r="Q1316" s="61"/>
      <c r="R1316" s="162"/>
      <c r="S1316" s="162">
        <f>SUBTOTAL(9,S1317:S1337)</f>
        <v>0</v>
      </c>
      <c r="T1316" s="199"/>
      <c r="U1316" s="199">
        <f>SUBTOTAL(9,U1317:U1337)</f>
        <v>0</v>
      </c>
      <c r="V1316" s="129"/>
      <c r="W1316" s="162"/>
      <c r="X1316" s="183">
        <f>SUBTOTAL(9,X1317:X1337)</f>
        <v>564.91200000000003</v>
      </c>
      <c r="Y1316" s="170">
        <f>SUBTOTAL(9,Y1317:Y1337)</f>
        <v>0</v>
      </c>
      <c r="Z1316" s="199"/>
      <c r="AA1316" s="199">
        <f>SUBTOTAL(9,AA1317:AA1337)</f>
        <v>1844009970.6360002</v>
      </c>
      <c r="AB1316" s="71"/>
      <c r="AC1316" s="71"/>
      <c r="AD1316" s="71"/>
      <c r="AE1316" s="71"/>
      <c r="AF1316" s="71"/>
      <c r="AG1316" s="103"/>
      <c r="AH1316" s="61"/>
      <c r="AI1316" s="61"/>
      <c r="AJ1316" s="61">
        <f>SUBTOTAL(9,AJ1317:AJ1337)</f>
        <v>0</v>
      </c>
      <c r="AK1316" s="199"/>
      <c r="AL1316" s="199">
        <f>SUBTOTAL(9,AL1317:AL1337)</f>
        <v>0</v>
      </c>
      <c r="AM1316" s="162"/>
      <c r="AN1316" s="129">
        <f>SUBTOTAL(9,AN1317:AN1337)</f>
        <v>0</v>
      </c>
      <c r="AO1316" s="199">
        <f t="shared" si="248"/>
        <v>1844009970.6360002</v>
      </c>
      <c r="AP1316" s="111"/>
      <c r="AQ1316" s="90"/>
    </row>
    <row r="1317" spans="1:43" ht="97.5" outlineLevel="2">
      <c r="A1317" s="72" t="e">
        <f>IF(C1316&lt;&gt;"",$C$7:C1316,A1315)</f>
        <v>#VALUE!</v>
      </c>
      <c r="B1317" s="102">
        <f>IF(C1316&lt;&gt;"",COUNTA($C$7:C1316)+392,"")</f>
        <v>481</v>
      </c>
      <c r="C1317" s="192"/>
      <c r="D1317" s="71" t="s">
        <v>495</v>
      </c>
      <c r="E1317" s="103"/>
      <c r="F1317" s="103"/>
      <c r="G1317" s="103"/>
      <c r="H1317" s="103"/>
      <c r="I1317" s="103"/>
      <c r="J1317" s="103"/>
      <c r="K1317" s="71"/>
      <c r="L1317" s="105"/>
      <c r="M1317" s="106" t="str">
        <f>IF(K1317&lt;&gt;"",VLOOKUP(K1317,'DON GIA'!$S$1:$U$19,3,0),"")</f>
        <v/>
      </c>
      <c r="N1317" s="106" t="str">
        <f>IF(K1317&lt;&gt;"",VLOOKUP(K1317,'DON GIA'!$S$1:$V$19,4,0),"")</f>
        <v/>
      </c>
      <c r="O1317" s="106" t="str">
        <f t="shared" si="251"/>
        <v/>
      </c>
      <c r="P1317" s="106" t="str">
        <f t="shared" si="252"/>
        <v/>
      </c>
      <c r="Q1317" s="71" t="s">
        <v>35</v>
      </c>
      <c r="R1317" s="103"/>
      <c r="S1317" s="103"/>
      <c r="T1317" s="106" t="str">
        <f>IF(Q1317&lt;&gt;"",VLOOKUP(Q1317,'DON GIA'!$H$1:$K$103,4,0),"")</f>
        <v/>
      </c>
      <c r="U1317" s="106" t="str">
        <f t="shared" ref="U1317:U1337" si="254">IF(Q1317&lt;&gt;"",IF(ISNUMBER(T1317),S1317*T1317,""),"")</f>
        <v/>
      </c>
      <c r="V1317" s="107" t="s">
        <v>1230</v>
      </c>
      <c r="W1317" s="103" t="s">
        <v>27</v>
      </c>
      <c r="X1317" s="134">
        <v>28.4</v>
      </c>
      <c r="Y1317" s="109"/>
      <c r="Z1317" s="106">
        <f>IF(V1317&lt;&gt;"",VLOOKUP(V1317,'DON GIA'!$A$1:$D$346,4,0),"")</f>
        <v>1119277</v>
      </c>
      <c r="AA1317" s="106">
        <f t="shared" ref="AA1317:AA1337" si="255">IF(V1317&lt;&gt;"",IF(ISNUMBER(Z1317),X1317*Z1317,""),"")</f>
        <v>31787466.799999997</v>
      </c>
      <c r="AB1317" s="71"/>
      <c r="AC1317" s="71" t="s">
        <v>471</v>
      </c>
      <c r="AD1317" s="71" t="s">
        <v>36</v>
      </c>
      <c r="AE1317" s="71" t="s">
        <v>477</v>
      </c>
      <c r="AF1317" s="71" t="s">
        <v>136</v>
      </c>
      <c r="AG1317" s="103"/>
      <c r="AH1317" s="71"/>
      <c r="AI1317" s="71"/>
      <c r="AJ1317" s="71"/>
      <c r="AK1317" s="106" t="str">
        <f>IF(AH1317&lt;&gt;"",VLOOKUP(AH1317,'DON GIA'!$M$1:$P$9,4,0),"")</f>
        <v/>
      </c>
      <c r="AL1317" s="106" t="str">
        <f t="shared" si="253"/>
        <v/>
      </c>
      <c r="AM1317" s="103"/>
      <c r="AN1317" s="107"/>
      <c r="AO1317" s="199" t="str">
        <f t="shared" si="248"/>
        <v/>
      </c>
      <c r="AP1317" s="59" t="s">
        <v>763</v>
      </c>
    </row>
    <row r="1318" spans="1:43" ht="37.5" outlineLevel="2">
      <c r="A1318" s="72" t="e">
        <f>IF(C1317&lt;&gt;"",$C$7:C1317,A1317)</f>
        <v>#VALUE!</v>
      </c>
      <c r="B1318" s="102" t="str">
        <f>IF(C1317&lt;&gt;"",COUNTA($C$7:C1317)+392,"")</f>
        <v/>
      </c>
      <c r="C1318" s="192"/>
      <c r="D1318" s="71" t="s">
        <v>71</v>
      </c>
      <c r="E1318" s="103"/>
      <c r="F1318" s="103"/>
      <c r="G1318" s="103"/>
      <c r="H1318" s="103"/>
      <c r="I1318" s="103"/>
      <c r="J1318" s="103"/>
      <c r="K1318" s="71"/>
      <c r="L1318" s="105"/>
      <c r="M1318" s="106" t="str">
        <f>IF(K1318&lt;&gt;"",VLOOKUP(K1318,'DON GIA'!$S$1:$U$19,3,0),"")</f>
        <v/>
      </c>
      <c r="N1318" s="106" t="str">
        <f>IF(K1318&lt;&gt;"",VLOOKUP(K1318,'DON GIA'!$S$1:$V$19,4,0),"")</f>
        <v/>
      </c>
      <c r="O1318" s="106" t="str">
        <f t="shared" si="251"/>
        <v/>
      </c>
      <c r="P1318" s="106" t="str">
        <f t="shared" si="252"/>
        <v/>
      </c>
      <c r="Q1318" s="71" t="s">
        <v>35</v>
      </c>
      <c r="R1318" s="103"/>
      <c r="S1318" s="103"/>
      <c r="T1318" s="106" t="str">
        <f>IF(Q1318&lt;&gt;"",VLOOKUP(Q1318,'DON GIA'!$H$1:$K$103,4,0),"")</f>
        <v/>
      </c>
      <c r="U1318" s="106" t="str">
        <f t="shared" si="254"/>
        <v/>
      </c>
      <c r="V1318" s="107" t="s">
        <v>1298</v>
      </c>
      <c r="W1318" s="103" t="s">
        <v>27</v>
      </c>
      <c r="X1318" s="134">
        <v>24.8</v>
      </c>
      <c r="Y1318" s="109"/>
      <c r="Z1318" s="106">
        <f>IF(V1318&lt;&gt;"",VLOOKUP(V1318,'DON GIA'!$A$1:$D$346,4,0),"")</f>
        <v>4542392</v>
      </c>
      <c r="AA1318" s="106">
        <f t="shared" si="255"/>
        <v>112651321.60000001</v>
      </c>
      <c r="AB1318" s="71"/>
      <c r="AC1318" s="71" t="s">
        <v>313</v>
      </c>
      <c r="AD1318" s="71" t="s">
        <v>30</v>
      </c>
      <c r="AE1318" s="71" t="s">
        <v>477</v>
      </c>
      <c r="AF1318" s="71" t="s">
        <v>34</v>
      </c>
      <c r="AG1318" s="103"/>
      <c r="AH1318" s="71"/>
      <c r="AI1318" s="71"/>
      <c r="AJ1318" s="71"/>
      <c r="AK1318" s="106" t="str">
        <f>IF(AH1318&lt;&gt;"",VLOOKUP(AH1318,'DON GIA'!$M$1:$P$9,4,0),"")</f>
        <v/>
      </c>
      <c r="AL1318" s="106" t="str">
        <f t="shared" si="253"/>
        <v/>
      </c>
      <c r="AM1318" s="103"/>
      <c r="AN1318" s="107"/>
      <c r="AO1318" s="199" t="str">
        <f t="shared" si="248"/>
        <v/>
      </c>
      <c r="AP1318" s="107"/>
    </row>
    <row r="1319" spans="1:43" ht="37.5" outlineLevel="2">
      <c r="A1319" s="72" t="e">
        <f>IF(C1318&lt;&gt;"",$C$7:C1318,A1318)</f>
        <v>#VALUE!</v>
      </c>
      <c r="B1319" s="102" t="str">
        <f>IF(C1318&lt;&gt;"",COUNTA($C$7:C1318)+392,"")</f>
        <v/>
      </c>
      <c r="C1319" s="192"/>
      <c r="D1319" s="71"/>
      <c r="E1319" s="103"/>
      <c r="F1319" s="103"/>
      <c r="G1319" s="103"/>
      <c r="H1319" s="103"/>
      <c r="I1319" s="103"/>
      <c r="J1319" s="103"/>
      <c r="K1319" s="71"/>
      <c r="L1319" s="105"/>
      <c r="M1319" s="106" t="str">
        <f>IF(K1319&lt;&gt;"",VLOOKUP(K1319,'DON GIA'!$S$1:$U$19,3,0),"")</f>
        <v/>
      </c>
      <c r="N1319" s="106" t="str">
        <f>IF(K1319&lt;&gt;"",VLOOKUP(K1319,'DON GIA'!$S$1:$V$19,4,0),"")</f>
        <v/>
      </c>
      <c r="O1319" s="106" t="str">
        <f t="shared" si="251"/>
        <v/>
      </c>
      <c r="P1319" s="106" t="str">
        <f t="shared" si="252"/>
        <v/>
      </c>
      <c r="Q1319" s="71" t="s">
        <v>35</v>
      </c>
      <c r="R1319" s="103"/>
      <c r="S1319" s="103"/>
      <c r="T1319" s="106" t="str">
        <f>IF(Q1319&lt;&gt;"",VLOOKUP(Q1319,'DON GIA'!$H$1:$K$103,4,0),"")</f>
        <v/>
      </c>
      <c r="U1319" s="106" t="str">
        <f t="shared" si="254"/>
        <v/>
      </c>
      <c r="V1319" s="107" t="s">
        <v>1299</v>
      </c>
      <c r="W1319" s="103" t="s">
        <v>27</v>
      </c>
      <c r="X1319" s="134">
        <v>125.6</v>
      </c>
      <c r="Y1319" s="109"/>
      <c r="Z1319" s="106">
        <f>IF(V1319&lt;&gt;"",VLOOKUP(V1319,'DON GIA'!$A$1:$D$346,4,0),"")</f>
        <v>6425958</v>
      </c>
      <c r="AA1319" s="106">
        <f t="shared" si="255"/>
        <v>807100324.79999995</v>
      </c>
      <c r="AB1319" s="71"/>
      <c r="AC1319" s="71" t="s">
        <v>34</v>
      </c>
      <c r="AD1319" s="71" t="s">
        <v>30</v>
      </c>
      <c r="AE1319" s="71" t="s">
        <v>31</v>
      </c>
      <c r="AF1319" s="71" t="s">
        <v>34</v>
      </c>
      <c r="AG1319" s="103" t="s">
        <v>101</v>
      </c>
      <c r="AH1319" s="71"/>
      <c r="AI1319" s="71"/>
      <c r="AJ1319" s="71"/>
      <c r="AK1319" s="106" t="str">
        <f>IF(AH1319&lt;&gt;"",VLOOKUP(AH1319,'DON GIA'!$M$1:$P$9,4,0),"")</f>
        <v/>
      </c>
      <c r="AL1319" s="106" t="str">
        <f t="shared" si="253"/>
        <v/>
      </c>
      <c r="AM1319" s="103"/>
      <c r="AN1319" s="107"/>
      <c r="AO1319" s="199" t="str">
        <f t="shared" si="248"/>
        <v/>
      </c>
      <c r="AP1319" s="107"/>
    </row>
    <row r="1320" spans="1:43" outlineLevel="2">
      <c r="A1320" s="72" t="e">
        <f>IF(C1319&lt;&gt;"",$C$7:C1319,A1319)</f>
        <v>#VALUE!</v>
      </c>
      <c r="B1320" s="102" t="str">
        <f>IF(C1319&lt;&gt;"",COUNTA($C$7:C1319)+392,"")</f>
        <v/>
      </c>
      <c r="C1320" s="192"/>
      <c r="D1320" s="71"/>
      <c r="E1320" s="103"/>
      <c r="F1320" s="103"/>
      <c r="G1320" s="103"/>
      <c r="H1320" s="103"/>
      <c r="I1320" s="103"/>
      <c r="J1320" s="103"/>
      <c r="K1320" s="71"/>
      <c r="L1320" s="105"/>
      <c r="M1320" s="106" t="str">
        <f>IF(K1320&lt;&gt;"",VLOOKUP(K1320,'DON GIA'!$S$1:$U$19,3,0),"")</f>
        <v/>
      </c>
      <c r="N1320" s="106" t="str">
        <f>IF(K1320&lt;&gt;"",VLOOKUP(K1320,'DON GIA'!$S$1:$V$19,4,0),"")</f>
        <v/>
      </c>
      <c r="O1320" s="106" t="str">
        <f t="shared" si="251"/>
        <v/>
      </c>
      <c r="P1320" s="106" t="str">
        <f t="shared" si="252"/>
        <v/>
      </c>
      <c r="Q1320" s="71" t="s">
        <v>35</v>
      </c>
      <c r="R1320" s="103"/>
      <c r="S1320" s="103"/>
      <c r="T1320" s="106" t="str">
        <f>IF(Q1320&lt;&gt;"",VLOOKUP(Q1320,'DON GIA'!$H$1:$K$103,4,0),"")</f>
        <v/>
      </c>
      <c r="U1320" s="106" t="str">
        <f t="shared" si="254"/>
        <v/>
      </c>
      <c r="V1320" s="107" t="s">
        <v>1300</v>
      </c>
      <c r="W1320" s="103" t="s">
        <v>27</v>
      </c>
      <c r="X1320" s="134">
        <v>131.19999999999999</v>
      </c>
      <c r="Y1320" s="109"/>
      <c r="Z1320" s="106">
        <f>IF(V1320&lt;&gt;"",VLOOKUP(V1320,'DON GIA'!$A$1:$D$346,4,0),"")</f>
        <v>2719938</v>
      </c>
      <c r="AA1320" s="106">
        <f t="shared" si="255"/>
        <v>356855865.59999996</v>
      </c>
      <c r="AB1320" s="71"/>
      <c r="AC1320" s="71"/>
      <c r="AD1320" s="71" t="s">
        <v>34</v>
      </c>
      <c r="AE1320" s="71" t="s">
        <v>31</v>
      </c>
      <c r="AF1320" s="71" t="s">
        <v>34</v>
      </c>
      <c r="AG1320" s="103"/>
      <c r="AH1320" s="71"/>
      <c r="AI1320" s="71"/>
      <c r="AJ1320" s="71"/>
      <c r="AK1320" s="106" t="str">
        <f>IF(AH1320&lt;&gt;"",VLOOKUP(AH1320,'DON GIA'!$M$1:$P$9,4,0),"")</f>
        <v/>
      </c>
      <c r="AL1320" s="106" t="str">
        <f t="shared" si="253"/>
        <v/>
      </c>
      <c r="AM1320" s="103"/>
      <c r="AN1320" s="107"/>
      <c r="AO1320" s="199" t="str">
        <f t="shared" si="248"/>
        <v/>
      </c>
      <c r="AP1320" s="107"/>
    </row>
    <row r="1321" spans="1:43" outlineLevel="2">
      <c r="A1321" s="72" t="e">
        <f>IF(C1320&lt;&gt;"",$C$7:C1320,A1320)</f>
        <v>#VALUE!</v>
      </c>
      <c r="B1321" s="102" t="str">
        <f>IF(C1320&lt;&gt;"",COUNTA($C$7:C1320)+392,"")</f>
        <v/>
      </c>
      <c r="C1321" s="192"/>
      <c r="D1321" s="71"/>
      <c r="E1321" s="103"/>
      <c r="F1321" s="103"/>
      <c r="G1321" s="103"/>
      <c r="H1321" s="103"/>
      <c r="I1321" s="103"/>
      <c r="J1321" s="103"/>
      <c r="K1321" s="71"/>
      <c r="L1321" s="105"/>
      <c r="M1321" s="106" t="str">
        <f>IF(K1321&lt;&gt;"",VLOOKUP(K1321,'DON GIA'!$S$1:$U$19,3,0),"")</f>
        <v/>
      </c>
      <c r="N1321" s="106" t="str">
        <f>IF(K1321&lt;&gt;"",VLOOKUP(K1321,'DON GIA'!$S$1:$V$19,4,0),"")</f>
        <v/>
      </c>
      <c r="O1321" s="106" t="str">
        <f t="shared" si="251"/>
        <v/>
      </c>
      <c r="P1321" s="106" t="str">
        <f t="shared" si="252"/>
        <v/>
      </c>
      <c r="Q1321" s="71" t="s">
        <v>35</v>
      </c>
      <c r="R1321" s="103"/>
      <c r="S1321" s="103"/>
      <c r="T1321" s="106" t="str">
        <f>IF(Q1321&lt;&gt;"",VLOOKUP(Q1321,'DON GIA'!$H$1:$K$103,4,0),"")</f>
        <v/>
      </c>
      <c r="U1321" s="106" t="str">
        <f t="shared" si="254"/>
        <v/>
      </c>
      <c r="V1321" s="107" t="s">
        <v>1300</v>
      </c>
      <c r="W1321" s="103" t="s">
        <v>27</v>
      </c>
      <c r="X1321" s="134">
        <v>131.19999999999999</v>
      </c>
      <c r="Y1321" s="109"/>
      <c r="Z1321" s="106">
        <f>IF(V1321&lt;&gt;"",VLOOKUP(V1321,'DON GIA'!$A$1:$D$346,4,0),"")</f>
        <v>2719938</v>
      </c>
      <c r="AA1321" s="106">
        <f t="shared" si="255"/>
        <v>356855865.59999996</v>
      </c>
      <c r="AB1321" s="71"/>
      <c r="AC1321" s="71"/>
      <c r="AD1321" s="71" t="s">
        <v>496</v>
      </c>
      <c r="AE1321" s="71" t="s">
        <v>31</v>
      </c>
      <c r="AF1321" s="71" t="s">
        <v>34</v>
      </c>
      <c r="AG1321" s="103"/>
      <c r="AH1321" s="71"/>
      <c r="AI1321" s="71"/>
      <c r="AJ1321" s="71"/>
      <c r="AK1321" s="106" t="str">
        <f>IF(AH1321&lt;&gt;"",VLOOKUP(AH1321,'DON GIA'!$M$1:$P$9,4,0),"")</f>
        <v/>
      </c>
      <c r="AL1321" s="106" t="str">
        <f t="shared" si="253"/>
        <v/>
      </c>
      <c r="AM1321" s="103"/>
      <c r="AN1321" s="107"/>
      <c r="AO1321" s="199" t="str">
        <f t="shared" si="248"/>
        <v/>
      </c>
      <c r="AP1321" s="107"/>
    </row>
    <row r="1322" spans="1:43" outlineLevel="2">
      <c r="A1322" s="72" t="e">
        <f>IF(C1321&lt;&gt;"",$C$7:C1321,A1321)</f>
        <v>#VALUE!</v>
      </c>
      <c r="B1322" s="102" t="str">
        <f>IF(C1321&lt;&gt;"",COUNTA($C$7:C1321)+392,"")</f>
        <v/>
      </c>
      <c r="C1322" s="192"/>
      <c r="D1322" s="71"/>
      <c r="E1322" s="103"/>
      <c r="F1322" s="103"/>
      <c r="G1322" s="103"/>
      <c r="H1322" s="103"/>
      <c r="I1322" s="103"/>
      <c r="J1322" s="103"/>
      <c r="K1322" s="71"/>
      <c r="L1322" s="105"/>
      <c r="M1322" s="106" t="str">
        <f>IF(K1322&lt;&gt;"",VLOOKUP(K1322,'DON GIA'!$S$1:$U$19,3,0),"")</f>
        <v/>
      </c>
      <c r="N1322" s="106" t="str">
        <f>IF(K1322&lt;&gt;"",VLOOKUP(K1322,'DON GIA'!$S$1:$V$19,4,0),"")</f>
        <v/>
      </c>
      <c r="O1322" s="106" t="str">
        <f t="shared" si="251"/>
        <v/>
      </c>
      <c r="P1322" s="106" t="str">
        <f t="shared" si="252"/>
        <v/>
      </c>
      <c r="Q1322" s="71" t="s">
        <v>35</v>
      </c>
      <c r="R1322" s="103"/>
      <c r="S1322" s="103"/>
      <c r="T1322" s="106" t="str">
        <f>IF(Q1322&lt;&gt;"",VLOOKUP(Q1322,'DON GIA'!$H$1:$K$103,4,0),"")</f>
        <v/>
      </c>
      <c r="U1322" s="106" t="str">
        <f t="shared" si="254"/>
        <v/>
      </c>
      <c r="V1322" s="107" t="s">
        <v>1057</v>
      </c>
      <c r="W1322" s="103" t="s">
        <v>27</v>
      </c>
      <c r="X1322" s="134">
        <v>9</v>
      </c>
      <c r="Y1322" s="109"/>
      <c r="Z1322" s="106">
        <f>IF(V1322&lt;&gt;"",VLOOKUP(V1322,'DON GIA'!$A$1:$D$346,4,0),"")</f>
        <v>1229116</v>
      </c>
      <c r="AA1322" s="106">
        <f t="shared" si="255"/>
        <v>11062044</v>
      </c>
      <c r="AB1322" s="71"/>
      <c r="AC1322" s="71"/>
      <c r="AD1322" s="71"/>
      <c r="AE1322" s="71"/>
      <c r="AF1322" s="71"/>
      <c r="AG1322" s="103"/>
      <c r="AH1322" s="71"/>
      <c r="AI1322" s="71"/>
      <c r="AJ1322" s="71"/>
      <c r="AK1322" s="106" t="str">
        <f>IF(AH1322&lt;&gt;"",VLOOKUP(AH1322,'DON GIA'!$M$1:$P$9,4,0),"")</f>
        <v/>
      </c>
      <c r="AL1322" s="106" t="str">
        <f t="shared" si="253"/>
        <v/>
      </c>
      <c r="AM1322" s="103"/>
      <c r="AN1322" s="107"/>
      <c r="AO1322" s="199" t="str">
        <f t="shared" si="248"/>
        <v/>
      </c>
      <c r="AP1322" s="107"/>
    </row>
    <row r="1323" spans="1:43" outlineLevel="2">
      <c r="A1323" s="72" t="e">
        <f>IF(C1322&lt;&gt;"",$C$7:C1322,A1322)</f>
        <v>#VALUE!</v>
      </c>
      <c r="B1323" s="102" t="str">
        <f>IF(C1322&lt;&gt;"",COUNTA($C$7:C1322)+392,"")</f>
        <v/>
      </c>
      <c r="C1323" s="192"/>
      <c r="D1323" s="71"/>
      <c r="E1323" s="103"/>
      <c r="F1323" s="103"/>
      <c r="G1323" s="103"/>
      <c r="H1323" s="103"/>
      <c r="I1323" s="103"/>
      <c r="J1323" s="103"/>
      <c r="K1323" s="71"/>
      <c r="L1323" s="105"/>
      <c r="M1323" s="106" t="str">
        <f>IF(K1323&lt;&gt;"",VLOOKUP(K1323,'DON GIA'!$S$1:$U$19,3,0),"")</f>
        <v/>
      </c>
      <c r="N1323" s="106" t="str">
        <f>IF(K1323&lt;&gt;"",VLOOKUP(K1323,'DON GIA'!$S$1:$V$19,4,0),"")</f>
        <v/>
      </c>
      <c r="O1323" s="106" t="str">
        <f t="shared" si="251"/>
        <v/>
      </c>
      <c r="P1323" s="106" t="str">
        <f t="shared" si="252"/>
        <v/>
      </c>
      <c r="Q1323" s="71" t="s">
        <v>35</v>
      </c>
      <c r="R1323" s="103"/>
      <c r="S1323" s="103"/>
      <c r="T1323" s="106" t="str">
        <f>IF(Q1323&lt;&gt;"",VLOOKUP(Q1323,'DON GIA'!$H$1:$K$103,4,0),"")</f>
        <v/>
      </c>
      <c r="U1323" s="106" t="str">
        <f t="shared" si="254"/>
        <v/>
      </c>
      <c r="V1323" s="107" t="s">
        <v>1063</v>
      </c>
      <c r="W1323" s="103" t="s">
        <v>27</v>
      </c>
      <c r="X1323" s="134">
        <v>14.56</v>
      </c>
      <c r="Y1323" s="109"/>
      <c r="Z1323" s="106">
        <f>IF(V1323&lt;&gt;"",VLOOKUP(V1323,'DON GIA'!$A$1:$D$346,4,0),"")</f>
        <v>3941166</v>
      </c>
      <c r="AA1323" s="106">
        <f t="shared" si="255"/>
        <v>57383376.960000001</v>
      </c>
      <c r="AB1323" s="71"/>
      <c r="AC1323" s="71" t="s">
        <v>471</v>
      </c>
      <c r="AD1323" s="71" t="s">
        <v>30</v>
      </c>
      <c r="AE1323" s="71" t="s">
        <v>31</v>
      </c>
      <c r="AF1323" s="71" t="s">
        <v>34</v>
      </c>
      <c r="AG1323" s="103"/>
      <c r="AH1323" s="71"/>
      <c r="AI1323" s="71"/>
      <c r="AJ1323" s="71"/>
      <c r="AK1323" s="106" t="str">
        <f>IF(AH1323&lt;&gt;"",VLOOKUP(AH1323,'DON GIA'!$M$1:$P$9,4,0),"")</f>
        <v/>
      </c>
      <c r="AL1323" s="106" t="str">
        <f t="shared" si="253"/>
        <v/>
      </c>
      <c r="AM1323" s="103"/>
      <c r="AN1323" s="107"/>
      <c r="AO1323" s="199" t="str">
        <f t="shared" si="248"/>
        <v/>
      </c>
      <c r="AP1323" s="107"/>
    </row>
    <row r="1324" spans="1:43" outlineLevel="2">
      <c r="A1324" s="72" t="e">
        <f>IF(C1323&lt;&gt;"",$C$7:C1323,A1323)</f>
        <v>#VALUE!</v>
      </c>
      <c r="B1324" s="102" t="str">
        <f>IF(C1323&lt;&gt;"",COUNTA($C$7:C1323)+392,"")</f>
        <v/>
      </c>
      <c r="C1324" s="192"/>
      <c r="D1324" s="71"/>
      <c r="E1324" s="103"/>
      <c r="F1324" s="103"/>
      <c r="G1324" s="103"/>
      <c r="H1324" s="103"/>
      <c r="I1324" s="103"/>
      <c r="J1324" s="103"/>
      <c r="K1324" s="71"/>
      <c r="L1324" s="105"/>
      <c r="M1324" s="106" t="str">
        <f>IF(K1324&lt;&gt;"",VLOOKUP(K1324,'DON GIA'!$S$1:$U$19,3,0),"")</f>
        <v/>
      </c>
      <c r="N1324" s="106" t="str">
        <f>IF(K1324&lt;&gt;"",VLOOKUP(K1324,'DON GIA'!$S$1:$V$19,4,0),"")</f>
        <v/>
      </c>
      <c r="O1324" s="106" t="str">
        <f t="shared" si="251"/>
        <v/>
      </c>
      <c r="P1324" s="106" t="str">
        <f t="shared" si="252"/>
        <v/>
      </c>
      <c r="Q1324" s="71" t="s">
        <v>35</v>
      </c>
      <c r="R1324" s="103"/>
      <c r="S1324" s="103"/>
      <c r="T1324" s="106" t="str">
        <f>IF(Q1324&lt;&gt;"",VLOOKUP(Q1324,'DON GIA'!$H$1:$K$103,4,0),"")</f>
        <v/>
      </c>
      <c r="U1324" s="106" t="str">
        <f t="shared" si="254"/>
        <v/>
      </c>
      <c r="V1324" s="107" t="s">
        <v>1063</v>
      </c>
      <c r="W1324" s="103" t="s">
        <v>27</v>
      </c>
      <c r="X1324" s="134">
        <v>12.42</v>
      </c>
      <c r="Y1324" s="109"/>
      <c r="Z1324" s="106">
        <f>IF(V1324&lt;&gt;"",VLOOKUP(V1324,'DON GIA'!$A$1:$D$346,4,0),"")</f>
        <v>3941166</v>
      </c>
      <c r="AA1324" s="106">
        <f t="shared" si="255"/>
        <v>48949281.719999999</v>
      </c>
      <c r="AB1324" s="71"/>
      <c r="AC1324" s="71" t="s">
        <v>471</v>
      </c>
      <c r="AD1324" s="71" t="s">
        <v>30</v>
      </c>
      <c r="AE1324" s="71" t="s">
        <v>31</v>
      </c>
      <c r="AF1324" s="71" t="s">
        <v>312</v>
      </c>
      <c r="AG1324" s="103"/>
      <c r="AH1324" s="71"/>
      <c r="AI1324" s="71"/>
      <c r="AJ1324" s="71"/>
      <c r="AK1324" s="106" t="str">
        <f>IF(AH1324&lt;&gt;"",VLOOKUP(AH1324,'DON GIA'!$M$1:$P$9,4,0),"")</f>
        <v/>
      </c>
      <c r="AL1324" s="106" t="str">
        <f t="shared" si="253"/>
        <v/>
      </c>
      <c r="AM1324" s="103"/>
      <c r="AN1324" s="107"/>
      <c r="AO1324" s="199" t="str">
        <f t="shared" si="248"/>
        <v/>
      </c>
      <c r="AP1324" s="107"/>
    </row>
    <row r="1325" spans="1:43" outlineLevel="2">
      <c r="A1325" s="72" t="e">
        <f>IF(C1324&lt;&gt;"",$C$7:C1324,A1324)</f>
        <v>#VALUE!</v>
      </c>
      <c r="B1325" s="102" t="str">
        <f>IF(C1324&lt;&gt;"",COUNTA($C$7:C1324)+392,"")</f>
        <v/>
      </c>
      <c r="C1325" s="192"/>
      <c r="D1325" s="71"/>
      <c r="E1325" s="103"/>
      <c r="F1325" s="103"/>
      <c r="G1325" s="103"/>
      <c r="H1325" s="103"/>
      <c r="I1325" s="103"/>
      <c r="J1325" s="103"/>
      <c r="K1325" s="71"/>
      <c r="L1325" s="105"/>
      <c r="M1325" s="106" t="str">
        <f>IF(K1325&lt;&gt;"",VLOOKUP(K1325,'DON GIA'!$S$1:$U$19,3,0),"")</f>
        <v/>
      </c>
      <c r="N1325" s="106" t="str">
        <f>IF(K1325&lt;&gt;"",VLOOKUP(K1325,'DON GIA'!$S$1:$V$19,4,0),"")</f>
        <v/>
      </c>
      <c r="O1325" s="106" t="str">
        <f t="shared" si="251"/>
        <v/>
      </c>
      <c r="P1325" s="106" t="str">
        <f t="shared" si="252"/>
        <v/>
      </c>
      <c r="Q1325" s="71" t="s">
        <v>35</v>
      </c>
      <c r="R1325" s="103"/>
      <c r="S1325" s="103"/>
      <c r="T1325" s="106" t="str">
        <f>IF(Q1325&lt;&gt;"",VLOOKUP(Q1325,'DON GIA'!$H$1:$K$103,4,0),"")</f>
        <v/>
      </c>
      <c r="U1325" s="106" t="str">
        <f t="shared" si="254"/>
        <v/>
      </c>
      <c r="V1325" s="107" t="s">
        <v>1019</v>
      </c>
      <c r="W1325" s="103" t="s">
        <v>27</v>
      </c>
      <c r="X1325" s="134">
        <v>6.16</v>
      </c>
      <c r="Y1325" s="109"/>
      <c r="Z1325" s="106">
        <f>IF(V1325&lt;&gt;"",VLOOKUP(V1325,'DON GIA'!$A$1:$D$346,4,0),"")</f>
        <v>330817</v>
      </c>
      <c r="AA1325" s="106">
        <f t="shared" si="255"/>
        <v>2037832.72</v>
      </c>
      <c r="AB1325" s="71"/>
      <c r="AC1325" s="71"/>
      <c r="AD1325" s="71"/>
      <c r="AE1325" s="71"/>
      <c r="AF1325" s="71"/>
      <c r="AG1325" s="103"/>
      <c r="AH1325" s="71"/>
      <c r="AI1325" s="71"/>
      <c r="AJ1325" s="71"/>
      <c r="AK1325" s="106" t="str">
        <f>IF(AH1325&lt;&gt;"",VLOOKUP(AH1325,'DON GIA'!$M$1:$P$9,4,0),"")</f>
        <v/>
      </c>
      <c r="AL1325" s="106" t="str">
        <f t="shared" si="253"/>
        <v/>
      </c>
      <c r="AM1325" s="103"/>
      <c r="AN1325" s="107"/>
      <c r="AO1325" s="199" t="str">
        <f t="shared" si="248"/>
        <v/>
      </c>
      <c r="AP1325" s="107"/>
    </row>
    <row r="1326" spans="1:43" ht="37.5" outlineLevel="2">
      <c r="A1326" s="72" t="e">
        <f>IF(C1325&lt;&gt;"",$C$7:C1325,A1325)</f>
        <v>#VALUE!</v>
      </c>
      <c r="B1326" s="102" t="str">
        <f>IF(C1325&lt;&gt;"",COUNTA($C$7:C1325)+392,"")</f>
        <v/>
      </c>
      <c r="C1326" s="192"/>
      <c r="D1326" s="71"/>
      <c r="E1326" s="103"/>
      <c r="F1326" s="103"/>
      <c r="G1326" s="103"/>
      <c r="H1326" s="103"/>
      <c r="I1326" s="103"/>
      <c r="J1326" s="103"/>
      <c r="K1326" s="71"/>
      <c r="L1326" s="105"/>
      <c r="M1326" s="106" t="str">
        <f>IF(K1326&lt;&gt;"",VLOOKUP(K1326,'DON GIA'!$S$1:$U$19,3,0),"")</f>
        <v/>
      </c>
      <c r="N1326" s="106" t="str">
        <f>IF(K1326&lt;&gt;"",VLOOKUP(K1326,'DON GIA'!$S$1:$V$19,4,0),"")</f>
        <v/>
      </c>
      <c r="O1326" s="106" t="str">
        <f t="shared" si="251"/>
        <v/>
      </c>
      <c r="P1326" s="106" t="str">
        <f t="shared" si="252"/>
        <v/>
      </c>
      <c r="Q1326" s="71" t="s">
        <v>35</v>
      </c>
      <c r="R1326" s="103"/>
      <c r="S1326" s="103"/>
      <c r="T1326" s="106" t="str">
        <f>IF(Q1326&lt;&gt;"",VLOOKUP(Q1326,'DON GIA'!$H$1:$K$103,4,0),"")</f>
        <v/>
      </c>
      <c r="U1326" s="106" t="str">
        <f t="shared" si="254"/>
        <v/>
      </c>
      <c r="V1326" s="107" t="s">
        <v>1301</v>
      </c>
      <c r="W1326" s="103" t="s">
        <v>27</v>
      </c>
      <c r="X1326" s="134">
        <v>14.08</v>
      </c>
      <c r="Y1326" s="109"/>
      <c r="Z1326" s="106">
        <f>IF(V1326&lt;&gt;"",VLOOKUP(V1326,'DON GIA'!$A$1:$D$346,4,0),"")</f>
        <v>1380011</v>
      </c>
      <c r="AA1326" s="106">
        <f t="shared" si="255"/>
        <v>19430554.879999999</v>
      </c>
      <c r="AB1326" s="71"/>
      <c r="AC1326" s="71"/>
      <c r="AD1326" s="71"/>
      <c r="AE1326" s="71"/>
      <c r="AF1326" s="71"/>
      <c r="AG1326" s="103"/>
      <c r="AH1326" s="71"/>
      <c r="AI1326" s="71"/>
      <c r="AJ1326" s="71"/>
      <c r="AK1326" s="106" t="str">
        <f>IF(AH1326&lt;&gt;"",VLOOKUP(AH1326,'DON GIA'!$M$1:$P$9,4,0),"")</f>
        <v/>
      </c>
      <c r="AL1326" s="106" t="str">
        <f t="shared" si="253"/>
        <v/>
      </c>
      <c r="AM1326" s="103"/>
      <c r="AN1326" s="107"/>
      <c r="AO1326" s="199" t="str">
        <f t="shared" si="248"/>
        <v/>
      </c>
      <c r="AP1326" s="107"/>
    </row>
    <row r="1327" spans="1:43" outlineLevel="2">
      <c r="A1327" s="72" t="e">
        <f>IF(C1326&lt;&gt;"",$C$7:C1326,A1326)</f>
        <v>#VALUE!</v>
      </c>
      <c r="B1327" s="102" t="str">
        <f>IF(C1326&lt;&gt;"",COUNTA($C$7:C1326)+392,"")</f>
        <v/>
      </c>
      <c r="C1327" s="192"/>
      <c r="D1327" s="71"/>
      <c r="E1327" s="103"/>
      <c r="F1327" s="103"/>
      <c r="G1327" s="103"/>
      <c r="H1327" s="103"/>
      <c r="I1327" s="103"/>
      <c r="J1327" s="103"/>
      <c r="K1327" s="71"/>
      <c r="L1327" s="105"/>
      <c r="M1327" s="106" t="str">
        <f>IF(K1327&lt;&gt;"",VLOOKUP(K1327,'DON GIA'!$S$1:$U$19,3,0),"")</f>
        <v/>
      </c>
      <c r="N1327" s="106" t="str">
        <f>IF(K1327&lt;&gt;"",VLOOKUP(K1327,'DON GIA'!$S$1:$V$19,4,0),"")</f>
        <v/>
      </c>
      <c r="O1327" s="106" t="str">
        <f t="shared" si="251"/>
        <v/>
      </c>
      <c r="P1327" s="106" t="str">
        <f t="shared" si="252"/>
        <v/>
      </c>
      <c r="Q1327" s="71" t="s">
        <v>35</v>
      </c>
      <c r="R1327" s="103"/>
      <c r="S1327" s="103"/>
      <c r="T1327" s="106" t="str">
        <f>IF(Q1327&lt;&gt;"",VLOOKUP(Q1327,'DON GIA'!$H$1:$K$103,4,0),"")</f>
        <v/>
      </c>
      <c r="U1327" s="106" t="str">
        <f t="shared" si="254"/>
        <v/>
      </c>
      <c r="V1327" s="107" t="s">
        <v>1023</v>
      </c>
      <c r="W1327" s="103" t="s">
        <v>38</v>
      </c>
      <c r="X1327" s="134">
        <v>0.192</v>
      </c>
      <c r="Y1327" s="109"/>
      <c r="Z1327" s="106">
        <f>IF(V1327&lt;&gt;"",VLOOKUP(V1327,'DON GIA'!$A$1:$D$346,4,0),"")</f>
        <v>2523428</v>
      </c>
      <c r="AA1327" s="106">
        <f t="shared" si="255"/>
        <v>484498.17600000004</v>
      </c>
      <c r="AB1327" s="71"/>
      <c r="AC1327" s="71"/>
      <c r="AD1327" s="71"/>
      <c r="AE1327" s="71"/>
      <c r="AF1327" s="71"/>
      <c r="AG1327" s="103"/>
      <c r="AH1327" s="71"/>
      <c r="AI1327" s="71"/>
      <c r="AJ1327" s="71"/>
      <c r="AK1327" s="106" t="str">
        <f>IF(AH1327&lt;&gt;"",VLOOKUP(AH1327,'DON GIA'!$M$1:$P$9,4,0),"")</f>
        <v/>
      </c>
      <c r="AL1327" s="106" t="str">
        <f t="shared" si="253"/>
        <v/>
      </c>
      <c r="AM1327" s="103"/>
      <c r="AN1327" s="107"/>
      <c r="AO1327" s="199" t="str">
        <f t="shared" si="248"/>
        <v/>
      </c>
      <c r="AP1327" s="107"/>
    </row>
    <row r="1328" spans="1:43" outlineLevel="2">
      <c r="A1328" s="72" t="e">
        <f>IF(C1327&lt;&gt;"",$C$7:C1327,A1327)</f>
        <v>#VALUE!</v>
      </c>
      <c r="B1328" s="102" t="str">
        <f>IF(C1327&lt;&gt;"",COUNTA($C$7:C1327)+392,"")</f>
        <v/>
      </c>
      <c r="C1328" s="192"/>
      <c r="D1328" s="71"/>
      <c r="E1328" s="103"/>
      <c r="F1328" s="103"/>
      <c r="G1328" s="103"/>
      <c r="H1328" s="103"/>
      <c r="I1328" s="103"/>
      <c r="J1328" s="103"/>
      <c r="K1328" s="71"/>
      <c r="L1328" s="105"/>
      <c r="M1328" s="106" t="str">
        <f>IF(K1328&lt;&gt;"",VLOOKUP(K1328,'DON GIA'!$S$1:$U$19,3,0),"")</f>
        <v/>
      </c>
      <c r="N1328" s="106" t="str">
        <f>IF(K1328&lt;&gt;"",VLOOKUP(K1328,'DON GIA'!$S$1:$V$19,4,0),"")</f>
        <v/>
      </c>
      <c r="O1328" s="106" t="str">
        <f t="shared" si="251"/>
        <v/>
      </c>
      <c r="P1328" s="106" t="str">
        <f t="shared" si="252"/>
        <v/>
      </c>
      <c r="Q1328" s="71" t="s">
        <v>35</v>
      </c>
      <c r="R1328" s="103"/>
      <c r="S1328" s="103"/>
      <c r="T1328" s="106" t="str">
        <f>IF(Q1328&lt;&gt;"",VLOOKUP(Q1328,'DON GIA'!$H$1:$K$103,4,0),"")</f>
        <v/>
      </c>
      <c r="U1328" s="106" t="str">
        <f t="shared" si="254"/>
        <v/>
      </c>
      <c r="V1328" s="107" t="s">
        <v>1009</v>
      </c>
      <c r="W1328" s="103" t="s">
        <v>27</v>
      </c>
      <c r="X1328" s="134">
        <v>23.4</v>
      </c>
      <c r="Y1328" s="109"/>
      <c r="Z1328" s="106">
        <f>IF(V1328&lt;&gt;"",VLOOKUP(V1328,'DON GIA'!$A$1:$D$346,4,0),"")</f>
        <v>282038</v>
      </c>
      <c r="AA1328" s="106">
        <f t="shared" si="255"/>
        <v>6599689.1999999993</v>
      </c>
      <c r="AB1328" s="71"/>
      <c r="AC1328" s="71"/>
      <c r="AD1328" s="71"/>
      <c r="AE1328" s="71"/>
      <c r="AF1328" s="71"/>
      <c r="AG1328" s="103"/>
      <c r="AH1328" s="71"/>
      <c r="AI1328" s="71"/>
      <c r="AJ1328" s="71"/>
      <c r="AK1328" s="106" t="str">
        <f>IF(AH1328&lt;&gt;"",VLOOKUP(AH1328,'DON GIA'!$M$1:$P$9,4,0),"")</f>
        <v/>
      </c>
      <c r="AL1328" s="106" t="str">
        <f t="shared" si="253"/>
        <v/>
      </c>
      <c r="AM1328" s="103"/>
      <c r="AN1328" s="107"/>
      <c r="AO1328" s="199" t="str">
        <f t="shared" si="248"/>
        <v/>
      </c>
      <c r="AP1328" s="107"/>
    </row>
    <row r="1329" spans="1:43" ht="56.25" outlineLevel="2">
      <c r="A1329" s="72" t="e">
        <f>IF(C1328&lt;&gt;"",$C$7:C1328,A1328)</f>
        <v>#VALUE!</v>
      </c>
      <c r="B1329" s="102" t="str">
        <f>IF(C1328&lt;&gt;"",COUNTA($C$7:C1328)+392,"")</f>
        <v/>
      </c>
      <c r="C1329" s="192"/>
      <c r="D1329" s="71"/>
      <c r="E1329" s="103"/>
      <c r="F1329" s="103"/>
      <c r="G1329" s="103"/>
      <c r="H1329" s="103"/>
      <c r="I1329" s="103"/>
      <c r="J1329" s="103"/>
      <c r="K1329" s="71"/>
      <c r="L1329" s="105"/>
      <c r="M1329" s="106" t="str">
        <f>IF(K1329&lt;&gt;"",VLOOKUP(K1329,'DON GIA'!$S$1:$U$19,3,0),"")</f>
        <v/>
      </c>
      <c r="N1329" s="106" t="str">
        <f>IF(K1329&lt;&gt;"",VLOOKUP(K1329,'DON GIA'!$S$1:$V$19,4,0),"")</f>
        <v/>
      </c>
      <c r="O1329" s="106" t="str">
        <f t="shared" si="251"/>
        <v/>
      </c>
      <c r="P1329" s="106" t="str">
        <f t="shared" si="252"/>
        <v/>
      </c>
      <c r="Q1329" s="71" t="s">
        <v>35</v>
      </c>
      <c r="R1329" s="103"/>
      <c r="S1329" s="103"/>
      <c r="T1329" s="106" t="str">
        <f>IF(Q1329&lt;&gt;"",VLOOKUP(Q1329,'DON GIA'!$H$1:$K$103,4,0),"")</f>
        <v/>
      </c>
      <c r="U1329" s="106" t="str">
        <f t="shared" si="254"/>
        <v/>
      </c>
      <c r="V1329" s="107" t="s">
        <v>1302</v>
      </c>
      <c r="W1329" s="103" t="s">
        <v>27</v>
      </c>
      <c r="X1329" s="134">
        <v>15.2</v>
      </c>
      <c r="Y1329" s="109"/>
      <c r="Z1329" s="106">
        <f>IF(V1329&lt;&gt;"",VLOOKUP(V1329,'DON GIA'!$A$1:$D$346,4,0),"")</f>
        <v>1247565</v>
      </c>
      <c r="AA1329" s="106">
        <f t="shared" si="255"/>
        <v>18962988</v>
      </c>
      <c r="AB1329" s="71"/>
      <c r="AC1329" s="71"/>
      <c r="AD1329" s="71"/>
      <c r="AE1329" s="71"/>
      <c r="AF1329" s="71"/>
      <c r="AG1329" s="103"/>
      <c r="AH1329" s="71"/>
      <c r="AI1329" s="71"/>
      <c r="AJ1329" s="71"/>
      <c r="AK1329" s="106" t="str">
        <f>IF(AH1329&lt;&gt;"",VLOOKUP(AH1329,'DON GIA'!$M$1:$P$9,4,0),"")</f>
        <v/>
      </c>
      <c r="AL1329" s="106" t="str">
        <f t="shared" si="253"/>
        <v/>
      </c>
      <c r="AM1329" s="103"/>
      <c r="AN1329" s="107"/>
      <c r="AO1329" s="199" t="str">
        <f t="shared" si="248"/>
        <v/>
      </c>
      <c r="AP1329" s="107"/>
    </row>
    <row r="1330" spans="1:43" outlineLevel="2">
      <c r="A1330" s="72" t="e">
        <f>IF(C1329&lt;&gt;"",$C$7:C1329,A1329)</f>
        <v>#VALUE!</v>
      </c>
      <c r="B1330" s="102" t="str">
        <f>IF(C1329&lt;&gt;"",COUNTA($C$7:C1329)+392,"")</f>
        <v/>
      </c>
      <c r="C1330" s="192"/>
      <c r="D1330" s="71"/>
      <c r="E1330" s="103"/>
      <c r="F1330" s="103"/>
      <c r="G1330" s="103"/>
      <c r="H1330" s="103"/>
      <c r="I1330" s="103"/>
      <c r="J1330" s="103"/>
      <c r="K1330" s="71"/>
      <c r="L1330" s="105"/>
      <c r="M1330" s="106" t="str">
        <f>IF(K1330&lt;&gt;"",VLOOKUP(K1330,'DON GIA'!$S$1:$U$19,3,0),"")</f>
        <v/>
      </c>
      <c r="N1330" s="106" t="str">
        <f>IF(K1330&lt;&gt;"",VLOOKUP(K1330,'DON GIA'!$S$1:$V$19,4,0),"")</f>
        <v/>
      </c>
      <c r="O1330" s="106" t="str">
        <f t="shared" si="251"/>
        <v/>
      </c>
      <c r="P1330" s="106" t="str">
        <f t="shared" si="252"/>
        <v/>
      </c>
      <c r="Q1330" s="71" t="s">
        <v>35</v>
      </c>
      <c r="R1330" s="103"/>
      <c r="S1330" s="103"/>
      <c r="T1330" s="106" t="str">
        <f>IF(Q1330&lt;&gt;"",VLOOKUP(Q1330,'DON GIA'!$H$1:$K$103,4,0),"")</f>
        <v/>
      </c>
      <c r="U1330" s="106" t="str">
        <f t="shared" si="254"/>
        <v/>
      </c>
      <c r="V1330" s="107" t="s">
        <v>1303</v>
      </c>
      <c r="W1330" s="103" t="s">
        <v>38</v>
      </c>
      <c r="X1330" s="134">
        <v>0.2</v>
      </c>
      <c r="Y1330" s="109"/>
      <c r="Z1330" s="106">
        <f>IF(V1330&lt;&gt;"",VLOOKUP(V1330,'DON GIA'!$A$1:$D$346,4,0),"")</f>
        <v>5994000</v>
      </c>
      <c r="AA1330" s="106">
        <f t="shared" si="255"/>
        <v>1198800</v>
      </c>
      <c r="AB1330" s="71"/>
      <c r="AC1330" s="71"/>
      <c r="AD1330" s="71"/>
      <c r="AE1330" s="71"/>
      <c r="AF1330" s="71"/>
      <c r="AG1330" s="103"/>
      <c r="AH1330" s="71"/>
      <c r="AI1330" s="71"/>
      <c r="AJ1330" s="71"/>
      <c r="AK1330" s="106" t="str">
        <f>IF(AH1330&lt;&gt;"",VLOOKUP(AH1330,'DON GIA'!$M$1:$P$9,4,0),"")</f>
        <v/>
      </c>
      <c r="AL1330" s="106" t="str">
        <f t="shared" si="253"/>
        <v/>
      </c>
      <c r="AM1330" s="103"/>
      <c r="AN1330" s="107"/>
      <c r="AO1330" s="199" t="str">
        <f t="shared" si="248"/>
        <v/>
      </c>
      <c r="AP1330" s="107"/>
    </row>
    <row r="1331" spans="1:43" outlineLevel="2">
      <c r="A1331" s="72" t="e">
        <f>IF(C1330&lt;&gt;"",$C$7:C1330,A1330)</f>
        <v>#VALUE!</v>
      </c>
      <c r="B1331" s="102" t="str">
        <f>IF(C1330&lt;&gt;"",COUNTA($C$7:C1330)+392,"")</f>
        <v/>
      </c>
      <c r="C1331" s="192"/>
      <c r="D1331" s="71"/>
      <c r="E1331" s="103"/>
      <c r="F1331" s="103"/>
      <c r="G1331" s="103"/>
      <c r="H1331" s="103"/>
      <c r="I1331" s="103"/>
      <c r="J1331" s="103"/>
      <c r="K1331" s="71"/>
      <c r="L1331" s="105"/>
      <c r="M1331" s="106" t="str">
        <f>IF(K1331&lt;&gt;"",VLOOKUP(K1331,'DON GIA'!$S$1:$U$19,3,0),"")</f>
        <v/>
      </c>
      <c r="N1331" s="106" t="str">
        <f>IF(K1331&lt;&gt;"",VLOOKUP(K1331,'DON GIA'!$S$1:$V$19,4,0),"")</f>
        <v/>
      </c>
      <c r="O1331" s="106" t="str">
        <f t="shared" si="251"/>
        <v/>
      </c>
      <c r="P1331" s="106" t="str">
        <f t="shared" si="252"/>
        <v/>
      </c>
      <c r="Q1331" s="71" t="s">
        <v>35</v>
      </c>
      <c r="R1331" s="103"/>
      <c r="S1331" s="103"/>
      <c r="T1331" s="106" t="str">
        <f>IF(Q1331&lt;&gt;"",VLOOKUP(Q1331,'DON GIA'!$H$1:$K$103,4,0),"")</f>
        <v/>
      </c>
      <c r="U1331" s="106" t="str">
        <f t="shared" si="254"/>
        <v/>
      </c>
      <c r="V1331" s="107" t="s">
        <v>1304</v>
      </c>
      <c r="W1331" s="103" t="s">
        <v>42</v>
      </c>
      <c r="X1331" s="134">
        <v>1</v>
      </c>
      <c r="Y1331" s="109"/>
      <c r="Z1331" s="106">
        <f>IF(V1331&lt;&gt;"",VLOOKUP(V1331,'DON GIA'!$A$1:$D$346,4,0),"")</f>
        <v>835771</v>
      </c>
      <c r="AA1331" s="106">
        <f t="shared" si="255"/>
        <v>835771</v>
      </c>
      <c r="AB1331" s="71"/>
      <c r="AC1331" s="71"/>
      <c r="AD1331" s="71"/>
      <c r="AE1331" s="71"/>
      <c r="AF1331" s="71"/>
      <c r="AG1331" s="103"/>
      <c r="AH1331" s="71"/>
      <c r="AI1331" s="71"/>
      <c r="AJ1331" s="71"/>
      <c r="AK1331" s="106" t="str">
        <f>IF(AH1331&lt;&gt;"",VLOOKUP(AH1331,'DON GIA'!$M$1:$P$9,4,0),"")</f>
        <v/>
      </c>
      <c r="AL1331" s="106" t="str">
        <f t="shared" si="253"/>
        <v/>
      </c>
      <c r="AM1331" s="103"/>
      <c r="AN1331" s="107"/>
      <c r="AO1331" s="199" t="str">
        <f t="shared" si="248"/>
        <v/>
      </c>
      <c r="AP1331" s="107"/>
    </row>
    <row r="1332" spans="1:43" ht="37.5" outlineLevel="2">
      <c r="A1332" s="72" t="e">
        <f>IF(C1331&lt;&gt;"",$C$7:C1331,A1331)</f>
        <v>#VALUE!</v>
      </c>
      <c r="B1332" s="102" t="str">
        <f>IF(C1331&lt;&gt;"",COUNTA($C$7:C1331)+392,"")</f>
        <v/>
      </c>
      <c r="C1332" s="192"/>
      <c r="D1332" s="71"/>
      <c r="E1332" s="103"/>
      <c r="F1332" s="103"/>
      <c r="G1332" s="103"/>
      <c r="H1332" s="103"/>
      <c r="I1332" s="103"/>
      <c r="J1332" s="103"/>
      <c r="K1332" s="71"/>
      <c r="L1332" s="105"/>
      <c r="M1332" s="106" t="str">
        <f>IF(K1332&lt;&gt;"",VLOOKUP(K1332,'DON GIA'!$S$1:$U$19,3,0),"")</f>
        <v/>
      </c>
      <c r="N1332" s="106" t="str">
        <f>IF(K1332&lt;&gt;"",VLOOKUP(K1332,'DON GIA'!$S$1:$V$19,4,0),"")</f>
        <v/>
      </c>
      <c r="O1332" s="106" t="str">
        <f t="shared" si="251"/>
        <v/>
      </c>
      <c r="P1332" s="106" t="str">
        <f t="shared" si="252"/>
        <v/>
      </c>
      <c r="Q1332" s="71" t="s">
        <v>35</v>
      </c>
      <c r="R1332" s="103"/>
      <c r="S1332" s="103"/>
      <c r="T1332" s="106" t="str">
        <f>IF(Q1332&lt;&gt;"",VLOOKUP(Q1332,'DON GIA'!$H$1:$K$103,4,0),"")</f>
        <v/>
      </c>
      <c r="U1332" s="106" t="str">
        <f t="shared" si="254"/>
        <v/>
      </c>
      <c r="V1332" s="107" t="s">
        <v>1194</v>
      </c>
      <c r="W1332" s="103" t="s">
        <v>27</v>
      </c>
      <c r="X1332" s="134">
        <v>0.42</v>
      </c>
      <c r="Y1332" s="109"/>
      <c r="Z1332" s="106">
        <f>IF(V1332&lt;&gt;"",VLOOKUP(V1332,'DON GIA'!$A$1:$D$346,4,0),"")</f>
        <v>292949</v>
      </c>
      <c r="AA1332" s="106">
        <f t="shared" si="255"/>
        <v>123038.58</v>
      </c>
      <c r="AB1332" s="71"/>
      <c r="AC1332" s="71"/>
      <c r="AD1332" s="71"/>
      <c r="AE1332" s="71"/>
      <c r="AF1332" s="71"/>
      <c r="AG1332" s="103"/>
      <c r="AH1332" s="71"/>
      <c r="AI1332" s="71"/>
      <c r="AJ1332" s="71"/>
      <c r="AK1332" s="106" t="str">
        <f>IF(AH1332&lt;&gt;"",VLOOKUP(AH1332,'DON GIA'!$M$1:$P$9,4,0),"")</f>
        <v/>
      </c>
      <c r="AL1332" s="106" t="str">
        <f t="shared" si="253"/>
        <v/>
      </c>
      <c r="AM1332" s="103"/>
      <c r="AN1332" s="107"/>
      <c r="AO1332" s="199" t="str">
        <f t="shared" si="248"/>
        <v/>
      </c>
      <c r="AP1332" s="107"/>
    </row>
    <row r="1333" spans="1:43" outlineLevel="2">
      <c r="A1333" s="72" t="e">
        <f>IF(C1332&lt;&gt;"",$C$7:C1332,A1332)</f>
        <v>#VALUE!</v>
      </c>
      <c r="B1333" s="102" t="str">
        <f>IF(C1332&lt;&gt;"",COUNTA($C$7:C1332)+392,"")</f>
        <v/>
      </c>
      <c r="C1333" s="192"/>
      <c r="D1333" s="71"/>
      <c r="E1333" s="103"/>
      <c r="F1333" s="103"/>
      <c r="G1333" s="103"/>
      <c r="H1333" s="103"/>
      <c r="I1333" s="103"/>
      <c r="J1333" s="103"/>
      <c r="K1333" s="71"/>
      <c r="L1333" s="105"/>
      <c r="M1333" s="106" t="str">
        <f>IF(K1333&lt;&gt;"",VLOOKUP(K1333,'DON GIA'!$S$1:$U$19,3,0),"")</f>
        <v/>
      </c>
      <c r="N1333" s="106" t="str">
        <f>IF(K1333&lt;&gt;"",VLOOKUP(K1333,'DON GIA'!$S$1:$V$19,4,0),"")</f>
        <v/>
      </c>
      <c r="O1333" s="106" t="str">
        <f t="shared" si="251"/>
        <v/>
      </c>
      <c r="P1333" s="106" t="str">
        <f t="shared" si="252"/>
        <v/>
      </c>
      <c r="Q1333" s="71" t="s">
        <v>35</v>
      </c>
      <c r="R1333" s="103"/>
      <c r="S1333" s="103"/>
      <c r="T1333" s="106" t="str">
        <f>IF(Q1333&lt;&gt;"",VLOOKUP(Q1333,'DON GIA'!$H$1:$K$103,4,0),"")</f>
        <v/>
      </c>
      <c r="U1333" s="106" t="str">
        <f t="shared" si="254"/>
        <v/>
      </c>
      <c r="V1333" s="107" t="s">
        <v>1083</v>
      </c>
      <c r="W1333" s="103" t="s">
        <v>27</v>
      </c>
      <c r="X1333" s="134">
        <v>1.92</v>
      </c>
      <c r="Y1333" s="109"/>
      <c r="Z1333" s="106">
        <f>IF(V1333&lt;&gt;"",VLOOKUP(V1333,'DON GIA'!$A$1:$D$346,4,0),"")</f>
        <v>282038</v>
      </c>
      <c r="AA1333" s="106">
        <f t="shared" si="255"/>
        <v>541512.95999999996</v>
      </c>
      <c r="AB1333" s="71"/>
      <c r="AC1333" s="71"/>
      <c r="AD1333" s="71"/>
      <c r="AE1333" s="71"/>
      <c r="AF1333" s="71"/>
      <c r="AG1333" s="103"/>
      <c r="AH1333" s="71"/>
      <c r="AI1333" s="71"/>
      <c r="AJ1333" s="71"/>
      <c r="AK1333" s="106" t="str">
        <f>IF(AH1333&lt;&gt;"",VLOOKUP(AH1333,'DON GIA'!$M$1:$P$9,4,0),"")</f>
        <v/>
      </c>
      <c r="AL1333" s="106" t="str">
        <f t="shared" si="253"/>
        <v/>
      </c>
      <c r="AM1333" s="103"/>
      <c r="AN1333" s="107"/>
      <c r="AO1333" s="199" t="str">
        <f t="shared" si="248"/>
        <v/>
      </c>
      <c r="AP1333" s="107"/>
    </row>
    <row r="1334" spans="1:43" ht="37.5" outlineLevel="2">
      <c r="A1334" s="72" t="e">
        <f>IF(C1333&lt;&gt;"",$C$7:C1333,A1333)</f>
        <v>#VALUE!</v>
      </c>
      <c r="B1334" s="102" t="str">
        <f>IF(C1333&lt;&gt;"",COUNTA($C$7:C1333)+392,"")</f>
        <v/>
      </c>
      <c r="C1334" s="192"/>
      <c r="D1334" s="71"/>
      <c r="E1334" s="103"/>
      <c r="F1334" s="103"/>
      <c r="G1334" s="103"/>
      <c r="H1334" s="103"/>
      <c r="I1334" s="103"/>
      <c r="J1334" s="103"/>
      <c r="K1334" s="71"/>
      <c r="L1334" s="105"/>
      <c r="M1334" s="106" t="str">
        <f>IF(K1334&lt;&gt;"",VLOOKUP(K1334,'DON GIA'!$S$1:$U$19,3,0),"")</f>
        <v/>
      </c>
      <c r="N1334" s="106" t="str">
        <f>IF(K1334&lt;&gt;"",VLOOKUP(K1334,'DON GIA'!$S$1:$V$19,4,0),"")</f>
        <v/>
      </c>
      <c r="O1334" s="106" t="str">
        <f t="shared" si="251"/>
        <v/>
      </c>
      <c r="P1334" s="106" t="str">
        <f t="shared" si="252"/>
        <v/>
      </c>
      <c r="Q1334" s="71" t="s">
        <v>35</v>
      </c>
      <c r="R1334" s="103"/>
      <c r="S1334" s="103"/>
      <c r="T1334" s="106" t="str">
        <f>IF(Q1334&lt;&gt;"",VLOOKUP(Q1334,'DON GIA'!$H$1:$K$103,4,0),"")</f>
        <v/>
      </c>
      <c r="U1334" s="106" t="str">
        <f t="shared" si="254"/>
        <v/>
      </c>
      <c r="V1334" s="107" t="s">
        <v>1305</v>
      </c>
      <c r="W1334" s="103" t="s">
        <v>27</v>
      </c>
      <c r="X1334" s="134">
        <v>24</v>
      </c>
      <c r="Y1334" s="109"/>
      <c r="Z1334" s="106">
        <f>IF(V1334&lt;&gt;"",VLOOKUP(V1334,'DON GIA'!$A$1:$D$346,4,0),"")</f>
        <v>292949</v>
      </c>
      <c r="AA1334" s="106">
        <f t="shared" si="255"/>
        <v>7030776</v>
      </c>
      <c r="AB1334" s="71"/>
      <c r="AC1334" s="71"/>
      <c r="AD1334" s="71"/>
      <c r="AE1334" s="71"/>
      <c r="AF1334" s="71"/>
      <c r="AG1334" s="103"/>
      <c r="AH1334" s="71"/>
      <c r="AI1334" s="71"/>
      <c r="AJ1334" s="71"/>
      <c r="AK1334" s="106" t="str">
        <f>IF(AH1334&lt;&gt;"",VLOOKUP(AH1334,'DON GIA'!$M$1:$P$9,4,0),"")</f>
        <v/>
      </c>
      <c r="AL1334" s="106" t="str">
        <f t="shared" si="253"/>
        <v/>
      </c>
      <c r="AM1334" s="103"/>
      <c r="AN1334" s="107"/>
      <c r="AO1334" s="199" t="str">
        <f t="shared" si="248"/>
        <v/>
      </c>
      <c r="AP1334" s="107"/>
    </row>
    <row r="1335" spans="1:43" outlineLevel="2">
      <c r="A1335" s="72" t="e">
        <f>IF(C1334&lt;&gt;"",$C$7:C1334,A1334)</f>
        <v>#VALUE!</v>
      </c>
      <c r="B1335" s="102" t="str">
        <f>IF(C1334&lt;&gt;"",COUNTA($C$7:C1334)+392,"")</f>
        <v/>
      </c>
      <c r="C1335" s="192"/>
      <c r="D1335" s="71"/>
      <c r="E1335" s="103"/>
      <c r="F1335" s="103"/>
      <c r="G1335" s="103"/>
      <c r="H1335" s="103"/>
      <c r="I1335" s="103"/>
      <c r="J1335" s="103"/>
      <c r="K1335" s="71"/>
      <c r="L1335" s="105"/>
      <c r="M1335" s="106" t="str">
        <f>IF(K1335&lt;&gt;"",VLOOKUP(K1335,'DON GIA'!$S$1:$U$19,3,0),"")</f>
        <v/>
      </c>
      <c r="N1335" s="106" t="str">
        <f>IF(K1335&lt;&gt;"",VLOOKUP(K1335,'DON GIA'!$S$1:$V$19,4,0),"")</f>
        <v/>
      </c>
      <c r="O1335" s="106" t="str">
        <f t="shared" si="251"/>
        <v/>
      </c>
      <c r="P1335" s="106" t="str">
        <f t="shared" si="252"/>
        <v/>
      </c>
      <c r="Q1335" s="71" t="s">
        <v>35</v>
      </c>
      <c r="R1335" s="103"/>
      <c r="S1335" s="103"/>
      <c r="T1335" s="106" t="str">
        <f>IF(Q1335&lt;&gt;"",VLOOKUP(Q1335,'DON GIA'!$H$1:$K$103,4,0),"")</f>
        <v/>
      </c>
      <c r="U1335" s="106" t="str">
        <f t="shared" si="254"/>
        <v/>
      </c>
      <c r="V1335" s="107" t="s">
        <v>1220</v>
      </c>
      <c r="W1335" s="103" t="s">
        <v>38</v>
      </c>
      <c r="X1335" s="134">
        <v>0.16</v>
      </c>
      <c r="Y1335" s="109"/>
      <c r="Z1335" s="106">
        <f>IF(V1335&lt;&gt;"",VLOOKUP(V1335,'DON GIA'!$A$1:$D$346,4,0),"")</f>
        <v>2036769</v>
      </c>
      <c r="AA1335" s="106">
        <f t="shared" si="255"/>
        <v>325883.03999999998</v>
      </c>
      <c r="AB1335" s="71"/>
      <c r="AC1335" s="71"/>
      <c r="AD1335" s="71"/>
      <c r="AE1335" s="71"/>
      <c r="AF1335" s="71"/>
      <c r="AG1335" s="103"/>
      <c r="AH1335" s="71"/>
      <c r="AI1335" s="71"/>
      <c r="AJ1335" s="71"/>
      <c r="AK1335" s="106" t="str">
        <f>IF(AH1335&lt;&gt;"",VLOOKUP(AH1335,'DON GIA'!$M$1:$P$9,4,0),"")</f>
        <v/>
      </c>
      <c r="AL1335" s="106" t="str">
        <f t="shared" si="253"/>
        <v/>
      </c>
      <c r="AM1335" s="103"/>
      <c r="AN1335" s="107"/>
      <c r="AO1335" s="199" t="str">
        <f t="shared" si="248"/>
        <v/>
      </c>
      <c r="AP1335" s="107"/>
    </row>
    <row r="1336" spans="1:43" ht="37.5" outlineLevel="2">
      <c r="A1336" s="72" t="e">
        <f>IF(C1335&lt;&gt;"",$C$7:C1335,A1335)</f>
        <v>#VALUE!</v>
      </c>
      <c r="B1336" s="102" t="str">
        <f>IF(C1335&lt;&gt;"",COUNTA($C$7:C1335)+392,"")</f>
        <v/>
      </c>
      <c r="C1336" s="192"/>
      <c r="D1336" s="71"/>
      <c r="E1336" s="103"/>
      <c r="F1336" s="103"/>
      <c r="G1336" s="103"/>
      <c r="H1336" s="103"/>
      <c r="I1336" s="103"/>
      <c r="J1336" s="103"/>
      <c r="K1336" s="71"/>
      <c r="L1336" s="105"/>
      <c r="M1336" s="106" t="str">
        <f>IF(K1336&lt;&gt;"",VLOOKUP(K1336,'DON GIA'!$S$1:$U$19,3,0),"")</f>
        <v/>
      </c>
      <c r="N1336" s="106" t="str">
        <f>IF(K1336&lt;&gt;"",VLOOKUP(K1336,'DON GIA'!$S$1:$V$19,4,0),"")</f>
        <v/>
      </c>
      <c r="O1336" s="106" t="str">
        <f t="shared" si="251"/>
        <v/>
      </c>
      <c r="P1336" s="106" t="str">
        <f t="shared" si="252"/>
        <v/>
      </c>
      <c r="Q1336" s="71" t="s">
        <v>35</v>
      </c>
      <c r="R1336" s="103"/>
      <c r="S1336" s="103"/>
      <c r="T1336" s="106" t="str">
        <f>IF(Q1336&lt;&gt;"",VLOOKUP(Q1336,'DON GIA'!$H$1:$K$103,4,0),"")</f>
        <v/>
      </c>
      <c r="U1336" s="106" t="str">
        <f t="shared" si="254"/>
        <v/>
      </c>
      <c r="V1336" s="107" t="s">
        <v>1049</v>
      </c>
      <c r="W1336" s="103" t="s">
        <v>42</v>
      </c>
      <c r="X1336" s="134">
        <v>1</v>
      </c>
      <c r="Y1336" s="109"/>
      <c r="Z1336" s="106">
        <f>IF(V1336&lt;&gt;"",VLOOKUP(V1336,'DON GIA'!$A$1:$D$346,4,0),"")</f>
        <v>3793079</v>
      </c>
      <c r="AA1336" s="106">
        <f t="shared" si="255"/>
        <v>3793079</v>
      </c>
      <c r="AB1336" s="71"/>
      <c r="AC1336" s="71"/>
      <c r="AD1336" s="71"/>
      <c r="AE1336" s="71"/>
      <c r="AF1336" s="71"/>
      <c r="AG1336" s="103"/>
      <c r="AH1336" s="71"/>
      <c r="AI1336" s="71"/>
      <c r="AJ1336" s="71"/>
      <c r="AK1336" s="106" t="str">
        <f>IF(AH1336&lt;&gt;"",VLOOKUP(AH1336,'DON GIA'!$M$1:$P$9,4,0),"")</f>
        <v/>
      </c>
      <c r="AL1336" s="106" t="str">
        <f t="shared" si="253"/>
        <v/>
      </c>
      <c r="AM1336" s="103"/>
      <c r="AN1336" s="107"/>
      <c r="AO1336" s="199" t="str">
        <f t="shared" si="248"/>
        <v/>
      </c>
      <c r="AP1336" s="107"/>
    </row>
    <row r="1337" spans="1:43" outlineLevel="2">
      <c r="A1337" s="72" t="e">
        <f>IF(C1336&lt;&gt;"",$C$7:C1336,A1336)</f>
        <v>#VALUE!</v>
      </c>
      <c r="B1337" s="102" t="str">
        <f>IF(C1336&lt;&gt;"",COUNTA($C$7:C1336)+392,"")</f>
        <v/>
      </c>
      <c r="C1337" s="192"/>
      <c r="D1337" s="61"/>
      <c r="E1337" s="103"/>
      <c r="F1337" s="103"/>
      <c r="G1337" s="103"/>
      <c r="H1337" s="103"/>
      <c r="I1337" s="103"/>
      <c r="J1337" s="103"/>
      <c r="K1337" s="71"/>
      <c r="L1337" s="105"/>
      <c r="M1337" s="106" t="str">
        <f>IF(K1337&lt;&gt;"",VLOOKUP(K1337,'DON GIA'!$S$1:$U$19,3,0),"")</f>
        <v/>
      </c>
      <c r="N1337" s="106" t="str">
        <f>IF(K1337&lt;&gt;"",VLOOKUP(K1337,'DON GIA'!$S$1:$V$19,4,0),"")</f>
        <v/>
      </c>
      <c r="O1337" s="106" t="str">
        <f t="shared" si="251"/>
        <v/>
      </c>
      <c r="P1337" s="106" t="str">
        <f t="shared" si="252"/>
        <v/>
      </c>
      <c r="Q1337" s="71" t="s">
        <v>35</v>
      </c>
      <c r="R1337" s="103"/>
      <c r="S1337" s="103"/>
      <c r="T1337" s="106" t="str">
        <f>IF(Q1337&lt;&gt;"",VLOOKUP(Q1337,'DON GIA'!$H$1:$K$103,4,0),"")</f>
        <v/>
      </c>
      <c r="U1337" s="106" t="str">
        <f t="shared" si="254"/>
        <v/>
      </c>
      <c r="V1337" s="107" t="s">
        <v>35</v>
      </c>
      <c r="W1337" s="103"/>
      <c r="X1337" s="108"/>
      <c r="Y1337" s="109"/>
      <c r="Z1337" s="106" t="str">
        <f>IF(V1337&lt;&gt;"",VLOOKUP(V1337,'DON GIA'!$A$1:$D$346,4,0),"")</f>
        <v/>
      </c>
      <c r="AA1337" s="106" t="str">
        <f t="shared" si="255"/>
        <v/>
      </c>
      <c r="AB1337" s="71"/>
      <c r="AC1337" s="71"/>
      <c r="AD1337" s="71"/>
      <c r="AE1337" s="71"/>
      <c r="AF1337" s="71"/>
      <c r="AG1337" s="103"/>
      <c r="AH1337" s="71"/>
      <c r="AI1337" s="71"/>
      <c r="AJ1337" s="71"/>
      <c r="AK1337" s="106" t="str">
        <f>IF(AH1337&lt;&gt;"",VLOOKUP(AH1337,'DON GIA'!$M$1:$P$9,4,0),"")</f>
        <v/>
      </c>
      <c r="AL1337" s="106" t="str">
        <f t="shared" si="253"/>
        <v/>
      </c>
      <c r="AM1337" s="103"/>
      <c r="AN1337" s="107"/>
      <c r="AO1337" s="199" t="str">
        <f t="shared" si="248"/>
        <v/>
      </c>
      <c r="AP1337" s="107"/>
    </row>
    <row r="1338" spans="1:43" outlineLevel="1">
      <c r="A1338" s="84" t="s">
        <v>771</v>
      </c>
      <c r="B1338" s="102"/>
      <c r="C1338" s="192">
        <v>482</v>
      </c>
      <c r="D1338" s="61" t="s">
        <v>497</v>
      </c>
      <c r="E1338" s="162"/>
      <c r="F1338" s="162"/>
      <c r="G1338" s="162"/>
      <c r="H1338" s="162"/>
      <c r="I1338" s="162"/>
      <c r="J1338" s="162"/>
      <c r="K1338" s="61"/>
      <c r="L1338" s="167">
        <f>SUBTOTAL(9,L1339:L1358)</f>
        <v>0</v>
      </c>
      <c r="M1338" s="199"/>
      <c r="N1338" s="199"/>
      <c r="O1338" s="199">
        <f>SUBTOTAL(9,O1339:O1358)</f>
        <v>0</v>
      </c>
      <c r="P1338" s="199">
        <f>SUBTOTAL(9,P1339:P1358)</f>
        <v>0</v>
      </c>
      <c r="Q1338" s="61"/>
      <c r="R1338" s="162"/>
      <c r="S1338" s="162">
        <f>SUBTOTAL(9,S1339:S1358)</f>
        <v>92</v>
      </c>
      <c r="T1338" s="199"/>
      <c r="U1338" s="199">
        <f>SUBTOTAL(9,U1339:U1358)</f>
        <v>13527000</v>
      </c>
      <c r="V1338" s="129"/>
      <c r="W1338" s="162"/>
      <c r="X1338" s="169">
        <f>SUBTOTAL(9,X1339:X1358)</f>
        <v>393.15599999999995</v>
      </c>
      <c r="Y1338" s="170">
        <f>SUBTOTAL(9,Y1339:Y1358)</f>
        <v>0</v>
      </c>
      <c r="Z1338" s="199"/>
      <c r="AA1338" s="199">
        <f>SUBTOTAL(9,AA1339:AA1358)</f>
        <v>625476903.61400008</v>
      </c>
      <c r="AB1338" s="71"/>
      <c r="AC1338" s="71"/>
      <c r="AD1338" s="71"/>
      <c r="AE1338" s="71"/>
      <c r="AF1338" s="71"/>
      <c r="AG1338" s="103"/>
      <c r="AH1338" s="61"/>
      <c r="AI1338" s="61"/>
      <c r="AJ1338" s="61">
        <f>SUBTOTAL(9,AJ1339:AJ1358)</f>
        <v>0</v>
      </c>
      <c r="AK1338" s="199"/>
      <c r="AL1338" s="199">
        <f>SUBTOTAL(9,AL1339:AL1358)</f>
        <v>0</v>
      </c>
      <c r="AM1338" s="162"/>
      <c r="AN1338" s="129">
        <f>SUBTOTAL(9,AN1339:AN1358)</f>
        <v>0</v>
      </c>
      <c r="AO1338" s="199">
        <f t="shared" si="248"/>
        <v>639003903.61400008</v>
      </c>
      <c r="AP1338" s="111"/>
      <c r="AQ1338" s="90"/>
    </row>
    <row r="1339" spans="1:43" ht="78.75" outlineLevel="2">
      <c r="A1339" s="72" t="e">
        <f>IF(C1338&lt;&gt;"",$C$7:C1338,A1337)</f>
        <v>#VALUE!</v>
      </c>
      <c r="B1339" s="102">
        <f>IF(C1338&lt;&gt;"",COUNTA($C$7:C1338)+392,"")</f>
        <v>482</v>
      </c>
      <c r="C1339" s="192"/>
      <c r="D1339" s="71" t="s">
        <v>498</v>
      </c>
      <c r="E1339" s="103"/>
      <c r="F1339" s="103"/>
      <c r="G1339" s="103"/>
      <c r="H1339" s="103"/>
      <c r="I1339" s="103"/>
      <c r="J1339" s="103"/>
      <c r="K1339" s="71"/>
      <c r="L1339" s="105"/>
      <c r="M1339" s="106" t="str">
        <f>IF(K1339&lt;&gt;"",VLOOKUP(K1339,'DON GIA'!$S$1:$U$19,3,0),"")</f>
        <v/>
      </c>
      <c r="N1339" s="106" t="str">
        <f>IF(K1339&lt;&gt;"",VLOOKUP(K1339,'DON GIA'!$S$1:$V$19,4,0),"")</f>
        <v/>
      </c>
      <c r="O1339" s="106" t="str">
        <f t="shared" si="251"/>
        <v/>
      </c>
      <c r="P1339" s="106" t="str">
        <f t="shared" si="252"/>
        <v/>
      </c>
      <c r="Q1339" s="71" t="s">
        <v>314</v>
      </c>
      <c r="R1339" s="103" t="s">
        <v>44</v>
      </c>
      <c r="S1339" s="103">
        <v>1</v>
      </c>
      <c r="T1339" s="106">
        <f>IF(Q1339&lt;&gt;"",VLOOKUP(Q1339,'DON GIA'!$H$1:$K$103,4,0),"")</f>
        <v>1713000</v>
      </c>
      <c r="U1339" s="106">
        <f t="shared" ref="U1339:U1358" si="256">IF(Q1339&lt;&gt;"",IF(ISNUMBER(T1339),S1339*T1339,""),"")</f>
        <v>1713000</v>
      </c>
      <c r="V1339" s="107" t="s">
        <v>1224</v>
      </c>
      <c r="W1339" s="103" t="s">
        <v>27</v>
      </c>
      <c r="X1339" s="108">
        <v>12</v>
      </c>
      <c r="Y1339" s="109"/>
      <c r="Z1339" s="106">
        <f>IF(V1339&lt;&gt;"",VLOOKUP(V1339,'DON GIA'!$A$1:$D$346,4,0),"")</f>
        <v>264499</v>
      </c>
      <c r="AA1339" s="106">
        <f t="shared" ref="AA1339:AA1358" si="257">IF(V1339&lt;&gt;"",IF(ISNUMBER(Z1339),X1339*Z1339,""),"")</f>
        <v>3173988</v>
      </c>
      <c r="AB1339" s="71"/>
      <c r="AC1339" s="71"/>
      <c r="AD1339" s="71"/>
      <c r="AE1339" s="71"/>
      <c r="AF1339" s="71"/>
      <c r="AG1339" s="103"/>
      <c r="AH1339" s="71"/>
      <c r="AI1339" s="71"/>
      <c r="AJ1339" s="71"/>
      <c r="AK1339" s="106" t="str">
        <f>IF(AH1339&lt;&gt;"",VLOOKUP(AH1339,'DON GIA'!$M$1:$P$9,4,0),"")</f>
        <v/>
      </c>
      <c r="AL1339" s="106" t="str">
        <f t="shared" si="253"/>
        <v/>
      </c>
      <c r="AM1339" s="103"/>
      <c r="AN1339" s="107"/>
      <c r="AO1339" s="199" t="str">
        <f t="shared" si="248"/>
        <v/>
      </c>
      <c r="AP1339" s="59" t="s">
        <v>764</v>
      </c>
    </row>
    <row r="1340" spans="1:43" ht="37.5" outlineLevel="2">
      <c r="A1340" s="72" t="e">
        <f>IF(C1339&lt;&gt;"",$C$7:C1339,A1339)</f>
        <v>#VALUE!</v>
      </c>
      <c r="B1340" s="102" t="str">
        <f>IF(C1339&lt;&gt;"",COUNTA($C$7:C1339)+392,"")</f>
        <v/>
      </c>
      <c r="C1340" s="192"/>
      <c r="D1340" s="71" t="s">
        <v>71</v>
      </c>
      <c r="E1340" s="103"/>
      <c r="F1340" s="103"/>
      <c r="G1340" s="103"/>
      <c r="H1340" s="103"/>
      <c r="I1340" s="103"/>
      <c r="J1340" s="103"/>
      <c r="K1340" s="71"/>
      <c r="L1340" s="105"/>
      <c r="M1340" s="106" t="str">
        <f>IF(K1340&lt;&gt;"",VLOOKUP(K1340,'DON GIA'!$S$1:$U$19,3,0),"")</f>
        <v/>
      </c>
      <c r="N1340" s="106" t="str">
        <f>IF(K1340&lt;&gt;"",VLOOKUP(K1340,'DON GIA'!$S$1:$V$19,4,0),"")</f>
        <v/>
      </c>
      <c r="O1340" s="106" t="str">
        <f t="shared" si="251"/>
        <v/>
      </c>
      <c r="P1340" s="106" t="str">
        <f t="shared" si="252"/>
        <v/>
      </c>
      <c r="Q1340" s="71" t="s">
        <v>125</v>
      </c>
      <c r="R1340" s="103" t="s">
        <v>44</v>
      </c>
      <c r="S1340" s="103">
        <v>1</v>
      </c>
      <c r="T1340" s="106">
        <f>IF(Q1340&lt;&gt;"",VLOOKUP(Q1340,'DON GIA'!$H$1:$K$103,4,0),"")</f>
        <v>758000</v>
      </c>
      <c r="U1340" s="106">
        <f t="shared" si="256"/>
        <v>758000</v>
      </c>
      <c r="V1340" s="107" t="s">
        <v>1230</v>
      </c>
      <c r="W1340" s="103" t="s">
        <v>27</v>
      </c>
      <c r="X1340" s="108">
        <v>51.03</v>
      </c>
      <c r="Y1340" s="109"/>
      <c r="Z1340" s="106">
        <f>IF(V1340&lt;&gt;"",VLOOKUP(V1340,'DON GIA'!$A$1:$D$346,4,0),"")</f>
        <v>1119277</v>
      </c>
      <c r="AA1340" s="106">
        <f t="shared" si="257"/>
        <v>57116705.310000002</v>
      </c>
      <c r="AB1340" s="71"/>
      <c r="AC1340" s="71" t="s">
        <v>471</v>
      </c>
      <c r="AD1340" s="71" t="s">
        <v>36</v>
      </c>
      <c r="AE1340" s="71" t="s">
        <v>477</v>
      </c>
      <c r="AF1340" s="71" t="s">
        <v>136</v>
      </c>
      <c r="AG1340" s="103"/>
      <c r="AH1340" s="71"/>
      <c r="AI1340" s="71"/>
      <c r="AJ1340" s="71"/>
      <c r="AK1340" s="106" t="str">
        <f>IF(AH1340&lt;&gt;"",VLOOKUP(AH1340,'DON GIA'!$M$1:$P$9,4,0),"")</f>
        <v/>
      </c>
      <c r="AL1340" s="106" t="str">
        <f t="shared" si="253"/>
        <v/>
      </c>
      <c r="AM1340" s="103"/>
      <c r="AN1340" s="107"/>
      <c r="AO1340" s="199" t="str">
        <f t="shared" si="248"/>
        <v/>
      </c>
      <c r="AP1340" s="60"/>
    </row>
    <row r="1341" spans="1:43" outlineLevel="2">
      <c r="A1341" s="72" t="e">
        <f>IF(C1340&lt;&gt;"",$C$7:C1340,A1340)</f>
        <v>#VALUE!</v>
      </c>
      <c r="B1341" s="102" t="str">
        <f>IF(C1340&lt;&gt;"",COUNTA($C$7:C1340)+392,"")</f>
        <v/>
      </c>
      <c r="C1341" s="192"/>
      <c r="D1341" s="71"/>
      <c r="E1341" s="103"/>
      <c r="F1341" s="103"/>
      <c r="G1341" s="103"/>
      <c r="H1341" s="103"/>
      <c r="I1341" s="103"/>
      <c r="J1341" s="103"/>
      <c r="K1341" s="71"/>
      <c r="L1341" s="105"/>
      <c r="M1341" s="106" t="str">
        <f>IF(K1341&lt;&gt;"",VLOOKUP(K1341,'DON GIA'!$S$1:$U$19,3,0),"")</f>
        <v/>
      </c>
      <c r="N1341" s="106" t="str">
        <f>IF(K1341&lt;&gt;"",VLOOKUP(K1341,'DON GIA'!$S$1:$V$19,4,0),"")</f>
        <v/>
      </c>
      <c r="O1341" s="106" t="str">
        <f t="shared" si="251"/>
        <v/>
      </c>
      <c r="P1341" s="106" t="str">
        <f t="shared" si="252"/>
        <v/>
      </c>
      <c r="Q1341" s="71" t="s">
        <v>66</v>
      </c>
      <c r="R1341" s="103" t="s">
        <v>44</v>
      </c>
      <c r="S1341" s="103">
        <v>7</v>
      </c>
      <c r="T1341" s="106">
        <f>IF(Q1341&lt;&gt;"",VLOOKUP(Q1341,'DON GIA'!$H$1:$K$103,4,0),"")</f>
        <v>450000</v>
      </c>
      <c r="U1341" s="106">
        <f t="shared" si="256"/>
        <v>3150000</v>
      </c>
      <c r="V1341" s="107" t="s">
        <v>1289</v>
      </c>
      <c r="W1341" s="103" t="s">
        <v>27</v>
      </c>
      <c r="X1341" s="108">
        <v>4.4800000000000004</v>
      </c>
      <c r="Y1341" s="109"/>
      <c r="Z1341" s="106">
        <f>IF(V1341&lt;&gt;"",VLOOKUP(V1341,'DON GIA'!$A$1:$D$346,4,0),"")</f>
        <v>4447303</v>
      </c>
      <c r="AA1341" s="106">
        <f t="shared" si="257"/>
        <v>19923917.440000001</v>
      </c>
      <c r="AB1341" s="71"/>
      <c r="AC1341" s="71" t="s">
        <v>29</v>
      </c>
      <c r="AD1341" s="71" t="s">
        <v>30</v>
      </c>
      <c r="AE1341" s="71" t="s">
        <v>477</v>
      </c>
      <c r="AF1341" s="71" t="s">
        <v>34</v>
      </c>
      <c r="AG1341" s="103"/>
      <c r="AH1341" s="71"/>
      <c r="AI1341" s="71"/>
      <c r="AJ1341" s="71"/>
      <c r="AK1341" s="106" t="str">
        <f>IF(AH1341&lt;&gt;"",VLOOKUP(AH1341,'DON GIA'!$M$1:$P$9,4,0),"")</f>
        <v/>
      </c>
      <c r="AL1341" s="106" t="str">
        <f t="shared" si="253"/>
        <v/>
      </c>
      <c r="AM1341" s="103"/>
      <c r="AN1341" s="107"/>
      <c r="AO1341" s="199" t="str">
        <f t="shared" si="248"/>
        <v/>
      </c>
      <c r="AP1341" s="60"/>
    </row>
    <row r="1342" spans="1:43" outlineLevel="2">
      <c r="A1342" s="72" t="e">
        <f>IF(C1341&lt;&gt;"",$C$7:C1341,A1341)</f>
        <v>#VALUE!</v>
      </c>
      <c r="B1342" s="102" t="str">
        <f>IF(C1341&lt;&gt;"",COUNTA($C$7:C1341)+392,"")</f>
        <v/>
      </c>
      <c r="C1342" s="192"/>
      <c r="D1342" s="71"/>
      <c r="E1342" s="103"/>
      <c r="F1342" s="103"/>
      <c r="G1342" s="103"/>
      <c r="H1342" s="103"/>
      <c r="I1342" s="103"/>
      <c r="J1342" s="103"/>
      <c r="K1342" s="71"/>
      <c r="L1342" s="105"/>
      <c r="M1342" s="106" t="str">
        <f>IF(K1342&lt;&gt;"",VLOOKUP(K1342,'DON GIA'!$S$1:$U$19,3,0),"")</f>
        <v/>
      </c>
      <c r="N1342" s="106" t="str">
        <f>IF(K1342&lt;&gt;"",VLOOKUP(K1342,'DON GIA'!$S$1:$V$19,4,0),"")</f>
        <v/>
      </c>
      <c r="O1342" s="106" t="str">
        <f t="shared" si="251"/>
        <v/>
      </c>
      <c r="P1342" s="106" t="str">
        <f t="shared" si="252"/>
        <v/>
      </c>
      <c r="Q1342" s="71" t="s">
        <v>62</v>
      </c>
      <c r="R1342" s="103" t="s">
        <v>44</v>
      </c>
      <c r="S1342" s="103">
        <v>2</v>
      </c>
      <c r="T1342" s="106">
        <f>IF(Q1342&lt;&gt;"",VLOOKUP(Q1342,'DON GIA'!$H$1:$K$103,4,0),"")</f>
        <v>275000</v>
      </c>
      <c r="U1342" s="106">
        <f t="shared" si="256"/>
        <v>550000</v>
      </c>
      <c r="V1342" s="107" t="s">
        <v>1005</v>
      </c>
      <c r="W1342" s="103" t="s">
        <v>27</v>
      </c>
      <c r="X1342" s="108">
        <v>56.42</v>
      </c>
      <c r="Y1342" s="109"/>
      <c r="Z1342" s="106">
        <f>IF(V1342&lt;&gt;"",VLOOKUP(V1342,'DON GIA'!$A$1:$D$346,4,0),"")</f>
        <v>5559129</v>
      </c>
      <c r="AA1342" s="106">
        <f t="shared" si="257"/>
        <v>313646058.18000001</v>
      </c>
      <c r="AB1342" s="71"/>
      <c r="AC1342" s="71" t="s">
        <v>471</v>
      </c>
      <c r="AD1342" s="71" t="s">
        <v>30</v>
      </c>
      <c r="AE1342" s="71" t="s">
        <v>31</v>
      </c>
      <c r="AF1342" s="71" t="s">
        <v>34</v>
      </c>
      <c r="AG1342" s="103"/>
      <c r="AH1342" s="71"/>
      <c r="AI1342" s="71"/>
      <c r="AJ1342" s="71"/>
      <c r="AK1342" s="106" t="str">
        <f>IF(AH1342&lt;&gt;"",VLOOKUP(AH1342,'DON GIA'!$M$1:$P$9,4,0),"")</f>
        <v/>
      </c>
      <c r="AL1342" s="106" t="str">
        <f t="shared" si="253"/>
        <v/>
      </c>
      <c r="AM1342" s="103"/>
      <c r="AN1342" s="107"/>
      <c r="AO1342" s="199" t="str">
        <f t="shared" si="248"/>
        <v/>
      </c>
      <c r="AP1342" s="107"/>
    </row>
    <row r="1343" spans="1:43" ht="37.5" outlineLevel="2">
      <c r="A1343" s="72" t="e">
        <f>IF(C1342&lt;&gt;"",$C$7:C1342,A1342)</f>
        <v>#VALUE!</v>
      </c>
      <c r="B1343" s="102" t="str">
        <f>IF(C1342&lt;&gt;"",COUNTA($C$7:C1342)+392,"")</f>
        <v/>
      </c>
      <c r="C1343" s="192"/>
      <c r="D1343" s="71"/>
      <c r="E1343" s="103"/>
      <c r="F1343" s="103"/>
      <c r="G1343" s="103"/>
      <c r="H1343" s="103"/>
      <c r="I1343" s="103"/>
      <c r="J1343" s="103"/>
      <c r="K1343" s="71"/>
      <c r="L1343" s="105"/>
      <c r="M1343" s="106" t="str">
        <f>IF(K1343&lt;&gt;"",VLOOKUP(K1343,'DON GIA'!$S$1:$U$19,3,0),"")</f>
        <v/>
      </c>
      <c r="N1343" s="106" t="str">
        <f>IF(K1343&lt;&gt;"",VLOOKUP(K1343,'DON GIA'!$S$1:$V$19,4,0),"")</f>
        <v/>
      </c>
      <c r="O1343" s="106" t="str">
        <f t="shared" si="251"/>
        <v/>
      </c>
      <c r="P1343" s="106" t="str">
        <f t="shared" si="252"/>
        <v/>
      </c>
      <c r="Q1343" s="71" t="s">
        <v>58</v>
      </c>
      <c r="R1343" s="103" t="s">
        <v>44</v>
      </c>
      <c r="S1343" s="103">
        <v>2</v>
      </c>
      <c r="T1343" s="106">
        <f>IF(Q1343&lt;&gt;"",VLOOKUP(Q1343,'DON GIA'!$H$1:$K$103,4,0),"")</f>
        <v>211000</v>
      </c>
      <c r="U1343" s="106">
        <f t="shared" si="256"/>
        <v>422000</v>
      </c>
      <c r="V1343" s="107" t="s">
        <v>1080</v>
      </c>
      <c r="W1343" s="103" t="s">
        <v>27</v>
      </c>
      <c r="X1343" s="108">
        <v>4.16</v>
      </c>
      <c r="Y1343" s="109"/>
      <c r="Z1343" s="106">
        <f>IF(V1343&lt;&gt;"",VLOOKUP(V1343,'DON GIA'!$A$1:$D$346,4,0),"")</f>
        <v>10375629</v>
      </c>
      <c r="AA1343" s="106">
        <f t="shared" si="257"/>
        <v>43162616.640000001</v>
      </c>
      <c r="AB1343" s="71"/>
      <c r="AC1343" s="71" t="s">
        <v>471</v>
      </c>
      <c r="AD1343" s="71" t="s">
        <v>30</v>
      </c>
      <c r="AE1343" s="71" t="s">
        <v>31</v>
      </c>
      <c r="AF1343" s="71" t="s">
        <v>34</v>
      </c>
      <c r="AG1343" s="103"/>
      <c r="AH1343" s="71"/>
      <c r="AI1343" s="71"/>
      <c r="AJ1343" s="71"/>
      <c r="AK1343" s="106" t="str">
        <f>IF(AH1343&lt;&gt;"",VLOOKUP(AH1343,'DON GIA'!$M$1:$P$9,4,0),"")</f>
        <v/>
      </c>
      <c r="AL1343" s="106" t="str">
        <f t="shared" si="253"/>
        <v/>
      </c>
      <c r="AM1343" s="103"/>
      <c r="AN1343" s="107"/>
      <c r="AO1343" s="199" t="str">
        <f t="shared" si="248"/>
        <v/>
      </c>
      <c r="AP1343" s="107"/>
    </row>
    <row r="1344" spans="1:43" outlineLevel="2">
      <c r="A1344" s="72" t="e">
        <f>IF(C1343&lt;&gt;"",$C$7:C1343,A1343)</f>
        <v>#VALUE!</v>
      </c>
      <c r="B1344" s="102" t="str">
        <f>IF(C1343&lt;&gt;"",COUNTA($C$7:C1343)+392,"")</f>
        <v/>
      </c>
      <c r="C1344" s="192"/>
      <c r="D1344" s="71"/>
      <c r="E1344" s="103"/>
      <c r="F1344" s="103"/>
      <c r="G1344" s="103"/>
      <c r="H1344" s="103"/>
      <c r="I1344" s="103"/>
      <c r="J1344" s="103"/>
      <c r="K1344" s="71"/>
      <c r="L1344" s="105"/>
      <c r="M1344" s="106" t="str">
        <f>IF(K1344&lt;&gt;"",VLOOKUP(K1344,'DON GIA'!$S$1:$U$19,3,0),"")</f>
        <v/>
      </c>
      <c r="N1344" s="106" t="str">
        <f>IF(K1344&lt;&gt;"",VLOOKUP(K1344,'DON GIA'!$S$1:$V$19,4,0),"")</f>
        <v/>
      </c>
      <c r="O1344" s="106" t="str">
        <f t="shared" si="251"/>
        <v/>
      </c>
      <c r="P1344" s="106" t="str">
        <f t="shared" si="252"/>
        <v/>
      </c>
      <c r="Q1344" s="71" t="s">
        <v>63</v>
      </c>
      <c r="R1344" s="103" t="s">
        <v>44</v>
      </c>
      <c r="S1344" s="103">
        <v>1</v>
      </c>
      <c r="T1344" s="106">
        <f>IF(Q1344&lt;&gt;"",VLOOKUP(Q1344,'DON GIA'!$H$1:$K$103,4,0),"")</f>
        <v>450000</v>
      </c>
      <c r="U1344" s="106">
        <f t="shared" si="256"/>
        <v>450000</v>
      </c>
      <c r="V1344" s="107" t="s">
        <v>1036</v>
      </c>
      <c r="W1344" s="103" t="s">
        <v>27</v>
      </c>
      <c r="X1344" s="108">
        <v>56.42</v>
      </c>
      <c r="Y1344" s="109"/>
      <c r="Z1344" s="106">
        <f>IF(V1344&lt;&gt;"",VLOOKUP(V1344,'DON GIA'!$A$1:$D$346,4,0),"")</f>
        <v>161275</v>
      </c>
      <c r="AA1344" s="106">
        <f t="shared" si="257"/>
        <v>9099135.5</v>
      </c>
      <c r="AB1344" s="71"/>
      <c r="AC1344" s="71"/>
      <c r="AD1344" s="71"/>
      <c r="AE1344" s="71"/>
      <c r="AF1344" s="71"/>
      <c r="AG1344" s="103"/>
      <c r="AH1344" s="71"/>
      <c r="AI1344" s="71"/>
      <c r="AJ1344" s="71"/>
      <c r="AK1344" s="106" t="str">
        <f>IF(AH1344&lt;&gt;"",VLOOKUP(AH1344,'DON GIA'!$M$1:$P$9,4,0),"")</f>
        <v/>
      </c>
      <c r="AL1344" s="106" t="str">
        <f t="shared" si="253"/>
        <v/>
      </c>
      <c r="AM1344" s="103"/>
      <c r="AN1344" s="107"/>
      <c r="AO1344" s="199" t="str">
        <f t="shared" si="248"/>
        <v/>
      </c>
      <c r="AP1344" s="107"/>
    </row>
    <row r="1345" spans="1:43" outlineLevel="2">
      <c r="A1345" s="72" t="e">
        <f>IF(C1344&lt;&gt;"",$C$7:C1344,A1344)</f>
        <v>#VALUE!</v>
      </c>
      <c r="B1345" s="102" t="str">
        <f>IF(C1344&lt;&gt;"",COUNTA($C$7:C1344)+392,"")</f>
        <v/>
      </c>
      <c r="C1345" s="192"/>
      <c r="D1345" s="71"/>
      <c r="E1345" s="103"/>
      <c r="F1345" s="103"/>
      <c r="G1345" s="103"/>
      <c r="H1345" s="103"/>
      <c r="I1345" s="103"/>
      <c r="J1345" s="103"/>
      <c r="K1345" s="71"/>
      <c r="L1345" s="105"/>
      <c r="M1345" s="106" t="str">
        <f>IF(K1345&lt;&gt;"",VLOOKUP(K1345,'DON GIA'!$S$1:$U$19,3,0),"")</f>
        <v/>
      </c>
      <c r="N1345" s="106" t="str">
        <f>IF(K1345&lt;&gt;"",VLOOKUP(K1345,'DON GIA'!$S$1:$V$19,4,0),"")</f>
        <v/>
      </c>
      <c r="O1345" s="106" t="str">
        <f t="shared" si="251"/>
        <v/>
      </c>
      <c r="P1345" s="106" t="str">
        <f t="shared" si="252"/>
        <v/>
      </c>
      <c r="Q1345" s="71" t="s">
        <v>217</v>
      </c>
      <c r="R1345" s="103" t="s">
        <v>44</v>
      </c>
      <c r="S1345" s="103">
        <v>16</v>
      </c>
      <c r="T1345" s="106">
        <f>IF(Q1345&lt;&gt;"",VLOOKUP(Q1345,'DON GIA'!$H$1:$K$103,4,0),"")</f>
        <v>132000</v>
      </c>
      <c r="U1345" s="106">
        <f t="shared" si="256"/>
        <v>2112000</v>
      </c>
      <c r="V1345" s="107" t="s">
        <v>1242</v>
      </c>
      <c r="W1345" s="103" t="s">
        <v>27</v>
      </c>
      <c r="X1345" s="108">
        <v>19.5</v>
      </c>
      <c r="Y1345" s="109"/>
      <c r="Z1345" s="106">
        <f>IF(V1345&lt;&gt;"",VLOOKUP(V1345,'DON GIA'!$A$1:$D$346,4,0),"")</f>
        <v>161275</v>
      </c>
      <c r="AA1345" s="106">
        <f t="shared" si="257"/>
        <v>3144862.5</v>
      </c>
      <c r="AB1345" s="71"/>
      <c r="AC1345" s="71"/>
      <c r="AD1345" s="71"/>
      <c r="AE1345" s="71"/>
      <c r="AF1345" s="71"/>
      <c r="AG1345" s="103"/>
      <c r="AH1345" s="71"/>
      <c r="AI1345" s="71"/>
      <c r="AJ1345" s="71"/>
      <c r="AK1345" s="106" t="str">
        <f>IF(AH1345&lt;&gt;"",VLOOKUP(AH1345,'DON GIA'!$M$1:$P$9,4,0),"")</f>
        <v/>
      </c>
      <c r="AL1345" s="106" t="str">
        <f t="shared" si="253"/>
        <v/>
      </c>
      <c r="AM1345" s="103"/>
      <c r="AN1345" s="107"/>
      <c r="AO1345" s="199" t="str">
        <f t="shared" si="248"/>
        <v/>
      </c>
      <c r="AP1345" s="107"/>
    </row>
    <row r="1346" spans="1:43" outlineLevel="2">
      <c r="A1346" s="72" t="e">
        <f>IF(C1345&lt;&gt;"",$C$7:C1345,A1345)</f>
        <v>#VALUE!</v>
      </c>
      <c r="B1346" s="102" t="str">
        <f>IF(C1345&lt;&gt;"",COUNTA($C$7:C1345)+392,"")</f>
        <v/>
      </c>
      <c r="C1346" s="192"/>
      <c r="D1346" s="71"/>
      <c r="E1346" s="103"/>
      <c r="F1346" s="103"/>
      <c r="G1346" s="103"/>
      <c r="H1346" s="103"/>
      <c r="I1346" s="103"/>
      <c r="J1346" s="103"/>
      <c r="K1346" s="71"/>
      <c r="L1346" s="105"/>
      <c r="M1346" s="106" t="str">
        <f>IF(K1346&lt;&gt;"",VLOOKUP(K1346,'DON GIA'!$S$1:$U$19,3,0),"")</f>
        <v/>
      </c>
      <c r="N1346" s="106" t="str">
        <f>IF(K1346&lt;&gt;"",VLOOKUP(K1346,'DON GIA'!$S$1:$V$19,4,0),"")</f>
        <v/>
      </c>
      <c r="O1346" s="106" t="str">
        <f t="shared" si="251"/>
        <v/>
      </c>
      <c r="P1346" s="106" t="str">
        <f t="shared" si="252"/>
        <v/>
      </c>
      <c r="Q1346" s="71" t="s">
        <v>52</v>
      </c>
      <c r="R1346" s="103" t="s">
        <v>44</v>
      </c>
      <c r="S1346" s="103">
        <v>25</v>
      </c>
      <c r="T1346" s="106">
        <f>IF(Q1346&lt;&gt;"",VLOOKUP(Q1346,'DON GIA'!$H$1:$K$103,4,0),"")</f>
        <v>76000</v>
      </c>
      <c r="U1346" s="106">
        <f t="shared" si="256"/>
        <v>1900000</v>
      </c>
      <c r="V1346" s="107" t="s">
        <v>1254</v>
      </c>
      <c r="W1346" s="103" t="s">
        <v>27</v>
      </c>
      <c r="X1346" s="108">
        <v>4.68</v>
      </c>
      <c r="Y1346" s="109"/>
      <c r="Z1346" s="106">
        <f>IF(V1346&lt;&gt;"",VLOOKUP(V1346,'DON GIA'!$A$1:$D$346,4,0),"")</f>
        <v>873908</v>
      </c>
      <c r="AA1346" s="106">
        <f t="shared" si="257"/>
        <v>4089889.44</v>
      </c>
      <c r="AB1346" s="71"/>
      <c r="AC1346" s="71" t="s">
        <v>471</v>
      </c>
      <c r="AD1346" s="71" t="s">
        <v>107</v>
      </c>
      <c r="AE1346" s="71" t="s">
        <v>116</v>
      </c>
      <c r="AF1346" s="71" t="s">
        <v>136</v>
      </c>
      <c r="AG1346" s="103"/>
      <c r="AH1346" s="71"/>
      <c r="AI1346" s="71"/>
      <c r="AJ1346" s="71"/>
      <c r="AK1346" s="106" t="str">
        <f>IF(AH1346&lt;&gt;"",VLOOKUP(AH1346,'DON GIA'!$M$1:$P$9,4,0),"")</f>
        <v/>
      </c>
      <c r="AL1346" s="106" t="str">
        <f t="shared" si="253"/>
        <v/>
      </c>
      <c r="AM1346" s="103"/>
      <c r="AN1346" s="107"/>
      <c r="AO1346" s="199" t="str">
        <f t="shared" si="248"/>
        <v/>
      </c>
      <c r="AP1346" s="107"/>
    </row>
    <row r="1347" spans="1:43" outlineLevel="2">
      <c r="A1347" s="72" t="e">
        <f>IF(C1346&lt;&gt;"",$C$7:C1346,A1346)</f>
        <v>#VALUE!</v>
      </c>
      <c r="B1347" s="102" t="str">
        <f>IF(C1346&lt;&gt;"",COUNTA($C$7:C1346)+392,"")</f>
        <v/>
      </c>
      <c r="C1347" s="192"/>
      <c r="D1347" s="71"/>
      <c r="E1347" s="103"/>
      <c r="F1347" s="103"/>
      <c r="G1347" s="103"/>
      <c r="H1347" s="103"/>
      <c r="I1347" s="103"/>
      <c r="J1347" s="103"/>
      <c r="K1347" s="71"/>
      <c r="L1347" s="105"/>
      <c r="M1347" s="106" t="str">
        <f>IF(K1347&lt;&gt;"",VLOOKUP(K1347,'DON GIA'!$S$1:$U$19,3,0),"")</f>
        <v/>
      </c>
      <c r="N1347" s="106" t="str">
        <f>IF(K1347&lt;&gt;"",VLOOKUP(K1347,'DON GIA'!$S$1:$V$19,4,0),"")</f>
        <v/>
      </c>
      <c r="O1347" s="106" t="str">
        <f t="shared" si="251"/>
        <v/>
      </c>
      <c r="P1347" s="106" t="str">
        <f t="shared" si="252"/>
        <v/>
      </c>
      <c r="Q1347" s="71" t="s">
        <v>53</v>
      </c>
      <c r="R1347" s="103" t="s">
        <v>44</v>
      </c>
      <c r="S1347" s="103">
        <v>33</v>
      </c>
      <c r="T1347" s="106">
        <f>IF(Q1347&lt;&gt;"",VLOOKUP(Q1347,'DON GIA'!$H$1:$K$103,4,0),"")</f>
        <v>34000</v>
      </c>
      <c r="U1347" s="106">
        <f t="shared" si="256"/>
        <v>1122000</v>
      </c>
      <c r="V1347" s="107" t="s">
        <v>1023</v>
      </c>
      <c r="W1347" s="103" t="s">
        <v>38</v>
      </c>
      <c r="X1347" s="108">
        <v>0.16800000000000001</v>
      </c>
      <c r="Y1347" s="109"/>
      <c r="Z1347" s="106">
        <f>IF(V1347&lt;&gt;"",VLOOKUP(V1347,'DON GIA'!$A$1:$D$346,4,0),"")</f>
        <v>2523428</v>
      </c>
      <c r="AA1347" s="106">
        <f t="shared" si="257"/>
        <v>423935.90400000004</v>
      </c>
      <c r="AB1347" s="71"/>
      <c r="AC1347" s="71"/>
      <c r="AD1347" s="71"/>
      <c r="AE1347" s="71"/>
      <c r="AF1347" s="71"/>
      <c r="AG1347" s="103"/>
      <c r="AH1347" s="71"/>
      <c r="AI1347" s="71"/>
      <c r="AJ1347" s="71"/>
      <c r="AK1347" s="106" t="str">
        <f>IF(AH1347&lt;&gt;"",VLOOKUP(AH1347,'DON GIA'!$M$1:$P$9,4,0),"")</f>
        <v/>
      </c>
      <c r="AL1347" s="106" t="str">
        <f t="shared" si="253"/>
        <v/>
      </c>
      <c r="AM1347" s="103"/>
      <c r="AN1347" s="107"/>
      <c r="AO1347" s="199" t="str">
        <f t="shared" si="248"/>
        <v/>
      </c>
      <c r="AP1347" s="107"/>
    </row>
    <row r="1348" spans="1:43" ht="37.5" outlineLevel="2">
      <c r="A1348" s="72" t="e">
        <f>IF(C1347&lt;&gt;"",$C$7:C1347,A1347)</f>
        <v>#VALUE!</v>
      </c>
      <c r="B1348" s="102" t="str">
        <f>IF(C1347&lt;&gt;"",COUNTA($C$7:C1347)+392,"")</f>
        <v/>
      </c>
      <c r="C1348" s="192"/>
      <c r="D1348" s="71"/>
      <c r="E1348" s="103"/>
      <c r="F1348" s="103"/>
      <c r="G1348" s="103"/>
      <c r="H1348" s="103"/>
      <c r="I1348" s="103"/>
      <c r="J1348" s="103"/>
      <c r="K1348" s="71"/>
      <c r="L1348" s="105"/>
      <c r="M1348" s="106" t="str">
        <f>IF(K1348&lt;&gt;"",VLOOKUP(K1348,'DON GIA'!$S$1:$U$19,3,0),"")</f>
        <v/>
      </c>
      <c r="N1348" s="106" t="str">
        <f>IF(K1348&lt;&gt;"",VLOOKUP(K1348,'DON GIA'!$S$1:$V$19,4,0),"")</f>
        <v/>
      </c>
      <c r="O1348" s="106" t="str">
        <f t="shared" si="251"/>
        <v/>
      </c>
      <c r="P1348" s="106" t="str">
        <f t="shared" si="252"/>
        <v/>
      </c>
      <c r="Q1348" s="71" t="s">
        <v>61</v>
      </c>
      <c r="R1348" s="103" t="s">
        <v>44</v>
      </c>
      <c r="S1348" s="103">
        <v>1</v>
      </c>
      <c r="T1348" s="106">
        <f>IF(Q1348&lt;&gt;"",VLOOKUP(Q1348,'DON GIA'!$H$1:$K$103,4,0),"")</f>
        <v>180000</v>
      </c>
      <c r="U1348" s="106">
        <f t="shared" si="256"/>
        <v>180000</v>
      </c>
      <c r="V1348" s="107" t="s">
        <v>1194</v>
      </c>
      <c r="W1348" s="103" t="s">
        <v>27</v>
      </c>
      <c r="X1348" s="108">
        <v>1.08</v>
      </c>
      <c r="Y1348" s="109"/>
      <c r="Z1348" s="106">
        <f>IF(V1348&lt;&gt;"",VLOOKUP(V1348,'DON GIA'!$A$1:$D$346,4,0),"")</f>
        <v>292949</v>
      </c>
      <c r="AA1348" s="106">
        <f t="shared" si="257"/>
        <v>316384.92000000004</v>
      </c>
      <c r="AB1348" s="71"/>
      <c r="AC1348" s="71"/>
      <c r="AD1348" s="71"/>
      <c r="AE1348" s="71"/>
      <c r="AF1348" s="71"/>
      <c r="AG1348" s="103"/>
      <c r="AH1348" s="71"/>
      <c r="AI1348" s="71"/>
      <c r="AJ1348" s="71"/>
      <c r="AK1348" s="106" t="str">
        <f>IF(AH1348&lt;&gt;"",VLOOKUP(AH1348,'DON GIA'!$M$1:$P$9,4,0),"")</f>
        <v/>
      </c>
      <c r="AL1348" s="106" t="str">
        <f t="shared" si="253"/>
        <v/>
      </c>
      <c r="AM1348" s="103"/>
      <c r="AN1348" s="107"/>
      <c r="AO1348" s="199" t="str">
        <f t="shared" si="248"/>
        <v/>
      </c>
      <c r="AP1348" s="107"/>
    </row>
    <row r="1349" spans="1:43" outlineLevel="2">
      <c r="A1349" s="72" t="e">
        <f>IF(C1348&lt;&gt;"",$C$7:C1348,A1348)</f>
        <v>#VALUE!</v>
      </c>
      <c r="B1349" s="102" t="str">
        <f>IF(C1348&lt;&gt;"",COUNTA($C$7:C1348)+392,"")</f>
        <v/>
      </c>
      <c r="C1349" s="192"/>
      <c r="D1349" s="71"/>
      <c r="E1349" s="103"/>
      <c r="F1349" s="103"/>
      <c r="G1349" s="103"/>
      <c r="H1349" s="103"/>
      <c r="I1349" s="103"/>
      <c r="J1349" s="103"/>
      <c r="K1349" s="71"/>
      <c r="L1349" s="105"/>
      <c r="M1349" s="106" t="str">
        <f>IF(K1349&lt;&gt;"",VLOOKUP(K1349,'DON GIA'!$S$1:$U$19,3,0),"")</f>
        <v/>
      </c>
      <c r="N1349" s="106" t="str">
        <f>IF(K1349&lt;&gt;"",VLOOKUP(K1349,'DON GIA'!$S$1:$V$19,4,0),"")</f>
        <v/>
      </c>
      <c r="O1349" s="106" t="str">
        <f t="shared" si="251"/>
        <v/>
      </c>
      <c r="P1349" s="106" t="str">
        <f t="shared" si="252"/>
        <v/>
      </c>
      <c r="Q1349" s="71" t="s">
        <v>499</v>
      </c>
      <c r="R1349" s="103" t="s">
        <v>44</v>
      </c>
      <c r="S1349" s="103">
        <v>2</v>
      </c>
      <c r="T1349" s="106">
        <f>IF(Q1349&lt;&gt;"",VLOOKUP(Q1349,'DON GIA'!$H$1:$K$103,4,0),"")</f>
        <v>390000</v>
      </c>
      <c r="U1349" s="106">
        <f t="shared" si="256"/>
        <v>780000</v>
      </c>
      <c r="V1349" s="107" t="s">
        <v>1306</v>
      </c>
      <c r="W1349" s="103" t="s">
        <v>27</v>
      </c>
      <c r="X1349" s="108">
        <f>1.68+21.6+29.38+15.84</f>
        <v>68.5</v>
      </c>
      <c r="Y1349" s="109"/>
      <c r="Z1349" s="106">
        <f>IF(V1349&lt;&gt;"",VLOOKUP(V1349,'DON GIA'!$A$1:$D$346,4,0),"")</f>
        <v>282038</v>
      </c>
      <c r="AA1349" s="106">
        <f t="shared" si="257"/>
        <v>19319603</v>
      </c>
      <c r="AB1349" s="71"/>
      <c r="AC1349" s="71"/>
      <c r="AD1349" s="71"/>
      <c r="AE1349" s="71"/>
      <c r="AF1349" s="71"/>
      <c r="AG1349" s="103"/>
      <c r="AH1349" s="71"/>
      <c r="AI1349" s="71"/>
      <c r="AJ1349" s="71"/>
      <c r="AK1349" s="106" t="str">
        <f>IF(AH1349&lt;&gt;"",VLOOKUP(AH1349,'DON GIA'!$M$1:$P$9,4,0),"")</f>
        <v/>
      </c>
      <c r="AL1349" s="106" t="str">
        <f t="shared" si="253"/>
        <v/>
      </c>
      <c r="AM1349" s="103"/>
      <c r="AN1349" s="107"/>
      <c r="AO1349" s="199" t="str">
        <f t="shared" si="248"/>
        <v/>
      </c>
      <c r="AP1349" s="107"/>
    </row>
    <row r="1350" spans="1:43" ht="37.5" outlineLevel="2">
      <c r="A1350" s="72" t="e">
        <f>IF(C1349&lt;&gt;"",$C$7:C1349,A1349)</f>
        <v>#VALUE!</v>
      </c>
      <c r="B1350" s="102" t="str">
        <f>IF(C1349&lt;&gt;"",COUNTA($C$7:C1349)+392,"")</f>
        <v/>
      </c>
      <c r="C1350" s="192"/>
      <c r="D1350" s="71"/>
      <c r="E1350" s="103"/>
      <c r="F1350" s="103"/>
      <c r="G1350" s="103"/>
      <c r="H1350" s="103"/>
      <c r="I1350" s="103"/>
      <c r="J1350" s="103"/>
      <c r="K1350" s="71"/>
      <c r="L1350" s="105"/>
      <c r="M1350" s="106" t="str">
        <f>IF(K1350&lt;&gt;"",VLOOKUP(K1350,'DON GIA'!$S$1:$U$19,3,0),"")</f>
        <v/>
      </c>
      <c r="N1350" s="106" t="str">
        <f>IF(K1350&lt;&gt;"",VLOOKUP(K1350,'DON GIA'!$S$1:$V$19,4,0),"")</f>
        <v/>
      </c>
      <c r="O1350" s="106" t="str">
        <f t="shared" si="251"/>
        <v/>
      </c>
      <c r="P1350" s="106" t="str">
        <f t="shared" si="252"/>
        <v/>
      </c>
      <c r="Q1350" s="71" t="s">
        <v>500</v>
      </c>
      <c r="R1350" s="103" t="s">
        <v>44</v>
      </c>
      <c r="S1350" s="103">
        <v>1</v>
      </c>
      <c r="T1350" s="106">
        <f>IF(Q1350&lt;&gt;"",VLOOKUP(Q1350,'DON GIA'!$H$1:$K$103,4,0),"")</f>
        <v>390000</v>
      </c>
      <c r="U1350" s="106">
        <f t="shared" si="256"/>
        <v>390000</v>
      </c>
      <c r="V1350" s="107" t="s">
        <v>1307</v>
      </c>
      <c r="W1350" s="103" t="s">
        <v>27</v>
      </c>
      <c r="X1350" s="108">
        <v>5.2</v>
      </c>
      <c r="Y1350" s="109"/>
      <c r="Z1350" s="106">
        <f>IF(V1350&lt;&gt;"",VLOOKUP(V1350,'DON GIA'!$A$1:$D$346,4,0),"")</f>
        <v>282038</v>
      </c>
      <c r="AA1350" s="106">
        <f t="shared" si="257"/>
        <v>1466597.6</v>
      </c>
      <c r="AB1350" s="71"/>
      <c r="AC1350" s="71"/>
      <c r="AD1350" s="71"/>
      <c r="AE1350" s="71"/>
      <c r="AF1350" s="71"/>
      <c r="AG1350" s="103"/>
      <c r="AH1350" s="71"/>
      <c r="AI1350" s="71"/>
      <c r="AJ1350" s="71"/>
      <c r="AK1350" s="106" t="str">
        <f>IF(AH1350&lt;&gt;"",VLOOKUP(AH1350,'DON GIA'!$M$1:$P$9,4,0),"")</f>
        <v/>
      </c>
      <c r="AL1350" s="106" t="str">
        <f t="shared" si="253"/>
        <v/>
      </c>
      <c r="AM1350" s="103"/>
      <c r="AN1350" s="107"/>
      <c r="AO1350" s="199" t="str">
        <f t="shared" si="248"/>
        <v/>
      </c>
      <c r="AP1350" s="107"/>
    </row>
    <row r="1351" spans="1:43" outlineLevel="2">
      <c r="A1351" s="72" t="e">
        <f>IF(C1350&lt;&gt;"",$C$7:C1350,A1350)</f>
        <v>#VALUE!</v>
      </c>
      <c r="B1351" s="102" t="str">
        <f>IF(C1350&lt;&gt;"",COUNTA($C$7:C1350)+392,"")</f>
        <v/>
      </c>
      <c r="C1351" s="192"/>
      <c r="D1351" s="71"/>
      <c r="E1351" s="103"/>
      <c r="F1351" s="103"/>
      <c r="G1351" s="103"/>
      <c r="H1351" s="103"/>
      <c r="I1351" s="103"/>
      <c r="J1351" s="103"/>
      <c r="K1351" s="71"/>
      <c r="L1351" s="105"/>
      <c r="M1351" s="106" t="str">
        <f>IF(K1351&lt;&gt;"",VLOOKUP(K1351,'DON GIA'!$S$1:$U$19,3,0),"")</f>
        <v/>
      </c>
      <c r="N1351" s="106" t="str">
        <f>IF(K1351&lt;&gt;"",VLOOKUP(K1351,'DON GIA'!$S$1:$V$19,4,0),"")</f>
        <v/>
      </c>
      <c r="O1351" s="106" t="str">
        <f t="shared" si="251"/>
        <v/>
      </c>
      <c r="P1351" s="106" t="str">
        <f t="shared" si="252"/>
        <v/>
      </c>
      <c r="Q1351" s="71" t="s">
        <v>35</v>
      </c>
      <c r="R1351" s="103"/>
      <c r="S1351" s="103"/>
      <c r="T1351" s="106" t="str">
        <f>IF(Q1351&lt;&gt;"",VLOOKUP(Q1351,'DON GIA'!$H$1:$K$103,4,0),"")</f>
        <v/>
      </c>
      <c r="U1351" s="106" t="str">
        <f t="shared" si="256"/>
        <v/>
      </c>
      <c r="V1351" s="107" t="s">
        <v>1063</v>
      </c>
      <c r="W1351" s="103" t="s">
        <v>27</v>
      </c>
      <c r="X1351" s="108">
        <v>19.5</v>
      </c>
      <c r="Y1351" s="109"/>
      <c r="Z1351" s="106">
        <f>IF(V1351&lt;&gt;"",VLOOKUP(V1351,'DON GIA'!$A$1:$D$346,4,0),"")</f>
        <v>3941166</v>
      </c>
      <c r="AA1351" s="106">
        <f t="shared" si="257"/>
        <v>76852737</v>
      </c>
      <c r="AB1351" s="71"/>
      <c r="AC1351" s="71"/>
      <c r="AD1351" s="71"/>
      <c r="AE1351" s="71"/>
      <c r="AF1351" s="71"/>
      <c r="AG1351" s="103"/>
      <c r="AH1351" s="71"/>
      <c r="AI1351" s="71"/>
      <c r="AJ1351" s="71"/>
      <c r="AK1351" s="106" t="str">
        <f>IF(AH1351&lt;&gt;"",VLOOKUP(AH1351,'DON GIA'!$M$1:$P$9,4,0),"")</f>
        <v/>
      </c>
      <c r="AL1351" s="106" t="str">
        <f t="shared" si="253"/>
        <v/>
      </c>
      <c r="AM1351" s="103"/>
      <c r="AN1351" s="107"/>
      <c r="AO1351" s="199" t="str">
        <f t="shared" ref="AO1351:AO1371" si="258">IF(C1351&lt;&gt;"",O1351+P1351+U1351+AA1351+AL1351,"")</f>
        <v/>
      </c>
      <c r="AP1351" s="107"/>
    </row>
    <row r="1352" spans="1:43" ht="37.5" outlineLevel="2">
      <c r="A1352" s="72" t="e">
        <f>IF(C1351&lt;&gt;"",$C$7:C1351,A1351)</f>
        <v>#VALUE!</v>
      </c>
      <c r="B1352" s="102" t="str">
        <f>IF(C1351&lt;&gt;"",COUNTA($C$7:C1351)+392,"")</f>
        <v/>
      </c>
      <c r="C1352" s="192"/>
      <c r="D1352" s="71"/>
      <c r="E1352" s="103"/>
      <c r="F1352" s="103"/>
      <c r="G1352" s="103"/>
      <c r="H1352" s="103"/>
      <c r="I1352" s="103"/>
      <c r="J1352" s="103"/>
      <c r="K1352" s="71"/>
      <c r="L1352" s="105"/>
      <c r="M1352" s="106" t="str">
        <f>IF(K1352&lt;&gt;"",VLOOKUP(K1352,'DON GIA'!$S$1:$U$19,3,0),"")</f>
        <v/>
      </c>
      <c r="N1352" s="106" t="str">
        <f>IF(K1352&lt;&gt;"",VLOOKUP(K1352,'DON GIA'!$S$1:$V$19,4,0),"")</f>
        <v/>
      </c>
      <c r="O1352" s="106" t="str">
        <f t="shared" si="251"/>
        <v/>
      </c>
      <c r="P1352" s="106" t="str">
        <f t="shared" si="252"/>
        <v/>
      </c>
      <c r="Q1352" s="71" t="s">
        <v>35</v>
      </c>
      <c r="R1352" s="103"/>
      <c r="S1352" s="103"/>
      <c r="T1352" s="106" t="str">
        <f>IF(Q1352&lt;&gt;"",VLOOKUP(Q1352,'DON GIA'!$H$1:$K$103,4,0),"")</f>
        <v/>
      </c>
      <c r="U1352" s="106" t="str">
        <f t="shared" si="256"/>
        <v/>
      </c>
      <c r="V1352" s="107" t="s">
        <v>1308</v>
      </c>
      <c r="W1352" s="103" t="s">
        <v>27</v>
      </c>
      <c r="X1352" s="108">
        <v>45.84</v>
      </c>
      <c r="Y1352" s="109"/>
      <c r="Z1352" s="106">
        <f>IF(V1352&lt;&gt;"",VLOOKUP(V1352,'DON GIA'!$A$1:$D$346,4,0),"")</f>
        <v>894451</v>
      </c>
      <c r="AA1352" s="106">
        <f t="shared" si="257"/>
        <v>41001633.840000004</v>
      </c>
      <c r="AB1352" s="71"/>
      <c r="AC1352" s="71"/>
      <c r="AD1352" s="71"/>
      <c r="AE1352" s="71"/>
      <c r="AF1352" s="71"/>
      <c r="AG1352" s="103"/>
      <c r="AH1352" s="71"/>
      <c r="AI1352" s="71"/>
      <c r="AJ1352" s="71"/>
      <c r="AK1352" s="106" t="str">
        <f>IF(AH1352&lt;&gt;"",VLOOKUP(AH1352,'DON GIA'!$M$1:$P$9,4,0),"")</f>
        <v/>
      </c>
      <c r="AL1352" s="106" t="str">
        <f t="shared" si="253"/>
        <v/>
      </c>
      <c r="AM1352" s="103"/>
      <c r="AN1352" s="107"/>
      <c r="AO1352" s="199" t="str">
        <f t="shared" si="258"/>
        <v/>
      </c>
      <c r="AP1352" s="107"/>
    </row>
    <row r="1353" spans="1:43" ht="37.5" outlineLevel="2">
      <c r="A1353" s="72" t="e">
        <f>IF(C1352&lt;&gt;"",$C$7:C1352,A1352)</f>
        <v>#VALUE!</v>
      </c>
      <c r="B1353" s="102" t="str">
        <f>IF(C1352&lt;&gt;"",COUNTA($C$7:C1352)+392,"")</f>
        <v/>
      </c>
      <c r="C1353" s="192"/>
      <c r="D1353" s="71"/>
      <c r="E1353" s="103"/>
      <c r="F1353" s="103"/>
      <c r="G1353" s="103"/>
      <c r="H1353" s="103"/>
      <c r="I1353" s="103"/>
      <c r="J1353" s="103"/>
      <c r="K1353" s="71"/>
      <c r="L1353" s="105"/>
      <c r="M1353" s="106" t="str">
        <f>IF(K1353&lt;&gt;"",VLOOKUP(K1353,'DON GIA'!$S$1:$U$19,3,0),"")</f>
        <v/>
      </c>
      <c r="N1353" s="106" t="str">
        <f>IF(K1353&lt;&gt;"",VLOOKUP(K1353,'DON GIA'!$S$1:$V$19,4,0),"")</f>
        <v/>
      </c>
      <c r="O1353" s="106" t="str">
        <f t="shared" si="251"/>
        <v/>
      </c>
      <c r="P1353" s="106" t="str">
        <f t="shared" si="252"/>
        <v/>
      </c>
      <c r="Q1353" s="71" t="s">
        <v>35</v>
      </c>
      <c r="R1353" s="103"/>
      <c r="S1353" s="103"/>
      <c r="T1353" s="106" t="str">
        <f>IF(Q1353&lt;&gt;"",VLOOKUP(Q1353,'DON GIA'!$H$1:$K$103,4,0),"")</f>
        <v/>
      </c>
      <c r="U1353" s="106" t="str">
        <f t="shared" si="256"/>
        <v/>
      </c>
      <c r="V1353" s="107" t="s">
        <v>1309</v>
      </c>
      <c r="W1353" s="103" t="s">
        <v>27</v>
      </c>
      <c r="X1353" s="108">
        <v>14.56</v>
      </c>
      <c r="Y1353" s="109"/>
      <c r="Z1353" s="106">
        <f>IF(V1353&lt;&gt;"",VLOOKUP(V1353,'DON GIA'!$A$1:$D$346,4,0),"")</f>
        <v>802027</v>
      </c>
      <c r="AA1353" s="106">
        <f t="shared" si="257"/>
        <v>11677513.120000001</v>
      </c>
      <c r="AB1353" s="71"/>
      <c r="AC1353" s="71"/>
      <c r="AD1353" s="71"/>
      <c r="AE1353" s="71"/>
      <c r="AF1353" s="71"/>
      <c r="AG1353" s="103"/>
      <c r="AH1353" s="71"/>
      <c r="AI1353" s="71"/>
      <c r="AJ1353" s="71"/>
      <c r="AK1353" s="106" t="str">
        <f>IF(AH1353&lt;&gt;"",VLOOKUP(AH1353,'DON GIA'!$M$1:$P$9,4,0),"")</f>
        <v/>
      </c>
      <c r="AL1353" s="106" t="str">
        <f t="shared" si="253"/>
        <v/>
      </c>
      <c r="AM1353" s="103"/>
      <c r="AN1353" s="107"/>
      <c r="AO1353" s="199" t="str">
        <f t="shared" si="258"/>
        <v/>
      </c>
      <c r="AP1353" s="107"/>
    </row>
    <row r="1354" spans="1:43" ht="37.5" outlineLevel="2">
      <c r="A1354" s="72" t="e">
        <f>IF(C1353&lt;&gt;"",$C$7:C1353,A1353)</f>
        <v>#VALUE!</v>
      </c>
      <c r="B1354" s="102" t="str">
        <f>IF(C1353&lt;&gt;"",COUNTA($C$7:C1353)+392,"")</f>
        <v/>
      </c>
      <c r="C1354" s="192"/>
      <c r="D1354" s="71"/>
      <c r="E1354" s="103"/>
      <c r="F1354" s="103"/>
      <c r="G1354" s="103"/>
      <c r="H1354" s="103"/>
      <c r="I1354" s="103"/>
      <c r="J1354" s="103"/>
      <c r="K1354" s="71"/>
      <c r="L1354" s="105"/>
      <c r="M1354" s="106" t="str">
        <f>IF(K1354&lt;&gt;"",VLOOKUP(K1354,'DON GIA'!$S$1:$U$19,3,0),"")</f>
        <v/>
      </c>
      <c r="N1354" s="106" t="str">
        <f>IF(K1354&lt;&gt;"",VLOOKUP(K1354,'DON GIA'!$S$1:$V$19,4,0),"")</f>
        <v/>
      </c>
      <c r="O1354" s="106" t="str">
        <f t="shared" si="251"/>
        <v/>
      </c>
      <c r="P1354" s="106" t="str">
        <f t="shared" si="252"/>
        <v/>
      </c>
      <c r="Q1354" s="71" t="s">
        <v>35</v>
      </c>
      <c r="R1354" s="103"/>
      <c r="S1354" s="103"/>
      <c r="T1354" s="106" t="str">
        <f>IF(Q1354&lt;&gt;"",VLOOKUP(Q1354,'DON GIA'!$H$1:$K$103,4,0),"")</f>
        <v/>
      </c>
      <c r="U1354" s="106" t="str">
        <f t="shared" si="256"/>
        <v/>
      </c>
      <c r="V1354" s="107" t="s">
        <v>1049</v>
      </c>
      <c r="W1354" s="103" t="s">
        <v>42</v>
      </c>
      <c r="X1354" s="108">
        <v>1</v>
      </c>
      <c r="Y1354" s="109"/>
      <c r="Z1354" s="106">
        <f>IF(V1354&lt;&gt;"",VLOOKUP(V1354,'DON GIA'!$A$1:$D$346,4,0),"")</f>
        <v>3793079</v>
      </c>
      <c r="AA1354" s="106">
        <f t="shared" si="257"/>
        <v>3793079</v>
      </c>
      <c r="AB1354" s="71"/>
      <c r="AC1354" s="71"/>
      <c r="AD1354" s="71"/>
      <c r="AE1354" s="71"/>
      <c r="AF1354" s="71"/>
      <c r="AG1354" s="103"/>
      <c r="AH1354" s="71"/>
      <c r="AI1354" s="71"/>
      <c r="AJ1354" s="71"/>
      <c r="AK1354" s="106" t="str">
        <f>IF(AH1354&lt;&gt;"",VLOOKUP(AH1354,'DON GIA'!$M$1:$P$9,4,0),"")</f>
        <v/>
      </c>
      <c r="AL1354" s="106" t="str">
        <f t="shared" si="253"/>
        <v/>
      </c>
      <c r="AM1354" s="103"/>
      <c r="AN1354" s="107"/>
      <c r="AO1354" s="199" t="str">
        <f t="shared" si="258"/>
        <v/>
      </c>
      <c r="AP1354" s="107"/>
    </row>
    <row r="1355" spans="1:43" outlineLevel="2">
      <c r="A1355" s="72" t="e">
        <f>IF(C1354&lt;&gt;"",$C$7:C1354,A1354)</f>
        <v>#VALUE!</v>
      </c>
      <c r="B1355" s="102" t="str">
        <f>IF(C1354&lt;&gt;"",COUNTA($C$7:C1354)+392,"")</f>
        <v/>
      </c>
      <c r="C1355" s="192"/>
      <c r="D1355" s="71"/>
      <c r="E1355" s="103"/>
      <c r="F1355" s="103"/>
      <c r="G1355" s="103"/>
      <c r="H1355" s="103"/>
      <c r="I1355" s="103"/>
      <c r="J1355" s="103"/>
      <c r="K1355" s="71"/>
      <c r="L1355" s="105"/>
      <c r="M1355" s="106" t="str">
        <f>IF(K1355&lt;&gt;"",VLOOKUP(K1355,'DON GIA'!$S$1:$U$19,3,0),"")</f>
        <v/>
      </c>
      <c r="N1355" s="106" t="str">
        <f>IF(K1355&lt;&gt;"",VLOOKUP(K1355,'DON GIA'!$S$1:$V$19,4,0),"")</f>
        <v/>
      </c>
      <c r="O1355" s="106" t="str">
        <f t="shared" si="251"/>
        <v/>
      </c>
      <c r="P1355" s="106" t="str">
        <f t="shared" si="252"/>
        <v/>
      </c>
      <c r="Q1355" s="71" t="s">
        <v>35</v>
      </c>
      <c r="R1355" s="103"/>
      <c r="S1355" s="103"/>
      <c r="T1355" s="106" t="str">
        <f>IF(Q1355&lt;&gt;"",VLOOKUP(Q1355,'DON GIA'!$H$1:$K$103,4,0),"")</f>
        <v/>
      </c>
      <c r="U1355" s="106" t="str">
        <f t="shared" si="256"/>
        <v/>
      </c>
      <c r="V1355" s="107" t="s">
        <v>1217</v>
      </c>
      <c r="W1355" s="103" t="s">
        <v>38</v>
      </c>
      <c r="X1355" s="108">
        <v>0.32</v>
      </c>
      <c r="Y1355" s="109"/>
      <c r="Z1355" s="106">
        <f>IF(V1355&lt;&gt;"",VLOOKUP(V1355,'DON GIA'!$A$1:$D$346,4,0),"")</f>
        <v>5994000</v>
      </c>
      <c r="AA1355" s="106">
        <f t="shared" si="257"/>
        <v>1918080</v>
      </c>
      <c r="AB1355" s="71"/>
      <c r="AC1355" s="71"/>
      <c r="AD1355" s="71"/>
      <c r="AE1355" s="71"/>
      <c r="AF1355" s="71"/>
      <c r="AG1355" s="103"/>
      <c r="AH1355" s="71"/>
      <c r="AI1355" s="71"/>
      <c r="AJ1355" s="71"/>
      <c r="AK1355" s="106" t="str">
        <f>IF(AH1355&lt;&gt;"",VLOOKUP(AH1355,'DON GIA'!$M$1:$P$9,4,0),"")</f>
        <v/>
      </c>
      <c r="AL1355" s="106" t="str">
        <f t="shared" si="253"/>
        <v/>
      </c>
      <c r="AM1355" s="103"/>
      <c r="AN1355" s="107"/>
      <c r="AO1355" s="199" t="str">
        <f t="shared" si="258"/>
        <v/>
      </c>
      <c r="AP1355" s="107"/>
    </row>
    <row r="1356" spans="1:43" ht="37.5" outlineLevel="2">
      <c r="A1356" s="72" t="e">
        <f>IF(C1355&lt;&gt;"",$C$7:C1355,A1355)</f>
        <v>#VALUE!</v>
      </c>
      <c r="B1356" s="102" t="str">
        <f>IF(C1355&lt;&gt;"",COUNTA($C$7:C1355)+392,"")</f>
        <v/>
      </c>
      <c r="C1356" s="192"/>
      <c r="D1356" s="71"/>
      <c r="E1356" s="103"/>
      <c r="F1356" s="103"/>
      <c r="G1356" s="103"/>
      <c r="H1356" s="103"/>
      <c r="I1356" s="103"/>
      <c r="J1356" s="103"/>
      <c r="K1356" s="71"/>
      <c r="L1356" s="105"/>
      <c r="M1356" s="106" t="str">
        <f>IF(K1356&lt;&gt;"",VLOOKUP(K1356,'DON GIA'!$S$1:$U$19,3,0),"")</f>
        <v/>
      </c>
      <c r="N1356" s="106" t="str">
        <f>IF(K1356&lt;&gt;"",VLOOKUP(K1356,'DON GIA'!$S$1:$V$19,4,0),"")</f>
        <v/>
      </c>
      <c r="O1356" s="106" t="str">
        <f t="shared" si="251"/>
        <v/>
      </c>
      <c r="P1356" s="106" t="str">
        <f t="shared" si="252"/>
        <v/>
      </c>
      <c r="Q1356" s="71" t="s">
        <v>35</v>
      </c>
      <c r="R1356" s="103"/>
      <c r="S1356" s="103"/>
      <c r="T1356" s="106" t="str">
        <f>IF(Q1356&lt;&gt;"",VLOOKUP(Q1356,'DON GIA'!$H$1:$K$103,4,0),"")</f>
        <v/>
      </c>
      <c r="U1356" s="106" t="str">
        <f t="shared" si="256"/>
        <v/>
      </c>
      <c r="V1356" s="107" t="s">
        <v>1310</v>
      </c>
      <c r="W1356" s="103" t="s">
        <v>27</v>
      </c>
      <c r="X1356" s="108">
        <v>28.25</v>
      </c>
      <c r="Y1356" s="109"/>
      <c r="Z1356" s="106">
        <f>IF(V1356&lt;&gt;"",VLOOKUP(V1356,'DON GIA'!$A$1:$D$346,4,0),"")</f>
        <v>543182</v>
      </c>
      <c r="AA1356" s="106">
        <f t="shared" si="257"/>
        <v>15344891.5</v>
      </c>
      <c r="AB1356" s="71"/>
      <c r="AC1356" s="71"/>
      <c r="AD1356" s="71"/>
      <c r="AE1356" s="71"/>
      <c r="AF1356" s="71"/>
      <c r="AG1356" s="103"/>
      <c r="AH1356" s="71"/>
      <c r="AI1356" s="71"/>
      <c r="AJ1356" s="71"/>
      <c r="AK1356" s="106" t="str">
        <f>IF(AH1356&lt;&gt;"",VLOOKUP(AH1356,'DON GIA'!$M$1:$P$9,4,0),"")</f>
        <v/>
      </c>
      <c r="AL1356" s="106" t="str">
        <f t="shared" si="253"/>
        <v/>
      </c>
      <c r="AM1356" s="103"/>
      <c r="AN1356" s="107"/>
      <c r="AO1356" s="199" t="str">
        <f t="shared" si="258"/>
        <v/>
      </c>
      <c r="AP1356" s="107"/>
    </row>
    <row r="1357" spans="1:43" outlineLevel="2">
      <c r="A1357" s="72" t="e">
        <f>IF(C1356&lt;&gt;"",$C$7:C1356,A1356)</f>
        <v>#VALUE!</v>
      </c>
      <c r="B1357" s="102" t="str">
        <f>IF(C1356&lt;&gt;"",COUNTA($C$7:C1356)+392,"")</f>
        <v/>
      </c>
      <c r="C1357" s="192"/>
      <c r="D1357" s="71"/>
      <c r="E1357" s="103"/>
      <c r="F1357" s="103"/>
      <c r="G1357" s="103"/>
      <c r="H1357" s="103"/>
      <c r="I1357" s="103"/>
      <c r="J1357" s="103"/>
      <c r="K1357" s="71"/>
      <c r="L1357" s="105"/>
      <c r="M1357" s="106" t="str">
        <f>IF(K1357&lt;&gt;"",VLOOKUP(K1357,'DON GIA'!$S$1:$U$19,3,0),"")</f>
        <v/>
      </c>
      <c r="N1357" s="106" t="str">
        <f>IF(K1357&lt;&gt;"",VLOOKUP(K1357,'DON GIA'!$S$1:$V$19,4,0),"")</f>
        <v/>
      </c>
      <c r="O1357" s="106" t="str">
        <f t="shared" si="251"/>
        <v/>
      </c>
      <c r="P1357" s="106" t="str">
        <f t="shared" si="252"/>
        <v/>
      </c>
      <c r="Q1357" s="71" t="s">
        <v>35</v>
      </c>
      <c r="R1357" s="103"/>
      <c r="S1357" s="103"/>
      <c r="T1357" s="106" t="str">
        <f>IF(Q1357&lt;&gt;"",VLOOKUP(Q1357,'DON GIA'!$H$1:$K$103,4,0),"")</f>
        <v/>
      </c>
      <c r="U1357" s="106" t="str">
        <f t="shared" si="256"/>
        <v/>
      </c>
      <c r="V1357" s="107" t="s">
        <v>1205</v>
      </c>
      <c r="W1357" s="103" t="s">
        <v>38</v>
      </c>
      <c r="X1357" s="108">
        <v>4.8000000000000001E-2</v>
      </c>
      <c r="Y1357" s="109"/>
      <c r="Z1357" s="106">
        <f>IF(V1357&lt;&gt;"",VLOOKUP(V1357,'DON GIA'!$A$1:$D$346,4,0),"")</f>
        <v>109890</v>
      </c>
      <c r="AA1357" s="106">
        <f t="shared" si="257"/>
        <v>5274.72</v>
      </c>
      <c r="AB1357" s="71"/>
      <c r="AC1357" s="71"/>
      <c r="AD1357" s="71"/>
      <c r="AE1357" s="71"/>
      <c r="AF1357" s="71"/>
      <c r="AG1357" s="103"/>
      <c r="AH1357" s="71"/>
      <c r="AI1357" s="71"/>
      <c r="AJ1357" s="71"/>
      <c r="AK1357" s="106" t="str">
        <f>IF(AH1357&lt;&gt;"",VLOOKUP(AH1357,'DON GIA'!$M$1:$P$9,4,0),"")</f>
        <v/>
      </c>
      <c r="AL1357" s="106" t="str">
        <f t="shared" si="253"/>
        <v/>
      </c>
      <c r="AM1357" s="103"/>
      <c r="AN1357" s="107"/>
      <c r="AO1357" s="199" t="str">
        <f t="shared" si="258"/>
        <v/>
      </c>
      <c r="AP1357" s="107"/>
    </row>
    <row r="1358" spans="1:43" outlineLevel="2">
      <c r="A1358" s="72" t="e">
        <f>IF(C1357&lt;&gt;"",$C$7:C1357,A1357)</f>
        <v>#VALUE!</v>
      </c>
      <c r="B1358" s="102" t="str">
        <f>IF(C1357&lt;&gt;"",COUNTA($C$7:C1357)+392,"")</f>
        <v/>
      </c>
      <c r="C1358" s="192"/>
      <c r="D1358" s="61"/>
      <c r="E1358" s="103"/>
      <c r="F1358" s="103"/>
      <c r="G1358" s="103"/>
      <c r="H1358" s="103"/>
      <c r="I1358" s="103"/>
      <c r="J1358" s="103"/>
      <c r="K1358" s="71"/>
      <c r="L1358" s="105"/>
      <c r="M1358" s="106" t="str">
        <f>IF(K1358&lt;&gt;"",VLOOKUP(K1358,'DON GIA'!$S$1:$U$19,3,0),"")</f>
        <v/>
      </c>
      <c r="N1358" s="106" t="str">
        <f>IF(K1358&lt;&gt;"",VLOOKUP(K1358,'DON GIA'!$S$1:$V$19,4,0),"")</f>
        <v/>
      </c>
      <c r="O1358" s="106" t="str">
        <f t="shared" si="251"/>
        <v/>
      </c>
      <c r="P1358" s="106" t="str">
        <f t="shared" si="252"/>
        <v/>
      </c>
      <c r="Q1358" s="71" t="s">
        <v>35</v>
      </c>
      <c r="R1358" s="103"/>
      <c r="S1358" s="103"/>
      <c r="T1358" s="106" t="str">
        <f>IF(Q1358&lt;&gt;"",VLOOKUP(Q1358,'DON GIA'!$H$1:$K$103,4,0),"")</f>
        <v/>
      </c>
      <c r="U1358" s="106" t="str">
        <f t="shared" si="256"/>
        <v/>
      </c>
      <c r="V1358" s="107" t="s">
        <v>35</v>
      </c>
      <c r="W1358" s="103"/>
      <c r="X1358" s="108"/>
      <c r="Y1358" s="109"/>
      <c r="Z1358" s="106" t="str">
        <f>IF(V1358&lt;&gt;"",VLOOKUP(V1358,'DON GIA'!$A$1:$D$346,4,0),"")</f>
        <v/>
      </c>
      <c r="AA1358" s="106" t="str">
        <f t="shared" si="257"/>
        <v/>
      </c>
      <c r="AB1358" s="71"/>
      <c r="AC1358" s="71"/>
      <c r="AD1358" s="71"/>
      <c r="AE1358" s="71"/>
      <c r="AF1358" s="71"/>
      <c r="AG1358" s="103"/>
      <c r="AH1358" s="71"/>
      <c r="AI1358" s="71"/>
      <c r="AJ1358" s="71"/>
      <c r="AK1358" s="106" t="str">
        <f>IF(AH1358&lt;&gt;"",VLOOKUP(AH1358,'DON GIA'!$M$1:$P$9,4,0),"")</f>
        <v/>
      </c>
      <c r="AL1358" s="106" t="str">
        <f t="shared" si="253"/>
        <v/>
      </c>
      <c r="AM1358" s="103"/>
      <c r="AN1358" s="107"/>
      <c r="AO1358" s="199" t="str">
        <f t="shared" si="258"/>
        <v/>
      </c>
      <c r="AP1358" s="107"/>
    </row>
    <row r="1359" spans="1:43" outlineLevel="1">
      <c r="A1359" s="84" t="s">
        <v>770</v>
      </c>
      <c r="B1359" s="102"/>
      <c r="C1359" s="192">
        <v>483</v>
      </c>
      <c r="D1359" s="61" t="s">
        <v>501</v>
      </c>
      <c r="E1359" s="162"/>
      <c r="F1359" s="162"/>
      <c r="G1359" s="162"/>
      <c r="H1359" s="162"/>
      <c r="I1359" s="162"/>
      <c r="J1359" s="162"/>
      <c r="K1359" s="171"/>
      <c r="L1359" s="167">
        <f>SUBTOTAL(9,L1360:L1371)</f>
        <v>99.62</v>
      </c>
      <c r="M1359" s="199"/>
      <c r="N1359" s="199"/>
      <c r="O1359" s="199">
        <f>SUBTOTAL(9,O1360:O1371)</f>
        <v>167261980</v>
      </c>
      <c r="P1359" s="199">
        <f>SUBTOTAL(9,P1360:P1371)</f>
        <v>0</v>
      </c>
      <c r="Q1359" s="61"/>
      <c r="R1359" s="162"/>
      <c r="S1359" s="162">
        <f>SUBTOTAL(9,S1360:S1371)</f>
        <v>0</v>
      </c>
      <c r="T1359" s="199"/>
      <c r="U1359" s="199">
        <f>SUBTOTAL(9,U1360:U1371)</f>
        <v>0</v>
      </c>
      <c r="V1359" s="129"/>
      <c r="W1359" s="162"/>
      <c r="X1359" s="169">
        <f>SUBTOTAL(9,X1360:X1371)</f>
        <v>181.52600000000001</v>
      </c>
      <c r="Y1359" s="170">
        <f>SUBTOTAL(9,Y1360:Y1371)</f>
        <v>0</v>
      </c>
      <c r="Z1359" s="199"/>
      <c r="AA1359" s="199">
        <f>SUBTOTAL(9,AA1360:AA1371)</f>
        <v>354310887.3779999</v>
      </c>
      <c r="AB1359" s="71"/>
      <c r="AC1359" s="71"/>
      <c r="AD1359" s="71"/>
      <c r="AE1359" s="71"/>
      <c r="AF1359" s="71"/>
      <c r="AG1359" s="103"/>
      <c r="AH1359" s="61"/>
      <c r="AI1359" s="61"/>
      <c r="AJ1359" s="61">
        <f>SUBTOTAL(9,AJ1360:AJ1371)</f>
        <v>0</v>
      </c>
      <c r="AK1359" s="199"/>
      <c r="AL1359" s="199">
        <f>SUBTOTAL(9,AL1360:AL1371)</f>
        <v>0</v>
      </c>
      <c r="AM1359" s="162"/>
      <c r="AN1359" s="129">
        <f>SUBTOTAL(9,AN1360:AN1371)</f>
        <v>0</v>
      </c>
      <c r="AO1359" s="199">
        <f t="shared" si="258"/>
        <v>521572867.3779999</v>
      </c>
      <c r="AP1359" s="65"/>
      <c r="AQ1359" s="90"/>
    </row>
    <row r="1360" spans="1:43" ht="115.5" outlineLevel="2">
      <c r="A1360" s="72" t="e">
        <f>IF(C1359&lt;&gt;"",$C$7:C1359,A1358)</f>
        <v>#VALUE!</v>
      </c>
      <c r="B1360" s="102">
        <f>IF(C1359&lt;&gt;"",COUNTA($C$7:C1359)+392,"")</f>
        <v>483</v>
      </c>
      <c r="C1360" s="192"/>
      <c r="D1360" s="71" t="s">
        <v>502</v>
      </c>
      <c r="E1360" s="103">
        <v>4</v>
      </c>
      <c r="F1360" s="103"/>
      <c r="G1360" s="103">
        <v>174</v>
      </c>
      <c r="H1360" s="103">
        <v>79</v>
      </c>
      <c r="I1360" s="103">
        <v>250</v>
      </c>
      <c r="J1360" s="103" t="s">
        <v>235</v>
      </c>
      <c r="K1360" s="104" t="s">
        <v>973</v>
      </c>
      <c r="L1360" s="105">
        <v>99.62</v>
      </c>
      <c r="M1360" s="106">
        <f>IF(K1360&lt;&gt;"",VLOOKUP(K1360,'DON GIA'!$S$1:$U$19,3,0),"")</f>
        <v>1679000</v>
      </c>
      <c r="N1360" s="106">
        <f>IF(K1360&lt;&gt;"",VLOOKUP(K1360,'DON GIA'!$S$1:$V$19,4,0),"")</f>
        <v>0</v>
      </c>
      <c r="O1360" s="106">
        <f t="shared" si="251"/>
        <v>167261980</v>
      </c>
      <c r="P1360" s="106">
        <f t="shared" si="252"/>
        <v>0</v>
      </c>
      <c r="Q1360" s="71" t="s">
        <v>35</v>
      </c>
      <c r="R1360" s="103"/>
      <c r="S1360" s="103"/>
      <c r="T1360" s="106" t="str">
        <f>IF(Q1360&lt;&gt;"",VLOOKUP(Q1360,'DON GIA'!$H$1:$K$103,4,0),"")</f>
        <v/>
      </c>
      <c r="U1360" s="106" t="str">
        <f t="shared" ref="U1360:U1371" si="259">IF(Q1360&lt;&gt;"",IF(ISNUMBER(T1360),S1360*T1360,""),"")</f>
        <v/>
      </c>
      <c r="V1360" s="107" t="s">
        <v>1311</v>
      </c>
      <c r="W1360" s="103" t="s">
        <v>27</v>
      </c>
      <c r="X1360" s="108">
        <v>8</v>
      </c>
      <c r="Y1360" s="109"/>
      <c r="Z1360" s="106">
        <f>IF(V1360&lt;&gt;"",VLOOKUP(V1360,'DON GIA'!$A$1:$D$346,4,0),"")</f>
        <v>3152933</v>
      </c>
      <c r="AA1360" s="106">
        <f t="shared" ref="AA1360:AA1371" si="260">IF(V1360&lt;&gt;"",IF(ISNUMBER(Z1360),X1360*Z1360,""),"")</f>
        <v>25223464</v>
      </c>
      <c r="AB1360" s="71"/>
      <c r="AC1360" s="71" t="s">
        <v>29</v>
      </c>
      <c r="AD1360" s="71" t="s">
        <v>30</v>
      </c>
      <c r="AE1360" s="71" t="s">
        <v>41</v>
      </c>
      <c r="AF1360" s="71" t="s">
        <v>32</v>
      </c>
      <c r="AG1360" s="103"/>
      <c r="AH1360" s="61"/>
      <c r="AI1360" s="71"/>
      <c r="AJ1360" s="71"/>
      <c r="AK1360" s="106" t="str">
        <f>IF(AH1360&lt;&gt;"",VLOOKUP(AH1360,'DON GIA'!$M$1:$P$9,4,0),"")</f>
        <v/>
      </c>
      <c r="AL1360" s="106" t="str">
        <f t="shared" si="253"/>
        <v/>
      </c>
      <c r="AM1360" s="103"/>
      <c r="AN1360" s="107"/>
      <c r="AO1360" s="199" t="str">
        <f t="shared" si="258"/>
        <v/>
      </c>
      <c r="AP1360" s="65" t="s">
        <v>765</v>
      </c>
    </row>
    <row r="1361" spans="1:42" ht="131.25" outlineLevel="2">
      <c r="A1361" s="72" t="e">
        <f>IF(C1360&lt;&gt;"",$C$7:C1360,A1360)</f>
        <v>#VALUE!</v>
      </c>
      <c r="B1361" s="102" t="str">
        <f>IF(C1360&lt;&gt;"",COUNTA($C$7:C1360)+392,"")</f>
        <v/>
      </c>
      <c r="C1361" s="192"/>
      <c r="D1361" s="71" t="s">
        <v>250</v>
      </c>
      <c r="E1361" s="103"/>
      <c r="F1361" s="103"/>
      <c r="G1361" s="103"/>
      <c r="H1361" s="103"/>
      <c r="I1361" s="103"/>
      <c r="J1361" s="103"/>
      <c r="K1361" s="71"/>
      <c r="L1361" s="105"/>
      <c r="M1361" s="106" t="str">
        <f>IF(K1361&lt;&gt;"",VLOOKUP(K1361,'DON GIA'!$S$1:$U$19,3,0),"")</f>
        <v/>
      </c>
      <c r="N1361" s="106" t="str">
        <f>IF(K1361&lt;&gt;"",VLOOKUP(K1361,'DON GIA'!$S$1:$V$19,4,0),"")</f>
        <v/>
      </c>
      <c r="O1361" s="106" t="str">
        <f t="shared" si="251"/>
        <v/>
      </c>
      <c r="P1361" s="106" t="str">
        <f t="shared" si="252"/>
        <v/>
      </c>
      <c r="Q1361" s="71" t="s">
        <v>35</v>
      </c>
      <c r="R1361" s="103"/>
      <c r="S1361" s="103"/>
      <c r="T1361" s="106" t="str">
        <f>IF(Q1361&lt;&gt;"",VLOOKUP(Q1361,'DON GIA'!$H$1:$K$103,4,0),"")</f>
        <v/>
      </c>
      <c r="U1361" s="106" t="str">
        <f t="shared" si="259"/>
        <v/>
      </c>
      <c r="V1361" s="107" t="s">
        <v>1063</v>
      </c>
      <c r="W1361" s="103" t="s">
        <v>27</v>
      </c>
      <c r="X1361" s="108">
        <v>59.87</v>
      </c>
      <c r="Y1361" s="109"/>
      <c r="Z1361" s="106">
        <f>IF(V1361&lt;&gt;"",VLOOKUP(V1361,'DON GIA'!$A$1:$D$346,4,0),"")</f>
        <v>3941166</v>
      </c>
      <c r="AA1361" s="106">
        <f t="shared" si="260"/>
        <v>235957608.41999999</v>
      </c>
      <c r="AB1361" s="71"/>
      <c r="AC1361" s="71" t="s">
        <v>29</v>
      </c>
      <c r="AD1361" s="71" t="s">
        <v>30</v>
      </c>
      <c r="AE1361" s="71" t="s">
        <v>31</v>
      </c>
      <c r="AF1361" s="71" t="s">
        <v>32</v>
      </c>
      <c r="AG1361" s="103"/>
      <c r="AH1361" s="71"/>
      <c r="AI1361" s="71"/>
      <c r="AJ1361" s="71"/>
      <c r="AK1361" s="106" t="str">
        <f>IF(AH1361&lt;&gt;"",VLOOKUP(AH1361,'DON GIA'!$M$1:$P$9,4,0),"")</f>
        <v/>
      </c>
      <c r="AL1361" s="106" t="str">
        <f t="shared" si="253"/>
        <v/>
      </c>
      <c r="AM1361" s="103"/>
      <c r="AN1361" s="107"/>
      <c r="AO1361" s="199" t="str">
        <f t="shared" si="258"/>
        <v/>
      </c>
      <c r="AP1361" s="66" t="s">
        <v>552</v>
      </c>
    </row>
    <row r="1362" spans="1:42" ht="281.25" outlineLevel="2">
      <c r="A1362" s="72" t="e">
        <f>IF(C1361&lt;&gt;"",$C$7:C1361,A1361)</f>
        <v>#VALUE!</v>
      </c>
      <c r="B1362" s="102" t="str">
        <f>IF(C1361&lt;&gt;"",COUNTA($C$7:C1361)+392,"")</f>
        <v/>
      </c>
      <c r="C1362" s="192"/>
      <c r="D1362" s="71"/>
      <c r="E1362" s="103"/>
      <c r="F1362" s="103"/>
      <c r="G1362" s="103"/>
      <c r="H1362" s="103"/>
      <c r="I1362" s="103"/>
      <c r="J1362" s="103"/>
      <c r="K1362" s="71"/>
      <c r="L1362" s="105"/>
      <c r="M1362" s="106" t="str">
        <f>IF(K1362&lt;&gt;"",VLOOKUP(K1362,'DON GIA'!$S$1:$U$19,3,0),"")</f>
        <v/>
      </c>
      <c r="N1362" s="106" t="str">
        <f>IF(K1362&lt;&gt;"",VLOOKUP(K1362,'DON GIA'!$S$1:$V$19,4,0),"")</f>
        <v/>
      </c>
      <c r="O1362" s="106" t="str">
        <f t="shared" si="251"/>
        <v/>
      </c>
      <c r="P1362" s="106" t="str">
        <f t="shared" si="252"/>
        <v/>
      </c>
      <c r="Q1362" s="71" t="s">
        <v>35</v>
      </c>
      <c r="R1362" s="103"/>
      <c r="S1362" s="103"/>
      <c r="T1362" s="106" t="str">
        <f>IF(Q1362&lt;&gt;"",VLOOKUP(Q1362,'DON GIA'!$H$1:$K$103,4,0),"")</f>
        <v/>
      </c>
      <c r="U1362" s="106" t="str">
        <f t="shared" si="259"/>
        <v/>
      </c>
      <c r="V1362" s="107" t="s">
        <v>1080</v>
      </c>
      <c r="W1362" s="103" t="s">
        <v>27</v>
      </c>
      <c r="X1362" s="108">
        <v>5.28</v>
      </c>
      <c r="Y1362" s="109"/>
      <c r="Z1362" s="106">
        <f>IF(V1362&lt;&gt;"",VLOOKUP(V1362,'DON GIA'!$A$1:$D$346,4,0),"")</f>
        <v>10375629</v>
      </c>
      <c r="AA1362" s="106">
        <f t="shared" si="260"/>
        <v>54783321.120000005</v>
      </c>
      <c r="AB1362" s="71"/>
      <c r="AC1362" s="71" t="s">
        <v>29</v>
      </c>
      <c r="AD1362" s="71" t="s">
        <v>30</v>
      </c>
      <c r="AE1362" s="71" t="s">
        <v>31</v>
      </c>
      <c r="AF1362" s="71" t="s">
        <v>32</v>
      </c>
      <c r="AG1362" s="103"/>
      <c r="AH1362" s="71"/>
      <c r="AI1362" s="71"/>
      <c r="AJ1362" s="71"/>
      <c r="AK1362" s="106" t="str">
        <f>IF(AH1362&lt;&gt;"",VLOOKUP(AH1362,'DON GIA'!$M$1:$P$9,4,0),"")</f>
        <v/>
      </c>
      <c r="AL1362" s="106" t="str">
        <f t="shared" si="253"/>
        <v/>
      </c>
      <c r="AM1362" s="103"/>
      <c r="AN1362" s="107"/>
      <c r="AO1362" s="199" t="str">
        <f t="shared" si="258"/>
        <v/>
      </c>
      <c r="AP1362" s="66" t="s">
        <v>553</v>
      </c>
    </row>
    <row r="1363" spans="1:42" ht="93.75" outlineLevel="2">
      <c r="A1363" s="72" t="e">
        <f>IF(C1362&lt;&gt;"",$C$7:C1362,A1362)</f>
        <v>#VALUE!</v>
      </c>
      <c r="B1363" s="102" t="str">
        <f>IF(C1362&lt;&gt;"",COUNTA($C$7:C1362)+392,"")</f>
        <v/>
      </c>
      <c r="C1363" s="192"/>
      <c r="D1363" s="71"/>
      <c r="E1363" s="103"/>
      <c r="F1363" s="103"/>
      <c r="G1363" s="103"/>
      <c r="H1363" s="103"/>
      <c r="I1363" s="103"/>
      <c r="J1363" s="103"/>
      <c r="K1363" s="71"/>
      <c r="L1363" s="105"/>
      <c r="M1363" s="106" t="str">
        <f>IF(K1363&lt;&gt;"",VLOOKUP(K1363,'DON GIA'!$S$1:$U$19,3,0),"")</f>
        <v/>
      </c>
      <c r="N1363" s="106" t="str">
        <f>IF(K1363&lt;&gt;"",VLOOKUP(K1363,'DON GIA'!$S$1:$V$19,4,0),"")</f>
        <v/>
      </c>
      <c r="O1363" s="106" t="str">
        <f t="shared" si="251"/>
        <v/>
      </c>
      <c r="P1363" s="106" t="str">
        <f t="shared" si="252"/>
        <v/>
      </c>
      <c r="Q1363" s="71" t="s">
        <v>35</v>
      </c>
      <c r="R1363" s="103"/>
      <c r="S1363" s="103"/>
      <c r="T1363" s="106" t="str">
        <f>IF(Q1363&lt;&gt;"",VLOOKUP(Q1363,'DON GIA'!$H$1:$K$103,4,0),"")</f>
        <v/>
      </c>
      <c r="U1363" s="106" t="str">
        <f t="shared" si="259"/>
        <v/>
      </c>
      <c r="V1363" s="107" t="s">
        <v>1224</v>
      </c>
      <c r="W1363" s="103" t="s">
        <v>27</v>
      </c>
      <c r="X1363" s="108">
        <v>3.48</v>
      </c>
      <c r="Y1363" s="109"/>
      <c r="Z1363" s="106">
        <f>IF(V1363&lt;&gt;"",VLOOKUP(V1363,'DON GIA'!$A$1:$D$346,4,0),"")</f>
        <v>264499</v>
      </c>
      <c r="AA1363" s="106">
        <f t="shared" si="260"/>
        <v>920456.52</v>
      </c>
      <c r="AB1363" s="71"/>
      <c r="AC1363" s="71"/>
      <c r="AD1363" s="71"/>
      <c r="AE1363" s="71"/>
      <c r="AF1363" s="71"/>
      <c r="AG1363" s="103"/>
      <c r="AH1363" s="71"/>
      <c r="AI1363" s="71"/>
      <c r="AJ1363" s="71"/>
      <c r="AK1363" s="106" t="str">
        <f>IF(AH1363&lt;&gt;"",VLOOKUP(AH1363,'DON GIA'!$M$1:$P$9,4,0),"")</f>
        <v/>
      </c>
      <c r="AL1363" s="106" t="str">
        <f t="shared" si="253"/>
        <v/>
      </c>
      <c r="AM1363" s="103"/>
      <c r="AN1363" s="107"/>
      <c r="AO1363" s="199" t="str">
        <f t="shared" si="258"/>
        <v/>
      </c>
      <c r="AP1363" s="60" t="s">
        <v>554</v>
      </c>
    </row>
    <row r="1364" spans="1:42" ht="37.5" outlineLevel="2">
      <c r="A1364" s="72" t="e">
        <f>IF(C1363&lt;&gt;"",$C$7:C1363,A1363)</f>
        <v>#VALUE!</v>
      </c>
      <c r="B1364" s="102" t="str">
        <f>IF(C1363&lt;&gt;"",COUNTA($C$7:C1363)+392,"")</f>
        <v/>
      </c>
      <c r="C1364" s="192"/>
      <c r="D1364" s="71"/>
      <c r="E1364" s="103"/>
      <c r="F1364" s="103"/>
      <c r="G1364" s="103"/>
      <c r="H1364" s="103"/>
      <c r="I1364" s="103"/>
      <c r="J1364" s="103"/>
      <c r="K1364" s="71"/>
      <c r="L1364" s="105"/>
      <c r="M1364" s="106" t="str">
        <f>IF(K1364&lt;&gt;"",VLOOKUP(K1364,'DON GIA'!$S$1:$U$19,3,0),"")</f>
        <v/>
      </c>
      <c r="N1364" s="106" t="str">
        <f>IF(K1364&lt;&gt;"",VLOOKUP(K1364,'DON GIA'!$S$1:$V$19,4,0),"")</f>
        <v/>
      </c>
      <c r="O1364" s="106" t="str">
        <f t="shared" si="251"/>
        <v/>
      </c>
      <c r="P1364" s="106" t="str">
        <f t="shared" si="252"/>
        <v/>
      </c>
      <c r="Q1364" s="71" t="s">
        <v>35</v>
      </c>
      <c r="R1364" s="103"/>
      <c r="S1364" s="103"/>
      <c r="T1364" s="106" t="str">
        <f>IF(Q1364&lt;&gt;"",VLOOKUP(Q1364,'DON GIA'!$H$1:$K$103,4,0),"")</f>
        <v/>
      </c>
      <c r="U1364" s="106" t="str">
        <f t="shared" si="259"/>
        <v/>
      </c>
      <c r="V1364" s="107" t="s">
        <v>1312</v>
      </c>
      <c r="W1364" s="103" t="s">
        <v>27</v>
      </c>
      <c r="X1364" s="108">
        <v>22.05</v>
      </c>
      <c r="Y1364" s="109"/>
      <c r="Z1364" s="106">
        <f>IF(V1364&lt;&gt;"",VLOOKUP(V1364,'DON GIA'!$A$1:$D$346,4,0),"")</f>
        <v>873908</v>
      </c>
      <c r="AA1364" s="106">
        <f t="shared" si="260"/>
        <v>19269671.400000002</v>
      </c>
      <c r="AB1364" s="71"/>
      <c r="AC1364" s="71" t="s">
        <v>29</v>
      </c>
      <c r="AD1364" s="71" t="s">
        <v>36</v>
      </c>
      <c r="AE1364" s="71" t="s">
        <v>116</v>
      </c>
      <c r="AF1364" s="71" t="s">
        <v>136</v>
      </c>
      <c r="AG1364" s="103"/>
      <c r="AH1364" s="71"/>
      <c r="AI1364" s="71"/>
      <c r="AJ1364" s="71"/>
      <c r="AK1364" s="106" t="str">
        <f>IF(AH1364&lt;&gt;"",VLOOKUP(AH1364,'DON GIA'!$M$1:$P$9,4,0),"")</f>
        <v/>
      </c>
      <c r="AL1364" s="106" t="str">
        <f t="shared" si="253"/>
        <v/>
      </c>
      <c r="AM1364" s="103"/>
      <c r="AN1364" s="107"/>
      <c r="AO1364" s="199" t="str">
        <f t="shared" si="258"/>
        <v/>
      </c>
      <c r="AP1364" s="107"/>
    </row>
    <row r="1365" spans="1:42" outlineLevel="2">
      <c r="A1365" s="72" t="e">
        <f>IF(C1364&lt;&gt;"",$C$7:C1364,A1364)</f>
        <v>#VALUE!</v>
      </c>
      <c r="B1365" s="102" t="str">
        <f>IF(C1364&lt;&gt;"",COUNTA($C$7:C1364)+392,"")</f>
        <v/>
      </c>
      <c r="C1365" s="192"/>
      <c r="D1365" s="71"/>
      <c r="E1365" s="103"/>
      <c r="F1365" s="103"/>
      <c r="G1365" s="103"/>
      <c r="H1365" s="103"/>
      <c r="I1365" s="103"/>
      <c r="J1365" s="103"/>
      <c r="K1365" s="71"/>
      <c r="L1365" s="105"/>
      <c r="M1365" s="106" t="str">
        <f>IF(K1365&lt;&gt;"",VLOOKUP(K1365,'DON GIA'!$S$1:$U$19,3,0),"")</f>
        <v/>
      </c>
      <c r="N1365" s="106" t="str">
        <f>IF(K1365&lt;&gt;"",VLOOKUP(K1365,'DON GIA'!$S$1:$V$19,4,0),"")</f>
        <v/>
      </c>
      <c r="O1365" s="106" t="str">
        <f t="shared" si="251"/>
        <v/>
      </c>
      <c r="P1365" s="106" t="str">
        <f t="shared" si="252"/>
        <v/>
      </c>
      <c r="Q1365" s="71" t="s">
        <v>35</v>
      </c>
      <c r="R1365" s="103"/>
      <c r="S1365" s="103"/>
      <c r="T1365" s="106" t="str">
        <f>IF(Q1365&lt;&gt;"",VLOOKUP(Q1365,'DON GIA'!$H$1:$K$103,4,0),"")</f>
        <v/>
      </c>
      <c r="U1365" s="106" t="str">
        <f t="shared" si="259"/>
        <v/>
      </c>
      <c r="V1365" s="107" t="s">
        <v>1023</v>
      </c>
      <c r="W1365" s="103" t="s">
        <v>38</v>
      </c>
      <c r="X1365" s="108">
        <v>0.126</v>
      </c>
      <c r="Y1365" s="109"/>
      <c r="Z1365" s="106">
        <f>IF(V1365&lt;&gt;"",VLOOKUP(V1365,'DON GIA'!$A$1:$D$346,4,0),"")</f>
        <v>2523428</v>
      </c>
      <c r="AA1365" s="106">
        <f t="shared" si="260"/>
        <v>317951.92800000001</v>
      </c>
      <c r="AB1365" s="71"/>
      <c r="AC1365" s="71"/>
      <c r="AD1365" s="71"/>
      <c r="AE1365" s="71"/>
      <c r="AF1365" s="71"/>
      <c r="AG1365" s="103"/>
      <c r="AH1365" s="71"/>
      <c r="AI1365" s="71"/>
      <c r="AJ1365" s="71"/>
      <c r="AK1365" s="106" t="str">
        <f>IF(AH1365&lt;&gt;"",VLOOKUP(AH1365,'DON GIA'!$M$1:$P$9,4,0),"")</f>
        <v/>
      </c>
      <c r="AL1365" s="106" t="str">
        <f t="shared" si="253"/>
        <v/>
      </c>
      <c r="AM1365" s="103"/>
      <c r="AN1365" s="107"/>
      <c r="AO1365" s="199" t="str">
        <f t="shared" si="258"/>
        <v/>
      </c>
      <c r="AP1365" s="107"/>
    </row>
    <row r="1366" spans="1:42" ht="37.5" outlineLevel="2">
      <c r="A1366" s="72" t="e">
        <f>IF(C1365&lt;&gt;"",$C$7:C1365,A1365)</f>
        <v>#VALUE!</v>
      </c>
      <c r="B1366" s="102" t="str">
        <f>IF(C1365&lt;&gt;"",COUNTA($C$7:C1365)+392,"")</f>
        <v/>
      </c>
      <c r="C1366" s="192"/>
      <c r="D1366" s="71"/>
      <c r="E1366" s="103"/>
      <c r="F1366" s="103"/>
      <c r="G1366" s="103"/>
      <c r="H1366" s="103"/>
      <c r="I1366" s="103"/>
      <c r="J1366" s="103"/>
      <c r="K1366" s="71"/>
      <c r="L1366" s="105"/>
      <c r="M1366" s="106" t="str">
        <f>IF(K1366&lt;&gt;"",VLOOKUP(K1366,'DON GIA'!$S$1:$U$19,3,0),"")</f>
        <v/>
      </c>
      <c r="N1366" s="106" t="str">
        <f>IF(K1366&lt;&gt;"",VLOOKUP(K1366,'DON GIA'!$S$1:$V$19,4,0),"")</f>
        <v/>
      </c>
      <c r="O1366" s="106" t="str">
        <f t="shared" si="251"/>
        <v/>
      </c>
      <c r="P1366" s="106" t="str">
        <f t="shared" si="252"/>
        <v/>
      </c>
      <c r="Q1366" s="71" t="s">
        <v>35</v>
      </c>
      <c r="R1366" s="103"/>
      <c r="S1366" s="103"/>
      <c r="T1366" s="106" t="str">
        <f>IF(Q1366&lt;&gt;"",VLOOKUP(Q1366,'DON GIA'!$H$1:$K$103,4,0),"")</f>
        <v/>
      </c>
      <c r="U1366" s="106" t="str">
        <f t="shared" si="259"/>
        <v/>
      </c>
      <c r="V1366" s="107" t="s">
        <v>1194</v>
      </c>
      <c r="W1366" s="103" t="s">
        <v>27</v>
      </c>
      <c r="X1366" s="108">
        <v>0.84</v>
      </c>
      <c r="Y1366" s="109"/>
      <c r="Z1366" s="106">
        <f>IF(V1366&lt;&gt;"",VLOOKUP(V1366,'DON GIA'!$A$1:$D$346,4,0),"")</f>
        <v>292949</v>
      </c>
      <c r="AA1366" s="106">
        <f t="shared" si="260"/>
        <v>246077.16</v>
      </c>
      <c r="AB1366" s="71"/>
      <c r="AC1366" s="71"/>
      <c r="AD1366" s="71"/>
      <c r="AE1366" s="71"/>
      <c r="AF1366" s="71"/>
      <c r="AG1366" s="103"/>
      <c r="AH1366" s="71"/>
      <c r="AI1366" s="71"/>
      <c r="AJ1366" s="71"/>
      <c r="AK1366" s="106" t="str">
        <f>IF(AH1366&lt;&gt;"",VLOOKUP(AH1366,'DON GIA'!$M$1:$P$9,4,0),"")</f>
        <v/>
      </c>
      <c r="AL1366" s="106" t="str">
        <f t="shared" si="253"/>
        <v/>
      </c>
      <c r="AM1366" s="103"/>
      <c r="AN1366" s="107"/>
      <c r="AO1366" s="199" t="str">
        <f t="shared" si="258"/>
        <v/>
      </c>
      <c r="AP1366" s="107"/>
    </row>
    <row r="1367" spans="1:42" ht="37.5" outlineLevel="2">
      <c r="A1367" s="72" t="e">
        <f>IF(C1366&lt;&gt;"",$C$7:C1366,A1366)</f>
        <v>#VALUE!</v>
      </c>
      <c r="B1367" s="102" t="str">
        <f>IF(C1366&lt;&gt;"",COUNTA($C$7:C1366)+392,"")</f>
        <v/>
      </c>
      <c r="C1367" s="192"/>
      <c r="D1367" s="71"/>
      <c r="E1367" s="103"/>
      <c r="F1367" s="103"/>
      <c r="G1367" s="103"/>
      <c r="H1367" s="103"/>
      <c r="I1367" s="103"/>
      <c r="J1367" s="103"/>
      <c r="K1367" s="71"/>
      <c r="L1367" s="105"/>
      <c r="M1367" s="106" t="str">
        <f>IF(K1367&lt;&gt;"",VLOOKUP(K1367,'DON GIA'!$S$1:$U$19,3,0),"")</f>
        <v/>
      </c>
      <c r="N1367" s="106" t="str">
        <f>IF(K1367&lt;&gt;"",VLOOKUP(K1367,'DON GIA'!$S$1:$V$19,4,0),"")</f>
        <v/>
      </c>
      <c r="O1367" s="106" t="str">
        <f t="shared" si="251"/>
        <v/>
      </c>
      <c r="P1367" s="106" t="str">
        <f t="shared" si="252"/>
        <v/>
      </c>
      <c r="Q1367" s="71" t="s">
        <v>35</v>
      </c>
      <c r="R1367" s="103"/>
      <c r="S1367" s="103"/>
      <c r="T1367" s="106" t="str">
        <f>IF(Q1367&lt;&gt;"",VLOOKUP(Q1367,'DON GIA'!$H$1:$K$103,4,0),"")</f>
        <v/>
      </c>
      <c r="U1367" s="106" t="str">
        <f t="shared" si="259"/>
        <v/>
      </c>
      <c r="V1367" s="107" t="s">
        <v>1313</v>
      </c>
      <c r="W1367" s="103" t="s">
        <v>27</v>
      </c>
      <c r="X1367" s="108">
        <v>5.13</v>
      </c>
      <c r="Y1367" s="109"/>
      <c r="Z1367" s="106">
        <f>IF(V1367&lt;&gt;"",VLOOKUP(V1367,'DON GIA'!$A$1:$D$346,4,0),"")</f>
        <v>282038</v>
      </c>
      <c r="AA1367" s="106">
        <f t="shared" si="260"/>
        <v>1446854.94</v>
      </c>
      <c r="AB1367" s="71"/>
      <c r="AC1367" s="71"/>
      <c r="AD1367" s="71"/>
      <c r="AE1367" s="71"/>
      <c r="AF1367" s="71"/>
      <c r="AG1367" s="103"/>
      <c r="AH1367" s="71"/>
      <c r="AI1367" s="71"/>
      <c r="AJ1367" s="71"/>
      <c r="AK1367" s="106" t="str">
        <f>IF(AH1367&lt;&gt;"",VLOOKUP(AH1367,'DON GIA'!$M$1:$P$9,4,0),"")</f>
        <v/>
      </c>
      <c r="AL1367" s="106" t="str">
        <f t="shared" si="253"/>
        <v/>
      </c>
      <c r="AM1367" s="103"/>
      <c r="AN1367" s="107"/>
      <c r="AO1367" s="199" t="str">
        <f t="shared" si="258"/>
        <v/>
      </c>
      <c r="AP1367" s="107"/>
    </row>
    <row r="1368" spans="1:42" outlineLevel="2">
      <c r="A1368" s="72" t="e">
        <f>IF(C1367&lt;&gt;"",$C$7:C1367,A1367)</f>
        <v>#VALUE!</v>
      </c>
      <c r="B1368" s="102" t="str">
        <f>IF(C1367&lt;&gt;"",COUNTA($C$7:C1367)+392,"")</f>
        <v/>
      </c>
      <c r="C1368" s="192"/>
      <c r="D1368" s="71"/>
      <c r="E1368" s="103"/>
      <c r="F1368" s="103"/>
      <c r="G1368" s="103"/>
      <c r="H1368" s="103"/>
      <c r="I1368" s="103"/>
      <c r="J1368" s="103"/>
      <c r="K1368" s="71"/>
      <c r="L1368" s="105"/>
      <c r="M1368" s="106" t="str">
        <f>IF(K1368&lt;&gt;"",VLOOKUP(K1368,'DON GIA'!$S$1:$U$19,3,0),"")</f>
        <v/>
      </c>
      <c r="N1368" s="106" t="str">
        <f>IF(K1368&lt;&gt;"",VLOOKUP(K1368,'DON GIA'!$S$1:$V$19,4,0),"")</f>
        <v/>
      </c>
      <c r="O1368" s="106" t="str">
        <f t="shared" si="251"/>
        <v/>
      </c>
      <c r="P1368" s="106" t="str">
        <f t="shared" si="252"/>
        <v/>
      </c>
      <c r="Q1368" s="71" t="s">
        <v>35</v>
      </c>
      <c r="R1368" s="103"/>
      <c r="S1368" s="103"/>
      <c r="T1368" s="106" t="str">
        <f>IF(Q1368&lt;&gt;"",VLOOKUP(Q1368,'DON GIA'!$H$1:$K$103,4,0),"")</f>
        <v/>
      </c>
      <c r="U1368" s="106" t="str">
        <f t="shared" si="259"/>
        <v/>
      </c>
      <c r="V1368" s="107" t="s">
        <v>1242</v>
      </c>
      <c r="W1368" s="103" t="s">
        <v>27</v>
      </c>
      <c r="X1368" s="108">
        <v>59.87</v>
      </c>
      <c r="Y1368" s="109"/>
      <c r="Z1368" s="106">
        <f>IF(V1368&lt;&gt;"",VLOOKUP(V1368,'DON GIA'!$A$1:$D$346,4,0),"")</f>
        <v>161275</v>
      </c>
      <c r="AA1368" s="106">
        <f t="shared" si="260"/>
        <v>9655534.25</v>
      </c>
      <c r="AB1368" s="71"/>
      <c r="AC1368" s="71"/>
      <c r="AD1368" s="71"/>
      <c r="AE1368" s="71"/>
      <c r="AF1368" s="71"/>
      <c r="AG1368" s="103"/>
      <c r="AH1368" s="71"/>
      <c r="AI1368" s="71"/>
      <c r="AJ1368" s="71"/>
      <c r="AK1368" s="106" t="str">
        <f>IF(AH1368&lt;&gt;"",VLOOKUP(AH1368,'DON GIA'!$M$1:$P$9,4,0),"")</f>
        <v/>
      </c>
      <c r="AL1368" s="106" t="str">
        <f t="shared" si="253"/>
        <v/>
      </c>
      <c r="AM1368" s="103"/>
      <c r="AN1368" s="107"/>
      <c r="AO1368" s="199" t="str">
        <f t="shared" si="258"/>
        <v/>
      </c>
      <c r="AP1368" s="107"/>
    </row>
    <row r="1369" spans="1:42" outlineLevel="2">
      <c r="A1369" s="72" t="e">
        <f>IF(C1368&lt;&gt;"",$C$7:C1368,A1368)</f>
        <v>#VALUE!</v>
      </c>
      <c r="B1369" s="102" t="str">
        <f>IF(C1368&lt;&gt;"",COUNTA($C$7:C1368)+392,"")</f>
        <v/>
      </c>
      <c r="C1369" s="192"/>
      <c r="D1369" s="71"/>
      <c r="E1369" s="103"/>
      <c r="F1369" s="103"/>
      <c r="G1369" s="103"/>
      <c r="H1369" s="103"/>
      <c r="I1369" s="103"/>
      <c r="J1369" s="103"/>
      <c r="K1369" s="71"/>
      <c r="L1369" s="105"/>
      <c r="M1369" s="106" t="str">
        <f>IF(K1369&lt;&gt;"",VLOOKUP(K1369,'DON GIA'!$S$1:$U$19,3,0),"")</f>
        <v/>
      </c>
      <c r="N1369" s="106" t="str">
        <f>IF(K1369&lt;&gt;"",VLOOKUP(K1369,'DON GIA'!$S$1:$V$19,4,0),"")</f>
        <v/>
      </c>
      <c r="O1369" s="106" t="str">
        <f t="shared" si="251"/>
        <v/>
      </c>
      <c r="P1369" s="106" t="str">
        <f t="shared" si="252"/>
        <v/>
      </c>
      <c r="Q1369" s="71" t="s">
        <v>35</v>
      </c>
      <c r="R1369" s="103"/>
      <c r="S1369" s="103"/>
      <c r="T1369" s="106" t="str">
        <f>IF(Q1369&lt;&gt;"",VLOOKUP(Q1369,'DON GIA'!$H$1:$K$103,4,0),"")</f>
        <v/>
      </c>
      <c r="U1369" s="106" t="str">
        <f t="shared" si="259"/>
        <v/>
      </c>
      <c r="V1369" s="107" t="s">
        <v>1314</v>
      </c>
      <c r="W1369" s="103" t="s">
        <v>27</v>
      </c>
      <c r="X1369" s="108">
        <v>15.88</v>
      </c>
      <c r="Y1369" s="109"/>
      <c r="Z1369" s="106">
        <f>IF(V1369&lt;&gt;"",VLOOKUP(V1369,'DON GIA'!$A$1:$D$346,4,0),"")</f>
        <v>169828</v>
      </c>
      <c r="AA1369" s="106">
        <f t="shared" si="260"/>
        <v>2696868.64</v>
      </c>
      <c r="AB1369" s="71"/>
      <c r="AC1369" s="71"/>
      <c r="AD1369" s="71"/>
      <c r="AE1369" s="71"/>
      <c r="AF1369" s="71"/>
      <c r="AG1369" s="103"/>
      <c r="AH1369" s="71"/>
      <c r="AI1369" s="71"/>
      <c r="AJ1369" s="71"/>
      <c r="AK1369" s="106" t="str">
        <f>IF(AH1369&lt;&gt;"",VLOOKUP(AH1369,'DON GIA'!$M$1:$P$9,4,0),"")</f>
        <v/>
      </c>
      <c r="AL1369" s="106" t="str">
        <f t="shared" si="253"/>
        <v/>
      </c>
      <c r="AM1369" s="103"/>
      <c r="AN1369" s="107"/>
      <c r="AO1369" s="199" t="str">
        <f t="shared" si="258"/>
        <v/>
      </c>
      <c r="AP1369" s="107"/>
    </row>
    <row r="1370" spans="1:42" ht="37.5" outlineLevel="2">
      <c r="A1370" s="72" t="e">
        <f>IF(C1369&lt;&gt;"",$C$7:C1369,A1369)</f>
        <v>#VALUE!</v>
      </c>
      <c r="B1370" s="102" t="str">
        <f>IF(C1369&lt;&gt;"",COUNTA($C$7:C1369)+392,"")</f>
        <v/>
      </c>
      <c r="C1370" s="193"/>
      <c r="D1370" s="71"/>
      <c r="E1370" s="103"/>
      <c r="F1370" s="103"/>
      <c r="G1370" s="103"/>
      <c r="H1370" s="103"/>
      <c r="I1370" s="103"/>
      <c r="J1370" s="103"/>
      <c r="K1370" s="71"/>
      <c r="L1370" s="105"/>
      <c r="M1370" s="106" t="str">
        <f>IF(K1370&lt;&gt;"",VLOOKUP(K1370,'DON GIA'!$S$1:$U$19,3,0),"")</f>
        <v/>
      </c>
      <c r="N1370" s="106" t="str">
        <f>IF(K1370&lt;&gt;"",VLOOKUP(K1370,'DON GIA'!$S$1:$V$19,4,0),"")</f>
        <v/>
      </c>
      <c r="O1370" s="106" t="str">
        <f t="shared" si="251"/>
        <v/>
      </c>
      <c r="P1370" s="106" t="str">
        <f t="shared" si="252"/>
        <v/>
      </c>
      <c r="Q1370" s="71" t="s">
        <v>35</v>
      </c>
      <c r="R1370" s="103"/>
      <c r="S1370" s="103"/>
      <c r="T1370" s="106" t="str">
        <f>IF(Q1370&lt;&gt;"",VLOOKUP(Q1370,'DON GIA'!$H$1:$K$103,4,0),"")</f>
        <v/>
      </c>
      <c r="U1370" s="106" t="str">
        <f t="shared" si="259"/>
        <v/>
      </c>
      <c r="V1370" s="107" t="s">
        <v>1049</v>
      </c>
      <c r="W1370" s="103" t="s">
        <v>42</v>
      </c>
      <c r="X1370" s="108">
        <v>1</v>
      </c>
      <c r="Y1370" s="109"/>
      <c r="Z1370" s="106">
        <f>IF(V1370&lt;&gt;"",VLOOKUP(V1370,'DON GIA'!$A$1:$D$346,4,0),"")</f>
        <v>3793079</v>
      </c>
      <c r="AA1370" s="106">
        <f t="shared" si="260"/>
        <v>3793079</v>
      </c>
      <c r="AB1370" s="71"/>
      <c r="AC1370" s="71"/>
      <c r="AD1370" s="71"/>
      <c r="AE1370" s="71"/>
      <c r="AF1370" s="71"/>
      <c r="AG1370" s="103"/>
      <c r="AH1370" s="71"/>
      <c r="AI1370" s="71"/>
      <c r="AJ1370" s="71"/>
      <c r="AK1370" s="106" t="str">
        <f>IF(AH1370&lt;&gt;"",VLOOKUP(AH1370,'DON GIA'!$M$1:$P$9,4,0),"")</f>
        <v/>
      </c>
      <c r="AL1370" s="106" t="str">
        <f t="shared" si="253"/>
        <v/>
      </c>
      <c r="AM1370" s="103"/>
      <c r="AN1370" s="107"/>
      <c r="AO1370" s="199" t="str">
        <f t="shared" si="258"/>
        <v/>
      </c>
      <c r="AP1370" s="107"/>
    </row>
    <row r="1371" spans="1:42" outlineLevel="2">
      <c r="A1371" s="72" t="e">
        <f>IF(C1370&lt;&gt;"",$C$7:C1370,A1370)</f>
        <v>#VALUE!</v>
      </c>
      <c r="B1371" s="145" t="str">
        <f>IF(C1370&lt;&gt;"",COUNTA($C$7:C1370)+392,"")</f>
        <v/>
      </c>
      <c r="D1371" s="150"/>
      <c r="E1371" s="147"/>
      <c r="F1371" s="147"/>
      <c r="G1371" s="147"/>
      <c r="H1371" s="147"/>
      <c r="I1371" s="147"/>
      <c r="J1371" s="147"/>
      <c r="K1371" s="146"/>
      <c r="L1371" s="148"/>
      <c r="M1371" s="149" t="str">
        <f>IF(K1371&lt;&gt;"",VLOOKUP(K1371,'DON GIA'!$S$1:$U$19,3,0),"")</f>
        <v/>
      </c>
      <c r="N1371" s="149" t="str">
        <f>IF(K1371&lt;&gt;"",VLOOKUP(K1371,'DON GIA'!$S$1:$V$19,4,0),"")</f>
        <v/>
      </c>
      <c r="O1371" s="149" t="str">
        <f t="shared" si="251"/>
        <v/>
      </c>
      <c r="P1371" s="149" t="str">
        <f t="shared" si="252"/>
        <v/>
      </c>
      <c r="Q1371" s="146" t="s">
        <v>35</v>
      </c>
      <c r="R1371" s="147"/>
      <c r="S1371" s="147"/>
      <c r="T1371" s="149" t="str">
        <f>IF(Q1371&lt;&gt;"",VLOOKUP(Q1371,'DON GIA'!$H$1:$K$103,4,0),"")</f>
        <v/>
      </c>
      <c r="U1371" s="149" t="str">
        <f t="shared" si="259"/>
        <v/>
      </c>
      <c r="V1371" s="150" t="s">
        <v>35</v>
      </c>
      <c r="W1371" s="147"/>
      <c r="X1371" s="151"/>
      <c r="Y1371" s="152"/>
      <c r="Z1371" s="149" t="str">
        <f>IF(V1371&lt;&gt;"",VLOOKUP(V1371,'DON GIA'!$A$1:$D$346,4,0),"")</f>
        <v/>
      </c>
      <c r="AA1371" s="149" t="str">
        <f t="shared" si="260"/>
        <v/>
      </c>
      <c r="AB1371" s="146"/>
      <c r="AC1371" s="146"/>
      <c r="AD1371" s="146"/>
      <c r="AE1371" s="146"/>
      <c r="AF1371" s="146"/>
      <c r="AG1371" s="147"/>
      <c r="AH1371" s="146"/>
      <c r="AI1371" s="146"/>
      <c r="AJ1371" s="146"/>
      <c r="AK1371" s="149" t="str">
        <f>IF(AH1371&lt;&gt;"",VLOOKUP(AH1371,'DON GIA'!$M$1:$P$9,4,0),"")</f>
        <v/>
      </c>
      <c r="AL1371" s="149" t="str">
        <f t="shared" si="253"/>
        <v/>
      </c>
      <c r="AM1371" s="147"/>
      <c r="AN1371" s="150"/>
      <c r="AO1371" s="199" t="str">
        <f t="shared" si="258"/>
        <v/>
      </c>
      <c r="AP1371" s="150"/>
    </row>
    <row r="1372" spans="1:42">
      <c r="Q1372" s="73" t="s">
        <v>35</v>
      </c>
      <c r="AK1372" s="153" t="str">
        <f>IF(AH1372&lt;&gt;"",VLOOKUP(AH1372,'DON GIA'!$M$1:$P$9,4,0),"")</f>
        <v/>
      </c>
    </row>
  </sheetData>
  <autoFilter ref="B5:AP1372"/>
  <pageMargins left="0.196850393700787" right="0.196850393700787" top="0.27559055118110198" bottom="0.23622047244094499" header="0.196850393700787" footer="0.196850393700787"/>
  <pageSetup paperSize="9" scale="38" orientation="landscape" r:id="rId1"/>
  <headerFooter>
    <oddFooter>&amp;C&amp;"Times New Roman,Regular"Trang &amp;P</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E326"/>
  <sheetViews>
    <sheetView workbookViewId="0">
      <selection activeCell="E12" sqref="E12"/>
    </sheetView>
  </sheetViews>
  <sheetFormatPr defaultRowHeight="14.25" outlineLevelRow="2"/>
  <cols>
    <col min="1" max="1" width="26" customWidth="1"/>
    <col min="2" max="2" width="9.625" style="205" customWidth="1"/>
    <col min="3" max="3" width="11.75" style="205" customWidth="1"/>
    <col min="4" max="4" width="15.75" style="205" customWidth="1"/>
    <col min="5" max="5" width="15.5" style="205" customWidth="1"/>
  </cols>
  <sheetData>
    <row r="1" spans="1:5" ht="18.75">
      <c r="A1" s="88" t="s">
        <v>15</v>
      </c>
      <c r="B1" s="88" t="s">
        <v>16</v>
      </c>
      <c r="C1" s="88" t="s">
        <v>17</v>
      </c>
      <c r="D1" s="201" t="s">
        <v>401</v>
      </c>
      <c r="E1" s="201" t="s">
        <v>402</v>
      </c>
    </row>
    <row r="2" spans="1:5" ht="18.75">
      <c r="A2" s="202" t="s">
        <v>405</v>
      </c>
      <c r="B2" s="202"/>
      <c r="C2" s="202">
        <v>750</v>
      </c>
      <c r="D2" s="203"/>
      <c r="E2" s="203">
        <v>241225800</v>
      </c>
    </row>
    <row r="3" spans="1:5" ht="18.75" outlineLevel="1">
      <c r="A3" s="206" t="s">
        <v>863</v>
      </c>
      <c r="B3" s="206" t="s">
        <v>44</v>
      </c>
      <c r="C3" s="206">
        <v>2</v>
      </c>
      <c r="D3" s="204" t="s">
        <v>558</v>
      </c>
      <c r="E3" s="204">
        <v>0</v>
      </c>
    </row>
    <row r="4" spans="1:5" ht="18.75" outlineLevel="2">
      <c r="A4" s="206" t="s">
        <v>864</v>
      </c>
      <c r="B4" s="206" t="s">
        <v>44</v>
      </c>
      <c r="C4" s="206">
        <v>2</v>
      </c>
      <c r="D4" s="204" t="s">
        <v>558</v>
      </c>
      <c r="E4" s="204">
        <v>0</v>
      </c>
    </row>
    <row r="5" spans="1:5" ht="18.75" outlineLevel="2">
      <c r="A5" s="206" t="s">
        <v>865</v>
      </c>
      <c r="B5" s="206" t="s">
        <v>44</v>
      </c>
      <c r="C5" s="206">
        <v>4</v>
      </c>
      <c r="D5" s="204" t="s">
        <v>558</v>
      </c>
      <c r="E5" s="204">
        <v>0</v>
      </c>
    </row>
    <row r="6" spans="1:5" ht="18.75" outlineLevel="1">
      <c r="A6" s="206" t="s">
        <v>866</v>
      </c>
      <c r="B6" s="206" t="s">
        <v>44</v>
      </c>
      <c r="C6" s="206">
        <v>1</v>
      </c>
      <c r="D6" s="204">
        <v>356000</v>
      </c>
      <c r="E6" s="204">
        <v>356000</v>
      </c>
    </row>
    <row r="7" spans="1:5" ht="18.75" outlineLevel="2">
      <c r="A7" s="206" t="s">
        <v>867</v>
      </c>
      <c r="B7" s="206" t="s">
        <v>44</v>
      </c>
      <c r="C7" s="206">
        <v>4</v>
      </c>
      <c r="D7" s="204">
        <v>450000</v>
      </c>
      <c r="E7" s="204">
        <v>1800000</v>
      </c>
    </row>
    <row r="8" spans="1:5" ht="18.75" outlineLevel="2">
      <c r="A8" s="206" t="s">
        <v>868</v>
      </c>
      <c r="B8" s="206" t="s">
        <v>44</v>
      </c>
      <c r="C8" s="206">
        <v>1</v>
      </c>
      <c r="D8" s="204">
        <v>450000</v>
      </c>
      <c r="E8" s="204">
        <v>450000</v>
      </c>
    </row>
    <row r="9" spans="1:5" ht="18.75" outlineLevel="1">
      <c r="A9" s="206" t="s">
        <v>869</v>
      </c>
      <c r="B9" s="206" t="s">
        <v>44</v>
      </c>
      <c r="C9" s="206">
        <v>1</v>
      </c>
      <c r="D9" s="204">
        <v>473000</v>
      </c>
      <c r="E9" s="204">
        <v>473000</v>
      </c>
    </row>
    <row r="10" spans="1:5" ht="18.75" outlineLevel="2">
      <c r="A10" s="206" t="s">
        <v>870</v>
      </c>
      <c r="B10" s="206" t="s">
        <v>44</v>
      </c>
      <c r="C10" s="206">
        <v>5</v>
      </c>
      <c r="D10" s="204">
        <v>291000</v>
      </c>
      <c r="E10" s="204">
        <v>1455000</v>
      </c>
    </row>
    <row r="11" spans="1:5" ht="18.75" outlineLevel="1">
      <c r="A11" s="206" t="s">
        <v>871</v>
      </c>
      <c r="B11" s="206" t="s">
        <v>44</v>
      </c>
      <c r="C11" s="206">
        <v>1</v>
      </c>
      <c r="D11" s="204">
        <v>70000</v>
      </c>
      <c r="E11" s="204">
        <v>70000</v>
      </c>
    </row>
    <row r="12" spans="1:5" ht="18.75" outlineLevel="2">
      <c r="A12" s="206" t="s">
        <v>872</v>
      </c>
      <c r="B12" s="206" t="s">
        <v>44</v>
      </c>
      <c r="C12" s="206">
        <v>3</v>
      </c>
      <c r="D12" s="204">
        <v>283000</v>
      </c>
      <c r="E12" s="204">
        <v>849000</v>
      </c>
    </row>
    <row r="13" spans="1:5" ht="18.75" outlineLevel="1">
      <c r="A13" s="206" t="s">
        <v>873</v>
      </c>
      <c r="B13" s="206" t="s">
        <v>44</v>
      </c>
      <c r="C13" s="206">
        <v>2</v>
      </c>
      <c r="D13" s="204">
        <v>93000</v>
      </c>
      <c r="E13" s="204">
        <v>186000</v>
      </c>
    </row>
    <row r="14" spans="1:5" ht="18.75" outlineLevel="2">
      <c r="A14" s="206" t="s">
        <v>874</v>
      </c>
      <c r="B14" s="206" t="s">
        <v>44</v>
      </c>
      <c r="C14" s="206">
        <v>2</v>
      </c>
      <c r="D14" s="204">
        <v>517000</v>
      </c>
      <c r="E14" s="204">
        <v>1034000</v>
      </c>
    </row>
    <row r="15" spans="1:5" ht="18.75" outlineLevel="2">
      <c r="A15" s="206" t="s">
        <v>875</v>
      </c>
      <c r="B15" s="206" t="s">
        <v>44</v>
      </c>
      <c r="C15" s="206">
        <v>63</v>
      </c>
      <c r="D15" s="204">
        <v>132000</v>
      </c>
      <c r="E15" s="204">
        <v>8316000</v>
      </c>
    </row>
    <row r="16" spans="1:5" ht="18.75" outlineLevel="2">
      <c r="A16" s="206" t="s">
        <v>876</v>
      </c>
      <c r="B16" s="206" t="s">
        <v>44</v>
      </c>
      <c r="C16" s="206">
        <v>99</v>
      </c>
      <c r="D16" s="204">
        <v>76000</v>
      </c>
      <c r="E16" s="204">
        <v>7524000</v>
      </c>
    </row>
    <row r="17" spans="1:5" ht="18.75" outlineLevel="1">
      <c r="A17" s="206" t="s">
        <v>877</v>
      </c>
      <c r="B17" s="206" t="s">
        <v>44</v>
      </c>
      <c r="C17" s="206">
        <v>134</v>
      </c>
      <c r="D17" s="204">
        <v>34000</v>
      </c>
      <c r="E17" s="204">
        <v>4556000</v>
      </c>
    </row>
    <row r="18" spans="1:5" ht="18.75" outlineLevel="2">
      <c r="A18" s="206" t="s">
        <v>878</v>
      </c>
      <c r="B18" s="206" t="s">
        <v>44</v>
      </c>
      <c r="C18" s="206">
        <v>2</v>
      </c>
      <c r="D18" s="204">
        <v>800000</v>
      </c>
      <c r="E18" s="204">
        <v>1600000</v>
      </c>
    </row>
    <row r="19" spans="1:5" ht="18.75" outlineLevel="1">
      <c r="A19" s="206" t="s">
        <v>879</v>
      </c>
      <c r="B19" s="206" t="s">
        <v>44</v>
      </c>
      <c r="C19" s="206">
        <v>2</v>
      </c>
      <c r="D19" s="204">
        <v>580000</v>
      </c>
      <c r="E19" s="204">
        <v>1160000</v>
      </c>
    </row>
    <row r="20" spans="1:5" ht="18.75" outlineLevel="2">
      <c r="A20" s="206" t="s">
        <v>880</v>
      </c>
      <c r="B20" s="206" t="s">
        <v>44</v>
      </c>
      <c r="C20" s="206">
        <v>1</v>
      </c>
      <c r="D20" s="204">
        <v>360000</v>
      </c>
      <c r="E20" s="204">
        <v>360000</v>
      </c>
    </row>
    <row r="21" spans="1:5" ht="18.75" outlineLevel="1">
      <c r="A21" s="206" t="s">
        <v>881</v>
      </c>
      <c r="B21" s="206" t="s">
        <v>44</v>
      </c>
      <c r="C21" s="206">
        <v>4</v>
      </c>
      <c r="D21" s="204">
        <v>120000</v>
      </c>
      <c r="E21" s="204">
        <v>480000</v>
      </c>
    </row>
    <row r="22" spans="1:5" ht="18.75" outlineLevel="2">
      <c r="A22" s="206" t="s">
        <v>882</v>
      </c>
      <c r="B22" s="206" t="s">
        <v>44</v>
      </c>
      <c r="C22" s="206">
        <v>4</v>
      </c>
      <c r="D22" s="204">
        <v>1068000</v>
      </c>
      <c r="E22" s="204">
        <v>4272000</v>
      </c>
    </row>
    <row r="23" spans="1:5" ht="18.75" outlineLevel="2">
      <c r="A23" s="206" t="s">
        <v>883</v>
      </c>
      <c r="B23" s="206" t="s">
        <v>44</v>
      </c>
      <c r="C23" s="206">
        <v>1</v>
      </c>
      <c r="D23" s="204">
        <v>679000</v>
      </c>
      <c r="E23" s="204">
        <v>679000</v>
      </c>
    </row>
    <row r="24" spans="1:5" ht="18.75" outlineLevel="1">
      <c r="A24" s="206" t="s">
        <v>884</v>
      </c>
      <c r="B24" s="206" t="s">
        <v>44</v>
      </c>
      <c r="C24" s="206">
        <v>2</v>
      </c>
      <c r="D24" s="204">
        <v>308000</v>
      </c>
      <c r="E24" s="204">
        <v>616000</v>
      </c>
    </row>
    <row r="25" spans="1:5" ht="18.75" outlineLevel="2">
      <c r="A25" s="206" t="s">
        <v>885</v>
      </c>
      <c r="B25" s="206" t="s">
        <v>44</v>
      </c>
      <c r="C25" s="206">
        <v>2</v>
      </c>
      <c r="D25" s="204">
        <v>150000</v>
      </c>
      <c r="E25" s="204">
        <v>300000</v>
      </c>
    </row>
    <row r="26" spans="1:5" ht="18.75" outlineLevel="1">
      <c r="A26" s="206" t="s">
        <v>886</v>
      </c>
      <c r="B26" s="206" t="s">
        <v>44</v>
      </c>
      <c r="C26" s="206">
        <v>12</v>
      </c>
      <c r="D26" s="204">
        <v>450000</v>
      </c>
      <c r="E26" s="204">
        <v>5400000</v>
      </c>
    </row>
    <row r="27" spans="1:5" ht="18.75" outlineLevel="2">
      <c r="A27" s="206" t="s">
        <v>887</v>
      </c>
      <c r="B27" s="206" t="s">
        <v>44</v>
      </c>
      <c r="C27" s="206">
        <v>2</v>
      </c>
      <c r="D27" s="204">
        <v>390000</v>
      </c>
      <c r="E27" s="204">
        <v>780000</v>
      </c>
    </row>
    <row r="28" spans="1:5" ht="18.75" outlineLevel="2">
      <c r="A28" s="206" t="s">
        <v>888</v>
      </c>
      <c r="B28" s="206" t="s">
        <v>44</v>
      </c>
      <c r="C28" s="206">
        <v>8</v>
      </c>
      <c r="D28" s="204">
        <v>248000</v>
      </c>
      <c r="E28" s="204">
        <v>1984000</v>
      </c>
    </row>
    <row r="29" spans="1:5" ht="18.75" outlineLevel="2">
      <c r="A29" s="206" t="s">
        <v>889</v>
      </c>
      <c r="B29" s="206" t="s">
        <v>44</v>
      </c>
      <c r="C29" s="206">
        <v>5</v>
      </c>
      <c r="D29" s="204">
        <v>146000</v>
      </c>
      <c r="E29" s="204">
        <v>730000</v>
      </c>
    </row>
    <row r="30" spans="1:5" ht="18.75" outlineLevel="1">
      <c r="A30" s="206" t="s">
        <v>890</v>
      </c>
      <c r="B30" s="206" t="s">
        <v>44</v>
      </c>
      <c r="C30" s="206">
        <v>9</v>
      </c>
      <c r="D30" s="204">
        <v>45000</v>
      </c>
      <c r="E30" s="204">
        <v>405000</v>
      </c>
    </row>
    <row r="31" spans="1:5" ht="18.75" outlineLevel="2">
      <c r="A31" s="206" t="s">
        <v>891</v>
      </c>
      <c r="B31" s="206" t="s">
        <v>44</v>
      </c>
      <c r="C31" s="206">
        <v>27</v>
      </c>
      <c r="D31" s="204">
        <v>1708000</v>
      </c>
      <c r="E31" s="204">
        <v>46116000</v>
      </c>
    </row>
    <row r="32" spans="1:5" ht="18.75" outlineLevel="2">
      <c r="A32" s="206" t="s">
        <v>892</v>
      </c>
      <c r="B32" s="206" t="s">
        <v>44</v>
      </c>
      <c r="C32" s="206">
        <v>5</v>
      </c>
      <c r="D32" s="204">
        <v>1122000</v>
      </c>
      <c r="E32" s="204">
        <v>5610000</v>
      </c>
    </row>
    <row r="33" spans="1:5" ht="18.75" outlineLevel="1">
      <c r="A33" s="206" t="s">
        <v>893</v>
      </c>
      <c r="B33" s="206" t="s">
        <v>44</v>
      </c>
      <c r="C33" s="206">
        <v>7</v>
      </c>
      <c r="D33" s="204">
        <v>494000</v>
      </c>
      <c r="E33" s="204">
        <v>3458000</v>
      </c>
    </row>
    <row r="34" spans="1:5" ht="18.75" outlineLevel="2">
      <c r="A34" s="206" t="s">
        <v>894</v>
      </c>
      <c r="B34" s="206" t="s">
        <v>44</v>
      </c>
      <c r="C34" s="206">
        <v>22</v>
      </c>
      <c r="D34" s="204">
        <v>211000</v>
      </c>
      <c r="E34" s="204">
        <v>4642000</v>
      </c>
    </row>
    <row r="35" spans="1:5" ht="18.75" outlineLevel="2">
      <c r="A35" s="206" t="s">
        <v>895</v>
      </c>
      <c r="B35" s="206" t="s">
        <v>44</v>
      </c>
      <c r="C35" s="206">
        <v>1</v>
      </c>
      <c r="D35" s="204">
        <v>134000</v>
      </c>
      <c r="E35" s="204">
        <v>134000</v>
      </c>
    </row>
    <row r="36" spans="1:5" ht="18.75" outlineLevel="1">
      <c r="A36" s="206" t="s">
        <v>896</v>
      </c>
      <c r="B36" s="206" t="s">
        <v>27</v>
      </c>
      <c r="C36" s="206">
        <v>5</v>
      </c>
      <c r="D36" s="204">
        <v>5000</v>
      </c>
      <c r="E36" s="204">
        <v>25000</v>
      </c>
    </row>
    <row r="37" spans="1:5" ht="18.75" outlineLevel="2">
      <c r="A37" s="206" t="s">
        <v>897</v>
      </c>
      <c r="B37" s="206" t="s">
        <v>44</v>
      </c>
      <c r="C37" s="206">
        <v>1</v>
      </c>
      <c r="D37" s="204">
        <v>667000</v>
      </c>
      <c r="E37" s="204">
        <v>667000</v>
      </c>
    </row>
    <row r="38" spans="1:5" ht="18.75" outlineLevel="2">
      <c r="A38" s="206" t="s">
        <v>898</v>
      </c>
      <c r="B38" s="206" t="s">
        <v>44</v>
      </c>
      <c r="C38" s="206">
        <v>1</v>
      </c>
      <c r="D38" s="204">
        <v>360000</v>
      </c>
      <c r="E38" s="204">
        <v>360000</v>
      </c>
    </row>
    <row r="39" spans="1:5" ht="18.75" outlineLevel="2">
      <c r="A39" s="206" t="s">
        <v>899</v>
      </c>
      <c r="B39" s="206" t="s">
        <v>44</v>
      </c>
      <c r="C39" s="206">
        <v>1</v>
      </c>
      <c r="D39" s="204">
        <v>228000</v>
      </c>
      <c r="E39" s="204">
        <v>228000</v>
      </c>
    </row>
    <row r="40" spans="1:5" ht="18.75" outlineLevel="2">
      <c r="A40" s="206" t="s">
        <v>900</v>
      </c>
      <c r="B40" s="206" t="s">
        <v>27</v>
      </c>
      <c r="C40" s="206">
        <v>5</v>
      </c>
      <c r="D40" s="204">
        <v>10000</v>
      </c>
      <c r="E40" s="204">
        <v>50000</v>
      </c>
    </row>
    <row r="41" spans="1:5" ht="18.75" outlineLevel="2">
      <c r="A41" s="206" t="s">
        <v>901</v>
      </c>
      <c r="B41" s="206" t="s">
        <v>27</v>
      </c>
      <c r="C41" s="206">
        <v>1</v>
      </c>
      <c r="D41" s="204">
        <v>12000</v>
      </c>
      <c r="E41" s="204">
        <v>12000</v>
      </c>
    </row>
    <row r="42" spans="1:5" ht="18.75" outlineLevel="1">
      <c r="A42" s="206" t="s">
        <v>902</v>
      </c>
      <c r="B42" s="206" t="s">
        <v>44</v>
      </c>
      <c r="C42" s="206">
        <v>8</v>
      </c>
      <c r="D42" s="204">
        <v>450000</v>
      </c>
      <c r="E42" s="204">
        <v>3600000</v>
      </c>
    </row>
    <row r="43" spans="1:5" ht="18.75" outlineLevel="2">
      <c r="A43" s="206" t="s">
        <v>903</v>
      </c>
      <c r="B43" s="206" t="s">
        <v>44</v>
      </c>
      <c r="C43" s="206">
        <v>1</v>
      </c>
      <c r="D43" s="204">
        <v>390000</v>
      </c>
      <c r="E43" s="204">
        <v>390000</v>
      </c>
    </row>
    <row r="44" spans="1:5" ht="18.75" outlineLevel="2">
      <c r="A44" s="206" t="s">
        <v>904</v>
      </c>
      <c r="B44" s="206" t="s">
        <v>44</v>
      </c>
      <c r="C44" s="206">
        <v>1</v>
      </c>
      <c r="D44" s="204">
        <v>390000</v>
      </c>
      <c r="E44" s="204">
        <v>390000</v>
      </c>
    </row>
    <row r="45" spans="1:5" ht="18.75" outlineLevel="2">
      <c r="A45" s="206" t="s">
        <v>905</v>
      </c>
      <c r="B45" s="206" t="s">
        <v>44</v>
      </c>
      <c r="C45" s="206">
        <v>1</v>
      </c>
      <c r="D45" s="204">
        <v>72000</v>
      </c>
      <c r="E45" s="204">
        <v>72000</v>
      </c>
    </row>
    <row r="46" spans="1:5" ht="18.75" outlineLevel="2">
      <c r="A46" s="206" t="s">
        <v>906</v>
      </c>
      <c r="B46" s="206" t="s">
        <v>44</v>
      </c>
      <c r="C46" s="206">
        <v>2</v>
      </c>
      <c r="D46" s="204">
        <v>1713000</v>
      </c>
      <c r="E46" s="204">
        <v>3426000</v>
      </c>
    </row>
    <row r="47" spans="1:5" ht="18.75" outlineLevel="2">
      <c r="A47" s="206" t="s">
        <v>907</v>
      </c>
      <c r="B47" s="206" t="s">
        <v>44</v>
      </c>
      <c r="C47" s="206">
        <v>3</v>
      </c>
      <c r="D47" s="204">
        <v>997000</v>
      </c>
      <c r="E47" s="204">
        <v>2991000</v>
      </c>
    </row>
    <row r="48" spans="1:5" ht="18.75" outlineLevel="2">
      <c r="A48" s="206" t="s">
        <v>908</v>
      </c>
      <c r="B48" s="206" t="s">
        <v>44</v>
      </c>
      <c r="C48" s="206">
        <v>1</v>
      </c>
      <c r="D48" s="204">
        <v>979000</v>
      </c>
      <c r="E48" s="204">
        <v>979000</v>
      </c>
    </row>
    <row r="49" spans="1:5" ht="18.75" outlineLevel="2">
      <c r="A49" s="206" t="s">
        <v>909</v>
      </c>
      <c r="B49" s="206" t="s">
        <v>44</v>
      </c>
      <c r="C49" s="206">
        <v>2</v>
      </c>
      <c r="D49" s="204">
        <v>554000</v>
      </c>
      <c r="E49" s="204">
        <v>1108000</v>
      </c>
    </row>
    <row r="50" spans="1:5" ht="18.75" outlineLevel="1">
      <c r="A50" s="206" t="s">
        <v>910</v>
      </c>
      <c r="B50" s="206" t="s">
        <v>44</v>
      </c>
      <c r="C50" s="206">
        <v>6</v>
      </c>
      <c r="D50" s="204">
        <v>293000</v>
      </c>
      <c r="E50" s="204">
        <v>1758000</v>
      </c>
    </row>
    <row r="51" spans="1:5" ht="18.75" outlineLevel="2">
      <c r="A51" s="206" t="s">
        <v>911</v>
      </c>
      <c r="B51" s="206" t="s">
        <v>44</v>
      </c>
      <c r="C51" s="206">
        <v>1</v>
      </c>
      <c r="D51" s="204">
        <v>120000</v>
      </c>
      <c r="E51" s="204">
        <v>120000</v>
      </c>
    </row>
    <row r="52" spans="1:5" ht="18.75" outlineLevel="2">
      <c r="A52" s="206" t="s">
        <v>912</v>
      </c>
      <c r="B52" s="206" t="s">
        <v>44</v>
      </c>
      <c r="C52" s="206">
        <v>4</v>
      </c>
      <c r="D52" s="204">
        <v>275000</v>
      </c>
      <c r="E52" s="204">
        <v>1100000</v>
      </c>
    </row>
    <row r="53" spans="1:5" ht="18.75" outlineLevel="2">
      <c r="A53" s="206" t="s">
        <v>913</v>
      </c>
      <c r="B53" s="206" t="s">
        <v>44</v>
      </c>
      <c r="C53" s="206">
        <v>4</v>
      </c>
      <c r="D53" s="204">
        <v>2236000</v>
      </c>
      <c r="E53" s="204">
        <v>8944000</v>
      </c>
    </row>
    <row r="54" spans="1:5" ht="18.75" outlineLevel="2">
      <c r="A54" s="206" t="s">
        <v>914</v>
      </c>
      <c r="B54" s="206" t="s">
        <v>44</v>
      </c>
      <c r="C54" s="206">
        <v>3</v>
      </c>
      <c r="D54" s="204">
        <v>1632000</v>
      </c>
      <c r="E54" s="204">
        <v>4896000</v>
      </c>
    </row>
    <row r="55" spans="1:5" ht="18.75" outlineLevel="2">
      <c r="A55" s="206" t="s">
        <v>915</v>
      </c>
      <c r="B55" s="206" t="s">
        <v>44</v>
      </c>
      <c r="C55" s="206">
        <v>4</v>
      </c>
      <c r="D55" s="204">
        <v>758000</v>
      </c>
      <c r="E55" s="204">
        <v>3032000</v>
      </c>
    </row>
    <row r="56" spans="1:5" ht="18.75" outlineLevel="2">
      <c r="A56" s="206" t="s">
        <v>916</v>
      </c>
      <c r="B56" s="206" t="s">
        <v>44</v>
      </c>
      <c r="C56" s="206">
        <v>15</v>
      </c>
      <c r="D56" s="204">
        <v>180000</v>
      </c>
      <c r="E56" s="204">
        <v>2700000</v>
      </c>
    </row>
    <row r="57" spans="1:5" ht="18.75" outlineLevel="2">
      <c r="A57" s="206" t="s">
        <v>917</v>
      </c>
      <c r="B57" s="206" t="s">
        <v>44</v>
      </c>
      <c r="C57" s="206">
        <v>1</v>
      </c>
      <c r="D57" s="204">
        <v>450000</v>
      </c>
      <c r="E57" s="204">
        <v>450000</v>
      </c>
    </row>
    <row r="58" spans="1:5" ht="18.75" outlineLevel="2">
      <c r="A58" s="206" t="s">
        <v>918</v>
      </c>
      <c r="B58" s="206" t="s">
        <v>44</v>
      </c>
      <c r="C58" s="206">
        <v>1</v>
      </c>
      <c r="D58" s="204">
        <v>390000</v>
      </c>
      <c r="E58" s="204">
        <v>390000</v>
      </c>
    </row>
    <row r="59" spans="1:5" ht="18.75" outlineLevel="2">
      <c r="A59" s="206" t="s">
        <v>919</v>
      </c>
      <c r="B59" s="206" t="s">
        <v>44</v>
      </c>
      <c r="C59" s="206">
        <v>2</v>
      </c>
      <c r="D59" s="204">
        <v>1713000</v>
      </c>
      <c r="E59" s="204">
        <v>3426000</v>
      </c>
    </row>
    <row r="60" spans="1:5" ht="18.75" outlineLevel="2">
      <c r="A60" s="206" t="s">
        <v>920</v>
      </c>
      <c r="B60" s="206" t="s">
        <v>44</v>
      </c>
      <c r="C60" s="206">
        <v>2</v>
      </c>
      <c r="D60" s="204">
        <v>517000</v>
      </c>
      <c r="E60" s="204">
        <v>1034000</v>
      </c>
    </row>
    <row r="61" spans="1:5" ht="18.75" outlineLevel="1">
      <c r="A61" s="206" t="s">
        <v>921</v>
      </c>
      <c r="B61" s="206" t="s">
        <v>44</v>
      </c>
      <c r="C61" s="206">
        <v>1</v>
      </c>
      <c r="D61" s="204">
        <v>202000</v>
      </c>
      <c r="E61" s="204">
        <v>202000</v>
      </c>
    </row>
    <row r="62" spans="1:5" ht="18.75" outlineLevel="2">
      <c r="A62" s="206" t="s">
        <v>922</v>
      </c>
      <c r="B62" s="206" t="s">
        <v>44</v>
      </c>
      <c r="C62" s="206">
        <v>1</v>
      </c>
      <c r="D62" s="204">
        <v>571000</v>
      </c>
      <c r="E62" s="204">
        <v>571000</v>
      </c>
    </row>
    <row r="63" spans="1:5" ht="18.75" outlineLevel="2">
      <c r="A63" s="206" t="s">
        <v>923</v>
      </c>
      <c r="B63" s="206" t="s">
        <v>44</v>
      </c>
      <c r="C63" s="206">
        <v>5</v>
      </c>
      <c r="D63" s="204">
        <v>337000</v>
      </c>
      <c r="E63" s="204">
        <v>1685000</v>
      </c>
    </row>
    <row r="64" spans="1:5" ht="18.75" outlineLevel="1">
      <c r="A64" s="206" t="s">
        <v>924</v>
      </c>
      <c r="B64" s="206" t="s">
        <v>44</v>
      </c>
      <c r="C64" s="206">
        <v>2</v>
      </c>
      <c r="D64" s="204">
        <v>203000</v>
      </c>
      <c r="E64" s="204">
        <v>406000</v>
      </c>
    </row>
    <row r="65" spans="1:5" ht="18.75" outlineLevel="2">
      <c r="A65" s="206" t="s">
        <v>925</v>
      </c>
      <c r="B65" s="206" t="s">
        <v>44</v>
      </c>
      <c r="C65" s="206">
        <v>2</v>
      </c>
      <c r="D65" s="204">
        <v>70000</v>
      </c>
      <c r="E65" s="204">
        <v>140000</v>
      </c>
    </row>
    <row r="66" spans="1:5" ht="18.75" outlineLevel="2">
      <c r="A66" s="206" t="s">
        <v>926</v>
      </c>
      <c r="B66" s="206" t="s">
        <v>44</v>
      </c>
      <c r="C66" s="206">
        <v>1</v>
      </c>
      <c r="D66" s="204">
        <v>780000</v>
      </c>
      <c r="E66" s="204">
        <v>780000</v>
      </c>
    </row>
    <row r="67" spans="1:5" ht="18.75" outlineLevel="1">
      <c r="A67" s="206" t="s">
        <v>927</v>
      </c>
      <c r="B67" s="206" t="s">
        <v>44</v>
      </c>
      <c r="C67" s="206">
        <v>17</v>
      </c>
      <c r="D67" s="204">
        <v>450000</v>
      </c>
      <c r="E67" s="204">
        <v>7650000</v>
      </c>
    </row>
    <row r="68" spans="1:5" ht="18.75" outlineLevel="2">
      <c r="A68" s="206" t="s">
        <v>928</v>
      </c>
      <c r="B68" s="206" t="s">
        <v>27</v>
      </c>
      <c r="C68" s="206">
        <v>25</v>
      </c>
      <c r="D68" s="204">
        <v>12000</v>
      </c>
      <c r="E68" s="204">
        <v>300000</v>
      </c>
    </row>
    <row r="69" spans="1:5" ht="18.75" outlineLevel="1">
      <c r="A69" s="206" t="s">
        <v>929</v>
      </c>
      <c r="B69" s="206" t="s">
        <v>27</v>
      </c>
      <c r="C69" s="206">
        <v>9</v>
      </c>
      <c r="D69" s="204">
        <v>12000</v>
      </c>
      <c r="E69" s="204">
        <v>108000</v>
      </c>
    </row>
    <row r="70" spans="1:5" ht="18.75" outlineLevel="2">
      <c r="A70" s="206" t="s">
        <v>930</v>
      </c>
      <c r="B70" s="206" t="s">
        <v>44</v>
      </c>
      <c r="C70" s="206">
        <v>1</v>
      </c>
      <c r="D70" s="204">
        <v>997000</v>
      </c>
      <c r="E70" s="204">
        <v>997000</v>
      </c>
    </row>
    <row r="71" spans="1:5" ht="18.75" outlineLevel="2">
      <c r="A71" s="206" t="s">
        <v>931</v>
      </c>
      <c r="B71" s="206" t="s">
        <v>44</v>
      </c>
      <c r="C71" s="206">
        <v>1</v>
      </c>
      <c r="D71" s="204">
        <v>900000</v>
      </c>
      <c r="E71" s="204">
        <v>900000</v>
      </c>
    </row>
    <row r="72" spans="1:5" ht="18.75" outlineLevel="1">
      <c r="A72" s="206" t="s">
        <v>932</v>
      </c>
      <c r="B72" s="206" t="s">
        <v>44</v>
      </c>
      <c r="C72" s="206">
        <v>5</v>
      </c>
      <c r="D72" s="204">
        <v>64000</v>
      </c>
      <c r="E72" s="204">
        <v>320000</v>
      </c>
    </row>
    <row r="73" spans="1:5" ht="18.75" outlineLevel="2">
      <c r="A73" s="206" t="s">
        <v>933</v>
      </c>
      <c r="B73" s="206" t="s">
        <v>44</v>
      </c>
      <c r="C73" s="206">
        <v>7</v>
      </c>
      <c r="D73" s="204">
        <v>50000</v>
      </c>
      <c r="E73" s="204">
        <v>350000</v>
      </c>
    </row>
    <row r="74" spans="1:5" ht="18.75" outlineLevel="2">
      <c r="A74" s="206" t="s">
        <v>934</v>
      </c>
      <c r="B74" s="206" t="s">
        <v>44</v>
      </c>
      <c r="C74" s="206">
        <v>9</v>
      </c>
      <c r="D74" s="204">
        <v>25000</v>
      </c>
      <c r="E74" s="204">
        <v>225000</v>
      </c>
    </row>
    <row r="75" spans="1:5" ht="18.75" outlineLevel="2">
      <c r="A75" s="206" t="s">
        <v>935</v>
      </c>
      <c r="B75" s="206" t="s">
        <v>44</v>
      </c>
      <c r="C75" s="206">
        <v>2</v>
      </c>
      <c r="D75" s="204">
        <v>780000</v>
      </c>
      <c r="E75" s="204">
        <v>1560000</v>
      </c>
    </row>
    <row r="76" spans="1:5" ht="18.75" outlineLevel="1">
      <c r="A76" s="206" t="s">
        <v>936</v>
      </c>
      <c r="B76" s="206" t="s">
        <v>44</v>
      </c>
      <c r="C76" s="206">
        <v>4</v>
      </c>
      <c r="D76" s="204">
        <v>450000</v>
      </c>
      <c r="E76" s="204">
        <v>1800000</v>
      </c>
    </row>
    <row r="77" spans="1:5" ht="18.75" outlineLevel="2">
      <c r="A77" s="206" t="s">
        <v>937</v>
      </c>
      <c r="B77" s="206" t="s">
        <v>44</v>
      </c>
      <c r="C77" s="206">
        <v>2</v>
      </c>
      <c r="D77" s="204">
        <v>450000</v>
      </c>
      <c r="E77" s="204">
        <v>900000</v>
      </c>
    </row>
    <row r="78" spans="1:5" ht="18.75" outlineLevel="1">
      <c r="A78" s="206" t="s">
        <v>938</v>
      </c>
      <c r="B78" s="206" t="s">
        <v>44</v>
      </c>
      <c r="C78" s="206">
        <v>2</v>
      </c>
      <c r="D78" s="204">
        <v>390000</v>
      </c>
      <c r="E78" s="204">
        <v>780000</v>
      </c>
    </row>
    <row r="79" spans="1:5" ht="18.75" outlineLevel="2">
      <c r="A79" s="206" t="s">
        <v>939</v>
      </c>
      <c r="B79" s="206" t="s">
        <v>44</v>
      </c>
      <c r="C79" s="206">
        <v>4</v>
      </c>
      <c r="D79" s="204">
        <v>60000</v>
      </c>
      <c r="E79" s="204">
        <v>240000</v>
      </c>
    </row>
    <row r="80" spans="1:5" ht="18.75" outlineLevel="2">
      <c r="A80" s="206" t="s">
        <v>940</v>
      </c>
      <c r="B80" s="206" t="s">
        <v>44</v>
      </c>
      <c r="C80" s="206">
        <v>1</v>
      </c>
      <c r="D80" s="204">
        <v>667000</v>
      </c>
      <c r="E80" s="204">
        <v>667000</v>
      </c>
    </row>
    <row r="81" spans="1:5" ht="18.75" outlineLevel="1">
      <c r="A81" s="206" t="s">
        <v>941</v>
      </c>
      <c r="B81" s="206" t="s">
        <v>44</v>
      </c>
      <c r="C81" s="206">
        <v>1</v>
      </c>
      <c r="D81" s="204">
        <v>283000</v>
      </c>
      <c r="E81" s="204">
        <v>283000</v>
      </c>
    </row>
    <row r="82" spans="1:5" ht="37.5" outlineLevel="2">
      <c r="A82" s="206" t="s">
        <v>942</v>
      </c>
      <c r="B82" s="206" t="s">
        <v>44</v>
      </c>
      <c r="C82" s="206">
        <v>4</v>
      </c>
      <c r="D82" s="204">
        <v>1080000</v>
      </c>
      <c r="E82" s="204">
        <v>4320000</v>
      </c>
    </row>
    <row r="83" spans="1:5" ht="37.5" outlineLevel="1">
      <c r="A83" s="206" t="s">
        <v>943</v>
      </c>
      <c r="B83" s="206" t="s">
        <v>44</v>
      </c>
      <c r="C83" s="206">
        <v>7</v>
      </c>
      <c r="D83" s="204">
        <v>480000</v>
      </c>
      <c r="E83" s="204">
        <v>3360000</v>
      </c>
    </row>
    <row r="84" spans="1:5" ht="37.5" outlineLevel="2">
      <c r="A84" s="206" t="s">
        <v>944</v>
      </c>
      <c r="B84" s="206" t="s">
        <v>44</v>
      </c>
      <c r="C84" s="206">
        <v>16</v>
      </c>
      <c r="D84" s="204">
        <v>180000</v>
      </c>
      <c r="E84" s="204">
        <v>2880000</v>
      </c>
    </row>
    <row r="85" spans="1:5" ht="37.5" outlineLevel="2">
      <c r="A85" s="206" t="s">
        <v>945</v>
      </c>
      <c r="B85" s="206" t="s">
        <v>44</v>
      </c>
      <c r="C85" s="206">
        <v>41</v>
      </c>
      <c r="D85" s="204">
        <v>36000</v>
      </c>
      <c r="E85" s="204">
        <v>1476000</v>
      </c>
    </row>
    <row r="86" spans="1:5" ht="18.75" outlineLevel="2">
      <c r="A86" s="207" t="s">
        <v>946</v>
      </c>
      <c r="B86" s="206" t="s">
        <v>44</v>
      </c>
      <c r="C86" s="206">
        <v>7</v>
      </c>
      <c r="D86" s="204">
        <v>8400</v>
      </c>
      <c r="E86" s="204">
        <v>58800</v>
      </c>
    </row>
    <row r="87" spans="1:5" ht="18.75" outlineLevel="2">
      <c r="A87" s="207" t="s">
        <v>947</v>
      </c>
      <c r="B87" s="206" t="s">
        <v>44</v>
      </c>
      <c r="C87" s="206">
        <v>5</v>
      </c>
      <c r="D87" s="204">
        <v>6000</v>
      </c>
      <c r="E87" s="204">
        <v>30000</v>
      </c>
    </row>
    <row r="88" spans="1:5" ht="37.5" outlineLevel="1">
      <c r="A88" s="206" t="s">
        <v>211</v>
      </c>
      <c r="B88" s="206" t="s">
        <v>210</v>
      </c>
      <c r="C88" s="206">
        <v>18</v>
      </c>
      <c r="D88" s="204">
        <v>420000</v>
      </c>
      <c r="E88" s="204">
        <v>7560000</v>
      </c>
    </row>
    <row r="89" spans="1:5" ht="18.75" outlineLevel="2">
      <c r="A89" s="206" t="s">
        <v>948</v>
      </c>
      <c r="B89" s="206" t="s">
        <v>44</v>
      </c>
      <c r="C89" s="206">
        <v>1</v>
      </c>
      <c r="D89" s="204" t="s">
        <v>558</v>
      </c>
      <c r="E89" s="204">
        <v>0</v>
      </c>
    </row>
    <row r="90" spans="1:5" ht="18.75" outlineLevel="1">
      <c r="A90" s="206" t="s">
        <v>949</v>
      </c>
      <c r="B90" s="206" t="s">
        <v>44</v>
      </c>
      <c r="C90" s="206">
        <v>1</v>
      </c>
      <c r="D90" s="204">
        <v>50000</v>
      </c>
      <c r="E90" s="204">
        <v>50000</v>
      </c>
    </row>
    <row r="91" spans="1:5" ht="18.75" outlineLevel="2">
      <c r="A91" s="206" t="s">
        <v>950</v>
      </c>
      <c r="B91" s="206" t="s">
        <v>44</v>
      </c>
      <c r="C91" s="206">
        <v>1</v>
      </c>
      <c r="D91" s="204">
        <v>899000</v>
      </c>
      <c r="E91" s="204">
        <v>899000</v>
      </c>
    </row>
    <row r="92" spans="1:5" ht="18.75" outlineLevel="2">
      <c r="A92" s="206" t="s">
        <v>951</v>
      </c>
      <c r="B92" s="206" t="s">
        <v>44</v>
      </c>
      <c r="C92" s="206">
        <v>1</v>
      </c>
      <c r="D92" s="204">
        <v>600000</v>
      </c>
      <c r="E92" s="204">
        <v>600000</v>
      </c>
    </row>
    <row r="93" spans="1:5" ht="18.75" outlineLevel="2">
      <c r="A93" s="206" t="s">
        <v>952</v>
      </c>
      <c r="B93" s="206" t="s">
        <v>44</v>
      </c>
      <c r="C93" s="206">
        <v>1</v>
      </c>
      <c r="D93" s="204">
        <v>1632000</v>
      </c>
      <c r="E93" s="204">
        <v>1632000</v>
      </c>
    </row>
    <row r="94" spans="1:5" ht="18.75" outlineLevel="2">
      <c r="A94" s="206" t="s">
        <v>953</v>
      </c>
      <c r="B94" s="206" t="s">
        <v>44</v>
      </c>
      <c r="C94" s="206">
        <v>4</v>
      </c>
      <c r="D94" s="204">
        <v>758000</v>
      </c>
      <c r="E94" s="204">
        <v>3032000</v>
      </c>
    </row>
    <row r="95" spans="1:5" ht="18.75" outlineLevel="1">
      <c r="A95" s="206" t="s">
        <v>954</v>
      </c>
      <c r="B95" s="206" t="s">
        <v>44</v>
      </c>
      <c r="C95" s="206">
        <v>1</v>
      </c>
      <c r="D95" s="204">
        <v>288000</v>
      </c>
      <c r="E95" s="204">
        <v>288000</v>
      </c>
    </row>
    <row r="96" spans="1:5" ht="18.75" outlineLevel="2">
      <c r="A96" s="206" t="s">
        <v>955</v>
      </c>
      <c r="B96" s="206" t="s">
        <v>44</v>
      </c>
      <c r="C96" s="206">
        <v>1</v>
      </c>
      <c r="D96" s="204">
        <v>180000</v>
      </c>
      <c r="E96" s="204">
        <v>180000</v>
      </c>
    </row>
    <row r="97" spans="1:5" ht="18.75" outlineLevel="2">
      <c r="A97" s="206" t="s">
        <v>956</v>
      </c>
      <c r="B97" s="206" t="s">
        <v>44</v>
      </c>
      <c r="C97" s="206">
        <v>3</v>
      </c>
      <c r="D97" s="204" t="s">
        <v>558</v>
      </c>
      <c r="E97" s="204">
        <v>0</v>
      </c>
    </row>
    <row r="98" spans="1:5" ht="18.75" outlineLevel="1">
      <c r="A98" s="206" t="s">
        <v>957</v>
      </c>
      <c r="B98" s="206" t="s">
        <v>44</v>
      </c>
      <c r="C98" s="206">
        <v>1</v>
      </c>
      <c r="D98" s="204" t="s">
        <v>558</v>
      </c>
      <c r="E98" s="204">
        <v>0</v>
      </c>
    </row>
    <row r="99" spans="1:5" ht="18.75" outlineLevel="2">
      <c r="A99" s="206" t="s">
        <v>958</v>
      </c>
      <c r="B99" s="206" t="s">
        <v>44</v>
      </c>
      <c r="C99" s="206">
        <v>4</v>
      </c>
      <c r="D99" s="204">
        <v>4240000</v>
      </c>
      <c r="E99" s="204">
        <v>16960000</v>
      </c>
    </row>
    <row r="100" spans="1:5" ht="18.75" outlineLevel="2">
      <c r="A100" s="206" t="s">
        <v>959</v>
      </c>
      <c r="B100" s="206" t="s">
        <v>44</v>
      </c>
      <c r="C100" s="206">
        <v>7</v>
      </c>
      <c r="D100" s="204">
        <v>3064000</v>
      </c>
      <c r="E100" s="204">
        <v>21448000</v>
      </c>
    </row>
    <row r="101" spans="1:5" ht="18.75" outlineLevel="2">
      <c r="A101" s="206" t="s">
        <v>960</v>
      </c>
      <c r="B101" s="206" t="s">
        <v>44</v>
      </c>
      <c r="C101" s="206">
        <v>7</v>
      </c>
      <c r="D101" s="204">
        <v>1035000</v>
      </c>
      <c r="E101" s="204">
        <v>7245000</v>
      </c>
    </row>
    <row r="102" spans="1:5" ht="18.75" outlineLevel="2">
      <c r="A102" s="206" t="s">
        <v>961</v>
      </c>
      <c r="B102" s="206" t="s">
        <v>44</v>
      </c>
      <c r="C102" s="206">
        <v>1</v>
      </c>
      <c r="D102" s="204">
        <v>400000</v>
      </c>
      <c r="E102" s="204">
        <v>400000</v>
      </c>
    </row>
    <row r="103" spans="1:5" outlineLevel="1"/>
    <row r="104" spans="1:5" outlineLevel="2"/>
    <row r="105" spans="1:5" outlineLevel="2"/>
    <row r="106" spans="1:5" outlineLevel="2"/>
    <row r="107" spans="1:5" outlineLevel="2"/>
    <row r="108" spans="1:5" outlineLevel="2"/>
    <row r="109" spans="1:5" outlineLevel="2"/>
    <row r="110" spans="1:5" outlineLevel="2"/>
    <row r="111" spans="1:5" outlineLevel="2"/>
    <row r="112" spans="1:5" outlineLevel="2"/>
    <row r="113" outlineLevel="2"/>
    <row r="114" outlineLevel="2"/>
    <row r="115" outlineLevel="2"/>
    <row r="116" outlineLevel="2"/>
    <row r="117" outlineLevel="1"/>
    <row r="118" outlineLevel="2"/>
    <row r="119" outlineLevel="2"/>
    <row r="120" outlineLevel="2"/>
    <row r="121" outlineLevel="1"/>
    <row r="122" outlineLevel="2"/>
    <row r="123" outlineLevel="2"/>
    <row r="124" outlineLevel="2"/>
    <row r="125" outlineLevel="2"/>
    <row r="126" outlineLevel="1"/>
    <row r="127" outlineLevel="2"/>
    <row r="128" outlineLevel="2"/>
    <row r="129" outlineLevel="2"/>
    <row r="130" outlineLevel="2"/>
    <row r="131" outlineLevel="2"/>
    <row r="132" outlineLevel="1"/>
    <row r="133" outlineLevel="2"/>
    <row r="134" outlineLevel="1"/>
    <row r="135" outlineLevel="2"/>
    <row r="136" outlineLevel="1"/>
    <row r="137" outlineLevel="2"/>
    <row r="138" outlineLevel="1"/>
    <row r="139" outlineLevel="2"/>
    <row r="140" outlineLevel="1"/>
    <row r="141" outlineLevel="2"/>
    <row r="142" outlineLevel="1"/>
    <row r="143" outlineLevel="2"/>
    <row r="144" outlineLevel="1"/>
    <row r="145" outlineLevel="2"/>
    <row r="146" outlineLevel="1"/>
    <row r="147" outlineLevel="2"/>
    <row r="148" outlineLevel="2"/>
    <row r="149" outlineLevel="2"/>
    <row r="150" outlineLevel="1"/>
    <row r="151" outlineLevel="2"/>
    <row r="152" outlineLevel="1"/>
    <row r="153" outlineLevel="2"/>
    <row r="154" outlineLevel="1"/>
    <row r="155" outlineLevel="2"/>
    <row r="156" outlineLevel="1"/>
    <row r="157" outlineLevel="2"/>
    <row r="158" outlineLevel="2"/>
    <row r="159" outlineLevel="1"/>
    <row r="160" outlineLevel="2"/>
    <row r="161" outlineLevel="1"/>
    <row r="162" outlineLevel="2"/>
    <row r="163" outlineLevel="1"/>
    <row r="164" outlineLevel="2"/>
    <row r="165" outlineLevel="2"/>
    <row r="166" outlineLevel="1"/>
    <row r="167" outlineLevel="2"/>
    <row r="168" outlineLevel="2"/>
    <row r="169" outlineLevel="2"/>
    <row r="170" outlineLevel="2"/>
    <row r="171" outlineLevel="2"/>
    <row r="172" outlineLevel="1"/>
    <row r="173" outlineLevel="2"/>
    <row r="174" outlineLevel="1"/>
    <row r="175" outlineLevel="2"/>
    <row r="176" outlineLevel="2"/>
    <row r="177" outlineLevel="2"/>
    <row r="178" outlineLevel="1"/>
    <row r="179" outlineLevel="2"/>
    <row r="180" outlineLevel="2"/>
    <row r="181" outlineLevel="2"/>
    <row r="182" outlineLevel="2"/>
    <row r="183" outlineLevel="1"/>
    <row r="184" outlineLevel="2"/>
    <row r="185" outlineLevel="2"/>
    <row r="186" outlineLevel="2"/>
    <row r="187" outlineLevel="1"/>
    <row r="188" outlineLevel="2"/>
    <row r="189" outlineLevel="2"/>
    <row r="190" outlineLevel="1"/>
    <row r="191" outlineLevel="2"/>
    <row r="192" outlineLevel="2"/>
    <row r="193" outlineLevel="2"/>
    <row r="194" outlineLevel="2"/>
    <row r="195" outlineLevel="2"/>
    <row r="196" outlineLevel="2"/>
    <row r="197" outlineLevel="2"/>
    <row r="198" outlineLevel="1"/>
    <row r="199" outlineLevel="2"/>
    <row r="200" outlineLevel="1"/>
    <row r="201" outlineLevel="2"/>
    <row r="202" outlineLevel="1"/>
    <row r="203" outlineLevel="2"/>
    <row r="204" outlineLevel="2"/>
    <row r="205" outlineLevel="1"/>
    <row r="206" outlineLevel="2"/>
    <row r="207" outlineLevel="2"/>
    <row r="208" outlineLevel="1"/>
    <row r="209" outlineLevel="2"/>
    <row r="210" outlineLevel="1"/>
    <row r="211" outlineLevel="2"/>
    <row r="212" outlineLevel="1"/>
    <row r="213" outlineLevel="2"/>
    <row r="214" outlineLevel="2"/>
    <row r="215" outlineLevel="2"/>
    <row r="216" outlineLevel="1"/>
    <row r="217" outlineLevel="2"/>
    <row r="218" outlineLevel="2"/>
    <row r="219" outlineLevel="1"/>
    <row r="220" outlineLevel="2"/>
    <row r="221" outlineLevel="2"/>
    <row r="222" outlineLevel="1"/>
    <row r="223" outlineLevel="2"/>
    <row r="224" outlineLevel="1"/>
    <row r="225" outlineLevel="2"/>
    <row r="226" outlineLevel="2"/>
    <row r="227" outlineLevel="2"/>
    <row r="228" outlineLevel="1"/>
    <row r="229" outlineLevel="2"/>
    <row r="230" outlineLevel="1"/>
    <row r="231" outlineLevel="2"/>
    <row r="232" outlineLevel="2"/>
    <row r="233" outlineLevel="2"/>
    <row r="234" outlineLevel="1"/>
    <row r="235" outlineLevel="2"/>
    <row r="236" outlineLevel="1"/>
    <row r="237" outlineLevel="2"/>
    <row r="238" outlineLevel="1"/>
    <row r="239" outlineLevel="2"/>
    <row r="240" outlineLevel="1"/>
    <row r="241" outlineLevel="2"/>
    <row r="242" outlineLevel="1"/>
    <row r="243" outlineLevel="2"/>
    <row r="244" outlineLevel="1"/>
    <row r="245" outlineLevel="2"/>
    <row r="246" outlineLevel="2"/>
    <row r="247" outlineLevel="1"/>
    <row r="248" outlineLevel="2"/>
    <row r="249" outlineLevel="1"/>
    <row r="250" outlineLevel="2"/>
    <row r="251" outlineLevel="1"/>
    <row r="252" outlineLevel="2"/>
    <row r="253" outlineLevel="1"/>
    <row r="254" outlineLevel="2"/>
    <row r="255" outlineLevel="2"/>
    <row r="256" outlineLevel="1"/>
    <row r="257" outlineLevel="2"/>
    <row r="258" outlineLevel="1"/>
    <row r="259" outlineLevel="2"/>
    <row r="260" outlineLevel="1"/>
    <row r="261" outlineLevel="2"/>
    <row r="262" outlineLevel="2"/>
    <row r="263" outlineLevel="2"/>
    <row r="264" outlineLevel="2"/>
    <row r="265" outlineLevel="1"/>
    <row r="266" outlineLevel="2"/>
    <row r="267" outlineLevel="2"/>
    <row r="268" outlineLevel="2"/>
    <row r="269" outlineLevel="2"/>
    <row r="270" outlineLevel="1"/>
    <row r="271" outlineLevel="2"/>
    <row r="272" outlineLevel="2"/>
    <row r="273" outlineLevel="2"/>
    <row r="274" outlineLevel="1"/>
    <row r="275" outlineLevel="2"/>
    <row r="276" outlineLevel="2"/>
    <row r="277" outlineLevel="2"/>
    <row r="278" outlineLevel="2"/>
    <row r="279" outlineLevel="2"/>
    <row r="280" outlineLevel="1"/>
    <row r="281" outlineLevel="2"/>
    <row r="282" outlineLevel="1"/>
    <row r="283" outlineLevel="2"/>
    <row r="284" outlineLevel="1"/>
    <row r="285" outlineLevel="2"/>
    <row r="286" outlineLevel="1"/>
    <row r="287" outlineLevel="2"/>
    <row r="288" outlineLevel="1"/>
    <row r="289" outlineLevel="2"/>
    <row r="290" outlineLevel="1"/>
    <row r="291" outlineLevel="2"/>
    <row r="292" outlineLevel="1"/>
    <row r="293" outlineLevel="2"/>
    <row r="294" outlineLevel="1"/>
    <row r="295" outlineLevel="2"/>
    <row r="296" outlineLevel="1"/>
    <row r="297" outlineLevel="2"/>
    <row r="298" outlineLevel="2"/>
    <row r="299" outlineLevel="2"/>
    <row r="300" outlineLevel="2"/>
    <row r="301" outlineLevel="1"/>
    <row r="302" outlineLevel="2"/>
    <row r="303" outlineLevel="1"/>
    <row r="304" outlineLevel="2"/>
    <row r="305" outlineLevel="1"/>
    <row r="306" outlineLevel="2"/>
    <row r="307" outlineLevel="2"/>
    <row r="308" outlineLevel="2"/>
    <row r="309" outlineLevel="1"/>
    <row r="310" outlineLevel="2"/>
    <row r="311" outlineLevel="1"/>
    <row r="312" outlineLevel="2"/>
    <row r="313" outlineLevel="2"/>
    <row r="314" outlineLevel="2"/>
    <row r="315" outlineLevel="1"/>
    <row r="316" outlineLevel="2"/>
    <row r="317" outlineLevel="2"/>
    <row r="318" outlineLevel="2"/>
    <row r="319" outlineLevel="2"/>
    <row r="320" outlineLevel="2"/>
    <row r="321" outlineLevel="1"/>
    <row r="322" outlineLevel="2"/>
    <row r="323" outlineLevel="2"/>
    <row r="324" outlineLevel="2"/>
    <row r="325" outlineLevel="1"/>
    <row r="326" outlineLevel="2"/>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P1387"/>
  <sheetViews>
    <sheetView topLeftCell="H1" workbookViewId="0">
      <selection activeCell="N4" sqref="N4"/>
    </sheetView>
  </sheetViews>
  <sheetFormatPr defaultRowHeight="14.25" outlineLevelRow="2"/>
  <cols>
    <col min="1" max="1" width="36.875" customWidth="1"/>
    <col min="2" max="2" width="21" customWidth="1"/>
    <col min="3" max="3" width="16" hidden="1" customWidth="1"/>
    <col min="4" max="4" width="18" customWidth="1"/>
    <col min="5" max="5" width="22.875" hidden="1" customWidth="1"/>
    <col min="6" max="6" width="20.75" customWidth="1"/>
    <col min="7" max="7" width="10.25" style="233" customWidth="1"/>
    <col min="12" max="12" width="32.25" customWidth="1"/>
    <col min="13" max="13" width="12.375" customWidth="1"/>
    <col min="14" max="14" width="16.875" customWidth="1"/>
    <col min="15" max="15" width="19" customWidth="1"/>
    <col min="16" max="16" width="12.875" customWidth="1"/>
  </cols>
  <sheetData>
    <row r="1" spans="1:16" ht="56.25">
      <c r="A1" s="88" t="s">
        <v>13</v>
      </c>
      <c r="B1" s="221" t="s">
        <v>14</v>
      </c>
      <c r="C1" s="234" t="s">
        <v>992</v>
      </c>
      <c r="D1" s="201" t="s">
        <v>1635</v>
      </c>
      <c r="E1" s="234" t="s">
        <v>991</v>
      </c>
      <c r="F1" s="201" t="s">
        <v>572</v>
      </c>
      <c r="G1" s="245" t="s">
        <v>1636</v>
      </c>
      <c r="L1" s="88" t="s">
        <v>13</v>
      </c>
      <c r="M1" s="221" t="s">
        <v>14</v>
      </c>
      <c r="N1" s="201" t="s">
        <v>1635</v>
      </c>
      <c r="O1" s="201" t="s">
        <v>572</v>
      </c>
      <c r="P1" s="245" t="s">
        <v>1636</v>
      </c>
    </row>
    <row r="2" spans="1:16" ht="18.75">
      <c r="A2" s="236" t="s">
        <v>405</v>
      </c>
      <c r="B2" s="237">
        <v>21288.820000000007</v>
      </c>
      <c r="C2" s="203"/>
      <c r="D2" s="238"/>
      <c r="E2" s="203">
        <v>39567327460</v>
      </c>
      <c r="F2" s="219">
        <v>11451758940</v>
      </c>
      <c r="G2" s="219"/>
      <c r="L2" s="202" t="s">
        <v>405</v>
      </c>
      <c r="M2" s="247">
        <f>SUM(M3:M6)</f>
        <v>8560.1700000000019</v>
      </c>
      <c r="N2" s="203"/>
      <c r="O2" s="203">
        <f>SUM(O3:O6)</f>
        <v>11451758940</v>
      </c>
      <c r="P2" s="248"/>
    </row>
    <row r="3" spans="1:16" ht="56.25" outlineLevel="1">
      <c r="A3" s="206" t="s">
        <v>980</v>
      </c>
      <c r="B3" s="222">
        <v>5991.74</v>
      </c>
      <c r="C3" s="204">
        <v>1679000</v>
      </c>
      <c r="D3" s="204">
        <v>0</v>
      </c>
      <c r="E3" s="204">
        <v>10060131460</v>
      </c>
      <c r="F3" s="154">
        <v>0</v>
      </c>
      <c r="G3" s="154"/>
      <c r="L3" s="206" t="s">
        <v>981</v>
      </c>
      <c r="M3" s="222">
        <v>8191.4400000000005</v>
      </c>
      <c r="N3" s="204">
        <v>1350000</v>
      </c>
      <c r="O3" s="204">
        <v>11058444000</v>
      </c>
      <c r="P3" s="246" t="s">
        <v>1637</v>
      </c>
    </row>
    <row r="4" spans="1:16" ht="93.75" outlineLevel="2">
      <c r="A4" s="206" t="s">
        <v>981</v>
      </c>
      <c r="B4" s="222">
        <v>8191.4400000000005</v>
      </c>
      <c r="C4" s="235">
        <v>1679000</v>
      </c>
      <c r="D4" s="204">
        <v>1350000</v>
      </c>
      <c r="E4" s="235">
        <v>13753427760</v>
      </c>
      <c r="F4" s="204">
        <v>11058444000</v>
      </c>
      <c r="G4" s="246" t="s">
        <v>1637</v>
      </c>
      <c r="I4" s="105">
        <v>8191.4400000000005</v>
      </c>
      <c r="L4" s="206" t="s">
        <v>983</v>
      </c>
      <c r="M4" s="222">
        <v>17.2</v>
      </c>
      <c r="N4" s="204">
        <v>1350000</v>
      </c>
      <c r="O4" s="204">
        <v>23220000</v>
      </c>
      <c r="P4" s="246" t="s">
        <v>1637</v>
      </c>
    </row>
    <row r="5" spans="1:16" ht="93.75" outlineLevel="2">
      <c r="A5" s="239" t="s">
        <v>982</v>
      </c>
      <c r="B5" s="240">
        <v>36.18</v>
      </c>
      <c r="C5" s="204">
        <v>2160000</v>
      </c>
      <c r="D5" s="241">
        <v>0</v>
      </c>
      <c r="E5" s="204">
        <v>78148800</v>
      </c>
      <c r="F5" s="242">
        <v>0</v>
      </c>
      <c r="G5" s="154"/>
      <c r="I5" s="105">
        <v>17.2</v>
      </c>
      <c r="L5" s="223" t="s">
        <v>985</v>
      </c>
      <c r="M5" s="222">
        <v>109.7</v>
      </c>
      <c r="N5" s="204">
        <v>1350000</v>
      </c>
      <c r="O5" s="204">
        <v>148095000</v>
      </c>
      <c r="P5" s="246" t="s">
        <v>1637</v>
      </c>
    </row>
    <row r="6" spans="1:16" ht="93.75" outlineLevel="2">
      <c r="A6" s="206" t="s">
        <v>983</v>
      </c>
      <c r="B6" s="222">
        <v>17.2</v>
      </c>
      <c r="C6" s="235">
        <v>2160000</v>
      </c>
      <c r="D6" s="204">
        <v>1350000</v>
      </c>
      <c r="E6" s="235">
        <v>37152000</v>
      </c>
      <c r="F6" s="204">
        <v>23220000</v>
      </c>
      <c r="G6" s="246" t="s">
        <v>1637</v>
      </c>
      <c r="I6" s="105">
        <v>109.7</v>
      </c>
      <c r="L6" s="206" t="s">
        <v>987</v>
      </c>
      <c r="M6" s="222">
        <v>241.83</v>
      </c>
      <c r="N6" s="204">
        <v>918000</v>
      </c>
      <c r="O6" s="204">
        <v>221999940</v>
      </c>
      <c r="P6" s="246" t="s">
        <v>1638</v>
      </c>
    </row>
    <row r="7" spans="1:16" ht="75" outlineLevel="2">
      <c r="A7" s="243" t="s">
        <v>984</v>
      </c>
      <c r="B7" s="240">
        <v>969.1</v>
      </c>
      <c r="C7" s="204">
        <v>3015000</v>
      </c>
      <c r="D7" s="241">
        <v>0</v>
      </c>
      <c r="E7" s="204">
        <v>2921836500</v>
      </c>
      <c r="F7" s="242">
        <v>0</v>
      </c>
      <c r="G7" s="154"/>
      <c r="I7" s="105">
        <v>241.83</v>
      </c>
    </row>
    <row r="8" spans="1:16" ht="75" outlineLevel="2">
      <c r="A8" s="223" t="s">
        <v>985</v>
      </c>
      <c r="B8" s="222">
        <v>109.7</v>
      </c>
      <c r="C8" s="235">
        <v>3015000</v>
      </c>
      <c r="D8" s="204">
        <v>1350000</v>
      </c>
      <c r="E8" s="235">
        <v>330745500</v>
      </c>
      <c r="F8" s="204">
        <v>148095000</v>
      </c>
      <c r="G8" s="246" t="s">
        <v>1637</v>
      </c>
      <c r="I8" s="213">
        <f>SUM(I4:I7)</f>
        <v>8560.1700000000019</v>
      </c>
    </row>
    <row r="9" spans="1:16" ht="75" outlineLevel="2">
      <c r="A9" s="239" t="s">
        <v>986</v>
      </c>
      <c r="B9" s="244">
        <v>1267.1300000000001</v>
      </c>
      <c r="C9" s="204">
        <v>1469000</v>
      </c>
      <c r="D9" s="241">
        <v>0</v>
      </c>
      <c r="E9" s="204">
        <v>1861413970</v>
      </c>
      <c r="F9" s="242">
        <v>0</v>
      </c>
      <c r="G9" s="154"/>
    </row>
    <row r="10" spans="1:16" ht="75" outlineLevel="2">
      <c r="A10" s="206" t="s">
        <v>987</v>
      </c>
      <c r="B10" s="222">
        <v>241.83</v>
      </c>
      <c r="C10" s="235">
        <v>1469000</v>
      </c>
      <c r="D10" s="204">
        <v>918000</v>
      </c>
      <c r="E10" s="235">
        <v>355248270</v>
      </c>
      <c r="F10" s="204">
        <v>221999940</v>
      </c>
      <c r="G10" s="246" t="s">
        <v>1638</v>
      </c>
    </row>
    <row r="11" spans="1:16" ht="75" outlineLevel="2">
      <c r="A11" s="239" t="s">
        <v>988</v>
      </c>
      <c r="B11" s="244">
        <v>4228.7</v>
      </c>
      <c r="C11" s="204">
        <v>2050000</v>
      </c>
      <c r="D11" s="241">
        <v>0</v>
      </c>
      <c r="E11" s="204">
        <v>8668835000</v>
      </c>
      <c r="F11" s="242">
        <v>0</v>
      </c>
      <c r="G11" s="154"/>
    </row>
    <row r="12" spans="1:16" ht="56.25" outlineLevel="2">
      <c r="A12" s="206" t="s">
        <v>989</v>
      </c>
      <c r="B12" s="222">
        <v>142.5</v>
      </c>
      <c r="C12" s="204">
        <v>7220000</v>
      </c>
      <c r="D12" s="204">
        <v>0</v>
      </c>
      <c r="E12" s="204">
        <v>1028850000</v>
      </c>
      <c r="F12" s="220">
        <v>0</v>
      </c>
      <c r="G12" s="154"/>
    </row>
    <row r="13" spans="1:16" ht="56.25" outlineLevel="2">
      <c r="A13" s="206" t="s">
        <v>990</v>
      </c>
      <c r="B13" s="222">
        <v>93.3</v>
      </c>
      <c r="C13" s="204">
        <v>5054000</v>
      </c>
      <c r="D13" s="204">
        <v>0</v>
      </c>
      <c r="E13" s="204">
        <v>471538200</v>
      </c>
      <c r="F13" s="220">
        <v>0</v>
      </c>
      <c r="G13" s="154"/>
    </row>
    <row r="14" spans="1:16" outlineLevel="2">
      <c r="G14"/>
    </row>
    <row r="15" spans="1:16" outlineLevel="2">
      <c r="G15"/>
    </row>
    <row r="16" spans="1:16" outlineLevel="2">
      <c r="G16"/>
    </row>
    <row r="17" spans="7:7" outlineLevel="2">
      <c r="G17"/>
    </row>
    <row r="18" spans="7:7" outlineLevel="2">
      <c r="G18"/>
    </row>
    <row r="19" spans="7:7" outlineLevel="2">
      <c r="G19"/>
    </row>
    <row r="20" spans="7:7" outlineLevel="2">
      <c r="G20"/>
    </row>
    <row r="21" spans="7:7" outlineLevel="2">
      <c r="G21"/>
    </row>
    <row r="22" spans="7:7" outlineLevel="2">
      <c r="G22"/>
    </row>
    <row r="23" spans="7:7" outlineLevel="2">
      <c r="G23"/>
    </row>
    <row r="24" spans="7:7" outlineLevel="2">
      <c r="G24"/>
    </row>
    <row r="25" spans="7:7" outlineLevel="2">
      <c r="G25"/>
    </row>
    <row r="26" spans="7:7" outlineLevel="2">
      <c r="G26"/>
    </row>
    <row r="27" spans="7:7" outlineLevel="2">
      <c r="G27"/>
    </row>
    <row r="28" spans="7:7" outlineLevel="2">
      <c r="G28"/>
    </row>
    <row r="29" spans="7:7" outlineLevel="2">
      <c r="G29"/>
    </row>
    <row r="30" spans="7:7" outlineLevel="2">
      <c r="G30"/>
    </row>
    <row r="31" spans="7:7" outlineLevel="2">
      <c r="G31"/>
    </row>
    <row r="32" spans="7:7" outlineLevel="2">
      <c r="G32"/>
    </row>
    <row r="33" spans="7:7" outlineLevel="2">
      <c r="G33"/>
    </row>
    <row r="34" spans="7:7" outlineLevel="2">
      <c r="G34"/>
    </row>
    <row r="35" spans="7:7" outlineLevel="2">
      <c r="G35"/>
    </row>
    <row r="36" spans="7:7" outlineLevel="2">
      <c r="G36"/>
    </row>
    <row r="37" spans="7:7" outlineLevel="2">
      <c r="G37"/>
    </row>
    <row r="38" spans="7:7" outlineLevel="2">
      <c r="G38"/>
    </row>
    <row r="39" spans="7:7" outlineLevel="2">
      <c r="G39"/>
    </row>
    <row r="40" spans="7:7" outlineLevel="2">
      <c r="G40"/>
    </row>
    <row r="41" spans="7:7" outlineLevel="2">
      <c r="G41"/>
    </row>
    <row r="42" spans="7:7" outlineLevel="2">
      <c r="G42"/>
    </row>
    <row r="43" spans="7:7" outlineLevel="2">
      <c r="G43"/>
    </row>
    <row r="44" spans="7:7" outlineLevel="2">
      <c r="G44"/>
    </row>
    <row r="45" spans="7:7" outlineLevel="2">
      <c r="G45"/>
    </row>
    <row r="46" spans="7:7" outlineLevel="2">
      <c r="G46"/>
    </row>
    <row r="47" spans="7:7" outlineLevel="2">
      <c r="G47"/>
    </row>
    <row r="48" spans="7:7" outlineLevel="1">
      <c r="G48"/>
    </row>
    <row r="49" spans="7:7" outlineLevel="2">
      <c r="G49"/>
    </row>
    <row r="50" spans="7:7" outlineLevel="2">
      <c r="G50"/>
    </row>
    <row r="51" spans="7:7" outlineLevel="2">
      <c r="G51"/>
    </row>
    <row r="52" spans="7:7" outlineLevel="2">
      <c r="G52"/>
    </row>
    <row r="53" spans="7:7" outlineLevel="2">
      <c r="G53"/>
    </row>
    <row r="54" spans="7:7" outlineLevel="2">
      <c r="G54"/>
    </row>
    <row r="55" spans="7:7" outlineLevel="2">
      <c r="G55"/>
    </row>
    <row r="56" spans="7:7" outlineLevel="2">
      <c r="G56"/>
    </row>
    <row r="57" spans="7:7" outlineLevel="2">
      <c r="G57"/>
    </row>
    <row r="58" spans="7:7" outlineLevel="2">
      <c r="G58"/>
    </row>
    <row r="59" spans="7:7" outlineLevel="2">
      <c r="G59"/>
    </row>
    <row r="60" spans="7:7" outlineLevel="2">
      <c r="G60"/>
    </row>
    <row r="61" spans="7:7" outlineLevel="2">
      <c r="G61"/>
    </row>
    <row r="62" spans="7:7" outlineLevel="2">
      <c r="G62"/>
    </row>
    <row r="63" spans="7:7" outlineLevel="2">
      <c r="G63"/>
    </row>
    <row r="64" spans="7:7" outlineLevel="2">
      <c r="G64"/>
    </row>
    <row r="65" spans="7:7" outlineLevel="1">
      <c r="G65"/>
    </row>
    <row r="66" spans="7:7" outlineLevel="2">
      <c r="G66"/>
    </row>
    <row r="67" spans="7:7" outlineLevel="1">
      <c r="G67"/>
    </row>
    <row r="68" spans="7:7" outlineLevel="2">
      <c r="G68"/>
    </row>
    <row r="69" spans="7:7" outlineLevel="1">
      <c r="G69"/>
    </row>
    <row r="70" spans="7:7" outlineLevel="2">
      <c r="G70"/>
    </row>
    <row r="71" spans="7:7" outlineLevel="2">
      <c r="G71"/>
    </row>
    <row r="72" spans="7:7" outlineLevel="1">
      <c r="G72"/>
    </row>
    <row r="73" spans="7:7" outlineLevel="2">
      <c r="G73"/>
    </row>
    <row r="74" spans="7:7" outlineLevel="1">
      <c r="G74"/>
    </row>
    <row r="75" spans="7:7" outlineLevel="2">
      <c r="G75"/>
    </row>
    <row r="76" spans="7:7" outlineLevel="2">
      <c r="G76"/>
    </row>
    <row r="77" spans="7:7" outlineLevel="2">
      <c r="G77"/>
    </row>
    <row r="78" spans="7:7" outlineLevel="2">
      <c r="G78"/>
    </row>
    <row r="79" spans="7:7" outlineLevel="2">
      <c r="G79"/>
    </row>
    <row r="80" spans="7:7" outlineLevel="2">
      <c r="G80"/>
    </row>
    <row r="81" spans="7:7" outlineLevel="2">
      <c r="G81"/>
    </row>
    <row r="82" spans="7:7" outlineLevel="2">
      <c r="G82"/>
    </row>
    <row r="83" spans="7:7" outlineLevel="1">
      <c r="G83"/>
    </row>
    <row r="84" spans="7:7" outlineLevel="2">
      <c r="G84"/>
    </row>
    <row r="85" spans="7:7" outlineLevel="1">
      <c r="G85"/>
    </row>
    <row r="86" spans="7:7" outlineLevel="2">
      <c r="G86"/>
    </row>
    <row r="87" spans="7:7" outlineLevel="2">
      <c r="G87"/>
    </row>
    <row r="88" spans="7:7" outlineLevel="2">
      <c r="G88"/>
    </row>
    <row r="89" spans="7:7" outlineLevel="2">
      <c r="G89"/>
    </row>
    <row r="90" spans="7:7" outlineLevel="2">
      <c r="G90"/>
    </row>
    <row r="91" spans="7:7" outlineLevel="2">
      <c r="G91"/>
    </row>
    <row r="92" spans="7:7" outlineLevel="1">
      <c r="G92"/>
    </row>
    <row r="93" spans="7:7" outlineLevel="2">
      <c r="G93"/>
    </row>
    <row r="94" spans="7:7" outlineLevel="1">
      <c r="G94"/>
    </row>
    <row r="95" spans="7:7" outlineLevel="2">
      <c r="G95"/>
    </row>
    <row r="96" spans="7:7">
      <c r="G96"/>
    </row>
    <row r="97" spans="7:7">
      <c r="G97"/>
    </row>
    <row r="98" spans="7:7">
      <c r="G98"/>
    </row>
    <row r="99" spans="7:7">
      <c r="G99"/>
    </row>
    <row r="100" spans="7:7">
      <c r="G100"/>
    </row>
    <row r="101" spans="7:7">
      <c r="G101"/>
    </row>
    <row r="102" spans="7:7">
      <c r="G102"/>
    </row>
    <row r="103" spans="7:7">
      <c r="G103"/>
    </row>
    <row r="104" spans="7:7">
      <c r="G104"/>
    </row>
    <row r="105" spans="7:7">
      <c r="G105"/>
    </row>
    <row r="106" spans="7:7">
      <c r="G106"/>
    </row>
    <row r="107" spans="7:7">
      <c r="G107"/>
    </row>
    <row r="108" spans="7:7">
      <c r="G108"/>
    </row>
    <row r="109" spans="7:7">
      <c r="G109"/>
    </row>
    <row r="110" spans="7:7">
      <c r="G110"/>
    </row>
    <row r="111" spans="7:7">
      <c r="G111"/>
    </row>
    <row r="112" spans="7:7">
      <c r="G112"/>
    </row>
    <row r="113" spans="7:7">
      <c r="G113"/>
    </row>
    <row r="114" spans="7:7">
      <c r="G114"/>
    </row>
    <row r="115" spans="7:7">
      <c r="G115"/>
    </row>
    <row r="116" spans="7:7">
      <c r="G116"/>
    </row>
    <row r="117" spans="7:7">
      <c r="G117"/>
    </row>
    <row r="118" spans="7:7">
      <c r="G118"/>
    </row>
    <row r="119" spans="7:7">
      <c r="G119"/>
    </row>
    <row r="120" spans="7:7">
      <c r="G120"/>
    </row>
    <row r="121" spans="7:7">
      <c r="G121"/>
    </row>
    <row r="122" spans="7:7">
      <c r="G122"/>
    </row>
    <row r="123" spans="7:7">
      <c r="G123"/>
    </row>
    <row r="124" spans="7:7">
      <c r="G124"/>
    </row>
    <row r="125" spans="7:7">
      <c r="G125"/>
    </row>
    <row r="126" spans="7:7">
      <c r="G126"/>
    </row>
    <row r="127" spans="7:7">
      <c r="G127"/>
    </row>
    <row r="128" spans="7:7">
      <c r="G128"/>
    </row>
    <row r="129" spans="7:7">
      <c r="G129"/>
    </row>
    <row r="130" spans="7:7">
      <c r="G130"/>
    </row>
    <row r="131" spans="7:7">
      <c r="G131"/>
    </row>
    <row r="132" spans="7:7">
      <c r="G132"/>
    </row>
    <row r="133" spans="7:7">
      <c r="G133"/>
    </row>
    <row r="134" spans="7:7">
      <c r="G134"/>
    </row>
    <row r="135" spans="7:7">
      <c r="G135"/>
    </row>
    <row r="136" spans="7:7">
      <c r="G136"/>
    </row>
    <row r="137" spans="7:7">
      <c r="G137"/>
    </row>
    <row r="138" spans="7:7">
      <c r="G138"/>
    </row>
    <row r="139" spans="7:7">
      <c r="G139"/>
    </row>
    <row r="140" spans="7:7">
      <c r="G140"/>
    </row>
    <row r="141" spans="7:7">
      <c r="G141"/>
    </row>
    <row r="142" spans="7:7">
      <c r="G142"/>
    </row>
    <row r="143" spans="7:7">
      <c r="G143"/>
    </row>
    <row r="144" spans="7:7">
      <c r="G144"/>
    </row>
    <row r="145" spans="7:7">
      <c r="G145"/>
    </row>
    <row r="146" spans="7:7">
      <c r="G146"/>
    </row>
    <row r="147" spans="7:7">
      <c r="G147"/>
    </row>
    <row r="148" spans="7:7">
      <c r="G148"/>
    </row>
    <row r="149" spans="7:7">
      <c r="G149"/>
    </row>
    <row r="150" spans="7:7">
      <c r="G150"/>
    </row>
    <row r="151" spans="7:7">
      <c r="G151"/>
    </row>
    <row r="152" spans="7:7">
      <c r="G152"/>
    </row>
    <row r="153" spans="7:7">
      <c r="G153"/>
    </row>
    <row r="154" spans="7:7">
      <c r="G154"/>
    </row>
    <row r="155" spans="7:7">
      <c r="G155"/>
    </row>
    <row r="156" spans="7:7">
      <c r="G156"/>
    </row>
    <row r="157" spans="7:7">
      <c r="G157"/>
    </row>
    <row r="158" spans="7:7">
      <c r="G158"/>
    </row>
    <row r="159" spans="7:7">
      <c r="G159"/>
    </row>
    <row r="160" spans="7:7">
      <c r="G160"/>
    </row>
    <row r="161" spans="7:7">
      <c r="G161"/>
    </row>
    <row r="162" spans="7:7">
      <c r="G162"/>
    </row>
    <row r="163" spans="7:7">
      <c r="G163"/>
    </row>
    <row r="164" spans="7:7">
      <c r="G164"/>
    </row>
    <row r="165" spans="7:7">
      <c r="G165"/>
    </row>
    <row r="166" spans="7:7">
      <c r="G166"/>
    </row>
    <row r="167" spans="7:7">
      <c r="G167"/>
    </row>
    <row r="168" spans="7:7">
      <c r="G168"/>
    </row>
    <row r="169" spans="7:7">
      <c r="G169"/>
    </row>
    <row r="170" spans="7:7">
      <c r="G170"/>
    </row>
    <row r="171" spans="7:7">
      <c r="G171"/>
    </row>
    <row r="172" spans="7:7">
      <c r="G172"/>
    </row>
    <row r="173" spans="7:7">
      <c r="G173"/>
    </row>
    <row r="174" spans="7:7">
      <c r="G174"/>
    </row>
    <row r="175" spans="7:7">
      <c r="G175"/>
    </row>
    <row r="176" spans="7:7">
      <c r="G176"/>
    </row>
    <row r="177" spans="7:7">
      <c r="G177"/>
    </row>
    <row r="178" spans="7:7">
      <c r="G178"/>
    </row>
    <row r="179" spans="7:7">
      <c r="G179"/>
    </row>
    <row r="180" spans="7:7">
      <c r="G180"/>
    </row>
    <row r="181" spans="7:7">
      <c r="G181"/>
    </row>
    <row r="182" spans="7:7">
      <c r="G182"/>
    </row>
    <row r="183" spans="7:7">
      <c r="G183"/>
    </row>
    <row r="184" spans="7:7">
      <c r="G184"/>
    </row>
    <row r="185" spans="7:7">
      <c r="G185"/>
    </row>
    <row r="186" spans="7:7">
      <c r="G186"/>
    </row>
    <row r="187" spans="7:7">
      <c r="G187"/>
    </row>
    <row r="188" spans="7:7">
      <c r="G188"/>
    </row>
    <row r="189" spans="7:7">
      <c r="G189"/>
    </row>
    <row r="190" spans="7:7">
      <c r="G190"/>
    </row>
    <row r="191" spans="7:7">
      <c r="G191"/>
    </row>
    <row r="192" spans="7:7">
      <c r="G192"/>
    </row>
    <row r="193" spans="7:7">
      <c r="G193"/>
    </row>
    <row r="194" spans="7:7">
      <c r="G194"/>
    </row>
    <row r="195" spans="7:7">
      <c r="G195"/>
    </row>
    <row r="196" spans="7:7">
      <c r="G196"/>
    </row>
    <row r="197" spans="7:7">
      <c r="G197"/>
    </row>
    <row r="198" spans="7:7">
      <c r="G198"/>
    </row>
    <row r="199" spans="7:7">
      <c r="G199"/>
    </row>
    <row r="200" spans="7:7">
      <c r="G200"/>
    </row>
    <row r="201" spans="7:7">
      <c r="G201"/>
    </row>
    <row r="202" spans="7:7">
      <c r="G202"/>
    </row>
    <row r="203" spans="7:7">
      <c r="G203"/>
    </row>
    <row r="204" spans="7:7">
      <c r="G204"/>
    </row>
    <row r="205" spans="7:7">
      <c r="G205"/>
    </row>
    <row r="206" spans="7:7">
      <c r="G206"/>
    </row>
    <row r="207" spans="7:7">
      <c r="G207"/>
    </row>
    <row r="208" spans="7:7">
      <c r="G208"/>
    </row>
    <row r="209" spans="7:7">
      <c r="G209"/>
    </row>
    <row r="210" spans="7:7">
      <c r="G210"/>
    </row>
    <row r="211" spans="7:7">
      <c r="G211"/>
    </row>
    <row r="212" spans="7:7">
      <c r="G212"/>
    </row>
    <row r="213" spans="7:7">
      <c r="G213"/>
    </row>
    <row r="214" spans="7:7">
      <c r="G214"/>
    </row>
    <row r="215" spans="7:7">
      <c r="G215"/>
    </row>
    <row r="216" spans="7:7">
      <c r="G216"/>
    </row>
    <row r="217" spans="7:7">
      <c r="G217"/>
    </row>
    <row r="218" spans="7:7">
      <c r="G218"/>
    </row>
    <row r="219" spans="7:7">
      <c r="G219"/>
    </row>
    <row r="220" spans="7:7">
      <c r="G220"/>
    </row>
    <row r="221" spans="7:7">
      <c r="G221"/>
    </row>
    <row r="222" spans="7:7">
      <c r="G222"/>
    </row>
    <row r="223" spans="7:7">
      <c r="G223"/>
    </row>
    <row r="224" spans="7:7">
      <c r="G224"/>
    </row>
    <row r="225" spans="7:7">
      <c r="G225"/>
    </row>
    <row r="226" spans="7:7">
      <c r="G226"/>
    </row>
    <row r="227" spans="7:7">
      <c r="G227"/>
    </row>
    <row r="228" spans="7:7">
      <c r="G228"/>
    </row>
    <row r="229" spans="7:7">
      <c r="G229"/>
    </row>
    <row r="230" spans="7:7">
      <c r="G230"/>
    </row>
    <row r="231" spans="7:7">
      <c r="G231"/>
    </row>
    <row r="232" spans="7:7">
      <c r="G232"/>
    </row>
    <row r="233" spans="7:7">
      <c r="G233"/>
    </row>
    <row r="234" spans="7:7">
      <c r="G234"/>
    </row>
    <row r="235" spans="7:7">
      <c r="G235"/>
    </row>
    <row r="236" spans="7:7">
      <c r="G236"/>
    </row>
    <row r="237" spans="7:7">
      <c r="G237"/>
    </row>
    <row r="238" spans="7:7">
      <c r="G238"/>
    </row>
    <row r="239" spans="7:7">
      <c r="G239"/>
    </row>
    <row r="240" spans="7:7">
      <c r="G240"/>
    </row>
    <row r="241" spans="7:7">
      <c r="G241"/>
    </row>
    <row r="242" spans="7:7">
      <c r="G242"/>
    </row>
    <row r="243" spans="7:7">
      <c r="G243"/>
    </row>
    <row r="244" spans="7:7">
      <c r="G244"/>
    </row>
    <row r="245" spans="7:7">
      <c r="G245"/>
    </row>
    <row r="246" spans="7:7">
      <c r="G246"/>
    </row>
    <row r="247" spans="7:7">
      <c r="G247"/>
    </row>
    <row r="248" spans="7:7">
      <c r="G248"/>
    </row>
    <row r="249" spans="7:7">
      <c r="G249"/>
    </row>
    <row r="250" spans="7:7">
      <c r="G250"/>
    </row>
    <row r="251" spans="7:7">
      <c r="G251"/>
    </row>
    <row r="252" spans="7:7">
      <c r="G252"/>
    </row>
    <row r="253" spans="7:7">
      <c r="G253"/>
    </row>
    <row r="254" spans="7:7">
      <c r="G254"/>
    </row>
    <row r="255" spans="7:7">
      <c r="G255"/>
    </row>
    <row r="256" spans="7:7">
      <c r="G256"/>
    </row>
    <row r="257" spans="7:7">
      <c r="G257"/>
    </row>
    <row r="258" spans="7:7">
      <c r="G258"/>
    </row>
    <row r="259" spans="7:7">
      <c r="G259"/>
    </row>
    <row r="260" spans="7:7">
      <c r="G260"/>
    </row>
    <row r="261" spans="7:7">
      <c r="G261"/>
    </row>
    <row r="262" spans="7:7">
      <c r="G262"/>
    </row>
    <row r="263" spans="7:7">
      <c r="G263"/>
    </row>
    <row r="264" spans="7:7">
      <c r="G264"/>
    </row>
    <row r="265" spans="7:7">
      <c r="G265"/>
    </row>
    <row r="266" spans="7:7">
      <c r="G266"/>
    </row>
    <row r="267" spans="7:7">
      <c r="G267"/>
    </row>
    <row r="268" spans="7:7">
      <c r="G268"/>
    </row>
    <row r="269" spans="7:7">
      <c r="G269"/>
    </row>
    <row r="270" spans="7:7">
      <c r="G270"/>
    </row>
    <row r="271" spans="7:7">
      <c r="G271"/>
    </row>
    <row r="272" spans="7:7">
      <c r="G272"/>
    </row>
    <row r="273" spans="7:7">
      <c r="G273"/>
    </row>
    <row r="274" spans="7:7">
      <c r="G274"/>
    </row>
    <row r="275" spans="7:7">
      <c r="G275"/>
    </row>
    <row r="276" spans="7:7">
      <c r="G276"/>
    </row>
    <row r="277" spans="7:7">
      <c r="G277"/>
    </row>
    <row r="278" spans="7:7">
      <c r="G278"/>
    </row>
    <row r="279" spans="7:7">
      <c r="G279"/>
    </row>
    <row r="280" spans="7:7">
      <c r="G280"/>
    </row>
    <row r="281" spans="7:7">
      <c r="G281"/>
    </row>
    <row r="282" spans="7:7">
      <c r="G282"/>
    </row>
    <row r="283" spans="7:7">
      <c r="G283"/>
    </row>
    <row r="284" spans="7:7">
      <c r="G284"/>
    </row>
    <row r="285" spans="7:7">
      <c r="G285"/>
    </row>
    <row r="286" spans="7:7">
      <c r="G286"/>
    </row>
    <row r="287" spans="7:7">
      <c r="G287"/>
    </row>
    <row r="288" spans="7:7">
      <c r="G288"/>
    </row>
    <row r="289" spans="7:7">
      <c r="G289"/>
    </row>
    <row r="290" spans="7:7">
      <c r="G290"/>
    </row>
    <row r="291" spans="7:7">
      <c r="G291"/>
    </row>
    <row r="292" spans="7:7">
      <c r="G292"/>
    </row>
    <row r="293" spans="7:7">
      <c r="G293"/>
    </row>
    <row r="294" spans="7:7">
      <c r="G294"/>
    </row>
    <row r="295" spans="7:7">
      <c r="G295"/>
    </row>
    <row r="296" spans="7:7">
      <c r="G296"/>
    </row>
    <row r="297" spans="7:7">
      <c r="G297"/>
    </row>
    <row r="298" spans="7:7">
      <c r="G298"/>
    </row>
    <row r="299" spans="7:7">
      <c r="G299"/>
    </row>
    <row r="300" spans="7:7">
      <c r="G300"/>
    </row>
    <row r="301" spans="7:7">
      <c r="G301"/>
    </row>
    <row r="302" spans="7:7">
      <c r="G302"/>
    </row>
    <row r="303" spans="7:7">
      <c r="G303"/>
    </row>
    <row r="304" spans="7:7">
      <c r="G304"/>
    </row>
    <row r="305" spans="7:7">
      <c r="G305"/>
    </row>
    <row r="306" spans="7:7">
      <c r="G306"/>
    </row>
    <row r="307" spans="7:7">
      <c r="G307"/>
    </row>
    <row r="308" spans="7:7">
      <c r="G308"/>
    </row>
    <row r="309" spans="7:7">
      <c r="G309"/>
    </row>
    <row r="310" spans="7:7">
      <c r="G310"/>
    </row>
    <row r="311" spans="7:7">
      <c r="G311"/>
    </row>
    <row r="312" spans="7:7">
      <c r="G312"/>
    </row>
    <row r="313" spans="7:7">
      <c r="G313"/>
    </row>
    <row r="314" spans="7:7">
      <c r="G314"/>
    </row>
    <row r="315" spans="7:7">
      <c r="G315"/>
    </row>
    <row r="316" spans="7:7">
      <c r="G316"/>
    </row>
    <row r="317" spans="7:7">
      <c r="G317"/>
    </row>
    <row r="318" spans="7:7">
      <c r="G318"/>
    </row>
    <row r="319" spans="7:7">
      <c r="G319"/>
    </row>
    <row r="320" spans="7:7">
      <c r="G320"/>
    </row>
    <row r="321" spans="7:7">
      <c r="G321"/>
    </row>
    <row r="322" spans="7:7">
      <c r="G322"/>
    </row>
    <row r="323" spans="7:7">
      <c r="G323"/>
    </row>
    <row r="324" spans="7:7">
      <c r="G324"/>
    </row>
    <row r="325" spans="7:7">
      <c r="G325"/>
    </row>
    <row r="326" spans="7:7">
      <c r="G326"/>
    </row>
    <row r="327" spans="7:7">
      <c r="G327"/>
    </row>
    <row r="328" spans="7:7">
      <c r="G328"/>
    </row>
    <row r="329" spans="7:7">
      <c r="G329"/>
    </row>
    <row r="330" spans="7:7">
      <c r="G330"/>
    </row>
    <row r="331" spans="7:7">
      <c r="G331"/>
    </row>
    <row r="332" spans="7:7">
      <c r="G332"/>
    </row>
    <row r="333" spans="7:7">
      <c r="G333"/>
    </row>
    <row r="334" spans="7:7">
      <c r="G334"/>
    </row>
    <row r="335" spans="7:7">
      <c r="G335"/>
    </row>
    <row r="336" spans="7:7">
      <c r="G336"/>
    </row>
    <row r="337" spans="7:7">
      <c r="G337"/>
    </row>
    <row r="338" spans="7:7">
      <c r="G338"/>
    </row>
    <row r="339" spans="7:7">
      <c r="G339"/>
    </row>
    <row r="340" spans="7:7">
      <c r="G340"/>
    </row>
    <row r="341" spans="7:7">
      <c r="G341"/>
    </row>
    <row r="342" spans="7:7">
      <c r="G342"/>
    </row>
    <row r="343" spans="7:7">
      <c r="G343"/>
    </row>
    <row r="344" spans="7:7">
      <c r="G344"/>
    </row>
    <row r="345" spans="7:7">
      <c r="G345"/>
    </row>
    <row r="346" spans="7:7">
      <c r="G346"/>
    </row>
    <row r="347" spans="7:7">
      <c r="G347"/>
    </row>
    <row r="348" spans="7:7">
      <c r="G348"/>
    </row>
    <row r="349" spans="7:7">
      <c r="G349"/>
    </row>
    <row r="350" spans="7:7">
      <c r="G350"/>
    </row>
    <row r="351" spans="7:7">
      <c r="G351"/>
    </row>
    <row r="352" spans="7:7">
      <c r="G352"/>
    </row>
    <row r="353" spans="7:7">
      <c r="G353"/>
    </row>
    <row r="354" spans="7:7">
      <c r="G354"/>
    </row>
    <row r="355" spans="7:7">
      <c r="G355"/>
    </row>
    <row r="356" spans="7:7">
      <c r="G356"/>
    </row>
    <row r="357" spans="7:7">
      <c r="G357"/>
    </row>
    <row r="358" spans="7:7">
      <c r="G358"/>
    </row>
    <row r="359" spans="7:7">
      <c r="G359"/>
    </row>
    <row r="360" spans="7:7">
      <c r="G360"/>
    </row>
    <row r="361" spans="7:7">
      <c r="G361"/>
    </row>
    <row r="362" spans="7:7">
      <c r="G362"/>
    </row>
    <row r="363" spans="7:7">
      <c r="G363"/>
    </row>
    <row r="364" spans="7:7">
      <c r="G364"/>
    </row>
    <row r="365" spans="7:7">
      <c r="G365"/>
    </row>
    <row r="366" spans="7:7">
      <c r="G366"/>
    </row>
    <row r="367" spans="7:7">
      <c r="G367"/>
    </row>
    <row r="368" spans="7:7">
      <c r="G368"/>
    </row>
    <row r="369" spans="7:7">
      <c r="G369"/>
    </row>
    <row r="370" spans="7:7">
      <c r="G370"/>
    </row>
    <row r="371" spans="7:7">
      <c r="G371"/>
    </row>
    <row r="372" spans="7:7">
      <c r="G372"/>
    </row>
    <row r="373" spans="7:7">
      <c r="G373"/>
    </row>
    <row r="374" spans="7:7">
      <c r="G374"/>
    </row>
    <row r="375" spans="7:7">
      <c r="G375"/>
    </row>
    <row r="376" spans="7:7">
      <c r="G376"/>
    </row>
    <row r="377" spans="7:7">
      <c r="G377"/>
    </row>
    <row r="378" spans="7:7">
      <c r="G378"/>
    </row>
    <row r="379" spans="7:7">
      <c r="G379"/>
    </row>
    <row r="380" spans="7:7">
      <c r="G380"/>
    </row>
    <row r="381" spans="7:7">
      <c r="G381"/>
    </row>
    <row r="382" spans="7:7">
      <c r="G382"/>
    </row>
    <row r="383" spans="7:7">
      <c r="G383"/>
    </row>
    <row r="384" spans="7:7">
      <c r="G384"/>
    </row>
    <row r="385" spans="7:7">
      <c r="G385"/>
    </row>
    <row r="386" spans="7:7">
      <c r="G386"/>
    </row>
    <row r="387" spans="7:7">
      <c r="G387"/>
    </row>
    <row r="388" spans="7:7">
      <c r="G388"/>
    </row>
    <row r="389" spans="7:7">
      <c r="G389"/>
    </row>
    <row r="390" spans="7:7">
      <c r="G390"/>
    </row>
    <row r="391" spans="7:7">
      <c r="G391"/>
    </row>
    <row r="392" spans="7:7">
      <c r="G392"/>
    </row>
    <row r="393" spans="7:7">
      <c r="G393"/>
    </row>
    <row r="394" spans="7:7">
      <c r="G394"/>
    </row>
    <row r="395" spans="7:7">
      <c r="G395"/>
    </row>
    <row r="396" spans="7:7">
      <c r="G396"/>
    </row>
    <row r="397" spans="7:7">
      <c r="G397"/>
    </row>
    <row r="398" spans="7:7">
      <c r="G398"/>
    </row>
    <row r="399" spans="7:7">
      <c r="G399"/>
    </row>
    <row r="400" spans="7:7">
      <c r="G400"/>
    </row>
    <row r="401" spans="7:7">
      <c r="G401"/>
    </row>
    <row r="402" spans="7:7">
      <c r="G402"/>
    </row>
    <row r="403" spans="7:7">
      <c r="G403"/>
    </row>
    <row r="404" spans="7:7">
      <c r="G404"/>
    </row>
    <row r="405" spans="7:7">
      <c r="G405"/>
    </row>
    <row r="406" spans="7:7">
      <c r="G406"/>
    </row>
    <row r="407" spans="7:7">
      <c r="G407"/>
    </row>
    <row r="408" spans="7:7">
      <c r="G408"/>
    </row>
    <row r="409" spans="7:7">
      <c r="G409"/>
    </row>
    <row r="410" spans="7:7">
      <c r="G410"/>
    </row>
    <row r="411" spans="7:7">
      <c r="G411"/>
    </row>
    <row r="412" spans="7:7">
      <c r="G412"/>
    </row>
    <row r="413" spans="7:7">
      <c r="G413"/>
    </row>
    <row r="414" spans="7:7">
      <c r="G414"/>
    </row>
    <row r="415" spans="7:7">
      <c r="G415"/>
    </row>
    <row r="416" spans="7:7">
      <c r="G416"/>
    </row>
    <row r="417" spans="7:7">
      <c r="G417"/>
    </row>
    <row r="418" spans="7:7">
      <c r="G418"/>
    </row>
    <row r="419" spans="7:7">
      <c r="G419"/>
    </row>
    <row r="420" spans="7:7">
      <c r="G420"/>
    </row>
    <row r="421" spans="7:7">
      <c r="G421"/>
    </row>
    <row r="422" spans="7:7">
      <c r="G422"/>
    </row>
    <row r="423" spans="7:7">
      <c r="G423"/>
    </row>
    <row r="424" spans="7:7">
      <c r="G424"/>
    </row>
    <row r="425" spans="7:7">
      <c r="G425"/>
    </row>
    <row r="426" spans="7:7">
      <c r="G426"/>
    </row>
    <row r="427" spans="7:7">
      <c r="G427"/>
    </row>
    <row r="428" spans="7:7">
      <c r="G428"/>
    </row>
    <row r="429" spans="7:7">
      <c r="G429"/>
    </row>
    <row r="430" spans="7:7">
      <c r="G430"/>
    </row>
    <row r="431" spans="7:7">
      <c r="G431"/>
    </row>
    <row r="432" spans="7:7">
      <c r="G432"/>
    </row>
    <row r="433" spans="7:7">
      <c r="G433"/>
    </row>
    <row r="434" spans="7:7">
      <c r="G434"/>
    </row>
    <row r="435" spans="7:7">
      <c r="G435"/>
    </row>
    <row r="436" spans="7:7">
      <c r="G436"/>
    </row>
    <row r="437" spans="7:7">
      <c r="G437"/>
    </row>
    <row r="438" spans="7:7">
      <c r="G438"/>
    </row>
    <row r="439" spans="7:7">
      <c r="G439"/>
    </row>
    <row r="440" spans="7:7">
      <c r="G440"/>
    </row>
    <row r="441" spans="7:7">
      <c r="G441"/>
    </row>
    <row r="442" spans="7:7">
      <c r="G442"/>
    </row>
    <row r="443" spans="7:7">
      <c r="G443"/>
    </row>
    <row r="444" spans="7:7">
      <c r="G444"/>
    </row>
    <row r="445" spans="7:7">
      <c r="G445"/>
    </row>
    <row r="446" spans="7:7">
      <c r="G446"/>
    </row>
    <row r="447" spans="7:7">
      <c r="G447"/>
    </row>
    <row r="448" spans="7:7">
      <c r="G448"/>
    </row>
    <row r="449" spans="7:7">
      <c r="G449"/>
    </row>
    <row r="450" spans="7:7">
      <c r="G450"/>
    </row>
    <row r="451" spans="7:7">
      <c r="G451"/>
    </row>
    <row r="452" spans="7:7">
      <c r="G452"/>
    </row>
    <row r="453" spans="7:7">
      <c r="G453"/>
    </row>
    <row r="454" spans="7:7">
      <c r="G454"/>
    </row>
    <row r="455" spans="7:7">
      <c r="G455"/>
    </row>
    <row r="456" spans="7:7">
      <c r="G456"/>
    </row>
    <row r="457" spans="7:7">
      <c r="G457"/>
    </row>
    <row r="458" spans="7:7">
      <c r="G458"/>
    </row>
    <row r="459" spans="7:7">
      <c r="G459"/>
    </row>
    <row r="460" spans="7:7">
      <c r="G460"/>
    </row>
    <row r="461" spans="7:7">
      <c r="G461"/>
    </row>
    <row r="462" spans="7:7">
      <c r="G462"/>
    </row>
    <row r="463" spans="7:7">
      <c r="G463"/>
    </row>
    <row r="464" spans="7:7">
      <c r="G464"/>
    </row>
    <row r="465" spans="7:7">
      <c r="G465"/>
    </row>
    <row r="466" spans="7:7">
      <c r="G466"/>
    </row>
    <row r="467" spans="7:7">
      <c r="G467"/>
    </row>
    <row r="468" spans="7:7">
      <c r="G468"/>
    </row>
    <row r="469" spans="7:7">
      <c r="G469"/>
    </row>
    <row r="470" spans="7:7">
      <c r="G470"/>
    </row>
    <row r="471" spans="7:7">
      <c r="G471"/>
    </row>
    <row r="472" spans="7:7">
      <c r="G472"/>
    </row>
    <row r="473" spans="7:7">
      <c r="G473"/>
    </row>
    <row r="474" spans="7:7">
      <c r="G474"/>
    </row>
    <row r="475" spans="7:7">
      <c r="G475"/>
    </row>
    <row r="476" spans="7:7">
      <c r="G476"/>
    </row>
    <row r="477" spans="7:7">
      <c r="G477"/>
    </row>
    <row r="478" spans="7:7">
      <c r="G478"/>
    </row>
    <row r="479" spans="7:7">
      <c r="G479"/>
    </row>
    <row r="480" spans="7:7">
      <c r="G480"/>
    </row>
    <row r="481" spans="7:7">
      <c r="G481"/>
    </row>
    <row r="482" spans="7:7">
      <c r="G482"/>
    </row>
    <row r="483" spans="7:7">
      <c r="G483"/>
    </row>
    <row r="484" spans="7:7">
      <c r="G484"/>
    </row>
    <row r="485" spans="7:7">
      <c r="G485"/>
    </row>
    <row r="486" spans="7:7">
      <c r="G486"/>
    </row>
    <row r="487" spans="7:7">
      <c r="G487"/>
    </row>
    <row r="488" spans="7:7">
      <c r="G488"/>
    </row>
    <row r="489" spans="7:7">
      <c r="G489"/>
    </row>
    <row r="490" spans="7:7">
      <c r="G490"/>
    </row>
    <row r="491" spans="7:7">
      <c r="G491"/>
    </row>
    <row r="492" spans="7:7">
      <c r="G492"/>
    </row>
    <row r="493" spans="7:7">
      <c r="G493"/>
    </row>
    <row r="494" spans="7:7">
      <c r="G494"/>
    </row>
    <row r="495" spans="7:7">
      <c r="G495"/>
    </row>
    <row r="496" spans="7:7">
      <c r="G496"/>
    </row>
    <row r="497" spans="7:7">
      <c r="G497"/>
    </row>
    <row r="498" spans="7:7">
      <c r="G498"/>
    </row>
    <row r="499" spans="7:7">
      <c r="G499"/>
    </row>
    <row r="500" spans="7:7">
      <c r="G500"/>
    </row>
    <row r="501" spans="7:7">
      <c r="G501"/>
    </row>
    <row r="502" spans="7:7">
      <c r="G502"/>
    </row>
    <row r="503" spans="7:7">
      <c r="G503"/>
    </row>
    <row r="504" spans="7:7">
      <c r="G504"/>
    </row>
    <row r="505" spans="7:7">
      <c r="G505"/>
    </row>
    <row r="506" spans="7:7">
      <c r="G506"/>
    </row>
    <row r="507" spans="7:7">
      <c r="G507"/>
    </row>
    <row r="508" spans="7:7">
      <c r="G508"/>
    </row>
    <row r="509" spans="7:7">
      <c r="G509"/>
    </row>
    <row r="510" spans="7:7">
      <c r="G510"/>
    </row>
    <row r="511" spans="7:7">
      <c r="G511"/>
    </row>
    <row r="512" spans="7:7">
      <c r="G512"/>
    </row>
    <row r="513" spans="7:7">
      <c r="G513"/>
    </row>
    <row r="514" spans="7:7">
      <c r="G514"/>
    </row>
    <row r="515" spans="7:7">
      <c r="G515"/>
    </row>
    <row r="516" spans="7:7">
      <c r="G516"/>
    </row>
    <row r="517" spans="7:7">
      <c r="G517"/>
    </row>
    <row r="518" spans="7:7">
      <c r="G518"/>
    </row>
    <row r="519" spans="7:7">
      <c r="G519"/>
    </row>
    <row r="520" spans="7:7">
      <c r="G520"/>
    </row>
    <row r="521" spans="7:7">
      <c r="G521"/>
    </row>
    <row r="522" spans="7:7">
      <c r="G522"/>
    </row>
    <row r="523" spans="7:7">
      <c r="G523"/>
    </row>
    <row r="524" spans="7:7">
      <c r="G524"/>
    </row>
    <row r="525" spans="7:7">
      <c r="G525"/>
    </row>
    <row r="526" spans="7:7">
      <c r="G526"/>
    </row>
    <row r="527" spans="7:7">
      <c r="G527"/>
    </row>
    <row r="528" spans="7:7">
      <c r="G528"/>
    </row>
    <row r="529" spans="7:7">
      <c r="G529"/>
    </row>
    <row r="530" spans="7:7">
      <c r="G530"/>
    </row>
    <row r="531" spans="7:7">
      <c r="G531"/>
    </row>
    <row r="532" spans="7:7">
      <c r="G532"/>
    </row>
    <row r="533" spans="7:7">
      <c r="G533"/>
    </row>
    <row r="534" spans="7:7">
      <c r="G534"/>
    </row>
    <row r="535" spans="7:7">
      <c r="G535"/>
    </row>
    <row r="536" spans="7:7">
      <c r="G536"/>
    </row>
    <row r="537" spans="7:7">
      <c r="G537"/>
    </row>
    <row r="538" spans="7:7">
      <c r="G538"/>
    </row>
    <row r="539" spans="7:7">
      <c r="G539"/>
    </row>
    <row r="540" spans="7:7">
      <c r="G540"/>
    </row>
    <row r="541" spans="7:7">
      <c r="G541"/>
    </row>
    <row r="542" spans="7:7">
      <c r="G542"/>
    </row>
    <row r="543" spans="7:7">
      <c r="G543"/>
    </row>
    <row r="544" spans="7:7">
      <c r="G544"/>
    </row>
    <row r="545" spans="7:7">
      <c r="G545"/>
    </row>
    <row r="546" spans="7:7">
      <c r="G546"/>
    </row>
    <row r="547" spans="7:7">
      <c r="G547"/>
    </row>
    <row r="548" spans="7:7">
      <c r="G548"/>
    </row>
    <row r="549" spans="7:7">
      <c r="G549"/>
    </row>
    <row r="550" spans="7:7">
      <c r="G550"/>
    </row>
    <row r="551" spans="7:7">
      <c r="G551"/>
    </row>
    <row r="552" spans="7:7">
      <c r="G552"/>
    </row>
    <row r="553" spans="7:7">
      <c r="G553"/>
    </row>
    <row r="554" spans="7:7">
      <c r="G554"/>
    </row>
    <row r="555" spans="7:7">
      <c r="G555"/>
    </row>
    <row r="556" spans="7:7">
      <c r="G556"/>
    </row>
    <row r="557" spans="7:7">
      <c r="G557"/>
    </row>
    <row r="558" spans="7:7">
      <c r="G558"/>
    </row>
    <row r="559" spans="7:7">
      <c r="G559"/>
    </row>
    <row r="560" spans="7:7">
      <c r="G560"/>
    </row>
    <row r="561" spans="7:7">
      <c r="G561"/>
    </row>
    <row r="562" spans="7:7">
      <c r="G562"/>
    </row>
    <row r="563" spans="7:7">
      <c r="G563"/>
    </row>
    <row r="564" spans="7:7">
      <c r="G564"/>
    </row>
    <row r="565" spans="7:7">
      <c r="G565"/>
    </row>
    <row r="566" spans="7:7">
      <c r="G566"/>
    </row>
    <row r="567" spans="7:7">
      <c r="G567"/>
    </row>
    <row r="568" spans="7:7">
      <c r="G568"/>
    </row>
    <row r="569" spans="7:7">
      <c r="G569"/>
    </row>
    <row r="570" spans="7:7">
      <c r="G570"/>
    </row>
    <row r="571" spans="7:7">
      <c r="G571"/>
    </row>
    <row r="572" spans="7:7">
      <c r="G572"/>
    </row>
    <row r="573" spans="7:7">
      <c r="G573"/>
    </row>
    <row r="574" spans="7:7">
      <c r="G574"/>
    </row>
    <row r="575" spans="7:7">
      <c r="G575"/>
    </row>
    <row r="576" spans="7:7">
      <c r="G576"/>
    </row>
    <row r="577" spans="7:7">
      <c r="G577"/>
    </row>
    <row r="578" spans="7:7">
      <c r="G578"/>
    </row>
    <row r="579" spans="7:7">
      <c r="G579"/>
    </row>
    <row r="580" spans="7:7">
      <c r="G580"/>
    </row>
    <row r="581" spans="7:7">
      <c r="G581"/>
    </row>
    <row r="582" spans="7:7">
      <c r="G582"/>
    </row>
    <row r="583" spans="7:7">
      <c r="G583"/>
    </row>
    <row r="584" spans="7:7">
      <c r="G584"/>
    </row>
    <row r="585" spans="7:7">
      <c r="G585"/>
    </row>
    <row r="586" spans="7:7">
      <c r="G586"/>
    </row>
    <row r="587" spans="7:7">
      <c r="G587"/>
    </row>
    <row r="588" spans="7:7">
      <c r="G588"/>
    </row>
    <row r="589" spans="7:7">
      <c r="G589"/>
    </row>
    <row r="590" spans="7:7">
      <c r="G590"/>
    </row>
    <row r="591" spans="7:7">
      <c r="G591"/>
    </row>
    <row r="592" spans="7:7">
      <c r="G592"/>
    </row>
    <row r="593" spans="7:7">
      <c r="G593"/>
    </row>
    <row r="594" spans="7:7">
      <c r="G594"/>
    </row>
    <row r="595" spans="7:7">
      <c r="G595"/>
    </row>
    <row r="596" spans="7:7">
      <c r="G596"/>
    </row>
    <row r="597" spans="7:7">
      <c r="G597"/>
    </row>
    <row r="598" spans="7:7">
      <c r="G598"/>
    </row>
    <row r="599" spans="7:7">
      <c r="G599"/>
    </row>
    <row r="600" spans="7:7">
      <c r="G600"/>
    </row>
    <row r="601" spans="7:7">
      <c r="G601"/>
    </row>
    <row r="602" spans="7:7">
      <c r="G602"/>
    </row>
    <row r="603" spans="7:7">
      <c r="G603"/>
    </row>
    <row r="604" spans="7:7">
      <c r="G604"/>
    </row>
    <row r="605" spans="7:7">
      <c r="G605"/>
    </row>
    <row r="606" spans="7:7">
      <c r="G606"/>
    </row>
    <row r="607" spans="7:7">
      <c r="G607"/>
    </row>
    <row r="608" spans="7:7">
      <c r="G608"/>
    </row>
    <row r="609" spans="7:7">
      <c r="G609"/>
    </row>
    <row r="610" spans="7:7">
      <c r="G610"/>
    </row>
    <row r="611" spans="7:7">
      <c r="G611"/>
    </row>
    <row r="612" spans="7:7">
      <c r="G612"/>
    </row>
    <row r="613" spans="7:7">
      <c r="G613"/>
    </row>
    <row r="614" spans="7:7">
      <c r="G614"/>
    </row>
    <row r="615" spans="7:7">
      <c r="G615"/>
    </row>
    <row r="616" spans="7:7">
      <c r="G616"/>
    </row>
    <row r="617" spans="7:7">
      <c r="G617"/>
    </row>
    <row r="618" spans="7:7">
      <c r="G618"/>
    </row>
    <row r="619" spans="7:7">
      <c r="G619"/>
    </row>
    <row r="620" spans="7:7">
      <c r="G620"/>
    </row>
    <row r="621" spans="7:7">
      <c r="G621"/>
    </row>
    <row r="622" spans="7:7">
      <c r="G622"/>
    </row>
    <row r="623" spans="7:7">
      <c r="G623"/>
    </row>
    <row r="624" spans="7:7">
      <c r="G624"/>
    </row>
    <row r="625" spans="7:7">
      <c r="G625"/>
    </row>
    <row r="626" spans="7:7">
      <c r="G626"/>
    </row>
    <row r="627" spans="7:7">
      <c r="G627"/>
    </row>
    <row r="628" spans="7:7">
      <c r="G628"/>
    </row>
    <row r="629" spans="7:7">
      <c r="G629"/>
    </row>
    <row r="630" spans="7:7">
      <c r="G630"/>
    </row>
    <row r="631" spans="7:7">
      <c r="G631"/>
    </row>
    <row r="632" spans="7:7">
      <c r="G632"/>
    </row>
    <row r="633" spans="7:7">
      <c r="G633"/>
    </row>
    <row r="634" spans="7:7">
      <c r="G634"/>
    </row>
    <row r="635" spans="7:7">
      <c r="G635"/>
    </row>
    <row r="636" spans="7:7">
      <c r="G636"/>
    </row>
    <row r="637" spans="7:7">
      <c r="G637"/>
    </row>
    <row r="638" spans="7:7">
      <c r="G638"/>
    </row>
    <row r="639" spans="7:7">
      <c r="G639"/>
    </row>
    <row r="640" spans="7:7">
      <c r="G640"/>
    </row>
    <row r="641" spans="7:7">
      <c r="G641"/>
    </row>
    <row r="642" spans="7:7">
      <c r="G642"/>
    </row>
    <row r="643" spans="7:7">
      <c r="G643"/>
    </row>
    <row r="644" spans="7:7">
      <c r="G644"/>
    </row>
    <row r="645" spans="7:7">
      <c r="G645"/>
    </row>
    <row r="646" spans="7:7">
      <c r="G646"/>
    </row>
    <row r="647" spans="7:7">
      <c r="G647"/>
    </row>
    <row r="648" spans="7:7">
      <c r="G648"/>
    </row>
    <row r="649" spans="7:7">
      <c r="G649"/>
    </row>
    <row r="650" spans="7:7">
      <c r="G650"/>
    </row>
    <row r="651" spans="7:7">
      <c r="G651"/>
    </row>
    <row r="652" spans="7:7">
      <c r="G652"/>
    </row>
    <row r="653" spans="7:7">
      <c r="G653"/>
    </row>
    <row r="654" spans="7:7">
      <c r="G654"/>
    </row>
    <row r="655" spans="7:7">
      <c r="G655"/>
    </row>
    <row r="656" spans="7:7">
      <c r="G656"/>
    </row>
    <row r="657" spans="7:7">
      <c r="G657"/>
    </row>
    <row r="658" spans="7:7">
      <c r="G658"/>
    </row>
    <row r="659" spans="7:7">
      <c r="G659"/>
    </row>
    <row r="660" spans="7:7">
      <c r="G660"/>
    </row>
    <row r="661" spans="7:7">
      <c r="G661"/>
    </row>
    <row r="662" spans="7:7">
      <c r="G662"/>
    </row>
    <row r="663" spans="7:7">
      <c r="G663"/>
    </row>
    <row r="664" spans="7:7">
      <c r="G664"/>
    </row>
    <row r="665" spans="7:7">
      <c r="G665"/>
    </row>
    <row r="666" spans="7:7">
      <c r="G666"/>
    </row>
    <row r="667" spans="7:7">
      <c r="G667"/>
    </row>
    <row r="668" spans="7:7">
      <c r="G668"/>
    </row>
    <row r="669" spans="7:7">
      <c r="G669"/>
    </row>
    <row r="670" spans="7:7">
      <c r="G670"/>
    </row>
    <row r="671" spans="7:7">
      <c r="G671"/>
    </row>
    <row r="672" spans="7:7">
      <c r="G672"/>
    </row>
    <row r="673" spans="7:7">
      <c r="G673"/>
    </row>
    <row r="674" spans="7:7">
      <c r="G674"/>
    </row>
    <row r="675" spans="7:7">
      <c r="G675"/>
    </row>
    <row r="676" spans="7:7">
      <c r="G676"/>
    </row>
    <row r="677" spans="7:7">
      <c r="G677"/>
    </row>
    <row r="678" spans="7:7">
      <c r="G678"/>
    </row>
    <row r="679" spans="7:7">
      <c r="G679"/>
    </row>
    <row r="680" spans="7:7">
      <c r="G680"/>
    </row>
    <row r="681" spans="7:7">
      <c r="G681"/>
    </row>
    <row r="682" spans="7:7">
      <c r="G682"/>
    </row>
    <row r="683" spans="7:7">
      <c r="G683"/>
    </row>
    <row r="684" spans="7:7">
      <c r="G684"/>
    </row>
    <row r="685" spans="7:7">
      <c r="G685"/>
    </row>
    <row r="686" spans="7:7">
      <c r="G686"/>
    </row>
    <row r="687" spans="7:7">
      <c r="G687"/>
    </row>
    <row r="688" spans="7:7">
      <c r="G688"/>
    </row>
    <row r="689" spans="7:7">
      <c r="G689"/>
    </row>
    <row r="690" spans="7:7">
      <c r="G690"/>
    </row>
    <row r="691" spans="7:7">
      <c r="G691"/>
    </row>
    <row r="692" spans="7:7">
      <c r="G692"/>
    </row>
    <row r="693" spans="7:7">
      <c r="G693"/>
    </row>
    <row r="694" spans="7:7">
      <c r="G694"/>
    </row>
    <row r="695" spans="7:7">
      <c r="G695"/>
    </row>
    <row r="696" spans="7:7">
      <c r="G696"/>
    </row>
    <row r="697" spans="7:7">
      <c r="G697"/>
    </row>
    <row r="698" spans="7:7">
      <c r="G698"/>
    </row>
    <row r="699" spans="7:7">
      <c r="G699"/>
    </row>
    <row r="700" spans="7:7">
      <c r="G700"/>
    </row>
    <row r="701" spans="7:7">
      <c r="G701"/>
    </row>
    <row r="702" spans="7:7">
      <c r="G702"/>
    </row>
    <row r="703" spans="7:7">
      <c r="G703"/>
    </row>
    <row r="704" spans="7:7">
      <c r="G704"/>
    </row>
    <row r="705" spans="7:7">
      <c r="G705"/>
    </row>
    <row r="706" spans="7:7">
      <c r="G706"/>
    </row>
    <row r="707" spans="7:7">
      <c r="G707"/>
    </row>
    <row r="708" spans="7:7">
      <c r="G708"/>
    </row>
    <row r="709" spans="7:7">
      <c r="G709"/>
    </row>
    <row r="710" spans="7:7">
      <c r="G710"/>
    </row>
    <row r="711" spans="7:7">
      <c r="G711"/>
    </row>
    <row r="712" spans="7:7">
      <c r="G712"/>
    </row>
    <row r="713" spans="7:7">
      <c r="G713"/>
    </row>
    <row r="714" spans="7:7">
      <c r="G714"/>
    </row>
    <row r="715" spans="7:7">
      <c r="G715"/>
    </row>
    <row r="716" spans="7:7">
      <c r="G716"/>
    </row>
    <row r="717" spans="7:7">
      <c r="G717"/>
    </row>
    <row r="718" spans="7:7">
      <c r="G718"/>
    </row>
    <row r="719" spans="7:7">
      <c r="G719"/>
    </row>
    <row r="720" spans="7:7">
      <c r="G720"/>
    </row>
    <row r="721" spans="7:7">
      <c r="G721"/>
    </row>
    <row r="722" spans="7:7">
      <c r="G722"/>
    </row>
    <row r="723" spans="7:7">
      <c r="G723"/>
    </row>
    <row r="724" spans="7:7">
      <c r="G724"/>
    </row>
    <row r="725" spans="7:7">
      <c r="G725"/>
    </row>
    <row r="726" spans="7:7">
      <c r="G726"/>
    </row>
    <row r="727" spans="7:7">
      <c r="G727"/>
    </row>
    <row r="728" spans="7:7">
      <c r="G728"/>
    </row>
    <row r="729" spans="7:7">
      <c r="G729"/>
    </row>
    <row r="730" spans="7:7">
      <c r="G730"/>
    </row>
    <row r="731" spans="7:7">
      <c r="G731"/>
    </row>
    <row r="732" spans="7:7">
      <c r="G732"/>
    </row>
    <row r="733" spans="7:7">
      <c r="G733"/>
    </row>
    <row r="734" spans="7:7">
      <c r="G734"/>
    </row>
    <row r="735" spans="7:7">
      <c r="G735"/>
    </row>
    <row r="736" spans="7:7">
      <c r="G736"/>
    </row>
    <row r="737" spans="7:7">
      <c r="G737"/>
    </row>
    <row r="738" spans="7:7">
      <c r="G738"/>
    </row>
    <row r="739" spans="7:7">
      <c r="G739"/>
    </row>
    <row r="740" spans="7:7">
      <c r="G740"/>
    </row>
    <row r="741" spans="7:7">
      <c r="G741"/>
    </row>
    <row r="742" spans="7:7">
      <c r="G742"/>
    </row>
    <row r="743" spans="7:7">
      <c r="G743"/>
    </row>
    <row r="744" spans="7:7">
      <c r="G744"/>
    </row>
    <row r="745" spans="7:7">
      <c r="G745"/>
    </row>
    <row r="746" spans="7:7">
      <c r="G746"/>
    </row>
    <row r="747" spans="7:7">
      <c r="G747"/>
    </row>
    <row r="748" spans="7:7">
      <c r="G748"/>
    </row>
    <row r="749" spans="7:7">
      <c r="G749"/>
    </row>
    <row r="750" spans="7:7">
      <c r="G750"/>
    </row>
    <row r="751" spans="7:7">
      <c r="G751"/>
    </row>
    <row r="752" spans="7:7">
      <c r="G752"/>
    </row>
    <row r="753" spans="7:7">
      <c r="G753"/>
    </row>
    <row r="754" spans="7:7">
      <c r="G754"/>
    </row>
    <row r="755" spans="7:7">
      <c r="G755"/>
    </row>
    <row r="756" spans="7:7">
      <c r="G756"/>
    </row>
    <row r="757" spans="7:7">
      <c r="G757"/>
    </row>
    <row r="758" spans="7:7">
      <c r="G758"/>
    </row>
    <row r="759" spans="7:7">
      <c r="G759"/>
    </row>
    <row r="760" spans="7:7">
      <c r="G760"/>
    </row>
    <row r="761" spans="7:7">
      <c r="G761"/>
    </row>
    <row r="762" spans="7:7">
      <c r="G762"/>
    </row>
    <row r="763" spans="7:7">
      <c r="G763"/>
    </row>
    <row r="764" spans="7:7">
      <c r="G764"/>
    </row>
    <row r="765" spans="7:7">
      <c r="G765"/>
    </row>
    <row r="766" spans="7:7">
      <c r="G766"/>
    </row>
    <row r="767" spans="7:7">
      <c r="G767"/>
    </row>
    <row r="768" spans="7:7">
      <c r="G768"/>
    </row>
    <row r="769" spans="7:7">
      <c r="G769"/>
    </row>
    <row r="770" spans="7:7">
      <c r="G770"/>
    </row>
    <row r="771" spans="7:7">
      <c r="G771"/>
    </row>
    <row r="772" spans="7:7">
      <c r="G772"/>
    </row>
    <row r="773" spans="7:7">
      <c r="G773"/>
    </row>
    <row r="774" spans="7:7">
      <c r="G774"/>
    </row>
    <row r="775" spans="7:7">
      <c r="G775"/>
    </row>
    <row r="776" spans="7:7">
      <c r="G776"/>
    </row>
    <row r="777" spans="7:7">
      <c r="G777"/>
    </row>
    <row r="778" spans="7:7">
      <c r="G778"/>
    </row>
    <row r="779" spans="7:7">
      <c r="G779"/>
    </row>
    <row r="780" spans="7:7">
      <c r="G780"/>
    </row>
    <row r="781" spans="7:7">
      <c r="G781"/>
    </row>
    <row r="782" spans="7:7">
      <c r="G782"/>
    </row>
    <row r="783" spans="7:7">
      <c r="G783"/>
    </row>
    <row r="784" spans="7:7">
      <c r="G784"/>
    </row>
    <row r="785" spans="7:7">
      <c r="G785"/>
    </row>
    <row r="786" spans="7:7">
      <c r="G786"/>
    </row>
    <row r="787" spans="7:7">
      <c r="G787"/>
    </row>
    <row r="788" spans="7:7">
      <c r="G788"/>
    </row>
    <row r="789" spans="7:7">
      <c r="G789"/>
    </row>
    <row r="790" spans="7:7">
      <c r="G790"/>
    </row>
    <row r="791" spans="7:7">
      <c r="G791"/>
    </row>
    <row r="792" spans="7:7">
      <c r="G792"/>
    </row>
    <row r="793" spans="7:7">
      <c r="G793"/>
    </row>
    <row r="794" spans="7:7">
      <c r="G794"/>
    </row>
    <row r="795" spans="7:7">
      <c r="G795"/>
    </row>
    <row r="796" spans="7:7">
      <c r="G796"/>
    </row>
    <row r="797" spans="7:7">
      <c r="G797"/>
    </row>
    <row r="798" spans="7:7">
      <c r="G798"/>
    </row>
    <row r="799" spans="7:7">
      <c r="G799"/>
    </row>
    <row r="800" spans="7:7">
      <c r="G800"/>
    </row>
    <row r="801" spans="7:7">
      <c r="G801"/>
    </row>
    <row r="802" spans="7:7">
      <c r="G802"/>
    </row>
    <row r="803" spans="7:7">
      <c r="G803"/>
    </row>
    <row r="804" spans="7:7">
      <c r="G804"/>
    </row>
    <row r="805" spans="7:7">
      <c r="G805"/>
    </row>
    <row r="806" spans="7:7">
      <c r="G806"/>
    </row>
    <row r="807" spans="7:7">
      <c r="G807"/>
    </row>
    <row r="808" spans="7:7">
      <c r="G808"/>
    </row>
    <row r="809" spans="7:7">
      <c r="G809"/>
    </row>
    <row r="810" spans="7:7">
      <c r="G810"/>
    </row>
    <row r="811" spans="7:7">
      <c r="G811"/>
    </row>
    <row r="812" spans="7:7">
      <c r="G812"/>
    </row>
    <row r="813" spans="7:7">
      <c r="G813"/>
    </row>
    <row r="814" spans="7:7">
      <c r="G814"/>
    </row>
    <row r="815" spans="7:7">
      <c r="G815"/>
    </row>
    <row r="816" spans="7:7">
      <c r="G816"/>
    </row>
    <row r="817" spans="7:7">
      <c r="G817"/>
    </row>
    <row r="818" spans="7:7">
      <c r="G818"/>
    </row>
    <row r="819" spans="7:7">
      <c r="G819"/>
    </row>
    <row r="820" spans="7:7">
      <c r="G820"/>
    </row>
    <row r="821" spans="7:7">
      <c r="G821"/>
    </row>
    <row r="822" spans="7:7">
      <c r="G822"/>
    </row>
    <row r="823" spans="7:7">
      <c r="G823"/>
    </row>
    <row r="824" spans="7:7">
      <c r="G824"/>
    </row>
    <row r="825" spans="7:7">
      <c r="G825"/>
    </row>
    <row r="826" spans="7:7">
      <c r="G826"/>
    </row>
    <row r="827" spans="7:7">
      <c r="G827"/>
    </row>
    <row r="828" spans="7:7">
      <c r="G828"/>
    </row>
    <row r="829" spans="7:7">
      <c r="G829"/>
    </row>
    <row r="830" spans="7:7">
      <c r="G830"/>
    </row>
    <row r="831" spans="7:7">
      <c r="G831"/>
    </row>
    <row r="832" spans="7:7">
      <c r="G832"/>
    </row>
    <row r="833" spans="7:7">
      <c r="G833"/>
    </row>
    <row r="834" spans="7:7">
      <c r="G834"/>
    </row>
    <row r="835" spans="7:7">
      <c r="G835"/>
    </row>
    <row r="836" spans="7:7">
      <c r="G836"/>
    </row>
    <row r="837" spans="7:7">
      <c r="G837"/>
    </row>
    <row r="838" spans="7:7">
      <c r="G838"/>
    </row>
    <row r="839" spans="7:7">
      <c r="G839"/>
    </row>
    <row r="840" spans="7:7">
      <c r="G840"/>
    </row>
    <row r="841" spans="7:7">
      <c r="G841"/>
    </row>
    <row r="842" spans="7:7">
      <c r="G842"/>
    </row>
    <row r="843" spans="7:7">
      <c r="G843"/>
    </row>
    <row r="844" spans="7:7">
      <c r="G844"/>
    </row>
    <row r="845" spans="7:7">
      <c r="G845"/>
    </row>
    <row r="846" spans="7:7">
      <c r="G846"/>
    </row>
    <row r="847" spans="7:7">
      <c r="G847"/>
    </row>
    <row r="848" spans="7:7">
      <c r="G848"/>
    </row>
    <row r="849" spans="7:7">
      <c r="G849"/>
    </row>
    <row r="850" spans="7:7">
      <c r="G850"/>
    </row>
    <row r="851" spans="7:7">
      <c r="G851"/>
    </row>
    <row r="852" spans="7:7">
      <c r="G852"/>
    </row>
    <row r="853" spans="7:7">
      <c r="G853"/>
    </row>
    <row r="854" spans="7:7">
      <c r="G854"/>
    </row>
    <row r="855" spans="7:7">
      <c r="G855"/>
    </row>
    <row r="856" spans="7:7">
      <c r="G856"/>
    </row>
    <row r="857" spans="7:7">
      <c r="G857"/>
    </row>
    <row r="858" spans="7:7">
      <c r="G858"/>
    </row>
    <row r="859" spans="7:7">
      <c r="G859"/>
    </row>
    <row r="860" spans="7:7">
      <c r="G860"/>
    </row>
    <row r="861" spans="7:7">
      <c r="G861"/>
    </row>
    <row r="862" spans="7:7">
      <c r="G862"/>
    </row>
    <row r="863" spans="7:7">
      <c r="G863"/>
    </row>
    <row r="864" spans="7:7">
      <c r="G864"/>
    </row>
    <row r="865" spans="7:7">
      <c r="G865"/>
    </row>
    <row r="866" spans="7:7">
      <c r="G866"/>
    </row>
    <row r="867" spans="7:7">
      <c r="G867"/>
    </row>
    <row r="868" spans="7:7">
      <c r="G868"/>
    </row>
    <row r="869" spans="7:7">
      <c r="G869"/>
    </row>
    <row r="870" spans="7:7">
      <c r="G870"/>
    </row>
    <row r="871" spans="7:7">
      <c r="G871"/>
    </row>
    <row r="872" spans="7:7">
      <c r="G872"/>
    </row>
    <row r="873" spans="7:7">
      <c r="G873"/>
    </row>
    <row r="874" spans="7:7">
      <c r="G874"/>
    </row>
    <row r="875" spans="7:7">
      <c r="G875"/>
    </row>
    <row r="876" spans="7:7">
      <c r="G876"/>
    </row>
    <row r="877" spans="7:7">
      <c r="G877"/>
    </row>
    <row r="878" spans="7:7">
      <c r="G878"/>
    </row>
    <row r="879" spans="7:7">
      <c r="G879"/>
    </row>
    <row r="880" spans="7:7">
      <c r="G880"/>
    </row>
    <row r="881" spans="7:7">
      <c r="G881"/>
    </row>
    <row r="882" spans="7:7">
      <c r="G882"/>
    </row>
    <row r="883" spans="7:7">
      <c r="G883"/>
    </row>
    <row r="884" spans="7:7">
      <c r="G884"/>
    </row>
    <row r="885" spans="7:7">
      <c r="G885"/>
    </row>
    <row r="886" spans="7:7">
      <c r="G886"/>
    </row>
    <row r="887" spans="7:7">
      <c r="G887"/>
    </row>
    <row r="888" spans="7:7">
      <c r="G888"/>
    </row>
    <row r="889" spans="7:7">
      <c r="G889"/>
    </row>
    <row r="890" spans="7:7">
      <c r="G890"/>
    </row>
    <row r="891" spans="7:7">
      <c r="G891"/>
    </row>
    <row r="892" spans="7:7">
      <c r="G892"/>
    </row>
    <row r="893" spans="7:7">
      <c r="G893"/>
    </row>
    <row r="894" spans="7:7">
      <c r="G894"/>
    </row>
    <row r="895" spans="7:7">
      <c r="G895"/>
    </row>
    <row r="896" spans="7:7">
      <c r="G896"/>
    </row>
    <row r="897" spans="7:7">
      <c r="G897"/>
    </row>
    <row r="898" spans="7:7">
      <c r="G898"/>
    </row>
    <row r="899" spans="7:7">
      <c r="G899"/>
    </row>
    <row r="900" spans="7:7">
      <c r="G900"/>
    </row>
    <row r="901" spans="7:7">
      <c r="G901"/>
    </row>
    <row r="902" spans="7:7">
      <c r="G902"/>
    </row>
    <row r="903" spans="7:7">
      <c r="G903"/>
    </row>
    <row r="904" spans="7:7">
      <c r="G904"/>
    </row>
    <row r="905" spans="7:7">
      <c r="G905"/>
    </row>
    <row r="906" spans="7:7">
      <c r="G906"/>
    </row>
    <row r="907" spans="7:7">
      <c r="G907"/>
    </row>
    <row r="908" spans="7:7">
      <c r="G908"/>
    </row>
    <row r="909" spans="7:7">
      <c r="G909"/>
    </row>
    <row r="910" spans="7:7">
      <c r="G910"/>
    </row>
    <row r="911" spans="7:7">
      <c r="G911"/>
    </row>
    <row r="912" spans="7:7">
      <c r="G912"/>
    </row>
    <row r="913" spans="7:7">
      <c r="G913"/>
    </row>
    <row r="914" spans="7:7">
      <c r="G914"/>
    </row>
    <row r="915" spans="7:7">
      <c r="G915"/>
    </row>
    <row r="916" spans="7:7">
      <c r="G916"/>
    </row>
    <row r="917" spans="7:7">
      <c r="G917"/>
    </row>
    <row r="918" spans="7:7">
      <c r="G918"/>
    </row>
    <row r="919" spans="7:7">
      <c r="G919"/>
    </row>
    <row r="920" spans="7:7">
      <c r="G920"/>
    </row>
    <row r="921" spans="7:7">
      <c r="G921"/>
    </row>
    <row r="922" spans="7:7">
      <c r="G922"/>
    </row>
    <row r="923" spans="7:7">
      <c r="G923"/>
    </row>
    <row r="924" spans="7:7">
      <c r="G924"/>
    </row>
    <row r="925" spans="7:7">
      <c r="G925"/>
    </row>
    <row r="926" spans="7:7">
      <c r="G926"/>
    </row>
    <row r="927" spans="7:7">
      <c r="G927"/>
    </row>
    <row r="928" spans="7:7">
      <c r="G928"/>
    </row>
    <row r="929" spans="7:7">
      <c r="G929"/>
    </row>
    <row r="930" spans="7:7">
      <c r="G930"/>
    </row>
    <row r="931" spans="7:7">
      <c r="G931"/>
    </row>
    <row r="932" spans="7:7">
      <c r="G932"/>
    </row>
    <row r="933" spans="7:7">
      <c r="G933"/>
    </row>
    <row r="934" spans="7:7">
      <c r="G934"/>
    </row>
    <row r="935" spans="7:7">
      <c r="G935"/>
    </row>
    <row r="936" spans="7:7">
      <c r="G936"/>
    </row>
    <row r="937" spans="7:7">
      <c r="G937"/>
    </row>
    <row r="938" spans="7:7">
      <c r="G938"/>
    </row>
    <row r="939" spans="7:7">
      <c r="G939"/>
    </row>
    <row r="940" spans="7:7">
      <c r="G940"/>
    </row>
    <row r="941" spans="7:7">
      <c r="G941"/>
    </row>
    <row r="942" spans="7:7">
      <c r="G942"/>
    </row>
    <row r="943" spans="7:7">
      <c r="G943"/>
    </row>
    <row r="944" spans="7:7">
      <c r="G944"/>
    </row>
    <row r="945" spans="7:7">
      <c r="G945"/>
    </row>
    <row r="946" spans="7:7">
      <c r="G946"/>
    </row>
    <row r="947" spans="7:7">
      <c r="G947"/>
    </row>
    <row r="948" spans="7:7">
      <c r="G948"/>
    </row>
    <row r="949" spans="7:7">
      <c r="G949"/>
    </row>
    <row r="950" spans="7:7">
      <c r="G950"/>
    </row>
    <row r="951" spans="7:7">
      <c r="G951"/>
    </row>
    <row r="952" spans="7:7">
      <c r="G952"/>
    </row>
    <row r="953" spans="7:7">
      <c r="G953"/>
    </row>
    <row r="954" spans="7:7">
      <c r="G954"/>
    </row>
    <row r="955" spans="7:7">
      <c r="G955"/>
    </row>
    <row r="956" spans="7:7">
      <c r="G956"/>
    </row>
    <row r="957" spans="7:7">
      <c r="G957"/>
    </row>
    <row r="958" spans="7:7">
      <c r="G958"/>
    </row>
    <row r="959" spans="7:7">
      <c r="G959"/>
    </row>
    <row r="960" spans="7:7">
      <c r="G960"/>
    </row>
    <row r="961" spans="7:7">
      <c r="G961"/>
    </row>
    <row r="962" spans="7:7">
      <c r="G962"/>
    </row>
    <row r="963" spans="7:7">
      <c r="G963"/>
    </row>
    <row r="964" spans="7:7">
      <c r="G964"/>
    </row>
    <row r="965" spans="7:7">
      <c r="G965"/>
    </row>
    <row r="966" spans="7:7">
      <c r="G966"/>
    </row>
    <row r="967" spans="7:7">
      <c r="G967"/>
    </row>
    <row r="968" spans="7:7">
      <c r="G968"/>
    </row>
    <row r="969" spans="7:7">
      <c r="G969"/>
    </row>
    <row r="970" spans="7:7">
      <c r="G970"/>
    </row>
    <row r="971" spans="7:7">
      <c r="G971"/>
    </row>
    <row r="972" spans="7:7">
      <c r="G972"/>
    </row>
    <row r="973" spans="7:7">
      <c r="G973"/>
    </row>
    <row r="974" spans="7:7">
      <c r="G974"/>
    </row>
    <row r="975" spans="7:7">
      <c r="G975"/>
    </row>
    <row r="976" spans="7:7">
      <c r="G976"/>
    </row>
    <row r="977" spans="7:7">
      <c r="G977"/>
    </row>
    <row r="978" spans="7:7">
      <c r="G978"/>
    </row>
    <row r="979" spans="7:7">
      <c r="G979"/>
    </row>
    <row r="980" spans="7:7">
      <c r="G980"/>
    </row>
    <row r="981" spans="7:7">
      <c r="G981"/>
    </row>
    <row r="982" spans="7:7">
      <c r="G982"/>
    </row>
    <row r="983" spans="7:7">
      <c r="G983"/>
    </row>
    <row r="984" spans="7:7">
      <c r="G984"/>
    </row>
    <row r="985" spans="7:7">
      <c r="G985"/>
    </row>
    <row r="986" spans="7:7">
      <c r="G986"/>
    </row>
    <row r="987" spans="7:7">
      <c r="G987"/>
    </row>
    <row r="988" spans="7:7">
      <c r="G988"/>
    </row>
    <row r="989" spans="7:7">
      <c r="G989"/>
    </row>
    <row r="990" spans="7:7">
      <c r="G990"/>
    </row>
    <row r="991" spans="7:7">
      <c r="G991"/>
    </row>
    <row r="992" spans="7:7">
      <c r="G992"/>
    </row>
    <row r="993" spans="7:7">
      <c r="G993"/>
    </row>
    <row r="994" spans="7:7">
      <c r="G994"/>
    </row>
    <row r="995" spans="7:7">
      <c r="G995"/>
    </row>
    <row r="996" spans="7:7">
      <c r="G996"/>
    </row>
    <row r="997" spans="7:7">
      <c r="G997"/>
    </row>
    <row r="998" spans="7:7">
      <c r="G998"/>
    </row>
    <row r="999" spans="7:7">
      <c r="G999"/>
    </row>
    <row r="1000" spans="7:7">
      <c r="G1000"/>
    </row>
    <row r="1001" spans="7:7">
      <c r="G1001"/>
    </row>
    <row r="1002" spans="7:7">
      <c r="G1002"/>
    </row>
    <row r="1003" spans="7:7">
      <c r="G1003"/>
    </row>
    <row r="1004" spans="7:7">
      <c r="G1004"/>
    </row>
    <row r="1005" spans="7:7">
      <c r="G1005"/>
    </row>
    <row r="1006" spans="7:7">
      <c r="G1006"/>
    </row>
    <row r="1007" spans="7:7">
      <c r="G1007"/>
    </row>
    <row r="1008" spans="7:7">
      <c r="G1008"/>
    </row>
    <row r="1009" spans="7:7">
      <c r="G1009"/>
    </row>
    <row r="1010" spans="7:7">
      <c r="G1010"/>
    </row>
    <row r="1011" spans="7:7">
      <c r="G1011"/>
    </row>
    <row r="1012" spans="7:7">
      <c r="G1012"/>
    </row>
    <row r="1013" spans="7:7">
      <c r="G1013"/>
    </row>
    <row r="1014" spans="7:7">
      <c r="G1014"/>
    </row>
    <row r="1015" spans="7:7">
      <c r="G1015"/>
    </row>
    <row r="1016" spans="7:7">
      <c r="G1016"/>
    </row>
    <row r="1017" spans="7:7">
      <c r="G1017"/>
    </row>
    <row r="1018" spans="7:7">
      <c r="G1018"/>
    </row>
    <row r="1019" spans="7:7">
      <c r="G1019"/>
    </row>
    <row r="1020" spans="7:7">
      <c r="G1020"/>
    </row>
    <row r="1021" spans="7:7">
      <c r="G1021"/>
    </row>
    <row r="1022" spans="7:7">
      <c r="G1022"/>
    </row>
    <row r="1023" spans="7:7">
      <c r="G1023"/>
    </row>
    <row r="1024" spans="7:7">
      <c r="G1024"/>
    </row>
    <row r="1025" spans="7:7">
      <c r="G1025"/>
    </row>
    <row r="1026" spans="7:7">
      <c r="G1026"/>
    </row>
    <row r="1027" spans="7:7">
      <c r="G1027"/>
    </row>
    <row r="1028" spans="7:7">
      <c r="G1028"/>
    </row>
    <row r="1029" spans="7:7">
      <c r="G1029"/>
    </row>
    <row r="1030" spans="7:7">
      <c r="G1030"/>
    </row>
    <row r="1031" spans="7:7">
      <c r="G1031"/>
    </row>
    <row r="1032" spans="7:7">
      <c r="G1032"/>
    </row>
    <row r="1033" spans="7:7">
      <c r="G1033"/>
    </row>
    <row r="1034" spans="7:7">
      <c r="G1034"/>
    </row>
    <row r="1035" spans="7:7">
      <c r="G1035"/>
    </row>
    <row r="1036" spans="7:7">
      <c r="G1036"/>
    </row>
    <row r="1037" spans="7:7">
      <c r="G1037"/>
    </row>
    <row r="1038" spans="7:7">
      <c r="G1038"/>
    </row>
    <row r="1039" spans="7:7">
      <c r="G1039"/>
    </row>
    <row r="1040" spans="7:7">
      <c r="G1040"/>
    </row>
    <row r="1041" spans="7:7">
      <c r="G1041"/>
    </row>
    <row r="1042" spans="7:7">
      <c r="G1042"/>
    </row>
    <row r="1043" spans="7:7">
      <c r="G1043"/>
    </row>
    <row r="1044" spans="7:7">
      <c r="G1044"/>
    </row>
    <row r="1045" spans="7:7">
      <c r="G1045"/>
    </row>
    <row r="1046" spans="7:7">
      <c r="G1046"/>
    </row>
    <row r="1047" spans="7:7">
      <c r="G1047"/>
    </row>
    <row r="1048" spans="7:7">
      <c r="G1048"/>
    </row>
    <row r="1049" spans="7:7">
      <c r="G1049"/>
    </row>
    <row r="1050" spans="7:7">
      <c r="G1050"/>
    </row>
    <row r="1051" spans="7:7">
      <c r="G1051"/>
    </row>
    <row r="1052" spans="7:7">
      <c r="G1052"/>
    </row>
    <row r="1053" spans="7:7">
      <c r="G1053"/>
    </row>
    <row r="1054" spans="7:7">
      <c r="G1054"/>
    </row>
    <row r="1055" spans="7:7">
      <c r="G1055"/>
    </row>
    <row r="1056" spans="7:7">
      <c r="G1056"/>
    </row>
    <row r="1057" spans="7:7">
      <c r="G1057"/>
    </row>
    <row r="1058" spans="7:7">
      <c r="G1058"/>
    </row>
    <row r="1059" spans="7:7">
      <c r="G1059"/>
    </row>
    <row r="1060" spans="7:7">
      <c r="G1060"/>
    </row>
    <row r="1061" spans="7:7">
      <c r="G1061"/>
    </row>
    <row r="1062" spans="7:7">
      <c r="G1062"/>
    </row>
    <row r="1063" spans="7:7">
      <c r="G1063"/>
    </row>
    <row r="1064" spans="7:7">
      <c r="G1064"/>
    </row>
    <row r="1065" spans="7:7">
      <c r="G1065"/>
    </row>
    <row r="1066" spans="7:7">
      <c r="G1066"/>
    </row>
    <row r="1067" spans="7:7">
      <c r="G1067"/>
    </row>
    <row r="1068" spans="7:7">
      <c r="G1068"/>
    </row>
    <row r="1069" spans="7:7">
      <c r="G1069"/>
    </row>
    <row r="1070" spans="7:7">
      <c r="G1070"/>
    </row>
    <row r="1071" spans="7:7">
      <c r="G1071"/>
    </row>
    <row r="1072" spans="7:7">
      <c r="G1072"/>
    </row>
    <row r="1073" spans="7:7">
      <c r="G1073"/>
    </row>
    <row r="1074" spans="7:7">
      <c r="G1074"/>
    </row>
    <row r="1075" spans="7:7">
      <c r="G1075"/>
    </row>
    <row r="1076" spans="7:7">
      <c r="G1076"/>
    </row>
    <row r="1077" spans="7:7">
      <c r="G1077"/>
    </row>
    <row r="1078" spans="7:7">
      <c r="G1078"/>
    </row>
    <row r="1079" spans="7:7">
      <c r="G1079"/>
    </row>
    <row r="1080" spans="7:7">
      <c r="G1080"/>
    </row>
    <row r="1081" spans="7:7">
      <c r="G1081"/>
    </row>
    <row r="1082" spans="7:7">
      <c r="G1082"/>
    </row>
    <row r="1083" spans="7:7">
      <c r="G1083"/>
    </row>
    <row r="1084" spans="7:7">
      <c r="G1084"/>
    </row>
    <row r="1085" spans="7:7">
      <c r="G1085"/>
    </row>
    <row r="1086" spans="7:7">
      <c r="G1086"/>
    </row>
    <row r="1087" spans="7:7">
      <c r="G1087"/>
    </row>
    <row r="1088" spans="7:7">
      <c r="G1088"/>
    </row>
    <row r="1089" spans="7:7">
      <c r="G1089"/>
    </row>
    <row r="1090" spans="7:7">
      <c r="G1090"/>
    </row>
    <row r="1091" spans="7:7">
      <c r="G1091"/>
    </row>
    <row r="1092" spans="7:7">
      <c r="G1092"/>
    </row>
    <row r="1093" spans="7:7">
      <c r="G1093"/>
    </row>
    <row r="1094" spans="7:7">
      <c r="G1094"/>
    </row>
    <row r="1095" spans="7:7">
      <c r="G1095"/>
    </row>
    <row r="1096" spans="7:7">
      <c r="G1096"/>
    </row>
    <row r="1097" spans="7:7">
      <c r="G1097"/>
    </row>
    <row r="1098" spans="7:7">
      <c r="G1098"/>
    </row>
    <row r="1099" spans="7:7">
      <c r="G1099"/>
    </row>
    <row r="1100" spans="7:7">
      <c r="G1100"/>
    </row>
    <row r="1101" spans="7:7">
      <c r="G1101"/>
    </row>
    <row r="1102" spans="7:7">
      <c r="G1102"/>
    </row>
    <row r="1103" spans="7:7">
      <c r="G1103"/>
    </row>
    <row r="1104" spans="7:7">
      <c r="G1104"/>
    </row>
    <row r="1105" spans="7:7">
      <c r="G1105"/>
    </row>
    <row r="1106" spans="7:7">
      <c r="G1106"/>
    </row>
    <row r="1107" spans="7:7">
      <c r="G1107"/>
    </row>
    <row r="1108" spans="7:7">
      <c r="G1108"/>
    </row>
    <row r="1109" spans="7:7">
      <c r="G1109"/>
    </row>
    <row r="1110" spans="7:7">
      <c r="G1110"/>
    </row>
    <row r="1111" spans="7:7">
      <c r="G1111"/>
    </row>
    <row r="1112" spans="7:7">
      <c r="G1112"/>
    </row>
    <row r="1113" spans="7:7">
      <c r="G1113"/>
    </row>
    <row r="1114" spans="7:7">
      <c r="G1114"/>
    </row>
    <row r="1115" spans="7:7">
      <c r="G1115"/>
    </row>
    <row r="1116" spans="7:7">
      <c r="G1116"/>
    </row>
    <row r="1117" spans="7:7">
      <c r="G1117"/>
    </row>
    <row r="1118" spans="7:7">
      <c r="G1118"/>
    </row>
    <row r="1119" spans="7:7">
      <c r="G1119"/>
    </row>
    <row r="1120" spans="7:7">
      <c r="G1120"/>
    </row>
    <row r="1121" spans="7:7">
      <c r="G1121"/>
    </row>
    <row r="1122" spans="7:7">
      <c r="G1122"/>
    </row>
    <row r="1123" spans="7:7">
      <c r="G1123"/>
    </row>
    <row r="1124" spans="7:7">
      <c r="G1124"/>
    </row>
    <row r="1125" spans="7:7">
      <c r="G1125"/>
    </row>
    <row r="1126" spans="7:7">
      <c r="G1126"/>
    </row>
    <row r="1127" spans="7:7">
      <c r="G1127"/>
    </row>
    <row r="1128" spans="7:7">
      <c r="G1128"/>
    </row>
    <row r="1129" spans="7:7">
      <c r="G1129"/>
    </row>
    <row r="1130" spans="7:7">
      <c r="G1130"/>
    </row>
    <row r="1131" spans="7:7">
      <c r="G1131"/>
    </row>
    <row r="1132" spans="7:7">
      <c r="G1132"/>
    </row>
    <row r="1133" spans="7:7">
      <c r="G1133"/>
    </row>
    <row r="1134" spans="7:7">
      <c r="G1134"/>
    </row>
    <row r="1135" spans="7:7">
      <c r="G1135"/>
    </row>
    <row r="1136" spans="7:7">
      <c r="G1136"/>
    </row>
    <row r="1137" spans="7:7">
      <c r="G1137"/>
    </row>
    <row r="1138" spans="7:7">
      <c r="G1138"/>
    </row>
    <row r="1139" spans="7:7">
      <c r="G1139"/>
    </row>
    <row r="1140" spans="7:7">
      <c r="G1140"/>
    </row>
    <row r="1141" spans="7:7">
      <c r="G1141"/>
    </row>
    <row r="1142" spans="7:7">
      <c r="G1142"/>
    </row>
    <row r="1143" spans="7:7">
      <c r="G1143"/>
    </row>
    <row r="1144" spans="7:7">
      <c r="G1144"/>
    </row>
    <row r="1145" spans="7:7">
      <c r="G1145"/>
    </row>
    <row r="1146" spans="7:7">
      <c r="G1146"/>
    </row>
    <row r="1147" spans="7:7">
      <c r="G1147"/>
    </row>
    <row r="1148" spans="7:7">
      <c r="G1148"/>
    </row>
    <row r="1149" spans="7:7">
      <c r="G1149"/>
    </row>
    <row r="1150" spans="7:7">
      <c r="G1150"/>
    </row>
    <row r="1151" spans="7:7">
      <c r="G1151"/>
    </row>
    <row r="1152" spans="7:7">
      <c r="G1152"/>
    </row>
    <row r="1153" spans="7:7">
      <c r="G1153"/>
    </row>
    <row r="1154" spans="7:7">
      <c r="G1154"/>
    </row>
    <row r="1155" spans="7:7">
      <c r="G1155"/>
    </row>
    <row r="1156" spans="7:7">
      <c r="G1156"/>
    </row>
    <row r="1157" spans="7:7">
      <c r="G1157"/>
    </row>
    <row r="1158" spans="7:7">
      <c r="G1158"/>
    </row>
    <row r="1159" spans="7:7">
      <c r="G1159"/>
    </row>
    <row r="1160" spans="7:7">
      <c r="G1160"/>
    </row>
    <row r="1161" spans="7:7">
      <c r="G1161"/>
    </row>
    <row r="1162" spans="7:7">
      <c r="G1162"/>
    </row>
    <row r="1163" spans="7:7">
      <c r="G1163"/>
    </row>
    <row r="1164" spans="7:7">
      <c r="G1164"/>
    </row>
    <row r="1165" spans="7:7">
      <c r="G1165"/>
    </row>
    <row r="1166" spans="7:7">
      <c r="G1166"/>
    </row>
    <row r="1167" spans="7:7">
      <c r="G1167"/>
    </row>
    <row r="1168" spans="7:7">
      <c r="G1168"/>
    </row>
    <row r="1169" spans="7:7">
      <c r="G1169"/>
    </row>
    <row r="1170" spans="7:7">
      <c r="G1170"/>
    </row>
    <row r="1171" spans="7:7">
      <c r="G1171"/>
    </row>
    <row r="1172" spans="7:7">
      <c r="G1172"/>
    </row>
    <row r="1173" spans="7:7">
      <c r="G1173"/>
    </row>
    <row r="1174" spans="7:7">
      <c r="G1174"/>
    </row>
    <row r="1175" spans="7:7">
      <c r="G1175"/>
    </row>
    <row r="1176" spans="7:7">
      <c r="G1176"/>
    </row>
    <row r="1177" spans="7:7">
      <c r="G1177"/>
    </row>
    <row r="1178" spans="7:7">
      <c r="G1178"/>
    </row>
    <row r="1179" spans="7:7">
      <c r="G1179"/>
    </row>
    <row r="1180" spans="7:7">
      <c r="G1180"/>
    </row>
    <row r="1181" spans="7:7">
      <c r="G1181"/>
    </row>
    <row r="1182" spans="7:7">
      <c r="G1182"/>
    </row>
    <row r="1183" spans="7:7">
      <c r="G1183"/>
    </row>
    <row r="1184" spans="7:7">
      <c r="G1184"/>
    </row>
    <row r="1185" spans="7:7">
      <c r="G1185"/>
    </row>
    <row r="1186" spans="7:7">
      <c r="G1186"/>
    </row>
    <row r="1187" spans="7:7">
      <c r="G1187"/>
    </row>
    <row r="1188" spans="7:7">
      <c r="G1188"/>
    </row>
    <row r="1189" spans="7:7">
      <c r="G1189"/>
    </row>
    <row r="1190" spans="7:7">
      <c r="G1190"/>
    </row>
    <row r="1191" spans="7:7">
      <c r="G1191"/>
    </row>
    <row r="1192" spans="7:7">
      <c r="G1192"/>
    </row>
    <row r="1193" spans="7:7">
      <c r="G1193"/>
    </row>
    <row r="1194" spans="7:7">
      <c r="G1194"/>
    </row>
    <row r="1195" spans="7:7">
      <c r="G1195"/>
    </row>
    <row r="1196" spans="7:7">
      <c r="G1196"/>
    </row>
    <row r="1197" spans="7:7">
      <c r="G1197"/>
    </row>
    <row r="1198" spans="7:7">
      <c r="G1198"/>
    </row>
    <row r="1199" spans="7:7">
      <c r="G1199"/>
    </row>
    <row r="1200" spans="7:7">
      <c r="G1200"/>
    </row>
    <row r="1201" spans="7:7">
      <c r="G1201"/>
    </row>
    <row r="1202" spans="7:7">
      <c r="G1202"/>
    </row>
    <row r="1203" spans="7:7">
      <c r="G1203"/>
    </row>
    <row r="1204" spans="7:7">
      <c r="G1204"/>
    </row>
    <row r="1205" spans="7:7">
      <c r="G1205"/>
    </row>
    <row r="1206" spans="7:7">
      <c r="G1206"/>
    </row>
    <row r="1207" spans="7:7">
      <c r="G1207"/>
    </row>
    <row r="1208" spans="7:7">
      <c r="G1208"/>
    </row>
    <row r="1209" spans="7:7">
      <c r="G1209"/>
    </row>
    <row r="1210" spans="7:7">
      <c r="G1210"/>
    </row>
    <row r="1211" spans="7:7">
      <c r="G1211"/>
    </row>
    <row r="1212" spans="7:7">
      <c r="G1212"/>
    </row>
    <row r="1213" spans="7:7">
      <c r="G1213"/>
    </row>
    <row r="1214" spans="7:7">
      <c r="G1214"/>
    </row>
    <row r="1215" spans="7:7">
      <c r="G1215"/>
    </row>
    <row r="1216" spans="7:7">
      <c r="G1216"/>
    </row>
    <row r="1217" spans="7:7">
      <c r="G1217"/>
    </row>
    <row r="1218" spans="7:7">
      <c r="G1218"/>
    </row>
    <row r="1219" spans="7:7">
      <c r="G1219"/>
    </row>
    <row r="1220" spans="7:7">
      <c r="G1220"/>
    </row>
    <row r="1221" spans="7:7">
      <c r="G1221"/>
    </row>
    <row r="1222" spans="7:7">
      <c r="G1222"/>
    </row>
    <row r="1223" spans="7:7">
      <c r="G1223"/>
    </row>
    <row r="1224" spans="7:7">
      <c r="G1224"/>
    </row>
    <row r="1225" spans="7:7">
      <c r="G1225"/>
    </row>
    <row r="1226" spans="7:7">
      <c r="G1226"/>
    </row>
    <row r="1227" spans="7:7">
      <c r="G1227"/>
    </row>
    <row r="1228" spans="7:7">
      <c r="G1228"/>
    </row>
    <row r="1229" spans="7:7">
      <c r="G1229"/>
    </row>
    <row r="1230" spans="7:7">
      <c r="G1230"/>
    </row>
    <row r="1231" spans="7:7">
      <c r="G1231"/>
    </row>
    <row r="1232" spans="7:7">
      <c r="G1232"/>
    </row>
    <row r="1233" spans="7:7">
      <c r="G1233"/>
    </row>
    <row r="1234" spans="7:7">
      <c r="G1234"/>
    </row>
    <row r="1235" spans="7:7">
      <c r="G1235"/>
    </row>
    <row r="1236" spans="7:7">
      <c r="G1236"/>
    </row>
    <row r="1237" spans="7:7">
      <c r="G1237"/>
    </row>
    <row r="1238" spans="7:7">
      <c r="G1238"/>
    </row>
    <row r="1239" spans="7:7">
      <c r="G1239"/>
    </row>
    <row r="1240" spans="7:7">
      <c r="G1240"/>
    </row>
    <row r="1241" spans="7:7">
      <c r="G1241"/>
    </row>
    <row r="1242" spans="7:7">
      <c r="G1242"/>
    </row>
    <row r="1243" spans="7:7">
      <c r="G1243"/>
    </row>
    <row r="1244" spans="7:7">
      <c r="G1244"/>
    </row>
    <row r="1245" spans="7:7">
      <c r="G1245"/>
    </row>
    <row r="1246" spans="7:7">
      <c r="G1246"/>
    </row>
    <row r="1247" spans="7:7">
      <c r="G1247"/>
    </row>
    <row r="1248" spans="7:7">
      <c r="G1248"/>
    </row>
    <row r="1249" spans="7:7">
      <c r="G1249"/>
    </row>
    <row r="1250" spans="7:7">
      <c r="G1250"/>
    </row>
    <row r="1251" spans="7:7">
      <c r="G1251"/>
    </row>
    <row r="1252" spans="7:7">
      <c r="G1252"/>
    </row>
    <row r="1253" spans="7:7">
      <c r="G1253"/>
    </row>
    <row r="1254" spans="7:7">
      <c r="G1254"/>
    </row>
    <row r="1255" spans="7:7">
      <c r="G1255"/>
    </row>
    <row r="1256" spans="7:7">
      <c r="G1256"/>
    </row>
    <row r="1257" spans="7:7">
      <c r="G1257"/>
    </row>
    <row r="1258" spans="7:7">
      <c r="G1258"/>
    </row>
    <row r="1259" spans="7:7">
      <c r="G1259"/>
    </row>
    <row r="1260" spans="7:7">
      <c r="G1260"/>
    </row>
    <row r="1261" spans="7:7">
      <c r="G1261"/>
    </row>
    <row r="1262" spans="7:7">
      <c r="G1262"/>
    </row>
    <row r="1263" spans="7:7">
      <c r="G1263"/>
    </row>
    <row r="1264" spans="7:7">
      <c r="G1264"/>
    </row>
    <row r="1265" spans="7:7">
      <c r="G1265"/>
    </row>
    <row r="1266" spans="7:7">
      <c r="G1266"/>
    </row>
    <row r="1267" spans="7:7">
      <c r="G1267"/>
    </row>
    <row r="1268" spans="7:7">
      <c r="G1268"/>
    </row>
    <row r="1269" spans="7:7">
      <c r="G1269"/>
    </row>
    <row r="1270" spans="7:7">
      <c r="G1270"/>
    </row>
    <row r="1271" spans="7:7">
      <c r="G1271"/>
    </row>
    <row r="1272" spans="7:7">
      <c r="G1272"/>
    </row>
    <row r="1273" spans="7:7">
      <c r="G1273"/>
    </row>
    <row r="1274" spans="7:7">
      <c r="G1274"/>
    </row>
    <row r="1275" spans="7:7">
      <c r="G1275"/>
    </row>
    <row r="1276" spans="7:7">
      <c r="G1276"/>
    </row>
    <row r="1277" spans="7:7">
      <c r="G1277"/>
    </row>
    <row r="1278" spans="7:7">
      <c r="G1278"/>
    </row>
    <row r="1279" spans="7:7">
      <c r="G1279"/>
    </row>
    <row r="1280" spans="7:7">
      <c r="G1280"/>
    </row>
    <row r="1281" spans="7:7">
      <c r="G1281"/>
    </row>
    <row r="1282" spans="7:7">
      <c r="G1282"/>
    </row>
    <row r="1283" spans="7:7">
      <c r="G1283"/>
    </row>
    <row r="1284" spans="7:7">
      <c r="G1284"/>
    </row>
    <row r="1285" spans="7:7">
      <c r="G1285"/>
    </row>
    <row r="1286" spans="7:7">
      <c r="G1286"/>
    </row>
    <row r="1287" spans="7:7">
      <c r="G1287"/>
    </row>
    <row r="1288" spans="7:7">
      <c r="G1288"/>
    </row>
    <row r="1289" spans="7:7">
      <c r="G1289"/>
    </row>
    <row r="1290" spans="7:7">
      <c r="G1290"/>
    </row>
    <row r="1291" spans="7:7">
      <c r="G1291"/>
    </row>
    <row r="1292" spans="7:7">
      <c r="G1292"/>
    </row>
    <row r="1293" spans="7:7">
      <c r="G1293"/>
    </row>
    <row r="1294" spans="7:7">
      <c r="G1294"/>
    </row>
    <row r="1295" spans="7:7">
      <c r="G1295"/>
    </row>
    <row r="1296" spans="7:7">
      <c r="G1296"/>
    </row>
    <row r="1297" spans="7:7">
      <c r="G1297"/>
    </row>
    <row r="1298" spans="7:7">
      <c r="G1298"/>
    </row>
    <row r="1299" spans="7:7">
      <c r="G1299"/>
    </row>
    <row r="1300" spans="7:7">
      <c r="G1300"/>
    </row>
    <row r="1301" spans="7:7">
      <c r="G1301"/>
    </row>
    <row r="1302" spans="7:7">
      <c r="G1302"/>
    </row>
    <row r="1303" spans="7:7">
      <c r="G1303"/>
    </row>
    <row r="1304" spans="7:7">
      <c r="G1304"/>
    </row>
    <row r="1305" spans="7:7">
      <c r="G1305"/>
    </row>
    <row r="1306" spans="7:7">
      <c r="G1306"/>
    </row>
    <row r="1307" spans="7:7">
      <c r="G1307"/>
    </row>
    <row r="1308" spans="7:7">
      <c r="G1308"/>
    </row>
    <row r="1309" spans="7:7">
      <c r="G1309"/>
    </row>
    <row r="1310" spans="7:7">
      <c r="G1310"/>
    </row>
    <row r="1311" spans="7:7">
      <c r="G1311"/>
    </row>
    <row r="1312" spans="7:7">
      <c r="G1312"/>
    </row>
    <row r="1313" spans="7:7">
      <c r="G1313"/>
    </row>
    <row r="1314" spans="7:7">
      <c r="G1314"/>
    </row>
    <row r="1315" spans="7:7">
      <c r="G1315"/>
    </row>
    <row r="1316" spans="7:7">
      <c r="G1316"/>
    </row>
    <row r="1317" spans="7:7">
      <c r="G1317"/>
    </row>
    <row r="1318" spans="7:7">
      <c r="G1318"/>
    </row>
    <row r="1319" spans="7:7">
      <c r="G1319"/>
    </row>
    <row r="1320" spans="7:7">
      <c r="G1320"/>
    </row>
    <row r="1321" spans="7:7">
      <c r="G1321"/>
    </row>
    <row r="1322" spans="7:7">
      <c r="G1322"/>
    </row>
    <row r="1323" spans="7:7">
      <c r="G1323"/>
    </row>
    <row r="1324" spans="7:7">
      <c r="G1324"/>
    </row>
    <row r="1325" spans="7:7">
      <c r="G1325"/>
    </row>
    <row r="1326" spans="7:7">
      <c r="G1326"/>
    </row>
    <row r="1327" spans="7:7">
      <c r="G1327"/>
    </row>
    <row r="1328" spans="7:7">
      <c r="G1328"/>
    </row>
    <row r="1329" spans="7:7">
      <c r="G1329"/>
    </row>
    <row r="1330" spans="7:7">
      <c r="G1330"/>
    </row>
    <row r="1331" spans="7:7">
      <c r="G1331"/>
    </row>
    <row r="1332" spans="7:7">
      <c r="G1332"/>
    </row>
    <row r="1333" spans="7:7">
      <c r="G1333"/>
    </row>
    <row r="1334" spans="7:7">
      <c r="G1334"/>
    </row>
    <row r="1335" spans="7:7">
      <c r="G1335"/>
    </row>
    <row r="1336" spans="7:7">
      <c r="G1336"/>
    </row>
    <row r="1337" spans="7:7">
      <c r="G1337"/>
    </row>
    <row r="1338" spans="7:7">
      <c r="G1338"/>
    </row>
    <row r="1339" spans="7:7">
      <c r="G1339"/>
    </row>
    <row r="1340" spans="7:7">
      <c r="G1340"/>
    </row>
    <row r="1341" spans="7:7">
      <c r="G1341"/>
    </row>
    <row r="1342" spans="7:7">
      <c r="G1342"/>
    </row>
    <row r="1343" spans="7:7">
      <c r="G1343"/>
    </row>
    <row r="1344" spans="7:7">
      <c r="G1344"/>
    </row>
    <row r="1345" spans="7:7">
      <c r="G1345"/>
    </row>
    <row r="1346" spans="7:7">
      <c r="G1346"/>
    </row>
    <row r="1347" spans="7:7">
      <c r="G1347"/>
    </row>
    <row r="1348" spans="7:7">
      <c r="G1348"/>
    </row>
    <row r="1349" spans="7:7">
      <c r="G1349"/>
    </row>
    <row r="1350" spans="7:7">
      <c r="G1350"/>
    </row>
    <row r="1351" spans="7:7">
      <c r="G1351"/>
    </row>
    <row r="1352" spans="7:7">
      <c r="G1352"/>
    </row>
    <row r="1353" spans="7:7">
      <c r="G1353"/>
    </row>
    <row r="1354" spans="7:7">
      <c r="G1354"/>
    </row>
    <row r="1355" spans="7:7">
      <c r="G1355"/>
    </row>
    <row r="1356" spans="7:7">
      <c r="G1356"/>
    </row>
    <row r="1357" spans="7:7">
      <c r="G1357"/>
    </row>
    <row r="1358" spans="7:7">
      <c r="G1358"/>
    </row>
    <row r="1359" spans="7:7">
      <c r="G1359"/>
    </row>
    <row r="1360" spans="7:7">
      <c r="G1360"/>
    </row>
    <row r="1361" spans="7:7">
      <c r="G1361"/>
    </row>
    <row r="1362" spans="7:7">
      <c r="G1362"/>
    </row>
    <row r="1363" spans="7:7">
      <c r="G1363"/>
    </row>
    <row r="1364" spans="7:7">
      <c r="G1364"/>
    </row>
    <row r="1365" spans="7:7">
      <c r="G1365"/>
    </row>
    <row r="1366" spans="7:7">
      <c r="G1366"/>
    </row>
    <row r="1367" spans="7:7">
      <c r="G1367"/>
    </row>
    <row r="1368" spans="7:7">
      <c r="G1368"/>
    </row>
    <row r="1369" spans="7:7">
      <c r="G1369"/>
    </row>
    <row r="1370" spans="7:7">
      <c r="G1370"/>
    </row>
    <row r="1371" spans="7:7">
      <c r="G1371"/>
    </row>
    <row r="1372" spans="7:7">
      <c r="G1372"/>
    </row>
    <row r="1373" spans="7:7">
      <c r="G1373"/>
    </row>
    <row r="1374" spans="7:7">
      <c r="G1374"/>
    </row>
    <row r="1375" spans="7:7">
      <c r="G1375"/>
    </row>
    <row r="1376" spans="7:7">
      <c r="G1376"/>
    </row>
    <row r="1377" spans="2:7">
      <c r="G1377"/>
    </row>
    <row r="1378" spans="2:7">
      <c r="G1378"/>
    </row>
    <row r="1379" spans="2:7">
      <c r="G1379"/>
    </row>
    <row r="1380" spans="2:7">
      <c r="G1380"/>
    </row>
    <row r="1381" spans="2:7">
      <c r="G1381"/>
    </row>
    <row r="1382" spans="2:7">
      <c r="G1382"/>
    </row>
    <row r="1383" spans="2:7">
      <c r="G1383"/>
    </row>
    <row r="1384" spans="2:7">
      <c r="G1384"/>
    </row>
    <row r="1385" spans="2:7">
      <c r="G1385"/>
    </row>
    <row r="1386" spans="2:7">
      <c r="G1386"/>
    </row>
    <row r="1387" spans="2:7">
      <c r="B1387" s="213"/>
    </row>
  </sheetData>
  <autoFilter ref="A1:F1386"/>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F1297"/>
  <sheetViews>
    <sheetView topLeftCell="A14" workbookViewId="0">
      <selection activeCell="E63" sqref="E63"/>
    </sheetView>
  </sheetViews>
  <sheetFormatPr defaultRowHeight="14.25" outlineLevelRow="2"/>
  <cols>
    <col min="1" max="1" width="30.5" customWidth="1"/>
    <col min="2" max="2" width="14.625" style="232" customWidth="1"/>
    <col min="3" max="3" width="16.875" style="205" customWidth="1"/>
    <col min="4" max="4" width="14.25" style="205" customWidth="1"/>
    <col min="5" max="5" width="17.75" style="205" customWidth="1"/>
    <col min="6" max="6" width="16.875" style="205" customWidth="1"/>
  </cols>
  <sheetData>
    <row r="1" spans="1:6" ht="52.5" customHeight="1">
      <c r="A1" s="88" t="s">
        <v>18</v>
      </c>
      <c r="B1" s="88" t="s">
        <v>16</v>
      </c>
      <c r="C1" s="160" t="s">
        <v>19</v>
      </c>
      <c r="D1" s="212" t="s">
        <v>20</v>
      </c>
      <c r="E1" s="201" t="s">
        <v>993</v>
      </c>
      <c r="F1" s="201" t="s">
        <v>994</v>
      </c>
    </row>
    <row r="2" spans="1:6" ht="18.75">
      <c r="A2" s="224" t="s">
        <v>405</v>
      </c>
      <c r="B2" s="228"/>
      <c r="C2" s="229">
        <v>22999.65499999993</v>
      </c>
      <c r="D2" s="230">
        <v>715.10099999999977</v>
      </c>
      <c r="E2" s="231"/>
      <c r="F2" s="231">
        <v>38872382042.169991</v>
      </c>
    </row>
    <row r="3" spans="1:6" ht="37.5" outlineLevel="1">
      <c r="A3" s="207" t="s">
        <v>1317</v>
      </c>
      <c r="B3" s="225" t="s">
        <v>38</v>
      </c>
      <c r="C3" s="208">
        <v>0.56999999999999995</v>
      </c>
      <c r="D3" s="209">
        <v>0</v>
      </c>
      <c r="E3" s="204" t="s">
        <v>558</v>
      </c>
      <c r="F3" s="204">
        <v>0</v>
      </c>
    </row>
    <row r="4" spans="1:6" ht="18.75" outlineLevel="2">
      <c r="A4" s="207" t="s">
        <v>1318</v>
      </c>
      <c r="B4" s="225" t="s">
        <v>38</v>
      </c>
      <c r="C4" s="208">
        <v>1.2030000000000001</v>
      </c>
      <c r="D4" s="209">
        <v>0</v>
      </c>
      <c r="E4" s="204" t="s">
        <v>558</v>
      </c>
      <c r="F4" s="204">
        <v>0</v>
      </c>
    </row>
    <row r="5" spans="1:6" ht="18.75" outlineLevel="1">
      <c r="A5" s="207" t="s">
        <v>1319</v>
      </c>
      <c r="B5" s="225" t="s">
        <v>27</v>
      </c>
      <c r="C5" s="208">
        <v>2.25</v>
      </c>
      <c r="D5" s="209">
        <v>0</v>
      </c>
      <c r="E5" s="204">
        <v>295078</v>
      </c>
      <c r="F5" s="204">
        <v>663925.5</v>
      </c>
    </row>
    <row r="6" spans="1:6" ht="18.75" outlineLevel="2">
      <c r="A6" s="207" t="s">
        <v>1320</v>
      </c>
      <c r="B6" s="225" t="s">
        <v>38</v>
      </c>
      <c r="C6" s="208">
        <v>1.04</v>
      </c>
      <c r="D6" s="209">
        <v>0</v>
      </c>
      <c r="E6" s="204">
        <v>5185128</v>
      </c>
      <c r="F6" s="204">
        <v>5392533.1200000001</v>
      </c>
    </row>
    <row r="7" spans="1:6" ht="18.75" outlineLevel="1">
      <c r="A7" s="207" t="s">
        <v>1321</v>
      </c>
      <c r="B7" s="225" t="s">
        <v>38</v>
      </c>
      <c r="C7" s="208">
        <v>1.248</v>
      </c>
      <c r="D7" s="209">
        <v>0</v>
      </c>
      <c r="E7" s="204">
        <v>5185128</v>
      </c>
      <c r="F7" s="204">
        <v>6471039.7439999999</v>
      </c>
    </row>
    <row r="8" spans="1:6" ht="18.75" outlineLevel="2">
      <c r="A8" s="207" t="s">
        <v>1322</v>
      </c>
      <c r="B8" s="225" t="s">
        <v>38</v>
      </c>
      <c r="C8" s="208">
        <v>0.08</v>
      </c>
      <c r="D8" s="209">
        <v>0</v>
      </c>
      <c r="E8" s="204">
        <v>5994000</v>
      </c>
      <c r="F8" s="204">
        <v>479520</v>
      </c>
    </row>
    <row r="9" spans="1:6" ht="18.75" outlineLevel="1">
      <c r="A9" s="207" t="s">
        <v>1323</v>
      </c>
      <c r="B9" s="225" t="s">
        <v>38</v>
      </c>
      <c r="C9" s="208">
        <v>3.8049999999999997</v>
      </c>
      <c r="D9" s="209">
        <v>0</v>
      </c>
      <c r="E9" s="204" t="s">
        <v>558</v>
      </c>
      <c r="F9" s="204">
        <v>0</v>
      </c>
    </row>
    <row r="10" spans="1:6" ht="37.5" outlineLevel="2">
      <c r="A10" s="207" t="s">
        <v>1324</v>
      </c>
      <c r="B10" s="225" t="s">
        <v>38</v>
      </c>
      <c r="C10" s="208">
        <v>0.66500000000000004</v>
      </c>
      <c r="D10" s="209">
        <v>0</v>
      </c>
      <c r="E10" s="204">
        <v>5712071</v>
      </c>
      <c r="F10" s="204">
        <v>3798527.2150000003</v>
      </c>
    </row>
    <row r="11" spans="1:6" ht="18.75" outlineLevel="1">
      <c r="A11" s="207" t="s">
        <v>1325</v>
      </c>
      <c r="B11" s="225" t="s">
        <v>38</v>
      </c>
      <c r="C11" s="208">
        <v>0.53600000000000003</v>
      </c>
      <c r="D11" s="209">
        <v>0</v>
      </c>
      <c r="E11" s="204">
        <v>5185128</v>
      </c>
      <c r="F11" s="204">
        <v>2779228.608</v>
      </c>
    </row>
    <row r="12" spans="1:6" ht="18.75" outlineLevel="2">
      <c r="A12" s="207" t="s">
        <v>1326</v>
      </c>
      <c r="B12" s="225" t="s">
        <v>38</v>
      </c>
      <c r="C12" s="208">
        <v>1.768</v>
      </c>
      <c r="D12" s="209">
        <v>0</v>
      </c>
      <c r="E12" s="204">
        <v>4734694</v>
      </c>
      <c r="F12" s="204">
        <v>8370938.9919999996</v>
      </c>
    </row>
    <row r="13" spans="1:6" ht="37.5" outlineLevel="1">
      <c r="A13" s="207" t="s">
        <v>1327</v>
      </c>
      <c r="B13" s="225" t="s">
        <v>38</v>
      </c>
      <c r="C13" s="208">
        <v>3.85</v>
      </c>
      <c r="D13" s="209">
        <v>0</v>
      </c>
      <c r="E13" s="204">
        <v>865312</v>
      </c>
      <c r="F13" s="204">
        <v>3331451.2</v>
      </c>
    </row>
    <row r="14" spans="1:6" ht="37.5" outlineLevel="2">
      <c r="A14" s="207" t="s">
        <v>1328</v>
      </c>
      <c r="B14" s="225" t="s">
        <v>27</v>
      </c>
      <c r="C14" s="209">
        <v>14.08</v>
      </c>
      <c r="D14" s="209">
        <v>0</v>
      </c>
      <c r="E14" s="204">
        <v>1380011</v>
      </c>
      <c r="F14" s="204">
        <v>19430554.879999999</v>
      </c>
    </row>
    <row r="15" spans="1:6" ht="37.5" outlineLevel="1">
      <c r="A15" s="207" t="s">
        <v>1329</v>
      </c>
      <c r="B15" s="225" t="s">
        <v>38</v>
      </c>
      <c r="C15" s="208">
        <v>3.7440000000000002</v>
      </c>
      <c r="D15" s="209">
        <v>0</v>
      </c>
      <c r="E15" s="204">
        <v>800308</v>
      </c>
      <c r="F15" s="204">
        <v>2996353.1520000002</v>
      </c>
    </row>
    <row r="16" spans="1:6" ht="18.75" outlineLevel="2">
      <c r="A16" s="207" t="s">
        <v>1330</v>
      </c>
      <c r="B16" s="225" t="s">
        <v>38</v>
      </c>
      <c r="C16" s="208">
        <v>1.2</v>
      </c>
      <c r="D16" s="209">
        <v>0</v>
      </c>
      <c r="E16" s="204">
        <v>865312</v>
      </c>
      <c r="F16" s="204">
        <v>1038374.3999999999</v>
      </c>
    </row>
    <row r="17" spans="1:6" ht="37.5" outlineLevel="2">
      <c r="A17" s="207" t="s">
        <v>1331</v>
      </c>
      <c r="B17" s="225" t="s">
        <v>44</v>
      </c>
      <c r="C17" s="208">
        <v>1</v>
      </c>
      <c r="D17" s="209">
        <v>0</v>
      </c>
      <c r="E17" s="204">
        <v>3793079</v>
      </c>
      <c r="F17" s="204">
        <v>3793079</v>
      </c>
    </row>
    <row r="18" spans="1:6" ht="37.5" outlineLevel="2">
      <c r="A18" s="207" t="s">
        <v>1332</v>
      </c>
      <c r="B18" s="225" t="s">
        <v>27</v>
      </c>
      <c r="C18" s="208">
        <v>22.05</v>
      </c>
      <c r="D18" s="209">
        <v>0</v>
      </c>
      <c r="E18" s="204" t="s">
        <v>558</v>
      </c>
      <c r="F18" s="204">
        <v>0</v>
      </c>
    </row>
    <row r="19" spans="1:6" ht="18.75" outlineLevel="2">
      <c r="A19" s="207" t="s">
        <v>1333</v>
      </c>
      <c r="B19" s="225" t="s">
        <v>27</v>
      </c>
      <c r="C19" s="208">
        <v>24</v>
      </c>
      <c r="D19" s="209">
        <v>0</v>
      </c>
      <c r="E19" s="204">
        <v>1229116</v>
      </c>
      <c r="F19" s="204">
        <v>29498784</v>
      </c>
    </row>
    <row r="20" spans="1:6" ht="18.75" outlineLevel="2">
      <c r="A20" s="207" t="s">
        <v>1334</v>
      </c>
      <c r="B20" s="225" t="s">
        <v>27</v>
      </c>
      <c r="C20" s="208">
        <v>18.23</v>
      </c>
      <c r="D20" s="209">
        <v>0</v>
      </c>
      <c r="E20" s="204">
        <v>873908</v>
      </c>
      <c r="F20" s="204">
        <v>15931342.84</v>
      </c>
    </row>
    <row r="21" spans="1:6" ht="18.75" outlineLevel="2">
      <c r="A21" s="207" t="s">
        <v>1335</v>
      </c>
      <c r="B21" s="225" t="s">
        <v>27</v>
      </c>
      <c r="C21" s="208">
        <v>15</v>
      </c>
      <c r="D21" s="209">
        <v>0</v>
      </c>
      <c r="E21" s="204">
        <v>748631</v>
      </c>
      <c r="F21" s="204">
        <v>11229465</v>
      </c>
    </row>
    <row r="22" spans="1:6" ht="18.75" outlineLevel="2">
      <c r="A22" s="207" t="s">
        <v>1336</v>
      </c>
      <c r="B22" s="225" t="s">
        <v>38</v>
      </c>
      <c r="C22" s="208">
        <v>56.95</v>
      </c>
      <c r="D22" s="209">
        <v>0</v>
      </c>
      <c r="E22" s="204" t="s">
        <v>1316</v>
      </c>
      <c r="F22" s="204">
        <v>0</v>
      </c>
    </row>
    <row r="23" spans="1:6" ht="18.75" outlineLevel="2">
      <c r="A23" s="207" t="s">
        <v>1337</v>
      </c>
      <c r="B23" s="225" t="s">
        <v>38</v>
      </c>
      <c r="C23" s="209">
        <v>637.70000000000005</v>
      </c>
      <c r="D23" s="209">
        <v>0</v>
      </c>
      <c r="E23" s="204" t="s">
        <v>1316</v>
      </c>
      <c r="F23" s="204">
        <v>0</v>
      </c>
    </row>
    <row r="24" spans="1:6" ht="56.25" outlineLevel="1">
      <c r="A24" s="207" t="s">
        <v>1338</v>
      </c>
      <c r="B24" s="225" t="s">
        <v>27</v>
      </c>
      <c r="C24" s="208">
        <v>18</v>
      </c>
      <c r="D24" s="209">
        <v>0</v>
      </c>
      <c r="E24" s="204">
        <v>1238791</v>
      </c>
      <c r="F24" s="204">
        <v>22298238</v>
      </c>
    </row>
    <row r="25" spans="1:6" ht="18.75" outlineLevel="2">
      <c r="A25" s="207" t="s">
        <v>1339</v>
      </c>
      <c r="B25" s="225" t="s">
        <v>38</v>
      </c>
      <c r="C25" s="208">
        <v>0.39200000000000002</v>
      </c>
      <c r="D25" s="209">
        <v>0</v>
      </c>
      <c r="E25" s="204">
        <v>2132067</v>
      </c>
      <c r="F25" s="204">
        <v>835770.26400000008</v>
      </c>
    </row>
    <row r="26" spans="1:6" ht="18.75" outlineLevel="1">
      <c r="A26" s="207" t="s">
        <v>1340</v>
      </c>
      <c r="B26" s="225" t="s">
        <v>38</v>
      </c>
      <c r="C26" s="208">
        <v>1.0469999999999999</v>
      </c>
      <c r="D26" s="209">
        <v>0</v>
      </c>
      <c r="E26" s="204">
        <v>2036769</v>
      </c>
      <c r="F26" s="204">
        <v>2132497.1430000002</v>
      </c>
    </row>
    <row r="27" spans="1:6" ht="18.75" outlineLevel="2">
      <c r="A27" s="207" t="s">
        <v>1341</v>
      </c>
      <c r="B27" s="225" t="s">
        <v>27</v>
      </c>
      <c r="C27" s="208">
        <v>3.08</v>
      </c>
      <c r="D27" s="209">
        <v>0</v>
      </c>
      <c r="E27" s="204">
        <v>1398600</v>
      </c>
      <c r="F27" s="204">
        <v>4307688</v>
      </c>
    </row>
    <row r="28" spans="1:6" ht="18.75" outlineLevel="1">
      <c r="A28" s="207" t="s">
        <v>1342</v>
      </c>
      <c r="B28" s="225" t="s">
        <v>27</v>
      </c>
      <c r="C28" s="208">
        <v>21.477</v>
      </c>
      <c r="D28" s="209">
        <v>0</v>
      </c>
      <c r="E28" s="204">
        <v>1398600</v>
      </c>
      <c r="F28" s="204">
        <v>30037732.199999999</v>
      </c>
    </row>
    <row r="29" spans="1:6" ht="37.5" outlineLevel="2">
      <c r="A29" s="207" t="s">
        <v>1343</v>
      </c>
      <c r="B29" s="225" t="s">
        <v>27</v>
      </c>
      <c r="C29" s="208">
        <v>1.35</v>
      </c>
      <c r="D29" s="209">
        <v>0</v>
      </c>
      <c r="E29" s="204">
        <v>1398600</v>
      </c>
      <c r="F29" s="204">
        <v>1888110.0000000002</v>
      </c>
    </row>
    <row r="30" spans="1:6" ht="37.5" outlineLevel="1">
      <c r="A30" s="207" t="s">
        <v>1344</v>
      </c>
      <c r="B30" s="225" t="s">
        <v>27</v>
      </c>
      <c r="C30" s="208">
        <v>22.06</v>
      </c>
      <c r="D30" s="209">
        <v>0</v>
      </c>
      <c r="E30" s="204">
        <v>1398600</v>
      </c>
      <c r="F30" s="204">
        <v>30853116</v>
      </c>
    </row>
    <row r="31" spans="1:6" ht="18.75" outlineLevel="2">
      <c r="A31" s="207" t="s">
        <v>1345</v>
      </c>
      <c r="B31" s="225" t="s">
        <v>27</v>
      </c>
      <c r="C31" s="208">
        <v>16.909999999999997</v>
      </c>
      <c r="D31" s="209">
        <v>0</v>
      </c>
      <c r="E31" s="204">
        <v>1398600</v>
      </c>
      <c r="F31" s="204">
        <v>23650326</v>
      </c>
    </row>
    <row r="32" spans="1:6" ht="18.75" outlineLevel="1">
      <c r="A32" s="207" t="s">
        <v>1346</v>
      </c>
      <c r="B32" s="225" t="s">
        <v>38</v>
      </c>
      <c r="C32" s="208">
        <v>2.8819999999999997</v>
      </c>
      <c r="D32" s="209">
        <v>0</v>
      </c>
      <c r="E32" s="204">
        <v>2523428</v>
      </c>
      <c r="F32" s="204">
        <v>7272519.4959999993</v>
      </c>
    </row>
    <row r="33" spans="1:6" ht="18.75" outlineLevel="2">
      <c r="A33" s="207" t="s">
        <v>1347</v>
      </c>
      <c r="B33" s="225" t="s">
        <v>38</v>
      </c>
      <c r="C33" s="208">
        <v>0.128</v>
      </c>
      <c r="D33" s="209">
        <v>0</v>
      </c>
      <c r="E33" s="204">
        <v>2523428</v>
      </c>
      <c r="F33" s="204">
        <v>322998.78399999999</v>
      </c>
    </row>
    <row r="34" spans="1:6" ht="18.75" outlineLevel="1">
      <c r="A34" s="207" t="s">
        <v>1348</v>
      </c>
      <c r="B34" s="225" t="s">
        <v>38</v>
      </c>
      <c r="C34" s="208">
        <v>4.1349999999999998</v>
      </c>
      <c r="D34" s="209">
        <v>0</v>
      </c>
      <c r="E34" s="204">
        <v>2523428</v>
      </c>
      <c r="F34" s="204">
        <v>10434374.779999999</v>
      </c>
    </row>
    <row r="35" spans="1:6" ht="18.75" outlineLevel="2">
      <c r="A35" s="207" t="s">
        <v>1349</v>
      </c>
      <c r="B35" s="225" t="s">
        <v>27</v>
      </c>
      <c r="C35" s="208">
        <v>42</v>
      </c>
      <c r="D35" s="209">
        <v>0</v>
      </c>
      <c r="E35" s="204">
        <v>2523428</v>
      </c>
      <c r="F35" s="204">
        <v>105983976</v>
      </c>
    </row>
    <row r="36" spans="1:6" ht="37.5" outlineLevel="1">
      <c r="A36" s="207" t="s">
        <v>1350</v>
      </c>
      <c r="B36" s="225" t="s">
        <v>38</v>
      </c>
      <c r="C36" s="208">
        <v>1.702</v>
      </c>
      <c r="D36" s="209">
        <v>0</v>
      </c>
      <c r="E36" s="204">
        <v>2523428</v>
      </c>
      <c r="F36" s="204">
        <v>4294874.4560000002</v>
      </c>
    </row>
    <row r="37" spans="1:6" ht="18.75" outlineLevel="2">
      <c r="A37" s="207" t="s">
        <v>1351</v>
      </c>
      <c r="B37" s="225" t="s">
        <v>38</v>
      </c>
      <c r="C37" s="208">
        <v>2.4119999999999999</v>
      </c>
      <c r="D37" s="209">
        <v>0</v>
      </c>
      <c r="E37" s="204">
        <v>2523428</v>
      </c>
      <c r="F37" s="204">
        <v>6086508.3360000001</v>
      </c>
    </row>
    <row r="38" spans="1:6" ht="18.75" outlineLevel="1">
      <c r="A38" s="207" t="s">
        <v>1352</v>
      </c>
      <c r="B38" s="225" t="s">
        <v>38</v>
      </c>
      <c r="C38" s="208">
        <v>1.6660000000000001</v>
      </c>
      <c r="D38" s="209">
        <v>0</v>
      </c>
      <c r="E38" s="204">
        <v>2523428</v>
      </c>
      <c r="F38" s="204">
        <v>4204031.0479999995</v>
      </c>
    </row>
    <row r="39" spans="1:6" ht="37.5" outlineLevel="2">
      <c r="A39" s="207" t="s">
        <v>1353</v>
      </c>
      <c r="B39" s="225" t="s">
        <v>38</v>
      </c>
      <c r="C39" s="208">
        <v>1.7290000000000001</v>
      </c>
      <c r="D39" s="209">
        <v>0</v>
      </c>
      <c r="E39" s="204">
        <v>2523428</v>
      </c>
      <c r="F39" s="204">
        <v>4363007.0120000001</v>
      </c>
    </row>
    <row r="40" spans="1:6" ht="18.75" outlineLevel="1">
      <c r="A40" s="207" t="s">
        <v>1354</v>
      </c>
      <c r="B40" s="225" t="s">
        <v>38</v>
      </c>
      <c r="C40" s="208">
        <v>1.2369999999999999</v>
      </c>
      <c r="D40" s="209">
        <v>0</v>
      </c>
      <c r="E40" s="204">
        <v>2523428</v>
      </c>
      <c r="F40" s="204">
        <v>3121480.4359999998</v>
      </c>
    </row>
    <row r="41" spans="1:6" ht="18.75" outlineLevel="2">
      <c r="A41" s="207" t="s">
        <v>1355</v>
      </c>
      <c r="B41" s="225" t="s">
        <v>38</v>
      </c>
      <c r="C41" s="208">
        <v>0.8</v>
      </c>
      <c r="D41" s="209">
        <v>0</v>
      </c>
      <c r="E41" s="204">
        <v>2523428</v>
      </c>
      <c r="F41" s="204">
        <v>2018742.4000000001</v>
      </c>
    </row>
    <row r="42" spans="1:6" ht="18.75" outlineLevel="1">
      <c r="A42" s="207" t="s">
        <v>1356</v>
      </c>
      <c r="B42" s="225" t="s">
        <v>38</v>
      </c>
      <c r="C42" s="208">
        <v>5.3520000000000012</v>
      </c>
      <c r="D42" s="209">
        <v>0</v>
      </c>
      <c r="E42" s="204">
        <v>2523428</v>
      </c>
      <c r="F42" s="204">
        <v>13505386.655999999</v>
      </c>
    </row>
    <row r="43" spans="1:6" ht="18.75" outlineLevel="2">
      <c r="A43" s="207" t="s">
        <v>1357</v>
      </c>
      <c r="B43" s="225" t="s">
        <v>38</v>
      </c>
      <c r="C43" s="208">
        <v>1.212</v>
      </c>
      <c r="D43" s="209">
        <v>0</v>
      </c>
      <c r="E43" s="204">
        <v>2523428</v>
      </c>
      <c r="F43" s="204">
        <v>3058394.736</v>
      </c>
    </row>
    <row r="44" spans="1:6" ht="18.75" outlineLevel="1">
      <c r="A44" s="207" t="s">
        <v>1358</v>
      </c>
      <c r="B44" s="225" t="s">
        <v>38</v>
      </c>
      <c r="C44" s="208">
        <v>50.4</v>
      </c>
      <c r="D44" s="209">
        <v>0</v>
      </c>
      <c r="E44" s="204" t="s">
        <v>1316</v>
      </c>
      <c r="F44" s="204">
        <v>0</v>
      </c>
    </row>
    <row r="45" spans="1:6" ht="37.5" outlineLevel="2">
      <c r="A45" s="207" t="s">
        <v>1359</v>
      </c>
      <c r="B45" s="225" t="s">
        <v>27</v>
      </c>
      <c r="C45" s="208">
        <v>102.16</v>
      </c>
      <c r="D45" s="209">
        <v>0</v>
      </c>
      <c r="E45" s="204">
        <v>588447</v>
      </c>
      <c r="F45" s="204">
        <v>60115745.519999996</v>
      </c>
    </row>
    <row r="46" spans="1:6" ht="37.5" outlineLevel="2">
      <c r="A46" s="207" t="s">
        <v>1360</v>
      </c>
      <c r="B46" s="225" t="s">
        <v>27</v>
      </c>
      <c r="C46" s="209">
        <v>794.9</v>
      </c>
      <c r="D46" s="209">
        <v>0</v>
      </c>
      <c r="E46" s="204">
        <v>589036</v>
      </c>
      <c r="F46" s="204">
        <v>468224716.39999998</v>
      </c>
    </row>
    <row r="47" spans="1:6" ht="18.75" outlineLevel="2">
      <c r="A47" s="207" t="s">
        <v>1361</v>
      </c>
      <c r="B47" s="225" t="s">
        <v>27</v>
      </c>
      <c r="C47" s="208">
        <v>48.849999999999994</v>
      </c>
      <c r="D47" s="209">
        <v>0</v>
      </c>
      <c r="E47" s="204">
        <v>572213</v>
      </c>
      <c r="F47" s="204">
        <v>27952605.049999997</v>
      </c>
    </row>
    <row r="48" spans="1:6" ht="37.5" outlineLevel="2">
      <c r="A48" s="207" t="s">
        <v>1362</v>
      </c>
      <c r="B48" s="225" t="s">
        <v>27</v>
      </c>
      <c r="C48" s="208">
        <v>21.07</v>
      </c>
      <c r="D48" s="209">
        <v>0</v>
      </c>
      <c r="E48" s="204">
        <v>282038</v>
      </c>
      <c r="F48" s="204">
        <v>5942540.6600000001</v>
      </c>
    </row>
    <row r="49" spans="1:6" ht="18.75" outlineLevel="1">
      <c r="A49" s="207" t="s">
        <v>1363</v>
      </c>
      <c r="B49" s="225" t="s">
        <v>27</v>
      </c>
      <c r="C49" s="208">
        <v>13.18</v>
      </c>
      <c r="D49" s="209">
        <v>0</v>
      </c>
      <c r="E49" s="204">
        <v>282038</v>
      </c>
      <c r="F49" s="204">
        <v>3717260.84</v>
      </c>
    </row>
    <row r="50" spans="1:6" ht="18.75" outlineLevel="2">
      <c r="A50" s="207" t="s">
        <v>1364</v>
      </c>
      <c r="B50" s="225" t="s">
        <v>27</v>
      </c>
      <c r="C50" s="208">
        <v>8.1</v>
      </c>
      <c r="D50" s="209">
        <v>0</v>
      </c>
      <c r="E50" s="204">
        <v>282038</v>
      </c>
      <c r="F50" s="204">
        <v>2284507.7999999998</v>
      </c>
    </row>
    <row r="51" spans="1:6" ht="18.75" outlineLevel="1">
      <c r="A51" s="207" t="s">
        <v>1365</v>
      </c>
      <c r="B51" s="225" t="s">
        <v>27</v>
      </c>
      <c r="C51" s="208">
        <v>98.285000000000011</v>
      </c>
      <c r="D51" s="209">
        <v>0</v>
      </c>
      <c r="E51" s="204">
        <v>282038</v>
      </c>
      <c r="F51" s="204">
        <v>27720104.830000006</v>
      </c>
    </row>
    <row r="52" spans="1:6" ht="18.75" outlineLevel="2">
      <c r="A52" s="207" t="s">
        <v>1366</v>
      </c>
      <c r="B52" s="225" t="s">
        <v>27</v>
      </c>
      <c r="C52" s="208">
        <v>10.8</v>
      </c>
      <c r="D52" s="209">
        <v>0</v>
      </c>
      <c r="E52" s="204">
        <v>282038</v>
      </c>
      <c r="F52" s="204">
        <v>3046010.4000000004</v>
      </c>
    </row>
    <row r="53" spans="1:6" ht="37.5" outlineLevel="1">
      <c r="A53" s="207" t="s">
        <v>1367</v>
      </c>
      <c r="B53" s="225" t="s">
        <v>27</v>
      </c>
      <c r="C53" s="208">
        <v>41.94</v>
      </c>
      <c r="D53" s="209">
        <v>0</v>
      </c>
      <c r="E53" s="204">
        <v>330817</v>
      </c>
      <c r="F53" s="204">
        <v>13874464.98</v>
      </c>
    </row>
    <row r="54" spans="1:6" ht="18.75" outlineLevel="2">
      <c r="A54" s="207" t="s">
        <v>1368</v>
      </c>
      <c r="B54" s="225" t="s">
        <v>27</v>
      </c>
      <c r="C54" s="208">
        <v>2.7</v>
      </c>
      <c r="D54" s="209">
        <v>0</v>
      </c>
      <c r="E54" s="204">
        <v>330817</v>
      </c>
      <c r="F54" s="204">
        <v>893205.9</v>
      </c>
    </row>
    <row r="55" spans="1:6" ht="18.75" outlineLevel="1">
      <c r="A55" s="207" t="s">
        <v>1369</v>
      </c>
      <c r="B55" s="225" t="s">
        <v>27</v>
      </c>
      <c r="C55" s="208">
        <v>34.72</v>
      </c>
      <c r="D55" s="209">
        <v>0</v>
      </c>
      <c r="E55" s="204">
        <v>330817</v>
      </c>
      <c r="F55" s="204">
        <v>11485966.24</v>
      </c>
    </row>
    <row r="56" spans="1:6" ht="18.75" outlineLevel="2">
      <c r="A56" s="207" t="s">
        <v>1370</v>
      </c>
      <c r="B56" s="225" t="s">
        <v>27</v>
      </c>
      <c r="C56" s="208">
        <v>37.4</v>
      </c>
      <c r="D56" s="209">
        <v>0</v>
      </c>
      <c r="E56" s="204">
        <v>330817</v>
      </c>
      <c r="F56" s="204">
        <v>12372555.799999999</v>
      </c>
    </row>
    <row r="57" spans="1:6" ht="18.75" outlineLevel="1">
      <c r="A57" s="207" t="s">
        <v>1371</v>
      </c>
      <c r="B57" s="225" t="s">
        <v>27</v>
      </c>
      <c r="C57" s="208">
        <v>2.4</v>
      </c>
      <c r="D57" s="209">
        <v>0</v>
      </c>
      <c r="E57" s="204">
        <v>282038</v>
      </c>
      <c r="F57" s="204">
        <v>676891.2</v>
      </c>
    </row>
    <row r="58" spans="1:6" ht="18.75" outlineLevel="2">
      <c r="A58" s="207" t="s">
        <v>1372</v>
      </c>
      <c r="B58" s="225" t="s">
        <v>27</v>
      </c>
      <c r="C58" s="208">
        <v>2.34</v>
      </c>
      <c r="D58" s="209">
        <v>0</v>
      </c>
      <c r="E58" s="204">
        <v>330817</v>
      </c>
      <c r="F58" s="204">
        <v>774111.77999999991</v>
      </c>
    </row>
    <row r="59" spans="1:6" ht="18.75" outlineLevel="1">
      <c r="A59" s="207" t="s">
        <v>1373</v>
      </c>
      <c r="B59" s="225" t="s">
        <v>27</v>
      </c>
      <c r="C59" s="208">
        <v>17.810000000000002</v>
      </c>
      <c r="D59" s="209">
        <v>0</v>
      </c>
      <c r="E59" s="204">
        <v>330817</v>
      </c>
      <c r="F59" s="204">
        <v>5891850.7700000005</v>
      </c>
    </row>
    <row r="60" spans="1:6" ht="37.5" outlineLevel="2">
      <c r="A60" s="207" t="s">
        <v>1374</v>
      </c>
      <c r="B60" s="225" t="s">
        <v>27</v>
      </c>
      <c r="C60" s="208">
        <v>2.5</v>
      </c>
      <c r="D60" s="209">
        <v>0</v>
      </c>
      <c r="E60" s="204">
        <v>282038</v>
      </c>
      <c r="F60" s="204">
        <v>705095</v>
      </c>
    </row>
    <row r="61" spans="1:6" ht="18.75" outlineLevel="2">
      <c r="A61" s="207" t="s">
        <v>1375</v>
      </c>
      <c r="B61" s="225" t="s">
        <v>27</v>
      </c>
      <c r="C61" s="208">
        <v>39</v>
      </c>
      <c r="D61" s="209">
        <v>0</v>
      </c>
      <c r="E61" s="204">
        <v>330817</v>
      </c>
      <c r="F61" s="204">
        <v>12901863</v>
      </c>
    </row>
    <row r="62" spans="1:6" ht="37.5" outlineLevel="1">
      <c r="A62" s="207" t="s">
        <v>1376</v>
      </c>
      <c r="B62" s="225" t="s">
        <v>27</v>
      </c>
      <c r="C62" s="208">
        <v>68.5</v>
      </c>
      <c r="D62" s="209">
        <v>0</v>
      </c>
      <c r="E62" s="204">
        <v>282038</v>
      </c>
      <c r="F62" s="204">
        <v>19319603</v>
      </c>
    </row>
    <row r="63" spans="1:6" ht="37.5" outlineLevel="2">
      <c r="A63" s="207" t="s">
        <v>1377</v>
      </c>
      <c r="B63" s="225" t="s">
        <v>27</v>
      </c>
      <c r="C63" s="208">
        <v>5.2</v>
      </c>
      <c r="D63" s="209">
        <v>0</v>
      </c>
      <c r="E63" s="204">
        <v>282038</v>
      </c>
      <c r="F63" s="204">
        <v>1466597.6</v>
      </c>
    </row>
    <row r="64" spans="1:6" ht="18.75" outlineLevel="2">
      <c r="A64" s="207" t="s">
        <v>1378</v>
      </c>
      <c r="B64" s="225" t="s">
        <v>27</v>
      </c>
      <c r="C64" s="208">
        <v>15.420000000000002</v>
      </c>
      <c r="D64" s="209">
        <v>0</v>
      </c>
      <c r="E64" s="204">
        <v>282038</v>
      </c>
      <c r="F64" s="204">
        <v>4349025.9600000009</v>
      </c>
    </row>
    <row r="65" spans="1:6" ht="18.75" outlineLevel="1">
      <c r="A65" s="207" t="s">
        <v>1379</v>
      </c>
      <c r="B65" s="225" t="s">
        <v>27</v>
      </c>
      <c r="C65" s="208">
        <v>3.76</v>
      </c>
      <c r="D65" s="209">
        <v>0</v>
      </c>
      <c r="E65" s="204">
        <v>282038</v>
      </c>
      <c r="F65" s="204">
        <v>1060462.8799999999</v>
      </c>
    </row>
    <row r="66" spans="1:6" ht="18.75" outlineLevel="2">
      <c r="A66" s="207" t="s">
        <v>1380</v>
      </c>
      <c r="B66" s="225" t="s">
        <v>27</v>
      </c>
      <c r="C66" s="208">
        <v>7.8</v>
      </c>
      <c r="D66" s="209">
        <v>0</v>
      </c>
      <c r="E66" s="204">
        <v>282038</v>
      </c>
      <c r="F66" s="204">
        <v>2199896.4</v>
      </c>
    </row>
    <row r="67" spans="1:6" ht="37.5" outlineLevel="2">
      <c r="A67" s="207" t="s">
        <v>1381</v>
      </c>
      <c r="B67" s="225" t="s">
        <v>27</v>
      </c>
      <c r="C67" s="208">
        <v>6.4</v>
      </c>
      <c r="D67" s="209">
        <v>0</v>
      </c>
      <c r="E67" s="204">
        <v>282038</v>
      </c>
      <c r="F67" s="204">
        <v>1805043.2000000002</v>
      </c>
    </row>
    <row r="68" spans="1:6" ht="37.5" outlineLevel="2">
      <c r="A68" s="207" t="s">
        <v>1382</v>
      </c>
      <c r="B68" s="225" t="s">
        <v>27</v>
      </c>
      <c r="C68" s="208">
        <v>5.13</v>
      </c>
      <c r="D68" s="209">
        <v>0</v>
      </c>
      <c r="E68" s="204">
        <v>282038</v>
      </c>
      <c r="F68" s="204">
        <v>1446854.94</v>
      </c>
    </row>
    <row r="69" spans="1:6" ht="18.75" outlineLevel="2">
      <c r="A69" s="207" t="s">
        <v>1383</v>
      </c>
      <c r="B69" s="225" t="s">
        <v>27</v>
      </c>
      <c r="C69" s="208">
        <v>38.119999999999997</v>
      </c>
      <c r="D69" s="209">
        <v>0</v>
      </c>
      <c r="E69" s="204">
        <v>282038</v>
      </c>
      <c r="F69" s="204">
        <v>10751288.560000002</v>
      </c>
    </row>
    <row r="70" spans="1:6" ht="37.5" outlineLevel="2">
      <c r="A70" s="207" t="s">
        <v>1384</v>
      </c>
      <c r="B70" s="225" t="s">
        <v>27</v>
      </c>
      <c r="C70" s="208">
        <v>146.96</v>
      </c>
      <c r="D70" s="209">
        <v>0</v>
      </c>
      <c r="E70" s="204">
        <v>282038</v>
      </c>
      <c r="F70" s="204">
        <v>41448304.480000004</v>
      </c>
    </row>
    <row r="71" spans="1:6" ht="37.5" outlineLevel="2">
      <c r="A71" s="207" t="s">
        <v>1385</v>
      </c>
      <c r="B71" s="225" t="s">
        <v>27</v>
      </c>
      <c r="C71" s="208">
        <v>17</v>
      </c>
      <c r="D71" s="209">
        <v>0</v>
      </c>
      <c r="E71" s="204">
        <v>282038</v>
      </c>
      <c r="F71" s="204">
        <v>4794646</v>
      </c>
    </row>
    <row r="72" spans="1:6" ht="18.75" outlineLevel="2">
      <c r="A72" s="207" t="s">
        <v>1386</v>
      </c>
      <c r="B72" s="225" t="s">
        <v>27</v>
      </c>
      <c r="C72" s="208">
        <v>15.63</v>
      </c>
      <c r="D72" s="209">
        <v>0</v>
      </c>
      <c r="E72" s="204">
        <v>282038</v>
      </c>
      <c r="F72" s="204">
        <v>4408253.9400000004</v>
      </c>
    </row>
    <row r="73" spans="1:6" ht="18.75" outlineLevel="2">
      <c r="A73" s="207" t="s">
        <v>1387</v>
      </c>
      <c r="B73" s="225" t="s">
        <v>27</v>
      </c>
      <c r="C73" s="208">
        <v>2.08</v>
      </c>
      <c r="D73" s="209">
        <v>0</v>
      </c>
      <c r="E73" s="204">
        <v>282038</v>
      </c>
      <c r="F73" s="204">
        <v>586639.04</v>
      </c>
    </row>
    <row r="74" spans="1:6" ht="18.75" outlineLevel="2">
      <c r="A74" s="207" t="s">
        <v>1388</v>
      </c>
      <c r="B74" s="225" t="s">
        <v>27</v>
      </c>
      <c r="C74" s="208">
        <v>597.5</v>
      </c>
      <c r="D74" s="209">
        <v>0</v>
      </c>
      <c r="E74" s="204">
        <v>282038</v>
      </c>
      <c r="F74" s="204">
        <v>168517705</v>
      </c>
    </row>
    <row r="75" spans="1:6" ht="18.75" outlineLevel="2">
      <c r="A75" s="207" t="s">
        <v>1389</v>
      </c>
      <c r="B75" s="225" t="s">
        <v>27</v>
      </c>
      <c r="C75" s="208">
        <v>415.55</v>
      </c>
      <c r="D75" s="209">
        <v>0</v>
      </c>
      <c r="E75" s="204">
        <v>282038</v>
      </c>
      <c r="F75" s="204">
        <v>117200890.90000001</v>
      </c>
    </row>
    <row r="76" spans="1:6" ht="18.75" outlineLevel="1">
      <c r="A76" s="207" t="s">
        <v>1390</v>
      </c>
      <c r="B76" s="225" t="s">
        <v>27</v>
      </c>
      <c r="C76" s="208">
        <v>77.759999999999991</v>
      </c>
      <c r="D76" s="209">
        <v>0</v>
      </c>
      <c r="E76" s="204">
        <v>282038</v>
      </c>
      <c r="F76" s="204">
        <v>21931274.879999999</v>
      </c>
    </row>
    <row r="77" spans="1:6" ht="37.5" outlineLevel="2">
      <c r="A77" s="207" t="s">
        <v>1391</v>
      </c>
      <c r="B77" s="225" t="s">
        <v>27</v>
      </c>
      <c r="C77" s="208">
        <v>318.41000000000003</v>
      </c>
      <c r="D77" s="209">
        <v>0</v>
      </c>
      <c r="E77" s="204">
        <v>282038</v>
      </c>
      <c r="F77" s="204">
        <v>89803719.580000013</v>
      </c>
    </row>
    <row r="78" spans="1:6" ht="37.5" outlineLevel="1">
      <c r="A78" s="207" t="s">
        <v>1392</v>
      </c>
      <c r="B78" s="225" t="s">
        <v>27</v>
      </c>
      <c r="C78" s="208">
        <v>53.2</v>
      </c>
      <c r="D78" s="209">
        <v>0</v>
      </c>
      <c r="E78" s="204">
        <v>282038</v>
      </c>
      <c r="F78" s="204">
        <v>15004421.600000001</v>
      </c>
    </row>
    <row r="79" spans="1:6" ht="37.5" outlineLevel="2">
      <c r="A79" s="207" t="s">
        <v>1393</v>
      </c>
      <c r="B79" s="225" t="s">
        <v>27</v>
      </c>
      <c r="C79" s="208">
        <v>9.84</v>
      </c>
      <c r="D79" s="209">
        <v>0</v>
      </c>
      <c r="E79" s="204">
        <v>282038</v>
      </c>
      <c r="F79" s="204">
        <v>2775253.92</v>
      </c>
    </row>
    <row r="80" spans="1:6" ht="18.75" outlineLevel="1">
      <c r="A80" s="207" t="s">
        <v>1394</v>
      </c>
      <c r="B80" s="225" t="s">
        <v>27</v>
      </c>
      <c r="C80" s="208">
        <v>1982.98</v>
      </c>
      <c r="D80" s="209">
        <v>0</v>
      </c>
      <c r="E80" s="204">
        <v>282038</v>
      </c>
      <c r="F80" s="204">
        <v>559275713.24000013</v>
      </c>
    </row>
    <row r="81" spans="1:6" ht="18.75" outlineLevel="2">
      <c r="A81" s="207" t="s">
        <v>1395</v>
      </c>
      <c r="B81" s="225" t="s">
        <v>27</v>
      </c>
      <c r="C81" s="208">
        <v>4.25</v>
      </c>
      <c r="D81" s="209">
        <v>0</v>
      </c>
      <c r="E81" s="204">
        <v>282038</v>
      </c>
      <c r="F81" s="204">
        <v>1198661.5</v>
      </c>
    </row>
    <row r="82" spans="1:6" ht="18.75" outlineLevel="2">
      <c r="A82" s="207" t="s">
        <v>1396</v>
      </c>
      <c r="B82" s="225" t="s">
        <v>27</v>
      </c>
      <c r="C82" s="208">
        <v>6.6</v>
      </c>
      <c r="D82" s="209">
        <v>0</v>
      </c>
      <c r="E82" s="204">
        <v>282038</v>
      </c>
      <c r="F82" s="204">
        <v>1861450.7999999998</v>
      </c>
    </row>
    <row r="83" spans="1:6" ht="18.75" outlineLevel="2">
      <c r="A83" s="207" t="s">
        <v>1397</v>
      </c>
      <c r="B83" s="225" t="s">
        <v>27</v>
      </c>
      <c r="C83" s="208">
        <v>3.68</v>
      </c>
      <c r="D83" s="209">
        <v>0</v>
      </c>
      <c r="E83" s="204">
        <v>282038</v>
      </c>
      <c r="F83" s="204">
        <v>1037899.8400000001</v>
      </c>
    </row>
    <row r="84" spans="1:6" ht="18.75" outlineLevel="2">
      <c r="A84" s="207" t="s">
        <v>1398</v>
      </c>
      <c r="B84" s="225" t="s">
        <v>27</v>
      </c>
      <c r="C84" s="208">
        <v>25.810000000000002</v>
      </c>
      <c r="D84" s="209">
        <v>0</v>
      </c>
      <c r="E84" s="204">
        <v>330817</v>
      </c>
      <c r="F84" s="204">
        <v>8538386.7699999996</v>
      </c>
    </row>
    <row r="85" spans="1:6" ht="18.75" outlineLevel="2">
      <c r="A85" s="207" t="s">
        <v>1399</v>
      </c>
      <c r="B85" s="225" t="s">
        <v>27</v>
      </c>
      <c r="C85" s="208">
        <v>4.8</v>
      </c>
      <c r="D85" s="209">
        <v>0</v>
      </c>
      <c r="E85" s="204">
        <v>282038</v>
      </c>
      <c r="F85" s="204">
        <v>1353782.4</v>
      </c>
    </row>
    <row r="86" spans="1:6" ht="18.75" outlineLevel="2">
      <c r="A86" s="207" t="s">
        <v>1400</v>
      </c>
      <c r="B86" s="225" t="s">
        <v>42</v>
      </c>
      <c r="C86" s="208">
        <v>2</v>
      </c>
      <c r="D86" s="209">
        <v>0</v>
      </c>
      <c r="E86" s="204" t="s">
        <v>558</v>
      </c>
      <c r="F86" s="204">
        <v>0</v>
      </c>
    </row>
    <row r="87" spans="1:6" ht="37.5" outlineLevel="2">
      <c r="A87" s="207" t="s">
        <v>1401</v>
      </c>
      <c r="B87" s="225" t="s">
        <v>42</v>
      </c>
      <c r="C87" s="208">
        <v>45</v>
      </c>
      <c r="D87" s="209">
        <v>0</v>
      </c>
      <c r="E87" s="204">
        <v>3793079</v>
      </c>
      <c r="F87" s="204">
        <v>170688555</v>
      </c>
    </row>
    <row r="88" spans="1:6" ht="37.5" outlineLevel="1">
      <c r="A88" s="207" t="s">
        <v>1402</v>
      </c>
      <c r="B88" s="225" t="s">
        <v>42</v>
      </c>
      <c r="C88" s="208">
        <v>1</v>
      </c>
      <c r="D88" s="209">
        <v>0</v>
      </c>
      <c r="E88" s="204">
        <v>8066502</v>
      </c>
      <c r="F88" s="204">
        <v>8066502</v>
      </c>
    </row>
    <row r="89" spans="1:6" ht="18.75" outlineLevel="2">
      <c r="A89" s="207" t="s">
        <v>1403</v>
      </c>
      <c r="B89" s="225" t="s">
        <v>42</v>
      </c>
      <c r="C89" s="208">
        <v>1</v>
      </c>
      <c r="D89" s="209">
        <v>0</v>
      </c>
      <c r="E89" s="204">
        <v>11338790</v>
      </c>
      <c r="F89" s="204">
        <v>11338790</v>
      </c>
    </row>
    <row r="90" spans="1:6" ht="18.75" outlineLevel="2">
      <c r="A90" s="207" t="s">
        <v>1404</v>
      </c>
      <c r="B90" s="225" t="s">
        <v>42</v>
      </c>
      <c r="C90" s="208">
        <v>1</v>
      </c>
      <c r="D90" s="209">
        <v>0</v>
      </c>
      <c r="E90" s="204">
        <v>3793079</v>
      </c>
      <c r="F90" s="204">
        <v>3793079</v>
      </c>
    </row>
    <row r="91" spans="1:6" ht="75" outlineLevel="1">
      <c r="A91" s="207" t="s">
        <v>1405</v>
      </c>
      <c r="B91" s="225" t="s">
        <v>38</v>
      </c>
      <c r="C91" s="208">
        <v>0</v>
      </c>
      <c r="D91" s="209">
        <v>0</v>
      </c>
      <c r="E91" s="204" t="s">
        <v>558</v>
      </c>
      <c r="F91" s="204">
        <v>0</v>
      </c>
    </row>
    <row r="92" spans="1:6" ht="56.25" outlineLevel="2">
      <c r="A92" s="207" t="s">
        <v>1406</v>
      </c>
      <c r="B92" s="225" t="s">
        <v>38</v>
      </c>
      <c r="C92" s="208">
        <v>0</v>
      </c>
      <c r="D92" s="209">
        <v>0</v>
      </c>
      <c r="E92" s="204" t="s">
        <v>558</v>
      </c>
      <c r="F92" s="204">
        <v>0</v>
      </c>
    </row>
    <row r="93" spans="1:6" ht="56.25" outlineLevel="1">
      <c r="A93" s="207" t="s">
        <v>1407</v>
      </c>
      <c r="B93" s="225" t="s">
        <v>38</v>
      </c>
      <c r="C93" s="208">
        <v>0</v>
      </c>
      <c r="D93" s="209">
        <v>0</v>
      </c>
      <c r="E93" s="204" t="s">
        <v>558</v>
      </c>
      <c r="F93" s="204">
        <v>0</v>
      </c>
    </row>
    <row r="94" spans="1:6" ht="37.5" outlineLevel="2">
      <c r="A94" s="207" t="s">
        <v>1408</v>
      </c>
      <c r="B94" s="225" t="s">
        <v>27</v>
      </c>
      <c r="C94" s="209">
        <v>9.8000000000000007</v>
      </c>
      <c r="D94" s="209">
        <v>0</v>
      </c>
      <c r="E94" s="204">
        <v>169828</v>
      </c>
      <c r="F94" s="204">
        <v>1664314.4000000001</v>
      </c>
    </row>
    <row r="95" spans="1:6" ht="18.75" outlineLevel="2">
      <c r="A95" s="207" t="s">
        <v>1409</v>
      </c>
      <c r="B95" s="225" t="s">
        <v>27</v>
      </c>
      <c r="C95" s="208">
        <v>17.16</v>
      </c>
      <c r="D95" s="209">
        <v>0</v>
      </c>
      <c r="E95" s="204">
        <v>4826746</v>
      </c>
      <c r="F95" s="204">
        <v>82826961.359999999</v>
      </c>
    </row>
    <row r="96" spans="1:6" ht="18.75" outlineLevel="2">
      <c r="A96" s="207" t="s">
        <v>1410</v>
      </c>
      <c r="B96" s="225" t="s">
        <v>27</v>
      </c>
      <c r="C96" s="208">
        <v>130.16000000000003</v>
      </c>
      <c r="D96" s="209">
        <v>8.75</v>
      </c>
      <c r="E96" s="204">
        <v>4447303</v>
      </c>
      <c r="F96" s="204">
        <v>578860958.48000002</v>
      </c>
    </row>
    <row r="97" spans="1:6" ht="18.75" outlineLevel="2">
      <c r="A97" s="207" t="s">
        <v>1411</v>
      </c>
      <c r="B97" s="225" t="s">
        <v>27</v>
      </c>
      <c r="C97" s="208">
        <v>25.09</v>
      </c>
      <c r="D97" s="209">
        <v>10.59</v>
      </c>
      <c r="E97" s="204">
        <v>3152933</v>
      </c>
      <c r="F97" s="204">
        <v>79107088.969999999</v>
      </c>
    </row>
    <row r="98" spans="1:6" ht="18.75" outlineLevel="2">
      <c r="A98" s="207" t="s">
        <v>1412</v>
      </c>
      <c r="B98" s="225" t="s">
        <v>27</v>
      </c>
      <c r="C98" s="208">
        <v>42.730000000000004</v>
      </c>
      <c r="D98" s="209">
        <v>0</v>
      </c>
      <c r="E98" s="204">
        <v>1457397</v>
      </c>
      <c r="F98" s="204">
        <v>62274573.810000002</v>
      </c>
    </row>
    <row r="99" spans="1:6" ht="56.25" outlineLevel="2">
      <c r="A99" s="207" t="s">
        <v>1413</v>
      </c>
      <c r="B99" s="225" t="s">
        <v>27</v>
      </c>
      <c r="C99" s="209">
        <v>48.96</v>
      </c>
      <c r="D99" s="209">
        <v>0</v>
      </c>
      <c r="E99" s="204" t="s">
        <v>558</v>
      </c>
      <c r="F99" s="204">
        <v>0</v>
      </c>
    </row>
    <row r="100" spans="1:6" ht="56.25" outlineLevel="2">
      <c r="A100" s="207" t="s">
        <v>1414</v>
      </c>
      <c r="B100" s="225" t="s">
        <v>27</v>
      </c>
      <c r="C100" s="208">
        <v>45.84</v>
      </c>
      <c r="D100" s="209">
        <v>0</v>
      </c>
      <c r="E100" s="204">
        <v>894451</v>
      </c>
      <c r="F100" s="204">
        <v>41001633.840000004</v>
      </c>
    </row>
    <row r="101" spans="1:6" ht="56.25" outlineLevel="2">
      <c r="A101" s="207" t="s">
        <v>1415</v>
      </c>
      <c r="B101" s="225" t="s">
        <v>27</v>
      </c>
      <c r="C101" s="208">
        <v>89.67</v>
      </c>
      <c r="D101" s="209">
        <v>0</v>
      </c>
      <c r="E101" s="204">
        <v>921895</v>
      </c>
      <c r="F101" s="204">
        <v>82666324.650000006</v>
      </c>
    </row>
    <row r="102" spans="1:6" ht="75" outlineLevel="1">
      <c r="A102" s="207" t="s">
        <v>1416</v>
      </c>
      <c r="B102" s="225" t="s">
        <v>27</v>
      </c>
      <c r="C102" s="208">
        <v>74.52</v>
      </c>
      <c r="D102" s="209">
        <v>0</v>
      </c>
      <c r="E102" s="204">
        <v>921895</v>
      </c>
      <c r="F102" s="204">
        <v>68699615.399999991</v>
      </c>
    </row>
    <row r="103" spans="1:6" ht="37.5" outlineLevel="2">
      <c r="A103" s="207" t="s">
        <v>1417</v>
      </c>
      <c r="B103" s="225" t="s">
        <v>27</v>
      </c>
      <c r="C103" s="208">
        <v>43.5</v>
      </c>
      <c r="D103" s="209">
        <v>0</v>
      </c>
      <c r="E103" s="204">
        <v>257144</v>
      </c>
      <c r="F103" s="204">
        <v>11185764</v>
      </c>
    </row>
    <row r="104" spans="1:6" ht="37.5" outlineLevel="1">
      <c r="A104" s="207" t="s">
        <v>1418</v>
      </c>
      <c r="B104" s="225" t="s">
        <v>27</v>
      </c>
      <c r="C104" s="208">
        <v>76.14</v>
      </c>
      <c r="D104" s="209">
        <v>0</v>
      </c>
      <c r="E104" s="204">
        <v>272996</v>
      </c>
      <c r="F104" s="204">
        <v>20785915.440000001</v>
      </c>
    </row>
    <row r="105" spans="1:6" ht="56.25" outlineLevel="2">
      <c r="A105" s="207" t="s">
        <v>1419</v>
      </c>
      <c r="B105" s="225" t="s">
        <v>27</v>
      </c>
      <c r="C105" s="208">
        <v>47.5</v>
      </c>
      <c r="D105" s="209">
        <v>0</v>
      </c>
      <c r="E105" s="204">
        <v>376089</v>
      </c>
      <c r="F105" s="204">
        <v>17864227.5</v>
      </c>
    </row>
    <row r="106" spans="1:6" ht="37.5" outlineLevel="1">
      <c r="A106" s="207" t="s">
        <v>1420</v>
      </c>
      <c r="B106" s="225" t="s">
        <v>27</v>
      </c>
      <c r="C106" s="208">
        <v>27.3</v>
      </c>
      <c r="D106" s="209">
        <v>0</v>
      </c>
      <c r="E106" s="204">
        <v>257144</v>
      </c>
      <c r="F106" s="204">
        <v>7020031.2000000002</v>
      </c>
    </row>
    <row r="107" spans="1:6" ht="37.5" outlineLevel="2">
      <c r="A107" s="207" t="s">
        <v>1421</v>
      </c>
      <c r="B107" s="225" t="s">
        <v>27</v>
      </c>
      <c r="C107" s="208">
        <v>6.9</v>
      </c>
      <c r="D107" s="209">
        <v>0</v>
      </c>
      <c r="E107" s="204">
        <v>269273</v>
      </c>
      <c r="F107" s="204">
        <v>1857983.7000000002</v>
      </c>
    </row>
    <row r="108" spans="1:6" ht="37.5" outlineLevel="2">
      <c r="A108" s="207" t="s">
        <v>1422</v>
      </c>
      <c r="B108" s="225" t="s">
        <v>27</v>
      </c>
      <c r="C108" s="208">
        <v>32.299999999999997</v>
      </c>
      <c r="D108" s="209">
        <v>0</v>
      </c>
      <c r="E108" s="204">
        <v>1238791</v>
      </c>
      <c r="F108" s="204">
        <v>40012949.299999997</v>
      </c>
    </row>
    <row r="109" spans="1:6" ht="37.5" outlineLevel="2">
      <c r="A109" s="207" t="s">
        <v>1423</v>
      </c>
      <c r="B109" s="225" t="s">
        <v>27</v>
      </c>
      <c r="C109" s="208">
        <v>31.2</v>
      </c>
      <c r="D109" s="209">
        <v>0</v>
      </c>
      <c r="E109" s="204">
        <v>1238791</v>
      </c>
      <c r="F109" s="204">
        <v>38650279.199999996</v>
      </c>
    </row>
    <row r="110" spans="1:6" ht="37.5" outlineLevel="1">
      <c r="A110" s="207" t="s">
        <v>1424</v>
      </c>
      <c r="B110" s="225" t="s">
        <v>27</v>
      </c>
      <c r="C110" s="208">
        <v>8.4499999999999993</v>
      </c>
      <c r="D110" s="209">
        <v>0</v>
      </c>
      <c r="E110" s="204">
        <v>269273</v>
      </c>
      <c r="F110" s="204">
        <v>2275356.8499999996</v>
      </c>
    </row>
    <row r="111" spans="1:6" ht="37.5" outlineLevel="2">
      <c r="A111" s="207" t="s">
        <v>1425</v>
      </c>
      <c r="B111" s="225" t="s">
        <v>27</v>
      </c>
      <c r="C111" s="208">
        <v>13.26</v>
      </c>
      <c r="D111" s="209">
        <v>0</v>
      </c>
      <c r="E111" s="204">
        <v>269273</v>
      </c>
      <c r="F111" s="204">
        <v>3570559.98</v>
      </c>
    </row>
    <row r="112" spans="1:6" ht="56.25" outlineLevel="2">
      <c r="A112" s="207" t="s">
        <v>1426</v>
      </c>
      <c r="B112" s="225" t="s">
        <v>27</v>
      </c>
      <c r="C112" s="208">
        <v>40.5</v>
      </c>
      <c r="D112" s="209">
        <v>0</v>
      </c>
      <c r="E112" s="204">
        <v>1185385</v>
      </c>
      <c r="F112" s="204">
        <v>48008092.5</v>
      </c>
    </row>
    <row r="113" spans="1:6" ht="37.5" outlineLevel="2">
      <c r="A113" s="207" t="s">
        <v>1427</v>
      </c>
      <c r="B113" s="225" t="s">
        <v>27</v>
      </c>
      <c r="C113" s="208">
        <v>28.860000000000003</v>
      </c>
      <c r="D113" s="209">
        <v>0</v>
      </c>
      <c r="E113" s="204" t="s">
        <v>558</v>
      </c>
      <c r="F113" s="204">
        <v>0</v>
      </c>
    </row>
    <row r="114" spans="1:6" ht="37.5" outlineLevel="2">
      <c r="A114" s="207" t="s">
        <v>1428</v>
      </c>
      <c r="B114" s="225" t="s">
        <v>27</v>
      </c>
      <c r="C114" s="208">
        <v>8.0399999999999991</v>
      </c>
      <c r="D114" s="209">
        <v>0</v>
      </c>
      <c r="E114" s="204">
        <v>269273</v>
      </c>
      <c r="F114" s="204">
        <v>2164954.92</v>
      </c>
    </row>
    <row r="115" spans="1:6" ht="18.75" outlineLevel="2">
      <c r="A115" s="207" t="s">
        <v>1429</v>
      </c>
      <c r="B115" s="225" t="s">
        <v>27</v>
      </c>
      <c r="C115" s="208">
        <v>7.5</v>
      </c>
      <c r="D115" s="209">
        <v>0</v>
      </c>
      <c r="E115" s="204">
        <v>269273</v>
      </c>
      <c r="F115" s="204">
        <v>2019547.5</v>
      </c>
    </row>
    <row r="116" spans="1:6" ht="37.5" outlineLevel="2">
      <c r="A116" s="207" t="s">
        <v>1430</v>
      </c>
      <c r="B116" s="225" t="s">
        <v>27</v>
      </c>
      <c r="C116" s="208">
        <v>33.92</v>
      </c>
      <c r="D116" s="209">
        <v>0</v>
      </c>
      <c r="E116" s="204">
        <v>272996</v>
      </c>
      <c r="F116" s="204">
        <v>9260024.3200000003</v>
      </c>
    </row>
    <row r="117" spans="1:6" ht="37.5" outlineLevel="2">
      <c r="A117" s="207" t="s">
        <v>1431</v>
      </c>
      <c r="B117" s="225" t="s">
        <v>27</v>
      </c>
      <c r="C117" s="208">
        <v>4</v>
      </c>
      <c r="D117" s="209">
        <v>0</v>
      </c>
      <c r="E117" s="204">
        <v>948717</v>
      </c>
      <c r="F117" s="204">
        <v>3794868</v>
      </c>
    </row>
    <row r="118" spans="1:6" ht="37.5" outlineLevel="1">
      <c r="A118" s="207" t="s">
        <v>1432</v>
      </c>
      <c r="B118" s="225" t="s">
        <v>27</v>
      </c>
      <c r="C118" s="208">
        <v>21.76</v>
      </c>
      <c r="D118" s="209">
        <v>0</v>
      </c>
      <c r="E118" s="204">
        <v>257144</v>
      </c>
      <c r="F118" s="204">
        <v>5595453.4400000004</v>
      </c>
    </row>
    <row r="119" spans="1:6" ht="18.75" outlineLevel="2">
      <c r="A119" s="207" t="s">
        <v>1433</v>
      </c>
      <c r="B119" s="225" t="s">
        <v>27</v>
      </c>
      <c r="C119" s="208">
        <v>27.52</v>
      </c>
      <c r="D119" s="209">
        <v>0</v>
      </c>
      <c r="E119" s="204">
        <v>1238791</v>
      </c>
      <c r="F119" s="204">
        <v>34091528.32</v>
      </c>
    </row>
    <row r="120" spans="1:6" ht="18.75" outlineLevel="1">
      <c r="A120" s="207" t="s">
        <v>1434</v>
      </c>
      <c r="B120" s="225" t="s">
        <v>27</v>
      </c>
      <c r="C120" s="208">
        <v>2.2000000000000002</v>
      </c>
      <c r="D120" s="209">
        <v>0</v>
      </c>
      <c r="E120" s="204">
        <v>257144</v>
      </c>
      <c r="F120" s="204">
        <v>565716.80000000005</v>
      </c>
    </row>
    <row r="121" spans="1:6" ht="18.75" outlineLevel="2">
      <c r="A121" s="207" t="s">
        <v>1435</v>
      </c>
      <c r="B121" s="225" t="s">
        <v>27</v>
      </c>
      <c r="C121" s="208">
        <v>24.31</v>
      </c>
      <c r="D121" s="209">
        <v>0</v>
      </c>
      <c r="E121" s="204">
        <v>242348</v>
      </c>
      <c r="F121" s="204">
        <v>5891479.8799999999</v>
      </c>
    </row>
    <row r="122" spans="1:6" ht="56.25" outlineLevel="2">
      <c r="A122" s="207" t="s">
        <v>1436</v>
      </c>
      <c r="B122" s="225" t="s">
        <v>27</v>
      </c>
      <c r="C122" s="208">
        <v>11.96</v>
      </c>
      <c r="D122" s="209">
        <v>0</v>
      </c>
      <c r="E122" s="204">
        <v>1238791</v>
      </c>
      <c r="F122" s="204">
        <v>14815940.360000001</v>
      </c>
    </row>
    <row r="123" spans="1:6" ht="18.75" outlineLevel="1">
      <c r="A123" s="207" t="s">
        <v>1437</v>
      </c>
      <c r="B123" s="225" t="s">
        <v>27</v>
      </c>
      <c r="C123" s="208">
        <v>15.59</v>
      </c>
      <c r="D123" s="209">
        <v>0</v>
      </c>
      <c r="E123" s="204">
        <v>269273</v>
      </c>
      <c r="F123" s="204">
        <v>4197966.07</v>
      </c>
    </row>
    <row r="124" spans="1:6" ht="37.5" outlineLevel="2">
      <c r="A124" s="207" t="s">
        <v>1438</v>
      </c>
      <c r="B124" s="225" t="s">
        <v>27</v>
      </c>
      <c r="C124" s="208">
        <v>12.6</v>
      </c>
      <c r="D124" s="209">
        <v>0</v>
      </c>
      <c r="E124" s="204">
        <v>376089</v>
      </c>
      <c r="F124" s="204">
        <v>4738721.3999999994</v>
      </c>
    </row>
    <row r="125" spans="1:6" ht="56.25" outlineLevel="1">
      <c r="A125" s="207" t="s">
        <v>1439</v>
      </c>
      <c r="B125" s="225" t="s">
        <v>27</v>
      </c>
      <c r="C125" s="208">
        <v>66.66</v>
      </c>
      <c r="D125" s="209">
        <v>0</v>
      </c>
      <c r="E125" s="204">
        <v>1238791</v>
      </c>
      <c r="F125" s="204">
        <v>82577808.060000002</v>
      </c>
    </row>
    <row r="126" spans="1:6" ht="37.5" outlineLevel="2">
      <c r="A126" s="207" t="s">
        <v>1440</v>
      </c>
      <c r="B126" s="225" t="s">
        <v>27</v>
      </c>
      <c r="C126" s="208">
        <v>10.66</v>
      </c>
      <c r="D126" s="209">
        <v>0</v>
      </c>
      <c r="E126" s="204">
        <v>269273</v>
      </c>
      <c r="F126" s="204">
        <v>2870450.18</v>
      </c>
    </row>
    <row r="127" spans="1:6" ht="37.5" outlineLevel="2">
      <c r="A127" s="207" t="s">
        <v>1441</v>
      </c>
      <c r="B127" s="225" t="s">
        <v>27</v>
      </c>
      <c r="C127" s="208">
        <v>80.990000000000009</v>
      </c>
      <c r="D127" s="209">
        <v>0</v>
      </c>
      <c r="E127" s="204">
        <v>1238791</v>
      </c>
      <c r="F127" s="204">
        <v>100329683.09</v>
      </c>
    </row>
    <row r="128" spans="1:6" ht="56.25" outlineLevel="2">
      <c r="A128" s="207" t="s">
        <v>1442</v>
      </c>
      <c r="B128" s="225" t="s">
        <v>27</v>
      </c>
      <c r="C128" s="208">
        <v>35.519999999999996</v>
      </c>
      <c r="D128" s="209">
        <v>0</v>
      </c>
      <c r="E128" s="204">
        <v>1238791</v>
      </c>
      <c r="F128" s="204">
        <v>44001856.32</v>
      </c>
    </row>
    <row r="129" spans="1:6" ht="56.25" outlineLevel="2">
      <c r="A129" s="207" t="s">
        <v>1443</v>
      </c>
      <c r="B129" s="225" t="s">
        <v>27</v>
      </c>
      <c r="C129" s="208">
        <v>16.25</v>
      </c>
      <c r="D129" s="209">
        <v>0</v>
      </c>
      <c r="E129" s="204">
        <v>1238791</v>
      </c>
      <c r="F129" s="204">
        <v>20130353.75</v>
      </c>
    </row>
    <row r="130" spans="1:6" ht="37.5" outlineLevel="2">
      <c r="A130" s="207" t="s">
        <v>1444</v>
      </c>
      <c r="B130" s="225" t="s">
        <v>27</v>
      </c>
      <c r="C130" s="208">
        <v>143.6</v>
      </c>
      <c r="D130" s="209">
        <v>0</v>
      </c>
      <c r="E130" s="204">
        <v>1238791</v>
      </c>
      <c r="F130" s="204">
        <v>177890387.59999999</v>
      </c>
    </row>
    <row r="131" spans="1:6" ht="56.25" outlineLevel="2">
      <c r="A131" s="207" t="s">
        <v>1445</v>
      </c>
      <c r="B131" s="225" t="s">
        <v>27</v>
      </c>
      <c r="C131" s="208">
        <v>20.86</v>
      </c>
      <c r="D131" s="209">
        <v>0</v>
      </c>
      <c r="E131" s="204">
        <v>1238791</v>
      </c>
      <c r="F131" s="204">
        <v>25841180.259999998</v>
      </c>
    </row>
    <row r="132" spans="1:6" ht="56.25" outlineLevel="2">
      <c r="A132" s="207" t="s">
        <v>1446</v>
      </c>
      <c r="B132" s="225" t="s">
        <v>27</v>
      </c>
      <c r="C132" s="208">
        <v>10.4</v>
      </c>
      <c r="D132" s="209">
        <v>0</v>
      </c>
      <c r="E132" s="204">
        <v>1238791</v>
      </c>
      <c r="F132" s="204">
        <v>12883426.4</v>
      </c>
    </row>
    <row r="133" spans="1:6" ht="56.25" outlineLevel="2">
      <c r="A133" s="207" t="s">
        <v>1447</v>
      </c>
      <c r="B133" s="225" t="s">
        <v>27</v>
      </c>
      <c r="C133" s="208">
        <v>10.4</v>
      </c>
      <c r="D133" s="209">
        <v>0</v>
      </c>
      <c r="E133" s="204">
        <v>1283399</v>
      </c>
      <c r="F133" s="204">
        <v>13347349.6</v>
      </c>
    </row>
    <row r="134" spans="1:6" ht="37.5" outlineLevel="2">
      <c r="A134" s="207" t="s">
        <v>1448</v>
      </c>
      <c r="B134" s="225" t="s">
        <v>27</v>
      </c>
      <c r="C134" s="208">
        <v>27.28</v>
      </c>
      <c r="D134" s="209">
        <v>0</v>
      </c>
      <c r="E134" s="204">
        <v>1049273</v>
      </c>
      <c r="F134" s="204">
        <v>28624167.440000001</v>
      </c>
    </row>
    <row r="135" spans="1:6" ht="37.5" outlineLevel="2">
      <c r="A135" s="207" t="s">
        <v>1449</v>
      </c>
      <c r="B135" s="225" t="s">
        <v>27</v>
      </c>
      <c r="C135" s="208">
        <v>54.39</v>
      </c>
      <c r="D135" s="209">
        <v>0</v>
      </c>
      <c r="E135" s="204">
        <v>551282</v>
      </c>
      <c r="F135" s="204">
        <v>29984227.98</v>
      </c>
    </row>
    <row r="136" spans="1:6" ht="37.5" outlineLevel="2">
      <c r="A136" s="207" t="s">
        <v>1450</v>
      </c>
      <c r="B136" s="225" t="s">
        <v>27</v>
      </c>
      <c r="C136" s="208">
        <v>9.4600000000000009</v>
      </c>
      <c r="D136" s="209">
        <v>0</v>
      </c>
      <c r="E136" s="204">
        <v>1238791</v>
      </c>
      <c r="F136" s="204">
        <v>11718962.860000001</v>
      </c>
    </row>
    <row r="137" spans="1:6" ht="56.25" outlineLevel="2">
      <c r="A137" s="207" t="s">
        <v>1451</v>
      </c>
      <c r="B137" s="225" t="s">
        <v>27</v>
      </c>
      <c r="C137" s="208">
        <v>71.94</v>
      </c>
      <c r="D137" s="209">
        <v>0</v>
      </c>
      <c r="E137" s="204">
        <v>402806</v>
      </c>
      <c r="F137" s="204">
        <v>28977863.640000001</v>
      </c>
    </row>
    <row r="138" spans="1:6" ht="37.5" outlineLevel="2">
      <c r="A138" s="207" t="s">
        <v>1452</v>
      </c>
      <c r="B138" s="225" t="s">
        <v>27</v>
      </c>
      <c r="C138" s="208">
        <v>14.56</v>
      </c>
      <c r="D138" s="209">
        <v>0</v>
      </c>
      <c r="E138" s="204">
        <v>802027</v>
      </c>
      <c r="F138" s="204">
        <v>11677513.120000001</v>
      </c>
    </row>
    <row r="139" spans="1:6" ht="37.5" outlineLevel="2">
      <c r="A139" s="207" t="s">
        <v>1453</v>
      </c>
      <c r="B139" s="225" t="s">
        <v>27</v>
      </c>
      <c r="C139" s="208">
        <v>16.149999999999999</v>
      </c>
      <c r="D139" s="209">
        <v>0</v>
      </c>
      <c r="E139" s="204">
        <v>802027</v>
      </c>
      <c r="F139" s="204">
        <v>12952736.049999999</v>
      </c>
    </row>
    <row r="140" spans="1:6" ht="56.25" outlineLevel="2">
      <c r="A140" s="207" t="s">
        <v>1454</v>
      </c>
      <c r="B140" s="225" t="s">
        <v>27</v>
      </c>
      <c r="C140" s="209">
        <v>15.2</v>
      </c>
      <c r="D140" s="209">
        <v>0</v>
      </c>
      <c r="E140" s="204">
        <v>1247565</v>
      </c>
      <c r="F140" s="204">
        <v>18962988</v>
      </c>
    </row>
    <row r="141" spans="1:6" ht="37.5" outlineLevel="2">
      <c r="A141" s="207" t="s">
        <v>1455</v>
      </c>
      <c r="B141" s="225" t="s">
        <v>27</v>
      </c>
      <c r="C141" s="208">
        <v>28.25</v>
      </c>
      <c r="D141" s="209">
        <v>0</v>
      </c>
      <c r="E141" s="204">
        <v>543182</v>
      </c>
      <c r="F141" s="204">
        <v>15344891.5</v>
      </c>
    </row>
    <row r="142" spans="1:6" ht="75" outlineLevel="2">
      <c r="A142" s="207" t="s">
        <v>1456</v>
      </c>
      <c r="B142" s="225" t="s">
        <v>27</v>
      </c>
      <c r="C142" s="208">
        <v>25.44</v>
      </c>
      <c r="D142" s="209">
        <v>0</v>
      </c>
      <c r="E142" s="204">
        <v>1238791</v>
      </c>
      <c r="F142" s="204">
        <v>31514843.040000003</v>
      </c>
    </row>
    <row r="143" spans="1:6" ht="37.5" outlineLevel="2">
      <c r="A143" s="207" t="s">
        <v>1457</v>
      </c>
      <c r="B143" s="225" t="s">
        <v>27</v>
      </c>
      <c r="C143" s="208">
        <v>8.19</v>
      </c>
      <c r="D143" s="209">
        <v>0</v>
      </c>
      <c r="E143" s="204">
        <v>802027</v>
      </c>
      <c r="F143" s="204">
        <v>6568601.1299999999</v>
      </c>
    </row>
    <row r="144" spans="1:6" ht="37.5" outlineLevel="2">
      <c r="A144" s="207" t="s">
        <v>1458</v>
      </c>
      <c r="B144" s="225" t="s">
        <v>27</v>
      </c>
      <c r="C144" s="209">
        <v>67.06</v>
      </c>
      <c r="D144" s="209">
        <v>0</v>
      </c>
      <c r="E144" s="204">
        <v>138443</v>
      </c>
      <c r="F144" s="204">
        <v>9283987.5800000001</v>
      </c>
    </row>
    <row r="145" spans="1:6" ht="37.5" outlineLevel="2">
      <c r="A145" s="207" t="s">
        <v>1459</v>
      </c>
      <c r="B145" s="225" t="s">
        <v>27</v>
      </c>
      <c r="C145" s="208">
        <v>12.8</v>
      </c>
      <c r="D145" s="209">
        <v>0</v>
      </c>
      <c r="E145" s="204">
        <v>138443</v>
      </c>
      <c r="F145" s="204">
        <v>1772070.4000000001</v>
      </c>
    </row>
    <row r="146" spans="1:6" ht="18.75" outlineLevel="2">
      <c r="A146" s="207" t="s">
        <v>1460</v>
      </c>
      <c r="B146" s="225" t="s">
        <v>27</v>
      </c>
      <c r="C146" s="208">
        <v>2.5</v>
      </c>
      <c r="D146" s="209">
        <v>0</v>
      </c>
      <c r="E146" s="204">
        <v>1398600</v>
      </c>
      <c r="F146" s="204">
        <v>3496500</v>
      </c>
    </row>
    <row r="147" spans="1:6" ht="18.75" outlineLevel="2">
      <c r="A147" s="207" t="s">
        <v>1461</v>
      </c>
      <c r="B147" s="225" t="s">
        <v>42</v>
      </c>
      <c r="C147" s="209">
        <v>1</v>
      </c>
      <c r="D147" s="209">
        <v>0</v>
      </c>
      <c r="E147" s="204" t="s">
        <v>558</v>
      </c>
      <c r="F147" s="204">
        <v>0</v>
      </c>
    </row>
    <row r="148" spans="1:6" ht="18.75" outlineLevel="2">
      <c r="A148" s="207" t="s">
        <v>1462</v>
      </c>
      <c r="B148" s="225" t="s">
        <v>27</v>
      </c>
      <c r="C148" s="208">
        <v>137.37</v>
      </c>
      <c r="D148" s="209">
        <v>0</v>
      </c>
      <c r="E148" s="204">
        <v>161275</v>
      </c>
      <c r="F148" s="204">
        <v>22154346.75</v>
      </c>
    </row>
    <row r="149" spans="1:6" ht="37.5" outlineLevel="2">
      <c r="A149" s="207" t="s">
        <v>1463</v>
      </c>
      <c r="B149" s="225" t="s">
        <v>27</v>
      </c>
      <c r="C149" s="208">
        <v>617.58000000000004</v>
      </c>
      <c r="D149" s="209">
        <v>0</v>
      </c>
      <c r="E149" s="204">
        <v>161275</v>
      </c>
      <c r="F149" s="204">
        <v>99600214.5</v>
      </c>
    </row>
    <row r="150" spans="1:6" ht="18.75" outlineLevel="2">
      <c r="A150" s="207" t="s">
        <v>1464</v>
      </c>
      <c r="B150" s="225" t="s">
        <v>27</v>
      </c>
      <c r="C150" s="208">
        <v>177.69</v>
      </c>
      <c r="D150" s="209">
        <v>0</v>
      </c>
      <c r="E150" s="204">
        <v>109890</v>
      </c>
      <c r="F150" s="204">
        <v>19526354.100000001</v>
      </c>
    </row>
    <row r="151" spans="1:6" ht="37.5" outlineLevel="2">
      <c r="A151" s="207" t="s">
        <v>1465</v>
      </c>
      <c r="B151" s="225" t="s">
        <v>27</v>
      </c>
      <c r="C151" s="208">
        <v>49.98</v>
      </c>
      <c r="D151" s="209">
        <v>0</v>
      </c>
      <c r="E151" s="204">
        <v>264678</v>
      </c>
      <c r="F151" s="204">
        <v>13228606.439999999</v>
      </c>
    </row>
    <row r="152" spans="1:6" ht="37.5" outlineLevel="2">
      <c r="A152" s="207" t="s">
        <v>1466</v>
      </c>
      <c r="B152" s="225" t="s">
        <v>27</v>
      </c>
      <c r="C152" s="208">
        <v>117.27000000000001</v>
      </c>
      <c r="D152" s="209">
        <v>0</v>
      </c>
      <c r="E152" s="204">
        <v>161275</v>
      </c>
      <c r="F152" s="204">
        <v>18912719.25</v>
      </c>
    </row>
    <row r="153" spans="1:6" ht="18.75" outlineLevel="2">
      <c r="A153" s="207" t="s">
        <v>1467</v>
      </c>
      <c r="B153" s="225" t="s">
        <v>27</v>
      </c>
      <c r="C153" s="208">
        <v>162.45999999999998</v>
      </c>
      <c r="D153" s="209">
        <v>0</v>
      </c>
      <c r="E153" s="204">
        <v>161275</v>
      </c>
      <c r="F153" s="204">
        <v>26200736.5</v>
      </c>
    </row>
    <row r="154" spans="1:6" ht="18.75" outlineLevel="2">
      <c r="A154" s="207" t="s">
        <v>1468</v>
      </c>
      <c r="B154" s="225" t="s">
        <v>27</v>
      </c>
      <c r="C154" s="209">
        <v>67.67</v>
      </c>
      <c r="D154" s="209">
        <v>0</v>
      </c>
      <c r="E154" s="204">
        <v>161275</v>
      </c>
      <c r="F154" s="204">
        <v>10913479.25</v>
      </c>
    </row>
    <row r="155" spans="1:6" ht="18.75" outlineLevel="2">
      <c r="A155" s="207" t="s">
        <v>1469</v>
      </c>
      <c r="B155" s="225" t="s">
        <v>27</v>
      </c>
      <c r="C155" s="208">
        <v>15.4</v>
      </c>
      <c r="D155" s="209">
        <v>0</v>
      </c>
      <c r="E155" s="204">
        <v>109890</v>
      </c>
      <c r="F155" s="204">
        <v>1692306</v>
      </c>
    </row>
    <row r="156" spans="1:6" ht="37.5" outlineLevel="2">
      <c r="A156" s="207" t="s">
        <v>1470</v>
      </c>
      <c r="B156" s="225" t="s">
        <v>27</v>
      </c>
      <c r="C156" s="208">
        <v>0</v>
      </c>
      <c r="D156" s="209">
        <v>7.76</v>
      </c>
      <c r="E156" s="204">
        <v>1119277</v>
      </c>
      <c r="F156" s="204">
        <v>0</v>
      </c>
    </row>
    <row r="157" spans="1:6" ht="37.5" outlineLevel="2">
      <c r="A157" s="207" t="s">
        <v>1471</v>
      </c>
      <c r="B157" s="225" t="s">
        <v>27</v>
      </c>
      <c r="C157" s="208">
        <v>0.98</v>
      </c>
      <c r="D157" s="209">
        <v>15.360000000000001</v>
      </c>
      <c r="E157" s="204">
        <v>1493615</v>
      </c>
      <c r="F157" s="204">
        <v>1463742.7</v>
      </c>
    </row>
    <row r="158" spans="1:6" ht="37.5" outlineLevel="2">
      <c r="A158" s="207" t="s">
        <v>1472</v>
      </c>
      <c r="B158" s="225" t="s">
        <v>27</v>
      </c>
      <c r="C158" s="208">
        <v>2.94</v>
      </c>
      <c r="D158" s="209">
        <v>0</v>
      </c>
      <c r="E158" s="204">
        <v>1493615</v>
      </c>
      <c r="F158" s="204">
        <v>4391228.0999999996</v>
      </c>
    </row>
    <row r="159" spans="1:6" ht="37.5" outlineLevel="2">
      <c r="A159" s="207" t="s">
        <v>1473</v>
      </c>
      <c r="B159" s="225" t="s">
        <v>27</v>
      </c>
      <c r="C159" s="208">
        <v>20.350000000000001</v>
      </c>
      <c r="D159" s="209">
        <v>4.9000000000000004</v>
      </c>
      <c r="E159" s="204">
        <v>1229116</v>
      </c>
      <c r="F159" s="204">
        <v>25012510.600000001</v>
      </c>
    </row>
    <row r="160" spans="1:6" ht="37.5" outlineLevel="2">
      <c r="A160" s="207" t="s">
        <v>1474</v>
      </c>
      <c r="B160" s="225" t="s">
        <v>27</v>
      </c>
      <c r="C160" s="208">
        <v>2.79</v>
      </c>
      <c r="D160" s="209">
        <v>0</v>
      </c>
      <c r="E160" s="204">
        <v>1119277</v>
      </c>
      <c r="F160" s="204">
        <v>3122782.83</v>
      </c>
    </row>
    <row r="161" spans="1:6" ht="37.5" outlineLevel="1">
      <c r="A161" s="207" t="s">
        <v>1475</v>
      </c>
      <c r="B161" s="225" t="s">
        <v>27</v>
      </c>
      <c r="C161" s="208">
        <v>7.67</v>
      </c>
      <c r="D161" s="209">
        <v>25.060000000000002</v>
      </c>
      <c r="E161" s="204">
        <v>1119277</v>
      </c>
      <c r="F161" s="204">
        <v>8584854.5899999999</v>
      </c>
    </row>
    <row r="162" spans="1:6" ht="37.5" outlineLevel="2">
      <c r="A162" s="207" t="s">
        <v>1476</v>
      </c>
      <c r="B162" s="225" t="s">
        <v>27</v>
      </c>
      <c r="C162" s="208">
        <v>151.84000000000003</v>
      </c>
      <c r="D162" s="209">
        <v>46.76</v>
      </c>
      <c r="E162" s="204">
        <v>854777</v>
      </c>
      <c r="F162" s="204">
        <v>129789339.68000001</v>
      </c>
    </row>
    <row r="163" spans="1:6" ht="18.75" outlineLevel="2">
      <c r="A163" s="207" t="s">
        <v>1477</v>
      </c>
      <c r="B163" s="225" t="s">
        <v>27</v>
      </c>
      <c r="C163" s="208">
        <v>15</v>
      </c>
      <c r="D163" s="209">
        <v>0</v>
      </c>
      <c r="E163" s="204">
        <v>199800</v>
      </c>
      <c r="F163" s="204">
        <v>2997000</v>
      </c>
    </row>
    <row r="164" spans="1:6" ht="18.75" outlineLevel="2">
      <c r="A164" s="207" t="s">
        <v>1478</v>
      </c>
      <c r="B164" s="225" t="s">
        <v>27</v>
      </c>
      <c r="C164" s="208">
        <v>11.18</v>
      </c>
      <c r="D164" s="209">
        <v>0</v>
      </c>
      <c r="E164" s="204">
        <v>854777</v>
      </c>
      <c r="F164" s="204">
        <v>9556406.8599999994</v>
      </c>
    </row>
    <row r="165" spans="1:6" ht="18.75" outlineLevel="1">
      <c r="A165" s="207" t="s">
        <v>1479</v>
      </c>
      <c r="B165" s="225" t="s">
        <v>27</v>
      </c>
      <c r="C165" s="208">
        <v>19.91</v>
      </c>
      <c r="D165" s="209">
        <v>0</v>
      </c>
      <c r="E165" s="204">
        <v>299700</v>
      </c>
      <c r="F165" s="204">
        <v>5967027</v>
      </c>
    </row>
    <row r="166" spans="1:6" ht="18.75" outlineLevel="2">
      <c r="A166" s="207" t="s">
        <v>1480</v>
      </c>
      <c r="B166" s="225" t="s">
        <v>27</v>
      </c>
      <c r="C166" s="208">
        <v>201.75</v>
      </c>
      <c r="D166" s="209">
        <v>0</v>
      </c>
      <c r="E166" s="204">
        <v>854777</v>
      </c>
      <c r="F166" s="204">
        <v>172451259.75</v>
      </c>
    </row>
    <row r="167" spans="1:6" ht="18.75" outlineLevel="1">
      <c r="A167" s="207" t="s">
        <v>1481</v>
      </c>
      <c r="B167" s="225" t="s">
        <v>27</v>
      </c>
      <c r="C167" s="208">
        <v>3.96</v>
      </c>
      <c r="D167" s="209">
        <v>0</v>
      </c>
      <c r="E167" s="204">
        <v>854777</v>
      </c>
      <c r="F167" s="204">
        <v>3384916.92</v>
      </c>
    </row>
    <row r="168" spans="1:6" ht="18.75" outlineLevel="2">
      <c r="A168" s="207" t="s">
        <v>1482</v>
      </c>
      <c r="B168" s="225" t="s">
        <v>27</v>
      </c>
      <c r="C168" s="208">
        <v>24.270000000000003</v>
      </c>
      <c r="D168" s="209">
        <v>0</v>
      </c>
      <c r="E168" s="204">
        <v>299700</v>
      </c>
      <c r="F168" s="204">
        <v>7273719</v>
      </c>
    </row>
    <row r="169" spans="1:6" ht="18.75" outlineLevel="2">
      <c r="A169" s="207" t="s">
        <v>1483</v>
      </c>
      <c r="B169" s="225" t="s">
        <v>27</v>
      </c>
      <c r="C169" s="208">
        <v>15.2</v>
      </c>
      <c r="D169" s="209">
        <v>0</v>
      </c>
      <c r="E169" s="204">
        <v>299700</v>
      </c>
      <c r="F169" s="204">
        <v>4555440</v>
      </c>
    </row>
    <row r="170" spans="1:6" ht="37.5" outlineLevel="1">
      <c r="A170" s="207" t="s">
        <v>1484</v>
      </c>
      <c r="B170" s="225" t="s">
        <v>38</v>
      </c>
      <c r="C170" s="208">
        <v>2.5760000000000001</v>
      </c>
      <c r="D170" s="209">
        <v>0</v>
      </c>
      <c r="E170" s="204">
        <v>2704619</v>
      </c>
      <c r="F170" s="204">
        <v>6967098.5440000007</v>
      </c>
    </row>
    <row r="171" spans="1:6" ht="18.75" outlineLevel="2">
      <c r="A171" s="207" t="s">
        <v>1485</v>
      </c>
      <c r="B171" s="225" t="s">
        <v>42</v>
      </c>
      <c r="C171" s="208">
        <v>1</v>
      </c>
      <c r="D171" s="209">
        <v>4</v>
      </c>
      <c r="E171" s="204">
        <v>23495506</v>
      </c>
      <c r="F171" s="204">
        <v>23495506</v>
      </c>
    </row>
    <row r="172" spans="1:6" ht="37.5" outlineLevel="2">
      <c r="A172" s="207" t="s">
        <v>1486</v>
      </c>
      <c r="B172" s="225" t="s">
        <v>38</v>
      </c>
      <c r="C172" s="209">
        <v>110</v>
      </c>
      <c r="D172" s="209">
        <v>0</v>
      </c>
      <c r="E172" s="204">
        <v>1385413</v>
      </c>
      <c r="F172" s="204">
        <v>152395430</v>
      </c>
    </row>
    <row r="173" spans="1:6" ht="18.75" outlineLevel="1">
      <c r="A173" s="207" t="s">
        <v>1487</v>
      </c>
      <c r="B173" s="225" t="s">
        <v>38</v>
      </c>
      <c r="C173" s="208">
        <v>0.17599999999999999</v>
      </c>
      <c r="D173" s="209">
        <v>0</v>
      </c>
      <c r="E173" s="204">
        <v>1385413</v>
      </c>
      <c r="F173" s="204">
        <v>243832.68799999999</v>
      </c>
    </row>
    <row r="174" spans="1:6" ht="18.75" outlineLevel="2">
      <c r="A174" s="207" t="s">
        <v>1488</v>
      </c>
      <c r="B174" s="225" t="s">
        <v>38</v>
      </c>
      <c r="C174" s="208">
        <v>10.039999999999999</v>
      </c>
      <c r="D174" s="209">
        <v>0</v>
      </c>
      <c r="E174" s="204">
        <v>1385413</v>
      </c>
      <c r="F174" s="204">
        <v>13909546.52</v>
      </c>
    </row>
    <row r="175" spans="1:6" ht="18.75" outlineLevel="2">
      <c r="A175" s="207" t="s">
        <v>1489</v>
      </c>
      <c r="B175" s="225" t="s">
        <v>27</v>
      </c>
      <c r="C175" s="208">
        <v>64.34</v>
      </c>
      <c r="D175" s="209">
        <v>0</v>
      </c>
      <c r="E175" s="204">
        <v>295078</v>
      </c>
      <c r="F175" s="204">
        <v>18985318.52</v>
      </c>
    </row>
    <row r="176" spans="1:6" ht="18.75" outlineLevel="1">
      <c r="A176" s="207" t="s">
        <v>1490</v>
      </c>
      <c r="B176" s="225" t="s">
        <v>27</v>
      </c>
      <c r="C176" s="208">
        <v>13.44</v>
      </c>
      <c r="D176" s="209">
        <v>0</v>
      </c>
      <c r="E176" s="204">
        <v>169828</v>
      </c>
      <c r="F176" s="204">
        <v>2282488.3199999998</v>
      </c>
    </row>
    <row r="177" spans="1:6" ht="18.75" outlineLevel="2">
      <c r="A177" s="207" t="s">
        <v>1491</v>
      </c>
      <c r="B177" s="225" t="s">
        <v>27</v>
      </c>
      <c r="C177" s="208">
        <v>227.35999999999999</v>
      </c>
      <c r="D177" s="209">
        <v>1.77</v>
      </c>
      <c r="E177" s="204">
        <v>330817</v>
      </c>
      <c r="F177" s="204">
        <v>75214553.120000005</v>
      </c>
    </row>
    <row r="178" spans="1:6" ht="18.75" outlineLevel="1">
      <c r="A178" s="207" t="s">
        <v>1492</v>
      </c>
      <c r="B178" s="225" t="s">
        <v>27</v>
      </c>
      <c r="C178" s="208">
        <v>8.5</v>
      </c>
      <c r="D178" s="209">
        <v>0</v>
      </c>
      <c r="E178" s="204">
        <v>300480</v>
      </c>
      <c r="F178" s="204">
        <v>2554080</v>
      </c>
    </row>
    <row r="179" spans="1:6" ht="18.75" outlineLevel="2">
      <c r="A179" s="207" t="s">
        <v>1493</v>
      </c>
      <c r="B179" s="225" t="s">
        <v>27</v>
      </c>
      <c r="C179" s="208">
        <v>2.25</v>
      </c>
      <c r="D179" s="209">
        <v>0</v>
      </c>
      <c r="E179" s="204">
        <v>1606736</v>
      </c>
      <c r="F179" s="204">
        <v>3615156</v>
      </c>
    </row>
    <row r="180" spans="1:6" ht="18.75" outlineLevel="1">
      <c r="A180" s="207" t="s">
        <v>1494</v>
      </c>
      <c r="B180" s="225" t="s">
        <v>27</v>
      </c>
      <c r="C180" s="208">
        <v>9.1</v>
      </c>
      <c r="D180" s="209">
        <v>0</v>
      </c>
      <c r="E180" s="204">
        <v>64226</v>
      </c>
      <c r="F180" s="204">
        <v>584456.6</v>
      </c>
    </row>
    <row r="181" spans="1:6" ht="37.5" outlineLevel="2">
      <c r="A181" s="207" t="s">
        <v>1495</v>
      </c>
      <c r="B181" s="225" t="s">
        <v>27</v>
      </c>
      <c r="C181" s="208">
        <v>13.8</v>
      </c>
      <c r="D181" s="209">
        <v>0</v>
      </c>
      <c r="E181" s="204">
        <v>264499</v>
      </c>
      <c r="F181" s="204">
        <v>3650086.2</v>
      </c>
    </row>
    <row r="182" spans="1:6" ht="18.75" outlineLevel="1">
      <c r="A182" s="207" t="s">
        <v>1496</v>
      </c>
      <c r="B182" s="225" t="s">
        <v>27</v>
      </c>
      <c r="C182" s="208">
        <v>34.049999999999997</v>
      </c>
      <c r="D182" s="209">
        <v>18.16</v>
      </c>
      <c r="E182" s="204">
        <v>264499</v>
      </c>
      <c r="F182" s="204">
        <v>9006190.9499999993</v>
      </c>
    </row>
    <row r="183" spans="1:6" ht="37.5" outlineLevel="2">
      <c r="A183" s="207" t="s">
        <v>1497</v>
      </c>
      <c r="B183" s="225" t="s">
        <v>27</v>
      </c>
      <c r="C183" s="208">
        <v>40.94</v>
      </c>
      <c r="D183" s="209">
        <v>0</v>
      </c>
      <c r="E183" s="204">
        <v>6033433</v>
      </c>
      <c r="F183" s="204">
        <v>247008747.01999998</v>
      </c>
    </row>
    <row r="184" spans="1:6" ht="18.75" outlineLevel="2">
      <c r="A184" s="207" t="s">
        <v>1498</v>
      </c>
      <c r="B184" s="225" t="s">
        <v>27</v>
      </c>
      <c r="C184" s="209">
        <v>125.6</v>
      </c>
      <c r="D184" s="209">
        <v>0</v>
      </c>
      <c r="E184" s="204">
        <v>6425958</v>
      </c>
      <c r="F184" s="204">
        <v>807100324.79999995</v>
      </c>
    </row>
    <row r="185" spans="1:6" ht="18.75" outlineLevel="2">
      <c r="A185" s="207" t="s">
        <v>1499</v>
      </c>
      <c r="B185" s="225" t="s">
        <v>27</v>
      </c>
      <c r="C185" s="208">
        <v>13.22</v>
      </c>
      <c r="D185" s="209">
        <v>17.25</v>
      </c>
      <c r="E185" s="204">
        <v>4826746</v>
      </c>
      <c r="F185" s="204">
        <v>63809582.120000005</v>
      </c>
    </row>
    <row r="186" spans="1:6" ht="18.75" outlineLevel="2">
      <c r="A186" s="207" t="s">
        <v>1500</v>
      </c>
      <c r="B186" s="225" t="s">
        <v>27</v>
      </c>
      <c r="C186" s="209">
        <v>24.8</v>
      </c>
      <c r="D186" s="209">
        <v>0</v>
      </c>
      <c r="E186" s="204">
        <v>4542392</v>
      </c>
      <c r="F186" s="204">
        <v>112651321.60000001</v>
      </c>
    </row>
    <row r="187" spans="1:6" ht="18.75" outlineLevel="2">
      <c r="A187" s="207" t="s">
        <v>1501</v>
      </c>
      <c r="B187" s="225" t="s">
        <v>27</v>
      </c>
      <c r="C187" s="208">
        <v>86.8</v>
      </c>
      <c r="D187" s="209">
        <v>0</v>
      </c>
      <c r="E187" s="204">
        <v>6055679</v>
      </c>
      <c r="F187" s="204">
        <v>525632937.19999999</v>
      </c>
    </row>
    <row r="188" spans="1:6" ht="18.75" outlineLevel="2">
      <c r="A188" s="207" t="s">
        <v>1502</v>
      </c>
      <c r="B188" s="225" t="s">
        <v>27</v>
      </c>
      <c r="C188" s="209">
        <v>193.39</v>
      </c>
      <c r="D188" s="209">
        <v>0</v>
      </c>
      <c r="E188" s="204">
        <v>5891509</v>
      </c>
      <c r="F188" s="204">
        <v>1139358925.51</v>
      </c>
    </row>
    <row r="189" spans="1:6" ht="18.75" outlineLevel="2">
      <c r="A189" s="207" t="s">
        <v>1503</v>
      </c>
      <c r="B189" s="225" t="s">
        <v>27</v>
      </c>
      <c r="C189" s="208">
        <v>4.4800000000000004</v>
      </c>
      <c r="D189" s="209">
        <v>6.56</v>
      </c>
      <c r="E189" s="204">
        <v>4447303</v>
      </c>
      <c r="F189" s="204">
        <v>19923917.440000001</v>
      </c>
    </row>
    <row r="190" spans="1:6" ht="18.75" outlineLevel="2">
      <c r="A190" s="207" t="s">
        <v>1504</v>
      </c>
      <c r="B190" s="225" t="s">
        <v>27</v>
      </c>
      <c r="C190" s="208">
        <v>2739.1400000000008</v>
      </c>
      <c r="D190" s="209">
        <v>104.58</v>
      </c>
      <c r="E190" s="204">
        <v>5559129</v>
      </c>
      <c r="F190" s="204">
        <v>15227232609.060003</v>
      </c>
    </row>
    <row r="191" spans="1:6" ht="18.75" outlineLevel="2">
      <c r="A191" s="207" t="s">
        <v>1505</v>
      </c>
      <c r="B191" s="225" t="s">
        <v>27</v>
      </c>
      <c r="C191" s="208">
        <v>196.27999999999997</v>
      </c>
      <c r="D191" s="209">
        <v>0</v>
      </c>
      <c r="E191" s="204">
        <v>3941166</v>
      </c>
      <c r="F191" s="204">
        <v>773572062.4799999</v>
      </c>
    </row>
    <row r="192" spans="1:6" ht="18.75" outlineLevel="2">
      <c r="A192" s="207" t="s">
        <v>1506</v>
      </c>
      <c r="B192" s="225" t="s">
        <v>27</v>
      </c>
      <c r="C192" s="208">
        <v>8</v>
      </c>
      <c r="D192" s="209">
        <v>0</v>
      </c>
      <c r="E192" s="204">
        <v>3152933</v>
      </c>
      <c r="F192" s="204">
        <v>25223464</v>
      </c>
    </row>
    <row r="193" spans="1:6" ht="18.75" outlineLevel="2">
      <c r="A193" s="207" t="s">
        <v>1507</v>
      </c>
      <c r="B193" s="225" t="s">
        <v>27</v>
      </c>
      <c r="C193" s="208">
        <v>1962.79</v>
      </c>
      <c r="D193" s="209">
        <v>38.594999999999999</v>
      </c>
      <c r="E193" s="204">
        <v>3941166</v>
      </c>
      <c r="F193" s="204">
        <v>7735681213.1400013</v>
      </c>
    </row>
    <row r="194" spans="1:6" ht="18.75" outlineLevel="2">
      <c r="A194" s="207" t="s">
        <v>1508</v>
      </c>
      <c r="B194" s="225" t="s">
        <v>27</v>
      </c>
      <c r="C194" s="208">
        <v>21.4</v>
      </c>
      <c r="D194" s="209">
        <v>0</v>
      </c>
      <c r="E194" s="204">
        <v>3072492</v>
      </c>
      <c r="F194" s="204">
        <v>65751328.799999997</v>
      </c>
    </row>
    <row r="195" spans="1:6" ht="18.75" outlineLevel="2">
      <c r="A195" s="207" t="s">
        <v>1509</v>
      </c>
      <c r="B195" s="225" t="s">
        <v>27</v>
      </c>
      <c r="C195" s="208">
        <v>149.1</v>
      </c>
      <c r="D195" s="209">
        <v>0</v>
      </c>
      <c r="E195" s="204">
        <v>3840615</v>
      </c>
      <c r="F195" s="204">
        <v>572635696.5</v>
      </c>
    </row>
    <row r="196" spans="1:6" ht="18.75" outlineLevel="2">
      <c r="A196" s="207" t="s">
        <v>1510</v>
      </c>
      <c r="B196" s="225" t="s">
        <v>27</v>
      </c>
      <c r="C196" s="208">
        <v>240.27</v>
      </c>
      <c r="D196" s="209">
        <v>24.61</v>
      </c>
      <c r="E196" s="204">
        <v>1229116</v>
      </c>
      <c r="F196" s="204">
        <v>295319701.31999999</v>
      </c>
    </row>
    <row r="197" spans="1:6" ht="18.75" outlineLevel="2">
      <c r="A197" s="207" t="s">
        <v>1511</v>
      </c>
      <c r="B197" s="225" t="s">
        <v>27</v>
      </c>
      <c r="C197" s="208">
        <v>224.76</v>
      </c>
      <c r="D197" s="209">
        <v>0</v>
      </c>
      <c r="E197" s="204">
        <v>1119277</v>
      </c>
      <c r="F197" s="204">
        <v>251568698.51999998</v>
      </c>
    </row>
    <row r="198" spans="1:6" ht="18.75" outlineLevel="2">
      <c r="A198" s="207" t="s">
        <v>1512</v>
      </c>
      <c r="B198" s="225" t="s">
        <v>27</v>
      </c>
      <c r="C198" s="208">
        <v>258.46000000000004</v>
      </c>
      <c r="D198" s="209">
        <v>133.11000000000001</v>
      </c>
      <c r="E198" s="204">
        <v>854777</v>
      </c>
      <c r="F198" s="204">
        <v>220925663.41999999</v>
      </c>
    </row>
    <row r="199" spans="1:6" ht="18.75" outlineLevel="2">
      <c r="A199" s="207" t="s">
        <v>1513</v>
      </c>
      <c r="B199" s="225" t="s">
        <v>27</v>
      </c>
      <c r="C199" s="208">
        <v>16.18</v>
      </c>
      <c r="D199" s="209">
        <v>20.56</v>
      </c>
      <c r="E199" s="204">
        <v>1861341</v>
      </c>
      <c r="F199" s="204">
        <v>30116497.379999999</v>
      </c>
    </row>
    <row r="200" spans="1:6" ht="18.75" outlineLevel="2">
      <c r="A200" s="207" t="s">
        <v>1514</v>
      </c>
      <c r="B200" s="225" t="s">
        <v>27</v>
      </c>
      <c r="C200" s="208">
        <v>95.92</v>
      </c>
      <c r="D200" s="209">
        <v>15.88</v>
      </c>
      <c r="E200" s="204">
        <v>1747152</v>
      </c>
      <c r="F200" s="204">
        <v>167586819.84</v>
      </c>
    </row>
    <row r="201" spans="1:6" ht="18.75" outlineLevel="2">
      <c r="A201" s="207" t="s">
        <v>1515</v>
      </c>
      <c r="B201" s="225" t="s">
        <v>27</v>
      </c>
      <c r="C201" s="208">
        <v>0</v>
      </c>
      <c r="D201" s="209">
        <v>11.8</v>
      </c>
      <c r="E201" s="204">
        <v>1145595</v>
      </c>
      <c r="F201" s="204">
        <v>0</v>
      </c>
    </row>
    <row r="202" spans="1:6" ht="18.75" outlineLevel="2">
      <c r="A202" s="207" t="s">
        <v>1516</v>
      </c>
      <c r="B202" s="225" t="s">
        <v>27</v>
      </c>
      <c r="C202" s="208">
        <v>61.41</v>
      </c>
      <c r="D202" s="209">
        <v>0</v>
      </c>
      <c r="E202" s="204">
        <v>2107662</v>
      </c>
      <c r="F202" s="204">
        <v>129431523.41999999</v>
      </c>
    </row>
    <row r="203" spans="1:6" ht="18.75" outlineLevel="2">
      <c r="A203" s="207" t="s">
        <v>1517</v>
      </c>
      <c r="B203" s="225" t="s">
        <v>27</v>
      </c>
      <c r="C203" s="208">
        <v>13</v>
      </c>
      <c r="D203" s="209">
        <v>0</v>
      </c>
      <c r="E203" s="204">
        <v>1457397</v>
      </c>
      <c r="F203" s="204">
        <v>18946161</v>
      </c>
    </row>
    <row r="204" spans="1:6" ht="18.75" outlineLevel="2">
      <c r="A204" s="207" t="s">
        <v>1518</v>
      </c>
      <c r="B204" s="225" t="s">
        <v>27</v>
      </c>
      <c r="C204" s="209">
        <v>21.82</v>
      </c>
      <c r="D204" s="209">
        <v>0</v>
      </c>
      <c r="E204" s="204">
        <v>1531787</v>
      </c>
      <c r="F204" s="204">
        <v>33423592.34</v>
      </c>
    </row>
    <row r="205" spans="1:6" ht="18.75" outlineLevel="2">
      <c r="A205" s="207" t="s">
        <v>1519</v>
      </c>
      <c r="B205" s="227" t="s">
        <v>27</v>
      </c>
      <c r="C205" s="210">
        <v>2.89</v>
      </c>
      <c r="D205" s="211">
        <v>13.8</v>
      </c>
      <c r="E205" s="204">
        <v>1043835</v>
      </c>
      <c r="F205" s="204">
        <v>3016683.15</v>
      </c>
    </row>
    <row r="206" spans="1:6" ht="18.75" outlineLevel="1">
      <c r="A206" s="207" t="s">
        <v>1520</v>
      </c>
      <c r="B206" s="225" t="s">
        <v>27</v>
      </c>
      <c r="C206" s="208">
        <v>30</v>
      </c>
      <c r="D206" s="209">
        <v>0</v>
      </c>
      <c r="E206" s="204">
        <v>1304794</v>
      </c>
      <c r="F206" s="204">
        <v>39143820</v>
      </c>
    </row>
    <row r="207" spans="1:6" ht="37.5" outlineLevel="2">
      <c r="A207" s="207" t="s">
        <v>1521</v>
      </c>
      <c r="B207" s="225" t="s">
        <v>27</v>
      </c>
      <c r="C207" s="208">
        <v>7.76</v>
      </c>
      <c r="D207" s="209">
        <v>0</v>
      </c>
      <c r="E207" s="204">
        <v>2613835</v>
      </c>
      <c r="F207" s="204">
        <v>20283359.600000001</v>
      </c>
    </row>
    <row r="208" spans="1:6" ht="37.5" outlineLevel="1">
      <c r="A208" s="207" t="s">
        <v>1522</v>
      </c>
      <c r="B208" s="225" t="s">
        <v>27</v>
      </c>
      <c r="C208" s="208">
        <v>3.36</v>
      </c>
      <c r="D208" s="209">
        <v>0</v>
      </c>
      <c r="E208" s="204">
        <v>3487132</v>
      </c>
      <c r="F208" s="204">
        <v>11716763.52</v>
      </c>
    </row>
    <row r="209" spans="1:6" ht="18.75" outlineLevel="2">
      <c r="A209" s="207" t="s">
        <v>1523</v>
      </c>
      <c r="B209" s="225" t="s">
        <v>27</v>
      </c>
      <c r="C209" s="208">
        <v>64.760000000000005</v>
      </c>
      <c r="D209" s="209">
        <v>0</v>
      </c>
      <c r="E209" s="204">
        <v>5559129</v>
      </c>
      <c r="F209" s="204">
        <v>360009194.04000002</v>
      </c>
    </row>
    <row r="210" spans="1:6" ht="37.5" outlineLevel="2">
      <c r="A210" s="207" t="s">
        <v>1524</v>
      </c>
      <c r="B210" s="225" t="s">
        <v>27</v>
      </c>
      <c r="C210" s="208">
        <v>62.069999999999993</v>
      </c>
      <c r="D210" s="209">
        <v>0</v>
      </c>
      <c r="E210" s="204">
        <v>1821746</v>
      </c>
      <c r="F210" s="204">
        <v>113075774.22</v>
      </c>
    </row>
    <row r="211" spans="1:6" ht="18.75" outlineLevel="2">
      <c r="A211" s="207" t="s">
        <v>1525</v>
      </c>
      <c r="B211" s="225" t="s">
        <v>27</v>
      </c>
      <c r="C211" s="209">
        <v>262.39999999999998</v>
      </c>
      <c r="D211" s="209">
        <v>0</v>
      </c>
      <c r="E211" s="204" t="s">
        <v>558</v>
      </c>
      <c r="F211" s="204">
        <v>0</v>
      </c>
    </row>
    <row r="212" spans="1:6" ht="18.75" outlineLevel="1">
      <c r="A212" s="207" t="s">
        <v>1526</v>
      </c>
      <c r="B212" s="225" t="s">
        <v>27</v>
      </c>
      <c r="C212" s="208">
        <v>13.5</v>
      </c>
      <c r="D212" s="209">
        <v>0</v>
      </c>
      <c r="E212" s="204">
        <v>534149</v>
      </c>
      <c r="F212" s="204">
        <v>7211011.5</v>
      </c>
    </row>
    <row r="213" spans="1:6" ht="37.5" outlineLevel="2">
      <c r="A213" s="207" t="s">
        <v>1527</v>
      </c>
      <c r="B213" s="225" t="s">
        <v>27</v>
      </c>
      <c r="C213" s="208">
        <v>277.83</v>
      </c>
      <c r="D213" s="209">
        <v>0</v>
      </c>
      <c r="E213" s="204">
        <v>295078</v>
      </c>
      <c r="F213" s="204">
        <v>81981520.739999995</v>
      </c>
    </row>
    <row r="214" spans="1:6" ht="37.5" outlineLevel="1">
      <c r="A214" s="207" t="s">
        <v>1528</v>
      </c>
      <c r="B214" s="225" t="s">
        <v>27</v>
      </c>
      <c r="C214" s="208">
        <v>1.98</v>
      </c>
      <c r="D214" s="209">
        <v>0</v>
      </c>
      <c r="E214" s="204">
        <v>295078</v>
      </c>
      <c r="F214" s="204">
        <v>584254.43999999994</v>
      </c>
    </row>
    <row r="215" spans="1:6" ht="37.5" outlineLevel="2">
      <c r="A215" s="207" t="s">
        <v>1529</v>
      </c>
      <c r="B215" s="225" t="s">
        <v>27</v>
      </c>
      <c r="C215" s="208">
        <v>3.12</v>
      </c>
      <c r="D215" s="209">
        <v>0</v>
      </c>
      <c r="E215" s="204">
        <v>295078</v>
      </c>
      <c r="F215" s="204">
        <v>920643.36</v>
      </c>
    </row>
    <row r="216" spans="1:6" ht="18.75" outlineLevel="1">
      <c r="A216" s="207" t="s">
        <v>1530</v>
      </c>
      <c r="B216" s="225" t="s">
        <v>27</v>
      </c>
      <c r="C216" s="208">
        <v>251.44999999999996</v>
      </c>
      <c r="D216" s="209">
        <v>9.7200000000000006</v>
      </c>
      <c r="E216" s="204">
        <v>264499</v>
      </c>
      <c r="F216" s="204">
        <v>66508273.54999999</v>
      </c>
    </row>
    <row r="217" spans="1:6" ht="18.75" outlineLevel="2">
      <c r="A217" s="207" t="s">
        <v>1531</v>
      </c>
      <c r="B217" s="225" t="s">
        <v>27</v>
      </c>
      <c r="C217" s="208">
        <v>439.77</v>
      </c>
      <c r="D217" s="209">
        <v>0</v>
      </c>
      <c r="E217" s="204">
        <v>295078</v>
      </c>
      <c r="F217" s="204">
        <v>129766452.06000002</v>
      </c>
    </row>
    <row r="218" spans="1:6" ht="18.75" outlineLevel="1">
      <c r="A218" s="207" t="s">
        <v>1532</v>
      </c>
      <c r="B218" s="225" t="s">
        <v>27</v>
      </c>
      <c r="C218" s="208">
        <v>16.64</v>
      </c>
      <c r="D218" s="209">
        <v>0</v>
      </c>
      <c r="E218" s="204">
        <v>169828</v>
      </c>
      <c r="F218" s="204">
        <v>2825937.92</v>
      </c>
    </row>
    <row r="219" spans="1:6" ht="18.75" outlineLevel="2">
      <c r="A219" s="207" t="s">
        <v>1533</v>
      </c>
      <c r="B219" s="225" t="s">
        <v>38</v>
      </c>
      <c r="C219" s="208">
        <v>0.24</v>
      </c>
      <c r="D219" s="209">
        <v>0</v>
      </c>
      <c r="E219" s="204">
        <v>2523428</v>
      </c>
      <c r="F219" s="204">
        <v>605622.72</v>
      </c>
    </row>
    <row r="220" spans="1:6" ht="18.75" outlineLevel="1">
      <c r="A220" s="207" t="s">
        <v>1534</v>
      </c>
      <c r="B220" s="225" t="s">
        <v>27</v>
      </c>
      <c r="C220" s="208">
        <v>14.629999999999999</v>
      </c>
      <c r="D220" s="209">
        <v>53.34</v>
      </c>
      <c r="E220" s="204">
        <v>330817</v>
      </c>
      <c r="F220" s="204">
        <v>4839852.71</v>
      </c>
    </row>
    <row r="221" spans="1:6" ht="18.75" outlineLevel="2">
      <c r="A221" s="207" t="s">
        <v>1535</v>
      </c>
      <c r="B221" s="225" t="s">
        <v>27</v>
      </c>
      <c r="C221" s="208">
        <v>32.89</v>
      </c>
      <c r="D221" s="209">
        <v>25.6</v>
      </c>
      <c r="E221" s="204">
        <v>319680</v>
      </c>
      <c r="F221" s="204">
        <v>10514275.199999999</v>
      </c>
    </row>
    <row r="222" spans="1:6" ht="18.75" outlineLevel="1">
      <c r="A222" s="207" t="s">
        <v>1536</v>
      </c>
      <c r="B222" s="225" t="s">
        <v>27</v>
      </c>
      <c r="C222" s="208">
        <v>141.42999999999998</v>
      </c>
      <c r="D222" s="209">
        <v>0</v>
      </c>
      <c r="E222" s="204">
        <v>264499</v>
      </c>
      <c r="F222" s="204">
        <v>37408093.57</v>
      </c>
    </row>
    <row r="223" spans="1:6" ht="18.75" outlineLevel="2">
      <c r="A223" s="207" t="s">
        <v>1537</v>
      </c>
      <c r="B223" s="225" t="s">
        <v>27</v>
      </c>
      <c r="C223" s="208">
        <v>5.0599999999999996</v>
      </c>
      <c r="D223" s="209">
        <v>0</v>
      </c>
      <c r="E223" s="204">
        <v>295078</v>
      </c>
      <c r="F223" s="204">
        <v>1493094.68</v>
      </c>
    </row>
    <row r="224" spans="1:6" ht="18.75" outlineLevel="2">
      <c r="A224" s="207" t="s">
        <v>1538</v>
      </c>
      <c r="B224" s="225" t="s">
        <v>27</v>
      </c>
      <c r="C224" s="208">
        <v>15.88</v>
      </c>
      <c r="D224" s="209">
        <v>0</v>
      </c>
      <c r="E224" s="204">
        <v>169828</v>
      </c>
      <c r="F224" s="204">
        <v>2696868.64</v>
      </c>
    </row>
    <row r="225" spans="1:6" ht="18.75" outlineLevel="2">
      <c r="A225" s="207" t="s">
        <v>1539</v>
      </c>
      <c r="B225" s="225" t="s">
        <v>27</v>
      </c>
      <c r="C225" s="208">
        <v>9.5</v>
      </c>
      <c r="D225" s="209">
        <v>0</v>
      </c>
      <c r="E225" s="204">
        <v>319680</v>
      </c>
      <c r="F225" s="204">
        <v>3036960</v>
      </c>
    </row>
    <row r="226" spans="1:6" ht="18.75" outlineLevel="1">
      <c r="A226" s="207" t="s">
        <v>1540</v>
      </c>
      <c r="B226" s="225" t="s">
        <v>27</v>
      </c>
      <c r="C226" s="208">
        <v>39.059999999999995</v>
      </c>
      <c r="D226" s="209">
        <v>0</v>
      </c>
      <c r="E226" s="204">
        <v>264499</v>
      </c>
      <c r="F226" s="204">
        <v>10331330.939999999</v>
      </c>
    </row>
    <row r="227" spans="1:6" ht="18.75" outlineLevel="2">
      <c r="A227" s="207" t="s">
        <v>1541</v>
      </c>
      <c r="B227" s="225" t="s">
        <v>27</v>
      </c>
      <c r="C227" s="208">
        <v>19.100000000000001</v>
      </c>
      <c r="D227" s="209">
        <v>0</v>
      </c>
      <c r="E227" s="204">
        <v>64226</v>
      </c>
      <c r="F227" s="204">
        <v>1226716.6000000001</v>
      </c>
    </row>
    <row r="228" spans="1:6" ht="18.75" outlineLevel="2">
      <c r="A228" s="207" t="s">
        <v>1542</v>
      </c>
      <c r="B228" s="225" t="s">
        <v>38</v>
      </c>
      <c r="C228" s="208">
        <v>1.8</v>
      </c>
      <c r="D228" s="209">
        <v>0</v>
      </c>
      <c r="E228" s="204">
        <v>2704619</v>
      </c>
      <c r="F228" s="204">
        <v>4868314.2</v>
      </c>
    </row>
    <row r="229" spans="1:6" ht="37.5" outlineLevel="1">
      <c r="A229" s="207" t="s">
        <v>1543</v>
      </c>
      <c r="B229" s="225" t="s">
        <v>38</v>
      </c>
      <c r="C229" s="208">
        <v>0.76200000000000001</v>
      </c>
      <c r="D229" s="209">
        <v>0</v>
      </c>
      <c r="E229" s="204">
        <v>2704619</v>
      </c>
      <c r="F229" s="204">
        <v>2060919.6780000001</v>
      </c>
    </row>
    <row r="230" spans="1:6" ht="18.75" outlineLevel="2">
      <c r="A230" s="207" t="s">
        <v>1544</v>
      </c>
      <c r="B230" s="225" t="s">
        <v>27</v>
      </c>
      <c r="C230" s="208">
        <v>257.73</v>
      </c>
      <c r="D230" s="209">
        <v>0</v>
      </c>
      <c r="E230" s="204">
        <v>264499</v>
      </c>
      <c r="F230" s="204">
        <v>68169327.269999996</v>
      </c>
    </row>
    <row r="231" spans="1:6" ht="18.75" outlineLevel="1">
      <c r="A231" s="207" t="s">
        <v>1545</v>
      </c>
      <c r="B231" s="225" t="s">
        <v>27</v>
      </c>
      <c r="C231" s="208">
        <v>40.340000000000003</v>
      </c>
      <c r="D231" s="209">
        <v>0</v>
      </c>
      <c r="E231" s="204">
        <v>5559129</v>
      </c>
      <c r="F231" s="204">
        <v>224255263.86000001</v>
      </c>
    </row>
    <row r="232" spans="1:6" ht="18.75" outlineLevel="2">
      <c r="A232" s="207" t="s">
        <v>1546</v>
      </c>
      <c r="B232" s="225" t="s">
        <v>27</v>
      </c>
      <c r="C232" s="208">
        <v>58.76</v>
      </c>
      <c r="D232" s="209">
        <v>0</v>
      </c>
      <c r="E232" s="204">
        <v>161275</v>
      </c>
      <c r="F232" s="204">
        <v>9476519</v>
      </c>
    </row>
    <row r="233" spans="1:6" ht="37.5" outlineLevel="1">
      <c r="A233" s="207" t="s">
        <v>1547</v>
      </c>
      <c r="B233" s="225" t="s">
        <v>27</v>
      </c>
      <c r="C233" s="208">
        <v>32.340000000000003</v>
      </c>
      <c r="D233" s="209">
        <v>0</v>
      </c>
      <c r="E233" s="204">
        <v>854777</v>
      </c>
      <c r="F233" s="204">
        <v>27643488.180000003</v>
      </c>
    </row>
    <row r="234" spans="1:6" ht="18.75" outlineLevel="2">
      <c r="A234" s="207" t="s">
        <v>1548</v>
      </c>
      <c r="B234" s="225" t="s">
        <v>38</v>
      </c>
      <c r="C234" s="208">
        <v>0</v>
      </c>
      <c r="D234" s="208">
        <v>0.65600000000000003</v>
      </c>
      <c r="E234" s="204">
        <v>4734694</v>
      </c>
      <c r="F234" s="204">
        <v>0</v>
      </c>
    </row>
    <row r="235" spans="1:6" ht="18.75" outlineLevel="1">
      <c r="A235" s="207" t="s">
        <v>1549</v>
      </c>
      <c r="B235" s="225" t="s">
        <v>27</v>
      </c>
      <c r="C235" s="208">
        <v>93.78</v>
      </c>
      <c r="D235" s="209">
        <v>0</v>
      </c>
      <c r="E235" s="204">
        <v>109890</v>
      </c>
      <c r="F235" s="204">
        <v>10305484.199999999</v>
      </c>
    </row>
    <row r="236" spans="1:6" ht="18.75" outlineLevel="2">
      <c r="A236" s="207" t="s">
        <v>1550</v>
      </c>
      <c r="B236" s="225" t="s">
        <v>27</v>
      </c>
      <c r="C236" s="208">
        <v>30.8</v>
      </c>
      <c r="D236" s="209">
        <v>0</v>
      </c>
      <c r="E236" s="204">
        <v>109890</v>
      </c>
      <c r="F236" s="204">
        <v>3384612</v>
      </c>
    </row>
    <row r="237" spans="1:6" ht="18.75" outlineLevel="2">
      <c r="A237" s="207" t="s">
        <v>1551</v>
      </c>
      <c r="B237" s="225" t="s">
        <v>27</v>
      </c>
      <c r="C237" s="208">
        <v>924.68999999999994</v>
      </c>
      <c r="D237" s="209">
        <v>0</v>
      </c>
      <c r="E237" s="204">
        <v>109890</v>
      </c>
      <c r="F237" s="204">
        <v>101614184.09999999</v>
      </c>
    </row>
    <row r="238" spans="1:6" ht="18.75" outlineLevel="2">
      <c r="A238" s="207" t="s">
        <v>1552</v>
      </c>
      <c r="B238" s="225" t="s">
        <v>27</v>
      </c>
      <c r="C238" s="208">
        <v>1262.3400000000001</v>
      </c>
      <c r="D238" s="209">
        <v>0</v>
      </c>
      <c r="E238" s="204">
        <v>109890</v>
      </c>
      <c r="F238" s="204">
        <v>138718542.60000002</v>
      </c>
    </row>
    <row r="239" spans="1:6" ht="18.75" outlineLevel="2">
      <c r="A239" s="207" t="s">
        <v>1553</v>
      </c>
      <c r="B239" s="225" t="s">
        <v>27</v>
      </c>
      <c r="C239" s="208">
        <v>222.16000000000003</v>
      </c>
      <c r="D239" s="209">
        <v>0</v>
      </c>
      <c r="E239" s="204">
        <v>109890</v>
      </c>
      <c r="F239" s="204">
        <v>24413162.399999999</v>
      </c>
    </row>
    <row r="240" spans="1:6" ht="18.75" outlineLevel="2">
      <c r="A240" s="207" t="s">
        <v>1554</v>
      </c>
      <c r="B240" s="225" t="s">
        <v>27</v>
      </c>
      <c r="C240" s="208">
        <v>15.3</v>
      </c>
      <c r="D240" s="209">
        <v>0</v>
      </c>
      <c r="E240" s="204">
        <v>109890</v>
      </c>
      <c r="F240" s="204">
        <v>1681317</v>
      </c>
    </row>
    <row r="241" spans="1:6" ht="18.75" outlineLevel="2">
      <c r="A241" s="207" t="s">
        <v>1555</v>
      </c>
      <c r="B241" s="225" t="s">
        <v>27</v>
      </c>
      <c r="C241" s="208">
        <v>320.75</v>
      </c>
      <c r="D241" s="209">
        <v>58.74</v>
      </c>
      <c r="E241" s="204">
        <v>109890</v>
      </c>
      <c r="F241" s="204">
        <v>35247217.5</v>
      </c>
    </row>
    <row r="242" spans="1:6" ht="18.75" outlineLevel="1">
      <c r="A242" s="207" t="s">
        <v>1556</v>
      </c>
      <c r="B242" s="225" t="s">
        <v>27</v>
      </c>
      <c r="C242" s="208">
        <v>388.59000000000003</v>
      </c>
      <c r="D242" s="209">
        <v>35.79</v>
      </c>
      <c r="E242" s="204">
        <v>161275</v>
      </c>
      <c r="F242" s="204">
        <v>62669852.25</v>
      </c>
    </row>
    <row r="243" spans="1:6" ht="18.75" outlineLevel="2">
      <c r="A243" s="207" t="s">
        <v>1557</v>
      </c>
      <c r="B243" s="225" t="s">
        <v>38</v>
      </c>
      <c r="C243" s="208">
        <v>0.1</v>
      </c>
      <c r="D243" s="209">
        <v>0</v>
      </c>
      <c r="E243" s="204">
        <v>109890</v>
      </c>
      <c r="F243" s="204">
        <v>10989</v>
      </c>
    </row>
    <row r="244" spans="1:6" ht="37.5" outlineLevel="1">
      <c r="A244" s="207" t="s">
        <v>1558</v>
      </c>
      <c r="B244" s="225" t="s">
        <v>38</v>
      </c>
      <c r="C244" s="208">
        <v>0.76800000000000002</v>
      </c>
      <c r="D244" s="209">
        <v>0</v>
      </c>
      <c r="E244" s="204">
        <v>5994000</v>
      </c>
      <c r="F244" s="204">
        <v>4603392</v>
      </c>
    </row>
    <row r="245" spans="1:6" ht="18.75" outlineLevel="2">
      <c r="A245" s="207" t="s">
        <v>1559</v>
      </c>
      <c r="B245" s="225" t="s">
        <v>38</v>
      </c>
      <c r="C245" s="208">
        <v>1.712</v>
      </c>
      <c r="D245" s="209">
        <v>0</v>
      </c>
      <c r="E245" s="204">
        <v>5994000</v>
      </c>
      <c r="F245" s="204">
        <v>10261728</v>
      </c>
    </row>
    <row r="246" spans="1:6" ht="18.75" outlineLevel="1">
      <c r="A246" s="207" t="s">
        <v>1560</v>
      </c>
      <c r="B246" s="225" t="s">
        <v>38</v>
      </c>
      <c r="C246" s="209">
        <v>0.2</v>
      </c>
      <c r="D246" s="209">
        <v>0</v>
      </c>
      <c r="E246" s="204">
        <v>5994000</v>
      </c>
      <c r="F246" s="204">
        <v>1198800</v>
      </c>
    </row>
    <row r="247" spans="1:6" ht="18.75" outlineLevel="2">
      <c r="A247" s="207" t="s">
        <v>1561</v>
      </c>
      <c r="B247" s="225" t="s">
        <v>38</v>
      </c>
      <c r="C247" s="208">
        <v>0.22</v>
      </c>
      <c r="D247" s="209">
        <v>0</v>
      </c>
      <c r="E247" s="204">
        <v>3039467</v>
      </c>
      <c r="F247" s="204">
        <v>668682.74</v>
      </c>
    </row>
    <row r="248" spans="1:6" ht="56.25" outlineLevel="1">
      <c r="A248" s="207" t="s">
        <v>1562</v>
      </c>
      <c r="B248" s="225" t="s">
        <v>85</v>
      </c>
      <c r="C248" s="208">
        <v>36</v>
      </c>
      <c r="D248" s="209">
        <v>0</v>
      </c>
      <c r="E248" s="204">
        <v>29872</v>
      </c>
      <c r="F248" s="204">
        <v>1075392</v>
      </c>
    </row>
    <row r="249" spans="1:6" ht="18.75" outlineLevel="2">
      <c r="A249" s="207" t="s">
        <v>1563</v>
      </c>
      <c r="B249" s="225" t="s">
        <v>38</v>
      </c>
      <c r="C249" s="208">
        <v>0.48599999999999999</v>
      </c>
      <c r="D249" s="209">
        <v>0</v>
      </c>
      <c r="E249" s="204">
        <v>3039467</v>
      </c>
      <c r="F249" s="204">
        <v>1477180.9620000001</v>
      </c>
    </row>
    <row r="250" spans="1:6" ht="18.75" outlineLevel="1">
      <c r="A250" s="207" t="s">
        <v>1564</v>
      </c>
      <c r="B250" s="225" t="s">
        <v>38</v>
      </c>
      <c r="C250" s="208">
        <v>0.54</v>
      </c>
      <c r="D250" s="209">
        <v>0</v>
      </c>
      <c r="E250" s="204">
        <v>3039467</v>
      </c>
      <c r="F250" s="204">
        <v>1641312.1800000002</v>
      </c>
    </row>
    <row r="251" spans="1:6" ht="37.5" outlineLevel="2">
      <c r="A251" s="207" t="s">
        <v>1565</v>
      </c>
      <c r="B251" s="225" t="s">
        <v>27</v>
      </c>
      <c r="C251" s="208">
        <v>2.6</v>
      </c>
      <c r="D251" s="209">
        <v>0</v>
      </c>
      <c r="E251" s="204">
        <v>138443</v>
      </c>
      <c r="F251" s="204">
        <v>359951.8</v>
      </c>
    </row>
    <row r="252" spans="1:6" ht="18.75" outlineLevel="2">
      <c r="A252" s="207" t="s">
        <v>1566</v>
      </c>
      <c r="B252" s="225" t="s">
        <v>27</v>
      </c>
      <c r="C252" s="208">
        <v>11.540000000000001</v>
      </c>
      <c r="D252" s="209">
        <v>0</v>
      </c>
      <c r="E252" s="204">
        <v>138443</v>
      </c>
      <c r="F252" s="204">
        <v>1597632.22</v>
      </c>
    </row>
    <row r="253" spans="1:6" ht="37.5" outlineLevel="2">
      <c r="A253" s="207" t="s">
        <v>1567</v>
      </c>
      <c r="B253" s="225" t="s">
        <v>27</v>
      </c>
      <c r="C253" s="208">
        <v>1.68</v>
      </c>
      <c r="D253" s="209">
        <v>0</v>
      </c>
      <c r="E253" s="204">
        <v>216498</v>
      </c>
      <c r="F253" s="204">
        <v>363716.64</v>
      </c>
    </row>
    <row r="254" spans="1:6" ht="18.75" outlineLevel="2">
      <c r="A254" s="207" t="s">
        <v>1568</v>
      </c>
      <c r="B254" s="225" t="s">
        <v>27</v>
      </c>
      <c r="C254" s="208">
        <v>9.4499999999999993</v>
      </c>
      <c r="D254" s="209">
        <v>0</v>
      </c>
      <c r="E254" s="204">
        <v>216498</v>
      </c>
      <c r="F254" s="204">
        <v>2045906.0999999999</v>
      </c>
    </row>
    <row r="255" spans="1:6" ht="37.5" outlineLevel="2">
      <c r="A255" s="207" t="s">
        <v>1569</v>
      </c>
      <c r="B255" s="225" t="s">
        <v>27</v>
      </c>
      <c r="C255" s="208">
        <v>18.560000000000006</v>
      </c>
      <c r="D255" s="209">
        <v>0</v>
      </c>
      <c r="E255" s="204">
        <v>292949</v>
      </c>
      <c r="F255" s="204">
        <v>5437133.4400000004</v>
      </c>
    </row>
    <row r="256" spans="1:6" ht="37.5" outlineLevel="2">
      <c r="A256" s="207" t="s">
        <v>1570</v>
      </c>
      <c r="B256" s="225" t="s">
        <v>27</v>
      </c>
      <c r="C256" s="208">
        <v>1.5</v>
      </c>
      <c r="D256" s="209">
        <v>0</v>
      </c>
      <c r="E256" s="204">
        <v>292949</v>
      </c>
      <c r="F256" s="204">
        <v>439423.5</v>
      </c>
    </row>
    <row r="257" spans="1:6" ht="37.5" outlineLevel="2">
      <c r="A257" s="207" t="s">
        <v>1571</v>
      </c>
      <c r="B257" s="225" t="s">
        <v>27</v>
      </c>
      <c r="C257" s="208">
        <v>12.6</v>
      </c>
      <c r="D257" s="209">
        <v>0</v>
      </c>
      <c r="E257" s="204">
        <v>292949</v>
      </c>
      <c r="F257" s="204">
        <v>3691157.4</v>
      </c>
    </row>
    <row r="258" spans="1:6" ht="37.5" outlineLevel="2">
      <c r="A258" s="207" t="s">
        <v>1572</v>
      </c>
      <c r="B258" s="225" t="s">
        <v>27</v>
      </c>
      <c r="C258" s="208">
        <v>1.6</v>
      </c>
      <c r="D258" s="209">
        <v>0</v>
      </c>
      <c r="E258" s="204">
        <v>292949</v>
      </c>
      <c r="F258" s="204">
        <v>468718.4</v>
      </c>
    </row>
    <row r="259" spans="1:6" ht="37.5" outlineLevel="2">
      <c r="A259" s="207" t="s">
        <v>1573</v>
      </c>
      <c r="B259" s="225" t="s">
        <v>27</v>
      </c>
      <c r="C259" s="208">
        <v>2.4700000000000002</v>
      </c>
      <c r="D259" s="209">
        <v>0</v>
      </c>
      <c r="E259" s="204">
        <v>292949</v>
      </c>
      <c r="F259" s="204">
        <v>723584.03</v>
      </c>
    </row>
    <row r="260" spans="1:6" ht="37.5" outlineLevel="2">
      <c r="A260" s="207" t="s">
        <v>1574</v>
      </c>
      <c r="B260" s="225" t="s">
        <v>27</v>
      </c>
      <c r="C260" s="208">
        <v>2.52</v>
      </c>
      <c r="D260" s="209">
        <v>0</v>
      </c>
      <c r="E260" s="204">
        <v>292949</v>
      </c>
      <c r="F260" s="204">
        <v>738231.48</v>
      </c>
    </row>
    <row r="261" spans="1:6" ht="37.5" outlineLevel="2">
      <c r="A261" s="207" t="s">
        <v>1575</v>
      </c>
      <c r="B261" s="225" t="s">
        <v>27</v>
      </c>
      <c r="C261" s="209">
        <v>24</v>
      </c>
      <c r="D261" s="209">
        <v>0</v>
      </c>
      <c r="E261" s="204">
        <v>292949</v>
      </c>
      <c r="F261" s="204">
        <v>7030776</v>
      </c>
    </row>
    <row r="262" spans="1:6" ht="37.5" outlineLevel="1">
      <c r="A262" s="207" t="s">
        <v>1576</v>
      </c>
      <c r="B262" s="225" t="s">
        <v>27</v>
      </c>
      <c r="C262" s="208">
        <v>17.759999999999998</v>
      </c>
      <c r="D262" s="209">
        <v>0</v>
      </c>
      <c r="E262" s="204">
        <v>802027</v>
      </c>
      <c r="F262" s="204">
        <v>14243999.52</v>
      </c>
    </row>
    <row r="263" spans="1:6" ht="18.75" outlineLevel="2">
      <c r="A263" s="207" t="s">
        <v>1577</v>
      </c>
      <c r="B263" s="225" t="s">
        <v>27</v>
      </c>
      <c r="C263" s="208">
        <v>155.58999999999995</v>
      </c>
      <c r="D263" s="209">
        <v>0</v>
      </c>
      <c r="E263" s="204">
        <v>292949</v>
      </c>
      <c r="F263" s="204">
        <v>45579934.910000004</v>
      </c>
    </row>
    <row r="264" spans="1:6" ht="37.5" outlineLevel="2">
      <c r="A264" s="207" t="s">
        <v>1578</v>
      </c>
      <c r="B264" s="225" t="s">
        <v>27</v>
      </c>
      <c r="C264" s="208">
        <v>0.25</v>
      </c>
      <c r="D264" s="209">
        <v>0</v>
      </c>
      <c r="E264" s="204">
        <v>303189</v>
      </c>
      <c r="F264" s="204">
        <v>75797.25</v>
      </c>
    </row>
    <row r="265" spans="1:6" ht="18.75" outlineLevel="2">
      <c r="A265" s="207" t="s">
        <v>1579</v>
      </c>
      <c r="B265" s="225" t="s">
        <v>27</v>
      </c>
      <c r="C265" s="208">
        <v>4.57</v>
      </c>
      <c r="D265" s="209">
        <v>0</v>
      </c>
      <c r="E265" s="204">
        <v>303189</v>
      </c>
      <c r="F265" s="204">
        <v>1385573.73</v>
      </c>
    </row>
    <row r="266" spans="1:6" ht="37.5" outlineLevel="2">
      <c r="A266" s="207" t="s">
        <v>1580</v>
      </c>
      <c r="B266" s="225" t="s">
        <v>27</v>
      </c>
      <c r="C266" s="208">
        <v>23.32</v>
      </c>
      <c r="D266" s="209">
        <v>0</v>
      </c>
      <c r="E266" s="204">
        <v>456091</v>
      </c>
      <c r="F266" s="204">
        <v>10636042.120000001</v>
      </c>
    </row>
    <row r="267" spans="1:6" ht="37.5" outlineLevel="2">
      <c r="A267" s="207" t="s">
        <v>1581</v>
      </c>
      <c r="B267" s="225" t="s">
        <v>27</v>
      </c>
      <c r="C267" s="208">
        <v>0.25</v>
      </c>
      <c r="D267" s="209">
        <v>0</v>
      </c>
      <c r="E267" s="204">
        <v>456091</v>
      </c>
      <c r="F267" s="204">
        <v>114022.75</v>
      </c>
    </row>
    <row r="268" spans="1:6" ht="37.5" outlineLevel="2">
      <c r="A268" s="207" t="s">
        <v>1582</v>
      </c>
      <c r="B268" s="225" t="s">
        <v>27</v>
      </c>
      <c r="C268" s="208">
        <v>0.96</v>
      </c>
      <c r="D268" s="209">
        <v>0</v>
      </c>
      <c r="E268" s="204">
        <v>138443</v>
      </c>
      <c r="F268" s="204">
        <v>132905.28</v>
      </c>
    </row>
    <row r="269" spans="1:6" ht="37.5" outlineLevel="2">
      <c r="A269" s="207" t="s">
        <v>1583</v>
      </c>
      <c r="B269" s="225" t="s">
        <v>27</v>
      </c>
      <c r="C269" s="208">
        <v>3.59</v>
      </c>
      <c r="D269" s="209">
        <v>0</v>
      </c>
      <c r="E269" s="204">
        <v>292949</v>
      </c>
      <c r="F269" s="204">
        <v>1051686.9099999999</v>
      </c>
    </row>
    <row r="270" spans="1:6" ht="18.75" outlineLevel="2">
      <c r="A270" s="207" t="s">
        <v>1584</v>
      </c>
      <c r="B270" s="225" t="s">
        <v>27</v>
      </c>
      <c r="C270" s="208">
        <v>11.579999999999998</v>
      </c>
      <c r="D270" s="209">
        <v>0</v>
      </c>
      <c r="E270" s="204">
        <v>292949</v>
      </c>
      <c r="F270" s="204">
        <v>3392349.42</v>
      </c>
    </row>
    <row r="271" spans="1:6" ht="37.5" outlineLevel="2">
      <c r="A271" s="207" t="s">
        <v>1585</v>
      </c>
      <c r="B271" s="225" t="s">
        <v>27</v>
      </c>
      <c r="C271" s="208">
        <v>19.079999999999998</v>
      </c>
      <c r="D271" s="209">
        <v>0</v>
      </c>
      <c r="E271" s="204">
        <v>802027</v>
      </c>
      <c r="F271" s="204">
        <v>15302675.159999998</v>
      </c>
    </row>
    <row r="272" spans="1:6" ht="37.5" outlineLevel="2">
      <c r="A272" s="207" t="s">
        <v>1586</v>
      </c>
      <c r="B272" s="225" t="s">
        <v>27</v>
      </c>
      <c r="C272" s="208">
        <v>34.25</v>
      </c>
      <c r="D272" s="209">
        <v>0</v>
      </c>
      <c r="E272" s="204">
        <v>216498</v>
      </c>
      <c r="F272" s="204">
        <v>7415056.5</v>
      </c>
    </row>
    <row r="273" spans="1:6" ht="37.5" outlineLevel="2">
      <c r="A273" s="207" t="s">
        <v>1587</v>
      </c>
      <c r="B273" s="225" t="s">
        <v>27</v>
      </c>
      <c r="C273" s="208">
        <v>24.08</v>
      </c>
      <c r="D273" s="209">
        <v>0</v>
      </c>
      <c r="E273" s="204">
        <v>292949</v>
      </c>
      <c r="F273" s="204">
        <v>7054211.9199999999</v>
      </c>
    </row>
    <row r="274" spans="1:6" ht="18.75" outlineLevel="2">
      <c r="A274" s="207" t="s">
        <v>1588</v>
      </c>
      <c r="B274" s="225" t="s">
        <v>27</v>
      </c>
      <c r="C274" s="208">
        <v>1.38</v>
      </c>
      <c r="D274" s="209">
        <v>0</v>
      </c>
      <c r="E274" s="204" t="s">
        <v>558</v>
      </c>
      <c r="F274" s="204">
        <v>0</v>
      </c>
    </row>
    <row r="275" spans="1:6" ht="56.25" outlineLevel="2">
      <c r="A275" s="207" t="s">
        <v>1589</v>
      </c>
      <c r="B275" s="225" t="s">
        <v>27</v>
      </c>
      <c r="C275" s="208">
        <v>8.58</v>
      </c>
      <c r="D275" s="209">
        <v>0</v>
      </c>
      <c r="E275" s="204">
        <v>4710655</v>
      </c>
      <c r="F275" s="204">
        <v>40417419.899999999</v>
      </c>
    </row>
    <row r="276" spans="1:6" ht="56.25" outlineLevel="2">
      <c r="A276" s="207" t="s">
        <v>1590</v>
      </c>
      <c r="B276" s="225" t="s">
        <v>27</v>
      </c>
      <c r="C276" s="208">
        <v>4.41</v>
      </c>
      <c r="D276" s="209">
        <v>0</v>
      </c>
      <c r="E276" s="204">
        <v>3858605</v>
      </c>
      <c r="F276" s="204">
        <v>17016448.050000001</v>
      </c>
    </row>
    <row r="277" spans="1:6" ht="37.5" outlineLevel="2">
      <c r="A277" s="207" t="s">
        <v>1591</v>
      </c>
      <c r="B277" s="225" t="s">
        <v>27</v>
      </c>
      <c r="C277" s="208">
        <v>11.73</v>
      </c>
      <c r="D277" s="209">
        <v>0</v>
      </c>
      <c r="E277" s="204">
        <v>5058826</v>
      </c>
      <c r="F277" s="204">
        <v>59340028.979999997</v>
      </c>
    </row>
    <row r="278" spans="1:6" ht="93.75" outlineLevel="2">
      <c r="A278" s="207" t="s">
        <v>1592</v>
      </c>
      <c r="B278" s="225" t="s">
        <v>27</v>
      </c>
      <c r="C278" s="208">
        <v>8.68</v>
      </c>
      <c r="D278" s="209">
        <v>0</v>
      </c>
      <c r="E278" s="204">
        <v>4206777</v>
      </c>
      <c r="F278" s="204">
        <v>36514824.359999999</v>
      </c>
    </row>
    <row r="279" spans="1:6" ht="56.25" outlineLevel="2">
      <c r="A279" s="207" t="s">
        <v>1593</v>
      </c>
      <c r="B279" s="225" t="s">
        <v>27</v>
      </c>
      <c r="C279" s="208">
        <v>13.24</v>
      </c>
      <c r="D279" s="209">
        <v>0</v>
      </c>
      <c r="E279" s="204">
        <v>5058826</v>
      </c>
      <c r="F279" s="204">
        <v>66978856.240000002</v>
      </c>
    </row>
    <row r="280" spans="1:6" ht="18.75" outlineLevel="2">
      <c r="A280" s="207" t="s">
        <v>1594</v>
      </c>
      <c r="B280" s="225" t="s">
        <v>27</v>
      </c>
      <c r="C280" s="208">
        <v>17.84</v>
      </c>
      <c r="D280" s="209">
        <v>0</v>
      </c>
      <c r="E280" s="204">
        <v>2337381</v>
      </c>
      <c r="F280" s="204">
        <v>41698877.040000007</v>
      </c>
    </row>
    <row r="281" spans="1:6" ht="37.5" outlineLevel="1">
      <c r="A281" s="207" t="s">
        <v>1595</v>
      </c>
      <c r="B281" s="225" t="s">
        <v>27</v>
      </c>
      <c r="C281" s="208">
        <v>6.96</v>
      </c>
      <c r="D281" s="209">
        <v>0</v>
      </c>
      <c r="E281" s="204" t="s">
        <v>558</v>
      </c>
      <c r="F281" s="204">
        <v>0</v>
      </c>
    </row>
    <row r="282" spans="1:6" ht="37.5" outlineLevel="2">
      <c r="A282" s="207" t="s">
        <v>1596</v>
      </c>
      <c r="B282" s="225" t="s">
        <v>27</v>
      </c>
      <c r="C282" s="208">
        <v>5.25</v>
      </c>
      <c r="D282" s="209">
        <v>0</v>
      </c>
      <c r="E282" s="204">
        <v>5058826</v>
      </c>
      <c r="F282" s="204">
        <v>26558836.5</v>
      </c>
    </row>
    <row r="283" spans="1:6" ht="37.5" outlineLevel="1">
      <c r="A283" s="207" t="s">
        <v>1597</v>
      </c>
      <c r="B283" s="225" t="s">
        <v>27</v>
      </c>
      <c r="C283" s="208">
        <v>6.4</v>
      </c>
      <c r="D283" s="209">
        <v>0</v>
      </c>
      <c r="E283" s="204">
        <v>5058826</v>
      </c>
      <c r="F283" s="204">
        <v>32376486.400000002</v>
      </c>
    </row>
    <row r="284" spans="1:6" ht="37.5" outlineLevel="2">
      <c r="A284" s="207" t="s">
        <v>1598</v>
      </c>
      <c r="B284" s="225" t="s">
        <v>27</v>
      </c>
      <c r="C284" s="208">
        <v>5.7</v>
      </c>
      <c r="D284" s="209">
        <v>0</v>
      </c>
      <c r="E284" s="204">
        <v>3362197</v>
      </c>
      <c r="F284" s="204">
        <v>19164522.900000002</v>
      </c>
    </row>
    <row r="285" spans="1:6" ht="37.5" outlineLevel="2">
      <c r="A285" s="207" t="s">
        <v>1599</v>
      </c>
      <c r="B285" s="225" t="s">
        <v>27</v>
      </c>
      <c r="C285" s="208">
        <v>5.0999999999999996</v>
      </c>
      <c r="D285" s="209">
        <v>0</v>
      </c>
      <c r="E285" s="204">
        <v>5058826</v>
      </c>
      <c r="F285" s="204">
        <v>25800012.599999998</v>
      </c>
    </row>
    <row r="286" spans="1:6" ht="18.75" outlineLevel="1">
      <c r="A286" s="207" t="s">
        <v>1600</v>
      </c>
      <c r="B286" s="225" t="s">
        <v>27</v>
      </c>
      <c r="C286" s="208">
        <v>12</v>
      </c>
      <c r="D286" s="209">
        <v>0</v>
      </c>
      <c r="E286" s="204">
        <v>5058826</v>
      </c>
      <c r="F286" s="204">
        <v>60705912</v>
      </c>
    </row>
    <row r="287" spans="1:6" ht="37.5" outlineLevel="2">
      <c r="A287" s="207" t="s">
        <v>1601</v>
      </c>
      <c r="B287" s="225" t="s">
        <v>27</v>
      </c>
      <c r="C287" s="208">
        <v>5.27</v>
      </c>
      <c r="D287" s="209">
        <v>0</v>
      </c>
      <c r="E287" s="204">
        <v>5058826</v>
      </c>
      <c r="F287" s="204">
        <v>26660013.02</v>
      </c>
    </row>
    <row r="288" spans="1:6" ht="37.5" outlineLevel="1">
      <c r="A288" s="207" t="s">
        <v>1602</v>
      </c>
      <c r="B288" s="225" t="s">
        <v>27</v>
      </c>
      <c r="C288" s="208">
        <v>3.25</v>
      </c>
      <c r="D288" s="209">
        <v>0</v>
      </c>
      <c r="E288" s="204">
        <v>4710655</v>
      </c>
      <c r="F288" s="204">
        <v>15309628.75</v>
      </c>
    </row>
    <row r="289" spans="1:6" ht="37.5" outlineLevel="2">
      <c r="A289" s="207" t="s">
        <v>1603</v>
      </c>
      <c r="B289" s="225" t="s">
        <v>27</v>
      </c>
      <c r="C289" s="208">
        <v>4.16</v>
      </c>
      <c r="D289" s="209">
        <v>0</v>
      </c>
      <c r="E289" s="204">
        <v>10375629</v>
      </c>
      <c r="F289" s="204">
        <v>43162616.640000001</v>
      </c>
    </row>
    <row r="290" spans="1:6" ht="56.25" outlineLevel="2">
      <c r="A290" s="207" t="s">
        <v>1604</v>
      </c>
      <c r="B290" s="225" t="s">
        <v>27</v>
      </c>
      <c r="C290" s="208">
        <v>3.17</v>
      </c>
      <c r="D290" s="209">
        <v>0</v>
      </c>
      <c r="E290" s="204">
        <v>10375629</v>
      </c>
      <c r="F290" s="204">
        <v>32890743.93</v>
      </c>
    </row>
    <row r="291" spans="1:6" ht="37.5" outlineLevel="2">
      <c r="A291" s="207" t="s">
        <v>1605</v>
      </c>
      <c r="B291" s="225" t="s">
        <v>27</v>
      </c>
      <c r="C291" s="208">
        <v>103.53</v>
      </c>
      <c r="D291" s="209">
        <v>0</v>
      </c>
      <c r="E291" s="204">
        <v>10375629</v>
      </c>
      <c r="F291" s="204">
        <v>1074188870.3699999</v>
      </c>
    </row>
    <row r="292" spans="1:6" ht="56.25" outlineLevel="2">
      <c r="A292" s="207" t="s">
        <v>1606</v>
      </c>
      <c r="B292" s="225" t="s">
        <v>27</v>
      </c>
      <c r="C292" s="208">
        <v>3.2</v>
      </c>
      <c r="D292" s="209">
        <v>0</v>
      </c>
      <c r="E292" s="204">
        <v>10375629</v>
      </c>
      <c r="F292" s="204">
        <v>33202012.800000001</v>
      </c>
    </row>
    <row r="293" spans="1:6" ht="56.25" outlineLevel="2">
      <c r="A293" s="207" t="s">
        <v>1607</v>
      </c>
      <c r="B293" s="225" t="s">
        <v>27</v>
      </c>
      <c r="C293" s="208">
        <v>2.16</v>
      </c>
      <c r="D293" s="209">
        <v>0</v>
      </c>
      <c r="E293" s="204">
        <v>10375629</v>
      </c>
      <c r="F293" s="204">
        <v>22411358.640000001</v>
      </c>
    </row>
    <row r="294" spans="1:6" ht="56.25" outlineLevel="2">
      <c r="A294" s="207" t="s">
        <v>1608</v>
      </c>
      <c r="B294" s="225" t="s">
        <v>27</v>
      </c>
      <c r="C294" s="208">
        <v>3.3</v>
      </c>
      <c r="D294" s="209">
        <v>0</v>
      </c>
      <c r="E294" s="204">
        <v>10375629</v>
      </c>
      <c r="F294" s="204">
        <v>34239575.699999996</v>
      </c>
    </row>
    <row r="295" spans="1:6" ht="56.25" outlineLevel="1">
      <c r="A295" s="207" t="s">
        <v>1609</v>
      </c>
      <c r="B295" s="225" t="s">
        <v>27</v>
      </c>
      <c r="C295" s="208">
        <v>6.59</v>
      </c>
      <c r="D295" s="209">
        <v>0</v>
      </c>
      <c r="E295" s="204">
        <v>10375629</v>
      </c>
      <c r="F295" s="204">
        <v>68375395.109999999</v>
      </c>
    </row>
    <row r="296" spans="1:6" ht="37.5" outlineLevel="2">
      <c r="A296" s="207" t="s">
        <v>1610</v>
      </c>
      <c r="B296" s="225" t="s">
        <v>27</v>
      </c>
      <c r="C296" s="208">
        <v>33.900000000000006</v>
      </c>
      <c r="D296" s="209">
        <v>0</v>
      </c>
      <c r="E296" s="204">
        <v>10375629</v>
      </c>
      <c r="F296" s="204">
        <v>351733823.10000002</v>
      </c>
    </row>
    <row r="297" spans="1:6" ht="37.5" outlineLevel="2">
      <c r="A297" s="207" t="s">
        <v>1611</v>
      </c>
      <c r="B297" s="225" t="s">
        <v>27</v>
      </c>
      <c r="C297" s="208">
        <v>4.2</v>
      </c>
      <c r="D297" s="209">
        <v>0</v>
      </c>
      <c r="E297" s="204">
        <v>10375629</v>
      </c>
      <c r="F297" s="204">
        <v>43577641.800000004</v>
      </c>
    </row>
    <row r="298" spans="1:6" ht="37.5" outlineLevel="2">
      <c r="A298" s="207" t="s">
        <v>1612</v>
      </c>
      <c r="B298" s="225" t="s">
        <v>27</v>
      </c>
      <c r="C298" s="208">
        <v>18.29</v>
      </c>
      <c r="D298" s="209">
        <v>0</v>
      </c>
      <c r="E298" s="204">
        <v>10375629</v>
      </c>
      <c r="F298" s="204">
        <v>189770254.41000003</v>
      </c>
    </row>
    <row r="299" spans="1:6" ht="37.5" outlineLevel="2">
      <c r="A299" s="207" t="s">
        <v>1613</v>
      </c>
      <c r="B299" s="225" t="s">
        <v>27</v>
      </c>
      <c r="C299" s="208">
        <v>3</v>
      </c>
      <c r="D299" s="209">
        <v>0</v>
      </c>
      <c r="E299" s="204">
        <v>10375629</v>
      </c>
      <c r="F299" s="204">
        <v>31126887</v>
      </c>
    </row>
    <row r="300" spans="1:6" ht="37.5" outlineLevel="2">
      <c r="A300" s="207" t="s">
        <v>1614</v>
      </c>
      <c r="B300" s="225" t="s">
        <v>27</v>
      </c>
      <c r="C300" s="208">
        <v>5</v>
      </c>
      <c r="D300" s="209">
        <v>0</v>
      </c>
      <c r="E300" s="204">
        <v>10375629</v>
      </c>
      <c r="F300" s="204">
        <v>51878145</v>
      </c>
    </row>
    <row r="301" spans="1:6" ht="37.5" outlineLevel="2">
      <c r="A301" s="207" t="s">
        <v>1615</v>
      </c>
      <c r="B301" s="225" t="s">
        <v>27</v>
      </c>
      <c r="C301" s="208">
        <v>6.55</v>
      </c>
      <c r="D301" s="209">
        <v>0</v>
      </c>
      <c r="E301" s="204">
        <v>10375629</v>
      </c>
      <c r="F301" s="204">
        <v>67960369.950000003</v>
      </c>
    </row>
    <row r="302" spans="1:6" ht="37.5" outlineLevel="1">
      <c r="A302" s="207" t="s">
        <v>1616</v>
      </c>
      <c r="B302" s="225" t="s">
        <v>27</v>
      </c>
      <c r="C302" s="208">
        <v>9.6</v>
      </c>
      <c r="D302" s="209">
        <v>0</v>
      </c>
      <c r="E302" s="204">
        <v>10375629</v>
      </c>
      <c r="F302" s="204">
        <v>99606038.399999991</v>
      </c>
    </row>
    <row r="303" spans="1:6" ht="37.5" outlineLevel="2">
      <c r="A303" s="207" t="s">
        <v>1617</v>
      </c>
      <c r="B303" s="225" t="s">
        <v>27</v>
      </c>
      <c r="C303" s="209">
        <v>4.62</v>
      </c>
      <c r="D303" s="209">
        <v>0</v>
      </c>
      <c r="E303" s="204">
        <v>10375629</v>
      </c>
      <c r="F303" s="204">
        <v>47935405.980000004</v>
      </c>
    </row>
    <row r="304" spans="1:6" ht="37.5" outlineLevel="2">
      <c r="A304" s="207" t="s">
        <v>1618</v>
      </c>
      <c r="B304" s="225" t="s">
        <v>27</v>
      </c>
      <c r="C304" s="208">
        <v>4</v>
      </c>
      <c r="D304" s="209">
        <v>0</v>
      </c>
      <c r="E304" s="204">
        <v>10375629</v>
      </c>
      <c r="F304" s="204">
        <v>41502516</v>
      </c>
    </row>
    <row r="305" spans="1:6" ht="56.25" outlineLevel="1">
      <c r="A305" s="207" t="s">
        <v>1619</v>
      </c>
      <c r="B305" s="225" t="s">
        <v>27</v>
      </c>
      <c r="C305" s="208">
        <v>3.2</v>
      </c>
      <c r="D305" s="209">
        <v>0</v>
      </c>
      <c r="E305" s="204">
        <v>9816278</v>
      </c>
      <c r="F305" s="204">
        <v>31412089.600000001</v>
      </c>
    </row>
    <row r="306" spans="1:6" ht="56.25" outlineLevel="2">
      <c r="A306" s="207" t="s">
        <v>1620</v>
      </c>
      <c r="B306" s="225" t="s">
        <v>27</v>
      </c>
      <c r="C306" s="208">
        <v>9.6000000000000014</v>
      </c>
      <c r="D306" s="209">
        <v>0</v>
      </c>
      <c r="E306" s="204">
        <v>9816278</v>
      </c>
      <c r="F306" s="204">
        <v>94236268.800000012</v>
      </c>
    </row>
    <row r="307" spans="1:6" ht="56.25" outlineLevel="1">
      <c r="A307" s="207" t="s">
        <v>1621</v>
      </c>
      <c r="B307" s="225" t="s">
        <v>27</v>
      </c>
      <c r="C307" s="208">
        <v>2.9</v>
      </c>
      <c r="D307" s="209">
        <v>0</v>
      </c>
      <c r="E307" s="204">
        <v>9462314</v>
      </c>
      <c r="F307" s="204">
        <v>27440710.599999998</v>
      </c>
    </row>
    <row r="308" spans="1:6" ht="37.5" outlineLevel="2">
      <c r="A308" s="207" t="s">
        <v>1622</v>
      </c>
      <c r="B308" s="225" t="s">
        <v>27</v>
      </c>
      <c r="C308" s="208">
        <v>12.91</v>
      </c>
      <c r="D308" s="209">
        <v>0</v>
      </c>
      <c r="E308" s="204">
        <v>10655885</v>
      </c>
      <c r="F308" s="204">
        <v>137567475.34999999</v>
      </c>
    </row>
    <row r="309" spans="1:6" ht="37.5" outlineLevel="1">
      <c r="A309" s="207" t="s">
        <v>1623</v>
      </c>
      <c r="B309" s="225" t="s">
        <v>27</v>
      </c>
      <c r="C309" s="208">
        <v>3.6399999999999935</v>
      </c>
      <c r="D309" s="209">
        <v>0</v>
      </c>
      <c r="E309" s="204">
        <v>10655885</v>
      </c>
      <c r="F309" s="204">
        <v>38787421.399999931</v>
      </c>
    </row>
    <row r="310" spans="1:6" ht="56.25" outlineLevel="2">
      <c r="A310" s="207" t="s">
        <v>1624</v>
      </c>
      <c r="B310" s="225" t="s">
        <v>27</v>
      </c>
      <c r="C310" s="208">
        <v>4.4000000000000004</v>
      </c>
      <c r="D310" s="209">
        <v>0</v>
      </c>
      <c r="E310" s="204">
        <v>10226810</v>
      </c>
      <c r="F310" s="204">
        <v>44997964</v>
      </c>
    </row>
    <row r="311" spans="1:6" ht="56.25" outlineLevel="1">
      <c r="A311" s="207" t="s">
        <v>1625</v>
      </c>
      <c r="B311" s="225" t="s">
        <v>27</v>
      </c>
      <c r="C311" s="208">
        <v>6.5</v>
      </c>
      <c r="D311" s="209">
        <v>0</v>
      </c>
      <c r="E311" s="204">
        <v>9667459</v>
      </c>
      <c r="F311" s="204">
        <v>62838483.5</v>
      </c>
    </row>
    <row r="312" spans="1:6" ht="56.25" outlineLevel="2">
      <c r="A312" s="207" t="s">
        <v>1626</v>
      </c>
      <c r="B312" s="225" t="s">
        <v>27</v>
      </c>
      <c r="C312" s="208">
        <v>3.52</v>
      </c>
      <c r="D312" s="209">
        <v>0</v>
      </c>
      <c r="E312" s="204">
        <v>9667459</v>
      </c>
      <c r="F312" s="204">
        <v>34029455.68</v>
      </c>
    </row>
    <row r="313" spans="1:6" ht="56.25" outlineLevel="2">
      <c r="A313" s="207" t="s">
        <v>1627</v>
      </c>
      <c r="B313" s="225" t="s">
        <v>27</v>
      </c>
      <c r="C313" s="208">
        <v>1.5</v>
      </c>
      <c r="D313" s="209">
        <v>0</v>
      </c>
      <c r="E313" s="204">
        <v>9667459</v>
      </c>
      <c r="F313" s="204">
        <v>14501188.5</v>
      </c>
    </row>
    <row r="314" spans="1:6" ht="56.25" outlineLevel="2">
      <c r="A314" s="207" t="s">
        <v>1628</v>
      </c>
      <c r="B314" s="225" t="s">
        <v>27</v>
      </c>
      <c r="C314" s="208">
        <v>0.44</v>
      </c>
      <c r="D314" s="209">
        <v>1.4</v>
      </c>
      <c r="E314" s="204">
        <v>9667459</v>
      </c>
      <c r="F314" s="204">
        <v>4253681.96</v>
      </c>
    </row>
    <row r="315" spans="1:6" ht="56.25" outlineLevel="2">
      <c r="A315" s="207" t="s">
        <v>1629</v>
      </c>
      <c r="B315" s="225" t="s">
        <v>27</v>
      </c>
      <c r="C315" s="208">
        <v>3.78</v>
      </c>
      <c r="D315" s="209">
        <v>0</v>
      </c>
      <c r="E315" s="204">
        <v>9667459</v>
      </c>
      <c r="F315" s="204">
        <v>36542995.019999996</v>
      </c>
    </row>
    <row r="316" spans="1:6" ht="56.25" outlineLevel="2">
      <c r="A316" s="207" t="s">
        <v>1630</v>
      </c>
      <c r="B316" s="225" t="s">
        <v>27</v>
      </c>
      <c r="C316" s="208">
        <v>45.779999999999994</v>
      </c>
      <c r="D316" s="209">
        <v>0</v>
      </c>
      <c r="E316" s="204">
        <v>2613835</v>
      </c>
      <c r="F316" s="204">
        <v>119661366.30000003</v>
      </c>
    </row>
    <row r="317" spans="1:6" ht="56.25" outlineLevel="2">
      <c r="A317" s="207" t="s">
        <v>1631</v>
      </c>
      <c r="B317" s="225" t="s">
        <v>27</v>
      </c>
      <c r="C317" s="208">
        <v>12.399999999999999</v>
      </c>
      <c r="D317" s="209">
        <v>0</v>
      </c>
      <c r="E317" s="204">
        <v>2613835</v>
      </c>
      <c r="F317" s="204">
        <v>32411554</v>
      </c>
    </row>
    <row r="318" spans="1:6" ht="37.5" outlineLevel="2">
      <c r="A318" s="207" t="s">
        <v>1632</v>
      </c>
      <c r="B318" s="225" t="s">
        <v>27</v>
      </c>
      <c r="C318" s="208">
        <v>13.52</v>
      </c>
      <c r="D318" s="209">
        <v>0</v>
      </c>
      <c r="E318" s="204">
        <v>2613835</v>
      </c>
      <c r="F318" s="204">
        <v>35339049.200000003</v>
      </c>
    </row>
    <row r="319" spans="1:6" ht="56.25" outlineLevel="2">
      <c r="A319" s="207" t="s">
        <v>1633</v>
      </c>
      <c r="B319" s="225" t="s">
        <v>27</v>
      </c>
      <c r="C319" s="208">
        <v>2.94</v>
      </c>
      <c r="D319" s="209">
        <v>0</v>
      </c>
      <c r="E319" s="204">
        <v>2613835</v>
      </c>
      <c r="F319" s="204">
        <v>7684674.8999999994</v>
      </c>
    </row>
    <row r="320" spans="1:6" ht="56.25" outlineLevel="2">
      <c r="A320" s="207" t="s">
        <v>1634</v>
      </c>
      <c r="B320" s="225" t="s">
        <v>27</v>
      </c>
      <c r="C320" s="208">
        <v>4.3499999999999996</v>
      </c>
      <c r="D320" s="209">
        <v>0</v>
      </c>
      <c r="E320" s="204">
        <v>2613835</v>
      </c>
      <c r="F320" s="204">
        <v>11370182.25</v>
      </c>
    </row>
    <row r="321" outlineLevel="2"/>
    <row r="322" outlineLevel="2"/>
    <row r="323" outlineLevel="2"/>
    <row r="324" outlineLevel="2"/>
    <row r="325" outlineLevel="2"/>
    <row r="326" outlineLevel="2"/>
    <row r="327" outlineLevel="2"/>
    <row r="328" outlineLevel="2"/>
    <row r="329" outlineLevel="2"/>
    <row r="330" outlineLevel="2"/>
    <row r="331" outlineLevel="2"/>
    <row r="332" outlineLevel="2"/>
    <row r="333" outlineLevel="2"/>
    <row r="334" outlineLevel="2"/>
    <row r="335" outlineLevel="2"/>
    <row r="336" outlineLevel="2"/>
    <row r="337" outlineLevel="2"/>
    <row r="338" outlineLevel="2"/>
    <row r="339" outlineLevel="2"/>
    <row r="340" outlineLevel="2"/>
    <row r="341" outlineLevel="2"/>
    <row r="342" outlineLevel="2"/>
    <row r="343" outlineLevel="2"/>
    <row r="344" outlineLevel="2"/>
    <row r="345" outlineLevel="2"/>
    <row r="346" outlineLevel="1"/>
    <row r="347" outlineLevel="2"/>
    <row r="348" outlineLevel="1"/>
    <row r="349" outlineLevel="2"/>
    <row r="350" outlineLevel="2"/>
    <row r="351" outlineLevel="1"/>
    <row r="352" outlineLevel="2"/>
    <row r="353" outlineLevel="1"/>
    <row r="354" outlineLevel="2"/>
    <row r="355" outlineLevel="2"/>
    <row r="356" outlineLevel="2"/>
    <row r="357" outlineLevel="2"/>
    <row r="358" outlineLevel="2"/>
    <row r="359" outlineLevel="1"/>
    <row r="360" outlineLevel="2"/>
    <row r="361" outlineLevel="2"/>
    <row r="362" outlineLevel="1"/>
    <row r="363" outlineLevel="2"/>
    <row r="364" outlineLevel="2"/>
    <row r="365" outlineLevel="1"/>
    <row r="366" outlineLevel="2"/>
    <row r="367" outlineLevel="2"/>
    <row r="368" outlineLevel="2"/>
    <row r="369" outlineLevel="2"/>
    <row r="370" outlineLevel="2"/>
    <row r="371" outlineLevel="2"/>
    <row r="372" outlineLevel="2"/>
    <row r="373" outlineLevel="2"/>
    <row r="374" outlineLevel="2"/>
    <row r="375" outlineLevel="2"/>
    <row r="376" outlineLevel="2"/>
    <row r="377" outlineLevel="2"/>
    <row r="378" outlineLevel="2"/>
    <row r="379" outlineLevel="2"/>
    <row r="380" outlineLevel="2"/>
    <row r="381" outlineLevel="2"/>
    <row r="382" outlineLevel="2"/>
    <row r="383" outlineLevel="2"/>
    <row r="384" outlineLevel="2"/>
    <row r="385" outlineLevel="2"/>
    <row r="386" outlineLevel="2"/>
    <row r="387" outlineLevel="2"/>
    <row r="388" outlineLevel="2"/>
    <row r="389" outlineLevel="2"/>
    <row r="390" outlineLevel="2"/>
    <row r="391" outlineLevel="2"/>
    <row r="392" outlineLevel="2"/>
    <row r="393" outlineLevel="2"/>
    <row r="394" outlineLevel="2"/>
    <row r="395" outlineLevel="2"/>
    <row r="396" outlineLevel="2"/>
    <row r="397" outlineLevel="2"/>
    <row r="398" outlineLevel="2"/>
    <row r="399" outlineLevel="2"/>
    <row r="400" outlineLevel="2"/>
    <row r="401" outlineLevel="2"/>
    <row r="402" outlineLevel="2"/>
    <row r="403" outlineLevel="2"/>
    <row r="404" outlineLevel="2"/>
    <row r="405" outlineLevel="2"/>
    <row r="406" outlineLevel="2"/>
    <row r="407" outlineLevel="2"/>
    <row r="408" outlineLevel="1"/>
    <row r="409" outlineLevel="2"/>
    <row r="410" outlineLevel="1"/>
    <row r="411" outlineLevel="2"/>
    <row r="412" outlineLevel="1"/>
    <row r="413" outlineLevel="2"/>
    <row r="414" outlineLevel="1"/>
    <row r="415" outlineLevel="2"/>
    <row r="416" outlineLevel="1"/>
    <row r="417" outlineLevel="2"/>
    <row r="418" outlineLevel="1"/>
    <row r="419" outlineLevel="2"/>
    <row r="420" outlineLevel="1"/>
    <row r="421" outlineLevel="2"/>
    <row r="422" outlineLevel="1"/>
    <row r="423" outlineLevel="2"/>
    <row r="424" outlineLevel="2"/>
    <row r="425" outlineLevel="1"/>
    <row r="426" outlineLevel="2"/>
    <row r="427" outlineLevel="2"/>
    <row r="428" outlineLevel="2"/>
    <row r="429" outlineLevel="2"/>
    <row r="430" outlineLevel="2"/>
    <row r="431" outlineLevel="2"/>
    <row r="432" outlineLevel="2"/>
    <row r="433" outlineLevel="2"/>
    <row r="434" outlineLevel="2"/>
    <row r="435" outlineLevel="2"/>
    <row r="436" outlineLevel="1"/>
    <row r="437" outlineLevel="2"/>
    <row r="438" outlineLevel="2"/>
    <row r="439" outlineLevel="2"/>
    <row r="440" outlineLevel="1"/>
    <row r="441" outlineLevel="2"/>
    <row r="442" outlineLevel="1"/>
    <row r="443" outlineLevel="2"/>
    <row r="444" outlineLevel="1"/>
    <row r="445" outlineLevel="2"/>
    <row r="446" outlineLevel="1"/>
    <row r="447" outlineLevel="2"/>
    <row r="448" outlineLevel="1"/>
    <row r="449" outlineLevel="2"/>
    <row r="450" outlineLevel="1"/>
    <row r="451" outlineLevel="2"/>
    <row r="452" outlineLevel="1"/>
    <row r="453" outlineLevel="2"/>
    <row r="454" outlineLevel="1"/>
    <row r="455" outlineLevel="2"/>
    <row r="456" outlineLevel="1"/>
    <row r="457" outlineLevel="2"/>
    <row r="458" outlineLevel="1"/>
    <row r="459" outlineLevel="2"/>
    <row r="460" outlineLevel="1"/>
    <row r="461" outlineLevel="2"/>
    <row r="462" outlineLevel="1"/>
    <row r="463" outlineLevel="2"/>
    <row r="464" outlineLevel="1"/>
    <row r="465" outlineLevel="2"/>
    <row r="466" outlineLevel="1"/>
    <row r="467" outlineLevel="2"/>
    <row r="468" outlineLevel="1"/>
    <row r="469" outlineLevel="2"/>
    <row r="470" outlineLevel="1"/>
    <row r="471" outlineLevel="2"/>
    <row r="472" outlineLevel="1"/>
    <row r="473" outlineLevel="2"/>
    <row r="474" outlineLevel="1"/>
    <row r="475" outlineLevel="2"/>
    <row r="476" outlineLevel="1"/>
    <row r="477" outlineLevel="2"/>
    <row r="478" outlineLevel="2"/>
    <row r="479" outlineLevel="1"/>
    <row r="480" outlineLevel="2"/>
    <row r="481" outlineLevel="1"/>
    <row r="482" outlineLevel="2"/>
    <row r="483" outlineLevel="1"/>
    <row r="484" outlineLevel="2"/>
    <row r="485" outlineLevel="1"/>
    <row r="486" outlineLevel="2"/>
    <row r="487" outlineLevel="1"/>
    <row r="488" outlineLevel="2"/>
    <row r="489" outlineLevel="1"/>
    <row r="490" outlineLevel="2"/>
    <row r="491" outlineLevel="1"/>
    <row r="492" outlineLevel="2"/>
    <row r="493" outlineLevel="2"/>
    <row r="494" outlineLevel="1"/>
    <row r="495" outlineLevel="2"/>
    <row r="496" outlineLevel="1"/>
    <row r="497" outlineLevel="2"/>
    <row r="498" outlineLevel="2"/>
    <row r="499" outlineLevel="1"/>
    <row r="500" outlineLevel="2"/>
    <row r="501" outlineLevel="1"/>
    <row r="502" outlineLevel="2"/>
    <row r="503" outlineLevel="2"/>
    <row r="504" outlineLevel="2"/>
    <row r="505" outlineLevel="1"/>
    <row r="506" outlineLevel="2"/>
    <row r="507" outlineLevel="2"/>
    <row r="508" outlineLevel="1"/>
    <row r="509" outlineLevel="2"/>
    <row r="510" outlineLevel="1"/>
    <row r="511" outlineLevel="2"/>
    <row r="512" outlineLevel="2"/>
    <row r="513" outlineLevel="2"/>
    <row r="514" outlineLevel="2"/>
    <row r="515" outlineLevel="2"/>
    <row r="516" outlineLevel="1"/>
    <row r="517" outlineLevel="2"/>
    <row r="518" outlineLevel="1"/>
    <row r="519" outlineLevel="2"/>
    <row r="520" outlineLevel="1"/>
    <row r="521" outlineLevel="2"/>
    <row r="522" outlineLevel="1"/>
    <row r="523" outlineLevel="2"/>
    <row r="524" outlineLevel="1"/>
    <row r="525" outlineLevel="2"/>
    <row r="526" outlineLevel="1"/>
    <row r="527" outlineLevel="2"/>
    <row r="528" outlineLevel="1"/>
    <row r="529" outlineLevel="2"/>
    <row r="530" outlineLevel="1"/>
    <row r="531" outlineLevel="2"/>
    <row r="532" outlineLevel="1"/>
    <row r="533" outlineLevel="2"/>
    <row r="534" outlineLevel="1"/>
    <row r="535" outlineLevel="2"/>
    <row r="536" outlineLevel="1"/>
    <row r="537" outlineLevel="2"/>
    <row r="538" outlineLevel="1"/>
    <row r="539" outlineLevel="2"/>
    <row r="540" outlineLevel="1"/>
    <row r="541" outlineLevel="2"/>
    <row r="542" outlineLevel="1"/>
    <row r="543" outlineLevel="2"/>
    <row r="544" outlineLevel="1"/>
    <row r="545" outlineLevel="2"/>
    <row r="546" outlineLevel="1"/>
    <row r="547" outlineLevel="2"/>
    <row r="548" outlineLevel="2"/>
    <row r="549" outlineLevel="1"/>
    <row r="550" outlineLevel="2"/>
    <row r="551" outlineLevel="1"/>
    <row r="552" outlineLevel="2"/>
    <row r="553" outlineLevel="2"/>
    <row r="554" outlineLevel="2"/>
    <row r="555" outlineLevel="1"/>
    <row r="556" outlineLevel="2"/>
    <row r="557" outlineLevel="2"/>
    <row r="558" outlineLevel="2"/>
    <row r="559" outlineLevel="2"/>
    <row r="560" outlineLevel="2"/>
    <row r="561" outlineLevel="2"/>
    <row r="562" outlineLevel="2"/>
    <row r="563" outlineLevel="2"/>
    <row r="564" outlineLevel="2"/>
    <row r="565" outlineLevel="2"/>
    <row r="566" outlineLevel="1"/>
    <row r="567" outlineLevel="2"/>
    <row r="568" outlineLevel="2"/>
    <row r="569" outlineLevel="1"/>
    <row r="570" outlineLevel="2"/>
    <row r="571" outlineLevel="1"/>
    <row r="572" outlineLevel="2"/>
    <row r="573" outlineLevel="2"/>
    <row r="574" outlineLevel="1"/>
    <row r="575" outlineLevel="2"/>
    <row r="576" outlineLevel="2"/>
    <row r="577" outlineLevel="2"/>
    <row r="578" outlineLevel="1"/>
    <row r="579" outlineLevel="2"/>
    <row r="580" outlineLevel="1"/>
    <row r="581" outlineLevel="2"/>
    <row r="582" outlineLevel="1"/>
    <row r="583" outlineLevel="2"/>
    <row r="584" outlineLevel="1"/>
    <row r="585" outlineLevel="2"/>
    <row r="586" outlineLevel="2"/>
    <row r="587" outlineLevel="1"/>
    <row r="588" outlineLevel="2"/>
    <row r="589" outlineLevel="1"/>
    <row r="590" outlineLevel="2"/>
    <row r="591" outlineLevel="2"/>
    <row r="592" outlineLevel="2"/>
    <row r="593" outlineLevel="1"/>
    <row r="594" outlineLevel="2"/>
    <row r="595" outlineLevel="1"/>
    <row r="596" outlineLevel="2"/>
    <row r="597" outlineLevel="2"/>
    <row r="598" outlineLevel="1"/>
    <row r="599" outlineLevel="2"/>
    <row r="600" outlineLevel="2"/>
    <row r="601" outlineLevel="2"/>
    <row r="602" outlineLevel="2"/>
    <row r="603" outlineLevel="2"/>
    <row r="604" outlineLevel="2"/>
    <row r="605" outlineLevel="2"/>
    <row r="606" outlineLevel="2"/>
    <row r="607" outlineLevel="2"/>
    <row r="608" outlineLevel="1"/>
    <row r="609" outlineLevel="2"/>
    <row r="610" outlineLevel="1"/>
    <row r="611" outlineLevel="2"/>
    <row r="612" outlineLevel="2"/>
    <row r="613" outlineLevel="1"/>
    <row r="614" outlineLevel="2"/>
    <row r="615" outlineLevel="2"/>
    <row r="616" outlineLevel="2"/>
    <row r="617" outlineLevel="1"/>
    <row r="618" outlineLevel="2"/>
    <row r="619" outlineLevel="2"/>
    <row r="620" outlineLevel="2"/>
    <row r="621" outlineLevel="2"/>
    <row r="622" outlineLevel="2"/>
    <row r="623" outlineLevel="2"/>
    <row r="624" outlineLevel="2"/>
    <row r="625" outlineLevel="2"/>
    <row r="626" outlineLevel="2"/>
    <row r="627" outlineLevel="2"/>
    <row r="628" outlineLevel="2"/>
    <row r="629" outlineLevel="2"/>
    <row r="630" outlineLevel="1"/>
    <row r="631" outlineLevel="2"/>
    <row r="632" outlineLevel="1"/>
    <row r="633" outlineLevel="2"/>
    <row r="634" outlineLevel="2"/>
    <row r="635" outlineLevel="1"/>
    <row r="636" outlineLevel="2"/>
    <row r="637" outlineLevel="1"/>
    <row r="638" outlineLevel="2"/>
    <row r="639" outlineLevel="2"/>
    <row r="640" outlineLevel="2"/>
    <row r="641" outlineLevel="2"/>
    <row r="642" outlineLevel="2"/>
    <row r="643" outlineLevel="2"/>
    <row r="644" outlineLevel="1"/>
    <row r="645" outlineLevel="2"/>
    <row r="646" outlineLevel="1"/>
    <row r="647" outlineLevel="2"/>
    <row r="648" outlineLevel="1"/>
    <row r="649" outlineLevel="2"/>
    <row r="650" outlineLevel="1"/>
    <row r="651" outlineLevel="2"/>
    <row r="652" outlineLevel="1"/>
    <row r="653" outlineLevel="2"/>
    <row r="654" outlineLevel="2"/>
    <row r="655" outlineLevel="2"/>
    <row r="656" outlineLevel="2"/>
    <row r="657" outlineLevel="1"/>
    <row r="658" outlineLevel="2"/>
    <row r="659" outlineLevel="1"/>
    <row r="660" outlineLevel="2"/>
    <row r="661" outlineLevel="2"/>
    <row r="662" outlineLevel="2"/>
    <row r="663" outlineLevel="2"/>
    <row r="664" outlineLevel="2"/>
    <row r="665" outlineLevel="2"/>
    <row r="666" outlineLevel="2"/>
    <row r="667" outlineLevel="2"/>
    <row r="668" outlineLevel="2"/>
    <row r="669" outlineLevel="2"/>
    <row r="670" outlineLevel="1"/>
    <row r="671" outlineLevel="2"/>
    <row r="672" outlineLevel="1"/>
    <row r="673" outlineLevel="2"/>
    <row r="674" outlineLevel="1"/>
    <row r="675" outlineLevel="2"/>
    <row r="676" outlineLevel="1"/>
    <row r="677" outlineLevel="2"/>
    <row r="678" outlineLevel="1"/>
    <row r="679" outlineLevel="2"/>
    <row r="680" outlineLevel="2"/>
    <row r="681" outlineLevel="2"/>
    <row r="682" outlineLevel="2"/>
    <row r="683" outlineLevel="2"/>
    <row r="684" outlineLevel="1"/>
    <row r="685" outlineLevel="2"/>
    <row r="686" outlineLevel="1"/>
    <row r="687" outlineLevel="2"/>
    <row r="688" outlineLevel="1"/>
    <row r="689" outlineLevel="2"/>
    <row r="690" outlineLevel="2"/>
    <row r="691" outlineLevel="1"/>
    <row r="692" outlineLevel="2"/>
    <row r="693" outlineLevel="1"/>
    <row r="694" outlineLevel="2"/>
    <row r="695" outlineLevel="1"/>
    <row r="696" outlineLevel="2"/>
    <row r="697" outlineLevel="2"/>
    <row r="698" outlineLevel="1"/>
    <row r="699" outlineLevel="2"/>
    <row r="700" outlineLevel="2"/>
    <row r="701" outlineLevel="1"/>
    <row r="702" outlineLevel="2"/>
    <row r="703" outlineLevel="2"/>
    <row r="704" outlineLevel="2"/>
    <row r="705" outlineLevel="2"/>
    <row r="706" outlineLevel="2"/>
    <row r="707" outlineLevel="2"/>
    <row r="708" outlineLevel="2"/>
    <row r="709" outlineLevel="2"/>
    <row r="710" outlineLevel="2"/>
    <row r="711" outlineLevel="2"/>
    <row r="712" outlineLevel="2"/>
    <row r="713" outlineLevel="2"/>
    <row r="714" outlineLevel="2"/>
    <row r="715" outlineLevel="2"/>
    <row r="716" outlineLevel="2"/>
    <row r="717" outlineLevel="2"/>
    <row r="718" outlineLevel="2"/>
    <row r="719" outlineLevel="2"/>
    <row r="720" outlineLevel="2"/>
    <row r="721" outlineLevel="2"/>
    <row r="722" outlineLevel="2"/>
    <row r="723" outlineLevel="2"/>
    <row r="724" outlineLevel="2"/>
    <row r="725" outlineLevel="2"/>
    <row r="726" outlineLevel="2"/>
    <row r="727" outlineLevel="2"/>
    <row r="728" outlineLevel="2"/>
    <row r="729" outlineLevel="2"/>
    <row r="730" outlineLevel="2"/>
    <row r="731" outlineLevel="2"/>
    <row r="732" outlineLevel="2"/>
    <row r="733" outlineLevel="2"/>
    <row r="734" outlineLevel="2"/>
    <row r="735" outlineLevel="2"/>
    <row r="736" outlineLevel="2"/>
    <row r="737" outlineLevel="2"/>
    <row r="738" outlineLevel="2"/>
    <row r="739" outlineLevel="2"/>
    <row r="740" outlineLevel="2"/>
    <row r="741" outlineLevel="2"/>
    <row r="742" outlineLevel="2"/>
    <row r="743" outlineLevel="2"/>
    <row r="744" outlineLevel="1"/>
    <row r="745" outlineLevel="2"/>
    <row r="746" outlineLevel="2"/>
    <row r="747" outlineLevel="2"/>
    <row r="748" outlineLevel="1"/>
    <row r="749" outlineLevel="2"/>
    <row r="750" outlineLevel="1"/>
    <row r="751" outlineLevel="2"/>
    <row r="752" outlineLevel="2"/>
    <row r="753" outlineLevel="2"/>
    <row r="754" outlineLevel="2"/>
    <row r="755" outlineLevel="2"/>
    <row r="756" outlineLevel="2"/>
    <row r="757" outlineLevel="2"/>
    <row r="758" outlineLevel="2"/>
    <row r="759" outlineLevel="2"/>
    <row r="760" outlineLevel="2"/>
    <row r="761" outlineLevel="2"/>
    <row r="762" outlineLevel="2"/>
    <row r="763" outlineLevel="2"/>
    <row r="764" outlineLevel="2"/>
    <row r="765" outlineLevel="2"/>
    <row r="766" outlineLevel="2"/>
    <row r="767" outlineLevel="2"/>
    <row r="768" outlineLevel="2"/>
    <row r="769" outlineLevel="2"/>
    <row r="770" outlineLevel="2"/>
    <row r="771" outlineLevel="2"/>
    <row r="772" outlineLevel="2"/>
    <row r="773" outlineLevel="2"/>
    <row r="774" outlineLevel="2"/>
    <row r="775" outlineLevel="2"/>
    <row r="776" outlineLevel="2"/>
    <row r="777" outlineLevel="2"/>
    <row r="778" outlineLevel="2"/>
    <row r="779" outlineLevel="2"/>
    <row r="780" outlineLevel="2"/>
    <row r="781" outlineLevel="2"/>
    <row r="782" outlineLevel="2"/>
    <row r="783" outlineLevel="2"/>
    <row r="784" outlineLevel="2"/>
    <row r="785" outlineLevel="2"/>
    <row r="786" outlineLevel="2"/>
    <row r="787" outlineLevel="2"/>
    <row r="788" outlineLevel="2"/>
    <row r="789" outlineLevel="1"/>
    <row r="790" outlineLevel="2"/>
    <row r="791" outlineLevel="1"/>
    <row r="792" outlineLevel="2"/>
    <row r="793" outlineLevel="2"/>
    <row r="794" outlineLevel="2"/>
    <row r="795" outlineLevel="2"/>
    <row r="796" outlineLevel="2"/>
    <row r="797" outlineLevel="2"/>
    <row r="798" outlineLevel="2"/>
    <row r="799" outlineLevel="1"/>
    <row r="800" outlineLevel="2"/>
    <row r="801" outlineLevel="2"/>
    <row r="802" outlineLevel="2"/>
    <row r="803" outlineLevel="2"/>
    <row r="804" outlineLevel="2"/>
    <row r="805" outlineLevel="2"/>
    <row r="806" outlineLevel="2"/>
    <row r="807" outlineLevel="2"/>
    <row r="808" outlineLevel="2"/>
    <row r="809" outlineLevel="2"/>
    <row r="810" outlineLevel="1"/>
    <row r="811" outlineLevel="2"/>
    <row r="812" outlineLevel="2"/>
    <row r="813" outlineLevel="2"/>
    <row r="814" outlineLevel="2"/>
    <row r="815" outlineLevel="2"/>
    <row r="816" outlineLevel="2"/>
    <row r="817" outlineLevel="2"/>
    <row r="818" outlineLevel="1"/>
    <row r="819" outlineLevel="2"/>
    <row r="820" outlineLevel="2"/>
    <row r="821" outlineLevel="2"/>
    <row r="822" outlineLevel="2"/>
    <row r="823" outlineLevel="2"/>
    <row r="824" outlineLevel="2"/>
    <row r="825" outlineLevel="2"/>
    <row r="826" outlineLevel="2"/>
    <row r="827" outlineLevel="2"/>
    <row r="828" outlineLevel="2"/>
    <row r="829" outlineLevel="2"/>
    <row r="830" outlineLevel="2"/>
    <row r="831" outlineLevel="2"/>
    <row r="832" outlineLevel="1"/>
    <row r="833" outlineLevel="2"/>
    <row r="834" outlineLevel="1"/>
    <row r="835" outlineLevel="2"/>
    <row r="836" outlineLevel="2"/>
    <row r="837" outlineLevel="2"/>
    <row r="838" outlineLevel="1"/>
    <row r="839" outlineLevel="2"/>
    <row r="840" outlineLevel="1"/>
    <row r="841" outlineLevel="2"/>
    <row r="842" outlineLevel="1"/>
    <row r="843" outlineLevel="2"/>
    <row r="844" outlineLevel="1"/>
    <row r="845" outlineLevel="2"/>
    <row r="846" outlineLevel="1"/>
    <row r="847" outlineLevel="2"/>
    <row r="848" outlineLevel="2"/>
    <row r="849" outlineLevel="1"/>
    <row r="850" outlineLevel="2"/>
    <row r="851" outlineLevel="1"/>
    <row r="852" outlineLevel="2"/>
    <row r="853" outlineLevel="2"/>
    <row r="854" outlineLevel="1"/>
    <row r="855" outlineLevel="2"/>
    <row r="856" outlineLevel="1"/>
    <row r="857" outlineLevel="2"/>
    <row r="858" outlineLevel="1"/>
    <row r="859" outlineLevel="2"/>
    <row r="860" outlineLevel="2"/>
    <row r="861" outlineLevel="1"/>
    <row r="862" outlineLevel="2"/>
    <row r="863" outlineLevel="2"/>
    <row r="864" outlineLevel="1"/>
    <row r="865" outlineLevel="2"/>
    <row r="866" outlineLevel="1"/>
    <row r="867" outlineLevel="2"/>
    <row r="868" outlineLevel="1"/>
    <row r="869" outlineLevel="2"/>
    <row r="870" outlineLevel="1"/>
    <row r="871" outlineLevel="2"/>
    <row r="872" outlineLevel="1"/>
    <row r="873" outlineLevel="2"/>
    <row r="874" outlineLevel="2"/>
    <row r="875" outlineLevel="2"/>
    <row r="876" outlineLevel="2"/>
    <row r="877" outlineLevel="2"/>
    <row r="878" outlineLevel="2"/>
    <row r="879" outlineLevel="2"/>
    <row r="880" outlineLevel="2"/>
    <row r="881" outlineLevel="2"/>
    <row r="882" outlineLevel="2"/>
    <row r="883" outlineLevel="2"/>
    <row r="884" outlineLevel="1"/>
    <row r="885" outlineLevel="2"/>
    <row r="886" outlineLevel="2"/>
    <row r="887" outlineLevel="2"/>
    <row r="888" outlineLevel="2"/>
    <row r="889" outlineLevel="2"/>
    <row r="890" outlineLevel="2"/>
    <row r="891" outlineLevel="2"/>
    <row r="892" outlineLevel="2"/>
    <row r="893" outlineLevel="2"/>
    <row r="894" outlineLevel="2"/>
    <row r="895" outlineLevel="2"/>
    <row r="896" outlineLevel="2"/>
    <row r="897" outlineLevel="1"/>
    <row r="898" outlineLevel="2"/>
    <row r="899" outlineLevel="2"/>
    <row r="900" outlineLevel="1"/>
    <row r="901" outlineLevel="2"/>
    <row r="902" outlineLevel="1"/>
    <row r="903" outlineLevel="2"/>
    <row r="904" outlineLevel="2"/>
    <row r="905" outlineLevel="2"/>
    <row r="906" outlineLevel="1"/>
    <row r="907" outlineLevel="2"/>
    <row r="908" outlineLevel="2"/>
    <row r="909" outlineLevel="2"/>
    <row r="910" outlineLevel="2"/>
    <row r="911" outlineLevel="1"/>
    <row r="912" outlineLevel="2"/>
    <row r="913" outlineLevel="2"/>
    <row r="914" outlineLevel="2"/>
    <row r="915" outlineLevel="2"/>
    <row r="916" outlineLevel="2"/>
    <row r="917" outlineLevel="1"/>
    <row r="918" outlineLevel="2"/>
    <row r="919" outlineLevel="1"/>
    <row r="920" outlineLevel="2"/>
    <row r="921" outlineLevel="1"/>
    <row r="922" outlineLevel="2"/>
    <row r="923" outlineLevel="2"/>
    <row r="924" outlineLevel="1"/>
    <row r="925" outlineLevel="2"/>
    <row r="926" outlineLevel="2"/>
    <row r="927" outlineLevel="1"/>
    <row r="928" outlineLevel="2"/>
    <row r="929" outlineLevel="1"/>
    <row r="930" outlineLevel="2"/>
    <row r="931" outlineLevel="1"/>
    <row r="932" outlineLevel="2"/>
    <row r="933" outlineLevel="1"/>
    <row r="934" outlineLevel="2"/>
    <row r="935" outlineLevel="2"/>
    <row r="936" outlineLevel="2"/>
    <row r="937" outlineLevel="2"/>
    <row r="938" outlineLevel="2"/>
    <row r="939" outlineLevel="2"/>
    <row r="940" outlineLevel="1"/>
    <row r="941" outlineLevel="2"/>
    <row r="942" outlineLevel="1"/>
    <row r="943" outlineLevel="2"/>
    <row r="944" outlineLevel="1"/>
    <row r="945" outlineLevel="2"/>
    <row r="946" outlineLevel="1"/>
    <row r="947" outlineLevel="2"/>
    <row r="948" outlineLevel="1"/>
    <row r="949" outlineLevel="2"/>
    <row r="950" outlineLevel="1"/>
    <row r="951" outlineLevel="2"/>
    <row r="952" outlineLevel="1"/>
    <row r="953" outlineLevel="2"/>
    <row r="954" outlineLevel="2"/>
    <row r="955" outlineLevel="2"/>
    <row r="956" outlineLevel="2"/>
    <row r="957" outlineLevel="2"/>
    <row r="958" outlineLevel="2"/>
    <row r="959" outlineLevel="2"/>
    <row r="960" outlineLevel="2"/>
    <row r="961" outlineLevel="2"/>
    <row r="962" outlineLevel="2"/>
    <row r="963" outlineLevel="2"/>
    <row r="964" outlineLevel="2"/>
    <row r="965" outlineLevel="1"/>
    <row r="966" outlineLevel="2"/>
    <row r="967" outlineLevel="2"/>
    <row r="968" outlineLevel="2"/>
    <row r="969" outlineLevel="2"/>
    <row r="970" outlineLevel="2"/>
    <row r="971" outlineLevel="2"/>
    <row r="972" outlineLevel="2"/>
    <row r="973" outlineLevel="2"/>
    <row r="974" outlineLevel="2"/>
    <row r="975" outlineLevel="2"/>
    <row r="976" outlineLevel="2"/>
    <row r="977" outlineLevel="2"/>
    <row r="978" outlineLevel="2"/>
    <row r="979" outlineLevel="2"/>
    <row r="980" outlineLevel="2"/>
    <row r="981" outlineLevel="2"/>
    <row r="982" outlineLevel="2"/>
    <row r="983" outlineLevel="2"/>
    <row r="984" outlineLevel="1"/>
    <row r="985" outlineLevel="2"/>
    <row r="986" outlineLevel="2"/>
    <row r="987" outlineLevel="2"/>
    <row r="988" outlineLevel="1"/>
    <row r="989" outlineLevel="2"/>
    <row r="990" outlineLevel="1"/>
    <row r="991" outlineLevel="2"/>
    <row r="992" outlineLevel="2"/>
    <row r="993" outlineLevel="2"/>
    <row r="994" outlineLevel="2"/>
    <row r="995" outlineLevel="2"/>
    <row r="996" outlineLevel="1"/>
    <row r="997" outlineLevel="2"/>
    <row r="998" outlineLevel="2"/>
    <row r="999" outlineLevel="2"/>
    <row r="1000" outlineLevel="2"/>
    <row r="1001" outlineLevel="2"/>
    <row r="1002" outlineLevel="2"/>
    <row r="1003" outlineLevel="2"/>
    <row r="1004" outlineLevel="2"/>
    <row r="1005" outlineLevel="2"/>
    <row r="1006" outlineLevel="2"/>
    <row r="1007" outlineLevel="1"/>
    <row r="1008" outlineLevel="2"/>
    <row r="1009" outlineLevel="2"/>
    <row r="1010" outlineLevel="1"/>
    <row r="1011" outlineLevel="2"/>
    <row r="1012" outlineLevel="1"/>
    <row r="1013" outlineLevel="2"/>
    <row r="1014" outlineLevel="2"/>
    <row r="1015" outlineLevel="2"/>
    <row r="1016" outlineLevel="2"/>
    <row r="1017" outlineLevel="1"/>
    <row r="1018" outlineLevel="2"/>
    <row r="1019" outlineLevel="1"/>
    <row r="1020" outlineLevel="2"/>
    <row r="1021" outlineLevel="1"/>
    <row r="1022" outlineLevel="2"/>
    <row r="1023" outlineLevel="1"/>
    <row r="1024" outlineLevel="2"/>
    <row r="1025" outlineLevel="1"/>
    <row r="1026" outlineLevel="2"/>
    <row r="1027" outlineLevel="1"/>
    <row r="1028" outlineLevel="2"/>
    <row r="1029" outlineLevel="1"/>
    <row r="1030" outlineLevel="2"/>
    <row r="1031" outlineLevel="2"/>
    <row r="1032" outlineLevel="2"/>
    <row r="1033" outlineLevel="1"/>
    <row r="1034" outlineLevel="2"/>
    <row r="1035" outlineLevel="1"/>
    <row r="1036" outlineLevel="2"/>
    <row r="1037" outlineLevel="1"/>
    <row r="1038" outlineLevel="2"/>
    <row r="1039" outlineLevel="2"/>
    <row r="1040" outlineLevel="2"/>
    <row r="1041" outlineLevel="2"/>
    <row r="1042" outlineLevel="2"/>
    <row r="1043" outlineLevel="2"/>
    <row r="1044" outlineLevel="2"/>
    <row r="1045" outlineLevel="2"/>
    <row r="1046" outlineLevel="2"/>
    <row r="1047" outlineLevel="2"/>
    <row r="1048" outlineLevel="2"/>
    <row r="1049" outlineLevel="2"/>
    <row r="1050" outlineLevel="1"/>
    <row r="1051" outlineLevel="2"/>
    <row r="1052" outlineLevel="1"/>
    <row r="1053" outlineLevel="2"/>
    <row r="1054" outlineLevel="1"/>
    <row r="1055" outlineLevel="2"/>
    <row r="1056" outlineLevel="1"/>
    <row r="1057" outlineLevel="2"/>
    <row r="1058" outlineLevel="1"/>
    <row r="1059" outlineLevel="2"/>
    <row r="1060" outlineLevel="2"/>
    <row r="1061" outlineLevel="2"/>
    <row r="1062" outlineLevel="2"/>
    <row r="1063" outlineLevel="2"/>
    <row r="1064" outlineLevel="2"/>
    <row r="1065" outlineLevel="1"/>
    <row r="1066" outlineLevel="2"/>
    <row r="1067" outlineLevel="1"/>
    <row r="1068" outlineLevel="2"/>
    <row r="1069" outlineLevel="2"/>
    <row r="1070" outlineLevel="2"/>
    <row r="1071" outlineLevel="1"/>
    <row r="1072" outlineLevel="2"/>
    <row r="1073" outlineLevel="2"/>
    <row r="1074" outlineLevel="2"/>
    <row r="1075" outlineLevel="2"/>
    <row r="1076" outlineLevel="2"/>
    <row r="1077" outlineLevel="2"/>
    <row r="1078" outlineLevel="2"/>
    <row r="1079" outlineLevel="2"/>
    <row r="1080" outlineLevel="2"/>
    <row r="1081" outlineLevel="2"/>
    <row r="1082" outlineLevel="2"/>
    <row r="1083" outlineLevel="2"/>
    <row r="1084" outlineLevel="2"/>
    <row r="1085" outlineLevel="2"/>
    <row r="1086" outlineLevel="2"/>
    <row r="1087" outlineLevel="2"/>
    <row r="1088" outlineLevel="2"/>
    <row r="1089" outlineLevel="2"/>
    <row r="1090" outlineLevel="2"/>
    <row r="1091" outlineLevel="2"/>
    <row r="1092" outlineLevel="2"/>
    <row r="1093" outlineLevel="2"/>
    <row r="1094" outlineLevel="2"/>
    <row r="1095" outlineLevel="2"/>
    <row r="1096" outlineLevel="2"/>
    <row r="1097" outlineLevel="2"/>
    <row r="1098" outlineLevel="2"/>
    <row r="1099" outlineLevel="2"/>
    <row r="1100" outlineLevel="2"/>
    <row r="1101" outlineLevel="2"/>
    <row r="1102" outlineLevel="2"/>
    <row r="1103" outlineLevel="2"/>
    <row r="1104" outlineLevel="2"/>
    <row r="1105" outlineLevel="1"/>
    <row r="1106" outlineLevel="2"/>
    <row r="1107" outlineLevel="1"/>
    <row r="1108" outlineLevel="2"/>
    <row r="1109" outlineLevel="2"/>
    <row r="1110" outlineLevel="1"/>
    <row r="1111" outlineLevel="2"/>
    <row r="1112" outlineLevel="2"/>
    <row r="1113" outlineLevel="2"/>
    <row r="1114" outlineLevel="1"/>
    <row r="1115" outlineLevel="2"/>
    <row r="1116" outlineLevel="1"/>
    <row r="1117" outlineLevel="2"/>
    <row r="1118" outlineLevel="1"/>
    <row r="1119" outlineLevel="2"/>
    <row r="1120" outlineLevel="2"/>
    <row r="1121" outlineLevel="2"/>
    <row r="1122" outlineLevel="1"/>
    <row r="1123" outlineLevel="2"/>
    <row r="1124" outlineLevel="2"/>
    <row r="1125" outlineLevel="2"/>
    <row r="1126" outlineLevel="2"/>
    <row r="1127" outlineLevel="2"/>
    <row r="1128" outlineLevel="2"/>
    <row r="1129" outlineLevel="2"/>
    <row r="1130" outlineLevel="2"/>
    <row r="1131" outlineLevel="2"/>
    <row r="1132" outlineLevel="1"/>
    <row r="1133" outlineLevel="2"/>
    <row r="1134" outlineLevel="1"/>
    <row r="1135" outlineLevel="2"/>
    <row r="1136" outlineLevel="2"/>
    <row r="1137" outlineLevel="1"/>
    <row r="1138" outlineLevel="2"/>
    <row r="1139" outlineLevel="2"/>
    <row r="1140" outlineLevel="2"/>
    <row r="1141" outlineLevel="1"/>
    <row r="1142" outlineLevel="2"/>
    <row r="1143" outlineLevel="1"/>
    <row r="1144" outlineLevel="2"/>
    <row r="1145" outlineLevel="1"/>
    <row r="1146" outlineLevel="2"/>
    <row r="1147" outlineLevel="1"/>
    <row r="1148" outlineLevel="2"/>
    <row r="1149" outlineLevel="2"/>
    <row r="1150" outlineLevel="1"/>
    <row r="1151" outlineLevel="2"/>
    <row r="1152" outlineLevel="1"/>
    <row r="1153" outlineLevel="2"/>
    <row r="1154" outlineLevel="2"/>
    <row r="1155" outlineLevel="2"/>
    <row r="1156" outlineLevel="2"/>
    <row r="1157" outlineLevel="1"/>
    <row r="1158" outlineLevel="2"/>
    <row r="1159" outlineLevel="2"/>
    <row r="1160" outlineLevel="2"/>
    <row r="1161" outlineLevel="2"/>
    <row r="1162" outlineLevel="2"/>
    <row r="1163" outlineLevel="1"/>
    <row r="1164" outlineLevel="2"/>
    <row r="1165" outlineLevel="1"/>
    <row r="1166" outlineLevel="2"/>
    <row r="1167" outlineLevel="1"/>
    <row r="1168" outlineLevel="2"/>
    <row r="1169" outlineLevel="1"/>
    <row r="1170" outlineLevel="2"/>
    <row r="1171" outlineLevel="1"/>
    <row r="1172" outlineLevel="2"/>
    <row r="1173" outlineLevel="1"/>
    <row r="1174" outlineLevel="2"/>
    <row r="1175" outlineLevel="2"/>
    <row r="1176" outlineLevel="1"/>
    <row r="1177" outlineLevel="2"/>
    <row r="1178" outlineLevel="1"/>
    <row r="1179" outlineLevel="2"/>
    <row r="1180" outlineLevel="1"/>
    <row r="1181" outlineLevel="2"/>
    <row r="1182" outlineLevel="1"/>
    <row r="1183" outlineLevel="2"/>
    <row r="1184" outlineLevel="1"/>
    <row r="1185" outlineLevel="2"/>
    <row r="1186" outlineLevel="2"/>
    <row r="1187" outlineLevel="2"/>
    <row r="1188" outlineLevel="2"/>
    <row r="1189" outlineLevel="2"/>
    <row r="1190" outlineLevel="2"/>
    <row r="1191" outlineLevel="2"/>
    <row r="1192" outlineLevel="2"/>
    <row r="1193" outlineLevel="2"/>
    <row r="1194" outlineLevel="2"/>
    <row r="1195" outlineLevel="2"/>
    <row r="1196" outlineLevel="2"/>
    <row r="1197" outlineLevel="2"/>
    <row r="1198" outlineLevel="2"/>
    <row r="1199" outlineLevel="2"/>
    <row r="1200" outlineLevel="2"/>
    <row r="1201" outlineLevel="2"/>
    <row r="1202" outlineLevel="2"/>
    <row r="1203" outlineLevel="2"/>
    <row r="1204" outlineLevel="2"/>
    <row r="1205" outlineLevel="2"/>
    <row r="1206" outlineLevel="2"/>
    <row r="1207" outlineLevel="2"/>
    <row r="1208" outlineLevel="2"/>
    <row r="1209" outlineLevel="1"/>
    <row r="1210" outlineLevel="2"/>
    <row r="1211" outlineLevel="1"/>
    <row r="1212" outlineLevel="2"/>
    <row r="1213" outlineLevel="1"/>
    <row r="1214" outlineLevel="2"/>
    <row r="1215" outlineLevel="1"/>
    <row r="1216" outlineLevel="2"/>
    <row r="1217" outlineLevel="2"/>
    <row r="1218" outlineLevel="1"/>
    <row r="1219" outlineLevel="2"/>
    <row r="1220" outlineLevel="2"/>
    <row r="1221" outlineLevel="2"/>
    <row r="1222" outlineLevel="2"/>
    <row r="1223" outlineLevel="2"/>
    <row r="1224" outlineLevel="2"/>
    <row r="1225" outlineLevel="2"/>
    <row r="1226" outlineLevel="2"/>
    <row r="1227" outlineLevel="1"/>
    <row r="1228" outlineLevel="2"/>
    <row r="1229" outlineLevel="1"/>
    <row r="1230" outlineLevel="2"/>
    <row r="1231" outlineLevel="2"/>
    <row r="1232" outlineLevel="2"/>
    <row r="1233" outlineLevel="2"/>
    <row r="1234" outlineLevel="2"/>
    <row r="1235" outlineLevel="1"/>
    <row r="1236" outlineLevel="2"/>
    <row r="1237" outlineLevel="1"/>
    <row r="1238" outlineLevel="2"/>
    <row r="1239" outlineLevel="1"/>
    <row r="1240" outlineLevel="2"/>
    <row r="1241" outlineLevel="1"/>
    <row r="1242" outlineLevel="2"/>
    <row r="1243" outlineLevel="2"/>
    <row r="1244" outlineLevel="1"/>
    <row r="1245" outlineLevel="2"/>
    <row r="1246" outlineLevel="1"/>
    <row r="1247" outlineLevel="2"/>
    <row r="1248" outlineLevel="1"/>
    <row r="1249" outlineLevel="2"/>
    <row r="1250" outlineLevel="1"/>
    <row r="1251" outlineLevel="2"/>
    <row r="1252" outlineLevel="2"/>
    <row r="1253" outlineLevel="2"/>
    <row r="1254" outlineLevel="1"/>
    <row r="1255" outlineLevel="2"/>
    <row r="1256" outlineLevel="1"/>
    <row r="1257" outlineLevel="2"/>
    <row r="1258" outlineLevel="2"/>
    <row r="1259" outlineLevel="1"/>
    <row r="1260" outlineLevel="2"/>
    <row r="1261" outlineLevel="1"/>
    <row r="1262" outlineLevel="2"/>
    <row r="1263" outlineLevel="1"/>
    <row r="1264" outlineLevel="2"/>
    <row r="1265" outlineLevel="2"/>
    <row r="1266" outlineLevel="2"/>
    <row r="1267" outlineLevel="1"/>
    <row r="1268" outlineLevel="2"/>
    <row r="1269" outlineLevel="1"/>
    <row r="1270" outlineLevel="2"/>
    <row r="1271" outlineLevel="1"/>
    <row r="1272" outlineLevel="2"/>
    <row r="1273" outlineLevel="1"/>
    <row r="1274" outlineLevel="2"/>
    <row r="1275" outlineLevel="1"/>
    <row r="1276" outlineLevel="2"/>
    <row r="1277" outlineLevel="2"/>
    <row r="1278" outlineLevel="2"/>
    <row r="1279" outlineLevel="2"/>
    <row r="1280" outlineLevel="2"/>
    <row r="1281" outlineLevel="2"/>
    <row r="1282" outlineLevel="2"/>
    <row r="1283" outlineLevel="2"/>
    <row r="1284" outlineLevel="2"/>
    <row r="1285" outlineLevel="2"/>
    <row r="1286" outlineLevel="2"/>
    <row r="1287" outlineLevel="1"/>
    <row r="1288" outlineLevel="2"/>
    <row r="1289" outlineLevel="2"/>
    <row r="1290" outlineLevel="1"/>
    <row r="1291" outlineLevel="2"/>
    <row r="1292" outlineLevel="2"/>
    <row r="1293" outlineLevel="2"/>
    <row r="1294" outlineLevel="1"/>
    <row r="1295" outlineLevel="2"/>
    <row r="1296" outlineLevel="1"/>
    <row r="1297" outlineLevel="2"/>
  </sheetData>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M81"/>
  <sheetViews>
    <sheetView topLeftCell="A4" workbookViewId="0">
      <selection activeCell="D7" sqref="D7"/>
    </sheetView>
  </sheetViews>
  <sheetFormatPr defaultRowHeight="14.25" outlineLevelRow="2"/>
  <cols>
    <col min="1" max="1" width="28.125" customWidth="1"/>
    <col min="2" max="2" width="10.25" customWidth="1"/>
    <col min="3" max="3" width="17.5" customWidth="1"/>
    <col min="4" max="4" width="16" customWidth="1"/>
    <col min="5" max="5" width="23" style="233" customWidth="1"/>
    <col min="7" max="7" width="12.375" bestFit="1" customWidth="1"/>
    <col min="9" max="9" width="29.25" customWidth="1"/>
    <col min="10" max="10" width="10.25" customWidth="1"/>
    <col min="11" max="11" width="10.625" customWidth="1"/>
    <col min="12" max="12" width="15.25" customWidth="1"/>
    <col min="13" max="13" width="14.75" customWidth="1"/>
  </cols>
  <sheetData>
    <row r="1" spans="1:13" ht="33.75" thickBot="1">
      <c r="A1" s="253" t="s">
        <v>1647</v>
      </c>
      <c r="B1" s="253" t="s">
        <v>1648</v>
      </c>
      <c r="C1" s="253" t="s">
        <v>1649</v>
      </c>
      <c r="D1" s="253" t="s">
        <v>994</v>
      </c>
      <c r="E1" s="255" t="s">
        <v>1636</v>
      </c>
      <c r="I1" s="249" t="s">
        <v>1646</v>
      </c>
      <c r="J1" s="250" t="s">
        <v>16</v>
      </c>
      <c r="K1" s="250" t="s">
        <v>17</v>
      </c>
      <c r="L1" s="250" t="s">
        <v>401</v>
      </c>
      <c r="M1" s="250" t="s">
        <v>402</v>
      </c>
    </row>
    <row r="2" spans="1:13" ht="18.75">
      <c r="A2" s="202" t="s">
        <v>1645</v>
      </c>
      <c r="B2" s="256">
        <f>SUM(B3:B6)</f>
        <v>83</v>
      </c>
      <c r="C2" s="257"/>
      <c r="D2" s="257">
        <f>SUM(D3:D6)</f>
        <v>804428100</v>
      </c>
      <c r="E2" s="258"/>
      <c r="I2" s="251" t="s">
        <v>1645</v>
      </c>
      <c r="J2" s="251"/>
      <c r="K2" s="251">
        <f>SUM(K3:K4)</f>
        <v>33</v>
      </c>
      <c r="L2" s="251"/>
      <c r="M2" s="252">
        <f>SUM(M3:M4)</f>
        <v>497000000</v>
      </c>
    </row>
    <row r="3" spans="1:13" ht="66.75" outlineLevel="1">
      <c r="A3" s="206" t="s">
        <v>1641</v>
      </c>
      <c r="B3" s="225">
        <v>16</v>
      </c>
      <c r="C3" s="226">
        <v>6211800</v>
      </c>
      <c r="D3" s="226">
        <v>99388800</v>
      </c>
      <c r="E3" s="254" t="s">
        <v>1650</v>
      </c>
      <c r="I3" s="225" t="s">
        <v>1639</v>
      </c>
      <c r="J3" s="225" t="s">
        <v>560</v>
      </c>
      <c r="K3" s="225">
        <v>17</v>
      </c>
      <c r="L3" s="226">
        <v>17000000</v>
      </c>
      <c r="M3" s="226">
        <v>289000000</v>
      </c>
    </row>
    <row r="4" spans="1:13" ht="66.75" outlineLevel="2">
      <c r="A4" s="206" t="s">
        <v>1642</v>
      </c>
      <c r="B4" s="225">
        <v>55</v>
      </c>
      <c r="C4" s="226">
        <v>12423600</v>
      </c>
      <c r="D4" s="226">
        <v>683298000</v>
      </c>
      <c r="E4" s="254" t="s">
        <v>1651</v>
      </c>
      <c r="I4" s="225" t="s">
        <v>1640</v>
      </c>
      <c r="J4" s="225" t="s">
        <v>560</v>
      </c>
      <c r="K4" s="225">
        <v>16</v>
      </c>
      <c r="L4" s="226">
        <v>13000000</v>
      </c>
      <c r="M4" s="226">
        <v>208000000</v>
      </c>
    </row>
    <row r="5" spans="1:13" ht="66.75" outlineLevel="2">
      <c r="A5" s="206" t="s">
        <v>1643</v>
      </c>
      <c r="B5" s="225">
        <v>10</v>
      </c>
      <c r="C5" s="226">
        <v>1552950</v>
      </c>
      <c r="D5" s="226">
        <v>15529500</v>
      </c>
      <c r="E5" s="254" t="s">
        <v>1652</v>
      </c>
    </row>
    <row r="6" spans="1:13" ht="66.75" outlineLevel="2">
      <c r="A6" s="206" t="s">
        <v>1644</v>
      </c>
      <c r="B6" s="225">
        <v>2</v>
      </c>
      <c r="C6" s="226">
        <v>3105900</v>
      </c>
      <c r="D6" s="226">
        <v>6211800</v>
      </c>
      <c r="E6" s="254" t="s">
        <v>1653</v>
      </c>
      <c r="G6" s="34">
        <f>D2+M2</f>
        <v>1301428100</v>
      </c>
    </row>
    <row r="7" spans="1:13" outlineLevel="2"/>
    <row r="8" spans="1:13" outlineLevel="2"/>
    <row r="9" spans="1:13" outlineLevel="2"/>
    <row r="10" spans="1:13" outlineLevel="2"/>
    <row r="11" spans="1:13" outlineLevel="2"/>
    <row r="12" spans="1:13" outlineLevel="2"/>
    <row r="13" spans="1:13" ht="16.5" outlineLevel="2">
      <c r="B13" s="392"/>
    </row>
    <row r="14" spans="1:13" outlineLevel="2"/>
    <row r="15" spans="1:13" outlineLevel="2"/>
    <row r="16" spans="1:13" outlineLevel="2"/>
    <row r="17" outlineLevel="2"/>
    <row r="18" outlineLevel="2"/>
    <row r="19" outlineLevel="2"/>
    <row r="20" outlineLevel="2"/>
    <row r="21" outlineLevel="1"/>
    <row r="22" outlineLevel="2"/>
    <row r="23" outlineLevel="2"/>
    <row r="24" outlineLevel="2"/>
    <row r="25" outlineLevel="2"/>
    <row r="26" outlineLevel="2"/>
    <row r="27" outlineLevel="2"/>
    <row r="28" outlineLevel="2"/>
    <row r="29" outlineLevel="2"/>
    <row r="30" outlineLevel="2"/>
    <row r="31" outlineLevel="2"/>
    <row r="32" outlineLevel="2"/>
    <row r="33" outlineLevel="2"/>
    <row r="34" outlineLevel="2"/>
    <row r="35" outlineLevel="2"/>
    <row r="36" outlineLevel="2"/>
    <row r="37" outlineLevel="2"/>
    <row r="38" outlineLevel="1"/>
    <row r="39" outlineLevel="2"/>
    <row r="40" outlineLevel="2"/>
    <row r="41" outlineLevel="2"/>
    <row r="42" outlineLevel="2"/>
    <row r="43" outlineLevel="2"/>
    <row r="44" outlineLevel="2"/>
    <row r="45" outlineLevel="1"/>
    <row r="46" outlineLevel="2"/>
    <row r="47" outlineLevel="2"/>
    <row r="48" outlineLevel="2"/>
    <row r="49" outlineLevel="2"/>
    <row r="50" outlineLevel="2"/>
    <row r="51" outlineLevel="2"/>
    <row r="52" outlineLevel="2"/>
    <row r="53" outlineLevel="2"/>
    <row r="54" outlineLevel="2"/>
    <row r="55" outlineLevel="2"/>
    <row r="56" outlineLevel="2"/>
    <row r="57" outlineLevel="2"/>
    <row r="58" outlineLevel="2"/>
    <row r="59" outlineLevel="2"/>
    <row r="60" outlineLevel="2"/>
    <row r="61" outlineLevel="2"/>
    <row r="62" outlineLevel="2"/>
    <row r="63" outlineLevel="2"/>
    <row r="64" outlineLevel="2"/>
    <row r="65" outlineLevel="2"/>
    <row r="66" outlineLevel="2"/>
    <row r="67" outlineLevel="2"/>
    <row r="68" outlineLevel="2"/>
    <row r="69" outlineLevel="2"/>
    <row r="70" outlineLevel="2"/>
    <row r="71" outlineLevel="2"/>
    <row r="72" outlineLevel="2"/>
    <row r="73" outlineLevel="2"/>
    <row r="74" outlineLevel="2"/>
    <row r="75" outlineLevel="2"/>
    <row r="76" outlineLevel="1"/>
    <row r="77" outlineLevel="2"/>
    <row r="78" outlineLevel="2"/>
    <row r="79" outlineLevel="1"/>
    <row r="80" outlineLevel="2"/>
    <row r="81" outlineLevel="2"/>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AQ1373"/>
  <sheetViews>
    <sheetView topLeftCell="B1" zoomScale="25" zoomScaleNormal="25" zoomScaleSheetLayoutView="40" workbookViewId="0">
      <pane xSplit="3" ySplit="6" topLeftCell="E7" activePane="bottomRight" state="frozen"/>
      <selection activeCell="AB12" sqref="AB12"/>
      <selection pane="topRight" activeCell="AB12" sqref="AB12"/>
      <selection pane="bottomLeft" activeCell="AB12" sqref="AB12"/>
      <selection pane="bottomRight" activeCell="AB12" sqref="AB12"/>
    </sheetView>
  </sheetViews>
  <sheetFormatPr defaultColWidth="9.125" defaultRowHeight="18.75" outlineLevelRow="2"/>
  <cols>
    <col min="1" max="1" width="0" style="72" hidden="1" customWidth="1"/>
    <col min="2" max="2" width="13.75" style="78" bestFit="1" customWidth="1"/>
    <col min="3" max="3" width="14.125" style="78" bestFit="1" customWidth="1"/>
    <col min="4" max="4" width="32" style="77" customWidth="1"/>
    <col min="5" max="5" width="14.5" style="72" customWidth="1"/>
    <col min="6" max="6" width="9.125" style="72" hidden="1" customWidth="1"/>
    <col min="7" max="7" width="14.375" style="72" customWidth="1"/>
    <col min="8" max="8" width="11.25" style="72" customWidth="1"/>
    <col min="9" max="9" width="17.5" style="72" customWidth="1"/>
    <col min="10" max="10" width="13.25" style="72" customWidth="1"/>
    <col min="11" max="11" width="39.875" style="77" customWidth="1"/>
    <col min="12" max="12" width="21.5" style="81" customWidth="1"/>
    <col min="13" max="13" width="24.25" style="74" customWidth="1"/>
    <col min="14" max="14" width="24.125" style="74" customWidth="1"/>
    <col min="15" max="16" width="34.375" style="74" bestFit="1" customWidth="1"/>
    <col min="17" max="17" width="27.5" style="73" customWidth="1"/>
    <col min="18" max="18" width="17.375" style="82" bestFit="1" customWidth="1"/>
    <col min="19" max="19" width="15.625" style="82" customWidth="1"/>
    <col min="20" max="20" width="22.625" style="401" bestFit="1" customWidth="1"/>
    <col min="21" max="21" width="27.875" style="401" bestFit="1" customWidth="1"/>
    <col min="22" max="22" width="32.5" style="77" customWidth="1"/>
    <col min="23" max="23" width="11.125" style="77" customWidth="1"/>
    <col min="24" max="24" width="26.25" style="83" customWidth="1"/>
    <col min="25" max="25" width="19" style="77" customWidth="1"/>
    <col min="26" max="26" width="24" style="401" customWidth="1"/>
    <col min="27" max="27" width="34.375" style="401" bestFit="1" customWidth="1"/>
    <col min="28" max="28" width="9.125" style="77" hidden="1" customWidth="1"/>
    <col min="29" max="29" width="9.375" style="77" hidden="1" customWidth="1"/>
    <col min="30" max="30" width="10" style="77" hidden="1" customWidth="1"/>
    <col min="31" max="31" width="11.5" style="77" hidden="1" customWidth="1"/>
    <col min="32" max="32" width="8.5" style="77" hidden="1" customWidth="1"/>
    <col min="33" max="33" width="9.625" style="77" hidden="1" customWidth="1"/>
    <col min="34" max="34" width="23.5" style="77" customWidth="1"/>
    <col min="35" max="35" width="12.25" style="77" customWidth="1"/>
    <col min="36" max="36" width="14.75" style="77" customWidth="1"/>
    <col min="37" max="37" width="24.875" style="401" customWidth="1"/>
    <col min="38" max="38" width="31.75" style="401" bestFit="1" customWidth="1"/>
    <col min="39" max="39" width="22.875" style="77" bestFit="1" customWidth="1"/>
    <col min="40" max="40" width="16.5" style="77" customWidth="1"/>
    <col min="41" max="41" width="34.5" style="402" bestFit="1" customWidth="1"/>
    <col min="42" max="42" width="73" style="77" customWidth="1"/>
    <col min="43" max="43" width="39.5" style="77" customWidth="1"/>
    <col min="44" max="16384" width="9.125" style="72"/>
  </cols>
  <sheetData>
    <row r="1" spans="1:43" s="403" customFormat="1" ht="38.25">
      <c r="B1" s="404" t="s">
        <v>1739</v>
      </c>
      <c r="C1" s="405"/>
      <c r="D1" s="405"/>
      <c r="E1" s="405"/>
      <c r="F1" s="405"/>
      <c r="G1" s="405"/>
      <c r="H1" s="405"/>
      <c r="I1" s="405"/>
      <c r="J1" s="405"/>
      <c r="K1" s="405"/>
      <c r="L1" s="405"/>
      <c r="M1" s="405"/>
      <c r="N1" s="405"/>
      <c r="O1" s="405"/>
      <c r="P1" s="405"/>
      <c r="Q1" s="405"/>
      <c r="R1" s="405"/>
      <c r="S1" s="405"/>
      <c r="T1" s="405"/>
      <c r="U1" s="405"/>
      <c r="V1" s="405"/>
      <c r="W1" s="405"/>
      <c r="X1" s="405"/>
      <c r="Y1" s="405"/>
      <c r="Z1" s="405"/>
      <c r="AA1" s="405"/>
      <c r="AB1" s="406"/>
      <c r="AC1" s="406"/>
      <c r="AD1" s="405"/>
      <c r="AE1" s="405"/>
      <c r="AF1" s="405"/>
      <c r="AG1" s="405"/>
      <c r="AH1" s="405"/>
      <c r="AI1" s="405"/>
      <c r="AJ1" s="405"/>
      <c r="AK1" s="405"/>
      <c r="AL1" s="405"/>
      <c r="AM1" s="407"/>
      <c r="AN1" s="408"/>
      <c r="AO1" s="405"/>
      <c r="AP1" s="546"/>
    </row>
    <row r="2" spans="1:43" s="403" customFormat="1" ht="38.25">
      <c r="B2" s="404" t="s">
        <v>1</v>
      </c>
      <c r="C2" s="405"/>
      <c r="D2" s="405"/>
      <c r="E2" s="405"/>
      <c r="F2" s="405"/>
      <c r="G2" s="405"/>
      <c r="H2" s="405"/>
      <c r="I2" s="405"/>
      <c r="J2" s="405"/>
      <c r="K2" s="405"/>
      <c r="L2" s="405"/>
      <c r="M2" s="405"/>
      <c r="N2" s="405"/>
      <c r="O2" s="405"/>
      <c r="P2" s="405"/>
      <c r="Q2" s="405"/>
      <c r="R2" s="405"/>
      <c r="S2" s="405"/>
      <c r="T2" s="405"/>
      <c r="U2" s="405"/>
      <c r="V2" s="405"/>
      <c r="W2" s="405"/>
      <c r="X2" s="405"/>
      <c r="Y2" s="405"/>
      <c r="Z2" s="405"/>
      <c r="AA2" s="405"/>
      <c r="AB2" s="406"/>
      <c r="AC2" s="406"/>
      <c r="AD2" s="405"/>
      <c r="AE2" s="405"/>
      <c r="AF2" s="405"/>
      <c r="AG2" s="405"/>
      <c r="AH2" s="405"/>
      <c r="AI2" s="405"/>
      <c r="AJ2" s="405"/>
      <c r="AK2" s="405"/>
      <c r="AL2" s="405"/>
      <c r="AM2" s="407"/>
      <c r="AN2" s="408"/>
      <c r="AO2" s="405"/>
      <c r="AP2" s="546"/>
    </row>
    <row r="3" spans="1:43" s="403" customFormat="1" ht="38.25">
      <c r="B3" s="409" t="s">
        <v>1740</v>
      </c>
      <c r="C3" s="405"/>
      <c r="D3" s="405"/>
      <c r="E3" s="405"/>
      <c r="F3" s="405"/>
      <c r="G3" s="405"/>
      <c r="H3" s="405"/>
      <c r="I3" s="405"/>
      <c r="J3" s="405"/>
      <c r="K3" s="405"/>
      <c r="L3" s="405"/>
      <c r="M3" s="405"/>
      <c r="N3" s="405"/>
      <c r="O3" s="405"/>
      <c r="P3" s="405"/>
      <c r="Q3" s="405"/>
      <c r="R3" s="405"/>
      <c r="S3" s="405"/>
      <c r="T3" s="405"/>
      <c r="U3" s="405"/>
      <c r="V3" s="405"/>
      <c r="W3" s="405"/>
      <c r="X3" s="405"/>
      <c r="Y3" s="405"/>
      <c r="Z3" s="405"/>
      <c r="AA3" s="405"/>
      <c r="AB3" s="406"/>
      <c r="AC3" s="406"/>
      <c r="AD3" s="405"/>
      <c r="AE3" s="405"/>
      <c r="AF3" s="405"/>
      <c r="AG3" s="405"/>
      <c r="AH3" s="405"/>
      <c r="AI3" s="405"/>
      <c r="AJ3" s="405"/>
      <c r="AK3" s="405"/>
      <c r="AL3" s="405"/>
      <c r="AM3" s="407"/>
      <c r="AN3" s="408"/>
      <c r="AO3" s="405"/>
      <c r="AP3" s="546"/>
    </row>
    <row r="4" spans="1:43">
      <c r="H4" s="79"/>
    </row>
    <row r="5" spans="1:43" s="84" customFormat="1" ht="30.75">
      <c r="A5" s="410"/>
      <c r="B5" s="411" t="s">
        <v>2</v>
      </c>
      <c r="C5" s="411" t="s">
        <v>2</v>
      </c>
      <c r="D5" s="412"/>
      <c r="E5" s="413" t="s">
        <v>2</v>
      </c>
      <c r="F5" s="413" t="s">
        <v>2</v>
      </c>
      <c r="G5" s="413" t="s">
        <v>769</v>
      </c>
      <c r="H5" s="413" t="s">
        <v>2</v>
      </c>
      <c r="I5" s="413" t="s">
        <v>2</v>
      </c>
      <c r="J5" s="413" t="s">
        <v>2</v>
      </c>
      <c r="K5" s="414" t="s">
        <v>5</v>
      </c>
      <c r="L5" s="415"/>
      <c r="M5" s="416"/>
      <c r="N5" s="416"/>
      <c r="O5" s="416"/>
      <c r="P5" s="416"/>
      <c r="Q5" s="417" t="s">
        <v>1691</v>
      </c>
      <c r="R5" s="417"/>
      <c r="S5" s="417"/>
      <c r="T5" s="416"/>
      <c r="U5" s="416"/>
      <c r="V5" s="418" t="s">
        <v>1734</v>
      </c>
      <c r="W5" s="418"/>
      <c r="X5" s="419"/>
      <c r="Y5" s="418"/>
      <c r="Z5" s="416"/>
      <c r="AA5" s="416"/>
      <c r="AB5" s="420"/>
      <c r="AC5" s="420"/>
      <c r="AD5" s="420"/>
      <c r="AE5" s="420"/>
      <c r="AF5" s="420"/>
      <c r="AG5" s="420"/>
      <c r="AH5" s="418" t="s">
        <v>399</v>
      </c>
      <c r="AI5" s="418"/>
      <c r="AJ5" s="418"/>
      <c r="AK5" s="416"/>
      <c r="AL5" s="416"/>
      <c r="AM5" s="418" t="s">
        <v>403</v>
      </c>
      <c r="AN5" s="418"/>
      <c r="AO5" s="421" t="s">
        <v>405</v>
      </c>
      <c r="AP5" s="422"/>
      <c r="AQ5" s="423"/>
    </row>
    <row r="6" spans="1:43" s="84" customFormat="1" ht="123">
      <c r="A6" s="410" t="s">
        <v>768</v>
      </c>
      <c r="B6" s="424" t="s">
        <v>6</v>
      </c>
      <c r="C6" s="424" t="s">
        <v>1738</v>
      </c>
      <c r="D6" s="425" t="s">
        <v>7</v>
      </c>
      <c r="E6" s="426" t="s">
        <v>8</v>
      </c>
      <c r="F6" s="426" t="s">
        <v>9</v>
      </c>
      <c r="G6" s="425" t="s">
        <v>1733</v>
      </c>
      <c r="H6" s="425" t="s">
        <v>1735</v>
      </c>
      <c r="I6" s="425" t="s">
        <v>1736</v>
      </c>
      <c r="J6" s="426" t="s">
        <v>1737</v>
      </c>
      <c r="K6" s="425" t="s">
        <v>13</v>
      </c>
      <c r="L6" s="427" t="s">
        <v>14</v>
      </c>
      <c r="M6" s="428" t="s">
        <v>570</v>
      </c>
      <c r="N6" s="428" t="s">
        <v>573</v>
      </c>
      <c r="O6" s="428" t="s">
        <v>571</v>
      </c>
      <c r="P6" s="428" t="s">
        <v>572</v>
      </c>
      <c r="Q6" s="425" t="s">
        <v>15</v>
      </c>
      <c r="R6" s="425" t="s">
        <v>16</v>
      </c>
      <c r="S6" s="425" t="s">
        <v>17</v>
      </c>
      <c r="T6" s="429" t="s">
        <v>401</v>
      </c>
      <c r="U6" s="429" t="s">
        <v>402</v>
      </c>
      <c r="V6" s="425" t="s">
        <v>18</v>
      </c>
      <c r="W6" s="425" t="s">
        <v>16</v>
      </c>
      <c r="X6" s="430" t="s">
        <v>19</v>
      </c>
      <c r="Y6" s="431" t="s">
        <v>20</v>
      </c>
      <c r="Z6" s="428" t="s">
        <v>401</v>
      </c>
      <c r="AA6" s="428" t="s">
        <v>402</v>
      </c>
      <c r="AB6" s="425" t="s">
        <v>21</v>
      </c>
      <c r="AC6" s="425" t="s">
        <v>22</v>
      </c>
      <c r="AD6" s="425" t="s">
        <v>23</v>
      </c>
      <c r="AE6" s="425" t="s">
        <v>24</v>
      </c>
      <c r="AF6" s="425" t="s">
        <v>25</v>
      </c>
      <c r="AG6" s="426" t="s">
        <v>26</v>
      </c>
      <c r="AH6" s="413" t="s">
        <v>400</v>
      </c>
      <c r="AI6" s="412" t="s">
        <v>16</v>
      </c>
      <c r="AJ6" s="412" t="s">
        <v>17</v>
      </c>
      <c r="AK6" s="421" t="s">
        <v>401</v>
      </c>
      <c r="AL6" s="421" t="s">
        <v>402</v>
      </c>
      <c r="AM6" s="413" t="s">
        <v>400</v>
      </c>
      <c r="AN6" s="412" t="s">
        <v>404</v>
      </c>
      <c r="AO6" s="432" t="s">
        <v>406</v>
      </c>
      <c r="AP6" s="425" t="s">
        <v>345</v>
      </c>
      <c r="AQ6" s="423"/>
    </row>
    <row r="7" spans="1:43" s="84" customFormat="1" ht="30.75">
      <c r="A7" s="410" t="s">
        <v>861</v>
      </c>
      <c r="B7" s="433"/>
      <c r="C7" s="433"/>
      <c r="D7" s="434" t="s">
        <v>862</v>
      </c>
      <c r="E7" s="435"/>
      <c r="F7" s="435"/>
      <c r="G7" s="435"/>
      <c r="H7" s="435"/>
      <c r="I7" s="435"/>
      <c r="J7" s="435"/>
      <c r="K7" s="436"/>
      <c r="L7" s="437">
        <f>SUBTOTAL(9,L9:L1372)</f>
        <v>21288.820000000007</v>
      </c>
      <c r="M7" s="438"/>
      <c r="N7" s="438"/>
      <c r="O7" s="438">
        <f>SUBTOTAL(9,O9:O1372)</f>
        <v>39567327460</v>
      </c>
      <c r="P7" s="438">
        <f>SUBTOTAL(9,P9:P1372)</f>
        <v>11451758940</v>
      </c>
      <c r="Q7" s="434"/>
      <c r="R7" s="435"/>
      <c r="S7" s="435">
        <f>SUBTOTAL(9,S9:S1372)</f>
        <v>750</v>
      </c>
      <c r="T7" s="439"/>
      <c r="U7" s="439">
        <f>SUBTOTAL(9,U8:U1372)</f>
        <v>236569800</v>
      </c>
      <c r="V7" s="436"/>
      <c r="W7" s="435"/>
      <c r="X7" s="440">
        <f>SUBTOTAL(9,X9:X1372)</f>
        <v>22999.654999999988</v>
      </c>
      <c r="Y7" s="441">
        <f>SUBTOTAL(9,Y9:Y1372)</f>
        <v>715.10099999999977</v>
      </c>
      <c r="Z7" s="439"/>
      <c r="AA7" s="439">
        <f>SUBTOTAL(9,AA9:AA1372)</f>
        <v>39669335829.466057</v>
      </c>
      <c r="AB7" s="434"/>
      <c r="AC7" s="434"/>
      <c r="AD7" s="434"/>
      <c r="AE7" s="434"/>
      <c r="AF7" s="434"/>
      <c r="AG7" s="435"/>
      <c r="AH7" s="435"/>
      <c r="AI7" s="435"/>
      <c r="AJ7" s="435">
        <f>SUBTOTAL(9,AJ9:AJ1372)</f>
        <v>116</v>
      </c>
      <c r="AK7" s="439"/>
      <c r="AL7" s="439">
        <f>SUBTOTAL(9,AL9:AL1372)</f>
        <v>1332010820</v>
      </c>
      <c r="AM7" s="435"/>
      <c r="AN7" s="435">
        <f>SUBTOTAL(9,AN9:AN1372)</f>
        <v>33</v>
      </c>
      <c r="AO7" s="439">
        <f>SUBTOTAL(9,AO8:AO1372)</f>
        <v>92257002849.466003</v>
      </c>
      <c r="AP7" s="442"/>
      <c r="AQ7" s="423"/>
    </row>
    <row r="8" spans="1:43" ht="62.25" outlineLevel="1">
      <c r="A8" s="410" t="s">
        <v>860</v>
      </c>
      <c r="B8" s="443">
        <f>IF(C8&lt;&gt;"",COUNTA($C$8:C8),"")</f>
        <v>1</v>
      </c>
      <c r="C8" s="443">
        <v>393</v>
      </c>
      <c r="D8" s="444" t="s">
        <v>54</v>
      </c>
      <c r="E8" s="445"/>
      <c r="F8" s="445"/>
      <c r="G8" s="445"/>
      <c r="H8" s="445"/>
      <c r="I8" s="445"/>
      <c r="J8" s="445"/>
      <c r="K8" s="446"/>
      <c r="L8" s="447">
        <f>SUBTOTAL(9,L9:L20)</f>
        <v>1170.7</v>
      </c>
      <c r="M8" s="448"/>
      <c r="N8" s="448"/>
      <c r="O8" s="448">
        <f>SUBTOTAL(9,O9:O20)</f>
        <v>1973878500</v>
      </c>
      <c r="P8" s="448">
        <f>SUBTOTAL(9,P9:P20)</f>
        <v>1580445000</v>
      </c>
      <c r="Q8" s="444"/>
      <c r="R8" s="445"/>
      <c r="S8" s="445">
        <f>SUBTOTAL(9,S9:S20)</f>
        <v>39</v>
      </c>
      <c r="T8" s="449"/>
      <c r="U8" s="449">
        <f>SUBTOTAL(9,U9:U20)</f>
        <v>22651000</v>
      </c>
      <c r="V8" s="446"/>
      <c r="W8" s="445"/>
      <c r="X8" s="450">
        <f>SUBTOTAL(9,X9:X20)</f>
        <v>167.04</v>
      </c>
      <c r="Y8" s="451">
        <f>SUBTOTAL(9,Y9:Y20)</f>
        <v>86.34</v>
      </c>
      <c r="Z8" s="449"/>
      <c r="AA8" s="449">
        <f>SUBTOTAL(9,AA9:AA20)</f>
        <v>126866520.03</v>
      </c>
      <c r="AB8" s="452"/>
      <c r="AC8" s="452"/>
      <c r="AD8" s="452"/>
      <c r="AE8" s="452"/>
      <c r="AF8" s="452"/>
      <c r="AG8" s="453"/>
      <c r="AH8" s="452"/>
      <c r="AI8" s="445"/>
      <c r="AJ8" s="445">
        <f>SUBTOTAL(9,AJ9:AJ20)</f>
        <v>6</v>
      </c>
      <c r="AK8" s="449"/>
      <c r="AL8" s="449">
        <f>SUBTOTAL(9,AL9:AL20)</f>
        <v>9671940</v>
      </c>
      <c r="AM8" s="445"/>
      <c r="AN8" s="445">
        <f>SUBTOTAL(9,AN9:AN20)</f>
        <v>0</v>
      </c>
      <c r="AO8" s="449">
        <f t="shared" ref="AO8:AO71" si="0">IF(C8&lt;&gt;"",O8+P8+U8+AA8+AL8,"")</f>
        <v>3713512960.0300002</v>
      </c>
      <c r="AP8" s="454"/>
      <c r="AQ8" s="423"/>
    </row>
    <row r="9" spans="1:43" ht="157.5" outlineLevel="2">
      <c r="A9" s="455">
        <f>IF(C8&lt;&gt;"",$C$8:C8,A6)</f>
        <v>393</v>
      </c>
      <c r="B9" s="443" t="str">
        <f>IF(C9&lt;&gt;"",COUNTA($C$8:C9),"")</f>
        <v/>
      </c>
      <c r="C9" s="443"/>
      <c r="D9" s="452" t="s">
        <v>56</v>
      </c>
      <c r="E9" s="453">
        <v>6</v>
      </c>
      <c r="F9" s="453"/>
      <c r="G9" s="453">
        <v>65</v>
      </c>
      <c r="H9" s="453">
        <v>80</v>
      </c>
      <c r="I9" s="453">
        <v>251</v>
      </c>
      <c r="J9" s="453" t="s">
        <v>55</v>
      </c>
      <c r="K9" s="456" t="s">
        <v>974</v>
      </c>
      <c r="L9" s="457">
        <v>1153.5</v>
      </c>
      <c r="M9" s="458">
        <f>IF(K9&lt;&gt;"",VLOOKUP(K9,'DON GIA'!$S$1:$U$19,3,0),"")</f>
        <v>1679000</v>
      </c>
      <c r="N9" s="458">
        <f>IF(K9&lt;&gt;"",VLOOKUP(K9,'DON GIA'!$S$1:$V$19,4,0),"")</f>
        <v>1350000</v>
      </c>
      <c r="O9" s="458">
        <f>IF(K9&lt;&gt;"",L9*M9,"")</f>
        <v>1936726500</v>
      </c>
      <c r="P9" s="458">
        <f>IF(K9&lt;&gt;"",L9*N9,"")</f>
        <v>1557225000</v>
      </c>
      <c r="Q9" s="452" t="s">
        <v>48</v>
      </c>
      <c r="R9" s="453" t="s">
        <v>44</v>
      </c>
      <c r="S9" s="453">
        <v>1</v>
      </c>
      <c r="T9" s="459">
        <f>IF(Q9&lt;&gt;"",VLOOKUP(Q9,'DON GIA'!$H$1:$K$103,4,0),"")</f>
        <v>1708000</v>
      </c>
      <c r="U9" s="459">
        <f>IF(Q9&lt;&gt;"",IF(ISNUMBER(T9),S9*T9,""),"")</f>
        <v>1708000</v>
      </c>
      <c r="V9" s="456" t="s">
        <v>999</v>
      </c>
      <c r="W9" s="453" t="s">
        <v>27</v>
      </c>
      <c r="X9" s="460">
        <v>16.149999999999999</v>
      </c>
      <c r="Y9" s="461"/>
      <c r="Z9" s="459">
        <f>IF(V9&lt;&gt;"",VLOOKUP(V9,'DON GIA'!$A$1:$D$346,4,0),"")</f>
        <v>802027</v>
      </c>
      <c r="AA9" s="459">
        <f t="shared" ref="AA9:AA20" si="1">IF(V9&lt;&gt;"",IF(ISNUMBER(Z9),X9*Z9,""),"")</f>
        <v>12952736.049999999</v>
      </c>
      <c r="AB9" s="452"/>
      <c r="AC9" s="452"/>
      <c r="AD9" s="452"/>
      <c r="AE9" s="452"/>
      <c r="AF9" s="452"/>
      <c r="AG9" s="453"/>
      <c r="AH9" s="452" t="s">
        <v>563</v>
      </c>
      <c r="AI9" s="453" t="s">
        <v>409</v>
      </c>
      <c r="AJ9" s="453">
        <v>6</v>
      </c>
      <c r="AK9" s="459">
        <f>IF(AH9&lt;&gt;"",VLOOKUP(AH9,'DON GIA'!$M$1:$P$9,4,0),"")</f>
        <v>1611990</v>
      </c>
      <c r="AL9" s="459">
        <f>IF(AH9&lt;&gt;"",AJ9*AK9,"")</f>
        <v>9671940</v>
      </c>
      <c r="AM9" s="453"/>
      <c r="AN9" s="453"/>
      <c r="AO9" s="449" t="str">
        <f t="shared" si="0"/>
        <v/>
      </c>
      <c r="AP9" s="454" t="s">
        <v>1741</v>
      </c>
      <c r="AQ9" s="462"/>
    </row>
    <row r="10" spans="1:43" ht="252" outlineLevel="2">
      <c r="A10" s="455">
        <f>IF(C9&lt;&gt;"",$C$8:C9,A9)</f>
        <v>393</v>
      </c>
      <c r="B10" s="443" t="str">
        <f>IF(C10&lt;&gt;"",COUNTA($C$8:C10),"")</f>
        <v/>
      </c>
      <c r="C10" s="443"/>
      <c r="D10" s="452" t="s">
        <v>39</v>
      </c>
      <c r="E10" s="453"/>
      <c r="F10" s="453"/>
      <c r="G10" s="453">
        <v>66</v>
      </c>
      <c r="H10" s="453">
        <v>80</v>
      </c>
      <c r="I10" s="453">
        <v>251</v>
      </c>
      <c r="J10" s="453" t="s">
        <v>55</v>
      </c>
      <c r="K10" s="456" t="s">
        <v>966</v>
      </c>
      <c r="L10" s="457">
        <v>17.2</v>
      </c>
      <c r="M10" s="458">
        <f>IF(K10&lt;&gt;"",VLOOKUP(K10,'DON GIA'!$S$1:$U$19,3,0),"")</f>
        <v>2160000</v>
      </c>
      <c r="N10" s="458">
        <f>IF(K10&lt;&gt;"",VLOOKUP(K10,'DON GIA'!$S$1:$V$19,4,0),"")</f>
        <v>1350000</v>
      </c>
      <c r="O10" s="458">
        <f t="shared" ref="O10:O77" si="2">IF(K10&lt;&gt;"",L10*M10,"")</f>
        <v>37152000</v>
      </c>
      <c r="P10" s="458">
        <f t="shared" ref="P10:P77" si="3">IF(K10&lt;&gt;"",L10*N10,"")</f>
        <v>23220000</v>
      </c>
      <c r="Q10" s="452" t="s">
        <v>57</v>
      </c>
      <c r="R10" s="453" t="s">
        <v>44</v>
      </c>
      <c r="S10" s="453">
        <v>3</v>
      </c>
      <c r="T10" s="459">
        <f>IF(Q10&lt;&gt;"",VLOOKUP(Q10,'DON GIA'!$H$1:$K$103,4,0),"")</f>
        <v>1122000</v>
      </c>
      <c r="U10" s="459">
        <f t="shared" ref="U10:U20" si="4">IF(Q10&lt;&gt;"",IF(ISNUMBER(T10),S10*T10,""),"")</f>
        <v>3366000</v>
      </c>
      <c r="V10" s="456" t="s">
        <v>1000</v>
      </c>
      <c r="W10" s="453" t="s">
        <v>27</v>
      </c>
      <c r="X10" s="460">
        <v>32.299999999999997</v>
      </c>
      <c r="Y10" s="461"/>
      <c r="Z10" s="459">
        <f>IF(V10&lt;&gt;"",VLOOKUP(V10,'DON GIA'!$A$1:$D$346,4,0),"")</f>
        <v>1238791</v>
      </c>
      <c r="AA10" s="459">
        <f t="shared" si="1"/>
        <v>40012949.299999997</v>
      </c>
      <c r="AB10" s="452"/>
      <c r="AC10" s="452"/>
      <c r="AD10" s="452"/>
      <c r="AE10" s="452"/>
      <c r="AF10" s="452"/>
      <c r="AG10" s="453"/>
      <c r="AH10" s="452"/>
      <c r="AI10" s="453"/>
      <c r="AJ10" s="453"/>
      <c r="AK10" s="459" t="str">
        <f>IF(AH10&lt;&gt;"",VLOOKUP(AH10,'DON GIA'!$M$1:$P$9,4,0),"")</f>
        <v/>
      </c>
      <c r="AL10" s="459" t="str">
        <f t="shared" ref="AL10:AL77" si="5">IF(AH10&lt;&gt;"",AJ10*AK10,"")</f>
        <v/>
      </c>
      <c r="AM10" s="453"/>
      <c r="AN10" s="453"/>
      <c r="AO10" s="449" t="str">
        <f t="shared" si="0"/>
        <v/>
      </c>
      <c r="AP10" s="463" t="s">
        <v>362</v>
      </c>
      <c r="AQ10" s="462"/>
    </row>
    <row r="11" spans="1:43" ht="63" outlineLevel="2">
      <c r="A11" s="455">
        <f>IF(C10&lt;&gt;"",$C$8:C10,A10)</f>
        <v>393</v>
      </c>
      <c r="B11" s="443" t="str">
        <f>IF(C11&lt;&gt;"",COUNTA($C$8:C11),"")</f>
        <v/>
      </c>
      <c r="C11" s="443"/>
      <c r="D11" s="452"/>
      <c r="E11" s="453"/>
      <c r="F11" s="453"/>
      <c r="G11" s="453"/>
      <c r="H11" s="453"/>
      <c r="I11" s="453"/>
      <c r="J11" s="453"/>
      <c r="K11" s="456"/>
      <c r="L11" s="457"/>
      <c r="M11" s="458" t="str">
        <f>IF(K11&lt;&gt;"",VLOOKUP(K11,'DON GIA'!$S$1:$U$19,3,0),"")</f>
        <v/>
      </c>
      <c r="N11" s="458" t="str">
        <f>IF(K11&lt;&gt;"",VLOOKUP(K11,'DON GIA'!$S$1:$V$19,4,0),"")</f>
        <v/>
      </c>
      <c r="O11" s="458" t="str">
        <f t="shared" si="2"/>
        <v/>
      </c>
      <c r="P11" s="458" t="str">
        <f t="shared" si="3"/>
        <v/>
      </c>
      <c r="Q11" s="452" t="s">
        <v>58</v>
      </c>
      <c r="R11" s="453" t="s">
        <v>44</v>
      </c>
      <c r="S11" s="453">
        <v>13</v>
      </c>
      <c r="T11" s="459">
        <f>IF(Q11&lt;&gt;"",VLOOKUP(Q11,'DON GIA'!$H$1:$K$103,4,0),"")</f>
        <v>211000</v>
      </c>
      <c r="U11" s="459">
        <f t="shared" si="4"/>
        <v>2743000</v>
      </c>
      <c r="V11" s="456" t="s">
        <v>1001</v>
      </c>
      <c r="W11" s="453" t="s">
        <v>27</v>
      </c>
      <c r="X11" s="460">
        <v>86.25</v>
      </c>
      <c r="Y11" s="461"/>
      <c r="Z11" s="459">
        <f>IF(V11&lt;&gt;"",VLOOKUP(V11,'DON GIA'!$A$1:$D$346,4,0),"")</f>
        <v>295078</v>
      </c>
      <c r="AA11" s="459">
        <f t="shared" si="1"/>
        <v>25450477.5</v>
      </c>
      <c r="AB11" s="452"/>
      <c r="AC11" s="452"/>
      <c r="AD11" s="452"/>
      <c r="AE11" s="452"/>
      <c r="AF11" s="452"/>
      <c r="AG11" s="453"/>
      <c r="AH11" s="452"/>
      <c r="AI11" s="453"/>
      <c r="AJ11" s="453"/>
      <c r="AK11" s="459" t="str">
        <f>IF(AH11&lt;&gt;"",VLOOKUP(AH11,'DON GIA'!$M$1:$P$9,4,0),"")</f>
        <v/>
      </c>
      <c r="AL11" s="459" t="str">
        <f t="shared" si="5"/>
        <v/>
      </c>
      <c r="AM11" s="453"/>
      <c r="AN11" s="453"/>
      <c r="AO11" s="449" t="str">
        <f t="shared" si="0"/>
        <v/>
      </c>
      <c r="AP11" s="463" t="s">
        <v>363</v>
      </c>
      <c r="AQ11" s="462"/>
    </row>
    <row r="12" spans="1:43" ht="126" outlineLevel="2">
      <c r="A12" s="455">
        <f>IF(C11&lt;&gt;"",$C$8:C11,A11)</f>
        <v>393</v>
      </c>
      <c r="B12" s="443" t="str">
        <f>IF(C12&lt;&gt;"",COUNTA($C$8:C12),"")</f>
        <v/>
      </c>
      <c r="C12" s="443"/>
      <c r="D12" s="452"/>
      <c r="E12" s="453"/>
      <c r="F12" s="453"/>
      <c r="G12" s="453"/>
      <c r="H12" s="453"/>
      <c r="I12" s="453"/>
      <c r="J12" s="453"/>
      <c r="K12" s="456"/>
      <c r="L12" s="457"/>
      <c r="M12" s="458" t="str">
        <f>IF(K12&lt;&gt;"",VLOOKUP(K12,'DON GIA'!$S$1:$U$19,3,0),"")</f>
        <v/>
      </c>
      <c r="N12" s="458" t="str">
        <f>IF(K12&lt;&gt;"",VLOOKUP(K12,'DON GIA'!$S$1:$V$19,4,0),"")</f>
        <v/>
      </c>
      <c r="O12" s="458" t="str">
        <f t="shared" si="2"/>
        <v/>
      </c>
      <c r="P12" s="458" t="str">
        <f t="shared" si="3"/>
        <v/>
      </c>
      <c r="Q12" s="452" t="s">
        <v>59</v>
      </c>
      <c r="R12" s="453" t="s">
        <v>44</v>
      </c>
      <c r="S12" s="453">
        <v>1</v>
      </c>
      <c r="T12" s="459">
        <f>IF(Q12&lt;&gt;"",VLOOKUP(Q12,'DON GIA'!$H$1:$K$103,4,0),"")</f>
        <v>979000</v>
      </c>
      <c r="U12" s="459">
        <f t="shared" si="4"/>
        <v>979000</v>
      </c>
      <c r="V12" s="456" t="s">
        <v>1002</v>
      </c>
      <c r="W12" s="453" t="s">
        <v>42</v>
      </c>
      <c r="X12" s="460">
        <v>1</v>
      </c>
      <c r="Y12" s="461">
        <v>4</v>
      </c>
      <c r="Z12" s="459">
        <f>IF(V12&lt;&gt;"",VLOOKUP(V12,'DON GIA'!$A$1:$D$346,4,0),"")</f>
        <v>23495506</v>
      </c>
      <c r="AA12" s="459">
        <f t="shared" si="1"/>
        <v>23495506</v>
      </c>
      <c r="AB12" s="452"/>
      <c r="AC12" s="452"/>
      <c r="AD12" s="452"/>
      <c r="AE12" s="452"/>
      <c r="AF12" s="452"/>
      <c r="AG12" s="453"/>
      <c r="AH12" s="452"/>
      <c r="AI12" s="453"/>
      <c r="AJ12" s="453"/>
      <c r="AK12" s="459" t="str">
        <f>IF(AH12&lt;&gt;"",VLOOKUP(AH12,'DON GIA'!$M$1:$P$9,4,0),"")</f>
        <v/>
      </c>
      <c r="AL12" s="459" t="str">
        <f t="shared" si="5"/>
        <v/>
      </c>
      <c r="AM12" s="453"/>
      <c r="AN12" s="453"/>
      <c r="AO12" s="449" t="str">
        <f t="shared" si="0"/>
        <v/>
      </c>
      <c r="AP12" s="463" t="s">
        <v>364</v>
      </c>
      <c r="AQ12" s="462"/>
    </row>
    <row r="13" spans="1:43" ht="94.5" outlineLevel="2">
      <c r="A13" s="455">
        <f>IF(C12&lt;&gt;"",$C$8:C12,A12)</f>
        <v>393</v>
      </c>
      <c r="B13" s="443" t="str">
        <f>IF(C13&lt;&gt;"",COUNTA($C$8:C13),"")</f>
        <v/>
      </c>
      <c r="C13" s="443"/>
      <c r="D13" s="452"/>
      <c r="E13" s="453"/>
      <c r="F13" s="453"/>
      <c r="G13" s="453"/>
      <c r="H13" s="453"/>
      <c r="I13" s="453"/>
      <c r="J13" s="453"/>
      <c r="K13" s="456"/>
      <c r="L13" s="457"/>
      <c r="M13" s="458" t="str">
        <f>IF(K13&lt;&gt;"",VLOOKUP(K13,'DON GIA'!$S$1:$U$19,3,0),"")</f>
        <v/>
      </c>
      <c r="N13" s="458" t="str">
        <f>IF(K13&lt;&gt;"",VLOOKUP(K13,'DON GIA'!$S$1:$V$19,4,0),"")</f>
        <v/>
      </c>
      <c r="O13" s="458" t="str">
        <f t="shared" si="2"/>
        <v/>
      </c>
      <c r="P13" s="458" t="str">
        <f t="shared" si="3"/>
        <v/>
      </c>
      <c r="Q13" s="452" t="s">
        <v>60</v>
      </c>
      <c r="R13" s="453" t="s">
        <v>44</v>
      </c>
      <c r="S13" s="453">
        <v>2</v>
      </c>
      <c r="T13" s="459">
        <f>IF(Q13&lt;&gt;"",VLOOKUP(Q13,'DON GIA'!$H$1:$K$103,4,0),"")</f>
        <v>3064000</v>
      </c>
      <c r="U13" s="459">
        <f t="shared" si="4"/>
        <v>6128000</v>
      </c>
      <c r="V13" s="456" t="s">
        <v>1003</v>
      </c>
      <c r="W13" s="453" t="s">
        <v>27</v>
      </c>
      <c r="X13" s="460">
        <v>27.84</v>
      </c>
      <c r="Y13" s="461">
        <v>29</v>
      </c>
      <c r="Z13" s="459">
        <f>IF(V13&lt;&gt;"",VLOOKUP(V13,'DON GIA'!$A$1:$D$346,4,0),"")</f>
        <v>854777</v>
      </c>
      <c r="AA13" s="459">
        <f t="shared" si="1"/>
        <v>23796991.68</v>
      </c>
      <c r="AB13" s="452"/>
      <c r="AC13" s="452"/>
      <c r="AD13" s="452"/>
      <c r="AE13" s="452"/>
      <c r="AF13" s="452"/>
      <c r="AG13" s="453"/>
      <c r="AH13" s="452"/>
      <c r="AI13" s="453"/>
      <c r="AJ13" s="453"/>
      <c r="AK13" s="459" t="str">
        <f>IF(AH13&lt;&gt;"",VLOOKUP(AH13,'DON GIA'!$M$1:$P$9,4,0),"")</f>
        <v/>
      </c>
      <c r="AL13" s="459" t="str">
        <f t="shared" si="5"/>
        <v/>
      </c>
      <c r="AM13" s="453"/>
      <c r="AN13" s="453"/>
      <c r="AO13" s="449" t="str">
        <f t="shared" si="0"/>
        <v/>
      </c>
      <c r="AP13" s="456" t="s">
        <v>417</v>
      </c>
      <c r="AQ13" s="462"/>
    </row>
    <row r="14" spans="1:43" ht="63" outlineLevel="2">
      <c r="A14" s="455">
        <f>IF(C13&lt;&gt;"",$C$8:C13,A13)</f>
        <v>393</v>
      </c>
      <c r="B14" s="443" t="str">
        <f>IF(C14&lt;&gt;"",COUNTA($C$8:C14),"")</f>
        <v/>
      </c>
      <c r="C14" s="443"/>
      <c r="D14" s="452"/>
      <c r="E14" s="453"/>
      <c r="F14" s="453"/>
      <c r="G14" s="453"/>
      <c r="H14" s="453"/>
      <c r="I14" s="453"/>
      <c r="J14" s="453"/>
      <c r="K14" s="456"/>
      <c r="L14" s="457"/>
      <c r="M14" s="458" t="str">
        <f>IF(K14&lt;&gt;"",VLOOKUP(K14,'DON GIA'!$S$1:$U$19,3,0),"")</f>
        <v/>
      </c>
      <c r="N14" s="458" t="str">
        <f>IF(K14&lt;&gt;"",VLOOKUP(K14,'DON GIA'!$S$1:$V$19,4,0),"")</f>
        <v/>
      </c>
      <c r="O14" s="458" t="str">
        <f t="shared" si="2"/>
        <v/>
      </c>
      <c r="P14" s="458" t="str">
        <f t="shared" si="3"/>
        <v/>
      </c>
      <c r="Q14" s="452" t="s">
        <v>61</v>
      </c>
      <c r="R14" s="453" t="s">
        <v>44</v>
      </c>
      <c r="S14" s="453">
        <v>1</v>
      </c>
      <c r="T14" s="459">
        <f>IF(Q14&lt;&gt;"",VLOOKUP(Q14,'DON GIA'!$H$1:$K$103,4,0),"")</f>
        <v>180000</v>
      </c>
      <c r="U14" s="459">
        <f t="shared" si="4"/>
        <v>180000</v>
      </c>
      <c r="V14" s="456" t="s">
        <v>1004</v>
      </c>
      <c r="W14" s="453" t="s">
        <v>27</v>
      </c>
      <c r="X14" s="460">
        <v>3.5</v>
      </c>
      <c r="Y14" s="461">
        <v>53.34</v>
      </c>
      <c r="Z14" s="459">
        <f>IF(V14&lt;&gt;"",VLOOKUP(V14,'DON GIA'!$A$1:$D$346,4,0),"")</f>
        <v>330817</v>
      </c>
      <c r="AA14" s="459">
        <f t="shared" si="1"/>
        <v>1157859.5</v>
      </c>
      <c r="AB14" s="452"/>
      <c r="AC14" s="452"/>
      <c r="AD14" s="452"/>
      <c r="AE14" s="452"/>
      <c r="AF14" s="452"/>
      <c r="AG14" s="453"/>
      <c r="AH14" s="452"/>
      <c r="AI14" s="453"/>
      <c r="AJ14" s="453"/>
      <c r="AK14" s="459" t="str">
        <f>IF(AH14&lt;&gt;"",VLOOKUP(AH14,'DON GIA'!$M$1:$P$9,4,0),"")</f>
        <v/>
      </c>
      <c r="AL14" s="459" t="str">
        <f t="shared" si="5"/>
        <v/>
      </c>
      <c r="AM14" s="453"/>
      <c r="AN14" s="453"/>
      <c r="AO14" s="449" t="str">
        <f t="shared" si="0"/>
        <v/>
      </c>
      <c r="AP14" s="456"/>
      <c r="AQ14" s="462"/>
    </row>
    <row r="15" spans="1:43" ht="31.5" outlineLevel="2">
      <c r="A15" s="455">
        <f>IF(C14&lt;&gt;"",$C$8:C14,A14)</f>
        <v>393</v>
      </c>
      <c r="B15" s="443" t="str">
        <f>IF(C15&lt;&gt;"",COUNTA($C$8:C15),"")</f>
        <v/>
      </c>
      <c r="C15" s="443"/>
      <c r="D15" s="452"/>
      <c r="E15" s="453"/>
      <c r="F15" s="453"/>
      <c r="G15" s="453"/>
      <c r="H15" s="453"/>
      <c r="I15" s="453"/>
      <c r="J15" s="453"/>
      <c r="K15" s="456"/>
      <c r="L15" s="457"/>
      <c r="M15" s="458" t="str">
        <f>IF(K15&lt;&gt;"",VLOOKUP(K15,'DON GIA'!$S$1:$U$19,3,0),"")</f>
        <v/>
      </c>
      <c r="N15" s="458" t="str">
        <f>IF(K15&lt;&gt;"",VLOOKUP(K15,'DON GIA'!$S$1:$V$19,4,0),"")</f>
        <v/>
      </c>
      <c r="O15" s="458" t="str">
        <f t="shared" si="2"/>
        <v/>
      </c>
      <c r="P15" s="458" t="str">
        <f t="shared" si="3"/>
        <v/>
      </c>
      <c r="Q15" s="452" t="s">
        <v>62</v>
      </c>
      <c r="R15" s="453" t="s">
        <v>44</v>
      </c>
      <c r="S15" s="453">
        <v>1</v>
      </c>
      <c r="T15" s="459">
        <f>IF(Q15&lt;&gt;"",VLOOKUP(Q15,'DON GIA'!$H$1:$K$103,4,0),"")</f>
        <v>275000</v>
      </c>
      <c r="U15" s="459">
        <f t="shared" si="4"/>
        <v>275000</v>
      </c>
      <c r="V15" s="456"/>
      <c r="W15" s="453"/>
      <c r="X15" s="460"/>
      <c r="Y15" s="461"/>
      <c r="Z15" s="459" t="str">
        <f>IF(V15&lt;&gt;"",VLOOKUP(V15,'DON GIA'!$A$1:$D$346,4,0),"")</f>
        <v/>
      </c>
      <c r="AA15" s="459" t="str">
        <f t="shared" si="1"/>
        <v/>
      </c>
      <c r="AB15" s="452"/>
      <c r="AC15" s="452"/>
      <c r="AD15" s="452"/>
      <c r="AE15" s="452"/>
      <c r="AF15" s="452"/>
      <c r="AG15" s="453"/>
      <c r="AH15" s="452"/>
      <c r="AI15" s="453"/>
      <c r="AJ15" s="453"/>
      <c r="AK15" s="459" t="str">
        <f>IF(AH15&lt;&gt;"",VLOOKUP(AH15,'DON GIA'!$M$1:$P$9,4,0),"")</f>
        <v/>
      </c>
      <c r="AL15" s="459" t="str">
        <f t="shared" si="5"/>
        <v/>
      </c>
      <c r="AM15" s="453"/>
      <c r="AN15" s="453"/>
      <c r="AO15" s="449" t="str">
        <f t="shared" si="0"/>
        <v/>
      </c>
      <c r="AP15" s="456"/>
      <c r="AQ15" s="462"/>
    </row>
    <row r="16" spans="1:43" ht="31.5" outlineLevel="2">
      <c r="A16" s="455">
        <f>IF(C15&lt;&gt;"",$C$8:C15,A15)</f>
        <v>393</v>
      </c>
      <c r="B16" s="443" t="str">
        <f>IF(C16&lt;&gt;"",COUNTA($C$8:C16),"")</f>
        <v/>
      </c>
      <c r="C16" s="443"/>
      <c r="D16" s="452"/>
      <c r="E16" s="453"/>
      <c r="F16" s="453"/>
      <c r="G16" s="453"/>
      <c r="H16" s="453"/>
      <c r="I16" s="453"/>
      <c r="J16" s="453"/>
      <c r="K16" s="456"/>
      <c r="L16" s="457"/>
      <c r="M16" s="458" t="str">
        <f>IF(K16&lt;&gt;"",VLOOKUP(K16,'DON GIA'!$S$1:$U$19,3,0),"")</f>
        <v/>
      </c>
      <c r="N16" s="458" t="str">
        <f>IF(K16&lt;&gt;"",VLOOKUP(K16,'DON GIA'!$S$1:$V$19,4,0),"")</f>
        <v/>
      </c>
      <c r="O16" s="458" t="str">
        <f t="shared" si="2"/>
        <v/>
      </c>
      <c r="P16" s="458" t="str">
        <f t="shared" si="3"/>
        <v/>
      </c>
      <c r="Q16" s="452" t="s">
        <v>63</v>
      </c>
      <c r="R16" s="453" t="s">
        <v>44</v>
      </c>
      <c r="S16" s="453">
        <v>15</v>
      </c>
      <c r="T16" s="459">
        <f>IF(Q16&lt;&gt;"",VLOOKUP(Q16,'DON GIA'!$H$1:$K$103,4,0),"")</f>
        <v>450000</v>
      </c>
      <c r="U16" s="459">
        <f t="shared" si="4"/>
        <v>6750000</v>
      </c>
      <c r="V16" s="456"/>
      <c r="W16" s="453"/>
      <c r="X16" s="460"/>
      <c r="Y16" s="461"/>
      <c r="Z16" s="459" t="str">
        <f>IF(V16&lt;&gt;"",VLOOKUP(V16,'DON GIA'!$A$1:$D$346,4,0),"")</f>
        <v/>
      </c>
      <c r="AA16" s="459" t="str">
        <f t="shared" si="1"/>
        <v/>
      </c>
      <c r="AB16" s="452"/>
      <c r="AC16" s="452"/>
      <c r="AD16" s="452"/>
      <c r="AE16" s="452"/>
      <c r="AF16" s="452"/>
      <c r="AG16" s="453"/>
      <c r="AH16" s="452"/>
      <c r="AI16" s="453"/>
      <c r="AJ16" s="453"/>
      <c r="AK16" s="459" t="str">
        <f>IF(AH16&lt;&gt;"",VLOOKUP(AH16,'DON GIA'!$M$1:$P$9,4,0),"")</f>
        <v/>
      </c>
      <c r="AL16" s="459" t="str">
        <f t="shared" si="5"/>
        <v/>
      </c>
      <c r="AM16" s="453"/>
      <c r="AN16" s="453"/>
      <c r="AO16" s="449" t="str">
        <f t="shared" si="0"/>
        <v/>
      </c>
      <c r="AP16" s="456"/>
      <c r="AQ16" s="462"/>
    </row>
    <row r="17" spans="1:43" ht="31.5" outlineLevel="2">
      <c r="A17" s="455">
        <f>IF(C16&lt;&gt;"",$C$8:C16,A16)</f>
        <v>393</v>
      </c>
      <c r="B17" s="443" t="str">
        <f>IF(C17&lt;&gt;"",COUNTA($C$8:C17),"")</f>
        <v/>
      </c>
      <c r="C17" s="443"/>
      <c r="D17" s="452"/>
      <c r="E17" s="453"/>
      <c r="F17" s="453"/>
      <c r="G17" s="453"/>
      <c r="H17" s="453"/>
      <c r="I17" s="453"/>
      <c r="J17" s="453"/>
      <c r="K17" s="456"/>
      <c r="L17" s="457"/>
      <c r="M17" s="458" t="str">
        <f>IF(K17&lt;&gt;"",VLOOKUP(K17,'DON GIA'!$S$1:$U$19,3,0),"")</f>
        <v/>
      </c>
      <c r="N17" s="458" t="str">
        <f>IF(K17&lt;&gt;"",VLOOKUP(K17,'DON GIA'!$S$1:$V$19,4,0),"")</f>
        <v/>
      </c>
      <c r="O17" s="458" t="str">
        <f t="shared" si="2"/>
        <v/>
      </c>
      <c r="P17" s="458" t="str">
        <f t="shared" si="3"/>
        <v/>
      </c>
      <c r="Q17" s="452" t="s">
        <v>65</v>
      </c>
      <c r="R17" s="453" t="s">
        <v>44</v>
      </c>
      <c r="S17" s="453">
        <v>1</v>
      </c>
      <c r="T17" s="459">
        <f>IF(Q17&lt;&gt;"",VLOOKUP(Q17,'DON GIA'!$H$1:$K$103,4,0),"")</f>
        <v>72000</v>
      </c>
      <c r="U17" s="459">
        <f t="shared" si="4"/>
        <v>72000</v>
      </c>
      <c r="V17" s="456"/>
      <c r="W17" s="453"/>
      <c r="X17" s="460"/>
      <c r="Y17" s="461"/>
      <c r="Z17" s="459" t="str">
        <f>IF(V17&lt;&gt;"",VLOOKUP(V17,'DON GIA'!$A$1:$D$346,4,0),"")</f>
        <v/>
      </c>
      <c r="AA17" s="459" t="str">
        <f t="shared" si="1"/>
        <v/>
      </c>
      <c r="AB17" s="452"/>
      <c r="AC17" s="452"/>
      <c r="AD17" s="452"/>
      <c r="AE17" s="452"/>
      <c r="AF17" s="452"/>
      <c r="AG17" s="453"/>
      <c r="AH17" s="452"/>
      <c r="AI17" s="453"/>
      <c r="AJ17" s="453"/>
      <c r="AK17" s="459" t="str">
        <f>IF(AH17&lt;&gt;"",VLOOKUP(AH17,'DON GIA'!$M$1:$P$9,4,0),"")</f>
        <v/>
      </c>
      <c r="AL17" s="459" t="str">
        <f t="shared" si="5"/>
        <v/>
      </c>
      <c r="AM17" s="453"/>
      <c r="AN17" s="453"/>
      <c r="AO17" s="449" t="str">
        <f t="shared" si="0"/>
        <v/>
      </c>
      <c r="AP17" s="456"/>
      <c r="AQ17" s="462"/>
    </row>
    <row r="18" spans="1:43" ht="31.5" outlineLevel="2">
      <c r="A18" s="455">
        <f>IF(C17&lt;&gt;"",$C$8:C17,A17)</f>
        <v>393</v>
      </c>
      <c r="B18" s="443" t="str">
        <f>IF(C18&lt;&gt;"",COUNTA($C$8:C18),"")</f>
        <v/>
      </c>
      <c r="C18" s="443"/>
      <c r="D18" s="452"/>
      <c r="E18" s="453"/>
      <c r="F18" s="453"/>
      <c r="G18" s="453"/>
      <c r="H18" s="453"/>
      <c r="I18" s="453"/>
      <c r="J18" s="453"/>
      <c r="K18" s="456"/>
      <c r="L18" s="457"/>
      <c r="M18" s="458" t="str">
        <f>IF(K18&lt;&gt;"",VLOOKUP(K18,'DON GIA'!$S$1:$U$19,3,0),"")</f>
        <v/>
      </c>
      <c r="N18" s="458" t="str">
        <f>IF(K18&lt;&gt;"",VLOOKUP(K18,'DON GIA'!$S$1:$V$19,4,0),"")</f>
        <v/>
      </c>
      <c r="O18" s="458" t="str">
        <f t="shared" si="2"/>
        <v/>
      </c>
      <c r="P18" s="458" t="str">
        <f t="shared" si="3"/>
        <v/>
      </c>
      <c r="Q18" s="452" t="s">
        <v>66</v>
      </c>
      <c r="R18" s="453" t="s">
        <v>44</v>
      </c>
      <c r="S18" s="453">
        <v>1</v>
      </c>
      <c r="T18" s="459">
        <f>IF(Q18&lt;&gt;"",VLOOKUP(Q18,'DON GIA'!$H$1:$K$103,4,0),"")</f>
        <v>450000</v>
      </c>
      <c r="U18" s="459">
        <f t="shared" si="4"/>
        <v>450000</v>
      </c>
      <c r="V18" s="456"/>
      <c r="W18" s="453"/>
      <c r="X18" s="460"/>
      <c r="Y18" s="461"/>
      <c r="Z18" s="459" t="str">
        <f>IF(V18&lt;&gt;"",VLOOKUP(V18,'DON GIA'!$A$1:$D$346,4,0),"")</f>
        <v/>
      </c>
      <c r="AA18" s="459" t="str">
        <f t="shared" si="1"/>
        <v/>
      </c>
      <c r="AB18" s="452"/>
      <c r="AC18" s="452"/>
      <c r="AD18" s="452"/>
      <c r="AE18" s="452"/>
      <c r="AF18" s="452"/>
      <c r="AG18" s="453"/>
      <c r="AH18" s="452"/>
      <c r="AI18" s="453"/>
      <c r="AJ18" s="453"/>
      <c r="AK18" s="459" t="str">
        <f>IF(AH18&lt;&gt;"",VLOOKUP(AH18,'DON GIA'!$M$1:$P$9,4,0),"")</f>
        <v/>
      </c>
      <c r="AL18" s="459" t="str">
        <f t="shared" si="5"/>
        <v/>
      </c>
      <c r="AM18" s="453"/>
      <c r="AN18" s="453"/>
      <c r="AO18" s="449" t="str">
        <f t="shared" si="0"/>
        <v/>
      </c>
      <c r="AP18" s="456"/>
      <c r="AQ18" s="462"/>
    </row>
    <row r="19" spans="1:43" ht="31.5" outlineLevel="2">
      <c r="A19" s="455">
        <f>IF(C18&lt;&gt;"",$C$8:C18,A18)</f>
        <v>393</v>
      </c>
      <c r="B19" s="443" t="str">
        <f>IF(C19&lt;&gt;"",COUNTA($C$8:C19),"")</f>
        <v/>
      </c>
      <c r="C19" s="443"/>
      <c r="D19" s="452"/>
      <c r="E19" s="453"/>
      <c r="F19" s="453"/>
      <c r="G19" s="453"/>
      <c r="H19" s="453"/>
      <c r="I19" s="453"/>
      <c r="J19" s="453"/>
      <c r="K19" s="456"/>
      <c r="L19" s="457"/>
      <c r="M19" s="458" t="str">
        <f>IF(K19&lt;&gt;"",VLOOKUP(K19,'DON GIA'!$S$1:$U$19,3,0),"")</f>
        <v/>
      </c>
      <c r="N19" s="458" t="str">
        <f>IF(K19&lt;&gt;"",VLOOKUP(K19,'DON GIA'!$S$1:$V$19,4,0),"")</f>
        <v/>
      </c>
      <c r="O19" s="458" t="str">
        <f t="shared" si="2"/>
        <v/>
      </c>
      <c r="P19" s="458" t="str">
        <f t="shared" si="3"/>
        <v/>
      </c>
      <c r="Q19" s="464" t="s">
        <v>35</v>
      </c>
      <c r="R19" s="465"/>
      <c r="S19" s="465"/>
      <c r="T19" s="459" t="str">
        <f>IF(Q19&lt;&gt;"",VLOOKUP(Q19,'DON GIA'!$H$1:$K$103,4,0),"")</f>
        <v/>
      </c>
      <c r="U19" s="459" t="str">
        <f t="shared" si="4"/>
        <v/>
      </c>
      <c r="V19" s="456"/>
      <c r="W19" s="453"/>
      <c r="X19" s="460"/>
      <c r="Y19" s="461"/>
      <c r="Z19" s="459" t="str">
        <f>IF(V19&lt;&gt;"",VLOOKUP(V19,'DON GIA'!$A$1:$D$346,4,0),"")</f>
        <v/>
      </c>
      <c r="AA19" s="459" t="str">
        <f t="shared" si="1"/>
        <v/>
      </c>
      <c r="AB19" s="452"/>
      <c r="AC19" s="452"/>
      <c r="AD19" s="452"/>
      <c r="AE19" s="452"/>
      <c r="AF19" s="452"/>
      <c r="AG19" s="453"/>
      <c r="AH19" s="452"/>
      <c r="AI19" s="453"/>
      <c r="AJ19" s="453"/>
      <c r="AK19" s="459" t="str">
        <f>IF(AH19&lt;&gt;"",VLOOKUP(AH19,'DON GIA'!$M$1:$P$9,4,0),"")</f>
        <v/>
      </c>
      <c r="AL19" s="459" t="str">
        <f t="shared" si="5"/>
        <v/>
      </c>
      <c r="AM19" s="453"/>
      <c r="AN19" s="453"/>
      <c r="AO19" s="449" t="str">
        <f t="shared" si="0"/>
        <v/>
      </c>
      <c r="AP19" s="456"/>
      <c r="AQ19" s="462"/>
    </row>
    <row r="20" spans="1:43" ht="31.5" outlineLevel="2">
      <c r="A20" s="455">
        <f>IF(C19&lt;&gt;"",$C$8:C19,A19)</f>
        <v>393</v>
      </c>
      <c r="B20" s="443" t="str">
        <f>IF(C20&lt;&gt;"",COUNTA($C$8:C20),"")</f>
        <v/>
      </c>
      <c r="C20" s="443"/>
      <c r="D20" s="444"/>
      <c r="E20" s="453"/>
      <c r="F20" s="453"/>
      <c r="G20" s="453"/>
      <c r="H20" s="453"/>
      <c r="I20" s="453"/>
      <c r="J20" s="453"/>
      <c r="K20" s="456"/>
      <c r="L20" s="457"/>
      <c r="M20" s="458" t="str">
        <f>IF(K20&lt;&gt;"",VLOOKUP(K20,'DON GIA'!$S$1:$U$19,3,0),"")</f>
        <v/>
      </c>
      <c r="N20" s="458" t="str">
        <f>IF(K20&lt;&gt;"",VLOOKUP(K20,'DON GIA'!$S$1:$V$19,4,0),"")</f>
        <v/>
      </c>
      <c r="O20" s="458" t="str">
        <f t="shared" si="2"/>
        <v/>
      </c>
      <c r="P20" s="458" t="str">
        <f t="shared" si="3"/>
        <v/>
      </c>
      <c r="Q20" s="452" t="s">
        <v>35</v>
      </c>
      <c r="R20" s="453"/>
      <c r="S20" s="453"/>
      <c r="T20" s="459" t="str">
        <f>IF(Q20&lt;&gt;"",VLOOKUP(Q20,'DON GIA'!$H$1:$K$103,4,0),"")</f>
        <v/>
      </c>
      <c r="U20" s="459" t="str">
        <f t="shared" si="4"/>
        <v/>
      </c>
      <c r="V20" s="456"/>
      <c r="W20" s="453"/>
      <c r="X20" s="460"/>
      <c r="Y20" s="461"/>
      <c r="Z20" s="459" t="str">
        <f>IF(V20&lt;&gt;"",VLOOKUP(V20,'DON GIA'!$A$1:$D$346,4,0),"")</f>
        <v/>
      </c>
      <c r="AA20" s="459" t="str">
        <f t="shared" si="1"/>
        <v/>
      </c>
      <c r="AB20" s="452"/>
      <c r="AC20" s="452"/>
      <c r="AD20" s="452"/>
      <c r="AE20" s="452"/>
      <c r="AF20" s="452"/>
      <c r="AG20" s="453"/>
      <c r="AH20" s="452"/>
      <c r="AI20" s="453"/>
      <c r="AJ20" s="453"/>
      <c r="AK20" s="459" t="str">
        <f>IF(AH20&lt;&gt;"",VLOOKUP(AH20,'DON GIA'!$M$1:$P$9,4,0),"")</f>
        <v/>
      </c>
      <c r="AL20" s="459" t="str">
        <f t="shared" si="5"/>
        <v/>
      </c>
      <c r="AM20" s="453"/>
      <c r="AN20" s="453"/>
      <c r="AO20" s="449" t="str">
        <f t="shared" si="0"/>
        <v/>
      </c>
      <c r="AP20" s="456"/>
      <c r="AQ20" s="462"/>
    </row>
    <row r="21" spans="1:43" ht="62.25" outlineLevel="1">
      <c r="A21" s="410" t="s">
        <v>859</v>
      </c>
      <c r="B21" s="443">
        <f>IF(C21&lt;&gt;"",COUNTA($C$8:C21),"")</f>
        <v>2</v>
      </c>
      <c r="C21" s="443">
        <v>394</v>
      </c>
      <c r="D21" s="444" t="s">
        <v>67</v>
      </c>
      <c r="E21" s="445"/>
      <c r="F21" s="445"/>
      <c r="G21" s="445"/>
      <c r="H21" s="445"/>
      <c r="I21" s="445"/>
      <c r="J21" s="445"/>
      <c r="K21" s="446"/>
      <c r="L21" s="447">
        <f>SUBTOTAL(9,L22:L38)</f>
        <v>0</v>
      </c>
      <c r="M21" s="448"/>
      <c r="N21" s="448"/>
      <c r="O21" s="448">
        <f>SUBTOTAL(9,O22:O38)</f>
        <v>0</v>
      </c>
      <c r="P21" s="448">
        <f>SUBTOTAL(9,P22:P38)</f>
        <v>0</v>
      </c>
      <c r="Q21" s="444"/>
      <c r="R21" s="445"/>
      <c r="S21" s="445">
        <f>SUBTOTAL(9,S22:S38)</f>
        <v>2</v>
      </c>
      <c r="T21" s="449"/>
      <c r="U21" s="449">
        <f>SUBTOTAL(9,U22:U38)</f>
        <v>900000</v>
      </c>
      <c r="V21" s="446"/>
      <c r="W21" s="445"/>
      <c r="X21" s="450">
        <f>SUBTOTAL(9,X22:X38)</f>
        <v>380.10699999999997</v>
      </c>
      <c r="Y21" s="451">
        <f>SUBTOTAL(9,Y22:Y38)</f>
        <v>0</v>
      </c>
      <c r="Z21" s="449"/>
      <c r="AA21" s="449">
        <f>SUBTOTAL(9,AA22:AA38)</f>
        <v>568638589.153</v>
      </c>
      <c r="AB21" s="452"/>
      <c r="AC21" s="452"/>
      <c r="AD21" s="452"/>
      <c r="AE21" s="452"/>
      <c r="AF21" s="452"/>
      <c r="AG21" s="453"/>
      <c r="AH21" s="452"/>
      <c r="AI21" s="445"/>
      <c r="AJ21" s="445">
        <f>SUBTOTAL(9,AJ22:AJ38)</f>
        <v>0</v>
      </c>
      <c r="AK21" s="449"/>
      <c r="AL21" s="449">
        <f>SUBTOTAL(9,AL22:AL38)</f>
        <v>0</v>
      </c>
      <c r="AM21" s="445"/>
      <c r="AN21" s="445">
        <f>SUBTOTAL(9,AN22:AN38)</f>
        <v>0</v>
      </c>
      <c r="AO21" s="449">
        <f t="shared" si="0"/>
        <v>569538589.153</v>
      </c>
      <c r="AP21" s="454"/>
      <c r="AQ21" s="423"/>
    </row>
    <row r="22" spans="1:43" ht="189" outlineLevel="2">
      <c r="A22" s="455" t="e">
        <f>IF(C21&lt;&gt;"",$C$8:C21,A20)</f>
        <v>#VALUE!</v>
      </c>
      <c r="B22" s="443" t="str">
        <f>IF(C22&lt;&gt;"",COUNTA($C$8:C22),"")</f>
        <v/>
      </c>
      <c r="C22" s="443"/>
      <c r="D22" s="452" t="s">
        <v>70</v>
      </c>
      <c r="E22" s="453"/>
      <c r="F22" s="453"/>
      <c r="G22" s="453"/>
      <c r="H22" s="453"/>
      <c r="I22" s="453"/>
      <c r="J22" s="453"/>
      <c r="K22" s="456"/>
      <c r="L22" s="457"/>
      <c r="M22" s="458" t="str">
        <f>IF(K22&lt;&gt;"",VLOOKUP(K22,'DON GIA'!$S$1:$U$19,3,0),"")</f>
        <v/>
      </c>
      <c r="N22" s="458" t="str">
        <f>IF(K22&lt;&gt;"",VLOOKUP(K22,'DON GIA'!$S$1:$V$19,4,0),"")</f>
        <v/>
      </c>
      <c r="O22" s="458" t="str">
        <f t="shared" si="2"/>
        <v/>
      </c>
      <c r="P22" s="458" t="str">
        <f t="shared" si="3"/>
        <v/>
      </c>
      <c r="Q22" s="452" t="s">
        <v>68</v>
      </c>
      <c r="R22" s="453" t="s">
        <v>44</v>
      </c>
      <c r="S22" s="453">
        <v>2</v>
      </c>
      <c r="T22" s="459">
        <f>IF(Q22&lt;&gt;"",VLOOKUP(Q22,'DON GIA'!$H$1:$K$103,4,0),"")</f>
        <v>450000</v>
      </c>
      <c r="U22" s="459">
        <f t="shared" ref="U22:U38" si="6">IF(Q22&lt;&gt;"",IF(ISNUMBER(T22),S22*T22,""),"")</f>
        <v>900000</v>
      </c>
      <c r="V22" s="456" t="s">
        <v>1005</v>
      </c>
      <c r="W22" s="453" t="s">
        <v>27</v>
      </c>
      <c r="X22" s="460">
        <v>61.33</v>
      </c>
      <c r="Y22" s="461"/>
      <c r="Z22" s="459">
        <f>IF(V22&lt;&gt;"",VLOOKUP(V22,'DON GIA'!$A$1:$D$346,4,0),"")</f>
        <v>5559129</v>
      </c>
      <c r="AA22" s="459">
        <f t="shared" ref="AA22:AA38" si="7">IF(V22&lt;&gt;"",IF(ISNUMBER(Z22),X22*Z22,""),"")</f>
        <v>340941381.56999999</v>
      </c>
      <c r="AB22" s="452"/>
      <c r="AC22" s="452" t="s">
        <v>29</v>
      </c>
      <c r="AD22" s="452" t="s">
        <v>30</v>
      </c>
      <c r="AE22" s="452" t="s">
        <v>31</v>
      </c>
      <c r="AF22" s="452" t="s">
        <v>34</v>
      </c>
      <c r="AG22" s="453" t="s">
        <v>69</v>
      </c>
      <c r="AH22" s="452"/>
      <c r="AI22" s="453"/>
      <c r="AJ22" s="453"/>
      <c r="AK22" s="459" t="str">
        <f>IF(AH22&lt;&gt;"",VLOOKUP(AH22,'DON GIA'!$M$1:$P$9,4,0),"")</f>
        <v/>
      </c>
      <c r="AL22" s="459" t="str">
        <f t="shared" si="5"/>
        <v/>
      </c>
      <c r="AM22" s="453"/>
      <c r="AN22" s="453"/>
      <c r="AO22" s="449" t="str">
        <f t="shared" si="0"/>
        <v/>
      </c>
      <c r="AP22" s="463" t="s">
        <v>1742</v>
      </c>
      <c r="AQ22" s="462"/>
    </row>
    <row r="23" spans="1:43" ht="126" outlineLevel="2">
      <c r="A23" s="455" t="e">
        <f>IF(C22&lt;&gt;"",$C$8:C22,A22)</f>
        <v>#VALUE!</v>
      </c>
      <c r="B23" s="443" t="str">
        <f>IF(C23&lt;&gt;"",COUNTA($C$8:C23),"")</f>
        <v/>
      </c>
      <c r="C23" s="443"/>
      <c r="D23" s="452" t="s">
        <v>71</v>
      </c>
      <c r="E23" s="453"/>
      <c r="F23" s="453"/>
      <c r="G23" s="453"/>
      <c r="H23" s="453"/>
      <c r="I23" s="453"/>
      <c r="J23" s="453"/>
      <c r="K23" s="456"/>
      <c r="L23" s="457"/>
      <c r="M23" s="458" t="str">
        <f>IF(K23&lt;&gt;"",VLOOKUP(K23,'DON GIA'!$S$1:$U$19,3,0),"")</f>
        <v/>
      </c>
      <c r="N23" s="458" t="str">
        <f>IF(K23&lt;&gt;"",VLOOKUP(K23,'DON GIA'!$S$1:$V$19,4,0),"")</f>
        <v/>
      </c>
      <c r="O23" s="458" t="str">
        <f t="shared" si="2"/>
        <v/>
      </c>
      <c r="P23" s="458" t="str">
        <f t="shared" si="3"/>
        <v/>
      </c>
      <c r="Q23" s="452" t="s">
        <v>35</v>
      </c>
      <c r="R23" s="453"/>
      <c r="S23" s="453"/>
      <c r="T23" s="459" t="str">
        <f>IF(Q23&lt;&gt;"",VLOOKUP(Q23,'DON GIA'!$H$1:$K$103,4,0),"")</f>
        <v/>
      </c>
      <c r="U23" s="459" t="str">
        <f t="shared" si="6"/>
        <v/>
      </c>
      <c r="V23" s="456" t="s">
        <v>1006</v>
      </c>
      <c r="W23" s="453" t="s">
        <v>27</v>
      </c>
      <c r="X23" s="460">
        <v>61.33</v>
      </c>
      <c r="Y23" s="461"/>
      <c r="Z23" s="459">
        <f>IF(V23&lt;&gt;"",VLOOKUP(V23,'DON GIA'!$A$1:$D$346,4,0),"")</f>
        <v>109890</v>
      </c>
      <c r="AA23" s="459">
        <f t="shared" si="7"/>
        <v>6739553.7000000002</v>
      </c>
      <c r="AB23" s="452"/>
      <c r="AC23" s="452"/>
      <c r="AD23" s="452"/>
      <c r="AE23" s="452"/>
      <c r="AF23" s="452"/>
      <c r="AG23" s="453"/>
      <c r="AH23" s="452"/>
      <c r="AI23" s="453"/>
      <c r="AJ23" s="453"/>
      <c r="AK23" s="459" t="str">
        <f>IF(AH23&lt;&gt;"",VLOOKUP(AH23,'DON GIA'!$M$1:$P$9,4,0),"")</f>
        <v/>
      </c>
      <c r="AL23" s="459" t="str">
        <f t="shared" si="5"/>
        <v/>
      </c>
      <c r="AM23" s="453"/>
      <c r="AN23" s="453"/>
      <c r="AO23" s="449" t="str">
        <f t="shared" si="0"/>
        <v/>
      </c>
      <c r="AP23" s="456"/>
      <c r="AQ23" s="462"/>
    </row>
    <row r="24" spans="1:43" ht="63" outlineLevel="2">
      <c r="A24" s="455" t="e">
        <f>IF(C23&lt;&gt;"",$C$8:C23,A23)</f>
        <v>#VALUE!</v>
      </c>
      <c r="B24" s="443" t="str">
        <f>IF(C24&lt;&gt;"",COUNTA($C$8:C24),"")</f>
        <v/>
      </c>
      <c r="C24" s="443"/>
      <c r="D24" s="452"/>
      <c r="E24" s="453"/>
      <c r="F24" s="453"/>
      <c r="G24" s="453"/>
      <c r="H24" s="453"/>
      <c r="I24" s="453"/>
      <c r="J24" s="453"/>
      <c r="K24" s="456"/>
      <c r="L24" s="457"/>
      <c r="M24" s="458" t="str">
        <f>IF(K24&lt;&gt;"",VLOOKUP(K24,'DON GIA'!$S$1:$U$19,3,0),"")</f>
        <v/>
      </c>
      <c r="N24" s="458" t="str">
        <f>IF(K24&lt;&gt;"",VLOOKUP(K24,'DON GIA'!$S$1:$V$19,4,0),"")</f>
        <v/>
      </c>
      <c r="O24" s="458" t="str">
        <f t="shared" si="2"/>
        <v/>
      </c>
      <c r="P24" s="458" t="str">
        <f t="shared" si="3"/>
        <v/>
      </c>
      <c r="Q24" s="452" t="s">
        <v>35</v>
      </c>
      <c r="R24" s="453"/>
      <c r="S24" s="453"/>
      <c r="T24" s="459" t="str">
        <f>IF(Q24&lt;&gt;"",VLOOKUP(Q24,'DON GIA'!$H$1:$K$103,4,0),"")</f>
        <v/>
      </c>
      <c r="U24" s="459" t="str">
        <f t="shared" si="6"/>
        <v/>
      </c>
      <c r="V24" s="456" t="s">
        <v>1007</v>
      </c>
      <c r="W24" s="453" t="s">
        <v>27</v>
      </c>
      <c r="X24" s="460">
        <v>15.19</v>
      </c>
      <c r="Y24" s="461"/>
      <c r="Z24" s="459">
        <f>IF(V24&lt;&gt;"",VLOOKUP(V24,'DON GIA'!$A$1:$D$346,4,0),"")</f>
        <v>1229116</v>
      </c>
      <c r="AA24" s="459">
        <f t="shared" si="7"/>
        <v>18670272.039999999</v>
      </c>
      <c r="AB24" s="452"/>
      <c r="AC24" s="452"/>
      <c r="AD24" s="452" t="s">
        <v>30</v>
      </c>
      <c r="AE24" s="452"/>
      <c r="AF24" s="452"/>
      <c r="AG24" s="453"/>
      <c r="AH24" s="452"/>
      <c r="AI24" s="453"/>
      <c r="AJ24" s="453"/>
      <c r="AK24" s="459" t="str">
        <f>IF(AH24&lt;&gt;"",VLOOKUP(AH24,'DON GIA'!$M$1:$P$9,4,0),"")</f>
        <v/>
      </c>
      <c r="AL24" s="459" t="str">
        <f t="shared" si="5"/>
        <v/>
      </c>
      <c r="AM24" s="453"/>
      <c r="AN24" s="453"/>
      <c r="AO24" s="449" t="str">
        <f t="shared" si="0"/>
        <v/>
      </c>
      <c r="AP24" s="456"/>
      <c r="AQ24" s="462"/>
    </row>
    <row r="25" spans="1:43" ht="94.5" outlineLevel="2">
      <c r="A25" s="455" t="e">
        <f>IF(C24&lt;&gt;"",$C$8:C24,A24)</f>
        <v>#VALUE!</v>
      </c>
      <c r="B25" s="443" t="str">
        <f>IF(C25&lt;&gt;"",COUNTA($C$8:C25),"")</f>
        <v/>
      </c>
      <c r="C25" s="443"/>
      <c r="D25" s="452"/>
      <c r="E25" s="453"/>
      <c r="F25" s="453"/>
      <c r="G25" s="453"/>
      <c r="H25" s="453"/>
      <c r="I25" s="453"/>
      <c r="J25" s="453"/>
      <c r="K25" s="456"/>
      <c r="L25" s="457"/>
      <c r="M25" s="458" t="str">
        <f>IF(K25&lt;&gt;"",VLOOKUP(K25,'DON GIA'!$S$1:$U$19,3,0),"")</f>
        <v/>
      </c>
      <c r="N25" s="458" t="str">
        <f>IF(K25&lt;&gt;"",VLOOKUP(K25,'DON GIA'!$S$1:$V$19,4,0),"")</f>
        <v/>
      </c>
      <c r="O25" s="458" t="str">
        <f t="shared" si="2"/>
        <v/>
      </c>
      <c r="P25" s="458" t="str">
        <f t="shared" si="3"/>
        <v/>
      </c>
      <c r="Q25" s="452" t="s">
        <v>35</v>
      </c>
      <c r="R25" s="453"/>
      <c r="S25" s="453"/>
      <c r="T25" s="459" t="str">
        <f>IF(Q25&lt;&gt;"",VLOOKUP(Q25,'DON GIA'!$H$1:$K$103,4,0),"")</f>
        <v/>
      </c>
      <c r="U25" s="459" t="str">
        <f t="shared" si="6"/>
        <v/>
      </c>
      <c r="V25" s="456" t="s">
        <v>1003</v>
      </c>
      <c r="W25" s="453" t="s">
        <v>27</v>
      </c>
      <c r="X25" s="460">
        <v>19.14</v>
      </c>
      <c r="Y25" s="461"/>
      <c r="Z25" s="459">
        <f>IF(V25&lt;&gt;"",VLOOKUP(V25,'DON GIA'!$A$1:$D$346,4,0),"")</f>
        <v>854777</v>
      </c>
      <c r="AA25" s="459">
        <f t="shared" si="7"/>
        <v>16360431.780000001</v>
      </c>
      <c r="AB25" s="452"/>
      <c r="AC25" s="452"/>
      <c r="AD25" s="452" t="s">
        <v>30</v>
      </c>
      <c r="AE25" s="452"/>
      <c r="AF25" s="452"/>
      <c r="AG25" s="453"/>
      <c r="AH25" s="452"/>
      <c r="AI25" s="453"/>
      <c r="AJ25" s="453"/>
      <c r="AK25" s="459" t="str">
        <f>IF(AH25&lt;&gt;"",VLOOKUP(AH25,'DON GIA'!$M$1:$P$9,4,0),"")</f>
        <v/>
      </c>
      <c r="AL25" s="459" t="str">
        <f t="shared" si="5"/>
        <v/>
      </c>
      <c r="AM25" s="453"/>
      <c r="AN25" s="453"/>
      <c r="AO25" s="449" t="str">
        <f t="shared" si="0"/>
        <v/>
      </c>
      <c r="AP25" s="456"/>
      <c r="AQ25" s="462"/>
    </row>
    <row r="26" spans="1:43" ht="63" outlineLevel="2">
      <c r="A26" s="455" t="e">
        <f>IF(C25&lt;&gt;"",$C$8:C25,A25)</f>
        <v>#VALUE!</v>
      </c>
      <c r="B26" s="443" t="str">
        <f>IF(C26&lt;&gt;"",COUNTA($C$8:C26),"")</f>
        <v/>
      </c>
      <c r="C26" s="443"/>
      <c r="D26" s="452"/>
      <c r="E26" s="453"/>
      <c r="F26" s="453"/>
      <c r="G26" s="453"/>
      <c r="H26" s="453"/>
      <c r="I26" s="453"/>
      <c r="J26" s="453"/>
      <c r="K26" s="456"/>
      <c r="L26" s="457"/>
      <c r="M26" s="458" t="str">
        <f>IF(K26&lt;&gt;"",VLOOKUP(K26,'DON GIA'!$S$1:$U$19,3,0),"")</f>
        <v/>
      </c>
      <c r="N26" s="458" t="str">
        <f>IF(K26&lt;&gt;"",VLOOKUP(K26,'DON GIA'!$S$1:$V$19,4,0),"")</f>
        <v/>
      </c>
      <c r="O26" s="458" t="str">
        <f t="shared" si="2"/>
        <v/>
      </c>
      <c r="P26" s="458" t="str">
        <f t="shared" si="3"/>
        <v/>
      </c>
      <c r="Q26" s="452" t="s">
        <v>35</v>
      </c>
      <c r="R26" s="453"/>
      <c r="S26" s="453"/>
      <c r="T26" s="459" t="str">
        <f>IF(Q26&lt;&gt;"",VLOOKUP(Q26,'DON GIA'!$H$1:$K$103,4,0),"")</f>
        <v/>
      </c>
      <c r="U26" s="459" t="str">
        <f t="shared" si="6"/>
        <v/>
      </c>
      <c r="V26" s="456" t="s">
        <v>1008</v>
      </c>
      <c r="W26" s="453" t="s">
        <v>27</v>
      </c>
      <c r="X26" s="460">
        <v>22.44</v>
      </c>
      <c r="Y26" s="461"/>
      <c r="Z26" s="459">
        <f>IF(V26&lt;&gt;"",VLOOKUP(V26,'DON GIA'!$A$1:$D$346,4,0),"")</f>
        <v>264499</v>
      </c>
      <c r="AA26" s="459">
        <f t="shared" si="7"/>
        <v>5935357.5600000005</v>
      </c>
      <c r="AB26" s="452"/>
      <c r="AC26" s="452"/>
      <c r="AD26" s="452"/>
      <c r="AE26" s="452"/>
      <c r="AF26" s="452"/>
      <c r="AG26" s="453"/>
      <c r="AH26" s="452"/>
      <c r="AI26" s="453"/>
      <c r="AJ26" s="453"/>
      <c r="AK26" s="459" t="str">
        <f>IF(AH26&lt;&gt;"",VLOOKUP(AH26,'DON GIA'!$M$1:$P$9,4,0),"")</f>
        <v/>
      </c>
      <c r="AL26" s="459" t="str">
        <f t="shared" si="5"/>
        <v/>
      </c>
      <c r="AM26" s="453"/>
      <c r="AN26" s="453"/>
      <c r="AO26" s="449" t="str">
        <f t="shared" si="0"/>
        <v/>
      </c>
      <c r="AP26" s="456"/>
      <c r="AQ26" s="462"/>
    </row>
    <row r="27" spans="1:43" ht="63" outlineLevel="2">
      <c r="A27" s="455" t="e">
        <f>IF(C26&lt;&gt;"",$C$8:C26,A26)</f>
        <v>#VALUE!</v>
      </c>
      <c r="B27" s="443" t="str">
        <f>IF(C27&lt;&gt;"",COUNTA($C$8:C27),"")</f>
        <v/>
      </c>
      <c r="C27" s="443"/>
      <c r="D27" s="452"/>
      <c r="E27" s="453"/>
      <c r="F27" s="453"/>
      <c r="G27" s="453"/>
      <c r="H27" s="453"/>
      <c r="I27" s="453"/>
      <c r="J27" s="453"/>
      <c r="K27" s="456"/>
      <c r="L27" s="457"/>
      <c r="M27" s="458" t="str">
        <f>IF(K27&lt;&gt;"",VLOOKUP(K27,'DON GIA'!$S$1:$U$19,3,0),"")</f>
        <v/>
      </c>
      <c r="N27" s="458" t="str">
        <f>IF(K27&lt;&gt;"",VLOOKUP(K27,'DON GIA'!$S$1:$V$19,4,0),"")</f>
        <v/>
      </c>
      <c r="O27" s="458" t="str">
        <f t="shared" si="2"/>
        <v/>
      </c>
      <c r="P27" s="458" t="str">
        <f t="shared" si="3"/>
        <v/>
      </c>
      <c r="Q27" s="452" t="s">
        <v>35</v>
      </c>
      <c r="R27" s="453"/>
      <c r="S27" s="453"/>
      <c r="T27" s="459" t="str">
        <f>IF(Q27&lt;&gt;"",VLOOKUP(Q27,'DON GIA'!$H$1:$K$103,4,0),"")</f>
        <v/>
      </c>
      <c r="U27" s="459" t="str">
        <f t="shared" si="6"/>
        <v/>
      </c>
      <c r="V27" s="456" t="s">
        <v>1009</v>
      </c>
      <c r="W27" s="453" t="s">
        <v>27</v>
      </c>
      <c r="X27" s="460">
        <v>107.93</v>
      </c>
      <c r="Y27" s="461"/>
      <c r="Z27" s="459">
        <f>IF(V27&lt;&gt;"",VLOOKUP(V27,'DON GIA'!$A$1:$D$346,4,0),"")</f>
        <v>282038</v>
      </c>
      <c r="AA27" s="459">
        <f t="shared" si="7"/>
        <v>30440361.340000004</v>
      </c>
      <c r="AB27" s="452"/>
      <c r="AC27" s="452"/>
      <c r="AD27" s="452"/>
      <c r="AE27" s="452"/>
      <c r="AF27" s="452"/>
      <c r="AG27" s="453"/>
      <c r="AH27" s="452"/>
      <c r="AI27" s="453"/>
      <c r="AJ27" s="453"/>
      <c r="AK27" s="459" t="str">
        <f>IF(AH27&lt;&gt;"",VLOOKUP(AH27,'DON GIA'!$M$1:$P$9,4,0),"")</f>
        <v/>
      </c>
      <c r="AL27" s="459" t="str">
        <f t="shared" si="5"/>
        <v/>
      </c>
      <c r="AM27" s="453"/>
      <c r="AN27" s="453"/>
      <c r="AO27" s="449" t="str">
        <f t="shared" si="0"/>
        <v/>
      </c>
      <c r="AP27" s="456"/>
      <c r="AQ27" s="462"/>
    </row>
    <row r="28" spans="1:43" ht="63" outlineLevel="2">
      <c r="A28" s="455" t="e">
        <f>IF(C27&lt;&gt;"",$C$8:C27,A27)</f>
        <v>#VALUE!</v>
      </c>
      <c r="B28" s="443" t="str">
        <f>IF(C28&lt;&gt;"",COUNTA($C$8:C28),"")</f>
        <v/>
      </c>
      <c r="C28" s="443"/>
      <c r="D28" s="452"/>
      <c r="E28" s="453"/>
      <c r="F28" s="453"/>
      <c r="G28" s="453"/>
      <c r="H28" s="453"/>
      <c r="I28" s="453"/>
      <c r="J28" s="453"/>
      <c r="K28" s="456"/>
      <c r="L28" s="457"/>
      <c r="M28" s="458" t="str">
        <f>IF(K28&lt;&gt;"",VLOOKUP(K28,'DON GIA'!$S$1:$U$19,3,0),"")</f>
        <v/>
      </c>
      <c r="N28" s="458" t="str">
        <f>IF(K28&lt;&gt;"",VLOOKUP(K28,'DON GIA'!$S$1:$V$19,4,0),"")</f>
        <v/>
      </c>
      <c r="O28" s="458" t="str">
        <f t="shared" si="2"/>
        <v/>
      </c>
      <c r="P28" s="458" t="str">
        <f t="shared" si="3"/>
        <v/>
      </c>
      <c r="Q28" s="452" t="s">
        <v>35</v>
      </c>
      <c r="R28" s="453"/>
      <c r="S28" s="453"/>
      <c r="T28" s="459" t="str">
        <f>IF(Q28&lt;&gt;"",VLOOKUP(Q28,'DON GIA'!$H$1:$K$103,4,0),"")</f>
        <v/>
      </c>
      <c r="U28" s="459" t="str">
        <f t="shared" si="6"/>
        <v/>
      </c>
      <c r="V28" s="456" t="s">
        <v>1010</v>
      </c>
      <c r="W28" s="453" t="s">
        <v>27</v>
      </c>
      <c r="X28" s="460">
        <v>27.52</v>
      </c>
      <c r="Y28" s="461"/>
      <c r="Z28" s="459">
        <f>IF(V28&lt;&gt;"",VLOOKUP(V28,'DON GIA'!$A$1:$D$346,4,0),"")</f>
        <v>1238791</v>
      </c>
      <c r="AA28" s="459">
        <f t="shared" si="7"/>
        <v>34091528.32</v>
      </c>
      <c r="AB28" s="452"/>
      <c r="AC28" s="452"/>
      <c r="AD28" s="452"/>
      <c r="AE28" s="452"/>
      <c r="AF28" s="452"/>
      <c r="AG28" s="453"/>
      <c r="AH28" s="452"/>
      <c r="AI28" s="453"/>
      <c r="AJ28" s="453"/>
      <c r="AK28" s="459" t="str">
        <f>IF(AH28&lt;&gt;"",VLOOKUP(AH28,'DON GIA'!$M$1:$P$9,4,0),"")</f>
        <v/>
      </c>
      <c r="AL28" s="459" t="str">
        <f t="shared" si="5"/>
        <v/>
      </c>
      <c r="AM28" s="453"/>
      <c r="AN28" s="453"/>
      <c r="AO28" s="449" t="str">
        <f t="shared" si="0"/>
        <v/>
      </c>
      <c r="AP28" s="456"/>
      <c r="AQ28" s="462"/>
    </row>
    <row r="29" spans="1:43" ht="63" outlineLevel="2">
      <c r="A29" s="455" t="e">
        <f>IF(C28&lt;&gt;"",$C$8:C28,A28)</f>
        <v>#VALUE!</v>
      </c>
      <c r="B29" s="443" t="str">
        <f>IF(C29&lt;&gt;"",COUNTA($C$8:C29),"")</f>
        <v/>
      </c>
      <c r="C29" s="443"/>
      <c r="D29" s="452"/>
      <c r="E29" s="453"/>
      <c r="F29" s="453"/>
      <c r="G29" s="453"/>
      <c r="H29" s="453"/>
      <c r="I29" s="453"/>
      <c r="J29" s="453"/>
      <c r="K29" s="456"/>
      <c r="L29" s="457"/>
      <c r="M29" s="458" t="str">
        <f>IF(K29&lt;&gt;"",VLOOKUP(K29,'DON GIA'!$S$1:$U$19,3,0),"")</f>
        <v/>
      </c>
      <c r="N29" s="458" t="str">
        <f>IF(K29&lt;&gt;"",VLOOKUP(K29,'DON GIA'!$S$1:$V$19,4,0),"")</f>
        <v/>
      </c>
      <c r="O29" s="458" t="str">
        <f t="shared" si="2"/>
        <v/>
      </c>
      <c r="P29" s="458" t="str">
        <f t="shared" si="3"/>
        <v/>
      </c>
      <c r="Q29" s="452" t="s">
        <v>35</v>
      </c>
      <c r="R29" s="453"/>
      <c r="S29" s="453"/>
      <c r="T29" s="459" t="str">
        <f>IF(Q29&lt;&gt;"",VLOOKUP(Q29,'DON GIA'!$H$1:$K$103,4,0),"")</f>
        <v/>
      </c>
      <c r="U29" s="459" t="str">
        <f t="shared" si="6"/>
        <v/>
      </c>
      <c r="V29" s="456" t="s">
        <v>1011</v>
      </c>
      <c r="W29" s="453" t="s">
        <v>27</v>
      </c>
      <c r="X29" s="460">
        <v>9.4600000000000009</v>
      </c>
      <c r="Y29" s="461"/>
      <c r="Z29" s="459">
        <f>IF(V29&lt;&gt;"",VLOOKUP(V29,'DON GIA'!$A$1:$D$346,4,0),"")</f>
        <v>1238791</v>
      </c>
      <c r="AA29" s="459">
        <f t="shared" si="7"/>
        <v>11718962.860000001</v>
      </c>
      <c r="AB29" s="452"/>
      <c r="AC29" s="452"/>
      <c r="AD29" s="452"/>
      <c r="AE29" s="452"/>
      <c r="AF29" s="452"/>
      <c r="AG29" s="453"/>
      <c r="AH29" s="452"/>
      <c r="AI29" s="453"/>
      <c r="AJ29" s="453"/>
      <c r="AK29" s="459" t="str">
        <f>IF(AH29&lt;&gt;"",VLOOKUP(AH29,'DON GIA'!$M$1:$P$9,4,0),"")</f>
        <v/>
      </c>
      <c r="AL29" s="459" t="str">
        <f t="shared" si="5"/>
        <v/>
      </c>
      <c r="AM29" s="453"/>
      <c r="AN29" s="453"/>
      <c r="AO29" s="449" t="str">
        <f t="shared" si="0"/>
        <v/>
      </c>
      <c r="AP29" s="456"/>
      <c r="AQ29" s="462"/>
    </row>
    <row r="30" spans="1:43" ht="63" outlineLevel="2">
      <c r="A30" s="455" t="e">
        <f>IF(C29&lt;&gt;"",$C$8:C29,A29)</f>
        <v>#VALUE!</v>
      </c>
      <c r="B30" s="443" t="str">
        <f>IF(C30&lt;&gt;"",COUNTA($C$8:C30),"")</f>
        <v/>
      </c>
      <c r="C30" s="443"/>
      <c r="D30" s="452"/>
      <c r="E30" s="453"/>
      <c r="F30" s="453"/>
      <c r="G30" s="453"/>
      <c r="H30" s="453"/>
      <c r="I30" s="453"/>
      <c r="J30" s="453"/>
      <c r="K30" s="456"/>
      <c r="L30" s="457"/>
      <c r="M30" s="458" t="str">
        <f>IF(K30&lt;&gt;"",VLOOKUP(K30,'DON GIA'!$S$1:$U$19,3,0),"")</f>
        <v/>
      </c>
      <c r="N30" s="458" t="str">
        <f>IF(K30&lt;&gt;"",VLOOKUP(K30,'DON GIA'!$S$1:$V$19,4,0),"")</f>
        <v/>
      </c>
      <c r="O30" s="458" t="str">
        <f t="shared" si="2"/>
        <v/>
      </c>
      <c r="P30" s="458" t="str">
        <f t="shared" si="3"/>
        <v/>
      </c>
      <c r="Q30" s="452" t="s">
        <v>35</v>
      </c>
      <c r="R30" s="453"/>
      <c r="S30" s="453"/>
      <c r="T30" s="459" t="str">
        <f>IF(Q30&lt;&gt;"",VLOOKUP(Q30,'DON GIA'!$H$1:$K$103,4,0),"")</f>
        <v/>
      </c>
      <c r="U30" s="459" t="str">
        <f t="shared" si="6"/>
        <v/>
      </c>
      <c r="V30" s="456" t="s">
        <v>1012</v>
      </c>
      <c r="W30" s="453" t="s">
        <v>38</v>
      </c>
      <c r="X30" s="460">
        <v>0.22</v>
      </c>
      <c r="Y30" s="461"/>
      <c r="Z30" s="459">
        <f>IF(V30&lt;&gt;"",VLOOKUP(V30,'DON GIA'!$A$1:$D$346,4,0),"")</f>
        <v>3039467</v>
      </c>
      <c r="AA30" s="459">
        <f t="shared" si="7"/>
        <v>668682.74</v>
      </c>
      <c r="AB30" s="452"/>
      <c r="AC30" s="452"/>
      <c r="AD30" s="452"/>
      <c r="AE30" s="452"/>
      <c r="AF30" s="452"/>
      <c r="AG30" s="453"/>
      <c r="AH30" s="452"/>
      <c r="AI30" s="453"/>
      <c r="AJ30" s="453"/>
      <c r="AK30" s="459" t="str">
        <f>IF(AH30&lt;&gt;"",VLOOKUP(AH30,'DON GIA'!$M$1:$P$9,4,0),"")</f>
        <v/>
      </c>
      <c r="AL30" s="459" t="str">
        <f t="shared" si="5"/>
        <v/>
      </c>
      <c r="AM30" s="453"/>
      <c r="AN30" s="453"/>
      <c r="AO30" s="449" t="str">
        <f t="shared" si="0"/>
        <v/>
      </c>
      <c r="AP30" s="456"/>
      <c r="AQ30" s="462"/>
    </row>
    <row r="31" spans="1:43" ht="63" outlineLevel="2">
      <c r="A31" s="455" t="e">
        <f>IF(C30&lt;&gt;"",$C$8:C30,A30)</f>
        <v>#VALUE!</v>
      </c>
      <c r="B31" s="443" t="str">
        <f>IF(C31&lt;&gt;"",COUNTA($C$8:C31),"")</f>
        <v/>
      </c>
      <c r="C31" s="443"/>
      <c r="D31" s="452"/>
      <c r="E31" s="453"/>
      <c r="F31" s="453"/>
      <c r="G31" s="453"/>
      <c r="H31" s="453"/>
      <c r="I31" s="453"/>
      <c r="J31" s="453"/>
      <c r="K31" s="456"/>
      <c r="L31" s="457"/>
      <c r="M31" s="458" t="str">
        <f>IF(K31&lt;&gt;"",VLOOKUP(K31,'DON GIA'!$S$1:$U$19,3,0),"")</f>
        <v/>
      </c>
      <c r="N31" s="458" t="str">
        <f>IF(K31&lt;&gt;"",VLOOKUP(K31,'DON GIA'!$S$1:$V$19,4,0),"")</f>
        <v/>
      </c>
      <c r="O31" s="458" t="str">
        <f t="shared" si="2"/>
        <v/>
      </c>
      <c r="P31" s="458" t="str">
        <f t="shared" si="3"/>
        <v/>
      </c>
      <c r="Q31" s="452" t="s">
        <v>35</v>
      </c>
      <c r="R31" s="453"/>
      <c r="S31" s="453"/>
      <c r="T31" s="459" t="str">
        <f>IF(Q31&lt;&gt;"",VLOOKUP(Q31,'DON GIA'!$H$1:$K$103,4,0),"")</f>
        <v/>
      </c>
      <c r="U31" s="459" t="str">
        <f t="shared" si="6"/>
        <v/>
      </c>
      <c r="V31" s="456" t="s">
        <v>1013</v>
      </c>
      <c r="W31" s="453" t="s">
        <v>42</v>
      </c>
      <c r="X31" s="460">
        <v>1</v>
      </c>
      <c r="Y31" s="461"/>
      <c r="Z31" s="459">
        <f>IF(V31&lt;&gt;"",VLOOKUP(V31,'DON GIA'!$A$1:$D$346,4,0),"")</f>
        <v>3793079</v>
      </c>
      <c r="AA31" s="459">
        <f t="shared" si="7"/>
        <v>3793079</v>
      </c>
      <c r="AB31" s="452"/>
      <c r="AC31" s="452"/>
      <c r="AD31" s="452"/>
      <c r="AE31" s="452"/>
      <c r="AF31" s="452"/>
      <c r="AG31" s="453"/>
      <c r="AH31" s="452"/>
      <c r="AI31" s="453"/>
      <c r="AJ31" s="453"/>
      <c r="AK31" s="459" t="str">
        <f>IF(AH31&lt;&gt;"",VLOOKUP(AH31,'DON GIA'!$M$1:$P$9,4,0),"")</f>
        <v/>
      </c>
      <c r="AL31" s="459" t="str">
        <f t="shared" si="5"/>
        <v/>
      </c>
      <c r="AM31" s="453"/>
      <c r="AN31" s="453"/>
      <c r="AO31" s="449" t="str">
        <f t="shared" si="0"/>
        <v/>
      </c>
      <c r="AP31" s="456"/>
      <c r="AQ31" s="462"/>
    </row>
    <row r="32" spans="1:43" ht="63" outlineLevel="2">
      <c r="A32" s="455" t="e">
        <f>IF(C31&lt;&gt;"",$C$8:C31,A31)</f>
        <v>#VALUE!</v>
      </c>
      <c r="B32" s="443" t="str">
        <f>IF(C32&lt;&gt;"",COUNTA($C$8:C32),"")</f>
        <v/>
      </c>
      <c r="C32" s="443"/>
      <c r="D32" s="452"/>
      <c r="E32" s="453"/>
      <c r="F32" s="453"/>
      <c r="G32" s="453"/>
      <c r="H32" s="453"/>
      <c r="I32" s="453"/>
      <c r="J32" s="453"/>
      <c r="K32" s="456"/>
      <c r="L32" s="457"/>
      <c r="M32" s="458" t="str">
        <f>IF(K32&lt;&gt;"",VLOOKUP(K32,'DON GIA'!$S$1:$U$19,3,0),"")</f>
        <v/>
      </c>
      <c r="N32" s="458" t="str">
        <f>IF(K32&lt;&gt;"",VLOOKUP(K32,'DON GIA'!$S$1:$V$19,4,0),"")</f>
        <v/>
      </c>
      <c r="O32" s="458" t="str">
        <f t="shared" si="2"/>
        <v/>
      </c>
      <c r="P32" s="458" t="str">
        <f t="shared" si="3"/>
        <v/>
      </c>
      <c r="Q32" s="452" t="s">
        <v>35</v>
      </c>
      <c r="R32" s="453"/>
      <c r="S32" s="453"/>
      <c r="T32" s="459" t="str">
        <f>IF(Q32&lt;&gt;"",VLOOKUP(Q32,'DON GIA'!$H$1:$K$103,4,0),"")</f>
        <v/>
      </c>
      <c r="U32" s="459" t="str">
        <f t="shared" si="6"/>
        <v/>
      </c>
      <c r="V32" s="456" t="s">
        <v>1014</v>
      </c>
      <c r="W32" s="453" t="s">
        <v>27</v>
      </c>
      <c r="X32" s="460">
        <v>6.65</v>
      </c>
      <c r="Y32" s="461"/>
      <c r="Z32" s="459">
        <f>IF(V32&lt;&gt;"",VLOOKUP(V32,'DON GIA'!$A$1:$D$346,4,0),"")</f>
        <v>4447303</v>
      </c>
      <c r="AA32" s="459">
        <f t="shared" si="7"/>
        <v>29574564.950000003</v>
      </c>
      <c r="AB32" s="452"/>
      <c r="AC32" s="452"/>
      <c r="AD32" s="452"/>
      <c r="AE32" s="452"/>
      <c r="AF32" s="452"/>
      <c r="AG32" s="453"/>
      <c r="AH32" s="452"/>
      <c r="AI32" s="453"/>
      <c r="AJ32" s="453"/>
      <c r="AK32" s="459" t="str">
        <f>IF(AH32&lt;&gt;"",VLOOKUP(AH32,'DON GIA'!$M$1:$P$9,4,0),"")</f>
        <v/>
      </c>
      <c r="AL32" s="459" t="str">
        <f t="shared" si="5"/>
        <v/>
      </c>
      <c r="AM32" s="453"/>
      <c r="AN32" s="453"/>
      <c r="AO32" s="449" t="str">
        <f t="shared" si="0"/>
        <v/>
      </c>
      <c r="AP32" s="456"/>
      <c r="AQ32" s="462"/>
    </row>
    <row r="33" spans="1:43" ht="63" outlineLevel="2">
      <c r="A33" s="455" t="e">
        <f>IF(C32&lt;&gt;"",$C$8:C32,A32)</f>
        <v>#VALUE!</v>
      </c>
      <c r="B33" s="443" t="str">
        <f>IF(C33&lt;&gt;"",COUNTA($C$8:C33),"")</f>
        <v/>
      </c>
      <c r="C33" s="443"/>
      <c r="D33" s="452"/>
      <c r="E33" s="453"/>
      <c r="F33" s="453"/>
      <c r="G33" s="453"/>
      <c r="H33" s="453"/>
      <c r="I33" s="453"/>
      <c r="J33" s="453"/>
      <c r="K33" s="456"/>
      <c r="L33" s="457"/>
      <c r="M33" s="458" t="str">
        <f>IF(K33&lt;&gt;"",VLOOKUP(K33,'DON GIA'!$S$1:$U$19,3,0),"")</f>
        <v/>
      </c>
      <c r="N33" s="458" t="str">
        <f>IF(K33&lt;&gt;"",VLOOKUP(K33,'DON GIA'!$S$1:$V$19,4,0),"")</f>
        <v/>
      </c>
      <c r="O33" s="458" t="str">
        <f t="shared" si="2"/>
        <v/>
      </c>
      <c r="P33" s="458" t="str">
        <f t="shared" si="3"/>
        <v/>
      </c>
      <c r="Q33" s="452" t="s">
        <v>35</v>
      </c>
      <c r="R33" s="453"/>
      <c r="S33" s="453"/>
      <c r="T33" s="459" t="str">
        <f>IF(Q33&lt;&gt;"",VLOOKUP(Q33,'DON GIA'!$H$1:$K$103,4,0),"")</f>
        <v/>
      </c>
      <c r="U33" s="459" t="str">
        <f t="shared" si="6"/>
        <v/>
      </c>
      <c r="V33" s="456" t="s">
        <v>1015</v>
      </c>
      <c r="W33" s="453" t="s">
        <v>27</v>
      </c>
      <c r="X33" s="460">
        <v>5.27</v>
      </c>
      <c r="Y33" s="461"/>
      <c r="Z33" s="459">
        <f>IF(V33&lt;&gt;"",VLOOKUP(V33,'DON GIA'!$A$1:$D$346,4,0),"")</f>
        <v>5058826</v>
      </c>
      <c r="AA33" s="459">
        <f t="shared" si="7"/>
        <v>26660013.02</v>
      </c>
      <c r="AB33" s="452"/>
      <c r="AC33" s="452"/>
      <c r="AD33" s="452"/>
      <c r="AE33" s="452"/>
      <c r="AF33" s="452"/>
      <c r="AG33" s="453"/>
      <c r="AH33" s="452"/>
      <c r="AI33" s="453"/>
      <c r="AJ33" s="453"/>
      <c r="AK33" s="459" t="str">
        <f>IF(AH33&lt;&gt;"",VLOOKUP(AH33,'DON GIA'!$M$1:$P$9,4,0),"")</f>
        <v/>
      </c>
      <c r="AL33" s="459" t="str">
        <f t="shared" si="5"/>
        <v/>
      </c>
      <c r="AM33" s="453"/>
      <c r="AN33" s="453"/>
      <c r="AO33" s="449" t="str">
        <f t="shared" si="0"/>
        <v/>
      </c>
      <c r="AP33" s="456"/>
      <c r="AQ33" s="462"/>
    </row>
    <row r="34" spans="1:43" ht="63" outlineLevel="2">
      <c r="A34" s="455" t="e">
        <f>IF(C33&lt;&gt;"",$C$8:C33,A33)</f>
        <v>#VALUE!</v>
      </c>
      <c r="B34" s="443" t="str">
        <f>IF(C34&lt;&gt;"",COUNTA($C$8:C34),"")</f>
        <v/>
      </c>
      <c r="C34" s="443"/>
      <c r="D34" s="452"/>
      <c r="E34" s="453"/>
      <c r="F34" s="453"/>
      <c r="G34" s="453"/>
      <c r="H34" s="453"/>
      <c r="I34" s="453"/>
      <c r="J34" s="453"/>
      <c r="K34" s="456"/>
      <c r="L34" s="457"/>
      <c r="M34" s="458" t="str">
        <f>IF(K34&lt;&gt;"",VLOOKUP(K34,'DON GIA'!$S$1:$U$19,3,0),"")</f>
        <v/>
      </c>
      <c r="N34" s="458" t="str">
        <f>IF(K34&lt;&gt;"",VLOOKUP(K34,'DON GIA'!$S$1:$V$19,4,0),"")</f>
        <v/>
      </c>
      <c r="O34" s="458" t="str">
        <f t="shared" si="2"/>
        <v/>
      </c>
      <c r="P34" s="458" t="str">
        <f t="shared" si="3"/>
        <v/>
      </c>
      <c r="Q34" s="452" t="s">
        <v>35</v>
      </c>
      <c r="R34" s="453"/>
      <c r="S34" s="453"/>
      <c r="T34" s="459" t="str">
        <f>IF(Q34&lt;&gt;"",VLOOKUP(Q34,'DON GIA'!$H$1:$K$103,4,0),"")</f>
        <v/>
      </c>
      <c r="U34" s="459" t="str">
        <f t="shared" si="6"/>
        <v/>
      </c>
      <c r="V34" s="456" t="s">
        <v>1016</v>
      </c>
      <c r="W34" s="453" t="s">
        <v>27</v>
      </c>
      <c r="X34" s="460">
        <v>22.06</v>
      </c>
      <c r="Y34" s="461"/>
      <c r="Z34" s="459">
        <f>IF(V34&lt;&gt;"",VLOOKUP(V34,'DON GIA'!$A$1:$D$346,4,0),"")</f>
        <v>1398600</v>
      </c>
      <c r="AA34" s="459">
        <f t="shared" si="7"/>
        <v>30853116</v>
      </c>
      <c r="AB34" s="452"/>
      <c r="AC34" s="452"/>
      <c r="AD34" s="452"/>
      <c r="AE34" s="452"/>
      <c r="AF34" s="452"/>
      <c r="AG34" s="453"/>
      <c r="AH34" s="452"/>
      <c r="AI34" s="453"/>
      <c r="AJ34" s="453"/>
      <c r="AK34" s="459" t="str">
        <f>IF(AH34&lt;&gt;"",VLOOKUP(AH34,'DON GIA'!$M$1:$P$9,4,0),"")</f>
        <v/>
      </c>
      <c r="AL34" s="459" t="str">
        <f t="shared" si="5"/>
        <v/>
      </c>
      <c r="AM34" s="453"/>
      <c r="AN34" s="453"/>
      <c r="AO34" s="449" t="str">
        <f t="shared" si="0"/>
        <v/>
      </c>
      <c r="AP34" s="456"/>
      <c r="AQ34" s="462"/>
    </row>
    <row r="35" spans="1:43" ht="63" outlineLevel="2">
      <c r="A35" s="455" t="e">
        <f>IF(C34&lt;&gt;"",$C$8:C34,A34)</f>
        <v>#VALUE!</v>
      </c>
      <c r="B35" s="443" t="str">
        <f>IF(C35&lt;&gt;"",COUNTA($C$8:C35),"")</f>
        <v/>
      </c>
      <c r="C35" s="443"/>
      <c r="D35" s="452"/>
      <c r="E35" s="453"/>
      <c r="F35" s="453"/>
      <c r="G35" s="453"/>
      <c r="H35" s="453"/>
      <c r="I35" s="453"/>
      <c r="J35" s="453"/>
      <c r="K35" s="456"/>
      <c r="L35" s="457"/>
      <c r="M35" s="458" t="str">
        <f>IF(K35&lt;&gt;"",VLOOKUP(K35,'DON GIA'!$S$1:$U$19,3,0),"")</f>
        <v/>
      </c>
      <c r="N35" s="458" t="str">
        <f>IF(K35&lt;&gt;"",VLOOKUP(K35,'DON GIA'!$S$1:$V$19,4,0),"")</f>
        <v/>
      </c>
      <c r="O35" s="458" t="str">
        <f t="shared" si="2"/>
        <v/>
      </c>
      <c r="P35" s="458" t="str">
        <f t="shared" si="3"/>
        <v/>
      </c>
      <c r="Q35" s="452" t="s">
        <v>35</v>
      </c>
      <c r="R35" s="453"/>
      <c r="S35" s="453"/>
      <c r="T35" s="459" t="str">
        <f>IF(Q35&lt;&gt;"",VLOOKUP(Q35,'DON GIA'!$H$1:$K$103,4,0),"")</f>
        <v/>
      </c>
      <c r="U35" s="459" t="str">
        <f t="shared" si="6"/>
        <v/>
      </c>
      <c r="V35" s="456" t="s">
        <v>1017</v>
      </c>
      <c r="W35" s="453" t="s">
        <v>38</v>
      </c>
      <c r="X35" s="460">
        <v>0.66500000000000004</v>
      </c>
      <c r="Y35" s="461"/>
      <c r="Z35" s="459">
        <f>IF(V35&lt;&gt;"",VLOOKUP(V35,'DON GIA'!$A$1:$D$346,4,0),"")</f>
        <v>5712071</v>
      </c>
      <c r="AA35" s="459">
        <f t="shared" si="7"/>
        <v>3798527.2150000003</v>
      </c>
      <c r="AB35" s="452"/>
      <c r="AC35" s="452"/>
      <c r="AD35" s="452"/>
      <c r="AE35" s="452"/>
      <c r="AF35" s="452"/>
      <c r="AG35" s="453"/>
      <c r="AH35" s="452"/>
      <c r="AI35" s="453"/>
      <c r="AJ35" s="453"/>
      <c r="AK35" s="459" t="str">
        <f>IF(AH35&lt;&gt;"",VLOOKUP(AH35,'DON GIA'!$M$1:$P$9,4,0),"")</f>
        <v/>
      </c>
      <c r="AL35" s="459" t="str">
        <f t="shared" si="5"/>
        <v/>
      </c>
      <c r="AM35" s="453"/>
      <c r="AN35" s="453"/>
      <c r="AO35" s="449" t="str">
        <f t="shared" si="0"/>
        <v/>
      </c>
      <c r="AP35" s="456"/>
      <c r="AQ35" s="462"/>
    </row>
    <row r="36" spans="1:43" ht="63" outlineLevel="2">
      <c r="A36" s="455" t="e">
        <f>IF(C35&lt;&gt;"",$C$8:C35,A35)</f>
        <v>#VALUE!</v>
      </c>
      <c r="B36" s="443" t="str">
        <f>IF(C36&lt;&gt;"",COUNTA($C$8:C36),"")</f>
        <v/>
      </c>
      <c r="C36" s="443"/>
      <c r="D36" s="452"/>
      <c r="E36" s="453"/>
      <c r="F36" s="453"/>
      <c r="G36" s="453"/>
      <c r="H36" s="453"/>
      <c r="I36" s="453"/>
      <c r="J36" s="453"/>
      <c r="K36" s="456"/>
      <c r="L36" s="457"/>
      <c r="M36" s="458" t="str">
        <f>IF(K36&lt;&gt;"",VLOOKUP(K36,'DON GIA'!$S$1:$U$19,3,0),"")</f>
        <v/>
      </c>
      <c r="N36" s="458" t="str">
        <f>IF(K36&lt;&gt;"",VLOOKUP(K36,'DON GIA'!$S$1:$V$19,4,0),"")</f>
        <v/>
      </c>
      <c r="O36" s="458" t="str">
        <f t="shared" si="2"/>
        <v/>
      </c>
      <c r="P36" s="458" t="str">
        <f t="shared" si="3"/>
        <v/>
      </c>
      <c r="Q36" s="452" t="s">
        <v>35</v>
      </c>
      <c r="R36" s="453"/>
      <c r="S36" s="453"/>
      <c r="T36" s="459" t="str">
        <f>IF(Q36&lt;&gt;"",VLOOKUP(Q36,'DON GIA'!$H$1:$K$103,4,0),"")</f>
        <v/>
      </c>
      <c r="U36" s="459" t="str">
        <f t="shared" si="6"/>
        <v/>
      </c>
      <c r="V36" s="456" t="s">
        <v>1018</v>
      </c>
      <c r="W36" s="453" t="s">
        <v>38</v>
      </c>
      <c r="X36" s="460">
        <v>0.76200000000000001</v>
      </c>
      <c r="Y36" s="461"/>
      <c r="Z36" s="459">
        <f>IF(V36&lt;&gt;"",VLOOKUP(V36,'DON GIA'!$A$1:$D$346,4,0),"")</f>
        <v>2704619</v>
      </c>
      <c r="AA36" s="459">
        <f t="shared" si="7"/>
        <v>2060919.6780000001</v>
      </c>
      <c r="AB36" s="452"/>
      <c r="AC36" s="452"/>
      <c r="AD36" s="452"/>
      <c r="AE36" s="452"/>
      <c r="AF36" s="452"/>
      <c r="AG36" s="453"/>
      <c r="AH36" s="452"/>
      <c r="AI36" s="453"/>
      <c r="AJ36" s="453"/>
      <c r="AK36" s="459" t="str">
        <f>IF(AH36&lt;&gt;"",VLOOKUP(AH36,'DON GIA'!$M$1:$P$9,4,0),"")</f>
        <v/>
      </c>
      <c r="AL36" s="459" t="str">
        <f t="shared" si="5"/>
        <v/>
      </c>
      <c r="AM36" s="453"/>
      <c r="AN36" s="453"/>
      <c r="AO36" s="449" t="str">
        <f t="shared" si="0"/>
        <v/>
      </c>
      <c r="AP36" s="456"/>
      <c r="AQ36" s="462"/>
    </row>
    <row r="37" spans="1:43" ht="63" outlineLevel="2">
      <c r="A37" s="455" t="e">
        <f>IF(C36&lt;&gt;"",$C$8:C36,A36)</f>
        <v>#VALUE!</v>
      </c>
      <c r="B37" s="443" t="str">
        <f>IF(C37&lt;&gt;"",COUNTA($C$8:C37),"")</f>
        <v/>
      </c>
      <c r="C37" s="443"/>
      <c r="D37" s="452"/>
      <c r="E37" s="453"/>
      <c r="F37" s="453"/>
      <c r="G37" s="453"/>
      <c r="H37" s="453"/>
      <c r="I37" s="453"/>
      <c r="J37" s="453"/>
      <c r="K37" s="456"/>
      <c r="L37" s="457"/>
      <c r="M37" s="458" t="str">
        <f>IF(K37&lt;&gt;"",VLOOKUP(K37,'DON GIA'!$S$1:$U$19,3,0),"")</f>
        <v/>
      </c>
      <c r="N37" s="458" t="str">
        <f>IF(K37&lt;&gt;"",VLOOKUP(K37,'DON GIA'!$S$1:$V$19,4,0),"")</f>
        <v/>
      </c>
      <c r="O37" s="458" t="str">
        <f t="shared" si="2"/>
        <v/>
      </c>
      <c r="P37" s="458" t="str">
        <f t="shared" si="3"/>
        <v/>
      </c>
      <c r="Q37" s="452" t="s">
        <v>35</v>
      </c>
      <c r="R37" s="453"/>
      <c r="S37" s="453"/>
      <c r="T37" s="459" t="str">
        <f>IF(Q37&lt;&gt;"",VLOOKUP(Q37,'DON GIA'!$H$1:$K$103,4,0),"")</f>
        <v/>
      </c>
      <c r="U37" s="459" t="str">
        <f t="shared" si="6"/>
        <v/>
      </c>
      <c r="V37" s="456" t="s">
        <v>1019</v>
      </c>
      <c r="W37" s="453" t="s">
        <v>27</v>
      </c>
      <c r="X37" s="460">
        <v>19.14</v>
      </c>
      <c r="Y37" s="461"/>
      <c r="Z37" s="459">
        <f>IF(V37&lt;&gt;"",VLOOKUP(V37,'DON GIA'!$A$1:$D$346,4,0),"")</f>
        <v>330817</v>
      </c>
      <c r="AA37" s="459">
        <f t="shared" si="7"/>
        <v>6331837.3799999999</v>
      </c>
      <c r="AB37" s="452"/>
      <c r="AC37" s="452"/>
      <c r="AD37" s="452"/>
      <c r="AE37" s="452"/>
      <c r="AF37" s="452"/>
      <c r="AG37" s="453"/>
      <c r="AH37" s="452"/>
      <c r="AI37" s="453"/>
      <c r="AJ37" s="453"/>
      <c r="AK37" s="459" t="str">
        <f>IF(AH37&lt;&gt;"",VLOOKUP(AH37,'DON GIA'!$M$1:$P$9,4,0),"")</f>
        <v/>
      </c>
      <c r="AL37" s="459" t="str">
        <f t="shared" si="5"/>
        <v/>
      </c>
      <c r="AM37" s="453"/>
      <c r="AN37" s="453"/>
      <c r="AO37" s="449" t="str">
        <f t="shared" si="0"/>
        <v/>
      </c>
      <c r="AP37" s="456"/>
      <c r="AQ37" s="462"/>
    </row>
    <row r="38" spans="1:43" ht="31.5" outlineLevel="2">
      <c r="A38" s="455" t="e">
        <f>IF(C37&lt;&gt;"",$C$8:C37,A37)</f>
        <v>#VALUE!</v>
      </c>
      <c r="B38" s="443" t="str">
        <f>IF(C38&lt;&gt;"",COUNTA($C$8:C38),"")</f>
        <v/>
      </c>
      <c r="C38" s="443"/>
      <c r="D38" s="444"/>
      <c r="E38" s="453"/>
      <c r="F38" s="453"/>
      <c r="G38" s="453"/>
      <c r="H38" s="453"/>
      <c r="I38" s="453"/>
      <c r="J38" s="453"/>
      <c r="K38" s="456"/>
      <c r="L38" s="457"/>
      <c r="M38" s="458" t="str">
        <f>IF(K38&lt;&gt;"",VLOOKUP(K38,'DON GIA'!$S$1:$U$19,3,0),"")</f>
        <v/>
      </c>
      <c r="N38" s="458" t="str">
        <f>IF(K38&lt;&gt;"",VLOOKUP(K38,'DON GIA'!$S$1:$V$19,4,0),"")</f>
        <v/>
      </c>
      <c r="O38" s="458" t="str">
        <f t="shared" si="2"/>
        <v/>
      </c>
      <c r="P38" s="458" t="str">
        <f t="shared" si="3"/>
        <v/>
      </c>
      <c r="Q38" s="452" t="s">
        <v>35</v>
      </c>
      <c r="R38" s="453"/>
      <c r="S38" s="453"/>
      <c r="T38" s="459" t="str">
        <f>IF(Q38&lt;&gt;"",VLOOKUP(Q38,'DON GIA'!$H$1:$K$103,4,0),"")</f>
        <v/>
      </c>
      <c r="U38" s="459" t="str">
        <f t="shared" si="6"/>
        <v/>
      </c>
      <c r="V38" s="456"/>
      <c r="W38" s="453"/>
      <c r="X38" s="460"/>
      <c r="Y38" s="461"/>
      <c r="Z38" s="459" t="str">
        <f>IF(V38&lt;&gt;"",VLOOKUP(V38,'DON GIA'!$A$1:$D$346,4,0),"")</f>
        <v/>
      </c>
      <c r="AA38" s="459" t="str">
        <f t="shared" si="7"/>
        <v/>
      </c>
      <c r="AB38" s="452"/>
      <c r="AC38" s="452"/>
      <c r="AD38" s="452"/>
      <c r="AE38" s="452"/>
      <c r="AF38" s="452"/>
      <c r="AG38" s="453"/>
      <c r="AH38" s="452"/>
      <c r="AI38" s="453"/>
      <c r="AJ38" s="453"/>
      <c r="AK38" s="459" t="str">
        <f>IF(AH38&lt;&gt;"",VLOOKUP(AH38,'DON GIA'!$M$1:$P$9,4,0),"")</f>
        <v/>
      </c>
      <c r="AL38" s="459" t="str">
        <f t="shared" si="5"/>
        <v/>
      </c>
      <c r="AM38" s="453"/>
      <c r="AN38" s="453"/>
      <c r="AO38" s="449" t="str">
        <f t="shared" si="0"/>
        <v/>
      </c>
      <c r="AP38" s="456"/>
      <c r="AQ38" s="462"/>
    </row>
    <row r="39" spans="1:43" ht="62.25" outlineLevel="1">
      <c r="A39" s="410" t="s">
        <v>858</v>
      </c>
      <c r="B39" s="443">
        <f>IF(C39&lt;&gt;"",COUNTA($C$8:C39),"")</f>
        <v>3</v>
      </c>
      <c r="C39" s="443">
        <v>395</v>
      </c>
      <c r="D39" s="444" t="s">
        <v>72</v>
      </c>
      <c r="E39" s="445"/>
      <c r="F39" s="445"/>
      <c r="G39" s="445"/>
      <c r="H39" s="445"/>
      <c r="I39" s="445"/>
      <c r="J39" s="445"/>
      <c r="K39" s="446"/>
      <c r="L39" s="447">
        <f>SUBTOTAL(9,L40:L60)</f>
        <v>0</v>
      </c>
      <c r="M39" s="448"/>
      <c r="N39" s="448"/>
      <c r="O39" s="448">
        <f>SUBTOTAL(9,O40:O60)</f>
        <v>0</v>
      </c>
      <c r="P39" s="448">
        <f>SUBTOTAL(9,P40:P60)</f>
        <v>0</v>
      </c>
      <c r="Q39" s="444"/>
      <c r="R39" s="445"/>
      <c r="S39" s="445">
        <f>SUBTOTAL(9,S40:S60)</f>
        <v>33</v>
      </c>
      <c r="T39" s="449"/>
      <c r="U39" s="449">
        <f>SUBTOTAL(9,U40:U60)</f>
        <v>20349000</v>
      </c>
      <c r="V39" s="446"/>
      <c r="W39" s="445"/>
      <c r="X39" s="450">
        <f>SUBTOTAL(9,X40:X60)</f>
        <v>297.10500000000002</v>
      </c>
      <c r="Y39" s="451">
        <f>SUBTOTAL(9,Y40:Y60)</f>
        <v>0</v>
      </c>
      <c r="Z39" s="449"/>
      <c r="AA39" s="449">
        <f>SUBTOTAL(9,AA40:AA60)</f>
        <v>284540467.85000002</v>
      </c>
      <c r="AB39" s="452"/>
      <c r="AC39" s="452"/>
      <c r="AD39" s="452"/>
      <c r="AE39" s="452"/>
      <c r="AF39" s="452"/>
      <c r="AG39" s="453"/>
      <c r="AH39" s="452"/>
      <c r="AI39" s="445"/>
      <c r="AJ39" s="445">
        <f>SUBTOTAL(9,AJ40:AJ60)</f>
        <v>0</v>
      </c>
      <c r="AK39" s="449"/>
      <c r="AL39" s="449">
        <f>SUBTOTAL(9,AL40:AL60)</f>
        <v>0</v>
      </c>
      <c r="AM39" s="445"/>
      <c r="AN39" s="445">
        <f>SUBTOTAL(9,AN40:AN60)</f>
        <v>0</v>
      </c>
      <c r="AO39" s="449">
        <f t="shared" si="0"/>
        <v>304889467.85000002</v>
      </c>
      <c r="AP39" s="454"/>
      <c r="AQ39" s="423"/>
    </row>
    <row r="40" spans="1:43" ht="94.5" outlineLevel="2">
      <c r="A40" s="455" t="e">
        <f>IF(C39&lt;&gt;"",$C$8:C39,A38)</f>
        <v>#VALUE!</v>
      </c>
      <c r="B40" s="443" t="str">
        <f>IF(C40&lt;&gt;"",COUNTA($C$8:C40),"")</f>
        <v/>
      </c>
      <c r="C40" s="443"/>
      <c r="D40" s="452" t="s">
        <v>75</v>
      </c>
      <c r="E40" s="453"/>
      <c r="F40" s="453"/>
      <c r="G40" s="453"/>
      <c r="H40" s="453"/>
      <c r="I40" s="453"/>
      <c r="J40" s="453"/>
      <c r="K40" s="456"/>
      <c r="L40" s="457"/>
      <c r="M40" s="458" t="str">
        <f>IF(K40&lt;&gt;"",VLOOKUP(K40,'DON GIA'!$S$1:$U$19,3,0),"")</f>
        <v/>
      </c>
      <c r="N40" s="458" t="str">
        <f>IF(K40&lt;&gt;"",VLOOKUP(K40,'DON GIA'!$S$1:$V$19,4,0),"")</f>
        <v/>
      </c>
      <c r="O40" s="458" t="str">
        <f t="shared" si="2"/>
        <v/>
      </c>
      <c r="P40" s="458" t="str">
        <f t="shared" si="3"/>
        <v/>
      </c>
      <c r="Q40" s="452" t="s">
        <v>48</v>
      </c>
      <c r="R40" s="453" t="s">
        <v>44</v>
      </c>
      <c r="S40" s="453">
        <v>3</v>
      </c>
      <c r="T40" s="459">
        <f>IF(Q40&lt;&gt;"",VLOOKUP(Q40,'DON GIA'!$H$1:$K$103,4,0),"")</f>
        <v>1708000</v>
      </c>
      <c r="U40" s="459">
        <f t="shared" ref="U40:U60" si="8">IF(Q40&lt;&gt;"",IF(ISNUMBER(T40),S40*T40,""),"")</f>
        <v>5124000</v>
      </c>
      <c r="V40" s="456" t="s">
        <v>1020</v>
      </c>
      <c r="W40" s="453" t="s">
        <v>27</v>
      </c>
      <c r="X40" s="460">
        <v>61.41</v>
      </c>
      <c r="Y40" s="461"/>
      <c r="Z40" s="459">
        <f>IF(V40&lt;&gt;"",VLOOKUP(V40,'DON GIA'!$A$1:$D$346,4,0),"")</f>
        <v>2107662</v>
      </c>
      <c r="AA40" s="459">
        <f t="shared" ref="AA40:AA60" si="9">IF(V40&lt;&gt;"",IF(ISNUMBER(Z40),X40*Z40,""),"")</f>
        <v>129431523.41999999</v>
      </c>
      <c r="AB40" s="452" t="s">
        <v>32</v>
      </c>
      <c r="AC40" s="452" t="s">
        <v>29</v>
      </c>
      <c r="AD40" s="452" t="s">
        <v>30</v>
      </c>
      <c r="AE40" s="452" t="s">
        <v>73</v>
      </c>
      <c r="AF40" s="452" t="s">
        <v>74</v>
      </c>
      <c r="AG40" s="453" t="s">
        <v>41</v>
      </c>
      <c r="AH40" s="452"/>
      <c r="AI40" s="453"/>
      <c r="AJ40" s="453"/>
      <c r="AK40" s="459" t="str">
        <f>IF(AH40&lt;&gt;"",VLOOKUP(AH40,'DON GIA'!$M$1:$P$9,4,0),"")</f>
        <v/>
      </c>
      <c r="AL40" s="459" t="str">
        <f t="shared" si="5"/>
        <v/>
      </c>
      <c r="AM40" s="453"/>
      <c r="AN40" s="453"/>
      <c r="AO40" s="449" t="str">
        <f t="shared" si="0"/>
        <v/>
      </c>
      <c r="AP40" s="463" t="s">
        <v>1743</v>
      </c>
      <c r="AQ40" s="462"/>
    </row>
    <row r="41" spans="1:43" ht="126" outlineLevel="2">
      <c r="A41" s="455" t="e">
        <f>IF(C40&lt;&gt;"",$C$8:C40,A40)</f>
        <v>#VALUE!</v>
      </c>
      <c r="B41" s="443" t="str">
        <f>IF(C41&lt;&gt;"",COUNTA($C$8:C41),"")</f>
        <v/>
      </c>
      <c r="C41" s="443"/>
      <c r="D41" s="452" t="s">
        <v>39</v>
      </c>
      <c r="E41" s="453"/>
      <c r="F41" s="453"/>
      <c r="G41" s="453"/>
      <c r="H41" s="453"/>
      <c r="I41" s="453"/>
      <c r="J41" s="453"/>
      <c r="K41" s="456"/>
      <c r="L41" s="457"/>
      <c r="M41" s="458" t="str">
        <f>IF(K41&lt;&gt;"",VLOOKUP(K41,'DON GIA'!$S$1:$U$19,3,0),"")</f>
        <v/>
      </c>
      <c r="N41" s="458" t="str">
        <f>IF(K41&lt;&gt;"",VLOOKUP(K41,'DON GIA'!$S$1:$V$19,4,0),"")</f>
        <v/>
      </c>
      <c r="O41" s="458" t="str">
        <f t="shared" si="2"/>
        <v/>
      </c>
      <c r="P41" s="458" t="str">
        <f t="shared" si="3"/>
        <v/>
      </c>
      <c r="Q41" s="452" t="s">
        <v>58</v>
      </c>
      <c r="R41" s="453" t="s">
        <v>44</v>
      </c>
      <c r="S41" s="453">
        <v>4</v>
      </c>
      <c r="T41" s="459">
        <f>IF(Q41&lt;&gt;"",VLOOKUP(Q41,'DON GIA'!$H$1:$K$103,4,0),"")</f>
        <v>211000</v>
      </c>
      <c r="U41" s="459">
        <f t="shared" si="8"/>
        <v>844000</v>
      </c>
      <c r="V41" s="456" t="s">
        <v>1021</v>
      </c>
      <c r="W41" s="453" t="s">
        <v>27</v>
      </c>
      <c r="X41" s="460">
        <v>15.4</v>
      </c>
      <c r="Y41" s="461"/>
      <c r="Z41" s="459">
        <f>IF(V41&lt;&gt;"",VLOOKUP(V41,'DON GIA'!$A$1:$D$346,4,0),"")</f>
        <v>109890</v>
      </c>
      <c r="AA41" s="459">
        <f t="shared" si="9"/>
        <v>1692306</v>
      </c>
      <c r="AB41" s="452"/>
      <c r="AC41" s="452"/>
      <c r="AD41" s="452"/>
      <c r="AE41" s="452"/>
      <c r="AF41" s="452"/>
      <c r="AG41" s="453"/>
      <c r="AH41" s="452"/>
      <c r="AI41" s="453"/>
      <c r="AJ41" s="453"/>
      <c r="AK41" s="459" t="str">
        <f>IF(AH41&lt;&gt;"",VLOOKUP(AH41,'DON GIA'!$M$1:$P$9,4,0),"")</f>
        <v/>
      </c>
      <c r="AL41" s="459" t="str">
        <f t="shared" si="5"/>
        <v/>
      </c>
      <c r="AM41" s="453"/>
      <c r="AN41" s="453"/>
      <c r="AO41" s="449" t="str">
        <f t="shared" si="0"/>
        <v/>
      </c>
      <c r="AP41" s="456"/>
      <c r="AQ41" s="462"/>
    </row>
    <row r="42" spans="1:43" ht="63" outlineLevel="2">
      <c r="A42" s="455" t="e">
        <f>IF(C41&lt;&gt;"",$C$8:C41,A41)</f>
        <v>#VALUE!</v>
      </c>
      <c r="B42" s="443" t="str">
        <f>IF(C42&lt;&gt;"",COUNTA($C$8:C42),"")</f>
        <v/>
      </c>
      <c r="C42" s="443"/>
      <c r="D42" s="452"/>
      <c r="E42" s="453"/>
      <c r="F42" s="453"/>
      <c r="G42" s="453"/>
      <c r="H42" s="453"/>
      <c r="I42" s="453"/>
      <c r="J42" s="453"/>
      <c r="K42" s="456"/>
      <c r="L42" s="457"/>
      <c r="M42" s="458" t="str">
        <f>IF(K42&lt;&gt;"",VLOOKUP(K42,'DON GIA'!$S$1:$U$19,3,0),"")</f>
        <v/>
      </c>
      <c r="N42" s="458" t="str">
        <f>IF(K42&lt;&gt;"",VLOOKUP(K42,'DON GIA'!$S$1:$V$19,4,0),"")</f>
        <v/>
      </c>
      <c r="O42" s="458" t="str">
        <f t="shared" si="2"/>
        <v/>
      </c>
      <c r="P42" s="458" t="str">
        <f t="shared" si="3"/>
        <v/>
      </c>
      <c r="Q42" s="452" t="s">
        <v>49</v>
      </c>
      <c r="R42" s="453" t="s">
        <v>44</v>
      </c>
      <c r="S42" s="453">
        <v>1</v>
      </c>
      <c r="T42" s="459">
        <f>IF(Q42&lt;&gt;"",VLOOKUP(Q42,'DON GIA'!$H$1:$K$103,4,0),"")</f>
        <v>248000</v>
      </c>
      <c r="U42" s="459">
        <f t="shared" si="8"/>
        <v>248000</v>
      </c>
      <c r="V42" s="456" t="s">
        <v>1022</v>
      </c>
      <c r="W42" s="453" t="s">
        <v>27</v>
      </c>
      <c r="X42" s="460">
        <f>29.23+13.5</f>
        <v>42.730000000000004</v>
      </c>
      <c r="Y42" s="461"/>
      <c r="Z42" s="459">
        <f>IF(V42&lt;&gt;"",VLOOKUP(V42,'DON GIA'!$A$1:$D$346,4,0),"")</f>
        <v>1457397</v>
      </c>
      <c r="AA42" s="459">
        <f t="shared" si="9"/>
        <v>62274573.810000002</v>
      </c>
      <c r="AB42" s="452"/>
      <c r="AC42" s="452"/>
      <c r="AD42" s="452"/>
      <c r="AE42" s="452"/>
      <c r="AF42" s="452"/>
      <c r="AG42" s="453"/>
      <c r="AH42" s="452"/>
      <c r="AI42" s="453"/>
      <c r="AJ42" s="453"/>
      <c r="AK42" s="459" t="str">
        <f>IF(AH42&lt;&gt;"",VLOOKUP(AH42,'DON GIA'!$M$1:$P$9,4,0),"")</f>
        <v/>
      </c>
      <c r="AL42" s="459" t="str">
        <f t="shared" si="5"/>
        <v/>
      </c>
      <c r="AM42" s="453"/>
      <c r="AN42" s="453"/>
      <c r="AO42" s="449" t="str">
        <f t="shared" si="0"/>
        <v/>
      </c>
      <c r="AP42" s="456"/>
      <c r="AQ42" s="462"/>
    </row>
    <row r="43" spans="1:43" ht="63" outlineLevel="2">
      <c r="A43" s="455" t="e">
        <f>IF(C42&lt;&gt;"",$C$8:C42,A42)</f>
        <v>#VALUE!</v>
      </c>
      <c r="B43" s="443" t="str">
        <f>IF(C43&lt;&gt;"",COUNTA($C$8:C43),"")</f>
        <v/>
      </c>
      <c r="C43" s="443"/>
      <c r="D43" s="452"/>
      <c r="E43" s="453"/>
      <c r="F43" s="453"/>
      <c r="G43" s="453"/>
      <c r="H43" s="453"/>
      <c r="I43" s="453"/>
      <c r="J43" s="453"/>
      <c r="K43" s="456"/>
      <c r="L43" s="457"/>
      <c r="M43" s="458" t="str">
        <f>IF(K43&lt;&gt;"",VLOOKUP(K43,'DON GIA'!$S$1:$U$19,3,0),"")</f>
        <v/>
      </c>
      <c r="N43" s="458" t="str">
        <f>IF(K43&lt;&gt;"",VLOOKUP(K43,'DON GIA'!$S$1:$V$19,4,0),"")</f>
        <v/>
      </c>
      <c r="O43" s="458" t="str">
        <f t="shared" si="2"/>
        <v/>
      </c>
      <c r="P43" s="458" t="str">
        <f t="shared" si="3"/>
        <v/>
      </c>
      <c r="Q43" s="452" t="s">
        <v>77</v>
      </c>
      <c r="R43" s="453" t="s">
        <v>44</v>
      </c>
      <c r="S43" s="453">
        <v>2</v>
      </c>
      <c r="T43" s="459">
        <f>IF(Q43&lt;&gt;"",VLOOKUP(Q43,'DON GIA'!$H$1:$K$103,4,0),"")</f>
        <v>45000</v>
      </c>
      <c r="U43" s="459">
        <f t="shared" si="8"/>
        <v>90000</v>
      </c>
      <c r="V43" s="456" t="s">
        <v>1007</v>
      </c>
      <c r="W43" s="453" t="s">
        <v>27</v>
      </c>
      <c r="X43" s="460">
        <v>4.5599999999999996</v>
      </c>
      <c r="Y43" s="461"/>
      <c r="Z43" s="459">
        <f>IF(V43&lt;&gt;"",VLOOKUP(V43,'DON GIA'!$A$1:$D$346,4,0),"")</f>
        <v>1229116</v>
      </c>
      <c r="AA43" s="459">
        <f t="shared" si="9"/>
        <v>5604768.96</v>
      </c>
      <c r="AB43" s="452"/>
      <c r="AC43" s="452"/>
      <c r="AD43" s="452"/>
      <c r="AE43" s="452"/>
      <c r="AF43" s="452"/>
      <c r="AG43" s="453"/>
      <c r="AH43" s="452"/>
      <c r="AI43" s="453"/>
      <c r="AJ43" s="453"/>
      <c r="AK43" s="459" t="str">
        <f>IF(AH43&lt;&gt;"",VLOOKUP(AH43,'DON GIA'!$M$1:$P$9,4,0),"")</f>
        <v/>
      </c>
      <c r="AL43" s="459" t="str">
        <f t="shared" si="5"/>
        <v/>
      </c>
      <c r="AM43" s="453"/>
      <c r="AN43" s="453"/>
      <c r="AO43" s="449" t="str">
        <f t="shared" si="0"/>
        <v/>
      </c>
      <c r="AP43" s="456"/>
      <c r="AQ43" s="462"/>
    </row>
    <row r="44" spans="1:43" ht="31.5" outlineLevel="2">
      <c r="A44" s="455" t="e">
        <f>IF(C43&lt;&gt;"",$C$8:C43,A43)</f>
        <v>#VALUE!</v>
      </c>
      <c r="B44" s="443" t="str">
        <f>IF(C44&lt;&gt;"",COUNTA($C$8:C44),"")</f>
        <v/>
      </c>
      <c r="C44" s="443"/>
      <c r="D44" s="452"/>
      <c r="E44" s="453"/>
      <c r="F44" s="453"/>
      <c r="G44" s="453"/>
      <c r="H44" s="453"/>
      <c r="I44" s="453"/>
      <c r="J44" s="453"/>
      <c r="K44" s="456"/>
      <c r="L44" s="457"/>
      <c r="M44" s="458" t="str">
        <f>IF(K44&lt;&gt;"",VLOOKUP(K44,'DON GIA'!$S$1:$U$19,3,0),"")</f>
        <v/>
      </c>
      <c r="N44" s="458" t="str">
        <f>IF(K44&lt;&gt;"",VLOOKUP(K44,'DON GIA'!$S$1:$V$19,4,0),"")</f>
        <v/>
      </c>
      <c r="O44" s="458" t="str">
        <f t="shared" si="2"/>
        <v/>
      </c>
      <c r="P44" s="458" t="str">
        <f t="shared" si="3"/>
        <v/>
      </c>
      <c r="Q44" s="452" t="s">
        <v>78</v>
      </c>
      <c r="R44" s="453" t="s">
        <v>44</v>
      </c>
      <c r="S44" s="453">
        <v>1</v>
      </c>
      <c r="T44" s="459">
        <f>IF(Q44&lt;&gt;"",VLOOKUP(Q44,'DON GIA'!$H$1:$K$103,4,0),"")</f>
        <v>2236000</v>
      </c>
      <c r="U44" s="459">
        <f t="shared" si="8"/>
        <v>2236000</v>
      </c>
      <c r="V44" s="456" t="s">
        <v>1023</v>
      </c>
      <c r="W44" s="453" t="s">
        <v>38</v>
      </c>
      <c r="X44" s="460">
        <v>0.105</v>
      </c>
      <c r="Y44" s="461"/>
      <c r="Z44" s="459">
        <f>IF(V44&lt;&gt;"",VLOOKUP(V44,'DON GIA'!$A$1:$D$346,4,0),"")</f>
        <v>2523428</v>
      </c>
      <c r="AA44" s="459">
        <f t="shared" si="9"/>
        <v>264959.94</v>
      </c>
      <c r="AB44" s="452"/>
      <c r="AC44" s="452"/>
      <c r="AD44" s="452"/>
      <c r="AE44" s="452"/>
      <c r="AF44" s="452"/>
      <c r="AG44" s="453"/>
      <c r="AH44" s="452"/>
      <c r="AI44" s="453"/>
      <c r="AJ44" s="453"/>
      <c r="AK44" s="459" t="str">
        <f>IF(AH44&lt;&gt;"",VLOOKUP(AH44,'DON GIA'!$M$1:$P$9,4,0),"")</f>
        <v/>
      </c>
      <c r="AL44" s="459" t="str">
        <f t="shared" si="5"/>
        <v/>
      </c>
      <c r="AM44" s="453"/>
      <c r="AN44" s="453"/>
      <c r="AO44" s="449" t="str">
        <f t="shared" si="0"/>
        <v/>
      </c>
      <c r="AP44" s="456"/>
      <c r="AQ44" s="462"/>
    </row>
    <row r="45" spans="1:43" ht="63" outlineLevel="2">
      <c r="A45" s="455" t="e">
        <f>IF(C44&lt;&gt;"",$C$8:C44,A44)</f>
        <v>#VALUE!</v>
      </c>
      <c r="B45" s="443" t="str">
        <f>IF(C45&lt;&gt;"",COUNTA($C$8:C45),"")</f>
        <v/>
      </c>
      <c r="C45" s="443"/>
      <c r="D45" s="452"/>
      <c r="E45" s="453"/>
      <c r="F45" s="453"/>
      <c r="G45" s="453"/>
      <c r="H45" s="453"/>
      <c r="I45" s="453"/>
      <c r="J45" s="453"/>
      <c r="K45" s="456"/>
      <c r="L45" s="457"/>
      <c r="M45" s="458" t="str">
        <f>IF(K45&lt;&gt;"",VLOOKUP(K45,'DON GIA'!$S$1:$U$19,3,0),"")</f>
        <v/>
      </c>
      <c r="N45" s="458" t="str">
        <f>IF(K45&lt;&gt;"",VLOOKUP(K45,'DON GIA'!$S$1:$V$19,4,0),"")</f>
        <v/>
      </c>
      <c r="O45" s="458" t="str">
        <f t="shared" si="2"/>
        <v/>
      </c>
      <c r="P45" s="458" t="str">
        <f t="shared" si="3"/>
        <v/>
      </c>
      <c r="Q45" s="452" t="s">
        <v>79</v>
      </c>
      <c r="R45" s="453" t="s">
        <v>44</v>
      </c>
      <c r="S45" s="453">
        <v>1</v>
      </c>
      <c r="T45" s="459">
        <f>IF(Q45&lt;&gt;"",VLOOKUP(Q45,'DON GIA'!$H$1:$K$103,4,0),"")</f>
        <v>1632000</v>
      </c>
      <c r="U45" s="459">
        <f t="shared" si="8"/>
        <v>1632000</v>
      </c>
      <c r="V45" s="456" t="s">
        <v>1009</v>
      </c>
      <c r="W45" s="453" t="s">
        <v>27</v>
      </c>
      <c r="X45" s="460">
        <v>2.9</v>
      </c>
      <c r="Y45" s="461"/>
      <c r="Z45" s="459">
        <f>IF(V45&lt;&gt;"",VLOOKUP(V45,'DON GIA'!$A$1:$D$346,4,0),"")</f>
        <v>282038</v>
      </c>
      <c r="AA45" s="459">
        <f t="shared" si="9"/>
        <v>817910.2</v>
      </c>
      <c r="AB45" s="452"/>
      <c r="AC45" s="452"/>
      <c r="AD45" s="452"/>
      <c r="AE45" s="452"/>
      <c r="AF45" s="452"/>
      <c r="AG45" s="453"/>
      <c r="AH45" s="452"/>
      <c r="AI45" s="453"/>
      <c r="AJ45" s="453"/>
      <c r="AK45" s="459" t="str">
        <f>IF(AH45&lt;&gt;"",VLOOKUP(AH45,'DON GIA'!$M$1:$P$9,4,0),"")</f>
        <v/>
      </c>
      <c r="AL45" s="459" t="str">
        <f t="shared" si="5"/>
        <v/>
      </c>
      <c r="AM45" s="453"/>
      <c r="AN45" s="453"/>
      <c r="AO45" s="449" t="str">
        <f t="shared" si="0"/>
        <v/>
      </c>
      <c r="AP45" s="456"/>
      <c r="AQ45" s="462"/>
    </row>
    <row r="46" spans="1:43" ht="63" outlineLevel="2">
      <c r="A46" s="455" t="e">
        <f>IF(C45&lt;&gt;"",$C$8:C45,A45)</f>
        <v>#VALUE!</v>
      </c>
      <c r="B46" s="443" t="str">
        <f>IF(C46&lt;&gt;"",COUNTA($C$8:C46),"")</f>
        <v/>
      </c>
      <c r="C46" s="443"/>
      <c r="D46" s="452"/>
      <c r="E46" s="453"/>
      <c r="F46" s="453"/>
      <c r="G46" s="453"/>
      <c r="H46" s="453"/>
      <c r="I46" s="453"/>
      <c r="J46" s="453"/>
      <c r="K46" s="456"/>
      <c r="L46" s="457"/>
      <c r="M46" s="458" t="str">
        <f>IF(K46&lt;&gt;"",VLOOKUP(K46,'DON GIA'!$S$1:$U$19,3,0),"")</f>
        <v/>
      </c>
      <c r="N46" s="458" t="str">
        <f>IF(K46&lt;&gt;"",VLOOKUP(K46,'DON GIA'!$S$1:$V$19,4,0),"")</f>
        <v/>
      </c>
      <c r="O46" s="458" t="str">
        <f t="shared" si="2"/>
        <v/>
      </c>
      <c r="P46" s="458" t="str">
        <f t="shared" si="3"/>
        <v/>
      </c>
      <c r="Q46" s="452" t="s">
        <v>46</v>
      </c>
      <c r="R46" s="453" t="s">
        <v>44</v>
      </c>
      <c r="S46" s="453">
        <v>3</v>
      </c>
      <c r="T46" s="459">
        <f>IF(Q46&lt;&gt;"",VLOOKUP(Q46,'DON GIA'!$H$1:$K$103,4,0),"")</f>
        <v>758000</v>
      </c>
      <c r="U46" s="459">
        <f t="shared" si="8"/>
        <v>2274000</v>
      </c>
      <c r="V46" s="456" t="s">
        <v>1024</v>
      </c>
      <c r="W46" s="453" t="s">
        <v>27</v>
      </c>
      <c r="X46" s="460">
        <v>0.8</v>
      </c>
      <c r="Y46" s="461"/>
      <c r="Z46" s="459">
        <f>IF(V46&lt;&gt;"",VLOOKUP(V46,'DON GIA'!$A$1:$D$346,4,0),"")</f>
        <v>138443</v>
      </c>
      <c r="AA46" s="459">
        <f t="shared" si="9"/>
        <v>110754.40000000001</v>
      </c>
      <c r="AB46" s="452"/>
      <c r="AC46" s="452"/>
      <c r="AD46" s="452"/>
      <c r="AE46" s="452"/>
      <c r="AF46" s="452"/>
      <c r="AG46" s="453"/>
      <c r="AH46" s="452"/>
      <c r="AI46" s="453"/>
      <c r="AJ46" s="453"/>
      <c r="AK46" s="459" t="str">
        <f>IF(AH46&lt;&gt;"",VLOOKUP(AH46,'DON GIA'!$M$1:$P$9,4,0),"")</f>
        <v/>
      </c>
      <c r="AL46" s="459" t="str">
        <f t="shared" si="5"/>
        <v/>
      </c>
      <c r="AM46" s="453"/>
      <c r="AN46" s="453"/>
      <c r="AO46" s="449" t="str">
        <f t="shared" si="0"/>
        <v/>
      </c>
      <c r="AP46" s="456"/>
      <c r="AQ46" s="462"/>
    </row>
    <row r="47" spans="1:43" ht="63" outlineLevel="2">
      <c r="A47" s="455" t="e">
        <f>IF(C46&lt;&gt;"",$C$8:C46,A46)</f>
        <v>#VALUE!</v>
      </c>
      <c r="B47" s="443" t="str">
        <f>IF(C47&lt;&gt;"",COUNTA($C$8:C47),"")</f>
        <v/>
      </c>
      <c r="C47" s="443"/>
      <c r="D47" s="452"/>
      <c r="E47" s="453"/>
      <c r="F47" s="453"/>
      <c r="G47" s="453"/>
      <c r="H47" s="453"/>
      <c r="I47" s="453"/>
      <c r="J47" s="453"/>
      <c r="K47" s="456"/>
      <c r="L47" s="457"/>
      <c r="M47" s="458" t="str">
        <f>IF(K47&lt;&gt;"",VLOOKUP(K47,'DON GIA'!$S$1:$U$19,3,0),"")</f>
        <v/>
      </c>
      <c r="N47" s="458" t="str">
        <f>IF(K47&lt;&gt;"",VLOOKUP(K47,'DON GIA'!$S$1:$V$19,4,0),"")</f>
        <v/>
      </c>
      <c r="O47" s="458" t="str">
        <f t="shared" si="2"/>
        <v/>
      </c>
      <c r="P47" s="458" t="str">
        <f t="shared" si="3"/>
        <v/>
      </c>
      <c r="Q47" s="452" t="s">
        <v>61</v>
      </c>
      <c r="R47" s="453" t="s">
        <v>44</v>
      </c>
      <c r="S47" s="453">
        <v>7</v>
      </c>
      <c r="T47" s="459">
        <f>IF(Q47&lt;&gt;"",VLOOKUP(Q47,'DON GIA'!$H$1:$K$103,4,0),"")</f>
        <v>180000</v>
      </c>
      <c r="U47" s="459">
        <f t="shared" si="8"/>
        <v>1260000</v>
      </c>
      <c r="V47" s="456" t="s">
        <v>1001</v>
      </c>
      <c r="W47" s="453" t="s">
        <v>27</v>
      </c>
      <c r="X47" s="460">
        <v>14.85</v>
      </c>
      <c r="Y47" s="461"/>
      <c r="Z47" s="459">
        <f>IF(V47&lt;&gt;"",VLOOKUP(V47,'DON GIA'!$A$1:$D$346,4,0),"")</f>
        <v>295078</v>
      </c>
      <c r="AA47" s="459">
        <f t="shared" si="9"/>
        <v>4381908.3</v>
      </c>
      <c r="AB47" s="452"/>
      <c r="AC47" s="452"/>
      <c r="AD47" s="452"/>
      <c r="AE47" s="452"/>
      <c r="AF47" s="452"/>
      <c r="AG47" s="453"/>
      <c r="AH47" s="452"/>
      <c r="AI47" s="453"/>
      <c r="AJ47" s="453"/>
      <c r="AK47" s="459" t="str">
        <f>IF(AH47&lt;&gt;"",VLOOKUP(AH47,'DON GIA'!$M$1:$P$9,4,0),"")</f>
        <v/>
      </c>
      <c r="AL47" s="459" t="str">
        <f t="shared" si="5"/>
        <v/>
      </c>
      <c r="AM47" s="453"/>
      <c r="AN47" s="453"/>
      <c r="AO47" s="449" t="str">
        <f t="shared" si="0"/>
        <v/>
      </c>
      <c r="AP47" s="456"/>
      <c r="AQ47" s="462"/>
    </row>
    <row r="48" spans="1:43" ht="63" outlineLevel="2">
      <c r="A48" s="455" t="e">
        <f>IF(C47&lt;&gt;"",$C$8:C47,A47)</f>
        <v>#VALUE!</v>
      </c>
      <c r="B48" s="443" t="str">
        <f>IF(C48&lt;&gt;"",COUNTA($C$8:C48),"")</f>
        <v/>
      </c>
      <c r="C48" s="443"/>
      <c r="D48" s="452"/>
      <c r="E48" s="453"/>
      <c r="F48" s="453"/>
      <c r="G48" s="453"/>
      <c r="H48" s="453"/>
      <c r="I48" s="453"/>
      <c r="J48" s="453"/>
      <c r="K48" s="456"/>
      <c r="L48" s="457"/>
      <c r="M48" s="458" t="str">
        <f>IF(K48&lt;&gt;"",VLOOKUP(K48,'DON GIA'!$S$1:$U$19,3,0),"")</f>
        <v/>
      </c>
      <c r="N48" s="458" t="str">
        <f>IF(K48&lt;&gt;"",VLOOKUP(K48,'DON GIA'!$S$1:$V$19,4,0),"")</f>
        <v/>
      </c>
      <c r="O48" s="458" t="str">
        <f t="shared" si="2"/>
        <v/>
      </c>
      <c r="P48" s="458" t="str">
        <f t="shared" si="3"/>
        <v/>
      </c>
      <c r="Q48" s="452" t="s">
        <v>80</v>
      </c>
      <c r="R48" s="453" t="s">
        <v>44</v>
      </c>
      <c r="S48" s="453">
        <v>1</v>
      </c>
      <c r="T48" s="459">
        <f>IF(Q48&lt;&gt;"",VLOOKUP(Q48,'DON GIA'!$H$1:$K$103,4,0),"")</f>
        <v>600000</v>
      </c>
      <c r="U48" s="459">
        <f t="shared" si="8"/>
        <v>600000</v>
      </c>
      <c r="V48" s="456" t="s">
        <v>1025</v>
      </c>
      <c r="W48" s="453" t="s">
        <v>27</v>
      </c>
      <c r="X48" s="460">
        <v>13.5</v>
      </c>
      <c r="Y48" s="461"/>
      <c r="Z48" s="459">
        <f>IF(V48&lt;&gt;"",VLOOKUP(V48,'DON GIA'!$A$1:$D$346,4,0),"")</f>
        <v>534149</v>
      </c>
      <c r="AA48" s="459">
        <f t="shared" si="9"/>
        <v>7211011.5</v>
      </c>
      <c r="AB48" s="452"/>
      <c r="AC48" s="452"/>
      <c r="AD48" s="452"/>
      <c r="AE48" s="452"/>
      <c r="AF48" s="452"/>
      <c r="AG48" s="453"/>
      <c r="AH48" s="452"/>
      <c r="AI48" s="453"/>
      <c r="AJ48" s="453"/>
      <c r="AK48" s="459" t="str">
        <f>IF(AH48&lt;&gt;"",VLOOKUP(AH48,'DON GIA'!$M$1:$P$9,4,0),"")</f>
        <v/>
      </c>
      <c r="AL48" s="459" t="str">
        <f t="shared" si="5"/>
        <v/>
      </c>
      <c r="AM48" s="453"/>
      <c r="AN48" s="453"/>
      <c r="AO48" s="449" t="str">
        <f t="shared" si="0"/>
        <v/>
      </c>
      <c r="AP48" s="456"/>
      <c r="AQ48" s="462"/>
    </row>
    <row r="49" spans="1:43" ht="126" outlineLevel="2">
      <c r="A49" s="455" t="e">
        <f>IF(C48&lt;&gt;"",$C$8:C48,A48)</f>
        <v>#VALUE!</v>
      </c>
      <c r="B49" s="443" t="str">
        <f>IF(C49&lt;&gt;"",COUNTA($C$8:C49),"")</f>
        <v/>
      </c>
      <c r="C49" s="443"/>
      <c r="D49" s="452"/>
      <c r="E49" s="453"/>
      <c r="F49" s="453"/>
      <c r="G49" s="453"/>
      <c r="H49" s="453"/>
      <c r="I49" s="453"/>
      <c r="J49" s="453"/>
      <c r="K49" s="456"/>
      <c r="L49" s="457"/>
      <c r="M49" s="458" t="str">
        <f>IF(K49&lt;&gt;"",VLOOKUP(K49,'DON GIA'!$S$1:$U$19,3,0),"")</f>
        <v/>
      </c>
      <c r="N49" s="458" t="str">
        <f>IF(K49&lt;&gt;"",VLOOKUP(K49,'DON GIA'!$S$1:$V$19,4,0),"")</f>
        <v/>
      </c>
      <c r="O49" s="458" t="str">
        <f t="shared" si="2"/>
        <v/>
      </c>
      <c r="P49" s="458" t="str">
        <f t="shared" si="3"/>
        <v/>
      </c>
      <c r="Q49" s="452" t="s">
        <v>81</v>
      </c>
      <c r="R49" s="453" t="s">
        <v>44</v>
      </c>
      <c r="S49" s="453">
        <v>1</v>
      </c>
      <c r="T49" s="459">
        <f>IF(Q49&lt;&gt;"",VLOOKUP(Q49,'DON GIA'!$H$1:$K$103,4,0),"")</f>
        <v>120000</v>
      </c>
      <c r="U49" s="459">
        <f t="shared" si="8"/>
        <v>120000</v>
      </c>
      <c r="V49" s="456" t="s">
        <v>1026</v>
      </c>
      <c r="W49" s="453" t="s">
        <v>27</v>
      </c>
      <c r="X49" s="460">
        <v>4.4000000000000004</v>
      </c>
      <c r="Y49" s="461"/>
      <c r="Z49" s="459">
        <f>IF(V49&lt;&gt;"",VLOOKUP(V49,'DON GIA'!$A$1:$D$346,4,0),"")</f>
        <v>10226810</v>
      </c>
      <c r="AA49" s="459">
        <f t="shared" si="9"/>
        <v>44997964</v>
      </c>
      <c r="AB49" s="452"/>
      <c r="AC49" s="452"/>
      <c r="AD49" s="452"/>
      <c r="AE49" s="452"/>
      <c r="AF49" s="452"/>
      <c r="AG49" s="453"/>
      <c r="AH49" s="452"/>
      <c r="AI49" s="453"/>
      <c r="AJ49" s="453"/>
      <c r="AK49" s="459" t="str">
        <f>IF(AH49&lt;&gt;"",VLOOKUP(AH49,'DON GIA'!$M$1:$P$9,4,0),"")</f>
        <v/>
      </c>
      <c r="AL49" s="459" t="str">
        <f t="shared" si="5"/>
        <v/>
      </c>
      <c r="AM49" s="453"/>
      <c r="AN49" s="453"/>
      <c r="AO49" s="449" t="str">
        <f t="shared" si="0"/>
        <v/>
      </c>
      <c r="AP49" s="456"/>
      <c r="AQ49" s="462"/>
    </row>
    <row r="50" spans="1:43" ht="94.5" outlineLevel="2">
      <c r="A50" s="455" t="e">
        <f>IF(C49&lt;&gt;"",$C$8:C49,A49)</f>
        <v>#VALUE!</v>
      </c>
      <c r="B50" s="443" t="str">
        <f>IF(C50&lt;&gt;"",COUNTA($C$8:C50),"")</f>
        <v/>
      </c>
      <c r="C50" s="443"/>
      <c r="D50" s="452"/>
      <c r="E50" s="453"/>
      <c r="F50" s="453"/>
      <c r="G50" s="453"/>
      <c r="H50" s="453"/>
      <c r="I50" s="453"/>
      <c r="J50" s="453"/>
      <c r="K50" s="456"/>
      <c r="L50" s="457"/>
      <c r="M50" s="458" t="str">
        <f>IF(K50&lt;&gt;"",VLOOKUP(K50,'DON GIA'!$S$1:$U$19,3,0),"")</f>
        <v/>
      </c>
      <c r="N50" s="458" t="str">
        <f>IF(K50&lt;&gt;"",VLOOKUP(K50,'DON GIA'!$S$1:$V$19,4,0),"")</f>
        <v/>
      </c>
      <c r="O50" s="458" t="str">
        <f t="shared" si="2"/>
        <v/>
      </c>
      <c r="P50" s="458" t="str">
        <f t="shared" si="3"/>
        <v/>
      </c>
      <c r="Q50" s="452" t="s">
        <v>82</v>
      </c>
      <c r="R50" s="453" t="s">
        <v>44</v>
      </c>
      <c r="S50" s="453">
        <v>1</v>
      </c>
      <c r="T50" s="459">
        <f>IF(Q50&lt;&gt;"",VLOOKUP(Q50,'DON GIA'!$H$1:$K$103,4,0),"")</f>
        <v>60000</v>
      </c>
      <c r="U50" s="459">
        <f t="shared" si="8"/>
        <v>60000</v>
      </c>
      <c r="V50" s="456" t="s">
        <v>1027</v>
      </c>
      <c r="W50" s="453" t="s">
        <v>27</v>
      </c>
      <c r="X50" s="460">
        <v>76.14</v>
      </c>
      <c r="Y50" s="461"/>
      <c r="Z50" s="459">
        <f>IF(V50&lt;&gt;"",VLOOKUP(V50,'DON GIA'!$A$1:$D$346,4,0),"")</f>
        <v>272996</v>
      </c>
      <c r="AA50" s="459">
        <f t="shared" si="9"/>
        <v>20785915.440000001</v>
      </c>
      <c r="AB50" s="452"/>
      <c r="AC50" s="452"/>
      <c r="AD50" s="452"/>
      <c r="AE50" s="452"/>
      <c r="AF50" s="452"/>
      <c r="AG50" s="453"/>
      <c r="AH50" s="452"/>
      <c r="AI50" s="453"/>
      <c r="AJ50" s="453"/>
      <c r="AK50" s="459" t="str">
        <f>IF(AH50&lt;&gt;"",VLOOKUP(AH50,'DON GIA'!$M$1:$P$9,4,0),"")</f>
        <v/>
      </c>
      <c r="AL50" s="459" t="str">
        <f t="shared" si="5"/>
        <v/>
      </c>
      <c r="AM50" s="453"/>
      <c r="AN50" s="453"/>
      <c r="AO50" s="449" t="str">
        <f t="shared" si="0"/>
        <v/>
      </c>
      <c r="AP50" s="456"/>
      <c r="AQ50" s="462"/>
    </row>
    <row r="51" spans="1:43" ht="63" outlineLevel="2">
      <c r="A51" s="455" t="e">
        <f>IF(C50&lt;&gt;"",$C$8:C50,A50)</f>
        <v>#VALUE!</v>
      </c>
      <c r="B51" s="443" t="str">
        <f>IF(C51&lt;&gt;"",COUNTA($C$8:C51),"")</f>
        <v/>
      </c>
      <c r="C51" s="443"/>
      <c r="D51" s="452"/>
      <c r="E51" s="453"/>
      <c r="F51" s="453"/>
      <c r="G51" s="453"/>
      <c r="H51" s="453"/>
      <c r="I51" s="453"/>
      <c r="J51" s="453"/>
      <c r="K51" s="456"/>
      <c r="L51" s="457"/>
      <c r="M51" s="458" t="str">
        <f>IF(K51&lt;&gt;"",VLOOKUP(K51,'DON GIA'!$S$1:$U$19,3,0),"")</f>
        <v/>
      </c>
      <c r="N51" s="458" t="str">
        <f>IF(K51&lt;&gt;"",VLOOKUP(K51,'DON GIA'!$S$1:$V$19,4,0),"")</f>
        <v/>
      </c>
      <c r="O51" s="458" t="str">
        <f t="shared" si="2"/>
        <v/>
      </c>
      <c r="P51" s="458" t="str">
        <f t="shared" si="3"/>
        <v/>
      </c>
      <c r="Q51" s="452" t="s">
        <v>83</v>
      </c>
      <c r="R51" s="453" t="s">
        <v>44</v>
      </c>
      <c r="S51" s="453">
        <v>1</v>
      </c>
      <c r="T51" s="459">
        <f>IF(Q51&lt;&gt;"",VLOOKUP(Q51,'DON GIA'!$H$1:$K$103,4,0),"")</f>
        <v>337000</v>
      </c>
      <c r="U51" s="459">
        <f t="shared" si="8"/>
        <v>337000</v>
      </c>
      <c r="V51" s="456" t="s">
        <v>1028</v>
      </c>
      <c r="W51" s="453" t="s">
        <v>27</v>
      </c>
      <c r="X51" s="460">
        <v>24.31</v>
      </c>
      <c r="Y51" s="461"/>
      <c r="Z51" s="459">
        <f>IF(V51&lt;&gt;"",VLOOKUP(V51,'DON GIA'!$A$1:$D$346,4,0),"")</f>
        <v>242348</v>
      </c>
      <c r="AA51" s="459">
        <f t="shared" si="9"/>
        <v>5891479.8799999999</v>
      </c>
      <c r="AB51" s="452"/>
      <c r="AC51" s="452"/>
      <c r="AD51" s="452"/>
      <c r="AE51" s="452"/>
      <c r="AF51" s="452"/>
      <c r="AG51" s="453"/>
      <c r="AH51" s="452"/>
      <c r="AI51" s="453"/>
      <c r="AJ51" s="453"/>
      <c r="AK51" s="459" t="str">
        <f>IF(AH51&lt;&gt;"",VLOOKUP(AH51,'DON GIA'!$M$1:$P$9,4,0),"")</f>
        <v/>
      </c>
      <c r="AL51" s="459" t="str">
        <f t="shared" si="5"/>
        <v/>
      </c>
      <c r="AM51" s="453"/>
      <c r="AN51" s="453"/>
      <c r="AO51" s="449" t="str">
        <f t="shared" si="0"/>
        <v/>
      </c>
      <c r="AP51" s="456"/>
      <c r="AQ51" s="462"/>
    </row>
    <row r="52" spans="1:43" ht="157.5" outlineLevel="2">
      <c r="A52" s="455" t="e">
        <f>IF(C51&lt;&gt;"",$C$8:C51,A51)</f>
        <v>#VALUE!</v>
      </c>
      <c r="B52" s="443" t="str">
        <f>IF(C52&lt;&gt;"",COUNTA($C$8:C52),"")</f>
        <v/>
      </c>
      <c r="C52" s="443"/>
      <c r="D52" s="452"/>
      <c r="E52" s="453"/>
      <c r="F52" s="453"/>
      <c r="G52" s="453"/>
      <c r="H52" s="453"/>
      <c r="I52" s="453"/>
      <c r="J52" s="453"/>
      <c r="K52" s="456"/>
      <c r="L52" s="457"/>
      <c r="M52" s="458" t="str">
        <f>IF(K52&lt;&gt;"",VLOOKUP(K52,'DON GIA'!$S$1:$U$19,3,0),"")</f>
        <v/>
      </c>
      <c r="N52" s="458" t="str">
        <f>IF(K52&lt;&gt;"",VLOOKUP(K52,'DON GIA'!$S$1:$V$19,4,0),"")</f>
        <v/>
      </c>
      <c r="O52" s="458" t="str">
        <f t="shared" si="2"/>
        <v/>
      </c>
      <c r="P52" s="458" t="str">
        <f t="shared" si="3"/>
        <v/>
      </c>
      <c r="Q52" s="452" t="s">
        <v>84</v>
      </c>
      <c r="R52" s="453" t="s">
        <v>44</v>
      </c>
      <c r="S52" s="453">
        <v>1</v>
      </c>
      <c r="T52" s="459">
        <f>IF(Q52&lt;&gt;"",VLOOKUP(Q52,'DON GIA'!$H$1:$K$103,4,0),"")</f>
        <v>70000</v>
      </c>
      <c r="U52" s="459">
        <f t="shared" si="8"/>
        <v>70000</v>
      </c>
      <c r="V52" s="456" t="s">
        <v>1029</v>
      </c>
      <c r="W52" s="453" t="s">
        <v>85</v>
      </c>
      <c r="X52" s="460">
        <f>16*1.5+12</f>
        <v>36</v>
      </c>
      <c r="Y52" s="461"/>
      <c r="Z52" s="459">
        <f>IF(V52&lt;&gt;"",VLOOKUP(V52,'DON GIA'!$A$1:$D$346,4,0),"")</f>
        <v>29872</v>
      </c>
      <c r="AA52" s="459">
        <f t="shared" si="9"/>
        <v>1075392</v>
      </c>
      <c r="AB52" s="452"/>
      <c r="AC52" s="452"/>
      <c r="AD52" s="452"/>
      <c r="AE52" s="452"/>
      <c r="AF52" s="452"/>
      <c r="AG52" s="453"/>
      <c r="AH52" s="452"/>
      <c r="AI52" s="453"/>
      <c r="AJ52" s="453"/>
      <c r="AK52" s="459" t="str">
        <f>IF(AH52&lt;&gt;"",VLOOKUP(AH52,'DON GIA'!$M$1:$P$9,4,0),"")</f>
        <v/>
      </c>
      <c r="AL52" s="459" t="str">
        <f t="shared" si="5"/>
        <v/>
      </c>
      <c r="AM52" s="453"/>
      <c r="AN52" s="453"/>
      <c r="AO52" s="449" t="str">
        <f t="shared" si="0"/>
        <v/>
      </c>
      <c r="AP52" s="456"/>
      <c r="AQ52" s="462"/>
    </row>
    <row r="53" spans="1:43" ht="31.5" outlineLevel="2">
      <c r="A53" s="455" t="e">
        <f>IF(C52&lt;&gt;"",$C$8:C52,A52)</f>
        <v>#VALUE!</v>
      </c>
      <c r="B53" s="443" t="str">
        <f>IF(C53&lt;&gt;"",COUNTA($C$8:C53),"")</f>
        <v/>
      </c>
      <c r="C53" s="443"/>
      <c r="D53" s="452"/>
      <c r="E53" s="453"/>
      <c r="F53" s="453"/>
      <c r="G53" s="453"/>
      <c r="H53" s="453"/>
      <c r="I53" s="453"/>
      <c r="J53" s="453"/>
      <c r="K53" s="456"/>
      <c r="L53" s="457"/>
      <c r="M53" s="458" t="str">
        <f>IF(K53&lt;&gt;"",VLOOKUP(K53,'DON GIA'!$S$1:$U$19,3,0),"")</f>
        <v/>
      </c>
      <c r="N53" s="458" t="str">
        <f>IF(K53&lt;&gt;"",VLOOKUP(K53,'DON GIA'!$S$1:$V$19,4,0),"")</f>
        <v/>
      </c>
      <c r="O53" s="458" t="str">
        <f t="shared" si="2"/>
        <v/>
      </c>
      <c r="P53" s="458" t="str">
        <f t="shared" si="3"/>
        <v/>
      </c>
      <c r="Q53" s="452" t="s">
        <v>86</v>
      </c>
      <c r="R53" s="453" t="s">
        <v>44</v>
      </c>
      <c r="S53" s="453">
        <v>1</v>
      </c>
      <c r="T53" s="459">
        <f>IF(Q53&lt;&gt;"",VLOOKUP(Q53,'DON GIA'!$H$1:$K$103,4,0),"")</f>
        <v>450000</v>
      </c>
      <c r="U53" s="459">
        <f t="shared" si="8"/>
        <v>450000</v>
      </c>
      <c r="V53" s="466"/>
      <c r="W53" s="466"/>
      <c r="X53" s="466"/>
      <c r="Y53" s="461"/>
      <c r="Z53" s="459" t="str">
        <f>IF(V53&lt;&gt;"",VLOOKUP(V53,'DON GIA'!$A$1:$D$346,4,0),"")</f>
        <v/>
      </c>
      <c r="AA53" s="459" t="str">
        <f t="shared" si="9"/>
        <v/>
      </c>
      <c r="AB53" s="452"/>
      <c r="AC53" s="452"/>
      <c r="AD53" s="452"/>
      <c r="AE53" s="452"/>
      <c r="AF53" s="452"/>
      <c r="AG53" s="453"/>
      <c r="AH53" s="452"/>
      <c r="AI53" s="453"/>
      <c r="AJ53" s="453"/>
      <c r="AK53" s="459" t="str">
        <f>IF(AH53&lt;&gt;"",VLOOKUP(AH53,'DON GIA'!$M$1:$P$9,4,0),"")</f>
        <v/>
      </c>
      <c r="AL53" s="459" t="str">
        <f t="shared" si="5"/>
        <v/>
      </c>
      <c r="AM53" s="453"/>
      <c r="AN53" s="453"/>
      <c r="AO53" s="449" t="str">
        <f t="shared" si="0"/>
        <v/>
      </c>
      <c r="AP53" s="456"/>
      <c r="AQ53" s="462"/>
    </row>
    <row r="54" spans="1:43" ht="31.5" outlineLevel="2">
      <c r="A54" s="455" t="e">
        <f>IF(C53&lt;&gt;"",$C$8:C53,A53)</f>
        <v>#VALUE!</v>
      </c>
      <c r="B54" s="443" t="str">
        <f>IF(C54&lt;&gt;"",COUNTA($C$8:C54),"")</f>
        <v/>
      </c>
      <c r="C54" s="443"/>
      <c r="D54" s="452"/>
      <c r="E54" s="453"/>
      <c r="F54" s="453"/>
      <c r="G54" s="453"/>
      <c r="H54" s="453"/>
      <c r="I54" s="453"/>
      <c r="J54" s="453"/>
      <c r="K54" s="456"/>
      <c r="L54" s="457"/>
      <c r="M54" s="458" t="str">
        <f>IF(K54&lt;&gt;"",VLOOKUP(K54,'DON GIA'!$S$1:$U$19,3,0),"")</f>
        <v/>
      </c>
      <c r="N54" s="458" t="str">
        <f>IF(K54&lt;&gt;"",VLOOKUP(K54,'DON GIA'!$S$1:$V$19,4,0),"")</f>
        <v/>
      </c>
      <c r="O54" s="458" t="str">
        <f t="shared" si="2"/>
        <v/>
      </c>
      <c r="P54" s="458" t="str">
        <f t="shared" si="3"/>
        <v/>
      </c>
      <c r="Q54" s="452" t="s">
        <v>60</v>
      </c>
      <c r="R54" s="453" t="s">
        <v>44</v>
      </c>
      <c r="S54" s="453">
        <v>1</v>
      </c>
      <c r="T54" s="459">
        <f>IF(Q54&lt;&gt;"",VLOOKUP(Q54,'DON GIA'!$H$1:$K$103,4,0),"")</f>
        <v>3064000</v>
      </c>
      <c r="U54" s="459">
        <f t="shared" si="8"/>
        <v>3064000</v>
      </c>
      <c r="V54" s="456"/>
      <c r="W54" s="456"/>
      <c r="X54" s="460"/>
      <c r="Y54" s="461"/>
      <c r="Z54" s="459" t="str">
        <f>IF(V54&lt;&gt;"",VLOOKUP(V54,'DON GIA'!$A$1:$D$346,4,0),"")</f>
        <v/>
      </c>
      <c r="AA54" s="459" t="str">
        <f t="shared" si="9"/>
        <v/>
      </c>
      <c r="AB54" s="452"/>
      <c r="AC54" s="452"/>
      <c r="AD54" s="452"/>
      <c r="AE54" s="452"/>
      <c r="AF54" s="452"/>
      <c r="AG54" s="453"/>
      <c r="AH54" s="452"/>
      <c r="AI54" s="453"/>
      <c r="AJ54" s="453"/>
      <c r="AK54" s="459" t="str">
        <f>IF(AH54&lt;&gt;"",VLOOKUP(AH54,'DON GIA'!$M$1:$P$9,4,0),"")</f>
        <v/>
      </c>
      <c r="AL54" s="459" t="str">
        <f t="shared" si="5"/>
        <v/>
      </c>
      <c r="AM54" s="453"/>
      <c r="AN54" s="453"/>
      <c r="AO54" s="449" t="str">
        <f t="shared" si="0"/>
        <v/>
      </c>
      <c r="AP54" s="456"/>
      <c r="AQ54" s="462"/>
    </row>
    <row r="55" spans="1:43" ht="31.5" outlineLevel="2">
      <c r="A55" s="455" t="e">
        <f>IF(C54&lt;&gt;"",$C$8:C54,A54)</f>
        <v>#VALUE!</v>
      </c>
      <c r="B55" s="443" t="str">
        <f>IF(C55&lt;&gt;"",COUNTA($C$8:C55),"")</f>
        <v/>
      </c>
      <c r="C55" s="443"/>
      <c r="D55" s="452"/>
      <c r="E55" s="453"/>
      <c r="F55" s="453"/>
      <c r="G55" s="453"/>
      <c r="H55" s="453"/>
      <c r="I55" s="453"/>
      <c r="J55" s="453"/>
      <c r="K55" s="456"/>
      <c r="L55" s="457"/>
      <c r="M55" s="458" t="str">
        <f>IF(K55&lt;&gt;"",VLOOKUP(K55,'DON GIA'!$S$1:$U$19,3,0),"")</f>
        <v/>
      </c>
      <c r="N55" s="458" t="str">
        <f>IF(K55&lt;&gt;"",VLOOKUP(K55,'DON GIA'!$S$1:$V$19,4,0),"")</f>
        <v/>
      </c>
      <c r="O55" s="458" t="str">
        <f t="shared" si="2"/>
        <v/>
      </c>
      <c r="P55" s="458" t="str">
        <f t="shared" si="3"/>
        <v/>
      </c>
      <c r="Q55" s="452" t="s">
        <v>87</v>
      </c>
      <c r="R55" s="453" t="s">
        <v>44</v>
      </c>
      <c r="S55" s="453">
        <v>1</v>
      </c>
      <c r="T55" s="459">
        <f>IF(Q55&lt;&gt;"",VLOOKUP(Q55,'DON GIA'!$H$1:$K$103,4,0),"")</f>
        <v>93000</v>
      </c>
      <c r="U55" s="459">
        <f t="shared" si="8"/>
        <v>93000</v>
      </c>
      <c r="V55" s="456"/>
      <c r="W55" s="453"/>
      <c r="X55" s="460"/>
      <c r="Y55" s="461"/>
      <c r="Z55" s="459" t="str">
        <f>IF(V55&lt;&gt;"",VLOOKUP(V55,'DON GIA'!$A$1:$D$346,4,0),"")</f>
        <v/>
      </c>
      <c r="AA55" s="459" t="str">
        <f t="shared" si="9"/>
        <v/>
      </c>
      <c r="AB55" s="452"/>
      <c r="AC55" s="452"/>
      <c r="AD55" s="452"/>
      <c r="AE55" s="452"/>
      <c r="AF55" s="452"/>
      <c r="AG55" s="453"/>
      <c r="AH55" s="452"/>
      <c r="AI55" s="453"/>
      <c r="AJ55" s="453"/>
      <c r="AK55" s="459" t="str">
        <f>IF(AH55&lt;&gt;"",VLOOKUP(AH55,'DON GIA'!$M$1:$P$9,4,0),"")</f>
        <v/>
      </c>
      <c r="AL55" s="459" t="str">
        <f t="shared" si="5"/>
        <v/>
      </c>
      <c r="AM55" s="453"/>
      <c r="AN55" s="453"/>
      <c r="AO55" s="449" t="str">
        <f t="shared" si="0"/>
        <v/>
      </c>
      <c r="AP55" s="456"/>
      <c r="AQ55" s="462"/>
    </row>
    <row r="56" spans="1:43" ht="31.5" outlineLevel="2">
      <c r="A56" s="455" t="e">
        <f>IF(C55&lt;&gt;"",$C$8:C55,A55)</f>
        <v>#VALUE!</v>
      </c>
      <c r="B56" s="443" t="str">
        <f>IF(C56&lt;&gt;"",COUNTA($C$8:C56),"")</f>
        <v/>
      </c>
      <c r="C56" s="443"/>
      <c r="D56" s="452"/>
      <c r="E56" s="453"/>
      <c r="F56" s="453"/>
      <c r="G56" s="453"/>
      <c r="H56" s="453"/>
      <c r="I56" s="453"/>
      <c r="J56" s="453"/>
      <c r="K56" s="456"/>
      <c r="L56" s="457"/>
      <c r="M56" s="458" t="str">
        <f>IF(K56&lt;&gt;"",VLOOKUP(K56,'DON GIA'!$S$1:$U$19,3,0),"")</f>
        <v/>
      </c>
      <c r="N56" s="458" t="str">
        <f>IF(K56&lt;&gt;"",VLOOKUP(K56,'DON GIA'!$S$1:$V$19,4,0),"")</f>
        <v/>
      </c>
      <c r="O56" s="458" t="str">
        <f t="shared" si="2"/>
        <v/>
      </c>
      <c r="P56" s="458" t="str">
        <f t="shared" si="3"/>
        <v/>
      </c>
      <c r="Q56" s="452" t="s">
        <v>63</v>
      </c>
      <c r="R56" s="453" t="s">
        <v>44</v>
      </c>
      <c r="S56" s="453">
        <v>1</v>
      </c>
      <c r="T56" s="459">
        <f>IF(Q56&lt;&gt;"",VLOOKUP(Q56,'DON GIA'!$H$1:$K$103,4,0),"")</f>
        <v>450000</v>
      </c>
      <c r="U56" s="459">
        <f t="shared" si="8"/>
        <v>450000</v>
      </c>
      <c r="V56" s="456"/>
      <c r="W56" s="453"/>
      <c r="X56" s="460"/>
      <c r="Y56" s="461"/>
      <c r="Z56" s="459" t="str">
        <f>IF(V56&lt;&gt;"",VLOOKUP(V56,'DON GIA'!$A$1:$D$346,4,0),"")</f>
        <v/>
      </c>
      <c r="AA56" s="459" t="str">
        <f t="shared" si="9"/>
        <v/>
      </c>
      <c r="AB56" s="452"/>
      <c r="AC56" s="452"/>
      <c r="AD56" s="452"/>
      <c r="AE56" s="452"/>
      <c r="AF56" s="452"/>
      <c r="AG56" s="453"/>
      <c r="AH56" s="452"/>
      <c r="AI56" s="453"/>
      <c r="AJ56" s="453"/>
      <c r="AK56" s="459" t="str">
        <f>IF(AH56&lt;&gt;"",VLOOKUP(AH56,'DON GIA'!$M$1:$P$9,4,0),"")</f>
        <v/>
      </c>
      <c r="AL56" s="459" t="str">
        <f t="shared" si="5"/>
        <v/>
      </c>
      <c r="AM56" s="453"/>
      <c r="AN56" s="453"/>
      <c r="AO56" s="449" t="str">
        <f t="shared" si="0"/>
        <v/>
      </c>
      <c r="AP56" s="456"/>
      <c r="AQ56" s="462"/>
    </row>
    <row r="57" spans="1:43" ht="31.5" outlineLevel="2">
      <c r="A57" s="455" t="e">
        <f>IF(C56&lt;&gt;"",$C$8:C56,A56)</f>
        <v>#VALUE!</v>
      </c>
      <c r="B57" s="443" t="str">
        <f>IF(C57&lt;&gt;"",COUNTA($C$8:C57),"")</f>
        <v/>
      </c>
      <c r="C57" s="443"/>
      <c r="D57" s="452"/>
      <c r="E57" s="453"/>
      <c r="F57" s="453"/>
      <c r="G57" s="453"/>
      <c r="H57" s="453"/>
      <c r="I57" s="453"/>
      <c r="J57" s="453"/>
      <c r="K57" s="456"/>
      <c r="L57" s="457"/>
      <c r="M57" s="458" t="str">
        <f>IF(K57&lt;&gt;"",VLOOKUP(K57,'DON GIA'!$S$1:$U$19,3,0),"")</f>
        <v/>
      </c>
      <c r="N57" s="458" t="str">
        <f>IF(K57&lt;&gt;"",VLOOKUP(K57,'DON GIA'!$S$1:$V$19,4,0),"")</f>
        <v/>
      </c>
      <c r="O57" s="458" t="str">
        <f t="shared" si="2"/>
        <v/>
      </c>
      <c r="P57" s="458" t="str">
        <f t="shared" si="3"/>
        <v/>
      </c>
      <c r="Q57" s="452" t="s">
        <v>62</v>
      </c>
      <c r="R57" s="453" t="s">
        <v>44</v>
      </c>
      <c r="S57" s="453">
        <v>1</v>
      </c>
      <c r="T57" s="459">
        <f>IF(Q57&lt;&gt;"",VLOOKUP(Q57,'DON GIA'!$H$1:$K$103,4,0),"")</f>
        <v>275000</v>
      </c>
      <c r="U57" s="459">
        <f t="shared" si="8"/>
        <v>275000</v>
      </c>
      <c r="V57" s="456"/>
      <c r="W57" s="453"/>
      <c r="X57" s="460"/>
      <c r="Y57" s="461"/>
      <c r="Z57" s="459" t="str">
        <f>IF(V57&lt;&gt;"",VLOOKUP(V57,'DON GIA'!$A$1:$D$346,4,0),"")</f>
        <v/>
      </c>
      <c r="AA57" s="459" t="str">
        <f t="shared" si="9"/>
        <v/>
      </c>
      <c r="AB57" s="452"/>
      <c r="AC57" s="452"/>
      <c r="AD57" s="452"/>
      <c r="AE57" s="452"/>
      <c r="AF57" s="452"/>
      <c r="AG57" s="453"/>
      <c r="AH57" s="452"/>
      <c r="AI57" s="453"/>
      <c r="AJ57" s="453"/>
      <c r="AK57" s="459" t="str">
        <f>IF(AH57&lt;&gt;"",VLOOKUP(AH57,'DON GIA'!$M$1:$P$9,4,0),"")</f>
        <v/>
      </c>
      <c r="AL57" s="459" t="str">
        <f t="shared" si="5"/>
        <v/>
      </c>
      <c r="AM57" s="453"/>
      <c r="AN57" s="453"/>
      <c r="AO57" s="449" t="str">
        <f t="shared" si="0"/>
        <v/>
      </c>
      <c r="AP57" s="456"/>
      <c r="AQ57" s="462"/>
    </row>
    <row r="58" spans="1:43" ht="31.5" outlineLevel="2">
      <c r="A58" s="455" t="e">
        <f>IF(C57&lt;&gt;"",$C$8:C57,A57)</f>
        <v>#VALUE!</v>
      </c>
      <c r="B58" s="443" t="str">
        <f>IF(C58&lt;&gt;"",COUNTA($C$8:C58),"")</f>
        <v/>
      </c>
      <c r="C58" s="443"/>
      <c r="D58" s="452"/>
      <c r="E58" s="453"/>
      <c r="F58" s="453"/>
      <c r="G58" s="453"/>
      <c r="H58" s="453"/>
      <c r="I58" s="453"/>
      <c r="J58" s="453"/>
      <c r="K58" s="456"/>
      <c r="L58" s="457"/>
      <c r="M58" s="458" t="str">
        <f>IF(K58&lt;&gt;"",VLOOKUP(K58,'DON GIA'!$S$1:$U$19,3,0),"")</f>
        <v/>
      </c>
      <c r="N58" s="458" t="str">
        <f>IF(K58&lt;&gt;"",VLOOKUP(K58,'DON GIA'!$S$1:$V$19,4,0),"")</f>
        <v/>
      </c>
      <c r="O58" s="458" t="str">
        <f t="shared" si="2"/>
        <v/>
      </c>
      <c r="P58" s="458" t="str">
        <f t="shared" si="3"/>
        <v/>
      </c>
      <c r="Q58" s="452" t="s">
        <v>57</v>
      </c>
      <c r="R58" s="453" t="s">
        <v>44</v>
      </c>
      <c r="S58" s="453">
        <v>1</v>
      </c>
      <c r="T58" s="459">
        <f>IF(Q58&lt;&gt;"",VLOOKUP(Q58,'DON GIA'!$H$1:$K$103,4,0),"")</f>
        <v>1122000</v>
      </c>
      <c r="U58" s="459">
        <f t="shared" si="8"/>
        <v>1122000</v>
      </c>
      <c r="V58" s="456"/>
      <c r="W58" s="453"/>
      <c r="X58" s="460"/>
      <c r="Y58" s="461"/>
      <c r="Z58" s="459" t="str">
        <f>IF(V58&lt;&gt;"",VLOOKUP(V58,'DON GIA'!$A$1:$D$346,4,0),"")</f>
        <v/>
      </c>
      <c r="AA58" s="459" t="str">
        <f t="shared" si="9"/>
        <v/>
      </c>
      <c r="AB58" s="452"/>
      <c r="AC58" s="452"/>
      <c r="AD58" s="452"/>
      <c r="AE58" s="452"/>
      <c r="AF58" s="452"/>
      <c r="AG58" s="453"/>
      <c r="AH58" s="452"/>
      <c r="AI58" s="453"/>
      <c r="AJ58" s="453"/>
      <c r="AK58" s="459" t="str">
        <f>IF(AH58&lt;&gt;"",VLOOKUP(AH58,'DON GIA'!$M$1:$P$9,4,0),"")</f>
        <v/>
      </c>
      <c r="AL58" s="459" t="str">
        <f t="shared" si="5"/>
        <v/>
      </c>
      <c r="AM58" s="453"/>
      <c r="AN58" s="453"/>
      <c r="AO58" s="449" t="str">
        <f t="shared" si="0"/>
        <v/>
      </c>
      <c r="AP58" s="456"/>
      <c r="AQ58" s="462"/>
    </row>
    <row r="59" spans="1:43" ht="31.5" outlineLevel="2">
      <c r="A59" s="455" t="e">
        <f>IF(C58&lt;&gt;"",$C$8:C58,A58)</f>
        <v>#VALUE!</v>
      </c>
      <c r="B59" s="443" t="str">
        <f>IF(C59&lt;&gt;"",COUNTA($C$8:C59),"")</f>
        <v/>
      </c>
      <c r="C59" s="443"/>
      <c r="D59" s="452"/>
      <c r="E59" s="453"/>
      <c r="F59" s="453"/>
      <c r="G59" s="453"/>
      <c r="H59" s="453"/>
      <c r="I59" s="453"/>
      <c r="J59" s="453"/>
      <c r="K59" s="456"/>
      <c r="L59" s="457"/>
      <c r="M59" s="458" t="str">
        <f>IF(K59&lt;&gt;"",VLOOKUP(K59,'DON GIA'!$S$1:$U$19,3,0),"")</f>
        <v/>
      </c>
      <c r="N59" s="458" t="str">
        <f>IF(K59&lt;&gt;"",VLOOKUP(K59,'DON GIA'!$S$1:$V$19,4,0),"")</f>
        <v/>
      </c>
      <c r="O59" s="458" t="str">
        <f t="shared" si="2"/>
        <v/>
      </c>
      <c r="P59" s="458" t="str">
        <f t="shared" si="3"/>
        <v/>
      </c>
      <c r="Q59" s="464" t="s">
        <v>35</v>
      </c>
      <c r="R59" s="465"/>
      <c r="S59" s="465"/>
      <c r="T59" s="459" t="str">
        <f>IF(Q59&lt;&gt;"",VLOOKUP(Q59,'DON GIA'!$H$1:$K$103,4,0),"")</f>
        <v/>
      </c>
      <c r="U59" s="459" t="str">
        <f t="shared" si="8"/>
        <v/>
      </c>
      <c r="V59" s="456"/>
      <c r="W59" s="453"/>
      <c r="X59" s="460"/>
      <c r="Y59" s="461"/>
      <c r="Z59" s="459" t="str">
        <f>IF(V59&lt;&gt;"",VLOOKUP(V59,'DON GIA'!$A$1:$D$346,4,0),"")</f>
        <v/>
      </c>
      <c r="AA59" s="459" t="str">
        <f t="shared" si="9"/>
        <v/>
      </c>
      <c r="AB59" s="452"/>
      <c r="AC59" s="452"/>
      <c r="AD59" s="452"/>
      <c r="AE59" s="452"/>
      <c r="AF59" s="452"/>
      <c r="AG59" s="453"/>
      <c r="AH59" s="452"/>
      <c r="AI59" s="453"/>
      <c r="AJ59" s="453"/>
      <c r="AK59" s="459" t="str">
        <f>IF(AH59&lt;&gt;"",VLOOKUP(AH59,'DON GIA'!$M$1:$P$9,4,0),"")</f>
        <v/>
      </c>
      <c r="AL59" s="459" t="str">
        <f t="shared" si="5"/>
        <v/>
      </c>
      <c r="AM59" s="453"/>
      <c r="AN59" s="453"/>
      <c r="AO59" s="449" t="str">
        <f t="shared" si="0"/>
        <v/>
      </c>
      <c r="AP59" s="456"/>
      <c r="AQ59" s="462"/>
    </row>
    <row r="60" spans="1:43" ht="31.5" outlineLevel="2">
      <c r="A60" s="455" t="e">
        <f>IF(C59&lt;&gt;"",$C$8:C59,A59)</f>
        <v>#VALUE!</v>
      </c>
      <c r="B60" s="443" t="str">
        <f>IF(C60&lt;&gt;"",COUNTA($C$8:C60),"")</f>
        <v/>
      </c>
      <c r="C60" s="443"/>
      <c r="D60" s="444"/>
      <c r="E60" s="453"/>
      <c r="F60" s="453"/>
      <c r="G60" s="453"/>
      <c r="H60" s="453"/>
      <c r="I60" s="453"/>
      <c r="J60" s="453"/>
      <c r="K60" s="456"/>
      <c r="L60" s="457"/>
      <c r="M60" s="458" t="str">
        <f>IF(K60&lt;&gt;"",VLOOKUP(K60,'DON GIA'!$S$1:$U$19,3,0),"")</f>
        <v/>
      </c>
      <c r="N60" s="458" t="str">
        <f>IF(K60&lt;&gt;"",VLOOKUP(K60,'DON GIA'!$S$1:$V$19,4,0),"")</f>
        <v/>
      </c>
      <c r="O60" s="458" t="str">
        <f t="shared" si="2"/>
        <v/>
      </c>
      <c r="P60" s="458" t="str">
        <f t="shared" si="3"/>
        <v/>
      </c>
      <c r="Q60" s="452" t="s">
        <v>35</v>
      </c>
      <c r="R60" s="453"/>
      <c r="S60" s="453"/>
      <c r="T60" s="459" t="str">
        <f>IF(Q60&lt;&gt;"",VLOOKUP(Q60,'DON GIA'!$H$1:$K$103,4,0),"")</f>
        <v/>
      </c>
      <c r="U60" s="459" t="str">
        <f t="shared" si="8"/>
        <v/>
      </c>
      <c r="V60" s="456"/>
      <c r="W60" s="453"/>
      <c r="X60" s="460"/>
      <c r="Y60" s="461"/>
      <c r="Z60" s="459" t="str">
        <f>IF(V60&lt;&gt;"",VLOOKUP(V60,'DON GIA'!$A$1:$D$346,4,0),"")</f>
        <v/>
      </c>
      <c r="AA60" s="459" t="str">
        <f t="shared" si="9"/>
        <v/>
      </c>
      <c r="AB60" s="452"/>
      <c r="AC60" s="452"/>
      <c r="AD60" s="452"/>
      <c r="AE60" s="452"/>
      <c r="AF60" s="452"/>
      <c r="AG60" s="453"/>
      <c r="AH60" s="452"/>
      <c r="AI60" s="453"/>
      <c r="AJ60" s="453"/>
      <c r="AK60" s="459" t="str">
        <f>IF(AH60&lt;&gt;"",VLOOKUP(AH60,'DON GIA'!$M$1:$P$9,4,0),"")</f>
        <v/>
      </c>
      <c r="AL60" s="459" t="str">
        <f t="shared" si="5"/>
        <v/>
      </c>
      <c r="AM60" s="453"/>
      <c r="AN60" s="453"/>
      <c r="AO60" s="449" t="str">
        <f t="shared" si="0"/>
        <v/>
      </c>
      <c r="AP60" s="456"/>
      <c r="AQ60" s="462"/>
    </row>
    <row r="61" spans="1:43" ht="216" outlineLevel="1">
      <c r="A61" s="410" t="s">
        <v>857</v>
      </c>
      <c r="B61" s="443">
        <f>IF(C61&lt;&gt;"",COUNTA($C$8:C61),"")</f>
        <v>4</v>
      </c>
      <c r="C61" s="443">
        <v>396</v>
      </c>
      <c r="D61" s="444" t="s">
        <v>422</v>
      </c>
      <c r="E61" s="445"/>
      <c r="F61" s="445"/>
      <c r="G61" s="445"/>
      <c r="H61" s="445"/>
      <c r="I61" s="445"/>
      <c r="J61" s="445"/>
      <c r="K61" s="446"/>
      <c r="L61" s="447">
        <f>SUBTOTAL(9,L62:L70)</f>
        <v>964.4</v>
      </c>
      <c r="M61" s="448"/>
      <c r="N61" s="448"/>
      <c r="O61" s="448">
        <f>SUBTOTAL(9,O62:O70)</f>
        <v>1619227600</v>
      </c>
      <c r="P61" s="448">
        <f>SUBTOTAL(9,P62:P70)</f>
        <v>1301940000</v>
      </c>
      <c r="Q61" s="444"/>
      <c r="R61" s="445"/>
      <c r="S61" s="445">
        <f>SUBTOTAL(9,S62:S70)</f>
        <v>0</v>
      </c>
      <c r="T61" s="449"/>
      <c r="U61" s="449">
        <f>SUBTOTAL(9,U62:U70)</f>
        <v>0</v>
      </c>
      <c r="V61" s="446"/>
      <c r="W61" s="445"/>
      <c r="X61" s="450">
        <f>SUBTOTAL(9,X62:X70)</f>
        <v>0</v>
      </c>
      <c r="Y61" s="451">
        <f>SUBTOTAL(9,Y62:Y70)</f>
        <v>0</v>
      </c>
      <c r="Z61" s="449"/>
      <c r="AA61" s="449">
        <f>SUBTOTAL(9,AA62:AA70)</f>
        <v>0</v>
      </c>
      <c r="AB61" s="452"/>
      <c r="AC61" s="452"/>
      <c r="AD61" s="452"/>
      <c r="AE61" s="452"/>
      <c r="AF61" s="452"/>
      <c r="AG61" s="453"/>
      <c r="AH61" s="452"/>
      <c r="AI61" s="445"/>
      <c r="AJ61" s="445">
        <f>SUBTOTAL(9,AJ62:AJ70)</f>
        <v>0</v>
      </c>
      <c r="AK61" s="449"/>
      <c r="AL61" s="449">
        <f>SUBTOTAL(9,AL62:AL70)</f>
        <v>0</v>
      </c>
      <c r="AM61" s="445"/>
      <c r="AN61" s="445">
        <f>SUBTOTAL(9,AN62:AN70)</f>
        <v>0</v>
      </c>
      <c r="AO61" s="449">
        <f t="shared" si="0"/>
        <v>2921167600</v>
      </c>
      <c r="AP61" s="454"/>
      <c r="AQ61" s="423"/>
    </row>
    <row r="62" spans="1:43" ht="157.5" outlineLevel="2">
      <c r="A62" s="455" t="e">
        <f>IF(C61&lt;&gt;"",$C$8:C61,A60)</f>
        <v>#VALUE!</v>
      </c>
      <c r="B62" s="443" t="str">
        <f>IF(C62&lt;&gt;"",COUNTA($C$8:C62),"")</f>
        <v/>
      </c>
      <c r="C62" s="443"/>
      <c r="D62" s="467" t="s">
        <v>89</v>
      </c>
      <c r="E62" s="453">
        <v>1</v>
      </c>
      <c r="F62" s="453"/>
      <c r="G62" s="453">
        <v>519</v>
      </c>
      <c r="H62" s="453">
        <v>80</v>
      </c>
      <c r="I62" s="453">
        <v>251</v>
      </c>
      <c r="J62" s="453" t="s">
        <v>88</v>
      </c>
      <c r="K62" s="456" t="s">
        <v>974</v>
      </c>
      <c r="L62" s="457">
        <v>964.4</v>
      </c>
      <c r="M62" s="458">
        <f>IF(K62&lt;&gt;"",VLOOKUP(K62,'DON GIA'!$S$1:$U$19,3,0),"")</f>
        <v>1679000</v>
      </c>
      <c r="N62" s="458">
        <f>IF(K62&lt;&gt;"",VLOOKUP(K62,'DON GIA'!$S$1:$V$19,4,0),"")</f>
        <v>1350000</v>
      </c>
      <c r="O62" s="458">
        <f t="shared" si="2"/>
        <v>1619227600</v>
      </c>
      <c r="P62" s="458">
        <f t="shared" si="3"/>
        <v>1301940000</v>
      </c>
      <c r="Q62" s="452" t="s">
        <v>35</v>
      </c>
      <c r="R62" s="453"/>
      <c r="S62" s="453"/>
      <c r="T62" s="459" t="str">
        <f>IF(Q62&lt;&gt;"",VLOOKUP(Q62,'DON GIA'!$H$1:$K$103,4,0),"")</f>
        <v/>
      </c>
      <c r="U62" s="459" t="str">
        <f t="shared" ref="U62:U70" si="10">IF(Q62&lt;&gt;"",IF(ISNUMBER(T62),S62*T62,""),"")</f>
        <v/>
      </c>
      <c r="V62" s="456"/>
      <c r="W62" s="453"/>
      <c r="X62" s="460"/>
      <c r="Y62" s="461"/>
      <c r="Z62" s="459" t="str">
        <f>IF(V62&lt;&gt;"",VLOOKUP(V62,'DON GIA'!$A$1:$D$346,4,0),"")</f>
        <v/>
      </c>
      <c r="AA62" s="459" t="str">
        <f t="shared" ref="AA62:AA70" si="11">IF(V62&lt;&gt;"",IF(ISNUMBER(Z62),X62*Z62,""),"")</f>
        <v/>
      </c>
      <c r="AB62" s="452"/>
      <c r="AC62" s="452"/>
      <c r="AD62" s="452"/>
      <c r="AE62" s="452"/>
      <c r="AF62" s="452"/>
      <c r="AG62" s="453"/>
      <c r="AH62" s="452"/>
      <c r="AI62" s="453"/>
      <c r="AJ62" s="453"/>
      <c r="AK62" s="459" t="str">
        <f>IF(AH62&lt;&gt;"",VLOOKUP(AH62,'DON GIA'!$M$1:$P$9,4,0),"")</f>
        <v/>
      </c>
      <c r="AL62" s="459" t="str">
        <f t="shared" si="5"/>
        <v/>
      </c>
      <c r="AM62" s="453"/>
      <c r="AN62" s="453"/>
      <c r="AO62" s="449" t="str">
        <f t="shared" si="0"/>
        <v/>
      </c>
      <c r="AP62" s="454" t="s">
        <v>1744</v>
      </c>
      <c r="AQ62" s="462"/>
    </row>
    <row r="63" spans="1:43" ht="157.5" outlineLevel="2">
      <c r="A63" s="455" t="e">
        <f>IF(C62&lt;&gt;"",$C$8:C62,A62)</f>
        <v>#VALUE!</v>
      </c>
      <c r="B63" s="443" t="str">
        <f>IF(C63&lt;&gt;"",COUNTA($C$8:C63),"")</f>
        <v/>
      </c>
      <c r="C63" s="443"/>
      <c r="D63" s="467" t="s">
        <v>90</v>
      </c>
      <c r="E63" s="453"/>
      <c r="F63" s="453"/>
      <c r="G63" s="453"/>
      <c r="H63" s="453"/>
      <c r="I63" s="453"/>
      <c r="J63" s="453"/>
      <c r="K63" s="456"/>
      <c r="L63" s="457"/>
      <c r="M63" s="458" t="str">
        <f>IF(K63&lt;&gt;"",VLOOKUP(K63,'DON GIA'!$S$1:$U$19,3,0),"")</f>
        <v/>
      </c>
      <c r="N63" s="458" t="str">
        <f>IF(K63&lt;&gt;"",VLOOKUP(K63,'DON GIA'!$S$1:$V$19,4,0),"")</f>
        <v/>
      </c>
      <c r="O63" s="458" t="str">
        <f t="shared" si="2"/>
        <v/>
      </c>
      <c r="P63" s="458" t="str">
        <f t="shared" si="3"/>
        <v/>
      </c>
      <c r="Q63" s="452" t="s">
        <v>35</v>
      </c>
      <c r="R63" s="453"/>
      <c r="S63" s="453"/>
      <c r="T63" s="459" t="str">
        <f>IF(Q63&lt;&gt;"",VLOOKUP(Q63,'DON GIA'!$H$1:$K$103,4,0),"")</f>
        <v/>
      </c>
      <c r="U63" s="459" t="str">
        <f t="shared" si="10"/>
        <v/>
      </c>
      <c r="V63" s="456"/>
      <c r="W63" s="453"/>
      <c r="X63" s="460"/>
      <c r="Y63" s="461"/>
      <c r="Z63" s="459" t="str">
        <f>IF(V63&lt;&gt;"",VLOOKUP(V63,'DON GIA'!$A$1:$D$346,4,0),"")</f>
        <v/>
      </c>
      <c r="AA63" s="459" t="str">
        <f t="shared" si="11"/>
        <v/>
      </c>
      <c r="AB63" s="452"/>
      <c r="AC63" s="452"/>
      <c r="AD63" s="452"/>
      <c r="AE63" s="452"/>
      <c r="AF63" s="452"/>
      <c r="AG63" s="453"/>
      <c r="AH63" s="452"/>
      <c r="AI63" s="453"/>
      <c r="AJ63" s="453"/>
      <c r="AK63" s="459" t="str">
        <f>IF(AH63&lt;&gt;"",VLOOKUP(AH63,'DON GIA'!$M$1:$P$9,4,0),"")</f>
        <v/>
      </c>
      <c r="AL63" s="459" t="str">
        <f t="shared" si="5"/>
        <v/>
      </c>
      <c r="AM63" s="453"/>
      <c r="AN63" s="453"/>
      <c r="AO63" s="449" t="str">
        <f t="shared" si="0"/>
        <v/>
      </c>
      <c r="AP63" s="463" t="s">
        <v>366</v>
      </c>
      <c r="AQ63" s="462"/>
    </row>
    <row r="64" spans="1:43" ht="94.5" outlineLevel="2">
      <c r="A64" s="455" t="e">
        <f>IF(C63&lt;&gt;"",$C$8:C63,A63)</f>
        <v>#VALUE!</v>
      </c>
      <c r="B64" s="443" t="str">
        <f>IF(C64&lt;&gt;"",COUNTA($C$8:C64),"")</f>
        <v/>
      </c>
      <c r="C64" s="443"/>
      <c r="D64" s="467" t="s">
        <v>91</v>
      </c>
      <c r="E64" s="453"/>
      <c r="F64" s="453"/>
      <c r="G64" s="453"/>
      <c r="H64" s="453"/>
      <c r="I64" s="453"/>
      <c r="J64" s="453"/>
      <c r="K64" s="456"/>
      <c r="L64" s="457"/>
      <c r="M64" s="458" t="str">
        <f>IF(K64&lt;&gt;"",VLOOKUP(K64,'DON GIA'!$S$1:$U$19,3,0),"")</f>
        <v/>
      </c>
      <c r="N64" s="458" t="str">
        <f>IF(K64&lt;&gt;"",VLOOKUP(K64,'DON GIA'!$S$1:$V$19,4,0),"")</f>
        <v/>
      </c>
      <c r="O64" s="458" t="str">
        <f t="shared" si="2"/>
        <v/>
      </c>
      <c r="P64" s="458" t="str">
        <f t="shared" si="3"/>
        <v/>
      </c>
      <c r="Q64" s="452" t="s">
        <v>35</v>
      </c>
      <c r="R64" s="453"/>
      <c r="S64" s="453"/>
      <c r="T64" s="459" t="str">
        <f>IF(Q64&lt;&gt;"",VLOOKUP(Q64,'DON GIA'!$H$1:$K$103,4,0),"")</f>
        <v/>
      </c>
      <c r="U64" s="459" t="str">
        <f t="shared" si="10"/>
        <v/>
      </c>
      <c r="V64" s="456"/>
      <c r="W64" s="453"/>
      <c r="X64" s="460"/>
      <c r="Y64" s="461"/>
      <c r="Z64" s="459" t="str">
        <f>IF(V64&lt;&gt;"",VLOOKUP(V64,'DON GIA'!$A$1:$D$346,4,0),"")</f>
        <v/>
      </c>
      <c r="AA64" s="459" t="str">
        <f t="shared" si="11"/>
        <v/>
      </c>
      <c r="AB64" s="452"/>
      <c r="AC64" s="452"/>
      <c r="AD64" s="452"/>
      <c r="AE64" s="452"/>
      <c r="AF64" s="452"/>
      <c r="AG64" s="453"/>
      <c r="AH64" s="452"/>
      <c r="AI64" s="453"/>
      <c r="AJ64" s="453"/>
      <c r="AK64" s="459" t="str">
        <f>IF(AH64&lt;&gt;"",VLOOKUP(AH64,'DON GIA'!$M$1:$P$9,4,0),"")</f>
        <v/>
      </c>
      <c r="AL64" s="459" t="str">
        <f t="shared" si="5"/>
        <v/>
      </c>
      <c r="AM64" s="453"/>
      <c r="AN64" s="453"/>
      <c r="AO64" s="449" t="str">
        <f t="shared" si="0"/>
        <v/>
      </c>
      <c r="AP64" s="463" t="s">
        <v>393</v>
      </c>
      <c r="AQ64" s="462"/>
    </row>
    <row r="65" spans="1:43" ht="94.5" outlineLevel="2">
      <c r="A65" s="455" t="e">
        <f>IF(C64&lt;&gt;"",$C$8:C64,A64)</f>
        <v>#VALUE!</v>
      </c>
      <c r="B65" s="443" t="str">
        <f>IF(C65&lt;&gt;"",COUNTA($C$8:C65),"")</f>
        <v/>
      </c>
      <c r="C65" s="443"/>
      <c r="D65" s="467" t="s">
        <v>92</v>
      </c>
      <c r="E65" s="453"/>
      <c r="F65" s="453"/>
      <c r="G65" s="453"/>
      <c r="H65" s="453"/>
      <c r="I65" s="453"/>
      <c r="J65" s="453"/>
      <c r="K65" s="456"/>
      <c r="L65" s="457"/>
      <c r="M65" s="458" t="str">
        <f>IF(K65&lt;&gt;"",VLOOKUP(K65,'DON GIA'!$S$1:$U$19,3,0),"")</f>
        <v/>
      </c>
      <c r="N65" s="458" t="str">
        <f>IF(K65&lt;&gt;"",VLOOKUP(K65,'DON GIA'!$S$1:$V$19,4,0),"")</f>
        <v/>
      </c>
      <c r="O65" s="458" t="str">
        <f t="shared" si="2"/>
        <v/>
      </c>
      <c r="P65" s="458" t="str">
        <f t="shared" si="3"/>
        <v/>
      </c>
      <c r="Q65" s="452" t="s">
        <v>35</v>
      </c>
      <c r="R65" s="453"/>
      <c r="S65" s="453"/>
      <c r="T65" s="459" t="str">
        <f>IF(Q65&lt;&gt;"",VLOOKUP(Q65,'DON GIA'!$H$1:$K$103,4,0),"")</f>
        <v/>
      </c>
      <c r="U65" s="459" t="str">
        <f t="shared" si="10"/>
        <v/>
      </c>
      <c r="V65" s="456"/>
      <c r="W65" s="453"/>
      <c r="X65" s="460"/>
      <c r="Y65" s="461"/>
      <c r="Z65" s="459" t="str">
        <f>IF(V65&lt;&gt;"",VLOOKUP(V65,'DON GIA'!$A$1:$D$346,4,0),"")</f>
        <v/>
      </c>
      <c r="AA65" s="459" t="str">
        <f t="shared" si="11"/>
        <v/>
      </c>
      <c r="AB65" s="452"/>
      <c r="AC65" s="452"/>
      <c r="AD65" s="452"/>
      <c r="AE65" s="452"/>
      <c r="AF65" s="452"/>
      <c r="AG65" s="453"/>
      <c r="AH65" s="452"/>
      <c r="AI65" s="453"/>
      <c r="AJ65" s="453"/>
      <c r="AK65" s="459" t="str">
        <f>IF(AH65&lt;&gt;"",VLOOKUP(AH65,'DON GIA'!$M$1:$P$9,4,0),"")</f>
        <v/>
      </c>
      <c r="AL65" s="459" t="str">
        <f t="shared" si="5"/>
        <v/>
      </c>
      <c r="AM65" s="453"/>
      <c r="AN65" s="453"/>
      <c r="AO65" s="449" t="str">
        <f t="shared" si="0"/>
        <v/>
      </c>
      <c r="AP65" s="456"/>
      <c r="AQ65" s="462"/>
    </row>
    <row r="66" spans="1:43" ht="94.5" outlineLevel="2">
      <c r="A66" s="455" t="e">
        <f>IF(C65&lt;&gt;"",$C$8:C65,A65)</f>
        <v>#VALUE!</v>
      </c>
      <c r="B66" s="443" t="str">
        <f>IF(C66&lt;&gt;"",COUNTA($C$8:C66),"")</f>
        <v/>
      </c>
      <c r="C66" s="443"/>
      <c r="D66" s="467" t="s">
        <v>93</v>
      </c>
      <c r="E66" s="453"/>
      <c r="F66" s="453"/>
      <c r="G66" s="453"/>
      <c r="H66" s="453"/>
      <c r="I66" s="453"/>
      <c r="J66" s="453"/>
      <c r="K66" s="456"/>
      <c r="L66" s="457"/>
      <c r="M66" s="458" t="str">
        <f>IF(K66&lt;&gt;"",VLOOKUP(K66,'DON GIA'!$S$1:$U$19,3,0),"")</f>
        <v/>
      </c>
      <c r="N66" s="458" t="str">
        <f>IF(K66&lt;&gt;"",VLOOKUP(K66,'DON GIA'!$S$1:$V$19,4,0),"")</f>
        <v/>
      </c>
      <c r="O66" s="458" t="str">
        <f t="shared" si="2"/>
        <v/>
      </c>
      <c r="P66" s="458" t="str">
        <f t="shared" si="3"/>
        <v/>
      </c>
      <c r="Q66" s="452" t="s">
        <v>35</v>
      </c>
      <c r="R66" s="453"/>
      <c r="S66" s="453"/>
      <c r="T66" s="459" t="str">
        <f>IF(Q66&lt;&gt;"",VLOOKUP(Q66,'DON GIA'!$H$1:$K$103,4,0),"")</f>
        <v/>
      </c>
      <c r="U66" s="459" t="str">
        <f t="shared" si="10"/>
        <v/>
      </c>
      <c r="V66" s="456"/>
      <c r="W66" s="453"/>
      <c r="X66" s="460"/>
      <c r="Y66" s="461"/>
      <c r="Z66" s="459" t="str">
        <f>IF(V66&lt;&gt;"",VLOOKUP(V66,'DON GIA'!$A$1:$D$346,4,0),"")</f>
        <v/>
      </c>
      <c r="AA66" s="459" t="str">
        <f t="shared" si="11"/>
        <v/>
      </c>
      <c r="AB66" s="452"/>
      <c r="AC66" s="452"/>
      <c r="AD66" s="452"/>
      <c r="AE66" s="452"/>
      <c r="AF66" s="452"/>
      <c r="AG66" s="453"/>
      <c r="AH66" s="452"/>
      <c r="AI66" s="453"/>
      <c r="AJ66" s="453"/>
      <c r="AK66" s="459" t="str">
        <f>IF(AH66&lt;&gt;"",VLOOKUP(AH66,'DON GIA'!$M$1:$P$9,4,0),"")</f>
        <v/>
      </c>
      <c r="AL66" s="459" t="str">
        <f t="shared" si="5"/>
        <v/>
      </c>
      <c r="AM66" s="453"/>
      <c r="AN66" s="453"/>
      <c r="AO66" s="449" t="str">
        <f t="shared" si="0"/>
        <v/>
      </c>
      <c r="AP66" s="456"/>
      <c r="AQ66" s="462"/>
    </row>
    <row r="67" spans="1:43" ht="94.5" outlineLevel="2">
      <c r="A67" s="455" t="e">
        <f>IF(C66&lt;&gt;"",$C$8:C66,A66)</f>
        <v>#VALUE!</v>
      </c>
      <c r="B67" s="443" t="str">
        <f>IF(C67&lt;&gt;"",COUNTA($C$8:C67),"")</f>
        <v/>
      </c>
      <c r="C67" s="443"/>
      <c r="D67" s="467" t="s">
        <v>94</v>
      </c>
      <c r="E67" s="453"/>
      <c r="F67" s="453"/>
      <c r="G67" s="453"/>
      <c r="H67" s="453"/>
      <c r="I67" s="453"/>
      <c r="J67" s="453"/>
      <c r="K67" s="456"/>
      <c r="L67" s="457"/>
      <c r="M67" s="458" t="str">
        <f>IF(K67&lt;&gt;"",VLOOKUP(K67,'DON GIA'!$S$1:$U$19,3,0),"")</f>
        <v/>
      </c>
      <c r="N67" s="458" t="str">
        <f>IF(K67&lt;&gt;"",VLOOKUP(K67,'DON GIA'!$S$1:$V$19,4,0),"")</f>
        <v/>
      </c>
      <c r="O67" s="458" t="str">
        <f t="shared" si="2"/>
        <v/>
      </c>
      <c r="P67" s="458" t="str">
        <f t="shared" si="3"/>
        <v/>
      </c>
      <c r="Q67" s="452" t="s">
        <v>35</v>
      </c>
      <c r="R67" s="453"/>
      <c r="S67" s="453"/>
      <c r="T67" s="459" t="str">
        <f>IF(Q67&lt;&gt;"",VLOOKUP(Q67,'DON GIA'!$H$1:$K$103,4,0),"")</f>
        <v/>
      </c>
      <c r="U67" s="459" t="str">
        <f t="shared" si="10"/>
        <v/>
      </c>
      <c r="V67" s="456"/>
      <c r="W67" s="453"/>
      <c r="X67" s="460"/>
      <c r="Y67" s="461"/>
      <c r="Z67" s="459" t="str">
        <f>IF(V67&lt;&gt;"",VLOOKUP(V67,'DON GIA'!$A$1:$D$346,4,0),"")</f>
        <v/>
      </c>
      <c r="AA67" s="459" t="str">
        <f t="shared" si="11"/>
        <v/>
      </c>
      <c r="AB67" s="452"/>
      <c r="AC67" s="452"/>
      <c r="AD67" s="452"/>
      <c r="AE67" s="452"/>
      <c r="AF67" s="452"/>
      <c r="AG67" s="453"/>
      <c r="AH67" s="452"/>
      <c r="AI67" s="453"/>
      <c r="AJ67" s="453"/>
      <c r="AK67" s="459" t="str">
        <f>IF(AH67&lt;&gt;"",VLOOKUP(AH67,'DON GIA'!$M$1:$P$9,4,0),"")</f>
        <v/>
      </c>
      <c r="AL67" s="459" t="str">
        <f t="shared" si="5"/>
        <v/>
      </c>
      <c r="AM67" s="453"/>
      <c r="AN67" s="453"/>
      <c r="AO67" s="449" t="str">
        <f t="shared" si="0"/>
        <v/>
      </c>
      <c r="AP67" s="456"/>
      <c r="AQ67" s="462"/>
    </row>
    <row r="68" spans="1:43" ht="94.5" outlineLevel="2">
      <c r="A68" s="455" t="e">
        <f>IF(C67&lt;&gt;"",$C$8:C67,A67)</f>
        <v>#VALUE!</v>
      </c>
      <c r="B68" s="443" t="str">
        <f>IF(C68&lt;&gt;"",COUNTA($C$8:C68),"")</f>
        <v/>
      </c>
      <c r="C68" s="443"/>
      <c r="D68" s="468" t="s">
        <v>95</v>
      </c>
      <c r="E68" s="453"/>
      <c r="F68" s="453"/>
      <c r="G68" s="453"/>
      <c r="H68" s="453"/>
      <c r="I68" s="453"/>
      <c r="J68" s="453"/>
      <c r="K68" s="456"/>
      <c r="L68" s="457"/>
      <c r="M68" s="458" t="str">
        <f>IF(K68&lt;&gt;"",VLOOKUP(K68,'DON GIA'!$S$1:$U$19,3,0),"")</f>
        <v/>
      </c>
      <c r="N68" s="458" t="str">
        <f>IF(K68&lt;&gt;"",VLOOKUP(K68,'DON GIA'!$S$1:$V$19,4,0),"")</f>
        <v/>
      </c>
      <c r="O68" s="458" t="str">
        <f t="shared" si="2"/>
        <v/>
      </c>
      <c r="P68" s="458" t="str">
        <f t="shared" si="3"/>
        <v/>
      </c>
      <c r="Q68" s="452" t="s">
        <v>35</v>
      </c>
      <c r="R68" s="453"/>
      <c r="S68" s="453"/>
      <c r="T68" s="459" t="str">
        <f>IF(Q68&lt;&gt;"",VLOOKUP(Q68,'DON GIA'!$H$1:$K$103,4,0),"")</f>
        <v/>
      </c>
      <c r="U68" s="459" t="str">
        <f t="shared" si="10"/>
        <v/>
      </c>
      <c r="V68" s="456"/>
      <c r="W68" s="453"/>
      <c r="X68" s="460"/>
      <c r="Y68" s="461"/>
      <c r="Z68" s="459" t="str">
        <f>IF(V68&lt;&gt;"",VLOOKUP(V68,'DON GIA'!$A$1:$D$346,4,0),"")</f>
        <v/>
      </c>
      <c r="AA68" s="459" t="str">
        <f t="shared" si="11"/>
        <v/>
      </c>
      <c r="AB68" s="452"/>
      <c r="AC68" s="452"/>
      <c r="AD68" s="452"/>
      <c r="AE68" s="452"/>
      <c r="AF68" s="452"/>
      <c r="AG68" s="453"/>
      <c r="AH68" s="452"/>
      <c r="AI68" s="453"/>
      <c r="AJ68" s="453"/>
      <c r="AK68" s="459" t="str">
        <f>IF(AH68&lt;&gt;"",VLOOKUP(AH68,'DON GIA'!$M$1:$P$9,4,0),"")</f>
        <v/>
      </c>
      <c r="AL68" s="459" t="str">
        <f t="shared" si="5"/>
        <v/>
      </c>
      <c r="AM68" s="453"/>
      <c r="AN68" s="453"/>
      <c r="AO68" s="449" t="str">
        <f t="shared" si="0"/>
        <v/>
      </c>
      <c r="AP68" s="456"/>
      <c r="AQ68" s="462"/>
    </row>
    <row r="69" spans="1:43" ht="31.5" outlineLevel="2">
      <c r="A69" s="455" t="e">
        <f>IF(C68&lt;&gt;"",$C$8:C68,A68)</f>
        <v>#VALUE!</v>
      </c>
      <c r="B69" s="443" t="str">
        <f>IF(C69&lt;&gt;"",COUNTA($C$8:C69),"")</f>
        <v/>
      </c>
      <c r="C69" s="443"/>
      <c r="D69" s="452"/>
      <c r="E69" s="453"/>
      <c r="F69" s="453"/>
      <c r="G69" s="453"/>
      <c r="H69" s="453"/>
      <c r="I69" s="453"/>
      <c r="J69" s="453"/>
      <c r="K69" s="456"/>
      <c r="L69" s="457"/>
      <c r="M69" s="458" t="str">
        <f>IF(K69&lt;&gt;"",VLOOKUP(K69,'DON GIA'!$S$1:$U$19,3,0),"")</f>
        <v/>
      </c>
      <c r="N69" s="458" t="str">
        <f>IF(K69&lt;&gt;"",VLOOKUP(K69,'DON GIA'!$S$1:$V$19,4,0),"")</f>
        <v/>
      </c>
      <c r="O69" s="458" t="str">
        <f t="shared" si="2"/>
        <v/>
      </c>
      <c r="P69" s="458" t="str">
        <f t="shared" si="3"/>
        <v/>
      </c>
      <c r="Q69" s="452" t="s">
        <v>35</v>
      </c>
      <c r="R69" s="453"/>
      <c r="S69" s="453"/>
      <c r="T69" s="459" t="str">
        <f>IF(Q69&lt;&gt;"",VLOOKUP(Q69,'DON GIA'!$H$1:$K$103,4,0),"")</f>
        <v/>
      </c>
      <c r="U69" s="459" t="str">
        <f t="shared" si="10"/>
        <v/>
      </c>
      <c r="V69" s="456"/>
      <c r="W69" s="453"/>
      <c r="X69" s="460"/>
      <c r="Y69" s="461"/>
      <c r="Z69" s="459" t="str">
        <f>IF(V69&lt;&gt;"",VLOOKUP(V69,'DON GIA'!$A$1:$D$346,4,0),"")</f>
        <v/>
      </c>
      <c r="AA69" s="459" t="str">
        <f t="shared" si="11"/>
        <v/>
      </c>
      <c r="AB69" s="452"/>
      <c r="AC69" s="452"/>
      <c r="AD69" s="452"/>
      <c r="AE69" s="452"/>
      <c r="AF69" s="452"/>
      <c r="AG69" s="453"/>
      <c r="AH69" s="452"/>
      <c r="AI69" s="453"/>
      <c r="AJ69" s="453"/>
      <c r="AK69" s="459" t="str">
        <f>IF(AH69&lt;&gt;"",VLOOKUP(AH69,'DON GIA'!$M$1:$P$9,4,0),"")</f>
        <v/>
      </c>
      <c r="AL69" s="459" t="str">
        <f t="shared" si="5"/>
        <v/>
      </c>
      <c r="AM69" s="453"/>
      <c r="AN69" s="453"/>
      <c r="AO69" s="449" t="str">
        <f t="shared" si="0"/>
        <v/>
      </c>
      <c r="AP69" s="456"/>
      <c r="AQ69" s="462"/>
    </row>
    <row r="70" spans="1:43" ht="31.5" outlineLevel="2">
      <c r="A70" s="455" t="e">
        <f>IF(C69&lt;&gt;"",$C$8:C69,A69)</f>
        <v>#VALUE!</v>
      </c>
      <c r="B70" s="443" t="str">
        <f>IF(C70&lt;&gt;"",COUNTA($C$8:C70),"")</f>
        <v/>
      </c>
      <c r="C70" s="443"/>
      <c r="D70" s="444"/>
      <c r="E70" s="453"/>
      <c r="F70" s="453"/>
      <c r="G70" s="453"/>
      <c r="H70" s="453"/>
      <c r="I70" s="453"/>
      <c r="J70" s="453"/>
      <c r="K70" s="456"/>
      <c r="L70" s="457"/>
      <c r="M70" s="458" t="str">
        <f>IF(K70&lt;&gt;"",VLOOKUP(K70,'DON GIA'!$S$1:$U$19,3,0),"")</f>
        <v/>
      </c>
      <c r="N70" s="458" t="str">
        <f>IF(K70&lt;&gt;"",VLOOKUP(K70,'DON GIA'!$S$1:$V$19,4,0),"")</f>
        <v/>
      </c>
      <c r="O70" s="458" t="str">
        <f t="shared" si="2"/>
        <v/>
      </c>
      <c r="P70" s="458" t="str">
        <f t="shared" si="3"/>
        <v/>
      </c>
      <c r="Q70" s="452" t="s">
        <v>35</v>
      </c>
      <c r="R70" s="453"/>
      <c r="S70" s="453"/>
      <c r="T70" s="459" t="str">
        <f>IF(Q70&lt;&gt;"",VLOOKUP(Q70,'DON GIA'!$H$1:$K$103,4,0),"")</f>
        <v/>
      </c>
      <c r="U70" s="459" t="str">
        <f t="shared" si="10"/>
        <v/>
      </c>
      <c r="V70" s="456"/>
      <c r="W70" s="453"/>
      <c r="X70" s="460"/>
      <c r="Y70" s="461"/>
      <c r="Z70" s="459" t="str">
        <f>IF(V70&lt;&gt;"",VLOOKUP(V70,'DON GIA'!$A$1:$D$346,4,0),"")</f>
        <v/>
      </c>
      <c r="AA70" s="459" t="str">
        <f t="shared" si="11"/>
        <v/>
      </c>
      <c r="AB70" s="452"/>
      <c r="AC70" s="452"/>
      <c r="AD70" s="452"/>
      <c r="AE70" s="452"/>
      <c r="AF70" s="452"/>
      <c r="AG70" s="453"/>
      <c r="AH70" s="452"/>
      <c r="AI70" s="453"/>
      <c r="AJ70" s="453"/>
      <c r="AK70" s="459" t="str">
        <f>IF(AH70&lt;&gt;"",VLOOKUP(AH70,'DON GIA'!$M$1:$P$9,4,0),"")</f>
        <v/>
      </c>
      <c r="AL70" s="459" t="str">
        <f t="shared" si="5"/>
        <v/>
      </c>
      <c r="AM70" s="453"/>
      <c r="AN70" s="453"/>
      <c r="AO70" s="449" t="str">
        <f t="shared" si="0"/>
        <v/>
      </c>
      <c r="AP70" s="456"/>
      <c r="AQ70" s="462"/>
    </row>
    <row r="71" spans="1:43" ht="93" outlineLevel="1">
      <c r="A71" s="410" t="s">
        <v>856</v>
      </c>
      <c r="B71" s="443">
        <f>IF(C71&lt;&gt;"",COUNTA($C$8:C71),"")</f>
        <v>5</v>
      </c>
      <c r="C71" s="443">
        <v>397</v>
      </c>
      <c r="D71" s="444" t="s">
        <v>429</v>
      </c>
      <c r="E71" s="445"/>
      <c r="F71" s="445"/>
      <c r="G71" s="445"/>
      <c r="H71" s="445"/>
      <c r="I71" s="445"/>
      <c r="J71" s="445"/>
      <c r="K71" s="446"/>
      <c r="L71" s="447">
        <f>SUBTOTAL(9,L72:L83)</f>
        <v>0</v>
      </c>
      <c r="M71" s="448"/>
      <c r="N71" s="448"/>
      <c r="O71" s="448">
        <f>SUBTOTAL(9,O72:O83)</f>
        <v>0</v>
      </c>
      <c r="P71" s="448">
        <f>SUBTOTAL(9,P72:P83)</f>
        <v>0</v>
      </c>
      <c r="Q71" s="444"/>
      <c r="R71" s="445"/>
      <c r="S71" s="445">
        <f>SUBTOTAL(9,S72:S83)</f>
        <v>0</v>
      </c>
      <c r="T71" s="449"/>
      <c r="U71" s="449">
        <f>SUBTOTAL(9,U72:U83)</f>
        <v>0</v>
      </c>
      <c r="V71" s="446"/>
      <c r="W71" s="445"/>
      <c r="X71" s="450">
        <f>SUBTOTAL(9,X72:X83)</f>
        <v>551.00799999999992</v>
      </c>
      <c r="Y71" s="451">
        <f>SUBTOTAL(9,Y72:Y83)</f>
        <v>0</v>
      </c>
      <c r="Z71" s="449"/>
      <c r="AA71" s="449">
        <f>SUBTOTAL(9,AA72:AA83)</f>
        <v>847686043.10399997</v>
      </c>
      <c r="AB71" s="452"/>
      <c r="AC71" s="452"/>
      <c r="AD71" s="452"/>
      <c r="AE71" s="452"/>
      <c r="AF71" s="452"/>
      <c r="AG71" s="453"/>
      <c r="AH71" s="452"/>
      <c r="AI71" s="445"/>
      <c r="AJ71" s="445">
        <f>SUBTOTAL(9,AJ72:AJ83)</f>
        <v>0</v>
      </c>
      <c r="AK71" s="449"/>
      <c r="AL71" s="449">
        <f>SUBTOTAL(9,AL72:AL83)</f>
        <v>0</v>
      </c>
      <c r="AM71" s="445"/>
      <c r="AN71" s="445">
        <f>SUBTOTAL(9,AN72:AN83)</f>
        <v>0</v>
      </c>
      <c r="AO71" s="449">
        <f t="shared" si="0"/>
        <v>847686043.10399997</v>
      </c>
      <c r="AP71" s="446"/>
      <c r="AQ71" s="423"/>
    </row>
    <row r="72" spans="1:43" ht="189" outlineLevel="2">
      <c r="A72" s="455" t="e">
        <f>IF(C71&lt;&gt;"",$C$8:C71,A70)</f>
        <v>#VALUE!</v>
      </c>
      <c r="B72" s="443" t="str">
        <f>IF(C72&lt;&gt;"",COUNTA($C$8:C72),"")</f>
        <v/>
      </c>
      <c r="C72" s="443"/>
      <c r="D72" s="452" t="s">
        <v>96</v>
      </c>
      <c r="E72" s="453"/>
      <c r="F72" s="453">
        <v>2</v>
      </c>
      <c r="G72" s="453"/>
      <c r="H72" s="453"/>
      <c r="I72" s="453"/>
      <c r="J72" s="453"/>
      <c r="K72" s="456"/>
      <c r="L72" s="457"/>
      <c r="M72" s="458" t="str">
        <f>IF(K72&lt;&gt;"",VLOOKUP(K72,'DON GIA'!$S$1:$U$19,3,0),"")</f>
        <v/>
      </c>
      <c r="N72" s="458" t="str">
        <f>IF(K72&lt;&gt;"",VLOOKUP(K72,'DON GIA'!$S$1:$V$19,4,0),"")</f>
        <v/>
      </c>
      <c r="O72" s="458" t="str">
        <f t="shared" si="2"/>
        <v/>
      </c>
      <c r="P72" s="458" t="str">
        <f t="shared" si="3"/>
        <v/>
      </c>
      <c r="Q72" s="452" t="s">
        <v>35</v>
      </c>
      <c r="R72" s="453"/>
      <c r="S72" s="453"/>
      <c r="T72" s="459" t="str">
        <f>IF(Q72&lt;&gt;"",VLOOKUP(Q72,'DON GIA'!$H$1:$K$103,4,0),"")</f>
        <v/>
      </c>
      <c r="U72" s="459" t="str">
        <f t="shared" ref="U72:U83" si="12">IF(Q72&lt;&gt;"",IF(ISNUMBER(T72),S72*T72,""),"")</f>
        <v/>
      </c>
      <c r="V72" s="456" t="s">
        <v>1005</v>
      </c>
      <c r="W72" s="453" t="s">
        <v>27</v>
      </c>
      <c r="X72" s="460">
        <v>118</v>
      </c>
      <c r="Y72" s="461"/>
      <c r="Z72" s="459">
        <f>IF(V72&lt;&gt;"",VLOOKUP(V72,'DON GIA'!$A$1:$D$346,4,0),"")</f>
        <v>5559129</v>
      </c>
      <c r="AA72" s="459">
        <f t="shared" ref="AA72:AA83" si="13">IF(V72&lt;&gt;"",IF(ISNUMBER(Z72),X72*Z72,""),"")</f>
        <v>655977222</v>
      </c>
      <c r="AB72" s="452" t="s">
        <v>32</v>
      </c>
      <c r="AC72" s="452" t="s">
        <v>29</v>
      </c>
      <c r="AD72" s="452" t="s">
        <v>30</v>
      </c>
      <c r="AE72" s="452" t="s">
        <v>31</v>
      </c>
      <c r="AF72" s="452" t="s">
        <v>34</v>
      </c>
      <c r="AG72" s="453" t="s">
        <v>33</v>
      </c>
      <c r="AH72" s="452"/>
      <c r="AI72" s="453"/>
      <c r="AJ72" s="453"/>
      <c r="AK72" s="459" t="str">
        <f>IF(AH72&lt;&gt;"",VLOOKUP(AH72,'DON GIA'!$M$1:$P$9,4,0),"")</f>
        <v/>
      </c>
      <c r="AL72" s="459" t="str">
        <f t="shared" si="5"/>
        <v/>
      </c>
      <c r="AM72" s="453"/>
      <c r="AN72" s="453"/>
      <c r="AO72" s="449" t="str">
        <f t="shared" ref="AO72:AO135" si="14">IF(C72&lt;&gt;"",O72+P72+U72+AA72+AL72,"")</f>
        <v/>
      </c>
      <c r="AP72" s="456" t="s">
        <v>428</v>
      </c>
      <c r="AQ72" s="462"/>
    </row>
    <row r="73" spans="1:43" ht="63" outlineLevel="2">
      <c r="A73" s="455" t="e">
        <f>IF(C72&lt;&gt;"",$C$8:C72,A72)</f>
        <v>#VALUE!</v>
      </c>
      <c r="B73" s="443" t="str">
        <f>IF(C73&lt;&gt;"",COUNTA($C$8:C73),"")</f>
        <v/>
      </c>
      <c r="C73" s="443"/>
      <c r="D73" s="452" t="s">
        <v>97</v>
      </c>
      <c r="E73" s="453"/>
      <c r="F73" s="453"/>
      <c r="G73" s="453"/>
      <c r="H73" s="453"/>
      <c r="I73" s="453"/>
      <c r="J73" s="453"/>
      <c r="K73" s="456"/>
      <c r="L73" s="457"/>
      <c r="M73" s="458" t="str">
        <f>IF(K73&lt;&gt;"",VLOOKUP(K73,'DON GIA'!$S$1:$U$19,3,0),"")</f>
        <v/>
      </c>
      <c r="N73" s="458" t="str">
        <f>IF(K73&lt;&gt;"",VLOOKUP(K73,'DON GIA'!$S$1:$V$19,4,0),"")</f>
        <v/>
      </c>
      <c r="O73" s="458" t="str">
        <f t="shared" si="2"/>
        <v/>
      </c>
      <c r="P73" s="458" t="str">
        <f t="shared" si="3"/>
        <v/>
      </c>
      <c r="Q73" s="452" t="s">
        <v>35</v>
      </c>
      <c r="R73" s="453"/>
      <c r="S73" s="453"/>
      <c r="T73" s="459" t="str">
        <f>IF(Q73&lt;&gt;"",VLOOKUP(Q73,'DON GIA'!$H$1:$K$103,4,0),"")</f>
        <v/>
      </c>
      <c r="U73" s="459" t="str">
        <f t="shared" si="12"/>
        <v/>
      </c>
      <c r="V73" s="456" t="s">
        <v>1030</v>
      </c>
      <c r="W73" s="453" t="s">
        <v>27</v>
      </c>
      <c r="X73" s="460">
        <v>118</v>
      </c>
      <c r="Y73" s="461"/>
      <c r="Z73" s="459">
        <f>IF(V73&lt;&gt;"",VLOOKUP(V73,'DON GIA'!$A$1:$D$346,4,0),"")</f>
        <v>109890</v>
      </c>
      <c r="AA73" s="459">
        <f t="shared" si="13"/>
        <v>12967020</v>
      </c>
      <c r="AB73" s="452"/>
      <c r="AC73" s="452"/>
      <c r="AD73" s="452"/>
      <c r="AE73" s="452"/>
      <c r="AF73" s="452"/>
      <c r="AG73" s="453"/>
      <c r="AH73" s="452"/>
      <c r="AI73" s="453"/>
      <c r="AJ73" s="453"/>
      <c r="AK73" s="459" t="str">
        <f>IF(AH73&lt;&gt;"",VLOOKUP(AH73,'DON GIA'!$M$1:$P$9,4,0),"")</f>
        <v/>
      </c>
      <c r="AL73" s="459" t="str">
        <f t="shared" si="5"/>
        <v/>
      </c>
      <c r="AM73" s="453"/>
      <c r="AN73" s="453"/>
      <c r="AO73" s="449" t="str">
        <f t="shared" si="14"/>
        <v/>
      </c>
      <c r="AP73" s="456"/>
      <c r="AQ73" s="462"/>
    </row>
    <row r="74" spans="1:43" ht="126" outlineLevel="2">
      <c r="A74" s="455" t="e">
        <f>IF(C73&lt;&gt;"",$C$8:C73,A73)</f>
        <v>#VALUE!</v>
      </c>
      <c r="B74" s="443" t="str">
        <f>IF(C74&lt;&gt;"",COUNTA($C$8:C74),"")</f>
        <v/>
      </c>
      <c r="C74" s="443"/>
      <c r="D74" s="452" t="s">
        <v>71</v>
      </c>
      <c r="E74" s="453"/>
      <c r="F74" s="453"/>
      <c r="G74" s="453"/>
      <c r="H74" s="453"/>
      <c r="I74" s="453"/>
      <c r="J74" s="453"/>
      <c r="K74" s="456"/>
      <c r="L74" s="457"/>
      <c r="M74" s="458" t="str">
        <f>IF(K74&lt;&gt;"",VLOOKUP(K74,'DON GIA'!$S$1:$U$19,3,0),"")</f>
        <v/>
      </c>
      <c r="N74" s="458" t="str">
        <f>IF(K74&lt;&gt;"",VLOOKUP(K74,'DON GIA'!$S$1:$V$19,4,0),"")</f>
        <v/>
      </c>
      <c r="O74" s="458" t="str">
        <f t="shared" si="2"/>
        <v/>
      </c>
      <c r="P74" s="458" t="str">
        <f t="shared" si="3"/>
        <v/>
      </c>
      <c r="Q74" s="452" t="s">
        <v>35</v>
      </c>
      <c r="R74" s="453"/>
      <c r="S74" s="453"/>
      <c r="T74" s="459" t="str">
        <f>IF(Q74&lt;&gt;"",VLOOKUP(Q74,'DON GIA'!$H$1:$K$103,4,0),"")</f>
        <v/>
      </c>
      <c r="U74" s="459" t="str">
        <f t="shared" si="12"/>
        <v/>
      </c>
      <c r="V74" s="456" t="s">
        <v>1031</v>
      </c>
      <c r="W74" s="453" t="s">
        <v>27</v>
      </c>
      <c r="X74" s="460">
        <v>3.2</v>
      </c>
      <c r="Y74" s="461"/>
      <c r="Z74" s="459">
        <f>IF(V74&lt;&gt;"",VLOOKUP(V74,'DON GIA'!$A$1:$D$346,4,0),"")</f>
        <v>10375629</v>
      </c>
      <c r="AA74" s="459">
        <f t="shared" si="13"/>
        <v>33202012.800000001</v>
      </c>
      <c r="AB74" s="452"/>
      <c r="AC74" s="452"/>
      <c r="AD74" s="452"/>
      <c r="AE74" s="452"/>
      <c r="AF74" s="452"/>
      <c r="AG74" s="453"/>
      <c r="AH74" s="452"/>
      <c r="AI74" s="453"/>
      <c r="AJ74" s="453"/>
      <c r="AK74" s="459" t="str">
        <f>IF(AH74&lt;&gt;"",VLOOKUP(AH74,'DON GIA'!$M$1:$P$9,4,0),"")</f>
        <v/>
      </c>
      <c r="AL74" s="459" t="str">
        <f t="shared" si="5"/>
        <v/>
      </c>
      <c r="AM74" s="453"/>
      <c r="AN74" s="453"/>
      <c r="AO74" s="449" t="str">
        <f t="shared" si="14"/>
        <v/>
      </c>
      <c r="AP74" s="456"/>
      <c r="AQ74" s="462"/>
    </row>
    <row r="75" spans="1:43" ht="126" outlineLevel="2">
      <c r="A75" s="455" t="e">
        <f>IF(C74&lt;&gt;"",$C$8:C74,A74)</f>
        <v>#VALUE!</v>
      </c>
      <c r="B75" s="443" t="str">
        <f>IF(C75&lt;&gt;"",COUNTA($C$8:C75),"")</f>
        <v/>
      </c>
      <c r="C75" s="443"/>
      <c r="D75" s="452" t="s">
        <v>98</v>
      </c>
      <c r="E75" s="453"/>
      <c r="F75" s="453"/>
      <c r="G75" s="453"/>
      <c r="H75" s="453"/>
      <c r="I75" s="453"/>
      <c r="J75" s="453"/>
      <c r="K75" s="456"/>
      <c r="L75" s="457"/>
      <c r="M75" s="458" t="str">
        <f>IF(K75&lt;&gt;"",VLOOKUP(K75,'DON GIA'!$S$1:$U$19,3,0),"")</f>
        <v/>
      </c>
      <c r="N75" s="458" t="str">
        <f>IF(K75&lt;&gt;"",VLOOKUP(K75,'DON GIA'!$S$1:$V$19,4,0),"")</f>
        <v/>
      </c>
      <c r="O75" s="458" t="str">
        <f t="shared" si="2"/>
        <v/>
      </c>
      <c r="P75" s="458" t="str">
        <f t="shared" si="3"/>
        <v/>
      </c>
      <c r="Q75" s="452" t="s">
        <v>35</v>
      </c>
      <c r="R75" s="453"/>
      <c r="S75" s="453"/>
      <c r="T75" s="459" t="str">
        <f>IF(Q75&lt;&gt;"",VLOOKUP(Q75,'DON GIA'!$H$1:$K$103,4,0),"")</f>
        <v/>
      </c>
      <c r="U75" s="459" t="str">
        <f t="shared" si="12"/>
        <v/>
      </c>
      <c r="V75" s="456" t="s">
        <v>1032</v>
      </c>
      <c r="W75" s="453" t="s">
        <v>27</v>
      </c>
      <c r="X75" s="460">
        <v>9.6</v>
      </c>
      <c r="Y75" s="461"/>
      <c r="Z75" s="459">
        <f>IF(V75&lt;&gt;"",VLOOKUP(V75,'DON GIA'!$A$1:$D$346,4,0),"")</f>
        <v>2613835</v>
      </c>
      <c r="AA75" s="459">
        <f t="shared" si="13"/>
        <v>25092816</v>
      </c>
      <c r="AB75" s="452"/>
      <c r="AC75" s="452"/>
      <c r="AD75" s="452"/>
      <c r="AE75" s="452"/>
      <c r="AF75" s="452"/>
      <c r="AG75" s="453"/>
      <c r="AH75" s="452"/>
      <c r="AI75" s="453"/>
      <c r="AJ75" s="453"/>
      <c r="AK75" s="459" t="str">
        <f>IF(AH75&lt;&gt;"",VLOOKUP(AH75,'DON GIA'!$M$1:$P$9,4,0),"")</f>
        <v/>
      </c>
      <c r="AL75" s="459" t="str">
        <f t="shared" si="5"/>
        <v/>
      </c>
      <c r="AM75" s="453"/>
      <c r="AN75" s="453"/>
      <c r="AO75" s="449" t="str">
        <f t="shared" si="14"/>
        <v/>
      </c>
      <c r="AP75" s="456"/>
      <c r="AQ75" s="462"/>
    </row>
    <row r="76" spans="1:43" ht="94.5" outlineLevel="2">
      <c r="A76" s="455" t="e">
        <f>IF(C75&lt;&gt;"",$C$8:C75,A75)</f>
        <v>#VALUE!</v>
      </c>
      <c r="B76" s="443" t="str">
        <f>IF(C76&lt;&gt;"",COUNTA($C$8:C76),"")</f>
        <v/>
      </c>
      <c r="C76" s="443"/>
      <c r="D76" s="452" t="s">
        <v>99</v>
      </c>
      <c r="E76" s="453"/>
      <c r="F76" s="453"/>
      <c r="G76" s="453"/>
      <c r="H76" s="453"/>
      <c r="I76" s="453"/>
      <c r="J76" s="453"/>
      <c r="K76" s="456"/>
      <c r="L76" s="457"/>
      <c r="M76" s="458" t="str">
        <f>IF(K76&lt;&gt;"",VLOOKUP(K76,'DON GIA'!$S$1:$U$19,3,0),"")</f>
        <v/>
      </c>
      <c r="N76" s="458" t="str">
        <f>IF(K76&lt;&gt;"",VLOOKUP(K76,'DON GIA'!$S$1:$V$19,4,0),"")</f>
        <v/>
      </c>
      <c r="O76" s="458" t="str">
        <f t="shared" si="2"/>
        <v/>
      </c>
      <c r="P76" s="458" t="str">
        <f t="shared" si="3"/>
        <v/>
      </c>
      <c r="Q76" s="452" t="s">
        <v>35</v>
      </c>
      <c r="R76" s="453"/>
      <c r="S76" s="453"/>
      <c r="T76" s="459" t="str">
        <f>IF(Q76&lt;&gt;"",VLOOKUP(Q76,'DON GIA'!$H$1:$K$103,4,0),"")</f>
        <v/>
      </c>
      <c r="U76" s="459" t="str">
        <f t="shared" si="12"/>
        <v/>
      </c>
      <c r="V76" s="456" t="s">
        <v>1003</v>
      </c>
      <c r="W76" s="453" t="s">
        <v>27</v>
      </c>
      <c r="X76" s="460">
        <v>32</v>
      </c>
      <c r="Y76" s="461"/>
      <c r="Z76" s="459">
        <f>IF(V76&lt;&gt;"",VLOOKUP(V76,'DON GIA'!$A$1:$D$346,4,0),"")</f>
        <v>854777</v>
      </c>
      <c r="AA76" s="459">
        <f t="shared" si="13"/>
        <v>27352864</v>
      </c>
      <c r="AB76" s="452"/>
      <c r="AC76" s="452"/>
      <c r="AD76" s="452"/>
      <c r="AE76" s="452"/>
      <c r="AF76" s="452"/>
      <c r="AG76" s="453"/>
      <c r="AH76" s="452"/>
      <c r="AI76" s="453"/>
      <c r="AJ76" s="453"/>
      <c r="AK76" s="459" t="str">
        <f>IF(AH76&lt;&gt;"",VLOOKUP(AH76,'DON GIA'!$M$1:$P$9,4,0),"")</f>
        <v/>
      </c>
      <c r="AL76" s="459" t="str">
        <f t="shared" si="5"/>
        <v/>
      </c>
      <c r="AM76" s="453"/>
      <c r="AN76" s="453"/>
      <c r="AO76" s="449" t="str">
        <f t="shared" si="14"/>
        <v/>
      </c>
      <c r="AP76" s="456"/>
      <c r="AQ76" s="462"/>
    </row>
    <row r="77" spans="1:43" ht="126" outlineLevel="2">
      <c r="A77" s="455" t="e">
        <f>IF(C76&lt;&gt;"",$C$8:C76,A76)</f>
        <v>#VALUE!</v>
      </c>
      <c r="B77" s="443" t="str">
        <f>IF(C77&lt;&gt;"",COUNTA($C$8:C77),"")</f>
        <v/>
      </c>
      <c r="C77" s="443"/>
      <c r="D77" s="452" t="s">
        <v>71</v>
      </c>
      <c r="E77" s="453"/>
      <c r="F77" s="453"/>
      <c r="G77" s="453"/>
      <c r="H77" s="453"/>
      <c r="I77" s="453"/>
      <c r="J77" s="453"/>
      <c r="K77" s="456"/>
      <c r="L77" s="457"/>
      <c r="M77" s="458" t="str">
        <f>IF(K77&lt;&gt;"",VLOOKUP(K77,'DON GIA'!$S$1:$U$19,3,0),"")</f>
        <v/>
      </c>
      <c r="N77" s="458" t="str">
        <f>IF(K77&lt;&gt;"",VLOOKUP(K77,'DON GIA'!$S$1:$V$19,4,0),"")</f>
        <v/>
      </c>
      <c r="O77" s="458" t="str">
        <f t="shared" si="2"/>
        <v/>
      </c>
      <c r="P77" s="458" t="str">
        <f t="shared" si="3"/>
        <v/>
      </c>
      <c r="Q77" s="452" t="s">
        <v>35</v>
      </c>
      <c r="R77" s="453"/>
      <c r="S77" s="453"/>
      <c r="T77" s="459" t="str">
        <f>IF(Q77&lt;&gt;"",VLOOKUP(Q77,'DON GIA'!$H$1:$K$103,4,0),"")</f>
        <v/>
      </c>
      <c r="U77" s="459" t="str">
        <f t="shared" si="12"/>
        <v/>
      </c>
      <c r="V77" s="456" t="s">
        <v>1008</v>
      </c>
      <c r="W77" s="453" t="s">
        <v>27</v>
      </c>
      <c r="X77" s="460">
        <v>89.16</v>
      </c>
      <c r="Y77" s="461"/>
      <c r="Z77" s="459">
        <f>IF(V77&lt;&gt;"",VLOOKUP(V77,'DON GIA'!$A$1:$D$346,4,0),"")</f>
        <v>264499</v>
      </c>
      <c r="AA77" s="459">
        <f t="shared" si="13"/>
        <v>23582730.84</v>
      </c>
      <c r="AB77" s="452"/>
      <c r="AC77" s="452"/>
      <c r="AD77" s="452"/>
      <c r="AE77" s="452"/>
      <c r="AF77" s="452"/>
      <c r="AG77" s="453"/>
      <c r="AH77" s="452"/>
      <c r="AI77" s="453"/>
      <c r="AJ77" s="453"/>
      <c r="AK77" s="459" t="str">
        <f>IF(AH77&lt;&gt;"",VLOOKUP(AH77,'DON GIA'!$M$1:$P$9,4,0),"")</f>
        <v/>
      </c>
      <c r="AL77" s="459" t="str">
        <f t="shared" si="5"/>
        <v/>
      </c>
      <c r="AM77" s="453"/>
      <c r="AN77" s="453"/>
      <c r="AO77" s="449" t="str">
        <f t="shared" si="14"/>
        <v/>
      </c>
      <c r="AP77" s="456"/>
      <c r="AQ77" s="462"/>
    </row>
    <row r="78" spans="1:43" ht="63" outlineLevel="2">
      <c r="A78" s="455" t="e">
        <f>IF(C77&lt;&gt;"",$C$8:C77,A77)</f>
        <v>#VALUE!</v>
      </c>
      <c r="B78" s="443" t="str">
        <f>IF(C78&lt;&gt;"",COUNTA($C$8:C78),"")</f>
        <v/>
      </c>
      <c r="C78" s="443"/>
      <c r="D78" s="452"/>
      <c r="E78" s="453"/>
      <c r="F78" s="453"/>
      <c r="G78" s="453"/>
      <c r="H78" s="453"/>
      <c r="I78" s="453"/>
      <c r="J78" s="453"/>
      <c r="K78" s="456"/>
      <c r="L78" s="457"/>
      <c r="M78" s="458" t="str">
        <f>IF(K78&lt;&gt;"",VLOOKUP(K78,'DON GIA'!$S$1:$U$19,3,0),"")</f>
        <v/>
      </c>
      <c r="N78" s="458" t="str">
        <f>IF(K78&lt;&gt;"",VLOOKUP(K78,'DON GIA'!$S$1:$V$19,4,0),"")</f>
        <v/>
      </c>
      <c r="O78" s="458" t="str">
        <f t="shared" ref="O78:O147" si="15">IF(K78&lt;&gt;"",L78*M78,"")</f>
        <v/>
      </c>
      <c r="P78" s="458" t="str">
        <f t="shared" ref="P78:P147" si="16">IF(K78&lt;&gt;"",L78*N78,"")</f>
        <v/>
      </c>
      <c r="Q78" s="452" t="s">
        <v>35</v>
      </c>
      <c r="R78" s="453"/>
      <c r="S78" s="453"/>
      <c r="T78" s="459" t="str">
        <f>IF(Q78&lt;&gt;"",VLOOKUP(Q78,'DON GIA'!$H$1:$K$103,4,0),"")</f>
        <v/>
      </c>
      <c r="U78" s="459" t="str">
        <f t="shared" si="12"/>
        <v/>
      </c>
      <c r="V78" s="456" t="s">
        <v>1033</v>
      </c>
      <c r="W78" s="453" t="s">
        <v>27</v>
      </c>
      <c r="X78" s="460">
        <v>13.08</v>
      </c>
      <c r="Y78" s="461"/>
      <c r="Z78" s="459">
        <f>IF(V78&lt;&gt;"",VLOOKUP(V78,'DON GIA'!$A$1:$D$346,4,0),"")</f>
        <v>802027</v>
      </c>
      <c r="AA78" s="459">
        <f t="shared" si="13"/>
        <v>10490513.16</v>
      </c>
      <c r="AB78" s="452"/>
      <c r="AC78" s="452"/>
      <c r="AD78" s="452"/>
      <c r="AE78" s="452"/>
      <c r="AF78" s="452"/>
      <c r="AG78" s="453"/>
      <c r="AH78" s="452"/>
      <c r="AI78" s="453"/>
      <c r="AJ78" s="453"/>
      <c r="AK78" s="459" t="str">
        <f>IF(AH78&lt;&gt;"",VLOOKUP(AH78,'DON GIA'!$M$1:$P$9,4,0),"")</f>
        <v/>
      </c>
      <c r="AL78" s="459" t="str">
        <f t="shared" ref="AL78:AL147" si="17">IF(AH78&lt;&gt;"",AJ78*AK78,"")</f>
        <v/>
      </c>
      <c r="AM78" s="453"/>
      <c r="AN78" s="453"/>
      <c r="AO78" s="449" t="str">
        <f t="shared" si="14"/>
        <v/>
      </c>
      <c r="AP78" s="456"/>
      <c r="AQ78" s="462"/>
    </row>
    <row r="79" spans="1:43" ht="63" outlineLevel="2">
      <c r="A79" s="455" t="e">
        <f>IF(C78&lt;&gt;"",$C$8:C78,A78)</f>
        <v>#VALUE!</v>
      </c>
      <c r="B79" s="443" t="str">
        <f>IF(C79&lt;&gt;"",COUNTA($C$8:C79),"")</f>
        <v/>
      </c>
      <c r="C79" s="443"/>
      <c r="D79" s="452"/>
      <c r="E79" s="453"/>
      <c r="F79" s="453"/>
      <c r="G79" s="453"/>
      <c r="H79" s="453"/>
      <c r="I79" s="453"/>
      <c r="J79" s="453"/>
      <c r="K79" s="456"/>
      <c r="L79" s="457"/>
      <c r="M79" s="458" t="str">
        <f>IF(K79&lt;&gt;"",VLOOKUP(K79,'DON GIA'!$S$1:$U$19,3,0),"")</f>
        <v/>
      </c>
      <c r="N79" s="458" t="str">
        <f>IF(K79&lt;&gt;"",VLOOKUP(K79,'DON GIA'!$S$1:$V$19,4,0),"")</f>
        <v/>
      </c>
      <c r="O79" s="458" t="str">
        <f t="shared" si="15"/>
        <v/>
      </c>
      <c r="P79" s="458" t="str">
        <f t="shared" si="16"/>
        <v/>
      </c>
      <c r="Q79" s="452" t="s">
        <v>35</v>
      </c>
      <c r="R79" s="453"/>
      <c r="S79" s="453"/>
      <c r="T79" s="459" t="str">
        <f>IF(Q79&lt;&gt;"",VLOOKUP(Q79,'DON GIA'!$H$1:$K$103,4,0),"")</f>
        <v/>
      </c>
      <c r="U79" s="459" t="str">
        <f t="shared" si="12"/>
        <v/>
      </c>
      <c r="V79" s="456" t="s">
        <v>1034</v>
      </c>
      <c r="W79" s="453" t="s">
        <v>27</v>
      </c>
      <c r="X79" s="460">
        <v>2.2000000000000002</v>
      </c>
      <c r="Y79" s="461"/>
      <c r="Z79" s="459">
        <f>IF(V79&lt;&gt;"",VLOOKUP(V79,'DON GIA'!$A$1:$D$346,4,0),"")</f>
        <v>257144</v>
      </c>
      <c r="AA79" s="459">
        <f t="shared" si="13"/>
        <v>565716.80000000005</v>
      </c>
      <c r="AB79" s="452"/>
      <c r="AC79" s="452"/>
      <c r="AD79" s="452"/>
      <c r="AE79" s="452"/>
      <c r="AF79" s="452"/>
      <c r="AG79" s="453"/>
      <c r="AH79" s="452"/>
      <c r="AI79" s="453"/>
      <c r="AJ79" s="453"/>
      <c r="AK79" s="459" t="str">
        <f>IF(AH79&lt;&gt;"",VLOOKUP(AH79,'DON GIA'!$M$1:$P$9,4,0),"")</f>
        <v/>
      </c>
      <c r="AL79" s="459" t="str">
        <f t="shared" si="17"/>
        <v/>
      </c>
      <c r="AM79" s="453"/>
      <c r="AN79" s="453"/>
      <c r="AO79" s="449" t="str">
        <f t="shared" si="14"/>
        <v/>
      </c>
      <c r="AP79" s="456"/>
      <c r="AQ79" s="462"/>
    </row>
    <row r="80" spans="1:43" ht="31.5" outlineLevel="2">
      <c r="A80" s="455" t="e">
        <f>IF(C79&lt;&gt;"",$C$8:C79,A79)</f>
        <v>#VALUE!</v>
      </c>
      <c r="B80" s="443" t="str">
        <f>IF(C80&lt;&gt;"",COUNTA($C$8:C80),"")</f>
        <v/>
      </c>
      <c r="C80" s="443"/>
      <c r="D80" s="452"/>
      <c r="E80" s="453"/>
      <c r="F80" s="453"/>
      <c r="G80" s="453"/>
      <c r="H80" s="453"/>
      <c r="I80" s="453"/>
      <c r="J80" s="453"/>
      <c r="K80" s="456"/>
      <c r="L80" s="457"/>
      <c r="M80" s="458" t="str">
        <f>IF(K80&lt;&gt;"",VLOOKUP(K80,'DON GIA'!$S$1:$U$19,3,0),"")</f>
        <v/>
      </c>
      <c r="N80" s="458" t="str">
        <f>IF(K80&lt;&gt;"",VLOOKUP(K80,'DON GIA'!$S$1:$V$19,4,0),"")</f>
        <v/>
      </c>
      <c r="O80" s="458" t="str">
        <f t="shared" si="15"/>
        <v/>
      </c>
      <c r="P80" s="458" t="str">
        <f t="shared" si="16"/>
        <v/>
      </c>
      <c r="Q80" s="452" t="s">
        <v>35</v>
      </c>
      <c r="R80" s="453"/>
      <c r="S80" s="453"/>
      <c r="T80" s="459" t="str">
        <f>IF(Q80&lt;&gt;"",VLOOKUP(Q80,'DON GIA'!$H$1:$K$103,4,0),"")</f>
        <v/>
      </c>
      <c r="U80" s="459" t="str">
        <f t="shared" si="12"/>
        <v/>
      </c>
      <c r="V80" s="456" t="s">
        <v>1023</v>
      </c>
      <c r="W80" s="453" t="s">
        <v>38</v>
      </c>
      <c r="X80" s="460">
        <v>0.28799999999999998</v>
      </c>
      <c r="Y80" s="461"/>
      <c r="Z80" s="459">
        <f>IF(V80&lt;&gt;"",VLOOKUP(V80,'DON GIA'!$A$1:$D$346,4,0),"")</f>
        <v>2523428</v>
      </c>
      <c r="AA80" s="459">
        <f t="shared" si="13"/>
        <v>726747.26399999997</v>
      </c>
      <c r="AB80" s="452"/>
      <c r="AC80" s="452"/>
      <c r="AD80" s="452"/>
      <c r="AE80" s="452"/>
      <c r="AF80" s="452"/>
      <c r="AG80" s="453"/>
      <c r="AH80" s="452"/>
      <c r="AI80" s="453"/>
      <c r="AJ80" s="453"/>
      <c r="AK80" s="459" t="str">
        <f>IF(AH80&lt;&gt;"",VLOOKUP(AH80,'DON GIA'!$M$1:$P$9,4,0),"")</f>
        <v/>
      </c>
      <c r="AL80" s="459" t="str">
        <f t="shared" si="17"/>
        <v/>
      </c>
      <c r="AM80" s="453"/>
      <c r="AN80" s="453"/>
      <c r="AO80" s="449" t="str">
        <f t="shared" si="14"/>
        <v/>
      </c>
      <c r="AP80" s="456"/>
      <c r="AQ80" s="462"/>
    </row>
    <row r="81" spans="1:43" ht="63" outlineLevel="2">
      <c r="A81" s="455" t="e">
        <f>IF(C80&lt;&gt;"",$C$8:C80,A80)</f>
        <v>#VALUE!</v>
      </c>
      <c r="B81" s="443" t="str">
        <f>IF(C81&lt;&gt;"",COUNTA($C$8:C81),"")</f>
        <v/>
      </c>
      <c r="C81" s="443"/>
      <c r="D81" s="452"/>
      <c r="E81" s="453"/>
      <c r="F81" s="453"/>
      <c r="G81" s="453"/>
      <c r="H81" s="453"/>
      <c r="I81" s="453"/>
      <c r="J81" s="453"/>
      <c r="K81" s="456"/>
      <c r="L81" s="457"/>
      <c r="M81" s="458" t="str">
        <f>IF(K81&lt;&gt;"",VLOOKUP(K81,'DON GIA'!$S$1:$U$19,3,0),"")</f>
        <v/>
      </c>
      <c r="N81" s="458" t="str">
        <f>IF(K81&lt;&gt;"",VLOOKUP(K81,'DON GIA'!$S$1:$V$19,4,0),"")</f>
        <v/>
      </c>
      <c r="O81" s="458" t="str">
        <f t="shared" si="15"/>
        <v/>
      </c>
      <c r="P81" s="458" t="str">
        <f t="shared" si="16"/>
        <v/>
      </c>
      <c r="Q81" s="452" t="s">
        <v>35</v>
      </c>
      <c r="R81" s="453"/>
      <c r="S81" s="453"/>
      <c r="T81" s="459" t="str">
        <f>IF(Q81&lt;&gt;"",VLOOKUP(Q81,'DON GIA'!$H$1:$K$103,4,0),"")</f>
        <v/>
      </c>
      <c r="U81" s="459" t="str">
        <f t="shared" si="12"/>
        <v/>
      </c>
      <c r="V81" s="456" t="s">
        <v>1009</v>
      </c>
      <c r="W81" s="453" t="s">
        <v>27</v>
      </c>
      <c r="X81" s="460">
        <v>164.48</v>
      </c>
      <c r="Y81" s="461"/>
      <c r="Z81" s="459">
        <f>IF(V81&lt;&gt;"",VLOOKUP(V81,'DON GIA'!$A$1:$D$346,4,0),"")</f>
        <v>282038</v>
      </c>
      <c r="AA81" s="459">
        <f t="shared" si="13"/>
        <v>46389610.239999995</v>
      </c>
      <c r="AB81" s="452"/>
      <c r="AC81" s="452"/>
      <c r="AD81" s="452"/>
      <c r="AE81" s="452"/>
      <c r="AF81" s="452"/>
      <c r="AG81" s="453"/>
      <c r="AH81" s="452"/>
      <c r="AI81" s="453"/>
      <c r="AJ81" s="453"/>
      <c r="AK81" s="459" t="str">
        <f>IF(AH81&lt;&gt;"",VLOOKUP(AH81,'DON GIA'!$M$1:$P$9,4,0),"")</f>
        <v/>
      </c>
      <c r="AL81" s="459" t="str">
        <f t="shared" si="17"/>
        <v/>
      </c>
      <c r="AM81" s="453"/>
      <c r="AN81" s="453"/>
      <c r="AO81" s="449" t="str">
        <f t="shared" si="14"/>
        <v/>
      </c>
      <c r="AP81" s="456"/>
      <c r="AQ81" s="462"/>
    </row>
    <row r="82" spans="1:43" ht="63" outlineLevel="2">
      <c r="A82" s="455" t="e">
        <f>IF(C81&lt;&gt;"",$C$8:C81,A81)</f>
        <v>#VALUE!</v>
      </c>
      <c r="B82" s="443" t="str">
        <f>IF(C82&lt;&gt;"",COUNTA($C$8:C82),"")</f>
        <v/>
      </c>
      <c r="C82" s="443"/>
      <c r="D82" s="452"/>
      <c r="E82" s="453"/>
      <c r="F82" s="453"/>
      <c r="G82" s="453"/>
      <c r="H82" s="453"/>
      <c r="I82" s="453"/>
      <c r="J82" s="453"/>
      <c r="K82" s="456"/>
      <c r="L82" s="457"/>
      <c r="M82" s="458" t="str">
        <f>IF(K82&lt;&gt;"",VLOOKUP(K82,'DON GIA'!$S$1:$U$19,3,0),"")</f>
        <v/>
      </c>
      <c r="N82" s="458" t="str">
        <f>IF(K82&lt;&gt;"",VLOOKUP(K82,'DON GIA'!$S$1:$V$19,4,0),"")</f>
        <v/>
      </c>
      <c r="O82" s="458" t="str">
        <f t="shared" si="15"/>
        <v/>
      </c>
      <c r="P82" s="458" t="str">
        <f t="shared" si="16"/>
        <v/>
      </c>
      <c r="Q82" s="452" t="s">
        <v>35</v>
      </c>
      <c r="R82" s="453"/>
      <c r="S82" s="453"/>
      <c r="T82" s="459" t="str">
        <f>IF(Q82&lt;&gt;"",VLOOKUP(Q82,'DON GIA'!$H$1:$K$103,4,0),"")</f>
        <v/>
      </c>
      <c r="U82" s="459" t="str">
        <f t="shared" si="12"/>
        <v/>
      </c>
      <c r="V82" s="456" t="s">
        <v>1035</v>
      </c>
      <c r="W82" s="453" t="s">
        <v>42</v>
      </c>
      <c r="X82" s="460">
        <v>1</v>
      </c>
      <c r="Y82" s="461"/>
      <c r="Z82" s="459">
        <f>IF(V82&lt;&gt;"",VLOOKUP(V82,'DON GIA'!$A$1:$D$346,4,0),"")</f>
        <v>11338790</v>
      </c>
      <c r="AA82" s="459">
        <f t="shared" si="13"/>
        <v>11338790</v>
      </c>
      <c r="AB82" s="452"/>
      <c r="AC82" s="452"/>
      <c r="AD82" s="452"/>
      <c r="AE82" s="452"/>
      <c r="AF82" s="452"/>
      <c r="AG82" s="453"/>
      <c r="AH82" s="452"/>
      <c r="AI82" s="453"/>
      <c r="AJ82" s="453"/>
      <c r="AK82" s="459" t="str">
        <f>IF(AH82&lt;&gt;"",VLOOKUP(AH82,'DON GIA'!$M$1:$P$9,4,0),"")</f>
        <v/>
      </c>
      <c r="AL82" s="459" t="str">
        <f t="shared" si="17"/>
        <v/>
      </c>
      <c r="AM82" s="453"/>
      <c r="AN82" s="453"/>
      <c r="AO82" s="449" t="str">
        <f t="shared" si="14"/>
        <v/>
      </c>
      <c r="AP82" s="456"/>
      <c r="AQ82" s="462"/>
    </row>
    <row r="83" spans="1:43" ht="31.5" outlineLevel="2">
      <c r="A83" s="455" t="e">
        <f>IF(C82&lt;&gt;"",$C$8:C82,A82)</f>
        <v>#VALUE!</v>
      </c>
      <c r="B83" s="443" t="str">
        <f>IF(C83&lt;&gt;"",COUNTA($C$8:C83),"")</f>
        <v/>
      </c>
      <c r="C83" s="443"/>
      <c r="D83" s="444"/>
      <c r="E83" s="453"/>
      <c r="F83" s="453"/>
      <c r="G83" s="453"/>
      <c r="H83" s="453"/>
      <c r="I83" s="453"/>
      <c r="J83" s="453"/>
      <c r="K83" s="456"/>
      <c r="L83" s="457"/>
      <c r="M83" s="458" t="str">
        <f>IF(K83&lt;&gt;"",VLOOKUP(K83,'DON GIA'!$S$1:$U$19,3,0),"")</f>
        <v/>
      </c>
      <c r="N83" s="458" t="str">
        <f>IF(K83&lt;&gt;"",VLOOKUP(K83,'DON GIA'!$S$1:$V$19,4,0),"")</f>
        <v/>
      </c>
      <c r="O83" s="458" t="str">
        <f t="shared" si="15"/>
        <v/>
      </c>
      <c r="P83" s="458" t="str">
        <f t="shared" si="16"/>
        <v/>
      </c>
      <c r="Q83" s="452" t="s">
        <v>35</v>
      </c>
      <c r="R83" s="453"/>
      <c r="S83" s="453"/>
      <c r="T83" s="459" t="str">
        <f>IF(Q83&lt;&gt;"",VLOOKUP(Q83,'DON GIA'!$H$1:$K$103,4,0),"")</f>
        <v/>
      </c>
      <c r="U83" s="459" t="str">
        <f t="shared" si="12"/>
        <v/>
      </c>
      <c r="V83" s="456"/>
      <c r="W83" s="453"/>
      <c r="X83" s="460"/>
      <c r="Y83" s="461"/>
      <c r="Z83" s="459" t="str">
        <f>IF(V83&lt;&gt;"",VLOOKUP(V83,'DON GIA'!$A$1:$D$346,4,0),"")</f>
        <v/>
      </c>
      <c r="AA83" s="459" t="str">
        <f t="shared" si="13"/>
        <v/>
      </c>
      <c r="AB83" s="452"/>
      <c r="AC83" s="452"/>
      <c r="AD83" s="452"/>
      <c r="AE83" s="452"/>
      <c r="AF83" s="452"/>
      <c r="AG83" s="453"/>
      <c r="AH83" s="452"/>
      <c r="AI83" s="453"/>
      <c r="AJ83" s="453"/>
      <c r="AK83" s="459" t="str">
        <f>IF(AH83&lt;&gt;"",VLOOKUP(AH83,'DON GIA'!$M$1:$P$9,4,0),"")</f>
        <v/>
      </c>
      <c r="AL83" s="459" t="str">
        <f t="shared" si="17"/>
        <v/>
      </c>
      <c r="AM83" s="453"/>
      <c r="AN83" s="453"/>
      <c r="AO83" s="449" t="str">
        <f t="shared" si="14"/>
        <v/>
      </c>
      <c r="AP83" s="456"/>
      <c r="AQ83" s="462"/>
    </row>
    <row r="84" spans="1:43" ht="62.25" outlineLevel="1">
      <c r="A84" s="410" t="s">
        <v>855</v>
      </c>
      <c r="B84" s="443">
        <f>IF(C84&lt;&gt;"",COUNTA($C$8:C84),"")</f>
        <v>6</v>
      </c>
      <c r="C84" s="443">
        <v>398</v>
      </c>
      <c r="D84" s="444" t="s">
        <v>98</v>
      </c>
      <c r="E84" s="445"/>
      <c r="F84" s="445"/>
      <c r="G84" s="445"/>
      <c r="H84" s="445"/>
      <c r="I84" s="445"/>
      <c r="J84" s="445"/>
      <c r="K84" s="446"/>
      <c r="L84" s="447">
        <f>SUBTOTAL(9,L85:L92)</f>
        <v>0</v>
      </c>
      <c r="M84" s="448"/>
      <c r="N84" s="448"/>
      <c r="O84" s="448">
        <f>SUBTOTAL(9,O85:O92)</f>
        <v>0</v>
      </c>
      <c r="P84" s="448">
        <f>SUBTOTAL(9,P85:P92)</f>
        <v>0</v>
      </c>
      <c r="Q84" s="444"/>
      <c r="R84" s="445"/>
      <c r="S84" s="445">
        <f>SUBTOTAL(9,S85:S92)</f>
        <v>0</v>
      </c>
      <c r="T84" s="449"/>
      <c r="U84" s="449">
        <f>SUBTOTAL(9,U85:U92)</f>
        <v>0</v>
      </c>
      <c r="V84" s="446"/>
      <c r="W84" s="445"/>
      <c r="X84" s="450">
        <f>SUBTOTAL(9,X85:X92)</f>
        <v>98.307999999999993</v>
      </c>
      <c r="Y84" s="451">
        <f>SUBTOTAL(9,Y85:Y92)</f>
        <v>0</v>
      </c>
      <c r="Z84" s="449"/>
      <c r="AA84" s="449">
        <f>SUBTOTAL(9,AA85:AA92)</f>
        <v>282773894.36399996</v>
      </c>
      <c r="AB84" s="452"/>
      <c r="AC84" s="452"/>
      <c r="AD84" s="452"/>
      <c r="AE84" s="452"/>
      <c r="AF84" s="452"/>
      <c r="AG84" s="453"/>
      <c r="AH84" s="452"/>
      <c r="AI84" s="445"/>
      <c r="AJ84" s="445">
        <f>SUBTOTAL(9,AJ85:AJ92)</f>
        <v>0</v>
      </c>
      <c r="AK84" s="449"/>
      <c r="AL84" s="449">
        <f>SUBTOTAL(9,AL85:AL92)</f>
        <v>0</v>
      </c>
      <c r="AM84" s="445"/>
      <c r="AN84" s="445">
        <f>SUBTOTAL(9,AN85:AN92)</f>
        <v>0</v>
      </c>
      <c r="AO84" s="449">
        <f t="shared" si="14"/>
        <v>282773894.36399996</v>
      </c>
      <c r="AP84" s="446"/>
      <c r="AQ84" s="423"/>
    </row>
    <row r="85" spans="1:43" ht="189" outlineLevel="2">
      <c r="A85" s="455" t="e">
        <f>IF(C84&lt;&gt;"",$C$8:C84,A83)</f>
        <v>#VALUE!</v>
      </c>
      <c r="B85" s="443" t="str">
        <f>IF(C85&lt;&gt;"",COUNTA($C$8:C85),"")</f>
        <v/>
      </c>
      <c r="C85" s="443"/>
      <c r="D85" s="452" t="s">
        <v>99</v>
      </c>
      <c r="E85" s="453"/>
      <c r="F85" s="453"/>
      <c r="G85" s="453"/>
      <c r="H85" s="453"/>
      <c r="I85" s="453"/>
      <c r="J85" s="453"/>
      <c r="K85" s="456"/>
      <c r="L85" s="457"/>
      <c r="M85" s="458" t="str">
        <f>IF(K85&lt;&gt;"",VLOOKUP(K85,'DON GIA'!$S$1:$U$19,3,0),"")</f>
        <v/>
      </c>
      <c r="N85" s="458" t="str">
        <f>IF(K85&lt;&gt;"",VLOOKUP(K85,'DON GIA'!$S$1:$V$19,4,0),"")</f>
        <v/>
      </c>
      <c r="O85" s="458" t="str">
        <f t="shared" si="15"/>
        <v/>
      </c>
      <c r="P85" s="458" t="str">
        <f t="shared" si="16"/>
        <v/>
      </c>
      <c r="Q85" s="452" t="s">
        <v>35</v>
      </c>
      <c r="R85" s="453"/>
      <c r="S85" s="453"/>
      <c r="T85" s="459" t="str">
        <f>IF(Q85&lt;&gt;"",VLOOKUP(Q85,'DON GIA'!$H$1:$K$103,4,0),"")</f>
        <v/>
      </c>
      <c r="U85" s="459" t="str">
        <f t="shared" ref="U85:U92" si="18">IF(Q85&lt;&gt;"",IF(ISNUMBER(T85),S85*T85,""),"")</f>
        <v/>
      </c>
      <c r="V85" s="456" t="s">
        <v>1005</v>
      </c>
      <c r="W85" s="453" t="s">
        <v>27</v>
      </c>
      <c r="X85" s="460">
        <v>44.8</v>
      </c>
      <c r="Y85" s="461"/>
      <c r="Z85" s="459">
        <f>IF(V85&lt;&gt;"",VLOOKUP(V85,'DON GIA'!$A$1:$D$346,4,0),"")</f>
        <v>5559129</v>
      </c>
      <c r="AA85" s="459">
        <f t="shared" ref="AA85:AA92" si="19">IF(V85&lt;&gt;"",IF(ISNUMBER(Z85),X85*Z85,""),"")</f>
        <v>249048979.19999999</v>
      </c>
      <c r="AB85" s="452" t="s">
        <v>100</v>
      </c>
      <c r="AC85" s="452" t="s">
        <v>29</v>
      </c>
      <c r="AD85" s="452" t="s">
        <v>30</v>
      </c>
      <c r="AE85" s="452" t="s">
        <v>31</v>
      </c>
      <c r="AF85" s="452" t="s">
        <v>34</v>
      </c>
      <c r="AG85" s="453" t="s">
        <v>101</v>
      </c>
      <c r="AH85" s="452"/>
      <c r="AI85" s="453"/>
      <c r="AJ85" s="453"/>
      <c r="AK85" s="459" t="str">
        <f>IF(AH85&lt;&gt;"",VLOOKUP(AH85,'DON GIA'!$M$1:$P$9,4,0),"")</f>
        <v/>
      </c>
      <c r="AL85" s="459" t="str">
        <f t="shared" si="17"/>
        <v/>
      </c>
      <c r="AM85" s="453"/>
      <c r="AN85" s="453"/>
      <c r="AO85" s="449" t="str">
        <f t="shared" si="14"/>
        <v/>
      </c>
      <c r="AP85" s="456" t="s">
        <v>428</v>
      </c>
      <c r="AQ85" s="462"/>
    </row>
    <row r="86" spans="1:43" ht="126" outlineLevel="2">
      <c r="A86" s="455" t="e">
        <f>IF(C85&lt;&gt;"",$C$8:C85,A85)</f>
        <v>#VALUE!</v>
      </c>
      <c r="B86" s="443" t="str">
        <f>IF(C86&lt;&gt;"",COUNTA($C$8:C86),"")</f>
        <v/>
      </c>
      <c r="C86" s="443"/>
      <c r="D86" s="452" t="s">
        <v>71</v>
      </c>
      <c r="E86" s="453"/>
      <c r="F86" s="453"/>
      <c r="G86" s="453"/>
      <c r="H86" s="453"/>
      <c r="I86" s="453"/>
      <c r="J86" s="453"/>
      <c r="K86" s="456"/>
      <c r="L86" s="457"/>
      <c r="M86" s="458" t="str">
        <f>IF(K86&lt;&gt;"",VLOOKUP(K86,'DON GIA'!$S$1:$U$19,3,0),"")</f>
        <v/>
      </c>
      <c r="N86" s="458" t="str">
        <f>IF(K86&lt;&gt;"",VLOOKUP(K86,'DON GIA'!$S$1:$V$19,4,0),"")</f>
        <v/>
      </c>
      <c r="O86" s="458" t="str">
        <f t="shared" si="15"/>
        <v/>
      </c>
      <c r="P86" s="458" t="str">
        <f t="shared" si="16"/>
        <v/>
      </c>
      <c r="Q86" s="452" t="s">
        <v>35</v>
      </c>
      <c r="R86" s="453"/>
      <c r="S86" s="453"/>
      <c r="T86" s="459" t="str">
        <f>IF(Q86&lt;&gt;"",VLOOKUP(Q86,'DON GIA'!$H$1:$K$103,4,0),"")</f>
        <v/>
      </c>
      <c r="U86" s="459" t="str">
        <f t="shared" si="18"/>
        <v/>
      </c>
      <c r="V86" s="456" t="s">
        <v>1036</v>
      </c>
      <c r="W86" s="453" t="s">
        <v>27</v>
      </c>
      <c r="X86" s="460">
        <v>44.8</v>
      </c>
      <c r="Y86" s="461"/>
      <c r="Z86" s="459">
        <f>IF(V86&lt;&gt;"",VLOOKUP(V86,'DON GIA'!$A$1:$D$346,4,0),"")</f>
        <v>161275</v>
      </c>
      <c r="AA86" s="459">
        <f t="shared" si="19"/>
        <v>7225120</v>
      </c>
      <c r="AB86" s="452"/>
      <c r="AC86" s="452"/>
      <c r="AD86" s="452"/>
      <c r="AE86" s="452"/>
      <c r="AF86" s="452"/>
      <c r="AG86" s="453"/>
      <c r="AH86" s="452"/>
      <c r="AI86" s="453"/>
      <c r="AJ86" s="453"/>
      <c r="AK86" s="459" t="str">
        <f>IF(AH86&lt;&gt;"",VLOOKUP(AH86,'DON GIA'!$M$1:$P$9,4,0),"")</f>
        <v/>
      </c>
      <c r="AL86" s="459" t="str">
        <f t="shared" si="17"/>
        <v/>
      </c>
      <c r="AM86" s="453"/>
      <c r="AN86" s="453"/>
      <c r="AO86" s="449" t="str">
        <f t="shared" si="14"/>
        <v/>
      </c>
      <c r="AP86" s="456"/>
      <c r="AQ86" s="462"/>
    </row>
    <row r="87" spans="1:43" ht="126" outlineLevel="2">
      <c r="A87" s="455" t="e">
        <f>IF(C86&lt;&gt;"",$C$8:C86,A86)</f>
        <v>#VALUE!</v>
      </c>
      <c r="B87" s="443" t="str">
        <f>IF(C87&lt;&gt;"",COUNTA($C$8:C87),"")</f>
        <v/>
      </c>
      <c r="C87" s="443"/>
      <c r="D87" s="466"/>
      <c r="E87" s="453"/>
      <c r="F87" s="453"/>
      <c r="G87" s="453"/>
      <c r="H87" s="453"/>
      <c r="I87" s="453"/>
      <c r="J87" s="453"/>
      <c r="K87" s="456"/>
      <c r="L87" s="457"/>
      <c r="M87" s="458" t="str">
        <f>IF(K87&lt;&gt;"",VLOOKUP(K87,'DON GIA'!$S$1:$U$19,3,0),"")</f>
        <v/>
      </c>
      <c r="N87" s="458" t="str">
        <f>IF(K87&lt;&gt;"",VLOOKUP(K87,'DON GIA'!$S$1:$V$19,4,0),"")</f>
        <v/>
      </c>
      <c r="O87" s="458" t="str">
        <f t="shared" si="15"/>
        <v/>
      </c>
      <c r="P87" s="458" t="str">
        <f t="shared" si="16"/>
        <v/>
      </c>
      <c r="Q87" s="452" t="s">
        <v>35</v>
      </c>
      <c r="R87" s="453"/>
      <c r="S87" s="453"/>
      <c r="T87" s="459" t="str">
        <f>IF(Q87&lt;&gt;"",VLOOKUP(Q87,'DON GIA'!$H$1:$K$103,4,0),"")</f>
        <v/>
      </c>
      <c r="U87" s="459" t="str">
        <f t="shared" si="18"/>
        <v/>
      </c>
      <c r="V87" s="456" t="s">
        <v>1037</v>
      </c>
      <c r="W87" s="453" t="s">
        <v>27</v>
      </c>
      <c r="X87" s="460">
        <v>2.16</v>
      </c>
      <c r="Y87" s="461"/>
      <c r="Z87" s="459">
        <f>IF(V87&lt;&gt;"",VLOOKUP(V87,'DON GIA'!$A$1:$D$346,4,0),"")</f>
        <v>10375629</v>
      </c>
      <c r="AA87" s="459">
        <f t="shared" si="19"/>
        <v>22411358.640000001</v>
      </c>
      <c r="AB87" s="452"/>
      <c r="AC87" s="452"/>
      <c r="AD87" s="452"/>
      <c r="AE87" s="452"/>
      <c r="AF87" s="452"/>
      <c r="AG87" s="453"/>
      <c r="AH87" s="452"/>
      <c r="AI87" s="453"/>
      <c r="AJ87" s="453"/>
      <c r="AK87" s="459" t="str">
        <f>IF(AH87&lt;&gt;"",VLOOKUP(AH87,'DON GIA'!$M$1:$P$9,4,0),"")</f>
        <v/>
      </c>
      <c r="AL87" s="459" t="str">
        <f t="shared" si="17"/>
        <v/>
      </c>
      <c r="AM87" s="453"/>
      <c r="AN87" s="453"/>
      <c r="AO87" s="449" t="str">
        <f t="shared" si="14"/>
        <v/>
      </c>
      <c r="AP87" s="456"/>
      <c r="AQ87" s="462"/>
    </row>
    <row r="88" spans="1:43" ht="31.5" outlineLevel="2">
      <c r="A88" s="455" t="e">
        <f>IF(C87&lt;&gt;"",$C$8:C87,A87)</f>
        <v>#VALUE!</v>
      </c>
      <c r="B88" s="443" t="str">
        <f>IF(C88&lt;&gt;"",COUNTA($C$8:C88),"")</f>
        <v/>
      </c>
      <c r="C88" s="443"/>
      <c r="D88" s="452"/>
      <c r="E88" s="453"/>
      <c r="F88" s="453"/>
      <c r="G88" s="453"/>
      <c r="H88" s="453"/>
      <c r="I88" s="453"/>
      <c r="J88" s="453"/>
      <c r="K88" s="456"/>
      <c r="L88" s="457"/>
      <c r="M88" s="458" t="str">
        <f>IF(K88&lt;&gt;"",VLOOKUP(K88,'DON GIA'!$S$1:$U$19,3,0),"")</f>
        <v/>
      </c>
      <c r="N88" s="458" t="str">
        <f>IF(K88&lt;&gt;"",VLOOKUP(K88,'DON GIA'!$S$1:$V$19,4,0),"")</f>
        <v/>
      </c>
      <c r="O88" s="458" t="str">
        <f t="shared" si="15"/>
        <v/>
      </c>
      <c r="P88" s="458" t="str">
        <f t="shared" si="16"/>
        <v/>
      </c>
      <c r="Q88" s="452" t="s">
        <v>35</v>
      </c>
      <c r="R88" s="453"/>
      <c r="S88" s="453"/>
      <c r="T88" s="459" t="str">
        <f>IF(Q88&lt;&gt;"",VLOOKUP(Q88,'DON GIA'!$H$1:$K$103,4,0),"")</f>
        <v/>
      </c>
      <c r="U88" s="459" t="str">
        <f t="shared" si="18"/>
        <v/>
      </c>
      <c r="V88" s="456" t="s">
        <v>1038</v>
      </c>
      <c r="W88" s="453" t="s">
        <v>27</v>
      </c>
      <c r="X88" s="460">
        <v>1.06</v>
      </c>
      <c r="Y88" s="461"/>
      <c r="Z88" s="459">
        <f>IF(V88&lt;&gt;"",VLOOKUP(V88,'DON GIA'!$A$1:$D$346,4,0),"")</f>
        <v>1398600</v>
      </c>
      <c r="AA88" s="459">
        <f t="shared" si="19"/>
        <v>1482516</v>
      </c>
      <c r="AB88" s="452"/>
      <c r="AC88" s="452"/>
      <c r="AD88" s="452"/>
      <c r="AE88" s="452"/>
      <c r="AF88" s="452"/>
      <c r="AG88" s="453"/>
      <c r="AH88" s="452"/>
      <c r="AI88" s="453"/>
      <c r="AJ88" s="453"/>
      <c r="AK88" s="459" t="str">
        <f>IF(AH88&lt;&gt;"",VLOOKUP(AH88,'DON GIA'!$M$1:$P$9,4,0),"")</f>
        <v/>
      </c>
      <c r="AL88" s="459" t="str">
        <f t="shared" si="17"/>
        <v/>
      </c>
      <c r="AM88" s="453"/>
      <c r="AN88" s="453"/>
      <c r="AO88" s="449" t="str">
        <f t="shared" si="14"/>
        <v/>
      </c>
      <c r="AP88" s="456"/>
      <c r="AQ88" s="462"/>
    </row>
    <row r="89" spans="1:43" ht="31.5" outlineLevel="2">
      <c r="A89" s="455" t="e">
        <f>IF(C88&lt;&gt;"",$C$8:C88,A88)</f>
        <v>#VALUE!</v>
      </c>
      <c r="B89" s="443" t="str">
        <f>IF(C89&lt;&gt;"",COUNTA($C$8:C89),"")</f>
        <v/>
      </c>
      <c r="C89" s="443"/>
      <c r="D89" s="452"/>
      <c r="E89" s="453"/>
      <c r="F89" s="453"/>
      <c r="G89" s="453"/>
      <c r="H89" s="453"/>
      <c r="I89" s="453"/>
      <c r="J89" s="453"/>
      <c r="K89" s="456"/>
      <c r="L89" s="457"/>
      <c r="M89" s="458" t="str">
        <f>IF(K89&lt;&gt;"",VLOOKUP(K89,'DON GIA'!$S$1:$U$19,3,0),"")</f>
        <v/>
      </c>
      <c r="N89" s="458" t="str">
        <f>IF(K89&lt;&gt;"",VLOOKUP(K89,'DON GIA'!$S$1:$V$19,4,0),"")</f>
        <v/>
      </c>
      <c r="O89" s="458" t="str">
        <f t="shared" si="15"/>
        <v/>
      </c>
      <c r="P89" s="458" t="str">
        <f t="shared" si="16"/>
        <v/>
      </c>
      <c r="Q89" s="452" t="s">
        <v>35</v>
      </c>
      <c r="R89" s="453"/>
      <c r="S89" s="453"/>
      <c r="T89" s="459" t="str">
        <f>IF(Q89&lt;&gt;"",VLOOKUP(Q89,'DON GIA'!$H$1:$K$103,4,0),"")</f>
        <v/>
      </c>
      <c r="U89" s="459" t="str">
        <f t="shared" si="18"/>
        <v/>
      </c>
      <c r="V89" s="456" t="s">
        <v>1023</v>
      </c>
      <c r="W89" s="453" t="s">
        <v>38</v>
      </c>
      <c r="X89" s="460">
        <v>0.13800000000000001</v>
      </c>
      <c r="Y89" s="461"/>
      <c r="Z89" s="459">
        <f>IF(V89&lt;&gt;"",VLOOKUP(V89,'DON GIA'!$A$1:$D$346,4,0),"")</f>
        <v>2523428</v>
      </c>
      <c r="AA89" s="459">
        <f t="shared" si="19"/>
        <v>348233.06400000001</v>
      </c>
      <c r="AB89" s="452"/>
      <c r="AC89" s="452"/>
      <c r="AD89" s="452"/>
      <c r="AE89" s="452"/>
      <c r="AF89" s="452"/>
      <c r="AG89" s="453"/>
      <c r="AH89" s="452"/>
      <c r="AI89" s="453"/>
      <c r="AJ89" s="453"/>
      <c r="AK89" s="459" t="str">
        <f>IF(AH89&lt;&gt;"",VLOOKUP(AH89,'DON GIA'!$M$1:$P$9,4,0),"")</f>
        <v/>
      </c>
      <c r="AL89" s="459" t="str">
        <f t="shared" si="17"/>
        <v/>
      </c>
      <c r="AM89" s="453"/>
      <c r="AN89" s="453"/>
      <c r="AO89" s="449" t="str">
        <f t="shared" si="14"/>
        <v/>
      </c>
      <c r="AP89" s="456"/>
      <c r="AQ89" s="462"/>
    </row>
    <row r="90" spans="1:43" ht="63" outlineLevel="2">
      <c r="A90" s="455" t="e">
        <f>IF(C89&lt;&gt;"",$C$8:C89,A89)</f>
        <v>#VALUE!</v>
      </c>
      <c r="B90" s="443" t="str">
        <f>IF(C90&lt;&gt;"",COUNTA($C$8:C90),"")</f>
        <v/>
      </c>
      <c r="C90" s="443"/>
      <c r="D90" s="452"/>
      <c r="E90" s="453"/>
      <c r="F90" s="453"/>
      <c r="G90" s="453"/>
      <c r="H90" s="453"/>
      <c r="I90" s="453"/>
      <c r="J90" s="453"/>
      <c r="K90" s="456"/>
      <c r="L90" s="457"/>
      <c r="M90" s="458" t="str">
        <f>IF(K90&lt;&gt;"",VLOOKUP(K90,'DON GIA'!$S$1:$U$19,3,0),"")</f>
        <v/>
      </c>
      <c r="N90" s="458" t="str">
        <f>IF(K90&lt;&gt;"",VLOOKUP(K90,'DON GIA'!$S$1:$V$19,4,0),"")</f>
        <v/>
      </c>
      <c r="O90" s="458" t="str">
        <f t="shared" si="15"/>
        <v/>
      </c>
      <c r="P90" s="458" t="str">
        <f t="shared" si="16"/>
        <v/>
      </c>
      <c r="Q90" s="452" t="s">
        <v>35</v>
      </c>
      <c r="R90" s="453"/>
      <c r="S90" s="453"/>
      <c r="T90" s="459" t="str">
        <f>IF(Q90&lt;&gt;"",VLOOKUP(Q90,'DON GIA'!$H$1:$K$103,4,0),"")</f>
        <v/>
      </c>
      <c r="U90" s="459" t="str">
        <f t="shared" si="18"/>
        <v/>
      </c>
      <c r="V90" s="456" t="s">
        <v>1033</v>
      </c>
      <c r="W90" s="453" t="s">
        <v>27</v>
      </c>
      <c r="X90" s="460">
        <v>1.44</v>
      </c>
      <c r="Y90" s="461"/>
      <c r="Z90" s="459">
        <f>IF(V90&lt;&gt;"",VLOOKUP(V90,'DON GIA'!$A$1:$D$346,4,0),"")</f>
        <v>802027</v>
      </c>
      <c r="AA90" s="459">
        <f t="shared" si="19"/>
        <v>1154918.8799999999</v>
      </c>
      <c r="AB90" s="452"/>
      <c r="AC90" s="452"/>
      <c r="AD90" s="452"/>
      <c r="AE90" s="452"/>
      <c r="AF90" s="452"/>
      <c r="AG90" s="453"/>
      <c r="AH90" s="452"/>
      <c r="AI90" s="453"/>
      <c r="AJ90" s="453"/>
      <c r="AK90" s="459" t="str">
        <f>IF(AH90&lt;&gt;"",VLOOKUP(AH90,'DON GIA'!$M$1:$P$9,4,0),"")</f>
        <v/>
      </c>
      <c r="AL90" s="459" t="str">
        <f t="shared" si="17"/>
        <v/>
      </c>
      <c r="AM90" s="453"/>
      <c r="AN90" s="453"/>
      <c r="AO90" s="449" t="str">
        <f t="shared" si="14"/>
        <v/>
      </c>
      <c r="AP90" s="456"/>
      <c r="AQ90" s="462"/>
    </row>
    <row r="91" spans="1:43" ht="63" outlineLevel="2">
      <c r="A91" s="455" t="e">
        <f>IF(C90&lt;&gt;"",$C$8:C90,A90)</f>
        <v>#VALUE!</v>
      </c>
      <c r="B91" s="443" t="str">
        <f>IF(C91&lt;&gt;"",COUNTA($C$8:C91),"")</f>
        <v/>
      </c>
      <c r="C91" s="443"/>
      <c r="D91" s="452"/>
      <c r="E91" s="453"/>
      <c r="F91" s="453"/>
      <c r="G91" s="453"/>
      <c r="H91" s="453"/>
      <c r="I91" s="453"/>
      <c r="J91" s="453"/>
      <c r="K91" s="456"/>
      <c r="L91" s="457"/>
      <c r="M91" s="458" t="str">
        <f>IF(K91&lt;&gt;"",VLOOKUP(K91,'DON GIA'!$S$1:$U$19,3,0),"")</f>
        <v/>
      </c>
      <c r="N91" s="458" t="str">
        <f>IF(K91&lt;&gt;"",VLOOKUP(K91,'DON GIA'!$S$1:$V$19,4,0),"")</f>
        <v/>
      </c>
      <c r="O91" s="458" t="str">
        <f t="shared" si="15"/>
        <v/>
      </c>
      <c r="P91" s="458" t="str">
        <f t="shared" si="16"/>
        <v/>
      </c>
      <c r="Q91" s="452" t="s">
        <v>35</v>
      </c>
      <c r="R91" s="453"/>
      <c r="S91" s="453"/>
      <c r="T91" s="459" t="str">
        <f>IF(Q91&lt;&gt;"",VLOOKUP(Q91,'DON GIA'!$H$1:$K$103,4,0),"")</f>
        <v/>
      </c>
      <c r="U91" s="459" t="str">
        <f t="shared" si="18"/>
        <v/>
      </c>
      <c r="V91" s="456" t="s">
        <v>1009</v>
      </c>
      <c r="W91" s="453" t="s">
        <v>27</v>
      </c>
      <c r="X91" s="460">
        <v>3.91</v>
      </c>
      <c r="Y91" s="461"/>
      <c r="Z91" s="459">
        <f>IF(V91&lt;&gt;"",VLOOKUP(V91,'DON GIA'!$A$1:$D$346,4,0),"")</f>
        <v>282038</v>
      </c>
      <c r="AA91" s="459">
        <f t="shared" si="19"/>
        <v>1102768.58</v>
      </c>
      <c r="AB91" s="452"/>
      <c r="AC91" s="452"/>
      <c r="AD91" s="452"/>
      <c r="AE91" s="452"/>
      <c r="AF91" s="452"/>
      <c r="AG91" s="453"/>
      <c r="AH91" s="452"/>
      <c r="AI91" s="453"/>
      <c r="AJ91" s="453"/>
      <c r="AK91" s="459" t="str">
        <f>IF(AH91&lt;&gt;"",VLOOKUP(AH91,'DON GIA'!$M$1:$P$9,4,0),"")</f>
        <v/>
      </c>
      <c r="AL91" s="459" t="str">
        <f t="shared" si="17"/>
        <v/>
      </c>
      <c r="AM91" s="453"/>
      <c r="AN91" s="453"/>
      <c r="AO91" s="449" t="str">
        <f t="shared" si="14"/>
        <v/>
      </c>
      <c r="AP91" s="456"/>
      <c r="AQ91" s="462"/>
    </row>
    <row r="92" spans="1:43" ht="31.5" outlineLevel="2">
      <c r="A92" s="455" t="e">
        <f>IF(C91&lt;&gt;"",$C$8:C91,A91)</f>
        <v>#VALUE!</v>
      </c>
      <c r="B92" s="443" t="str">
        <f>IF(C92&lt;&gt;"",COUNTA($C$8:C92),"")</f>
        <v/>
      </c>
      <c r="C92" s="443"/>
      <c r="D92" s="444"/>
      <c r="E92" s="453"/>
      <c r="F92" s="453"/>
      <c r="G92" s="453"/>
      <c r="H92" s="453"/>
      <c r="I92" s="453"/>
      <c r="J92" s="453"/>
      <c r="K92" s="456"/>
      <c r="L92" s="457"/>
      <c r="M92" s="458" t="str">
        <f>IF(K92&lt;&gt;"",VLOOKUP(K92,'DON GIA'!$S$1:$U$19,3,0),"")</f>
        <v/>
      </c>
      <c r="N92" s="458" t="str">
        <f>IF(K92&lt;&gt;"",VLOOKUP(K92,'DON GIA'!$S$1:$V$19,4,0),"")</f>
        <v/>
      </c>
      <c r="O92" s="458" t="str">
        <f t="shared" si="15"/>
        <v/>
      </c>
      <c r="P92" s="458" t="str">
        <f t="shared" si="16"/>
        <v/>
      </c>
      <c r="Q92" s="452" t="s">
        <v>35</v>
      </c>
      <c r="R92" s="453"/>
      <c r="S92" s="453"/>
      <c r="T92" s="459" t="str">
        <f>IF(Q92&lt;&gt;"",VLOOKUP(Q92,'DON GIA'!$H$1:$K$103,4,0),"")</f>
        <v/>
      </c>
      <c r="U92" s="459" t="str">
        <f t="shared" si="18"/>
        <v/>
      </c>
      <c r="V92" s="456"/>
      <c r="W92" s="453"/>
      <c r="X92" s="460"/>
      <c r="Y92" s="461"/>
      <c r="Z92" s="459" t="str">
        <f>IF(V92&lt;&gt;"",VLOOKUP(V92,'DON GIA'!$A$1:$D$346,4,0),"")</f>
        <v/>
      </c>
      <c r="AA92" s="459" t="str">
        <f t="shared" si="19"/>
        <v/>
      </c>
      <c r="AB92" s="452"/>
      <c r="AC92" s="452"/>
      <c r="AD92" s="452"/>
      <c r="AE92" s="452"/>
      <c r="AF92" s="452"/>
      <c r="AG92" s="453"/>
      <c r="AH92" s="452"/>
      <c r="AI92" s="453"/>
      <c r="AJ92" s="453"/>
      <c r="AK92" s="459" t="str">
        <f>IF(AH92&lt;&gt;"",VLOOKUP(AH92,'DON GIA'!$M$1:$P$9,4,0),"")</f>
        <v/>
      </c>
      <c r="AL92" s="459" t="str">
        <f t="shared" si="17"/>
        <v/>
      </c>
      <c r="AM92" s="453"/>
      <c r="AN92" s="453"/>
      <c r="AO92" s="449" t="str">
        <f t="shared" si="14"/>
        <v/>
      </c>
      <c r="AP92" s="456"/>
      <c r="AQ92" s="462"/>
    </row>
    <row r="93" spans="1:43" ht="62.25" outlineLevel="1">
      <c r="A93" s="410" t="s">
        <v>854</v>
      </c>
      <c r="B93" s="443">
        <f>IF(C93&lt;&gt;"",COUNTA($C$8:C93),"")</f>
        <v>7</v>
      </c>
      <c r="C93" s="443">
        <v>399</v>
      </c>
      <c r="D93" s="444" t="s">
        <v>102</v>
      </c>
      <c r="E93" s="445"/>
      <c r="F93" s="445"/>
      <c r="G93" s="445"/>
      <c r="H93" s="445"/>
      <c r="I93" s="445"/>
      <c r="J93" s="445"/>
      <c r="K93" s="446"/>
      <c r="L93" s="447">
        <f>SUBTOTAL(9,L94:L97)</f>
        <v>0</v>
      </c>
      <c r="M93" s="448"/>
      <c r="N93" s="448"/>
      <c r="O93" s="448">
        <f>SUBTOTAL(9,O94:O97)</f>
        <v>0</v>
      </c>
      <c r="P93" s="448">
        <f>SUBTOTAL(9,P94:P97)</f>
        <v>0</v>
      </c>
      <c r="Q93" s="444"/>
      <c r="R93" s="445"/>
      <c r="S93" s="445">
        <f>SUBTOTAL(9,S94:S97)</f>
        <v>0</v>
      </c>
      <c r="T93" s="449"/>
      <c r="U93" s="449">
        <f>SUBTOTAL(9,U94:U97)</f>
        <v>0</v>
      </c>
      <c r="V93" s="446"/>
      <c r="W93" s="445"/>
      <c r="X93" s="450">
        <f>SUBTOTAL(9,X94:X97)</f>
        <v>43.39</v>
      </c>
      <c r="Y93" s="451">
        <f>SUBTOTAL(9,Y94:Y97)</f>
        <v>0</v>
      </c>
      <c r="Z93" s="449"/>
      <c r="AA93" s="449">
        <f>SUBTOTAL(9,AA94:AA97)</f>
        <v>90829725.079999998</v>
      </c>
      <c r="AB93" s="452"/>
      <c r="AC93" s="452"/>
      <c r="AD93" s="452"/>
      <c r="AE93" s="452"/>
      <c r="AF93" s="452"/>
      <c r="AG93" s="453"/>
      <c r="AH93" s="452"/>
      <c r="AI93" s="445"/>
      <c r="AJ93" s="445">
        <f>SUBTOTAL(9,AJ94:AJ97)</f>
        <v>0</v>
      </c>
      <c r="AK93" s="449"/>
      <c r="AL93" s="449">
        <f>SUBTOTAL(9,AL94:AL97)</f>
        <v>0</v>
      </c>
      <c r="AM93" s="445"/>
      <c r="AN93" s="445">
        <f>SUBTOTAL(9,AN94:AN97)</f>
        <v>0</v>
      </c>
      <c r="AO93" s="449">
        <f t="shared" si="14"/>
        <v>90829725.079999998</v>
      </c>
      <c r="AP93" s="446"/>
      <c r="AQ93" s="423"/>
    </row>
    <row r="94" spans="1:43" ht="189" outlineLevel="2">
      <c r="A94" s="455" t="e">
        <f>IF(C93&lt;&gt;"",$C$8:C93,A92)</f>
        <v>#VALUE!</v>
      </c>
      <c r="B94" s="443" t="str">
        <f>IF(C94&lt;&gt;"",COUNTA($C$8:C94),"")</f>
        <v/>
      </c>
      <c r="C94" s="443"/>
      <c r="D94" s="452" t="s">
        <v>105</v>
      </c>
      <c r="E94" s="453">
        <v>3</v>
      </c>
      <c r="F94" s="453"/>
      <c r="G94" s="453"/>
      <c r="H94" s="453"/>
      <c r="I94" s="453"/>
      <c r="J94" s="453"/>
      <c r="K94" s="456"/>
      <c r="L94" s="457"/>
      <c r="M94" s="458" t="str">
        <f>IF(K94&lt;&gt;"",VLOOKUP(K94,'DON GIA'!$S$1:$U$19,3,0),"")</f>
        <v/>
      </c>
      <c r="N94" s="458" t="str">
        <f>IF(K94&lt;&gt;"",VLOOKUP(K94,'DON GIA'!$S$1:$V$19,4,0),"")</f>
        <v/>
      </c>
      <c r="O94" s="458" t="str">
        <f t="shared" si="15"/>
        <v/>
      </c>
      <c r="P94" s="458" t="str">
        <f t="shared" si="16"/>
        <v/>
      </c>
      <c r="Q94" s="452" t="s">
        <v>35</v>
      </c>
      <c r="R94" s="453"/>
      <c r="S94" s="453"/>
      <c r="T94" s="459" t="str">
        <f>IF(Q94&lt;&gt;"",VLOOKUP(Q94,'DON GIA'!$H$1:$K$103,4,0),"")</f>
        <v/>
      </c>
      <c r="U94" s="459" t="str">
        <f t="shared" ref="U94:U97" si="20">IF(Q94&lt;&gt;"",IF(ISNUMBER(T94),S94*T94,""),"")</f>
        <v/>
      </c>
      <c r="V94" s="456" t="s">
        <v>1039</v>
      </c>
      <c r="W94" s="453" t="s">
        <v>27</v>
      </c>
      <c r="X94" s="460">
        <v>32.25</v>
      </c>
      <c r="Y94" s="461"/>
      <c r="Z94" s="459">
        <f>IF(V94&lt;&gt;"",VLOOKUP(V94,'DON GIA'!$A$1:$D$346,4,0),"")</f>
        <v>1747152</v>
      </c>
      <c r="AA94" s="459">
        <f>IF(V94&lt;&gt;"",IF(ISNUMBER(Z94),X94*Z94,""),"")</f>
        <v>56345652</v>
      </c>
      <c r="AB94" s="452" t="s">
        <v>103</v>
      </c>
      <c r="AC94" s="452" t="s">
        <v>29</v>
      </c>
      <c r="AD94" s="452" t="s">
        <v>36</v>
      </c>
      <c r="AE94" s="452" t="s">
        <v>40</v>
      </c>
      <c r="AF94" s="452" t="s">
        <v>104</v>
      </c>
      <c r="AG94" s="453" t="s">
        <v>41</v>
      </c>
      <c r="AH94" s="452"/>
      <c r="AI94" s="453"/>
      <c r="AJ94" s="453"/>
      <c r="AK94" s="459" t="str">
        <f>IF(AH94&lt;&gt;"",VLOOKUP(AH94,'DON GIA'!$M$1:$P$9,4,0),"")</f>
        <v/>
      </c>
      <c r="AL94" s="459" t="str">
        <f t="shared" si="17"/>
        <v/>
      </c>
      <c r="AM94" s="453"/>
      <c r="AN94" s="453"/>
      <c r="AO94" s="449" t="str">
        <f t="shared" si="14"/>
        <v/>
      </c>
      <c r="AP94" s="456" t="s">
        <v>428</v>
      </c>
      <c r="AQ94" s="462"/>
    </row>
    <row r="95" spans="1:43" ht="126" outlineLevel="2">
      <c r="A95" s="455" t="e">
        <f>IF(C94&lt;&gt;"",$C$8:C94,A94)</f>
        <v>#VALUE!</v>
      </c>
      <c r="B95" s="443" t="str">
        <f>IF(C95&lt;&gt;"",COUNTA($C$8:C95),"")</f>
        <v/>
      </c>
      <c r="C95" s="443"/>
      <c r="D95" s="452" t="s">
        <v>106</v>
      </c>
      <c r="E95" s="453"/>
      <c r="F95" s="453"/>
      <c r="G95" s="453"/>
      <c r="H95" s="453"/>
      <c r="I95" s="453"/>
      <c r="J95" s="453"/>
      <c r="K95" s="456"/>
      <c r="L95" s="457"/>
      <c r="M95" s="458" t="str">
        <f>IF(K95&lt;&gt;"",VLOOKUP(K95,'DON GIA'!$S$1:$U$19,3,0),"")</f>
        <v/>
      </c>
      <c r="N95" s="458" t="str">
        <f>IF(K95&lt;&gt;"",VLOOKUP(K95,'DON GIA'!$S$1:$V$19,4,0),"")</f>
        <v/>
      </c>
      <c r="O95" s="458" t="str">
        <f t="shared" si="15"/>
        <v/>
      </c>
      <c r="P95" s="458" t="str">
        <f t="shared" si="16"/>
        <v/>
      </c>
      <c r="Q95" s="452" t="s">
        <v>35</v>
      </c>
      <c r="R95" s="453"/>
      <c r="S95" s="453"/>
      <c r="T95" s="459" t="str">
        <f>IF(Q95&lt;&gt;"",VLOOKUP(Q95,'DON GIA'!$H$1:$K$103,4,0),"")</f>
        <v/>
      </c>
      <c r="U95" s="459" t="str">
        <f t="shared" si="20"/>
        <v/>
      </c>
      <c r="V95" s="456" t="s">
        <v>1040</v>
      </c>
      <c r="W95" s="453" t="s">
        <v>27</v>
      </c>
      <c r="X95" s="460">
        <v>8.24</v>
      </c>
      <c r="Y95" s="461"/>
      <c r="Z95" s="459">
        <f>IF(V95&lt;&gt;"",VLOOKUP(V95,'DON GIA'!$A$1:$D$346,4,0),"")</f>
        <v>854777</v>
      </c>
      <c r="AA95" s="459">
        <f>IF(V95&lt;&gt;"",IF(ISNUMBER(Z95),X95*Z95,""),"")</f>
        <v>7043362.4800000004</v>
      </c>
      <c r="AB95" s="452"/>
      <c r="AC95" s="452" t="s">
        <v>29</v>
      </c>
      <c r="AD95" s="452" t="s">
        <v>36</v>
      </c>
      <c r="AE95" s="452"/>
      <c r="AF95" s="452" t="s">
        <v>103</v>
      </c>
      <c r="AG95" s="453"/>
      <c r="AH95" s="452"/>
      <c r="AI95" s="453"/>
      <c r="AJ95" s="453"/>
      <c r="AK95" s="459" t="str">
        <f>IF(AH95&lt;&gt;"",VLOOKUP(AH95,'DON GIA'!$M$1:$P$9,4,0),"")</f>
        <v/>
      </c>
      <c r="AL95" s="459" t="str">
        <f t="shared" si="17"/>
        <v/>
      </c>
      <c r="AM95" s="453"/>
      <c r="AN95" s="453"/>
      <c r="AO95" s="449" t="str">
        <f t="shared" si="14"/>
        <v/>
      </c>
      <c r="AP95" s="456"/>
      <c r="AQ95" s="462"/>
    </row>
    <row r="96" spans="1:43" ht="157.5" outlineLevel="2">
      <c r="A96" s="455" t="e">
        <f>IF(C95&lt;&gt;"",$C$8:C95,A95)</f>
        <v>#VALUE!</v>
      </c>
      <c r="B96" s="443" t="str">
        <f>IF(C96&lt;&gt;"",COUNTA($C$8:C96),"")</f>
        <v/>
      </c>
      <c r="C96" s="443"/>
      <c r="D96" s="452"/>
      <c r="E96" s="453"/>
      <c r="F96" s="453"/>
      <c r="G96" s="453"/>
      <c r="H96" s="453"/>
      <c r="I96" s="453"/>
      <c r="J96" s="453"/>
      <c r="K96" s="456"/>
      <c r="L96" s="457"/>
      <c r="M96" s="458" t="str">
        <f>IF(K96&lt;&gt;"",VLOOKUP(K96,'DON GIA'!$S$1:$U$19,3,0),"")</f>
        <v/>
      </c>
      <c r="N96" s="458" t="str">
        <f>IF(K96&lt;&gt;"",VLOOKUP(K96,'DON GIA'!$S$1:$V$19,4,0),"")</f>
        <v/>
      </c>
      <c r="O96" s="458" t="str">
        <f t="shared" si="15"/>
        <v/>
      </c>
      <c r="P96" s="458" t="str">
        <f t="shared" si="16"/>
        <v/>
      </c>
      <c r="Q96" s="452" t="s">
        <v>35</v>
      </c>
      <c r="R96" s="453"/>
      <c r="S96" s="453"/>
      <c r="T96" s="459" t="str">
        <f>IF(Q96&lt;&gt;"",VLOOKUP(Q96,'DON GIA'!$H$1:$K$103,4,0),"")</f>
        <v/>
      </c>
      <c r="U96" s="459" t="str">
        <f t="shared" si="20"/>
        <v/>
      </c>
      <c r="V96" s="456" t="s">
        <v>1041</v>
      </c>
      <c r="W96" s="453" t="s">
        <v>27</v>
      </c>
      <c r="X96" s="460">
        <v>2.9</v>
      </c>
      <c r="Y96" s="461"/>
      <c r="Z96" s="459">
        <f>IF(V96&lt;&gt;"",VLOOKUP(V96,'DON GIA'!$A$1:$D$346,4,0),"")</f>
        <v>9462314</v>
      </c>
      <c r="AA96" s="459">
        <f>IF(V96&lt;&gt;"",IF(ISNUMBER(Z96),X96*Z96,""),"")</f>
        <v>27440710.599999998</v>
      </c>
      <c r="AB96" s="452"/>
      <c r="AC96" s="452"/>
      <c r="AD96" s="452"/>
      <c r="AE96" s="452"/>
      <c r="AF96" s="452"/>
      <c r="AG96" s="453"/>
      <c r="AH96" s="452"/>
      <c r="AI96" s="453"/>
      <c r="AJ96" s="453"/>
      <c r="AK96" s="459" t="str">
        <f>IF(AH96&lt;&gt;"",VLOOKUP(AH96,'DON GIA'!$M$1:$P$9,4,0),"")</f>
        <v/>
      </c>
      <c r="AL96" s="459" t="str">
        <f t="shared" si="17"/>
        <v/>
      </c>
      <c r="AM96" s="453"/>
      <c r="AN96" s="453"/>
      <c r="AO96" s="449" t="str">
        <f t="shared" si="14"/>
        <v/>
      </c>
      <c r="AP96" s="456"/>
      <c r="AQ96" s="462"/>
    </row>
    <row r="97" spans="1:43" ht="31.5" outlineLevel="2">
      <c r="A97" s="455" t="e">
        <f>IF(C96&lt;&gt;"",$C$8:C96,A96)</f>
        <v>#VALUE!</v>
      </c>
      <c r="B97" s="443" t="str">
        <f>IF(C97&lt;&gt;"",COUNTA($C$8:C97),"")</f>
        <v/>
      </c>
      <c r="C97" s="443"/>
      <c r="D97" s="469"/>
      <c r="E97" s="453"/>
      <c r="F97" s="453"/>
      <c r="G97" s="453"/>
      <c r="H97" s="453"/>
      <c r="I97" s="453"/>
      <c r="J97" s="453"/>
      <c r="K97" s="456"/>
      <c r="L97" s="457"/>
      <c r="M97" s="458" t="str">
        <f>IF(K97&lt;&gt;"",VLOOKUP(K97,'DON GIA'!$S$1:$U$19,3,0),"")</f>
        <v/>
      </c>
      <c r="N97" s="458" t="str">
        <f>IF(K97&lt;&gt;"",VLOOKUP(K97,'DON GIA'!$S$1:$V$19,4,0),"")</f>
        <v/>
      </c>
      <c r="O97" s="458" t="str">
        <f t="shared" si="15"/>
        <v/>
      </c>
      <c r="P97" s="458" t="str">
        <f t="shared" si="16"/>
        <v/>
      </c>
      <c r="Q97" s="452" t="s">
        <v>35</v>
      </c>
      <c r="R97" s="453"/>
      <c r="S97" s="453"/>
      <c r="T97" s="459" t="str">
        <f>IF(Q97&lt;&gt;"",VLOOKUP(Q97,'DON GIA'!$H$1:$K$103,4,0),"")</f>
        <v/>
      </c>
      <c r="U97" s="459" t="str">
        <f t="shared" si="20"/>
        <v/>
      </c>
      <c r="V97" s="456"/>
      <c r="W97" s="453"/>
      <c r="X97" s="460"/>
      <c r="Y97" s="461"/>
      <c r="Z97" s="459" t="str">
        <f>IF(V97&lt;&gt;"",VLOOKUP(V97,'DON GIA'!$A$1:$D$346,4,0),"")</f>
        <v/>
      </c>
      <c r="AA97" s="459" t="str">
        <f>IF(V97&lt;&gt;"",IF(ISNUMBER(Z97),X97*Z97,""),"")</f>
        <v/>
      </c>
      <c r="AB97" s="452"/>
      <c r="AC97" s="452"/>
      <c r="AD97" s="452"/>
      <c r="AE97" s="452"/>
      <c r="AF97" s="452"/>
      <c r="AG97" s="453"/>
      <c r="AH97" s="452"/>
      <c r="AI97" s="453"/>
      <c r="AJ97" s="453"/>
      <c r="AK97" s="459" t="str">
        <f>IF(AH97&lt;&gt;"",VLOOKUP(AH97,'DON GIA'!$M$1:$P$9,4,0),"")</f>
        <v/>
      </c>
      <c r="AL97" s="459" t="str">
        <f t="shared" si="17"/>
        <v/>
      </c>
      <c r="AM97" s="453"/>
      <c r="AN97" s="453"/>
      <c r="AO97" s="449" t="str">
        <f t="shared" si="14"/>
        <v/>
      </c>
      <c r="AP97" s="456"/>
      <c r="AQ97" s="462"/>
    </row>
    <row r="98" spans="1:43" s="113" customFormat="1" ht="31.5" outlineLevel="1">
      <c r="A98" s="410" t="s">
        <v>853</v>
      </c>
      <c r="B98" s="443">
        <f>IF(C98&lt;&gt;"",COUNTA($C$8:C98),"")</f>
        <v>8</v>
      </c>
      <c r="C98" s="443">
        <v>400</v>
      </c>
      <c r="D98" s="469" t="s">
        <v>43</v>
      </c>
      <c r="E98" s="470"/>
      <c r="F98" s="470"/>
      <c r="G98" s="470"/>
      <c r="H98" s="470"/>
      <c r="I98" s="470"/>
      <c r="J98" s="470"/>
      <c r="K98" s="446"/>
      <c r="L98" s="471">
        <f>SUBTOTAL(9,L99:L106)</f>
        <v>0</v>
      </c>
      <c r="M98" s="448"/>
      <c r="N98" s="448"/>
      <c r="O98" s="448">
        <f>SUBTOTAL(9,O99:O106)</f>
        <v>0</v>
      </c>
      <c r="P98" s="448">
        <f>SUBTOTAL(9,P99:P106)</f>
        <v>0</v>
      </c>
      <c r="Q98" s="469"/>
      <c r="R98" s="470"/>
      <c r="S98" s="470">
        <f>SUBTOTAL(9,S99:S106)</f>
        <v>0</v>
      </c>
      <c r="T98" s="449"/>
      <c r="U98" s="449">
        <f>SUBTOTAL(9,U99:U106)</f>
        <v>0</v>
      </c>
      <c r="V98" s="472"/>
      <c r="W98" s="470"/>
      <c r="X98" s="473">
        <f>SUBTOTAL(9,X99:X106)</f>
        <v>12.58</v>
      </c>
      <c r="Y98" s="474">
        <f>SUBTOTAL(9,Y99:Y106)</f>
        <v>51.199999999999989</v>
      </c>
      <c r="Z98" s="449"/>
      <c r="AA98" s="449">
        <f>SUBTOTAL(9,AA99:AA106)</f>
        <v>9753041.9499999993</v>
      </c>
      <c r="AB98" s="475"/>
      <c r="AC98" s="475"/>
      <c r="AD98" s="475"/>
      <c r="AE98" s="475"/>
      <c r="AF98" s="475"/>
      <c r="AG98" s="476"/>
      <c r="AH98" s="475"/>
      <c r="AI98" s="470"/>
      <c r="AJ98" s="470">
        <f>SUBTOTAL(9,AJ99:AJ106)</f>
        <v>0</v>
      </c>
      <c r="AK98" s="449"/>
      <c r="AL98" s="449">
        <f>SUBTOTAL(9,AL99:AL106)</f>
        <v>0</v>
      </c>
      <c r="AM98" s="470"/>
      <c r="AN98" s="470">
        <f>SUBTOTAL(9,AN99:AN106)</f>
        <v>0</v>
      </c>
      <c r="AO98" s="449">
        <f t="shared" si="14"/>
        <v>9753041.9499999993</v>
      </c>
      <c r="AP98" s="446"/>
      <c r="AQ98" s="477"/>
    </row>
    <row r="99" spans="1:43" s="113" customFormat="1" ht="189" outlineLevel="2">
      <c r="A99" s="455" t="e">
        <f>IF(C98&lt;&gt;"",$C$8:C98,A97)</f>
        <v>#VALUE!</v>
      </c>
      <c r="B99" s="443" t="str">
        <f>IF(C99&lt;&gt;"",COUNTA($C$8:C99),"")</f>
        <v/>
      </c>
      <c r="C99" s="443"/>
      <c r="D99" s="452" t="s">
        <v>45</v>
      </c>
      <c r="E99" s="476">
        <v>4</v>
      </c>
      <c r="F99" s="476"/>
      <c r="G99" s="476"/>
      <c r="H99" s="476"/>
      <c r="I99" s="476"/>
      <c r="J99" s="476"/>
      <c r="K99" s="456"/>
      <c r="L99" s="478"/>
      <c r="M99" s="458" t="str">
        <f>IF(K99&lt;&gt;"",VLOOKUP(K99,'DON GIA'!$S$1:$U$19,3,0),"")</f>
        <v/>
      </c>
      <c r="N99" s="458" t="str">
        <f>IF(K99&lt;&gt;"",VLOOKUP(K99,'DON GIA'!$S$1:$V$19,4,0),"")</f>
        <v/>
      </c>
      <c r="O99" s="458" t="str">
        <f t="shared" si="15"/>
        <v/>
      </c>
      <c r="P99" s="458" t="str">
        <f t="shared" si="16"/>
        <v/>
      </c>
      <c r="Q99" s="475" t="s">
        <v>35</v>
      </c>
      <c r="R99" s="476"/>
      <c r="S99" s="476"/>
      <c r="T99" s="459" t="str">
        <f>IF(Q99&lt;&gt;"",VLOOKUP(Q99,'DON GIA'!$H$1:$K$103,4,0),"")</f>
        <v/>
      </c>
      <c r="U99" s="459" t="str">
        <f t="shared" ref="U99:U106" si="21">IF(Q99&lt;&gt;"",IF(ISNUMBER(T99),S99*T99,""),"")</f>
        <v/>
      </c>
      <c r="V99" s="456" t="s">
        <v>1042</v>
      </c>
      <c r="W99" s="476" t="s">
        <v>27</v>
      </c>
      <c r="X99" s="479">
        <v>2.89</v>
      </c>
      <c r="Y99" s="480">
        <v>10.5</v>
      </c>
      <c r="Z99" s="459">
        <f>IF(V99&lt;&gt;"",VLOOKUP(V99,'DON GIA'!$A$1:$D$346,4,0),"")</f>
        <v>1043835</v>
      </c>
      <c r="AA99" s="459">
        <f t="shared" ref="AA99:AA106" si="22">IF(V99&lt;&gt;"",IF(ISNUMBER(Z99),X99*Z99,""),"")</f>
        <v>3016683.15</v>
      </c>
      <c r="AB99" s="475"/>
      <c r="AC99" s="475" t="s">
        <v>29</v>
      </c>
      <c r="AD99" s="475" t="s">
        <v>107</v>
      </c>
      <c r="AE99" s="475" t="s">
        <v>41</v>
      </c>
      <c r="AF99" s="475" t="s">
        <v>108</v>
      </c>
      <c r="AG99" s="476"/>
      <c r="AH99" s="475"/>
      <c r="AI99" s="476"/>
      <c r="AJ99" s="476"/>
      <c r="AK99" s="459" t="str">
        <f>IF(AH99&lt;&gt;"",VLOOKUP(AH99,'DON GIA'!$M$1:$P$9,4,0),"")</f>
        <v/>
      </c>
      <c r="AL99" s="459" t="str">
        <f t="shared" si="17"/>
        <v/>
      </c>
      <c r="AM99" s="476"/>
      <c r="AN99" s="476"/>
      <c r="AO99" s="449" t="str">
        <f t="shared" si="14"/>
        <v/>
      </c>
      <c r="AP99" s="456" t="s">
        <v>428</v>
      </c>
      <c r="AQ99" s="481"/>
    </row>
    <row r="100" spans="1:43" ht="126" outlineLevel="2">
      <c r="A100" s="455" t="e">
        <f>IF(C99&lt;&gt;"",$C$8:C99,A99)</f>
        <v>#VALUE!</v>
      </c>
      <c r="B100" s="443" t="str">
        <f>IF(C100&lt;&gt;"",COUNTA($C$8:C100),"")</f>
        <v/>
      </c>
      <c r="C100" s="443"/>
      <c r="D100" s="452" t="s">
        <v>39</v>
      </c>
      <c r="E100" s="453"/>
      <c r="F100" s="453"/>
      <c r="G100" s="453"/>
      <c r="H100" s="453"/>
      <c r="I100" s="453"/>
      <c r="J100" s="453"/>
      <c r="K100" s="456"/>
      <c r="L100" s="457"/>
      <c r="M100" s="458" t="str">
        <f>IF(K100&lt;&gt;"",VLOOKUP(K100,'DON GIA'!$S$1:$U$19,3,0),"")</f>
        <v/>
      </c>
      <c r="N100" s="458" t="str">
        <f>IF(K100&lt;&gt;"",VLOOKUP(K100,'DON GIA'!$S$1:$V$19,4,0),"")</f>
        <v/>
      </c>
      <c r="O100" s="458" t="str">
        <f t="shared" si="15"/>
        <v/>
      </c>
      <c r="P100" s="458" t="str">
        <f t="shared" si="16"/>
        <v/>
      </c>
      <c r="Q100" s="452" t="s">
        <v>35</v>
      </c>
      <c r="R100" s="453"/>
      <c r="S100" s="453"/>
      <c r="T100" s="459" t="str">
        <f>IF(Q100&lt;&gt;"",VLOOKUP(Q100,'DON GIA'!$H$1:$K$103,4,0),"")</f>
        <v/>
      </c>
      <c r="U100" s="459" t="str">
        <f t="shared" si="21"/>
        <v/>
      </c>
      <c r="V100" s="456" t="s">
        <v>1043</v>
      </c>
      <c r="W100" s="453" t="s">
        <v>27</v>
      </c>
      <c r="X100" s="460">
        <v>2.89</v>
      </c>
      <c r="Y100" s="461">
        <v>10.5</v>
      </c>
      <c r="Z100" s="459">
        <f>IF(V100&lt;&gt;"",VLOOKUP(V100,'DON GIA'!$A$1:$D$346,4,0),"")</f>
        <v>319680</v>
      </c>
      <c r="AA100" s="459">
        <f t="shared" si="22"/>
        <v>923875.20000000007</v>
      </c>
      <c r="AB100" s="452"/>
      <c r="AC100" s="452"/>
      <c r="AD100" s="452"/>
      <c r="AE100" s="452"/>
      <c r="AF100" s="452"/>
      <c r="AG100" s="453"/>
      <c r="AH100" s="452"/>
      <c r="AI100" s="453"/>
      <c r="AJ100" s="453"/>
      <c r="AK100" s="459" t="str">
        <f>IF(AH100&lt;&gt;"",VLOOKUP(AH100,'DON GIA'!$M$1:$P$9,4,0),"")</f>
        <v/>
      </c>
      <c r="AL100" s="459" t="str">
        <f t="shared" si="17"/>
        <v/>
      </c>
      <c r="AM100" s="453"/>
      <c r="AN100" s="453"/>
      <c r="AO100" s="449" t="str">
        <f t="shared" si="14"/>
        <v/>
      </c>
      <c r="AP100" s="456"/>
      <c r="AQ100" s="462"/>
    </row>
    <row r="101" spans="1:43" ht="126" outlineLevel="2">
      <c r="A101" s="455" t="e">
        <f>IF(C100&lt;&gt;"",$C$8:C100,A100)</f>
        <v>#VALUE!</v>
      </c>
      <c r="B101" s="443" t="str">
        <f>IF(C101&lt;&gt;"",COUNTA($C$8:C101),"")</f>
        <v/>
      </c>
      <c r="C101" s="443"/>
      <c r="D101" s="452"/>
      <c r="E101" s="453"/>
      <c r="F101" s="453"/>
      <c r="G101" s="453"/>
      <c r="H101" s="453"/>
      <c r="I101" s="453"/>
      <c r="J101" s="453"/>
      <c r="K101" s="456"/>
      <c r="L101" s="457"/>
      <c r="M101" s="458" t="str">
        <f>IF(K101&lt;&gt;"",VLOOKUP(K101,'DON GIA'!$S$1:$U$19,3,0),"")</f>
        <v/>
      </c>
      <c r="N101" s="458" t="str">
        <f>IF(K101&lt;&gt;"",VLOOKUP(K101,'DON GIA'!$S$1:$V$19,4,0),"")</f>
        <v/>
      </c>
      <c r="O101" s="458" t="str">
        <f t="shared" si="15"/>
        <v/>
      </c>
      <c r="P101" s="458" t="str">
        <f t="shared" si="16"/>
        <v/>
      </c>
      <c r="Q101" s="452" t="s">
        <v>35</v>
      </c>
      <c r="R101" s="453"/>
      <c r="S101" s="453"/>
      <c r="T101" s="459" t="str">
        <f>IF(Q101&lt;&gt;"",VLOOKUP(Q101,'DON GIA'!$H$1:$K$103,4,0),"")</f>
        <v/>
      </c>
      <c r="U101" s="459" t="str">
        <f t="shared" si="21"/>
        <v/>
      </c>
      <c r="V101" s="456" t="s">
        <v>1044</v>
      </c>
      <c r="W101" s="453" t="s">
        <v>27</v>
      </c>
      <c r="X101" s="460">
        <v>6.8</v>
      </c>
      <c r="Y101" s="461"/>
      <c r="Z101" s="459">
        <f>IF(V101&lt;&gt;"",VLOOKUP(V101,'DON GIA'!$A$1:$D$346,4,0),"")</f>
        <v>854777</v>
      </c>
      <c r="AA101" s="459">
        <f t="shared" si="22"/>
        <v>5812483.5999999996</v>
      </c>
      <c r="AB101" s="452"/>
      <c r="AC101" s="452" t="s">
        <v>29</v>
      </c>
      <c r="AD101" s="452" t="s">
        <v>107</v>
      </c>
      <c r="AE101" s="452" t="s">
        <v>41</v>
      </c>
      <c r="AF101" s="452" t="s">
        <v>109</v>
      </c>
      <c r="AG101" s="453"/>
      <c r="AH101" s="452"/>
      <c r="AI101" s="453"/>
      <c r="AJ101" s="453"/>
      <c r="AK101" s="459" t="str">
        <f>IF(AH101&lt;&gt;"",VLOOKUP(AH101,'DON GIA'!$M$1:$P$9,4,0),"")</f>
        <v/>
      </c>
      <c r="AL101" s="459" t="str">
        <f t="shared" si="17"/>
        <v/>
      </c>
      <c r="AM101" s="453"/>
      <c r="AN101" s="453"/>
      <c r="AO101" s="449" t="str">
        <f t="shared" si="14"/>
        <v/>
      </c>
      <c r="AP101" s="456"/>
      <c r="AQ101" s="462"/>
    </row>
    <row r="102" spans="1:43" ht="94.5" outlineLevel="2">
      <c r="A102" s="455" t="e">
        <f>IF(C101&lt;&gt;"",$C$8:C101,A101)</f>
        <v>#VALUE!</v>
      </c>
      <c r="B102" s="443" t="str">
        <f>IF(C102&lt;&gt;"",COUNTA($C$8:C102),"")</f>
        <v/>
      </c>
      <c r="C102" s="443"/>
      <c r="D102" s="452"/>
      <c r="E102" s="453"/>
      <c r="F102" s="453"/>
      <c r="G102" s="453"/>
      <c r="H102" s="453"/>
      <c r="I102" s="453"/>
      <c r="J102" s="453"/>
      <c r="K102" s="456"/>
      <c r="L102" s="457"/>
      <c r="M102" s="458" t="str">
        <f>IF(K102&lt;&gt;"",VLOOKUP(K102,'DON GIA'!$S$1:$U$19,3,0),"")</f>
        <v/>
      </c>
      <c r="N102" s="458" t="str">
        <f>IF(K102&lt;&gt;"",VLOOKUP(K102,'DON GIA'!$S$1:$V$19,4,0),"")</f>
        <v/>
      </c>
      <c r="O102" s="458" t="str">
        <f t="shared" si="15"/>
        <v/>
      </c>
      <c r="P102" s="458" t="str">
        <f t="shared" si="16"/>
        <v/>
      </c>
      <c r="Q102" s="452" t="s">
        <v>35</v>
      </c>
      <c r="R102" s="453"/>
      <c r="S102" s="453"/>
      <c r="T102" s="459" t="str">
        <f>IF(Q102&lt;&gt;"",VLOOKUP(Q102,'DON GIA'!$H$1:$K$103,4,0),"")</f>
        <v/>
      </c>
      <c r="U102" s="459" t="str">
        <f t="shared" si="21"/>
        <v/>
      </c>
      <c r="V102" s="456" t="s">
        <v>1045</v>
      </c>
      <c r="W102" s="453" t="s">
        <v>27</v>
      </c>
      <c r="X102" s="460"/>
      <c r="Y102" s="461">
        <v>11.8</v>
      </c>
      <c r="Z102" s="459">
        <f>IF(V102&lt;&gt;"",VLOOKUP(V102,'DON GIA'!$A$1:$D$346,4,0),"")</f>
        <v>1145595</v>
      </c>
      <c r="AA102" s="459">
        <f t="shared" si="22"/>
        <v>0</v>
      </c>
      <c r="AB102" s="452"/>
      <c r="AC102" s="452" t="s">
        <v>29</v>
      </c>
      <c r="AD102" s="452" t="s">
        <v>107</v>
      </c>
      <c r="AE102" s="452" t="s">
        <v>41</v>
      </c>
      <c r="AF102" s="452" t="s">
        <v>110</v>
      </c>
      <c r="AG102" s="453"/>
      <c r="AH102" s="452"/>
      <c r="AI102" s="453"/>
      <c r="AJ102" s="453"/>
      <c r="AK102" s="459" t="str">
        <f>IF(AH102&lt;&gt;"",VLOOKUP(AH102,'DON GIA'!$M$1:$P$9,4,0),"")</f>
        <v/>
      </c>
      <c r="AL102" s="459" t="str">
        <f t="shared" si="17"/>
        <v/>
      </c>
      <c r="AM102" s="453"/>
      <c r="AN102" s="453"/>
      <c r="AO102" s="449" t="str">
        <f t="shared" si="14"/>
        <v/>
      </c>
      <c r="AP102" s="456"/>
      <c r="AQ102" s="462"/>
    </row>
    <row r="103" spans="1:43" ht="31.5" outlineLevel="2">
      <c r="A103" s="455" t="e">
        <f>IF(C102&lt;&gt;"",$C$8:C102,A102)</f>
        <v>#VALUE!</v>
      </c>
      <c r="B103" s="443" t="str">
        <f>IF(C103&lt;&gt;"",COUNTA($C$8:C103),"")</f>
        <v/>
      </c>
      <c r="C103" s="443"/>
      <c r="D103" s="452"/>
      <c r="E103" s="453"/>
      <c r="F103" s="453"/>
      <c r="G103" s="453"/>
      <c r="H103" s="453"/>
      <c r="I103" s="453"/>
      <c r="J103" s="453"/>
      <c r="K103" s="456"/>
      <c r="L103" s="457"/>
      <c r="M103" s="458" t="str">
        <f>IF(K103&lt;&gt;"",VLOOKUP(K103,'DON GIA'!$S$1:$U$19,3,0),"")</f>
        <v/>
      </c>
      <c r="N103" s="458" t="str">
        <f>IF(K103&lt;&gt;"",VLOOKUP(K103,'DON GIA'!$S$1:$V$19,4,0),"")</f>
        <v/>
      </c>
      <c r="O103" s="458" t="str">
        <f t="shared" si="15"/>
        <v/>
      </c>
      <c r="P103" s="458" t="str">
        <f t="shared" si="16"/>
        <v/>
      </c>
      <c r="Q103" s="452" t="s">
        <v>35</v>
      </c>
      <c r="R103" s="453"/>
      <c r="S103" s="453"/>
      <c r="T103" s="459" t="str">
        <f>IF(Q103&lt;&gt;"",VLOOKUP(Q103,'DON GIA'!$H$1:$K$103,4,0),"")</f>
        <v/>
      </c>
      <c r="U103" s="459" t="str">
        <f t="shared" si="21"/>
        <v/>
      </c>
      <c r="V103" s="456" t="s">
        <v>1043</v>
      </c>
      <c r="W103" s="453" t="s">
        <v>27</v>
      </c>
      <c r="X103" s="460"/>
      <c r="Y103" s="461">
        <v>11.8</v>
      </c>
      <c r="Z103" s="459">
        <f>IF(V103&lt;&gt;"",VLOOKUP(V103,'DON GIA'!$A$1:$D$346,4,0),"")</f>
        <v>319680</v>
      </c>
      <c r="AA103" s="459">
        <f t="shared" si="22"/>
        <v>0</v>
      </c>
      <c r="AB103" s="452"/>
      <c r="AC103" s="452"/>
      <c r="AD103" s="452"/>
      <c r="AE103" s="452"/>
      <c r="AF103" s="452"/>
      <c r="AG103" s="453"/>
      <c r="AH103" s="452"/>
      <c r="AI103" s="453"/>
      <c r="AJ103" s="453"/>
      <c r="AK103" s="459" t="str">
        <f>IF(AH103&lt;&gt;"",VLOOKUP(AH103,'DON GIA'!$M$1:$P$9,4,0),"")</f>
        <v/>
      </c>
      <c r="AL103" s="459" t="str">
        <f t="shared" si="17"/>
        <v/>
      </c>
      <c r="AM103" s="453"/>
      <c r="AN103" s="453"/>
      <c r="AO103" s="449" t="str">
        <f t="shared" si="14"/>
        <v/>
      </c>
      <c r="AP103" s="456"/>
      <c r="AQ103" s="462"/>
    </row>
    <row r="104" spans="1:43" ht="94.5" outlineLevel="2">
      <c r="A104" s="455" t="e">
        <f>IF(C103&lt;&gt;"",$C$8:C103,A103)</f>
        <v>#VALUE!</v>
      </c>
      <c r="B104" s="443" t="str">
        <f>IF(C104&lt;&gt;"",COUNTA($C$8:C104),"")</f>
        <v/>
      </c>
      <c r="C104" s="443"/>
      <c r="D104" s="452"/>
      <c r="E104" s="453"/>
      <c r="F104" s="453"/>
      <c r="G104" s="453"/>
      <c r="H104" s="453"/>
      <c r="I104" s="453"/>
      <c r="J104" s="453"/>
      <c r="K104" s="456"/>
      <c r="L104" s="457"/>
      <c r="M104" s="458" t="str">
        <f>IF(K104&lt;&gt;"",VLOOKUP(K104,'DON GIA'!$S$1:$U$19,3,0),"")</f>
        <v/>
      </c>
      <c r="N104" s="458" t="str">
        <f>IF(K104&lt;&gt;"",VLOOKUP(K104,'DON GIA'!$S$1:$V$19,4,0),"")</f>
        <v/>
      </c>
      <c r="O104" s="458" t="str">
        <f t="shared" si="15"/>
        <v/>
      </c>
      <c r="P104" s="458" t="str">
        <f t="shared" si="16"/>
        <v/>
      </c>
      <c r="Q104" s="452" t="s">
        <v>35</v>
      </c>
      <c r="R104" s="453"/>
      <c r="S104" s="453"/>
      <c r="T104" s="459" t="str">
        <f>IF(Q104&lt;&gt;"",VLOOKUP(Q104,'DON GIA'!$H$1:$K$103,4,0),"")</f>
        <v/>
      </c>
      <c r="U104" s="459" t="str">
        <f t="shared" si="21"/>
        <v/>
      </c>
      <c r="V104" s="456" t="s">
        <v>1042</v>
      </c>
      <c r="W104" s="453" t="s">
        <v>27</v>
      </c>
      <c r="X104" s="460"/>
      <c r="Y104" s="461">
        <v>3.3</v>
      </c>
      <c r="Z104" s="459">
        <f>IF(V104&lt;&gt;"",VLOOKUP(V104,'DON GIA'!$A$1:$D$346,4,0),"")</f>
        <v>1043835</v>
      </c>
      <c r="AA104" s="459">
        <f t="shared" si="22"/>
        <v>0</v>
      </c>
      <c r="AB104" s="452"/>
      <c r="AC104" s="452" t="s">
        <v>29</v>
      </c>
      <c r="AD104" s="452" t="s">
        <v>107</v>
      </c>
      <c r="AE104" s="452" t="s">
        <v>41</v>
      </c>
      <c r="AF104" s="452" t="s">
        <v>111</v>
      </c>
      <c r="AG104" s="453"/>
      <c r="AH104" s="452"/>
      <c r="AI104" s="453"/>
      <c r="AJ104" s="453"/>
      <c r="AK104" s="459" t="str">
        <f>IF(AH104&lt;&gt;"",VLOOKUP(AH104,'DON GIA'!$M$1:$P$9,4,0),"")</f>
        <v/>
      </c>
      <c r="AL104" s="459" t="str">
        <f t="shared" si="17"/>
        <v/>
      </c>
      <c r="AM104" s="453"/>
      <c r="AN104" s="453"/>
      <c r="AO104" s="449" t="str">
        <f t="shared" si="14"/>
        <v/>
      </c>
      <c r="AP104" s="456"/>
      <c r="AQ104" s="462"/>
    </row>
    <row r="105" spans="1:43" ht="31.5" outlineLevel="2">
      <c r="A105" s="455" t="e">
        <f>IF(C104&lt;&gt;"",$C$8:C104,A104)</f>
        <v>#VALUE!</v>
      </c>
      <c r="B105" s="443" t="str">
        <f>IF(C105&lt;&gt;"",COUNTA($C$8:C105),"")</f>
        <v/>
      </c>
      <c r="C105" s="443"/>
      <c r="D105" s="452"/>
      <c r="E105" s="453"/>
      <c r="F105" s="453"/>
      <c r="G105" s="453"/>
      <c r="H105" s="453"/>
      <c r="I105" s="453"/>
      <c r="J105" s="453"/>
      <c r="K105" s="456"/>
      <c r="L105" s="457"/>
      <c r="M105" s="458" t="str">
        <f>IF(K105&lt;&gt;"",VLOOKUP(K105,'DON GIA'!$S$1:$U$19,3,0),"")</f>
        <v/>
      </c>
      <c r="N105" s="458" t="str">
        <f>IF(K105&lt;&gt;"",VLOOKUP(K105,'DON GIA'!$S$1:$V$19,4,0),"")</f>
        <v/>
      </c>
      <c r="O105" s="458" t="str">
        <f t="shared" si="15"/>
        <v/>
      </c>
      <c r="P105" s="458" t="str">
        <f t="shared" si="16"/>
        <v/>
      </c>
      <c r="Q105" s="452" t="s">
        <v>35</v>
      </c>
      <c r="R105" s="453"/>
      <c r="S105" s="453"/>
      <c r="T105" s="459" t="str">
        <f>IF(Q105&lt;&gt;"",VLOOKUP(Q105,'DON GIA'!$H$1:$K$103,4,0),"")</f>
        <v/>
      </c>
      <c r="U105" s="459" t="str">
        <f t="shared" si="21"/>
        <v/>
      </c>
      <c r="V105" s="456" t="s">
        <v>1043</v>
      </c>
      <c r="W105" s="453" t="s">
        <v>27</v>
      </c>
      <c r="X105" s="460"/>
      <c r="Y105" s="461">
        <v>3.3</v>
      </c>
      <c r="Z105" s="459">
        <f>IF(V105&lt;&gt;"",VLOOKUP(V105,'DON GIA'!$A$1:$D$346,4,0),"")</f>
        <v>319680</v>
      </c>
      <c r="AA105" s="459">
        <f t="shared" si="22"/>
        <v>0</v>
      </c>
      <c r="AB105" s="452"/>
      <c r="AC105" s="452"/>
      <c r="AD105" s="452"/>
      <c r="AE105" s="452"/>
      <c r="AF105" s="452"/>
      <c r="AG105" s="453"/>
      <c r="AH105" s="452"/>
      <c r="AI105" s="453"/>
      <c r="AJ105" s="453"/>
      <c r="AK105" s="459" t="str">
        <f>IF(AH105&lt;&gt;"",VLOOKUP(AH105,'DON GIA'!$M$1:$P$9,4,0),"")</f>
        <v/>
      </c>
      <c r="AL105" s="459" t="str">
        <f t="shared" si="17"/>
        <v/>
      </c>
      <c r="AM105" s="453"/>
      <c r="AN105" s="453"/>
      <c r="AO105" s="449" t="str">
        <f t="shared" si="14"/>
        <v/>
      </c>
      <c r="AP105" s="456"/>
      <c r="AQ105" s="462"/>
    </row>
    <row r="106" spans="1:43" ht="31.5" outlineLevel="2">
      <c r="A106" s="455" t="e">
        <f>IF(C105&lt;&gt;"",$C$8:C105,A105)</f>
        <v>#VALUE!</v>
      </c>
      <c r="B106" s="443" t="str">
        <f>IF(C106&lt;&gt;"",COUNTA($C$8:C106),"")</f>
        <v/>
      </c>
      <c r="C106" s="443"/>
      <c r="D106" s="444"/>
      <c r="E106" s="453"/>
      <c r="F106" s="453"/>
      <c r="G106" s="453"/>
      <c r="H106" s="453"/>
      <c r="I106" s="453"/>
      <c r="J106" s="453"/>
      <c r="K106" s="456"/>
      <c r="L106" s="457"/>
      <c r="M106" s="458" t="str">
        <f>IF(K106&lt;&gt;"",VLOOKUP(K106,'DON GIA'!$S$1:$U$19,3,0),"")</f>
        <v/>
      </c>
      <c r="N106" s="458" t="str">
        <f>IF(K106&lt;&gt;"",VLOOKUP(K106,'DON GIA'!$S$1:$V$19,4,0),"")</f>
        <v/>
      </c>
      <c r="O106" s="458" t="str">
        <f t="shared" si="15"/>
        <v/>
      </c>
      <c r="P106" s="458" t="str">
        <f t="shared" si="16"/>
        <v/>
      </c>
      <c r="Q106" s="452" t="s">
        <v>35</v>
      </c>
      <c r="R106" s="453"/>
      <c r="S106" s="453"/>
      <c r="T106" s="459" t="str">
        <f>IF(Q106&lt;&gt;"",VLOOKUP(Q106,'DON GIA'!$H$1:$K$103,4,0),"")</f>
        <v/>
      </c>
      <c r="U106" s="459" t="str">
        <f t="shared" si="21"/>
        <v/>
      </c>
      <c r="V106" s="456"/>
      <c r="W106" s="453"/>
      <c r="X106" s="460"/>
      <c r="Y106" s="461"/>
      <c r="Z106" s="459" t="str">
        <f>IF(V106&lt;&gt;"",VLOOKUP(V106,'DON GIA'!$A$1:$D$346,4,0),"")</f>
        <v/>
      </c>
      <c r="AA106" s="459" t="str">
        <f t="shared" si="22"/>
        <v/>
      </c>
      <c r="AB106" s="452"/>
      <c r="AC106" s="452"/>
      <c r="AD106" s="452"/>
      <c r="AE106" s="452"/>
      <c r="AF106" s="452"/>
      <c r="AG106" s="453"/>
      <c r="AH106" s="452"/>
      <c r="AI106" s="453"/>
      <c r="AJ106" s="453"/>
      <c r="AK106" s="459" t="str">
        <f>IF(AH106&lt;&gt;"",VLOOKUP(AH106,'DON GIA'!$M$1:$P$9,4,0),"")</f>
        <v/>
      </c>
      <c r="AL106" s="459" t="str">
        <f t="shared" si="17"/>
        <v/>
      </c>
      <c r="AM106" s="453"/>
      <c r="AN106" s="453"/>
      <c r="AO106" s="449" t="str">
        <f t="shared" si="14"/>
        <v/>
      </c>
      <c r="AP106" s="456"/>
      <c r="AQ106" s="462"/>
    </row>
    <row r="107" spans="1:43" ht="62.25" outlineLevel="1">
      <c r="A107" s="410" t="s">
        <v>852</v>
      </c>
      <c r="B107" s="443">
        <f>IF(C107&lt;&gt;"",COUNTA($C$8:C107),"")</f>
        <v>9</v>
      </c>
      <c r="C107" s="443">
        <v>401</v>
      </c>
      <c r="D107" s="444" t="s">
        <v>112</v>
      </c>
      <c r="E107" s="445"/>
      <c r="F107" s="445"/>
      <c r="G107" s="445"/>
      <c r="H107" s="445"/>
      <c r="I107" s="445"/>
      <c r="J107" s="445"/>
      <c r="K107" s="446"/>
      <c r="L107" s="447">
        <f>SUBTOTAL(9,L108:L119)</f>
        <v>0</v>
      </c>
      <c r="M107" s="448"/>
      <c r="N107" s="448"/>
      <c r="O107" s="448">
        <f>SUBTOTAL(9,O108:O119)</f>
        <v>0</v>
      </c>
      <c r="P107" s="448">
        <f>SUBTOTAL(9,P108:P119)</f>
        <v>0</v>
      </c>
      <c r="Q107" s="444"/>
      <c r="R107" s="445"/>
      <c r="S107" s="445">
        <f>SUBTOTAL(9,S108:S119)</f>
        <v>0</v>
      </c>
      <c r="T107" s="449"/>
      <c r="U107" s="449">
        <f>SUBTOTAL(9,U108:U119)</f>
        <v>0</v>
      </c>
      <c r="V107" s="446"/>
      <c r="W107" s="445"/>
      <c r="X107" s="450">
        <f>SUBTOTAL(9,X108:X119)</f>
        <v>560.94000000000005</v>
      </c>
      <c r="Y107" s="451">
        <f>SUBTOTAL(9,Y108:Y119)</f>
        <v>0</v>
      </c>
      <c r="Z107" s="449"/>
      <c r="AA107" s="449">
        <f>SUBTOTAL(9,AA108:AA119)</f>
        <v>980767334.51000011</v>
      </c>
      <c r="AB107" s="452"/>
      <c r="AC107" s="452"/>
      <c r="AD107" s="452"/>
      <c r="AE107" s="452"/>
      <c r="AF107" s="452"/>
      <c r="AG107" s="453"/>
      <c r="AH107" s="452"/>
      <c r="AI107" s="445"/>
      <c r="AJ107" s="445">
        <f>SUBTOTAL(9,AJ108:AJ119)</f>
        <v>0</v>
      </c>
      <c r="AK107" s="449"/>
      <c r="AL107" s="449">
        <f>SUBTOTAL(9,AL108:AL119)</f>
        <v>0</v>
      </c>
      <c r="AM107" s="445"/>
      <c r="AN107" s="445">
        <f>SUBTOTAL(9,AN108:AN119)</f>
        <v>0</v>
      </c>
      <c r="AO107" s="449">
        <f t="shared" si="14"/>
        <v>980767334.51000011</v>
      </c>
      <c r="AP107" s="446"/>
      <c r="AQ107" s="423"/>
    </row>
    <row r="108" spans="1:43" ht="189" outlineLevel="2">
      <c r="A108" s="455" t="e">
        <f>IF(C107&lt;&gt;"",$C$8:C107,A106)</f>
        <v>#VALUE!</v>
      </c>
      <c r="B108" s="443" t="str">
        <f>IF(C108&lt;&gt;"",COUNTA($C$8:C108),"")</f>
        <v/>
      </c>
      <c r="C108" s="443"/>
      <c r="D108" s="452" t="s">
        <v>113</v>
      </c>
      <c r="E108" s="453">
        <v>5</v>
      </c>
      <c r="F108" s="453"/>
      <c r="G108" s="453"/>
      <c r="H108" s="453"/>
      <c r="I108" s="453"/>
      <c r="J108" s="453"/>
      <c r="K108" s="456"/>
      <c r="L108" s="457"/>
      <c r="M108" s="458" t="str">
        <f>IF(K108&lt;&gt;"",VLOOKUP(K108,'DON GIA'!$S$1:$U$19,3,0),"")</f>
        <v/>
      </c>
      <c r="N108" s="458" t="str">
        <f>IF(K108&lt;&gt;"",VLOOKUP(K108,'DON GIA'!$S$1:$V$19,4,0),"")</f>
        <v/>
      </c>
      <c r="O108" s="458" t="str">
        <f t="shared" si="15"/>
        <v/>
      </c>
      <c r="P108" s="458" t="str">
        <f t="shared" si="16"/>
        <v/>
      </c>
      <c r="Q108" s="452" t="s">
        <v>35</v>
      </c>
      <c r="R108" s="453"/>
      <c r="S108" s="453"/>
      <c r="T108" s="459" t="str">
        <f>IF(Q108&lt;&gt;"",VLOOKUP(Q108,'DON GIA'!$H$1:$K$103,4,0),"")</f>
        <v/>
      </c>
      <c r="U108" s="459" t="str">
        <f t="shared" ref="U108:U119" si="23">IF(Q108&lt;&gt;"",IF(ISNUMBER(T108),S108*T108,""),"")</f>
        <v/>
      </c>
      <c r="V108" s="456" t="s">
        <v>1046</v>
      </c>
      <c r="W108" s="453" t="s">
        <v>27</v>
      </c>
      <c r="X108" s="460">
        <v>64.760000000000005</v>
      </c>
      <c r="Y108" s="461"/>
      <c r="Z108" s="459">
        <f>IF(V108&lt;&gt;"",VLOOKUP(V108,'DON GIA'!$A$1:$D$346,4,0),"")</f>
        <v>5559129</v>
      </c>
      <c r="AA108" s="459">
        <f t="shared" ref="AA108:AA119" si="24">IF(V108&lt;&gt;"",IF(ISNUMBER(Z108),X108*Z108,""),"")</f>
        <v>360009194.04000002</v>
      </c>
      <c r="AB108" s="452" t="s">
        <v>34</v>
      </c>
      <c r="AC108" s="452" t="s">
        <v>29</v>
      </c>
      <c r="AD108" s="452" t="s">
        <v>34</v>
      </c>
      <c r="AE108" s="452" t="s">
        <v>31</v>
      </c>
      <c r="AF108" s="452" t="s">
        <v>34</v>
      </c>
      <c r="AG108" s="453" t="s">
        <v>33</v>
      </c>
      <c r="AH108" s="452"/>
      <c r="AI108" s="453"/>
      <c r="AJ108" s="453"/>
      <c r="AK108" s="459" t="str">
        <f>IF(AH108&lt;&gt;"",VLOOKUP(AH108,'DON GIA'!$M$1:$P$9,4,0),"")</f>
        <v/>
      </c>
      <c r="AL108" s="459" t="str">
        <f t="shared" si="17"/>
        <v/>
      </c>
      <c r="AM108" s="453"/>
      <c r="AN108" s="453"/>
      <c r="AO108" s="449" t="str">
        <f t="shared" si="14"/>
        <v/>
      </c>
      <c r="AP108" s="456" t="s">
        <v>428</v>
      </c>
      <c r="AQ108" s="462"/>
    </row>
    <row r="109" spans="1:43" ht="126" outlineLevel="2">
      <c r="A109" s="455" t="e">
        <f>IF(C108&lt;&gt;"",$C$8:C108,A108)</f>
        <v>#VALUE!</v>
      </c>
      <c r="B109" s="443" t="str">
        <f>IF(C109&lt;&gt;"",COUNTA($C$8:C109),"")</f>
        <v/>
      </c>
      <c r="C109" s="443"/>
      <c r="D109" s="482" t="s">
        <v>39</v>
      </c>
      <c r="E109" s="453"/>
      <c r="F109" s="453"/>
      <c r="G109" s="453"/>
      <c r="H109" s="453"/>
      <c r="I109" s="453"/>
      <c r="J109" s="453"/>
      <c r="K109" s="456"/>
      <c r="L109" s="457"/>
      <c r="M109" s="458" t="str">
        <f>IF(K109&lt;&gt;"",VLOOKUP(K109,'DON GIA'!$S$1:$U$19,3,0),"")</f>
        <v/>
      </c>
      <c r="N109" s="458" t="str">
        <f>IF(K109&lt;&gt;"",VLOOKUP(K109,'DON GIA'!$S$1:$V$19,4,0),"")</f>
        <v/>
      </c>
      <c r="O109" s="458" t="str">
        <f t="shared" si="15"/>
        <v/>
      </c>
      <c r="P109" s="458" t="str">
        <f t="shared" si="16"/>
        <v/>
      </c>
      <c r="Q109" s="452" t="s">
        <v>35</v>
      </c>
      <c r="R109" s="453"/>
      <c r="S109" s="453"/>
      <c r="T109" s="459" t="str">
        <f>IF(Q109&lt;&gt;"",VLOOKUP(Q109,'DON GIA'!$H$1:$K$103,4,0),"")</f>
        <v/>
      </c>
      <c r="U109" s="459" t="str">
        <f t="shared" si="23"/>
        <v/>
      </c>
      <c r="V109" s="456" t="s">
        <v>1047</v>
      </c>
      <c r="W109" s="453" t="s">
        <v>27</v>
      </c>
      <c r="X109" s="460">
        <v>40.340000000000003</v>
      </c>
      <c r="Y109" s="461"/>
      <c r="Z109" s="459">
        <f>IF(V109&lt;&gt;"",VLOOKUP(V109,'DON GIA'!$A$1:$D$346,4,0),"")</f>
        <v>5559129</v>
      </c>
      <c r="AA109" s="459">
        <f t="shared" si="24"/>
        <v>224255263.86000001</v>
      </c>
      <c r="AB109" s="452"/>
      <c r="AC109" s="452" t="s">
        <v>29</v>
      </c>
      <c r="AD109" s="452" t="s">
        <v>34</v>
      </c>
      <c r="AE109" s="452" t="s">
        <v>31</v>
      </c>
      <c r="AF109" s="452"/>
      <c r="AG109" s="453"/>
      <c r="AH109" s="452"/>
      <c r="AI109" s="453"/>
      <c r="AJ109" s="453"/>
      <c r="AK109" s="459" t="str">
        <f>IF(AH109&lt;&gt;"",VLOOKUP(AH109,'DON GIA'!$M$1:$P$9,4,0),"")</f>
        <v/>
      </c>
      <c r="AL109" s="459" t="str">
        <f t="shared" si="17"/>
        <v/>
      </c>
      <c r="AM109" s="453"/>
      <c r="AN109" s="453"/>
      <c r="AO109" s="449" t="str">
        <f t="shared" si="14"/>
        <v/>
      </c>
      <c r="AP109" s="456"/>
      <c r="AQ109" s="462"/>
    </row>
    <row r="110" spans="1:43" ht="31.5" outlineLevel="2">
      <c r="A110" s="455" t="e">
        <f>IF(C109&lt;&gt;"",$C$8:C109,A109)</f>
        <v>#VALUE!</v>
      </c>
      <c r="B110" s="443" t="str">
        <f>IF(C110&lt;&gt;"",COUNTA($C$8:C110),"")</f>
        <v/>
      </c>
      <c r="C110" s="443"/>
      <c r="D110" s="452"/>
      <c r="E110" s="453"/>
      <c r="F110" s="453"/>
      <c r="G110" s="453"/>
      <c r="H110" s="453"/>
      <c r="I110" s="453"/>
      <c r="J110" s="453"/>
      <c r="K110" s="456"/>
      <c r="L110" s="457"/>
      <c r="M110" s="458" t="str">
        <f>IF(K110&lt;&gt;"",VLOOKUP(K110,'DON GIA'!$S$1:$U$19,3,0),"")</f>
        <v/>
      </c>
      <c r="N110" s="458" t="str">
        <f>IF(K110&lt;&gt;"",VLOOKUP(K110,'DON GIA'!$S$1:$V$19,4,0),"")</f>
        <v/>
      </c>
      <c r="O110" s="458" t="str">
        <f t="shared" si="15"/>
        <v/>
      </c>
      <c r="P110" s="458" t="str">
        <f t="shared" si="16"/>
        <v/>
      </c>
      <c r="Q110" s="452" t="s">
        <v>35</v>
      </c>
      <c r="R110" s="453"/>
      <c r="S110" s="453"/>
      <c r="T110" s="459" t="str">
        <f>IF(Q110&lt;&gt;"",VLOOKUP(Q110,'DON GIA'!$H$1:$K$103,4,0),"")</f>
        <v/>
      </c>
      <c r="U110" s="459" t="str">
        <f t="shared" si="23"/>
        <v/>
      </c>
      <c r="V110" s="456" t="s">
        <v>1023</v>
      </c>
      <c r="W110" s="453" t="s">
        <v>38</v>
      </c>
      <c r="X110" s="460">
        <v>0.25</v>
      </c>
      <c r="Y110" s="461"/>
      <c r="Z110" s="459">
        <f>IF(V110&lt;&gt;"",VLOOKUP(V110,'DON GIA'!$A$1:$D$346,4,0),"")</f>
        <v>2523428</v>
      </c>
      <c r="AA110" s="459">
        <f t="shared" si="24"/>
        <v>630857</v>
      </c>
      <c r="AB110" s="452"/>
      <c r="AC110" s="452"/>
      <c r="AD110" s="452"/>
      <c r="AE110" s="452"/>
      <c r="AF110" s="452"/>
      <c r="AG110" s="453"/>
      <c r="AH110" s="452"/>
      <c r="AI110" s="453"/>
      <c r="AJ110" s="453"/>
      <c r="AK110" s="459" t="str">
        <f>IF(AH110&lt;&gt;"",VLOOKUP(AH110,'DON GIA'!$M$1:$P$9,4,0),"")</f>
        <v/>
      </c>
      <c r="AL110" s="459" t="str">
        <f t="shared" si="17"/>
        <v/>
      </c>
      <c r="AM110" s="453"/>
      <c r="AN110" s="453"/>
      <c r="AO110" s="449" t="str">
        <f t="shared" si="14"/>
        <v/>
      </c>
      <c r="AP110" s="456"/>
      <c r="AQ110" s="462"/>
    </row>
    <row r="111" spans="1:43" ht="63" outlineLevel="2">
      <c r="A111" s="455" t="e">
        <f>IF(C110&lt;&gt;"",$C$8:C110,A110)</f>
        <v>#VALUE!</v>
      </c>
      <c r="B111" s="443" t="str">
        <f>IF(C111&lt;&gt;"",COUNTA($C$8:C111),"")</f>
        <v/>
      </c>
      <c r="C111" s="443"/>
      <c r="D111" s="452"/>
      <c r="E111" s="453"/>
      <c r="F111" s="453"/>
      <c r="G111" s="453"/>
      <c r="H111" s="453"/>
      <c r="I111" s="453"/>
      <c r="J111" s="453"/>
      <c r="K111" s="456"/>
      <c r="L111" s="457"/>
      <c r="M111" s="458" t="str">
        <f>IF(K111&lt;&gt;"",VLOOKUP(K111,'DON GIA'!$S$1:$U$19,3,0),"")</f>
        <v/>
      </c>
      <c r="N111" s="458" t="str">
        <f>IF(K111&lt;&gt;"",VLOOKUP(K111,'DON GIA'!$S$1:$V$19,4,0),"")</f>
        <v/>
      </c>
      <c r="O111" s="458" t="str">
        <f t="shared" si="15"/>
        <v/>
      </c>
      <c r="P111" s="458" t="str">
        <f t="shared" si="16"/>
        <v/>
      </c>
      <c r="Q111" s="452" t="s">
        <v>35</v>
      </c>
      <c r="R111" s="453"/>
      <c r="S111" s="453"/>
      <c r="T111" s="459" t="str">
        <f>IF(Q111&lt;&gt;"",VLOOKUP(Q111,'DON GIA'!$H$1:$K$103,4,0),"")</f>
        <v/>
      </c>
      <c r="U111" s="459" t="str">
        <f t="shared" si="23"/>
        <v/>
      </c>
      <c r="V111" s="456" t="s">
        <v>1009</v>
      </c>
      <c r="W111" s="453" t="s">
        <v>27</v>
      </c>
      <c r="X111" s="460">
        <v>334.99</v>
      </c>
      <c r="Y111" s="461"/>
      <c r="Z111" s="459">
        <f>IF(V111&lt;&gt;"",VLOOKUP(V111,'DON GIA'!$A$1:$D$346,4,0),"")</f>
        <v>282038</v>
      </c>
      <c r="AA111" s="459">
        <f t="shared" si="24"/>
        <v>94479909.620000005</v>
      </c>
      <c r="AB111" s="452"/>
      <c r="AC111" s="452"/>
      <c r="AD111" s="452"/>
      <c r="AE111" s="452"/>
      <c r="AF111" s="452"/>
      <c r="AG111" s="453"/>
      <c r="AH111" s="452"/>
      <c r="AI111" s="453"/>
      <c r="AJ111" s="453"/>
      <c r="AK111" s="459" t="str">
        <f>IF(AH111&lt;&gt;"",VLOOKUP(AH111,'DON GIA'!$M$1:$P$9,4,0),"")</f>
        <v/>
      </c>
      <c r="AL111" s="459" t="str">
        <f t="shared" si="17"/>
        <v/>
      </c>
      <c r="AM111" s="453"/>
      <c r="AN111" s="453"/>
      <c r="AO111" s="449" t="str">
        <f t="shared" si="14"/>
        <v/>
      </c>
      <c r="AP111" s="456"/>
      <c r="AQ111" s="462"/>
    </row>
    <row r="112" spans="1:43" ht="189" outlineLevel="2">
      <c r="A112" s="455" t="e">
        <f>IF(C111&lt;&gt;"",$C$8:C111,A111)</f>
        <v>#VALUE!</v>
      </c>
      <c r="B112" s="443" t="str">
        <f>IF(C112&lt;&gt;"",COUNTA($C$8:C112),"")</f>
        <v/>
      </c>
      <c r="C112" s="443"/>
      <c r="D112" s="452"/>
      <c r="E112" s="453"/>
      <c r="F112" s="453"/>
      <c r="G112" s="453"/>
      <c r="H112" s="453"/>
      <c r="I112" s="453"/>
      <c r="J112" s="453"/>
      <c r="K112" s="456"/>
      <c r="L112" s="457"/>
      <c r="M112" s="458" t="str">
        <f>IF(K112&lt;&gt;"",VLOOKUP(K112,'DON GIA'!$S$1:$U$19,3,0),"")</f>
        <v/>
      </c>
      <c r="N112" s="458" t="str">
        <f>IF(K112&lt;&gt;"",VLOOKUP(K112,'DON GIA'!$S$1:$V$19,4,0),"")</f>
        <v/>
      </c>
      <c r="O112" s="458" t="str">
        <f t="shared" si="15"/>
        <v/>
      </c>
      <c r="P112" s="458" t="str">
        <f t="shared" si="16"/>
        <v/>
      </c>
      <c r="Q112" s="452" t="s">
        <v>35</v>
      </c>
      <c r="R112" s="453"/>
      <c r="S112" s="453"/>
      <c r="T112" s="459" t="str">
        <f>IF(Q112&lt;&gt;"",VLOOKUP(Q112,'DON GIA'!$H$1:$K$103,4,0),"")</f>
        <v/>
      </c>
      <c r="U112" s="459" t="str">
        <f t="shared" si="23"/>
        <v/>
      </c>
      <c r="V112" s="456" t="s">
        <v>1048</v>
      </c>
      <c r="W112" s="453" t="s">
        <v>27</v>
      </c>
      <c r="X112" s="460">
        <v>3.17</v>
      </c>
      <c r="Y112" s="461"/>
      <c r="Z112" s="459">
        <f>IF(V112&lt;&gt;"",VLOOKUP(V112,'DON GIA'!$A$1:$D$346,4,0),"")</f>
        <v>10375629</v>
      </c>
      <c r="AA112" s="459">
        <f t="shared" si="24"/>
        <v>32890743.93</v>
      </c>
      <c r="AB112" s="452"/>
      <c r="AC112" s="452"/>
      <c r="AD112" s="452"/>
      <c r="AE112" s="452"/>
      <c r="AF112" s="452"/>
      <c r="AG112" s="453"/>
      <c r="AH112" s="452"/>
      <c r="AI112" s="453"/>
      <c r="AJ112" s="453"/>
      <c r="AK112" s="459" t="str">
        <f>IF(AH112&lt;&gt;"",VLOOKUP(AH112,'DON GIA'!$M$1:$P$9,4,0),"")</f>
        <v/>
      </c>
      <c r="AL112" s="459" t="str">
        <f t="shared" si="17"/>
        <v/>
      </c>
      <c r="AM112" s="453"/>
      <c r="AN112" s="453"/>
      <c r="AO112" s="449" t="str">
        <f t="shared" si="14"/>
        <v/>
      </c>
      <c r="AP112" s="456"/>
      <c r="AQ112" s="462"/>
    </row>
    <row r="113" spans="1:43" ht="94.5" outlineLevel="2">
      <c r="A113" s="455" t="e">
        <f>IF(C112&lt;&gt;"",$C$8:C112,A112)</f>
        <v>#VALUE!</v>
      </c>
      <c r="B113" s="443" t="str">
        <f>IF(C113&lt;&gt;"",COUNTA($C$8:C113),"")</f>
        <v/>
      </c>
      <c r="C113" s="443"/>
      <c r="D113" s="452"/>
      <c r="E113" s="453"/>
      <c r="F113" s="453"/>
      <c r="G113" s="453"/>
      <c r="H113" s="453"/>
      <c r="I113" s="453"/>
      <c r="J113" s="453"/>
      <c r="K113" s="456"/>
      <c r="L113" s="457"/>
      <c r="M113" s="458" t="str">
        <f>IF(K113&lt;&gt;"",VLOOKUP(K113,'DON GIA'!$S$1:$U$19,3,0),"")</f>
        <v/>
      </c>
      <c r="N113" s="458" t="str">
        <f>IF(K113&lt;&gt;"",VLOOKUP(K113,'DON GIA'!$S$1:$V$19,4,0),"")</f>
        <v/>
      </c>
      <c r="O113" s="458" t="str">
        <f t="shared" si="15"/>
        <v/>
      </c>
      <c r="P113" s="458" t="str">
        <f t="shared" si="16"/>
        <v/>
      </c>
      <c r="Q113" s="452" t="s">
        <v>35</v>
      </c>
      <c r="R113" s="453"/>
      <c r="S113" s="453"/>
      <c r="T113" s="459" t="str">
        <f>IF(Q113&lt;&gt;"",VLOOKUP(Q113,'DON GIA'!$H$1:$K$103,4,0),"")</f>
        <v/>
      </c>
      <c r="U113" s="459" t="str">
        <f t="shared" si="23"/>
        <v/>
      </c>
      <c r="V113" s="456" t="s">
        <v>1049</v>
      </c>
      <c r="W113" s="453" t="s">
        <v>42</v>
      </c>
      <c r="X113" s="460">
        <v>1</v>
      </c>
      <c r="Y113" s="461"/>
      <c r="Z113" s="459">
        <f>IF(V113&lt;&gt;"",VLOOKUP(V113,'DON GIA'!$A$1:$D$346,4,0),"")</f>
        <v>3793079</v>
      </c>
      <c r="AA113" s="459">
        <f t="shared" si="24"/>
        <v>3793079</v>
      </c>
      <c r="AB113" s="452"/>
      <c r="AC113" s="452"/>
      <c r="AD113" s="452"/>
      <c r="AE113" s="452"/>
      <c r="AF113" s="452"/>
      <c r="AG113" s="453"/>
      <c r="AH113" s="452"/>
      <c r="AI113" s="453"/>
      <c r="AJ113" s="453"/>
      <c r="AK113" s="459" t="str">
        <f>IF(AH113&lt;&gt;"",VLOOKUP(AH113,'DON GIA'!$M$1:$P$9,4,0),"")</f>
        <v/>
      </c>
      <c r="AL113" s="459" t="str">
        <f t="shared" si="17"/>
        <v/>
      </c>
      <c r="AM113" s="453"/>
      <c r="AN113" s="453"/>
      <c r="AO113" s="449" t="str">
        <f t="shared" si="14"/>
        <v/>
      </c>
      <c r="AP113" s="456"/>
      <c r="AQ113" s="462"/>
    </row>
    <row r="114" spans="1:43" ht="63" outlineLevel="2">
      <c r="A114" s="455" t="e">
        <f>IF(C113&lt;&gt;"",$C$8:C113,A113)</f>
        <v>#VALUE!</v>
      </c>
      <c r="B114" s="443" t="str">
        <f>IF(C114&lt;&gt;"",COUNTA($C$8:C114),"")</f>
        <v/>
      </c>
      <c r="C114" s="443"/>
      <c r="D114" s="452"/>
      <c r="E114" s="453"/>
      <c r="F114" s="453"/>
      <c r="G114" s="453"/>
      <c r="H114" s="453"/>
      <c r="I114" s="453"/>
      <c r="J114" s="453"/>
      <c r="K114" s="456"/>
      <c r="L114" s="457"/>
      <c r="M114" s="458" t="str">
        <f>IF(K114&lt;&gt;"",VLOOKUP(K114,'DON GIA'!$S$1:$U$19,3,0),"")</f>
        <v/>
      </c>
      <c r="N114" s="458" t="str">
        <f>IF(K114&lt;&gt;"",VLOOKUP(K114,'DON GIA'!$S$1:$V$19,4,0),"")</f>
        <v/>
      </c>
      <c r="O114" s="458" t="str">
        <f t="shared" si="15"/>
        <v/>
      </c>
      <c r="P114" s="458" t="str">
        <f t="shared" si="16"/>
        <v/>
      </c>
      <c r="Q114" s="452" t="s">
        <v>35</v>
      </c>
      <c r="R114" s="453"/>
      <c r="S114" s="453"/>
      <c r="T114" s="459" t="str">
        <f>IF(Q114&lt;&gt;"",VLOOKUP(Q114,'DON GIA'!$H$1:$K$103,4,0),"")</f>
        <v/>
      </c>
      <c r="U114" s="459" t="str">
        <f t="shared" si="23"/>
        <v/>
      </c>
      <c r="V114" s="456" t="s">
        <v>1008</v>
      </c>
      <c r="W114" s="453" t="s">
        <v>27</v>
      </c>
      <c r="X114" s="460">
        <v>7.5</v>
      </c>
      <c r="Y114" s="461"/>
      <c r="Z114" s="459">
        <f>IF(V114&lt;&gt;"",VLOOKUP(V114,'DON GIA'!$A$1:$D$346,4,0),"")</f>
        <v>264499</v>
      </c>
      <c r="AA114" s="459">
        <f t="shared" si="24"/>
        <v>1983742.5</v>
      </c>
      <c r="AB114" s="452"/>
      <c r="AC114" s="452"/>
      <c r="AD114" s="452"/>
      <c r="AE114" s="452"/>
      <c r="AF114" s="452"/>
      <c r="AG114" s="453"/>
      <c r="AH114" s="452"/>
      <c r="AI114" s="453"/>
      <c r="AJ114" s="453"/>
      <c r="AK114" s="459" t="str">
        <f>IF(AH114&lt;&gt;"",VLOOKUP(AH114,'DON GIA'!$M$1:$P$9,4,0),"")</f>
        <v/>
      </c>
      <c r="AL114" s="459" t="str">
        <f t="shared" si="17"/>
        <v/>
      </c>
      <c r="AM114" s="453"/>
      <c r="AN114" s="453"/>
      <c r="AO114" s="449" t="str">
        <f t="shared" si="14"/>
        <v/>
      </c>
      <c r="AP114" s="456"/>
      <c r="AQ114" s="462"/>
    </row>
    <row r="115" spans="1:43" ht="63" outlineLevel="2">
      <c r="A115" s="455" t="e">
        <f>IF(C114&lt;&gt;"",$C$8:C114,A114)</f>
        <v>#VALUE!</v>
      </c>
      <c r="B115" s="443" t="str">
        <f>IF(C115&lt;&gt;"",COUNTA($C$8:C115),"")</f>
        <v/>
      </c>
      <c r="C115" s="443"/>
      <c r="D115" s="452"/>
      <c r="E115" s="453"/>
      <c r="F115" s="453"/>
      <c r="G115" s="453"/>
      <c r="H115" s="453"/>
      <c r="I115" s="453"/>
      <c r="J115" s="453"/>
      <c r="K115" s="456"/>
      <c r="L115" s="457"/>
      <c r="M115" s="458" t="str">
        <f>IF(K115&lt;&gt;"",VLOOKUP(K115,'DON GIA'!$S$1:$U$19,3,0),"")</f>
        <v/>
      </c>
      <c r="N115" s="458" t="str">
        <f>IF(K115&lt;&gt;"",VLOOKUP(K115,'DON GIA'!$S$1:$V$19,4,0),"")</f>
        <v/>
      </c>
      <c r="O115" s="458" t="str">
        <f t="shared" si="15"/>
        <v/>
      </c>
      <c r="P115" s="458" t="str">
        <f t="shared" si="16"/>
        <v/>
      </c>
      <c r="Q115" s="452" t="s">
        <v>35</v>
      </c>
      <c r="R115" s="453"/>
      <c r="S115" s="453"/>
      <c r="T115" s="459" t="str">
        <f>IF(Q115&lt;&gt;"",VLOOKUP(Q115,'DON GIA'!$H$1:$K$103,4,0),"")</f>
        <v/>
      </c>
      <c r="U115" s="459" t="str">
        <f t="shared" si="23"/>
        <v/>
      </c>
      <c r="V115" s="456" t="s">
        <v>1050</v>
      </c>
      <c r="W115" s="453" t="s">
        <v>38</v>
      </c>
      <c r="X115" s="460">
        <v>1.8</v>
      </c>
      <c r="Y115" s="461"/>
      <c r="Z115" s="459">
        <f>IF(V115&lt;&gt;"",VLOOKUP(V115,'DON GIA'!$A$1:$D$346,4,0),"")</f>
        <v>2704619</v>
      </c>
      <c r="AA115" s="459">
        <f t="shared" si="24"/>
        <v>4868314.2</v>
      </c>
      <c r="AB115" s="452"/>
      <c r="AC115" s="452"/>
      <c r="AD115" s="452"/>
      <c r="AE115" s="452"/>
      <c r="AF115" s="452"/>
      <c r="AG115" s="453"/>
      <c r="AH115" s="452"/>
      <c r="AI115" s="453"/>
      <c r="AJ115" s="453"/>
      <c r="AK115" s="459" t="str">
        <f>IF(AH115&lt;&gt;"",VLOOKUP(AH115,'DON GIA'!$M$1:$P$9,4,0),"")</f>
        <v/>
      </c>
      <c r="AL115" s="459" t="str">
        <f t="shared" si="17"/>
        <v/>
      </c>
      <c r="AM115" s="453"/>
      <c r="AN115" s="453"/>
      <c r="AO115" s="449" t="str">
        <f t="shared" si="14"/>
        <v/>
      </c>
      <c r="AP115" s="456"/>
      <c r="AQ115" s="462"/>
    </row>
    <row r="116" spans="1:43" ht="63" outlineLevel="2">
      <c r="A116" s="455" t="e">
        <f>IF(C115&lt;&gt;"",$C$8:C115,A115)</f>
        <v>#VALUE!</v>
      </c>
      <c r="B116" s="443" t="str">
        <f>IF(C116&lt;&gt;"",COUNTA($C$8:C116),"")</f>
        <v/>
      </c>
      <c r="C116" s="443"/>
      <c r="D116" s="452"/>
      <c r="E116" s="453"/>
      <c r="F116" s="453"/>
      <c r="G116" s="453"/>
      <c r="H116" s="453"/>
      <c r="I116" s="453"/>
      <c r="J116" s="453"/>
      <c r="K116" s="456"/>
      <c r="L116" s="457"/>
      <c r="M116" s="458" t="str">
        <f>IF(K116&lt;&gt;"",VLOOKUP(K116,'DON GIA'!$S$1:$U$19,3,0),"")</f>
        <v/>
      </c>
      <c r="N116" s="458" t="str">
        <f>IF(K116&lt;&gt;"",VLOOKUP(K116,'DON GIA'!$S$1:$V$19,4,0),"")</f>
        <v/>
      </c>
      <c r="O116" s="458" t="str">
        <f t="shared" si="15"/>
        <v/>
      </c>
      <c r="P116" s="458" t="str">
        <f t="shared" si="16"/>
        <v/>
      </c>
      <c r="Q116" s="452" t="s">
        <v>35</v>
      </c>
      <c r="R116" s="453"/>
      <c r="S116" s="453"/>
      <c r="T116" s="459" t="str">
        <f>IF(Q116&lt;&gt;"",VLOOKUP(Q116,'DON GIA'!$H$1:$K$103,4,0),"")</f>
        <v/>
      </c>
      <c r="U116" s="459" t="str">
        <f t="shared" si="23"/>
        <v/>
      </c>
      <c r="V116" s="456" t="s">
        <v>1009</v>
      </c>
      <c r="W116" s="453" t="s">
        <v>27</v>
      </c>
      <c r="X116" s="460">
        <v>1.43</v>
      </c>
      <c r="Y116" s="461"/>
      <c r="Z116" s="459">
        <f>IF(V116&lt;&gt;"",VLOOKUP(V116,'DON GIA'!$A$1:$D$346,4,0),"")</f>
        <v>282038</v>
      </c>
      <c r="AA116" s="459">
        <f t="shared" si="24"/>
        <v>403314.33999999997</v>
      </c>
      <c r="AB116" s="452"/>
      <c r="AC116" s="452"/>
      <c r="AD116" s="452"/>
      <c r="AE116" s="452"/>
      <c r="AF116" s="452"/>
      <c r="AG116" s="453"/>
      <c r="AH116" s="452"/>
      <c r="AI116" s="453"/>
      <c r="AJ116" s="453"/>
      <c r="AK116" s="459" t="str">
        <f>IF(AH116&lt;&gt;"",VLOOKUP(AH116,'DON GIA'!$M$1:$P$9,4,0),"")</f>
        <v/>
      </c>
      <c r="AL116" s="459" t="str">
        <f t="shared" si="17"/>
        <v/>
      </c>
      <c r="AM116" s="453"/>
      <c r="AN116" s="453"/>
      <c r="AO116" s="449" t="str">
        <f t="shared" si="14"/>
        <v/>
      </c>
      <c r="AP116" s="456"/>
      <c r="AQ116" s="462"/>
    </row>
    <row r="117" spans="1:43" ht="94.5" outlineLevel="2">
      <c r="A117" s="455" t="e">
        <f>IF(C116&lt;&gt;"",$C$8:C116,A116)</f>
        <v>#VALUE!</v>
      </c>
      <c r="B117" s="443" t="str">
        <f>IF(C117&lt;&gt;"",COUNTA($C$8:C117),"")</f>
        <v/>
      </c>
      <c r="C117" s="443"/>
      <c r="D117" s="452"/>
      <c r="E117" s="453"/>
      <c r="F117" s="453"/>
      <c r="G117" s="453"/>
      <c r="H117" s="453"/>
      <c r="I117" s="453"/>
      <c r="J117" s="453"/>
      <c r="K117" s="456"/>
      <c r="L117" s="457"/>
      <c r="M117" s="458" t="str">
        <f>IF(K117&lt;&gt;"",VLOOKUP(K117,'DON GIA'!$S$1:$U$19,3,0),"")</f>
        <v/>
      </c>
      <c r="N117" s="458" t="str">
        <f>IF(K117&lt;&gt;"",VLOOKUP(K117,'DON GIA'!$S$1:$V$19,4,0),"")</f>
        <v/>
      </c>
      <c r="O117" s="458" t="str">
        <f t="shared" si="15"/>
        <v/>
      </c>
      <c r="P117" s="458" t="str">
        <f t="shared" si="16"/>
        <v/>
      </c>
      <c r="Q117" s="452" t="s">
        <v>35</v>
      </c>
      <c r="R117" s="453"/>
      <c r="S117" s="453"/>
      <c r="T117" s="459" t="str">
        <f>IF(Q117&lt;&gt;"",VLOOKUP(Q117,'DON GIA'!$H$1:$K$103,4,0),"")</f>
        <v/>
      </c>
      <c r="U117" s="459" t="str">
        <f t="shared" si="23"/>
        <v/>
      </c>
      <c r="V117" s="456" t="s">
        <v>1051</v>
      </c>
      <c r="W117" s="453" t="s">
        <v>27</v>
      </c>
      <c r="X117" s="460">
        <v>40.94</v>
      </c>
      <c r="Y117" s="461"/>
      <c r="Z117" s="459">
        <f>IF(V117&lt;&gt;"",VLOOKUP(V117,'DON GIA'!$A$1:$D$346,4,0),"")</f>
        <v>6033433</v>
      </c>
      <c r="AA117" s="459">
        <f t="shared" si="24"/>
        <v>247008747.01999998</v>
      </c>
      <c r="AB117" s="452"/>
      <c r="AC117" s="452" t="s">
        <v>34</v>
      </c>
      <c r="AD117" s="452"/>
      <c r="AE117" s="452" t="s">
        <v>31</v>
      </c>
      <c r="AF117" s="452" t="s">
        <v>34</v>
      </c>
      <c r="AG117" s="453" t="s">
        <v>34</v>
      </c>
      <c r="AH117" s="452"/>
      <c r="AI117" s="453"/>
      <c r="AJ117" s="453"/>
      <c r="AK117" s="459" t="str">
        <f>IF(AH117&lt;&gt;"",VLOOKUP(AH117,'DON GIA'!$M$1:$P$9,4,0),"")</f>
        <v/>
      </c>
      <c r="AL117" s="459" t="str">
        <f t="shared" si="17"/>
        <v/>
      </c>
      <c r="AM117" s="453"/>
      <c r="AN117" s="453"/>
      <c r="AO117" s="449" t="str">
        <f t="shared" si="14"/>
        <v/>
      </c>
      <c r="AP117" s="456"/>
      <c r="AQ117" s="462"/>
    </row>
    <row r="118" spans="1:43" ht="63" outlineLevel="2">
      <c r="A118" s="455" t="e">
        <f>IF(C117&lt;&gt;"",$C$8:C117,A117)</f>
        <v>#VALUE!</v>
      </c>
      <c r="B118" s="443" t="str">
        <f>IF(C118&lt;&gt;"",COUNTA($C$8:C118),"")</f>
        <v/>
      </c>
      <c r="C118" s="443"/>
      <c r="D118" s="452"/>
      <c r="E118" s="453"/>
      <c r="F118" s="453"/>
      <c r="G118" s="453"/>
      <c r="H118" s="453"/>
      <c r="I118" s="453"/>
      <c r="J118" s="453"/>
      <c r="K118" s="456"/>
      <c r="L118" s="457"/>
      <c r="M118" s="458" t="str">
        <f>IF(K118&lt;&gt;"",VLOOKUP(K118,'DON GIA'!$S$1:$U$19,3,0),"")</f>
        <v/>
      </c>
      <c r="N118" s="458" t="str">
        <f>IF(K118&lt;&gt;"",VLOOKUP(K118,'DON GIA'!$S$1:$V$19,4,0),"")</f>
        <v/>
      </c>
      <c r="O118" s="458" t="str">
        <f t="shared" si="15"/>
        <v/>
      </c>
      <c r="P118" s="458" t="str">
        <f t="shared" si="16"/>
        <v/>
      </c>
      <c r="Q118" s="452" t="s">
        <v>35</v>
      </c>
      <c r="R118" s="453"/>
      <c r="S118" s="453"/>
      <c r="T118" s="459" t="str">
        <f>IF(Q118&lt;&gt;"",VLOOKUP(Q118,'DON GIA'!$H$1:$K$103,4,0),"")</f>
        <v/>
      </c>
      <c r="U118" s="459" t="str">
        <f t="shared" si="23"/>
        <v/>
      </c>
      <c r="V118" s="456" t="s">
        <v>1052</v>
      </c>
      <c r="W118" s="453" t="s">
        <v>27</v>
      </c>
      <c r="X118" s="460">
        <v>64.760000000000005</v>
      </c>
      <c r="Y118" s="461"/>
      <c r="Z118" s="459">
        <f>IF(V118&lt;&gt;"",VLOOKUP(V118,'DON GIA'!$A$1:$D$346,4,0),"")</f>
        <v>161275</v>
      </c>
      <c r="AA118" s="459">
        <f t="shared" si="24"/>
        <v>10444169</v>
      </c>
      <c r="AB118" s="452"/>
      <c r="AC118" s="452"/>
      <c r="AD118" s="452"/>
      <c r="AE118" s="452"/>
      <c r="AF118" s="452"/>
      <c r="AG118" s="453"/>
      <c r="AH118" s="452"/>
      <c r="AI118" s="453"/>
      <c r="AJ118" s="453"/>
      <c r="AK118" s="459" t="str">
        <f>IF(AH118&lt;&gt;"",VLOOKUP(AH118,'DON GIA'!$M$1:$P$9,4,0),"")</f>
        <v/>
      </c>
      <c r="AL118" s="459" t="str">
        <f t="shared" si="17"/>
        <v/>
      </c>
      <c r="AM118" s="453"/>
      <c r="AN118" s="453"/>
      <c r="AO118" s="449" t="str">
        <f t="shared" si="14"/>
        <v/>
      </c>
      <c r="AP118" s="456"/>
      <c r="AQ118" s="462"/>
    </row>
    <row r="119" spans="1:43" ht="31.5" outlineLevel="2">
      <c r="A119" s="455" t="e">
        <f>IF(C118&lt;&gt;"",$C$8:C118,A118)</f>
        <v>#VALUE!</v>
      </c>
      <c r="B119" s="443" t="str">
        <f>IF(C119&lt;&gt;"",COUNTA($C$8:C119),"")</f>
        <v/>
      </c>
      <c r="C119" s="443"/>
      <c r="D119" s="444"/>
      <c r="E119" s="453"/>
      <c r="F119" s="453"/>
      <c r="G119" s="453"/>
      <c r="H119" s="453"/>
      <c r="I119" s="453"/>
      <c r="J119" s="453"/>
      <c r="K119" s="456"/>
      <c r="L119" s="457"/>
      <c r="M119" s="458" t="str">
        <f>IF(K119&lt;&gt;"",VLOOKUP(K119,'DON GIA'!$S$1:$U$19,3,0),"")</f>
        <v/>
      </c>
      <c r="N119" s="458" t="str">
        <f>IF(K119&lt;&gt;"",VLOOKUP(K119,'DON GIA'!$S$1:$V$19,4,0),"")</f>
        <v/>
      </c>
      <c r="O119" s="458" t="str">
        <f t="shared" si="15"/>
        <v/>
      </c>
      <c r="P119" s="458" t="str">
        <f t="shared" si="16"/>
        <v/>
      </c>
      <c r="Q119" s="452" t="s">
        <v>35</v>
      </c>
      <c r="R119" s="453"/>
      <c r="S119" s="453"/>
      <c r="T119" s="459" t="str">
        <f>IF(Q119&lt;&gt;"",VLOOKUP(Q119,'DON GIA'!$H$1:$K$103,4,0),"")</f>
        <v/>
      </c>
      <c r="U119" s="459" t="str">
        <f t="shared" si="23"/>
        <v/>
      </c>
      <c r="V119" s="456"/>
      <c r="W119" s="453"/>
      <c r="X119" s="460"/>
      <c r="Y119" s="461"/>
      <c r="Z119" s="459" t="str">
        <f>IF(V119&lt;&gt;"",VLOOKUP(V119,'DON GIA'!$A$1:$D$346,4,0),"")</f>
        <v/>
      </c>
      <c r="AA119" s="459" t="str">
        <f t="shared" si="24"/>
        <v/>
      </c>
      <c r="AB119" s="452"/>
      <c r="AC119" s="452"/>
      <c r="AD119" s="452"/>
      <c r="AE119" s="452"/>
      <c r="AF119" s="452"/>
      <c r="AG119" s="453"/>
      <c r="AH119" s="452"/>
      <c r="AI119" s="453"/>
      <c r="AJ119" s="453"/>
      <c r="AK119" s="459" t="str">
        <f>IF(AH119&lt;&gt;"",VLOOKUP(AH119,'DON GIA'!$M$1:$P$9,4,0),"")</f>
        <v/>
      </c>
      <c r="AL119" s="459" t="str">
        <f t="shared" si="17"/>
        <v/>
      </c>
      <c r="AM119" s="453"/>
      <c r="AN119" s="453"/>
      <c r="AO119" s="449" t="str">
        <f t="shared" si="14"/>
        <v/>
      </c>
      <c r="AP119" s="456"/>
      <c r="AQ119" s="462"/>
    </row>
    <row r="120" spans="1:43" ht="62.25" outlineLevel="1">
      <c r="A120" s="410" t="s">
        <v>851</v>
      </c>
      <c r="B120" s="443">
        <f>IF(C120&lt;&gt;"",COUNTA($C$8:C120),"")</f>
        <v>10</v>
      </c>
      <c r="C120" s="443">
        <v>402</v>
      </c>
      <c r="D120" s="444" t="s">
        <v>114</v>
      </c>
      <c r="E120" s="445"/>
      <c r="F120" s="445"/>
      <c r="G120" s="445"/>
      <c r="H120" s="445"/>
      <c r="I120" s="445"/>
      <c r="J120" s="445"/>
      <c r="K120" s="446"/>
      <c r="L120" s="447">
        <f>SUBTOTAL(9,L121:L132)</f>
        <v>0</v>
      </c>
      <c r="M120" s="448"/>
      <c r="N120" s="448"/>
      <c r="O120" s="448">
        <f>SUBTOTAL(9,O121:O132)</f>
        <v>0</v>
      </c>
      <c r="P120" s="448">
        <f>SUBTOTAL(9,P121:P132)</f>
        <v>0</v>
      </c>
      <c r="Q120" s="444"/>
      <c r="R120" s="445"/>
      <c r="S120" s="445">
        <f>SUBTOTAL(9,S121:S132)</f>
        <v>0</v>
      </c>
      <c r="T120" s="449"/>
      <c r="U120" s="449">
        <f>SUBTOTAL(9,U121:U132)</f>
        <v>0</v>
      </c>
      <c r="V120" s="446"/>
      <c r="W120" s="445"/>
      <c r="X120" s="450">
        <f>SUBTOTAL(9,X121:X132)</f>
        <v>135.04</v>
      </c>
      <c r="Y120" s="451">
        <f>SUBTOTAL(9,Y121:Y132)</f>
        <v>0</v>
      </c>
      <c r="Z120" s="449"/>
      <c r="AA120" s="449">
        <f>SUBTOTAL(9,AA121:AA132)</f>
        <v>317086311.13000005</v>
      </c>
      <c r="AB120" s="452"/>
      <c r="AC120" s="452"/>
      <c r="AD120" s="452"/>
      <c r="AE120" s="452"/>
      <c r="AF120" s="452"/>
      <c r="AG120" s="453"/>
      <c r="AH120" s="452"/>
      <c r="AI120" s="445"/>
      <c r="AJ120" s="445">
        <f>SUBTOTAL(9,AJ121:AJ132)</f>
        <v>0</v>
      </c>
      <c r="AK120" s="449"/>
      <c r="AL120" s="449">
        <f>SUBTOTAL(9,AL121:AL132)</f>
        <v>0</v>
      </c>
      <c r="AM120" s="445"/>
      <c r="AN120" s="445">
        <f>SUBTOTAL(9,AN121:AN132)</f>
        <v>0</v>
      </c>
      <c r="AO120" s="449">
        <f t="shared" si="14"/>
        <v>317086311.13000005</v>
      </c>
      <c r="AP120" s="446"/>
      <c r="AQ120" s="423"/>
    </row>
    <row r="121" spans="1:43" ht="189" outlineLevel="2">
      <c r="A121" s="455" t="e">
        <f>IF(C120&lt;&gt;"",$C$8:C120,A119)</f>
        <v>#VALUE!</v>
      </c>
      <c r="B121" s="443" t="str">
        <f>IF(C121&lt;&gt;"",COUNTA($C$8:C121),"")</f>
        <v/>
      </c>
      <c r="C121" s="443"/>
      <c r="D121" s="452" t="s">
        <v>117</v>
      </c>
      <c r="E121" s="453"/>
      <c r="F121" s="453"/>
      <c r="G121" s="453"/>
      <c r="H121" s="453"/>
      <c r="I121" s="453"/>
      <c r="J121" s="453"/>
      <c r="K121" s="456"/>
      <c r="L121" s="457"/>
      <c r="M121" s="458" t="str">
        <f>IF(K121&lt;&gt;"",VLOOKUP(K121,'DON GIA'!$S$1:$U$19,3,0),"")</f>
        <v/>
      </c>
      <c r="N121" s="458" t="str">
        <f>IF(K121&lt;&gt;"",VLOOKUP(K121,'DON GIA'!$S$1:$V$19,4,0),"")</f>
        <v/>
      </c>
      <c r="O121" s="458" t="str">
        <f t="shared" si="15"/>
        <v/>
      </c>
      <c r="P121" s="458" t="str">
        <f t="shared" si="16"/>
        <v/>
      </c>
      <c r="Q121" s="452" t="s">
        <v>35</v>
      </c>
      <c r="R121" s="453"/>
      <c r="S121" s="453"/>
      <c r="T121" s="459" t="str">
        <f>IF(Q121&lt;&gt;"",VLOOKUP(Q121,'DON GIA'!$H$1:$K$103,4,0),"")</f>
        <v/>
      </c>
      <c r="U121" s="459" t="str">
        <f t="shared" ref="U121:U132" si="25">IF(Q121&lt;&gt;"",IF(ISNUMBER(T121),S121*T121,""),"")</f>
        <v/>
      </c>
      <c r="V121" s="456" t="s">
        <v>1005</v>
      </c>
      <c r="W121" s="453" t="s">
        <v>27</v>
      </c>
      <c r="X121" s="460">
        <f>41.65+1+4.03</f>
        <v>46.68</v>
      </c>
      <c r="Y121" s="461"/>
      <c r="Z121" s="459">
        <f>IF(V121&lt;&gt;"",VLOOKUP(V121,'DON GIA'!$A$1:$D$346,4,0),"")</f>
        <v>5559129</v>
      </c>
      <c r="AA121" s="459">
        <f t="shared" ref="AA121:AA132" si="26">IF(V121&lt;&gt;"",IF(ISNUMBER(Z121),X121*Z121,""),"")</f>
        <v>259500141.72</v>
      </c>
      <c r="AB121" s="452" t="s">
        <v>115</v>
      </c>
      <c r="AC121" s="452" t="s">
        <v>116</v>
      </c>
      <c r="AD121" s="452" t="s">
        <v>30</v>
      </c>
      <c r="AE121" s="452" t="s">
        <v>31</v>
      </c>
      <c r="AF121" s="452" t="s">
        <v>34</v>
      </c>
      <c r="AG121" s="453" t="s">
        <v>69</v>
      </c>
      <c r="AH121" s="452"/>
      <c r="AI121" s="453"/>
      <c r="AJ121" s="453"/>
      <c r="AK121" s="459" t="str">
        <f>IF(AH121&lt;&gt;"",VLOOKUP(AH121,'DON GIA'!$M$1:$P$9,4,0),"")</f>
        <v/>
      </c>
      <c r="AL121" s="459" t="str">
        <f t="shared" si="17"/>
        <v/>
      </c>
      <c r="AM121" s="453"/>
      <c r="AN121" s="453"/>
      <c r="AO121" s="449" t="str">
        <f t="shared" si="14"/>
        <v/>
      </c>
      <c r="AP121" s="456" t="s">
        <v>428</v>
      </c>
      <c r="AQ121" s="462"/>
    </row>
    <row r="122" spans="1:43" ht="157.5" outlineLevel="2">
      <c r="A122" s="455" t="e">
        <f>IF(C121&lt;&gt;"",$C$8:C121,A121)</f>
        <v>#VALUE!</v>
      </c>
      <c r="B122" s="443" t="str">
        <f>IF(C122&lt;&gt;"",COUNTA($C$8:C122),"")</f>
        <v/>
      </c>
      <c r="C122" s="443"/>
      <c r="D122" s="452" t="s">
        <v>39</v>
      </c>
      <c r="E122" s="453"/>
      <c r="F122" s="453"/>
      <c r="G122" s="453"/>
      <c r="H122" s="453"/>
      <c r="I122" s="453"/>
      <c r="J122" s="453"/>
      <c r="K122" s="456"/>
      <c r="L122" s="457"/>
      <c r="M122" s="458" t="str">
        <f>IF(K122&lt;&gt;"",VLOOKUP(K122,'DON GIA'!$S$1:$U$19,3,0),"")</f>
        <v/>
      </c>
      <c r="N122" s="458" t="str">
        <f>IF(K122&lt;&gt;"",VLOOKUP(K122,'DON GIA'!$S$1:$V$19,4,0),"")</f>
        <v/>
      </c>
      <c r="O122" s="458" t="str">
        <f t="shared" si="15"/>
        <v/>
      </c>
      <c r="P122" s="458" t="str">
        <f t="shared" si="16"/>
        <v/>
      </c>
      <c r="Q122" s="452" t="s">
        <v>35</v>
      </c>
      <c r="R122" s="453"/>
      <c r="S122" s="453"/>
      <c r="T122" s="459" t="str">
        <f>IF(Q122&lt;&gt;"",VLOOKUP(Q122,'DON GIA'!$H$1:$K$103,4,0),"")</f>
        <v/>
      </c>
      <c r="U122" s="459" t="str">
        <f t="shared" si="25"/>
        <v/>
      </c>
      <c r="V122" s="456" t="s">
        <v>1053</v>
      </c>
      <c r="W122" s="453" t="s">
        <v>27</v>
      </c>
      <c r="X122" s="460">
        <v>3.3</v>
      </c>
      <c r="Y122" s="461"/>
      <c r="Z122" s="459">
        <f>IF(V122&lt;&gt;"",VLOOKUP(V122,'DON GIA'!$A$1:$D$346,4,0),"")</f>
        <v>10375629</v>
      </c>
      <c r="AA122" s="459">
        <f t="shared" si="26"/>
        <v>34239575.699999996</v>
      </c>
      <c r="AB122" s="452"/>
      <c r="AC122" s="452"/>
      <c r="AD122" s="452"/>
      <c r="AE122" s="452"/>
      <c r="AF122" s="452"/>
      <c r="AG122" s="453"/>
      <c r="AH122" s="452"/>
      <c r="AI122" s="453"/>
      <c r="AJ122" s="453"/>
      <c r="AK122" s="459" t="str">
        <f>IF(AH122&lt;&gt;"",VLOOKUP(AH122,'DON GIA'!$M$1:$P$9,4,0),"")</f>
        <v/>
      </c>
      <c r="AL122" s="459" t="str">
        <f t="shared" si="17"/>
        <v/>
      </c>
      <c r="AM122" s="453"/>
      <c r="AN122" s="453"/>
      <c r="AO122" s="449" t="str">
        <f t="shared" si="14"/>
        <v/>
      </c>
      <c r="AP122" s="456"/>
      <c r="AQ122" s="462"/>
    </row>
    <row r="123" spans="1:43" ht="63" outlineLevel="2">
      <c r="A123" s="455" t="e">
        <f>IF(C122&lt;&gt;"",$C$8:C122,A122)</f>
        <v>#VALUE!</v>
      </c>
      <c r="B123" s="443" t="str">
        <f>IF(C123&lt;&gt;"",COUNTA($C$8:C123),"")</f>
        <v/>
      </c>
      <c r="C123" s="443"/>
      <c r="D123" s="452"/>
      <c r="E123" s="453"/>
      <c r="F123" s="453"/>
      <c r="G123" s="453"/>
      <c r="H123" s="453"/>
      <c r="I123" s="453"/>
      <c r="J123" s="453"/>
      <c r="K123" s="456"/>
      <c r="L123" s="457"/>
      <c r="M123" s="458" t="str">
        <f>IF(K123&lt;&gt;"",VLOOKUP(K123,'DON GIA'!$S$1:$U$19,3,0),"")</f>
        <v/>
      </c>
      <c r="N123" s="458" t="str">
        <f>IF(K123&lt;&gt;"",VLOOKUP(K123,'DON GIA'!$S$1:$V$19,4,0),"")</f>
        <v/>
      </c>
      <c r="O123" s="458" t="str">
        <f t="shared" si="15"/>
        <v/>
      </c>
      <c r="P123" s="458" t="str">
        <f t="shared" si="16"/>
        <v/>
      </c>
      <c r="Q123" s="452" t="s">
        <v>35</v>
      </c>
      <c r="R123" s="453"/>
      <c r="S123" s="453"/>
      <c r="T123" s="459" t="str">
        <f>IF(Q123&lt;&gt;"",VLOOKUP(Q123,'DON GIA'!$H$1:$K$103,4,0),"")</f>
        <v/>
      </c>
      <c r="U123" s="459" t="str">
        <f t="shared" si="25"/>
        <v/>
      </c>
      <c r="V123" s="456" t="s">
        <v>1009</v>
      </c>
      <c r="W123" s="453" t="s">
        <v>27</v>
      </c>
      <c r="X123" s="460">
        <f>9.16+4.03</f>
        <v>13.190000000000001</v>
      </c>
      <c r="Y123" s="461"/>
      <c r="Z123" s="459">
        <f>IF(V123&lt;&gt;"",VLOOKUP(V123,'DON GIA'!$A$1:$D$346,4,0),"")</f>
        <v>282038</v>
      </c>
      <c r="AA123" s="459">
        <f t="shared" si="26"/>
        <v>3720081.22</v>
      </c>
      <c r="AB123" s="452"/>
      <c r="AC123" s="452"/>
      <c r="AD123" s="452"/>
      <c r="AE123" s="452"/>
      <c r="AF123" s="452"/>
      <c r="AG123" s="453"/>
      <c r="AH123" s="452"/>
      <c r="AI123" s="453"/>
      <c r="AJ123" s="453"/>
      <c r="AK123" s="459" t="str">
        <f>IF(AH123&lt;&gt;"",VLOOKUP(AH123,'DON GIA'!$M$1:$P$9,4,0),"")</f>
        <v/>
      </c>
      <c r="AL123" s="459" t="str">
        <f t="shared" si="17"/>
        <v/>
      </c>
      <c r="AM123" s="453"/>
      <c r="AN123" s="453"/>
      <c r="AO123" s="449" t="str">
        <f t="shared" si="14"/>
        <v/>
      </c>
      <c r="AP123" s="456"/>
      <c r="AQ123" s="462"/>
    </row>
    <row r="124" spans="1:43" ht="31.5" outlineLevel="2">
      <c r="A124" s="455" t="e">
        <f>IF(C123&lt;&gt;"",$C$8:C123,A123)</f>
        <v>#VALUE!</v>
      </c>
      <c r="B124" s="443" t="str">
        <f>IF(C124&lt;&gt;"",COUNTA($C$8:C124),"")</f>
        <v/>
      </c>
      <c r="C124" s="443"/>
      <c r="D124" s="452"/>
      <c r="E124" s="453"/>
      <c r="F124" s="453"/>
      <c r="G124" s="453"/>
      <c r="H124" s="453"/>
      <c r="I124" s="453"/>
      <c r="J124" s="453"/>
      <c r="K124" s="456"/>
      <c r="L124" s="457"/>
      <c r="M124" s="458" t="str">
        <f>IF(K124&lt;&gt;"",VLOOKUP(K124,'DON GIA'!$S$1:$U$19,3,0),"")</f>
        <v/>
      </c>
      <c r="N124" s="458" t="str">
        <f>IF(K124&lt;&gt;"",VLOOKUP(K124,'DON GIA'!$S$1:$V$19,4,0),"")</f>
        <v/>
      </c>
      <c r="O124" s="458" t="str">
        <f t="shared" si="15"/>
        <v/>
      </c>
      <c r="P124" s="458" t="str">
        <f t="shared" si="16"/>
        <v/>
      </c>
      <c r="Q124" s="452" t="s">
        <v>35</v>
      </c>
      <c r="R124" s="453"/>
      <c r="S124" s="453"/>
      <c r="T124" s="459" t="str">
        <f>IF(Q124&lt;&gt;"",VLOOKUP(Q124,'DON GIA'!$H$1:$K$103,4,0),"")</f>
        <v/>
      </c>
      <c r="U124" s="459" t="str">
        <f t="shared" si="25"/>
        <v/>
      </c>
      <c r="V124" s="456" t="s">
        <v>1023</v>
      </c>
      <c r="W124" s="453" t="s">
        <v>38</v>
      </c>
      <c r="X124" s="460">
        <v>0.14000000000000001</v>
      </c>
      <c r="Y124" s="461"/>
      <c r="Z124" s="459">
        <f>IF(V124&lt;&gt;"",VLOOKUP(V124,'DON GIA'!$A$1:$D$346,4,0),"")</f>
        <v>2523428</v>
      </c>
      <c r="AA124" s="459">
        <f t="shared" si="26"/>
        <v>353279.92000000004</v>
      </c>
      <c r="AB124" s="452"/>
      <c r="AC124" s="452"/>
      <c r="AD124" s="452"/>
      <c r="AE124" s="452"/>
      <c r="AF124" s="452"/>
      <c r="AG124" s="453"/>
      <c r="AH124" s="452"/>
      <c r="AI124" s="453"/>
      <c r="AJ124" s="453"/>
      <c r="AK124" s="459" t="str">
        <f>IF(AH124&lt;&gt;"",VLOOKUP(AH124,'DON GIA'!$M$1:$P$9,4,0),"")</f>
        <v/>
      </c>
      <c r="AL124" s="459" t="str">
        <f t="shared" si="17"/>
        <v/>
      </c>
      <c r="AM124" s="453"/>
      <c r="AN124" s="453"/>
      <c r="AO124" s="449" t="str">
        <f t="shared" si="14"/>
        <v/>
      </c>
      <c r="AP124" s="456"/>
      <c r="AQ124" s="462"/>
    </row>
    <row r="125" spans="1:43" ht="63" outlineLevel="2">
      <c r="A125" s="455" t="e">
        <f>IF(C124&lt;&gt;"",$C$8:C124,A124)</f>
        <v>#VALUE!</v>
      </c>
      <c r="B125" s="443" t="str">
        <f>IF(C125&lt;&gt;"",COUNTA($C$8:C125),"")</f>
        <v/>
      </c>
      <c r="C125" s="443"/>
      <c r="D125" s="452"/>
      <c r="E125" s="453"/>
      <c r="F125" s="453"/>
      <c r="G125" s="453"/>
      <c r="H125" s="453"/>
      <c r="I125" s="453"/>
      <c r="J125" s="453"/>
      <c r="K125" s="456"/>
      <c r="L125" s="457"/>
      <c r="M125" s="458" t="str">
        <f>IF(K125&lt;&gt;"",VLOOKUP(K125,'DON GIA'!$S$1:$U$19,3,0),"")</f>
        <v/>
      </c>
      <c r="N125" s="458" t="str">
        <f>IF(K125&lt;&gt;"",VLOOKUP(K125,'DON GIA'!$S$1:$V$19,4,0),"")</f>
        <v/>
      </c>
      <c r="O125" s="458" t="str">
        <f t="shared" si="15"/>
        <v/>
      </c>
      <c r="P125" s="458" t="str">
        <f t="shared" si="16"/>
        <v/>
      </c>
      <c r="Q125" s="452" t="s">
        <v>35</v>
      </c>
      <c r="R125" s="453"/>
      <c r="S125" s="453"/>
      <c r="T125" s="459" t="str">
        <f>IF(Q125&lt;&gt;"",VLOOKUP(Q125,'DON GIA'!$H$1:$K$103,4,0),"")</f>
        <v/>
      </c>
      <c r="U125" s="459" t="str">
        <f t="shared" si="25"/>
        <v/>
      </c>
      <c r="V125" s="456" t="s">
        <v>1054</v>
      </c>
      <c r="W125" s="453" t="s">
        <v>27</v>
      </c>
      <c r="X125" s="460">
        <v>1.68</v>
      </c>
      <c r="Y125" s="461"/>
      <c r="Z125" s="459">
        <f>IF(V125&lt;&gt;"",VLOOKUP(V125,'DON GIA'!$A$1:$D$346,4,0),"")</f>
        <v>1398600</v>
      </c>
      <c r="AA125" s="459">
        <f t="shared" si="26"/>
        <v>2349648</v>
      </c>
      <c r="AB125" s="452"/>
      <c r="AC125" s="452"/>
      <c r="AD125" s="452"/>
      <c r="AE125" s="452"/>
      <c r="AF125" s="452"/>
      <c r="AG125" s="453"/>
      <c r="AH125" s="452"/>
      <c r="AI125" s="453"/>
      <c r="AJ125" s="453"/>
      <c r="AK125" s="459" t="str">
        <f>IF(AH125&lt;&gt;"",VLOOKUP(AH125,'DON GIA'!$M$1:$P$9,4,0),"")</f>
        <v/>
      </c>
      <c r="AL125" s="459" t="str">
        <f t="shared" si="17"/>
        <v/>
      </c>
      <c r="AM125" s="453"/>
      <c r="AN125" s="453"/>
      <c r="AO125" s="449" t="str">
        <f t="shared" si="14"/>
        <v/>
      </c>
      <c r="AP125" s="456"/>
      <c r="AQ125" s="462"/>
    </row>
    <row r="126" spans="1:43" ht="63" outlineLevel="2">
      <c r="A126" s="455" t="e">
        <f>IF(C125&lt;&gt;"",$C$8:C125,A125)</f>
        <v>#VALUE!</v>
      </c>
      <c r="B126" s="443" t="str">
        <f>IF(C126&lt;&gt;"",COUNTA($C$8:C126),"")</f>
        <v/>
      </c>
      <c r="C126" s="443"/>
      <c r="D126" s="452"/>
      <c r="E126" s="453"/>
      <c r="F126" s="453"/>
      <c r="G126" s="453"/>
      <c r="H126" s="453"/>
      <c r="I126" s="453"/>
      <c r="J126" s="453"/>
      <c r="K126" s="456"/>
      <c r="L126" s="457"/>
      <c r="M126" s="458" t="str">
        <f>IF(K126&lt;&gt;"",VLOOKUP(K126,'DON GIA'!$S$1:$U$19,3,0),"")</f>
        <v/>
      </c>
      <c r="N126" s="458" t="str">
        <f>IF(K126&lt;&gt;"",VLOOKUP(K126,'DON GIA'!$S$1:$V$19,4,0),"")</f>
        <v/>
      </c>
      <c r="O126" s="458" t="str">
        <f t="shared" si="15"/>
        <v/>
      </c>
      <c r="P126" s="458" t="str">
        <f t="shared" si="16"/>
        <v/>
      </c>
      <c r="Q126" s="452" t="s">
        <v>35</v>
      </c>
      <c r="R126" s="453"/>
      <c r="S126" s="453"/>
      <c r="T126" s="459" t="str">
        <f>IF(Q126&lt;&gt;"",VLOOKUP(Q126,'DON GIA'!$H$1:$K$103,4,0),"")</f>
        <v/>
      </c>
      <c r="U126" s="459" t="str">
        <f t="shared" si="25"/>
        <v/>
      </c>
      <c r="V126" s="456" t="s">
        <v>1008</v>
      </c>
      <c r="W126" s="453" t="s">
        <v>27</v>
      </c>
      <c r="X126" s="460">
        <f>4.03+3.24</f>
        <v>7.2700000000000005</v>
      </c>
      <c r="Y126" s="461"/>
      <c r="Z126" s="459">
        <f>IF(V126&lt;&gt;"",VLOOKUP(V126,'DON GIA'!$A$1:$D$346,4,0),"")</f>
        <v>264499</v>
      </c>
      <c r="AA126" s="459">
        <f t="shared" si="26"/>
        <v>1922907.7300000002</v>
      </c>
      <c r="AB126" s="452"/>
      <c r="AC126" s="452"/>
      <c r="AD126" s="452"/>
      <c r="AE126" s="452"/>
      <c r="AF126" s="452"/>
      <c r="AG126" s="453"/>
      <c r="AH126" s="452"/>
      <c r="AI126" s="453"/>
      <c r="AJ126" s="453"/>
      <c r="AK126" s="459" t="str">
        <f>IF(AH126&lt;&gt;"",VLOOKUP(AH126,'DON GIA'!$M$1:$P$9,4,0),"")</f>
        <v/>
      </c>
      <c r="AL126" s="459" t="str">
        <f t="shared" si="17"/>
        <v/>
      </c>
      <c r="AM126" s="453"/>
      <c r="AN126" s="453"/>
      <c r="AO126" s="449" t="str">
        <f t="shared" si="14"/>
        <v/>
      </c>
      <c r="AP126" s="456"/>
      <c r="AQ126" s="462"/>
    </row>
    <row r="127" spans="1:43" ht="94.5" outlineLevel="2">
      <c r="A127" s="455" t="e">
        <f>IF(C126&lt;&gt;"",$C$8:C126,A126)</f>
        <v>#VALUE!</v>
      </c>
      <c r="B127" s="443" t="str">
        <f>IF(C127&lt;&gt;"",COUNTA($C$8:C127),"")</f>
        <v/>
      </c>
      <c r="C127" s="443"/>
      <c r="D127" s="452"/>
      <c r="E127" s="453"/>
      <c r="F127" s="453"/>
      <c r="G127" s="453"/>
      <c r="H127" s="453"/>
      <c r="I127" s="453"/>
      <c r="J127" s="453"/>
      <c r="K127" s="456"/>
      <c r="L127" s="457"/>
      <c r="M127" s="458" t="str">
        <f>IF(K127&lt;&gt;"",VLOOKUP(K127,'DON GIA'!$S$1:$U$19,3,0),"")</f>
        <v/>
      </c>
      <c r="N127" s="458" t="str">
        <f>IF(K127&lt;&gt;"",VLOOKUP(K127,'DON GIA'!$S$1:$V$19,4,0),"")</f>
        <v/>
      </c>
      <c r="O127" s="458" t="str">
        <f t="shared" si="15"/>
        <v/>
      </c>
      <c r="P127" s="458" t="str">
        <f t="shared" si="16"/>
        <v/>
      </c>
      <c r="Q127" s="452" t="s">
        <v>35</v>
      </c>
      <c r="R127" s="453"/>
      <c r="S127" s="453"/>
      <c r="T127" s="459" t="str">
        <f>IF(Q127&lt;&gt;"",VLOOKUP(Q127,'DON GIA'!$H$1:$K$103,4,0),"")</f>
        <v/>
      </c>
      <c r="U127" s="459" t="str">
        <f t="shared" si="25"/>
        <v/>
      </c>
      <c r="V127" s="456" t="s">
        <v>1055</v>
      </c>
      <c r="W127" s="453" t="s">
        <v>27</v>
      </c>
      <c r="X127" s="460">
        <v>12.8</v>
      </c>
      <c r="Y127" s="461"/>
      <c r="Z127" s="459">
        <f>IF(V127&lt;&gt;"",VLOOKUP(V127,'DON GIA'!$A$1:$D$346,4,0),"")</f>
        <v>138443</v>
      </c>
      <c r="AA127" s="459">
        <f t="shared" si="26"/>
        <v>1772070.4000000001</v>
      </c>
      <c r="AB127" s="452"/>
      <c r="AC127" s="452"/>
      <c r="AD127" s="452"/>
      <c r="AE127" s="452"/>
      <c r="AF127" s="452"/>
      <c r="AG127" s="453"/>
      <c r="AH127" s="452"/>
      <c r="AI127" s="453"/>
      <c r="AJ127" s="453"/>
      <c r="AK127" s="459" t="str">
        <f>IF(AH127&lt;&gt;"",VLOOKUP(AH127,'DON GIA'!$M$1:$P$9,4,0),"")</f>
        <v/>
      </c>
      <c r="AL127" s="459" t="str">
        <f t="shared" si="17"/>
        <v/>
      </c>
      <c r="AM127" s="453"/>
      <c r="AN127" s="453"/>
      <c r="AO127" s="449" t="str">
        <f t="shared" si="14"/>
        <v/>
      </c>
      <c r="AP127" s="456"/>
      <c r="AQ127" s="462"/>
    </row>
    <row r="128" spans="1:43" ht="94.5" outlineLevel="2">
      <c r="A128" s="455" t="e">
        <f>IF(C127&lt;&gt;"",$C$8:C127,A127)</f>
        <v>#VALUE!</v>
      </c>
      <c r="B128" s="443" t="str">
        <f>IF(C128&lt;&gt;"",COUNTA($C$8:C128),"")</f>
        <v/>
      </c>
      <c r="C128" s="443"/>
      <c r="D128" s="452"/>
      <c r="E128" s="453"/>
      <c r="F128" s="453"/>
      <c r="G128" s="453"/>
      <c r="H128" s="453"/>
      <c r="I128" s="453"/>
      <c r="J128" s="453"/>
      <c r="K128" s="456"/>
      <c r="L128" s="457"/>
      <c r="M128" s="458" t="str">
        <f>IF(K128&lt;&gt;"",VLOOKUP(K128,'DON GIA'!$S$1:$U$19,3,0),"")</f>
        <v/>
      </c>
      <c r="N128" s="458" t="str">
        <f>IF(K128&lt;&gt;"",VLOOKUP(K128,'DON GIA'!$S$1:$V$19,4,0),"")</f>
        <v/>
      </c>
      <c r="O128" s="458" t="str">
        <f t="shared" si="15"/>
        <v/>
      </c>
      <c r="P128" s="458" t="str">
        <f t="shared" si="16"/>
        <v/>
      </c>
      <c r="Q128" s="452" t="s">
        <v>35</v>
      </c>
      <c r="R128" s="453"/>
      <c r="S128" s="453"/>
      <c r="T128" s="459" t="str">
        <f>IF(Q128&lt;&gt;"",VLOOKUP(Q128,'DON GIA'!$H$1:$K$103,4,0),"")</f>
        <v/>
      </c>
      <c r="U128" s="459" t="str">
        <f t="shared" si="25"/>
        <v/>
      </c>
      <c r="V128" s="456" t="s">
        <v>1056</v>
      </c>
      <c r="W128" s="453" t="s">
        <v>27</v>
      </c>
      <c r="X128" s="460">
        <f>41.65+1+3.3+4.03</f>
        <v>49.98</v>
      </c>
      <c r="Y128" s="461"/>
      <c r="Z128" s="459">
        <f>IF(V128&lt;&gt;"",VLOOKUP(V128,'DON GIA'!$A$1:$D$346,4,0),"")</f>
        <v>264678</v>
      </c>
      <c r="AA128" s="459">
        <f t="shared" si="26"/>
        <v>13228606.439999999</v>
      </c>
      <c r="AB128" s="452"/>
      <c r="AC128" s="452"/>
      <c r="AD128" s="452"/>
      <c r="AE128" s="452"/>
      <c r="AF128" s="452"/>
      <c r="AG128" s="453"/>
      <c r="AH128" s="452"/>
      <c r="AI128" s="453"/>
      <c r="AJ128" s="453"/>
      <c r="AK128" s="459" t="str">
        <f>IF(AH128&lt;&gt;"",VLOOKUP(AH128,'DON GIA'!$M$1:$P$9,4,0),"")</f>
        <v/>
      </c>
      <c r="AL128" s="459" t="str">
        <f t="shared" si="17"/>
        <v/>
      </c>
      <c r="AM128" s="453"/>
      <c r="AN128" s="453"/>
      <c r="AO128" s="449" t="str">
        <f t="shared" si="14"/>
        <v/>
      </c>
      <c r="AP128" s="456"/>
      <c r="AQ128" s="462"/>
    </row>
    <row r="129" spans="1:43" ht="31.5" outlineLevel="2">
      <c r="A129" s="455" t="e">
        <f>IF(C128&lt;&gt;"",$C$8:C128,A128)</f>
        <v>#VALUE!</v>
      </c>
      <c r="B129" s="443" t="str">
        <f>IF(C129&lt;&gt;"",COUNTA($C$8:C129),"")</f>
        <v/>
      </c>
      <c r="C129" s="443"/>
      <c r="D129" s="452"/>
      <c r="E129" s="453"/>
      <c r="F129" s="453"/>
      <c r="G129" s="453"/>
      <c r="H129" s="453"/>
      <c r="I129" s="453"/>
      <c r="J129" s="453"/>
      <c r="K129" s="456"/>
      <c r="L129" s="457"/>
      <c r="M129" s="458" t="str">
        <f>IF(K129&lt;&gt;"",VLOOKUP(K129,'DON GIA'!$S$1:$U$19,3,0),"")</f>
        <v/>
      </c>
      <c r="N129" s="458" t="str">
        <f>IF(K129&lt;&gt;"",VLOOKUP(K129,'DON GIA'!$S$1:$V$19,4,0),"")</f>
        <v/>
      </c>
      <c r="O129" s="458" t="str">
        <f t="shared" si="15"/>
        <v/>
      </c>
      <c r="P129" s="458" t="str">
        <f t="shared" si="16"/>
        <v/>
      </c>
      <c r="Q129" s="452" t="s">
        <v>35</v>
      </c>
      <c r="R129" s="453"/>
      <c r="S129" s="453"/>
      <c r="T129" s="459" t="str">
        <f>IF(Q129&lt;&gt;"",VLOOKUP(Q129,'DON GIA'!$H$1:$K$103,4,0),"")</f>
        <v/>
      </c>
      <c r="U129" s="459" t="str">
        <f t="shared" si="25"/>
        <v/>
      </c>
      <c r="V129" s="466"/>
      <c r="W129" s="466"/>
      <c r="X129" s="466"/>
      <c r="Y129" s="461"/>
      <c r="Z129" s="459" t="str">
        <f>IF(V129&lt;&gt;"",VLOOKUP(V129,'DON GIA'!$A$1:$D$346,4,0),"")</f>
        <v/>
      </c>
      <c r="AA129" s="459" t="str">
        <f t="shared" si="26"/>
        <v/>
      </c>
      <c r="AB129" s="452"/>
      <c r="AC129" s="452"/>
      <c r="AD129" s="452"/>
      <c r="AE129" s="452"/>
      <c r="AF129" s="452"/>
      <c r="AG129" s="453"/>
      <c r="AH129" s="452"/>
      <c r="AI129" s="453"/>
      <c r="AJ129" s="453"/>
      <c r="AK129" s="459" t="str">
        <f>IF(AH129&lt;&gt;"",VLOOKUP(AH129,'DON GIA'!$M$1:$P$9,4,0),"")</f>
        <v/>
      </c>
      <c r="AL129" s="459" t="str">
        <f t="shared" si="17"/>
        <v/>
      </c>
      <c r="AM129" s="453"/>
      <c r="AN129" s="453"/>
      <c r="AO129" s="449" t="str">
        <f t="shared" si="14"/>
        <v/>
      </c>
      <c r="AP129" s="456"/>
      <c r="AQ129" s="462"/>
    </row>
    <row r="130" spans="1:43" ht="31.5" outlineLevel="2">
      <c r="A130" s="455" t="e">
        <f>IF(C129&lt;&gt;"",$C$8:C129,A129)</f>
        <v>#VALUE!</v>
      </c>
      <c r="B130" s="443" t="str">
        <f>IF(C130&lt;&gt;"",COUNTA($C$8:C130),"")</f>
        <v/>
      </c>
      <c r="C130" s="443"/>
      <c r="D130" s="452"/>
      <c r="E130" s="453"/>
      <c r="F130" s="453"/>
      <c r="G130" s="453"/>
      <c r="H130" s="453"/>
      <c r="I130" s="453"/>
      <c r="J130" s="453"/>
      <c r="K130" s="456"/>
      <c r="L130" s="457"/>
      <c r="M130" s="458" t="str">
        <f>IF(K130&lt;&gt;"",VLOOKUP(K130,'DON GIA'!$S$1:$U$19,3,0),"")</f>
        <v/>
      </c>
      <c r="N130" s="458" t="str">
        <f>IF(K130&lt;&gt;"",VLOOKUP(K130,'DON GIA'!$S$1:$V$19,4,0),"")</f>
        <v/>
      </c>
      <c r="O130" s="458" t="str">
        <f t="shared" si="15"/>
        <v/>
      </c>
      <c r="P130" s="458" t="str">
        <f t="shared" si="16"/>
        <v/>
      </c>
      <c r="Q130" s="483" t="s">
        <v>35</v>
      </c>
      <c r="R130" s="453"/>
      <c r="S130" s="453"/>
      <c r="T130" s="459" t="str">
        <f>IF(Q130&lt;&gt;"",VLOOKUP(Q130,'DON GIA'!$H$1:$K$103,4,0),"")</f>
        <v/>
      </c>
      <c r="U130" s="459" t="str">
        <f t="shared" si="25"/>
        <v/>
      </c>
      <c r="V130" s="466"/>
      <c r="W130" s="466"/>
      <c r="X130" s="466"/>
      <c r="Y130" s="461"/>
      <c r="Z130" s="459" t="str">
        <f>IF(V130&lt;&gt;"",VLOOKUP(V130,'DON GIA'!$A$1:$D$346,4,0),"")</f>
        <v/>
      </c>
      <c r="AA130" s="459" t="str">
        <f t="shared" si="26"/>
        <v/>
      </c>
      <c r="AB130" s="452"/>
      <c r="AC130" s="452"/>
      <c r="AD130" s="452"/>
      <c r="AE130" s="452"/>
      <c r="AF130" s="452"/>
      <c r="AG130" s="453"/>
      <c r="AH130" s="452"/>
      <c r="AI130" s="453"/>
      <c r="AJ130" s="453"/>
      <c r="AK130" s="459" t="str">
        <f>IF(AH130&lt;&gt;"",VLOOKUP(AH130,'DON GIA'!$M$1:$P$9,4,0),"")</f>
        <v/>
      </c>
      <c r="AL130" s="459" t="str">
        <f t="shared" si="17"/>
        <v/>
      </c>
      <c r="AM130" s="453"/>
      <c r="AN130" s="453"/>
      <c r="AO130" s="449" t="str">
        <f t="shared" si="14"/>
        <v/>
      </c>
      <c r="AP130" s="456"/>
      <c r="AQ130" s="462"/>
    </row>
    <row r="131" spans="1:43" ht="31.5" outlineLevel="2">
      <c r="A131" s="455" t="e">
        <f>IF(C130&lt;&gt;"",$C$8:C130,A130)</f>
        <v>#VALUE!</v>
      </c>
      <c r="B131" s="443" t="str">
        <f>IF(C131&lt;&gt;"",COUNTA($C$8:C131),"")</f>
        <v/>
      </c>
      <c r="C131" s="443"/>
      <c r="D131" s="452"/>
      <c r="E131" s="453"/>
      <c r="F131" s="453"/>
      <c r="G131" s="453"/>
      <c r="H131" s="453"/>
      <c r="I131" s="453"/>
      <c r="J131" s="453"/>
      <c r="K131" s="456"/>
      <c r="L131" s="457"/>
      <c r="M131" s="458" t="str">
        <f>IF(K131&lt;&gt;"",VLOOKUP(K131,'DON GIA'!$S$1:$U$19,3,0),"")</f>
        <v/>
      </c>
      <c r="N131" s="458" t="str">
        <f>IF(K131&lt;&gt;"",VLOOKUP(K131,'DON GIA'!$S$1:$V$19,4,0),"")</f>
        <v/>
      </c>
      <c r="O131" s="458" t="str">
        <f t="shared" si="15"/>
        <v/>
      </c>
      <c r="P131" s="458" t="str">
        <f t="shared" si="16"/>
        <v/>
      </c>
      <c r="Q131" s="452" t="s">
        <v>35</v>
      </c>
      <c r="R131" s="453"/>
      <c r="S131" s="453"/>
      <c r="T131" s="459" t="str">
        <f>IF(Q131&lt;&gt;"",VLOOKUP(Q131,'DON GIA'!$H$1:$K$103,4,0),"")</f>
        <v/>
      </c>
      <c r="U131" s="459" t="str">
        <f t="shared" si="25"/>
        <v/>
      </c>
      <c r="V131" s="466"/>
      <c r="W131" s="466"/>
      <c r="X131" s="466"/>
      <c r="Y131" s="461"/>
      <c r="Z131" s="459" t="str">
        <f>IF(V131&lt;&gt;"",VLOOKUP(V131,'DON GIA'!$A$1:$D$346,4,0),"")</f>
        <v/>
      </c>
      <c r="AA131" s="459" t="str">
        <f t="shared" si="26"/>
        <v/>
      </c>
      <c r="AB131" s="452"/>
      <c r="AC131" s="452"/>
      <c r="AD131" s="452"/>
      <c r="AE131" s="452"/>
      <c r="AF131" s="452"/>
      <c r="AG131" s="453"/>
      <c r="AH131" s="452"/>
      <c r="AI131" s="453"/>
      <c r="AJ131" s="453"/>
      <c r="AK131" s="459" t="str">
        <f>IF(AH131&lt;&gt;"",VLOOKUP(AH131,'DON GIA'!$M$1:$P$9,4,0),"")</f>
        <v/>
      </c>
      <c r="AL131" s="459" t="str">
        <f t="shared" si="17"/>
        <v/>
      </c>
      <c r="AM131" s="453"/>
      <c r="AN131" s="453"/>
      <c r="AO131" s="449" t="str">
        <f t="shared" si="14"/>
        <v/>
      </c>
      <c r="AP131" s="456"/>
      <c r="AQ131" s="462"/>
    </row>
    <row r="132" spans="1:43" ht="31.5" outlineLevel="2">
      <c r="A132" s="455" t="e">
        <f>IF(C131&lt;&gt;"",$C$8:C131,A131)</f>
        <v>#VALUE!</v>
      </c>
      <c r="B132" s="443" t="str">
        <f>IF(C132&lt;&gt;"",COUNTA($C$8:C132),"")</f>
        <v/>
      </c>
      <c r="C132" s="443"/>
      <c r="D132" s="444"/>
      <c r="E132" s="453"/>
      <c r="F132" s="453"/>
      <c r="G132" s="453"/>
      <c r="H132" s="453"/>
      <c r="I132" s="453"/>
      <c r="J132" s="453"/>
      <c r="K132" s="456"/>
      <c r="L132" s="457"/>
      <c r="M132" s="458" t="str">
        <f>IF(K132&lt;&gt;"",VLOOKUP(K132,'DON GIA'!$S$1:$U$19,3,0),"")</f>
        <v/>
      </c>
      <c r="N132" s="458" t="str">
        <f>IF(K132&lt;&gt;"",VLOOKUP(K132,'DON GIA'!$S$1:$V$19,4,0),"")</f>
        <v/>
      </c>
      <c r="O132" s="458" t="str">
        <f t="shared" si="15"/>
        <v/>
      </c>
      <c r="P132" s="458" t="str">
        <f t="shared" si="16"/>
        <v/>
      </c>
      <c r="Q132" s="452" t="s">
        <v>35</v>
      </c>
      <c r="R132" s="453"/>
      <c r="S132" s="453"/>
      <c r="T132" s="459" t="str">
        <f>IF(Q132&lt;&gt;"",VLOOKUP(Q132,'DON GIA'!$H$1:$K$103,4,0),"")</f>
        <v/>
      </c>
      <c r="U132" s="459" t="str">
        <f t="shared" si="25"/>
        <v/>
      </c>
      <c r="V132" s="456"/>
      <c r="W132" s="453"/>
      <c r="X132" s="460"/>
      <c r="Y132" s="461"/>
      <c r="Z132" s="459" t="str">
        <f>IF(V132&lt;&gt;"",VLOOKUP(V132,'DON GIA'!$A$1:$D$346,4,0),"")</f>
        <v/>
      </c>
      <c r="AA132" s="459" t="str">
        <f t="shared" si="26"/>
        <v/>
      </c>
      <c r="AB132" s="452"/>
      <c r="AC132" s="452"/>
      <c r="AD132" s="452"/>
      <c r="AE132" s="452"/>
      <c r="AF132" s="452"/>
      <c r="AG132" s="453"/>
      <c r="AH132" s="452"/>
      <c r="AI132" s="453"/>
      <c r="AJ132" s="453"/>
      <c r="AK132" s="459" t="str">
        <f>IF(AH132&lt;&gt;"",VLOOKUP(AH132,'DON GIA'!$M$1:$P$9,4,0),"")</f>
        <v/>
      </c>
      <c r="AL132" s="459" t="str">
        <f t="shared" si="17"/>
        <v/>
      </c>
      <c r="AM132" s="453"/>
      <c r="AN132" s="453"/>
      <c r="AO132" s="449" t="str">
        <f t="shared" si="14"/>
        <v/>
      </c>
      <c r="AP132" s="456"/>
      <c r="AQ132" s="462"/>
    </row>
    <row r="133" spans="1:43" ht="31.5" outlineLevel="1">
      <c r="A133" s="410" t="s">
        <v>850</v>
      </c>
      <c r="B133" s="443">
        <f>IF(C133&lt;&gt;"",COUNTA($C$8:C133),"")</f>
        <v>11</v>
      </c>
      <c r="C133" s="443">
        <v>403</v>
      </c>
      <c r="D133" s="444" t="s">
        <v>118</v>
      </c>
      <c r="E133" s="445"/>
      <c r="F133" s="445"/>
      <c r="G133" s="445"/>
      <c r="H133" s="445"/>
      <c r="I133" s="445"/>
      <c r="J133" s="445"/>
      <c r="K133" s="446"/>
      <c r="L133" s="447">
        <f>SUBTOTAL(9,L134:L160)</f>
        <v>0</v>
      </c>
      <c r="M133" s="448"/>
      <c r="N133" s="448"/>
      <c r="O133" s="448">
        <f>SUBTOTAL(9,O134:O160)</f>
        <v>0</v>
      </c>
      <c r="P133" s="448">
        <f>SUBTOTAL(9,P134:P160)</f>
        <v>0</v>
      </c>
      <c r="Q133" s="444"/>
      <c r="R133" s="445"/>
      <c r="S133" s="445">
        <f>SUBTOTAL(9,S134:S160)</f>
        <v>53</v>
      </c>
      <c r="T133" s="449"/>
      <c r="U133" s="449">
        <f>SUBTOTAL(9,U134:U160)</f>
        <v>25420000</v>
      </c>
      <c r="V133" s="446"/>
      <c r="W133" s="445"/>
      <c r="X133" s="450">
        <f>SUBTOTAL(9,X134:X160)</f>
        <v>233.14</v>
      </c>
      <c r="Y133" s="451">
        <f>SUBTOTAL(9,Y134:Y160)</f>
        <v>0</v>
      </c>
      <c r="Z133" s="449"/>
      <c r="AA133" s="449">
        <f>SUBTOTAL(9,AA134:AA160)</f>
        <v>224300956.83999997</v>
      </c>
      <c r="AB133" s="452"/>
      <c r="AC133" s="452"/>
      <c r="AD133" s="452"/>
      <c r="AE133" s="452"/>
      <c r="AF133" s="452"/>
      <c r="AG133" s="453"/>
      <c r="AH133" s="452"/>
      <c r="AI133" s="445"/>
      <c r="AJ133" s="445">
        <f>SUBTOTAL(9,AJ134:AJ160)</f>
        <v>0</v>
      </c>
      <c r="AK133" s="449"/>
      <c r="AL133" s="449">
        <f>SUBTOTAL(9,AL134:AL160)</f>
        <v>0</v>
      </c>
      <c r="AM133" s="445"/>
      <c r="AN133" s="445">
        <f>SUBTOTAL(9,AN134:AN160)</f>
        <v>0</v>
      </c>
      <c r="AO133" s="449">
        <f t="shared" si="14"/>
        <v>249720956.83999997</v>
      </c>
      <c r="AP133" s="454"/>
      <c r="AQ133" s="423"/>
    </row>
    <row r="134" spans="1:43" ht="157.5" outlineLevel="2">
      <c r="A134" s="455" t="e">
        <f>IF(C133&lt;&gt;"",$C$8:C133,A132)</f>
        <v>#VALUE!</v>
      </c>
      <c r="B134" s="443" t="str">
        <f>IF(C134&lt;&gt;"",COUNTA($C$8:C134),"")</f>
        <v/>
      </c>
      <c r="C134" s="443"/>
      <c r="D134" s="452" t="s">
        <v>119</v>
      </c>
      <c r="E134" s="453">
        <v>1</v>
      </c>
      <c r="F134" s="453"/>
      <c r="G134" s="453"/>
      <c r="H134" s="453"/>
      <c r="I134" s="453"/>
      <c r="J134" s="453"/>
      <c r="K134" s="456"/>
      <c r="L134" s="457"/>
      <c r="M134" s="458" t="str">
        <f>IF(K134&lt;&gt;"",VLOOKUP(K134,'DON GIA'!$S$1:$U$19,3,0),"")</f>
        <v/>
      </c>
      <c r="N134" s="458" t="str">
        <f>IF(K134&lt;&gt;"",VLOOKUP(K134,'DON GIA'!$S$1:$V$19,4,0),"")</f>
        <v/>
      </c>
      <c r="O134" s="458" t="str">
        <f t="shared" si="15"/>
        <v/>
      </c>
      <c r="P134" s="458" t="str">
        <f t="shared" si="16"/>
        <v/>
      </c>
      <c r="Q134" s="452" t="s">
        <v>60</v>
      </c>
      <c r="R134" s="453" t="s">
        <v>44</v>
      </c>
      <c r="S134" s="453">
        <v>1</v>
      </c>
      <c r="T134" s="459">
        <f>IF(Q134&lt;&gt;"",VLOOKUP(Q134,'DON GIA'!$H$1:$K$103,4,0),"")</f>
        <v>3064000</v>
      </c>
      <c r="U134" s="459">
        <f t="shared" ref="U134:U160" si="27">IF(Q134&lt;&gt;"",IF(ISNUMBER(T134),S134*T134,""),"")</f>
        <v>3064000</v>
      </c>
      <c r="V134" s="456" t="s">
        <v>1057</v>
      </c>
      <c r="W134" s="453" t="s">
        <v>27</v>
      </c>
      <c r="X134" s="460">
        <v>27.86</v>
      </c>
      <c r="Y134" s="461"/>
      <c r="Z134" s="459">
        <f>IF(V134&lt;&gt;"",VLOOKUP(V134,'DON GIA'!$A$1:$D$346,4,0),"")</f>
        <v>1229116</v>
      </c>
      <c r="AA134" s="459">
        <f t="shared" ref="AA134:AA160" si="28">IF(V134&lt;&gt;"",IF(ISNUMBER(Z134),X134*Z134,""),"")</f>
        <v>34243171.759999998</v>
      </c>
      <c r="AB134" s="452"/>
      <c r="AC134" s="452"/>
      <c r="AD134" s="452"/>
      <c r="AE134" s="452"/>
      <c r="AF134" s="452"/>
      <c r="AG134" s="453"/>
      <c r="AH134" s="452"/>
      <c r="AI134" s="453"/>
      <c r="AJ134" s="453"/>
      <c r="AK134" s="459" t="str">
        <f>IF(AH134&lt;&gt;"",VLOOKUP(AH134,'DON GIA'!$M$1:$P$9,4,0),"")</f>
        <v/>
      </c>
      <c r="AL134" s="459" t="str">
        <f t="shared" si="17"/>
        <v/>
      </c>
      <c r="AM134" s="453"/>
      <c r="AN134" s="453"/>
      <c r="AO134" s="449" t="str">
        <f t="shared" si="14"/>
        <v/>
      </c>
      <c r="AP134" s="463" t="s">
        <v>423</v>
      </c>
      <c r="AQ134" s="462"/>
    </row>
    <row r="135" spans="1:43" ht="126" outlineLevel="2">
      <c r="A135" s="455" t="e">
        <f>IF(C134&lt;&gt;"",$C$8:C134,A134)</f>
        <v>#VALUE!</v>
      </c>
      <c r="B135" s="443" t="str">
        <f>IF(C135&lt;&gt;"",COUNTA($C$8:C135),"")</f>
        <v/>
      </c>
      <c r="C135" s="443"/>
      <c r="D135" s="452" t="s">
        <v>120</v>
      </c>
      <c r="E135" s="453"/>
      <c r="F135" s="453"/>
      <c r="G135" s="453"/>
      <c r="H135" s="453"/>
      <c r="I135" s="453"/>
      <c r="J135" s="453"/>
      <c r="K135" s="456"/>
      <c r="L135" s="457"/>
      <c r="M135" s="458" t="str">
        <f>IF(K135&lt;&gt;"",VLOOKUP(K135,'DON GIA'!$S$1:$U$19,3,0),"")</f>
        <v/>
      </c>
      <c r="N135" s="458" t="str">
        <f>IF(K135&lt;&gt;"",VLOOKUP(K135,'DON GIA'!$S$1:$V$19,4,0),"")</f>
        <v/>
      </c>
      <c r="O135" s="458" t="str">
        <f t="shared" si="15"/>
        <v/>
      </c>
      <c r="P135" s="458" t="str">
        <f t="shared" si="16"/>
        <v/>
      </c>
      <c r="Q135" s="452" t="s">
        <v>47</v>
      </c>
      <c r="R135" s="453" t="s">
        <v>44</v>
      </c>
      <c r="S135" s="453">
        <v>5</v>
      </c>
      <c r="T135" s="459">
        <f>IF(Q135&lt;&gt;"",VLOOKUP(Q135,'DON GIA'!$H$1:$K$103,4,0),"")</f>
        <v>1035000</v>
      </c>
      <c r="U135" s="459">
        <f t="shared" si="27"/>
        <v>5175000</v>
      </c>
      <c r="V135" s="456" t="s">
        <v>1058</v>
      </c>
      <c r="W135" s="453" t="s">
        <v>27</v>
      </c>
      <c r="X135" s="460">
        <v>32.340000000000003</v>
      </c>
      <c r="Y135" s="461"/>
      <c r="Z135" s="459">
        <f>IF(V135&lt;&gt;"",VLOOKUP(V135,'DON GIA'!$A$1:$D$346,4,0),"")</f>
        <v>854777</v>
      </c>
      <c r="AA135" s="459">
        <f t="shared" si="28"/>
        <v>27643488.180000003</v>
      </c>
      <c r="AB135" s="452"/>
      <c r="AC135" s="452"/>
      <c r="AD135" s="452"/>
      <c r="AE135" s="452"/>
      <c r="AF135" s="452"/>
      <c r="AG135" s="453"/>
      <c r="AH135" s="452"/>
      <c r="AI135" s="453"/>
      <c r="AJ135" s="453"/>
      <c r="AK135" s="459" t="str">
        <f>IF(AH135&lt;&gt;"",VLOOKUP(AH135,'DON GIA'!$M$1:$P$9,4,0),"")</f>
        <v/>
      </c>
      <c r="AL135" s="459" t="str">
        <f t="shared" si="17"/>
        <v/>
      </c>
      <c r="AM135" s="453"/>
      <c r="AN135" s="453"/>
      <c r="AO135" s="449" t="str">
        <f t="shared" si="14"/>
        <v/>
      </c>
      <c r="AP135" s="463" t="s">
        <v>424</v>
      </c>
      <c r="AQ135" s="462"/>
    </row>
    <row r="136" spans="1:43" ht="157.5" outlineLevel="2">
      <c r="A136" s="455" t="e">
        <f>IF(C135&lt;&gt;"",$C$8:C135,A135)</f>
        <v>#VALUE!</v>
      </c>
      <c r="B136" s="443" t="str">
        <f>IF(C136&lt;&gt;"",COUNTA($C$8:C136),"")</f>
        <v/>
      </c>
      <c r="C136" s="443"/>
      <c r="D136" s="452"/>
      <c r="E136" s="453"/>
      <c r="F136" s="453"/>
      <c r="G136" s="453"/>
      <c r="H136" s="453"/>
      <c r="I136" s="453"/>
      <c r="J136" s="453"/>
      <c r="K136" s="456"/>
      <c r="L136" s="457"/>
      <c r="M136" s="458" t="str">
        <f>IF(K136&lt;&gt;"",VLOOKUP(K136,'DON GIA'!$S$1:$U$19,3,0),"")</f>
        <v/>
      </c>
      <c r="N136" s="458" t="str">
        <f>IF(K136&lt;&gt;"",VLOOKUP(K136,'DON GIA'!$S$1:$V$19,4,0),"")</f>
        <v/>
      </c>
      <c r="O136" s="458" t="str">
        <f t="shared" si="15"/>
        <v/>
      </c>
      <c r="P136" s="458" t="str">
        <f t="shared" si="16"/>
        <v/>
      </c>
      <c r="Q136" s="452" t="s">
        <v>48</v>
      </c>
      <c r="R136" s="453" t="s">
        <v>44</v>
      </c>
      <c r="S136" s="453">
        <v>1</v>
      </c>
      <c r="T136" s="459">
        <f>IF(Q136&lt;&gt;"",VLOOKUP(Q136,'DON GIA'!$H$1:$K$103,4,0),"")</f>
        <v>1708000</v>
      </c>
      <c r="U136" s="459">
        <f t="shared" si="27"/>
        <v>1708000</v>
      </c>
      <c r="V136" s="456" t="s">
        <v>1059</v>
      </c>
      <c r="W136" s="453" t="s">
        <v>27</v>
      </c>
      <c r="X136" s="460">
        <v>3.78</v>
      </c>
      <c r="Y136" s="461"/>
      <c r="Z136" s="459">
        <f>IF(V136&lt;&gt;"",VLOOKUP(V136,'DON GIA'!$A$1:$D$346,4,0),"")</f>
        <v>9667459</v>
      </c>
      <c r="AA136" s="459">
        <f t="shared" si="28"/>
        <v>36542995.019999996</v>
      </c>
      <c r="AB136" s="452"/>
      <c r="AC136" s="452"/>
      <c r="AD136" s="452"/>
      <c r="AE136" s="452"/>
      <c r="AF136" s="452"/>
      <c r="AG136" s="453"/>
      <c r="AH136" s="452"/>
      <c r="AI136" s="453"/>
      <c r="AJ136" s="453"/>
      <c r="AK136" s="459" t="str">
        <f>IF(AH136&lt;&gt;"",VLOOKUP(AH136,'DON GIA'!$M$1:$P$9,4,0),"")</f>
        <v/>
      </c>
      <c r="AL136" s="459" t="str">
        <f t="shared" si="17"/>
        <v/>
      </c>
      <c r="AM136" s="453"/>
      <c r="AN136" s="453"/>
      <c r="AO136" s="449" t="str">
        <f t="shared" ref="AO136:AO199" si="29">IF(C136&lt;&gt;"",O136+P136+U136+AA136+AL136,"")</f>
        <v/>
      </c>
      <c r="AP136" s="463" t="s">
        <v>425</v>
      </c>
      <c r="AQ136" s="462"/>
    </row>
    <row r="137" spans="1:43" ht="63" outlineLevel="2">
      <c r="A137" s="455" t="e">
        <f>IF(C136&lt;&gt;"",$C$8:C136,A136)</f>
        <v>#VALUE!</v>
      </c>
      <c r="B137" s="443" t="str">
        <f>IF(C137&lt;&gt;"",COUNTA($C$8:C137),"")</f>
        <v/>
      </c>
      <c r="C137" s="443"/>
      <c r="D137" s="452"/>
      <c r="E137" s="453"/>
      <c r="F137" s="453"/>
      <c r="G137" s="453"/>
      <c r="H137" s="453"/>
      <c r="I137" s="453"/>
      <c r="J137" s="453"/>
      <c r="K137" s="456"/>
      <c r="L137" s="457"/>
      <c r="M137" s="458" t="str">
        <f>IF(K137&lt;&gt;"",VLOOKUP(K137,'DON GIA'!$S$1:$U$19,3,0),"")</f>
        <v/>
      </c>
      <c r="N137" s="458" t="str">
        <f>IF(K137&lt;&gt;"",VLOOKUP(K137,'DON GIA'!$S$1:$V$19,4,0),"")</f>
        <v/>
      </c>
      <c r="O137" s="458" t="str">
        <f t="shared" si="15"/>
        <v/>
      </c>
      <c r="P137" s="458" t="str">
        <f t="shared" si="16"/>
        <v/>
      </c>
      <c r="Q137" s="452" t="s">
        <v>121</v>
      </c>
      <c r="R137" s="453" t="s">
        <v>44</v>
      </c>
      <c r="S137" s="453">
        <v>1</v>
      </c>
      <c r="T137" s="459">
        <f>IF(Q137&lt;&gt;"",VLOOKUP(Q137,'DON GIA'!$H$1:$K$103,4,0),"")</f>
        <v>70000</v>
      </c>
      <c r="U137" s="459">
        <f t="shared" si="27"/>
        <v>70000</v>
      </c>
      <c r="V137" s="456" t="s">
        <v>1033</v>
      </c>
      <c r="W137" s="453" t="s">
        <v>27</v>
      </c>
      <c r="X137" s="460">
        <v>3.24</v>
      </c>
      <c r="Y137" s="461"/>
      <c r="Z137" s="459">
        <f>IF(V137&lt;&gt;"",VLOOKUP(V137,'DON GIA'!$A$1:$D$346,4,0),"")</f>
        <v>802027</v>
      </c>
      <c r="AA137" s="459">
        <f t="shared" si="28"/>
        <v>2598567.48</v>
      </c>
      <c r="AB137" s="452"/>
      <c r="AC137" s="452"/>
      <c r="AD137" s="452"/>
      <c r="AE137" s="452"/>
      <c r="AF137" s="452"/>
      <c r="AG137" s="453"/>
      <c r="AH137" s="452"/>
      <c r="AI137" s="453"/>
      <c r="AJ137" s="453"/>
      <c r="AK137" s="459" t="str">
        <f>IF(AH137&lt;&gt;"",VLOOKUP(AH137,'DON GIA'!$M$1:$P$9,4,0),"")</f>
        <v/>
      </c>
      <c r="AL137" s="459" t="str">
        <f t="shared" si="17"/>
        <v/>
      </c>
      <c r="AM137" s="453"/>
      <c r="AN137" s="453"/>
      <c r="AO137" s="449" t="str">
        <f t="shared" si="29"/>
        <v/>
      </c>
      <c r="AP137" s="463" t="s">
        <v>426</v>
      </c>
      <c r="AQ137" s="462"/>
    </row>
    <row r="138" spans="1:43" ht="262.5" outlineLevel="2">
      <c r="A138" s="455" t="e">
        <f>IF(C137&lt;&gt;"",$C$8:C137,A137)</f>
        <v>#VALUE!</v>
      </c>
      <c r="B138" s="443" t="str">
        <f>IF(C138&lt;&gt;"",COUNTA($C$8:C138),"")</f>
        <v/>
      </c>
      <c r="C138" s="443"/>
      <c r="D138" s="452"/>
      <c r="E138" s="453"/>
      <c r="F138" s="453"/>
      <c r="G138" s="453"/>
      <c r="H138" s="453"/>
      <c r="I138" s="453"/>
      <c r="J138" s="453"/>
      <c r="K138" s="456"/>
      <c r="L138" s="457"/>
      <c r="M138" s="458" t="str">
        <f>IF(K138&lt;&gt;"",VLOOKUP(K138,'DON GIA'!$S$1:$U$19,3,0),"")</f>
        <v/>
      </c>
      <c r="N138" s="458" t="str">
        <f>IF(K138&lt;&gt;"",VLOOKUP(K138,'DON GIA'!$S$1:$V$19,4,0),"")</f>
        <v/>
      </c>
      <c r="O138" s="458" t="str">
        <f t="shared" si="15"/>
        <v/>
      </c>
      <c r="P138" s="458" t="str">
        <f t="shared" si="16"/>
        <v/>
      </c>
      <c r="Q138" s="452" t="s">
        <v>83</v>
      </c>
      <c r="R138" s="453" t="s">
        <v>44</v>
      </c>
      <c r="S138" s="453">
        <v>3</v>
      </c>
      <c r="T138" s="459">
        <f>IF(Q138&lt;&gt;"",VLOOKUP(Q138,'DON GIA'!$H$1:$K$103,4,0),"")</f>
        <v>337000</v>
      </c>
      <c r="U138" s="459">
        <f t="shared" si="27"/>
        <v>1011000</v>
      </c>
      <c r="V138" s="456" t="s">
        <v>1060</v>
      </c>
      <c r="W138" s="453" t="s">
        <v>27</v>
      </c>
      <c r="X138" s="460">
        <v>31.2</v>
      </c>
      <c r="Y138" s="461"/>
      <c r="Z138" s="459">
        <f>IF(V138&lt;&gt;"",VLOOKUP(V138,'DON GIA'!$A$1:$D$346,4,0),"")</f>
        <v>1238791</v>
      </c>
      <c r="AA138" s="459">
        <f t="shared" si="28"/>
        <v>38650279.199999996</v>
      </c>
      <c r="AB138" s="452"/>
      <c r="AC138" s="452"/>
      <c r="AD138" s="452"/>
      <c r="AE138" s="452"/>
      <c r="AF138" s="452"/>
      <c r="AG138" s="453"/>
      <c r="AH138" s="452"/>
      <c r="AI138" s="453"/>
      <c r="AJ138" s="453"/>
      <c r="AK138" s="459" t="str">
        <f>IF(AH138&lt;&gt;"",VLOOKUP(AH138,'DON GIA'!$M$1:$P$9,4,0),"")</f>
        <v/>
      </c>
      <c r="AL138" s="459" t="str">
        <f t="shared" si="17"/>
        <v/>
      </c>
      <c r="AM138" s="453"/>
      <c r="AN138" s="453"/>
      <c r="AO138" s="449" t="str">
        <f t="shared" si="29"/>
        <v/>
      </c>
      <c r="AP138" s="468" t="s">
        <v>1745</v>
      </c>
      <c r="AQ138" s="462"/>
    </row>
    <row r="139" spans="1:43" ht="189" outlineLevel="2">
      <c r="A139" s="455" t="e">
        <f>IF(C138&lt;&gt;"",$C$8:C138,A138)</f>
        <v>#VALUE!</v>
      </c>
      <c r="B139" s="443" t="str">
        <f>IF(C139&lt;&gt;"",COUNTA($C$8:C139),"")</f>
        <v/>
      </c>
      <c r="C139" s="443"/>
      <c r="D139" s="452"/>
      <c r="E139" s="453"/>
      <c r="F139" s="453"/>
      <c r="G139" s="453"/>
      <c r="H139" s="453"/>
      <c r="I139" s="453"/>
      <c r="J139" s="453"/>
      <c r="K139" s="456"/>
      <c r="L139" s="457"/>
      <c r="M139" s="458" t="str">
        <f>IF(K139&lt;&gt;"",VLOOKUP(K139,'DON GIA'!$S$1:$U$19,3,0),"")</f>
        <v/>
      </c>
      <c r="N139" s="458" t="str">
        <f>IF(K139&lt;&gt;"",VLOOKUP(K139,'DON GIA'!$S$1:$V$19,4,0),"")</f>
        <v/>
      </c>
      <c r="O139" s="458" t="str">
        <f t="shared" si="15"/>
        <v/>
      </c>
      <c r="P139" s="458" t="str">
        <f t="shared" si="16"/>
        <v/>
      </c>
      <c r="Q139" s="452" t="s">
        <v>51</v>
      </c>
      <c r="R139" s="453" t="s">
        <v>44</v>
      </c>
      <c r="S139" s="453">
        <v>1</v>
      </c>
      <c r="T139" s="459">
        <f>IF(Q139&lt;&gt;"",VLOOKUP(Q139,'DON GIA'!$H$1:$K$103,4,0),"")</f>
        <v>203000</v>
      </c>
      <c r="U139" s="459">
        <f t="shared" si="27"/>
        <v>203000</v>
      </c>
      <c r="V139" s="456" t="s">
        <v>1061</v>
      </c>
      <c r="W139" s="453" t="s">
        <v>27</v>
      </c>
      <c r="X139" s="460">
        <v>74.52</v>
      </c>
      <c r="Y139" s="461"/>
      <c r="Z139" s="459">
        <f>IF(V139&lt;&gt;"",VLOOKUP(V139,'DON GIA'!$A$1:$D$346,4,0),"")</f>
        <v>921895</v>
      </c>
      <c r="AA139" s="459">
        <f t="shared" si="28"/>
        <v>68699615.399999991</v>
      </c>
      <c r="AB139" s="452"/>
      <c r="AC139" s="452"/>
      <c r="AD139" s="452"/>
      <c r="AE139" s="452"/>
      <c r="AF139" s="452"/>
      <c r="AG139" s="453"/>
      <c r="AH139" s="452"/>
      <c r="AI139" s="453"/>
      <c r="AJ139" s="453"/>
      <c r="AK139" s="459" t="str">
        <f>IF(AH139&lt;&gt;"",VLOOKUP(AH139,'DON GIA'!$M$1:$P$9,4,0),"")</f>
        <v/>
      </c>
      <c r="AL139" s="459" t="str">
        <f t="shared" si="17"/>
        <v/>
      </c>
      <c r="AM139" s="453"/>
      <c r="AN139" s="453"/>
      <c r="AO139" s="449" t="str">
        <f t="shared" si="29"/>
        <v/>
      </c>
      <c r="AP139" s="456" t="s">
        <v>428</v>
      </c>
      <c r="AQ139" s="462"/>
    </row>
    <row r="140" spans="1:43" ht="63" outlineLevel="2">
      <c r="A140" s="455" t="e">
        <f>IF(C139&lt;&gt;"",$C$8:C139,A139)</f>
        <v>#VALUE!</v>
      </c>
      <c r="B140" s="443" t="str">
        <f>IF(C140&lt;&gt;"",COUNTA($C$8:C140),"")</f>
        <v/>
      </c>
      <c r="C140" s="443"/>
      <c r="D140" s="452"/>
      <c r="E140" s="453"/>
      <c r="F140" s="453"/>
      <c r="G140" s="453"/>
      <c r="H140" s="453"/>
      <c r="I140" s="453"/>
      <c r="J140" s="453"/>
      <c r="K140" s="456"/>
      <c r="L140" s="457"/>
      <c r="M140" s="458" t="str">
        <f>IF(K140&lt;&gt;"",VLOOKUP(K140,'DON GIA'!$S$1:$U$19,3,0),"")</f>
        <v/>
      </c>
      <c r="N140" s="458" t="str">
        <f>IF(K140&lt;&gt;"",VLOOKUP(K140,'DON GIA'!$S$1:$V$19,4,0),"")</f>
        <v/>
      </c>
      <c r="O140" s="458" t="str">
        <f t="shared" si="15"/>
        <v/>
      </c>
      <c r="P140" s="458" t="str">
        <f t="shared" si="16"/>
        <v/>
      </c>
      <c r="Q140" s="452" t="s">
        <v>122</v>
      </c>
      <c r="R140" s="453" t="s">
        <v>44</v>
      </c>
      <c r="S140" s="453">
        <v>3</v>
      </c>
      <c r="T140" s="459">
        <f>IF(Q140&lt;&gt;"",VLOOKUP(Q140,'DON GIA'!$H$1:$K$103,4,0),"")</f>
        <v>997000</v>
      </c>
      <c r="U140" s="459">
        <f t="shared" si="27"/>
        <v>2991000</v>
      </c>
      <c r="V140" s="456" t="s">
        <v>1008</v>
      </c>
      <c r="W140" s="453" t="s">
        <v>27</v>
      </c>
      <c r="X140" s="460">
        <v>60.2</v>
      </c>
      <c r="Y140" s="461"/>
      <c r="Z140" s="459">
        <f>IF(V140&lt;&gt;"",VLOOKUP(V140,'DON GIA'!$A$1:$D$346,4,0),"")</f>
        <v>264499</v>
      </c>
      <c r="AA140" s="459">
        <f t="shared" si="28"/>
        <v>15922839.800000001</v>
      </c>
      <c r="AB140" s="452"/>
      <c r="AC140" s="452"/>
      <c r="AD140" s="452"/>
      <c r="AE140" s="452"/>
      <c r="AF140" s="452"/>
      <c r="AG140" s="453"/>
      <c r="AH140" s="452"/>
      <c r="AI140" s="453"/>
      <c r="AJ140" s="453"/>
      <c r="AK140" s="459" t="str">
        <f>IF(AH140&lt;&gt;"",VLOOKUP(AH140,'DON GIA'!$M$1:$P$9,4,0),"")</f>
        <v/>
      </c>
      <c r="AL140" s="459" t="str">
        <f t="shared" si="17"/>
        <v/>
      </c>
      <c r="AM140" s="453"/>
      <c r="AN140" s="453"/>
      <c r="AO140" s="449" t="str">
        <f t="shared" si="29"/>
        <v/>
      </c>
      <c r="AP140" s="456"/>
      <c r="AQ140" s="462"/>
    </row>
    <row r="141" spans="1:43" ht="31.5" outlineLevel="2">
      <c r="A141" s="455" t="e">
        <f>IF(C140&lt;&gt;"",$C$8:C140,A140)</f>
        <v>#VALUE!</v>
      </c>
      <c r="B141" s="443" t="str">
        <f>IF(C141&lt;&gt;"",COUNTA($C$8:C141),"")</f>
        <v/>
      </c>
      <c r="C141" s="443"/>
      <c r="D141" s="452"/>
      <c r="E141" s="453"/>
      <c r="F141" s="453"/>
      <c r="G141" s="453"/>
      <c r="H141" s="453"/>
      <c r="I141" s="453"/>
      <c r="J141" s="453"/>
      <c r="K141" s="456"/>
      <c r="L141" s="457"/>
      <c r="M141" s="458" t="str">
        <f>IF(K141&lt;&gt;"",VLOOKUP(K141,'DON GIA'!$S$1:$U$19,3,0),"")</f>
        <v/>
      </c>
      <c r="N141" s="458" t="str">
        <f>IF(K141&lt;&gt;"",VLOOKUP(K141,'DON GIA'!$S$1:$V$19,4,0),"")</f>
        <v/>
      </c>
      <c r="O141" s="458" t="str">
        <f t="shared" si="15"/>
        <v/>
      </c>
      <c r="P141" s="458" t="str">
        <f t="shared" si="16"/>
        <v/>
      </c>
      <c r="Q141" s="452" t="s">
        <v>78</v>
      </c>
      <c r="R141" s="453" t="s">
        <v>44</v>
      </c>
      <c r="S141" s="453">
        <v>1</v>
      </c>
      <c r="T141" s="459">
        <f>IF(Q141&lt;&gt;"",VLOOKUP(Q141,'DON GIA'!$H$1:$K$103,4,0),"")</f>
        <v>2236000</v>
      </c>
      <c r="U141" s="459">
        <f t="shared" si="27"/>
        <v>2236000</v>
      </c>
      <c r="V141" s="456"/>
      <c r="W141" s="453"/>
      <c r="X141" s="460"/>
      <c r="Y141" s="461"/>
      <c r="Z141" s="459" t="str">
        <f>IF(V141&lt;&gt;"",VLOOKUP(V141,'DON GIA'!$A$1:$D$346,4,0),"")</f>
        <v/>
      </c>
      <c r="AA141" s="459" t="str">
        <f t="shared" si="28"/>
        <v/>
      </c>
      <c r="AB141" s="452"/>
      <c r="AC141" s="452"/>
      <c r="AD141" s="452"/>
      <c r="AE141" s="452"/>
      <c r="AF141" s="452"/>
      <c r="AG141" s="453"/>
      <c r="AH141" s="452"/>
      <c r="AI141" s="453"/>
      <c r="AJ141" s="453"/>
      <c r="AK141" s="459" t="str">
        <f>IF(AH141&lt;&gt;"",VLOOKUP(AH141,'DON GIA'!$M$1:$P$9,4,0),"")</f>
        <v/>
      </c>
      <c r="AL141" s="459" t="str">
        <f t="shared" si="17"/>
        <v/>
      </c>
      <c r="AM141" s="453"/>
      <c r="AN141" s="453"/>
      <c r="AO141" s="449" t="str">
        <f t="shared" si="29"/>
        <v/>
      </c>
      <c r="AP141" s="456"/>
      <c r="AQ141" s="462"/>
    </row>
    <row r="142" spans="1:43" ht="31.5" outlineLevel="2">
      <c r="A142" s="455" t="e">
        <f>IF(C141&lt;&gt;"",$C$8:C141,A141)</f>
        <v>#VALUE!</v>
      </c>
      <c r="B142" s="443" t="str">
        <f>IF(C142&lt;&gt;"",COUNTA($C$8:C142),"")</f>
        <v/>
      </c>
      <c r="C142" s="443"/>
      <c r="D142" s="452"/>
      <c r="E142" s="453"/>
      <c r="F142" s="453"/>
      <c r="G142" s="453"/>
      <c r="H142" s="453"/>
      <c r="I142" s="453"/>
      <c r="J142" s="453"/>
      <c r="K142" s="456"/>
      <c r="L142" s="457"/>
      <c r="M142" s="458" t="str">
        <f>IF(K142&lt;&gt;"",VLOOKUP(K142,'DON GIA'!$S$1:$U$19,3,0),"")</f>
        <v/>
      </c>
      <c r="N142" s="458" t="str">
        <f>IF(K142&lt;&gt;"",VLOOKUP(K142,'DON GIA'!$S$1:$V$19,4,0),"")</f>
        <v/>
      </c>
      <c r="O142" s="458" t="str">
        <f t="shared" si="15"/>
        <v/>
      </c>
      <c r="P142" s="458" t="str">
        <f t="shared" si="16"/>
        <v/>
      </c>
      <c r="Q142" s="452" t="s">
        <v>61</v>
      </c>
      <c r="R142" s="453" t="s">
        <v>44</v>
      </c>
      <c r="S142" s="453">
        <v>2</v>
      </c>
      <c r="T142" s="459">
        <f>IF(Q142&lt;&gt;"",VLOOKUP(Q142,'DON GIA'!$H$1:$K$103,4,0),"")</f>
        <v>180000</v>
      </c>
      <c r="U142" s="459">
        <f t="shared" si="27"/>
        <v>360000</v>
      </c>
      <c r="V142" s="456"/>
      <c r="W142" s="453"/>
      <c r="X142" s="460"/>
      <c r="Y142" s="461"/>
      <c r="Z142" s="459" t="str">
        <f>IF(V142&lt;&gt;"",VLOOKUP(V142,'DON GIA'!$A$1:$D$346,4,0),"")</f>
        <v/>
      </c>
      <c r="AA142" s="459" t="str">
        <f t="shared" si="28"/>
        <v/>
      </c>
      <c r="AB142" s="452"/>
      <c r="AC142" s="452"/>
      <c r="AD142" s="452"/>
      <c r="AE142" s="452"/>
      <c r="AF142" s="452"/>
      <c r="AG142" s="453"/>
      <c r="AH142" s="452"/>
      <c r="AI142" s="453"/>
      <c r="AJ142" s="453"/>
      <c r="AK142" s="459" t="str">
        <f>IF(AH142&lt;&gt;"",VLOOKUP(AH142,'DON GIA'!$M$1:$P$9,4,0),"")</f>
        <v/>
      </c>
      <c r="AL142" s="459" t="str">
        <f t="shared" si="17"/>
        <v/>
      </c>
      <c r="AM142" s="453"/>
      <c r="AN142" s="453"/>
      <c r="AO142" s="449" t="str">
        <f t="shared" si="29"/>
        <v/>
      </c>
      <c r="AP142" s="456"/>
      <c r="AQ142" s="462"/>
    </row>
    <row r="143" spans="1:43" ht="31.5" outlineLevel="2">
      <c r="A143" s="455" t="e">
        <f>IF(C142&lt;&gt;"",$C$8:C142,A142)</f>
        <v>#VALUE!</v>
      </c>
      <c r="B143" s="443" t="str">
        <f>IF(C143&lt;&gt;"",COUNTA($C$8:C143),"")</f>
        <v/>
      </c>
      <c r="C143" s="443"/>
      <c r="D143" s="452"/>
      <c r="E143" s="453"/>
      <c r="F143" s="453"/>
      <c r="G143" s="453"/>
      <c r="H143" s="453"/>
      <c r="I143" s="453"/>
      <c r="J143" s="453"/>
      <c r="K143" s="456"/>
      <c r="L143" s="457"/>
      <c r="M143" s="458" t="str">
        <f>IF(K143&lt;&gt;"",VLOOKUP(K143,'DON GIA'!$S$1:$U$19,3,0),"")</f>
        <v/>
      </c>
      <c r="N143" s="458" t="str">
        <f>IF(K143&lt;&gt;"",VLOOKUP(K143,'DON GIA'!$S$1:$V$19,4,0),"")</f>
        <v/>
      </c>
      <c r="O143" s="458" t="str">
        <f t="shared" si="15"/>
        <v/>
      </c>
      <c r="P143" s="458" t="str">
        <f t="shared" si="16"/>
        <v/>
      </c>
      <c r="Q143" s="452" t="s">
        <v>123</v>
      </c>
      <c r="R143" s="453" t="s">
        <v>44</v>
      </c>
      <c r="S143" s="453">
        <v>1</v>
      </c>
      <c r="T143" s="459">
        <f>IF(Q143&lt;&gt;"",VLOOKUP(Q143,'DON GIA'!$H$1:$K$103,4,0),"")</f>
        <v>997000</v>
      </c>
      <c r="U143" s="459">
        <f t="shared" si="27"/>
        <v>997000</v>
      </c>
      <c r="V143" s="456"/>
      <c r="W143" s="453"/>
      <c r="X143" s="460"/>
      <c r="Y143" s="461"/>
      <c r="Z143" s="459" t="str">
        <f>IF(V143&lt;&gt;"",VLOOKUP(V143,'DON GIA'!$A$1:$D$346,4,0),"")</f>
        <v/>
      </c>
      <c r="AA143" s="459" t="str">
        <f t="shared" si="28"/>
        <v/>
      </c>
      <c r="AB143" s="452"/>
      <c r="AC143" s="452"/>
      <c r="AD143" s="452"/>
      <c r="AE143" s="452"/>
      <c r="AF143" s="452"/>
      <c r="AG143" s="453"/>
      <c r="AH143" s="452"/>
      <c r="AI143" s="453"/>
      <c r="AJ143" s="453"/>
      <c r="AK143" s="459" t="str">
        <f>IF(AH143&lt;&gt;"",VLOOKUP(AH143,'DON GIA'!$M$1:$P$9,4,0),"")</f>
        <v/>
      </c>
      <c r="AL143" s="459" t="str">
        <f t="shared" si="17"/>
        <v/>
      </c>
      <c r="AM143" s="453"/>
      <c r="AN143" s="453"/>
      <c r="AO143" s="449" t="str">
        <f t="shared" si="29"/>
        <v/>
      </c>
      <c r="AP143" s="456"/>
      <c r="AQ143" s="462"/>
    </row>
    <row r="144" spans="1:43" ht="31.5" outlineLevel="2">
      <c r="A144" s="455" t="e">
        <f>IF(C143&lt;&gt;"",$C$8:C143,A143)</f>
        <v>#VALUE!</v>
      </c>
      <c r="B144" s="443" t="str">
        <f>IF(C144&lt;&gt;"",COUNTA($C$8:C144),"")</f>
        <v/>
      </c>
      <c r="C144" s="443"/>
      <c r="D144" s="452"/>
      <c r="E144" s="453"/>
      <c r="F144" s="453"/>
      <c r="G144" s="453"/>
      <c r="H144" s="453"/>
      <c r="I144" s="453"/>
      <c r="J144" s="453"/>
      <c r="K144" s="456"/>
      <c r="L144" s="457"/>
      <c r="M144" s="458" t="str">
        <f>IF(K144&lt;&gt;"",VLOOKUP(K144,'DON GIA'!$S$1:$U$19,3,0),"")</f>
        <v/>
      </c>
      <c r="N144" s="458" t="str">
        <f>IF(K144&lt;&gt;"",VLOOKUP(K144,'DON GIA'!$S$1:$V$19,4,0),"")</f>
        <v/>
      </c>
      <c r="O144" s="458" t="str">
        <f t="shared" si="15"/>
        <v/>
      </c>
      <c r="P144" s="458" t="str">
        <f t="shared" si="16"/>
        <v/>
      </c>
      <c r="Q144" s="452" t="s">
        <v>124</v>
      </c>
      <c r="R144" s="453" t="s">
        <v>44</v>
      </c>
      <c r="S144" s="453">
        <v>1</v>
      </c>
      <c r="T144" s="459">
        <f>IF(Q144&lt;&gt;"",VLOOKUP(Q144,'DON GIA'!$H$1:$K$103,4,0),"")</f>
        <v>1632000</v>
      </c>
      <c r="U144" s="459">
        <f t="shared" si="27"/>
        <v>1632000</v>
      </c>
      <c r="V144" s="456"/>
      <c r="W144" s="453"/>
      <c r="X144" s="460"/>
      <c r="Y144" s="461"/>
      <c r="Z144" s="459" t="str">
        <f>IF(V144&lt;&gt;"",VLOOKUP(V144,'DON GIA'!$A$1:$D$346,4,0),"")</f>
        <v/>
      </c>
      <c r="AA144" s="459" t="str">
        <f t="shared" si="28"/>
        <v/>
      </c>
      <c r="AB144" s="452"/>
      <c r="AC144" s="452"/>
      <c r="AD144" s="452"/>
      <c r="AE144" s="452"/>
      <c r="AF144" s="452"/>
      <c r="AG144" s="453"/>
      <c r="AH144" s="452"/>
      <c r="AI144" s="453"/>
      <c r="AJ144" s="453"/>
      <c r="AK144" s="459" t="str">
        <f>IF(AH144&lt;&gt;"",VLOOKUP(AH144,'DON GIA'!$M$1:$P$9,4,0),"")</f>
        <v/>
      </c>
      <c r="AL144" s="459" t="str">
        <f t="shared" si="17"/>
        <v/>
      </c>
      <c r="AM144" s="453"/>
      <c r="AN144" s="453"/>
      <c r="AO144" s="449" t="str">
        <f t="shared" si="29"/>
        <v/>
      </c>
      <c r="AP144" s="456"/>
      <c r="AQ144" s="462"/>
    </row>
    <row r="145" spans="1:43" ht="31.5" outlineLevel="2">
      <c r="A145" s="455" t="e">
        <f>IF(C144&lt;&gt;"",$C$8:C144,A144)</f>
        <v>#VALUE!</v>
      </c>
      <c r="B145" s="443" t="str">
        <f>IF(C145&lt;&gt;"",COUNTA($C$8:C145),"")</f>
        <v/>
      </c>
      <c r="C145" s="443"/>
      <c r="D145" s="452"/>
      <c r="E145" s="453"/>
      <c r="F145" s="453"/>
      <c r="G145" s="453"/>
      <c r="H145" s="453"/>
      <c r="I145" s="453"/>
      <c r="J145" s="453"/>
      <c r="K145" s="456"/>
      <c r="L145" s="457"/>
      <c r="M145" s="458" t="str">
        <f>IF(K145&lt;&gt;"",VLOOKUP(K145,'DON GIA'!$S$1:$U$19,3,0),"")</f>
        <v/>
      </c>
      <c r="N145" s="458" t="str">
        <f>IF(K145&lt;&gt;"",VLOOKUP(K145,'DON GIA'!$S$1:$V$19,4,0),"")</f>
        <v/>
      </c>
      <c r="O145" s="458" t="str">
        <f t="shared" si="15"/>
        <v/>
      </c>
      <c r="P145" s="458" t="str">
        <f t="shared" si="16"/>
        <v/>
      </c>
      <c r="Q145" s="452" t="s">
        <v>125</v>
      </c>
      <c r="R145" s="453" t="s">
        <v>44</v>
      </c>
      <c r="S145" s="453">
        <v>1</v>
      </c>
      <c r="T145" s="459">
        <f>IF(Q145&lt;&gt;"",VLOOKUP(Q145,'DON GIA'!$H$1:$K$103,4,0),"")</f>
        <v>758000</v>
      </c>
      <c r="U145" s="459">
        <f t="shared" si="27"/>
        <v>758000</v>
      </c>
      <c r="V145" s="456"/>
      <c r="W145" s="453"/>
      <c r="X145" s="460"/>
      <c r="Y145" s="461"/>
      <c r="Z145" s="459" t="str">
        <f>IF(V145&lt;&gt;"",VLOOKUP(V145,'DON GIA'!$A$1:$D$346,4,0),"")</f>
        <v/>
      </c>
      <c r="AA145" s="459" t="str">
        <f t="shared" si="28"/>
        <v/>
      </c>
      <c r="AB145" s="452"/>
      <c r="AC145" s="452"/>
      <c r="AD145" s="452"/>
      <c r="AE145" s="452"/>
      <c r="AF145" s="452"/>
      <c r="AG145" s="453"/>
      <c r="AH145" s="452"/>
      <c r="AI145" s="453"/>
      <c r="AJ145" s="453"/>
      <c r="AK145" s="459" t="str">
        <f>IF(AH145&lt;&gt;"",VLOOKUP(AH145,'DON GIA'!$M$1:$P$9,4,0),"")</f>
        <v/>
      </c>
      <c r="AL145" s="459" t="str">
        <f t="shared" si="17"/>
        <v/>
      </c>
      <c r="AM145" s="453"/>
      <c r="AN145" s="453"/>
      <c r="AO145" s="449" t="str">
        <f t="shared" si="29"/>
        <v/>
      </c>
      <c r="AP145" s="456"/>
      <c r="AQ145" s="462"/>
    </row>
    <row r="146" spans="1:43" ht="31.5" outlineLevel="2">
      <c r="A146" s="455" t="e">
        <f>IF(C145&lt;&gt;"",$C$8:C145,A145)</f>
        <v>#VALUE!</v>
      </c>
      <c r="B146" s="443" t="str">
        <f>IF(C146&lt;&gt;"",COUNTA($C$8:C146),"")</f>
        <v/>
      </c>
      <c r="C146" s="443"/>
      <c r="D146" s="452"/>
      <c r="E146" s="453"/>
      <c r="F146" s="453"/>
      <c r="G146" s="453"/>
      <c r="H146" s="453"/>
      <c r="I146" s="453"/>
      <c r="J146" s="453"/>
      <c r="K146" s="456"/>
      <c r="L146" s="457"/>
      <c r="M146" s="458" t="str">
        <f>IF(K146&lt;&gt;"",VLOOKUP(K146,'DON GIA'!$S$1:$U$19,3,0),"")</f>
        <v/>
      </c>
      <c r="N146" s="458" t="str">
        <f>IF(K146&lt;&gt;"",VLOOKUP(K146,'DON GIA'!$S$1:$V$19,4,0),"")</f>
        <v/>
      </c>
      <c r="O146" s="458" t="str">
        <f t="shared" si="15"/>
        <v/>
      </c>
      <c r="P146" s="458" t="str">
        <f t="shared" si="16"/>
        <v/>
      </c>
      <c r="Q146" s="452" t="s">
        <v>126</v>
      </c>
      <c r="R146" s="453" t="s">
        <v>44</v>
      </c>
      <c r="S146" s="453">
        <v>1</v>
      </c>
      <c r="T146" s="459">
        <f>IF(Q146&lt;&gt;"",VLOOKUP(Q146,'DON GIA'!$H$1:$K$103,4,0),"")</f>
        <v>288000</v>
      </c>
      <c r="U146" s="459">
        <f t="shared" si="27"/>
        <v>288000</v>
      </c>
      <c r="V146" s="456"/>
      <c r="W146" s="453"/>
      <c r="X146" s="460"/>
      <c r="Y146" s="461"/>
      <c r="Z146" s="459" t="str">
        <f>IF(V146&lt;&gt;"",VLOOKUP(V146,'DON GIA'!$A$1:$D$346,4,0),"")</f>
        <v/>
      </c>
      <c r="AA146" s="459" t="str">
        <f t="shared" si="28"/>
        <v/>
      </c>
      <c r="AB146" s="452"/>
      <c r="AC146" s="452"/>
      <c r="AD146" s="452"/>
      <c r="AE146" s="452"/>
      <c r="AF146" s="452"/>
      <c r="AG146" s="453"/>
      <c r="AH146" s="452"/>
      <c r="AI146" s="453"/>
      <c r="AJ146" s="453"/>
      <c r="AK146" s="459" t="str">
        <f>IF(AH146&lt;&gt;"",VLOOKUP(AH146,'DON GIA'!$M$1:$P$9,4,0),"")</f>
        <v/>
      </c>
      <c r="AL146" s="459" t="str">
        <f t="shared" si="17"/>
        <v/>
      </c>
      <c r="AM146" s="453"/>
      <c r="AN146" s="453"/>
      <c r="AO146" s="449" t="str">
        <f t="shared" si="29"/>
        <v/>
      </c>
      <c r="AP146" s="456"/>
      <c r="AQ146" s="462"/>
    </row>
    <row r="147" spans="1:43" ht="31.5" outlineLevel="2">
      <c r="A147" s="455" t="e">
        <f>IF(C146&lt;&gt;"",$C$8:C146,A146)</f>
        <v>#VALUE!</v>
      </c>
      <c r="B147" s="443" t="str">
        <f>IF(C147&lt;&gt;"",COUNTA($C$8:C147),"")</f>
        <v/>
      </c>
      <c r="C147" s="443"/>
      <c r="D147" s="452"/>
      <c r="E147" s="453"/>
      <c r="F147" s="453"/>
      <c r="G147" s="453"/>
      <c r="H147" s="453"/>
      <c r="I147" s="453"/>
      <c r="J147" s="453"/>
      <c r="K147" s="456"/>
      <c r="L147" s="457"/>
      <c r="M147" s="458" t="str">
        <f>IF(K147&lt;&gt;"",VLOOKUP(K147,'DON GIA'!$S$1:$U$19,3,0),"")</f>
        <v/>
      </c>
      <c r="N147" s="458" t="str">
        <f>IF(K147&lt;&gt;"",VLOOKUP(K147,'DON GIA'!$S$1:$V$19,4,0),"")</f>
        <v/>
      </c>
      <c r="O147" s="458" t="str">
        <f t="shared" si="15"/>
        <v/>
      </c>
      <c r="P147" s="458" t="str">
        <f t="shared" si="16"/>
        <v/>
      </c>
      <c r="Q147" s="452" t="s">
        <v>49</v>
      </c>
      <c r="R147" s="453" t="s">
        <v>44</v>
      </c>
      <c r="S147" s="453">
        <v>5</v>
      </c>
      <c r="T147" s="459">
        <f>IF(Q147&lt;&gt;"",VLOOKUP(Q147,'DON GIA'!$H$1:$K$103,4,0),"")</f>
        <v>248000</v>
      </c>
      <c r="U147" s="459">
        <f t="shared" si="27"/>
        <v>1240000</v>
      </c>
      <c r="V147" s="456"/>
      <c r="W147" s="453"/>
      <c r="X147" s="460"/>
      <c r="Y147" s="461"/>
      <c r="Z147" s="459" t="str">
        <f>IF(V147&lt;&gt;"",VLOOKUP(V147,'DON GIA'!$A$1:$D$346,4,0),"")</f>
        <v/>
      </c>
      <c r="AA147" s="459" t="str">
        <f t="shared" si="28"/>
        <v/>
      </c>
      <c r="AB147" s="452"/>
      <c r="AC147" s="452"/>
      <c r="AD147" s="452"/>
      <c r="AE147" s="452"/>
      <c r="AF147" s="452"/>
      <c r="AG147" s="453"/>
      <c r="AH147" s="452"/>
      <c r="AI147" s="453"/>
      <c r="AJ147" s="453"/>
      <c r="AK147" s="459" t="str">
        <f>IF(AH147&lt;&gt;"",VLOOKUP(AH147,'DON GIA'!$M$1:$P$9,4,0),"")</f>
        <v/>
      </c>
      <c r="AL147" s="459" t="str">
        <f t="shared" si="17"/>
        <v/>
      </c>
      <c r="AM147" s="453"/>
      <c r="AN147" s="453"/>
      <c r="AO147" s="449" t="str">
        <f t="shared" si="29"/>
        <v/>
      </c>
      <c r="AP147" s="456"/>
      <c r="AQ147" s="462"/>
    </row>
    <row r="148" spans="1:43" ht="31.5" outlineLevel="2">
      <c r="A148" s="455" t="e">
        <f>IF(C147&lt;&gt;"",$C$8:C147,A147)</f>
        <v>#VALUE!</v>
      </c>
      <c r="B148" s="443" t="str">
        <f>IF(C148&lt;&gt;"",COUNTA($C$8:C148),"")</f>
        <v/>
      </c>
      <c r="C148" s="443"/>
      <c r="D148" s="452"/>
      <c r="E148" s="453"/>
      <c r="F148" s="453"/>
      <c r="G148" s="453"/>
      <c r="H148" s="453"/>
      <c r="I148" s="453"/>
      <c r="J148" s="453"/>
      <c r="K148" s="456"/>
      <c r="L148" s="457"/>
      <c r="M148" s="458" t="str">
        <f>IF(K148&lt;&gt;"",VLOOKUP(K148,'DON GIA'!$S$1:$U$19,3,0),"")</f>
        <v/>
      </c>
      <c r="N148" s="458" t="str">
        <f>IF(K148&lt;&gt;"",VLOOKUP(K148,'DON GIA'!$S$1:$V$19,4,0),"")</f>
        <v/>
      </c>
      <c r="O148" s="458" t="str">
        <f t="shared" ref="O148:O218" si="30">IF(K148&lt;&gt;"",L148*M148,"")</f>
        <v/>
      </c>
      <c r="P148" s="458" t="str">
        <f t="shared" ref="P148:P218" si="31">IF(K148&lt;&gt;"",L148*N148,"")</f>
        <v/>
      </c>
      <c r="Q148" s="452" t="s">
        <v>50</v>
      </c>
      <c r="R148" s="453" t="s">
        <v>44</v>
      </c>
      <c r="S148" s="453">
        <v>3</v>
      </c>
      <c r="T148" s="459">
        <f>IF(Q148&lt;&gt;"",VLOOKUP(Q148,'DON GIA'!$H$1:$K$103,4,0),"")</f>
        <v>146000</v>
      </c>
      <c r="U148" s="459">
        <f t="shared" si="27"/>
        <v>438000</v>
      </c>
      <c r="V148" s="456"/>
      <c r="W148" s="453"/>
      <c r="X148" s="460"/>
      <c r="Y148" s="461"/>
      <c r="Z148" s="459" t="str">
        <f>IF(V148&lt;&gt;"",VLOOKUP(V148,'DON GIA'!$A$1:$D$346,4,0),"")</f>
        <v/>
      </c>
      <c r="AA148" s="459" t="str">
        <f t="shared" si="28"/>
        <v/>
      </c>
      <c r="AB148" s="452"/>
      <c r="AC148" s="452"/>
      <c r="AD148" s="452"/>
      <c r="AE148" s="452"/>
      <c r="AF148" s="452"/>
      <c r="AG148" s="453"/>
      <c r="AH148" s="452"/>
      <c r="AI148" s="453"/>
      <c r="AJ148" s="453"/>
      <c r="AK148" s="459" t="str">
        <f>IF(AH148&lt;&gt;"",VLOOKUP(AH148,'DON GIA'!$M$1:$P$9,4,0),"")</f>
        <v/>
      </c>
      <c r="AL148" s="459" t="str">
        <f t="shared" ref="AL148:AL218" si="32">IF(AH148&lt;&gt;"",AJ148*AK148,"")</f>
        <v/>
      </c>
      <c r="AM148" s="453"/>
      <c r="AN148" s="453"/>
      <c r="AO148" s="449" t="str">
        <f t="shared" si="29"/>
        <v/>
      </c>
      <c r="AP148" s="456"/>
      <c r="AQ148" s="462"/>
    </row>
    <row r="149" spans="1:43" ht="31.5" outlineLevel="2">
      <c r="A149" s="455" t="e">
        <f>IF(C148&lt;&gt;"",$C$8:C148,A148)</f>
        <v>#VALUE!</v>
      </c>
      <c r="B149" s="443" t="str">
        <f>IF(C149&lt;&gt;"",COUNTA($C$8:C149),"")</f>
        <v/>
      </c>
      <c r="C149" s="443"/>
      <c r="D149" s="452"/>
      <c r="E149" s="453"/>
      <c r="F149" s="453"/>
      <c r="G149" s="453"/>
      <c r="H149" s="453"/>
      <c r="I149" s="453"/>
      <c r="J149" s="453"/>
      <c r="K149" s="456"/>
      <c r="L149" s="457"/>
      <c r="M149" s="458" t="str">
        <f>IF(K149&lt;&gt;"",VLOOKUP(K149,'DON GIA'!$S$1:$U$19,3,0),"")</f>
        <v/>
      </c>
      <c r="N149" s="458" t="str">
        <f>IF(K149&lt;&gt;"",VLOOKUP(K149,'DON GIA'!$S$1:$V$19,4,0),"")</f>
        <v/>
      </c>
      <c r="O149" s="458" t="str">
        <f t="shared" si="30"/>
        <v/>
      </c>
      <c r="P149" s="458" t="str">
        <f t="shared" si="31"/>
        <v/>
      </c>
      <c r="Q149" s="452" t="s">
        <v>77</v>
      </c>
      <c r="R149" s="453" t="s">
        <v>44</v>
      </c>
      <c r="S149" s="453">
        <v>3</v>
      </c>
      <c r="T149" s="459">
        <f>IF(Q149&lt;&gt;"",VLOOKUP(Q149,'DON GIA'!$H$1:$K$103,4,0),"")</f>
        <v>45000</v>
      </c>
      <c r="U149" s="459">
        <f t="shared" si="27"/>
        <v>135000</v>
      </c>
      <c r="V149" s="456"/>
      <c r="W149" s="453"/>
      <c r="X149" s="460"/>
      <c r="Y149" s="461"/>
      <c r="Z149" s="459" t="str">
        <f>IF(V149&lt;&gt;"",VLOOKUP(V149,'DON GIA'!$A$1:$D$346,4,0),"")</f>
        <v/>
      </c>
      <c r="AA149" s="459" t="str">
        <f t="shared" si="28"/>
        <v/>
      </c>
      <c r="AB149" s="452"/>
      <c r="AC149" s="452"/>
      <c r="AD149" s="452"/>
      <c r="AE149" s="452"/>
      <c r="AF149" s="452"/>
      <c r="AG149" s="453"/>
      <c r="AH149" s="452"/>
      <c r="AI149" s="453"/>
      <c r="AJ149" s="453"/>
      <c r="AK149" s="459" t="str">
        <f>IF(AH149&lt;&gt;"",VLOOKUP(AH149,'DON GIA'!$M$1:$P$9,4,0),"")</f>
        <v/>
      </c>
      <c r="AL149" s="459" t="str">
        <f t="shared" si="32"/>
        <v/>
      </c>
      <c r="AM149" s="453"/>
      <c r="AN149" s="453"/>
      <c r="AO149" s="449" t="str">
        <f t="shared" si="29"/>
        <v/>
      </c>
      <c r="AP149" s="456"/>
      <c r="AQ149" s="462"/>
    </row>
    <row r="150" spans="1:43" ht="31.5" outlineLevel="2">
      <c r="A150" s="455" t="e">
        <f>IF(C149&lt;&gt;"",$C$8:C149,A149)</f>
        <v>#VALUE!</v>
      </c>
      <c r="B150" s="443" t="str">
        <f>IF(C150&lt;&gt;"",COUNTA($C$8:C150),"")</f>
        <v/>
      </c>
      <c r="C150" s="443"/>
      <c r="D150" s="452"/>
      <c r="E150" s="453"/>
      <c r="F150" s="453"/>
      <c r="G150" s="453"/>
      <c r="H150" s="453"/>
      <c r="I150" s="453"/>
      <c r="J150" s="453"/>
      <c r="K150" s="456"/>
      <c r="L150" s="457"/>
      <c r="M150" s="458" t="str">
        <f>IF(K150&lt;&gt;"",VLOOKUP(K150,'DON GIA'!$S$1:$U$19,3,0),"")</f>
        <v/>
      </c>
      <c r="N150" s="458" t="str">
        <f>IF(K150&lt;&gt;"",VLOOKUP(K150,'DON GIA'!$S$1:$V$19,4,0),"")</f>
        <v/>
      </c>
      <c r="O150" s="458" t="str">
        <f t="shared" si="30"/>
        <v/>
      </c>
      <c r="P150" s="458" t="str">
        <f t="shared" si="31"/>
        <v/>
      </c>
      <c r="Q150" s="452" t="s">
        <v>53</v>
      </c>
      <c r="R150" s="453" t="s">
        <v>44</v>
      </c>
      <c r="S150" s="453">
        <v>11</v>
      </c>
      <c r="T150" s="459">
        <f>IF(Q150&lt;&gt;"",VLOOKUP(Q150,'DON GIA'!$H$1:$K$103,4,0),"")</f>
        <v>34000</v>
      </c>
      <c r="U150" s="459">
        <f t="shared" si="27"/>
        <v>374000</v>
      </c>
      <c r="V150" s="456"/>
      <c r="W150" s="453"/>
      <c r="X150" s="460"/>
      <c r="Y150" s="461"/>
      <c r="Z150" s="459" t="str">
        <f>IF(V150&lt;&gt;"",VLOOKUP(V150,'DON GIA'!$A$1:$D$346,4,0),"")</f>
        <v/>
      </c>
      <c r="AA150" s="459" t="str">
        <f t="shared" si="28"/>
        <v/>
      </c>
      <c r="AB150" s="452"/>
      <c r="AC150" s="452"/>
      <c r="AD150" s="452"/>
      <c r="AE150" s="452"/>
      <c r="AF150" s="452"/>
      <c r="AG150" s="453"/>
      <c r="AH150" s="452"/>
      <c r="AI150" s="453"/>
      <c r="AJ150" s="453"/>
      <c r="AK150" s="459" t="str">
        <f>IF(AH150&lt;&gt;"",VLOOKUP(AH150,'DON GIA'!$M$1:$P$9,4,0),"")</f>
        <v/>
      </c>
      <c r="AL150" s="459" t="str">
        <f t="shared" si="32"/>
        <v/>
      </c>
      <c r="AM150" s="453"/>
      <c r="AN150" s="453"/>
      <c r="AO150" s="449" t="str">
        <f t="shared" si="29"/>
        <v/>
      </c>
      <c r="AP150" s="456"/>
      <c r="AQ150" s="462"/>
    </row>
    <row r="151" spans="1:43" ht="31.5" outlineLevel="2">
      <c r="A151" s="455" t="e">
        <f>IF(C150&lt;&gt;"",$C$8:C150,A150)</f>
        <v>#VALUE!</v>
      </c>
      <c r="B151" s="443" t="str">
        <f>IF(C151&lt;&gt;"",COUNTA($C$8:C151),"")</f>
        <v/>
      </c>
      <c r="C151" s="443"/>
      <c r="D151" s="452"/>
      <c r="E151" s="453"/>
      <c r="F151" s="453"/>
      <c r="G151" s="453"/>
      <c r="H151" s="453"/>
      <c r="I151" s="453"/>
      <c r="J151" s="453"/>
      <c r="K151" s="456"/>
      <c r="L151" s="457"/>
      <c r="M151" s="458" t="str">
        <f>IF(K151&lt;&gt;"",VLOOKUP(K151,'DON GIA'!$S$1:$U$19,3,0),"")</f>
        <v/>
      </c>
      <c r="N151" s="458" t="str">
        <f>IF(K151&lt;&gt;"",VLOOKUP(K151,'DON GIA'!$S$1:$V$19,4,0),"")</f>
        <v/>
      </c>
      <c r="O151" s="458" t="str">
        <f t="shared" si="30"/>
        <v/>
      </c>
      <c r="P151" s="458" t="str">
        <f t="shared" si="31"/>
        <v/>
      </c>
      <c r="Q151" s="452" t="s">
        <v>127</v>
      </c>
      <c r="R151" s="453" t="s">
        <v>44</v>
      </c>
      <c r="S151" s="453">
        <v>1</v>
      </c>
      <c r="T151" s="459">
        <f>IF(Q151&lt;&gt;"",VLOOKUP(Q151,'DON GIA'!$H$1:$K$103,4,0),"")</f>
        <v>283000</v>
      </c>
      <c r="U151" s="459">
        <f t="shared" si="27"/>
        <v>283000</v>
      </c>
      <c r="V151" s="456"/>
      <c r="W151" s="453"/>
      <c r="X151" s="460"/>
      <c r="Y151" s="461"/>
      <c r="Z151" s="459" t="str">
        <f>IF(V151&lt;&gt;"",VLOOKUP(V151,'DON GIA'!$A$1:$D$346,4,0),"")</f>
        <v/>
      </c>
      <c r="AA151" s="459" t="str">
        <f t="shared" si="28"/>
        <v/>
      </c>
      <c r="AB151" s="452"/>
      <c r="AC151" s="452"/>
      <c r="AD151" s="452"/>
      <c r="AE151" s="452"/>
      <c r="AF151" s="452"/>
      <c r="AG151" s="453"/>
      <c r="AH151" s="452"/>
      <c r="AI151" s="453"/>
      <c r="AJ151" s="453"/>
      <c r="AK151" s="459" t="str">
        <f>IF(AH151&lt;&gt;"",VLOOKUP(AH151,'DON GIA'!$M$1:$P$9,4,0),"")</f>
        <v/>
      </c>
      <c r="AL151" s="459" t="str">
        <f t="shared" si="32"/>
        <v/>
      </c>
      <c r="AM151" s="453"/>
      <c r="AN151" s="453"/>
      <c r="AO151" s="449" t="str">
        <f t="shared" si="29"/>
        <v/>
      </c>
      <c r="AP151" s="456"/>
      <c r="AQ151" s="462"/>
    </row>
    <row r="152" spans="1:43" ht="31.5" outlineLevel="2">
      <c r="A152" s="455" t="e">
        <f>IF(C151&lt;&gt;"",$C$8:C151,A151)</f>
        <v>#VALUE!</v>
      </c>
      <c r="B152" s="443" t="str">
        <f>IF(C152&lt;&gt;"",COUNTA($C$8:C152),"")</f>
        <v/>
      </c>
      <c r="C152" s="443"/>
      <c r="D152" s="452"/>
      <c r="E152" s="453"/>
      <c r="F152" s="453"/>
      <c r="G152" s="453"/>
      <c r="H152" s="453"/>
      <c r="I152" s="453"/>
      <c r="J152" s="453"/>
      <c r="K152" s="456"/>
      <c r="L152" s="457"/>
      <c r="M152" s="458" t="str">
        <f>IF(K152&lt;&gt;"",VLOOKUP(K152,'DON GIA'!$S$1:$U$19,3,0),"")</f>
        <v/>
      </c>
      <c r="N152" s="458" t="str">
        <f>IF(K152&lt;&gt;"",VLOOKUP(K152,'DON GIA'!$S$1:$V$19,4,0),"")</f>
        <v/>
      </c>
      <c r="O152" s="458" t="str">
        <f t="shared" si="30"/>
        <v/>
      </c>
      <c r="P152" s="458" t="str">
        <f t="shared" si="31"/>
        <v/>
      </c>
      <c r="Q152" s="452" t="s">
        <v>128</v>
      </c>
      <c r="R152" s="453" t="s">
        <v>44</v>
      </c>
      <c r="S152" s="453">
        <v>1</v>
      </c>
      <c r="T152" s="459">
        <f>IF(Q152&lt;&gt;"",VLOOKUP(Q152,'DON GIA'!$H$1:$K$103,4,0),"")</f>
        <v>473000</v>
      </c>
      <c r="U152" s="459">
        <f t="shared" si="27"/>
        <v>473000</v>
      </c>
      <c r="V152" s="456"/>
      <c r="W152" s="453"/>
      <c r="X152" s="460"/>
      <c r="Y152" s="461"/>
      <c r="Z152" s="459" t="str">
        <f>IF(V152&lt;&gt;"",VLOOKUP(V152,'DON GIA'!$A$1:$D$346,4,0),"")</f>
        <v/>
      </c>
      <c r="AA152" s="459" t="str">
        <f t="shared" si="28"/>
        <v/>
      </c>
      <c r="AB152" s="452"/>
      <c r="AC152" s="452"/>
      <c r="AD152" s="452"/>
      <c r="AE152" s="452"/>
      <c r="AF152" s="452"/>
      <c r="AG152" s="453"/>
      <c r="AH152" s="452"/>
      <c r="AI152" s="453"/>
      <c r="AJ152" s="453"/>
      <c r="AK152" s="459" t="str">
        <f>IF(AH152&lt;&gt;"",VLOOKUP(AH152,'DON GIA'!$M$1:$P$9,4,0),"")</f>
        <v/>
      </c>
      <c r="AL152" s="459" t="str">
        <f t="shared" si="32"/>
        <v/>
      </c>
      <c r="AM152" s="453"/>
      <c r="AN152" s="453"/>
      <c r="AO152" s="449" t="str">
        <f t="shared" si="29"/>
        <v/>
      </c>
      <c r="AP152" s="456"/>
      <c r="AQ152" s="462"/>
    </row>
    <row r="153" spans="1:43" ht="31.5" outlineLevel="2">
      <c r="A153" s="455" t="e">
        <f>IF(C152&lt;&gt;"",$C$8:C152,A152)</f>
        <v>#VALUE!</v>
      </c>
      <c r="B153" s="443" t="str">
        <f>IF(C153&lt;&gt;"",COUNTA($C$8:C153),"")</f>
        <v/>
      </c>
      <c r="C153" s="443"/>
      <c r="D153" s="452"/>
      <c r="E153" s="453"/>
      <c r="F153" s="453"/>
      <c r="G153" s="453"/>
      <c r="H153" s="453"/>
      <c r="I153" s="453"/>
      <c r="J153" s="453"/>
      <c r="K153" s="456"/>
      <c r="L153" s="457"/>
      <c r="M153" s="458" t="str">
        <f>IF(K153&lt;&gt;"",VLOOKUP(K153,'DON GIA'!$S$1:$U$19,3,0),"")</f>
        <v/>
      </c>
      <c r="N153" s="458" t="str">
        <f>IF(K153&lt;&gt;"",VLOOKUP(K153,'DON GIA'!$S$1:$V$19,4,0),"")</f>
        <v/>
      </c>
      <c r="O153" s="458" t="str">
        <f t="shared" si="30"/>
        <v/>
      </c>
      <c r="P153" s="458" t="str">
        <f t="shared" si="31"/>
        <v/>
      </c>
      <c r="Q153" s="452" t="s">
        <v>129</v>
      </c>
      <c r="R153" s="453" t="s">
        <v>44</v>
      </c>
      <c r="S153" s="453">
        <v>1</v>
      </c>
      <c r="T153" s="459">
        <f>IF(Q153&lt;&gt;"",VLOOKUP(Q153,'DON GIA'!$H$1:$K$103,4,0),"")</f>
        <v>360000</v>
      </c>
      <c r="U153" s="459">
        <f t="shared" si="27"/>
        <v>360000</v>
      </c>
      <c r="V153" s="456"/>
      <c r="W153" s="453"/>
      <c r="X153" s="460"/>
      <c r="Y153" s="461"/>
      <c r="Z153" s="459" t="str">
        <f>IF(V153&lt;&gt;"",VLOOKUP(V153,'DON GIA'!$A$1:$D$346,4,0),"")</f>
        <v/>
      </c>
      <c r="AA153" s="459" t="str">
        <f t="shared" si="28"/>
        <v/>
      </c>
      <c r="AB153" s="452"/>
      <c r="AC153" s="452"/>
      <c r="AD153" s="452"/>
      <c r="AE153" s="452"/>
      <c r="AF153" s="452"/>
      <c r="AG153" s="453"/>
      <c r="AH153" s="452"/>
      <c r="AI153" s="453"/>
      <c r="AJ153" s="453"/>
      <c r="AK153" s="459" t="str">
        <f>IF(AH153&lt;&gt;"",VLOOKUP(AH153,'DON GIA'!$M$1:$P$9,4,0),"")</f>
        <v/>
      </c>
      <c r="AL153" s="459" t="str">
        <f t="shared" si="32"/>
        <v/>
      </c>
      <c r="AM153" s="453"/>
      <c r="AN153" s="453"/>
      <c r="AO153" s="449" t="str">
        <f t="shared" si="29"/>
        <v/>
      </c>
      <c r="AP153" s="456"/>
      <c r="AQ153" s="462"/>
    </row>
    <row r="154" spans="1:43" ht="31.5" outlineLevel="2">
      <c r="A154" s="455" t="e">
        <f>IF(C153&lt;&gt;"",$C$8:C153,A153)</f>
        <v>#VALUE!</v>
      </c>
      <c r="B154" s="443" t="str">
        <f>IF(C154&lt;&gt;"",COUNTA($C$8:C154),"")</f>
        <v/>
      </c>
      <c r="C154" s="443"/>
      <c r="D154" s="452"/>
      <c r="E154" s="453"/>
      <c r="F154" s="453"/>
      <c r="G154" s="453"/>
      <c r="H154" s="453"/>
      <c r="I154" s="453"/>
      <c r="J154" s="453"/>
      <c r="K154" s="456"/>
      <c r="L154" s="457"/>
      <c r="M154" s="458" t="str">
        <f>IF(K154&lt;&gt;"",VLOOKUP(K154,'DON GIA'!$S$1:$U$19,3,0),"")</f>
        <v/>
      </c>
      <c r="N154" s="458" t="str">
        <f>IF(K154&lt;&gt;"",VLOOKUP(K154,'DON GIA'!$S$1:$V$19,4,0),"")</f>
        <v/>
      </c>
      <c r="O154" s="458" t="str">
        <f t="shared" si="30"/>
        <v/>
      </c>
      <c r="P154" s="458" t="str">
        <f t="shared" si="31"/>
        <v/>
      </c>
      <c r="Q154" s="452" t="s">
        <v>130</v>
      </c>
      <c r="R154" s="453" t="s">
        <v>44</v>
      </c>
      <c r="S154" s="453">
        <v>1</v>
      </c>
      <c r="T154" s="459">
        <f>IF(Q154&lt;&gt;"",VLOOKUP(Q154,'DON GIA'!$H$1:$K$103,4,0),"")</f>
        <v>134000</v>
      </c>
      <c r="U154" s="459">
        <f t="shared" si="27"/>
        <v>134000</v>
      </c>
      <c r="V154" s="456"/>
      <c r="W154" s="453"/>
      <c r="X154" s="460"/>
      <c r="Y154" s="461"/>
      <c r="Z154" s="459" t="str">
        <f>IF(V154&lt;&gt;"",VLOOKUP(V154,'DON GIA'!$A$1:$D$346,4,0),"")</f>
        <v/>
      </c>
      <c r="AA154" s="459" t="str">
        <f t="shared" si="28"/>
        <v/>
      </c>
      <c r="AB154" s="452"/>
      <c r="AC154" s="452"/>
      <c r="AD154" s="452"/>
      <c r="AE154" s="452"/>
      <c r="AF154" s="452"/>
      <c r="AG154" s="453"/>
      <c r="AH154" s="452"/>
      <c r="AI154" s="453"/>
      <c r="AJ154" s="453"/>
      <c r="AK154" s="459" t="str">
        <f>IF(AH154&lt;&gt;"",VLOOKUP(AH154,'DON GIA'!$M$1:$P$9,4,0),"")</f>
        <v/>
      </c>
      <c r="AL154" s="459" t="str">
        <f t="shared" si="32"/>
        <v/>
      </c>
      <c r="AM154" s="453"/>
      <c r="AN154" s="453"/>
      <c r="AO154" s="449" t="str">
        <f t="shared" si="29"/>
        <v/>
      </c>
      <c r="AP154" s="456"/>
      <c r="AQ154" s="462"/>
    </row>
    <row r="155" spans="1:43" ht="31.5" outlineLevel="2">
      <c r="A155" s="455" t="e">
        <f>IF(C154&lt;&gt;"",$C$8:C154,A154)</f>
        <v>#VALUE!</v>
      </c>
      <c r="B155" s="443" t="str">
        <f>IF(C155&lt;&gt;"",COUNTA($C$8:C155),"")</f>
        <v/>
      </c>
      <c r="C155" s="443"/>
      <c r="D155" s="452"/>
      <c r="E155" s="453"/>
      <c r="F155" s="453"/>
      <c r="G155" s="453"/>
      <c r="H155" s="453"/>
      <c r="I155" s="453"/>
      <c r="J155" s="453"/>
      <c r="K155" s="456"/>
      <c r="L155" s="457"/>
      <c r="M155" s="458" t="str">
        <f>IF(K155&lt;&gt;"",VLOOKUP(K155,'DON GIA'!$S$1:$U$19,3,0),"")</f>
        <v/>
      </c>
      <c r="N155" s="458" t="str">
        <f>IF(K155&lt;&gt;"",VLOOKUP(K155,'DON GIA'!$S$1:$V$19,4,0),"")</f>
        <v/>
      </c>
      <c r="O155" s="458" t="str">
        <f t="shared" si="30"/>
        <v/>
      </c>
      <c r="P155" s="458" t="str">
        <f t="shared" si="31"/>
        <v/>
      </c>
      <c r="Q155" s="452" t="s">
        <v>131</v>
      </c>
      <c r="R155" s="453" t="s">
        <v>44</v>
      </c>
      <c r="S155" s="453">
        <v>1</v>
      </c>
      <c r="T155" s="459">
        <f>IF(Q155&lt;&gt;"",VLOOKUP(Q155,'DON GIA'!$H$1:$K$103,4,0),"")</f>
        <v>554000</v>
      </c>
      <c r="U155" s="459">
        <f t="shared" si="27"/>
        <v>554000</v>
      </c>
      <c r="V155" s="456"/>
      <c r="W155" s="453"/>
      <c r="X155" s="460"/>
      <c r="Y155" s="461"/>
      <c r="Z155" s="459" t="str">
        <f>IF(V155&lt;&gt;"",VLOOKUP(V155,'DON GIA'!$A$1:$D$346,4,0),"")</f>
        <v/>
      </c>
      <c r="AA155" s="459" t="str">
        <f t="shared" si="28"/>
        <v/>
      </c>
      <c r="AB155" s="452"/>
      <c r="AC155" s="452"/>
      <c r="AD155" s="452"/>
      <c r="AE155" s="452"/>
      <c r="AF155" s="452"/>
      <c r="AG155" s="453"/>
      <c r="AH155" s="452"/>
      <c r="AI155" s="453"/>
      <c r="AJ155" s="453"/>
      <c r="AK155" s="459" t="str">
        <f>IF(AH155&lt;&gt;"",VLOOKUP(AH155,'DON GIA'!$M$1:$P$9,4,0),"")</f>
        <v/>
      </c>
      <c r="AL155" s="459" t="str">
        <f t="shared" si="32"/>
        <v/>
      </c>
      <c r="AM155" s="453"/>
      <c r="AN155" s="453"/>
      <c r="AO155" s="449" t="str">
        <f t="shared" si="29"/>
        <v/>
      </c>
      <c r="AP155" s="456"/>
      <c r="AQ155" s="462"/>
    </row>
    <row r="156" spans="1:43" ht="31.5" outlineLevel="2">
      <c r="A156" s="455" t="e">
        <f>IF(C155&lt;&gt;"",$C$8:C155,A155)</f>
        <v>#VALUE!</v>
      </c>
      <c r="B156" s="443" t="str">
        <f>IF(C156&lt;&gt;"",COUNTA($C$8:C156),"")</f>
        <v/>
      </c>
      <c r="C156" s="443"/>
      <c r="D156" s="452"/>
      <c r="E156" s="453"/>
      <c r="F156" s="453"/>
      <c r="G156" s="453"/>
      <c r="H156" s="453"/>
      <c r="I156" s="453"/>
      <c r="J156" s="453"/>
      <c r="K156" s="456"/>
      <c r="L156" s="457"/>
      <c r="M156" s="458" t="str">
        <f>IF(K156&lt;&gt;"",VLOOKUP(K156,'DON GIA'!$S$1:$U$19,3,0),"")</f>
        <v/>
      </c>
      <c r="N156" s="458" t="str">
        <f>IF(K156&lt;&gt;"",VLOOKUP(K156,'DON GIA'!$S$1:$V$19,4,0),"")</f>
        <v/>
      </c>
      <c r="O156" s="458" t="str">
        <f t="shared" si="30"/>
        <v/>
      </c>
      <c r="P156" s="458" t="str">
        <f t="shared" si="31"/>
        <v/>
      </c>
      <c r="Q156" s="452" t="s">
        <v>132</v>
      </c>
      <c r="R156" s="453" t="s">
        <v>44</v>
      </c>
      <c r="S156" s="453">
        <v>1</v>
      </c>
      <c r="T156" s="459">
        <f>IF(Q156&lt;&gt;"",VLOOKUP(Q156,'DON GIA'!$H$1:$K$103,4,0),"")</f>
        <v>293000</v>
      </c>
      <c r="U156" s="459">
        <f t="shared" si="27"/>
        <v>293000</v>
      </c>
      <c r="V156" s="456"/>
      <c r="W156" s="453"/>
      <c r="X156" s="460"/>
      <c r="Y156" s="461"/>
      <c r="Z156" s="459" t="str">
        <f>IF(V156&lt;&gt;"",VLOOKUP(V156,'DON GIA'!$A$1:$D$346,4,0),"")</f>
        <v/>
      </c>
      <c r="AA156" s="459" t="str">
        <f t="shared" si="28"/>
        <v/>
      </c>
      <c r="AB156" s="452"/>
      <c r="AC156" s="452"/>
      <c r="AD156" s="452"/>
      <c r="AE156" s="452"/>
      <c r="AF156" s="452"/>
      <c r="AG156" s="453"/>
      <c r="AH156" s="452"/>
      <c r="AI156" s="453"/>
      <c r="AJ156" s="453"/>
      <c r="AK156" s="459" t="str">
        <f>IF(AH156&lt;&gt;"",VLOOKUP(AH156,'DON GIA'!$M$1:$P$9,4,0),"")</f>
        <v/>
      </c>
      <c r="AL156" s="459" t="str">
        <f t="shared" si="32"/>
        <v/>
      </c>
      <c r="AM156" s="453"/>
      <c r="AN156" s="453"/>
      <c r="AO156" s="449" t="str">
        <f t="shared" si="29"/>
        <v/>
      </c>
      <c r="AP156" s="456"/>
      <c r="AQ156" s="462"/>
    </row>
    <row r="157" spans="1:43" ht="31.5" outlineLevel="2">
      <c r="A157" s="455" t="e">
        <f>IF(C156&lt;&gt;"",$C$8:C156,A156)</f>
        <v>#VALUE!</v>
      </c>
      <c r="B157" s="443" t="str">
        <f>IF(C157&lt;&gt;"",COUNTA($C$8:C157),"")</f>
        <v/>
      </c>
      <c r="C157" s="443"/>
      <c r="D157" s="452"/>
      <c r="E157" s="453"/>
      <c r="F157" s="453"/>
      <c r="G157" s="453"/>
      <c r="H157" s="453"/>
      <c r="I157" s="453"/>
      <c r="J157" s="453"/>
      <c r="K157" s="456"/>
      <c r="L157" s="457"/>
      <c r="M157" s="458" t="str">
        <f>IF(K157&lt;&gt;"",VLOOKUP(K157,'DON GIA'!$S$1:$U$19,3,0),"")</f>
        <v/>
      </c>
      <c r="N157" s="458" t="str">
        <f>IF(K157&lt;&gt;"",VLOOKUP(K157,'DON GIA'!$S$1:$V$19,4,0),"")</f>
        <v/>
      </c>
      <c r="O157" s="458" t="str">
        <f t="shared" si="30"/>
        <v/>
      </c>
      <c r="P157" s="458" t="str">
        <f t="shared" si="31"/>
        <v/>
      </c>
      <c r="Q157" s="452" t="s">
        <v>133</v>
      </c>
      <c r="R157" s="453" t="s">
        <v>44</v>
      </c>
      <c r="S157" s="453">
        <v>1</v>
      </c>
      <c r="T157" s="459">
        <f>IF(Q157&lt;&gt;"",VLOOKUP(Q157,'DON GIA'!$H$1:$K$103,4,0),"")</f>
        <v>283000</v>
      </c>
      <c r="U157" s="459">
        <f t="shared" si="27"/>
        <v>283000</v>
      </c>
      <c r="V157" s="456"/>
      <c r="W157" s="453"/>
      <c r="X157" s="460"/>
      <c r="Y157" s="461"/>
      <c r="Z157" s="459" t="str">
        <f>IF(V157&lt;&gt;"",VLOOKUP(V157,'DON GIA'!$A$1:$D$346,4,0),"")</f>
        <v/>
      </c>
      <c r="AA157" s="459" t="str">
        <f t="shared" si="28"/>
        <v/>
      </c>
      <c r="AB157" s="452"/>
      <c r="AC157" s="452"/>
      <c r="AD157" s="452"/>
      <c r="AE157" s="452"/>
      <c r="AF157" s="452"/>
      <c r="AG157" s="453"/>
      <c r="AH157" s="452"/>
      <c r="AI157" s="453"/>
      <c r="AJ157" s="453"/>
      <c r="AK157" s="459" t="str">
        <f>IF(AH157&lt;&gt;"",VLOOKUP(AH157,'DON GIA'!$M$1:$P$9,4,0),"")</f>
        <v/>
      </c>
      <c r="AL157" s="459" t="str">
        <f t="shared" si="32"/>
        <v/>
      </c>
      <c r="AM157" s="453"/>
      <c r="AN157" s="453"/>
      <c r="AO157" s="449" t="str">
        <f t="shared" si="29"/>
        <v/>
      </c>
      <c r="AP157" s="456"/>
      <c r="AQ157" s="462"/>
    </row>
    <row r="158" spans="1:43" ht="31.5" outlineLevel="2">
      <c r="A158" s="455" t="e">
        <f>IF(C157&lt;&gt;"",$C$8:C157,A157)</f>
        <v>#VALUE!</v>
      </c>
      <c r="B158" s="443" t="str">
        <f>IF(C158&lt;&gt;"",COUNTA($C$8:C158),"")</f>
        <v/>
      </c>
      <c r="C158" s="443"/>
      <c r="D158" s="452"/>
      <c r="E158" s="453"/>
      <c r="F158" s="453"/>
      <c r="G158" s="453"/>
      <c r="H158" s="453"/>
      <c r="I158" s="453"/>
      <c r="J158" s="453"/>
      <c r="K158" s="456"/>
      <c r="L158" s="457"/>
      <c r="M158" s="458" t="str">
        <f>IF(K158&lt;&gt;"",VLOOKUP(K158,'DON GIA'!$S$1:$U$19,3,0),"")</f>
        <v/>
      </c>
      <c r="N158" s="458" t="str">
        <f>IF(K158&lt;&gt;"",VLOOKUP(K158,'DON GIA'!$S$1:$V$19,4,0),"")</f>
        <v/>
      </c>
      <c r="O158" s="458" t="str">
        <f t="shared" si="30"/>
        <v/>
      </c>
      <c r="P158" s="458" t="str">
        <f t="shared" si="31"/>
        <v/>
      </c>
      <c r="Q158" s="452" t="s">
        <v>134</v>
      </c>
      <c r="R158" s="453" t="s">
        <v>44</v>
      </c>
      <c r="S158" s="453">
        <v>1</v>
      </c>
      <c r="T158" s="459">
        <f>IF(Q158&lt;&gt;"",VLOOKUP(Q158,'DON GIA'!$H$1:$K$103,4,0),"")</f>
        <v>360000</v>
      </c>
      <c r="U158" s="459">
        <f t="shared" si="27"/>
        <v>360000</v>
      </c>
      <c r="V158" s="456"/>
      <c r="W158" s="453"/>
      <c r="X158" s="460"/>
      <c r="Y158" s="461"/>
      <c r="Z158" s="459" t="str">
        <f>IF(V158&lt;&gt;"",VLOOKUP(V158,'DON GIA'!$A$1:$D$346,4,0),"")</f>
        <v/>
      </c>
      <c r="AA158" s="459" t="str">
        <f t="shared" si="28"/>
        <v/>
      </c>
      <c r="AB158" s="452"/>
      <c r="AC158" s="452"/>
      <c r="AD158" s="452"/>
      <c r="AE158" s="452"/>
      <c r="AF158" s="452"/>
      <c r="AG158" s="453"/>
      <c r="AH158" s="452"/>
      <c r="AI158" s="453"/>
      <c r="AJ158" s="453"/>
      <c r="AK158" s="459" t="str">
        <f>IF(AH158&lt;&gt;"",VLOOKUP(AH158,'DON GIA'!$M$1:$P$9,4,0),"")</f>
        <v/>
      </c>
      <c r="AL158" s="459" t="str">
        <f t="shared" si="32"/>
        <v/>
      </c>
      <c r="AM158" s="453"/>
      <c r="AN158" s="453"/>
      <c r="AO158" s="449" t="str">
        <f t="shared" si="29"/>
        <v/>
      </c>
      <c r="AP158" s="456"/>
      <c r="AQ158" s="462"/>
    </row>
    <row r="159" spans="1:43" ht="94.5" outlineLevel="2">
      <c r="A159" s="455" t="e">
        <f>IF(C158&lt;&gt;"",$C$8:C158,A158)</f>
        <v>#VALUE!</v>
      </c>
      <c r="B159" s="443" t="str">
        <f>IF(C159&lt;&gt;"",COUNTA($C$8:C159),"")</f>
        <v/>
      </c>
      <c r="C159" s="443"/>
      <c r="D159" s="452"/>
      <c r="E159" s="453"/>
      <c r="F159" s="453"/>
      <c r="G159" s="453"/>
      <c r="H159" s="453"/>
      <c r="I159" s="453"/>
      <c r="J159" s="453"/>
      <c r="K159" s="456"/>
      <c r="L159" s="457"/>
      <c r="M159" s="458" t="str">
        <f>IF(K159&lt;&gt;"",VLOOKUP(K159,'DON GIA'!$S$1:$U$19,3,0),"")</f>
        <v/>
      </c>
      <c r="N159" s="458" t="str">
        <f>IF(K159&lt;&gt;"",VLOOKUP(K159,'DON GIA'!$S$1:$V$19,4,0),"")</f>
        <v/>
      </c>
      <c r="O159" s="458" t="str">
        <f t="shared" si="30"/>
        <v/>
      </c>
      <c r="P159" s="458" t="str">
        <f t="shared" si="31"/>
        <v/>
      </c>
      <c r="Q159" s="452" t="s">
        <v>135</v>
      </c>
      <c r="R159" s="453" t="s">
        <v>44</v>
      </c>
      <c r="S159" s="453">
        <v>1</v>
      </c>
      <c r="T159" s="459" t="e">
        <f>IF(Q159&lt;&gt;"",VLOOKUP(Q159,'DON GIA'!$H$1:$K$103,4,0),"")</f>
        <v>#N/A</v>
      </c>
      <c r="U159" s="459" t="str">
        <f t="shared" si="27"/>
        <v/>
      </c>
      <c r="V159" s="456"/>
      <c r="W159" s="453"/>
      <c r="X159" s="460"/>
      <c r="Y159" s="461"/>
      <c r="Z159" s="459" t="str">
        <f>IF(V159&lt;&gt;"",VLOOKUP(V159,'DON GIA'!$A$1:$D$346,4,0),"")</f>
        <v/>
      </c>
      <c r="AA159" s="459" t="str">
        <f t="shared" si="28"/>
        <v/>
      </c>
      <c r="AB159" s="452"/>
      <c r="AC159" s="452"/>
      <c r="AD159" s="452"/>
      <c r="AE159" s="452"/>
      <c r="AF159" s="452"/>
      <c r="AG159" s="453"/>
      <c r="AH159" s="452"/>
      <c r="AI159" s="453"/>
      <c r="AJ159" s="453"/>
      <c r="AK159" s="459" t="str">
        <f>IF(AH159&lt;&gt;"",VLOOKUP(AH159,'DON GIA'!$M$1:$P$9,4,0),"")</f>
        <v/>
      </c>
      <c r="AL159" s="459" t="str">
        <f t="shared" si="32"/>
        <v/>
      </c>
      <c r="AM159" s="453"/>
      <c r="AN159" s="453"/>
      <c r="AO159" s="449" t="str">
        <f t="shared" si="29"/>
        <v/>
      </c>
      <c r="AP159" s="456"/>
      <c r="AQ159" s="462"/>
    </row>
    <row r="160" spans="1:43" ht="31.5" outlineLevel="2">
      <c r="A160" s="455" t="e">
        <f>IF(C159&lt;&gt;"",$C$8:C159,A159)</f>
        <v>#VALUE!</v>
      </c>
      <c r="B160" s="443" t="str">
        <f>IF(C160&lt;&gt;"",COUNTA($C$8:C160),"")</f>
        <v/>
      </c>
      <c r="C160" s="443"/>
      <c r="D160" s="444"/>
      <c r="E160" s="453"/>
      <c r="F160" s="453"/>
      <c r="G160" s="453"/>
      <c r="H160" s="453"/>
      <c r="I160" s="453"/>
      <c r="J160" s="453"/>
      <c r="K160" s="456"/>
      <c r="L160" s="457"/>
      <c r="M160" s="458" t="str">
        <f>IF(K160&lt;&gt;"",VLOOKUP(K160,'DON GIA'!$S$1:$U$19,3,0),"")</f>
        <v/>
      </c>
      <c r="N160" s="458" t="str">
        <f>IF(K160&lt;&gt;"",VLOOKUP(K160,'DON GIA'!$S$1:$V$19,4,0),"")</f>
        <v/>
      </c>
      <c r="O160" s="458" t="str">
        <f t="shared" si="30"/>
        <v/>
      </c>
      <c r="P160" s="458" t="str">
        <f t="shared" si="31"/>
        <v/>
      </c>
      <c r="Q160" s="452" t="s">
        <v>35</v>
      </c>
      <c r="R160" s="453"/>
      <c r="S160" s="453"/>
      <c r="T160" s="459" t="str">
        <f>IF(Q160&lt;&gt;"",VLOOKUP(Q160,'DON GIA'!$H$1:$K$103,4,0),"")</f>
        <v/>
      </c>
      <c r="U160" s="459" t="str">
        <f t="shared" si="27"/>
        <v/>
      </c>
      <c r="V160" s="456"/>
      <c r="W160" s="453"/>
      <c r="X160" s="460"/>
      <c r="Y160" s="461"/>
      <c r="Z160" s="459" t="str">
        <f>IF(V160&lt;&gt;"",VLOOKUP(V160,'DON GIA'!$A$1:$D$346,4,0),"")</f>
        <v/>
      </c>
      <c r="AA160" s="459" t="str">
        <f t="shared" si="28"/>
        <v/>
      </c>
      <c r="AB160" s="452"/>
      <c r="AC160" s="452"/>
      <c r="AD160" s="452"/>
      <c r="AE160" s="452"/>
      <c r="AF160" s="452"/>
      <c r="AG160" s="453"/>
      <c r="AH160" s="452"/>
      <c r="AI160" s="453"/>
      <c r="AJ160" s="453"/>
      <c r="AK160" s="459" t="str">
        <f>IF(AH160&lt;&gt;"",VLOOKUP(AH160,'DON GIA'!$M$1:$P$9,4,0),"")</f>
        <v/>
      </c>
      <c r="AL160" s="459" t="str">
        <f t="shared" si="32"/>
        <v/>
      </c>
      <c r="AM160" s="453"/>
      <c r="AN160" s="453"/>
      <c r="AO160" s="449" t="str">
        <f t="shared" si="29"/>
        <v/>
      </c>
      <c r="AP160" s="456"/>
      <c r="AQ160" s="462"/>
    </row>
    <row r="161" spans="1:43" ht="31.5" outlineLevel="1">
      <c r="A161" s="410" t="s">
        <v>849</v>
      </c>
      <c r="B161" s="443">
        <f>IF(C161&lt;&gt;"",COUNTA($C$8:C161),"")</f>
        <v>12</v>
      </c>
      <c r="C161" s="443">
        <v>404</v>
      </c>
      <c r="D161" s="444" t="s">
        <v>137</v>
      </c>
      <c r="E161" s="445"/>
      <c r="F161" s="445"/>
      <c r="G161" s="445"/>
      <c r="H161" s="445"/>
      <c r="I161" s="445"/>
      <c r="J161" s="445"/>
      <c r="K161" s="446"/>
      <c r="L161" s="447">
        <f>SUBTOTAL(9,L162:L167)</f>
        <v>538.1</v>
      </c>
      <c r="M161" s="448"/>
      <c r="N161" s="448"/>
      <c r="O161" s="448">
        <f>SUBTOTAL(9,O162:O167)</f>
        <v>903469900</v>
      </c>
      <c r="P161" s="448">
        <f>SUBTOTAL(9,P162:P167)</f>
        <v>726435000</v>
      </c>
      <c r="Q161" s="444"/>
      <c r="R161" s="445"/>
      <c r="S161" s="445">
        <f>SUBTOTAL(9,S162:S167)</f>
        <v>0</v>
      </c>
      <c r="T161" s="449"/>
      <c r="U161" s="449">
        <f>SUBTOTAL(9,U162:U167)</f>
        <v>0</v>
      </c>
      <c r="V161" s="446"/>
      <c r="W161" s="445"/>
      <c r="X161" s="450">
        <f>SUBTOTAL(9,X162:X167)</f>
        <v>0</v>
      </c>
      <c r="Y161" s="451">
        <f>SUBTOTAL(9,Y162:Y167)</f>
        <v>0</v>
      </c>
      <c r="Z161" s="449"/>
      <c r="AA161" s="449">
        <f>SUBTOTAL(9,AA162:AA167)</f>
        <v>0</v>
      </c>
      <c r="AB161" s="452"/>
      <c r="AC161" s="452"/>
      <c r="AD161" s="452"/>
      <c r="AE161" s="452"/>
      <c r="AF161" s="452"/>
      <c r="AG161" s="453"/>
      <c r="AH161" s="452"/>
      <c r="AI161" s="445"/>
      <c r="AJ161" s="445">
        <f>SUBTOTAL(9,AJ162:AJ167)</f>
        <v>0</v>
      </c>
      <c r="AK161" s="449"/>
      <c r="AL161" s="449">
        <f>SUBTOTAL(9,AL162:AL167)</f>
        <v>0</v>
      </c>
      <c r="AM161" s="445"/>
      <c r="AN161" s="445">
        <f>SUBTOTAL(9,AN162:AN167)</f>
        <v>0</v>
      </c>
      <c r="AO161" s="449">
        <f t="shared" si="29"/>
        <v>1629904900</v>
      </c>
      <c r="AP161" s="454"/>
      <c r="AQ161" s="423"/>
    </row>
    <row r="162" spans="1:43" ht="157.5" outlineLevel="2">
      <c r="A162" s="455" t="e">
        <f>IF(C161&lt;&gt;"",$C$8:C161,A160)</f>
        <v>#VALUE!</v>
      </c>
      <c r="B162" s="443" t="str">
        <f>IF(C162&lt;&gt;"",COUNTA($C$8:C162),"")</f>
        <v/>
      </c>
      <c r="C162" s="443"/>
      <c r="D162" s="452" t="s">
        <v>138</v>
      </c>
      <c r="E162" s="453"/>
      <c r="F162" s="453"/>
      <c r="G162" s="453">
        <v>44</v>
      </c>
      <c r="H162" s="453">
        <v>80</v>
      </c>
      <c r="I162" s="453">
        <v>251</v>
      </c>
      <c r="J162" s="453">
        <v>308</v>
      </c>
      <c r="K162" s="456" t="s">
        <v>974</v>
      </c>
      <c r="L162" s="457">
        <v>538.1</v>
      </c>
      <c r="M162" s="458">
        <f>IF(K162&lt;&gt;"",VLOOKUP(K162,'DON GIA'!$S$1:$U$19,3,0),"")</f>
        <v>1679000</v>
      </c>
      <c r="N162" s="458">
        <f>IF(K162&lt;&gt;"",VLOOKUP(K162,'DON GIA'!$S$1:$V$19,4,0),"")</f>
        <v>1350000</v>
      </c>
      <c r="O162" s="458">
        <f t="shared" si="30"/>
        <v>903469900</v>
      </c>
      <c r="P162" s="458">
        <f t="shared" si="31"/>
        <v>726435000</v>
      </c>
      <c r="Q162" s="452" t="s">
        <v>35</v>
      </c>
      <c r="R162" s="453"/>
      <c r="S162" s="453"/>
      <c r="T162" s="459" t="str">
        <f>IF(Q162&lt;&gt;"",VLOOKUP(Q162,'DON GIA'!$H$1:$K$103,4,0),"")</f>
        <v/>
      </c>
      <c r="U162" s="459" t="str">
        <f t="shared" ref="U162:U167" si="33">IF(Q162&lt;&gt;"",IF(ISNUMBER(T162),S162*T162,""),"")</f>
        <v/>
      </c>
      <c r="V162" s="456"/>
      <c r="W162" s="453"/>
      <c r="X162" s="460"/>
      <c r="Y162" s="461"/>
      <c r="Z162" s="459" t="str">
        <f>IF(V162&lt;&gt;"",VLOOKUP(V162,'DON GIA'!$A$1:$D$346,4,0),"")</f>
        <v/>
      </c>
      <c r="AA162" s="459" t="str">
        <f t="shared" ref="AA162:AA167" si="34">IF(V162&lt;&gt;"",IF(ISNUMBER(Z162),X162*Z162,""),"")</f>
        <v/>
      </c>
      <c r="AB162" s="452"/>
      <c r="AC162" s="452"/>
      <c r="AD162" s="452"/>
      <c r="AE162" s="452"/>
      <c r="AF162" s="452"/>
      <c r="AG162" s="453"/>
      <c r="AH162" s="452"/>
      <c r="AI162" s="453"/>
      <c r="AJ162" s="453"/>
      <c r="AK162" s="459" t="str">
        <f>IF(AH162&lt;&gt;"",VLOOKUP(AH162,'DON GIA'!$M$1:$P$9,4,0),"")</f>
        <v/>
      </c>
      <c r="AL162" s="459" t="str">
        <f t="shared" si="32"/>
        <v/>
      </c>
      <c r="AM162" s="453"/>
      <c r="AN162" s="453"/>
      <c r="AO162" s="449" t="str">
        <f t="shared" si="29"/>
        <v/>
      </c>
      <c r="AP162" s="454" t="s">
        <v>1746</v>
      </c>
      <c r="AQ162" s="462"/>
    </row>
    <row r="163" spans="1:43" ht="189" outlineLevel="2">
      <c r="A163" s="455" t="e">
        <f>IF(C162&lt;&gt;"",$C$8:C162,A162)</f>
        <v>#VALUE!</v>
      </c>
      <c r="B163" s="443" t="str">
        <f>IF(C163&lt;&gt;"",COUNTA($C$8:C163),"")</f>
        <v/>
      </c>
      <c r="C163" s="443"/>
      <c r="D163" s="468" t="s">
        <v>139</v>
      </c>
      <c r="E163" s="453"/>
      <c r="F163" s="453"/>
      <c r="G163" s="453"/>
      <c r="H163" s="453"/>
      <c r="I163" s="453"/>
      <c r="J163" s="453"/>
      <c r="K163" s="456"/>
      <c r="L163" s="457"/>
      <c r="M163" s="458" t="str">
        <f>IF(K163&lt;&gt;"",VLOOKUP(K163,'DON GIA'!$S$1:$U$19,3,0),"")</f>
        <v/>
      </c>
      <c r="N163" s="458" t="str">
        <f>IF(K163&lt;&gt;"",VLOOKUP(K163,'DON GIA'!$S$1:$V$19,4,0),"")</f>
        <v/>
      </c>
      <c r="O163" s="458" t="str">
        <f t="shared" si="30"/>
        <v/>
      </c>
      <c r="P163" s="458" t="str">
        <f t="shared" si="31"/>
        <v/>
      </c>
      <c r="Q163" s="452" t="s">
        <v>35</v>
      </c>
      <c r="R163" s="453"/>
      <c r="S163" s="453"/>
      <c r="T163" s="459" t="str">
        <f>IF(Q163&lt;&gt;"",VLOOKUP(Q163,'DON GIA'!$H$1:$K$103,4,0),"")</f>
        <v/>
      </c>
      <c r="U163" s="459" t="str">
        <f t="shared" si="33"/>
        <v/>
      </c>
      <c r="V163" s="456"/>
      <c r="W163" s="453"/>
      <c r="X163" s="460"/>
      <c r="Y163" s="461"/>
      <c r="Z163" s="459" t="str">
        <f>IF(V163&lt;&gt;"",VLOOKUP(V163,'DON GIA'!$A$1:$D$346,4,0),"")</f>
        <v/>
      </c>
      <c r="AA163" s="459" t="str">
        <f t="shared" si="34"/>
        <v/>
      </c>
      <c r="AB163" s="452"/>
      <c r="AC163" s="452"/>
      <c r="AD163" s="452"/>
      <c r="AE163" s="452"/>
      <c r="AF163" s="452"/>
      <c r="AG163" s="453"/>
      <c r="AH163" s="452"/>
      <c r="AI163" s="453"/>
      <c r="AJ163" s="453"/>
      <c r="AK163" s="459" t="str">
        <f>IF(AH163&lt;&gt;"",VLOOKUP(AH163,'DON GIA'!$M$1:$P$9,4,0),"")</f>
        <v/>
      </c>
      <c r="AL163" s="459" t="str">
        <f t="shared" si="32"/>
        <v/>
      </c>
      <c r="AM163" s="453"/>
      <c r="AN163" s="453"/>
      <c r="AO163" s="449" t="str">
        <f t="shared" si="29"/>
        <v/>
      </c>
      <c r="AP163" s="463" t="s">
        <v>375</v>
      </c>
      <c r="AQ163" s="462"/>
    </row>
    <row r="164" spans="1:43" ht="126" outlineLevel="2">
      <c r="A164" s="455" t="e">
        <f>IF(C163&lt;&gt;"",$C$8:C163,A163)</f>
        <v>#VALUE!</v>
      </c>
      <c r="B164" s="443" t="str">
        <f>IF(C164&lt;&gt;"",COUNTA($C$8:C164),"")</f>
        <v/>
      </c>
      <c r="C164" s="443"/>
      <c r="D164" s="452"/>
      <c r="E164" s="453"/>
      <c r="F164" s="453"/>
      <c r="G164" s="453"/>
      <c r="H164" s="453"/>
      <c r="I164" s="453"/>
      <c r="J164" s="453"/>
      <c r="K164" s="456"/>
      <c r="L164" s="457"/>
      <c r="M164" s="458" t="str">
        <f>IF(K164&lt;&gt;"",VLOOKUP(K164,'DON GIA'!$S$1:$U$19,3,0),"")</f>
        <v/>
      </c>
      <c r="N164" s="458" t="str">
        <f>IF(K164&lt;&gt;"",VLOOKUP(K164,'DON GIA'!$S$1:$V$19,4,0),"")</f>
        <v/>
      </c>
      <c r="O164" s="458" t="str">
        <f t="shared" si="30"/>
        <v/>
      </c>
      <c r="P164" s="458" t="str">
        <f t="shared" si="31"/>
        <v/>
      </c>
      <c r="Q164" s="452" t="s">
        <v>35</v>
      </c>
      <c r="R164" s="453"/>
      <c r="S164" s="453"/>
      <c r="T164" s="459" t="str">
        <f>IF(Q164&lt;&gt;"",VLOOKUP(Q164,'DON GIA'!$H$1:$K$103,4,0),"")</f>
        <v/>
      </c>
      <c r="U164" s="459" t="str">
        <f t="shared" si="33"/>
        <v/>
      </c>
      <c r="V164" s="456"/>
      <c r="W164" s="453"/>
      <c r="X164" s="460"/>
      <c r="Y164" s="461"/>
      <c r="Z164" s="459" t="str">
        <f>IF(V164&lt;&gt;"",VLOOKUP(V164,'DON GIA'!$A$1:$D$346,4,0),"")</f>
        <v/>
      </c>
      <c r="AA164" s="459" t="str">
        <f t="shared" si="34"/>
        <v/>
      </c>
      <c r="AB164" s="452"/>
      <c r="AC164" s="452"/>
      <c r="AD164" s="452"/>
      <c r="AE164" s="452"/>
      <c r="AF164" s="452"/>
      <c r="AG164" s="453"/>
      <c r="AH164" s="452"/>
      <c r="AI164" s="453"/>
      <c r="AJ164" s="453"/>
      <c r="AK164" s="459" t="str">
        <f>IF(AH164&lt;&gt;"",VLOOKUP(AH164,'DON GIA'!$M$1:$P$9,4,0),"")</f>
        <v/>
      </c>
      <c r="AL164" s="459" t="str">
        <f t="shared" si="32"/>
        <v/>
      </c>
      <c r="AM164" s="453"/>
      <c r="AN164" s="453"/>
      <c r="AO164" s="449" t="str">
        <f t="shared" si="29"/>
        <v/>
      </c>
      <c r="AP164" s="463" t="s">
        <v>376</v>
      </c>
      <c r="AQ164" s="462"/>
    </row>
    <row r="165" spans="1:43" ht="31.5" outlineLevel="2">
      <c r="A165" s="455" t="e">
        <f>IF(C164&lt;&gt;"",$C$8:C164,A164)</f>
        <v>#VALUE!</v>
      </c>
      <c r="B165" s="443" t="str">
        <f>IF(C165&lt;&gt;"",COUNTA($C$8:C165),"")</f>
        <v/>
      </c>
      <c r="C165" s="443"/>
      <c r="D165" s="452"/>
      <c r="E165" s="453"/>
      <c r="F165" s="453"/>
      <c r="G165" s="453"/>
      <c r="H165" s="453"/>
      <c r="I165" s="453"/>
      <c r="J165" s="453"/>
      <c r="K165" s="456"/>
      <c r="L165" s="457"/>
      <c r="M165" s="458" t="str">
        <f>IF(K165&lt;&gt;"",VLOOKUP(K165,'DON GIA'!$S$1:$U$19,3,0),"")</f>
        <v/>
      </c>
      <c r="N165" s="458" t="str">
        <f>IF(K165&lt;&gt;"",VLOOKUP(K165,'DON GIA'!$S$1:$V$19,4,0),"")</f>
        <v/>
      </c>
      <c r="O165" s="458" t="str">
        <f t="shared" si="30"/>
        <v/>
      </c>
      <c r="P165" s="458" t="str">
        <f t="shared" si="31"/>
        <v/>
      </c>
      <c r="Q165" s="452" t="s">
        <v>35</v>
      </c>
      <c r="R165" s="453"/>
      <c r="S165" s="453"/>
      <c r="T165" s="459" t="str">
        <f>IF(Q165&lt;&gt;"",VLOOKUP(Q165,'DON GIA'!$H$1:$K$103,4,0),"")</f>
        <v/>
      </c>
      <c r="U165" s="459" t="str">
        <f t="shared" si="33"/>
        <v/>
      </c>
      <c r="V165" s="456"/>
      <c r="W165" s="453"/>
      <c r="X165" s="460"/>
      <c r="Y165" s="461"/>
      <c r="Z165" s="459" t="str">
        <f>IF(V165&lt;&gt;"",VLOOKUP(V165,'DON GIA'!$A$1:$D$346,4,0),"")</f>
        <v/>
      </c>
      <c r="AA165" s="459" t="str">
        <f t="shared" si="34"/>
        <v/>
      </c>
      <c r="AB165" s="452"/>
      <c r="AC165" s="452"/>
      <c r="AD165" s="452"/>
      <c r="AE165" s="452"/>
      <c r="AF165" s="452"/>
      <c r="AG165" s="453"/>
      <c r="AH165" s="452"/>
      <c r="AI165" s="453"/>
      <c r="AJ165" s="453"/>
      <c r="AK165" s="459" t="str">
        <f>IF(AH165&lt;&gt;"",VLOOKUP(AH165,'DON GIA'!$M$1:$P$9,4,0),"")</f>
        <v/>
      </c>
      <c r="AL165" s="459" t="str">
        <f t="shared" si="32"/>
        <v/>
      </c>
      <c r="AM165" s="453"/>
      <c r="AN165" s="453"/>
      <c r="AO165" s="449" t="str">
        <f t="shared" si="29"/>
        <v/>
      </c>
      <c r="AP165" s="456"/>
      <c r="AQ165" s="462"/>
    </row>
    <row r="166" spans="1:43" ht="31.5" outlineLevel="2">
      <c r="A166" s="455" t="e">
        <f>IF(C165&lt;&gt;"",$C$8:C165,A165)</f>
        <v>#VALUE!</v>
      </c>
      <c r="B166" s="443" t="str">
        <f>IF(C166&lt;&gt;"",COUNTA($C$8:C166),"")</f>
        <v/>
      </c>
      <c r="C166" s="443"/>
      <c r="D166" s="452"/>
      <c r="E166" s="453"/>
      <c r="F166" s="453"/>
      <c r="G166" s="453"/>
      <c r="H166" s="453"/>
      <c r="I166" s="453"/>
      <c r="J166" s="453"/>
      <c r="K166" s="456"/>
      <c r="L166" s="457"/>
      <c r="M166" s="458" t="str">
        <f>IF(K166&lt;&gt;"",VLOOKUP(K166,'DON GIA'!$S$1:$U$19,3,0),"")</f>
        <v/>
      </c>
      <c r="N166" s="458" t="str">
        <f>IF(K166&lt;&gt;"",VLOOKUP(K166,'DON GIA'!$S$1:$V$19,4,0),"")</f>
        <v/>
      </c>
      <c r="O166" s="458" t="str">
        <f t="shared" si="30"/>
        <v/>
      </c>
      <c r="P166" s="458" t="str">
        <f t="shared" si="31"/>
        <v/>
      </c>
      <c r="Q166" s="452" t="s">
        <v>35</v>
      </c>
      <c r="R166" s="453"/>
      <c r="S166" s="453"/>
      <c r="T166" s="459" t="str">
        <f>IF(Q166&lt;&gt;"",VLOOKUP(Q166,'DON GIA'!$H$1:$K$103,4,0),"")</f>
        <v/>
      </c>
      <c r="U166" s="459" t="str">
        <f t="shared" si="33"/>
        <v/>
      </c>
      <c r="V166" s="456"/>
      <c r="W166" s="453"/>
      <c r="X166" s="460"/>
      <c r="Y166" s="461"/>
      <c r="Z166" s="459" t="str">
        <f>IF(V166&lt;&gt;"",VLOOKUP(V166,'DON GIA'!$A$1:$D$346,4,0),"")</f>
        <v/>
      </c>
      <c r="AA166" s="459" t="str">
        <f t="shared" si="34"/>
        <v/>
      </c>
      <c r="AB166" s="452"/>
      <c r="AC166" s="452"/>
      <c r="AD166" s="452"/>
      <c r="AE166" s="452"/>
      <c r="AF166" s="452"/>
      <c r="AG166" s="453"/>
      <c r="AH166" s="452"/>
      <c r="AI166" s="453"/>
      <c r="AJ166" s="453"/>
      <c r="AK166" s="459" t="str">
        <f>IF(AH166&lt;&gt;"",VLOOKUP(AH166,'DON GIA'!$M$1:$P$9,4,0),"")</f>
        <v/>
      </c>
      <c r="AL166" s="459" t="str">
        <f t="shared" si="32"/>
        <v/>
      </c>
      <c r="AM166" s="453"/>
      <c r="AN166" s="453"/>
      <c r="AO166" s="449" t="str">
        <f t="shared" si="29"/>
        <v/>
      </c>
      <c r="AP166" s="456"/>
      <c r="AQ166" s="462"/>
    </row>
    <row r="167" spans="1:43" ht="31.5" outlineLevel="2">
      <c r="A167" s="455" t="e">
        <f>IF(C166&lt;&gt;"",$C$8:C166,A166)</f>
        <v>#VALUE!</v>
      </c>
      <c r="B167" s="443" t="str">
        <f>IF(C167&lt;&gt;"",COUNTA($C$8:C167),"")</f>
        <v/>
      </c>
      <c r="C167" s="443"/>
      <c r="D167" s="444"/>
      <c r="E167" s="453"/>
      <c r="F167" s="453"/>
      <c r="G167" s="453"/>
      <c r="H167" s="453"/>
      <c r="I167" s="453"/>
      <c r="J167" s="453"/>
      <c r="K167" s="456"/>
      <c r="L167" s="457"/>
      <c r="M167" s="458" t="str">
        <f>IF(K167&lt;&gt;"",VLOOKUP(K167,'DON GIA'!$S$1:$U$19,3,0),"")</f>
        <v/>
      </c>
      <c r="N167" s="458" t="str">
        <f>IF(K167&lt;&gt;"",VLOOKUP(K167,'DON GIA'!$S$1:$V$19,4,0),"")</f>
        <v/>
      </c>
      <c r="O167" s="458" t="str">
        <f t="shared" si="30"/>
        <v/>
      </c>
      <c r="P167" s="458" t="str">
        <f t="shared" si="31"/>
        <v/>
      </c>
      <c r="Q167" s="452" t="s">
        <v>35</v>
      </c>
      <c r="R167" s="453"/>
      <c r="S167" s="453"/>
      <c r="T167" s="459" t="str">
        <f>IF(Q167&lt;&gt;"",VLOOKUP(Q167,'DON GIA'!$H$1:$K$103,4,0),"")</f>
        <v/>
      </c>
      <c r="U167" s="459" t="str">
        <f t="shared" si="33"/>
        <v/>
      </c>
      <c r="V167" s="456"/>
      <c r="W167" s="453"/>
      <c r="X167" s="460"/>
      <c r="Y167" s="461"/>
      <c r="Z167" s="459" t="str">
        <f>IF(V167&lt;&gt;"",VLOOKUP(V167,'DON GIA'!$A$1:$D$346,4,0),"")</f>
        <v/>
      </c>
      <c r="AA167" s="459" t="str">
        <f t="shared" si="34"/>
        <v/>
      </c>
      <c r="AB167" s="452"/>
      <c r="AC167" s="452"/>
      <c r="AD167" s="452"/>
      <c r="AE167" s="452"/>
      <c r="AF167" s="452"/>
      <c r="AG167" s="453"/>
      <c r="AH167" s="452"/>
      <c r="AI167" s="453"/>
      <c r="AJ167" s="453"/>
      <c r="AK167" s="459" t="str">
        <f>IF(AH167&lt;&gt;"",VLOOKUP(AH167,'DON GIA'!$M$1:$P$9,4,0),"")</f>
        <v/>
      </c>
      <c r="AL167" s="459" t="str">
        <f t="shared" si="32"/>
        <v/>
      </c>
      <c r="AM167" s="453"/>
      <c r="AN167" s="453"/>
      <c r="AO167" s="449" t="str">
        <f t="shared" si="29"/>
        <v/>
      </c>
      <c r="AP167" s="456"/>
      <c r="AQ167" s="462"/>
    </row>
    <row r="168" spans="1:43" ht="31.5" outlineLevel="1">
      <c r="A168" s="410" t="s">
        <v>848</v>
      </c>
      <c r="B168" s="443">
        <f>IF(C168&lt;&gt;"",COUNTA($C$8:C168),"")</f>
        <v>13</v>
      </c>
      <c r="C168" s="443">
        <v>405</v>
      </c>
      <c r="D168" s="444" t="s">
        <v>140</v>
      </c>
      <c r="E168" s="445"/>
      <c r="F168" s="445"/>
      <c r="G168" s="445"/>
      <c r="H168" s="484"/>
      <c r="I168" s="485"/>
      <c r="J168" s="485"/>
      <c r="K168" s="446"/>
      <c r="L168" s="485">
        <f>SUBTOTAL(9,L169:L174)</f>
        <v>0</v>
      </c>
      <c r="M168" s="448"/>
      <c r="N168" s="448"/>
      <c r="O168" s="448">
        <f>SUBTOTAL(9,O169:O174)</f>
        <v>0</v>
      </c>
      <c r="P168" s="448">
        <f>SUBTOTAL(9,P169:P174)</f>
        <v>0</v>
      </c>
      <c r="Q168" s="444"/>
      <c r="R168" s="445"/>
      <c r="S168" s="445">
        <f>SUBTOTAL(9,S169:S174)</f>
        <v>0</v>
      </c>
      <c r="T168" s="449"/>
      <c r="U168" s="449">
        <f>SUBTOTAL(9,U169:U174)</f>
        <v>0</v>
      </c>
      <c r="V168" s="446"/>
      <c r="W168" s="445"/>
      <c r="X168" s="450">
        <f>SUBTOTAL(9,X169:X174)</f>
        <v>62.74</v>
      </c>
      <c r="Y168" s="451">
        <f>SUBTOTAL(9,Y169:Y174)</f>
        <v>20.72</v>
      </c>
      <c r="Z168" s="449"/>
      <c r="AA168" s="449">
        <f>SUBTOTAL(9,AA169:AA174)</f>
        <v>148680464.94</v>
      </c>
      <c r="AB168" s="452"/>
      <c r="AC168" s="452"/>
      <c r="AD168" s="452"/>
      <c r="AE168" s="452"/>
      <c r="AF168" s="452"/>
      <c r="AG168" s="453"/>
      <c r="AH168" s="452"/>
      <c r="AI168" s="445"/>
      <c r="AJ168" s="445">
        <f>SUBTOTAL(9,AJ169:AJ174)</f>
        <v>0</v>
      </c>
      <c r="AK168" s="449"/>
      <c r="AL168" s="449">
        <f>SUBTOTAL(9,AL169:AL174)</f>
        <v>0</v>
      </c>
      <c r="AM168" s="445"/>
      <c r="AN168" s="445">
        <f>SUBTOTAL(9,AN169:AN174)</f>
        <v>0</v>
      </c>
      <c r="AO168" s="449">
        <f t="shared" si="29"/>
        <v>148680464.94</v>
      </c>
      <c r="AP168" s="446"/>
      <c r="AQ168" s="423"/>
    </row>
    <row r="169" spans="1:43" ht="189" outlineLevel="2">
      <c r="A169" s="455" t="e">
        <f>IF(C168&lt;&gt;"",$C$8:C168,A167)</f>
        <v>#VALUE!</v>
      </c>
      <c r="B169" s="443" t="str">
        <f>IF(C169&lt;&gt;"",COUNTA($C$8:C169),"")</f>
        <v/>
      </c>
      <c r="C169" s="443"/>
      <c r="D169" s="452" t="s">
        <v>141</v>
      </c>
      <c r="E169" s="453"/>
      <c r="F169" s="453"/>
      <c r="G169" s="453"/>
      <c r="H169" s="486"/>
      <c r="I169" s="487"/>
      <c r="J169" s="487"/>
      <c r="K169" s="456"/>
      <c r="L169" s="487"/>
      <c r="M169" s="458" t="str">
        <f>IF(K169&lt;&gt;"",VLOOKUP(K169,'DON GIA'!$S$1:$U$19,3,0),"")</f>
        <v/>
      </c>
      <c r="N169" s="458" t="str">
        <f>IF(K169&lt;&gt;"",VLOOKUP(K169,'DON GIA'!$S$1:$V$19,4,0),"")</f>
        <v/>
      </c>
      <c r="O169" s="458" t="str">
        <f t="shared" si="30"/>
        <v/>
      </c>
      <c r="P169" s="458" t="str">
        <f t="shared" si="31"/>
        <v/>
      </c>
      <c r="Q169" s="452" t="s">
        <v>35</v>
      </c>
      <c r="R169" s="453"/>
      <c r="S169" s="453"/>
      <c r="T169" s="459" t="str">
        <f>IF(Q169&lt;&gt;"",VLOOKUP(Q169,'DON GIA'!$H$1:$K$103,4,0),"")</f>
        <v/>
      </c>
      <c r="U169" s="459" t="str">
        <f t="shared" ref="U169:U174" si="35">IF(Q169&lt;&gt;"",IF(ISNUMBER(T169),S169*T169,""),"")</f>
        <v/>
      </c>
      <c r="V169" s="456" t="s">
        <v>1003</v>
      </c>
      <c r="W169" s="453" t="s">
        <v>27</v>
      </c>
      <c r="X169" s="460">
        <v>7.3</v>
      </c>
      <c r="Y169" s="461">
        <v>10.16</v>
      </c>
      <c r="Z169" s="459">
        <f>IF(V169&lt;&gt;"",VLOOKUP(V169,'DON GIA'!$A$1:$D$346,4,0),"")</f>
        <v>854777</v>
      </c>
      <c r="AA169" s="459">
        <f t="shared" ref="AA169:AA174" si="36">IF(V169&lt;&gt;"",IF(ISNUMBER(Z169),X169*Z169,""),"")</f>
        <v>6239872.0999999996</v>
      </c>
      <c r="AB169" s="452"/>
      <c r="AC169" s="452"/>
      <c r="AD169" s="452"/>
      <c r="AE169" s="452"/>
      <c r="AF169" s="452"/>
      <c r="AG169" s="453"/>
      <c r="AH169" s="452"/>
      <c r="AI169" s="453"/>
      <c r="AJ169" s="453"/>
      <c r="AK169" s="459" t="str">
        <f>IF(AH169&lt;&gt;"",VLOOKUP(AH169,'DON GIA'!$M$1:$P$9,4,0),"")</f>
        <v/>
      </c>
      <c r="AL169" s="459" t="str">
        <f t="shared" si="32"/>
        <v/>
      </c>
      <c r="AM169" s="453"/>
      <c r="AN169" s="453"/>
      <c r="AO169" s="449" t="str">
        <f t="shared" si="29"/>
        <v/>
      </c>
      <c r="AP169" s="456" t="s">
        <v>377</v>
      </c>
      <c r="AQ169" s="462"/>
    </row>
    <row r="170" spans="1:43" ht="63" outlineLevel="2">
      <c r="A170" s="455" t="e">
        <f>IF(C169&lt;&gt;"",$C$8:C169,A169)</f>
        <v>#VALUE!</v>
      </c>
      <c r="B170" s="443" t="str">
        <f>IF(C170&lt;&gt;"",COUNTA($C$8:C170),"")</f>
        <v/>
      </c>
      <c r="C170" s="443"/>
      <c r="D170" s="452" t="s">
        <v>142</v>
      </c>
      <c r="E170" s="453"/>
      <c r="F170" s="453"/>
      <c r="G170" s="453"/>
      <c r="H170" s="453"/>
      <c r="I170" s="453"/>
      <c r="J170" s="453"/>
      <c r="K170" s="456"/>
      <c r="L170" s="457"/>
      <c r="M170" s="458" t="str">
        <f>IF(K170&lt;&gt;"",VLOOKUP(K170,'DON GIA'!$S$1:$U$19,3,0),"")</f>
        <v/>
      </c>
      <c r="N170" s="458" t="str">
        <f>IF(K170&lt;&gt;"",VLOOKUP(K170,'DON GIA'!$S$1:$V$19,4,0),"")</f>
        <v/>
      </c>
      <c r="O170" s="458" t="str">
        <f t="shared" si="30"/>
        <v/>
      </c>
      <c r="P170" s="458" t="str">
        <f t="shared" si="31"/>
        <v/>
      </c>
      <c r="Q170" s="452" t="s">
        <v>35</v>
      </c>
      <c r="R170" s="453"/>
      <c r="S170" s="453"/>
      <c r="T170" s="459" t="str">
        <f>IF(Q170&lt;&gt;"",VLOOKUP(Q170,'DON GIA'!$H$1:$K$103,4,0),"")</f>
        <v/>
      </c>
      <c r="U170" s="459" t="str">
        <f t="shared" si="35"/>
        <v/>
      </c>
      <c r="V170" s="456" t="s">
        <v>1062</v>
      </c>
      <c r="W170" s="453" t="s">
        <v>27</v>
      </c>
      <c r="X170" s="460">
        <f>11.1+7.4</f>
        <v>18.5</v>
      </c>
      <c r="Y170" s="461">
        <v>0.4</v>
      </c>
      <c r="Z170" s="459">
        <f>IF(V170&lt;&gt;"",VLOOKUP(V170,'DON GIA'!$A$1:$D$346,4,0),"")</f>
        <v>264499</v>
      </c>
      <c r="AA170" s="459">
        <f t="shared" si="36"/>
        <v>4893231.5</v>
      </c>
      <c r="AB170" s="452"/>
      <c r="AC170" s="452"/>
      <c r="AD170" s="452"/>
      <c r="AE170" s="452"/>
      <c r="AF170" s="452"/>
      <c r="AG170" s="453"/>
      <c r="AH170" s="452"/>
      <c r="AI170" s="453"/>
      <c r="AJ170" s="453"/>
      <c r="AK170" s="459" t="str">
        <f>IF(AH170&lt;&gt;"",VLOOKUP(AH170,'DON GIA'!$M$1:$P$9,4,0),"")</f>
        <v/>
      </c>
      <c r="AL170" s="459" t="str">
        <f t="shared" si="32"/>
        <v/>
      </c>
      <c r="AM170" s="453"/>
      <c r="AN170" s="453"/>
      <c r="AO170" s="449" t="str">
        <f t="shared" si="29"/>
        <v/>
      </c>
      <c r="AP170" s="456"/>
      <c r="AQ170" s="462"/>
    </row>
    <row r="171" spans="1:43" ht="63" outlineLevel="2">
      <c r="A171" s="455" t="e">
        <f>IF(C170&lt;&gt;"",$C$8:C170,A170)</f>
        <v>#VALUE!</v>
      </c>
      <c r="B171" s="443" t="str">
        <f>IF(C171&lt;&gt;"",COUNTA($C$8:C171),"")</f>
        <v/>
      </c>
      <c r="C171" s="443"/>
      <c r="D171" s="452"/>
      <c r="E171" s="453"/>
      <c r="F171" s="453"/>
      <c r="G171" s="453"/>
      <c r="H171" s="453"/>
      <c r="I171" s="453"/>
      <c r="J171" s="453"/>
      <c r="K171" s="456"/>
      <c r="L171" s="457"/>
      <c r="M171" s="458" t="str">
        <f>IF(K171&lt;&gt;"",VLOOKUP(K171,'DON GIA'!$S$1:$U$19,3,0),"")</f>
        <v/>
      </c>
      <c r="N171" s="458" t="str">
        <f>IF(K171&lt;&gt;"",VLOOKUP(K171,'DON GIA'!$S$1:$V$19,4,0),"")</f>
        <v/>
      </c>
      <c r="O171" s="458" t="str">
        <f t="shared" si="30"/>
        <v/>
      </c>
      <c r="P171" s="458" t="str">
        <f t="shared" si="31"/>
        <v/>
      </c>
      <c r="Q171" s="452" t="s">
        <v>35</v>
      </c>
      <c r="R171" s="453"/>
      <c r="S171" s="453"/>
      <c r="T171" s="459" t="str">
        <f>IF(Q171&lt;&gt;"",VLOOKUP(Q171,'DON GIA'!$H$1:$K$103,4,0),"")</f>
        <v/>
      </c>
      <c r="U171" s="459" t="str">
        <f t="shared" si="35"/>
        <v/>
      </c>
      <c r="V171" s="456" t="s">
        <v>1063</v>
      </c>
      <c r="W171" s="453" t="s">
        <v>27</v>
      </c>
      <c r="X171" s="460">
        <v>26.44</v>
      </c>
      <c r="Y171" s="461"/>
      <c r="Z171" s="459">
        <f>IF(V171&lt;&gt;"",VLOOKUP(V171,'DON GIA'!$A$1:$D$346,4,0),"")</f>
        <v>3941166</v>
      </c>
      <c r="AA171" s="459">
        <f t="shared" si="36"/>
        <v>104204429.04000001</v>
      </c>
      <c r="AB171" s="452" t="s">
        <v>28</v>
      </c>
      <c r="AC171" s="452" t="s">
        <v>29</v>
      </c>
      <c r="AD171" s="452" t="s">
        <v>30</v>
      </c>
      <c r="AE171" s="452" t="s">
        <v>31</v>
      </c>
      <c r="AF171" s="452" t="s">
        <v>32</v>
      </c>
      <c r="AG171" s="453"/>
      <c r="AH171" s="452"/>
      <c r="AI171" s="453"/>
      <c r="AJ171" s="453"/>
      <c r="AK171" s="459" t="str">
        <f>IF(AH171&lt;&gt;"",VLOOKUP(AH171,'DON GIA'!$M$1:$P$9,4,0),"")</f>
        <v/>
      </c>
      <c r="AL171" s="459" t="str">
        <f t="shared" si="32"/>
        <v/>
      </c>
      <c r="AM171" s="453"/>
      <c r="AN171" s="453"/>
      <c r="AO171" s="449" t="str">
        <f t="shared" si="29"/>
        <v/>
      </c>
      <c r="AP171" s="456"/>
      <c r="AQ171" s="462"/>
    </row>
    <row r="172" spans="1:43" ht="126" outlineLevel="2">
      <c r="A172" s="455" t="e">
        <f>IF(C171&lt;&gt;"",$C$8:C171,A171)</f>
        <v>#VALUE!</v>
      </c>
      <c r="B172" s="443" t="str">
        <f>IF(C172&lt;&gt;"",COUNTA($C$8:C172),"")</f>
        <v/>
      </c>
      <c r="C172" s="443"/>
      <c r="D172" s="452"/>
      <c r="E172" s="453"/>
      <c r="F172" s="453"/>
      <c r="G172" s="453"/>
      <c r="H172" s="453"/>
      <c r="I172" s="453"/>
      <c r="J172" s="453"/>
      <c r="K172" s="456"/>
      <c r="L172" s="457"/>
      <c r="M172" s="458" t="str">
        <f>IF(K172&lt;&gt;"",VLOOKUP(K172,'DON GIA'!$S$1:$U$19,3,0),"")</f>
        <v/>
      </c>
      <c r="N172" s="458" t="str">
        <f>IF(K172&lt;&gt;"",VLOOKUP(K172,'DON GIA'!$S$1:$V$19,4,0),"")</f>
        <v/>
      </c>
      <c r="O172" s="458" t="str">
        <f t="shared" si="30"/>
        <v/>
      </c>
      <c r="P172" s="458" t="str">
        <f t="shared" si="31"/>
        <v/>
      </c>
      <c r="Q172" s="452" t="s">
        <v>35</v>
      </c>
      <c r="R172" s="453"/>
      <c r="S172" s="453"/>
      <c r="T172" s="459" t="str">
        <f>IF(Q172&lt;&gt;"",VLOOKUP(Q172,'DON GIA'!$H$1:$K$103,4,0),"")</f>
        <v/>
      </c>
      <c r="U172" s="459" t="str">
        <f t="shared" si="35"/>
        <v/>
      </c>
      <c r="V172" s="456" t="s">
        <v>1064</v>
      </c>
      <c r="W172" s="453" t="s">
        <v>27</v>
      </c>
      <c r="X172" s="460">
        <v>3.2</v>
      </c>
      <c r="Y172" s="461"/>
      <c r="Z172" s="459">
        <f>IF(V172&lt;&gt;"",VLOOKUP(V172,'DON GIA'!$A$1:$D$346,4,0),"")</f>
        <v>9816278</v>
      </c>
      <c r="AA172" s="459">
        <f t="shared" si="36"/>
        <v>31412089.600000001</v>
      </c>
      <c r="AB172" s="452"/>
      <c r="AC172" s="452"/>
      <c r="AD172" s="452"/>
      <c r="AE172" s="452"/>
      <c r="AF172" s="452"/>
      <c r="AG172" s="453"/>
      <c r="AH172" s="452"/>
      <c r="AI172" s="453"/>
      <c r="AJ172" s="453"/>
      <c r="AK172" s="459" t="str">
        <f>IF(AH172&lt;&gt;"",VLOOKUP(AH172,'DON GIA'!$M$1:$P$9,4,0),"")</f>
        <v/>
      </c>
      <c r="AL172" s="459" t="str">
        <f t="shared" si="32"/>
        <v/>
      </c>
      <c r="AM172" s="453"/>
      <c r="AN172" s="453"/>
      <c r="AO172" s="449" t="str">
        <f t="shared" si="29"/>
        <v/>
      </c>
      <c r="AP172" s="456"/>
      <c r="AQ172" s="462"/>
    </row>
    <row r="173" spans="1:43" ht="63" outlineLevel="2">
      <c r="A173" s="455" t="e">
        <f>IF(C172&lt;&gt;"",$C$8:C172,A172)</f>
        <v>#VALUE!</v>
      </c>
      <c r="B173" s="443" t="str">
        <f>IF(C173&lt;&gt;"",COUNTA($C$8:C173),"")</f>
        <v/>
      </c>
      <c r="C173" s="443"/>
      <c r="D173" s="452"/>
      <c r="E173" s="453"/>
      <c r="F173" s="453"/>
      <c r="G173" s="453"/>
      <c r="H173" s="453"/>
      <c r="I173" s="453"/>
      <c r="J173" s="453"/>
      <c r="K173" s="456"/>
      <c r="L173" s="457"/>
      <c r="M173" s="458" t="str">
        <f>IF(K173&lt;&gt;"",VLOOKUP(K173,'DON GIA'!$S$1:$U$19,3,0),"")</f>
        <v/>
      </c>
      <c r="N173" s="458" t="str">
        <f>IF(K173&lt;&gt;"",VLOOKUP(K173,'DON GIA'!$S$1:$V$19,4,0),"")</f>
        <v/>
      </c>
      <c r="O173" s="458" t="str">
        <f t="shared" si="30"/>
        <v/>
      </c>
      <c r="P173" s="458" t="str">
        <f t="shared" si="31"/>
        <v/>
      </c>
      <c r="Q173" s="452" t="s">
        <v>35</v>
      </c>
      <c r="R173" s="453"/>
      <c r="S173" s="453"/>
      <c r="T173" s="459" t="str">
        <f>IF(Q173&lt;&gt;"",VLOOKUP(Q173,'DON GIA'!$H$1:$K$103,4,0),"")</f>
        <v/>
      </c>
      <c r="U173" s="459" t="str">
        <f t="shared" si="35"/>
        <v/>
      </c>
      <c r="V173" s="456" t="s">
        <v>1062</v>
      </c>
      <c r="W173" s="453" t="s">
        <v>27</v>
      </c>
      <c r="X173" s="460">
        <v>7.3</v>
      </c>
      <c r="Y173" s="461">
        <v>10.16</v>
      </c>
      <c r="Z173" s="459">
        <f>IF(V173&lt;&gt;"",VLOOKUP(V173,'DON GIA'!$A$1:$D$346,4,0),"")</f>
        <v>264499</v>
      </c>
      <c r="AA173" s="459">
        <f t="shared" si="36"/>
        <v>1930842.7</v>
      </c>
      <c r="AB173" s="452"/>
      <c r="AC173" s="452"/>
      <c r="AD173" s="452"/>
      <c r="AE173" s="452"/>
      <c r="AF173" s="452"/>
      <c r="AG173" s="453"/>
      <c r="AH173" s="452"/>
      <c r="AI173" s="453"/>
      <c r="AJ173" s="453"/>
      <c r="AK173" s="459" t="str">
        <f>IF(AH173&lt;&gt;"",VLOOKUP(AH173,'DON GIA'!$M$1:$P$9,4,0),"")</f>
        <v/>
      </c>
      <c r="AL173" s="459" t="str">
        <f t="shared" si="32"/>
        <v/>
      </c>
      <c r="AM173" s="453"/>
      <c r="AN173" s="453"/>
      <c r="AO173" s="449" t="str">
        <f t="shared" si="29"/>
        <v/>
      </c>
      <c r="AP173" s="456"/>
      <c r="AQ173" s="462"/>
    </row>
    <row r="174" spans="1:43" ht="31.5" outlineLevel="2">
      <c r="A174" s="455" t="e">
        <f>IF(C173&lt;&gt;"",$C$8:C173,A173)</f>
        <v>#VALUE!</v>
      </c>
      <c r="B174" s="443" t="str">
        <f>IF(C174&lt;&gt;"",COUNTA($C$8:C174),"")</f>
        <v/>
      </c>
      <c r="C174" s="443"/>
      <c r="D174" s="444"/>
      <c r="E174" s="453"/>
      <c r="F174" s="453"/>
      <c r="G174" s="453"/>
      <c r="H174" s="453"/>
      <c r="I174" s="453"/>
      <c r="J174" s="453"/>
      <c r="K174" s="456"/>
      <c r="L174" s="457"/>
      <c r="M174" s="458" t="str">
        <f>IF(K174&lt;&gt;"",VLOOKUP(K174,'DON GIA'!$S$1:$U$19,3,0),"")</f>
        <v/>
      </c>
      <c r="N174" s="458" t="str">
        <f>IF(K174&lt;&gt;"",VLOOKUP(K174,'DON GIA'!$S$1:$V$19,4,0),"")</f>
        <v/>
      </c>
      <c r="O174" s="458" t="str">
        <f t="shared" si="30"/>
        <v/>
      </c>
      <c r="P174" s="458" t="str">
        <f t="shared" si="31"/>
        <v/>
      </c>
      <c r="Q174" s="452" t="s">
        <v>35</v>
      </c>
      <c r="R174" s="453"/>
      <c r="S174" s="453"/>
      <c r="T174" s="459" t="str">
        <f>IF(Q174&lt;&gt;"",VLOOKUP(Q174,'DON GIA'!$H$1:$K$103,4,0),"")</f>
        <v/>
      </c>
      <c r="U174" s="459" t="str">
        <f t="shared" si="35"/>
        <v/>
      </c>
      <c r="V174" s="456"/>
      <c r="W174" s="453"/>
      <c r="X174" s="460"/>
      <c r="Y174" s="461"/>
      <c r="Z174" s="459" t="str">
        <f>IF(V174&lt;&gt;"",VLOOKUP(V174,'DON GIA'!$A$1:$D$346,4,0),"")</f>
        <v/>
      </c>
      <c r="AA174" s="459" t="str">
        <f t="shared" si="36"/>
        <v/>
      </c>
      <c r="AB174" s="452"/>
      <c r="AC174" s="452"/>
      <c r="AD174" s="452"/>
      <c r="AE174" s="452"/>
      <c r="AF174" s="452"/>
      <c r="AG174" s="453"/>
      <c r="AH174" s="452"/>
      <c r="AI174" s="453"/>
      <c r="AJ174" s="453"/>
      <c r="AK174" s="459" t="str">
        <f>IF(AH174&lt;&gt;"",VLOOKUP(AH174,'DON GIA'!$M$1:$P$9,4,0),"")</f>
        <v/>
      </c>
      <c r="AL174" s="459" t="str">
        <f t="shared" si="32"/>
        <v/>
      </c>
      <c r="AM174" s="453"/>
      <c r="AN174" s="453"/>
      <c r="AO174" s="449" t="str">
        <f t="shared" si="29"/>
        <v/>
      </c>
      <c r="AP174" s="456"/>
      <c r="AQ174" s="462"/>
    </row>
    <row r="175" spans="1:43" ht="31.5" outlineLevel="1">
      <c r="A175" s="410" t="s">
        <v>847</v>
      </c>
      <c r="B175" s="443">
        <f>IF(C175&lt;&gt;"",COUNTA($C$8:C175),"")</f>
        <v>14</v>
      </c>
      <c r="C175" s="443">
        <v>406</v>
      </c>
      <c r="D175" s="444" t="s">
        <v>143</v>
      </c>
      <c r="E175" s="445"/>
      <c r="F175" s="445"/>
      <c r="G175" s="445"/>
      <c r="H175" s="445"/>
      <c r="I175" s="445"/>
      <c r="J175" s="445"/>
      <c r="K175" s="446"/>
      <c r="L175" s="447">
        <f>SUBTOTAL(9,L176:L185)</f>
        <v>0</v>
      </c>
      <c r="M175" s="448"/>
      <c r="N175" s="448"/>
      <c r="O175" s="448">
        <f>SUBTOTAL(9,O176:O185)</f>
        <v>0</v>
      </c>
      <c r="P175" s="448">
        <f>SUBTOTAL(9,P176:P185)</f>
        <v>0</v>
      </c>
      <c r="Q175" s="444"/>
      <c r="R175" s="445"/>
      <c r="S175" s="445">
        <f>SUBTOTAL(9,S176:S185)</f>
        <v>12</v>
      </c>
      <c r="T175" s="449"/>
      <c r="U175" s="449">
        <f>SUBTOTAL(9,U176:U185)</f>
        <v>813000</v>
      </c>
      <c r="V175" s="446"/>
      <c r="W175" s="445"/>
      <c r="X175" s="450">
        <f>SUBTOTAL(9,X176:X185)</f>
        <v>21.34</v>
      </c>
      <c r="Y175" s="451">
        <f>SUBTOTAL(9,Y176:Y185)</f>
        <v>38.869999999999997</v>
      </c>
      <c r="Z175" s="449"/>
      <c r="AA175" s="449">
        <f>SUBTOTAL(9,AA176:AA185)</f>
        <v>57569055.100000001</v>
      </c>
      <c r="AB175" s="452"/>
      <c r="AC175" s="452"/>
      <c r="AD175" s="452"/>
      <c r="AE175" s="452"/>
      <c r="AF175" s="452"/>
      <c r="AG175" s="453"/>
      <c r="AH175" s="452"/>
      <c r="AI175" s="445"/>
      <c r="AJ175" s="445">
        <f>SUBTOTAL(9,AJ176:AJ185)</f>
        <v>0</v>
      </c>
      <c r="AK175" s="449"/>
      <c r="AL175" s="449">
        <f>SUBTOTAL(9,AL176:AL185)</f>
        <v>0</v>
      </c>
      <c r="AM175" s="445"/>
      <c r="AN175" s="445">
        <f>SUBTOTAL(9,AN176:AN185)</f>
        <v>0</v>
      </c>
      <c r="AO175" s="449">
        <f t="shared" si="29"/>
        <v>58382055.100000001</v>
      </c>
      <c r="AP175" s="446"/>
      <c r="AQ175" s="423"/>
    </row>
    <row r="176" spans="1:43" ht="189" outlineLevel="2">
      <c r="A176" s="455" t="e">
        <f>IF(C175&lt;&gt;"",$C$8:C175,A174)</f>
        <v>#VALUE!</v>
      </c>
      <c r="B176" s="443" t="str">
        <f>IF(C176&lt;&gt;"",COUNTA($C$8:C176),"")</f>
        <v/>
      </c>
      <c r="C176" s="443"/>
      <c r="D176" s="452" t="s">
        <v>144</v>
      </c>
      <c r="E176" s="453"/>
      <c r="F176" s="453"/>
      <c r="G176" s="453"/>
      <c r="H176" s="453"/>
      <c r="I176" s="453"/>
      <c r="J176" s="453"/>
      <c r="K176" s="456"/>
      <c r="L176" s="457"/>
      <c r="M176" s="458" t="str">
        <f>IF(K176&lt;&gt;"",VLOOKUP(K176,'DON GIA'!$S$1:$U$19,3,0),"")</f>
        <v/>
      </c>
      <c r="N176" s="458" t="str">
        <f>IF(K176&lt;&gt;"",VLOOKUP(K176,'DON GIA'!$S$1:$V$19,4,0),"")</f>
        <v/>
      </c>
      <c r="O176" s="458" t="str">
        <f t="shared" si="30"/>
        <v/>
      </c>
      <c r="P176" s="458" t="str">
        <f t="shared" si="31"/>
        <v/>
      </c>
      <c r="Q176" s="452" t="s">
        <v>49</v>
      </c>
      <c r="R176" s="453" t="s">
        <v>44</v>
      </c>
      <c r="S176" s="453">
        <v>1</v>
      </c>
      <c r="T176" s="459">
        <f>IF(Q176&lt;&gt;"",VLOOKUP(Q176,'DON GIA'!$H$1:$K$103,4,0),"")</f>
        <v>248000</v>
      </c>
      <c r="U176" s="459">
        <f t="shared" ref="U176:U185" si="37">IF(Q176&lt;&gt;"",IF(ISNUMBER(T176),S176*T176,""),"")</f>
        <v>248000</v>
      </c>
      <c r="V176" s="456" t="s">
        <v>1063</v>
      </c>
      <c r="W176" s="453" t="s">
        <v>27</v>
      </c>
      <c r="X176" s="460">
        <v>5.12</v>
      </c>
      <c r="Y176" s="461">
        <v>21.31</v>
      </c>
      <c r="Z176" s="459">
        <f>IF(V176&lt;&gt;"",VLOOKUP(V176,'DON GIA'!$A$1:$D$346,4,0),"")</f>
        <v>3941166</v>
      </c>
      <c r="AA176" s="459">
        <f t="shared" ref="AA176:AA185" si="38">IF(V176&lt;&gt;"",IF(ISNUMBER(Z176),X176*Z176,""),"")</f>
        <v>20178769.920000002</v>
      </c>
      <c r="AB176" s="452" t="s">
        <v>28</v>
      </c>
      <c r="AC176" s="452" t="s">
        <v>29</v>
      </c>
      <c r="AD176" s="452" t="s">
        <v>30</v>
      </c>
      <c r="AE176" s="452" t="s">
        <v>31</v>
      </c>
      <c r="AF176" s="452" t="s">
        <v>32</v>
      </c>
      <c r="AG176" s="453"/>
      <c r="AH176" s="452"/>
      <c r="AI176" s="453"/>
      <c r="AJ176" s="453"/>
      <c r="AK176" s="459" t="str">
        <f>IF(AH176&lt;&gt;"",VLOOKUP(AH176,'DON GIA'!$M$1:$P$9,4,0),"")</f>
        <v/>
      </c>
      <c r="AL176" s="459" t="str">
        <f t="shared" si="32"/>
        <v/>
      </c>
      <c r="AM176" s="453"/>
      <c r="AN176" s="453"/>
      <c r="AO176" s="449" t="str">
        <f t="shared" si="29"/>
        <v/>
      </c>
      <c r="AP176" s="456" t="s">
        <v>378</v>
      </c>
      <c r="AQ176" s="462"/>
    </row>
    <row r="177" spans="1:43" ht="126" outlineLevel="2">
      <c r="A177" s="455" t="e">
        <f>IF(C176&lt;&gt;"",$C$8:C176,A176)</f>
        <v>#VALUE!</v>
      </c>
      <c r="B177" s="443" t="str">
        <f>IF(C177&lt;&gt;"",COUNTA($C$8:C177),"")</f>
        <v/>
      </c>
      <c r="C177" s="443"/>
      <c r="D177" s="452" t="s">
        <v>37</v>
      </c>
      <c r="E177" s="453"/>
      <c r="F177" s="453"/>
      <c r="G177" s="453"/>
      <c r="H177" s="453"/>
      <c r="I177" s="453"/>
      <c r="J177" s="453"/>
      <c r="K177" s="456"/>
      <c r="L177" s="457"/>
      <c r="M177" s="458" t="str">
        <f>IF(K177&lt;&gt;"",VLOOKUP(K177,'DON GIA'!$S$1:$U$19,3,0),"")</f>
        <v/>
      </c>
      <c r="N177" s="458" t="str">
        <f>IF(K177&lt;&gt;"",VLOOKUP(K177,'DON GIA'!$S$1:$V$19,4,0),"")</f>
        <v/>
      </c>
      <c r="O177" s="458" t="str">
        <f t="shared" si="30"/>
        <v/>
      </c>
      <c r="P177" s="458" t="str">
        <f t="shared" si="31"/>
        <v/>
      </c>
      <c r="Q177" s="452" t="s">
        <v>77</v>
      </c>
      <c r="R177" s="453" t="s">
        <v>44</v>
      </c>
      <c r="S177" s="453">
        <v>2</v>
      </c>
      <c r="T177" s="459">
        <f>IF(Q177&lt;&gt;"",VLOOKUP(Q177,'DON GIA'!$H$1:$K$103,4,0),"")</f>
        <v>45000</v>
      </c>
      <c r="U177" s="459">
        <f t="shared" si="37"/>
        <v>90000</v>
      </c>
      <c r="V177" s="456" t="s">
        <v>1065</v>
      </c>
      <c r="W177" s="453" t="s">
        <v>27</v>
      </c>
      <c r="X177" s="460"/>
      <c r="Y177" s="461">
        <v>7.76</v>
      </c>
      <c r="Z177" s="459">
        <f>IF(V177&lt;&gt;"",VLOOKUP(V177,'DON GIA'!$A$1:$D$346,4,0),"")</f>
        <v>1119277</v>
      </c>
      <c r="AA177" s="459">
        <f t="shared" si="38"/>
        <v>0</v>
      </c>
      <c r="AB177" s="452"/>
      <c r="AC177" s="452"/>
      <c r="AD177" s="452"/>
      <c r="AE177" s="452"/>
      <c r="AF177" s="452"/>
      <c r="AG177" s="453"/>
      <c r="AH177" s="452"/>
      <c r="AI177" s="453"/>
      <c r="AJ177" s="453"/>
      <c r="AK177" s="459" t="str">
        <f>IF(AH177&lt;&gt;"",VLOOKUP(AH177,'DON GIA'!$M$1:$P$9,4,0),"")</f>
        <v/>
      </c>
      <c r="AL177" s="459" t="str">
        <f t="shared" si="32"/>
        <v/>
      </c>
      <c r="AM177" s="453"/>
      <c r="AN177" s="453"/>
      <c r="AO177" s="449" t="str">
        <f t="shared" si="29"/>
        <v/>
      </c>
      <c r="AP177" s="456"/>
      <c r="AQ177" s="462"/>
    </row>
    <row r="178" spans="1:43" ht="63" outlineLevel="2">
      <c r="A178" s="455" t="e">
        <f>IF(C177&lt;&gt;"",$C$8:C177,A177)</f>
        <v>#VALUE!</v>
      </c>
      <c r="B178" s="443" t="str">
        <f>IF(C178&lt;&gt;"",COUNTA($C$8:C178),"")</f>
        <v/>
      </c>
      <c r="C178" s="443"/>
      <c r="D178" s="452"/>
      <c r="E178" s="453"/>
      <c r="F178" s="453"/>
      <c r="G178" s="453"/>
      <c r="H178" s="453"/>
      <c r="I178" s="453"/>
      <c r="J178" s="453"/>
      <c r="K178" s="456"/>
      <c r="L178" s="457"/>
      <c r="M178" s="458" t="str">
        <f>IF(K178&lt;&gt;"",VLOOKUP(K178,'DON GIA'!$S$1:$U$19,3,0),"")</f>
        <v/>
      </c>
      <c r="N178" s="458" t="str">
        <f>IF(K178&lt;&gt;"",VLOOKUP(K178,'DON GIA'!$S$1:$V$19,4,0),"")</f>
        <v/>
      </c>
      <c r="O178" s="458" t="str">
        <f t="shared" si="30"/>
        <v/>
      </c>
      <c r="P178" s="458" t="str">
        <f t="shared" si="31"/>
        <v/>
      </c>
      <c r="Q178" s="452" t="s">
        <v>53</v>
      </c>
      <c r="R178" s="453" t="s">
        <v>44</v>
      </c>
      <c r="S178" s="453">
        <v>8</v>
      </c>
      <c r="T178" s="459">
        <f>IF(Q178&lt;&gt;"",VLOOKUP(Q178,'DON GIA'!$H$1:$K$103,4,0),"")</f>
        <v>34000</v>
      </c>
      <c r="U178" s="459">
        <f t="shared" si="37"/>
        <v>272000</v>
      </c>
      <c r="V178" s="456" t="s">
        <v>1007</v>
      </c>
      <c r="W178" s="453" t="s">
        <v>27</v>
      </c>
      <c r="X178" s="460">
        <v>0.6</v>
      </c>
      <c r="Y178" s="461">
        <v>4.9000000000000004</v>
      </c>
      <c r="Z178" s="459">
        <f>IF(V178&lt;&gt;"",VLOOKUP(V178,'DON GIA'!$A$1:$D$346,4,0),"")</f>
        <v>1229116</v>
      </c>
      <c r="AA178" s="459">
        <f t="shared" si="38"/>
        <v>737469.6</v>
      </c>
      <c r="AB178" s="452"/>
      <c r="AC178" s="452"/>
      <c r="AD178" s="452"/>
      <c r="AE178" s="452"/>
      <c r="AF178" s="452"/>
      <c r="AG178" s="453"/>
      <c r="AH178" s="452"/>
      <c r="AI178" s="453"/>
      <c r="AJ178" s="453"/>
      <c r="AK178" s="459" t="str">
        <f>IF(AH178&lt;&gt;"",VLOOKUP(AH178,'DON GIA'!$M$1:$P$9,4,0),"")</f>
        <v/>
      </c>
      <c r="AL178" s="459" t="str">
        <f t="shared" si="32"/>
        <v/>
      </c>
      <c r="AM178" s="453"/>
      <c r="AN178" s="453"/>
      <c r="AO178" s="449" t="str">
        <f t="shared" si="29"/>
        <v/>
      </c>
      <c r="AP178" s="456"/>
      <c r="AQ178" s="462"/>
    </row>
    <row r="179" spans="1:43" ht="63" outlineLevel="2">
      <c r="A179" s="455" t="e">
        <f>IF(C178&lt;&gt;"",$C$8:C178,A178)</f>
        <v>#VALUE!</v>
      </c>
      <c r="B179" s="443" t="str">
        <f>IF(C179&lt;&gt;"",COUNTA($C$8:C179),"")</f>
        <v/>
      </c>
      <c r="C179" s="443"/>
      <c r="D179" s="452"/>
      <c r="E179" s="453"/>
      <c r="F179" s="453"/>
      <c r="G179" s="453"/>
      <c r="H179" s="453"/>
      <c r="I179" s="453"/>
      <c r="J179" s="453"/>
      <c r="K179" s="456"/>
      <c r="L179" s="457"/>
      <c r="M179" s="458" t="str">
        <f>IF(K179&lt;&gt;"",VLOOKUP(K179,'DON GIA'!$S$1:$U$19,3,0),"")</f>
        <v/>
      </c>
      <c r="N179" s="458" t="str">
        <f>IF(K179&lt;&gt;"",VLOOKUP(K179,'DON GIA'!$S$1:$V$19,4,0),"")</f>
        <v/>
      </c>
      <c r="O179" s="458" t="str">
        <f t="shared" si="30"/>
        <v/>
      </c>
      <c r="P179" s="458" t="str">
        <f t="shared" si="31"/>
        <v/>
      </c>
      <c r="Q179" s="452" t="s">
        <v>51</v>
      </c>
      <c r="R179" s="453" t="s">
        <v>44</v>
      </c>
      <c r="S179" s="453">
        <v>1</v>
      </c>
      <c r="T179" s="459">
        <f>IF(Q179&lt;&gt;"",VLOOKUP(Q179,'DON GIA'!$H$1:$K$103,4,0),"")</f>
        <v>203000</v>
      </c>
      <c r="U179" s="459">
        <f t="shared" si="37"/>
        <v>203000</v>
      </c>
      <c r="V179" s="456" t="s">
        <v>1008</v>
      </c>
      <c r="W179" s="453" t="s">
        <v>27</v>
      </c>
      <c r="X179" s="460">
        <v>0.6</v>
      </c>
      <c r="Y179" s="461">
        <v>4.9000000000000004</v>
      </c>
      <c r="Z179" s="459">
        <f>IF(V179&lt;&gt;"",VLOOKUP(V179,'DON GIA'!$A$1:$D$346,4,0),"")</f>
        <v>264499</v>
      </c>
      <c r="AA179" s="459">
        <f t="shared" si="38"/>
        <v>158699.4</v>
      </c>
      <c r="AB179" s="452"/>
      <c r="AC179" s="452"/>
      <c r="AD179" s="452"/>
      <c r="AE179" s="452"/>
      <c r="AF179" s="452"/>
      <c r="AG179" s="453"/>
      <c r="AH179" s="452"/>
      <c r="AI179" s="453"/>
      <c r="AJ179" s="453"/>
      <c r="AK179" s="459" t="str">
        <f>IF(AH179&lt;&gt;"",VLOOKUP(AH179,'DON GIA'!$M$1:$P$9,4,0),"")</f>
        <v/>
      </c>
      <c r="AL179" s="459" t="str">
        <f t="shared" si="32"/>
        <v/>
      </c>
      <c r="AM179" s="453"/>
      <c r="AN179" s="453"/>
      <c r="AO179" s="449" t="str">
        <f t="shared" si="29"/>
        <v/>
      </c>
      <c r="AP179" s="456"/>
      <c r="AQ179" s="462"/>
    </row>
    <row r="180" spans="1:43" ht="63" outlineLevel="2">
      <c r="A180" s="455" t="e">
        <f>IF(C179&lt;&gt;"",$C$8:C179,A179)</f>
        <v>#VALUE!</v>
      </c>
      <c r="B180" s="443" t="str">
        <f>IF(C180&lt;&gt;"",COUNTA($C$8:C180),"")</f>
        <v/>
      </c>
      <c r="C180" s="443"/>
      <c r="D180" s="452"/>
      <c r="E180" s="453"/>
      <c r="F180" s="453"/>
      <c r="G180" s="453"/>
      <c r="H180" s="453"/>
      <c r="I180" s="453"/>
      <c r="J180" s="453"/>
      <c r="K180" s="456"/>
      <c r="L180" s="457"/>
      <c r="M180" s="458" t="str">
        <f>IF(K180&lt;&gt;"",VLOOKUP(K180,'DON GIA'!$S$1:$U$19,3,0),"")</f>
        <v/>
      </c>
      <c r="N180" s="458" t="str">
        <f>IF(K180&lt;&gt;"",VLOOKUP(K180,'DON GIA'!$S$1:$V$19,4,0),"")</f>
        <v/>
      </c>
      <c r="O180" s="458" t="str">
        <f t="shared" si="30"/>
        <v/>
      </c>
      <c r="P180" s="458" t="str">
        <f t="shared" si="31"/>
        <v/>
      </c>
      <c r="Q180" s="452" t="s">
        <v>35</v>
      </c>
      <c r="R180" s="453"/>
      <c r="S180" s="453"/>
      <c r="T180" s="459" t="str">
        <f>IF(Q180&lt;&gt;"",VLOOKUP(Q180,'DON GIA'!$H$1:$K$103,4,0),"")</f>
        <v/>
      </c>
      <c r="U180" s="459" t="str">
        <f t="shared" si="37"/>
        <v/>
      </c>
      <c r="V180" s="456" t="s">
        <v>1040</v>
      </c>
      <c r="W180" s="453" t="s">
        <v>27</v>
      </c>
      <c r="X180" s="460">
        <v>2.94</v>
      </c>
      <c r="Y180" s="461"/>
      <c r="Z180" s="459">
        <f>IF(V180&lt;&gt;"",VLOOKUP(V180,'DON GIA'!$A$1:$D$346,4,0),"")</f>
        <v>854777</v>
      </c>
      <c r="AA180" s="459">
        <f t="shared" si="38"/>
        <v>2513044.38</v>
      </c>
      <c r="AB180" s="452"/>
      <c r="AC180" s="452"/>
      <c r="AD180" s="452"/>
      <c r="AE180" s="452"/>
      <c r="AF180" s="452"/>
      <c r="AG180" s="453"/>
      <c r="AH180" s="452"/>
      <c r="AI180" s="453"/>
      <c r="AJ180" s="453"/>
      <c r="AK180" s="459" t="str">
        <f>IF(AH180&lt;&gt;"",VLOOKUP(AH180,'DON GIA'!$M$1:$P$9,4,0),"")</f>
        <v/>
      </c>
      <c r="AL180" s="459" t="str">
        <f t="shared" si="32"/>
        <v/>
      </c>
      <c r="AM180" s="453"/>
      <c r="AN180" s="453"/>
      <c r="AO180" s="449" t="str">
        <f t="shared" si="29"/>
        <v/>
      </c>
      <c r="AP180" s="456"/>
      <c r="AQ180" s="462"/>
    </row>
    <row r="181" spans="1:43" ht="63" outlineLevel="2">
      <c r="A181" s="455" t="e">
        <f>IF(C180&lt;&gt;"",$C$8:C180,A180)</f>
        <v>#VALUE!</v>
      </c>
      <c r="B181" s="443" t="str">
        <f>IF(C181&lt;&gt;"",COUNTA($C$8:C181),"")</f>
        <v/>
      </c>
      <c r="C181" s="443"/>
      <c r="D181" s="452"/>
      <c r="E181" s="453"/>
      <c r="F181" s="453"/>
      <c r="G181" s="453"/>
      <c r="H181" s="453"/>
      <c r="I181" s="453"/>
      <c r="J181" s="453"/>
      <c r="K181" s="456"/>
      <c r="L181" s="457"/>
      <c r="M181" s="458" t="str">
        <f>IF(K181&lt;&gt;"",VLOOKUP(K181,'DON GIA'!$S$1:$U$19,3,0),"")</f>
        <v/>
      </c>
      <c r="N181" s="458" t="str">
        <f>IF(K181&lt;&gt;"",VLOOKUP(K181,'DON GIA'!$S$1:$V$19,4,0),"")</f>
        <v/>
      </c>
      <c r="O181" s="458" t="str">
        <f t="shared" si="30"/>
        <v/>
      </c>
      <c r="P181" s="458" t="str">
        <f t="shared" si="31"/>
        <v/>
      </c>
      <c r="Q181" s="452" t="s">
        <v>35</v>
      </c>
      <c r="R181" s="453"/>
      <c r="S181" s="453"/>
      <c r="T181" s="459" t="str">
        <f>IF(Q181&lt;&gt;"",VLOOKUP(Q181,'DON GIA'!$H$1:$K$103,4,0),"")</f>
        <v/>
      </c>
      <c r="U181" s="459" t="str">
        <f t="shared" si="37"/>
        <v/>
      </c>
      <c r="V181" s="456" t="s">
        <v>1004</v>
      </c>
      <c r="W181" s="453" t="s">
        <v>27</v>
      </c>
      <c r="X181" s="460">
        <v>2.94</v>
      </c>
      <c r="Y181" s="461"/>
      <c r="Z181" s="459">
        <f>IF(V181&lt;&gt;"",VLOOKUP(V181,'DON GIA'!$A$1:$D$346,4,0),"")</f>
        <v>330817</v>
      </c>
      <c r="AA181" s="459">
        <f t="shared" si="38"/>
        <v>972601.98</v>
      </c>
      <c r="AB181" s="452"/>
      <c r="AC181" s="452"/>
      <c r="AD181" s="452"/>
      <c r="AE181" s="452"/>
      <c r="AF181" s="452"/>
      <c r="AG181" s="453"/>
      <c r="AH181" s="452"/>
      <c r="AI181" s="453"/>
      <c r="AJ181" s="453"/>
      <c r="AK181" s="459" t="str">
        <f>IF(AH181&lt;&gt;"",VLOOKUP(AH181,'DON GIA'!$M$1:$P$9,4,0),"")</f>
        <v/>
      </c>
      <c r="AL181" s="459" t="str">
        <f t="shared" si="32"/>
        <v/>
      </c>
      <c r="AM181" s="453"/>
      <c r="AN181" s="453"/>
      <c r="AO181" s="449" t="str">
        <f t="shared" si="29"/>
        <v/>
      </c>
      <c r="AP181" s="456"/>
      <c r="AQ181" s="462"/>
    </row>
    <row r="182" spans="1:43" ht="126" outlineLevel="2">
      <c r="A182" s="455" t="e">
        <f>IF(C181&lt;&gt;"",$C$8:C181,A181)</f>
        <v>#VALUE!</v>
      </c>
      <c r="B182" s="443" t="str">
        <f>IF(C182&lt;&gt;"",COUNTA($C$8:C182),"")</f>
        <v/>
      </c>
      <c r="C182" s="443"/>
      <c r="D182" s="452"/>
      <c r="E182" s="453"/>
      <c r="F182" s="453"/>
      <c r="G182" s="453"/>
      <c r="H182" s="453"/>
      <c r="I182" s="453"/>
      <c r="J182" s="453"/>
      <c r="K182" s="456"/>
      <c r="L182" s="457"/>
      <c r="M182" s="458" t="str">
        <f>IF(K182&lt;&gt;"",VLOOKUP(K182,'DON GIA'!$S$1:$U$19,3,0),"")</f>
        <v/>
      </c>
      <c r="N182" s="458" t="str">
        <f>IF(K182&lt;&gt;"",VLOOKUP(K182,'DON GIA'!$S$1:$V$19,4,0),"")</f>
        <v/>
      </c>
      <c r="O182" s="458" t="str">
        <f t="shared" si="30"/>
        <v/>
      </c>
      <c r="P182" s="458" t="str">
        <f t="shared" si="31"/>
        <v/>
      </c>
      <c r="Q182" s="452" t="s">
        <v>35</v>
      </c>
      <c r="R182" s="453"/>
      <c r="S182" s="453"/>
      <c r="T182" s="459" t="str">
        <f>IF(Q182&lt;&gt;"",VLOOKUP(Q182,'DON GIA'!$H$1:$K$103,4,0),"")</f>
        <v/>
      </c>
      <c r="U182" s="459" t="str">
        <f t="shared" si="37"/>
        <v/>
      </c>
      <c r="V182" s="456" t="s">
        <v>1066</v>
      </c>
      <c r="W182" s="453" t="s">
        <v>27</v>
      </c>
      <c r="X182" s="460">
        <v>3.2</v>
      </c>
      <c r="Y182" s="461"/>
      <c r="Z182" s="459">
        <f>IF(V182&lt;&gt;"",VLOOKUP(V182,'DON GIA'!$A$1:$D$346,4,0),"")</f>
        <v>9816278</v>
      </c>
      <c r="AA182" s="459">
        <f t="shared" si="38"/>
        <v>31412089.600000001</v>
      </c>
      <c r="AB182" s="452"/>
      <c r="AC182" s="452"/>
      <c r="AD182" s="452"/>
      <c r="AE182" s="452"/>
      <c r="AF182" s="452"/>
      <c r="AG182" s="453"/>
      <c r="AH182" s="452"/>
      <c r="AI182" s="453"/>
      <c r="AJ182" s="453"/>
      <c r="AK182" s="459" t="str">
        <f>IF(AH182&lt;&gt;"",VLOOKUP(AH182,'DON GIA'!$M$1:$P$9,4,0),"")</f>
        <v/>
      </c>
      <c r="AL182" s="459" t="str">
        <f t="shared" si="32"/>
        <v/>
      </c>
      <c r="AM182" s="453"/>
      <c r="AN182" s="453"/>
      <c r="AO182" s="449" t="str">
        <f t="shared" si="29"/>
        <v/>
      </c>
      <c r="AP182" s="456"/>
      <c r="AQ182" s="462"/>
    </row>
    <row r="183" spans="1:43" ht="63" outlineLevel="2">
      <c r="A183" s="455" t="e">
        <f>IF(C182&lt;&gt;"",$C$8:C182,A182)</f>
        <v>#VALUE!</v>
      </c>
      <c r="B183" s="443" t="str">
        <f>IF(C183&lt;&gt;"",COUNTA($C$8:C183),"")</f>
        <v/>
      </c>
      <c r="C183" s="443"/>
      <c r="D183" s="452"/>
      <c r="E183" s="453"/>
      <c r="F183" s="453"/>
      <c r="G183" s="453"/>
      <c r="H183" s="453"/>
      <c r="I183" s="453"/>
      <c r="J183" s="453"/>
      <c r="K183" s="456"/>
      <c r="L183" s="457"/>
      <c r="M183" s="458" t="str">
        <f>IF(K183&lt;&gt;"",VLOOKUP(K183,'DON GIA'!$S$1:$U$19,3,0),"")</f>
        <v/>
      </c>
      <c r="N183" s="458" t="str">
        <f>IF(K183&lt;&gt;"",VLOOKUP(K183,'DON GIA'!$S$1:$V$19,4,0),"")</f>
        <v/>
      </c>
      <c r="O183" s="458" t="str">
        <f t="shared" si="30"/>
        <v/>
      </c>
      <c r="P183" s="458" t="str">
        <f t="shared" si="31"/>
        <v/>
      </c>
      <c r="Q183" s="452" t="s">
        <v>35</v>
      </c>
      <c r="R183" s="453"/>
      <c r="S183" s="453"/>
      <c r="T183" s="459" t="str">
        <f>IF(Q183&lt;&gt;"",VLOOKUP(Q183,'DON GIA'!$H$1:$K$103,4,0),"")</f>
        <v/>
      </c>
      <c r="U183" s="459" t="str">
        <f t="shared" si="37"/>
        <v/>
      </c>
      <c r="V183" s="456" t="s">
        <v>1009</v>
      </c>
      <c r="W183" s="453" t="s">
        <v>27</v>
      </c>
      <c r="X183" s="460">
        <v>1.44</v>
      </c>
      <c r="Y183" s="461"/>
      <c r="Z183" s="459">
        <f>IF(V183&lt;&gt;"",VLOOKUP(V183,'DON GIA'!$A$1:$D$346,4,0),"")</f>
        <v>282038</v>
      </c>
      <c r="AA183" s="459">
        <f t="shared" si="38"/>
        <v>406134.72</v>
      </c>
      <c r="AB183" s="452"/>
      <c r="AC183" s="452"/>
      <c r="AD183" s="452"/>
      <c r="AE183" s="452"/>
      <c r="AF183" s="452"/>
      <c r="AG183" s="453"/>
      <c r="AH183" s="452"/>
      <c r="AI183" s="453"/>
      <c r="AJ183" s="453"/>
      <c r="AK183" s="459" t="str">
        <f>IF(AH183&lt;&gt;"",VLOOKUP(AH183,'DON GIA'!$M$1:$P$9,4,0),"")</f>
        <v/>
      </c>
      <c r="AL183" s="459" t="str">
        <f t="shared" si="32"/>
        <v/>
      </c>
      <c r="AM183" s="453"/>
      <c r="AN183" s="453"/>
      <c r="AO183" s="449" t="str">
        <f t="shared" si="29"/>
        <v/>
      </c>
      <c r="AP183" s="456"/>
      <c r="AQ183" s="462"/>
    </row>
    <row r="184" spans="1:43" ht="63" outlineLevel="2">
      <c r="A184" s="455" t="e">
        <f>IF(C183&lt;&gt;"",$C$8:C183,A183)</f>
        <v>#VALUE!</v>
      </c>
      <c r="B184" s="443" t="str">
        <f>IF(C184&lt;&gt;"",COUNTA($C$8:C184),"")</f>
        <v/>
      </c>
      <c r="C184" s="443"/>
      <c r="D184" s="452"/>
      <c r="E184" s="453"/>
      <c r="F184" s="453"/>
      <c r="G184" s="453"/>
      <c r="H184" s="453"/>
      <c r="I184" s="453"/>
      <c r="J184" s="453"/>
      <c r="K184" s="456"/>
      <c r="L184" s="457"/>
      <c r="M184" s="458" t="str">
        <f>IF(K184&lt;&gt;"",VLOOKUP(K184,'DON GIA'!$S$1:$U$19,3,0),"")</f>
        <v/>
      </c>
      <c r="N184" s="458" t="str">
        <f>IF(K184&lt;&gt;"",VLOOKUP(K184,'DON GIA'!$S$1:$V$19,4,0),"")</f>
        <v/>
      </c>
      <c r="O184" s="458" t="str">
        <f t="shared" si="30"/>
        <v/>
      </c>
      <c r="P184" s="458" t="str">
        <f t="shared" si="31"/>
        <v/>
      </c>
      <c r="Q184" s="452" t="s">
        <v>35</v>
      </c>
      <c r="R184" s="453"/>
      <c r="S184" s="453"/>
      <c r="T184" s="459" t="str">
        <f>IF(Q184&lt;&gt;"",VLOOKUP(Q184,'DON GIA'!$H$1:$K$103,4,0),"")</f>
        <v/>
      </c>
      <c r="U184" s="459" t="str">
        <f t="shared" si="37"/>
        <v/>
      </c>
      <c r="V184" s="456" t="s">
        <v>1008</v>
      </c>
      <c r="W184" s="453" t="s">
        <v>27</v>
      </c>
      <c r="X184" s="460">
        <v>4.5</v>
      </c>
      <c r="Y184" s="461"/>
      <c r="Z184" s="459">
        <f>IF(V184&lt;&gt;"",VLOOKUP(V184,'DON GIA'!$A$1:$D$346,4,0),"")</f>
        <v>264499</v>
      </c>
      <c r="AA184" s="459">
        <f t="shared" si="38"/>
        <v>1190245.5</v>
      </c>
      <c r="AB184" s="452"/>
      <c r="AC184" s="452"/>
      <c r="AD184" s="452"/>
      <c r="AE184" s="452"/>
      <c r="AF184" s="452"/>
      <c r="AG184" s="453"/>
      <c r="AH184" s="452"/>
      <c r="AI184" s="453"/>
      <c r="AJ184" s="453"/>
      <c r="AK184" s="459" t="str">
        <f>IF(AH184&lt;&gt;"",VLOOKUP(AH184,'DON GIA'!$M$1:$P$9,4,0),"")</f>
        <v/>
      </c>
      <c r="AL184" s="459" t="str">
        <f t="shared" si="32"/>
        <v/>
      </c>
      <c r="AM184" s="453"/>
      <c r="AN184" s="453"/>
      <c r="AO184" s="449" t="str">
        <f t="shared" si="29"/>
        <v/>
      </c>
      <c r="AP184" s="456"/>
      <c r="AQ184" s="462"/>
    </row>
    <row r="185" spans="1:43" ht="31.5" outlineLevel="2">
      <c r="A185" s="455" t="e">
        <f>IF(C184&lt;&gt;"",$C$8:C184,A184)</f>
        <v>#VALUE!</v>
      </c>
      <c r="B185" s="443" t="str">
        <f>IF(C185&lt;&gt;"",COUNTA($C$8:C185),"")</f>
        <v/>
      </c>
      <c r="C185" s="443"/>
      <c r="D185" s="444"/>
      <c r="E185" s="453"/>
      <c r="F185" s="453"/>
      <c r="G185" s="453"/>
      <c r="H185" s="453"/>
      <c r="I185" s="453"/>
      <c r="J185" s="453"/>
      <c r="K185" s="456"/>
      <c r="L185" s="457"/>
      <c r="M185" s="458" t="str">
        <f>IF(K185&lt;&gt;"",VLOOKUP(K185,'DON GIA'!$S$1:$U$19,3,0),"")</f>
        <v/>
      </c>
      <c r="N185" s="458" t="str">
        <f>IF(K185&lt;&gt;"",VLOOKUP(K185,'DON GIA'!$S$1:$V$19,4,0),"")</f>
        <v/>
      </c>
      <c r="O185" s="458" t="str">
        <f t="shared" si="30"/>
        <v/>
      </c>
      <c r="P185" s="458" t="str">
        <f t="shared" si="31"/>
        <v/>
      </c>
      <c r="Q185" s="452" t="s">
        <v>35</v>
      </c>
      <c r="R185" s="453"/>
      <c r="S185" s="453"/>
      <c r="T185" s="459" t="str">
        <f>IF(Q185&lt;&gt;"",VLOOKUP(Q185,'DON GIA'!$H$1:$K$103,4,0),"")</f>
        <v/>
      </c>
      <c r="U185" s="459" t="str">
        <f t="shared" si="37"/>
        <v/>
      </c>
      <c r="V185" s="456"/>
      <c r="W185" s="453"/>
      <c r="X185" s="460"/>
      <c r="Y185" s="461"/>
      <c r="Z185" s="459" t="str">
        <f>IF(V185&lt;&gt;"",VLOOKUP(V185,'DON GIA'!$A$1:$D$346,4,0),"")</f>
        <v/>
      </c>
      <c r="AA185" s="459" t="str">
        <f t="shared" si="38"/>
        <v/>
      </c>
      <c r="AB185" s="452"/>
      <c r="AC185" s="452"/>
      <c r="AD185" s="452"/>
      <c r="AE185" s="452"/>
      <c r="AF185" s="452"/>
      <c r="AG185" s="453"/>
      <c r="AH185" s="452"/>
      <c r="AI185" s="453"/>
      <c r="AJ185" s="453"/>
      <c r="AK185" s="459" t="str">
        <f>IF(AH185&lt;&gt;"",VLOOKUP(AH185,'DON GIA'!$M$1:$P$9,4,0),"")</f>
        <v/>
      </c>
      <c r="AL185" s="459" t="str">
        <f t="shared" si="32"/>
        <v/>
      </c>
      <c r="AM185" s="453"/>
      <c r="AN185" s="453"/>
      <c r="AO185" s="449" t="str">
        <f t="shared" si="29"/>
        <v/>
      </c>
      <c r="AP185" s="456"/>
      <c r="AQ185" s="462"/>
    </row>
    <row r="186" spans="1:43" ht="62.25" outlineLevel="1">
      <c r="A186" s="410" t="s">
        <v>846</v>
      </c>
      <c r="B186" s="443">
        <f>IF(C186&lt;&gt;"",COUNTA($C$8:C186),"")</f>
        <v>15</v>
      </c>
      <c r="C186" s="443">
        <v>407</v>
      </c>
      <c r="D186" s="444" t="s">
        <v>145</v>
      </c>
      <c r="E186" s="445"/>
      <c r="F186" s="445"/>
      <c r="G186" s="445"/>
      <c r="H186" s="445"/>
      <c r="I186" s="445"/>
      <c r="J186" s="445"/>
      <c r="K186" s="446"/>
      <c r="L186" s="447">
        <f>SUBTOTAL(9,L187:L196)</f>
        <v>0</v>
      </c>
      <c r="M186" s="448"/>
      <c r="N186" s="448"/>
      <c r="O186" s="448">
        <f>SUBTOTAL(9,O187:O196)</f>
        <v>0</v>
      </c>
      <c r="P186" s="448">
        <f>SUBTOTAL(9,P187:P196)</f>
        <v>0</v>
      </c>
      <c r="Q186" s="444"/>
      <c r="R186" s="445"/>
      <c r="S186" s="445">
        <f>SUBTOTAL(9,S187:S196)</f>
        <v>0</v>
      </c>
      <c r="T186" s="449"/>
      <c r="U186" s="449">
        <f>SUBTOTAL(9,U187:U196)</f>
        <v>0</v>
      </c>
      <c r="V186" s="446"/>
      <c r="W186" s="445"/>
      <c r="X186" s="450">
        <f>SUBTOTAL(9,X187:X196)</f>
        <v>66.47</v>
      </c>
      <c r="Y186" s="451">
        <f>SUBTOTAL(9,Y187:Y196)</f>
        <v>67.970000000000013</v>
      </c>
      <c r="Z186" s="449"/>
      <c r="AA186" s="449">
        <f>SUBTOTAL(9,AA187:AA196)</f>
        <v>143639326.41000003</v>
      </c>
      <c r="AB186" s="452"/>
      <c r="AC186" s="452"/>
      <c r="AD186" s="452"/>
      <c r="AE186" s="452"/>
      <c r="AF186" s="452"/>
      <c r="AG186" s="453"/>
      <c r="AH186" s="452"/>
      <c r="AI186" s="445"/>
      <c r="AJ186" s="445">
        <f>SUBTOTAL(9,AJ187:AJ196)</f>
        <v>0</v>
      </c>
      <c r="AK186" s="449"/>
      <c r="AL186" s="449">
        <f>SUBTOTAL(9,AL187:AL196)</f>
        <v>0</v>
      </c>
      <c r="AM186" s="445"/>
      <c r="AN186" s="445">
        <f>SUBTOTAL(9,AN187:AN196)</f>
        <v>0</v>
      </c>
      <c r="AO186" s="449">
        <f t="shared" si="29"/>
        <v>143639326.41000003</v>
      </c>
      <c r="AP186" s="454"/>
      <c r="AQ186" s="423"/>
    </row>
    <row r="187" spans="1:43" ht="126" outlineLevel="2">
      <c r="A187" s="455" t="e">
        <f>IF(C186&lt;&gt;"",$C$8:C186,A185)</f>
        <v>#VALUE!</v>
      </c>
      <c r="B187" s="443" t="str">
        <f>IF(C187&lt;&gt;"",COUNTA($C$8:C187),"")</f>
        <v/>
      </c>
      <c r="C187" s="443"/>
      <c r="D187" s="452" t="s">
        <v>146</v>
      </c>
      <c r="E187" s="453">
        <v>1</v>
      </c>
      <c r="F187" s="453"/>
      <c r="G187" s="453"/>
      <c r="H187" s="453"/>
      <c r="I187" s="453"/>
      <c r="J187" s="453"/>
      <c r="K187" s="456"/>
      <c r="L187" s="457"/>
      <c r="M187" s="458" t="str">
        <f>IF(K187&lt;&gt;"",VLOOKUP(K187,'DON GIA'!$S$1:$U$19,3,0),"")</f>
        <v/>
      </c>
      <c r="N187" s="458" t="str">
        <f>IF(K187&lt;&gt;"",VLOOKUP(K187,'DON GIA'!$S$1:$V$19,4,0),"")</f>
        <v/>
      </c>
      <c r="O187" s="458" t="str">
        <f t="shared" si="30"/>
        <v/>
      </c>
      <c r="P187" s="458" t="str">
        <f t="shared" si="31"/>
        <v/>
      </c>
      <c r="Q187" s="452" t="s">
        <v>35</v>
      </c>
      <c r="R187" s="453"/>
      <c r="S187" s="453"/>
      <c r="T187" s="459" t="str">
        <f>IF(Q187&lt;&gt;"",VLOOKUP(Q187,'DON GIA'!$H$1:$K$103,4,0),"")</f>
        <v/>
      </c>
      <c r="U187" s="459" t="str">
        <f t="shared" ref="U187:U196" si="39">IF(Q187&lt;&gt;"",IF(ISNUMBER(T187),S187*T187,""),"")</f>
        <v/>
      </c>
      <c r="V187" s="456" t="s">
        <v>1057</v>
      </c>
      <c r="W187" s="453" t="s">
        <v>27</v>
      </c>
      <c r="X187" s="460">
        <v>27</v>
      </c>
      <c r="Y187" s="461">
        <v>24.61</v>
      </c>
      <c r="Z187" s="459">
        <f>IF(V187&lt;&gt;"",VLOOKUP(V187,'DON GIA'!$A$1:$D$346,4,0),"")</f>
        <v>1229116</v>
      </c>
      <c r="AA187" s="459">
        <f t="shared" ref="AA187:AA196" si="40">IF(V187&lt;&gt;"",IF(ISNUMBER(Z187),X187*Z187,""),"")</f>
        <v>33186132</v>
      </c>
      <c r="AB187" s="452"/>
      <c r="AC187" s="452"/>
      <c r="AD187" s="452"/>
      <c r="AE187" s="452"/>
      <c r="AF187" s="452"/>
      <c r="AG187" s="453"/>
      <c r="AH187" s="452"/>
      <c r="AI187" s="453"/>
      <c r="AJ187" s="453"/>
      <c r="AK187" s="459" t="str">
        <f>IF(AH187&lt;&gt;"",VLOOKUP(AH187,'DON GIA'!$M$1:$P$9,4,0),"")</f>
        <v/>
      </c>
      <c r="AL187" s="459" t="str">
        <f t="shared" si="32"/>
        <v/>
      </c>
      <c r="AM187" s="453"/>
      <c r="AN187" s="453"/>
      <c r="AO187" s="449" t="str">
        <f t="shared" si="29"/>
        <v/>
      </c>
      <c r="AP187" s="463" t="s">
        <v>379</v>
      </c>
      <c r="AQ187" s="462"/>
    </row>
    <row r="188" spans="1:43" ht="126" outlineLevel="2">
      <c r="A188" s="455" t="e">
        <f>IF(C187&lt;&gt;"",$C$8:C187,A187)</f>
        <v>#VALUE!</v>
      </c>
      <c r="B188" s="443" t="str">
        <f>IF(C188&lt;&gt;"",COUNTA($C$8:C188),"")</f>
        <v/>
      </c>
      <c r="C188" s="443"/>
      <c r="D188" s="452" t="s">
        <v>39</v>
      </c>
      <c r="E188" s="453"/>
      <c r="F188" s="453"/>
      <c r="G188" s="453"/>
      <c r="H188" s="453"/>
      <c r="I188" s="453"/>
      <c r="J188" s="453"/>
      <c r="K188" s="456"/>
      <c r="L188" s="457"/>
      <c r="M188" s="458" t="str">
        <f>IF(K188&lt;&gt;"",VLOOKUP(K188,'DON GIA'!$S$1:$U$19,3,0),"")</f>
        <v/>
      </c>
      <c r="N188" s="458" t="str">
        <f>IF(K188&lt;&gt;"",VLOOKUP(K188,'DON GIA'!$S$1:$V$19,4,0),"")</f>
        <v/>
      </c>
      <c r="O188" s="458" t="str">
        <f t="shared" si="30"/>
        <v/>
      </c>
      <c r="P188" s="458" t="str">
        <f t="shared" si="31"/>
        <v/>
      </c>
      <c r="Q188" s="452" t="s">
        <v>35</v>
      </c>
      <c r="R188" s="453"/>
      <c r="S188" s="453"/>
      <c r="T188" s="459" t="str">
        <f>IF(Q188&lt;&gt;"",VLOOKUP(Q188,'DON GIA'!$H$1:$K$103,4,0),"")</f>
        <v/>
      </c>
      <c r="U188" s="459" t="str">
        <f t="shared" si="39"/>
        <v/>
      </c>
      <c r="V188" s="456" t="s">
        <v>1003</v>
      </c>
      <c r="W188" s="453" t="s">
        <v>27</v>
      </c>
      <c r="X188" s="460"/>
      <c r="Y188" s="461">
        <v>7.6</v>
      </c>
      <c r="Z188" s="459">
        <f>IF(V188&lt;&gt;"",VLOOKUP(V188,'DON GIA'!$A$1:$D$346,4,0),"")</f>
        <v>854777</v>
      </c>
      <c r="AA188" s="459">
        <f t="shared" si="40"/>
        <v>0</v>
      </c>
      <c r="AB188" s="452"/>
      <c r="AC188" s="452"/>
      <c r="AD188" s="452"/>
      <c r="AE188" s="452"/>
      <c r="AF188" s="452"/>
      <c r="AG188" s="453"/>
      <c r="AH188" s="452"/>
      <c r="AI188" s="453"/>
      <c r="AJ188" s="453"/>
      <c r="AK188" s="459" t="str">
        <f>IF(AH188&lt;&gt;"",VLOOKUP(AH188,'DON GIA'!$M$1:$P$9,4,0),"")</f>
        <v/>
      </c>
      <c r="AL188" s="459" t="str">
        <f t="shared" si="32"/>
        <v/>
      </c>
      <c r="AM188" s="453"/>
      <c r="AN188" s="453"/>
      <c r="AO188" s="449" t="str">
        <f t="shared" si="29"/>
        <v/>
      </c>
      <c r="AP188" s="463" t="s">
        <v>1747</v>
      </c>
      <c r="AQ188" s="462"/>
    </row>
    <row r="189" spans="1:43" ht="63" outlineLevel="2">
      <c r="A189" s="455" t="e">
        <f>IF(C188&lt;&gt;"",$C$8:C188,A188)</f>
        <v>#VALUE!</v>
      </c>
      <c r="B189" s="443" t="str">
        <f>IF(C189&lt;&gt;"",COUNTA($C$8:C189),"")</f>
        <v/>
      </c>
      <c r="C189" s="443"/>
      <c r="D189" s="452"/>
      <c r="E189" s="453"/>
      <c r="F189" s="453"/>
      <c r="G189" s="453"/>
      <c r="H189" s="453"/>
      <c r="I189" s="453"/>
      <c r="J189" s="453"/>
      <c r="K189" s="456"/>
      <c r="L189" s="457"/>
      <c r="M189" s="458" t="str">
        <f>IF(K189&lt;&gt;"",VLOOKUP(K189,'DON GIA'!$S$1:$U$19,3,0),"")</f>
        <v/>
      </c>
      <c r="N189" s="458" t="str">
        <f>IF(K189&lt;&gt;"",VLOOKUP(K189,'DON GIA'!$S$1:$V$19,4,0),"")</f>
        <v/>
      </c>
      <c r="O189" s="458" t="str">
        <f t="shared" si="30"/>
        <v/>
      </c>
      <c r="P189" s="458" t="str">
        <f t="shared" si="31"/>
        <v/>
      </c>
      <c r="Q189" s="452" t="s">
        <v>35</v>
      </c>
      <c r="R189" s="453"/>
      <c r="S189" s="453"/>
      <c r="T189" s="459" t="str">
        <f>IF(Q189&lt;&gt;"",VLOOKUP(Q189,'DON GIA'!$H$1:$K$103,4,0),"")</f>
        <v/>
      </c>
      <c r="U189" s="459" t="str">
        <f t="shared" si="39"/>
        <v/>
      </c>
      <c r="V189" s="456" t="s">
        <v>1062</v>
      </c>
      <c r="W189" s="453" t="s">
        <v>27</v>
      </c>
      <c r="X189" s="460"/>
      <c r="Y189" s="461">
        <v>7.6</v>
      </c>
      <c r="Z189" s="459">
        <f>IF(V189&lt;&gt;"",VLOOKUP(V189,'DON GIA'!$A$1:$D$346,4,0),"")</f>
        <v>264499</v>
      </c>
      <c r="AA189" s="459">
        <f t="shared" si="40"/>
        <v>0</v>
      </c>
      <c r="AB189" s="452"/>
      <c r="AC189" s="452"/>
      <c r="AD189" s="452"/>
      <c r="AE189" s="452"/>
      <c r="AF189" s="452"/>
      <c r="AG189" s="453"/>
      <c r="AH189" s="452"/>
      <c r="AI189" s="453"/>
      <c r="AJ189" s="453"/>
      <c r="AK189" s="459" t="str">
        <f>IF(AH189&lt;&gt;"",VLOOKUP(AH189,'DON GIA'!$M$1:$P$9,4,0),"")</f>
        <v/>
      </c>
      <c r="AL189" s="459" t="str">
        <f t="shared" si="32"/>
        <v/>
      </c>
      <c r="AM189" s="453"/>
      <c r="AN189" s="453"/>
      <c r="AO189" s="449" t="str">
        <f t="shared" si="29"/>
        <v/>
      </c>
      <c r="AP189" s="456"/>
      <c r="AQ189" s="462"/>
    </row>
    <row r="190" spans="1:43" ht="126" outlineLevel="2">
      <c r="A190" s="455" t="e">
        <f>IF(C189&lt;&gt;"",$C$8:C189,A189)</f>
        <v>#VALUE!</v>
      </c>
      <c r="B190" s="443" t="str">
        <f>IF(C190&lt;&gt;"",COUNTA($C$8:C190),"")</f>
        <v/>
      </c>
      <c r="C190" s="443"/>
      <c r="D190" s="452"/>
      <c r="E190" s="453"/>
      <c r="F190" s="453"/>
      <c r="G190" s="453"/>
      <c r="H190" s="453"/>
      <c r="I190" s="453"/>
      <c r="J190" s="453"/>
      <c r="K190" s="456"/>
      <c r="L190" s="457"/>
      <c r="M190" s="458" t="str">
        <f>IF(K190&lt;&gt;"",VLOOKUP(K190,'DON GIA'!$S$1:$U$19,3,0),"")</f>
        <v/>
      </c>
      <c r="N190" s="458" t="str">
        <f>IF(K190&lt;&gt;"",VLOOKUP(K190,'DON GIA'!$S$1:$V$19,4,0),"")</f>
        <v/>
      </c>
      <c r="O190" s="458" t="str">
        <f t="shared" si="30"/>
        <v/>
      </c>
      <c r="P190" s="458" t="str">
        <f t="shared" si="31"/>
        <v/>
      </c>
      <c r="Q190" s="452" t="s">
        <v>35</v>
      </c>
      <c r="R190" s="453"/>
      <c r="S190" s="453"/>
      <c r="T190" s="459" t="str">
        <f>IF(Q190&lt;&gt;"",VLOOKUP(Q190,'DON GIA'!$H$1:$K$103,4,0),"")</f>
        <v/>
      </c>
      <c r="U190" s="459" t="str">
        <f t="shared" si="39"/>
        <v/>
      </c>
      <c r="V190" s="456" t="s">
        <v>1067</v>
      </c>
      <c r="W190" s="453" t="s">
        <v>27</v>
      </c>
      <c r="X190" s="460">
        <v>3.52</v>
      </c>
      <c r="Y190" s="461"/>
      <c r="Z190" s="459">
        <f>IF(V190&lt;&gt;"",VLOOKUP(V190,'DON GIA'!$A$1:$D$346,4,0),"")</f>
        <v>9667459</v>
      </c>
      <c r="AA190" s="459">
        <f t="shared" si="40"/>
        <v>34029455.68</v>
      </c>
      <c r="AB190" s="452"/>
      <c r="AC190" s="452"/>
      <c r="AD190" s="452"/>
      <c r="AE190" s="452"/>
      <c r="AF190" s="452"/>
      <c r="AG190" s="453"/>
      <c r="AH190" s="452"/>
      <c r="AI190" s="453"/>
      <c r="AJ190" s="453"/>
      <c r="AK190" s="459" t="str">
        <f>IF(AH190&lt;&gt;"",VLOOKUP(AH190,'DON GIA'!$M$1:$P$9,4,0),"")</f>
        <v/>
      </c>
      <c r="AL190" s="459" t="str">
        <f t="shared" si="32"/>
        <v/>
      </c>
      <c r="AM190" s="453"/>
      <c r="AN190" s="453"/>
      <c r="AO190" s="449" t="str">
        <f t="shared" si="29"/>
        <v/>
      </c>
      <c r="AP190" s="456"/>
      <c r="AQ190" s="462"/>
    </row>
    <row r="191" spans="1:43" ht="126" outlineLevel="2">
      <c r="A191" s="455" t="e">
        <f>IF(C190&lt;&gt;"",$C$8:C190,A190)</f>
        <v>#VALUE!</v>
      </c>
      <c r="B191" s="443" t="str">
        <f>IF(C191&lt;&gt;"",COUNTA($C$8:C191),"")</f>
        <v/>
      </c>
      <c r="C191" s="443"/>
      <c r="D191" s="452"/>
      <c r="E191" s="453"/>
      <c r="F191" s="453"/>
      <c r="G191" s="453"/>
      <c r="H191" s="453"/>
      <c r="I191" s="453"/>
      <c r="J191" s="453"/>
      <c r="K191" s="456"/>
      <c r="L191" s="457"/>
      <c r="M191" s="458" t="str">
        <f>IF(K191&lt;&gt;"",VLOOKUP(K191,'DON GIA'!$S$1:$U$19,3,0),"")</f>
        <v/>
      </c>
      <c r="N191" s="458" t="str">
        <f>IF(K191&lt;&gt;"",VLOOKUP(K191,'DON GIA'!$S$1:$V$19,4,0),"")</f>
        <v/>
      </c>
      <c r="O191" s="458" t="str">
        <f t="shared" si="30"/>
        <v/>
      </c>
      <c r="P191" s="458" t="str">
        <f t="shared" si="31"/>
        <v/>
      </c>
      <c r="Q191" s="452" t="s">
        <v>35</v>
      </c>
      <c r="R191" s="453"/>
      <c r="S191" s="453"/>
      <c r="T191" s="459" t="str">
        <f>IF(Q191&lt;&gt;"",VLOOKUP(Q191,'DON GIA'!$H$1:$K$103,4,0),"")</f>
        <v/>
      </c>
      <c r="U191" s="459" t="str">
        <f t="shared" si="39"/>
        <v/>
      </c>
      <c r="V191" s="456" t="s">
        <v>1068</v>
      </c>
      <c r="W191" s="453" t="s">
        <v>27</v>
      </c>
      <c r="X191" s="460">
        <v>1.5</v>
      </c>
      <c r="Y191" s="461"/>
      <c r="Z191" s="459">
        <f>IF(V191&lt;&gt;"",VLOOKUP(V191,'DON GIA'!$A$1:$D$346,4,0),"")</f>
        <v>9667459</v>
      </c>
      <c r="AA191" s="459">
        <f t="shared" si="40"/>
        <v>14501188.5</v>
      </c>
      <c r="AB191" s="452"/>
      <c r="AC191" s="452"/>
      <c r="AD191" s="452"/>
      <c r="AE191" s="452"/>
      <c r="AF191" s="452"/>
      <c r="AG191" s="453"/>
      <c r="AH191" s="452"/>
      <c r="AI191" s="453"/>
      <c r="AJ191" s="453"/>
      <c r="AK191" s="459" t="str">
        <f>IF(AH191&lt;&gt;"",VLOOKUP(AH191,'DON GIA'!$M$1:$P$9,4,0),"")</f>
        <v/>
      </c>
      <c r="AL191" s="459" t="str">
        <f t="shared" si="32"/>
        <v/>
      </c>
      <c r="AM191" s="453"/>
      <c r="AN191" s="453"/>
      <c r="AO191" s="449" t="str">
        <f t="shared" si="29"/>
        <v/>
      </c>
      <c r="AP191" s="456"/>
      <c r="AQ191" s="462"/>
    </row>
    <row r="192" spans="1:43" ht="31.5" outlineLevel="2">
      <c r="A192" s="455" t="e">
        <f>IF(C191&lt;&gt;"",$C$8:C191,A191)</f>
        <v>#VALUE!</v>
      </c>
      <c r="B192" s="443" t="str">
        <f>IF(C192&lt;&gt;"",COUNTA($C$8:C192),"")</f>
        <v/>
      </c>
      <c r="C192" s="443"/>
      <c r="D192" s="452"/>
      <c r="E192" s="453"/>
      <c r="F192" s="453"/>
      <c r="G192" s="453"/>
      <c r="H192" s="453"/>
      <c r="I192" s="453"/>
      <c r="J192" s="453"/>
      <c r="K192" s="456"/>
      <c r="L192" s="457"/>
      <c r="M192" s="458" t="str">
        <f>IF(K192&lt;&gt;"",VLOOKUP(K192,'DON GIA'!$S$1:$U$19,3,0),"")</f>
        <v/>
      </c>
      <c r="N192" s="458" t="str">
        <f>IF(K192&lt;&gt;"",VLOOKUP(K192,'DON GIA'!$S$1:$V$19,4,0),"")</f>
        <v/>
      </c>
      <c r="O192" s="458" t="str">
        <f t="shared" si="30"/>
        <v/>
      </c>
      <c r="P192" s="458" t="str">
        <f t="shared" si="31"/>
        <v/>
      </c>
      <c r="Q192" s="452" t="s">
        <v>35</v>
      </c>
      <c r="R192" s="453"/>
      <c r="S192" s="453"/>
      <c r="T192" s="459" t="str">
        <f>IF(Q192&lt;&gt;"",VLOOKUP(Q192,'DON GIA'!$H$1:$K$103,4,0),"")</f>
        <v/>
      </c>
      <c r="U192" s="459" t="str">
        <f t="shared" si="39"/>
        <v/>
      </c>
      <c r="V192" s="456" t="s">
        <v>1039</v>
      </c>
      <c r="W192" s="453" t="s">
        <v>27</v>
      </c>
      <c r="X192" s="460">
        <v>31.22</v>
      </c>
      <c r="Y192" s="461">
        <v>15.88</v>
      </c>
      <c r="Z192" s="459">
        <f>IF(V192&lt;&gt;"",VLOOKUP(V192,'DON GIA'!$A$1:$D$346,4,0),"")</f>
        <v>1747152</v>
      </c>
      <c r="AA192" s="459">
        <f t="shared" si="40"/>
        <v>54546085.439999998</v>
      </c>
      <c r="AB192" s="452"/>
      <c r="AC192" s="452"/>
      <c r="AD192" s="452"/>
      <c r="AE192" s="452"/>
      <c r="AF192" s="452"/>
      <c r="AG192" s="453"/>
      <c r="AH192" s="452"/>
      <c r="AI192" s="453"/>
      <c r="AJ192" s="453"/>
      <c r="AK192" s="459" t="str">
        <f>IF(AH192&lt;&gt;"",VLOOKUP(AH192,'DON GIA'!$M$1:$P$9,4,0),"")</f>
        <v/>
      </c>
      <c r="AL192" s="459" t="str">
        <f t="shared" si="32"/>
        <v/>
      </c>
      <c r="AM192" s="453"/>
      <c r="AN192" s="453"/>
      <c r="AO192" s="449" t="str">
        <f t="shared" si="29"/>
        <v/>
      </c>
      <c r="AP192" s="456"/>
      <c r="AQ192" s="462"/>
    </row>
    <row r="193" spans="1:43" ht="126" outlineLevel="2">
      <c r="A193" s="455" t="e">
        <f>IF(C192&lt;&gt;"",$C$8:C192,A192)</f>
        <v>#VALUE!</v>
      </c>
      <c r="B193" s="443" t="str">
        <f>IF(C193&lt;&gt;"",COUNTA($C$8:C193),"")</f>
        <v/>
      </c>
      <c r="C193" s="443"/>
      <c r="D193" s="452"/>
      <c r="E193" s="453"/>
      <c r="F193" s="453"/>
      <c r="G193" s="453"/>
      <c r="H193" s="453"/>
      <c r="I193" s="453"/>
      <c r="J193" s="453"/>
      <c r="K193" s="456"/>
      <c r="L193" s="457"/>
      <c r="M193" s="458" t="str">
        <f>IF(K193&lt;&gt;"",VLOOKUP(K193,'DON GIA'!$S$1:$U$19,3,0),"")</f>
        <v/>
      </c>
      <c r="N193" s="458" t="str">
        <f>IF(K193&lt;&gt;"",VLOOKUP(K193,'DON GIA'!$S$1:$V$19,4,0),"")</f>
        <v/>
      </c>
      <c r="O193" s="458" t="str">
        <f t="shared" si="30"/>
        <v/>
      </c>
      <c r="P193" s="458" t="str">
        <f t="shared" si="31"/>
        <v/>
      </c>
      <c r="Q193" s="452" t="s">
        <v>35</v>
      </c>
      <c r="R193" s="453"/>
      <c r="S193" s="453"/>
      <c r="T193" s="459" t="str">
        <f>IF(Q193&lt;&gt;"",VLOOKUP(Q193,'DON GIA'!$H$1:$K$103,4,0),"")</f>
        <v/>
      </c>
      <c r="U193" s="459" t="str">
        <f t="shared" si="39"/>
        <v/>
      </c>
      <c r="V193" s="456" t="s">
        <v>1069</v>
      </c>
      <c r="W193" s="453" t="s">
        <v>27</v>
      </c>
      <c r="X193" s="460"/>
      <c r="Y193" s="461">
        <v>10.88</v>
      </c>
      <c r="Z193" s="459">
        <f>IF(V193&lt;&gt;"",VLOOKUP(V193,'DON GIA'!$A$1:$D$346,4,0),"")</f>
        <v>1493615</v>
      </c>
      <c r="AA193" s="459">
        <f t="shared" si="40"/>
        <v>0</v>
      </c>
      <c r="AB193" s="452"/>
      <c r="AC193" s="452"/>
      <c r="AD193" s="452"/>
      <c r="AE193" s="452" t="s">
        <v>147</v>
      </c>
      <c r="AF193" s="452"/>
      <c r="AG193" s="453"/>
      <c r="AH193" s="452"/>
      <c r="AI193" s="453"/>
      <c r="AJ193" s="453"/>
      <c r="AK193" s="459" t="str">
        <f>IF(AH193&lt;&gt;"",VLOOKUP(AH193,'DON GIA'!$M$1:$P$9,4,0),"")</f>
        <v/>
      </c>
      <c r="AL193" s="459" t="str">
        <f t="shared" si="32"/>
        <v/>
      </c>
      <c r="AM193" s="453"/>
      <c r="AN193" s="453"/>
      <c r="AO193" s="449" t="str">
        <f t="shared" si="29"/>
        <v/>
      </c>
      <c r="AP193" s="456"/>
      <c r="AQ193" s="462"/>
    </row>
    <row r="194" spans="1:43" ht="157.5" outlineLevel="2">
      <c r="A194" s="455" t="e">
        <f>IF(C193&lt;&gt;"",$C$8:C193,A193)</f>
        <v>#VALUE!</v>
      </c>
      <c r="B194" s="443" t="str">
        <f>IF(C194&lt;&gt;"",COUNTA($C$8:C194),"")</f>
        <v/>
      </c>
      <c r="C194" s="443"/>
      <c r="D194" s="452"/>
      <c r="E194" s="453"/>
      <c r="F194" s="453"/>
      <c r="G194" s="453"/>
      <c r="H194" s="453"/>
      <c r="I194" s="453"/>
      <c r="J194" s="453"/>
      <c r="K194" s="456"/>
      <c r="L194" s="457"/>
      <c r="M194" s="458" t="str">
        <f>IF(K194&lt;&gt;"",VLOOKUP(K194,'DON GIA'!$S$1:$U$19,3,0),"")</f>
        <v/>
      </c>
      <c r="N194" s="458" t="str">
        <f>IF(K194&lt;&gt;"",VLOOKUP(K194,'DON GIA'!$S$1:$V$19,4,0),"")</f>
        <v/>
      </c>
      <c r="O194" s="458" t="str">
        <f t="shared" si="30"/>
        <v/>
      </c>
      <c r="P194" s="458" t="str">
        <f t="shared" si="31"/>
        <v/>
      </c>
      <c r="Q194" s="452" t="s">
        <v>35</v>
      </c>
      <c r="R194" s="453"/>
      <c r="S194" s="453"/>
      <c r="T194" s="459" t="str">
        <f>IF(Q194&lt;&gt;"",VLOOKUP(Q194,'DON GIA'!$H$1:$K$103,4,0),"")</f>
        <v/>
      </c>
      <c r="U194" s="459" t="str">
        <f t="shared" si="39"/>
        <v/>
      </c>
      <c r="V194" s="456" t="s">
        <v>1070</v>
      </c>
      <c r="W194" s="453" t="s">
        <v>27</v>
      </c>
      <c r="X194" s="460">
        <v>0.44</v>
      </c>
      <c r="Y194" s="461">
        <v>1.4</v>
      </c>
      <c r="Z194" s="459">
        <f>IF(V194&lt;&gt;"",VLOOKUP(V194,'DON GIA'!$A$1:$D$346,4,0),"")</f>
        <v>9667459</v>
      </c>
      <c r="AA194" s="459">
        <f t="shared" si="40"/>
        <v>4253681.96</v>
      </c>
      <c r="AB194" s="452"/>
      <c r="AC194" s="452"/>
      <c r="AD194" s="452"/>
      <c r="AE194" s="452"/>
      <c r="AF194" s="452"/>
      <c r="AG194" s="453"/>
      <c r="AH194" s="452"/>
      <c r="AI194" s="453"/>
      <c r="AJ194" s="453"/>
      <c r="AK194" s="459" t="str">
        <f>IF(AH194&lt;&gt;"",VLOOKUP(AH194,'DON GIA'!$M$1:$P$9,4,0),"")</f>
        <v/>
      </c>
      <c r="AL194" s="459" t="str">
        <f t="shared" si="32"/>
        <v/>
      </c>
      <c r="AM194" s="453"/>
      <c r="AN194" s="453"/>
      <c r="AO194" s="449" t="str">
        <f t="shared" si="29"/>
        <v/>
      </c>
      <c r="AP194" s="456"/>
      <c r="AQ194" s="462"/>
    </row>
    <row r="195" spans="1:43" ht="126" outlineLevel="2">
      <c r="A195" s="455" t="e">
        <f>IF(C194&lt;&gt;"",$C$8:C194,A194)</f>
        <v>#VALUE!</v>
      </c>
      <c r="B195" s="443" t="str">
        <f>IF(C195&lt;&gt;"",COUNTA($C$8:C195),"")</f>
        <v/>
      </c>
      <c r="C195" s="443"/>
      <c r="D195" s="452"/>
      <c r="E195" s="453"/>
      <c r="F195" s="453"/>
      <c r="G195" s="453"/>
      <c r="H195" s="453"/>
      <c r="I195" s="453"/>
      <c r="J195" s="453"/>
      <c r="K195" s="456"/>
      <c r="L195" s="457"/>
      <c r="M195" s="458" t="str">
        <f>IF(K195&lt;&gt;"",VLOOKUP(K195,'DON GIA'!$S$1:$U$19,3,0),"")</f>
        <v/>
      </c>
      <c r="N195" s="458" t="str">
        <f>IF(K195&lt;&gt;"",VLOOKUP(K195,'DON GIA'!$S$1:$V$19,4,0),"")</f>
        <v/>
      </c>
      <c r="O195" s="458" t="str">
        <f t="shared" si="30"/>
        <v/>
      </c>
      <c r="P195" s="458" t="str">
        <f t="shared" si="31"/>
        <v/>
      </c>
      <c r="Q195" s="452" t="s">
        <v>35</v>
      </c>
      <c r="R195" s="453"/>
      <c r="S195" s="453"/>
      <c r="T195" s="459" t="str">
        <f>IF(Q195&lt;&gt;"",VLOOKUP(Q195,'DON GIA'!$H$1:$K$103,4,0),"")</f>
        <v/>
      </c>
      <c r="U195" s="459" t="str">
        <f t="shared" si="39"/>
        <v/>
      </c>
      <c r="V195" s="456" t="s">
        <v>1071</v>
      </c>
      <c r="W195" s="453" t="s">
        <v>27</v>
      </c>
      <c r="X195" s="460">
        <v>2.79</v>
      </c>
      <c r="Y195" s="461"/>
      <c r="Z195" s="459">
        <f>IF(V195&lt;&gt;"",VLOOKUP(V195,'DON GIA'!$A$1:$D$346,4,0),"")</f>
        <v>1119277</v>
      </c>
      <c r="AA195" s="459">
        <f t="shared" si="40"/>
        <v>3122782.83</v>
      </c>
      <c r="AB195" s="452"/>
      <c r="AC195" s="452"/>
      <c r="AD195" s="452"/>
      <c r="AE195" s="452"/>
      <c r="AF195" s="452"/>
      <c r="AG195" s="453"/>
      <c r="AH195" s="452"/>
      <c r="AI195" s="453"/>
      <c r="AJ195" s="453"/>
      <c r="AK195" s="459" t="str">
        <f>IF(AH195&lt;&gt;"",VLOOKUP(AH195,'DON GIA'!$M$1:$P$9,4,0),"")</f>
        <v/>
      </c>
      <c r="AL195" s="459" t="str">
        <f t="shared" si="32"/>
        <v/>
      </c>
      <c r="AM195" s="453"/>
      <c r="AN195" s="453"/>
      <c r="AO195" s="449" t="str">
        <f t="shared" si="29"/>
        <v/>
      </c>
      <c r="AP195" s="456"/>
      <c r="AQ195" s="462"/>
    </row>
    <row r="196" spans="1:43" ht="31.5" outlineLevel="2">
      <c r="A196" s="455" t="e">
        <f>IF(C195&lt;&gt;"",$C$8:C195,A195)</f>
        <v>#VALUE!</v>
      </c>
      <c r="B196" s="443" t="str">
        <f>IF(C196&lt;&gt;"",COUNTA($C$8:C196),"")</f>
        <v/>
      </c>
      <c r="C196" s="443"/>
      <c r="D196" s="444"/>
      <c r="E196" s="453"/>
      <c r="F196" s="453"/>
      <c r="G196" s="453"/>
      <c r="H196" s="453"/>
      <c r="I196" s="453"/>
      <c r="J196" s="453"/>
      <c r="K196" s="456"/>
      <c r="L196" s="457"/>
      <c r="M196" s="458" t="str">
        <f>IF(K196&lt;&gt;"",VLOOKUP(K196,'DON GIA'!$S$1:$U$19,3,0),"")</f>
        <v/>
      </c>
      <c r="N196" s="458" t="str">
        <f>IF(K196&lt;&gt;"",VLOOKUP(K196,'DON GIA'!$S$1:$V$19,4,0),"")</f>
        <v/>
      </c>
      <c r="O196" s="458" t="str">
        <f t="shared" si="30"/>
        <v/>
      </c>
      <c r="P196" s="458" t="str">
        <f t="shared" si="31"/>
        <v/>
      </c>
      <c r="Q196" s="452" t="s">
        <v>35</v>
      </c>
      <c r="R196" s="453"/>
      <c r="S196" s="453"/>
      <c r="T196" s="459" t="str">
        <f>IF(Q196&lt;&gt;"",VLOOKUP(Q196,'DON GIA'!$H$1:$K$103,4,0),"")</f>
        <v/>
      </c>
      <c r="U196" s="459" t="str">
        <f t="shared" si="39"/>
        <v/>
      </c>
      <c r="V196" s="456"/>
      <c r="W196" s="453"/>
      <c r="X196" s="460"/>
      <c r="Y196" s="461"/>
      <c r="Z196" s="459" t="str">
        <f>IF(V196&lt;&gt;"",VLOOKUP(V196,'DON GIA'!$A$1:$D$346,4,0),"")</f>
        <v/>
      </c>
      <c r="AA196" s="459" t="str">
        <f t="shared" si="40"/>
        <v/>
      </c>
      <c r="AB196" s="452"/>
      <c r="AC196" s="452"/>
      <c r="AD196" s="452"/>
      <c r="AE196" s="452"/>
      <c r="AF196" s="452"/>
      <c r="AG196" s="453"/>
      <c r="AH196" s="452"/>
      <c r="AI196" s="453"/>
      <c r="AJ196" s="453"/>
      <c r="AK196" s="459" t="str">
        <f>IF(AH196&lt;&gt;"",VLOOKUP(AH196,'DON GIA'!$M$1:$P$9,4,0),"")</f>
        <v/>
      </c>
      <c r="AL196" s="459" t="str">
        <f t="shared" si="32"/>
        <v/>
      </c>
      <c r="AM196" s="453"/>
      <c r="AN196" s="453"/>
      <c r="AO196" s="449" t="str">
        <f t="shared" si="29"/>
        <v/>
      </c>
      <c r="AP196" s="456"/>
      <c r="AQ196" s="462"/>
    </row>
    <row r="197" spans="1:43" ht="62.25" outlineLevel="1">
      <c r="A197" s="410" t="s">
        <v>845</v>
      </c>
      <c r="B197" s="443">
        <f>IF(C197&lt;&gt;"",COUNTA($C$8:C197),"")</f>
        <v>16</v>
      </c>
      <c r="C197" s="443">
        <v>408</v>
      </c>
      <c r="D197" s="444" t="s">
        <v>148</v>
      </c>
      <c r="E197" s="445"/>
      <c r="F197" s="445"/>
      <c r="G197" s="445"/>
      <c r="H197" s="445"/>
      <c r="I197" s="445"/>
      <c r="J197" s="445"/>
      <c r="K197" s="446"/>
      <c r="L197" s="447">
        <f>SUBTOTAL(9,L198:L205)</f>
        <v>0</v>
      </c>
      <c r="M197" s="448"/>
      <c r="N197" s="448"/>
      <c r="O197" s="448">
        <f>SUBTOTAL(9,O198:O205)</f>
        <v>0</v>
      </c>
      <c r="P197" s="448">
        <f>SUBTOTAL(9,P198:P205)</f>
        <v>0</v>
      </c>
      <c r="Q197" s="444"/>
      <c r="R197" s="445"/>
      <c r="S197" s="445">
        <f>SUBTOTAL(9,S198:S205)</f>
        <v>2</v>
      </c>
      <c r="T197" s="449"/>
      <c r="U197" s="449">
        <f>SUBTOTAL(9,U198:U205)</f>
        <v>90000</v>
      </c>
      <c r="V197" s="446"/>
      <c r="W197" s="445"/>
      <c r="X197" s="450">
        <f>SUBTOTAL(9,X198:X205)</f>
        <v>27.560000000000002</v>
      </c>
      <c r="Y197" s="451">
        <f>SUBTOTAL(9,Y198:Y205)</f>
        <v>27.450000000000003</v>
      </c>
      <c r="Z197" s="449"/>
      <c r="AA197" s="449">
        <f>SUBTOTAL(9,AA198:AA205)</f>
        <v>95044530</v>
      </c>
      <c r="AB197" s="452"/>
      <c r="AC197" s="452"/>
      <c r="AD197" s="452"/>
      <c r="AE197" s="452"/>
      <c r="AF197" s="452"/>
      <c r="AG197" s="453"/>
      <c r="AH197" s="452"/>
      <c r="AI197" s="445"/>
      <c r="AJ197" s="445">
        <f>SUBTOTAL(9,AJ198:AJ205)</f>
        <v>0</v>
      </c>
      <c r="AK197" s="449"/>
      <c r="AL197" s="449">
        <f>SUBTOTAL(9,AL198:AL205)</f>
        <v>0</v>
      </c>
      <c r="AM197" s="445"/>
      <c r="AN197" s="445">
        <f>SUBTOTAL(9,AN198:AN205)</f>
        <v>0</v>
      </c>
      <c r="AO197" s="449">
        <f t="shared" si="29"/>
        <v>95134530</v>
      </c>
      <c r="AP197" s="454"/>
      <c r="AQ197" s="423"/>
    </row>
    <row r="198" spans="1:43" ht="168" outlineLevel="2">
      <c r="A198" s="455" t="e">
        <f>IF(C197&lt;&gt;"",$C$8:C197,A196)</f>
        <v>#VALUE!</v>
      </c>
      <c r="B198" s="443" t="str">
        <f>IF(C198&lt;&gt;"",COUNTA($C$8:C198),"")</f>
        <v/>
      </c>
      <c r="C198" s="443"/>
      <c r="D198" s="452" t="s">
        <v>149</v>
      </c>
      <c r="E198" s="453">
        <v>3</v>
      </c>
      <c r="F198" s="453"/>
      <c r="G198" s="453"/>
      <c r="H198" s="453"/>
      <c r="I198" s="453"/>
      <c r="J198" s="453"/>
      <c r="K198" s="456"/>
      <c r="L198" s="457"/>
      <c r="M198" s="458" t="str">
        <f>IF(K198&lt;&gt;"",VLOOKUP(K198,'DON GIA'!$S$1:$U$19,3,0),"")</f>
        <v/>
      </c>
      <c r="N198" s="458" t="str">
        <f>IF(K198&lt;&gt;"",VLOOKUP(K198,'DON GIA'!$S$1:$V$19,4,0),"")</f>
        <v/>
      </c>
      <c r="O198" s="458" t="str">
        <f t="shared" si="30"/>
        <v/>
      </c>
      <c r="P198" s="458" t="str">
        <f t="shared" si="31"/>
        <v/>
      </c>
      <c r="Q198" s="452" t="s">
        <v>77</v>
      </c>
      <c r="R198" s="453" t="s">
        <v>44</v>
      </c>
      <c r="S198" s="453">
        <v>2</v>
      </c>
      <c r="T198" s="459">
        <f>IF(Q198&lt;&gt;"",VLOOKUP(Q198,'DON GIA'!$H$1:$K$103,4,0),"")</f>
        <v>45000</v>
      </c>
      <c r="U198" s="459">
        <f t="shared" ref="U198:U205" si="41">IF(Q198&lt;&gt;"",IF(ISNUMBER(T198),S198*T198,""),"")</f>
        <v>90000</v>
      </c>
      <c r="V198" s="456" t="s">
        <v>1063</v>
      </c>
      <c r="W198" s="453" t="s">
        <v>27</v>
      </c>
      <c r="X198" s="460">
        <v>13.8</v>
      </c>
      <c r="Y198" s="461">
        <v>12.62</v>
      </c>
      <c r="Z198" s="459">
        <f>IF(V198&lt;&gt;"",VLOOKUP(V198,'DON GIA'!$A$1:$D$346,4,0),"")</f>
        <v>3941166</v>
      </c>
      <c r="AA198" s="459">
        <f t="shared" ref="AA198:AA205" si="42">IF(V198&lt;&gt;"",IF(ISNUMBER(Z198),X198*Z198,""),"")</f>
        <v>54388090.800000004</v>
      </c>
      <c r="AB198" s="452" t="s">
        <v>28</v>
      </c>
      <c r="AC198" s="452" t="s">
        <v>29</v>
      </c>
      <c r="AD198" s="452" t="s">
        <v>30</v>
      </c>
      <c r="AE198" s="452" t="s">
        <v>31</v>
      </c>
      <c r="AF198" s="452" t="s">
        <v>32</v>
      </c>
      <c r="AG198" s="453"/>
      <c r="AH198" s="452"/>
      <c r="AI198" s="453"/>
      <c r="AJ198" s="453"/>
      <c r="AK198" s="459" t="str">
        <f>IF(AH198&lt;&gt;"",VLOOKUP(AH198,'DON GIA'!$M$1:$P$9,4,0),"")</f>
        <v/>
      </c>
      <c r="AL198" s="459" t="str">
        <f t="shared" si="32"/>
        <v/>
      </c>
      <c r="AM198" s="453"/>
      <c r="AN198" s="453"/>
      <c r="AO198" s="449" t="str">
        <f t="shared" si="29"/>
        <v/>
      </c>
      <c r="AP198" s="463" t="s">
        <v>1748</v>
      </c>
      <c r="AQ198" s="462"/>
    </row>
    <row r="199" spans="1:43" ht="126" outlineLevel="2">
      <c r="A199" s="455" t="e">
        <f>IF(C198&lt;&gt;"",$C$8:C198,A198)</f>
        <v>#VALUE!</v>
      </c>
      <c r="B199" s="443" t="str">
        <f>IF(C199&lt;&gt;"",COUNTA($C$8:C199),"")</f>
        <v/>
      </c>
      <c r="C199" s="443"/>
      <c r="D199" s="452" t="s">
        <v>39</v>
      </c>
      <c r="E199" s="453"/>
      <c r="F199" s="453"/>
      <c r="G199" s="453"/>
      <c r="H199" s="453"/>
      <c r="I199" s="453"/>
      <c r="J199" s="453"/>
      <c r="K199" s="456"/>
      <c r="L199" s="457"/>
      <c r="M199" s="458" t="str">
        <f>IF(K199&lt;&gt;"",VLOOKUP(K199,'DON GIA'!$S$1:$U$19,3,0),"")</f>
        <v/>
      </c>
      <c r="N199" s="458" t="str">
        <f>IF(K199&lt;&gt;"",VLOOKUP(K199,'DON GIA'!$S$1:$V$19,4,0),"")</f>
        <v/>
      </c>
      <c r="O199" s="458" t="str">
        <f t="shared" si="30"/>
        <v/>
      </c>
      <c r="P199" s="458" t="str">
        <f t="shared" si="31"/>
        <v/>
      </c>
      <c r="Q199" s="452" t="s">
        <v>35</v>
      </c>
      <c r="R199" s="453"/>
      <c r="S199" s="453"/>
      <c r="T199" s="459" t="str">
        <f>IF(Q199&lt;&gt;"",VLOOKUP(Q199,'DON GIA'!$H$1:$K$103,4,0),"")</f>
        <v/>
      </c>
      <c r="U199" s="459" t="str">
        <f t="shared" si="41"/>
        <v/>
      </c>
      <c r="V199" s="456" t="s">
        <v>1064</v>
      </c>
      <c r="W199" s="453" t="s">
        <v>27</v>
      </c>
      <c r="X199" s="460">
        <v>3.2</v>
      </c>
      <c r="Y199" s="461"/>
      <c r="Z199" s="459">
        <f>IF(V199&lt;&gt;"",VLOOKUP(V199,'DON GIA'!$A$1:$D$346,4,0),"")</f>
        <v>9816278</v>
      </c>
      <c r="AA199" s="459">
        <f t="shared" si="42"/>
        <v>31412089.600000001</v>
      </c>
      <c r="AB199" s="452"/>
      <c r="AC199" s="452"/>
      <c r="AD199" s="452"/>
      <c r="AE199" s="452"/>
      <c r="AF199" s="452"/>
      <c r="AG199" s="453"/>
      <c r="AH199" s="452"/>
      <c r="AI199" s="453"/>
      <c r="AJ199" s="453"/>
      <c r="AK199" s="459" t="str">
        <f>IF(AH199&lt;&gt;"",VLOOKUP(AH199,'DON GIA'!$M$1:$P$9,4,0),"")</f>
        <v/>
      </c>
      <c r="AL199" s="459" t="str">
        <f t="shared" si="32"/>
        <v/>
      </c>
      <c r="AM199" s="453"/>
      <c r="AN199" s="453"/>
      <c r="AO199" s="449" t="str">
        <f t="shared" si="29"/>
        <v/>
      </c>
      <c r="AP199" s="456"/>
      <c r="AQ199" s="462"/>
    </row>
    <row r="200" spans="1:43" ht="126" outlineLevel="2">
      <c r="A200" s="455" t="e">
        <f>IF(C199&lt;&gt;"",$C$8:C199,A199)</f>
        <v>#VALUE!</v>
      </c>
      <c r="B200" s="443" t="str">
        <f>IF(C200&lt;&gt;"",COUNTA($C$8:C200),"")</f>
        <v/>
      </c>
      <c r="C200" s="443"/>
      <c r="D200" s="452"/>
      <c r="E200" s="453"/>
      <c r="F200" s="453"/>
      <c r="G200" s="453"/>
      <c r="H200" s="453"/>
      <c r="I200" s="453"/>
      <c r="J200" s="453"/>
      <c r="K200" s="456"/>
      <c r="L200" s="457"/>
      <c r="M200" s="458" t="str">
        <f>IF(K200&lt;&gt;"",VLOOKUP(K200,'DON GIA'!$S$1:$U$19,3,0),"")</f>
        <v/>
      </c>
      <c r="N200" s="458" t="str">
        <f>IF(K200&lt;&gt;"",VLOOKUP(K200,'DON GIA'!$S$1:$V$19,4,0),"")</f>
        <v/>
      </c>
      <c r="O200" s="458" t="str">
        <f t="shared" si="30"/>
        <v/>
      </c>
      <c r="P200" s="458" t="str">
        <f t="shared" si="31"/>
        <v/>
      </c>
      <c r="Q200" s="452" t="s">
        <v>35</v>
      </c>
      <c r="R200" s="453"/>
      <c r="S200" s="453"/>
      <c r="T200" s="459" t="str">
        <f>IF(Q200&lt;&gt;"",VLOOKUP(Q200,'DON GIA'!$H$1:$K$103,4,0),"")</f>
        <v/>
      </c>
      <c r="U200" s="459" t="str">
        <f t="shared" si="41"/>
        <v/>
      </c>
      <c r="V200" s="456" t="s">
        <v>1069</v>
      </c>
      <c r="W200" s="453" t="s">
        <v>27</v>
      </c>
      <c r="X200" s="460">
        <v>0.98</v>
      </c>
      <c r="Y200" s="461">
        <v>4.4800000000000004</v>
      </c>
      <c r="Z200" s="459">
        <f>IF(V200&lt;&gt;"",VLOOKUP(V200,'DON GIA'!$A$1:$D$346,4,0),"")</f>
        <v>1493615</v>
      </c>
      <c r="AA200" s="459">
        <f t="shared" si="42"/>
        <v>1463742.7</v>
      </c>
      <c r="AB200" s="452"/>
      <c r="AC200" s="452"/>
      <c r="AD200" s="452"/>
      <c r="AE200" s="452"/>
      <c r="AF200" s="452"/>
      <c r="AG200" s="453"/>
      <c r="AH200" s="452"/>
      <c r="AI200" s="453"/>
      <c r="AJ200" s="453"/>
      <c r="AK200" s="459" t="str">
        <f>IF(AH200&lt;&gt;"",VLOOKUP(AH200,'DON GIA'!$M$1:$P$9,4,0),"")</f>
        <v/>
      </c>
      <c r="AL200" s="459" t="str">
        <f t="shared" si="32"/>
        <v/>
      </c>
      <c r="AM200" s="453"/>
      <c r="AN200" s="453"/>
      <c r="AO200" s="449" t="str">
        <f t="shared" ref="AO200:AO263" si="43">IF(C200&lt;&gt;"",O200+P200+U200+AA200+AL200,"")</f>
        <v/>
      </c>
      <c r="AP200" s="456"/>
      <c r="AQ200" s="462"/>
    </row>
    <row r="201" spans="1:43" ht="126" outlineLevel="2">
      <c r="A201" s="455" t="e">
        <f>IF(C200&lt;&gt;"",$C$8:C200,A200)</f>
        <v>#VALUE!</v>
      </c>
      <c r="B201" s="443" t="str">
        <f>IF(C201&lt;&gt;"",COUNTA($C$8:C201),"")</f>
        <v/>
      </c>
      <c r="C201" s="443"/>
      <c r="D201" s="452"/>
      <c r="E201" s="453"/>
      <c r="F201" s="453"/>
      <c r="G201" s="453"/>
      <c r="H201" s="453"/>
      <c r="I201" s="453"/>
      <c r="J201" s="453"/>
      <c r="K201" s="456"/>
      <c r="L201" s="457"/>
      <c r="M201" s="458" t="str">
        <f>IF(K201&lt;&gt;"",VLOOKUP(K201,'DON GIA'!$S$1:$U$19,3,0),"")</f>
        <v/>
      </c>
      <c r="N201" s="458" t="str">
        <f>IF(K201&lt;&gt;"",VLOOKUP(K201,'DON GIA'!$S$1:$V$19,4,0),"")</f>
        <v/>
      </c>
      <c r="O201" s="458" t="str">
        <f t="shared" si="30"/>
        <v/>
      </c>
      <c r="P201" s="458" t="str">
        <f t="shared" si="31"/>
        <v/>
      </c>
      <c r="Q201" s="452" t="s">
        <v>35</v>
      </c>
      <c r="R201" s="453"/>
      <c r="S201" s="453"/>
      <c r="T201" s="459" t="str">
        <f>IF(Q201&lt;&gt;"",VLOOKUP(Q201,'DON GIA'!$H$1:$K$103,4,0),"")</f>
        <v/>
      </c>
      <c r="U201" s="459" t="str">
        <f t="shared" si="41"/>
        <v/>
      </c>
      <c r="V201" s="456" t="s">
        <v>1072</v>
      </c>
      <c r="W201" s="453" t="s">
        <v>27</v>
      </c>
      <c r="X201" s="460">
        <v>2.94</v>
      </c>
      <c r="Y201" s="461"/>
      <c r="Z201" s="459">
        <f>IF(V201&lt;&gt;"",VLOOKUP(V201,'DON GIA'!$A$1:$D$346,4,0),"")</f>
        <v>1493615</v>
      </c>
      <c r="AA201" s="459">
        <f t="shared" si="42"/>
        <v>4391228.0999999996</v>
      </c>
      <c r="AB201" s="452"/>
      <c r="AC201" s="452"/>
      <c r="AD201" s="452"/>
      <c r="AE201" s="452"/>
      <c r="AF201" s="452"/>
      <c r="AG201" s="453"/>
      <c r="AH201" s="452"/>
      <c r="AI201" s="453"/>
      <c r="AJ201" s="453"/>
      <c r="AK201" s="459" t="str">
        <f>IF(AH201&lt;&gt;"",VLOOKUP(AH201,'DON GIA'!$M$1:$P$9,4,0),"")</f>
        <v/>
      </c>
      <c r="AL201" s="459" t="str">
        <f t="shared" si="32"/>
        <v/>
      </c>
      <c r="AM201" s="453"/>
      <c r="AN201" s="453"/>
      <c r="AO201" s="449" t="str">
        <f t="shared" si="43"/>
        <v/>
      </c>
      <c r="AP201" s="456"/>
      <c r="AQ201" s="462"/>
    </row>
    <row r="202" spans="1:43" ht="31.5" outlineLevel="2">
      <c r="A202" s="455" t="e">
        <f>IF(C201&lt;&gt;"",$C$8:C201,A201)</f>
        <v>#VALUE!</v>
      </c>
      <c r="B202" s="443" t="str">
        <f>IF(C202&lt;&gt;"",COUNTA($C$8:C202),"")</f>
        <v/>
      </c>
      <c r="C202" s="443"/>
      <c r="D202" s="452"/>
      <c r="E202" s="453"/>
      <c r="F202" s="453"/>
      <c r="G202" s="453"/>
      <c r="H202" s="453"/>
      <c r="I202" s="453"/>
      <c r="J202" s="453"/>
      <c r="K202" s="456"/>
      <c r="L202" s="457"/>
      <c r="M202" s="458" t="str">
        <f>IF(K202&lt;&gt;"",VLOOKUP(K202,'DON GIA'!$S$1:$U$19,3,0),"")</f>
        <v/>
      </c>
      <c r="N202" s="458" t="str">
        <f>IF(K202&lt;&gt;"",VLOOKUP(K202,'DON GIA'!$S$1:$V$19,4,0),"")</f>
        <v/>
      </c>
      <c r="O202" s="458" t="str">
        <f t="shared" si="30"/>
        <v/>
      </c>
      <c r="P202" s="458" t="str">
        <f t="shared" si="31"/>
        <v/>
      </c>
      <c r="Q202" s="452" t="s">
        <v>35</v>
      </c>
      <c r="R202" s="453"/>
      <c r="S202" s="453"/>
      <c r="T202" s="459" t="str">
        <f>IF(Q202&lt;&gt;"",VLOOKUP(Q202,'DON GIA'!$H$1:$K$103,4,0),"")</f>
        <v/>
      </c>
      <c r="U202" s="459" t="str">
        <f t="shared" si="41"/>
        <v/>
      </c>
      <c r="V202" s="456" t="s">
        <v>1038</v>
      </c>
      <c r="W202" s="453" t="s">
        <v>27</v>
      </c>
      <c r="X202" s="460">
        <v>1.44</v>
      </c>
      <c r="Y202" s="461"/>
      <c r="Z202" s="459">
        <f>IF(V202&lt;&gt;"",VLOOKUP(V202,'DON GIA'!$A$1:$D$346,4,0),"")</f>
        <v>1398600</v>
      </c>
      <c r="AA202" s="459">
        <f t="shared" si="42"/>
        <v>2013984</v>
      </c>
      <c r="AB202" s="452"/>
      <c r="AC202" s="452"/>
      <c r="AD202" s="452"/>
      <c r="AE202" s="452"/>
      <c r="AF202" s="452"/>
      <c r="AG202" s="453"/>
      <c r="AH202" s="452"/>
      <c r="AI202" s="453"/>
      <c r="AJ202" s="453"/>
      <c r="AK202" s="459" t="str">
        <f>IF(AH202&lt;&gt;"",VLOOKUP(AH202,'DON GIA'!$M$1:$P$9,4,0),"")</f>
        <v/>
      </c>
      <c r="AL202" s="459" t="str">
        <f t="shared" si="32"/>
        <v/>
      </c>
      <c r="AM202" s="453"/>
      <c r="AN202" s="453"/>
      <c r="AO202" s="449" t="str">
        <f t="shared" si="43"/>
        <v/>
      </c>
      <c r="AP202" s="456"/>
      <c r="AQ202" s="462"/>
    </row>
    <row r="203" spans="1:43" ht="63" outlineLevel="2">
      <c r="A203" s="455" t="e">
        <f>IF(C202&lt;&gt;"",$C$8:C202,A202)</f>
        <v>#VALUE!</v>
      </c>
      <c r="B203" s="443" t="str">
        <f>IF(C203&lt;&gt;"",COUNTA($C$8:C203),"")</f>
        <v/>
      </c>
      <c r="C203" s="443"/>
      <c r="D203" s="452"/>
      <c r="E203" s="453"/>
      <c r="F203" s="453"/>
      <c r="G203" s="453"/>
      <c r="H203" s="453"/>
      <c r="I203" s="453"/>
      <c r="J203" s="453"/>
      <c r="K203" s="456"/>
      <c r="L203" s="457"/>
      <c r="M203" s="458" t="str">
        <f>IF(K203&lt;&gt;"",VLOOKUP(K203,'DON GIA'!$S$1:$U$19,3,0),"")</f>
        <v/>
      </c>
      <c r="N203" s="458" t="str">
        <f>IF(K203&lt;&gt;"",VLOOKUP(K203,'DON GIA'!$S$1:$V$19,4,0),"")</f>
        <v/>
      </c>
      <c r="O203" s="458" t="str">
        <f t="shared" si="30"/>
        <v/>
      </c>
      <c r="P203" s="458" t="str">
        <f t="shared" si="31"/>
        <v/>
      </c>
      <c r="Q203" s="452" t="s">
        <v>35</v>
      </c>
      <c r="R203" s="453"/>
      <c r="S203" s="453"/>
      <c r="T203" s="459" t="str">
        <f>IF(Q203&lt;&gt;"",VLOOKUP(Q203,'DON GIA'!$H$1:$K$103,4,0),"")</f>
        <v/>
      </c>
      <c r="U203" s="459" t="str">
        <f t="shared" si="41"/>
        <v/>
      </c>
      <c r="V203" s="456" t="s">
        <v>1008</v>
      </c>
      <c r="W203" s="453" t="s">
        <v>27</v>
      </c>
      <c r="X203" s="460">
        <v>5.2</v>
      </c>
      <c r="Y203" s="461">
        <v>2.59</v>
      </c>
      <c r="Z203" s="459">
        <f>IF(V203&lt;&gt;"",VLOOKUP(V203,'DON GIA'!$A$1:$D$346,4,0),"")</f>
        <v>264499</v>
      </c>
      <c r="AA203" s="459">
        <f t="shared" si="42"/>
        <v>1375394.8</v>
      </c>
      <c r="AB203" s="452"/>
      <c r="AC203" s="452"/>
      <c r="AD203" s="452"/>
      <c r="AE203" s="452"/>
      <c r="AF203" s="452"/>
      <c r="AG203" s="453"/>
      <c r="AH203" s="452"/>
      <c r="AI203" s="453"/>
      <c r="AJ203" s="453"/>
      <c r="AK203" s="459" t="str">
        <f>IF(AH203&lt;&gt;"",VLOOKUP(AH203,'DON GIA'!$M$1:$P$9,4,0),"")</f>
        <v/>
      </c>
      <c r="AL203" s="459" t="str">
        <f t="shared" si="32"/>
        <v/>
      </c>
      <c r="AM203" s="453"/>
      <c r="AN203" s="453"/>
      <c r="AO203" s="449" t="str">
        <f t="shared" si="43"/>
        <v/>
      </c>
      <c r="AP203" s="456"/>
      <c r="AQ203" s="462"/>
    </row>
    <row r="204" spans="1:43" ht="126" outlineLevel="2">
      <c r="A204" s="455" t="e">
        <f>IF(C203&lt;&gt;"",$C$8:C203,A203)</f>
        <v>#VALUE!</v>
      </c>
      <c r="B204" s="443" t="str">
        <f>IF(C204&lt;&gt;"",COUNTA($C$8:C204),"")</f>
        <v/>
      </c>
      <c r="C204" s="443"/>
      <c r="D204" s="452"/>
      <c r="E204" s="453"/>
      <c r="F204" s="453"/>
      <c r="G204" s="453"/>
      <c r="H204" s="453"/>
      <c r="I204" s="453"/>
      <c r="J204" s="453"/>
      <c r="K204" s="456"/>
      <c r="L204" s="457"/>
      <c r="M204" s="458" t="str">
        <f>IF(K204&lt;&gt;"",VLOOKUP(K204,'DON GIA'!$S$1:$U$19,3,0),"")</f>
        <v/>
      </c>
      <c r="N204" s="458" t="str">
        <f>IF(K204&lt;&gt;"",VLOOKUP(K204,'DON GIA'!$S$1:$V$19,4,0),"")</f>
        <v/>
      </c>
      <c r="O204" s="458" t="str">
        <f t="shared" si="30"/>
        <v/>
      </c>
      <c r="P204" s="458" t="str">
        <f t="shared" si="31"/>
        <v/>
      </c>
      <c r="Q204" s="452" t="s">
        <v>35</v>
      </c>
      <c r="R204" s="453"/>
      <c r="S204" s="453"/>
      <c r="T204" s="459" t="str">
        <f>IF(Q204&lt;&gt;"",VLOOKUP(Q204,'DON GIA'!$H$1:$K$103,4,0),"")</f>
        <v/>
      </c>
      <c r="U204" s="459" t="str">
        <f t="shared" si="41"/>
        <v/>
      </c>
      <c r="V204" s="456" t="s">
        <v>1073</v>
      </c>
      <c r="W204" s="453" t="s">
        <v>27</v>
      </c>
      <c r="X204" s="460"/>
      <c r="Y204" s="461">
        <v>7.76</v>
      </c>
      <c r="Z204" s="459">
        <f>IF(V204&lt;&gt;"",VLOOKUP(V204,'DON GIA'!$A$1:$D$346,4,0),"")</f>
        <v>1119277</v>
      </c>
      <c r="AA204" s="459">
        <f t="shared" si="42"/>
        <v>0</v>
      </c>
      <c r="AB204" s="452"/>
      <c r="AC204" s="452"/>
      <c r="AD204" s="452"/>
      <c r="AE204" s="452"/>
      <c r="AF204" s="452"/>
      <c r="AG204" s="453"/>
      <c r="AH204" s="452"/>
      <c r="AI204" s="453"/>
      <c r="AJ204" s="453"/>
      <c r="AK204" s="459" t="str">
        <f>IF(AH204&lt;&gt;"",VLOOKUP(AH204,'DON GIA'!$M$1:$P$9,4,0),"")</f>
        <v/>
      </c>
      <c r="AL204" s="459" t="str">
        <f t="shared" si="32"/>
        <v/>
      </c>
      <c r="AM204" s="453"/>
      <c r="AN204" s="453"/>
      <c r="AO204" s="449" t="str">
        <f t="shared" si="43"/>
        <v/>
      </c>
      <c r="AP204" s="456"/>
      <c r="AQ204" s="462"/>
    </row>
    <row r="205" spans="1:43" ht="31.5" outlineLevel="2">
      <c r="A205" s="455" t="e">
        <f>IF(C204&lt;&gt;"",$C$8:C204,A204)</f>
        <v>#VALUE!</v>
      </c>
      <c r="B205" s="443" t="str">
        <f>IF(C205&lt;&gt;"",COUNTA($C$8:C205),"")</f>
        <v/>
      </c>
      <c r="C205" s="443"/>
      <c r="D205" s="444"/>
      <c r="E205" s="453"/>
      <c r="F205" s="453"/>
      <c r="G205" s="453"/>
      <c r="H205" s="453"/>
      <c r="I205" s="453"/>
      <c r="J205" s="453"/>
      <c r="K205" s="456"/>
      <c r="L205" s="457"/>
      <c r="M205" s="458" t="str">
        <f>IF(K205&lt;&gt;"",VLOOKUP(K205,'DON GIA'!$S$1:$U$19,3,0),"")</f>
        <v/>
      </c>
      <c r="N205" s="458" t="str">
        <f>IF(K205&lt;&gt;"",VLOOKUP(K205,'DON GIA'!$S$1:$V$19,4,0),"")</f>
        <v/>
      </c>
      <c r="O205" s="458" t="str">
        <f t="shared" si="30"/>
        <v/>
      </c>
      <c r="P205" s="458" t="str">
        <f t="shared" si="31"/>
        <v/>
      </c>
      <c r="Q205" s="452" t="s">
        <v>35</v>
      </c>
      <c r="R205" s="453"/>
      <c r="S205" s="453"/>
      <c r="T205" s="459" t="str">
        <f>IF(Q205&lt;&gt;"",VLOOKUP(Q205,'DON GIA'!$H$1:$K$103,4,0),"")</f>
        <v/>
      </c>
      <c r="U205" s="459" t="str">
        <f t="shared" si="41"/>
        <v/>
      </c>
      <c r="V205" s="456"/>
      <c r="W205" s="453"/>
      <c r="X205" s="460"/>
      <c r="Y205" s="461"/>
      <c r="Z205" s="459" t="str">
        <f>IF(V205&lt;&gt;"",VLOOKUP(V205,'DON GIA'!$A$1:$D$346,4,0),"")</f>
        <v/>
      </c>
      <c r="AA205" s="459" t="str">
        <f t="shared" si="42"/>
        <v/>
      </c>
      <c r="AB205" s="452"/>
      <c r="AC205" s="452"/>
      <c r="AD205" s="452"/>
      <c r="AE205" s="452"/>
      <c r="AF205" s="452"/>
      <c r="AG205" s="453"/>
      <c r="AH205" s="452"/>
      <c r="AI205" s="453"/>
      <c r="AJ205" s="453"/>
      <c r="AK205" s="459" t="str">
        <f>IF(AH205&lt;&gt;"",VLOOKUP(AH205,'DON GIA'!$M$1:$P$9,4,0),"")</f>
        <v/>
      </c>
      <c r="AL205" s="459" t="str">
        <f t="shared" si="32"/>
        <v/>
      </c>
      <c r="AM205" s="453"/>
      <c r="AN205" s="453"/>
      <c r="AO205" s="449" t="str">
        <f t="shared" si="43"/>
        <v/>
      </c>
      <c r="AP205" s="456"/>
      <c r="AQ205" s="462"/>
    </row>
    <row r="206" spans="1:43" ht="62.25" outlineLevel="1">
      <c r="A206" s="410" t="s">
        <v>844</v>
      </c>
      <c r="B206" s="443">
        <f>IF(C206&lt;&gt;"",COUNTA($C$8:C206),"")</f>
        <v>17</v>
      </c>
      <c r="C206" s="443">
        <v>409</v>
      </c>
      <c r="D206" s="444" t="s">
        <v>150</v>
      </c>
      <c r="E206" s="445"/>
      <c r="F206" s="445"/>
      <c r="G206" s="445"/>
      <c r="H206" s="445"/>
      <c r="I206" s="445"/>
      <c r="J206" s="445"/>
      <c r="K206" s="446"/>
      <c r="L206" s="488">
        <f>SUBTOTAL(9,L207:L211)</f>
        <v>0</v>
      </c>
      <c r="M206" s="448"/>
      <c r="N206" s="448"/>
      <c r="O206" s="448">
        <f>SUBTOTAL(9,O207:O211)</f>
        <v>0</v>
      </c>
      <c r="P206" s="448">
        <f>SUBTOTAL(9,P207:P211)</f>
        <v>0</v>
      </c>
      <c r="Q206" s="444"/>
      <c r="R206" s="445"/>
      <c r="S206" s="445">
        <f>SUBTOTAL(9,S207:S211)</f>
        <v>0</v>
      </c>
      <c r="T206" s="449"/>
      <c r="U206" s="449">
        <f>SUBTOTAL(9,U207:U211)</f>
        <v>0</v>
      </c>
      <c r="V206" s="446"/>
      <c r="W206" s="445"/>
      <c r="X206" s="450">
        <f>SUBTOTAL(9,X207:X211)</f>
        <v>38.230000000000004</v>
      </c>
      <c r="Y206" s="451">
        <f>SUBTOTAL(9,Y207:Y211)</f>
        <v>24.13</v>
      </c>
      <c r="Z206" s="449"/>
      <c r="AA206" s="449">
        <f>SUBTOTAL(9,AA207:AA211)</f>
        <v>127348210.76000002</v>
      </c>
      <c r="AB206" s="452"/>
      <c r="AC206" s="452"/>
      <c r="AD206" s="452"/>
      <c r="AE206" s="452"/>
      <c r="AF206" s="452"/>
      <c r="AG206" s="453"/>
      <c r="AH206" s="452"/>
      <c r="AI206" s="445"/>
      <c r="AJ206" s="445">
        <f>SUBTOTAL(9,AJ207:AJ211)</f>
        <v>0</v>
      </c>
      <c r="AK206" s="449"/>
      <c r="AL206" s="449">
        <f>SUBTOTAL(9,AL207:AL211)</f>
        <v>0</v>
      </c>
      <c r="AM206" s="445"/>
      <c r="AN206" s="445">
        <f>SUBTOTAL(9,AN207:AN211)</f>
        <v>0</v>
      </c>
      <c r="AO206" s="449">
        <f t="shared" si="43"/>
        <v>127348210.76000002</v>
      </c>
      <c r="AP206" s="454"/>
      <c r="AQ206" s="423"/>
    </row>
    <row r="207" spans="1:43" ht="162.75" outlineLevel="2">
      <c r="A207" s="455" t="e">
        <f>IF(C206&lt;&gt;"",$C$8:C206,A205)</f>
        <v>#VALUE!</v>
      </c>
      <c r="B207" s="443" t="str">
        <f>IF(C207&lt;&gt;"",COUNTA($C$8:C207),"")</f>
        <v/>
      </c>
      <c r="C207" s="443"/>
      <c r="D207" s="452" t="s">
        <v>151</v>
      </c>
      <c r="E207" s="453"/>
      <c r="F207" s="453"/>
      <c r="G207" s="453"/>
      <c r="H207" s="453"/>
      <c r="I207" s="453"/>
      <c r="J207" s="453"/>
      <c r="K207" s="456"/>
      <c r="L207" s="489"/>
      <c r="M207" s="458" t="str">
        <f>IF(K207&lt;&gt;"",VLOOKUP(K207,'DON GIA'!$S$1:$U$19,3,0),"")</f>
        <v/>
      </c>
      <c r="N207" s="458" t="str">
        <f>IF(K207&lt;&gt;"",VLOOKUP(K207,'DON GIA'!$S$1:$V$19,4,0),"")</f>
        <v/>
      </c>
      <c r="O207" s="458" t="str">
        <f t="shared" si="30"/>
        <v/>
      </c>
      <c r="P207" s="458" t="str">
        <f t="shared" si="31"/>
        <v/>
      </c>
      <c r="Q207" s="452" t="s">
        <v>35</v>
      </c>
      <c r="R207" s="453"/>
      <c r="S207" s="453"/>
      <c r="T207" s="459" t="str">
        <f>IF(Q207&lt;&gt;"",VLOOKUP(Q207,'DON GIA'!$H$1:$K$103,4,0),"")</f>
        <v/>
      </c>
      <c r="U207" s="459" t="str">
        <f t="shared" ref="U207:U211" si="44">IF(Q207&lt;&gt;"",IF(ISNUMBER(T207),S207*T207,""),"")</f>
        <v/>
      </c>
      <c r="V207" s="456" t="s">
        <v>1063</v>
      </c>
      <c r="W207" s="453" t="s">
        <v>27</v>
      </c>
      <c r="X207" s="460">
        <v>21.79</v>
      </c>
      <c r="Y207" s="461">
        <v>4.5999999999999996</v>
      </c>
      <c r="Z207" s="459">
        <f>IF(V207&lt;&gt;"",VLOOKUP(V207,'DON GIA'!$A$1:$D$346,4,0),"")</f>
        <v>3941166</v>
      </c>
      <c r="AA207" s="459">
        <f>IF(V207&lt;&gt;"",IF(ISNUMBER(Z207),X207*Z207,""),"")</f>
        <v>85878007.140000001</v>
      </c>
      <c r="AB207" s="452" t="s">
        <v>28</v>
      </c>
      <c r="AC207" s="452" t="s">
        <v>29</v>
      </c>
      <c r="AD207" s="452" t="s">
        <v>30</v>
      </c>
      <c r="AE207" s="452" t="s">
        <v>31</v>
      </c>
      <c r="AF207" s="452" t="s">
        <v>32</v>
      </c>
      <c r="AG207" s="453"/>
      <c r="AH207" s="452"/>
      <c r="AI207" s="453"/>
      <c r="AJ207" s="453"/>
      <c r="AK207" s="459" t="str">
        <f>IF(AH207&lt;&gt;"",VLOOKUP(AH207,'DON GIA'!$M$1:$P$9,4,0),"")</f>
        <v/>
      </c>
      <c r="AL207" s="459" t="str">
        <f t="shared" si="32"/>
        <v/>
      </c>
      <c r="AM207" s="453"/>
      <c r="AN207" s="453"/>
      <c r="AO207" s="449" t="str">
        <f t="shared" si="43"/>
        <v/>
      </c>
      <c r="AP207" s="463" t="s">
        <v>1749</v>
      </c>
      <c r="AQ207" s="462"/>
    </row>
    <row r="208" spans="1:43" ht="126" outlineLevel="2">
      <c r="A208" s="455" t="e">
        <f>IF(C207&lt;&gt;"",$C$8:C207,A207)</f>
        <v>#VALUE!</v>
      </c>
      <c r="B208" s="443" t="str">
        <f>IF(C208&lt;&gt;"",COUNTA($C$8:C208),"")</f>
        <v/>
      </c>
      <c r="C208" s="443"/>
      <c r="D208" s="452" t="s">
        <v>152</v>
      </c>
      <c r="E208" s="453"/>
      <c r="F208" s="453"/>
      <c r="G208" s="453"/>
      <c r="H208" s="453"/>
      <c r="I208" s="453"/>
      <c r="J208" s="453"/>
      <c r="K208" s="456"/>
      <c r="L208" s="457"/>
      <c r="M208" s="458" t="str">
        <f>IF(K208&lt;&gt;"",VLOOKUP(K208,'DON GIA'!$S$1:$U$19,3,0),"")</f>
        <v/>
      </c>
      <c r="N208" s="458" t="str">
        <f>IF(K208&lt;&gt;"",VLOOKUP(K208,'DON GIA'!$S$1:$V$19,4,0),"")</f>
        <v/>
      </c>
      <c r="O208" s="458" t="str">
        <f t="shared" si="30"/>
        <v/>
      </c>
      <c r="P208" s="458" t="str">
        <f t="shared" si="31"/>
        <v/>
      </c>
      <c r="Q208" s="452" t="s">
        <v>35</v>
      </c>
      <c r="R208" s="453"/>
      <c r="S208" s="453"/>
      <c r="T208" s="459" t="str">
        <f>IF(Q208&lt;&gt;"",VLOOKUP(Q208,'DON GIA'!$H$1:$K$103,4,0),"")</f>
        <v/>
      </c>
      <c r="U208" s="459" t="str">
        <f t="shared" si="44"/>
        <v/>
      </c>
      <c r="V208" s="456" t="s">
        <v>1073</v>
      </c>
      <c r="W208" s="453" t="s">
        <v>27</v>
      </c>
      <c r="X208" s="460">
        <v>7.67</v>
      </c>
      <c r="Y208" s="461">
        <v>17.3</v>
      </c>
      <c r="Z208" s="459">
        <f>IF(V208&lt;&gt;"",VLOOKUP(V208,'DON GIA'!$A$1:$D$346,4,0),"")</f>
        <v>1119277</v>
      </c>
      <c r="AA208" s="459">
        <f>IF(V208&lt;&gt;"",IF(ISNUMBER(Z208),X208*Z208,""),"")</f>
        <v>8584854.5899999999</v>
      </c>
      <c r="AB208" s="452"/>
      <c r="AC208" s="452"/>
      <c r="AD208" s="452"/>
      <c r="AE208" s="452"/>
      <c r="AF208" s="452"/>
      <c r="AG208" s="453"/>
      <c r="AH208" s="452"/>
      <c r="AI208" s="453"/>
      <c r="AJ208" s="453"/>
      <c r="AK208" s="459" t="str">
        <f>IF(AH208&lt;&gt;"",VLOOKUP(AH208,'DON GIA'!$M$1:$P$9,4,0),"")</f>
        <v/>
      </c>
      <c r="AL208" s="459" t="str">
        <f t="shared" si="32"/>
        <v/>
      </c>
      <c r="AM208" s="453"/>
      <c r="AN208" s="453"/>
      <c r="AO208" s="449" t="str">
        <f t="shared" si="43"/>
        <v/>
      </c>
      <c r="AP208" s="456"/>
      <c r="AQ208" s="462"/>
    </row>
    <row r="209" spans="1:43" ht="126" outlineLevel="2">
      <c r="A209" s="455" t="e">
        <f>IF(C208&lt;&gt;"",$C$8:C208,A208)</f>
        <v>#VALUE!</v>
      </c>
      <c r="B209" s="443" t="str">
        <f>IF(C209&lt;&gt;"",COUNTA($C$8:C209),"")</f>
        <v/>
      </c>
      <c r="C209" s="443"/>
      <c r="D209" s="452"/>
      <c r="E209" s="453"/>
      <c r="F209" s="453"/>
      <c r="G209" s="453"/>
      <c r="H209" s="453"/>
      <c r="I209" s="453"/>
      <c r="J209" s="453"/>
      <c r="K209" s="456"/>
      <c r="L209" s="457"/>
      <c r="M209" s="458" t="str">
        <f>IF(K209&lt;&gt;"",VLOOKUP(K209,'DON GIA'!$S$1:$U$19,3,0),"")</f>
        <v/>
      </c>
      <c r="N209" s="458" t="str">
        <f>IF(K209&lt;&gt;"",VLOOKUP(K209,'DON GIA'!$S$1:$V$19,4,0),"")</f>
        <v/>
      </c>
      <c r="O209" s="458" t="str">
        <f t="shared" si="30"/>
        <v/>
      </c>
      <c r="P209" s="458" t="str">
        <f t="shared" si="31"/>
        <v/>
      </c>
      <c r="Q209" s="452" t="s">
        <v>35</v>
      </c>
      <c r="R209" s="453"/>
      <c r="S209" s="453"/>
      <c r="T209" s="459" t="str">
        <f>IF(Q209&lt;&gt;"",VLOOKUP(Q209,'DON GIA'!$H$1:$K$103,4,0),"")</f>
        <v/>
      </c>
      <c r="U209" s="459" t="str">
        <f t="shared" si="44"/>
        <v/>
      </c>
      <c r="V209" s="456" t="s">
        <v>1064</v>
      </c>
      <c r="W209" s="453" t="s">
        <v>27</v>
      </c>
      <c r="X209" s="460">
        <v>3.2</v>
      </c>
      <c r="Y209" s="461"/>
      <c r="Z209" s="459">
        <f>IF(V209&lt;&gt;"",VLOOKUP(V209,'DON GIA'!$A$1:$D$346,4,0),"")</f>
        <v>9816278</v>
      </c>
      <c r="AA209" s="459">
        <f>IF(V209&lt;&gt;"",IF(ISNUMBER(Z209),X209*Z209,""),"")</f>
        <v>31412089.600000001</v>
      </c>
      <c r="AB209" s="452"/>
      <c r="AC209" s="452"/>
      <c r="AD209" s="452"/>
      <c r="AE209" s="452"/>
      <c r="AF209" s="452"/>
      <c r="AG209" s="453"/>
      <c r="AH209" s="452"/>
      <c r="AI209" s="453"/>
      <c r="AJ209" s="453"/>
      <c r="AK209" s="459" t="str">
        <f>IF(AH209&lt;&gt;"",VLOOKUP(AH209,'DON GIA'!$M$1:$P$9,4,0),"")</f>
        <v/>
      </c>
      <c r="AL209" s="459" t="str">
        <f t="shared" si="32"/>
        <v/>
      </c>
      <c r="AM209" s="453"/>
      <c r="AN209" s="453"/>
      <c r="AO209" s="449" t="str">
        <f t="shared" si="43"/>
        <v/>
      </c>
      <c r="AP209" s="456"/>
      <c r="AQ209" s="462"/>
    </row>
    <row r="210" spans="1:43" ht="63" outlineLevel="2">
      <c r="A210" s="455" t="e">
        <f>IF(C209&lt;&gt;"",$C$8:C209,A209)</f>
        <v>#VALUE!</v>
      </c>
      <c r="B210" s="443" t="str">
        <f>IF(C210&lt;&gt;"",COUNTA($C$8:C210),"")</f>
        <v/>
      </c>
      <c r="C210" s="443"/>
      <c r="D210" s="452"/>
      <c r="E210" s="453"/>
      <c r="F210" s="453"/>
      <c r="G210" s="453"/>
      <c r="H210" s="453"/>
      <c r="I210" s="453"/>
      <c r="J210" s="453"/>
      <c r="K210" s="456"/>
      <c r="L210" s="457"/>
      <c r="M210" s="458" t="str">
        <f>IF(K210&lt;&gt;"",VLOOKUP(K210,'DON GIA'!$S$1:$U$19,3,0),"")</f>
        <v/>
      </c>
      <c r="N210" s="458" t="str">
        <f>IF(K210&lt;&gt;"",VLOOKUP(K210,'DON GIA'!$S$1:$V$19,4,0),"")</f>
        <v/>
      </c>
      <c r="O210" s="458" t="str">
        <f t="shared" si="30"/>
        <v/>
      </c>
      <c r="P210" s="458" t="str">
        <f t="shared" si="31"/>
        <v/>
      </c>
      <c r="Q210" s="452" t="s">
        <v>35</v>
      </c>
      <c r="R210" s="453"/>
      <c r="S210" s="453"/>
      <c r="T210" s="459" t="str">
        <f>IF(Q210&lt;&gt;"",VLOOKUP(Q210,'DON GIA'!$H$1:$K$103,4,0),"")</f>
        <v/>
      </c>
      <c r="U210" s="459" t="str">
        <f t="shared" si="44"/>
        <v/>
      </c>
      <c r="V210" s="456" t="s">
        <v>1008</v>
      </c>
      <c r="W210" s="453" t="s">
        <v>27</v>
      </c>
      <c r="X210" s="460">
        <v>5.57</v>
      </c>
      <c r="Y210" s="461">
        <v>2.23</v>
      </c>
      <c r="Z210" s="459">
        <f>IF(V210&lt;&gt;"",VLOOKUP(V210,'DON GIA'!$A$1:$D$346,4,0),"")</f>
        <v>264499</v>
      </c>
      <c r="AA210" s="459">
        <f>IF(V210&lt;&gt;"",IF(ISNUMBER(Z210),X210*Z210,""),"")</f>
        <v>1473259.4300000002</v>
      </c>
      <c r="AB210" s="452"/>
      <c r="AC210" s="452"/>
      <c r="AD210" s="452"/>
      <c r="AE210" s="452"/>
      <c r="AF210" s="452"/>
      <c r="AG210" s="453"/>
      <c r="AH210" s="452"/>
      <c r="AI210" s="453"/>
      <c r="AJ210" s="453"/>
      <c r="AK210" s="459" t="str">
        <f>IF(AH210&lt;&gt;"",VLOOKUP(AH210,'DON GIA'!$M$1:$P$9,4,0),"")</f>
        <v/>
      </c>
      <c r="AL210" s="459" t="str">
        <f t="shared" si="32"/>
        <v/>
      </c>
      <c r="AM210" s="453"/>
      <c r="AN210" s="453"/>
      <c r="AO210" s="449" t="str">
        <f t="shared" si="43"/>
        <v/>
      </c>
      <c r="AP210" s="456"/>
      <c r="AQ210" s="462"/>
    </row>
    <row r="211" spans="1:43" ht="31.5" outlineLevel="2">
      <c r="A211" s="455" t="e">
        <f>IF(C210&lt;&gt;"",$C$8:C210,A210)</f>
        <v>#VALUE!</v>
      </c>
      <c r="B211" s="443" t="str">
        <f>IF(C211&lt;&gt;"",COUNTA($C$8:C211),"")</f>
        <v/>
      </c>
      <c r="C211" s="443"/>
      <c r="D211" s="444"/>
      <c r="E211" s="453"/>
      <c r="F211" s="453"/>
      <c r="G211" s="453"/>
      <c r="H211" s="453"/>
      <c r="I211" s="453"/>
      <c r="J211" s="453"/>
      <c r="K211" s="456"/>
      <c r="L211" s="457"/>
      <c r="M211" s="458" t="str">
        <f>IF(K211&lt;&gt;"",VLOOKUP(K211,'DON GIA'!$S$1:$U$19,3,0),"")</f>
        <v/>
      </c>
      <c r="N211" s="458" t="str">
        <f>IF(K211&lt;&gt;"",VLOOKUP(K211,'DON GIA'!$S$1:$V$19,4,0),"")</f>
        <v/>
      </c>
      <c r="O211" s="458" t="str">
        <f t="shared" si="30"/>
        <v/>
      </c>
      <c r="P211" s="458" t="str">
        <f t="shared" si="31"/>
        <v/>
      </c>
      <c r="Q211" s="452" t="s">
        <v>35</v>
      </c>
      <c r="R211" s="453"/>
      <c r="S211" s="453"/>
      <c r="T211" s="459" t="str">
        <f>IF(Q211&lt;&gt;"",VLOOKUP(Q211,'DON GIA'!$H$1:$K$103,4,0),"")</f>
        <v/>
      </c>
      <c r="U211" s="459" t="str">
        <f t="shared" si="44"/>
        <v/>
      </c>
      <c r="V211" s="456"/>
      <c r="W211" s="453"/>
      <c r="X211" s="460"/>
      <c r="Y211" s="461"/>
      <c r="Z211" s="459" t="str">
        <f>IF(V211&lt;&gt;"",VLOOKUP(V211,'DON GIA'!$A$1:$D$346,4,0),"")</f>
        <v/>
      </c>
      <c r="AA211" s="459" t="str">
        <f>IF(V211&lt;&gt;"",IF(ISNUMBER(Z211),X211*Z211,""),"")</f>
        <v/>
      </c>
      <c r="AB211" s="452"/>
      <c r="AC211" s="452"/>
      <c r="AD211" s="452"/>
      <c r="AE211" s="452"/>
      <c r="AF211" s="452"/>
      <c r="AG211" s="453"/>
      <c r="AH211" s="452"/>
      <c r="AI211" s="453"/>
      <c r="AJ211" s="453"/>
      <c r="AK211" s="459" t="str">
        <f>IF(AH211&lt;&gt;"",VLOOKUP(AH211,'DON GIA'!$M$1:$P$9,4,0),"")</f>
        <v/>
      </c>
      <c r="AL211" s="459" t="str">
        <f t="shared" si="32"/>
        <v/>
      </c>
      <c r="AM211" s="453"/>
      <c r="AN211" s="453"/>
      <c r="AO211" s="449" t="str">
        <f t="shared" si="43"/>
        <v/>
      </c>
      <c r="AP211" s="456"/>
      <c r="AQ211" s="462"/>
    </row>
    <row r="212" spans="1:43" ht="31.5" outlineLevel="1">
      <c r="A212" s="410" t="s">
        <v>843</v>
      </c>
      <c r="B212" s="443">
        <f>IF(C212&lt;&gt;"",COUNTA($C$8:C212),"")</f>
        <v>18</v>
      </c>
      <c r="C212" s="443">
        <v>410</v>
      </c>
      <c r="D212" s="444" t="s">
        <v>137</v>
      </c>
      <c r="E212" s="445"/>
      <c r="F212" s="445"/>
      <c r="G212" s="445"/>
      <c r="H212" s="445"/>
      <c r="I212" s="445"/>
      <c r="J212" s="445"/>
      <c r="K212" s="446"/>
      <c r="L212" s="490">
        <f>SUBTOTAL(9,L213:L218)</f>
        <v>284.60000000000002</v>
      </c>
      <c r="M212" s="448"/>
      <c r="N212" s="448"/>
      <c r="O212" s="448">
        <f>SUBTOTAL(9,O213:O218)</f>
        <v>445272400</v>
      </c>
      <c r="P212" s="448">
        <f>SUBTOTAL(9,P213:P218)</f>
        <v>0</v>
      </c>
      <c r="Q212" s="444"/>
      <c r="R212" s="445"/>
      <c r="S212" s="445">
        <f>SUBTOTAL(9,S213:S218)</f>
        <v>0</v>
      </c>
      <c r="T212" s="449"/>
      <c r="U212" s="449">
        <f>SUBTOTAL(9,U213:U218)</f>
        <v>0</v>
      </c>
      <c r="V212" s="446"/>
      <c r="W212" s="445"/>
      <c r="X212" s="450">
        <f>SUBTOTAL(9,X213:X218)</f>
        <v>0</v>
      </c>
      <c r="Y212" s="451">
        <f>SUBTOTAL(9,Y213:Y218)</f>
        <v>0</v>
      </c>
      <c r="Z212" s="449"/>
      <c r="AA212" s="449">
        <f>SUBTOTAL(9,AA213:AA218)</f>
        <v>0</v>
      </c>
      <c r="AB212" s="452"/>
      <c r="AC212" s="452"/>
      <c r="AD212" s="452"/>
      <c r="AE212" s="452"/>
      <c r="AF212" s="452"/>
      <c r="AG212" s="453"/>
      <c r="AH212" s="452"/>
      <c r="AI212" s="445"/>
      <c r="AJ212" s="445">
        <f>SUBTOTAL(9,AJ213:AJ218)</f>
        <v>0</v>
      </c>
      <c r="AK212" s="449"/>
      <c r="AL212" s="449">
        <f>SUBTOTAL(9,AL213:AL218)</f>
        <v>0</v>
      </c>
      <c r="AM212" s="445"/>
      <c r="AN212" s="445">
        <f>SUBTOTAL(9,AN213:AN218)</f>
        <v>0</v>
      </c>
      <c r="AO212" s="449">
        <f t="shared" si="43"/>
        <v>445272400</v>
      </c>
      <c r="AP212" s="454"/>
      <c r="AQ212" s="423"/>
    </row>
    <row r="213" spans="1:43" ht="126" outlineLevel="2">
      <c r="A213" s="455" t="e">
        <f>IF(C212&lt;&gt;"",$C$8:C212,A211)</f>
        <v>#VALUE!</v>
      </c>
      <c r="B213" s="443" t="str">
        <f>IF(C213&lt;&gt;"",COUNTA($C$8:C213),"")</f>
        <v/>
      </c>
      <c r="C213" s="443"/>
      <c r="D213" s="452" t="s">
        <v>138</v>
      </c>
      <c r="E213" s="453"/>
      <c r="F213" s="453"/>
      <c r="G213" s="453">
        <v>39</v>
      </c>
      <c r="H213" s="453">
        <v>80</v>
      </c>
      <c r="I213" s="453">
        <v>251</v>
      </c>
      <c r="J213" s="453">
        <v>308</v>
      </c>
      <c r="K213" s="456" t="s">
        <v>973</v>
      </c>
      <c r="L213" s="491">
        <v>129.5</v>
      </c>
      <c r="M213" s="458">
        <f>IF(K213&lt;&gt;"",VLOOKUP(K213,'DON GIA'!$S$1:$U$19,3,0),"")</f>
        <v>1679000</v>
      </c>
      <c r="N213" s="458">
        <f>IF(K213&lt;&gt;"",VLOOKUP(K213,'DON GIA'!$S$1:$V$19,4,0),"")</f>
        <v>0</v>
      </c>
      <c r="O213" s="458">
        <f t="shared" si="30"/>
        <v>217430500</v>
      </c>
      <c r="P213" s="458">
        <f t="shared" si="31"/>
        <v>0</v>
      </c>
      <c r="Q213" s="452" t="s">
        <v>35</v>
      </c>
      <c r="R213" s="453"/>
      <c r="S213" s="453"/>
      <c r="T213" s="459" t="str">
        <f>IF(Q213&lt;&gt;"",VLOOKUP(Q213,'DON GIA'!$H$1:$K$103,4,0),"")</f>
        <v/>
      </c>
      <c r="U213" s="459" t="str">
        <f t="shared" ref="U213:U218" si="45">IF(Q213&lt;&gt;"",IF(ISNUMBER(T213),S213*T213,""),"")</f>
        <v/>
      </c>
      <c r="V213" s="456"/>
      <c r="W213" s="453"/>
      <c r="X213" s="460"/>
      <c r="Y213" s="461"/>
      <c r="Z213" s="459" t="str">
        <f>IF(V213&lt;&gt;"",VLOOKUP(V213,'DON GIA'!$A$1:$D$346,4,0),"")</f>
        <v/>
      </c>
      <c r="AA213" s="459" t="str">
        <f t="shared" ref="AA213:AA218" si="46">IF(V213&lt;&gt;"",IF(ISNUMBER(Z213),X213*Z213,""),"")</f>
        <v/>
      </c>
      <c r="AB213" s="452"/>
      <c r="AC213" s="452"/>
      <c r="AD213" s="452"/>
      <c r="AE213" s="452"/>
      <c r="AF213" s="452"/>
      <c r="AG213" s="453"/>
      <c r="AH213" s="452"/>
      <c r="AI213" s="453"/>
      <c r="AJ213" s="453"/>
      <c r="AK213" s="459" t="str">
        <f>IF(AH213&lt;&gt;"",VLOOKUP(AH213,'DON GIA'!$M$1:$P$9,4,0),"")</f>
        <v/>
      </c>
      <c r="AL213" s="459" t="str">
        <f t="shared" si="32"/>
        <v/>
      </c>
      <c r="AM213" s="453"/>
      <c r="AN213" s="453"/>
      <c r="AO213" s="449" t="str">
        <f t="shared" si="43"/>
        <v/>
      </c>
      <c r="AP213" s="454" t="s">
        <v>1750</v>
      </c>
      <c r="AQ213" s="462"/>
    </row>
    <row r="214" spans="1:43" ht="189" outlineLevel="2">
      <c r="A214" s="455" t="e">
        <f>IF(C213&lt;&gt;"",$C$8:C213,A213)</f>
        <v>#VALUE!</v>
      </c>
      <c r="B214" s="443" t="str">
        <f>IF(C214&lt;&gt;"",COUNTA($C$8:C214),"")</f>
        <v/>
      </c>
      <c r="C214" s="443"/>
      <c r="D214" s="468" t="s">
        <v>139</v>
      </c>
      <c r="E214" s="453"/>
      <c r="F214" s="453"/>
      <c r="G214" s="453">
        <v>39</v>
      </c>
      <c r="H214" s="453">
        <v>80</v>
      </c>
      <c r="I214" s="453">
        <v>251</v>
      </c>
      <c r="J214" s="453">
        <v>308</v>
      </c>
      <c r="K214" s="456" t="s">
        <v>967</v>
      </c>
      <c r="L214" s="492">
        <v>155.1</v>
      </c>
      <c r="M214" s="458">
        <f>IF(K214&lt;&gt;"",VLOOKUP(K214,'DON GIA'!$S$1:$U$19,3,0),"")</f>
        <v>1469000</v>
      </c>
      <c r="N214" s="458">
        <f>IF(K214&lt;&gt;"",VLOOKUP(K214,'DON GIA'!$S$1:$V$19,4,0),"")</f>
        <v>0</v>
      </c>
      <c r="O214" s="458">
        <f t="shared" si="30"/>
        <v>227841900</v>
      </c>
      <c r="P214" s="458">
        <f t="shared" si="31"/>
        <v>0</v>
      </c>
      <c r="Q214" s="452" t="s">
        <v>35</v>
      </c>
      <c r="R214" s="453"/>
      <c r="S214" s="453"/>
      <c r="T214" s="459" t="str">
        <f>IF(Q214&lt;&gt;"",VLOOKUP(Q214,'DON GIA'!$H$1:$K$103,4,0),"")</f>
        <v/>
      </c>
      <c r="U214" s="459" t="str">
        <f t="shared" si="45"/>
        <v/>
      </c>
      <c r="V214" s="456"/>
      <c r="W214" s="453"/>
      <c r="X214" s="460"/>
      <c r="Y214" s="461"/>
      <c r="Z214" s="459" t="str">
        <f>IF(V214&lt;&gt;"",VLOOKUP(V214,'DON GIA'!$A$1:$D$346,4,0),"")</f>
        <v/>
      </c>
      <c r="AA214" s="459" t="str">
        <f t="shared" si="46"/>
        <v/>
      </c>
      <c r="AB214" s="452"/>
      <c r="AC214" s="452"/>
      <c r="AD214" s="452"/>
      <c r="AE214" s="452"/>
      <c r="AF214" s="452"/>
      <c r="AG214" s="453"/>
      <c r="AH214" s="452"/>
      <c r="AI214" s="453"/>
      <c r="AJ214" s="453"/>
      <c r="AK214" s="459" t="str">
        <f>IF(AH214&lt;&gt;"",VLOOKUP(AH214,'DON GIA'!$M$1:$P$9,4,0),"")</f>
        <v/>
      </c>
      <c r="AL214" s="459" t="str">
        <f t="shared" si="32"/>
        <v/>
      </c>
      <c r="AM214" s="453"/>
      <c r="AN214" s="453"/>
      <c r="AO214" s="449" t="str">
        <f t="shared" si="43"/>
        <v/>
      </c>
      <c r="AP214" s="463" t="s">
        <v>380</v>
      </c>
      <c r="AQ214" s="462"/>
    </row>
    <row r="215" spans="1:43" ht="126" outlineLevel="2">
      <c r="A215" s="455" t="e">
        <f>IF(C214&lt;&gt;"",$C$8:C214,A214)</f>
        <v>#VALUE!</v>
      </c>
      <c r="B215" s="443" t="str">
        <f>IF(C215&lt;&gt;"",COUNTA($C$8:C215),"")</f>
        <v/>
      </c>
      <c r="C215" s="443"/>
      <c r="D215" s="452"/>
      <c r="E215" s="453"/>
      <c r="F215" s="453"/>
      <c r="G215" s="453"/>
      <c r="H215" s="453"/>
      <c r="I215" s="453"/>
      <c r="J215" s="453"/>
      <c r="K215" s="456"/>
      <c r="L215" s="457"/>
      <c r="M215" s="458" t="str">
        <f>IF(K215&lt;&gt;"",VLOOKUP(K215,'DON GIA'!$S$1:$U$19,3,0),"")</f>
        <v/>
      </c>
      <c r="N215" s="458" t="str">
        <f>IF(K215&lt;&gt;"",VLOOKUP(K215,'DON GIA'!$S$1:$V$19,4,0),"")</f>
        <v/>
      </c>
      <c r="O215" s="458" t="str">
        <f t="shared" si="30"/>
        <v/>
      </c>
      <c r="P215" s="458" t="str">
        <f t="shared" si="31"/>
        <v/>
      </c>
      <c r="Q215" s="452" t="s">
        <v>35</v>
      </c>
      <c r="R215" s="453"/>
      <c r="S215" s="453"/>
      <c r="T215" s="459" t="str">
        <f>IF(Q215&lt;&gt;"",VLOOKUP(Q215,'DON GIA'!$H$1:$K$103,4,0),"")</f>
        <v/>
      </c>
      <c r="U215" s="459" t="str">
        <f t="shared" si="45"/>
        <v/>
      </c>
      <c r="V215" s="456"/>
      <c r="W215" s="453"/>
      <c r="X215" s="460"/>
      <c r="Y215" s="461"/>
      <c r="Z215" s="459" t="str">
        <f>IF(V215&lt;&gt;"",VLOOKUP(V215,'DON GIA'!$A$1:$D$346,4,0),"")</f>
        <v/>
      </c>
      <c r="AA215" s="459" t="str">
        <f t="shared" si="46"/>
        <v/>
      </c>
      <c r="AB215" s="452"/>
      <c r="AC215" s="452"/>
      <c r="AD215" s="452"/>
      <c r="AE215" s="452"/>
      <c r="AF215" s="452"/>
      <c r="AG215" s="453"/>
      <c r="AH215" s="452"/>
      <c r="AI215" s="453"/>
      <c r="AJ215" s="453"/>
      <c r="AK215" s="459" t="str">
        <f>IF(AH215&lt;&gt;"",VLOOKUP(AH215,'DON GIA'!$M$1:$P$9,4,0),"")</f>
        <v/>
      </c>
      <c r="AL215" s="459" t="str">
        <f t="shared" si="32"/>
        <v/>
      </c>
      <c r="AM215" s="453"/>
      <c r="AN215" s="453"/>
      <c r="AO215" s="449" t="str">
        <f t="shared" si="43"/>
        <v/>
      </c>
      <c r="AP215" s="463" t="s">
        <v>376</v>
      </c>
      <c r="AQ215" s="462"/>
    </row>
    <row r="216" spans="1:43" ht="31.5" outlineLevel="2">
      <c r="A216" s="455" t="e">
        <f>IF(C215&lt;&gt;"",$C$8:C215,A215)</f>
        <v>#VALUE!</v>
      </c>
      <c r="B216" s="443" t="str">
        <f>IF(C216&lt;&gt;"",COUNTA($C$8:C216),"")</f>
        <v/>
      </c>
      <c r="C216" s="443"/>
      <c r="D216" s="452"/>
      <c r="E216" s="453"/>
      <c r="F216" s="453"/>
      <c r="G216" s="453"/>
      <c r="H216" s="453"/>
      <c r="I216" s="453"/>
      <c r="J216" s="453"/>
      <c r="K216" s="456"/>
      <c r="L216" s="457"/>
      <c r="M216" s="458" t="str">
        <f>IF(K216&lt;&gt;"",VLOOKUP(K216,'DON GIA'!$S$1:$U$19,3,0),"")</f>
        <v/>
      </c>
      <c r="N216" s="458" t="str">
        <f>IF(K216&lt;&gt;"",VLOOKUP(K216,'DON GIA'!$S$1:$V$19,4,0),"")</f>
        <v/>
      </c>
      <c r="O216" s="458" t="str">
        <f t="shared" si="30"/>
        <v/>
      </c>
      <c r="P216" s="458" t="str">
        <f t="shared" si="31"/>
        <v/>
      </c>
      <c r="Q216" s="452" t="s">
        <v>35</v>
      </c>
      <c r="R216" s="453"/>
      <c r="S216" s="453"/>
      <c r="T216" s="459" t="str">
        <f>IF(Q216&lt;&gt;"",VLOOKUP(Q216,'DON GIA'!$H$1:$K$103,4,0),"")</f>
        <v/>
      </c>
      <c r="U216" s="459" t="str">
        <f t="shared" si="45"/>
        <v/>
      </c>
      <c r="V216" s="456"/>
      <c r="W216" s="453"/>
      <c r="X216" s="460"/>
      <c r="Y216" s="461"/>
      <c r="Z216" s="459" t="str">
        <f>IF(V216&lt;&gt;"",VLOOKUP(V216,'DON GIA'!$A$1:$D$346,4,0),"")</f>
        <v/>
      </c>
      <c r="AA216" s="459" t="str">
        <f t="shared" si="46"/>
        <v/>
      </c>
      <c r="AB216" s="452"/>
      <c r="AC216" s="452"/>
      <c r="AD216" s="452"/>
      <c r="AE216" s="452"/>
      <c r="AF216" s="452"/>
      <c r="AG216" s="453"/>
      <c r="AH216" s="452"/>
      <c r="AI216" s="453"/>
      <c r="AJ216" s="453"/>
      <c r="AK216" s="459" t="str">
        <f>IF(AH216&lt;&gt;"",VLOOKUP(AH216,'DON GIA'!$M$1:$P$9,4,0),"")</f>
        <v/>
      </c>
      <c r="AL216" s="459" t="str">
        <f t="shared" si="32"/>
        <v/>
      </c>
      <c r="AM216" s="453"/>
      <c r="AN216" s="453"/>
      <c r="AO216" s="449" t="str">
        <f t="shared" si="43"/>
        <v/>
      </c>
      <c r="AP216" s="456"/>
      <c r="AQ216" s="462"/>
    </row>
    <row r="217" spans="1:43" ht="31.5" outlineLevel="2">
      <c r="A217" s="455" t="e">
        <f>IF(C216&lt;&gt;"",$C$8:C216,A216)</f>
        <v>#VALUE!</v>
      </c>
      <c r="B217" s="443" t="str">
        <f>IF(C217&lt;&gt;"",COUNTA($C$8:C217),"")</f>
        <v/>
      </c>
      <c r="C217" s="443"/>
      <c r="D217" s="452"/>
      <c r="E217" s="453"/>
      <c r="F217" s="453"/>
      <c r="G217" s="453"/>
      <c r="H217" s="453"/>
      <c r="I217" s="453"/>
      <c r="J217" s="453"/>
      <c r="K217" s="456"/>
      <c r="L217" s="457"/>
      <c r="M217" s="458" t="str">
        <f>IF(K217&lt;&gt;"",VLOOKUP(K217,'DON GIA'!$S$1:$U$19,3,0),"")</f>
        <v/>
      </c>
      <c r="N217" s="458" t="str">
        <f>IF(K217&lt;&gt;"",VLOOKUP(K217,'DON GIA'!$S$1:$V$19,4,0),"")</f>
        <v/>
      </c>
      <c r="O217" s="458" t="str">
        <f t="shared" si="30"/>
        <v/>
      </c>
      <c r="P217" s="458" t="str">
        <f t="shared" si="31"/>
        <v/>
      </c>
      <c r="Q217" s="452" t="s">
        <v>35</v>
      </c>
      <c r="R217" s="453"/>
      <c r="S217" s="453"/>
      <c r="T217" s="459" t="str">
        <f>IF(Q217&lt;&gt;"",VLOOKUP(Q217,'DON GIA'!$H$1:$K$103,4,0),"")</f>
        <v/>
      </c>
      <c r="U217" s="459" t="str">
        <f t="shared" si="45"/>
        <v/>
      </c>
      <c r="V217" s="456"/>
      <c r="W217" s="453"/>
      <c r="X217" s="460"/>
      <c r="Y217" s="461"/>
      <c r="Z217" s="459" t="str">
        <f>IF(V217&lt;&gt;"",VLOOKUP(V217,'DON GIA'!$A$1:$D$346,4,0),"")</f>
        <v/>
      </c>
      <c r="AA217" s="459" t="str">
        <f t="shared" si="46"/>
        <v/>
      </c>
      <c r="AB217" s="452"/>
      <c r="AC217" s="452"/>
      <c r="AD217" s="452"/>
      <c r="AE217" s="452"/>
      <c r="AF217" s="452"/>
      <c r="AG217" s="453"/>
      <c r="AH217" s="452"/>
      <c r="AI217" s="453"/>
      <c r="AJ217" s="453"/>
      <c r="AK217" s="459" t="str">
        <f>IF(AH217&lt;&gt;"",VLOOKUP(AH217,'DON GIA'!$M$1:$P$9,4,0),"")</f>
        <v/>
      </c>
      <c r="AL217" s="459" t="str">
        <f t="shared" si="32"/>
        <v/>
      </c>
      <c r="AM217" s="453"/>
      <c r="AN217" s="453"/>
      <c r="AO217" s="449" t="str">
        <f t="shared" si="43"/>
        <v/>
      </c>
      <c r="AP217" s="456"/>
      <c r="AQ217" s="462"/>
    </row>
    <row r="218" spans="1:43" ht="31.5" outlineLevel="2">
      <c r="A218" s="455" t="e">
        <f>IF(C217&lt;&gt;"",$C$8:C217,A217)</f>
        <v>#VALUE!</v>
      </c>
      <c r="B218" s="443" t="str">
        <f>IF(C218&lt;&gt;"",COUNTA($C$8:C218),"")</f>
        <v/>
      </c>
      <c r="C218" s="443"/>
      <c r="D218" s="444"/>
      <c r="E218" s="453"/>
      <c r="F218" s="453"/>
      <c r="G218" s="453"/>
      <c r="H218" s="453"/>
      <c r="I218" s="453"/>
      <c r="J218" s="453"/>
      <c r="K218" s="456"/>
      <c r="L218" s="457"/>
      <c r="M218" s="458" t="str">
        <f>IF(K218&lt;&gt;"",VLOOKUP(K218,'DON GIA'!$S$1:$U$19,3,0),"")</f>
        <v/>
      </c>
      <c r="N218" s="458" t="str">
        <f>IF(K218&lt;&gt;"",VLOOKUP(K218,'DON GIA'!$S$1:$V$19,4,0),"")</f>
        <v/>
      </c>
      <c r="O218" s="458" t="str">
        <f t="shared" si="30"/>
        <v/>
      </c>
      <c r="P218" s="458" t="str">
        <f t="shared" si="31"/>
        <v/>
      </c>
      <c r="Q218" s="452" t="s">
        <v>35</v>
      </c>
      <c r="R218" s="453"/>
      <c r="S218" s="453"/>
      <c r="T218" s="459" t="str">
        <f>IF(Q218&lt;&gt;"",VLOOKUP(Q218,'DON GIA'!$H$1:$K$103,4,0),"")</f>
        <v/>
      </c>
      <c r="U218" s="459" t="str">
        <f t="shared" si="45"/>
        <v/>
      </c>
      <c r="V218" s="456"/>
      <c r="W218" s="453"/>
      <c r="X218" s="460"/>
      <c r="Y218" s="461"/>
      <c r="Z218" s="459" t="str">
        <f>IF(V218&lt;&gt;"",VLOOKUP(V218,'DON GIA'!$A$1:$D$346,4,0),"")</f>
        <v/>
      </c>
      <c r="AA218" s="459" t="str">
        <f t="shared" si="46"/>
        <v/>
      </c>
      <c r="AB218" s="452"/>
      <c r="AC218" s="452"/>
      <c r="AD218" s="452"/>
      <c r="AE218" s="452"/>
      <c r="AF218" s="452"/>
      <c r="AG218" s="453"/>
      <c r="AH218" s="452"/>
      <c r="AI218" s="453"/>
      <c r="AJ218" s="453"/>
      <c r="AK218" s="459" t="str">
        <f>IF(AH218&lt;&gt;"",VLOOKUP(AH218,'DON GIA'!$M$1:$P$9,4,0),"")</f>
        <v/>
      </c>
      <c r="AL218" s="459" t="str">
        <f t="shared" si="32"/>
        <v/>
      </c>
      <c r="AM218" s="453"/>
      <c r="AN218" s="453"/>
      <c r="AO218" s="449" t="str">
        <f t="shared" si="43"/>
        <v/>
      </c>
      <c r="AP218" s="456"/>
      <c r="AQ218" s="462"/>
    </row>
    <row r="219" spans="1:43" ht="62.25" outlineLevel="1">
      <c r="A219" s="410" t="s">
        <v>842</v>
      </c>
      <c r="B219" s="443">
        <f>IF(C219&lt;&gt;"",COUNTA($C$8:C219),"")</f>
        <v>19</v>
      </c>
      <c r="C219" s="443">
        <v>411</v>
      </c>
      <c r="D219" s="444" t="s">
        <v>148</v>
      </c>
      <c r="E219" s="445"/>
      <c r="F219" s="445"/>
      <c r="G219" s="445"/>
      <c r="H219" s="445"/>
      <c r="I219" s="445"/>
      <c r="J219" s="445"/>
      <c r="K219" s="446"/>
      <c r="L219" s="447">
        <f>SUBTOTAL(9,L220:L225)</f>
        <v>0</v>
      </c>
      <c r="M219" s="448"/>
      <c r="N219" s="448"/>
      <c r="O219" s="448">
        <f>SUBTOTAL(9,O220:O225)</f>
        <v>0</v>
      </c>
      <c r="P219" s="448">
        <f>SUBTOTAL(9,P220:P225)</f>
        <v>0</v>
      </c>
      <c r="Q219" s="444"/>
      <c r="R219" s="445"/>
      <c r="S219" s="445">
        <f>SUBTOTAL(9,S220:S225)</f>
        <v>0</v>
      </c>
      <c r="T219" s="449"/>
      <c r="U219" s="449">
        <f>SUBTOTAL(9,U220:U225)</f>
        <v>0</v>
      </c>
      <c r="V219" s="446"/>
      <c r="W219" s="445"/>
      <c r="X219" s="450">
        <f>SUBTOTAL(9,X220:X225)</f>
        <v>80.039999999999992</v>
      </c>
      <c r="Y219" s="451">
        <f>SUBTOTAL(9,Y220:Y225)</f>
        <v>0</v>
      </c>
      <c r="Z219" s="449"/>
      <c r="AA219" s="449">
        <f>SUBTOTAL(9,AA220:AA225)</f>
        <v>96279071.879999995</v>
      </c>
      <c r="AB219" s="452"/>
      <c r="AC219" s="452"/>
      <c r="AD219" s="452"/>
      <c r="AE219" s="452"/>
      <c r="AF219" s="452"/>
      <c r="AG219" s="453"/>
      <c r="AH219" s="452"/>
      <c r="AI219" s="445"/>
      <c r="AJ219" s="445">
        <f>SUBTOTAL(9,AJ220:AJ225)</f>
        <v>0</v>
      </c>
      <c r="AK219" s="449"/>
      <c r="AL219" s="449">
        <f>SUBTOTAL(9,AL220:AL225)</f>
        <v>0</v>
      </c>
      <c r="AM219" s="445"/>
      <c r="AN219" s="445">
        <f>SUBTOTAL(9,AN220:AN225)</f>
        <v>0</v>
      </c>
      <c r="AO219" s="449">
        <f t="shared" si="43"/>
        <v>96279071.879999995</v>
      </c>
      <c r="AP219" s="454"/>
      <c r="AQ219" s="423"/>
    </row>
    <row r="220" spans="1:43" ht="136.5" outlineLevel="2">
      <c r="A220" s="455" t="e">
        <f>IF(C219&lt;&gt;"",$C$8:C219,A218)</f>
        <v>#VALUE!</v>
      </c>
      <c r="B220" s="443" t="str">
        <f>IF(C220&lt;&gt;"",COUNTA($C$8:C220),"")</f>
        <v/>
      </c>
      <c r="C220" s="443"/>
      <c r="D220" s="452" t="s">
        <v>154</v>
      </c>
      <c r="E220" s="453">
        <v>1</v>
      </c>
      <c r="F220" s="453"/>
      <c r="G220" s="453"/>
      <c r="H220" s="453"/>
      <c r="I220" s="453"/>
      <c r="J220" s="453"/>
      <c r="K220" s="456"/>
      <c r="L220" s="457"/>
      <c r="M220" s="458" t="str">
        <f>IF(K220&lt;&gt;"",VLOOKUP(K220,'DON GIA'!$S$1:$U$19,3,0),"")</f>
        <v/>
      </c>
      <c r="N220" s="458" t="str">
        <f>IF(K220&lt;&gt;"",VLOOKUP(K220,'DON GIA'!$S$1:$V$19,4,0),"")</f>
        <v/>
      </c>
      <c r="O220" s="458" t="str">
        <f t="shared" ref="O220:O290" si="47">IF(K220&lt;&gt;"",L220*M220,"")</f>
        <v/>
      </c>
      <c r="P220" s="458" t="str">
        <f t="shared" ref="P220:P290" si="48">IF(K220&lt;&gt;"",L220*N220,"")</f>
        <v/>
      </c>
      <c r="Q220" s="452" t="s">
        <v>35</v>
      </c>
      <c r="R220" s="453"/>
      <c r="S220" s="453"/>
      <c r="T220" s="459" t="str">
        <f>IF(Q220&lt;&gt;"",VLOOKUP(Q220,'DON GIA'!$H$1:$K$103,4,0),"")</f>
        <v/>
      </c>
      <c r="U220" s="459" t="str">
        <f t="shared" ref="U220:U225" si="49">IF(Q220&lt;&gt;"",IF(ISNUMBER(T220),S220*T220,""),"")</f>
        <v/>
      </c>
      <c r="V220" s="456" t="s">
        <v>1074</v>
      </c>
      <c r="W220" s="453" t="s">
        <v>27</v>
      </c>
      <c r="X220" s="460">
        <v>35.159999999999997</v>
      </c>
      <c r="Y220" s="461"/>
      <c r="Z220" s="459">
        <f>IF(V220&lt;&gt;"",VLOOKUP(V220,'DON GIA'!$A$1:$D$346,4,0),"")</f>
        <v>1821746</v>
      </c>
      <c r="AA220" s="459">
        <f t="shared" ref="AA220:AA225" si="50">IF(V220&lt;&gt;"",IF(ISNUMBER(Z220),X220*Z220,""),"")</f>
        <v>64052589.359999992</v>
      </c>
      <c r="AB220" s="452"/>
      <c r="AC220" s="452"/>
      <c r="AD220" s="452"/>
      <c r="AE220" s="452"/>
      <c r="AF220" s="452" t="s">
        <v>153</v>
      </c>
      <c r="AG220" s="453"/>
      <c r="AH220" s="452"/>
      <c r="AI220" s="453"/>
      <c r="AJ220" s="453"/>
      <c r="AK220" s="459" t="str">
        <f>IF(AH220&lt;&gt;"",VLOOKUP(AH220,'DON GIA'!$M$1:$P$9,4,0),"")</f>
        <v/>
      </c>
      <c r="AL220" s="459" t="str">
        <f t="shared" ref="AL220:AL290" si="51">IF(AH220&lt;&gt;"",AJ220*AK220,"")</f>
        <v/>
      </c>
      <c r="AM220" s="453"/>
      <c r="AN220" s="453"/>
      <c r="AO220" s="449" t="str">
        <f t="shared" si="43"/>
        <v/>
      </c>
      <c r="AP220" s="463" t="s">
        <v>1751</v>
      </c>
      <c r="AQ220" s="462"/>
    </row>
    <row r="221" spans="1:43" ht="126" outlineLevel="2">
      <c r="A221" s="455" t="e">
        <f>IF(C220&lt;&gt;"",$C$8:C220,A220)</f>
        <v>#VALUE!</v>
      </c>
      <c r="B221" s="443" t="str">
        <f>IF(C221&lt;&gt;"",COUNTA($C$8:C221),"")</f>
        <v/>
      </c>
      <c r="C221" s="443"/>
      <c r="D221" s="452" t="s">
        <v>39</v>
      </c>
      <c r="E221" s="453"/>
      <c r="F221" s="453"/>
      <c r="G221" s="453"/>
      <c r="H221" s="453"/>
      <c r="I221" s="453"/>
      <c r="J221" s="453"/>
      <c r="K221" s="456"/>
      <c r="L221" s="457"/>
      <c r="M221" s="458" t="str">
        <f>IF(K221&lt;&gt;"",VLOOKUP(K221,'DON GIA'!$S$1:$U$19,3,0),"")</f>
        <v/>
      </c>
      <c r="N221" s="458" t="str">
        <f>IF(K221&lt;&gt;"",VLOOKUP(K221,'DON GIA'!$S$1:$V$19,4,0),"")</f>
        <v/>
      </c>
      <c r="O221" s="458" t="str">
        <f t="shared" si="47"/>
        <v/>
      </c>
      <c r="P221" s="458" t="str">
        <f t="shared" si="48"/>
        <v/>
      </c>
      <c r="Q221" s="452" t="s">
        <v>35</v>
      </c>
      <c r="R221" s="453"/>
      <c r="S221" s="453"/>
      <c r="T221" s="459" t="str">
        <f>IF(Q221&lt;&gt;"",VLOOKUP(Q221,'DON GIA'!$H$1:$K$103,4,0),"")</f>
        <v/>
      </c>
      <c r="U221" s="459" t="str">
        <f t="shared" si="49"/>
        <v/>
      </c>
      <c r="V221" s="456" t="s">
        <v>1003</v>
      </c>
      <c r="W221" s="453" t="s">
        <v>27</v>
      </c>
      <c r="X221" s="460">
        <v>3.9</v>
      </c>
      <c r="Y221" s="461"/>
      <c r="Z221" s="459">
        <f>IF(V221&lt;&gt;"",VLOOKUP(V221,'DON GIA'!$A$1:$D$346,4,0),"")</f>
        <v>854777</v>
      </c>
      <c r="AA221" s="459">
        <f t="shared" si="50"/>
        <v>3333630.3</v>
      </c>
      <c r="AB221" s="452"/>
      <c r="AC221" s="452"/>
      <c r="AD221" s="452"/>
      <c r="AE221" s="452"/>
      <c r="AF221" s="452"/>
      <c r="AG221" s="453"/>
      <c r="AH221" s="452"/>
      <c r="AI221" s="453"/>
      <c r="AJ221" s="453"/>
      <c r="AK221" s="459" t="str">
        <f>IF(AH221&lt;&gt;"",VLOOKUP(AH221,'DON GIA'!$M$1:$P$9,4,0),"")</f>
        <v/>
      </c>
      <c r="AL221" s="459" t="str">
        <f t="shared" si="51"/>
        <v/>
      </c>
      <c r="AM221" s="453"/>
      <c r="AN221" s="453"/>
      <c r="AO221" s="449" t="str">
        <f t="shared" si="43"/>
        <v/>
      </c>
      <c r="AP221" s="456"/>
      <c r="AQ221" s="462"/>
    </row>
    <row r="222" spans="1:43" ht="63" outlineLevel="2">
      <c r="A222" s="455" t="e">
        <f>IF(C221&lt;&gt;"",$C$8:C221,A221)</f>
        <v>#VALUE!</v>
      </c>
      <c r="B222" s="443" t="str">
        <f>IF(C222&lt;&gt;"",COUNTA($C$8:C222),"")</f>
        <v/>
      </c>
      <c r="C222" s="443"/>
      <c r="D222" s="452"/>
      <c r="E222" s="453"/>
      <c r="F222" s="453"/>
      <c r="G222" s="453"/>
      <c r="H222" s="453"/>
      <c r="I222" s="453"/>
      <c r="J222" s="453"/>
      <c r="K222" s="456"/>
      <c r="L222" s="457"/>
      <c r="M222" s="458" t="str">
        <f>IF(K222&lt;&gt;"",VLOOKUP(K222,'DON GIA'!$S$1:$U$19,3,0),"")</f>
        <v/>
      </c>
      <c r="N222" s="458" t="str">
        <f>IF(K222&lt;&gt;"",VLOOKUP(K222,'DON GIA'!$S$1:$V$19,4,0),"")</f>
        <v/>
      </c>
      <c r="O222" s="458" t="str">
        <f t="shared" si="47"/>
        <v/>
      </c>
      <c r="P222" s="458" t="str">
        <f t="shared" si="48"/>
        <v/>
      </c>
      <c r="Q222" s="452" t="s">
        <v>35</v>
      </c>
      <c r="R222" s="453"/>
      <c r="S222" s="453"/>
      <c r="T222" s="459" t="str">
        <f>IF(Q222&lt;&gt;"",VLOOKUP(Q222,'DON GIA'!$H$1:$K$103,4,0),"")</f>
        <v/>
      </c>
      <c r="U222" s="459" t="str">
        <f t="shared" si="49"/>
        <v/>
      </c>
      <c r="V222" s="456" t="s">
        <v>1075</v>
      </c>
      <c r="W222" s="453" t="s">
        <v>27</v>
      </c>
      <c r="X222" s="460">
        <v>3.9</v>
      </c>
      <c r="Y222" s="461"/>
      <c r="Z222" s="459">
        <f>IF(V222&lt;&gt;"",VLOOKUP(V222,'DON GIA'!$A$1:$D$346,4,0),"")</f>
        <v>264499</v>
      </c>
      <c r="AA222" s="459">
        <f t="shared" si="50"/>
        <v>1031546.1</v>
      </c>
      <c r="AB222" s="452"/>
      <c r="AC222" s="452"/>
      <c r="AD222" s="452"/>
      <c r="AE222" s="452"/>
      <c r="AF222" s="452"/>
      <c r="AG222" s="453"/>
      <c r="AH222" s="452"/>
      <c r="AI222" s="453"/>
      <c r="AJ222" s="453"/>
      <c r="AK222" s="459" t="str">
        <f>IF(AH222&lt;&gt;"",VLOOKUP(AH222,'DON GIA'!$M$1:$P$9,4,0),"")</f>
        <v/>
      </c>
      <c r="AL222" s="459" t="str">
        <f t="shared" si="51"/>
        <v/>
      </c>
      <c r="AM222" s="453"/>
      <c r="AN222" s="453"/>
      <c r="AO222" s="449" t="str">
        <f t="shared" si="43"/>
        <v/>
      </c>
      <c r="AP222" s="456"/>
      <c r="AQ222" s="462"/>
    </row>
    <row r="223" spans="1:43" ht="126" outlineLevel="2">
      <c r="A223" s="455" t="e">
        <f>IF(C222&lt;&gt;"",$C$8:C222,A222)</f>
        <v>#VALUE!</v>
      </c>
      <c r="B223" s="443" t="str">
        <f>IF(C223&lt;&gt;"",COUNTA($C$8:C223),"")</f>
        <v/>
      </c>
      <c r="C223" s="443"/>
      <c r="D223" s="452"/>
      <c r="E223" s="453"/>
      <c r="F223" s="453"/>
      <c r="G223" s="453"/>
      <c r="H223" s="453"/>
      <c r="I223" s="453"/>
      <c r="J223" s="453"/>
      <c r="K223" s="456"/>
      <c r="L223" s="457"/>
      <c r="M223" s="458" t="str">
        <f>IF(K223&lt;&gt;"",VLOOKUP(K223,'DON GIA'!$S$1:$U$19,3,0),"")</f>
        <v/>
      </c>
      <c r="N223" s="458" t="str">
        <f>IF(K223&lt;&gt;"",VLOOKUP(K223,'DON GIA'!$S$1:$V$19,4,0),"")</f>
        <v/>
      </c>
      <c r="O223" s="458" t="str">
        <f t="shared" si="47"/>
        <v/>
      </c>
      <c r="P223" s="458" t="str">
        <f t="shared" si="48"/>
        <v/>
      </c>
      <c r="Q223" s="452" t="s">
        <v>35</v>
      </c>
      <c r="R223" s="453"/>
      <c r="S223" s="453"/>
      <c r="T223" s="459" t="str">
        <f>IF(Q223&lt;&gt;"",VLOOKUP(Q223,'DON GIA'!$H$1:$K$103,4,0),"")</f>
        <v/>
      </c>
      <c r="U223" s="459" t="str">
        <f t="shared" si="49"/>
        <v/>
      </c>
      <c r="V223" s="456" t="s">
        <v>1076</v>
      </c>
      <c r="W223" s="453" t="s">
        <v>27</v>
      </c>
      <c r="X223" s="460">
        <v>1.92</v>
      </c>
      <c r="Y223" s="461"/>
      <c r="Z223" s="459">
        <f>IF(V223&lt;&gt;"",VLOOKUP(V223,'DON GIA'!$A$1:$D$346,4,0),"")</f>
        <v>9667459</v>
      </c>
      <c r="AA223" s="459">
        <f t="shared" si="50"/>
        <v>18561521.279999997</v>
      </c>
      <c r="AB223" s="452"/>
      <c r="AC223" s="452"/>
      <c r="AD223" s="452"/>
      <c r="AE223" s="452"/>
      <c r="AF223" s="452"/>
      <c r="AG223" s="453"/>
      <c r="AH223" s="452"/>
      <c r="AI223" s="453"/>
      <c r="AJ223" s="453"/>
      <c r="AK223" s="459" t="str">
        <f>IF(AH223&lt;&gt;"",VLOOKUP(AH223,'DON GIA'!$M$1:$P$9,4,0),"")</f>
        <v/>
      </c>
      <c r="AL223" s="459" t="str">
        <f t="shared" si="51"/>
        <v/>
      </c>
      <c r="AM223" s="453"/>
      <c r="AN223" s="453"/>
      <c r="AO223" s="449" t="str">
        <f t="shared" si="43"/>
        <v/>
      </c>
      <c r="AP223" s="456"/>
      <c r="AQ223" s="462"/>
    </row>
    <row r="224" spans="1:43" ht="63" outlineLevel="2">
      <c r="A224" s="455" t="e">
        <f>IF(C223&lt;&gt;"",$C$8:C223,A223)</f>
        <v>#VALUE!</v>
      </c>
      <c r="B224" s="443" t="str">
        <f>IF(C224&lt;&gt;"",COUNTA($C$8:C224),"")</f>
        <v/>
      </c>
      <c r="C224" s="443"/>
      <c r="D224" s="452"/>
      <c r="E224" s="453"/>
      <c r="F224" s="453"/>
      <c r="G224" s="453"/>
      <c r="H224" s="453"/>
      <c r="I224" s="453"/>
      <c r="J224" s="453"/>
      <c r="K224" s="456"/>
      <c r="L224" s="457"/>
      <c r="M224" s="458" t="str">
        <f>IF(K224&lt;&gt;"",VLOOKUP(K224,'DON GIA'!$S$1:$U$19,3,0),"")</f>
        <v/>
      </c>
      <c r="N224" s="458" t="str">
        <f>IF(K224&lt;&gt;"",VLOOKUP(K224,'DON GIA'!$S$1:$V$19,4,0),"")</f>
        <v/>
      </c>
      <c r="O224" s="458" t="str">
        <f t="shared" si="47"/>
        <v/>
      </c>
      <c r="P224" s="458" t="str">
        <f t="shared" si="48"/>
        <v/>
      </c>
      <c r="Q224" s="452" t="s">
        <v>35</v>
      </c>
      <c r="R224" s="453"/>
      <c r="S224" s="453"/>
      <c r="T224" s="459" t="str">
        <f>IF(Q224&lt;&gt;"",VLOOKUP(Q224,'DON GIA'!$H$1:$K$103,4,0),"")</f>
        <v/>
      </c>
      <c r="U224" s="459" t="str">
        <f t="shared" si="49"/>
        <v/>
      </c>
      <c r="V224" s="456" t="s">
        <v>1075</v>
      </c>
      <c r="W224" s="453" t="s">
        <v>27</v>
      </c>
      <c r="X224" s="460">
        <v>35.159999999999997</v>
      </c>
      <c r="Y224" s="461"/>
      <c r="Z224" s="459">
        <f>IF(V224&lt;&gt;"",VLOOKUP(V224,'DON GIA'!$A$1:$D$346,4,0),"")</f>
        <v>264499</v>
      </c>
      <c r="AA224" s="459">
        <f t="shared" si="50"/>
        <v>9299784.8399999999</v>
      </c>
      <c r="AB224" s="452"/>
      <c r="AC224" s="452"/>
      <c r="AD224" s="452"/>
      <c r="AE224" s="452"/>
      <c r="AF224" s="452"/>
      <c r="AG224" s="453"/>
      <c r="AH224" s="452"/>
      <c r="AI224" s="453"/>
      <c r="AJ224" s="453"/>
      <c r="AK224" s="459" t="str">
        <f>IF(AH224&lt;&gt;"",VLOOKUP(AH224,'DON GIA'!$M$1:$P$9,4,0),"")</f>
        <v/>
      </c>
      <c r="AL224" s="459" t="str">
        <f t="shared" si="51"/>
        <v/>
      </c>
      <c r="AM224" s="453"/>
      <c r="AN224" s="453"/>
      <c r="AO224" s="449" t="str">
        <f t="shared" si="43"/>
        <v/>
      </c>
      <c r="AP224" s="456"/>
      <c r="AQ224" s="462"/>
    </row>
    <row r="225" spans="1:43" ht="31.5" outlineLevel="2">
      <c r="A225" s="455" t="e">
        <f>IF(C224&lt;&gt;"",$C$8:C224,A224)</f>
        <v>#VALUE!</v>
      </c>
      <c r="B225" s="443" t="str">
        <f>IF(C225&lt;&gt;"",COUNTA($C$8:C225),"")</f>
        <v/>
      </c>
      <c r="C225" s="443"/>
      <c r="D225" s="444"/>
      <c r="E225" s="453"/>
      <c r="F225" s="453"/>
      <c r="G225" s="453"/>
      <c r="H225" s="453"/>
      <c r="I225" s="453"/>
      <c r="J225" s="453"/>
      <c r="K225" s="456"/>
      <c r="L225" s="457"/>
      <c r="M225" s="458" t="str">
        <f>IF(K225&lt;&gt;"",VLOOKUP(K225,'DON GIA'!$S$1:$U$19,3,0),"")</f>
        <v/>
      </c>
      <c r="N225" s="458" t="str">
        <f>IF(K225&lt;&gt;"",VLOOKUP(K225,'DON GIA'!$S$1:$V$19,4,0),"")</f>
        <v/>
      </c>
      <c r="O225" s="458" t="str">
        <f t="shared" si="47"/>
        <v/>
      </c>
      <c r="P225" s="458" t="str">
        <f t="shared" si="48"/>
        <v/>
      </c>
      <c r="Q225" s="452" t="s">
        <v>35</v>
      </c>
      <c r="R225" s="453"/>
      <c r="S225" s="453"/>
      <c r="T225" s="459" t="str">
        <f>IF(Q225&lt;&gt;"",VLOOKUP(Q225,'DON GIA'!$H$1:$K$103,4,0),"")</f>
        <v/>
      </c>
      <c r="U225" s="459" t="str">
        <f t="shared" si="49"/>
        <v/>
      </c>
      <c r="V225" s="456"/>
      <c r="W225" s="453"/>
      <c r="X225" s="460"/>
      <c r="Y225" s="461"/>
      <c r="Z225" s="459" t="str">
        <f>IF(V225&lt;&gt;"",VLOOKUP(V225,'DON GIA'!$A$1:$D$346,4,0),"")</f>
        <v/>
      </c>
      <c r="AA225" s="459" t="str">
        <f t="shared" si="50"/>
        <v/>
      </c>
      <c r="AB225" s="452"/>
      <c r="AC225" s="452"/>
      <c r="AD225" s="452"/>
      <c r="AE225" s="452"/>
      <c r="AF225" s="452"/>
      <c r="AG225" s="453"/>
      <c r="AH225" s="452"/>
      <c r="AI225" s="453"/>
      <c r="AJ225" s="453"/>
      <c r="AK225" s="459" t="str">
        <f>IF(AH225&lt;&gt;"",VLOOKUP(AH225,'DON GIA'!$M$1:$P$9,4,0),"")</f>
        <v/>
      </c>
      <c r="AL225" s="459" t="str">
        <f t="shared" si="51"/>
        <v/>
      </c>
      <c r="AM225" s="453"/>
      <c r="AN225" s="453"/>
      <c r="AO225" s="449" t="str">
        <f t="shared" si="43"/>
        <v/>
      </c>
      <c r="AP225" s="456"/>
      <c r="AQ225" s="462"/>
    </row>
    <row r="226" spans="1:43" ht="62.25" outlineLevel="1">
      <c r="A226" s="410" t="s">
        <v>841</v>
      </c>
      <c r="B226" s="443">
        <f>IF(C226&lt;&gt;"",COUNTA($C$8:C226),"")</f>
        <v>20</v>
      </c>
      <c r="C226" s="443">
        <v>412</v>
      </c>
      <c r="D226" s="444" t="s">
        <v>155</v>
      </c>
      <c r="E226" s="445"/>
      <c r="F226" s="445"/>
      <c r="G226" s="445"/>
      <c r="H226" s="445"/>
      <c r="I226" s="445"/>
      <c r="J226" s="445"/>
      <c r="K226" s="446"/>
      <c r="L226" s="447">
        <f>SUBTOTAL(9,L227:L231)</f>
        <v>0</v>
      </c>
      <c r="M226" s="448"/>
      <c r="N226" s="448"/>
      <c r="O226" s="448">
        <f>SUBTOTAL(9,O227:O231)</f>
        <v>0</v>
      </c>
      <c r="P226" s="448">
        <f>SUBTOTAL(9,P227:P231)</f>
        <v>0</v>
      </c>
      <c r="Q226" s="444"/>
      <c r="R226" s="445"/>
      <c r="S226" s="445">
        <f>SUBTOTAL(9,S227:S231)</f>
        <v>0</v>
      </c>
      <c r="T226" s="449"/>
      <c r="U226" s="449">
        <f>SUBTOTAL(9,U227:U231)</f>
        <v>0</v>
      </c>
      <c r="V226" s="446"/>
      <c r="W226" s="445"/>
      <c r="X226" s="450">
        <f>SUBTOTAL(9,X227:X231)</f>
        <v>63.539999999999992</v>
      </c>
      <c r="Y226" s="451">
        <f>SUBTOTAL(9,Y227:Y231)</f>
        <v>0</v>
      </c>
      <c r="Z226" s="449"/>
      <c r="AA226" s="449">
        <f>SUBTOTAL(9,AA227:AA231)</f>
        <v>79067550.629999995</v>
      </c>
      <c r="AB226" s="452"/>
      <c r="AC226" s="452"/>
      <c r="AD226" s="452"/>
      <c r="AE226" s="452"/>
      <c r="AF226" s="452"/>
      <c r="AG226" s="453"/>
      <c r="AH226" s="452"/>
      <c r="AI226" s="445"/>
      <c r="AJ226" s="445">
        <f>SUBTOTAL(9,AJ227:AJ231)</f>
        <v>0</v>
      </c>
      <c r="AK226" s="449"/>
      <c r="AL226" s="449">
        <f>SUBTOTAL(9,AL227:AL231)</f>
        <v>0</v>
      </c>
      <c r="AM226" s="445"/>
      <c r="AN226" s="445">
        <f>SUBTOTAL(9,AN227:AN231)</f>
        <v>0</v>
      </c>
      <c r="AO226" s="449">
        <f t="shared" si="43"/>
        <v>79067550.629999995</v>
      </c>
      <c r="AP226" s="454"/>
      <c r="AQ226" s="423"/>
    </row>
    <row r="227" spans="1:43" ht="199.5" outlineLevel="2">
      <c r="A227" s="455" t="e">
        <f>IF(C226&lt;&gt;"",$C$8:C226,A225)</f>
        <v>#VALUE!</v>
      </c>
      <c r="B227" s="443" t="str">
        <f>IF(C227&lt;&gt;"",COUNTA($C$8:C227),"")</f>
        <v/>
      </c>
      <c r="C227" s="443"/>
      <c r="D227" s="452" t="s">
        <v>156</v>
      </c>
      <c r="E227" s="453"/>
      <c r="F227" s="453"/>
      <c r="G227" s="453"/>
      <c r="H227" s="453"/>
      <c r="I227" s="453"/>
      <c r="J227" s="453"/>
      <c r="K227" s="456"/>
      <c r="L227" s="457"/>
      <c r="M227" s="458" t="str">
        <f>IF(K227&lt;&gt;"",VLOOKUP(K227,'DON GIA'!$S$1:$U$19,3,0),"")</f>
        <v/>
      </c>
      <c r="N227" s="458" t="str">
        <f>IF(K227&lt;&gt;"",VLOOKUP(K227,'DON GIA'!$S$1:$V$19,4,0),"")</f>
        <v/>
      </c>
      <c r="O227" s="458" t="str">
        <f t="shared" si="47"/>
        <v/>
      </c>
      <c r="P227" s="458" t="str">
        <f t="shared" si="48"/>
        <v/>
      </c>
      <c r="Q227" s="452" t="s">
        <v>35</v>
      </c>
      <c r="R227" s="453"/>
      <c r="S227" s="453"/>
      <c r="T227" s="459" t="str">
        <f>IF(Q227&lt;&gt;"",VLOOKUP(Q227,'DON GIA'!$H$1:$K$103,4,0),"")</f>
        <v/>
      </c>
      <c r="U227" s="459" t="str">
        <f t="shared" ref="U227:U231" si="52">IF(Q227&lt;&gt;"",IF(ISNUMBER(T227),S227*T227,""),"")</f>
        <v/>
      </c>
      <c r="V227" s="456" t="s">
        <v>1003</v>
      </c>
      <c r="W227" s="453" t="s">
        <v>27</v>
      </c>
      <c r="X227" s="460">
        <v>3.9</v>
      </c>
      <c r="Y227" s="461"/>
      <c r="Z227" s="459">
        <f>IF(V227&lt;&gt;"",VLOOKUP(V227,'DON GIA'!$A$1:$D$346,4,0),"")</f>
        <v>854777</v>
      </c>
      <c r="AA227" s="459">
        <f>IF(V227&lt;&gt;"",IF(ISNUMBER(Z227),X227*Z227,""),"")</f>
        <v>3333630.3</v>
      </c>
      <c r="AB227" s="452"/>
      <c r="AC227" s="452"/>
      <c r="AD227" s="452"/>
      <c r="AE227" s="452"/>
      <c r="AF227" s="452"/>
      <c r="AG227" s="453"/>
      <c r="AH227" s="452"/>
      <c r="AI227" s="453"/>
      <c r="AJ227" s="453"/>
      <c r="AK227" s="459" t="str">
        <f>IF(AH227&lt;&gt;"",VLOOKUP(AH227,'DON GIA'!$M$1:$P$9,4,0),"")</f>
        <v/>
      </c>
      <c r="AL227" s="459" t="str">
        <f t="shared" si="51"/>
        <v/>
      </c>
      <c r="AM227" s="453"/>
      <c r="AN227" s="453"/>
      <c r="AO227" s="449" t="str">
        <f t="shared" si="43"/>
        <v/>
      </c>
      <c r="AP227" s="463" t="s">
        <v>1752</v>
      </c>
      <c r="AQ227" s="462"/>
    </row>
    <row r="228" spans="1:43" ht="126" outlineLevel="2">
      <c r="A228" s="455" t="e">
        <f>IF(C227&lt;&gt;"",$C$8:C227,A227)</f>
        <v>#VALUE!</v>
      </c>
      <c r="B228" s="443" t="str">
        <f>IF(C228&lt;&gt;"",COUNTA($C$8:C228),"")</f>
        <v/>
      </c>
      <c r="C228" s="443"/>
      <c r="D228" s="452" t="s">
        <v>39</v>
      </c>
      <c r="E228" s="453"/>
      <c r="F228" s="453"/>
      <c r="G228" s="453"/>
      <c r="H228" s="453"/>
      <c r="I228" s="453"/>
      <c r="J228" s="453"/>
      <c r="K228" s="456"/>
      <c r="L228" s="457"/>
      <c r="M228" s="458" t="str">
        <f>IF(K228&lt;&gt;"",VLOOKUP(K228,'DON GIA'!$S$1:$U$19,3,0),"")</f>
        <v/>
      </c>
      <c r="N228" s="458" t="str">
        <f>IF(K228&lt;&gt;"",VLOOKUP(K228,'DON GIA'!$S$1:$V$19,4,0),"")</f>
        <v/>
      </c>
      <c r="O228" s="458" t="str">
        <f t="shared" si="47"/>
        <v/>
      </c>
      <c r="P228" s="458" t="str">
        <f t="shared" si="48"/>
        <v/>
      </c>
      <c r="Q228" s="452" t="s">
        <v>35</v>
      </c>
      <c r="R228" s="453"/>
      <c r="S228" s="453"/>
      <c r="T228" s="459" t="str">
        <f>IF(Q228&lt;&gt;"",VLOOKUP(Q228,'DON GIA'!$H$1:$K$103,4,0),"")</f>
        <v/>
      </c>
      <c r="U228" s="459" t="str">
        <f t="shared" si="52"/>
        <v/>
      </c>
      <c r="V228" s="456" t="s">
        <v>1074</v>
      </c>
      <c r="W228" s="453" t="s">
        <v>27</v>
      </c>
      <c r="X228" s="460">
        <v>26.91</v>
      </c>
      <c r="Y228" s="461"/>
      <c r="Z228" s="459">
        <f>IF(V228&lt;&gt;"",VLOOKUP(V228,'DON GIA'!$A$1:$D$346,4,0),"")</f>
        <v>1821746</v>
      </c>
      <c r="AA228" s="459">
        <f>IF(V228&lt;&gt;"",IF(ISNUMBER(Z228),X228*Z228,""),"")</f>
        <v>49023184.859999999</v>
      </c>
      <c r="AB228" s="452"/>
      <c r="AC228" s="452"/>
      <c r="AD228" s="452"/>
      <c r="AE228" s="452"/>
      <c r="AF228" s="452"/>
      <c r="AG228" s="453"/>
      <c r="AH228" s="452"/>
      <c r="AI228" s="453"/>
      <c r="AJ228" s="453"/>
      <c r="AK228" s="459" t="str">
        <f>IF(AH228&lt;&gt;"",VLOOKUP(AH228,'DON GIA'!$M$1:$P$9,4,0),"")</f>
        <v/>
      </c>
      <c r="AL228" s="459" t="str">
        <f t="shared" si="51"/>
        <v/>
      </c>
      <c r="AM228" s="453"/>
      <c r="AN228" s="453"/>
      <c r="AO228" s="449" t="str">
        <f t="shared" si="43"/>
        <v/>
      </c>
      <c r="AP228" s="456"/>
      <c r="AQ228" s="462"/>
    </row>
    <row r="229" spans="1:43" ht="126" outlineLevel="2">
      <c r="A229" s="455" t="e">
        <f>IF(C228&lt;&gt;"",$C$8:C228,A228)</f>
        <v>#VALUE!</v>
      </c>
      <c r="B229" s="443" t="str">
        <f>IF(C229&lt;&gt;"",COUNTA($C$8:C229),"")</f>
        <v/>
      </c>
      <c r="C229" s="443"/>
      <c r="D229" s="452"/>
      <c r="E229" s="453"/>
      <c r="F229" s="453"/>
      <c r="G229" s="453"/>
      <c r="H229" s="453"/>
      <c r="I229" s="453"/>
      <c r="J229" s="453"/>
      <c r="K229" s="456"/>
      <c r="L229" s="457"/>
      <c r="M229" s="458" t="str">
        <f>IF(K229&lt;&gt;"",VLOOKUP(K229,'DON GIA'!$S$1:$U$19,3,0),"")</f>
        <v/>
      </c>
      <c r="N229" s="458" t="str">
        <f>IF(K229&lt;&gt;"",VLOOKUP(K229,'DON GIA'!$S$1:$V$19,4,0),"")</f>
        <v/>
      </c>
      <c r="O229" s="458" t="str">
        <f t="shared" si="47"/>
        <v/>
      </c>
      <c r="P229" s="458" t="str">
        <f t="shared" si="48"/>
        <v/>
      </c>
      <c r="Q229" s="452" t="s">
        <v>35</v>
      </c>
      <c r="R229" s="453"/>
      <c r="S229" s="453"/>
      <c r="T229" s="459" t="str">
        <f>IF(Q229&lt;&gt;"",VLOOKUP(Q229,'DON GIA'!$H$1:$K$103,4,0),"")</f>
        <v/>
      </c>
      <c r="U229" s="459" t="str">
        <f t="shared" si="52"/>
        <v/>
      </c>
      <c r="V229" s="456" t="s">
        <v>1076</v>
      </c>
      <c r="W229" s="453" t="s">
        <v>27</v>
      </c>
      <c r="X229" s="460">
        <v>1.92</v>
      </c>
      <c r="Y229" s="461"/>
      <c r="Z229" s="459">
        <f>IF(V229&lt;&gt;"",VLOOKUP(V229,'DON GIA'!$A$1:$D$346,4,0),"")</f>
        <v>9667459</v>
      </c>
      <c r="AA229" s="459">
        <f>IF(V229&lt;&gt;"",IF(ISNUMBER(Z229),X229*Z229,""),"")</f>
        <v>18561521.279999997</v>
      </c>
      <c r="AB229" s="452"/>
      <c r="AC229" s="452"/>
      <c r="AD229" s="452"/>
      <c r="AE229" s="452"/>
      <c r="AF229" s="452"/>
      <c r="AG229" s="453"/>
      <c r="AH229" s="452"/>
      <c r="AI229" s="453"/>
      <c r="AJ229" s="453"/>
      <c r="AK229" s="459" t="str">
        <f>IF(AH229&lt;&gt;"",VLOOKUP(AH229,'DON GIA'!$M$1:$P$9,4,0),"")</f>
        <v/>
      </c>
      <c r="AL229" s="459" t="str">
        <f t="shared" si="51"/>
        <v/>
      </c>
      <c r="AM229" s="453"/>
      <c r="AN229" s="453"/>
      <c r="AO229" s="449" t="str">
        <f t="shared" si="43"/>
        <v/>
      </c>
      <c r="AP229" s="456"/>
      <c r="AQ229" s="462"/>
    </row>
    <row r="230" spans="1:43" ht="63" outlineLevel="2">
      <c r="A230" s="455" t="e">
        <f>IF(C229&lt;&gt;"",$C$8:C229,A229)</f>
        <v>#VALUE!</v>
      </c>
      <c r="B230" s="443" t="str">
        <f>IF(C230&lt;&gt;"",COUNTA($C$8:C230),"")</f>
        <v/>
      </c>
      <c r="C230" s="443"/>
      <c r="D230" s="452"/>
      <c r="E230" s="453"/>
      <c r="F230" s="453"/>
      <c r="G230" s="453"/>
      <c r="H230" s="453"/>
      <c r="I230" s="453"/>
      <c r="J230" s="453"/>
      <c r="K230" s="456"/>
      <c r="L230" s="457"/>
      <c r="M230" s="458" t="str">
        <f>IF(K230&lt;&gt;"",VLOOKUP(K230,'DON GIA'!$S$1:$U$19,3,0),"")</f>
        <v/>
      </c>
      <c r="N230" s="458" t="str">
        <f>IF(K230&lt;&gt;"",VLOOKUP(K230,'DON GIA'!$S$1:$V$19,4,0),"")</f>
        <v/>
      </c>
      <c r="O230" s="458" t="str">
        <f t="shared" si="47"/>
        <v/>
      </c>
      <c r="P230" s="458" t="str">
        <f t="shared" si="48"/>
        <v/>
      </c>
      <c r="Q230" s="452" t="s">
        <v>35</v>
      </c>
      <c r="R230" s="453"/>
      <c r="S230" s="453"/>
      <c r="T230" s="459" t="str">
        <f>IF(Q230&lt;&gt;"",VLOOKUP(Q230,'DON GIA'!$H$1:$K$103,4,0),"")</f>
        <v/>
      </c>
      <c r="U230" s="459" t="str">
        <f t="shared" si="52"/>
        <v/>
      </c>
      <c r="V230" s="456" t="s">
        <v>1008</v>
      </c>
      <c r="W230" s="453" t="s">
        <v>27</v>
      </c>
      <c r="X230" s="460">
        <v>30.81</v>
      </c>
      <c r="Y230" s="461"/>
      <c r="Z230" s="459">
        <f>IF(V230&lt;&gt;"",VLOOKUP(V230,'DON GIA'!$A$1:$D$346,4,0),"")</f>
        <v>264499</v>
      </c>
      <c r="AA230" s="459">
        <f>IF(V230&lt;&gt;"",IF(ISNUMBER(Z230),X230*Z230,""),"")</f>
        <v>8149214.1899999995</v>
      </c>
      <c r="AB230" s="452"/>
      <c r="AC230" s="452"/>
      <c r="AD230" s="452"/>
      <c r="AE230" s="452"/>
      <c r="AF230" s="452"/>
      <c r="AG230" s="453"/>
      <c r="AH230" s="452"/>
      <c r="AI230" s="453"/>
      <c r="AJ230" s="453"/>
      <c r="AK230" s="459" t="str">
        <f>IF(AH230&lt;&gt;"",VLOOKUP(AH230,'DON GIA'!$M$1:$P$9,4,0),"")</f>
        <v/>
      </c>
      <c r="AL230" s="459" t="str">
        <f t="shared" si="51"/>
        <v/>
      </c>
      <c r="AM230" s="453"/>
      <c r="AN230" s="453"/>
      <c r="AO230" s="449" t="str">
        <f t="shared" si="43"/>
        <v/>
      </c>
      <c r="AP230" s="456"/>
      <c r="AQ230" s="462"/>
    </row>
    <row r="231" spans="1:43" ht="31.5" outlineLevel="2">
      <c r="A231" s="455" t="e">
        <f>IF(C230&lt;&gt;"",$C$8:C230,A230)</f>
        <v>#VALUE!</v>
      </c>
      <c r="B231" s="443" t="str">
        <f>IF(C231&lt;&gt;"",COUNTA($C$8:C231),"")</f>
        <v/>
      </c>
      <c r="C231" s="443"/>
      <c r="D231" s="444"/>
      <c r="E231" s="453"/>
      <c r="F231" s="453"/>
      <c r="G231" s="453"/>
      <c r="H231" s="453"/>
      <c r="I231" s="453"/>
      <c r="J231" s="453"/>
      <c r="K231" s="456"/>
      <c r="L231" s="457"/>
      <c r="M231" s="458" t="str">
        <f>IF(K231&lt;&gt;"",VLOOKUP(K231,'DON GIA'!$S$1:$U$19,3,0),"")</f>
        <v/>
      </c>
      <c r="N231" s="458" t="str">
        <f>IF(K231&lt;&gt;"",VLOOKUP(K231,'DON GIA'!$S$1:$V$19,4,0),"")</f>
        <v/>
      </c>
      <c r="O231" s="458" t="str">
        <f t="shared" si="47"/>
        <v/>
      </c>
      <c r="P231" s="458" t="str">
        <f t="shared" si="48"/>
        <v/>
      </c>
      <c r="Q231" s="452" t="s">
        <v>35</v>
      </c>
      <c r="R231" s="453"/>
      <c r="S231" s="453"/>
      <c r="T231" s="459" t="str">
        <f>IF(Q231&lt;&gt;"",VLOOKUP(Q231,'DON GIA'!$H$1:$K$103,4,0),"")</f>
        <v/>
      </c>
      <c r="U231" s="459" t="str">
        <f t="shared" si="52"/>
        <v/>
      </c>
      <c r="V231" s="456"/>
      <c r="W231" s="453"/>
      <c r="X231" s="460"/>
      <c r="Y231" s="461"/>
      <c r="Z231" s="459" t="str">
        <f>IF(V231&lt;&gt;"",VLOOKUP(V231,'DON GIA'!$A$1:$D$346,4,0),"")</f>
        <v/>
      </c>
      <c r="AA231" s="459" t="str">
        <f>IF(V231&lt;&gt;"",IF(ISNUMBER(Z231),X231*Z231,""),"")</f>
        <v/>
      </c>
      <c r="AB231" s="452"/>
      <c r="AC231" s="452"/>
      <c r="AD231" s="452"/>
      <c r="AE231" s="452"/>
      <c r="AF231" s="452"/>
      <c r="AG231" s="453"/>
      <c r="AH231" s="452"/>
      <c r="AI231" s="453"/>
      <c r="AJ231" s="453"/>
      <c r="AK231" s="459" t="str">
        <f>IF(AH231&lt;&gt;"",VLOOKUP(AH231,'DON GIA'!$M$1:$P$9,4,0),"")</f>
        <v/>
      </c>
      <c r="AL231" s="459" t="str">
        <f t="shared" si="51"/>
        <v/>
      </c>
      <c r="AM231" s="453"/>
      <c r="AN231" s="453"/>
      <c r="AO231" s="449" t="str">
        <f t="shared" si="43"/>
        <v/>
      </c>
      <c r="AP231" s="456"/>
      <c r="AQ231" s="462"/>
    </row>
    <row r="232" spans="1:43" ht="31.5" outlineLevel="1">
      <c r="A232" s="410" t="s">
        <v>840</v>
      </c>
      <c r="B232" s="443">
        <f>IF(C232&lt;&gt;"",COUNTA($C$8:C232),"")</f>
        <v>21</v>
      </c>
      <c r="C232" s="443">
        <v>413</v>
      </c>
      <c r="D232" s="444" t="s">
        <v>157</v>
      </c>
      <c r="E232" s="445"/>
      <c r="F232" s="445"/>
      <c r="G232" s="445"/>
      <c r="H232" s="445"/>
      <c r="I232" s="445"/>
      <c r="J232" s="445"/>
      <c r="K232" s="446"/>
      <c r="L232" s="447">
        <f>SUBTOTAL(9,L233:L237)</f>
        <v>0</v>
      </c>
      <c r="M232" s="448"/>
      <c r="N232" s="448"/>
      <c r="O232" s="448">
        <f>SUBTOTAL(9,O233:O237)</f>
        <v>0</v>
      </c>
      <c r="P232" s="448">
        <f>SUBTOTAL(9,P233:P237)</f>
        <v>0</v>
      </c>
      <c r="Q232" s="444"/>
      <c r="R232" s="445"/>
      <c r="S232" s="445">
        <f>SUBTOTAL(9,S233:S237)</f>
        <v>0</v>
      </c>
      <c r="T232" s="449"/>
      <c r="U232" s="449">
        <f>SUBTOTAL(9,U233:U237)</f>
        <v>0</v>
      </c>
      <c r="V232" s="446"/>
      <c r="W232" s="445"/>
      <c r="X232" s="450">
        <f>SUBTOTAL(9,X233:X237)</f>
        <v>51.06</v>
      </c>
      <c r="Y232" s="451">
        <f>SUBTOTAL(9,Y233:Y237)</f>
        <v>0</v>
      </c>
      <c r="Z232" s="449"/>
      <c r="AA232" s="449">
        <f>SUBTOTAL(9,AA233:AA237)</f>
        <v>69646906.74000001</v>
      </c>
      <c r="AB232" s="452"/>
      <c r="AC232" s="452"/>
      <c r="AD232" s="452"/>
      <c r="AE232" s="452"/>
      <c r="AF232" s="452"/>
      <c r="AG232" s="453"/>
      <c r="AH232" s="452"/>
      <c r="AI232" s="445"/>
      <c r="AJ232" s="445">
        <f>SUBTOTAL(9,AJ233:AJ237)</f>
        <v>0</v>
      </c>
      <c r="AK232" s="449"/>
      <c r="AL232" s="449">
        <f>SUBTOTAL(9,AL233:AL237)</f>
        <v>0</v>
      </c>
      <c r="AM232" s="445"/>
      <c r="AN232" s="445">
        <f>SUBTOTAL(9,AN233:AN237)</f>
        <v>0</v>
      </c>
      <c r="AO232" s="449">
        <f t="shared" si="43"/>
        <v>69646906.74000001</v>
      </c>
      <c r="AP232" s="454"/>
      <c r="AQ232" s="423"/>
    </row>
    <row r="233" spans="1:43" ht="199.5" outlineLevel="2">
      <c r="A233" s="455" t="e">
        <f>IF(C232&lt;&gt;"",$C$8:C232,A231)</f>
        <v>#VALUE!</v>
      </c>
      <c r="B233" s="443" t="str">
        <f>IF(C233&lt;&gt;"",COUNTA($C$8:C233),"")</f>
        <v/>
      </c>
      <c r="C233" s="443"/>
      <c r="D233" s="452" t="s">
        <v>158</v>
      </c>
      <c r="E233" s="453">
        <v>1</v>
      </c>
      <c r="F233" s="453"/>
      <c r="G233" s="453"/>
      <c r="H233" s="453"/>
      <c r="I233" s="453"/>
      <c r="J233" s="453"/>
      <c r="K233" s="456"/>
      <c r="L233" s="457"/>
      <c r="M233" s="458" t="str">
        <f>IF(K233&lt;&gt;"",VLOOKUP(K233,'DON GIA'!$S$1:$U$19,3,0),"")</f>
        <v/>
      </c>
      <c r="N233" s="458" t="str">
        <f>IF(K233&lt;&gt;"",VLOOKUP(K233,'DON GIA'!$S$1:$V$19,4,0),"")</f>
        <v/>
      </c>
      <c r="O233" s="458" t="str">
        <f t="shared" si="47"/>
        <v/>
      </c>
      <c r="P233" s="458" t="str">
        <f t="shared" si="48"/>
        <v/>
      </c>
      <c r="Q233" s="452" t="s">
        <v>35</v>
      </c>
      <c r="R233" s="453"/>
      <c r="S233" s="453"/>
      <c r="T233" s="459" t="str">
        <f>IF(Q233&lt;&gt;"",VLOOKUP(Q233,'DON GIA'!$H$1:$K$103,4,0),"")</f>
        <v/>
      </c>
      <c r="U233" s="459" t="str">
        <f t="shared" ref="U233:U237" si="53">IF(Q233&lt;&gt;"",IF(ISNUMBER(T233),S233*T233,""),"")</f>
        <v/>
      </c>
      <c r="V233" s="456" t="s">
        <v>1057</v>
      </c>
      <c r="W233" s="453" t="s">
        <v>27</v>
      </c>
      <c r="X233" s="460">
        <v>28.6</v>
      </c>
      <c r="Y233" s="461"/>
      <c r="Z233" s="459">
        <f>IF(V233&lt;&gt;"",VLOOKUP(V233,'DON GIA'!$A$1:$D$346,4,0),"")</f>
        <v>1229116</v>
      </c>
      <c r="AA233" s="459">
        <f>IF(V233&lt;&gt;"",IF(ISNUMBER(Z233),X233*Z233,""),"")</f>
        <v>35152717.600000001</v>
      </c>
      <c r="AB233" s="452"/>
      <c r="AC233" s="452"/>
      <c r="AD233" s="452"/>
      <c r="AE233" s="452"/>
      <c r="AF233" s="452"/>
      <c r="AG233" s="453"/>
      <c r="AH233" s="452"/>
      <c r="AI233" s="453"/>
      <c r="AJ233" s="453"/>
      <c r="AK233" s="459" t="str">
        <f>IF(AH233&lt;&gt;"",VLOOKUP(AH233,'DON GIA'!$M$1:$P$9,4,0),"")</f>
        <v/>
      </c>
      <c r="AL233" s="459" t="str">
        <f t="shared" si="51"/>
        <v/>
      </c>
      <c r="AM233" s="453"/>
      <c r="AN233" s="453"/>
      <c r="AO233" s="449" t="str">
        <f t="shared" si="43"/>
        <v/>
      </c>
      <c r="AP233" s="463" t="s">
        <v>1753</v>
      </c>
      <c r="AQ233" s="462"/>
    </row>
    <row r="234" spans="1:43" ht="126" outlineLevel="2">
      <c r="A234" s="455" t="e">
        <f>IF(C233&lt;&gt;"",$C$8:C233,A233)</f>
        <v>#VALUE!</v>
      </c>
      <c r="B234" s="443" t="str">
        <f>IF(C234&lt;&gt;"",COUNTA($C$8:C234),"")</f>
        <v/>
      </c>
      <c r="C234" s="443"/>
      <c r="D234" s="452" t="s">
        <v>159</v>
      </c>
      <c r="E234" s="453"/>
      <c r="F234" s="453"/>
      <c r="G234" s="453"/>
      <c r="H234" s="453"/>
      <c r="I234" s="453"/>
      <c r="J234" s="453"/>
      <c r="K234" s="456"/>
      <c r="L234" s="457"/>
      <c r="M234" s="458" t="str">
        <f>IF(K234&lt;&gt;"",VLOOKUP(K234,'DON GIA'!$S$1:$U$19,3,0),"")</f>
        <v/>
      </c>
      <c r="N234" s="458" t="str">
        <f>IF(K234&lt;&gt;"",VLOOKUP(K234,'DON GIA'!$S$1:$V$19,4,0),"")</f>
        <v/>
      </c>
      <c r="O234" s="458" t="str">
        <f t="shared" si="47"/>
        <v/>
      </c>
      <c r="P234" s="458" t="str">
        <f t="shared" si="48"/>
        <v/>
      </c>
      <c r="Q234" s="452" t="s">
        <v>35</v>
      </c>
      <c r="R234" s="453"/>
      <c r="S234" s="453"/>
      <c r="T234" s="459" t="str">
        <f>IF(Q234&lt;&gt;"",VLOOKUP(Q234,'DON GIA'!$H$1:$K$103,4,0),"")</f>
        <v/>
      </c>
      <c r="U234" s="459" t="str">
        <f t="shared" si="53"/>
        <v/>
      </c>
      <c r="V234" s="456" t="s">
        <v>1003</v>
      </c>
      <c r="W234" s="453" t="s">
        <v>27</v>
      </c>
      <c r="X234" s="460">
        <v>6</v>
      </c>
      <c r="Y234" s="461"/>
      <c r="Z234" s="459">
        <f>IF(V234&lt;&gt;"",VLOOKUP(V234,'DON GIA'!$A$1:$D$346,4,0),"")</f>
        <v>854777</v>
      </c>
      <c r="AA234" s="459">
        <f>IF(V234&lt;&gt;"",IF(ISNUMBER(Z234),X234*Z234,""),"")</f>
        <v>5128662</v>
      </c>
      <c r="AB234" s="452"/>
      <c r="AC234" s="452"/>
      <c r="AD234" s="452"/>
      <c r="AE234" s="452"/>
      <c r="AF234" s="452"/>
      <c r="AG234" s="453"/>
      <c r="AH234" s="452"/>
      <c r="AI234" s="453"/>
      <c r="AJ234" s="453"/>
      <c r="AK234" s="459" t="str">
        <f>IF(AH234&lt;&gt;"",VLOOKUP(AH234,'DON GIA'!$M$1:$P$9,4,0),"")</f>
        <v/>
      </c>
      <c r="AL234" s="459" t="str">
        <f t="shared" si="51"/>
        <v/>
      </c>
      <c r="AM234" s="453"/>
      <c r="AN234" s="453"/>
      <c r="AO234" s="449" t="str">
        <f t="shared" si="43"/>
        <v/>
      </c>
      <c r="AP234" s="456"/>
      <c r="AQ234" s="462"/>
    </row>
    <row r="235" spans="1:43" ht="94.5" outlineLevel="2">
      <c r="A235" s="455" t="e">
        <f>IF(C234&lt;&gt;"",$C$8:C234,A234)</f>
        <v>#VALUE!</v>
      </c>
      <c r="B235" s="443" t="str">
        <f>IF(C235&lt;&gt;"",COUNTA($C$8:C235),"")</f>
        <v/>
      </c>
      <c r="C235" s="443"/>
      <c r="D235" s="452"/>
      <c r="E235" s="453"/>
      <c r="F235" s="453"/>
      <c r="G235" s="453"/>
      <c r="H235" s="453"/>
      <c r="I235" s="453"/>
      <c r="J235" s="453"/>
      <c r="K235" s="456"/>
      <c r="L235" s="457"/>
      <c r="M235" s="458" t="str">
        <f>IF(K235&lt;&gt;"",VLOOKUP(K235,'DON GIA'!$S$1:$U$19,3,0),"")</f>
        <v/>
      </c>
      <c r="N235" s="458" t="str">
        <f>IF(K235&lt;&gt;"",VLOOKUP(K235,'DON GIA'!$S$1:$V$19,4,0),"")</f>
        <v/>
      </c>
      <c r="O235" s="458" t="str">
        <f t="shared" si="47"/>
        <v/>
      </c>
      <c r="P235" s="458" t="str">
        <f t="shared" si="48"/>
        <v/>
      </c>
      <c r="Q235" s="452" t="s">
        <v>35</v>
      </c>
      <c r="R235" s="453"/>
      <c r="S235" s="453"/>
      <c r="T235" s="459" t="str">
        <f>IF(Q235&lt;&gt;"",VLOOKUP(Q235,'DON GIA'!$H$1:$K$103,4,0),"")</f>
        <v/>
      </c>
      <c r="U235" s="459" t="str">
        <f t="shared" si="53"/>
        <v/>
      </c>
      <c r="V235" s="456" t="s">
        <v>1077</v>
      </c>
      <c r="W235" s="453" t="s">
        <v>27</v>
      </c>
      <c r="X235" s="460">
        <v>13.8</v>
      </c>
      <c r="Y235" s="461"/>
      <c r="Z235" s="459">
        <f>IF(V235&lt;&gt;"",VLOOKUP(V235,'DON GIA'!$A$1:$D$346,4,0),"")</f>
        <v>264499</v>
      </c>
      <c r="AA235" s="459">
        <f>IF(V235&lt;&gt;"",IF(ISNUMBER(Z235),X235*Z235,""),"")</f>
        <v>3650086.2</v>
      </c>
      <c r="AB235" s="452"/>
      <c r="AC235" s="452"/>
      <c r="AD235" s="452"/>
      <c r="AE235" s="452"/>
      <c r="AF235" s="452"/>
      <c r="AG235" s="453"/>
      <c r="AH235" s="452"/>
      <c r="AI235" s="453"/>
      <c r="AJ235" s="453"/>
      <c r="AK235" s="459" t="str">
        <f>IF(AH235&lt;&gt;"",VLOOKUP(AH235,'DON GIA'!$M$1:$P$9,4,0),"")</f>
        <v/>
      </c>
      <c r="AL235" s="459" t="str">
        <f t="shared" si="51"/>
        <v/>
      </c>
      <c r="AM235" s="453"/>
      <c r="AN235" s="453"/>
      <c r="AO235" s="449" t="str">
        <f t="shared" si="43"/>
        <v/>
      </c>
      <c r="AP235" s="456"/>
      <c r="AQ235" s="462"/>
    </row>
    <row r="236" spans="1:43" ht="126" outlineLevel="2">
      <c r="A236" s="455" t="e">
        <f>IF(C235&lt;&gt;"",$C$8:C235,A235)</f>
        <v>#VALUE!</v>
      </c>
      <c r="B236" s="443" t="str">
        <f>IF(C236&lt;&gt;"",COUNTA($C$8:C236),"")</f>
        <v/>
      </c>
      <c r="C236" s="443"/>
      <c r="D236" s="452"/>
      <c r="E236" s="453"/>
      <c r="F236" s="453"/>
      <c r="G236" s="453"/>
      <c r="H236" s="453"/>
      <c r="I236" s="453"/>
      <c r="J236" s="453"/>
      <c r="K236" s="456"/>
      <c r="L236" s="457"/>
      <c r="M236" s="458" t="str">
        <f>IF(K236&lt;&gt;"",VLOOKUP(K236,'DON GIA'!$S$1:$U$19,3,0),"")</f>
        <v/>
      </c>
      <c r="N236" s="458" t="str">
        <f>IF(K236&lt;&gt;"",VLOOKUP(K236,'DON GIA'!$S$1:$V$19,4,0),"")</f>
        <v/>
      </c>
      <c r="O236" s="458" t="str">
        <f t="shared" si="47"/>
        <v/>
      </c>
      <c r="P236" s="458" t="str">
        <f t="shared" si="48"/>
        <v/>
      </c>
      <c r="Q236" s="452" t="s">
        <v>35</v>
      </c>
      <c r="R236" s="453"/>
      <c r="S236" s="453"/>
      <c r="T236" s="459" t="str">
        <f>IF(Q236&lt;&gt;"",VLOOKUP(Q236,'DON GIA'!$H$1:$K$103,4,0),"")</f>
        <v/>
      </c>
      <c r="U236" s="459" t="str">
        <f t="shared" si="53"/>
        <v/>
      </c>
      <c r="V236" s="456" t="s">
        <v>1076</v>
      </c>
      <c r="W236" s="453" t="s">
        <v>27</v>
      </c>
      <c r="X236" s="460">
        <v>2.66</v>
      </c>
      <c r="Y236" s="461"/>
      <c r="Z236" s="459">
        <f>IF(V236&lt;&gt;"",VLOOKUP(V236,'DON GIA'!$A$1:$D$346,4,0),"")</f>
        <v>9667459</v>
      </c>
      <c r="AA236" s="459">
        <f>IF(V236&lt;&gt;"",IF(ISNUMBER(Z236),X236*Z236,""),"")</f>
        <v>25715440.940000001</v>
      </c>
      <c r="AB236" s="452"/>
      <c r="AC236" s="452"/>
      <c r="AD236" s="452"/>
      <c r="AE236" s="452"/>
      <c r="AF236" s="452"/>
      <c r="AG236" s="453"/>
      <c r="AH236" s="452"/>
      <c r="AI236" s="453"/>
      <c r="AJ236" s="453"/>
      <c r="AK236" s="459" t="str">
        <f>IF(AH236&lt;&gt;"",VLOOKUP(AH236,'DON GIA'!$M$1:$P$9,4,0),"")</f>
        <v/>
      </c>
      <c r="AL236" s="459" t="str">
        <f t="shared" si="51"/>
        <v/>
      </c>
      <c r="AM236" s="453"/>
      <c r="AN236" s="453"/>
      <c r="AO236" s="449" t="str">
        <f t="shared" si="43"/>
        <v/>
      </c>
      <c r="AP236" s="456"/>
      <c r="AQ236" s="462"/>
    </row>
    <row r="237" spans="1:43" ht="31.5" outlineLevel="2">
      <c r="A237" s="455" t="e">
        <f>IF(C236&lt;&gt;"",$C$8:C236,A236)</f>
        <v>#VALUE!</v>
      </c>
      <c r="B237" s="443" t="str">
        <f>IF(C237&lt;&gt;"",COUNTA($C$8:C237),"")</f>
        <v/>
      </c>
      <c r="C237" s="443"/>
      <c r="D237" s="444"/>
      <c r="E237" s="453"/>
      <c r="F237" s="453"/>
      <c r="G237" s="453"/>
      <c r="H237" s="453"/>
      <c r="I237" s="453"/>
      <c r="J237" s="453"/>
      <c r="K237" s="456"/>
      <c r="L237" s="457"/>
      <c r="M237" s="458" t="str">
        <f>IF(K237&lt;&gt;"",VLOOKUP(K237,'DON GIA'!$S$1:$U$19,3,0),"")</f>
        <v/>
      </c>
      <c r="N237" s="458" t="str">
        <f>IF(K237&lt;&gt;"",VLOOKUP(K237,'DON GIA'!$S$1:$V$19,4,0),"")</f>
        <v/>
      </c>
      <c r="O237" s="458" t="str">
        <f t="shared" si="47"/>
        <v/>
      </c>
      <c r="P237" s="458" t="str">
        <f t="shared" si="48"/>
        <v/>
      </c>
      <c r="Q237" s="452" t="s">
        <v>35</v>
      </c>
      <c r="R237" s="453"/>
      <c r="S237" s="453"/>
      <c r="T237" s="459" t="str">
        <f>IF(Q237&lt;&gt;"",VLOOKUP(Q237,'DON GIA'!$H$1:$K$103,4,0),"")</f>
        <v/>
      </c>
      <c r="U237" s="459" t="str">
        <f t="shared" si="53"/>
        <v/>
      </c>
      <c r="V237" s="456"/>
      <c r="W237" s="453"/>
      <c r="X237" s="460"/>
      <c r="Y237" s="461"/>
      <c r="Z237" s="459" t="str">
        <f>IF(V237&lt;&gt;"",VLOOKUP(V237,'DON GIA'!$A$1:$D$346,4,0),"")</f>
        <v/>
      </c>
      <c r="AA237" s="459" t="str">
        <f>IF(V237&lt;&gt;"",IF(ISNUMBER(Z237),X237*Z237,""),"")</f>
        <v/>
      </c>
      <c r="AB237" s="452"/>
      <c r="AC237" s="452"/>
      <c r="AD237" s="452"/>
      <c r="AE237" s="452"/>
      <c r="AF237" s="452"/>
      <c r="AG237" s="453"/>
      <c r="AH237" s="452"/>
      <c r="AI237" s="453"/>
      <c r="AJ237" s="453"/>
      <c r="AK237" s="459" t="str">
        <f>IF(AH237&lt;&gt;"",VLOOKUP(AH237,'DON GIA'!$M$1:$P$9,4,0),"")</f>
        <v/>
      </c>
      <c r="AL237" s="459" t="str">
        <f t="shared" si="51"/>
        <v/>
      </c>
      <c r="AM237" s="453"/>
      <c r="AN237" s="453"/>
      <c r="AO237" s="449" t="str">
        <f t="shared" si="43"/>
        <v/>
      </c>
      <c r="AP237" s="456"/>
      <c r="AQ237" s="462"/>
    </row>
    <row r="238" spans="1:43" ht="31.5" outlineLevel="1">
      <c r="A238" s="410" t="s">
        <v>839</v>
      </c>
      <c r="B238" s="443">
        <f>IF(C238&lt;&gt;"",COUNTA($C$8:C238),"")</f>
        <v>22</v>
      </c>
      <c r="C238" s="443">
        <v>414</v>
      </c>
      <c r="D238" s="444" t="s">
        <v>160</v>
      </c>
      <c r="E238" s="445"/>
      <c r="F238" s="445"/>
      <c r="G238" s="445"/>
      <c r="H238" s="445"/>
      <c r="I238" s="445"/>
      <c r="J238" s="445"/>
      <c r="K238" s="446"/>
      <c r="L238" s="447">
        <f>SUBTOTAL(9,L239:L250)</f>
        <v>111.34</v>
      </c>
      <c r="M238" s="448"/>
      <c r="N238" s="448"/>
      <c r="O238" s="448">
        <f>SUBTOTAL(9,O239:O250)</f>
        <v>163558460</v>
      </c>
      <c r="P238" s="448">
        <f>SUBTOTAL(9,P239:P250)</f>
        <v>0</v>
      </c>
      <c r="Q238" s="444"/>
      <c r="R238" s="445"/>
      <c r="S238" s="445">
        <f>SUBTOTAL(9,S239:S250)</f>
        <v>0</v>
      </c>
      <c r="T238" s="449"/>
      <c r="U238" s="449">
        <f>SUBTOTAL(9,U239:U250)</f>
        <v>0</v>
      </c>
      <c r="V238" s="446"/>
      <c r="W238" s="445"/>
      <c r="X238" s="450">
        <f>SUBTOTAL(9,X239:X250)</f>
        <v>336.74400000000003</v>
      </c>
      <c r="Y238" s="451">
        <f>SUBTOTAL(9,Y239:Y250)</f>
        <v>0</v>
      </c>
      <c r="Z238" s="449"/>
      <c r="AA238" s="449">
        <f>SUBTOTAL(9,AA239:AA250)</f>
        <v>447995150.42199993</v>
      </c>
      <c r="AB238" s="452"/>
      <c r="AC238" s="452"/>
      <c r="AD238" s="452"/>
      <c r="AE238" s="452"/>
      <c r="AF238" s="452"/>
      <c r="AG238" s="453"/>
      <c r="AH238" s="452"/>
      <c r="AI238" s="445"/>
      <c r="AJ238" s="445">
        <f>SUBTOTAL(9,AJ239:AJ250)</f>
        <v>2</v>
      </c>
      <c r="AK238" s="449"/>
      <c r="AL238" s="449">
        <f>SUBTOTAL(9,AL239:AL250)</f>
        <v>29895920</v>
      </c>
      <c r="AM238" s="445"/>
      <c r="AN238" s="445">
        <f>SUBTOTAL(9,AN239:AN250)</f>
        <v>1</v>
      </c>
      <c r="AO238" s="449">
        <f t="shared" si="43"/>
        <v>641449530.42199993</v>
      </c>
      <c r="AP238" s="454"/>
      <c r="AQ238" s="423"/>
    </row>
    <row r="239" spans="1:43" ht="189" outlineLevel="2">
      <c r="A239" s="455" t="e">
        <f>IF(C238&lt;&gt;"",$C$8:C238,A237)</f>
        <v>#VALUE!</v>
      </c>
      <c r="B239" s="443" t="str">
        <f>IF(C239&lt;&gt;"",COUNTA($C$8:C239),"")</f>
        <v/>
      </c>
      <c r="C239" s="443"/>
      <c r="D239" s="452" t="s">
        <v>162</v>
      </c>
      <c r="E239" s="453"/>
      <c r="F239" s="453"/>
      <c r="G239" s="453">
        <v>229</v>
      </c>
      <c r="H239" s="453">
        <v>10</v>
      </c>
      <c r="I239" s="453">
        <v>399</v>
      </c>
      <c r="J239" s="453" t="s">
        <v>161</v>
      </c>
      <c r="K239" s="456" t="s">
        <v>967</v>
      </c>
      <c r="L239" s="457">
        <v>111.34</v>
      </c>
      <c r="M239" s="458">
        <f>IF(K239&lt;&gt;"",VLOOKUP(K239,'DON GIA'!$S$1:$U$19,3,0),"")</f>
        <v>1469000</v>
      </c>
      <c r="N239" s="458">
        <f>IF(K239&lt;&gt;"",VLOOKUP(K239,'DON GIA'!$S$1:$V$19,4,0),"")</f>
        <v>0</v>
      </c>
      <c r="O239" s="458">
        <f t="shared" si="47"/>
        <v>163558460</v>
      </c>
      <c r="P239" s="458">
        <f t="shared" si="48"/>
        <v>0</v>
      </c>
      <c r="Q239" s="452" t="s">
        <v>35</v>
      </c>
      <c r="R239" s="453"/>
      <c r="S239" s="453"/>
      <c r="T239" s="459" t="str">
        <f>IF(Q239&lt;&gt;"",VLOOKUP(Q239,'DON GIA'!$H$1:$K$103,4,0),"")</f>
        <v/>
      </c>
      <c r="U239" s="459" t="str">
        <f t="shared" ref="U239:U250" si="54">IF(Q239&lt;&gt;"",IF(ISNUMBER(T239),S239*T239,""),"")</f>
        <v/>
      </c>
      <c r="V239" s="456" t="s">
        <v>1078</v>
      </c>
      <c r="W239" s="453" t="s">
        <v>27</v>
      </c>
      <c r="X239" s="460">
        <v>18.88</v>
      </c>
      <c r="Y239" s="461"/>
      <c r="Z239" s="459">
        <f>IF(V239&lt;&gt;"",VLOOKUP(V239,'DON GIA'!$A$1:$D$346,4,0),"")</f>
        <v>854777</v>
      </c>
      <c r="AA239" s="459">
        <f t="shared" ref="AA239:AA250" si="55">IF(V239&lt;&gt;"",IF(ISNUMBER(Z239),X239*Z239,""),"")</f>
        <v>16138189.76</v>
      </c>
      <c r="AB239" s="452" t="s">
        <v>28</v>
      </c>
      <c r="AC239" s="452" t="s">
        <v>29</v>
      </c>
      <c r="AD239" s="452" t="s">
        <v>30</v>
      </c>
      <c r="AE239" s="452" t="s">
        <v>41</v>
      </c>
      <c r="AF239" s="452" t="s">
        <v>136</v>
      </c>
      <c r="AG239" s="453" t="s">
        <v>408</v>
      </c>
      <c r="AH239" s="452" t="s">
        <v>562</v>
      </c>
      <c r="AI239" s="453" t="s">
        <v>409</v>
      </c>
      <c r="AJ239" s="453">
        <v>1</v>
      </c>
      <c r="AK239" s="459">
        <f>IF(AH239&lt;&gt;"",VLOOKUP(AH239,'DON GIA'!$M$1:$P$9,4,0),"")</f>
        <v>12895920</v>
      </c>
      <c r="AL239" s="459">
        <f t="shared" si="51"/>
        <v>12895920</v>
      </c>
      <c r="AM239" s="453" t="s">
        <v>407</v>
      </c>
      <c r="AN239" s="453">
        <v>1</v>
      </c>
      <c r="AO239" s="449" t="str">
        <f t="shared" si="43"/>
        <v/>
      </c>
      <c r="AP239" s="454" t="s">
        <v>1754</v>
      </c>
      <c r="AQ239" s="462"/>
    </row>
    <row r="240" spans="1:43" ht="283.5" outlineLevel="2">
      <c r="A240" s="455" t="e">
        <f>IF(C239&lt;&gt;"",$C$8:C239,A239)</f>
        <v>#VALUE!</v>
      </c>
      <c r="B240" s="443" t="str">
        <f>IF(C240&lt;&gt;"",COUNTA($C$8:C240),"")</f>
        <v/>
      </c>
      <c r="C240" s="443"/>
      <c r="D240" s="452" t="s">
        <v>163</v>
      </c>
      <c r="E240" s="453"/>
      <c r="F240" s="453"/>
      <c r="G240" s="453"/>
      <c r="H240" s="453"/>
      <c r="I240" s="453"/>
      <c r="J240" s="453"/>
      <c r="K240" s="456"/>
      <c r="L240" s="457"/>
      <c r="M240" s="458" t="str">
        <f>IF(K240&lt;&gt;"",VLOOKUP(K240,'DON GIA'!$S$1:$U$19,3,0),"")</f>
        <v/>
      </c>
      <c r="N240" s="458" t="str">
        <f>IF(K240&lt;&gt;"",VLOOKUP(K240,'DON GIA'!$S$1:$V$19,4,0),"")</f>
        <v/>
      </c>
      <c r="O240" s="458" t="str">
        <f t="shared" si="47"/>
        <v/>
      </c>
      <c r="P240" s="458" t="str">
        <f t="shared" si="48"/>
        <v/>
      </c>
      <c r="Q240" s="452" t="s">
        <v>35</v>
      </c>
      <c r="R240" s="453"/>
      <c r="S240" s="453"/>
      <c r="T240" s="459" t="str">
        <f>IF(Q240&lt;&gt;"",VLOOKUP(Q240,'DON GIA'!$H$1:$K$103,4,0),"")</f>
        <v/>
      </c>
      <c r="U240" s="459" t="str">
        <f t="shared" si="54"/>
        <v/>
      </c>
      <c r="V240" s="456" t="s">
        <v>1063</v>
      </c>
      <c r="W240" s="453" t="s">
        <v>27</v>
      </c>
      <c r="X240" s="460">
        <v>78.69</v>
      </c>
      <c r="Y240" s="461"/>
      <c r="Z240" s="459">
        <f>IF(V240&lt;&gt;"",VLOOKUP(V240,'DON GIA'!$A$1:$D$346,4,0),"")</f>
        <v>3941166</v>
      </c>
      <c r="AA240" s="459">
        <f t="shared" si="55"/>
        <v>310130352.53999996</v>
      </c>
      <c r="AB240" s="452" t="s">
        <v>28</v>
      </c>
      <c r="AC240" s="452" t="s">
        <v>29</v>
      </c>
      <c r="AD240" s="452" t="s">
        <v>30</v>
      </c>
      <c r="AE240" s="452" t="s">
        <v>31</v>
      </c>
      <c r="AF240" s="452" t="s">
        <v>32</v>
      </c>
      <c r="AG240" s="453"/>
      <c r="AH240" s="452" t="s">
        <v>579</v>
      </c>
      <c r="AI240" s="453" t="s">
        <v>560</v>
      </c>
      <c r="AJ240" s="453">
        <v>1</v>
      </c>
      <c r="AK240" s="459">
        <f>IF(AH240&lt;&gt;"",VLOOKUP(AH240,'DON GIA'!$M$1:$P$9,4,0),"")</f>
        <v>17000000</v>
      </c>
      <c r="AL240" s="459">
        <f t="shared" si="51"/>
        <v>17000000</v>
      </c>
      <c r="AM240" s="453"/>
      <c r="AN240" s="453"/>
      <c r="AO240" s="449" t="str">
        <f t="shared" si="43"/>
        <v/>
      </c>
      <c r="AP240" s="463" t="s">
        <v>413</v>
      </c>
      <c r="AQ240" s="462"/>
    </row>
    <row r="241" spans="1:43" ht="220.5" outlineLevel="2">
      <c r="A241" s="455" t="e">
        <f>IF(C240&lt;&gt;"",$C$8:C240,A240)</f>
        <v>#VALUE!</v>
      </c>
      <c r="B241" s="443" t="str">
        <f>IF(C241&lt;&gt;"",COUNTA($C$8:C241),"")</f>
        <v/>
      </c>
      <c r="C241" s="443"/>
      <c r="D241" s="452" t="s">
        <v>164</v>
      </c>
      <c r="E241" s="453"/>
      <c r="F241" s="453"/>
      <c r="G241" s="453"/>
      <c r="H241" s="453"/>
      <c r="I241" s="453"/>
      <c r="J241" s="453"/>
      <c r="K241" s="456"/>
      <c r="L241" s="457"/>
      <c r="M241" s="458" t="str">
        <f>IF(K241&lt;&gt;"",VLOOKUP(K241,'DON GIA'!$S$1:$U$19,3,0),"")</f>
        <v/>
      </c>
      <c r="N241" s="458" t="str">
        <f>IF(K241&lt;&gt;"",VLOOKUP(K241,'DON GIA'!$S$1:$V$19,4,0),"")</f>
        <v/>
      </c>
      <c r="O241" s="458" t="str">
        <f t="shared" si="47"/>
        <v/>
      </c>
      <c r="P241" s="458" t="str">
        <f t="shared" si="48"/>
        <v/>
      </c>
      <c r="Q241" s="452" t="s">
        <v>35</v>
      </c>
      <c r="R241" s="453"/>
      <c r="S241" s="453"/>
      <c r="T241" s="459" t="str">
        <f>IF(Q241&lt;&gt;"",VLOOKUP(Q241,'DON GIA'!$H$1:$K$103,4,0),"")</f>
        <v/>
      </c>
      <c r="U241" s="459" t="str">
        <f t="shared" si="54"/>
        <v/>
      </c>
      <c r="V241" s="456" t="s">
        <v>1079</v>
      </c>
      <c r="W241" s="453" t="s">
        <v>27</v>
      </c>
      <c r="X241" s="460">
        <v>82.6</v>
      </c>
      <c r="Y241" s="461"/>
      <c r="Z241" s="459">
        <f>IF(V241&lt;&gt;"",VLOOKUP(V241,'DON GIA'!$A$1:$D$346,4,0),"")</f>
        <v>109890</v>
      </c>
      <c r="AA241" s="459">
        <f t="shared" si="55"/>
        <v>9076914</v>
      </c>
      <c r="AB241" s="452"/>
      <c r="AC241" s="452"/>
      <c r="AD241" s="452"/>
      <c r="AE241" s="452"/>
      <c r="AF241" s="452"/>
      <c r="AG241" s="453"/>
      <c r="AH241" s="452"/>
      <c r="AI241" s="453"/>
      <c r="AJ241" s="453"/>
      <c r="AK241" s="459" t="str">
        <f>IF(AH241&lt;&gt;"",VLOOKUP(AH241,'DON GIA'!$M$1:$P$9,4,0),"")</f>
        <v/>
      </c>
      <c r="AL241" s="459" t="str">
        <f t="shared" si="51"/>
        <v/>
      </c>
      <c r="AM241" s="453"/>
      <c r="AN241" s="453"/>
      <c r="AO241" s="449" t="str">
        <f t="shared" si="43"/>
        <v/>
      </c>
      <c r="AP241" s="456" t="s">
        <v>414</v>
      </c>
      <c r="AQ241" s="462"/>
    </row>
    <row r="242" spans="1:43" ht="409.5" outlineLevel="2">
      <c r="A242" s="455" t="e">
        <f>IF(C241&lt;&gt;"",$C$8:C241,A241)</f>
        <v>#VALUE!</v>
      </c>
      <c r="B242" s="443" t="str">
        <f>IF(C242&lt;&gt;"",COUNTA($C$8:C242),"")</f>
        <v/>
      </c>
      <c r="C242" s="443"/>
      <c r="D242" s="452"/>
      <c r="E242" s="453"/>
      <c r="F242" s="453"/>
      <c r="G242" s="453"/>
      <c r="H242" s="453"/>
      <c r="I242" s="453"/>
      <c r="J242" s="453"/>
      <c r="K242" s="456"/>
      <c r="L242" s="457"/>
      <c r="M242" s="458" t="str">
        <f>IF(K242&lt;&gt;"",VLOOKUP(K242,'DON GIA'!$S$1:$U$19,3,0),"")</f>
        <v/>
      </c>
      <c r="N242" s="458" t="str">
        <f>IF(K242&lt;&gt;"",VLOOKUP(K242,'DON GIA'!$S$1:$V$19,4,0),"")</f>
        <v/>
      </c>
      <c r="O242" s="458" t="str">
        <f t="shared" si="47"/>
        <v/>
      </c>
      <c r="P242" s="458" t="str">
        <f t="shared" si="48"/>
        <v/>
      </c>
      <c r="Q242" s="452" t="s">
        <v>35</v>
      </c>
      <c r="R242" s="453"/>
      <c r="S242" s="453"/>
      <c r="T242" s="459" t="str">
        <f>IF(Q242&lt;&gt;"",VLOOKUP(Q242,'DON GIA'!$H$1:$K$103,4,0),"")</f>
        <v/>
      </c>
      <c r="U242" s="459" t="str">
        <f t="shared" si="54"/>
        <v/>
      </c>
      <c r="V242" s="456" t="s">
        <v>1080</v>
      </c>
      <c r="W242" s="453" t="s">
        <v>27</v>
      </c>
      <c r="X242" s="460">
        <v>3.91</v>
      </c>
      <c r="Y242" s="461"/>
      <c r="Z242" s="459">
        <f>IF(V242&lt;&gt;"",VLOOKUP(V242,'DON GIA'!$A$1:$D$346,4,0),"")</f>
        <v>10375629</v>
      </c>
      <c r="AA242" s="459">
        <f t="shared" si="55"/>
        <v>40568709.390000001</v>
      </c>
      <c r="AB242" s="452" t="s">
        <v>28</v>
      </c>
      <c r="AC242" s="452" t="s">
        <v>29</v>
      </c>
      <c r="AD242" s="452" t="s">
        <v>30</v>
      </c>
      <c r="AE242" s="452" t="s">
        <v>31</v>
      </c>
      <c r="AF242" s="452" t="s">
        <v>32</v>
      </c>
      <c r="AG242" s="453"/>
      <c r="AH242" s="452"/>
      <c r="AI242" s="453"/>
      <c r="AJ242" s="453"/>
      <c r="AK242" s="459" t="str">
        <f>IF(AH242&lt;&gt;"",VLOOKUP(AH242,'DON GIA'!$M$1:$P$9,4,0),"")</f>
        <v/>
      </c>
      <c r="AL242" s="459" t="str">
        <f t="shared" si="51"/>
        <v/>
      </c>
      <c r="AM242" s="453"/>
      <c r="AN242" s="453"/>
      <c r="AO242" s="449" t="str">
        <f t="shared" si="43"/>
        <v/>
      </c>
      <c r="AP242" s="456" t="s">
        <v>415</v>
      </c>
      <c r="AQ242" s="462"/>
    </row>
    <row r="243" spans="1:43" ht="283.5" outlineLevel="2">
      <c r="A243" s="455" t="e">
        <f>IF(C242&lt;&gt;"",$C$8:C242,A242)</f>
        <v>#VALUE!</v>
      </c>
      <c r="B243" s="443" t="str">
        <f>IF(C243&lt;&gt;"",COUNTA($C$8:C243),"")</f>
        <v/>
      </c>
      <c r="C243" s="443"/>
      <c r="D243" s="452"/>
      <c r="E243" s="453"/>
      <c r="F243" s="453"/>
      <c r="G243" s="453"/>
      <c r="H243" s="453"/>
      <c r="I243" s="453"/>
      <c r="J243" s="453"/>
      <c r="K243" s="456"/>
      <c r="L243" s="457"/>
      <c r="M243" s="458" t="str">
        <f>IF(K243&lt;&gt;"",VLOOKUP(K243,'DON GIA'!$S$1:$U$19,3,0),"")</f>
        <v/>
      </c>
      <c r="N243" s="458" t="str">
        <f>IF(K243&lt;&gt;"",VLOOKUP(K243,'DON GIA'!$S$1:$V$19,4,0),"")</f>
        <v/>
      </c>
      <c r="O243" s="458" t="str">
        <f t="shared" si="47"/>
        <v/>
      </c>
      <c r="P243" s="458" t="str">
        <f t="shared" si="48"/>
        <v/>
      </c>
      <c r="Q243" s="452" t="s">
        <v>35</v>
      </c>
      <c r="R243" s="453"/>
      <c r="S243" s="453"/>
      <c r="T243" s="459" t="str">
        <f>IF(Q243&lt;&gt;"",VLOOKUP(Q243,'DON GIA'!$H$1:$K$103,4,0),"")</f>
        <v/>
      </c>
      <c r="U243" s="459" t="str">
        <f t="shared" si="54"/>
        <v/>
      </c>
      <c r="V243" s="456" t="s">
        <v>1081</v>
      </c>
      <c r="W243" s="453" t="s">
        <v>27</v>
      </c>
      <c r="X243" s="460">
        <v>25.44</v>
      </c>
      <c r="Y243" s="461"/>
      <c r="Z243" s="459">
        <f>IF(V243&lt;&gt;"",VLOOKUP(V243,'DON GIA'!$A$1:$D$346,4,0),"")</f>
        <v>1238791</v>
      </c>
      <c r="AA243" s="459">
        <f t="shared" si="55"/>
        <v>31514843.040000003</v>
      </c>
      <c r="AB243" s="452"/>
      <c r="AC243" s="452"/>
      <c r="AD243" s="452"/>
      <c r="AE243" s="452"/>
      <c r="AF243" s="452"/>
      <c r="AG243" s="453"/>
      <c r="AH243" s="452"/>
      <c r="AI243" s="453"/>
      <c r="AJ243" s="453"/>
      <c r="AK243" s="459" t="str">
        <f>IF(AH243&lt;&gt;"",VLOOKUP(AH243,'DON GIA'!$M$1:$P$9,4,0),"")</f>
        <v/>
      </c>
      <c r="AL243" s="459" t="str">
        <f t="shared" si="51"/>
        <v/>
      </c>
      <c r="AM243" s="453"/>
      <c r="AN243" s="453"/>
      <c r="AO243" s="449" t="str">
        <f t="shared" si="43"/>
        <v/>
      </c>
      <c r="AP243" s="456" t="s">
        <v>416</v>
      </c>
      <c r="AQ243" s="462"/>
    </row>
    <row r="244" spans="1:43" ht="157.5" outlineLevel="2">
      <c r="A244" s="455" t="e">
        <f>IF(C243&lt;&gt;"",$C$8:C243,A243)</f>
        <v>#VALUE!</v>
      </c>
      <c r="B244" s="443" t="str">
        <f>IF(C244&lt;&gt;"",COUNTA($C$8:C244),"")</f>
        <v/>
      </c>
      <c r="C244" s="443"/>
      <c r="D244" s="444"/>
      <c r="E244" s="453"/>
      <c r="F244" s="453"/>
      <c r="G244" s="453"/>
      <c r="H244" s="453"/>
      <c r="I244" s="453"/>
      <c r="J244" s="453"/>
      <c r="K244" s="456"/>
      <c r="L244" s="457"/>
      <c r="M244" s="458" t="str">
        <f>IF(K244&lt;&gt;"",VLOOKUP(K244,'DON GIA'!$S$1:$U$19,3,0),"")</f>
        <v/>
      </c>
      <c r="N244" s="458" t="str">
        <f>IF(K244&lt;&gt;"",VLOOKUP(K244,'DON GIA'!$S$1:$V$19,4,0),"")</f>
        <v/>
      </c>
      <c r="O244" s="458" t="str">
        <f t="shared" si="47"/>
        <v/>
      </c>
      <c r="P244" s="458" t="str">
        <f t="shared" si="48"/>
        <v/>
      </c>
      <c r="Q244" s="452" t="s">
        <v>35</v>
      </c>
      <c r="R244" s="453"/>
      <c r="S244" s="453"/>
      <c r="T244" s="459" t="str">
        <f>IF(Q244&lt;&gt;"",VLOOKUP(Q244,'DON GIA'!$H$1:$K$103,4,0),"")</f>
        <v/>
      </c>
      <c r="U244" s="459" t="str">
        <f t="shared" si="54"/>
        <v/>
      </c>
      <c r="V244" s="456" t="s">
        <v>1082</v>
      </c>
      <c r="W244" s="453" t="s">
        <v>38</v>
      </c>
      <c r="X244" s="460">
        <v>0.17399999999999999</v>
      </c>
      <c r="Y244" s="461"/>
      <c r="Z244" s="459">
        <f>IF(V244&lt;&gt;"",VLOOKUP(V244,'DON GIA'!$A$1:$D$346,4,0),"")</f>
        <v>2523428</v>
      </c>
      <c r="AA244" s="459">
        <f t="shared" si="55"/>
        <v>439076.47199999995</v>
      </c>
      <c r="AB244" s="452"/>
      <c r="AC244" s="452"/>
      <c r="AD244" s="452"/>
      <c r="AE244" s="452"/>
      <c r="AF244" s="452"/>
      <c r="AG244" s="453"/>
      <c r="AH244" s="452"/>
      <c r="AI244" s="453"/>
      <c r="AJ244" s="453"/>
      <c r="AK244" s="459" t="str">
        <f>IF(AH244&lt;&gt;"",VLOOKUP(AH244,'DON GIA'!$M$1:$P$9,4,0),"")</f>
        <v/>
      </c>
      <c r="AL244" s="459" t="str">
        <f t="shared" si="51"/>
        <v/>
      </c>
      <c r="AM244" s="453"/>
      <c r="AN244" s="453"/>
      <c r="AO244" s="449" t="str">
        <f t="shared" si="43"/>
        <v/>
      </c>
      <c r="AP244" s="463" t="s">
        <v>361</v>
      </c>
      <c r="AQ244" s="462"/>
    </row>
    <row r="245" spans="1:43" ht="63" outlineLevel="2">
      <c r="A245" s="455" t="e">
        <f>IF(C244&lt;&gt;"",$C$8:C244,A244)</f>
        <v>#VALUE!</v>
      </c>
      <c r="B245" s="443" t="str">
        <f>IF(C245&lt;&gt;"",COUNTA($C$8:C245),"")</f>
        <v/>
      </c>
      <c r="C245" s="443"/>
      <c r="D245" s="452"/>
      <c r="E245" s="453"/>
      <c r="F245" s="453"/>
      <c r="G245" s="453"/>
      <c r="H245" s="453"/>
      <c r="I245" s="453"/>
      <c r="J245" s="453"/>
      <c r="K245" s="456"/>
      <c r="L245" s="457"/>
      <c r="M245" s="458" t="str">
        <f>IF(K245&lt;&gt;"",VLOOKUP(K245,'DON GIA'!$S$1:$U$19,3,0),"")</f>
        <v/>
      </c>
      <c r="N245" s="458" t="str">
        <f>IF(K245&lt;&gt;"",VLOOKUP(K245,'DON GIA'!$S$1:$V$19,4,0),"")</f>
        <v/>
      </c>
      <c r="O245" s="458" t="str">
        <f t="shared" si="47"/>
        <v/>
      </c>
      <c r="P245" s="458" t="str">
        <f t="shared" si="48"/>
        <v/>
      </c>
      <c r="Q245" s="452" t="s">
        <v>35</v>
      </c>
      <c r="R245" s="453"/>
      <c r="S245" s="453"/>
      <c r="T245" s="459" t="str">
        <f>IF(Q245&lt;&gt;"",VLOOKUP(Q245,'DON GIA'!$H$1:$K$103,4,0),"")</f>
        <v/>
      </c>
      <c r="U245" s="459" t="str">
        <f t="shared" si="54"/>
        <v/>
      </c>
      <c r="V245" s="456" t="s">
        <v>1083</v>
      </c>
      <c r="W245" s="453" t="s">
        <v>27</v>
      </c>
      <c r="X245" s="460">
        <v>5.86</v>
      </c>
      <c r="Y245" s="461"/>
      <c r="Z245" s="459">
        <f>IF(V245&lt;&gt;"",VLOOKUP(V245,'DON GIA'!$A$1:$D$346,4,0),"")</f>
        <v>282038</v>
      </c>
      <c r="AA245" s="459">
        <f t="shared" si="55"/>
        <v>1652742.6800000002</v>
      </c>
      <c r="AB245" s="452"/>
      <c r="AC245" s="452"/>
      <c r="AD245" s="452"/>
      <c r="AE245" s="452"/>
      <c r="AF245" s="452"/>
      <c r="AG245" s="453"/>
      <c r="AH245" s="452"/>
      <c r="AI245" s="453"/>
      <c r="AJ245" s="453"/>
      <c r="AK245" s="459" t="str">
        <f>IF(AH245&lt;&gt;"",VLOOKUP(AH245,'DON GIA'!$M$1:$P$9,4,0),"")</f>
        <v/>
      </c>
      <c r="AL245" s="459" t="str">
        <f t="shared" si="51"/>
        <v/>
      </c>
      <c r="AM245" s="453"/>
      <c r="AN245" s="453"/>
      <c r="AO245" s="449" t="str">
        <f t="shared" si="43"/>
        <v/>
      </c>
      <c r="AP245" s="456"/>
      <c r="AQ245" s="462"/>
    </row>
    <row r="246" spans="1:43" ht="63" outlineLevel="2">
      <c r="A246" s="455" t="e">
        <f>IF(C245&lt;&gt;"",$C$8:C245,A245)</f>
        <v>#VALUE!</v>
      </c>
      <c r="B246" s="443" t="str">
        <f>IF(C246&lt;&gt;"",COUNTA($C$8:C246),"")</f>
        <v/>
      </c>
      <c r="C246" s="443"/>
      <c r="D246" s="452"/>
      <c r="E246" s="453"/>
      <c r="F246" s="453"/>
      <c r="G246" s="453"/>
      <c r="H246" s="453"/>
      <c r="I246" s="453"/>
      <c r="J246" s="453"/>
      <c r="K246" s="456"/>
      <c r="L246" s="457"/>
      <c r="M246" s="458" t="str">
        <f>IF(K246&lt;&gt;"",VLOOKUP(K246,'DON GIA'!$S$1:$U$19,3,0),"")</f>
        <v/>
      </c>
      <c r="N246" s="458" t="str">
        <f>IF(K246&lt;&gt;"",VLOOKUP(K246,'DON GIA'!$S$1:$V$19,4,0),"")</f>
        <v/>
      </c>
      <c r="O246" s="458" t="str">
        <f t="shared" si="47"/>
        <v/>
      </c>
      <c r="P246" s="458" t="str">
        <f t="shared" si="48"/>
        <v/>
      </c>
      <c r="Q246" s="452" t="s">
        <v>35</v>
      </c>
      <c r="R246" s="453"/>
      <c r="S246" s="453"/>
      <c r="T246" s="459" t="str">
        <f>IF(Q246&lt;&gt;"",VLOOKUP(Q246,'DON GIA'!$H$1:$K$103,4,0),"")</f>
        <v/>
      </c>
      <c r="U246" s="459" t="str">
        <f t="shared" si="54"/>
        <v/>
      </c>
      <c r="V246" s="456" t="s">
        <v>1084</v>
      </c>
      <c r="W246" s="453" t="s">
        <v>27</v>
      </c>
      <c r="X246" s="460">
        <v>0.96</v>
      </c>
      <c r="Y246" s="461"/>
      <c r="Z246" s="459">
        <f>IF(V246&lt;&gt;"",VLOOKUP(V246,'DON GIA'!$A$1:$D$346,4,0),"")</f>
        <v>138443</v>
      </c>
      <c r="AA246" s="459">
        <f t="shared" si="55"/>
        <v>132905.28</v>
      </c>
      <c r="AB246" s="452"/>
      <c r="AC246" s="452"/>
      <c r="AD246" s="452"/>
      <c r="AE246" s="452"/>
      <c r="AF246" s="452"/>
      <c r="AG246" s="453"/>
      <c r="AH246" s="452"/>
      <c r="AI246" s="453"/>
      <c r="AJ246" s="453"/>
      <c r="AK246" s="459" t="str">
        <f>IF(AH246&lt;&gt;"",VLOOKUP(AH246,'DON GIA'!$M$1:$P$9,4,0),"")</f>
        <v/>
      </c>
      <c r="AL246" s="459" t="str">
        <f t="shared" si="51"/>
        <v/>
      </c>
      <c r="AM246" s="453"/>
      <c r="AN246" s="453"/>
      <c r="AO246" s="449" t="str">
        <f t="shared" si="43"/>
        <v/>
      </c>
      <c r="AP246" s="456"/>
      <c r="AQ246" s="462"/>
    </row>
    <row r="247" spans="1:43" ht="63" outlineLevel="2">
      <c r="A247" s="455" t="e">
        <f>IF(C246&lt;&gt;"",$C$8:C246,A246)</f>
        <v>#VALUE!</v>
      </c>
      <c r="B247" s="443" t="str">
        <f>IF(C247&lt;&gt;"",COUNTA($C$8:C247),"")</f>
        <v/>
      </c>
      <c r="C247" s="443"/>
      <c r="D247" s="452"/>
      <c r="E247" s="453"/>
      <c r="F247" s="453"/>
      <c r="G247" s="453"/>
      <c r="H247" s="453"/>
      <c r="I247" s="453"/>
      <c r="J247" s="453"/>
      <c r="K247" s="456"/>
      <c r="L247" s="457"/>
      <c r="M247" s="458" t="str">
        <f>IF(K247&lt;&gt;"",VLOOKUP(K247,'DON GIA'!$S$1:$U$19,3,0),"")</f>
        <v/>
      </c>
      <c r="N247" s="458" t="str">
        <f>IF(K247&lt;&gt;"",VLOOKUP(K247,'DON GIA'!$S$1:$V$19,4,0),"")</f>
        <v/>
      </c>
      <c r="O247" s="458" t="str">
        <f t="shared" si="47"/>
        <v/>
      </c>
      <c r="P247" s="458" t="str">
        <f t="shared" si="48"/>
        <v/>
      </c>
      <c r="Q247" s="452" t="s">
        <v>35</v>
      </c>
      <c r="R247" s="453"/>
      <c r="S247" s="453"/>
      <c r="T247" s="459" t="str">
        <f>IF(Q247&lt;&gt;"",VLOOKUP(Q247,'DON GIA'!$H$1:$K$103,4,0),"")</f>
        <v/>
      </c>
      <c r="U247" s="459" t="str">
        <f t="shared" si="54"/>
        <v/>
      </c>
      <c r="V247" s="456" t="s">
        <v>1085</v>
      </c>
      <c r="W247" s="453" t="s">
        <v>27</v>
      </c>
      <c r="X247" s="460">
        <v>100.35</v>
      </c>
      <c r="Y247" s="461"/>
      <c r="Z247" s="459">
        <f>IF(V247&lt;&gt;"",VLOOKUP(V247,'DON GIA'!$A$1:$D$346,4,0),"")</f>
        <v>282038</v>
      </c>
      <c r="AA247" s="459">
        <f t="shared" si="55"/>
        <v>28302513.299999997</v>
      </c>
      <c r="AB247" s="452"/>
      <c r="AC247" s="452"/>
      <c r="AD247" s="452"/>
      <c r="AE247" s="452"/>
      <c r="AF247" s="452"/>
      <c r="AG247" s="453"/>
      <c r="AH247" s="452"/>
      <c r="AI247" s="453"/>
      <c r="AJ247" s="453"/>
      <c r="AK247" s="459" t="str">
        <f>IF(AH247&lt;&gt;"",VLOOKUP(AH247,'DON GIA'!$M$1:$P$9,4,0),"")</f>
        <v/>
      </c>
      <c r="AL247" s="459" t="str">
        <f t="shared" si="51"/>
        <v/>
      </c>
      <c r="AM247" s="453"/>
      <c r="AN247" s="453"/>
      <c r="AO247" s="449" t="str">
        <f t="shared" si="43"/>
        <v/>
      </c>
      <c r="AP247" s="456"/>
      <c r="AQ247" s="462"/>
    </row>
    <row r="248" spans="1:43" ht="63" outlineLevel="2">
      <c r="A248" s="455" t="e">
        <f>IF(C247&lt;&gt;"",$C$8:C247,A247)</f>
        <v>#VALUE!</v>
      </c>
      <c r="B248" s="443" t="str">
        <f>IF(C248&lt;&gt;"",COUNTA($C$8:C248),"")</f>
        <v/>
      </c>
      <c r="C248" s="443"/>
      <c r="D248" s="452"/>
      <c r="E248" s="453"/>
      <c r="F248" s="453"/>
      <c r="G248" s="453"/>
      <c r="H248" s="453"/>
      <c r="I248" s="453"/>
      <c r="J248" s="453"/>
      <c r="K248" s="456"/>
      <c r="L248" s="457"/>
      <c r="M248" s="458" t="str">
        <f>IF(K248&lt;&gt;"",VLOOKUP(K248,'DON GIA'!$S$1:$U$19,3,0),"")</f>
        <v/>
      </c>
      <c r="N248" s="458" t="str">
        <f>IF(K248&lt;&gt;"",VLOOKUP(K248,'DON GIA'!$S$1:$V$19,4,0),"")</f>
        <v/>
      </c>
      <c r="O248" s="458" t="str">
        <f t="shared" si="47"/>
        <v/>
      </c>
      <c r="P248" s="458" t="str">
        <f t="shared" si="48"/>
        <v/>
      </c>
      <c r="Q248" s="452" t="s">
        <v>35</v>
      </c>
      <c r="R248" s="453"/>
      <c r="S248" s="453"/>
      <c r="T248" s="459" t="str">
        <f>IF(Q248&lt;&gt;"",VLOOKUP(Q248,'DON GIA'!$H$1:$K$103,4,0),"")</f>
        <v/>
      </c>
      <c r="U248" s="459" t="str">
        <f t="shared" si="54"/>
        <v/>
      </c>
      <c r="V248" s="456" t="s">
        <v>1086</v>
      </c>
      <c r="W248" s="453" t="s">
        <v>44</v>
      </c>
      <c r="X248" s="460">
        <v>1</v>
      </c>
      <c r="Y248" s="461"/>
      <c r="Z248" s="459">
        <f>IF(V248&lt;&gt;"",VLOOKUP(V248,'DON GIA'!$A$1:$D$346,4,0),"")</f>
        <v>3793079</v>
      </c>
      <c r="AA248" s="459">
        <f t="shared" si="55"/>
        <v>3793079</v>
      </c>
      <c r="AB248" s="452"/>
      <c r="AC248" s="452"/>
      <c r="AD248" s="452"/>
      <c r="AE248" s="452"/>
      <c r="AF248" s="452"/>
      <c r="AG248" s="453"/>
      <c r="AH248" s="452"/>
      <c r="AI248" s="453"/>
      <c r="AJ248" s="453"/>
      <c r="AK248" s="459" t="str">
        <f>IF(AH248&lt;&gt;"",VLOOKUP(AH248,'DON GIA'!$M$1:$P$9,4,0),"")</f>
        <v/>
      </c>
      <c r="AL248" s="459" t="str">
        <f t="shared" si="51"/>
        <v/>
      </c>
      <c r="AM248" s="453"/>
      <c r="AN248" s="453"/>
      <c r="AO248" s="449" t="str">
        <f t="shared" si="43"/>
        <v/>
      </c>
      <c r="AP248" s="456"/>
      <c r="AQ248" s="462"/>
    </row>
    <row r="249" spans="1:43" ht="63" outlineLevel="2">
      <c r="A249" s="455" t="e">
        <f>IF(C248&lt;&gt;"",$C$8:C248,A248)</f>
        <v>#VALUE!</v>
      </c>
      <c r="B249" s="443" t="str">
        <f>IF(C249&lt;&gt;"",COUNTA($C$8:C249),"")</f>
        <v/>
      </c>
      <c r="C249" s="443"/>
      <c r="D249" s="452"/>
      <c r="E249" s="453"/>
      <c r="F249" s="453"/>
      <c r="G249" s="453"/>
      <c r="H249" s="453"/>
      <c r="I249" s="453"/>
      <c r="J249" s="453"/>
      <c r="K249" s="456"/>
      <c r="L249" s="457"/>
      <c r="M249" s="458" t="str">
        <f>IF(K249&lt;&gt;"",VLOOKUP(K249,'DON GIA'!$S$1:$U$19,3,0),"")</f>
        <v/>
      </c>
      <c r="N249" s="458" t="str">
        <f>IF(K249&lt;&gt;"",VLOOKUP(K249,'DON GIA'!$S$1:$V$19,4,0),"")</f>
        <v/>
      </c>
      <c r="O249" s="458" t="str">
        <f t="shared" si="47"/>
        <v/>
      </c>
      <c r="P249" s="458" t="str">
        <f t="shared" si="48"/>
        <v/>
      </c>
      <c r="Q249" s="452" t="s">
        <v>35</v>
      </c>
      <c r="R249" s="453"/>
      <c r="S249" s="453"/>
      <c r="T249" s="459" t="str">
        <f>IF(Q249&lt;&gt;"",VLOOKUP(Q249,'DON GIA'!$H$1:$K$103,4,0),"")</f>
        <v/>
      </c>
      <c r="U249" s="459" t="str">
        <f t="shared" si="54"/>
        <v/>
      </c>
      <c r="V249" s="456" t="s">
        <v>1019</v>
      </c>
      <c r="W249" s="453" t="s">
        <v>27</v>
      </c>
      <c r="X249" s="460">
        <v>18.88</v>
      </c>
      <c r="Y249" s="461"/>
      <c r="Z249" s="459">
        <f>IF(V249&lt;&gt;"",VLOOKUP(V249,'DON GIA'!$A$1:$D$346,4,0),"")</f>
        <v>330817</v>
      </c>
      <c r="AA249" s="459">
        <f t="shared" si="55"/>
        <v>6245824.96</v>
      </c>
      <c r="AB249" s="452"/>
      <c r="AC249" s="452"/>
      <c r="AD249" s="452"/>
      <c r="AE249" s="452"/>
      <c r="AF249" s="452"/>
      <c r="AG249" s="453"/>
      <c r="AH249" s="452"/>
      <c r="AI249" s="453"/>
      <c r="AJ249" s="453"/>
      <c r="AK249" s="459" t="str">
        <f>IF(AH249&lt;&gt;"",VLOOKUP(AH249,'DON GIA'!$M$1:$P$9,4,0),"")</f>
        <v/>
      </c>
      <c r="AL249" s="459" t="str">
        <f t="shared" si="51"/>
        <v/>
      </c>
      <c r="AM249" s="453"/>
      <c r="AN249" s="453"/>
      <c r="AO249" s="449" t="str">
        <f t="shared" si="43"/>
        <v/>
      </c>
      <c r="AP249" s="456"/>
      <c r="AQ249" s="462"/>
    </row>
    <row r="250" spans="1:43" ht="31.5" outlineLevel="2">
      <c r="A250" s="455" t="e">
        <f>IF(C249&lt;&gt;"",$C$8:C249,A249)</f>
        <v>#VALUE!</v>
      </c>
      <c r="B250" s="443" t="str">
        <f>IF(C250&lt;&gt;"",COUNTA($C$8:C250),"")</f>
        <v/>
      </c>
      <c r="C250" s="443"/>
      <c r="D250" s="444"/>
      <c r="E250" s="453"/>
      <c r="F250" s="453"/>
      <c r="G250" s="453"/>
      <c r="H250" s="453"/>
      <c r="I250" s="453"/>
      <c r="J250" s="453"/>
      <c r="K250" s="456"/>
      <c r="L250" s="457"/>
      <c r="M250" s="458" t="str">
        <f>IF(K250&lt;&gt;"",VLOOKUP(K250,'DON GIA'!$S$1:$U$19,3,0),"")</f>
        <v/>
      </c>
      <c r="N250" s="458" t="str">
        <f>IF(K250&lt;&gt;"",VLOOKUP(K250,'DON GIA'!$S$1:$V$19,4,0),"")</f>
        <v/>
      </c>
      <c r="O250" s="458" t="str">
        <f t="shared" si="47"/>
        <v/>
      </c>
      <c r="P250" s="458" t="str">
        <f t="shared" si="48"/>
        <v/>
      </c>
      <c r="Q250" s="452" t="s">
        <v>35</v>
      </c>
      <c r="R250" s="453"/>
      <c r="S250" s="453"/>
      <c r="T250" s="459" t="str">
        <f>IF(Q250&lt;&gt;"",VLOOKUP(Q250,'DON GIA'!$H$1:$K$103,4,0),"")</f>
        <v/>
      </c>
      <c r="U250" s="459" t="str">
        <f t="shared" si="54"/>
        <v/>
      </c>
      <c r="V250" s="456" t="s">
        <v>35</v>
      </c>
      <c r="W250" s="453"/>
      <c r="X250" s="460"/>
      <c r="Y250" s="461"/>
      <c r="Z250" s="459" t="str">
        <f>IF(V250&lt;&gt;"",VLOOKUP(V250,'DON GIA'!$A$1:$D$346,4,0),"")</f>
        <v/>
      </c>
      <c r="AA250" s="459" t="str">
        <f t="shared" si="55"/>
        <v/>
      </c>
      <c r="AB250" s="452"/>
      <c r="AC250" s="452"/>
      <c r="AD250" s="452"/>
      <c r="AE250" s="452"/>
      <c r="AF250" s="452"/>
      <c r="AG250" s="453"/>
      <c r="AH250" s="452"/>
      <c r="AI250" s="453"/>
      <c r="AJ250" s="453"/>
      <c r="AK250" s="459" t="str">
        <f>IF(AH250&lt;&gt;"",VLOOKUP(AH250,'DON GIA'!$M$1:$P$9,4,0),"")</f>
        <v/>
      </c>
      <c r="AL250" s="459" t="str">
        <f t="shared" si="51"/>
        <v/>
      </c>
      <c r="AM250" s="453"/>
      <c r="AN250" s="453"/>
      <c r="AO250" s="449" t="str">
        <f t="shared" si="43"/>
        <v/>
      </c>
      <c r="AP250" s="456"/>
      <c r="AQ250" s="462"/>
    </row>
    <row r="251" spans="1:43" ht="62.25" outlineLevel="1">
      <c r="A251" s="410" t="s">
        <v>838</v>
      </c>
      <c r="B251" s="443">
        <f>IF(C251&lt;&gt;"",COUNTA($C$8:C251),"")</f>
        <v>23</v>
      </c>
      <c r="C251" s="443">
        <v>415</v>
      </c>
      <c r="D251" s="444" t="s">
        <v>165</v>
      </c>
      <c r="E251" s="445"/>
      <c r="F251" s="445"/>
      <c r="G251" s="445"/>
      <c r="H251" s="445"/>
      <c r="I251" s="445"/>
      <c r="J251" s="445"/>
      <c r="K251" s="446"/>
      <c r="L251" s="447">
        <f>SUBTOTAL(9,L252:L258)</f>
        <v>120</v>
      </c>
      <c r="M251" s="448"/>
      <c r="N251" s="448"/>
      <c r="O251" s="448">
        <f>SUBTOTAL(9,O252:O258)</f>
        <v>176280000</v>
      </c>
      <c r="P251" s="448">
        <f>SUBTOTAL(9,P252:P258)</f>
        <v>0</v>
      </c>
      <c r="Q251" s="444"/>
      <c r="R251" s="445"/>
      <c r="S251" s="445">
        <f>SUBTOTAL(9,S252:S258)</f>
        <v>0</v>
      </c>
      <c r="T251" s="449"/>
      <c r="U251" s="449">
        <f>SUBTOTAL(9,U252:U258)</f>
        <v>0</v>
      </c>
      <c r="V251" s="446"/>
      <c r="W251" s="445"/>
      <c r="X251" s="450">
        <f>SUBTOTAL(9,X252:X258)</f>
        <v>164.7</v>
      </c>
      <c r="Y251" s="451">
        <f>SUBTOTAL(9,Y252:Y258)</f>
        <v>0</v>
      </c>
      <c r="Z251" s="449"/>
      <c r="AA251" s="449">
        <f>SUBTOTAL(9,AA252:AA258)</f>
        <v>159456432.5</v>
      </c>
      <c r="AB251" s="452"/>
      <c r="AC251" s="452"/>
      <c r="AD251" s="452"/>
      <c r="AE251" s="452"/>
      <c r="AF251" s="452"/>
      <c r="AG251" s="453"/>
      <c r="AH251" s="452"/>
      <c r="AI251" s="445"/>
      <c r="AJ251" s="445">
        <f>SUBTOTAL(9,AJ252:AJ258)</f>
        <v>3</v>
      </c>
      <c r="AK251" s="449"/>
      <c r="AL251" s="449">
        <f>SUBTOTAL(9,AL252:AL258)</f>
        <v>38791840</v>
      </c>
      <c r="AM251" s="445"/>
      <c r="AN251" s="445">
        <f>SUBTOTAL(9,AN252:AN258)</f>
        <v>1</v>
      </c>
      <c r="AO251" s="449">
        <f t="shared" si="43"/>
        <v>374528272.5</v>
      </c>
      <c r="AP251" s="454"/>
      <c r="AQ251" s="423"/>
    </row>
    <row r="252" spans="1:43" ht="189" outlineLevel="2">
      <c r="A252" s="455" t="e">
        <f>IF(C251&lt;&gt;"",$C$8:C251,A250)</f>
        <v>#VALUE!</v>
      </c>
      <c r="B252" s="443" t="str">
        <f>IF(C252&lt;&gt;"",COUNTA($C$8:C252),"")</f>
        <v/>
      </c>
      <c r="C252" s="443"/>
      <c r="D252" s="452" t="s">
        <v>166</v>
      </c>
      <c r="E252" s="453">
        <v>2</v>
      </c>
      <c r="F252" s="453"/>
      <c r="G252" s="453">
        <v>235</v>
      </c>
      <c r="H252" s="453">
        <v>10</v>
      </c>
      <c r="I252" s="453">
        <v>399</v>
      </c>
      <c r="J252" s="453" t="s">
        <v>161</v>
      </c>
      <c r="K252" s="456" t="s">
        <v>967</v>
      </c>
      <c r="L252" s="457">
        <v>120</v>
      </c>
      <c r="M252" s="458">
        <f>IF(K252&lt;&gt;"",VLOOKUP(K252,'DON GIA'!$S$1:$U$19,3,0),"")</f>
        <v>1469000</v>
      </c>
      <c r="N252" s="458">
        <f>IF(K252&lt;&gt;"",VLOOKUP(K252,'DON GIA'!$S$1:$V$19,4,0),"")</f>
        <v>0</v>
      </c>
      <c r="O252" s="458">
        <f t="shared" si="47"/>
        <v>176280000</v>
      </c>
      <c r="P252" s="458">
        <f t="shared" si="48"/>
        <v>0</v>
      </c>
      <c r="Q252" s="452" t="s">
        <v>35</v>
      </c>
      <c r="R252" s="453"/>
      <c r="S252" s="453"/>
      <c r="T252" s="459" t="str">
        <f>IF(Q252&lt;&gt;"",VLOOKUP(Q252,'DON GIA'!$H$1:$K$103,4,0),"")</f>
        <v/>
      </c>
      <c r="U252" s="459" t="str">
        <f t="shared" ref="U252:U258" si="56">IF(Q252&lt;&gt;"",IF(ISNUMBER(T252),S252*T252,""),"")</f>
        <v/>
      </c>
      <c r="V252" s="456" t="s">
        <v>1057</v>
      </c>
      <c r="W252" s="453" t="s">
        <v>27</v>
      </c>
      <c r="X252" s="460">
        <v>12.8</v>
      </c>
      <c r="Y252" s="461"/>
      <c r="Z252" s="459">
        <f>IF(V252&lt;&gt;"",VLOOKUP(V252,'DON GIA'!$A$1:$D$346,4,0),"")</f>
        <v>1229116</v>
      </c>
      <c r="AA252" s="459">
        <f t="shared" ref="AA252:AA258" si="57">IF(V252&lt;&gt;"",IF(ISNUMBER(Z252),X252*Z252,""),"")</f>
        <v>15732684.800000001</v>
      </c>
      <c r="AB252" s="452"/>
      <c r="AC252" s="452" t="s">
        <v>29</v>
      </c>
      <c r="AD252" s="452" t="s">
        <v>30</v>
      </c>
      <c r="AE252" s="452" t="s">
        <v>116</v>
      </c>
      <c r="AF252" s="452" t="s">
        <v>136</v>
      </c>
      <c r="AG252" s="453"/>
      <c r="AH252" s="452" t="s">
        <v>562</v>
      </c>
      <c r="AI252" s="453" t="s">
        <v>409</v>
      </c>
      <c r="AJ252" s="453">
        <v>2</v>
      </c>
      <c r="AK252" s="459">
        <f>IF(AH252&lt;&gt;"",VLOOKUP(AH252,'DON GIA'!$M$1:$P$9,4,0),"")</f>
        <v>12895920</v>
      </c>
      <c r="AL252" s="459">
        <f t="shared" si="51"/>
        <v>25791840</v>
      </c>
      <c r="AM252" s="453" t="s">
        <v>407</v>
      </c>
      <c r="AN252" s="453">
        <v>1</v>
      </c>
      <c r="AO252" s="449" t="str">
        <f t="shared" si="43"/>
        <v/>
      </c>
      <c r="AP252" s="454" t="s">
        <v>1755</v>
      </c>
      <c r="AQ252" s="462"/>
    </row>
    <row r="253" spans="1:43" ht="346.5" outlineLevel="2">
      <c r="A253" s="455" t="e">
        <f>IF(C252&lt;&gt;"",$C$8:C252,A252)</f>
        <v>#VALUE!</v>
      </c>
      <c r="B253" s="443" t="str">
        <f>IF(C253&lt;&gt;"",COUNTA($C$8:C253),"")</f>
        <v/>
      </c>
      <c r="C253" s="443"/>
      <c r="D253" s="452" t="s">
        <v>39</v>
      </c>
      <c r="E253" s="453"/>
      <c r="F253" s="453"/>
      <c r="G253" s="453"/>
      <c r="H253" s="453"/>
      <c r="I253" s="453"/>
      <c r="J253" s="453"/>
      <c r="K253" s="456"/>
      <c r="L253" s="457"/>
      <c r="M253" s="458" t="str">
        <f>IF(K253&lt;&gt;"",VLOOKUP(K253,'DON GIA'!$S$1:$U$19,3,0),"")</f>
        <v/>
      </c>
      <c r="N253" s="458" t="str">
        <f>IF(K253&lt;&gt;"",VLOOKUP(K253,'DON GIA'!$S$1:$V$19,4,0),"")</f>
        <v/>
      </c>
      <c r="O253" s="458" t="str">
        <f t="shared" si="47"/>
        <v/>
      </c>
      <c r="P253" s="458" t="str">
        <f t="shared" si="48"/>
        <v/>
      </c>
      <c r="Q253" s="452" t="s">
        <v>35</v>
      </c>
      <c r="R253" s="453"/>
      <c r="S253" s="453"/>
      <c r="T253" s="459" t="str">
        <f>IF(Q253&lt;&gt;"",VLOOKUP(Q253,'DON GIA'!$H$1:$K$103,4,0),"")</f>
        <v/>
      </c>
      <c r="U253" s="459" t="str">
        <f t="shared" si="56"/>
        <v/>
      </c>
      <c r="V253" s="456" t="s">
        <v>1057</v>
      </c>
      <c r="W253" s="453" t="s">
        <v>27</v>
      </c>
      <c r="X253" s="460">
        <v>54.1</v>
      </c>
      <c r="Y253" s="461"/>
      <c r="Z253" s="459">
        <f>IF(V253&lt;&gt;"",VLOOKUP(V253,'DON GIA'!$A$1:$D$346,4,0),"")</f>
        <v>1229116</v>
      </c>
      <c r="AA253" s="459">
        <f t="shared" si="57"/>
        <v>66495175.600000001</v>
      </c>
      <c r="AB253" s="452"/>
      <c r="AC253" s="452" t="s">
        <v>29</v>
      </c>
      <c r="AD253" s="452" t="s">
        <v>30</v>
      </c>
      <c r="AE253" s="452" t="s">
        <v>116</v>
      </c>
      <c r="AF253" s="452" t="s">
        <v>136</v>
      </c>
      <c r="AG253" s="453"/>
      <c r="AH253" s="452" t="s">
        <v>578</v>
      </c>
      <c r="AI253" s="453" t="s">
        <v>560</v>
      </c>
      <c r="AJ253" s="453">
        <v>1</v>
      </c>
      <c r="AK253" s="459">
        <f>IF(AH253&lt;&gt;"",VLOOKUP(AH253,'DON GIA'!$M$1:$P$9,4,0),"")</f>
        <v>13000000</v>
      </c>
      <c r="AL253" s="459">
        <f t="shared" si="51"/>
        <v>13000000</v>
      </c>
      <c r="AM253" s="453"/>
      <c r="AN253" s="453"/>
      <c r="AO253" s="449" t="str">
        <f t="shared" si="43"/>
        <v/>
      </c>
      <c r="AP253" s="463" t="s">
        <v>593</v>
      </c>
      <c r="AQ253" s="462"/>
    </row>
    <row r="254" spans="1:43" ht="409.5" outlineLevel="2">
      <c r="A254" s="455" t="e">
        <f>IF(C253&lt;&gt;"",$C$8:C253,A253)</f>
        <v>#VALUE!</v>
      </c>
      <c r="B254" s="443" t="str">
        <f>IF(C254&lt;&gt;"",COUNTA($C$8:C254),"")</f>
        <v/>
      </c>
      <c r="C254" s="443"/>
      <c r="D254" s="452" t="s">
        <v>167</v>
      </c>
      <c r="E254" s="453"/>
      <c r="F254" s="453"/>
      <c r="G254" s="453"/>
      <c r="H254" s="453"/>
      <c r="I254" s="453"/>
      <c r="J254" s="453"/>
      <c r="K254" s="456"/>
      <c r="L254" s="457"/>
      <c r="M254" s="458" t="str">
        <f>IF(K254&lt;&gt;"",VLOOKUP(K254,'DON GIA'!$S$1:$U$19,3,0),"")</f>
        <v/>
      </c>
      <c r="N254" s="458" t="str">
        <f>IF(K254&lt;&gt;"",VLOOKUP(K254,'DON GIA'!$S$1:$V$19,4,0),"")</f>
        <v/>
      </c>
      <c r="O254" s="458" t="str">
        <f t="shared" si="47"/>
        <v/>
      </c>
      <c r="P254" s="458" t="str">
        <f t="shared" si="48"/>
        <v/>
      </c>
      <c r="Q254" s="452" t="s">
        <v>35</v>
      </c>
      <c r="R254" s="453"/>
      <c r="S254" s="453"/>
      <c r="T254" s="459" t="str">
        <f>IF(Q254&lt;&gt;"",VLOOKUP(Q254,'DON GIA'!$H$1:$K$103,4,0),"")</f>
        <v/>
      </c>
      <c r="U254" s="459" t="str">
        <f t="shared" si="56"/>
        <v/>
      </c>
      <c r="V254" s="456" t="s">
        <v>1087</v>
      </c>
      <c r="W254" s="453" t="s">
        <v>27</v>
      </c>
      <c r="X254" s="460">
        <v>5</v>
      </c>
      <c r="Y254" s="461"/>
      <c r="Z254" s="459">
        <f>IF(V254&lt;&gt;"",VLOOKUP(V254,'DON GIA'!$A$1:$D$346,4,0),"")</f>
        <v>10375629</v>
      </c>
      <c r="AA254" s="459">
        <f t="shared" si="57"/>
        <v>51878145</v>
      </c>
      <c r="AB254" s="452"/>
      <c r="AC254" s="452" t="s">
        <v>29</v>
      </c>
      <c r="AD254" s="452" t="s">
        <v>30</v>
      </c>
      <c r="AE254" s="452" t="s">
        <v>31</v>
      </c>
      <c r="AF254" s="452" t="s">
        <v>32</v>
      </c>
      <c r="AG254" s="453"/>
      <c r="AH254" s="452"/>
      <c r="AI254" s="453"/>
      <c r="AJ254" s="453"/>
      <c r="AK254" s="459" t="str">
        <f>IF(AH254&lt;&gt;"",VLOOKUP(AH254,'DON GIA'!$M$1:$P$9,4,0),"")</f>
        <v/>
      </c>
      <c r="AL254" s="459" t="str">
        <f t="shared" si="51"/>
        <v/>
      </c>
      <c r="AM254" s="453"/>
      <c r="AN254" s="453"/>
      <c r="AO254" s="449" t="str">
        <f t="shared" si="43"/>
        <v/>
      </c>
      <c r="AP254" s="456" t="s">
        <v>594</v>
      </c>
      <c r="AQ254" s="462"/>
    </row>
    <row r="255" spans="1:43" ht="162.75" outlineLevel="2">
      <c r="A255" s="455" t="e">
        <f>IF(C254&lt;&gt;"",$C$8:C254,A254)</f>
        <v>#VALUE!</v>
      </c>
      <c r="B255" s="443" t="str">
        <f>IF(C255&lt;&gt;"",COUNTA($C$8:C255),"")</f>
        <v/>
      </c>
      <c r="C255" s="443"/>
      <c r="D255" s="452"/>
      <c r="E255" s="453"/>
      <c r="F255" s="453"/>
      <c r="G255" s="453"/>
      <c r="H255" s="453"/>
      <c r="I255" s="453"/>
      <c r="J255" s="453"/>
      <c r="K255" s="456"/>
      <c r="L255" s="457"/>
      <c r="M255" s="458" t="str">
        <f>IF(K255&lt;&gt;"",VLOOKUP(K255,'DON GIA'!$S$1:$U$19,3,0),"")</f>
        <v/>
      </c>
      <c r="N255" s="458" t="str">
        <f>IF(K255&lt;&gt;"",VLOOKUP(K255,'DON GIA'!$S$1:$V$19,4,0),"")</f>
        <v/>
      </c>
      <c r="O255" s="458" t="str">
        <f t="shared" si="47"/>
        <v/>
      </c>
      <c r="P255" s="458" t="str">
        <f t="shared" si="48"/>
        <v/>
      </c>
      <c r="Q255" s="452" t="s">
        <v>35</v>
      </c>
      <c r="R255" s="453"/>
      <c r="S255" s="453"/>
      <c r="T255" s="459" t="str">
        <f>IF(Q255&lt;&gt;"",VLOOKUP(Q255,'DON GIA'!$H$1:$K$103,4,0),"")</f>
        <v/>
      </c>
      <c r="U255" s="459" t="str">
        <f t="shared" si="56"/>
        <v/>
      </c>
      <c r="V255" s="456" t="s">
        <v>1088</v>
      </c>
      <c r="W255" s="453" t="s">
        <v>27</v>
      </c>
      <c r="X255" s="460">
        <v>19.100000000000001</v>
      </c>
      <c r="Y255" s="461"/>
      <c r="Z255" s="459">
        <f>IF(V255&lt;&gt;"",VLOOKUP(V255,'DON GIA'!$A$1:$D$346,4,0),"")</f>
        <v>64226</v>
      </c>
      <c r="AA255" s="459">
        <f t="shared" si="57"/>
        <v>1226716.6000000001</v>
      </c>
      <c r="AB255" s="452"/>
      <c r="AC255" s="452"/>
      <c r="AD255" s="452"/>
      <c r="AE255" s="452"/>
      <c r="AF255" s="452"/>
      <c r="AG255" s="453"/>
      <c r="AH255" s="452"/>
      <c r="AI255" s="453"/>
      <c r="AJ255" s="453"/>
      <c r="AK255" s="459" t="str">
        <f>IF(AH255&lt;&gt;"",VLOOKUP(AH255,'DON GIA'!$M$1:$P$9,4,0),"")</f>
        <v/>
      </c>
      <c r="AL255" s="459" t="str">
        <f t="shared" si="51"/>
        <v/>
      </c>
      <c r="AM255" s="453"/>
      <c r="AN255" s="453"/>
      <c r="AO255" s="449" t="str">
        <f t="shared" si="43"/>
        <v/>
      </c>
      <c r="AP255" s="463" t="s">
        <v>1756</v>
      </c>
      <c r="AQ255" s="462"/>
    </row>
    <row r="256" spans="1:43" ht="157.5" outlineLevel="2">
      <c r="A256" s="455" t="e">
        <f>IF(C255&lt;&gt;"",$C$8:C255,A255)</f>
        <v>#VALUE!</v>
      </c>
      <c r="B256" s="443" t="str">
        <f>IF(C256&lt;&gt;"",COUNTA($C$8:C256),"")</f>
        <v/>
      </c>
      <c r="C256" s="443"/>
      <c r="D256" s="452"/>
      <c r="E256" s="453"/>
      <c r="F256" s="453"/>
      <c r="G256" s="453"/>
      <c r="H256" s="453"/>
      <c r="I256" s="453"/>
      <c r="J256" s="453"/>
      <c r="K256" s="456"/>
      <c r="L256" s="457"/>
      <c r="M256" s="458" t="str">
        <f>IF(K256&lt;&gt;"",VLOOKUP(K256,'DON GIA'!$S$1:$U$19,3,0),"")</f>
        <v/>
      </c>
      <c r="N256" s="458" t="str">
        <f>IF(K256&lt;&gt;"",VLOOKUP(K256,'DON GIA'!$S$1:$V$19,4,0),"")</f>
        <v/>
      </c>
      <c r="O256" s="458" t="str">
        <f t="shared" si="47"/>
        <v/>
      </c>
      <c r="P256" s="458" t="str">
        <f t="shared" si="48"/>
        <v/>
      </c>
      <c r="Q256" s="452" t="s">
        <v>35</v>
      </c>
      <c r="R256" s="453"/>
      <c r="S256" s="453"/>
      <c r="T256" s="459" t="str">
        <f>IF(Q256&lt;&gt;"",VLOOKUP(Q256,'DON GIA'!$H$1:$K$103,4,0),"")</f>
        <v/>
      </c>
      <c r="U256" s="459" t="str">
        <f t="shared" si="56"/>
        <v/>
      </c>
      <c r="V256" s="456" t="s">
        <v>1089</v>
      </c>
      <c r="W256" s="453" t="s">
        <v>27</v>
      </c>
      <c r="X256" s="460">
        <v>6.8</v>
      </c>
      <c r="Y256" s="461"/>
      <c r="Z256" s="459">
        <f>IF(V256&lt;&gt;"",VLOOKUP(V256,'DON GIA'!$A$1:$D$346,4,0),"")</f>
        <v>292949</v>
      </c>
      <c r="AA256" s="459">
        <f t="shared" si="57"/>
        <v>1992053.2</v>
      </c>
      <c r="AB256" s="452"/>
      <c r="AC256" s="452"/>
      <c r="AD256" s="452"/>
      <c r="AE256" s="452"/>
      <c r="AF256" s="452"/>
      <c r="AG256" s="453"/>
      <c r="AH256" s="452"/>
      <c r="AI256" s="453"/>
      <c r="AJ256" s="453"/>
      <c r="AK256" s="459" t="str">
        <f>IF(AH256&lt;&gt;"",VLOOKUP(AH256,'DON GIA'!$M$1:$P$9,4,0),"")</f>
        <v/>
      </c>
      <c r="AL256" s="459" t="str">
        <f t="shared" si="51"/>
        <v/>
      </c>
      <c r="AM256" s="453"/>
      <c r="AN256" s="453"/>
      <c r="AO256" s="449" t="str">
        <f t="shared" si="43"/>
        <v/>
      </c>
      <c r="AP256" s="463" t="s">
        <v>361</v>
      </c>
      <c r="AQ256" s="462"/>
    </row>
    <row r="257" spans="1:43" ht="63" outlineLevel="2">
      <c r="A257" s="455" t="e">
        <f>IF(C256&lt;&gt;"",$C$8:C256,A256)</f>
        <v>#VALUE!</v>
      </c>
      <c r="B257" s="443" t="str">
        <f>IF(C257&lt;&gt;"",COUNTA($C$8:C257),"")</f>
        <v/>
      </c>
      <c r="C257" s="443"/>
      <c r="D257" s="452"/>
      <c r="E257" s="453"/>
      <c r="F257" s="453"/>
      <c r="G257" s="453"/>
      <c r="H257" s="453"/>
      <c r="I257" s="453"/>
      <c r="J257" s="453"/>
      <c r="K257" s="456"/>
      <c r="L257" s="457"/>
      <c r="M257" s="458" t="str">
        <f>IF(K257&lt;&gt;"",VLOOKUP(K257,'DON GIA'!$S$1:$U$19,3,0),"")</f>
        <v/>
      </c>
      <c r="N257" s="458" t="str">
        <f>IF(K257&lt;&gt;"",VLOOKUP(K257,'DON GIA'!$S$1:$V$19,4,0),"")</f>
        <v/>
      </c>
      <c r="O257" s="458" t="str">
        <f t="shared" si="47"/>
        <v/>
      </c>
      <c r="P257" s="458" t="str">
        <f t="shared" si="48"/>
        <v/>
      </c>
      <c r="Q257" s="452" t="s">
        <v>35</v>
      </c>
      <c r="R257" s="453"/>
      <c r="S257" s="453"/>
      <c r="T257" s="459" t="str">
        <f>IF(Q257&lt;&gt;"",VLOOKUP(Q257,'DON GIA'!$H$1:$K$103,4,0),"")</f>
        <v/>
      </c>
      <c r="U257" s="459" t="str">
        <f t="shared" si="56"/>
        <v/>
      </c>
      <c r="V257" s="456" t="s">
        <v>1019</v>
      </c>
      <c r="W257" s="453" t="s">
        <v>27</v>
      </c>
      <c r="X257" s="460">
        <v>66.900000000000006</v>
      </c>
      <c r="Y257" s="461"/>
      <c r="Z257" s="459">
        <f>IF(V257&lt;&gt;"",VLOOKUP(V257,'DON GIA'!$A$1:$D$346,4,0),"")</f>
        <v>330817</v>
      </c>
      <c r="AA257" s="459">
        <f t="shared" si="57"/>
        <v>22131657.300000001</v>
      </c>
      <c r="AB257" s="452"/>
      <c r="AC257" s="452"/>
      <c r="AD257" s="452"/>
      <c r="AE257" s="452"/>
      <c r="AF257" s="452"/>
      <c r="AG257" s="453"/>
      <c r="AH257" s="452"/>
      <c r="AI257" s="453"/>
      <c r="AJ257" s="453"/>
      <c r="AK257" s="459" t="str">
        <f>IF(AH257&lt;&gt;"",VLOOKUP(AH257,'DON GIA'!$M$1:$P$9,4,0),"")</f>
        <v/>
      </c>
      <c r="AL257" s="459" t="str">
        <f t="shared" si="51"/>
        <v/>
      </c>
      <c r="AM257" s="453"/>
      <c r="AN257" s="453"/>
      <c r="AO257" s="449" t="str">
        <f t="shared" si="43"/>
        <v/>
      </c>
      <c r="AP257" s="456"/>
      <c r="AQ257" s="462"/>
    </row>
    <row r="258" spans="1:43" ht="31.5" outlineLevel="2">
      <c r="A258" s="455" t="e">
        <f>IF(C257&lt;&gt;"",$C$8:C257,A257)</f>
        <v>#VALUE!</v>
      </c>
      <c r="B258" s="443" t="str">
        <f>IF(C258&lt;&gt;"",COUNTA($C$8:C258),"")</f>
        <v/>
      </c>
      <c r="C258" s="443"/>
      <c r="D258" s="444"/>
      <c r="E258" s="453"/>
      <c r="F258" s="453"/>
      <c r="G258" s="453"/>
      <c r="H258" s="453"/>
      <c r="I258" s="453"/>
      <c r="J258" s="453"/>
      <c r="K258" s="456"/>
      <c r="L258" s="457"/>
      <c r="M258" s="458" t="str">
        <f>IF(K258&lt;&gt;"",VLOOKUP(K258,'DON GIA'!$S$1:$U$19,3,0),"")</f>
        <v/>
      </c>
      <c r="N258" s="458" t="str">
        <f>IF(K258&lt;&gt;"",VLOOKUP(K258,'DON GIA'!$S$1:$V$19,4,0),"")</f>
        <v/>
      </c>
      <c r="O258" s="458" t="str">
        <f t="shared" si="47"/>
        <v/>
      </c>
      <c r="P258" s="458" t="str">
        <f t="shared" si="48"/>
        <v/>
      </c>
      <c r="Q258" s="452" t="s">
        <v>35</v>
      </c>
      <c r="R258" s="453"/>
      <c r="S258" s="453"/>
      <c r="T258" s="459" t="str">
        <f>IF(Q258&lt;&gt;"",VLOOKUP(Q258,'DON GIA'!$H$1:$K$103,4,0),"")</f>
        <v/>
      </c>
      <c r="U258" s="459" t="str">
        <f t="shared" si="56"/>
        <v/>
      </c>
      <c r="V258" s="456" t="s">
        <v>35</v>
      </c>
      <c r="W258" s="453"/>
      <c r="X258" s="460"/>
      <c r="Y258" s="461"/>
      <c r="Z258" s="459" t="str">
        <f>IF(V258&lt;&gt;"",VLOOKUP(V258,'DON GIA'!$A$1:$D$346,4,0),"")</f>
        <v/>
      </c>
      <c r="AA258" s="459" t="str">
        <f t="shared" si="57"/>
        <v/>
      </c>
      <c r="AB258" s="452"/>
      <c r="AC258" s="452"/>
      <c r="AD258" s="452"/>
      <c r="AE258" s="452"/>
      <c r="AF258" s="452"/>
      <c r="AG258" s="453"/>
      <c r="AH258" s="452"/>
      <c r="AI258" s="453"/>
      <c r="AJ258" s="453"/>
      <c r="AK258" s="459" t="str">
        <f>IF(AH258&lt;&gt;"",VLOOKUP(AH258,'DON GIA'!$M$1:$P$9,4,0),"")</f>
        <v/>
      </c>
      <c r="AL258" s="459" t="str">
        <f t="shared" si="51"/>
        <v/>
      </c>
      <c r="AM258" s="453"/>
      <c r="AN258" s="453"/>
      <c r="AO258" s="449" t="str">
        <f t="shared" si="43"/>
        <v/>
      </c>
      <c r="AP258" s="456"/>
      <c r="AQ258" s="462"/>
    </row>
    <row r="259" spans="1:43" ht="31.5" outlineLevel="1">
      <c r="A259" s="410" t="s">
        <v>837</v>
      </c>
      <c r="B259" s="443">
        <f>IF(C259&lt;&gt;"",COUNTA($C$8:C259),"")</f>
        <v>24</v>
      </c>
      <c r="C259" s="443">
        <v>416</v>
      </c>
      <c r="D259" s="444" t="s">
        <v>168</v>
      </c>
      <c r="E259" s="445"/>
      <c r="F259" s="445"/>
      <c r="G259" s="445"/>
      <c r="H259" s="445"/>
      <c r="I259" s="445"/>
      <c r="J259" s="445"/>
      <c r="K259" s="446"/>
      <c r="L259" s="447">
        <f>SUBTOTAL(9,L260:L272)</f>
        <v>136.22</v>
      </c>
      <c r="M259" s="448"/>
      <c r="N259" s="448"/>
      <c r="O259" s="448">
        <f>SUBTOTAL(9,O260:O272)</f>
        <v>228713380</v>
      </c>
      <c r="P259" s="448">
        <f>SUBTOTAL(9,P260:P272)</f>
        <v>0</v>
      </c>
      <c r="Q259" s="444"/>
      <c r="R259" s="445"/>
      <c r="S259" s="445">
        <f>SUBTOTAL(9,S260:S272)</f>
        <v>0</v>
      </c>
      <c r="T259" s="449"/>
      <c r="U259" s="449">
        <f>SUBTOTAL(9,U260:U272)</f>
        <v>0</v>
      </c>
      <c r="V259" s="446"/>
      <c r="W259" s="445"/>
      <c r="X259" s="450">
        <f>SUBTOTAL(9,X260:X272)</f>
        <v>319.28799999999995</v>
      </c>
      <c r="Y259" s="451">
        <f>SUBTOTAL(9,Y260:Y272)</f>
        <v>3.78</v>
      </c>
      <c r="Z259" s="449"/>
      <c r="AA259" s="449">
        <f>SUBTOTAL(9,AA260:AA272)</f>
        <v>610778134.17399991</v>
      </c>
      <c r="AB259" s="452"/>
      <c r="AC259" s="452"/>
      <c r="AD259" s="452"/>
      <c r="AE259" s="452"/>
      <c r="AF259" s="452"/>
      <c r="AG259" s="453"/>
      <c r="AH259" s="452"/>
      <c r="AI259" s="445"/>
      <c r="AJ259" s="445">
        <f>SUBTOTAL(9,AJ260:AJ272)</f>
        <v>1</v>
      </c>
      <c r="AK259" s="449"/>
      <c r="AL259" s="449">
        <f>SUBTOTAL(9,AL260:AL272)</f>
        <v>6447960</v>
      </c>
      <c r="AM259" s="445"/>
      <c r="AN259" s="445">
        <f>SUBTOTAL(9,AN260:AN272)</f>
        <v>0</v>
      </c>
      <c r="AO259" s="449">
        <f t="shared" si="43"/>
        <v>845939474.17399991</v>
      </c>
      <c r="AP259" s="454"/>
      <c r="AQ259" s="423"/>
    </row>
    <row r="260" spans="1:43" ht="126" outlineLevel="2">
      <c r="A260" s="455" t="e">
        <f>IF(C259&lt;&gt;"",$C$8:C259,A258)</f>
        <v>#VALUE!</v>
      </c>
      <c r="B260" s="443" t="str">
        <f>IF(C260&lt;&gt;"",COUNTA($C$8:C260),"")</f>
        <v/>
      </c>
      <c r="C260" s="443"/>
      <c r="D260" s="452" t="s">
        <v>170</v>
      </c>
      <c r="E260" s="453">
        <v>1</v>
      </c>
      <c r="F260" s="453"/>
      <c r="G260" s="453">
        <v>241</v>
      </c>
      <c r="H260" s="453">
        <v>7</v>
      </c>
      <c r="I260" s="453">
        <v>396</v>
      </c>
      <c r="J260" s="453" t="s">
        <v>169</v>
      </c>
      <c r="K260" s="456" t="s">
        <v>973</v>
      </c>
      <c r="L260" s="457">
        <v>136.22</v>
      </c>
      <c r="M260" s="458">
        <f>IF(K260&lt;&gt;"",VLOOKUP(K260,'DON GIA'!$S$1:$U$19,3,0),"")</f>
        <v>1679000</v>
      </c>
      <c r="N260" s="458">
        <f>IF(K260&lt;&gt;"",VLOOKUP(K260,'DON GIA'!$S$1:$V$19,4,0),"")</f>
        <v>0</v>
      </c>
      <c r="O260" s="458">
        <f t="shared" si="47"/>
        <v>228713380</v>
      </c>
      <c r="P260" s="458">
        <f t="shared" si="48"/>
        <v>0</v>
      </c>
      <c r="Q260" s="452" t="s">
        <v>35</v>
      </c>
      <c r="R260" s="453"/>
      <c r="S260" s="453"/>
      <c r="T260" s="459" t="str">
        <f>IF(Q260&lt;&gt;"",VLOOKUP(Q260,'DON GIA'!$H$1:$K$103,4,0),"")</f>
        <v/>
      </c>
      <c r="U260" s="459" t="str">
        <f t="shared" ref="U260:U272" si="58">IF(Q260&lt;&gt;"",IF(ISNUMBER(T260),S260*T260,""),"")</f>
        <v/>
      </c>
      <c r="V260" s="456" t="s">
        <v>1014</v>
      </c>
      <c r="W260" s="453" t="s">
        <v>27</v>
      </c>
      <c r="X260" s="460">
        <v>7.58</v>
      </c>
      <c r="Y260" s="461">
        <v>2.92</v>
      </c>
      <c r="Z260" s="459">
        <f>IF(V260&lt;&gt;"",VLOOKUP(V260,'DON GIA'!$A$1:$D$346,4,0),"")</f>
        <v>4447303</v>
      </c>
      <c r="AA260" s="459">
        <f t="shared" ref="AA260:AA272" si="59">IF(V260&lt;&gt;"",IF(ISNUMBER(Z260),X260*Z260,""),"")</f>
        <v>33710556.740000002</v>
      </c>
      <c r="AB260" s="452" t="s">
        <v>28</v>
      </c>
      <c r="AC260" s="452" t="s">
        <v>34</v>
      </c>
      <c r="AD260" s="452" t="s">
        <v>30</v>
      </c>
      <c r="AE260" s="452" t="s">
        <v>41</v>
      </c>
      <c r="AF260" s="452" t="s">
        <v>34</v>
      </c>
      <c r="AG260" s="453"/>
      <c r="AH260" s="452" t="s">
        <v>561</v>
      </c>
      <c r="AI260" s="453" t="s">
        <v>409</v>
      </c>
      <c r="AJ260" s="453">
        <v>1</v>
      </c>
      <c r="AK260" s="459">
        <f>IF(AH260&lt;&gt;"",VLOOKUP(AH260,'DON GIA'!$M$1:$P$9,4,0),"")</f>
        <v>6447960</v>
      </c>
      <c r="AL260" s="459">
        <f t="shared" si="51"/>
        <v>6447960</v>
      </c>
      <c r="AM260" s="453"/>
      <c r="AN260" s="453"/>
      <c r="AO260" s="449" t="str">
        <f t="shared" si="43"/>
        <v/>
      </c>
      <c r="AP260" s="454" t="s">
        <v>1757</v>
      </c>
      <c r="AQ260" s="462"/>
    </row>
    <row r="261" spans="1:43" ht="346.5" outlineLevel="2">
      <c r="A261" s="455" t="e">
        <f>IF(C260&lt;&gt;"",$C$8:C260,A260)</f>
        <v>#VALUE!</v>
      </c>
      <c r="B261" s="443" t="str">
        <f>IF(C261&lt;&gt;"",COUNTA($C$8:C261),"")</f>
        <v/>
      </c>
      <c r="C261" s="443"/>
      <c r="D261" s="452" t="s">
        <v>39</v>
      </c>
      <c r="E261" s="453"/>
      <c r="F261" s="453"/>
      <c r="G261" s="453"/>
      <c r="H261" s="453"/>
      <c r="I261" s="453"/>
      <c r="J261" s="453"/>
      <c r="K261" s="456"/>
      <c r="L261" s="457"/>
      <c r="M261" s="458" t="str">
        <f>IF(K261&lt;&gt;"",VLOOKUP(K261,'DON GIA'!$S$1:$U$19,3,0),"")</f>
        <v/>
      </c>
      <c r="N261" s="458" t="str">
        <f>IF(K261&lt;&gt;"",VLOOKUP(K261,'DON GIA'!$S$1:$V$19,4,0),"")</f>
        <v/>
      </c>
      <c r="O261" s="458" t="str">
        <f t="shared" si="47"/>
        <v/>
      </c>
      <c r="P261" s="458" t="str">
        <f t="shared" si="48"/>
        <v/>
      </c>
      <c r="Q261" s="452" t="s">
        <v>35</v>
      </c>
      <c r="R261" s="453"/>
      <c r="S261" s="453"/>
      <c r="T261" s="459" t="str">
        <f>IF(Q261&lt;&gt;"",VLOOKUP(Q261,'DON GIA'!$H$1:$K$103,4,0),"")</f>
        <v/>
      </c>
      <c r="U261" s="459" t="str">
        <f t="shared" si="58"/>
        <v/>
      </c>
      <c r="V261" s="456" t="s">
        <v>1005</v>
      </c>
      <c r="W261" s="453" t="s">
        <v>27</v>
      </c>
      <c r="X261" s="460">
        <v>85.2</v>
      </c>
      <c r="Y261" s="461"/>
      <c r="Z261" s="459">
        <f>IF(V261&lt;&gt;"",VLOOKUP(V261,'DON GIA'!$A$1:$D$346,4,0),"")</f>
        <v>5559129</v>
      </c>
      <c r="AA261" s="459">
        <f t="shared" si="59"/>
        <v>473637790.80000001</v>
      </c>
      <c r="AB261" s="452" t="s">
        <v>28</v>
      </c>
      <c r="AC261" s="452" t="s">
        <v>29</v>
      </c>
      <c r="AD261" s="452" t="s">
        <v>30</v>
      </c>
      <c r="AE261" s="452" t="s">
        <v>31</v>
      </c>
      <c r="AF261" s="452" t="s">
        <v>34</v>
      </c>
      <c r="AG261" s="453"/>
      <c r="AH261" s="452"/>
      <c r="AI261" s="453"/>
      <c r="AJ261" s="453"/>
      <c r="AK261" s="459" t="str">
        <f>IF(AH261&lt;&gt;"",VLOOKUP(AH261,'DON GIA'!$M$1:$P$9,4,0),"")</f>
        <v/>
      </c>
      <c r="AL261" s="459" t="str">
        <f t="shared" si="51"/>
        <v/>
      </c>
      <c r="AM261" s="453"/>
      <c r="AN261" s="453"/>
      <c r="AO261" s="449" t="str">
        <f t="shared" si="43"/>
        <v/>
      </c>
      <c r="AP261" s="463" t="s">
        <v>600</v>
      </c>
      <c r="AQ261" s="462"/>
    </row>
    <row r="262" spans="1:43" ht="409.5" outlineLevel="2">
      <c r="A262" s="455" t="e">
        <f>IF(C261&lt;&gt;"",$C$8:C261,A261)</f>
        <v>#VALUE!</v>
      </c>
      <c r="B262" s="443" t="str">
        <f>IF(C262&lt;&gt;"",COUNTA($C$8:C262),"")</f>
        <v/>
      </c>
      <c r="C262" s="443"/>
      <c r="D262" s="452"/>
      <c r="E262" s="453"/>
      <c r="F262" s="453"/>
      <c r="G262" s="453"/>
      <c r="H262" s="453"/>
      <c r="I262" s="453"/>
      <c r="J262" s="453"/>
      <c r="K262" s="456"/>
      <c r="L262" s="457"/>
      <c r="M262" s="458" t="str">
        <f>IF(K262&lt;&gt;"",VLOOKUP(K262,'DON GIA'!$S$1:$U$19,3,0),"")</f>
        <v/>
      </c>
      <c r="N262" s="458" t="str">
        <f>IF(K262&lt;&gt;"",VLOOKUP(K262,'DON GIA'!$S$1:$V$19,4,0),"")</f>
        <v/>
      </c>
      <c r="O262" s="458" t="str">
        <f t="shared" si="47"/>
        <v/>
      </c>
      <c r="P262" s="458" t="str">
        <f t="shared" si="48"/>
        <v/>
      </c>
      <c r="Q262" s="452" t="s">
        <v>35</v>
      </c>
      <c r="R262" s="453"/>
      <c r="S262" s="453"/>
      <c r="T262" s="459" t="str">
        <f>IF(Q262&lt;&gt;"",VLOOKUP(Q262,'DON GIA'!$H$1:$K$103,4,0),"")</f>
        <v/>
      </c>
      <c r="U262" s="459" t="str">
        <f t="shared" si="58"/>
        <v/>
      </c>
      <c r="V262" s="456" t="s">
        <v>1090</v>
      </c>
      <c r="W262" s="453" t="s">
        <v>27</v>
      </c>
      <c r="X262" s="460">
        <v>4.8</v>
      </c>
      <c r="Y262" s="461"/>
      <c r="Z262" s="459">
        <f>IF(V262&lt;&gt;"",VLOOKUP(V262,'DON GIA'!$A$1:$D$346,4,0),"")</f>
        <v>10375629</v>
      </c>
      <c r="AA262" s="459">
        <f t="shared" si="59"/>
        <v>49803019.199999996</v>
      </c>
      <c r="AB262" s="452" t="s">
        <v>28</v>
      </c>
      <c r="AC262" s="452" t="s">
        <v>29</v>
      </c>
      <c r="AD262" s="452" t="s">
        <v>30</v>
      </c>
      <c r="AE262" s="452" t="s">
        <v>31</v>
      </c>
      <c r="AF262" s="452" t="s">
        <v>34</v>
      </c>
      <c r="AG262" s="453"/>
      <c r="AH262" s="452"/>
      <c r="AI262" s="453"/>
      <c r="AJ262" s="453"/>
      <c r="AK262" s="459" t="str">
        <f>IF(AH262&lt;&gt;"",VLOOKUP(AH262,'DON GIA'!$M$1:$P$9,4,0),"")</f>
        <v/>
      </c>
      <c r="AL262" s="459" t="str">
        <f t="shared" si="51"/>
        <v/>
      </c>
      <c r="AM262" s="453"/>
      <c r="AN262" s="453"/>
      <c r="AO262" s="449" t="str">
        <f t="shared" si="43"/>
        <v/>
      </c>
      <c r="AP262" s="456" t="s">
        <v>601</v>
      </c>
      <c r="AQ262" s="462"/>
    </row>
    <row r="263" spans="1:43" ht="162.75" outlineLevel="2">
      <c r="A263" s="455" t="e">
        <f>IF(C262&lt;&gt;"",$C$8:C262,A262)</f>
        <v>#VALUE!</v>
      </c>
      <c r="B263" s="443" t="str">
        <f>IF(C263&lt;&gt;"",COUNTA($C$8:C263),"")</f>
        <v/>
      </c>
      <c r="C263" s="443"/>
      <c r="D263" s="452"/>
      <c r="E263" s="453"/>
      <c r="F263" s="453"/>
      <c r="G263" s="453"/>
      <c r="H263" s="453"/>
      <c r="I263" s="453"/>
      <c r="J263" s="453"/>
      <c r="K263" s="456"/>
      <c r="L263" s="457"/>
      <c r="M263" s="458" t="str">
        <f>IF(K263&lt;&gt;"",VLOOKUP(K263,'DON GIA'!$S$1:$U$19,3,0),"")</f>
        <v/>
      </c>
      <c r="N263" s="458" t="str">
        <f>IF(K263&lt;&gt;"",VLOOKUP(K263,'DON GIA'!$S$1:$V$19,4,0),"")</f>
        <v/>
      </c>
      <c r="O263" s="458" t="str">
        <f t="shared" si="47"/>
        <v/>
      </c>
      <c r="P263" s="458" t="str">
        <f t="shared" si="48"/>
        <v/>
      </c>
      <c r="Q263" s="452" t="s">
        <v>35</v>
      </c>
      <c r="R263" s="453"/>
      <c r="S263" s="453"/>
      <c r="T263" s="459" t="str">
        <f>IF(Q263&lt;&gt;"",VLOOKUP(Q263,'DON GIA'!$H$1:$K$103,4,0),"")</f>
        <v/>
      </c>
      <c r="U263" s="459" t="str">
        <f t="shared" si="58"/>
        <v/>
      </c>
      <c r="V263" s="456" t="s">
        <v>1019</v>
      </c>
      <c r="W263" s="453" t="s">
        <v>27</v>
      </c>
      <c r="X263" s="460">
        <v>23.24</v>
      </c>
      <c r="Y263" s="461">
        <v>0.86</v>
      </c>
      <c r="Z263" s="459">
        <f>IF(V263&lt;&gt;"",VLOOKUP(V263,'DON GIA'!$A$1:$D$346,4,0),"")</f>
        <v>330817</v>
      </c>
      <c r="AA263" s="459">
        <f t="shared" si="59"/>
        <v>7688187.0799999991</v>
      </c>
      <c r="AB263" s="452"/>
      <c r="AC263" s="452"/>
      <c r="AD263" s="452"/>
      <c r="AE263" s="452"/>
      <c r="AF263" s="452"/>
      <c r="AG263" s="453"/>
      <c r="AH263" s="452"/>
      <c r="AI263" s="453"/>
      <c r="AJ263" s="453"/>
      <c r="AK263" s="459" t="str">
        <f>IF(AH263&lt;&gt;"",VLOOKUP(AH263,'DON GIA'!$M$1:$P$9,4,0),"")</f>
        <v/>
      </c>
      <c r="AL263" s="459" t="str">
        <f t="shared" si="51"/>
        <v/>
      </c>
      <c r="AM263" s="453"/>
      <c r="AN263" s="453"/>
      <c r="AO263" s="449" t="str">
        <f t="shared" si="43"/>
        <v/>
      </c>
      <c r="AP263" s="463" t="s">
        <v>1758</v>
      </c>
      <c r="AQ263" s="462"/>
    </row>
    <row r="264" spans="1:43" ht="157.5" outlineLevel="2">
      <c r="A264" s="455" t="e">
        <f>IF(C263&lt;&gt;"",$C$8:C263,A263)</f>
        <v>#VALUE!</v>
      </c>
      <c r="B264" s="443" t="str">
        <f>IF(C264&lt;&gt;"",COUNTA($C$8:C264),"")</f>
        <v/>
      </c>
      <c r="C264" s="443"/>
      <c r="D264" s="452"/>
      <c r="E264" s="453"/>
      <c r="F264" s="453"/>
      <c r="G264" s="453"/>
      <c r="H264" s="453"/>
      <c r="I264" s="453"/>
      <c r="J264" s="453"/>
      <c r="K264" s="456"/>
      <c r="L264" s="457"/>
      <c r="M264" s="458" t="str">
        <f>IF(K264&lt;&gt;"",VLOOKUP(K264,'DON GIA'!$S$1:$U$19,3,0),"")</f>
        <v/>
      </c>
      <c r="N264" s="458" t="str">
        <f>IF(K264&lt;&gt;"",VLOOKUP(K264,'DON GIA'!$S$1:$V$19,4,0),"")</f>
        <v/>
      </c>
      <c r="O264" s="458" t="str">
        <f t="shared" si="47"/>
        <v/>
      </c>
      <c r="P264" s="458" t="str">
        <f t="shared" si="48"/>
        <v/>
      </c>
      <c r="Q264" s="452" t="s">
        <v>35</v>
      </c>
      <c r="R264" s="453"/>
      <c r="S264" s="453"/>
      <c r="T264" s="459" t="str">
        <f>IF(Q264&lt;&gt;"",VLOOKUP(Q264,'DON GIA'!$H$1:$K$103,4,0),"")</f>
        <v/>
      </c>
      <c r="U264" s="459" t="str">
        <f t="shared" si="58"/>
        <v/>
      </c>
      <c r="V264" s="456"/>
      <c r="W264" s="453"/>
      <c r="X264" s="460"/>
      <c r="Y264" s="461"/>
      <c r="Z264" s="459" t="str">
        <f>IF(V264&lt;&gt;"",VLOOKUP(V264,'DON GIA'!$A$1:$D$346,4,0),"")</f>
        <v/>
      </c>
      <c r="AA264" s="459" t="str">
        <f t="shared" si="59"/>
        <v/>
      </c>
      <c r="AB264" s="452"/>
      <c r="AC264" s="452"/>
      <c r="AD264" s="452"/>
      <c r="AE264" s="452"/>
      <c r="AF264" s="452"/>
      <c r="AG264" s="453"/>
      <c r="AH264" s="452"/>
      <c r="AI264" s="453"/>
      <c r="AJ264" s="453"/>
      <c r="AK264" s="459" t="str">
        <f>IF(AH264&lt;&gt;"",VLOOKUP(AH264,'DON GIA'!$M$1:$P$9,4,0),"")</f>
        <v/>
      </c>
      <c r="AL264" s="459" t="str">
        <f t="shared" si="51"/>
        <v/>
      </c>
      <c r="AM264" s="453"/>
      <c r="AN264" s="453"/>
      <c r="AO264" s="449" t="str">
        <f t="shared" ref="AO264:AO327" si="60">IF(C264&lt;&gt;"",O264+P264+U264+AA264+AL264,"")</f>
        <v/>
      </c>
      <c r="AP264" s="463" t="s">
        <v>361</v>
      </c>
      <c r="AQ264" s="462"/>
    </row>
    <row r="265" spans="1:43" ht="63" outlineLevel="2">
      <c r="A265" s="455" t="e">
        <f>IF(C264&lt;&gt;"",$C$8:C264,A264)</f>
        <v>#VALUE!</v>
      </c>
      <c r="B265" s="443" t="str">
        <f>IF(C265&lt;&gt;"",COUNTA($C$8:C265),"")</f>
        <v/>
      </c>
      <c r="C265" s="443"/>
      <c r="D265" s="452"/>
      <c r="E265" s="453"/>
      <c r="F265" s="453"/>
      <c r="G265" s="453"/>
      <c r="H265" s="453"/>
      <c r="I265" s="453"/>
      <c r="J265" s="453"/>
      <c r="K265" s="456"/>
      <c r="L265" s="457"/>
      <c r="M265" s="458" t="str">
        <f>IF(K265&lt;&gt;"",VLOOKUP(K265,'DON GIA'!$S$1:$U$19,3,0),"")</f>
        <v/>
      </c>
      <c r="N265" s="458" t="str">
        <f>IF(K265&lt;&gt;"",VLOOKUP(K265,'DON GIA'!$S$1:$V$19,4,0),"")</f>
        <v/>
      </c>
      <c r="O265" s="458" t="str">
        <f t="shared" si="47"/>
        <v/>
      </c>
      <c r="P265" s="458" t="str">
        <f t="shared" si="48"/>
        <v/>
      </c>
      <c r="Q265" s="452" t="s">
        <v>35</v>
      </c>
      <c r="R265" s="453"/>
      <c r="S265" s="453"/>
      <c r="T265" s="459" t="str">
        <f>IF(Q265&lt;&gt;"",VLOOKUP(Q265,'DON GIA'!$H$1:$K$103,4,0),"")</f>
        <v/>
      </c>
      <c r="U265" s="459" t="str">
        <f t="shared" si="58"/>
        <v/>
      </c>
      <c r="V265" s="456" t="s">
        <v>1091</v>
      </c>
      <c r="W265" s="453" t="s">
        <v>27</v>
      </c>
      <c r="X265" s="460">
        <v>30</v>
      </c>
      <c r="Y265" s="461"/>
      <c r="Z265" s="459">
        <f>IF(V265&lt;&gt;"",VLOOKUP(V265,'DON GIA'!$A$1:$D$346,4,0),"")</f>
        <v>161275</v>
      </c>
      <c r="AA265" s="459">
        <f t="shared" si="59"/>
        <v>4838250</v>
      </c>
      <c r="AB265" s="452"/>
      <c r="AC265" s="452"/>
      <c r="AD265" s="452"/>
      <c r="AE265" s="452"/>
      <c r="AF265" s="452"/>
      <c r="AG265" s="453"/>
      <c r="AH265" s="452"/>
      <c r="AI265" s="453"/>
      <c r="AJ265" s="453"/>
      <c r="AK265" s="459" t="str">
        <f>IF(AH265&lt;&gt;"",VLOOKUP(AH265,'DON GIA'!$M$1:$P$9,4,0),"")</f>
        <v/>
      </c>
      <c r="AL265" s="459" t="str">
        <f t="shared" si="51"/>
        <v/>
      </c>
      <c r="AM265" s="453"/>
      <c r="AN265" s="453"/>
      <c r="AO265" s="449" t="str">
        <f t="shared" si="60"/>
        <v/>
      </c>
      <c r="AP265" s="456" t="s">
        <v>430</v>
      </c>
      <c r="AQ265" s="462"/>
    </row>
    <row r="266" spans="1:43" ht="31.5" outlineLevel="2">
      <c r="A266" s="455" t="e">
        <f>IF(C265&lt;&gt;"",$C$8:C265,A265)</f>
        <v>#VALUE!</v>
      </c>
      <c r="B266" s="443" t="str">
        <f>IF(C266&lt;&gt;"",COUNTA($C$8:C266),"")</f>
        <v/>
      </c>
      <c r="C266" s="443"/>
      <c r="D266" s="452"/>
      <c r="E266" s="453"/>
      <c r="F266" s="453"/>
      <c r="G266" s="453"/>
      <c r="H266" s="453"/>
      <c r="I266" s="453"/>
      <c r="J266" s="453"/>
      <c r="K266" s="456"/>
      <c r="L266" s="457"/>
      <c r="M266" s="458" t="str">
        <f>IF(K266&lt;&gt;"",VLOOKUP(K266,'DON GIA'!$S$1:$U$19,3,0),"")</f>
        <v/>
      </c>
      <c r="N266" s="458" t="str">
        <f>IF(K266&lt;&gt;"",VLOOKUP(K266,'DON GIA'!$S$1:$V$19,4,0),"")</f>
        <v/>
      </c>
      <c r="O266" s="458" t="str">
        <f t="shared" si="47"/>
        <v/>
      </c>
      <c r="P266" s="458" t="str">
        <f t="shared" si="48"/>
        <v/>
      </c>
      <c r="Q266" s="452" t="s">
        <v>35</v>
      </c>
      <c r="R266" s="453"/>
      <c r="S266" s="453"/>
      <c r="T266" s="459" t="str">
        <f>IF(Q266&lt;&gt;"",VLOOKUP(Q266,'DON GIA'!$H$1:$K$103,4,0),"")</f>
        <v/>
      </c>
      <c r="U266" s="459" t="str">
        <f t="shared" si="58"/>
        <v/>
      </c>
      <c r="V266" s="456" t="s">
        <v>1079</v>
      </c>
      <c r="W266" s="453" t="s">
        <v>27</v>
      </c>
      <c r="X266" s="460">
        <v>60</v>
      </c>
      <c r="Y266" s="461"/>
      <c r="Z266" s="459">
        <f>IF(V266&lt;&gt;"",VLOOKUP(V266,'DON GIA'!$A$1:$D$346,4,0),"")</f>
        <v>109890</v>
      </c>
      <c r="AA266" s="459">
        <f t="shared" si="59"/>
        <v>6593400</v>
      </c>
      <c r="AB266" s="452"/>
      <c r="AC266" s="452"/>
      <c r="AD266" s="452"/>
      <c r="AE266" s="452"/>
      <c r="AF266" s="452"/>
      <c r="AG266" s="453"/>
      <c r="AH266" s="452"/>
      <c r="AI266" s="453"/>
      <c r="AJ266" s="453"/>
      <c r="AK266" s="459" t="str">
        <f>IF(AH266&lt;&gt;"",VLOOKUP(AH266,'DON GIA'!$M$1:$P$9,4,0),"")</f>
        <v/>
      </c>
      <c r="AL266" s="459" t="str">
        <f t="shared" si="51"/>
        <v/>
      </c>
      <c r="AM266" s="453"/>
      <c r="AN266" s="453"/>
      <c r="AO266" s="449" t="str">
        <f t="shared" si="60"/>
        <v/>
      </c>
      <c r="AP266" s="456"/>
      <c r="AQ266" s="462"/>
    </row>
    <row r="267" spans="1:43" ht="63" outlineLevel="2">
      <c r="A267" s="455" t="e">
        <f>IF(C266&lt;&gt;"",$C$8:C266,A266)</f>
        <v>#VALUE!</v>
      </c>
      <c r="B267" s="443" t="str">
        <f>IF(C267&lt;&gt;"",COUNTA($C$8:C267),"")</f>
        <v/>
      </c>
      <c r="C267" s="443"/>
      <c r="D267" s="452"/>
      <c r="E267" s="453"/>
      <c r="F267" s="453"/>
      <c r="G267" s="453"/>
      <c r="H267" s="453"/>
      <c r="I267" s="453"/>
      <c r="J267" s="453"/>
      <c r="K267" s="456"/>
      <c r="L267" s="457"/>
      <c r="M267" s="458" t="str">
        <f>IF(K267&lt;&gt;"",VLOOKUP(K267,'DON GIA'!$S$1:$U$19,3,0),"")</f>
        <v/>
      </c>
      <c r="N267" s="458" t="str">
        <f>IF(K267&lt;&gt;"",VLOOKUP(K267,'DON GIA'!$S$1:$V$19,4,0),"")</f>
        <v/>
      </c>
      <c r="O267" s="458" t="str">
        <f t="shared" si="47"/>
        <v/>
      </c>
      <c r="P267" s="458" t="str">
        <f t="shared" si="48"/>
        <v/>
      </c>
      <c r="Q267" s="452" t="s">
        <v>35</v>
      </c>
      <c r="R267" s="453"/>
      <c r="S267" s="453"/>
      <c r="T267" s="459" t="str">
        <f>IF(Q267&lt;&gt;"",VLOOKUP(Q267,'DON GIA'!$H$1:$K$103,4,0),"")</f>
        <v/>
      </c>
      <c r="U267" s="459" t="str">
        <f t="shared" si="58"/>
        <v/>
      </c>
      <c r="V267" s="456" t="s">
        <v>1085</v>
      </c>
      <c r="W267" s="453" t="s">
        <v>27</v>
      </c>
      <c r="X267" s="460">
        <v>89.34</v>
      </c>
      <c r="Y267" s="461"/>
      <c r="Z267" s="459">
        <f>IF(V267&lt;&gt;"",VLOOKUP(V267,'DON GIA'!$A$1:$D$346,4,0),"")</f>
        <v>282038</v>
      </c>
      <c r="AA267" s="459">
        <f t="shared" si="59"/>
        <v>25197274.920000002</v>
      </c>
      <c r="AB267" s="452"/>
      <c r="AC267" s="452"/>
      <c r="AD267" s="452"/>
      <c r="AE267" s="452"/>
      <c r="AF267" s="452"/>
      <c r="AG267" s="453"/>
      <c r="AH267" s="452"/>
      <c r="AI267" s="453"/>
      <c r="AJ267" s="453"/>
      <c r="AK267" s="459" t="str">
        <f>IF(AH267&lt;&gt;"",VLOOKUP(AH267,'DON GIA'!$M$1:$P$9,4,0),"")</f>
        <v/>
      </c>
      <c r="AL267" s="459" t="str">
        <f t="shared" si="51"/>
        <v/>
      </c>
      <c r="AM267" s="453"/>
      <c r="AN267" s="453"/>
      <c r="AO267" s="449" t="str">
        <f t="shared" si="60"/>
        <v/>
      </c>
      <c r="AP267" s="456"/>
      <c r="AQ267" s="462"/>
    </row>
    <row r="268" spans="1:43" ht="63" outlineLevel="2">
      <c r="A268" s="455" t="e">
        <f>IF(C267&lt;&gt;"",$C$8:C267,A267)</f>
        <v>#VALUE!</v>
      </c>
      <c r="B268" s="443" t="str">
        <f>IF(C268&lt;&gt;"",COUNTA($C$8:C268),"")</f>
        <v/>
      </c>
      <c r="C268" s="443"/>
      <c r="D268" s="452"/>
      <c r="E268" s="453"/>
      <c r="F268" s="453"/>
      <c r="G268" s="453"/>
      <c r="H268" s="453"/>
      <c r="I268" s="453"/>
      <c r="J268" s="453"/>
      <c r="K268" s="456"/>
      <c r="L268" s="457"/>
      <c r="M268" s="458" t="str">
        <f>IF(K268&lt;&gt;"",VLOOKUP(K268,'DON GIA'!$S$1:$U$19,3,0),"")</f>
        <v/>
      </c>
      <c r="N268" s="458" t="str">
        <f>IF(K268&lt;&gt;"",VLOOKUP(K268,'DON GIA'!$S$1:$V$19,4,0),"")</f>
        <v/>
      </c>
      <c r="O268" s="458" t="str">
        <f t="shared" si="47"/>
        <v/>
      </c>
      <c r="P268" s="458" t="str">
        <f t="shared" si="48"/>
        <v/>
      </c>
      <c r="Q268" s="452" t="s">
        <v>35</v>
      </c>
      <c r="R268" s="453"/>
      <c r="S268" s="453"/>
      <c r="T268" s="459" t="str">
        <f>IF(Q268&lt;&gt;"",VLOOKUP(Q268,'DON GIA'!$H$1:$K$103,4,0),"")</f>
        <v/>
      </c>
      <c r="U268" s="459" t="str">
        <f t="shared" si="58"/>
        <v/>
      </c>
      <c r="V268" s="456" t="s">
        <v>1082</v>
      </c>
      <c r="W268" s="453" t="s">
        <v>38</v>
      </c>
      <c r="X268" s="460">
        <v>0.22800000000000001</v>
      </c>
      <c r="Y268" s="461"/>
      <c r="Z268" s="459">
        <f>IF(V268&lt;&gt;"",VLOOKUP(V268,'DON GIA'!$A$1:$D$346,4,0),"")</f>
        <v>2523428</v>
      </c>
      <c r="AA268" s="459">
        <f t="shared" si="59"/>
        <v>575341.58400000003</v>
      </c>
      <c r="AB268" s="452"/>
      <c r="AC268" s="452"/>
      <c r="AD268" s="452"/>
      <c r="AE268" s="452"/>
      <c r="AF268" s="452"/>
      <c r="AG268" s="453"/>
      <c r="AH268" s="452"/>
      <c r="AI268" s="453"/>
      <c r="AJ268" s="453"/>
      <c r="AK268" s="459" t="str">
        <f>IF(AH268&lt;&gt;"",VLOOKUP(AH268,'DON GIA'!$M$1:$P$9,4,0),"")</f>
        <v/>
      </c>
      <c r="AL268" s="459" t="str">
        <f t="shared" si="51"/>
        <v/>
      </c>
      <c r="AM268" s="453"/>
      <c r="AN268" s="453"/>
      <c r="AO268" s="449" t="str">
        <f t="shared" si="60"/>
        <v/>
      </c>
      <c r="AP268" s="456"/>
      <c r="AQ268" s="462"/>
    </row>
    <row r="269" spans="1:43" ht="94.5" outlineLevel="2">
      <c r="A269" s="455" t="e">
        <f>IF(C268&lt;&gt;"",$C$8:C268,A268)</f>
        <v>#VALUE!</v>
      </c>
      <c r="B269" s="443" t="str">
        <f>IF(C269&lt;&gt;"",COUNTA($C$8:C269),"")</f>
        <v/>
      </c>
      <c r="C269" s="443"/>
      <c r="D269" s="452"/>
      <c r="E269" s="453"/>
      <c r="F269" s="453"/>
      <c r="G269" s="453"/>
      <c r="H269" s="453"/>
      <c r="I269" s="453"/>
      <c r="J269" s="453"/>
      <c r="K269" s="456"/>
      <c r="L269" s="457"/>
      <c r="M269" s="458" t="str">
        <f>IF(K269&lt;&gt;"",VLOOKUP(K269,'DON GIA'!$S$1:$U$19,3,0),"")</f>
        <v/>
      </c>
      <c r="N269" s="458" t="str">
        <f>IF(K269&lt;&gt;"",VLOOKUP(K269,'DON GIA'!$S$1:$V$19,4,0),"")</f>
        <v/>
      </c>
      <c r="O269" s="458" t="str">
        <f t="shared" si="47"/>
        <v/>
      </c>
      <c r="P269" s="458" t="str">
        <f t="shared" si="48"/>
        <v/>
      </c>
      <c r="Q269" s="452" t="s">
        <v>35</v>
      </c>
      <c r="R269" s="453"/>
      <c r="S269" s="453"/>
      <c r="T269" s="459" t="str">
        <f>IF(Q269&lt;&gt;"",VLOOKUP(Q269,'DON GIA'!$H$1:$K$103,4,0),"")</f>
        <v/>
      </c>
      <c r="U269" s="459" t="str">
        <f t="shared" si="58"/>
        <v/>
      </c>
      <c r="V269" s="456" t="s">
        <v>1092</v>
      </c>
      <c r="W269" s="453" t="s">
        <v>27</v>
      </c>
      <c r="X269" s="460">
        <v>8.4499999999999993</v>
      </c>
      <c r="Y269" s="461"/>
      <c r="Z269" s="459">
        <f>IF(V269&lt;&gt;"",VLOOKUP(V269,'DON GIA'!$A$1:$D$346,4,0),"")</f>
        <v>257144</v>
      </c>
      <c r="AA269" s="459">
        <f t="shared" si="59"/>
        <v>2172866.7999999998</v>
      </c>
      <c r="AB269" s="452"/>
      <c r="AC269" s="452"/>
      <c r="AD269" s="452"/>
      <c r="AE269" s="452"/>
      <c r="AF269" s="452"/>
      <c r="AG269" s="453"/>
      <c r="AH269" s="452"/>
      <c r="AI269" s="453"/>
      <c r="AJ269" s="453"/>
      <c r="AK269" s="459" t="str">
        <f>IF(AH269&lt;&gt;"",VLOOKUP(AH269,'DON GIA'!$M$1:$P$9,4,0),"")</f>
        <v/>
      </c>
      <c r="AL269" s="459" t="str">
        <f t="shared" si="51"/>
        <v/>
      </c>
      <c r="AM269" s="453"/>
      <c r="AN269" s="453"/>
      <c r="AO269" s="449" t="str">
        <f t="shared" si="60"/>
        <v/>
      </c>
      <c r="AP269" s="456"/>
      <c r="AQ269" s="462"/>
    </row>
    <row r="270" spans="1:43" ht="63" outlineLevel="2">
      <c r="A270" s="455" t="e">
        <f>IF(C269&lt;&gt;"",$C$8:C269,A269)</f>
        <v>#VALUE!</v>
      </c>
      <c r="B270" s="443" t="str">
        <f>IF(C270&lt;&gt;"",COUNTA($C$8:C270),"")</f>
        <v/>
      </c>
      <c r="C270" s="443"/>
      <c r="D270" s="452"/>
      <c r="E270" s="453"/>
      <c r="F270" s="453"/>
      <c r="G270" s="453"/>
      <c r="H270" s="453"/>
      <c r="I270" s="453"/>
      <c r="J270" s="453"/>
      <c r="K270" s="456"/>
      <c r="L270" s="457"/>
      <c r="M270" s="458" t="str">
        <f>IF(K270&lt;&gt;"",VLOOKUP(K270,'DON GIA'!$S$1:$U$19,3,0),"")</f>
        <v/>
      </c>
      <c r="N270" s="458" t="str">
        <f>IF(K270&lt;&gt;"",VLOOKUP(K270,'DON GIA'!$S$1:$V$19,4,0),"")</f>
        <v/>
      </c>
      <c r="O270" s="458" t="str">
        <f t="shared" si="47"/>
        <v/>
      </c>
      <c r="P270" s="458" t="str">
        <f t="shared" si="48"/>
        <v/>
      </c>
      <c r="Q270" s="452" t="s">
        <v>35</v>
      </c>
      <c r="R270" s="453"/>
      <c r="S270" s="453"/>
      <c r="T270" s="459" t="str">
        <f>IF(Q270&lt;&gt;"",VLOOKUP(Q270,'DON GIA'!$H$1:$K$103,4,0),"")</f>
        <v/>
      </c>
      <c r="U270" s="459" t="str">
        <f t="shared" si="58"/>
        <v/>
      </c>
      <c r="V270" s="456" t="s">
        <v>1089</v>
      </c>
      <c r="W270" s="453" t="s">
        <v>27</v>
      </c>
      <c r="X270" s="460">
        <v>9.4499999999999993</v>
      </c>
      <c r="Y270" s="461"/>
      <c r="Z270" s="459">
        <f>IF(V270&lt;&gt;"",VLOOKUP(V270,'DON GIA'!$A$1:$D$346,4,0),"")</f>
        <v>292949</v>
      </c>
      <c r="AA270" s="459">
        <f t="shared" si="59"/>
        <v>2768368.05</v>
      </c>
      <c r="AB270" s="452"/>
      <c r="AC270" s="452"/>
      <c r="AD270" s="452"/>
      <c r="AE270" s="452"/>
      <c r="AF270" s="452"/>
      <c r="AG270" s="453"/>
      <c r="AH270" s="452"/>
      <c r="AI270" s="453"/>
      <c r="AJ270" s="453"/>
      <c r="AK270" s="459" t="str">
        <f>IF(AH270&lt;&gt;"",VLOOKUP(AH270,'DON GIA'!$M$1:$P$9,4,0),"")</f>
        <v/>
      </c>
      <c r="AL270" s="459" t="str">
        <f t="shared" si="51"/>
        <v/>
      </c>
      <c r="AM270" s="453"/>
      <c r="AN270" s="453"/>
      <c r="AO270" s="449" t="str">
        <f t="shared" si="60"/>
        <v/>
      </c>
      <c r="AP270" s="456"/>
      <c r="AQ270" s="462"/>
    </row>
    <row r="271" spans="1:43" ht="94.5" outlineLevel="2">
      <c r="A271" s="455" t="e">
        <f>IF(C270&lt;&gt;"",$C$8:C270,A270)</f>
        <v>#VALUE!</v>
      </c>
      <c r="B271" s="443" t="str">
        <f>IF(C271&lt;&gt;"",COUNTA($C$8:C271),"")</f>
        <v/>
      </c>
      <c r="C271" s="443"/>
      <c r="D271" s="452"/>
      <c r="E271" s="453"/>
      <c r="F271" s="453"/>
      <c r="G271" s="453"/>
      <c r="H271" s="453"/>
      <c r="I271" s="453"/>
      <c r="J271" s="453"/>
      <c r="K271" s="456"/>
      <c r="L271" s="457"/>
      <c r="M271" s="458" t="str">
        <f>IF(K271&lt;&gt;"",VLOOKUP(K271,'DON GIA'!$S$1:$U$19,3,0),"")</f>
        <v/>
      </c>
      <c r="N271" s="458" t="str">
        <f>IF(K271&lt;&gt;"",VLOOKUP(K271,'DON GIA'!$S$1:$V$19,4,0),"")</f>
        <v/>
      </c>
      <c r="O271" s="458" t="str">
        <f t="shared" si="47"/>
        <v/>
      </c>
      <c r="P271" s="458" t="str">
        <f t="shared" si="48"/>
        <v/>
      </c>
      <c r="Q271" s="452" t="s">
        <v>35</v>
      </c>
      <c r="R271" s="453"/>
      <c r="S271" s="453"/>
      <c r="T271" s="459" t="str">
        <f>IF(Q271&lt;&gt;"",VLOOKUP(Q271,'DON GIA'!$H$1:$K$103,4,0),"")</f>
        <v/>
      </c>
      <c r="U271" s="459" t="str">
        <f t="shared" si="58"/>
        <v/>
      </c>
      <c r="V271" s="456" t="s">
        <v>1049</v>
      </c>
      <c r="W271" s="453" t="s">
        <v>42</v>
      </c>
      <c r="X271" s="460">
        <v>1</v>
      </c>
      <c r="Y271" s="461"/>
      <c r="Z271" s="459">
        <f>IF(V271&lt;&gt;"",VLOOKUP(V271,'DON GIA'!$A$1:$D$346,4,0),"")</f>
        <v>3793079</v>
      </c>
      <c r="AA271" s="459">
        <f t="shared" si="59"/>
        <v>3793079</v>
      </c>
      <c r="AB271" s="452"/>
      <c r="AC271" s="452"/>
      <c r="AD271" s="452"/>
      <c r="AE271" s="452"/>
      <c r="AF271" s="452"/>
      <c r="AG271" s="453"/>
      <c r="AH271" s="452"/>
      <c r="AI271" s="453"/>
      <c r="AJ271" s="453"/>
      <c r="AK271" s="459" t="str">
        <f>IF(AH271&lt;&gt;"",VLOOKUP(AH271,'DON GIA'!$M$1:$P$9,4,0),"")</f>
        <v/>
      </c>
      <c r="AL271" s="459" t="str">
        <f t="shared" si="51"/>
        <v/>
      </c>
      <c r="AM271" s="453"/>
      <c r="AN271" s="453"/>
      <c r="AO271" s="449" t="str">
        <f t="shared" si="60"/>
        <v/>
      </c>
      <c r="AP271" s="456"/>
      <c r="AQ271" s="462"/>
    </row>
    <row r="272" spans="1:43" ht="31.5" outlineLevel="2">
      <c r="A272" s="455" t="e">
        <f>IF(C271&lt;&gt;"",$C$8:C271,A271)</f>
        <v>#VALUE!</v>
      </c>
      <c r="B272" s="443" t="str">
        <f>IF(C272&lt;&gt;"",COUNTA($C$8:C272),"")</f>
        <v/>
      </c>
      <c r="C272" s="443"/>
      <c r="D272" s="444"/>
      <c r="E272" s="453"/>
      <c r="F272" s="453"/>
      <c r="G272" s="453"/>
      <c r="H272" s="453"/>
      <c r="I272" s="453"/>
      <c r="J272" s="453"/>
      <c r="K272" s="456"/>
      <c r="L272" s="457"/>
      <c r="M272" s="458" t="str">
        <f>IF(K272&lt;&gt;"",VLOOKUP(K272,'DON GIA'!$S$1:$U$19,3,0),"")</f>
        <v/>
      </c>
      <c r="N272" s="458" t="str">
        <f>IF(K272&lt;&gt;"",VLOOKUP(K272,'DON GIA'!$S$1:$V$19,4,0),"")</f>
        <v/>
      </c>
      <c r="O272" s="458" t="str">
        <f t="shared" si="47"/>
        <v/>
      </c>
      <c r="P272" s="458" t="str">
        <f t="shared" si="48"/>
        <v/>
      </c>
      <c r="Q272" s="452" t="s">
        <v>35</v>
      </c>
      <c r="R272" s="453"/>
      <c r="S272" s="453"/>
      <c r="T272" s="459" t="str">
        <f>IF(Q272&lt;&gt;"",VLOOKUP(Q272,'DON GIA'!$H$1:$K$103,4,0),"")</f>
        <v/>
      </c>
      <c r="U272" s="459" t="str">
        <f t="shared" si="58"/>
        <v/>
      </c>
      <c r="V272" s="456" t="s">
        <v>35</v>
      </c>
      <c r="W272" s="453"/>
      <c r="X272" s="460"/>
      <c r="Y272" s="461"/>
      <c r="Z272" s="459" t="str">
        <f>IF(V272&lt;&gt;"",VLOOKUP(V272,'DON GIA'!$A$1:$D$346,4,0),"")</f>
        <v/>
      </c>
      <c r="AA272" s="459" t="str">
        <f t="shared" si="59"/>
        <v/>
      </c>
      <c r="AB272" s="452"/>
      <c r="AC272" s="452"/>
      <c r="AD272" s="452"/>
      <c r="AE272" s="452"/>
      <c r="AF272" s="452"/>
      <c r="AG272" s="453"/>
      <c r="AH272" s="452"/>
      <c r="AI272" s="453"/>
      <c r="AJ272" s="453"/>
      <c r="AK272" s="459" t="str">
        <f>IF(AH272&lt;&gt;"",VLOOKUP(AH272,'DON GIA'!$M$1:$P$9,4,0),"")</f>
        <v/>
      </c>
      <c r="AL272" s="459" t="str">
        <f t="shared" si="51"/>
        <v/>
      </c>
      <c r="AM272" s="453"/>
      <c r="AN272" s="453"/>
      <c r="AO272" s="449" t="str">
        <f t="shared" si="60"/>
        <v/>
      </c>
      <c r="AP272" s="456"/>
      <c r="AQ272" s="462"/>
    </row>
    <row r="273" spans="1:43" ht="31.5" outlineLevel="1">
      <c r="A273" s="410" t="s">
        <v>836</v>
      </c>
      <c r="B273" s="443">
        <f>IF(C273&lt;&gt;"",COUNTA($C$8:C273),"")</f>
        <v>25</v>
      </c>
      <c r="C273" s="443">
        <v>417</v>
      </c>
      <c r="D273" s="444" t="s">
        <v>171</v>
      </c>
      <c r="E273" s="445"/>
      <c r="F273" s="445"/>
      <c r="G273" s="445"/>
      <c r="H273" s="493"/>
      <c r="I273" s="493"/>
      <c r="J273" s="493"/>
      <c r="K273" s="446"/>
      <c r="L273" s="494">
        <f>SUBTOTAL(9,L274:L284)</f>
        <v>63.7</v>
      </c>
      <c r="M273" s="448"/>
      <c r="N273" s="448"/>
      <c r="O273" s="448">
        <f>SUBTOTAL(9,O274:O284)</f>
        <v>106952300</v>
      </c>
      <c r="P273" s="448">
        <f>SUBTOTAL(9,P274:P284)</f>
        <v>0</v>
      </c>
      <c r="Q273" s="444"/>
      <c r="R273" s="445"/>
      <c r="S273" s="445">
        <f>SUBTOTAL(9,S274:S284)</f>
        <v>0</v>
      </c>
      <c r="T273" s="449"/>
      <c r="U273" s="449">
        <f>SUBTOTAL(9,U274:U284)</f>
        <v>0</v>
      </c>
      <c r="V273" s="446"/>
      <c r="W273" s="445"/>
      <c r="X273" s="450">
        <f>SUBTOTAL(9,X274:X284)</f>
        <v>141.126</v>
      </c>
      <c r="Y273" s="451">
        <f>SUBTOTAL(9,Y274:Y284)</f>
        <v>40.604999999999997</v>
      </c>
      <c r="Z273" s="449"/>
      <c r="AA273" s="449">
        <f>SUBTOTAL(9,AA274:AA284)</f>
        <v>516192530.71799994</v>
      </c>
      <c r="AB273" s="452"/>
      <c r="AC273" s="452"/>
      <c r="AD273" s="452"/>
      <c r="AE273" s="452"/>
      <c r="AF273" s="452"/>
      <c r="AG273" s="453"/>
      <c r="AH273" s="452"/>
      <c r="AI273" s="445"/>
      <c r="AJ273" s="445">
        <f>SUBTOTAL(9,AJ274:AJ284)</f>
        <v>1</v>
      </c>
      <c r="AK273" s="449"/>
      <c r="AL273" s="449">
        <f>SUBTOTAL(9,AL274:AL284)</f>
        <v>17000000</v>
      </c>
      <c r="AM273" s="445"/>
      <c r="AN273" s="445">
        <f>SUBTOTAL(9,AN274:AN284)</f>
        <v>1</v>
      </c>
      <c r="AO273" s="449">
        <f t="shared" si="60"/>
        <v>640144830.71799994</v>
      </c>
      <c r="AP273" s="454"/>
      <c r="AQ273" s="423"/>
    </row>
    <row r="274" spans="1:43" ht="189" outlineLevel="2">
      <c r="A274" s="455" t="e">
        <f>IF(C273&lt;&gt;"",$C$8:C273,A272)</f>
        <v>#VALUE!</v>
      </c>
      <c r="B274" s="443" t="str">
        <f>IF(C274&lt;&gt;"",COUNTA($C$8:C274),"")</f>
        <v/>
      </c>
      <c r="C274" s="443"/>
      <c r="D274" s="452" t="s">
        <v>172</v>
      </c>
      <c r="E274" s="453"/>
      <c r="F274" s="453"/>
      <c r="G274" s="453">
        <v>225</v>
      </c>
      <c r="H274" s="465">
        <v>7</v>
      </c>
      <c r="I274" s="465">
        <v>396</v>
      </c>
      <c r="J274" s="465" t="s">
        <v>169</v>
      </c>
      <c r="K274" s="456" t="s">
        <v>973</v>
      </c>
      <c r="L274" s="495">
        <v>63.7</v>
      </c>
      <c r="M274" s="458">
        <f>IF(K274&lt;&gt;"",VLOOKUP(K274,'DON GIA'!$S$1:$U$19,3,0),"")</f>
        <v>1679000</v>
      </c>
      <c r="N274" s="458">
        <f>IF(K274&lt;&gt;"",VLOOKUP(K274,'DON GIA'!$S$1:$V$19,4,0),"")</f>
        <v>0</v>
      </c>
      <c r="O274" s="458">
        <f t="shared" si="47"/>
        <v>106952300</v>
      </c>
      <c r="P274" s="458">
        <f t="shared" si="48"/>
        <v>0</v>
      </c>
      <c r="Q274" s="452" t="s">
        <v>35</v>
      </c>
      <c r="R274" s="453"/>
      <c r="S274" s="453"/>
      <c r="T274" s="459" t="str">
        <f>IF(Q274&lt;&gt;"",VLOOKUP(Q274,'DON GIA'!$H$1:$K$103,4,0),"")</f>
        <v/>
      </c>
      <c r="U274" s="459" t="str">
        <f t="shared" ref="U274:U284" si="61">IF(Q274&lt;&gt;"",IF(ISNUMBER(T274),S274*T274,""),"")</f>
        <v/>
      </c>
      <c r="V274" s="456" t="s">
        <v>1093</v>
      </c>
      <c r="W274" s="453" t="s">
        <v>27</v>
      </c>
      <c r="X274" s="460">
        <v>0.54</v>
      </c>
      <c r="Y274" s="461">
        <v>10.59</v>
      </c>
      <c r="Z274" s="459">
        <f>IF(V274&lt;&gt;"",VLOOKUP(V274,'DON GIA'!$A$1:$D$346,4,0),"")</f>
        <v>3152933</v>
      </c>
      <c r="AA274" s="459">
        <f t="shared" ref="AA274:AA284" si="62">IF(V274&lt;&gt;"",IF(ISNUMBER(Z274),X274*Z274,""),"")</f>
        <v>1702583.82</v>
      </c>
      <c r="AB274" s="452" t="s">
        <v>28</v>
      </c>
      <c r="AC274" s="452" t="s">
        <v>29</v>
      </c>
      <c r="AD274" s="452" t="s">
        <v>30</v>
      </c>
      <c r="AE274" s="452" t="s">
        <v>41</v>
      </c>
      <c r="AF274" s="452" t="s">
        <v>32</v>
      </c>
      <c r="AG274" s="453"/>
      <c r="AH274" s="452" t="s">
        <v>579</v>
      </c>
      <c r="AI274" s="453" t="s">
        <v>560</v>
      </c>
      <c r="AJ274" s="453">
        <v>1</v>
      </c>
      <c r="AK274" s="459">
        <f>IF(AH274&lt;&gt;"",VLOOKUP(AH274,'DON GIA'!$M$1:$P$9,4,0),"")</f>
        <v>17000000</v>
      </c>
      <c r="AL274" s="459">
        <f t="shared" si="51"/>
        <v>17000000</v>
      </c>
      <c r="AM274" s="453" t="s">
        <v>407</v>
      </c>
      <c r="AN274" s="453">
        <v>1</v>
      </c>
      <c r="AO274" s="449" t="str">
        <f t="shared" si="60"/>
        <v/>
      </c>
      <c r="AP274" s="454" t="s">
        <v>1759</v>
      </c>
      <c r="AQ274" s="462"/>
    </row>
    <row r="275" spans="1:43" ht="409.5" outlineLevel="2">
      <c r="A275" s="455" t="e">
        <f>IF(C274&lt;&gt;"",$C$8:C274,A274)</f>
        <v>#VALUE!</v>
      </c>
      <c r="B275" s="443" t="str">
        <f>IF(C275&lt;&gt;"",COUNTA($C$8:C275),"")</f>
        <v/>
      </c>
      <c r="C275" s="443"/>
      <c r="D275" s="452" t="s">
        <v>163</v>
      </c>
      <c r="E275" s="453"/>
      <c r="F275" s="453"/>
      <c r="G275" s="453"/>
      <c r="H275" s="465"/>
      <c r="I275" s="465"/>
      <c r="J275" s="465"/>
      <c r="K275" s="456"/>
      <c r="L275" s="495"/>
      <c r="M275" s="458" t="str">
        <f>IF(K275&lt;&gt;"",VLOOKUP(K275,'DON GIA'!$S$1:$U$19,3,0),"")</f>
        <v/>
      </c>
      <c r="N275" s="458" t="str">
        <f>IF(K275&lt;&gt;"",VLOOKUP(K275,'DON GIA'!$S$1:$V$19,4,0),"")</f>
        <v/>
      </c>
      <c r="O275" s="458" t="str">
        <f t="shared" si="47"/>
        <v/>
      </c>
      <c r="P275" s="458" t="str">
        <f t="shared" si="48"/>
        <v/>
      </c>
      <c r="Q275" s="452" t="s">
        <v>35</v>
      </c>
      <c r="R275" s="453"/>
      <c r="S275" s="453"/>
      <c r="T275" s="459" t="str">
        <f>IF(Q275&lt;&gt;"",VLOOKUP(Q275,'DON GIA'!$H$1:$K$103,4,0),"")</f>
        <v/>
      </c>
      <c r="U275" s="459" t="str">
        <f t="shared" si="61"/>
        <v/>
      </c>
      <c r="V275" s="456" t="s">
        <v>1063</v>
      </c>
      <c r="W275" s="453" t="s">
        <v>27</v>
      </c>
      <c r="X275" s="460">
        <v>78.94</v>
      </c>
      <c r="Y275" s="461">
        <v>6.5000000000000002E-2</v>
      </c>
      <c r="Z275" s="459">
        <f>IF(V275&lt;&gt;"",VLOOKUP(V275,'DON GIA'!$A$1:$D$346,4,0),"")</f>
        <v>3941166</v>
      </c>
      <c r="AA275" s="459">
        <f t="shared" si="62"/>
        <v>311115644.03999996</v>
      </c>
      <c r="AB275" s="452" t="s">
        <v>28</v>
      </c>
      <c r="AC275" s="452" t="s">
        <v>29</v>
      </c>
      <c r="AD275" s="452" t="s">
        <v>30</v>
      </c>
      <c r="AE275" s="452" t="s">
        <v>31</v>
      </c>
      <c r="AF275" s="452" t="s">
        <v>32</v>
      </c>
      <c r="AG275" s="453"/>
      <c r="AH275" s="452"/>
      <c r="AI275" s="453"/>
      <c r="AJ275" s="453"/>
      <c r="AK275" s="459" t="str">
        <f>IF(AH275&lt;&gt;"",VLOOKUP(AH275,'DON GIA'!$M$1:$P$9,4,0),"")</f>
        <v/>
      </c>
      <c r="AL275" s="459" t="str">
        <f t="shared" si="51"/>
        <v/>
      </c>
      <c r="AM275" s="453"/>
      <c r="AN275" s="453"/>
      <c r="AO275" s="449" t="str">
        <f t="shared" si="60"/>
        <v/>
      </c>
      <c r="AP275" s="463" t="s">
        <v>1760</v>
      </c>
      <c r="AQ275" s="462"/>
    </row>
    <row r="276" spans="1:43" ht="162.75" outlineLevel="2">
      <c r="A276" s="455" t="e">
        <f>IF(C275&lt;&gt;"",$C$8:C275,A275)</f>
        <v>#VALUE!</v>
      </c>
      <c r="B276" s="443" t="str">
        <f>IF(C276&lt;&gt;"",COUNTA($C$8:C276),"")</f>
        <v/>
      </c>
      <c r="C276" s="443"/>
      <c r="D276" s="452"/>
      <c r="E276" s="453"/>
      <c r="F276" s="453"/>
      <c r="G276" s="453"/>
      <c r="H276" s="453"/>
      <c r="I276" s="453"/>
      <c r="J276" s="453"/>
      <c r="K276" s="456"/>
      <c r="L276" s="457"/>
      <c r="M276" s="458" t="str">
        <f>IF(K276&lt;&gt;"",VLOOKUP(K276,'DON GIA'!$S$1:$U$19,3,0),"")</f>
        <v/>
      </c>
      <c r="N276" s="458" t="str">
        <f>IF(K276&lt;&gt;"",VLOOKUP(K276,'DON GIA'!$S$1:$V$19,4,0),"")</f>
        <v/>
      </c>
      <c r="O276" s="458" t="str">
        <f t="shared" si="47"/>
        <v/>
      </c>
      <c r="P276" s="458" t="str">
        <f t="shared" si="48"/>
        <v/>
      </c>
      <c r="Q276" s="452" t="s">
        <v>35</v>
      </c>
      <c r="R276" s="453"/>
      <c r="S276" s="453"/>
      <c r="T276" s="459" t="str">
        <f>IF(Q276&lt;&gt;"",VLOOKUP(Q276,'DON GIA'!$H$1:$K$103,4,0),"")</f>
        <v/>
      </c>
      <c r="U276" s="459" t="str">
        <f t="shared" si="61"/>
        <v/>
      </c>
      <c r="V276" s="456" t="s">
        <v>1063</v>
      </c>
      <c r="W276" s="453" t="s">
        <v>27</v>
      </c>
      <c r="X276" s="460">
        <v>33.5</v>
      </c>
      <c r="Y276" s="461"/>
      <c r="Z276" s="459">
        <f>IF(V276&lt;&gt;"",VLOOKUP(V276,'DON GIA'!$A$1:$D$346,4,0),"")</f>
        <v>3941166</v>
      </c>
      <c r="AA276" s="459">
        <f t="shared" si="62"/>
        <v>132029061</v>
      </c>
      <c r="AB276" s="452" t="s">
        <v>28</v>
      </c>
      <c r="AC276" s="452" t="s">
        <v>29</v>
      </c>
      <c r="AD276" s="452" t="s">
        <v>30</v>
      </c>
      <c r="AE276" s="452" t="s">
        <v>31</v>
      </c>
      <c r="AF276" s="452" t="s">
        <v>32</v>
      </c>
      <c r="AG276" s="453"/>
      <c r="AH276" s="452"/>
      <c r="AI276" s="453"/>
      <c r="AJ276" s="453"/>
      <c r="AK276" s="459" t="str">
        <f>IF(AH276&lt;&gt;"",VLOOKUP(AH276,'DON GIA'!$M$1:$P$9,4,0),"")</f>
        <v/>
      </c>
      <c r="AL276" s="459" t="str">
        <f t="shared" si="51"/>
        <v/>
      </c>
      <c r="AM276" s="453"/>
      <c r="AN276" s="453"/>
      <c r="AO276" s="449" t="str">
        <f t="shared" si="60"/>
        <v/>
      </c>
      <c r="AP276" s="463" t="s">
        <v>1761</v>
      </c>
      <c r="AQ276" s="462"/>
    </row>
    <row r="277" spans="1:43" ht="157.5" outlineLevel="2">
      <c r="A277" s="455" t="e">
        <f>IF(C276&lt;&gt;"",$C$8:C276,A276)</f>
        <v>#VALUE!</v>
      </c>
      <c r="B277" s="443" t="str">
        <f>IF(C277&lt;&gt;"",COUNTA($C$8:C277),"")</f>
        <v/>
      </c>
      <c r="C277" s="443"/>
      <c r="D277" s="452"/>
      <c r="E277" s="453"/>
      <c r="F277" s="453"/>
      <c r="G277" s="453"/>
      <c r="H277" s="453"/>
      <c r="I277" s="453"/>
      <c r="J277" s="453"/>
      <c r="K277" s="456"/>
      <c r="L277" s="457"/>
      <c r="M277" s="458" t="str">
        <f>IF(K277&lt;&gt;"",VLOOKUP(K277,'DON GIA'!$S$1:$U$19,3,0),"")</f>
        <v/>
      </c>
      <c r="N277" s="458" t="str">
        <f>IF(K277&lt;&gt;"",VLOOKUP(K277,'DON GIA'!$S$1:$V$19,4,0),"")</f>
        <v/>
      </c>
      <c r="O277" s="458" t="str">
        <f t="shared" si="47"/>
        <v/>
      </c>
      <c r="P277" s="458" t="str">
        <f t="shared" si="48"/>
        <v/>
      </c>
      <c r="Q277" s="452" t="s">
        <v>35</v>
      </c>
      <c r="R277" s="453"/>
      <c r="S277" s="453"/>
      <c r="T277" s="459" t="str">
        <f>IF(Q277&lt;&gt;"",VLOOKUP(Q277,'DON GIA'!$H$1:$K$103,4,0),"")</f>
        <v/>
      </c>
      <c r="U277" s="459" t="str">
        <f t="shared" si="61"/>
        <v/>
      </c>
      <c r="V277" s="456" t="s">
        <v>1078</v>
      </c>
      <c r="W277" s="453" t="s">
        <v>27</v>
      </c>
      <c r="X277" s="460">
        <v>9.8699999999999992</v>
      </c>
      <c r="Y277" s="461">
        <v>29.95</v>
      </c>
      <c r="Z277" s="459">
        <f>IF(V277&lt;&gt;"",VLOOKUP(V277,'DON GIA'!$A$1:$D$346,4,0),"")</f>
        <v>854777</v>
      </c>
      <c r="AA277" s="459">
        <f t="shared" si="62"/>
        <v>8436648.9900000002</v>
      </c>
      <c r="AB277" s="452"/>
      <c r="AC277" s="452" t="s">
        <v>29</v>
      </c>
      <c r="AD277" s="452" t="s">
        <v>30</v>
      </c>
      <c r="AE277" s="452" t="s">
        <v>41</v>
      </c>
      <c r="AF277" s="452" t="s">
        <v>136</v>
      </c>
      <c r="AG277" s="453"/>
      <c r="AH277" s="452"/>
      <c r="AI277" s="453"/>
      <c r="AJ277" s="453"/>
      <c r="AK277" s="459" t="str">
        <f>IF(AH277&lt;&gt;"",VLOOKUP(AH277,'DON GIA'!$M$1:$P$9,4,0),"")</f>
        <v/>
      </c>
      <c r="AL277" s="459" t="str">
        <f t="shared" si="51"/>
        <v/>
      </c>
      <c r="AM277" s="453"/>
      <c r="AN277" s="453"/>
      <c r="AO277" s="449" t="str">
        <f t="shared" si="60"/>
        <v/>
      </c>
      <c r="AP277" s="463" t="s">
        <v>361</v>
      </c>
      <c r="AQ277" s="462"/>
    </row>
    <row r="278" spans="1:43" ht="63" outlineLevel="2">
      <c r="A278" s="455" t="e">
        <f>IF(C277&lt;&gt;"",$C$8:C277,A277)</f>
        <v>#VALUE!</v>
      </c>
      <c r="B278" s="443" t="str">
        <f>IF(C278&lt;&gt;"",COUNTA($C$8:C278),"")</f>
        <v/>
      </c>
      <c r="C278" s="443"/>
      <c r="D278" s="452"/>
      <c r="E278" s="453"/>
      <c r="F278" s="453"/>
      <c r="G278" s="453"/>
      <c r="H278" s="453"/>
      <c r="I278" s="453"/>
      <c r="J278" s="453"/>
      <c r="K278" s="456"/>
      <c r="L278" s="457"/>
      <c r="M278" s="458" t="str">
        <f>IF(K278&lt;&gt;"",VLOOKUP(K278,'DON GIA'!$S$1:$U$19,3,0),"")</f>
        <v/>
      </c>
      <c r="N278" s="458" t="str">
        <f>IF(K278&lt;&gt;"",VLOOKUP(K278,'DON GIA'!$S$1:$V$19,4,0),"")</f>
        <v/>
      </c>
      <c r="O278" s="458" t="str">
        <f t="shared" si="47"/>
        <v/>
      </c>
      <c r="P278" s="458" t="str">
        <f t="shared" si="48"/>
        <v/>
      </c>
      <c r="Q278" s="452" t="s">
        <v>35</v>
      </c>
      <c r="R278" s="453"/>
      <c r="S278" s="453"/>
      <c r="T278" s="459" t="str">
        <f>IF(Q278&lt;&gt;"",VLOOKUP(Q278,'DON GIA'!$H$1:$K$103,4,0),"")</f>
        <v/>
      </c>
      <c r="U278" s="459" t="str">
        <f t="shared" si="61"/>
        <v/>
      </c>
      <c r="V278" s="456" t="s">
        <v>1094</v>
      </c>
      <c r="W278" s="453" t="s">
        <v>27</v>
      </c>
      <c r="X278" s="460">
        <v>5.0999999999999996</v>
      </c>
      <c r="Y278" s="461"/>
      <c r="Z278" s="459">
        <f>IF(V278&lt;&gt;"",VLOOKUP(V278,'DON GIA'!$A$1:$D$346,4,0),"")</f>
        <v>5058826</v>
      </c>
      <c r="AA278" s="459">
        <f t="shared" si="62"/>
        <v>25800012.599999998</v>
      </c>
      <c r="AB278" s="452" t="s">
        <v>28</v>
      </c>
      <c r="AC278" s="452" t="s">
        <v>34</v>
      </c>
      <c r="AD278" s="452" t="s">
        <v>30</v>
      </c>
      <c r="AE278" s="452" t="s">
        <v>31</v>
      </c>
      <c r="AF278" s="452" t="s">
        <v>32</v>
      </c>
      <c r="AG278" s="453"/>
      <c r="AH278" s="452"/>
      <c r="AI278" s="453"/>
      <c r="AJ278" s="453"/>
      <c r="AK278" s="459" t="str">
        <f>IF(AH278&lt;&gt;"",VLOOKUP(AH278,'DON GIA'!$M$1:$P$9,4,0),"")</f>
        <v/>
      </c>
      <c r="AL278" s="459" t="str">
        <f t="shared" si="51"/>
        <v/>
      </c>
      <c r="AM278" s="453"/>
      <c r="AN278" s="453"/>
      <c r="AO278" s="449" t="str">
        <f t="shared" si="60"/>
        <v/>
      </c>
      <c r="AP278" s="456"/>
      <c r="AQ278" s="462"/>
    </row>
    <row r="279" spans="1:43" ht="63" outlineLevel="2">
      <c r="A279" s="455" t="e">
        <f>IF(C278&lt;&gt;"",$C$8:C278,A278)</f>
        <v>#VALUE!</v>
      </c>
      <c r="B279" s="443" t="str">
        <f>IF(C279&lt;&gt;"",COUNTA($C$8:C279),"")</f>
        <v/>
      </c>
      <c r="C279" s="443"/>
      <c r="D279" s="452"/>
      <c r="E279" s="453"/>
      <c r="F279" s="453"/>
      <c r="G279" s="453"/>
      <c r="H279" s="453"/>
      <c r="I279" s="453"/>
      <c r="J279" s="453"/>
      <c r="K279" s="456"/>
      <c r="L279" s="457"/>
      <c r="M279" s="458" t="str">
        <f>IF(K279&lt;&gt;"",VLOOKUP(K279,'DON GIA'!$S$1:$U$19,3,0),"")</f>
        <v/>
      </c>
      <c r="N279" s="458" t="str">
        <f>IF(K279&lt;&gt;"",VLOOKUP(K279,'DON GIA'!$S$1:$V$19,4,0),"")</f>
        <v/>
      </c>
      <c r="O279" s="458" t="str">
        <f t="shared" si="47"/>
        <v/>
      </c>
      <c r="P279" s="458" t="str">
        <f t="shared" si="48"/>
        <v/>
      </c>
      <c r="Q279" s="452" t="s">
        <v>35</v>
      </c>
      <c r="R279" s="453"/>
      <c r="S279" s="453"/>
      <c r="T279" s="459" t="str">
        <f>IF(Q279&lt;&gt;"",VLOOKUP(Q279,'DON GIA'!$H$1:$K$103,4,0),"")</f>
        <v/>
      </c>
      <c r="U279" s="459" t="str">
        <f t="shared" si="61"/>
        <v/>
      </c>
      <c r="V279" s="456" t="s">
        <v>1094</v>
      </c>
      <c r="W279" s="453" t="s">
        <v>27</v>
      </c>
      <c r="X279" s="460">
        <v>6.9</v>
      </c>
      <c r="Y279" s="461"/>
      <c r="Z279" s="459">
        <f>IF(V279&lt;&gt;"",VLOOKUP(V279,'DON GIA'!$A$1:$D$346,4,0),"")</f>
        <v>5058826</v>
      </c>
      <c r="AA279" s="459">
        <f t="shared" si="62"/>
        <v>34905899.399999999</v>
      </c>
      <c r="AB279" s="452" t="s">
        <v>28</v>
      </c>
      <c r="AC279" s="452" t="s">
        <v>29</v>
      </c>
      <c r="AD279" s="452" t="s">
        <v>30</v>
      </c>
      <c r="AE279" s="452" t="s">
        <v>31</v>
      </c>
      <c r="AF279" s="452" t="s">
        <v>32</v>
      </c>
      <c r="AG279" s="453"/>
      <c r="AH279" s="452"/>
      <c r="AI279" s="453"/>
      <c r="AJ279" s="453"/>
      <c r="AK279" s="459" t="str">
        <f>IF(AH279&lt;&gt;"",VLOOKUP(AH279,'DON GIA'!$M$1:$P$9,4,0),"")</f>
        <v/>
      </c>
      <c r="AL279" s="459" t="str">
        <f t="shared" si="51"/>
        <v/>
      </c>
      <c r="AM279" s="453"/>
      <c r="AN279" s="453"/>
      <c r="AO279" s="449" t="str">
        <f t="shared" si="60"/>
        <v/>
      </c>
      <c r="AP279" s="456"/>
      <c r="AQ279" s="462"/>
    </row>
    <row r="280" spans="1:43" ht="63" outlineLevel="2">
      <c r="A280" s="455" t="e">
        <f>IF(C279&lt;&gt;"",$C$8:C279,A279)</f>
        <v>#VALUE!</v>
      </c>
      <c r="B280" s="443" t="str">
        <f>IF(C280&lt;&gt;"",COUNTA($C$8:C280),"")</f>
        <v/>
      </c>
      <c r="C280" s="443"/>
      <c r="D280" s="452"/>
      <c r="E280" s="453"/>
      <c r="F280" s="453"/>
      <c r="G280" s="453"/>
      <c r="H280" s="453"/>
      <c r="I280" s="453"/>
      <c r="J280" s="453"/>
      <c r="K280" s="456"/>
      <c r="L280" s="457"/>
      <c r="M280" s="458" t="str">
        <f>IF(K280&lt;&gt;"",VLOOKUP(K280,'DON GIA'!$S$1:$U$19,3,0),"")</f>
        <v/>
      </c>
      <c r="N280" s="458" t="str">
        <f>IF(K280&lt;&gt;"",VLOOKUP(K280,'DON GIA'!$S$1:$V$19,4,0),"")</f>
        <v/>
      </c>
      <c r="O280" s="458" t="str">
        <f t="shared" si="47"/>
        <v/>
      </c>
      <c r="P280" s="458" t="str">
        <f t="shared" si="48"/>
        <v/>
      </c>
      <c r="Q280" s="452" t="s">
        <v>35</v>
      </c>
      <c r="R280" s="453"/>
      <c r="S280" s="453"/>
      <c r="T280" s="459" t="str">
        <f>IF(Q280&lt;&gt;"",VLOOKUP(Q280,'DON GIA'!$H$1:$K$103,4,0),"")</f>
        <v/>
      </c>
      <c r="U280" s="459" t="str">
        <f t="shared" si="61"/>
        <v/>
      </c>
      <c r="V280" s="456" t="s">
        <v>1083</v>
      </c>
      <c r="W280" s="453" t="s">
        <v>27</v>
      </c>
      <c r="X280" s="460">
        <v>4.6500000000000004</v>
      </c>
      <c r="Y280" s="461"/>
      <c r="Z280" s="459">
        <f>IF(V280&lt;&gt;"",VLOOKUP(V280,'DON GIA'!$A$1:$D$346,4,0),"")</f>
        <v>282038</v>
      </c>
      <c r="AA280" s="459">
        <f t="shared" si="62"/>
        <v>1311476.7000000002</v>
      </c>
      <c r="AB280" s="452"/>
      <c r="AC280" s="452"/>
      <c r="AD280" s="452"/>
      <c r="AE280" s="452"/>
      <c r="AF280" s="452"/>
      <c r="AG280" s="453"/>
      <c r="AH280" s="452"/>
      <c r="AI280" s="453"/>
      <c r="AJ280" s="453"/>
      <c r="AK280" s="459" t="str">
        <f>IF(AH280&lt;&gt;"",VLOOKUP(AH280,'DON GIA'!$M$1:$P$9,4,0),"")</f>
        <v/>
      </c>
      <c r="AL280" s="459" t="str">
        <f t="shared" si="51"/>
        <v/>
      </c>
      <c r="AM280" s="453"/>
      <c r="AN280" s="453"/>
      <c r="AO280" s="449" t="str">
        <f t="shared" si="60"/>
        <v/>
      </c>
      <c r="AP280" s="456"/>
      <c r="AQ280" s="462"/>
    </row>
    <row r="281" spans="1:43" ht="63" outlineLevel="2">
      <c r="A281" s="455" t="e">
        <f>IF(C280&lt;&gt;"",$C$8:C280,A280)</f>
        <v>#VALUE!</v>
      </c>
      <c r="B281" s="443" t="str">
        <f>IF(C281&lt;&gt;"",COUNTA($C$8:C281),"")</f>
        <v/>
      </c>
      <c r="C281" s="443"/>
      <c r="D281" s="452"/>
      <c r="E281" s="453"/>
      <c r="F281" s="453"/>
      <c r="G281" s="453"/>
      <c r="H281" s="453"/>
      <c r="I281" s="453"/>
      <c r="J281" s="453"/>
      <c r="K281" s="456"/>
      <c r="L281" s="457"/>
      <c r="M281" s="458" t="str">
        <f>IF(K281&lt;&gt;"",VLOOKUP(K281,'DON GIA'!$S$1:$U$19,3,0),"")</f>
        <v/>
      </c>
      <c r="N281" s="458" t="str">
        <f>IF(K281&lt;&gt;"",VLOOKUP(K281,'DON GIA'!$S$1:$V$19,4,0),"")</f>
        <v/>
      </c>
      <c r="O281" s="458" t="str">
        <f t="shared" si="47"/>
        <v/>
      </c>
      <c r="P281" s="458" t="str">
        <f t="shared" si="48"/>
        <v/>
      </c>
      <c r="Q281" s="452" t="s">
        <v>35</v>
      </c>
      <c r="R281" s="453"/>
      <c r="S281" s="453"/>
      <c r="T281" s="459" t="str">
        <f>IF(Q281&lt;&gt;"",VLOOKUP(Q281,'DON GIA'!$H$1:$K$103,4,0),"")</f>
        <v/>
      </c>
      <c r="U281" s="459" t="str">
        <f t="shared" si="61"/>
        <v/>
      </c>
      <c r="V281" s="456" t="s">
        <v>1082</v>
      </c>
      <c r="W281" s="453" t="s">
        <v>38</v>
      </c>
      <c r="X281" s="460">
        <v>0.186</v>
      </c>
      <c r="Y281" s="461"/>
      <c r="Z281" s="459">
        <f>IF(V281&lt;&gt;"",VLOOKUP(V281,'DON GIA'!$A$1:$D$346,4,0),"")</f>
        <v>2523428</v>
      </c>
      <c r="AA281" s="459">
        <f t="shared" si="62"/>
        <v>469357.60800000001</v>
      </c>
      <c r="AB281" s="452"/>
      <c r="AC281" s="452"/>
      <c r="AD281" s="452"/>
      <c r="AE281" s="452"/>
      <c r="AF281" s="452"/>
      <c r="AG281" s="453"/>
      <c r="AH281" s="452"/>
      <c r="AI281" s="453"/>
      <c r="AJ281" s="453"/>
      <c r="AK281" s="459" t="str">
        <f>IF(AH281&lt;&gt;"",VLOOKUP(AH281,'DON GIA'!$M$1:$P$9,4,0),"")</f>
        <v/>
      </c>
      <c r="AL281" s="459" t="str">
        <f t="shared" si="51"/>
        <v/>
      </c>
      <c r="AM281" s="453"/>
      <c r="AN281" s="453"/>
      <c r="AO281" s="449" t="str">
        <f t="shared" si="60"/>
        <v/>
      </c>
      <c r="AP281" s="456"/>
      <c r="AQ281" s="462"/>
    </row>
    <row r="282" spans="1:43" ht="63" outlineLevel="2">
      <c r="A282" s="455" t="e">
        <f>IF(C281&lt;&gt;"",$C$8:C281,A281)</f>
        <v>#VALUE!</v>
      </c>
      <c r="B282" s="443" t="str">
        <f>IF(C282&lt;&gt;"",COUNTA($C$8:C282),"")</f>
        <v/>
      </c>
      <c r="C282" s="443"/>
      <c r="D282" s="452"/>
      <c r="E282" s="453"/>
      <c r="F282" s="453"/>
      <c r="G282" s="453"/>
      <c r="H282" s="453"/>
      <c r="I282" s="453"/>
      <c r="J282" s="453"/>
      <c r="K282" s="456"/>
      <c r="L282" s="457"/>
      <c r="M282" s="458" t="str">
        <f>IF(K282&lt;&gt;"",VLOOKUP(K282,'DON GIA'!$S$1:$U$19,3,0),"")</f>
        <v/>
      </c>
      <c r="N282" s="458" t="str">
        <f>IF(K282&lt;&gt;"",VLOOKUP(K282,'DON GIA'!$S$1:$V$19,4,0),"")</f>
        <v/>
      </c>
      <c r="O282" s="458" t="str">
        <f t="shared" si="47"/>
        <v/>
      </c>
      <c r="P282" s="458" t="str">
        <f t="shared" si="48"/>
        <v/>
      </c>
      <c r="Q282" s="452" t="s">
        <v>35</v>
      </c>
      <c r="R282" s="453"/>
      <c r="S282" s="453"/>
      <c r="T282" s="459" t="str">
        <f>IF(Q282&lt;&gt;"",VLOOKUP(Q282,'DON GIA'!$H$1:$K$103,4,0),"")</f>
        <v/>
      </c>
      <c r="U282" s="459" t="str">
        <f t="shared" si="61"/>
        <v/>
      </c>
      <c r="V282" s="456" t="s">
        <v>1095</v>
      </c>
      <c r="W282" s="453" t="s">
        <v>27</v>
      </c>
      <c r="X282" s="460">
        <v>1.44</v>
      </c>
      <c r="Y282" s="461"/>
      <c r="Z282" s="459">
        <f>IF(V282&lt;&gt;"",VLOOKUP(V282,'DON GIA'!$A$1:$D$346,4,0),"")</f>
        <v>292949</v>
      </c>
      <c r="AA282" s="459">
        <f t="shared" si="62"/>
        <v>421846.56</v>
      </c>
      <c r="AB282" s="452"/>
      <c r="AC282" s="452"/>
      <c r="AD282" s="452"/>
      <c r="AE282" s="452"/>
      <c r="AF282" s="452"/>
      <c r="AG282" s="453"/>
      <c r="AH282" s="452"/>
      <c r="AI282" s="453"/>
      <c r="AJ282" s="453"/>
      <c r="AK282" s="459" t="str">
        <f>IF(AH282&lt;&gt;"",VLOOKUP(AH282,'DON GIA'!$M$1:$P$9,4,0),"")</f>
        <v/>
      </c>
      <c r="AL282" s="459" t="str">
        <f t="shared" si="51"/>
        <v/>
      </c>
      <c r="AM282" s="453"/>
      <c r="AN282" s="453"/>
      <c r="AO282" s="449" t="str">
        <f t="shared" si="60"/>
        <v/>
      </c>
      <c r="AP282" s="456"/>
      <c r="AQ282" s="462"/>
    </row>
    <row r="283" spans="1:43" ht="31.5" outlineLevel="2">
      <c r="A283" s="455" t="e">
        <f>IF(C282&lt;&gt;"",$C$8:C282,A282)</f>
        <v>#VALUE!</v>
      </c>
      <c r="B283" s="443" t="str">
        <f>IF(C283&lt;&gt;"",COUNTA($C$8:C283),"")</f>
        <v/>
      </c>
      <c r="C283" s="443"/>
      <c r="D283" s="452"/>
      <c r="E283" s="453"/>
      <c r="F283" s="453"/>
      <c r="G283" s="453"/>
      <c r="H283" s="453"/>
      <c r="I283" s="453"/>
      <c r="J283" s="453"/>
      <c r="K283" s="456"/>
      <c r="L283" s="457"/>
      <c r="M283" s="458" t="str">
        <f>IF(K283&lt;&gt;"",VLOOKUP(K283,'DON GIA'!$S$1:$U$19,3,0),"")</f>
        <v/>
      </c>
      <c r="N283" s="458" t="str">
        <f>IF(K283&lt;&gt;"",VLOOKUP(K283,'DON GIA'!$S$1:$V$19,4,0),"")</f>
        <v/>
      </c>
      <c r="O283" s="458" t="str">
        <f t="shared" si="47"/>
        <v/>
      </c>
      <c r="P283" s="458" t="str">
        <f t="shared" si="48"/>
        <v/>
      </c>
      <c r="Q283" s="452" t="s">
        <v>35</v>
      </c>
      <c r="R283" s="453"/>
      <c r="S283" s="453"/>
      <c r="T283" s="459" t="str">
        <f>IF(Q283&lt;&gt;"",VLOOKUP(Q283,'DON GIA'!$H$1:$K$103,4,0),"")</f>
        <v/>
      </c>
      <c r="U283" s="459" t="str">
        <f t="shared" si="61"/>
        <v/>
      </c>
      <c r="V283" s="456" t="s">
        <v>35</v>
      </c>
      <c r="W283" s="453"/>
      <c r="X283" s="460"/>
      <c r="Y283" s="461"/>
      <c r="Z283" s="459" t="str">
        <f>IF(V283&lt;&gt;"",VLOOKUP(V283,'DON GIA'!$A$1:$D$346,4,0),"")</f>
        <v/>
      </c>
      <c r="AA283" s="459" t="str">
        <f t="shared" si="62"/>
        <v/>
      </c>
      <c r="AB283" s="452"/>
      <c r="AC283" s="452"/>
      <c r="AD283" s="452"/>
      <c r="AE283" s="452"/>
      <c r="AF283" s="452"/>
      <c r="AG283" s="453"/>
      <c r="AH283" s="452"/>
      <c r="AI283" s="453"/>
      <c r="AJ283" s="453"/>
      <c r="AK283" s="459" t="str">
        <f>IF(AH283&lt;&gt;"",VLOOKUP(AH283,'DON GIA'!$M$1:$P$9,4,0),"")</f>
        <v/>
      </c>
      <c r="AL283" s="459" t="str">
        <f t="shared" si="51"/>
        <v/>
      </c>
      <c r="AM283" s="453"/>
      <c r="AN283" s="453"/>
      <c r="AO283" s="449" t="str">
        <f t="shared" si="60"/>
        <v/>
      </c>
      <c r="AP283" s="456"/>
      <c r="AQ283" s="462"/>
    </row>
    <row r="284" spans="1:43" ht="31.5" outlineLevel="2">
      <c r="A284" s="455" t="e">
        <f>IF(C283&lt;&gt;"",$C$8:C283,A283)</f>
        <v>#VALUE!</v>
      </c>
      <c r="B284" s="443" t="str">
        <f>IF(C284&lt;&gt;"",COUNTA($C$8:C284),"")</f>
        <v/>
      </c>
      <c r="C284" s="443"/>
      <c r="D284" s="446"/>
      <c r="E284" s="453"/>
      <c r="F284" s="453"/>
      <c r="G284" s="453"/>
      <c r="H284" s="453"/>
      <c r="I284" s="453"/>
      <c r="J284" s="453"/>
      <c r="K284" s="456"/>
      <c r="L284" s="457"/>
      <c r="M284" s="458" t="str">
        <f>IF(K284&lt;&gt;"",VLOOKUP(K284,'DON GIA'!$S$1:$U$19,3,0),"")</f>
        <v/>
      </c>
      <c r="N284" s="458" t="str">
        <f>IF(K284&lt;&gt;"",VLOOKUP(K284,'DON GIA'!$S$1:$V$19,4,0),"")</f>
        <v/>
      </c>
      <c r="O284" s="458" t="str">
        <f t="shared" si="47"/>
        <v/>
      </c>
      <c r="P284" s="458" t="str">
        <f t="shared" si="48"/>
        <v/>
      </c>
      <c r="Q284" s="452" t="s">
        <v>35</v>
      </c>
      <c r="R284" s="453"/>
      <c r="S284" s="453"/>
      <c r="T284" s="459" t="str">
        <f>IF(Q284&lt;&gt;"",VLOOKUP(Q284,'DON GIA'!$H$1:$K$103,4,0),"")</f>
        <v/>
      </c>
      <c r="U284" s="459" t="str">
        <f t="shared" si="61"/>
        <v/>
      </c>
      <c r="V284" s="456"/>
      <c r="W284" s="453"/>
      <c r="X284" s="460"/>
      <c r="Y284" s="461"/>
      <c r="Z284" s="459" t="str">
        <f>IF(V284&lt;&gt;"",VLOOKUP(V284,'DON GIA'!$A$1:$D$346,4,0),"")</f>
        <v/>
      </c>
      <c r="AA284" s="459" t="str">
        <f t="shared" si="62"/>
        <v/>
      </c>
      <c r="AB284" s="452"/>
      <c r="AC284" s="452"/>
      <c r="AD284" s="452"/>
      <c r="AE284" s="452"/>
      <c r="AF284" s="452"/>
      <c r="AG284" s="453"/>
      <c r="AH284" s="452"/>
      <c r="AI284" s="453"/>
      <c r="AJ284" s="453"/>
      <c r="AK284" s="459" t="str">
        <f>IF(AH284&lt;&gt;"",VLOOKUP(AH284,'DON GIA'!$M$1:$P$9,4,0),"")</f>
        <v/>
      </c>
      <c r="AL284" s="459" t="str">
        <f t="shared" si="51"/>
        <v/>
      </c>
      <c r="AM284" s="453"/>
      <c r="AN284" s="453"/>
      <c r="AO284" s="449" t="str">
        <f t="shared" si="60"/>
        <v/>
      </c>
      <c r="AP284" s="456"/>
      <c r="AQ284" s="462"/>
    </row>
    <row r="285" spans="1:43" ht="93" outlineLevel="1">
      <c r="A285" s="410" t="s">
        <v>835</v>
      </c>
      <c r="B285" s="443">
        <f>IF(C285&lt;&gt;"",COUNTA($C$8:C285),"")</f>
        <v>26</v>
      </c>
      <c r="C285" s="443">
        <v>418</v>
      </c>
      <c r="D285" s="446" t="s">
        <v>173</v>
      </c>
      <c r="E285" s="445"/>
      <c r="F285" s="445"/>
      <c r="G285" s="445"/>
      <c r="H285" s="445"/>
      <c r="I285" s="445"/>
      <c r="J285" s="445"/>
      <c r="K285" s="446"/>
      <c r="L285" s="447">
        <f>SUBTOTAL(9,L286:L291)</f>
        <v>99</v>
      </c>
      <c r="M285" s="448"/>
      <c r="N285" s="448"/>
      <c r="O285" s="448">
        <f>SUBTOTAL(9,O286:O291)</f>
        <v>166221000</v>
      </c>
      <c r="P285" s="448">
        <f>SUBTOTAL(9,P286:P291)</f>
        <v>0</v>
      </c>
      <c r="Q285" s="444"/>
      <c r="R285" s="445"/>
      <c r="S285" s="445">
        <f>SUBTOTAL(9,S286:S291)</f>
        <v>0</v>
      </c>
      <c r="T285" s="449"/>
      <c r="U285" s="449">
        <f>SUBTOTAL(9,U286:U291)</f>
        <v>0</v>
      </c>
      <c r="V285" s="446"/>
      <c r="W285" s="445"/>
      <c r="X285" s="450">
        <f>SUBTOTAL(9,X286:X291)</f>
        <v>0</v>
      </c>
      <c r="Y285" s="451">
        <f>SUBTOTAL(9,Y286:Y291)</f>
        <v>0</v>
      </c>
      <c r="Z285" s="449"/>
      <c r="AA285" s="449">
        <f>SUBTOTAL(9,AA286:AA291)</f>
        <v>0</v>
      </c>
      <c r="AB285" s="452"/>
      <c r="AC285" s="452"/>
      <c r="AD285" s="452"/>
      <c r="AE285" s="452"/>
      <c r="AF285" s="452"/>
      <c r="AG285" s="453"/>
      <c r="AH285" s="452"/>
      <c r="AI285" s="445"/>
      <c r="AJ285" s="445">
        <f>SUBTOTAL(9,AJ286:AJ291)</f>
        <v>0</v>
      </c>
      <c r="AK285" s="449"/>
      <c r="AL285" s="449">
        <f>SUBTOTAL(9,AL286:AL291)</f>
        <v>0</v>
      </c>
      <c r="AM285" s="445"/>
      <c r="AN285" s="445">
        <f>SUBTOTAL(9,AN286:AN291)</f>
        <v>0</v>
      </c>
      <c r="AO285" s="449">
        <f t="shared" si="60"/>
        <v>166221000</v>
      </c>
      <c r="AP285" s="454"/>
      <c r="AQ285" s="423"/>
    </row>
    <row r="286" spans="1:43" ht="126" outlineLevel="2">
      <c r="A286" s="455" t="e">
        <f>IF(C285&lt;&gt;"",$C$8:C285,A284)</f>
        <v>#VALUE!</v>
      </c>
      <c r="B286" s="443" t="str">
        <f>IF(C286&lt;&gt;"",COUNTA($C$8:C286),"")</f>
        <v/>
      </c>
      <c r="C286" s="443"/>
      <c r="D286" s="456" t="s">
        <v>174</v>
      </c>
      <c r="E286" s="453">
        <v>4</v>
      </c>
      <c r="F286" s="453"/>
      <c r="G286" s="453">
        <v>521</v>
      </c>
      <c r="H286" s="453">
        <v>80</v>
      </c>
      <c r="I286" s="453">
        <v>21</v>
      </c>
      <c r="J286" s="453">
        <v>67</v>
      </c>
      <c r="K286" s="456" t="s">
        <v>973</v>
      </c>
      <c r="L286" s="457">
        <v>99</v>
      </c>
      <c r="M286" s="458">
        <f>IF(K286&lt;&gt;"",VLOOKUP(K286,'DON GIA'!$S$1:$U$19,3,0),"")</f>
        <v>1679000</v>
      </c>
      <c r="N286" s="458">
        <f>IF(K286&lt;&gt;"",VLOOKUP(K286,'DON GIA'!$S$1:$V$19,4,0),"")</f>
        <v>0</v>
      </c>
      <c r="O286" s="458">
        <f t="shared" si="47"/>
        <v>166221000</v>
      </c>
      <c r="P286" s="458">
        <f t="shared" si="48"/>
        <v>0</v>
      </c>
      <c r="Q286" s="452" t="s">
        <v>35</v>
      </c>
      <c r="R286" s="453"/>
      <c r="S286" s="453"/>
      <c r="T286" s="459" t="str">
        <f>IF(Q286&lt;&gt;"",VLOOKUP(Q286,'DON GIA'!$H$1:$K$103,4,0),"")</f>
        <v/>
      </c>
      <c r="U286" s="459" t="str">
        <f t="shared" ref="U286:U291" si="63">IF(Q286&lt;&gt;"",IF(ISNUMBER(T286),S286*T286,""),"")</f>
        <v/>
      </c>
      <c r="V286" s="456"/>
      <c r="W286" s="453"/>
      <c r="X286" s="460"/>
      <c r="Y286" s="461"/>
      <c r="Z286" s="459" t="str">
        <f>IF(V286&lt;&gt;"",VLOOKUP(V286,'DON GIA'!$A$1:$D$346,4,0),"")</f>
        <v/>
      </c>
      <c r="AA286" s="459" t="str">
        <f t="shared" ref="AA286:AA291" si="64">IF(V286&lt;&gt;"",IF(ISNUMBER(Z286),X286*Z286,""),"")</f>
        <v/>
      </c>
      <c r="AB286" s="452"/>
      <c r="AC286" s="452"/>
      <c r="AD286" s="452"/>
      <c r="AE286" s="452"/>
      <c r="AF286" s="452"/>
      <c r="AG286" s="453"/>
      <c r="AH286" s="452"/>
      <c r="AI286" s="453"/>
      <c r="AJ286" s="453"/>
      <c r="AK286" s="459" t="str">
        <f>IF(AH286&lt;&gt;"",VLOOKUP(AH286,'DON GIA'!$M$1:$P$9,4,0),"")</f>
        <v/>
      </c>
      <c r="AL286" s="459" t="str">
        <f t="shared" si="51"/>
        <v/>
      </c>
      <c r="AM286" s="453"/>
      <c r="AN286" s="453"/>
      <c r="AO286" s="449" t="str">
        <f t="shared" si="60"/>
        <v/>
      </c>
      <c r="AP286" s="454" t="s">
        <v>1762</v>
      </c>
      <c r="AQ286" s="462"/>
    </row>
    <row r="287" spans="1:43" ht="220.5" outlineLevel="2">
      <c r="A287" s="455" t="e">
        <f>IF(C286&lt;&gt;"",$C$8:C286,A286)</f>
        <v>#VALUE!</v>
      </c>
      <c r="B287" s="443" t="str">
        <f>IF(C287&lt;&gt;"",COUNTA($C$8:C287),"")</f>
        <v/>
      </c>
      <c r="C287" s="443"/>
      <c r="D287" s="456" t="s">
        <v>175</v>
      </c>
      <c r="E287" s="453"/>
      <c r="F287" s="453"/>
      <c r="G287" s="453"/>
      <c r="H287" s="453"/>
      <c r="I287" s="453"/>
      <c r="J287" s="453"/>
      <c r="K287" s="456"/>
      <c r="L287" s="457"/>
      <c r="M287" s="458" t="str">
        <f>IF(K287&lt;&gt;"",VLOOKUP(K287,'DON GIA'!$S$1:$U$19,3,0),"")</f>
        <v/>
      </c>
      <c r="N287" s="458" t="str">
        <f>IF(K287&lt;&gt;"",VLOOKUP(K287,'DON GIA'!$S$1:$V$19,4,0),"")</f>
        <v/>
      </c>
      <c r="O287" s="458" t="str">
        <f t="shared" si="47"/>
        <v/>
      </c>
      <c r="P287" s="458" t="str">
        <f t="shared" si="48"/>
        <v/>
      </c>
      <c r="Q287" s="452" t="s">
        <v>35</v>
      </c>
      <c r="R287" s="453"/>
      <c r="S287" s="453"/>
      <c r="T287" s="459" t="str">
        <f>IF(Q287&lt;&gt;"",VLOOKUP(Q287,'DON GIA'!$H$1:$K$103,4,0),"")</f>
        <v/>
      </c>
      <c r="U287" s="459" t="str">
        <f t="shared" si="63"/>
        <v/>
      </c>
      <c r="V287" s="456"/>
      <c r="W287" s="453"/>
      <c r="X287" s="460"/>
      <c r="Y287" s="461"/>
      <c r="Z287" s="459" t="str">
        <f>IF(V287&lt;&gt;"",VLOOKUP(V287,'DON GIA'!$A$1:$D$346,4,0),"")</f>
        <v/>
      </c>
      <c r="AA287" s="459" t="str">
        <f t="shared" si="64"/>
        <v/>
      </c>
      <c r="AB287" s="452"/>
      <c r="AC287" s="452"/>
      <c r="AD287" s="452"/>
      <c r="AE287" s="452"/>
      <c r="AF287" s="452"/>
      <c r="AG287" s="453"/>
      <c r="AH287" s="452"/>
      <c r="AI287" s="453"/>
      <c r="AJ287" s="453"/>
      <c r="AK287" s="459" t="str">
        <f>IF(AH287&lt;&gt;"",VLOOKUP(AH287,'DON GIA'!$M$1:$P$9,4,0),"")</f>
        <v/>
      </c>
      <c r="AL287" s="459" t="str">
        <f t="shared" si="51"/>
        <v/>
      </c>
      <c r="AM287" s="453"/>
      <c r="AN287" s="453"/>
      <c r="AO287" s="449" t="str">
        <f t="shared" si="60"/>
        <v/>
      </c>
      <c r="AP287" s="463" t="s">
        <v>390</v>
      </c>
      <c r="AQ287" s="462"/>
    </row>
    <row r="288" spans="1:43" ht="126" outlineLevel="2">
      <c r="A288" s="455" t="e">
        <f>IF(C287&lt;&gt;"",$C$8:C287,A287)</f>
        <v>#VALUE!</v>
      </c>
      <c r="B288" s="443" t="str">
        <f>IF(C288&lt;&gt;"",COUNTA($C$8:C288),"")</f>
        <v/>
      </c>
      <c r="C288" s="443"/>
      <c r="D288" s="456" t="s">
        <v>176</v>
      </c>
      <c r="E288" s="453"/>
      <c r="F288" s="453"/>
      <c r="G288" s="453"/>
      <c r="H288" s="453"/>
      <c r="I288" s="453"/>
      <c r="J288" s="453"/>
      <c r="K288" s="456"/>
      <c r="L288" s="457"/>
      <c r="M288" s="458" t="str">
        <f>IF(K288&lt;&gt;"",VLOOKUP(K288,'DON GIA'!$S$1:$U$19,3,0),"")</f>
        <v/>
      </c>
      <c r="N288" s="458" t="str">
        <f>IF(K288&lt;&gt;"",VLOOKUP(K288,'DON GIA'!$S$1:$V$19,4,0),"")</f>
        <v/>
      </c>
      <c r="O288" s="458" t="str">
        <f t="shared" si="47"/>
        <v/>
      </c>
      <c r="P288" s="458" t="str">
        <f t="shared" si="48"/>
        <v/>
      </c>
      <c r="Q288" s="452" t="s">
        <v>35</v>
      </c>
      <c r="R288" s="453"/>
      <c r="S288" s="453"/>
      <c r="T288" s="459" t="str">
        <f>IF(Q288&lt;&gt;"",VLOOKUP(Q288,'DON GIA'!$H$1:$K$103,4,0),"")</f>
        <v/>
      </c>
      <c r="U288" s="459" t="str">
        <f t="shared" si="63"/>
        <v/>
      </c>
      <c r="V288" s="456"/>
      <c r="W288" s="453"/>
      <c r="X288" s="460"/>
      <c r="Y288" s="461"/>
      <c r="Z288" s="459" t="str">
        <f>IF(V288&lt;&gt;"",VLOOKUP(V288,'DON GIA'!$A$1:$D$346,4,0),"")</f>
        <v/>
      </c>
      <c r="AA288" s="459" t="str">
        <f t="shared" si="64"/>
        <v/>
      </c>
      <c r="AB288" s="452"/>
      <c r="AC288" s="452"/>
      <c r="AD288" s="452"/>
      <c r="AE288" s="452"/>
      <c r="AF288" s="452"/>
      <c r="AG288" s="453"/>
      <c r="AH288" s="452"/>
      <c r="AI288" s="453"/>
      <c r="AJ288" s="453"/>
      <c r="AK288" s="459" t="str">
        <f>IF(AH288&lt;&gt;"",VLOOKUP(AH288,'DON GIA'!$M$1:$P$9,4,0),"")</f>
        <v/>
      </c>
      <c r="AL288" s="459" t="str">
        <f t="shared" si="51"/>
        <v/>
      </c>
      <c r="AM288" s="453"/>
      <c r="AN288" s="453"/>
      <c r="AO288" s="449" t="str">
        <f t="shared" si="60"/>
        <v/>
      </c>
      <c r="AP288" s="463" t="s">
        <v>364</v>
      </c>
      <c r="AQ288" s="462"/>
    </row>
    <row r="289" spans="1:43" ht="184.5" outlineLevel="2">
      <c r="A289" s="455" t="e">
        <f>IF(C288&lt;&gt;"",$C$8:C288,A288)</f>
        <v>#VALUE!</v>
      </c>
      <c r="B289" s="443" t="str">
        <f>IF(C289&lt;&gt;"",COUNTA($C$8:C289),"")</f>
        <v/>
      </c>
      <c r="C289" s="443"/>
      <c r="D289" s="454" t="s">
        <v>574</v>
      </c>
      <c r="E289" s="453"/>
      <c r="F289" s="453"/>
      <c r="G289" s="453"/>
      <c r="H289" s="453"/>
      <c r="I289" s="453"/>
      <c r="J289" s="453"/>
      <c r="K289" s="456"/>
      <c r="L289" s="457"/>
      <c r="M289" s="458" t="str">
        <f>IF(K289&lt;&gt;"",VLOOKUP(K289,'DON GIA'!$S$1:$U$19,3,0),"")</f>
        <v/>
      </c>
      <c r="N289" s="458" t="str">
        <f>IF(K289&lt;&gt;"",VLOOKUP(K289,'DON GIA'!$S$1:$V$19,4,0),"")</f>
        <v/>
      </c>
      <c r="O289" s="458" t="str">
        <f t="shared" si="47"/>
        <v/>
      </c>
      <c r="P289" s="458" t="str">
        <f t="shared" si="48"/>
        <v/>
      </c>
      <c r="Q289" s="452" t="s">
        <v>35</v>
      </c>
      <c r="R289" s="453"/>
      <c r="S289" s="453"/>
      <c r="T289" s="459" t="str">
        <f>IF(Q289&lt;&gt;"",VLOOKUP(Q289,'DON GIA'!$H$1:$K$103,4,0),"")</f>
        <v/>
      </c>
      <c r="U289" s="459" t="str">
        <f t="shared" si="63"/>
        <v/>
      </c>
      <c r="V289" s="456"/>
      <c r="W289" s="453"/>
      <c r="X289" s="460"/>
      <c r="Y289" s="461"/>
      <c r="Z289" s="459" t="str">
        <f>IF(V289&lt;&gt;"",VLOOKUP(V289,'DON GIA'!$A$1:$D$346,4,0),"")</f>
        <v/>
      </c>
      <c r="AA289" s="459" t="str">
        <f t="shared" si="64"/>
        <v/>
      </c>
      <c r="AB289" s="452"/>
      <c r="AC289" s="452"/>
      <c r="AD289" s="452"/>
      <c r="AE289" s="452"/>
      <c r="AF289" s="452"/>
      <c r="AG289" s="453"/>
      <c r="AH289" s="452"/>
      <c r="AI289" s="453"/>
      <c r="AJ289" s="453"/>
      <c r="AK289" s="459" t="str">
        <f>IF(AH289&lt;&gt;"",VLOOKUP(AH289,'DON GIA'!$M$1:$P$9,4,0),"")</f>
        <v/>
      </c>
      <c r="AL289" s="459" t="str">
        <f t="shared" si="51"/>
        <v/>
      </c>
      <c r="AM289" s="453"/>
      <c r="AN289" s="453"/>
      <c r="AO289" s="449" t="str">
        <f t="shared" si="60"/>
        <v/>
      </c>
      <c r="AP289" s="454" t="s">
        <v>391</v>
      </c>
      <c r="AQ289" s="462"/>
    </row>
    <row r="290" spans="1:43" ht="31.5" outlineLevel="2">
      <c r="A290" s="455" t="e">
        <f>IF(C289&lt;&gt;"",$C$8:C289,A289)</f>
        <v>#VALUE!</v>
      </c>
      <c r="B290" s="443" t="str">
        <f>IF(C290&lt;&gt;"",COUNTA($C$8:C290),"")</f>
        <v/>
      </c>
      <c r="C290" s="443"/>
      <c r="D290" s="452"/>
      <c r="E290" s="453"/>
      <c r="F290" s="453"/>
      <c r="G290" s="453"/>
      <c r="H290" s="453"/>
      <c r="I290" s="453"/>
      <c r="J290" s="453"/>
      <c r="K290" s="456"/>
      <c r="L290" s="457"/>
      <c r="M290" s="458" t="str">
        <f>IF(K290&lt;&gt;"",VLOOKUP(K290,'DON GIA'!$S$1:$U$19,3,0),"")</f>
        <v/>
      </c>
      <c r="N290" s="458" t="str">
        <f>IF(K290&lt;&gt;"",VLOOKUP(K290,'DON GIA'!$S$1:$V$19,4,0),"")</f>
        <v/>
      </c>
      <c r="O290" s="458" t="str">
        <f t="shared" si="47"/>
        <v/>
      </c>
      <c r="P290" s="458" t="str">
        <f t="shared" si="48"/>
        <v/>
      </c>
      <c r="Q290" s="452" t="s">
        <v>35</v>
      </c>
      <c r="R290" s="453"/>
      <c r="S290" s="453"/>
      <c r="T290" s="459" t="str">
        <f>IF(Q290&lt;&gt;"",VLOOKUP(Q290,'DON GIA'!$H$1:$K$103,4,0),"")</f>
        <v/>
      </c>
      <c r="U290" s="459" t="str">
        <f t="shared" si="63"/>
        <v/>
      </c>
      <c r="V290" s="456"/>
      <c r="W290" s="453"/>
      <c r="X290" s="460"/>
      <c r="Y290" s="461"/>
      <c r="Z290" s="459" t="str">
        <f>IF(V290&lt;&gt;"",VLOOKUP(V290,'DON GIA'!$A$1:$D$346,4,0),"")</f>
        <v/>
      </c>
      <c r="AA290" s="459" t="str">
        <f t="shared" si="64"/>
        <v/>
      </c>
      <c r="AB290" s="452"/>
      <c r="AC290" s="452"/>
      <c r="AD290" s="452"/>
      <c r="AE290" s="452"/>
      <c r="AF290" s="452"/>
      <c r="AG290" s="453"/>
      <c r="AH290" s="452"/>
      <c r="AI290" s="453"/>
      <c r="AJ290" s="453"/>
      <c r="AK290" s="459" t="str">
        <f>IF(AH290&lt;&gt;"",VLOOKUP(AH290,'DON GIA'!$M$1:$P$9,4,0),"")</f>
        <v/>
      </c>
      <c r="AL290" s="459" t="str">
        <f t="shared" si="51"/>
        <v/>
      </c>
      <c r="AM290" s="453"/>
      <c r="AN290" s="453"/>
      <c r="AO290" s="449" t="str">
        <f t="shared" si="60"/>
        <v/>
      </c>
      <c r="AP290" s="456"/>
      <c r="AQ290" s="462"/>
    </row>
    <row r="291" spans="1:43" ht="31.5" outlineLevel="2">
      <c r="A291" s="455" t="e">
        <f>IF(C290&lt;&gt;"",$C$8:C290,A290)</f>
        <v>#VALUE!</v>
      </c>
      <c r="B291" s="443" t="str">
        <f>IF(C291&lt;&gt;"",COUNTA($C$8:C291),"")</f>
        <v/>
      </c>
      <c r="C291" s="443"/>
      <c r="D291" s="444"/>
      <c r="E291" s="453"/>
      <c r="F291" s="453"/>
      <c r="G291" s="453"/>
      <c r="H291" s="453"/>
      <c r="I291" s="453"/>
      <c r="J291" s="453"/>
      <c r="K291" s="456"/>
      <c r="L291" s="457"/>
      <c r="M291" s="458" t="str">
        <f>IF(K291&lt;&gt;"",VLOOKUP(K291,'DON GIA'!$S$1:$U$19,3,0),"")</f>
        <v/>
      </c>
      <c r="N291" s="458" t="str">
        <f>IF(K291&lt;&gt;"",VLOOKUP(K291,'DON GIA'!$S$1:$V$19,4,0),"")</f>
        <v/>
      </c>
      <c r="O291" s="458" t="str">
        <f t="shared" ref="O291:O359" si="65">IF(K291&lt;&gt;"",L291*M291,"")</f>
        <v/>
      </c>
      <c r="P291" s="458" t="str">
        <f t="shared" ref="P291:P359" si="66">IF(K291&lt;&gt;"",L291*N291,"")</f>
        <v/>
      </c>
      <c r="Q291" s="452" t="s">
        <v>35</v>
      </c>
      <c r="R291" s="453"/>
      <c r="S291" s="453"/>
      <c r="T291" s="459" t="str">
        <f>IF(Q291&lt;&gt;"",VLOOKUP(Q291,'DON GIA'!$H$1:$K$103,4,0),"")</f>
        <v/>
      </c>
      <c r="U291" s="459" t="str">
        <f t="shared" si="63"/>
        <v/>
      </c>
      <c r="V291" s="456"/>
      <c r="W291" s="453"/>
      <c r="X291" s="460"/>
      <c r="Y291" s="461"/>
      <c r="Z291" s="459" t="str">
        <f>IF(V291&lt;&gt;"",VLOOKUP(V291,'DON GIA'!$A$1:$D$346,4,0),"")</f>
        <v/>
      </c>
      <c r="AA291" s="459" t="str">
        <f t="shared" si="64"/>
        <v/>
      </c>
      <c r="AB291" s="452"/>
      <c r="AC291" s="452"/>
      <c r="AD291" s="452"/>
      <c r="AE291" s="452"/>
      <c r="AF291" s="452"/>
      <c r="AG291" s="453"/>
      <c r="AH291" s="452"/>
      <c r="AI291" s="453"/>
      <c r="AJ291" s="453"/>
      <c r="AK291" s="459" t="str">
        <f>IF(AH291&lt;&gt;"",VLOOKUP(AH291,'DON GIA'!$M$1:$P$9,4,0),"")</f>
        <v/>
      </c>
      <c r="AL291" s="459" t="str">
        <f t="shared" ref="AL291:AL359" si="67">IF(AH291&lt;&gt;"",AJ291*AK291,"")</f>
        <v/>
      </c>
      <c r="AM291" s="453"/>
      <c r="AN291" s="453"/>
      <c r="AO291" s="449" t="str">
        <f t="shared" si="60"/>
        <v/>
      </c>
      <c r="AP291" s="456"/>
      <c r="AQ291" s="462"/>
    </row>
    <row r="292" spans="1:43" ht="31.5" outlineLevel="1">
      <c r="A292" s="410" t="s">
        <v>834</v>
      </c>
      <c r="B292" s="443">
        <f>IF(C292&lt;&gt;"",COUNTA($C$8:C292),"")</f>
        <v>27</v>
      </c>
      <c r="C292" s="443">
        <v>419</v>
      </c>
      <c r="D292" s="444" t="s">
        <v>177</v>
      </c>
      <c r="E292" s="445"/>
      <c r="F292" s="445"/>
      <c r="G292" s="445"/>
      <c r="H292" s="445"/>
      <c r="I292" s="445"/>
      <c r="J292" s="445"/>
      <c r="K292" s="446"/>
      <c r="L292" s="447">
        <f>SUBTOTAL(9,L293:L307)</f>
        <v>134.47999999999999</v>
      </c>
      <c r="M292" s="448"/>
      <c r="N292" s="448"/>
      <c r="O292" s="448">
        <f>SUBTOTAL(9,O293:O307)</f>
        <v>225791919.99999997</v>
      </c>
      <c r="P292" s="448">
        <f>SUBTOTAL(9,P293:P307)</f>
        <v>0</v>
      </c>
      <c r="Q292" s="444"/>
      <c r="R292" s="445"/>
      <c r="S292" s="445">
        <f>SUBTOTAL(9,S293:S307)</f>
        <v>0</v>
      </c>
      <c r="T292" s="449"/>
      <c r="U292" s="449">
        <f>SUBTOTAL(9,U293:U307)</f>
        <v>0</v>
      </c>
      <c r="V292" s="446"/>
      <c r="W292" s="445"/>
      <c r="X292" s="450">
        <f>SUBTOTAL(9,X293:X307)</f>
        <v>335.17800000000005</v>
      </c>
      <c r="Y292" s="451">
        <f>SUBTOTAL(9,Y293:Y307)</f>
        <v>47.06</v>
      </c>
      <c r="Z292" s="449"/>
      <c r="AA292" s="449">
        <f>SUBTOTAL(9,AA293:AA307)</f>
        <v>601944644.04400003</v>
      </c>
      <c r="AB292" s="452"/>
      <c r="AC292" s="452"/>
      <c r="AD292" s="452"/>
      <c r="AE292" s="452"/>
      <c r="AF292" s="452"/>
      <c r="AG292" s="453"/>
      <c r="AH292" s="452"/>
      <c r="AI292" s="445"/>
      <c r="AJ292" s="445">
        <f>SUBTOTAL(9,AJ293:AJ307)</f>
        <v>2</v>
      </c>
      <c r="AK292" s="449"/>
      <c r="AL292" s="449">
        <f>SUBTOTAL(9,AL293:AL307)</f>
        <v>25895920</v>
      </c>
      <c r="AM292" s="445"/>
      <c r="AN292" s="445">
        <f>SUBTOTAL(9,AN293:AN307)</f>
        <v>1</v>
      </c>
      <c r="AO292" s="449">
        <f t="shared" si="60"/>
        <v>853632484.04400003</v>
      </c>
      <c r="AP292" s="454"/>
      <c r="AQ292" s="423"/>
    </row>
    <row r="293" spans="1:43" ht="157.5" outlineLevel="2">
      <c r="A293" s="455" t="e">
        <f>IF(C292&lt;&gt;"",$C$8:C292,A291)</f>
        <v>#VALUE!</v>
      </c>
      <c r="B293" s="443" t="str">
        <f>IF(C293&lt;&gt;"",COUNTA($C$8:C293),"")</f>
        <v/>
      </c>
      <c r="C293" s="443"/>
      <c r="D293" s="452" t="s">
        <v>178</v>
      </c>
      <c r="E293" s="453">
        <v>1</v>
      </c>
      <c r="F293" s="453"/>
      <c r="G293" s="453">
        <v>242</v>
      </c>
      <c r="H293" s="453">
        <v>7</v>
      </c>
      <c r="I293" s="453">
        <v>396</v>
      </c>
      <c r="J293" s="453" t="s">
        <v>169</v>
      </c>
      <c r="K293" s="456" t="s">
        <v>973</v>
      </c>
      <c r="L293" s="457">
        <v>134.47999999999999</v>
      </c>
      <c r="M293" s="458">
        <f>IF(K293&lt;&gt;"",VLOOKUP(K293,'DON GIA'!$S$1:$U$19,3,0),"")</f>
        <v>1679000</v>
      </c>
      <c r="N293" s="458">
        <f>IF(K293&lt;&gt;"",VLOOKUP(K293,'DON GIA'!$S$1:$V$19,4,0),"")</f>
        <v>0</v>
      </c>
      <c r="O293" s="458">
        <f t="shared" si="65"/>
        <v>225791919.99999997</v>
      </c>
      <c r="P293" s="458">
        <f t="shared" si="66"/>
        <v>0</v>
      </c>
      <c r="Q293" s="452" t="s">
        <v>35</v>
      </c>
      <c r="R293" s="453"/>
      <c r="S293" s="453"/>
      <c r="T293" s="459" t="str">
        <f>IF(Q293&lt;&gt;"",VLOOKUP(Q293,'DON GIA'!$H$1:$K$103,4,0),"")</f>
        <v/>
      </c>
      <c r="U293" s="459" t="str">
        <f t="shared" ref="U293:U307" si="68">IF(Q293&lt;&gt;"",IF(ISNUMBER(T293),S293*T293,""),"")</f>
        <v/>
      </c>
      <c r="V293" s="456" t="s">
        <v>1014</v>
      </c>
      <c r="W293" s="453" t="s">
        <v>27</v>
      </c>
      <c r="X293" s="460">
        <v>4.67</v>
      </c>
      <c r="Y293" s="461">
        <v>5.83</v>
      </c>
      <c r="Z293" s="459">
        <f>IF(V293&lt;&gt;"",VLOOKUP(V293,'DON GIA'!$A$1:$D$346,4,0),"")</f>
        <v>4447303</v>
      </c>
      <c r="AA293" s="459">
        <f t="shared" ref="AA293:AA307" si="69">IF(V293&lt;&gt;"",IF(ISNUMBER(Z293),X293*Z293,""),"")</f>
        <v>20768905.009999998</v>
      </c>
      <c r="AB293" s="452" t="s">
        <v>28</v>
      </c>
      <c r="AC293" s="452" t="s">
        <v>34</v>
      </c>
      <c r="AD293" s="452" t="s">
        <v>30</v>
      </c>
      <c r="AE293" s="452" t="s">
        <v>41</v>
      </c>
      <c r="AF293" s="452" t="s">
        <v>34</v>
      </c>
      <c r="AG293" s="453" t="s">
        <v>408</v>
      </c>
      <c r="AH293" s="452" t="s">
        <v>562</v>
      </c>
      <c r="AI293" s="453" t="s">
        <v>409</v>
      </c>
      <c r="AJ293" s="453">
        <v>1</v>
      </c>
      <c r="AK293" s="459">
        <f>IF(AH293&lt;&gt;"",VLOOKUP(AH293,'DON GIA'!$M$1:$P$9,4,0),"")</f>
        <v>12895920</v>
      </c>
      <c r="AL293" s="459">
        <f t="shared" si="67"/>
        <v>12895920</v>
      </c>
      <c r="AM293" s="453" t="s">
        <v>407</v>
      </c>
      <c r="AN293" s="453">
        <v>1</v>
      </c>
      <c r="AO293" s="449" t="str">
        <f t="shared" si="60"/>
        <v/>
      </c>
      <c r="AP293" s="454" t="s">
        <v>1763</v>
      </c>
      <c r="AQ293" s="462"/>
    </row>
    <row r="294" spans="1:43" ht="346.5" outlineLevel="2">
      <c r="A294" s="455" t="e">
        <f>IF(C293&lt;&gt;"",$C$8:C293,A293)</f>
        <v>#VALUE!</v>
      </c>
      <c r="B294" s="443" t="str">
        <f>IF(C294&lt;&gt;"",COUNTA($C$8:C294),"")</f>
        <v/>
      </c>
      <c r="C294" s="443"/>
      <c r="D294" s="452" t="s">
        <v>39</v>
      </c>
      <c r="E294" s="453"/>
      <c r="F294" s="453"/>
      <c r="G294" s="453"/>
      <c r="H294" s="453"/>
      <c r="I294" s="453"/>
      <c r="J294" s="453"/>
      <c r="K294" s="456"/>
      <c r="L294" s="457"/>
      <c r="M294" s="458" t="str">
        <f>IF(K294&lt;&gt;"",VLOOKUP(K294,'DON GIA'!$S$1:$U$19,3,0),"")</f>
        <v/>
      </c>
      <c r="N294" s="458" t="str">
        <f>IF(K294&lt;&gt;"",VLOOKUP(K294,'DON GIA'!$S$1:$V$19,4,0),"")</f>
        <v/>
      </c>
      <c r="O294" s="458" t="str">
        <f t="shared" si="65"/>
        <v/>
      </c>
      <c r="P294" s="458" t="str">
        <f t="shared" si="66"/>
        <v/>
      </c>
      <c r="Q294" s="452" t="s">
        <v>35</v>
      </c>
      <c r="R294" s="453"/>
      <c r="S294" s="453"/>
      <c r="T294" s="459" t="str">
        <f>IF(Q294&lt;&gt;"",VLOOKUP(Q294,'DON GIA'!$H$1:$K$103,4,0),"")</f>
        <v/>
      </c>
      <c r="U294" s="459" t="str">
        <f t="shared" si="68"/>
        <v/>
      </c>
      <c r="V294" s="456" t="s">
        <v>1005</v>
      </c>
      <c r="W294" s="453" t="s">
        <v>27</v>
      </c>
      <c r="X294" s="460">
        <v>85.2</v>
      </c>
      <c r="Y294" s="461"/>
      <c r="Z294" s="459">
        <f>IF(V294&lt;&gt;"",VLOOKUP(V294,'DON GIA'!$A$1:$D$346,4,0),"")</f>
        <v>5559129</v>
      </c>
      <c r="AA294" s="459">
        <f t="shared" si="69"/>
        <v>473637790.80000001</v>
      </c>
      <c r="AB294" s="452" t="s">
        <v>28</v>
      </c>
      <c r="AC294" s="452" t="s">
        <v>29</v>
      </c>
      <c r="AD294" s="452" t="s">
        <v>30</v>
      </c>
      <c r="AE294" s="452" t="s">
        <v>31</v>
      </c>
      <c r="AF294" s="452" t="s">
        <v>34</v>
      </c>
      <c r="AG294" s="453"/>
      <c r="AH294" s="452" t="s">
        <v>578</v>
      </c>
      <c r="AI294" s="453" t="s">
        <v>560</v>
      </c>
      <c r="AJ294" s="453">
        <v>1</v>
      </c>
      <c r="AK294" s="459">
        <f>IF(AH294&lt;&gt;"",VLOOKUP(AH294,'DON GIA'!$M$1:$P$9,4,0),"")</f>
        <v>13000000</v>
      </c>
      <c r="AL294" s="459">
        <f t="shared" si="67"/>
        <v>13000000</v>
      </c>
      <c r="AM294" s="453"/>
      <c r="AN294" s="453"/>
      <c r="AO294" s="449" t="str">
        <f t="shared" si="60"/>
        <v/>
      </c>
      <c r="AP294" s="463" t="s">
        <v>602</v>
      </c>
      <c r="AQ294" s="462"/>
    </row>
    <row r="295" spans="1:43" ht="409.5" outlineLevel="2">
      <c r="A295" s="455" t="e">
        <f>IF(C294&lt;&gt;"",$C$8:C294,A294)</f>
        <v>#VALUE!</v>
      </c>
      <c r="B295" s="443" t="str">
        <f>IF(C295&lt;&gt;"",COUNTA($C$8:C295),"")</f>
        <v/>
      </c>
      <c r="C295" s="443"/>
      <c r="D295" s="452"/>
      <c r="E295" s="453"/>
      <c r="F295" s="453"/>
      <c r="G295" s="453"/>
      <c r="H295" s="453"/>
      <c r="I295" s="453"/>
      <c r="J295" s="453"/>
      <c r="K295" s="456"/>
      <c r="L295" s="457"/>
      <c r="M295" s="458" t="str">
        <f>IF(K295&lt;&gt;"",VLOOKUP(K295,'DON GIA'!$S$1:$U$19,3,0),"")</f>
        <v/>
      </c>
      <c r="N295" s="458" t="str">
        <f>IF(K295&lt;&gt;"",VLOOKUP(K295,'DON GIA'!$S$1:$V$19,4,0),"")</f>
        <v/>
      </c>
      <c r="O295" s="458" t="str">
        <f t="shared" si="65"/>
        <v/>
      </c>
      <c r="P295" s="458" t="str">
        <f t="shared" si="66"/>
        <v/>
      </c>
      <c r="Q295" s="452" t="s">
        <v>35</v>
      </c>
      <c r="R295" s="453"/>
      <c r="S295" s="453"/>
      <c r="T295" s="459" t="str">
        <f>IF(Q295&lt;&gt;"",VLOOKUP(Q295,'DON GIA'!$H$1:$K$103,4,0),"")</f>
        <v/>
      </c>
      <c r="U295" s="459" t="str">
        <f t="shared" si="68"/>
        <v/>
      </c>
      <c r="V295" s="456" t="s">
        <v>1090</v>
      </c>
      <c r="W295" s="453" t="s">
        <v>27</v>
      </c>
      <c r="X295" s="460">
        <v>4.8</v>
      </c>
      <c r="Y295" s="461"/>
      <c r="Z295" s="459">
        <f>IF(V295&lt;&gt;"",VLOOKUP(V295,'DON GIA'!$A$1:$D$346,4,0),"")</f>
        <v>10375629</v>
      </c>
      <c r="AA295" s="459">
        <f t="shared" si="69"/>
        <v>49803019.199999996</v>
      </c>
      <c r="AB295" s="452" t="s">
        <v>28</v>
      </c>
      <c r="AC295" s="452" t="s">
        <v>29</v>
      </c>
      <c r="AD295" s="452" t="s">
        <v>30</v>
      </c>
      <c r="AE295" s="452" t="s">
        <v>31</v>
      </c>
      <c r="AF295" s="452" t="s">
        <v>34</v>
      </c>
      <c r="AG295" s="453"/>
      <c r="AH295" s="452"/>
      <c r="AI295" s="453"/>
      <c r="AJ295" s="453"/>
      <c r="AK295" s="459" t="str">
        <f>IF(AH295&lt;&gt;"",VLOOKUP(AH295,'DON GIA'!$M$1:$P$9,4,0),"")</f>
        <v/>
      </c>
      <c r="AL295" s="459" t="str">
        <f t="shared" si="67"/>
        <v/>
      </c>
      <c r="AM295" s="453"/>
      <c r="AN295" s="453"/>
      <c r="AO295" s="449" t="str">
        <f t="shared" si="60"/>
        <v/>
      </c>
      <c r="AP295" s="456" t="s">
        <v>603</v>
      </c>
      <c r="AQ295" s="462"/>
    </row>
    <row r="296" spans="1:43" ht="162.75" outlineLevel="2">
      <c r="A296" s="455" t="e">
        <f>IF(C295&lt;&gt;"",$C$8:C295,A295)</f>
        <v>#VALUE!</v>
      </c>
      <c r="B296" s="443" t="str">
        <f>IF(C296&lt;&gt;"",COUNTA($C$8:C296),"")</f>
        <v/>
      </c>
      <c r="C296" s="443"/>
      <c r="D296" s="452"/>
      <c r="E296" s="453"/>
      <c r="F296" s="453"/>
      <c r="G296" s="453"/>
      <c r="H296" s="453"/>
      <c r="I296" s="453"/>
      <c r="J296" s="453"/>
      <c r="K296" s="456"/>
      <c r="L296" s="457"/>
      <c r="M296" s="458" t="str">
        <f>IF(K296&lt;&gt;"",VLOOKUP(K296,'DON GIA'!$S$1:$U$19,3,0),"")</f>
        <v/>
      </c>
      <c r="N296" s="458" t="str">
        <f>IF(K296&lt;&gt;"",VLOOKUP(K296,'DON GIA'!$S$1:$V$19,4,0),"")</f>
        <v/>
      </c>
      <c r="O296" s="458" t="str">
        <f t="shared" si="65"/>
        <v/>
      </c>
      <c r="P296" s="458" t="str">
        <f t="shared" si="66"/>
        <v/>
      </c>
      <c r="Q296" s="452" t="s">
        <v>35</v>
      </c>
      <c r="R296" s="453"/>
      <c r="S296" s="453"/>
      <c r="T296" s="459" t="str">
        <f>IF(Q296&lt;&gt;"",VLOOKUP(Q296,'DON GIA'!$H$1:$K$103,4,0),"")</f>
        <v/>
      </c>
      <c r="U296" s="459" t="str">
        <f t="shared" si="68"/>
        <v/>
      </c>
      <c r="V296" s="456" t="s">
        <v>1019</v>
      </c>
      <c r="W296" s="453" t="s">
        <v>27</v>
      </c>
      <c r="X296" s="460">
        <v>23.19</v>
      </c>
      <c r="Y296" s="461">
        <v>0.91</v>
      </c>
      <c r="Z296" s="459">
        <f>IF(V296&lt;&gt;"",VLOOKUP(V296,'DON GIA'!$A$1:$D$346,4,0),"")</f>
        <v>330817</v>
      </c>
      <c r="AA296" s="459">
        <f t="shared" si="69"/>
        <v>7671646.2300000004</v>
      </c>
      <c r="AB296" s="452"/>
      <c r="AC296" s="452"/>
      <c r="AD296" s="452"/>
      <c r="AE296" s="452"/>
      <c r="AF296" s="452"/>
      <c r="AG296" s="453"/>
      <c r="AH296" s="452"/>
      <c r="AI296" s="453"/>
      <c r="AJ296" s="453"/>
      <c r="AK296" s="459" t="str">
        <f>IF(AH296&lt;&gt;"",VLOOKUP(AH296,'DON GIA'!$M$1:$P$9,4,0),"")</f>
        <v/>
      </c>
      <c r="AL296" s="459" t="str">
        <f t="shared" si="67"/>
        <v/>
      </c>
      <c r="AM296" s="453"/>
      <c r="AN296" s="453"/>
      <c r="AO296" s="449" t="str">
        <f t="shared" si="60"/>
        <v/>
      </c>
      <c r="AP296" s="463" t="s">
        <v>1764</v>
      </c>
      <c r="AQ296" s="462"/>
    </row>
    <row r="297" spans="1:43" ht="157.5" outlineLevel="2">
      <c r="A297" s="455" t="e">
        <f>IF(C296&lt;&gt;"",$C$8:C296,A296)</f>
        <v>#VALUE!</v>
      </c>
      <c r="B297" s="443" t="str">
        <f>IF(C297&lt;&gt;"",COUNTA($C$8:C297),"")</f>
        <v/>
      </c>
      <c r="C297" s="443"/>
      <c r="D297" s="452"/>
      <c r="E297" s="453"/>
      <c r="F297" s="453"/>
      <c r="G297" s="453"/>
      <c r="H297" s="453"/>
      <c r="I297" s="453"/>
      <c r="J297" s="453"/>
      <c r="K297" s="456"/>
      <c r="L297" s="457"/>
      <c r="M297" s="458" t="str">
        <f>IF(K297&lt;&gt;"",VLOOKUP(K297,'DON GIA'!$S$1:$U$19,3,0),"")</f>
        <v/>
      </c>
      <c r="N297" s="458" t="str">
        <f>IF(K297&lt;&gt;"",VLOOKUP(K297,'DON GIA'!$S$1:$V$19,4,0),"")</f>
        <v/>
      </c>
      <c r="O297" s="458" t="str">
        <f t="shared" si="65"/>
        <v/>
      </c>
      <c r="P297" s="458" t="str">
        <f t="shared" si="66"/>
        <v/>
      </c>
      <c r="Q297" s="452" t="s">
        <v>35</v>
      </c>
      <c r="R297" s="453"/>
      <c r="S297" s="453"/>
      <c r="T297" s="459" t="str">
        <f>IF(Q297&lt;&gt;"",VLOOKUP(Q297,'DON GIA'!$H$1:$K$103,4,0),"")</f>
        <v/>
      </c>
      <c r="U297" s="459" t="str">
        <f t="shared" si="68"/>
        <v/>
      </c>
      <c r="V297" s="456" t="s">
        <v>1078</v>
      </c>
      <c r="W297" s="453" t="s">
        <v>27</v>
      </c>
      <c r="X297" s="460"/>
      <c r="Y297" s="461">
        <v>40.32</v>
      </c>
      <c r="Z297" s="459">
        <f>IF(V297&lt;&gt;"",VLOOKUP(V297,'DON GIA'!$A$1:$D$346,4,0),"")</f>
        <v>854777</v>
      </c>
      <c r="AA297" s="459">
        <f t="shared" si="69"/>
        <v>0</v>
      </c>
      <c r="AB297" s="452"/>
      <c r="AC297" s="452" t="s">
        <v>29</v>
      </c>
      <c r="AD297" s="452" t="s">
        <v>30</v>
      </c>
      <c r="AE297" s="452" t="s">
        <v>41</v>
      </c>
      <c r="AF297" s="452" t="s">
        <v>136</v>
      </c>
      <c r="AG297" s="453"/>
      <c r="AH297" s="452"/>
      <c r="AI297" s="453"/>
      <c r="AJ297" s="453"/>
      <c r="AK297" s="459" t="str">
        <f>IF(AH297&lt;&gt;"",VLOOKUP(AH297,'DON GIA'!$M$1:$P$9,4,0),"")</f>
        <v/>
      </c>
      <c r="AL297" s="459" t="str">
        <f t="shared" si="67"/>
        <v/>
      </c>
      <c r="AM297" s="453"/>
      <c r="AN297" s="453"/>
      <c r="AO297" s="449" t="str">
        <f t="shared" si="60"/>
        <v/>
      </c>
      <c r="AP297" s="463" t="s">
        <v>361</v>
      </c>
      <c r="AQ297" s="462"/>
    </row>
    <row r="298" spans="1:43" ht="63" outlineLevel="2">
      <c r="A298" s="455" t="e">
        <f>IF(C297&lt;&gt;"",$C$8:C297,A297)</f>
        <v>#VALUE!</v>
      </c>
      <c r="B298" s="443" t="str">
        <f>IF(C298&lt;&gt;"",COUNTA($C$8:C298),"")</f>
        <v/>
      </c>
      <c r="C298" s="443"/>
      <c r="D298" s="452"/>
      <c r="E298" s="453"/>
      <c r="F298" s="453"/>
      <c r="G298" s="453"/>
      <c r="H298" s="453"/>
      <c r="I298" s="453"/>
      <c r="J298" s="453"/>
      <c r="K298" s="456"/>
      <c r="L298" s="457"/>
      <c r="M298" s="458" t="str">
        <f>IF(K298&lt;&gt;"",VLOOKUP(K298,'DON GIA'!$S$1:$U$19,3,0),"")</f>
        <v/>
      </c>
      <c r="N298" s="458" t="str">
        <f>IF(K298&lt;&gt;"",VLOOKUP(K298,'DON GIA'!$S$1:$V$19,4,0),"")</f>
        <v/>
      </c>
      <c r="O298" s="458" t="str">
        <f t="shared" si="65"/>
        <v/>
      </c>
      <c r="P298" s="458" t="str">
        <f t="shared" si="66"/>
        <v/>
      </c>
      <c r="Q298" s="452" t="s">
        <v>35</v>
      </c>
      <c r="R298" s="453"/>
      <c r="S298" s="453"/>
      <c r="T298" s="459" t="str">
        <f>IF(Q298&lt;&gt;"",VLOOKUP(Q298,'DON GIA'!$H$1:$K$103,4,0),"")</f>
        <v/>
      </c>
      <c r="U298" s="459" t="str">
        <f t="shared" si="68"/>
        <v/>
      </c>
      <c r="V298" s="456" t="s">
        <v>1091</v>
      </c>
      <c r="W298" s="453" t="s">
        <v>27</v>
      </c>
      <c r="X298" s="460">
        <v>30</v>
      </c>
      <c r="Y298" s="461"/>
      <c r="Z298" s="459">
        <f>IF(V298&lt;&gt;"",VLOOKUP(V298,'DON GIA'!$A$1:$D$346,4,0),"")</f>
        <v>161275</v>
      </c>
      <c r="AA298" s="459">
        <f t="shared" si="69"/>
        <v>4838250</v>
      </c>
      <c r="AB298" s="452"/>
      <c r="AC298" s="452"/>
      <c r="AD298" s="452"/>
      <c r="AE298" s="452"/>
      <c r="AF298" s="452"/>
      <c r="AG298" s="453"/>
      <c r="AH298" s="452"/>
      <c r="AI298" s="453"/>
      <c r="AJ298" s="453"/>
      <c r="AK298" s="459" t="str">
        <f>IF(AH298&lt;&gt;"",VLOOKUP(AH298,'DON GIA'!$M$1:$P$9,4,0),"")</f>
        <v/>
      </c>
      <c r="AL298" s="459" t="str">
        <f t="shared" si="67"/>
        <v/>
      </c>
      <c r="AM298" s="453"/>
      <c r="AN298" s="453"/>
      <c r="AO298" s="449" t="str">
        <f t="shared" si="60"/>
        <v/>
      </c>
      <c r="AP298" s="456" t="s">
        <v>421</v>
      </c>
      <c r="AQ298" s="462"/>
    </row>
    <row r="299" spans="1:43" ht="31.5" outlineLevel="2">
      <c r="A299" s="455" t="e">
        <f>IF(C298&lt;&gt;"",$C$8:C298,A298)</f>
        <v>#VALUE!</v>
      </c>
      <c r="B299" s="443" t="str">
        <f>IF(C299&lt;&gt;"",COUNTA($C$8:C299),"")</f>
        <v/>
      </c>
      <c r="C299" s="443"/>
      <c r="D299" s="452"/>
      <c r="E299" s="453"/>
      <c r="F299" s="453"/>
      <c r="G299" s="453"/>
      <c r="H299" s="453"/>
      <c r="I299" s="453"/>
      <c r="J299" s="453"/>
      <c r="K299" s="456"/>
      <c r="L299" s="457"/>
      <c r="M299" s="458" t="str">
        <f>IF(K299&lt;&gt;"",VLOOKUP(K299,'DON GIA'!$S$1:$U$19,3,0),"")</f>
        <v/>
      </c>
      <c r="N299" s="458" t="str">
        <f>IF(K299&lt;&gt;"",VLOOKUP(K299,'DON GIA'!$S$1:$V$19,4,0),"")</f>
        <v/>
      </c>
      <c r="O299" s="458" t="str">
        <f t="shared" si="65"/>
        <v/>
      </c>
      <c r="P299" s="458" t="str">
        <f t="shared" si="66"/>
        <v/>
      </c>
      <c r="Q299" s="452" t="s">
        <v>35</v>
      </c>
      <c r="R299" s="453"/>
      <c r="S299" s="453"/>
      <c r="T299" s="459" t="str">
        <f>IF(Q299&lt;&gt;"",VLOOKUP(Q299,'DON GIA'!$H$1:$K$103,4,0),"")</f>
        <v/>
      </c>
      <c r="U299" s="459" t="str">
        <f t="shared" si="68"/>
        <v/>
      </c>
      <c r="V299" s="456" t="s">
        <v>1079</v>
      </c>
      <c r="W299" s="453" t="s">
        <v>27</v>
      </c>
      <c r="X299" s="460">
        <v>60</v>
      </c>
      <c r="Y299" s="461"/>
      <c r="Z299" s="459">
        <f>IF(V299&lt;&gt;"",VLOOKUP(V299,'DON GIA'!$A$1:$D$346,4,0),"")</f>
        <v>109890</v>
      </c>
      <c r="AA299" s="459">
        <f t="shared" si="69"/>
        <v>6593400</v>
      </c>
      <c r="AB299" s="452"/>
      <c r="AC299" s="452"/>
      <c r="AD299" s="452"/>
      <c r="AE299" s="452"/>
      <c r="AF299" s="452"/>
      <c r="AG299" s="453"/>
      <c r="AH299" s="452"/>
      <c r="AI299" s="453"/>
      <c r="AJ299" s="453"/>
      <c r="AK299" s="459" t="str">
        <f>IF(AH299&lt;&gt;"",VLOOKUP(AH299,'DON GIA'!$M$1:$P$9,4,0),"")</f>
        <v/>
      </c>
      <c r="AL299" s="459" t="str">
        <f t="shared" si="67"/>
        <v/>
      </c>
      <c r="AM299" s="453"/>
      <c r="AN299" s="453"/>
      <c r="AO299" s="449" t="str">
        <f t="shared" si="60"/>
        <v/>
      </c>
      <c r="AP299" s="456"/>
      <c r="AQ299" s="462"/>
    </row>
    <row r="300" spans="1:43" ht="63" outlineLevel="2">
      <c r="A300" s="455" t="e">
        <f>IF(C299&lt;&gt;"",$C$8:C299,A299)</f>
        <v>#VALUE!</v>
      </c>
      <c r="B300" s="443" t="str">
        <f>IF(C300&lt;&gt;"",COUNTA($C$8:C300),"")</f>
        <v/>
      </c>
      <c r="C300" s="443"/>
      <c r="D300" s="452"/>
      <c r="E300" s="453"/>
      <c r="F300" s="453"/>
      <c r="G300" s="453"/>
      <c r="H300" s="453"/>
      <c r="I300" s="453"/>
      <c r="J300" s="453"/>
      <c r="K300" s="456"/>
      <c r="L300" s="457"/>
      <c r="M300" s="458" t="str">
        <f>IF(K300&lt;&gt;"",VLOOKUP(K300,'DON GIA'!$S$1:$U$19,3,0),"")</f>
        <v/>
      </c>
      <c r="N300" s="458" t="str">
        <f>IF(K300&lt;&gt;"",VLOOKUP(K300,'DON GIA'!$S$1:$V$19,4,0),"")</f>
        <v/>
      </c>
      <c r="O300" s="458" t="str">
        <f t="shared" si="65"/>
        <v/>
      </c>
      <c r="P300" s="458" t="str">
        <f t="shared" si="66"/>
        <v/>
      </c>
      <c r="Q300" s="452" t="s">
        <v>35</v>
      </c>
      <c r="R300" s="453"/>
      <c r="S300" s="453"/>
      <c r="T300" s="459" t="str">
        <f>IF(Q300&lt;&gt;"",VLOOKUP(Q300,'DON GIA'!$H$1:$K$103,4,0),"")</f>
        <v/>
      </c>
      <c r="U300" s="459" t="str">
        <f t="shared" si="68"/>
        <v/>
      </c>
      <c r="V300" s="456" t="s">
        <v>1085</v>
      </c>
      <c r="W300" s="453" t="s">
        <v>27</v>
      </c>
      <c r="X300" s="460">
        <v>89.34</v>
      </c>
      <c r="Y300" s="461"/>
      <c r="Z300" s="459">
        <f>IF(V300&lt;&gt;"",VLOOKUP(V300,'DON GIA'!$A$1:$D$346,4,0),"")</f>
        <v>282038</v>
      </c>
      <c r="AA300" s="459">
        <f t="shared" si="69"/>
        <v>25197274.920000002</v>
      </c>
      <c r="AB300" s="452"/>
      <c r="AC300" s="452"/>
      <c r="AD300" s="452"/>
      <c r="AE300" s="452"/>
      <c r="AF300" s="452"/>
      <c r="AG300" s="453"/>
      <c r="AH300" s="452"/>
      <c r="AI300" s="453"/>
      <c r="AJ300" s="453"/>
      <c r="AK300" s="459" t="str">
        <f>IF(AH300&lt;&gt;"",VLOOKUP(AH300,'DON GIA'!$M$1:$P$9,4,0),"")</f>
        <v/>
      </c>
      <c r="AL300" s="459" t="str">
        <f t="shared" si="67"/>
        <v/>
      </c>
      <c r="AM300" s="453"/>
      <c r="AN300" s="453"/>
      <c r="AO300" s="449" t="str">
        <f t="shared" si="60"/>
        <v/>
      </c>
      <c r="AP300" s="456"/>
      <c r="AQ300" s="462"/>
    </row>
    <row r="301" spans="1:43" ht="63" outlineLevel="2">
      <c r="A301" s="455" t="e">
        <f>IF(C300&lt;&gt;"",$C$8:C300,A300)</f>
        <v>#VALUE!</v>
      </c>
      <c r="B301" s="443" t="str">
        <f>IF(C301&lt;&gt;"",COUNTA($C$8:C301),"")</f>
        <v/>
      </c>
      <c r="C301" s="443"/>
      <c r="D301" s="452"/>
      <c r="E301" s="453"/>
      <c r="F301" s="453"/>
      <c r="G301" s="453"/>
      <c r="H301" s="453"/>
      <c r="I301" s="453"/>
      <c r="J301" s="453"/>
      <c r="K301" s="456"/>
      <c r="L301" s="457"/>
      <c r="M301" s="458" t="str">
        <f>IF(K301&lt;&gt;"",VLOOKUP(K301,'DON GIA'!$S$1:$U$19,3,0),"")</f>
        <v/>
      </c>
      <c r="N301" s="458" t="str">
        <f>IF(K301&lt;&gt;"",VLOOKUP(K301,'DON GIA'!$S$1:$V$19,4,0),"")</f>
        <v/>
      </c>
      <c r="O301" s="458" t="str">
        <f t="shared" si="65"/>
        <v/>
      </c>
      <c r="P301" s="458" t="str">
        <f t="shared" si="66"/>
        <v/>
      </c>
      <c r="Q301" s="452" t="s">
        <v>35</v>
      </c>
      <c r="R301" s="453"/>
      <c r="S301" s="453"/>
      <c r="T301" s="459" t="str">
        <f>IF(Q301&lt;&gt;"",VLOOKUP(Q301,'DON GIA'!$H$1:$K$103,4,0),"")</f>
        <v/>
      </c>
      <c r="U301" s="459" t="str">
        <f t="shared" si="68"/>
        <v/>
      </c>
      <c r="V301" s="456" t="s">
        <v>1082</v>
      </c>
      <c r="W301" s="453" t="s">
        <v>38</v>
      </c>
      <c r="X301" s="460">
        <v>0.22800000000000001</v>
      </c>
      <c r="Y301" s="461"/>
      <c r="Z301" s="459">
        <f>IF(V301&lt;&gt;"",VLOOKUP(V301,'DON GIA'!$A$1:$D$346,4,0),"")</f>
        <v>2523428</v>
      </c>
      <c r="AA301" s="459">
        <f t="shared" si="69"/>
        <v>575341.58400000003</v>
      </c>
      <c r="AB301" s="452"/>
      <c r="AC301" s="452"/>
      <c r="AD301" s="452"/>
      <c r="AE301" s="452"/>
      <c r="AF301" s="452"/>
      <c r="AG301" s="453"/>
      <c r="AH301" s="452"/>
      <c r="AI301" s="453"/>
      <c r="AJ301" s="453"/>
      <c r="AK301" s="459" t="str">
        <f>IF(AH301&lt;&gt;"",VLOOKUP(AH301,'DON GIA'!$M$1:$P$9,4,0),"")</f>
        <v/>
      </c>
      <c r="AL301" s="459" t="str">
        <f t="shared" si="67"/>
        <v/>
      </c>
      <c r="AM301" s="453"/>
      <c r="AN301" s="453"/>
      <c r="AO301" s="449" t="str">
        <f t="shared" si="60"/>
        <v/>
      </c>
      <c r="AP301" s="456"/>
      <c r="AQ301" s="462"/>
    </row>
    <row r="302" spans="1:43" ht="94.5" outlineLevel="2">
      <c r="A302" s="455" t="e">
        <f>IF(C301&lt;&gt;"",$C$8:C301,A301)</f>
        <v>#VALUE!</v>
      </c>
      <c r="B302" s="443" t="str">
        <f>IF(C302&lt;&gt;"",COUNTA($C$8:C302),"")</f>
        <v/>
      </c>
      <c r="C302" s="443"/>
      <c r="D302" s="452"/>
      <c r="E302" s="453"/>
      <c r="F302" s="453"/>
      <c r="G302" s="453"/>
      <c r="H302" s="453"/>
      <c r="I302" s="453"/>
      <c r="J302" s="453"/>
      <c r="K302" s="456"/>
      <c r="L302" s="457"/>
      <c r="M302" s="458" t="str">
        <f>IF(K302&lt;&gt;"",VLOOKUP(K302,'DON GIA'!$S$1:$U$19,3,0),"")</f>
        <v/>
      </c>
      <c r="N302" s="458" t="str">
        <f>IF(K302&lt;&gt;"",VLOOKUP(K302,'DON GIA'!$S$1:$V$19,4,0),"")</f>
        <v/>
      </c>
      <c r="O302" s="458" t="str">
        <f t="shared" si="65"/>
        <v/>
      </c>
      <c r="P302" s="458" t="str">
        <f t="shared" si="66"/>
        <v/>
      </c>
      <c r="Q302" s="452" t="s">
        <v>35</v>
      </c>
      <c r="R302" s="453"/>
      <c r="S302" s="453"/>
      <c r="T302" s="459" t="str">
        <f>IF(Q302&lt;&gt;"",VLOOKUP(Q302,'DON GIA'!$H$1:$K$103,4,0),"")</f>
        <v/>
      </c>
      <c r="U302" s="459" t="str">
        <f t="shared" si="68"/>
        <v/>
      </c>
      <c r="V302" s="456" t="s">
        <v>1096</v>
      </c>
      <c r="W302" s="453" t="s">
        <v>27</v>
      </c>
      <c r="X302" s="460">
        <f>21*1.3</f>
        <v>27.3</v>
      </c>
      <c r="Y302" s="461"/>
      <c r="Z302" s="459">
        <f>IF(V302&lt;&gt;"",VLOOKUP(V302,'DON GIA'!$A$1:$D$346,4,0),"")</f>
        <v>257144</v>
      </c>
      <c r="AA302" s="459">
        <f t="shared" si="69"/>
        <v>7020031.2000000002</v>
      </c>
      <c r="AB302" s="452"/>
      <c r="AC302" s="452"/>
      <c r="AD302" s="452"/>
      <c r="AE302" s="452"/>
      <c r="AF302" s="452"/>
      <c r="AG302" s="453"/>
      <c r="AH302" s="452"/>
      <c r="AI302" s="453"/>
      <c r="AJ302" s="453"/>
      <c r="AK302" s="459" t="str">
        <f>IF(AH302&lt;&gt;"",VLOOKUP(AH302,'DON GIA'!$M$1:$P$9,4,0),"")</f>
        <v/>
      </c>
      <c r="AL302" s="459" t="str">
        <f t="shared" si="67"/>
        <v/>
      </c>
      <c r="AM302" s="453"/>
      <c r="AN302" s="453"/>
      <c r="AO302" s="449" t="str">
        <f t="shared" si="60"/>
        <v/>
      </c>
      <c r="AP302" s="456"/>
      <c r="AQ302" s="462"/>
    </row>
    <row r="303" spans="1:43" ht="31.5" outlineLevel="2">
      <c r="A303" s="455" t="e">
        <f>IF(C302&lt;&gt;"",$C$8:C302,A302)</f>
        <v>#VALUE!</v>
      </c>
      <c r="B303" s="443" t="str">
        <f>IF(C303&lt;&gt;"",COUNTA($C$8:C303),"")</f>
        <v/>
      </c>
      <c r="C303" s="443"/>
      <c r="D303" s="452"/>
      <c r="E303" s="453"/>
      <c r="F303" s="453"/>
      <c r="G303" s="453"/>
      <c r="H303" s="453"/>
      <c r="I303" s="453"/>
      <c r="J303" s="453"/>
      <c r="K303" s="456"/>
      <c r="L303" s="457"/>
      <c r="M303" s="458" t="str">
        <f>IF(K303&lt;&gt;"",VLOOKUP(K303,'DON GIA'!$S$1:$U$19,3,0),"")</f>
        <v/>
      </c>
      <c r="N303" s="458" t="str">
        <f>IF(K303&lt;&gt;"",VLOOKUP(K303,'DON GIA'!$S$1:$V$19,4,0),"")</f>
        <v/>
      </c>
      <c r="O303" s="458" t="str">
        <f t="shared" si="65"/>
        <v/>
      </c>
      <c r="P303" s="458" t="str">
        <f t="shared" si="66"/>
        <v/>
      </c>
      <c r="Q303" s="452" t="s">
        <v>35</v>
      </c>
      <c r="R303" s="453"/>
      <c r="S303" s="453"/>
      <c r="T303" s="459" t="str">
        <f>IF(Q303&lt;&gt;"",VLOOKUP(Q303,'DON GIA'!$H$1:$K$103,4,0),"")</f>
        <v/>
      </c>
      <c r="U303" s="459" t="str">
        <f t="shared" si="68"/>
        <v/>
      </c>
      <c r="V303" s="456"/>
      <c r="W303" s="453"/>
      <c r="X303" s="460"/>
      <c r="Y303" s="461"/>
      <c r="Z303" s="459" t="str">
        <f>IF(V303&lt;&gt;"",VLOOKUP(V303,'DON GIA'!$A$1:$D$346,4,0),"")</f>
        <v/>
      </c>
      <c r="AA303" s="459" t="str">
        <f t="shared" si="69"/>
        <v/>
      </c>
      <c r="AB303" s="452"/>
      <c r="AC303" s="452"/>
      <c r="AD303" s="452"/>
      <c r="AE303" s="452"/>
      <c r="AF303" s="452"/>
      <c r="AG303" s="453"/>
      <c r="AH303" s="452"/>
      <c r="AI303" s="453"/>
      <c r="AJ303" s="453"/>
      <c r="AK303" s="459" t="str">
        <f>IF(AH303&lt;&gt;"",VLOOKUP(AH303,'DON GIA'!$M$1:$P$9,4,0),"")</f>
        <v/>
      </c>
      <c r="AL303" s="459" t="str">
        <f t="shared" si="67"/>
        <v/>
      </c>
      <c r="AM303" s="453"/>
      <c r="AN303" s="453"/>
      <c r="AO303" s="449" t="str">
        <f t="shared" si="60"/>
        <v/>
      </c>
      <c r="AP303" s="456"/>
      <c r="AQ303" s="462"/>
    </row>
    <row r="304" spans="1:43" ht="63" outlineLevel="2">
      <c r="A304" s="455" t="e">
        <f>IF(C303&lt;&gt;"",$C$8:C303,A303)</f>
        <v>#VALUE!</v>
      </c>
      <c r="B304" s="443" t="str">
        <f>IF(C304&lt;&gt;"",COUNTA($C$8:C304),"")</f>
        <v/>
      </c>
      <c r="C304" s="443"/>
      <c r="D304" s="452"/>
      <c r="E304" s="453"/>
      <c r="F304" s="453"/>
      <c r="G304" s="453"/>
      <c r="H304" s="453"/>
      <c r="I304" s="453"/>
      <c r="J304" s="453"/>
      <c r="K304" s="456"/>
      <c r="L304" s="457"/>
      <c r="M304" s="458" t="str">
        <f>IF(K304&lt;&gt;"",VLOOKUP(K304,'DON GIA'!$S$1:$U$19,3,0),"")</f>
        <v/>
      </c>
      <c r="N304" s="458" t="str">
        <f>IF(K304&lt;&gt;"",VLOOKUP(K304,'DON GIA'!$S$1:$V$19,4,0),"")</f>
        <v/>
      </c>
      <c r="O304" s="458" t="str">
        <f t="shared" si="65"/>
        <v/>
      </c>
      <c r="P304" s="458" t="str">
        <f t="shared" si="66"/>
        <v/>
      </c>
      <c r="Q304" s="452" t="s">
        <v>35</v>
      </c>
      <c r="R304" s="453"/>
      <c r="S304" s="453"/>
      <c r="T304" s="459" t="str">
        <f>IF(Q304&lt;&gt;"",VLOOKUP(Q304,'DON GIA'!$H$1:$K$103,4,0),"")</f>
        <v/>
      </c>
      <c r="U304" s="459" t="str">
        <f t="shared" si="68"/>
        <v/>
      </c>
      <c r="V304" s="456" t="s">
        <v>1097</v>
      </c>
      <c r="W304" s="453" t="s">
        <v>27</v>
      </c>
      <c r="X304" s="460">
        <v>9.4499999999999993</v>
      </c>
      <c r="Y304" s="461"/>
      <c r="Z304" s="459">
        <f>IF(V304&lt;&gt;"",VLOOKUP(V304,'DON GIA'!$A$1:$D$346,4,0),"")</f>
        <v>216498</v>
      </c>
      <c r="AA304" s="459">
        <f t="shared" si="69"/>
        <v>2045906.0999999999</v>
      </c>
      <c r="AB304" s="452"/>
      <c r="AC304" s="452"/>
      <c r="AD304" s="452"/>
      <c r="AE304" s="452"/>
      <c r="AF304" s="452"/>
      <c r="AG304" s="453"/>
      <c r="AH304" s="452"/>
      <c r="AI304" s="453"/>
      <c r="AJ304" s="453"/>
      <c r="AK304" s="459" t="str">
        <f>IF(AH304&lt;&gt;"",VLOOKUP(AH304,'DON GIA'!$M$1:$P$9,4,0),"")</f>
        <v/>
      </c>
      <c r="AL304" s="459" t="str">
        <f t="shared" si="67"/>
        <v/>
      </c>
      <c r="AM304" s="453"/>
      <c r="AN304" s="453"/>
      <c r="AO304" s="449" t="str">
        <f t="shared" si="60"/>
        <v/>
      </c>
      <c r="AP304" s="456"/>
      <c r="AQ304" s="462"/>
    </row>
    <row r="305" spans="1:43" ht="94.5" outlineLevel="2">
      <c r="A305" s="455" t="e">
        <f>IF(C304&lt;&gt;"",$C$8:C304,A304)</f>
        <v>#VALUE!</v>
      </c>
      <c r="B305" s="443" t="str">
        <f>IF(C305&lt;&gt;"",COUNTA($C$8:C305),"")</f>
        <v/>
      </c>
      <c r="C305" s="443"/>
      <c r="D305" s="452"/>
      <c r="E305" s="453"/>
      <c r="F305" s="453"/>
      <c r="G305" s="453"/>
      <c r="H305" s="453"/>
      <c r="I305" s="453"/>
      <c r="J305" s="453"/>
      <c r="K305" s="456"/>
      <c r="L305" s="457"/>
      <c r="M305" s="458" t="str">
        <f>IF(K305&lt;&gt;"",VLOOKUP(K305,'DON GIA'!$S$1:$U$19,3,0),"")</f>
        <v/>
      </c>
      <c r="N305" s="458" t="str">
        <f>IF(K305&lt;&gt;"",VLOOKUP(K305,'DON GIA'!$S$1:$V$19,4,0),"")</f>
        <v/>
      </c>
      <c r="O305" s="458" t="str">
        <f t="shared" si="65"/>
        <v/>
      </c>
      <c r="P305" s="458" t="str">
        <f t="shared" si="66"/>
        <v/>
      </c>
      <c r="Q305" s="452" t="s">
        <v>35</v>
      </c>
      <c r="R305" s="453"/>
      <c r="S305" s="453"/>
      <c r="T305" s="459" t="str">
        <f>IF(Q305&lt;&gt;"",VLOOKUP(Q305,'DON GIA'!$H$1:$K$103,4,0),"")</f>
        <v/>
      </c>
      <c r="U305" s="459" t="str">
        <f t="shared" si="68"/>
        <v/>
      </c>
      <c r="V305" s="456" t="s">
        <v>1049</v>
      </c>
      <c r="W305" s="453" t="s">
        <v>42</v>
      </c>
      <c r="X305" s="460">
        <v>1</v>
      </c>
      <c r="Y305" s="461"/>
      <c r="Z305" s="459">
        <f>IF(V305&lt;&gt;"",VLOOKUP(V305,'DON GIA'!$A$1:$D$346,4,0),"")</f>
        <v>3793079</v>
      </c>
      <c r="AA305" s="459">
        <f t="shared" si="69"/>
        <v>3793079</v>
      </c>
      <c r="AB305" s="452"/>
      <c r="AC305" s="452"/>
      <c r="AD305" s="452"/>
      <c r="AE305" s="452"/>
      <c r="AF305" s="452"/>
      <c r="AG305" s="453"/>
      <c r="AH305" s="452"/>
      <c r="AI305" s="453"/>
      <c r="AJ305" s="453"/>
      <c r="AK305" s="459" t="str">
        <f>IF(AH305&lt;&gt;"",VLOOKUP(AH305,'DON GIA'!$M$1:$P$9,4,0),"")</f>
        <v/>
      </c>
      <c r="AL305" s="459" t="str">
        <f t="shared" si="67"/>
        <v/>
      </c>
      <c r="AM305" s="453"/>
      <c r="AN305" s="453"/>
      <c r="AO305" s="449" t="str">
        <f t="shared" si="60"/>
        <v/>
      </c>
      <c r="AP305" s="456"/>
      <c r="AQ305" s="462"/>
    </row>
    <row r="306" spans="1:43" ht="31.5" outlineLevel="2">
      <c r="A306" s="455" t="e">
        <f>IF(C305&lt;&gt;"",$C$8:C305,A305)</f>
        <v>#VALUE!</v>
      </c>
      <c r="B306" s="443" t="str">
        <f>IF(C306&lt;&gt;"",COUNTA($C$8:C306),"")</f>
        <v/>
      </c>
      <c r="C306" s="443"/>
      <c r="D306" s="452"/>
      <c r="E306" s="453"/>
      <c r="F306" s="453"/>
      <c r="G306" s="453"/>
      <c r="H306" s="453"/>
      <c r="I306" s="453"/>
      <c r="J306" s="453"/>
      <c r="K306" s="456"/>
      <c r="L306" s="457"/>
      <c r="M306" s="458" t="str">
        <f>IF(K306&lt;&gt;"",VLOOKUP(K306,'DON GIA'!$S$1:$U$19,3,0),"")</f>
        <v/>
      </c>
      <c r="N306" s="458" t="str">
        <f>IF(K306&lt;&gt;"",VLOOKUP(K306,'DON GIA'!$S$1:$V$19,4,0),"")</f>
        <v/>
      </c>
      <c r="O306" s="458" t="str">
        <f t="shared" si="65"/>
        <v/>
      </c>
      <c r="P306" s="458" t="str">
        <f t="shared" si="66"/>
        <v/>
      </c>
      <c r="Q306" s="452" t="s">
        <v>35</v>
      </c>
      <c r="R306" s="453"/>
      <c r="S306" s="453"/>
      <c r="T306" s="459" t="str">
        <f>IF(Q306&lt;&gt;"",VLOOKUP(Q306,'DON GIA'!$H$1:$K$103,4,0),"")</f>
        <v/>
      </c>
      <c r="U306" s="459" t="str">
        <f t="shared" si="68"/>
        <v/>
      </c>
      <c r="V306" s="456" t="s">
        <v>35</v>
      </c>
      <c r="W306" s="453"/>
      <c r="X306" s="460"/>
      <c r="Y306" s="461"/>
      <c r="Z306" s="459" t="str">
        <f>IF(V306&lt;&gt;"",VLOOKUP(V306,'DON GIA'!$A$1:$D$346,4,0),"")</f>
        <v/>
      </c>
      <c r="AA306" s="459" t="str">
        <f t="shared" si="69"/>
        <v/>
      </c>
      <c r="AB306" s="452"/>
      <c r="AC306" s="452"/>
      <c r="AD306" s="452"/>
      <c r="AE306" s="452"/>
      <c r="AF306" s="452"/>
      <c r="AG306" s="453"/>
      <c r="AH306" s="452"/>
      <c r="AI306" s="453"/>
      <c r="AJ306" s="453"/>
      <c r="AK306" s="459" t="str">
        <f>IF(AH306&lt;&gt;"",VLOOKUP(AH306,'DON GIA'!$M$1:$P$9,4,0),"")</f>
        <v/>
      </c>
      <c r="AL306" s="459" t="str">
        <f t="shared" si="67"/>
        <v/>
      </c>
      <c r="AM306" s="453"/>
      <c r="AN306" s="453"/>
      <c r="AO306" s="449" t="str">
        <f t="shared" si="60"/>
        <v/>
      </c>
      <c r="AP306" s="456"/>
      <c r="AQ306" s="462"/>
    </row>
    <row r="307" spans="1:43" ht="31.5" outlineLevel="2">
      <c r="A307" s="455" t="e">
        <f>IF(C306&lt;&gt;"",$C$8:C306,A306)</f>
        <v>#VALUE!</v>
      </c>
      <c r="B307" s="443" t="str">
        <f>IF(C307&lt;&gt;"",COUNTA($C$8:C307),"")</f>
        <v/>
      </c>
      <c r="C307" s="443"/>
      <c r="D307" s="444"/>
      <c r="E307" s="453"/>
      <c r="F307" s="453"/>
      <c r="G307" s="453"/>
      <c r="H307" s="453"/>
      <c r="I307" s="453"/>
      <c r="J307" s="453"/>
      <c r="K307" s="456"/>
      <c r="L307" s="457"/>
      <c r="M307" s="458" t="str">
        <f>IF(K307&lt;&gt;"",VLOOKUP(K307,'DON GIA'!$S$1:$U$19,3,0),"")</f>
        <v/>
      </c>
      <c r="N307" s="458" t="str">
        <f>IF(K307&lt;&gt;"",VLOOKUP(K307,'DON GIA'!$S$1:$V$19,4,0),"")</f>
        <v/>
      </c>
      <c r="O307" s="458" t="str">
        <f t="shared" si="65"/>
        <v/>
      </c>
      <c r="P307" s="458" t="str">
        <f t="shared" si="66"/>
        <v/>
      </c>
      <c r="Q307" s="452" t="s">
        <v>35</v>
      </c>
      <c r="R307" s="453"/>
      <c r="S307" s="453"/>
      <c r="T307" s="459" t="str">
        <f>IF(Q307&lt;&gt;"",VLOOKUP(Q307,'DON GIA'!$H$1:$K$103,4,0),"")</f>
        <v/>
      </c>
      <c r="U307" s="459" t="str">
        <f t="shared" si="68"/>
        <v/>
      </c>
      <c r="V307" s="456" t="s">
        <v>35</v>
      </c>
      <c r="W307" s="453"/>
      <c r="X307" s="460"/>
      <c r="Y307" s="461"/>
      <c r="Z307" s="459" t="str">
        <f>IF(V307&lt;&gt;"",VLOOKUP(V307,'DON GIA'!$A$1:$D$346,4,0),"")</f>
        <v/>
      </c>
      <c r="AA307" s="459" t="str">
        <f t="shared" si="69"/>
        <v/>
      </c>
      <c r="AB307" s="452"/>
      <c r="AC307" s="452"/>
      <c r="AD307" s="452"/>
      <c r="AE307" s="452"/>
      <c r="AF307" s="452"/>
      <c r="AG307" s="453"/>
      <c r="AH307" s="452"/>
      <c r="AI307" s="453"/>
      <c r="AJ307" s="453"/>
      <c r="AK307" s="459" t="str">
        <f>IF(AH307&lt;&gt;"",VLOOKUP(AH307,'DON GIA'!$M$1:$P$9,4,0),"")</f>
        <v/>
      </c>
      <c r="AL307" s="459" t="str">
        <f t="shared" si="67"/>
        <v/>
      </c>
      <c r="AM307" s="453"/>
      <c r="AN307" s="453"/>
      <c r="AO307" s="449" t="str">
        <f t="shared" si="60"/>
        <v/>
      </c>
      <c r="AP307" s="456"/>
      <c r="AQ307" s="462"/>
    </row>
    <row r="308" spans="1:43" ht="31.5" outlineLevel="1">
      <c r="A308" s="410" t="s">
        <v>833</v>
      </c>
      <c r="B308" s="443">
        <f>IF(C308&lt;&gt;"",COUNTA($C$8:C308),"")</f>
        <v>28</v>
      </c>
      <c r="C308" s="443">
        <v>420</v>
      </c>
      <c r="D308" s="444" t="s">
        <v>179</v>
      </c>
      <c r="E308" s="445"/>
      <c r="F308" s="445"/>
      <c r="G308" s="445"/>
      <c r="H308" s="445"/>
      <c r="I308" s="445"/>
      <c r="J308" s="445"/>
      <c r="K308" s="446"/>
      <c r="L308" s="447">
        <f>SUBTOTAL(9,L309:L316)</f>
        <v>103.6</v>
      </c>
      <c r="M308" s="448"/>
      <c r="N308" s="448"/>
      <c r="O308" s="448">
        <f>SUBTOTAL(9,O309:O316)</f>
        <v>173944400</v>
      </c>
      <c r="P308" s="448">
        <f>SUBTOTAL(9,P309:P316)</f>
        <v>0</v>
      </c>
      <c r="Q308" s="444"/>
      <c r="R308" s="445"/>
      <c r="S308" s="445">
        <f>SUBTOTAL(9,S309:S316)</f>
        <v>0</v>
      </c>
      <c r="T308" s="449"/>
      <c r="U308" s="449">
        <f>SUBTOTAL(9,U309:U316)</f>
        <v>0</v>
      </c>
      <c r="V308" s="446"/>
      <c r="W308" s="445"/>
      <c r="X308" s="450">
        <f>SUBTOTAL(9,X309:X316)</f>
        <v>213.17999999999998</v>
      </c>
      <c r="Y308" s="451">
        <f>SUBTOTAL(9,Y309:Y316)</f>
        <v>117.48</v>
      </c>
      <c r="Z308" s="449"/>
      <c r="AA308" s="449">
        <f>SUBTOTAL(9,AA309:AA316)</f>
        <v>620955083.75</v>
      </c>
      <c r="AB308" s="452"/>
      <c r="AC308" s="452"/>
      <c r="AD308" s="452"/>
      <c r="AE308" s="452"/>
      <c r="AF308" s="452"/>
      <c r="AG308" s="453"/>
      <c r="AH308" s="452"/>
      <c r="AI308" s="445"/>
      <c r="AJ308" s="445">
        <f>SUBTOTAL(9,AJ309:AJ316)</f>
        <v>6</v>
      </c>
      <c r="AK308" s="449"/>
      <c r="AL308" s="449">
        <f>SUBTOTAL(9,AL309:AL316)</f>
        <v>49239800</v>
      </c>
      <c r="AM308" s="445"/>
      <c r="AN308" s="445">
        <f>SUBTOTAL(9,AN309:AN316)</f>
        <v>1</v>
      </c>
      <c r="AO308" s="449">
        <f t="shared" si="60"/>
        <v>844139283.75</v>
      </c>
      <c r="AP308" s="454"/>
      <c r="AQ308" s="423"/>
    </row>
    <row r="309" spans="1:43" ht="126" outlineLevel="2">
      <c r="A309" s="455" t="e">
        <f>IF(C308&lt;&gt;"",$C$8:C308,A307)</f>
        <v>#VALUE!</v>
      </c>
      <c r="B309" s="443" t="str">
        <f>IF(C309&lt;&gt;"",COUNTA($C$8:C309),"")</f>
        <v/>
      </c>
      <c r="C309" s="443"/>
      <c r="D309" s="452" t="s">
        <v>180</v>
      </c>
      <c r="E309" s="453">
        <v>5</v>
      </c>
      <c r="F309" s="453"/>
      <c r="G309" s="453">
        <v>246</v>
      </c>
      <c r="H309" s="453">
        <v>7</v>
      </c>
      <c r="I309" s="453">
        <v>396</v>
      </c>
      <c r="J309" s="453" t="s">
        <v>169</v>
      </c>
      <c r="K309" s="456" t="s">
        <v>973</v>
      </c>
      <c r="L309" s="457">
        <v>103.6</v>
      </c>
      <c r="M309" s="458">
        <f>IF(K309&lt;&gt;"",VLOOKUP(K309,'DON GIA'!$S$1:$U$19,3,0),"")</f>
        <v>1679000</v>
      </c>
      <c r="N309" s="458">
        <f>IF(K309&lt;&gt;"",VLOOKUP(K309,'DON GIA'!$S$1:$V$19,4,0),"")</f>
        <v>0</v>
      </c>
      <c r="O309" s="458">
        <f t="shared" si="65"/>
        <v>173944400</v>
      </c>
      <c r="P309" s="458">
        <f t="shared" si="66"/>
        <v>0</v>
      </c>
      <c r="Q309" s="452" t="s">
        <v>35</v>
      </c>
      <c r="R309" s="453"/>
      <c r="S309" s="453"/>
      <c r="T309" s="459" t="str">
        <f>IF(Q309&lt;&gt;"",VLOOKUP(Q309,'DON GIA'!$H$1:$K$103,4,0),"")</f>
        <v/>
      </c>
      <c r="U309" s="459" t="str">
        <f t="shared" ref="U309:U316" si="70">IF(Q309&lt;&gt;"",IF(ISNUMBER(T309),S309*T309,""),"")</f>
        <v/>
      </c>
      <c r="V309" s="456" t="s">
        <v>1005</v>
      </c>
      <c r="W309" s="453" t="s">
        <v>27</v>
      </c>
      <c r="X309" s="460">
        <v>96.3</v>
      </c>
      <c r="Y309" s="461">
        <v>58.74</v>
      </c>
      <c r="Z309" s="459">
        <f>IF(V309&lt;&gt;"",VLOOKUP(V309,'DON GIA'!$A$1:$D$346,4,0),"")</f>
        <v>5559129</v>
      </c>
      <c r="AA309" s="459">
        <f t="shared" ref="AA309:AA316" si="71">IF(V309&lt;&gt;"",IF(ISNUMBER(Z309),X309*Z309,""),"")</f>
        <v>535344122.69999999</v>
      </c>
      <c r="AB309" s="452" t="s">
        <v>28</v>
      </c>
      <c r="AC309" s="452" t="s">
        <v>29</v>
      </c>
      <c r="AD309" s="452" t="s">
        <v>30</v>
      </c>
      <c r="AE309" s="452" t="s">
        <v>31</v>
      </c>
      <c r="AF309" s="452" t="s">
        <v>34</v>
      </c>
      <c r="AG309" s="453"/>
      <c r="AH309" s="452" t="s">
        <v>561</v>
      </c>
      <c r="AI309" s="453" t="s">
        <v>409</v>
      </c>
      <c r="AJ309" s="453">
        <v>5</v>
      </c>
      <c r="AK309" s="459">
        <f>IF(AH309&lt;&gt;"",VLOOKUP(AH309,'DON GIA'!$M$1:$P$9,4,0),"")</f>
        <v>6447960</v>
      </c>
      <c r="AL309" s="459">
        <f t="shared" si="67"/>
        <v>32239800</v>
      </c>
      <c r="AM309" s="453" t="s">
        <v>407</v>
      </c>
      <c r="AN309" s="453">
        <v>1</v>
      </c>
      <c r="AO309" s="449" t="str">
        <f t="shared" si="60"/>
        <v/>
      </c>
      <c r="AP309" s="454" t="s">
        <v>1765</v>
      </c>
      <c r="AQ309" s="462"/>
    </row>
    <row r="310" spans="1:43" ht="346.5" outlineLevel="2">
      <c r="A310" s="455" t="e">
        <f>IF(C309&lt;&gt;"",$C$8:C309,A309)</f>
        <v>#VALUE!</v>
      </c>
      <c r="B310" s="443" t="str">
        <f>IF(C310&lt;&gt;"",COUNTA($C$8:C310),"")</f>
        <v/>
      </c>
      <c r="C310" s="443"/>
      <c r="D310" s="452" t="s">
        <v>181</v>
      </c>
      <c r="E310" s="453"/>
      <c r="F310" s="453"/>
      <c r="G310" s="453"/>
      <c r="H310" s="453"/>
      <c r="I310" s="453"/>
      <c r="J310" s="453"/>
      <c r="K310" s="456"/>
      <c r="L310" s="457"/>
      <c r="M310" s="458" t="str">
        <f>IF(K310&lt;&gt;"",VLOOKUP(K310,'DON GIA'!$S$1:$U$19,3,0),"")</f>
        <v/>
      </c>
      <c r="N310" s="458" t="str">
        <f>IF(K310&lt;&gt;"",VLOOKUP(K310,'DON GIA'!$S$1:$V$19,4,0),"")</f>
        <v/>
      </c>
      <c r="O310" s="458" t="str">
        <f t="shared" si="65"/>
        <v/>
      </c>
      <c r="P310" s="458" t="str">
        <f t="shared" si="66"/>
        <v/>
      </c>
      <c r="Q310" s="452" t="s">
        <v>35</v>
      </c>
      <c r="R310" s="453"/>
      <c r="S310" s="453"/>
      <c r="T310" s="459" t="str">
        <f>IF(Q310&lt;&gt;"",VLOOKUP(Q310,'DON GIA'!$H$1:$K$103,4,0),"")</f>
        <v/>
      </c>
      <c r="U310" s="459" t="str">
        <f t="shared" si="70"/>
        <v/>
      </c>
      <c r="V310" s="456" t="s">
        <v>1098</v>
      </c>
      <c r="W310" s="453" t="s">
        <v>27</v>
      </c>
      <c r="X310" s="460">
        <v>6.55</v>
      </c>
      <c r="Y310" s="461"/>
      <c r="Z310" s="459">
        <f>IF(V310&lt;&gt;"",VLOOKUP(V310,'DON GIA'!$A$1:$D$346,4,0),"")</f>
        <v>10375629</v>
      </c>
      <c r="AA310" s="459">
        <f t="shared" si="71"/>
        <v>67960369.950000003</v>
      </c>
      <c r="AB310" s="452" t="s">
        <v>28</v>
      </c>
      <c r="AC310" s="452" t="s">
        <v>29</v>
      </c>
      <c r="AD310" s="452" t="s">
        <v>30</v>
      </c>
      <c r="AE310" s="452" t="s">
        <v>31</v>
      </c>
      <c r="AF310" s="452" t="s">
        <v>34</v>
      </c>
      <c r="AG310" s="453"/>
      <c r="AH310" s="452" t="s">
        <v>579</v>
      </c>
      <c r="AI310" s="453" t="s">
        <v>560</v>
      </c>
      <c r="AJ310" s="453">
        <v>1</v>
      </c>
      <c r="AK310" s="459">
        <f>IF(AH310&lt;&gt;"",VLOOKUP(AH310,'DON GIA'!$M$1:$P$9,4,0),"")</f>
        <v>17000000</v>
      </c>
      <c r="AL310" s="459">
        <f t="shared" si="67"/>
        <v>17000000</v>
      </c>
      <c r="AM310" s="453"/>
      <c r="AN310" s="453"/>
      <c r="AO310" s="449" t="str">
        <f t="shared" si="60"/>
        <v/>
      </c>
      <c r="AP310" s="463" t="s">
        <v>595</v>
      </c>
      <c r="AQ310" s="462"/>
    </row>
    <row r="311" spans="1:43" ht="378" outlineLevel="2">
      <c r="A311" s="455" t="e">
        <f>IF(C310&lt;&gt;"",$C$8:C310,A310)</f>
        <v>#VALUE!</v>
      </c>
      <c r="B311" s="443" t="str">
        <f>IF(C311&lt;&gt;"",COUNTA($C$8:C311),"")</f>
        <v/>
      </c>
      <c r="C311" s="443"/>
      <c r="D311" s="452" t="s">
        <v>182</v>
      </c>
      <c r="E311" s="453"/>
      <c r="F311" s="453"/>
      <c r="G311" s="453"/>
      <c r="H311" s="453"/>
      <c r="I311" s="453"/>
      <c r="J311" s="453"/>
      <c r="K311" s="456"/>
      <c r="L311" s="457"/>
      <c r="M311" s="458" t="str">
        <f>IF(K311&lt;&gt;"",VLOOKUP(K311,'DON GIA'!$S$1:$U$19,3,0),"")</f>
        <v/>
      </c>
      <c r="N311" s="458" t="str">
        <f>IF(K311&lt;&gt;"",VLOOKUP(K311,'DON GIA'!$S$1:$V$19,4,0),"")</f>
        <v/>
      </c>
      <c r="O311" s="458" t="str">
        <f t="shared" si="65"/>
        <v/>
      </c>
      <c r="P311" s="458" t="str">
        <f t="shared" si="66"/>
        <v/>
      </c>
      <c r="Q311" s="452" t="s">
        <v>35</v>
      </c>
      <c r="R311" s="453"/>
      <c r="S311" s="453"/>
      <c r="T311" s="459" t="str">
        <f>IF(Q311&lt;&gt;"",VLOOKUP(Q311,'DON GIA'!$H$1:$K$103,4,0),"")</f>
        <v/>
      </c>
      <c r="U311" s="459" t="str">
        <f t="shared" si="70"/>
        <v/>
      </c>
      <c r="V311" s="456" t="s">
        <v>1079</v>
      </c>
      <c r="W311" s="453" t="s">
        <v>27</v>
      </c>
      <c r="X311" s="460">
        <v>102.85</v>
      </c>
      <c r="Y311" s="461">
        <v>58.74</v>
      </c>
      <c r="Z311" s="459">
        <f>IF(V311&lt;&gt;"",VLOOKUP(V311,'DON GIA'!$A$1:$D$346,4,0),"")</f>
        <v>109890</v>
      </c>
      <c r="AA311" s="459">
        <f t="shared" si="71"/>
        <v>11302186.5</v>
      </c>
      <c r="AB311" s="452"/>
      <c r="AC311" s="452"/>
      <c r="AD311" s="452"/>
      <c r="AE311" s="452"/>
      <c r="AF311" s="452"/>
      <c r="AG311" s="453"/>
      <c r="AH311" s="452"/>
      <c r="AI311" s="453"/>
      <c r="AJ311" s="453"/>
      <c r="AK311" s="459" t="str">
        <f>IF(AH311&lt;&gt;"",VLOOKUP(AH311,'DON GIA'!$M$1:$P$9,4,0),"")</f>
        <v/>
      </c>
      <c r="AL311" s="459" t="str">
        <f t="shared" si="67"/>
        <v/>
      </c>
      <c r="AM311" s="453"/>
      <c r="AN311" s="453"/>
      <c r="AO311" s="449" t="str">
        <f t="shared" si="60"/>
        <v/>
      </c>
      <c r="AP311" s="456" t="s">
        <v>596</v>
      </c>
      <c r="AQ311" s="462"/>
    </row>
    <row r="312" spans="1:43" ht="162.75" outlineLevel="2">
      <c r="A312" s="455" t="e">
        <f>IF(C311&lt;&gt;"",$C$8:C311,A311)</f>
        <v>#VALUE!</v>
      </c>
      <c r="B312" s="443" t="str">
        <f>IF(C312&lt;&gt;"",COUNTA($C$8:C312),"")</f>
        <v/>
      </c>
      <c r="C312" s="443"/>
      <c r="D312" s="452"/>
      <c r="E312" s="453"/>
      <c r="F312" s="453"/>
      <c r="G312" s="453"/>
      <c r="H312" s="453"/>
      <c r="I312" s="453"/>
      <c r="J312" s="453"/>
      <c r="K312" s="456"/>
      <c r="L312" s="457"/>
      <c r="M312" s="458" t="str">
        <f>IF(K312&lt;&gt;"",VLOOKUP(K312,'DON GIA'!$S$1:$U$19,3,0),"")</f>
        <v/>
      </c>
      <c r="N312" s="458" t="str">
        <f>IF(K312&lt;&gt;"",VLOOKUP(K312,'DON GIA'!$S$1:$V$19,4,0),"")</f>
        <v/>
      </c>
      <c r="O312" s="458" t="str">
        <f t="shared" si="65"/>
        <v/>
      </c>
      <c r="P312" s="458" t="str">
        <f t="shared" si="66"/>
        <v/>
      </c>
      <c r="Q312" s="452" t="s">
        <v>35</v>
      </c>
      <c r="R312" s="453"/>
      <c r="S312" s="453"/>
      <c r="T312" s="459" t="str">
        <f>IF(Q312&lt;&gt;"",VLOOKUP(Q312,'DON GIA'!$H$1:$K$103,4,0),"")</f>
        <v/>
      </c>
      <c r="U312" s="459" t="str">
        <f t="shared" si="70"/>
        <v/>
      </c>
      <c r="V312" s="456" t="s">
        <v>1082</v>
      </c>
      <c r="W312" s="453" t="s">
        <v>38</v>
      </c>
      <c r="X312" s="460">
        <v>0.32</v>
      </c>
      <c r="Y312" s="461"/>
      <c r="Z312" s="459">
        <f>IF(V312&lt;&gt;"",VLOOKUP(V312,'DON GIA'!$A$1:$D$346,4,0),"")</f>
        <v>2523428</v>
      </c>
      <c r="AA312" s="459">
        <f t="shared" si="71"/>
        <v>807496.96</v>
      </c>
      <c r="AB312" s="452"/>
      <c r="AC312" s="452"/>
      <c r="AD312" s="452"/>
      <c r="AE312" s="452"/>
      <c r="AF312" s="452"/>
      <c r="AG312" s="453"/>
      <c r="AH312" s="452"/>
      <c r="AI312" s="453"/>
      <c r="AJ312" s="453"/>
      <c r="AK312" s="459" t="str">
        <f>IF(AH312&lt;&gt;"",VLOOKUP(AH312,'DON GIA'!$M$1:$P$9,4,0),"")</f>
        <v/>
      </c>
      <c r="AL312" s="459" t="str">
        <f t="shared" si="67"/>
        <v/>
      </c>
      <c r="AM312" s="453"/>
      <c r="AN312" s="453"/>
      <c r="AO312" s="449" t="str">
        <f t="shared" si="60"/>
        <v/>
      </c>
      <c r="AP312" s="463" t="s">
        <v>1766</v>
      </c>
      <c r="AQ312" s="462"/>
    </row>
    <row r="313" spans="1:43" ht="157.5" outlineLevel="2">
      <c r="A313" s="455" t="e">
        <f>IF(C312&lt;&gt;"",$C$8:C312,A312)</f>
        <v>#VALUE!</v>
      </c>
      <c r="B313" s="443" t="str">
        <f>IF(C313&lt;&gt;"",COUNTA($C$8:C313),"")</f>
        <v/>
      </c>
      <c r="C313" s="443"/>
      <c r="D313" s="452"/>
      <c r="E313" s="453"/>
      <c r="F313" s="453"/>
      <c r="G313" s="453"/>
      <c r="H313" s="453"/>
      <c r="I313" s="453"/>
      <c r="J313" s="453"/>
      <c r="K313" s="456"/>
      <c r="L313" s="457"/>
      <c r="M313" s="458" t="str">
        <f>IF(K313&lt;&gt;"",VLOOKUP(K313,'DON GIA'!$S$1:$U$19,3,0),"")</f>
        <v/>
      </c>
      <c r="N313" s="458" t="str">
        <f>IF(K313&lt;&gt;"",VLOOKUP(K313,'DON GIA'!$S$1:$V$19,4,0),"")</f>
        <v/>
      </c>
      <c r="O313" s="458" t="str">
        <f t="shared" si="65"/>
        <v/>
      </c>
      <c r="P313" s="458" t="str">
        <f t="shared" si="66"/>
        <v/>
      </c>
      <c r="Q313" s="452" t="s">
        <v>35</v>
      </c>
      <c r="R313" s="453"/>
      <c r="S313" s="453"/>
      <c r="T313" s="459" t="str">
        <f>IF(Q313&lt;&gt;"",VLOOKUP(Q313,'DON GIA'!$H$1:$K$103,4,0),"")</f>
        <v/>
      </c>
      <c r="U313" s="459" t="str">
        <f t="shared" si="70"/>
        <v/>
      </c>
      <c r="V313" s="456" t="s">
        <v>1095</v>
      </c>
      <c r="W313" s="453" t="s">
        <v>27</v>
      </c>
      <c r="X313" s="460">
        <v>0.96</v>
      </c>
      <c r="Y313" s="461"/>
      <c r="Z313" s="459">
        <f>IF(V313&lt;&gt;"",VLOOKUP(V313,'DON GIA'!$A$1:$D$346,4,0),"")</f>
        <v>292949</v>
      </c>
      <c r="AA313" s="459">
        <f t="shared" si="71"/>
        <v>281231.03999999998</v>
      </c>
      <c r="AB313" s="452"/>
      <c r="AC313" s="452"/>
      <c r="AD313" s="452"/>
      <c r="AE313" s="452"/>
      <c r="AF313" s="452"/>
      <c r="AG313" s="453"/>
      <c r="AH313" s="452"/>
      <c r="AI313" s="453"/>
      <c r="AJ313" s="453"/>
      <c r="AK313" s="459" t="str">
        <f>IF(AH313&lt;&gt;"",VLOOKUP(AH313,'DON GIA'!$M$1:$P$9,4,0),"")</f>
        <v/>
      </c>
      <c r="AL313" s="459" t="str">
        <f t="shared" si="67"/>
        <v/>
      </c>
      <c r="AM313" s="453"/>
      <c r="AN313" s="453"/>
      <c r="AO313" s="449" t="str">
        <f t="shared" si="60"/>
        <v/>
      </c>
      <c r="AP313" s="463" t="s">
        <v>361</v>
      </c>
      <c r="AQ313" s="462"/>
    </row>
    <row r="314" spans="1:43" ht="63" outlineLevel="2">
      <c r="A314" s="455" t="e">
        <f>IF(C313&lt;&gt;"",$C$8:C313,A313)</f>
        <v>#VALUE!</v>
      </c>
      <c r="B314" s="443" t="str">
        <f>IF(C314&lt;&gt;"",COUNTA($C$8:C314),"")</f>
        <v/>
      </c>
      <c r="C314" s="443"/>
      <c r="D314" s="452"/>
      <c r="E314" s="453"/>
      <c r="F314" s="453"/>
      <c r="G314" s="453"/>
      <c r="H314" s="453"/>
      <c r="I314" s="453"/>
      <c r="J314" s="453"/>
      <c r="K314" s="456"/>
      <c r="L314" s="457"/>
      <c r="M314" s="458" t="str">
        <f>IF(K314&lt;&gt;"",VLOOKUP(K314,'DON GIA'!$S$1:$U$19,3,0),"")</f>
        <v/>
      </c>
      <c r="N314" s="458" t="str">
        <f>IF(K314&lt;&gt;"",VLOOKUP(K314,'DON GIA'!$S$1:$V$19,4,0),"")</f>
        <v/>
      </c>
      <c r="O314" s="458" t="str">
        <f t="shared" si="65"/>
        <v/>
      </c>
      <c r="P314" s="458" t="str">
        <f t="shared" si="66"/>
        <v/>
      </c>
      <c r="Q314" s="452" t="s">
        <v>35</v>
      </c>
      <c r="R314" s="453"/>
      <c r="S314" s="453"/>
      <c r="T314" s="459" t="str">
        <f>IF(Q314&lt;&gt;"",VLOOKUP(Q314,'DON GIA'!$H$1:$K$103,4,0),"")</f>
        <v/>
      </c>
      <c r="U314" s="459" t="str">
        <f t="shared" si="70"/>
        <v/>
      </c>
      <c r="V314" s="456" t="s">
        <v>1083</v>
      </c>
      <c r="W314" s="453" t="s">
        <v>27</v>
      </c>
      <c r="X314" s="460">
        <v>5.2</v>
      </c>
      <c r="Y314" s="461"/>
      <c r="Z314" s="459">
        <f>IF(V314&lt;&gt;"",VLOOKUP(V314,'DON GIA'!$A$1:$D$346,4,0),"")</f>
        <v>282038</v>
      </c>
      <c r="AA314" s="459">
        <f t="shared" si="71"/>
        <v>1466597.6</v>
      </c>
      <c r="AB314" s="452"/>
      <c r="AC314" s="452"/>
      <c r="AD314" s="452"/>
      <c r="AE314" s="452"/>
      <c r="AF314" s="452"/>
      <c r="AG314" s="453"/>
      <c r="AH314" s="452"/>
      <c r="AI314" s="453"/>
      <c r="AJ314" s="453"/>
      <c r="AK314" s="459" t="str">
        <f>IF(AH314&lt;&gt;"",VLOOKUP(AH314,'DON GIA'!$M$1:$P$9,4,0),"")</f>
        <v/>
      </c>
      <c r="AL314" s="459" t="str">
        <f t="shared" si="67"/>
        <v/>
      </c>
      <c r="AM314" s="453"/>
      <c r="AN314" s="453"/>
      <c r="AO314" s="449" t="str">
        <f t="shared" si="60"/>
        <v/>
      </c>
      <c r="AP314" s="456" t="s">
        <v>418</v>
      </c>
      <c r="AQ314" s="462"/>
    </row>
    <row r="315" spans="1:43" ht="94.5" outlineLevel="2">
      <c r="A315" s="455" t="e">
        <f>IF(C314&lt;&gt;"",$C$8:C314,A314)</f>
        <v>#VALUE!</v>
      </c>
      <c r="B315" s="443" t="str">
        <f>IF(C315&lt;&gt;"",COUNTA($C$8:C315),"")</f>
        <v/>
      </c>
      <c r="C315" s="443"/>
      <c r="D315" s="452"/>
      <c r="E315" s="453"/>
      <c r="F315" s="453"/>
      <c r="G315" s="453"/>
      <c r="H315" s="453"/>
      <c r="I315" s="453"/>
      <c r="J315" s="453"/>
      <c r="K315" s="456"/>
      <c r="L315" s="457"/>
      <c r="M315" s="458" t="str">
        <f>IF(K315&lt;&gt;"",VLOOKUP(K315,'DON GIA'!$S$1:$U$19,3,0),"")</f>
        <v/>
      </c>
      <c r="N315" s="458" t="str">
        <f>IF(K315&lt;&gt;"",VLOOKUP(K315,'DON GIA'!$S$1:$V$19,4,0),"")</f>
        <v/>
      </c>
      <c r="O315" s="458" t="str">
        <f t="shared" si="65"/>
        <v/>
      </c>
      <c r="P315" s="458" t="str">
        <f t="shared" si="66"/>
        <v/>
      </c>
      <c r="Q315" s="452" t="s">
        <v>35</v>
      </c>
      <c r="R315" s="453"/>
      <c r="S315" s="453"/>
      <c r="T315" s="459" t="str">
        <f>IF(Q315&lt;&gt;"",VLOOKUP(Q315,'DON GIA'!$H$1:$K$103,4,0),"")</f>
        <v/>
      </c>
      <c r="U315" s="459" t="str">
        <f t="shared" si="70"/>
        <v/>
      </c>
      <c r="V315" s="456" t="s">
        <v>1049</v>
      </c>
      <c r="W315" s="453" t="s">
        <v>42</v>
      </c>
      <c r="X315" s="460">
        <v>1</v>
      </c>
      <c r="Y315" s="461"/>
      <c r="Z315" s="459">
        <f>IF(V315&lt;&gt;"",VLOOKUP(V315,'DON GIA'!$A$1:$D$346,4,0),"")</f>
        <v>3793079</v>
      </c>
      <c r="AA315" s="459">
        <f t="shared" si="71"/>
        <v>3793079</v>
      </c>
      <c r="AB315" s="452"/>
      <c r="AC315" s="452"/>
      <c r="AD315" s="452"/>
      <c r="AE315" s="452"/>
      <c r="AF315" s="452"/>
      <c r="AG315" s="453"/>
      <c r="AH315" s="452"/>
      <c r="AI315" s="453"/>
      <c r="AJ315" s="453"/>
      <c r="AK315" s="459" t="str">
        <f>IF(AH315&lt;&gt;"",VLOOKUP(AH315,'DON GIA'!$M$1:$P$9,4,0),"")</f>
        <v/>
      </c>
      <c r="AL315" s="459" t="str">
        <f t="shared" si="67"/>
        <v/>
      </c>
      <c r="AM315" s="453"/>
      <c r="AN315" s="453"/>
      <c r="AO315" s="449" t="str">
        <f t="shared" si="60"/>
        <v/>
      </c>
      <c r="AP315" s="456"/>
      <c r="AQ315" s="462"/>
    </row>
    <row r="316" spans="1:43" ht="31.5" outlineLevel="2">
      <c r="A316" s="455" t="e">
        <f>IF(C315&lt;&gt;"",$C$8:C315,A315)</f>
        <v>#VALUE!</v>
      </c>
      <c r="B316" s="443" t="str">
        <f>IF(C316&lt;&gt;"",COUNTA($C$8:C316),"")</f>
        <v/>
      </c>
      <c r="C316" s="443"/>
      <c r="D316" s="444"/>
      <c r="E316" s="453"/>
      <c r="F316" s="453"/>
      <c r="G316" s="453"/>
      <c r="H316" s="453"/>
      <c r="I316" s="453"/>
      <c r="J316" s="453"/>
      <c r="K316" s="456"/>
      <c r="L316" s="457"/>
      <c r="M316" s="458" t="str">
        <f>IF(K316&lt;&gt;"",VLOOKUP(K316,'DON GIA'!$S$1:$U$19,3,0),"")</f>
        <v/>
      </c>
      <c r="N316" s="458" t="str">
        <f>IF(K316&lt;&gt;"",VLOOKUP(K316,'DON GIA'!$S$1:$V$19,4,0),"")</f>
        <v/>
      </c>
      <c r="O316" s="458" t="str">
        <f t="shared" si="65"/>
        <v/>
      </c>
      <c r="P316" s="458" t="str">
        <f t="shared" si="66"/>
        <v/>
      </c>
      <c r="Q316" s="452" t="s">
        <v>35</v>
      </c>
      <c r="R316" s="453"/>
      <c r="S316" s="453"/>
      <c r="T316" s="459" t="str">
        <f>IF(Q316&lt;&gt;"",VLOOKUP(Q316,'DON GIA'!$H$1:$K$103,4,0),"")</f>
        <v/>
      </c>
      <c r="U316" s="459" t="str">
        <f t="shared" si="70"/>
        <v/>
      </c>
      <c r="V316" s="456" t="s">
        <v>35</v>
      </c>
      <c r="W316" s="453"/>
      <c r="X316" s="460"/>
      <c r="Y316" s="461"/>
      <c r="Z316" s="459" t="str">
        <f>IF(V316&lt;&gt;"",VLOOKUP(V316,'DON GIA'!$A$1:$D$346,4,0),"")</f>
        <v/>
      </c>
      <c r="AA316" s="459" t="str">
        <f t="shared" si="71"/>
        <v/>
      </c>
      <c r="AB316" s="452"/>
      <c r="AC316" s="452"/>
      <c r="AD316" s="452"/>
      <c r="AE316" s="452"/>
      <c r="AF316" s="452"/>
      <c r="AG316" s="453"/>
      <c r="AH316" s="452"/>
      <c r="AI316" s="453"/>
      <c r="AJ316" s="453"/>
      <c r="AK316" s="459" t="str">
        <f>IF(AH316&lt;&gt;"",VLOOKUP(AH316,'DON GIA'!$M$1:$P$9,4,0),"")</f>
        <v/>
      </c>
      <c r="AL316" s="459" t="str">
        <f t="shared" si="67"/>
        <v/>
      </c>
      <c r="AM316" s="453"/>
      <c r="AN316" s="453"/>
      <c r="AO316" s="449" t="str">
        <f t="shared" si="60"/>
        <v/>
      </c>
      <c r="AP316" s="456"/>
      <c r="AQ316" s="462"/>
    </row>
    <row r="317" spans="1:43" ht="62.25" outlineLevel="1">
      <c r="A317" s="410" t="s">
        <v>832</v>
      </c>
      <c r="B317" s="443">
        <f>IF(C317&lt;&gt;"",COUNTA($C$8:C317),"")</f>
        <v>29</v>
      </c>
      <c r="C317" s="443">
        <v>421</v>
      </c>
      <c r="D317" s="444" t="s">
        <v>183</v>
      </c>
      <c r="E317" s="445"/>
      <c r="F317" s="445"/>
      <c r="G317" s="445"/>
      <c r="H317" s="445"/>
      <c r="I317" s="445"/>
      <c r="J317" s="445"/>
      <c r="K317" s="446"/>
      <c r="L317" s="447">
        <f>SUBTOTAL(9,L318:L328)</f>
        <v>94.7</v>
      </c>
      <c r="M317" s="448"/>
      <c r="N317" s="448"/>
      <c r="O317" s="448">
        <f>SUBTOTAL(9,O318:O328)</f>
        <v>159001300</v>
      </c>
      <c r="P317" s="448">
        <f>SUBTOTAL(9,P318:P328)</f>
        <v>0</v>
      </c>
      <c r="Q317" s="444"/>
      <c r="R317" s="445"/>
      <c r="S317" s="445">
        <f>SUBTOTAL(9,S318:S328)</f>
        <v>0</v>
      </c>
      <c r="T317" s="449"/>
      <c r="U317" s="449">
        <f>SUBTOTAL(9,U318:U328)</f>
        <v>0</v>
      </c>
      <c r="V317" s="446"/>
      <c r="W317" s="445"/>
      <c r="X317" s="450">
        <f>SUBTOTAL(9,X318:X328)</f>
        <v>184.53</v>
      </c>
      <c r="Y317" s="451">
        <f>SUBTOTAL(9,Y318:Y328)</f>
        <v>32.58</v>
      </c>
      <c r="Z317" s="449"/>
      <c r="AA317" s="449">
        <f>SUBTOTAL(9,AA318:AA328)</f>
        <v>522812131.39000005</v>
      </c>
      <c r="AB317" s="452"/>
      <c r="AC317" s="452"/>
      <c r="AD317" s="452"/>
      <c r="AE317" s="452"/>
      <c r="AF317" s="452"/>
      <c r="AG317" s="453"/>
      <c r="AH317" s="452"/>
      <c r="AI317" s="445"/>
      <c r="AJ317" s="445">
        <f>SUBTOTAL(9,AJ318:AJ328)</f>
        <v>6</v>
      </c>
      <c r="AK317" s="449"/>
      <c r="AL317" s="449">
        <f>SUBTOTAL(9,AL318:AL328)</f>
        <v>45239800</v>
      </c>
      <c r="AM317" s="445"/>
      <c r="AN317" s="445">
        <f>SUBTOTAL(9,AN318:AN328)</f>
        <v>1</v>
      </c>
      <c r="AO317" s="449">
        <f t="shared" si="60"/>
        <v>727053231.3900001</v>
      </c>
      <c r="AP317" s="454"/>
      <c r="AQ317" s="423"/>
    </row>
    <row r="318" spans="1:43" ht="126" outlineLevel="2">
      <c r="A318" s="455" t="e">
        <f>IF(C317&lt;&gt;"",$C$8:C317,A316)</f>
        <v>#VALUE!</v>
      </c>
      <c r="B318" s="443" t="str">
        <f>IF(C318&lt;&gt;"",COUNTA($C$8:C318),"")</f>
        <v/>
      </c>
      <c r="C318" s="443"/>
      <c r="D318" s="452" t="s">
        <v>184</v>
      </c>
      <c r="E318" s="453">
        <v>5</v>
      </c>
      <c r="F318" s="453"/>
      <c r="G318" s="453">
        <v>245</v>
      </c>
      <c r="H318" s="453">
        <v>7</v>
      </c>
      <c r="I318" s="453">
        <v>396</v>
      </c>
      <c r="J318" s="453" t="s">
        <v>169</v>
      </c>
      <c r="K318" s="456" t="s">
        <v>973</v>
      </c>
      <c r="L318" s="457">
        <v>94.7</v>
      </c>
      <c r="M318" s="458">
        <f>IF(K318&lt;&gt;"",VLOOKUP(K318,'DON GIA'!$S$1:$U$19,3,0),"")</f>
        <v>1679000</v>
      </c>
      <c r="N318" s="458">
        <f>IF(K318&lt;&gt;"",VLOOKUP(K318,'DON GIA'!$S$1:$V$19,4,0),"")</f>
        <v>0</v>
      </c>
      <c r="O318" s="458">
        <f t="shared" si="65"/>
        <v>159001300</v>
      </c>
      <c r="P318" s="458">
        <f t="shared" si="66"/>
        <v>0</v>
      </c>
      <c r="Q318" s="452" t="s">
        <v>35</v>
      </c>
      <c r="R318" s="453"/>
      <c r="S318" s="453"/>
      <c r="T318" s="459" t="str">
        <f>IF(Q318&lt;&gt;"",VLOOKUP(Q318,'DON GIA'!$H$1:$K$103,4,0),"")</f>
        <v/>
      </c>
      <c r="U318" s="459" t="str">
        <f t="shared" ref="U318:U328" si="72">IF(Q318&lt;&gt;"",IF(ISNUMBER(T318),S318*T318,""),"")</f>
        <v/>
      </c>
      <c r="V318" s="456" t="s">
        <v>1005</v>
      </c>
      <c r="W318" s="453" t="s">
        <v>27</v>
      </c>
      <c r="X318" s="460">
        <v>66.37</v>
      </c>
      <c r="Y318" s="461">
        <v>16.29</v>
      </c>
      <c r="Z318" s="459">
        <f>IF(V318&lt;&gt;"",VLOOKUP(V318,'DON GIA'!$A$1:$D$346,4,0),"")</f>
        <v>5559129</v>
      </c>
      <c r="AA318" s="459">
        <f t="shared" ref="AA318:AA328" si="73">IF(V318&lt;&gt;"",IF(ISNUMBER(Z318),X318*Z318,""),"")</f>
        <v>368959391.73000002</v>
      </c>
      <c r="AB318" s="452" t="s">
        <v>28</v>
      </c>
      <c r="AC318" s="452" t="s">
        <v>29</v>
      </c>
      <c r="AD318" s="452" t="s">
        <v>30</v>
      </c>
      <c r="AE318" s="452" t="s">
        <v>31</v>
      </c>
      <c r="AF318" s="452" t="s">
        <v>34</v>
      </c>
      <c r="AG318" s="453"/>
      <c r="AH318" s="452" t="s">
        <v>561</v>
      </c>
      <c r="AI318" s="453" t="s">
        <v>409</v>
      </c>
      <c r="AJ318" s="453">
        <v>5</v>
      </c>
      <c r="AK318" s="459">
        <f>IF(AH318&lt;&gt;"",VLOOKUP(AH318,'DON GIA'!$M$1:$P$9,4,0),"")</f>
        <v>6447960</v>
      </c>
      <c r="AL318" s="459">
        <f t="shared" si="67"/>
        <v>32239800</v>
      </c>
      <c r="AM318" s="453" t="s">
        <v>407</v>
      </c>
      <c r="AN318" s="453">
        <v>1</v>
      </c>
      <c r="AO318" s="449" t="str">
        <f t="shared" si="60"/>
        <v/>
      </c>
      <c r="AP318" s="454" t="s">
        <v>1767</v>
      </c>
      <c r="AQ318" s="462"/>
    </row>
    <row r="319" spans="1:43" ht="346.5" outlineLevel="2">
      <c r="A319" s="455" t="e">
        <f>IF(C318&lt;&gt;"",$C$8:C318,A318)</f>
        <v>#VALUE!</v>
      </c>
      <c r="B319" s="443" t="str">
        <f>IF(C319&lt;&gt;"",COUNTA($C$8:C319),"")</f>
        <v/>
      </c>
      <c r="C319" s="443"/>
      <c r="D319" s="452" t="s">
        <v>39</v>
      </c>
      <c r="E319" s="453"/>
      <c r="F319" s="453"/>
      <c r="G319" s="453"/>
      <c r="H319" s="453"/>
      <c r="I319" s="453"/>
      <c r="J319" s="453"/>
      <c r="K319" s="456"/>
      <c r="L319" s="457"/>
      <c r="M319" s="458" t="str">
        <f>IF(K319&lt;&gt;"",VLOOKUP(K319,'DON GIA'!$S$1:$U$19,3,0),"")</f>
        <v/>
      </c>
      <c r="N319" s="458" t="str">
        <f>IF(K319&lt;&gt;"",VLOOKUP(K319,'DON GIA'!$S$1:$V$19,4,0),"")</f>
        <v/>
      </c>
      <c r="O319" s="458" t="str">
        <f t="shared" si="65"/>
        <v/>
      </c>
      <c r="P319" s="458" t="str">
        <f t="shared" si="66"/>
        <v/>
      </c>
      <c r="Q319" s="452" t="s">
        <v>35</v>
      </c>
      <c r="R319" s="453"/>
      <c r="S319" s="453"/>
      <c r="T319" s="459" t="str">
        <f>IF(Q319&lt;&gt;"",VLOOKUP(Q319,'DON GIA'!$H$1:$K$103,4,0),"")</f>
        <v/>
      </c>
      <c r="U319" s="459" t="str">
        <f t="shared" si="72"/>
        <v/>
      </c>
      <c r="V319" s="456" t="s">
        <v>1099</v>
      </c>
      <c r="W319" s="453" t="s">
        <v>27</v>
      </c>
      <c r="X319" s="460">
        <v>5.0999999999999996</v>
      </c>
      <c r="Y319" s="461"/>
      <c r="Z319" s="459">
        <f>IF(V319&lt;&gt;"",VLOOKUP(V319,'DON GIA'!$A$1:$D$346,4,0),"")</f>
        <v>5058826</v>
      </c>
      <c r="AA319" s="459">
        <f t="shared" si="73"/>
        <v>25800012.599999998</v>
      </c>
      <c r="AB319" s="452" t="s">
        <v>28</v>
      </c>
      <c r="AC319" s="452" t="s">
        <v>29</v>
      </c>
      <c r="AD319" s="452" t="s">
        <v>30</v>
      </c>
      <c r="AE319" s="452" t="s">
        <v>31</v>
      </c>
      <c r="AF319" s="452" t="s">
        <v>34</v>
      </c>
      <c r="AG319" s="453"/>
      <c r="AH319" s="452" t="s">
        <v>578</v>
      </c>
      <c r="AI319" s="453" t="s">
        <v>560</v>
      </c>
      <c r="AJ319" s="453">
        <v>1</v>
      </c>
      <c r="AK319" s="459">
        <f>IF(AH319&lt;&gt;"",VLOOKUP(AH319,'DON GIA'!$M$1:$P$9,4,0),"")</f>
        <v>13000000</v>
      </c>
      <c r="AL319" s="459">
        <f t="shared" si="67"/>
        <v>13000000</v>
      </c>
      <c r="AM319" s="453"/>
      <c r="AN319" s="453"/>
      <c r="AO319" s="449" t="str">
        <f t="shared" si="60"/>
        <v/>
      </c>
      <c r="AP319" s="463" t="s">
        <v>597</v>
      </c>
      <c r="AQ319" s="462"/>
    </row>
    <row r="320" spans="1:43" ht="409.5" outlineLevel="2">
      <c r="A320" s="455" t="e">
        <f>IF(C319&lt;&gt;"",$C$8:C319,A319)</f>
        <v>#VALUE!</v>
      </c>
      <c r="B320" s="443" t="str">
        <f>IF(C320&lt;&gt;"",COUNTA($C$8:C320),"")</f>
        <v/>
      </c>
      <c r="C320" s="443"/>
      <c r="D320" s="452" t="s">
        <v>185</v>
      </c>
      <c r="E320" s="453"/>
      <c r="F320" s="453"/>
      <c r="G320" s="453"/>
      <c r="H320" s="453"/>
      <c r="I320" s="453"/>
      <c r="J320" s="453"/>
      <c r="K320" s="456"/>
      <c r="L320" s="457"/>
      <c r="M320" s="458" t="str">
        <f>IF(K320&lt;&gt;"",VLOOKUP(K320,'DON GIA'!$S$1:$U$19,3,0),"")</f>
        <v/>
      </c>
      <c r="N320" s="458" t="str">
        <f>IF(K320&lt;&gt;"",VLOOKUP(K320,'DON GIA'!$S$1:$V$19,4,0),"")</f>
        <v/>
      </c>
      <c r="O320" s="458" t="str">
        <f t="shared" si="65"/>
        <v/>
      </c>
      <c r="P320" s="458" t="str">
        <f t="shared" si="66"/>
        <v/>
      </c>
      <c r="Q320" s="452" t="s">
        <v>35</v>
      </c>
      <c r="R320" s="453"/>
      <c r="S320" s="453"/>
      <c r="T320" s="459" t="str">
        <f>IF(Q320&lt;&gt;"",VLOOKUP(Q320,'DON GIA'!$H$1:$K$103,4,0),"")</f>
        <v/>
      </c>
      <c r="U320" s="459" t="str">
        <f t="shared" si="72"/>
        <v/>
      </c>
      <c r="V320" s="456" t="s">
        <v>1005</v>
      </c>
      <c r="W320" s="453" t="s">
        <v>27</v>
      </c>
      <c r="X320" s="460">
        <v>16.09</v>
      </c>
      <c r="Y320" s="461"/>
      <c r="Z320" s="459">
        <f>IF(V320&lt;&gt;"",VLOOKUP(V320,'DON GIA'!$A$1:$D$346,4,0),"")</f>
        <v>5559129</v>
      </c>
      <c r="AA320" s="459">
        <f t="shared" si="73"/>
        <v>89446385.609999999</v>
      </c>
      <c r="AB320" s="452" t="s">
        <v>28</v>
      </c>
      <c r="AC320" s="452" t="s">
        <v>29</v>
      </c>
      <c r="AD320" s="452" t="s">
        <v>30</v>
      </c>
      <c r="AE320" s="452" t="s">
        <v>31</v>
      </c>
      <c r="AF320" s="452" t="s">
        <v>34</v>
      </c>
      <c r="AG320" s="453"/>
      <c r="AH320" s="452"/>
      <c r="AI320" s="453"/>
      <c r="AJ320" s="453"/>
      <c r="AK320" s="459" t="str">
        <f>IF(AH320&lt;&gt;"",VLOOKUP(AH320,'DON GIA'!$M$1:$P$9,4,0),"")</f>
        <v/>
      </c>
      <c r="AL320" s="459" t="str">
        <f t="shared" si="67"/>
        <v/>
      </c>
      <c r="AM320" s="453"/>
      <c r="AN320" s="453"/>
      <c r="AO320" s="449" t="str">
        <f t="shared" si="60"/>
        <v/>
      </c>
      <c r="AP320" s="456" t="s">
        <v>598</v>
      </c>
      <c r="AQ320" s="462"/>
    </row>
    <row r="321" spans="1:43" ht="162.75" outlineLevel="2">
      <c r="A321" s="455" t="e">
        <f>IF(C320&lt;&gt;"",$C$8:C320,A320)</f>
        <v>#VALUE!</v>
      </c>
      <c r="B321" s="443" t="str">
        <f>IF(C321&lt;&gt;"",COUNTA($C$8:C321),"")</f>
        <v/>
      </c>
      <c r="C321" s="443"/>
      <c r="D321" s="452"/>
      <c r="E321" s="453"/>
      <c r="F321" s="453"/>
      <c r="G321" s="453"/>
      <c r="H321" s="453"/>
      <c r="I321" s="453"/>
      <c r="J321" s="453"/>
      <c r="K321" s="456"/>
      <c r="L321" s="457"/>
      <c r="M321" s="458" t="str">
        <f>IF(K321&lt;&gt;"",VLOOKUP(K321,'DON GIA'!$S$1:$U$19,3,0),"")</f>
        <v/>
      </c>
      <c r="N321" s="458" t="str">
        <f>IF(K321&lt;&gt;"",VLOOKUP(K321,'DON GIA'!$S$1:$V$19,4,0),"")</f>
        <v/>
      </c>
      <c r="O321" s="458" t="str">
        <f t="shared" si="65"/>
        <v/>
      </c>
      <c r="P321" s="458" t="str">
        <f t="shared" si="66"/>
        <v/>
      </c>
      <c r="Q321" s="452" t="s">
        <v>35</v>
      </c>
      <c r="R321" s="453"/>
      <c r="S321" s="453"/>
      <c r="T321" s="459" t="str">
        <f>IF(Q321&lt;&gt;"",VLOOKUP(Q321,'DON GIA'!$H$1:$K$103,4,0),"")</f>
        <v/>
      </c>
      <c r="U321" s="459" t="str">
        <f t="shared" si="72"/>
        <v/>
      </c>
      <c r="V321" s="456" t="s">
        <v>1100</v>
      </c>
      <c r="W321" s="453" t="s">
        <v>27</v>
      </c>
      <c r="X321" s="460">
        <v>5.7</v>
      </c>
      <c r="Y321" s="461"/>
      <c r="Z321" s="459">
        <f>IF(V321&lt;&gt;"",VLOOKUP(V321,'DON GIA'!$A$1:$D$346,4,0),"")</f>
        <v>3362197</v>
      </c>
      <c r="AA321" s="459">
        <f t="shared" si="73"/>
        <v>19164522.900000002</v>
      </c>
      <c r="AB321" s="452" t="s">
        <v>28</v>
      </c>
      <c r="AC321" s="452" t="s">
        <v>29</v>
      </c>
      <c r="AD321" s="452" t="s">
        <v>30</v>
      </c>
      <c r="AE321" s="452" t="s">
        <v>31</v>
      </c>
      <c r="AF321" s="452" t="s">
        <v>34</v>
      </c>
      <c r="AG321" s="453"/>
      <c r="AH321" s="452"/>
      <c r="AI321" s="453"/>
      <c r="AJ321" s="453"/>
      <c r="AK321" s="459" t="str">
        <f>IF(AH321&lt;&gt;"",VLOOKUP(AH321,'DON GIA'!$M$1:$P$9,4,0),"")</f>
        <v/>
      </c>
      <c r="AL321" s="459" t="str">
        <f t="shared" si="67"/>
        <v/>
      </c>
      <c r="AM321" s="453"/>
      <c r="AN321" s="453"/>
      <c r="AO321" s="449" t="str">
        <f t="shared" si="60"/>
        <v/>
      </c>
      <c r="AP321" s="463" t="s">
        <v>1768</v>
      </c>
      <c r="AQ321" s="462"/>
    </row>
    <row r="322" spans="1:43" ht="157.5" outlineLevel="2">
      <c r="A322" s="455" t="e">
        <f>IF(C321&lt;&gt;"",$C$8:C321,A321)</f>
        <v>#VALUE!</v>
      </c>
      <c r="B322" s="443" t="str">
        <f>IF(C322&lt;&gt;"",COUNTA($C$8:C322),"")</f>
        <v/>
      </c>
      <c r="C322" s="443"/>
      <c r="D322" s="452"/>
      <c r="E322" s="453"/>
      <c r="F322" s="453"/>
      <c r="G322" s="453"/>
      <c r="H322" s="453"/>
      <c r="I322" s="453"/>
      <c r="J322" s="453"/>
      <c r="K322" s="456"/>
      <c r="L322" s="457"/>
      <c r="M322" s="458" t="str">
        <f>IF(K322&lt;&gt;"",VLOOKUP(K322,'DON GIA'!$S$1:$U$19,3,0),"")</f>
        <v/>
      </c>
      <c r="N322" s="458" t="str">
        <f>IF(K322&lt;&gt;"",VLOOKUP(K322,'DON GIA'!$S$1:$V$19,4,0),"")</f>
        <v/>
      </c>
      <c r="O322" s="458" t="str">
        <f t="shared" si="65"/>
        <v/>
      </c>
      <c r="P322" s="458" t="str">
        <f t="shared" si="66"/>
        <v/>
      </c>
      <c r="Q322" s="452" t="s">
        <v>35</v>
      </c>
      <c r="R322" s="453"/>
      <c r="S322" s="453"/>
      <c r="T322" s="459" t="str">
        <f>IF(Q322&lt;&gt;"",VLOOKUP(Q322,'DON GIA'!$H$1:$K$103,4,0),"")</f>
        <v/>
      </c>
      <c r="U322" s="459" t="str">
        <f t="shared" si="72"/>
        <v/>
      </c>
      <c r="V322" s="456" t="s">
        <v>1091</v>
      </c>
      <c r="W322" s="453" t="s">
        <v>27</v>
      </c>
      <c r="X322" s="460">
        <v>77.17</v>
      </c>
      <c r="Y322" s="461">
        <v>16.29</v>
      </c>
      <c r="Z322" s="459">
        <f>IF(V322&lt;&gt;"",VLOOKUP(V322,'DON GIA'!$A$1:$D$346,4,0),"")</f>
        <v>161275</v>
      </c>
      <c r="AA322" s="459">
        <f t="shared" si="73"/>
        <v>12445591.75</v>
      </c>
      <c r="AB322" s="452"/>
      <c r="AC322" s="452"/>
      <c r="AD322" s="452"/>
      <c r="AE322" s="452"/>
      <c r="AF322" s="452"/>
      <c r="AG322" s="453"/>
      <c r="AH322" s="452"/>
      <c r="AI322" s="453"/>
      <c r="AJ322" s="453"/>
      <c r="AK322" s="459" t="str">
        <f>IF(AH322&lt;&gt;"",VLOOKUP(AH322,'DON GIA'!$M$1:$P$9,4,0),"")</f>
        <v/>
      </c>
      <c r="AL322" s="459" t="str">
        <f t="shared" si="67"/>
        <v/>
      </c>
      <c r="AM322" s="453"/>
      <c r="AN322" s="453"/>
      <c r="AO322" s="449" t="str">
        <f t="shared" si="60"/>
        <v/>
      </c>
      <c r="AP322" s="463" t="s">
        <v>361</v>
      </c>
      <c r="AQ322" s="462"/>
    </row>
    <row r="323" spans="1:43" ht="63" outlineLevel="2">
      <c r="A323" s="455" t="e">
        <f>IF(C322&lt;&gt;"",$C$8:C322,A322)</f>
        <v>#VALUE!</v>
      </c>
      <c r="B323" s="443" t="str">
        <f>IF(C323&lt;&gt;"",COUNTA($C$8:C323),"")</f>
        <v/>
      </c>
      <c r="C323" s="443"/>
      <c r="D323" s="452"/>
      <c r="E323" s="453"/>
      <c r="F323" s="453"/>
      <c r="G323" s="453"/>
      <c r="H323" s="453"/>
      <c r="I323" s="453"/>
      <c r="J323" s="453"/>
      <c r="K323" s="456"/>
      <c r="L323" s="457"/>
      <c r="M323" s="458" t="str">
        <f>IF(K323&lt;&gt;"",VLOOKUP(K323,'DON GIA'!$S$1:$U$19,3,0),"")</f>
        <v/>
      </c>
      <c r="N323" s="458" t="str">
        <f>IF(K323&lt;&gt;"",VLOOKUP(K323,'DON GIA'!$S$1:$V$19,4,0),"")</f>
        <v/>
      </c>
      <c r="O323" s="458" t="str">
        <f t="shared" si="65"/>
        <v/>
      </c>
      <c r="P323" s="458" t="str">
        <f t="shared" si="66"/>
        <v/>
      </c>
      <c r="Q323" s="452" t="s">
        <v>35</v>
      </c>
      <c r="R323" s="453"/>
      <c r="S323" s="453"/>
      <c r="T323" s="459" t="str">
        <f>IF(Q323&lt;&gt;"",VLOOKUP(Q323,'DON GIA'!$H$1:$K$103,4,0),"")</f>
        <v/>
      </c>
      <c r="U323" s="459" t="str">
        <f t="shared" si="72"/>
        <v/>
      </c>
      <c r="V323" s="456" t="s">
        <v>1085</v>
      </c>
      <c r="W323" s="453" t="s">
        <v>27</v>
      </c>
      <c r="X323" s="460">
        <v>5.6</v>
      </c>
      <c r="Y323" s="461"/>
      <c r="Z323" s="459">
        <f>IF(V323&lt;&gt;"",VLOOKUP(V323,'DON GIA'!$A$1:$D$346,4,0),"")</f>
        <v>282038</v>
      </c>
      <c r="AA323" s="459">
        <f t="shared" si="73"/>
        <v>1579412.7999999998</v>
      </c>
      <c r="AB323" s="452"/>
      <c r="AC323" s="452"/>
      <c r="AD323" s="452"/>
      <c r="AE323" s="452"/>
      <c r="AF323" s="452"/>
      <c r="AG323" s="453"/>
      <c r="AH323" s="452"/>
      <c r="AI323" s="453"/>
      <c r="AJ323" s="453"/>
      <c r="AK323" s="459" t="str">
        <f>IF(AH323&lt;&gt;"",VLOOKUP(AH323,'DON GIA'!$M$1:$P$9,4,0),"")</f>
        <v/>
      </c>
      <c r="AL323" s="459" t="str">
        <f t="shared" si="67"/>
        <v/>
      </c>
      <c r="AM323" s="453"/>
      <c r="AN323" s="453"/>
      <c r="AO323" s="449" t="str">
        <f t="shared" si="60"/>
        <v/>
      </c>
      <c r="AP323" s="456" t="s">
        <v>419</v>
      </c>
      <c r="AQ323" s="462"/>
    </row>
    <row r="324" spans="1:43" ht="63" outlineLevel="2">
      <c r="A324" s="455" t="e">
        <f>IF(C323&lt;&gt;"",$C$8:C323,A323)</f>
        <v>#VALUE!</v>
      </c>
      <c r="B324" s="443" t="str">
        <f>IF(C324&lt;&gt;"",COUNTA($C$8:C324),"")</f>
        <v/>
      </c>
      <c r="C324" s="443"/>
      <c r="D324" s="452"/>
      <c r="E324" s="453"/>
      <c r="F324" s="453"/>
      <c r="G324" s="453"/>
      <c r="H324" s="453"/>
      <c r="I324" s="453"/>
      <c r="J324" s="453"/>
      <c r="K324" s="456"/>
      <c r="L324" s="457"/>
      <c r="M324" s="458" t="str">
        <f>IF(K324&lt;&gt;"",VLOOKUP(K324,'DON GIA'!$S$1:$U$19,3,0),"")</f>
        <v/>
      </c>
      <c r="N324" s="458" t="str">
        <f>IF(K324&lt;&gt;"",VLOOKUP(K324,'DON GIA'!$S$1:$V$19,4,0),"")</f>
        <v/>
      </c>
      <c r="O324" s="458" t="str">
        <f t="shared" si="65"/>
        <v/>
      </c>
      <c r="P324" s="458" t="str">
        <f t="shared" si="66"/>
        <v/>
      </c>
      <c r="Q324" s="452" t="s">
        <v>35</v>
      </c>
      <c r="R324" s="453"/>
      <c r="S324" s="453"/>
      <c r="T324" s="459" t="str">
        <f>IF(Q324&lt;&gt;"",VLOOKUP(Q324,'DON GIA'!$H$1:$K$103,4,0),"")</f>
        <v/>
      </c>
      <c r="U324" s="459" t="str">
        <f t="shared" si="72"/>
        <v/>
      </c>
      <c r="V324" s="456" t="s">
        <v>1101</v>
      </c>
      <c r="W324" s="453" t="s">
        <v>27</v>
      </c>
      <c r="X324" s="460">
        <v>7.5</v>
      </c>
      <c r="Y324" s="461"/>
      <c r="Z324" s="459">
        <f>IF(V324&lt;&gt;"",VLOOKUP(V324,'DON GIA'!$A$1:$D$346,4,0),"")</f>
        <v>216498</v>
      </c>
      <c r="AA324" s="459">
        <f t="shared" si="73"/>
        <v>1623735</v>
      </c>
      <c r="AB324" s="452"/>
      <c r="AC324" s="452"/>
      <c r="AD324" s="452"/>
      <c r="AE324" s="452"/>
      <c r="AF324" s="452"/>
      <c r="AG324" s="453"/>
      <c r="AH324" s="452"/>
      <c r="AI324" s="453"/>
      <c r="AJ324" s="453"/>
      <c r="AK324" s="459" t="str">
        <f>IF(AH324&lt;&gt;"",VLOOKUP(AH324,'DON GIA'!$M$1:$P$9,4,0),"")</f>
        <v/>
      </c>
      <c r="AL324" s="459" t="str">
        <f t="shared" si="67"/>
        <v/>
      </c>
      <c r="AM324" s="453"/>
      <c r="AN324" s="453"/>
      <c r="AO324" s="449" t="str">
        <f t="shared" si="60"/>
        <v/>
      </c>
      <c r="AP324" s="456"/>
      <c r="AQ324" s="462"/>
    </row>
    <row r="325" spans="1:43" ht="94.5" outlineLevel="2">
      <c r="A325" s="455" t="e">
        <f>IF(C324&lt;&gt;"",$C$8:C324,A324)</f>
        <v>#VALUE!</v>
      </c>
      <c r="B325" s="443" t="str">
        <f>IF(C325&lt;&gt;"",COUNTA($C$8:C325),"")</f>
        <v/>
      </c>
      <c r="C325" s="443"/>
      <c r="D325" s="452"/>
      <c r="E325" s="453"/>
      <c r="F325" s="453"/>
      <c r="G325" s="453"/>
      <c r="H325" s="453"/>
      <c r="I325" s="453"/>
      <c r="J325" s="453"/>
      <c r="K325" s="456"/>
      <c r="L325" s="457"/>
      <c r="M325" s="458" t="str">
        <f>IF(K325&lt;&gt;"",VLOOKUP(K325,'DON GIA'!$S$1:$U$19,3,0),"")</f>
        <v/>
      </c>
      <c r="N325" s="458" t="str">
        <f>IF(K325&lt;&gt;"",VLOOKUP(K325,'DON GIA'!$S$1:$V$19,4,0),"")</f>
        <v/>
      </c>
      <c r="O325" s="458" t="str">
        <f t="shared" si="65"/>
        <v/>
      </c>
      <c r="P325" s="458" t="str">
        <f t="shared" si="66"/>
        <v/>
      </c>
      <c r="Q325" s="452" t="s">
        <v>35</v>
      </c>
      <c r="R325" s="453"/>
      <c r="S325" s="453"/>
      <c r="T325" s="459" t="str">
        <f>IF(Q325&lt;&gt;"",VLOOKUP(Q325,'DON GIA'!$H$1:$K$103,4,0),"")</f>
        <v/>
      </c>
      <c r="U325" s="459" t="str">
        <f t="shared" si="72"/>
        <v/>
      </c>
      <c r="V325" s="456" t="s">
        <v>1049</v>
      </c>
      <c r="W325" s="453" t="s">
        <v>42</v>
      </c>
      <c r="X325" s="460">
        <v>1</v>
      </c>
      <c r="Y325" s="461"/>
      <c r="Z325" s="459">
        <f>IF(V325&lt;&gt;"",VLOOKUP(V325,'DON GIA'!$A$1:$D$346,4,0),"")</f>
        <v>3793079</v>
      </c>
      <c r="AA325" s="459">
        <f t="shared" si="73"/>
        <v>3793079</v>
      </c>
      <c r="AB325" s="452"/>
      <c r="AC325" s="452"/>
      <c r="AD325" s="452"/>
      <c r="AE325" s="452"/>
      <c r="AF325" s="452"/>
      <c r="AG325" s="453"/>
      <c r="AH325" s="452"/>
      <c r="AI325" s="453"/>
      <c r="AJ325" s="453"/>
      <c r="AK325" s="459" t="str">
        <f>IF(AH325&lt;&gt;"",VLOOKUP(AH325,'DON GIA'!$M$1:$P$9,4,0),"")</f>
        <v/>
      </c>
      <c r="AL325" s="459" t="str">
        <f t="shared" si="67"/>
        <v/>
      </c>
      <c r="AM325" s="453"/>
      <c r="AN325" s="453"/>
      <c r="AO325" s="449" t="str">
        <f t="shared" si="60"/>
        <v/>
      </c>
      <c r="AP325" s="456"/>
      <c r="AQ325" s="462"/>
    </row>
    <row r="326" spans="1:43" ht="31.5" outlineLevel="2">
      <c r="A326" s="455" t="e">
        <f>IF(C325&lt;&gt;"",$C$8:C325,A325)</f>
        <v>#VALUE!</v>
      </c>
      <c r="B326" s="443" t="str">
        <f>IF(C326&lt;&gt;"",COUNTA($C$8:C326),"")</f>
        <v/>
      </c>
      <c r="C326" s="443"/>
      <c r="D326" s="452"/>
      <c r="E326" s="453"/>
      <c r="F326" s="453"/>
      <c r="G326" s="453"/>
      <c r="H326" s="453"/>
      <c r="I326" s="453"/>
      <c r="J326" s="453"/>
      <c r="K326" s="456"/>
      <c r="L326" s="457"/>
      <c r="M326" s="458" t="str">
        <f>IF(K326&lt;&gt;"",VLOOKUP(K326,'DON GIA'!$S$1:$U$19,3,0),"")</f>
        <v/>
      </c>
      <c r="N326" s="458" t="str">
        <f>IF(K326&lt;&gt;"",VLOOKUP(K326,'DON GIA'!$S$1:$V$19,4,0),"")</f>
        <v/>
      </c>
      <c r="O326" s="458" t="str">
        <f t="shared" si="65"/>
        <v/>
      </c>
      <c r="P326" s="458" t="str">
        <f t="shared" si="66"/>
        <v/>
      </c>
      <c r="Q326" s="452" t="s">
        <v>35</v>
      </c>
      <c r="R326" s="453"/>
      <c r="S326" s="453"/>
      <c r="T326" s="459" t="str">
        <f>IF(Q326&lt;&gt;"",VLOOKUP(Q326,'DON GIA'!$H$1:$K$103,4,0),"")</f>
        <v/>
      </c>
      <c r="U326" s="459" t="str">
        <f t="shared" si="72"/>
        <v/>
      </c>
      <c r="V326" s="456"/>
      <c r="W326" s="453"/>
      <c r="X326" s="460"/>
      <c r="Y326" s="461"/>
      <c r="Z326" s="459" t="str">
        <f>IF(V326&lt;&gt;"",VLOOKUP(V326,'DON GIA'!$A$1:$D$346,4,0),"")</f>
        <v/>
      </c>
      <c r="AA326" s="459" t="str">
        <f t="shared" si="73"/>
        <v/>
      </c>
      <c r="AB326" s="452"/>
      <c r="AC326" s="452"/>
      <c r="AD326" s="452"/>
      <c r="AE326" s="452"/>
      <c r="AF326" s="452"/>
      <c r="AG326" s="453"/>
      <c r="AH326" s="452"/>
      <c r="AI326" s="453"/>
      <c r="AJ326" s="453"/>
      <c r="AK326" s="459" t="str">
        <f>IF(AH326&lt;&gt;"",VLOOKUP(AH326,'DON GIA'!$M$1:$P$9,4,0),"")</f>
        <v/>
      </c>
      <c r="AL326" s="459" t="str">
        <f t="shared" si="67"/>
        <v/>
      </c>
      <c r="AM326" s="453"/>
      <c r="AN326" s="453"/>
      <c r="AO326" s="449" t="str">
        <f t="shared" si="60"/>
        <v/>
      </c>
      <c r="AP326" s="456"/>
      <c r="AQ326" s="462"/>
    </row>
    <row r="327" spans="1:43" ht="31.5" outlineLevel="2">
      <c r="A327" s="455" t="e">
        <f>IF(C326&lt;&gt;"",$C$8:C326,A326)</f>
        <v>#VALUE!</v>
      </c>
      <c r="B327" s="443" t="str">
        <f>IF(C327&lt;&gt;"",COUNTA($C$8:C327),"")</f>
        <v/>
      </c>
      <c r="C327" s="443"/>
      <c r="D327" s="452"/>
      <c r="E327" s="453"/>
      <c r="F327" s="453"/>
      <c r="G327" s="453"/>
      <c r="H327" s="453"/>
      <c r="I327" s="453"/>
      <c r="J327" s="453"/>
      <c r="K327" s="456"/>
      <c r="L327" s="457"/>
      <c r="M327" s="458" t="str">
        <f>IF(K327&lt;&gt;"",VLOOKUP(K327,'DON GIA'!$S$1:$U$19,3,0),"")</f>
        <v/>
      </c>
      <c r="N327" s="458" t="str">
        <f>IF(K327&lt;&gt;"",VLOOKUP(K327,'DON GIA'!$S$1:$V$19,4,0),"")</f>
        <v/>
      </c>
      <c r="O327" s="458" t="str">
        <f t="shared" si="65"/>
        <v/>
      </c>
      <c r="P327" s="458" t="str">
        <f t="shared" si="66"/>
        <v/>
      </c>
      <c r="Q327" s="452" t="s">
        <v>35</v>
      </c>
      <c r="R327" s="453"/>
      <c r="S327" s="453"/>
      <c r="T327" s="459" t="str">
        <f>IF(Q327&lt;&gt;"",VLOOKUP(Q327,'DON GIA'!$H$1:$K$103,4,0),"")</f>
        <v/>
      </c>
      <c r="U327" s="459" t="str">
        <f t="shared" si="72"/>
        <v/>
      </c>
      <c r="V327" s="456"/>
      <c r="W327" s="453"/>
      <c r="X327" s="460"/>
      <c r="Y327" s="461"/>
      <c r="Z327" s="459" t="str">
        <f>IF(V327&lt;&gt;"",VLOOKUP(V327,'DON GIA'!$A$1:$D$346,4,0),"")</f>
        <v/>
      </c>
      <c r="AA327" s="459" t="str">
        <f t="shared" si="73"/>
        <v/>
      </c>
      <c r="AB327" s="452"/>
      <c r="AC327" s="452"/>
      <c r="AD327" s="452"/>
      <c r="AE327" s="452"/>
      <c r="AF327" s="452"/>
      <c r="AG327" s="453"/>
      <c r="AH327" s="452"/>
      <c r="AI327" s="453"/>
      <c r="AJ327" s="453"/>
      <c r="AK327" s="459" t="str">
        <f>IF(AH327&lt;&gt;"",VLOOKUP(AH327,'DON GIA'!$M$1:$P$9,4,0),"")</f>
        <v/>
      </c>
      <c r="AL327" s="459" t="str">
        <f t="shared" si="67"/>
        <v/>
      </c>
      <c r="AM327" s="453"/>
      <c r="AN327" s="453"/>
      <c r="AO327" s="449" t="str">
        <f t="shared" si="60"/>
        <v/>
      </c>
      <c r="AP327" s="456"/>
      <c r="AQ327" s="462"/>
    </row>
    <row r="328" spans="1:43" ht="31.5" outlineLevel="2">
      <c r="A328" s="455" t="e">
        <f>IF(C327&lt;&gt;"",$C$8:C327,A327)</f>
        <v>#VALUE!</v>
      </c>
      <c r="B328" s="443" t="str">
        <f>IF(C328&lt;&gt;"",COUNTA($C$8:C328),"")</f>
        <v/>
      </c>
      <c r="C328" s="443"/>
      <c r="D328" s="444"/>
      <c r="E328" s="453"/>
      <c r="F328" s="453"/>
      <c r="G328" s="453"/>
      <c r="H328" s="453"/>
      <c r="I328" s="453"/>
      <c r="J328" s="453"/>
      <c r="K328" s="456"/>
      <c r="L328" s="457"/>
      <c r="M328" s="458" t="str">
        <f>IF(K328&lt;&gt;"",VLOOKUP(K328,'DON GIA'!$S$1:$U$19,3,0),"")</f>
        <v/>
      </c>
      <c r="N328" s="458" t="str">
        <f>IF(K328&lt;&gt;"",VLOOKUP(K328,'DON GIA'!$S$1:$V$19,4,0),"")</f>
        <v/>
      </c>
      <c r="O328" s="458" t="str">
        <f t="shared" si="65"/>
        <v/>
      </c>
      <c r="P328" s="458" t="str">
        <f t="shared" si="66"/>
        <v/>
      </c>
      <c r="Q328" s="452" t="s">
        <v>35</v>
      </c>
      <c r="R328" s="453"/>
      <c r="S328" s="453"/>
      <c r="T328" s="459" t="str">
        <f>IF(Q328&lt;&gt;"",VLOOKUP(Q328,'DON GIA'!$H$1:$K$103,4,0),"")</f>
        <v/>
      </c>
      <c r="U328" s="459" t="str">
        <f t="shared" si="72"/>
        <v/>
      </c>
      <c r="V328" s="456" t="s">
        <v>35</v>
      </c>
      <c r="W328" s="453"/>
      <c r="X328" s="460"/>
      <c r="Y328" s="461"/>
      <c r="Z328" s="459" t="str">
        <f>IF(V328&lt;&gt;"",VLOOKUP(V328,'DON GIA'!$A$1:$D$346,4,0),"")</f>
        <v/>
      </c>
      <c r="AA328" s="459" t="str">
        <f t="shared" si="73"/>
        <v/>
      </c>
      <c r="AB328" s="452"/>
      <c r="AC328" s="452"/>
      <c r="AD328" s="452"/>
      <c r="AE328" s="452"/>
      <c r="AF328" s="452"/>
      <c r="AG328" s="453"/>
      <c r="AH328" s="452"/>
      <c r="AI328" s="453"/>
      <c r="AJ328" s="453"/>
      <c r="AK328" s="459" t="str">
        <f>IF(AH328&lt;&gt;"",VLOOKUP(AH328,'DON GIA'!$M$1:$P$9,4,0),"")</f>
        <v/>
      </c>
      <c r="AL328" s="459" t="str">
        <f t="shared" si="67"/>
        <v/>
      </c>
      <c r="AM328" s="453"/>
      <c r="AN328" s="453"/>
      <c r="AO328" s="449" t="str">
        <f t="shared" ref="AO328:AO391" si="74">IF(C328&lt;&gt;"",O328+P328+U328+AA328+AL328,"")</f>
        <v/>
      </c>
      <c r="AP328" s="456"/>
      <c r="AQ328" s="462"/>
    </row>
    <row r="329" spans="1:43" ht="62.25" outlineLevel="1">
      <c r="A329" s="410" t="s">
        <v>831</v>
      </c>
      <c r="B329" s="443">
        <f>IF(C329&lt;&gt;"",COUNTA($C$8:C329),"")</f>
        <v>30</v>
      </c>
      <c r="C329" s="443">
        <v>422</v>
      </c>
      <c r="D329" s="444" t="s">
        <v>186</v>
      </c>
      <c r="E329" s="445"/>
      <c r="F329" s="445"/>
      <c r="G329" s="445"/>
      <c r="H329" s="445"/>
      <c r="I329" s="445"/>
      <c r="J329" s="445"/>
      <c r="K329" s="446"/>
      <c r="L329" s="447">
        <f>SUBTOTAL(9,L330:L340)</f>
        <v>127.11</v>
      </c>
      <c r="M329" s="448"/>
      <c r="N329" s="448"/>
      <c r="O329" s="448">
        <f>SUBTOTAL(9,O330:O340)</f>
        <v>213417690</v>
      </c>
      <c r="P329" s="448">
        <f>SUBTOTAL(9,P330:P340)</f>
        <v>171598500</v>
      </c>
      <c r="Q329" s="444"/>
      <c r="R329" s="445"/>
      <c r="S329" s="445">
        <f>SUBTOTAL(9,S330:S340)</f>
        <v>3</v>
      </c>
      <c r="T329" s="449"/>
      <c r="U329" s="449">
        <f>SUBTOTAL(9,U330:U340)</f>
        <v>3049000</v>
      </c>
      <c r="V329" s="446"/>
      <c r="W329" s="445"/>
      <c r="X329" s="450">
        <f>SUBTOTAL(9,X330:X340)</f>
        <v>112.62</v>
      </c>
      <c r="Y329" s="451">
        <f>SUBTOTAL(9,Y330:Y340)</f>
        <v>0</v>
      </c>
      <c r="Z329" s="449"/>
      <c r="AA329" s="449">
        <f>SUBTOTAL(9,AA330:AA340)</f>
        <v>91326977.88000001</v>
      </c>
      <c r="AB329" s="452"/>
      <c r="AC329" s="452"/>
      <c r="AD329" s="452"/>
      <c r="AE329" s="452"/>
      <c r="AF329" s="452"/>
      <c r="AG329" s="453"/>
      <c r="AH329" s="452"/>
      <c r="AI329" s="445"/>
      <c r="AJ329" s="445">
        <f>SUBTOTAL(9,AJ330:AJ340)</f>
        <v>3</v>
      </c>
      <c r="AK329" s="449"/>
      <c r="AL329" s="449">
        <f>SUBTOTAL(9,AL330:AL340)</f>
        <v>19343880</v>
      </c>
      <c r="AM329" s="445"/>
      <c r="AN329" s="445">
        <f>SUBTOTAL(9,AN330:AN340)</f>
        <v>0</v>
      </c>
      <c r="AO329" s="449">
        <f t="shared" si="74"/>
        <v>498736047.88</v>
      </c>
      <c r="AP329" s="454"/>
      <c r="AQ329" s="423"/>
    </row>
    <row r="330" spans="1:43" ht="157.5" outlineLevel="2">
      <c r="A330" s="455" t="e">
        <f>IF(C329&lt;&gt;"",$C$8:C329,A328)</f>
        <v>#VALUE!</v>
      </c>
      <c r="B330" s="443" t="str">
        <f>IF(C330&lt;&gt;"",COUNTA($C$8:C330),"")</f>
        <v/>
      </c>
      <c r="C330" s="443"/>
      <c r="D330" s="452" t="s">
        <v>188</v>
      </c>
      <c r="E330" s="453">
        <v>3</v>
      </c>
      <c r="F330" s="453"/>
      <c r="G330" s="453">
        <v>244</v>
      </c>
      <c r="H330" s="453">
        <v>7</v>
      </c>
      <c r="I330" s="453">
        <v>396</v>
      </c>
      <c r="J330" s="453" t="s">
        <v>169</v>
      </c>
      <c r="K330" s="456" t="s">
        <v>974</v>
      </c>
      <c r="L330" s="457">
        <v>127.11</v>
      </c>
      <c r="M330" s="458">
        <f>IF(K330&lt;&gt;"",VLOOKUP(K330,'DON GIA'!$S$1:$U$19,3,0),"")</f>
        <v>1679000</v>
      </c>
      <c r="N330" s="458">
        <f>IF(K330&lt;&gt;"",VLOOKUP(K330,'DON GIA'!$S$1:$V$19,4,0),"")</f>
        <v>1350000</v>
      </c>
      <c r="O330" s="458">
        <f t="shared" si="65"/>
        <v>213417690</v>
      </c>
      <c r="P330" s="458">
        <f t="shared" si="66"/>
        <v>171598500</v>
      </c>
      <c r="Q330" s="452" t="s">
        <v>187</v>
      </c>
      <c r="R330" s="453" t="s">
        <v>44</v>
      </c>
      <c r="S330" s="453">
        <v>1</v>
      </c>
      <c r="T330" s="459">
        <f>IF(Q330&lt;&gt;"",VLOOKUP(Q330,'DON GIA'!$H$1:$K$103,4,0),"")</f>
        <v>900000</v>
      </c>
      <c r="U330" s="459">
        <f t="shared" ref="U330:U340" si="75">IF(Q330&lt;&gt;"",IF(ISNUMBER(T330),S330*T330,""),"")</f>
        <v>900000</v>
      </c>
      <c r="V330" s="456" t="s">
        <v>1078</v>
      </c>
      <c r="W330" s="453" t="s">
        <v>27</v>
      </c>
      <c r="X330" s="460">
        <v>6.3</v>
      </c>
      <c r="Y330" s="461"/>
      <c r="Z330" s="459">
        <f>IF(V330&lt;&gt;"",VLOOKUP(V330,'DON GIA'!$A$1:$D$346,4,0),"")</f>
        <v>854777</v>
      </c>
      <c r="AA330" s="459">
        <f t="shared" ref="AA330:AA340" si="76">IF(V330&lt;&gt;"",IF(ISNUMBER(Z330),X330*Z330,""),"")</f>
        <v>5385095.0999999996</v>
      </c>
      <c r="AB330" s="452"/>
      <c r="AC330" s="452" t="s">
        <v>29</v>
      </c>
      <c r="AD330" s="452" t="s">
        <v>30</v>
      </c>
      <c r="AE330" s="452" t="s">
        <v>41</v>
      </c>
      <c r="AF330" s="452" t="s">
        <v>136</v>
      </c>
      <c r="AG330" s="453"/>
      <c r="AH330" s="452" t="s">
        <v>561</v>
      </c>
      <c r="AI330" s="453" t="s">
        <v>409</v>
      </c>
      <c r="AJ330" s="453">
        <v>3</v>
      </c>
      <c r="AK330" s="459">
        <f>IF(AH330&lt;&gt;"",VLOOKUP(AH330,'DON GIA'!$M$1:$P$9,4,0),"")</f>
        <v>6447960</v>
      </c>
      <c r="AL330" s="459">
        <f t="shared" si="67"/>
        <v>19343880</v>
      </c>
      <c r="AM330" s="453"/>
      <c r="AN330" s="453"/>
      <c r="AO330" s="449" t="str">
        <f t="shared" si="74"/>
        <v/>
      </c>
      <c r="AP330" s="454" t="s">
        <v>1769</v>
      </c>
      <c r="AQ330" s="462"/>
    </row>
    <row r="331" spans="1:43" ht="346.5" outlineLevel="2">
      <c r="A331" s="455" t="e">
        <f>IF(C330&lt;&gt;"",$C$8:C330,A330)</f>
        <v>#VALUE!</v>
      </c>
      <c r="B331" s="443" t="str">
        <f>IF(C331&lt;&gt;"",COUNTA($C$8:C331),"")</f>
        <v/>
      </c>
      <c r="C331" s="443"/>
      <c r="D331" s="452" t="s">
        <v>106</v>
      </c>
      <c r="E331" s="453"/>
      <c r="F331" s="453"/>
      <c r="G331" s="453"/>
      <c r="H331" s="453"/>
      <c r="I331" s="453"/>
      <c r="J331" s="453"/>
      <c r="K331" s="456"/>
      <c r="L331" s="457"/>
      <c r="M331" s="458" t="str">
        <f>IF(K331&lt;&gt;"",VLOOKUP(K331,'DON GIA'!$S$1:$U$19,3,0),"")</f>
        <v/>
      </c>
      <c r="N331" s="458" t="str">
        <f>IF(K331&lt;&gt;"",VLOOKUP(K331,'DON GIA'!$S$1:$V$19,4,0),"")</f>
        <v/>
      </c>
      <c r="O331" s="458" t="str">
        <f t="shared" si="65"/>
        <v/>
      </c>
      <c r="P331" s="458" t="str">
        <f t="shared" si="66"/>
        <v/>
      </c>
      <c r="Q331" s="452" t="s">
        <v>79</v>
      </c>
      <c r="R331" s="453" t="s">
        <v>44</v>
      </c>
      <c r="S331" s="453">
        <v>1</v>
      </c>
      <c r="T331" s="459">
        <f>IF(Q331&lt;&gt;"",VLOOKUP(Q331,'DON GIA'!$H$1:$K$103,4,0),"")</f>
        <v>1632000</v>
      </c>
      <c r="U331" s="459">
        <f t="shared" si="75"/>
        <v>1632000</v>
      </c>
      <c r="V331" s="456" t="s">
        <v>1019</v>
      </c>
      <c r="W331" s="453" t="s">
        <v>27</v>
      </c>
      <c r="X331" s="460">
        <v>6.3</v>
      </c>
      <c r="Y331" s="461"/>
      <c r="Z331" s="459">
        <f>IF(V331&lt;&gt;"",VLOOKUP(V331,'DON GIA'!$A$1:$D$346,4,0),"")</f>
        <v>330817</v>
      </c>
      <c r="AA331" s="459">
        <f t="shared" si="76"/>
        <v>2084147.0999999999</v>
      </c>
      <c r="AB331" s="452"/>
      <c r="AC331" s="452"/>
      <c r="AD331" s="452"/>
      <c r="AE331" s="452"/>
      <c r="AF331" s="452"/>
      <c r="AG331" s="453"/>
      <c r="AH331" s="452"/>
      <c r="AI331" s="453"/>
      <c r="AJ331" s="453"/>
      <c r="AK331" s="459" t="str">
        <f>IF(AH331&lt;&gt;"",VLOOKUP(AH331,'DON GIA'!$M$1:$P$9,4,0),"")</f>
        <v/>
      </c>
      <c r="AL331" s="459" t="str">
        <f t="shared" si="67"/>
        <v/>
      </c>
      <c r="AM331" s="453"/>
      <c r="AN331" s="453"/>
      <c r="AO331" s="449" t="str">
        <f t="shared" si="74"/>
        <v/>
      </c>
      <c r="AP331" s="463" t="s">
        <v>595</v>
      </c>
      <c r="AQ331" s="462"/>
    </row>
    <row r="332" spans="1:43" ht="409.5" outlineLevel="2">
      <c r="A332" s="455" t="e">
        <f>IF(C331&lt;&gt;"",$C$8:C331,A331)</f>
        <v>#VALUE!</v>
      </c>
      <c r="B332" s="443" t="str">
        <f>IF(C332&lt;&gt;"",COUNTA($C$8:C332),"")</f>
        <v/>
      </c>
      <c r="C332" s="443"/>
      <c r="D332" s="452" t="s">
        <v>190</v>
      </c>
      <c r="E332" s="453"/>
      <c r="F332" s="453"/>
      <c r="G332" s="453"/>
      <c r="H332" s="453"/>
      <c r="I332" s="453"/>
      <c r="J332" s="453"/>
      <c r="K332" s="456"/>
      <c r="L332" s="457"/>
      <c r="M332" s="458" t="str">
        <f>IF(K332&lt;&gt;"",VLOOKUP(K332,'DON GIA'!$S$1:$U$19,3,0),"")</f>
        <v/>
      </c>
      <c r="N332" s="458" t="str">
        <f>IF(K332&lt;&gt;"",VLOOKUP(K332,'DON GIA'!$S$1:$V$19,4,0),"")</f>
        <v/>
      </c>
      <c r="O332" s="458" t="str">
        <f t="shared" si="65"/>
        <v/>
      </c>
      <c r="P332" s="458" t="str">
        <f t="shared" si="66"/>
        <v/>
      </c>
      <c r="Q332" s="452" t="s">
        <v>189</v>
      </c>
      <c r="R332" s="453" t="s">
        <v>44</v>
      </c>
      <c r="S332" s="453">
        <v>1</v>
      </c>
      <c r="T332" s="459">
        <f>IF(Q332&lt;&gt;"",VLOOKUP(Q332,'DON GIA'!$H$1:$K$103,4,0),"")</f>
        <v>517000</v>
      </c>
      <c r="U332" s="459">
        <f t="shared" si="75"/>
        <v>517000</v>
      </c>
      <c r="V332" s="456" t="s">
        <v>1039</v>
      </c>
      <c r="W332" s="453" t="s">
        <v>27</v>
      </c>
      <c r="X332" s="460">
        <v>32.450000000000003</v>
      </c>
      <c r="Y332" s="461"/>
      <c r="Z332" s="459">
        <f>IF(V332&lt;&gt;"",VLOOKUP(V332,'DON GIA'!$A$1:$D$346,4,0),"")</f>
        <v>1747152</v>
      </c>
      <c r="AA332" s="459">
        <f t="shared" si="76"/>
        <v>56695082.400000006</v>
      </c>
      <c r="AB332" s="452" t="s">
        <v>32</v>
      </c>
      <c r="AC332" s="452" t="s">
        <v>29</v>
      </c>
      <c r="AD332" s="452" t="s">
        <v>36</v>
      </c>
      <c r="AE332" s="452" t="s">
        <v>116</v>
      </c>
      <c r="AF332" s="452" t="s">
        <v>136</v>
      </c>
      <c r="AG332" s="453"/>
      <c r="AH332" s="452"/>
      <c r="AI332" s="453"/>
      <c r="AJ332" s="453"/>
      <c r="AK332" s="459" t="str">
        <f>IF(AH332&lt;&gt;"",VLOOKUP(AH332,'DON GIA'!$M$1:$P$9,4,0),"")</f>
        <v/>
      </c>
      <c r="AL332" s="459" t="str">
        <f t="shared" si="67"/>
        <v/>
      </c>
      <c r="AM332" s="453"/>
      <c r="AN332" s="453"/>
      <c r="AO332" s="449" t="str">
        <f t="shared" si="74"/>
        <v/>
      </c>
      <c r="AP332" s="456" t="s">
        <v>599</v>
      </c>
      <c r="AQ332" s="462"/>
    </row>
    <row r="333" spans="1:43" ht="162.75" outlineLevel="2">
      <c r="A333" s="455" t="e">
        <f>IF(C332&lt;&gt;"",$C$8:C332,A332)</f>
        <v>#VALUE!</v>
      </c>
      <c r="B333" s="443" t="str">
        <f>IF(C333&lt;&gt;"",COUNTA($C$8:C333),"")</f>
        <v/>
      </c>
      <c r="C333" s="443"/>
      <c r="D333" s="452"/>
      <c r="E333" s="453"/>
      <c r="F333" s="453"/>
      <c r="G333" s="453"/>
      <c r="H333" s="453"/>
      <c r="I333" s="453"/>
      <c r="J333" s="453"/>
      <c r="K333" s="456"/>
      <c r="L333" s="457"/>
      <c r="M333" s="458" t="str">
        <f>IF(K333&lt;&gt;"",VLOOKUP(K333,'DON GIA'!$S$1:$U$19,3,0),"")</f>
        <v/>
      </c>
      <c r="N333" s="458" t="str">
        <f>IF(K333&lt;&gt;"",VLOOKUP(K333,'DON GIA'!$S$1:$V$19,4,0),"")</f>
        <v/>
      </c>
      <c r="O333" s="458" t="str">
        <f t="shared" si="65"/>
        <v/>
      </c>
      <c r="P333" s="458" t="str">
        <f t="shared" si="66"/>
        <v/>
      </c>
      <c r="Q333" s="452" t="s">
        <v>35</v>
      </c>
      <c r="R333" s="453"/>
      <c r="S333" s="453"/>
      <c r="T333" s="459" t="str">
        <f>IF(Q333&lt;&gt;"",VLOOKUP(Q333,'DON GIA'!$H$1:$K$103,4,0),"")</f>
        <v/>
      </c>
      <c r="U333" s="459" t="str">
        <f t="shared" si="75"/>
        <v/>
      </c>
      <c r="V333" s="456" t="s">
        <v>1102</v>
      </c>
      <c r="W333" s="453" t="s">
        <v>27</v>
      </c>
      <c r="X333" s="460">
        <v>4.4000000000000004</v>
      </c>
      <c r="Y333" s="461"/>
      <c r="Z333" s="459">
        <f>IF(V333&lt;&gt;"",VLOOKUP(V333,'DON GIA'!$A$1:$D$346,4,0),"")</f>
        <v>2337381</v>
      </c>
      <c r="AA333" s="459">
        <f t="shared" si="76"/>
        <v>10284476.4</v>
      </c>
      <c r="AB333" s="452" t="s">
        <v>32</v>
      </c>
      <c r="AC333" s="452" t="s">
        <v>29</v>
      </c>
      <c r="AD333" s="452" t="s">
        <v>30</v>
      </c>
      <c r="AE333" s="452" t="s">
        <v>116</v>
      </c>
      <c r="AF333" s="452" t="s">
        <v>136</v>
      </c>
      <c r="AG333" s="453"/>
      <c r="AH333" s="452"/>
      <c r="AI333" s="453"/>
      <c r="AJ333" s="453"/>
      <c r="AK333" s="459" t="str">
        <f>IF(AH333&lt;&gt;"",VLOOKUP(AH333,'DON GIA'!$M$1:$P$9,4,0),"")</f>
        <v/>
      </c>
      <c r="AL333" s="459" t="str">
        <f t="shared" si="67"/>
        <v/>
      </c>
      <c r="AM333" s="453"/>
      <c r="AN333" s="453"/>
      <c r="AO333" s="449" t="str">
        <f t="shared" si="74"/>
        <v/>
      </c>
      <c r="AP333" s="463" t="s">
        <v>1770</v>
      </c>
      <c r="AQ333" s="462"/>
    </row>
    <row r="334" spans="1:43" ht="157.5" outlineLevel="2">
      <c r="A334" s="455" t="e">
        <f>IF(C333&lt;&gt;"",$C$8:C333,A333)</f>
        <v>#VALUE!</v>
      </c>
      <c r="B334" s="443" t="str">
        <f>IF(C334&lt;&gt;"",COUNTA($C$8:C334),"")</f>
        <v/>
      </c>
      <c r="C334" s="443"/>
      <c r="D334" s="452"/>
      <c r="E334" s="453"/>
      <c r="F334" s="453"/>
      <c r="G334" s="453"/>
      <c r="H334" s="453"/>
      <c r="I334" s="453"/>
      <c r="J334" s="453"/>
      <c r="K334" s="456"/>
      <c r="L334" s="457"/>
      <c r="M334" s="458" t="str">
        <f>IF(K334&lt;&gt;"",VLOOKUP(K334,'DON GIA'!$S$1:$U$19,3,0),"")</f>
        <v/>
      </c>
      <c r="N334" s="458" t="str">
        <f>IF(K334&lt;&gt;"",VLOOKUP(K334,'DON GIA'!$S$1:$V$19,4,0),"")</f>
        <v/>
      </c>
      <c r="O334" s="458" t="str">
        <f t="shared" si="65"/>
        <v/>
      </c>
      <c r="P334" s="458" t="str">
        <f t="shared" si="66"/>
        <v/>
      </c>
      <c r="Q334" s="452" t="s">
        <v>35</v>
      </c>
      <c r="R334" s="453"/>
      <c r="S334" s="453"/>
      <c r="T334" s="459" t="str">
        <f>IF(Q334&lt;&gt;"",VLOOKUP(Q334,'DON GIA'!$H$1:$K$103,4,0),"")</f>
        <v/>
      </c>
      <c r="U334" s="459" t="str">
        <f t="shared" si="75"/>
        <v/>
      </c>
      <c r="V334" s="456" t="s">
        <v>1079</v>
      </c>
      <c r="W334" s="453" t="s">
        <v>27</v>
      </c>
      <c r="X334" s="460">
        <v>15.3</v>
      </c>
      <c r="Y334" s="461"/>
      <c r="Z334" s="459">
        <f>IF(V334&lt;&gt;"",VLOOKUP(V334,'DON GIA'!$A$1:$D$346,4,0),"")</f>
        <v>109890</v>
      </c>
      <c r="AA334" s="459">
        <f t="shared" si="76"/>
        <v>1681317</v>
      </c>
      <c r="AB334" s="452"/>
      <c r="AC334" s="452"/>
      <c r="AD334" s="452"/>
      <c r="AE334" s="452"/>
      <c r="AF334" s="452"/>
      <c r="AG334" s="453"/>
      <c r="AH334" s="452"/>
      <c r="AI334" s="453"/>
      <c r="AJ334" s="453"/>
      <c r="AK334" s="459" t="str">
        <f>IF(AH334&lt;&gt;"",VLOOKUP(AH334,'DON GIA'!$M$1:$P$9,4,0),"")</f>
        <v/>
      </c>
      <c r="AL334" s="459" t="str">
        <f t="shared" si="67"/>
        <v/>
      </c>
      <c r="AM334" s="453"/>
      <c r="AN334" s="453"/>
      <c r="AO334" s="449" t="str">
        <f t="shared" si="74"/>
        <v/>
      </c>
      <c r="AP334" s="463" t="s">
        <v>361</v>
      </c>
      <c r="AQ334" s="462"/>
    </row>
    <row r="335" spans="1:43" ht="63" outlineLevel="2">
      <c r="A335" s="455" t="e">
        <f>IF(C334&lt;&gt;"",$C$8:C334,A334)</f>
        <v>#VALUE!</v>
      </c>
      <c r="B335" s="443" t="str">
        <f>IF(C335&lt;&gt;"",COUNTA($C$8:C335),"")</f>
        <v/>
      </c>
      <c r="C335" s="443"/>
      <c r="D335" s="452"/>
      <c r="E335" s="453"/>
      <c r="F335" s="453"/>
      <c r="G335" s="453"/>
      <c r="H335" s="453"/>
      <c r="I335" s="453"/>
      <c r="J335" s="453"/>
      <c r="K335" s="456"/>
      <c r="L335" s="457"/>
      <c r="M335" s="458" t="str">
        <f>IF(K335&lt;&gt;"",VLOOKUP(K335,'DON GIA'!$S$1:$U$19,3,0),"")</f>
        <v/>
      </c>
      <c r="N335" s="458" t="str">
        <f>IF(K335&lt;&gt;"",VLOOKUP(K335,'DON GIA'!$S$1:$V$19,4,0),"")</f>
        <v/>
      </c>
      <c r="O335" s="458" t="str">
        <f t="shared" si="65"/>
        <v/>
      </c>
      <c r="P335" s="458" t="str">
        <f t="shared" si="66"/>
        <v/>
      </c>
      <c r="Q335" s="452" t="s">
        <v>35</v>
      </c>
      <c r="R335" s="453"/>
      <c r="S335" s="453"/>
      <c r="T335" s="459" t="str">
        <f>IF(Q335&lt;&gt;"",VLOOKUP(Q335,'DON GIA'!$H$1:$K$103,4,0),"")</f>
        <v/>
      </c>
      <c r="U335" s="459" t="str">
        <f t="shared" si="75"/>
        <v/>
      </c>
      <c r="V335" s="456" t="s">
        <v>1101</v>
      </c>
      <c r="W335" s="453" t="s">
        <v>27</v>
      </c>
      <c r="X335" s="460">
        <f>17+9.75</f>
        <v>26.75</v>
      </c>
      <c r="Y335" s="461"/>
      <c r="Z335" s="459">
        <f>IF(V335&lt;&gt;"",VLOOKUP(V335,'DON GIA'!$A$1:$D$346,4,0),"")</f>
        <v>216498</v>
      </c>
      <c r="AA335" s="459">
        <f t="shared" si="76"/>
        <v>5791321.5</v>
      </c>
      <c r="AB335" s="452"/>
      <c r="AC335" s="452"/>
      <c r="AD335" s="452"/>
      <c r="AE335" s="452"/>
      <c r="AF335" s="452"/>
      <c r="AG335" s="453"/>
      <c r="AH335" s="452"/>
      <c r="AI335" s="453"/>
      <c r="AJ335" s="453"/>
      <c r="AK335" s="459" t="str">
        <f>IF(AH335&lt;&gt;"",VLOOKUP(AH335,'DON GIA'!$M$1:$P$9,4,0),"")</f>
        <v/>
      </c>
      <c r="AL335" s="459" t="str">
        <f t="shared" si="67"/>
        <v/>
      </c>
      <c r="AM335" s="453"/>
      <c r="AN335" s="453"/>
      <c r="AO335" s="449" t="str">
        <f t="shared" si="74"/>
        <v/>
      </c>
      <c r="AP335" s="456" t="s">
        <v>420</v>
      </c>
      <c r="AQ335" s="462"/>
    </row>
    <row r="336" spans="1:43" ht="63" outlineLevel="2">
      <c r="A336" s="455" t="e">
        <f>IF(C335&lt;&gt;"",$C$8:C335,A335)</f>
        <v>#VALUE!</v>
      </c>
      <c r="B336" s="443" t="str">
        <f>IF(C336&lt;&gt;"",COUNTA($C$8:C336),"")</f>
        <v/>
      </c>
      <c r="C336" s="443"/>
      <c r="D336" s="452"/>
      <c r="E336" s="453"/>
      <c r="F336" s="453"/>
      <c r="G336" s="453"/>
      <c r="H336" s="453"/>
      <c r="I336" s="453"/>
      <c r="J336" s="453"/>
      <c r="K336" s="456"/>
      <c r="L336" s="457"/>
      <c r="M336" s="458" t="str">
        <f>IF(K336&lt;&gt;"",VLOOKUP(K336,'DON GIA'!$S$1:$U$19,3,0),"")</f>
        <v/>
      </c>
      <c r="N336" s="458" t="str">
        <f>IF(K336&lt;&gt;"",VLOOKUP(K336,'DON GIA'!$S$1:$V$19,4,0),"")</f>
        <v/>
      </c>
      <c r="O336" s="458" t="str">
        <f t="shared" si="65"/>
        <v/>
      </c>
      <c r="P336" s="458" t="str">
        <f t="shared" si="66"/>
        <v/>
      </c>
      <c r="Q336" s="452" t="s">
        <v>35</v>
      </c>
      <c r="R336" s="453"/>
      <c r="S336" s="453"/>
      <c r="T336" s="459" t="str">
        <f>IF(Q336&lt;&gt;"",VLOOKUP(Q336,'DON GIA'!$H$1:$K$103,4,0),"")</f>
        <v/>
      </c>
      <c r="U336" s="459" t="str">
        <f t="shared" si="75"/>
        <v/>
      </c>
      <c r="V336" s="456" t="s">
        <v>1089</v>
      </c>
      <c r="W336" s="453" t="s">
        <v>27</v>
      </c>
      <c r="X336" s="460">
        <v>7.83</v>
      </c>
      <c r="Y336" s="461"/>
      <c r="Z336" s="459">
        <f>IF(V336&lt;&gt;"",VLOOKUP(V336,'DON GIA'!$A$1:$D$346,4,0),"")</f>
        <v>292949</v>
      </c>
      <c r="AA336" s="459">
        <f t="shared" si="76"/>
        <v>2293790.67</v>
      </c>
      <c r="AB336" s="452"/>
      <c r="AC336" s="452"/>
      <c r="AD336" s="452"/>
      <c r="AE336" s="452"/>
      <c r="AF336" s="452"/>
      <c r="AG336" s="453"/>
      <c r="AH336" s="452"/>
      <c r="AI336" s="453"/>
      <c r="AJ336" s="453"/>
      <c r="AK336" s="459" t="str">
        <f>IF(AH336&lt;&gt;"",VLOOKUP(AH336,'DON GIA'!$M$1:$P$9,4,0),"")</f>
        <v/>
      </c>
      <c r="AL336" s="459" t="str">
        <f t="shared" si="67"/>
        <v/>
      </c>
      <c r="AM336" s="453"/>
      <c r="AN336" s="453"/>
      <c r="AO336" s="449" t="str">
        <f t="shared" si="74"/>
        <v/>
      </c>
      <c r="AP336" s="456"/>
      <c r="AQ336" s="462"/>
    </row>
    <row r="337" spans="1:43" ht="94.5" outlineLevel="2">
      <c r="A337" s="455" t="e">
        <f>IF(C336&lt;&gt;"",$C$8:C336,A336)</f>
        <v>#VALUE!</v>
      </c>
      <c r="B337" s="443" t="str">
        <f>IF(C337&lt;&gt;"",COUNTA($C$8:C337),"")</f>
        <v/>
      </c>
      <c r="C337" s="443"/>
      <c r="D337" s="452"/>
      <c r="E337" s="453"/>
      <c r="F337" s="453"/>
      <c r="G337" s="453"/>
      <c r="H337" s="453"/>
      <c r="I337" s="453"/>
      <c r="J337" s="453"/>
      <c r="K337" s="456"/>
      <c r="L337" s="457"/>
      <c r="M337" s="458" t="str">
        <f>IF(K337&lt;&gt;"",VLOOKUP(K337,'DON GIA'!$S$1:$U$19,3,0),"")</f>
        <v/>
      </c>
      <c r="N337" s="458" t="str">
        <f>IF(K337&lt;&gt;"",VLOOKUP(K337,'DON GIA'!$S$1:$V$19,4,0),"")</f>
        <v/>
      </c>
      <c r="O337" s="458" t="str">
        <f t="shared" si="65"/>
        <v/>
      </c>
      <c r="P337" s="458" t="str">
        <f t="shared" si="66"/>
        <v/>
      </c>
      <c r="Q337" s="452" t="s">
        <v>35</v>
      </c>
      <c r="R337" s="453"/>
      <c r="S337" s="453"/>
      <c r="T337" s="459" t="str">
        <f>IF(Q337&lt;&gt;"",VLOOKUP(Q337,'DON GIA'!$H$1:$K$103,4,0),"")</f>
        <v/>
      </c>
      <c r="U337" s="459" t="str">
        <f t="shared" si="75"/>
        <v/>
      </c>
      <c r="V337" s="456" t="s">
        <v>1103</v>
      </c>
      <c r="W337" s="453" t="s">
        <v>27</v>
      </c>
      <c r="X337" s="460">
        <v>8</v>
      </c>
      <c r="Y337" s="461"/>
      <c r="Z337" s="459">
        <f>IF(V337&lt;&gt;"",VLOOKUP(V337,'DON GIA'!$A$1:$D$346,4,0),"")</f>
        <v>272996</v>
      </c>
      <c r="AA337" s="459">
        <f t="shared" si="76"/>
        <v>2183968</v>
      </c>
      <c r="AB337" s="452"/>
      <c r="AC337" s="452"/>
      <c r="AD337" s="452"/>
      <c r="AE337" s="452"/>
      <c r="AF337" s="452"/>
      <c r="AG337" s="453"/>
      <c r="AH337" s="452"/>
      <c r="AI337" s="453"/>
      <c r="AJ337" s="453"/>
      <c r="AK337" s="459" t="str">
        <f>IF(AH337&lt;&gt;"",VLOOKUP(AH337,'DON GIA'!$M$1:$P$9,4,0),"")</f>
        <v/>
      </c>
      <c r="AL337" s="459" t="str">
        <f t="shared" si="67"/>
        <v/>
      </c>
      <c r="AM337" s="453"/>
      <c r="AN337" s="453"/>
      <c r="AO337" s="449" t="str">
        <f t="shared" si="74"/>
        <v/>
      </c>
      <c r="AP337" s="456"/>
      <c r="AQ337" s="462"/>
    </row>
    <row r="338" spans="1:43" ht="63" outlineLevel="2">
      <c r="A338" s="455" t="e">
        <f>IF(C337&lt;&gt;"",$C$8:C337,A337)</f>
        <v>#VALUE!</v>
      </c>
      <c r="B338" s="443" t="str">
        <f>IF(C338&lt;&gt;"",COUNTA($C$8:C338),"")</f>
        <v/>
      </c>
      <c r="C338" s="443"/>
      <c r="D338" s="452"/>
      <c r="E338" s="453"/>
      <c r="F338" s="453"/>
      <c r="G338" s="453"/>
      <c r="H338" s="453"/>
      <c r="I338" s="453"/>
      <c r="J338" s="453"/>
      <c r="K338" s="456"/>
      <c r="L338" s="457"/>
      <c r="M338" s="458" t="str">
        <f>IF(K338&lt;&gt;"",VLOOKUP(K338,'DON GIA'!$S$1:$U$19,3,0),"")</f>
        <v/>
      </c>
      <c r="N338" s="458" t="str">
        <f>IF(K338&lt;&gt;"",VLOOKUP(K338,'DON GIA'!$S$1:$V$19,4,0),"")</f>
        <v/>
      </c>
      <c r="O338" s="458" t="str">
        <f t="shared" si="65"/>
        <v/>
      </c>
      <c r="P338" s="458" t="str">
        <f t="shared" si="66"/>
        <v/>
      </c>
      <c r="Q338" s="452" t="s">
        <v>35</v>
      </c>
      <c r="R338" s="453"/>
      <c r="S338" s="453"/>
      <c r="T338" s="459" t="str">
        <f>IF(Q338&lt;&gt;"",VLOOKUP(Q338,'DON GIA'!$H$1:$K$103,4,0),"")</f>
        <v/>
      </c>
      <c r="U338" s="459" t="str">
        <f t="shared" si="75"/>
        <v/>
      </c>
      <c r="V338" s="456" t="s">
        <v>1062</v>
      </c>
      <c r="W338" s="453" t="s">
        <v>27</v>
      </c>
      <c r="X338" s="460">
        <v>4.29</v>
      </c>
      <c r="Y338" s="461"/>
      <c r="Z338" s="459">
        <f>IF(V338&lt;&gt;"",VLOOKUP(V338,'DON GIA'!$A$1:$D$346,4,0),"")</f>
        <v>264499</v>
      </c>
      <c r="AA338" s="459">
        <f t="shared" si="76"/>
        <v>1134700.71</v>
      </c>
      <c r="AB338" s="452"/>
      <c r="AC338" s="452"/>
      <c r="AD338" s="452"/>
      <c r="AE338" s="452"/>
      <c r="AF338" s="452"/>
      <c r="AG338" s="453"/>
      <c r="AH338" s="452"/>
      <c r="AI338" s="453"/>
      <c r="AJ338" s="453"/>
      <c r="AK338" s="459" t="str">
        <f>IF(AH338&lt;&gt;"",VLOOKUP(AH338,'DON GIA'!$M$1:$P$9,4,0),"")</f>
        <v/>
      </c>
      <c r="AL338" s="459" t="str">
        <f t="shared" si="67"/>
        <v/>
      </c>
      <c r="AM338" s="453"/>
      <c r="AN338" s="453"/>
      <c r="AO338" s="449" t="str">
        <f t="shared" si="74"/>
        <v/>
      </c>
      <c r="AP338" s="456"/>
      <c r="AQ338" s="462"/>
    </row>
    <row r="339" spans="1:43" ht="94.5" outlineLevel="2">
      <c r="A339" s="455" t="e">
        <f>IF(C338&lt;&gt;"",$C$8:C338,A338)</f>
        <v>#VALUE!</v>
      </c>
      <c r="B339" s="443" t="str">
        <f>IF(C339&lt;&gt;"",COUNTA($C$8:C339),"")</f>
        <v/>
      </c>
      <c r="C339" s="443"/>
      <c r="D339" s="452"/>
      <c r="E339" s="453"/>
      <c r="F339" s="453"/>
      <c r="G339" s="453"/>
      <c r="H339" s="453"/>
      <c r="I339" s="453"/>
      <c r="J339" s="453"/>
      <c r="K339" s="456"/>
      <c r="L339" s="457"/>
      <c r="M339" s="458" t="str">
        <f>IF(K339&lt;&gt;"",VLOOKUP(K339,'DON GIA'!$S$1:$U$19,3,0),"")</f>
        <v/>
      </c>
      <c r="N339" s="458" t="str">
        <f>IF(K339&lt;&gt;"",VLOOKUP(K339,'DON GIA'!$S$1:$V$19,4,0),"")</f>
        <v/>
      </c>
      <c r="O339" s="458" t="str">
        <f t="shared" si="65"/>
        <v/>
      </c>
      <c r="P339" s="458" t="str">
        <f t="shared" si="66"/>
        <v/>
      </c>
      <c r="Q339" s="452" t="s">
        <v>35</v>
      </c>
      <c r="R339" s="453"/>
      <c r="S339" s="453"/>
      <c r="T339" s="459" t="str">
        <f>IF(Q339&lt;&gt;"",VLOOKUP(Q339,'DON GIA'!$H$1:$K$103,4,0),"")</f>
        <v/>
      </c>
      <c r="U339" s="459" t="str">
        <f t="shared" si="75"/>
        <v/>
      </c>
      <c r="V339" s="456" t="s">
        <v>1049</v>
      </c>
      <c r="W339" s="453" t="s">
        <v>42</v>
      </c>
      <c r="X339" s="460">
        <v>1</v>
      </c>
      <c r="Y339" s="461"/>
      <c r="Z339" s="459">
        <f>IF(V339&lt;&gt;"",VLOOKUP(V339,'DON GIA'!$A$1:$D$346,4,0),"")</f>
        <v>3793079</v>
      </c>
      <c r="AA339" s="459">
        <f t="shared" si="76"/>
        <v>3793079</v>
      </c>
      <c r="AB339" s="452"/>
      <c r="AC339" s="452"/>
      <c r="AD339" s="452"/>
      <c r="AE339" s="452"/>
      <c r="AF339" s="452"/>
      <c r="AG339" s="453"/>
      <c r="AH339" s="452"/>
      <c r="AI339" s="453"/>
      <c r="AJ339" s="453"/>
      <c r="AK339" s="459" t="str">
        <f>IF(AH339&lt;&gt;"",VLOOKUP(AH339,'DON GIA'!$M$1:$P$9,4,0),"")</f>
        <v/>
      </c>
      <c r="AL339" s="459" t="str">
        <f t="shared" si="67"/>
        <v/>
      </c>
      <c r="AM339" s="453"/>
      <c r="AN339" s="453"/>
      <c r="AO339" s="449" t="str">
        <f t="shared" si="74"/>
        <v/>
      </c>
      <c r="AP339" s="456"/>
      <c r="AQ339" s="462"/>
    </row>
    <row r="340" spans="1:43" ht="31.5" outlineLevel="2">
      <c r="A340" s="455" t="e">
        <f>IF(C339&lt;&gt;"",$C$8:C339,A339)</f>
        <v>#VALUE!</v>
      </c>
      <c r="B340" s="443" t="str">
        <f>IF(C340&lt;&gt;"",COUNTA($C$8:C340),"")</f>
        <v/>
      </c>
      <c r="C340" s="443"/>
      <c r="D340" s="444"/>
      <c r="E340" s="453"/>
      <c r="F340" s="453"/>
      <c r="G340" s="453"/>
      <c r="H340" s="453"/>
      <c r="I340" s="453"/>
      <c r="J340" s="453"/>
      <c r="K340" s="456"/>
      <c r="L340" s="457"/>
      <c r="M340" s="458" t="str">
        <f>IF(K340&lt;&gt;"",VLOOKUP(K340,'DON GIA'!$S$1:$U$19,3,0),"")</f>
        <v/>
      </c>
      <c r="N340" s="458" t="str">
        <f>IF(K340&lt;&gt;"",VLOOKUP(K340,'DON GIA'!$S$1:$V$19,4,0),"")</f>
        <v/>
      </c>
      <c r="O340" s="458" t="str">
        <f t="shared" si="65"/>
        <v/>
      </c>
      <c r="P340" s="458" t="str">
        <f t="shared" si="66"/>
        <v/>
      </c>
      <c r="Q340" s="452" t="s">
        <v>35</v>
      </c>
      <c r="R340" s="453"/>
      <c r="S340" s="453"/>
      <c r="T340" s="459" t="str">
        <f>IF(Q340&lt;&gt;"",VLOOKUP(Q340,'DON GIA'!$H$1:$K$103,4,0),"")</f>
        <v/>
      </c>
      <c r="U340" s="459" t="str">
        <f t="shared" si="75"/>
        <v/>
      </c>
      <c r="V340" s="456" t="s">
        <v>35</v>
      </c>
      <c r="W340" s="453"/>
      <c r="X340" s="460"/>
      <c r="Y340" s="461"/>
      <c r="Z340" s="459" t="str">
        <f>IF(V340&lt;&gt;"",VLOOKUP(V340,'DON GIA'!$A$1:$D$346,4,0),"")</f>
        <v/>
      </c>
      <c r="AA340" s="459" t="str">
        <f t="shared" si="76"/>
        <v/>
      </c>
      <c r="AB340" s="452"/>
      <c r="AC340" s="452"/>
      <c r="AD340" s="452"/>
      <c r="AE340" s="452"/>
      <c r="AF340" s="452"/>
      <c r="AG340" s="453"/>
      <c r="AH340" s="452"/>
      <c r="AI340" s="453"/>
      <c r="AJ340" s="453"/>
      <c r="AK340" s="459" t="str">
        <f>IF(AH340&lt;&gt;"",VLOOKUP(AH340,'DON GIA'!$M$1:$P$9,4,0),"")</f>
        <v/>
      </c>
      <c r="AL340" s="459" t="str">
        <f t="shared" si="67"/>
        <v/>
      </c>
      <c r="AM340" s="453"/>
      <c r="AN340" s="453"/>
      <c r="AO340" s="449" t="str">
        <f t="shared" si="74"/>
        <v/>
      </c>
      <c r="AP340" s="456"/>
      <c r="AQ340" s="462"/>
    </row>
    <row r="341" spans="1:43" ht="123.75" outlineLevel="1">
      <c r="A341" s="410" t="s">
        <v>830</v>
      </c>
      <c r="B341" s="443">
        <f>IF(C341&lt;&gt;"",COUNTA($C$8:C341),"")</f>
        <v>31</v>
      </c>
      <c r="C341" s="443">
        <v>423</v>
      </c>
      <c r="D341" s="444" t="s">
        <v>195</v>
      </c>
      <c r="E341" s="445"/>
      <c r="F341" s="445"/>
      <c r="G341" s="445"/>
      <c r="H341" s="445"/>
      <c r="I341" s="445"/>
      <c r="J341" s="445"/>
      <c r="K341" s="446"/>
      <c r="L341" s="496">
        <f>SUBTOTAL(9,L342:L365)</f>
        <v>287.8</v>
      </c>
      <c r="M341" s="448"/>
      <c r="N341" s="448"/>
      <c r="O341" s="448">
        <f>SUBTOTAL(9,O342:O365)</f>
        <v>430359200</v>
      </c>
      <c r="P341" s="448">
        <f>SUBTOTAL(9,P342:P365)</f>
        <v>0</v>
      </c>
      <c r="Q341" s="444"/>
      <c r="R341" s="445"/>
      <c r="S341" s="445">
        <f>SUBTOTAL(9,S342:S365)</f>
        <v>29</v>
      </c>
      <c r="T341" s="449"/>
      <c r="U341" s="449">
        <f>SUBTOTAL(9,U342:U365)</f>
        <v>1998000</v>
      </c>
      <c r="V341" s="446"/>
      <c r="W341" s="445"/>
      <c r="X341" s="450">
        <f>SUBTOTAL(9,X342:X365)</f>
        <v>1</v>
      </c>
      <c r="Y341" s="451">
        <f>SUBTOTAL(9,Y342:Y365)</f>
        <v>0</v>
      </c>
      <c r="Z341" s="449"/>
      <c r="AA341" s="449">
        <f>SUBTOTAL(9,AA342:AA365)</f>
        <v>3793079</v>
      </c>
      <c r="AB341" s="452"/>
      <c r="AC341" s="452"/>
      <c r="AD341" s="452"/>
      <c r="AE341" s="452"/>
      <c r="AF341" s="452"/>
      <c r="AG341" s="453"/>
      <c r="AH341" s="452"/>
      <c r="AI341" s="445"/>
      <c r="AJ341" s="445">
        <f>SUBTOTAL(9,AJ342:AJ365)</f>
        <v>0</v>
      </c>
      <c r="AK341" s="449"/>
      <c r="AL341" s="449">
        <f>SUBTOTAL(9,AL342:AL365)</f>
        <v>0</v>
      </c>
      <c r="AM341" s="445"/>
      <c r="AN341" s="445">
        <f>SUBTOTAL(9,AN342:AN365)</f>
        <v>0</v>
      </c>
      <c r="AO341" s="449">
        <f t="shared" si="74"/>
        <v>436150279</v>
      </c>
      <c r="AP341" s="454"/>
      <c r="AQ341" s="423"/>
    </row>
    <row r="342" spans="1:43" ht="126" outlineLevel="2">
      <c r="A342" s="455" t="e">
        <f>IF(C341&lt;&gt;"",$C$8:C341,A340)</f>
        <v>#VALUE!</v>
      </c>
      <c r="B342" s="443" t="str">
        <f>IF(C342&lt;&gt;"",COUNTA($C$8:C342),"")</f>
        <v/>
      </c>
      <c r="C342" s="443"/>
      <c r="D342" s="452" t="s">
        <v>198</v>
      </c>
      <c r="E342" s="453">
        <v>3</v>
      </c>
      <c r="F342" s="453"/>
      <c r="G342" s="453">
        <v>360</v>
      </c>
      <c r="H342" s="453">
        <v>80</v>
      </c>
      <c r="I342" s="453">
        <v>251</v>
      </c>
      <c r="J342" s="453" t="s">
        <v>196</v>
      </c>
      <c r="K342" s="456" t="s">
        <v>973</v>
      </c>
      <c r="L342" s="497">
        <v>36.1</v>
      </c>
      <c r="M342" s="458">
        <f>IF(K342&lt;&gt;"",VLOOKUP(K342,'DON GIA'!$S$1:$U$19,3,0),"")</f>
        <v>1679000</v>
      </c>
      <c r="N342" s="458">
        <f>IF(K342&lt;&gt;"",VLOOKUP(K342,'DON GIA'!$S$1:$V$19,4,0),"")</f>
        <v>0</v>
      </c>
      <c r="O342" s="458">
        <f t="shared" si="65"/>
        <v>60611900</v>
      </c>
      <c r="P342" s="458">
        <f t="shared" si="66"/>
        <v>0</v>
      </c>
      <c r="Q342" s="452" t="s">
        <v>197</v>
      </c>
      <c r="R342" s="453" t="s">
        <v>44</v>
      </c>
      <c r="S342" s="453">
        <v>5</v>
      </c>
      <c r="T342" s="459">
        <f>IF(Q342&lt;&gt;"",VLOOKUP(Q342,'DON GIA'!$H$1:$K$103,4,0),"")</f>
        <v>64000</v>
      </c>
      <c r="U342" s="459">
        <f t="shared" ref="U342:U365" si="77">IF(Q342&lt;&gt;"",IF(ISNUMBER(T342),S342*T342,""),"")</f>
        <v>320000</v>
      </c>
      <c r="V342" s="456" t="s">
        <v>1049</v>
      </c>
      <c r="W342" s="453" t="s">
        <v>42</v>
      </c>
      <c r="X342" s="460">
        <v>1</v>
      </c>
      <c r="Y342" s="461"/>
      <c r="Z342" s="459">
        <f>IF(V342&lt;&gt;"",VLOOKUP(V342,'DON GIA'!$A$1:$D$346,4,0),"")</f>
        <v>3793079</v>
      </c>
      <c r="AA342" s="459">
        <f t="shared" ref="AA342:AA365" si="78">IF(V342&lt;&gt;"",IF(ISNUMBER(Z342),X342*Z342,""),"")</f>
        <v>3793079</v>
      </c>
      <c r="AB342" s="452"/>
      <c r="AC342" s="452"/>
      <c r="AD342" s="452"/>
      <c r="AE342" s="452"/>
      <c r="AF342" s="452"/>
      <c r="AG342" s="453"/>
      <c r="AH342" s="452"/>
      <c r="AI342" s="453"/>
      <c r="AJ342" s="453"/>
      <c r="AK342" s="459" t="str">
        <f>IF(AH342&lt;&gt;"",VLOOKUP(AH342,'DON GIA'!$M$1:$P$9,4,0),"")</f>
        <v/>
      </c>
      <c r="AL342" s="459" t="str">
        <f t="shared" si="67"/>
        <v/>
      </c>
      <c r="AM342" s="453"/>
      <c r="AN342" s="453"/>
      <c r="AO342" s="449" t="str">
        <f t="shared" si="74"/>
        <v/>
      </c>
      <c r="AP342" s="454" t="s">
        <v>1771</v>
      </c>
      <c r="AQ342" s="462"/>
    </row>
    <row r="343" spans="1:43" ht="409.5" outlineLevel="2">
      <c r="A343" s="455" t="e">
        <f>IF(C342&lt;&gt;"",$C$8:C342,A342)</f>
        <v>#VALUE!</v>
      </c>
      <c r="B343" s="443" t="str">
        <f>IF(C343&lt;&gt;"",COUNTA($C$8:C343),"")</f>
        <v/>
      </c>
      <c r="C343" s="443"/>
      <c r="D343" s="452" t="s">
        <v>200</v>
      </c>
      <c r="E343" s="453"/>
      <c r="F343" s="453"/>
      <c r="G343" s="453">
        <v>360</v>
      </c>
      <c r="H343" s="453">
        <v>80</v>
      </c>
      <c r="I343" s="453">
        <v>251</v>
      </c>
      <c r="J343" s="453" t="s">
        <v>196</v>
      </c>
      <c r="K343" s="456" t="s">
        <v>967</v>
      </c>
      <c r="L343" s="498">
        <v>251.7</v>
      </c>
      <c r="M343" s="458">
        <f>IF(K343&lt;&gt;"",VLOOKUP(K343,'DON GIA'!$S$1:$U$19,3,0),"")</f>
        <v>1469000</v>
      </c>
      <c r="N343" s="458">
        <f>IF(K343&lt;&gt;"",VLOOKUP(K343,'DON GIA'!$S$1:$V$19,4,0),"")</f>
        <v>0</v>
      </c>
      <c r="O343" s="458">
        <f t="shared" si="65"/>
        <v>369747300</v>
      </c>
      <c r="P343" s="458">
        <f t="shared" si="66"/>
        <v>0</v>
      </c>
      <c r="Q343" s="452" t="s">
        <v>199</v>
      </c>
      <c r="R343" s="453" t="s">
        <v>44</v>
      </c>
      <c r="S343" s="453">
        <v>7</v>
      </c>
      <c r="T343" s="459">
        <f>IF(Q343&lt;&gt;"",VLOOKUP(Q343,'DON GIA'!$H$1:$K$103,4,0),"")</f>
        <v>50000</v>
      </c>
      <c r="U343" s="459">
        <f t="shared" si="77"/>
        <v>350000</v>
      </c>
      <c r="V343" s="456"/>
      <c r="W343" s="453"/>
      <c r="X343" s="460"/>
      <c r="Y343" s="461"/>
      <c r="Z343" s="459" t="str">
        <f>IF(V343&lt;&gt;"",VLOOKUP(V343,'DON GIA'!$A$1:$D$346,4,0),"")</f>
        <v/>
      </c>
      <c r="AA343" s="459" t="str">
        <f t="shared" si="78"/>
        <v/>
      </c>
      <c r="AB343" s="452"/>
      <c r="AC343" s="452"/>
      <c r="AD343" s="452"/>
      <c r="AE343" s="452"/>
      <c r="AF343" s="452"/>
      <c r="AG343" s="453"/>
      <c r="AH343" s="452"/>
      <c r="AI343" s="453"/>
      <c r="AJ343" s="453"/>
      <c r="AK343" s="459" t="str">
        <f>IF(AH343&lt;&gt;"",VLOOKUP(AH343,'DON GIA'!$M$1:$P$9,4,0),"")</f>
        <v/>
      </c>
      <c r="AL343" s="459" t="str">
        <f t="shared" si="67"/>
        <v/>
      </c>
      <c r="AM343" s="453"/>
      <c r="AN343" s="453"/>
      <c r="AO343" s="449" t="str">
        <f t="shared" si="74"/>
        <v/>
      </c>
      <c r="AP343" s="463" t="s">
        <v>1772</v>
      </c>
      <c r="AQ343" s="462"/>
    </row>
    <row r="344" spans="1:43" ht="126" outlineLevel="2">
      <c r="A344" s="455" t="e">
        <f>IF(C343&lt;&gt;"",$C$8:C343,A343)</f>
        <v>#VALUE!</v>
      </c>
      <c r="B344" s="443" t="str">
        <f>IF(C344&lt;&gt;"",COUNTA($C$8:C344),"")</f>
        <v/>
      </c>
      <c r="C344" s="443"/>
      <c r="D344" s="452" t="s">
        <v>120</v>
      </c>
      <c r="E344" s="453"/>
      <c r="F344" s="453"/>
      <c r="G344" s="453"/>
      <c r="H344" s="453"/>
      <c r="I344" s="453"/>
      <c r="J344" s="453"/>
      <c r="K344" s="456"/>
      <c r="L344" s="457"/>
      <c r="M344" s="458" t="str">
        <f>IF(K344&lt;&gt;"",VLOOKUP(K344,'DON GIA'!$S$1:$U$19,3,0),"")</f>
        <v/>
      </c>
      <c r="N344" s="458" t="str">
        <f>IF(K344&lt;&gt;"",VLOOKUP(K344,'DON GIA'!$S$1:$V$19,4,0),"")</f>
        <v/>
      </c>
      <c r="O344" s="458" t="str">
        <f t="shared" si="65"/>
        <v/>
      </c>
      <c r="P344" s="458" t="str">
        <f t="shared" si="66"/>
        <v/>
      </c>
      <c r="Q344" s="452" t="s">
        <v>201</v>
      </c>
      <c r="R344" s="453" t="s">
        <v>44</v>
      </c>
      <c r="S344" s="453">
        <v>9</v>
      </c>
      <c r="T344" s="459">
        <f>IF(Q344&lt;&gt;"",VLOOKUP(Q344,'DON GIA'!$H$1:$K$103,4,0),"")</f>
        <v>25000</v>
      </c>
      <c r="U344" s="459">
        <f t="shared" si="77"/>
        <v>225000</v>
      </c>
      <c r="V344" s="456"/>
      <c r="W344" s="453"/>
      <c r="X344" s="460"/>
      <c r="Y344" s="461"/>
      <c r="Z344" s="459" t="str">
        <f>IF(V344&lt;&gt;"",VLOOKUP(V344,'DON GIA'!$A$1:$D$346,4,0),"")</f>
        <v/>
      </c>
      <c r="AA344" s="459" t="str">
        <f t="shared" si="78"/>
        <v/>
      </c>
      <c r="AB344" s="452"/>
      <c r="AC344" s="452"/>
      <c r="AD344" s="452"/>
      <c r="AE344" s="452"/>
      <c r="AF344" s="452"/>
      <c r="AG344" s="453"/>
      <c r="AH344" s="452"/>
      <c r="AI344" s="453"/>
      <c r="AJ344" s="453"/>
      <c r="AK344" s="459" t="str">
        <f>IF(AH344&lt;&gt;"",VLOOKUP(AH344,'DON GIA'!$M$1:$P$9,4,0),"")</f>
        <v/>
      </c>
      <c r="AL344" s="459" t="str">
        <f t="shared" si="67"/>
        <v/>
      </c>
      <c r="AM344" s="453"/>
      <c r="AN344" s="453"/>
      <c r="AO344" s="449" t="str">
        <f t="shared" si="74"/>
        <v/>
      </c>
      <c r="AP344" s="463" t="s">
        <v>388</v>
      </c>
      <c r="AQ344" s="462"/>
    </row>
    <row r="345" spans="1:43" ht="94.5" outlineLevel="2">
      <c r="A345" s="455" t="e">
        <f>IF(C344&lt;&gt;"",$C$8:C344,A344)</f>
        <v>#VALUE!</v>
      </c>
      <c r="B345" s="443" t="str">
        <f>IF(C345&lt;&gt;"",COUNTA($C$8:C345),"")</f>
        <v/>
      </c>
      <c r="C345" s="443"/>
      <c r="D345" s="452" t="s">
        <v>202</v>
      </c>
      <c r="E345" s="453"/>
      <c r="F345" s="453"/>
      <c r="G345" s="453"/>
      <c r="H345" s="453"/>
      <c r="I345" s="453"/>
      <c r="J345" s="453"/>
      <c r="K345" s="456"/>
      <c r="L345" s="457"/>
      <c r="M345" s="458" t="str">
        <f>IF(K345&lt;&gt;"",VLOOKUP(K345,'DON GIA'!$S$1:$U$19,3,0),"")</f>
        <v/>
      </c>
      <c r="N345" s="458" t="str">
        <f>IF(K345&lt;&gt;"",VLOOKUP(K345,'DON GIA'!$S$1:$V$19,4,0),"")</f>
        <v/>
      </c>
      <c r="O345" s="458" t="str">
        <f t="shared" si="65"/>
        <v/>
      </c>
      <c r="P345" s="458" t="str">
        <f t="shared" si="66"/>
        <v/>
      </c>
      <c r="Q345" s="452" t="s">
        <v>135</v>
      </c>
      <c r="R345" s="453" t="s">
        <v>44</v>
      </c>
      <c r="S345" s="453">
        <v>1</v>
      </c>
      <c r="T345" s="459" t="e">
        <f>IF(Q345&lt;&gt;"",VLOOKUP(Q345,'DON GIA'!$H$1:$K$103,4,0),"")</f>
        <v>#N/A</v>
      </c>
      <c r="U345" s="459" t="str">
        <f t="shared" si="77"/>
        <v/>
      </c>
      <c r="V345" s="456"/>
      <c r="W345" s="453"/>
      <c r="X345" s="460"/>
      <c r="Y345" s="461"/>
      <c r="Z345" s="459" t="str">
        <f>IF(V345&lt;&gt;"",VLOOKUP(V345,'DON GIA'!$A$1:$D$346,4,0),"")</f>
        <v/>
      </c>
      <c r="AA345" s="459" t="str">
        <f t="shared" si="78"/>
        <v/>
      </c>
      <c r="AB345" s="452"/>
      <c r="AC345" s="452"/>
      <c r="AD345" s="452"/>
      <c r="AE345" s="452"/>
      <c r="AF345" s="452"/>
      <c r="AG345" s="453"/>
      <c r="AH345" s="452"/>
      <c r="AI345" s="453"/>
      <c r="AJ345" s="453"/>
      <c r="AK345" s="459" t="str">
        <f>IF(AH345&lt;&gt;"",VLOOKUP(AH345,'DON GIA'!$M$1:$P$9,4,0),"")</f>
        <v/>
      </c>
      <c r="AL345" s="459" t="str">
        <f t="shared" si="67"/>
        <v/>
      </c>
      <c r="AM345" s="453"/>
      <c r="AN345" s="453"/>
      <c r="AO345" s="449" t="str">
        <f t="shared" si="74"/>
        <v/>
      </c>
      <c r="AP345" s="454" t="s">
        <v>389</v>
      </c>
      <c r="AQ345" s="462"/>
    </row>
    <row r="346" spans="1:43" ht="94.5" outlineLevel="2">
      <c r="A346" s="455" t="e">
        <f>IF(C345&lt;&gt;"",$C$8:C345,A345)</f>
        <v>#VALUE!</v>
      </c>
      <c r="B346" s="443" t="str">
        <f>IF(C346&lt;&gt;"",COUNTA($C$8:C346),"")</f>
        <v/>
      </c>
      <c r="C346" s="443"/>
      <c r="D346" s="452" t="s">
        <v>204</v>
      </c>
      <c r="E346" s="453"/>
      <c r="F346" s="453"/>
      <c r="G346" s="453"/>
      <c r="H346" s="453"/>
      <c r="I346" s="453"/>
      <c r="J346" s="453"/>
      <c r="K346" s="456"/>
      <c r="L346" s="457"/>
      <c r="M346" s="458" t="str">
        <f>IF(K346&lt;&gt;"",VLOOKUP(K346,'DON GIA'!$S$1:$U$19,3,0),"")</f>
        <v/>
      </c>
      <c r="N346" s="458" t="str">
        <f>IF(K346&lt;&gt;"",VLOOKUP(K346,'DON GIA'!$S$1:$V$19,4,0),"")</f>
        <v/>
      </c>
      <c r="O346" s="458" t="str">
        <f t="shared" si="65"/>
        <v/>
      </c>
      <c r="P346" s="458" t="str">
        <f t="shared" si="66"/>
        <v/>
      </c>
      <c r="Q346" s="452" t="s">
        <v>203</v>
      </c>
      <c r="R346" s="453" t="s">
        <v>44</v>
      </c>
      <c r="S346" s="453">
        <v>1</v>
      </c>
      <c r="T346" s="459" t="e">
        <f>IF(Q346&lt;&gt;"",VLOOKUP(Q346,'DON GIA'!$H$1:$K$103,4,0),"")</f>
        <v>#N/A</v>
      </c>
      <c r="U346" s="459" t="str">
        <f t="shared" si="77"/>
        <v/>
      </c>
      <c r="V346" s="456"/>
      <c r="W346" s="453"/>
      <c r="X346" s="460"/>
      <c r="Y346" s="461"/>
      <c r="Z346" s="459" t="str">
        <f>IF(V346&lt;&gt;"",VLOOKUP(V346,'DON GIA'!$A$1:$D$346,4,0),"")</f>
        <v/>
      </c>
      <c r="AA346" s="459" t="str">
        <f t="shared" si="78"/>
        <v/>
      </c>
      <c r="AB346" s="452"/>
      <c r="AC346" s="452"/>
      <c r="AD346" s="452"/>
      <c r="AE346" s="452"/>
      <c r="AF346" s="452"/>
      <c r="AG346" s="453"/>
      <c r="AH346" s="452"/>
      <c r="AI346" s="453"/>
      <c r="AJ346" s="453"/>
      <c r="AK346" s="459" t="str">
        <f>IF(AH346&lt;&gt;"",VLOOKUP(AH346,'DON GIA'!$M$1:$P$9,4,0),"")</f>
        <v/>
      </c>
      <c r="AL346" s="459" t="str">
        <f t="shared" si="67"/>
        <v/>
      </c>
      <c r="AM346" s="453"/>
      <c r="AN346" s="453"/>
      <c r="AO346" s="449" t="str">
        <f t="shared" si="74"/>
        <v/>
      </c>
      <c r="AP346" s="456"/>
      <c r="AQ346" s="462"/>
    </row>
    <row r="347" spans="1:43" ht="126" outlineLevel="2">
      <c r="A347" s="455" t="e">
        <f>IF(C346&lt;&gt;"",$C$8:C346,A346)</f>
        <v>#VALUE!</v>
      </c>
      <c r="B347" s="443" t="str">
        <f>IF(C347&lt;&gt;"",COUNTA($C$8:C347),"")</f>
        <v/>
      </c>
      <c r="C347" s="443"/>
      <c r="D347" s="452" t="s">
        <v>120</v>
      </c>
      <c r="E347" s="453"/>
      <c r="F347" s="453"/>
      <c r="G347" s="453"/>
      <c r="H347" s="453"/>
      <c r="I347" s="453"/>
      <c r="J347" s="453"/>
      <c r="K347" s="456"/>
      <c r="L347" s="457"/>
      <c r="M347" s="458" t="str">
        <f>IF(K347&lt;&gt;"",VLOOKUP(K347,'DON GIA'!$S$1:$U$19,3,0),"")</f>
        <v/>
      </c>
      <c r="N347" s="458" t="str">
        <f>IF(K347&lt;&gt;"",VLOOKUP(K347,'DON GIA'!$S$1:$V$19,4,0),"")</f>
        <v/>
      </c>
      <c r="O347" s="458" t="str">
        <f t="shared" si="65"/>
        <v/>
      </c>
      <c r="P347" s="458" t="str">
        <f t="shared" si="66"/>
        <v/>
      </c>
      <c r="Q347" s="453" t="s">
        <v>35</v>
      </c>
      <c r="R347" s="453"/>
      <c r="S347" s="453"/>
      <c r="T347" s="459" t="str">
        <f>IF(Q347&lt;&gt;"",VLOOKUP(Q347,'DON GIA'!$H$1:$K$103,4,0),"")</f>
        <v/>
      </c>
      <c r="U347" s="459" t="str">
        <f t="shared" si="77"/>
        <v/>
      </c>
      <c r="V347" s="456" t="s">
        <v>35</v>
      </c>
      <c r="W347" s="453"/>
      <c r="X347" s="460"/>
      <c r="Y347" s="461"/>
      <c r="Z347" s="459" t="str">
        <f>IF(V347&lt;&gt;"",VLOOKUP(V347,'DON GIA'!$A$1:$D$346,4,0),"")</f>
        <v/>
      </c>
      <c r="AA347" s="459" t="str">
        <f t="shared" si="78"/>
        <v/>
      </c>
      <c r="AB347" s="452"/>
      <c r="AC347" s="452"/>
      <c r="AD347" s="452"/>
      <c r="AE347" s="452"/>
      <c r="AF347" s="452"/>
      <c r="AG347" s="453"/>
      <c r="AH347" s="452"/>
      <c r="AI347" s="453"/>
      <c r="AJ347" s="453"/>
      <c r="AK347" s="459" t="str">
        <f>IF(AH347&lt;&gt;"",VLOOKUP(AH347,'DON GIA'!$M$1:$P$9,4,0),"")</f>
        <v/>
      </c>
      <c r="AL347" s="459" t="str">
        <f t="shared" si="67"/>
        <v/>
      </c>
      <c r="AM347" s="453"/>
      <c r="AN347" s="453"/>
      <c r="AO347" s="449" t="str">
        <f t="shared" si="74"/>
        <v/>
      </c>
      <c r="AP347" s="456"/>
      <c r="AQ347" s="462"/>
    </row>
    <row r="348" spans="1:43" ht="153.75" outlineLevel="2">
      <c r="A348" s="455" t="e">
        <f>IF(C347&lt;&gt;"",$C$8:C347,A347)</f>
        <v>#VALUE!</v>
      </c>
      <c r="B348" s="443" t="str">
        <f>IF(C348&lt;&gt;"",COUNTA($C$8:C348),"")</f>
        <v/>
      </c>
      <c r="C348" s="443"/>
      <c r="D348" s="454" t="s">
        <v>389</v>
      </c>
      <c r="E348" s="453"/>
      <c r="F348" s="453"/>
      <c r="G348" s="453"/>
      <c r="H348" s="453"/>
      <c r="I348" s="453"/>
      <c r="J348" s="453"/>
      <c r="K348" s="456"/>
      <c r="L348" s="457"/>
      <c r="M348" s="458" t="str">
        <f>IF(K348&lt;&gt;"",VLOOKUP(K348,'DON GIA'!$S$1:$U$19,3,0),"")</f>
        <v/>
      </c>
      <c r="N348" s="458" t="str">
        <f>IF(K348&lt;&gt;"",VLOOKUP(K348,'DON GIA'!$S$1:$V$19,4,0),"")</f>
        <v/>
      </c>
      <c r="O348" s="458" t="str">
        <f t="shared" si="65"/>
        <v/>
      </c>
      <c r="P348" s="458" t="str">
        <f t="shared" si="66"/>
        <v/>
      </c>
      <c r="Q348" s="452" t="s">
        <v>205</v>
      </c>
      <c r="R348" s="453" t="s">
        <v>44</v>
      </c>
      <c r="S348" s="453">
        <v>1</v>
      </c>
      <c r="T348" s="459">
        <f>IF(Q348&lt;&gt;"",VLOOKUP(Q348,'DON GIA'!$H$1:$K$103,4,0),"")</f>
        <v>202000</v>
      </c>
      <c r="U348" s="459">
        <f t="shared" si="77"/>
        <v>202000</v>
      </c>
      <c r="V348" s="456" t="s">
        <v>35</v>
      </c>
      <c r="W348" s="453"/>
      <c r="X348" s="460"/>
      <c r="Y348" s="461"/>
      <c r="Z348" s="459" t="str">
        <f>IF(V348&lt;&gt;"",VLOOKUP(V348,'DON GIA'!$A$1:$D$346,4,0),"")</f>
        <v/>
      </c>
      <c r="AA348" s="459" t="str">
        <f t="shared" si="78"/>
        <v/>
      </c>
      <c r="AB348" s="452"/>
      <c r="AC348" s="452"/>
      <c r="AD348" s="452"/>
      <c r="AE348" s="452"/>
      <c r="AF348" s="452"/>
      <c r="AG348" s="453"/>
      <c r="AH348" s="452"/>
      <c r="AI348" s="453"/>
      <c r="AJ348" s="453"/>
      <c r="AK348" s="459" t="str">
        <f>IF(AH348&lt;&gt;"",VLOOKUP(AH348,'DON GIA'!$M$1:$P$9,4,0),"")</f>
        <v/>
      </c>
      <c r="AL348" s="459" t="str">
        <f t="shared" si="67"/>
        <v/>
      </c>
      <c r="AM348" s="453"/>
      <c r="AN348" s="453"/>
      <c r="AO348" s="449" t="str">
        <f t="shared" si="74"/>
        <v/>
      </c>
      <c r="AP348" s="456"/>
      <c r="AQ348" s="462"/>
    </row>
    <row r="349" spans="1:43" ht="31.5" outlineLevel="2">
      <c r="A349" s="455" t="e">
        <f>IF(C348&lt;&gt;"",$C$8:C348,A348)</f>
        <v>#VALUE!</v>
      </c>
      <c r="B349" s="443" t="str">
        <f>IF(C349&lt;&gt;"",COUNTA($C$8:C349),"")</f>
        <v/>
      </c>
      <c r="C349" s="443"/>
      <c r="D349" s="452"/>
      <c r="E349" s="453"/>
      <c r="F349" s="453"/>
      <c r="G349" s="453"/>
      <c r="H349" s="453"/>
      <c r="I349" s="453"/>
      <c r="J349" s="453"/>
      <c r="K349" s="456"/>
      <c r="L349" s="457"/>
      <c r="M349" s="458" t="str">
        <f>IF(K349&lt;&gt;"",VLOOKUP(K349,'DON GIA'!$S$1:$U$19,3,0),"")</f>
        <v/>
      </c>
      <c r="N349" s="458" t="str">
        <f>IF(K349&lt;&gt;"",VLOOKUP(K349,'DON GIA'!$S$1:$V$19,4,0),"")</f>
        <v/>
      </c>
      <c r="O349" s="458" t="str">
        <f t="shared" si="65"/>
        <v/>
      </c>
      <c r="P349" s="458" t="str">
        <f t="shared" si="66"/>
        <v/>
      </c>
      <c r="Q349" s="452" t="s">
        <v>206</v>
      </c>
      <c r="R349" s="453" t="s">
        <v>44</v>
      </c>
      <c r="S349" s="453">
        <v>1</v>
      </c>
      <c r="T349" s="459">
        <f>IF(Q349&lt;&gt;"",VLOOKUP(Q349,'DON GIA'!$H$1:$K$103,4,0),"")</f>
        <v>356000</v>
      </c>
      <c r="U349" s="459">
        <f t="shared" si="77"/>
        <v>356000</v>
      </c>
      <c r="V349" s="456" t="s">
        <v>35</v>
      </c>
      <c r="W349" s="453"/>
      <c r="X349" s="460"/>
      <c r="Y349" s="461"/>
      <c r="Z349" s="459" t="str">
        <f>IF(V349&lt;&gt;"",VLOOKUP(V349,'DON GIA'!$A$1:$D$346,4,0),"")</f>
        <v/>
      </c>
      <c r="AA349" s="459" t="str">
        <f t="shared" si="78"/>
        <v/>
      </c>
      <c r="AB349" s="452"/>
      <c r="AC349" s="452"/>
      <c r="AD349" s="452"/>
      <c r="AE349" s="452"/>
      <c r="AF349" s="452"/>
      <c r="AG349" s="453"/>
      <c r="AH349" s="452"/>
      <c r="AI349" s="453"/>
      <c r="AJ349" s="453"/>
      <c r="AK349" s="459" t="str">
        <f>IF(AH349&lt;&gt;"",VLOOKUP(AH349,'DON GIA'!$M$1:$P$9,4,0),"")</f>
        <v/>
      </c>
      <c r="AL349" s="459" t="str">
        <f t="shared" si="67"/>
        <v/>
      </c>
      <c r="AM349" s="453"/>
      <c r="AN349" s="453"/>
      <c r="AO349" s="449" t="str">
        <f t="shared" si="74"/>
        <v/>
      </c>
      <c r="AP349" s="456"/>
      <c r="AQ349" s="462"/>
    </row>
    <row r="350" spans="1:43" ht="31.5" outlineLevel="2">
      <c r="A350" s="455" t="e">
        <f>IF(C349&lt;&gt;"",$C$8:C349,A349)</f>
        <v>#VALUE!</v>
      </c>
      <c r="B350" s="443" t="str">
        <f>IF(C350&lt;&gt;"",COUNTA($C$8:C350),"")</f>
        <v/>
      </c>
      <c r="C350" s="443"/>
      <c r="D350" s="452"/>
      <c r="E350" s="453"/>
      <c r="F350" s="453"/>
      <c r="G350" s="453"/>
      <c r="H350" s="453"/>
      <c r="I350" s="453"/>
      <c r="J350" s="453"/>
      <c r="K350" s="456"/>
      <c r="L350" s="457"/>
      <c r="M350" s="458" t="str">
        <f>IF(K350&lt;&gt;"",VLOOKUP(K350,'DON GIA'!$S$1:$U$19,3,0),"")</f>
        <v/>
      </c>
      <c r="N350" s="458" t="str">
        <f>IF(K350&lt;&gt;"",VLOOKUP(K350,'DON GIA'!$S$1:$V$19,4,0),"")</f>
        <v/>
      </c>
      <c r="O350" s="458" t="str">
        <f t="shared" si="65"/>
        <v/>
      </c>
      <c r="P350" s="458" t="str">
        <f t="shared" si="66"/>
        <v/>
      </c>
      <c r="Q350" s="452" t="s">
        <v>61</v>
      </c>
      <c r="R350" s="453" t="s">
        <v>44</v>
      </c>
      <c r="S350" s="453">
        <v>1</v>
      </c>
      <c r="T350" s="459">
        <f>IF(Q350&lt;&gt;"",VLOOKUP(Q350,'DON GIA'!$H$1:$K$103,4,0),"")</f>
        <v>180000</v>
      </c>
      <c r="U350" s="459">
        <f t="shared" si="77"/>
        <v>180000</v>
      </c>
      <c r="V350" s="456" t="s">
        <v>35</v>
      </c>
      <c r="W350" s="453"/>
      <c r="X350" s="460"/>
      <c r="Y350" s="461"/>
      <c r="Z350" s="459" t="str">
        <f>IF(V350&lt;&gt;"",VLOOKUP(V350,'DON GIA'!$A$1:$D$346,4,0),"")</f>
        <v/>
      </c>
      <c r="AA350" s="459" t="str">
        <f t="shared" si="78"/>
        <v/>
      </c>
      <c r="AB350" s="452"/>
      <c r="AC350" s="452"/>
      <c r="AD350" s="452"/>
      <c r="AE350" s="452"/>
      <c r="AF350" s="452"/>
      <c r="AG350" s="453"/>
      <c r="AH350" s="452"/>
      <c r="AI350" s="453"/>
      <c r="AJ350" s="453"/>
      <c r="AK350" s="459" t="str">
        <f>IF(AH350&lt;&gt;"",VLOOKUP(AH350,'DON GIA'!$M$1:$P$9,4,0),"")</f>
        <v/>
      </c>
      <c r="AL350" s="459" t="str">
        <f t="shared" si="67"/>
        <v/>
      </c>
      <c r="AM350" s="453"/>
      <c r="AN350" s="453"/>
      <c r="AO350" s="449" t="str">
        <f t="shared" si="74"/>
        <v/>
      </c>
      <c r="AP350" s="456"/>
      <c r="AQ350" s="462"/>
    </row>
    <row r="351" spans="1:43" ht="31.5" outlineLevel="2">
      <c r="A351" s="455" t="e">
        <f>IF(C350&lt;&gt;"",$C$8:C350,A350)</f>
        <v>#VALUE!</v>
      </c>
      <c r="B351" s="443" t="str">
        <f>IF(C351&lt;&gt;"",COUNTA($C$8:C351),"")</f>
        <v/>
      </c>
      <c r="C351" s="443"/>
      <c r="D351" s="452"/>
      <c r="E351" s="453"/>
      <c r="F351" s="453"/>
      <c r="G351" s="453"/>
      <c r="H351" s="453"/>
      <c r="I351" s="453"/>
      <c r="J351" s="453"/>
      <c r="K351" s="456"/>
      <c r="L351" s="457"/>
      <c r="M351" s="458" t="str">
        <f>IF(K351&lt;&gt;"",VLOOKUP(K351,'DON GIA'!$S$1:$U$19,3,0),"")</f>
        <v/>
      </c>
      <c r="N351" s="458" t="str">
        <f>IF(K351&lt;&gt;"",VLOOKUP(K351,'DON GIA'!$S$1:$V$19,4,0),"")</f>
        <v/>
      </c>
      <c r="O351" s="458" t="str">
        <f t="shared" si="65"/>
        <v/>
      </c>
      <c r="P351" s="458" t="str">
        <f t="shared" si="66"/>
        <v/>
      </c>
      <c r="Q351" s="452" t="s">
        <v>84</v>
      </c>
      <c r="R351" s="453" t="s">
        <v>44</v>
      </c>
      <c r="S351" s="453">
        <v>1</v>
      </c>
      <c r="T351" s="459">
        <f>IF(Q351&lt;&gt;"",VLOOKUP(Q351,'DON GIA'!$H$1:$K$103,4,0),"")</f>
        <v>70000</v>
      </c>
      <c r="U351" s="459">
        <f t="shared" si="77"/>
        <v>70000</v>
      </c>
      <c r="V351" s="456" t="s">
        <v>35</v>
      </c>
      <c r="W351" s="453"/>
      <c r="X351" s="460"/>
      <c r="Y351" s="461"/>
      <c r="Z351" s="459" t="str">
        <f>IF(V351&lt;&gt;"",VLOOKUP(V351,'DON GIA'!$A$1:$D$346,4,0),"")</f>
        <v/>
      </c>
      <c r="AA351" s="459" t="str">
        <f t="shared" si="78"/>
        <v/>
      </c>
      <c r="AB351" s="452"/>
      <c r="AC351" s="452"/>
      <c r="AD351" s="452"/>
      <c r="AE351" s="452"/>
      <c r="AF351" s="452"/>
      <c r="AG351" s="453"/>
      <c r="AH351" s="452"/>
      <c r="AI351" s="453"/>
      <c r="AJ351" s="453"/>
      <c r="AK351" s="459" t="str">
        <f>IF(AH351&lt;&gt;"",VLOOKUP(AH351,'DON GIA'!$M$1:$P$9,4,0),"")</f>
        <v/>
      </c>
      <c r="AL351" s="459" t="str">
        <f t="shared" si="67"/>
        <v/>
      </c>
      <c r="AM351" s="453"/>
      <c r="AN351" s="453"/>
      <c r="AO351" s="449" t="str">
        <f t="shared" si="74"/>
        <v/>
      </c>
      <c r="AP351" s="456"/>
      <c r="AQ351" s="462"/>
    </row>
    <row r="352" spans="1:43" ht="31.5" outlineLevel="2">
      <c r="A352" s="455" t="e">
        <f>IF(C351&lt;&gt;"",$C$8:C351,A351)</f>
        <v>#VALUE!</v>
      </c>
      <c r="B352" s="443" t="str">
        <f>IF(C352&lt;&gt;"",COUNTA($C$8:C352),"")</f>
        <v/>
      </c>
      <c r="C352" s="443"/>
      <c r="D352" s="452"/>
      <c r="E352" s="453"/>
      <c r="F352" s="453"/>
      <c r="G352" s="453"/>
      <c r="H352" s="453"/>
      <c r="I352" s="453"/>
      <c r="J352" s="453"/>
      <c r="K352" s="456"/>
      <c r="L352" s="457"/>
      <c r="M352" s="458" t="str">
        <f>IF(K352&lt;&gt;"",VLOOKUP(K352,'DON GIA'!$S$1:$U$19,3,0),"")</f>
        <v/>
      </c>
      <c r="N352" s="458" t="str">
        <f>IF(K352&lt;&gt;"",VLOOKUP(K352,'DON GIA'!$S$1:$V$19,4,0),"")</f>
        <v/>
      </c>
      <c r="O352" s="458" t="str">
        <f t="shared" si="65"/>
        <v/>
      </c>
      <c r="P352" s="458" t="str">
        <f t="shared" si="66"/>
        <v/>
      </c>
      <c r="Q352" s="452" t="s">
        <v>133</v>
      </c>
      <c r="R352" s="453" t="s">
        <v>44</v>
      </c>
      <c r="S352" s="453">
        <v>1</v>
      </c>
      <c r="T352" s="459">
        <f>IF(Q352&lt;&gt;"",VLOOKUP(Q352,'DON GIA'!$H$1:$K$103,4,0),"")</f>
        <v>283000</v>
      </c>
      <c r="U352" s="459">
        <f t="shared" si="77"/>
        <v>283000</v>
      </c>
      <c r="V352" s="456" t="s">
        <v>35</v>
      </c>
      <c r="W352" s="453"/>
      <c r="X352" s="460"/>
      <c r="Y352" s="461"/>
      <c r="Z352" s="459" t="str">
        <f>IF(V352&lt;&gt;"",VLOOKUP(V352,'DON GIA'!$A$1:$D$346,4,0),"")</f>
        <v/>
      </c>
      <c r="AA352" s="459" t="str">
        <f t="shared" si="78"/>
        <v/>
      </c>
      <c r="AB352" s="452"/>
      <c r="AC352" s="452"/>
      <c r="AD352" s="452"/>
      <c r="AE352" s="452"/>
      <c r="AF352" s="452"/>
      <c r="AG352" s="453"/>
      <c r="AH352" s="452"/>
      <c r="AI352" s="453"/>
      <c r="AJ352" s="453"/>
      <c r="AK352" s="459" t="str">
        <f>IF(AH352&lt;&gt;"",VLOOKUP(AH352,'DON GIA'!$M$1:$P$9,4,0),"")</f>
        <v/>
      </c>
      <c r="AL352" s="459" t="str">
        <f t="shared" si="67"/>
        <v/>
      </c>
      <c r="AM352" s="453"/>
      <c r="AN352" s="453"/>
      <c r="AO352" s="449" t="str">
        <f t="shared" si="74"/>
        <v/>
      </c>
      <c r="AP352" s="456"/>
      <c r="AQ352" s="462"/>
    </row>
    <row r="353" spans="1:43" ht="31.5" outlineLevel="2">
      <c r="A353" s="455" t="e">
        <f>IF(C352&lt;&gt;"",$C$8:C352,A352)</f>
        <v>#VALUE!</v>
      </c>
      <c r="B353" s="443" t="str">
        <f>IF(C353&lt;&gt;"",COUNTA($C$8:C353),"")</f>
        <v/>
      </c>
      <c r="C353" s="443"/>
      <c r="D353" s="452"/>
      <c r="E353" s="453"/>
      <c r="F353" s="453"/>
      <c r="G353" s="453"/>
      <c r="H353" s="453"/>
      <c r="I353" s="453"/>
      <c r="J353" s="453"/>
      <c r="K353" s="456"/>
      <c r="L353" s="457"/>
      <c r="M353" s="458" t="str">
        <f>IF(K353&lt;&gt;"",VLOOKUP(K353,'DON GIA'!$S$1:$U$19,3,0),"")</f>
        <v/>
      </c>
      <c r="N353" s="458" t="str">
        <f>IF(K353&lt;&gt;"",VLOOKUP(K353,'DON GIA'!$S$1:$V$19,4,0),"")</f>
        <v/>
      </c>
      <c r="O353" s="458" t="str">
        <f t="shared" si="65"/>
        <v/>
      </c>
      <c r="P353" s="458" t="str">
        <f t="shared" si="66"/>
        <v/>
      </c>
      <c r="Q353" s="452" t="s">
        <v>207</v>
      </c>
      <c r="R353" s="453" t="s">
        <v>27</v>
      </c>
      <c r="S353" s="453">
        <v>1</v>
      </c>
      <c r="T353" s="459">
        <f>IF(Q353&lt;&gt;"",VLOOKUP(Q353,'DON GIA'!$H$1:$K$103,4,0),"")</f>
        <v>12000</v>
      </c>
      <c r="U353" s="459">
        <f t="shared" si="77"/>
        <v>12000</v>
      </c>
      <c r="V353" s="456" t="s">
        <v>35</v>
      </c>
      <c r="W353" s="453"/>
      <c r="X353" s="460"/>
      <c r="Y353" s="461"/>
      <c r="Z353" s="459" t="str">
        <f>IF(V353&lt;&gt;"",VLOOKUP(V353,'DON GIA'!$A$1:$D$346,4,0),"")</f>
        <v/>
      </c>
      <c r="AA353" s="459" t="str">
        <f t="shared" si="78"/>
        <v/>
      </c>
      <c r="AB353" s="452"/>
      <c r="AC353" s="452"/>
      <c r="AD353" s="452"/>
      <c r="AE353" s="452"/>
      <c r="AF353" s="452"/>
      <c r="AG353" s="453"/>
      <c r="AH353" s="452"/>
      <c r="AI353" s="453"/>
      <c r="AJ353" s="453"/>
      <c r="AK353" s="459" t="str">
        <f>IF(AH353&lt;&gt;"",VLOOKUP(AH353,'DON GIA'!$M$1:$P$9,4,0),"")</f>
        <v/>
      </c>
      <c r="AL353" s="459" t="str">
        <f t="shared" si="67"/>
        <v/>
      </c>
      <c r="AM353" s="453"/>
      <c r="AN353" s="453"/>
      <c r="AO353" s="449" t="str">
        <f t="shared" si="74"/>
        <v/>
      </c>
      <c r="AP353" s="456"/>
      <c r="AQ353" s="462"/>
    </row>
    <row r="354" spans="1:43" ht="31.5" outlineLevel="2">
      <c r="A354" s="455" t="e">
        <f>IF(C353&lt;&gt;"",$C$8:C353,A353)</f>
        <v>#VALUE!</v>
      </c>
      <c r="B354" s="443" t="str">
        <f>IF(C354&lt;&gt;"",COUNTA($C$8:C354),"")</f>
        <v/>
      </c>
      <c r="C354" s="443"/>
      <c r="D354" s="452"/>
      <c r="E354" s="453"/>
      <c r="F354" s="453"/>
      <c r="G354" s="453"/>
      <c r="H354" s="453"/>
      <c r="I354" s="453"/>
      <c r="J354" s="453"/>
      <c r="K354" s="456"/>
      <c r="L354" s="457"/>
      <c r="M354" s="458" t="str">
        <f>IF(K354&lt;&gt;"",VLOOKUP(K354,'DON GIA'!$S$1:$U$19,3,0),"")</f>
        <v/>
      </c>
      <c r="N354" s="458" t="str">
        <f>IF(K354&lt;&gt;"",VLOOKUP(K354,'DON GIA'!$S$1:$V$19,4,0),"")</f>
        <v/>
      </c>
      <c r="O354" s="458" t="str">
        <f t="shared" si="65"/>
        <v/>
      </c>
      <c r="P354" s="458" t="str">
        <f t="shared" si="66"/>
        <v/>
      </c>
      <c r="Q354" s="464" t="s">
        <v>35</v>
      </c>
      <c r="R354" s="465"/>
      <c r="S354" s="465"/>
      <c r="T354" s="459" t="str">
        <f>IF(Q354&lt;&gt;"",VLOOKUP(Q354,'DON GIA'!$H$1:$K$103,4,0),"")</f>
        <v/>
      </c>
      <c r="U354" s="459" t="str">
        <f t="shared" si="77"/>
        <v/>
      </c>
      <c r="V354" s="456" t="s">
        <v>35</v>
      </c>
      <c r="W354" s="453"/>
      <c r="X354" s="460"/>
      <c r="Y354" s="461"/>
      <c r="Z354" s="459" t="str">
        <f>IF(V354&lt;&gt;"",VLOOKUP(V354,'DON GIA'!$A$1:$D$346,4,0),"")</f>
        <v/>
      </c>
      <c r="AA354" s="459" t="str">
        <f t="shared" si="78"/>
        <v/>
      </c>
      <c r="AB354" s="452"/>
      <c r="AC354" s="452"/>
      <c r="AD354" s="452"/>
      <c r="AE354" s="452"/>
      <c r="AF354" s="452"/>
      <c r="AG354" s="453"/>
      <c r="AH354" s="452"/>
      <c r="AI354" s="453"/>
      <c r="AJ354" s="453"/>
      <c r="AK354" s="459" t="str">
        <f>IF(AH354&lt;&gt;"",VLOOKUP(AH354,'DON GIA'!$M$1:$P$9,4,0),"")</f>
        <v/>
      </c>
      <c r="AL354" s="459" t="str">
        <f t="shared" si="67"/>
        <v/>
      </c>
      <c r="AM354" s="453"/>
      <c r="AN354" s="453"/>
      <c r="AO354" s="449" t="str">
        <f t="shared" si="74"/>
        <v/>
      </c>
      <c r="AP354" s="456"/>
      <c r="AQ354" s="462"/>
    </row>
    <row r="355" spans="1:43" ht="31.5" outlineLevel="2">
      <c r="A355" s="455" t="e">
        <f>IF(C354&lt;&gt;"",$C$8:C354,A354)</f>
        <v>#VALUE!</v>
      </c>
      <c r="B355" s="443" t="str">
        <f>IF(C355&lt;&gt;"",COUNTA($C$8:C355),"")</f>
        <v/>
      </c>
      <c r="C355" s="443"/>
      <c r="D355" s="452"/>
      <c r="E355" s="453"/>
      <c r="F355" s="453"/>
      <c r="G355" s="453"/>
      <c r="H355" s="453"/>
      <c r="I355" s="453"/>
      <c r="J355" s="453"/>
      <c r="K355" s="456"/>
      <c r="L355" s="457"/>
      <c r="M355" s="458" t="str">
        <f>IF(K355&lt;&gt;"",VLOOKUP(K355,'DON GIA'!$S$1:$U$19,3,0),"")</f>
        <v/>
      </c>
      <c r="N355" s="458" t="str">
        <f>IF(K355&lt;&gt;"",VLOOKUP(K355,'DON GIA'!$S$1:$V$19,4,0),"")</f>
        <v/>
      </c>
      <c r="O355" s="458" t="str">
        <f t="shared" si="65"/>
        <v/>
      </c>
      <c r="P355" s="458" t="str">
        <f t="shared" si="66"/>
        <v/>
      </c>
      <c r="Q355" s="464" t="s">
        <v>35</v>
      </c>
      <c r="R355" s="465"/>
      <c r="S355" s="465"/>
      <c r="T355" s="459" t="str">
        <f>IF(Q355&lt;&gt;"",VLOOKUP(Q355,'DON GIA'!$H$1:$K$103,4,0),"")</f>
        <v/>
      </c>
      <c r="U355" s="459" t="str">
        <f t="shared" si="77"/>
        <v/>
      </c>
      <c r="V355" s="456" t="s">
        <v>35</v>
      </c>
      <c r="W355" s="453"/>
      <c r="X355" s="460"/>
      <c r="Y355" s="461"/>
      <c r="Z355" s="459" t="str">
        <f>IF(V355&lt;&gt;"",VLOOKUP(V355,'DON GIA'!$A$1:$D$346,4,0),"")</f>
        <v/>
      </c>
      <c r="AA355" s="459" t="str">
        <f t="shared" si="78"/>
        <v/>
      </c>
      <c r="AB355" s="452"/>
      <c r="AC355" s="452"/>
      <c r="AD355" s="452"/>
      <c r="AE355" s="452"/>
      <c r="AF355" s="452"/>
      <c r="AG355" s="453"/>
      <c r="AH355" s="452"/>
      <c r="AI355" s="453"/>
      <c r="AJ355" s="453"/>
      <c r="AK355" s="459" t="str">
        <f>IF(AH355&lt;&gt;"",VLOOKUP(AH355,'DON GIA'!$M$1:$P$9,4,0),"")</f>
        <v/>
      </c>
      <c r="AL355" s="459" t="str">
        <f t="shared" si="67"/>
        <v/>
      </c>
      <c r="AM355" s="453"/>
      <c r="AN355" s="453"/>
      <c r="AO355" s="449" t="str">
        <f t="shared" si="74"/>
        <v/>
      </c>
      <c r="AP355" s="456"/>
      <c r="AQ355" s="462"/>
    </row>
    <row r="356" spans="1:43" ht="31.5" outlineLevel="2">
      <c r="A356" s="455" t="e">
        <f>IF(C355&lt;&gt;"",$C$8:C355,A355)</f>
        <v>#VALUE!</v>
      </c>
      <c r="B356" s="443" t="str">
        <f>IF(C356&lt;&gt;"",COUNTA($C$8:C356),"")</f>
        <v/>
      </c>
      <c r="C356" s="443"/>
      <c r="D356" s="452"/>
      <c r="E356" s="453"/>
      <c r="F356" s="453"/>
      <c r="G356" s="453"/>
      <c r="H356" s="453"/>
      <c r="I356" s="453"/>
      <c r="J356" s="453"/>
      <c r="K356" s="456"/>
      <c r="L356" s="457"/>
      <c r="M356" s="458" t="str">
        <f>IF(K356&lt;&gt;"",VLOOKUP(K356,'DON GIA'!$S$1:$U$19,3,0),"")</f>
        <v/>
      </c>
      <c r="N356" s="458" t="str">
        <f>IF(K356&lt;&gt;"",VLOOKUP(K356,'DON GIA'!$S$1:$V$19,4,0),"")</f>
        <v/>
      </c>
      <c r="O356" s="458" t="str">
        <f t="shared" si="65"/>
        <v/>
      </c>
      <c r="P356" s="458" t="str">
        <f t="shared" si="66"/>
        <v/>
      </c>
      <c r="Q356" s="452" t="s">
        <v>35</v>
      </c>
      <c r="R356" s="453"/>
      <c r="S356" s="453"/>
      <c r="T356" s="459" t="str">
        <f>IF(Q356&lt;&gt;"",VLOOKUP(Q356,'DON GIA'!$H$1:$K$103,4,0),"")</f>
        <v/>
      </c>
      <c r="U356" s="459" t="str">
        <f t="shared" si="77"/>
        <v/>
      </c>
      <c r="V356" s="456" t="s">
        <v>35</v>
      </c>
      <c r="W356" s="453"/>
      <c r="X356" s="460"/>
      <c r="Y356" s="461"/>
      <c r="Z356" s="459" t="str">
        <f>IF(V356&lt;&gt;"",VLOOKUP(V356,'DON GIA'!$A$1:$D$346,4,0),"")</f>
        <v/>
      </c>
      <c r="AA356" s="459" t="str">
        <f t="shared" si="78"/>
        <v/>
      </c>
      <c r="AB356" s="452"/>
      <c r="AC356" s="452"/>
      <c r="AD356" s="452"/>
      <c r="AE356" s="452"/>
      <c r="AF356" s="452"/>
      <c r="AG356" s="453"/>
      <c r="AH356" s="452"/>
      <c r="AI356" s="453"/>
      <c r="AJ356" s="453"/>
      <c r="AK356" s="459" t="str">
        <f>IF(AH356&lt;&gt;"",VLOOKUP(AH356,'DON GIA'!$M$1:$P$9,4,0),"")</f>
        <v/>
      </c>
      <c r="AL356" s="459" t="str">
        <f t="shared" si="67"/>
        <v/>
      </c>
      <c r="AM356" s="453"/>
      <c r="AN356" s="453"/>
      <c r="AO356" s="449" t="str">
        <f t="shared" si="74"/>
        <v/>
      </c>
      <c r="AP356" s="456"/>
      <c r="AQ356" s="462"/>
    </row>
    <row r="357" spans="1:43" ht="31.5" outlineLevel="2">
      <c r="A357" s="455" t="e">
        <f>IF(C356&lt;&gt;"",$C$8:C356,A356)</f>
        <v>#VALUE!</v>
      </c>
      <c r="B357" s="443" t="str">
        <f>IF(C357&lt;&gt;"",COUNTA($C$8:C357),"")</f>
        <v/>
      </c>
      <c r="C357" s="443"/>
      <c r="D357" s="452"/>
      <c r="E357" s="453"/>
      <c r="F357" s="453"/>
      <c r="G357" s="453"/>
      <c r="H357" s="453"/>
      <c r="I357" s="453"/>
      <c r="J357" s="453"/>
      <c r="K357" s="456"/>
      <c r="L357" s="457"/>
      <c r="M357" s="458" t="str">
        <f>IF(K357&lt;&gt;"",VLOOKUP(K357,'DON GIA'!$S$1:$U$19,3,0),"")</f>
        <v/>
      </c>
      <c r="N357" s="458" t="str">
        <f>IF(K357&lt;&gt;"",VLOOKUP(K357,'DON GIA'!$S$1:$V$19,4,0),"")</f>
        <v/>
      </c>
      <c r="O357" s="458" t="str">
        <f t="shared" si="65"/>
        <v/>
      </c>
      <c r="P357" s="458" t="str">
        <f t="shared" si="66"/>
        <v/>
      </c>
      <c r="Q357" s="452" t="s">
        <v>35</v>
      </c>
      <c r="R357" s="453"/>
      <c r="S357" s="453"/>
      <c r="T357" s="459" t="str">
        <f>IF(Q357&lt;&gt;"",VLOOKUP(Q357,'DON GIA'!$H$1:$K$103,4,0),"")</f>
        <v/>
      </c>
      <c r="U357" s="459" t="str">
        <f t="shared" si="77"/>
        <v/>
      </c>
      <c r="V357" s="456" t="s">
        <v>35</v>
      </c>
      <c r="W357" s="453"/>
      <c r="X357" s="460"/>
      <c r="Y357" s="461"/>
      <c r="Z357" s="459" t="str">
        <f>IF(V357&lt;&gt;"",VLOOKUP(V357,'DON GIA'!$A$1:$D$346,4,0),"")</f>
        <v/>
      </c>
      <c r="AA357" s="459" t="str">
        <f t="shared" si="78"/>
        <v/>
      </c>
      <c r="AB357" s="452"/>
      <c r="AC357" s="452"/>
      <c r="AD357" s="452"/>
      <c r="AE357" s="452"/>
      <c r="AF357" s="452"/>
      <c r="AG357" s="453"/>
      <c r="AH357" s="452"/>
      <c r="AI357" s="453"/>
      <c r="AJ357" s="453"/>
      <c r="AK357" s="459" t="str">
        <f>IF(AH357&lt;&gt;"",VLOOKUP(AH357,'DON GIA'!$M$1:$P$9,4,0),"")</f>
        <v/>
      </c>
      <c r="AL357" s="459" t="str">
        <f t="shared" si="67"/>
        <v/>
      </c>
      <c r="AM357" s="453"/>
      <c r="AN357" s="453"/>
      <c r="AO357" s="449" t="str">
        <f t="shared" si="74"/>
        <v/>
      </c>
      <c r="AP357" s="456"/>
      <c r="AQ357" s="462"/>
    </row>
    <row r="358" spans="1:43" ht="31.5" outlineLevel="2">
      <c r="A358" s="455" t="e">
        <f>IF(C357&lt;&gt;"",$C$8:C357,A357)</f>
        <v>#VALUE!</v>
      </c>
      <c r="B358" s="443" t="str">
        <f>IF(C358&lt;&gt;"",COUNTA($C$8:C358),"")</f>
        <v/>
      </c>
      <c r="C358" s="443"/>
      <c r="D358" s="452"/>
      <c r="E358" s="453"/>
      <c r="F358" s="453"/>
      <c r="G358" s="453"/>
      <c r="H358" s="453"/>
      <c r="I358" s="453"/>
      <c r="J358" s="453"/>
      <c r="K358" s="456"/>
      <c r="L358" s="457"/>
      <c r="M358" s="458" t="str">
        <f>IF(K358&lt;&gt;"",VLOOKUP(K358,'DON GIA'!$S$1:$U$19,3,0),"")</f>
        <v/>
      </c>
      <c r="N358" s="458" t="str">
        <f>IF(K358&lt;&gt;"",VLOOKUP(K358,'DON GIA'!$S$1:$V$19,4,0),"")</f>
        <v/>
      </c>
      <c r="O358" s="458" t="str">
        <f t="shared" si="65"/>
        <v/>
      </c>
      <c r="P358" s="458" t="str">
        <f t="shared" si="66"/>
        <v/>
      </c>
      <c r="Q358" s="452" t="s">
        <v>35</v>
      </c>
      <c r="R358" s="453"/>
      <c r="S358" s="453"/>
      <c r="T358" s="459" t="str">
        <f>IF(Q358&lt;&gt;"",VLOOKUP(Q358,'DON GIA'!$H$1:$K$103,4,0),"")</f>
        <v/>
      </c>
      <c r="U358" s="459" t="str">
        <f t="shared" si="77"/>
        <v/>
      </c>
      <c r="V358" s="456" t="s">
        <v>35</v>
      </c>
      <c r="W358" s="453"/>
      <c r="X358" s="460"/>
      <c r="Y358" s="461"/>
      <c r="Z358" s="459" t="str">
        <f>IF(V358&lt;&gt;"",VLOOKUP(V358,'DON GIA'!$A$1:$D$346,4,0),"")</f>
        <v/>
      </c>
      <c r="AA358" s="459" t="str">
        <f t="shared" si="78"/>
        <v/>
      </c>
      <c r="AB358" s="452"/>
      <c r="AC358" s="452"/>
      <c r="AD358" s="452"/>
      <c r="AE358" s="452"/>
      <c r="AF358" s="452"/>
      <c r="AG358" s="453"/>
      <c r="AH358" s="452"/>
      <c r="AI358" s="453"/>
      <c r="AJ358" s="453"/>
      <c r="AK358" s="459" t="str">
        <f>IF(AH358&lt;&gt;"",VLOOKUP(AH358,'DON GIA'!$M$1:$P$9,4,0),"")</f>
        <v/>
      </c>
      <c r="AL358" s="459" t="str">
        <f t="shared" si="67"/>
        <v/>
      </c>
      <c r="AM358" s="453"/>
      <c r="AN358" s="453"/>
      <c r="AO358" s="449" t="str">
        <f t="shared" si="74"/>
        <v/>
      </c>
      <c r="AP358" s="456"/>
      <c r="AQ358" s="462"/>
    </row>
    <row r="359" spans="1:43" ht="31.5" outlineLevel="2">
      <c r="A359" s="455" t="e">
        <f>IF(C358&lt;&gt;"",$C$8:C358,A358)</f>
        <v>#VALUE!</v>
      </c>
      <c r="B359" s="443" t="str">
        <f>IF(C359&lt;&gt;"",COUNTA($C$8:C359),"")</f>
        <v/>
      </c>
      <c r="C359" s="443"/>
      <c r="D359" s="452"/>
      <c r="E359" s="453"/>
      <c r="F359" s="453"/>
      <c r="G359" s="453"/>
      <c r="H359" s="453"/>
      <c r="I359" s="453"/>
      <c r="J359" s="453"/>
      <c r="K359" s="456"/>
      <c r="L359" s="457"/>
      <c r="M359" s="458" t="str">
        <f>IF(K359&lt;&gt;"",VLOOKUP(K359,'DON GIA'!$S$1:$U$19,3,0),"")</f>
        <v/>
      </c>
      <c r="N359" s="458" t="str">
        <f>IF(K359&lt;&gt;"",VLOOKUP(K359,'DON GIA'!$S$1:$V$19,4,0),"")</f>
        <v/>
      </c>
      <c r="O359" s="458" t="str">
        <f t="shared" si="65"/>
        <v/>
      </c>
      <c r="P359" s="458" t="str">
        <f t="shared" si="66"/>
        <v/>
      </c>
      <c r="Q359" s="452" t="s">
        <v>35</v>
      </c>
      <c r="R359" s="453"/>
      <c r="S359" s="453"/>
      <c r="T359" s="459" t="str">
        <f>IF(Q359&lt;&gt;"",VLOOKUP(Q359,'DON GIA'!$H$1:$K$103,4,0),"")</f>
        <v/>
      </c>
      <c r="U359" s="459" t="str">
        <f t="shared" si="77"/>
        <v/>
      </c>
      <c r="V359" s="456" t="s">
        <v>35</v>
      </c>
      <c r="W359" s="453"/>
      <c r="X359" s="460"/>
      <c r="Y359" s="461"/>
      <c r="Z359" s="459" t="str">
        <f>IF(V359&lt;&gt;"",VLOOKUP(V359,'DON GIA'!$A$1:$D$346,4,0),"")</f>
        <v/>
      </c>
      <c r="AA359" s="459" t="str">
        <f t="shared" si="78"/>
        <v/>
      </c>
      <c r="AB359" s="452"/>
      <c r="AC359" s="452"/>
      <c r="AD359" s="452"/>
      <c r="AE359" s="452"/>
      <c r="AF359" s="452"/>
      <c r="AG359" s="453"/>
      <c r="AH359" s="452"/>
      <c r="AI359" s="453"/>
      <c r="AJ359" s="453"/>
      <c r="AK359" s="459" t="str">
        <f>IF(AH359&lt;&gt;"",VLOOKUP(AH359,'DON GIA'!$M$1:$P$9,4,0),"")</f>
        <v/>
      </c>
      <c r="AL359" s="459" t="str">
        <f t="shared" si="67"/>
        <v/>
      </c>
      <c r="AM359" s="453"/>
      <c r="AN359" s="453"/>
      <c r="AO359" s="449" t="str">
        <f t="shared" si="74"/>
        <v/>
      </c>
      <c r="AP359" s="456"/>
      <c r="AQ359" s="462"/>
    </row>
    <row r="360" spans="1:43" ht="31.5" outlineLevel="2">
      <c r="A360" s="455" t="e">
        <f>IF(C359&lt;&gt;"",$C$8:C359,A359)</f>
        <v>#VALUE!</v>
      </c>
      <c r="B360" s="443" t="str">
        <f>IF(C360&lt;&gt;"",COUNTA($C$8:C360),"")</f>
        <v/>
      </c>
      <c r="C360" s="443"/>
      <c r="D360" s="452"/>
      <c r="E360" s="453"/>
      <c r="F360" s="453"/>
      <c r="G360" s="453"/>
      <c r="H360" s="453"/>
      <c r="I360" s="453"/>
      <c r="J360" s="453"/>
      <c r="K360" s="456"/>
      <c r="L360" s="457"/>
      <c r="M360" s="458" t="str">
        <f>IF(K360&lt;&gt;"",VLOOKUP(K360,'DON GIA'!$S$1:$U$19,3,0),"")</f>
        <v/>
      </c>
      <c r="N360" s="458" t="str">
        <f>IF(K360&lt;&gt;"",VLOOKUP(K360,'DON GIA'!$S$1:$V$19,4,0),"")</f>
        <v/>
      </c>
      <c r="O360" s="458" t="str">
        <f t="shared" ref="O360:O426" si="79">IF(K360&lt;&gt;"",L360*M360,"")</f>
        <v/>
      </c>
      <c r="P360" s="458" t="str">
        <f t="shared" ref="P360:P426" si="80">IF(K360&lt;&gt;"",L360*N360,"")</f>
        <v/>
      </c>
      <c r="Q360" s="452" t="s">
        <v>35</v>
      </c>
      <c r="R360" s="453"/>
      <c r="S360" s="453"/>
      <c r="T360" s="459" t="str">
        <f>IF(Q360&lt;&gt;"",VLOOKUP(Q360,'DON GIA'!$H$1:$K$103,4,0),"")</f>
        <v/>
      </c>
      <c r="U360" s="459" t="str">
        <f t="shared" si="77"/>
        <v/>
      </c>
      <c r="V360" s="456" t="s">
        <v>35</v>
      </c>
      <c r="W360" s="453"/>
      <c r="X360" s="460"/>
      <c r="Y360" s="461"/>
      <c r="Z360" s="459" t="str">
        <f>IF(V360&lt;&gt;"",VLOOKUP(V360,'DON GIA'!$A$1:$D$346,4,0),"")</f>
        <v/>
      </c>
      <c r="AA360" s="459" t="str">
        <f t="shared" si="78"/>
        <v/>
      </c>
      <c r="AB360" s="452"/>
      <c r="AC360" s="452"/>
      <c r="AD360" s="452"/>
      <c r="AE360" s="452"/>
      <c r="AF360" s="452"/>
      <c r="AG360" s="453"/>
      <c r="AH360" s="452"/>
      <c r="AI360" s="453"/>
      <c r="AJ360" s="453"/>
      <c r="AK360" s="459" t="str">
        <f>IF(AH360&lt;&gt;"",VLOOKUP(AH360,'DON GIA'!$M$1:$P$9,4,0),"")</f>
        <v/>
      </c>
      <c r="AL360" s="459" t="str">
        <f t="shared" ref="AL360:AL426" si="81">IF(AH360&lt;&gt;"",AJ360*AK360,"")</f>
        <v/>
      </c>
      <c r="AM360" s="453"/>
      <c r="AN360" s="453"/>
      <c r="AO360" s="449" t="str">
        <f t="shared" si="74"/>
        <v/>
      </c>
      <c r="AP360" s="456"/>
      <c r="AQ360" s="462"/>
    </row>
    <row r="361" spans="1:43" ht="31.5" outlineLevel="2">
      <c r="A361" s="455" t="e">
        <f>IF(C360&lt;&gt;"",$C$8:C360,A360)</f>
        <v>#VALUE!</v>
      </c>
      <c r="B361" s="443" t="str">
        <f>IF(C361&lt;&gt;"",COUNTA($C$8:C361),"")</f>
        <v/>
      </c>
      <c r="C361" s="443"/>
      <c r="D361" s="452"/>
      <c r="E361" s="453"/>
      <c r="F361" s="453"/>
      <c r="G361" s="453"/>
      <c r="H361" s="453"/>
      <c r="I361" s="453"/>
      <c r="J361" s="453"/>
      <c r="K361" s="456"/>
      <c r="L361" s="457"/>
      <c r="M361" s="458" t="str">
        <f>IF(K361&lt;&gt;"",VLOOKUP(K361,'DON GIA'!$S$1:$U$19,3,0),"")</f>
        <v/>
      </c>
      <c r="N361" s="458" t="str">
        <f>IF(K361&lt;&gt;"",VLOOKUP(K361,'DON GIA'!$S$1:$V$19,4,0),"")</f>
        <v/>
      </c>
      <c r="O361" s="458" t="str">
        <f t="shared" si="79"/>
        <v/>
      </c>
      <c r="P361" s="458" t="str">
        <f t="shared" si="80"/>
        <v/>
      </c>
      <c r="Q361" s="452" t="s">
        <v>35</v>
      </c>
      <c r="R361" s="453"/>
      <c r="S361" s="453"/>
      <c r="T361" s="459" t="str">
        <f>IF(Q361&lt;&gt;"",VLOOKUP(Q361,'DON GIA'!$H$1:$K$103,4,0),"")</f>
        <v/>
      </c>
      <c r="U361" s="459" t="str">
        <f t="shared" si="77"/>
        <v/>
      </c>
      <c r="V361" s="456" t="s">
        <v>35</v>
      </c>
      <c r="W361" s="453"/>
      <c r="X361" s="460"/>
      <c r="Y361" s="461"/>
      <c r="Z361" s="459" t="str">
        <f>IF(V361&lt;&gt;"",VLOOKUP(V361,'DON GIA'!$A$1:$D$346,4,0),"")</f>
        <v/>
      </c>
      <c r="AA361" s="459" t="str">
        <f t="shared" si="78"/>
        <v/>
      </c>
      <c r="AB361" s="452"/>
      <c r="AC361" s="452"/>
      <c r="AD361" s="452"/>
      <c r="AE361" s="452"/>
      <c r="AF361" s="452"/>
      <c r="AG361" s="453"/>
      <c r="AH361" s="452"/>
      <c r="AI361" s="453"/>
      <c r="AJ361" s="453"/>
      <c r="AK361" s="459" t="str">
        <f>IF(AH361&lt;&gt;"",VLOOKUP(AH361,'DON GIA'!$M$1:$P$9,4,0),"")</f>
        <v/>
      </c>
      <c r="AL361" s="459" t="str">
        <f t="shared" si="81"/>
        <v/>
      </c>
      <c r="AM361" s="453"/>
      <c r="AN361" s="453"/>
      <c r="AO361" s="449" t="str">
        <f t="shared" si="74"/>
        <v/>
      </c>
      <c r="AP361" s="456"/>
      <c r="AQ361" s="462"/>
    </row>
    <row r="362" spans="1:43" ht="31.5" outlineLevel="2">
      <c r="A362" s="455" t="e">
        <f>IF(C361&lt;&gt;"",$C$8:C361,A361)</f>
        <v>#VALUE!</v>
      </c>
      <c r="B362" s="443" t="str">
        <f>IF(C362&lt;&gt;"",COUNTA($C$8:C362),"")</f>
        <v/>
      </c>
      <c r="C362" s="443"/>
      <c r="D362" s="452"/>
      <c r="E362" s="453"/>
      <c r="F362" s="453"/>
      <c r="G362" s="453"/>
      <c r="H362" s="453"/>
      <c r="I362" s="453"/>
      <c r="J362" s="453"/>
      <c r="K362" s="456"/>
      <c r="L362" s="457"/>
      <c r="M362" s="458" t="str">
        <f>IF(K362&lt;&gt;"",VLOOKUP(K362,'DON GIA'!$S$1:$U$19,3,0),"")</f>
        <v/>
      </c>
      <c r="N362" s="458" t="str">
        <f>IF(K362&lt;&gt;"",VLOOKUP(K362,'DON GIA'!$S$1:$V$19,4,0),"")</f>
        <v/>
      </c>
      <c r="O362" s="458" t="str">
        <f t="shared" si="79"/>
        <v/>
      </c>
      <c r="P362" s="458" t="str">
        <f t="shared" si="80"/>
        <v/>
      </c>
      <c r="Q362" s="452" t="s">
        <v>35</v>
      </c>
      <c r="R362" s="453"/>
      <c r="S362" s="453"/>
      <c r="T362" s="459" t="str">
        <f>IF(Q362&lt;&gt;"",VLOOKUP(Q362,'DON GIA'!$H$1:$K$103,4,0),"")</f>
        <v/>
      </c>
      <c r="U362" s="459" t="str">
        <f t="shared" si="77"/>
        <v/>
      </c>
      <c r="V362" s="456" t="s">
        <v>35</v>
      </c>
      <c r="W362" s="453"/>
      <c r="X362" s="460"/>
      <c r="Y362" s="461"/>
      <c r="Z362" s="459" t="str">
        <f>IF(V362&lt;&gt;"",VLOOKUP(V362,'DON GIA'!$A$1:$D$346,4,0),"")</f>
        <v/>
      </c>
      <c r="AA362" s="459" t="str">
        <f t="shared" si="78"/>
        <v/>
      </c>
      <c r="AB362" s="452"/>
      <c r="AC362" s="452"/>
      <c r="AD362" s="452"/>
      <c r="AE362" s="452"/>
      <c r="AF362" s="452"/>
      <c r="AG362" s="453"/>
      <c r="AH362" s="452"/>
      <c r="AI362" s="453"/>
      <c r="AJ362" s="453"/>
      <c r="AK362" s="459" t="str">
        <f>IF(AH362&lt;&gt;"",VLOOKUP(AH362,'DON GIA'!$M$1:$P$9,4,0),"")</f>
        <v/>
      </c>
      <c r="AL362" s="459" t="str">
        <f t="shared" si="81"/>
        <v/>
      </c>
      <c r="AM362" s="453"/>
      <c r="AN362" s="453"/>
      <c r="AO362" s="449" t="str">
        <f t="shared" si="74"/>
        <v/>
      </c>
      <c r="AP362" s="456"/>
      <c r="AQ362" s="462"/>
    </row>
    <row r="363" spans="1:43" ht="31.5" outlineLevel="2">
      <c r="A363" s="455" t="e">
        <f>IF(C362&lt;&gt;"",$C$8:C362,A362)</f>
        <v>#VALUE!</v>
      </c>
      <c r="B363" s="443" t="str">
        <f>IF(C363&lt;&gt;"",COUNTA($C$8:C363),"")</f>
        <v/>
      </c>
      <c r="C363" s="443"/>
      <c r="D363" s="452"/>
      <c r="E363" s="453"/>
      <c r="F363" s="453"/>
      <c r="G363" s="453"/>
      <c r="H363" s="453"/>
      <c r="I363" s="453"/>
      <c r="J363" s="453"/>
      <c r="K363" s="456"/>
      <c r="L363" s="457"/>
      <c r="M363" s="458" t="str">
        <f>IF(K363&lt;&gt;"",VLOOKUP(K363,'DON GIA'!$S$1:$U$19,3,0),"")</f>
        <v/>
      </c>
      <c r="N363" s="458" t="str">
        <f>IF(K363&lt;&gt;"",VLOOKUP(K363,'DON GIA'!$S$1:$V$19,4,0),"")</f>
        <v/>
      </c>
      <c r="O363" s="458" t="str">
        <f t="shared" si="79"/>
        <v/>
      </c>
      <c r="P363" s="458" t="str">
        <f t="shared" si="80"/>
        <v/>
      </c>
      <c r="Q363" s="452" t="s">
        <v>35</v>
      </c>
      <c r="R363" s="453"/>
      <c r="S363" s="453"/>
      <c r="T363" s="459" t="str">
        <f>IF(Q363&lt;&gt;"",VLOOKUP(Q363,'DON GIA'!$H$1:$K$103,4,0),"")</f>
        <v/>
      </c>
      <c r="U363" s="459" t="str">
        <f t="shared" si="77"/>
        <v/>
      </c>
      <c r="V363" s="456" t="s">
        <v>35</v>
      </c>
      <c r="W363" s="453"/>
      <c r="X363" s="460"/>
      <c r="Y363" s="461"/>
      <c r="Z363" s="459" t="str">
        <f>IF(V363&lt;&gt;"",VLOOKUP(V363,'DON GIA'!$A$1:$D$346,4,0),"")</f>
        <v/>
      </c>
      <c r="AA363" s="459" t="str">
        <f t="shared" si="78"/>
        <v/>
      </c>
      <c r="AB363" s="452"/>
      <c r="AC363" s="452"/>
      <c r="AD363" s="452"/>
      <c r="AE363" s="452"/>
      <c r="AF363" s="452"/>
      <c r="AG363" s="453"/>
      <c r="AH363" s="452"/>
      <c r="AI363" s="453"/>
      <c r="AJ363" s="453"/>
      <c r="AK363" s="459" t="str">
        <f>IF(AH363&lt;&gt;"",VLOOKUP(AH363,'DON GIA'!$M$1:$P$9,4,0),"")</f>
        <v/>
      </c>
      <c r="AL363" s="459" t="str">
        <f t="shared" si="81"/>
        <v/>
      </c>
      <c r="AM363" s="453"/>
      <c r="AN363" s="453"/>
      <c r="AO363" s="449" t="str">
        <f t="shared" si="74"/>
        <v/>
      </c>
      <c r="AP363" s="456"/>
      <c r="AQ363" s="462"/>
    </row>
    <row r="364" spans="1:43" ht="31.5" outlineLevel="2">
      <c r="A364" s="455" t="e">
        <f>IF(C363&lt;&gt;"",$C$8:C363,A363)</f>
        <v>#VALUE!</v>
      </c>
      <c r="B364" s="443" t="str">
        <f>IF(C364&lt;&gt;"",COUNTA($C$8:C364),"")</f>
        <v/>
      </c>
      <c r="C364" s="443"/>
      <c r="D364" s="452"/>
      <c r="E364" s="453"/>
      <c r="F364" s="453"/>
      <c r="G364" s="453"/>
      <c r="H364" s="453"/>
      <c r="I364" s="453"/>
      <c r="J364" s="453"/>
      <c r="K364" s="456"/>
      <c r="L364" s="457"/>
      <c r="M364" s="458" t="str">
        <f>IF(K364&lt;&gt;"",VLOOKUP(K364,'DON GIA'!$S$1:$U$19,3,0),"")</f>
        <v/>
      </c>
      <c r="N364" s="458" t="str">
        <f>IF(K364&lt;&gt;"",VLOOKUP(K364,'DON GIA'!$S$1:$V$19,4,0),"")</f>
        <v/>
      </c>
      <c r="O364" s="458" t="str">
        <f t="shared" si="79"/>
        <v/>
      </c>
      <c r="P364" s="458" t="str">
        <f t="shared" si="80"/>
        <v/>
      </c>
      <c r="Q364" s="452" t="s">
        <v>35</v>
      </c>
      <c r="R364" s="453"/>
      <c r="S364" s="453"/>
      <c r="T364" s="459" t="str">
        <f>IF(Q364&lt;&gt;"",VLOOKUP(Q364,'DON GIA'!$H$1:$K$103,4,0),"")</f>
        <v/>
      </c>
      <c r="U364" s="459" t="str">
        <f t="shared" si="77"/>
        <v/>
      </c>
      <c r="V364" s="456" t="s">
        <v>35</v>
      </c>
      <c r="W364" s="453"/>
      <c r="X364" s="460"/>
      <c r="Y364" s="461"/>
      <c r="Z364" s="459" t="str">
        <f>IF(V364&lt;&gt;"",VLOOKUP(V364,'DON GIA'!$A$1:$D$346,4,0),"")</f>
        <v/>
      </c>
      <c r="AA364" s="459" t="str">
        <f t="shared" si="78"/>
        <v/>
      </c>
      <c r="AB364" s="452"/>
      <c r="AC364" s="452"/>
      <c r="AD364" s="452"/>
      <c r="AE364" s="452"/>
      <c r="AF364" s="452"/>
      <c r="AG364" s="453"/>
      <c r="AH364" s="452"/>
      <c r="AI364" s="453"/>
      <c r="AJ364" s="453"/>
      <c r="AK364" s="459" t="str">
        <f>IF(AH364&lt;&gt;"",VLOOKUP(AH364,'DON GIA'!$M$1:$P$9,4,0),"")</f>
        <v/>
      </c>
      <c r="AL364" s="459" t="str">
        <f t="shared" si="81"/>
        <v/>
      </c>
      <c r="AM364" s="453"/>
      <c r="AN364" s="453"/>
      <c r="AO364" s="449" t="str">
        <f t="shared" si="74"/>
        <v/>
      </c>
      <c r="AP364" s="456"/>
      <c r="AQ364" s="462"/>
    </row>
    <row r="365" spans="1:43" ht="31.5" outlineLevel="2">
      <c r="A365" s="455" t="e">
        <f>IF(C364&lt;&gt;"",$C$8:C364,A364)</f>
        <v>#VALUE!</v>
      </c>
      <c r="B365" s="443" t="str">
        <f>IF(C365&lt;&gt;"",COUNTA($C$8:C365),"")</f>
        <v/>
      </c>
      <c r="C365" s="443"/>
      <c r="D365" s="499"/>
      <c r="E365" s="453"/>
      <c r="F365" s="453"/>
      <c r="G365" s="453"/>
      <c r="H365" s="453"/>
      <c r="I365" s="453"/>
      <c r="J365" s="453"/>
      <c r="K365" s="456"/>
      <c r="L365" s="457"/>
      <c r="M365" s="458" t="str">
        <f>IF(K365&lt;&gt;"",VLOOKUP(K365,'DON GIA'!$S$1:$U$19,3,0),"")</f>
        <v/>
      </c>
      <c r="N365" s="458" t="str">
        <f>IF(K365&lt;&gt;"",VLOOKUP(K365,'DON GIA'!$S$1:$V$19,4,0),"")</f>
        <v/>
      </c>
      <c r="O365" s="458" t="str">
        <f t="shared" si="79"/>
        <v/>
      </c>
      <c r="P365" s="458" t="str">
        <f t="shared" si="80"/>
        <v/>
      </c>
      <c r="Q365" s="452" t="s">
        <v>35</v>
      </c>
      <c r="R365" s="453"/>
      <c r="S365" s="453"/>
      <c r="T365" s="459" t="str">
        <f>IF(Q365&lt;&gt;"",VLOOKUP(Q365,'DON GIA'!$H$1:$K$103,4,0),"")</f>
        <v/>
      </c>
      <c r="U365" s="459" t="str">
        <f t="shared" si="77"/>
        <v/>
      </c>
      <c r="V365" s="456" t="s">
        <v>35</v>
      </c>
      <c r="W365" s="453"/>
      <c r="X365" s="460"/>
      <c r="Y365" s="461"/>
      <c r="Z365" s="459" t="str">
        <f>IF(V365&lt;&gt;"",VLOOKUP(V365,'DON GIA'!$A$1:$D$346,4,0),"")</f>
        <v/>
      </c>
      <c r="AA365" s="459" t="str">
        <f t="shared" si="78"/>
        <v/>
      </c>
      <c r="AB365" s="452"/>
      <c r="AC365" s="452"/>
      <c r="AD365" s="452"/>
      <c r="AE365" s="452"/>
      <c r="AF365" s="452"/>
      <c r="AG365" s="453"/>
      <c r="AH365" s="452"/>
      <c r="AI365" s="453"/>
      <c r="AJ365" s="453"/>
      <c r="AK365" s="459" t="str">
        <f>IF(AH365&lt;&gt;"",VLOOKUP(AH365,'DON GIA'!$M$1:$P$9,4,0),"")</f>
        <v/>
      </c>
      <c r="AL365" s="459" t="str">
        <f t="shared" si="81"/>
        <v/>
      </c>
      <c r="AM365" s="453"/>
      <c r="AN365" s="453"/>
      <c r="AO365" s="449" t="str">
        <f t="shared" si="74"/>
        <v/>
      </c>
      <c r="AP365" s="456"/>
      <c r="AQ365" s="462"/>
    </row>
    <row r="366" spans="1:43" ht="62.25" outlineLevel="1">
      <c r="A366" s="410" t="s">
        <v>829</v>
      </c>
      <c r="B366" s="443">
        <f>IF(C366&lt;&gt;"",COUNTA($C$8:C366),"")</f>
        <v>32</v>
      </c>
      <c r="C366" s="443">
        <v>424</v>
      </c>
      <c r="D366" s="499" t="s">
        <v>209</v>
      </c>
      <c r="E366" s="445"/>
      <c r="F366" s="445"/>
      <c r="G366" s="445"/>
      <c r="H366" s="445"/>
      <c r="I366" s="445"/>
      <c r="J366" s="445"/>
      <c r="K366" s="500"/>
      <c r="L366" s="490">
        <f>SUBTOTAL(9,L367:L400)</f>
        <v>5165.6000000000004</v>
      </c>
      <c r="M366" s="448"/>
      <c r="N366" s="448"/>
      <c r="O366" s="448">
        <f>SUBTOTAL(9,O367:O400)</f>
        <v>11493588500</v>
      </c>
      <c r="P366" s="448">
        <f>SUBTOTAL(9,P367:P400)</f>
        <v>0</v>
      </c>
      <c r="Q366" s="444"/>
      <c r="R366" s="445"/>
      <c r="S366" s="445">
        <f>SUBTOTAL(9,S367:S400)</f>
        <v>104</v>
      </c>
      <c r="T366" s="449"/>
      <c r="U366" s="449">
        <f>SUBTOTAL(9,U367:U400)</f>
        <v>27892000</v>
      </c>
      <c r="V366" s="446"/>
      <c r="W366" s="445"/>
      <c r="X366" s="501">
        <f>SUBTOTAL(9,X367:X400)</f>
        <v>747.7</v>
      </c>
      <c r="Y366" s="451">
        <f>SUBTOTAL(9,Y367:Y400)</f>
        <v>0</v>
      </c>
      <c r="Z366" s="449"/>
      <c r="AA366" s="449">
        <f>SUBTOTAL(9,AA367:AA400)</f>
        <v>152395430</v>
      </c>
      <c r="AB366" s="452"/>
      <c r="AC366" s="452"/>
      <c r="AD366" s="452"/>
      <c r="AE366" s="452"/>
      <c r="AF366" s="452"/>
      <c r="AG366" s="453"/>
      <c r="AH366" s="452"/>
      <c r="AI366" s="445"/>
      <c r="AJ366" s="445">
        <f>SUBTOTAL(9,AJ367:AJ400)</f>
        <v>0</v>
      </c>
      <c r="AK366" s="449"/>
      <c r="AL366" s="449">
        <f>SUBTOTAL(9,AL367:AL400)</f>
        <v>0</v>
      </c>
      <c r="AM366" s="445"/>
      <c r="AN366" s="445">
        <f>SUBTOTAL(9,AN367:AN400)</f>
        <v>0</v>
      </c>
      <c r="AO366" s="449">
        <f t="shared" si="74"/>
        <v>11673875930</v>
      </c>
      <c r="AP366" s="454"/>
      <c r="AQ366" s="423"/>
    </row>
    <row r="367" spans="1:43" ht="220.5" outlineLevel="2">
      <c r="A367" s="455" t="e">
        <f>IF(C366&lt;&gt;"",$C$8:C366,A365)</f>
        <v>#VALUE!</v>
      </c>
      <c r="B367" s="443" t="str">
        <f>IF(C367&lt;&gt;"",COUNTA($C$8:C367),"")</f>
        <v/>
      </c>
      <c r="C367" s="443"/>
      <c r="D367" s="482" t="s">
        <v>212</v>
      </c>
      <c r="E367" s="453">
        <v>4</v>
      </c>
      <c r="F367" s="453"/>
      <c r="G367" s="453">
        <v>8</v>
      </c>
      <c r="H367" s="453">
        <v>79</v>
      </c>
      <c r="I367" s="453">
        <v>250</v>
      </c>
      <c r="J367" s="453">
        <v>21</v>
      </c>
      <c r="K367" s="502" t="s">
        <v>392</v>
      </c>
      <c r="L367" s="491">
        <v>936.9</v>
      </c>
      <c r="M367" s="458">
        <f>IF(K367&lt;&gt;"",VLOOKUP(K367,'DON GIA'!$S$1:$U$19,3,0),"")</f>
        <v>3015000</v>
      </c>
      <c r="N367" s="458">
        <f>IF(K367&lt;&gt;"",VLOOKUP(K367,'DON GIA'!$S$1:$V$19,4,0),"")</f>
        <v>0</v>
      </c>
      <c r="O367" s="458">
        <f t="shared" si="79"/>
        <v>2824753500</v>
      </c>
      <c r="P367" s="458">
        <f t="shared" si="80"/>
        <v>0</v>
      </c>
      <c r="Q367" s="452" t="s">
        <v>766</v>
      </c>
      <c r="R367" s="453" t="s">
        <v>210</v>
      </c>
      <c r="S367" s="453">
        <v>18</v>
      </c>
      <c r="T367" s="459">
        <f>IF(Q367&lt;&gt;"",VLOOKUP(Q367,'DON GIA'!$H$1:$K$103,4,0),"")</f>
        <v>420000</v>
      </c>
      <c r="U367" s="459">
        <f t="shared" ref="U367:U400" si="82">IF(Q367&lt;&gt;"",IF(ISNUMBER(T367),S367*T367,""),"")</f>
        <v>7560000</v>
      </c>
      <c r="V367" s="456" t="s">
        <v>1104</v>
      </c>
      <c r="W367" s="453" t="s">
        <v>38</v>
      </c>
      <c r="X367" s="503">
        <v>110</v>
      </c>
      <c r="Y367" s="461"/>
      <c r="Z367" s="459">
        <f>IF(V367&lt;&gt;"",VLOOKUP(V367,'DON GIA'!$A$1:$D$346,4,0),"")</f>
        <v>1385413</v>
      </c>
      <c r="AA367" s="459">
        <f t="shared" ref="AA367:AA400" si="83">IF(V367&lt;&gt;"",IF(ISNUMBER(Z367),X367*Z367,""),"")</f>
        <v>152395430</v>
      </c>
      <c r="AB367" s="452"/>
      <c r="AC367" s="452"/>
      <c r="AD367" s="452"/>
      <c r="AE367" s="452"/>
      <c r="AF367" s="452"/>
      <c r="AG367" s="453"/>
      <c r="AH367" s="452"/>
      <c r="AI367" s="453"/>
      <c r="AJ367" s="453"/>
      <c r="AK367" s="459" t="str">
        <f>IF(AH367&lt;&gt;"",VLOOKUP(AH367,'DON GIA'!$M$1:$P$9,4,0),"")</f>
        <v/>
      </c>
      <c r="AL367" s="459" t="str">
        <f t="shared" si="81"/>
        <v/>
      </c>
      <c r="AM367" s="453"/>
      <c r="AN367" s="453"/>
      <c r="AO367" s="449" t="str">
        <f t="shared" si="74"/>
        <v/>
      </c>
      <c r="AP367" s="454" t="s">
        <v>1773</v>
      </c>
      <c r="AQ367" s="462" t="s">
        <v>592</v>
      </c>
    </row>
    <row r="368" spans="1:43" ht="409.5" outlineLevel="2">
      <c r="A368" s="455" t="e">
        <f>IF(C367&lt;&gt;"",$C$8:C367,A367)</f>
        <v>#VALUE!</v>
      </c>
      <c r="B368" s="443" t="str">
        <f>IF(C368&lt;&gt;"",COUNTA($C$8:C368),"")</f>
        <v/>
      </c>
      <c r="C368" s="443"/>
      <c r="D368" s="482" t="s">
        <v>214</v>
      </c>
      <c r="E368" s="453"/>
      <c r="F368" s="453"/>
      <c r="G368" s="453">
        <v>8</v>
      </c>
      <c r="H368" s="453">
        <v>79</v>
      </c>
      <c r="I368" s="453">
        <v>250</v>
      </c>
      <c r="J368" s="453">
        <v>21</v>
      </c>
      <c r="K368" s="456" t="s">
        <v>591</v>
      </c>
      <c r="L368" s="492">
        <v>164.5</v>
      </c>
      <c r="M368" s="458">
        <f>IF(K368&lt;&gt;"",VLOOKUP(K368,'DON GIA'!$S$1:$U$19,3,0),"")</f>
        <v>2050000</v>
      </c>
      <c r="N368" s="458">
        <f>IF(K368&lt;&gt;"",VLOOKUP(K368,'DON GIA'!$S$1:$V$19,4,0),"")</f>
        <v>0</v>
      </c>
      <c r="O368" s="458">
        <f t="shared" si="79"/>
        <v>337225000</v>
      </c>
      <c r="P368" s="458">
        <f t="shared" si="80"/>
        <v>0</v>
      </c>
      <c r="Q368" s="452" t="s">
        <v>213</v>
      </c>
      <c r="R368" s="453" t="s">
        <v>44</v>
      </c>
      <c r="S368" s="453">
        <v>1</v>
      </c>
      <c r="T368" s="459">
        <f>IF(Q368&lt;&gt;"",VLOOKUP(Q368,'DON GIA'!$H$1:$K$103,4,0),"")</f>
        <v>180000</v>
      </c>
      <c r="U368" s="459">
        <f t="shared" si="82"/>
        <v>180000</v>
      </c>
      <c r="V368" s="456" t="s">
        <v>995</v>
      </c>
      <c r="W368" s="453" t="s">
        <v>38</v>
      </c>
      <c r="X368" s="503">
        <v>637.70000000000005</v>
      </c>
      <c r="Y368" s="461"/>
      <c r="Z368" s="459" t="str">
        <f>IF(V368&lt;&gt;"",VLOOKUP(V368,'DON GIA'!$A$1:$D$346,4,0),"")</f>
        <v>không hỗ trợ</v>
      </c>
      <c r="AA368" s="459" t="str">
        <f t="shared" si="83"/>
        <v/>
      </c>
      <c r="AB368" s="452"/>
      <c r="AC368" s="452"/>
      <c r="AD368" s="452"/>
      <c r="AE368" s="452"/>
      <c r="AF368" s="452"/>
      <c r="AG368" s="453"/>
      <c r="AH368" s="452"/>
      <c r="AI368" s="453"/>
      <c r="AJ368" s="453"/>
      <c r="AK368" s="459" t="str">
        <f>IF(AH368&lt;&gt;"",VLOOKUP(AH368,'DON GIA'!$M$1:$P$9,4,0),"")</f>
        <v/>
      </c>
      <c r="AL368" s="459" t="str">
        <f t="shared" si="81"/>
        <v/>
      </c>
      <c r="AM368" s="453"/>
      <c r="AN368" s="453"/>
      <c r="AO368" s="449" t="str">
        <f t="shared" si="74"/>
        <v/>
      </c>
      <c r="AP368" s="454" t="s">
        <v>1774</v>
      </c>
      <c r="AQ368" s="462"/>
    </row>
    <row r="369" spans="1:43" ht="220.5" outlineLevel="2">
      <c r="A369" s="455" t="e">
        <f>IF(C368&lt;&gt;"",$C$8:C368,A368)</f>
        <v>#VALUE!</v>
      </c>
      <c r="B369" s="443" t="str">
        <f>IF(C369&lt;&gt;"",COUNTA($C$8:C369),"")</f>
        <v/>
      </c>
      <c r="C369" s="443"/>
      <c r="D369" s="482"/>
      <c r="E369" s="453"/>
      <c r="F369" s="453"/>
      <c r="G369" s="453">
        <v>8</v>
      </c>
      <c r="H369" s="453">
        <v>79</v>
      </c>
      <c r="I369" s="453">
        <v>250</v>
      </c>
      <c r="J369" s="453">
        <v>30</v>
      </c>
      <c r="K369" s="456" t="s">
        <v>591</v>
      </c>
      <c r="L369" s="504">
        <v>109.8</v>
      </c>
      <c r="M369" s="458">
        <f>IF(K369&lt;&gt;"",VLOOKUP(K369,'DON GIA'!$S$1:$U$19,3,0),"")</f>
        <v>2050000</v>
      </c>
      <c r="N369" s="458">
        <f>IF(K369&lt;&gt;"",VLOOKUP(K369,'DON GIA'!$S$1:$V$19,4,0),"")</f>
        <v>0</v>
      </c>
      <c r="O369" s="458">
        <f t="shared" si="79"/>
        <v>225090000</v>
      </c>
      <c r="P369" s="458">
        <f t="shared" si="80"/>
        <v>0</v>
      </c>
      <c r="Q369" s="452" t="s">
        <v>203</v>
      </c>
      <c r="R369" s="453" t="s">
        <v>44</v>
      </c>
      <c r="S369" s="453">
        <v>2</v>
      </c>
      <c r="T369" s="459" t="e">
        <f>IF(Q369&lt;&gt;"",VLOOKUP(Q369,'DON GIA'!$H$1:$K$103,4,0),"")</f>
        <v>#N/A</v>
      </c>
      <c r="U369" s="459" t="str">
        <f t="shared" si="82"/>
        <v/>
      </c>
      <c r="V369" s="456"/>
      <c r="W369" s="453"/>
      <c r="X369" s="503"/>
      <c r="Y369" s="461"/>
      <c r="Z369" s="459" t="str">
        <f>IF(V369&lt;&gt;"",VLOOKUP(V369,'DON GIA'!$A$1:$D$346,4,0),"")</f>
        <v/>
      </c>
      <c r="AA369" s="459" t="str">
        <f t="shared" si="83"/>
        <v/>
      </c>
      <c r="AB369" s="452"/>
      <c r="AC369" s="452"/>
      <c r="AD369" s="452"/>
      <c r="AE369" s="452"/>
      <c r="AF369" s="452"/>
      <c r="AG369" s="453"/>
      <c r="AH369" s="452"/>
      <c r="AI369" s="453"/>
      <c r="AJ369" s="453"/>
      <c r="AK369" s="459" t="str">
        <f>IF(AH369&lt;&gt;"",VLOOKUP(AH369,'DON GIA'!$M$1:$P$9,4,0),"")</f>
        <v/>
      </c>
      <c r="AL369" s="459" t="str">
        <f t="shared" si="81"/>
        <v/>
      </c>
      <c r="AM369" s="453"/>
      <c r="AN369" s="453"/>
      <c r="AO369" s="449" t="str">
        <f t="shared" si="74"/>
        <v/>
      </c>
      <c r="AP369" s="463" t="s">
        <v>1775</v>
      </c>
      <c r="AQ369" s="462"/>
    </row>
    <row r="370" spans="1:43" ht="409.5" outlineLevel="2">
      <c r="A370" s="455" t="e">
        <f>IF(C369&lt;&gt;"",$C$8:C369,A369)</f>
        <v>#VALUE!</v>
      </c>
      <c r="B370" s="443" t="str">
        <f>IF(C370&lt;&gt;"",COUNTA($C$8:C370),"")</f>
        <v/>
      </c>
      <c r="C370" s="443"/>
      <c r="D370" s="482"/>
      <c r="E370" s="453"/>
      <c r="F370" s="453"/>
      <c r="G370" s="453"/>
      <c r="H370" s="453">
        <v>79</v>
      </c>
      <c r="I370" s="453">
        <v>250</v>
      </c>
      <c r="J370" s="453">
        <v>42</v>
      </c>
      <c r="K370" s="456" t="s">
        <v>591</v>
      </c>
      <c r="L370" s="489">
        <v>8.1999999999999993</v>
      </c>
      <c r="M370" s="458">
        <f>IF(K370&lt;&gt;"",VLOOKUP(K370,'DON GIA'!$S$1:$U$19,3,0),"")</f>
        <v>2050000</v>
      </c>
      <c r="N370" s="458">
        <f>IF(K370&lt;&gt;"",VLOOKUP(K370,'DON GIA'!$S$1:$V$19,4,0),"")</f>
        <v>0</v>
      </c>
      <c r="O370" s="458">
        <f t="shared" si="79"/>
        <v>16810000</v>
      </c>
      <c r="P370" s="458">
        <f t="shared" si="80"/>
        <v>0</v>
      </c>
      <c r="Q370" s="452" t="s">
        <v>215</v>
      </c>
      <c r="R370" s="453" t="s">
        <v>44</v>
      </c>
      <c r="S370" s="453">
        <v>11</v>
      </c>
      <c r="T370" s="459" t="e">
        <f>IF(Q370&lt;&gt;"",VLOOKUP(Q370,'DON GIA'!$H$1:$K$103,4,0),"")</f>
        <v>#N/A</v>
      </c>
      <c r="U370" s="459" t="str">
        <f t="shared" si="82"/>
        <v/>
      </c>
      <c r="V370" s="456"/>
      <c r="W370" s="453"/>
      <c r="X370" s="503"/>
      <c r="Y370" s="461"/>
      <c r="Z370" s="459" t="str">
        <f>IF(V370&lt;&gt;"",VLOOKUP(V370,'DON GIA'!$A$1:$D$346,4,0),"")</f>
        <v/>
      </c>
      <c r="AA370" s="459" t="str">
        <f t="shared" si="83"/>
        <v/>
      </c>
      <c r="AB370" s="452"/>
      <c r="AC370" s="452"/>
      <c r="AD370" s="452"/>
      <c r="AE370" s="452"/>
      <c r="AF370" s="452"/>
      <c r="AG370" s="453"/>
      <c r="AH370" s="452"/>
      <c r="AI370" s="453"/>
      <c r="AJ370" s="453"/>
      <c r="AK370" s="459" t="str">
        <f>IF(AH370&lt;&gt;"",VLOOKUP(AH370,'DON GIA'!$M$1:$P$9,4,0),"")</f>
        <v/>
      </c>
      <c r="AL370" s="459" t="str">
        <f t="shared" si="81"/>
        <v/>
      </c>
      <c r="AM370" s="453"/>
      <c r="AN370" s="453"/>
      <c r="AO370" s="449" t="str">
        <f t="shared" si="74"/>
        <v/>
      </c>
      <c r="AP370" s="454" t="s">
        <v>1776</v>
      </c>
      <c r="AQ370" s="462"/>
    </row>
    <row r="371" spans="1:43" ht="220.5" outlineLevel="2">
      <c r="A371" s="455" t="e">
        <f>IF(C370&lt;&gt;"",$C$8:C370,A370)</f>
        <v>#VALUE!</v>
      </c>
      <c r="B371" s="443" t="str">
        <f>IF(C371&lt;&gt;"",COUNTA($C$8:C371),"")</f>
        <v/>
      </c>
      <c r="C371" s="443"/>
      <c r="D371" s="482"/>
      <c r="E371" s="453"/>
      <c r="F371" s="453"/>
      <c r="G371" s="453"/>
      <c r="H371" s="453">
        <v>79</v>
      </c>
      <c r="I371" s="453">
        <v>250</v>
      </c>
      <c r="J371" s="453">
        <v>46</v>
      </c>
      <c r="K371" s="456" t="s">
        <v>591</v>
      </c>
      <c r="L371" s="489">
        <v>329.8</v>
      </c>
      <c r="M371" s="458">
        <f>IF(K371&lt;&gt;"",VLOOKUP(K371,'DON GIA'!$S$1:$U$19,3,0),"")</f>
        <v>2050000</v>
      </c>
      <c r="N371" s="458">
        <f>IF(K371&lt;&gt;"",VLOOKUP(K371,'DON GIA'!$S$1:$V$19,4,0),"")</f>
        <v>0</v>
      </c>
      <c r="O371" s="458">
        <f t="shared" si="79"/>
        <v>676090000</v>
      </c>
      <c r="P371" s="458">
        <f t="shared" si="80"/>
        <v>0</v>
      </c>
      <c r="Q371" s="452" t="s">
        <v>216</v>
      </c>
      <c r="R371" s="453" t="s">
        <v>44</v>
      </c>
      <c r="S371" s="453">
        <v>19</v>
      </c>
      <c r="T371" s="459" t="e">
        <f>IF(Q371&lt;&gt;"",VLOOKUP(Q371,'DON GIA'!$H$1:$K$103,4,0),"")</f>
        <v>#N/A</v>
      </c>
      <c r="U371" s="459" t="str">
        <f t="shared" si="82"/>
        <v/>
      </c>
      <c r="V371" s="456"/>
      <c r="W371" s="453"/>
      <c r="X371" s="503"/>
      <c r="Y371" s="461"/>
      <c r="Z371" s="459" t="str">
        <f>IF(V371&lt;&gt;"",VLOOKUP(V371,'DON GIA'!$A$1:$D$346,4,0),"")</f>
        <v/>
      </c>
      <c r="AA371" s="459" t="str">
        <f t="shared" si="83"/>
        <v/>
      </c>
      <c r="AB371" s="452"/>
      <c r="AC371" s="452"/>
      <c r="AD371" s="452"/>
      <c r="AE371" s="452"/>
      <c r="AF371" s="452"/>
      <c r="AG371" s="453"/>
      <c r="AH371" s="452"/>
      <c r="AI371" s="453"/>
      <c r="AJ371" s="453"/>
      <c r="AK371" s="459" t="str">
        <f>IF(AH371&lt;&gt;"",VLOOKUP(AH371,'DON GIA'!$M$1:$P$9,4,0),"")</f>
        <v/>
      </c>
      <c r="AL371" s="459" t="str">
        <f t="shared" si="81"/>
        <v/>
      </c>
      <c r="AM371" s="453"/>
      <c r="AN371" s="453"/>
      <c r="AO371" s="449" t="str">
        <f t="shared" si="74"/>
        <v/>
      </c>
      <c r="AP371" s="463" t="s">
        <v>1777</v>
      </c>
      <c r="AQ371" s="462"/>
    </row>
    <row r="372" spans="1:43" ht="409.5" outlineLevel="2">
      <c r="A372" s="455" t="e">
        <f>IF(C371&lt;&gt;"",$C$8:C371,A371)</f>
        <v>#VALUE!</v>
      </c>
      <c r="B372" s="443" t="str">
        <f>IF(C372&lt;&gt;"",COUNTA($C$8:C372),"")</f>
        <v/>
      </c>
      <c r="C372" s="443"/>
      <c r="D372" s="482"/>
      <c r="E372" s="453"/>
      <c r="F372" s="453"/>
      <c r="G372" s="453"/>
      <c r="H372" s="453">
        <v>79</v>
      </c>
      <c r="I372" s="453">
        <v>250</v>
      </c>
      <c r="J372" s="453">
        <v>31</v>
      </c>
      <c r="K372" s="456" t="s">
        <v>591</v>
      </c>
      <c r="L372" s="489">
        <v>3586.9</v>
      </c>
      <c r="M372" s="458">
        <f>IF(K372&lt;&gt;"",VLOOKUP(K372,'DON GIA'!$S$1:$U$19,3,0),"")</f>
        <v>2050000</v>
      </c>
      <c r="N372" s="458">
        <f>IF(K372&lt;&gt;"",VLOOKUP(K372,'DON GIA'!$S$1:$V$19,4,0),"")</f>
        <v>0</v>
      </c>
      <c r="O372" s="458">
        <f t="shared" si="79"/>
        <v>7353145000</v>
      </c>
      <c r="P372" s="458">
        <f t="shared" si="80"/>
        <v>0</v>
      </c>
      <c r="Q372" s="452" t="s">
        <v>217</v>
      </c>
      <c r="R372" s="453" t="s">
        <v>44</v>
      </c>
      <c r="S372" s="453">
        <v>4</v>
      </c>
      <c r="T372" s="459">
        <f>IF(Q372&lt;&gt;"",VLOOKUP(Q372,'DON GIA'!$H$1:$K$103,4,0),"")</f>
        <v>132000</v>
      </c>
      <c r="U372" s="459">
        <f t="shared" si="82"/>
        <v>528000</v>
      </c>
      <c r="V372" s="456"/>
      <c r="W372" s="453"/>
      <c r="X372" s="503"/>
      <c r="Y372" s="461"/>
      <c r="Z372" s="459" t="str">
        <f>IF(V372&lt;&gt;"",VLOOKUP(V372,'DON GIA'!$A$1:$D$346,4,0),"")</f>
        <v/>
      </c>
      <c r="AA372" s="459" t="str">
        <f t="shared" si="83"/>
        <v/>
      </c>
      <c r="AB372" s="452"/>
      <c r="AC372" s="452"/>
      <c r="AD372" s="452"/>
      <c r="AE372" s="452"/>
      <c r="AF372" s="452"/>
      <c r="AG372" s="453"/>
      <c r="AH372" s="452"/>
      <c r="AI372" s="453"/>
      <c r="AJ372" s="453"/>
      <c r="AK372" s="459" t="str">
        <f>IF(AH372&lt;&gt;"",VLOOKUP(AH372,'DON GIA'!$M$1:$P$9,4,0),"")</f>
        <v/>
      </c>
      <c r="AL372" s="459" t="str">
        <f t="shared" si="81"/>
        <v/>
      </c>
      <c r="AM372" s="453"/>
      <c r="AN372" s="453"/>
      <c r="AO372" s="449" t="str">
        <f t="shared" si="74"/>
        <v/>
      </c>
      <c r="AP372" s="454" t="s">
        <v>1778</v>
      </c>
      <c r="AQ372" s="462"/>
    </row>
    <row r="373" spans="1:43" ht="220.5" outlineLevel="2">
      <c r="A373" s="455" t="e">
        <f>IF(C372&lt;&gt;"",$C$8:C372,A372)</f>
        <v>#VALUE!</v>
      </c>
      <c r="B373" s="443" t="str">
        <f>IF(C373&lt;&gt;"",COUNTA($C$8:C373),"")</f>
        <v/>
      </c>
      <c r="C373" s="443"/>
      <c r="D373" s="482"/>
      <c r="E373" s="453"/>
      <c r="F373" s="453"/>
      <c r="G373" s="453"/>
      <c r="H373" s="466">
        <v>79</v>
      </c>
      <c r="I373" s="466">
        <v>250</v>
      </c>
      <c r="J373" s="466">
        <v>201</v>
      </c>
      <c r="K373" s="456" t="s">
        <v>591</v>
      </c>
      <c r="L373" s="505">
        <v>29.5</v>
      </c>
      <c r="M373" s="458">
        <f>IF(K373&lt;&gt;"",VLOOKUP(K373,'DON GIA'!$S$1:$U$19,3,0),"")</f>
        <v>2050000</v>
      </c>
      <c r="N373" s="458">
        <f>IF(K373&lt;&gt;"",VLOOKUP(K373,'DON GIA'!$S$1:$V$19,4,0),"")</f>
        <v>0</v>
      </c>
      <c r="O373" s="458">
        <f t="shared" si="79"/>
        <v>60475000</v>
      </c>
      <c r="P373" s="458">
        <f t="shared" si="80"/>
        <v>0</v>
      </c>
      <c r="Q373" s="452" t="s">
        <v>52</v>
      </c>
      <c r="R373" s="453" t="s">
        <v>44</v>
      </c>
      <c r="S373" s="453">
        <v>29</v>
      </c>
      <c r="T373" s="459">
        <f>IF(Q373&lt;&gt;"",VLOOKUP(Q373,'DON GIA'!$H$1:$K$103,4,0),"")</f>
        <v>76000</v>
      </c>
      <c r="U373" s="459">
        <f t="shared" si="82"/>
        <v>2204000</v>
      </c>
      <c r="V373" s="456"/>
      <c r="W373" s="453"/>
      <c r="X373" s="503"/>
      <c r="Y373" s="461"/>
      <c r="Z373" s="459" t="str">
        <f>IF(V373&lt;&gt;"",VLOOKUP(V373,'DON GIA'!$A$1:$D$346,4,0),"")</f>
        <v/>
      </c>
      <c r="AA373" s="459" t="str">
        <f t="shared" si="83"/>
        <v/>
      </c>
      <c r="AB373" s="452"/>
      <c r="AC373" s="452"/>
      <c r="AD373" s="452"/>
      <c r="AE373" s="452"/>
      <c r="AF373" s="452"/>
      <c r="AG373" s="453"/>
      <c r="AH373" s="452"/>
      <c r="AI373" s="453"/>
      <c r="AJ373" s="453"/>
      <c r="AK373" s="459" t="str">
        <f>IF(AH373&lt;&gt;"",VLOOKUP(AH373,'DON GIA'!$M$1:$P$9,4,0),"")</f>
        <v/>
      </c>
      <c r="AL373" s="459" t="str">
        <f t="shared" si="81"/>
        <v/>
      </c>
      <c r="AM373" s="453"/>
      <c r="AN373" s="453"/>
      <c r="AO373" s="449" t="str">
        <f t="shared" si="74"/>
        <v/>
      </c>
      <c r="AP373" s="463" t="s">
        <v>1779</v>
      </c>
      <c r="AQ373" s="462"/>
    </row>
    <row r="374" spans="1:43" ht="288.75" outlineLevel="2">
      <c r="A374" s="455" t="e">
        <f>IF(C373&lt;&gt;"",$C$8:C373,A373)</f>
        <v>#VALUE!</v>
      </c>
      <c r="B374" s="443" t="str">
        <f>IF(C374&lt;&gt;"",COUNTA($C$8:C374),"")</f>
        <v/>
      </c>
      <c r="C374" s="443"/>
      <c r="D374" s="482"/>
      <c r="E374" s="453"/>
      <c r="F374" s="453"/>
      <c r="G374" s="453"/>
      <c r="H374" s="453"/>
      <c r="I374" s="453"/>
      <c r="J374" s="453"/>
      <c r="K374" s="502"/>
      <c r="L374" s="489"/>
      <c r="M374" s="458" t="str">
        <f>IF(K374&lt;&gt;"",VLOOKUP(K374,'DON GIA'!$S$1:$U$19,3,0),"")</f>
        <v/>
      </c>
      <c r="N374" s="458" t="str">
        <f>IF(K374&lt;&gt;"",VLOOKUP(K374,'DON GIA'!$S$1:$V$19,4,0),"")</f>
        <v/>
      </c>
      <c r="O374" s="458" t="str">
        <f t="shared" si="79"/>
        <v/>
      </c>
      <c r="P374" s="458" t="str">
        <f t="shared" si="80"/>
        <v/>
      </c>
      <c r="Q374" s="452" t="s">
        <v>53</v>
      </c>
      <c r="R374" s="453" t="s">
        <v>44</v>
      </c>
      <c r="S374" s="453">
        <v>10</v>
      </c>
      <c r="T374" s="459">
        <f>IF(Q374&lt;&gt;"",VLOOKUP(Q374,'DON GIA'!$H$1:$K$103,4,0),"")</f>
        <v>34000</v>
      </c>
      <c r="U374" s="459">
        <f t="shared" si="82"/>
        <v>340000</v>
      </c>
      <c r="V374" s="456"/>
      <c r="W374" s="453"/>
      <c r="X374" s="503"/>
      <c r="Y374" s="461"/>
      <c r="Z374" s="459" t="str">
        <f>IF(V374&lt;&gt;"",VLOOKUP(V374,'DON GIA'!$A$1:$D$346,4,0),"")</f>
        <v/>
      </c>
      <c r="AA374" s="459" t="str">
        <f t="shared" si="83"/>
        <v/>
      </c>
      <c r="AB374" s="452"/>
      <c r="AC374" s="452"/>
      <c r="AD374" s="452"/>
      <c r="AE374" s="452"/>
      <c r="AF374" s="452"/>
      <c r="AG374" s="453"/>
      <c r="AH374" s="452"/>
      <c r="AI374" s="453"/>
      <c r="AJ374" s="453"/>
      <c r="AK374" s="459" t="str">
        <f>IF(AH374&lt;&gt;"",VLOOKUP(AH374,'DON GIA'!$M$1:$P$9,4,0),"")</f>
        <v/>
      </c>
      <c r="AL374" s="459" t="str">
        <f t="shared" si="81"/>
        <v/>
      </c>
      <c r="AM374" s="453"/>
      <c r="AN374" s="453"/>
      <c r="AO374" s="449" t="str">
        <f t="shared" si="74"/>
        <v/>
      </c>
      <c r="AP374" s="463" t="s">
        <v>1780</v>
      </c>
      <c r="AQ374" s="462"/>
    </row>
    <row r="375" spans="1:43" ht="252" outlineLevel="2">
      <c r="A375" s="455" t="e">
        <f>IF(C374&lt;&gt;"",$C$8:C374,A374)</f>
        <v>#VALUE!</v>
      </c>
      <c r="B375" s="443" t="str">
        <f>IF(C375&lt;&gt;"",COUNTA($C$8:C375),"")</f>
        <v/>
      </c>
      <c r="C375" s="443"/>
      <c r="D375" s="482"/>
      <c r="E375" s="453"/>
      <c r="F375" s="453"/>
      <c r="G375" s="453"/>
      <c r="H375" s="453"/>
      <c r="I375" s="453"/>
      <c r="J375" s="453"/>
      <c r="K375" s="456"/>
      <c r="L375" s="489"/>
      <c r="M375" s="458" t="str">
        <f>IF(K375&lt;&gt;"",VLOOKUP(K375,'DON GIA'!$S$1:$U$19,3,0),"")</f>
        <v/>
      </c>
      <c r="N375" s="458" t="str">
        <f>IF(K375&lt;&gt;"",VLOOKUP(K375,'DON GIA'!$S$1:$V$19,4,0),"")</f>
        <v/>
      </c>
      <c r="O375" s="458" t="str">
        <f t="shared" si="79"/>
        <v/>
      </c>
      <c r="P375" s="458" t="str">
        <f t="shared" si="80"/>
        <v/>
      </c>
      <c r="Q375" s="452" t="s">
        <v>48</v>
      </c>
      <c r="R375" s="453" t="s">
        <v>44</v>
      </c>
      <c r="S375" s="453">
        <v>10</v>
      </c>
      <c r="T375" s="459">
        <f>IF(Q375&lt;&gt;"",VLOOKUP(Q375,'DON GIA'!$H$1:$K$103,4,0),"")</f>
        <v>1708000</v>
      </c>
      <c r="U375" s="459">
        <f t="shared" si="82"/>
        <v>17080000</v>
      </c>
      <c r="V375" s="456"/>
      <c r="W375" s="453"/>
      <c r="X375" s="503"/>
      <c r="Y375" s="461"/>
      <c r="Z375" s="459" t="str">
        <f>IF(V375&lt;&gt;"",VLOOKUP(V375,'DON GIA'!$A$1:$D$346,4,0),"")</f>
        <v/>
      </c>
      <c r="AA375" s="459" t="str">
        <f t="shared" si="83"/>
        <v/>
      </c>
      <c r="AB375" s="452"/>
      <c r="AC375" s="452"/>
      <c r="AD375" s="452"/>
      <c r="AE375" s="452"/>
      <c r="AF375" s="452"/>
      <c r="AG375" s="453"/>
      <c r="AH375" s="452"/>
      <c r="AI375" s="453"/>
      <c r="AJ375" s="453"/>
      <c r="AK375" s="459" t="str">
        <f>IF(AH375&lt;&gt;"",VLOOKUP(AH375,'DON GIA'!$M$1:$P$9,4,0),"")</f>
        <v/>
      </c>
      <c r="AL375" s="459" t="str">
        <f t="shared" si="81"/>
        <v/>
      </c>
      <c r="AM375" s="453"/>
      <c r="AN375" s="453"/>
      <c r="AO375" s="449" t="str">
        <f t="shared" si="74"/>
        <v/>
      </c>
      <c r="AP375" s="463" t="s">
        <v>381</v>
      </c>
      <c r="AQ375" s="462"/>
    </row>
    <row r="376" spans="1:43" ht="315" outlineLevel="2">
      <c r="A376" s="455" t="e">
        <f>IF(C375&lt;&gt;"",$C$8:C375,A375)</f>
        <v>#VALUE!</v>
      </c>
      <c r="B376" s="443" t="str">
        <f>IF(C376&lt;&gt;"",COUNTA($C$8:C376),"")</f>
        <v/>
      </c>
      <c r="C376" s="443"/>
      <c r="D376" s="482"/>
      <c r="E376" s="453"/>
      <c r="F376" s="453"/>
      <c r="G376" s="453"/>
      <c r="H376" s="453"/>
      <c r="I376" s="453"/>
      <c r="J376" s="453"/>
      <c r="K376" s="456"/>
      <c r="L376" s="489"/>
      <c r="M376" s="458" t="str">
        <f>IF(K376&lt;&gt;"",VLOOKUP(K376,'DON GIA'!$S$1:$U$19,3,0),"")</f>
        <v/>
      </c>
      <c r="N376" s="458" t="str">
        <f>IF(K376&lt;&gt;"",VLOOKUP(K376,'DON GIA'!$S$1:$V$19,4,0),"")</f>
        <v/>
      </c>
      <c r="O376" s="458" t="str">
        <f t="shared" si="79"/>
        <v/>
      </c>
      <c r="P376" s="458" t="str">
        <f t="shared" si="80"/>
        <v/>
      </c>
      <c r="Q376" s="452" t="s">
        <v>35</v>
      </c>
      <c r="R376" s="453"/>
      <c r="S376" s="453"/>
      <c r="T376" s="459" t="str">
        <f>IF(Q376&lt;&gt;"",VLOOKUP(Q376,'DON GIA'!$H$1:$K$103,4,0),"")</f>
        <v/>
      </c>
      <c r="U376" s="459" t="str">
        <f t="shared" si="82"/>
        <v/>
      </c>
      <c r="V376" s="456"/>
      <c r="W376" s="453"/>
      <c r="X376" s="503"/>
      <c r="Y376" s="461"/>
      <c r="Z376" s="459" t="str">
        <f>IF(V376&lt;&gt;"",VLOOKUP(V376,'DON GIA'!$A$1:$D$346,4,0),"")</f>
        <v/>
      </c>
      <c r="AA376" s="459" t="str">
        <f t="shared" si="83"/>
        <v/>
      </c>
      <c r="AB376" s="452"/>
      <c r="AC376" s="452"/>
      <c r="AD376" s="452"/>
      <c r="AE376" s="452"/>
      <c r="AF376" s="452"/>
      <c r="AG376" s="453"/>
      <c r="AH376" s="452"/>
      <c r="AI376" s="453"/>
      <c r="AJ376" s="453"/>
      <c r="AK376" s="459" t="str">
        <f>IF(AH376&lt;&gt;"",VLOOKUP(AH376,'DON GIA'!$M$1:$P$9,4,0),"")</f>
        <v/>
      </c>
      <c r="AL376" s="459" t="str">
        <f t="shared" si="81"/>
        <v/>
      </c>
      <c r="AM376" s="453"/>
      <c r="AN376" s="453"/>
      <c r="AO376" s="449" t="str">
        <f t="shared" si="74"/>
        <v/>
      </c>
      <c r="AP376" s="463" t="s">
        <v>382</v>
      </c>
      <c r="AQ376" s="462"/>
    </row>
    <row r="377" spans="1:43" ht="162.75" outlineLevel="2">
      <c r="A377" s="455" t="e">
        <f>IF(C376&lt;&gt;"",$C$8:C376,A376)</f>
        <v>#VALUE!</v>
      </c>
      <c r="B377" s="443" t="str">
        <f>IF(C377&lt;&gt;"",COUNTA($C$8:C377),"")</f>
        <v/>
      </c>
      <c r="C377" s="443"/>
      <c r="D377" s="482"/>
      <c r="E377" s="453"/>
      <c r="F377" s="453"/>
      <c r="G377" s="453"/>
      <c r="H377" s="453"/>
      <c r="I377" s="453"/>
      <c r="J377" s="453"/>
      <c r="K377" s="456"/>
      <c r="L377" s="489"/>
      <c r="M377" s="458" t="str">
        <f>IF(K377&lt;&gt;"",VLOOKUP(K377,'DON GIA'!$S$1:$U$19,3,0),"")</f>
        <v/>
      </c>
      <c r="N377" s="458" t="str">
        <f>IF(K377&lt;&gt;"",VLOOKUP(K377,'DON GIA'!$S$1:$V$19,4,0),"")</f>
        <v/>
      </c>
      <c r="O377" s="458" t="str">
        <f t="shared" si="79"/>
        <v/>
      </c>
      <c r="P377" s="458" t="str">
        <f t="shared" si="80"/>
        <v/>
      </c>
      <c r="Q377" s="452" t="s">
        <v>35</v>
      </c>
      <c r="R377" s="453"/>
      <c r="S377" s="453"/>
      <c r="T377" s="459" t="str">
        <f>IF(Q377&lt;&gt;"",VLOOKUP(Q377,'DON GIA'!$H$1:$K$103,4,0),"")</f>
        <v/>
      </c>
      <c r="U377" s="459" t="str">
        <f t="shared" si="82"/>
        <v/>
      </c>
      <c r="V377" s="456"/>
      <c r="W377" s="453"/>
      <c r="X377" s="503"/>
      <c r="Y377" s="461"/>
      <c r="Z377" s="459" t="str">
        <f>IF(V377&lt;&gt;"",VLOOKUP(V377,'DON GIA'!$A$1:$D$346,4,0),"")</f>
        <v/>
      </c>
      <c r="AA377" s="459" t="str">
        <f t="shared" si="83"/>
        <v/>
      </c>
      <c r="AB377" s="452"/>
      <c r="AC377" s="452"/>
      <c r="AD377" s="452"/>
      <c r="AE377" s="452"/>
      <c r="AF377" s="452"/>
      <c r="AG377" s="453"/>
      <c r="AH377" s="452"/>
      <c r="AI377" s="453"/>
      <c r="AJ377" s="453"/>
      <c r="AK377" s="459" t="str">
        <f>IF(AH377&lt;&gt;"",VLOOKUP(AH377,'DON GIA'!$M$1:$P$9,4,0),"")</f>
        <v/>
      </c>
      <c r="AL377" s="459" t="str">
        <f t="shared" si="81"/>
        <v/>
      </c>
      <c r="AM377" s="453"/>
      <c r="AN377" s="453"/>
      <c r="AO377" s="449" t="str">
        <f t="shared" si="74"/>
        <v/>
      </c>
      <c r="AP377" s="463" t="s">
        <v>1781</v>
      </c>
      <c r="AQ377" s="462"/>
    </row>
    <row r="378" spans="1:43" ht="409.5" outlineLevel="2">
      <c r="A378" s="455" t="e">
        <f>IF(C377&lt;&gt;"",$C$8:C377,A377)</f>
        <v>#VALUE!</v>
      </c>
      <c r="B378" s="443" t="str">
        <f>IF(C378&lt;&gt;"",COUNTA($C$8:C378),"")</f>
        <v/>
      </c>
      <c r="C378" s="443"/>
      <c r="D378" s="482"/>
      <c r="E378" s="453"/>
      <c r="F378" s="453"/>
      <c r="G378" s="453"/>
      <c r="H378" s="453"/>
      <c r="I378" s="453"/>
      <c r="J378" s="453"/>
      <c r="K378" s="456"/>
      <c r="L378" s="489"/>
      <c r="M378" s="458" t="str">
        <f>IF(K378&lt;&gt;"",VLOOKUP(K378,'DON GIA'!$S$1:$U$19,3,0),"")</f>
        <v/>
      </c>
      <c r="N378" s="458" t="str">
        <f>IF(K378&lt;&gt;"",VLOOKUP(K378,'DON GIA'!$S$1:$V$19,4,0),"")</f>
        <v/>
      </c>
      <c r="O378" s="458" t="str">
        <f t="shared" si="79"/>
        <v/>
      </c>
      <c r="P378" s="458" t="str">
        <f t="shared" si="80"/>
        <v/>
      </c>
      <c r="Q378" s="452" t="s">
        <v>35</v>
      </c>
      <c r="R378" s="453"/>
      <c r="S378" s="453"/>
      <c r="T378" s="459" t="str">
        <f>IF(Q378&lt;&gt;"",VLOOKUP(Q378,'DON GIA'!$H$1:$K$103,4,0),"")</f>
        <v/>
      </c>
      <c r="U378" s="459" t="str">
        <f t="shared" si="82"/>
        <v/>
      </c>
      <c r="V378" s="456"/>
      <c r="W378" s="453"/>
      <c r="X378" s="503"/>
      <c r="Y378" s="461"/>
      <c r="Z378" s="459" t="str">
        <f>IF(V378&lt;&gt;"",VLOOKUP(V378,'DON GIA'!$A$1:$D$346,4,0),"")</f>
        <v/>
      </c>
      <c r="AA378" s="459" t="str">
        <f t="shared" si="83"/>
        <v/>
      </c>
      <c r="AB378" s="452"/>
      <c r="AC378" s="452"/>
      <c r="AD378" s="452"/>
      <c r="AE378" s="452"/>
      <c r="AF378" s="452"/>
      <c r="AG378" s="453"/>
      <c r="AH378" s="452"/>
      <c r="AI378" s="453"/>
      <c r="AJ378" s="453"/>
      <c r="AK378" s="459" t="str">
        <f>IF(AH378&lt;&gt;"",VLOOKUP(AH378,'DON GIA'!$M$1:$P$9,4,0),"")</f>
        <v/>
      </c>
      <c r="AL378" s="459" t="str">
        <f t="shared" si="81"/>
        <v/>
      </c>
      <c r="AM378" s="453"/>
      <c r="AN378" s="453"/>
      <c r="AO378" s="449" t="str">
        <f t="shared" si="74"/>
        <v/>
      </c>
      <c r="AP378" s="454" t="s">
        <v>1782</v>
      </c>
      <c r="AQ378" s="462"/>
    </row>
    <row r="379" spans="1:43" ht="136.5" outlineLevel="2">
      <c r="A379" s="455" t="e">
        <f>IF(C378&lt;&gt;"",$C$8:C378,A378)</f>
        <v>#VALUE!</v>
      </c>
      <c r="B379" s="443" t="str">
        <f>IF(C379&lt;&gt;"",COUNTA($C$8:C379),"")</f>
        <v/>
      </c>
      <c r="C379" s="443"/>
      <c r="D379" s="482"/>
      <c r="E379" s="453"/>
      <c r="F379" s="453"/>
      <c r="G379" s="453"/>
      <c r="H379" s="453"/>
      <c r="I379" s="453"/>
      <c r="J379" s="453"/>
      <c r="K379" s="456"/>
      <c r="L379" s="489"/>
      <c r="M379" s="458" t="str">
        <f>IF(K379&lt;&gt;"",VLOOKUP(K379,'DON GIA'!$S$1:$U$19,3,0),"")</f>
        <v/>
      </c>
      <c r="N379" s="458" t="str">
        <f>IF(K379&lt;&gt;"",VLOOKUP(K379,'DON GIA'!$S$1:$V$19,4,0),"")</f>
        <v/>
      </c>
      <c r="O379" s="458" t="str">
        <f t="shared" si="79"/>
        <v/>
      </c>
      <c r="P379" s="458" t="str">
        <f t="shared" si="80"/>
        <v/>
      </c>
      <c r="Q379" s="452" t="s">
        <v>35</v>
      </c>
      <c r="R379" s="453"/>
      <c r="S379" s="453"/>
      <c r="T379" s="459" t="str">
        <f>IF(Q379&lt;&gt;"",VLOOKUP(Q379,'DON GIA'!$H$1:$K$103,4,0),"")</f>
        <v/>
      </c>
      <c r="U379" s="459" t="str">
        <f t="shared" si="82"/>
        <v/>
      </c>
      <c r="V379" s="456"/>
      <c r="W379" s="453"/>
      <c r="X379" s="503"/>
      <c r="Y379" s="461"/>
      <c r="Z379" s="459" t="str">
        <f>IF(V379&lt;&gt;"",VLOOKUP(V379,'DON GIA'!$A$1:$D$346,4,0),"")</f>
        <v/>
      </c>
      <c r="AA379" s="459" t="str">
        <f t="shared" si="83"/>
        <v/>
      </c>
      <c r="AB379" s="452"/>
      <c r="AC379" s="452"/>
      <c r="AD379" s="452"/>
      <c r="AE379" s="452"/>
      <c r="AF379" s="452"/>
      <c r="AG379" s="453"/>
      <c r="AH379" s="452"/>
      <c r="AI379" s="453"/>
      <c r="AJ379" s="453"/>
      <c r="AK379" s="459" t="str">
        <f>IF(AH379&lt;&gt;"",VLOOKUP(AH379,'DON GIA'!$M$1:$P$9,4,0),"")</f>
        <v/>
      </c>
      <c r="AL379" s="459" t="str">
        <f t="shared" si="81"/>
        <v/>
      </c>
      <c r="AM379" s="453"/>
      <c r="AN379" s="453"/>
      <c r="AO379" s="449" t="str">
        <f t="shared" si="74"/>
        <v/>
      </c>
      <c r="AP379" s="463" t="s">
        <v>1783</v>
      </c>
      <c r="AQ379" s="462"/>
    </row>
    <row r="380" spans="1:43" ht="162.75" outlineLevel="2">
      <c r="A380" s="455" t="e">
        <f>IF(C379&lt;&gt;"",$C$8:C379,A379)</f>
        <v>#VALUE!</v>
      </c>
      <c r="B380" s="443" t="str">
        <f>IF(C380&lt;&gt;"",COUNTA($C$8:C380),"")</f>
        <v/>
      </c>
      <c r="C380" s="443"/>
      <c r="D380" s="482"/>
      <c r="E380" s="453"/>
      <c r="F380" s="453"/>
      <c r="G380" s="453"/>
      <c r="H380" s="453"/>
      <c r="I380" s="453"/>
      <c r="J380" s="453"/>
      <c r="K380" s="456"/>
      <c r="L380" s="489"/>
      <c r="M380" s="458" t="str">
        <f>IF(K380&lt;&gt;"",VLOOKUP(K380,'DON GIA'!$S$1:$U$19,3,0),"")</f>
        <v/>
      </c>
      <c r="N380" s="458" t="str">
        <f>IF(K380&lt;&gt;"",VLOOKUP(K380,'DON GIA'!$S$1:$V$19,4,0),"")</f>
        <v/>
      </c>
      <c r="O380" s="458" t="str">
        <f t="shared" si="79"/>
        <v/>
      </c>
      <c r="P380" s="458" t="str">
        <f t="shared" si="80"/>
        <v/>
      </c>
      <c r="Q380" s="452" t="s">
        <v>35</v>
      </c>
      <c r="R380" s="453"/>
      <c r="S380" s="453"/>
      <c r="T380" s="459" t="str">
        <f>IF(Q380&lt;&gt;"",VLOOKUP(Q380,'DON GIA'!$H$1:$K$103,4,0),"")</f>
        <v/>
      </c>
      <c r="U380" s="459" t="str">
        <f t="shared" si="82"/>
        <v/>
      </c>
      <c r="V380" s="456"/>
      <c r="W380" s="453"/>
      <c r="X380" s="503"/>
      <c r="Y380" s="461"/>
      <c r="Z380" s="459" t="str">
        <f>IF(V380&lt;&gt;"",VLOOKUP(V380,'DON GIA'!$A$1:$D$346,4,0),"")</f>
        <v/>
      </c>
      <c r="AA380" s="459" t="str">
        <f t="shared" si="83"/>
        <v/>
      </c>
      <c r="AB380" s="452"/>
      <c r="AC380" s="452"/>
      <c r="AD380" s="452"/>
      <c r="AE380" s="452"/>
      <c r="AF380" s="452"/>
      <c r="AG380" s="453"/>
      <c r="AH380" s="452"/>
      <c r="AI380" s="453"/>
      <c r="AJ380" s="453"/>
      <c r="AK380" s="459" t="str">
        <f>IF(AH380&lt;&gt;"",VLOOKUP(AH380,'DON GIA'!$M$1:$P$9,4,0),"")</f>
        <v/>
      </c>
      <c r="AL380" s="459" t="str">
        <f t="shared" si="81"/>
        <v/>
      </c>
      <c r="AM380" s="453"/>
      <c r="AN380" s="453"/>
      <c r="AO380" s="449" t="str">
        <f t="shared" si="74"/>
        <v/>
      </c>
      <c r="AP380" s="463" t="s">
        <v>1784</v>
      </c>
      <c r="AQ380" s="462"/>
    </row>
    <row r="381" spans="1:43" ht="409.5" outlineLevel="2">
      <c r="A381" s="455" t="e">
        <f>IF(C380&lt;&gt;"",$C$8:C380,A380)</f>
        <v>#VALUE!</v>
      </c>
      <c r="B381" s="443" t="str">
        <f>IF(C381&lt;&gt;"",COUNTA($C$8:C381),"")</f>
        <v/>
      </c>
      <c r="C381" s="443"/>
      <c r="D381" s="482"/>
      <c r="E381" s="453"/>
      <c r="F381" s="453"/>
      <c r="G381" s="453"/>
      <c r="H381" s="453"/>
      <c r="I381" s="453"/>
      <c r="J381" s="453"/>
      <c r="K381" s="456"/>
      <c r="L381" s="489"/>
      <c r="M381" s="458" t="str">
        <f>IF(K381&lt;&gt;"",VLOOKUP(K381,'DON GIA'!$S$1:$U$19,3,0),"")</f>
        <v/>
      </c>
      <c r="N381" s="458" t="str">
        <f>IF(K381&lt;&gt;"",VLOOKUP(K381,'DON GIA'!$S$1:$V$19,4,0),"")</f>
        <v/>
      </c>
      <c r="O381" s="458" t="str">
        <f t="shared" si="79"/>
        <v/>
      </c>
      <c r="P381" s="458" t="str">
        <f t="shared" si="80"/>
        <v/>
      </c>
      <c r="Q381" s="452" t="s">
        <v>35</v>
      </c>
      <c r="R381" s="453"/>
      <c r="S381" s="453"/>
      <c r="T381" s="459" t="str">
        <f>IF(Q381&lt;&gt;"",VLOOKUP(Q381,'DON GIA'!$H$1:$K$103,4,0),"")</f>
        <v/>
      </c>
      <c r="U381" s="459" t="str">
        <f t="shared" si="82"/>
        <v/>
      </c>
      <c r="V381" s="456"/>
      <c r="W381" s="453"/>
      <c r="X381" s="503"/>
      <c r="Y381" s="461"/>
      <c r="Z381" s="459" t="str">
        <f>IF(V381&lt;&gt;"",VLOOKUP(V381,'DON GIA'!$A$1:$D$346,4,0),"")</f>
        <v/>
      </c>
      <c r="AA381" s="459" t="str">
        <f t="shared" si="83"/>
        <v/>
      </c>
      <c r="AB381" s="452"/>
      <c r="AC381" s="452"/>
      <c r="AD381" s="452"/>
      <c r="AE381" s="452"/>
      <c r="AF381" s="452"/>
      <c r="AG381" s="453"/>
      <c r="AH381" s="452"/>
      <c r="AI381" s="453"/>
      <c r="AJ381" s="453"/>
      <c r="AK381" s="459" t="str">
        <f>IF(AH381&lt;&gt;"",VLOOKUP(AH381,'DON GIA'!$M$1:$P$9,4,0),"")</f>
        <v/>
      </c>
      <c r="AL381" s="459" t="str">
        <f t="shared" si="81"/>
        <v/>
      </c>
      <c r="AM381" s="453"/>
      <c r="AN381" s="453"/>
      <c r="AO381" s="449" t="str">
        <f t="shared" si="74"/>
        <v/>
      </c>
      <c r="AP381" s="454" t="s">
        <v>1785</v>
      </c>
      <c r="AQ381" s="462"/>
    </row>
    <row r="382" spans="1:43" ht="252" outlineLevel="2">
      <c r="A382" s="455" t="e">
        <f>IF(C381&lt;&gt;"",$C$8:C381,A381)</f>
        <v>#VALUE!</v>
      </c>
      <c r="B382" s="443" t="str">
        <f>IF(C382&lt;&gt;"",COUNTA($C$8:C382),"")</f>
        <v/>
      </c>
      <c r="C382" s="443"/>
      <c r="D382" s="482"/>
      <c r="E382" s="453"/>
      <c r="F382" s="453"/>
      <c r="G382" s="453"/>
      <c r="H382" s="453"/>
      <c r="I382" s="453"/>
      <c r="J382" s="453"/>
      <c r="K382" s="456"/>
      <c r="L382" s="489"/>
      <c r="M382" s="458" t="str">
        <f>IF(K382&lt;&gt;"",VLOOKUP(K382,'DON GIA'!$S$1:$U$19,3,0),"")</f>
        <v/>
      </c>
      <c r="N382" s="458" t="str">
        <f>IF(K382&lt;&gt;"",VLOOKUP(K382,'DON GIA'!$S$1:$V$19,4,0),"")</f>
        <v/>
      </c>
      <c r="O382" s="458" t="str">
        <f t="shared" si="79"/>
        <v/>
      </c>
      <c r="P382" s="458" t="str">
        <f t="shared" si="80"/>
        <v/>
      </c>
      <c r="Q382" s="452" t="s">
        <v>35</v>
      </c>
      <c r="R382" s="453"/>
      <c r="S382" s="453"/>
      <c r="T382" s="459" t="str">
        <f>IF(Q382&lt;&gt;"",VLOOKUP(Q382,'DON GIA'!$H$1:$K$103,4,0),"")</f>
        <v/>
      </c>
      <c r="U382" s="459" t="str">
        <f t="shared" si="82"/>
        <v/>
      </c>
      <c r="V382" s="456"/>
      <c r="W382" s="453"/>
      <c r="X382" s="503"/>
      <c r="Y382" s="461"/>
      <c r="Z382" s="459" t="str">
        <f>IF(V382&lt;&gt;"",VLOOKUP(V382,'DON GIA'!$A$1:$D$346,4,0),"")</f>
        <v/>
      </c>
      <c r="AA382" s="459" t="str">
        <f t="shared" si="83"/>
        <v/>
      </c>
      <c r="AB382" s="452"/>
      <c r="AC382" s="452"/>
      <c r="AD382" s="452"/>
      <c r="AE382" s="452"/>
      <c r="AF382" s="452"/>
      <c r="AG382" s="453"/>
      <c r="AH382" s="452"/>
      <c r="AI382" s="453"/>
      <c r="AJ382" s="453"/>
      <c r="AK382" s="459" t="str">
        <f>IF(AH382&lt;&gt;"",VLOOKUP(AH382,'DON GIA'!$M$1:$P$9,4,0),"")</f>
        <v/>
      </c>
      <c r="AL382" s="459" t="str">
        <f t="shared" si="81"/>
        <v/>
      </c>
      <c r="AM382" s="453"/>
      <c r="AN382" s="453"/>
      <c r="AO382" s="449" t="str">
        <f t="shared" si="74"/>
        <v/>
      </c>
      <c r="AP382" s="463" t="s">
        <v>383</v>
      </c>
      <c r="AQ382" s="462"/>
    </row>
    <row r="383" spans="1:43" ht="315" outlineLevel="2">
      <c r="A383" s="455" t="e">
        <f>IF(C382&lt;&gt;"",$C$8:C382,A382)</f>
        <v>#VALUE!</v>
      </c>
      <c r="B383" s="443" t="str">
        <f>IF(C383&lt;&gt;"",COUNTA($C$8:C383),"")</f>
        <v/>
      </c>
      <c r="C383" s="443"/>
      <c r="D383" s="482"/>
      <c r="E383" s="453"/>
      <c r="F383" s="453"/>
      <c r="G383" s="453"/>
      <c r="H383" s="453"/>
      <c r="I383" s="453"/>
      <c r="J383" s="453"/>
      <c r="K383" s="456"/>
      <c r="L383" s="489"/>
      <c r="M383" s="458" t="str">
        <f>IF(K383&lt;&gt;"",VLOOKUP(K383,'DON GIA'!$S$1:$U$19,3,0),"")</f>
        <v/>
      </c>
      <c r="N383" s="458" t="str">
        <f>IF(K383&lt;&gt;"",VLOOKUP(K383,'DON GIA'!$S$1:$V$19,4,0),"")</f>
        <v/>
      </c>
      <c r="O383" s="458" t="str">
        <f t="shared" si="79"/>
        <v/>
      </c>
      <c r="P383" s="458" t="str">
        <f t="shared" si="80"/>
        <v/>
      </c>
      <c r="Q383" s="452" t="s">
        <v>35</v>
      </c>
      <c r="R383" s="453"/>
      <c r="S383" s="453"/>
      <c r="T383" s="459" t="str">
        <f>IF(Q383&lt;&gt;"",VLOOKUP(Q383,'DON GIA'!$H$1:$K$103,4,0),"")</f>
        <v/>
      </c>
      <c r="U383" s="459" t="str">
        <f t="shared" si="82"/>
        <v/>
      </c>
      <c r="V383" s="456"/>
      <c r="W383" s="453"/>
      <c r="X383" s="503"/>
      <c r="Y383" s="461"/>
      <c r="Z383" s="459" t="str">
        <f>IF(V383&lt;&gt;"",VLOOKUP(V383,'DON GIA'!$A$1:$D$346,4,0),"")</f>
        <v/>
      </c>
      <c r="AA383" s="459" t="str">
        <f t="shared" si="83"/>
        <v/>
      </c>
      <c r="AB383" s="452"/>
      <c r="AC383" s="452"/>
      <c r="AD383" s="452"/>
      <c r="AE383" s="452"/>
      <c r="AF383" s="452"/>
      <c r="AG383" s="453"/>
      <c r="AH383" s="452"/>
      <c r="AI383" s="453"/>
      <c r="AJ383" s="453"/>
      <c r="AK383" s="459" t="str">
        <f>IF(AH383&lt;&gt;"",VLOOKUP(AH383,'DON GIA'!$M$1:$P$9,4,0),"")</f>
        <v/>
      </c>
      <c r="AL383" s="459" t="str">
        <f t="shared" si="81"/>
        <v/>
      </c>
      <c r="AM383" s="453"/>
      <c r="AN383" s="453"/>
      <c r="AO383" s="449" t="str">
        <f t="shared" si="74"/>
        <v/>
      </c>
      <c r="AP383" s="463" t="s">
        <v>384</v>
      </c>
      <c r="AQ383" s="462"/>
    </row>
    <row r="384" spans="1:43" ht="162.75" outlineLevel="2">
      <c r="A384" s="455" t="e">
        <f>IF(C383&lt;&gt;"",$C$8:C383,A383)</f>
        <v>#VALUE!</v>
      </c>
      <c r="B384" s="443" t="str">
        <f>IF(C384&lt;&gt;"",COUNTA($C$8:C384),"")</f>
        <v/>
      </c>
      <c r="C384" s="443"/>
      <c r="D384" s="482"/>
      <c r="E384" s="453"/>
      <c r="F384" s="453"/>
      <c r="G384" s="453"/>
      <c r="H384" s="453"/>
      <c r="I384" s="453"/>
      <c r="J384" s="453"/>
      <c r="K384" s="456"/>
      <c r="L384" s="489"/>
      <c r="M384" s="458" t="str">
        <f>IF(K384&lt;&gt;"",VLOOKUP(K384,'DON GIA'!$S$1:$U$19,3,0),"")</f>
        <v/>
      </c>
      <c r="N384" s="458" t="str">
        <f>IF(K384&lt;&gt;"",VLOOKUP(K384,'DON GIA'!$S$1:$V$19,4,0),"")</f>
        <v/>
      </c>
      <c r="O384" s="458" t="str">
        <f t="shared" si="79"/>
        <v/>
      </c>
      <c r="P384" s="458" t="str">
        <f t="shared" si="80"/>
        <v/>
      </c>
      <c r="Q384" s="452" t="s">
        <v>35</v>
      </c>
      <c r="R384" s="453"/>
      <c r="S384" s="453"/>
      <c r="T384" s="459" t="str">
        <f>IF(Q384&lt;&gt;"",VLOOKUP(Q384,'DON GIA'!$H$1:$K$103,4,0),"")</f>
        <v/>
      </c>
      <c r="U384" s="459" t="str">
        <f t="shared" si="82"/>
        <v/>
      </c>
      <c r="V384" s="456"/>
      <c r="W384" s="453"/>
      <c r="X384" s="503"/>
      <c r="Y384" s="461"/>
      <c r="Z384" s="459" t="str">
        <f>IF(V384&lt;&gt;"",VLOOKUP(V384,'DON GIA'!$A$1:$D$346,4,0),"")</f>
        <v/>
      </c>
      <c r="AA384" s="459" t="str">
        <f t="shared" si="83"/>
        <v/>
      </c>
      <c r="AB384" s="452"/>
      <c r="AC384" s="452"/>
      <c r="AD384" s="452"/>
      <c r="AE384" s="452"/>
      <c r="AF384" s="452"/>
      <c r="AG384" s="453"/>
      <c r="AH384" s="452"/>
      <c r="AI384" s="453"/>
      <c r="AJ384" s="453"/>
      <c r="AK384" s="459" t="str">
        <f>IF(AH384&lt;&gt;"",VLOOKUP(AH384,'DON GIA'!$M$1:$P$9,4,0),"")</f>
        <v/>
      </c>
      <c r="AL384" s="459" t="str">
        <f t="shared" si="81"/>
        <v/>
      </c>
      <c r="AM384" s="453"/>
      <c r="AN384" s="453"/>
      <c r="AO384" s="449" t="str">
        <f t="shared" si="74"/>
        <v/>
      </c>
      <c r="AP384" s="463" t="s">
        <v>1786</v>
      </c>
      <c r="AQ384" s="462"/>
    </row>
    <row r="385" spans="1:43" ht="409.5" outlineLevel="2">
      <c r="A385" s="455" t="e">
        <f>IF(C384&lt;&gt;"",$C$8:C384,A384)</f>
        <v>#VALUE!</v>
      </c>
      <c r="B385" s="443" t="str">
        <f>IF(C385&lt;&gt;"",COUNTA($C$8:C385),"")</f>
        <v/>
      </c>
      <c r="C385" s="443"/>
      <c r="D385" s="482"/>
      <c r="E385" s="453"/>
      <c r="F385" s="453"/>
      <c r="G385" s="453"/>
      <c r="H385" s="453"/>
      <c r="I385" s="453"/>
      <c r="J385" s="453"/>
      <c r="K385" s="456"/>
      <c r="L385" s="489"/>
      <c r="M385" s="458" t="str">
        <f>IF(K385&lt;&gt;"",VLOOKUP(K385,'DON GIA'!$S$1:$U$19,3,0),"")</f>
        <v/>
      </c>
      <c r="N385" s="458" t="str">
        <f>IF(K385&lt;&gt;"",VLOOKUP(K385,'DON GIA'!$S$1:$V$19,4,0),"")</f>
        <v/>
      </c>
      <c r="O385" s="458" t="str">
        <f t="shared" si="79"/>
        <v/>
      </c>
      <c r="P385" s="458" t="str">
        <f t="shared" si="80"/>
        <v/>
      </c>
      <c r="Q385" s="452" t="s">
        <v>35</v>
      </c>
      <c r="R385" s="453"/>
      <c r="S385" s="453"/>
      <c r="T385" s="459" t="str">
        <f>IF(Q385&lt;&gt;"",VLOOKUP(Q385,'DON GIA'!$H$1:$K$103,4,0),"")</f>
        <v/>
      </c>
      <c r="U385" s="459" t="str">
        <f t="shared" si="82"/>
        <v/>
      </c>
      <c r="V385" s="456"/>
      <c r="W385" s="453"/>
      <c r="X385" s="503"/>
      <c r="Y385" s="461"/>
      <c r="Z385" s="459" t="str">
        <f>IF(V385&lt;&gt;"",VLOOKUP(V385,'DON GIA'!$A$1:$D$346,4,0),"")</f>
        <v/>
      </c>
      <c r="AA385" s="459" t="str">
        <f t="shared" si="83"/>
        <v/>
      </c>
      <c r="AB385" s="452"/>
      <c r="AC385" s="452"/>
      <c r="AD385" s="452"/>
      <c r="AE385" s="452"/>
      <c r="AF385" s="452"/>
      <c r="AG385" s="453"/>
      <c r="AH385" s="452"/>
      <c r="AI385" s="453"/>
      <c r="AJ385" s="453"/>
      <c r="AK385" s="459" t="str">
        <f>IF(AH385&lt;&gt;"",VLOOKUP(AH385,'DON GIA'!$M$1:$P$9,4,0),"")</f>
        <v/>
      </c>
      <c r="AL385" s="459" t="str">
        <f t="shared" si="81"/>
        <v/>
      </c>
      <c r="AM385" s="453"/>
      <c r="AN385" s="453"/>
      <c r="AO385" s="449" t="str">
        <f t="shared" si="74"/>
        <v/>
      </c>
      <c r="AP385" s="454" t="s">
        <v>1787</v>
      </c>
      <c r="AQ385" s="462"/>
    </row>
    <row r="386" spans="1:43" ht="94.5" outlineLevel="2">
      <c r="A386" s="455" t="e">
        <f>IF(C385&lt;&gt;"",$C$8:C385,A385)</f>
        <v>#VALUE!</v>
      </c>
      <c r="B386" s="443" t="str">
        <f>IF(C386&lt;&gt;"",COUNTA($C$8:C386),"")</f>
        <v/>
      </c>
      <c r="C386" s="443"/>
      <c r="D386" s="482"/>
      <c r="E386" s="453"/>
      <c r="F386" s="453"/>
      <c r="G386" s="453"/>
      <c r="H386" s="453"/>
      <c r="I386" s="453"/>
      <c r="J386" s="453"/>
      <c r="K386" s="456"/>
      <c r="L386" s="489"/>
      <c r="M386" s="458" t="str">
        <f>IF(K386&lt;&gt;"",VLOOKUP(K386,'DON GIA'!$S$1:$U$19,3,0),"")</f>
        <v/>
      </c>
      <c r="N386" s="458" t="str">
        <f>IF(K386&lt;&gt;"",VLOOKUP(K386,'DON GIA'!$S$1:$V$19,4,0),"")</f>
        <v/>
      </c>
      <c r="O386" s="458" t="str">
        <f t="shared" si="79"/>
        <v/>
      </c>
      <c r="P386" s="458" t="str">
        <f t="shared" si="80"/>
        <v/>
      </c>
      <c r="Q386" s="452" t="s">
        <v>35</v>
      </c>
      <c r="R386" s="453"/>
      <c r="S386" s="453"/>
      <c r="T386" s="459" t="str">
        <f>IF(Q386&lt;&gt;"",VLOOKUP(Q386,'DON GIA'!$H$1:$K$103,4,0),"")</f>
        <v/>
      </c>
      <c r="U386" s="459" t="str">
        <f t="shared" si="82"/>
        <v/>
      </c>
      <c r="V386" s="456"/>
      <c r="W386" s="453"/>
      <c r="X386" s="503"/>
      <c r="Y386" s="461"/>
      <c r="Z386" s="459" t="str">
        <f>IF(V386&lt;&gt;"",VLOOKUP(V386,'DON GIA'!$A$1:$D$346,4,0),"")</f>
        <v/>
      </c>
      <c r="AA386" s="459" t="str">
        <f t="shared" si="83"/>
        <v/>
      </c>
      <c r="AB386" s="452"/>
      <c r="AC386" s="452"/>
      <c r="AD386" s="452"/>
      <c r="AE386" s="452"/>
      <c r="AF386" s="452"/>
      <c r="AG386" s="453"/>
      <c r="AH386" s="452"/>
      <c r="AI386" s="453"/>
      <c r="AJ386" s="453"/>
      <c r="AK386" s="459" t="str">
        <f>IF(AH386&lt;&gt;"",VLOOKUP(AH386,'DON GIA'!$M$1:$P$9,4,0),"")</f>
        <v/>
      </c>
      <c r="AL386" s="459" t="str">
        <f t="shared" si="81"/>
        <v/>
      </c>
      <c r="AM386" s="453"/>
      <c r="AN386" s="453"/>
      <c r="AO386" s="449" t="str">
        <f t="shared" si="74"/>
        <v/>
      </c>
      <c r="AP386" s="463" t="s">
        <v>385</v>
      </c>
      <c r="AQ386" s="462"/>
    </row>
    <row r="387" spans="1:43" ht="162.75" outlineLevel="2">
      <c r="A387" s="455" t="e">
        <f>IF(C386&lt;&gt;"",$C$8:C386,A386)</f>
        <v>#VALUE!</v>
      </c>
      <c r="B387" s="443" t="str">
        <f>IF(C387&lt;&gt;"",COUNTA($C$8:C387),"")</f>
        <v/>
      </c>
      <c r="C387" s="443"/>
      <c r="D387" s="482"/>
      <c r="E387" s="453"/>
      <c r="F387" s="453"/>
      <c r="G387" s="453"/>
      <c r="H387" s="453"/>
      <c r="I387" s="453"/>
      <c r="J387" s="453"/>
      <c r="K387" s="456"/>
      <c r="L387" s="489"/>
      <c r="M387" s="458" t="str">
        <f>IF(K387&lt;&gt;"",VLOOKUP(K387,'DON GIA'!$S$1:$U$19,3,0),"")</f>
        <v/>
      </c>
      <c r="N387" s="458" t="str">
        <f>IF(K387&lt;&gt;"",VLOOKUP(K387,'DON GIA'!$S$1:$V$19,4,0),"")</f>
        <v/>
      </c>
      <c r="O387" s="458" t="str">
        <f t="shared" si="79"/>
        <v/>
      </c>
      <c r="P387" s="458" t="str">
        <f t="shared" si="80"/>
        <v/>
      </c>
      <c r="Q387" s="452" t="s">
        <v>35</v>
      </c>
      <c r="R387" s="453"/>
      <c r="S387" s="453"/>
      <c r="T387" s="459" t="str">
        <f>IF(Q387&lt;&gt;"",VLOOKUP(Q387,'DON GIA'!$H$1:$K$103,4,0),"")</f>
        <v/>
      </c>
      <c r="U387" s="459" t="str">
        <f t="shared" si="82"/>
        <v/>
      </c>
      <c r="V387" s="456"/>
      <c r="W387" s="453"/>
      <c r="X387" s="503"/>
      <c r="Y387" s="461"/>
      <c r="Z387" s="459" t="str">
        <f>IF(V387&lt;&gt;"",VLOOKUP(V387,'DON GIA'!$A$1:$D$346,4,0),"")</f>
        <v/>
      </c>
      <c r="AA387" s="459" t="str">
        <f t="shared" si="83"/>
        <v/>
      </c>
      <c r="AB387" s="452"/>
      <c r="AC387" s="452"/>
      <c r="AD387" s="452"/>
      <c r="AE387" s="452"/>
      <c r="AF387" s="452"/>
      <c r="AG387" s="453"/>
      <c r="AH387" s="452"/>
      <c r="AI387" s="453"/>
      <c r="AJ387" s="453"/>
      <c r="AK387" s="459" t="str">
        <f>IF(AH387&lt;&gt;"",VLOOKUP(AH387,'DON GIA'!$M$1:$P$9,4,0),"")</f>
        <v/>
      </c>
      <c r="AL387" s="459" t="str">
        <f t="shared" si="81"/>
        <v/>
      </c>
      <c r="AM387" s="453"/>
      <c r="AN387" s="453"/>
      <c r="AO387" s="449" t="str">
        <f t="shared" si="74"/>
        <v/>
      </c>
      <c r="AP387" s="463" t="s">
        <v>1788</v>
      </c>
      <c r="AQ387" s="462"/>
    </row>
    <row r="388" spans="1:43" ht="409.5" outlineLevel="2">
      <c r="A388" s="455" t="e">
        <f>IF(C387&lt;&gt;"",$C$8:C387,A387)</f>
        <v>#VALUE!</v>
      </c>
      <c r="B388" s="443" t="str">
        <f>IF(C388&lt;&gt;"",COUNTA($C$8:C388),"")</f>
        <v/>
      </c>
      <c r="C388" s="443"/>
      <c r="D388" s="482"/>
      <c r="E388" s="453"/>
      <c r="F388" s="453"/>
      <c r="G388" s="453"/>
      <c r="H388" s="453"/>
      <c r="I388" s="453"/>
      <c r="J388" s="453"/>
      <c r="K388" s="456"/>
      <c r="L388" s="489"/>
      <c r="M388" s="458" t="str">
        <f>IF(K388&lt;&gt;"",VLOOKUP(K388,'DON GIA'!$S$1:$U$19,3,0),"")</f>
        <v/>
      </c>
      <c r="N388" s="458" t="str">
        <f>IF(K388&lt;&gt;"",VLOOKUP(K388,'DON GIA'!$S$1:$V$19,4,0),"")</f>
        <v/>
      </c>
      <c r="O388" s="458" t="str">
        <f t="shared" si="79"/>
        <v/>
      </c>
      <c r="P388" s="458" t="str">
        <f t="shared" si="80"/>
        <v/>
      </c>
      <c r="Q388" s="452" t="s">
        <v>35</v>
      </c>
      <c r="R388" s="453"/>
      <c r="S388" s="453"/>
      <c r="T388" s="459" t="str">
        <f>IF(Q388&lt;&gt;"",VLOOKUP(Q388,'DON GIA'!$H$1:$K$103,4,0),"")</f>
        <v/>
      </c>
      <c r="U388" s="459" t="str">
        <f t="shared" si="82"/>
        <v/>
      </c>
      <c r="V388" s="456"/>
      <c r="W388" s="453"/>
      <c r="X388" s="503"/>
      <c r="Y388" s="461"/>
      <c r="Z388" s="459" t="str">
        <f>IF(V388&lt;&gt;"",VLOOKUP(V388,'DON GIA'!$A$1:$D$346,4,0),"")</f>
        <v/>
      </c>
      <c r="AA388" s="459" t="str">
        <f t="shared" si="83"/>
        <v/>
      </c>
      <c r="AB388" s="452"/>
      <c r="AC388" s="452"/>
      <c r="AD388" s="452"/>
      <c r="AE388" s="452"/>
      <c r="AF388" s="452"/>
      <c r="AG388" s="453"/>
      <c r="AH388" s="452"/>
      <c r="AI388" s="453"/>
      <c r="AJ388" s="453"/>
      <c r="AK388" s="459" t="str">
        <f>IF(AH388&lt;&gt;"",VLOOKUP(AH388,'DON GIA'!$M$1:$P$9,4,0),"")</f>
        <v/>
      </c>
      <c r="AL388" s="459" t="str">
        <f t="shared" si="81"/>
        <v/>
      </c>
      <c r="AM388" s="453"/>
      <c r="AN388" s="453"/>
      <c r="AO388" s="449" t="str">
        <f t="shared" si="74"/>
        <v/>
      </c>
      <c r="AP388" s="463" t="s">
        <v>1789</v>
      </c>
      <c r="AQ388" s="462"/>
    </row>
    <row r="389" spans="1:43" ht="126" outlineLevel="2">
      <c r="A389" s="455" t="e">
        <f>IF(C388&lt;&gt;"",$C$8:C388,A388)</f>
        <v>#VALUE!</v>
      </c>
      <c r="B389" s="443" t="str">
        <f>IF(C389&lt;&gt;"",COUNTA($C$8:C389),"")</f>
        <v/>
      </c>
      <c r="C389" s="443"/>
      <c r="D389" s="482"/>
      <c r="E389" s="453"/>
      <c r="F389" s="453"/>
      <c r="G389" s="453"/>
      <c r="H389" s="453"/>
      <c r="I389" s="453"/>
      <c r="J389" s="453"/>
      <c r="K389" s="456"/>
      <c r="L389" s="489"/>
      <c r="M389" s="458" t="str">
        <f>IF(K389&lt;&gt;"",VLOOKUP(K389,'DON GIA'!$S$1:$U$19,3,0),"")</f>
        <v/>
      </c>
      <c r="N389" s="458" t="str">
        <f>IF(K389&lt;&gt;"",VLOOKUP(K389,'DON GIA'!$S$1:$V$19,4,0),"")</f>
        <v/>
      </c>
      <c r="O389" s="458" t="str">
        <f t="shared" si="79"/>
        <v/>
      </c>
      <c r="P389" s="458" t="str">
        <f t="shared" si="80"/>
        <v/>
      </c>
      <c r="Q389" s="452" t="s">
        <v>35</v>
      </c>
      <c r="R389" s="453"/>
      <c r="S389" s="453"/>
      <c r="T389" s="459" t="str">
        <f>IF(Q389&lt;&gt;"",VLOOKUP(Q389,'DON GIA'!$H$1:$K$103,4,0),"")</f>
        <v/>
      </c>
      <c r="U389" s="459" t="str">
        <f t="shared" si="82"/>
        <v/>
      </c>
      <c r="V389" s="456"/>
      <c r="W389" s="453"/>
      <c r="X389" s="503"/>
      <c r="Y389" s="461"/>
      <c r="Z389" s="459" t="str">
        <f>IF(V389&lt;&gt;"",VLOOKUP(V389,'DON GIA'!$A$1:$D$346,4,0),"")</f>
        <v/>
      </c>
      <c r="AA389" s="459" t="str">
        <f t="shared" si="83"/>
        <v/>
      </c>
      <c r="AB389" s="452"/>
      <c r="AC389" s="452"/>
      <c r="AD389" s="452"/>
      <c r="AE389" s="452"/>
      <c r="AF389" s="452"/>
      <c r="AG389" s="453"/>
      <c r="AH389" s="452"/>
      <c r="AI389" s="453"/>
      <c r="AJ389" s="453"/>
      <c r="AK389" s="459" t="str">
        <f>IF(AH389&lt;&gt;"",VLOOKUP(AH389,'DON GIA'!$M$1:$P$9,4,0),"")</f>
        <v/>
      </c>
      <c r="AL389" s="459" t="str">
        <f t="shared" si="81"/>
        <v/>
      </c>
      <c r="AM389" s="453"/>
      <c r="AN389" s="453"/>
      <c r="AO389" s="449" t="str">
        <f t="shared" si="74"/>
        <v/>
      </c>
      <c r="AP389" s="463" t="s">
        <v>962</v>
      </c>
      <c r="AQ389" s="462"/>
    </row>
    <row r="390" spans="1:43" ht="157.5" outlineLevel="2">
      <c r="A390" s="455" t="e">
        <f>IF(C389&lt;&gt;"",$C$8:C389,A389)</f>
        <v>#VALUE!</v>
      </c>
      <c r="B390" s="443" t="str">
        <f>IF(C390&lt;&gt;"",COUNTA($C$8:C390),"")</f>
        <v/>
      </c>
      <c r="C390" s="443"/>
      <c r="D390" s="482"/>
      <c r="E390" s="453"/>
      <c r="F390" s="453"/>
      <c r="G390" s="453"/>
      <c r="H390" s="453"/>
      <c r="I390" s="453"/>
      <c r="J390" s="453"/>
      <c r="K390" s="456"/>
      <c r="L390" s="489"/>
      <c r="M390" s="458" t="str">
        <f>IF(K390&lt;&gt;"",VLOOKUP(K390,'DON GIA'!$S$1:$U$19,3,0),"")</f>
        <v/>
      </c>
      <c r="N390" s="458" t="str">
        <f>IF(K390&lt;&gt;"",VLOOKUP(K390,'DON GIA'!$S$1:$V$19,4,0),"")</f>
        <v/>
      </c>
      <c r="O390" s="458" t="str">
        <f t="shared" si="79"/>
        <v/>
      </c>
      <c r="P390" s="458" t="str">
        <f t="shared" si="80"/>
        <v/>
      </c>
      <c r="Q390" s="452" t="s">
        <v>35</v>
      </c>
      <c r="R390" s="453"/>
      <c r="S390" s="453"/>
      <c r="T390" s="459" t="str">
        <f>IF(Q390&lt;&gt;"",VLOOKUP(Q390,'DON GIA'!$H$1:$K$103,4,0),"")</f>
        <v/>
      </c>
      <c r="U390" s="459" t="str">
        <f t="shared" si="82"/>
        <v/>
      </c>
      <c r="V390" s="456"/>
      <c r="W390" s="453"/>
      <c r="X390" s="503"/>
      <c r="Y390" s="461"/>
      <c r="Z390" s="459" t="str">
        <f>IF(V390&lt;&gt;"",VLOOKUP(V390,'DON GIA'!$A$1:$D$346,4,0),"")</f>
        <v/>
      </c>
      <c r="AA390" s="459" t="str">
        <f t="shared" si="83"/>
        <v/>
      </c>
      <c r="AB390" s="452"/>
      <c r="AC390" s="452"/>
      <c r="AD390" s="452"/>
      <c r="AE390" s="452"/>
      <c r="AF390" s="452"/>
      <c r="AG390" s="453"/>
      <c r="AH390" s="452"/>
      <c r="AI390" s="453"/>
      <c r="AJ390" s="453"/>
      <c r="AK390" s="459" t="str">
        <f>IF(AH390&lt;&gt;"",VLOOKUP(AH390,'DON GIA'!$M$1:$P$9,4,0),"")</f>
        <v/>
      </c>
      <c r="AL390" s="459" t="str">
        <f t="shared" si="81"/>
        <v/>
      </c>
      <c r="AM390" s="453"/>
      <c r="AN390" s="453"/>
      <c r="AO390" s="449" t="str">
        <f t="shared" si="74"/>
        <v/>
      </c>
      <c r="AP390" s="463" t="s">
        <v>963</v>
      </c>
      <c r="AQ390" s="462"/>
    </row>
    <row r="391" spans="1:43" ht="409.5" outlineLevel="2">
      <c r="A391" s="455" t="e">
        <f>IF(C390&lt;&gt;"",$C$8:C390,A390)</f>
        <v>#VALUE!</v>
      </c>
      <c r="B391" s="443" t="str">
        <f>IF(C391&lt;&gt;"",COUNTA($C$8:C391),"")</f>
        <v/>
      </c>
      <c r="C391" s="443"/>
      <c r="D391" s="482"/>
      <c r="E391" s="453"/>
      <c r="F391" s="453"/>
      <c r="G391" s="453"/>
      <c r="H391" s="453"/>
      <c r="I391" s="453"/>
      <c r="J391" s="453"/>
      <c r="K391" s="456"/>
      <c r="L391" s="489"/>
      <c r="M391" s="458" t="str">
        <f>IF(K391&lt;&gt;"",VLOOKUP(K391,'DON GIA'!$S$1:$U$19,3,0),"")</f>
        <v/>
      </c>
      <c r="N391" s="458" t="str">
        <f>IF(K391&lt;&gt;"",VLOOKUP(K391,'DON GIA'!$S$1:$V$19,4,0),"")</f>
        <v/>
      </c>
      <c r="O391" s="458" t="str">
        <f t="shared" si="79"/>
        <v/>
      </c>
      <c r="P391" s="458" t="str">
        <f t="shared" si="80"/>
        <v/>
      </c>
      <c r="Q391" s="452" t="s">
        <v>35</v>
      </c>
      <c r="R391" s="453"/>
      <c r="S391" s="453"/>
      <c r="T391" s="459" t="str">
        <f>IF(Q391&lt;&gt;"",VLOOKUP(Q391,'DON GIA'!$H$1:$K$103,4,0),"")</f>
        <v/>
      </c>
      <c r="U391" s="459" t="str">
        <f t="shared" si="82"/>
        <v/>
      </c>
      <c r="V391" s="456"/>
      <c r="W391" s="453"/>
      <c r="X391" s="503"/>
      <c r="Y391" s="461"/>
      <c r="Z391" s="459" t="str">
        <f>IF(V391&lt;&gt;"",VLOOKUP(V391,'DON GIA'!$A$1:$D$346,4,0),"")</f>
        <v/>
      </c>
      <c r="AA391" s="459" t="str">
        <f t="shared" si="83"/>
        <v/>
      </c>
      <c r="AB391" s="452"/>
      <c r="AC391" s="452"/>
      <c r="AD391" s="452"/>
      <c r="AE391" s="452"/>
      <c r="AF391" s="452"/>
      <c r="AG391" s="453"/>
      <c r="AH391" s="452"/>
      <c r="AI391" s="453"/>
      <c r="AJ391" s="453"/>
      <c r="AK391" s="459" t="str">
        <f>IF(AH391&lt;&gt;"",VLOOKUP(AH391,'DON GIA'!$M$1:$P$9,4,0),"")</f>
        <v/>
      </c>
      <c r="AL391" s="459" t="str">
        <f t="shared" si="81"/>
        <v/>
      </c>
      <c r="AM391" s="453"/>
      <c r="AN391" s="453"/>
      <c r="AO391" s="449" t="str">
        <f t="shared" si="74"/>
        <v/>
      </c>
      <c r="AP391" s="454" t="s">
        <v>1790</v>
      </c>
      <c r="AQ391" s="462"/>
    </row>
    <row r="392" spans="1:43" ht="136.5" outlineLevel="2">
      <c r="A392" s="455" t="e">
        <f>IF(C391&lt;&gt;"",$C$8:C391,A391)</f>
        <v>#VALUE!</v>
      </c>
      <c r="B392" s="443" t="str">
        <f>IF(C392&lt;&gt;"",COUNTA($C$8:C392),"")</f>
        <v/>
      </c>
      <c r="C392" s="443"/>
      <c r="D392" s="482"/>
      <c r="E392" s="453"/>
      <c r="F392" s="453"/>
      <c r="G392" s="453"/>
      <c r="H392" s="453"/>
      <c r="I392" s="453"/>
      <c r="J392" s="453"/>
      <c r="K392" s="456"/>
      <c r="L392" s="489"/>
      <c r="M392" s="458" t="str">
        <f>IF(K392&lt;&gt;"",VLOOKUP(K392,'DON GIA'!$S$1:$U$19,3,0),"")</f>
        <v/>
      </c>
      <c r="N392" s="458" t="str">
        <f>IF(K392&lt;&gt;"",VLOOKUP(K392,'DON GIA'!$S$1:$V$19,4,0),"")</f>
        <v/>
      </c>
      <c r="O392" s="458" t="str">
        <f t="shared" si="79"/>
        <v/>
      </c>
      <c r="P392" s="458" t="str">
        <f t="shared" si="80"/>
        <v/>
      </c>
      <c r="Q392" s="452" t="s">
        <v>35</v>
      </c>
      <c r="R392" s="453"/>
      <c r="S392" s="453"/>
      <c r="T392" s="459" t="str">
        <f>IF(Q392&lt;&gt;"",VLOOKUP(Q392,'DON GIA'!$H$1:$K$103,4,0),"")</f>
        <v/>
      </c>
      <c r="U392" s="459" t="str">
        <f t="shared" si="82"/>
        <v/>
      </c>
      <c r="V392" s="456"/>
      <c r="W392" s="453"/>
      <c r="X392" s="503"/>
      <c r="Y392" s="461"/>
      <c r="Z392" s="459" t="str">
        <f>IF(V392&lt;&gt;"",VLOOKUP(V392,'DON GIA'!$A$1:$D$346,4,0),"")</f>
        <v/>
      </c>
      <c r="AA392" s="459" t="str">
        <f t="shared" si="83"/>
        <v/>
      </c>
      <c r="AB392" s="452"/>
      <c r="AC392" s="452"/>
      <c r="AD392" s="452"/>
      <c r="AE392" s="452"/>
      <c r="AF392" s="452"/>
      <c r="AG392" s="453"/>
      <c r="AH392" s="452"/>
      <c r="AI392" s="453"/>
      <c r="AJ392" s="453"/>
      <c r="AK392" s="459" t="str">
        <f>IF(AH392&lt;&gt;"",VLOOKUP(AH392,'DON GIA'!$M$1:$P$9,4,0),"")</f>
        <v/>
      </c>
      <c r="AL392" s="459" t="str">
        <f t="shared" si="81"/>
        <v/>
      </c>
      <c r="AM392" s="453"/>
      <c r="AN392" s="453"/>
      <c r="AO392" s="449" t="str">
        <f t="shared" ref="AO392:AO455" si="84">IF(C392&lt;&gt;"",O392+P392+U392+AA392+AL392,"")</f>
        <v/>
      </c>
      <c r="AP392" s="463" t="s">
        <v>1791</v>
      </c>
      <c r="AQ392" s="462"/>
    </row>
    <row r="393" spans="1:43" ht="162.75" outlineLevel="2">
      <c r="A393" s="455" t="e">
        <f>IF(C392&lt;&gt;"",$C$8:C392,A392)</f>
        <v>#VALUE!</v>
      </c>
      <c r="B393" s="443" t="str">
        <f>IF(C393&lt;&gt;"",COUNTA($C$8:C393),"")</f>
        <v/>
      </c>
      <c r="C393" s="443"/>
      <c r="D393" s="482"/>
      <c r="E393" s="453"/>
      <c r="F393" s="453"/>
      <c r="G393" s="453"/>
      <c r="H393" s="453"/>
      <c r="I393" s="453"/>
      <c r="J393" s="453"/>
      <c r="K393" s="456"/>
      <c r="L393" s="489"/>
      <c r="M393" s="458" t="str">
        <f>IF(K393&lt;&gt;"",VLOOKUP(K393,'DON GIA'!$S$1:$U$19,3,0),"")</f>
        <v/>
      </c>
      <c r="N393" s="458" t="str">
        <f>IF(K393&lt;&gt;"",VLOOKUP(K393,'DON GIA'!$S$1:$V$19,4,0),"")</f>
        <v/>
      </c>
      <c r="O393" s="458" t="str">
        <f t="shared" si="79"/>
        <v/>
      </c>
      <c r="P393" s="458" t="str">
        <f t="shared" si="80"/>
        <v/>
      </c>
      <c r="Q393" s="452" t="s">
        <v>35</v>
      </c>
      <c r="R393" s="453"/>
      <c r="S393" s="453"/>
      <c r="T393" s="459" t="str">
        <f>IF(Q393&lt;&gt;"",VLOOKUP(Q393,'DON GIA'!$H$1:$K$103,4,0),"")</f>
        <v/>
      </c>
      <c r="U393" s="459" t="str">
        <f t="shared" si="82"/>
        <v/>
      </c>
      <c r="V393" s="456"/>
      <c r="W393" s="453"/>
      <c r="X393" s="503"/>
      <c r="Y393" s="461"/>
      <c r="Z393" s="459" t="str">
        <f>IF(V393&lt;&gt;"",VLOOKUP(V393,'DON GIA'!$A$1:$D$346,4,0),"")</f>
        <v/>
      </c>
      <c r="AA393" s="459" t="str">
        <f t="shared" si="83"/>
        <v/>
      </c>
      <c r="AB393" s="452"/>
      <c r="AC393" s="452"/>
      <c r="AD393" s="452"/>
      <c r="AE393" s="452"/>
      <c r="AF393" s="452"/>
      <c r="AG393" s="453"/>
      <c r="AH393" s="452"/>
      <c r="AI393" s="453"/>
      <c r="AJ393" s="453"/>
      <c r="AK393" s="459" t="str">
        <f>IF(AH393&lt;&gt;"",VLOOKUP(AH393,'DON GIA'!$M$1:$P$9,4,0),"")</f>
        <v/>
      </c>
      <c r="AL393" s="459" t="str">
        <f t="shared" si="81"/>
        <v/>
      </c>
      <c r="AM393" s="453"/>
      <c r="AN393" s="453"/>
      <c r="AO393" s="449" t="str">
        <f t="shared" si="84"/>
        <v/>
      </c>
      <c r="AP393" s="463" t="s">
        <v>1792</v>
      </c>
      <c r="AQ393" s="462"/>
    </row>
    <row r="394" spans="1:43" ht="381.75" outlineLevel="2">
      <c r="A394" s="455" t="e">
        <f>IF(C393&lt;&gt;"",$C$8:C393,A393)</f>
        <v>#VALUE!</v>
      </c>
      <c r="B394" s="443" t="str">
        <f>IF(C394&lt;&gt;"",COUNTA($C$8:C394),"")</f>
        <v/>
      </c>
      <c r="C394" s="443"/>
      <c r="D394" s="482"/>
      <c r="E394" s="453"/>
      <c r="F394" s="453"/>
      <c r="G394" s="453"/>
      <c r="H394" s="453"/>
      <c r="I394" s="453"/>
      <c r="J394" s="453"/>
      <c r="K394" s="456"/>
      <c r="L394" s="489"/>
      <c r="M394" s="458" t="str">
        <f>IF(K394&lt;&gt;"",VLOOKUP(K394,'DON GIA'!$S$1:$U$19,3,0),"")</f>
        <v/>
      </c>
      <c r="N394" s="458" t="str">
        <f>IF(K394&lt;&gt;"",VLOOKUP(K394,'DON GIA'!$S$1:$V$19,4,0),"")</f>
        <v/>
      </c>
      <c r="O394" s="458" t="str">
        <f t="shared" si="79"/>
        <v/>
      </c>
      <c r="P394" s="458" t="str">
        <f t="shared" si="80"/>
        <v/>
      </c>
      <c r="Q394" s="452" t="s">
        <v>35</v>
      </c>
      <c r="R394" s="453"/>
      <c r="S394" s="453"/>
      <c r="T394" s="459" t="str">
        <f>IF(Q394&lt;&gt;"",VLOOKUP(Q394,'DON GIA'!$H$1:$K$103,4,0),"")</f>
        <v/>
      </c>
      <c r="U394" s="459" t="str">
        <f t="shared" si="82"/>
        <v/>
      </c>
      <c r="V394" s="456"/>
      <c r="W394" s="453"/>
      <c r="X394" s="503"/>
      <c r="Y394" s="461"/>
      <c r="Z394" s="459" t="str">
        <f>IF(V394&lt;&gt;"",VLOOKUP(V394,'DON GIA'!$A$1:$D$346,4,0),"")</f>
        <v/>
      </c>
      <c r="AA394" s="459" t="str">
        <f t="shared" si="83"/>
        <v/>
      </c>
      <c r="AB394" s="452"/>
      <c r="AC394" s="452"/>
      <c r="AD394" s="452"/>
      <c r="AE394" s="452"/>
      <c r="AF394" s="452"/>
      <c r="AG394" s="453"/>
      <c r="AH394" s="452"/>
      <c r="AI394" s="453"/>
      <c r="AJ394" s="453"/>
      <c r="AK394" s="459" t="str">
        <f>IF(AH394&lt;&gt;"",VLOOKUP(AH394,'DON GIA'!$M$1:$P$9,4,0),"")</f>
        <v/>
      </c>
      <c r="AL394" s="459" t="str">
        <f t="shared" si="81"/>
        <v/>
      </c>
      <c r="AM394" s="453"/>
      <c r="AN394" s="453"/>
      <c r="AO394" s="449" t="str">
        <f t="shared" si="84"/>
        <v/>
      </c>
      <c r="AP394" s="454" t="s">
        <v>1793</v>
      </c>
      <c r="AQ394" s="462"/>
    </row>
    <row r="395" spans="1:43" ht="409.5" outlineLevel="2">
      <c r="A395" s="455" t="e">
        <f>IF(C394&lt;&gt;"",$C$8:C394,A394)</f>
        <v>#VALUE!</v>
      </c>
      <c r="B395" s="443" t="str">
        <f>IF(C395&lt;&gt;"",COUNTA($C$8:C395),"")</f>
        <v/>
      </c>
      <c r="C395" s="443"/>
      <c r="D395" s="482"/>
      <c r="E395" s="453"/>
      <c r="F395" s="453"/>
      <c r="G395" s="453"/>
      <c r="H395" s="453"/>
      <c r="I395" s="453"/>
      <c r="J395" s="453"/>
      <c r="K395" s="456"/>
      <c r="L395" s="489"/>
      <c r="M395" s="458" t="str">
        <f>IF(K395&lt;&gt;"",VLOOKUP(K395,'DON GIA'!$S$1:$U$19,3,0),"")</f>
        <v/>
      </c>
      <c r="N395" s="458" t="str">
        <f>IF(K395&lt;&gt;"",VLOOKUP(K395,'DON GIA'!$S$1:$V$19,4,0),"")</f>
        <v/>
      </c>
      <c r="O395" s="458" t="str">
        <f t="shared" si="79"/>
        <v/>
      </c>
      <c r="P395" s="458" t="str">
        <f t="shared" si="80"/>
        <v/>
      </c>
      <c r="Q395" s="452" t="s">
        <v>35</v>
      </c>
      <c r="R395" s="453"/>
      <c r="S395" s="453"/>
      <c r="T395" s="459" t="str">
        <f>IF(Q395&lt;&gt;"",VLOOKUP(Q395,'DON GIA'!$H$1:$K$103,4,0),"")</f>
        <v/>
      </c>
      <c r="U395" s="459" t="str">
        <f t="shared" si="82"/>
        <v/>
      </c>
      <c r="V395" s="456"/>
      <c r="W395" s="453"/>
      <c r="X395" s="503"/>
      <c r="Y395" s="461"/>
      <c r="Z395" s="459" t="str">
        <f>IF(V395&lt;&gt;"",VLOOKUP(V395,'DON GIA'!$A$1:$D$346,4,0),"")</f>
        <v/>
      </c>
      <c r="AA395" s="459" t="str">
        <f t="shared" si="83"/>
        <v/>
      </c>
      <c r="AB395" s="452"/>
      <c r="AC395" s="452"/>
      <c r="AD395" s="452"/>
      <c r="AE395" s="452"/>
      <c r="AF395" s="452"/>
      <c r="AG395" s="453"/>
      <c r="AH395" s="452"/>
      <c r="AI395" s="453"/>
      <c r="AJ395" s="453"/>
      <c r="AK395" s="459" t="str">
        <f>IF(AH395&lt;&gt;"",VLOOKUP(AH395,'DON GIA'!$M$1:$P$9,4,0),"")</f>
        <v/>
      </c>
      <c r="AL395" s="459" t="str">
        <f t="shared" si="81"/>
        <v/>
      </c>
      <c r="AM395" s="453"/>
      <c r="AN395" s="453"/>
      <c r="AO395" s="449" t="str">
        <f t="shared" si="84"/>
        <v/>
      </c>
      <c r="AP395" s="456" t="s">
        <v>586</v>
      </c>
      <c r="AQ395" s="462"/>
    </row>
    <row r="396" spans="1:43" ht="252" outlineLevel="2">
      <c r="A396" s="455" t="e">
        <f>IF(C395&lt;&gt;"",$C$8:C395,A395)</f>
        <v>#VALUE!</v>
      </c>
      <c r="B396" s="443" t="str">
        <f>IF(C396&lt;&gt;"",COUNTA($C$8:C396),"")</f>
        <v/>
      </c>
      <c r="C396" s="443"/>
      <c r="D396" s="482"/>
      <c r="E396" s="453"/>
      <c r="F396" s="453"/>
      <c r="G396" s="453"/>
      <c r="H396" s="453"/>
      <c r="I396" s="453"/>
      <c r="J396" s="453"/>
      <c r="K396" s="456"/>
      <c r="L396" s="489"/>
      <c r="M396" s="458" t="str">
        <f>IF(K396&lt;&gt;"",VLOOKUP(K396,'DON GIA'!$S$1:$U$19,3,0),"")</f>
        <v/>
      </c>
      <c r="N396" s="458" t="str">
        <f>IF(K396&lt;&gt;"",VLOOKUP(K396,'DON GIA'!$S$1:$V$19,4,0),"")</f>
        <v/>
      </c>
      <c r="O396" s="458" t="str">
        <f t="shared" si="79"/>
        <v/>
      </c>
      <c r="P396" s="458" t="str">
        <f t="shared" si="80"/>
        <v/>
      </c>
      <c r="Q396" s="452" t="s">
        <v>35</v>
      </c>
      <c r="R396" s="453"/>
      <c r="S396" s="453"/>
      <c r="T396" s="459" t="str">
        <f>IF(Q396&lt;&gt;"",VLOOKUP(Q396,'DON GIA'!$H$1:$K$103,4,0),"")</f>
        <v/>
      </c>
      <c r="U396" s="459" t="str">
        <f t="shared" si="82"/>
        <v/>
      </c>
      <c r="V396" s="456"/>
      <c r="W396" s="453"/>
      <c r="X396" s="503"/>
      <c r="Y396" s="461"/>
      <c r="Z396" s="459" t="str">
        <f>IF(V396&lt;&gt;"",VLOOKUP(V396,'DON GIA'!$A$1:$D$346,4,0),"")</f>
        <v/>
      </c>
      <c r="AA396" s="459" t="str">
        <f t="shared" si="83"/>
        <v/>
      </c>
      <c r="AB396" s="452"/>
      <c r="AC396" s="452"/>
      <c r="AD396" s="452"/>
      <c r="AE396" s="452"/>
      <c r="AF396" s="452"/>
      <c r="AG396" s="453"/>
      <c r="AH396" s="452"/>
      <c r="AI396" s="453"/>
      <c r="AJ396" s="453"/>
      <c r="AK396" s="459" t="str">
        <f>IF(AH396&lt;&gt;"",VLOOKUP(AH396,'DON GIA'!$M$1:$P$9,4,0),"")</f>
        <v/>
      </c>
      <c r="AL396" s="459" t="str">
        <f t="shared" si="81"/>
        <v/>
      </c>
      <c r="AM396" s="453"/>
      <c r="AN396" s="453"/>
      <c r="AO396" s="449" t="str">
        <f t="shared" si="84"/>
        <v/>
      </c>
      <c r="AP396" s="463" t="s">
        <v>386</v>
      </c>
      <c r="AQ396" s="462"/>
    </row>
    <row r="397" spans="1:43" ht="63" outlineLevel="2">
      <c r="A397" s="455" t="e">
        <f>IF(C396&lt;&gt;"",$C$8:C396,A396)</f>
        <v>#VALUE!</v>
      </c>
      <c r="B397" s="443" t="str">
        <f>IF(C397&lt;&gt;"",COUNTA($C$8:C397),"")</f>
        <v/>
      </c>
      <c r="C397" s="443"/>
      <c r="D397" s="482"/>
      <c r="E397" s="453"/>
      <c r="F397" s="453"/>
      <c r="G397" s="453"/>
      <c r="H397" s="453"/>
      <c r="I397" s="453"/>
      <c r="J397" s="453"/>
      <c r="K397" s="456"/>
      <c r="L397" s="489"/>
      <c r="M397" s="458" t="str">
        <f>IF(K397&lt;&gt;"",VLOOKUP(K397,'DON GIA'!$S$1:$U$19,3,0),"")</f>
        <v/>
      </c>
      <c r="N397" s="458" t="str">
        <f>IF(K397&lt;&gt;"",VLOOKUP(K397,'DON GIA'!$S$1:$V$19,4,0),"")</f>
        <v/>
      </c>
      <c r="O397" s="458" t="str">
        <f t="shared" si="79"/>
        <v/>
      </c>
      <c r="P397" s="458" t="str">
        <f t="shared" si="80"/>
        <v/>
      </c>
      <c r="Q397" s="452" t="s">
        <v>35</v>
      </c>
      <c r="R397" s="453"/>
      <c r="S397" s="453"/>
      <c r="T397" s="459" t="str">
        <f>IF(Q397&lt;&gt;"",VLOOKUP(Q397,'DON GIA'!$H$1:$K$103,4,0),"")</f>
        <v/>
      </c>
      <c r="U397" s="459" t="str">
        <f t="shared" si="82"/>
        <v/>
      </c>
      <c r="V397" s="456"/>
      <c r="W397" s="453"/>
      <c r="X397" s="503"/>
      <c r="Y397" s="461"/>
      <c r="Z397" s="459" t="str">
        <f>IF(V397&lt;&gt;"",VLOOKUP(V397,'DON GIA'!$A$1:$D$346,4,0),"")</f>
        <v/>
      </c>
      <c r="AA397" s="459" t="str">
        <f t="shared" si="83"/>
        <v/>
      </c>
      <c r="AB397" s="452"/>
      <c r="AC397" s="452"/>
      <c r="AD397" s="452"/>
      <c r="AE397" s="452"/>
      <c r="AF397" s="452"/>
      <c r="AG397" s="453"/>
      <c r="AH397" s="452"/>
      <c r="AI397" s="453"/>
      <c r="AJ397" s="453"/>
      <c r="AK397" s="459" t="str">
        <f>IF(AH397&lt;&gt;"",VLOOKUP(AH397,'DON GIA'!$M$1:$P$9,4,0),"")</f>
        <v/>
      </c>
      <c r="AL397" s="459" t="str">
        <f t="shared" si="81"/>
        <v/>
      </c>
      <c r="AM397" s="453"/>
      <c r="AN397" s="453"/>
      <c r="AO397" s="449" t="str">
        <f t="shared" si="84"/>
        <v/>
      </c>
      <c r="AP397" s="463" t="s">
        <v>387</v>
      </c>
      <c r="AQ397" s="462"/>
    </row>
    <row r="398" spans="1:43" ht="162.75" outlineLevel="2">
      <c r="A398" s="455" t="e">
        <f>IF(C397&lt;&gt;"",$C$8:C397,A397)</f>
        <v>#VALUE!</v>
      </c>
      <c r="B398" s="443" t="str">
        <f>IF(C398&lt;&gt;"",COUNTA($C$8:C398),"")</f>
        <v/>
      </c>
      <c r="C398" s="443"/>
      <c r="D398" s="482"/>
      <c r="E398" s="453"/>
      <c r="F398" s="453"/>
      <c r="G398" s="453"/>
      <c r="H398" s="453"/>
      <c r="I398" s="453"/>
      <c r="J398" s="453"/>
      <c r="K398" s="456"/>
      <c r="L398" s="489"/>
      <c r="M398" s="458" t="str">
        <f>IF(K398&lt;&gt;"",VLOOKUP(K398,'DON GIA'!$S$1:$U$19,3,0),"")</f>
        <v/>
      </c>
      <c r="N398" s="458" t="str">
        <f>IF(K398&lt;&gt;"",VLOOKUP(K398,'DON GIA'!$S$1:$V$19,4,0),"")</f>
        <v/>
      </c>
      <c r="O398" s="458" t="str">
        <f t="shared" si="79"/>
        <v/>
      </c>
      <c r="P398" s="458" t="str">
        <f t="shared" si="80"/>
        <v/>
      </c>
      <c r="Q398" s="452" t="s">
        <v>35</v>
      </c>
      <c r="R398" s="453"/>
      <c r="S398" s="453"/>
      <c r="T398" s="459" t="str">
        <f>IF(Q398&lt;&gt;"",VLOOKUP(Q398,'DON GIA'!$H$1:$K$103,4,0),"")</f>
        <v/>
      </c>
      <c r="U398" s="459" t="str">
        <f t="shared" si="82"/>
        <v/>
      </c>
      <c r="V398" s="456"/>
      <c r="W398" s="453"/>
      <c r="X398" s="503"/>
      <c r="Y398" s="461"/>
      <c r="Z398" s="459" t="str">
        <f>IF(V398&lt;&gt;"",VLOOKUP(V398,'DON GIA'!$A$1:$D$346,4,0),"")</f>
        <v/>
      </c>
      <c r="AA398" s="459" t="str">
        <f t="shared" si="83"/>
        <v/>
      </c>
      <c r="AB398" s="452"/>
      <c r="AC398" s="452"/>
      <c r="AD398" s="452"/>
      <c r="AE398" s="452"/>
      <c r="AF398" s="452"/>
      <c r="AG398" s="453"/>
      <c r="AH398" s="452"/>
      <c r="AI398" s="453"/>
      <c r="AJ398" s="453"/>
      <c r="AK398" s="459" t="str">
        <f>IF(AH398&lt;&gt;"",VLOOKUP(AH398,'DON GIA'!$M$1:$P$9,4,0),"")</f>
        <v/>
      </c>
      <c r="AL398" s="459" t="str">
        <f t="shared" si="81"/>
        <v/>
      </c>
      <c r="AM398" s="453"/>
      <c r="AN398" s="453"/>
      <c r="AO398" s="449" t="str">
        <f t="shared" si="84"/>
        <v/>
      </c>
      <c r="AP398" s="463" t="s">
        <v>1794</v>
      </c>
      <c r="AQ398" s="462"/>
    </row>
    <row r="399" spans="1:43" ht="194.25" outlineLevel="2">
      <c r="A399" s="455" t="e">
        <f>IF(C398&lt;&gt;"",$C$8:C398,A398)</f>
        <v>#VALUE!</v>
      </c>
      <c r="B399" s="443" t="str">
        <f>IF(C399&lt;&gt;"",COUNTA($C$8:C399),"")</f>
        <v/>
      </c>
      <c r="C399" s="443"/>
      <c r="D399" s="482"/>
      <c r="E399" s="453"/>
      <c r="F399" s="453"/>
      <c r="G399" s="453"/>
      <c r="H399" s="453"/>
      <c r="I399" s="453"/>
      <c r="J399" s="453"/>
      <c r="K399" s="456"/>
      <c r="L399" s="489"/>
      <c r="M399" s="458" t="str">
        <f>IF(K399&lt;&gt;"",VLOOKUP(K399,'DON GIA'!$S$1:$U$19,3,0),"")</f>
        <v/>
      </c>
      <c r="N399" s="458" t="str">
        <f>IF(K399&lt;&gt;"",VLOOKUP(K399,'DON GIA'!$S$1:$V$19,4,0),"")</f>
        <v/>
      </c>
      <c r="O399" s="458" t="str">
        <f t="shared" si="79"/>
        <v/>
      </c>
      <c r="P399" s="458" t="str">
        <f t="shared" si="80"/>
        <v/>
      </c>
      <c r="Q399" s="452" t="s">
        <v>35</v>
      </c>
      <c r="R399" s="453"/>
      <c r="S399" s="453"/>
      <c r="T399" s="459" t="str">
        <f>IF(Q399&lt;&gt;"",VLOOKUP(Q399,'DON GIA'!$H$1:$K$103,4,0),"")</f>
        <v/>
      </c>
      <c r="U399" s="459" t="str">
        <f t="shared" si="82"/>
        <v/>
      </c>
      <c r="V399" s="456"/>
      <c r="W399" s="453"/>
      <c r="X399" s="503"/>
      <c r="Y399" s="461"/>
      <c r="Z399" s="459" t="str">
        <f>IF(V399&lt;&gt;"",VLOOKUP(V399,'DON GIA'!$A$1:$D$346,4,0),"")</f>
        <v/>
      </c>
      <c r="AA399" s="459" t="str">
        <f t="shared" si="83"/>
        <v/>
      </c>
      <c r="AB399" s="452"/>
      <c r="AC399" s="452"/>
      <c r="AD399" s="452"/>
      <c r="AE399" s="452"/>
      <c r="AF399" s="452"/>
      <c r="AG399" s="453"/>
      <c r="AH399" s="452"/>
      <c r="AI399" s="453"/>
      <c r="AJ399" s="453"/>
      <c r="AK399" s="459" t="str">
        <f>IF(AH399&lt;&gt;"",VLOOKUP(AH399,'DON GIA'!$M$1:$P$9,4,0),"")</f>
        <v/>
      </c>
      <c r="AL399" s="459" t="str">
        <f t="shared" si="81"/>
        <v/>
      </c>
      <c r="AM399" s="453"/>
      <c r="AN399" s="453"/>
      <c r="AO399" s="449" t="str">
        <f t="shared" si="84"/>
        <v/>
      </c>
      <c r="AP399" s="463" t="s">
        <v>1795</v>
      </c>
      <c r="AQ399" s="462"/>
    </row>
    <row r="400" spans="1:43" ht="31.5" outlineLevel="2">
      <c r="A400" s="455" t="e">
        <f>IF(C399&lt;&gt;"",$C$8:C399,A399)</f>
        <v>#VALUE!</v>
      </c>
      <c r="B400" s="443" t="str">
        <f>IF(C400&lt;&gt;"",COUNTA($C$8:C400),"")</f>
        <v/>
      </c>
      <c r="C400" s="443"/>
      <c r="D400" s="444"/>
      <c r="E400" s="453"/>
      <c r="F400" s="453"/>
      <c r="G400" s="453"/>
      <c r="H400" s="453"/>
      <c r="I400" s="453"/>
      <c r="J400" s="453"/>
      <c r="K400" s="456"/>
      <c r="L400" s="489"/>
      <c r="M400" s="458" t="str">
        <f>IF(K400&lt;&gt;"",VLOOKUP(K400,'DON GIA'!$S$1:$U$19,3,0),"")</f>
        <v/>
      </c>
      <c r="N400" s="458" t="str">
        <f>IF(K400&lt;&gt;"",VLOOKUP(K400,'DON GIA'!$S$1:$V$19,4,0),"")</f>
        <v/>
      </c>
      <c r="O400" s="458" t="str">
        <f t="shared" si="79"/>
        <v/>
      </c>
      <c r="P400" s="458" t="str">
        <f t="shared" si="80"/>
        <v/>
      </c>
      <c r="Q400" s="452" t="s">
        <v>35</v>
      </c>
      <c r="R400" s="453"/>
      <c r="S400" s="453"/>
      <c r="T400" s="459" t="str">
        <f>IF(Q400&lt;&gt;"",VLOOKUP(Q400,'DON GIA'!$H$1:$K$103,4,0),"")</f>
        <v/>
      </c>
      <c r="U400" s="459" t="str">
        <f t="shared" si="82"/>
        <v/>
      </c>
      <c r="V400" s="456"/>
      <c r="W400" s="453"/>
      <c r="X400" s="503"/>
      <c r="Y400" s="461"/>
      <c r="Z400" s="459" t="str">
        <f>IF(V400&lt;&gt;"",VLOOKUP(V400,'DON GIA'!$A$1:$D$346,4,0),"")</f>
        <v/>
      </c>
      <c r="AA400" s="459" t="str">
        <f t="shared" si="83"/>
        <v/>
      </c>
      <c r="AB400" s="452"/>
      <c r="AC400" s="452"/>
      <c r="AD400" s="452"/>
      <c r="AE400" s="452"/>
      <c r="AF400" s="452"/>
      <c r="AG400" s="453"/>
      <c r="AH400" s="452"/>
      <c r="AI400" s="453"/>
      <c r="AJ400" s="453"/>
      <c r="AK400" s="459" t="str">
        <f>IF(AH400&lt;&gt;"",VLOOKUP(AH400,'DON GIA'!$M$1:$P$9,4,0),"")</f>
        <v/>
      </c>
      <c r="AL400" s="459" t="str">
        <f t="shared" si="81"/>
        <v/>
      </c>
      <c r="AM400" s="453"/>
      <c r="AN400" s="453"/>
      <c r="AO400" s="449" t="str">
        <f t="shared" si="84"/>
        <v/>
      </c>
      <c r="AP400" s="456"/>
      <c r="AQ400" s="462"/>
    </row>
    <row r="401" spans="1:43" ht="62.25" outlineLevel="1">
      <c r="A401" s="410" t="s">
        <v>828</v>
      </c>
      <c r="B401" s="443">
        <f>IF(C401&lt;&gt;"",COUNTA($C$8:C401),"")</f>
        <v>33</v>
      </c>
      <c r="C401" s="443">
        <v>425</v>
      </c>
      <c r="D401" s="444" t="s">
        <v>222</v>
      </c>
      <c r="E401" s="445"/>
      <c r="F401" s="445"/>
      <c r="G401" s="445"/>
      <c r="H401" s="445"/>
      <c r="I401" s="445"/>
      <c r="J401" s="445"/>
      <c r="K401" s="446"/>
      <c r="L401" s="447">
        <f>SUBTOTAL(9,L402:L417)</f>
        <v>112.44</v>
      </c>
      <c r="M401" s="448"/>
      <c r="N401" s="448"/>
      <c r="O401" s="448">
        <f>SUBTOTAL(9,O402:O417)</f>
        <v>188786760</v>
      </c>
      <c r="P401" s="448">
        <f>SUBTOTAL(9,P402:P417)</f>
        <v>0</v>
      </c>
      <c r="Q401" s="444"/>
      <c r="R401" s="445"/>
      <c r="S401" s="445">
        <f>SUBTOTAL(9,S402:S417)</f>
        <v>0</v>
      </c>
      <c r="T401" s="449"/>
      <c r="U401" s="449">
        <f>SUBTOTAL(9,U402:U417)</f>
        <v>0</v>
      </c>
      <c r="V401" s="446"/>
      <c r="W401" s="445"/>
      <c r="X401" s="450">
        <f>SUBTOTAL(9,X402:X417)</f>
        <v>244.28800000000001</v>
      </c>
      <c r="Y401" s="451">
        <f>SUBTOTAL(9,Y402:Y417)</f>
        <v>0</v>
      </c>
      <c r="Z401" s="449"/>
      <c r="AA401" s="449">
        <f>SUBTOTAL(9,AA402:AA417)</f>
        <v>470949585.27399999</v>
      </c>
      <c r="AB401" s="452"/>
      <c r="AC401" s="452"/>
      <c r="AD401" s="452"/>
      <c r="AE401" s="452"/>
      <c r="AF401" s="452"/>
      <c r="AG401" s="453"/>
      <c r="AH401" s="452"/>
      <c r="AI401" s="445"/>
      <c r="AJ401" s="445">
        <f>SUBTOTAL(9,AJ402:AJ417)</f>
        <v>1</v>
      </c>
      <c r="AK401" s="449"/>
      <c r="AL401" s="449">
        <f>SUBTOTAL(9,AL402:AL417)</f>
        <v>3223980</v>
      </c>
      <c r="AM401" s="445"/>
      <c r="AN401" s="445">
        <f>SUBTOTAL(9,AN402:AN417)</f>
        <v>0</v>
      </c>
      <c r="AO401" s="449">
        <f t="shared" si="84"/>
        <v>662960325.27399993</v>
      </c>
      <c r="AP401" s="454"/>
      <c r="AQ401" s="423"/>
    </row>
    <row r="402" spans="1:43" ht="126" outlineLevel="2">
      <c r="A402" s="455" t="e">
        <f>IF(C401&lt;&gt;"",$C$8:C401,A400)</f>
        <v>#VALUE!</v>
      </c>
      <c r="B402" s="443" t="str">
        <f>IF(C402&lt;&gt;"",COUNTA($C$8:C402),"")</f>
        <v/>
      </c>
      <c r="C402" s="443"/>
      <c r="D402" s="452" t="s">
        <v>225</v>
      </c>
      <c r="E402" s="453"/>
      <c r="F402" s="453"/>
      <c r="G402" s="453">
        <v>430</v>
      </c>
      <c r="H402" s="453">
        <v>79</v>
      </c>
      <c r="I402" s="453" t="s">
        <v>223</v>
      </c>
      <c r="J402" s="453" t="s">
        <v>224</v>
      </c>
      <c r="K402" s="456" t="s">
        <v>973</v>
      </c>
      <c r="L402" s="457">
        <v>112.44</v>
      </c>
      <c r="M402" s="458">
        <f>IF(K402&lt;&gt;"",VLOOKUP(K402,'DON GIA'!$S$1:$U$19,3,0),"")</f>
        <v>1679000</v>
      </c>
      <c r="N402" s="458">
        <f>IF(K402&lt;&gt;"",VLOOKUP(K402,'DON GIA'!$S$1:$V$19,4,0),"")</f>
        <v>0</v>
      </c>
      <c r="O402" s="458">
        <f t="shared" si="79"/>
        <v>188786760</v>
      </c>
      <c r="P402" s="458">
        <f t="shared" si="80"/>
        <v>0</v>
      </c>
      <c r="Q402" s="452" t="s">
        <v>35</v>
      </c>
      <c r="R402" s="453"/>
      <c r="S402" s="453"/>
      <c r="T402" s="459" t="str">
        <f>IF(Q402&lt;&gt;"",VLOOKUP(Q402,'DON GIA'!$H$1:$K$103,4,0),"")</f>
        <v/>
      </c>
      <c r="U402" s="459" t="str">
        <f t="shared" ref="U402:U417" si="85">IF(Q402&lt;&gt;"",IF(ISNUMBER(T402),S402*T402,""),"")</f>
        <v/>
      </c>
      <c r="V402" s="456" t="s">
        <v>1005</v>
      </c>
      <c r="W402" s="453" t="s">
        <v>27</v>
      </c>
      <c r="X402" s="460">
        <v>47.52</v>
      </c>
      <c r="Y402" s="461"/>
      <c r="Z402" s="459">
        <f>IF(V402&lt;&gt;"",VLOOKUP(V402,'DON GIA'!$A$1:$D$346,4,0),"")</f>
        <v>5559129</v>
      </c>
      <c r="AA402" s="459">
        <f t="shared" ref="AA402:AA417" si="86">IF(V402&lt;&gt;"",IF(ISNUMBER(Z402),X402*Z402,""),"")</f>
        <v>264169810.08000001</v>
      </c>
      <c r="AB402" s="452" t="s">
        <v>28</v>
      </c>
      <c r="AC402" s="452" t="s">
        <v>29</v>
      </c>
      <c r="AD402" s="452" t="s">
        <v>30</v>
      </c>
      <c r="AE402" s="452" t="s">
        <v>31</v>
      </c>
      <c r="AF402" s="452" t="s">
        <v>34</v>
      </c>
      <c r="AG402" s="453" t="s">
        <v>33</v>
      </c>
      <c r="AH402" s="452" t="s">
        <v>564</v>
      </c>
      <c r="AI402" s="453" t="s">
        <v>409</v>
      </c>
      <c r="AJ402" s="453">
        <v>1</v>
      </c>
      <c r="AK402" s="459">
        <f>IF(AH402&lt;&gt;"",VLOOKUP(AH402,'DON GIA'!$M$1:$P$9,4,0),"")</f>
        <v>3223980</v>
      </c>
      <c r="AL402" s="459">
        <f t="shared" si="81"/>
        <v>3223980</v>
      </c>
      <c r="AM402" s="453"/>
      <c r="AN402" s="453"/>
      <c r="AO402" s="449" t="str">
        <f t="shared" si="84"/>
        <v/>
      </c>
      <c r="AP402" s="454" t="s">
        <v>1796</v>
      </c>
      <c r="AQ402" s="462"/>
    </row>
    <row r="403" spans="1:43" ht="283.5" outlineLevel="2">
      <c r="A403" s="455" t="e">
        <f>IF(C402&lt;&gt;"",$C$8:C402,A402)</f>
        <v>#VALUE!</v>
      </c>
      <c r="B403" s="443" t="str">
        <f>IF(C403&lt;&gt;"",COUNTA($C$8:C403),"")</f>
        <v/>
      </c>
      <c r="C403" s="443"/>
      <c r="D403" s="452" t="s">
        <v>226</v>
      </c>
      <c r="E403" s="453"/>
      <c r="F403" s="453"/>
      <c r="G403" s="453"/>
      <c r="H403" s="453"/>
      <c r="I403" s="453"/>
      <c r="J403" s="453"/>
      <c r="K403" s="456"/>
      <c r="L403" s="457"/>
      <c r="M403" s="458" t="str">
        <f>IF(K403&lt;&gt;"",VLOOKUP(K403,'DON GIA'!$S$1:$U$19,3,0),"")</f>
        <v/>
      </c>
      <c r="N403" s="458" t="str">
        <f>IF(K403&lt;&gt;"",VLOOKUP(K403,'DON GIA'!$S$1:$V$19,4,0),"")</f>
        <v/>
      </c>
      <c r="O403" s="458" t="str">
        <f t="shared" si="79"/>
        <v/>
      </c>
      <c r="P403" s="458" t="str">
        <f t="shared" si="80"/>
        <v/>
      </c>
      <c r="Q403" s="452" t="s">
        <v>35</v>
      </c>
      <c r="R403" s="453"/>
      <c r="S403" s="453"/>
      <c r="T403" s="459" t="str">
        <f>IF(Q403&lt;&gt;"",VLOOKUP(Q403,'DON GIA'!$H$1:$K$103,4,0),"")</f>
        <v/>
      </c>
      <c r="U403" s="459" t="str">
        <f t="shared" si="85"/>
        <v/>
      </c>
      <c r="V403" s="456" t="s">
        <v>1044</v>
      </c>
      <c r="W403" s="453" t="s">
        <v>27</v>
      </c>
      <c r="X403" s="460">
        <v>21.25</v>
      </c>
      <c r="Y403" s="461"/>
      <c r="Z403" s="459">
        <f>IF(V403&lt;&gt;"",VLOOKUP(V403,'DON GIA'!$A$1:$D$346,4,0),"")</f>
        <v>854777</v>
      </c>
      <c r="AA403" s="459">
        <f t="shared" si="86"/>
        <v>18164011.25</v>
      </c>
      <c r="AB403" s="452"/>
      <c r="AC403" s="452" t="s">
        <v>29</v>
      </c>
      <c r="AD403" s="452" t="s">
        <v>30</v>
      </c>
      <c r="AE403" s="452" t="s">
        <v>41</v>
      </c>
      <c r="AF403" s="452" t="s">
        <v>136</v>
      </c>
      <c r="AG403" s="453" t="s">
        <v>33</v>
      </c>
      <c r="AH403" s="452"/>
      <c r="AI403" s="453"/>
      <c r="AJ403" s="453"/>
      <c r="AK403" s="459" t="str">
        <f>IF(AH403&lt;&gt;"",VLOOKUP(AH403,'DON GIA'!$M$1:$P$9,4,0),"")</f>
        <v/>
      </c>
      <c r="AL403" s="459" t="str">
        <f t="shared" si="81"/>
        <v/>
      </c>
      <c r="AM403" s="453"/>
      <c r="AN403" s="453"/>
      <c r="AO403" s="449" t="str">
        <f t="shared" si="84"/>
        <v/>
      </c>
      <c r="AP403" s="463" t="s">
        <v>584</v>
      </c>
      <c r="AQ403" s="462"/>
    </row>
    <row r="404" spans="1:43" ht="378" outlineLevel="2">
      <c r="A404" s="455" t="e">
        <f>IF(C403&lt;&gt;"",$C$8:C403,A403)</f>
        <v>#VALUE!</v>
      </c>
      <c r="B404" s="443" t="str">
        <f>IF(C404&lt;&gt;"",COUNTA($C$8:C404),"")</f>
        <v/>
      </c>
      <c r="C404" s="443"/>
      <c r="D404" s="452" t="s">
        <v>227</v>
      </c>
      <c r="E404" s="453"/>
      <c r="F404" s="453"/>
      <c r="G404" s="453"/>
      <c r="H404" s="453"/>
      <c r="I404" s="453"/>
      <c r="J404" s="453"/>
      <c r="K404" s="456"/>
      <c r="L404" s="457"/>
      <c r="M404" s="458" t="str">
        <f>IF(K404&lt;&gt;"",VLOOKUP(K404,'DON GIA'!$S$1:$U$19,3,0),"")</f>
        <v/>
      </c>
      <c r="N404" s="458" t="str">
        <f>IF(K404&lt;&gt;"",VLOOKUP(K404,'DON GIA'!$S$1:$V$19,4,0),"")</f>
        <v/>
      </c>
      <c r="O404" s="458" t="str">
        <f t="shared" si="79"/>
        <v/>
      </c>
      <c r="P404" s="458" t="str">
        <f t="shared" si="80"/>
        <v/>
      </c>
      <c r="Q404" s="452" t="s">
        <v>35</v>
      </c>
      <c r="R404" s="453"/>
      <c r="S404" s="453"/>
      <c r="T404" s="459" t="str">
        <f>IF(Q404&lt;&gt;"",VLOOKUP(Q404,'DON GIA'!$H$1:$K$103,4,0),"")</f>
        <v/>
      </c>
      <c r="U404" s="459" t="str">
        <f t="shared" si="85"/>
        <v/>
      </c>
      <c r="V404" s="456" t="s">
        <v>1105</v>
      </c>
      <c r="W404" s="453" t="s">
        <v>27</v>
      </c>
      <c r="X404" s="460">
        <v>10.72</v>
      </c>
      <c r="Y404" s="461"/>
      <c r="Z404" s="459">
        <f>IF(V404&lt;&gt;"",VLOOKUP(V404,'DON GIA'!$A$1:$D$346,4,0),"")</f>
        <v>292949</v>
      </c>
      <c r="AA404" s="459">
        <f t="shared" si="86"/>
        <v>3140413.2800000003</v>
      </c>
      <c r="AB404" s="452"/>
      <c r="AC404" s="452"/>
      <c r="AD404" s="452"/>
      <c r="AE404" s="452"/>
      <c r="AF404" s="452"/>
      <c r="AG404" s="453"/>
      <c r="AH404" s="452"/>
      <c r="AI404" s="453"/>
      <c r="AJ404" s="453"/>
      <c r="AK404" s="459" t="str">
        <f>IF(AH404&lt;&gt;"",VLOOKUP(AH404,'DON GIA'!$M$1:$P$9,4,0),"")</f>
        <v/>
      </c>
      <c r="AL404" s="459" t="str">
        <f t="shared" si="81"/>
        <v/>
      </c>
      <c r="AM404" s="453"/>
      <c r="AN404" s="453"/>
      <c r="AO404" s="449" t="str">
        <f t="shared" si="84"/>
        <v/>
      </c>
      <c r="AP404" s="456" t="s">
        <v>585</v>
      </c>
      <c r="AQ404" s="462"/>
    </row>
    <row r="405" spans="1:43" ht="257.25" outlineLevel="2">
      <c r="A405" s="455" t="e">
        <f>IF(C404&lt;&gt;"",$C$8:C404,A404)</f>
        <v>#VALUE!</v>
      </c>
      <c r="B405" s="443" t="str">
        <f>IF(C405&lt;&gt;"",COUNTA($C$8:C405),"")</f>
        <v/>
      </c>
      <c r="C405" s="443"/>
      <c r="D405" s="452"/>
      <c r="E405" s="453"/>
      <c r="F405" s="453"/>
      <c r="G405" s="453"/>
      <c r="H405" s="453"/>
      <c r="I405" s="453"/>
      <c r="J405" s="453"/>
      <c r="K405" s="456"/>
      <c r="L405" s="457"/>
      <c r="M405" s="458" t="str">
        <f>IF(K405&lt;&gt;"",VLOOKUP(K405,'DON GIA'!$S$1:$U$19,3,0),"")</f>
        <v/>
      </c>
      <c r="N405" s="458" t="str">
        <f>IF(K405&lt;&gt;"",VLOOKUP(K405,'DON GIA'!$S$1:$V$19,4,0),"")</f>
        <v/>
      </c>
      <c r="O405" s="458" t="str">
        <f t="shared" si="79"/>
        <v/>
      </c>
      <c r="P405" s="458" t="str">
        <f t="shared" si="80"/>
        <v/>
      </c>
      <c r="Q405" s="452" t="s">
        <v>35</v>
      </c>
      <c r="R405" s="453"/>
      <c r="S405" s="453"/>
      <c r="T405" s="459" t="str">
        <f>IF(Q405&lt;&gt;"",VLOOKUP(Q405,'DON GIA'!$H$1:$K$103,4,0),"")</f>
        <v/>
      </c>
      <c r="U405" s="459" t="str">
        <f t="shared" si="85"/>
        <v/>
      </c>
      <c r="V405" s="456" t="s">
        <v>1106</v>
      </c>
      <c r="W405" s="453" t="s">
        <v>27</v>
      </c>
      <c r="X405" s="460">
        <v>21.25</v>
      </c>
      <c r="Y405" s="461"/>
      <c r="Z405" s="459">
        <f>IF(V405&lt;&gt;"",VLOOKUP(V405,'DON GIA'!$A$1:$D$346,4,0),"")</f>
        <v>330817</v>
      </c>
      <c r="AA405" s="459">
        <f t="shared" si="86"/>
        <v>7029861.25</v>
      </c>
      <c r="AB405" s="452"/>
      <c r="AC405" s="452"/>
      <c r="AD405" s="452"/>
      <c r="AE405" s="452"/>
      <c r="AF405" s="452"/>
      <c r="AG405" s="453"/>
      <c r="AH405" s="452"/>
      <c r="AI405" s="453"/>
      <c r="AJ405" s="453"/>
      <c r="AK405" s="459" t="str">
        <f>IF(AH405&lt;&gt;"",VLOOKUP(AH405,'DON GIA'!$M$1:$P$9,4,0),"")</f>
        <v/>
      </c>
      <c r="AL405" s="459" t="str">
        <f t="shared" si="81"/>
        <v/>
      </c>
      <c r="AM405" s="453"/>
      <c r="AN405" s="453"/>
      <c r="AO405" s="449" t="str">
        <f t="shared" si="84"/>
        <v/>
      </c>
      <c r="AP405" s="463" t="s">
        <v>1797</v>
      </c>
      <c r="AQ405" s="462"/>
    </row>
    <row r="406" spans="1:43" ht="157.5" outlineLevel="2">
      <c r="A406" s="455" t="e">
        <f>IF(C405&lt;&gt;"",$C$8:C405,A405)</f>
        <v>#VALUE!</v>
      </c>
      <c r="B406" s="443" t="str">
        <f>IF(C406&lt;&gt;"",COUNTA($C$8:C406),"")</f>
        <v/>
      </c>
      <c r="C406" s="443"/>
      <c r="D406" s="452"/>
      <c r="E406" s="453"/>
      <c r="F406" s="453"/>
      <c r="G406" s="453"/>
      <c r="H406" s="453"/>
      <c r="I406" s="453"/>
      <c r="J406" s="453"/>
      <c r="K406" s="456"/>
      <c r="L406" s="457"/>
      <c r="M406" s="458" t="str">
        <f>IF(K406&lt;&gt;"",VLOOKUP(K406,'DON GIA'!$S$1:$U$19,3,0),"")</f>
        <v/>
      </c>
      <c r="N406" s="458" t="str">
        <f>IF(K406&lt;&gt;"",VLOOKUP(K406,'DON GIA'!$S$1:$V$19,4,0),"")</f>
        <v/>
      </c>
      <c r="O406" s="458" t="str">
        <f t="shared" si="79"/>
        <v/>
      </c>
      <c r="P406" s="458" t="str">
        <f t="shared" si="80"/>
        <v/>
      </c>
      <c r="Q406" s="452" t="s">
        <v>35</v>
      </c>
      <c r="R406" s="453"/>
      <c r="S406" s="453"/>
      <c r="T406" s="459" t="str">
        <f>IF(Q406&lt;&gt;"",VLOOKUP(Q406,'DON GIA'!$H$1:$K$103,4,0),"")</f>
        <v/>
      </c>
      <c r="U406" s="459" t="str">
        <f t="shared" si="85"/>
        <v/>
      </c>
      <c r="V406" s="456" t="s">
        <v>1107</v>
      </c>
      <c r="W406" s="453" t="s">
        <v>27</v>
      </c>
      <c r="X406" s="460">
        <v>63.25</v>
      </c>
      <c r="Y406" s="461"/>
      <c r="Z406" s="459">
        <f>IF(V406&lt;&gt;"",VLOOKUP(V406,'DON GIA'!$A$1:$D$346,4,0),"")</f>
        <v>109890</v>
      </c>
      <c r="AA406" s="459">
        <f t="shared" si="86"/>
        <v>6950542.5</v>
      </c>
      <c r="AB406" s="452"/>
      <c r="AC406" s="452"/>
      <c r="AD406" s="452"/>
      <c r="AE406" s="452"/>
      <c r="AF406" s="452"/>
      <c r="AG406" s="453"/>
      <c r="AH406" s="452"/>
      <c r="AI406" s="453"/>
      <c r="AJ406" s="453"/>
      <c r="AK406" s="459" t="str">
        <f>IF(AH406&lt;&gt;"",VLOOKUP(AH406,'DON GIA'!$M$1:$P$9,4,0),"")</f>
        <v/>
      </c>
      <c r="AL406" s="459" t="str">
        <f t="shared" si="81"/>
        <v/>
      </c>
      <c r="AM406" s="453"/>
      <c r="AN406" s="453"/>
      <c r="AO406" s="449" t="str">
        <f t="shared" si="84"/>
        <v/>
      </c>
      <c r="AP406" s="463" t="s">
        <v>349</v>
      </c>
      <c r="AQ406" s="462"/>
    </row>
    <row r="407" spans="1:43" ht="126" outlineLevel="2">
      <c r="A407" s="455" t="e">
        <f>IF(C406&lt;&gt;"",$C$8:C406,A406)</f>
        <v>#VALUE!</v>
      </c>
      <c r="B407" s="443" t="str">
        <f>IF(C407&lt;&gt;"",COUNTA($C$8:C407),"")</f>
        <v/>
      </c>
      <c r="C407" s="443"/>
      <c r="D407" s="452"/>
      <c r="E407" s="453"/>
      <c r="F407" s="453"/>
      <c r="G407" s="453"/>
      <c r="H407" s="453"/>
      <c r="I407" s="453"/>
      <c r="J407" s="453"/>
      <c r="K407" s="456"/>
      <c r="L407" s="457"/>
      <c r="M407" s="458" t="str">
        <f>IF(K407&lt;&gt;"",VLOOKUP(K407,'DON GIA'!$S$1:$U$19,3,0),"")</f>
        <v/>
      </c>
      <c r="N407" s="458" t="str">
        <f>IF(K407&lt;&gt;"",VLOOKUP(K407,'DON GIA'!$S$1:$V$19,4,0),"")</f>
        <v/>
      </c>
      <c r="O407" s="458" t="str">
        <f t="shared" si="79"/>
        <v/>
      </c>
      <c r="P407" s="458" t="str">
        <f t="shared" si="80"/>
        <v/>
      </c>
      <c r="Q407" s="452" t="s">
        <v>35</v>
      </c>
      <c r="R407" s="453"/>
      <c r="S407" s="453"/>
      <c r="T407" s="459" t="str">
        <f>IF(Q407&lt;&gt;"",VLOOKUP(Q407,'DON GIA'!$H$1:$K$103,4,0),"")</f>
        <v/>
      </c>
      <c r="U407" s="459" t="str">
        <f t="shared" si="85"/>
        <v/>
      </c>
      <c r="V407" s="456" t="s">
        <v>1080</v>
      </c>
      <c r="W407" s="453" t="s">
        <v>27</v>
      </c>
      <c r="X407" s="460">
        <v>3.57</v>
      </c>
      <c r="Y407" s="461"/>
      <c r="Z407" s="459">
        <f>IF(V407&lt;&gt;"",VLOOKUP(V407,'DON GIA'!$A$1:$D$346,4,0),"")</f>
        <v>10375629</v>
      </c>
      <c r="AA407" s="459">
        <f t="shared" si="86"/>
        <v>37040995.530000001</v>
      </c>
      <c r="AB407" s="452"/>
      <c r="AC407" s="452"/>
      <c r="AD407" s="452"/>
      <c r="AE407" s="452" t="s">
        <v>31</v>
      </c>
      <c r="AF407" s="452"/>
      <c r="AG407" s="453"/>
      <c r="AH407" s="452"/>
      <c r="AI407" s="453"/>
      <c r="AJ407" s="453"/>
      <c r="AK407" s="459" t="str">
        <f>IF(AH407&lt;&gt;"",VLOOKUP(AH407,'DON GIA'!$M$1:$P$9,4,0),"")</f>
        <v/>
      </c>
      <c r="AL407" s="459" t="str">
        <f t="shared" si="81"/>
        <v/>
      </c>
      <c r="AM407" s="453"/>
      <c r="AN407" s="453"/>
      <c r="AO407" s="449" t="str">
        <f t="shared" si="84"/>
        <v/>
      </c>
      <c r="AP407" s="456"/>
      <c r="AQ407" s="462"/>
    </row>
    <row r="408" spans="1:43" ht="63" outlineLevel="2">
      <c r="A408" s="455" t="e">
        <f>IF(C407&lt;&gt;"",$C$8:C407,A407)</f>
        <v>#VALUE!</v>
      </c>
      <c r="B408" s="443" t="str">
        <f>IF(C408&lt;&gt;"",COUNTA($C$8:C408),"")</f>
        <v/>
      </c>
      <c r="C408" s="443"/>
      <c r="D408" s="444"/>
      <c r="E408" s="453"/>
      <c r="F408" s="453"/>
      <c r="G408" s="453"/>
      <c r="H408" s="453"/>
      <c r="I408" s="453"/>
      <c r="J408" s="453"/>
      <c r="K408" s="456"/>
      <c r="L408" s="457"/>
      <c r="M408" s="458" t="str">
        <f>IF(K408&lt;&gt;"",VLOOKUP(K408,'DON GIA'!$S$1:$U$19,3,0),"")</f>
        <v/>
      </c>
      <c r="N408" s="458" t="str">
        <f>IF(K408&lt;&gt;"",VLOOKUP(K408,'DON GIA'!$S$1:$V$19,4,0),"")</f>
        <v/>
      </c>
      <c r="O408" s="458" t="str">
        <f t="shared" si="79"/>
        <v/>
      </c>
      <c r="P408" s="458" t="str">
        <f t="shared" si="80"/>
        <v/>
      </c>
      <c r="Q408" s="452" t="s">
        <v>35</v>
      </c>
      <c r="R408" s="453"/>
      <c r="S408" s="453"/>
      <c r="T408" s="459" t="str">
        <f>IF(Q408&lt;&gt;"",VLOOKUP(Q408,'DON GIA'!$H$1:$K$103,4,0),"")</f>
        <v/>
      </c>
      <c r="U408" s="459" t="str">
        <f t="shared" si="85"/>
        <v/>
      </c>
      <c r="V408" s="456" t="s">
        <v>1082</v>
      </c>
      <c r="W408" s="453" t="s">
        <v>38</v>
      </c>
      <c r="X408" s="460">
        <v>0.42799999999999999</v>
      </c>
      <c r="Y408" s="461"/>
      <c r="Z408" s="459">
        <f>IF(V408&lt;&gt;"",VLOOKUP(V408,'DON GIA'!$A$1:$D$346,4,0),"")</f>
        <v>2523428</v>
      </c>
      <c r="AA408" s="459">
        <f t="shared" si="86"/>
        <v>1080027.1839999999</v>
      </c>
      <c r="AB408" s="452"/>
      <c r="AC408" s="452"/>
      <c r="AD408" s="452"/>
      <c r="AE408" s="452"/>
      <c r="AF408" s="452"/>
      <c r="AG408" s="453"/>
      <c r="AH408" s="452"/>
      <c r="AI408" s="453"/>
      <c r="AJ408" s="453"/>
      <c r="AK408" s="459" t="str">
        <f>IF(AH408&lt;&gt;"",VLOOKUP(AH408,'DON GIA'!$M$1:$P$9,4,0),"")</f>
        <v/>
      </c>
      <c r="AL408" s="459" t="str">
        <f t="shared" si="81"/>
        <v/>
      </c>
      <c r="AM408" s="453"/>
      <c r="AN408" s="453"/>
      <c r="AO408" s="449" t="str">
        <f t="shared" si="84"/>
        <v/>
      </c>
      <c r="AP408" s="456"/>
      <c r="AQ408" s="462"/>
    </row>
    <row r="409" spans="1:43" ht="63" outlineLevel="2">
      <c r="A409" s="455" t="e">
        <f>IF(C408&lt;&gt;"",$C$8:C408,A408)</f>
        <v>#VALUE!</v>
      </c>
      <c r="B409" s="443" t="str">
        <f>IF(C409&lt;&gt;"",COUNTA($C$8:C409),"")</f>
        <v/>
      </c>
      <c r="C409" s="443"/>
      <c r="D409" s="452"/>
      <c r="E409" s="453"/>
      <c r="F409" s="453"/>
      <c r="G409" s="453"/>
      <c r="H409" s="453"/>
      <c r="I409" s="453"/>
      <c r="J409" s="453"/>
      <c r="K409" s="456"/>
      <c r="L409" s="457"/>
      <c r="M409" s="458" t="str">
        <f>IF(K409&lt;&gt;"",VLOOKUP(K409,'DON GIA'!$S$1:$U$19,3,0),"")</f>
        <v/>
      </c>
      <c r="N409" s="458" t="str">
        <f>IF(K409&lt;&gt;"",VLOOKUP(K409,'DON GIA'!$S$1:$V$19,4,0),"")</f>
        <v/>
      </c>
      <c r="O409" s="458" t="str">
        <f t="shared" si="79"/>
        <v/>
      </c>
      <c r="P409" s="458" t="str">
        <f t="shared" si="80"/>
        <v/>
      </c>
      <c r="Q409" s="452" t="s">
        <v>35</v>
      </c>
      <c r="R409" s="453"/>
      <c r="S409" s="453"/>
      <c r="T409" s="459" t="str">
        <f>IF(Q409&lt;&gt;"",VLOOKUP(Q409,'DON GIA'!$H$1:$K$103,4,0),"")</f>
        <v/>
      </c>
      <c r="U409" s="459" t="str">
        <f t="shared" si="85"/>
        <v/>
      </c>
      <c r="V409" s="456" t="s">
        <v>1108</v>
      </c>
      <c r="W409" s="453" t="s">
        <v>27</v>
      </c>
      <c r="X409" s="460">
        <v>4</v>
      </c>
      <c r="Y409" s="461"/>
      <c r="Z409" s="459">
        <f>IF(V409&lt;&gt;"",VLOOKUP(V409,'DON GIA'!$A$1:$D$346,4,0),"")</f>
        <v>282038</v>
      </c>
      <c r="AA409" s="459">
        <f t="shared" si="86"/>
        <v>1128152</v>
      </c>
      <c r="AB409" s="452"/>
      <c r="AC409" s="452"/>
      <c r="AD409" s="452"/>
      <c r="AE409" s="452"/>
      <c r="AF409" s="452"/>
      <c r="AG409" s="453"/>
      <c r="AH409" s="452"/>
      <c r="AI409" s="453"/>
      <c r="AJ409" s="453"/>
      <c r="AK409" s="459" t="str">
        <f>IF(AH409&lt;&gt;"",VLOOKUP(AH409,'DON GIA'!$M$1:$P$9,4,0),"")</f>
        <v/>
      </c>
      <c r="AL409" s="459" t="str">
        <f t="shared" si="81"/>
        <v/>
      </c>
      <c r="AM409" s="453"/>
      <c r="AN409" s="453"/>
      <c r="AO409" s="449" t="str">
        <f t="shared" si="84"/>
        <v/>
      </c>
      <c r="AP409" s="456"/>
      <c r="AQ409" s="462"/>
    </row>
    <row r="410" spans="1:43" ht="31.5" outlineLevel="2">
      <c r="A410" s="455" t="e">
        <f>IF(C409&lt;&gt;"",$C$8:C409,A409)</f>
        <v>#VALUE!</v>
      </c>
      <c r="B410" s="443" t="str">
        <f>IF(C410&lt;&gt;"",COUNTA($C$8:C410),"")</f>
        <v/>
      </c>
      <c r="C410" s="443"/>
      <c r="D410" s="452"/>
      <c r="E410" s="453"/>
      <c r="F410" s="453"/>
      <c r="G410" s="453"/>
      <c r="H410" s="453"/>
      <c r="I410" s="453"/>
      <c r="J410" s="453"/>
      <c r="K410" s="456"/>
      <c r="L410" s="457"/>
      <c r="M410" s="458" t="str">
        <f>IF(K410&lt;&gt;"",VLOOKUP(K410,'DON GIA'!$S$1:$U$19,3,0),"")</f>
        <v/>
      </c>
      <c r="N410" s="458" t="str">
        <f>IF(K410&lt;&gt;"",VLOOKUP(K410,'DON GIA'!$S$1:$V$19,4,0),"")</f>
        <v/>
      </c>
      <c r="O410" s="458" t="str">
        <f t="shared" si="79"/>
        <v/>
      </c>
      <c r="P410" s="458" t="str">
        <f t="shared" si="80"/>
        <v/>
      </c>
      <c r="Q410" s="452" t="s">
        <v>35</v>
      </c>
      <c r="R410" s="453"/>
      <c r="S410" s="453"/>
      <c r="T410" s="459" t="str">
        <f>IF(Q410&lt;&gt;"",VLOOKUP(Q410,'DON GIA'!$H$1:$K$103,4,0),"")</f>
        <v/>
      </c>
      <c r="U410" s="459" t="str">
        <f t="shared" si="85"/>
        <v/>
      </c>
      <c r="V410" s="456"/>
      <c r="W410" s="453"/>
      <c r="X410" s="460"/>
      <c r="Y410" s="461"/>
      <c r="Z410" s="459" t="str">
        <f>IF(V410&lt;&gt;"",VLOOKUP(V410,'DON GIA'!$A$1:$D$346,4,0),"")</f>
        <v/>
      </c>
      <c r="AA410" s="459" t="str">
        <f t="shared" si="86"/>
        <v/>
      </c>
      <c r="AB410" s="452"/>
      <c r="AC410" s="452"/>
      <c r="AD410" s="452"/>
      <c r="AE410" s="452"/>
      <c r="AF410" s="452"/>
      <c r="AG410" s="453"/>
      <c r="AH410" s="452"/>
      <c r="AI410" s="453"/>
      <c r="AJ410" s="453"/>
      <c r="AK410" s="459" t="str">
        <f>IF(AH410&lt;&gt;"",VLOOKUP(AH410,'DON GIA'!$M$1:$P$9,4,0),"")</f>
        <v/>
      </c>
      <c r="AL410" s="459" t="str">
        <f t="shared" si="81"/>
        <v/>
      </c>
      <c r="AM410" s="453"/>
      <c r="AN410" s="453"/>
      <c r="AO410" s="449" t="str">
        <f t="shared" si="84"/>
        <v/>
      </c>
      <c r="AP410" s="456"/>
      <c r="AQ410" s="462"/>
    </row>
    <row r="411" spans="1:43" ht="63" outlineLevel="2">
      <c r="A411" s="455" t="e">
        <f>IF(C410&lt;&gt;"",$C$8:C410,A410)</f>
        <v>#VALUE!</v>
      </c>
      <c r="B411" s="443" t="str">
        <f>IF(C411&lt;&gt;"",COUNTA($C$8:C411),"")</f>
        <v/>
      </c>
      <c r="C411" s="443"/>
      <c r="D411" s="452"/>
      <c r="E411" s="453"/>
      <c r="F411" s="453"/>
      <c r="G411" s="453"/>
      <c r="H411" s="453"/>
      <c r="I411" s="453"/>
      <c r="J411" s="453"/>
      <c r="K411" s="456"/>
      <c r="L411" s="457"/>
      <c r="M411" s="458" t="str">
        <f>IF(K411&lt;&gt;"",VLOOKUP(K411,'DON GIA'!$S$1:$U$19,3,0),"")</f>
        <v/>
      </c>
      <c r="N411" s="458" t="str">
        <f>IF(K411&lt;&gt;"",VLOOKUP(K411,'DON GIA'!$S$1:$V$19,4,0),"")</f>
        <v/>
      </c>
      <c r="O411" s="458" t="str">
        <f t="shared" si="79"/>
        <v/>
      </c>
      <c r="P411" s="458" t="str">
        <f t="shared" si="80"/>
        <v/>
      </c>
      <c r="Q411" s="452" t="s">
        <v>35</v>
      </c>
      <c r="R411" s="453"/>
      <c r="S411" s="453"/>
      <c r="T411" s="459" t="str">
        <f>IF(Q411&lt;&gt;"",VLOOKUP(Q411,'DON GIA'!$H$1:$K$103,4,0),"")</f>
        <v/>
      </c>
      <c r="U411" s="459" t="str">
        <f t="shared" si="85"/>
        <v/>
      </c>
      <c r="V411" s="456" t="s">
        <v>1109</v>
      </c>
      <c r="W411" s="453" t="s">
        <v>27</v>
      </c>
      <c r="X411" s="460">
        <v>2.38</v>
      </c>
      <c r="Y411" s="461"/>
      <c r="Z411" s="459">
        <f>IF(V411&lt;&gt;"",VLOOKUP(V411,'DON GIA'!$A$1:$D$346,4,0),"")</f>
        <v>282038</v>
      </c>
      <c r="AA411" s="459">
        <f t="shared" si="86"/>
        <v>671250.44</v>
      </c>
      <c r="AB411" s="452"/>
      <c r="AC411" s="452"/>
      <c r="AD411" s="452"/>
      <c r="AE411" s="452"/>
      <c r="AF411" s="452"/>
      <c r="AG411" s="453"/>
      <c r="AH411" s="452"/>
      <c r="AI411" s="453"/>
      <c r="AJ411" s="453"/>
      <c r="AK411" s="459" t="str">
        <f>IF(AH411&lt;&gt;"",VLOOKUP(AH411,'DON GIA'!$M$1:$P$9,4,0),"")</f>
        <v/>
      </c>
      <c r="AL411" s="459" t="str">
        <f t="shared" si="81"/>
        <v/>
      </c>
      <c r="AM411" s="453"/>
      <c r="AN411" s="453"/>
      <c r="AO411" s="449" t="str">
        <f t="shared" si="84"/>
        <v/>
      </c>
      <c r="AP411" s="456"/>
      <c r="AQ411" s="462"/>
    </row>
    <row r="412" spans="1:43" ht="63" outlineLevel="2">
      <c r="A412" s="455" t="e">
        <f>IF(C411&lt;&gt;"",$C$8:C411,A411)</f>
        <v>#VALUE!</v>
      </c>
      <c r="B412" s="443" t="str">
        <f>IF(C412&lt;&gt;"",COUNTA($C$8:C412),"")</f>
        <v/>
      </c>
      <c r="C412" s="443"/>
      <c r="D412" s="452"/>
      <c r="E412" s="453"/>
      <c r="F412" s="453"/>
      <c r="G412" s="453"/>
      <c r="H412" s="453"/>
      <c r="I412" s="453"/>
      <c r="J412" s="453"/>
      <c r="K412" s="456"/>
      <c r="L412" s="457"/>
      <c r="M412" s="458" t="str">
        <f>IF(K412&lt;&gt;"",VLOOKUP(K412,'DON GIA'!$S$1:$U$19,3,0),"")</f>
        <v/>
      </c>
      <c r="N412" s="458" t="str">
        <f>IF(K412&lt;&gt;"",VLOOKUP(K412,'DON GIA'!$S$1:$V$19,4,0),"")</f>
        <v/>
      </c>
      <c r="O412" s="458" t="str">
        <f t="shared" si="79"/>
        <v/>
      </c>
      <c r="P412" s="458" t="str">
        <f t="shared" si="80"/>
        <v/>
      </c>
      <c r="Q412" s="452" t="s">
        <v>35</v>
      </c>
      <c r="R412" s="453"/>
      <c r="S412" s="453"/>
      <c r="T412" s="459" t="str">
        <f>IF(Q412&lt;&gt;"",VLOOKUP(Q412,'DON GIA'!$H$1:$K$103,4,0),"")</f>
        <v/>
      </c>
      <c r="U412" s="459" t="str">
        <f t="shared" si="85"/>
        <v/>
      </c>
      <c r="V412" s="456" t="s">
        <v>1105</v>
      </c>
      <c r="W412" s="453" t="s">
        <v>27</v>
      </c>
      <c r="X412" s="460">
        <v>3.44</v>
      </c>
      <c r="Y412" s="461"/>
      <c r="Z412" s="459">
        <f>IF(V412&lt;&gt;"",VLOOKUP(V412,'DON GIA'!$A$1:$D$346,4,0),"")</f>
        <v>292949</v>
      </c>
      <c r="AA412" s="459">
        <f t="shared" si="86"/>
        <v>1007744.5599999999</v>
      </c>
      <c r="AB412" s="452"/>
      <c r="AC412" s="452"/>
      <c r="AD412" s="452"/>
      <c r="AE412" s="452"/>
      <c r="AF412" s="452"/>
      <c r="AG412" s="453"/>
      <c r="AH412" s="452"/>
      <c r="AI412" s="453"/>
      <c r="AJ412" s="453"/>
      <c r="AK412" s="459" t="str">
        <f>IF(AH412&lt;&gt;"",VLOOKUP(AH412,'DON GIA'!$M$1:$P$9,4,0),"")</f>
        <v/>
      </c>
      <c r="AL412" s="459" t="str">
        <f t="shared" si="81"/>
        <v/>
      </c>
      <c r="AM412" s="453"/>
      <c r="AN412" s="453"/>
      <c r="AO412" s="449" t="str">
        <f t="shared" si="84"/>
        <v/>
      </c>
      <c r="AP412" s="456"/>
      <c r="AQ412" s="462"/>
    </row>
    <row r="413" spans="1:43" ht="63" outlineLevel="2">
      <c r="A413" s="455" t="e">
        <f>IF(C412&lt;&gt;"",$C$8:C412,A412)</f>
        <v>#VALUE!</v>
      </c>
      <c r="B413" s="443" t="str">
        <f>IF(C413&lt;&gt;"",COUNTA($C$8:C413),"")</f>
        <v/>
      </c>
      <c r="C413" s="443"/>
      <c r="D413" s="452"/>
      <c r="E413" s="453"/>
      <c r="F413" s="453"/>
      <c r="G413" s="453"/>
      <c r="H413" s="453"/>
      <c r="I413" s="453"/>
      <c r="J413" s="453"/>
      <c r="K413" s="456"/>
      <c r="L413" s="457"/>
      <c r="M413" s="458" t="str">
        <f>IF(K413&lt;&gt;"",VLOOKUP(K413,'DON GIA'!$S$1:$U$19,3,0),"")</f>
        <v/>
      </c>
      <c r="N413" s="458" t="str">
        <f>IF(K413&lt;&gt;"",VLOOKUP(K413,'DON GIA'!$S$1:$V$19,4,0),"")</f>
        <v/>
      </c>
      <c r="O413" s="458" t="str">
        <f t="shared" si="79"/>
        <v/>
      </c>
      <c r="P413" s="458" t="str">
        <f t="shared" si="80"/>
        <v/>
      </c>
      <c r="Q413" s="452" t="s">
        <v>35</v>
      </c>
      <c r="R413" s="453"/>
      <c r="S413" s="453"/>
      <c r="T413" s="459" t="str">
        <f>IF(Q413&lt;&gt;"",VLOOKUP(Q413,'DON GIA'!$H$1:$K$103,4,0),"")</f>
        <v/>
      </c>
      <c r="U413" s="459" t="str">
        <f t="shared" si="85"/>
        <v/>
      </c>
      <c r="V413" s="456" t="s">
        <v>1110</v>
      </c>
      <c r="W413" s="453" t="s">
        <v>27</v>
      </c>
      <c r="X413" s="460">
        <f>15+27</f>
        <v>42</v>
      </c>
      <c r="Y413" s="461"/>
      <c r="Z413" s="459">
        <f>IF(V413&lt;&gt;"",VLOOKUP(V413,'DON GIA'!$A$1:$D$346,4,0),"")</f>
        <v>2523428</v>
      </c>
      <c r="AA413" s="459">
        <f t="shared" si="86"/>
        <v>105983976</v>
      </c>
      <c r="AB413" s="452"/>
      <c r="AC413" s="452"/>
      <c r="AD413" s="452"/>
      <c r="AE413" s="452"/>
      <c r="AF413" s="452"/>
      <c r="AG413" s="453"/>
      <c r="AH413" s="452"/>
      <c r="AI413" s="453"/>
      <c r="AJ413" s="453"/>
      <c r="AK413" s="459" t="str">
        <f>IF(AH413&lt;&gt;"",VLOOKUP(AH413,'DON GIA'!$M$1:$P$9,4,0),"")</f>
        <v/>
      </c>
      <c r="AL413" s="459" t="str">
        <f t="shared" si="81"/>
        <v/>
      </c>
      <c r="AM413" s="453"/>
      <c r="AN413" s="453"/>
      <c r="AO413" s="449" t="str">
        <f t="shared" si="84"/>
        <v/>
      </c>
      <c r="AP413" s="456"/>
      <c r="AQ413" s="462"/>
    </row>
    <row r="414" spans="1:43" ht="126" outlineLevel="2">
      <c r="A414" s="455" t="e">
        <f>IF(C413&lt;&gt;"",$C$8:C413,A413)</f>
        <v>#VALUE!</v>
      </c>
      <c r="B414" s="443" t="str">
        <f>IF(C414&lt;&gt;"",COUNTA($C$8:C414),"")</f>
        <v/>
      </c>
      <c r="C414" s="443"/>
      <c r="D414" s="452"/>
      <c r="E414" s="453"/>
      <c r="F414" s="453"/>
      <c r="G414" s="453"/>
      <c r="H414" s="453"/>
      <c r="I414" s="453"/>
      <c r="J414" s="453"/>
      <c r="K414" s="456"/>
      <c r="L414" s="457"/>
      <c r="M414" s="458" t="str">
        <f>IF(K414&lt;&gt;"",VLOOKUP(K414,'DON GIA'!$S$1:$U$19,3,0),"")</f>
        <v/>
      </c>
      <c r="N414" s="458" t="str">
        <f>IF(K414&lt;&gt;"",VLOOKUP(K414,'DON GIA'!$S$1:$V$19,4,0),"")</f>
        <v/>
      </c>
      <c r="O414" s="458" t="str">
        <f t="shared" si="79"/>
        <v/>
      </c>
      <c r="P414" s="458" t="str">
        <f t="shared" si="80"/>
        <v/>
      </c>
      <c r="Q414" s="452" t="s">
        <v>35</v>
      </c>
      <c r="R414" s="453"/>
      <c r="S414" s="453"/>
      <c r="T414" s="459" t="str">
        <f>IF(Q414&lt;&gt;"",VLOOKUP(Q414,'DON GIA'!$H$1:$K$103,4,0),"")</f>
        <v/>
      </c>
      <c r="U414" s="459" t="str">
        <f t="shared" si="85"/>
        <v/>
      </c>
      <c r="V414" s="456" t="s">
        <v>1111</v>
      </c>
      <c r="W414" s="453" t="s">
        <v>27</v>
      </c>
      <c r="X414" s="460">
        <v>18</v>
      </c>
      <c r="Y414" s="461"/>
      <c r="Z414" s="459">
        <f>IF(V414&lt;&gt;"",VLOOKUP(V414,'DON GIA'!$A$1:$D$346,4,0),"")</f>
        <v>1238791</v>
      </c>
      <c r="AA414" s="459">
        <f t="shared" si="86"/>
        <v>22298238</v>
      </c>
      <c r="AB414" s="452"/>
      <c r="AC414" s="452"/>
      <c r="AD414" s="452"/>
      <c r="AE414" s="452"/>
      <c r="AF414" s="452"/>
      <c r="AG414" s="453"/>
      <c r="AH414" s="452"/>
      <c r="AI414" s="453"/>
      <c r="AJ414" s="453"/>
      <c r="AK414" s="459" t="str">
        <f>IF(AH414&lt;&gt;"",VLOOKUP(AH414,'DON GIA'!$M$1:$P$9,4,0),"")</f>
        <v/>
      </c>
      <c r="AL414" s="459" t="str">
        <f t="shared" si="81"/>
        <v/>
      </c>
      <c r="AM414" s="453"/>
      <c r="AN414" s="453"/>
      <c r="AO414" s="449" t="str">
        <f t="shared" si="84"/>
        <v/>
      </c>
      <c r="AP414" s="456"/>
      <c r="AQ414" s="462"/>
    </row>
    <row r="415" spans="1:43" ht="63" outlineLevel="2">
      <c r="A415" s="455" t="e">
        <f>IF(C414&lt;&gt;"",$C$8:C414,A414)</f>
        <v>#VALUE!</v>
      </c>
      <c r="B415" s="443" t="str">
        <f>IF(C415&lt;&gt;"",COUNTA($C$8:C415),"")</f>
        <v/>
      </c>
      <c r="C415" s="443"/>
      <c r="D415" s="452"/>
      <c r="E415" s="453"/>
      <c r="F415" s="453"/>
      <c r="G415" s="453"/>
      <c r="H415" s="453"/>
      <c r="I415" s="453"/>
      <c r="J415" s="453"/>
      <c r="K415" s="456"/>
      <c r="L415" s="457"/>
      <c r="M415" s="458" t="str">
        <f>IF(K415&lt;&gt;"",VLOOKUP(K415,'DON GIA'!$S$1:$U$19,3,0),"")</f>
        <v/>
      </c>
      <c r="N415" s="458" t="str">
        <f>IF(K415&lt;&gt;"",VLOOKUP(K415,'DON GIA'!$S$1:$V$19,4,0),"")</f>
        <v/>
      </c>
      <c r="O415" s="458" t="str">
        <f t="shared" si="79"/>
        <v/>
      </c>
      <c r="P415" s="458" t="str">
        <f t="shared" si="80"/>
        <v/>
      </c>
      <c r="Q415" s="452" t="s">
        <v>35</v>
      </c>
      <c r="R415" s="453"/>
      <c r="S415" s="453"/>
      <c r="T415" s="459" t="str">
        <f>IF(Q415&lt;&gt;"",VLOOKUP(Q415,'DON GIA'!$H$1:$K$103,4,0),"")</f>
        <v/>
      </c>
      <c r="U415" s="459" t="str">
        <f t="shared" si="85"/>
        <v/>
      </c>
      <c r="V415" s="456" t="s">
        <v>1112</v>
      </c>
      <c r="W415" s="453" t="s">
        <v>27</v>
      </c>
      <c r="X415" s="460">
        <v>6.4</v>
      </c>
      <c r="Y415" s="461"/>
      <c r="Z415" s="459">
        <f>IF(V415&lt;&gt;"",VLOOKUP(V415,'DON GIA'!$A$1:$D$346,4,0),"")</f>
        <v>282038</v>
      </c>
      <c r="AA415" s="459">
        <f t="shared" si="86"/>
        <v>1805043.2000000002</v>
      </c>
      <c r="AB415" s="452"/>
      <c r="AC415" s="452"/>
      <c r="AD415" s="452"/>
      <c r="AE415" s="452"/>
      <c r="AF415" s="452"/>
      <c r="AG415" s="453"/>
      <c r="AH415" s="452"/>
      <c r="AI415" s="453"/>
      <c r="AJ415" s="453"/>
      <c r="AK415" s="459" t="str">
        <f>IF(AH415&lt;&gt;"",VLOOKUP(AH415,'DON GIA'!$M$1:$P$9,4,0),"")</f>
        <v/>
      </c>
      <c r="AL415" s="459" t="str">
        <f t="shared" si="81"/>
        <v/>
      </c>
      <c r="AM415" s="453"/>
      <c r="AN415" s="453"/>
      <c r="AO415" s="449" t="str">
        <f t="shared" si="84"/>
        <v/>
      </c>
      <c r="AP415" s="456"/>
      <c r="AQ415" s="462"/>
    </row>
    <row r="416" spans="1:43" ht="63" outlineLevel="2">
      <c r="A416" s="455" t="e">
        <f>IF(C415&lt;&gt;"",$C$8:C415,A415)</f>
        <v>#VALUE!</v>
      </c>
      <c r="B416" s="443" t="str">
        <f>IF(C416&lt;&gt;"",COUNTA($C$8:C416),"")</f>
        <v/>
      </c>
      <c r="C416" s="443"/>
      <c r="D416" s="452"/>
      <c r="E416" s="453"/>
      <c r="F416" s="453"/>
      <c r="G416" s="453"/>
      <c r="H416" s="453"/>
      <c r="I416" s="453"/>
      <c r="J416" s="453"/>
      <c r="K416" s="456"/>
      <c r="L416" s="457"/>
      <c r="M416" s="458" t="str">
        <f>IF(K416&lt;&gt;"",VLOOKUP(K416,'DON GIA'!$S$1:$U$19,3,0),"")</f>
        <v/>
      </c>
      <c r="N416" s="458" t="str">
        <f>IF(K416&lt;&gt;"",VLOOKUP(K416,'DON GIA'!$S$1:$V$19,4,0),"")</f>
        <v/>
      </c>
      <c r="O416" s="458" t="str">
        <f t="shared" si="79"/>
        <v/>
      </c>
      <c r="P416" s="458" t="str">
        <f t="shared" si="80"/>
        <v/>
      </c>
      <c r="Q416" s="452" t="s">
        <v>35</v>
      </c>
      <c r="R416" s="453"/>
      <c r="S416" s="453"/>
      <c r="T416" s="459" t="str">
        <f>IF(Q416&lt;&gt;"",VLOOKUP(Q416,'DON GIA'!$H$1:$K$103,4,0),"")</f>
        <v/>
      </c>
      <c r="U416" s="459" t="str">
        <f t="shared" si="85"/>
        <v/>
      </c>
      <c r="V416" s="456" t="s">
        <v>1113</v>
      </c>
      <c r="W416" s="453" t="s">
        <v>38</v>
      </c>
      <c r="X416" s="460">
        <v>0.08</v>
      </c>
      <c r="Y416" s="461"/>
      <c r="Z416" s="459">
        <f>IF(V416&lt;&gt;"",VLOOKUP(V416,'DON GIA'!$A$1:$D$346,4,0),"")</f>
        <v>5994000</v>
      </c>
      <c r="AA416" s="459">
        <f t="shared" si="86"/>
        <v>479520</v>
      </c>
      <c r="AB416" s="452"/>
      <c r="AC416" s="452"/>
      <c r="AD416" s="452"/>
      <c r="AE416" s="452"/>
      <c r="AF416" s="452"/>
      <c r="AG416" s="453"/>
      <c r="AH416" s="452"/>
      <c r="AI416" s="453"/>
      <c r="AJ416" s="453"/>
      <c r="AK416" s="459" t="str">
        <f>IF(AH416&lt;&gt;"",VLOOKUP(AH416,'DON GIA'!$M$1:$P$9,4,0),"")</f>
        <v/>
      </c>
      <c r="AL416" s="459" t="str">
        <f t="shared" si="81"/>
        <v/>
      </c>
      <c r="AM416" s="453"/>
      <c r="AN416" s="453"/>
      <c r="AO416" s="449" t="str">
        <f t="shared" si="84"/>
        <v/>
      </c>
      <c r="AP416" s="456"/>
      <c r="AQ416" s="462"/>
    </row>
    <row r="417" spans="1:43" ht="31.5" outlineLevel="2">
      <c r="A417" s="455" t="e">
        <f>IF(C416&lt;&gt;"",$C$8:C416,A416)</f>
        <v>#VALUE!</v>
      </c>
      <c r="B417" s="443" t="str">
        <f>IF(C417&lt;&gt;"",COUNTA($C$8:C417),"")</f>
        <v/>
      </c>
      <c r="C417" s="443"/>
      <c r="D417" s="444"/>
      <c r="E417" s="453"/>
      <c r="F417" s="453"/>
      <c r="G417" s="453"/>
      <c r="H417" s="453"/>
      <c r="I417" s="453"/>
      <c r="J417" s="453"/>
      <c r="K417" s="456"/>
      <c r="L417" s="457"/>
      <c r="M417" s="458" t="str">
        <f>IF(K417&lt;&gt;"",VLOOKUP(K417,'DON GIA'!$S$1:$U$19,3,0),"")</f>
        <v/>
      </c>
      <c r="N417" s="458" t="str">
        <f>IF(K417&lt;&gt;"",VLOOKUP(K417,'DON GIA'!$S$1:$V$19,4,0),"")</f>
        <v/>
      </c>
      <c r="O417" s="458" t="str">
        <f t="shared" si="79"/>
        <v/>
      </c>
      <c r="P417" s="458" t="str">
        <f t="shared" si="80"/>
        <v/>
      </c>
      <c r="Q417" s="452" t="s">
        <v>35</v>
      </c>
      <c r="R417" s="453"/>
      <c r="S417" s="453"/>
      <c r="T417" s="459" t="str">
        <f>IF(Q417&lt;&gt;"",VLOOKUP(Q417,'DON GIA'!$H$1:$K$103,4,0),"")</f>
        <v/>
      </c>
      <c r="U417" s="459" t="str">
        <f t="shared" si="85"/>
        <v/>
      </c>
      <c r="V417" s="456"/>
      <c r="W417" s="453"/>
      <c r="X417" s="460"/>
      <c r="Y417" s="461"/>
      <c r="Z417" s="459" t="str">
        <f>IF(V417&lt;&gt;"",VLOOKUP(V417,'DON GIA'!$A$1:$D$346,4,0),"")</f>
        <v/>
      </c>
      <c r="AA417" s="459" t="str">
        <f t="shared" si="86"/>
        <v/>
      </c>
      <c r="AB417" s="452"/>
      <c r="AC417" s="452"/>
      <c r="AD417" s="452"/>
      <c r="AE417" s="452"/>
      <c r="AF417" s="452"/>
      <c r="AG417" s="453"/>
      <c r="AH417" s="452"/>
      <c r="AI417" s="453"/>
      <c r="AJ417" s="453"/>
      <c r="AK417" s="459" t="str">
        <f>IF(AH417&lt;&gt;"",VLOOKUP(AH417,'DON GIA'!$M$1:$P$9,4,0),"")</f>
        <v/>
      </c>
      <c r="AL417" s="459" t="str">
        <f t="shared" si="81"/>
        <v/>
      </c>
      <c r="AM417" s="453"/>
      <c r="AN417" s="453"/>
      <c r="AO417" s="449" t="str">
        <f t="shared" si="84"/>
        <v/>
      </c>
      <c r="AP417" s="456"/>
      <c r="AQ417" s="462"/>
    </row>
    <row r="418" spans="1:43" ht="62.25" outlineLevel="1">
      <c r="A418" s="410" t="s">
        <v>827</v>
      </c>
      <c r="B418" s="443">
        <f>IF(C418&lt;&gt;"",COUNTA($C$8:C418),"")</f>
        <v>34</v>
      </c>
      <c r="C418" s="443">
        <v>426</v>
      </c>
      <c r="D418" s="444" t="s">
        <v>228</v>
      </c>
      <c r="E418" s="445"/>
      <c r="F418" s="445"/>
      <c r="G418" s="445"/>
      <c r="H418" s="445"/>
      <c r="I418" s="445"/>
      <c r="J418" s="445"/>
      <c r="K418" s="446"/>
      <c r="L418" s="447">
        <f>SUBTOTAL(9,L419:L437)</f>
        <v>147.57</v>
      </c>
      <c r="M418" s="448"/>
      <c r="N418" s="448"/>
      <c r="O418" s="448">
        <f>SUBTOTAL(9,O419:O437)</f>
        <v>247770030</v>
      </c>
      <c r="P418" s="448">
        <f>SUBTOTAL(9,P419:P437)</f>
        <v>0</v>
      </c>
      <c r="Q418" s="444"/>
      <c r="R418" s="445"/>
      <c r="S418" s="445">
        <f>SUBTOTAL(9,S419:S437)</f>
        <v>0</v>
      </c>
      <c r="T418" s="449"/>
      <c r="U418" s="449">
        <f>SUBTOTAL(9,U419:U437)</f>
        <v>0</v>
      </c>
      <c r="V418" s="446"/>
      <c r="W418" s="445"/>
      <c r="X418" s="450">
        <f>SUBTOTAL(9,X419:X437)</f>
        <v>456.08600000000001</v>
      </c>
      <c r="Y418" s="451">
        <f>SUBTOTAL(9,Y419:Y437)</f>
        <v>0</v>
      </c>
      <c r="Z418" s="449"/>
      <c r="AA418" s="449">
        <f>SUBTOTAL(9,AA419:AA437)</f>
        <v>879683571.27799988</v>
      </c>
      <c r="AB418" s="452"/>
      <c r="AC418" s="452"/>
      <c r="AD418" s="452"/>
      <c r="AE418" s="452"/>
      <c r="AF418" s="452"/>
      <c r="AG418" s="453"/>
      <c r="AH418" s="452"/>
      <c r="AI418" s="445"/>
      <c r="AJ418" s="445">
        <f>SUBTOTAL(9,AJ419:AJ437)</f>
        <v>2</v>
      </c>
      <c r="AK418" s="449"/>
      <c r="AL418" s="449">
        <f>SUBTOTAL(9,AL419:AL437)</f>
        <v>29895920</v>
      </c>
      <c r="AM418" s="445"/>
      <c r="AN418" s="445">
        <f>SUBTOTAL(9,AN419:AN437)</f>
        <v>1</v>
      </c>
      <c r="AO418" s="449">
        <f t="shared" si="84"/>
        <v>1157349521.2779999</v>
      </c>
      <c r="AP418" s="454"/>
      <c r="AQ418" s="423"/>
    </row>
    <row r="419" spans="1:43" ht="126" outlineLevel="2">
      <c r="A419" s="455" t="e">
        <f>IF(C418&lt;&gt;"",$C$8:C418,A417)</f>
        <v>#VALUE!</v>
      </c>
      <c r="B419" s="443" t="str">
        <f>IF(C419&lt;&gt;"",COUNTA($C$8:C419),"")</f>
        <v/>
      </c>
      <c r="C419" s="443"/>
      <c r="D419" s="452" t="s">
        <v>229</v>
      </c>
      <c r="E419" s="453">
        <v>1</v>
      </c>
      <c r="F419" s="453"/>
      <c r="G419" s="453">
        <v>423</v>
      </c>
      <c r="H419" s="453">
        <v>79</v>
      </c>
      <c r="I419" s="453" t="s">
        <v>223</v>
      </c>
      <c r="J419" s="453" t="s">
        <v>224</v>
      </c>
      <c r="K419" s="456" t="s">
        <v>973</v>
      </c>
      <c r="L419" s="457">
        <v>147.57</v>
      </c>
      <c r="M419" s="458">
        <f>IF(K419&lt;&gt;"",VLOOKUP(K419,'DON GIA'!$S$1:$U$19,3,0),"")</f>
        <v>1679000</v>
      </c>
      <c r="N419" s="458">
        <f>IF(K419&lt;&gt;"",VLOOKUP(K419,'DON GIA'!$S$1:$V$19,4,0),"")</f>
        <v>0</v>
      </c>
      <c r="O419" s="458">
        <f t="shared" si="79"/>
        <v>247770030</v>
      </c>
      <c r="P419" s="458">
        <f t="shared" si="80"/>
        <v>0</v>
      </c>
      <c r="Q419" s="452" t="s">
        <v>35</v>
      </c>
      <c r="R419" s="453"/>
      <c r="S419" s="453"/>
      <c r="T419" s="459" t="str">
        <f>IF(Q419&lt;&gt;"",VLOOKUP(Q419,'DON GIA'!$H$1:$K$103,4,0),"")</f>
        <v/>
      </c>
      <c r="U419" s="459" t="str">
        <f t="shared" ref="U419:U437" si="87">IF(Q419&lt;&gt;"",IF(ISNUMBER(T419),S419*T419,""),"")</f>
        <v/>
      </c>
      <c r="V419" s="456" t="s">
        <v>1114</v>
      </c>
      <c r="W419" s="453" t="s">
        <v>27</v>
      </c>
      <c r="X419" s="460">
        <v>86.8</v>
      </c>
      <c r="Y419" s="461"/>
      <c r="Z419" s="459">
        <f>IF(V419&lt;&gt;"",VLOOKUP(V419,'DON GIA'!$A$1:$D$346,4,0),"")</f>
        <v>6055679</v>
      </c>
      <c r="AA419" s="459">
        <f t="shared" ref="AA419:AA437" si="88">IF(V419&lt;&gt;"",IF(ISNUMBER(Z419),X419*Z419,""),"")</f>
        <v>525632937.19999999</v>
      </c>
      <c r="AB419" s="452" t="s">
        <v>28</v>
      </c>
      <c r="AC419" s="452" t="s">
        <v>208</v>
      </c>
      <c r="AD419" s="452" t="s">
        <v>30</v>
      </c>
      <c r="AE419" s="452" t="s">
        <v>31</v>
      </c>
      <c r="AF419" s="452" t="s">
        <v>34</v>
      </c>
      <c r="AG419" s="453" t="s">
        <v>101</v>
      </c>
      <c r="AH419" s="452" t="s">
        <v>562</v>
      </c>
      <c r="AI419" s="453" t="s">
        <v>409</v>
      </c>
      <c r="AJ419" s="453">
        <v>1</v>
      </c>
      <c r="AK419" s="459">
        <f>IF(AH419&lt;&gt;"",VLOOKUP(AH419,'DON GIA'!$M$1:$P$9,4,0),"")</f>
        <v>12895920</v>
      </c>
      <c r="AL419" s="459">
        <f t="shared" si="81"/>
        <v>12895920</v>
      </c>
      <c r="AM419" s="453" t="s">
        <v>407</v>
      </c>
      <c r="AN419" s="453">
        <v>1</v>
      </c>
      <c r="AO419" s="449" t="str">
        <f t="shared" si="84"/>
        <v/>
      </c>
      <c r="AP419" s="454" t="s">
        <v>1798</v>
      </c>
      <c r="AQ419" s="462"/>
    </row>
    <row r="420" spans="1:43" ht="283.5" outlineLevel="2">
      <c r="A420" s="455" t="e">
        <f>IF(C419&lt;&gt;"",$C$8:C419,A419)</f>
        <v>#VALUE!</v>
      </c>
      <c r="B420" s="443" t="str">
        <f>IF(C420&lt;&gt;"",COUNTA($C$8:C420),"")</f>
        <v/>
      </c>
      <c r="C420" s="443"/>
      <c r="D420" s="452" t="s">
        <v>71</v>
      </c>
      <c r="E420" s="453"/>
      <c r="F420" s="453"/>
      <c r="G420" s="453"/>
      <c r="H420" s="453"/>
      <c r="I420" s="453"/>
      <c r="J420" s="453"/>
      <c r="K420" s="456"/>
      <c r="L420" s="457"/>
      <c r="M420" s="458" t="str">
        <f>IF(K420&lt;&gt;"",VLOOKUP(K420,'DON GIA'!$S$1:$U$19,3,0),"")</f>
        <v/>
      </c>
      <c r="N420" s="458" t="str">
        <f>IF(K420&lt;&gt;"",VLOOKUP(K420,'DON GIA'!$S$1:$V$19,4,0),"")</f>
        <v/>
      </c>
      <c r="O420" s="458" t="str">
        <f t="shared" si="79"/>
        <v/>
      </c>
      <c r="P420" s="458" t="str">
        <f t="shared" si="80"/>
        <v/>
      </c>
      <c r="Q420" s="452" t="s">
        <v>35</v>
      </c>
      <c r="R420" s="453"/>
      <c r="S420" s="458"/>
      <c r="T420" s="459" t="str">
        <f>IF(Q420&lt;&gt;"",VLOOKUP(Q420,'DON GIA'!$H$1:$K$103,4,0),"")</f>
        <v/>
      </c>
      <c r="U420" s="459" t="str">
        <f t="shared" si="87"/>
        <v/>
      </c>
      <c r="V420" s="456" t="s">
        <v>1115</v>
      </c>
      <c r="W420" s="453" t="s">
        <v>27</v>
      </c>
      <c r="X420" s="460">
        <v>11</v>
      </c>
      <c r="Y420" s="461"/>
      <c r="Z420" s="459">
        <f>IF(V420&lt;&gt;"",VLOOKUP(V420,'DON GIA'!$A$1:$D$346,4,0),"")</f>
        <v>4826746</v>
      </c>
      <c r="AA420" s="459">
        <f t="shared" si="88"/>
        <v>53094206</v>
      </c>
      <c r="AB420" s="452"/>
      <c r="AC420" s="452" t="s">
        <v>34</v>
      </c>
      <c r="AD420" s="452" t="s">
        <v>30</v>
      </c>
      <c r="AE420" s="452" t="s">
        <v>41</v>
      </c>
      <c r="AF420" s="452" t="s">
        <v>34</v>
      </c>
      <c r="AG420" s="453"/>
      <c r="AH420" s="452" t="s">
        <v>579</v>
      </c>
      <c r="AI420" s="453" t="s">
        <v>560</v>
      </c>
      <c r="AJ420" s="453">
        <v>1</v>
      </c>
      <c r="AK420" s="459">
        <f>IF(AH420&lt;&gt;"",VLOOKUP(AH420,'DON GIA'!$M$1:$P$9,4,0),"")</f>
        <v>17000000</v>
      </c>
      <c r="AL420" s="459">
        <f t="shared" si="81"/>
        <v>17000000</v>
      </c>
      <c r="AM420" s="453"/>
      <c r="AN420" s="453"/>
      <c r="AO420" s="449" t="str">
        <f t="shared" si="84"/>
        <v/>
      </c>
      <c r="AP420" s="463" t="s">
        <v>582</v>
      </c>
      <c r="AQ420" s="462"/>
    </row>
    <row r="421" spans="1:43" ht="409.5" outlineLevel="2">
      <c r="A421" s="455" t="e">
        <f>IF(C420&lt;&gt;"",$C$8:C420,A420)</f>
        <v>#VALUE!</v>
      </c>
      <c r="B421" s="443" t="str">
        <f>IF(C421&lt;&gt;"",COUNTA($C$8:C421),"")</f>
        <v/>
      </c>
      <c r="C421" s="443"/>
      <c r="D421" s="452" t="s">
        <v>230</v>
      </c>
      <c r="E421" s="453"/>
      <c r="F421" s="453"/>
      <c r="G421" s="453"/>
      <c r="H421" s="453"/>
      <c r="I421" s="453"/>
      <c r="J421" s="453"/>
      <c r="K421" s="456"/>
      <c r="L421" s="457"/>
      <c r="M421" s="458" t="str">
        <f>IF(K421&lt;&gt;"",VLOOKUP(K421,'DON GIA'!$S$1:$U$19,3,0),"")</f>
        <v/>
      </c>
      <c r="N421" s="458" t="str">
        <f>IF(K421&lt;&gt;"",VLOOKUP(K421,'DON GIA'!$S$1:$V$19,4,0),"")</f>
        <v/>
      </c>
      <c r="O421" s="458" t="str">
        <f t="shared" si="79"/>
        <v/>
      </c>
      <c r="P421" s="458" t="str">
        <f t="shared" si="80"/>
        <v/>
      </c>
      <c r="Q421" s="452" t="s">
        <v>35</v>
      </c>
      <c r="R421" s="453"/>
      <c r="S421" s="453"/>
      <c r="T421" s="459" t="str">
        <f>IF(Q421&lt;&gt;"",VLOOKUP(Q421,'DON GIA'!$H$1:$K$103,4,0),"")</f>
        <v/>
      </c>
      <c r="U421" s="459" t="str">
        <f t="shared" si="87"/>
        <v/>
      </c>
      <c r="V421" s="456" t="s">
        <v>1063</v>
      </c>
      <c r="W421" s="453" t="s">
        <v>27</v>
      </c>
      <c r="X421" s="460">
        <v>30.8</v>
      </c>
      <c r="Y421" s="461"/>
      <c r="Z421" s="459">
        <f>IF(V421&lt;&gt;"",VLOOKUP(V421,'DON GIA'!$A$1:$D$346,4,0),"")</f>
        <v>3941166</v>
      </c>
      <c r="AA421" s="459">
        <f t="shared" si="88"/>
        <v>121387912.8</v>
      </c>
      <c r="AB421" s="452"/>
      <c r="AC421" s="452" t="s">
        <v>29</v>
      </c>
      <c r="AD421" s="452" t="s">
        <v>30</v>
      </c>
      <c r="AE421" s="452" t="s">
        <v>31</v>
      </c>
      <c r="AF421" s="452" t="s">
        <v>136</v>
      </c>
      <c r="AG421" s="453" t="s">
        <v>33</v>
      </c>
      <c r="AH421" s="452"/>
      <c r="AI421" s="453"/>
      <c r="AJ421" s="453"/>
      <c r="AK421" s="459" t="str">
        <f>IF(AH421&lt;&gt;"",VLOOKUP(AH421,'DON GIA'!$M$1:$P$9,4,0),"")</f>
        <v/>
      </c>
      <c r="AL421" s="459" t="str">
        <f t="shared" si="81"/>
        <v/>
      </c>
      <c r="AM421" s="453"/>
      <c r="AN421" s="453"/>
      <c r="AO421" s="449" t="str">
        <f t="shared" si="84"/>
        <v/>
      </c>
      <c r="AP421" s="456" t="s">
        <v>583</v>
      </c>
      <c r="AQ421" s="462"/>
    </row>
    <row r="422" spans="1:43" ht="257.25" outlineLevel="2">
      <c r="A422" s="455" t="e">
        <f>IF(C421&lt;&gt;"",$C$8:C421,A421)</f>
        <v>#VALUE!</v>
      </c>
      <c r="B422" s="443" t="str">
        <f>IF(C422&lt;&gt;"",COUNTA($C$8:C422),"")</f>
        <v/>
      </c>
      <c r="C422" s="443"/>
      <c r="D422" s="452"/>
      <c r="E422" s="453"/>
      <c r="F422" s="453"/>
      <c r="G422" s="453"/>
      <c r="H422" s="453"/>
      <c r="I422" s="453"/>
      <c r="J422" s="453"/>
      <c r="K422" s="456"/>
      <c r="L422" s="457"/>
      <c r="M422" s="458" t="str">
        <f>IF(K422&lt;&gt;"",VLOOKUP(K422,'DON GIA'!$S$1:$U$19,3,0),"")</f>
        <v/>
      </c>
      <c r="N422" s="458" t="str">
        <f>IF(K422&lt;&gt;"",VLOOKUP(K422,'DON GIA'!$S$1:$V$19,4,0),"")</f>
        <v/>
      </c>
      <c r="O422" s="458" t="str">
        <f t="shared" si="79"/>
        <v/>
      </c>
      <c r="P422" s="458" t="str">
        <f t="shared" si="80"/>
        <v/>
      </c>
      <c r="Q422" s="452" t="s">
        <v>35</v>
      </c>
      <c r="R422" s="453"/>
      <c r="S422" s="453"/>
      <c r="T422" s="459" t="str">
        <f>IF(Q422&lt;&gt;"",VLOOKUP(Q422,'DON GIA'!$H$1:$K$103,4,0),"")</f>
        <v/>
      </c>
      <c r="U422" s="459" t="str">
        <f t="shared" si="87"/>
        <v/>
      </c>
      <c r="V422" s="456" t="s">
        <v>1116</v>
      </c>
      <c r="W422" s="453" t="s">
        <v>27</v>
      </c>
      <c r="X422" s="460">
        <v>34.72</v>
      </c>
      <c r="Y422" s="461"/>
      <c r="Z422" s="459">
        <f>IF(V422&lt;&gt;"",VLOOKUP(V422,'DON GIA'!$A$1:$D$346,4,0),"")</f>
        <v>330817</v>
      </c>
      <c r="AA422" s="459">
        <f t="shared" si="88"/>
        <v>11485966.24</v>
      </c>
      <c r="AB422" s="452"/>
      <c r="AC422" s="452"/>
      <c r="AD422" s="452"/>
      <c r="AE422" s="452"/>
      <c r="AF422" s="452"/>
      <c r="AG422" s="453"/>
      <c r="AH422" s="452"/>
      <c r="AI422" s="453"/>
      <c r="AJ422" s="453"/>
      <c r="AK422" s="459" t="str">
        <f>IF(AH422&lt;&gt;"",VLOOKUP(AH422,'DON GIA'!$M$1:$P$9,4,0),"")</f>
        <v/>
      </c>
      <c r="AL422" s="459" t="str">
        <f t="shared" si="81"/>
        <v/>
      </c>
      <c r="AM422" s="453"/>
      <c r="AN422" s="453"/>
      <c r="AO422" s="449" t="str">
        <f t="shared" si="84"/>
        <v/>
      </c>
      <c r="AP422" s="463" t="s">
        <v>1799</v>
      </c>
      <c r="AQ422" s="462"/>
    </row>
    <row r="423" spans="1:43" ht="157.5" outlineLevel="2">
      <c r="A423" s="455" t="e">
        <f>IF(C422&lt;&gt;"",$C$8:C422,A422)</f>
        <v>#VALUE!</v>
      </c>
      <c r="B423" s="443" t="str">
        <f>IF(C423&lt;&gt;"",COUNTA($C$8:C423),"")</f>
        <v/>
      </c>
      <c r="C423" s="443"/>
      <c r="D423" s="452"/>
      <c r="E423" s="453"/>
      <c r="F423" s="453"/>
      <c r="G423" s="453"/>
      <c r="H423" s="453"/>
      <c r="I423" s="453"/>
      <c r="J423" s="453"/>
      <c r="K423" s="456"/>
      <c r="L423" s="457"/>
      <c r="M423" s="458" t="str">
        <f>IF(K423&lt;&gt;"",VLOOKUP(K423,'DON GIA'!$S$1:$U$19,3,0),"")</f>
        <v/>
      </c>
      <c r="N423" s="458" t="str">
        <f>IF(K423&lt;&gt;"",VLOOKUP(K423,'DON GIA'!$S$1:$V$19,4,0),"")</f>
        <v/>
      </c>
      <c r="O423" s="458" t="str">
        <f t="shared" si="79"/>
        <v/>
      </c>
      <c r="P423" s="458" t="str">
        <f t="shared" si="80"/>
        <v/>
      </c>
      <c r="Q423" s="452" t="s">
        <v>35</v>
      </c>
      <c r="R423" s="453"/>
      <c r="S423" s="453"/>
      <c r="T423" s="459" t="str">
        <f>IF(Q423&lt;&gt;"",VLOOKUP(Q423,'DON GIA'!$H$1:$K$103,4,0),"")</f>
        <v/>
      </c>
      <c r="U423" s="459" t="str">
        <f t="shared" si="87"/>
        <v/>
      </c>
      <c r="V423" s="456" t="s">
        <v>1117</v>
      </c>
      <c r="W423" s="453" t="s">
        <v>27</v>
      </c>
      <c r="X423" s="460">
        <v>30.8</v>
      </c>
      <c r="Y423" s="461"/>
      <c r="Z423" s="459">
        <f>IF(V423&lt;&gt;"",VLOOKUP(V423,'DON GIA'!$A$1:$D$346,4,0),"")</f>
        <v>109890</v>
      </c>
      <c r="AA423" s="459">
        <f t="shared" si="88"/>
        <v>3384612</v>
      </c>
      <c r="AB423" s="452"/>
      <c r="AC423" s="452"/>
      <c r="AD423" s="452"/>
      <c r="AE423" s="452"/>
      <c r="AF423" s="452"/>
      <c r="AG423" s="453"/>
      <c r="AH423" s="452"/>
      <c r="AI423" s="453"/>
      <c r="AJ423" s="453"/>
      <c r="AK423" s="459" t="str">
        <f>IF(AH423&lt;&gt;"",VLOOKUP(AH423,'DON GIA'!$M$1:$P$9,4,0),"")</f>
        <v/>
      </c>
      <c r="AL423" s="459" t="str">
        <f t="shared" si="81"/>
        <v/>
      </c>
      <c r="AM423" s="453"/>
      <c r="AN423" s="453"/>
      <c r="AO423" s="449" t="str">
        <f t="shared" si="84"/>
        <v/>
      </c>
      <c r="AP423" s="463" t="s">
        <v>349</v>
      </c>
      <c r="AQ423" s="462"/>
    </row>
    <row r="424" spans="1:43" ht="94.5" outlineLevel="2">
      <c r="A424" s="455" t="e">
        <f>IF(C423&lt;&gt;"",$C$8:C423,A423)</f>
        <v>#VALUE!</v>
      </c>
      <c r="B424" s="443" t="str">
        <f>IF(C424&lt;&gt;"",COUNTA($C$8:C424),"")</f>
        <v/>
      </c>
      <c r="C424" s="443"/>
      <c r="D424" s="452"/>
      <c r="E424" s="453"/>
      <c r="F424" s="453"/>
      <c r="G424" s="453"/>
      <c r="H424" s="453"/>
      <c r="I424" s="453"/>
      <c r="J424" s="453"/>
      <c r="K424" s="456"/>
      <c r="L424" s="457"/>
      <c r="M424" s="458" t="str">
        <f>IF(K424&lt;&gt;"",VLOOKUP(K424,'DON GIA'!$S$1:$U$19,3,0),"")</f>
        <v/>
      </c>
      <c r="N424" s="458" t="str">
        <f>IF(K424&lt;&gt;"",VLOOKUP(K424,'DON GIA'!$S$1:$V$19,4,0),"")</f>
        <v/>
      </c>
      <c r="O424" s="458" t="str">
        <f t="shared" si="79"/>
        <v/>
      </c>
      <c r="P424" s="458" t="str">
        <f t="shared" si="80"/>
        <v/>
      </c>
      <c r="Q424" s="452" t="s">
        <v>35</v>
      </c>
      <c r="R424" s="453"/>
      <c r="S424" s="453"/>
      <c r="T424" s="459" t="str">
        <f>IF(Q424&lt;&gt;"",VLOOKUP(Q424,'DON GIA'!$H$1:$K$103,4,0),"")</f>
        <v/>
      </c>
      <c r="U424" s="459" t="str">
        <f t="shared" si="87"/>
        <v/>
      </c>
      <c r="V424" s="456" t="s">
        <v>1118</v>
      </c>
      <c r="W424" s="453" t="s">
        <v>27</v>
      </c>
      <c r="X424" s="460">
        <v>4.2</v>
      </c>
      <c r="Y424" s="461"/>
      <c r="Z424" s="459">
        <f>IF(V424&lt;&gt;"",VLOOKUP(V424,'DON GIA'!$A$1:$D$346,4,0),"")</f>
        <v>10375629</v>
      </c>
      <c r="AA424" s="459">
        <f t="shared" si="88"/>
        <v>43577641.800000004</v>
      </c>
      <c r="AB424" s="452"/>
      <c r="AC424" s="452"/>
      <c r="AD424" s="452"/>
      <c r="AE424" s="452" t="s">
        <v>31</v>
      </c>
      <c r="AF424" s="452"/>
      <c r="AG424" s="453" t="s">
        <v>219</v>
      </c>
      <c r="AH424" s="452"/>
      <c r="AI424" s="453"/>
      <c r="AJ424" s="453"/>
      <c r="AK424" s="459" t="str">
        <f>IF(AH424&lt;&gt;"",VLOOKUP(AH424,'DON GIA'!$M$1:$P$9,4,0),"")</f>
        <v/>
      </c>
      <c r="AL424" s="459" t="str">
        <f t="shared" si="81"/>
        <v/>
      </c>
      <c r="AM424" s="453"/>
      <c r="AN424" s="453"/>
      <c r="AO424" s="449" t="str">
        <f t="shared" si="84"/>
        <v/>
      </c>
      <c r="AP424" s="456"/>
      <c r="AQ424" s="462"/>
    </row>
    <row r="425" spans="1:43" ht="126" outlineLevel="2">
      <c r="A425" s="455" t="e">
        <f>IF(C424&lt;&gt;"",$C$8:C424,A424)</f>
        <v>#VALUE!</v>
      </c>
      <c r="B425" s="443" t="str">
        <f>IF(C425&lt;&gt;"",COUNTA($C$8:C425),"")</f>
        <v/>
      </c>
      <c r="C425" s="443"/>
      <c r="D425" s="452"/>
      <c r="E425" s="453"/>
      <c r="F425" s="453"/>
      <c r="G425" s="453"/>
      <c r="H425" s="453"/>
      <c r="I425" s="453"/>
      <c r="J425" s="453"/>
      <c r="K425" s="456"/>
      <c r="L425" s="457"/>
      <c r="M425" s="458" t="str">
        <f>IF(K425&lt;&gt;"",VLOOKUP(K425,'DON GIA'!$S$1:$U$19,3,0),"")</f>
        <v/>
      </c>
      <c r="N425" s="458" t="str">
        <f>IF(K425&lt;&gt;"",VLOOKUP(K425,'DON GIA'!$S$1:$V$19,4,0),"")</f>
        <v/>
      </c>
      <c r="O425" s="458" t="str">
        <f t="shared" si="79"/>
        <v/>
      </c>
      <c r="P425" s="458" t="str">
        <f t="shared" si="80"/>
        <v/>
      </c>
      <c r="Q425" s="452" t="s">
        <v>35</v>
      </c>
      <c r="R425" s="453"/>
      <c r="S425" s="453"/>
      <c r="T425" s="459" t="str">
        <f>IF(Q425&lt;&gt;"",VLOOKUP(Q425,'DON GIA'!$H$1:$K$103,4,0),"")</f>
        <v/>
      </c>
      <c r="U425" s="459" t="str">
        <f t="shared" si="87"/>
        <v/>
      </c>
      <c r="V425" s="456" t="s">
        <v>1119</v>
      </c>
      <c r="W425" s="453" t="s">
        <v>27</v>
      </c>
      <c r="X425" s="460">
        <v>16.25</v>
      </c>
      <c r="Y425" s="461"/>
      <c r="Z425" s="459">
        <f>IF(V425&lt;&gt;"",VLOOKUP(V425,'DON GIA'!$A$1:$D$346,4,0),"")</f>
        <v>1238791</v>
      </c>
      <c r="AA425" s="459">
        <f t="shared" si="88"/>
        <v>20130353.75</v>
      </c>
      <c r="AB425" s="452"/>
      <c r="AC425" s="452"/>
      <c r="AD425" s="452"/>
      <c r="AE425" s="452"/>
      <c r="AF425" s="452"/>
      <c r="AG425" s="453"/>
      <c r="AH425" s="452"/>
      <c r="AI425" s="453"/>
      <c r="AJ425" s="453"/>
      <c r="AK425" s="459" t="str">
        <f>IF(AH425&lt;&gt;"",VLOOKUP(AH425,'DON GIA'!$M$1:$P$9,4,0),"")</f>
        <v/>
      </c>
      <c r="AL425" s="459" t="str">
        <f t="shared" si="81"/>
        <v/>
      </c>
      <c r="AM425" s="453"/>
      <c r="AN425" s="453"/>
      <c r="AO425" s="449" t="str">
        <f t="shared" si="84"/>
        <v/>
      </c>
      <c r="AP425" s="456"/>
      <c r="AQ425" s="462"/>
    </row>
    <row r="426" spans="1:43" ht="63" outlineLevel="2">
      <c r="A426" s="455" t="e">
        <f>IF(C425&lt;&gt;"",$C$8:C425,A425)</f>
        <v>#VALUE!</v>
      </c>
      <c r="B426" s="443" t="str">
        <f>IF(C426&lt;&gt;"",COUNTA($C$8:C426),"")</f>
        <v/>
      </c>
      <c r="C426" s="443"/>
      <c r="D426" s="452"/>
      <c r="E426" s="453"/>
      <c r="F426" s="453"/>
      <c r="G426" s="453"/>
      <c r="H426" s="453"/>
      <c r="I426" s="453"/>
      <c r="J426" s="453"/>
      <c r="K426" s="456"/>
      <c r="L426" s="457"/>
      <c r="M426" s="458" t="str">
        <f>IF(K426&lt;&gt;"",VLOOKUP(K426,'DON GIA'!$S$1:$U$19,3,0),"")</f>
        <v/>
      </c>
      <c r="N426" s="458" t="str">
        <f>IF(K426&lt;&gt;"",VLOOKUP(K426,'DON GIA'!$S$1:$V$19,4,0),"")</f>
        <v/>
      </c>
      <c r="O426" s="458" t="str">
        <f t="shared" si="79"/>
        <v/>
      </c>
      <c r="P426" s="458" t="str">
        <f t="shared" si="80"/>
        <v/>
      </c>
      <c r="Q426" s="452" t="s">
        <v>35</v>
      </c>
      <c r="R426" s="453"/>
      <c r="S426" s="453"/>
      <c r="T426" s="459" t="str">
        <f>IF(Q426&lt;&gt;"",VLOOKUP(Q426,'DON GIA'!$H$1:$K$103,4,0),"")</f>
        <v/>
      </c>
      <c r="U426" s="459" t="str">
        <f t="shared" si="87"/>
        <v/>
      </c>
      <c r="V426" s="456" t="s">
        <v>1120</v>
      </c>
      <c r="W426" s="453" t="s">
        <v>38</v>
      </c>
      <c r="X426" s="460">
        <v>1.31</v>
      </c>
      <c r="Y426" s="461"/>
      <c r="Z426" s="459">
        <f>IF(V426&lt;&gt;"",VLOOKUP(V426,'DON GIA'!$A$1:$D$346,4,0),"")</f>
        <v>2523428</v>
      </c>
      <c r="AA426" s="459">
        <f t="shared" si="88"/>
        <v>3305690.68</v>
      </c>
      <c r="AB426" s="452"/>
      <c r="AC426" s="452"/>
      <c r="AD426" s="452"/>
      <c r="AE426" s="452"/>
      <c r="AF426" s="452"/>
      <c r="AG426" s="453"/>
      <c r="AH426" s="452"/>
      <c r="AI426" s="453"/>
      <c r="AJ426" s="453"/>
      <c r="AK426" s="459" t="str">
        <f>IF(AH426&lt;&gt;"",VLOOKUP(AH426,'DON GIA'!$M$1:$P$9,4,0),"")</f>
        <v/>
      </c>
      <c r="AL426" s="459" t="str">
        <f t="shared" si="81"/>
        <v/>
      </c>
      <c r="AM426" s="453"/>
      <c r="AN426" s="453"/>
      <c r="AO426" s="449" t="str">
        <f t="shared" si="84"/>
        <v/>
      </c>
      <c r="AP426" s="456"/>
      <c r="AQ426" s="462"/>
    </row>
    <row r="427" spans="1:43" ht="63" outlineLevel="2">
      <c r="A427" s="455" t="e">
        <f>IF(C426&lt;&gt;"",$C$8:C426,A426)</f>
        <v>#VALUE!</v>
      </c>
      <c r="B427" s="443" t="str">
        <f>IF(C427&lt;&gt;"",COUNTA($C$8:C427),"")</f>
        <v/>
      </c>
      <c r="C427" s="443"/>
      <c r="D427" s="452"/>
      <c r="E427" s="453"/>
      <c r="F427" s="453"/>
      <c r="G427" s="453"/>
      <c r="H427" s="453"/>
      <c r="I427" s="453"/>
      <c r="J427" s="453"/>
      <c r="K427" s="456"/>
      <c r="L427" s="457"/>
      <c r="M427" s="458" t="str">
        <f>IF(K427&lt;&gt;"",VLOOKUP(K427,'DON GIA'!$S$1:$U$19,3,0),"")</f>
        <v/>
      </c>
      <c r="N427" s="458" t="str">
        <f>IF(K427&lt;&gt;"",VLOOKUP(K427,'DON GIA'!$S$1:$V$19,4,0),"")</f>
        <v/>
      </c>
      <c r="O427" s="458" t="str">
        <f t="shared" ref="O427:O494" si="89">IF(K427&lt;&gt;"",L427*M427,"")</f>
        <v/>
      </c>
      <c r="P427" s="458" t="str">
        <f t="shared" ref="P427:P494" si="90">IF(K427&lt;&gt;"",L427*N427,"")</f>
        <v/>
      </c>
      <c r="Q427" s="452" t="s">
        <v>35</v>
      </c>
      <c r="R427" s="453"/>
      <c r="S427" s="453"/>
      <c r="T427" s="459" t="str">
        <f>IF(Q427&lt;&gt;"",VLOOKUP(Q427,'DON GIA'!$H$1:$K$103,4,0),"")</f>
        <v/>
      </c>
      <c r="U427" s="459" t="str">
        <f t="shared" si="87"/>
        <v/>
      </c>
      <c r="V427" s="456" t="s">
        <v>1121</v>
      </c>
      <c r="W427" s="453" t="s">
        <v>27</v>
      </c>
      <c r="X427" s="460">
        <v>2.73</v>
      </c>
      <c r="Y427" s="461"/>
      <c r="Z427" s="459">
        <f>IF(V427&lt;&gt;"",VLOOKUP(V427,'DON GIA'!$A$1:$D$346,4,0),"")</f>
        <v>1398600</v>
      </c>
      <c r="AA427" s="459">
        <f t="shared" si="88"/>
        <v>3818178</v>
      </c>
      <c r="AB427" s="452"/>
      <c r="AC427" s="452"/>
      <c r="AD427" s="452"/>
      <c r="AE427" s="452"/>
      <c r="AF427" s="452"/>
      <c r="AG427" s="453"/>
      <c r="AH427" s="452"/>
      <c r="AI427" s="453"/>
      <c r="AJ427" s="453"/>
      <c r="AK427" s="459" t="str">
        <f>IF(AH427&lt;&gt;"",VLOOKUP(AH427,'DON GIA'!$M$1:$P$9,4,0),"")</f>
        <v/>
      </c>
      <c r="AL427" s="459" t="str">
        <f t="shared" ref="AL427:AL494" si="91">IF(AH427&lt;&gt;"",AJ427*AK427,"")</f>
        <v/>
      </c>
      <c r="AM427" s="453"/>
      <c r="AN427" s="453"/>
      <c r="AO427" s="449" t="str">
        <f t="shared" si="84"/>
        <v/>
      </c>
      <c r="AP427" s="456"/>
      <c r="AQ427" s="462"/>
    </row>
    <row r="428" spans="1:43" ht="63" outlineLevel="2">
      <c r="A428" s="455" t="e">
        <f>IF(C427&lt;&gt;"",$C$8:C427,A427)</f>
        <v>#VALUE!</v>
      </c>
      <c r="B428" s="443" t="str">
        <f>IF(C428&lt;&gt;"",COUNTA($C$8:C428),"")</f>
        <v/>
      </c>
      <c r="C428" s="443"/>
      <c r="D428" s="452"/>
      <c r="E428" s="453"/>
      <c r="F428" s="453"/>
      <c r="G428" s="453"/>
      <c r="H428" s="453"/>
      <c r="I428" s="453"/>
      <c r="J428" s="453"/>
      <c r="K428" s="456"/>
      <c r="L428" s="457"/>
      <c r="M428" s="458" t="str">
        <f>IF(K428&lt;&gt;"",VLOOKUP(K428,'DON GIA'!$S$1:$U$19,3,0),"")</f>
        <v/>
      </c>
      <c r="N428" s="458" t="str">
        <f>IF(K428&lt;&gt;"",VLOOKUP(K428,'DON GIA'!$S$1:$V$19,4,0),"")</f>
        <v/>
      </c>
      <c r="O428" s="458" t="str">
        <f t="shared" si="89"/>
        <v/>
      </c>
      <c r="P428" s="458" t="str">
        <f t="shared" si="90"/>
        <v/>
      </c>
      <c r="Q428" s="452" t="s">
        <v>35</v>
      </c>
      <c r="R428" s="453"/>
      <c r="S428" s="453"/>
      <c r="T428" s="459" t="str">
        <f>IF(Q428&lt;&gt;"",VLOOKUP(Q428,'DON GIA'!$H$1:$K$103,4,0),"")</f>
        <v/>
      </c>
      <c r="U428" s="459" t="str">
        <f t="shared" si="87"/>
        <v/>
      </c>
      <c r="V428" s="456" t="s">
        <v>1122</v>
      </c>
      <c r="W428" s="453" t="s">
        <v>27</v>
      </c>
      <c r="X428" s="460">
        <v>58.76</v>
      </c>
      <c r="Y428" s="461"/>
      <c r="Z428" s="459">
        <f>IF(V428&lt;&gt;"",VLOOKUP(V428,'DON GIA'!$A$1:$D$346,4,0),"")</f>
        <v>161275</v>
      </c>
      <c r="AA428" s="459">
        <f t="shared" si="88"/>
        <v>9476519</v>
      </c>
      <c r="AB428" s="452"/>
      <c r="AC428" s="452"/>
      <c r="AD428" s="452"/>
      <c r="AE428" s="452"/>
      <c r="AF428" s="452"/>
      <c r="AG428" s="453"/>
      <c r="AH428" s="452"/>
      <c r="AI428" s="453"/>
      <c r="AJ428" s="453"/>
      <c r="AK428" s="459" t="str">
        <f>IF(AH428&lt;&gt;"",VLOOKUP(AH428,'DON GIA'!$M$1:$P$9,4,0),"")</f>
        <v/>
      </c>
      <c r="AL428" s="459" t="str">
        <f t="shared" si="91"/>
        <v/>
      </c>
      <c r="AM428" s="453"/>
      <c r="AN428" s="453"/>
      <c r="AO428" s="449" t="str">
        <f t="shared" si="84"/>
        <v/>
      </c>
      <c r="AP428" s="456"/>
      <c r="AQ428" s="462"/>
    </row>
    <row r="429" spans="1:43" ht="63" outlineLevel="2">
      <c r="A429" s="455" t="e">
        <f>IF(C428&lt;&gt;"",$C$8:C428,A428)</f>
        <v>#VALUE!</v>
      </c>
      <c r="B429" s="443" t="str">
        <f>IF(C429&lt;&gt;"",COUNTA($C$8:C429),"")</f>
        <v/>
      </c>
      <c r="C429" s="443"/>
      <c r="D429" s="444"/>
      <c r="E429" s="453"/>
      <c r="F429" s="453"/>
      <c r="G429" s="453"/>
      <c r="H429" s="453"/>
      <c r="I429" s="453"/>
      <c r="J429" s="453"/>
      <c r="K429" s="456"/>
      <c r="L429" s="457"/>
      <c r="M429" s="458" t="str">
        <f>IF(K429&lt;&gt;"",VLOOKUP(K429,'DON GIA'!$S$1:$U$19,3,0),"")</f>
        <v/>
      </c>
      <c r="N429" s="458" t="str">
        <f>IF(K429&lt;&gt;"",VLOOKUP(K429,'DON GIA'!$S$1:$V$19,4,0),"")</f>
        <v/>
      </c>
      <c r="O429" s="458" t="str">
        <f t="shared" si="89"/>
        <v/>
      </c>
      <c r="P429" s="458" t="str">
        <f t="shared" si="90"/>
        <v/>
      </c>
      <c r="Q429" s="452" t="s">
        <v>35</v>
      </c>
      <c r="R429" s="453"/>
      <c r="S429" s="453"/>
      <c r="T429" s="459" t="str">
        <f>IF(Q429&lt;&gt;"",VLOOKUP(Q429,'DON GIA'!$H$1:$K$103,4,0),"")</f>
        <v/>
      </c>
      <c r="U429" s="459" t="str">
        <f t="shared" si="87"/>
        <v/>
      </c>
      <c r="V429" s="456" t="s">
        <v>1107</v>
      </c>
      <c r="W429" s="453" t="s">
        <v>27</v>
      </c>
      <c r="X429" s="460">
        <v>20.28</v>
      </c>
      <c r="Y429" s="461"/>
      <c r="Z429" s="459">
        <f>IF(V429&lt;&gt;"",VLOOKUP(V429,'DON GIA'!$A$1:$D$346,4,0),"")</f>
        <v>109890</v>
      </c>
      <c r="AA429" s="459">
        <f t="shared" si="88"/>
        <v>2228569.2000000002</v>
      </c>
      <c r="AB429" s="452"/>
      <c r="AC429" s="452"/>
      <c r="AD429" s="452"/>
      <c r="AE429" s="452"/>
      <c r="AF429" s="452"/>
      <c r="AG429" s="453"/>
      <c r="AH429" s="452"/>
      <c r="AI429" s="453"/>
      <c r="AJ429" s="453"/>
      <c r="AK429" s="459" t="str">
        <f>IF(AH429&lt;&gt;"",VLOOKUP(AH429,'DON GIA'!$M$1:$P$9,4,0),"")</f>
        <v/>
      </c>
      <c r="AL429" s="459" t="str">
        <f t="shared" si="91"/>
        <v/>
      </c>
      <c r="AM429" s="453"/>
      <c r="AN429" s="453"/>
      <c r="AO429" s="449" t="str">
        <f t="shared" si="84"/>
        <v/>
      </c>
      <c r="AP429" s="456"/>
      <c r="AQ429" s="462"/>
    </row>
    <row r="430" spans="1:43" ht="63" outlineLevel="2">
      <c r="A430" s="455" t="e">
        <f>IF(C429&lt;&gt;"",$C$8:C429,A429)</f>
        <v>#VALUE!</v>
      </c>
      <c r="B430" s="443" t="str">
        <f>IF(C430&lt;&gt;"",COUNTA($C$8:C430),"")</f>
        <v/>
      </c>
      <c r="C430" s="443"/>
      <c r="D430" s="452"/>
      <c r="E430" s="453"/>
      <c r="F430" s="453"/>
      <c r="G430" s="453"/>
      <c r="H430" s="453"/>
      <c r="I430" s="453"/>
      <c r="J430" s="453"/>
      <c r="K430" s="456"/>
      <c r="L430" s="457"/>
      <c r="M430" s="458" t="str">
        <f>IF(K430&lt;&gt;"",VLOOKUP(K430,'DON GIA'!$S$1:$U$19,3,0),"")</f>
        <v/>
      </c>
      <c r="N430" s="458" t="str">
        <f>IF(K430&lt;&gt;"",VLOOKUP(K430,'DON GIA'!$S$1:$V$19,4,0),"")</f>
        <v/>
      </c>
      <c r="O430" s="458" t="str">
        <f t="shared" si="89"/>
        <v/>
      </c>
      <c r="P430" s="458" t="str">
        <f t="shared" si="90"/>
        <v/>
      </c>
      <c r="Q430" s="452" t="s">
        <v>35</v>
      </c>
      <c r="R430" s="453"/>
      <c r="S430" s="453"/>
      <c r="T430" s="459" t="str">
        <f>IF(Q430&lt;&gt;"",VLOOKUP(Q430,'DON GIA'!$H$1:$K$103,4,0),"")</f>
        <v/>
      </c>
      <c r="U430" s="459" t="str">
        <f t="shared" si="87"/>
        <v/>
      </c>
      <c r="V430" s="456" t="s">
        <v>1123</v>
      </c>
      <c r="W430" s="453" t="s">
        <v>27</v>
      </c>
      <c r="X430" s="460">
        <v>126.3</v>
      </c>
      <c r="Y430" s="461"/>
      <c r="Z430" s="459">
        <f>IF(V430&lt;&gt;"",VLOOKUP(V430,'DON GIA'!$A$1:$D$346,4,0),"")</f>
        <v>282038</v>
      </c>
      <c r="AA430" s="459">
        <f t="shared" si="88"/>
        <v>35621399.399999999</v>
      </c>
      <c r="AB430" s="452"/>
      <c r="AC430" s="452"/>
      <c r="AD430" s="452"/>
      <c r="AE430" s="452"/>
      <c r="AF430" s="452"/>
      <c r="AG430" s="453"/>
      <c r="AH430" s="452"/>
      <c r="AI430" s="453"/>
      <c r="AJ430" s="453"/>
      <c r="AK430" s="459" t="str">
        <f>IF(AH430&lt;&gt;"",VLOOKUP(AH430,'DON GIA'!$M$1:$P$9,4,0),"")</f>
        <v/>
      </c>
      <c r="AL430" s="459" t="str">
        <f t="shared" si="91"/>
        <v/>
      </c>
      <c r="AM430" s="453"/>
      <c r="AN430" s="453"/>
      <c r="AO430" s="449" t="str">
        <f t="shared" si="84"/>
        <v/>
      </c>
      <c r="AP430" s="456"/>
      <c r="AQ430" s="462"/>
    </row>
    <row r="431" spans="1:43" ht="63" outlineLevel="2">
      <c r="A431" s="455" t="e">
        <f>IF(C430&lt;&gt;"",$C$8:C430,A430)</f>
        <v>#VALUE!</v>
      </c>
      <c r="B431" s="443" t="str">
        <f>IF(C431&lt;&gt;"",COUNTA($C$8:C431),"")</f>
        <v/>
      </c>
      <c r="C431" s="443"/>
      <c r="D431" s="452"/>
      <c r="E431" s="453"/>
      <c r="F431" s="453"/>
      <c r="G431" s="453"/>
      <c r="H431" s="453"/>
      <c r="I431" s="453"/>
      <c r="J431" s="453"/>
      <c r="K431" s="456"/>
      <c r="L431" s="457"/>
      <c r="M431" s="458" t="str">
        <f>IF(K431&lt;&gt;"",VLOOKUP(K431,'DON GIA'!$S$1:$U$19,3,0),"")</f>
        <v/>
      </c>
      <c r="N431" s="458" t="str">
        <f>IF(K431&lt;&gt;"",VLOOKUP(K431,'DON GIA'!$S$1:$V$19,4,0),"")</f>
        <v/>
      </c>
      <c r="O431" s="458" t="str">
        <f t="shared" si="89"/>
        <v/>
      </c>
      <c r="P431" s="458" t="str">
        <f t="shared" si="90"/>
        <v/>
      </c>
      <c r="Q431" s="452" t="s">
        <v>35</v>
      </c>
      <c r="R431" s="453"/>
      <c r="S431" s="453"/>
      <c r="T431" s="459" t="str">
        <f>IF(Q431&lt;&gt;"",VLOOKUP(Q431,'DON GIA'!$H$1:$K$103,4,0),"")</f>
        <v/>
      </c>
      <c r="U431" s="459" t="str">
        <f t="shared" si="87"/>
        <v/>
      </c>
      <c r="V431" s="456" t="s">
        <v>1124</v>
      </c>
      <c r="W431" s="453" t="s">
        <v>38</v>
      </c>
      <c r="X431" s="460">
        <v>1.702</v>
      </c>
      <c r="Y431" s="461"/>
      <c r="Z431" s="459">
        <f>IF(V431&lt;&gt;"",VLOOKUP(V431,'DON GIA'!$A$1:$D$346,4,0),"")</f>
        <v>2523428</v>
      </c>
      <c r="AA431" s="459">
        <f t="shared" si="88"/>
        <v>4294874.4560000002</v>
      </c>
      <c r="AB431" s="452"/>
      <c r="AC431" s="452"/>
      <c r="AD431" s="452"/>
      <c r="AE431" s="452"/>
      <c r="AF431" s="452"/>
      <c r="AG431" s="453"/>
      <c r="AH431" s="452"/>
      <c r="AI431" s="453"/>
      <c r="AJ431" s="453"/>
      <c r="AK431" s="459" t="str">
        <f>IF(AH431&lt;&gt;"",VLOOKUP(AH431,'DON GIA'!$M$1:$P$9,4,0),"")</f>
        <v/>
      </c>
      <c r="AL431" s="459" t="str">
        <f t="shared" si="91"/>
        <v/>
      </c>
      <c r="AM431" s="453"/>
      <c r="AN431" s="453"/>
      <c r="AO431" s="449" t="str">
        <f t="shared" si="84"/>
        <v/>
      </c>
      <c r="AP431" s="456"/>
      <c r="AQ431" s="462"/>
    </row>
    <row r="432" spans="1:43" ht="63" outlineLevel="2">
      <c r="A432" s="455" t="e">
        <f>IF(C431&lt;&gt;"",$C$8:C431,A431)</f>
        <v>#VALUE!</v>
      </c>
      <c r="B432" s="443" t="str">
        <f>IF(C432&lt;&gt;"",COUNTA($C$8:C432),"")</f>
        <v/>
      </c>
      <c r="C432" s="443"/>
      <c r="D432" s="452"/>
      <c r="E432" s="453"/>
      <c r="F432" s="453"/>
      <c r="G432" s="453"/>
      <c r="H432" s="453"/>
      <c r="I432" s="453"/>
      <c r="J432" s="453"/>
      <c r="K432" s="456"/>
      <c r="L432" s="457"/>
      <c r="M432" s="458" t="str">
        <f>IF(K432&lt;&gt;"",VLOOKUP(K432,'DON GIA'!$S$1:$U$19,3,0),"")</f>
        <v/>
      </c>
      <c r="N432" s="458" t="str">
        <f>IF(K432&lt;&gt;"",VLOOKUP(K432,'DON GIA'!$S$1:$V$19,4,0),"")</f>
        <v/>
      </c>
      <c r="O432" s="458" t="str">
        <f t="shared" si="89"/>
        <v/>
      </c>
      <c r="P432" s="458" t="str">
        <f t="shared" si="90"/>
        <v/>
      </c>
      <c r="Q432" s="452" t="s">
        <v>35</v>
      </c>
      <c r="R432" s="453"/>
      <c r="S432" s="453"/>
      <c r="T432" s="459" t="str">
        <f>IF(Q432&lt;&gt;"",VLOOKUP(Q432,'DON GIA'!$H$1:$K$103,4,0),"")</f>
        <v/>
      </c>
      <c r="U432" s="459" t="str">
        <f t="shared" si="87"/>
        <v/>
      </c>
      <c r="V432" s="456" t="s">
        <v>1125</v>
      </c>
      <c r="W432" s="453" t="s">
        <v>27</v>
      </c>
      <c r="X432" s="460">
        <v>7.8</v>
      </c>
      <c r="Y432" s="461"/>
      <c r="Z432" s="459">
        <f>IF(V432&lt;&gt;"",VLOOKUP(V432,'DON GIA'!$A$1:$D$346,4,0),"")</f>
        <v>282038</v>
      </c>
      <c r="AA432" s="459">
        <f t="shared" si="88"/>
        <v>2199896.4</v>
      </c>
      <c r="AB432" s="452"/>
      <c r="AC432" s="452"/>
      <c r="AD432" s="452"/>
      <c r="AE432" s="452"/>
      <c r="AF432" s="452"/>
      <c r="AG432" s="453"/>
      <c r="AH432" s="452"/>
      <c r="AI432" s="453"/>
      <c r="AJ432" s="453"/>
      <c r="AK432" s="459" t="str">
        <f>IF(AH432&lt;&gt;"",VLOOKUP(AH432,'DON GIA'!$M$1:$P$9,4,0),"")</f>
        <v/>
      </c>
      <c r="AL432" s="459" t="str">
        <f t="shared" si="91"/>
        <v/>
      </c>
      <c r="AM432" s="453"/>
      <c r="AN432" s="453"/>
      <c r="AO432" s="449" t="str">
        <f t="shared" si="84"/>
        <v/>
      </c>
      <c r="AP432" s="456"/>
      <c r="AQ432" s="462"/>
    </row>
    <row r="433" spans="1:43" ht="63" outlineLevel="2">
      <c r="A433" s="455" t="e">
        <f>IF(C432&lt;&gt;"",$C$8:C432,A432)</f>
        <v>#VALUE!</v>
      </c>
      <c r="B433" s="443" t="str">
        <f>IF(C433&lt;&gt;"",COUNTA($C$8:C433),"")</f>
        <v/>
      </c>
      <c r="C433" s="443"/>
      <c r="D433" s="452"/>
      <c r="E433" s="453"/>
      <c r="F433" s="453"/>
      <c r="G433" s="453"/>
      <c r="H433" s="453"/>
      <c r="I433" s="453"/>
      <c r="J433" s="453"/>
      <c r="K433" s="456"/>
      <c r="L433" s="457"/>
      <c r="M433" s="458" t="str">
        <f>IF(K433&lt;&gt;"",VLOOKUP(K433,'DON GIA'!$S$1:$U$19,3,0),"")</f>
        <v/>
      </c>
      <c r="N433" s="458" t="str">
        <f>IF(K433&lt;&gt;"",VLOOKUP(K433,'DON GIA'!$S$1:$V$19,4,0),"")</f>
        <v/>
      </c>
      <c r="O433" s="458" t="str">
        <f t="shared" si="89"/>
        <v/>
      </c>
      <c r="P433" s="458" t="str">
        <f t="shared" si="90"/>
        <v/>
      </c>
      <c r="Q433" s="452" t="s">
        <v>35</v>
      </c>
      <c r="R433" s="453"/>
      <c r="S433" s="453"/>
      <c r="T433" s="459" t="str">
        <f>IF(Q433&lt;&gt;"",VLOOKUP(Q433,'DON GIA'!$H$1:$K$103,4,0),"")</f>
        <v/>
      </c>
      <c r="U433" s="459" t="str">
        <f t="shared" si="87"/>
        <v/>
      </c>
      <c r="V433" s="456" t="s">
        <v>1126</v>
      </c>
      <c r="W433" s="453" t="s">
        <v>27</v>
      </c>
      <c r="X433" s="460">
        <v>17</v>
      </c>
      <c r="Y433" s="461"/>
      <c r="Z433" s="459">
        <f>IF(V433&lt;&gt;"",VLOOKUP(V433,'DON GIA'!$A$1:$D$346,4,0),"")</f>
        <v>282038</v>
      </c>
      <c r="AA433" s="459">
        <f t="shared" si="88"/>
        <v>4794646</v>
      </c>
      <c r="AB433" s="452"/>
      <c r="AC433" s="452"/>
      <c r="AD433" s="452"/>
      <c r="AE433" s="452"/>
      <c r="AF433" s="452"/>
      <c r="AG433" s="453"/>
      <c r="AH433" s="452"/>
      <c r="AI433" s="453"/>
      <c r="AJ433" s="453"/>
      <c r="AK433" s="459" t="str">
        <f>IF(AH433&lt;&gt;"",VLOOKUP(AH433,'DON GIA'!$M$1:$P$9,4,0),"")</f>
        <v/>
      </c>
      <c r="AL433" s="459" t="str">
        <f t="shared" si="91"/>
        <v/>
      </c>
      <c r="AM433" s="453"/>
      <c r="AN433" s="453"/>
      <c r="AO433" s="449" t="str">
        <f t="shared" si="84"/>
        <v/>
      </c>
      <c r="AP433" s="456"/>
      <c r="AQ433" s="462"/>
    </row>
    <row r="434" spans="1:43" ht="126" outlineLevel="2">
      <c r="A434" s="455" t="e">
        <f>IF(C433&lt;&gt;"",$C$8:C433,A433)</f>
        <v>#VALUE!</v>
      </c>
      <c r="B434" s="443" t="str">
        <f>IF(C434&lt;&gt;"",COUNTA($C$8:C434),"")</f>
        <v/>
      </c>
      <c r="C434" s="443"/>
      <c r="D434" s="452"/>
      <c r="E434" s="453"/>
      <c r="F434" s="453"/>
      <c r="G434" s="453"/>
      <c r="H434" s="453"/>
      <c r="I434" s="453"/>
      <c r="J434" s="453"/>
      <c r="K434" s="456"/>
      <c r="L434" s="457"/>
      <c r="M434" s="458" t="str">
        <f>IF(K434&lt;&gt;"",VLOOKUP(K434,'DON GIA'!$S$1:$U$19,3,0),"")</f>
        <v/>
      </c>
      <c r="N434" s="458" t="str">
        <f>IF(K434&lt;&gt;"",VLOOKUP(K434,'DON GIA'!$S$1:$V$19,4,0),"")</f>
        <v/>
      </c>
      <c r="O434" s="458" t="str">
        <f t="shared" si="89"/>
        <v/>
      </c>
      <c r="P434" s="458" t="str">
        <f t="shared" si="90"/>
        <v/>
      </c>
      <c r="Q434" s="452" t="s">
        <v>35</v>
      </c>
      <c r="R434" s="453"/>
      <c r="S434" s="453"/>
      <c r="T434" s="459" t="str">
        <f>IF(Q434&lt;&gt;"",VLOOKUP(Q434,'DON GIA'!$H$1:$K$103,4,0),"")</f>
        <v/>
      </c>
      <c r="U434" s="459" t="str">
        <f t="shared" si="87"/>
        <v/>
      </c>
      <c r="V434" s="456" t="s">
        <v>1127</v>
      </c>
      <c r="W434" s="453" t="s">
        <v>27</v>
      </c>
      <c r="X434" s="460">
        <v>3</v>
      </c>
      <c r="Y434" s="461"/>
      <c r="Z434" s="459">
        <f>IF(V434&lt;&gt;"",VLOOKUP(V434,'DON GIA'!$A$1:$D$346,4,0),"")</f>
        <v>10375629</v>
      </c>
      <c r="AA434" s="459">
        <f t="shared" si="88"/>
        <v>31126887</v>
      </c>
      <c r="AB434" s="452"/>
      <c r="AC434" s="452"/>
      <c r="AD434" s="452"/>
      <c r="AE434" s="452"/>
      <c r="AF434" s="452"/>
      <c r="AG434" s="453"/>
      <c r="AH434" s="452"/>
      <c r="AI434" s="453"/>
      <c r="AJ434" s="453"/>
      <c r="AK434" s="459" t="str">
        <f>IF(AH434&lt;&gt;"",VLOOKUP(AH434,'DON GIA'!$M$1:$P$9,4,0),"")</f>
        <v/>
      </c>
      <c r="AL434" s="459" t="str">
        <f t="shared" si="91"/>
        <v/>
      </c>
      <c r="AM434" s="453"/>
      <c r="AN434" s="453"/>
      <c r="AO434" s="449" t="str">
        <f t="shared" si="84"/>
        <v/>
      </c>
      <c r="AP434" s="456"/>
      <c r="AQ434" s="462"/>
    </row>
    <row r="435" spans="1:43" ht="63" outlineLevel="2">
      <c r="A435" s="455" t="e">
        <f>IF(C434&lt;&gt;"",$C$8:C434,A434)</f>
        <v>#VALUE!</v>
      </c>
      <c r="B435" s="443" t="str">
        <f>IF(C435&lt;&gt;"",COUNTA($C$8:C435),"")</f>
        <v/>
      </c>
      <c r="C435" s="443"/>
      <c r="D435" s="452"/>
      <c r="E435" s="453"/>
      <c r="F435" s="453"/>
      <c r="G435" s="453"/>
      <c r="H435" s="453"/>
      <c r="I435" s="453"/>
      <c r="J435" s="453"/>
      <c r="K435" s="456"/>
      <c r="L435" s="457"/>
      <c r="M435" s="458" t="str">
        <f>IF(K435&lt;&gt;"",VLOOKUP(K435,'DON GIA'!$S$1:$U$19,3,0),"")</f>
        <v/>
      </c>
      <c r="N435" s="458" t="str">
        <f>IF(K435&lt;&gt;"",VLOOKUP(K435,'DON GIA'!$S$1:$V$19,4,0),"")</f>
        <v/>
      </c>
      <c r="O435" s="458" t="str">
        <f t="shared" si="89"/>
        <v/>
      </c>
      <c r="P435" s="458" t="str">
        <f t="shared" si="90"/>
        <v/>
      </c>
      <c r="Q435" s="452" t="s">
        <v>35</v>
      </c>
      <c r="R435" s="453"/>
      <c r="S435" s="453"/>
      <c r="T435" s="459" t="str">
        <f>IF(Q435&lt;&gt;"",VLOOKUP(Q435,'DON GIA'!$H$1:$K$103,4,0),"")</f>
        <v/>
      </c>
      <c r="U435" s="459" t="str">
        <f t="shared" si="87"/>
        <v/>
      </c>
      <c r="V435" s="456" t="s">
        <v>1128</v>
      </c>
      <c r="W435" s="453" t="s">
        <v>38</v>
      </c>
      <c r="X435" s="460">
        <v>1.6339999999999999</v>
      </c>
      <c r="Y435" s="461"/>
      <c r="Z435" s="459">
        <f>IF(V435&lt;&gt;"",VLOOKUP(V435,'DON GIA'!$A$1:$D$346,4,0),"")</f>
        <v>2523428</v>
      </c>
      <c r="AA435" s="459">
        <f t="shared" si="88"/>
        <v>4123281.352</v>
      </c>
      <c r="AB435" s="452"/>
      <c r="AC435" s="452"/>
      <c r="AD435" s="452"/>
      <c r="AE435" s="452"/>
      <c r="AF435" s="452"/>
      <c r="AG435" s="453"/>
      <c r="AH435" s="452"/>
      <c r="AI435" s="453"/>
      <c r="AJ435" s="453"/>
      <c r="AK435" s="459" t="str">
        <f>IF(AH435&lt;&gt;"",VLOOKUP(AH435,'DON GIA'!$M$1:$P$9,4,0),"")</f>
        <v/>
      </c>
      <c r="AL435" s="459" t="str">
        <f t="shared" si="91"/>
        <v/>
      </c>
      <c r="AM435" s="453"/>
      <c r="AN435" s="453"/>
      <c r="AO435" s="449" t="str">
        <f t="shared" si="84"/>
        <v/>
      </c>
      <c r="AP435" s="456"/>
      <c r="AQ435" s="462"/>
    </row>
    <row r="436" spans="1:43" ht="63" outlineLevel="2">
      <c r="A436" s="455" t="e">
        <f>IF(C435&lt;&gt;"",$C$8:C435,A435)</f>
        <v>#VALUE!</v>
      </c>
      <c r="B436" s="443" t="str">
        <f>IF(C436&lt;&gt;"",COUNTA($C$8:C436),"")</f>
        <v/>
      </c>
      <c r="C436" s="443"/>
      <c r="D436" s="452"/>
      <c r="E436" s="453"/>
      <c r="F436" s="453"/>
      <c r="G436" s="453"/>
      <c r="H436" s="453"/>
      <c r="I436" s="453"/>
      <c r="J436" s="453"/>
      <c r="K436" s="456"/>
      <c r="L436" s="457"/>
      <c r="M436" s="458" t="str">
        <f>IF(K436&lt;&gt;"",VLOOKUP(K436,'DON GIA'!$S$1:$U$19,3,0),"")</f>
        <v/>
      </c>
      <c r="N436" s="458" t="str">
        <f>IF(K436&lt;&gt;"",VLOOKUP(K436,'DON GIA'!$S$1:$V$19,4,0),"")</f>
        <v/>
      </c>
      <c r="O436" s="458" t="str">
        <f t="shared" si="89"/>
        <v/>
      </c>
      <c r="P436" s="458" t="str">
        <f t="shared" si="90"/>
        <v/>
      </c>
      <c r="Q436" s="452" t="s">
        <v>35</v>
      </c>
      <c r="R436" s="453"/>
      <c r="S436" s="453"/>
      <c r="T436" s="459" t="str">
        <f>IF(Q436&lt;&gt;"",VLOOKUP(Q436,'DON GIA'!$H$1:$K$103,4,0),"")</f>
        <v/>
      </c>
      <c r="U436" s="459" t="str">
        <f t="shared" si="87"/>
        <v/>
      </c>
      <c r="V436" s="456" t="s">
        <v>996</v>
      </c>
      <c r="W436" s="453" t="s">
        <v>42</v>
      </c>
      <c r="X436" s="460">
        <v>1</v>
      </c>
      <c r="Y436" s="461"/>
      <c r="Z436" s="459" t="str">
        <f>IF(V436&lt;&gt;"",VLOOKUP(V436,'DON GIA'!$A$1:$D$346,4,0),"")</f>
        <v>chưa có giá</v>
      </c>
      <c r="AA436" s="459" t="str">
        <f t="shared" si="88"/>
        <v/>
      </c>
      <c r="AB436" s="452"/>
      <c r="AC436" s="452"/>
      <c r="AD436" s="452"/>
      <c r="AE436" s="452"/>
      <c r="AF436" s="452"/>
      <c r="AG436" s="453"/>
      <c r="AH436" s="452"/>
      <c r="AI436" s="453"/>
      <c r="AJ436" s="453"/>
      <c r="AK436" s="459" t="str">
        <f>IF(AH436&lt;&gt;"",VLOOKUP(AH436,'DON GIA'!$M$1:$P$9,4,0),"")</f>
        <v/>
      </c>
      <c r="AL436" s="459" t="str">
        <f t="shared" si="91"/>
        <v/>
      </c>
      <c r="AM436" s="453"/>
      <c r="AN436" s="453"/>
      <c r="AO436" s="449" t="str">
        <f t="shared" si="84"/>
        <v/>
      </c>
      <c r="AP436" s="456"/>
      <c r="AQ436" s="462"/>
    </row>
    <row r="437" spans="1:43" ht="31.5" outlineLevel="2">
      <c r="A437" s="455" t="e">
        <f>IF(C436&lt;&gt;"",$C$8:C436,A436)</f>
        <v>#VALUE!</v>
      </c>
      <c r="B437" s="443" t="str">
        <f>IF(C437&lt;&gt;"",COUNTA($C$8:C437),"")</f>
        <v/>
      </c>
      <c r="C437" s="443"/>
      <c r="D437" s="444"/>
      <c r="E437" s="453"/>
      <c r="F437" s="453"/>
      <c r="G437" s="453"/>
      <c r="H437" s="453"/>
      <c r="I437" s="453"/>
      <c r="J437" s="453"/>
      <c r="K437" s="456"/>
      <c r="L437" s="457"/>
      <c r="M437" s="458" t="str">
        <f>IF(K437&lt;&gt;"",VLOOKUP(K437,'DON GIA'!$S$1:$U$19,3,0),"")</f>
        <v/>
      </c>
      <c r="N437" s="458" t="str">
        <f>IF(K437&lt;&gt;"",VLOOKUP(K437,'DON GIA'!$S$1:$V$19,4,0),"")</f>
        <v/>
      </c>
      <c r="O437" s="458" t="str">
        <f t="shared" si="89"/>
        <v/>
      </c>
      <c r="P437" s="458" t="str">
        <f t="shared" si="90"/>
        <v/>
      </c>
      <c r="Q437" s="452" t="s">
        <v>35</v>
      </c>
      <c r="R437" s="453"/>
      <c r="S437" s="453"/>
      <c r="T437" s="459" t="str">
        <f>IF(Q437&lt;&gt;"",VLOOKUP(Q437,'DON GIA'!$H$1:$K$103,4,0),"")</f>
        <v/>
      </c>
      <c r="U437" s="459" t="str">
        <f t="shared" si="87"/>
        <v/>
      </c>
      <c r="V437" s="456"/>
      <c r="W437" s="453"/>
      <c r="X437" s="460"/>
      <c r="Y437" s="461"/>
      <c r="Z437" s="459" t="str">
        <f>IF(V437&lt;&gt;"",VLOOKUP(V437,'DON GIA'!$A$1:$D$346,4,0),"")</f>
        <v/>
      </c>
      <c r="AA437" s="459" t="str">
        <f t="shared" si="88"/>
        <v/>
      </c>
      <c r="AB437" s="452"/>
      <c r="AC437" s="452"/>
      <c r="AD437" s="452"/>
      <c r="AE437" s="452"/>
      <c r="AF437" s="452"/>
      <c r="AG437" s="453"/>
      <c r="AH437" s="452"/>
      <c r="AI437" s="453"/>
      <c r="AJ437" s="453"/>
      <c r="AK437" s="459" t="str">
        <f>IF(AH437&lt;&gt;"",VLOOKUP(AH437,'DON GIA'!$M$1:$P$9,4,0),"")</f>
        <v/>
      </c>
      <c r="AL437" s="459" t="str">
        <f t="shared" si="91"/>
        <v/>
      </c>
      <c r="AM437" s="453"/>
      <c r="AN437" s="453"/>
      <c r="AO437" s="449" t="str">
        <f t="shared" si="84"/>
        <v/>
      </c>
      <c r="AP437" s="456"/>
      <c r="AQ437" s="462"/>
    </row>
    <row r="438" spans="1:43" ht="31.5" outlineLevel="1">
      <c r="A438" s="410" t="s">
        <v>826</v>
      </c>
      <c r="B438" s="443">
        <f>IF(C438&lt;&gt;"",COUNTA($C$8:C438),"")</f>
        <v>35</v>
      </c>
      <c r="C438" s="443">
        <v>427</v>
      </c>
      <c r="D438" s="444" t="s">
        <v>231</v>
      </c>
      <c r="E438" s="445"/>
      <c r="F438" s="445"/>
      <c r="G438" s="445"/>
      <c r="H438" s="445"/>
      <c r="I438" s="445"/>
      <c r="J438" s="445"/>
      <c r="K438" s="446"/>
      <c r="L438" s="447">
        <f>SUBTOTAL(9,L439:L454)</f>
        <v>143.53</v>
      </c>
      <c r="M438" s="448"/>
      <c r="N438" s="448"/>
      <c r="O438" s="448">
        <f>SUBTOTAL(9,O439:O454)</f>
        <v>240986870</v>
      </c>
      <c r="P438" s="448">
        <f>SUBTOTAL(9,P439:P454)</f>
        <v>0</v>
      </c>
      <c r="Q438" s="444"/>
      <c r="R438" s="445"/>
      <c r="S438" s="445">
        <f>SUBTOTAL(9,S439:S454)</f>
        <v>0</v>
      </c>
      <c r="T438" s="449"/>
      <c r="U438" s="449">
        <f>SUBTOTAL(9,U439:U454)</f>
        <v>0</v>
      </c>
      <c r="V438" s="446"/>
      <c r="W438" s="445"/>
      <c r="X438" s="450">
        <f>SUBTOTAL(9,X439:X454)</f>
        <v>353.22299999999996</v>
      </c>
      <c r="Y438" s="451">
        <f>SUBTOTAL(9,Y439:Y454)</f>
        <v>0</v>
      </c>
      <c r="Z438" s="449"/>
      <c r="AA438" s="449">
        <f>SUBTOTAL(9,AA439:AA454)</f>
        <v>689669658.18400002</v>
      </c>
      <c r="AB438" s="452"/>
      <c r="AC438" s="452"/>
      <c r="AD438" s="452"/>
      <c r="AE438" s="452"/>
      <c r="AF438" s="452"/>
      <c r="AG438" s="453"/>
      <c r="AH438" s="452"/>
      <c r="AI438" s="445"/>
      <c r="AJ438" s="445">
        <f>SUBTOTAL(9,AJ439:AJ454)</f>
        <v>0</v>
      </c>
      <c r="AK438" s="449"/>
      <c r="AL438" s="449">
        <f>SUBTOTAL(9,AL439:AL454)</f>
        <v>0</v>
      </c>
      <c r="AM438" s="445"/>
      <c r="AN438" s="445">
        <f>SUBTOTAL(9,AN439:AN454)</f>
        <v>0</v>
      </c>
      <c r="AO438" s="449">
        <f t="shared" si="84"/>
        <v>930656528.18400002</v>
      </c>
      <c r="AP438" s="454"/>
      <c r="AQ438" s="423"/>
    </row>
    <row r="439" spans="1:43" ht="126" outlineLevel="2">
      <c r="A439" s="455" t="e">
        <f>IF(C438&lt;&gt;"",$C$8:C438,A437)</f>
        <v>#VALUE!</v>
      </c>
      <c r="B439" s="443" t="str">
        <f>IF(C439&lt;&gt;"",COUNTA($C$8:C439),"")</f>
        <v/>
      </c>
      <c r="C439" s="443"/>
      <c r="D439" s="452" t="s">
        <v>232</v>
      </c>
      <c r="E439" s="453">
        <v>1</v>
      </c>
      <c r="F439" s="453"/>
      <c r="G439" s="453">
        <v>422</v>
      </c>
      <c r="H439" s="453">
        <v>79</v>
      </c>
      <c r="I439" s="453" t="s">
        <v>223</v>
      </c>
      <c r="J439" s="453" t="s">
        <v>224</v>
      </c>
      <c r="K439" s="456" t="s">
        <v>973</v>
      </c>
      <c r="L439" s="457">
        <v>143.53</v>
      </c>
      <c r="M439" s="458">
        <f>IF(K439&lt;&gt;"",VLOOKUP(K439,'DON GIA'!$S$1:$U$19,3,0),"")</f>
        <v>1679000</v>
      </c>
      <c r="N439" s="458">
        <f>IF(K439&lt;&gt;"",VLOOKUP(K439,'DON GIA'!$S$1:$V$19,4,0),"")</f>
        <v>0</v>
      </c>
      <c r="O439" s="458">
        <f t="shared" si="89"/>
        <v>240986870</v>
      </c>
      <c r="P439" s="458">
        <f t="shared" si="90"/>
        <v>0</v>
      </c>
      <c r="Q439" s="452" t="s">
        <v>35</v>
      </c>
      <c r="R439" s="453"/>
      <c r="S439" s="453"/>
      <c r="T439" s="459" t="str">
        <f>IF(Q439&lt;&gt;"",VLOOKUP(Q439,'DON GIA'!$H$1:$K$103,4,0),"")</f>
        <v/>
      </c>
      <c r="U439" s="459" t="str">
        <f t="shared" ref="U439:U454" si="92">IF(Q439&lt;&gt;"",IF(ISNUMBER(T439),S439*T439,""),"")</f>
        <v/>
      </c>
      <c r="V439" s="456" t="s">
        <v>1005</v>
      </c>
      <c r="W439" s="453" t="s">
        <v>27</v>
      </c>
      <c r="X439" s="460">
        <v>53.1</v>
      </c>
      <c r="Y439" s="461"/>
      <c r="Z439" s="459">
        <f>IF(V439&lt;&gt;"",VLOOKUP(V439,'DON GIA'!$A$1:$D$346,4,0),"")</f>
        <v>5559129</v>
      </c>
      <c r="AA439" s="459">
        <f t="shared" ref="AA439:AA454" si="93">IF(V439&lt;&gt;"",IF(ISNUMBER(Z439),X439*Z439,""),"")</f>
        <v>295189749.90000004</v>
      </c>
      <c r="AB439" s="452" t="s">
        <v>28</v>
      </c>
      <c r="AC439" s="452" t="s">
        <v>116</v>
      </c>
      <c r="AD439" s="452" t="s">
        <v>30</v>
      </c>
      <c r="AE439" s="452" t="s">
        <v>31</v>
      </c>
      <c r="AF439" s="452" t="s">
        <v>34</v>
      </c>
      <c r="AG439" s="453" t="s">
        <v>33</v>
      </c>
      <c r="AH439" s="452"/>
      <c r="AI439" s="453"/>
      <c r="AJ439" s="453"/>
      <c r="AK439" s="459" t="str">
        <f>IF(AH439&lt;&gt;"",VLOOKUP(AH439,'DON GIA'!$M$1:$P$9,4,0),"")</f>
        <v/>
      </c>
      <c r="AL439" s="459" t="str">
        <f t="shared" si="91"/>
        <v/>
      </c>
      <c r="AM439" s="453"/>
      <c r="AN439" s="453"/>
      <c r="AO439" s="449" t="str">
        <f t="shared" si="84"/>
        <v/>
      </c>
      <c r="AP439" s="454" t="s">
        <v>1800</v>
      </c>
      <c r="AQ439" s="462"/>
    </row>
    <row r="440" spans="1:43" ht="409.5" outlineLevel="2">
      <c r="A440" s="455" t="e">
        <f>IF(C439&lt;&gt;"",$C$8:C439,A439)</f>
        <v>#VALUE!</v>
      </c>
      <c r="B440" s="443" t="str">
        <f>IF(C440&lt;&gt;"",COUNTA($C$8:C440),"")</f>
        <v/>
      </c>
      <c r="C440" s="443"/>
      <c r="D440" s="452" t="s">
        <v>71</v>
      </c>
      <c r="E440" s="453"/>
      <c r="F440" s="453"/>
      <c r="G440" s="453"/>
      <c r="H440" s="453"/>
      <c r="I440" s="453"/>
      <c r="J440" s="453"/>
      <c r="K440" s="456"/>
      <c r="L440" s="457"/>
      <c r="M440" s="458" t="str">
        <f>IF(K440&lt;&gt;"",VLOOKUP(K440,'DON GIA'!$S$1:$U$19,3,0),"")</f>
        <v/>
      </c>
      <c r="N440" s="458" t="str">
        <f>IF(K440&lt;&gt;"",VLOOKUP(K440,'DON GIA'!$S$1:$V$19,4,0),"")</f>
        <v/>
      </c>
      <c r="O440" s="458" t="str">
        <f t="shared" si="89"/>
        <v/>
      </c>
      <c r="P440" s="458" t="str">
        <f t="shared" si="90"/>
        <v/>
      </c>
      <c r="Q440" s="452" t="s">
        <v>35</v>
      </c>
      <c r="R440" s="453"/>
      <c r="S440" s="453"/>
      <c r="T440" s="459" t="str">
        <f>IF(Q440&lt;&gt;"",VLOOKUP(Q440,'DON GIA'!$H$1:$K$103,4,0),"")</f>
        <v/>
      </c>
      <c r="U440" s="459" t="str">
        <f t="shared" si="92"/>
        <v/>
      </c>
      <c r="V440" s="456" t="s">
        <v>1063</v>
      </c>
      <c r="W440" s="453" t="s">
        <v>27</v>
      </c>
      <c r="X440" s="460">
        <v>39</v>
      </c>
      <c r="Y440" s="461"/>
      <c r="Z440" s="459">
        <f>IF(V440&lt;&gt;"",VLOOKUP(V440,'DON GIA'!$A$1:$D$346,4,0),"")</f>
        <v>3941166</v>
      </c>
      <c r="AA440" s="459">
        <f t="shared" si="93"/>
        <v>153705474</v>
      </c>
      <c r="AB440" s="452"/>
      <c r="AC440" s="452"/>
      <c r="AD440" s="452"/>
      <c r="AE440" s="452"/>
      <c r="AF440" s="452"/>
      <c r="AG440" s="453"/>
      <c r="AH440" s="452"/>
      <c r="AI440" s="453"/>
      <c r="AJ440" s="453"/>
      <c r="AK440" s="459" t="str">
        <f>IF(AH440&lt;&gt;"",VLOOKUP(AH440,'DON GIA'!$M$1:$P$9,4,0),"")</f>
        <v/>
      </c>
      <c r="AL440" s="459" t="str">
        <f t="shared" si="91"/>
        <v/>
      </c>
      <c r="AM440" s="453"/>
      <c r="AN440" s="453"/>
      <c r="AO440" s="449" t="str">
        <f t="shared" si="84"/>
        <v/>
      </c>
      <c r="AP440" s="463" t="s">
        <v>1801</v>
      </c>
      <c r="AQ440" s="462"/>
    </row>
    <row r="441" spans="1:43" ht="257.25" outlineLevel="2">
      <c r="A441" s="455" t="e">
        <f>IF(C440&lt;&gt;"",$C$8:C440,A440)</f>
        <v>#VALUE!</v>
      </c>
      <c r="B441" s="443" t="str">
        <f>IF(C441&lt;&gt;"",COUNTA($C$8:C441),"")</f>
        <v/>
      </c>
      <c r="C441" s="443"/>
      <c r="D441" s="452" t="s">
        <v>233</v>
      </c>
      <c r="E441" s="453"/>
      <c r="F441" s="453"/>
      <c r="G441" s="453"/>
      <c r="H441" s="453"/>
      <c r="I441" s="453"/>
      <c r="J441" s="453"/>
      <c r="K441" s="456"/>
      <c r="L441" s="457"/>
      <c r="M441" s="458" t="str">
        <f>IF(K441&lt;&gt;"",VLOOKUP(K441,'DON GIA'!$S$1:$U$19,3,0),"")</f>
        <v/>
      </c>
      <c r="N441" s="458" t="str">
        <f>IF(K441&lt;&gt;"",VLOOKUP(K441,'DON GIA'!$S$1:$V$19,4,0),"")</f>
        <v/>
      </c>
      <c r="O441" s="458" t="str">
        <f t="shared" si="89"/>
        <v/>
      </c>
      <c r="P441" s="458" t="str">
        <f t="shared" si="90"/>
        <v/>
      </c>
      <c r="Q441" s="452" t="s">
        <v>35</v>
      </c>
      <c r="R441" s="453"/>
      <c r="S441" s="453"/>
      <c r="T441" s="459" t="str">
        <f>IF(Q441&lt;&gt;"",VLOOKUP(Q441,'DON GIA'!$H$1:$K$103,4,0),"")</f>
        <v/>
      </c>
      <c r="U441" s="459" t="str">
        <f t="shared" si="92"/>
        <v/>
      </c>
      <c r="V441" s="456" t="s">
        <v>1078</v>
      </c>
      <c r="W441" s="453" t="s">
        <v>27</v>
      </c>
      <c r="X441" s="460">
        <v>18.27</v>
      </c>
      <c r="Y441" s="461"/>
      <c r="Z441" s="459">
        <f>IF(V441&lt;&gt;"",VLOOKUP(V441,'DON GIA'!$A$1:$D$346,4,0),"")</f>
        <v>854777</v>
      </c>
      <c r="AA441" s="459">
        <f t="shared" si="93"/>
        <v>15616775.789999999</v>
      </c>
      <c r="AB441" s="452"/>
      <c r="AC441" s="452"/>
      <c r="AD441" s="452"/>
      <c r="AE441" s="452" t="s">
        <v>41</v>
      </c>
      <c r="AF441" s="452"/>
      <c r="AG441" s="453"/>
      <c r="AH441" s="452"/>
      <c r="AI441" s="453"/>
      <c r="AJ441" s="453"/>
      <c r="AK441" s="459" t="str">
        <f>IF(AH441&lt;&gt;"",VLOOKUP(AH441,'DON GIA'!$M$1:$P$9,4,0),"")</f>
        <v/>
      </c>
      <c r="AL441" s="459" t="str">
        <f t="shared" si="91"/>
        <v/>
      </c>
      <c r="AM441" s="453"/>
      <c r="AN441" s="453"/>
      <c r="AO441" s="449" t="str">
        <f t="shared" si="84"/>
        <v/>
      </c>
      <c r="AP441" s="463" t="s">
        <v>1802</v>
      </c>
      <c r="AQ441" s="462"/>
    </row>
    <row r="442" spans="1:43" ht="157.5" outlineLevel="2">
      <c r="A442" s="455" t="e">
        <f>IF(C441&lt;&gt;"",$C$8:C441,A441)</f>
        <v>#VALUE!</v>
      </c>
      <c r="B442" s="443" t="str">
        <f>IF(C442&lt;&gt;"",COUNTA($C$8:C442),"")</f>
        <v/>
      </c>
      <c r="C442" s="443"/>
      <c r="D442" s="452"/>
      <c r="E442" s="453"/>
      <c r="F442" s="453"/>
      <c r="G442" s="453"/>
      <c r="H442" s="453"/>
      <c r="I442" s="453"/>
      <c r="J442" s="453"/>
      <c r="K442" s="456"/>
      <c r="L442" s="457"/>
      <c r="M442" s="458" t="str">
        <f>IF(K442&lt;&gt;"",VLOOKUP(K442,'DON GIA'!$S$1:$U$19,3,0),"")</f>
        <v/>
      </c>
      <c r="N442" s="458" t="str">
        <f>IF(K442&lt;&gt;"",VLOOKUP(K442,'DON GIA'!$S$1:$V$19,4,0),"")</f>
        <v/>
      </c>
      <c r="O442" s="458" t="str">
        <f t="shared" si="89"/>
        <v/>
      </c>
      <c r="P442" s="458" t="str">
        <f t="shared" si="90"/>
        <v/>
      </c>
      <c r="Q442" s="452" t="s">
        <v>35</v>
      </c>
      <c r="R442" s="453"/>
      <c r="S442" s="453"/>
      <c r="T442" s="459" t="str">
        <f>IF(Q442&lt;&gt;"",VLOOKUP(Q442,'DON GIA'!$H$1:$K$103,4,0),"")</f>
        <v/>
      </c>
      <c r="U442" s="459" t="str">
        <f t="shared" si="92"/>
        <v/>
      </c>
      <c r="V442" s="456" t="s">
        <v>1080</v>
      </c>
      <c r="W442" s="453" t="s">
        <v>27</v>
      </c>
      <c r="X442" s="460">
        <v>10.44</v>
      </c>
      <c r="Y442" s="461"/>
      <c r="Z442" s="459">
        <f>IF(V442&lt;&gt;"",VLOOKUP(V442,'DON GIA'!$A$1:$D$346,4,0),"")</f>
        <v>10375629</v>
      </c>
      <c r="AA442" s="459">
        <f t="shared" si="93"/>
        <v>108321566.75999999</v>
      </c>
      <c r="AB442" s="452"/>
      <c r="AC442" s="452"/>
      <c r="AD442" s="452"/>
      <c r="AE442" s="452" t="s">
        <v>31</v>
      </c>
      <c r="AF442" s="452"/>
      <c r="AG442" s="453" t="s">
        <v>219</v>
      </c>
      <c r="AH442" s="452"/>
      <c r="AI442" s="453"/>
      <c r="AJ442" s="453"/>
      <c r="AK442" s="459" t="str">
        <f>IF(AH442&lt;&gt;"",VLOOKUP(AH442,'DON GIA'!$M$1:$P$9,4,0),"")</f>
        <v/>
      </c>
      <c r="AL442" s="459" t="str">
        <f t="shared" si="91"/>
        <v/>
      </c>
      <c r="AM442" s="453"/>
      <c r="AN442" s="453"/>
      <c r="AO442" s="449" t="str">
        <f t="shared" si="84"/>
        <v/>
      </c>
      <c r="AP442" s="463" t="s">
        <v>349</v>
      </c>
      <c r="AQ442" s="462"/>
    </row>
    <row r="443" spans="1:43" ht="94.5" outlineLevel="2">
      <c r="A443" s="455" t="e">
        <f>IF(C442&lt;&gt;"",$C$8:C442,A442)</f>
        <v>#VALUE!</v>
      </c>
      <c r="B443" s="443" t="str">
        <f>IF(C443&lt;&gt;"",COUNTA($C$8:C443),"")</f>
        <v/>
      </c>
      <c r="C443" s="443"/>
      <c r="D443" s="452"/>
      <c r="E443" s="453"/>
      <c r="F443" s="453"/>
      <c r="G443" s="453"/>
      <c r="H443" s="453"/>
      <c r="I443" s="453"/>
      <c r="J443" s="453"/>
      <c r="K443" s="456"/>
      <c r="L443" s="457"/>
      <c r="M443" s="458" t="str">
        <f>IF(K443&lt;&gt;"",VLOOKUP(K443,'DON GIA'!$S$1:$U$19,3,0),"")</f>
        <v/>
      </c>
      <c r="N443" s="458" t="str">
        <f>IF(K443&lt;&gt;"",VLOOKUP(K443,'DON GIA'!$S$1:$V$19,4,0),"")</f>
        <v/>
      </c>
      <c r="O443" s="458" t="str">
        <f t="shared" si="89"/>
        <v/>
      </c>
      <c r="P443" s="458" t="str">
        <f t="shared" si="90"/>
        <v/>
      </c>
      <c r="Q443" s="452" t="s">
        <v>35</v>
      </c>
      <c r="R443" s="453"/>
      <c r="S443" s="453"/>
      <c r="T443" s="459" t="str">
        <f>IF(Q443&lt;&gt;"",VLOOKUP(Q443,'DON GIA'!$H$1:$K$103,4,0),"")</f>
        <v/>
      </c>
      <c r="U443" s="459" t="str">
        <f t="shared" si="92"/>
        <v/>
      </c>
      <c r="V443" s="456" t="s">
        <v>1129</v>
      </c>
      <c r="W443" s="453" t="s">
        <v>27</v>
      </c>
      <c r="X443" s="460">
        <v>5.2</v>
      </c>
      <c r="Y443" s="461"/>
      <c r="Z443" s="459">
        <f>IF(V443&lt;&gt;"",VLOOKUP(V443,'DON GIA'!$A$1:$D$346,4,0),"")</f>
        <v>2613835</v>
      </c>
      <c r="AA443" s="459">
        <f t="shared" si="93"/>
        <v>13591942</v>
      </c>
      <c r="AB443" s="452"/>
      <c r="AC443" s="452"/>
      <c r="AD443" s="452"/>
      <c r="AE443" s="452" t="s">
        <v>31</v>
      </c>
      <c r="AF443" s="452"/>
      <c r="AG443" s="453" t="s">
        <v>219</v>
      </c>
      <c r="AH443" s="452"/>
      <c r="AI443" s="453"/>
      <c r="AJ443" s="453"/>
      <c r="AK443" s="459" t="str">
        <f>IF(AH443&lt;&gt;"",VLOOKUP(AH443,'DON GIA'!$M$1:$P$9,4,0),"")</f>
        <v/>
      </c>
      <c r="AL443" s="459" t="str">
        <f t="shared" si="91"/>
        <v/>
      </c>
      <c r="AM443" s="453"/>
      <c r="AN443" s="453"/>
      <c r="AO443" s="449" t="str">
        <f t="shared" si="84"/>
        <v/>
      </c>
      <c r="AP443" s="456"/>
      <c r="AQ443" s="462"/>
    </row>
    <row r="444" spans="1:43" ht="31.5" outlineLevel="2">
      <c r="A444" s="455" t="e">
        <f>IF(C443&lt;&gt;"",$C$8:C443,A443)</f>
        <v>#VALUE!</v>
      </c>
      <c r="B444" s="443" t="str">
        <f>IF(C444&lt;&gt;"",COUNTA($C$8:C444),"")</f>
        <v/>
      </c>
      <c r="C444" s="443"/>
      <c r="D444" s="452"/>
      <c r="E444" s="453"/>
      <c r="F444" s="453"/>
      <c r="G444" s="453"/>
      <c r="H444" s="453"/>
      <c r="I444" s="453"/>
      <c r="J444" s="453"/>
      <c r="K444" s="456"/>
      <c r="L444" s="457"/>
      <c r="M444" s="458" t="str">
        <f>IF(K444&lt;&gt;"",VLOOKUP(K444,'DON GIA'!$S$1:$U$19,3,0),"")</f>
        <v/>
      </c>
      <c r="N444" s="458" t="str">
        <f>IF(K444&lt;&gt;"",VLOOKUP(K444,'DON GIA'!$S$1:$V$19,4,0),"")</f>
        <v/>
      </c>
      <c r="O444" s="458" t="str">
        <f t="shared" si="89"/>
        <v/>
      </c>
      <c r="P444" s="458" t="str">
        <f t="shared" si="90"/>
        <v/>
      </c>
      <c r="Q444" s="452" t="s">
        <v>35</v>
      </c>
      <c r="R444" s="453"/>
      <c r="S444" s="453"/>
      <c r="T444" s="459" t="str">
        <f>IF(Q444&lt;&gt;"",VLOOKUP(Q444,'DON GIA'!$H$1:$K$103,4,0),"")</f>
        <v/>
      </c>
      <c r="U444" s="459" t="str">
        <f t="shared" si="92"/>
        <v/>
      </c>
      <c r="V444" s="456" t="s">
        <v>1023</v>
      </c>
      <c r="W444" s="453" t="s">
        <v>38</v>
      </c>
      <c r="X444" s="460">
        <v>0.16300000000000001</v>
      </c>
      <c r="Y444" s="461"/>
      <c r="Z444" s="459">
        <f>IF(V444&lt;&gt;"",VLOOKUP(V444,'DON GIA'!$A$1:$D$346,4,0),"")</f>
        <v>2523428</v>
      </c>
      <c r="AA444" s="459">
        <f t="shared" si="93"/>
        <v>411318.76400000002</v>
      </c>
      <c r="AB444" s="452"/>
      <c r="AC444" s="452"/>
      <c r="AD444" s="452"/>
      <c r="AE444" s="452"/>
      <c r="AF444" s="452"/>
      <c r="AG444" s="453"/>
      <c r="AH444" s="452"/>
      <c r="AI444" s="453"/>
      <c r="AJ444" s="453"/>
      <c r="AK444" s="459" t="str">
        <f>IF(AH444&lt;&gt;"",VLOOKUP(AH444,'DON GIA'!$M$1:$P$9,4,0),"")</f>
        <v/>
      </c>
      <c r="AL444" s="459" t="str">
        <f t="shared" si="91"/>
        <v/>
      </c>
      <c r="AM444" s="453"/>
      <c r="AN444" s="453"/>
      <c r="AO444" s="449" t="str">
        <f t="shared" si="84"/>
        <v/>
      </c>
      <c r="AP444" s="456"/>
      <c r="AQ444" s="462"/>
    </row>
    <row r="445" spans="1:43" ht="63" outlineLevel="2">
      <c r="A445" s="455" t="e">
        <f>IF(C444&lt;&gt;"",$C$8:C444,A444)</f>
        <v>#VALUE!</v>
      </c>
      <c r="B445" s="443" t="str">
        <f>IF(C445&lt;&gt;"",COUNTA($C$8:C445),"")</f>
        <v/>
      </c>
      <c r="C445" s="443"/>
      <c r="D445" s="444"/>
      <c r="E445" s="453"/>
      <c r="F445" s="453"/>
      <c r="G445" s="453"/>
      <c r="H445" s="453"/>
      <c r="I445" s="453"/>
      <c r="J445" s="453"/>
      <c r="K445" s="456"/>
      <c r="L445" s="457"/>
      <c r="M445" s="458" t="str">
        <f>IF(K445&lt;&gt;"",VLOOKUP(K445,'DON GIA'!$S$1:$U$19,3,0),"")</f>
        <v/>
      </c>
      <c r="N445" s="458" t="str">
        <f>IF(K445&lt;&gt;"",VLOOKUP(K445,'DON GIA'!$S$1:$V$19,4,0),"")</f>
        <v/>
      </c>
      <c r="O445" s="458" t="str">
        <f t="shared" si="89"/>
        <v/>
      </c>
      <c r="P445" s="458" t="str">
        <f t="shared" si="90"/>
        <v/>
      </c>
      <c r="Q445" s="452" t="s">
        <v>35</v>
      </c>
      <c r="R445" s="453"/>
      <c r="S445" s="453"/>
      <c r="T445" s="459" t="str">
        <f>IF(Q445&lt;&gt;"",VLOOKUP(Q445,'DON GIA'!$H$1:$K$103,4,0),"")</f>
        <v/>
      </c>
      <c r="U445" s="459" t="str">
        <f t="shared" si="92"/>
        <v/>
      </c>
      <c r="V445" s="456" t="s">
        <v>1105</v>
      </c>
      <c r="W445" s="453" t="s">
        <v>27</v>
      </c>
      <c r="X445" s="460">
        <v>1.44</v>
      </c>
      <c r="Y445" s="461"/>
      <c r="Z445" s="459">
        <f>IF(V445&lt;&gt;"",VLOOKUP(V445,'DON GIA'!$A$1:$D$346,4,0),"")</f>
        <v>292949</v>
      </c>
      <c r="AA445" s="459">
        <f t="shared" si="93"/>
        <v>421846.56</v>
      </c>
      <c r="AB445" s="452"/>
      <c r="AC445" s="452"/>
      <c r="AD445" s="452"/>
      <c r="AE445" s="452"/>
      <c r="AF445" s="452"/>
      <c r="AG445" s="453"/>
      <c r="AH445" s="452"/>
      <c r="AI445" s="453"/>
      <c r="AJ445" s="453"/>
      <c r="AK445" s="459" t="str">
        <f>IF(AH445&lt;&gt;"",VLOOKUP(AH445,'DON GIA'!$M$1:$P$9,4,0),"")</f>
        <v/>
      </c>
      <c r="AL445" s="459" t="str">
        <f t="shared" si="91"/>
        <v/>
      </c>
      <c r="AM445" s="453"/>
      <c r="AN445" s="453"/>
      <c r="AO445" s="449" t="str">
        <f t="shared" si="84"/>
        <v/>
      </c>
      <c r="AP445" s="456"/>
      <c r="AQ445" s="462"/>
    </row>
    <row r="446" spans="1:43" ht="63" outlineLevel="2">
      <c r="A446" s="455" t="e">
        <f>IF(C445&lt;&gt;"",$C$8:C445,A445)</f>
        <v>#VALUE!</v>
      </c>
      <c r="B446" s="443" t="str">
        <f>IF(C446&lt;&gt;"",COUNTA($C$8:C446),"")</f>
        <v/>
      </c>
      <c r="C446" s="443"/>
      <c r="D446" s="452"/>
      <c r="E446" s="453"/>
      <c r="F446" s="453"/>
      <c r="G446" s="453"/>
      <c r="H446" s="453"/>
      <c r="I446" s="453"/>
      <c r="J446" s="453"/>
      <c r="K446" s="456"/>
      <c r="L446" s="457"/>
      <c r="M446" s="458" t="str">
        <f>IF(K446&lt;&gt;"",VLOOKUP(K446,'DON GIA'!$S$1:$U$19,3,0),"")</f>
        <v/>
      </c>
      <c r="N446" s="458" t="str">
        <f>IF(K446&lt;&gt;"",VLOOKUP(K446,'DON GIA'!$S$1:$V$19,4,0),"")</f>
        <v/>
      </c>
      <c r="O446" s="458" t="str">
        <f t="shared" si="89"/>
        <v/>
      </c>
      <c r="P446" s="458" t="str">
        <f t="shared" si="90"/>
        <v/>
      </c>
      <c r="Q446" s="452" t="s">
        <v>35</v>
      </c>
      <c r="R446" s="453"/>
      <c r="S446" s="453"/>
      <c r="T446" s="459" t="str">
        <f>IF(Q446&lt;&gt;"",VLOOKUP(Q446,'DON GIA'!$H$1:$K$103,4,0),"")</f>
        <v/>
      </c>
      <c r="U446" s="459" t="str">
        <f t="shared" si="92"/>
        <v/>
      </c>
      <c r="V446" s="456" t="s">
        <v>1130</v>
      </c>
      <c r="W446" s="453" t="s">
        <v>27</v>
      </c>
      <c r="X446" s="460">
        <v>2.52</v>
      </c>
      <c r="Y446" s="461"/>
      <c r="Z446" s="459">
        <f>IF(V446&lt;&gt;"",VLOOKUP(V446,'DON GIA'!$A$1:$D$346,4,0),"")</f>
        <v>282038</v>
      </c>
      <c r="AA446" s="459">
        <f t="shared" si="93"/>
        <v>710735.76</v>
      </c>
      <c r="AB446" s="452"/>
      <c r="AC446" s="452"/>
      <c r="AD446" s="452"/>
      <c r="AE446" s="452"/>
      <c r="AF446" s="452"/>
      <c r="AG446" s="453"/>
      <c r="AH446" s="452"/>
      <c r="AI446" s="453"/>
      <c r="AJ446" s="453"/>
      <c r="AK446" s="459" t="str">
        <f>IF(AH446&lt;&gt;"",VLOOKUP(AH446,'DON GIA'!$M$1:$P$9,4,0),"")</f>
        <v/>
      </c>
      <c r="AL446" s="459" t="str">
        <f t="shared" si="91"/>
        <v/>
      </c>
      <c r="AM446" s="453"/>
      <c r="AN446" s="453"/>
      <c r="AO446" s="449" t="str">
        <f t="shared" si="84"/>
        <v/>
      </c>
      <c r="AP446" s="456"/>
      <c r="AQ446" s="462"/>
    </row>
    <row r="447" spans="1:43" ht="63" outlineLevel="2">
      <c r="A447" s="455" t="e">
        <f>IF(C446&lt;&gt;"",$C$8:C446,A446)</f>
        <v>#VALUE!</v>
      </c>
      <c r="B447" s="443" t="str">
        <f>IF(C447&lt;&gt;"",COUNTA($C$8:C447),"")</f>
        <v/>
      </c>
      <c r="C447" s="443"/>
      <c r="D447" s="452"/>
      <c r="E447" s="453"/>
      <c r="F447" s="453"/>
      <c r="G447" s="453"/>
      <c r="H447" s="453"/>
      <c r="I447" s="453"/>
      <c r="J447" s="453"/>
      <c r="K447" s="456"/>
      <c r="L447" s="457"/>
      <c r="M447" s="458" t="str">
        <f>IF(K447&lt;&gt;"",VLOOKUP(K447,'DON GIA'!$S$1:$U$19,3,0),"")</f>
        <v/>
      </c>
      <c r="N447" s="458" t="str">
        <f>IF(K447&lt;&gt;"",VLOOKUP(K447,'DON GIA'!$S$1:$V$19,4,0),"")</f>
        <v/>
      </c>
      <c r="O447" s="458" t="str">
        <f t="shared" si="89"/>
        <v/>
      </c>
      <c r="P447" s="458" t="str">
        <f t="shared" si="90"/>
        <v/>
      </c>
      <c r="Q447" s="452" t="s">
        <v>35</v>
      </c>
      <c r="R447" s="453"/>
      <c r="S447" s="453"/>
      <c r="T447" s="459" t="str">
        <f>IF(Q447&lt;&gt;"",VLOOKUP(Q447,'DON GIA'!$H$1:$K$103,4,0),"")</f>
        <v/>
      </c>
      <c r="U447" s="459" t="str">
        <f t="shared" si="92"/>
        <v/>
      </c>
      <c r="V447" s="456" t="s">
        <v>1131</v>
      </c>
      <c r="W447" s="453" t="s">
        <v>27</v>
      </c>
      <c r="X447" s="460">
        <v>39</v>
      </c>
      <c r="Y447" s="461"/>
      <c r="Z447" s="459">
        <f>IF(V447&lt;&gt;"",VLOOKUP(V447,'DON GIA'!$A$1:$D$346,4,0),"")</f>
        <v>330817</v>
      </c>
      <c r="AA447" s="459">
        <f t="shared" si="93"/>
        <v>12901863</v>
      </c>
      <c r="AB447" s="452"/>
      <c r="AC447" s="452"/>
      <c r="AD447" s="452"/>
      <c r="AE447" s="452"/>
      <c r="AF447" s="452"/>
      <c r="AG447" s="453"/>
      <c r="AH447" s="452"/>
      <c r="AI447" s="453"/>
      <c r="AJ447" s="453"/>
      <c r="AK447" s="459" t="str">
        <f>IF(AH447&lt;&gt;"",VLOOKUP(AH447,'DON GIA'!$M$1:$P$9,4,0),"")</f>
        <v/>
      </c>
      <c r="AL447" s="459" t="str">
        <f t="shared" si="91"/>
        <v/>
      </c>
      <c r="AM447" s="453"/>
      <c r="AN447" s="453"/>
      <c r="AO447" s="449" t="str">
        <f t="shared" si="84"/>
        <v/>
      </c>
      <c r="AP447" s="456"/>
      <c r="AQ447" s="462"/>
    </row>
    <row r="448" spans="1:43" ht="63" outlineLevel="2">
      <c r="A448" s="455" t="e">
        <f>IF(C447&lt;&gt;"",$C$8:C447,A447)</f>
        <v>#VALUE!</v>
      </c>
      <c r="B448" s="443" t="str">
        <f>IF(C448&lt;&gt;"",COUNTA($C$8:C448),"")</f>
        <v/>
      </c>
      <c r="C448" s="443"/>
      <c r="D448" s="452"/>
      <c r="E448" s="453"/>
      <c r="F448" s="453"/>
      <c r="G448" s="453"/>
      <c r="H448" s="453"/>
      <c r="I448" s="453"/>
      <c r="J448" s="453"/>
      <c r="K448" s="456"/>
      <c r="L448" s="457"/>
      <c r="M448" s="458" t="str">
        <f>IF(K448&lt;&gt;"",VLOOKUP(K448,'DON GIA'!$S$1:$U$19,3,0),"")</f>
        <v/>
      </c>
      <c r="N448" s="458" t="str">
        <f>IF(K448&lt;&gt;"",VLOOKUP(K448,'DON GIA'!$S$1:$V$19,4,0),"")</f>
        <v/>
      </c>
      <c r="O448" s="458" t="str">
        <f t="shared" si="89"/>
        <v/>
      </c>
      <c r="P448" s="458" t="str">
        <f t="shared" si="90"/>
        <v/>
      </c>
      <c r="Q448" s="452" t="s">
        <v>35</v>
      </c>
      <c r="R448" s="453"/>
      <c r="S448" s="453"/>
      <c r="T448" s="459" t="str">
        <f>IF(Q448&lt;&gt;"",VLOOKUP(Q448,'DON GIA'!$H$1:$K$103,4,0),"")</f>
        <v/>
      </c>
      <c r="U448" s="459" t="str">
        <f t="shared" si="92"/>
        <v/>
      </c>
      <c r="V448" s="456" t="s">
        <v>1123</v>
      </c>
      <c r="W448" s="453" t="s">
        <v>27</v>
      </c>
      <c r="X448" s="460">
        <v>60.48</v>
      </c>
      <c r="Y448" s="461"/>
      <c r="Z448" s="459">
        <f>IF(V448&lt;&gt;"",VLOOKUP(V448,'DON GIA'!$A$1:$D$346,4,0),"")</f>
        <v>282038</v>
      </c>
      <c r="AA448" s="459">
        <f t="shared" si="93"/>
        <v>17057658.239999998</v>
      </c>
      <c r="AB448" s="452"/>
      <c r="AC448" s="452"/>
      <c r="AD448" s="452"/>
      <c r="AE448" s="452"/>
      <c r="AF448" s="452"/>
      <c r="AG448" s="453"/>
      <c r="AH448" s="452"/>
      <c r="AI448" s="453"/>
      <c r="AJ448" s="453"/>
      <c r="AK448" s="459" t="str">
        <f>IF(AH448&lt;&gt;"",VLOOKUP(AH448,'DON GIA'!$M$1:$P$9,4,0),"")</f>
        <v/>
      </c>
      <c r="AL448" s="459" t="str">
        <f t="shared" si="91"/>
        <v/>
      </c>
      <c r="AM448" s="453"/>
      <c r="AN448" s="453"/>
      <c r="AO448" s="449" t="str">
        <f t="shared" si="84"/>
        <v/>
      </c>
      <c r="AP448" s="456"/>
      <c r="AQ448" s="462"/>
    </row>
    <row r="449" spans="1:43" ht="63" outlineLevel="2">
      <c r="A449" s="455" t="e">
        <f>IF(C448&lt;&gt;"",$C$8:C448,A448)</f>
        <v>#VALUE!</v>
      </c>
      <c r="B449" s="443" t="str">
        <f>IF(C449&lt;&gt;"",COUNTA($C$8:C449),"")</f>
        <v/>
      </c>
      <c r="C449" s="443"/>
      <c r="D449" s="452"/>
      <c r="E449" s="453"/>
      <c r="F449" s="453"/>
      <c r="G449" s="453"/>
      <c r="H449" s="453"/>
      <c r="I449" s="453"/>
      <c r="J449" s="453"/>
      <c r="K449" s="456"/>
      <c r="L449" s="457"/>
      <c r="M449" s="458" t="str">
        <f>IF(K449&lt;&gt;"",VLOOKUP(K449,'DON GIA'!$S$1:$U$19,3,0),"")</f>
        <v/>
      </c>
      <c r="N449" s="458" t="str">
        <f>IF(K449&lt;&gt;"",VLOOKUP(K449,'DON GIA'!$S$1:$V$19,4,0),"")</f>
        <v/>
      </c>
      <c r="O449" s="458" t="str">
        <f t="shared" si="89"/>
        <v/>
      </c>
      <c r="P449" s="458" t="str">
        <f t="shared" si="90"/>
        <v/>
      </c>
      <c r="Q449" s="452" t="s">
        <v>35</v>
      </c>
      <c r="R449" s="453"/>
      <c r="S449" s="453"/>
      <c r="T449" s="459" t="str">
        <f>IF(Q449&lt;&gt;"",VLOOKUP(Q449,'DON GIA'!$H$1:$K$103,4,0),"")</f>
        <v/>
      </c>
      <c r="U449" s="459" t="str">
        <f t="shared" si="92"/>
        <v/>
      </c>
      <c r="V449" s="456" t="s">
        <v>1107</v>
      </c>
      <c r="W449" s="453" t="s">
        <v>27</v>
      </c>
      <c r="X449" s="460">
        <f>53.1+39</f>
        <v>92.1</v>
      </c>
      <c r="Y449" s="461"/>
      <c r="Z449" s="459">
        <f>IF(V449&lt;&gt;"",VLOOKUP(V449,'DON GIA'!$A$1:$D$346,4,0),"")</f>
        <v>109890</v>
      </c>
      <c r="AA449" s="459">
        <f t="shared" si="93"/>
        <v>10120869</v>
      </c>
      <c r="AB449" s="452"/>
      <c r="AC449" s="452"/>
      <c r="AD449" s="452"/>
      <c r="AE449" s="452"/>
      <c r="AF449" s="452"/>
      <c r="AG449" s="453"/>
      <c r="AH449" s="452"/>
      <c r="AI449" s="453"/>
      <c r="AJ449" s="453"/>
      <c r="AK449" s="459" t="str">
        <f>IF(AH449&lt;&gt;"",VLOOKUP(AH449,'DON GIA'!$M$1:$P$9,4,0),"")</f>
        <v/>
      </c>
      <c r="AL449" s="459" t="str">
        <f t="shared" si="91"/>
        <v/>
      </c>
      <c r="AM449" s="453"/>
      <c r="AN449" s="453"/>
      <c r="AO449" s="449" t="str">
        <f t="shared" si="84"/>
        <v/>
      </c>
      <c r="AP449" s="456"/>
      <c r="AQ449" s="462"/>
    </row>
    <row r="450" spans="1:43" ht="63" outlineLevel="2">
      <c r="A450" s="455" t="e">
        <f>IF(C449&lt;&gt;"",$C$8:C449,A449)</f>
        <v>#VALUE!</v>
      </c>
      <c r="B450" s="443" t="str">
        <f>IF(C450&lt;&gt;"",COUNTA($C$8:C450),"")</f>
        <v/>
      </c>
      <c r="C450" s="443"/>
      <c r="D450" s="452"/>
      <c r="E450" s="453"/>
      <c r="F450" s="453"/>
      <c r="G450" s="453"/>
      <c r="H450" s="453"/>
      <c r="I450" s="453"/>
      <c r="J450" s="453"/>
      <c r="K450" s="456"/>
      <c r="L450" s="457"/>
      <c r="M450" s="458" t="str">
        <f>IF(K450&lt;&gt;"",VLOOKUP(K450,'DON GIA'!$S$1:$U$19,3,0),"")</f>
        <v/>
      </c>
      <c r="N450" s="458" t="str">
        <f>IF(K450&lt;&gt;"",VLOOKUP(K450,'DON GIA'!$S$1:$V$19,4,0),"")</f>
        <v/>
      </c>
      <c r="O450" s="458" t="str">
        <f t="shared" si="89"/>
        <v/>
      </c>
      <c r="P450" s="458" t="str">
        <f t="shared" si="90"/>
        <v/>
      </c>
      <c r="Q450" s="452" t="s">
        <v>35</v>
      </c>
      <c r="R450" s="453"/>
      <c r="S450" s="453"/>
      <c r="T450" s="459" t="str">
        <f>IF(Q450&lt;&gt;"",VLOOKUP(Q450,'DON GIA'!$H$1:$K$103,4,0),"")</f>
        <v/>
      </c>
      <c r="U450" s="459" t="str">
        <f t="shared" si="92"/>
        <v/>
      </c>
      <c r="V450" s="456" t="s">
        <v>1105</v>
      </c>
      <c r="W450" s="453" t="s">
        <v>27</v>
      </c>
      <c r="X450" s="460">
        <v>8.25</v>
      </c>
      <c r="Y450" s="461"/>
      <c r="Z450" s="459">
        <f>IF(V450&lt;&gt;"",VLOOKUP(V450,'DON GIA'!$A$1:$D$346,4,0),"")</f>
        <v>292949</v>
      </c>
      <c r="AA450" s="459">
        <f t="shared" si="93"/>
        <v>2416829.25</v>
      </c>
      <c r="AB450" s="452"/>
      <c r="AC450" s="452"/>
      <c r="AD450" s="452"/>
      <c r="AE450" s="452"/>
      <c r="AF450" s="452"/>
      <c r="AG450" s="453"/>
      <c r="AH450" s="452"/>
      <c r="AI450" s="453"/>
      <c r="AJ450" s="453"/>
      <c r="AK450" s="459" t="str">
        <f>IF(AH450&lt;&gt;"",VLOOKUP(AH450,'DON GIA'!$M$1:$P$9,4,0),"")</f>
        <v/>
      </c>
      <c r="AL450" s="459" t="str">
        <f t="shared" si="91"/>
        <v/>
      </c>
      <c r="AM450" s="453"/>
      <c r="AN450" s="453"/>
      <c r="AO450" s="449" t="str">
        <f t="shared" si="84"/>
        <v/>
      </c>
      <c r="AP450" s="456"/>
      <c r="AQ450" s="462"/>
    </row>
    <row r="451" spans="1:43" ht="157.5" outlineLevel="2">
      <c r="A451" s="455" t="e">
        <f>IF(C450&lt;&gt;"",$C$8:C450,A450)</f>
        <v>#VALUE!</v>
      </c>
      <c r="B451" s="443" t="str">
        <f>IF(C451&lt;&gt;"",COUNTA($C$8:C451),"")</f>
        <v/>
      </c>
      <c r="C451" s="443"/>
      <c r="D451" s="452"/>
      <c r="E451" s="453"/>
      <c r="F451" s="453"/>
      <c r="G451" s="453"/>
      <c r="H451" s="453"/>
      <c r="I451" s="453"/>
      <c r="J451" s="453"/>
      <c r="K451" s="456"/>
      <c r="L451" s="457"/>
      <c r="M451" s="458" t="str">
        <f>IF(K451&lt;&gt;"",VLOOKUP(K451,'DON GIA'!$S$1:$U$19,3,0),"")</f>
        <v/>
      </c>
      <c r="N451" s="458" t="str">
        <f>IF(K451&lt;&gt;"",VLOOKUP(K451,'DON GIA'!$S$1:$V$19,4,0),"")</f>
        <v/>
      </c>
      <c r="O451" s="458" t="str">
        <f t="shared" si="89"/>
        <v/>
      </c>
      <c r="P451" s="458" t="str">
        <f t="shared" si="90"/>
        <v/>
      </c>
      <c r="Q451" s="452" t="s">
        <v>35</v>
      </c>
      <c r="R451" s="453"/>
      <c r="S451" s="453"/>
      <c r="T451" s="459" t="str">
        <f>IF(Q451&lt;&gt;"",VLOOKUP(Q451,'DON GIA'!$H$1:$K$103,4,0),"")</f>
        <v/>
      </c>
      <c r="U451" s="459" t="str">
        <f t="shared" si="92"/>
        <v/>
      </c>
      <c r="V451" s="456" t="s">
        <v>1132</v>
      </c>
      <c r="W451" s="453" t="s">
        <v>27</v>
      </c>
      <c r="X451" s="460">
        <v>11.96</v>
      </c>
      <c r="Y451" s="461"/>
      <c r="Z451" s="459">
        <f>IF(V451&lt;&gt;"",VLOOKUP(V451,'DON GIA'!$A$1:$D$346,4,0),"")</f>
        <v>1238791</v>
      </c>
      <c r="AA451" s="459">
        <f t="shared" si="93"/>
        <v>14815940.360000001</v>
      </c>
      <c r="AB451" s="452"/>
      <c r="AC451" s="452"/>
      <c r="AD451" s="452"/>
      <c r="AE451" s="452"/>
      <c r="AF451" s="452"/>
      <c r="AG451" s="453"/>
      <c r="AH451" s="452"/>
      <c r="AI451" s="453"/>
      <c r="AJ451" s="453"/>
      <c r="AK451" s="459" t="str">
        <f>IF(AH451&lt;&gt;"",VLOOKUP(AH451,'DON GIA'!$M$1:$P$9,4,0),"")</f>
        <v/>
      </c>
      <c r="AL451" s="459" t="str">
        <f t="shared" si="91"/>
        <v/>
      </c>
      <c r="AM451" s="453"/>
      <c r="AN451" s="453"/>
      <c r="AO451" s="449" t="str">
        <f t="shared" si="84"/>
        <v/>
      </c>
      <c r="AP451" s="456"/>
      <c r="AQ451" s="462"/>
    </row>
    <row r="452" spans="1:43" ht="63" outlineLevel="2">
      <c r="A452" s="455" t="e">
        <f>IF(C451&lt;&gt;"",$C$8:C451,A451)</f>
        <v>#VALUE!</v>
      </c>
      <c r="B452" s="443" t="str">
        <f>IF(C452&lt;&gt;"",COUNTA($C$8:C452),"")</f>
        <v/>
      </c>
      <c r="C452" s="443"/>
      <c r="D452" s="452"/>
      <c r="E452" s="453"/>
      <c r="F452" s="453"/>
      <c r="G452" s="453"/>
      <c r="H452" s="453"/>
      <c r="I452" s="453"/>
      <c r="J452" s="453"/>
      <c r="K452" s="456"/>
      <c r="L452" s="457"/>
      <c r="M452" s="458" t="str">
        <f>IF(K452&lt;&gt;"",VLOOKUP(K452,'DON GIA'!$S$1:$U$19,3,0),"")</f>
        <v/>
      </c>
      <c r="N452" s="458" t="str">
        <f>IF(K452&lt;&gt;"",VLOOKUP(K452,'DON GIA'!$S$1:$V$19,4,0),"")</f>
        <v/>
      </c>
      <c r="O452" s="458" t="str">
        <f t="shared" si="89"/>
        <v/>
      </c>
      <c r="P452" s="458" t="str">
        <f t="shared" si="90"/>
        <v/>
      </c>
      <c r="Q452" s="452" t="s">
        <v>35</v>
      </c>
      <c r="R452" s="453"/>
      <c r="S452" s="453"/>
      <c r="T452" s="459" t="str">
        <f>IF(Q452&lt;&gt;"",VLOOKUP(Q452,'DON GIA'!$H$1:$K$103,4,0),"")</f>
        <v/>
      </c>
      <c r="U452" s="459" t="str">
        <f t="shared" si="92"/>
        <v/>
      </c>
      <c r="V452" s="456" t="s">
        <v>1063</v>
      </c>
      <c r="W452" s="453" t="s">
        <v>27</v>
      </c>
      <c r="X452" s="460">
        <v>10.3</v>
      </c>
      <c r="Y452" s="461"/>
      <c r="Z452" s="459">
        <f>IF(V452&lt;&gt;"",VLOOKUP(V452,'DON GIA'!$A$1:$D$346,4,0),"")</f>
        <v>3941166</v>
      </c>
      <c r="AA452" s="459">
        <f t="shared" si="93"/>
        <v>40594009.800000004</v>
      </c>
      <c r="AB452" s="452"/>
      <c r="AC452" s="452" t="s">
        <v>29</v>
      </c>
      <c r="AD452" s="452" t="s">
        <v>30</v>
      </c>
      <c r="AE452" s="452" t="s">
        <v>31</v>
      </c>
      <c r="AF452" s="452" t="s">
        <v>32</v>
      </c>
      <c r="AG452" s="453" t="s">
        <v>41</v>
      </c>
      <c r="AH452" s="452"/>
      <c r="AI452" s="453"/>
      <c r="AJ452" s="453"/>
      <c r="AK452" s="459" t="str">
        <f>IF(AH452&lt;&gt;"",VLOOKUP(AH452,'DON GIA'!$M$1:$P$9,4,0),"")</f>
        <v/>
      </c>
      <c r="AL452" s="459" t="str">
        <f t="shared" si="91"/>
        <v/>
      </c>
      <c r="AM452" s="453"/>
      <c r="AN452" s="453"/>
      <c r="AO452" s="449" t="str">
        <f t="shared" si="84"/>
        <v/>
      </c>
      <c r="AP452" s="456"/>
      <c r="AQ452" s="462"/>
    </row>
    <row r="453" spans="1:43" ht="94.5" outlineLevel="2">
      <c r="A453" s="455" t="e">
        <f>IF(C452&lt;&gt;"",$C$8:C452,A452)</f>
        <v>#VALUE!</v>
      </c>
      <c r="B453" s="443" t="str">
        <f>IF(C453&lt;&gt;"",COUNTA($C$8:C453),"")</f>
        <v/>
      </c>
      <c r="C453" s="443"/>
      <c r="D453" s="452"/>
      <c r="E453" s="453"/>
      <c r="F453" s="453"/>
      <c r="G453" s="453"/>
      <c r="H453" s="453"/>
      <c r="I453" s="453"/>
      <c r="J453" s="453"/>
      <c r="K453" s="456"/>
      <c r="L453" s="457"/>
      <c r="M453" s="458" t="str">
        <f>IF(K453&lt;&gt;"",VLOOKUP(K453,'DON GIA'!$S$1:$U$19,3,0),"")</f>
        <v/>
      </c>
      <c r="N453" s="458" t="str">
        <f>IF(K453&lt;&gt;"",VLOOKUP(K453,'DON GIA'!$S$1:$V$19,4,0),"")</f>
        <v/>
      </c>
      <c r="O453" s="458" t="str">
        <f t="shared" si="89"/>
        <v/>
      </c>
      <c r="P453" s="458" t="str">
        <f t="shared" si="90"/>
        <v/>
      </c>
      <c r="Q453" s="452" t="s">
        <v>35</v>
      </c>
      <c r="R453" s="453"/>
      <c r="S453" s="453"/>
      <c r="T453" s="459" t="str">
        <f>IF(Q453&lt;&gt;"",VLOOKUP(Q453,'DON GIA'!$H$1:$K$103,4,0),"")</f>
        <v/>
      </c>
      <c r="U453" s="459" t="str">
        <f t="shared" si="92"/>
        <v/>
      </c>
      <c r="V453" s="456" t="s">
        <v>1049</v>
      </c>
      <c r="W453" s="453" t="s">
        <v>42</v>
      </c>
      <c r="X453" s="460">
        <v>1</v>
      </c>
      <c r="Y453" s="461"/>
      <c r="Z453" s="459">
        <f>IF(V453&lt;&gt;"",VLOOKUP(V453,'DON GIA'!$A$1:$D$346,4,0),"")</f>
        <v>3793079</v>
      </c>
      <c r="AA453" s="459">
        <f t="shared" si="93"/>
        <v>3793079</v>
      </c>
      <c r="AB453" s="452"/>
      <c r="AC453" s="452"/>
      <c r="AD453" s="452"/>
      <c r="AE453" s="452"/>
      <c r="AF453" s="452"/>
      <c r="AG453" s="453"/>
      <c r="AH453" s="452"/>
      <c r="AI453" s="453"/>
      <c r="AJ453" s="453"/>
      <c r="AK453" s="459" t="str">
        <f>IF(AH453&lt;&gt;"",VLOOKUP(AH453,'DON GIA'!$M$1:$P$9,4,0),"")</f>
        <v/>
      </c>
      <c r="AL453" s="459" t="str">
        <f t="shared" si="91"/>
        <v/>
      </c>
      <c r="AM453" s="453"/>
      <c r="AN453" s="453"/>
      <c r="AO453" s="449" t="str">
        <f t="shared" si="84"/>
        <v/>
      </c>
      <c r="AP453" s="456"/>
      <c r="AQ453" s="462"/>
    </row>
    <row r="454" spans="1:43" ht="31.5" outlineLevel="2">
      <c r="A454" s="455" t="e">
        <f>IF(C453&lt;&gt;"",$C$8:C453,A453)</f>
        <v>#VALUE!</v>
      </c>
      <c r="B454" s="443" t="str">
        <f>IF(C454&lt;&gt;"",COUNTA($C$8:C454),"")</f>
        <v/>
      </c>
      <c r="C454" s="443"/>
      <c r="D454" s="444"/>
      <c r="E454" s="453"/>
      <c r="F454" s="453"/>
      <c r="G454" s="453"/>
      <c r="H454" s="453"/>
      <c r="I454" s="453"/>
      <c r="J454" s="453"/>
      <c r="K454" s="456"/>
      <c r="L454" s="457"/>
      <c r="M454" s="458" t="str">
        <f>IF(K454&lt;&gt;"",VLOOKUP(K454,'DON GIA'!$S$1:$U$19,3,0),"")</f>
        <v/>
      </c>
      <c r="N454" s="458" t="str">
        <f>IF(K454&lt;&gt;"",VLOOKUP(K454,'DON GIA'!$S$1:$V$19,4,0),"")</f>
        <v/>
      </c>
      <c r="O454" s="458" t="str">
        <f t="shared" si="89"/>
        <v/>
      </c>
      <c r="P454" s="458" t="str">
        <f t="shared" si="90"/>
        <v/>
      </c>
      <c r="Q454" s="452" t="s">
        <v>35</v>
      </c>
      <c r="R454" s="453"/>
      <c r="S454" s="453"/>
      <c r="T454" s="459" t="str">
        <f>IF(Q454&lt;&gt;"",VLOOKUP(Q454,'DON GIA'!$H$1:$K$103,4,0),"")</f>
        <v/>
      </c>
      <c r="U454" s="459" t="str">
        <f t="shared" si="92"/>
        <v/>
      </c>
      <c r="V454" s="456"/>
      <c r="W454" s="453"/>
      <c r="X454" s="460"/>
      <c r="Y454" s="461"/>
      <c r="Z454" s="459" t="str">
        <f>IF(V454&lt;&gt;"",VLOOKUP(V454,'DON GIA'!$A$1:$D$346,4,0),"")</f>
        <v/>
      </c>
      <c r="AA454" s="459" t="str">
        <f t="shared" si="93"/>
        <v/>
      </c>
      <c r="AB454" s="452"/>
      <c r="AC454" s="452"/>
      <c r="AD454" s="452"/>
      <c r="AE454" s="452"/>
      <c r="AF454" s="452"/>
      <c r="AG454" s="453"/>
      <c r="AH454" s="452"/>
      <c r="AI454" s="453"/>
      <c r="AJ454" s="453"/>
      <c r="AK454" s="459" t="str">
        <f>IF(AH454&lt;&gt;"",VLOOKUP(AH454,'DON GIA'!$M$1:$P$9,4,0),"")</f>
        <v/>
      </c>
      <c r="AL454" s="459" t="str">
        <f t="shared" si="91"/>
        <v/>
      </c>
      <c r="AM454" s="453"/>
      <c r="AN454" s="453"/>
      <c r="AO454" s="449" t="str">
        <f t="shared" si="84"/>
        <v/>
      </c>
      <c r="AP454" s="456"/>
      <c r="AQ454" s="462"/>
    </row>
    <row r="455" spans="1:43" ht="31.5" outlineLevel="1">
      <c r="A455" s="410" t="s">
        <v>825</v>
      </c>
      <c r="B455" s="443">
        <f>IF(C455&lt;&gt;"",COUNTA($C$8:C455),"")</f>
        <v>36</v>
      </c>
      <c r="C455" s="443">
        <v>428</v>
      </c>
      <c r="D455" s="444" t="s">
        <v>236</v>
      </c>
      <c r="E455" s="445"/>
      <c r="F455" s="445"/>
      <c r="G455" s="445"/>
      <c r="H455" s="445"/>
      <c r="I455" s="445"/>
      <c r="J455" s="445"/>
      <c r="K455" s="446"/>
      <c r="L455" s="447">
        <f>SUBTOTAL(9,L456:L468)</f>
        <v>241.83</v>
      </c>
      <c r="M455" s="448"/>
      <c r="N455" s="448"/>
      <c r="O455" s="448">
        <f>SUBTOTAL(9,O456:O468)</f>
        <v>355248270</v>
      </c>
      <c r="P455" s="448">
        <f>SUBTOTAL(9,P456:P468)</f>
        <v>221999940</v>
      </c>
      <c r="Q455" s="444"/>
      <c r="R455" s="445"/>
      <c r="S455" s="445">
        <f>SUBTOTAL(9,S456:S468)</f>
        <v>10</v>
      </c>
      <c r="T455" s="449"/>
      <c r="U455" s="449">
        <f>SUBTOTAL(9,U456:U468)</f>
        <v>3225000</v>
      </c>
      <c r="V455" s="446"/>
      <c r="W455" s="445"/>
      <c r="X455" s="450">
        <f>SUBTOTAL(9,X456:X468)</f>
        <v>262.41500000000002</v>
      </c>
      <c r="Y455" s="451">
        <f>SUBTOTAL(9,Y456:Y468)</f>
        <v>0</v>
      </c>
      <c r="Z455" s="449"/>
      <c r="AA455" s="449">
        <f>SUBTOTAL(9,AA456:AA468)</f>
        <v>315327189.5</v>
      </c>
      <c r="AB455" s="452"/>
      <c r="AC455" s="452"/>
      <c r="AD455" s="452"/>
      <c r="AE455" s="452"/>
      <c r="AF455" s="452"/>
      <c r="AG455" s="453"/>
      <c r="AH455" s="452"/>
      <c r="AI455" s="445"/>
      <c r="AJ455" s="445">
        <f>SUBTOTAL(9,AJ456:AJ468)</f>
        <v>2</v>
      </c>
      <c r="AK455" s="449"/>
      <c r="AL455" s="449">
        <f>SUBTOTAL(9,AL456:AL468)</f>
        <v>25895920</v>
      </c>
      <c r="AM455" s="445"/>
      <c r="AN455" s="445">
        <f>SUBTOTAL(9,AN456:AN468)</f>
        <v>1</v>
      </c>
      <c r="AO455" s="449">
        <f t="shared" si="84"/>
        <v>921696319.5</v>
      </c>
      <c r="AP455" s="454"/>
      <c r="AQ455" s="423"/>
    </row>
    <row r="456" spans="1:43" ht="220.5" outlineLevel="2">
      <c r="A456" s="455" t="e">
        <f>IF(C455&lt;&gt;"",$C$8:C455,A454)</f>
        <v>#VALUE!</v>
      </c>
      <c r="B456" s="443" t="str">
        <f>IF(C456&lt;&gt;"",COUNTA($C$8:C456),"")</f>
        <v/>
      </c>
      <c r="C456" s="443"/>
      <c r="D456" s="452" t="s">
        <v>237</v>
      </c>
      <c r="E456" s="453">
        <v>1</v>
      </c>
      <c r="F456" s="453"/>
      <c r="G456" s="453">
        <v>1</v>
      </c>
      <c r="H456" s="453">
        <v>79</v>
      </c>
      <c r="I456" s="453" t="s">
        <v>223</v>
      </c>
      <c r="J456" s="453" t="s">
        <v>234</v>
      </c>
      <c r="K456" s="456" t="s">
        <v>968</v>
      </c>
      <c r="L456" s="457">
        <v>241.83</v>
      </c>
      <c r="M456" s="458">
        <f>IF(K456&lt;&gt;"",VLOOKUP(K456,'DON GIA'!$S$1:$U$19,3,0),"")</f>
        <v>1469000</v>
      </c>
      <c r="N456" s="458">
        <f>IF(K456&lt;&gt;"",VLOOKUP(K456,'DON GIA'!$S$1:$V$19,4,0),"")</f>
        <v>918000</v>
      </c>
      <c r="O456" s="458">
        <f t="shared" si="89"/>
        <v>355248270</v>
      </c>
      <c r="P456" s="458">
        <f t="shared" si="90"/>
        <v>221999940</v>
      </c>
      <c r="Q456" s="452" t="s">
        <v>47</v>
      </c>
      <c r="R456" s="453" t="s">
        <v>44</v>
      </c>
      <c r="S456" s="453">
        <v>1</v>
      </c>
      <c r="T456" s="459">
        <f>IF(Q456&lt;&gt;"",VLOOKUP(Q456,'DON GIA'!$H$1:$K$103,4,0),"")</f>
        <v>1035000</v>
      </c>
      <c r="U456" s="459">
        <f t="shared" ref="U456:U468" si="94">IF(Q456&lt;&gt;"",IF(ISNUMBER(T456),S456*T456,""),"")</f>
        <v>1035000</v>
      </c>
      <c r="V456" s="456" t="s">
        <v>1005</v>
      </c>
      <c r="W456" s="453" t="s">
        <v>27</v>
      </c>
      <c r="X456" s="460">
        <v>33.04</v>
      </c>
      <c r="Y456" s="461"/>
      <c r="Z456" s="459">
        <f>IF(V456&lt;&gt;"",VLOOKUP(V456,'DON GIA'!$A$1:$D$346,4,0),"")</f>
        <v>5559129</v>
      </c>
      <c r="AA456" s="459">
        <f t="shared" ref="AA456:AA468" si="95">IF(V456&lt;&gt;"",IF(ISNUMBER(Z456),X456*Z456,""),"")</f>
        <v>183673622.16</v>
      </c>
      <c r="AB456" s="452" t="s">
        <v>28</v>
      </c>
      <c r="AC456" s="452" t="s">
        <v>29</v>
      </c>
      <c r="AD456" s="452" t="s">
        <v>30</v>
      </c>
      <c r="AE456" s="452" t="s">
        <v>31</v>
      </c>
      <c r="AF456" s="452" t="s">
        <v>34</v>
      </c>
      <c r="AG456" s="453" t="s">
        <v>33</v>
      </c>
      <c r="AH456" s="452" t="s">
        <v>562</v>
      </c>
      <c r="AI456" s="453" t="s">
        <v>409</v>
      </c>
      <c r="AJ456" s="453">
        <v>1</v>
      </c>
      <c r="AK456" s="459">
        <f>IF(AH456&lt;&gt;"",VLOOKUP(AH456,'DON GIA'!$M$1:$P$9,4,0),"")</f>
        <v>12895920</v>
      </c>
      <c r="AL456" s="459">
        <f t="shared" si="91"/>
        <v>12895920</v>
      </c>
      <c r="AM456" s="453" t="s">
        <v>407</v>
      </c>
      <c r="AN456" s="453">
        <v>1</v>
      </c>
      <c r="AO456" s="449" t="str">
        <f t="shared" ref="AO456:AO519" si="96">IF(C456&lt;&gt;"",O456+P456+U456+AA456+AL456,"")</f>
        <v/>
      </c>
      <c r="AP456" s="454" t="s">
        <v>1803</v>
      </c>
      <c r="AQ456" s="462"/>
    </row>
    <row r="457" spans="1:43" ht="409.5" outlineLevel="2">
      <c r="A457" s="455" t="e">
        <f>IF(C456&lt;&gt;"",$C$8:C456,A456)</f>
        <v>#VALUE!</v>
      </c>
      <c r="B457" s="443" t="str">
        <f>IF(C457&lt;&gt;"",COUNTA($C$8:C457),"")</f>
        <v/>
      </c>
      <c r="C457" s="443"/>
      <c r="D457" s="452" t="s">
        <v>71</v>
      </c>
      <c r="E457" s="453"/>
      <c r="F457" s="453"/>
      <c r="G457" s="453"/>
      <c r="H457" s="453"/>
      <c r="I457" s="453"/>
      <c r="J457" s="453"/>
      <c r="K457" s="456"/>
      <c r="L457" s="457"/>
      <c r="M457" s="458" t="str">
        <f>IF(K457&lt;&gt;"",VLOOKUP(K457,'DON GIA'!$S$1:$U$19,3,0),"")</f>
        <v/>
      </c>
      <c r="N457" s="458" t="str">
        <f>IF(K457&lt;&gt;"",VLOOKUP(K457,'DON GIA'!$S$1:$V$19,4,0),"")</f>
        <v/>
      </c>
      <c r="O457" s="458" t="str">
        <f t="shared" si="89"/>
        <v/>
      </c>
      <c r="P457" s="458" t="str">
        <f t="shared" si="90"/>
        <v/>
      </c>
      <c r="Q457" s="452" t="s">
        <v>48</v>
      </c>
      <c r="R457" s="453" t="s">
        <v>44</v>
      </c>
      <c r="S457" s="453">
        <v>1</v>
      </c>
      <c r="T457" s="459">
        <f>IF(Q457&lt;&gt;"",VLOOKUP(Q457,'DON GIA'!$H$1:$K$103,4,0),"")</f>
        <v>1708000</v>
      </c>
      <c r="U457" s="459">
        <f t="shared" si="94"/>
        <v>1708000</v>
      </c>
      <c r="V457" s="456" t="s">
        <v>1044</v>
      </c>
      <c r="W457" s="453" t="s">
        <v>27</v>
      </c>
      <c r="X457" s="460">
        <v>12</v>
      </c>
      <c r="Y457" s="461"/>
      <c r="Z457" s="459">
        <f>IF(V457&lt;&gt;"",VLOOKUP(V457,'DON GIA'!$A$1:$D$346,4,0),"")</f>
        <v>854777</v>
      </c>
      <c r="AA457" s="459">
        <f t="shared" si="95"/>
        <v>10257324</v>
      </c>
      <c r="AB457" s="452"/>
      <c r="AC457" s="452" t="s">
        <v>29</v>
      </c>
      <c r="AD457" s="452" t="s">
        <v>34</v>
      </c>
      <c r="AE457" s="452"/>
      <c r="AF457" s="452" t="s">
        <v>136</v>
      </c>
      <c r="AG457" s="453"/>
      <c r="AH457" s="452" t="s">
        <v>578</v>
      </c>
      <c r="AI457" s="453" t="s">
        <v>560</v>
      </c>
      <c r="AJ457" s="453">
        <v>1</v>
      </c>
      <c r="AK457" s="459">
        <f>IF(AH457&lt;&gt;"",VLOOKUP(AH457,'DON GIA'!$M$1:$P$9,4,0),"")</f>
        <v>13000000</v>
      </c>
      <c r="AL457" s="459">
        <f t="shared" si="91"/>
        <v>13000000</v>
      </c>
      <c r="AM457" s="453"/>
      <c r="AN457" s="453"/>
      <c r="AO457" s="449" t="str">
        <f t="shared" si="96"/>
        <v/>
      </c>
      <c r="AP457" s="463" t="s">
        <v>1804</v>
      </c>
      <c r="AQ457" s="462"/>
    </row>
    <row r="458" spans="1:43" ht="162.75" outlineLevel="2">
      <c r="A458" s="455" t="e">
        <f>IF(C457&lt;&gt;"",$C$8:C457,A457)</f>
        <v>#VALUE!</v>
      </c>
      <c r="B458" s="443" t="str">
        <f>IF(C458&lt;&gt;"",COUNTA($C$8:C458),"")</f>
        <v/>
      </c>
      <c r="C458" s="443"/>
      <c r="D458" s="444"/>
      <c r="E458" s="453"/>
      <c r="F458" s="453"/>
      <c r="G458" s="453"/>
      <c r="H458" s="453"/>
      <c r="I458" s="453"/>
      <c r="J458" s="453"/>
      <c r="K458" s="456"/>
      <c r="L458" s="457"/>
      <c r="M458" s="458" t="str">
        <f>IF(K458&lt;&gt;"",VLOOKUP(K458,'DON GIA'!$S$1:$U$19,3,0),"")</f>
        <v/>
      </c>
      <c r="N458" s="458" t="str">
        <f>IF(K458&lt;&gt;"",VLOOKUP(K458,'DON GIA'!$S$1:$V$19,4,0),"")</f>
        <v/>
      </c>
      <c r="O458" s="458" t="str">
        <f t="shared" si="89"/>
        <v/>
      </c>
      <c r="P458" s="458" t="str">
        <f t="shared" si="90"/>
        <v/>
      </c>
      <c r="Q458" s="452" t="s">
        <v>52</v>
      </c>
      <c r="R458" s="453" t="s">
        <v>44</v>
      </c>
      <c r="S458" s="453">
        <v>5</v>
      </c>
      <c r="T458" s="459">
        <f>IF(Q458&lt;&gt;"",VLOOKUP(Q458,'DON GIA'!$H$1:$K$103,4,0),"")</f>
        <v>76000</v>
      </c>
      <c r="U458" s="459">
        <f t="shared" si="94"/>
        <v>380000</v>
      </c>
      <c r="V458" s="456" t="s">
        <v>1133</v>
      </c>
      <c r="W458" s="453" t="s">
        <v>27</v>
      </c>
      <c r="X458" s="460">
        <v>20.9</v>
      </c>
      <c r="Y458" s="461"/>
      <c r="Z458" s="459">
        <f>IF(V458&lt;&gt;"",VLOOKUP(V458,'DON GIA'!$A$1:$D$346,4,0),"")</f>
        <v>295078</v>
      </c>
      <c r="AA458" s="459">
        <f t="shared" si="95"/>
        <v>6167130.1999999993</v>
      </c>
      <c r="AB458" s="452"/>
      <c r="AC458" s="452"/>
      <c r="AD458" s="452"/>
      <c r="AE458" s="452"/>
      <c r="AF458" s="452"/>
      <c r="AG458" s="453"/>
      <c r="AH458" s="452"/>
      <c r="AI458" s="453"/>
      <c r="AJ458" s="453"/>
      <c r="AK458" s="459" t="str">
        <f>IF(AH458&lt;&gt;"",VLOOKUP(AH458,'DON GIA'!$M$1:$P$9,4,0),"")</f>
        <v/>
      </c>
      <c r="AL458" s="459" t="str">
        <f t="shared" si="91"/>
        <v/>
      </c>
      <c r="AM458" s="453"/>
      <c r="AN458" s="453"/>
      <c r="AO458" s="449" t="str">
        <f t="shared" si="96"/>
        <v/>
      </c>
      <c r="AP458" s="463" t="s">
        <v>1805</v>
      </c>
      <c r="AQ458" s="462"/>
    </row>
    <row r="459" spans="1:43" ht="157.5" outlineLevel="2">
      <c r="A459" s="455" t="e">
        <f>IF(C458&lt;&gt;"",$C$8:C458,A458)</f>
        <v>#VALUE!</v>
      </c>
      <c r="B459" s="443" t="str">
        <f>IF(C459&lt;&gt;"",COUNTA($C$8:C459),"")</f>
        <v/>
      </c>
      <c r="C459" s="443"/>
      <c r="D459" s="452"/>
      <c r="E459" s="453"/>
      <c r="F459" s="453"/>
      <c r="G459" s="453"/>
      <c r="H459" s="453"/>
      <c r="I459" s="453"/>
      <c r="J459" s="453"/>
      <c r="K459" s="456"/>
      <c r="L459" s="457"/>
      <c r="M459" s="458" t="str">
        <f>IF(K459&lt;&gt;"",VLOOKUP(K459,'DON GIA'!$S$1:$U$19,3,0),"")</f>
        <v/>
      </c>
      <c r="N459" s="458" t="str">
        <f>IF(K459&lt;&gt;"",VLOOKUP(K459,'DON GIA'!$S$1:$V$19,4,0),"")</f>
        <v/>
      </c>
      <c r="O459" s="458" t="str">
        <f t="shared" si="89"/>
        <v/>
      </c>
      <c r="P459" s="458" t="str">
        <f t="shared" si="90"/>
        <v/>
      </c>
      <c r="Q459" s="452" t="s">
        <v>53</v>
      </c>
      <c r="R459" s="453" t="s">
        <v>44</v>
      </c>
      <c r="S459" s="453">
        <v>3</v>
      </c>
      <c r="T459" s="459">
        <f>IF(Q459&lt;&gt;"",VLOOKUP(Q459,'DON GIA'!$H$1:$K$103,4,0),"")</f>
        <v>34000</v>
      </c>
      <c r="U459" s="459">
        <f t="shared" si="94"/>
        <v>102000</v>
      </c>
      <c r="V459" s="456" t="s">
        <v>1134</v>
      </c>
      <c r="W459" s="453" t="s">
        <v>27</v>
      </c>
      <c r="X459" s="460">
        <v>53.34</v>
      </c>
      <c r="Y459" s="461"/>
      <c r="Z459" s="459">
        <f>IF(V459&lt;&gt;"",VLOOKUP(V459,'DON GIA'!$A$1:$D$346,4,0),"")</f>
        <v>1238791</v>
      </c>
      <c r="AA459" s="459">
        <f t="shared" si="95"/>
        <v>66077111.940000005</v>
      </c>
      <c r="AB459" s="452"/>
      <c r="AC459" s="452"/>
      <c r="AD459" s="452"/>
      <c r="AE459" s="452"/>
      <c r="AF459" s="452"/>
      <c r="AG459" s="453"/>
      <c r="AH459" s="452"/>
      <c r="AI459" s="453"/>
      <c r="AJ459" s="453"/>
      <c r="AK459" s="459" t="str">
        <f>IF(AH459&lt;&gt;"",VLOOKUP(AH459,'DON GIA'!$M$1:$P$9,4,0),"")</f>
        <v/>
      </c>
      <c r="AL459" s="459" t="str">
        <f t="shared" si="91"/>
        <v/>
      </c>
      <c r="AM459" s="453"/>
      <c r="AN459" s="453"/>
      <c r="AO459" s="449" t="str">
        <f t="shared" si="96"/>
        <v/>
      </c>
      <c r="AP459" s="463" t="s">
        <v>347</v>
      </c>
      <c r="AQ459" s="462"/>
    </row>
    <row r="460" spans="1:43" ht="94.5" outlineLevel="2">
      <c r="A460" s="455" t="e">
        <f>IF(C459&lt;&gt;"",$C$8:C459,A459)</f>
        <v>#VALUE!</v>
      </c>
      <c r="B460" s="443" t="str">
        <f>IF(C460&lt;&gt;"",COUNTA($C$8:C460),"")</f>
        <v/>
      </c>
      <c r="C460" s="443"/>
      <c r="D460" s="452"/>
      <c r="E460" s="453"/>
      <c r="F460" s="453"/>
      <c r="G460" s="453"/>
      <c r="H460" s="453"/>
      <c r="I460" s="453"/>
      <c r="J460" s="453"/>
      <c r="K460" s="456"/>
      <c r="L460" s="457"/>
      <c r="M460" s="458" t="str">
        <f>IF(K460&lt;&gt;"",VLOOKUP(K460,'DON GIA'!$S$1:$U$19,3,0),"")</f>
        <v/>
      </c>
      <c r="N460" s="458" t="str">
        <f>IF(K460&lt;&gt;"",VLOOKUP(K460,'DON GIA'!$S$1:$V$19,4,0),"")</f>
        <v/>
      </c>
      <c r="O460" s="458" t="str">
        <f t="shared" si="89"/>
        <v/>
      </c>
      <c r="P460" s="458" t="str">
        <f t="shared" si="90"/>
        <v/>
      </c>
      <c r="Q460" s="452" t="s">
        <v>35</v>
      </c>
      <c r="R460" s="453"/>
      <c r="S460" s="453"/>
      <c r="T460" s="459" t="str">
        <f>IF(Q460&lt;&gt;"",VLOOKUP(Q460,'DON GIA'!$H$1:$K$103,4,0),"")</f>
        <v/>
      </c>
      <c r="U460" s="459" t="str">
        <f t="shared" si="94"/>
        <v/>
      </c>
      <c r="V460" s="456" t="s">
        <v>1135</v>
      </c>
      <c r="W460" s="453" t="s">
        <v>27</v>
      </c>
      <c r="X460" s="460">
        <v>2.6</v>
      </c>
      <c r="Y460" s="461"/>
      <c r="Z460" s="459">
        <f>IF(V460&lt;&gt;"",VLOOKUP(V460,'DON GIA'!$A$1:$D$346,4,0),"")</f>
        <v>138443</v>
      </c>
      <c r="AA460" s="459">
        <f t="shared" si="95"/>
        <v>359951.8</v>
      </c>
      <c r="AB460" s="452"/>
      <c r="AC460" s="452"/>
      <c r="AD460" s="452"/>
      <c r="AE460" s="452"/>
      <c r="AF460" s="452"/>
      <c r="AG460" s="453"/>
      <c r="AH460" s="452"/>
      <c r="AI460" s="453"/>
      <c r="AJ460" s="453"/>
      <c r="AK460" s="459" t="str">
        <f>IF(AH460&lt;&gt;"",VLOOKUP(AH460,'DON GIA'!$M$1:$P$9,4,0),"")</f>
        <v/>
      </c>
      <c r="AL460" s="459" t="str">
        <f t="shared" si="91"/>
        <v/>
      </c>
      <c r="AM460" s="453"/>
      <c r="AN460" s="453"/>
      <c r="AO460" s="449" t="str">
        <f t="shared" si="96"/>
        <v/>
      </c>
      <c r="AP460" s="456"/>
      <c r="AQ460" s="462"/>
    </row>
    <row r="461" spans="1:43" ht="31.5" outlineLevel="2">
      <c r="A461" s="455" t="e">
        <f>IF(C460&lt;&gt;"",$C$8:C460,A460)</f>
        <v>#VALUE!</v>
      </c>
      <c r="B461" s="443" t="str">
        <f>IF(C461&lt;&gt;"",COUNTA($C$8:C461),"")</f>
        <v/>
      </c>
      <c r="C461" s="443"/>
      <c r="D461" s="452"/>
      <c r="E461" s="453"/>
      <c r="F461" s="453"/>
      <c r="G461" s="453"/>
      <c r="H461" s="453"/>
      <c r="I461" s="453"/>
      <c r="J461" s="453"/>
      <c r="K461" s="456"/>
      <c r="L461" s="457"/>
      <c r="M461" s="458" t="str">
        <f>IF(K461&lt;&gt;"",VLOOKUP(K461,'DON GIA'!$S$1:$U$19,3,0),"")</f>
        <v/>
      </c>
      <c r="N461" s="458" t="str">
        <f>IF(K461&lt;&gt;"",VLOOKUP(K461,'DON GIA'!$S$1:$V$19,4,0),"")</f>
        <v/>
      </c>
      <c r="O461" s="458" t="str">
        <f t="shared" si="89"/>
        <v/>
      </c>
      <c r="P461" s="458" t="str">
        <f t="shared" si="90"/>
        <v/>
      </c>
      <c r="Q461" s="452" t="s">
        <v>35</v>
      </c>
      <c r="R461" s="453"/>
      <c r="S461" s="453"/>
      <c r="T461" s="459" t="str">
        <f>IF(Q461&lt;&gt;"",VLOOKUP(Q461,'DON GIA'!$H$1:$K$103,4,0),"")</f>
        <v/>
      </c>
      <c r="U461" s="459" t="str">
        <f t="shared" si="94"/>
        <v/>
      </c>
      <c r="V461" s="456" t="s">
        <v>1023</v>
      </c>
      <c r="W461" s="453" t="s">
        <v>38</v>
      </c>
      <c r="X461" s="460">
        <v>3.5000000000000003E-2</v>
      </c>
      <c r="Y461" s="461"/>
      <c r="Z461" s="459">
        <f>IF(V461&lt;&gt;"",VLOOKUP(V461,'DON GIA'!$A$1:$D$346,4,0),"")</f>
        <v>2523428</v>
      </c>
      <c r="AA461" s="459">
        <f t="shared" si="95"/>
        <v>88319.98000000001</v>
      </c>
      <c r="AB461" s="452"/>
      <c r="AC461" s="452"/>
      <c r="AD461" s="452"/>
      <c r="AE461" s="452"/>
      <c r="AF461" s="452"/>
      <c r="AG461" s="453"/>
      <c r="AH461" s="452"/>
      <c r="AI461" s="453"/>
      <c r="AJ461" s="453"/>
      <c r="AK461" s="459" t="str">
        <f>IF(AH461&lt;&gt;"",VLOOKUP(AH461,'DON GIA'!$M$1:$P$9,4,0),"")</f>
        <v/>
      </c>
      <c r="AL461" s="459" t="str">
        <f t="shared" si="91"/>
        <v/>
      </c>
      <c r="AM461" s="453"/>
      <c r="AN461" s="453"/>
      <c r="AO461" s="449" t="str">
        <f t="shared" si="96"/>
        <v/>
      </c>
      <c r="AP461" s="456"/>
      <c r="AQ461" s="462"/>
    </row>
    <row r="462" spans="1:43" ht="63" outlineLevel="2">
      <c r="A462" s="455" t="e">
        <f>IF(C461&lt;&gt;"",$C$8:C461,A461)</f>
        <v>#VALUE!</v>
      </c>
      <c r="B462" s="443" t="str">
        <f>IF(C462&lt;&gt;"",COUNTA($C$8:C462),"")</f>
        <v/>
      </c>
      <c r="C462" s="443"/>
      <c r="D462" s="452"/>
      <c r="E462" s="453"/>
      <c r="F462" s="453"/>
      <c r="G462" s="453"/>
      <c r="H462" s="453"/>
      <c r="I462" s="453"/>
      <c r="J462" s="453"/>
      <c r="K462" s="456"/>
      <c r="L462" s="457"/>
      <c r="M462" s="458" t="str">
        <f>IF(K462&lt;&gt;"",VLOOKUP(K462,'DON GIA'!$S$1:$U$19,3,0),"")</f>
        <v/>
      </c>
      <c r="N462" s="458" t="str">
        <f>IF(K462&lt;&gt;"",VLOOKUP(K462,'DON GIA'!$S$1:$V$19,4,0),"")</f>
        <v/>
      </c>
      <c r="O462" s="458" t="str">
        <f t="shared" si="89"/>
        <v/>
      </c>
      <c r="P462" s="458" t="str">
        <f t="shared" si="90"/>
        <v/>
      </c>
      <c r="Q462" s="452" t="s">
        <v>35</v>
      </c>
      <c r="R462" s="453"/>
      <c r="S462" s="453"/>
      <c r="T462" s="459" t="str">
        <f>IF(Q462&lt;&gt;"",VLOOKUP(Q462,'DON GIA'!$H$1:$K$103,4,0),"")</f>
        <v/>
      </c>
      <c r="U462" s="459" t="str">
        <f t="shared" si="94"/>
        <v/>
      </c>
      <c r="V462" s="456" t="s">
        <v>1109</v>
      </c>
      <c r="W462" s="453" t="s">
        <v>27</v>
      </c>
      <c r="X462" s="460">
        <v>0.7</v>
      </c>
      <c r="Y462" s="461"/>
      <c r="Z462" s="459">
        <f>IF(V462&lt;&gt;"",VLOOKUP(V462,'DON GIA'!$A$1:$D$346,4,0),"")</f>
        <v>282038</v>
      </c>
      <c r="AA462" s="459">
        <f t="shared" si="95"/>
        <v>197426.59999999998</v>
      </c>
      <c r="AB462" s="452"/>
      <c r="AC462" s="452"/>
      <c r="AD462" s="452"/>
      <c r="AE462" s="452"/>
      <c r="AF462" s="452"/>
      <c r="AG462" s="453"/>
      <c r="AH462" s="452"/>
      <c r="AI462" s="453"/>
      <c r="AJ462" s="453"/>
      <c r="AK462" s="459" t="str">
        <f>IF(AH462&lt;&gt;"",VLOOKUP(AH462,'DON GIA'!$M$1:$P$9,4,0),"")</f>
        <v/>
      </c>
      <c r="AL462" s="459" t="str">
        <f t="shared" si="91"/>
        <v/>
      </c>
      <c r="AM462" s="453"/>
      <c r="AN462" s="453"/>
      <c r="AO462" s="449" t="str">
        <f t="shared" si="96"/>
        <v/>
      </c>
      <c r="AP462" s="456"/>
      <c r="AQ462" s="462"/>
    </row>
    <row r="463" spans="1:43" ht="63" outlineLevel="2">
      <c r="A463" s="455" t="e">
        <f>IF(C462&lt;&gt;"",$C$8:C462,A462)</f>
        <v>#VALUE!</v>
      </c>
      <c r="B463" s="443" t="str">
        <f>IF(C463&lt;&gt;"",COUNTA($C$8:C463),"")</f>
        <v/>
      </c>
      <c r="C463" s="443"/>
      <c r="D463" s="444"/>
      <c r="E463" s="453"/>
      <c r="F463" s="453"/>
      <c r="G463" s="453"/>
      <c r="H463" s="453"/>
      <c r="I463" s="453"/>
      <c r="J463" s="453"/>
      <c r="K463" s="456"/>
      <c r="L463" s="457"/>
      <c r="M463" s="458" t="str">
        <f>IF(K463&lt;&gt;"",VLOOKUP(K463,'DON GIA'!$S$1:$U$19,3,0),"")</f>
        <v/>
      </c>
      <c r="N463" s="458" t="str">
        <f>IF(K463&lt;&gt;"",VLOOKUP(K463,'DON GIA'!$S$1:$V$19,4,0),"")</f>
        <v/>
      </c>
      <c r="O463" s="458" t="str">
        <f t="shared" si="89"/>
        <v/>
      </c>
      <c r="P463" s="458" t="str">
        <f t="shared" si="90"/>
        <v/>
      </c>
      <c r="Q463" s="452" t="s">
        <v>35</v>
      </c>
      <c r="R463" s="453"/>
      <c r="S463" s="453"/>
      <c r="T463" s="459" t="str">
        <f>IF(Q463&lt;&gt;"",VLOOKUP(Q463,'DON GIA'!$H$1:$K$103,4,0),"")</f>
        <v/>
      </c>
      <c r="U463" s="459" t="str">
        <f t="shared" si="94"/>
        <v/>
      </c>
      <c r="V463" s="456" t="s">
        <v>1107</v>
      </c>
      <c r="W463" s="453" t="s">
        <v>27</v>
      </c>
      <c r="X463" s="460">
        <v>33.04</v>
      </c>
      <c r="Y463" s="461"/>
      <c r="Z463" s="459">
        <f>IF(V463&lt;&gt;"",VLOOKUP(V463,'DON GIA'!$A$1:$D$346,4,0),"")</f>
        <v>109890</v>
      </c>
      <c r="AA463" s="459">
        <f t="shared" si="95"/>
        <v>3630765.6</v>
      </c>
      <c r="AB463" s="452"/>
      <c r="AC463" s="452"/>
      <c r="AD463" s="452"/>
      <c r="AE463" s="452"/>
      <c r="AF463" s="452"/>
      <c r="AG463" s="453"/>
      <c r="AH463" s="452"/>
      <c r="AI463" s="453"/>
      <c r="AJ463" s="453"/>
      <c r="AK463" s="459" t="str">
        <f>IF(AH463&lt;&gt;"",VLOOKUP(AH463,'DON GIA'!$M$1:$P$9,4,0),"")</f>
        <v/>
      </c>
      <c r="AL463" s="459" t="str">
        <f t="shared" si="91"/>
        <v/>
      </c>
      <c r="AM463" s="453"/>
      <c r="AN463" s="453"/>
      <c r="AO463" s="449" t="str">
        <f t="shared" si="96"/>
        <v/>
      </c>
      <c r="AP463" s="456"/>
      <c r="AQ463" s="462"/>
    </row>
    <row r="464" spans="1:43" ht="94.5" outlineLevel="2">
      <c r="A464" s="455" t="e">
        <f>IF(C463&lt;&gt;"",$C$8:C463,A463)</f>
        <v>#VALUE!</v>
      </c>
      <c r="B464" s="443" t="str">
        <f>IF(C464&lt;&gt;"",COUNTA($C$8:C464),"")</f>
        <v/>
      </c>
      <c r="C464" s="443"/>
      <c r="D464" s="452"/>
      <c r="E464" s="453"/>
      <c r="F464" s="453"/>
      <c r="G464" s="453"/>
      <c r="H464" s="453"/>
      <c r="I464" s="453"/>
      <c r="J464" s="453"/>
      <c r="K464" s="456"/>
      <c r="L464" s="457"/>
      <c r="M464" s="458" t="str">
        <f>IF(K464&lt;&gt;"",VLOOKUP(K464,'DON GIA'!$S$1:$U$19,3,0),"")</f>
        <v/>
      </c>
      <c r="N464" s="458" t="str">
        <f>IF(K464&lt;&gt;"",VLOOKUP(K464,'DON GIA'!$S$1:$V$19,4,0),"")</f>
        <v/>
      </c>
      <c r="O464" s="458" t="str">
        <f t="shared" si="89"/>
        <v/>
      </c>
      <c r="P464" s="458" t="str">
        <f t="shared" si="90"/>
        <v/>
      </c>
      <c r="Q464" s="452" t="s">
        <v>35</v>
      </c>
      <c r="R464" s="453"/>
      <c r="S464" s="453"/>
      <c r="T464" s="459" t="str">
        <f>IF(Q464&lt;&gt;"",VLOOKUP(Q464,'DON GIA'!$H$1:$K$103,4,0),"")</f>
        <v/>
      </c>
      <c r="U464" s="459" t="str">
        <f t="shared" si="94"/>
        <v/>
      </c>
      <c r="V464" s="456" t="s">
        <v>1136</v>
      </c>
      <c r="W464" s="453" t="s">
        <v>27</v>
      </c>
      <c r="X464" s="460">
        <v>6.96</v>
      </c>
      <c r="Y464" s="461"/>
      <c r="Z464" s="459">
        <f>IF(V464&lt;&gt;"",VLOOKUP(V464,'DON GIA'!$A$1:$D$346,4,0),"")</f>
        <v>4206777</v>
      </c>
      <c r="AA464" s="459">
        <f t="shared" si="95"/>
        <v>29279167.919999998</v>
      </c>
      <c r="AB464" s="452"/>
      <c r="AC464" s="452"/>
      <c r="AD464" s="452" t="s">
        <v>30</v>
      </c>
      <c r="AE464" s="452" t="s">
        <v>31</v>
      </c>
      <c r="AF464" s="452"/>
      <c r="AG464" s="453"/>
      <c r="AH464" s="452"/>
      <c r="AI464" s="453"/>
      <c r="AJ464" s="453"/>
      <c r="AK464" s="459" t="str">
        <f>IF(AH464&lt;&gt;"",VLOOKUP(AH464,'DON GIA'!$M$1:$P$9,4,0),"")</f>
        <v/>
      </c>
      <c r="AL464" s="459" t="str">
        <f t="shared" si="91"/>
        <v/>
      </c>
      <c r="AM464" s="453"/>
      <c r="AN464" s="453"/>
      <c r="AO464" s="449" t="str">
        <f t="shared" si="96"/>
        <v/>
      </c>
      <c r="AP464" s="456"/>
      <c r="AQ464" s="462"/>
    </row>
    <row r="465" spans="1:43" ht="63" outlineLevel="2">
      <c r="A465" s="455" t="e">
        <f>IF(C464&lt;&gt;"",$C$8:C464,A464)</f>
        <v>#VALUE!</v>
      </c>
      <c r="B465" s="443" t="str">
        <f>IF(C465&lt;&gt;"",COUNTA($C$8:C465),"")</f>
        <v/>
      </c>
      <c r="C465" s="443"/>
      <c r="D465" s="452"/>
      <c r="E465" s="453"/>
      <c r="F465" s="453"/>
      <c r="G465" s="453"/>
      <c r="H465" s="453"/>
      <c r="I465" s="453"/>
      <c r="J465" s="453"/>
      <c r="K465" s="456"/>
      <c r="L465" s="457"/>
      <c r="M465" s="458" t="str">
        <f>IF(K465&lt;&gt;"",VLOOKUP(K465,'DON GIA'!$S$1:$U$19,3,0),"")</f>
        <v/>
      </c>
      <c r="N465" s="458" t="str">
        <f>IF(K465&lt;&gt;"",VLOOKUP(K465,'DON GIA'!$S$1:$V$19,4,0),"")</f>
        <v/>
      </c>
      <c r="O465" s="458" t="str">
        <f t="shared" si="89"/>
        <v/>
      </c>
      <c r="P465" s="458" t="str">
        <f t="shared" si="90"/>
        <v/>
      </c>
      <c r="Q465" s="452" t="s">
        <v>35</v>
      </c>
      <c r="R465" s="453"/>
      <c r="S465" s="453"/>
      <c r="T465" s="459" t="str">
        <f>IF(Q465&lt;&gt;"",VLOOKUP(Q465,'DON GIA'!$H$1:$K$103,4,0),"")</f>
        <v/>
      </c>
      <c r="U465" s="459" t="str">
        <f t="shared" si="94"/>
        <v/>
      </c>
      <c r="V465" s="456" t="s">
        <v>1009</v>
      </c>
      <c r="W465" s="453" t="s">
        <v>27</v>
      </c>
      <c r="X465" s="460">
        <v>41.85</v>
      </c>
      <c r="Y465" s="461"/>
      <c r="Z465" s="459">
        <f>IF(V465&lt;&gt;"",VLOOKUP(V465,'DON GIA'!$A$1:$D$346,4,0),"")</f>
        <v>282038</v>
      </c>
      <c r="AA465" s="459">
        <f t="shared" si="95"/>
        <v>11803290.300000001</v>
      </c>
      <c r="AB465" s="452"/>
      <c r="AC465" s="452"/>
      <c r="AD465" s="452"/>
      <c r="AE465" s="452"/>
      <c r="AF465" s="452"/>
      <c r="AG465" s="453"/>
      <c r="AH465" s="452"/>
      <c r="AI465" s="453"/>
      <c r="AJ465" s="453"/>
      <c r="AK465" s="459" t="str">
        <f>IF(AH465&lt;&gt;"",VLOOKUP(AH465,'DON GIA'!$M$1:$P$9,4,0),"")</f>
        <v/>
      </c>
      <c r="AL465" s="459" t="str">
        <f t="shared" si="91"/>
        <v/>
      </c>
      <c r="AM465" s="453"/>
      <c r="AN465" s="453"/>
      <c r="AO465" s="449" t="str">
        <f t="shared" si="96"/>
        <v/>
      </c>
      <c r="AP465" s="456"/>
      <c r="AQ465" s="462"/>
    </row>
    <row r="466" spans="1:43" ht="31.5" outlineLevel="2">
      <c r="A466" s="455" t="e">
        <f>IF(C465&lt;&gt;"",$C$8:C465,A465)</f>
        <v>#VALUE!</v>
      </c>
      <c r="B466" s="443" t="str">
        <f>IF(C466&lt;&gt;"",COUNTA($C$8:C466),"")</f>
        <v/>
      </c>
      <c r="C466" s="443"/>
      <c r="D466" s="452"/>
      <c r="E466" s="453"/>
      <c r="F466" s="453"/>
      <c r="G466" s="453"/>
      <c r="H466" s="453"/>
      <c r="I466" s="453"/>
      <c r="J466" s="453"/>
      <c r="K466" s="456"/>
      <c r="L466" s="457"/>
      <c r="M466" s="458" t="str">
        <f>IF(K466&lt;&gt;"",VLOOKUP(K466,'DON GIA'!$S$1:$U$19,3,0),"")</f>
        <v/>
      </c>
      <c r="N466" s="458" t="str">
        <f>IF(K466&lt;&gt;"",VLOOKUP(K466,'DON GIA'!$S$1:$V$19,4,0),"")</f>
        <v/>
      </c>
      <c r="O466" s="458" t="str">
        <f t="shared" si="89"/>
        <v/>
      </c>
      <c r="P466" s="458" t="str">
        <f t="shared" si="90"/>
        <v/>
      </c>
      <c r="Q466" s="452" t="s">
        <v>35</v>
      </c>
      <c r="R466" s="453"/>
      <c r="S466" s="453"/>
      <c r="T466" s="459" t="str">
        <f>IF(Q466&lt;&gt;"",VLOOKUP(Q466,'DON GIA'!$H$1:$K$103,4,0),"")</f>
        <v/>
      </c>
      <c r="U466" s="459" t="str">
        <f t="shared" si="94"/>
        <v/>
      </c>
      <c r="V466" s="456" t="s">
        <v>997</v>
      </c>
      <c r="W466" s="453" t="s">
        <v>38</v>
      </c>
      <c r="X466" s="460">
        <v>56.95</v>
      </c>
      <c r="Y466" s="461"/>
      <c r="Z466" s="459" t="str">
        <f>IF(V466&lt;&gt;"",VLOOKUP(V466,'DON GIA'!$A$1:$D$346,4,0),"")</f>
        <v>không hỗ trợ</v>
      </c>
      <c r="AA466" s="459" t="str">
        <f t="shared" si="95"/>
        <v/>
      </c>
      <c r="AB466" s="452"/>
      <c r="AC466" s="452"/>
      <c r="AD466" s="452"/>
      <c r="AE466" s="452"/>
      <c r="AF466" s="452"/>
      <c r="AG466" s="453"/>
      <c r="AH466" s="452"/>
      <c r="AI466" s="453"/>
      <c r="AJ466" s="453"/>
      <c r="AK466" s="459" t="str">
        <f>IF(AH466&lt;&gt;"",VLOOKUP(AH466,'DON GIA'!$M$1:$P$9,4,0),"")</f>
        <v/>
      </c>
      <c r="AL466" s="459" t="str">
        <f t="shared" si="91"/>
        <v/>
      </c>
      <c r="AM466" s="453"/>
      <c r="AN466" s="453"/>
      <c r="AO466" s="449" t="str">
        <f t="shared" si="96"/>
        <v/>
      </c>
      <c r="AP466" s="456"/>
      <c r="AQ466" s="462"/>
    </row>
    <row r="467" spans="1:43" ht="94.5" outlineLevel="2">
      <c r="A467" s="455" t="e">
        <f>IF(C466&lt;&gt;"",$C$8:C466,A466)</f>
        <v>#VALUE!</v>
      </c>
      <c r="B467" s="443" t="str">
        <f>IF(C467&lt;&gt;"",COUNTA($C$8:C467),"")</f>
        <v/>
      </c>
      <c r="C467" s="443"/>
      <c r="D467" s="452"/>
      <c r="E467" s="453"/>
      <c r="F467" s="453"/>
      <c r="G467" s="453"/>
      <c r="H467" s="453"/>
      <c r="I467" s="453"/>
      <c r="J467" s="453"/>
      <c r="K467" s="456"/>
      <c r="L467" s="457"/>
      <c r="M467" s="458" t="str">
        <f>IF(K467&lt;&gt;"",VLOOKUP(K467,'DON GIA'!$S$1:$U$19,3,0),"")</f>
        <v/>
      </c>
      <c r="N467" s="458" t="str">
        <f>IF(K467&lt;&gt;"",VLOOKUP(K467,'DON GIA'!$S$1:$V$19,4,0),"")</f>
        <v/>
      </c>
      <c r="O467" s="458" t="str">
        <f t="shared" si="89"/>
        <v/>
      </c>
      <c r="P467" s="458" t="str">
        <f t="shared" si="90"/>
        <v/>
      </c>
      <c r="Q467" s="452" t="s">
        <v>35</v>
      </c>
      <c r="R467" s="453"/>
      <c r="S467" s="453"/>
      <c r="T467" s="459" t="str">
        <f>IF(Q467&lt;&gt;"",VLOOKUP(Q467,'DON GIA'!$H$1:$K$103,4,0),"")</f>
        <v/>
      </c>
      <c r="U467" s="459" t="str">
        <f t="shared" si="94"/>
        <v/>
      </c>
      <c r="V467" s="456" t="s">
        <v>1049</v>
      </c>
      <c r="W467" s="453" t="s">
        <v>42</v>
      </c>
      <c r="X467" s="460">
        <v>1</v>
      </c>
      <c r="Y467" s="461"/>
      <c r="Z467" s="459">
        <f>IF(V467&lt;&gt;"",VLOOKUP(V467,'DON GIA'!$A$1:$D$346,4,0),"")</f>
        <v>3793079</v>
      </c>
      <c r="AA467" s="459">
        <f t="shared" si="95"/>
        <v>3793079</v>
      </c>
      <c r="AB467" s="452"/>
      <c r="AC467" s="452"/>
      <c r="AD467" s="452"/>
      <c r="AE467" s="452"/>
      <c r="AF467" s="452"/>
      <c r="AG467" s="453"/>
      <c r="AH467" s="452"/>
      <c r="AI467" s="453"/>
      <c r="AJ467" s="453"/>
      <c r="AK467" s="459" t="str">
        <f>IF(AH467&lt;&gt;"",VLOOKUP(AH467,'DON GIA'!$M$1:$P$9,4,0),"")</f>
        <v/>
      </c>
      <c r="AL467" s="459" t="str">
        <f t="shared" si="91"/>
        <v/>
      </c>
      <c r="AM467" s="453"/>
      <c r="AN467" s="453"/>
      <c r="AO467" s="449" t="str">
        <f t="shared" si="96"/>
        <v/>
      </c>
      <c r="AP467" s="456"/>
      <c r="AQ467" s="462"/>
    </row>
    <row r="468" spans="1:43" ht="31.5" outlineLevel="2">
      <c r="A468" s="455" t="e">
        <f>IF(C467&lt;&gt;"",$C$8:C467,A467)</f>
        <v>#VALUE!</v>
      </c>
      <c r="B468" s="443" t="str">
        <f>IF(C468&lt;&gt;"",COUNTA($C$8:C468),"")</f>
        <v/>
      </c>
      <c r="C468" s="443"/>
      <c r="D468" s="444"/>
      <c r="E468" s="453"/>
      <c r="F468" s="453"/>
      <c r="G468" s="453"/>
      <c r="H468" s="453"/>
      <c r="I468" s="453"/>
      <c r="J468" s="453"/>
      <c r="K468" s="456"/>
      <c r="L468" s="457"/>
      <c r="M468" s="458" t="str">
        <f>IF(K468&lt;&gt;"",VLOOKUP(K468,'DON GIA'!$S$1:$U$19,3,0),"")</f>
        <v/>
      </c>
      <c r="N468" s="458" t="str">
        <f>IF(K468&lt;&gt;"",VLOOKUP(K468,'DON GIA'!$S$1:$V$19,4,0),"")</f>
        <v/>
      </c>
      <c r="O468" s="458" t="str">
        <f t="shared" si="89"/>
        <v/>
      </c>
      <c r="P468" s="458" t="str">
        <f t="shared" si="90"/>
        <v/>
      </c>
      <c r="Q468" s="452" t="s">
        <v>35</v>
      </c>
      <c r="R468" s="453"/>
      <c r="S468" s="453"/>
      <c r="T468" s="459" t="str">
        <f>IF(Q468&lt;&gt;"",VLOOKUP(Q468,'DON GIA'!$H$1:$K$103,4,0),"")</f>
        <v/>
      </c>
      <c r="U468" s="459" t="str">
        <f t="shared" si="94"/>
        <v/>
      </c>
      <c r="V468" s="456"/>
      <c r="W468" s="453"/>
      <c r="X468" s="460"/>
      <c r="Y468" s="461"/>
      <c r="Z468" s="459" t="str">
        <f>IF(V468&lt;&gt;"",VLOOKUP(V468,'DON GIA'!$A$1:$D$346,4,0),"")</f>
        <v/>
      </c>
      <c r="AA468" s="459" t="str">
        <f t="shared" si="95"/>
        <v/>
      </c>
      <c r="AB468" s="452"/>
      <c r="AC468" s="452"/>
      <c r="AD468" s="452"/>
      <c r="AE468" s="452"/>
      <c r="AF468" s="452"/>
      <c r="AG468" s="453"/>
      <c r="AH468" s="452"/>
      <c r="AI468" s="453"/>
      <c r="AJ468" s="453"/>
      <c r="AK468" s="459" t="str">
        <f>IF(AH468&lt;&gt;"",VLOOKUP(AH468,'DON GIA'!$M$1:$P$9,4,0),"")</f>
        <v/>
      </c>
      <c r="AL468" s="459" t="str">
        <f t="shared" si="91"/>
        <v/>
      </c>
      <c r="AM468" s="453"/>
      <c r="AN468" s="453"/>
      <c r="AO468" s="449" t="str">
        <f t="shared" si="96"/>
        <v/>
      </c>
      <c r="AP468" s="456"/>
      <c r="AQ468" s="462"/>
    </row>
    <row r="469" spans="1:43" ht="31.5" outlineLevel="1">
      <c r="A469" s="410" t="s">
        <v>824</v>
      </c>
      <c r="B469" s="443">
        <f>IF(C469&lt;&gt;"",COUNTA($C$8:C469),"")</f>
        <v>37</v>
      </c>
      <c r="C469" s="443">
        <v>429</v>
      </c>
      <c r="D469" s="444" t="s">
        <v>243</v>
      </c>
      <c r="E469" s="445"/>
      <c r="F469" s="445"/>
      <c r="G469" s="445"/>
      <c r="H469" s="445"/>
      <c r="I469" s="445"/>
      <c r="J469" s="445"/>
      <c r="K469" s="446"/>
      <c r="L469" s="447">
        <f>SUBTOTAL(9,L470:L485)</f>
        <v>135.69999999999999</v>
      </c>
      <c r="M469" s="448"/>
      <c r="N469" s="448"/>
      <c r="O469" s="448">
        <f>SUBTOTAL(9,O470:O485)</f>
        <v>227840299.99999997</v>
      </c>
      <c r="P469" s="448">
        <f>SUBTOTAL(9,P470:P485)</f>
        <v>0</v>
      </c>
      <c r="Q469" s="444"/>
      <c r="R469" s="445"/>
      <c r="S469" s="445">
        <f>SUBTOTAL(9,S470:S485)</f>
        <v>0</v>
      </c>
      <c r="T469" s="449"/>
      <c r="U469" s="449">
        <f>SUBTOTAL(9,U470:U485)</f>
        <v>0</v>
      </c>
      <c r="V469" s="446"/>
      <c r="W469" s="445"/>
      <c r="X469" s="450">
        <f>SUBTOTAL(9,X470:X485)</f>
        <v>296.98499999999996</v>
      </c>
      <c r="Y469" s="451">
        <f>SUBTOTAL(9,Y470:Y485)</f>
        <v>0</v>
      </c>
      <c r="Z469" s="449"/>
      <c r="AA469" s="449">
        <f>SUBTOTAL(9,AA470:AA485)</f>
        <v>724519069.08000016</v>
      </c>
      <c r="AB469" s="452"/>
      <c r="AC469" s="452"/>
      <c r="AD469" s="452"/>
      <c r="AE469" s="452"/>
      <c r="AF469" s="452"/>
      <c r="AG469" s="453"/>
      <c r="AH469" s="452"/>
      <c r="AI469" s="445"/>
      <c r="AJ469" s="445">
        <f>SUBTOTAL(9,AJ470:AJ485)</f>
        <v>5</v>
      </c>
      <c r="AK469" s="449"/>
      <c r="AL469" s="449">
        <f>SUBTOTAL(9,AL470:AL485)</f>
        <v>68583680</v>
      </c>
      <c r="AM469" s="445"/>
      <c r="AN469" s="445">
        <f>SUBTOTAL(9,AN470:AN485)</f>
        <v>1</v>
      </c>
      <c r="AO469" s="449">
        <f t="shared" si="96"/>
        <v>1020943049.0800002</v>
      </c>
      <c r="AP469" s="454"/>
      <c r="AQ469" s="423"/>
    </row>
    <row r="470" spans="1:43" ht="126" outlineLevel="2">
      <c r="A470" s="455" t="e">
        <f>IF(C469&lt;&gt;"",$C$8:C469,A468)</f>
        <v>#VALUE!</v>
      </c>
      <c r="B470" s="443" t="str">
        <f>IF(C470&lt;&gt;"",COUNTA($C$8:C470),"")</f>
        <v/>
      </c>
      <c r="C470" s="443"/>
      <c r="D470" s="452" t="s">
        <v>244</v>
      </c>
      <c r="E470" s="453">
        <v>4</v>
      </c>
      <c r="F470" s="453"/>
      <c r="G470" s="453">
        <v>427</v>
      </c>
      <c r="H470" s="453">
        <v>79</v>
      </c>
      <c r="I470" s="453" t="s">
        <v>223</v>
      </c>
      <c r="J470" s="453" t="s">
        <v>224</v>
      </c>
      <c r="K470" s="456" t="s">
        <v>973</v>
      </c>
      <c r="L470" s="457">
        <v>135.69999999999999</v>
      </c>
      <c r="M470" s="458">
        <f>IF(K470&lt;&gt;"",VLOOKUP(K470,'DON GIA'!$S$1:$U$19,3,0),"")</f>
        <v>1679000</v>
      </c>
      <c r="N470" s="458">
        <f>IF(K470&lt;&gt;"",VLOOKUP(K470,'DON GIA'!$S$1:$V$19,4,0),"")</f>
        <v>0</v>
      </c>
      <c r="O470" s="458">
        <f t="shared" si="89"/>
        <v>227840299.99999997</v>
      </c>
      <c r="P470" s="458">
        <f t="shared" si="90"/>
        <v>0</v>
      </c>
      <c r="Q470" s="452" t="s">
        <v>35</v>
      </c>
      <c r="R470" s="453"/>
      <c r="S470" s="453"/>
      <c r="T470" s="459" t="str">
        <f>IF(Q470&lt;&gt;"",VLOOKUP(Q470,'DON GIA'!$H$1:$K$103,4,0),"")</f>
        <v/>
      </c>
      <c r="U470" s="459" t="str">
        <f t="shared" ref="U470:U485" si="97">IF(Q470&lt;&gt;"",IF(ISNUMBER(T470),S470*T470,""),"")</f>
        <v/>
      </c>
      <c r="V470" s="456" t="s">
        <v>1005</v>
      </c>
      <c r="W470" s="453" t="s">
        <v>27</v>
      </c>
      <c r="X470" s="460">
        <v>98.42</v>
      </c>
      <c r="Y470" s="461"/>
      <c r="Z470" s="459">
        <f>IF(V470&lt;&gt;"",VLOOKUP(V470,'DON GIA'!$A$1:$D$346,4,0),"")</f>
        <v>5559129</v>
      </c>
      <c r="AA470" s="459">
        <f t="shared" ref="AA470:AA485" si="98">IF(V470&lt;&gt;"",IF(ISNUMBER(Z470),X470*Z470,""),"")</f>
        <v>547129476.18000007</v>
      </c>
      <c r="AB470" s="452" t="s">
        <v>28</v>
      </c>
      <c r="AC470" s="452" t="s">
        <v>29</v>
      </c>
      <c r="AD470" s="452" t="s">
        <v>30</v>
      </c>
      <c r="AE470" s="452"/>
      <c r="AF470" s="452" t="s">
        <v>34</v>
      </c>
      <c r="AG470" s="453" t="s">
        <v>33</v>
      </c>
      <c r="AH470" s="452" t="s">
        <v>562</v>
      </c>
      <c r="AI470" s="453" t="s">
        <v>409</v>
      </c>
      <c r="AJ470" s="453">
        <v>4</v>
      </c>
      <c r="AK470" s="459">
        <f>IF(AH470&lt;&gt;"",VLOOKUP(AH470,'DON GIA'!$M$1:$P$9,4,0),"")</f>
        <v>12895920</v>
      </c>
      <c r="AL470" s="459">
        <f t="shared" si="91"/>
        <v>51583680</v>
      </c>
      <c r="AM470" s="453" t="s">
        <v>407</v>
      </c>
      <c r="AN470" s="453">
        <v>1</v>
      </c>
      <c r="AO470" s="449" t="str">
        <f t="shared" si="96"/>
        <v/>
      </c>
      <c r="AP470" s="454" t="s">
        <v>1806</v>
      </c>
      <c r="AQ470" s="462"/>
    </row>
    <row r="471" spans="1:43" ht="409.5" outlineLevel="2">
      <c r="A471" s="455" t="e">
        <f>IF(C470&lt;&gt;"",$C$8:C470,A470)</f>
        <v>#VALUE!</v>
      </c>
      <c r="B471" s="443" t="str">
        <f>IF(C471&lt;&gt;"",COUNTA($C$8:C471),"")</f>
        <v/>
      </c>
      <c r="C471" s="443"/>
      <c r="D471" s="452" t="s">
        <v>71</v>
      </c>
      <c r="E471" s="453"/>
      <c r="F471" s="453"/>
      <c r="G471" s="453"/>
      <c r="H471" s="453"/>
      <c r="I471" s="453"/>
      <c r="J471" s="453"/>
      <c r="K471" s="456"/>
      <c r="L471" s="457"/>
      <c r="M471" s="458" t="str">
        <f>IF(K471&lt;&gt;"",VLOOKUP(K471,'DON GIA'!$S$1:$U$19,3,0),"")</f>
        <v/>
      </c>
      <c r="N471" s="458" t="str">
        <f>IF(K471&lt;&gt;"",VLOOKUP(K471,'DON GIA'!$S$1:$V$19,4,0),"")</f>
        <v/>
      </c>
      <c r="O471" s="458" t="str">
        <f t="shared" si="89"/>
        <v/>
      </c>
      <c r="P471" s="458" t="str">
        <f t="shared" si="90"/>
        <v/>
      </c>
      <c r="Q471" s="452" t="s">
        <v>35</v>
      </c>
      <c r="R471" s="453"/>
      <c r="S471" s="453"/>
      <c r="T471" s="459" t="str">
        <f>IF(Q471&lt;&gt;"",VLOOKUP(Q471,'DON GIA'!$H$1:$K$103,4,0),"")</f>
        <v/>
      </c>
      <c r="U471" s="459" t="str">
        <f t="shared" si="97"/>
        <v/>
      </c>
      <c r="V471" s="456" t="s">
        <v>1014</v>
      </c>
      <c r="W471" s="453" t="s">
        <v>27</v>
      </c>
      <c r="X471" s="460">
        <v>9.36</v>
      </c>
      <c r="Y471" s="461"/>
      <c r="Z471" s="459">
        <f>IF(V471&lt;&gt;"",VLOOKUP(V471,'DON GIA'!$A$1:$D$346,4,0),"")</f>
        <v>4447303</v>
      </c>
      <c r="AA471" s="459">
        <f t="shared" si="98"/>
        <v>41626756.079999998</v>
      </c>
      <c r="AB471" s="452" t="s">
        <v>28</v>
      </c>
      <c r="AC471" s="452" t="s">
        <v>29</v>
      </c>
      <c r="AD471" s="452" t="s">
        <v>30</v>
      </c>
      <c r="AE471" s="452"/>
      <c r="AF471" s="452" t="s">
        <v>34</v>
      </c>
      <c r="AG471" s="453" t="s">
        <v>34</v>
      </c>
      <c r="AH471" s="452" t="s">
        <v>579</v>
      </c>
      <c r="AI471" s="453" t="s">
        <v>560</v>
      </c>
      <c r="AJ471" s="453">
        <v>1</v>
      </c>
      <c r="AK471" s="459">
        <f>IF(AH471&lt;&gt;"",VLOOKUP(AH471,'DON GIA'!$M$1:$P$9,4,0),"")</f>
        <v>17000000</v>
      </c>
      <c r="AL471" s="459">
        <f t="shared" si="91"/>
        <v>17000000</v>
      </c>
      <c r="AM471" s="453"/>
      <c r="AN471" s="453"/>
      <c r="AO471" s="449" t="str">
        <f t="shared" si="96"/>
        <v/>
      </c>
      <c r="AP471" s="463" t="s">
        <v>1807</v>
      </c>
      <c r="AQ471" s="462"/>
    </row>
    <row r="472" spans="1:43" ht="257.25" outlineLevel="2">
      <c r="A472" s="455" t="e">
        <f>IF(C471&lt;&gt;"",$C$8:C471,A471)</f>
        <v>#VALUE!</v>
      </c>
      <c r="B472" s="443" t="str">
        <f>IF(C472&lt;&gt;"",COUNTA($C$8:C472),"")</f>
        <v/>
      </c>
      <c r="C472" s="443"/>
      <c r="D472" s="452"/>
      <c r="E472" s="453"/>
      <c r="F472" s="453"/>
      <c r="G472" s="453"/>
      <c r="H472" s="453"/>
      <c r="I472" s="453"/>
      <c r="J472" s="453"/>
      <c r="K472" s="456"/>
      <c r="L472" s="457"/>
      <c r="M472" s="458" t="str">
        <f>IF(K472&lt;&gt;"",VLOOKUP(K472,'DON GIA'!$S$1:$U$19,3,0),"")</f>
        <v/>
      </c>
      <c r="N472" s="458" t="str">
        <f>IF(K472&lt;&gt;"",VLOOKUP(K472,'DON GIA'!$S$1:$V$19,4,0),"")</f>
        <v/>
      </c>
      <c r="O472" s="458" t="str">
        <f t="shared" si="89"/>
        <v/>
      </c>
      <c r="P472" s="458" t="str">
        <f t="shared" si="90"/>
        <v/>
      </c>
      <c r="Q472" s="452" t="s">
        <v>35</v>
      </c>
      <c r="R472" s="453"/>
      <c r="S472" s="453"/>
      <c r="T472" s="459" t="str">
        <f>IF(Q472&lt;&gt;"",VLOOKUP(Q472,'DON GIA'!$H$1:$K$103,4,0),"")</f>
        <v/>
      </c>
      <c r="U472" s="459" t="str">
        <f t="shared" si="97"/>
        <v/>
      </c>
      <c r="V472" s="456" t="s">
        <v>1137</v>
      </c>
      <c r="W472" s="453" t="s">
        <v>38</v>
      </c>
      <c r="X472" s="460">
        <v>1.04</v>
      </c>
      <c r="Y472" s="461"/>
      <c r="Z472" s="459">
        <f>IF(V472&lt;&gt;"",VLOOKUP(V472,'DON GIA'!$A$1:$D$346,4,0),"")</f>
        <v>4676799</v>
      </c>
      <c r="AA472" s="459">
        <f t="shared" si="98"/>
        <v>4863870.96</v>
      </c>
      <c r="AB472" s="452"/>
      <c r="AC472" s="452"/>
      <c r="AD472" s="452"/>
      <c r="AE472" s="452"/>
      <c r="AF472" s="452"/>
      <c r="AG472" s="453"/>
      <c r="AH472" s="452"/>
      <c r="AI472" s="453"/>
      <c r="AJ472" s="453"/>
      <c r="AK472" s="459" t="str">
        <f>IF(AH472&lt;&gt;"",VLOOKUP(AH472,'DON GIA'!$M$1:$P$9,4,0),"")</f>
        <v/>
      </c>
      <c r="AL472" s="459" t="str">
        <f t="shared" si="91"/>
        <v/>
      </c>
      <c r="AM472" s="453"/>
      <c r="AN472" s="453"/>
      <c r="AO472" s="449" t="str">
        <f t="shared" si="96"/>
        <v/>
      </c>
      <c r="AP472" s="463" t="s">
        <v>1808</v>
      </c>
      <c r="AQ472" s="462"/>
    </row>
    <row r="473" spans="1:43" ht="157.5" outlineLevel="2">
      <c r="A473" s="455" t="e">
        <f>IF(C472&lt;&gt;"",$C$8:C472,A472)</f>
        <v>#VALUE!</v>
      </c>
      <c r="B473" s="443" t="str">
        <f>IF(C473&lt;&gt;"",COUNTA($C$8:C473),"")</f>
        <v/>
      </c>
      <c r="C473" s="443"/>
      <c r="D473" s="452"/>
      <c r="E473" s="453"/>
      <c r="F473" s="453"/>
      <c r="G473" s="453"/>
      <c r="H473" s="453"/>
      <c r="I473" s="453"/>
      <c r="J473" s="453"/>
      <c r="K473" s="456"/>
      <c r="L473" s="457"/>
      <c r="M473" s="458" t="str">
        <f>IF(K473&lt;&gt;"",VLOOKUP(K473,'DON GIA'!$S$1:$U$19,3,0),"")</f>
        <v/>
      </c>
      <c r="N473" s="458" t="str">
        <f>IF(K473&lt;&gt;"",VLOOKUP(K473,'DON GIA'!$S$1:$V$19,4,0),"")</f>
        <v/>
      </c>
      <c r="O473" s="458" t="str">
        <f t="shared" si="89"/>
        <v/>
      </c>
      <c r="P473" s="458" t="str">
        <f t="shared" si="90"/>
        <v/>
      </c>
      <c r="Q473" s="452" t="s">
        <v>35</v>
      </c>
      <c r="R473" s="453"/>
      <c r="S473" s="453"/>
      <c r="T473" s="459" t="str">
        <f>IF(Q473&lt;&gt;"",VLOOKUP(Q473,'DON GIA'!$H$1:$K$103,4,0),"")</f>
        <v/>
      </c>
      <c r="U473" s="459" t="str">
        <f t="shared" si="97"/>
        <v/>
      </c>
      <c r="V473" s="456" t="s">
        <v>1138</v>
      </c>
      <c r="W473" s="453" t="s">
        <v>27</v>
      </c>
      <c r="X473" s="460">
        <v>12.6</v>
      </c>
      <c r="Y473" s="461"/>
      <c r="Z473" s="459">
        <f>IF(V473&lt;&gt;"",VLOOKUP(V473,'DON GIA'!$A$1:$D$346,4,0),"")</f>
        <v>292949</v>
      </c>
      <c r="AA473" s="459">
        <f t="shared" si="98"/>
        <v>3691157.4</v>
      </c>
      <c r="AB473" s="452"/>
      <c r="AC473" s="452"/>
      <c r="AD473" s="452"/>
      <c r="AE473" s="452"/>
      <c r="AF473" s="452"/>
      <c r="AG473" s="453"/>
      <c r="AH473" s="452"/>
      <c r="AI473" s="453"/>
      <c r="AJ473" s="453"/>
      <c r="AK473" s="459" t="str">
        <f>IF(AH473&lt;&gt;"",VLOOKUP(AH473,'DON GIA'!$M$1:$P$9,4,0),"")</f>
        <v/>
      </c>
      <c r="AL473" s="459" t="str">
        <f t="shared" si="91"/>
        <v/>
      </c>
      <c r="AM473" s="453"/>
      <c r="AN473" s="453"/>
      <c r="AO473" s="449" t="str">
        <f t="shared" si="96"/>
        <v/>
      </c>
      <c r="AP473" s="463" t="s">
        <v>349</v>
      </c>
      <c r="AQ473" s="462"/>
    </row>
    <row r="474" spans="1:43" ht="63" outlineLevel="2">
      <c r="A474" s="455" t="e">
        <f>IF(C473&lt;&gt;"",$C$8:C473,A473)</f>
        <v>#VALUE!</v>
      </c>
      <c r="B474" s="443" t="str">
        <f>IF(C474&lt;&gt;"",COUNTA($C$8:C474),"")</f>
        <v/>
      </c>
      <c r="C474" s="443"/>
      <c r="D474" s="452"/>
      <c r="E474" s="453"/>
      <c r="F474" s="453"/>
      <c r="G474" s="453"/>
      <c r="H474" s="453"/>
      <c r="I474" s="453"/>
      <c r="J474" s="453"/>
      <c r="K474" s="456"/>
      <c r="L474" s="457"/>
      <c r="M474" s="458" t="str">
        <f>IF(K474&lt;&gt;"",VLOOKUP(K474,'DON GIA'!$S$1:$U$19,3,0),"")</f>
        <v/>
      </c>
      <c r="N474" s="458" t="str">
        <f>IF(K474&lt;&gt;"",VLOOKUP(K474,'DON GIA'!$S$1:$V$19,4,0),"")</f>
        <v/>
      </c>
      <c r="O474" s="458" t="str">
        <f t="shared" si="89"/>
        <v/>
      </c>
      <c r="P474" s="458" t="str">
        <f t="shared" si="90"/>
        <v/>
      </c>
      <c r="Q474" s="452" t="s">
        <v>35</v>
      </c>
      <c r="R474" s="453"/>
      <c r="S474" s="453"/>
      <c r="T474" s="459" t="str">
        <f>IF(Q474&lt;&gt;"",VLOOKUP(Q474,'DON GIA'!$H$1:$K$103,4,0),"")</f>
        <v/>
      </c>
      <c r="U474" s="459" t="str">
        <f t="shared" si="97"/>
        <v/>
      </c>
      <c r="V474" s="456" t="s">
        <v>1044</v>
      </c>
      <c r="W474" s="453" t="s">
        <v>27</v>
      </c>
      <c r="X474" s="460">
        <v>16.64</v>
      </c>
      <c r="Y474" s="461"/>
      <c r="Z474" s="459">
        <f>IF(V474&lt;&gt;"",VLOOKUP(V474,'DON GIA'!$A$1:$D$346,4,0),"")</f>
        <v>854777</v>
      </c>
      <c r="AA474" s="459">
        <f t="shared" si="98"/>
        <v>14223489.280000001</v>
      </c>
      <c r="AB474" s="452"/>
      <c r="AC474" s="452"/>
      <c r="AD474" s="452"/>
      <c r="AE474" s="452"/>
      <c r="AF474" s="452"/>
      <c r="AG474" s="453"/>
      <c r="AH474" s="452"/>
      <c r="AI474" s="453"/>
      <c r="AJ474" s="453"/>
      <c r="AK474" s="459" t="str">
        <f>IF(AH474&lt;&gt;"",VLOOKUP(AH474,'DON GIA'!$M$1:$P$9,4,0),"")</f>
        <v/>
      </c>
      <c r="AL474" s="459" t="str">
        <f t="shared" si="91"/>
        <v/>
      </c>
      <c r="AM474" s="453"/>
      <c r="AN474" s="453"/>
      <c r="AO474" s="449" t="str">
        <f t="shared" si="96"/>
        <v/>
      </c>
      <c r="AP474" s="456"/>
      <c r="AQ474" s="462"/>
    </row>
    <row r="475" spans="1:43" ht="63" outlineLevel="2">
      <c r="A475" s="455" t="e">
        <f>IF(C474&lt;&gt;"",$C$8:C474,A474)</f>
        <v>#VALUE!</v>
      </c>
      <c r="B475" s="443" t="str">
        <f>IF(C475&lt;&gt;"",COUNTA($C$8:C475),"")</f>
        <v/>
      </c>
      <c r="C475" s="443"/>
      <c r="D475" s="452"/>
      <c r="E475" s="453"/>
      <c r="F475" s="453"/>
      <c r="G475" s="453"/>
      <c r="H475" s="453"/>
      <c r="I475" s="453"/>
      <c r="J475" s="453"/>
      <c r="K475" s="456"/>
      <c r="L475" s="457"/>
      <c r="M475" s="458" t="str">
        <f>IF(K475&lt;&gt;"",VLOOKUP(K475,'DON GIA'!$S$1:$U$19,3,0),"")</f>
        <v/>
      </c>
      <c r="N475" s="458" t="str">
        <f>IF(K475&lt;&gt;"",VLOOKUP(K475,'DON GIA'!$S$1:$V$19,4,0),"")</f>
        <v/>
      </c>
      <c r="O475" s="458" t="str">
        <f t="shared" si="89"/>
        <v/>
      </c>
      <c r="P475" s="458" t="str">
        <f t="shared" si="90"/>
        <v/>
      </c>
      <c r="Q475" s="452" t="s">
        <v>35</v>
      </c>
      <c r="R475" s="453"/>
      <c r="S475" s="453"/>
      <c r="T475" s="459" t="str">
        <f>IF(Q475&lt;&gt;"",VLOOKUP(Q475,'DON GIA'!$H$1:$K$103,4,0),"")</f>
        <v/>
      </c>
      <c r="U475" s="459" t="str">
        <f t="shared" si="97"/>
        <v/>
      </c>
      <c r="V475" s="456" t="s">
        <v>1139</v>
      </c>
      <c r="W475" s="453" t="s">
        <v>27</v>
      </c>
      <c r="X475" s="460">
        <v>16.64</v>
      </c>
      <c r="Y475" s="461"/>
      <c r="Z475" s="459">
        <f>IF(V475&lt;&gt;"",VLOOKUP(V475,'DON GIA'!$A$1:$D$346,4,0),"")</f>
        <v>330817</v>
      </c>
      <c r="AA475" s="459">
        <f t="shared" si="98"/>
        <v>5504794.8799999999</v>
      </c>
      <c r="AB475" s="452"/>
      <c r="AC475" s="452"/>
      <c r="AD475" s="452"/>
      <c r="AE475" s="452"/>
      <c r="AF475" s="452"/>
      <c r="AG475" s="453"/>
      <c r="AH475" s="452"/>
      <c r="AI475" s="453"/>
      <c r="AJ475" s="453"/>
      <c r="AK475" s="459" t="str">
        <f>IF(AH475&lt;&gt;"",VLOOKUP(AH475,'DON GIA'!$M$1:$P$9,4,0),"")</f>
        <v/>
      </c>
      <c r="AL475" s="459" t="str">
        <f t="shared" si="91"/>
        <v/>
      </c>
      <c r="AM475" s="453"/>
      <c r="AN475" s="453"/>
      <c r="AO475" s="449" t="str">
        <f t="shared" si="96"/>
        <v/>
      </c>
      <c r="AP475" s="456"/>
      <c r="AQ475" s="462"/>
    </row>
    <row r="476" spans="1:43" ht="126" outlineLevel="2">
      <c r="A476" s="455" t="e">
        <f>IF(C475&lt;&gt;"",$C$8:C475,A475)</f>
        <v>#VALUE!</v>
      </c>
      <c r="B476" s="443" t="str">
        <f>IF(C476&lt;&gt;"",COUNTA($C$8:C476),"")</f>
        <v/>
      </c>
      <c r="C476" s="443"/>
      <c r="D476" s="452"/>
      <c r="E476" s="453"/>
      <c r="F476" s="453"/>
      <c r="G476" s="453"/>
      <c r="H476" s="453"/>
      <c r="I476" s="453"/>
      <c r="J476" s="453"/>
      <c r="K476" s="456"/>
      <c r="L476" s="457"/>
      <c r="M476" s="458" t="str">
        <f>IF(K476&lt;&gt;"",VLOOKUP(K476,'DON GIA'!$S$1:$U$19,3,0),"")</f>
        <v/>
      </c>
      <c r="N476" s="458" t="str">
        <f>IF(K476&lt;&gt;"",VLOOKUP(K476,'DON GIA'!$S$1:$V$19,4,0),"")</f>
        <v/>
      </c>
      <c r="O476" s="458" t="str">
        <f t="shared" si="89"/>
        <v/>
      </c>
      <c r="P476" s="458" t="str">
        <f t="shared" si="90"/>
        <v/>
      </c>
      <c r="Q476" s="452" t="s">
        <v>35</v>
      </c>
      <c r="R476" s="453"/>
      <c r="S476" s="453"/>
      <c r="T476" s="459" t="str">
        <f>IF(Q476&lt;&gt;"",VLOOKUP(Q476,'DON GIA'!$H$1:$K$103,4,0),"")</f>
        <v/>
      </c>
      <c r="U476" s="459" t="str">
        <f t="shared" si="97"/>
        <v/>
      </c>
      <c r="V476" s="456" t="s">
        <v>1140</v>
      </c>
      <c r="W476" s="453" t="s">
        <v>27</v>
      </c>
      <c r="X476" s="460">
        <v>23.2</v>
      </c>
      <c r="Y476" s="461"/>
      <c r="Z476" s="459">
        <f>IF(V476&lt;&gt;"",VLOOKUP(V476,'DON GIA'!$A$1:$D$346,4,0),"")</f>
        <v>1238791</v>
      </c>
      <c r="AA476" s="459">
        <f t="shared" si="98"/>
        <v>28739951.199999999</v>
      </c>
      <c r="AB476" s="452"/>
      <c r="AC476" s="452"/>
      <c r="AD476" s="452"/>
      <c r="AE476" s="452"/>
      <c r="AF476" s="452"/>
      <c r="AG476" s="453"/>
      <c r="AH476" s="452"/>
      <c r="AI476" s="453"/>
      <c r="AJ476" s="453"/>
      <c r="AK476" s="459" t="str">
        <f>IF(AH476&lt;&gt;"",VLOOKUP(AH476,'DON GIA'!$M$1:$P$9,4,0),"")</f>
        <v/>
      </c>
      <c r="AL476" s="459" t="str">
        <f t="shared" si="91"/>
        <v/>
      </c>
      <c r="AM476" s="453"/>
      <c r="AN476" s="453"/>
      <c r="AO476" s="449" t="str">
        <f t="shared" si="96"/>
        <v/>
      </c>
      <c r="AP476" s="456"/>
      <c r="AQ476" s="462"/>
    </row>
    <row r="477" spans="1:43" ht="126" outlineLevel="2">
      <c r="A477" s="455" t="e">
        <f>IF(C476&lt;&gt;"",$C$8:C476,A476)</f>
        <v>#VALUE!</v>
      </c>
      <c r="B477" s="443" t="str">
        <f>IF(C477&lt;&gt;"",COUNTA($C$8:C477),"")</f>
        <v/>
      </c>
      <c r="C477" s="443"/>
      <c r="D477" s="452"/>
      <c r="E477" s="453"/>
      <c r="F477" s="453"/>
      <c r="G477" s="453"/>
      <c r="H477" s="453"/>
      <c r="I477" s="453"/>
      <c r="J477" s="453"/>
      <c r="K477" s="456"/>
      <c r="L477" s="457"/>
      <c r="M477" s="458" t="str">
        <f>IF(K477&lt;&gt;"",VLOOKUP(K477,'DON GIA'!$S$1:$U$19,3,0),"")</f>
        <v/>
      </c>
      <c r="N477" s="458" t="str">
        <f>IF(K477&lt;&gt;"",VLOOKUP(K477,'DON GIA'!$S$1:$V$19,4,0),"")</f>
        <v/>
      </c>
      <c r="O477" s="458" t="str">
        <f t="shared" si="89"/>
        <v/>
      </c>
      <c r="P477" s="458" t="str">
        <f t="shared" si="90"/>
        <v/>
      </c>
      <c r="Q477" s="452" t="s">
        <v>35</v>
      </c>
      <c r="R477" s="453"/>
      <c r="S477" s="453"/>
      <c r="T477" s="459" t="str">
        <f>IF(Q477&lt;&gt;"",VLOOKUP(Q477,'DON GIA'!$H$1:$K$103,4,0),"")</f>
        <v/>
      </c>
      <c r="U477" s="459" t="str">
        <f t="shared" si="97"/>
        <v/>
      </c>
      <c r="V477" s="456" t="s">
        <v>1141</v>
      </c>
      <c r="W477" s="453" t="s">
        <v>27</v>
      </c>
      <c r="X477" s="460">
        <v>5.58</v>
      </c>
      <c r="Y477" s="461"/>
      <c r="Z477" s="459">
        <f>IF(V477&lt;&gt;"",VLOOKUP(V477,'DON GIA'!$A$1:$D$346,4,0),"")</f>
        <v>10375629</v>
      </c>
      <c r="AA477" s="459">
        <f t="shared" si="98"/>
        <v>57896009.82</v>
      </c>
      <c r="AB477" s="452"/>
      <c r="AC477" s="452"/>
      <c r="AD477" s="452"/>
      <c r="AE477" s="452" t="s">
        <v>31</v>
      </c>
      <c r="AF477" s="452"/>
      <c r="AG477" s="453"/>
      <c r="AH477" s="452"/>
      <c r="AI477" s="453"/>
      <c r="AJ477" s="453"/>
      <c r="AK477" s="459" t="str">
        <f>IF(AH477&lt;&gt;"",VLOOKUP(AH477,'DON GIA'!$M$1:$P$9,4,0),"")</f>
        <v/>
      </c>
      <c r="AL477" s="459" t="str">
        <f t="shared" si="91"/>
        <v/>
      </c>
      <c r="AM477" s="453"/>
      <c r="AN477" s="453"/>
      <c r="AO477" s="449" t="str">
        <f t="shared" si="96"/>
        <v/>
      </c>
      <c r="AP477" s="456"/>
      <c r="AQ477" s="462"/>
    </row>
    <row r="478" spans="1:43" ht="31.5" outlineLevel="2">
      <c r="A478" s="455" t="e">
        <f>IF(C477&lt;&gt;"",$C$8:C477,A477)</f>
        <v>#VALUE!</v>
      </c>
      <c r="B478" s="443" t="str">
        <f>IF(C478&lt;&gt;"",COUNTA($C$8:C478),"")</f>
        <v/>
      </c>
      <c r="C478" s="443"/>
      <c r="D478" s="452"/>
      <c r="E478" s="453"/>
      <c r="F478" s="453"/>
      <c r="G478" s="453"/>
      <c r="H478" s="453"/>
      <c r="I478" s="453"/>
      <c r="J478" s="453"/>
      <c r="K478" s="456"/>
      <c r="L478" s="457"/>
      <c r="M478" s="458" t="str">
        <f>IF(K478&lt;&gt;"",VLOOKUP(K478,'DON GIA'!$S$1:$U$19,3,0),"")</f>
        <v/>
      </c>
      <c r="N478" s="458" t="str">
        <f>IF(K478&lt;&gt;"",VLOOKUP(K478,'DON GIA'!$S$1:$V$19,4,0),"")</f>
        <v/>
      </c>
      <c r="O478" s="458" t="str">
        <f t="shared" si="89"/>
        <v/>
      </c>
      <c r="P478" s="458" t="str">
        <f t="shared" si="90"/>
        <v/>
      </c>
      <c r="Q478" s="452" t="s">
        <v>35</v>
      </c>
      <c r="R478" s="453"/>
      <c r="S478" s="453"/>
      <c r="T478" s="459" t="str">
        <f>IF(Q478&lt;&gt;"",VLOOKUP(Q478,'DON GIA'!$H$1:$K$103,4,0),"")</f>
        <v/>
      </c>
      <c r="U478" s="459" t="str">
        <f t="shared" si="97"/>
        <v/>
      </c>
      <c r="V478" s="456" t="s">
        <v>1023</v>
      </c>
      <c r="W478" s="453" t="s">
        <v>38</v>
      </c>
      <c r="X478" s="460">
        <v>0.315</v>
      </c>
      <c r="Y478" s="461"/>
      <c r="Z478" s="459">
        <f>IF(V478&lt;&gt;"",VLOOKUP(V478,'DON GIA'!$A$1:$D$346,4,0),"")</f>
        <v>2523428</v>
      </c>
      <c r="AA478" s="459">
        <f t="shared" si="98"/>
        <v>794879.82</v>
      </c>
      <c r="AB478" s="452"/>
      <c r="AC478" s="452"/>
      <c r="AD478" s="452"/>
      <c r="AE478" s="452"/>
      <c r="AF478" s="452"/>
      <c r="AG478" s="453"/>
      <c r="AH478" s="452"/>
      <c r="AI478" s="453"/>
      <c r="AJ478" s="453"/>
      <c r="AK478" s="459" t="str">
        <f>IF(AH478&lt;&gt;"",VLOOKUP(AH478,'DON GIA'!$M$1:$P$9,4,0),"")</f>
        <v/>
      </c>
      <c r="AL478" s="459" t="str">
        <f t="shared" si="91"/>
        <v/>
      </c>
      <c r="AM478" s="453"/>
      <c r="AN478" s="453"/>
      <c r="AO478" s="449" t="str">
        <f t="shared" si="96"/>
        <v/>
      </c>
      <c r="AP478" s="456"/>
      <c r="AQ478" s="462"/>
    </row>
    <row r="479" spans="1:43" ht="63" outlineLevel="2">
      <c r="A479" s="455" t="e">
        <f>IF(C478&lt;&gt;"",$C$8:C478,A478)</f>
        <v>#VALUE!</v>
      </c>
      <c r="B479" s="443" t="str">
        <f>IF(C479&lt;&gt;"",COUNTA($C$8:C479),"")</f>
        <v/>
      </c>
      <c r="C479" s="443"/>
      <c r="D479" s="452"/>
      <c r="E479" s="453"/>
      <c r="F479" s="453"/>
      <c r="G479" s="453"/>
      <c r="H479" s="453"/>
      <c r="I479" s="453"/>
      <c r="J479" s="453"/>
      <c r="K479" s="456"/>
      <c r="L479" s="457"/>
      <c r="M479" s="458" t="str">
        <f>IF(K479&lt;&gt;"",VLOOKUP(K479,'DON GIA'!$S$1:$U$19,3,0),"")</f>
        <v/>
      </c>
      <c r="N479" s="458" t="str">
        <f>IF(K479&lt;&gt;"",VLOOKUP(K479,'DON GIA'!$S$1:$V$19,4,0),"")</f>
        <v/>
      </c>
      <c r="O479" s="458" t="str">
        <f t="shared" si="89"/>
        <v/>
      </c>
      <c r="P479" s="458" t="str">
        <f t="shared" si="90"/>
        <v/>
      </c>
      <c r="Q479" s="452" t="s">
        <v>35</v>
      </c>
      <c r="R479" s="453"/>
      <c r="S479" s="453"/>
      <c r="T479" s="459" t="str">
        <f>IF(Q479&lt;&gt;"",VLOOKUP(Q479,'DON GIA'!$H$1:$K$103,4,0),"")</f>
        <v/>
      </c>
      <c r="U479" s="459" t="str">
        <f t="shared" si="97"/>
        <v/>
      </c>
      <c r="V479" s="456" t="s">
        <v>1054</v>
      </c>
      <c r="W479" s="453" t="s">
        <v>27</v>
      </c>
      <c r="X479" s="460">
        <v>1.38</v>
      </c>
      <c r="Y479" s="461"/>
      <c r="Z479" s="459">
        <f>IF(V479&lt;&gt;"",VLOOKUP(V479,'DON GIA'!$A$1:$D$346,4,0),"")</f>
        <v>1398600</v>
      </c>
      <c r="AA479" s="459">
        <f t="shared" si="98"/>
        <v>1930067.9999999998</v>
      </c>
      <c r="AB479" s="452"/>
      <c r="AC479" s="452"/>
      <c r="AD479" s="452"/>
      <c r="AE479" s="452"/>
      <c r="AF479" s="452"/>
      <c r="AG479" s="453"/>
      <c r="AH479" s="452"/>
      <c r="AI479" s="453"/>
      <c r="AJ479" s="453"/>
      <c r="AK479" s="459" t="str">
        <f>IF(AH479&lt;&gt;"",VLOOKUP(AH479,'DON GIA'!$M$1:$P$9,4,0),"")</f>
        <v/>
      </c>
      <c r="AL479" s="459" t="str">
        <f t="shared" si="91"/>
        <v/>
      </c>
      <c r="AM479" s="453"/>
      <c r="AN479" s="453"/>
      <c r="AO479" s="449" t="str">
        <f t="shared" si="96"/>
        <v/>
      </c>
      <c r="AP479" s="456"/>
      <c r="AQ479" s="462"/>
    </row>
    <row r="480" spans="1:43" ht="63" outlineLevel="2">
      <c r="A480" s="455" t="e">
        <f>IF(C479&lt;&gt;"",$C$8:C479,A479)</f>
        <v>#VALUE!</v>
      </c>
      <c r="B480" s="443" t="str">
        <f>IF(C480&lt;&gt;"",COUNTA($C$8:C480),"")</f>
        <v/>
      </c>
      <c r="C480" s="443"/>
      <c r="D480" s="452"/>
      <c r="E480" s="453"/>
      <c r="F480" s="453"/>
      <c r="G480" s="453"/>
      <c r="H480" s="453"/>
      <c r="I480" s="453"/>
      <c r="J480" s="453"/>
      <c r="K480" s="456"/>
      <c r="L480" s="457"/>
      <c r="M480" s="458" t="str">
        <f>IF(K480&lt;&gt;"",VLOOKUP(K480,'DON GIA'!$S$1:$U$19,3,0),"")</f>
        <v/>
      </c>
      <c r="N480" s="458" t="str">
        <f>IF(K480&lt;&gt;"",VLOOKUP(K480,'DON GIA'!$S$1:$V$19,4,0),"")</f>
        <v/>
      </c>
      <c r="O480" s="458" t="str">
        <f t="shared" si="89"/>
        <v/>
      </c>
      <c r="P480" s="458" t="str">
        <f t="shared" si="90"/>
        <v/>
      </c>
      <c r="Q480" s="452" t="s">
        <v>35</v>
      </c>
      <c r="R480" s="453"/>
      <c r="S480" s="453"/>
      <c r="T480" s="459" t="str">
        <f>IF(Q480&lt;&gt;"",VLOOKUP(Q480,'DON GIA'!$H$1:$K$103,4,0),"")</f>
        <v/>
      </c>
      <c r="U480" s="459" t="str">
        <f t="shared" si="97"/>
        <v/>
      </c>
      <c r="V480" s="456" t="s">
        <v>1130</v>
      </c>
      <c r="W480" s="453" t="s">
        <v>27</v>
      </c>
      <c r="X480" s="460">
        <v>4.95</v>
      </c>
      <c r="Y480" s="461"/>
      <c r="Z480" s="459">
        <f>IF(V480&lt;&gt;"",VLOOKUP(V480,'DON GIA'!$A$1:$D$346,4,0),"")</f>
        <v>282038</v>
      </c>
      <c r="AA480" s="459">
        <f t="shared" si="98"/>
        <v>1396088.1</v>
      </c>
      <c r="AB480" s="452"/>
      <c r="AC480" s="452"/>
      <c r="AD480" s="452"/>
      <c r="AE480" s="452"/>
      <c r="AF480" s="452"/>
      <c r="AG480" s="453"/>
      <c r="AH480" s="452"/>
      <c r="AI480" s="453"/>
      <c r="AJ480" s="453"/>
      <c r="AK480" s="459" t="str">
        <f>IF(AH480&lt;&gt;"",VLOOKUP(AH480,'DON GIA'!$M$1:$P$9,4,0),"")</f>
        <v/>
      </c>
      <c r="AL480" s="459" t="str">
        <f t="shared" si="91"/>
        <v/>
      </c>
      <c r="AM480" s="453"/>
      <c r="AN480" s="453"/>
      <c r="AO480" s="449" t="str">
        <f t="shared" si="96"/>
        <v/>
      </c>
      <c r="AP480" s="456"/>
      <c r="AQ480" s="462"/>
    </row>
    <row r="481" spans="1:43" ht="63" outlineLevel="2">
      <c r="A481" s="455" t="e">
        <f>IF(C480&lt;&gt;"",$C$8:C480,A480)</f>
        <v>#VALUE!</v>
      </c>
      <c r="B481" s="443" t="str">
        <f>IF(C481&lt;&gt;"",COUNTA($C$8:C481),"")</f>
        <v/>
      </c>
      <c r="C481" s="443"/>
      <c r="D481" s="452"/>
      <c r="E481" s="453"/>
      <c r="F481" s="453"/>
      <c r="G481" s="453"/>
      <c r="H481" s="453"/>
      <c r="I481" s="453"/>
      <c r="J481" s="453"/>
      <c r="K481" s="456"/>
      <c r="L481" s="457"/>
      <c r="M481" s="458" t="str">
        <f>IF(K481&lt;&gt;"",VLOOKUP(K481,'DON GIA'!$S$1:$U$19,3,0),"")</f>
        <v/>
      </c>
      <c r="N481" s="458" t="str">
        <f>IF(K481&lt;&gt;"",VLOOKUP(K481,'DON GIA'!$S$1:$V$19,4,0),"")</f>
        <v/>
      </c>
      <c r="O481" s="458" t="str">
        <f t="shared" si="89"/>
        <v/>
      </c>
      <c r="P481" s="458" t="str">
        <f t="shared" si="90"/>
        <v/>
      </c>
      <c r="Q481" s="452" t="s">
        <v>35</v>
      </c>
      <c r="R481" s="453"/>
      <c r="S481" s="453"/>
      <c r="T481" s="459" t="str">
        <f>IF(Q481&lt;&gt;"",VLOOKUP(Q481,'DON GIA'!$H$1:$K$103,4,0),"")</f>
        <v/>
      </c>
      <c r="U481" s="459" t="str">
        <f t="shared" si="97"/>
        <v/>
      </c>
      <c r="V481" s="456" t="s">
        <v>1105</v>
      </c>
      <c r="W481" s="453" t="s">
        <v>27</v>
      </c>
      <c r="X481" s="460">
        <v>1.44</v>
      </c>
      <c r="Y481" s="461"/>
      <c r="Z481" s="459">
        <f>IF(V481&lt;&gt;"",VLOOKUP(V481,'DON GIA'!$A$1:$D$346,4,0),"")</f>
        <v>292949</v>
      </c>
      <c r="AA481" s="459">
        <f t="shared" si="98"/>
        <v>421846.56</v>
      </c>
      <c r="AB481" s="452"/>
      <c r="AC481" s="452"/>
      <c r="AD481" s="452"/>
      <c r="AE481" s="452"/>
      <c r="AF481" s="452"/>
      <c r="AG481" s="453"/>
      <c r="AH481" s="452"/>
      <c r="AI481" s="453"/>
      <c r="AJ481" s="453"/>
      <c r="AK481" s="459" t="str">
        <f>IF(AH481&lt;&gt;"",VLOOKUP(AH481,'DON GIA'!$M$1:$P$9,4,0),"")</f>
        <v/>
      </c>
      <c r="AL481" s="459" t="str">
        <f t="shared" si="91"/>
        <v/>
      </c>
      <c r="AM481" s="453"/>
      <c r="AN481" s="453"/>
      <c r="AO481" s="449" t="str">
        <f t="shared" si="96"/>
        <v/>
      </c>
      <c r="AP481" s="456"/>
      <c r="AQ481" s="462"/>
    </row>
    <row r="482" spans="1:43" ht="63" outlineLevel="2">
      <c r="A482" s="455" t="e">
        <f>IF(C481&lt;&gt;"",$C$8:C481,A481)</f>
        <v>#VALUE!</v>
      </c>
      <c r="B482" s="443" t="str">
        <f>IF(C482&lt;&gt;"",COUNTA($C$8:C482),"")</f>
        <v/>
      </c>
      <c r="C482" s="443"/>
      <c r="D482" s="452"/>
      <c r="E482" s="453"/>
      <c r="F482" s="453"/>
      <c r="G482" s="453"/>
      <c r="H482" s="453"/>
      <c r="I482" s="453"/>
      <c r="J482" s="453"/>
      <c r="K482" s="456"/>
      <c r="L482" s="457"/>
      <c r="M482" s="458" t="str">
        <f>IF(K482&lt;&gt;"",VLOOKUP(K482,'DON GIA'!$S$1:$U$19,3,0),"")</f>
        <v/>
      </c>
      <c r="N482" s="458" t="str">
        <f>IF(K482&lt;&gt;"",VLOOKUP(K482,'DON GIA'!$S$1:$V$19,4,0),"")</f>
        <v/>
      </c>
      <c r="O482" s="458" t="str">
        <f t="shared" si="89"/>
        <v/>
      </c>
      <c r="P482" s="458" t="str">
        <f t="shared" si="90"/>
        <v/>
      </c>
      <c r="Q482" s="452" t="s">
        <v>35</v>
      </c>
      <c r="R482" s="453"/>
      <c r="S482" s="453"/>
      <c r="T482" s="459" t="str">
        <f>IF(Q482&lt;&gt;"",VLOOKUP(Q482,'DON GIA'!$H$1:$K$103,4,0),"")</f>
        <v/>
      </c>
      <c r="U482" s="459" t="str">
        <f t="shared" si="97"/>
        <v/>
      </c>
      <c r="V482" s="456" t="s">
        <v>1108</v>
      </c>
      <c r="W482" s="453" t="s">
        <v>27</v>
      </c>
      <c r="X482" s="460">
        <v>6</v>
      </c>
      <c r="Y482" s="461"/>
      <c r="Z482" s="459">
        <f>IF(V482&lt;&gt;"",VLOOKUP(V482,'DON GIA'!$A$1:$D$346,4,0),"")</f>
        <v>282038</v>
      </c>
      <c r="AA482" s="459">
        <f t="shared" si="98"/>
        <v>1692228</v>
      </c>
      <c r="AB482" s="452"/>
      <c r="AC482" s="452"/>
      <c r="AD482" s="452"/>
      <c r="AE482" s="452"/>
      <c r="AF482" s="452"/>
      <c r="AG482" s="453"/>
      <c r="AH482" s="452"/>
      <c r="AI482" s="453"/>
      <c r="AJ482" s="453"/>
      <c r="AK482" s="459" t="str">
        <f>IF(AH482&lt;&gt;"",VLOOKUP(AH482,'DON GIA'!$M$1:$P$9,4,0),"")</f>
        <v/>
      </c>
      <c r="AL482" s="459" t="str">
        <f t="shared" si="91"/>
        <v/>
      </c>
      <c r="AM482" s="453"/>
      <c r="AN482" s="453"/>
      <c r="AO482" s="449" t="str">
        <f t="shared" si="96"/>
        <v/>
      </c>
      <c r="AP482" s="456"/>
      <c r="AQ482" s="462"/>
    </row>
    <row r="483" spans="1:43" ht="63" outlineLevel="2">
      <c r="A483" s="455" t="e">
        <f>IF(C482&lt;&gt;"",$C$8:C482,A482)</f>
        <v>#VALUE!</v>
      </c>
      <c r="B483" s="443" t="str">
        <f>IF(C483&lt;&gt;"",COUNTA($C$8:C483),"")</f>
        <v/>
      </c>
      <c r="C483" s="443"/>
      <c r="D483" s="452"/>
      <c r="E483" s="453"/>
      <c r="F483" s="453"/>
      <c r="G483" s="453"/>
      <c r="H483" s="453"/>
      <c r="I483" s="453"/>
      <c r="J483" s="453"/>
      <c r="K483" s="456"/>
      <c r="L483" s="457"/>
      <c r="M483" s="458" t="str">
        <f>IF(K483&lt;&gt;"",VLOOKUP(K483,'DON GIA'!$S$1:$U$19,3,0),"")</f>
        <v/>
      </c>
      <c r="N483" s="458" t="str">
        <f>IF(K483&lt;&gt;"",VLOOKUP(K483,'DON GIA'!$S$1:$V$19,4,0),"")</f>
        <v/>
      </c>
      <c r="O483" s="458" t="str">
        <f t="shared" si="89"/>
        <v/>
      </c>
      <c r="P483" s="458" t="str">
        <f t="shared" si="90"/>
        <v/>
      </c>
      <c r="Q483" s="452" t="s">
        <v>35</v>
      </c>
      <c r="R483" s="453"/>
      <c r="S483" s="453"/>
      <c r="T483" s="459" t="str">
        <f>IF(Q483&lt;&gt;"",VLOOKUP(Q483,'DON GIA'!$H$1:$K$103,4,0),"")</f>
        <v/>
      </c>
      <c r="U483" s="459" t="str">
        <f t="shared" si="97"/>
        <v/>
      </c>
      <c r="V483" s="456" t="s">
        <v>1006</v>
      </c>
      <c r="W483" s="453" t="s">
        <v>27</v>
      </c>
      <c r="X483" s="460">
        <v>98.42</v>
      </c>
      <c r="Y483" s="461"/>
      <c r="Z483" s="459">
        <f>IF(V483&lt;&gt;"",VLOOKUP(V483,'DON GIA'!$A$1:$D$346,4,0),"")</f>
        <v>109890</v>
      </c>
      <c r="AA483" s="459">
        <f t="shared" si="98"/>
        <v>10815373.800000001</v>
      </c>
      <c r="AB483" s="452"/>
      <c r="AC483" s="452"/>
      <c r="AD483" s="452"/>
      <c r="AE483" s="452"/>
      <c r="AF483" s="452"/>
      <c r="AG483" s="453"/>
      <c r="AH483" s="452"/>
      <c r="AI483" s="453"/>
      <c r="AJ483" s="453"/>
      <c r="AK483" s="459" t="str">
        <f>IF(AH483&lt;&gt;"",VLOOKUP(AH483,'DON GIA'!$M$1:$P$9,4,0),"")</f>
        <v/>
      </c>
      <c r="AL483" s="459" t="str">
        <f t="shared" si="91"/>
        <v/>
      </c>
      <c r="AM483" s="453"/>
      <c r="AN483" s="453"/>
      <c r="AO483" s="449" t="str">
        <f t="shared" si="96"/>
        <v/>
      </c>
      <c r="AP483" s="456"/>
      <c r="AQ483" s="462"/>
    </row>
    <row r="484" spans="1:43" ht="94.5" outlineLevel="2">
      <c r="A484" s="455" t="e">
        <f>IF(C483&lt;&gt;"",$C$8:C483,A483)</f>
        <v>#VALUE!</v>
      </c>
      <c r="B484" s="443" t="str">
        <f>IF(C484&lt;&gt;"",COUNTA($C$8:C484),"")</f>
        <v/>
      </c>
      <c r="C484" s="443"/>
      <c r="D484" s="452"/>
      <c r="E484" s="453"/>
      <c r="F484" s="453"/>
      <c r="G484" s="453"/>
      <c r="H484" s="453"/>
      <c r="I484" s="453"/>
      <c r="J484" s="453"/>
      <c r="K484" s="456"/>
      <c r="L484" s="457"/>
      <c r="M484" s="458" t="str">
        <f>IF(K484&lt;&gt;"",VLOOKUP(K484,'DON GIA'!$S$1:$U$19,3,0),"")</f>
        <v/>
      </c>
      <c r="N484" s="458" t="str">
        <f>IF(K484&lt;&gt;"",VLOOKUP(K484,'DON GIA'!$S$1:$V$19,4,0),"")</f>
        <v/>
      </c>
      <c r="O484" s="458" t="str">
        <f t="shared" si="89"/>
        <v/>
      </c>
      <c r="P484" s="458" t="str">
        <f t="shared" si="90"/>
        <v/>
      </c>
      <c r="Q484" s="452" t="s">
        <v>35</v>
      </c>
      <c r="R484" s="453"/>
      <c r="S484" s="453"/>
      <c r="T484" s="459" t="str">
        <f>IF(Q484&lt;&gt;"",VLOOKUP(Q484,'DON GIA'!$H$1:$K$103,4,0),"")</f>
        <v/>
      </c>
      <c r="U484" s="459" t="str">
        <f t="shared" si="97"/>
        <v/>
      </c>
      <c r="V484" s="456" t="s">
        <v>1049</v>
      </c>
      <c r="W484" s="453" t="s">
        <v>42</v>
      </c>
      <c r="X484" s="460">
        <v>1</v>
      </c>
      <c r="Y484" s="461"/>
      <c r="Z484" s="459">
        <f>IF(V484&lt;&gt;"",VLOOKUP(V484,'DON GIA'!$A$1:$D$346,4,0),"")</f>
        <v>3793079</v>
      </c>
      <c r="AA484" s="459">
        <f t="shared" si="98"/>
        <v>3793079</v>
      </c>
      <c r="AB484" s="452"/>
      <c r="AC484" s="452"/>
      <c r="AD484" s="452"/>
      <c r="AE484" s="452"/>
      <c r="AF484" s="452"/>
      <c r="AG484" s="453"/>
      <c r="AH484" s="452"/>
      <c r="AI484" s="453"/>
      <c r="AJ484" s="453"/>
      <c r="AK484" s="459" t="str">
        <f>IF(AH484&lt;&gt;"",VLOOKUP(AH484,'DON GIA'!$M$1:$P$9,4,0),"")</f>
        <v/>
      </c>
      <c r="AL484" s="459" t="str">
        <f t="shared" si="91"/>
        <v/>
      </c>
      <c r="AM484" s="453"/>
      <c r="AN484" s="453"/>
      <c r="AO484" s="449" t="str">
        <f t="shared" si="96"/>
        <v/>
      </c>
      <c r="AP484" s="456"/>
      <c r="AQ484" s="462"/>
    </row>
    <row r="485" spans="1:43" ht="31.5" outlineLevel="2">
      <c r="A485" s="455" t="e">
        <f>IF(C484&lt;&gt;"",$C$8:C484,A484)</f>
        <v>#VALUE!</v>
      </c>
      <c r="B485" s="443" t="str">
        <f>IF(C485&lt;&gt;"",COUNTA($C$8:C485),"")</f>
        <v/>
      </c>
      <c r="C485" s="443"/>
      <c r="D485" s="444"/>
      <c r="E485" s="453"/>
      <c r="F485" s="453"/>
      <c r="G485" s="453"/>
      <c r="H485" s="453"/>
      <c r="I485" s="453"/>
      <c r="J485" s="453"/>
      <c r="K485" s="456"/>
      <c r="L485" s="457"/>
      <c r="M485" s="458" t="str">
        <f>IF(K485&lt;&gt;"",VLOOKUP(K485,'DON GIA'!$S$1:$U$19,3,0),"")</f>
        <v/>
      </c>
      <c r="N485" s="458" t="str">
        <f>IF(K485&lt;&gt;"",VLOOKUP(K485,'DON GIA'!$S$1:$V$19,4,0),"")</f>
        <v/>
      </c>
      <c r="O485" s="458" t="str">
        <f t="shared" si="89"/>
        <v/>
      </c>
      <c r="P485" s="458" t="str">
        <f t="shared" si="90"/>
        <v/>
      </c>
      <c r="Q485" s="452" t="s">
        <v>35</v>
      </c>
      <c r="R485" s="453"/>
      <c r="S485" s="453"/>
      <c r="T485" s="459" t="str">
        <f>IF(Q485&lt;&gt;"",VLOOKUP(Q485,'DON GIA'!$H$1:$K$103,4,0),"")</f>
        <v/>
      </c>
      <c r="U485" s="459" t="str">
        <f t="shared" si="97"/>
        <v/>
      </c>
      <c r="V485" s="456"/>
      <c r="W485" s="453"/>
      <c r="X485" s="460"/>
      <c r="Y485" s="461"/>
      <c r="Z485" s="459" t="str">
        <f>IF(V485&lt;&gt;"",VLOOKUP(V485,'DON GIA'!$A$1:$D$346,4,0),"")</f>
        <v/>
      </c>
      <c r="AA485" s="459" t="str">
        <f t="shared" si="98"/>
        <v/>
      </c>
      <c r="AB485" s="452"/>
      <c r="AC485" s="452"/>
      <c r="AD485" s="452"/>
      <c r="AE485" s="452"/>
      <c r="AF485" s="452"/>
      <c r="AG485" s="453"/>
      <c r="AH485" s="452"/>
      <c r="AI485" s="453"/>
      <c r="AJ485" s="453"/>
      <c r="AK485" s="459" t="str">
        <f>IF(AH485&lt;&gt;"",VLOOKUP(AH485,'DON GIA'!$M$1:$P$9,4,0),"")</f>
        <v/>
      </c>
      <c r="AL485" s="459" t="str">
        <f t="shared" si="91"/>
        <v/>
      </c>
      <c r="AM485" s="453"/>
      <c r="AN485" s="453"/>
      <c r="AO485" s="449" t="str">
        <f t="shared" si="96"/>
        <v/>
      </c>
      <c r="AP485" s="456"/>
      <c r="AQ485" s="462"/>
    </row>
    <row r="486" spans="1:43" ht="31.5" outlineLevel="1">
      <c r="A486" s="410" t="s">
        <v>823</v>
      </c>
      <c r="B486" s="443">
        <f>IF(C486&lt;&gt;"",COUNTA($C$8:C486),"")</f>
        <v>38</v>
      </c>
      <c r="C486" s="443">
        <v>430</v>
      </c>
      <c r="D486" s="444" t="s">
        <v>245</v>
      </c>
      <c r="E486" s="445"/>
      <c r="F486" s="445"/>
      <c r="G486" s="445"/>
      <c r="H486" s="445"/>
      <c r="I486" s="445"/>
      <c r="J486" s="445"/>
      <c r="K486" s="446"/>
      <c r="L486" s="447">
        <f>SUBTOTAL(9,L487:L497)</f>
        <v>111.9</v>
      </c>
      <c r="M486" s="448"/>
      <c r="N486" s="448"/>
      <c r="O486" s="448">
        <f>SUBTOTAL(9,O487:O497)</f>
        <v>187880100</v>
      </c>
      <c r="P486" s="448">
        <f>SUBTOTAL(9,P487:P497)</f>
        <v>0</v>
      </c>
      <c r="Q486" s="444"/>
      <c r="R486" s="445"/>
      <c r="S486" s="445">
        <f>SUBTOTAL(9,S487:S497)</f>
        <v>0</v>
      </c>
      <c r="T486" s="449"/>
      <c r="U486" s="449">
        <f>SUBTOTAL(9,U487:U497)</f>
        <v>0</v>
      </c>
      <c r="V486" s="446"/>
      <c r="W486" s="445"/>
      <c r="X486" s="450">
        <f>SUBTOTAL(9,X487:X497)</f>
        <v>225.69199999999998</v>
      </c>
      <c r="Y486" s="451">
        <f>SUBTOTAL(9,Y487:Y497)</f>
        <v>0</v>
      </c>
      <c r="Z486" s="449"/>
      <c r="AA486" s="449">
        <f>SUBTOTAL(9,AA487:AA497)</f>
        <v>393095364.2159999</v>
      </c>
      <c r="AB486" s="452"/>
      <c r="AC486" s="452"/>
      <c r="AD486" s="452"/>
      <c r="AE486" s="452"/>
      <c r="AF486" s="452"/>
      <c r="AG486" s="453"/>
      <c r="AH486" s="452"/>
      <c r="AI486" s="445"/>
      <c r="AJ486" s="445">
        <f>SUBTOTAL(9,AJ487:AJ497)</f>
        <v>4</v>
      </c>
      <c r="AK486" s="449"/>
      <c r="AL486" s="449">
        <f>SUBTOTAL(9,AL487:AL497)</f>
        <v>51687760</v>
      </c>
      <c r="AM486" s="445"/>
      <c r="AN486" s="445">
        <f>SUBTOTAL(9,AN487:AN497)</f>
        <v>1</v>
      </c>
      <c r="AO486" s="449">
        <f t="shared" si="96"/>
        <v>632663224.21599984</v>
      </c>
      <c r="AP486" s="454"/>
      <c r="AQ486" s="423"/>
    </row>
    <row r="487" spans="1:43" ht="126" outlineLevel="2">
      <c r="A487" s="455" t="e">
        <f>IF(C486&lt;&gt;"",$C$8:C486,A485)</f>
        <v>#VALUE!</v>
      </c>
      <c r="B487" s="443" t="str">
        <f>IF(C487&lt;&gt;"",COUNTA($C$8:C487),"")</f>
        <v/>
      </c>
      <c r="C487" s="443"/>
      <c r="D487" s="452" t="s">
        <v>246</v>
      </c>
      <c r="E487" s="453">
        <v>3</v>
      </c>
      <c r="F487" s="453"/>
      <c r="G487" s="453">
        <v>434</v>
      </c>
      <c r="H487" s="453">
        <v>79</v>
      </c>
      <c r="I487" s="453" t="s">
        <v>223</v>
      </c>
      <c r="J487" s="453" t="s">
        <v>224</v>
      </c>
      <c r="K487" s="456" t="s">
        <v>973</v>
      </c>
      <c r="L487" s="457">
        <v>111.9</v>
      </c>
      <c r="M487" s="458">
        <f>IF(K487&lt;&gt;"",VLOOKUP(K487,'DON GIA'!$S$1:$U$19,3,0),"")</f>
        <v>1679000</v>
      </c>
      <c r="N487" s="458">
        <f>IF(K487&lt;&gt;"",VLOOKUP(K487,'DON GIA'!$S$1:$V$19,4,0),"")</f>
        <v>0</v>
      </c>
      <c r="O487" s="458">
        <f t="shared" si="89"/>
        <v>187880100</v>
      </c>
      <c r="P487" s="458">
        <f t="shared" si="90"/>
        <v>0</v>
      </c>
      <c r="Q487" s="452" t="s">
        <v>35</v>
      </c>
      <c r="R487" s="453"/>
      <c r="S487" s="453"/>
      <c r="T487" s="459" t="str">
        <f>IF(Q487&lt;&gt;"",VLOOKUP(Q487,'DON GIA'!$H$1:$K$103,4,0),"")</f>
        <v/>
      </c>
      <c r="U487" s="459" t="str">
        <f t="shared" ref="U487:U497" si="99">IF(Q487&lt;&gt;"",IF(ISNUMBER(T487),S487*T487,""),"")</f>
        <v/>
      </c>
      <c r="V487" s="456" t="s">
        <v>1142</v>
      </c>
      <c r="W487" s="453" t="s">
        <v>27</v>
      </c>
      <c r="X487" s="460">
        <v>15.6</v>
      </c>
      <c r="Y487" s="461"/>
      <c r="Z487" s="459">
        <f>IF(V487&lt;&gt;"",VLOOKUP(V487,'DON GIA'!$A$1:$D$346,4,0),"")</f>
        <v>3840615</v>
      </c>
      <c r="AA487" s="459">
        <f t="shared" ref="AA487:AA497" si="100">IF(V487&lt;&gt;"",IF(ISNUMBER(Z487),X487*Z487,""),"")</f>
        <v>59913594</v>
      </c>
      <c r="AB487" s="452" t="s">
        <v>28</v>
      </c>
      <c r="AC487" s="452" t="s">
        <v>29</v>
      </c>
      <c r="AD487" s="452" t="s">
        <v>34</v>
      </c>
      <c r="AE487" s="452" t="s">
        <v>31</v>
      </c>
      <c r="AF487" s="452" t="s">
        <v>32</v>
      </c>
      <c r="AG487" s="453" t="s">
        <v>41</v>
      </c>
      <c r="AH487" s="452" t="s">
        <v>562</v>
      </c>
      <c r="AI487" s="453" t="s">
        <v>409</v>
      </c>
      <c r="AJ487" s="453">
        <v>3</v>
      </c>
      <c r="AK487" s="459">
        <f>IF(AH487&lt;&gt;"",VLOOKUP(AH487,'DON GIA'!$M$1:$P$9,4,0),"")</f>
        <v>12895920</v>
      </c>
      <c r="AL487" s="459">
        <f t="shared" si="91"/>
        <v>38687760</v>
      </c>
      <c r="AM487" s="453" t="s">
        <v>407</v>
      </c>
      <c r="AN487" s="453">
        <v>1</v>
      </c>
      <c r="AO487" s="449" t="str">
        <f t="shared" si="96"/>
        <v/>
      </c>
      <c r="AP487" s="454" t="s">
        <v>1809</v>
      </c>
      <c r="AQ487" s="462"/>
    </row>
    <row r="488" spans="1:43" ht="409.5" outlineLevel="2">
      <c r="A488" s="455" t="e">
        <f>IF(C487&lt;&gt;"",$C$8:C487,A487)</f>
        <v>#VALUE!</v>
      </c>
      <c r="B488" s="443" t="str">
        <f>IF(C488&lt;&gt;"",COUNTA($C$8:C488),"")</f>
        <v/>
      </c>
      <c r="C488" s="443"/>
      <c r="D488" s="452" t="s">
        <v>71</v>
      </c>
      <c r="E488" s="453"/>
      <c r="F488" s="453"/>
      <c r="G488" s="453"/>
      <c r="H488" s="453"/>
      <c r="I488" s="453"/>
      <c r="J488" s="453"/>
      <c r="K488" s="456"/>
      <c r="L488" s="457"/>
      <c r="M488" s="458" t="str">
        <f>IF(K488&lt;&gt;"",VLOOKUP(K488,'DON GIA'!$S$1:$U$19,3,0),"")</f>
        <v/>
      </c>
      <c r="N488" s="458" t="str">
        <f>IF(K488&lt;&gt;"",VLOOKUP(K488,'DON GIA'!$S$1:$V$19,4,0),"")</f>
        <v/>
      </c>
      <c r="O488" s="458" t="str">
        <f t="shared" si="89"/>
        <v/>
      </c>
      <c r="P488" s="458" t="str">
        <f t="shared" si="90"/>
        <v/>
      </c>
      <c r="Q488" s="452" t="s">
        <v>35</v>
      </c>
      <c r="R488" s="453"/>
      <c r="S488" s="453"/>
      <c r="T488" s="459" t="str">
        <f>IF(Q488&lt;&gt;"",VLOOKUP(Q488,'DON GIA'!$H$1:$K$103,4,0),"")</f>
        <v/>
      </c>
      <c r="U488" s="459" t="str">
        <f t="shared" si="99"/>
        <v/>
      </c>
      <c r="V488" s="456" t="s">
        <v>1063</v>
      </c>
      <c r="W488" s="453" t="s">
        <v>27</v>
      </c>
      <c r="X488" s="460">
        <v>59.8</v>
      </c>
      <c r="Y488" s="461"/>
      <c r="Z488" s="459">
        <f>IF(V488&lt;&gt;"",VLOOKUP(V488,'DON GIA'!$A$1:$D$346,4,0),"")</f>
        <v>3941166</v>
      </c>
      <c r="AA488" s="459">
        <f t="shared" si="100"/>
        <v>235681726.79999998</v>
      </c>
      <c r="AB488" s="452" t="s">
        <v>28</v>
      </c>
      <c r="AC488" s="452" t="s">
        <v>29</v>
      </c>
      <c r="AD488" s="452" t="s">
        <v>30</v>
      </c>
      <c r="AE488" s="452" t="s">
        <v>31</v>
      </c>
      <c r="AF488" s="452" t="s">
        <v>32</v>
      </c>
      <c r="AG488" s="453" t="s">
        <v>33</v>
      </c>
      <c r="AH488" s="452" t="s">
        <v>578</v>
      </c>
      <c r="AI488" s="453" t="s">
        <v>560</v>
      </c>
      <c r="AJ488" s="453">
        <v>1</v>
      </c>
      <c r="AK488" s="459">
        <f>IF(AH488&lt;&gt;"",VLOOKUP(AH488,'DON GIA'!$M$1:$P$9,4,0),"")</f>
        <v>13000000</v>
      </c>
      <c r="AL488" s="459">
        <f t="shared" si="91"/>
        <v>13000000</v>
      </c>
      <c r="AM488" s="453"/>
      <c r="AN488" s="453"/>
      <c r="AO488" s="449" t="str">
        <f t="shared" si="96"/>
        <v/>
      </c>
      <c r="AP488" s="463" t="s">
        <v>1810</v>
      </c>
      <c r="AQ488" s="462"/>
    </row>
    <row r="489" spans="1:43" ht="257.25" outlineLevel="2">
      <c r="A489" s="455" t="e">
        <f>IF(C488&lt;&gt;"",$C$8:C488,A488)</f>
        <v>#VALUE!</v>
      </c>
      <c r="B489" s="443" t="str">
        <f>IF(C489&lt;&gt;"",COUNTA($C$8:C489),"")</f>
        <v/>
      </c>
      <c r="C489" s="443"/>
      <c r="D489" s="452"/>
      <c r="E489" s="453"/>
      <c r="F489" s="453"/>
      <c r="G489" s="453"/>
      <c r="H489" s="453"/>
      <c r="I489" s="453"/>
      <c r="J489" s="453"/>
      <c r="K489" s="456"/>
      <c r="L489" s="457"/>
      <c r="M489" s="458" t="str">
        <f>IF(K489&lt;&gt;"",VLOOKUP(K489,'DON GIA'!$S$1:$U$19,3,0),"")</f>
        <v/>
      </c>
      <c r="N489" s="458" t="str">
        <f>IF(K489&lt;&gt;"",VLOOKUP(K489,'DON GIA'!$S$1:$V$19,4,0),"")</f>
        <v/>
      </c>
      <c r="O489" s="458" t="str">
        <f t="shared" si="89"/>
        <v/>
      </c>
      <c r="P489" s="458" t="str">
        <f t="shared" si="90"/>
        <v/>
      </c>
      <c r="Q489" s="452" t="s">
        <v>35</v>
      </c>
      <c r="R489" s="453"/>
      <c r="S489" s="453"/>
      <c r="T489" s="459" t="str">
        <f>IF(Q489&lt;&gt;"",VLOOKUP(Q489,'DON GIA'!$H$1:$K$103,4,0),"")</f>
        <v/>
      </c>
      <c r="U489" s="459" t="str">
        <f t="shared" si="99"/>
        <v/>
      </c>
      <c r="V489" s="456" t="s">
        <v>1107</v>
      </c>
      <c r="W489" s="453" t="s">
        <v>27</v>
      </c>
      <c r="X489" s="460">
        <v>59.8</v>
      </c>
      <c r="Y489" s="461"/>
      <c r="Z489" s="459">
        <f>IF(V489&lt;&gt;"",VLOOKUP(V489,'DON GIA'!$A$1:$D$346,4,0),"")</f>
        <v>109890</v>
      </c>
      <c r="AA489" s="459">
        <f t="shared" si="100"/>
        <v>6571422</v>
      </c>
      <c r="AB489" s="452"/>
      <c r="AC489" s="452"/>
      <c r="AD489" s="452"/>
      <c r="AE489" s="452"/>
      <c r="AF489" s="452"/>
      <c r="AG489" s="453"/>
      <c r="AH489" s="452"/>
      <c r="AI489" s="453"/>
      <c r="AJ489" s="453"/>
      <c r="AK489" s="459" t="str">
        <f>IF(AH489&lt;&gt;"",VLOOKUP(AH489,'DON GIA'!$M$1:$P$9,4,0),"")</f>
        <v/>
      </c>
      <c r="AL489" s="459" t="str">
        <f t="shared" si="91"/>
        <v/>
      </c>
      <c r="AM489" s="453"/>
      <c r="AN489" s="453"/>
      <c r="AO489" s="449" t="str">
        <f t="shared" si="96"/>
        <v/>
      </c>
      <c r="AP489" s="463" t="s">
        <v>1811</v>
      </c>
      <c r="AQ489" s="462"/>
    </row>
    <row r="490" spans="1:43" ht="157.5" outlineLevel="2">
      <c r="A490" s="455" t="e">
        <f>IF(C489&lt;&gt;"",$C$8:C489,A489)</f>
        <v>#VALUE!</v>
      </c>
      <c r="B490" s="443" t="str">
        <f>IF(C490&lt;&gt;"",COUNTA($C$8:C490),"")</f>
        <v/>
      </c>
      <c r="C490" s="443"/>
      <c r="D490" s="452"/>
      <c r="E490" s="453"/>
      <c r="F490" s="453"/>
      <c r="G490" s="453"/>
      <c r="H490" s="453"/>
      <c r="I490" s="453"/>
      <c r="J490" s="453"/>
      <c r="K490" s="456"/>
      <c r="L490" s="457"/>
      <c r="M490" s="458" t="str">
        <f>IF(K490&lt;&gt;"",VLOOKUP(K490,'DON GIA'!$S$1:$U$19,3,0),"")</f>
        <v/>
      </c>
      <c r="N490" s="458" t="str">
        <f>IF(K490&lt;&gt;"",VLOOKUP(K490,'DON GIA'!$S$1:$V$19,4,0),"")</f>
        <v/>
      </c>
      <c r="O490" s="458" t="str">
        <f t="shared" si="89"/>
        <v/>
      </c>
      <c r="P490" s="458" t="str">
        <f t="shared" si="90"/>
        <v/>
      </c>
      <c r="Q490" s="452" t="s">
        <v>35</v>
      </c>
      <c r="R490" s="453"/>
      <c r="S490" s="453"/>
      <c r="T490" s="459" t="str">
        <f>IF(Q490&lt;&gt;"",VLOOKUP(Q490,'DON GIA'!$H$1:$K$103,4,0),"")</f>
        <v/>
      </c>
      <c r="U490" s="459" t="str">
        <f t="shared" si="99"/>
        <v/>
      </c>
      <c r="V490" s="456" t="s">
        <v>1143</v>
      </c>
      <c r="W490" s="453" t="s">
        <v>27</v>
      </c>
      <c r="X490" s="460">
        <v>13.18</v>
      </c>
      <c r="Y490" s="461"/>
      <c r="Z490" s="459">
        <f>IF(V490&lt;&gt;"",VLOOKUP(V490,'DON GIA'!$A$1:$D$346,4,0),"")</f>
        <v>282038</v>
      </c>
      <c r="AA490" s="459">
        <f t="shared" si="100"/>
        <v>3717260.84</v>
      </c>
      <c r="AB490" s="452"/>
      <c r="AC490" s="452"/>
      <c r="AD490" s="452"/>
      <c r="AE490" s="452"/>
      <c r="AF490" s="452"/>
      <c r="AG490" s="453"/>
      <c r="AH490" s="452"/>
      <c r="AI490" s="453"/>
      <c r="AJ490" s="453"/>
      <c r="AK490" s="459" t="str">
        <f>IF(AH490&lt;&gt;"",VLOOKUP(AH490,'DON GIA'!$M$1:$P$9,4,0),"")</f>
        <v/>
      </c>
      <c r="AL490" s="459" t="str">
        <f t="shared" si="91"/>
        <v/>
      </c>
      <c r="AM490" s="453"/>
      <c r="AN490" s="453"/>
      <c r="AO490" s="449" t="str">
        <f t="shared" si="96"/>
        <v/>
      </c>
      <c r="AP490" s="463" t="s">
        <v>349</v>
      </c>
      <c r="AQ490" s="462"/>
    </row>
    <row r="491" spans="1:43" ht="94.5" outlineLevel="2">
      <c r="A491" s="455" t="e">
        <f>IF(C490&lt;&gt;"",$C$8:C490,A490)</f>
        <v>#VALUE!</v>
      </c>
      <c r="B491" s="443" t="str">
        <f>IF(C491&lt;&gt;"",COUNTA($C$8:C491),"")</f>
        <v/>
      </c>
      <c r="C491" s="443"/>
      <c r="D491" s="452"/>
      <c r="E491" s="453"/>
      <c r="F491" s="453"/>
      <c r="G491" s="453"/>
      <c r="H491" s="453"/>
      <c r="I491" s="453"/>
      <c r="J491" s="453"/>
      <c r="K491" s="456"/>
      <c r="L491" s="457"/>
      <c r="M491" s="458" t="str">
        <f>IF(K491&lt;&gt;"",VLOOKUP(K491,'DON GIA'!$S$1:$U$19,3,0),"")</f>
        <v/>
      </c>
      <c r="N491" s="458" t="str">
        <f>IF(K491&lt;&gt;"",VLOOKUP(K491,'DON GIA'!$S$1:$V$19,4,0),"")</f>
        <v/>
      </c>
      <c r="O491" s="458" t="str">
        <f t="shared" si="89"/>
        <v/>
      </c>
      <c r="P491" s="458" t="str">
        <f t="shared" si="90"/>
        <v/>
      </c>
      <c r="Q491" s="452" t="s">
        <v>35</v>
      </c>
      <c r="R491" s="453"/>
      <c r="S491" s="453"/>
      <c r="T491" s="459" t="str">
        <f>IF(Q491&lt;&gt;"",VLOOKUP(Q491,'DON GIA'!$H$1:$K$103,4,0),"")</f>
        <v/>
      </c>
      <c r="U491" s="459" t="str">
        <f t="shared" si="99"/>
        <v/>
      </c>
      <c r="V491" s="456" t="s">
        <v>1144</v>
      </c>
      <c r="W491" s="453" t="s">
        <v>27</v>
      </c>
      <c r="X491" s="460">
        <v>4.2</v>
      </c>
      <c r="Y491" s="461"/>
      <c r="Z491" s="459">
        <f>IF(V491&lt;&gt;"",VLOOKUP(V491,'DON GIA'!$A$1:$D$346,4,0),"")</f>
        <v>10375629</v>
      </c>
      <c r="AA491" s="459">
        <f t="shared" si="100"/>
        <v>43577641.800000004</v>
      </c>
      <c r="AB491" s="452"/>
      <c r="AC491" s="452"/>
      <c r="AD491" s="452"/>
      <c r="AE491" s="452" t="s">
        <v>31</v>
      </c>
      <c r="AF491" s="452"/>
      <c r="AG491" s="453" t="s">
        <v>219</v>
      </c>
      <c r="AH491" s="452"/>
      <c r="AI491" s="453"/>
      <c r="AJ491" s="453"/>
      <c r="AK491" s="459" t="str">
        <f>IF(AH491&lt;&gt;"",VLOOKUP(AH491,'DON GIA'!$M$1:$P$9,4,0),"")</f>
        <v/>
      </c>
      <c r="AL491" s="459" t="str">
        <f t="shared" si="91"/>
        <v/>
      </c>
      <c r="AM491" s="453"/>
      <c r="AN491" s="453"/>
      <c r="AO491" s="449" t="str">
        <f t="shared" si="96"/>
        <v/>
      </c>
      <c r="AP491" s="456"/>
      <c r="AQ491" s="462"/>
    </row>
    <row r="492" spans="1:43" ht="31.5" outlineLevel="2">
      <c r="A492" s="455" t="e">
        <f>IF(C491&lt;&gt;"",$C$8:C491,A491)</f>
        <v>#VALUE!</v>
      </c>
      <c r="B492" s="443" t="str">
        <f>IF(C492&lt;&gt;"",COUNTA($C$8:C492),"")</f>
        <v/>
      </c>
      <c r="C492" s="443"/>
      <c r="D492" s="452"/>
      <c r="E492" s="453"/>
      <c r="F492" s="453"/>
      <c r="G492" s="453"/>
      <c r="H492" s="453"/>
      <c r="I492" s="453"/>
      <c r="J492" s="453"/>
      <c r="K492" s="456"/>
      <c r="L492" s="457"/>
      <c r="M492" s="458" t="str">
        <f>IF(K492&lt;&gt;"",VLOOKUP(K492,'DON GIA'!$S$1:$U$19,3,0),"")</f>
        <v/>
      </c>
      <c r="N492" s="458" t="str">
        <f>IF(K492&lt;&gt;"",VLOOKUP(K492,'DON GIA'!$S$1:$V$19,4,0),"")</f>
        <v/>
      </c>
      <c r="O492" s="458" t="str">
        <f t="shared" si="89"/>
        <v/>
      </c>
      <c r="P492" s="458" t="str">
        <f t="shared" si="90"/>
        <v/>
      </c>
      <c r="Q492" s="452" t="s">
        <v>35</v>
      </c>
      <c r="R492" s="453"/>
      <c r="S492" s="453"/>
      <c r="T492" s="459" t="str">
        <f>IF(Q492&lt;&gt;"",VLOOKUP(Q492,'DON GIA'!$H$1:$K$103,4,0),"")</f>
        <v/>
      </c>
      <c r="U492" s="459" t="str">
        <f t="shared" si="99"/>
        <v/>
      </c>
      <c r="V492" s="456" t="s">
        <v>1145</v>
      </c>
      <c r="W492" s="453" t="s">
        <v>38</v>
      </c>
      <c r="X492" s="460">
        <v>0.51200000000000001</v>
      </c>
      <c r="Y492" s="461"/>
      <c r="Z492" s="459">
        <f>IF(V492&lt;&gt;"",VLOOKUP(V492,'DON GIA'!$A$1:$D$346,4,0),"")</f>
        <v>2523428</v>
      </c>
      <c r="AA492" s="459">
        <f t="shared" si="100"/>
        <v>1291995.1359999999</v>
      </c>
      <c r="AB492" s="452"/>
      <c r="AC492" s="452"/>
      <c r="AD492" s="452"/>
      <c r="AE492" s="452"/>
      <c r="AF492" s="452"/>
      <c r="AG492" s="453"/>
      <c r="AH492" s="452"/>
      <c r="AI492" s="453"/>
      <c r="AJ492" s="453"/>
      <c r="AK492" s="459" t="str">
        <f>IF(AH492&lt;&gt;"",VLOOKUP(AH492,'DON GIA'!$M$1:$P$9,4,0),"")</f>
        <v/>
      </c>
      <c r="AL492" s="459" t="str">
        <f t="shared" si="91"/>
        <v/>
      </c>
      <c r="AM492" s="453"/>
      <c r="AN492" s="453"/>
      <c r="AO492" s="449" t="str">
        <f t="shared" si="96"/>
        <v/>
      </c>
      <c r="AP492" s="456"/>
      <c r="AQ492" s="462"/>
    </row>
    <row r="493" spans="1:43" ht="63" outlineLevel="2">
      <c r="A493" s="455" t="e">
        <f>IF(C492&lt;&gt;"",$C$8:C492,A492)</f>
        <v>#VALUE!</v>
      </c>
      <c r="B493" s="443" t="str">
        <f>IF(C493&lt;&gt;"",COUNTA($C$8:C493),"")</f>
        <v/>
      </c>
      <c r="C493" s="443"/>
      <c r="D493" s="452"/>
      <c r="E493" s="453"/>
      <c r="F493" s="453"/>
      <c r="G493" s="453"/>
      <c r="H493" s="453"/>
      <c r="I493" s="453"/>
      <c r="J493" s="453"/>
      <c r="K493" s="456"/>
      <c r="L493" s="457"/>
      <c r="M493" s="458" t="str">
        <f>IF(K493&lt;&gt;"",VLOOKUP(K493,'DON GIA'!$S$1:$U$19,3,0),"")</f>
        <v/>
      </c>
      <c r="N493" s="458" t="str">
        <f>IF(K493&lt;&gt;"",VLOOKUP(K493,'DON GIA'!$S$1:$V$19,4,0),"")</f>
        <v/>
      </c>
      <c r="O493" s="458" t="str">
        <f t="shared" si="89"/>
        <v/>
      </c>
      <c r="P493" s="458" t="str">
        <f t="shared" si="90"/>
        <v/>
      </c>
      <c r="Q493" s="452" t="s">
        <v>35</v>
      </c>
      <c r="R493" s="453"/>
      <c r="S493" s="453"/>
      <c r="T493" s="459" t="str">
        <f>IF(Q493&lt;&gt;"",VLOOKUP(Q493,'DON GIA'!$H$1:$K$103,4,0),"")</f>
        <v/>
      </c>
      <c r="U493" s="459" t="str">
        <f t="shared" si="99"/>
        <v/>
      </c>
      <c r="V493" s="456" t="s">
        <v>1044</v>
      </c>
      <c r="W493" s="453" t="s">
        <v>27</v>
      </c>
      <c r="X493" s="460">
        <v>31.16</v>
      </c>
      <c r="Y493" s="461"/>
      <c r="Z493" s="459">
        <f>IF(V493&lt;&gt;"",VLOOKUP(V493,'DON GIA'!$A$1:$D$346,4,0),"")</f>
        <v>854777</v>
      </c>
      <c r="AA493" s="459">
        <f t="shared" si="100"/>
        <v>26634851.32</v>
      </c>
      <c r="AB493" s="452"/>
      <c r="AC493" s="452"/>
      <c r="AD493" s="452"/>
      <c r="AE493" s="452"/>
      <c r="AF493" s="452"/>
      <c r="AG493" s="453"/>
      <c r="AH493" s="452"/>
      <c r="AI493" s="453"/>
      <c r="AJ493" s="453"/>
      <c r="AK493" s="459" t="str">
        <f>IF(AH493&lt;&gt;"",VLOOKUP(AH493,'DON GIA'!$M$1:$P$9,4,0),"")</f>
        <v/>
      </c>
      <c r="AL493" s="459" t="str">
        <f t="shared" si="91"/>
        <v/>
      </c>
      <c r="AM493" s="453"/>
      <c r="AN493" s="453"/>
      <c r="AO493" s="449" t="str">
        <f t="shared" si="96"/>
        <v/>
      </c>
      <c r="AP493" s="456"/>
      <c r="AQ493" s="462"/>
    </row>
    <row r="494" spans="1:43" ht="63" outlineLevel="2">
      <c r="A494" s="455" t="e">
        <f>IF(C493&lt;&gt;"",$C$8:C493,A493)</f>
        <v>#VALUE!</v>
      </c>
      <c r="B494" s="443" t="str">
        <f>IF(C494&lt;&gt;"",COUNTA($C$8:C494),"")</f>
        <v/>
      </c>
      <c r="C494" s="443"/>
      <c r="D494" s="452"/>
      <c r="E494" s="453"/>
      <c r="F494" s="453"/>
      <c r="G494" s="453"/>
      <c r="H494" s="453"/>
      <c r="I494" s="453"/>
      <c r="J494" s="453"/>
      <c r="K494" s="456"/>
      <c r="L494" s="457"/>
      <c r="M494" s="458" t="str">
        <f>IF(K494&lt;&gt;"",VLOOKUP(K494,'DON GIA'!$S$1:$U$19,3,0),"")</f>
        <v/>
      </c>
      <c r="N494" s="458" t="str">
        <f>IF(K494&lt;&gt;"",VLOOKUP(K494,'DON GIA'!$S$1:$V$19,4,0),"")</f>
        <v/>
      </c>
      <c r="O494" s="458" t="str">
        <f t="shared" si="89"/>
        <v/>
      </c>
      <c r="P494" s="458" t="str">
        <f t="shared" si="90"/>
        <v/>
      </c>
      <c r="Q494" s="452" t="s">
        <v>35</v>
      </c>
      <c r="R494" s="453"/>
      <c r="S494" s="453"/>
      <c r="T494" s="459" t="str">
        <f>IF(Q494&lt;&gt;"",VLOOKUP(Q494,'DON GIA'!$H$1:$K$103,4,0),"")</f>
        <v/>
      </c>
      <c r="U494" s="459" t="str">
        <f t="shared" si="99"/>
        <v/>
      </c>
      <c r="V494" s="456" t="s">
        <v>1001</v>
      </c>
      <c r="W494" s="453" t="s">
        <v>27</v>
      </c>
      <c r="X494" s="460">
        <v>31.44</v>
      </c>
      <c r="Y494" s="461"/>
      <c r="Z494" s="459">
        <f>IF(V494&lt;&gt;"",VLOOKUP(V494,'DON GIA'!$A$1:$D$346,4,0),"")</f>
        <v>295078</v>
      </c>
      <c r="AA494" s="459">
        <f t="shared" si="100"/>
        <v>9277252.3200000003</v>
      </c>
      <c r="AB494" s="452"/>
      <c r="AC494" s="452"/>
      <c r="AD494" s="452"/>
      <c r="AE494" s="452"/>
      <c r="AF494" s="452"/>
      <c r="AG494" s="453"/>
      <c r="AH494" s="452"/>
      <c r="AI494" s="453"/>
      <c r="AJ494" s="453"/>
      <c r="AK494" s="459" t="str">
        <f>IF(AH494&lt;&gt;"",VLOOKUP(AH494,'DON GIA'!$M$1:$P$9,4,0),"")</f>
        <v/>
      </c>
      <c r="AL494" s="459" t="str">
        <f t="shared" si="91"/>
        <v/>
      </c>
      <c r="AM494" s="453"/>
      <c r="AN494" s="453"/>
      <c r="AO494" s="449" t="str">
        <f t="shared" si="96"/>
        <v/>
      </c>
      <c r="AP494" s="456"/>
      <c r="AQ494" s="462"/>
    </row>
    <row r="495" spans="1:43" ht="63" outlineLevel="2">
      <c r="A495" s="455" t="e">
        <f>IF(C494&lt;&gt;"",$C$8:C494,A494)</f>
        <v>#VALUE!</v>
      </c>
      <c r="B495" s="443" t="str">
        <f>IF(C495&lt;&gt;"",COUNTA($C$8:C495),"")</f>
        <v/>
      </c>
      <c r="C495" s="443"/>
      <c r="D495" s="452"/>
      <c r="E495" s="453"/>
      <c r="F495" s="453"/>
      <c r="G495" s="453"/>
      <c r="H495" s="453"/>
      <c r="I495" s="453"/>
      <c r="J495" s="453"/>
      <c r="K495" s="456"/>
      <c r="L495" s="457"/>
      <c r="M495" s="458" t="str">
        <f>IF(K495&lt;&gt;"",VLOOKUP(K495,'DON GIA'!$S$1:$U$19,3,0),"")</f>
        <v/>
      </c>
      <c r="N495" s="458" t="str">
        <f>IF(K495&lt;&gt;"",VLOOKUP(K495,'DON GIA'!$S$1:$V$19,4,0),"")</f>
        <v/>
      </c>
      <c r="O495" s="458" t="str">
        <f t="shared" ref="O495:O562" si="101">IF(K495&lt;&gt;"",L495*M495,"")</f>
        <v/>
      </c>
      <c r="P495" s="458" t="str">
        <f t="shared" ref="P495:P562" si="102">IF(K495&lt;&gt;"",L495*N495,"")</f>
        <v/>
      </c>
      <c r="Q495" s="452" t="s">
        <v>35</v>
      </c>
      <c r="R495" s="453"/>
      <c r="S495" s="453"/>
      <c r="T495" s="459" t="str">
        <f>IF(Q495&lt;&gt;"",VLOOKUP(Q495,'DON GIA'!$H$1:$K$103,4,0),"")</f>
        <v/>
      </c>
      <c r="U495" s="459" t="str">
        <f t="shared" si="99"/>
        <v/>
      </c>
      <c r="V495" s="456" t="s">
        <v>1105</v>
      </c>
      <c r="W495" s="453" t="s">
        <v>27</v>
      </c>
      <c r="X495" s="460">
        <v>9</v>
      </c>
      <c r="Y495" s="461"/>
      <c r="Z495" s="459">
        <f>IF(V495&lt;&gt;"",VLOOKUP(V495,'DON GIA'!$A$1:$D$346,4,0),"")</f>
        <v>292949</v>
      </c>
      <c r="AA495" s="459">
        <f t="shared" si="100"/>
        <v>2636541</v>
      </c>
      <c r="AB495" s="452"/>
      <c r="AC495" s="452"/>
      <c r="AD495" s="452"/>
      <c r="AE495" s="452"/>
      <c r="AF495" s="452"/>
      <c r="AG495" s="453"/>
      <c r="AH495" s="452"/>
      <c r="AI495" s="453"/>
      <c r="AJ495" s="453"/>
      <c r="AK495" s="459" t="str">
        <f>IF(AH495&lt;&gt;"",VLOOKUP(AH495,'DON GIA'!$M$1:$P$9,4,0),"")</f>
        <v/>
      </c>
      <c r="AL495" s="459" t="str">
        <f t="shared" ref="AL495:AL562" si="103">IF(AH495&lt;&gt;"",AJ495*AK495,"")</f>
        <v/>
      </c>
      <c r="AM495" s="453"/>
      <c r="AN495" s="453"/>
      <c r="AO495" s="449" t="str">
        <f t="shared" si="96"/>
        <v/>
      </c>
      <c r="AP495" s="456"/>
      <c r="AQ495" s="462"/>
    </row>
    <row r="496" spans="1:43" ht="94.5" outlineLevel="2">
      <c r="A496" s="455" t="e">
        <f>IF(C495&lt;&gt;"",$C$8:C495,A495)</f>
        <v>#VALUE!</v>
      </c>
      <c r="B496" s="443" t="str">
        <f>IF(C496&lt;&gt;"",COUNTA($C$8:C496),"")</f>
        <v/>
      </c>
      <c r="C496" s="443"/>
      <c r="D496" s="452"/>
      <c r="E496" s="453"/>
      <c r="F496" s="453"/>
      <c r="G496" s="453"/>
      <c r="H496" s="453"/>
      <c r="I496" s="453"/>
      <c r="J496" s="453"/>
      <c r="K496" s="456"/>
      <c r="L496" s="457"/>
      <c r="M496" s="458" t="str">
        <f>IF(K496&lt;&gt;"",VLOOKUP(K496,'DON GIA'!$S$1:$U$19,3,0),"")</f>
        <v/>
      </c>
      <c r="N496" s="458" t="str">
        <f>IF(K496&lt;&gt;"",VLOOKUP(K496,'DON GIA'!$S$1:$V$19,4,0),"")</f>
        <v/>
      </c>
      <c r="O496" s="458" t="str">
        <f t="shared" si="101"/>
        <v/>
      </c>
      <c r="P496" s="458" t="str">
        <f t="shared" si="102"/>
        <v/>
      </c>
      <c r="Q496" s="452" t="s">
        <v>35</v>
      </c>
      <c r="R496" s="453"/>
      <c r="S496" s="453"/>
      <c r="T496" s="459" t="str">
        <f>IF(Q496&lt;&gt;"",VLOOKUP(Q496,'DON GIA'!$H$1:$K$103,4,0),"")</f>
        <v/>
      </c>
      <c r="U496" s="459" t="str">
        <f t="shared" si="99"/>
        <v/>
      </c>
      <c r="V496" s="456" t="s">
        <v>1049</v>
      </c>
      <c r="W496" s="453" t="s">
        <v>42</v>
      </c>
      <c r="X496" s="460">
        <v>1</v>
      </c>
      <c r="Y496" s="461"/>
      <c r="Z496" s="459">
        <f>IF(V496&lt;&gt;"",VLOOKUP(V496,'DON GIA'!$A$1:$D$346,4,0),"")</f>
        <v>3793079</v>
      </c>
      <c r="AA496" s="459">
        <f t="shared" si="100"/>
        <v>3793079</v>
      </c>
      <c r="AB496" s="452"/>
      <c r="AC496" s="452"/>
      <c r="AD496" s="452"/>
      <c r="AE496" s="452"/>
      <c r="AF496" s="452"/>
      <c r="AG496" s="453"/>
      <c r="AH496" s="452"/>
      <c r="AI496" s="453"/>
      <c r="AJ496" s="453"/>
      <c r="AK496" s="459" t="str">
        <f>IF(AH496&lt;&gt;"",VLOOKUP(AH496,'DON GIA'!$M$1:$P$9,4,0),"")</f>
        <v/>
      </c>
      <c r="AL496" s="459" t="str">
        <f t="shared" si="103"/>
        <v/>
      </c>
      <c r="AM496" s="453"/>
      <c r="AN496" s="453"/>
      <c r="AO496" s="449" t="str">
        <f t="shared" si="96"/>
        <v/>
      </c>
      <c r="AP496" s="456"/>
      <c r="AQ496" s="462"/>
    </row>
    <row r="497" spans="1:43" ht="31.5" outlineLevel="2">
      <c r="A497" s="455" t="e">
        <f>IF(C496&lt;&gt;"",$C$8:C496,A496)</f>
        <v>#VALUE!</v>
      </c>
      <c r="B497" s="443" t="str">
        <f>IF(C497&lt;&gt;"",COUNTA($C$8:C497),"")</f>
        <v/>
      </c>
      <c r="C497" s="443"/>
      <c r="D497" s="444"/>
      <c r="E497" s="453"/>
      <c r="F497" s="453"/>
      <c r="G497" s="453"/>
      <c r="H497" s="453"/>
      <c r="I497" s="453"/>
      <c r="J497" s="453"/>
      <c r="K497" s="456"/>
      <c r="L497" s="457"/>
      <c r="M497" s="458" t="str">
        <f>IF(K497&lt;&gt;"",VLOOKUP(K497,'DON GIA'!$S$1:$U$19,3,0),"")</f>
        <v/>
      </c>
      <c r="N497" s="458" t="str">
        <f>IF(K497&lt;&gt;"",VLOOKUP(K497,'DON GIA'!$S$1:$V$19,4,0),"")</f>
        <v/>
      </c>
      <c r="O497" s="458" t="str">
        <f t="shared" si="101"/>
        <v/>
      </c>
      <c r="P497" s="458" t="str">
        <f t="shared" si="102"/>
        <v/>
      </c>
      <c r="Q497" s="452" t="s">
        <v>35</v>
      </c>
      <c r="R497" s="453"/>
      <c r="S497" s="453"/>
      <c r="T497" s="459" t="str">
        <f>IF(Q497&lt;&gt;"",VLOOKUP(Q497,'DON GIA'!$H$1:$K$103,4,0),"")</f>
        <v/>
      </c>
      <c r="U497" s="459" t="str">
        <f t="shared" si="99"/>
        <v/>
      </c>
      <c r="V497" s="456"/>
      <c r="W497" s="453"/>
      <c r="X497" s="460"/>
      <c r="Y497" s="461"/>
      <c r="Z497" s="459" t="str">
        <f>IF(V497&lt;&gt;"",VLOOKUP(V497,'DON GIA'!$A$1:$D$346,4,0),"")</f>
        <v/>
      </c>
      <c r="AA497" s="459" t="str">
        <f t="shared" si="100"/>
        <v/>
      </c>
      <c r="AB497" s="452"/>
      <c r="AC497" s="452"/>
      <c r="AD497" s="452"/>
      <c r="AE497" s="452"/>
      <c r="AF497" s="452"/>
      <c r="AG497" s="453"/>
      <c r="AH497" s="452"/>
      <c r="AI497" s="453"/>
      <c r="AJ497" s="453"/>
      <c r="AK497" s="459" t="str">
        <f>IF(AH497&lt;&gt;"",VLOOKUP(AH497,'DON GIA'!$M$1:$P$9,4,0),"")</f>
        <v/>
      </c>
      <c r="AL497" s="459" t="str">
        <f t="shared" si="103"/>
        <v/>
      </c>
      <c r="AM497" s="453"/>
      <c r="AN497" s="453"/>
      <c r="AO497" s="449" t="str">
        <f t="shared" si="96"/>
        <v/>
      </c>
      <c r="AP497" s="456"/>
      <c r="AQ497" s="462"/>
    </row>
    <row r="498" spans="1:43" ht="62.25" outlineLevel="1">
      <c r="A498" s="410" t="s">
        <v>822</v>
      </c>
      <c r="B498" s="443">
        <f>IF(C498&lt;&gt;"",COUNTA($C$8:C498),"")</f>
        <v>39</v>
      </c>
      <c r="C498" s="443">
        <v>431</v>
      </c>
      <c r="D498" s="444" t="s">
        <v>248</v>
      </c>
      <c r="E498" s="445"/>
      <c r="F498" s="445"/>
      <c r="G498" s="445"/>
      <c r="H498" s="445"/>
      <c r="I498" s="445"/>
      <c r="J498" s="445"/>
      <c r="K498" s="446"/>
      <c r="L498" s="447">
        <f>SUBTOTAL(9,L499:L514)</f>
        <v>112.4</v>
      </c>
      <c r="M498" s="448"/>
      <c r="N498" s="448"/>
      <c r="O498" s="448">
        <f>SUBTOTAL(9,O499:O514)</f>
        <v>188719600</v>
      </c>
      <c r="P498" s="448">
        <f>SUBTOTAL(9,P499:P514)</f>
        <v>0</v>
      </c>
      <c r="Q498" s="444"/>
      <c r="R498" s="445"/>
      <c r="S498" s="445">
        <f>SUBTOTAL(9,S499:S514)</f>
        <v>0</v>
      </c>
      <c r="T498" s="449"/>
      <c r="U498" s="449">
        <f>SUBTOTAL(9,U499:U514)</f>
        <v>0</v>
      </c>
      <c r="V498" s="446"/>
      <c r="W498" s="445"/>
      <c r="X498" s="450">
        <f>SUBTOTAL(9,X499:X514)</f>
        <v>247.5</v>
      </c>
      <c r="Y498" s="451">
        <f>SUBTOTAL(9,Y499:Y514)</f>
        <v>0</v>
      </c>
      <c r="Z498" s="449"/>
      <c r="AA498" s="449">
        <f>SUBTOTAL(9,AA499:AA514)</f>
        <v>632010923.10000014</v>
      </c>
      <c r="AB498" s="452"/>
      <c r="AC498" s="452"/>
      <c r="AD498" s="452"/>
      <c r="AE498" s="452"/>
      <c r="AF498" s="452"/>
      <c r="AG498" s="453"/>
      <c r="AH498" s="452"/>
      <c r="AI498" s="445"/>
      <c r="AJ498" s="445">
        <f>SUBTOTAL(9,AJ499:AJ514)</f>
        <v>4</v>
      </c>
      <c r="AK498" s="449"/>
      <c r="AL498" s="449">
        <f>SUBTOTAL(9,AL499:AL514)</f>
        <v>55687760</v>
      </c>
      <c r="AM498" s="445"/>
      <c r="AN498" s="445">
        <f>SUBTOTAL(9,AN499:AN514)</f>
        <v>1</v>
      </c>
      <c r="AO498" s="449">
        <f t="shared" si="96"/>
        <v>876418283.10000014</v>
      </c>
      <c r="AP498" s="454"/>
      <c r="AQ498" s="423"/>
    </row>
    <row r="499" spans="1:43" ht="126" outlineLevel="2">
      <c r="A499" s="455" t="e">
        <f>IF(C498&lt;&gt;"",$C$8:C498,A497)</f>
        <v>#VALUE!</v>
      </c>
      <c r="B499" s="443" t="str">
        <f>IF(C499&lt;&gt;"",COUNTA($C$8:C499),"")</f>
        <v/>
      </c>
      <c r="C499" s="443"/>
      <c r="D499" s="452" t="s">
        <v>249</v>
      </c>
      <c r="E499" s="453">
        <v>3</v>
      </c>
      <c r="F499" s="453"/>
      <c r="G499" s="453">
        <v>428</v>
      </c>
      <c r="H499" s="453">
        <v>79</v>
      </c>
      <c r="I499" s="453" t="s">
        <v>223</v>
      </c>
      <c r="J499" s="453" t="s">
        <v>224</v>
      </c>
      <c r="K499" s="456" t="s">
        <v>973</v>
      </c>
      <c r="L499" s="457">
        <v>112.4</v>
      </c>
      <c r="M499" s="458">
        <f>IF(K499&lt;&gt;"",VLOOKUP(K499,'DON GIA'!$S$1:$U$19,3,0),"")</f>
        <v>1679000</v>
      </c>
      <c r="N499" s="458">
        <f>IF(K499&lt;&gt;"",VLOOKUP(K499,'DON GIA'!$S$1:$V$19,4,0),"")</f>
        <v>0</v>
      </c>
      <c r="O499" s="458">
        <f t="shared" si="101"/>
        <v>188719600</v>
      </c>
      <c r="P499" s="458">
        <f t="shared" si="102"/>
        <v>0</v>
      </c>
      <c r="Q499" s="452" t="s">
        <v>35</v>
      </c>
      <c r="R499" s="453"/>
      <c r="S499" s="453"/>
      <c r="T499" s="459" t="str">
        <f>IF(Q499&lt;&gt;"",VLOOKUP(Q499,'DON GIA'!$H$1:$K$103,4,0),"")</f>
        <v/>
      </c>
      <c r="U499" s="459" t="str">
        <f t="shared" ref="U499:U514" si="104">IF(Q499&lt;&gt;"",IF(ISNUMBER(T499),S499*T499,""),"")</f>
        <v/>
      </c>
      <c r="V499" s="456" t="s">
        <v>1005</v>
      </c>
      <c r="W499" s="453" t="s">
        <v>27</v>
      </c>
      <c r="X499" s="460">
        <v>93.78</v>
      </c>
      <c r="Y499" s="461"/>
      <c r="Z499" s="459">
        <f>IF(V499&lt;&gt;"",VLOOKUP(V499,'DON GIA'!$A$1:$D$346,4,0),"")</f>
        <v>5559129</v>
      </c>
      <c r="AA499" s="459">
        <f t="shared" ref="AA499:AA514" si="105">IF(V499&lt;&gt;"",IF(ISNUMBER(Z499),X499*Z499,""),"")</f>
        <v>521335117.62</v>
      </c>
      <c r="AB499" s="452" t="s">
        <v>28</v>
      </c>
      <c r="AC499" s="452" t="s">
        <v>29</v>
      </c>
      <c r="AD499" s="452" t="s">
        <v>30</v>
      </c>
      <c r="AE499" s="452" t="s">
        <v>31</v>
      </c>
      <c r="AF499" s="452" t="s">
        <v>34</v>
      </c>
      <c r="AG499" s="453" t="s">
        <v>33</v>
      </c>
      <c r="AH499" s="452" t="s">
        <v>562</v>
      </c>
      <c r="AI499" s="453" t="s">
        <v>409</v>
      </c>
      <c r="AJ499" s="453">
        <v>3</v>
      </c>
      <c r="AK499" s="459">
        <f>IF(AH499&lt;&gt;"",VLOOKUP(AH499,'DON GIA'!$M$1:$P$9,4,0),"")</f>
        <v>12895920</v>
      </c>
      <c r="AL499" s="459">
        <f t="shared" si="103"/>
        <v>38687760</v>
      </c>
      <c r="AM499" s="453" t="s">
        <v>407</v>
      </c>
      <c r="AN499" s="453">
        <v>1</v>
      </c>
      <c r="AO499" s="449" t="str">
        <f t="shared" si="96"/>
        <v/>
      </c>
      <c r="AP499" s="454" t="s">
        <v>1796</v>
      </c>
      <c r="AQ499" s="462"/>
    </row>
    <row r="500" spans="1:43" ht="315" outlineLevel="2">
      <c r="A500" s="455" t="e">
        <f>IF(C499&lt;&gt;"",$C$8:C499,A499)</f>
        <v>#VALUE!</v>
      </c>
      <c r="B500" s="443" t="str">
        <f>IF(C500&lt;&gt;"",COUNTA($C$8:C500),"")</f>
        <v/>
      </c>
      <c r="C500" s="443"/>
      <c r="D500" s="452" t="s">
        <v>250</v>
      </c>
      <c r="E500" s="453"/>
      <c r="F500" s="453"/>
      <c r="G500" s="453"/>
      <c r="H500" s="453"/>
      <c r="I500" s="453"/>
      <c r="J500" s="453"/>
      <c r="K500" s="456"/>
      <c r="L500" s="457"/>
      <c r="M500" s="458" t="str">
        <f>IF(K500&lt;&gt;"",VLOOKUP(K500,'DON GIA'!$S$1:$U$19,3,0),"")</f>
        <v/>
      </c>
      <c r="N500" s="458" t="str">
        <f>IF(K500&lt;&gt;"",VLOOKUP(K500,'DON GIA'!$S$1:$V$19,4,0),"")</f>
        <v/>
      </c>
      <c r="O500" s="458" t="str">
        <f t="shared" si="101"/>
        <v/>
      </c>
      <c r="P500" s="458" t="str">
        <f t="shared" si="102"/>
        <v/>
      </c>
      <c r="Q500" s="452" t="s">
        <v>35</v>
      </c>
      <c r="R500" s="453"/>
      <c r="S500" s="453"/>
      <c r="T500" s="459" t="str">
        <f>IF(Q500&lt;&gt;"",VLOOKUP(Q500,'DON GIA'!$H$1:$K$103,4,0),"")</f>
        <v/>
      </c>
      <c r="U500" s="459" t="str">
        <f t="shared" si="104"/>
        <v/>
      </c>
      <c r="V500" s="456" t="s">
        <v>1014</v>
      </c>
      <c r="W500" s="453" t="s">
        <v>27</v>
      </c>
      <c r="X500" s="460">
        <v>4</v>
      </c>
      <c r="Y500" s="461"/>
      <c r="Z500" s="459">
        <f>IF(V500&lt;&gt;"",VLOOKUP(V500,'DON GIA'!$A$1:$D$346,4,0),"")</f>
        <v>4447303</v>
      </c>
      <c r="AA500" s="459">
        <f t="shared" si="105"/>
        <v>17789212</v>
      </c>
      <c r="AB500" s="452"/>
      <c r="AC500" s="452" t="s">
        <v>29</v>
      </c>
      <c r="AD500" s="452" t="s">
        <v>30</v>
      </c>
      <c r="AE500" s="452"/>
      <c r="AF500" s="452" t="s">
        <v>34</v>
      </c>
      <c r="AG500" s="453" t="s">
        <v>34</v>
      </c>
      <c r="AH500" s="452" t="s">
        <v>579</v>
      </c>
      <c r="AI500" s="453" t="s">
        <v>560</v>
      </c>
      <c r="AJ500" s="453">
        <v>1</v>
      </c>
      <c r="AK500" s="459">
        <f>IF(AH500&lt;&gt;"",VLOOKUP(AH500,'DON GIA'!$M$1:$P$9,4,0),"")</f>
        <v>17000000</v>
      </c>
      <c r="AL500" s="459">
        <f t="shared" si="103"/>
        <v>17000000</v>
      </c>
      <c r="AM500" s="453"/>
      <c r="AN500" s="453"/>
      <c r="AO500" s="449" t="str">
        <f t="shared" si="96"/>
        <v/>
      </c>
      <c r="AP500" s="463" t="s">
        <v>604</v>
      </c>
      <c r="AQ500" s="462"/>
    </row>
    <row r="501" spans="1:43" ht="315" outlineLevel="2">
      <c r="A501" s="455" t="e">
        <f>IF(C500&lt;&gt;"",$C$8:C500,A500)</f>
        <v>#VALUE!</v>
      </c>
      <c r="B501" s="443" t="str">
        <f>IF(C501&lt;&gt;"",COUNTA($C$8:C501),"")</f>
        <v/>
      </c>
      <c r="C501" s="443"/>
      <c r="D501" s="452" t="s">
        <v>251</v>
      </c>
      <c r="E501" s="453"/>
      <c r="F501" s="453"/>
      <c r="G501" s="453"/>
      <c r="H501" s="453"/>
      <c r="I501" s="453"/>
      <c r="J501" s="453"/>
      <c r="K501" s="456"/>
      <c r="L501" s="457"/>
      <c r="M501" s="458" t="str">
        <f>IF(K501&lt;&gt;"",VLOOKUP(K501,'DON GIA'!$S$1:$U$19,3,0),"")</f>
        <v/>
      </c>
      <c r="N501" s="458" t="str">
        <f>IF(K501&lt;&gt;"",VLOOKUP(K501,'DON GIA'!$S$1:$V$19,4,0),"")</f>
        <v/>
      </c>
      <c r="O501" s="458" t="str">
        <f t="shared" si="101"/>
        <v/>
      </c>
      <c r="P501" s="458" t="str">
        <f t="shared" si="102"/>
        <v/>
      </c>
      <c r="Q501" s="452" t="s">
        <v>35</v>
      </c>
      <c r="R501" s="453"/>
      <c r="S501" s="453"/>
      <c r="T501" s="459" t="str">
        <f>IF(Q501&lt;&gt;"",VLOOKUP(Q501,'DON GIA'!$H$1:$K$103,4,0),"")</f>
        <v/>
      </c>
      <c r="U501" s="459" t="str">
        <f t="shared" si="104"/>
        <v/>
      </c>
      <c r="V501" s="456" t="s">
        <v>1044</v>
      </c>
      <c r="W501" s="453" t="s">
        <v>27</v>
      </c>
      <c r="X501" s="460">
        <v>9</v>
      </c>
      <c r="Y501" s="461"/>
      <c r="Z501" s="459">
        <f>IF(V501&lt;&gt;"",VLOOKUP(V501,'DON GIA'!$A$1:$D$346,4,0),"")</f>
        <v>854777</v>
      </c>
      <c r="AA501" s="459">
        <f t="shared" si="105"/>
        <v>7692993</v>
      </c>
      <c r="AB501" s="452"/>
      <c r="AC501" s="452"/>
      <c r="AD501" s="452"/>
      <c r="AE501" s="452"/>
      <c r="AF501" s="452" t="s">
        <v>136</v>
      </c>
      <c r="AG501" s="453"/>
      <c r="AH501" s="452"/>
      <c r="AI501" s="453"/>
      <c r="AJ501" s="453"/>
      <c r="AK501" s="459" t="str">
        <f>IF(AH501&lt;&gt;"",VLOOKUP(AH501,'DON GIA'!$M$1:$P$9,4,0),"")</f>
        <v/>
      </c>
      <c r="AL501" s="459" t="str">
        <f t="shared" si="103"/>
        <v/>
      </c>
      <c r="AM501" s="453"/>
      <c r="AN501" s="453"/>
      <c r="AO501" s="449" t="str">
        <f t="shared" si="96"/>
        <v/>
      </c>
      <c r="AP501" s="456" t="s">
        <v>605</v>
      </c>
      <c r="AQ501" s="462"/>
    </row>
    <row r="502" spans="1:43" ht="257.25" outlineLevel="2">
      <c r="A502" s="455" t="e">
        <f>IF(C501&lt;&gt;"",$C$8:C501,A501)</f>
        <v>#VALUE!</v>
      </c>
      <c r="B502" s="443" t="str">
        <f>IF(C502&lt;&gt;"",COUNTA($C$8:C502),"")</f>
        <v/>
      </c>
      <c r="C502" s="443"/>
      <c r="D502" s="452"/>
      <c r="E502" s="453"/>
      <c r="F502" s="453"/>
      <c r="G502" s="453"/>
      <c r="H502" s="453"/>
      <c r="I502" s="453"/>
      <c r="J502" s="453"/>
      <c r="K502" s="456"/>
      <c r="L502" s="457"/>
      <c r="M502" s="458" t="str">
        <f>IF(K502&lt;&gt;"",VLOOKUP(K502,'DON GIA'!$S$1:$U$19,3,0),"")</f>
        <v/>
      </c>
      <c r="N502" s="458" t="str">
        <f>IF(K502&lt;&gt;"",VLOOKUP(K502,'DON GIA'!$S$1:$V$19,4,0),"")</f>
        <v/>
      </c>
      <c r="O502" s="458" t="str">
        <f t="shared" si="101"/>
        <v/>
      </c>
      <c r="P502" s="458" t="str">
        <f t="shared" si="102"/>
        <v/>
      </c>
      <c r="Q502" s="452" t="s">
        <v>35</v>
      </c>
      <c r="R502" s="453"/>
      <c r="S502" s="453"/>
      <c r="T502" s="459" t="str">
        <f>IF(Q502&lt;&gt;"",VLOOKUP(Q502,'DON GIA'!$H$1:$K$103,4,0),"")</f>
        <v/>
      </c>
      <c r="U502" s="459" t="str">
        <f t="shared" si="104"/>
        <v/>
      </c>
      <c r="V502" s="456" t="s">
        <v>1146</v>
      </c>
      <c r="W502" s="453" t="s">
        <v>27</v>
      </c>
      <c r="X502" s="460">
        <v>9.36</v>
      </c>
      <c r="Y502" s="461"/>
      <c r="Z502" s="459">
        <f>IF(V502&lt;&gt;"",VLOOKUP(V502,'DON GIA'!$A$1:$D$346,4,0),"")</f>
        <v>169828</v>
      </c>
      <c r="AA502" s="459">
        <f t="shared" si="105"/>
        <v>1589590.0799999998</v>
      </c>
      <c r="AB502" s="452"/>
      <c r="AC502" s="452"/>
      <c r="AD502" s="452"/>
      <c r="AE502" s="452"/>
      <c r="AF502" s="452"/>
      <c r="AG502" s="453"/>
      <c r="AH502" s="452"/>
      <c r="AI502" s="453"/>
      <c r="AJ502" s="453"/>
      <c r="AK502" s="459" t="str">
        <f>IF(AH502&lt;&gt;"",VLOOKUP(AH502,'DON GIA'!$M$1:$P$9,4,0),"")</f>
        <v/>
      </c>
      <c r="AL502" s="459" t="str">
        <f t="shared" si="103"/>
        <v/>
      </c>
      <c r="AM502" s="453"/>
      <c r="AN502" s="453"/>
      <c r="AO502" s="449" t="str">
        <f t="shared" si="96"/>
        <v/>
      </c>
      <c r="AP502" s="463" t="s">
        <v>1797</v>
      </c>
      <c r="AQ502" s="462"/>
    </row>
    <row r="503" spans="1:43" ht="157.5" outlineLevel="2">
      <c r="A503" s="455" t="e">
        <f>IF(C502&lt;&gt;"",$C$8:C502,A502)</f>
        <v>#VALUE!</v>
      </c>
      <c r="B503" s="443" t="str">
        <f>IF(C503&lt;&gt;"",COUNTA($C$8:C503),"")</f>
        <v/>
      </c>
      <c r="C503" s="443"/>
      <c r="D503" s="452"/>
      <c r="E503" s="453"/>
      <c r="F503" s="453"/>
      <c r="G503" s="453"/>
      <c r="H503" s="453"/>
      <c r="I503" s="453"/>
      <c r="J503" s="453"/>
      <c r="K503" s="456"/>
      <c r="L503" s="457"/>
      <c r="M503" s="458" t="str">
        <f>IF(K503&lt;&gt;"",VLOOKUP(K503,'DON GIA'!$S$1:$U$19,3,0),"")</f>
        <v/>
      </c>
      <c r="N503" s="458" t="str">
        <f>IF(K503&lt;&gt;"",VLOOKUP(K503,'DON GIA'!$S$1:$V$19,4,0),"")</f>
        <v/>
      </c>
      <c r="O503" s="458" t="str">
        <f t="shared" si="101"/>
        <v/>
      </c>
      <c r="P503" s="458" t="str">
        <f t="shared" si="102"/>
        <v/>
      </c>
      <c r="Q503" s="452" t="s">
        <v>35</v>
      </c>
      <c r="R503" s="453"/>
      <c r="S503" s="453"/>
      <c r="T503" s="459" t="str">
        <f>IF(Q503&lt;&gt;"",VLOOKUP(Q503,'DON GIA'!$H$1:$K$103,4,0),"")</f>
        <v/>
      </c>
      <c r="U503" s="459" t="str">
        <f t="shared" si="104"/>
        <v/>
      </c>
      <c r="V503" s="456" t="s">
        <v>1144</v>
      </c>
      <c r="W503" s="453" t="s">
        <v>27</v>
      </c>
      <c r="X503" s="460">
        <v>4.5</v>
      </c>
      <c r="Y503" s="461"/>
      <c r="Z503" s="459">
        <f>IF(V503&lt;&gt;"",VLOOKUP(V503,'DON GIA'!$A$1:$D$346,4,0),"")</f>
        <v>10375629</v>
      </c>
      <c r="AA503" s="459">
        <f t="shared" si="105"/>
        <v>46690330.5</v>
      </c>
      <c r="AB503" s="452"/>
      <c r="AC503" s="452"/>
      <c r="AD503" s="452"/>
      <c r="AE503" s="452" t="s">
        <v>31</v>
      </c>
      <c r="AF503" s="452"/>
      <c r="AG503" s="453" t="s">
        <v>33</v>
      </c>
      <c r="AH503" s="452"/>
      <c r="AI503" s="453"/>
      <c r="AJ503" s="453"/>
      <c r="AK503" s="459" t="str">
        <f>IF(AH503&lt;&gt;"",VLOOKUP(AH503,'DON GIA'!$M$1:$P$9,4,0),"")</f>
        <v/>
      </c>
      <c r="AL503" s="459" t="str">
        <f t="shared" si="103"/>
        <v/>
      </c>
      <c r="AM503" s="453"/>
      <c r="AN503" s="453"/>
      <c r="AO503" s="449" t="str">
        <f t="shared" si="96"/>
        <v/>
      </c>
      <c r="AP503" s="463" t="s">
        <v>349</v>
      </c>
      <c r="AQ503" s="462"/>
    </row>
    <row r="504" spans="1:43" ht="94.5" outlineLevel="2">
      <c r="A504" s="455" t="e">
        <f>IF(C503&lt;&gt;"",$C$8:C503,A503)</f>
        <v>#VALUE!</v>
      </c>
      <c r="B504" s="443" t="str">
        <f>IF(C504&lt;&gt;"",COUNTA($C$8:C504),"")</f>
        <v/>
      </c>
      <c r="C504" s="443"/>
      <c r="D504" s="452"/>
      <c r="E504" s="453"/>
      <c r="F504" s="453"/>
      <c r="G504" s="453"/>
      <c r="H504" s="453"/>
      <c r="I504" s="453"/>
      <c r="J504" s="453"/>
      <c r="K504" s="456"/>
      <c r="L504" s="457"/>
      <c r="M504" s="458" t="str">
        <f>IF(K504&lt;&gt;"",VLOOKUP(K504,'DON GIA'!$S$1:$U$19,3,0),"")</f>
        <v/>
      </c>
      <c r="N504" s="458" t="str">
        <f>IF(K504&lt;&gt;"",VLOOKUP(K504,'DON GIA'!$S$1:$V$19,4,0),"")</f>
        <v/>
      </c>
      <c r="O504" s="458" t="str">
        <f t="shared" si="101"/>
        <v/>
      </c>
      <c r="P504" s="458" t="str">
        <f t="shared" si="102"/>
        <v/>
      </c>
      <c r="Q504" s="452" t="s">
        <v>35</v>
      </c>
      <c r="R504" s="453"/>
      <c r="S504" s="453"/>
      <c r="T504" s="459" t="str">
        <f>IF(Q504&lt;&gt;"",VLOOKUP(Q504,'DON GIA'!$H$1:$K$103,4,0),"")</f>
        <v/>
      </c>
      <c r="U504" s="459" t="str">
        <f t="shared" si="104"/>
        <v/>
      </c>
      <c r="V504" s="456" t="s">
        <v>1147</v>
      </c>
      <c r="W504" s="453" t="s">
        <v>27</v>
      </c>
      <c r="X504" s="460">
        <v>5.54</v>
      </c>
      <c r="Y504" s="461"/>
      <c r="Z504" s="459">
        <f>IF(V504&lt;&gt;"",VLOOKUP(V504,'DON GIA'!$A$1:$D$346,4,0),"")</f>
        <v>456091</v>
      </c>
      <c r="AA504" s="459">
        <f t="shared" si="105"/>
        <v>2526744.14</v>
      </c>
      <c r="AB504" s="452"/>
      <c r="AC504" s="452"/>
      <c r="AD504" s="452"/>
      <c r="AE504" s="452"/>
      <c r="AF504" s="452"/>
      <c r="AG504" s="453"/>
      <c r="AH504" s="452"/>
      <c r="AI504" s="453"/>
      <c r="AJ504" s="453"/>
      <c r="AK504" s="459" t="str">
        <f>IF(AH504&lt;&gt;"",VLOOKUP(AH504,'DON GIA'!$M$1:$P$9,4,0),"")</f>
        <v/>
      </c>
      <c r="AL504" s="459" t="str">
        <f t="shared" si="103"/>
        <v/>
      </c>
      <c r="AM504" s="453"/>
      <c r="AN504" s="453"/>
      <c r="AO504" s="449" t="str">
        <f t="shared" si="96"/>
        <v/>
      </c>
      <c r="AP504" s="456"/>
      <c r="AQ504" s="462"/>
    </row>
    <row r="505" spans="1:43" ht="63" outlineLevel="2">
      <c r="A505" s="455" t="e">
        <f>IF(C504&lt;&gt;"",$C$8:C504,A504)</f>
        <v>#VALUE!</v>
      </c>
      <c r="B505" s="443" t="str">
        <f>IF(C505&lt;&gt;"",COUNTA($C$8:C505),"")</f>
        <v/>
      </c>
      <c r="C505" s="443"/>
      <c r="D505" s="452"/>
      <c r="E505" s="453"/>
      <c r="F505" s="453"/>
      <c r="G505" s="453"/>
      <c r="H505" s="453"/>
      <c r="I505" s="453"/>
      <c r="J505" s="453"/>
      <c r="K505" s="456"/>
      <c r="L505" s="457"/>
      <c r="M505" s="458" t="str">
        <f>IF(K505&lt;&gt;"",VLOOKUP(K505,'DON GIA'!$S$1:$U$19,3,0),"")</f>
        <v/>
      </c>
      <c r="N505" s="458" t="str">
        <f>IF(K505&lt;&gt;"",VLOOKUP(K505,'DON GIA'!$S$1:$V$19,4,0),"")</f>
        <v/>
      </c>
      <c r="O505" s="458" t="str">
        <f t="shared" si="101"/>
        <v/>
      </c>
      <c r="P505" s="458" t="str">
        <f t="shared" si="102"/>
        <v/>
      </c>
      <c r="Q505" s="452" t="s">
        <v>35</v>
      </c>
      <c r="R505" s="453"/>
      <c r="S505" s="453"/>
      <c r="T505" s="459" t="str">
        <f>IF(Q505&lt;&gt;"",VLOOKUP(Q505,'DON GIA'!$H$1:$K$103,4,0),"")</f>
        <v/>
      </c>
      <c r="U505" s="459" t="str">
        <f t="shared" si="104"/>
        <v/>
      </c>
      <c r="V505" s="456" t="s">
        <v>1121</v>
      </c>
      <c r="W505" s="453" t="s">
        <v>27</v>
      </c>
      <c r="X505" s="460">
        <v>1.8</v>
      </c>
      <c r="Y505" s="461"/>
      <c r="Z505" s="459">
        <f>IF(V505&lt;&gt;"",VLOOKUP(V505,'DON GIA'!$A$1:$D$346,4,0),"")</f>
        <v>1398600</v>
      </c>
      <c r="AA505" s="459">
        <f t="shared" si="105"/>
        <v>2517480</v>
      </c>
      <c r="AB505" s="452"/>
      <c r="AC505" s="452"/>
      <c r="AD505" s="452"/>
      <c r="AE505" s="452"/>
      <c r="AF505" s="452"/>
      <c r="AG505" s="453"/>
      <c r="AH505" s="452"/>
      <c r="AI505" s="453"/>
      <c r="AJ505" s="453"/>
      <c r="AK505" s="459" t="str">
        <f>IF(AH505&lt;&gt;"",VLOOKUP(AH505,'DON GIA'!$M$1:$P$9,4,0),"")</f>
        <v/>
      </c>
      <c r="AL505" s="459" t="str">
        <f t="shared" si="103"/>
        <v/>
      </c>
      <c r="AM505" s="453"/>
      <c r="AN505" s="453"/>
      <c r="AO505" s="449" t="str">
        <f t="shared" si="96"/>
        <v/>
      </c>
      <c r="AP505" s="456"/>
      <c r="AQ505" s="462"/>
    </row>
    <row r="506" spans="1:43" ht="63" outlineLevel="2">
      <c r="A506" s="455" t="e">
        <f>IF(C505&lt;&gt;"",$C$8:C505,A505)</f>
        <v>#VALUE!</v>
      </c>
      <c r="B506" s="443" t="str">
        <f>IF(C506&lt;&gt;"",COUNTA($C$8:C506),"")</f>
        <v/>
      </c>
      <c r="C506" s="443"/>
      <c r="D506" s="452"/>
      <c r="E506" s="453"/>
      <c r="F506" s="453"/>
      <c r="G506" s="453"/>
      <c r="H506" s="453"/>
      <c r="I506" s="453"/>
      <c r="J506" s="453"/>
      <c r="K506" s="456"/>
      <c r="L506" s="457"/>
      <c r="M506" s="458" t="str">
        <f>IF(K506&lt;&gt;"",VLOOKUP(K506,'DON GIA'!$S$1:$U$19,3,0),"")</f>
        <v/>
      </c>
      <c r="N506" s="458" t="str">
        <f>IF(K506&lt;&gt;"",VLOOKUP(K506,'DON GIA'!$S$1:$V$19,4,0),"")</f>
        <v/>
      </c>
      <c r="O506" s="458" t="str">
        <f t="shared" si="101"/>
        <v/>
      </c>
      <c r="P506" s="458" t="str">
        <f t="shared" si="102"/>
        <v/>
      </c>
      <c r="Q506" s="452" t="s">
        <v>35</v>
      </c>
      <c r="R506" s="453"/>
      <c r="S506" s="453"/>
      <c r="T506" s="459" t="str">
        <f>IF(Q506&lt;&gt;"",VLOOKUP(Q506,'DON GIA'!$H$1:$K$103,4,0),"")</f>
        <v/>
      </c>
      <c r="U506" s="459" t="str">
        <f t="shared" si="104"/>
        <v/>
      </c>
      <c r="V506" s="456" t="s">
        <v>1148</v>
      </c>
      <c r="W506" s="453" t="s">
        <v>38</v>
      </c>
      <c r="X506" s="460">
        <v>0.24</v>
      </c>
      <c r="Y506" s="461"/>
      <c r="Z506" s="459">
        <f>IF(V506&lt;&gt;"",VLOOKUP(V506,'DON GIA'!$A$1:$D$346,4,0),"")</f>
        <v>2523428</v>
      </c>
      <c r="AA506" s="459">
        <f t="shared" si="105"/>
        <v>605622.72</v>
      </c>
      <c r="AB506" s="452"/>
      <c r="AC506" s="452"/>
      <c r="AD506" s="452"/>
      <c r="AE506" s="452"/>
      <c r="AF506" s="452"/>
      <c r="AG506" s="453"/>
      <c r="AH506" s="452"/>
      <c r="AI506" s="453"/>
      <c r="AJ506" s="453"/>
      <c r="AK506" s="459" t="str">
        <f>IF(AH506&lt;&gt;"",VLOOKUP(AH506,'DON GIA'!$M$1:$P$9,4,0),"")</f>
        <v/>
      </c>
      <c r="AL506" s="459" t="str">
        <f t="shared" si="103"/>
        <v/>
      </c>
      <c r="AM506" s="453"/>
      <c r="AN506" s="453"/>
      <c r="AO506" s="449" t="str">
        <f t="shared" si="96"/>
        <v/>
      </c>
      <c r="AP506" s="456"/>
      <c r="AQ506" s="462"/>
    </row>
    <row r="507" spans="1:43" ht="63" outlineLevel="2">
      <c r="A507" s="455" t="e">
        <f>IF(C506&lt;&gt;"",$C$8:C506,A506)</f>
        <v>#VALUE!</v>
      </c>
      <c r="B507" s="443" t="str">
        <f>IF(C507&lt;&gt;"",COUNTA($C$8:C507),"")</f>
        <v/>
      </c>
      <c r="C507" s="443"/>
      <c r="D507" s="452"/>
      <c r="E507" s="453"/>
      <c r="F507" s="453"/>
      <c r="G507" s="453"/>
      <c r="H507" s="453"/>
      <c r="I507" s="453"/>
      <c r="J507" s="453"/>
      <c r="K507" s="456"/>
      <c r="L507" s="457"/>
      <c r="M507" s="458" t="str">
        <f>IF(K507&lt;&gt;"",VLOOKUP(K507,'DON GIA'!$S$1:$U$19,3,0),"")</f>
        <v/>
      </c>
      <c r="N507" s="458" t="str">
        <f>IF(K507&lt;&gt;"",VLOOKUP(K507,'DON GIA'!$S$1:$V$19,4,0),"")</f>
        <v/>
      </c>
      <c r="O507" s="458" t="str">
        <f t="shared" si="101"/>
        <v/>
      </c>
      <c r="P507" s="458" t="str">
        <f t="shared" si="102"/>
        <v/>
      </c>
      <c r="Q507" s="452" t="s">
        <v>35</v>
      </c>
      <c r="R507" s="453"/>
      <c r="S507" s="453"/>
      <c r="T507" s="459" t="str">
        <f>IF(Q507&lt;&gt;"",VLOOKUP(Q507,'DON GIA'!$H$1:$K$103,4,0),"")</f>
        <v/>
      </c>
      <c r="U507" s="459" t="str">
        <f t="shared" si="104"/>
        <v/>
      </c>
      <c r="V507" s="456" t="s">
        <v>1130</v>
      </c>
      <c r="W507" s="453" t="s">
        <v>27</v>
      </c>
      <c r="X507" s="460">
        <v>2.88</v>
      </c>
      <c r="Y507" s="461"/>
      <c r="Z507" s="459">
        <f>IF(V507&lt;&gt;"",VLOOKUP(V507,'DON GIA'!$A$1:$D$346,4,0),"")</f>
        <v>282038</v>
      </c>
      <c r="AA507" s="459">
        <f t="shared" si="105"/>
        <v>812269.44</v>
      </c>
      <c r="AB507" s="452"/>
      <c r="AC507" s="452"/>
      <c r="AD507" s="452"/>
      <c r="AE507" s="452"/>
      <c r="AF507" s="452"/>
      <c r="AG507" s="453"/>
      <c r="AH507" s="452"/>
      <c r="AI507" s="453"/>
      <c r="AJ507" s="453"/>
      <c r="AK507" s="459" t="str">
        <f>IF(AH507&lt;&gt;"",VLOOKUP(AH507,'DON GIA'!$M$1:$P$9,4,0),"")</f>
        <v/>
      </c>
      <c r="AL507" s="459" t="str">
        <f t="shared" si="103"/>
        <v/>
      </c>
      <c r="AM507" s="453"/>
      <c r="AN507" s="453"/>
      <c r="AO507" s="449" t="str">
        <f t="shared" si="96"/>
        <v/>
      </c>
      <c r="AP507" s="456"/>
      <c r="AQ507" s="462"/>
    </row>
    <row r="508" spans="1:43" ht="63" outlineLevel="2">
      <c r="A508" s="455" t="e">
        <f>IF(C507&lt;&gt;"",$C$8:C507,A507)</f>
        <v>#VALUE!</v>
      </c>
      <c r="B508" s="443" t="str">
        <f>IF(C508&lt;&gt;"",COUNTA($C$8:C508),"")</f>
        <v/>
      </c>
      <c r="C508" s="443"/>
      <c r="D508" s="452"/>
      <c r="E508" s="453"/>
      <c r="F508" s="453"/>
      <c r="G508" s="453"/>
      <c r="H508" s="453"/>
      <c r="I508" s="453"/>
      <c r="J508" s="453"/>
      <c r="K508" s="456"/>
      <c r="L508" s="457"/>
      <c r="M508" s="458" t="str">
        <f>IF(K508&lt;&gt;"",VLOOKUP(K508,'DON GIA'!$S$1:$U$19,3,0),"")</f>
        <v/>
      </c>
      <c r="N508" s="458" t="str">
        <f>IF(K508&lt;&gt;"",VLOOKUP(K508,'DON GIA'!$S$1:$V$19,4,0),"")</f>
        <v/>
      </c>
      <c r="O508" s="458" t="str">
        <f t="shared" si="101"/>
        <v/>
      </c>
      <c r="P508" s="458" t="str">
        <f t="shared" si="102"/>
        <v/>
      </c>
      <c r="Q508" s="452" t="s">
        <v>35</v>
      </c>
      <c r="R508" s="453"/>
      <c r="S508" s="453"/>
      <c r="T508" s="459" t="str">
        <f>IF(Q508&lt;&gt;"",VLOOKUP(Q508,'DON GIA'!$H$1:$K$103,4,0),"")</f>
        <v/>
      </c>
      <c r="U508" s="459" t="str">
        <f t="shared" si="104"/>
        <v/>
      </c>
      <c r="V508" s="456" t="s">
        <v>1105</v>
      </c>
      <c r="W508" s="453" t="s">
        <v>27</v>
      </c>
      <c r="X508" s="460">
        <v>2.44</v>
      </c>
      <c r="Y508" s="461"/>
      <c r="Z508" s="459">
        <f>IF(V508&lt;&gt;"",VLOOKUP(V508,'DON GIA'!$A$1:$D$346,4,0),"")</f>
        <v>292949</v>
      </c>
      <c r="AA508" s="459">
        <f t="shared" si="105"/>
        <v>714795.55999999994</v>
      </c>
      <c r="AB508" s="452"/>
      <c r="AC508" s="452"/>
      <c r="AD508" s="452"/>
      <c r="AE508" s="452"/>
      <c r="AF508" s="452"/>
      <c r="AG508" s="453"/>
      <c r="AH508" s="452"/>
      <c r="AI508" s="453"/>
      <c r="AJ508" s="453"/>
      <c r="AK508" s="459" t="str">
        <f>IF(AH508&lt;&gt;"",VLOOKUP(AH508,'DON GIA'!$M$1:$P$9,4,0),"")</f>
        <v/>
      </c>
      <c r="AL508" s="459" t="str">
        <f t="shared" si="103"/>
        <v/>
      </c>
      <c r="AM508" s="453"/>
      <c r="AN508" s="453"/>
      <c r="AO508" s="449" t="str">
        <f t="shared" si="96"/>
        <v/>
      </c>
      <c r="AP508" s="456"/>
      <c r="AQ508" s="462"/>
    </row>
    <row r="509" spans="1:43" ht="63" outlineLevel="2">
      <c r="A509" s="455" t="e">
        <f>IF(C508&lt;&gt;"",$C$8:C508,A508)</f>
        <v>#VALUE!</v>
      </c>
      <c r="B509" s="443" t="str">
        <f>IF(C509&lt;&gt;"",COUNTA($C$8:C509),"")</f>
        <v/>
      </c>
      <c r="C509" s="443"/>
      <c r="D509" s="452"/>
      <c r="E509" s="453"/>
      <c r="F509" s="453"/>
      <c r="G509" s="453"/>
      <c r="H509" s="453"/>
      <c r="I509" s="453"/>
      <c r="J509" s="453"/>
      <c r="K509" s="456"/>
      <c r="L509" s="457"/>
      <c r="M509" s="458" t="str">
        <f>IF(K509&lt;&gt;"",VLOOKUP(K509,'DON GIA'!$S$1:$U$19,3,0),"")</f>
        <v/>
      </c>
      <c r="N509" s="458" t="str">
        <f>IF(K509&lt;&gt;"",VLOOKUP(K509,'DON GIA'!$S$1:$V$19,4,0),"")</f>
        <v/>
      </c>
      <c r="O509" s="458" t="str">
        <f t="shared" si="101"/>
        <v/>
      </c>
      <c r="P509" s="458" t="str">
        <f t="shared" si="102"/>
        <v/>
      </c>
      <c r="Q509" s="452" t="s">
        <v>35</v>
      </c>
      <c r="R509" s="453"/>
      <c r="S509" s="453"/>
      <c r="T509" s="459" t="str">
        <f>IF(Q509&lt;&gt;"",VLOOKUP(Q509,'DON GIA'!$H$1:$K$103,4,0),"")</f>
        <v/>
      </c>
      <c r="U509" s="459" t="str">
        <f t="shared" si="104"/>
        <v/>
      </c>
      <c r="V509" s="456" t="s">
        <v>1108</v>
      </c>
      <c r="W509" s="453" t="s">
        <v>27</v>
      </c>
      <c r="X509" s="460">
        <v>7.18</v>
      </c>
      <c r="Y509" s="461"/>
      <c r="Z509" s="459">
        <f>IF(V509&lt;&gt;"",VLOOKUP(V509,'DON GIA'!$A$1:$D$346,4,0),"")</f>
        <v>282038</v>
      </c>
      <c r="AA509" s="459">
        <f t="shared" si="105"/>
        <v>2025032.8399999999</v>
      </c>
      <c r="AB509" s="452"/>
      <c r="AC509" s="452"/>
      <c r="AD509" s="452"/>
      <c r="AE509" s="452"/>
      <c r="AF509" s="452"/>
      <c r="AG509" s="453"/>
      <c r="AH509" s="452"/>
      <c r="AI509" s="453"/>
      <c r="AJ509" s="453"/>
      <c r="AK509" s="459" t="str">
        <f>IF(AH509&lt;&gt;"",VLOOKUP(AH509,'DON GIA'!$M$1:$P$9,4,0),"")</f>
        <v/>
      </c>
      <c r="AL509" s="459" t="str">
        <f t="shared" si="103"/>
        <v/>
      </c>
      <c r="AM509" s="453"/>
      <c r="AN509" s="453"/>
      <c r="AO509" s="449" t="str">
        <f t="shared" si="96"/>
        <v/>
      </c>
      <c r="AP509" s="456"/>
      <c r="AQ509" s="462"/>
    </row>
    <row r="510" spans="1:43" ht="63" outlineLevel="2">
      <c r="A510" s="455" t="e">
        <f>IF(C509&lt;&gt;"",$C$8:C509,A509)</f>
        <v>#VALUE!</v>
      </c>
      <c r="B510" s="443" t="str">
        <f>IF(C510&lt;&gt;"",COUNTA($C$8:C510),"")</f>
        <v/>
      </c>
      <c r="C510" s="443"/>
      <c r="D510" s="452"/>
      <c r="E510" s="453"/>
      <c r="F510" s="453"/>
      <c r="G510" s="453"/>
      <c r="H510" s="453"/>
      <c r="I510" s="453"/>
      <c r="J510" s="453"/>
      <c r="K510" s="456"/>
      <c r="L510" s="457"/>
      <c r="M510" s="458" t="str">
        <f>IF(K510&lt;&gt;"",VLOOKUP(K510,'DON GIA'!$S$1:$U$19,3,0),"")</f>
        <v/>
      </c>
      <c r="N510" s="458" t="str">
        <f>IF(K510&lt;&gt;"",VLOOKUP(K510,'DON GIA'!$S$1:$V$19,4,0),"")</f>
        <v/>
      </c>
      <c r="O510" s="458" t="str">
        <f t="shared" si="101"/>
        <v/>
      </c>
      <c r="P510" s="458" t="str">
        <f t="shared" si="102"/>
        <v/>
      </c>
      <c r="Q510" s="452" t="s">
        <v>35</v>
      </c>
      <c r="R510" s="453"/>
      <c r="S510" s="453"/>
      <c r="T510" s="459" t="str">
        <f>IF(Q510&lt;&gt;"",VLOOKUP(Q510,'DON GIA'!$H$1:$K$103,4,0),"")</f>
        <v/>
      </c>
      <c r="U510" s="459" t="str">
        <f t="shared" si="104"/>
        <v/>
      </c>
      <c r="V510" s="456" t="s">
        <v>1149</v>
      </c>
      <c r="W510" s="453" t="s">
        <v>27</v>
      </c>
      <c r="X510" s="460">
        <v>93.78</v>
      </c>
      <c r="Y510" s="461"/>
      <c r="Z510" s="459">
        <f>IF(V510&lt;&gt;"",VLOOKUP(V510,'DON GIA'!$A$1:$D$346,4,0),"")</f>
        <v>109890</v>
      </c>
      <c r="AA510" s="459">
        <f t="shared" si="105"/>
        <v>10305484.199999999</v>
      </c>
      <c r="AB510" s="452"/>
      <c r="AC510" s="452"/>
      <c r="AD510" s="452"/>
      <c r="AE510" s="452"/>
      <c r="AF510" s="452"/>
      <c r="AG510" s="453"/>
      <c r="AH510" s="452"/>
      <c r="AI510" s="453"/>
      <c r="AJ510" s="453"/>
      <c r="AK510" s="459" t="str">
        <f>IF(AH510&lt;&gt;"",VLOOKUP(AH510,'DON GIA'!$M$1:$P$9,4,0),"")</f>
        <v/>
      </c>
      <c r="AL510" s="459" t="str">
        <f t="shared" si="103"/>
        <v/>
      </c>
      <c r="AM510" s="453"/>
      <c r="AN510" s="453"/>
      <c r="AO510" s="449" t="str">
        <f t="shared" si="96"/>
        <v/>
      </c>
      <c r="AP510" s="456"/>
      <c r="AQ510" s="462"/>
    </row>
    <row r="511" spans="1:43" ht="94.5" outlineLevel="2">
      <c r="A511" s="455" t="e">
        <f>IF(C510&lt;&gt;"",$C$8:C510,A510)</f>
        <v>#VALUE!</v>
      </c>
      <c r="B511" s="443" t="str">
        <f>IF(C511&lt;&gt;"",COUNTA($C$8:C511),"")</f>
        <v/>
      </c>
      <c r="C511" s="443"/>
      <c r="D511" s="452"/>
      <c r="E511" s="453"/>
      <c r="F511" s="453"/>
      <c r="G511" s="453"/>
      <c r="H511" s="453"/>
      <c r="I511" s="453"/>
      <c r="J511" s="453"/>
      <c r="K511" s="456"/>
      <c r="L511" s="457"/>
      <c r="M511" s="458" t="str">
        <f>IF(K511&lt;&gt;"",VLOOKUP(K511,'DON GIA'!$S$1:$U$19,3,0),"")</f>
        <v/>
      </c>
      <c r="N511" s="458" t="str">
        <f>IF(K511&lt;&gt;"",VLOOKUP(K511,'DON GIA'!$S$1:$V$19,4,0),"")</f>
        <v/>
      </c>
      <c r="O511" s="458" t="str">
        <f t="shared" si="101"/>
        <v/>
      </c>
      <c r="P511" s="458" t="str">
        <f t="shared" si="102"/>
        <v/>
      </c>
      <c r="Q511" s="452" t="s">
        <v>35</v>
      </c>
      <c r="R511" s="453"/>
      <c r="S511" s="453"/>
      <c r="T511" s="459" t="str">
        <f>IF(Q511&lt;&gt;"",VLOOKUP(Q511,'DON GIA'!$H$1:$K$103,4,0),"")</f>
        <v/>
      </c>
      <c r="U511" s="459" t="str">
        <f t="shared" si="104"/>
        <v/>
      </c>
      <c r="V511" s="456" t="s">
        <v>1147</v>
      </c>
      <c r="W511" s="453" t="s">
        <v>27</v>
      </c>
      <c r="X511" s="460">
        <v>1.6</v>
      </c>
      <c r="Y511" s="461"/>
      <c r="Z511" s="459">
        <f>IF(V511&lt;&gt;"",VLOOKUP(V511,'DON GIA'!$A$1:$D$346,4,0),"")</f>
        <v>456091</v>
      </c>
      <c r="AA511" s="459">
        <f t="shared" si="105"/>
        <v>729745.60000000009</v>
      </c>
      <c r="AB511" s="452"/>
      <c r="AC511" s="452"/>
      <c r="AD511" s="452"/>
      <c r="AE511" s="452"/>
      <c r="AF511" s="452"/>
      <c r="AG511" s="453"/>
      <c r="AH511" s="452"/>
      <c r="AI511" s="453"/>
      <c r="AJ511" s="453"/>
      <c r="AK511" s="459" t="str">
        <f>IF(AH511&lt;&gt;"",VLOOKUP(AH511,'DON GIA'!$M$1:$P$9,4,0),"")</f>
        <v/>
      </c>
      <c r="AL511" s="459" t="str">
        <f t="shared" si="103"/>
        <v/>
      </c>
      <c r="AM511" s="453"/>
      <c r="AN511" s="453"/>
      <c r="AO511" s="449" t="str">
        <f t="shared" si="96"/>
        <v/>
      </c>
      <c r="AP511" s="456"/>
      <c r="AQ511" s="462"/>
    </row>
    <row r="512" spans="1:43" ht="126" outlineLevel="2">
      <c r="A512" s="455" t="e">
        <f>IF(C511&lt;&gt;"",$C$8:C511,A511)</f>
        <v>#VALUE!</v>
      </c>
      <c r="B512" s="443" t="str">
        <f>IF(C512&lt;&gt;"",COUNTA($C$8:C512),"")</f>
        <v/>
      </c>
      <c r="C512" s="443"/>
      <c r="D512" s="452"/>
      <c r="E512" s="453"/>
      <c r="F512" s="453"/>
      <c r="G512" s="453"/>
      <c r="H512" s="453"/>
      <c r="I512" s="453"/>
      <c r="J512" s="453"/>
      <c r="K512" s="456"/>
      <c r="L512" s="457"/>
      <c r="M512" s="458" t="str">
        <f>IF(K512&lt;&gt;"",VLOOKUP(K512,'DON GIA'!$S$1:$U$19,3,0),"")</f>
        <v/>
      </c>
      <c r="N512" s="458" t="str">
        <f>IF(K512&lt;&gt;"",VLOOKUP(K512,'DON GIA'!$S$1:$V$19,4,0),"")</f>
        <v/>
      </c>
      <c r="O512" s="458" t="str">
        <f t="shared" si="101"/>
        <v/>
      </c>
      <c r="P512" s="458" t="str">
        <f t="shared" si="102"/>
        <v/>
      </c>
      <c r="Q512" s="452" t="s">
        <v>35</v>
      </c>
      <c r="R512" s="453"/>
      <c r="S512" s="453"/>
      <c r="T512" s="459" t="str">
        <f>IF(Q512&lt;&gt;"",VLOOKUP(Q512,'DON GIA'!$H$1:$K$103,4,0),"")</f>
        <v/>
      </c>
      <c r="U512" s="459" t="str">
        <f t="shared" si="104"/>
        <v/>
      </c>
      <c r="V512" s="456" t="s">
        <v>1150</v>
      </c>
      <c r="W512" s="453" t="s">
        <v>27</v>
      </c>
      <c r="X512" s="460">
        <v>10.4</v>
      </c>
      <c r="Y512" s="461"/>
      <c r="Z512" s="459">
        <f>IF(V512&lt;&gt;"",VLOOKUP(V512,'DON GIA'!$A$1:$D$346,4,0),"")</f>
        <v>1238791</v>
      </c>
      <c r="AA512" s="459">
        <f t="shared" si="105"/>
        <v>12883426.4</v>
      </c>
      <c r="AB512" s="452"/>
      <c r="AC512" s="452"/>
      <c r="AD512" s="452"/>
      <c r="AE512" s="452"/>
      <c r="AF512" s="452"/>
      <c r="AG512" s="453"/>
      <c r="AH512" s="452"/>
      <c r="AI512" s="453"/>
      <c r="AJ512" s="453"/>
      <c r="AK512" s="459" t="str">
        <f>IF(AH512&lt;&gt;"",VLOOKUP(AH512,'DON GIA'!$M$1:$P$9,4,0),"")</f>
        <v/>
      </c>
      <c r="AL512" s="459" t="str">
        <f t="shared" si="103"/>
        <v/>
      </c>
      <c r="AM512" s="453"/>
      <c r="AN512" s="453"/>
      <c r="AO512" s="449" t="str">
        <f t="shared" si="96"/>
        <v/>
      </c>
      <c r="AP512" s="456"/>
      <c r="AQ512" s="462"/>
    </row>
    <row r="513" spans="1:43" ht="94.5" outlineLevel="2">
      <c r="A513" s="455" t="e">
        <f>IF(C512&lt;&gt;"",$C$8:C512,A512)</f>
        <v>#VALUE!</v>
      </c>
      <c r="B513" s="443" t="str">
        <f>IF(C513&lt;&gt;"",COUNTA($C$8:C513),"")</f>
        <v/>
      </c>
      <c r="C513" s="443"/>
      <c r="D513" s="452"/>
      <c r="E513" s="453"/>
      <c r="F513" s="453"/>
      <c r="G513" s="453"/>
      <c r="H513" s="453"/>
      <c r="I513" s="453"/>
      <c r="J513" s="453"/>
      <c r="K513" s="456"/>
      <c r="L513" s="457"/>
      <c r="M513" s="458" t="str">
        <f>IF(K513&lt;&gt;"",VLOOKUP(K513,'DON GIA'!$S$1:$U$19,3,0),"")</f>
        <v/>
      </c>
      <c r="N513" s="458" t="str">
        <f>IF(K513&lt;&gt;"",VLOOKUP(K513,'DON GIA'!$S$1:$V$19,4,0),"")</f>
        <v/>
      </c>
      <c r="O513" s="458" t="str">
        <f t="shared" si="101"/>
        <v/>
      </c>
      <c r="P513" s="458" t="str">
        <f t="shared" si="102"/>
        <v/>
      </c>
      <c r="Q513" s="452" t="s">
        <v>35</v>
      </c>
      <c r="R513" s="453"/>
      <c r="S513" s="453"/>
      <c r="T513" s="459" t="str">
        <f>IF(Q513&lt;&gt;"",VLOOKUP(Q513,'DON GIA'!$H$1:$K$103,4,0),"")</f>
        <v/>
      </c>
      <c r="U513" s="459" t="str">
        <f t="shared" si="104"/>
        <v/>
      </c>
      <c r="V513" s="456" t="s">
        <v>1049</v>
      </c>
      <c r="W513" s="453" t="s">
        <v>42</v>
      </c>
      <c r="X513" s="460">
        <v>1</v>
      </c>
      <c r="Y513" s="461"/>
      <c r="Z513" s="459">
        <f>IF(V513&lt;&gt;"",VLOOKUP(V513,'DON GIA'!$A$1:$D$346,4,0),"")</f>
        <v>3793079</v>
      </c>
      <c r="AA513" s="459">
        <f t="shared" si="105"/>
        <v>3793079</v>
      </c>
      <c r="AB513" s="452"/>
      <c r="AC513" s="452"/>
      <c r="AD513" s="452"/>
      <c r="AE513" s="452"/>
      <c r="AF513" s="452"/>
      <c r="AG513" s="453"/>
      <c r="AH513" s="452"/>
      <c r="AI513" s="453"/>
      <c r="AJ513" s="453"/>
      <c r="AK513" s="459" t="str">
        <f>IF(AH513&lt;&gt;"",VLOOKUP(AH513,'DON GIA'!$M$1:$P$9,4,0),"")</f>
        <v/>
      </c>
      <c r="AL513" s="459" t="str">
        <f t="shared" si="103"/>
        <v/>
      </c>
      <c r="AM513" s="453"/>
      <c r="AN513" s="453"/>
      <c r="AO513" s="449" t="str">
        <f t="shared" si="96"/>
        <v/>
      </c>
      <c r="AP513" s="456"/>
      <c r="AQ513" s="462"/>
    </row>
    <row r="514" spans="1:43" ht="31.5" outlineLevel="2">
      <c r="A514" s="455" t="e">
        <f>IF(C513&lt;&gt;"",$C$8:C513,A513)</f>
        <v>#VALUE!</v>
      </c>
      <c r="B514" s="443" t="str">
        <f>IF(C514&lt;&gt;"",COUNTA($C$8:C514),"")</f>
        <v/>
      </c>
      <c r="C514" s="443"/>
      <c r="D514" s="444"/>
      <c r="E514" s="453"/>
      <c r="F514" s="453"/>
      <c r="G514" s="453"/>
      <c r="H514" s="453"/>
      <c r="I514" s="453"/>
      <c r="J514" s="453"/>
      <c r="K514" s="456"/>
      <c r="L514" s="457"/>
      <c r="M514" s="458" t="str">
        <f>IF(K514&lt;&gt;"",VLOOKUP(K514,'DON GIA'!$S$1:$U$19,3,0),"")</f>
        <v/>
      </c>
      <c r="N514" s="458" t="str">
        <f>IF(K514&lt;&gt;"",VLOOKUP(K514,'DON GIA'!$S$1:$V$19,4,0),"")</f>
        <v/>
      </c>
      <c r="O514" s="458" t="str">
        <f t="shared" si="101"/>
        <v/>
      </c>
      <c r="P514" s="458" t="str">
        <f t="shared" si="102"/>
        <v/>
      </c>
      <c r="Q514" s="452" t="s">
        <v>35</v>
      </c>
      <c r="R514" s="453"/>
      <c r="S514" s="453"/>
      <c r="T514" s="459" t="str">
        <f>IF(Q514&lt;&gt;"",VLOOKUP(Q514,'DON GIA'!$H$1:$K$103,4,0),"")</f>
        <v/>
      </c>
      <c r="U514" s="459" t="str">
        <f t="shared" si="104"/>
        <v/>
      </c>
      <c r="V514" s="456"/>
      <c r="W514" s="453"/>
      <c r="X514" s="460"/>
      <c r="Y514" s="461"/>
      <c r="Z514" s="459" t="str">
        <f>IF(V514&lt;&gt;"",VLOOKUP(V514,'DON GIA'!$A$1:$D$346,4,0),"")</f>
        <v/>
      </c>
      <c r="AA514" s="459" t="str">
        <f t="shared" si="105"/>
        <v/>
      </c>
      <c r="AB514" s="452"/>
      <c r="AC514" s="452"/>
      <c r="AD514" s="452"/>
      <c r="AE514" s="452"/>
      <c r="AF514" s="452"/>
      <c r="AG514" s="453"/>
      <c r="AH514" s="452"/>
      <c r="AI514" s="453"/>
      <c r="AJ514" s="453"/>
      <c r="AK514" s="459" t="str">
        <f>IF(AH514&lt;&gt;"",VLOOKUP(AH514,'DON GIA'!$M$1:$P$9,4,0),"")</f>
        <v/>
      </c>
      <c r="AL514" s="459" t="str">
        <f t="shared" si="103"/>
        <v/>
      </c>
      <c r="AM514" s="453"/>
      <c r="AN514" s="453"/>
      <c r="AO514" s="449" t="str">
        <f t="shared" si="96"/>
        <v/>
      </c>
      <c r="AP514" s="456"/>
      <c r="AQ514" s="462"/>
    </row>
    <row r="515" spans="1:43" ht="31.5" outlineLevel="1">
      <c r="A515" s="410" t="s">
        <v>821</v>
      </c>
      <c r="B515" s="443">
        <f>IF(C515&lt;&gt;"",COUNTA($C$8:C515),"")</f>
        <v>40</v>
      </c>
      <c r="C515" s="443">
        <v>432</v>
      </c>
      <c r="D515" s="444" t="s">
        <v>252</v>
      </c>
      <c r="E515" s="445"/>
      <c r="F515" s="445"/>
      <c r="G515" s="445"/>
      <c r="H515" s="445"/>
      <c r="I515" s="445"/>
      <c r="J515" s="445"/>
      <c r="K515" s="446"/>
      <c r="L515" s="447">
        <f>SUBTOTAL(9,L516:L530)</f>
        <v>122.53</v>
      </c>
      <c r="M515" s="448"/>
      <c r="N515" s="448"/>
      <c r="O515" s="448">
        <f>SUBTOTAL(9,O516:O530)</f>
        <v>205727870</v>
      </c>
      <c r="P515" s="448">
        <f>SUBTOTAL(9,P516:P530)</f>
        <v>0</v>
      </c>
      <c r="Q515" s="444"/>
      <c r="R515" s="445"/>
      <c r="S515" s="445">
        <f>SUBTOTAL(9,S516:S530)</f>
        <v>0</v>
      </c>
      <c r="T515" s="449"/>
      <c r="U515" s="449">
        <f>SUBTOTAL(9,U516:U530)</f>
        <v>0</v>
      </c>
      <c r="V515" s="446"/>
      <c r="W515" s="445"/>
      <c r="X515" s="450">
        <f>SUBTOTAL(9,X516:X530)</f>
        <v>352.84899999999999</v>
      </c>
      <c r="Y515" s="451">
        <f>SUBTOTAL(9,Y516:Y530)</f>
        <v>0</v>
      </c>
      <c r="Z515" s="449"/>
      <c r="AA515" s="449">
        <f>SUBTOTAL(9,AA516:AA530)</f>
        <v>509756775.63200003</v>
      </c>
      <c r="AB515" s="452"/>
      <c r="AC515" s="452"/>
      <c r="AD515" s="452"/>
      <c r="AE515" s="452"/>
      <c r="AF515" s="452"/>
      <c r="AG515" s="453"/>
      <c r="AH515" s="452"/>
      <c r="AI515" s="445"/>
      <c r="AJ515" s="445">
        <f>SUBTOTAL(9,AJ516:AJ530)</f>
        <v>3</v>
      </c>
      <c r="AK515" s="449"/>
      <c r="AL515" s="449">
        <f>SUBTOTAL(9,AL516:AL530)</f>
        <v>42791840</v>
      </c>
      <c r="AM515" s="445"/>
      <c r="AN515" s="445">
        <f>SUBTOTAL(9,AN516:AN530)</f>
        <v>1</v>
      </c>
      <c r="AO515" s="449">
        <f t="shared" si="96"/>
        <v>758276485.63199997</v>
      </c>
      <c r="AP515" s="454"/>
      <c r="AQ515" s="423"/>
    </row>
    <row r="516" spans="1:43" ht="126" outlineLevel="2">
      <c r="A516" s="455" t="e">
        <f>IF(C515&lt;&gt;"",$C$8:C515,A514)</f>
        <v>#VALUE!</v>
      </c>
      <c r="B516" s="443" t="str">
        <f>IF(C516&lt;&gt;"",COUNTA($C$8:C516),"")</f>
        <v/>
      </c>
      <c r="C516" s="443"/>
      <c r="D516" s="452" t="s">
        <v>253</v>
      </c>
      <c r="E516" s="453">
        <v>2</v>
      </c>
      <c r="F516" s="453"/>
      <c r="G516" s="453">
        <v>421</v>
      </c>
      <c r="H516" s="453">
        <v>79</v>
      </c>
      <c r="I516" s="453" t="s">
        <v>223</v>
      </c>
      <c r="J516" s="453" t="s">
        <v>224</v>
      </c>
      <c r="K516" s="456" t="s">
        <v>973</v>
      </c>
      <c r="L516" s="457">
        <v>122.53</v>
      </c>
      <c r="M516" s="458">
        <f>IF(K516&lt;&gt;"",VLOOKUP(K516,'DON GIA'!$S$1:$U$19,3,0),"")</f>
        <v>1679000</v>
      </c>
      <c r="N516" s="458">
        <f>IF(K516&lt;&gt;"",VLOOKUP(K516,'DON GIA'!$S$1:$V$19,4,0),"")</f>
        <v>0</v>
      </c>
      <c r="O516" s="458">
        <f t="shared" si="101"/>
        <v>205727870</v>
      </c>
      <c r="P516" s="458">
        <f t="shared" si="102"/>
        <v>0</v>
      </c>
      <c r="Q516" s="452" t="s">
        <v>35</v>
      </c>
      <c r="R516" s="453"/>
      <c r="S516" s="453"/>
      <c r="T516" s="459" t="str">
        <f>IF(Q516&lt;&gt;"",VLOOKUP(Q516,'DON GIA'!$H$1:$K$103,4,0),"")</f>
        <v/>
      </c>
      <c r="U516" s="459" t="str">
        <f t="shared" ref="U516:U530" si="106">IF(Q516&lt;&gt;"",IF(ISNUMBER(T516),S516*T516,""),"")</f>
        <v/>
      </c>
      <c r="V516" s="456" t="s">
        <v>1005</v>
      </c>
      <c r="W516" s="453" t="s">
        <v>27</v>
      </c>
      <c r="X516" s="460">
        <v>55.95</v>
      </c>
      <c r="Y516" s="461"/>
      <c r="Z516" s="459">
        <f>IF(V516&lt;&gt;"",VLOOKUP(V516,'DON GIA'!$A$1:$D$346,4,0),"")</f>
        <v>5559129</v>
      </c>
      <c r="AA516" s="459">
        <f t="shared" ref="AA516:AA530" si="107">IF(V516&lt;&gt;"",IF(ISNUMBER(Z516),X516*Z516,""),"")</f>
        <v>311033267.55000001</v>
      </c>
      <c r="AB516" s="452" t="s">
        <v>28</v>
      </c>
      <c r="AC516" s="452" t="s">
        <v>116</v>
      </c>
      <c r="AD516" s="452" t="s">
        <v>30</v>
      </c>
      <c r="AE516" s="452" t="s">
        <v>31</v>
      </c>
      <c r="AF516" s="452" t="s">
        <v>34</v>
      </c>
      <c r="AG516" s="453" t="s">
        <v>33</v>
      </c>
      <c r="AH516" s="452" t="s">
        <v>562</v>
      </c>
      <c r="AI516" s="453" t="s">
        <v>409</v>
      </c>
      <c r="AJ516" s="453">
        <v>2</v>
      </c>
      <c r="AK516" s="459">
        <f>IF(AH516&lt;&gt;"",VLOOKUP(AH516,'DON GIA'!$M$1:$P$9,4,0),"")</f>
        <v>12895920</v>
      </c>
      <c r="AL516" s="459">
        <f t="shared" si="103"/>
        <v>25791840</v>
      </c>
      <c r="AM516" s="453" t="s">
        <v>407</v>
      </c>
      <c r="AN516" s="453">
        <v>1</v>
      </c>
      <c r="AO516" s="449" t="str">
        <f t="shared" si="96"/>
        <v/>
      </c>
      <c r="AP516" s="454" t="s">
        <v>1812</v>
      </c>
      <c r="AQ516" s="462"/>
    </row>
    <row r="517" spans="1:43" ht="409.5" outlineLevel="2">
      <c r="A517" s="455" t="e">
        <f>IF(C516&lt;&gt;"",$C$8:C516,A516)</f>
        <v>#VALUE!</v>
      </c>
      <c r="B517" s="443" t="str">
        <f>IF(C517&lt;&gt;"",COUNTA($C$8:C517),"")</f>
        <v/>
      </c>
      <c r="C517" s="443"/>
      <c r="D517" s="452" t="s">
        <v>71</v>
      </c>
      <c r="E517" s="453"/>
      <c r="F517" s="453"/>
      <c r="G517" s="453"/>
      <c r="H517" s="453"/>
      <c r="I517" s="453"/>
      <c r="J517" s="453"/>
      <c r="K517" s="456"/>
      <c r="L517" s="457"/>
      <c r="M517" s="458" t="str">
        <f>IF(K517&lt;&gt;"",VLOOKUP(K517,'DON GIA'!$S$1:$U$19,3,0),"")</f>
        <v/>
      </c>
      <c r="N517" s="458" t="str">
        <f>IF(K517&lt;&gt;"",VLOOKUP(K517,'DON GIA'!$S$1:$V$19,4,0),"")</f>
        <v/>
      </c>
      <c r="O517" s="458" t="str">
        <f t="shared" si="101"/>
        <v/>
      </c>
      <c r="P517" s="458" t="str">
        <f t="shared" si="102"/>
        <v/>
      </c>
      <c r="Q517" s="452" t="s">
        <v>35</v>
      </c>
      <c r="R517" s="453"/>
      <c r="S517" s="453"/>
      <c r="T517" s="459" t="str">
        <f>IF(Q517&lt;&gt;"",VLOOKUP(Q517,'DON GIA'!$H$1:$K$103,4,0),"")</f>
        <v/>
      </c>
      <c r="U517" s="459" t="str">
        <f t="shared" si="106"/>
        <v/>
      </c>
      <c r="V517" s="456" t="s">
        <v>1063</v>
      </c>
      <c r="W517" s="453" t="s">
        <v>27</v>
      </c>
      <c r="X517" s="460">
        <v>11.04</v>
      </c>
      <c r="Y517" s="461"/>
      <c r="Z517" s="459">
        <f>IF(V517&lt;&gt;"",VLOOKUP(V517,'DON GIA'!$A$1:$D$346,4,0),"")</f>
        <v>3941166</v>
      </c>
      <c r="AA517" s="459">
        <f t="shared" si="107"/>
        <v>43510472.639999993</v>
      </c>
      <c r="AB517" s="452" t="s">
        <v>28</v>
      </c>
      <c r="AC517" s="452" t="s">
        <v>116</v>
      </c>
      <c r="AD517" s="452" t="s">
        <v>30</v>
      </c>
      <c r="AE517" s="452" t="s">
        <v>254</v>
      </c>
      <c r="AF517" s="452" t="s">
        <v>32</v>
      </c>
      <c r="AG517" s="453" t="s">
        <v>41</v>
      </c>
      <c r="AH517" s="452" t="s">
        <v>579</v>
      </c>
      <c r="AI517" s="453" t="s">
        <v>560</v>
      </c>
      <c r="AJ517" s="453">
        <v>1</v>
      </c>
      <c r="AK517" s="459">
        <f>IF(AH517&lt;&gt;"",VLOOKUP(AH517,'DON GIA'!$M$1:$P$9,4,0),"")</f>
        <v>17000000</v>
      </c>
      <c r="AL517" s="459">
        <f t="shared" si="103"/>
        <v>17000000</v>
      </c>
      <c r="AM517" s="453"/>
      <c r="AN517" s="453"/>
      <c r="AO517" s="449" t="str">
        <f t="shared" si="96"/>
        <v/>
      </c>
      <c r="AP517" s="463" t="s">
        <v>1813</v>
      </c>
      <c r="AQ517" s="462"/>
    </row>
    <row r="518" spans="1:43" ht="257.25" outlineLevel="2">
      <c r="A518" s="455" t="e">
        <f>IF(C517&lt;&gt;"",$C$8:C517,A517)</f>
        <v>#VALUE!</v>
      </c>
      <c r="B518" s="443" t="str">
        <f>IF(C518&lt;&gt;"",COUNTA($C$8:C518),"")</f>
        <v/>
      </c>
      <c r="C518" s="443"/>
      <c r="D518" s="452" t="s">
        <v>255</v>
      </c>
      <c r="E518" s="453"/>
      <c r="F518" s="453"/>
      <c r="G518" s="453"/>
      <c r="H518" s="453"/>
      <c r="I518" s="453"/>
      <c r="J518" s="453"/>
      <c r="K518" s="456"/>
      <c r="L518" s="457"/>
      <c r="M518" s="458" t="str">
        <f>IF(K518&lt;&gt;"",VLOOKUP(K518,'DON GIA'!$S$1:$U$19,3,0),"")</f>
        <v/>
      </c>
      <c r="N518" s="458" t="str">
        <f>IF(K518&lt;&gt;"",VLOOKUP(K518,'DON GIA'!$S$1:$V$19,4,0),"")</f>
        <v/>
      </c>
      <c r="O518" s="458" t="str">
        <f t="shared" si="101"/>
        <v/>
      </c>
      <c r="P518" s="458" t="str">
        <f t="shared" si="102"/>
        <v/>
      </c>
      <c r="Q518" s="452" t="s">
        <v>35</v>
      </c>
      <c r="R518" s="453"/>
      <c r="S518" s="453"/>
      <c r="T518" s="459" t="str">
        <f>IF(Q518&lt;&gt;"",VLOOKUP(Q518,'DON GIA'!$H$1:$K$103,4,0),"")</f>
        <v/>
      </c>
      <c r="U518" s="459" t="str">
        <f t="shared" si="106"/>
        <v/>
      </c>
      <c r="V518" s="456" t="s">
        <v>1080</v>
      </c>
      <c r="W518" s="453" t="s">
        <v>27</v>
      </c>
      <c r="X518" s="460">
        <v>2.5499999999999998</v>
      </c>
      <c r="Y518" s="461"/>
      <c r="Z518" s="459">
        <f>IF(V518&lt;&gt;"",VLOOKUP(V518,'DON GIA'!$A$1:$D$346,4,0),"")</f>
        <v>10375629</v>
      </c>
      <c r="AA518" s="459">
        <f t="shared" si="107"/>
        <v>26457853.949999999</v>
      </c>
      <c r="AB518" s="452"/>
      <c r="AC518" s="452"/>
      <c r="AD518" s="452"/>
      <c r="AE518" s="452" t="s">
        <v>31</v>
      </c>
      <c r="AF518" s="452"/>
      <c r="AG518" s="453" t="s">
        <v>219</v>
      </c>
      <c r="AH518" s="452"/>
      <c r="AI518" s="453"/>
      <c r="AJ518" s="453"/>
      <c r="AK518" s="459" t="str">
        <f>IF(AH518&lt;&gt;"",VLOOKUP(AH518,'DON GIA'!$M$1:$P$9,4,0),"")</f>
        <v/>
      </c>
      <c r="AL518" s="459" t="str">
        <f t="shared" si="103"/>
        <v/>
      </c>
      <c r="AM518" s="453"/>
      <c r="AN518" s="453"/>
      <c r="AO518" s="449" t="str">
        <f t="shared" si="96"/>
        <v/>
      </c>
      <c r="AP518" s="463" t="s">
        <v>1814</v>
      </c>
      <c r="AQ518" s="462"/>
    </row>
    <row r="519" spans="1:43" ht="157.5" outlineLevel="2">
      <c r="A519" s="455" t="e">
        <f>IF(C518&lt;&gt;"",$C$8:C518,A518)</f>
        <v>#VALUE!</v>
      </c>
      <c r="B519" s="443" t="str">
        <f>IF(C519&lt;&gt;"",COUNTA($C$8:C519),"")</f>
        <v/>
      </c>
      <c r="C519" s="443"/>
      <c r="D519" s="452"/>
      <c r="E519" s="453"/>
      <c r="F519" s="453"/>
      <c r="G519" s="453"/>
      <c r="H519" s="453"/>
      <c r="I519" s="453"/>
      <c r="J519" s="453"/>
      <c r="K519" s="456"/>
      <c r="L519" s="457"/>
      <c r="M519" s="458" t="str">
        <f>IF(K519&lt;&gt;"",VLOOKUP(K519,'DON GIA'!$S$1:$U$19,3,0),"")</f>
        <v/>
      </c>
      <c r="N519" s="458" t="str">
        <f>IF(K519&lt;&gt;"",VLOOKUP(K519,'DON GIA'!$S$1:$V$19,4,0),"")</f>
        <v/>
      </c>
      <c r="O519" s="458" t="str">
        <f t="shared" si="101"/>
        <v/>
      </c>
      <c r="P519" s="458" t="str">
        <f t="shared" si="102"/>
        <v/>
      </c>
      <c r="Q519" s="452" t="s">
        <v>35</v>
      </c>
      <c r="R519" s="453"/>
      <c r="S519" s="453"/>
      <c r="T519" s="459" t="str">
        <f>IF(Q519&lt;&gt;"",VLOOKUP(Q519,'DON GIA'!$H$1:$K$103,4,0),"")</f>
        <v/>
      </c>
      <c r="U519" s="459" t="str">
        <f t="shared" si="106"/>
        <v/>
      </c>
      <c r="V519" s="456" t="s">
        <v>1151</v>
      </c>
      <c r="W519" s="453" t="s">
        <v>38</v>
      </c>
      <c r="X519" s="460">
        <v>0.25600000000000001</v>
      </c>
      <c r="Y519" s="461"/>
      <c r="Z519" s="459">
        <f>IF(V519&lt;&gt;"",VLOOKUP(V519,'DON GIA'!$A$1:$D$346,4,0),"")</f>
        <v>2523428</v>
      </c>
      <c r="AA519" s="459">
        <f t="shared" si="107"/>
        <v>645997.56799999997</v>
      </c>
      <c r="AB519" s="452"/>
      <c r="AC519" s="452"/>
      <c r="AD519" s="452"/>
      <c r="AE519" s="452"/>
      <c r="AF519" s="452"/>
      <c r="AG519" s="453"/>
      <c r="AH519" s="452"/>
      <c r="AI519" s="453"/>
      <c r="AJ519" s="453"/>
      <c r="AK519" s="459" t="str">
        <f>IF(AH519&lt;&gt;"",VLOOKUP(AH519,'DON GIA'!$M$1:$P$9,4,0),"")</f>
        <v/>
      </c>
      <c r="AL519" s="459" t="str">
        <f t="shared" si="103"/>
        <v/>
      </c>
      <c r="AM519" s="453"/>
      <c r="AN519" s="453"/>
      <c r="AO519" s="449" t="str">
        <f t="shared" si="96"/>
        <v/>
      </c>
      <c r="AP519" s="463" t="s">
        <v>349</v>
      </c>
      <c r="AQ519" s="462"/>
    </row>
    <row r="520" spans="1:43" ht="63" outlineLevel="2">
      <c r="A520" s="455" t="e">
        <f>IF(C519&lt;&gt;"",$C$8:C519,A519)</f>
        <v>#VALUE!</v>
      </c>
      <c r="B520" s="443" t="str">
        <f>IF(C520&lt;&gt;"",COUNTA($C$8:C520),"")</f>
        <v/>
      </c>
      <c r="C520" s="443"/>
      <c r="D520" s="452"/>
      <c r="E520" s="453"/>
      <c r="F520" s="453"/>
      <c r="G520" s="453"/>
      <c r="H520" s="453"/>
      <c r="I520" s="453"/>
      <c r="J520" s="453"/>
      <c r="K520" s="456"/>
      <c r="L520" s="457"/>
      <c r="M520" s="458" t="str">
        <f>IF(K520&lt;&gt;"",VLOOKUP(K520,'DON GIA'!$S$1:$U$19,3,0),"")</f>
        <v/>
      </c>
      <c r="N520" s="458" t="str">
        <f>IF(K520&lt;&gt;"",VLOOKUP(K520,'DON GIA'!$S$1:$V$19,4,0),"")</f>
        <v/>
      </c>
      <c r="O520" s="458" t="str">
        <f t="shared" si="101"/>
        <v/>
      </c>
      <c r="P520" s="458" t="str">
        <f t="shared" si="102"/>
        <v/>
      </c>
      <c r="Q520" s="452" t="s">
        <v>35</v>
      </c>
      <c r="R520" s="453"/>
      <c r="S520" s="453"/>
      <c r="T520" s="459" t="str">
        <f>IF(Q520&lt;&gt;"",VLOOKUP(Q520,'DON GIA'!$H$1:$K$103,4,0),"")</f>
        <v/>
      </c>
      <c r="U520" s="459" t="str">
        <f t="shared" si="106"/>
        <v/>
      </c>
      <c r="V520" s="456" t="s">
        <v>1078</v>
      </c>
      <c r="W520" s="453" t="s">
        <v>27</v>
      </c>
      <c r="X520" s="460">
        <v>32.56</v>
      </c>
      <c r="Y520" s="461"/>
      <c r="Z520" s="459">
        <f>IF(V520&lt;&gt;"",VLOOKUP(V520,'DON GIA'!$A$1:$D$346,4,0),"")</f>
        <v>854777</v>
      </c>
      <c r="AA520" s="459">
        <f t="shared" si="107"/>
        <v>27831539.120000001</v>
      </c>
      <c r="AB520" s="452"/>
      <c r="AC520" s="452"/>
      <c r="AD520" s="452"/>
      <c r="AE520" s="452"/>
      <c r="AF520" s="452"/>
      <c r="AG520" s="453"/>
      <c r="AH520" s="452"/>
      <c r="AI520" s="453"/>
      <c r="AJ520" s="453"/>
      <c r="AK520" s="459" t="str">
        <f>IF(AH520&lt;&gt;"",VLOOKUP(AH520,'DON GIA'!$M$1:$P$9,4,0),"")</f>
        <v/>
      </c>
      <c r="AL520" s="459" t="str">
        <f t="shared" si="103"/>
        <v/>
      </c>
      <c r="AM520" s="453"/>
      <c r="AN520" s="453"/>
      <c r="AO520" s="449" t="str">
        <f t="shared" ref="AO520:AO583" si="108">IF(C520&lt;&gt;"",O520+P520+U520+AA520+AL520,"")</f>
        <v/>
      </c>
      <c r="AP520" s="456"/>
      <c r="AQ520" s="462"/>
    </row>
    <row r="521" spans="1:43" ht="63" outlineLevel="2">
      <c r="A521" s="455" t="e">
        <f>IF(C520&lt;&gt;"",$C$8:C520,A520)</f>
        <v>#VALUE!</v>
      </c>
      <c r="B521" s="443" t="str">
        <f>IF(C521&lt;&gt;"",COUNTA($C$8:C521),"")</f>
        <v/>
      </c>
      <c r="C521" s="443"/>
      <c r="D521" s="452"/>
      <c r="E521" s="453"/>
      <c r="F521" s="453"/>
      <c r="G521" s="453"/>
      <c r="H521" s="453"/>
      <c r="I521" s="453"/>
      <c r="J521" s="453"/>
      <c r="K521" s="456"/>
      <c r="L521" s="457"/>
      <c r="M521" s="458" t="str">
        <f>IF(K521&lt;&gt;"",VLOOKUP(K521,'DON GIA'!$S$1:$U$19,3,0),"")</f>
        <v/>
      </c>
      <c r="N521" s="458" t="str">
        <f>IF(K521&lt;&gt;"",VLOOKUP(K521,'DON GIA'!$S$1:$V$19,4,0),"")</f>
        <v/>
      </c>
      <c r="O521" s="458" t="str">
        <f t="shared" si="101"/>
        <v/>
      </c>
      <c r="P521" s="458" t="str">
        <f t="shared" si="102"/>
        <v/>
      </c>
      <c r="Q521" s="452" t="s">
        <v>35</v>
      </c>
      <c r="R521" s="453"/>
      <c r="S521" s="453"/>
      <c r="T521" s="459" t="str">
        <f>IF(Q521&lt;&gt;"",VLOOKUP(Q521,'DON GIA'!$H$1:$K$103,4,0),"")</f>
        <v/>
      </c>
      <c r="U521" s="459" t="str">
        <f t="shared" si="106"/>
        <v/>
      </c>
      <c r="V521" s="456" t="s">
        <v>1152</v>
      </c>
      <c r="W521" s="453" t="s">
        <v>27</v>
      </c>
      <c r="X521" s="460">
        <v>37.4</v>
      </c>
      <c r="Y521" s="461"/>
      <c r="Z521" s="459">
        <f>IF(V521&lt;&gt;"",VLOOKUP(V521,'DON GIA'!$A$1:$D$346,4,0),"")</f>
        <v>330817</v>
      </c>
      <c r="AA521" s="459">
        <f t="shared" si="107"/>
        <v>12372555.799999999</v>
      </c>
      <c r="AB521" s="452"/>
      <c r="AC521" s="452"/>
      <c r="AD521" s="452"/>
      <c r="AE521" s="452"/>
      <c r="AF521" s="452"/>
      <c r="AG521" s="453"/>
      <c r="AH521" s="452"/>
      <c r="AI521" s="453"/>
      <c r="AJ521" s="453"/>
      <c r="AK521" s="459" t="str">
        <f>IF(AH521&lt;&gt;"",VLOOKUP(AH521,'DON GIA'!$M$1:$P$9,4,0),"")</f>
        <v/>
      </c>
      <c r="AL521" s="459" t="str">
        <f t="shared" si="103"/>
        <v/>
      </c>
      <c r="AM521" s="453"/>
      <c r="AN521" s="453"/>
      <c r="AO521" s="449" t="str">
        <f t="shared" si="108"/>
        <v/>
      </c>
      <c r="AP521" s="456"/>
      <c r="AQ521" s="462"/>
    </row>
    <row r="522" spans="1:43" ht="63" outlineLevel="2">
      <c r="A522" s="455" t="e">
        <f>IF(C521&lt;&gt;"",$C$8:C521,A521)</f>
        <v>#VALUE!</v>
      </c>
      <c r="B522" s="443" t="str">
        <f>IF(C522&lt;&gt;"",COUNTA($C$8:C522),"")</f>
        <v/>
      </c>
      <c r="C522" s="443"/>
      <c r="D522" s="452"/>
      <c r="E522" s="453"/>
      <c r="F522" s="453"/>
      <c r="G522" s="453"/>
      <c r="H522" s="453"/>
      <c r="I522" s="453"/>
      <c r="J522" s="453"/>
      <c r="K522" s="456"/>
      <c r="L522" s="457"/>
      <c r="M522" s="458" t="str">
        <f>IF(K522&lt;&gt;"",VLOOKUP(K522,'DON GIA'!$S$1:$U$19,3,0),"")</f>
        <v/>
      </c>
      <c r="N522" s="458" t="str">
        <f>IF(K522&lt;&gt;"",VLOOKUP(K522,'DON GIA'!$S$1:$V$19,4,0),"")</f>
        <v/>
      </c>
      <c r="O522" s="458" t="str">
        <f t="shared" si="101"/>
        <v/>
      </c>
      <c r="P522" s="458" t="str">
        <f t="shared" si="102"/>
        <v/>
      </c>
      <c r="Q522" s="452" t="s">
        <v>35</v>
      </c>
      <c r="R522" s="453"/>
      <c r="S522" s="453"/>
      <c r="T522" s="459" t="str">
        <f>IF(Q522&lt;&gt;"",VLOOKUP(Q522,'DON GIA'!$H$1:$K$103,4,0),"")</f>
        <v/>
      </c>
      <c r="U522" s="459" t="str">
        <f t="shared" si="106"/>
        <v/>
      </c>
      <c r="V522" s="456" t="s">
        <v>1105</v>
      </c>
      <c r="W522" s="453" t="s">
        <v>27</v>
      </c>
      <c r="X522" s="460">
        <v>8.9600000000000009</v>
      </c>
      <c r="Y522" s="461"/>
      <c r="Z522" s="459">
        <f>IF(V522&lt;&gt;"",VLOOKUP(V522,'DON GIA'!$A$1:$D$346,4,0),"")</f>
        <v>292949</v>
      </c>
      <c r="AA522" s="459">
        <f t="shared" si="107"/>
        <v>2624823.04</v>
      </c>
      <c r="AB522" s="452"/>
      <c r="AC522" s="452"/>
      <c r="AD522" s="452"/>
      <c r="AE522" s="452"/>
      <c r="AF522" s="452"/>
      <c r="AG522" s="453"/>
      <c r="AH522" s="452"/>
      <c r="AI522" s="453"/>
      <c r="AJ522" s="453"/>
      <c r="AK522" s="459" t="str">
        <f>IF(AH522&lt;&gt;"",VLOOKUP(AH522,'DON GIA'!$M$1:$P$9,4,0),"")</f>
        <v/>
      </c>
      <c r="AL522" s="459" t="str">
        <f t="shared" si="103"/>
        <v/>
      </c>
      <c r="AM522" s="453"/>
      <c r="AN522" s="453"/>
      <c r="AO522" s="449" t="str">
        <f t="shared" si="108"/>
        <v/>
      </c>
      <c r="AP522" s="456"/>
      <c r="AQ522" s="462"/>
    </row>
    <row r="523" spans="1:43" ht="94.5" outlineLevel="2">
      <c r="A523" s="455" t="e">
        <f>IF(C522&lt;&gt;"",$C$8:C522,A522)</f>
        <v>#VALUE!</v>
      </c>
      <c r="B523" s="443" t="str">
        <f>IF(C523&lt;&gt;"",COUNTA($C$8:C523),"")</f>
        <v/>
      </c>
      <c r="C523" s="443"/>
      <c r="D523" s="452"/>
      <c r="E523" s="453"/>
      <c r="F523" s="453"/>
      <c r="G523" s="453"/>
      <c r="H523" s="453"/>
      <c r="I523" s="453"/>
      <c r="J523" s="453"/>
      <c r="K523" s="456"/>
      <c r="L523" s="457"/>
      <c r="M523" s="458" t="str">
        <f>IF(K523&lt;&gt;"",VLOOKUP(K523,'DON GIA'!$S$1:$U$19,3,0),"")</f>
        <v/>
      </c>
      <c r="N523" s="458" t="str">
        <f>IF(K523&lt;&gt;"",VLOOKUP(K523,'DON GIA'!$S$1:$V$19,4,0),"")</f>
        <v/>
      </c>
      <c r="O523" s="458" t="str">
        <f t="shared" si="101"/>
        <v/>
      </c>
      <c r="P523" s="458" t="str">
        <f t="shared" si="102"/>
        <v/>
      </c>
      <c r="Q523" s="452" t="s">
        <v>35</v>
      </c>
      <c r="R523" s="453"/>
      <c r="S523" s="453"/>
      <c r="T523" s="459" t="str">
        <f>IF(Q523&lt;&gt;"",VLOOKUP(Q523,'DON GIA'!$H$1:$K$103,4,0),"")</f>
        <v/>
      </c>
      <c r="U523" s="459" t="str">
        <f t="shared" si="106"/>
        <v/>
      </c>
      <c r="V523" s="456" t="s">
        <v>1153</v>
      </c>
      <c r="W523" s="453" t="s">
        <v>27</v>
      </c>
      <c r="X523" s="460">
        <v>23.32</v>
      </c>
      <c r="Y523" s="461"/>
      <c r="Z523" s="459">
        <f>IF(V523&lt;&gt;"",VLOOKUP(V523,'DON GIA'!$A$1:$D$346,4,0),"")</f>
        <v>1238791</v>
      </c>
      <c r="AA523" s="459">
        <f t="shared" si="107"/>
        <v>28888606.120000001</v>
      </c>
      <c r="AB523" s="452"/>
      <c r="AC523" s="452"/>
      <c r="AD523" s="452"/>
      <c r="AE523" s="452"/>
      <c r="AF523" s="452"/>
      <c r="AG523" s="453"/>
      <c r="AH523" s="452"/>
      <c r="AI523" s="453"/>
      <c r="AJ523" s="453"/>
      <c r="AK523" s="459" t="str">
        <f>IF(AH523&lt;&gt;"",VLOOKUP(AH523,'DON GIA'!$M$1:$P$9,4,0),"")</f>
        <v/>
      </c>
      <c r="AL523" s="459" t="str">
        <f t="shared" si="103"/>
        <v/>
      </c>
      <c r="AM523" s="453"/>
      <c r="AN523" s="453"/>
      <c r="AO523" s="449" t="str">
        <f t="shared" si="108"/>
        <v/>
      </c>
      <c r="AP523" s="456"/>
      <c r="AQ523" s="462"/>
    </row>
    <row r="524" spans="1:43" ht="126" outlineLevel="2">
      <c r="A524" s="455" t="e">
        <f>IF(C523&lt;&gt;"",$C$8:C523,A523)</f>
        <v>#VALUE!</v>
      </c>
      <c r="B524" s="443" t="str">
        <f>IF(C524&lt;&gt;"",COUNTA($C$8:C524),"")</f>
        <v/>
      </c>
      <c r="C524" s="443"/>
      <c r="D524" s="452"/>
      <c r="E524" s="453"/>
      <c r="F524" s="453"/>
      <c r="G524" s="453"/>
      <c r="H524" s="453"/>
      <c r="I524" s="453"/>
      <c r="J524" s="453"/>
      <c r="K524" s="456"/>
      <c r="L524" s="457"/>
      <c r="M524" s="458" t="str">
        <f>IF(K524&lt;&gt;"",VLOOKUP(K524,'DON GIA'!$S$1:$U$19,3,0),"")</f>
        <v/>
      </c>
      <c r="N524" s="458" t="str">
        <f>IF(K524&lt;&gt;"",VLOOKUP(K524,'DON GIA'!$S$1:$V$19,4,0),"")</f>
        <v/>
      </c>
      <c r="O524" s="458" t="str">
        <f t="shared" si="101"/>
        <v/>
      </c>
      <c r="P524" s="458" t="str">
        <f t="shared" si="102"/>
        <v/>
      </c>
      <c r="Q524" s="452" t="s">
        <v>35</v>
      </c>
      <c r="R524" s="453"/>
      <c r="S524" s="453"/>
      <c r="T524" s="459" t="str">
        <f>IF(Q524&lt;&gt;"",VLOOKUP(Q524,'DON GIA'!$H$1:$K$103,4,0),"")</f>
        <v/>
      </c>
      <c r="U524" s="459" t="str">
        <f t="shared" si="106"/>
        <v/>
      </c>
      <c r="V524" s="456" t="s">
        <v>1154</v>
      </c>
      <c r="W524" s="453" t="s">
        <v>27</v>
      </c>
      <c r="X524" s="460">
        <v>54.39</v>
      </c>
      <c r="Y524" s="461"/>
      <c r="Z524" s="459">
        <f>IF(V524&lt;&gt;"",VLOOKUP(V524,'DON GIA'!$A$1:$D$346,4,0),"")</f>
        <v>551282</v>
      </c>
      <c r="AA524" s="459">
        <f t="shared" si="107"/>
        <v>29984227.98</v>
      </c>
      <c r="AB524" s="452"/>
      <c r="AC524" s="452"/>
      <c r="AD524" s="452"/>
      <c r="AE524" s="452"/>
      <c r="AF524" s="452"/>
      <c r="AG524" s="453"/>
      <c r="AH524" s="452"/>
      <c r="AI524" s="453"/>
      <c r="AJ524" s="453"/>
      <c r="AK524" s="459" t="str">
        <f>IF(AH524&lt;&gt;"",VLOOKUP(AH524,'DON GIA'!$M$1:$P$9,4,0),"")</f>
        <v/>
      </c>
      <c r="AL524" s="459" t="str">
        <f t="shared" si="103"/>
        <v/>
      </c>
      <c r="AM524" s="453"/>
      <c r="AN524" s="453"/>
      <c r="AO524" s="449" t="str">
        <f t="shared" si="108"/>
        <v/>
      </c>
      <c r="AP524" s="456"/>
      <c r="AQ524" s="462"/>
    </row>
    <row r="525" spans="1:43" ht="31.5" outlineLevel="2">
      <c r="A525" s="455" t="e">
        <f>IF(C524&lt;&gt;"",$C$8:C524,A524)</f>
        <v>#VALUE!</v>
      </c>
      <c r="B525" s="443" t="str">
        <f>IF(C525&lt;&gt;"",COUNTA($C$8:C525),"")</f>
        <v/>
      </c>
      <c r="C525" s="443"/>
      <c r="D525" s="452"/>
      <c r="E525" s="453"/>
      <c r="F525" s="453"/>
      <c r="G525" s="453"/>
      <c r="H525" s="453"/>
      <c r="I525" s="453"/>
      <c r="J525" s="453"/>
      <c r="K525" s="456"/>
      <c r="L525" s="457"/>
      <c r="M525" s="458" t="str">
        <f>IF(K525&lt;&gt;"",VLOOKUP(K525,'DON GIA'!$S$1:$U$19,3,0),"")</f>
        <v/>
      </c>
      <c r="N525" s="458" t="str">
        <f>IF(K525&lt;&gt;"",VLOOKUP(K525,'DON GIA'!$S$1:$V$19,4,0),"")</f>
        <v/>
      </c>
      <c r="O525" s="458" t="str">
        <f t="shared" si="101"/>
        <v/>
      </c>
      <c r="P525" s="458" t="str">
        <f t="shared" si="102"/>
        <v/>
      </c>
      <c r="Q525" s="452" t="s">
        <v>35</v>
      </c>
      <c r="R525" s="453"/>
      <c r="S525" s="453"/>
      <c r="T525" s="459" t="str">
        <f>IF(Q525&lt;&gt;"",VLOOKUP(Q525,'DON GIA'!$H$1:$K$103,4,0),"")</f>
        <v/>
      </c>
      <c r="U525" s="459" t="str">
        <f t="shared" si="106"/>
        <v/>
      </c>
      <c r="V525" s="456" t="s">
        <v>1023</v>
      </c>
      <c r="W525" s="453" t="s">
        <v>38</v>
      </c>
      <c r="X525" s="460">
        <v>0.16300000000000001</v>
      </c>
      <c r="Y525" s="461"/>
      <c r="Z525" s="459">
        <f>IF(V525&lt;&gt;"",VLOOKUP(V525,'DON GIA'!$A$1:$D$346,4,0),"")</f>
        <v>2523428</v>
      </c>
      <c r="AA525" s="459">
        <f t="shared" si="107"/>
        <v>411318.76400000002</v>
      </c>
      <c r="AB525" s="452"/>
      <c r="AC525" s="452"/>
      <c r="AD525" s="452"/>
      <c r="AE525" s="452"/>
      <c r="AF525" s="452"/>
      <c r="AG525" s="453"/>
      <c r="AH525" s="452"/>
      <c r="AI525" s="453"/>
      <c r="AJ525" s="453"/>
      <c r="AK525" s="459" t="str">
        <f>IF(AH525&lt;&gt;"",VLOOKUP(AH525,'DON GIA'!$M$1:$P$9,4,0),"")</f>
        <v/>
      </c>
      <c r="AL525" s="459" t="str">
        <f t="shared" si="103"/>
        <v/>
      </c>
      <c r="AM525" s="453"/>
      <c r="AN525" s="453"/>
      <c r="AO525" s="449" t="str">
        <f t="shared" si="108"/>
        <v/>
      </c>
      <c r="AP525" s="456"/>
      <c r="AQ525" s="462"/>
    </row>
    <row r="526" spans="1:43" ht="63" outlineLevel="2">
      <c r="A526" s="455" t="e">
        <f>IF(C525&lt;&gt;"",$C$8:C525,A525)</f>
        <v>#VALUE!</v>
      </c>
      <c r="B526" s="443" t="str">
        <f>IF(C526&lt;&gt;"",COUNTA($C$8:C526),"")</f>
        <v/>
      </c>
      <c r="C526" s="443"/>
      <c r="D526" s="452"/>
      <c r="E526" s="453"/>
      <c r="F526" s="453"/>
      <c r="G526" s="453"/>
      <c r="H526" s="453"/>
      <c r="I526" s="453"/>
      <c r="J526" s="453"/>
      <c r="K526" s="456"/>
      <c r="L526" s="457"/>
      <c r="M526" s="458" t="str">
        <f>IF(K526&lt;&gt;"",VLOOKUP(K526,'DON GIA'!$S$1:$U$19,3,0),"")</f>
        <v/>
      </c>
      <c r="N526" s="458" t="str">
        <f>IF(K526&lt;&gt;"",VLOOKUP(K526,'DON GIA'!$S$1:$V$19,4,0),"")</f>
        <v/>
      </c>
      <c r="O526" s="458" t="str">
        <f t="shared" si="101"/>
        <v/>
      </c>
      <c r="P526" s="458" t="str">
        <f t="shared" si="102"/>
        <v/>
      </c>
      <c r="Q526" s="452" t="s">
        <v>35</v>
      </c>
      <c r="R526" s="453"/>
      <c r="S526" s="453"/>
      <c r="T526" s="459" t="str">
        <f>IF(Q526&lt;&gt;"",VLOOKUP(Q526,'DON GIA'!$H$1:$K$103,4,0),"")</f>
        <v/>
      </c>
      <c r="U526" s="459" t="str">
        <f t="shared" si="106"/>
        <v/>
      </c>
      <c r="V526" s="456" t="s">
        <v>1105</v>
      </c>
      <c r="W526" s="453" t="s">
        <v>27</v>
      </c>
      <c r="X526" s="460">
        <v>1.62</v>
      </c>
      <c r="Y526" s="461"/>
      <c r="Z526" s="459">
        <f>IF(V526&lt;&gt;"",VLOOKUP(V526,'DON GIA'!$A$1:$D$346,4,0),"")</f>
        <v>292949</v>
      </c>
      <c r="AA526" s="459">
        <f t="shared" si="107"/>
        <v>474577.38</v>
      </c>
      <c r="AB526" s="452"/>
      <c r="AC526" s="452"/>
      <c r="AD526" s="452"/>
      <c r="AE526" s="452"/>
      <c r="AF526" s="452"/>
      <c r="AG526" s="453"/>
      <c r="AH526" s="452"/>
      <c r="AI526" s="453"/>
      <c r="AJ526" s="453"/>
      <c r="AK526" s="459" t="str">
        <f>IF(AH526&lt;&gt;"",VLOOKUP(AH526,'DON GIA'!$M$1:$P$9,4,0),"")</f>
        <v/>
      </c>
      <c r="AL526" s="459" t="str">
        <f t="shared" si="103"/>
        <v/>
      </c>
      <c r="AM526" s="453"/>
      <c r="AN526" s="453"/>
      <c r="AO526" s="449" t="str">
        <f t="shared" si="108"/>
        <v/>
      </c>
      <c r="AP526" s="456"/>
      <c r="AQ526" s="462"/>
    </row>
    <row r="527" spans="1:43" ht="63" outlineLevel="2">
      <c r="A527" s="455" t="e">
        <f>IF(C526&lt;&gt;"",$C$8:C526,A526)</f>
        <v>#VALUE!</v>
      </c>
      <c r="B527" s="443" t="str">
        <f>IF(C527&lt;&gt;"",COUNTA($C$8:C527),"")</f>
        <v/>
      </c>
      <c r="C527" s="443"/>
      <c r="D527" s="452"/>
      <c r="E527" s="453"/>
      <c r="F527" s="453"/>
      <c r="G527" s="453"/>
      <c r="H527" s="453"/>
      <c r="I527" s="453"/>
      <c r="J527" s="453"/>
      <c r="K527" s="456"/>
      <c r="L527" s="457"/>
      <c r="M527" s="458" t="str">
        <f>IF(K527&lt;&gt;"",VLOOKUP(K527,'DON GIA'!$S$1:$U$19,3,0),"")</f>
        <v/>
      </c>
      <c r="N527" s="458" t="str">
        <f>IF(K527&lt;&gt;"",VLOOKUP(K527,'DON GIA'!$S$1:$V$19,4,0),"")</f>
        <v/>
      </c>
      <c r="O527" s="458" t="str">
        <f t="shared" si="101"/>
        <v/>
      </c>
      <c r="P527" s="458" t="str">
        <f t="shared" si="102"/>
        <v/>
      </c>
      <c r="Q527" s="452" t="s">
        <v>35</v>
      </c>
      <c r="R527" s="453"/>
      <c r="S527" s="453"/>
      <c r="T527" s="459" t="str">
        <f>IF(Q527&lt;&gt;"",VLOOKUP(Q527,'DON GIA'!$H$1:$K$103,4,0),"")</f>
        <v/>
      </c>
      <c r="U527" s="459" t="str">
        <f t="shared" si="106"/>
        <v/>
      </c>
      <c r="V527" s="456" t="s">
        <v>1130</v>
      </c>
      <c r="W527" s="453" t="s">
        <v>27</v>
      </c>
      <c r="X527" s="460">
        <v>4.3</v>
      </c>
      <c r="Y527" s="461"/>
      <c r="Z527" s="459">
        <f>IF(V527&lt;&gt;"",VLOOKUP(V527,'DON GIA'!$A$1:$D$346,4,0),"")</f>
        <v>282038</v>
      </c>
      <c r="AA527" s="459">
        <f t="shared" si="107"/>
        <v>1212763.3999999999</v>
      </c>
      <c r="AB527" s="452"/>
      <c r="AC527" s="452"/>
      <c r="AD527" s="452"/>
      <c r="AE527" s="452"/>
      <c r="AF527" s="452"/>
      <c r="AG527" s="453"/>
      <c r="AH527" s="452"/>
      <c r="AI527" s="453"/>
      <c r="AJ527" s="453"/>
      <c r="AK527" s="459" t="str">
        <f>IF(AH527&lt;&gt;"",VLOOKUP(AH527,'DON GIA'!$M$1:$P$9,4,0),"")</f>
        <v/>
      </c>
      <c r="AL527" s="459" t="str">
        <f t="shared" si="103"/>
        <v/>
      </c>
      <c r="AM527" s="453"/>
      <c r="AN527" s="453"/>
      <c r="AO527" s="449" t="str">
        <f t="shared" si="108"/>
        <v/>
      </c>
      <c r="AP527" s="456"/>
      <c r="AQ527" s="462"/>
    </row>
    <row r="528" spans="1:43" ht="63" outlineLevel="2">
      <c r="A528" s="455" t="e">
        <f>IF(C527&lt;&gt;"",$C$8:C527,A527)</f>
        <v>#VALUE!</v>
      </c>
      <c r="B528" s="443" t="str">
        <f>IF(C528&lt;&gt;"",COUNTA($C$8:C528),"")</f>
        <v/>
      </c>
      <c r="C528" s="443"/>
      <c r="D528" s="452"/>
      <c r="E528" s="453"/>
      <c r="F528" s="453"/>
      <c r="G528" s="453"/>
      <c r="H528" s="453"/>
      <c r="I528" s="453"/>
      <c r="J528" s="453"/>
      <c r="K528" s="456"/>
      <c r="L528" s="457"/>
      <c r="M528" s="458" t="str">
        <f>IF(K528&lt;&gt;"",VLOOKUP(K528,'DON GIA'!$S$1:$U$19,3,0),"")</f>
        <v/>
      </c>
      <c r="N528" s="458" t="str">
        <f>IF(K528&lt;&gt;"",VLOOKUP(K528,'DON GIA'!$S$1:$V$19,4,0),"")</f>
        <v/>
      </c>
      <c r="O528" s="458" t="str">
        <f t="shared" si="101"/>
        <v/>
      </c>
      <c r="P528" s="458" t="str">
        <f t="shared" si="102"/>
        <v/>
      </c>
      <c r="Q528" s="452" t="s">
        <v>35</v>
      </c>
      <c r="R528" s="453"/>
      <c r="S528" s="453"/>
      <c r="T528" s="459" t="str">
        <f>IF(Q528&lt;&gt;"",VLOOKUP(Q528,'DON GIA'!$H$1:$K$103,4,0),"")</f>
        <v/>
      </c>
      <c r="U528" s="459" t="str">
        <f t="shared" si="106"/>
        <v/>
      </c>
      <c r="V528" s="456" t="s">
        <v>1123</v>
      </c>
      <c r="W528" s="453" t="s">
        <v>27</v>
      </c>
      <c r="X528" s="460">
        <v>64.39</v>
      </c>
      <c r="Y528" s="461"/>
      <c r="Z528" s="459">
        <f>IF(V528&lt;&gt;"",VLOOKUP(V528,'DON GIA'!$A$1:$D$346,4,0),"")</f>
        <v>282038</v>
      </c>
      <c r="AA528" s="459">
        <f t="shared" si="107"/>
        <v>18160426.82</v>
      </c>
      <c r="AB528" s="452"/>
      <c r="AC528" s="452"/>
      <c r="AD528" s="452"/>
      <c r="AE528" s="452"/>
      <c r="AF528" s="452"/>
      <c r="AG528" s="453"/>
      <c r="AH528" s="452"/>
      <c r="AI528" s="453"/>
      <c r="AJ528" s="453"/>
      <c r="AK528" s="459" t="str">
        <f>IF(AH528&lt;&gt;"",VLOOKUP(AH528,'DON GIA'!$M$1:$P$9,4,0),"")</f>
        <v/>
      </c>
      <c r="AL528" s="459" t="str">
        <f t="shared" si="103"/>
        <v/>
      </c>
      <c r="AM528" s="453"/>
      <c r="AN528" s="453"/>
      <c r="AO528" s="449" t="str">
        <f t="shared" si="108"/>
        <v/>
      </c>
      <c r="AP528" s="456"/>
      <c r="AQ528" s="462"/>
    </row>
    <row r="529" spans="1:43" ht="63" outlineLevel="2">
      <c r="A529" s="455" t="e">
        <f>IF(C528&lt;&gt;"",$C$8:C528,A528)</f>
        <v>#VALUE!</v>
      </c>
      <c r="B529" s="443" t="str">
        <f>IF(C529&lt;&gt;"",COUNTA($C$8:C529),"")</f>
        <v/>
      </c>
      <c r="C529" s="443"/>
      <c r="D529" s="452"/>
      <c r="E529" s="453"/>
      <c r="F529" s="453"/>
      <c r="G529" s="453"/>
      <c r="H529" s="453"/>
      <c r="I529" s="453"/>
      <c r="J529" s="453"/>
      <c r="K529" s="456"/>
      <c r="L529" s="457"/>
      <c r="M529" s="458" t="str">
        <f>IF(K529&lt;&gt;"",VLOOKUP(K529,'DON GIA'!$S$1:$U$19,3,0),"")</f>
        <v/>
      </c>
      <c r="N529" s="458" t="str">
        <f>IF(K529&lt;&gt;"",VLOOKUP(K529,'DON GIA'!$S$1:$V$19,4,0),"")</f>
        <v/>
      </c>
      <c r="O529" s="458" t="str">
        <f t="shared" si="101"/>
        <v/>
      </c>
      <c r="P529" s="458" t="str">
        <f t="shared" si="102"/>
        <v/>
      </c>
      <c r="Q529" s="452" t="s">
        <v>35</v>
      </c>
      <c r="R529" s="453"/>
      <c r="S529" s="453"/>
      <c r="T529" s="459" t="str">
        <f>IF(Q529&lt;&gt;"",VLOOKUP(Q529,'DON GIA'!$H$1:$K$103,4,0),"")</f>
        <v/>
      </c>
      <c r="U529" s="459" t="str">
        <f t="shared" si="106"/>
        <v/>
      </c>
      <c r="V529" s="456" t="s">
        <v>1107</v>
      </c>
      <c r="W529" s="453" t="s">
        <v>27</v>
      </c>
      <c r="X529" s="460">
        <v>55.95</v>
      </c>
      <c r="Y529" s="461"/>
      <c r="Z529" s="459">
        <f>IF(V529&lt;&gt;"",VLOOKUP(V529,'DON GIA'!$A$1:$D$346,4,0),"")</f>
        <v>109890</v>
      </c>
      <c r="AA529" s="459">
        <f t="shared" si="107"/>
        <v>6148345.5</v>
      </c>
      <c r="AB529" s="452"/>
      <c r="AC529" s="452"/>
      <c r="AD529" s="452"/>
      <c r="AE529" s="452"/>
      <c r="AF529" s="452"/>
      <c r="AG529" s="453"/>
      <c r="AH529" s="452"/>
      <c r="AI529" s="453"/>
      <c r="AJ529" s="453"/>
      <c r="AK529" s="459" t="str">
        <f>IF(AH529&lt;&gt;"",VLOOKUP(AH529,'DON GIA'!$M$1:$P$9,4,0),"")</f>
        <v/>
      </c>
      <c r="AL529" s="459" t="str">
        <f t="shared" si="103"/>
        <v/>
      </c>
      <c r="AM529" s="453"/>
      <c r="AN529" s="453"/>
      <c r="AO529" s="449" t="str">
        <f t="shared" si="108"/>
        <v/>
      </c>
      <c r="AP529" s="456"/>
      <c r="AQ529" s="462"/>
    </row>
    <row r="530" spans="1:43" ht="31.5" outlineLevel="2">
      <c r="A530" s="455" t="e">
        <f>IF(C529&lt;&gt;"",$C$8:C529,A529)</f>
        <v>#VALUE!</v>
      </c>
      <c r="B530" s="443" t="str">
        <f>IF(C530&lt;&gt;"",COUNTA($C$8:C530),"")</f>
        <v/>
      </c>
      <c r="C530" s="443"/>
      <c r="D530" s="444"/>
      <c r="E530" s="453"/>
      <c r="F530" s="453"/>
      <c r="G530" s="453"/>
      <c r="H530" s="453"/>
      <c r="I530" s="453"/>
      <c r="J530" s="453"/>
      <c r="K530" s="456"/>
      <c r="L530" s="457"/>
      <c r="M530" s="458" t="str">
        <f>IF(K530&lt;&gt;"",VLOOKUP(K530,'DON GIA'!$S$1:$U$19,3,0),"")</f>
        <v/>
      </c>
      <c r="N530" s="458" t="str">
        <f>IF(K530&lt;&gt;"",VLOOKUP(K530,'DON GIA'!$S$1:$V$19,4,0),"")</f>
        <v/>
      </c>
      <c r="O530" s="458" t="str">
        <f t="shared" si="101"/>
        <v/>
      </c>
      <c r="P530" s="458" t="str">
        <f t="shared" si="102"/>
        <v/>
      </c>
      <c r="Q530" s="452" t="s">
        <v>35</v>
      </c>
      <c r="R530" s="453"/>
      <c r="S530" s="453"/>
      <c r="T530" s="459" t="str">
        <f>IF(Q530&lt;&gt;"",VLOOKUP(Q530,'DON GIA'!$H$1:$K$103,4,0),"")</f>
        <v/>
      </c>
      <c r="U530" s="459" t="str">
        <f t="shared" si="106"/>
        <v/>
      </c>
      <c r="V530" s="456"/>
      <c r="W530" s="453"/>
      <c r="X530" s="460"/>
      <c r="Y530" s="461"/>
      <c r="Z530" s="459" t="str">
        <f>IF(V530&lt;&gt;"",VLOOKUP(V530,'DON GIA'!$A$1:$D$346,4,0),"")</f>
        <v/>
      </c>
      <c r="AA530" s="459" t="str">
        <f t="shared" si="107"/>
        <v/>
      </c>
      <c r="AB530" s="452"/>
      <c r="AC530" s="452"/>
      <c r="AD530" s="452"/>
      <c r="AE530" s="452"/>
      <c r="AF530" s="452"/>
      <c r="AG530" s="453"/>
      <c r="AH530" s="452"/>
      <c r="AI530" s="453"/>
      <c r="AJ530" s="453"/>
      <c r="AK530" s="459" t="str">
        <f>IF(AH530&lt;&gt;"",VLOOKUP(AH530,'DON GIA'!$M$1:$P$9,4,0),"")</f>
        <v/>
      </c>
      <c r="AL530" s="459" t="str">
        <f t="shared" si="103"/>
        <v/>
      </c>
      <c r="AM530" s="453"/>
      <c r="AN530" s="453"/>
      <c r="AO530" s="449" t="str">
        <f t="shared" si="108"/>
        <v/>
      </c>
      <c r="AP530" s="456"/>
      <c r="AQ530" s="462"/>
    </row>
    <row r="531" spans="1:43" ht="62.25" outlineLevel="1">
      <c r="A531" s="410" t="s">
        <v>820</v>
      </c>
      <c r="B531" s="443">
        <f>IF(C531&lt;&gt;"",COUNTA($C$8:C531),"")</f>
        <v>41</v>
      </c>
      <c r="C531" s="443">
        <v>433</v>
      </c>
      <c r="D531" s="444" t="s">
        <v>256</v>
      </c>
      <c r="E531" s="445"/>
      <c r="F531" s="445"/>
      <c r="G531" s="445"/>
      <c r="H531" s="445"/>
      <c r="I531" s="445"/>
      <c r="J531" s="445"/>
      <c r="K531" s="446"/>
      <c r="L531" s="447">
        <f>SUBTOTAL(9,L532:L545)</f>
        <v>111.78</v>
      </c>
      <c r="M531" s="448"/>
      <c r="N531" s="448"/>
      <c r="O531" s="448">
        <f>SUBTOTAL(9,O532:O545)</f>
        <v>187678620</v>
      </c>
      <c r="P531" s="448">
        <f>SUBTOTAL(9,P532:P545)</f>
        <v>0</v>
      </c>
      <c r="Q531" s="444"/>
      <c r="R531" s="445"/>
      <c r="S531" s="445">
        <f>SUBTOTAL(9,S532:S545)</f>
        <v>0</v>
      </c>
      <c r="T531" s="449"/>
      <c r="U531" s="449">
        <f>SUBTOTAL(9,U532:U545)</f>
        <v>0</v>
      </c>
      <c r="V531" s="446"/>
      <c r="W531" s="445"/>
      <c r="X531" s="450">
        <f>SUBTOTAL(9,X532:X545)</f>
        <v>217.31999999999996</v>
      </c>
      <c r="Y531" s="451">
        <f>SUBTOTAL(9,Y532:Y545)</f>
        <v>0</v>
      </c>
      <c r="Z531" s="449"/>
      <c r="AA531" s="449">
        <f>SUBTOTAL(9,AA532:AA545)</f>
        <v>458419068.25999993</v>
      </c>
      <c r="AB531" s="452"/>
      <c r="AC531" s="452"/>
      <c r="AD531" s="452"/>
      <c r="AE531" s="452"/>
      <c r="AF531" s="452"/>
      <c r="AG531" s="453"/>
      <c r="AH531" s="452"/>
      <c r="AI531" s="445"/>
      <c r="AJ531" s="445">
        <f>SUBTOTAL(9,AJ532:AJ545)</f>
        <v>5</v>
      </c>
      <c r="AK531" s="449"/>
      <c r="AL531" s="449">
        <f>SUBTOTAL(9,AL532:AL545)</f>
        <v>68583680</v>
      </c>
      <c r="AM531" s="445"/>
      <c r="AN531" s="445">
        <f>SUBTOTAL(9,AN532:AN545)</f>
        <v>1</v>
      </c>
      <c r="AO531" s="449">
        <f t="shared" si="108"/>
        <v>714681368.25999999</v>
      </c>
      <c r="AP531" s="454"/>
      <c r="AQ531" s="423"/>
    </row>
    <row r="532" spans="1:43" ht="126" outlineLevel="2">
      <c r="A532" s="455" t="e">
        <f>IF(C531&lt;&gt;"",$C$8:C531,A530)</f>
        <v>#VALUE!</v>
      </c>
      <c r="B532" s="443" t="str">
        <f>IF(C532&lt;&gt;"",COUNTA($C$8:C532),"")</f>
        <v/>
      </c>
      <c r="C532" s="443"/>
      <c r="D532" s="452" t="s">
        <v>257</v>
      </c>
      <c r="E532" s="453">
        <v>4</v>
      </c>
      <c r="F532" s="453"/>
      <c r="G532" s="453">
        <v>433</v>
      </c>
      <c r="H532" s="453">
        <v>79</v>
      </c>
      <c r="I532" s="453" t="s">
        <v>223</v>
      </c>
      <c r="J532" s="453" t="s">
        <v>224</v>
      </c>
      <c r="K532" s="456" t="s">
        <v>973</v>
      </c>
      <c r="L532" s="457">
        <v>111.78</v>
      </c>
      <c r="M532" s="458">
        <f>IF(K532&lt;&gt;"",VLOOKUP(K532,'DON GIA'!$S$1:$U$19,3,0),"")</f>
        <v>1679000</v>
      </c>
      <c r="N532" s="458">
        <f>IF(K532&lt;&gt;"",VLOOKUP(K532,'DON GIA'!$S$1:$V$19,4,0),"")</f>
        <v>0</v>
      </c>
      <c r="O532" s="458">
        <f t="shared" si="101"/>
        <v>187678620</v>
      </c>
      <c r="P532" s="458">
        <f t="shared" si="102"/>
        <v>0</v>
      </c>
      <c r="Q532" s="452" t="s">
        <v>35</v>
      </c>
      <c r="R532" s="453"/>
      <c r="S532" s="453"/>
      <c r="T532" s="459" t="str">
        <f>IF(Q532&lt;&gt;"",VLOOKUP(Q532,'DON GIA'!$H$1:$K$103,4,0),"")</f>
        <v/>
      </c>
      <c r="U532" s="459" t="str">
        <f t="shared" ref="U532:U545" si="109">IF(Q532&lt;&gt;"",IF(ISNUMBER(T532),S532*T532,""),"")</f>
        <v/>
      </c>
      <c r="V532" s="456" t="s">
        <v>1142</v>
      </c>
      <c r="W532" s="453" t="s">
        <v>27</v>
      </c>
      <c r="X532" s="460">
        <v>19.760000000000002</v>
      </c>
      <c r="Y532" s="461"/>
      <c r="Z532" s="459">
        <f>IF(V532&lt;&gt;"",VLOOKUP(V532,'DON GIA'!$A$1:$D$346,4,0),"")</f>
        <v>3840615</v>
      </c>
      <c r="AA532" s="459">
        <f t="shared" ref="AA532:AA545" si="110">IF(V532&lt;&gt;"",IF(ISNUMBER(Z532),X532*Z532,""),"")</f>
        <v>75890552.400000006</v>
      </c>
      <c r="AB532" s="452" t="s">
        <v>32</v>
      </c>
      <c r="AC532" s="452" t="s">
        <v>29</v>
      </c>
      <c r="AD532" s="452" t="s">
        <v>34</v>
      </c>
      <c r="AE532" s="452" t="s">
        <v>31</v>
      </c>
      <c r="AF532" s="452" t="s">
        <v>32</v>
      </c>
      <c r="AG532" s="453" t="s">
        <v>41</v>
      </c>
      <c r="AH532" s="452" t="s">
        <v>562</v>
      </c>
      <c r="AI532" s="453" t="s">
        <v>409</v>
      </c>
      <c r="AJ532" s="453">
        <v>4</v>
      </c>
      <c r="AK532" s="459">
        <f>IF(AH532&lt;&gt;"",VLOOKUP(AH532,'DON GIA'!$M$1:$P$9,4,0),"")</f>
        <v>12895920</v>
      </c>
      <c r="AL532" s="459">
        <f t="shared" si="103"/>
        <v>51583680</v>
      </c>
      <c r="AM532" s="453" t="s">
        <v>407</v>
      </c>
      <c r="AN532" s="453">
        <v>1</v>
      </c>
      <c r="AO532" s="449" t="str">
        <f t="shared" si="108"/>
        <v/>
      </c>
      <c r="AP532" s="454" t="s">
        <v>1815</v>
      </c>
      <c r="AQ532" s="462"/>
    </row>
    <row r="533" spans="1:43" ht="409.5" outlineLevel="2">
      <c r="A533" s="455" t="e">
        <f>IF(C532&lt;&gt;"",$C$8:C532,A532)</f>
        <v>#VALUE!</v>
      </c>
      <c r="B533" s="443" t="str">
        <f>IF(C533&lt;&gt;"",COUNTA($C$8:C533),"")</f>
        <v/>
      </c>
      <c r="C533" s="443"/>
      <c r="D533" s="452" t="s">
        <v>71</v>
      </c>
      <c r="E533" s="453"/>
      <c r="F533" s="453"/>
      <c r="G533" s="453"/>
      <c r="H533" s="453"/>
      <c r="I533" s="453"/>
      <c r="J533" s="453"/>
      <c r="K533" s="456"/>
      <c r="L533" s="457"/>
      <c r="M533" s="458" t="str">
        <f>IF(K533&lt;&gt;"",VLOOKUP(K533,'DON GIA'!$S$1:$U$19,3,0),"")</f>
        <v/>
      </c>
      <c r="N533" s="458" t="str">
        <f>IF(K533&lt;&gt;"",VLOOKUP(K533,'DON GIA'!$S$1:$V$19,4,0),"")</f>
        <v/>
      </c>
      <c r="O533" s="458" t="str">
        <f t="shared" si="101"/>
        <v/>
      </c>
      <c r="P533" s="458" t="str">
        <f t="shared" si="102"/>
        <v/>
      </c>
      <c r="Q533" s="452" t="s">
        <v>35</v>
      </c>
      <c r="R533" s="453"/>
      <c r="S533" s="453"/>
      <c r="T533" s="459" t="str">
        <f>IF(Q533&lt;&gt;"",VLOOKUP(Q533,'DON GIA'!$H$1:$K$103,4,0),"")</f>
        <v/>
      </c>
      <c r="U533" s="459" t="str">
        <f t="shared" si="109"/>
        <v/>
      </c>
      <c r="V533" s="456" t="s">
        <v>1063</v>
      </c>
      <c r="W533" s="453" t="s">
        <v>27</v>
      </c>
      <c r="X533" s="460">
        <v>79</v>
      </c>
      <c r="Y533" s="461"/>
      <c r="Z533" s="459">
        <f>IF(V533&lt;&gt;"",VLOOKUP(V533,'DON GIA'!$A$1:$D$346,4,0),"")</f>
        <v>3941166</v>
      </c>
      <c r="AA533" s="459">
        <f t="shared" si="110"/>
        <v>311352114</v>
      </c>
      <c r="AB533" s="452" t="s">
        <v>32</v>
      </c>
      <c r="AC533" s="452" t="s">
        <v>29</v>
      </c>
      <c r="AD533" s="452" t="s">
        <v>30</v>
      </c>
      <c r="AE533" s="452" t="s">
        <v>31</v>
      </c>
      <c r="AF533" s="452" t="s">
        <v>32</v>
      </c>
      <c r="AG533" s="453" t="s">
        <v>33</v>
      </c>
      <c r="AH533" s="452" t="s">
        <v>579</v>
      </c>
      <c r="AI533" s="453" t="s">
        <v>560</v>
      </c>
      <c r="AJ533" s="453">
        <v>1</v>
      </c>
      <c r="AK533" s="459">
        <f>IF(AH533&lt;&gt;"",VLOOKUP(AH533,'DON GIA'!$M$1:$P$9,4,0),"")</f>
        <v>17000000</v>
      </c>
      <c r="AL533" s="459">
        <f t="shared" si="103"/>
        <v>17000000</v>
      </c>
      <c r="AM533" s="453"/>
      <c r="AN533" s="453"/>
      <c r="AO533" s="449" t="str">
        <f t="shared" si="108"/>
        <v/>
      </c>
      <c r="AP533" s="463" t="s">
        <v>1816</v>
      </c>
      <c r="AQ533" s="462"/>
    </row>
    <row r="534" spans="1:43" ht="257.25" outlineLevel="2">
      <c r="A534" s="455" t="e">
        <f>IF(C533&lt;&gt;"",$C$8:C533,A533)</f>
        <v>#VALUE!</v>
      </c>
      <c r="B534" s="443" t="str">
        <f>IF(C534&lt;&gt;"",COUNTA($C$8:C534),"")</f>
        <v/>
      </c>
      <c r="C534" s="443"/>
      <c r="D534" s="452" t="s">
        <v>258</v>
      </c>
      <c r="E534" s="453"/>
      <c r="F534" s="453"/>
      <c r="G534" s="453"/>
      <c r="H534" s="453"/>
      <c r="I534" s="453"/>
      <c r="J534" s="453"/>
      <c r="K534" s="456"/>
      <c r="L534" s="457"/>
      <c r="M534" s="458" t="str">
        <f>IF(K534&lt;&gt;"",VLOOKUP(K534,'DON GIA'!$S$1:$U$19,3,0),"")</f>
        <v/>
      </c>
      <c r="N534" s="458" t="str">
        <f>IF(K534&lt;&gt;"",VLOOKUP(K534,'DON GIA'!$S$1:$V$19,4,0),"")</f>
        <v/>
      </c>
      <c r="O534" s="458" t="str">
        <f t="shared" si="101"/>
        <v/>
      </c>
      <c r="P534" s="458" t="str">
        <f t="shared" si="102"/>
        <v/>
      </c>
      <c r="Q534" s="452" t="s">
        <v>35</v>
      </c>
      <c r="R534" s="453"/>
      <c r="S534" s="453"/>
      <c r="T534" s="459" t="str">
        <f>IF(Q534&lt;&gt;"",VLOOKUP(Q534,'DON GIA'!$H$1:$K$103,4,0),"")</f>
        <v/>
      </c>
      <c r="U534" s="459" t="str">
        <f t="shared" si="109"/>
        <v/>
      </c>
      <c r="V534" s="456" t="s">
        <v>1107</v>
      </c>
      <c r="W534" s="453" t="s">
        <v>27</v>
      </c>
      <c r="X534" s="460">
        <v>79</v>
      </c>
      <c r="Y534" s="461"/>
      <c r="Z534" s="459">
        <f>IF(V534&lt;&gt;"",VLOOKUP(V534,'DON GIA'!$A$1:$D$346,4,0),"")</f>
        <v>109890</v>
      </c>
      <c r="AA534" s="459">
        <f t="shared" si="110"/>
        <v>8681310</v>
      </c>
      <c r="AB534" s="452"/>
      <c r="AC534" s="452"/>
      <c r="AD534" s="452"/>
      <c r="AE534" s="452"/>
      <c r="AF534" s="452"/>
      <c r="AG534" s="453"/>
      <c r="AH534" s="452"/>
      <c r="AI534" s="453"/>
      <c r="AJ534" s="453"/>
      <c r="AK534" s="459" t="str">
        <f>IF(AH534&lt;&gt;"",VLOOKUP(AH534,'DON GIA'!$M$1:$P$9,4,0),"")</f>
        <v/>
      </c>
      <c r="AL534" s="459" t="str">
        <f t="shared" si="103"/>
        <v/>
      </c>
      <c r="AM534" s="453"/>
      <c r="AN534" s="453"/>
      <c r="AO534" s="449" t="str">
        <f t="shared" si="108"/>
        <v/>
      </c>
      <c r="AP534" s="463" t="s">
        <v>1817</v>
      </c>
      <c r="AQ534" s="462"/>
    </row>
    <row r="535" spans="1:43" ht="157.5" outlineLevel="2">
      <c r="A535" s="455" t="e">
        <f>IF(C534&lt;&gt;"",$C$8:C534,A534)</f>
        <v>#VALUE!</v>
      </c>
      <c r="B535" s="443" t="str">
        <f>IF(C535&lt;&gt;"",COUNTA($C$8:C535),"")</f>
        <v/>
      </c>
      <c r="C535" s="443"/>
      <c r="D535" s="452"/>
      <c r="E535" s="453"/>
      <c r="F535" s="453"/>
      <c r="G535" s="453"/>
      <c r="H535" s="453"/>
      <c r="I535" s="453"/>
      <c r="J535" s="453"/>
      <c r="K535" s="456"/>
      <c r="L535" s="457"/>
      <c r="M535" s="458" t="str">
        <f>IF(K535&lt;&gt;"",VLOOKUP(K535,'DON GIA'!$S$1:$U$19,3,0),"")</f>
        <v/>
      </c>
      <c r="N535" s="458" t="str">
        <f>IF(K535&lt;&gt;"",VLOOKUP(K535,'DON GIA'!$S$1:$V$19,4,0),"")</f>
        <v/>
      </c>
      <c r="O535" s="458" t="str">
        <f t="shared" si="101"/>
        <v/>
      </c>
      <c r="P535" s="458" t="str">
        <f t="shared" si="102"/>
        <v/>
      </c>
      <c r="Q535" s="452" t="s">
        <v>35</v>
      </c>
      <c r="R535" s="453"/>
      <c r="S535" s="453"/>
      <c r="T535" s="459" t="str">
        <f>IF(Q535&lt;&gt;"",VLOOKUP(Q535,'DON GIA'!$H$1:$K$103,4,0),"")</f>
        <v/>
      </c>
      <c r="U535" s="459" t="str">
        <f t="shared" si="109"/>
        <v/>
      </c>
      <c r="V535" s="456" t="s">
        <v>1121</v>
      </c>
      <c r="W535" s="453" t="s">
        <v>27</v>
      </c>
      <c r="X535" s="460">
        <v>2.2200000000000002</v>
      </c>
      <c r="Y535" s="461"/>
      <c r="Z535" s="459">
        <f>IF(V535&lt;&gt;"",VLOOKUP(V535,'DON GIA'!$A$1:$D$346,4,0),"")</f>
        <v>1398600</v>
      </c>
      <c r="AA535" s="459">
        <f t="shared" si="110"/>
        <v>3104892.0000000005</v>
      </c>
      <c r="AB535" s="452"/>
      <c r="AC535" s="452"/>
      <c r="AD535" s="452"/>
      <c r="AE535" s="452"/>
      <c r="AF535" s="452"/>
      <c r="AG535" s="453"/>
      <c r="AH535" s="452"/>
      <c r="AI535" s="453"/>
      <c r="AJ535" s="453"/>
      <c r="AK535" s="459" t="str">
        <f>IF(AH535&lt;&gt;"",VLOOKUP(AH535,'DON GIA'!$M$1:$P$9,4,0),"")</f>
        <v/>
      </c>
      <c r="AL535" s="459" t="str">
        <f t="shared" si="103"/>
        <v/>
      </c>
      <c r="AM535" s="453"/>
      <c r="AN535" s="453"/>
      <c r="AO535" s="449" t="str">
        <f t="shared" si="108"/>
        <v/>
      </c>
      <c r="AP535" s="463" t="s">
        <v>349</v>
      </c>
      <c r="AQ535" s="462"/>
    </row>
    <row r="536" spans="1:43" ht="63" outlineLevel="2">
      <c r="A536" s="455" t="e">
        <f>IF(C535&lt;&gt;"",$C$8:C535,A535)</f>
        <v>#VALUE!</v>
      </c>
      <c r="B536" s="443" t="str">
        <f>IF(C536&lt;&gt;"",COUNTA($C$8:C536),"")</f>
        <v/>
      </c>
      <c r="C536" s="443"/>
      <c r="D536" s="452"/>
      <c r="E536" s="453"/>
      <c r="F536" s="453"/>
      <c r="G536" s="453"/>
      <c r="H536" s="453"/>
      <c r="I536" s="453"/>
      <c r="J536" s="453"/>
      <c r="K536" s="456"/>
      <c r="L536" s="457"/>
      <c r="M536" s="458" t="str">
        <f>IF(K536&lt;&gt;"",VLOOKUP(K536,'DON GIA'!$S$1:$U$19,3,0),"")</f>
        <v/>
      </c>
      <c r="N536" s="458" t="str">
        <f>IF(K536&lt;&gt;"",VLOOKUP(K536,'DON GIA'!$S$1:$V$19,4,0),"")</f>
        <v/>
      </c>
      <c r="O536" s="458" t="str">
        <f t="shared" si="101"/>
        <v/>
      </c>
      <c r="P536" s="458" t="str">
        <f t="shared" si="102"/>
        <v/>
      </c>
      <c r="Q536" s="452" t="s">
        <v>35</v>
      </c>
      <c r="R536" s="453"/>
      <c r="S536" s="453"/>
      <c r="T536" s="459" t="str">
        <f>IF(Q536&lt;&gt;"",VLOOKUP(Q536,'DON GIA'!$H$1:$K$103,4,0),"")</f>
        <v/>
      </c>
      <c r="U536" s="459" t="str">
        <f t="shared" si="109"/>
        <v/>
      </c>
      <c r="V536" s="456" t="s">
        <v>1105</v>
      </c>
      <c r="W536" s="453" t="s">
        <v>27</v>
      </c>
      <c r="X536" s="460">
        <v>1.92</v>
      </c>
      <c r="Y536" s="461"/>
      <c r="Z536" s="459">
        <f>IF(V536&lt;&gt;"",VLOOKUP(V536,'DON GIA'!$A$1:$D$346,4,0),"")</f>
        <v>292949</v>
      </c>
      <c r="AA536" s="459">
        <f t="shared" si="110"/>
        <v>562462.07999999996</v>
      </c>
      <c r="AB536" s="452"/>
      <c r="AC536" s="452"/>
      <c r="AD536" s="452"/>
      <c r="AE536" s="452"/>
      <c r="AF536" s="452"/>
      <c r="AG536" s="453"/>
      <c r="AH536" s="452"/>
      <c r="AI536" s="453"/>
      <c r="AJ536" s="453"/>
      <c r="AK536" s="459" t="str">
        <f>IF(AH536&lt;&gt;"",VLOOKUP(AH536,'DON GIA'!$M$1:$P$9,4,0),"")</f>
        <v/>
      </c>
      <c r="AL536" s="459" t="str">
        <f t="shared" si="103"/>
        <v/>
      </c>
      <c r="AM536" s="453"/>
      <c r="AN536" s="453"/>
      <c r="AO536" s="449" t="str">
        <f t="shared" si="108"/>
        <v/>
      </c>
      <c r="AP536" s="456"/>
      <c r="AQ536" s="462"/>
    </row>
    <row r="537" spans="1:43" ht="63" outlineLevel="2">
      <c r="A537" s="455" t="e">
        <f>IF(C536&lt;&gt;"",$C$8:C536,A536)</f>
        <v>#VALUE!</v>
      </c>
      <c r="B537" s="443" t="str">
        <f>IF(C537&lt;&gt;"",COUNTA($C$8:C537),"")</f>
        <v/>
      </c>
      <c r="C537" s="443"/>
      <c r="D537" s="452"/>
      <c r="E537" s="453"/>
      <c r="F537" s="453"/>
      <c r="G537" s="453"/>
      <c r="H537" s="453"/>
      <c r="I537" s="453"/>
      <c r="J537" s="453"/>
      <c r="K537" s="456"/>
      <c r="L537" s="457"/>
      <c r="M537" s="458" t="str">
        <f>IF(K537&lt;&gt;"",VLOOKUP(K537,'DON GIA'!$S$1:$U$19,3,0),"")</f>
        <v/>
      </c>
      <c r="N537" s="458" t="str">
        <f>IF(K537&lt;&gt;"",VLOOKUP(K537,'DON GIA'!$S$1:$V$19,4,0),"")</f>
        <v/>
      </c>
      <c r="O537" s="458" t="str">
        <f t="shared" si="101"/>
        <v/>
      </c>
      <c r="P537" s="458" t="str">
        <f t="shared" si="102"/>
        <v/>
      </c>
      <c r="Q537" s="452" t="s">
        <v>35</v>
      </c>
      <c r="R537" s="453"/>
      <c r="S537" s="453"/>
      <c r="T537" s="459" t="str">
        <f>IF(Q537&lt;&gt;"",VLOOKUP(Q537,'DON GIA'!$H$1:$K$103,4,0),"")</f>
        <v/>
      </c>
      <c r="U537" s="459" t="str">
        <f t="shared" si="109"/>
        <v/>
      </c>
      <c r="V537" s="456" t="s">
        <v>1130</v>
      </c>
      <c r="W537" s="453" t="s">
        <v>27</v>
      </c>
      <c r="X537" s="460">
        <v>3.87</v>
      </c>
      <c r="Y537" s="461"/>
      <c r="Z537" s="459">
        <f>IF(V537&lt;&gt;"",VLOOKUP(V537,'DON GIA'!$A$1:$D$346,4,0),"")</f>
        <v>282038</v>
      </c>
      <c r="AA537" s="459">
        <f t="shared" si="110"/>
        <v>1091487.06</v>
      </c>
      <c r="AB537" s="452"/>
      <c r="AC537" s="452"/>
      <c r="AD537" s="452"/>
      <c r="AE537" s="452"/>
      <c r="AF537" s="452"/>
      <c r="AG537" s="453"/>
      <c r="AH537" s="452"/>
      <c r="AI537" s="453"/>
      <c r="AJ537" s="453"/>
      <c r="AK537" s="459" t="str">
        <f>IF(AH537&lt;&gt;"",VLOOKUP(AH537,'DON GIA'!$M$1:$P$9,4,0),"")</f>
        <v/>
      </c>
      <c r="AL537" s="459" t="str">
        <f t="shared" si="103"/>
        <v/>
      </c>
      <c r="AM537" s="453"/>
      <c r="AN537" s="453"/>
      <c r="AO537" s="449" t="str">
        <f t="shared" si="108"/>
        <v/>
      </c>
      <c r="AP537" s="456"/>
      <c r="AQ537" s="462"/>
    </row>
    <row r="538" spans="1:43" ht="63" outlineLevel="2">
      <c r="A538" s="455" t="e">
        <f>IF(C537&lt;&gt;"",$C$8:C537,A537)</f>
        <v>#VALUE!</v>
      </c>
      <c r="B538" s="443" t="str">
        <f>IF(C538&lt;&gt;"",COUNTA($C$8:C538),"")</f>
        <v/>
      </c>
      <c r="C538" s="443"/>
      <c r="D538" s="452"/>
      <c r="E538" s="453"/>
      <c r="F538" s="453"/>
      <c r="G538" s="453"/>
      <c r="H538" s="453"/>
      <c r="I538" s="453"/>
      <c r="J538" s="453"/>
      <c r="K538" s="456"/>
      <c r="L538" s="457"/>
      <c r="M538" s="458" t="str">
        <f>IF(K538&lt;&gt;"",VLOOKUP(K538,'DON GIA'!$S$1:$U$19,3,0),"")</f>
        <v/>
      </c>
      <c r="N538" s="458" t="str">
        <f>IF(K538&lt;&gt;"",VLOOKUP(K538,'DON GIA'!$S$1:$V$19,4,0),"")</f>
        <v/>
      </c>
      <c r="O538" s="458" t="str">
        <f t="shared" si="101"/>
        <v/>
      </c>
      <c r="P538" s="458" t="str">
        <f t="shared" si="102"/>
        <v/>
      </c>
      <c r="Q538" s="452" t="s">
        <v>35</v>
      </c>
      <c r="R538" s="453"/>
      <c r="S538" s="453"/>
      <c r="T538" s="459" t="str">
        <f>IF(Q538&lt;&gt;"",VLOOKUP(Q538,'DON GIA'!$H$1:$K$103,4,0),"")</f>
        <v/>
      </c>
      <c r="U538" s="459" t="str">
        <f t="shared" si="109"/>
        <v/>
      </c>
      <c r="V538" s="456" t="s">
        <v>1108</v>
      </c>
      <c r="W538" s="453" t="s">
        <v>27</v>
      </c>
      <c r="X538" s="460">
        <v>7.6</v>
      </c>
      <c r="Y538" s="461"/>
      <c r="Z538" s="459">
        <f>IF(V538&lt;&gt;"",VLOOKUP(V538,'DON GIA'!$A$1:$D$346,4,0),"")</f>
        <v>282038</v>
      </c>
      <c r="AA538" s="459">
        <f t="shared" si="110"/>
        <v>2143488.7999999998</v>
      </c>
      <c r="AB538" s="452"/>
      <c r="AC538" s="452"/>
      <c r="AD538" s="452"/>
      <c r="AE538" s="452"/>
      <c r="AF538" s="452"/>
      <c r="AG538" s="453"/>
      <c r="AH538" s="452"/>
      <c r="AI538" s="453"/>
      <c r="AJ538" s="453"/>
      <c r="AK538" s="459" t="str">
        <f>IF(AH538&lt;&gt;"",VLOOKUP(AH538,'DON GIA'!$M$1:$P$9,4,0),"")</f>
        <v/>
      </c>
      <c r="AL538" s="459" t="str">
        <f t="shared" si="103"/>
        <v/>
      </c>
      <c r="AM538" s="453"/>
      <c r="AN538" s="453"/>
      <c r="AO538" s="449" t="str">
        <f t="shared" si="108"/>
        <v/>
      </c>
      <c r="AP538" s="456"/>
      <c r="AQ538" s="462"/>
    </row>
    <row r="539" spans="1:43" ht="63" outlineLevel="2">
      <c r="A539" s="455" t="e">
        <f>IF(C538&lt;&gt;"",$C$8:C538,A538)</f>
        <v>#VALUE!</v>
      </c>
      <c r="B539" s="443" t="str">
        <f>IF(C539&lt;&gt;"",COUNTA($C$8:C539),"")</f>
        <v/>
      </c>
      <c r="C539" s="443"/>
      <c r="D539" s="452"/>
      <c r="E539" s="453"/>
      <c r="F539" s="453"/>
      <c r="G539" s="453"/>
      <c r="H539" s="453"/>
      <c r="I539" s="453"/>
      <c r="J539" s="453"/>
      <c r="K539" s="456"/>
      <c r="L539" s="457"/>
      <c r="M539" s="458" t="str">
        <f>IF(K539&lt;&gt;"",VLOOKUP(K539,'DON GIA'!$S$1:$U$19,3,0),"")</f>
        <v/>
      </c>
      <c r="N539" s="458" t="str">
        <f>IF(K539&lt;&gt;"",VLOOKUP(K539,'DON GIA'!$S$1:$V$19,4,0),"")</f>
        <v/>
      </c>
      <c r="O539" s="458" t="str">
        <f t="shared" si="101"/>
        <v/>
      </c>
      <c r="P539" s="458" t="str">
        <f t="shared" si="102"/>
        <v/>
      </c>
      <c r="Q539" s="452" t="s">
        <v>35</v>
      </c>
      <c r="R539" s="453"/>
      <c r="S539" s="453"/>
      <c r="T539" s="459" t="str">
        <f>IF(Q539&lt;&gt;"",VLOOKUP(Q539,'DON GIA'!$H$1:$K$103,4,0),"")</f>
        <v/>
      </c>
      <c r="U539" s="459" t="str">
        <f t="shared" si="109"/>
        <v/>
      </c>
      <c r="V539" s="456" t="s">
        <v>1155</v>
      </c>
      <c r="W539" s="453" t="s">
        <v>27</v>
      </c>
      <c r="X539" s="460">
        <v>2.34</v>
      </c>
      <c r="Y539" s="461"/>
      <c r="Z539" s="459">
        <f>IF(V539&lt;&gt;"",VLOOKUP(V539,'DON GIA'!$A$1:$D$346,4,0),"")</f>
        <v>330817</v>
      </c>
      <c r="AA539" s="459">
        <f t="shared" si="110"/>
        <v>774111.77999999991</v>
      </c>
      <c r="AB539" s="452"/>
      <c r="AC539" s="452"/>
      <c r="AD539" s="452"/>
      <c r="AE539" s="452"/>
      <c r="AF539" s="452"/>
      <c r="AG539" s="453"/>
      <c r="AH539" s="452"/>
      <c r="AI539" s="453"/>
      <c r="AJ539" s="453"/>
      <c r="AK539" s="459" t="str">
        <f>IF(AH539&lt;&gt;"",VLOOKUP(AH539,'DON GIA'!$M$1:$P$9,4,0),"")</f>
        <v/>
      </c>
      <c r="AL539" s="459" t="str">
        <f t="shared" si="103"/>
        <v/>
      </c>
      <c r="AM539" s="453"/>
      <c r="AN539" s="453"/>
      <c r="AO539" s="449" t="str">
        <f t="shared" si="108"/>
        <v/>
      </c>
      <c r="AP539" s="456"/>
      <c r="AQ539" s="462"/>
    </row>
    <row r="540" spans="1:43" ht="126" outlineLevel="2">
      <c r="A540" s="455" t="e">
        <f>IF(C539&lt;&gt;"",$C$8:C539,A539)</f>
        <v>#VALUE!</v>
      </c>
      <c r="B540" s="443" t="str">
        <f>IF(C540&lt;&gt;"",COUNTA($C$8:C540),"")</f>
        <v/>
      </c>
      <c r="C540" s="443"/>
      <c r="D540" s="452"/>
      <c r="E540" s="453"/>
      <c r="F540" s="453"/>
      <c r="G540" s="453"/>
      <c r="H540" s="453"/>
      <c r="I540" s="453"/>
      <c r="J540" s="453"/>
      <c r="K540" s="456"/>
      <c r="L540" s="457"/>
      <c r="M540" s="458" t="str">
        <f>IF(K540&lt;&gt;"",VLOOKUP(K540,'DON GIA'!$S$1:$U$19,3,0),"")</f>
        <v/>
      </c>
      <c r="N540" s="458" t="str">
        <f>IF(K540&lt;&gt;"",VLOOKUP(K540,'DON GIA'!$S$1:$V$19,4,0),"")</f>
        <v/>
      </c>
      <c r="O540" s="458" t="str">
        <f t="shared" si="101"/>
        <v/>
      </c>
      <c r="P540" s="458" t="str">
        <f t="shared" si="102"/>
        <v/>
      </c>
      <c r="Q540" s="452" t="s">
        <v>35</v>
      </c>
      <c r="R540" s="453"/>
      <c r="S540" s="453"/>
      <c r="T540" s="459" t="str">
        <f>IF(Q540&lt;&gt;"",VLOOKUP(Q540,'DON GIA'!$H$1:$K$103,4,0),"")</f>
        <v/>
      </c>
      <c r="U540" s="459" t="str">
        <f t="shared" si="109"/>
        <v/>
      </c>
      <c r="V540" s="456" t="s">
        <v>1080</v>
      </c>
      <c r="W540" s="453" t="s">
        <v>27</v>
      </c>
      <c r="X540" s="460">
        <v>4.2</v>
      </c>
      <c r="Y540" s="461"/>
      <c r="Z540" s="459">
        <f>IF(V540&lt;&gt;"",VLOOKUP(V540,'DON GIA'!$A$1:$D$346,4,0),"")</f>
        <v>10375629</v>
      </c>
      <c r="AA540" s="459">
        <f t="shared" si="110"/>
        <v>43577641.800000004</v>
      </c>
      <c r="AB540" s="452"/>
      <c r="AC540" s="452"/>
      <c r="AD540" s="452"/>
      <c r="AE540" s="452" t="s">
        <v>31</v>
      </c>
      <c r="AF540" s="452"/>
      <c r="AG540" s="453" t="s">
        <v>33</v>
      </c>
      <c r="AH540" s="452"/>
      <c r="AI540" s="453"/>
      <c r="AJ540" s="453"/>
      <c r="AK540" s="459" t="str">
        <f>IF(AH540&lt;&gt;"",VLOOKUP(AH540,'DON GIA'!$M$1:$P$9,4,0),"")</f>
        <v/>
      </c>
      <c r="AL540" s="459" t="str">
        <f t="shared" si="103"/>
        <v/>
      </c>
      <c r="AM540" s="453"/>
      <c r="AN540" s="453"/>
      <c r="AO540" s="449" t="str">
        <f t="shared" si="108"/>
        <v/>
      </c>
      <c r="AP540" s="456"/>
      <c r="AQ540" s="462"/>
    </row>
    <row r="541" spans="1:43" ht="63" outlineLevel="2">
      <c r="A541" s="455" t="e">
        <f>IF(C540&lt;&gt;"",$C$8:C540,A540)</f>
        <v>#VALUE!</v>
      </c>
      <c r="B541" s="443" t="str">
        <f>IF(C541&lt;&gt;"",COUNTA($C$8:C541),"")</f>
        <v/>
      </c>
      <c r="C541" s="443"/>
      <c r="D541" s="452"/>
      <c r="E541" s="453"/>
      <c r="F541" s="453"/>
      <c r="G541" s="453"/>
      <c r="H541" s="453"/>
      <c r="I541" s="453"/>
      <c r="J541" s="453"/>
      <c r="K541" s="456"/>
      <c r="L541" s="457"/>
      <c r="M541" s="458" t="str">
        <f>IF(K541&lt;&gt;"",VLOOKUP(K541,'DON GIA'!$S$1:$U$19,3,0),"")</f>
        <v/>
      </c>
      <c r="N541" s="458" t="str">
        <f>IF(K541&lt;&gt;"",VLOOKUP(K541,'DON GIA'!$S$1:$V$19,4,0),"")</f>
        <v/>
      </c>
      <c r="O541" s="458" t="str">
        <f t="shared" si="101"/>
        <v/>
      </c>
      <c r="P541" s="458" t="str">
        <f t="shared" si="102"/>
        <v/>
      </c>
      <c r="Q541" s="452" t="s">
        <v>35</v>
      </c>
      <c r="R541" s="453"/>
      <c r="S541" s="453"/>
      <c r="T541" s="459" t="str">
        <f>IF(Q541&lt;&gt;"",VLOOKUP(Q541,'DON GIA'!$H$1:$K$103,4,0),"")</f>
        <v/>
      </c>
      <c r="U541" s="459" t="str">
        <f t="shared" si="109"/>
        <v/>
      </c>
      <c r="V541" s="456" t="s">
        <v>1001</v>
      </c>
      <c r="W541" s="453" t="s">
        <v>27</v>
      </c>
      <c r="X541" s="460">
        <v>8.25</v>
      </c>
      <c r="Y541" s="461"/>
      <c r="Z541" s="459">
        <f>IF(V541&lt;&gt;"",VLOOKUP(V541,'DON GIA'!$A$1:$D$346,4,0),"")</f>
        <v>295078</v>
      </c>
      <c r="AA541" s="459">
        <f t="shared" si="110"/>
        <v>2434393.5</v>
      </c>
      <c r="AB541" s="452"/>
      <c r="AC541" s="452"/>
      <c r="AD541" s="452"/>
      <c r="AE541" s="452"/>
      <c r="AF541" s="452"/>
      <c r="AG541" s="453"/>
      <c r="AH541" s="452"/>
      <c r="AI541" s="453"/>
      <c r="AJ541" s="453"/>
      <c r="AK541" s="459" t="str">
        <f>IF(AH541&lt;&gt;"",VLOOKUP(AH541,'DON GIA'!$M$1:$P$9,4,0),"")</f>
        <v/>
      </c>
      <c r="AL541" s="459" t="str">
        <f t="shared" si="103"/>
        <v/>
      </c>
      <c r="AM541" s="453"/>
      <c r="AN541" s="453"/>
      <c r="AO541" s="449" t="str">
        <f t="shared" si="108"/>
        <v/>
      </c>
      <c r="AP541" s="456"/>
      <c r="AQ541" s="462"/>
    </row>
    <row r="542" spans="1:43" ht="63" outlineLevel="2">
      <c r="A542" s="455" t="e">
        <f>IF(C541&lt;&gt;"",$C$8:C541,A541)</f>
        <v>#VALUE!</v>
      </c>
      <c r="B542" s="443" t="str">
        <f>IF(C542&lt;&gt;"",COUNTA($C$8:C542),"")</f>
        <v/>
      </c>
      <c r="C542" s="443"/>
      <c r="D542" s="452"/>
      <c r="E542" s="453"/>
      <c r="F542" s="453"/>
      <c r="G542" s="453"/>
      <c r="H542" s="453"/>
      <c r="I542" s="453"/>
      <c r="J542" s="453"/>
      <c r="K542" s="456"/>
      <c r="L542" s="457"/>
      <c r="M542" s="458" t="str">
        <f>IF(K542&lt;&gt;"",VLOOKUP(K542,'DON GIA'!$S$1:$U$19,3,0),"")</f>
        <v/>
      </c>
      <c r="N542" s="458" t="str">
        <f>IF(K542&lt;&gt;"",VLOOKUP(K542,'DON GIA'!$S$1:$V$19,4,0),"")</f>
        <v/>
      </c>
      <c r="O542" s="458" t="str">
        <f t="shared" si="101"/>
        <v/>
      </c>
      <c r="P542" s="458" t="str">
        <f t="shared" si="102"/>
        <v/>
      </c>
      <c r="Q542" s="452" t="s">
        <v>35</v>
      </c>
      <c r="R542" s="453"/>
      <c r="S542" s="453"/>
      <c r="T542" s="459" t="str">
        <f>IF(Q542&lt;&gt;"",VLOOKUP(Q542,'DON GIA'!$H$1:$K$103,4,0),"")</f>
        <v/>
      </c>
      <c r="U542" s="459" t="str">
        <f t="shared" si="109"/>
        <v/>
      </c>
      <c r="V542" s="456" t="s">
        <v>1105</v>
      </c>
      <c r="W542" s="453" t="s">
        <v>27</v>
      </c>
      <c r="X542" s="460">
        <v>4.16</v>
      </c>
      <c r="Y542" s="461"/>
      <c r="Z542" s="459">
        <f>IF(V542&lt;&gt;"",VLOOKUP(V542,'DON GIA'!$A$1:$D$346,4,0),"")</f>
        <v>292949</v>
      </c>
      <c r="AA542" s="459">
        <f t="shared" si="110"/>
        <v>1218667.8400000001</v>
      </c>
      <c r="AB542" s="452"/>
      <c r="AC542" s="452"/>
      <c r="AD542" s="452"/>
      <c r="AE542" s="452"/>
      <c r="AF542" s="452"/>
      <c r="AG542" s="453"/>
      <c r="AH542" s="452"/>
      <c r="AI542" s="453"/>
      <c r="AJ542" s="453"/>
      <c r="AK542" s="459" t="str">
        <f>IF(AH542&lt;&gt;"",VLOOKUP(AH542,'DON GIA'!$M$1:$P$9,4,0),"")</f>
        <v/>
      </c>
      <c r="AL542" s="459" t="str">
        <f t="shared" si="103"/>
        <v/>
      </c>
      <c r="AM542" s="453"/>
      <c r="AN542" s="453"/>
      <c r="AO542" s="449" t="str">
        <f t="shared" si="108"/>
        <v/>
      </c>
      <c r="AP542" s="456"/>
      <c r="AQ542" s="462"/>
    </row>
    <row r="543" spans="1:43" ht="126" outlineLevel="2">
      <c r="A543" s="455" t="e">
        <f>IF(C542&lt;&gt;"",$C$8:C542,A542)</f>
        <v>#VALUE!</v>
      </c>
      <c r="B543" s="443" t="str">
        <f>IF(C543&lt;&gt;"",COUNTA($C$8:C543),"")</f>
        <v/>
      </c>
      <c r="C543" s="443"/>
      <c r="D543" s="452"/>
      <c r="E543" s="453"/>
      <c r="F543" s="453"/>
      <c r="G543" s="453"/>
      <c r="H543" s="453"/>
      <c r="I543" s="453"/>
      <c r="J543" s="453"/>
      <c r="K543" s="456"/>
      <c r="L543" s="457"/>
      <c r="M543" s="458" t="str">
        <f>IF(K543&lt;&gt;"",VLOOKUP(K543,'DON GIA'!$S$1:$U$19,3,0),"")</f>
        <v/>
      </c>
      <c r="N543" s="458" t="str">
        <f>IF(K543&lt;&gt;"",VLOOKUP(K543,'DON GIA'!$S$1:$V$19,4,0),"")</f>
        <v/>
      </c>
      <c r="O543" s="458" t="str">
        <f t="shared" si="101"/>
        <v/>
      </c>
      <c r="P543" s="458" t="str">
        <f t="shared" si="102"/>
        <v/>
      </c>
      <c r="Q543" s="452" t="s">
        <v>35</v>
      </c>
      <c r="R543" s="453"/>
      <c r="S543" s="453"/>
      <c r="T543" s="459" t="str">
        <f>IF(Q543&lt;&gt;"",VLOOKUP(Q543,'DON GIA'!$H$1:$K$103,4,0),"")</f>
        <v/>
      </c>
      <c r="U543" s="459" t="str">
        <f t="shared" si="109"/>
        <v/>
      </c>
      <c r="V543" s="456" t="s">
        <v>1156</v>
      </c>
      <c r="W543" s="453" t="s">
        <v>27</v>
      </c>
      <c r="X543" s="460">
        <v>4</v>
      </c>
      <c r="Y543" s="461"/>
      <c r="Z543" s="459">
        <f>IF(V543&lt;&gt;"",VLOOKUP(V543,'DON GIA'!$A$1:$D$346,4,0),"")</f>
        <v>948717</v>
      </c>
      <c r="AA543" s="459">
        <f t="shared" si="110"/>
        <v>3794868</v>
      </c>
      <c r="AB543" s="452"/>
      <c r="AC543" s="452"/>
      <c r="AD543" s="452"/>
      <c r="AE543" s="452"/>
      <c r="AF543" s="452"/>
      <c r="AG543" s="453"/>
      <c r="AH543" s="452"/>
      <c r="AI543" s="453"/>
      <c r="AJ543" s="453"/>
      <c r="AK543" s="459" t="str">
        <f>IF(AH543&lt;&gt;"",VLOOKUP(AH543,'DON GIA'!$M$1:$P$9,4,0),"")</f>
        <v/>
      </c>
      <c r="AL543" s="459" t="str">
        <f t="shared" si="103"/>
        <v/>
      </c>
      <c r="AM543" s="453"/>
      <c r="AN543" s="453"/>
      <c r="AO543" s="449" t="str">
        <f t="shared" si="108"/>
        <v/>
      </c>
      <c r="AP543" s="456"/>
      <c r="AQ543" s="462"/>
    </row>
    <row r="544" spans="1:43" ht="94.5" outlineLevel="2">
      <c r="A544" s="455" t="e">
        <f>IF(C543&lt;&gt;"",$C$8:C543,A543)</f>
        <v>#VALUE!</v>
      </c>
      <c r="B544" s="443" t="str">
        <f>IF(C544&lt;&gt;"",COUNTA($C$8:C544),"")</f>
        <v/>
      </c>
      <c r="C544" s="443"/>
      <c r="D544" s="452"/>
      <c r="E544" s="453"/>
      <c r="F544" s="453"/>
      <c r="G544" s="453"/>
      <c r="H544" s="453"/>
      <c r="I544" s="453"/>
      <c r="J544" s="453"/>
      <c r="K544" s="456"/>
      <c r="L544" s="457"/>
      <c r="M544" s="458" t="str">
        <f>IF(K544&lt;&gt;"",VLOOKUP(K544,'DON GIA'!$S$1:$U$19,3,0),"")</f>
        <v/>
      </c>
      <c r="N544" s="458" t="str">
        <f>IF(K544&lt;&gt;"",VLOOKUP(K544,'DON GIA'!$S$1:$V$19,4,0),"")</f>
        <v/>
      </c>
      <c r="O544" s="458" t="str">
        <f t="shared" si="101"/>
        <v/>
      </c>
      <c r="P544" s="458" t="str">
        <f t="shared" si="102"/>
        <v/>
      </c>
      <c r="Q544" s="452" t="s">
        <v>35</v>
      </c>
      <c r="R544" s="453"/>
      <c r="S544" s="453"/>
      <c r="T544" s="459" t="str">
        <f>IF(Q544&lt;&gt;"",VLOOKUP(Q544,'DON GIA'!$H$1:$K$103,4,0),"")</f>
        <v/>
      </c>
      <c r="U544" s="459" t="str">
        <f t="shared" si="109"/>
        <v/>
      </c>
      <c r="V544" s="456" t="s">
        <v>1049</v>
      </c>
      <c r="W544" s="453" t="s">
        <v>42</v>
      </c>
      <c r="X544" s="460">
        <v>1</v>
      </c>
      <c r="Y544" s="461"/>
      <c r="Z544" s="459">
        <f>IF(V544&lt;&gt;"",VLOOKUP(V544,'DON GIA'!$A$1:$D$346,4,0),"")</f>
        <v>3793079</v>
      </c>
      <c r="AA544" s="459">
        <f t="shared" si="110"/>
        <v>3793079</v>
      </c>
      <c r="AB544" s="452"/>
      <c r="AC544" s="452"/>
      <c r="AD544" s="452"/>
      <c r="AE544" s="452"/>
      <c r="AF544" s="452"/>
      <c r="AG544" s="453"/>
      <c r="AH544" s="452"/>
      <c r="AI544" s="453"/>
      <c r="AJ544" s="453"/>
      <c r="AK544" s="459" t="str">
        <f>IF(AH544&lt;&gt;"",VLOOKUP(AH544,'DON GIA'!$M$1:$P$9,4,0),"")</f>
        <v/>
      </c>
      <c r="AL544" s="459" t="str">
        <f t="shared" si="103"/>
        <v/>
      </c>
      <c r="AM544" s="453"/>
      <c r="AN544" s="453"/>
      <c r="AO544" s="449" t="str">
        <f t="shared" si="108"/>
        <v/>
      </c>
      <c r="AP544" s="456"/>
      <c r="AQ544" s="462"/>
    </row>
    <row r="545" spans="1:43" ht="31.5" outlineLevel="2">
      <c r="A545" s="455" t="e">
        <f>IF(C544&lt;&gt;"",$C$8:C544,A544)</f>
        <v>#VALUE!</v>
      </c>
      <c r="B545" s="443" t="str">
        <f>IF(C545&lt;&gt;"",COUNTA($C$8:C545),"")</f>
        <v/>
      </c>
      <c r="C545" s="443"/>
      <c r="D545" s="444"/>
      <c r="E545" s="453"/>
      <c r="F545" s="453"/>
      <c r="G545" s="453"/>
      <c r="H545" s="453"/>
      <c r="I545" s="453"/>
      <c r="J545" s="453"/>
      <c r="K545" s="456"/>
      <c r="L545" s="457"/>
      <c r="M545" s="458" t="str">
        <f>IF(K545&lt;&gt;"",VLOOKUP(K545,'DON GIA'!$S$1:$U$19,3,0),"")</f>
        <v/>
      </c>
      <c r="N545" s="458" t="str">
        <f>IF(K545&lt;&gt;"",VLOOKUP(K545,'DON GIA'!$S$1:$V$19,4,0),"")</f>
        <v/>
      </c>
      <c r="O545" s="458" t="str">
        <f t="shared" si="101"/>
        <v/>
      </c>
      <c r="P545" s="458" t="str">
        <f t="shared" si="102"/>
        <v/>
      </c>
      <c r="Q545" s="452" t="s">
        <v>35</v>
      </c>
      <c r="R545" s="453"/>
      <c r="S545" s="453"/>
      <c r="T545" s="459" t="str">
        <f>IF(Q545&lt;&gt;"",VLOOKUP(Q545,'DON GIA'!$H$1:$K$103,4,0),"")</f>
        <v/>
      </c>
      <c r="U545" s="459" t="str">
        <f t="shared" si="109"/>
        <v/>
      </c>
      <c r="V545" s="456"/>
      <c r="W545" s="453"/>
      <c r="X545" s="460"/>
      <c r="Y545" s="461"/>
      <c r="Z545" s="459" t="str">
        <f>IF(V545&lt;&gt;"",VLOOKUP(V545,'DON GIA'!$A$1:$D$346,4,0),"")</f>
        <v/>
      </c>
      <c r="AA545" s="459" t="str">
        <f t="shared" si="110"/>
        <v/>
      </c>
      <c r="AB545" s="452"/>
      <c r="AC545" s="452"/>
      <c r="AD545" s="452"/>
      <c r="AE545" s="452"/>
      <c r="AF545" s="452"/>
      <c r="AG545" s="453"/>
      <c r="AH545" s="452"/>
      <c r="AI545" s="453"/>
      <c r="AJ545" s="453"/>
      <c r="AK545" s="459" t="str">
        <f>IF(AH545&lt;&gt;"",VLOOKUP(AH545,'DON GIA'!$M$1:$P$9,4,0),"")</f>
        <v/>
      </c>
      <c r="AL545" s="459" t="str">
        <f t="shared" si="103"/>
        <v/>
      </c>
      <c r="AM545" s="453"/>
      <c r="AN545" s="453"/>
      <c r="AO545" s="449" t="str">
        <f t="shared" si="108"/>
        <v/>
      </c>
      <c r="AP545" s="456"/>
      <c r="AQ545" s="462"/>
    </row>
    <row r="546" spans="1:43" ht="31.5" outlineLevel="1">
      <c r="A546" s="410" t="s">
        <v>819</v>
      </c>
      <c r="B546" s="443">
        <f>IF(C546&lt;&gt;"",COUNTA($C$8:C546),"")</f>
        <v>42</v>
      </c>
      <c r="C546" s="443">
        <v>434</v>
      </c>
      <c r="D546" s="444" t="s">
        <v>259</v>
      </c>
      <c r="E546" s="445"/>
      <c r="F546" s="445"/>
      <c r="G546" s="445"/>
      <c r="H546" s="445"/>
      <c r="I546" s="445"/>
      <c r="J546" s="445"/>
      <c r="K546" s="446"/>
      <c r="L546" s="447">
        <f>SUBTOTAL(9,L547:L562)</f>
        <v>132.97999999999999</v>
      </c>
      <c r="M546" s="448"/>
      <c r="N546" s="448"/>
      <c r="O546" s="448">
        <f>SUBTOTAL(9,O547:O562)</f>
        <v>223273419.99999997</v>
      </c>
      <c r="P546" s="448">
        <f>SUBTOTAL(9,P547:P562)</f>
        <v>0</v>
      </c>
      <c r="Q546" s="444"/>
      <c r="R546" s="445"/>
      <c r="S546" s="445">
        <f>SUBTOTAL(9,S547:S562)</f>
        <v>0</v>
      </c>
      <c r="T546" s="449"/>
      <c r="U546" s="449">
        <f>SUBTOTAL(9,U547:U562)</f>
        <v>0</v>
      </c>
      <c r="V546" s="446"/>
      <c r="W546" s="445"/>
      <c r="X546" s="450">
        <f>SUBTOTAL(9,X547:X562)</f>
        <v>392.62200000000001</v>
      </c>
      <c r="Y546" s="451">
        <f>SUBTOTAL(9,Y547:Y562)</f>
        <v>0</v>
      </c>
      <c r="Z546" s="449"/>
      <c r="AA546" s="449">
        <f>SUBTOTAL(9,AA547:AA562)</f>
        <v>717031245.21499991</v>
      </c>
      <c r="AB546" s="452"/>
      <c r="AC546" s="452"/>
      <c r="AD546" s="452"/>
      <c r="AE546" s="452"/>
      <c r="AF546" s="452"/>
      <c r="AG546" s="453"/>
      <c r="AH546" s="452"/>
      <c r="AI546" s="445"/>
      <c r="AJ546" s="445">
        <f>SUBTOTAL(9,AJ547:AJ562)</f>
        <v>2</v>
      </c>
      <c r="AK546" s="449"/>
      <c r="AL546" s="449">
        <f>SUBTOTAL(9,AL547:AL562)</f>
        <v>29895920</v>
      </c>
      <c r="AM546" s="445"/>
      <c r="AN546" s="445">
        <f>SUBTOTAL(9,AN547:AN562)</f>
        <v>1</v>
      </c>
      <c r="AO546" s="449">
        <f t="shared" si="108"/>
        <v>970200585.21499991</v>
      </c>
      <c r="AP546" s="454"/>
      <c r="AQ546" s="423"/>
    </row>
    <row r="547" spans="1:43" ht="189" outlineLevel="2">
      <c r="A547" s="455" t="e">
        <f>IF(C546&lt;&gt;"",$C$8:C546,A545)</f>
        <v>#VALUE!</v>
      </c>
      <c r="B547" s="443" t="str">
        <f>IF(C547&lt;&gt;"",COUNTA($C$8:C547),"")</f>
        <v/>
      </c>
      <c r="C547" s="443"/>
      <c r="D547" s="452" t="s">
        <v>261</v>
      </c>
      <c r="E547" s="453">
        <v>1</v>
      </c>
      <c r="F547" s="453"/>
      <c r="G547" s="453">
        <v>439</v>
      </c>
      <c r="H547" s="453">
        <v>79</v>
      </c>
      <c r="I547" s="453" t="s">
        <v>223</v>
      </c>
      <c r="J547" s="453" t="s">
        <v>224</v>
      </c>
      <c r="K547" s="456" t="s">
        <v>973</v>
      </c>
      <c r="L547" s="457">
        <v>132.97999999999999</v>
      </c>
      <c r="M547" s="458">
        <f>IF(K547&lt;&gt;"",VLOOKUP(K547,'DON GIA'!$S$1:$U$19,3,0),"")</f>
        <v>1679000</v>
      </c>
      <c r="N547" s="458">
        <f>IF(K547&lt;&gt;"",VLOOKUP(K547,'DON GIA'!$S$1:$V$19,4,0),"")</f>
        <v>0</v>
      </c>
      <c r="O547" s="458">
        <f t="shared" si="101"/>
        <v>223273419.99999997</v>
      </c>
      <c r="P547" s="458">
        <f t="shared" si="102"/>
        <v>0</v>
      </c>
      <c r="Q547" s="452" t="s">
        <v>35</v>
      </c>
      <c r="R547" s="453"/>
      <c r="S547" s="453"/>
      <c r="T547" s="459" t="str">
        <f>IF(Q547&lt;&gt;"",VLOOKUP(Q547,'DON GIA'!$H$1:$K$103,4,0),"")</f>
        <v/>
      </c>
      <c r="U547" s="459" t="str">
        <f t="shared" ref="U547:U562" si="111">IF(Q547&lt;&gt;"",IF(ISNUMBER(T547),S547*T547,""),"")</f>
        <v/>
      </c>
      <c r="V547" s="456" t="s">
        <v>1005</v>
      </c>
      <c r="W547" s="453" t="s">
        <v>27</v>
      </c>
      <c r="X547" s="460">
        <v>91.94</v>
      </c>
      <c r="Y547" s="461"/>
      <c r="Z547" s="459">
        <f>IF(V547&lt;&gt;"",VLOOKUP(V547,'DON GIA'!$A$1:$D$346,4,0),"")</f>
        <v>5559129</v>
      </c>
      <c r="AA547" s="459">
        <f t="shared" ref="AA547:AA562" si="112">IF(V547&lt;&gt;"",IF(ISNUMBER(Z547),X547*Z547,""),"")</f>
        <v>511106320.25999999</v>
      </c>
      <c r="AB547" s="452" t="s">
        <v>28</v>
      </c>
      <c r="AC547" s="452" t="s">
        <v>29</v>
      </c>
      <c r="AD547" s="452" t="s">
        <v>30</v>
      </c>
      <c r="AE547" s="452" t="s">
        <v>31</v>
      </c>
      <c r="AF547" s="452" t="s">
        <v>34</v>
      </c>
      <c r="AG547" s="453" t="s">
        <v>260</v>
      </c>
      <c r="AH547" s="452" t="s">
        <v>562</v>
      </c>
      <c r="AI547" s="453" t="s">
        <v>409</v>
      </c>
      <c r="AJ547" s="453">
        <v>1</v>
      </c>
      <c r="AK547" s="459">
        <f>IF(AH547&lt;&gt;"",VLOOKUP(AH547,'DON GIA'!$M$1:$P$9,4,0),"")</f>
        <v>12895920</v>
      </c>
      <c r="AL547" s="459">
        <f t="shared" si="103"/>
        <v>12895920</v>
      </c>
      <c r="AM547" s="453" t="s">
        <v>407</v>
      </c>
      <c r="AN547" s="453">
        <v>1</v>
      </c>
      <c r="AO547" s="449" t="str">
        <f t="shared" si="108"/>
        <v/>
      </c>
      <c r="AP547" s="454" t="s">
        <v>1818</v>
      </c>
      <c r="AQ547" s="462"/>
    </row>
    <row r="548" spans="1:43" ht="409.5" outlineLevel="2">
      <c r="A548" s="455" t="e">
        <f>IF(C547&lt;&gt;"",$C$8:C547,A547)</f>
        <v>#VALUE!</v>
      </c>
      <c r="B548" s="443" t="str">
        <f>IF(C548&lt;&gt;"",COUNTA($C$8:C548),"")</f>
        <v/>
      </c>
      <c r="C548" s="443"/>
      <c r="D548" s="452" t="s">
        <v>71</v>
      </c>
      <c r="E548" s="453"/>
      <c r="F548" s="453"/>
      <c r="G548" s="453"/>
      <c r="H548" s="453"/>
      <c r="I548" s="453"/>
      <c r="J548" s="453"/>
      <c r="K548" s="456"/>
      <c r="L548" s="457"/>
      <c r="M548" s="458" t="str">
        <f>IF(K548&lt;&gt;"",VLOOKUP(K548,'DON GIA'!$S$1:$U$19,3,0),"")</f>
        <v/>
      </c>
      <c r="N548" s="458" t="str">
        <f>IF(K548&lt;&gt;"",VLOOKUP(K548,'DON GIA'!$S$1:$V$19,4,0),"")</f>
        <v/>
      </c>
      <c r="O548" s="458" t="str">
        <f t="shared" si="101"/>
        <v/>
      </c>
      <c r="P548" s="458" t="str">
        <f t="shared" si="102"/>
        <v/>
      </c>
      <c r="Q548" s="452" t="s">
        <v>35</v>
      </c>
      <c r="R548" s="453"/>
      <c r="S548" s="453"/>
      <c r="T548" s="459" t="str">
        <f>IF(Q548&lt;&gt;"",VLOOKUP(Q548,'DON GIA'!$H$1:$K$103,4,0),"")</f>
        <v/>
      </c>
      <c r="U548" s="459" t="str">
        <f t="shared" si="111"/>
        <v/>
      </c>
      <c r="V548" s="456" t="s">
        <v>1107</v>
      </c>
      <c r="W548" s="453" t="s">
        <v>27</v>
      </c>
      <c r="X548" s="460">
        <v>66.98</v>
      </c>
      <c r="Y548" s="461"/>
      <c r="Z548" s="459">
        <f>IF(V548&lt;&gt;"",VLOOKUP(V548,'DON GIA'!$A$1:$D$346,4,0),"")</f>
        <v>109890</v>
      </c>
      <c r="AA548" s="459">
        <f t="shared" si="112"/>
        <v>7360432.2000000002</v>
      </c>
      <c r="AB548" s="452"/>
      <c r="AC548" s="452"/>
      <c r="AD548" s="452"/>
      <c r="AE548" s="452"/>
      <c r="AF548" s="452"/>
      <c r="AG548" s="453"/>
      <c r="AH548" s="452" t="s">
        <v>579</v>
      </c>
      <c r="AI548" s="453" t="s">
        <v>560</v>
      </c>
      <c r="AJ548" s="453">
        <v>1</v>
      </c>
      <c r="AK548" s="459">
        <f>IF(AH548&lt;&gt;"",VLOOKUP(AH548,'DON GIA'!$M$1:$P$9,4,0),"")</f>
        <v>17000000</v>
      </c>
      <c r="AL548" s="459">
        <f t="shared" si="103"/>
        <v>17000000</v>
      </c>
      <c r="AM548" s="453"/>
      <c r="AN548" s="453"/>
      <c r="AO548" s="449" t="str">
        <f t="shared" si="108"/>
        <v/>
      </c>
      <c r="AP548" s="463" t="s">
        <v>1819</v>
      </c>
      <c r="AQ548" s="462"/>
    </row>
    <row r="549" spans="1:43" ht="257.25" outlineLevel="2">
      <c r="A549" s="455" t="e">
        <f>IF(C548&lt;&gt;"",$C$8:C548,A548)</f>
        <v>#VALUE!</v>
      </c>
      <c r="B549" s="443" t="str">
        <f>IF(C549&lt;&gt;"",COUNTA($C$8:C549),"")</f>
        <v/>
      </c>
      <c r="C549" s="443"/>
      <c r="D549" s="452"/>
      <c r="E549" s="453"/>
      <c r="F549" s="453"/>
      <c r="G549" s="453"/>
      <c r="H549" s="453"/>
      <c r="I549" s="453"/>
      <c r="J549" s="453"/>
      <c r="K549" s="456"/>
      <c r="L549" s="457"/>
      <c r="M549" s="458" t="str">
        <f>IF(K549&lt;&gt;"",VLOOKUP(K549,'DON GIA'!$S$1:$U$19,3,0),"")</f>
        <v/>
      </c>
      <c r="N549" s="458" t="str">
        <f>IF(K549&lt;&gt;"",VLOOKUP(K549,'DON GIA'!$S$1:$V$19,4,0),"")</f>
        <v/>
      </c>
      <c r="O549" s="458" t="str">
        <f t="shared" si="101"/>
        <v/>
      </c>
      <c r="P549" s="458" t="str">
        <f t="shared" si="102"/>
        <v/>
      </c>
      <c r="Q549" s="452" t="s">
        <v>35</v>
      </c>
      <c r="R549" s="453"/>
      <c r="S549" s="453"/>
      <c r="T549" s="459" t="str">
        <f>IF(Q549&lt;&gt;"",VLOOKUP(Q549,'DON GIA'!$H$1:$K$103,4,0),"")</f>
        <v/>
      </c>
      <c r="U549" s="459" t="str">
        <f t="shared" si="111"/>
        <v/>
      </c>
      <c r="V549" s="456" t="s">
        <v>1091</v>
      </c>
      <c r="W549" s="453" t="s">
        <v>27</v>
      </c>
      <c r="X549" s="460">
        <v>24.96</v>
      </c>
      <c r="Y549" s="461"/>
      <c r="Z549" s="459">
        <f>IF(V549&lt;&gt;"",VLOOKUP(V549,'DON GIA'!$A$1:$D$346,4,0),"")</f>
        <v>161275</v>
      </c>
      <c r="AA549" s="459">
        <f t="shared" si="112"/>
        <v>4025424</v>
      </c>
      <c r="AB549" s="452"/>
      <c r="AC549" s="452"/>
      <c r="AD549" s="452"/>
      <c r="AE549" s="452"/>
      <c r="AF549" s="452"/>
      <c r="AG549" s="453"/>
      <c r="AH549" s="452"/>
      <c r="AI549" s="453"/>
      <c r="AJ549" s="453"/>
      <c r="AK549" s="459" t="str">
        <f>IF(AH549&lt;&gt;"",VLOOKUP(AH549,'DON GIA'!$M$1:$P$9,4,0),"")</f>
        <v/>
      </c>
      <c r="AL549" s="459" t="str">
        <f t="shared" si="103"/>
        <v/>
      </c>
      <c r="AM549" s="453"/>
      <c r="AN549" s="453"/>
      <c r="AO549" s="449" t="str">
        <f t="shared" si="108"/>
        <v/>
      </c>
      <c r="AP549" s="463" t="s">
        <v>1820</v>
      </c>
      <c r="AQ549" s="462"/>
    </row>
    <row r="550" spans="1:43" ht="157.5" outlineLevel="2">
      <c r="A550" s="455" t="e">
        <f>IF(C549&lt;&gt;"",$C$8:C549,A549)</f>
        <v>#VALUE!</v>
      </c>
      <c r="B550" s="443" t="str">
        <f>IF(C550&lt;&gt;"",COUNTA($C$8:C550),"")</f>
        <v/>
      </c>
      <c r="C550" s="443"/>
      <c r="D550" s="452"/>
      <c r="E550" s="453"/>
      <c r="F550" s="453"/>
      <c r="G550" s="453"/>
      <c r="H550" s="453"/>
      <c r="I550" s="453"/>
      <c r="J550" s="453"/>
      <c r="K550" s="456"/>
      <c r="L550" s="457"/>
      <c r="M550" s="458" t="str">
        <f>IF(K550&lt;&gt;"",VLOOKUP(K550,'DON GIA'!$S$1:$U$19,3,0),"")</f>
        <v/>
      </c>
      <c r="N550" s="458" t="str">
        <f>IF(K550&lt;&gt;"",VLOOKUP(K550,'DON GIA'!$S$1:$V$19,4,0),"")</f>
        <v/>
      </c>
      <c r="O550" s="458" t="str">
        <f t="shared" si="101"/>
        <v/>
      </c>
      <c r="P550" s="458" t="str">
        <f t="shared" si="102"/>
        <v/>
      </c>
      <c r="Q550" s="452" t="s">
        <v>35</v>
      </c>
      <c r="R550" s="453"/>
      <c r="S550" s="453"/>
      <c r="T550" s="459" t="str">
        <f>IF(Q550&lt;&gt;"",VLOOKUP(Q550,'DON GIA'!$H$1:$K$103,4,0),"")</f>
        <v/>
      </c>
      <c r="U550" s="459" t="str">
        <f t="shared" si="111"/>
        <v/>
      </c>
      <c r="V550" s="456" t="s">
        <v>1141</v>
      </c>
      <c r="W550" s="453" t="s">
        <v>27</v>
      </c>
      <c r="X550" s="460">
        <v>3.14</v>
      </c>
      <c r="Y550" s="461"/>
      <c r="Z550" s="459">
        <f>IF(V550&lt;&gt;"",VLOOKUP(V550,'DON GIA'!$A$1:$D$346,4,0),"")</f>
        <v>10375629</v>
      </c>
      <c r="AA550" s="459">
        <f t="shared" si="112"/>
        <v>32579475.060000002</v>
      </c>
      <c r="AB550" s="452"/>
      <c r="AC550" s="452"/>
      <c r="AD550" s="452"/>
      <c r="AE550" s="452" t="s">
        <v>31</v>
      </c>
      <c r="AF550" s="452"/>
      <c r="AG550" s="453" t="s">
        <v>219</v>
      </c>
      <c r="AH550" s="452"/>
      <c r="AI550" s="453"/>
      <c r="AJ550" s="453"/>
      <c r="AK550" s="459" t="str">
        <f>IF(AH550&lt;&gt;"",VLOOKUP(AH550,'DON GIA'!$M$1:$P$9,4,0),"")</f>
        <v/>
      </c>
      <c r="AL550" s="459" t="str">
        <f t="shared" si="103"/>
        <v/>
      </c>
      <c r="AM550" s="453"/>
      <c r="AN550" s="453"/>
      <c r="AO550" s="449" t="str">
        <f t="shared" si="108"/>
        <v/>
      </c>
      <c r="AP550" s="463" t="s">
        <v>349</v>
      </c>
      <c r="AQ550" s="462"/>
    </row>
    <row r="551" spans="1:43" ht="63" outlineLevel="2">
      <c r="A551" s="455" t="e">
        <f>IF(C550&lt;&gt;"",$C$8:C550,A550)</f>
        <v>#VALUE!</v>
      </c>
      <c r="B551" s="443" t="str">
        <f>IF(C551&lt;&gt;"",COUNTA($C$8:C551),"")</f>
        <v/>
      </c>
      <c r="C551" s="443"/>
      <c r="D551" s="452"/>
      <c r="E551" s="453"/>
      <c r="F551" s="453"/>
      <c r="G551" s="453"/>
      <c r="H551" s="453"/>
      <c r="I551" s="453"/>
      <c r="J551" s="453"/>
      <c r="K551" s="456"/>
      <c r="L551" s="457"/>
      <c r="M551" s="458" t="str">
        <f>IF(K551&lt;&gt;"",VLOOKUP(K551,'DON GIA'!$S$1:$U$19,3,0),"")</f>
        <v/>
      </c>
      <c r="N551" s="458" t="str">
        <f>IF(K551&lt;&gt;"",VLOOKUP(K551,'DON GIA'!$S$1:$V$19,4,0),"")</f>
        <v/>
      </c>
      <c r="O551" s="458" t="str">
        <f t="shared" si="101"/>
        <v/>
      </c>
      <c r="P551" s="458" t="str">
        <f t="shared" si="102"/>
        <v/>
      </c>
      <c r="Q551" s="452" t="s">
        <v>35</v>
      </c>
      <c r="R551" s="453"/>
      <c r="S551" s="453"/>
      <c r="T551" s="459" t="str">
        <f>IF(Q551&lt;&gt;"",VLOOKUP(Q551,'DON GIA'!$H$1:$K$103,4,0),"")</f>
        <v/>
      </c>
      <c r="U551" s="459" t="str">
        <f t="shared" si="111"/>
        <v/>
      </c>
      <c r="V551" s="456" t="s">
        <v>1123</v>
      </c>
      <c r="W551" s="453" t="s">
        <v>27</v>
      </c>
      <c r="X551" s="460">
        <v>130.82</v>
      </c>
      <c r="Y551" s="461"/>
      <c r="Z551" s="459">
        <f>IF(V551&lt;&gt;"",VLOOKUP(V551,'DON GIA'!$A$1:$D$346,4,0),"")</f>
        <v>282038</v>
      </c>
      <c r="AA551" s="459">
        <f t="shared" si="112"/>
        <v>36896211.159999996</v>
      </c>
      <c r="AB551" s="452"/>
      <c r="AC551" s="452"/>
      <c r="AD551" s="452"/>
      <c r="AE551" s="452"/>
      <c r="AF551" s="452"/>
      <c r="AG551" s="453"/>
      <c r="AH551" s="452"/>
      <c r="AI551" s="453"/>
      <c r="AJ551" s="453"/>
      <c r="AK551" s="459" t="str">
        <f>IF(AH551&lt;&gt;"",VLOOKUP(AH551,'DON GIA'!$M$1:$P$9,4,0),"")</f>
        <v/>
      </c>
      <c r="AL551" s="459" t="str">
        <f t="shared" si="103"/>
        <v/>
      </c>
      <c r="AM551" s="453"/>
      <c r="AN551" s="453"/>
      <c r="AO551" s="449" t="str">
        <f t="shared" si="108"/>
        <v/>
      </c>
      <c r="AP551" s="456"/>
      <c r="AQ551" s="462"/>
    </row>
    <row r="552" spans="1:43" ht="63" outlineLevel="2">
      <c r="A552" s="455" t="e">
        <f>IF(C551&lt;&gt;"",$C$8:C551,A551)</f>
        <v>#VALUE!</v>
      </c>
      <c r="B552" s="443" t="str">
        <f>IF(C552&lt;&gt;"",COUNTA($C$8:C552),"")</f>
        <v/>
      </c>
      <c r="C552" s="443"/>
      <c r="D552" s="452"/>
      <c r="E552" s="453"/>
      <c r="F552" s="453"/>
      <c r="G552" s="453"/>
      <c r="H552" s="453"/>
      <c r="I552" s="453"/>
      <c r="J552" s="453"/>
      <c r="K552" s="456"/>
      <c r="L552" s="457"/>
      <c r="M552" s="458" t="str">
        <f>IF(K552&lt;&gt;"",VLOOKUP(K552,'DON GIA'!$S$1:$U$19,3,0),"")</f>
        <v/>
      </c>
      <c r="N552" s="458" t="str">
        <f>IF(K552&lt;&gt;"",VLOOKUP(K552,'DON GIA'!$S$1:$V$19,4,0),"")</f>
        <v/>
      </c>
      <c r="O552" s="458" t="str">
        <f t="shared" si="101"/>
        <v/>
      </c>
      <c r="P552" s="458" t="str">
        <f t="shared" si="102"/>
        <v/>
      </c>
      <c r="Q552" s="452" t="s">
        <v>35</v>
      </c>
      <c r="R552" s="453"/>
      <c r="S552" s="453"/>
      <c r="T552" s="459" t="str">
        <f>IF(Q552&lt;&gt;"",VLOOKUP(Q552,'DON GIA'!$H$1:$K$103,4,0),"")</f>
        <v/>
      </c>
      <c r="U552" s="459" t="str">
        <f t="shared" si="111"/>
        <v/>
      </c>
      <c r="V552" s="456" t="s">
        <v>1105</v>
      </c>
      <c r="W552" s="453" t="s">
        <v>27</v>
      </c>
      <c r="X552" s="460">
        <v>6.42</v>
      </c>
      <c r="Y552" s="461"/>
      <c r="Z552" s="459">
        <f>IF(V552&lt;&gt;"",VLOOKUP(V552,'DON GIA'!$A$1:$D$346,4,0),"")</f>
        <v>292949</v>
      </c>
      <c r="AA552" s="459">
        <f t="shared" si="112"/>
        <v>1880732.58</v>
      </c>
      <c r="AB552" s="452"/>
      <c r="AC552" s="452"/>
      <c r="AD552" s="452"/>
      <c r="AE552" s="452"/>
      <c r="AF552" s="452"/>
      <c r="AG552" s="453"/>
      <c r="AH552" s="452"/>
      <c r="AI552" s="453"/>
      <c r="AJ552" s="453"/>
      <c r="AK552" s="459" t="str">
        <f>IF(AH552&lt;&gt;"",VLOOKUP(AH552,'DON GIA'!$M$1:$P$9,4,0),"")</f>
        <v/>
      </c>
      <c r="AL552" s="459" t="str">
        <f t="shared" si="103"/>
        <v/>
      </c>
      <c r="AM552" s="453"/>
      <c r="AN552" s="453"/>
      <c r="AO552" s="449" t="str">
        <f t="shared" si="108"/>
        <v/>
      </c>
      <c r="AP552" s="456"/>
      <c r="AQ552" s="462"/>
    </row>
    <row r="553" spans="1:43" ht="63" outlineLevel="2">
      <c r="A553" s="455" t="e">
        <f>IF(C552&lt;&gt;"",$C$8:C552,A552)</f>
        <v>#VALUE!</v>
      </c>
      <c r="B553" s="443" t="str">
        <f>IF(C553&lt;&gt;"",COUNTA($C$8:C553),"")</f>
        <v/>
      </c>
      <c r="C553" s="443"/>
      <c r="D553" s="452"/>
      <c r="E553" s="453"/>
      <c r="F553" s="453"/>
      <c r="G553" s="453"/>
      <c r="H553" s="453"/>
      <c r="I553" s="453"/>
      <c r="J553" s="453"/>
      <c r="K553" s="456"/>
      <c r="L553" s="457"/>
      <c r="M553" s="458" t="str">
        <f>IF(K553&lt;&gt;"",VLOOKUP(K553,'DON GIA'!$S$1:$U$19,3,0),"")</f>
        <v/>
      </c>
      <c r="N553" s="458" t="str">
        <f>IF(K553&lt;&gt;"",VLOOKUP(K553,'DON GIA'!$S$1:$V$19,4,0),"")</f>
        <v/>
      </c>
      <c r="O553" s="458" t="str">
        <f t="shared" si="101"/>
        <v/>
      </c>
      <c r="P553" s="458" t="str">
        <f t="shared" si="102"/>
        <v/>
      </c>
      <c r="Q553" s="452" t="s">
        <v>35</v>
      </c>
      <c r="R553" s="453"/>
      <c r="S553" s="453"/>
      <c r="T553" s="459" t="str">
        <f>IF(Q553&lt;&gt;"",VLOOKUP(Q553,'DON GIA'!$H$1:$K$103,4,0),"")</f>
        <v/>
      </c>
      <c r="U553" s="459" t="str">
        <f t="shared" si="111"/>
        <v/>
      </c>
      <c r="V553" s="456" t="s">
        <v>1157</v>
      </c>
      <c r="W553" s="453" t="s">
        <v>38</v>
      </c>
      <c r="X553" s="460">
        <v>0.35099999999999998</v>
      </c>
      <c r="Y553" s="461"/>
      <c r="Z553" s="459">
        <f>IF(V553&lt;&gt;"",VLOOKUP(V553,'DON GIA'!$A$1:$D$346,4,0),"")</f>
        <v>2036769</v>
      </c>
      <c r="AA553" s="459">
        <f t="shared" si="112"/>
        <v>714905.91899999999</v>
      </c>
      <c r="AB553" s="452"/>
      <c r="AC553" s="452"/>
      <c r="AD553" s="452"/>
      <c r="AE553" s="452"/>
      <c r="AF553" s="452"/>
      <c r="AG553" s="453"/>
      <c r="AH553" s="452"/>
      <c r="AI553" s="453"/>
      <c r="AJ553" s="453"/>
      <c r="AK553" s="459" t="str">
        <f>IF(AH553&lt;&gt;"",VLOOKUP(AH553,'DON GIA'!$M$1:$P$9,4,0),"")</f>
        <v/>
      </c>
      <c r="AL553" s="459" t="str">
        <f t="shared" si="103"/>
        <v/>
      </c>
      <c r="AM553" s="453"/>
      <c r="AN553" s="453"/>
      <c r="AO553" s="449" t="str">
        <f t="shared" si="108"/>
        <v/>
      </c>
      <c r="AP553" s="456"/>
      <c r="AQ553" s="462"/>
    </row>
    <row r="554" spans="1:43" ht="63" outlineLevel="2">
      <c r="A554" s="455" t="e">
        <f>IF(C553&lt;&gt;"",$C$8:C553,A553)</f>
        <v>#VALUE!</v>
      </c>
      <c r="B554" s="443" t="str">
        <f>IF(C554&lt;&gt;"",COUNTA($C$8:C554),"")</f>
        <v/>
      </c>
      <c r="C554" s="443"/>
      <c r="D554" s="452"/>
      <c r="E554" s="453"/>
      <c r="F554" s="453"/>
      <c r="G554" s="453"/>
      <c r="H554" s="453"/>
      <c r="I554" s="453"/>
      <c r="J554" s="453"/>
      <c r="K554" s="456"/>
      <c r="L554" s="457"/>
      <c r="M554" s="458" t="str">
        <f>IF(K554&lt;&gt;"",VLOOKUP(K554,'DON GIA'!$S$1:$U$19,3,0),"")</f>
        <v/>
      </c>
      <c r="N554" s="458" t="str">
        <f>IF(K554&lt;&gt;"",VLOOKUP(K554,'DON GIA'!$S$1:$V$19,4,0),"")</f>
        <v/>
      </c>
      <c r="O554" s="458" t="str">
        <f t="shared" si="101"/>
        <v/>
      </c>
      <c r="P554" s="458" t="str">
        <f t="shared" si="102"/>
        <v/>
      </c>
      <c r="Q554" s="452" t="s">
        <v>35</v>
      </c>
      <c r="R554" s="453"/>
      <c r="S554" s="453"/>
      <c r="T554" s="459" t="str">
        <f>IF(Q554&lt;&gt;"",VLOOKUP(Q554,'DON GIA'!$H$1:$K$103,4,0),"")</f>
        <v/>
      </c>
      <c r="U554" s="459" t="str">
        <f t="shared" si="111"/>
        <v/>
      </c>
      <c r="V554" s="456" t="s">
        <v>1014</v>
      </c>
      <c r="W554" s="453" t="s">
        <v>27</v>
      </c>
      <c r="X554" s="460">
        <v>15.6</v>
      </c>
      <c r="Y554" s="461"/>
      <c r="Z554" s="459">
        <f>IF(V554&lt;&gt;"",VLOOKUP(V554,'DON GIA'!$A$1:$D$346,4,0),"")</f>
        <v>4447303</v>
      </c>
      <c r="AA554" s="459">
        <f t="shared" si="112"/>
        <v>69377926.799999997</v>
      </c>
      <c r="AB554" s="452"/>
      <c r="AC554" s="452"/>
      <c r="AD554" s="452"/>
      <c r="AE554" s="452"/>
      <c r="AF554" s="452"/>
      <c r="AG554" s="453"/>
      <c r="AH554" s="452"/>
      <c r="AI554" s="453"/>
      <c r="AJ554" s="453"/>
      <c r="AK554" s="459" t="str">
        <f>IF(AH554&lt;&gt;"",VLOOKUP(AH554,'DON GIA'!$M$1:$P$9,4,0),"")</f>
        <v/>
      </c>
      <c r="AL554" s="459" t="str">
        <f t="shared" si="103"/>
        <v/>
      </c>
      <c r="AM554" s="453"/>
      <c r="AN554" s="453"/>
      <c r="AO554" s="449" t="str">
        <f t="shared" si="108"/>
        <v/>
      </c>
      <c r="AP554" s="456"/>
      <c r="AQ554" s="462"/>
    </row>
    <row r="555" spans="1:43" ht="63" outlineLevel="2">
      <c r="A555" s="455" t="e">
        <f>IF(C554&lt;&gt;"",$C$8:C554,A554)</f>
        <v>#VALUE!</v>
      </c>
      <c r="B555" s="443" t="str">
        <f>IF(C555&lt;&gt;"",COUNTA($C$8:C555),"")</f>
        <v/>
      </c>
      <c r="C555" s="443"/>
      <c r="D555" s="452"/>
      <c r="E555" s="453"/>
      <c r="F555" s="453"/>
      <c r="G555" s="453"/>
      <c r="H555" s="453"/>
      <c r="I555" s="453"/>
      <c r="J555" s="453"/>
      <c r="K555" s="456"/>
      <c r="L555" s="457"/>
      <c r="M555" s="458" t="str">
        <f>IF(K555&lt;&gt;"",VLOOKUP(K555,'DON GIA'!$S$1:$U$19,3,0),"")</f>
        <v/>
      </c>
      <c r="N555" s="458" t="str">
        <f>IF(K555&lt;&gt;"",VLOOKUP(K555,'DON GIA'!$S$1:$V$19,4,0),"")</f>
        <v/>
      </c>
      <c r="O555" s="458" t="str">
        <f t="shared" si="101"/>
        <v/>
      </c>
      <c r="P555" s="458" t="str">
        <f t="shared" si="102"/>
        <v/>
      </c>
      <c r="Q555" s="452" t="s">
        <v>35</v>
      </c>
      <c r="R555" s="453"/>
      <c r="S555" s="453"/>
      <c r="T555" s="459" t="str">
        <f>IF(Q555&lt;&gt;"",VLOOKUP(Q555,'DON GIA'!$H$1:$K$103,4,0),"")</f>
        <v/>
      </c>
      <c r="U555" s="459" t="str">
        <f t="shared" si="111"/>
        <v/>
      </c>
      <c r="V555" s="456" t="s">
        <v>1158</v>
      </c>
      <c r="W555" s="453" t="s">
        <v>38</v>
      </c>
      <c r="X555" s="460">
        <v>1.768</v>
      </c>
      <c r="Y555" s="461"/>
      <c r="Z555" s="459">
        <f>IF(V555&lt;&gt;"",VLOOKUP(V555,'DON GIA'!$A$1:$D$346,4,0),"")</f>
        <v>4676799</v>
      </c>
      <c r="AA555" s="459">
        <f t="shared" si="112"/>
        <v>8268580.6320000002</v>
      </c>
      <c r="AB555" s="452"/>
      <c r="AC555" s="452"/>
      <c r="AD555" s="452"/>
      <c r="AE555" s="452"/>
      <c r="AF555" s="452"/>
      <c r="AG555" s="453"/>
      <c r="AH555" s="452"/>
      <c r="AI555" s="453"/>
      <c r="AJ555" s="453"/>
      <c r="AK555" s="459" t="str">
        <f>IF(AH555&lt;&gt;"",VLOOKUP(AH555,'DON GIA'!$M$1:$P$9,4,0),"")</f>
        <v/>
      </c>
      <c r="AL555" s="459" t="str">
        <f t="shared" si="103"/>
        <v/>
      </c>
      <c r="AM555" s="453"/>
      <c r="AN555" s="453"/>
      <c r="AO555" s="449" t="str">
        <f t="shared" si="108"/>
        <v/>
      </c>
      <c r="AP555" s="456"/>
      <c r="AQ555" s="462"/>
    </row>
    <row r="556" spans="1:43" ht="63" outlineLevel="2">
      <c r="A556" s="455" t="e">
        <f>IF(C555&lt;&gt;"",$C$8:C555,A555)</f>
        <v>#VALUE!</v>
      </c>
      <c r="B556" s="443" t="str">
        <f>IF(C556&lt;&gt;"",COUNTA($C$8:C556),"")</f>
        <v/>
      </c>
      <c r="C556" s="443"/>
      <c r="D556" s="452"/>
      <c r="E556" s="453"/>
      <c r="F556" s="453"/>
      <c r="G556" s="453"/>
      <c r="H556" s="453"/>
      <c r="I556" s="453"/>
      <c r="J556" s="453"/>
      <c r="K556" s="456"/>
      <c r="L556" s="457"/>
      <c r="M556" s="458" t="str">
        <f>IF(K556&lt;&gt;"",VLOOKUP(K556,'DON GIA'!$S$1:$U$19,3,0),"")</f>
        <v/>
      </c>
      <c r="N556" s="458" t="str">
        <f>IF(K556&lt;&gt;"",VLOOKUP(K556,'DON GIA'!$S$1:$V$19,4,0),"")</f>
        <v/>
      </c>
      <c r="O556" s="458" t="str">
        <f t="shared" si="101"/>
        <v/>
      </c>
      <c r="P556" s="458" t="str">
        <f t="shared" si="102"/>
        <v/>
      </c>
      <c r="Q556" s="452" t="s">
        <v>35</v>
      </c>
      <c r="R556" s="453"/>
      <c r="S556" s="453"/>
      <c r="T556" s="459" t="str">
        <f>IF(Q556&lt;&gt;"",VLOOKUP(Q556,'DON GIA'!$H$1:$K$103,4,0),"")</f>
        <v/>
      </c>
      <c r="U556" s="459" t="str">
        <f t="shared" si="111"/>
        <v/>
      </c>
      <c r="V556" s="456" t="s">
        <v>1044</v>
      </c>
      <c r="W556" s="453" t="s">
        <v>27</v>
      </c>
      <c r="X556" s="460">
        <v>18.2</v>
      </c>
      <c r="Y556" s="461"/>
      <c r="Z556" s="459">
        <f>IF(V556&lt;&gt;"",VLOOKUP(V556,'DON GIA'!$A$1:$D$346,4,0),"")</f>
        <v>854777</v>
      </c>
      <c r="AA556" s="459">
        <f t="shared" si="112"/>
        <v>15556941.399999999</v>
      </c>
      <c r="AB556" s="452"/>
      <c r="AC556" s="452"/>
      <c r="AD556" s="452"/>
      <c r="AE556" s="452"/>
      <c r="AF556" s="452"/>
      <c r="AG556" s="453"/>
      <c r="AH556" s="452"/>
      <c r="AI556" s="453"/>
      <c r="AJ556" s="453"/>
      <c r="AK556" s="459" t="str">
        <f>IF(AH556&lt;&gt;"",VLOOKUP(AH556,'DON GIA'!$M$1:$P$9,4,0),"")</f>
        <v/>
      </c>
      <c r="AL556" s="459" t="str">
        <f t="shared" si="103"/>
        <v/>
      </c>
      <c r="AM556" s="453"/>
      <c r="AN556" s="453"/>
      <c r="AO556" s="449" t="str">
        <f t="shared" si="108"/>
        <v/>
      </c>
      <c r="AP556" s="456"/>
      <c r="AQ556" s="462"/>
    </row>
    <row r="557" spans="1:43" ht="63" outlineLevel="2">
      <c r="A557" s="455" t="e">
        <f>IF(C556&lt;&gt;"",$C$8:C556,A556)</f>
        <v>#VALUE!</v>
      </c>
      <c r="B557" s="443" t="str">
        <f>IF(C557&lt;&gt;"",COUNTA($C$8:C557),"")</f>
        <v/>
      </c>
      <c r="C557" s="443"/>
      <c r="D557" s="452"/>
      <c r="E557" s="453"/>
      <c r="F557" s="453"/>
      <c r="G557" s="453"/>
      <c r="H557" s="453"/>
      <c r="I557" s="453"/>
      <c r="J557" s="453"/>
      <c r="K557" s="456"/>
      <c r="L557" s="457"/>
      <c r="M557" s="458" t="str">
        <f>IF(K557&lt;&gt;"",VLOOKUP(K557,'DON GIA'!$S$1:$U$19,3,0),"")</f>
        <v/>
      </c>
      <c r="N557" s="458" t="str">
        <f>IF(K557&lt;&gt;"",VLOOKUP(K557,'DON GIA'!$S$1:$V$19,4,0),"")</f>
        <v/>
      </c>
      <c r="O557" s="458" t="str">
        <f t="shared" si="101"/>
        <v/>
      </c>
      <c r="P557" s="458" t="str">
        <f t="shared" si="102"/>
        <v/>
      </c>
      <c r="Q557" s="452" t="s">
        <v>35</v>
      </c>
      <c r="R557" s="453"/>
      <c r="S557" s="453"/>
      <c r="T557" s="459" t="str">
        <f>IF(Q557&lt;&gt;"",VLOOKUP(Q557,'DON GIA'!$H$1:$K$103,4,0),"")</f>
        <v/>
      </c>
      <c r="U557" s="459" t="str">
        <f t="shared" si="111"/>
        <v/>
      </c>
      <c r="V557" s="456" t="s">
        <v>1008</v>
      </c>
      <c r="W557" s="453" t="s">
        <v>27</v>
      </c>
      <c r="X557" s="460">
        <v>18.2</v>
      </c>
      <c r="Y557" s="461"/>
      <c r="Z557" s="459">
        <f>IF(V557&lt;&gt;"",VLOOKUP(V557,'DON GIA'!$A$1:$D$346,4,0),"")</f>
        <v>264499</v>
      </c>
      <c r="AA557" s="459">
        <f t="shared" si="112"/>
        <v>4813881.8</v>
      </c>
      <c r="AB557" s="452"/>
      <c r="AC557" s="452"/>
      <c r="AD557" s="452"/>
      <c r="AE557" s="452"/>
      <c r="AF557" s="452"/>
      <c r="AG557" s="453"/>
      <c r="AH557" s="452"/>
      <c r="AI557" s="453"/>
      <c r="AJ557" s="453"/>
      <c r="AK557" s="459" t="str">
        <f>IF(AH557&lt;&gt;"",VLOOKUP(AH557,'DON GIA'!$M$1:$P$9,4,0),"")</f>
        <v/>
      </c>
      <c r="AL557" s="459" t="str">
        <f t="shared" si="103"/>
        <v/>
      </c>
      <c r="AM557" s="453"/>
      <c r="AN557" s="453"/>
      <c r="AO557" s="449" t="str">
        <f t="shared" si="108"/>
        <v/>
      </c>
      <c r="AP557" s="456"/>
      <c r="AQ557" s="462"/>
    </row>
    <row r="558" spans="1:43" ht="94.5" outlineLevel="2">
      <c r="A558" s="455" t="e">
        <f>IF(C557&lt;&gt;"",$C$8:C557,A557)</f>
        <v>#VALUE!</v>
      </c>
      <c r="B558" s="443" t="str">
        <f>IF(C558&lt;&gt;"",COUNTA($C$8:C558),"")</f>
        <v/>
      </c>
      <c r="C558" s="443"/>
      <c r="D558" s="452"/>
      <c r="E558" s="453"/>
      <c r="F558" s="453"/>
      <c r="G558" s="453"/>
      <c r="H558" s="453"/>
      <c r="I558" s="453"/>
      <c r="J558" s="453"/>
      <c r="K558" s="456"/>
      <c r="L558" s="457"/>
      <c r="M558" s="458" t="str">
        <f>IF(K558&lt;&gt;"",VLOOKUP(K558,'DON GIA'!$S$1:$U$19,3,0),"")</f>
        <v/>
      </c>
      <c r="N558" s="458" t="str">
        <f>IF(K558&lt;&gt;"",VLOOKUP(K558,'DON GIA'!$S$1:$V$19,4,0),"")</f>
        <v/>
      </c>
      <c r="O558" s="458" t="str">
        <f t="shared" si="101"/>
        <v/>
      </c>
      <c r="P558" s="458" t="str">
        <f t="shared" si="102"/>
        <v/>
      </c>
      <c r="Q558" s="452" t="s">
        <v>35</v>
      </c>
      <c r="R558" s="453"/>
      <c r="S558" s="453"/>
      <c r="T558" s="459" t="str">
        <f>IF(Q558&lt;&gt;"",VLOOKUP(Q558,'DON GIA'!$H$1:$K$103,4,0),"")</f>
        <v/>
      </c>
      <c r="U558" s="459" t="str">
        <f t="shared" si="111"/>
        <v/>
      </c>
      <c r="V558" s="456" t="s">
        <v>1153</v>
      </c>
      <c r="W558" s="453" t="s">
        <v>27</v>
      </c>
      <c r="X558" s="460">
        <v>10.14</v>
      </c>
      <c r="Y558" s="461"/>
      <c r="Z558" s="459">
        <f>IF(V558&lt;&gt;"",VLOOKUP(V558,'DON GIA'!$A$1:$D$346,4,0),"")</f>
        <v>1238791</v>
      </c>
      <c r="AA558" s="459">
        <f t="shared" si="112"/>
        <v>12561340.74</v>
      </c>
      <c r="AB558" s="452"/>
      <c r="AC558" s="452"/>
      <c r="AD558" s="452"/>
      <c r="AE558" s="452"/>
      <c r="AF558" s="452"/>
      <c r="AG558" s="453"/>
      <c r="AH558" s="452"/>
      <c r="AI558" s="453"/>
      <c r="AJ558" s="453"/>
      <c r="AK558" s="459" t="str">
        <f>IF(AH558&lt;&gt;"",VLOOKUP(AH558,'DON GIA'!$M$1:$P$9,4,0),"")</f>
        <v/>
      </c>
      <c r="AL558" s="459" t="str">
        <f t="shared" si="103"/>
        <v/>
      </c>
      <c r="AM558" s="453"/>
      <c r="AN558" s="453"/>
      <c r="AO558" s="449" t="str">
        <f t="shared" si="108"/>
        <v/>
      </c>
      <c r="AP558" s="456"/>
      <c r="AQ558" s="462"/>
    </row>
    <row r="559" spans="1:43" ht="31.5" outlineLevel="2">
      <c r="A559" s="455" t="e">
        <f>IF(C558&lt;&gt;"",$C$8:C558,A558)</f>
        <v>#VALUE!</v>
      </c>
      <c r="B559" s="443" t="str">
        <f>IF(C559&lt;&gt;"",COUNTA($C$8:C559),"")</f>
        <v/>
      </c>
      <c r="C559" s="443"/>
      <c r="D559" s="452"/>
      <c r="E559" s="453"/>
      <c r="F559" s="453"/>
      <c r="G559" s="453"/>
      <c r="H559" s="453"/>
      <c r="I559" s="453"/>
      <c r="J559" s="453"/>
      <c r="K559" s="456"/>
      <c r="L559" s="457"/>
      <c r="M559" s="458" t="str">
        <f>IF(K559&lt;&gt;"",VLOOKUP(K559,'DON GIA'!$S$1:$U$19,3,0),"")</f>
        <v/>
      </c>
      <c r="N559" s="458" t="str">
        <f>IF(K559&lt;&gt;"",VLOOKUP(K559,'DON GIA'!$S$1:$V$19,4,0),"")</f>
        <v/>
      </c>
      <c r="O559" s="458" t="str">
        <f t="shared" si="101"/>
        <v/>
      </c>
      <c r="P559" s="458" t="str">
        <f t="shared" si="102"/>
        <v/>
      </c>
      <c r="Q559" s="452" t="s">
        <v>35</v>
      </c>
      <c r="R559" s="453"/>
      <c r="S559" s="453"/>
      <c r="T559" s="459" t="str">
        <f>IF(Q559&lt;&gt;"",VLOOKUP(Q559,'DON GIA'!$H$1:$K$103,4,0),"")</f>
        <v/>
      </c>
      <c r="U559" s="459" t="str">
        <f t="shared" si="111"/>
        <v/>
      </c>
      <c r="V559" s="456" t="s">
        <v>1023</v>
      </c>
      <c r="W559" s="453" t="s">
        <v>38</v>
      </c>
      <c r="X559" s="460">
        <v>0.16300000000000001</v>
      </c>
      <c r="Y559" s="461"/>
      <c r="Z559" s="459">
        <f>IF(V559&lt;&gt;"",VLOOKUP(V559,'DON GIA'!$A$1:$D$346,4,0),"")</f>
        <v>2523428</v>
      </c>
      <c r="AA559" s="459">
        <f t="shared" si="112"/>
        <v>411318.76400000002</v>
      </c>
      <c r="AB559" s="452"/>
      <c r="AC559" s="452"/>
      <c r="AD559" s="452"/>
      <c r="AE559" s="452"/>
      <c r="AF559" s="452"/>
      <c r="AG559" s="453"/>
      <c r="AH559" s="452"/>
      <c r="AI559" s="453"/>
      <c r="AJ559" s="453"/>
      <c r="AK559" s="459" t="str">
        <f>IF(AH559&lt;&gt;"",VLOOKUP(AH559,'DON GIA'!$M$1:$P$9,4,0),"")</f>
        <v/>
      </c>
      <c r="AL559" s="459" t="str">
        <f t="shared" si="103"/>
        <v/>
      </c>
      <c r="AM559" s="453"/>
      <c r="AN559" s="453"/>
      <c r="AO559" s="449" t="str">
        <f t="shared" si="108"/>
        <v/>
      </c>
      <c r="AP559" s="456"/>
      <c r="AQ559" s="462"/>
    </row>
    <row r="560" spans="1:43" ht="94.5" outlineLevel="2">
      <c r="A560" s="455" t="e">
        <f>IF(C559&lt;&gt;"",$C$8:C559,A559)</f>
        <v>#VALUE!</v>
      </c>
      <c r="B560" s="443" t="str">
        <f>IF(C560&lt;&gt;"",COUNTA($C$8:C560),"")</f>
        <v/>
      </c>
      <c r="C560" s="443"/>
      <c r="D560" s="452"/>
      <c r="E560" s="453"/>
      <c r="F560" s="453"/>
      <c r="G560" s="453"/>
      <c r="H560" s="453"/>
      <c r="I560" s="453"/>
      <c r="J560" s="453"/>
      <c r="K560" s="456"/>
      <c r="L560" s="457"/>
      <c r="M560" s="458" t="str">
        <f>IF(K560&lt;&gt;"",VLOOKUP(K560,'DON GIA'!$S$1:$U$19,3,0),"")</f>
        <v/>
      </c>
      <c r="N560" s="458" t="str">
        <f>IF(K560&lt;&gt;"",VLOOKUP(K560,'DON GIA'!$S$1:$V$19,4,0),"")</f>
        <v/>
      </c>
      <c r="O560" s="458" t="str">
        <f t="shared" si="101"/>
        <v/>
      </c>
      <c r="P560" s="458" t="str">
        <f t="shared" si="102"/>
        <v/>
      </c>
      <c r="Q560" s="452" t="s">
        <v>35</v>
      </c>
      <c r="R560" s="453"/>
      <c r="S560" s="453"/>
      <c r="T560" s="459" t="str">
        <f>IF(Q560&lt;&gt;"",VLOOKUP(Q560,'DON GIA'!$H$1:$K$103,4,0),"")</f>
        <v/>
      </c>
      <c r="U560" s="459" t="str">
        <f t="shared" si="111"/>
        <v/>
      </c>
      <c r="V560" s="456" t="s">
        <v>1049</v>
      </c>
      <c r="W560" s="453" t="s">
        <v>42</v>
      </c>
      <c r="X560" s="460">
        <v>1</v>
      </c>
      <c r="Y560" s="461"/>
      <c r="Z560" s="459">
        <f>IF(V560&lt;&gt;"",VLOOKUP(V560,'DON GIA'!$A$1:$D$346,4,0),"")</f>
        <v>3793079</v>
      </c>
      <c r="AA560" s="459">
        <f t="shared" si="112"/>
        <v>3793079</v>
      </c>
      <c r="AB560" s="452"/>
      <c r="AC560" s="452"/>
      <c r="AD560" s="452"/>
      <c r="AE560" s="452"/>
      <c r="AF560" s="452"/>
      <c r="AG560" s="453"/>
      <c r="AH560" s="452"/>
      <c r="AI560" s="453"/>
      <c r="AJ560" s="453"/>
      <c r="AK560" s="459" t="str">
        <f>IF(AH560&lt;&gt;"",VLOOKUP(AH560,'DON GIA'!$M$1:$P$9,4,0),"")</f>
        <v/>
      </c>
      <c r="AL560" s="459" t="str">
        <f t="shared" si="103"/>
        <v/>
      </c>
      <c r="AM560" s="453"/>
      <c r="AN560" s="453"/>
      <c r="AO560" s="449" t="str">
        <f t="shared" si="108"/>
        <v/>
      </c>
      <c r="AP560" s="456"/>
      <c r="AQ560" s="462"/>
    </row>
    <row r="561" spans="1:43" ht="126" outlineLevel="2">
      <c r="A561" s="455" t="e">
        <f>IF(C560&lt;&gt;"",$C$8:C560,A560)</f>
        <v>#VALUE!</v>
      </c>
      <c r="B561" s="443" t="str">
        <f>IF(C561&lt;&gt;"",COUNTA($C$8:C561),"")</f>
        <v/>
      </c>
      <c r="C561" s="443"/>
      <c r="D561" s="452"/>
      <c r="E561" s="453"/>
      <c r="F561" s="453"/>
      <c r="G561" s="453"/>
      <c r="H561" s="453"/>
      <c r="I561" s="453"/>
      <c r="J561" s="453"/>
      <c r="K561" s="456"/>
      <c r="L561" s="457"/>
      <c r="M561" s="458" t="str">
        <f>IF(K561&lt;&gt;"",VLOOKUP(K561,'DON GIA'!$S$1:$U$19,3,0),"")</f>
        <v/>
      </c>
      <c r="N561" s="458" t="str">
        <f>IF(K561&lt;&gt;"",VLOOKUP(K561,'DON GIA'!$S$1:$V$19,4,0),"")</f>
        <v/>
      </c>
      <c r="O561" s="458" t="str">
        <f t="shared" si="101"/>
        <v/>
      </c>
      <c r="P561" s="458" t="str">
        <f t="shared" si="102"/>
        <v/>
      </c>
      <c r="Q561" s="452" t="s">
        <v>35</v>
      </c>
      <c r="R561" s="453"/>
      <c r="S561" s="453"/>
      <c r="T561" s="459" t="str">
        <f>IF(Q561&lt;&gt;"",VLOOKUP(Q561,'DON GIA'!$H$1:$K$103,4,0),"")</f>
        <v/>
      </c>
      <c r="U561" s="459" t="str">
        <f t="shared" si="111"/>
        <v/>
      </c>
      <c r="V561" s="456" t="s">
        <v>1159</v>
      </c>
      <c r="W561" s="453" t="s">
        <v>27</v>
      </c>
      <c r="X561" s="460">
        <v>2.94</v>
      </c>
      <c r="Y561" s="461"/>
      <c r="Z561" s="459">
        <f>IF(V561&lt;&gt;"",VLOOKUP(V561,'DON GIA'!$A$1:$D$346,4,0),"")</f>
        <v>2613835</v>
      </c>
      <c r="AA561" s="459">
        <f t="shared" si="112"/>
        <v>7684674.8999999994</v>
      </c>
      <c r="AB561" s="452"/>
      <c r="AC561" s="452"/>
      <c r="AD561" s="452"/>
      <c r="AE561" s="452"/>
      <c r="AF561" s="452"/>
      <c r="AG561" s="453"/>
      <c r="AH561" s="452"/>
      <c r="AI561" s="453"/>
      <c r="AJ561" s="453"/>
      <c r="AK561" s="459" t="str">
        <f>IF(AH561&lt;&gt;"",VLOOKUP(AH561,'DON GIA'!$M$1:$P$9,4,0),"")</f>
        <v/>
      </c>
      <c r="AL561" s="459" t="str">
        <f t="shared" si="103"/>
        <v/>
      </c>
      <c r="AM561" s="453"/>
      <c r="AN561" s="453"/>
      <c r="AO561" s="449" t="str">
        <f t="shared" si="108"/>
        <v/>
      </c>
      <c r="AP561" s="456"/>
      <c r="AQ561" s="462"/>
    </row>
    <row r="562" spans="1:43" ht="31.5" outlineLevel="2">
      <c r="A562" s="455" t="e">
        <f>IF(C561&lt;&gt;"",$C$8:C561,A561)</f>
        <v>#VALUE!</v>
      </c>
      <c r="B562" s="443" t="str">
        <f>IF(C562&lt;&gt;"",COUNTA($C$8:C562),"")</f>
        <v/>
      </c>
      <c r="C562" s="443"/>
      <c r="D562" s="444"/>
      <c r="E562" s="453"/>
      <c r="F562" s="453"/>
      <c r="G562" s="453"/>
      <c r="H562" s="453"/>
      <c r="I562" s="453"/>
      <c r="J562" s="453"/>
      <c r="K562" s="456"/>
      <c r="L562" s="457"/>
      <c r="M562" s="458" t="str">
        <f>IF(K562&lt;&gt;"",VLOOKUP(K562,'DON GIA'!$S$1:$U$19,3,0),"")</f>
        <v/>
      </c>
      <c r="N562" s="458" t="str">
        <f>IF(K562&lt;&gt;"",VLOOKUP(K562,'DON GIA'!$S$1:$V$19,4,0),"")</f>
        <v/>
      </c>
      <c r="O562" s="458" t="str">
        <f t="shared" si="101"/>
        <v/>
      </c>
      <c r="P562" s="458" t="str">
        <f t="shared" si="102"/>
        <v/>
      </c>
      <c r="Q562" s="452" t="s">
        <v>35</v>
      </c>
      <c r="R562" s="453"/>
      <c r="S562" s="453"/>
      <c r="T562" s="459" t="str">
        <f>IF(Q562&lt;&gt;"",VLOOKUP(Q562,'DON GIA'!$H$1:$K$103,4,0),"")</f>
        <v/>
      </c>
      <c r="U562" s="459" t="str">
        <f t="shared" si="111"/>
        <v/>
      </c>
      <c r="V562" s="456"/>
      <c r="W562" s="453"/>
      <c r="X562" s="460"/>
      <c r="Y562" s="461"/>
      <c r="Z562" s="459" t="str">
        <f>IF(V562&lt;&gt;"",VLOOKUP(V562,'DON GIA'!$A$1:$D$346,4,0),"")</f>
        <v/>
      </c>
      <c r="AA562" s="459" t="str">
        <f t="shared" si="112"/>
        <v/>
      </c>
      <c r="AB562" s="452"/>
      <c r="AC562" s="452"/>
      <c r="AD562" s="452"/>
      <c r="AE562" s="452"/>
      <c r="AF562" s="452"/>
      <c r="AG562" s="453"/>
      <c r="AH562" s="452"/>
      <c r="AI562" s="453"/>
      <c r="AJ562" s="453"/>
      <c r="AK562" s="459" t="str">
        <f>IF(AH562&lt;&gt;"",VLOOKUP(AH562,'DON GIA'!$M$1:$P$9,4,0),"")</f>
        <v/>
      </c>
      <c r="AL562" s="459" t="str">
        <f t="shared" si="103"/>
        <v/>
      </c>
      <c r="AM562" s="453"/>
      <c r="AN562" s="453"/>
      <c r="AO562" s="449" t="str">
        <f t="shared" si="108"/>
        <v/>
      </c>
      <c r="AP562" s="456"/>
      <c r="AQ562" s="462"/>
    </row>
    <row r="563" spans="1:43" ht="62.25" outlineLevel="1">
      <c r="A563" s="410" t="s">
        <v>818</v>
      </c>
      <c r="B563" s="443">
        <f>IF(C563&lt;&gt;"",COUNTA($C$8:C563),"")</f>
        <v>43</v>
      </c>
      <c r="C563" s="443">
        <v>435</v>
      </c>
      <c r="D563" s="444" t="s">
        <v>262</v>
      </c>
      <c r="E563" s="445"/>
      <c r="F563" s="445"/>
      <c r="G563" s="445"/>
      <c r="H563" s="445"/>
      <c r="I563" s="445"/>
      <c r="J563" s="445"/>
      <c r="K563" s="446"/>
      <c r="L563" s="447">
        <f>SUBTOTAL(9,L564:L575)</f>
        <v>72.790000000000006</v>
      </c>
      <c r="M563" s="448"/>
      <c r="N563" s="448"/>
      <c r="O563" s="448">
        <f>SUBTOTAL(9,O564:O575)</f>
        <v>106928510.00000001</v>
      </c>
      <c r="P563" s="448">
        <f>SUBTOTAL(9,P564:P575)</f>
        <v>0</v>
      </c>
      <c r="Q563" s="444"/>
      <c r="R563" s="445"/>
      <c r="S563" s="445">
        <f>SUBTOTAL(9,S564:S575)</f>
        <v>0</v>
      </c>
      <c r="T563" s="449"/>
      <c r="U563" s="449">
        <f>SUBTOTAL(9,U564:U575)</f>
        <v>0</v>
      </c>
      <c r="V563" s="446"/>
      <c r="W563" s="445"/>
      <c r="X563" s="450">
        <f>SUBTOTAL(9,X564:X575)</f>
        <v>225.39400000000001</v>
      </c>
      <c r="Y563" s="451">
        <f>SUBTOTAL(9,Y564:Y575)</f>
        <v>0</v>
      </c>
      <c r="Z563" s="449"/>
      <c r="AA563" s="449">
        <f>SUBTOTAL(9,AA564:AA575)</f>
        <v>440698320.88200003</v>
      </c>
      <c r="AB563" s="452"/>
      <c r="AC563" s="452"/>
      <c r="AD563" s="452"/>
      <c r="AE563" s="452"/>
      <c r="AF563" s="452"/>
      <c r="AG563" s="453"/>
      <c r="AH563" s="452"/>
      <c r="AI563" s="445"/>
      <c r="AJ563" s="445">
        <f>SUBTOTAL(9,AJ564:AJ575)</f>
        <v>4</v>
      </c>
      <c r="AK563" s="449"/>
      <c r="AL563" s="449">
        <f>SUBTOTAL(9,AL564:AL575)</f>
        <v>51687760</v>
      </c>
      <c r="AM563" s="445"/>
      <c r="AN563" s="445">
        <f>SUBTOTAL(9,AN564:AN575)</f>
        <v>1</v>
      </c>
      <c r="AO563" s="449">
        <f t="shared" si="108"/>
        <v>599314590.88200009</v>
      </c>
      <c r="AP563" s="454"/>
      <c r="AQ563" s="423"/>
    </row>
    <row r="564" spans="1:43" ht="189" outlineLevel="2">
      <c r="A564" s="455" t="e">
        <f>IF(C563&lt;&gt;"",$C$8:C563,A562)</f>
        <v>#VALUE!</v>
      </c>
      <c r="B564" s="443" t="str">
        <f>IF(C564&lt;&gt;"",COUNTA($C$8:C564),"")</f>
        <v/>
      </c>
      <c r="C564" s="443"/>
      <c r="D564" s="452" t="s">
        <v>263</v>
      </c>
      <c r="E564" s="453">
        <v>3</v>
      </c>
      <c r="F564" s="453"/>
      <c r="G564" s="453">
        <v>467</v>
      </c>
      <c r="H564" s="453">
        <v>79</v>
      </c>
      <c r="I564" s="453" t="s">
        <v>223</v>
      </c>
      <c r="J564" s="453" t="s">
        <v>235</v>
      </c>
      <c r="K564" s="456" t="s">
        <v>967</v>
      </c>
      <c r="L564" s="457">
        <v>72.790000000000006</v>
      </c>
      <c r="M564" s="458">
        <f>IF(K564&lt;&gt;"",VLOOKUP(K564,'DON GIA'!$S$1:$U$19,3,0),"")</f>
        <v>1469000</v>
      </c>
      <c r="N564" s="458">
        <f>IF(K564&lt;&gt;"",VLOOKUP(K564,'DON GIA'!$S$1:$V$19,4,0),"")</f>
        <v>0</v>
      </c>
      <c r="O564" s="458">
        <f t="shared" ref="O564:O631" si="113">IF(K564&lt;&gt;"",L564*M564,"")</f>
        <v>106928510.00000001</v>
      </c>
      <c r="P564" s="458">
        <f t="shared" ref="P564:P631" si="114">IF(K564&lt;&gt;"",L564*N564,"")</f>
        <v>0</v>
      </c>
      <c r="Q564" s="452" t="s">
        <v>35</v>
      </c>
      <c r="R564" s="453"/>
      <c r="S564" s="453"/>
      <c r="T564" s="459" t="str">
        <f>IF(Q564&lt;&gt;"",VLOOKUP(Q564,'DON GIA'!$H$1:$K$103,4,0),"")</f>
        <v/>
      </c>
      <c r="U564" s="459" t="str">
        <f t="shared" ref="U564:U575" si="115">IF(Q564&lt;&gt;"",IF(ISNUMBER(T564),S564*T564,""),"")</f>
        <v/>
      </c>
      <c r="V564" s="456" t="s">
        <v>1005</v>
      </c>
      <c r="W564" s="453" t="s">
        <v>27</v>
      </c>
      <c r="X564" s="460">
        <v>57.75</v>
      </c>
      <c r="Y564" s="461"/>
      <c r="Z564" s="459">
        <f>IF(V564&lt;&gt;"",VLOOKUP(V564,'DON GIA'!$A$1:$D$346,4,0),"")</f>
        <v>5559129</v>
      </c>
      <c r="AA564" s="459">
        <f t="shared" ref="AA564:AA575" si="116">IF(V564&lt;&gt;"",IF(ISNUMBER(Z564),X564*Z564,""),"")</f>
        <v>321039699.75</v>
      </c>
      <c r="AB564" s="452" t="s">
        <v>28</v>
      </c>
      <c r="AC564" s="452" t="s">
        <v>29</v>
      </c>
      <c r="AD564" s="452" t="s">
        <v>30</v>
      </c>
      <c r="AE564" s="452" t="s">
        <v>31</v>
      </c>
      <c r="AF564" s="452" t="s">
        <v>34</v>
      </c>
      <c r="AG564" s="453" t="s">
        <v>33</v>
      </c>
      <c r="AH564" s="452" t="s">
        <v>562</v>
      </c>
      <c r="AI564" s="453" t="s">
        <v>409</v>
      </c>
      <c r="AJ564" s="453">
        <v>3</v>
      </c>
      <c r="AK564" s="459">
        <f>IF(AH564&lt;&gt;"",VLOOKUP(AH564,'DON GIA'!$M$1:$P$9,4,0),"")</f>
        <v>12895920</v>
      </c>
      <c r="AL564" s="459">
        <f t="shared" ref="AL564:AL631" si="117">IF(AH564&lt;&gt;"",AJ564*AK564,"")</f>
        <v>38687760</v>
      </c>
      <c r="AM564" s="453" t="s">
        <v>407</v>
      </c>
      <c r="AN564" s="453">
        <v>1</v>
      </c>
      <c r="AO564" s="449" t="str">
        <f t="shared" si="108"/>
        <v/>
      </c>
      <c r="AP564" s="454" t="s">
        <v>1821</v>
      </c>
      <c r="AQ564" s="462"/>
    </row>
    <row r="565" spans="1:43" ht="409.5" outlineLevel="2">
      <c r="A565" s="455" t="e">
        <f>IF(C564&lt;&gt;"",$C$8:C564,A564)</f>
        <v>#VALUE!</v>
      </c>
      <c r="B565" s="443" t="str">
        <f>IF(C565&lt;&gt;"",COUNTA($C$8:C565),"")</f>
        <v/>
      </c>
      <c r="C565" s="443"/>
      <c r="D565" s="452" t="s">
        <v>71</v>
      </c>
      <c r="E565" s="453"/>
      <c r="F565" s="453"/>
      <c r="G565" s="453"/>
      <c r="H565" s="453"/>
      <c r="I565" s="453"/>
      <c r="J565" s="453"/>
      <c r="K565" s="456"/>
      <c r="L565" s="457"/>
      <c r="M565" s="458" t="str">
        <f>IF(K565&lt;&gt;"",VLOOKUP(K565,'DON GIA'!$S$1:$U$19,3,0),"")</f>
        <v/>
      </c>
      <c r="N565" s="458" t="str">
        <f>IF(K565&lt;&gt;"",VLOOKUP(K565,'DON GIA'!$S$1:$V$19,4,0),"")</f>
        <v/>
      </c>
      <c r="O565" s="458" t="str">
        <f t="shared" si="113"/>
        <v/>
      </c>
      <c r="P565" s="458" t="str">
        <f t="shared" si="114"/>
        <v/>
      </c>
      <c r="Q565" s="452" t="s">
        <v>35</v>
      </c>
      <c r="R565" s="453"/>
      <c r="S565" s="453"/>
      <c r="T565" s="459" t="str">
        <f>IF(Q565&lt;&gt;"",VLOOKUP(Q565,'DON GIA'!$H$1:$K$103,4,0),"")</f>
        <v/>
      </c>
      <c r="U565" s="459" t="str">
        <f t="shared" si="115"/>
        <v/>
      </c>
      <c r="V565" s="456" t="s">
        <v>1014</v>
      </c>
      <c r="W565" s="453" t="s">
        <v>27</v>
      </c>
      <c r="X565" s="460">
        <v>11</v>
      </c>
      <c r="Y565" s="461"/>
      <c r="Z565" s="459">
        <f>IF(V565&lt;&gt;"",VLOOKUP(V565,'DON GIA'!$A$1:$D$346,4,0),"")</f>
        <v>4447303</v>
      </c>
      <c r="AA565" s="459">
        <f t="shared" si="116"/>
        <v>48920333</v>
      </c>
      <c r="AB565" s="452"/>
      <c r="AC565" s="452"/>
      <c r="AD565" s="452" t="s">
        <v>30</v>
      </c>
      <c r="AE565" s="452"/>
      <c r="AF565" s="452" t="s">
        <v>34</v>
      </c>
      <c r="AG565" s="453"/>
      <c r="AH565" s="452" t="s">
        <v>578</v>
      </c>
      <c r="AI565" s="453" t="s">
        <v>560</v>
      </c>
      <c r="AJ565" s="453">
        <v>1</v>
      </c>
      <c r="AK565" s="459">
        <f>IF(AH565&lt;&gt;"",VLOOKUP(AH565,'DON GIA'!$M$1:$P$9,4,0),"")</f>
        <v>13000000</v>
      </c>
      <c r="AL565" s="459">
        <f t="shared" si="117"/>
        <v>13000000</v>
      </c>
      <c r="AM565" s="453"/>
      <c r="AN565" s="453"/>
      <c r="AO565" s="449" t="str">
        <f t="shared" si="108"/>
        <v/>
      </c>
      <c r="AP565" s="463" t="s">
        <v>358</v>
      </c>
      <c r="AQ565" s="462"/>
    </row>
    <row r="566" spans="1:43" ht="126" outlineLevel="2">
      <c r="A566" s="455" t="e">
        <f>IF(C565&lt;&gt;"",$C$8:C565,A565)</f>
        <v>#VALUE!</v>
      </c>
      <c r="B566" s="443" t="str">
        <f>IF(C566&lt;&gt;"",COUNTA($C$8:C566),"")</f>
        <v/>
      </c>
      <c r="C566" s="443"/>
      <c r="D566" s="452" t="s">
        <v>264</v>
      </c>
      <c r="E566" s="453"/>
      <c r="F566" s="453"/>
      <c r="G566" s="453"/>
      <c r="H566" s="453"/>
      <c r="I566" s="453"/>
      <c r="J566" s="453"/>
      <c r="K566" s="456"/>
      <c r="L566" s="457"/>
      <c r="M566" s="458" t="str">
        <f>IF(K566&lt;&gt;"",VLOOKUP(K566,'DON GIA'!$S$1:$U$19,3,0),"")</f>
        <v/>
      </c>
      <c r="N566" s="458" t="str">
        <f>IF(K566&lt;&gt;"",VLOOKUP(K566,'DON GIA'!$S$1:$V$19,4,0),"")</f>
        <v/>
      </c>
      <c r="O566" s="458" t="str">
        <f t="shared" si="113"/>
        <v/>
      </c>
      <c r="P566" s="458" t="str">
        <f t="shared" si="114"/>
        <v/>
      </c>
      <c r="Q566" s="452" t="s">
        <v>35</v>
      </c>
      <c r="R566" s="453"/>
      <c r="S566" s="453"/>
      <c r="T566" s="459" t="str">
        <f>IF(Q566&lt;&gt;"",VLOOKUP(Q566,'DON GIA'!$H$1:$K$103,4,0),"")</f>
        <v/>
      </c>
      <c r="U566" s="459" t="str">
        <f t="shared" si="115"/>
        <v/>
      </c>
      <c r="V566" s="456" t="s">
        <v>1160</v>
      </c>
      <c r="W566" s="453" t="s">
        <v>27</v>
      </c>
      <c r="X566" s="460">
        <v>9.35</v>
      </c>
      <c r="Y566" s="461"/>
      <c r="Z566" s="459">
        <f>IF(V566&lt;&gt;"",VLOOKUP(V566,'DON GIA'!$A$1:$D$346,4,0),"")</f>
        <v>269273</v>
      </c>
      <c r="AA566" s="459">
        <f t="shared" si="116"/>
        <v>2517702.5499999998</v>
      </c>
      <c r="AB566" s="452"/>
      <c r="AC566" s="452"/>
      <c r="AD566" s="452"/>
      <c r="AE566" s="452"/>
      <c r="AF566" s="452"/>
      <c r="AG566" s="453"/>
      <c r="AH566" s="452"/>
      <c r="AI566" s="453"/>
      <c r="AJ566" s="453"/>
      <c r="AK566" s="459" t="str">
        <f>IF(AH566&lt;&gt;"",VLOOKUP(AH566,'DON GIA'!$M$1:$P$9,4,0),"")</f>
        <v/>
      </c>
      <c r="AL566" s="459" t="str">
        <f t="shared" si="117"/>
        <v/>
      </c>
      <c r="AM566" s="453"/>
      <c r="AN566" s="453"/>
      <c r="AO566" s="449" t="str">
        <f t="shared" si="108"/>
        <v/>
      </c>
      <c r="AP566" s="463" t="s">
        <v>359</v>
      </c>
      <c r="AQ566" s="462"/>
    </row>
    <row r="567" spans="1:43" ht="162.75" outlineLevel="2">
      <c r="A567" s="455" t="e">
        <f>IF(C566&lt;&gt;"",$C$8:C566,A566)</f>
        <v>#VALUE!</v>
      </c>
      <c r="B567" s="443" t="str">
        <f>IF(C567&lt;&gt;"",COUNTA($C$8:C567),"")</f>
        <v/>
      </c>
      <c r="C567" s="443"/>
      <c r="D567" s="452"/>
      <c r="E567" s="453"/>
      <c r="F567" s="453"/>
      <c r="G567" s="453"/>
      <c r="H567" s="453"/>
      <c r="I567" s="453"/>
      <c r="J567" s="453"/>
      <c r="K567" s="456"/>
      <c r="L567" s="457"/>
      <c r="M567" s="458" t="str">
        <f>IF(K567&lt;&gt;"",VLOOKUP(K567,'DON GIA'!$S$1:$U$19,3,0),"")</f>
        <v/>
      </c>
      <c r="N567" s="458" t="str">
        <f>IF(K567&lt;&gt;"",VLOOKUP(K567,'DON GIA'!$S$1:$V$19,4,0),"")</f>
        <v/>
      </c>
      <c r="O567" s="458" t="str">
        <f t="shared" si="113"/>
        <v/>
      </c>
      <c r="P567" s="458" t="str">
        <f t="shared" si="114"/>
        <v/>
      </c>
      <c r="Q567" s="452" t="s">
        <v>35</v>
      </c>
      <c r="R567" s="453"/>
      <c r="S567" s="453"/>
      <c r="T567" s="459" t="str">
        <f>IF(Q567&lt;&gt;"",VLOOKUP(Q567,'DON GIA'!$H$1:$K$103,4,0),"")</f>
        <v/>
      </c>
      <c r="U567" s="459" t="str">
        <f t="shared" si="115"/>
        <v/>
      </c>
      <c r="V567" s="456" t="s">
        <v>1161</v>
      </c>
      <c r="W567" s="453" t="s">
        <v>27</v>
      </c>
      <c r="X567" s="460">
        <v>2.25</v>
      </c>
      <c r="Y567" s="461"/>
      <c r="Z567" s="459">
        <f>IF(V567&lt;&gt;"",VLOOKUP(V567,'DON GIA'!$A$1:$D$346,4,0),"")</f>
        <v>295078</v>
      </c>
      <c r="AA567" s="459">
        <f t="shared" si="116"/>
        <v>663925.5</v>
      </c>
      <c r="AB567" s="452"/>
      <c r="AC567" s="452"/>
      <c r="AD567" s="452"/>
      <c r="AE567" s="452"/>
      <c r="AF567" s="452"/>
      <c r="AG567" s="453"/>
      <c r="AH567" s="452"/>
      <c r="AI567" s="453"/>
      <c r="AJ567" s="453"/>
      <c r="AK567" s="459" t="str">
        <f>IF(AH567&lt;&gt;"",VLOOKUP(AH567,'DON GIA'!$M$1:$P$9,4,0),"")</f>
        <v/>
      </c>
      <c r="AL567" s="459" t="str">
        <f t="shared" si="117"/>
        <v/>
      </c>
      <c r="AM567" s="453"/>
      <c r="AN567" s="453"/>
      <c r="AO567" s="449" t="str">
        <f t="shared" si="108"/>
        <v/>
      </c>
      <c r="AP567" s="463" t="s">
        <v>1822</v>
      </c>
      <c r="AQ567" s="462"/>
    </row>
    <row r="568" spans="1:43" ht="189" outlineLevel="2">
      <c r="A568" s="455" t="e">
        <f>IF(C567&lt;&gt;"",$C$8:C567,A567)</f>
        <v>#VALUE!</v>
      </c>
      <c r="B568" s="443" t="str">
        <f>IF(C568&lt;&gt;"",COUNTA($C$8:C568),"")</f>
        <v/>
      </c>
      <c r="C568" s="443"/>
      <c r="D568" s="452"/>
      <c r="E568" s="453"/>
      <c r="F568" s="453"/>
      <c r="G568" s="453"/>
      <c r="H568" s="453"/>
      <c r="I568" s="453"/>
      <c r="J568" s="453"/>
      <c r="K568" s="456"/>
      <c r="L568" s="457"/>
      <c r="M568" s="458" t="str">
        <f>IF(K568&lt;&gt;"",VLOOKUP(K568,'DON GIA'!$S$1:$U$19,3,0),"")</f>
        <v/>
      </c>
      <c r="N568" s="458" t="str">
        <f>IF(K568&lt;&gt;"",VLOOKUP(K568,'DON GIA'!$S$1:$V$19,4,0),"")</f>
        <v/>
      </c>
      <c r="O568" s="458" t="str">
        <f t="shared" si="113"/>
        <v/>
      </c>
      <c r="P568" s="458" t="str">
        <f t="shared" si="114"/>
        <v/>
      </c>
      <c r="Q568" s="452" t="s">
        <v>35</v>
      </c>
      <c r="R568" s="453"/>
      <c r="S568" s="453"/>
      <c r="T568" s="459" t="str">
        <f>IF(Q568&lt;&gt;"",VLOOKUP(Q568,'DON GIA'!$H$1:$K$103,4,0),"")</f>
        <v/>
      </c>
      <c r="U568" s="459" t="str">
        <f t="shared" si="115"/>
        <v/>
      </c>
      <c r="V568" s="456" t="s">
        <v>1023</v>
      </c>
      <c r="W568" s="453" t="s">
        <v>38</v>
      </c>
      <c r="X568" s="460">
        <v>0.14399999999999999</v>
      </c>
      <c r="Y568" s="461"/>
      <c r="Z568" s="459">
        <f>IF(V568&lt;&gt;"",VLOOKUP(V568,'DON GIA'!$A$1:$D$346,4,0),"")</f>
        <v>2523428</v>
      </c>
      <c r="AA568" s="459">
        <f t="shared" si="116"/>
        <v>363373.63199999998</v>
      </c>
      <c r="AB568" s="452"/>
      <c r="AC568" s="452"/>
      <c r="AD568" s="452"/>
      <c r="AE568" s="452"/>
      <c r="AF568" s="452"/>
      <c r="AG568" s="453"/>
      <c r="AH568" s="452"/>
      <c r="AI568" s="453"/>
      <c r="AJ568" s="453"/>
      <c r="AK568" s="459" t="str">
        <f>IF(AH568&lt;&gt;"",VLOOKUP(AH568,'DON GIA'!$M$1:$P$9,4,0),"")</f>
        <v/>
      </c>
      <c r="AL568" s="459" t="str">
        <f t="shared" si="117"/>
        <v/>
      </c>
      <c r="AM568" s="453"/>
      <c r="AN568" s="453"/>
      <c r="AO568" s="449" t="str">
        <f t="shared" si="108"/>
        <v/>
      </c>
      <c r="AP568" s="463" t="s">
        <v>360</v>
      </c>
      <c r="AQ568" s="462"/>
    </row>
    <row r="569" spans="1:43" ht="63" outlineLevel="2">
      <c r="A569" s="455" t="e">
        <f>IF(C568&lt;&gt;"",$C$8:C568,A568)</f>
        <v>#VALUE!</v>
      </c>
      <c r="B569" s="443" t="str">
        <f>IF(C569&lt;&gt;"",COUNTA($C$8:C569),"")</f>
        <v/>
      </c>
      <c r="C569" s="443"/>
      <c r="D569" s="452"/>
      <c r="E569" s="453"/>
      <c r="F569" s="453"/>
      <c r="G569" s="453"/>
      <c r="H569" s="453"/>
      <c r="I569" s="453"/>
      <c r="J569" s="453"/>
      <c r="K569" s="456"/>
      <c r="L569" s="457"/>
      <c r="M569" s="458" t="str">
        <f>IF(K569&lt;&gt;"",VLOOKUP(K569,'DON GIA'!$S$1:$U$19,3,0),"")</f>
        <v/>
      </c>
      <c r="N569" s="458" t="str">
        <f>IF(K569&lt;&gt;"",VLOOKUP(K569,'DON GIA'!$S$1:$V$19,4,0),"")</f>
        <v/>
      </c>
      <c r="O569" s="458" t="str">
        <f t="shared" si="113"/>
        <v/>
      </c>
      <c r="P569" s="458" t="str">
        <f t="shared" si="114"/>
        <v/>
      </c>
      <c r="Q569" s="452" t="s">
        <v>35</v>
      </c>
      <c r="R569" s="453"/>
      <c r="S569" s="453"/>
      <c r="T569" s="459" t="str">
        <f>IF(Q569&lt;&gt;"",VLOOKUP(Q569,'DON GIA'!$H$1:$K$103,4,0),"")</f>
        <v/>
      </c>
      <c r="U569" s="459" t="str">
        <f t="shared" si="115"/>
        <v/>
      </c>
      <c r="V569" s="456" t="s">
        <v>1130</v>
      </c>
      <c r="W569" s="453" t="s">
        <v>27</v>
      </c>
      <c r="X569" s="460">
        <v>2.66</v>
      </c>
      <c r="Y569" s="461"/>
      <c r="Z569" s="459">
        <f>IF(V569&lt;&gt;"",VLOOKUP(V569,'DON GIA'!$A$1:$D$346,4,0),"")</f>
        <v>282038</v>
      </c>
      <c r="AA569" s="459">
        <f t="shared" si="116"/>
        <v>750221.08000000007</v>
      </c>
      <c r="AB569" s="452"/>
      <c r="AC569" s="452"/>
      <c r="AD569" s="452"/>
      <c r="AE569" s="452"/>
      <c r="AF569" s="452"/>
      <c r="AG569" s="453"/>
      <c r="AH569" s="452"/>
      <c r="AI569" s="453"/>
      <c r="AJ569" s="453"/>
      <c r="AK569" s="459" t="str">
        <f>IF(AH569&lt;&gt;"",VLOOKUP(AH569,'DON GIA'!$M$1:$P$9,4,0),"")</f>
        <v/>
      </c>
      <c r="AL569" s="459" t="str">
        <f t="shared" si="117"/>
        <v/>
      </c>
      <c r="AM569" s="453"/>
      <c r="AN569" s="453"/>
      <c r="AO569" s="449" t="str">
        <f t="shared" si="108"/>
        <v/>
      </c>
      <c r="AP569" s="456"/>
      <c r="AQ569" s="462"/>
    </row>
    <row r="570" spans="1:43" ht="126" outlineLevel="2">
      <c r="A570" s="455" t="e">
        <f>IF(C569&lt;&gt;"",$C$8:C569,A569)</f>
        <v>#VALUE!</v>
      </c>
      <c r="B570" s="443" t="str">
        <f>IF(C570&lt;&gt;"",COUNTA($C$8:C570),"")</f>
        <v/>
      </c>
      <c r="C570" s="443"/>
      <c r="D570" s="452"/>
      <c r="E570" s="453"/>
      <c r="F570" s="453"/>
      <c r="G570" s="453"/>
      <c r="H570" s="453"/>
      <c r="I570" s="453"/>
      <c r="J570" s="453"/>
      <c r="K570" s="456"/>
      <c r="L570" s="457"/>
      <c r="M570" s="458" t="str">
        <f>IF(K570&lt;&gt;"",VLOOKUP(K570,'DON GIA'!$S$1:$U$19,3,0),"")</f>
        <v/>
      </c>
      <c r="N570" s="458" t="str">
        <f>IF(K570&lt;&gt;"",VLOOKUP(K570,'DON GIA'!$S$1:$V$19,4,0),"")</f>
        <v/>
      </c>
      <c r="O570" s="458" t="str">
        <f t="shared" si="113"/>
        <v/>
      </c>
      <c r="P570" s="458" t="str">
        <f t="shared" si="114"/>
        <v/>
      </c>
      <c r="Q570" s="452" t="s">
        <v>35</v>
      </c>
      <c r="R570" s="453"/>
      <c r="S570" s="453"/>
      <c r="T570" s="459" t="str">
        <f>IF(Q570&lt;&gt;"",VLOOKUP(Q570,'DON GIA'!$H$1:$K$103,4,0),"")</f>
        <v/>
      </c>
      <c r="U570" s="459" t="str">
        <f t="shared" si="115"/>
        <v/>
      </c>
      <c r="V570" s="456" t="s">
        <v>1162</v>
      </c>
      <c r="W570" s="453" t="s">
        <v>27</v>
      </c>
      <c r="X570" s="460">
        <v>2.25</v>
      </c>
      <c r="Y570" s="461"/>
      <c r="Z570" s="459">
        <f>IF(V570&lt;&gt;"",VLOOKUP(V570,'DON GIA'!$A$1:$D$346,4,0),"")</f>
        <v>10375629</v>
      </c>
      <c r="AA570" s="459">
        <f t="shared" si="116"/>
        <v>23345165.25</v>
      </c>
      <c r="AB570" s="452"/>
      <c r="AC570" s="452"/>
      <c r="AD570" s="452"/>
      <c r="AE570" s="452" t="s">
        <v>31</v>
      </c>
      <c r="AF570" s="452"/>
      <c r="AG570" s="453" t="s">
        <v>33</v>
      </c>
      <c r="AH570" s="452"/>
      <c r="AI570" s="453"/>
      <c r="AJ570" s="453"/>
      <c r="AK570" s="459" t="str">
        <f>IF(AH570&lt;&gt;"",VLOOKUP(AH570,'DON GIA'!$M$1:$P$9,4,0),"")</f>
        <v/>
      </c>
      <c r="AL570" s="459" t="str">
        <f t="shared" si="117"/>
        <v/>
      </c>
      <c r="AM570" s="453"/>
      <c r="AN570" s="453"/>
      <c r="AO570" s="449" t="str">
        <f t="shared" si="108"/>
        <v/>
      </c>
      <c r="AP570" s="456"/>
      <c r="AQ570" s="462"/>
    </row>
    <row r="571" spans="1:43" ht="63" outlineLevel="2">
      <c r="A571" s="455" t="e">
        <f>IF(C570&lt;&gt;"",$C$8:C570,A570)</f>
        <v>#VALUE!</v>
      </c>
      <c r="B571" s="443" t="str">
        <f>IF(C571&lt;&gt;"",COUNTA($C$8:C571),"")</f>
        <v/>
      </c>
      <c r="C571" s="443"/>
      <c r="D571" s="452"/>
      <c r="E571" s="453"/>
      <c r="F571" s="453"/>
      <c r="G571" s="453"/>
      <c r="H571" s="453"/>
      <c r="I571" s="453"/>
      <c r="J571" s="453"/>
      <c r="K571" s="456"/>
      <c r="L571" s="457"/>
      <c r="M571" s="458" t="str">
        <f>IF(K571&lt;&gt;"",VLOOKUP(K571,'DON GIA'!$S$1:$U$19,3,0),"")</f>
        <v/>
      </c>
      <c r="N571" s="458" t="str">
        <f>IF(K571&lt;&gt;"",VLOOKUP(K571,'DON GIA'!$S$1:$V$19,4,0),"")</f>
        <v/>
      </c>
      <c r="O571" s="458" t="str">
        <f t="shared" si="113"/>
        <v/>
      </c>
      <c r="P571" s="458" t="str">
        <f t="shared" si="114"/>
        <v/>
      </c>
      <c r="Q571" s="452" t="s">
        <v>35</v>
      </c>
      <c r="R571" s="453"/>
      <c r="S571" s="453"/>
      <c r="T571" s="459" t="str">
        <f>IF(Q571&lt;&gt;"",VLOOKUP(Q571,'DON GIA'!$H$1:$K$103,4,0),"")</f>
        <v/>
      </c>
      <c r="U571" s="459" t="str">
        <f t="shared" si="115"/>
        <v/>
      </c>
      <c r="V571" s="456" t="s">
        <v>1009</v>
      </c>
      <c r="W571" s="453" t="s">
        <v>27</v>
      </c>
      <c r="X571" s="460">
        <v>70.739999999999995</v>
      </c>
      <c r="Y571" s="461"/>
      <c r="Z571" s="459">
        <f>IF(V571&lt;&gt;"",VLOOKUP(V571,'DON GIA'!$A$1:$D$346,4,0),"")</f>
        <v>282038</v>
      </c>
      <c r="AA571" s="459">
        <f t="shared" si="116"/>
        <v>19951368.119999997</v>
      </c>
      <c r="AB571" s="452"/>
      <c r="AC571" s="452"/>
      <c r="AD571" s="452"/>
      <c r="AE571" s="452"/>
      <c r="AF571" s="452"/>
      <c r="AG571" s="453"/>
      <c r="AH571" s="452"/>
      <c r="AI571" s="453"/>
      <c r="AJ571" s="453"/>
      <c r="AK571" s="459" t="str">
        <f>IF(AH571&lt;&gt;"",VLOOKUP(AH571,'DON GIA'!$M$1:$P$9,4,0),"")</f>
        <v/>
      </c>
      <c r="AL571" s="459" t="str">
        <f t="shared" si="117"/>
        <v/>
      </c>
      <c r="AM571" s="453"/>
      <c r="AN571" s="453"/>
      <c r="AO571" s="449" t="str">
        <f t="shared" si="108"/>
        <v/>
      </c>
      <c r="AP571" s="456"/>
      <c r="AQ571" s="462"/>
    </row>
    <row r="572" spans="1:43" ht="63" outlineLevel="2">
      <c r="A572" s="455" t="e">
        <f>IF(C571&lt;&gt;"",$C$8:C571,A571)</f>
        <v>#VALUE!</v>
      </c>
      <c r="B572" s="443" t="str">
        <f>IF(C572&lt;&gt;"",COUNTA($C$8:C572),"")</f>
        <v/>
      </c>
      <c r="C572" s="443"/>
      <c r="D572" s="452"/>
      <c r="E572" s="453"/>
      <c r="F572" s="453"/>
      <c r="G572" s="453"/>
      <c r="H572" s="453"/>
      <c r="I572" s="453"/>
      <c r="J572" s="453"/>
      <c r="K572" s="456"/>
      <c r="L572" s="457"/>
      <c r="M572" s="458" t="str">
        <f>IF(K572&lt;&gt;"",VLOOKUP(K572,'DON GIA'!$S$1:$U$19,3,0),"")</f>
        <v/>
      </c>
      <c r="N572" s="458" t="str">
        <f>IF(K572&lt;&gt;"",VLOOKUP(K572,'DON GIA'!$S$1:$V$19,4,0),"")</f>
        <v/>
      </c>
      <c r="O572" s="458" t="str">
        <f t="shared" si="113"/>
        <v/>
      </c>
      <c r="P572" s="458" t="str">
        <f t="shared" si="114"/>
        <v/>
      </c>
      <c r="Q572" s="452" t="s">
        <v>35</v>
      </c>
      <c r="R572" s="453"/>
      <c r="S572" s="453"/>
      <c r="T572" s="459" t="str">
        <f>IF(Q572&lt;&gt;"",VLOOKUP(Q572,'DON GIA'!$H$1:$K$103,4,0),"")</f>
        <v/>
      </c>
      <c r="U572" s="459" t="str">
        <f t="shared" si="115"/>
        <v/>
      </c>
      <c r="V572" s="456" t="s">
        <v>1107</v>
      </c>
      <c r="W572" s="453" t="s">
        <v>27</v>
      </c>
      <c r="X572" s="460">
        <v>57.75</v>
      </c>
      <c r="Y572" s="461"/>
      <c r="Z572" s="459">
        <f>IF(V572&lt;&gt;"",VLOOKUP(V572,'DON GIA'!$A$1:$D$346,4,0),"")</f>
        <v>109890</v>
      </c>
      <c r="AA572" s="459">
        <f t="shared" si="116"/>
        <v>6346147.5</v>
      </c>
      <c r="AB572" s="452"/>
      <c r="AC572" s="452"/>
      <c r="AD572" s="452"/>
      <c r="AE572" s="452"/>
      <c r="AF572" s="452"/>
      <c r="AG572" s="453"/>
      <c r="AH572" s="452"/>
      <c r="AI572" s="453"/>
      <c r="AJ572" s="453"/>
      <c r="AK572" s="459" t="str">
        <f>IF(AH572&lt;&gt;"",VLOOKUP(AH572,'DON GIA'!$M$1:$P$9,4,0),"")</f>
        <v/>
      </c>
      <c r="AL572" s="459" t="str">
        <f t="shared" si="117"/>
        <v/>
      </c>
      <c r="AM572" s="453"/>
      <c r="AN572" s="453"/>
      <c r="AO572" s="449" t="str">
        <f t="shared" si="108"/>
        <v/>
      </c>
      <c r="AP572" s="456"/>
      <c r="AQ572" s="462"/>
    </row>
    <row r="573" spans="1:43" ht="94.5" outlineLevel="2">
      <c r="A573" s="455" t="e">
        <f>IF(C572&lt;&gt;"",$C$8:C572,A572)</f>
        <v>#VALUE!</v>
      </c>
      <c r="B573" s="443" t="str">
        <f>IF(C573&lt;&gt;"",COUNTA($C$8:C573),"")</f>
        <v/>
      </c>
      <c r="C573" s="443"/>
      <c r="D573" s="452"/>
      <c r="E573" s="453"/>
      <c r="F573" s="453"/>
      <c r="G573" s="453"/>
      <c r="H573" s="453"/>
      <c r="I573" s="453"/>
      <c r="J573" s="453"/>
      <c r="K573" s="456"/>
      <c r="L573" s="457"/>
      <c r="M573" s="458" t="str">
        <f>IF(K573&lt;&gt;"",VLOOKUP(K573,'DON GIA'!$S$1:$U$19,3,0),"")</f>
        <v/>
      </c>
      <c r="N573" s="458" t="str">
        <f>IF(K573&lt;&gt;"",VLOOKUP(K573,'DON GIA'!$S$1:$V$19,4,0),"")</f>
        <v/>
      </c>
      <c r="O573" s="458" t="str">
        <f t="shared" si="113"/>
        <v/>
      </c>
      <c r="P573" s="458" t="str">
        <f t="shared" si="114"/>
        <v/>
      </c>
      <c r="Q573" s="452" t="s">
        <v>35</v>
      </c>
      <c r="R573" s="453"/>
      <c r="S573" s="453"/>
      <c r="T573" s="459" t="str">
        <f>IF(Q573&lt;&gt;"",VLOOKUP(Q573,'DON GIA'!$H$1:$K$103,4,0),"")</f>
        <v/>
      </c>
      <c r="U573" s="459" t="str">
        <f t="shared" si="115"/>
        <v/>
      </c>
      <c r="V573" s="456" t="s">
        <v>1153</v>
      </c>
      <c r="W573" s="453" t="s">
        <v>27</v>
      </c>
      <c r="X573" s="460">
        <v>10.5</v>
      </c>
      <c r="Y573" s="461"/>
      <c r="Z573" s="459">
        <f>IF(V573&lt;&gt;"",VLOOKUP(V573,'DON GIA'!$A$1:$D$346,4,0),"")</f>
        <v>1238791</v>
      </c>
      <c r="AA573" s="459">
        <f t="shared" si="116"/>
        <v>13007305.5</v>
      </c>
      <c r="AB573" s="452"/>
      <c r="AC573" s="452"/>
      <c r="AD573" s="452"/>
      <c r="AE573" s="452"/>
      <c r="AF573" s="452"/>
      <c r="AG573" s="453"/>
      <c r="AH573" s="452"/>
      <c r="AI573" s="453"/>
      <c r="AJ573" s="453"/>
      <c r="AK573" s="459" t="str">
        <f>IF(AH573&lt;&gt;"",VLOOKUP(AH573,'DON GIA'!$M$1:$P$9,4,0),"")</f>
        <v/>
      </c>
      <c r="AL573" s="459" t="str">
        <f t="shared" si="117"/>
        <v/>
      </c>
      <c r="AM573" s="453"/>
      <c r="AN573" s="453"/>
      <c r="AO573" s="449" t="str">
        <f t="shared" si="108"/>
        <v/>
      </c>
      <c r="AP573" s="456"/>
      <c r="AQ573" s="462"/>
    </row>
    <row r="574" spans="1:43" ht="94.5" outlineLevel="2">
      <c r="A574" s="455" t="e">
        <f>IF(C573&lt;&gt;"",$C$8:C573,A573)</f>
        <v>#VALUE!</v>
      </c>
      <c r="B574" s="443" t="str">
        <f>IF(C574&lt;&gt;"",COUNTA($C$8:C574),"")</f>
        <v/>
      </c>
      <c r="C574" s="443"/>
      <c r="D574" s="452"/>
      <c r="E574" s="453"/>
      <c r="F574" s="453"/>
      <c r="G574" s="453"/>
      <c r="H574" s="453"/>
      <c r="I574" s="453"/>
      <c r="J574" s="453"/>
      <c r="K574" s="456"/>
      <c r="L574" s="457"/>
      <c r="M574" s="458" t="str">
        <f>IF(K574&lt;&gt;"",VLOOKUP(K574,'DON GIA'!$S$1:$U$19,3,0),"")</f>
        <v/>
      </c>
      <c r="N574" s="458" t="str">
        <f>IF(K574&lt;&gt;"",VLOOKUP(K574,'DON GIA'!$S$1:$V$19,4,0),"")</f>
        <v/>
      </c>
      <c r="O574" s="458" t="str">
        <f t="shared" si="113"/>
        <v/>
      </c>
      <c r="P574" s="458" t="str">
        <f t="shared" si="114"/>
        <v/>
      </c>
      <c r="Q574" s="452" t="s">
        <v>35</v>
      </c>
      <c r="R574" s="453"/>
      <c r="S574" s="453"/>
      <c r="T574" s="459" t="str">
        <f>IF(Q574&lt;&gt;"",VLOOKUP(Q574,'DON GIA'!$H$1:$K$103,4,0),"")</f>
        <v/>
      </c>
      <c r="U574" s="459" t="str">
        <f t="shared" si="115"/>
        <v/>
      </c>
      <c r="V574" s="456" t="s">
        <v>1049</v>
      </c>
      <c r="W574" s="453" t="s">
        <v>42</v>
      </c>
      <c r="X574" s="460">
        <v>1</v>
      </c>
      <c r="Y574" s="461"/>
      <c r="Z574" s="459">
        <f>IF(V574&lt;&gt;"",VLOOKUP(V574,'DON GIA'!$A$1:$D$346,4,0),"")</f>
        <v>3793079</v>
      </c>
      <c r="AA574" s="459">
        <f t="shared" si="116"/>
        <v>3793079</v>
      </c>
      <c r="AB574" s="452"/>
      <c r="AC574" s="452"/>
      <c r="AD574" s="452"/>
      <c r="AE574" s="452"/>
      <c r="AF574" s="452"/>
      <c r="AG574" s="453"/>
      <c r="AH574" s="452"/>
      <c r="AI574" s="453"/>
      <c r="AJ574" s="453"/>
      <c r="AK574" s="459" t="str">
        <f>IF(AH574&lt;&gt;"",VLOOKUP(AH574,'DON GIA'!$M$1:$P$9,4,0),"")</f>
        <v/>
      </c>
      <c r="AL574" s="459" t="str">
        <f t="shared" si="117"/>
        <v/>
      </c>
      <c r="AM574" s="453"/>
      <c r="AN574" s="453"/>
      <c r="AO574" s="449" t="str">
        <f t="shared" si="108"/>
        <v/>
      </c>
      <c r="AP574" s="456"/>
      <c r="AQ574" s="462"/>
    </row>
    <row r="575" spans="1:43" ht="31.5" outlineLevel="2">
      <c r="A575" s="455" t="e">
        <f>IF(C574&lt;&gt;"",$C$8:C574,A574)</f>
        <v>#VALUE!</v>
      </c>
      <c r="B575" s="443" t="str">
        <f>IF(C575&lt;&gt;"",COUNTA($C$8:C575),"")</f>
        <v/>
      </c>
      <c r="C575" s="443"/>
      <c r="D575" s="444"/>
      <c r="E575" s="453"/>
      <c r="F575" s="453"/>
      <c r="G575" s="453"/>
      <c r="H575" s="453"/>
      <c r="I575" s="453"/>
      <c r="J575" s="453"/>
      <c r="K575" s="456"/>
      <c r="L575" s="457"/>
      <c r="M575" s="458" t="str">
        <f>IF(K575&lt;&gt;"",VLOOKUP(K575,'DON GIA'!$S$1:$U$19,3,0),"")</f>
        <v/>
      </c>
      <c r="N575" s="458" t="str">
        <f>IF(K575&lt;&gt;"",VLOOKUP(K575,'DON GIA'!$S$1:$V$19,4,0),"")</f>
        <v/>
      </c>
      <c r="O575" s="458" t="str">
        <f t="shared" si="113"/>
        <v/>
      </c>
      <c r="P575" s="458" t="str">
        <f t="shared" si="114"/>
        <v/>
      </c>
      <c r="Q575" s="452" t="s">
        <v>35</v>
      </c>
      <c r="R575" s="453"/>
      <c r="S575" s="453"/>
      <c r="T575" s="459" t="str">
        <f>IF(Q575&lt;&gt;"",VLOOKUP(Q575,'DON GIA'!$H$1:$K$103,4,0),"")</f>
        <v/>
      </c>
      <c r="U575" s="459" t="str">
        <f t="shared" si="115"/>
        <v/>
      </c>
      <c r="V575" s="456"/>
      <c r="W575" s="453"/>
      <c r="X575" s="460"/>
      <c r="Y575" s="461"/>
      <c r="Z575" s="459" t="str">
        <f>IF(V575&lt;&gt;"",VLOOKUP(V575,'DON GIA'!$A$1:$D$346,4,0),"")</f>
        <v/>
      </c>
      <c r="AA575" s="459" t="str">
        <f t="shared" si="116"/>
        <v/>
      </c>
      <c r="AB575" s="452"/>
      <c r="AC575" s="452"/>
      <c r="AD575" s="452"/>
      <c r="AE575" s="452"/>
      <c r="AF575" s="452"/>
      <c r="AG575" s="453"/>
      <c r="AH575" s="452"/>
      <c r="AI575" s="453"/>
      <c r="AJ575" s="453"/>
      <c r="AK575" s="459" t="str">
        <f>IF(AH575&lt;&gt;"",VLOOKUP(AH575,'DON GIA'!$M$1:$P$9,4,0),"")</f>
        <v/>
      </c>
      <c r="AL575" s="459" t="str">
        <f t="shared" si="117"/>
        <v/>
      </c>
      <c r="AM575" s="453"/>
      <c r="AN575" s="453"/>
      <c r="AO575" s="449" t="str">
        <f t="shared" si="108"/>
        <v/>
      </c>
      <c r="AP575" s="456"/>
      <c r="AQ575" s="462"/>
    </row>
    <row r="576" spans="1:43" ht="62.25" outlineLevel="1">
      <c r="A576" s="410" t="s">
        <v>817</v>
      </c>
      <c r="B576" s="443">
        <f>IF(C576&lt;&gt;"",COUNTA($C$8:C576),"")</f>
        <v>44</v>
      </c>
      <c r="C576" s="443">
        <v>436</v>
      </c>
      <c r="D576" s="444" t="s">
        <v>265</v>
      </c>
      <c r="E576" s="445"/>
      <c r="F576" s="445"/>
      <c r="G576" s="445"/>
      <c r="H576" s="445"/>
      <c r="I576" s="445"/>
      <c r="J576" s="445"/>
      <c r="K576" s="446"/>
      <c r="L576" s="447">
        <f>SUBTOTAL(9,L577:L587)</f>
        <v>132.81</v>
      </c>
      <c r="M576" s="448"/>
      <c r="N576" s="448"/>
      <c r="O576" s="448">
        <f>SUBTOTAL(9,O577:O587)</f>
        <v>222987990</v>
      </c>
      <c r="P576" s="448">
        <f>SUBTOTAL(9,P577:P587)</f>
        <v>0</v>
      </c>
      <c r="Q576" s="444"/>
      <c r="R576" s="445"/>
      <c r="S576" s="445">
        <f>SUBTOTAL(9,S577:S587)</f>
        <v>0</v>
      </c>
      <c r="T576" s="449"/>
      <c r="U576" s="449">
        <f>SUBTOTAL(9,U577:U587)</f>
        <v>0</v>
      </c>
      <c r="V576" s="446"/>
      <c r="W576" s="445"/>
      <c r="X576" s="450">
        <f>SUBTOTAL(9,X577:X587)</f>
        <v>248.52599999999995</v>
      </c>
      <c r="Y576" s="451">
        <f>SUBTOTAL(9,Y577:Y587)</f>
        <v>0</v>
      </c>
      <c r="Z576" s="449"/>
      <c r="AA576" s="449">
        <f>SUBTOTAL(9,AA577:AA587)</f>
        <v>550018394.01800001</v>
      </c>
      <c r="AB576" s="452"/>
      <c r="AC576" s="452"/>
      <c r="AD576" s="452"/>
      <c r="AE576" s="452"/>
      <c r="AF576" s="452"/>
      <c r="AG576" s="453"/>
      <c r="AH576" s="452"/>
      <c r="AI576" s="445"/>
      <c r="AJ576" s="445">
        <f>SUBTOTAL(9,AJ577:AJ587)</f>
        <v>2</v>
      </c>
      <c r="AK576" s="449"/>
      <c r="AL576" s="449">
        <f>SUBTOTAL(9,AL577:AL587)</f>
        <v>29895920</v>
      </c>
      <c r="AM576" s="445"/>
      <c r="AN576" s="445">
        <f>SUBTOTAL(9,AN577:AN587)</f>
        <v>1</v>
      </c>
      <c r="AO576" s="449">
        <f t="shared" si="108"/>
        <v>802902304.01800001</v>
      </c>
      <c r="AP576" s="454"/>
      <c r="AQ576" s="423"/>
    </row>
    <row r="577" spans="1:43" ht="126" outlineLevel="2">
      <c r="A577" s="455" t="e">
        <f>IF(C576&lt;&gt;"",$C$8:C576,A575)</f>
        <v>#VALUE!</v>
      </c>
      <c r="B577" s="443" t="str">
        <f>IF(C577&lt;&gt;"",COUNTA($C$8:C577),"")</f>
        <v/>
      </c>
      <c r="C577" s="443"/>
      <c r="D577" s="452" t="s">
        <v>267</v>
      </c>
      <c r="E577" s="453">
        <v>1</v>
      </c>
      <c r="F577" s="453"/>
      <c r="G577" s="453">
        <v>440</v>
      </c>
      <c r="H577" s="453">
        <v>79</v>
      </c>
      <c r="I577" s="453" t="s">
        <v>223</v>
      </c>
      <c r="J577" s="453" t="s">
        <v>266</v>
      </c>
      <c r="K577" s="456" t="s">
        <v>973</v>
      </c>
      <c r="L577" s="457">
        <v>132.81</v>
      </c>
      <c r="M577" s="458">
        <f>IF(K577&lt;&gt;"",VLOOKUP(K577,'DON GIA'!$S$1:$U$19,3,0),"")</f>
        <v>1679000</v>
      </c>
      <c r="N577" s="458">
        <f>IF(K577&lt;&gt;"",VLOOKUP(K577,'DON GIA'!$S$1:$V$19,4,0),"")</f>
        <v>0</v>
      </c>
      <c r="O577" s="458">
        <f t="shared" si="113"/>
        <v>222987990</v>
      </c>
      <c r="P577" s="458">
        <f t="shared" si="114"/>
        <v>0</v>
      </c>
      <c r="Q577" s="452" t="s">
        <v>35</v>
      </c>
      <c r="R577" s="453"/>
      <c r="S577" s="453"/>
      <c r="T577" s="459" t="str">
        <f>IF(Q577&lt;&gt;"",VLOOKUP(Q577,'DON GIA'!$H$1:$K$103,4,0),"")</f>
        <v/>
      </c>
      <c r="U577" s="459" t="str">
        <f t="shared" ref="U577:U587" si="118">IF(Q577&lt;&gt;"",IF(ISNUMBER(T577),S577*T577,""),"")</f>
        <v/>
      </c>
      <c r="V577" s="456" t="s">
        <v>1063</v>
      </c>
      <c r="W577" s="453" t="s">
        <v>27</v>
      </c>
      <c r="X577" s="460">
        <v>36.4</v>
      </c>
      <c r="Y577" s="461"/>
      <c r="Z577" s="459">
        <f>IF(V577&lt;&gt;"",VLOOKUP(V577,'DON GIA'!$A$1:$D$346,4,0),"")</f>
        <v>3941166</v>
      </c>
      <c r="AA577" s="459">
        <f t="shared" ref="AA577:AA587" si="119">IF(V577&lt;&gt;"",IF(ISNUMBER(Z577),X577*Z577,""),"")</f>
        <v>143458442.40000001</v>
      </c>
      <c r="AB577" s="452" t="s">
        <v>28</v>
      </c>
      <c r="AC577" s="452" t="s">
        <v>29</v>
      </c>
      <c r="AD577" s="452" t="s">
        <v>30</v>
      </c>
      <c r="AE577" s="452" t="s">
        <v>31</v>
      </c>
      <c r="AF577" s="452" t="s">
        <v>32</v>
      </c>
      <c r="AG577" s="453" t="s">
        <v>33</v>
      </c>
      <c r="AH577" s="452" t="s">
        <v>562</v>
      </c>
      <c r="AI577" s="453" t="s">
        <v>409</v>
      </c>
      <c r="AJ577" s="453">
        <v>1</v>
      </c>
      <c r="AK577" s="459">
        <f>IF(AH577&lt;&gt;"",VLOOKUP(AH577,'DON GIA'!$M$1:$P$9,4,0),"")</f>
        <v>12895920</v>
      </c>
      <c r="AL577" s="459">
        <f t="shared" si="117"/>
        <v>12895920</v>
      </c>
      <c r="AM577" s="453" t="s">
        <v>407</v>
      </c>
      <c r="AN577" s="453">
        <v>1</v>
      </c>
      <c r="AO577" s="449" t="str">
        <f t="shared" si="108"/>
        <v/>
      </c>
      <c r="AP577" s="454" t="s">
        <v>1823</v>
      </c>
      <c r="AQ577" s="462"/>
    </row>
    <row r="578" spans="1:43" ht="409.5" outlineLevel="2">
      <c r="A578" s="455" t="e">
        <f>IF(C577&lt;&gt;"",$C$8:C577,A577)</f>
        <v>#VALUE!</v>
      </c>
      <c r="B578" s="443" t="str">
        <f>IF(C578&lt;&gt;"",COUNTA($C$8:C578),"")</f>
        <v/>
      </c>
      <c r="C578" s="443"/>
      <c r="D578" s="452" t="s">
        <v>71</v>
      </c>
      <c r="E578" s="453"/>
      <c r="F578" s="453"/>
      <c r="G578" s="453"/>
      <c r="H578" s="453"/>
      <c r="I578" s="453"/>
      <c r="J578" s="453"/>
      <c r="K578" s="456"/>
      <c r="L578" s="457"/>
      <c r="M578" s="458" t="str">
        <f>IF(K578&lt;&gt;"",VLOOKUP(K578,'DON GIA'!$S$1:$U$19,3,0),"")</f>
        <v/>
      </c>
      <c r="N578" s="458" t="str">
        <f>IF(K578&lt;&gt;"",VLOOKUP(K578,'DON GIA'!$S$1:$V$19,4,0),"")</f>
        <v/>
      </c>
      <c r="O578" s="458" t="str">
        <f t="shared" si="113"/>
        <v/>
      </c>
      <c r="P578" s="458" t="str">
        <f t="shared" si="114"/>
        <v/>
      </c>
      <c r="Q578" s="452" t="s">
        <v>35</v>
      </c>
      <c r="R578" s="453"/>
      <c r="S578" s="453"/>
      <c r="T578" s="459" t="str">
        <f>IF(Q578&lt;&gt;"",VLOOKUP(Q578,'DON GIA'!$H$1:$K$103,4,0),"")</f>
        <v/>
      </c>
      <c r="U578" s="459" t="str">
        <f t="shared" si="118"/>
        <v/>
      </c>
      <c r="V578" s="456" t="s">
        <v>1107</v>
      </c>
      <c r="W578" s="453" t="s">
        <v>27</v>
      </c>
      <c r="X578" s="460">
        <v>89.32</v>
      </c>
      <c r="Y578" s="461"/>
      <c r="Z578" s="459">
        <f>IF(V578&lt;&gt;"",VLOOKUP(V578,'DON GIA'!$A$1:$D$346,4,0),"")</f>
        <v>109890</v>
      </c>
      <c r="AA578" s="459">
        <f t="shared" si="119"/>
        <v>9815374.7999999989</v>
      </c>
      <c r="AB578" s="452"/>
      <c r="AC578" s="452"/>
      <c r="AD578" s="452"/>
      <c r="AE578" s="452"/>
      <c r="AF578" s="452"/>
      <c r="AG578" s="453"/>
      <c r="AH578" s="452" t="s">
        <v>579</v>
      </c>
      <c r="AI578" s="453" t="s">
        <v>560</v>
      </c>
      <c r="AJ578" s="453">
        <v>1</v>
      </c>
      <c r="AK578" s="459">
        <f>IF(AH578&lt;&gt;"",VLOOKUP(AH578,'DON GIA'!$M$1:$P$9,4,0),"")</f>
        <v>17000000</v>
      </c>
      <c r="AL578" s="459">
        <f t="shared" si="117"/>
        <v>17000000</v>
      </c>
      <c r="AM578" s="453"/>
      <c r="AN578" s="453"/>
      <c r="AO578" s="449" t="str">
        <f t="shared" si="108"/>
        <v/>
      </c>
      <c r="AP578" s="463" t="s">
        <v>1824</v>
      </c>
      <c r="AQ578" s="462"/>
    </row>
    <row r="579" spans="1:43" ht="131.25" outlineLevel="2">
      <c r="A579" s="455" t="e">
        <f>IF(C578&lt;&gt;"",$C$8:C578,A578)</f>
        <v>#VALUE!</v>
      </c>
      <c r="B579" s="443" t="str">
        <f>IF(C579&lt;&gt;"",COUNTA($C$8:C579),"")</f>
        <v/>
      </c>
      <c r="C579" s="443"/>
      <c r="D579" s="452" t="s">
        <v>268</v>
      </c>
      <c r="E579" s="453"/>
      <c r="F579" s="453"/>
      <c r="G579" s="453"/>
      <c r="H579" s="453"/>
      <c r="I579" s="453"/>
      <c r="J579" s="453"/>
      <c r="K579" s="456"/>
      <c r="L579" s="457"/>
      <c r="M579" s="458" t="str">
        <f>IF(K579&lt;&gt;"",VLOOKUP(K579,'DON GIA'!$S$1:$U$19,3,0),"")</f>
        <v/>
      </c>
      <c r="N579" s="458" t="str">
        <f>IF(K579&lt;&gt;"",VLOOKUP(K579,'DON GIA'!$S$1:$V$19,4,0),"")</f>
        <v/>
      </c>
      <c r="O579" s="458" t="str">
        <f t="shared" si="113"/>
        <v/>
      </c>
      <c r="P579" s="458" t="str">
        <f t="shared" si="114"/>
        <v/>
      </c>
      <c r="Q579" s="452" t="s">
        <v>35</v>
      </c>
      <c r="R579" s="453"/>
      <c r="S579" s="453"/>
      <c r="T579" s="459" t="str">
        <f>IF(Q579&lt;&gt;"",VLOOKUP(Q579,'DON GIA'!$H$1:$K$103,4,0),"")</f>
        <v/>
      </c>
      <c r="U579" s="459" t="str">
        <f t="shared" si="118"/>
        <v/>
      </c>
      <c r="V579" s="456" t="s">
        <v>1163</v>
      </c>
      <c r="W579" s="453" t="s">
        <v>27</v>
      </c>
      <c r="X579" s="460">
        <v>5.84</v>
      </c>
      <c r="Y579" s="461"/>
      <c r="Z579" s="459">
        <f>IF(V579&lt;&gt;"",VLOOKUP(V579,'DON GIA'!$A$1:$D$346,4,0),"")</f>
        <v>5058826</v>
      </c>
      <c r="AA579" s="459">
        <f t="shared" si="119"/>
        <v>29543543.84</v>
      </c>
      <c r="AB579" s="452"/>
      <c r="AC579" s="452"/>
      <c r="AD579" s="452"/>
      <c r="AE579" s="452" t="s">
        <v>31</v>
      </c>
      <c r="AF579" s="452"/>
      <c r="AG579" s="453" t="s">
        <v>34</v>
      </c>
      <c r="AH579" s="452"/>
      <c r="AI579" s="453"/>
      <c r="AJ579" s="453"/>
      <c r="AK579" s="459" t="str">
        <f>IF(AH579&lt;&gt;"",VLOOKUP(AH579,'DON GIA'!$M$1:$P$9,4,0),"")</f>
        <v/>
      </c>
      <c r="AL579" s="459" t="str">
        <f t="shared" si="117"/>
        <v/>
      </c>
      <c r="AM579" s="453"/>
      <c r="AN579" s="453"/>
      <c r="AO579" s="449" t="str">
        <f t="shared" si="108"/>
        <v/>
      </c>
      <c r="AP579" s="463" t="s">
        <v>1825</v>
      </c>
      <c r="AQ579" s="462"/>
    </row>
    <row r="580" spans="1:43" ht="157.5" outlineLevel="2">
      <c r="A580" s="455" t="e">
        <f>IF(C579&lt;&gt;"",$C$8:C579,A579)</f>
        <v>#VALUE!</v>
      </c>
      <c r="B580" s="443" t="str">
        <f>IF(C580&lt;&gt;"",COUNTA($C$8:C580),"")</f>
        <v/>
      </c>
      <c r="C580" s="443"/>
      <c r="D580" s="452"/>
      <c r="E580" s="453"/>
      <c r="F580" s="453"/>
      <c r="G580" s="453"/>
      <c r="H580" s="453"/>
      <c r="I580" s="453"/>
      <c r="J580" s="453"/>
      <c r="K580" s="456"/>
      <c r="L580" s="457"/>
      <c r="M580" s="458" t="str">
        <f>IF(K580&lt;&gt;"",VLOOKUP(K580,'DON GIA'!$S$1:$U$19,3,0),"")</f>
        <v/>
      </c>
      <c r="N580" s="458" t="str">
        <f>IF(K580&lt;&gt;"",VLOOKUP(K580,'DON GIA'!$S$1:$V$19,4,0),"")</f>
        <v/>
      </c>
      <c r="O580" s="458" t="str">
        <f t="shared" si="113"/>
        <v/>
      </c>
      <c r="P580" s="458" t="str">
        <f t="shared" si="114"/>
        <v/>
      </c>
      <c r="Q580" s="452" t="s">
        <v>35</v>
      </c>
      <c r="R580" s="453"/>
      <c r="S580" s="453"/>
      <c r="T580" s="459" t="str">
        <f>IF(Q580&lt;&gt;"",VLOOKUP(Q580,'DON GIA'!$H$1:$K$103,4,0),"")</f>
        <v/>
      </c>
      <c r="U580" s="459" t="str">
        <f t="shared" si="118"/>
        <v/>
      </c>
      <c r="V580" s="456" t="s">
        <v>1151</v>
      </c>
      <c r="W580" s="453" t="s">
        <v>38</v>
      </c>
      <c r="X580" s="460">
        <v>0.64600000000000002</v>
      </c>
      <c r="Y580" s="461"/>
      <c r="Z580" s="459">
        <f>IF(V580&lt;&gt;"",VLOOKUP(V580,'DON GIA'!$A$1:$D$346,4,0),"")</f>
        <v>2523428</v>
      </c>
      <c r="AA580" s="459">
        <f t="shared" si="119"/>
        <v>1630134.4880000001</v>
      </c>
      <c r="AB580" s="452"/>
      <c r="AC580" s="452"/>
      <c r="AD580" s="452"/>
      <c r="AE580" s="452"/>
      <c r="AF580" s="452"/>
      <c r="AG580" s="453"/>
      <c r="AH580" s="452"/>
      <c r="AI580" s="453"/>
      <c r="AJ580" s="453"/>
      <c r="AK580" s="459" t="str">
        <f>IF(AH580&lt;&gt;"",VLOOKUP(AH580,'DON GIA'!$M$1:$P$9,4,0),"")</f>
        <v/>
      </c>
      <c r="AL580" s="459" t="str">
        <f t="shared" si="117"/>
        <v/>
      </c>
      <c r="AM580" s="453"/>
      <c r="AN580" s="453"/>
      <c r="AO580" s="449" t="str">
        <f t="shared" si="108"/>
        <v/>
      </c>
      <c r="AP580" s="463" t="s">
        <v>351</v>
      </c>
      <c r="AQ580" s="462"/>
    </row>
    <row r="581" spans="1:43" ht="157.5" outlineLevel="2">
      <c r="A581" s="455" t="e">
        <f>IF(C580&lt;&gt;"",$C$8:C580,A580)</f>
        <v>#VALUE!</v>
      </c>
      <c r="B581" s="443" t="str">
        <f>IF(C581&lt;&gt;"",COUNTA($C$8:C581),"")</f>
        <v/>
      </c>
      <c r="C581" s="443"/>
      <c r="D581" s="452"/>
      <c r="E581" s="453"/>
      <c r="F581" s="453"/>
      <c r="G581" s="453"/>
      <c r="H581" s="453"/>
      <c r="I581" s="453"/>
      <c r="J581" s="453"/>
      <c r="K581" s="456"/>
      <c r="L581" s="457"/>
      <c r="M581" s="458" t="str">
        <f>IF(K581&lt;&gt;"",VLOOKUP(K581,'DON GIA'!$S$1:$U$19,3,0),"")</f>
        <v/>
      </c>
      <c r="N581" s="458" t="str">
        <f>IF(K581&lt;&gt;"",VLOOKUP(K581,'DON GIA'!$S$1:$V$19,4,0),"")</f>
        <v/>
      </c>
      <c r="O581" s="458" t="str">
        <f t="shared" si="113"/>
        <v/>
      </c>
      <c r="P581" s="458" t="str">
        <f t="shared" si="114"/>
        <v/>
      </c>
      <c r="Q581" s="452" t="s">
        <v>35</v>
      </c>
      <c r="R581" s="453"/>
      <c r="S581" s="453"/>
      <c r="T581" s="459" t="str">
        <f>IF(Q581&lt;&gt;"",VLOOKUP(Q581,'DON GIA'!$H$1:$K$103,4,0),"")</f>
        <v/>
      </c>
      <c r="U581" s="459" t="str">
        <f t="shared" si="118"/>
        <v/>
      </c>
      <c r="V581" s="456" t="s">
        <v>1121</v>
      </c>
      <c r="W581" s="453" t="s">
        <v>27</v>
      </c>
      <c r="X581" s="460">
        <v>2.14</v>
      </c>
      <c r="Y581" s="461"/>
      <c r="Z581" s="459">
        <f>IF(V581&lt;&gt;"",VLOOKUP(V581,'DON GIA'!$A$1:$D$346,4,0),"")</f>
        <v>1398600</v>
      </c>
      <c r="AA581" s="459">
        <f t="shared" si="119"/>
        <v>2993004</v>
      </c>
      <c r="AB581" s="452"/>
      <c r="AC581" s="452"/>
      <c r="AD581" s="452"/>
      <c r="AE581" s="452"/>
      <c r="AF581" s="452"/>
      <c r="AG581" s="453"/>
      <c r="AH581" s="452"/>
      <c r="AI581" s="453"/>
      <c r="AJ581" s="453"/>
      <c r="AK581" s="459" t="str">
        <f>IF(AH581&lt;&gt;"",VLOOKUP(AH581,'DON GIA'!$M$1:$P$9,4,0),"")</f>
        <v/>
      </c>
      <c r="AL581" s="459" t="str">
        <f t="shared" si="117"/>
        <v/>
      </c>
      <c r="AM581" s="453"/>
      <c r="AN581" s="453"/>
      <c r="AO581" s="449" t="str">
        <f t="shared" si="108"/>
        <v/>
      </c>
      <c r="AP581" s="463" t="s">
        <v>349</v>
      </c>
      <c r="AQ581" s="462"/>
    </row>
    <row r="582" spans="1:43" ht="63" outlineLevel="2">
      <c r="A582" s="455" t="e">
        <f>IF(C581&lt;&gt;"",$C$8:C581,A581)</f>
        <v>#VALUE!</v>
      </c>
      <c r="B582" s="443" t="str">
        <f>IF(C582&lt;&gt;"",COUNTA($C$8:C582),"")</f>
        <v/>
      </c>
      <c r="C582" s="443"/>
      <c r="D582" s="452"/>
      <c r="E582" s="453"/>
      <c r="F582" s="453"/>
      <c r="G582" s="453"/>
      <c r="H582" s="453"/>
      <c r="I582" s="453"/>
      <c r="J582" s="453"/>
      <c r="K582" s="456"/>
      <c r="L582" s="457"/>
      <c r="M582" s="458" t="str">
        <f>IF(K582&lt;&gt;"",VLOOKUP(K582,'DON GIA'!$S$1:$U$19,3,0),"")</f>
        <v/>
      </c>
      <c r="N582" s="458" t="str">
        <f>IF(K582&lt;&gt;"",VLOOKUP(K582,'DON GIA'!$S$1:$V$19,4,0),"")</f>
        <v/>
      </c>
      <c r="O582" s="458" t="str">
        <f t="shared" si="113"/>
        <v/>
      </c>
      <c r="P582" s="458" t="str">
        <f t="shared" si="114"/>
        <v/>
      </c>
      <c r="Q582" s="452" t="s">
        <v>35</v>
      </c>
      <c r="R582" s="453"/>
      <c r="S582" s="453"/>
      <c r="T582" s="459" t="str">
        <f>IF(Q582&lt;&gt;"",VLOOKUP(Q582,'DON GIA'!$H$1:$K$103,4,0),"")</f>
        <v/>
      </c>
      <c r="U582" s="459" t="str">
        <f t="shared" si="118"/>
        <v/>
      </c>
      <c r="V582" s="456" t="s">
        <v>1105</v>
      </c>
      <c r="W582" s="453" t="s">
        <v>27</v>
      </c>
      <c r="X582" s="460">
        <v>1.44</v>
      </c>
      <c r="Y582" s="461"/>
      <c r="Z582" s="459">
        <f>IF(V582&lt;&gt;"",VLOOKUP(V582,'DON GIA'!$A$1:$D$346,4,0),"")</f>
        <v>292949</v>
      </c>
      <c r="AA582" s="459">
        <f t="shared" si="119"/>
        <v>421846.56</v>
      </c>
      <c r="AB582" s="452"/>
      <c r="AC582" s="452"/>
      <c r="AD582" s="452"/>
      <c r="AE582" s="452"/>
      <c r="AF582" s="452"/>
      <c r="AG582" s="453"/>
      <c r="AH582" s="452"/>
      <c r="AI582" s="453"/>
      <c r="AJ582" s="453"/>
      <c r="AK582" s="459" t="str">
        <f>IF(AH582&lt;&gt;"",VLOOKUP(AH582,'DON GIA'!$M$1:$P$9,4,0),"")</f>
        <v/>
      </c>
      <c r="AL582" s="459" t="str">
        <f t="shared" si="117"/>
        <v/>
      </c>
      <c r="AM582" s="453"/>
      <c r="AN582" s="453"/>
      <c r="AO582" s="449" t="str">
        <f t="shared" si="108"/>
        <v/>
      </c>
      <c r="AP582" s="456"/>
      <c r="AQ582" s="462"/>
    </row>
    <row r="583" spans="1:43" ht="126" outlineLevel="2">
      <c r="A583" s="455" t="e">
        <f>IF(C582&lt;&gt;"",$C$8:C582,A582)</f>
        <v>#VALUE!</v>
      </c>
      <c r="B583" s="443" t="str">
        <f>IF(C583&lt;&gt;"",COUNTA($C$8:C583),"")</f>
        <v/>
      </c>
      <c r="C583" s="443"/>
      <c r="D583" s="452"/>
      <c r="E583" s="453"/>
      <c r="F583" s="453"/>
      <c r="G583" s="453"/>
      <c r="H583" s="453"/>
      <c r="I583" s="453"/>
      <c r="J583" s="453"/>
      <c r="K583" s="456"/>
      <c r="L583" s="457"/>
      <c r="M583" s="458" t="str">
        <f>IF(K583&lt;&gt;"",VLOOKUP(K583,'DON GIA'!$S$1:$U$19,3,0),"")</f>
        <v/>
      </c>
      <c r="N583" s="458" t="str">
        <f>IF(K583&lt;&gt;"",VLOOKUP(K583,'DON GIA'!$S$1:$V$19,4,0),"")</f>
        <v/>
      </c>
      <c r="O583" s="458" t="str">
        <f t="shared" si="113"/>
        <v/>
      </c>
      <c r="P583" s="458" t="str">
        <f t="shared" si="114"/>
        <v/>
      </c>
      <c r="Q583" s="452" t="s">
        <v>35</v>
      </c>
      <c r="R583" s="453"/>
      <c r="S583" s="453"/>
      <c r="T583" s="459" t="str">
        <f>IF(Q583&lt;&gt;"",VLOOKUP(Q583,'DON GIA'!$H$1:$K$103,4,0),"")</f>
        <v/>
      </c>
      <c r="U583" s="459" t="str">
        <f t="shared" si="118"/>
        <v/>
      </c>
      <c r="V583" s="456" t="s">
        <v>1164</v>
      </c>
      <c r="W583" s="453" t="s">
        <v>27</v>
      </c>
      <c r="X583" s="460">
        <v>21.07</v>
      </c>
      <c r="Y583" s="461"/>
      <c r="Z583" s="459">
        <f>IF(V583&lt;&gt;"",VLOOKUP(V583,'DON GIA'!$A$1:$D$346,4,0),"")</f>
        <v>282038</v>
      </c>
      <c r="AA583" s="459">
        <f t="shared" si="119"/>
        <v>5942540.6600000001</v>
      </c>
      <c r="AB583" s="452"/>
      <c r="AC583" s="452"/>
      <c r="AD583" s="452"/>
      <c r="AE583" s="452"/>
      <c r="AF583" s="452"/>
      <c r="AG583" s="453"/>
      <c r="AH583" s="452"/>
      <c r="AI583" s="453"/>
      <c r="AJ583" s="453"/>
      <c r="AK583" s="459" t="str">
        <f>IF(AH583&lt;&gt;"",VLOOKUP(AH583,'DON GIA'!$M$1:$P$9,4,0),"")</f>
        <v/>
      </c>
      <c r="AL583" s="459" t="str">
        <f t="shared" si="117"/>
        <v/>
      </c>
      <c r="AM583" s="453"/>
      <c r="AN583" s="453"/>
      <c r="AO583" s="449" t="str">
        <f t="shared" si="108"/>
        <v/>
      </c>
      <c r="AP583" s="456"/>
      <c r="AQ583" s="462"/>
    </row>
    <row r="584" spans="1:43" ht="63" outlineLevel="2">
      <c r="A584" s="455" t="e">
        <f>IF(C583&lt;&gt;"",$C$8:C583,A583)</f>
        <v>#VALUE!</v>
      </c>
      <c r="B584" s="443" t="str">
        <f>IF(C584&lt;&gt;"",COUNTA($C$8:C584),"")</f>
        <v/>
      </c>
      <c r="C584" s="443"/>
      <c r="D584" s="452"/>
      <c r="E584" s="453"/>
      <c r="F584" s="453"/>
      <c r="G584" s="453"/>
      <c r="H584" s="453"/>
      <c r="I584" s="453"/>
      <c r="J584" s="453"/>
      <c r="K584" s="456"/>
      <c r="L584" s="457"/>
      <c r="M584" s="458" t="str">
        <f>IF(K584&lt;&gt;"",VLOOKUP(K584,'DON GIA'!$S$1:$U$19,3,0),"")</f>
        <v/>
      </c>
      <c r="N584" s="458" t="str">
        <f>IF(K584&lt;&gt;"",VLOOKUP(K584,'DON GIA'!$S$1:$V$19,4,0),"")</f>
        <v/>
      </c>
      <c r="O584" s="458" t="str">
        <f t="shared" si="113"/>
        <v/>
      </c>
      <c r="P584" s="458" t="str">
        <f t="shared" si="114"/>
        <v/>
      </c>
      <c r="Q584" s="452" t="s">
        <v>35</v>
      </c>
      <c r="R584" s="453"/>
      <c r="S584" s="453"/>
      <c r="T584" s="459" t="str">
        <f>IF(Q584&lt;&gt;"",VLOOKUP(Q584,'DON GIA'!$H$1:$K$103,4,0),"")</f>
        <v/>
      </c>
      <c r="U584" s="459" t="str">
        <f t="shared" si="118"/>
        <v/>
      </c>
      <c r="V584" s="456" t="s">
        <v>1105</v>
      </c>
      <c r="W584" s="453" t="s">
        <v>27</v>
      </c>
      <c r="X584" s="460">
        <v>1.35</v>
      </c>
      <c r="Y584" s="461"/>
      <c r="Z584" s="459">
        <f>IF(V584&lt;&gt;"",VLOOKUP(V584,'DON GIA'!$A$1:$D$346,4,0),"")</f>
        <v>292949</v>
      </c>
      <c r="AA584" s="459">
        <f t="shared" si="119"/>
        <v>395481.15</v>
      </c>
      <c r="AB584" s="452"/>
      <c r="AC584" s="452"/>
      <c r="AD584" s="452"/>
      <c r="AE584" s="452"/>
      <c r="AF584" s="452"/>
      <c r="AG584" s="453"/>
      <c r="AH584" s="452"/>
      <c r="AI584" s="453"/>
      <c r="AJ584" s="453"/>
      <c r="AK584" s="459" t="str">
        <f>IF(AH584&lt;&gt;"",VLOOKUP(AH584,'DON GIA'!$M$1:$P$9,4,0),"")</f>
        <v/>
      </c>
      <c r="AL584" s="459" t="str">
        <f t="shared" si="117"/>
        <v/>
      </c>
      <c r="AM584" s="453"/>
      <c r="AN584" s="453"/>
      <c r="AO584" s="449" t="str">
        <f t="shared" ref="AO584:AO647" si="120">IF(C584&lt;&gt;"",O584+P584+U584+AA584+AL584,"")</f>
        <v/>
      </c>
      <c r="AP584" s="456"/>
      <c r="AQ584" s="462"/>
    </row>
    <row r="585" spans="1:43" ht="94.5" outlineLevel="2">
      <c r="A585" s="455" t="e">
        <f>IF(C584&lt;&gt;"",$C$8:C584,A584)</f>
        <v>#VALUE!</v>
      </c>
      <c r="B585" s="443" t="str">
        <f>IF(C585&lt;&gt;"",COUNTA($C$8:C585),"")</f>
        <v/>
      </c>
      <c r="C585" s="443"/>
      <c r="D585" s="452"/>
      <c r="E585" s="453"/>
      <c r="F585" s="453"/>
      <c r="G585" s="453"/>
      <c r="H585" s="453"/>
      <c r="I585" s="453"/>
      <c r="J585" s="453"/>
      <c r="K585" s="456"/>
      <c r="L585" s="457"/>
      <c r="M585" s="458" t="str">
        <f>IF(K585&lt;&gt;"",VLOOKUP(K585,'DON GIA'!$S$1:$U$19,3,0),"")</f>
        <v/>
      </c>
      <c r="N585" s="458" t="str">
        <f>IF(K585&lt;&gt;"",VLOOKUP(K585,'DON GIA'!$S$1:$V$19,4,0),"")</f>
        <v/>
      </c>
      <c r="O585" s="458" t="str">
        <f t="shared" si="113"/>
        <v/>
      </c>
      <c r="P585" s="458" t="str">
        <f t="shared" si="114"/>
        <v/>
      </c>
      <c r="Q585" s="452" t="s">
        <v>35</v>
      </c>
      <c r="R585" s="453"/>
      <c r="S585" s="453"/>
      <c r="T585" s="459" t="str">
        <f>IF(Q585&lt;&gt;"",VLOOKUP(Q585,'DON GIA'!$H$1:$K$103,4,0),"")</f>
        <v/>
      </c>
      <c r="U585" s="459" t="str">
        <f t="shared" si="118"/>
        <v/>
      </c>
      <c r="V585" s="456" t="s">
        <v>1063</v>
      </c>
      <c r="W585" s="453" t="s">
        <v>27</v>
      </c>
      <c r="X585" s="460">
        <v>89.32</v>
      </c>
      <c r="Y585" s="461"/>
      <c r="Z585" s="459">
        <f>IF(V585&lt;&gt;"",VLOOKUP(V585,'DON GIA'!$A$1:$D$346,4,0),"")</f>
        <v>3941166</v>
      </c>
      <c r="AA585" s="459">
        <f t="shared" si="119"/>
        <v>352024947.11999995</v>
      </c>
      <c r="AB585" s="452" t="s">
        <v>28</v>
      </c>
      <c r="AC585" s="452" t="s">
        <v>29</v>
      </c>
      <c r="AD585" s="452" t="s">
        <v>30</v>
      </c>
      <c r="AE585" s="452" t="s">
        <v>31</v>
      </c>
      <c r="AF585" s="452" t="s">
        <v>32</v>
      </c>
      <c r="AG585" s="453" t="s">
        <v>33</v>
      </c>
      <c r="AH585" s="452"/>
      <c r="AI585" s="453"/>
      <c r="AJ585" s="453"/>
      <c r="AK585" s="459" t="str">
        <f>IF(AH585&lt;&gt;"",VLOOKUP(AH585,'DON GIA'!$M$1:$P$9,4,0),"")</f>
        <v/>
      </c>
      <c r="AL585" s="459" t="str">
        <f t="shared" si="117"/>
        <v/>
      </c>
      <c r="AM585" s="453"/>
      <c r="AN585" s="453"/>
      <c r="AO585" s="449" t="str">
        <f t="shared" si="120"/>
        <v/>
      </c>
      <c r="AP585" s="456"/>
      <c r="AQ585" s="462"/>
    </row>
    <row r="586" spans="1:43" ht="94.5" outlineLevel="2">
      <c r="A586" s="455" t="e">
        <f>IF(C585&lt;&gt;"",$C$8:C585,A585)</f>
        <v>#VALUE!</v>
      </c>
      <c r="B586" s="443" t="str">
        <f>IF(C586&lt;&gt;"",COUNTA($C$8:C586),"")</f>
        <v/>
      </c>
      <c r="C586" s="443"/>
      <c r="D586" s="452"/>
      <c r="E586" s="453"/>
      <c r="F586" s="453"/>
      <c r="G586" s="453"/>
      <c r="H586" s="453"/>
      <c r="I586" s="453"/>
      <c r="J586" s="453"/>
      <c r="K586" s="456"/>
      <c r="L586" s="457"/>
      <c r="M586" s="458" t="str">
        <f>IF(K586&lt;&gt;"",VLOOKUP(K586,'DON GIA'!$S$1:$U$19,3,0),"")</f>
        <v/>
      </c>
      <c r="N586" s="458" t="str">
        <f>IF(K586&lt;&gt;"",VLOOKUP(K586,'DON GIA'!$S$1:$V$19,4,0),"")</f>
        <v/>
      </c>
      <c r="O586" s="458" t="str">
        <f t="shared" si="113"/>
        <v/>
      </c>
      <c r="P586" s="458" t="str">
        <f t="shared" si="114"/>
        <v/>
      </c>
      <c r="Q586" s="452" t="s">
        <v>35</v>
      </c>
      <c r="R586" s="453"/>
      <c r="S586" s="453"/>
      <c r="T586" s="459" t="str">
        <f>IF(Q586&lt;&gt;"",VLOOKUP(Q586,'DON GIA'!$H$1:$K$103,4,0),"")</f>
        <v/>
      </c>
      <c r="U586" s="459" t="str">
        <f t="shared" si="118"/>
        <v/>
      </c>
      <c r="V586" s="456" t="s">
        <v>1049</v>
      </c>
      <c r="W586" s="453" t="s">
        <v>42</v>
      </c>
      <c r="X586" s="460">
        <v>1</v>
      </c>
      <c r="Y586" s="461"/>
      <c r="Z586" s="459">
        <f>IF(V586&lt;&gt;"",VLOOKUP(V586,'DON GIA'!$A$1:$D$346,4,0),"")</f>
        <v>3793079</v>
      </c>
      <c r="AA586" s="459">
        <f t="shared" si="119"/>
        <v>3793079</v>
      </c>
      <c r="AB586" s="452"/>
      <c r="AC586" s="452"/>
      <c r="AD586" s="452"/>
      <c r="AE586" s="452"/>
      <c r="AF586" s="452"/>
      <c r="AG586" s="453"/>
      <c r="AH586" s="452"/>
      <c r="AI586" s="453"/>
      <c r="AJ586" s="453"/>
      <c r="AK586" s="459" t="str">
        <f>IF(AH586&lt;&gt;"",VLOOKUP(AH586,'DON GIA'!$M$1:$P$9,4,0),"")</f>
        <v/>
      </c>
      <c r="AL586" s="459" t="str">
        <f t="shared" si="117"/>
        <v/>
      </c>
      <c r="AM586" s="453"/>
      <c r="AN586" s="453"/>
      <c r="AO586" s="449" t="str">
        <f t="shared" si="120"/>
        <v/>
      </c>
      <c r="AP586" s="456"/>
      <c r="AQ586" s="462"/>
    </row>
    <row r="587" spans="1:43" ht="31.5" outlineLevel="2">
      <c r="A587" s="455" t="e">
        <f>IF(C586&lt;&gt;"",$C$8:C586,A586)</f>
        <v>#VALUE!</v>
      </c>
      <c r="B587" s="443" t="str">
        <f>IF(C587&lt;&gt;"",COUNTA($C$8:C587),"")</f>
        <v/>
      </c>
      <c r="C587" s="443"/>
      <c r="D587" s="444"/>
      <c r="E587" s="453"/>
      <c r="F587" s="453"/>
      <c r="G587" s="453"/>
      <c r="H587" s="453"/>
      <c r="I587" s="453"/>
      <c r="J587" s="453"/>
      <c r="K587" s="456"/>
      <c r="L587" s="457"/>
      <c r="M587" s="458" t="str">
        <f>IF(K587&lt;&gt;"",VLOOKUP(K587,'DON GIA'!$S$1:$U$19,3,0),"")</f>
        <v/>
      </c>
      <c r="N587" s="458" t="str">
        <f>IF(K587&lt;&gt;"",VLOOKUP(K587,'DON GIA'!$S$1:$V$19,4,0),"")</f>
        <v/>
      </c>
      <c r="O587" s="458" t="str">
        <f t="shared" si="113"/>
        <v/>
      </c>
      <c r="P587" s="458" t="str">
        <f t="shared" si="114"/>
        <v/>
      </c>
      <c r="Q587" s="452" t="s">
        <v>35</v>
      </c>
      <c r="R587" s="453"/>
      <c r="S587" s="453"/>
      <c r="T587" s="459" t="str">
        <f>IF(Q587&lt;&gt;"",VLOOKUP(Q587,'DON GIA'!$H$1:$K$103,4,0),"")</f>
        <v/>
      </c>
      <c r="U587" s="459" t="str">
        <f t="shared" si="118"/>
        <v/>
      </c>
      <c r="V587" s="456"/>
      <c r="W587" s="453"/>
      <c r="X587" s="460"/>
      <c r="Y587" s="461"/>
      <c r="Z587" s="459" t="str">
        <f>IF(V587&lt;&gt;"",VLOOKUP(V587,'DON GIA'!$A$1:$D$346,4,0),"")</f>
        <v/>
      </c>
      <c r="AA587" s="459" t="str">
        <f t="shared" si="119"/>
        <v/>
      </c>
      <c r="AB587" s="452"/>
      <c r="AC587" s="452"/>
      <c r="AD587" s="452"/>
      <c r="AE587" s="452"/>
      <c r="AF587" s="452"/>
      <c r="AG587" s="453"/>
      <c r="AH587" s="452"/>
      <c r="AI587" s="453"/>
      <c r="AJ587" s="453"/>
      <c r="AK587" s="459" t="str">
        <f>IF(AH587&lt;&gt;"",VLOOKUP(AH587,'DON GIA'!$M$1:$P$9,4,0),"")</f>
        <v/>
      </c>
      <c r="AL587" s="459" t="str">
        <f t="shared" si="117"/>
        <v/>
      </c>
      <c r="AM587" s="453"/>
      <c r="AN587" s="453"/>
      <c r="AO587" s="449" t="str">
        <f t="shared" si="120"/>
        <v/>
      </c>
      <c r="AP587" s="456"/>
      <c r="AQ587" s="462"/>
    </row>
    <row r="588" spans="1:43" ht="62.25" outlineLevel="1">
      <c r="A588" s="410" t="s">
        <v>816</v>
      </c>
      <c r="B588" s="443">
        <f>IF(C588&lt;&gt;"",COUNTA($C$8:C588),"")</f>
        <v>45</v>
      </c>
      <c r="C588" s="443">
        <v>437</v>
      </c>
      <c r="D588" s="444" t="s">
        <v>269</v>
      </c>
      <c r="E588" s="445"/>
      <c r="F588" s="445"/>
      <c r="G588" s="445"/>
      <c r="H588" s="445"/>
      <c r="I588" s="445"/>
      <c r="J588" s="445"/>
      <c r="K588" s="446"/>
      <c r="L588" s="447">
        <f>SUBTOTAL(9,L589:L608)</f>
        <v>135.5</v>
      </c>
      <c r="M588" s="448"/>
      <c r="N588" s="448"/>
      <c r="O588" s="448">
        <f>SUBTOTAL(9,O589:O608)</f>
        <v>227504500</v>
      </c>
      <c r="P588" s="448">
        <f>SUBTOTAL(9,P589:P608)</f>
        <v>182925000</v>
      </c>
      <c r="Q588" s="444"/>
      <c r="R588" s="445"/>
      <c r="S588" s="445">
        <f>SUBTOTAL(9,S589:S608)</f>
        <v>10</v>
      </c>
      <c r="T588" s="449"/>
      <c r="U588" s="449">
        <f>SUBTOTAL(9,U589:U608)</f>
        <v>3274000</v>
      </c>
      <c r="V588" s="446"/>
      <c r="W588" s="445"/>
      <c r="X588" s="450">
        <f>SUBTOTAL(9,X589:X608)</f>
        <v>289.87599999999998</v>
      </c>
      <c r="Y588" s="451">
        <f>SUBTOTAL(9,Y589:Y608)</f>
        <v>0</v>
      </c>
      <c r="Z588" s="449"/>
      <c r="AA588" s="449">
        <f>SUBTOTAL(9,AA589:AA608)</f>
        <v>652199067.46200025</v>
      </c>
      <c r="AB588" s="452"/>
      <c r="AC588" s="452"/>
      <c r="AD588" s="452"/>
      <c r="AE588" s="452"/>
      <c r="AF588" s="452"/>
      <c r="AG588" s="453"/>
      <c r="AH588" s="452"/>
      <c r="AI588" s="445"/>
      <c r="AJ588" s="445">
        <f>SUBTOTAL(9,AJ589:AJ608)</f>
        <v>5</v>
      </c>
      <c r="AK588" s="449"/>
      <c r="AL588" s="449">
        <f>SUBTOTAL(9,AL589:AL608)</f>
        <v>68583680</v>
      </c>
      <c r="AM588" s="445"/>
      <c r="AN588" s="445">
        <f>SUBTOTAL(9,AN589:AN608)</f>
        <v>1</v>
      </c>
      <c r="AO588" s="449">
        <f t="shared" si="120"/>
        <v>1134486247.4620004</v>
      </c>
      <c r="AP588" s="454"/>
      <c r="AQ588" s="423"/>
    </row>
    <row r="589" spans="1:43" ht="157.5" outlineLevel="2">
      <c r="A589" s="455" t="e">
        <f>IF(C588&lt;&gt;"",$C$8:C588,A587)</f>
        <v>#VALUE!</v>
      </c>
      <c r="B589" s="443" t="str">
        <f>IF(C589&lt;&gt;"",COUNTA($C$8:C589),"")</f>
        <v/>
      </c>
      <c r="C589" s="443"/>
      <c r="D589" s="452" t="s">
        <v>271</v>
      </c>
      <c r="E589" s="453">
        <v>4</v>
      </c>
      <c r="F589" s="453"/>
      <c r="G589" s="453">
        <v>426</v>
      </c>
      <c r="H589" s="453">
        <v>79</v>
      </c>
      <c r="I589" s="453" t="s">
        <v>223</v>
      </c>
      <c r="J589" s="453" t="s">
        <v>224</v>
      </c>
      <c r="K589" s="456" t="s">
        <v>974</v>
      </c>
      <c r="L589" s="457">
        <v>135.5</v>
      </c>
      <c r="M589" s="458">
        <f>IF(K589&lt;&gt;"",VLOOKUP(K589,'DON GIA'!$S$1:$U$19,3,0),"")</f>
        <v>1679000</v>
      </c>
      <c r="N589" s="458">
        <f>IF(K589&lt;&gt;"",VLOOKUP(K589,'DON GIA'!$S$1:$V$19,4,0),"")</f>
        <v>1350000</v>
      </c>
      <c r="O589" s="458">
        <f t="shared" si="113"/>
        <v>227504500</v>
      </c>
      <c r="P589" s="458">
        <f t="shared" si="114"/>
        <v>182925000</v>
      </c>
      <c r="Q589" s="452" t="s">
        <v>242</v>
      </c>
      <c r="R589" s="453" t="s">
        <v>44</v>
      </c>
      <c r="S589" s="453">
        <v>1</v>
      </c>
      <c r="T589" s="459">
        <f>IF(Q589&lt;&gt;"",VLOOKUP(Q589,'DON GIA'!$H$1:$K$103,4,0),"")</f>
        <v>800000</v>
      </c>
      <c r="U589" s="459">
        <f t="shared" ref="U589:U608" si="121">IF(Q589&lt;&gt;"",IF(ISNUMBER(T589),S589*T589,""),"")</f>
        <v>800000</v>
      </c>
      <c r="V589" s="456" t="s">
        <v>1005</v>
      </c>
      <c r="W589" s="453" t="s">
        <v>27</v>
      </c>
      <c r="X589" s="460">
        <v>79.53</v>
      </c>
      <c r="Y589" s="461"/>
      <c r="Z589" s="459">
        <f>IF(V589&lt;&gt;"",VLOOKUP(V589,'DON GIA'!$A$1:$D$346,4,0),"")</f>
        <v>5559129</v>
      </c>
      <c r="AA589" s="459">
        <f t="shared" ref="AA589:AA608" si="122">IF(V589&lt;&gt;"",IF(ISNUMBER(Z589),X589*Z589,""),"")</f>
        <v>442117529.37</v>
      </c>
      <c r="AB589" s="452" t="s">
        <v>28</v>
      </c>
      <c r="AC589" s="452" t="s">
        <v>29</v>
      </c>
      <c r="AD589" s="452" t="s">
        <v>270</v>
      </c>
      <c r="AE589" s="452" t="s">
        <v>31</v>
      </c>
      <c r="AF589" s="452" t="s">
        <v>34</v>
      </c>
      <c r="AG589" s="453" t="s">
        <v>33</v>
      </c>
      <c r="AH589" s="452" t="s">
        <v>562</v>
      </c>
      <c r="AI589" s="453" t="s">
        <v>409</v>
      </c>
      <c r="AJ589" s="453">
        <v>4</v>
      </c>
      <c r="AK589" s="459">
        <f>IF(AH589&lt;&gt;"",VLOOKUP(AH589,'DON GIA'!$M$1:$P$9,4,0),"")</f>
        <v>12895920</v>
      </c>
      <c r="AL589" s="459">
        <f t="shared" si="117"/>
        <v>51583680</v>
      </c>
      <c r="AM589" s="453" t="s">
        <v>407</v>
      </c>
      <c r="AN589" s="453">
        <v>1</v>
      </c>
      <c r="AO589" s="449" t="str">
        <f t="shared" si="120"/>
        <v/>
      </c>
      <c r="AP589" s="454" t="s">
        <v>1826</v>
      </c>
      <c r="AQ589" s="462"/>
    </row>
    <row r="590" spans="1:43" ht="283.5" outlineLevel="2">
      <c r="A590" s="455" t="e">
        <f>IF(C589&lt;&gt;"",$C$8:C589,A589)</f>
        <v>#VALUE!</v>
      </c>
      <c r="B590" s="443" t="str">
        <f>IF(C590&lt;&gt;"",COUNTA($C$8:C590),"")</f>
        <v/>
      </c>
      <c r="C590" s="443"/>
      <c r="D590" s="452" t="s">
        <v>71</v>
      </c>
      <c r="E590" s="453"/>
      <c r="F590" s="453"/>
      <c r="G590" s="453"/>
      <c r="H590" s="453"/>
      <c r="I590" s="453"/>
      <c r="J590" s="453"/>
      <c r="K590" s="456"/>
      <c r="L590" s="457"/>
      <c r="M590" s="458" t="str">
        <f>IF(K590&lt;&gt;"",VLOOKUP(K590,'DON GIA'!$S$1:$U$19,3,0),"")</f>
        <v/>
      </c>
      <c r="N590" s="458" t="str">
        <f>IF(K590&lt;&gt;"",VLOOKUP(K590,'DON GIA'!$S$1:$V$19,4,0),"")</f>
        <v/>
      </c>
      <c r="O590" s="458" t="str">
        <f t="shared" si="113"/>
        <v/>
      </c>
      <c r="P590" s="458" t="str">
        <f t="shared" si="114"/>
        <v/>
      </c>
      <c r="Q590" s="452" t="s">
        <v>49</v>
      </c>
      <c r="R590" s="453" t="s">
        <v>44</v>
      </c>
      <c r="S590" s="453">
        <v>1</v>
      </c>
      <c r="T590" s="459">
        <f>IF(Q590&lt;&gt;"",VLOOKUP(Q590,'DON GIA'!$H$1:$K$103,4,0),"")</f>
        <v>248000</v>
      </c>
      <c r="U590" s="459">
        <f t="shared" si="121"/>
        <v>248000</v>
      </c>
      <c r="V590" s="456" t="s">
        <v>1014</v>
      </c>
      <c r="W590" s="453" t="s">
        <v>27</v>
      </c>
      <c r="X590" s="460">
        <v>27.04</v>
      </c>
      <c r="Y590" s="461"/>
      <c r="Z590" s="459">
        <f>IF(V590&lt;&gt;"",VLOOKUP(V590,'DON GIA'!$A$1:$D$346,4,0),"")</f>
        <v>4447303</v>
      </c>
      <c r="AA590" s="459">
        <f t="shared" si="122"/>
        <v>120255073.11999999</v>
      </c>
      <c r="AB590" s="452"/>
      <c r="AC590" s="452" t="s">
        <v>29</v>
      </c>
      <c r="AD590" s="452"/>
      <c r="AE590" s="452"/>
      <c r="AF590" s="452" t="s">
        <v>34</v>
      </c>
      <c r="AG590" s="453"/>
      <c r="AH590" s="452" t="s">
        <v>579</v>
      </c>
      <c r="AI590" s="453" t="s">
        <v>560</v>
      </c>
      <c r="AJ590" s="453">
        <v>1</v>
      </c>
      <c r="AK590" s="459">
        <f>IF(AH590&lt;&gt;"",VLOOKUP(AH590,'DON GIA'!$M$1:$P$9,4,0),"")</f>
        <v>17000000</v>
      </c>
      <c r="AL590" s="459">
        <f t="shared" si="117"/>
        <v>17000000</v>
      </c>
      <c r="AM590" s="453"/>
      <c r="AN590" s="453"/>
      <c r="AO590" s="449" t="str">
        <f t="shared" si="120"/>
        <v/>
      </c>
      <c r="AP590" s="463" t="s">
        <v>589</v>
      </c>
      <c r="AQ590" s="462"/>
    </row>
    <row r="591" spans="1:43" ht="346.5" outlineLevel="2">
      <c r="A591" s="455" t="e">
        <f>IF(C590&lt;&gt;"",$C$8:C590,A590)</f>
        <v>#VALUE!</v>
      </c>
      <c r="B591" s="443" t="str">
        <f>IF(C591&lt;&gt;"",COUNTA($C$8:C591),"")</f>
        <v/>
      </c>
      <c r="C591" s="443"/>
      <c r="D591" s="452"/>
      <c r="E591" s="453"/>
      <c r="F591" s="453"/>
      <c r="G591" s="453"/>
      <c r="H591" s="453"/>
      <c r="I591" s="453"/>
      <c r="J591" s="453"/>
      <c r="K591" s="456"/>
      <c r="L591" s="457"/>
      <c r="M591" s="458" t="str">
        <f>IF(K591&lt;&gt;"",VLOOKUP(K591,'DON GIA'!$S$1:$U$19,3,0),"")</f>
        <v/>
      </c>
      <c r="N591" s="458" t="str">
        <f>IF(K591&lt;&gt;"",VLOOKUP(K591,'DON GIA'!$S$1:$V$19,4,0),"")</f>
        <v/>
      </c>
      <c r="O591" s="458" t="str">
        <f t="shared" si="113"/>
        <v/>
      </c>
      <c r="P591" s="458" t="str">
        <f t="shared" si="114"/>
        <v/>
      </c>
      <c r="Q591" s="452" t="s">
        <v>272</v>
      </c>
      <c r="R591" s="453" t="s">
        <v>44</v>
      </c>
      <c r="S591" s="453">
        <v>1</v>
      </c>
      <c r="T591" s="459">
        <f>IF(Q591&lt;&gt;"",VLOOKUP(Q591,'DON GIA'!$H$1:$K$103,4,0),"")</f>
        <v>450000</v>
      </c>
      <c r="U591" s="459">
        <f t="shared" si="121"/>
        <v>450000</v>
      </c>
      <c r="V591" s="456" t="s">
        <v>1128</v>
      </c>
      <c r="W591" s="453" t="s">
        <v>38</v>
      </c>
      <c r="X591" s="460">
        <v>1.248</v>
      </c>
      <c r="Y591" s="461"/>
      <c r="Z591" s="459">
        <f>IF(V591&lt;&gt;"",VLOOKUP(V591,'DON GIA'!$A$1:$D$346,4,0),"")</f>
        <v>2523428</v>
      </c>
      <c r="AA591" s="459">
        <f t="shared" si="122"/>
        <v>3149238.1439999999</v>
      </c>
      <c r="AB591" s="452"/>
      <c r="AC591" s="452"/>
      <c r="AD591" s="452"/>
      <c r="AE591" s="452"/>
      <c r="AF591" s="452"/>
      <c r="AG591" s="453"/>
      <c r="AH591" s="452"/>
      <c r="AI591" s="453"/>
      <c r="AJ591" s="453"/>
      <c r="AK591" s="459" t="str">
        <f>IF(AH591&lt;&gt;"",VLOOKUP(AH591,'DON GIA'!$M$1:$P$9,4,0),"")</f>
        <v/>
      </c>
      <c r="AL591" s="459" t="str">
        <f t="shared" si="117"/>
        <v/>
      </c>
      <c r="AM591" s="453"/>
      <c r="AN591" s="453"/>
      <c r="AO591" s="449" t="str">
        <f t="shared" si="120"/>
        <v/>
      </c>
      <c r="AP591" s="456" t="s">
        <v>590</v>
      </c>
      <c r="AQ591" s="462"/>
    </row>
    <row r="592" spans="1:43" ht="131.25" outlineLevel="2">
      <c r="A592" s="455" t="e">
        <f>IF(C591&lt;&gt;"",$C$8:C591,A591)</f>
        <v>#VALUE!</v>
      </c>
      <c r="B592" s="443" t="str">
        <f>IF(C592&lt;&gt;"",COUNTA($C$8:C592),"")</f>
        <v/>
      </c>
      <c r="C592" s="443"/>
      <c r="D592" s="452"/>
      <c r="E592" s="453"/>
      <c r="F592" s="453"/>
      <c r="G592" s="453"/>
      <c r="H592" s="453"/>
      <c r="I592" s="453"/>
      <c r="J592" s="453"/>
      <c r="K592" s="456"/>
      <c r="L592" s="457"/>
      <c r="M592" s="458" t="str">
        <f>IF(K592&lt;&gt;"",VLOOKUP(K592,'DON GIA'!$S$1:$U$19,3,0),"")</f>
        <v/>
      </c>
      <c r="N592" s="458" t="str">
        <f>IF(K592&lt;&gt;"",VLOOKUP(K592,'DON GIA'!$S$1:$V$19,4,0),"")</f>
        <v/>
      </c>
      <c r="O592" s="458" t="str">
        <f t="shared" si="113"/>
        <v/>
      </c>
      <c r="P592" s="458" t="str">
        <f t="shared" si="114"/>
        <v/>
      </c>
      <c r="Q592" s="452" t="s">
        <v>273</v>
      </c>
      <c r="R592" s="453" t="s">
        <v>44</v>
      </c>
      <c r="S592" s="453">
        <v>1</v>
      </c>
      <c r="T592" s="459">
        <f>IF(Q592&lt;&gt;"",VLOOKUP(Q592,'DON GIA'!$H$1:$K$103,4,0),"")</f>
        <v>450000</v>
      </c>
      <c r="U592" s="459">
        <f t="shared" si="121"/>
        <v>450000</v>
      </c>
      <c r="V592" s="456" t="s">
        <v>1004</v>
      </c>
      <c r="W592" s="453" t="s">
        <v>27</v>
      </c>
      <c r="X592" s="460">
        <v>8.19</v>
      </c>
      <c r="Y592" s="461"/>
      <c r="Z592" s="459">
        <f>IF(V592&lt;&gt;"",VLOOKUP(V592,'DON GIA'!$A$1:$D$346,4,0),"")</f>
        <v>330817</v>
      </c>
      <c r="AA592" s="459">
        <f t="shared" si="122"/>
        <v>2709391.23</v>
      </c>
      <c r="AB592" s="452"/>
      <c r="AC592" s="452"/>
      <c r="AD592" s="452"/>
      <c r="AE592" s="452"/>
      <c r="AF592" s="452"/>
      <c r="AG592" s="453"/>
      <c r="AH592" s="452"/>
      <c r="AI592" s="453"/>
      <c r="AJ592" s="453"/>
      <c r="AK592" s="459" t="str">
        <f>IF(AH592&lt;&gt;"",VLOOKUP(AH592,'DON GIA'!$M$1:$P$9,4,0),"")</f>
        <v/>
      </c>
      <c r="AL592" s="459" t="str">
        <f t="shared" si="117"/>
        <v/>
      </c>
      <c r="AM592" s="453"/>
      <c r="AN592" s="453"/>
      <c r="AO592" s="449" t="str">
        <f t="shared" si="120"/>
        <v/>
      </c>
      <c r="AP592" s="463" t="s">
        <v>1827</v>
      </c>
      <c r="AQ592" s="462"/>
    </row>
    <row r="593" spans="1:43" ht="157.5" outlineLevel="2">
      <c r="A593" s="455" t="e">
        <f>IF(C592&lt;&gt;"",$C$8:C592,A592)</f>
        <v>#VALUE!</v>
      </c>
      <c r="B593" s="443" t="str">
        <f>IF(C593&lt;&gt;"",COUNTA($C$8:C593),"")</f>
        <v/>
      </c>
      <c r="C593" s="443"/>
      <c r="D593" s="452"/>
      <c r="E593" s="453"/>
      <c r="F593" s="453"/>
      <c r="G593" s="453"/>
      <c r="H593" s="453"/>
      <c r="I593" s="453"/>
      <c r="J593" s="453"/>
      <c r="K593" s="456"/>
      <c r="L593" s="457"/>
      <c r="M593" s="458" t="str">
        <f>IF(K593&lt;&gt;"",VLOOKUP(K593,'DON GIA'!$S$1:$U$19,3,0),"")</f>
        <v/>
      </c>
      <c r="N593" s="458" t="str">
        <f>IF(K593&lt;&gt;"",VLOOKUP(K593,'DON GIA'!$S$1:$V$19,4,0),"")</f>
        <v/>
      </c>
      <c r="O593" s="458" t="str">
        <f t="shared" si="113"/>
        <v/>
      </c>
      <c r="P593" s="458" t="str">
        <f t="shared" si="114"/>
        <v/>
      </c>
      <c r="Q593" s="452" t="s">
        <v>274</v>
      </c>
      <c r="R593" s="453" t="s">
        <v>44</v>
      </c>
      <c r="S593" s="453">
        <v>1</v>
      </c>
      <c r="T593" s="459">
        <f>IF(Q593&lt;&gt;"",VLOOKUP(Q593,'DON GIA'!$H$1:$K$103,4,0),"")</f>
        <v>390000</v>
      </c>
      <c r="U593" s="459">
        <f t="shared" si="121"/>
        <v>390000</v>
      </c>
      <c r="V593" s="456" t="s">
        <v>1105</v>
      </c>
      <c r="W593" s="453" t="s">
        <v>27</v>
      </c>
      <c r="X593" s="460">
        <v>34.32</v>
      </c>
      <c r="Y593" s="461"/>
      <c r="Z593" s="459">
        <f>IF(V593&lt;&gt;"",VLOOKUP(V593,'DON GIA'!$A$1:$D$346,4,0),"")</f>
        <v>292949</v>
      </c>
      <c r="AA593" s="459">
        <f t="shared" si="122"/>
        <v>10054009.68</v>
      </c>
      <c r="AB593" s="452"/>
      <c r="AC593" s="452"/>
      <c r="AD593" s="452"/>
      <c r="AE593" s="452"/>
      <c r="AF593" s="452"/>
      <c r="AG593" s="453"/>
      <c r="AH593" s="452"/>
      <c r="AI593" s="453"/>
      <c r="AJ593" s="453"/>
      <c r="AK593" s="459" t="str">
        <f>IF(AH593&lt;&gt;"",VLOOKUP(AH593,'DON GIA'!$M$1:$P$9,4,0),"")</f>
        <v/>
      </c>
      <c r="AL593" s="459" t="str">
        <f t="shared" si="117"/>
        <v/>
      </c>
      <c r="AM593" s="453"/>
      <c r="AN593" s="453"/>
      <c r="AO593" s="449" t="str">
        <f t="shared" si="120"/>
        <v/>
      </c>
      <c r="AP593" s="463" t="s">
        <v>353</v>
      </c>
      <c r="AQ593" s="462"/>
    </row>
    <row r="594" spans="1:43" ht="157.5" outlineLevel="2">
      <c r="A594" s="455" t="e">
        <f>IF(C593&lt;&gt;"",$C$8:C593,A593)</f>
        <v>#VALUE!</v>
      </c>
      <c r="B594" s="443" t="str">
        <f>IF(C594&lt;&gt;"",COUNTA($C$8:C594),"")</f>
        <v/>
      </c>
      <c r="C594" s="443"/>
      <c r="D594" s="452"/>
      <c r="E594" s="453"/>
      <c r="F594" s="453"/>
      <c r="G594" s="453"/>
      <c r="H594" s="453"/>
      <c r="I594" s="453"/>
      <c r="J594" s="453"/>
      <c r="K594" s="456"/>
      <c r="L594" s="457"/>
      <c r="M594" s="458" t="str">
        <f>IF(K594&lt;&gt;"",VLOOKUP(K594,'DON GIA'!$S$1:$U$19,3,0),"")</f>
        <v/>
      </c>
      <c r="N594" s="458" t="str">
        <f>IF(K594&lt;&gt;"",VLOOKUP(K594,'DON GIA'!$S$1:$V$19,4,0),"")</f>
        <v/>
      </c>
      <c r="O594" s="458" t="str">
        <f t="shared" si="113"/>
        <v/>
      </c>
      <c r="P594" s="458" t="str">
        <f t="shared" si="114"/>
        <v/>
      </c>
      <c r="Q594" s="452" t="s">
        <v>66</v>
      </c>
      <c r="R594" s="453" t="s">
        <v>44</v>
      </c>
      <c r="S594" s="453">
        <v>1</v>
      </c>
      <c r="T594" s="459">
        <f>IF(Q594&lt;&gt;"",VLOOKUP(Q594,'DON GIA'!$H$1:$K$103,4,0),"")</f>
        <v>450000</v>
      </c>
      <c r="U594" s="459">
        <f t="shared" si="121"/>
        <v>450000</v>
      </c>
      <c r="V594" s="456" t="s">
        <v>1165</v>
      </c>
      <c r="W594" s="453" t="s">
        <v>27</v>
      </c>
      <c r="X594" s="460">
        <v>8.19</v>
      </c>
      <c r="Y594" s="461"/>
      <c r="Z594" s="459">
        <f>IF(V594&lt;&gt;"",VLOOKUP(V594,'DON GIA'!$A$1:$D$346,4,0),"")</f>
        <v>802027</v>
      </c>
      <c r="AA594" s="459">
        <f t="shared" si="122"/>
        <v>6568601.1299999999</v>
      </c>
      <c r="AB594" s="452"/>
      <c r="AC594" s="452"/>
      <c r="AD594" s="452"/>
      <c r="AE594" s="452"/>
      <c r="AF594" s="452"/>
      <c r="AG594" s="453"/>
      <c r="AH594" s="452"/>
      <c r="AI594" s="453"/>
      <c r="AJ594" s="453"/>
      <c r="AK594" s="459" t="str">
        <f>IF(AH594&lt;&gt;"",VLOOKUP(AH594,'DON GIA'!$M$1:$P$9,4,0),"")</f>
        <v/>
      </c>
      <c r="AL594" s="459" t="str">
        <f t="shared" si="117"/>
        <v/>
      </c>
      <c r="AM594" s="453"/>
      <c r="AN594" s="453"/>
      <c r="AO594" s="449" t="str">
        <f t="shared" si="120"/>
        <v/>
      </c>
      <c r="AP594" s="463" t="s">
        <v>349</v>
      </c>
      <c r="AQ594" s="462"/>
    </row>
    <row r="595" spans="1:43" ht="94.5" outlineLevel="2">
      <c r="A595" s="455" t="e">
        <f>IF(C594&lt;&gt;"",$C$8:C594,A594)</f>
        <v>#VALUE!</v>
      </c>
      <c r="B595" s="443" t="str">
        <f>IF(C595&lt;&gt;"",COUNTA($C$8:C595),"")</f>
        <v/>
      </c>
      <c r="C595" s="443"/>
      <c r="D595" s="452"/>
      <c r="E595" s="453"/>
      <c r="F595" s="453"/>
      <c r="G595" s="453"/>
      <c r="H595" s="453"/>
      <c r="I595" s="453"/>
      <c r="J595" s="453"/>
      <c r="K595" s="456"/>
      <c r="L595" s="457"/>
      <c r="M595" s="458" t="str">
        <f>IF(K595&lt;&gt;"",VLOOKUP(K595,'DON GIA'!$S$1:$U$19,3,0),"")</f>
        <v/>
      </c>
      <c r="N595" s="458" t="str">
        <f>IF(K595&lt;&gt;"",VLOOKUP(K595,'DON GIA'!$S$1:$V$19,4,0),"")</f>
        <v/>
      </c>
      <c r="O595" s="458" t="str">
        <f t="shared" si="113"/>
        <v/>
      </c>
      <c r="P595" s="458" t="str">
        <f t="shared" si="114"/>
        <v/>
      </c>
      <c r="Q595" s="452" t="s">
        <v>68</v>
      </c>
      <c r="R595" s="453" t="s">
        <v>44</v>
      </c>
      <c r="S595" s="453">
        <v>1</v>
      </c>
      <c r="T595" s="459">
        <f>IF(Q595&lt;&gt;"",VLOOKUP(Q595,'DON GIA'!$H$1:$K$103,4,0),"")</f>
        <v>450000</v>
      </c>
      <c r="U595" s="459">
        <f t="shared" si="121"/>
        <v>450000</v>
      </c>
      <c r="V595" s="456" t="s">
        <v>1166</v>
      </c>
      <c r="W595" s="453" t="s">
        <v>27</v>
      </c>
      <c r="X595" s="460">
        <v>10.92</v>
      </c>
      <c r="Y595" s="461"/>
      <c r="Z595" s="459">
        <f>IF(V595&lt;&gt;"",VLOOKUP(V595,'DON GIA'!$A$1:$D$346,4,0),"")</f>
        <v>1238791</v>
      </c>
      <c r="AA595" s="459">
        <f t="shared" si="122"/>
        <v>13527597.720000001</v>
      </c>
      <c r="AB595" s="452"/>
      <c r="AC595" s="452"/>
      <c r="AD595" s="452"/>
      <c r="AE595" s="452"/>
      <c r="AF595" s="452"/>
      <c r="AG595" s="453"/>
      <c r="AH595" s="452"/>
      <c r="AI595" s="453"/>
      <c r="AJ595" s="453"/>
      <c r="AK595" s="459" t="str">
        <f>IF(AH595&lt;&gt;"",VLOOKUP(AH595,'DON GIA'!$M$1:$P$9,4,0),"")</f>
        <v/>
      </c>
      <c r="AL595" s="459" t="str">
        <f t="shared" si="117"/>
        <v/>
      </c>
      <c r="AM595" s="453"/>
      <c r="AN595" s="453"/>
      <c r="AO595" s="449" t="str">
        <f t="shared" si="120"/>
        <v/>
      </c>
      <c r="AP595" s="456"/>
      <c r="AQ595" s="462"/>
    </row>
    <row r="596" spans="1:43" ht="63" outlineLevel="2">
      <c r="A596" s="455" t="e">
        <f>IF(C595&lt;&gt;"",$C$8:C595,A595)</f>
        <v>#VALUE!</v>
      </c>
      <c r="B596" s="443" t="str">
        <f>IF(C596&lt;&gt;"",COUNTA($C$8:C596),"")</f>
        <v/>
      </c>
      <c r="C596" s="443"/>
      <c r="D596" s="452"/>
      <c r="E596" s="453"/>
      <c r="F596" s="453"/>
      <c r="G596" s="453"/>
      <c r="H596" s="453"/>
      <c r="I596" s="453"/>
      <c r="J596" s="453"/>
      <c r="K596" s="456"/>
      <c r="L596" s="457"/>
      <c r="M596" s="458" t="str">
        <f>IF(K596&lt;&gt;"",VLOOKUP(K596,'DON GIA'!$S$1:$U$19,3,0),"")</f>
        <v/>
      </c>
      <c r="N596" s="458" t="str">
        <f>IF(K596&lt;&gt;"",VLOOKUP(K596,'DON GIA'!$S$1:$V$19,4,0),"")</f>
        <v/>
      </c>
      <c r="O596" s="458" t="str">
        <f t="shared" si="113"/>
        <v/>
      </c>
      <c r="P596" s="458" t="str">
        <f t="shared" si="114"/>
        <v/>
      </c>
      <c r="Q596" s="452" t="s">
        <v>239</v>
      </c>
      <c r="R596" s="453" t="s">
        <v>27</v>
      </c>
      <c r="S596" s="453">
        <v>3</v>
      </c>
      <c r="T596" s="459">
        <f>IF(Q596&lt;&gt;"",VLOOKUP(Q596,'DON GIA'!$H$1:$K$103,4,0),"")</f>
        <v>12000</v>
      </c>
      <c r="U596" s="459">
        <f t="shared" si="121"/>
        <v>36000</v>
      </c>
      <c r="V596" s="456" t="s">
        <v>1160</v>
      </c>
      <c r="W596" s="453" t="s">
        <v>27</v>
      </c>
      <c r="X596" s="460">
        <v>6.24</v>
      </c>
      <c r="Y596" s="461"/>
      <c r="Z596" s="459">
        <f>IF(V596&lt;&gt;"",VLOOKUP(V596,'DON GIA'!$A$1:$D$346,4,0),"")</f>
        <v>269273</v>
      </c>
      <c r="AA596" s="459">
        <f t="shared" si="122"/>
        <v>1680263.52</v>
      </c>
      <c r="AB596" s="452"/>
      <c r="AC596" s="452"/>
      <c r="AD596" s="452"/>
      <c r="AE596" s="452"/>
      <c r="AF596" s="452"/>
      <c r="AG596" s="453"/>
      <c r="AH596" s="452"/>
      <c r="AI596" s="453"/>
      <c r="AJ596" s="453"/>
      <c r="AK596" s="459" t="str">
        <f>IF(AH596&lt;&gt;"",VLOOKUP(AH596,'DON GIA'!$M$1:$P$9,4,0),"")</f>
        <v/>
      </c>
      <c r="AL596" s="459" t="str">
        <f t="shared" si="117"/>
        <v/>
      </c>
      <c r="AM596" s="453"/>
      <c r="AN596" s="453"/>
      <c r="AO596" s="449" t="str">
        <f t="shared" si="120"/>
        <v/>
      </c>
      <c r="AP596" s="456"/>
      <c r="AQ596" s="462"/>
    </row>
    <row r="597" spans="1:43" ht="63" outlineLevel="2">
      <c r="A597" s="455" t="e">
        <f>IF(C596&lt;&gt;"",$C$8:C596,A596)</f>
        <v>#VALUE!</v>
      </c>
      <c r="B597" s="443" t="str">
        <f>IF(C597&lt;&gt;"",COUNTA($C$8:C597),"")</f>
        <v/>
      </c>
      <c r="C597" s="443"/>
      <c r="D597" s="452"/>
      <c r="E597" s="453"/>
      <c r="F597" s="453"/>
      <c r="G597" s="453"/>
      <c r="H597" s="453"/>
      <c r="I597" s="453"/>
      <c r="J597" s="453"/>
      <c r="K597" s="456"/>
      <c r="L597" s="457"/>
      <c r="M597" s="458" t="str">
        <f>IF(K597&lt;&gt;"",VLOOKUP(K597,'DON GIA'!$S$1:$U$19,3,0),"")</f>
        <v/>
      </c>
      <c r="N597" s="458" t="str">
        <f>IF(K597&lt;&gt;"",VLOOKUP(K597,'DON GIA'!$S$1:$V$19,4,0),"")</f>
        <v/>
      </c>
      <c r="O597" s="458" t="str">
        <f t="shared" si="113"/>
        <v/>
      </c>
      <c r="P597" s="458" t="str">
        <f t="shared" si="114"/>
        <v/>
      </c>
      <c r="Q597" s="452" t="s">
        <v>35</v>
      </c>
      <c r="R597" s="453"/>
      <c r="S597" s="453"/>
      <c r="T597" s="459" t="str">
        <f>IF(Q597&lt;&gt;"",VLOOKUP(Q597,'DON GIA'!$H$1:$K$103,4,0),"")</f>
        <v/>
      </c>
      <c r="U597" s="459" t="str">
        <f t="shared" si="121"/>
        <v/>
      </c>
      <c r="V597" s="456" t="s">
        <v>1167</v>
      </c>
      <c r="W597" s="453" t="s">
        <v>38</v>
      </c>
      <c r="X597" s="460">
        <v>0.56999999999999995</v>
      </c>
      <c r="Y597" s="461"/>
      <c r="Z597" s="459">
        <f>IF(V597&lt;&gt;"",VLOOKUP(V597,'DON GIA'!$A$1:$D$346,4,0),"")</f>
        <v>2036769</v>
      </c>
      <c r="AA597" s="459">
        <f t="shared" si="122"/>
        <v>1160958.3299999998</v>
      </c>
      <c r="AB597" s="452"/>
      <c r="AC597" s="452"/>
      <c r="AD597" s="452"/>
      <c r="AE597" s="452"/>
      <c r="AF597" s="452"/>
      <c r="AG597" s="453"/>
      <c r="AH597" s="452"/>
      <c r="AI597" s="453"/>
      <c r="AJ597" s="453"/>
      <c r="AK597" s="459" t="str">
        <f>IF(AH597&lt;&gt;"",VLOOKUP(AH597,'DON GIA'!$M$1:$P$9,4,0),"")</f>
        <v/>
      </c>
      <c r="AL597" s="459" t="str">
        <f t="shared" si="117"/>
        <v/>
      </c>
      <c r="AM597" s="453"/>
      <c r="AN597" s="453"/>
      <c r="AO597" s="449" t="str">
        <f t="shared" si="120"/>
        <v/>
      </c>
      <c r="AP597" s="456"/>
      <c r="AQ597" s="462"/>
    </row>
    <row r="598" spans="1:43" ht="63" outlineLevel="2">
      <c r="A598" s="455" t="e">
        <f>IF(C597&lt;&gt;"",$C$8:C597,A597)</f>
        <v>#VALUE!</v>
      </c>
      <c r="B598" s="443" t="str">
        <f>IF(C598&lt;&gt;"",COUNTA($C$8:C598),"")</f>
        <v/>
      </c>
      <c r="C598" s="443"/>
      <c r="D598" s="452"/>
      <c r="E598" s="453"/>
      <c r="F598" s="453"/>
      <c r="G598" s="453"/>
      <c r="H598" s="453"/>
      <c r="I598" s="453"/>
      <c r="J598" s="453"/>
      <c r="K598" s="456"/>
      <c r="L598" s="457"/>
      <c r="M598" s="458" t="str">
        <f>IF(K598&lt;&gt;"",VLOOKUP(K598,'DON GIA'!$S$1:$U$19,3,0),"")</f>
        <v/>
      </c>
      <c r="N598" s="458" t="str">
        <f>IF(K598&lt;&gt;"",VLOOKUP(K598,'DON GIA'!$S$1:$V$19,4,0),"")</f>
        <v/>
      </c>
      <c r="O598" s="458" t="str">
        <f t="shared" si="113"/>
        <v/>
      </c>
      <c r="P598" s="458" t="str">
        <f t="shared" si="114"/>
        <v/>
      </c>
      <c r="Q598" s="452" t="s">
        <v>35</v>
      </c>
      <c r="R598" s="453"/>
      <c r="S598" s="453"/>
      <c r="T598" s="459" t="str">
        <f>IF(Q598&lt;&gt;"",VLOOKUP(Q598,'DON GIA'!$H$1:$K$103,4,0),"")</f>
        <v/>
      </c>
      <c r="U598" s="459" t="str">
        <f t="shared" si="121"/>
        <v/>
      </c>
      <c r="V598" s="456" t="s">
        <v>1105</v>
      </c>
      <c r="W598" s="453" t="s">
        <v>27</v>
      </c>
      <c r="X598" s="460">
        <v>10.77</v>
      </c>
      <c r="Y598" s="461"/>
      <c r="Z598" s="459">
        <f>IF(V598&lt;&gt;"",VLOOKUP(V598,'DON GIA'!$A$1:$D$346,4,0),"")</f>
        <v>292949</v>
      </c>
      <c r="AA598" s="459">
        <f t="shared" si="122"/>
        <v>3155060.73</v>
      </c>
      <c r="AB598" s="452"/>
      <c r="AC598" s="452"/>
      <c r="AD598" s="452"/>
      <c r="AE598" s="452"/>
      <c r="AF598" s="452"/>
      <c r="AG598" s="453"/>
      <c r="AH598" s="452"/>
      <c r="AI598" s="453"/>
      <c r="AJ598" s="453"/>
      <c r="AK598" s="459" t="str">
        <f>IF(AH598&lt;&gt;"",VLOOKUP(AH598,'DON GIA'!$M$1:$P$9,4,0),"")</f>
        <v/>
      </c>
      <c r="AL598" s="459" t="str">
        <f t="shared" si="117"/>
        <v/>
      </c>
      <c r="AM598" s="453"/>
      <c r="AN598" s="453"/>
      <c r="AO598" s="449" t="str">
        <f t="shared" si="120"/>
        <v/>
      </c>
      <c r="AP598" s="456"/>
      <c r="AQ598" s="462"/>
    </row>
    <row r="599" spans="1:43" ht="63" outlineLevel="2">
      <c r="A599" s="455" t="e">
        <f>IF(C598&lt;&gt;"",$C$8:C598,A598)</f>
        <v>#VALUE!</v>
      </c>
      <c r="B599" s="443" t="str">
        <f>IF(C599&lt;&gt;"",COUNTA($C$8:C599),"")</f>
        <v/>
      </c>
      <c r="C599" s="443"/>
      <c r="D599" s="452"/>
      <c r="E599" s="453"/>
      <c r="F599" s="453"/>
      <c r="G599" s="453"/>
      <c r="H599" s="453"/>
      <c r="I599" s="453"/>
      <c r="J599" s="453"/>
      <c r="K599" s="456"/>
      <c r="L599" s="457"/>
      <c r="M599" s="458" t="str">
        <f>IF(K599&lt;&gt;"",VLOOKUP(K599,'DON GIA'!$S$1:$U$19,3,0),"")</f>
        <v/>
      </c>
      <c r="N599" s="458" t="str">
        <f>IF(K599&lt;&gt;"",VLOOKUP(K599,'DON GIA'!$S$1:$V$19,4,0),"")</f>
        <v/>
      </c>
      <c r="O599" s="458" t="str">
        <f t="shared" si="113"/>
        <v/>
      </c>
      <c r="P599" s="458" t="str">
        <f t="shared" si="114"/>
        <v/>
      </c>
      <c r="Q599" s="452" t="s">
        <v>35</v>
      </c>
      <c r="R599" s="453"/>
      <c r="S599" s="453"/>
      <c r="T599" s="459" t="str">
        <f>IF(Q599&lt;&gt;"",VLOOKUP(Q599,'DON GIA'!$H$1:$K$103,4,0),"")</f>
        <v/>
      </c>
      <c r="U599" s="459" t="str">
        <f t="shared" si="121"/>
        <v/>
      </c>
      <c r="V599" s="456" t="s">
        <v>1168</v>
      </c>
      <c r="W599" s="453" t="s">
        <v>38</v>
      </c>
      <c r="X599" s="460">
        <v>0.39200000000000002</v>
      </c>
      <c r="Y599" s="461"/>
      <c r="Z599" s="459">
        <f>IF(V599&lt;&gt;"",VLOOKUP(V599,'DON GIA'!$A$1:$D$346,4,0),"")</f>
        <v>2132067</v>
      </c>
      <c r="AA599" s="459">
        <f t="shared" si="122"/>
        <v>835770.26400000008</v>
      </c>
      <c r="AB599" s="452"/>
      <c r="AC599" s="452"/>
      <c r="AD599" s="452"/>
      <c r="AE599" s="452"/>
      <c r="AF599" s="452"/>
      <c r="AG599" s="453"/>
      <c r="AH599" s="452"/>
      <c r="AI599" s="453"/>
      <c r="AJ599" s="453"/>
      <c r="AK599" s="459" t="str">
        <f>IF(AH599&lt;&gt;"",VLOOKUP(AH599,'DON GIA'!$M$1:$P$9,4,0),"")</f>
        <v/>
      </c>
      <c r="AL599" s="459" t="str">
        <f t="shared" si="117"/>
        <v/>
      </c>
      <c r="AM599" s="453"/>
      <c r="AN599" s="453"/>
      <c r="AO599" s="449" t="str">
        <f t="shared" si="120"/>
        <v/>
      </c>
      <c r="AP599" s="456"/>
      <c r="AQ599" s="462"/>
    </row>
    <row r="600" spans="1:43" ht="94.5" outlineLevel="2">
      <c r="A600" s="455" t="e">
        <f>IF(C599&lt;&gt;"",$C$8:C599,A599)</f>
        <v>#VALUE!</v>
      </c>
      <c r="B600" s="443" t="str">
        <f>IF(C600&lt;&gt;"",COUNTA($C$8:C600),"")</f>
        <v/>
      </c>
      <c r="C600" s="443"/>
      <c r="D600" s="452"/>
      <c r="E600" s="453"/>
      <c r="F600" s="453"/>
      <c r="G600" s="453"/>
      <c r="H600" s="453"/>
      <c r="I600" s="453"/>
      <c r="J600" s="453"/>
      <c r="K600" s="456"/>
      <c r="L600" s="457"/>
      <c r="M600" s="458" t="str">
        <f>IF(K600&lt;&gt;"",VLOOKUP(K600,'DON GIA'!$S$1:$U$19,3,0),"")</f>
        <v/>
      </c>
      <c r="N600" s="458" t="str">
        <f>IF(K600&lt;&gt;"",VLOOKUP(K600,'DON GIA'!$S$1:$V$19,4,0),"")</f>
        <v/>
      </c>
      <c r="O600" s="458" t="str">
        <f t="shared" si="113"/>
        <v/>
      </c>
      <c r="P600" s="458" t="str">
        <f t="shared" si="114"/>
        <v/>
      </c>
      <c r="Q600" s="452" t="s">
        <v>35</v>
      </c>
      <c r="R600" s="453"/>
      <c r="S600" s="453"/>
      <c r="T600" s="459" t="str">
        <f>IF(Q600&lt;&gt;"",VLOOKUP(Q600,'DON GIA'!$H$1:$K$103,4,0),"")</f>
        <v/>
      </c>
      <c r="U600" s="459" t="str">
        <f t="shared" si="121"/>
        <v/>
      </c>
      <c r="V600" s="456" t="s">
        <v>1169</v>
      </c>
      <c r="W600" s="453" t="s">
        <v>27</v>
      </c>
      <c r="X600" s="460">
        <v>5.25</v>
      </c>
      <c r="Y600" s="461"/>
      <c r="Z600" s="459">
        <f>IF(V600&lt;&gt;"",VLOOKUP(V600,'DON GIA'!$A$1:$D$346,4,0),"")</f>
        <v>5058826</v>
      </c>
      <c r="AA600" s="459">
        <f t="shared" si="122"/>
        <v>26558836.5</v>
      </c>
      <c r="AB600" s="452"/>
      <c r="AC600" s="452"/>
      <c r="AD600" s="452"/>
      <c r="AE600" s="452" t="s">
        <v>31</v>
      </c>
      <c r="AF600" s="452"/>
      <c r="AG600" s="453" t="s">
        <v>34</v>
      </c>
      <c r="AH600" s="452"/>
      <c r="AI600" s="453"/>
      <c r="AJ600" s="453"/>
      <c r="AK600" s="459" t="str">
        <f>IF(AH600&lt;&gt;"",VLOOKUP(AH600,'DON GIA'!$M$1:$P$9,4,0),"")</f>
        <v/>
      </c>
      <c r="AL600" s="459" t="str">
        <f t="shared" si="117"/>
        <v/>
      </c>
      <c r="AM600" s="453"/>
      <c r="AN600" s="453"/>
      <c r="AO600" s="449" t="str">
        <f t="shared" si="120"/>
        <v/>
      </c>
      <c r="AP600" s="456"/>
      <c r="AQ600" s="462"/>
    </row>
    <row r="601" spans="1:43" ht="63" outlineLevel="2">
      <c r="A601" s="455" t="e">
        <f>IF(C600&lt;&gt;"",$C$8:C600,A600)</f>
        <v>#VALUE!</v>
      </c>
      <c r="B601" s="443" t="str">
        <f>IF(C601&lt;&gt;"",COUNTA($C$8:C601),"")</f>
        <v/>
      </c>
      <c r="C601" s="443"/>
      <c r="D601" s="452"/>
      <c r="E601" s="453"/>
      <c r="F601" s="453"/>
      <c r="G601" s="453"/>
      <c r="H601" s="453"/>
      <c r="I601" s="453"/>
      <c r="J601" s="453"/>
      <c r="K601" s="456"/>
      <c r="L601" s="457"/>
      <c r="M601" s="458" t="str">
        <f>IF(K601&lt;&gt;"",VLOOKUP(K601,'DON GIA'!$S$1:$U$19,3,0),"")</f>
        <v/>
      </c>
      <c r="N601" s="458" t="str">
        <f>IF(K601&lt;&gt;"",VLOOKUP(K601,'DON GIA'!$S$1:$V$19,4,0),"")</f>
        <v/>
      </c>
      <c r="O601" s="458" t="str">
        <f t="shared" si="113"/>
        <v/>
      </c>
      <c r="P601" s="458" t="str">
        <f t="shared" si="114"/>
        <v/>
      </c>
      <c r="Q601" s="452" t="s">
        <v>35</v>
      </c>
      <c r="R601" s="453"/>
      <c r="S601" s="453"/>
      <c r="T601" s="459" t="str">
        <f>IF(Q601&lt;&gt;"",VLOOKUP(Q601,'DON GIA'!$H$1:$K$103,4,0),"")</f>
        <v/>
      </c>
      <c r="U601" s="459" t="str">
        <f t="shared" si="121"/>
        <v/>
      </c>
      <c r="V601" s="456" t="s">
        <v>1157</v>
      </c>
      <c r="W601" s="453" t="s">
        <v>38</v>
      </c>
      <c r="X601" s="460">
        <v>0.57599999999999996</v>
      </c>
      <c r="Y601" s="461"/>
      <c r="Z601" s="459">
        <f>IF(V601&lt;&gt;"",VLOOKUP(V601,'DON GIA'!$A$1:$D$346,4,0),"")</f>
        <v>2036769</v>
      </c>
      <c r="AA601" s="459">
        <f t="shared" si="122"/>
        <v>1173178.9439999999</v>
      </c>
      <c r="AB601" s="452"/>
      <c r="AC601" s="452"/>
      <c r="AD601" s="452"/>
      <c r="AE601" s="452"/>
      <c r="AF601" s="452"/>
      <c r="AG601" s="453"/>
      <c r="AH601" s="452"/>
      <c r="AI601" s="453"/>
      <c r="AJ601" s="453"/>
      <c r="AK601" s="459" t="str">
        <f>IF(AH601&lt;&gt;"",VLOOKUP(AH601,'DON GIA'!$M$1:$P$9,4,0),"")</f>
        <v/>
      </c>
      <c r="AL601" s="459" t="str">
        <f t="shared" si="117"/>
        <v/>
      </c>
      <c r="AM601" s="453"/>
      <c r="AN601" s="453"/>
      <c r="AO601" s="449" t="str">
        <f t="shared" si="120"/>
        <v/>
      </c>
      <c r="AP601" s="456"/>
      <c r="AQ601" s="462"/>
    </row>
    <row r="602" spans="1:43" ht="63" outlineLevel="2">
      <c r="A602" s="455" t="e">
        <f>IF(C601&lt;&gt;"",$C$8:C601,A601)</f>
        <v>#VALUE!</v>
      </c>
      <c r="B602" s="443" t="str">
        <f>IF(C602&lt;&gt;"",COUNTA($C$8:C602),"")</f>
        <v/>
      </c>
      <c r="C602" s="443"/>
      <c r="D602" s="452"/>
      <c r="E602" s="453"/>
      <c r="F602" s="453"/>
      <c r="G602" s="453"/>
      <c r="H602" s="453"/>
      <c r="I602" s="453"/>
      <c r="J602" s="453"/>
      <c r="K602" s="456"/>
      <c r="L602" s="457"/>
      <c r="M602" s="458" t="str">
        <f>IF(K602&lt;&gt;"",VLOOKUP(K602,'DON GIA'!$S$1:$U$19,3,0),"")</f>
        <v/>
      </c>
      <c r="N602" s="458" t="str">
        <f>IF(K602&lt;&gt;"",VLOOKUP(K602,'DON GIA'!$S$1:$V$19,4,0),"")</f>
        <v/>
      </c>
      <c r="O602" s="458" t="str">
        <f t="shared" si="113"/>
        <v/>
      </c>
      <c r="P602" s="458" t="str">
        <f t="shared" si="114"/>
        <v/>
      </c>
      <c r="Q602" s="452" t="s">
        <v>35</v>
      </c>
      <c r="R602" s="453"/>
      <c r="S602" s="453"/>
      <c r="T602" s="459" t="str">
        <f>IF(Q602&lt;&gt;"",VLOOKUP(Q602,'DON GIA'!$H$1:$K$103,4,0),"")</f>
        <v/>
      </c>
      <c r="U602" s="459" t="str">
        <f t="shared" si="121"/>
        <v/>
      </c>
      <c r="V602" s="456" t="s">
        <v>1121</v>
      </c>
      <c r="W602" s="453" t="s">
        <v>27</v>
      </c>
      <c r="X602" s="460">
        <v>1.95</v>
      </c>
      <c r="Y602" s="461"/>
      <c r="Z602" s="459">
        <f>IF(V602&lt;&gt;"",VLOOKUP(V602,'DON GIA'!$A$1:$D$346,4,0),"")</f>
        <v>1398600</v>
      </c>
      <c r="AA602" s="459">
        <f t="shared" si="122"/>
        <v>2727270</v>
      </c>
      <c r="AB602" s="452"/>
      <c r="AC602" s="452"/>
      <c r="AD602" s="452"/>
      <c r="AE602" s="452"/>
      <c r="AF602" s="452"/>
      <c r="AG602" s="453"/>
      <c r="AH602" s="452"/>
      <c r="AI602" s="453"/>
      <c r="AJ602" s="453"/>
      <c r="AK602" s="459" t="str">
        <f>IF(AH602&lt;&gt;"",VLOOKUP(AH602,'DON GIA'!$M$1:$P$9,4,0),"")</f>
        <v/>
      </c>
      <c r="AL602" s="459" t="str">
        <f t="shared" si="117"/>
        <v/>
      </c>
      <c r="AM602" s="453"/>
      <c r="AN602" s="453"/>
      <c r="AO602" s="449" t="str">
        <f t="shared" si="120"/>
        <v/>
      </c>
      <c r="AP602" s="456"/>
      <c r="AQ602" s="462"/>
    </row>
    <row r="603" spans="1:43" ht="63" outlineLevel="2">
      <c r="A603" s="455" t="e">
        <f>IF(C602&lt;&gt;"",$C$8:C602,A602)</f>
        <v>#VALUE!</v>
      </c>
      <c r="B603" s="443" t="str">
        <f>IF(C603&lt;&gt;"",COUNTA($C$8:C603),"")</f>
        <v/>
      </c>
      <c r="C603" s="443"/>
      <c r="D603" s="452"/>
      <c r="E603" s="453"/>
      <c r="F603" s="453"/>
      <c r="G603" s="453"/>
      <c r="H603" s="453"/>
      <c r="I603" s="453"/>
      <c r="J603" s="453"/>
      <c r="K603" s="456"/>
      <c r="L603" s="457"/>
      <c r="M603" s="458" t="str">
        <f>IF(K603&lt;&gt;"",VLOOKUP(K603,'DON GIA'!$S$1:$U$19,3,0),"")</f>
        <v/>
      </c>
      <c r="N603" s="458" t="str">
        <f>IF(K603&lt;&gt;"",VLOOKUP(K603,'DON GIA'!$S$1:$V$19,4,0),"")</f>
        <v/>
      </c>
      <c r="O603" s="458" t="str">
        <f t="shared" si="113"/>
        <v/>
      </c>
      <c r="P603" s="458" t="str">
        <f t="shared" si="114"/>
        <v/>
      </c>
      <c r="Q603" s="452" t="s">
        <v>35</v>
      </c>
      <c r="R603" s="453"/>
      <c r="S603" s="453"/>
      <c r="T603" s="459" t="str">
        <f>IF(Q603&lt;&gt;"",VLOOKUP(Q603,'DON GIA'!$H$1:$K$103,4,0),"")</f>
        <v/>
      </c>
      <c r="U603" s="459" t="str">
        <f t="shared" si="121"/>
        <v/>
      </c>
      <c r="V603" s="456" t="s">
        <v>1130</v>
      </c>
      <c r="W603" s="453" t="s">
        <v>27</v>
      </c>
      <c r="X603" s="460">
        <v>7.96</v>
      </c>
      <c r="Y603" s="461"/>
      <c r="Z603" s="459">
        <f>IF(V603&lt;&gt;"",VLOOKUP(V603,'DON GIA'!$A$1:$D$346,4,0),"")</f>
        <v>282038</v>
      </c>
      <c r="AA603" s="459">
        <f t="shared" si="122"/>
        <v>2245022.48</v>
      </c>
      <c r="AB603" s="452"/>
      <c r="AC603" s="452"/>
      <c r="AD603" s="452"/>
      <c r="AE603" s="452"/>
      <c r="AF603" s="452"/>
      <c r="AG603" s="453"/>
      <c r="AH603" s="452"/>
      <c r="AI603" s="453"/>
      <c r="AJ603" s="453"/>
      <c r="AK603" s="459" t="str">
        <f>IF(AH603&lt;&gt;"",VLOOKUP(AH603,'DON GIA'!$M$1:$P$9,4,0),"")</f>
        <v/>
      </c>
      <c r="AL603" s="459" t="str">
        <f t="shared" si="117"/>
        <v/>
      </c>
      <c r="AM603" s="453"/>
      <c r="AN603" s="453"/>
      <c r="AO603" s="449" t="str">
        <f t="shared" si="120"/>
        <v/>
      </c>
      <c r="AP603" s="456"/>
      <c r="AQ603" s="462"/>
    </row>
    <row r="604" spans="1:43" ht="63" outlineLevel="2">
      <c r="A604" s="455" t="e">
        <f>IF(C603&lt;&gt;"",$C$8:C603,A603)</f>
        <v>#VALUE!</v>
      </c>
      <c r="B604" s="443" t="str">
        <f>IF(C604&lt;&gt;"",COUNTA($C$8:C604),"")</f>
        <v/>
      </c>
      <c r="C604" s="443"/>
      <c r="D604" s="452"/>
      <c r="E604" s="453"/>
      <c r="F604" s="453"/>
      <c r="G604" s="453"/>
      <c r="H604" s="453"/>
      <c r="I604" s="453"/>
      <c r="J604" s="453"/>
      <c r="K604" s="456"/>
      <c r="L604" s="457"/>
      <c r="M604" s="458" t="str">
        <f>IF(K604&lt;&gt;"",VLOOKUP(K604,'DON GIA'!$S$1:$U$19,3,0),"")</f>
        <v/>
      </c>
      <c r="N604" s="458" t="str">
        <f>IF(K604&lt;&gt;"",VLOOKUP(K604,'DON GIA'!$S$1:$V$19,4,0),"")</f>
        <v/>
      </c>
      <c r="O604" s="458" t="str">
        <f t="shared" si="113"/>
        <v/>
      </c>
      <c r="P604" s="458" t="str">
        <f t="shared" si="114"/>
        <v/>
      </c>
      <c r="Q604" s="452" t="s">
        <v>35</v>
      </c>
      <c r="R604" s="453"/>
      <c r="S604" s="453"/>
      <c r="T604" s="459" t="str">
        <f>IF(Q604&lt;&gt;"",VLOOKUP(Q604,'DON GIA'!$H$1:$K$103,4,0),"")</f>
        <v/>
      </c>
      <c r="U604" s="459" t="str">
        <f t="shared" si="121"/>
        <v/>
      </c>
      <c r="V604" s="456" t="s">
        <v>1108</v>
      </c>
      <c r="W604" s="453" t="s">
        <v>27</v>
      </c>
      <c r="X604" s="460">
        <v>6.2</v>
      </c>
      <c r="Y604" s="461"/>
      <c r="Z604" s="459">
        <f>IF(V604&lt;&gt;"",VLOOKUP(V604,'DON GIA'!$A$1:$D$346,4,0),"")</f>
        <v>282038</v>
      </c>
      <c r="AA604" s="459">
        <f t="shared" si="122"/>
        <v>1748635.6</v>
      </c>
      <c r="AB604" s="452"/>
      <c r="AC604" s="452"/>
      <c r="AD604" s="452"/>
      <c r="AE604" s="452"/>
      <c r="AF604" s="452"/>
      <c r="AG604" s="453"/>
      <c r="AH604" s="452"/>
      <c r="AI604" s="453"/>
      <c r="AJ604" s="453"/>
      <c r="AK604" s="459" t="str">
        <f>IF(AH604&lt;&gt;"",VLOOKUP(AH604,'DON GIA'!$M$1:$P$9,4,0),"")</f>
        <v/>
      </c>
      <c r="AL604" s="459" t="str">
        <f t="shared" si="117"/>
        <v/>
      </c>
      <c r="AM604" s="453"/>
      <c r="AN604" s="453"/>
      <c r="AO604" s="449" t="str">
        <f t="shared" si="120"/>
        <v/>
      </c>
      <c r="AP604" s="456"/>
      <c r="AQ604" s="462"/>
    </row>
    <row r="605" spans="1:43" ht="63" outlineLevel="2">
      <c r="A605" s="455" t="e">
        <f>IF(C604&lt;&gt;"",$C$8:C604,A604)</f>
        <v>#VALUE!</v>
      </c>
      <c r="B605" s="443" t="str">
        <f>IF(C605&lt;&gt;"",COUNTA($C$8:C605),"")</f>
        <v/>
      </c>
      <c r="C605" s="443"/>
      <c r="D605" s="452"/>
      <c r="E605" s="453"/>
      <c r="F605" s="453"/>
      <c r="G605" s="453"/>
      <c r="H605" s="453"/>
      <c r="I605" s="453"/>
      <c r="J605" s="453"/>
      <c r="K605" s="456"/>
      <c r="L605" s="457"/>
      <c r="M605" s="458" t="str">
        <f>IF(K605&lt;&gt;"",VLOOKUP(K605,'DON GIA'!$S$1:$U$19,3,0),"")</f>
        <v/>
      </c>
      <c r="N605" s="458" t="str">
        <f>IF(K605&lt;&gt;"",VLOOKUP(K605,'DON GIA'!$S$1:$V$19,4,0),"")</f>
        <v/>
      </c>
      <c r="O605" s="458" t="str">
        <f t="shared" si="113"/>
        <v/>
      </c>
      <c r="P605" s="458" t="str">
        <f t="shared" si="114"/>
        <v/>
      </c>
      <c r="Q605" s="452" t="s">
        <v>35</v>
      </c>
      <c r="R605" s="453"/>
      <c r="S605" s="453"/>
      <c r="T605" s="459" t="str">
        <f>IF(Q605&lt;&gt;"",VLOOKUP(Q605,'DON GIA'!$H$1:$K$103,4,0),"")</f>
        <v/>
      </c>
      <c r="U605" s="459" t="str">
        <f t="shared" si="121"/>
        <v/>
      </c>
      <c r="V605" s="456" t="s">
        <v>1006</v>
      </c>
      <c r="W605" s="453" t="s">
        <v>27</v>
      </c>
      <c r="X605" s="460">
        <v>79.53</v>
      </c>
      <c r="Y605" s="461"/>
      <c r="Z605" s="459">
        <f>IF(V605&lt;&gt;"",VLOOKUP(V605,'DON GIA'!$A$1:$D$346,4,0),"")</f>
        <v>109890</v>
      </c>
      <c r="AA605" s="459">
        <f t="shared" si="122"/>
        <v>8739551.6999999993</v>
      </c>
      <c r="AB605" s="452"/>
      <c r="AC605" s="452"/>
      <c r="AD605" s="452"/>
      <c r="AE605" s="452"/>
      <c r="AF605" s="452"/>
      <c r="AG605" s="453"/>
      <c r="AH605" s="452"/>
      <c r="AI605" s="453"/>
      <c r="AJ605" s="453"/>
      <c r="AK605" s="459" t="str">
        <f>IF(AH605&lt;&gt;"",VLOOKUP(AH605,'DON GIA'!$M$1:$P$9,4,0),"")</f>
        <v/>
      </c>
      <c r="AL605" s="459" t="str">
        <f t="shared" si="117"/>
        <v/>
      </c>
      <c r="AM605" s="453"/>
      <c r="AN605" s="453"/>
      <c r="AO605" s="449" t="str">
        <f t="shared" si="120"/>
        <v/>
      </c>
      <c r="AP605" s="456"/>
      <c r="AQ605" s="462"/>
    </row>
    <row r="606" spans="1:43" ht="94.5" outlineLevel="2">
      <c r="A606" s="455" t="e">
        <f>IF(C605&lt;&gt;"",$C$8:C605,A605)</f>
        <v>#VALUE!</v>
      </c>
      <c r="B606" s="443" t="str">
        <f>IF(C606&lt;&gt;"",COUNTA($C$8:C606),"")</f>
        <v/>
      </c>
      <c r="C606" s="443"/>
      <c r="D606" s="452"/>
      <c r="E606" s="453"/>
      <c r="F606" s="453"/>
      <c r="G606" s="453"/>
      <c r="H606" s="453"/>
      <c r="I606" s="453"/>
      <c r="J606" s="453"/>
      <c r="K606" s="456"/>
      <c r="L606" s="457"/>
      <c r="M606" s="458" t="str">
        <f>IF(K606&lt;&gt;"",VLOOKUP(K606,'DON GIA'!$S$1:$U$19,3,0),"")</f>
        <v/>
      </c>
      <c r="N606" s="458" t="str">
        <f>IF(K606&lt;&gt;"",VLOOKUP(K606,'DON GIA'!$S$1:$V$19,4,0),"")</f>
        <v/>
      </c>
      <c r="O606" s="458" t="str">
        <f t="shared" si="113"/>
        <v/>
      </c>
      <c r="P606" s="458" t="str">
        <f t="shared" si="114"/>
        <v/>
      </c>
      <c r="Q606" s="452" t="s">
        <v>35</v>
      </c>
      <c r="R606" s="453"/>
      <c r="S606" s="453"/>
      <c r="T606" s="459" t="str">
        <f>IF(Q606&lt;&gt;"",VLOOKUP(Q606,'DON GIA'!$H$1:$K$103,4,0),"")</f>
        <v/>
      </c>
      <c r="U606" s="459" t="str">
        <f t="shared" si="121"/>
        <v/>
      </c>
      <c r="V606" s="456" t="s">
        <v>1049</v>
      </c>
      <c r="W606" s="453" t="s">
        <v>42</v>
      </c>
      <c r="X606" s="460">
        <v>1</v>
      </c>
      <c r="Y606" s="461"/>
      <c r="Z606" s="459">
        <f>IF(V606&lt;&gt;"",VLOOKUP(V606,'DON GIA'!$A$1:$D$346,4,0),"")</f>
        <v>3793079</v>
      </c>
      <c r="AA606" s="459">
        <f t="shared" si="122"/>
        <v>3793079</v>
      </c>
      <c r="AB606" s="452"/>
      <c r="AC606" s="452"/>
      <c r="AD606" s="452"/>
      <c r="AE606" s="452"/>
      <c r="AF606" s="452"/>
      <c r="AG606" s="453"/>
      <c r="AH606" s="452"/>
      <c r="AI606" s="453"/>
      <c r="AJ606" s="453"/>
      <c r="AK606" s="459" t="str">
        <f>IF(AH606&lt;&gt;"",VLOOKUP(AH606,'DON GIA'!$M$1:$P$9,4,0),"")</f>
        <v/>
      </c>
      <c r="AL606" s="459" t="str">
        <f t="shared" si="117"/>
        <v/>
      </c>
      <c r="AM606" s="453"/>
      <c r="AN606" s="453"/>
      <c r="AO606" s="449" t="str">
        <f t="shared" si="120"/>
        <v/>
      </c>
      <c r="AP606" s="456"/>
      <c r="AQ606" s="462"/>
    </row>
    <row r="607" spans="1:43" ht="31.5" outlineLevel="2">
      <c r="A607" s="455" t="e">
        <f>IF(C606&lt;&gt;"",$C$8:C606,A606)</f>
        <v>#VALUE!</v>
      </c>
      <c r="B607" s="443" t="str">
        <f>IF(C607&lt;&gt;"",COUNTA($C$8:C607),"")</f>
        <v/>
      </c>
      <c r="C607" s="443"/>
      <c r="D607" s="452"/>
      <c r="E607" s="453"/>
      <c r="F607" s="453"/>
      <c r="G607" s="453"/>
      <c r="H607" s="453"/>
      <c r="I607" s="453"/>
      <c r="J607" s="453"/>
      <c r="K607" s="456"/>
      <c r="L607" s="457"/>
      <c r="M607" s="458" t="str">
        <f>IF(K607&lt;&gt;"",VLOOKUP(K607,'DON GIA'!$S$1:$U$19,3,0),"")</f>
        <v/>
      </c>
      <c r="N607" s="458" t="str">
        <f>IF(K607&lt;&gt;"",VLOOKUP(K607,'DON GIA'!$S$1:$V$19,4,0),"")</f>
        <v/>
      </c>
      <c r="O607" s="458" t="str">
        <f t="shared" si="113"/>
        <v/>
      </c>
      <c r="P607" s="458" t="str">
        <f t="shared" si="114"/>
        <v/>
      </c>
      <c r="Q607" s="452" t="s">
        <v>35</v>
      </c>
      <c r="R607" s="453"/>
      <c r="S607" s="453"/>
      <c r="T607" s="459" t="str">
        <f>IF(Q607&lt;&gt;"",VLOOKUP(Q607,'DON GIA'!$H$1:$K$103,4,0),"")</f>
        <v/>
      </c>
      <c r="U607" s="459" t="str">
        <f t="shared" si="121"/>
        <v/>
      </c>
      <c r="V607" s="456" t="s">
        <v>35</v>
      </c>
      <c r="W607" s="453"/>
      <c r="X607" s="460"/>
      <c r="Y607" s="461"/>
      <c r="Z607" s="459" t="str">
        <f>IF(V607&lt;&gt;"",VLOOKUP(V607,'DON GIA'!$A$1:$D$346,4,0),"")</f>
        <v/>
      </c>
      <c r="AA607" s="459" t="str">
        <f t="shared" si="122"/>
        <v/>
      </c>
      <c r="AB607" s="452"/>
      <c r="AC607" s="452"/>
      <c r="AD607" s="452"/>
      <c r="AE607" s="452"/>
      <c r="AF607" s="452"/>
      <c r="AG607" s="453"/>
      <c r="AH607" s="452"/>
      <c r="AI607" s="453"/>
      <c r="AJ607" s="453"/>
      <c r="AK607" s="459" t="str">
        <f>IF(AH607&lt;&gt;"",VLOOKUP(AH607,'DON GIA'!$M$1:$P$9,4,0),"")</f>
        <v/>
      </c>
      <c r="AL607" s="459" t="str">
        <f t="shared" si="117"/>
        <v/>
      </c>
      <c r="AM607" s="453"/>
      <c r="AN607" s="453"/>
      <c r="AO607" s="449" t="str">
        <f t="shared" si="120"/>
        <v/>
      </c>
      <c r="AP607" s="456"/>
      <c r="AQ607" s="462"/>
    </row>
    <row r="608" spans="1:43" ht="31.5" outlineLevel="2">
      <c r="A608" s="455" t="e">
        <f>IF(C607&lt;&gt;"",$C$8:C607,A607)</f>
        <v>#VALUE!</v>
      </c>
      <c r="B608" s="443" t="str">
        <f>IF(C608&lt;&gt;"",COUNTA($C$8:C608),"")</f>
        <v/>
      </c>
      <c r="C608" s="443"/>
      <c r="D608" s="444"/>
      <c r="E608" s="453"/>
      <c r="F608" s="453"/>
      <c r="G608" s="453"/>
      <c r="H608" s="453"/>
      <c r="I608" s="453"/>
      <c r="J608" s="453"/>
      <c r="K608" s="456"/>
      <c r="L608" s="457"/>
      <c r="M608" s="458" t="str">
        <f>IF(K608&lt;&gt;"",VLOOKUP(K608,'DON GIA'!$S$1:$U$19,3,0),"")</f>
        <v/>
      </c>
      <c r="N608" s="458" t="str">
        <f>IF(K608&lt;&gt;"",VLOOKUP(K608,'DON GIA'!$S$1:$V$19,4,0),"")</f>
        <v/>
      </c>
      <c r="O608" s="458" t="str">
        <f t="shared" si="113"/>
        <v/>
      </c>
      <c r="P608" s="458" t="str">
        <f t="shared" si="114"/>
        <v/>
      </c>
      <c r="Q608" s="452" t="s">
        <v>35</v>
      </c>
      <c r="R608" s="453"/>
      <c r="S608" s="453"/>
      <c r="T608" s="459" t="str">
        <f>IF(Q608&lt;&gt;"",VLOOKUP(Q608,'DON GIA'!$H$1:$K$103,4,0),"")</f>
        <v/>
      </c>
      <c r="U608" s="459" t="str">
        <f t="shared" si="121"/>
        <v/>
      </c>
      <c r="V608" s="456" t="s">
        <v>35</v>
      </c>
      <c r="W608" s="453"/>
      <c r="X608" s="460"/>
      <c r="Y608" s="461"/>
      <c r="Z608" s="459" t="str">
        <f>IF(V608&lt;&gt;"",VLOOKUP(V608,'DON GIA'!$A$1:$D$346,4,0),"")</f>
        <v/>
      </c>
      <c r="AA608" s="459" t="str">
        <f t="shared" si="122"/>
        <v/>
      </c>
      <c r="AB608" s="452"/>
      <c r="AC608" s="452"/>
      <c r="AD608" s="452"/>
      <c r="AE608" s="452"/>
      <c r="AF608" s="452"/>
      <c r="AG608" s="453"/>
      <c r="AH608" s="452"/>
      <c r="AI608" s="453"/>
      <c r="AJ608" s="453"/>
      <c r="AK608" s="459" t="str">
        <f>IF(AH608&lt;&gt;"",VLOOKUP(AH608,'DON GIA'!$M$1:$P$9,4,0),"")</f>
        <v/>
      </c>
      <c r="AL608" s="459" t="str">
        <f t="shared" si="117"/>
        <v/>
      </c>
      <c r="AM608" s="453"/>
      <c r="AN608" s="453"/>
      <c r="AO608" s="449" t="str">
        <f t="shared" si="120"/>
        <v/>
      </c>
      <c r="AP608" s="456"/>
      <c r="AQ608" s="462"/>
    </row>
    <row r="609" spans="1:43" ht="62.25" outlineLevel="1">
      <c r="A609" s="410" t="s">
        <v>815</v>
      </c>
      <c r="B609" s="443">
        <f>IF(C609&lt;&gt;"",COUNTA($C$8:C609),"")</f>
        <v>46</v>
      </c>
      <c r="C609" s="443">
        <v>438</v>
      </c>
      <c r="D609" s="444" t="s">
        <v>275</v>
      </c>
      <c r="E609" s="445"/>
      <c r="F609" s="445"/>
      <c r="G609" s="445"/>
      <c r="H609" s="445"/>
      <c r="I609" s="445"/>
      <c r="J609" s="445"/>
      <c r="K609" s="446"/>
      <c r="L609" s="447">
        <f>SUBTOTAL(9,L610:L622)</f>
        <v>113.11</v>
      </c>
      <c r="M609" s="448"/>
      <c r="N609" s="448"/>
      <c r="O609" s="448">
        <f>SUBTOTAL(9,O610:O622)</f>
        <v>189911690</v>
      </c>
      <c r="P609" s="448">
        <f>SUBTOTAL(9,P610:P622)</f>
        <v>0</v>
      </c>
      <c r="Q609" s="444"/>
      <c r="R609" s="445"/>
      <c r="S609" s="445">
        <f>SUBTOTAL(9,S610:S622)</f>
        <v>0</v>
      </c>
      <c r="T609" s="449"/>
      <c r="U609" s="449">
        <f>SUBTOTAL(9,U610:U622)</f>
        <v>0</v>
      </c>
      <c r="V609" s="446"/>
      <c r="W609" s="445"/>
      <c r="X609" s="450">
        <f>SUBTOTAL(9,X610:X622)</f>
        <v>209.80300000000005</v>
      </c>
      <c r="Y609" s="451">
        <f>SUBTOTAL(9,Y610:Y622)</f>
        <v>0</v>
      </c>
      <c r="Z609" s="449"/>
      <c r="AA609" s="449">
        <f>SUBTOTAL(9,AA610:AA622)</f>
        <v>460758159.574</v>
      </c>
      <c r="AB609" s="452"/>
      <c r="AC609" s="452"/>
      <c r="AD609" s="452"/>
      <c r="AE609" s="452"/>
      <c r="AF609" s="452"/>
      <c r="AG609" s="453"/>
      <c r="AH609" s="452"/>
      <c r="AI609" s="445"/>
      <c r="AJ609" s="445">
        <f>SUBTOTAL(9,AJ610:AJ622)</f>
        <v>3</v>
      </c>
      <c r="AK609" s="449"/>
      <c r="AL609" s="449">
        <f>SUBTOTAL(9,AL610:AL622)</f>
        <v>42791840</v>
      </c>
      <c r="AM609" s="445"/>
      <c r="AN609" s="445">
        <f>SUBTOTAL(9,AN610:AN622)</f>
        <v>1</v>
      </c>
      <c r="AO609" s="449">
        <f t="shared" si="120"/>
        <v>693461689.574</v>
      </c>
      <c r="AP609" s="454"/>
      <c r="AQ609" s="423"/>
    </row>
    <row r="610" spans="1:43" ht="126" outlineLevel="2">
      <c r="A610" s="455" t="e">
        <f>IF(C609&lt;&gt;"",$C$8:C609,A608)</f>
        <v>#VALUE!</v>
      </c>
      <c r="B610" s="443" t="str">
        <f>IF(C610&lt;&gt;"",COUNTA($C$8:C610),"")</f>
        <v/>
      </c>
      <c r="C610" s="443"/>
      <c r="D610" s="452" t="s">
        <v>276</v>
      </c>
      <c r="E610" s="453">
        <v>2</v>
      </c>
      <c r="F610" s="453"/>
      <c r="G610" s="453">
        <v>437</v>
      </c>
      <c r="H610" s="453">
        <v>79</v>
      </c>
      <c r="I610" s="453" t="s">
        <v>223</v>
      </c>
      <c r="J610" s="453" t="s">
        <v>224</v>
      </c>
      <c r="K610" s="456" t="s">
        <v>973</v>
      </c>
      <c r="L610" s="457">
        <v>113.11</v>
      </c>
      <c r="M610" s="458">
        <f>IF(K610&lt;&gt;"",VLOOKUP(K610,'DON GIA'!$S$1:$U$19,3,0),"")</f>
        <v>1679000</v>
      </c>
      <c r="N610" s="458">
        <f>IF(K610&lt;&gt;"",VLOOKUP(K610,'DON GIA'!$S$1:$V$19,4,0),"")</f>
        <v>0</v>
      </c>
      <c r="O610" s="458">
        <f t="shared" si="113"/>
        <v>189911690</v>
      </c>
      <c r="P610" s="458">
        <f t="shared" si="114"/>
        <v>0</v>
      </c>
      <c r="Q610" s="452" t="s">
        <v>35</v>
      </c>
      <c r="R610" s="453"/>
      <c r="S610" s="453"/>
      <c r="T610" s="459" t="str">
        <f>IF(Q610&lt;&gt;"",VLOOKUP(Q610,'DON GIA'!$H$1:$K$103,4,0),"")</f>
        <v/>
      </c>
      <c r="U610" s="459" t="str">
        <f t="shared" ref="U610:U622" si="123">IF(Q610&lt;&gt;"",IF(ISNUMBER(T610),S610*T610,""),"")</f>
        <v/>
      </c>
      <c r="V610" s="456" t="s">
        <v>1142</v>
      </c>
      <c r="W610" s="453" t="s">
        <v>27</v>
      </c>
      <c r="X610" s="460">
        <v>21.32</v>
      </c>
      <c r="Y610" s="461"/>
      <c r="Z610" s="459">
        <f>IF(V610&lt;&gt;"",VLOOKUP(V610,'DON GIA'!$A$1:$D$346,4,0),"")</f>
        <v>3840615</v>
      </c>
      <c r="AA610" s="459">
        <f t="shared" ref="AA610:AA622" si="124">IF(V610&lt;&gt;"",IF(ISNUMBER(Z610),X610*Z610,""),"")</f>
        <v>81881911.799999997</v>
      </c>
      <c r="AB610" s="452" t="s">
        <v>32</v>
      </c>
      <c r="AC610" s="452" t="s">
        <v>29</v>
      </c>
      <c r="AD610" s="452" t="s">
        <v>36</v>
      </c>
      <c r="AE610" s="452" t="s">
        <v>31</v>
      </c>
      <c r="AF610" s="452" t="s">
        <v>32</v>
      </c>
      <c r="AG610" s="453" t="s">
        <v>41</v>
      </c>
      <c r="AH610" s="452" t="s">
        <v>562</v>
      </c>
      <c r="AI610" s="453" t="s">
        <v>409</v>
      </c>
      <c r="AJ610" s="453">
        <v>2</v>
      </c>
      <c r="AK610" s="459">
        <f>IF(AH610&lt;&gt;"",VLOOKUP(AH610,'DON GIA'!$M$1:$P$9,4,0),"")</f>
        <v>12895920</v>
      </c>
      <c r="AL610" s="459">
        <f t="shared" si="117"/>
        <v>25791840</v>
      </c>
      <c r="AM610" s="453" t="s">
        <v>407</v>
      </c>
      <c r="AN610" s="453">
        <v>1</v>
      </c>
      <c r="AO610" s="449" t="str">
        <f t="shared" si="120"/>
        <v/>
      </c>
      <c r="AP610" s="454" t="s">
        <v>1828</v>
      </c>
      <c r="AQ610" s="462"/>
    </row>
    <row r="611" spans="1:43" ht="409.5" outlineLevel="2">
      <c r="A611" s="455" t="e">
        <f>IF(C610&lt;&gt;"",$C$8:C610,A610)</f>
        <v>#VALUE!</v>
      </c>
      <c r="B611" s="443" t="str">
        <f>IF(C611&lt;&gt;"",COUNTA($C$8:C611),"")</f>
        <v/>
      </c>
      <c r="C611" s="443"/>
      <c r="D611" s="452" t="s">
        <v>71</v>
      </c>
      <c r="E611" s="453"/>
      <c r="F611" s="453"/>
      <c r="G611" s="453"/>
      <c r="H611" s="453"/>
      <c r="I611" s="453"/>
      <c r="J611" s="453"/>
      <c r="K611" s="456"/>
      <c r="L611" s="457"/>
      <c r="M611" s="458" t="str">
        <f>IF(K611&lt;&gt;"",VLOOKUP(K611,'DON GIA'!$S$1:$U$19,3,0),"")</f>
        <v/>
      </c>
      <c r="N611" s="458" t="str">
        <f>IF(K611&lt;&gt;"",VLOOKUP(K611,'DON GIA'!$S$1:$V$19,4,0),"")</f>
        <v/>
      </c>
      <c r="O611" s="458" t="str">
        <f t="shared" si="113"/>
        <v/>
      </c>
      <c r="P611" s="458" t="str">
        <f t="shared" si="114"/>
        <v/>
      </c>
      <c r="Q611" s="452" t="s">
        <v>35</v>
      </c>
      <c r="R611" s="453"/>
      <c r="S611" s="453"/>
      <c r="T611" s="459" t="str">
        <f>IF(Q611&lt;&gt;"",VLOOKUP(Q611,'DON GIA'!$H$1:$K$103,4,0),"")</f>
        <v/>
      </c>
      <c r="U611" s="459" t="str">
        <f t="shared" si="123"/>
        <v/>
      </c>
      <c r="V611" s="456" t="s">
        <v>1063</v>
      </c>
      <c r="W611" s="453" t="s">
        <v>27</v>
      </c>
      <c r="X611" s="460">
        <v>78.95</v>
      </c>
      <c r="Y611" s="461"/>
      <c r="Z611" s="459">
        <f>IF(V611&lt;&gt;"",VLOOKUP(V611,'DON GIA'!$A$1:$D$346,4,0),"")</f>
        <v>3941166</v>
      </c>
      <c r="AA611" s="459">
        <f t="shared" si="124"/>
        <v>311155055.69999999</v>
      </c>
      <c r="AB611" s="452" t="s">
        <v>32</v>
      </c>
      <c r="AC611" s="452" t="s">
        <v>29</v>
      </c>
      <c r="AD611" s="452" t="s">
        <v>30</v>
      </c>
      <c r="AE611" s="452" t="s">
        <v>31</v>
      </c>
      <c r="AF611" s="452" t="s">
        <v>32</v>
      </c>
      <c r="AG611" s="453" t="s">
        <v>33</v>
      </c>
      <c r="AH611" s="452" t="s">
        <v>579</v>
      </c>
      <c r="AI611" s="453" t="s">
        <v>560</v>
      </c>
      <c r="AJ611" s="453">
        <v>1</v>
      </c>
      <c r="AK611" s="459">
        <f>IF(AH611&lt;&gt;"",VLOOKUP(AH611,'DON GIA'!$M$1:$P$9,4,0),"")</f>
        <v>17000000</v>
      </c>
      <c r="AL611" s="459">
        <f t="shared" si="117"/>
        <v>17000000</v>
      </c>
      <c r="AM611" s="453"/>
      <c r="AN611" s="453"/>
      <c r="AO611" s="449" t="str">
        <f t="shared" si="120"/>
        <v/>
      </c>
      <c r="AP611" s="463" t="s">
        <v>1829</v>
      </c>
      <c r="AQ611" s="462"/>
    </row>
    <row r="612" spans="1:43" ht="257.25" outlineLevel="2">
      <c r="A612" s="455" t="e">
        <f>IF(C611&lt;&gt;"",$C$8:C611,A611)</f>
        <v>#VALUE!</v>
      </c>
      <c r="B612" s="443" t="str">
        <f>IF(C612&lt;&gt;"",COUNTA($C$8:C612),"")</f>
        <v/>
      </c>
      <c r="C612" s="443"/>
      <c r="D612" s="452"/>
      <c r="E612" s="453"/>
      <c r="F612" s="453"/>
      <c r="G612" s="453"/>
      <c r="H612" s="453"/>
      <c r="I612" s="453"/>
      <c r="J612" s="453"/>
      <c r="K612" s="456"/>
      <c r="L612" s="457"/>
      <c r="M612" s="458" t="str">
        <f>IF(K612&lt;&gt;"",VLOOKUP(K612,'DON GIA'!$S$1:$U$19,3,0),"")</f>
        <v/>
      </c>
      <c r="N612" s="458" t="str">
        <f>IF(K612&lt;&gt;"",VLOOKUP(K612,'DON GIA'!$S$1:$V$19,4,0),"")</f>
        <v/>
      </c>
      <c r="O612" s="458" t="str">
        <f t="shared" si="113"/>
        <v/>
      </c>
      <c r="P612" s="458" t="str">
        <f t="shared" si="114"/>
        <v/>
      </c>
      <c r="Q612" s="452" t="s">
        <v>35</v>
      </c>
      <c r="R612" s="453"/>
      <c r="S612" s="453"/>
      <c r="T612" s="459" t="str">
        <f>IF(Q612&lt;&gt;"",VLOOKUP(Q612,'DON GIA'!$H$1:$K$103,4,0),"")</f>
        <v/>
      </c>
      <c r="U612" s="459" t="str">
        <f t="shared" si="123"/>
        <v/>
      </c>
      <c r="V612" s="456" t="s">
        <v>1108</v>
      </c>
      <c r="W612" s="453" t="s">
        <v>27</v>
      </c>
      <c r="X612" s="460">
        <v>7.9</v>
      </c>
      <c r="Y612" s="461"/>
      <c r="Z612" s="459">
        <f>IF(V612&lt;&gt;"",VLOOKUP(V612,'DON GIA'!$A$1:$D$346,4,0),"")</f>
        <v>282038</v>
      </c>
      <c r="AA612" s="459">
        <f t="shared" si="124"/>
        <v>2228100.2000000002</v>
      </c>
      <c r="AB612" s="452"/>
      <c r="AC612" s="452"/>
      <c r="AD612" s="452"/>
      <c r="AE612" s="452"/>
      <c r="AF612" s="452"/>
      <c r="AG612" s="453"/>
      <c r="AH612" s="452"/>
      <c r="AI612" s="453"/>
      <c r="AJ612" s="453"/>
      <c r="AK612" s="459" t="str">
        <f>IF(AH612&lt;&gt;"",VLOOKUP(AH612,'DON GIA'!$M$1:$P$9,4,0),"")</f>
        <v/>
      </c>
      <c r="AL612" s="459" t="str">
        <f t="shared" si="117"/>
        <v/>
      </c>
      <c r="AM612" s="453"/>
      <c r="AN612" s="453"/>
      <c r="AO612" s="449" t="str">
        <f t="shared" si="120"/>
        <v/>
      </c>
      <c r="AP612" s="463" t="s">
        <v>1830</v>
      </c>
      <c r="AQ612" s="462"/>
    </row>
    <row r="613" spans="1:43" ht="157.5" outlineLevel="2">
      <c r="A613" s="455" t="e">
        <f>IF(C612&lt;&gt;"",$C$8:C612,A612)</f>
        <v>#VALUE!</v>
      </c>
      <c r="B613" s="443" t="str">
        <f>IF(C613&lt;&gt;"",COUNTA($C$8:C613),"")</f>
        <v/>
      </c>
      <c r="C613" s="443"/>
      <c r="D613" s="452"/>
      <c r="E613" s="453"/>
      <c r="F613" s="453"/>
      <c r="G613" s="453"/>
      <c r="H613" s="453"/>
      <c r="I613" s="453"/>
      <c r="J613" s="453"/>
      <c r="K613" s="456"/>
      <c r="L613" s="457"/>
      <c r="M613" s="458" t="str">
        <f>IF(K613&lt;&gt;"",VLOOKUP(K613,'DON GIA'!$S$1:$U$19,3,0),"")</f>
        <v/>
      </c>
      <c r="N613" s="458" t="str">
        <f>IF(K613&lt;&gt;"",VLOOKUP(K613,'DON GIA'!$S$1:$V$19,4,0),"")</f>
        <v/>
      </c>
      <c r="O613" s="458" t="str">
        <f t="shared" si="113"/>
        <v/>
      </c>
      <c r="P613" s="458" t="str">
        <f t="shared" si="114"/>
        <v/>
      </c>
      <c r="Q613" s="452" t="s">
        <v>35</v>
      </c>
      <c r="R613" s="453"/>
      <c r="S613" s="453"/>
      <c r="T613" s="459" t="str">
        <f>IF(Q613&lt;&gt;"",VLOOKUP(Q613,'DON GIA'!$H$1:$K$103,4,0),"")</f>
        <v/>
      </c>
      <c r="U613" s="459" t="str">
        <f t="shared" si="123"/>
        <v/>
      </c>
      <c r="V613" s="456" t="s">
        <v>1121</v>
      </c>
      <c r="W613" s="453" t="s">
        <v>27</v>
      </c>
      <c r="X613" s="460">
        <v>2.4</v>
      </c>
      <c r="Y613" s="461"/>
      <c r="Z613" s="459">
        <f>IF(V613&lt;&gt;"",VLOOKUP(V613,'DON GIA'!$A$1:$D$346,4,0),"")</f>
        <v>1398600</v>
      </c>
      <c r="AA613" s="459">
        <f t="shared" si="124"/>
        <v>3356640</v>
      </c>
      <c r="AB613" s="452"/>
      <c r="AC613" s="452"/>
      <c r="AD613" s="452"/>
      <c r="AE613" s="452"/>
      <c r="AF613" s="452"/>
      <c r="AG613" s="453"/>
      <c r="AH613" s="452"/>
      <c r="AI613" s="453"/>
      <c r="AJ613" s="453"/>
      <c r="AK613" s="459" t="str">
        <f>IF(AH613&lt;&gt;"",VLOOKUP(AH613,'DON GIA'!$M$1:$P$9,4,0),"")</f>
        <v/>
      </c>
      <c r="AL613" s="459" t="str">
        <f t="shared" si="117"/>
        <v/>
      </c>
      <c r="AM613" s="453"/>
      <c r="AN613" s="453"/>
      <c r="AO613" s="449" t="str">
        <f t="shared" si="120"/>
        <v/>
      </c>
      <c r="AP613" s="463" t="s">
        <v>348</v>
      </c>
      <c r="AQ613" s="462"/>
    </row>
    <row r="614" spans="1:43" ht="63" outlineLevel="2">
      <c r="A614" s="455" t="e">
        <f>IF(C613&lt;&gt;"",$C$8:C613,A613)</f>
        <v>#VALUE!</v>
      </c>
      <c r="B614" s="443" t="str">
        <f>IF(C614&lt;&gt;"",COUNTA($C$8:C614),"")</f>
        <v/>
      </c>
      <c r="C614" s="443"/>
      <c r="D614" s="452"/>
      <c r="E614" s="453"/>
      <c r="F614" s="453"/>
      <c r="G614" s="453"/>
      <c r="H614" s="453"/>
      <c r="I614" s="453"/>
      <c r="J614" s="453"/>
      <c r="K614" s="456"/>
      <c r="L614" s="457"/>
      <c r="M614" s="458" t="str">
        <f>IF(K614&lt;&gt;"",VLOOKUP(K614,'DON GIA'!$S$1:$U$19,3,0),"")</f>
        <v/>
      </c>
      <c r="N614" s="458" t="str">
        <f>IF(K614&lt;&gt;"",VLOOKUP(K614,'DON GIA'!$S$1:$V$19,4,0),"")</f>
        <v/>
      </c>
      <c r="O614" s="458" t="str">
        <f t="shared" si="113"/>
        <v/>
      </c>
      <c r="P614" s="458" t="str">
        <f t="shared" si="114"/>
        <v/>
      </c>
      <c r="Q614" s="452" t="s">
        <v>35</v>
      </c>
      <c r="R614" s="453"/>
      <c r="S614" s="453"/>
      <c r="T614" s="459" t="str">
        <f>IF(Q614&lt;&gt;"",VLOOKUP(Q614,'DON GIA'!$H$1:$K$103,4,0),"")</f>
        <v/>
      </c>
      <c r="U614" s="459" t="str">
        <f t="shared" si="123"/>
        <v/>
      </c>
      <c r="V614" s="456" t="s">
        <v>1130</v>
      </c>
      <c r="W614" s="453" t="s">
        <v>27</v>
      </c>
      <c r="X614" s="460">
        <v>3.2</v>
      </c>
      <c r="Y614" s="461"/>
      <c r="Z614" s="459">
        <f>IF(V614&lt;&gt;"",VLOOKUP(V614,'DON GIA'!$A$1:$D$346,4,0),"")</f>
        <v>282038</v>
      </c>
      <c r="AA614" s="459">
        <f t="shared" si="124"/>
        <v>902521.60000000009</v>
      </c>
      <c r="AB614" s="452"/>
      <c r="AC614" s="452"/>
      <c r="AD614" s="452"/>
      <c r="AE614" s="452"/>
      <c r="AF614" s="452"/>
      <c r="AG614" s="453"/>
      <c r="AH614" s="452"/>
      <c r="AI614" s="453"/>
      <c r="AJ614" s="453"/>
      <c r="AK614" s="459" t="str">
        <f>IF(AH614&lt;&gt;"",VLOOKUP(AH614,'DON GIA'!$M$1:$P$9,4,0),"")</f>
        <v/>
      </c>
      <c r="AL614" s="459" t="str">
        <f t="shared" si="117"/>
        <v/>
      </c>
      <c r="AM614" s="453"/>
      <c r="AN614" s="453"/>
      <c r="AO614" s="449" t="str">
        <f t="shared" si="120"/>
        <v/>
      </c>
      <c r="AP614" s="456"/>
      <c r="AQ614" s="462"/>
    </row>
    <row r="615" spans="1:43" ht="94.5" outlineLevel="2">
      <c r="A615" s="455" t="e">
        <f>IF(C614&lt;&gt;"",$C$8:C614,A614)</f>
        <v>#VALUE!</v>
      </c>
      <c r="B615" s="443" t="str">
        <f>IF(C615&lt;&gt;"",COUNTA($C$8:C615),"")</f>
        <v/>
      </c>
      <c r="C615" s="443"/>
      <c r="D615" s="452"/>
      <c r="E615" s="453"/>
      <c r="F615" s="453"/>
      <c r="G615" s="453"/>
      <c r="H615" s="453"/>
      <c r="I615" s="453"/>
      <c r="J615" s="453"/>
      <c r="K615" s="456"/>
      <c r="L615" s="457"/>
      <c r="M615" s="458" t="str">
        <f>IF(K615&lt;&gt;"",VLOOKUP(K615,'DON GIA'!$S$1:$U$19,3,0),"")</f>
        <v/>
      </c>
      <c r="N615" s="458" t="str">
        <f>IF(K615&lt;&gt;"",VLOOKUP(K615,'DON GIA'!$S$1:$V$19,4,0),"")</f>
        <v/>
      </c>
      <c r="O615" s="458" t="str">
        <f t="shared" si="113"/>
        <v/>
      </c>
      <c r="P615" s="458" t="str">
        <f t="shared" si="114"/>
        <v/>
      </c>
      <c r="Q615" s="452" t="s">
        <v>35</v>
      </c>
      <c r="R615" s="453"/>
      <c r="S615" s="453"/>
      <c r="T615" s="459" t="str">
        <f>IF(Q615&lt;&gt;"",VLOOKUP(Q615,'DON GIA'!$H$1:$K$103,4,0),"")</f>
        <v/>
      </c>
      <c r="U615" s="459" t="str">
        <f t="shared" si="123"/>
        <v/>
      </c>
      <c r="V615" s="456" t="s">
        <v>1144</v>
      </c>
      <c r="W615" s="453" t="s">
        <v>27</v>
      </c>
      <c r="X615" s="460">
        <v>4.25</v>
      </c>
      <c r="Y615" s="461"/>
      <c r="Z615" s="459">
        <f>IF(V615&lt;&gt;"",VLOOKUP(V615,'DON GIA'!$A$1:$D$346,4,0),"")</f>
        <v>10375629</v>
      </c>
      <c r="AA615" s="459">
        <f t="shared" si="124"/>
        <v>44096423.25</v>
      </c>
      <c r="AB615" s="452"/>
      <c r="AC615" s="452"/>
      <c r="AD615" s="452"/>
      <c r="AE615" s="452" t="s">
        <v>31</v>
      </c>
      <c r="AF615" s="452"/>
      <c r="AG615" s="453" t="s">
        <v>34</v>
      </c>
      <c r="AH615" s="452"/>
      <c r="AI615" s="453"/>
      <c r="AJ615" s="453"/>
      <c r="AK615" s="459" t="str">
        <f>IF(AH615&lt;&gt;"",VLOOKUP(AH615,'DON GIA'!$M$1:$P$9,4,0),"")</f>
        <v/>
      </c>
      <c r="AL615" s="459" t="str">
        <f t="shared" si="117"/>
        <v/>
      </c>
      <c r="AM615" s="453"/>
      <c r="AN615" s="453"/>
      <c r="AO615" s="449" t="str">
        <f t="shared" si="120"/>
        <v/>
      </c>
      <c r="AP615" s="456"/>
      <c r="AQ615" s="462"/>
    </row>
    <row r="616" spans="1:43" ht="31.5" outlineLevel="2">
      <c r="A616" s="455" t="e">
        <f>IF(C615&lt;&gt;"",$C$8:C615,A615)</f>
        <v>#VALUE!</v>
      </c>
      <c r="B616" s="443" t="str">
        <f>IF(C616&lt;&gt;"",COUNTA($C$8:C616),"")</f>
        <v/>
      </c>
      <c r="C616" s="443"/>
      <c r="D616" s="452"/>
      <c r="E616" s="453"/>
      <c r="F616" s="453"/>
      <c r="G616" s="453"/>
      <c r="H616" s="453"/>
      <c r="I616" s="453"/>
      <c r="J616" s="453"/>
      <c r="K616" s="456"/>
      <c r="L616" s="457"/>
      <c r="M616" s="458" t="str">
        <f>IF(K616&lt;&gt;"",VLOOKUP(K616,'DON GIA'!$S$1:$U$19,3,0),"")</f>
        <v/>
      </c>
      <c r="N616" s="458" t="str">
        <f>IF(K616&lt;&gt;"",VLOOKUP(K616,'DON GIA'!$S$1:$V$19,4,0),"")</f>
        <v/>
      </c>
      <c r="O616" s="458" t="str">
        <f t="shared" si="113"/>
        <v/>
      </c>
      <c r="P616" s="458" t="str">
        <f t="shared" si="114"/>
        <v/>
      </c>
      <c r="Q616" s="452" t="s">
        <v>35</v>
      </c>
      <c r="R616" s="453"/>
      <c r="S616" s="453"/>
      <c r="T616" s="459" t="str">
        <f>IF(Q616&lt;&gt;"",VLOOKUP(Q616,'DON GIA'!$H$1:$K$103,4,0),"")</f>
        <v/>
      </c>
      <c r="U616" s="459" t="str">
        <f t="shared" si="123"/>
        <v/>
      </c>
      <c r="V616" s="456" t="s">
        <v>1151</v>
      </c>
      <c r="W616" s="453" t="s">
        <v>38</v>
      </c>
      <c r="X616" s="460">
        <v>0.51300000000000001</v>
      </c>
      <c r="Y616" s="461"/>
      <c r="Z616" s="459">
        <f>IF(V616&lt;&gt;"",VLOOKUP(V616,'DON GIA'!$A$1:$D$346,4,0),"")</f>
        <v>2523428</v>
      </c>
      <c r="AA616" s="459">
        <f t="shared" si="124"/>
        <v>1294518.564</v>
      </c>
      <c r="AB616" s="452"/>
      <c r="AC616" s="452"/>
      <c r="AD616" s="452"/>
      <c r="AE616" s="452"/>
      <c r="AF616" s="452"/>
      <c r="AG616" s="453"/>
      <c r="AH616" s="452"/>
      <c r="AI616" s="453"/>
      <c r="AJ616" s="453"/>
      <c r="AK616" s="459" t="str">
        <f>IF(AH616&lt;&gt;"",VLOOKUP(AH616,'DON GIA'!$M$1:$P$9,4,0),"")</f>
        <v/>
      </c>
      <c r="AL616" s="459" t="str">
        <f t="shared" si="117"/>
        <v/>
      </c>
      <c r="AM616" s="453"/>
      <c r="AN616" s="453"/>
      <c r="AO616" s="449" t="str">
        <f t="shared" si="120"/>
        <v/>
      </c>
      <c r="AP616" s="456"/>
      <c r="AQ616" s="462"/>
    </row>
    <row r="617" spans="1:43" ht="31.5" outlineLevel="2">
      <c r="A617" s="455" t="e">
        <f>IF(C616&lt;&gt;"",$C$8:C616,A616)</f>
        <v>#VALUE!</v>
      </c>
      <c r="B617" s="443" t="str">
        <f>IF(C617&lt;&gt;"",COUNTA($C$8:C617),"")</f>
        <v/>
      </c>
      <c r="C617" s="443"/>
      <c r="D617" s="452"/>
      <c r="E617" s="453"/>
      <c r="F617" s="453"/>
      <c r="G617" s="453"/>
      <c r="H617" s="453"/>
      <c r="I617" s="453"/>
      <c r="J617" s="453"/>
      <c r="K617" s="456"/>
      <c r="L617" s="457"/>
      <c r="M617" s="458" t="str">
        <f>IF(K617&lt;&gt;"",VLOOKUP(K617,'DON GIA'!$S$1:$U$19,3,0),"")</f>
        <v/>
      </c>
      <c r="N617" s="458" t="str">
        <f>IF(K617&lt;&gt;"",VLOOKUP(K617,'DON GIA'!$S$1:$V$19,4,0),"")</f>
        <v/>
      </c>
      <c r="O617" s="458" t="str">
        <f t="shared" si="113"/>
        <v/>
      </c>
      <c r="P617" s="458" t="str">
        <f t="shared" si="114"/>
        <v/>
      </c>
      <c r="Q617" s="452" t="s">
        <v>35</v>
      </c>
      <c r="R617" s="453"/>
      <c r="S617" s="453"/>
      <c r="T617" s="459" t="str">
        <f>IF(Q617&lt;&gt;"",VLOOKUP(Q617,'DON GIA'!$H$1:$K$103,4,0),"")</f>
        <v/>
      </c>
      <c r="U617" s="459" t="str">
        <f t="shared" si="123"/>
        <v/>
      </c>
      <c r="V617" s="456" t="s">
        <v>1106</v>
      </c>
      <c r="W617" s="453" t="s">
        <v>27</v>
      </c>
      <c r="X617" s="460">
        <v>1.1200000000000001</v>
      </c>
      <c r="Y617" s="461"/>
      <c r="Z617" s="459">
        <f>IF(V617&lt;&gt;"",VLOOKUP(V617,'DON GIA'!$A$1:$D$346,4,0),"")</f>
        <v>330817</v>
      </c>
      <c r="AA617" s="459">
        <f t="shared" si="124"/>
        <v>370515.04000000004</v>
      </c>
      <c r="AB617" s="452"/>
      <c r="AC617" s="452"/>
      <c r="AD617" s="452"/>
      <c r="AE617" s="452"/>
      <c r="AF617" s="452"/>
      <c r="AG617" s="453"/>
      <c r="AH617" s="452"/>
      <c r="AI617" s="453"/>
      <c r="AJ617" s="453"/>
      <c r="AK617" s="459" t="str">
        <f>IF(AH617&lt;&gt;"",VLOOKUP(AH617,'DON GIA'!$M$1:$P$9,4,0),"")</f>
        <v/>
      </c>
      <c r="AL617" s="459" t="str">
        <f t="shared" si="117"/>
        <v/>
      </c>
      <c r="AM617" s="453"/>
      <c r="AN617" s="453"/>
      <c r="AO617" s="449" t="str">
        <f t="shared" si="120"/>
        <v/>
      </c>
      <c r="AP617" s="456"/>
      <c r="AQ617" s="462"/>
    </row>
    <row r="618" spans="1:43" ht="63" outlineLevel="2">
      <c r="A618" s="455" t="e">
        <f>IF(C617&lt;&gt;"",$C$8:C617,A617)</f>
        <v>#VALUE!</v>
      </c>
      <c r="B618" s="443" t="str">
        <f>IF(C618&lt;&gt;"",COUNTA($C$8:C618),"")</f>
        <v/>
      </c>
      <c r="C618" s="443"/>
      <c r="D618" s="452"/>
      <c r="E618" s="453"/>
      <c r="F618" s="453"/>
      <c r="G618" s="453"/>
      <c r="H618" s="453"/>
      <c r="I618" s="453"/>
      <c r="J618" s="453"/>
      <c r="K618" s="456"/>
      <c r="L618" s="457"/>
      <c r="M618" s="458" t="str">
        <f>IF(K618&lt;&gt;"",VLOOKUP(K618,'DON GIA'!$S$1:$U$19,3,0),"")</f>
        <v/>
      </c>
      <c r="N618" s="458" t="str">
        <f>IF(K618&lt;&gt;"",VLOOKUP(K618,'DON GIA'!$S$1:$V$19,4,0),"")</f>
        <v/>
      </c>
      <c r="O618" s="458" t="str">
        <f t="shared" si="113"/>
        <v/>
      </c>
      <c r="P618" s="458" t="str">
        <f t="shared" si="114"/>
        <v/>
      </c>
      <c r="Q618" s="452" t="s">
        <v>35</v>
      </c>
      <c r="R618" s="453"/>
      <c r="S618" s="453"/>
      <c r="T618" s="459" t="str">
        <f>IF(Q618&lt;&gt;"",VLOOKUP(Q618,'DON GIA'!$H$1:$K$103,4,0),"")</f>
        <v/>
      </c>
      <c r="U618" s="459" t="str">
        <f t="shared" si="123"/>
        <v/>
      </c>
      <c r="V618" s="456" t="s">
        <v>1001</v>
      </c>
      <c r="W618" s="453" t="s">
        <v>27</v>
      </c>
      <c r="X618" s="460">
        <v>7.28</v>
      </c>
      <c r="Y618" s="461"/>
      <c r="Z618" s="459">
        <f>IF(V618&lt;&gt;"",VLOOKUP(V618,'DON GIA'!$A$1:$D$346,4,0),"")</f>
        <v>295078</v>
      </c>
      <c r="AA618" s="459">
        <f t="shared" si="124"/>
        <v>2148167.84</v>
      </c>
      <c r="AB618" s="452"/>
      <c r="AC618" s="452"/>
      <c r="AD618" s="452"/>
      <c r="AE618" s="452"/>
      <c r="AF618" s="452"/>
      <c r="AG618" s="453"/>
      <c r="AH618" s="452"/>
      <c r="AI618" s="453"/>
      <c r="AJ618" s="453"/>
      <c r="AK618" s="459" t="str">
        <f>IF(AH618&lt;&gt;"",VLOOKUP(AH618,'DON GIA'!$M$1:$P$9,4,0),"")</f>
        <v/>
      </c>
      <c r="AL618" s="459" t="str">
        <f t="shared" si="117"/>
        <v/>
      </c>
      <c r="AM618" s="453"/>
      <c r="AN618" s="453"/>
      <c r="AO618" s="449" t="str">
        <f t="shared" si="120"/>
        <v/>
      </c>
      <c r="AP618" s="456"/>
      <c r="AQ618" s="462"/>
    </row>
    <row r="619" spans="1:43" ht="63" outlineLevel="2">
      <c r="A619" s="455" t="e">
        <f>IF(C618&lt;&gt;"",$C$8:C618,A618)</f>
        <v>#VALUE!</v>
      </c>
      <c r="B619" s="443" t="str">
        <f>IF(C619&lt;&gt;"",COUNTA($C$8:C619),"")</f>
        <v/>
      </c>
      <c r="C619" s="443"/>
      <c r="D619" s="452"/>
      <c r="E619" s="453"/>
      <c r="F619" s="453"/>
      <c r="G619" s="453"/>
      <c r="H619" s="453"/>
      <c r="I619" s="453"/>
      <c r="J619" s="453"/>
      <c r="K619" s="456"/>
      <c r="L619" s="457"/>
      <c r="M619" s="458" t="str">
        <f>IF(K619&lt;&gt;"",VLOOKUP(K619,'DON GIA'!$S$1:$U$19,3,0),"")</f>
        <v/>
      </c>
      <c r="N619" s="458" t="str">
        <f>IF(K619&lt;&gt;"",VLOOKUP(K619,'DON GIA'!$S$1:$V$19,4,0),"")</f>
        <v/>
      </c>
      <c r="O619" s="458" t="str">
        <f t="shared" si="113"/>
        <v/>
      </c>
      <c r="P619" s="458" t="str">
        <f t="shared" si="114"/>
        <v/>
      </c>
      <c r="Q619" s="452" t="s">
        <v>35</v>
      </c>
      <c r="R619" s="453"/>
      <c r="S619" s="453"/>
      <c r="T619" s="459" t="str">
        <f>IF(Q619&lt;&gt;"",VLOOKUP(Q619,'DON GIA'!$H$1:$K$103,4,0),"")</f>
        <v/>
      </c>
      <c r="U619" s="459" t="str">
        <f t="shared" si="123"/>
        <v/>
      </c>
      <c r="V619" s="456" t="s">
        <v>1105</v>
      </c>
      <c r="W619" s="453" t="s">
        <v>27</v>
      </c>
      <c r="X619" s="460">
        <v>2.92</v>
      </c>
      <c r="Y619" s="461"/>
      <c r="Z619" s="459">
        <f>IF(V619&lt;&gt;"",VLOOKUP(V619,'DON GIA'!$A$1:$D$346,4,0),"")</f>
        <v>292949</v>
      </c>
      <c r="AA619" s="459">
        <f t="shared" si="124"/>
        <v>855411.08</v>
      </c>
      <c r="AB619" s="452"/>
      <c r="AC619" s="452"/>
      <c r="AD619" s="452"/>
      <c r="AE619" s="452"/>
      <c r="AF619" s="452"/>
      <c r="AG619" s="453"/>
      <c r="AH619" s="452"/>
      <c r="AI619" s="453"/>
      <c r="AJ619" s="453"/>
      <c r="AK619" s="459" t="str">
        <f>IF(AH619&lt;&gt;"",VLOOKUP(AH619,'DON GIA'!$M$1:$P$9,4,0),"")</f>
        <v/>
      </c>
      <c r="AL619" s="459" t="str">
        <f t="shared" si="117"/>
        <v/>
      </c>
      <c r="AM619" s="453"/>
      <c r="AN619" s="453"/>
      <c r="AO619" s="449" t="str">
        <f t="shared" si="120"/>
        <v/>
      </c>
      <c r="AP619" s="456"/>
      <c r="AQ619" s="462"/>
    </row>
    <row r="620" spans="1:43" ht="63" outlineLevel="2">
      <c r="A620" s="455" t="e">
        <f>IF(C619&lt;&gt;"",$C$8:C619,A619)</f>
        <v>#VALUE!</v>
      </c>
      <c r="B620" s="443" t="str">
        <f>IF(C620&lt;&gt;"",COUNTA($C$8:C620),"")</f>
        <v/>
      </c>
      <c r="C620" s="443"/>
      <c r="D620" s="452"/>
      <c r="E620" s="453"/>
      <c r="F620" s="453"/>
      <c r="G620" s="453"/>
      <c r="H620" s="453"/>
      <c r="I620" s="453"/>
      <c r="J620" s="453"/>
      <c r="K620" s="456"/>
      <c r="L620" s="457"/>
      <c r="M620" s="458" t="str">
        <f>IF(K620&lt;&gt;"",VLOOKUP(K620,'DON GIA'!$S$1:$U$19,3,0),"")</f>
        <v/>
      </c>
      <c r="N620" s="458" t="str">
        <f>IF(K620&lt;&gt;"",VLOOKUP(K620,'DON GIA'!$S$1:$V$19,4,0),"")</f>
        <v/>
      </c>
      <c r="O620" s="458" t="str">
        <f t="shared" si="113"/>
        <v/>
      </c>
      <c r="P620" s="458" t="str">
        <f t="shared" si="114"/>
        <v/>
      </c>
      <c r="Q620" s="452" t="s">
        <v>35</v>
      </c>
      <c r="R620" s="453"/>
      <c r="S620" s="453"/>
      <c r="T620" s="459" t="str">
        <f>IF(Q620&lt;&gt;"",VLOOKUP(Q620,'DON GIA'!$H$1:$K$103,4,0),"")</f>
        <v/>
      </c>
      <c r="U620" s="459" t="str">
        <f t="shared" si="123"/>
        <v/>
      </c>
      <c r="V620" s="456" t="s">
        <v>1006</v>
      </c>
      <c r="W620" s="453" t="s">
        <v>27</v>
      </c>
      <c r="X620" s="460">
        <v>78.95</v>
      </c>
      <c r="Y620" s="461"/>
      <c r="Z620" s="459">
        <f>IF(V620&lt;&gt;"",VLOOKUP(V620,'DON GIA'!$A$1:$D$346,4,0),"")</f>
        <v>109890</v>
      </c>
      <c r="AA620" s="459">
        <f t="shared" si="124"/>
        <v>8675815.5</v>
      </c>
      <c r="AB620" s="452"/>
      <c r="AC620" s="452"/>
      <c r="AD620" s="452"/>
      <c r="AE620" s="452"/>
      <c r="AF620" s="452"/>
      <c r="AG620" s="453"/>
      <c r="AH620" s="452"/>
      <c r="AI620" s="453"/>
      <c r="AJ620" s="453"/>
      <c r="AK620" s="459" t="str">
        <f>IF(AH620&lt;&gt;"",VLOOKUP(AH620,'DON GIA'!$M$1:$P$9,4,0),"")</f>
        <v/>
      </c>
      <c r="AL620" s="459" t="str">
        <f t="shared" si="117"/>
        <v/>
      </c>
      <c r="AM620" s="453"/>
      <c r="AN620" s="453"/>
      <c r="AO620" s="449" t="str">
        <f t="shared" si="120"/>
        <v/>
      </c>
      <c r="AP620" s="456"/>
      <c r="AQ620" s="462"/>
    </row>
    <row r="621" spans="1:43" ht="94.5" outlineLevel="2">
      <c r="A621" s="455" t="e">
        <f>IF(C620&lt;&gt;"",$C$8:C620,A620)</f>
        <v>#VALUE!</v>
      </c>
      <c r="B621" s="443" t="str">
        <f>IF(C621&lt;&gt;"",COUNTA($C$8:C621),"")</f>
        <v/>
      </c>
      <c r="C621" s="443"/>
      <c r="D621" s="452"/>
      <c r="E621" s="453"/>
      <c r="F621" s="453"/>
      <c r="G621" s="453"/>
      <c r="H621" s="453"/>
      <c r="I621" s="453"/>
      <c r="J621" s="453"/>
      <c r="K621" s="456"/>
      <c r="L621" s="457"/>
      <c r="M621" s="458" t="str">
        <f>IF(K621&lt;&gt;"",VLOOKUP(K621,'DON GIA'!$S$1:$U$19,3,0),"")</f>
        <v/>
      </c>
      <c r="N621" s="458" t="str">
        <f>IF(K621&lt;&gt;"",VLOOKUP(K621,'DON GIA'!$S$1:$V$19,4,0),"")</f>
        <v/>
      </c>
      <c r="O621" s="458" t="str">
        <f t="shared" si="113"/>
        <v/>
      </c>
      <c r="P621" s="458" t="str">
        <f t="shared" si="114"/>
        <v/>
      </c>
      <c r="Q621" s="452" t="s">
        <v>35</v>
      </c>
      <c r="R621" s="453"/>
      <c r="S621" s="453"/>
      <c r="T621" s="459" t="str">
        <f>IF(Q621&lt;&gt;"",VLOOKUP(Q621,'DON GIA'!$H$1:$K$103,4,0),"")</f>
        <v/>
      </c>
      <c r="U621" s="459" t="str">
        <f t="shared" si="123"/>
        <v/>
      </c>
      <c r="V621" s="456" t="s">
        <v>1049</v>
      </c>
      <c r="W621" s="453" t="s">
        <v>42</v>
      </c>
      <c r="X621" s="460">
        <v>1</v>
      </c>
      <c r="Y621" s="461"/>
      <c r="Z621" s="459">
        <f>IF(V621&lt;&gt;"",VLOOKUP(V621,'DON GIA'!$A$1:$D$346,4,0),"")</f>
        <v>3793079</v>
      </c>
      <c r="AA621" s="459">
        <f t="shared" si="124"/>
        <v>3793079</v>
      </c>
      <c r="AB621" s="452"/>
      <c r="AC621" s="452"/>
      <c r="AD621" s="452"/>
      <c r="AE621" s="452"/>
      <c r="AF621" s="452"/>
      <c r="AG621" s="453"/>
      <c r="AH621" s="452"/>
      <c r="AI621" s="453"/>
      <c r="AJ621" s="453"/>
      <c r="AK621" s="459" t="str">
        <f>IF(AH621&lt;&gt;"",VLOOKUP(AH621,'DON GIA'!$M$1:$P$9,4,0),"")</f>
        <v/>
      </c>
      <c r="AL621" s="459" t="str">
        <f t="shared" si="117"/>
        <v/>
      </c>
      <c r="AM621" s="453"/>
      <c r="AN621" s="453"/>
      <c r="AO621" s="449" t="str">
        <f t="shared" si="120"/>
        <v/>
      </c>
      <c r="AP621" s="456"/>
      <c r="AQ621" s="462"/>
    </row>
    <row r="622" spans="1:43" ht="31.5" outlineLevel="2">
      <c r="A622" s="455" t="e">
        <f>IF(C621&lt;&gt;"",$C$8:C621,A621)</f>
        <v>#VALUE!</v>
      </c>
      <c r="B622" s="443" t="str">
        <f>IF(C622&lt;&gt;"",COUNTA($C$8:C622),"")</f>
        <v/>
      </c>
      <c r="C622" s="443"/>
      <c r="D622" s="444"/>
      <c r="E622" s="453"/>
      <c r="F622" s="453"/>
      <c r="G622" s="453"/>
      <c r="H622" s="453"/>
      <c r="I622" s="453"/>
      <c r="J622" s="453"/>
      <c r="K622" s="456"/>
      <c r="L622" s="457"/>
      <c r="M622" s="458" t="str">
        <f>IF(K622&lt;&gt;"",VLOOKUP(K622,'DON GIA'!$S$1:$U$19,3,0),"")</f>
        <v/>
      </c>
      <c r="N622" s="458" t="str">
        <f>IF(K622&lt;&gt;"",VLOOKUP(K622,'DON GIA'!$S$1:$V$19,4,0),"")</f>
        <v/>
      </c>
      <c r="O622" s="458" t="str">
        <f t="shared" si="113"/>
        <v/>
      </c>
      <c r="P622" s="458" t="str">
        <f t="shared" si="114"/>
        <v/>
      </c>
      <c r="Q622" s="452" t="s">
        <v>35</v>
      </c>
      <c r="R622" s="453"/>
      <c r="S622" s="453"/>
      <c r="T622" s="459" t="str">
        <f>IF(Q622&lt;&gt;"",VLOOKUP(Q622,'DON GIA'!$H$1:$K$103,4,0),"")</f>
        <v/>
      </c>
      <c r="U622" s="459" t="str">
        <f t="shared" si="123"/>
        <v/>
      </c>
      <c r="V622" s="456" t="s">
        <v>35</v>
      </c>
      <c r="W622" s="453"/>
      <c r="X622" s="460"/>
      <c r="Y622" s="461"/>
      <c r="Z622" s="459" t="str">
        <f>IF(V622&lt;&gt;"",VLOOKUP(V622,'DON GIA'!$A$1:$D$346,4,0),"")</f>
        <v/>
      </c>
      <c r="AA622" s="459" t="str">
        <f t="shared" si="124"/>
        <v/>
      </c>
      <c r="AB622" s="452"/>
      <c r="AC622" s="452"/>
      <c r="AD622" s="452"/>
      <c r="AE622" s="452"/>
      <c r="AF622" s="452"/>
      <c r="AG622" s="453"/>
      <c r="AH622" s="452"/>
      <c r="AI622" s="453"/>
      <c r="AJ622" s="453"/>
      <c r="AK622" s="459" t="str">
        <f>IF(AH622&lt;&gt;"",VLOOKUP(AH622,'DON GIA'!$M$1:$P$9,4,0),"")</f>
        <v/>
      </c>
      <c r="AL622" s="459" t="str">
        <f t="shared" si="117"/>
        <v/>
      </c>
      <c r="AM622" s="453"/>
      <c r="AN622" s="453"/>
      <c r="AO622" s="449" t="str">
        <f t="shared" si="120"/>
        <v/>
      </c>
      <c r="AP622" s="456"/>
      <c r="AQ622" s="462"/>
    </row>
    <row r="623" spans="1:43" ht="31.5" outlineLevel="1">
      <c r="A623" s="410" t="s">
        <v>814</v>
      </c>
      <c r="B623" s="443">
        <f>IF(C623&lt;&gt;"",COUNTA($C$8:C623),"")</f>
        <v>47</v>
      </c>
      <c r="C623" s="443">
        <v>439</v>
      </c>
      <c r="D623" s="444" t="s">
        <v>277</v>
      </c>
      <c r="E623" s="445"/>
      <c r="F623" s="445"/>
      <c r="G623" s="445"/>
      <c r="H623" s="445"/>
      <c r="I623" s="445"/>
      <c r="J623" s="445"/>
      <c r="K623" s="446"/>
      <c r="L623" s="447">
        <f>SUBTOTAL(9,L624:L637)</f>
        <v>135.53</v>
      </c>
      <c r="M623" s="448"/>
      <c r="N623" s="448"/>
      <c r="O623" s="448">
        <f>SUBTOTAL(9,O624:O637)</f>
        <v>227554870</v>
      </c>
      <c r="P623" s="448">
        <f>SUBTOTAL(9,P624:P637)</f>
        <v>0</v>
      </c>
      <c r="Q623" s="444"/>
      <c r="R623" s="445"/>
      <c r="S623" s="445">
        <f>SUBTOTAL(9,S624:S637)</f>
        <v>0</v>
      </c>
      <c r="T623" s="449"/>
      <c r="U623" s="449">
        <f>SUBTOTAL(9,U624:U637)</f>
        <v>0</v>
      </c>
      <c r="V623" s="446"/>
      <c r="W623" s="445"/>
      <c r="X623" s="450">
        <f>SUBTOTAL(9,X624:X637)</f>
        <v>401.58900000000006</v>
      </c>
      <c r="Y623" s="451">
        <f>SUBTOTAL(9,Y624:Y637)</f>
        <v>0</v>
      </c>
      <c r="Z623" s="449"/>
      <c r="AA623" s="449">
        <f>SUBTOTAL(9,AA624:AA637)</f>
        <v>490946985.07199997</v>
      </c>
      <c r="AB623" s="452"/>
      <c r="AC623" s="452"/>
      <c r="AD623" s="452"/>
      <c r="AE623" s="452"/>
      <c r="AF623" s="452"/>
      <c r="AG623" s="453"/>
      <c r="AH623" s="452"/>
      <c r="AI623" s="445"/>
      <c r="AJ623" s="445">
        <f>SUBTOTAL(9,AJ624:AJ637)</f>
        <v>2</v>
      </c>
      <c r="AK623" s="449"/>
      <c r="AL623" s="449">
        <f>SUBTOTAL(9,AL624:AL637)</f>
        <v>29895920</v>
      </c>
      <c r="AM623" s="445"/>
      <c r="AN623" s="445">
        <f>SUBTOTAL(9,AN624:AN637)</f>
        <v>1</v>
      </c>
      <c r="AO623" s="449">
        <f t="shared" si="120"/>
        <v>748397775.07200003</v>
      </c>
      <c r="AP623" s="454"/>
      <c r="AQ623" s="423"/>
    </row>
    <row r="624" spans="1:43" ht="126" outlineLevel="2">
      <c r="A624" s="455" t="e">
        <f>IF(C623&lt;&gt;"",$C$8:C623,A622)</f>
        <v>#VALUE!</v>
      </c>
      <c r="B624" s="443" t="str">
        <f>IF(C624&lt;&gt;"",COUNTA($C$8:C624),"")</f>
        <v/>
      </c>
      <c r="C624" s="443"/>
      <c r="D624" s="452" t="s">
        <v>278</v>
      </c>
      <c r="E624" s="453">
        <v>1</v>
      </c>
      <c r="F624" s="453"/>
      <c r="G624" s="453">
        <v>424</v>
      </c>
      <c r="H624" s="453">
        <v>79</v>
      </c>
      <c r="I624" s="453" t="s">
        <v>223</v>
      </c>
      <c r="J624" s="453" t="s">
        <v>224</v>
      </c>
      <c r="K624" s="456" t="s">
        <v>973</v>
      </c>
      <c r="L624" s="457">
        <v>135.53</v>
      </c>
      <c r="M624" s="458">
        <f>IF(K624&lt;&gt;"",VLOOKUP(K624,'DON GIA'!$S$1:$U$19,3,0),"")</f>
        <v>1679000</v>
      </c>
      <c r="N624" s="458">
        <f>IF(K624&lt;&gt;"",VLOOKUP(K624,'DON GIA'!$S$1:$V$19,4,0),"")</f>
        <v>0</v>
      </c>
      <c r="O624" s="458">
        <f t="shared" si="113"/>
        <v>227554870</v>
      </c>
      <c r="P624" s="458">
        <f t="shared" si="114"/>
        <v>0</v>
      </c>
      <c r="Q624" s="452" t="s">
        <v>35</v>
      </c>
      <c r="R624" s="453"/>
      <c r="S624" s="453"/>
      <c r="T624" s="459" t="str">
        <f>IF(Q624&lt;&gt;"",VLOOKUP(Q624,'DON GIA'!$H$1:$K$103,4,0),"")</f>
        <v/>
      </c>
      <c r="U624" s="459" t="str">
        <f t="shared" ref="U624:U637" si="125">IF(Q624&lt;&gt;"",IF(ISNUMBER(T624),S624*T624,""),"")</f>
        <v/>
      </c>
      <c r="V624" s="456" t="s">
        <v>1063</v>
      </c>
      <c r="W624" s="453" t="s">
        <v>27</v>
      </c>
      <c r="X624" s="460">
        <f>4.42+88.4</f>
        <v>92.820000000000007</v>
      </c>
      <c r="Y624" s="461"/>
      <c r="Z624" s="459">
        <f>IF(V624&lt;&gt;"",VLOOKUP(V624,'DON GIA'!$A$1:$D$346,4,0),"")</f>
        <v>3941166</v>
      </c>
      <c r="AA624" s="459">
        <f t="shared" ref="AA624:AA637" si="126">IF(V624&lt;&gt;"",IF(ISNUMBER(Z624),X624*Z624,""),"")</f>
        <v>365819028.12</v>
      </c>
      <c r="AB624" s="452" t="s">
        <v>28</v>
      </c>
      <c r="AC624" s="452" t="s">
        <v>29</v>
      </c>
      <c r="AD624" s="452" t="s">
        <v>30</v>
      </c>
      <c r="AE624" s="452" t="s">
        <v>31</v>
      </c>
      <c r="AF624" s="452" t="s">
        <v>32</v>
      </c>
      <c r="AG624" s="453" t="s">
        <v>33</v>
      </c>
      <c r="AH624" s="452" t="s">
        <v>562</v>
      </c>
      <c r="AI624" s="453" t="s">
        <v>409</v>
      </c>
      <c r="AJ624" s="453">
        <v>1</v>
      </c>
      <c r="AK624" s="459">
        <f>IF(AH624&lt;&gt;"",VLOOKUP(AH624,'DON GIA'!$M$1:$P$9,4,0),"")</f>
        <v>12895920</v>
      </c>
      <c r="AL624" s="459">
        <f t="shared" si="117"/>
        <v>12895920</v>
      </c>
      <c r="AM624" s="453" t="s">
        <v>407</v>
      </c>
      <c r="AN624" s="453">
        <v>1</v>
      </c>
      <c r="AO624" s="449" t="str">
        <f t="shared" si="120"/>
        <v/>
      </c>
      <c r="AP624" s="454" t="s">
        <v>1826</v>
      </c>
      <c r="AQ624" s="462"/>
    </row>
    <row r="625" spans="1:43" ht="315" outlineLevel="2">
      <c r="A625" s="455" t="e">
        <f>IF(C624&lt;&gt;"",$C$8:C624,A624)</f>
        <v>#VALUE!</v>
      </c>
      <c r="B625" s="443" t="str">
        <f>IF(C625&lt;&gt;"",COUNTA($C$8:C625),"")</f>
        <v/>
      </c>
      <c r="C625" s="443"/>
      <c r="D625" s="452" t="s">
        <v>279</v>
      </c>
      <c r="E625" s="453"/>
      <c r="F625" s="453"/>
      <c r="G625" s="453"/>
      <c r="H625" s="453"/>
      <c r="I625" s="453"/>
      <c r="J625" s="453"/>
      <c r="K625" s="456"/>
      <c r="L625" s="457"/>
      <c r="M625" s="458" t="str">
        <f>IF(K625&lt;&gt;"",VLOOKUP(K625,'DON GIA'!$S$1:$U$19,3,0),"")</f>
        <v/>
      </c>
      <c r="N625" s="458" t="str">
        <f>IF(K625&lt;&gt;"",VLOOKUP(K625,'DON GIA'!$S$1:$V$19,4,0),"")</f>
        <v/>
      </c>
      <c r="O625" s="458" t="str">
        <f t="shared" si="113"/>
        <v/>
      </c>
      <c r="P625" s="458" t="str">
        <f t="shared" si="114"/>
        <v/>
      </c>
      <c r="Q625" s="452" t="s">
        <v>35</v>
      </c>
      <c r="R625" s="453"/>
      <c r="S625" s="453"/>
      <c r="T625" s="459" t="str">
        <f>IF(Q625&lt;&gt;"",VLOOKUP(Q625,'DON GIA'!$H$1:$K$103,4,0),"")</f>
        <v/>
      </c>
      <c r="U625" s="459" t="str">
        <f t="shared" si="125"/>
        <v/>
      </c>
      <c r="V625" s="456" t="s">
        <v>1006</v>
      </c>
      <c r="W625" s="453" t="s">
        <v>27</v>
      </c>
      <c r="X625" s="460">
        <v>88.4</v>
      </c>
      <c r="Y625" s="461"/>
      <c r="Z625" s="459">
        <f>IF(V625&lt;&gt;"",VLOOKUP(V625,'DON GIA'!$A$1:$D$346,4,0),"")</f>
        <v>109890</v>
      </c>
      <c r="AA625" s="459">
        <f t="shared" si="126"/>
        <v>9714276</v>
      </c>
      <c r="AB625" s="452"/>
      <c r="AC625" s="452"/>
      <c r="AD625" s="452"/>
      <c r="AE625" s="452"/>
      <c r="AF625" s="452"/>
      <c r="AG625" s="453"/>
      <c r="AH625" s="452" t="s">
        <v>579</v>
      </c>
      <c r="AI625" s="453" t="s">
        <v>560</v>
      </c>
      <c r="AJ625" s="453">
        <v>1</v>
      </c>
      <c r="AK625" s="459">
        <f>IF(AH625&lt;&gt;"",VLOOKUP(AH625,'DON GIA'!$M$1:$P$9,4,0),"")</f>
        <v>17000000</v>
      </c>
      <c r="AL625" s="459">
        <f t="shared" si="117"/>
        <v>17000000</v>
      </c>
      <c r="AM625" s="453"/>
      <c r="AN625" s="453"/>
      <c r="AO625" s="449" t="str">
        <f t="shared" si="120"/>
        <v/>
      </c>
      <c r="AP625" s="463" t="s">
        <v>587</v>
      </c>
      <c r="AQ625" s="462"/>
    </row>
    <row r="626" spans="1:43" ht="378" outlineLevel="2">
      <c r="A626" s="455" t="e">
        <f>IF(C625&lt;&gt;"",$C$8:C625,A625)</f>
        <v>#VALUE!</v>
      </c>
      <c r="B626" s="443" t="str">
        <f>IF(C626&lt;&gt;"",COUNTA($C$8:C626),"")</f>
        <v/>
      </c>
      <c r="C626" s="443"/>
      <c r="D626" s="452"/>
      <c r="E626" s="453"/>
      <c r="F626" s="453"/>
      <c r="G626" s="453"/>
      <c r="H626" s="453"/>
      <c r="I626" s="453"/>
      <c r="J626" s="453"/>
      <c r="K626" s="456"/>
      <c r="L626" s="457"/>
      <c r="M626" s="458" t="str">
        <f>IF(K626&lt;&gt;"",VLOOKUP(K626,'DON GIA'!$S$1:$U$19,3,0),"")</f>
        <v/>
      </c>
      <c r="N626" s="458" t="str">
        <f>IF(K626&lt;&gt;"",VLOOKUP(K626,'DON GIA'!$S$1:$V$19,4,0),"")</f>
        <v/>
      </c>
      <c r="O626" s="458" t="str">
        <f t="shared" si="113"/>
        <v/>
      </c>
      <c r="P626" s="458" t="str">
        <f t="shared" si="114"/>
        <v/>
      </c>
      <c r="Q626" s="452" t="s">
        <v>35</v>
      </c>
      <c r="R626" s="453"/>
      <c r="S626" s="453"/>
      <c r="T626" s="459" t="str">
        <f>IF(Q626&lt;&gt;"",VLOOKUP(Q626,'DON GIA'!$H$1:$K$103,4,0),"")</f>
        <v/>
      </c>
      <c r="U626" s="459" t="str">
        <f t="shared" si="125"/>
        <v/>
      </c>
      <c r="V626" s="456" t="s">
        <v>1133</v>
      </c>
      <c r="W626" s="453" t="s">
        <v>27</v>
      </c>
      <c r="X626" s="460">
        <v>26</v>
      </c>
      <c r="Y626" s="461"/>
      <c r="Z626" s="459">
        <f>IF(V626&lt;&gt;"",VLOOKUP(V626,'DON GIA'!$A$1:$D$346,4,0),"")</f>
        <v>295078</v>
      </c>
      <c r="AA626" s="459">
        <f t="shared" si="126"/>
        <v>7672028</v>
      </c>
      <c r="AB626" s="452"/>
      <c r="AC626" s="452"/>
      <c r="AD626" s="452"/>
      <c r="AE626" s="452"/>
      <c r="AF626" s="452"/>
      <c r="AG626" s="453"/>
      <c r="AH626" s="452"/>
      <c r="AI626" s="453"/>
      <c r="AJ626" s="453"/>
      <c r="AK626" s="459" t="str">
        <f>IF(AH626&lt;&gt;"",VLOOKUP(AH626,'DON GIA'!$M$1:$P$9,4,0),"")</f>
        <v/>
      </c>
      <c r="AL626" s="459" t="str">
        <f t="shared" si="117"/>
        <v/>
      </c>
      <c r="AM626" s="453"/>
      <c r="AN626" s="453"/>
      <c r="AO626" s="449" t="str">
        <f t="shared" si="120"/>
        <v/>
      </c>
      <c r="AP626" s="456" t="s">
        <v>588</v>
      </c>
      <c r="AQ626" s="462"/>
    </row>
    <row r="627" spans="1:43" ht="257.25" outlineLevel="2">
      <c r="A627" s="455" t="e">
        <f>IF(C626&lt;&gt;"",$C$8:C626,A626)</f>
        <v>#VALUE!</v>
      </c>
      <c r="B627" s="443" t="str">
        <f>IF(C627&lt;&gt;"",COUNTA($C$8:C627),"")</f>
        <v/>
      </c>
      <c r="C627" s="443"/>
      <c r="D627" s="452"/>
      <c r="E627" s="453"/>
      <c r="F627" s="453"/>
      <c r="G627" s="453"/>
      <c r="H627" s="453"/>
      <c r="I627" s="453"/>
      <c r="J627" s="453"/>
      <c r="K627" s="456"/>
      <c r="L627" s="457"/>
      <c r="M627" s="458" t="str">
        <f>IF(K627&lt;&gt;"",VLOOKUP(K627,'DON GIA'!$S$1:$U$19,3,0),"")</f>
        <v/>
      </c>
      <c r="N627" s="458" t="str">
        <f>IF(K627&lt;&gt;"",VLOOKUP(K627,'DON GIA'!$S$1:$V$19,4,0),"")</f>
        <v/>
      </c>
      <c r="O627" s="458" t="str">
        <f t="shared" si="113"/>
        <v/>
      </c>
      <c r="P627" s="458" t="str">
        <f t="shared" si="114"/>
        <v/>
      </c>
      <c r="Q627" s="452" t="s">
        <v>35</v>
      </c>
      <c r="R627" s="453"/>
      <c r="S627" s="453"/>
      <c r="T627" s="459" t="str">
        <f>IF(Q627&lt;&gt;"",VLOOKUP(Q627,'DON GIA'!$H$1:$K$103,4,0),"")</f>
        <v/>
      </c>
      <c r="U627" s="459" t="str">
        <f t="shared" si="125"/>
        <v/>
      </c>
      <c r="V627" s="456" t="s">
        <v>1019</v>
      </c>
      <c r="W627" s="453" t="s">
        <v>27</v>
      </c>
      <c r="X627" s="460">
        <v>18.2</v>
      </c>
      <c r="Y627" s="461"/>
      <c r="Z627" s="459">
        <f>IF(V627&lt;&gt;"",VLOOKUP(V627,'DON GIA'!$A$1:$D$346,4,0),"")</f>
        <v>330817</v>
      </c>
      <c r="AA627" s="459">
        <f t="shared" si="126"/>
        <v>6020869.3999999994</v>
      </c>
      <c r="AB627" s="452"/>
      <c r="AC627" s="452"/>
      <c r="AD627" s="452"/>
      <c r="AE627" s="452"/>
      <c r="AF627" s="452"/>
      <c r="AG627" s="453"/>
      <c r="AH627" s="452"/>
      <c r="AI627" s="453"/>
      <c r="AJ627" s="453"/>
      <c r="AK627" s="459" t="str">
        <f>IF(AH627&lt;&gt;"",VLOOKUP(AH627,'DON GIA'!$M$1:$P$9,4,0),"")</f>
        <v/>
      </c>
      <c r="AL627" s="459" t="str">
        <f t="shared" si="117"/>
        <v/>
      </c>
      <c r="AM627" s="453"/>
      <c r="AN627" s="453"/>
      <c r="AO627" s="449" t="str">
        <f t="shared" si="120"/>
        <v/>
      </c>
      <c r="AP627" s="463" t="s">
        <v>1831</v>
      </c>
      <c r="AQ627" s="462"/>
    </row>
    <row r="628" spans="1:43" ht="157.5" outlineLevel="2">
      <c r="A628" s="455" t="e">
        <f>IF(C627&lt;&gt;"",$C$8:C627,A627)</f>
        <v>#VALUE!</v>
      </c>
      <c r="B628" s="443" t="str">
        <f>IF(C628&lt;&gt;"",COUNTA($C$8:C628),"")</f>
        <v/>
      </c>
      <c r="C628" s="443"/>
      <c r="D628" s="452"/>
      <c r="E628" s="453"/>
      <c r="F628" s="453"/>
      <c r="G628" s="453"/>
      <c r="H628" s="453"/>
      <c r="I628" s="453"/>
      <c r="J628" s="453"/>
      <c r="K628" s="456"/>
      <c r="L628" s="457"/>
      <c r="M628" s="458" t="str">
        <f>IF(K628&lt;&gt;"",VLOOKUP(K628,'DON GIA'!$S$1:$U$19,3,0),"")</f>
        <v/>
      </c>
      <c r="N628" s="458" t="str">
        <f>IF(K628&lt;&gt;"",VLOOKUP(K628,'DON GIA'!$S$1:$V$19,4,0),"")</f>
        <v/>
      </c>
      <c r="O628" s="458" t="str">
        <f t="shared" si="113"/>
        <v/>
      </c>
      <c r="P628" s="458" t="str">
        <f t="shared" si="114"/>
        <v/>
      </c>
      <c r="Q628" s="452" t="s">
        <v>35</v>
      </c>
      <c r="R628" s="453"/>
      <c r="S628" s="453"/>
      <c r="T628" s="459" t="str">
        <f>IF(Q628&lt;&gt;"",VLOOKUP(Q628,'DON GIA'!$H$1:$K$103,4,0),"")</f>
        <v/>
      </c>
      <c r="U628" s="459" t="str">
        <f t="shared" si="125"/>
        <v/>
      </c>
      <c r="V628" s="456" t="s">
        <v>1044</v>
      </c>
      <c r="W628" s="453" t="s">
        <v>27</v>
      </c>
      <c r="X628" s="460">
        <v>42.38</v>
      </c>
      <c r="Y628" s="461"/>
      <c r="Z628" s="459">
        <f>IF(V628&lt;&gt;"",VLOOKUP(V628,'DON GIA'!$A$1:$D$346,4,0),"")</f>
        <v>854777</v>
      </c>
      <c r="AA628" s="459">
        <f t="shared" si="126"/>
        <v>36225449.260000005</v>
      </c>
      <c r="AB628" s="452"/>
      <c r="AC628" s="452" t="s">
        <v>29</v>
      </c>
      <c r="AD628" s="452" t="s">
        <v>280</v>
      </c>
      <c r="AE628" s="452"/>
      <c r="AF628" s="452" t="s">
        <v>136</v>
      </c>
      <c r="AG628" s="453"/>
      <c r="AH628" s="452"/>
      <c r="AI628" s="453"/>
      <c r="AJ628" s="453"/>
      <c r="AK628" s="459" t="str">
        <f>IF(AH628&lt;&gt;"",VLOOKUP(AH628,'DON GIA'!$M$1:$P$9,4,0),"")</f>
        <v/>
      </c>
      <c r="AL628" s="459" t="str">
        <f t="shared" si="117"/>
        <v/>
      </c>
      <c r="AM628" s="453"/>
      <c r="AN628" s="453"/>
      <c r="AO628" s="449" t="str">
        <f t="shared" si="120"/>
        <v/>
      </c>
      <c r="AP628" s="463" t="s">
        <v>349</v>
      </c>
      <c r="AQ628" s="462"/>
    </row>
    <row r="629" spans="1:43" ht="63" outlineLevel="2">
      <c r="A629" s="455" t="e">
        <f>IF(C628&lt;&gt;"",$C$8:C628,A628)</f>
        <v>#VALUE!</v>
      </c>
      <c r="B629" s="443" t="str">
        <f>IF(C629&lt;&gt;"",COUNTA($C$8:C629),"")</f>
        <v/>
      </c>
      <c r="C629" s="443"/>
      <c r="D629" s="452"/>
      <c r="E629" s="453"/>
      <c r="F629" s="453"/>
      <c r="G629" s="453"/>
      <c r="H629" s="453"/>
      <c r="I629" s="453"/>
      <c r="J629" s="453"/>
      <c r="K629" s="456"/>
      <c r="L629" s="457"/>
      <c r="M629" s="458" t="str">
        <f>IF(K629&lt;&gt;"",VLOOKUP(K629,'DON GIA'!$S$1:$U$19,3,0),"")</f>
        <v/>
      </c>
      <c r="N629" s="458" t="str">
        <f>IF(K629&lt;&gt;"",VLOOKUP(K629,'DON GIA'!$S$1:$V$19,4,0),"")</f>
        <v/>
      </c>
      <c r="O629" s="458" t="str">
        <f t="shared" si="113"/>
        <v/>
      </c>
      <c r="P629" s="458" t="str">
        <f t="shared" si="114"/>
        <v/>
      </c>
      <c r="Q629" s="452" t="s">
        <v>35</v>
      </c>
      <c r="R629" s="453"/>
      <c r="S629" s="453"/>
      <c r="T629" s="459" t="str">
        <f>IF(Q629&lt;&gt;"",VLOOKUP(Q629,'DON GIA'!$H$1:$K$103,4,0),"")</f>
        <v/>
      </c>
      <c r="U629" s="459" t="str">
        <f t="shared" si="125"/>
        <v/>
      </c>
      <c r="V629" s="456" t="s">
        <v>1170</v>
      </c>
      <c r="W629" s="453" t="s">
        <v>27</v>
      </c>
      <c r="X629" s="460">
        <v>10.66</v>
      </c>
      <c r="Y629" s="461"/>
      <c r="Z629" s="459">
        <f>IF(V629&lt;&gt;"",VLOOKUP(V629,'DON GIA'!$A$1:$D$346,4,0),"")</f>
        <v>269273</v>
      </c>
      <c r="AA629" s="459">
        <f t="shared" si="126"/>
        <v>2870450.18</v>
      </c>
      <c r="AB629" s="452"/>
      <c r="AC629" s="452"/>
      <c r="AD629" s="452"/>
      <c r="AE629" s="452"/>
      <c r="AF629" s="452"/>
      <c r="AG629" s="453"/>
      <c r="AH629" s="452"/>
      <c r="AI629" s="453"/>
      <c r="AJ629" s="453"/>
      <c r="AK629" s="459" t="str">
        <f>IF(AH629&lt;&gt;"",VLOOKUP(AH629,'DON GIA'!$M$1:$P$9,4,0),"")</f>
        <v/>
      </c>
      <c r="AL629" s="459" t="str">
        <f t="shared" si="117"/>
        <v/>
      </c>
      <c r="AM629" s="453"/>
      <c r="AN629" s="453"/>
      <c r="AO629" s="449" t="str">
        <f t="shared" si="120"/>
        <v/>
      </c>
      <c r="AP629" s="456"/>
      <c r="AQ629" s="462"/>
    </row>
    <row r="630" spans="1:43" ht="94.5" outlineLevel="2">
      <c r="A630" s="455" t="e">
        <f>IF(C629&lt;&gt;"",$C$8:C629,A629)</f>
        <v>#VALUE!</v>
      </c>
      <c r="B630" s="443" t="str">
        <f>IF(C630&lt;&gt;"",COUNTA($C$8:C630),"")</f>
        <v/>
      </c>
      <c r="C630" s="443"/>
      <c r="D630" s="452"/>
      <c r="E630" s="453"/>
      <c r="F630" s="453"/>
      <c r="G630" s="453"/>
      <c r="H630" s="453"/>
      <c r="I630" s="453"/>
      <c r="J630" s="453"/>
      <c r="K630" s="456"/>
      <c r="L630" s="457"/>
      <c r="M630" s="458" t="str">
        <f>IF(K630&lt;&gt;"",VLOOKUP(K630,'DON GIA'!$S$1:$U$19,3,0),"")</f>
        <v/>
      </c>
      <c r="N630" s="458" t="str">
        <f>IF(K630&lt;&gt;"",VLOOKUP(K630,'DON GIA'!$S$1:$V$19,4,0),"")</f>
        <v/>
      </c>
      <c r="O630" s="458" t="str">
        <f t="shared" si="113"/>
        <v/>
      </c>
      <c r="P630" s="458" t="str">
        <f t="shared" si="114"/>
        <v/>
      </c>
      <c r="Q630" s="452" t="s">
        <v>35</v>
      </c>
      <c r="R630" s="453"/>
      <c r="S630" s="453"/>
      <c r="T630" s="459" t="str">
        <f>IF(Q630&lt;&gt;"",VLOOKUP(Q630,'DON GIA'!$H$1:$K$103,4,0),"")</f>
        <v/>
      </c>
      <c r="U630" s="459" t="str">
        <f t="shared" si="125"/>
        <v/>
      </c>
      <c r="V630" s="456" t="s">
        <v>1144</v>
      </c>
      <c r="W630" s="453" t="s">
        <v>27</v>
      </c>
      <c r="X630" s="460">
        <v>2.34</v>
      </c>
      <c r="Y630" s="461"/>
      <c r="Z630" s="459">
        <f>IF(V630&lt;&gt;"",VLOOKUP(V630,'DON GIA'!$A$1:$D$346,4,0),"")</f>
        <v>10375629</v>
      </c>
      <c r="AA630" s="459">
        <f t="shared" si="126"/>
        <v>24278971.859999999</v>
      </c>
      <c r="AB630" s="452"/>
      <c r="AC630" s="452"/>
      <c r="AD630" s="452"/>
      <c r="AE630" s="452" t="s">
        <v>31</v>
      </c>
      <c r="AF630" s="452"/>
      <c r="AG630" s="453" t="s">
        <v>34</v>
      </c>
      <c r="AH630" s="452"/>
      <c r="AI630" s="453"/>
      <c r="AJ630" s="453"/>
      <c r="AK630" s="459" t="str">
        <f>IF(AH630&lt;&gt;"",VLOOKUP(AH630,'DON GIA'!$M$1:$P$9,4,0),"")</f>
        <v/>
      </c>
      <c r="AL630" s="459" t="str">
        <f t="shared" si="117"/>
        <v/>
      </c>
      <c r="AM630" s="453"/>
      <c r="AN630" s="453"/>
      <c r="AO630" s="449" t="str">
        <f t="shared" si="120"/>
        <v/>
      </c>
      <c r="AP630" s="456"/>
      <c r="AQ630" s="462"/>
    </row>
    <row r="631" spans="1:43" ht="63" outlineLevel="2">
      <c r="A631" s="455" t="e">
        <f>IF(C630&lt;&gt;"",$C$8:C630,A630)</f>
        <v>#VALUE!</v>
      </c>
      <c r="B631" s="443" t="str">
        <f>IF(C631&lt;&gt;"",COUNTA($C$8:C631),"")</f>
        <v/>
      </c>
      <c r="C631" s="443"/>
      <c r="D631" s="452"/>
      <c r="E631" s="453"/>
      <c r="F631" s="453"/>
      <c r="G631" s="453"/>
      <c r="H631" s="453"/>
      <c r="I631" s="453"/>
      <c r="J631" s="453"/>
      <c r="K631" s="456"/>
      <c r="L631" s="457"/>
      <c r="M631" s="458" t="str">
        <f>IF(K631&lt;&gt;"",VLOOKUP(K631,'DON GIA'!$S$1:$U$19,3,0),"")</f>
        <v/>
      </c>
      <c r="N631" s="458" t="str">
        <f>IF(K631&lt;&gt;"",VLOOKUP(K631,'DON GIA'!$S$1:$V$19,4,0),"")</f>
        <v/>
      </c>
      <c r="O631" s="458" t="str">
        <f t="shared" si="113"/>
        <v/>
      </c>
      <c r="P631" s="458" t="str">
        <f t="shared" si="114"/>
        <v/>
      </c>
      <c r="Q631" s="452" t="s">
        <v>35</v>
      </c>
      <c r="R631" s="453"/>
      <c r="S631" s="453"/>
      <c r="T631" s="459" t="str">
        <f>IF(Q631&lt;&gt;"",VLOOKUP(Q631,'DON GIA'!$H$1:$K$103,4,0),"")</f>
        <v/>
      </c>
      <c r="U631" s="459" t="str">
        <f t="shared" si="125"/>
        <v/>
      </c>
      <c r="V631" s="456" t="s">
        <v>1171</v>
      </c>
      <c r="W631" s="453" t="s">
        <v>38</v>
      </c>
      <c r="X631" s="460">
        <v>0.26</v>
      </c>
      <c r="Y631" s="461"/>
      <c r="Z631" s="459">
        <f>IF(V631&lt;&gt;"",VLOOKUP(V631,'DON GIA'!$A$1:$D$346,4,0),"")</f>
        <v>2036769</v>
      </c>
      <c r="AA631" s="459">
        <f t="shared" si="126"/>
        <v>529559.94000000006</v>
      </c>
      <c r="AB631" s="452"/>
      <c r="AC631" s="452"/>
      <c r="AD631" s="452"/>
      <c r="AE631" s="452"/>
      <c r="AF631" s="452"/>
      <c r="AG631" s="453"/>
      <c r="AH631" s="452"/>
      <c r="AI631" s="453"/>
      <c r="AJ631" s="453"/>
      <c r="AK631" s="459" t="str">
        <f>IF(AH631&lt;&gt;"",VLOOKUP(AH631,'DON GIA'!$M$1:$P$9,4,0),"")</f>
        <v/>
      </c>
      <c r="AL631" s="459" t="str">
        <f t="shared" si="117"/>
        <v/>
      </c>
      <c r="AM631" s="453"/>
      <c r="AN631" s="453"/>
      <c r="AO631" s="449" t="str">
        <f t="shared" si="120"/>
        <v/>
      </c>
      <c r="AP631" s="456"/>
      <c r="AQ631" s="462"/>
    </row>
    <row r="632" spans="1:43" ht="31.5" outlineLevel="2">
      <c r="A632" s="455" t="e">
        <f>IF(C631&lt;&gt;"",$C$8:C631,A631)</f>
        <v>#VALUE!</v>
      </c>
      <c r="B632" s="443" t="str">
        <f>IF(C632&lt;&gt;"",COUNTA($C$8:C632),"")</f>
        <v/>
      </c>
      <c r="C632" s="443"/>
      <c r="D632" s="452"/>
      <c r="E632" s="453"/>
      <c r="F632" s="453"/>
      <c r="G632" s="453"/>
      <c r="H632" s="453"/>
      <c r="I632" s="453"/>
      <c r="J632" s="453"/>
      <c r="K632" s="456"/>
      <c r="L632" s="457"/>
      <c r="M632" s="458" t="str">
        <f>IF(K632&lt;&gt;"",VLOOKUP(K632,'DON GIA'!$S$1:$U$19,3,0),"")</f>
        <v/>
      </c>
      <c r="N632" s="458" t="str">
        <f>IF(K632&lt;&gt;"",VLOOKUP(K632,'DON GIA'!$S$1:$V$19,4,0),"")</f>
        <v/>
      </c>
      <c r="O632" s="458" t="str">
        <f t="shared" ref="O632:O700" si="127">IF(K632&lt;&gt;"",L632*M632,"")</f>
        <v/>
      </c>
      <c r="P632" s="458" t="str">
        <f t="shared" ref="P632:P700" si="128">IF(K632&lt;&gt;"",L632*N632,"")</f>
        <v/>
      </c>
      <c r="Q632" s="452" t="s">
        <v>35</v>
      </c>
      <c r="R632" s="453"/>
      <c r="S632" s="453"/>
      <c r="T632" s="459" t="str">
        <f>IF(Q632&lt;&gt;"",VLOOKUP(Q632,'DON GIA'!$H$1:$K$103,4,0),"")</f>
        <v/>
      </c>
      <c r="U632" s="459" t="str">
        <f t="shared" si="125"/>
        <v/>
      </c>
      <c r="V632" s="456" t="s">
        <v>1023</v>
      </c>
      <c r="W632" s="453" t="s">
        <v>38</v>
      </c>
      <c r="X632" s="460">
        <v>0.13900000000000001</v>
      </c>
      <c r="Y632" s="461"/>
      <c r="Z632" s="459">
        <f>IF(V632&lt;&gt;"",VLOOKUP(V632,'DON GIA'!$A$1:$D$346,4,0),"")</f>
        <v>2523428</v>
      </c>
      <c r="AA632" s="459">
        <f t="shared" si="126"/>
        <v>350756.49200000003</v>
      </c>
      <c r="AB632" s="452"/>
      <c r="AC632" s="452"/>
      <c r="AD632" s="452"/>
      <c r="AE632" s="452"/>
      <c r="AF632" s="452"/>
      <c r="AG632" s="453"/>
      <c r="AH632" s="452"/>
      <c r="AI632" s="453"/>
      <c r="AJ632" s="453"/>
      <c r="AK632" s="459" t="str">
        <f>IF(AH632&lt;&gt;"",VLOOKUP(AH632,'DON GIA'!$M$1:$P$9,4,0),"")</f>
        <v/>
      </c>
      <c r="AL632" s="459" t="str">
        <f t="shared" ref="AL632:AL700" si="129">IF(AH632&lt;&gt;"",AJ632*AK632,"")</f>
        <v/>
      </c>
      <c r="AM632" s="453"/>
      <c r="AN632" s="453"/>
      <c r="AO632" s="449" t="str">
        <f t="shared" si="120"/>
        <v/>
      </c>
      <c r="AP632" s="456"/>
      <c r="AQ632" s="462"/>
    </row>
    <row r="633" spans="1:43" ht="63" outlineLevel="2">
      <c r="A633" s="455" t="e">
        <f>IF(C632&lt;&gt;"",$C$8:C632,A632)</f>
        <v>#VALUE!</v>
      </c>
      <c r="B633" s="443" t="str">
        <f>IF(C633&lt;&gt;"",COUNTA($C$8:C633),"")</f>
        <v/>
      </c>
      <c r="C633" s="443"/>
      <c r="D633" s="452"/>
      <c r="E633" s="453"/>
      <c r="F633" s="453"/>
      <c r="G633" s="453"/>
      <c r="H633" s="453"/>
      <c r="I633" s="453"/>
      <c r="J633" s="453"/>
      <c r="K633" s="456"/>
      <c r="L633" s="457"/>
      <c r="M633" s="458" t="str">
        <f>IF(K633&lt;&gt;"",VLOOKUP(K633,'DON GIA'!$S$1:$U$19,3,0),"")</f>
        <v/>
      </c>
      <c r="N633" s="458" t="str">
        <f>IF(K633&lt;&gt;"",VLOOKUP(K633,'DON GIA'!$S$1:$V$19,4,0),"")</f>
        <v/>
      </c>
      <c r="O633" s="458" t="str">
        <f t="shared" si="127"/>
        <v/>
      </c>
      <c r="P633" s="458" t="str">
        <f t="shared" si="128"/>
        <v/>
      </c>
      <c r="Q633" s="452" t="s">
        <v>35</v>
      </c>
      <c r="R633" s="453"/>
      <c r="S633" s="453"/>
      <c r="T633" s="459" t="str">
        <f>IF(Q633&lt;&gt;"",VLOOKUP(Q633,'DON GIA'!$H$1:$K$103,4,0),"")</f>
        <v/>
      </c>
      <c r="U633" s="459" t="str">
        <f t="shared" si="125"/>
        <v/>
      </c>
      <c r="V633" s="456" t="s">
        <v>1130</v>
      </c>
      <c r="W633" s="453" t="s">
        <v>27</v>
      </c>
      <c r="X633" s="460">
        <v>7.04</v>
      </c>
      <c r="Y633" s="461"/>
      <c r="Z633" s="459">
        <f>IF(V633&lt;&gt;"",VLOOKUP(V633,'DON GIA'!$A$1:$D$346,4,0),"")</f>
        <v>282038</v>
      </c>
      <c r="AA633" s="459">
        <f t="shared" si="126"/>
        <v>1985547.52</v>
      </c>
      <c r="AB633" s="452"/>
      <c r="AC633" s="452"/>
      <c r="AD633" s="452"/>
      <c r="AE633" s="452"/>
      <c r="AF633" s="452"/>
      <c r="AG633" s="453"/>
      <c r="AH633" s="452"/>
      <c r="AI633" s="453"/>
      <c r="AJ633" s="453"/>
      <c r="AK633" s="459" t="str">
        <f>IF(AH633&lt;&gt;"",VLOOKUP(AH633,'DON GIA'!$M$1:$P$9,4,0),"")</f>
        <v/>
      </c>
      <c r="AL633" s="459" t="str">
        <f t="shared" si="129"/>
        <v/>
      </c>
      <c r="AM633" s="453"/>
      <c r="AN633" s="453"/>
      <c r="AO633" s="449" t="str">
        <f t="shared" si="120"/>
        <v/>
      </c>
      <c r="AP633" s="456"/>
      <c r="AQ633" s="462"/>
    </row>
    <row r="634" spans="1:43" ht="63" outlineLevel="2">
      <c r="A634" s="455" t="e">
        <f>IF(C633&lt;&gt;"",$C$8:C633,A633)</f>
        <v>#VALUE!</v>
      </c>
      <c r="B634" s="443" t="str">
        <f>IF(C634&lt;&gt;"",COUNTA($C$8:C634),"")</f>
        <v/>
      </c>
      <c r="C634" s="443"/>
      <c r="D634" s="452"/>
      <c r="E634" s="453"/>
      <c r="F634" s="453"/>
      <c r="G634" s="453"/>
      <c r="H634" s="453"/>
      <c r="I634" s="453"/>
      <c r="J634" s="453"/>
      <c r="K634" s="456"/>
      <c r="L634" s="457"/>
      <c r="M634" s="458" t="str">
        <f>IF(K634&lt;&gt;"",VLOOKUP(K634,'DON GIA'!$S$1:$U$19,3,0),"")</f>
        <v/>
      </c>
      <c r="N634" s="458" t="str">
        <f>IF(K634&lt;&gt;"",VLOOKUP(K634,'DON GIA'!$S$1:$V$19,4,0),"")</f>
        <v/>
      </c>
      <c r="O634" s="458" t="str">
        <f t="shared" si="127"/>
        <v/>
      </c>
      <c r="P634" s="458" t="str">
        <f t="shared" si="128"/>
        <v/>
      </c>
      <c r="Q634" s="452" t="s">
        <v>35</v>
      </c>
      <c r="R634" s="453"/>
      <c r="S634" s="453"/>
      <c r="T634" s="459" t="str">
        <f>IF(Q634&lt;&gt;"",VLOOKUP(Q634,'DON GIA'!$H$1:$K$103,4,0),"")</f>
        <v/>
      </c>
      <c r="U634" s="459" t="str">
        <f t="shared" si="125"/>
        <v/>
      </c>
      <c r="V634" s="456" t="s">
        <v>1123</v>
      </c>
      <c r="W634" s="453" t="s">
        <v>27</v>
      </c>
      <c r="X634" s="460">
        <v>112.35</v>
      </c>
      <c r="Y634" s="461"/>
      <c r="Z634" s="459">
        <f>IF(V634&lt;&gt;"",VLOOKUP(V634,'DON GIA'!$A$1:$D$346,4,0),"")</f>
        <v>282038</v>
      </c>
      <c r="AA634" s="459">
        <f t="shared" si="126"/>
        <v>31686969.299999997</v>
      </c>
      <c r="AB634" s="452"/>
      <c r="AC634" s="452"/>
      <c r="AD634" s="452"/>
      <c r="AE634" s="452"/>
      <c r="AF634" s="452"/>
      <c r="AG634" s="453"/>
      <c r="AH634" s="452"/>
      <c r="AI634" s="453"/>
      <c r="AJ634" s="453"/>
      <c r="AK634" s="459" t="str">
        <f>IF(AH634&lt;&gt;"",VLOOKUP(AH634,'DON GIA'!$M$1:$P$9,4,0),"")</f>
        <v/>
      </c>
      <c r="AL634" s="459" t="str">
        <f t="shared" si="129"/>
        <v/>
      </c>
      <c r="AM634" s="453"/>
      <c r="AN634" s="453"/>
      <c r="AO634" s="449" t="str">
        <f t="shared" si="120"/>
        <v/>
      </c>
      <c r="AP634" s="456"/>
      <c r="AQ634" s="462"/>
    </row>
    <row r="635" spans="1:43" ht="94.5" outlineLevel="2">
      <c r="A635" s="455" t="e">
        <f>IF(C634&lt;&gt;"",$C$8:C634,A634)</f>
        <v>#VALUE!</v>
      </c>
      <c r="B635" s="443" t="str">
        <f>IF(C635&lt;&gt;"",COUNTA($C$8:C635),"")</f>
        <v/>
      </c>
      <c r="C635" s="443"/>
      <c r="D635" s="452"/>
      <c r="E635" s="453"/>
      <c r="F635" s="453"/>
      <c r="G635" s="453"/>
      <c r="H635" s="453"/>
      <c r="I635" s="453"/>
      <c r="J635" s="453"/>
      <c r="K635" s="456"/>
      <c r="L635" s="457"/>
      <c r="M635" s="458" t="str">
        <f>IF(K635&lt;&gt;"",VLOOKUP(K635,'DON GIA'!$S$1:$U$19,3,0),"")</f>
        <v/>
      </c>
      <c r="N635" s="458" t="str">
        <f>IF(K635&lt;&gt;"",VLOOKUP(K635,'DON GIA'!$S$1:$V$19,4,0),"")</f>
        <v/>
      </c>
      <c r="O635" s="458" t="str">
        <f t="shared" si="127"/>
        <v/>
      </c>
      <c r="P635" s="458" t="str">
        <f t="shared" si="128"/>
        <v/>
      </c>
      <c r="Q635" s="452" t="s">
        <v>35</v>
      </c>
      <c r="R635" s="453"/>
      <c r="S635" s="453"/>
      <c r="T635" s="459" t="str">
        <f>IF(Q635&lt;&gt;"",VLOOKUP(Q635,'DON GIA'!$H$1:$K$103,4,0),"")</f>
        <v/>
      </c>
      <c r="U635" s="459" t="str">
        <f t="shared" si="125"/>
        <v/>
      </c>
      <c r="V635" s="456" t="s">
        <v>1049</v>
      </c>
      <c r="W635" s="453" t="s">
        <v>42</v>
      </c>
      <c r="X635" s="460">
        <v>1</v>
      </c>
      <c r="Y635" s="461"/>
      <c r="Z635" s="459">
        <f>IF(V635&lt;&gt;"",VLOOKUP(V635,'DON GIA'!$A$1:$D$346,4,0),"")</f>
        <v>3793079</v>
      </c>
      <c r="AA635" s="459">
        <f t="shared" si="126"/>
        <v>3793079</v>
      </c>
      <c r="AB635" s="452"/>
      <c r="AC635" s="452"/>
      <c r="AD635" s="452"/>
      <c r="AE635" s="452"/>
      <c r="AF635" s="452"/>
      <c r="AG635" s="453"/>
      <c r="AH635" s="452"/>
      <c r="AI635" s="453"/>
      <c r="AJ635" s="453"/>
      <c r="AK635" s="459" t="str">
        <f>IF(AH635&lt;&gt;"",VLOOKUP(AH635,'DON GIA'!$M$1:$P$9,4,0),"")</f>
        <v/>
      </c>
      <c r="AL635" s="459" t="str">
        <f t="shared" si="129"/>
        <v/>
      </c>
      <c r="AM635" s="453"/>
      <c r="AN635" s="453"/>
      <c r="AO635" s="449" t="str">
        <f t="shared" si="120"/>
        <v/>
      </c>
      <c r="AP635" s="456"/>
      <c r="AQ635" s="462"/>
    </row>
    <row r="636" spans="1:43" ht="31.5" outlineLevel="2">
      <c r="A636" s="455" t="e">
        <f>IF(C635&lt;&gt;"",$C$8:C635,A635)</f>
        <v>#VALUE!</v>
      </c>
      <c r="B636" s="443" t="str">
        <f>IF(C636&lt;&gt;"",COUNTA($C$8:C636),"")</f>
        <v/>
      </c>
      <c r="C636" s="443"/>
      <c r="D636" s="452"/>
      <c r="E636" s="453"/>
      <c r="F636" s="453"/>
      <c r="G636" s="453"/>
      <c r="H636" s="453"/>
      <c r="I636" s="453"/>
      <c r="J636" s="453"/>
      <c r="K636" s="456"/>
      <c r="L636" s="457"/>
      <c r="M636" s="458" t="str">
        <f>IF(K636&lt;&gt;"",VLOOKUP(K636,'DON GIA'!$S$1:$U$19,3,0),"")</f>
        <v/>
      </c>
      <c r="N636" s="458" t="str">
        <f>IF(K636&lt;&gt;"",VLOOKUP(K636,'DON GIA'!$S$1:$V$19,4,0),"")</f>
        <v/>
      </c>
      <c r="O636" s="458" t="str">
        <f t="shared" si="127"/>
        <v/>
      </c>
      <c r="P636" s="458" t="str">
        <f t="shared" si="128"/>
        <v/>
      </c>
      <c r="Q636" s="452" t="s">
        <v>35</v>
      </c>
      <c r="R636" s="453"/>
      <c r="S636" s="453"/>
      <c r="T636" s="459" t="str">
        <f>IF(Q636&lt;&gt;"",VLOOKUP(Q636,'DON GIA'!$H$1:$K$103,4,0),"")</f>
        <v/>
      </c>
      <c r="U636" s="459" t="str">
        <f t="shared" si="125"/>
        <v/>
      </c>
      <c r="V636" s="466"/>
      <c r="W636" s="466"/>
      <c r="X636" s="466"/>
      <c r="Y636" s="461"/>
      <c r="Z636" s="459" t="str">
        <f>IF(V636&lt;&gt;"",VLOOKUP(V636,'DON GIA'!$A$1:$D$346,4,0),"")</f>
        <v/>
      </c>
      <c r="AA636" s="459" t="str">
        <f t="shared" si="126"/>
        <v/>
      </c>
      <c r="AB636" s="452"/>
      <c r="AC636" s="452"/>
      <c r="AD636" s="452"/>
      <c r="AE636" s="452"/>
      <c r="AF636" s="452"/>
      <c r="AG636" s="453"/>
      <c r="AH636" s="452"/>
      <c r="AI636" s="453"/>
      <c r="AJ636" s="453"/>
      <c r="AK636" s="459" t="str">
        <f>IF(AH636&lt;&gt;"",VLOOKUP(AH636,'DON GIA'!$M$1:$P$9,4,0),"")</f>
        <v/>
      </c>
      <c r="AL636" s="459" t="str">
        <f t="shared" si="129"/>
        <v/>
      </c>
      <c r="AM636" s="453"/>
      <c r="AN636" s="453"/>
      <c r="AO636" s="449" t="str">
        <f t="shared" si="120"/>
        <v/>
      </c>
      <c r="AP636" s="456"/>
      <c r="AQ636" s="462"/>
    </row>
    <row r="637" spans="1:43" ht="31.5" outlineLevel="2">
      <c r="A637" s="455" t="e">
        <f>IF(C636&lt;&gt;"",$C$8:C636,A636)</f>
        <v>#VALUE!</v>
      </c>
      <c r="B637" s="443" t="str">
        <f>IF(C637&lt;&gt;"",COUNTA($C$8:C637),"")</f>
        <v/>
      </c>
      <c r="C637" s="443"/>
      <c r="D637" s="444"/>
      <c r="E637" s="453"/>
      <c r="F637" s="453"/>
      <c r="G637" s="453"/>
      <c r="H637" s="453"/>
      <c r="I637" s="453"/>
      <c r="J637" s="453"/>
      <c r="K637" s="456"/>
      <c r="L637" s="457"/>
      <c r="M637" s="458" t="str">
        <f>IF(K637&lt;&gt;"",VLOOKUP(K637,'DON GIA'!$S$1:$U$19,3,0),"")</f>
        <v/>
      </c>
      <c r="N637" s="458" t="str">
        <f>IF(K637&lt;&gt;"",VLOOKUP(K637,'DON GIA'!$S$1:$V$19,4,0),"")</f>
        <v/>
      </c>
      <c r="O637" s="458" t="str">
        <f t="shared" si="127"/>
        <v/>
      </c>
      <c r="P637" s="458" t="str">
        <f t="shared" si="128"/>
        <v/>
      </c>
      <c r="Q637" s="452" t="s">
        <v>35</v>
      </c>
      <c r="R637" s="453"/>
      <c r="S637" s="453"/>
      <c r="T637" s="459" t="str">
        <f>IF(Q637&lt;&gt;"",VLOOKUP(Q637,'DON GIA'!$H$1:$K$103,4,0),"")</f>
        <v/>
      </c>
      <c r="U637" s="459" t="str">
        <f t="shared" si="125"/>
        <v/>
      </c>
      <c r="V637" s="456" t="s">
        <v>35</v>
      </c>
      <c r="W637" s="453"/>
      <c r="X637" s="460"/>
      <c r="Y637" s="461"/>
      <c r="Z637" s="459" t="str">
        <f>IF(V637&lt;&gt;"",VLOOKUP(V637,'DON GIA'!$A$1:$D$346,4,0),"")</f>
        <v/>
      </c>
      <c r="AA637" s="459" t="str">
        <f t="shared" si="126"/>
        <v/>
      </c>
      <c r="AB637" s="452"/>
      <c r="AC637" s="452"/>
      <c r="AD637" s="452"/>
      <c r="AE637" s="452"/>
      <c r="AF637" s="452"/>
      <c r="AG637" s="453"/>
      <c r="AH637" s="452"/>
      <c r="AI637" s="453"/>
      <c r="AJ637" s="453"/>
      <c r="AK637" s="459" t="str">
        <f>IF(AH637&lt;&gt;"",VLOOKUP(AH637,'DON GIA'!$M$1:$P$9,4,0),"")</f>
        <v/>
      </c>
      <c r="AL637" s="459" t="str">
        <f t="shared" si="129"/>
        <v/>
      </c>
      <c r="AM637" s="453"/>
      <c r="AN637" s="453"/>
      <c r="AO637" s="449" t="str">
        <f t="shared" si="120"/>
        <v/>
      </c>
      <c r="AP637" s="456"/>
      <c r="AQ637" s="462"/>
    </row>
    <row r="638" spans="1:43" ht="62.25" outlineLevel="1">
      <c r="A638" s="410" t="s">
        <v>813</v>
      </c>
      <c r="B638" s="443">
        <f>IF(C638&lt;&gt;"",COUNTA($C$8:C638),"")</f>
        <v>48</v>
      </c>
      <c r="C638" s="443">
        <v>440</v>
      </c>
      <c r="D638" s="444" t="s">
        <v>281</v>
      </c>
      <c r="E638" s="445"/>
      <c r="F638" s="445"/>
      <c r="G638" s="445"/>
      <c r="H638" s="445"/>
      <c r="I638" s="445"/>
      <c r="J638" s="445"/>
      <c r="K638" s="446"/>
      <c r="L638" s="447">
        <f>SUBTOTAL(9,L639:L652)</f>
        <v>132.69999999999999</v>
      </c>
      <c r="M638" s="448"/>
      <c r="N638" s="448"/>
      <c r="O638" s="448">
        <f>SUBTOTAL(9,O639:O652)</f>
        <v>222803299.99999997</v>
      </c>
      <c r="P638" s="448">
        <f>SUBTOTAL(9,P639:P652)</f>
        <v>0</v>
      </c>
      <c r="Q638" s="444"/>
      <c r="R638" s="445"/>
      <c r="S638" s="445">
        <f>SUBTOTAL(9,S639:S652)</f>
        <v>0</v>
      </c>
      <c r="T638" s="449"/>
      <c r="U638" s="449">
        <f>SUBTOTAL(9,U639:U652)</f>
        <v>0</v>
      </c>
      <c r="V638" s="446"/>
      <c r="W638" s="445"/>
      <c r="X638" s="450">
        <f>SUBTOTAL(9,X639:X652)</f>
        <v>285.05599999999998</v>
      </c>
      <c r="Y638" s="451">
        <f>SUBTOTAL(9,Y639:Y652)</f>
        <v>0</v>
      </c>
      <c r="Z638" s="449"/>
      <c r="AA638" s="449">
        <f>SUBTOTAL(9,AA639:AA652)</f>
        <v>587992290.926</v>
      </c>
      <c r="AB638" s="452"/>
      <c r="AC638" s="452"/>
      <c r="AD638" s="452"/>
      <c r="AE638" s="452"/>
      <c r="AF638" s="452"/>
      <c r="AG638" s="453"/>
      <c r="AH638" s="452"/>
      <c r="AI638" s="445"/>
      <c r="AJ638" s="445">
        <f>SUBTOTAL(9,AJ639:AJ652)</f>
        <v>2</v>
      </c>
      <c r="AK638" s="449"/>
      <c r="AL638" s="449">
        <f>SUBTOTAL(9,AL639:AL652)</f>
        <v>25895920</v>
      </c>
      <c r="AM638" s="445"/>
      <c r="AN638" s="445">
        <f>SUBTOTAL(9,AN639:AN652)</f>
        <v>1</v>
      </c>
      <c r="AO638" s="449">
        <f t="shared" si="120"/>
        <v>836691510.926</v>
      </c>
      <c r="AP638" s="454"/>
      <c r="AQ638" s="423"/>
    </row>
    <row r="639" spans="1:43" ht="126" outlineLevel="2">
      <c r="A639" s="455" t="e">
        <f>IF(C638&lt;&gt;"",$C$8:C638,A637)</f>
        <v>#VALUE!</v>
      </c>
      <c r="B639" s="443" t="str">
        <f>IF(C639&lt;&gt;"",COUNTA($C$8:C639),"")</f>
        <v/>
      </c>
      <c r="C639" s="443"/>
      <c r="D639" s="452" t="s">
        <v>282</v>
      </c>
      <c r="E639" s="453">
        <v>1</v>
      </c>
      <c r="F639" s="453"/>
      <c r="G639" s="453">
        <v>443</v>
      </c>
      <c r="H639" s="453">
        <v>79</v>
      </c>
      <c r="I639" s="453" t="s">
        <v>223</v>
      </c>
      <c r="J639" s="453" t="s">
        <v>224</v>
      </c>
      <c r="K639" s="456" t="s">
        <v>973</v>
      </c>
      <c r="L639" s="457">
        <v>132.69999999999999</v>
      </c>
      <c r="M639" s="458">
        <f>IF(K639&lt;&gt;"",VLOOKUP(K639,'DON GIA'!$S$1:$U$19,3,0),"")</f>
        <v>1679000</v>
      </c>
      <c r="N639" s="458">
        <f>IF(K639&lt;&gt;"",VLOOKUP(K639,'DON GIA'!$S$1:$V$19,4,0),"")</f>
        <v>0</v>
      </c>
      <c r="O639" s="458">
        <f t="shared" si="127"/>
        <v>222803299.99999997</v>
      </c>
      <c r="P639" s="458">
        <f t="shared" si="128"/>
        <v>0</v>
      </c>
      <c r="Q639" s="452" t="s">
        <v>35</v>
      </c>
      <c r="R639" s="453"/>
      <c r="S639" s="453"/>
      <c r="T639" s="459" t="str">
        <f>IF(Q639&lt;&gt;"",VLOOKUP(Q639,'DON GIA'!$H$1:$K$103,4,0),"")</f>
        <v/>
      </c>
      <c r="U639" s="459" t="str">
        <f t="shared" ref="U639:U652" si="130">IF(Q639&lt;&gt;"",IF(ISNUMBER(T639),S639*T639,""),"")</f>
        <v/>
      </c>
      <c r="V639" s="456" t="s">
        <v>1005</v>
      </c>
      <c r="W639" s="453" t="s">
        <v>27</v>
      </c>
      <c r="X639" s="460">
        <v>82.8</v>
      </c>
      <c r="Y639" s="461"/>
      <c r="Z639" s="459">
        <f>IF(V639&lt;&gt;"",VLOOKUP(V639,'DON GIA'!$A$1:$D$346,4,0),"")</f>
        <v>5559129</v>
      </c>
      <c r="AA639" s="459">
        <f t="shared" ref="AA639:AA652" si="131">IF(V639&lt;&gt;"",IF(ISNUMBER(Z639),X639*Z639,""),"")</f>
        <v>460295881.19999999</v>
      </c>
      <c r="AB639" s="452" t="s">
        <v>28</v>
      </c>
      <c r="AC639" s="452" t="s">
        <v>29</v>
      </c>
      <c r="AD639" s="452" t="s">
        <v>30</v>
      </c>
      <c r="AE639" s="452" t="s">
        <v>31</v>
      </c>
      <c r="AF639" s="452" t="s">
        <v>34</v>
      </c>
      <c r="AG639" s="453" t="s">
        <v>33</v>
      </c>
      <c r="AH639" s="452" t="s">
        <v>562</v>
      </c>
      <c r="AI639" s="453" t="s">
        <v>409</v>
      </c>
      <c r="AJ639" s="453">
        <v>1</v>
      </c>
      <c r="AK639" s="459">
        <f>IF(AH639&lt;&gt;"",VLOOKUP(AH639,'DON GIA'!$M$1:$P$9,4,0),"")</f>
        <v>12895920</v>
      </c>
      <c r="AL639" s="459">
        <f t="shared" si="129"/>
        <v>12895920</v>
      </c>
      <c r="AM639" s="453" t="s">
        <v>407</v>
      </c>
      <c r="AN639" s="453">
        <v>1</v>
      </c>
      <c r="AO639" s="449" t="str">
        <f t="shared" si="120"/>
        <v/>
      </c>
      <c r="AP639" s="454" t="s">
        <v>1832</v>
      </c>
      <c r="AQ639" s="462"/>
    </row>
    <row r="640" spans="1:43" ht="409.5" outlineLevel="2">
      <c r="A640" s="455" t="e">
        <f>IF(C639&lt;&gt;"",$C$8:C639,A639)</f>
        <v>#VALUE!</v>
      </c>
      <c r="B640" s="443" t="str">
        <f>IF(C640&lt;&gt;"",COUNTA($C$8:C640),"")</f>
        <v/>
      </c>
      <c r="C640" s="443"/>
      <c r="D640" s="452" t="s">
        <v>279</v>
      </c>
      <c r="E640" s="453"/>
      <c r="F640" s="453"/>
      <c r="G640" s="453"/>
      <c r="H640" s="453"/>
      <c r="I640" s="453"/>
      <c r="J640" s="453"/>
      <c r="K640" s="456"/>
      <c r="L640" s="457"/>
      <c r="M640" s="458" t="str">
        <f>IF(K640&lt;&gt;"",VLOOKUP(K640,'DON GIA'!$S$1:$U$19,3,0),"")</f>
        <v/>
      </c>
      <c r="N640" s="458" t="str">
        <f>IF(K640&lt;&gt;"",VLOOKUP(K640,'DON GIA'!$S$1:$V$19,4,0),"")</f>
        <v/>
      </c>
      <c r="O640" s="458" t="str">
        <f t="shared" si="127"/>
        <v/>
      </c>
      <c r="P640" s="458" t="str">
        <f t="shared" si="128"/>
        <v/>
      </c>
      <c r="Q640" s="452" t="s">
        <v>35</v>
      </c>
      <c r="R640" s="453"/>
      <c r="S640" s="453"/>
      <c r="T640" s="459" t="str">
        <f>IF(Q640&lt;&gt;"",VLOOKUP(Q640,'DON GIA'!$H$1:$K$103,4,0),"")</f>
        <v/>
      </c>
      <c r="U640" s="459" t="str">
        <f t="shared" si="130"/>
        <v/>
      </c>
      <c r="V640" s="456" t="s">
        <v>1001</v>
      </c>
      <c r="W640" s="453" t="s">
        <v>27</v>
      </c>
      <c r="X640" s="460">
        <v>28.05</v>
      </c>
      <c r="Y640" s="461"/>
      <c r="Z640" s="459">
        <f>IF(V640&lt;&gt;"",VLOOKUP(V640,'DON GIA'!$A$1:$D$346,4,0),"")</f>
        <v>295078</v>
      </c>
      <c r="AA640" s="459">
        <f t="shared" si="131"/>
        <v>8276937.9000000004</v>
      </c>
      <c r="AB640" s="452"/>
      <c r="AC640" s="452"/>
      <c r="AD640" s="452"/>
      <c r="AE640" s="452"/>
      <c r="AF640" s="452"/>
      <c r="AG640" s="453"/>
      <c r="AH640" s="452" t="s">
        <v>578</v>
      </c>
      <c r="AI640" s="453" t="s">
        <v>560</v>
      </c>
      <c r="AJ640" s="453">
        <v>1</v>
      </c>
      <c r="AK640" s="459">
        <f>IF(AH640&lt;&gt;"",VLOOKUP(AH640,'DON GIA'!$M$1:$P$9,4,0),"")</f>
        <v>13000000</v>
      </c>
      <c r="AL640" s="459">
        <f t="shared" si="129"/>
        <v>13000000</v>
      </c>
      <c r="AM640" s="453"/>
      <c r="AN640" s="453"/>
      <c r="AO640" s="449" t="str">
        <f t="shared" si="120"/>
        <v/>
      </c>
      <c r="AP640" s="463" t="s">
        <v>1833</v>
      </c>
      <c r="AQ640" s="462"/>
    </row>
    <row r="641" spans="1:43" ht="131.25" outlineLevel="2">
      <c r="A641" s="455" t="e">
        <f>IF(C640&lt;&gt;"",$C$8:C640,A640)</f>
        <v>#VALUE!</v>
      </c>
      <c r="B641" s="443" t="str">
        <f>IF(C641&lt;&gt;"",COUNTA($C$8:C641),"")</f>
        <v/>
      </c>
      <c r="C641" s="443"/>
      <c r="D641" s="452"/>
      <c r="E641" s="453"/>
      <c r="F641" s="453"/>
      <c r="G641" s="453"/>
      <c r="H641" s="453"/>
      <c r="I641" s="453"/>
      <c r="J641" s="453"/>
      <c r="K641" s="456"/>
      <c r="L641" s="457"/>
      <c r="M641" s="458" t="str">
        <f>IF(K641&lt;&gt;"",VLOOKUP(K641,'DON GIA'!$S$1:$U$19,3,0),"")</f>
        <v/>
      </c>
      <c r="N641" s="458" t="str">
        <f>IF(K641&lt;&gt;"",VLOOKUP(K641,'DON GIA'!$S$1:$V$19,4,0),"")</f>
        <v/>
      </c>
      <c r="O641" s="458" t="str">
        <f t="shared" si="127"/>
        <v/>
      </c>
      <c r="P641" s="458" t="str">
        <f t="shared" si="128"/>
        <v/>
      </c>
      <c r="Q641" s="452" t="s">
        <v>35</v>
      </c>
      <c r="R641" s="453"/>
      <c r="S641" s="453"/>
      <c r="T641" s="459" t="str">
        <f>IF(Q641&lt;&gt;"",VLOOKUP(Q641,'DON GIA'!$H$1:$K$103,4,0),"")</f>
        <v/>
      </c>
      <c r="U641" s="459" t="str">
        <f t="shared" si="130"/>
        <v/>
      </c>
      <c r="V641" s="456" t="s">
        <v>1172</v>
      </c>
      <c r="W641" s="453" t="s">
        <v>27</v>
      </c>
      <c r="X641" s="460">
        <v>15.3</v>
      </c>
      <c r="Y641" s="461"/>
      <c r="Z641" s="459">
        <f>IF(V641&lt;&gt;"",VLOOKUP(V641,'DON GIA'!$A$1:$D$346,4,0),"")</f>
        <v>299700</v>
      </c>
      <c r="AA641" s="459">
        <f t="shared" si="131"/>
        <v>4585410</v>
      </c>
      <c r="AB641" s="452"/>
      <c r="AC641" s="452"/>
      <c r="AD641" s="452" t="s">
        <v>36</v>
      </c>
      <c r="AE641" s="452"/>
      <c r="AF641" s="452" t="s">
        <v>136</v>
      </c>
      <c r="AG641" s="453"/>
      <c r="AH641" s="452"/>
      <c r="AI641" s="453"/>
      <c r="AJ641" s="453"/>
      <c r="AK641" s="459" t="str">
        <f>IF(AH641&lt;&gt;"",VLOOKUP(AH641,'DON GIA'!$M$1:$P$9,4,0),"")</f>
        <v/>
      </c>
      <c r="AL641" s="459" t="str">
        <f t="shared" si="129"/>
        <v/>
      </c>
      <c r="AM641" s="453"/>
      <c r="AN641" s="453"/>
      <c r="AO641" s="449" t="str">
        <f t="shared" si="120"/>
        <v/>
      </c>
      <c r="AP641" s="463" t="s">
        <v>1834</v>
      </c>
      <c r="AQ641" s="462"/>
    </row>
    <row r="642" spans="1:43" ht="157.5" outlineLevel="2">
      <c r="A642" s="455" t="e">
        <f>IF(C641&lt;&gt;"",$C$8:C641,A641)</f>
        <v>#VALUE!</v>
      </c>
      <c r="B642" s="443" t="str">
        <f>IF(C642&lt;&gt;"",COUNTA($C$8:C642),"")</f>
        <v/>
      </c>
      <c r="C642" s="443"/>
      <c r="D642" s="452"/>
      <c r="E642" s="453"/>
      <c r="F642" s="453"/>
      <c r="G642" s="453"/>
      <c r="H642" s="453"/>
      <c r="I642" s="453"/>
      <c r="J642" s="453"/>
      <c r="K642" s="456"/>
      <c r="L642" s="457"/>
      <c r="M642" s="458" t="str">
        <f>IF(K642&lt;&gt;"",VLOOKUP(K642,'DON GIA'!$S$1:$U$19,3,0),"")</f>
        <v/>
      </c>
      <c r="N642" s="458" t="str">
        <f>IF(K642&lt;&gt;"",VLOOKUP(K642,'DON GIA'!$S$1:$V$19,4,0),"")</f>
        <v/>
      </c>
      <c r="O642" s="458" t="str">
        <f t="shared" si="127"/>
        <v/>
      </c>
      <c r="P642" s="458" t="str">
        <f t="shared" si="128"/>
        <v/>
      </c>
      <c r="Q642" s="452" t="s">
        <v>35</v>
      </c>
      <c r="R642" s="453"/>
      <c r="S642" s="453"/>
      <c r="T642" s="459" t="str">
        <f>IF(Q642&lt;&gt;"",VLOOKUP(Q642,'DON GIA'!$H$1:$K$103,4,0),"")</f>
        <v/>
      </c>
      <c r="U642" s="459" t="str">
        <f t="shared" si="130"/>
        <v/>
      </c>
      <c r="V642" s="456" t="s">
        <v>1139</v>
      </c>
      <c r="W642" s="453" t="s">
        <v>27</v>
      </c>
      <c r="X642" s="460">
        <v>15.3</v>
      </c>
      <c r="Y642" s="461"/>
      <c r="Z642" s="459">
        <f>IF(V642&lt;&gt;"",VLOOKUP(V642,'DON GIA'!$A$1:$D$346,4,0),"")</f>
        <v>330817</v>
      </c>
      <c r="AA642" s="459">
        <f t="shared" si="131"/>
        <v>5061500.1000000006</v>
      </c>
      <c r="AB642" s="452"/>
      <c r="AC642" s="452"/>
      <c r="AD642" s="452"/>
      <c r="AE642" s="452"/>
      <c r="AF642" s="452"/>
      <c r="AG642" s="453"/>
      <c r="AH642" s="452"/>
      <c r="AI642" s="453"/>
      <c r="AJ642" s="453"/>
      <c r="AK642" s="459" t="str">
        <f>IF(AH642&lt;&gt;"",VLOOKUP(AH642,'DON GIA'!$M$1:$P$9,4,0),"")</f>
        <v/>
      </c>
      <c r="AL642" s="459" t="str">
        <f t="shared" si="129"/>
        <v/>
      </c>
      <c r="AM642" s="453"/>
      <c r="AN642" s="453"/>
      <c r="AO642" s="449" t="str">
        <f t="shared" si="120"/>
        <v/>
      </c>
      <c r="AP642" s="463" t="s">
        <v>352</v>
      </c>
      <c r="AQ642" s="462"/>
    </row>
    <row r="643" spans="1:43" ht="157.5" outlineLevel="2">
      <c r="A643" s="455" t="e">
        <f>IF(C642&lt;&gt;"",$C$8:C642,A642)</f>
        <v>#VALUE!</v>
      </c>
      <c r="B643" s="443" t="str">
        <f>IF(C643&lt;&gt;"",COUNTA($C$8:C643),"")</f>
        <v/>
      </c>
      <c r="C643" s="443"/>
      <c r="D643" s="452"/>
      <c r="E643" s="453"/>
      <c r="F643" s="453"/>
      <c r="G643" s="453"/>
      <c r="H643" s="453"/>
      <c r="I643" s="453"/>
      <c r="J643" s="453"/>
      <c r="K643" s="456"/>
      <c r="L643" s="457"/>
      <c r="M643" s="458" t="str">
        <f>IF(K643&lt;&gt;"",VLOOKUP(K643,'DON GIA'!$S$1:$U$19,3,0),"")</f>
        <v/>
      </c>
      <c r="N643" s="458" t="str">
        <f>IF(K643&lt;&gt;"",VLOOKUP(K643,'DON GIA'!$S$1:$V$19,4,0),"")</f>
        <v/>
      </c>
      <c r="O643" s="458" t="str">
        <f t="shared" si="127"/>
        <v/>
      </c>
      <c r="P643" s="458" t="str">
        <f t="shared" si="128"/>
        <v/>
      </c>
      <c r="Q643" s="452" t="s">
        <v>35</v>
      </c>
      <c r="R643" s="453"/>
      <c r="S643" s="453"/>
      <c r="T643" s="459" t="str">
        <f>IF(Q643&lt;&gt;"",VLOOKUP(Q643,'DON GIA'!$H$1:$K$103,4,0),"")</f>
        <v/>
      </c>
      <c r="U643" s="459" t="str">
        <f t="shared" si="130"/>
        <v/>
      </c>
      <c r="V643" s="456" t="s">
        <v>1141</v>
      </c>
      <c r="W643" s="453" t="s">
        <v>27</v>
      </c>
      <c r="X643" s="460">
        <v>3.84</v>
      </c>
      <c r="Y643" s="461"/>
      <c r="Z643" s="459">
        <f>IF(V643&lt;&gt;"",VLOOKUP(V643,'DON GIA'!$A$1:$D$346,4,0),"")</f>
        <v>10375629</v>
      </c>
      <c r="AA643" s="459">
        <f t="shared" si="131"/>
        <v>39842415.359999999</v>
      </c>
      <c r="AB643" s="452"/>
      <c r="AC643" s="452"/>
      <c r="AD643" s="452"/>
      <c r="AE643" s="452" t="s">
        <v>31</v>
      </c>
      <c r="AF643" s="452" t="s">
        <v>34</v>
      </c>
      <c r="AG643" s="453"/>
      <c r="AH643" s="452"/>
      <c r="AI643" s="453"/>
      <c r="AJ643" s="453"/>
      <c r="AK643" s="459" t="str">
        <f>IF(AH643&lt;&gt;"",VLOOKUP(AH643,'DON GIA'!$M$1:$P$9,4,0),"")</f>
        <v/>
      </c>
      <c r="AL643" s="459" t="str">
        <f t="shared" si="129"/>
        <v/>
      </c>
      <c r="AM643" s="453"/>
      <c r="AN643" s="453"/>
      <c r="AO643" s="449" t="str">
        <f t="shared" si="120"/>
        <v/>
      </c>
      <c r="AP643" s="463" t="s">
        <v>349</v>
      </c>
      <c r="AQ643" s="462"/>
    </row>
    <row r="644" spans="1:43" ht="63" outlineLevel="2">
      <c r="A644" s="455" t="e">
        <f>IF(C643&lt;&gt;"",$C$8:C643,A643)</f>
        <v>#VALUE!</v>
      </c>
      <c r="B644" s="443" t="str">
        <f>IF(C644&lt;&gt;"",COUNTA($C$8:C644),"")</f>
        <v/>
      </c>
      <c r="C644" s="443"/>
      <c r="D644" s="452"/>
      <c r="E644" s="453"/>
      <c r="F644" s="453"/>
      <c r="G644" s="453"/>
      <c r="H644" s="453"/>
      <c r="I644" s="453"/>
      <c r="J644" s="453"/>
      <c r="K644" s="456"/>
      <c r="L644" s="457"/>
      <c r="M644" s="458" t="str">
        <f>IF(K644&lt;&gt;"",VLOOKUP(K644,'DON GIA'!$S$1:$U$19,3,0),"")</f>
        <v/>
      </c>
      <c r="N644" s="458" t="str">
        <f>IF(K644&lt;&gt;"",VLOOKUP(K644,'DON GIA'!$S$1:$V$19,4,0),"")</f>
        <v/>
      </c>
      <c r="O644" s="458" t="str">
        <f t="shared" si="127"/>
        <v/>
      </c>
      <c r="P644" s="458" t="str">
        <f t="shared" si="128"/>
        <v/>
      </c>
      <c r="Q644" s="452" t="s">
        <v>35</v>
      </c>
      <c r="R644" s="453"/>
      <c r="S644" s="453"/>
      <c r="T644" s="459" t="str">
        <f>IF(Q644&lt;&gt;"",VLOOKUP(Q644,'DON GIA'!$H$1:$K$103,4,0),"")</f>
        <v/>
      </c>
      <c r="U644" s="459" t="str">
        <f t="shared" si="130"/>
        <v/>
      </c>
      <c r="V644" s="456" t="s">
        <v>1157</v>
      </c>
      <c r="W644" s="453" t="s">
        <v>38</v>
      </c>
      <c r="X644" s="460">
        <v>0.46800000000000003</v>
      </c>
      <c r="Y644" s="461"/>
      <c r="Z644" s="459">
        <f>IF(V644&lt;&gt;"",VLOOKUP(V644,'DON GIA'!$A$1:$D$346,4,0),"")</f>
        <v>2036769</v>
      </c>
      <c r="AA644" s="459">
        <f t="shared" si="131"/>
        <v>953207.89200000011</v>
      </c>
      <c r="AB644" s="452"/>
      <c r="AC644" s="452"/>
      <c r="AD644" s="452"/>
      <c r="AE644" s="452"/>
      <c r="AF644" s="452"/>
      <c r="AG644" s="453"/>
      <c r="AH644" s="452"/>
      <c r="AI644" s="453"/>
      <c r="AJ644" s="453"/>
      <c r="AK644" s="459" t="str">
        <f>IF(AH644&lt;&gt;"",VLOOKUP(AH644,'DON GIA'!$M$1:$P$9,4,0),"")</f>
        <v/>
      </c>
      <c r="AL644" s="459" t="str">
        <f t="shared" si="129"/>
        <v/>
      </c>
      <c r="AM644" s="453"/>
      <c r="AN644" s="453"/>
      <c r="AO644" s="449" t="str">
        <f t="shared" si="120"/>
        <v/>
      </c>
      <c r="AP644" s="456"/>
      <c r="AQ644" s="462"/>
    </row>
    <row r="645" spans="1:43" ht="63" outlineLevel="2">
      <c r="A645" s="455" t="e">
        <f>IF(C644&lt;&gt;"",$C$8:C644,A644)</f>
        <v>#VALUE!</v>
      </c>
      <c r="B645" s="443" t="str">
        <f>IF(C645&lt;&gt;"",COUNTA($C$8:C645),"")</f>
        <v/>
      </c>
      <c r="C645" s="443"/>
      <c r="D645" s="452"/>
      <c r="E645" s="453"/>
      <c r="F645" s="453"/>
      <c r="G645" s="453"/>
      <c r="H645" s="453"/>
      <c r="I645" s="453"/>
      <c r="J645" s="453"/>
      <c r="K645" s="456"/>
      <c r="L645" s="457"/>
      <c r="M645" s="458" t="str">
        <f>IF(K645&lt;&gt;"",VLOOKUP(K645,'DON GIA'!$S$1:$U$19,3,0),"")</f>
        <v/>
      </c>
      <c r="N645" s="458" t="str">
        <f>IF(K645&lt;&gt;"",VLOOKUP(K645,'DON GIA'!$S$1:$V$19,4,0),"")</f>
        <v/>
      </c>
      <c r="O645" s="458" t="str">
        <f t="shared" si="127"/>
        <v/>
      </c>
      <c r="P645" s="458" t="str">
        <f t="shared" si="128"/>
        <v/>
      </c>
      <c r="Q645" s="452" t="s">
        <v>35</v>
      </c>
      <c r="R645" s="453"/>
      <c r="S645" s="453"/>
      <c r="T645" s="459" t="str">
        <f>IF(Q645&lt;&gt;"",VLOOKUP(Q645,'DON GIA'!$H$1:$K$103,4,0),"")</f>
        <v/>
      </c>
      <c r="U645" s="459" t="str">
        <f t="shared" si="130"/>
        <v/>
      </c>
      <c r="V645" s="456" t="s">
        <v>1173</v>
      </c>
      <c r="W645" s="453" t="s">
        <v>27</v>
      </c>
      <c r="X645" s="460">
        <v>3.76</v>
      </c>
      <c r="Y645" s="461"/>
      <c r="Z645" s="459">
        <f>IF(V645&lt;&gt;"",VLOOKUP(V645,'DON GIA'!$A$1:$D$346,4,0),"")</f>
        <v>282038</v>
      </c>
      <c r="AA645" s="459">
        <f t="shared" si="131"/>
        <v>1060462.8799999999</v>
      </c>
      <c r="AB645" s="452"/>
      <c r="AC645" s="452"/>
      <c r="AD645" s="452"/>
      <c r="AE645" s="452"/>
      <c r="AF645" s="452"/>
      <c r="AG645" s="453"/>
      <c r="AH645" s="452"/>
      <c r="AI645" s="453"/>
      <c r="AJ645" s="453"/>
      <c r="AK645" s="459" t="str">
        <f>IF(AH645&lt;&gt;"",VLOOKUP(AH645,'DON GIA'!$M$1:$P$9,4,0),"")</f>
        <v/>
      </c>
      <c r="AL645" s="459" t="str">
        <f t="shared" si="129"/>
        <v/>
      </c>
      <c r="AM645" s="453"/>
      <c r="AN645" s="453"/>
      <c r="AO645" s="449" t="str">
        <f t="shared" si="120"/>
        <v/>
      </c>
      <c r="AP645" s="456"/>
      <c r="AQ645" s="462"/>
    </row>
    <row r="646" spans="1:43" ht="63" outlineLevel="2">
      <c r="A646" s="455" t="e">
        <f>IF(C645&lt;&gt;"",$C$8:C645,A645)</f>
        <v>#VALUE!</v>
      </c>
      <c r="B646" s="443" t="str">
        <f>IF(C646&lt;&gt;"",COUNTA($C$8:C646),"")</f>
        <v/>
      </c>
      <c r="C646" s="443"/>
      <c r="D646" s="452"/>
      <c r="E646" s="453"/>
      <c r="F646" s="453"/>
      <c r="G646" s="453"/>
      <c r="H646" s="453"/>
      <c r="I646" s="453"/>
      <c r="J646" s="453"/>
      <c r="K646" s="456"/>
      <c r="L646" s="457"/>
      <c r="M646" s="458" t="str">
        <f>IF(K646&lt;&gt;"",VLOOKUP(K646,'DON GIA'!$S$1:$U$19,3,0),"")</f>
        <v/>
      </c>
      <c r="N646" s="458" t="str">
        <f>IF(K646&lt;&gt;"",VLOOKUP(K646,'DON GIA'!$S$1:$V$19,4,0),"")</f>
        <v/>
      </c>
      <c r="O646" s="458" t="str">
        <f t="shared" si="127"/>
        <v/>
      </c>
      <c r="P646" s="458" t="str">
        <f t="shared" si="128"/>
        <v/>
      </c>
      <c r="Q646" s="452" t="s">
        <v>35</v>
      </c>
      <c r="R646" s="453"/>
      <c r="S646" s="453"/>
      <c r="T646" s="459" t="str">
        <f>IF(Q646&lt;&gt;"",VLOOKUP(Q646,'DON GIA'!$H$1:$K$103,4,0),"")</f>
        <v/>
      </c>
      <c r="U646" s="459" t="str">
        <f t="shared" si="130"/>
        <v/>
      </c>
      <c r="V646" s="456" t="s">
        <v>1107</v>
      </c>
      <c r="W646" s="453" t="s">
        <v>27</v>
      </c>
      <c r="X646" s="460">
        <v>82.86</v>
      </c>
      <c r="Y646" s="461"/>
      <c r="Z646" s="459">
        <f>IF(V646&lt;&gt;"",VLOOKUP(V646,'DON GIA'!$A$1:$D$346,4,0),"")</f>
        <v>109890</v>
      </c>
      <c r="AA646" s="459">
        <f t="shared" si="131"/>
        <v>9105485.4000000004</v>
      </c>
      <c r="AB646" s="452"/>
      <c r="AC646" s="452"/>
      <c r="AD646" s="452"/>
      <c r="AE646" s="452"/>
      <c r="AF646" s="452"/>
      <c r="AG646" s="453"/>
      <c r="AH646" s="452"/>
      <c r="AI646" s="453"/>
      <c r="AJ646" s="453"/>
      <c r="AK646" s="459" t="str">
        <f>IF(AH646&lt;&gt;"",VLOOKUP(AH646,'DON GIA'!$M$1:$P$9,4,0),"")</f>
        <v/>
      </c>
      <c r="AL646" s="459" t="str">
        <f t="shared" si="129"/>
        <v/>
      </c>
      <c r="AM646" s="453"/>
      <c r="AN646" s="453"/>
      <c r="AO646" s="449" t="str">
        <f t="shared" si="120"/>
        <v/>
      </c>
      <c r="AP646" s="456"/>
      <c r="AQ646" s="462"/>
    </row>
    <row r="647" spans="1:43" ht="31.5" outlineLevel="2">
      <c r="A647" s="455" t="e">
        <f>IF(C646&lt;&gt;"",$C$8:C646,A646)</f>
        <v>#VALUE!</v>
      </c>
      <c r="B647" s="443" t="str">
        <f>IF(C647&lt;&gt;"",COUNTA($C$8:C647),"")</f>
        <v/>
      </c>
      <c r="C647" s="443"/>
      <c r="D647" s="452"/>
      <c r="E647" s="453"/>
      <c r="F647" s="453"/>
      <c r="G647" s="453"/>
      <c r="H647" s="453"/>
      <c r="I647" s="453"/>
      <c r="J647" s="453"/>
      <c r="K647" s="456"/>
      <c r="L647" s="457"/>
      <c r="M647" s="458" t="str">
        <f>IF(K647&lt;&gt;"",VLOOKUP(K647,'DON GIA'!$S$1:$U$19,3,0),"")</f>
        <v/>
      </c>
      <c r="N647" s="458" t="str">
        <f>IF(K647&lt;&gt;"",VLOOKUP(K647,'DON GIA'!$S$1:$V$19,4,0),"")</f>
        <v/>
      </c>
      <c r="O647" s="458" t="str">
        <f t="shared" si="127"/>
        <v/>
      </c>
      <c r="P647" s="458" t="str">
        <f t="shared" si="128"/>
        <v/>
      </c>
      <c r="Q647" s="452" t="s">
        <v>35</v>
      </c>
      <c r="R647" s="453"/>
      <c r="S647" s="453"/>
      <c r="T647" s="459" t="str">
        <f>IF(Q647&lt;&gt;"",VLOOKUP(Q647,'DON GIA'!$H$1:$K$103,4,0),"")</f>
        <v/>
      </c>
      <c r="U647" s="459" t="str">
        <f t="shared" si="130"/>
        <v/>
      </c>
      <c r="V647" s="456" t="s">
        <v>1023</v>
      </c>
      <c r="W647" s="453" t="s">
        <v>38</v>
      </c>
      <c r="X647" s="460">
        <v>0.108</v>
      </c>
      <c r="Y647" s="461"/>
      <c r="Z647" s="459">
        <f>IF(V647&lt;&gt;"",VLOOKUP(V647,'DON GIA'!$A$1:$D$346,4,0),"")</f>
        <v>2523428</v>
      </c>
      <c r="AA647" s="459">
        <f t="shared" si="131"/>
        <v>272530.22399999999</v>
      </c>
      <c r="AB647" s="452"/>
      <c r="AC647" s="452"/>
      <c r="AD647" s="452"/>
      <c r="AE647" s="452"/>
      <c r="AF647" s="452"/>
      <c r="AG647" s="453"/>
      <c r="AH647" s="452"/>
      <c r="AI647" s="453"/>
      <c r="AJ647" s="453"/>
      <c r="AK647" s="459" t="str">
        <f>IF(AH647&lt;&gt;"",VLOOKUP(AH647,'DON GIA'!$M$1:$P$9,4,0),"")</f>
        <v/>
      </c>
      <c r="AL647" s="459" t="str">
        <f t="shared" si="129"/>
        <v/>
      </c>
      <c r="AM647" s="453"/>
      <c r="AN647" s="453"/>
      <c r="AO647" s="449" t="str">
        <f t="shared" si="120"/>
        <v/>
      </c>
      <c r="AP647" s="456"/>
      <c r="AQ647" s="462"/>
    </row>
    <row r="648" spans="1:43" ht="63" outlineLevel="2">
      <c r="A648" s="455" t="e">
        <f>IF(C647&lt;&gt;"",$C$8:C647,A647)</f>
        <v>#VALUE!</v>
      </c>
      <c r="B648" s="443" t="str">
        <f>IF(C648&lt;&gt;"",COUNTA($C$8:C648),"")</f>
        <v/>
      </c>
      <c r="C648" s="443"/>
      <c r="D648" s="452"/>
      <c r="E648" s="453"/>
      <c r="F648" s="453"/>
      <c r="G648" s="453"/>
      <c r="H648" s="453"/>
      <c r="I648" s="453"/>
      <c r="J648" s="453"/>
      <c r="K648" s="456"/>
      <c r="L648" s="457"/>
      <c r="M648" s="458" t="str">
        <f>IF(K648&lt;&gt;"",VLOOKUP(K648,'DON GIA'!$S$1:$U$19,3,0),"")</f>
        <v/>
      </c>
      <c r="N648" s="458" t="str">
        <f>IF(K648&lt;&gt;"",VLOOKUP(K648,'DON GIA'!$S$1:$V$19,4,0),"")</f>
        <v/>
      </c>
      <c r="O648" s="458" t="str">
        <f t="shared" si="127"/>
        <v/>
      </c>
      <c r="P648" s="458" t="str">
        <f t="shared" si="128"/>
        <v/>
      </c>
      <c r="Q648" s="452" t="s">
        <v>35</v>
      </c>
      <c r="R648" s="453"/>
      <c r="S648" s="453"/>
      <c r="T648" s="459" t="str">
        <f>IF(Q648&lt;&gt;"",VLOOKUP(Q648,'DON GIA'!$H$1:$K$103,4,0),"")</f>
        <v/>
      </c>
      <c r="U648" s="459" t="str">
        <f t="shared" si="130"/>
        <v/>
      </c>
      <c r="V648" s="456" t="s">
        <v>1130</v>
      </c>
      <c r="W648" s="453" t="s">
        <v>27</v>
      </c>
      <c r="X648" s="460">
        <v>7.14</v>
      </c>
      <c r="Y648" s="461"/>
      <c r="Z648" s="459">
        <f>IF(V648&lt;&gt;"",VLOOKUP(V648,'DON GIA'!$A$1:$D$346,4,0),"")</f>
        <v>282038</v>
      </c>
      <c r="AA648" s="459">
        <f t="shared" si="131"/>
        <v>2013751.3199999998</v>
      </c>
      <c r="AB648" s="452"/>
      <c r="AC648" s="452"/>
      <c r="AD648" s="452"/>
      <c r="AE648" s="452"/>
      <c r="AF648" s="452"/>
      <c r="AG648" s="453"/>
      <c r="AH648" s="452"/>
      <c r="AI648" s="453"/>
      <c r="AJ648" s="453"/>
      <c r="AK648" s="459" t="str">
        <f>IF(AH648&lt;&gt;"",VLOOKUP(AH648,'DON GIA'!$M$1:$P$9,4,0),"")</f>
        <v/>
      </c>
      <c r="AL648" s="459" t="str">
        <f t="shared" si="129"/>
        <v/>
      </c>
      <c r="AM648" s="453"/>
      <c r="AN648" s="453"/>
      <c r="AO648" s="449" t="str">
        <f t="shared" ref="AO648:AO711" si="132">IF(C648&lt;&gt;"",O648+P648+U648+AA648+AL648,"")</f>
        <v/>
      </c>
      <c r="AP648" s="456"/>
      <c r="AQ648" s="462"/>
    </row>
    <row r="649" spans="1:43" ht="63" outlineLevel="2">
      <c r="A649" s="455" t="e">
        <f>IF(C648&lt;&gt;"",$C$8:C648,A648)</f>
        <v>#VALUE!</v>
      </c>
      <c r="B649" s="443" t="str">
        <f>IF(C649&lt;&gt;"",COUNTA($C$8:C649),"")</f>
        <v/>
      </c>
      <c r="C649" s="443"/>
      <c r="D649" s="452"/>
      <c r="E649" s="453"/>
      <c r="F649" s="453"/>
      <c r="G649" s="453"/>
      <c r="H649" s="453"/>
      <c r="I649" s="453"/>
      <c r="J649" s="453"/>
      <c r="K649" s="456"/>
      <c r="L649" s="457"/>
      <c r="M649" s="458" t="str">
        <f>IF(K649&lt;&gt;"",VLOOKUP(K649,'DON GIA'!$S$1:$U$19,3,0),"")</f>
        <v/>
      </c>
      <c r="N649" s="458" t="str">
        <f>IF(K649&lt;&gt;"",VLOOKUP(K649,'DON GIA'!$S$1:$V$19,4,0),"")</f>
        <v/>
      </c>
      <c r="O649" s="458" t="str">
        <f t="shared" si="127"/>
        <v/>
      </c>
      <c r="P649" s="458" t="str">
        <f t="shared" si="128"/>
        <v/>
      </c>
      <c r="Q649" s="452" t="s">
        <v>35</v>
      </c>
      <c r="R649" s="453"/>
      <c r="S649" s="453"/>
      <c r="T649" s="459" t="str">
        <f>IF(Q649&lt;&gt;"",VLOOKUP(Q649,'DON GIA'!$H$1:$K$103,4,0),"")</f>
        <v/>
      </c>
      <c r="U649" s="459" t="str">
        <f t="shared" si="130"/>
        <v/>
      </c>
      <c r="V649" s="456" t="s">
        <v>1105</v>
      </c>
      <c r="W649" s="453" t="s">
        <v>27</v>
      </c>
      <c r="X649" s="460">
        <v>2.44</v>
      </c>
      <c r="Y649" s="461"/>
      <c r="Z649" s="459">
        <f>IF(V649&lt;&gt;"",VLOOKUP(V649,'DON GIA'!$A$1:$D$346,4,0),"")</f>
        <v>292949</v>
      </c>
      <c r="AA649" s="459">
        <f t="shared" si="131"/>
        <v>714795.55999999994</v>
      </c>
      <c r="AB649" s="452"/>
      <c r="AC649" s="452"/>
      <c r="AD649" s="452"/>
      <c r="AE649" s="452"/>
      <c r="AF649" s="452"/>
      <c r="AG649" s="453"/>
      <c r="AH649" s="452"/>
      <c r="AI649" s="453"/>
      <c r="AJ649" s="453"/>
      <c r="AK649" s="459" t="str">
        <f>IF(AH649&lt;&gt;"",VLOOKUP(AH649,'DON GIA'!$M$1:$P$9,4,0),"")</f>
        <v/>
      </c>
      <c r="AL649" s="459" t="str">
        <f t="shared" si="129"/>
        <v/>
      </c>
      <c r="AM649" s="453"/>
      <c r="AN649" s="453"/>
      <c r="AO649" s="449" t="str">
        <f t="shared" si="132"/>
        <v/>
      </c>
      <c r="AP649" s="456"/>
      <c r="AQ649" s="462"/>
    </row>
    <row r="650" spans="1:43" ht="94.5" outlineLevel="2">
      <c r="A650" s="455" t="e">
        <f>IF(C649&lt;&gt;"",$C$8:C649,A649)</f>
        <v>#VALUE!</v>
      </c>
      <c r="B650" s="443" t="str">
        <f>IF(C650&lt;&gt;"",COUNTA($C$8:C650),"")</f>
        <v/>
      </c>
      <c r="C650" s="443"/>
      <c r="D650" s="452"/>
      <c r="E650" s="453"/>
      <c r="F650" s="453"/>
      <c r="G650" s="453"/>
      <c r="H650" s="453"/>
      <c r="I650" s="453"/>
      <c r="J650" s="453"/>
      <c r="K650" s="456"/>
      <c r="L650" s="457"/>
      <c r="M650" s="458" t="str">
        <f>IF(K650&lt;&gt;"",VLOOKUP(K650,'DON GIA'!$S$1:$U$19,3,0),"")</f>
        <v/>
      </c>
      <c r="N650" s="458" t="str">
        <f>IF(K650&lt;&gt;"",VLOOKUP(K650,'DON GIA'!$S$1:$V$19,4,0),"")</f>
        <v/>
      </c>
      <c r="O650" s="458" t="str">
        <f t="shared" si="127"/>
        <v/>
      </c>
      <c r="P650" s="458" t="str">
        <f t="shared" si="128"/>
        <v/>
      </c>
      <c r="Q650" s="452" t="s">
        <v>35</v>
      </c>
      <c r="R650" s="453"/>
      <c r="S650" s="453"/>
      <c r="T650" s="459" t="str">
        <f>IF(Q650&lt;&gt;"",VLOOKUP(Q650,'DON GIA'!$H$1:$K$103,4,0),"")</f>
        <v/>
      </c>
      <c r="U650" s="459" t="str">
        <f t="shared" si="130"/>
        <v/>
      </c>
      <c r="V650" s="456" t="s">
        <v>1166</v>
      </c>
      <c r="W650" s="453" t="s">
        <v>27</v>
      </c>
      <c r="X650" s="460">
        <v>41.99</v>
      </c>
      <c r="Y650" s="461"/>
      <c r="Z650" s="459">
        <f>IF(V650&lt;&gt;"",VLOOKUP(V650,'DON GIA'!$A$1:$D$346,4,0),"")</f>
        <v>1238791</v>
      </c>
      <c r="AA650" s="459">
        <f t="shared" si="131"/>
        <v>52016834.090000004</v>
      </c>
      <c r="AB650" s="452"/>
      <c r="AC650" s="452"/>
      <c r="AD650" s="452"/>
      <c r="AE650" s="452"/>
      <c r="AF650" s="452"/>
      <c r="AG650" s="453"/>
      <c r="AH650" s="452"/>
      <c r="AI650" s="453"/>
      <c r="AJ650" s="453"/>
      <c r="AK650" s="459" t="str">
        <f>IF(AH650&lt;&gt;"",VLOOKUP(AH650,'DON GIA'!$M$1:$P$9,4,0),"")</f>
        <v/>
      </c>
      <c r="AL650" s="459" t="str">
        <f t="shared" si="129"/>
        <v/>
      </c>
      <c r="AM650" s="453"/>
      <c r="AN650" s="453"/>
      <c r="AO650" s="449" t="str">
        <f t="shared" si="132"/>
        <v/>
      </c>
      <c r="AP650" s="456"/>
      <c r="AQ650" s="462"/>
    </row>
    <row r="651" spans="1:43" ht="94.5" outlineLevel="2">
      <c r="A651" s="455" t="e">
        <f>IF(C650&lt;&gt;"",$C$8:C650,A650)</f>
        <v>#VALUE!</v>
      </c>
      <c r="B651" s="443" t="str">
        <f>IF(C651&lt;&gt;"",COUNTA($C$8:C651),"")</f>
        <v/>
      </c>
      <c r="C651" s="443"/>
      <c r="D651" s="452"/>
      <c r="E651" s="453"/>
      <c r="F651" s="453"/>
      <c r="G651" s="453"/>
      <c r="H651" s="453"/>
      <c r="I651" s="453"/>
      <c r="J651" s="453"/>
      <c r="K651" s="456"/>
      <c r="L651" s="457"/>
      <c r="M651" s="458" t="str">
        <f>IF(K651&lt;&gt;"",VLOOKUP(K651,'DON GIA'!$S$1:$U$19,3,0),"")</f>
        <v/>
      </c>
      <c r="N651" s="458" t="str">
        <f>IF(K651&lt;&gt;"",VLOOKUP(K651,'DON GIA'!$S$1:$V$19,4,0),"")</f>
        <v/>
      </c>
      <c r="O651" s="458" t="str">
        <f t="shared" si="127"/>
        <v/>
      </c>
      <c r="P651" s="458" t="str">
        <f t="shared" si="128"/>
        <v/>
      </c>
      <c r="Q651" s="452" t="s">
        <v>35</v>
      </c>
      <c r="R651" s="453"/>
      <c r="S651" s="453"/>
      <c r="T651" s="459" t="str">
        <f>IF(Q651&lt;&gt;"",VLOOKUP(Q651,'DON GIA'!$H$1:$K$103,4,0),"")</f>
        <v/>
      </c>
      <c r="U651" s="459" t="str">
        <f t="shared" si="130"/>
        <v/>
      </c>
      <c r="V651" s="456" t="s">
        <v>1049</v>
      </c>
      <c r="W651" s="453" t="s">
        <v>42</v>
      </c>
      <c r="X651" s="460">
        <v>1</v>
      </c>
      <c r="Y651" s="461"/>
      <c r="Z651" s="459">
        <f>IF(V651&lt;&gt;"",VLOOKUP(V651,'DON GIA'!$A$1:$D$346,4,0),"")</f>
        <v>3793079</v>
      </c>
      <c r="AA651" s="459">
        <f t="shared" si="131"/>
        <v>3793079</v>
      </c>
      <c r="AB651" s="452"/>
      <c r="AC651" s="452"/>
      <c r="AD651" s="452"/>
      <c r="AE651" s="452"/>
      <c r="AF651" s="452"/>
      <c r="AG651" s="453"/>
      <c r="AH651" s="452"/>
      <c r="AI651" s="453"/>
      <c r="AJ651" s="453"/>
      <c r="AK651" s="459" t="str">
        <f>IF(AH651&lt;&gt;"",VLOOKUP(AH651,'DON GIA'!$M$1:$P$9,4,0),"")</f>
        <v/>
      </c>
      <c r="AL651" s="459" t="str">
        <f t="shared" si="129"/>
        <v/>
      </c>
      <c r="AM651" s="453"/>
      <c r="AN651" s="453"/>
      <c r="AO651" s="449" t="str">
        <f t="shared" si="132"/>
        <v/>
      </c>
      <c r="AP651" s="456"/>
      <c r="AQ651" s="462"/>
    </row>
    <row r="652" spans="1:43" ht="31.5" outlineLevel="2">
      <c r="A652" s="455" t="e">
        <f>IF(C651&lt;&gt;"",$C$8:C651,A651)</f>
        <v>#VALUE!</v>
      </c>
      <c r="B652" s="443" t="str">
        <f>IF(C652&lt;&gt;"",COUNTA($C$8:C652),"")</f>
        <v/>
      </c>
      <c r="C652" s="443"/>
      <c r="D652" s="444"/>
      <c r="E652" s="453"/>
      <c r="F652" s="453"/>
      <c r="G652" s="453"/>
      <c r="H652" s="453"/>
      <c r="I652" s="453"/>
      <c r="J652" s="453"/>
      <c r="K652" s="456"/>
      <c r="L652" s="457"/>
      <c r="M652" s="458" t="str">
        <f>IF(K652&lt;&gt;"",VLOOKUP(K652,'DON GIA'!$S$1:$U$19,3,0),"")</f>
        <v/>
      </c>
      <c r="N652" s="458" t="str">
        <f>IF(K652&lt;&gt;"",VLOOKUP(K652,'DON GIA'!$S$1:$V$19,4,0),"")</f>
        <v/>
      </c>
      <c r="O652" s="458" t="str">
        <f t="shared" si="127"/>
        <v/>
      </c>
      <c r="P652" s="458" t="str">
        <f t="shared" si="128"/>
        <v/>
      </c>
      <c r="Q652" s="452" t="s">
        <v>35</v>
      </c>
      <c r="R652" s="453"/>
      <c r="S652" s="453"/>
      <c r="T652" s="459" t="str">
        <f>IF(Q652&lt;&gt;"",VLOOKUP(Q652,'DON GIA'!$H$1:$K$103,4,0),"")</f>
        <v/>
      </c>
      <c r="U652" s="459" t="str">
        <f t="shared" si="130"/>
        <v/>
      </c>
      <c r="V652" s="456" t="s">
        <v>35</v>
      </c>
      <c r="W652" s="453"/>
      <c r="X652" s="460"/>
      <c r="Y652" s="461"/>
      <c r="Z652" s="459" t="str">
        <f>IF(V652&lt;&gt;"",VLOOKUP(V652,'DON GIA'!$A$1:$D$346,4,0),"")</f>
        <v/>
      </c>
      <c r="AA652" s="459" t="str">
        <f t="shared" si="131"/>
        <v/>
      </c>
      <c r="AB652" s="452"/>
      <c r="AC652" s="452"/>
      <c r="AD652" s="452"/>
      <c r="AE652" s="452"/>
      <c r="AF652" s="452"/>
      <c r="AG652" s="453"/>
      <c r="AH652" s="452"/>
      <c r="AI652" s="453"/>
      <c r="AJ652" s="453"/>
      <c r="AK652" s="459" t="str">
        <f>IF(AH652&lt;&gt;"",VLOOKUP(AH652,'DON GIA'!$M$1:$P$9,4,0),"")</f>
        <v/>
      </c>
      <c r="AL652" s="459" t="str">
        <f t="shared" si="129"/>
        <v/>
      </c>
      <c r="AM652" s="453"/>
      <c r="AN652" s="453"/>
      <c r="AO652" s="449" t="str">
        <f t="shared" si="132"/>
        <v/>
      </c>
      <c r="AP652" s="456"/>
      <c r="AQ652" s="462"/>
    </row>
    <row r="653" spans="1:43" ht="31.5" outlineLevel="1">
      <c r="A653" s="410" t="s">
        <v>812</v>
      </c>
      <c r="B653" s="443">
        <f>IF(C653&lt;&gt;"",COUNTA($C$8:C653),"")</f>
        <v>49</v>
      </c>
      <c r="C653" s="443">
        <v>441</v>
      </c>
      <c r="D653" s="444" t="s">
        <v>283</v>
      </c>
      <c r="E653" s="445"/>
      <c r="F653" s="445"/>
      <c r="G653" s="445"/>
      <c r="H653" s="445"/>
      <c r="I653" s="445"/>
      <c r="J653" s="445"/>
      <c r="K653" s="446"/>
      <c r="L653" s="447">
        <f>SUBTOTAL(9,L654:L668)</f>
        <v>133.47999999999999</v>
      </c>
      <c r="M653" s="448"/>
      <c r="N653" s="448"/>
      <c r="O653" s="448">
        <f>SUBTOTAL(9,O654:O668)</f>
        <v>224112919.99999997</v>
      </c>
      <c r="P653" s="448">
        <f>SUBTOTAL(9,P654:P668)</f>
        <v>180198000</v>
      </c>
      <c r="Q653" s="444"/>
      <c r="R653" s="445"/>
      <c r="S653" s="445">
        <f>SUBTOTAL(9,S654:S668)</f>
        <v>17</v>
      </c>
      <c r="T653" s="449"/>
      <c r="U653" s="449">
        <f>SUBTOTAL(9,U654:U668)</f>
        <v>10699000</v>
      </c>
      <c r="V653" s="446"/>
      <c r="W653" s="445"/>
      <c r="X653" s="450">
        <f>SUBTOTAL(9,X654:X668)</f>
        <v>286.13299999999998</v>
      </c>
      <c r="Y653" s="451">
        <f>SUBTOTAL(9,Y654:Y668)</f>
        <v>0</v>
      </c>
      <c r="Z653" s="449"/>
      <c r="AA653" s="449">
        <f>SUBTOTAL(9,AA654:AA668)</f>
        <v>463435916.84299999</v>
      </c>
      <c r="AB653" s="452"/>
      <c r="AC653" s="452"/>
      <c r="AD653" s="452"/>
      <c r="AE653" s="452"/>
      <c r="AF653" s="452"/>
      <c r="AG653" s="453"/>
      <c r="AH653" s="452"/>
      <c r="AI653" s="445"/>
      <c r="AJ653" s="445">
        <f>SUBTOTAL(9,AJ654:AJ668)</f>
        <v>2</v>
      </c>
      <c r="AK653" s="449"/>
      <c r="AL653" s="449">
        <f>SUBTOTAL(9,AL654:AL668)</f>
        <v>25895920</v>
      </c>
      <c r="AM653" s="445"/>
      <c r="AN653" s="445">
        <f>SUBTOTAL(9,AN654:AN668)</f>
        <v>1</v>
      </c>
      <c r="AO653" s="449">
        <f t="shared" si="132"/>
        <v>904341756.84299994</v>
      </c>
      <c r="AP653" s="454"/>
      <c r="AQ653" s="423"/>
    </row>
    <row r="654" spans="1:43" ht="157.5" outlineLevel="2">
      <c r="A654" s="455" t="e">
        <f>IF(C653&lt;&gt;"",$C$8:C653,A652)</f>
        <v>#VALUE!</v>
      </c>
      <c r="B654" s="443" t="str">
        <f>IF(C654&lt;&gt;"",COUNTA($C$8:C654),"")</f>
        <v/>
      </c>
      <c r="C654" s="443"/>
      <c r="D654" s="452" t="s">
        <v>285</v>
      </c>
      <c r="E654" s="453">
        <v>1</v>
      </c>
      <c r="F654" s="453"/>
      <c r="G654" s="453">
        <v>444</v>
      </c>
      <c r="H654" s="453">
        <v>79</v>
      </c>
      <c r="I654" s="453" t="s">
        <v>223</v>
      </c>
      <c r="J654" s="453" t="s">
        <v>224</v>
      </c>
      <c r="K654" s="456" t="s">
        <v>974</v>
      </c>
      <c r="L654" s="457">
        <v>133.47999999999999</v>
      </c>
      <c r="M654" s="458">
        <f>IF(K654&lt;&gt;"",VLOOKUP(K654,'DON GIA'!$S$1:$U$19,3,0),"")</f>
        <v>1679000</v>
      </c>
      <c r="N654" s="458">
        <f>IF(K654&lt;&gt;"",VLOOKUP(K654,'DON GIA'!$S$1:$V$19,4,0),"")</f>
        <v>1350000</v>
      </c>
      <c r="O654" s="458">
        <f t="shared" si="127"/>
        <v>224112919.99999997</v>
      </c>
      <c r="P654" s="458">
        <f t="shared" si="128"/>
        <v>180198000</v>
      </c>
      <c r="Q654" s="452" t="s">
        <v>241</v>
      </c>
      <c r="R654" s="453" t="s">
        <v>44</v>
      </c>
      <c r="S654" s="453">
        <v>1</v>
      </c>
      <c r="T654" s="459">
        <f>IF(Q654&lt;&gt;"",VLOOKUP(Q654,'DON GIA'!$H$1:$K$103,4,0),"")</f>
        <v>4240000</v>
      </c>
      <c r="U654" s="459">
        <f t="shared" ref="U654:U668" si="133">IF(Q654&lt;&gt;"",IF(ISNUMBER(T654),S654*T654,""),"")</f>
        <v>4240000</v>
      </c>
      <c r="V654" s="456" t="s">
        <v>1005</v>
      </c>
      <c r="W654" s="453" t="s">
        <v>27</v>
      </c>
      <c r="X654" s="460">
        <v>48.64</v>
      </c>
      <c r="Y654" s="461"/>
      <c r="Z654" s="459">
        <f>IF(V654&lt;&gt;"",VLOOKUP(V654,'DON GIA'!$A$1:$D$346,4,0),"")</f>
        <v>5559129</v>
      </c>
      <c r="AA654" s="459">
        <f t="shared" ref="AA654:AA668" si="134">IF(V654&lt;&gt;"",IF(ISNUMBER(Z654),X654*Z654,""),"")</f>
        <v>270396034.56</v>
      </c>
      <c r="AB654" s="452" t="s">
        <v>28</v>
      </c>
      <c r="AC654" s="452" t="s">
        <v>29</v>
      </c>
      <c r="AD654" s="452" t="s">
        <v>30</v>
      </c>
      <c r="AE654" s="452" t="s">
        <v>31</v>
      </c>
      <c r="AF654" s="452" t="s">
        <v>34</v>
      </c>
      <c r="AG654" s="453" t="s">
        <v>284</v>
      </c>
      <c r="AH654" s="452" t="s">
        <v>562</v>
      </c>
      <c r="AI654" s="453" t="s">
        <v>409</v>
      </c>
      <c r="AJ654" s="453">
        <v>1</v>
      </c>
      <c r="AK654" s="459">
        <f>IF(AH654&lt;&gt;"",VLOOKUP(AH654,'DON GIA'!$M$1:$P$9,4,0),"")</f>
        <v>12895920</v>
      </c>
      <c r="AL654" s="459">
        <f t="shared" si="129"/>
        <v>12895920</v>
      </c>
      <c r="AM654" s="453" t="s">
        <v>407</v>
      </c>
      <c r="AN654" s="453">
        <v>1</v>
      </c>
      <c r="AO654" s="449" t="str">
        <f t="shared" si="132"/>
        <v/>
      </c>
      <c r="AP654" s="454" t="s">
        <v>1835</v>
      </c>
      <c r="AQ654" s="462"/>
    </row>
    <row r="655" spans="1:43" ht="409.5" outlineLevel="2">
      <c r="A655" s="455" t="e">
        <f>IF(C654&lt;&gt;"",$C$8:C654,A654)</f>
        <v>#VALUE!</v>
      </c>
      <c r="B655" s="443" t="str">
        <f>IF(C655&lt;&gt;"",COUNTA($C$8:C655),"")</f>
        <v/>
      </c>
      <c r="C655" s="443"/>
      <c r="D655" s="452" t="s">
        <v>71</v>
      </c>
      <c r="E655" s="453"/>
      <c r="F655" s="453"/>
      <c r="G655" s="453"/>
      <c r="H655" s="453"/>
      <c r="I655" s="453"/>
      <c r="J655" s="453"/>
      <c r="K655" s="456"/>
      <c r="L655" s="457"/>
      <c r="M655" s="458" t="str">
        <f>IF(K655&lt;&gt;"",VLOOKUP(K655,'DON GIA'!$S$1:$U$19,3,0),"")</f>
        <v/>
      </c>
      <c r="N655" s="458" t="str">
        <f>IF(K655&lt;&gt;"",VLOOKUP(K655,'DON GIA'!$S$1:$V$19,4,0),"")</f>
        <v/>
      </c>
      <c r="O655" s="458" t="str">
        <f t="shared" si="127"/>
        <v/>
      </c>
      <c r="P655" s="458" t="str">
        <f t="shared" si="128"/>
        <v/>
      </c>
      <c r="Q655" s="452" t="s">
        <v>286</v>
      </c>
      <c r="R655" s="453" t="s">
        <v>44</v>
      </c>
      <c r="S655" s="453">
        <v>1</v>
      </c>
      <c r="T655" s="459" t="e">
        <f>IF(Q655&lt;&gt;"",VLOOKUP(Q655,'DON GIA'!$H$1:$K$103,4,0),"")</f>
        <v>#N/A</v>
      </c>
      <c r="U655" s="459" t="str">
        <f t="shared" si="133"/>
        <v/>
      </c>
      <c r="V655" s="456" t="s">
        <v>1044</v>
      </c>
      <c r="W655" s="453" t="s">
        <v>27</v>
      </c>
      <c r="X655" s="460">
        <v>10</v>
      </c>
      <c r="Y655" s="461"/>
      <c r="Z655" s="459">
        <f>IF(V655&lt;&gt;"",VLOOKUP(V655,'DON GIA'!$A$1:$D$346,4,0),"")</f>
        <v>854777</v>
      </c>
      <c r="AA655" s="459">
        <f t="shared" si="134"/>
        <v>8547770</v>
      </c>
      <c r="AB655" s="452" t="s">
        <v>28</v>
      </c>
      <c r="AC655" s="452" t="s">
        <v>29</v>
      </c>
      <c r="AD655" s="452" t="s">
        <v>30</v>
      </c>
      <c r="AE655" s="452" t="s">
        <v>41</v>
      </c>
      <c r="AF655" s="452" t="s">
        <v>136</v>
      </c>
      <c r="AG655" s="453" t="s">
        <v>41</v>
      </c>
      <c r="AH655" s="452" t="s">
        <v>578</v>
      </c>
      <c r="AI655" s="453" t="s">
        <v>560</v>
      </c>
      <c r="AJ655" s="453">
        <v>1</v>
      </c>
      <c r="AK655" s="459">
        <f>IF(AH655&lt;&gt;"",VLOOKUP(AH655,'DON GIA'!$M$1:$P$9,4,0),"")</f>
        <v>13000000</v>
      </c>
      <c r="AL655" s="459">
        <f t="shared" si="129"/>
        <v>13000000</v>
      </c>
      <c r="AM655" s="453"/>
      <c r="AN655" s="453"/>
      <c r="AO655" s="449" t="str">
        <f t="shared" si="132"/>
        <v/>
      </c>
      <c r="AP655" s="463" t="s">
        <v>1836</v>
      </c>
      <c r="AQ655" s="462"/>
    </row>
    <row r="656" spans="1:43" ht="257.25" outlineLevel="2">
      <c r="A656" s="455" t="e">
        <f>IF(C655&lt;&gt;"",$C$8:C655,A655)</f>
        <v>#VALUE!</v>
      </c>
      <c r="B656" s="443" t="str">
        <f>IF(C656&lt;&gt;"",COUNTA($C$8:C656),"")</f>
        <v/>
      </c>
      <c r="C656" s="443"/>
      <c r="D656" s="452"/>
      <c r="E656" s="453"/>
      <c r="F656" s="453"/>
      <c r="G656" s="453"/>
      <c r="H656" s="453"/>
      <c r="I656" s="453"/>
      <c r="J656" s="453"/>
      <c r="K656" s="456"/>
      <c r="L656" s="457"/>
      <c r="M656" s="458" t="str">
        <f>IF(K656&lt;&gt;"",VLOOKUP(K656,'DON GIA'!$S$1:$U$19,3,0),"")</f>
        <v/>
      </c>
      <c r="N656" s="458" t="str">
        <f>IF(K656&lt;&gt;"",VLOOKUP(K656,'DON GIA'!$S$1:$V$19,4,0),"")</f>
        <v/>
      </c>
      <c r="O656" s="458" t="str">
        <f t="shared" si="127"/>
        <v/>
      </c>
      <c r="P656" s="458" t="str">
        <f t="shared" si="128"/>
        <v/>
      </c>
      <c r="Q656" s="452" t="s">
        <v>83</v>
      </c>
      <c r="R656" s="453" t="s">
        <v>44</v>
      </c>
      <c r="S656" s="453">
        <v>1</v>
      </c>
      <c r="T656" s="459">
        <f>IF(Q656&lt;&gt;"",VLOOKUP(Q656,'DON GIA'!$H$1:$K$103,4,0),"")</f>
        <v>337000</v>
      </c>
      <c r="U656" s="459">
        <f t="shared" si="133"/>
        <v>337000</v>
      </c>
      <c r="V656" s="456" t="s">
        <v>1080</v>
      </c>
      <c r="W656" s="453" t="s">
        <v>27</v>
      </c>
      <c r="X656" s="460">
        <v>3.36</v>
      </c>
      <c r="Y656" s="461"/>
      <c r="Z656" s="459">
        <f>IF(V656&lt;&gt;"",VLOOKUP(V656,'DON GIA'!$A$1:$D$346,4,0),"")</f>
        <v>10375629</v>
      </c>
      <c r="AA656" s="459">
        <f t="shared" si="134"/>
        <v>34862113.439999998</v>
      </c>
      <c r="AB656" s="452"/>
      <c r="AC656" s="452"/>
      <c r="AD656" s="452"/>
      <c r="AE656" s="452" t="s">
        <v>31</v>
      </c>
      <c r="AF656" s="452" t="s">
        <v>34</v>
      </c>
      <c r="AG656" s="453"/>
      <c r="AH656" s="452"/>
      <c r="AI656" s="453"/>
      <c r="AJ656" s="453"/>
      <c r="AK656" s="459" t="str">
        <f>IF(AH656&lt;&gt;"",VLOOKUP(AH656,'DON GIA'!$M$1:$P$9,4,0),"")</f>
        <v/>
      </c>
      <c r="AL656" s="459" t="str">
        <f t="shared" si="129"/>
        <v/>
      </c>
      <c r="AM656" s="453"/>
      <c r="AN656" s="453"/>
      <c r="AO656" s="449" t="str">
        <f t="shared" si="132"/>
        <v/>
      </c>
      <c r="AP656" s="463" t="s">
        <v>1837</v>
      </c>
      <c r="AQ656" s="462"/>
    </row>
    <row r="657" spans="1:43" ht="157.5" outlineLevel="2">
      <c r="A657" s="455" t="e">
        <f>IF(C656&lt;&gt;"",$C$8:C656,A656)</f>
        <v>#VALUE!</v>
      </c>
      <c r="B657" s="443" t="str">
        <f>IF(C657&lt;&gt;"",COUNTA($C$8:C657),"")</f>
        <v/>
      </c>
      <c r="C657" s="443"/>
      <c r="D657" s="452"/>
      <c r="E657" s="453"/>
      <c r="F657" s="453"/>
      <c r="G657" s="453"/>
      <c r="H657" s="453"/>
      <c r="I657" s="453"/>
      <c r="J657" s="453"/>
      <c r="K657" s="456"/>
      <c r="L657" s="457"/>
      <c r="M657" s="458" t="str">
        <f>IF(K657&lt;&gt;"",VLOOKUP(K657,'DON GIA'!$S$1:$U$19,3,0),"")</f>
        <v/>
      </c>
      <c r="N657" s="458" t="str">
        <f>IF(K657&lt;&gt;"",VLOOKUP(K657,'DON GIA'!$S$1:$V$19,4,0),"")</f>
        <v/>
      </c>
      <c r="O657" s="458" t="str">
        <f t="shared" si="127"/>
        <v/>
      </c>
      <c r="P657" s="458" t="str">
        <f t="shared" si="128"/>
        <v/>
      </c>
      <c r="Q657" s="452" t="s">
        <v>191</v>
      </c>
      <c r="R657" s="453" t="s">
        <v>44</v>
      </c>
      <c r="S657" s="453">
        <v>1</v>
      </c>
      <c r="T657" s="459">
        <f>IF(Q657&lt;&gt;"",VLOOKUP(Q657,'DON GIA'!$H$1:$K$103,4,0),"")</f>
        <v>580000</v>
      </c>
      <c r="U657" s="459">
        <f t="shared" si="133"/>
        <v>580000</v>
      </c>
      <c r="V657" s="456" t="s">
        <v>1139</v>
      </c>
      <c r="W657" s="453" t="s">
        <v>27</v>
      </c>
      <c r="X657" s="460">
        <v>10</v>
      </c>
      <c r="Y657" s="461"/>
      <c r="Z657" s="459">
        <f>IF(V657&lt;&gt;"",VLOOKUP(V657,'DON GIA'!$A$1:$D$346,4,0),"")</f>
        <v>330817</v>
      </c>
      <c r="AA657" s="459">
        <f t="shared" si="134"/>
        <v>3308170</v>
      </c>
      <c r="AB657" s="452"/>
      <c r="AC657" s="452"/>
      <c r="AD657" s="452"/>
      <c r="AE657" s="452"/>
      <c r="AF657" s="452"/>
      <c r="AG657" s="453"/>
      <c r="AH657" s="452"/>
      <c r="AI657" s="453"/>
      <c r="AJ657" s="453"/>
      <c r="AK657" s="459" t="str">
        <f>IF(AH657&lt;&gt;"",VLOOKUP(AH657,'DON GIA'!$M$1:$P$9,4,0),"")</f>
        <v/>
      </c>
      <c r="AL657" s="459" t="str">
        <f t="shared" si="129"/>
        <v/>
      </c>
      <c r="AM657" s="453"/>
      <c r="AN657" s="453"/>
      <c r="AO657" s="449" t="str">
        <f t="shared" si="132"/>
        <v/>
      </c>
      <c r="AP657" s="463" t="s">
        <v>349</v>
      </c>
      <c r="AQ657" s="462"/>
    </row>
    <row r="658" spans="1:43" ht="63" outlineLevel="2">
      <c r="A658" s="455" t="e">
        <f>IF(C657&lt;&gt;"",$C$8:C657,A657)</f>
        <v>#VALUE!</v>
      </c>
      <c r="B658" s="443" t="str">
        <f>IF(C658&lt;&gt;"",COUNTA($C$8:C658),"")</f>
        <v/>
      </c>
      <c r="C658" s="443"/>
      <c r="D658" s="452"/>
      <c r="E658" s="453"/>
      <c r="F658" s="453"/>
      <c r="G658" s="453"/>
      <c r="H658" s="453"/>
      <c r="I658" s="453"/>
      <c r="J658" s="453"/>
      <c r="K658" s="456"/>
      <c r="L658" s="457"/>
      <c r="M658" s="458" t="str">
        <f>IF(K658&lt;&gt;"",VLOOKUP(K658,'DON GIA'!$S$1:$U$19,3,0),"")</f>
        <v/>
      </c>
      <c r="N658" s="458" t="str">
        <f>IF(K658&lt;&gt;"",VLOOKUP(K658,'DON GIA'!$S$1:$V$19,4,0),"")</f>
        <v/>
      </c>
      <c r="O658" s="458" t="str">
        <f t="shared" si="127"/>
        <v/>
      </c>
      <c r="P658" s="458" t="str">
        <f t="shared" si="128"/>
        <v/>
      </c>
      <c r="Q658" s="452" t="s">
        <v>78</v>
      </c>
      <c r="R658" s="453" t="s">
        <v>44</v>
      </c>
      <c r="S658" s="453">
        <v>1</v>
      </c>
      <c r="T658" s="459">
        <f>IF(Q658&lt;&gt;"",VLOOKUP(Q658,'DON GIA'!$H$1:$K$103,4,0),"")</f>
        <v>2236000</v>
      </c>
      <c r="U658" s="459">
        <f t="shared" si="133"/>
        <v>2236000</v>
      </c>
      <c r="V658" s="456" t="s">
        <v>1157</v>
      </c>
      <c r="W658" s="453" t="s">
        <v>38</v>
      </c>
      <c r="X658" s="460">
        <v>0.499</v>
      </c>
      <c r="Y658" s="461"/>
      <c r="Z658" s="459">
        <f>IF(V658&lt;&gt;"",VLOOKUP(V658,'DON GIA'!$A$1:$D$346,4,0),"")</f>
        <v>2036769</v>
      </c>
      <c r="AA658" s="459">
        <f t="shared" si="134"/>
        <v>1016347.731</v>
      </c>
      <c r="AB658" s="452"/>
      <c r="AC658" s="452"/>
      <c r="AD658" s="452"/>
      <c r="AE658" s="452"/>
      <c r="AF658" s="452"/>
      <c r="AG658" s="453"/>
      <c r="AH658" s="452"/>
      <c r="AI658" s="453"/>
      <c r="AJ658" s="453"/>
      <c r="AK658" s="459" t="str">
        <f>IF(AH658&lt;&gt;"",VLOOKUP(AH658,'DON GIA'!$M$1:$P$9,4,0),"")</f>
        <v/>
      </c>
      <c r="AL658" s="459" t="str">
        <f t="shared" si="129"/>
        <v/>
      </c>
      <c r="AM658" s="453"/>
      <c r="AN658" s="453"/>
      <c r="AO658" s="449" t="str">
        <f t="shared" si="132"/>
        <v/>
      </c>
      <c r="AP658" s="456"/>
      <c r="AQ658" s="462"/>
    </row>
    <row r="659" spans="1:43" ht="31.5" outlineLevel="2">
      <c r="A659" s="455" t="e">
        <f>IF(C658&lt;&gt;"",$C$8:C658,A658)</f>
        <v>#VALUE!</v>
      </c>
      <c r="B659" s="443" t="str">
        <f>IF(C659&lt;&gt;"",COUNTA($C$8:C659),"")</f>
        <v/>
      </c>
      <c r="C659" s="443"/>
      <c r="D659" s="452"/>
      <c r="E659" s="453"/>
      <c r="F659" s="453"/>
      <c r="G659" s="453"/>
      <c r="H659" s="453"/>
      <c r="I659" s="453"/>
      <c r="J659" s="453"/>
      <c r="K659" s="456"/>
      <c r="L659" s="457"/>
      <c r="M659" s="458" t="str">
        <f>IF(K659&lt;&gt;"",VLOOKUP(K659,'DON GIA'!$S$1:$U$19,3,0),"")</f>
        <v/>
      </c>
      <c r="N659" s="458" t="str">
        <f>IF(K659&lt;&gt;"",VLOOKUP(K659,'DON GIA'!$S$1:$V$19,4,0),"")</f>
        <v/>
      </c>
      <c r="O659" s="458" t="str">
        <f t="shared" si="127"/>
        <v/>
      </c>
      <c r="P659" s="458" t="str">
        <f t="shared" si="128"/>
        <v/>
      </c>
      <c r="Q659" s="452" t="s">
        <v>66</v>
      </c>
      <c r="R659" s="453" t="s">
        <v>44</v>
      </c>
      <c r="S659" s="453">
        <v>3</v>
      </c>
      <c r="T659" s="459">
        <f>IF(Q659&lt;&gt;"",VLOOKUP(Q659,'DON GIA'!$H$1:$K$103,4,0),"")</f>
        <v>450000</v>
      </c>
      <c r="U659" s="459">
        <f t="shared" si="133"/>
        <v>1350000</v>
      </c>
      <c r="V659" s="456" t="s">
        <v>1023</v>
      </c>
      <c r="W659" s="453" t="s">
        <v>38</v>
      </c>
      <c r="X659" s="460">
        <v>0.13400000000000001</v>
      </c>
      <c r="Y659" s="461"/>
      <c r="Z659" s="459">
        <f>IF(V659&lt;&gt;"",VLOOKUP(V659,'DON GIA'!$A$1:$D$346,4,0),"")</f>
        <v>2523428</v>
      </c>
      <c r="AA659" s="459">
        <f t="shared" si="134"/>
        <v>338139.35200000001</v>
      </c>
      <c r="AB659" s="452"/>
      <c r="AC659" s="452"/>
      <c r="AD659" s="452"/>
      <c r="AE659" s="452"/>
      <c r="AF659" s="452"/>
      <c r="AG659" s="453"/>
      <c r="AH659" s="452"/>
      <c r="AI659" s="453"/>
      <c r="AJ659" s="453"/>
      <c r="AK659" s="459" t="str">
        <f>IF(AH659&lt;&gt;"",VLOOKUP(AH659,'DON GIA'!$M$1:$P$9,4,0),"")</f>
        <v/>
      </c>
      <c r="AL659" s="459" t="str">
        <f t="shared" si="129"/>
        <v/>
      </c>
      <c r="AM659" s="453"/>
      <c r="AN659" s="453"/>
      <c r="AO659" s="449" t="str">
        <f t="shared" si="132"/>
        <v/>
      </c>
      <c r="AP659" s="456"/>
      <c r="AQ659" s="462"/>
    </row>
    <row r="660" spans="1:43" ht="63" outlineLevel="2">
      <c r="A660" s="455" t="e">
        <f>IF(C659&lt;&gt;"",$C$8:C659,A659)</f>
        <v>#VALUE!</v>
      </c>
      <c r="B660" s="443" t="str">
        <f>IF(C660&lt;&gt;"",COUNTA($C$8:C660),"")</f>
        <v/>
      </c>
      <c r="C660" s="443"/>
      <c r="D660" s="452"/>
      <c r="E660" s="453"/>
      <c r="F660" s="453"/>
      <c r="G660" s="453"/>
      <c r="H660" s="453"/>
      <c r="I660" s="453"/>
      <c r="J660" s="453"/>
      <c r="K660" s="456"/>
      <c r="L660" s="457"/>
      <c r="M660" s="458" t="str">
        <f>IF(K660&lt;&gt;"",VLOOKUP(K660,'DON GIA'!$S$1:$U$19,3,0),"")</f>
        <v/>
      </c>
      <c r="N660" s="458" t="str">
        <f>IF(K660&lt;&gt;"",VLOOKUP(K660,'DON GIA'!$S$1:$V$19,4,0),"")</f>
        <v/>
      </c>
      <c r="O660" s="458" t="str">
        <f t="shared" si="127"/>
        <v/>
      </c>
      <c r="P660" s="458" t="str">
        <f t="shared" si="128"/>
        <v/>
      </c>
      <c r="Q660" s="452" t="s">
        <v>64</v>
      </c>
      <c r="R660" s="453" t="s">
        <v>44</v>
      </c>
      <c r="S660" s="453">
        <v>2</v>
      </c>
      <c r="T660" s="459">
        <f>IF(Q660&lt;&gt;"",VLOOKUP(Q660,'DON GIA'!$H$1:$K$103,4,0),"")</f>
        <v>390000</v>
      </c>
      <c r="U660" s="459">
        <f t="shared" si="133"/>
        <v>780000</v>
      </c>
      <c r="V660" s="456" t="s">
        <v>1105</v>
      </c>
      <c r="W660" s="453" t="s">
        <v>27</v>
      </c>
      <c r="X660" s="460">
        <v>0.96</v>
      </c>
      <c r="Y660" s="461"/>
      <c r="Z660" s="459">
        <f>IF(V660&lt;&gt;"",VLOOKUP(V660,'DON GIA'!$A$1:$D$346,4,0),"")</f>
        <v>292949</v>
      </c>
      <c r="AA660" s="459">
        <f t="shared" si="134"/>
        <v>281231.03999999998</v>
      </c>
      <c r="AB660" s="452"/>
      <c r="AC660" s="452"/>
      <c r="AD660" s="452"/>
      <c r="AE660" s="452"/>
      <c r="AF660" s="452"/>
      <c r="AG660" s="453"/>
      <c r="AH660" s="452"/>
      <c r="AI660" s="453"/>
      <c r="AJ660" s="453"/>
      <c r="AK660" s="459" t="str">
        <f>IF(AH660&lt;&gt;"",VLOOKUP(AH660,'DON GIA'!$M$1:$P$9,4,0),"")</f>
        <v/>
      </c>
      <c r="AL660" s="459" t="str">
        <f t="shared" si="129"/>
        <v/>
      </c>
      <c r="AM660" s="453"/>
      <c r="AN660" s="453"/>
      <c r="AO660" s="449" t="str">
        <f t="shared" si="132"/>
        <v/>
      </c>
      <c r="AP660" s="456"/>
      <c r="AQ660" s="462"/>
    </row>
    <row r="661" spans="1:43" ht="63" outlineLevel="2">
      <c r="A661" s="455" t="e">
        <f>IF(C660&lt;&gt;"",$C$8:C660,A660)</f>
        <v>#VALUE!</v>
      </c>
      <c r="B661" s="443" t="str">
        <f>IF(C661&lt;&gt;"",COUNTA($C$8:C661),"")</f>
        <v/>
      </c>
      <c r="C661" s="443"/>
      <c r="D661" s="452"/>
      <c r="E661" s="453"/>
      <c r="F661" s="453"/>
      <c r="G661" s="453"/>
      <c r="H661" s="453"/>
      <c r="I661" s="453"/>
      <c r="J661" s="453"/>
      <c r="K661" s="456"/>
      <c r="L661" s="457"/>
      <c r="M661" s="458" t="str">
        <f>IF(K661&lt;&gt;"",VLOOKUP(K661,'DON GIA'!$S$1:$U$19,3,0),"")</f>
        <v/>
      </c>
      <c r="N661" s="458" t="str">
        <f>IF(K661&lt;&gt;"",VLOOKUP(K661,'DON GIA'!$S$1:$V$19,4,0),"")</f>
        <v/>
      </c>
      <c r="O661" s="458" t="str">
        <f t="shared" si="127"/>
        <v/>
      </c>
      <c r="P661" s="458" t="str">
        <f t="shared" si="128"/>
        <v/>
      </c>
      <c r="Q661" s="452" t="s">
        <v>247</v>
      </c>
      <c r="R661" s="453" t="s">
        <v>44</v>
      </c>
      <c r="S661" s="453">
        <v>1</v>
      </c>
      <c r="T661" s="459">
        <f>IF(Q661&lt;&gt;"",VLOOKUP(Q661,'DON GIA'!$H$1:$K$103,4,0),"")</f>
        <v>780000</v>
      </c>
      <c r="U661" s="459">
        <f t="shared" si="133"/>
        <v>780000</v>
      </c>
      <c r="V661" s="456" t="s">
        <v>1130</v>
      </c>
      <c r="W661" s="453" t="s">
        <v>27</v>
      </c>
      <c r="X661" s="460">
        <v>4.2</v>
      </c>
      <c r="Y661" s="461"/>
      <c r="Z661" s="459">
        <f>IF(V661&lt;&gt;"",VLOOKUP(V661,'DON GIA'!$A$1:$D$346,4,0),"")</f>
        <v>282038</v>
      </c>
      <c r="AA661" s="459">
        <f t="shared" si="134"/>
        <v>1184559.6000000001</v>
      </c>
      <c r="AB661" s="452"/>
      <c r="AC661" s="452"/>
      <c r="AD661" s="452"/>
      <c r="AE661" s="452"/>
      <c r="AF661" s="452"/>
      <c r="AG661" s="453"/>
      <c r="AH661" s="452"/>
      <c r="AI661" s="453"/>
      <c r="AJ661" s="453"/>
      <c r="AK661" s="459" t="str">
        <f>IF(AH661&lt;&gt;"",VLOOKUP(AH661,'DON GIA'!$M$1:$P$9,4,0),"")</f>
        <v/>
      </c>
      <c r="AL661" s="459" t="str">
        <f t="shared" si="129"/>
        <v/>
      </c>
      <c r="AM661" s="453"/>
      <c r="AN661" s="453"/>
      <c r="AO661" s="449" t="str">
        <f t="shared" si="132"/>
        <v/>
      </c>
      <c r="AP661" s="456"/>
      <c r="AQ661" s="462"/>
    </row>
    <row r="662" spans="1:43" ht="63" outlineLevel="2">
      <c r="A662" s="455" t="e">
        <f>IF(C661&lt;&gt;"",$C$8:C661,A661)</f>
        <v>#VALUE!</v>
      </c>
      <c r="B662" s="443" t="str">
        <f>IF(C662&lt;&gt;"",COUNTA($C$8:C662),"")</f>
        <v/>
      </c>
      <c r="C662" s="443"/>
      <c r="D662" s="452"/>
      <c r="E662" s="453"/>
      <c r="F662" s="453"/>
      <c r="G662" s="453"/>
      <c r="H662" s="453"/>
      <c r="I662" s="453"/>
      <c r="J662" s="453"/>
      <c r="K662" s="456"/>
      <c r="L662" s="457"/>
      <c r="M662" s="458" t="str">
        <f>IF(K662&lt;&gt;"",VLOOKUP(K662,'DON GIA'!$S$1:$U$19,3,0),"")</f>
        <v/>
      </c>
      <c r="N662" s="458" t="str">
        <f>IF(K662&lt;&gt;"",VLOOKUP(K662,'DON GIA'!$S$1:$V$19,4,0),"")</f>
        <v/>
      </c>
      <c r="O662" s="458" t="str">
        <f t="shared" si="127"/>
        <v/>
      </c>
      <c r="P662" s="458" t="str">
        <f t="shared" si="128"/>
        <v/>
      </c>
      <c r="Q662" s="452" t="s">
        <v>239</v>
      </c>
      <c r="R662" s="453" t="s">
        <v>27</v>
      </c>
      <c r="S662" s="453">
        <v>3</v>
      </c>
      <c r="T662" s="459">
        <f>IF(Q662&lt;&gt;"",VLOOKUP(Q662,'DON GIA'!$H$1:$K$103,4,0),"")</f>
        <v>12000</v>
      </c>
      <c r="U662" s="459">
        <f t="shared" si="133"/>
        <v>36000</v>
      </c>
      <c r="V662" s="456" t="s">
        <v>1085</v>
      </c>
      <c r="W662" s="453" t="s">
        <v>27</v>
      </c>
      <c r="X662" s="460">
        <v>52.92</v>
      </c>
      <c r="Y662" s="461"/>
      <c r="Z662" s="459">
        <f>IF(V662&lt;&gt;"",VLOOKUP(V662,'DON GIA'!$A$1:$D$346,4,0),"")</f>
        <v>282038</v>
      </c>
      <c r="AA662" s="459">
        <f t="shared" si="134"/>
        <v>14925450.960000001</v>
      </c>
      <c r="AB662" s="452"/>
      <c r="AC662" s="452"/>
      <c r="AD662" s="452"/>
      <c r="AE662" s="452"/>
      <c r="AF662" s="452"/>
      <c r="AG662" s="453"/>
      <c r="AH662" s="452"/>
      <c r="AI662" s="453"/>
      <c r="AJ662" s="453"/>
      <c r="AK662" s="459" t="str">
        <f>IF(AH662&lt;&gt;"",VLOOKUP(AH662,'DON GIA'!$M$1:$P$9,4,0),"")</f>
        <v/>
      </c>
      <c r="AL662" s="459" t="str">
        <f t="shared" si="129"/>
        <v/>
      </c>
      <c r="AM662" s="453"/>
      <c r="AN662" s="453"/>
      <c r="AO662" s="449" t="str">
        <f t="shared" si="132"/>
        <v/>
      </c>
      <c r="AP662" s="456"/>
      <c r="AQ662" s="462"/>
    </row>
    <row r="663" spans="1:43" ht="63" outlineLevel="2">
      <c r="A663" s="455" t="e">
        <f>IF(C662&lt;&gt;"",$C$8:C662,A662)</f>
        <v>#VALUE!</v>
      </c>
      <c r="B663" s="443" t="str">
        <f>IF(C663&lt;&gt;"",COUNTA($C$8:C663),"")</f>
        <v/>
      </c>
      <c r="C663" s="443"/>
      <c r="D663" s="452"/>
      <c r="E663" s="453"/>
      <c r="F663" s="453"/>
      <c r="G663" s="453"/>
      <c r="H663" s="453"/>
      <c r="I663" s="453"/>
      <c r="J663" s="453"/>
      <c r="K663" s="456"/>
      <c r="L663" s="457"/>
      <c r="M663" s="458" t="str">
        <f>IF(K663&lt;&gt;"",VLOOKUP(K663,'DON GIA'!$S$1:$U$19,3,0),"")</f>
        <v/>
      </c>
      <c r="N663" s="458" t="str">
        <f>IF(K663&lt;&gt;"",VLOOKUP(K663,'DON GIA'!$S$1:$V$19,4,0),"")</f>
        <v/>
      </c>
      <c r="O663" s="458" t="str">
        <f t="shared" si="127"/>
        <v/>
      </c>
      <c r="P663" s="458" t="str">
        <f t="shared" si="128"/>
        <v/>
      </c>
      <c r="Q663" s="452" t="s">
        <v>323</v>
      </c>
      <c r="R663" s="453" t="s">
        <v>44</v>
      </c>
      <c r="S663" s="453">
        <v>3</v>
      </c>
      <c r="T663" s="459">
        <f>IF(Q663&lt;&gt;"",VLOOKUP(Q663,'DON GIA'!$H$1:$K$103,4,0),"")</f>
        <v>120000</v>
      </c>
      <c r="U663" s="459">
        <f t="shared" si="133"/>
        <v>360000</v>
      </c>
      <c r="V663" s="456" t="s">
        <v>1083</v>
      </c>
      <c r="W663" s="453" t="s">
        <v>27</v>
      </c>
      <c r="X663" s="460">
        <v>6.48</v>
      </c>
      <c r="Y663" s="461"/>
      <c r="Z663" s="459">
        <f>IF(V663&lt;&gt;"",VLOOKUP(V663,'DON GIA'!$A$1:$D$346,4,0),"")</f>
        <v>282038</v>
      </c>
      <c r="AA663" s="459">
        <f t="shared" si="134"/>
        <v>1827606.2400000002</v>
      </c>
      <c r="AB663" s="452"/>
      <c r="AC663" s="452"/>
      <c r="AD663" s="452"/>
      <c r="AE663" s="452"/>
      <c r="AF663" s="452"/>
      <c r="AG663" s="453"/>
      <c r="AH663" s="452"/>
      <c r="AI663" s="453"/>
      <c r="AJ663" s="453"/>
      <c r="AK663" s="459" t="str">
        <f>IF(AH663&lt;&gt;"",VLOOKUP(AH663,'DON GIA'!$M$1:$P$9,4,0),"")</f>
        <v/>
      </c>
      <c r="AL663" s="459" t="str">
        <f t="shared" si="129"/>
        <v/>
      </c>
      <c r="AM663" s="453"/>
      <c r="AN663" s="453"/>
      <c r="AO663" s="449" t="str">
        <f t="shared" si="132"/>
        <v/>
      </c>
      <c r="AP663" s="456"/>
      <c r="AQ663" s="462"/>
    </row>
    <row r="664" spans="1:43" ht="94.5" outlineLevel="2">
      <c r="A664" s="455" t="e">
        <f>IF(C663&lt;&gt;"",$C$8:C663,A663)</f>
        <v>#VALUE!</v>
      </c>
      <c r="B664" s="443" t="str">
        <f>IF(C664&lt;&gt;"",COUNTA($C$8:C664),"")</f>
        <v/>
      </c>
      <c r="C664" s="443"/>
      <c r="D664" s="452"/>
      <c r="E664" s="453"/>
      <c r="F664" s="453"/>
      <c r="G664" s="453"/>
      <c r="H664" s="453"/>
      <c r="I664" s="453"/>
      <c r="J664" s="453"/>
      <c r="K664" s="456"/>
      <c r="L664" s="457"/>
      <c r="M664" s="458" t="str">
        <f>IF(K664&lt;&gt;"",VLOOKUP(K664,'DON GIA'!$S$1:$U$19,3,0),"")</f>
        <v/>
      </c>
      <c r="N664" s="458" t="str">
        <f>IF(K664&lt;&gt;"",VLOOKUP(K664,'DON GIA'!$S$1:$V$19,4,0),"")</f>
        <v/>
      </c>
      <c r="O664" s="458" t="str">
        <f t="shared" si="127"/>
        <v/>
      </c>
      <c r="P664" s="458" t="str">
        <f t="shared" si="128"/>
        <v/>
      </c>
      <c r="Q664" s="452" t="s">
        <v>35</v>
      </c>
      <c r="R664" s="453"/>
      <c r="S664" s="453"/>
      <c r="T664" s="459" t="str">
        <f>IF(Q664&lt;&gt;"",VLOOKUP(Q664,'DON GIA'!$H$1:$K$103,4,0),"")</f>
        <v/>
      </c>
      <c r="U664" s="459" t="str">
        <f t="shared" si="133"/>
        <v/>
      </c>
      <c r="V664" s="456" t="s">
        <v>1153</v>
      </c>
      <c r="W664" s="453" t="s">
        <v>27</v>
      </c>
      <c r="X664" s="460">
        <v>88.2</v>
      </c>
      <c r="Y664" s="461"/>
      <c r="Z664" s="459">
        <f>IF(V664&lt;&gt;"",VLOOKUP(V664,'DON GIA'!$A$1:$D$346,4,0),"")</f>
        <v>1238791</v>
      </c>
      <c r="AA664" s="459">
        <f t="shared" si="134"/>
        <v>109261366.2</v>
      </c>
      <c r="AB664" s="452"/>
      <c r="AC664" s="452"/>
      <c r="AD664" s="452"/>
      <c r="AE664" s="452"/>
      <c r="AF664" s="452"/>
      <c r="AG664" s="453"/>
      <c r="AH664" s="452"/>
      <c r="AI664" s="453"/>
      <c r="AJ664" s="453"/>
      <c r="AK664" s="459" t="str">
        <f>IF(AH664&lt;&gt;"",VLOOKUP(AH664,'DON GIA'!$M$1:$P$9,4,0),"")</f>
        <v/>
      </c>
      <c r="AL664" s="459" t="str">
        <f t="shared" si="129"/>
        <v/>
      </c>
      <c r="AM664" s="453"/>
      <c r="AN664" s="453"/>
      <c r="AO664" s="449" t="str">
        <f t="shared" si="132"/>
        <v/>
      </c>
      <c r="AP664" s="456"/>
      <c r="AQ664" s="462"/>
    </row>
    <row r="665" spans="1:43" ht="63" outlineLevel="2">
      <c r="A665" s="455" t="e">
        <f>IF(C664&lt;&gt;"",$C$8:C664,A664)</f>
        <v>#VALUE!</v>
      </c>
      <c r="B665" s="443" t="str">
        <f>IF(C665&lt;&gt;"",COUNTA($C$8:C665),"")</f>
        <v/>
      </c>
      <c r="C665" s="443"/>
      <c r="D665" s="452"/>
      <c r="E665" s="453"/>
      <c r="F665" s="453"/>
      <c r="G665" s="453"/>
      <c r="H665" s="453"/>
      <c r="I665" s="453"/>
      <c r="J665" s="453"/>
      <c r="K665" s="456"/>
      <c r="L665" s="457"/>
      <c r="M665" s="458" t="str">
        <f>IF(K665&lt;&gt;"",VLOOKUP(K665,'DON GIA'!$S$1:$U$19,3,0),"")</f>
        <v/>
      </c>
      <c r="N665" s="458" t="str">
        <f>IF(K665&lt;&gt;"",VLOOKUP(K665,'DON GIA'!$S$1:$V$19,4,0),"")</f>
        <v/>
      </c>
      <c r="O665" s="458" t="str">
        <f t="shared" si="127"/>
        <v/>
      </c>
      <c r="P665" s="458" t="str">
        <f t="shared" si="128"/>
        <v/>
      </c>
      <c r="Q665" s="452" t="s">
        <v>35</v>
      </c>
      <c r="R665" s="453"/>
      <c r="S665" s="453"/>
      <c r="T665" s="459" t="str">
        <f>IF(Q665&lt;&gt;"",VLOOKUP(Q665,'DON GIA'!$H$1:$K$103,4,0),"")</f>
        <v/>
      </c>
      <c r="U665" s="459" t="str">
        <f t="shared" si="133"/>
        <v/>
      </c>
      <c r="V665" s="456" t="s">
        <v>1001</v>
      </c>
      <c r="W665" s="453" t="s">
        <v>27</v>
      </c>
      <c r="X665" s="460">
        <v>48.94</v>
      </c>
      <c r="Y665" s="461"/>
      <c r="Z665" s="459">
        <f>IF(V665&lt;&gt;"",VLOOKUP(V665,'DON GIA'!$A$1:$D$346,4,0),"")</f>
        <v>295078</v>
      </c>
      <c r="AA665" s="459">
        <f t="shared" si="134"/>
        <v>14441117.319999998</v>
      </c>
      <c r="AB665" s="452"/>
      <c r="AC665" s="452"/>
      <c r="AD665" s="452"/>
      <c r="AE665" s="452"/>
      <c r="AF665" s="452"/>
      <c r="AG665" s="453"/>
      <c r="AH665" s="452"/>
      <c r="AI665" s="453"/>
      <c r="AJ665" s="453"/>
      <c r="AK665" s="459" t="str">
        <f>IF(AH665&lt;&gt;"",VLOOKUP(AH665,'DON GIA'!$M$1:$P$9,4,0),"")</f>
        <v/>
      </c>
      <c r="AL665" s="459" t="str">
        <f t="shared" si="129"/>
        <v/>
      </c>
      <c r="AM665" s="453"/>
      <c r="AN665" s="453"/>
      <c r="AO665" s="449" t="str">
        <f t="shared" si="132"/>
        <v/>
      </c>
      <c r="AP665" s="456"/>
      <c r="AQ665" s="462"/>
    </row>
    <row r="666" spans="1:43" ht="63" outlineLevel="2">
      <c r="A666" s="455" t="e">
        <f>IF(C665&lt;&gt;"",$C$8:C665,A665)</f>
        <v>#VALUE!</v>
      </c>
      <c r="B666" s="443" t="str">
        <f>IF(C666&lt;&gt;"",COUNTA($C$8:C666),"")</f>
        <v/>
      </c>
      <c r="C666" s="443"/>
      <c r="D666" s="452"/>
      <c r="E666" s="453"/>
      <c r="F666" s="453"/>
      <c r="G666" s="453"/>
      <c r="H666" s="453"/>
      <c r="I666" s="453"/>
      <c r="J666" s="453"/>
      <c r="K666" s="456"/>
      <c r="L666" s="457"/>
      <c r="M666" s="458" t="str">
        <f>IF(K666&lt;&gt;"",VLOOKUP(K666,'DON GIA'!$S$1:$U$19,3,0),"")</f>
        <v/>
      </c>
      <c r="N666" s="458" t="str">
        <f>IF(K666&lt;&gt;"",VLOOKUP(K666,'DON GIA'!$S$1:$V$19,4,0),"")</f>
        <v/>
      </c>
      <c r="O666" s="458" t="str">
        <f t="shared" si="127"/>
        <v/>
      </c>
      <c r="P666" s="458" t="str">
        <f t="shared" si="128"/>
        <v/>
      </c>
      <c r="Q666" s="452" t="s">
        <v>35</v>
      </c>
      <c r="R666" s="453"/>
      <c r="S666" s="453"/>
      <c r="T666" s="459" t="str">
        <f>IF(Q666&lt;&gt;"",VLOOKUP(Q666,'DON GIA'!$H$1:$K$103,4,0),"")</f>
        <v/>
      </c>
      <c r="U666" s="459" t="str">
        <f t="shared" si="133"/>
        <v/>
      </c>
      <c r="V666" s="456" t="s">
        <v>1174</v>
      </c>
      <c r="W666" s="453" t="s">
        <v>27</v>
      </c>
      <c r="X666" s="460">
        <v>10.8</v>
      </c>
      <c r="Y666" s="461"/>
      <c r="Z666" s="459">
        <f>IF(V666&lt;&gt;"",VLOOKUP(V666,'DON GIA'!$A$1:$D$346,4,0),"")</f>
        <v>282038</v>
      </c>
      <c r="AA666" s="459">
        <f t="shared" si="134"/>
        <v>3046010.4000000004</v>
      </c>
      <c r="AB666" s="452"/>
      <c r="AC666" s="452"/>
      <c r="AD666" s="452"/>
      <c r="AE666" s="452"/>
      <c r="AF666" s="452"/>
      <c r="AG666" s="453"/>
      <c r="AH666" s="452"/>
      <c r="AI666" s="453"/>
      <c r="AJ666" s="453"/>
      <c r="AK666" s="459" t="str">
        <f>IF(AH666&lt;&gt;"",VLOOKUP(AH666,'DON GIA'!$M$1:$P$9,4,0),"")</f>
        <v/>
      </c>
      <c r="AL666" s="459" t="str">
        <f t="shared" si="129"/>
        <v/>
      </c>
      <c r="AM666" s="453"/>
      <c r="AN666" s="453"/>
      <c r="AO666" s="449" t="str">
        <f t="shared" si="132"/>
        <v/>
      </c>
      <c r="AP666" s="456"/>
      <c r="AQ666" s="462"/>
    </row>
    <row r="667" spans="1:43" ht="63" outlineLevel="2">
      <c r="A667" s="455" t="e">
        <f>IF(C666&lt;&gt;"",$C$8:C666,A666)</f>
        <v>#VALUE!</v>
      </c>
      <c r="B667" s="443" t="str">
        <f>IF(C667&lt;&gt;"",COUNTA($C$8:C667),"")</f>
        <v/>
      </c>
      <c r="C667" s="443"/>
      <c r="D667" s="452"/>
      <c r="E667" s="453"/>
      <c r="F667" s="453"/>
      <c r="G667" s="453"/>
      <c r="H667" s="453"/>
      <c r="I667" s="453"/>
      <c r="J667" s="453"/>
      <c r="K667" s="456"/>
      <c r="L667" s="457"/>
      <c r="M667" s="458" t="str">
        <f>IF(K667&lt;&gt;"",VLOOKUP(K667,'DON GIA'!$S$1:$U$19,3,0),"")</f>
        <v/>
      </c>
      <c r="N667" s="458" t="str">
        <f>IF(K667&lt;&gt;"",VLOOKUP(K667,'DON GIA'!$S$1:$V$19,4,0),"")</f>
        <v/>
      </c>
      <c r="O667" s="458" t="str">
        <f t="shared" si="127"/>
        <v/>
      </c>
      <c r="P667" s="458" t="str">
        <f t="shared" si="128"/>
        <v/>
      </c>
      <c r="Q667" s="452" t="s">
        <v>35</v>
      </c>
      <c r="R667" s="453"/>
      <c r="S667" s="453"/>
      <c r="T667" s="459" t="str">
        <f>IF(Q667&lt;&gt;"",VLOOKUP(Q667,'DON GIA'!$H$1:$K$103,4,0),"")</f>
        <v/>
      </c>
      <c r="U667" s="459" t="str">
        <f t="shared" si="133"/>
        <v/>
      </c>
      <c r="V667" s="456" t="s">
        <v>996</v>
      </c>
      <c r="W667" s="453" t="s">
        <v>42</v>
      </c>
      <c r="X667" s="460">
        <v>1</v>
      </c>
      <c r="Y667" s="461"/>
      <c r="Z667" s="459" t="str">
        <f>IF(V667&lt;&gt;"",VLOOKUP(V667,'DON GIA'!$A$1:$D$346,4,0),"")</f>
        <v>chưa có giá</v>
      </c>
      <c r="AA667" s="459" t="str">
        <f t="shared" si="134"/>
        <v/>
      </c>
      <c r="AB667" s="452"/>
      <c r="AC667" s="452"/>
      <c r="AD667" s="452"/>
      <c r="AE667" s="452"/>
      <c r="AF667" s="452"/>
      <c r="AG667" s="453"/>
      <c r="AH667" s="452"/>
      <c r="AI667" s="453"/>
      <c r="AJ667" s="453"/>
      <c r="AK667" s="459" t="str">
        <f>IF(AH667&lt;&gt;"",VLOOKUP(AH667,'DON GIA'!$M$1:$P$9,4,0),"")</f>
        <v/>
      </c>
      <c r="AL667" s="459" t="str">
        <f t="shared" si="129"/>
        <v/>
      </c>
      <c r="AM667" s="453"/>
      <c r="AN667" s="453"/>
      <c r="AO667" s="449" t="str">
        <f t="shared" si="132"/>
        <v/>
      </c>
      <c r="AP667" s="456"/>
      <c r="AQ667" s="462"/>
    </row>
    <row r="668" spans="1:43" ht="31.5" outlineLevel="2">
      <c r="A668" s="455" t="e">
        <f>IF(C667&lt;&gt;"",$C$8:C667,A667)</f>
        <v>#VALUE!</v>
      </c>
      <c r="B668" s="443" t="str">
        <f>IF(C668&lt;&gt;"",COUNTA($C$8:C668),"")</f>
        <v/>
      </c>
      <c r="C668" s="443"/>
      <c r="D668" s="444"/>
      <c r="E668" s="453"/>
      <c r="F668" s="453"/>
      <c r="G668" s="453"/>
      <c r="H668" s="453"/>
      <c r="I668" s="453"/>
      <c r="J668" s="453"/>
      <c r="K668" s="456"/>
      <c r="L668" s="457"/>
      <c r="M668" s="458" t="str">
        <f>IF(K668&lt;&gt;"",VLOOKUP(K668,'DON GIA'!$S$1:$U$19,3,0),"")</f>
        <v/>
      </c>
      <c r="N668" s="458" t="str">
        <f>IF(K668&lt;&gt;"",VLOOKUP(K668,'DON GIA'!$S$1:$V$19,4,0),"")</f>
        <v/>
      </c>
      <c r="O668" s="458" t="str">
        <f t="shared" si="127"/>
        <v/>
      </c>
      <c r="P668" s="458" t="str">
        <f t="shared" si="128"/>
        <v/>
      </c>
      <c r="Q668" s="452" t="s">
        <v>35</v>
      </c>
      <c r="R668" s="453"/>
      <c r="S668" s="453"/>
      <c r="T668" s="459" t="str">
        <f>IF(Q668&lt;&gt;"",VLOOKUP(Q668,'DON GIA'!$H$1:$K$103,4,0),"")</f>
        <v/>
      </c>
      <c r="U668" s="459" t="str">
        <f t="shared" si="133"/>
        <v/>
      </c>
      <c r="V668" s="456" t="s">
        <v>35</v>
      </c>
      <c r="W668" s="453"/>
      <c r="X668" s="460"/>
      <c r="Y668" s="461"/>
      <c r="Z668" s="459" t="str">
        <f>IF(V668&lt;&gt;"",VLOOKUP(V668,'DON GIA'!$A$1:$D$346,4,0),"")</f>
        <v/>
      </c>
      <c r="AA668" s="459" t="str">
        <f t="shared" si="134"/>
        <v/>
      </c>
      <c r="AB668" s="452"/>
      <c r="AC668" s="452"/>
      <c r="AD668" s="452"/>
      <c r="AE668" s="452"/>
      <c r="AF668" s="452"/>
      <c r="AG668" s="453"/>
      <c r="AH668" s="452"/>
      <c r="AI668" s="453"/>
      <c r="AJ668" s="453"/>
      <c r="AK668" s="459" t="str">
        <f>IF(AH668&lt;&gt;"",VLOOKUP(AH668,'DON GIA'!$M$1:$P$9,4,0),"")</f>
        <v/>
      </c>
      <c r="AL668" s="459" t="str">
        <f t="shared" si="129"/>
        <v/>
      </c>
      <c r="AM668" s="453"/>
      <c r="AN668" s="453"/>
      <c r="AO668" s="449" t="str">
        <f t="shared" si="132"/>
        <v/>
      </c>
      <c r="AP668" s="456"/>
      <c r="AQ668" s="462"/>
    </row>
    <row r="669" spans="1:43" ht="62.25" outlineLevel="1">
      <c r="A669" s="410" t="s">
        <v>811</v>
      </c>
      <c r="B669" s="443">
        <f>IF(C669&lt;&gt;"",COUNTA($C$8:C669),"")</f>
        <v>50</v>
      </c>
      <c r="C669" s="443">
        <v>442</v>
      </c>
      <c r="D669" s="444" t="s">
        <v>287</v>
      </c>
      <c r="E669" s="445"/>
      <c r="F669" s="445"/>
      <c r="G669" s="445"/>
      <c r="H669" s="445"/>
      <c r="I669" s="445"/>
      <c r="J669" s="445"/>
      <c r="K669" s="446"/>
      <c r="L669" s="447">
        <f>SUBTOTAL(9,L670:L682)</f>
        <v>133.13999999999999</v>
      </c>
      <c r="M669" s="448"/>
      <c r="N669" s="448"/>
      <c r="O669" s="448">
        <f>SUBTOTAL(9,O670:O682)</f>
        <v>223542059.99999997</v>
      </c>
      <c r="P669" s="448">
        <f>SUBTOTAL(9,P670:P682)</f>
        <v>0</v>
      </c>
      <c r="Q669" s="444"/>
      <c r="R669" s="445"/>
      <c r="S669" s="445">
        <f>SUBTOTAL(9,S670:S682)</f>
        <v>0</v>
      </c>
      <c r="T669" s="449"/>
      <c r="U669" s="449">
        <f>SUBTOTAL(9,U670:U682)</f>
        <v>0</v>
      </c>
      <c r="V669" s="446"/>
      <c r="W669" s="445"/>
      <c r="X669" s="450">
        <f>SUBTOTAL(9,X670:X682)</f>
        <v>256.21400000000006</v>
      </c>
      <c r="Y669" s="451">
        <f>SUBTOTAL(9,Y670:Y682)</f>
        <v>0</v>
      </c>
      <c r="Z669" s="449"/>
      <c r="AA669" s="449">
        <f>SUBTOTAL(9,AA670:AA682)</f>
        <v>554959104.78199995</v>
      </c>
      <c r="AB669" s="452"/>
      <c r="AC669" s="452"/>
      <c r="AD669" s="452"/>
      <c r="AE669" s="452"/>
      <c r="AF669" s="452"/>
      <c r="AG669" s="453"/>
      <c r="AH669" s="452"/>
      <c r="AI669" s="445"/>
      <c r="AJ669" s="445">
        <f>SUBTOTAL(9,AJ670:AJ682)</f>
        <v>2</v>
      </c>
      <c r="AK669" s="449"/>
      <c r="AL669" s="449">
        <f>SUBTOTAL(9,AL670:AL682)</f>
        <v>29895920</v>
      </c>
      <c r="AM669" s="445"/>
      <c r="AN669" s="445">
        <f>SUBTOTAL(9,AN670:AN682)</f>
        <v>1</v>
      </c>
      <c r="AO669" s="449">
        <f t="shared" si="132"/>
        <v>808397084.78199995</v>
      </c>
      <c r="AP669" s="454"/>
      <c r="AQ669" s="423"/>
    </row>
    <row r="670" spans="1:43" ht="126" outlineLevel="2">
      <c r="A670" s="455" t="e">
        <f>IF(C669&lt;&gt;"",$C$8:C669,A668)</f>
        <v>#VALUE!</v>
      </c>
      <c r="B670" s="443" t="str">
        <f>IF(C670&lt;&gt;"",COUNTA($C$8:C670),"")</f>
        <v/>
      </c>
      <c r="C670" s="443"/>
      <c r="D670" s="452" t="s">
        <v>289</v>
      </c>
      <c r="E670" s="453">
        <v>1</v>
      </c>
      <c r="F670" s="453"/>
      <c r="G670" s="453">
        <v>438</v>
      </c>
      <c r="H670" s="453">
        <v>79</v>
      </c>
      <c r="I670" s="453" t="s">
        <v>223</v>
      </c>
      <c r="J670" s="453" t="s">
        <v>224</v>
      </c>
      <c r="K670" s="456" t="s">
        <v>973</v>
      </c>
      <c r="L670" s="457">
        <v>133.13999999999999</v>
      </c>
      <c r="M670" s="458">
        <f>IF(K670&lt;&gt;"",VLOOKUP(K670,'DON GIA'!$S$1:$U$19,3,0),"")</f>
        <v>1679000</v>
      </c>
      <c r="N670" s="458">
        <f>IF(K670&lt;&gt;"",VLOOKUP(K670,'DON GIA'!$S$1:$V$19,4,0),"")</f>
        <v>0</v>
      </c>
      <c r="O670" s="458">
        <f t="shared" si="127"/>
        <v>223542059.99999997</v>
      </c>
      <c r="P670" s="458">
        <f t="shared" si="128"/>
        <v>0</v>
      </c>
      <c r="Q670" s="452" t="s">
        <v>35</v>
      </c>
      <c r="R670" s="453"/>
      <c r="S670" s="453"/>
      <c r="T670" s="459" t="str">
        <f>IF(Q670&lt;&gt;"",VLOOKUP(Q670,'DON GIA'!$H$1:$K$103,4,0),"")</f>
        <v/>
      </c>
      <c r="U670" s="459" t="str">
        <f t="shared" ref="U670:U682" si="135">IF(Q670&lt;&gt;"",IF(ISNUMBER(T670),S670*T670,""),"")</f>
        <v/>
      </c>
      <c r="V670" s="456" t="s">
        <v>1142</v>
      </c>
      <c r="W670" s="453" t="s">
        <v>27</v>
      </c>
      <c r="X670" s="460">
        <v>31.21</v>
      </c>
      <c r="Y670" s="461"/>
      <c r="Z670" s="459">
        <f>IF(V670&lt;&gt;"",VLOOKUP(V670,'DON GIA'!$A$1:$D$346,4,0),"")</f>
        <v>3840615</v>
      </c>
      <c r="AA670" s="459">
        <f t="shared" ref="AA670:AA682" si="136">IF(V670&lt;&gt;"",IF(ISNUMBER(Z670),X670*Z670,""),"")</f>
        <v>119865594.15000001</v>
      </c>
      <c r="AB670" s="452" t="s">
        <v>32</v>
      </c>
      <c r="AC670" s="452" t="s">
        <v>29</v>
      </c>
      <c r="AD670" s="452" t="s">
        <v>36</v>
      </c>
      <c r="AE670" s="452" t="s">
        <v>288</v>
      </c>
      <c r="AF670" s="452" t="s">
        <v>32</v>
      </c>
      <c r="AG670" s="453" t="s">
        <v>41</v>
      </c>
      <c r="AH670" s="452" t="s">
        <v>562</v>
      </c>
      <c r="AI670" s="453" t="s">
        <v>409</v>
      </c>
      <c r="AJ670" s="453">
        <v>1</v>
      </c>
      <c r="AK670" s="459">
        <f>IF(AH670&lt;&gt;"",VLOOKUP(AH670,'DON GIA'!$M$1:$P$9,4,0),"")</f>
        <v>12895920</v>
      </c>
      <c r="AL670" s="459">
        <f t="shared" si="129"/>
        <v>12895920</v>
      </c>
      <c r="AM670" s="453" t="s">
        <v>407</v>
      </c>
      <c r="AN670" s="453">
        <v>1</v>
      </c>
      <c r="AO670" s="449" t="str">
        <f t="shared" si="132"/>
        <v/>
      </c>
      <c r="AP670" s="454" t="s">
        <v>1838</v>
      </c>
      <c r="AQ670" s="462"/>
    </row>
    <row r="671" spans="1:43" ht="409.5" outlineLevel="2">
      <c r="A671" s="455" t="e">
        <f>IF(C670&lt;&gt;"",$C$8:C670,A670)</f>
        <v>#VALUE!</v>
      </c>
      <c r="B671" s="443" t="str">
        <f>IF(C671&lt;&gt;"",COUNTA($C$8:C671),"")</f>
        <v/>
      </c>
      <c r="C671" s="443"/>
      <c r="D671" s="452" t="s">
        <v>71</v>
      </c>
      <c r="E671" s="453"/>
      <c r="F671" s="453"/>
      <c r="G671" s="453"/>
      <c r="H671" s="453"/>
      <c r="I671" s="453"/>
      <c r="J671" s="453"/>
      <c r="K671" s="456"/>
      <c r="L671" s="457"/>
      <c r="M671" s="458" t="str">
        <f>IF(K671&lt;&gt;"",VLOOKUP(K671,'DON GIA'!$S$1:$U$19,3,0),"")</f>
        <v/>
      </c>
      <c r="N671" s="458" t="str">
        <f>IF(K671&lt;&gt;"",VLOOKUP(K671,'DON GIA'!$S$1:$V$19,4,0),"")</f>
        <v/>
      </c>
      <c r="O671" s="458" t="str">
        <f t="shared" si="127"/>
        <v/>
      </c>
      <c r="P671" s="458" t="str">
        <f t="shared" si="128"/>
        <v/>
      </c>
      <c r="Q671" s="452" t="s">
        <v>35</v>
      </c>
      <c r="R671" s="453"/>
      <c r="S671" s="453"/>
      <c r="T671" s="459" t="str">
        <f>IF(Q671&lt;&gt;"",VLOOKUP(Q671,'DON GIA'!$H$1:$K$103,4,0),"")</f>
        <v/>
      </c>
      <c r="U671" s="459" t="str">
        <f t="shared" si="135"/>
        <v/>
      </c>
      <c r="V671" s="456" t="s">
        <v>1063</v>
      </c>
      <c r="W671" s="453" t="s">
        <v>27</v>
      </c>
      <c r="X671" s="460">
        <v>95.53</v>
      </c>
      <c r="Y671" s="461"/>
      <c r="Z671" s="459">
        <f>IF(V671&lt;&gt;"",VLOOKUP(V671,'DON GIA'!$A$1:$D$346,4,0),"")</f>
        <v>3941166</v>
      </c>
      <c r="AA671" s="459">
        <f t="shared" si="136"/>
        <v>376499587.98000002</v>
      </c>
      <c r="AB671" s="452" t="s">
        <v>32</v>
      </c>
      <c r="AC671" s="452" t="s">
        <v>29</v>
      </c>
      <c r="AD671" s="452" t="s">
        <v>30</v>
      </c>
      <c r="AE671" s="452" t="s">
        <v>31</v>
      </c>
      <c r="AF671" s="452" t="s">
        <v>32</v>
      </c>
      <c r="AG671" s="453" t="s">
        <v>33</v>
      </c>
      <c r="AH671" s="452" t="s">
        <v>579</v>
      </c>
      <c r="AI671" s="453" t="s">
        <v>560</v>
      </c>
      <c r="AJ671" s="453">
        <v>1</v>
      </c>
      <c r="AK671" s="459">
        <f>IF(AH671&lt;&gt;"",VLOOKUP(AH671,'DON GIA'!$M$1:$P$9,4,0),"")</f>
        <v>17000000</v>
      </c>
      <c r="AL671" s="459">
        <f t="shared" si="129"/>
        <v>17000000</v>
      </c>
      <c r="AM671" s="453"/>
      <c r="AN671" s="453"/>
      <c r="AO671" s="449" t="str">
        <f t="shared" si="132"/>
        <v/>
      </c>
      <c r="AP671" s="463" t="s">
        <v>1839</v>
      </c>
      <c r="AQ671" s="462"/>
    </row>
    <row r="672" spans="1:43" ht="131.25" outlineLevel="2">
      <c r="A672" s="455" t="e">
        <f>IF(C671&lt;&gt;"",$C$8:C671,A671)</f>
        <v>#VALUE!</v>
      </c>
      <c r="B672" s="443" t="str">
        <f>IF(C672&lt;&gt;"",COUNTA($C$8:C672),"")</f>
        <v/>
      </c>
      <c r="C672" s="443"/>
      <c r="D672" s="452"/>
      <c r="E672" s="453"/>
      <c r="F672" s="453"/>
      <c r="G672" s="453"/>
      <c r="H672" s="453"/>
      <c r="I672" s="453"/>
      <c r="J672" s="453"/>
      <c r="K672" s="456"/>
      <c r="L672" s="457"/>
      <c r="M672" s="458" t="str">
        <f>IF(K672&lt;&gt;"",VLOOKUP(K672,'DON GIA'!$S$1:$U$19,3,0),"")</f>
        <v/>
      </c>
      <c r="N672" s="458" t="str">
        <f>IF(K672&lt;&gt;"",VLOOKUP(K672,'DON GIA'!$S$1:$V$19,4,0),"")</f>
        <v/>
      </c>
      <c r="O672" s="458" t="str">
        <f t="shared" si="127"/>
        <v/>
      </c>
      <c r="P672" s="458" t="str">
        <f t="shared" si="128"/>
        <v/>
      </c>
      <c r="Q672" s="452" t="s">
        <v>35</v>
      </c>
      <c r="R672" s="453"/>
      <c r="S672" s="453"/>
      <c r="T672" s="459" t="str">
        <f>IF(Q672&lt;&gt;"",VLOOKUP(Q672,'DON GIA'!$H$1:$K$103,4,0),"")</f>
        <v/>
      </c>
      <c r="U672" s="459" t="str">
        <f t="shared" si="135"/>
        <v/>
      </c>
      <c r="V672" s="456" t="s">
        <v>1054</v>
      </c>
      <c r="W672" s="453" t="s">
        <v>27</v>
      </c>
      <c r="X672" s="460">
        <v>2.4</v>
      </c>
      <c r="Y672" s="461"/>
      <c r="Z672" s="459">
        <f>IF(V672&lt;&gt;"",VLOOKUP(V672,'DON GIA'!$A$1:$D$346,4,0),"")</f>
        <v>1398600</v>
      </c>
      <c r="AA672" s="459">
        <f t="shared" si="136"/>
        <v>3356640</v>
      </c>
      <c r="AB672" s="452"/>
      <c r="AC672" s="452"/>
      <c r="AD672" s="452"/>
      <c r="AE672" s="452"/>
      <c r="AF672" s="452"/>
      <c r="AG672" s="453"/>
      <c r="AH672" s="452"/>
      <c r="AI672" s="453"/>
      <c r="AJ672" s="453"/>
      <c r="AK672" s="459" t="str">
        <f>IF(AH672&lt;&gt;"",VLOOKUP(AH672,'DON GIA'!$M$1:$P$9,4,0),"")</f>
        <v/>
      </c>
      <c r="AL672" s="459" t="str">
        <f t="shared" si="129"/>
        <v/>
      </c>
      <c r="AM672" s="453"/>
      <c r="AN672" s="453"/>
      <c r="AO672" s="449" t="str">
        <f t="shared" si="132"/>
        <v/>
      </c>
      <c r="AP672" s="463" t="s">
        <v>1840</v>
      </c>
      <c r="AQ672" s="462"/>
    </row>
    <row r="673" spans="1:43" ht="157.5" outlineLevel="2">
      <c r="A673" s="455" t="e">
        <f>IF(C672&lt;&gt;"",$C$8:C672,A672)</f>
        <v>#VALUE!</v>
      </c>
      <c r="B673" s="443" t="str">
        <f>IF(C673&lt;&gt;"",COUNTA($C$8:C673),"")</f>
        <v/>
      </c>
      <c r="C673" s="443"/>
      <c r="D673" s="452"/>
      <c r="E673" s="453"/>
      <c r="F673" s="453"/>
      <c r="G673" s="453"/>
      <c r="H673" s="453"/>
      <c r="I673" s="453"/>
      <c r="J673" s="453"/>
      <c r="K673" s="456"/>
      <c r="L673" s="457"/>
      <c r="M673" s="458" t="str">
        <f>IF(K673&lt;&gt;"",VLOOKUP(K673,'DON GIA'!$S$1:$U$19,3,0),"")</f>
        <v/>
      </c>
      <c r="N673" s="458" t="str">
        <f>IF(K673&lt;&gt;"",VLOOKUP(K673,'DON GIA'!$S$1:$V$19,4,0),"")</f>
        <v/>
      </c>
      <c r="O673" s="458" t="str">
        <f t="shared" si="127"/>
        <v/>
      </c>
      <c r="P673" s="458" t="str">
        <f t="shared" si="128"/>
        <v/>
      </c>
      <c r="Q673" s="452" t="s">
        <v>35</v>
      </c>
      <c r="R673" s="453"/>
      <c r="S673" s="453"/>
      <c r="T673" s="459" t="str">
        <f>IF(Q673&lt;&gt;"",VLOOKUP(Q673,'DON GIA'!$H$1:$K$103,4,0),"")</f>
        <v/>
      </c>
      <c r="U673" s="459" t="str">
        <f t="shared" si="135"/>
        <v/>
      </c>
      <c r="V673" s="456" t="s">
        <v>1105</v>
      </c>
      <c r="W673" s="453" t="s">
        <v>27</v>
      </c>
      <c r="X673" s="460">
        <v>2.44</v>
      </c>
      <c r="Y673" s="461"/>
      <c r="Z673" s="459">
        <f>IF(V673&lt;&gt;"",VLOOKUP(V673,'DON GIA'!$A$1:$D$346,4,0),"")</f>
        <v>292949</v>
      </c>
      <c r="AA673" s="459">
        <f t="shared" si="136"/>
        <v>714795.55999999994</v>
      </c>
      <c r="AB673" s="452"/>
      <c r="AC673" s="452"/>
      <c r="AD673" s="452"/>
      <c r="AE673" s="452"/>
      <c r="AF673" s="452"/>
      <c r="AG673" s="453"/>
      <c r="AH673" s="452"/>
      <c r="AI673" s="453"/>
      <c r="AJ673" s="453"/>
      <c r="AK673" s="459" t="str">
        <f>IF(AH673&lt;&gt;"",VLOOKUP(AH673,'DON GIA'!$M$1:$P$9,4,0),"")</f>
        <v/>
      </c>
      <c r="AL673" s="459" t="str">
        <f t="shared" si="129"/>
        <v/>
      </c>
      <c r="AM673" s="453"/>
      <c r="AN673" s="453"/>
      <c r="AO673" s="449" t="str">
        <f t="shared" si="132"/>
        <v/>
      </c>
      <c r="AP673" s="463" t="s">
        <v>350</v>
      </c>
      <c r="AQ673" s="462"/>
    </row>
    <row r="674" spans="1:43" ht="157.5" outlineLevel="2">
      <c r="A674" s="455" t="e">
        <f>IF(C673&lt;&gt;"",$C$8:C673,A673)</f>
        <v>#VALUE!</v>
      </c>
      <c r="B674" s="443" t="str">
        <f>IF(C674&lt;&gt;"",COUNTA($C$8:C674),"")</f>
        <v/>
      </c>
      <c r="C674" s="443"/>
      <c r="D674" s="452"/>
      <c r="E674" s="453"/>
      <c r="F674" s="453"/>
      <c r="G674" s="453"/>
      <c r="H674" s="453"/>
      <c r="I674" s="453"/>
      <c r="J674" s="453"/>
      <c r="K674" s="456"/>
      <c r="L674" s="457"/>
      <c r="M674" s="458" t="str">
        <f>IF(K674&lt;&gt;"",VLOOKUP(K674,'DON GIA'!$S$1:$U$19,3,0),"")</f>
        <v/>
      </c>
      <c r="N674" s="458" t="str">
        <f>IF(K674&lt;&gt;"",VLOOKUP(K674,'DON GIA'!$S$1:$V$19,4,0),"")</f>
        <v/>
      </c>
      <c r="O674" s="458" t="str">
        <f t="shared" si="127"/>
        <v/>
      </c>
      <c r="P674" s="458" t="str">
        <f t="shared" si="128"/>
        <v/>
      </c>
      <c r="Q674" s="452" t="s">
        <v>35</v>
      </c>
      <c r="R674" s="453"/>
      <c r="S674" s="453"/>
      <c r="T674" s="459" t="str">
        <f>IF(Q674&lt;&gt;"",VLOOKUP(Q674,'DON GIA'!$H$1:$K$103,4,0),"")</f>
        <v/>
      </c>
      <c r="U674" s="459" t="str">
        <f t="shared" si="135"/>
        <v/>
      </c>
      <c r="V674" s="456" t="s">
        <v>1130</v>
      </c>
      <c r="W674" s="453" t="s">
        <v>27</v>
      </c>
      <c r="X674" s="460">
        <v>3.6</v>
      </c>
      <c r="Y674" s="461"/>
      <c r="Z674" s="459">
        <f>IF(V674&lt;&gt;"",VLOOKUP(V674,'DON GIA'!$A$1:$D$346,4,0),"")</f>
        <v>282038</v>
      </c>
      <c r="AA674" s="459">
        <f t="shared" si="136"/>
        <v>1015336.8</v>
      </c>
      <c r="AB674" s="452"/>
      <c r="AC674" s="452"/>
      <c r="AD674" s="452"/>
      <c r="AE674" s="452"/>
      <c r="AF674" s="452"/>
      <c r="AG674" s="453"/>
      <c r="AH674" s="452"/>
      <c r="AI674" s="453"/>
      <c r="AJ674" s="453"/>
      <c r="AK674" s="459" t="str">
        <f>IF(AH674&lt;&gt;"",VLOOKUP(AH674,'DON GIA'!$M$1:$P$9,4,0),"")</f>
        <v/>
      </c>
      <c r="AL674" s="459" t="str">
        <f t="shared" si="129"/>
        <v/>
      </c>
      <c r="AM674" s="453"/>
      <c r="AN674" s="453"/>
      <c r="AO674" s="449" t="str">
        <f t="shared" si="132"/>
        <v/>
      </c>
      <c r="AP674" s="463" t="s">
        <v>349</v>
      </c>
      <c r="AQ674" s="462"/>
    </row>
    <row r="675" spans="1:43" ht="94.5" outlineLevel="2">
      <c r="A675" s="455" t="e">
        <f>IF(C674&lt;&gt;"",$C$8:C674,A674)</f>
        <v>#VALUE!</v>
      </c>
      <c r="B675" s="443" t="str">
        <f>IF(C675&lt;&gt;"",COUNTA($C$8:C675),"")</f>
        <v/>
      </c>
      <c r="C675" s="443"/>
      <c r="D675" s="452"/>
      <c r="E675" s="453"/>
      <c r="F675" s="453"/>
      <c r="G675" s="453"/>
      <c r="H675" s="453"/>
      <c r="I675" s="453"/>
      <c r="J675" s="453"/>
      <c r="K675" s="456"/>
      <c r="L675" s="457"/>
      <c r="M675" s="458" t="str">
        <f>IF(K675&lt;&gt;"",VLOOKUP(K675,'DON GIA'!$S$1:$U$19,3,0),"")</f>
        <v/>
      </c>
      <c r="N675" s="458" t="str">
        <f>IF(K675&lt;&gt;"",VLOOKUP(K675,'DON GIA'!$S$1:$V$19,4,0),"")</f>
        <v/>
      </c>
      <c r="O675" s="458" t="str">
        <f t="shared" si="127"/>
        <v/>
      </c>
      <c r="P675" s="458" t="str">
        <f t="shared" si="128"/>
        <v/>
      </c>
      <c r="Q675" s="452" t="s">
        <v>35</v>
      </c>
      <c r="R675" s="453"/>
      <c r="S675" s="453"/>
      <c r="T675" s="459" t="str">
        <f>IF(Q675&lt;&gt;"",VLOOKUP(Q675,'DON GIA'!$H$1:$K$103,4,0),"")</f>
        <v/>
      </c>
      <c r="U675" s="459" t="str">
        <f t="shared" si="135"/>
        <v/>
      </c>
      <c r="V675" s="456" t="s">
        <v>1175</v>
      </c>
      <c r="W675" s="453" t="s">
        <v>27</v>
      </c>
      <c r="X675" s="460">
        <v>6.4</v>
      </c>
      <c r="Y675" s="461"/>
      <c r="Z675" s="459">
        <f>IF(V675&lt;&gt;"",VLOOKUP(V675,'DON GIA'!$A$1:$D$346,4,0),"")</f>
        <v>5058826</v>
      </c>
      <c r="AA675" s="459">
        <f t="shared" si="136"/>
        <v>32376486.400000002</v>
      </c>
      <c r="AB675" s="452"/>
      <c r="AC675" s="452"/>
      <c r="AD675" s="452"/>
      <c r="AE675" s="452" t="s">
        <v>31</v>
      </c>
      <c r="AF675" s="452"/>
      <c r="AG675" s="453" t="s">
        <v>34</v>
      </c>
      <c r="AH675" s="452"/>
      <c r="AI675" s="453"/>
      <c r="AJ675" s="453"/>
      <c r="AK675" s="459" t="str">
        <f>IF(AH675&lt;&gt;"",VLOOKUP(AH675,'DON GIA'!$M$1:$P$9,4,0),"")</f>
        <v/>
      </c>
      <c r="AL675" s="459" t="str">
        <f t="shared" si="129"/>
        <v/>
      </c>
      <c r="AM675" s="453"/>
      <c r="AN675" s="453"/>
      <c r="AO675" s="449" t="str">
        <f t="shared" si="132"/>
        <v/>
      </c>
      <c r="AP675" s="456"/>
      <c r="AQ675" s="462"/>
    </row>
    <row r="676" spans="1:43" ht="31.5" outlineLevel="2">
      <c r="A676" s="455" t="e">
        <f>IF(C675&lt;&gt;"",$C$8:C675,A675)</f>
        <v>#VALUE!</v>
      </c>
      <c r="B676" s="443" t="str">
        <f>IF(C676&lt;&gt;"",COUNTA($C$8:C676),"")</f>
        <v/>
      </c>
      <c r="C676" s="443"/>
      <c r="D676" s="452"/>
      <c r="E676" s="453"/>
      <c r="F676" s="453"/>
      <c r="G676" s="453"/>
      <c r="H676" s="453"/>
      <c r="I676" s="453"/>
      <c r="J676" s="453"/>
      <c r="K676" s="456"/>
      <c r="L676" s="457"/>
      <c r="M676" s="458" t="str">
        <f>IF(K676&lt;&gt;"",VLOOKUP(K676,'DON GIA'!$S$1:$U$19,3,0),"")</f>
        <v/>
      </c>
      <c r="N676" s="458" t="str">
        <f>IF(K676&lt;&gt;"",VLOOKUP(K676,'DON GIA'!$S$1:$V$19,4,0),"")</f>
        <v/>
      </c>
      <c r="O676" s="458" t="str">
        <f t="shared" si="127"/>
        <v/>
      </c>
      <c r="P676" s="458" t="str">
        <f t="shared" si="128"/>
        <v/>
      </c>
      <c r="Q676" s="452" t="s">
        <v>35</v>
      </c>
      <c r="R676" s="453"/>
      <c r="S676" s="453"/>
      <c r="T676" s="459" t="str">
        <f>IF(Q676&lt;&gt;"",VLOOKUP(Q676,'DON GIA'!$H$1:$K$103,4,0),"")</f>
        <v/>
      </c>
      <c r="U676" s="459" t="str">
        <f t="shared" si="135"/>
        <v/>
      </c>
      <c r="V676" s="456" t="s">
        <v>1151</v>
      </c>
      <c r="W676" s="453" t="s">
        <v>38</v>
      </c>
      <c r="X676" s="460">
        <v>0.71399999999999997</v>
      </c>
      <c r="Y676" s="461"/>
      <c r="Z676" s="459">
        <f>IF(V676&lt;&gt;"",VLOOKUP(V676,'DON GIA'!$A$1:$D$346,4,0),"")</f>
        <v>2523428</v>
      </c>
      <c r="AA676" s="459">
        <f t="shared" si="136"/>
        <v>1801727.5919999999</v>
      </c>
      <c r="AB676" s="452"/>
      <c r="AC676" s="452"/>
      <c r="AD676" s="452"/>
      <c r="AE676" s="452"/>
      <c r="AF676" s="452"/>
      <c r="AG676" s="453"/>
      <c r="AH676" s="452"/>
      <c r="AI676" s="453"/>
      <c r="AJ676" s="453"/>
      <c r="AK676" s="459" t="str">
        <f>IF(AH676&lt;&gt;"",VLOOKUP(AH676,'DON GIA'!$M$1:$P$9,4,0),"")</f>
        <v/>
      </c>
      <c r="AL676" s="459" t="str">
        <f t="shared" si="129"/>
        <v/>
      </c>
      <c r="AM676" s="453"/>
      <c r="AN676" s="453"/>
      <c r="AO676" s="449" t="str">
        <f t="shared" si="132"/>
        <v/>
      </c>
      <c r="AP676" s="456"/>
      <c r="AQ676" s="462"/>
    </row>
    <row r="677" spans="1:43" ht="63" outlineLevel="2">
      <c r="A677" s="455" t="e">
        <f>IF(C676&lt;&gt;"",$C$8:C676,A676)</f>
        <v>#VALUE!</v>
      </c>
      <c r="B677" s="443" t="str">
        <f>IF(C677&lt;&gt;"",COUNTA($C$8:C677),"")</f>
        <v/>
      </c>
      <c r="C677" s="443"/>
      <c r="D677" s="452"/>
      <c r="E677" s="453"/>
      <c r="F677" s="453"/>
      <c r="G677" s="453"/>
      <c r="H677" s="453"/>
      <c r="I677" s="453"/>
      <c r="J677" s="453"/>
      <c r="K677" s="456"/>
      <c r="L677" s="457"/>
      <c r="M677" s="458" t="str">
        <f>IF(K677&lt;&gt;"",VLOOKUP(K677,'DON GIA'!$S$1:$U$19,3,0),"")</f>
        <v/>
      </c>
      <c r="N677" s="458" t="str">
        <f>IF(K677&lt;&gt;"",VLOOKUP(K677,'DON GIA'!$S$1:$V$19,4,0),"")</f>
        <v/>
      </c>
      <c r="O677" s="458" t="str">
        <f t="shared" si="127"/>
        <v/>
      </c>
      <c r="P677" s="458" t="str">
        <f t="shared" si="128"/>
        <v/>
      </c>
      <c r="Q677" s="452" t="s">
        <v>35</v>
      </c>
      <c r="R677" s="453"/>
      <c r="S677" s="453"/>
      <c r="T677" s="459" t="str">
        <f>IF(Q677&lt;&gt;"",VLOOKUP(Q677,'DON GIA'!$H$1:$K$103,4,0),"")</f>
        <v/>
      </c>
      <c r="U677" s="459" t="str">
        <f t="shared" si="135"/>
        <v/>
      </c>
      <c r="V677" s="456" t="s">
        <v>1176</v>
      </c>
      <c r="W677" s="453" t="s">
        <v>27</v>
      </c>
      <c r="X677" s="460">
        <v>2.7</v>
      </c>
      <c r="Y677" s="461"/>
      <c r="Z677" s="459">
        <f>IF(V677&lt;&gt;"",VLOOKUP(V677,'DON GIA'!$A$1:$D$346,4,0),"")</f>
        <v>330817</v>
      </c>
      <c r="AA677" s="459">
        <f t="shared" si="136"/>
        <v>893205.9</v>
      </c>
      <c r="AB677" s="452"/>
      <c r="AC677" s="452"/>
      <c r="AD677" s="452"/>
      <c r="AE677" s="452"/>
      <c r="AF677" s="452"/>
      <c r="AG677" s="453"/>
      <c r="AH677" s="452"/>
      <c r="AI677" s="453"/>
      <c r="AJ677" s="453"/>
      <c r="AK677" s="459" t="str">
        <f>IF(AH677&lt;&gt;"",VLOOKUP(AH677,'DON GIA'!$M$1:$P$9,4,0),"")</f>
        <v/>
      </c>
      <c r="AL677" s="459" t="str">
        <f t="shared" si="129"/>
        <v/>
      </c>
      <c r="AM677" s="453"/>
      <c r="AN677" s="453"/>
      <c r="AO677" s="449" t="str">
        <f t="shared" si="132"/>
        <v/>
      </c>
      <c r="AP677" s="456"/>
      <c r="AQ677" s="462"/>
    </row>
    <row r="678" spans="1:43" ht="63" outlineLevel="2">
      <c r="A678" s="455" t="e">
        <f>IF(C677&lt;&gt;"",$C$8:C677,A677)</f>
        <v>#VALUE!</v>
      </c>
      <c r="B678" s="443" t="str">
        <f>IF(C678&lt;&gt;"",COUNTA($C$8:C678),"")</f>
        <v/>
      </c>
      <c r="C678" s="443"/>
      <c r="D678" s="452"/>
      <c r="E678" s="453"/>
      <c r="F678" s="453"/>
      <c r="G678" s="453"/>
      <c r="H678" s="453"/>
      <c r="I678" s="453"/>
      <c r="J678" s="453"/>
      <c r="K678" s="456"/>
      <c r="L678" s="457"/>
      <c r="M678" s="458" t="str">
        <f>IF(K678&lt;&gt;"",VLOOKUP(K678,'DON GIA'!$S$1:$U$19,3,0),"")</f>
        <v/>
      </c>
      <c r="N678" s="458" t="str">
        <f>IF(K678&lt;&gt;"",VLOOKUP(K678,'DON GIA'!$S$1:$V$19,4,0),"")</f>
        <v/>
      </c>
      <c r="O678" s="458" t="str">
        <f t="shared" si="127"/>
        <v/>
      </c>
      <c r="P678" s="458" t="str">
        <f t="shared" si="128"/>
        <v/>
      </c>
      <c r="Q678" s="452" t="s">
        <v>35</v>
      </c>
      <c r="R678" s="453"/>
      <c r="S678" s="453"/>
      <c r="T678" s="459" t="str">
        <f>IF(Q678&lt;&gt;"",VLOOKUP(Q678,'DON GIA'!$H$1:$K$103,4,0),"")</f>
        <v/>
      </c>
      <c r="U678" s="459" t="str">
        <f t="shared" si="135"/>
        <v/>
      </c>
      <c r="V678" s="456" t="s">
        <v>1108</v>
      </c>
      <c r="W678" s="453" t="s">
        <v>27</v>
      </c>
      <c r="X678" s="460">
        <v>7.8</v>
      </c>
      <c r="Y678" s="461"/>
      <c r="Z678" s="459">
        <f>IF(V678&lt;&gt;"",VLOOKUP(V678,'DON GIA'!$A$1:$D$346,4,0),"")</f>
        <v>282038</v>
      </c>
      <c r="AA678" s="459">
        <f t="shared" si="136"/>
        <v>2199896.4</v>
      </c>
      <c r="AB678" s="452"/>
      <c r="AC678" s="452"/>
      <c r="AD678" s="452"/>
      <c r="AE678" s="452"/>
      <c r="AF678" s="452"/>
      <c r="AG678" s="453"/>
      <c r="AH678" s="452"/>
      <c r="AI678" s="453"/>
      <c r="AJ678" s="453"/>
      <c r="AK678" s="459" t="str">
        <f>IF(AH678&lt;&gt;"",VLOOKUP(AH678,'DON GIA'!$M$1:$P$9,4,0),"")</f>
        <v/>
      </c>
      <c r="AL678" s="459" t="str">
        <f t="shared" si="129"/>
        <v/>
      </c>
      <c r="AM678" s="453"/>
      <c r="AN678" s="453"/>
      <c r="AO678" s="449" t="str">
        <f t="shared" si="132"/>
        <v/>
      </c>
      <c r="AP678" s="456"/>
      <c r="AQ678" s="462"/>
    </row>
    <row r="679" spans="1:43" ht="63" outlineLevel="2">
      <c r="A679" s="455" t="e">
        <f>IF(C678&lt;&gt;"",$C$8:C678,A678)</f>
        <v>#VALUE!</v>
      </c>
      <c r="B679" s="443" t="str">
        <f>IF(C679&lt;&gt;"",COUNTA($C$8:C679),"")</f>
        <v/>
      </c>
      <c r="C679" s="443"/>
      <c r="D679" s="452"/>
      <c r="E679" s="453"/>
      <c r="F679" s="453"/>
      <c r="G679" s="453"/>
      <c r="H679" s="453"/>
      <c r="I679" s="453"/>
      <c r="J679" s="453"/>
      <c r="K679" s="456"/>
      <c r="L679" s="457"/>
      <c r="M679" s="458" t="str">
        <f>IF(K679&lt;&gt;"",VLOOKUP(K679,'DON GIA'!$S$1:$U$19,3,0),"")</f>
        <v/>
      </c>
      <c r="N679" s="458" t="str">
        <f>IF(K679&lt;&gt;"",VLOOKUP(K679,'DON GIA'!$S$1:$V$19,4,0),"")</f>
        <v/>
      </c>
      <c r="O679" s="458" t="str">
        <f t="shared" si="127"/>
        <v/>
      </c>
      <c r="P679" s="458" t="str">
        <f t="shared" si="128"/>
        <v/>
      </c>
      <c r="Q679" s="452" t="s">
        <v>35</v>
      </c>
      <c r="R679" s="453"/>
      <c r="S679" s="453"/>
      <c r="T679" s="459" t="str">
        <f>IF(Q679&lt;&gt;"",VLOOKUP(Q679,'DON GIA'!$H$1:$K$103,4,0),"")</f>
        <v/>
      </c>
      <c r="U679" s="459" t="str">
        <f t="shared" si="135"/>
        <v/>
      </c>
      <c r="V679" s="456" t="s">
        <v>1107</v>
      </c>
      <c r="W679" s="453" t="s">
        <v>27</v>
      </c>
      <c r="X679" s="460">
        <v>95.52</v>
      </c>
      <c r="Y679" s="461"/>
      <c r="Z679" s="459">
        <f>IF(V679&lt;&gt;"",VLOOKUP(V679,'DON GIA'!$A$1:$D$346,4,0),"")</f>
        <v>109890</v>
      </c>
      <c r="AA679" s="459">
        <f t="shared" si="136"/>
        <v>10496692.799999999</v>
      </c>
      <c r="AB679" s="452"/>
      <c r="AC679" s="452"/>
      <c r="AD679" s="452"/>
      <c r="AE679" s="452"/>
      <c r="AF679" s="452"/>
      <c r="AG679" s="453"/>
      <c r="AH679" s="452"/>
      <c r="AI679" s="453"/>
      <c r="AJ679" s="453"/>
      <c r="AK679" s="459" t="str">
        <f>IF(AH679&lt;&gt;"",VLOOKUP(AH679,'DON GIA'!$M$1:$P$9,4,0),"")</f>
        <v/>
      </c>
      <c r="AL679" s="459" t="str">
        <f t="shared" si="129"/>
        <v/>
      </c>
      <c r="AM679" s="453"/>
      <c r="AN679" s="453"/>
      <c r="AO679" s="449" t="str">
        <f t="shared" si="132"/>
        <v/>
      </c>
      <c r="AP679" s="456"/>
      <c r="AQ679" s="462"/>
    </row>
    <row r="680" spans="1:43" ht="63" outlineLevel="2">
      <c r="A680" s="455" t="e">
        <f>IF(C679&lt;&gt;"",$C$8:C679,A679)</f>
        <v>#VALUE!</v>
      </c>
      <c r="B680" s="443" t="str">
        <f>IF(C680&lt;&gt;"",COUNTA($C$8:C680),"")</f>
        <v/>
      </c>
      <c r="C680" s="443"/>
      <c r="D680" s="452"/>
      <c r="E680" s="453"/>
      <c r="F680" s="453"/>
      <c r="G680" s="453"/>
      <c r="H680" s="453"/>
      <c r="I680" s="453"/>
      <c r="J680" s="453"/>
      <c r="K680" s="456"/>
      <c r="L680" s="457"/>
      <c r="M680" s="458" t="str">
        <f>IF(K680&lt;&gt;"",VLOOKUP(K680,'DON GIA'!$S$1:$U$19,3,0),"")</f>
        <v/>
      </c>
      <c r="N680" s="458" t="str">
        <f>IF(K680&lt;&gt;"",VLOOKUP(K680,'DON GIA'!$S$1:$V$19,4,0),"")</f>
        <v/>
      </c>
      <c r="O680" s="458" t="str">
        <f t="shared" si="127"/>
        <v/>
      </c>
      <c r="P680" s="458" t="str">
        <f t="shared" si="128"/>
        <v/>
      </c>
      <c r="Q680" s="452" t="s">
        <v>35</v>
      </c>
      <c r="R680" s="453"/>
      <c r="S680" s="453"/>
      <c r="T680" s="459" t="str">
        <f>IF(Q680&lt;&gt;"",VLOOKUP(Q680,'DON GIA'!$H$1:$K$103,4,0),"")</f>
        <v/>
      </c>
      <c r="U680" s="459" t="str">
        <f t="shared" si="135"/>
        <v/>
      </c>
      <c r="V680" s="456" t="s">
        <v>1177</v>
      </c>
      <c r="W680" s="453" t="s">
        <v>27</v>
      </c>
      <c r="X680" s="460">
        <v>6.9</v>
      </c>
      <c r="Y680" s="461"/>
      <c r="Z680" s="459">
        <f>IF(V680&lt;&gt;"",VLOOKUP(V680,'DON GIA'!$A$1:$D$346,4,0),"")</f>
        <v>282038</v>
      </c>
      <c r="AA680" s="459">
        <f t="shared" si="136"/>
        <v>1946062.2000000002</v>
      </c>
      <c r="AB680" s="452"/>
      <c r="AC680" s="452"/>
      <c r="AD680" s="452"/>
      <c r="AE680" s="452"/>
      <c r="AF680" s="452"/>
      <c r="AG680" s="453"/>
      <c r="AH680" s="452"/>
      <c r="AI680" s="453"/>
      <c r="AJ680" s="453"/>
      <c r="AK680" s="459" t="str">
        <f>IF(AH680&lt;&gt;"",VLOOKUP(AH680,'DON GIA'!$M$1:$P$9,4,0),"")</f>
        <v/>
      </c>
      <c r="AL680" s="459" t="str">
        <f t="shared" si="129"/>
        <v/>
      </c>
      <c r="AM680" s="453"/>
      <c r="AN680" s="453"/>
      <c r="AO680" s="449" t="str">
        <f t="shared" si="132"/>
        <v/>
      </c>
      <c r="AP680" s="456"/>
      <c r="AQ680" s="462"/>
    </row>
    <row r="681" spans="1:43" ht="94.5" outlineLevel="2">
      <c r="A681" s="455" t="e">
        <f>IF(C680&lt;&gt;"",$C$8:C680,A680)</f>
        <v>#VALUE!</v>
      </c>
      <c r="B681" s="443" t="str">
        <f>IF(C681&lt;&gt;"",COUNTA($C$8:C681),"")</f>
        <v/>
      </c>
      <c r="C681" s="443"/>
      <c r="D681" s="452"/>
      <c r="E681" s="453"/>
      <c r="F681" s="453"/>
      <c r="G681" s="453"/>
      <c r="H681" s="453"/>
      <c r="I681" s="453"/>
      <c r="J681" s="453"/>
      <c r="K681" s="456"/>
      <c r="L681" s="457"/>
      <c r="M681" s="458" t="str">
        <f>IF(K681&lt;&gt;"",VLOOKUP(K681,'DON GIA'!$S$1:$U$19,3,0),"")</f>
        <v/>
      </c>
      <c r="N681" s="458" t="str">
        <f>IF(K681&lt;&gt;"",VLOOKUP(K681,'DON GIA'!$S$1:$V$19,4,0),"")</f>
        <v/>
      </c>
      <c r="O681" s="458" t="str">
        <f t="shared" si="127"/>
        <v/>
      </c>
      <c r="P681" s="458" t="str">
        <f t="shared" si="128"/>
        <v/>
      </c>
      <c r="Q681" s="452" t="s">
        <v>35</v>
      </c>
      <c r="R681" s="453"/>
      <c r="S681" s="453"/>
      <c r="T681" s="459" t="str">
        <f>IF(Q681&lt;&gt;"",VLOOKUP(Q681,'DON GIA'!$H$1:$K$103,4,0),"")</f>
        <v/>
      </c>
      <c r="U681" s="459" t="str">
        <f t="shared" si="135"/>
        <v/>
      </c>
      <c r="V681" s="456" t="s">
        <v>1049</v>
      </c>
      <c r="W681" s="453" t="s">
        <v>42</v>
      </c>
      <c r="X681" s="460">
        <v>1</v>
      </c>
      <c r="Y681" s="461"/>
      <c r="Z681" s="459">
        <f>IF(V681&lt;&gt;"",VLOOKUP(V681,'DON GIA'!$A$1:$D$346,4,0),"")</f>
        <v>3793079</v>
      </c>
      <c r="AA681" s="459">
        <f t="shared" si="136"/>
        <v>3793079</v>
      </c>
      <c r="AB681" s="452"/>
      <c r="AC681" s="452"/>
      <c r="AD681" s="452"/>
      <c r="AE681" s="452"/>
      <c r="AF681" s="452"/>
      <c r="AG681" s="453"/>
      <c r="AH681" s="452"/>
      <c r="AI681" s="453"/>
      <c r="AJ681" s="453"/>
      <c r="AK681" s="459" t="str">
        <f>IF(AH681&lt;&gt;"",VLOOKUP(AH681,'DON GIA'!$M$1:$P$9,4,0),"")</f>
        <v/>
      </c>
      <c r="AL681" s="459" t="str">
        <f t="shared" si="129"/>
        <v/>
      </c>
      <c r="AM681" s="453"/>
      <c r="AN681" s="453"/>
      <c r="AO681" s="449" t="str">
        <f t="shared" si="132"/>
        <v/>
      </c>
      <c r="AP681" s="456"/>
      <c r="AQ681" s="462"/>
    </row>
    <row r="682" spans="1:43" ht="31.5" outlineLevel="2">
      <c r="A682" s="455" t="e">
        <f>IF(C681&lt;&gt;"",$C$8:C681,A681)</f>
        <v>#VALUE!</v>
      </c>
      <c r="B682" s="443" t="str">
        <f>IF(C682&lt;&gt;"",COUNTA($C$8:C682),"")</f>
        <v/>
      </c>
      <c r="C682" s="443"/>
      <c r="D682" s="444"/>
      <c r="E682" s="453"/>
      <c r="F682" s="453"/>
      <c r="G682" s="453"/>
      <c r="H682" s="453"/>
      <c r="I682" s="453"/>
      <c r="J682" s="453"/>
      <c r="K682" s="456"/>
      <c r="L682" s="457"/>
      <c r="M682" s="458" t="str">
        <f>IF(K682&lt;&gt;"",VLOOKUP(K682,'DON GIA'!$S$1:$U$19,3,0),"")</f>
        <v/>
      </c>
      <c r="N682" s="458" t="str">
        <f>IF(K682&lt;&gt;"",VLOOKUP(K682,'DON GIA'!$S$1:$V$19,4,0),"")</f>
        <v/>
      </c>
      <c r="O682" s="458" t="str">
        <f t="shared" si="127"/>
        <v/>
      </c>
      <c r="P682" s="458" t="str">
        <f t="shared" si="128"/>
        <v/>
      </c>
      <c r="Q682" s="452" t="s">
        <v>35</v>
      </c>
      <c r="R682" s="453"/>
      <c r="S682" s="453"/>
      <c r="T682" s="459" t="str">
        <f>IF(Q682&lt;&gt;"",VLOOKUP(Q682,'DON GIA'!$H$1:$K$103,4,0),"")</f>
        <v/>
      </c>
      <c r="U682" s="459" t="str">
        <f t="shared" si="135"/>
        <v/>
      </c>
      <c r="V682" s="456" t="s">
        <v>35</v>
      </c>
      <c r="W682" s="453"/>
      <c r="X682" s="460"/>
      <c r="Y682" s="461"/>
      <c r="Z682" s="459" t="str">
        <f>IF(V682&lt;&gt;"",VLOOKUP(V682,'DON GIA'!$A$1:$D$346,4,0),"")</f>
        <v/>
      </c>
      <c r="AA682" s="459" t="str">
        <f t="shared" si="136"/>
        <v/>
      </c>
      <c r="AB682" s="452"/>
      <c r="AC682" s="452"/>
      <c r="AD682" s="452"/>
      <c r="AE682" s="452"/>
      <c r="AF682" s="452"/>
      <c r="AG682" s="453"/>
      <c r="AH682" s="452"/>
      <c r="AI682" s="453"/>
      <c r="AJ682" s="453"/>
      <c r="AK682" s="459" t="str">
        <f>IF(AH682&lt;&gt;"",VLOOKUP(AH682,'DON GIA'!$M$1:$P$9,4,0),"")</f>
        <v/>
      </c>
      <c r="AL682" s="459" t="str">
        <f t="shared" si="129"/>
        <v/>
      </c>
      <c r="AM682" s="453"/>
      <c r="AN682" s="453"/>
      <c r="AO682" s="449" t="str">
        <f t="shared" si="132"/>
        <v/>
      </c>
      <c r="AP682" s="456"/>
      <c r="AQ682" s="462"/>
    </row>
    <row r="683" spans="1:43" ht="31.5" outlineLevel="1">
      <c r="A683" s="410" t="s">
        <v>810</v>
      </c>
      <c r="B683" s="443">
        <f>IF(C683&lt;&gt;"",COUNTA($C$8:C683),"")</f>
        <v>51</v>
      </c>
      <c r="C683" s="443">
        <v>443</v>
      </c>
      <c r="D683" s="444" t="s">
        <v>290</v>
      </c>
      <c r="E683" s="445"/>
      <c r="F683" s="445"/>
      <c r="G683" s="445"/>
      <c r="H683" s="445"/>
      <c r="I683" s="445"/>
      <c r="J683" s="445"/>
      <c r="K683" s="446"/>
      <c r="L683" s="447">
        <f>SUBTOTAL(9,L684:L696)</f>
        <v>115.3</v>
      </c>
      <c r="M683" s="448"/>
      <c r="N683" s="448"/>
      <c r="O683" s="448">
        <f>SUBTOTAL(9,O684:O696)</f>
        <v>193588700</v>
      </c>
      <c r="P683" s="448">
        <f>SUBTOTAL(9,P684:P696)</f>
        <v>0</v>
      </c>
      <c r="Q683" s="444"/>
      <c r="R683" s="445"/>
      <c r="S683" s="445">
        <f>SUBTOTAL(9,S684:S696)</f>
        <v>0</v>
      </c>
      <c r="T683" s="449"/>
      <c r="U683" s="449">
        <f>SUBTOTAL(9,U684:U696)</f>
        <v>0</v>
      </c>
      <c r="V683" s="446"/>
      <c r="W683" s="445"/>
      <c r="X683" s="450">
        <f>SUBTOTAL(9,X684:X696)</f>
        <v>256.06599999999997</v>
      </c>
      <c r="Y683" s="451">
        <f>SUBTOTAL(9,Y684:Y696)</f>
        <v>0</v>
      </c>
      <c r="Z683" s="449"/>
      <c r="AA683" s="449">
        <f>SUBTOTAL(9,AA684:AA696)</f>
        <v>480995196.92799997</v>
      </c>
      <c r="AB683" s="452"/>
      <c r="AC683" s="452"/>
      <c r="AD683" s="452"/>
      <c r="AE683" s="452"/>
      <c r="AF683" s="452"/>
      <c r="AG683" s="453"/>
      <c r="AH683" s="452"/>
      <c r="AI683" s="445"/>
      <c r="AJ683" s="445">
        <f>SUBTOTAL(9,AJ684:AJ696)</f>
        <v>0</v>
      </c>
      <c r="AK683" s="449"/>
      <c r="AL683" s="449">
        <f>SUBTOTAL(9,AL684:AL696)</f>
        <v>0</v>
      </c>
      <c r="AM683" s="445"/>
      <c r="AN683" s="445">
        <f>SUBTOTAL(9,AN684:AN696)</f>
        <v>0</v>
      </c>
      <c r="AO683" s="449">
        <f t="shared" si="132"/>
        <v>674583896.92799997</v>
      </c>
      <c r="AP683" s="454"/>
      <c r="AQ683" s="423"/>
    </row>
    <row r="684" spans="1:43" ht="126" outlineLevel="2">
      <c r="A684" s="455" t="e">
        <f>IF(C683&lt;&gt;"",$C$8:C683,A682)</f>
        <v>#VALUE!</v>
      </c>
      <c r="B684" s="443" t="str">
        <f>IF(C684&lt;&gt;"",COUNTA($C$8:C684),"")</f>
        <v/>
      </c>
      <c r="C684" s="443"/>
      <c r="D684" s="452" t="s">
        <v>291</v>
      </c>
      <c r="E684" s="453">
        <v>3</v>
      </c>
      <c r="F684" s="453"/>
      <c r="G684" s="453">
        <v>432</v>
      </c>
      <c r="H684" s="453">
        <v>79</v>
      </c>
      <c r="I684" s="453" t="s">
        <v>223</v>
      </c>
      <c r="J684" s="453" t="s">
        <v>224</v>
      </c>
      <c r="K684" s="456" t="s">
        <v>973</v>
      </c>
      <c r="L684" s="457">
        <v>115.3</v>
      </c>
      <c r="M684" s="458">
        <f>IF(K684&lt;&gt;"",VLOOKUP(K684,'DON GIA'!$S$1:$U$19,3,0),"")</f>
        <v>1679000</v>
      </c>
      <c r="N684" s="458">
        <f>IF(K684&lt;&gt;"",VLOOKUP(K684,'DON GIA'!$S$1:$V$19,4,0),"")</f>
        <v>0</v>
      </c>
      <c r="O684" s="458">
        <f t="shared" si="127"/>
        <v>193588700</v>
      </c>
      <c r="P684" s="458">
        <f t="shared" si="128"/>
        <v>0</v>
      </c>
      <c r="Q684" s="452" t="s">
        <v>35</v>
      </c>
      <c r="R684" s="453"/>
      <c r="S684" s="453"/>
      <c r="T684" s="459" t="str">
        <f>IF(Q684&lt;&gt;"",VLOOKUP(Q684,'DON GIA'!$H$1:$K$103,4,0),"")</f>
        <v/>
      </c>
      <c r="U684" s="459" t="str">
        <f t="shared" ref="U684:U696" si="137">IF(Q684&lt;&gt;"",IF(ISNUMBER(T684),S684*T684,""),"")</f>
        <v/>
      </c>
      <c r="V684" s="456" t="s">
        <v>1063</v>
      </c>
      <c r="W684" s="453" t="s">
        <v>27</v>
      </c>
      <c r="X684" s="460">
        <v>98.96</v>
      </c>
      <c r="Y684" s="461"/>
      <c r="Z684" s="459">
        <f>IF(V684&lt;&gt;"",VLOOKUP(V684,'DON GIA'!$A$1:$D$346,4,0),"")</f>
        <v>3941166</v>
      </c>
      <c r="AA684" s="459">
        <f t="shared" ref="AA684:AA696" si="138">IF(V684&lt;&gt;"",IF(ISNUMBER(Z684),X684*Z684,""),"")</f>
        <v>390017787.35999995</v>
      </c>
      <c r="AB684" s="452" t="s">
        <v>28</v>
      </c>
      <c r="AC684" s="452" t="s">
        <v>116</v>
      </c>
      <c r="AD684" s="452" t="s">
        <v>30</v>
      </c>
      <c r="AE684" s="452" t="s">
        <v>31</v>
      </c>
      <c r="AF684" s="452" t="s">
        <v>32</v>
      </c>
      <c r="AG684" s="453" t="s">
        <v>33</v>
      </c>
      <c r="AH684" s="452"/>
      <c r="AI684" s="453"/>
      <c r="AJ684" s="453"/>
      <c r="AK684" s="459" t="str">
        <f>IF(AH684&lt;&gt;"",VLOOKUP(AH684,'DON GIA'!$M$1:$P$9,4,0),"")</f>
        <v/>
      </c>
      <c r="AL684" s="459" t="str">
        <f t="shared" si="129"/>
        <v/>
      </c>
      <c r="AM684" s="453"/>
      <c r="AN684" s="453"/>
      <c r="AO684" s="449" t="str">
        <f t="shared" si="132"/>
        <v/>
      </c>
      <c r="AP684" s="454" t="s">
        <v>1841</v>
      </c>
      <c r="AQ684" s="462"/>
    </row>
    <row r="685" spans="1:43" ht="409.5" outlineLevel="2">
      <c r="A685" s="455" t="e">
        <f>IF(C684&lt;&gt;"",$C$8:C684,A684)</f>
        <v>#VALUE!</v>
      </c>
      <c r="B685" s="443" t="str">
        <f>IF(C685&lt;&gt;"",COUNTA($C$8:C685),"")</f>
        <v/>
      </c>
      <c r="C685" s="443"/>
      <c r="D685" s="452" t="s">
        <v>39</v>
      </c>
      <c r="E685" s="453"/>
      <c r="F685" s="453"/>
      <c r="G685" s="453"/>
      <c r="H685" s="453"/>
      <c r="I685" s="453"/>
      <c r="J685" s="453"/>
      <c r="K685" s="456"/>
      <c r="L685" s="457"/>
      <c r="M685" s="458" t="str">
        <f>IF(K685&lt;&gt;"",VLOOKUP(K685,'DON GIA'!$S$1:$U$19,3,0),"")</f>
        <v/>
      </c>
      <c r="N685" s="458" t="str">
        <f>IF(K685&lt;&gt;"",VLOOKUP(K685,'DON GIA'!$S$1:$V$19,4,0),"")</f>
        <v/>
      </c>
      <c r="O685" s="458" t="str">
        <f t="shared" si="127"/>
        <v/>
      </c>
      <c r="P685" s="458" t="str">
        <f t="shared" si="128"/>
        <v/>
      </c>
      <c r="Q685" s="452" t="s">
        <v>35</v>
      </c>
      <c r="R685" s="453"/>
      <c r="S685" s="453"/>
      <c r="T685" s="459" t="str">
        <f>IF(Q685&lt;&gt;"",VLOOKUP(Q685,'DON GIA'!$H$1:$K$103,4,0),"")</f>
        <v/>
      </c>
      <c r="U685" s="459" t="str">
        <f t="shared" si="137"/>
        <v/>
      </c>
      <c r="V685" s="456" t="s">
        <v>1178</v>
      </c>
      <c r="W685" s="453" t="s">
        <v>27</v>
      </c>
      <c r="X685" s="460">
        <v>4</v>
      </c>
      <c r="Y685" s="461"/>
      <c r="Z685" s="459">
        <f>IF(V685&lt;&gt;"",VLOOKUP(V685,'DON GIA'!$A$1:$D$346,4,0),"")</f>
        <v>10375629</v>
      </c>
      <c r="AA685" s="459">
        <f t="shared" si="138"/>
        <v>41502516</v>
      </c>
      <c r="AB685" s="452"/>
      <c r="AC685" s="452" t="s">
        <v>34</v>
      </c>
      <c r="AD685" s="452" t="s">
        <v>30</v>
      </c>
      <c r="AE685" s="452" t="s">
        <v>31</v>
      </c>
      <c r="AF685" s="452" t="s">
        <v>32</v>
      </c>
      <c r="AG685" s="453" t="s">
        <v>34</v>
      </c>
      <c r="AH685" s="452"/>
      <c r="AI685" s="453"/>
      <c r="AJ685" s="453"/>
      <c r="AK685" s="459" t="str">
        <f>IF(AH685&lt;&gt;"",VLOOKUP(AH685,'DON GIA'!$M$1:$P$9,4,0),"")</f>
        <v/>
      </c>
      <c r="AL685" s="459" t="str">
        <f t="shared" si="129"/>
        <v/>
      </c>
      <c r="AM685" s="453"/>
      <c r="AN685" s="453"/>
      <c r="AO685" s="449" t="str">
        <f t="shared" si="132"/>
        <v/>
      </c>
      <c r="AP685" s="463" t="s">
        <v>1842</v>
      </c>
      <c r="AQ685" s="462"/>
    </row>
    <row r="686" spans="1:43" ht="131.25" outlineLevel="2">
      <c r="A686" s="455" t="e">
        <f>IF(C685&lt;&gt;"",$C$8:C685,A685)</f>
        <v>#VALUE!</v>
      </c>
      <c r="B686" s="443" t="str">
        <f>IF(C686&lt;&gt;"",COUNTA($C$8:C686),"")</f>
        <v/>
      </c>
      <c r="C686" s="443"/>
      <c r="D686" s="452"/>
      <c r="E686" s="453"/>
      <c r="F686" s="453"/>
      <c r="G686" s="453"/>
      <c r="H686" s="453"/>
      <c r="I686" s="453"/>
      <c r="J686" s="453"/>
      <c r="K686" s="456"/>
      <c r="L686" s="457"/>
      <c r="M686" s="458" t="str">
        <f>IF(K686&lt;&gt;"",VLOOKUP(K686,'DON GIA'!$S$1:$U$19,3,0),"")</f>
        <v/>
      </c>
      <c r="N686" s="458" t="str">
        <f>IF(K686&lt;&gt;"",VLOOKUP(K686,'DON GIA'!$S$1:$V$19,4,0),"")</f>
        <v/>
      </c>
      <c r="O686" s="458" t="str">
        <f t="shared" si="127"/>
        <v/>
      </c>
      <c r="P686" s="458" t="str">
        <f t="shared" si="128"/>
        <v/>
      </c>
      <c r="Q686" s="452" t="s">
        <v>35</v>
      </c>
      <c r="R686" s="453"/>
      <c r="S686" s="453"/>
      <c r="T686" s="459" t="str">
        <f>IF(Q686&lt;&gt;"",VLOOKUP(Q686,'DON GIA'!$H$1:$K$103,4,0),"")</f>
        <v/>
      </c>
      <c r="U686" s="459" t="str">
        <f t="shared" si="137"/>
        <v/>
      </c>
      <c r="V686" s="456" t="s">
        <v>1151</v>
      </c>
      <c r="W686" s="453" t="s">
        <v>38</v>
      </c>
      <c r="X686" s="460">
        <v>0.48599999999999999</v>
      </c>
      <c r="Y686" s="461"/>
      <c r="Z686" s="459">
        <f>IF(V686&lt;&gt;"",VLOOKUP(V686,'DON GIA'!$A$1:$D$346,4,0),"")</f>
        <v>2523428</v>
      </c>
      <c r="AA686" s="459">
        <f t="shared" si="138"/>
        <v>1226386.0079999999</v>
      </c>
      <c r="AB686" s="452"/>
      <c r="AC686" s="452"/>
      <c r="AD686" s="452"/>
      <c r="AE686" s="452"/>
      <c r="AF686" s="452"/>
      <c r="AG686" s="453"/>
      <c r="AH686" s="452"/>
      <c r="AI686" s="453"/>
      <c r="AJ686" s="453"/>
      <c r="AK686" s="459" t="str">
        <f>IF(AH686&lt;&gt;"",VLOOKUP(AH686,'DON GIA'!$M$1:$P$9,4,0),"")</f>
        <v/>
      </c>
      <c r="AL686" s="459" t="str">
        <f t="shared" si="129"/>
        <v/>
      </c>
      <c r="AM686" s="453"/>
      <c r="AN686" s="453"/>
      <c r="AO686" s="449" t="str">
        <f t="shared" si="132"/>
        <v/>
      </c>
      <c r="AP686" s="463" t="s">
        <v>1843</v>
      </c>
      <c r="AQ686" s="462"/>
    </row>
    <row r="687" spans="1:43" ht="157.5" outlineLevel="2">
      <c r="A687" s="455" t="e">
        <f>IF(C686&lt;&gt;"",$C$8:C686,A686)</f>
        <v>#VALUE!</v>
      </c>
      <c r="B687" s="443" t="str">
        <f>IF(C687&lt;&gt;"",COUNTA($C$8:C687),"")</f>
        <v/>
      </c>
      <c r="C687" s="443"/>
      <c r="D687" s="452"/>
      <c r="E687" s="453"/>
      <c r="F687" s="453"/>
      <c r="G687" s="453"/>
      <c r="H687" s="453"/>
      <c r="I687" s="453"/>
      <c r="J687" s="453"/>
      <c r="K687" s="456"/>
      <c r="L687" s="457"/>
      <c r="M687" s="458" t="str">
        <f>IF(K687&lt;&gt;"",VLOOKUP(K687,'DON GIA'!$S$1:$U$19,3,0),"")</f>
        <v/>
      </c>
      <c r="N687" s="458" t="str">
        <f>IF(K687&lt;&gt;"",VLOOKUP(K687,'DON GIA'!$S$1:$V$19,4,0),"")</f>
        <v/>
      </c>
      <c r="O687" s="458" t="str">
        <f t="shared" si="127"/>
        <v/>
      </c>
      <c r="P687" s="458" t="str">
        <f t="shared" si="128"/>
        <v/>
      </c>
      <c r="Q687" s="452" t="s">
        <v>35</v>
      </c>
      <c r="R687" s="453"/>
      <c r="S687" s="453"/>
      <c r="T687" s="459" t="str">
        <f>IF(Q687&lt;&gt;"",VLOOKUP(Q687,'DON GIA'!$H$1:$K$103,4,0),"")</f>
        <v/>
      </c>
      <c r="U687" s="459" t="str">
        <f t="shared" si="137"/>
        <v/>
      </c>
      <c r="V687" s="456" t="s">
        <v>1044</v>
      </c>
      <c r="W687" s="453" t="s">
        <v>27</v>
      </c>
      <c r="X687" s="460">
        <v>7.28</v>
      </c>
      <c r="Y687" s="461"/>
      <c r="Z687" s="459">
        <f>IF(V687&lt;&gt;"",VLOOKUP(V687,'DON GIA'!$A$1:$D$346,4,0),"")</f>
        <v>854777</v>
      </c>
      <c r="AA687" s="459">
        <f t="shared" si="138"/>
        <v>6222776.5600000005</v>
      </c>
      <c r="AB687" s="452"/>
      <c r="AC687" s="452" t="s">
        <v>29</v>
      </c>
      <c r="AD687" s="452" t="s">
        <v>30</v>
      </c>
      <c r="AE687" s="452" t="s">
        <v>41</v>
      </c>
      <c r="AF687" s="452" t="s">
        <v>41</v>
      </c>
      <c r="AG687" s="453" t="s">
        <v>41</v>
      </c>
      <c r="AH687" s="452"/>
      <c r="AI687" s="453"/>
      <c r="AJ687" s="453"/>
      <c r="AK687" s="459" t="str">
        <f>IF(AH687&lt;&gt;"",VLOOKUP(AH687,'DON GIA'!$M$1:$P$9,4,0),"")</f>
        <v/>
      </c>
      <c r="AL687" s="459" t="str">
        <f t="shared" si="129"/>
        <v/>
      </c>
      <c r="AM687" s="453"/>
      <c r="AN687" s="453"/>
      <c r="AO687" s="449" t="str">
        <f t="shared" si="132"/>
        <v/>
      </c>
      <c r="AP687" s="463" t="s">
        <v>354</v>
      </c>
      <c r="AQ687" s="462"/>
    </row>
    <row r="688" spans="1:43" ht="157.5" outlineLevel="2">
      <c r="A688" s="455" t="e">
        <f>IF(C687&lt;&gt;"",$C$8:C687,A687)</f>
        <v>#VALUE!</v>
      </c>
      <c r="B688" s="443" t="str">
        <f>IF(C688&lt;&gt;"",COUNTA($C$8:C688),"")</f>
        <v/>
      </c>
      <c r="C688" s="443"/>
      <c r="D688" s="452"/>
      <c r="E688" s="453"/>
      <c r="F688" s="453"/>
      <c r="G688" s="453"/>
      <c r="H688" s="453"/>
      <c r="I688" s="453"/>
      <c r="J688" s="453"/>
      <c r="K688" s="456"/>
      <c r="L688" s="457"/>
      <c r="M688" s="458" t="str">
        <f>IF(K688&lt;&gt;"",VLOOKUP(K688,'DON GIA'!$S$1:$U$19,3,0),"")</f>
        <v/>
      </c>
      <c r="N688" s="458" t="str">
        <f>IF(K688&lt;&gt;"",VLOOKUP(K688,'DON GIA'!$S$1:$V$19,4,0),"")</f>
        <v/>
      </c>
      <c r="O688" s="458" t="str">
        <f t="shared" si="127"/>
        <v/>
      </c>
      <c r="P688" s="458" t="str">
        <f t="shared" si="128"/>
        <v/>
      </c>
      <c r="Q688" s="452" t="s">
        <v>35</v>
      </c>
      <c r="R688" s="453"/>
      <c r="S688" s="453"/>
      <c r="T688" s="459" t="str">
        <f>IF(Q688&lt;&gt;"",VLOOKUP(Q688,'DON GIA'!$H$1:$K$103,4,0),"")</f>
        <v/>
      </c>
      <c r="U688" s="459" t="str">
        <f t="shared" si="137"/>
        <v/>
      </c>
      <c r="V688" s="456" t="s">
        <v>1153</v>
      </c>
      <c r="W688" s="453" t="s">
        <v>27</v>
      </c>
      <c r="X688" s="460">
        <v>11.44</v>
      </c>
      <c r="Y688" s="461"/>
      <c r="Z688" s="459">
        <f>IF(V688&lt;&gt;"",VLOOKUP(V688,'DON GIA'!$A$1:$D$346,4,0),"")</f>
        <v>1238791</v>
      </c>
      <c r="AA688" s="459">
        <f t="shared" si="138"/>
        <v>14171769.039999999</v>
      </c>
      <c r="AB688" s="452"/>
      <c r="AC688" s="452"/>
      <c r="AD688" s="452"/>
      <c r="AE688" s="452"/>
      <c r="AF688" s="452"/>
      <c r="AG688" s="453"/>
      <c r="AH688" s="452"/>
      <c r="AI688" s="453"/>
      <c r="AJ688" s="453"/>
      <c r="AK688" s="459" t="str">
        <f>IF(AH688&lt;&gt;"",VLOOKUP(AH688,'DON GIA'!$M$1:$P$9,4,0),"")</f>
        <v/>
      </c>
      <c r="AL688" s="459" t="str">
        <f t="shared" si="129"/>
        <v/>
      </c>
      <c r="AM688" s="453"/>
      <c r="AN688" s="453"/>
      <c r="AO688" s="449" t="str">
        <f t="shared" si="132"/>
        <v/>
      </c>
      <c r="AP688" s="463" t="s">
        <v>349</v>
      </c>
      <c r="AQ688" s="462"/>
    </row>
    <row r="689" spans="1:43" ht="63" outlineLevel="2">
      <c r="A689" s="455" t="e">
        <f>IF(C688&lt;&gt;"",$C$8:C688,A688)</f>
        <v>#VALUE!</v>
      </c>
      <c r="B689" s="443" t="str">
        <f>IF(C689&lt;&gt;"",COUNTA($C$8:C689),"")</f>
        <v/>
      </c>
      <c r="C689" s="443"/>
      <c r="D689" s="452"/>
      <c r="E689" s="453"/>
      <c r="F689" s="453"/>
      <c r="G689" s="453"/>
      <c r="H689" s="453"/>
      <c r="I689" s="453"/>
      <c r="J689" s="453"/>
      <c r="K689" s="456"/>
      <c r="L689" s="457"/>
      <c r="M689" s="458" t="str">
        <f>IF(K689&lt;&gt;"",VLOOKUP(K689,'DON GIA'!$S$1:$U$19,3,0),"")</f>
        <v/>
      </c>
      <c r="N689" s="458" t="str">
        <f>IF(K689&lt;&gt;"",VLOOKUP(K689,'DON GIA'!$S$1:$V$19,4,0),"")</f>
        <v/>
      </c>
      <c r="O689" s="458" t="str">
        <f t="shared" si="127"/>
        <v/>
      </c>
      <c r="P689" s="458" t="str">
        <f t="shared" si="128"/>
        <v/>
      </c>
      <c r="Q689" s="452" t="s">
        <v>35</v>
      </c>
      <c r="R689" s="453"/>
      <c r="S689" s="453"/>
      <c r="T689" s="459" t="str">
        <f>IF(Q689&lt;&gt;"",VLOOKUP(Q689,'DON GIA'!$H$1:$K$103,4,0),"")</f>
        <v/>
      </c>
      <c r="U689" s="459" t="str">
        <f t="shared" si="137"/>
        <v/>
      </c>
      <c r="V689" s="456" t="s">
        <v>1054</v>
      </c>
      <c r="W689" s="453" t="s">
        <v>27</v>
      </c>
      <c r="X689" s="460">
        <v>2.82</v>
      </c>
      <c r="Y689" s="461"/>
      <c r="Z689" s="459">
        <f>IF(V689&lt;&gt;"",VLOOKUP(V689,'DON GIA'!$A$1:$D$346,4,0),"")</f>
        <v>1398600</v>
      </c>
      <c r="AA689" s="459">
        <f t="shared" si="138"/>
        <v>3944052</v>
      </c>
      <c r="AB689" s="452"/>
      <c r="AC689" s="452"/>
      <c r="AD689" s="452"/>
      <c r="AE689" s="452"/>
      <c r="AF689" s="452"/>
      <c r="AG689" s="453"/>
      <c r="AH689" s="452"/>
      <c r="AI689" s="453"/>
      <c r="AJ689" s="453"/>
      <c r="AK689" s="459" t="str">
        <f>IF(AH689&lt;&gt;"",VLOOKUP(AH689,'DON GIA'!$M$1:$P$9,4,0),"")</f>
        <v/>
      </c>
      <c r="AL689" s="459" t="str">
        <f t="shared" si="129"/>
        <v/>
      </c>
      <c r="AM689" s="453"/>
      <c r="AN689" s="453"/>
      <c r="AO689" s="449" t="str">
        <f t="shared" si="132"/>
        <v/>
      </c>
      <c r="AP689" s="456"/>
      <c r="AQ689" s="462"/>
    </row>
    <row r="690" spans="1:43" ht="63" outlineLevel="2">
      <c r="A690" s="455" t="e">
        <f>IF(C689&lt;&gt;"",$C$8:C689,A689)</f>
        <v>#VALUE!</v>
      </c>
      <c r="B690" s="443" t="str">
        <f>IF(C690&lt;&gt;"",COUNTA($C$8:C690),"")</f>
        <v/>
      </c>
      <c r="C690" s="443"/>
      <c r="D690" s="452"/>
      <c r="E690" s="453"/>
      <c r="F690" s="453"/>
      <c r="G690" s="453"/>
      <c r="H690" s="453"/>
      <c r="I690" s="453"/>
      <c r="J690" s="453"/>
      <c r="K690" s="456"/>
      <c r="L690" s="457"/>
      <c r="M690" s="458" t="str">
        <f>IF(K690&lt;&gt;"",VLOOKUP(K690,'DON GIA'!$S$1:$U$19,3,0),"")</f>
        <v/>
      </c>
      <c r="N690" s="458" t="str">
        <f>IF(K690&lt;&gt;"",VLOOKUP(K690,'DON GIA'!$S$1:$V$19,4,0),"")</f>
        <v/>
      </c>
      <c r="O690" s="458" t="str">
        <f t="shared" si="127"/>
        <v/>
      </c>
      <c r="P690" s="458" t="str">
        <f t="shared" si="128"/>
        <v/>
      </c>
      <c r="Q690" s="452" t="s">
        <v>35</v>
      </c>
      <c r="R690" s="453"/>
      <c r="S690" s="453"/>
      <c r="T690" s="459" t="str">
        <f>IF(Q690&lt;&gt;"",VLOOKUP(Q690,'DON GIA'!$H$1:$K$103,4,0),"")</f>
        <v/>
      </c>
      <c r="U690" s="459" t="str">
        <f t="shared" si="137"/>
        <v/>
      </c>
      <c r="V690" s="456" t="s">
        <v>1105</v>
      </c>
      <c r="W690" s="453" t="s">
        <v>27</v>
      </c>
      <c r="X690" s="460">
        <f>1.92+8.16</f>
        <v>10.08</v>
      </c>
      <c r="Y690" s="461"/>
      <c r="Z690" s="459">
        <f>IF(V690&lt;&gt;"",VLOOKUP(V690,'DON GIA'!$A$1:$D$346,4,0),"")</f>
        <v>292949</v>
      </c>
      <c r="AA690" s="459">
        <f t="shared" si="138"/>
        <v>2952925.92</v>
      </c>
      <c r="AB690" s="452"/>
      <c r="AC690" s="452"/>
      <c r="AD690" s="452"/>
      <c r="AE690" s="452"/>
      <c r="AF690" s="452"/>
      <c r="AG690" s="453"/>
      <c r="AH690" s="452"/>
      <c r="AI690" s="453"/>
      <c r="AJ690" s="453"/>
      <c r="AK690" s="459" t="str">
        <f>IF(AH690&lt;&gt;"",VLOOKUP(AH690,'DON GIA'!$M$1:$P$9,4,0),"")</f>
        <v/>
      </c>
      <c r="AL690" s="459" t="str">
        <f t="shared" si="129"/>
        <v/>
      </c>
      <c r="AM690" s="453"/>
      <c r="AN690" s="453"/>
      <c r="AO690" s="449" t="str">
        <f t="shared" si="132"/>
        <v/>
      </c>
      <c r="AP690" s="456"/>
      <c r="AQ690" s="462"/>
    </row>
    <row r="691" spans="1:43" ht="63" outlineLevel="2">
      <c r="A691" s="455" t="e">
        <f>IF(C690&lt;&gt;"",$C$8:C690,A690)</f>
        <v>#VALUE!</v>
      </c>
      <c r="B691" s="443" t="str">
        <f>IF(C691&lt;&gt;"",COUNTA($C$8:C691),"")</f>
        <v/>
      </c>
      <c r="C691" s="443"/>
      <c r="D691" s="452"/>
      <c r="E691" s="453"/>
      <c r="F691" s="453"/>
      <c r="G691" s="453"/>
      <c r="H691" s="453"/>
      <c r="I691" s="453"/>
      <c r="J691" s="453"/>
      <c r="K691" s="456"/>
      <c r="L691" s="457"/>
      <c r="M691" s="458" t="str">
        <f>IF(K691&lt;&gt;"",VLOOKUP(K691,'DON GIA'!$S$1:$U$19,3,0),"")</f>
        <v/>
      </c>
      <c r="N691" s="458" t="str">
        <f>IF(K691&lt;&gt;"",VLOOKUP(K691,'DON GIA'!$S$1:$V$19,4,0),"")</f>
        <v/>
      </c>
      <c r="O691" s="458" t="str">
        <f t="shared" si="127"/>
        <v/>
      </c>
      <c r="P691" s="458" t="str">
        <f t="shared" si="128"/>
        <v/>
      </c>
      <c r="Q691" s="452" t="s">
        <v>35</v>
      </c>
      <c r="R691" s="453"/>
      <c r="S691" s="453"/>
      <c r="T691" s="459" t="str">
        <f>IF(Q691&lt;&gt;"",VLOOKUP(Q691,'DON GIA'!$H$1:$K$103,4,0),"")</f>
        <v/>
      </c>
      <c r="U691" s="459" t="str">
        <f t="shared" si="137"/>
        <v/>
      </c>
      <c r="V691" s="456" t="s">
        <v>1130</v>
      </c>
      <c r="W691" s="453" t="s">
        <v>27</v>
      </c>
      <c r="X691" s="460">
        <v>6.16</v>
      </c>
      <c r="Y691" s="461"/>
      <c r="Z691" s="459">
        <f>IF(V691&lt;&gt;"",VLOOKUP(V691,'DON GIA'!$A$1:$D$346,4,0),"")</f>
        <v>282038</v>
      </c>
      <c r="AA691" s="459">
        <f t="shared" si="138"/>
        <v>1737354.08</v>
      </c>
      <c r="AB691" s="452"/>
      <c r="AC691" s="452"/>
      <c r="AD691" s="452"/>
      <c r="AE691" s="452"/>
      <c r="AF691" s="452"/>
      <c r="AG691" s="453"/>
      <c r="AH691" s="452"/>
      <c r="AI691" s="453"/>
      <c r="AJ691" s="453"/>
      <c r="AK691" s="459" t="str">
        <f>IF(AH691&lt;&gt;"",VLOOKUP(AH691,'DON GIA'!$M$1:$P$9,4,0),"")</f>
        <v/>
      </c>
      <c r="AL691" s="459" t="str">
        <f t="shared" si="129"/>
        <v/>
      </c>
      <c r="AM691" s="453"/>
      <c r="AN691" s="453"/>
      <c r="AO691" s="449" t="str">
        <f t="shared" si="132"/>
        <v/>
      </c>
      <c r="AP691" s="456"/>
      <c r="AQ691" s="462"/>
    </row>
    <row r="692" spans="1:43" ht="63" outlineLevel="2">
      <c r="A692" s="455" t="e">
        <f>IF(C691&lt;&gt;"",$C$8:C691,A691)</f>
        <v>#VALUE!</v>
      </c>
      <c r="B692" s="443" t="str">
        <f>IF(C692&lt;&gt;"",COUNTA($C$8:C692),"")</f>
        <v/>
      </c>
      <c r="C692" s="443"/>
      <c r="D692" s="452"/>
      <c r="E692" s="453"/>
      <c r="F692" s="453"/>
      <c r="G692" s="453"/>
      <c r="H692" s="453"/>
      <c r="I692" s="453"/>
      <c r="J692" s="453"/>
      <c r="K692" s="456"/>
      <c r="L692" s="457"/>
      <c r="M692" s="458" t="str">
        <f>IF(K692&lt;&gt;"",VLOOKUP(K692,'DON GIA'!$S$1:$U$19,3,0),"")</f>
        <v/>
      </c>
      <c r="N692" s="458" t="str">
        <f>IF(K692&lt;&gt;"",VLOOKUP(K692,'DON GIA'!$S$1:$V$19,4,0),"")</f>
        <v/>
      </c>
      <c r="O692" s="458" t="str">
        <f t="shared" si="127"/>
        <v/>
      </c>
      <c r="P692" s="458" t="str">
        <f t="shared" si="128"/>
        <v/>
      </c>
      <c r="Q692" s="452" t="s">
        <v>35</v>
      </c>
      <c r="R692" s="453"/>
      <c r="S692" s="453"/>
      <c r="T692" s="459" t="str">
        <f>IF(Q692&lt;&gt;"",VLOOKUP(Q692,'DON GIA'!$H$1:$K$103,4,0),"")</f>
        <v/>
      </c>
      <c r="U692" s="459" t="str">
        <f t="shared" si="137"/>
        <v/>
      </c>
      <c r="V692" s="456" t="s">
        <v>1179</v>
      </c>
      <c r="W692" s="453" t="s">
        <v>27</v>
      </c>
      <c r="X692" s="460">
        <v>7.28</v>
      </c>
      <c r="Y692" s="461"/>
      <c r="Z692" s="459">
        <f>IF(V692&lt;&gt;"",VLOOKUP(V692,'DON GIA'!$A$1:$D$346,4,0),"")</f>
        <v>330817</v>
      </c>
      <c r="AA692" s="459">
        <f t="shared" si="138"/>
        <v>2408347.7600000002</v>
      </c>
      <c r="AB692" s="452"/>
      <c r="AC692" s="452"/>
      <c r="AD692" s="452"/>
      <c r="AE692" s="452"/>
      <c r="AF692" s="452"/>
      <c r="AG692" s="453"/>
      <c r="AH692" s="452"/>
      <c r="AI692" s="453"/>
      <c r="AJ692" s="453"/>
      <c r="AK692" s="459" t="str">
        <f>IF(AH692&lt;&gt;"",VLOOKUP(AH692,'DON GIA'!$M$1:$P$9,4,0),"")</f>
        <v/>
      </c>
      <c r="AL692" s="459" t="str">
        <f t="shared" si="129"/>
        <v/>
      </c>
      <c r="AM692" s="453"/>
      <c r="AN692" s="453"/>
      <c r="AO692" s="449" t="str">
        <f t="shared" si="132"/>
        <v/>
      </c>
      <c r="AP692" s="456"/>
      <c r="AQ692" s="462"/>
    </row>
    <row r="693" spans="1:43" ht="63" outlineLevel="2">
      <c r="A693" s="455" t="e">
        <f>IF(C692&lt;&gt;"",$C$8:C692,A692)</f>
        <v>#VALUE!</v>
      </c>
      <c r="B693" s="443" t="str">
        <f>IF(C693&lt;&gt;"",COUNTA($C$8:C693),"")</f>
        <v/>
      </c>
      <c r="C693" s="443"/>
      <c r="D693" s="452"/>
      <c r="E693" s="453"/>
      <c r="F693" s="453"/>
      <c r="G693" s="453"/>
      <c r="H693" s="453"/>
      <c r="I693" s="453"/>
      <c r="J693" s="453"/>
      <c r="K693" s="456"/>
      <c r="L693" s="457"/>
      <c r="M693" s="458" t="str">
        <f>IF(K693&lt;&gt;"",VLOOKUP(K693,'DON GIA'!$S$1:$U$19,3,0),"")</f>
        <v/>
      </c>
      <c r="N693" s="458" t="str">
        <f>IF(K693&lt;&gt;"",VLOOKUP(K693,'DON GIA'!$S$1:$V$19,4,0),"")</f>
        <v/>
      </c>
      <c r="O693" s="458" t="str">
        <f t="shared" si="127"/>
        <v/>
      </c>
      <c r="P693" s="458" t="str">
        <f t="shared" si="128"/>
        <v/>
      </c>
      <c r="Q693" s="452" t="s">
        <v>35</v>
      </c>
      <c r="R693" s="453"/>
      <c r="S693" s="453"/>
      <c r="T693" s="459" t="str">
        <f>IF(Q693&lt;&gt;"",VLOOKUP(Q693,'DON GIA'!$H$1:$K$103,4,0),"")</f>
        <v/>
      </c>
      <c r="U693" s="459" t="str">
        <f t="shared" si="137"/>
        <v/>
      </c>
      <c r="V693" s="456" t="s">
        <v>1108</v>
      </c>
      <c r="W693" s="453" t="s">
        <v>27</v>
      </c>
      <c r="X693" s="460">
        <v>7.6</v>
      </c>
      <c r="Y693" s="461"/>
      <c r="Z693" s="459">
        <f>IF(V693&lt;&gt;"",VLOOKUP(V693,'DON GIA'!$A$1:$D$346,4,0),"")</f>
        <v>282038</v>
      </c>
      <c r="AA693" s="459">
        <f t="shared" si="138"/>
        <v>2143488.7999999998</v>
      </c>
      <c r="AB693" s="452"/>
      <c r="AC693" s="452"/>
      <c r="AD693" s="452"/>
      <c r="AE693" s="452"/>
      <c r="AF693" s="452"/>
      <c r="AG693" s="453"/>
      <c r="AH693" s="452"/>
      <c r="AI693" s="453"/>
      <c r="AJ693" s="453"/>
      <c r="AK693" s="459" t="str">
        <f>IF(AH693&lt;&gt;"",VLOOKUP(AH693,'DON GIA'!$M$1:$P$9,4,0),"")</f>
        <v/>
      </c>
      <c r="AL693" s="459" t="str">
        <f t="shared" si="129"/>
        <v/>
      </c>
      <c r="AM693" s="453"/>
      <c r="AN693" s="453"/>
      <c r="AO693" s="449" t="str">
        <f t="shared" si="132"/>
        <v/>
      </c>
      <c r="AP693" s="456"/>
      <c r="AQ693" s="462"/>
    </row>
    <row r="694" spans="1:43" ht="63" outlineLevel="2">
      <c r="A694" s="455" t="e">
        <f>IF(C693&lt;&gt;"",$C$8:C693,A693)</f>
        <v>#VALUE!</v>
      </c>
      <c r="B694" s="443" t="str">
        <f>IF(C694&lt;&gt;"",COUNTA($C$8:C694),"")</f>
        <v/>
      </c>
      <c r="C694" s="443"/>
      <c r="D694" s="452"/>
      <c r="E694" s="453"/>
      <c r="F694" s="453"/>
      <c r="G694" s="453"/>
      <c r="H694" s="453"/>
      <c r="I694" s="453"/>
      <c r="J694" s="453"/>
      <c r="K694" s="456"/>
      <c r="L694" s="457"/>
      <c r="M694" s="458" t="str">
        <f>IF(K694&lt;&gt;"",VLOOKUP(K694,'DON GIA'!$S$1:$U$19,3,0),"")</f>
        <v/>
      </c>
      <c r="N694" s="458" t="str">
        <f>IF(K694&lt;&gt;"",VLOOKUP(K694,'DON GIA'!$S$1:$V$19,4,0),"")</f>
        <v/>
      </c>
      <c r="O694" s="458" t="str">
        <f t="shared" si="127"/>
        <v/>
      </c>
      <c r="P694" s="458" t="str">
        <f t="shared" si="128"/>
        <v/>
      </c>
      <c r="Q694" s="452" t="s">
        <v>35</v>
      </c>
      <c r="R694" s="453"/>
      <c r="S694" s="453"/>
      <c r="T694" s="459" t="str">
        <f>IF(Q694&lt;&gt;"",VLOOKUP(Q694,'DON GIA'!$H$1:$K$103,4,0),"")</f>
        <v/>
      </c>
      <c r="U694" s="459" t="str">
        <f t="shared" si="137"/>
        <v/>
      </c>
      <c r="V694" s="456" t="s">
        <v>1107</v>
      </c>
      <c r="W694" s="453" t="s">
        <v>27</v>
      </c>
      <c r="X694" s="460">
        <v>98.96</v>
      </c>
      <c r="Y694" s="461"/>
      <c r="Z694" s="459">
        <f>IF(V694&lt;&gt;"",VLOOKUP(V694,'DON GIA'!$A$1:$D$346,4,0),"")</f>
        <v>109890</v>
      </c>
      <c r="AA694" s="459">
        <f t="shared" si="138"/>
        <v>10874714.399999999</v>
      </c>
      <c r="AB694" s="452"/>
      <c r="AC694" s="452"/>
      <c r="AD694" s="452"/>
      <c r="AE694" s="452"/>
      <c r="AF694" s="452"/>
      <c r="AG694" s="453"/>
      <c r="AH694" s="452"/>
      <c r="AI694" s="453"/>
      <c r="AJ694" s="453"/>
      <c r="AK694" s="459" t="str">
        <f>IF(AH694&lt;&gt;"",VLOOKUP(AH694,'DON GIA'!$M$1:$P$9,4,0),"")</f>
        <v/>
      </c>
      <c r="AL694" s="459" t="str">
        <f t="shared" si="129"/>
        <v/>
      </c>
      <c r="AM694" s="453"/>
      <c r="AN694" s="453"/>
      <c r="AO694" s="449" t="str">
        <f t="shared" si="132"/>
        <v/>
      </c>
      <c r="AP694" s="456"/>
      <c r="AQ694" s="462"/>
    </row>
    <row r="695" spans="1:43" ht="94.5" outlineLevel="2">
      <c r="A695" s="455" t="e">
        <f>IF(C694&lt;&gt;"",$C$8:C694,A694)</f>
        <v>#VALUE!</v>
      </c>
      <c r="B695" s="443" t="str">
        <f>IF(C695&lt;&gt;"",COUNTA($C$8:C695),"")</f>
        <v/>
      </c>
      <c r="C695" s="443"/>
      <c r="D695" s="452"/>
      <c r="E695" s="453"/>
      <c r="F695" s="453"/>
      <c r="G695" s="453"/>
      <c r="H695" s="453"/>
      <c r="I695" s="453"/>
      <c r="J695" s="453"/>
      <c r="K695" s="456"/>
      <c r="L695" s="457"/>
      <c r="M695" s="458" t="str">
        <f>IF(K695&lt;&gt;"",VLOOKUP(K695,'DON GIA'!$S$1:$U$19,3,0),"")</f>
        <v/>
      </c>
      <c r="N695" s="458" t="str">
        <f>IF(K695&lt;&gt;"",VLOOKUP(K695,'DON GIA'!$S$1:$V$19,4,0),"")</f>
        <v/>
      </c>
      <c r="O695" s="458" t="str">
        <f t="shared" si="127"/>
        <v/>
      </c>
      <c r="P695" s="458" t="str">
        <f t="shared" si="128"/>
        <v/>
      </c>
      <c r="Q695" s="452" t="s">
        <v>35</v>
      </c>
      <c r="R695" s="453"/>
      <c r="S695" s="453"/>
      <c r="T695" s="459" t="str">
        <f>IF(Q695&lt;&gt;"",VLOOKUP(Q695,'DON GIA'!$H$1:$K$103,4,0),"")</f>
        <v/>
      </c>
      <c r="U695" s="459" t="str">
        <f t="shared" si="137"/>
        <v/>
      </c>
      <c r="V695" s="456" t="s">
        <v>1049</v>
      </c>
      <c r="W695" s="453" t="s">
        <v>42</v>
      </c>
      <c r="X695" s="460">
        <v>1</v>
      </c>
      <c r="Y695" s="461"/>
      <c r="Z695" s="459">
        <f>IF(V695&lt;&gt;"",VLOOKUP(V695,'DON GIA'!$A$1:$D$346,4,0),"")</f>
        <v>3793079</v>
      </c>
      <c r="AA695" s="459">
        <f t="shared" si="138"/>
        <v>3793079</v>
      </c>
      <c r="AB695" s="452"/>
      <c r="AC695" s="452"/>
      <c r="AD695" s="452"/>
      <c r="AE695" s="452"/>
      <c r="AF695" s="452"/>
      <c r="AG695" s="453"/>
      <c r="AH695" s="452"/>
      <c r="AI695" s="453"/>
      <c r="AJ695" s="453"/>
      <c r="AK695" s="459" t="str">
        <f>IF(AH695&lt;&gt;"",VLOOKUP(AH695,'DON GIA'!$M$1:$P$9,4,0),"")</f>
        <v/>
      </c>
      <c r="AL695" s="459" t="str">
        <f t="shared" si="129"/>
        <v/>
      </c>
      <c r="AM695" s="453"/>
      <c r="AN695" s="453"/>
      <c r="AO695" s="449" t="str">
        <f t="shared" si="132"/>
        <v/>
      </c>
      <c r="AP695" s="456"/>
      <c r="AQ695" s="462"/>
    </row>
    <row r="696" spans="1:43" ht="31.5" outlineLevel="2">
      <c r="A696" s="455" t="e">
        <f>IF(C695&lt;&gt;"",$C$8:C695,A695)</f>
        <v>#VALUE!</v>
      </c>
      <c r="B696" s="443" t="str">
        <f>IF(C696&lt;&gt;"",COUNTA($C$8:C696),"")</f>
        <v/>
      </c>
      <c r="C696" s="443"/>
      <c r="D696" s="444"/>
      <c r="E696" s="453"/>
      <c r="F696" s="453"/>
      <c r="G696" s="453"/>
      <c r="H696" s="453"/>
      <c r="I696" s="453"/>
      <c r="J696" s="453"/>
      <c r="K696" s="456"/>
      <c r="L696" s="457"/>
      <c r="M696" s="458" t="str">
        <f>IF(K696&lt;&gt;"",VLOOKUP(K696,'DON GIA'!$S$1:$U$19,3,0),"")</f>
        <v/>
      </c>
      <c r="N696" s="458" t="str">
        <f>IF(K696&lt;&gt;"",VLOOKUP(K696,'DON GIA'!$S$1:$V$19,4,0),"")</f>
        <v/>
      </c>
      <c r="O696" s="458" t="str">
        <f t="shared" si="127"/>
        <v/>
      </c>
      <c r="P696" s="458" t="str">
        <f t="shared" si="128"/>
        <v/>
      </c>
      <c r="Q696" s="452" t="s">
        <v>35</v>
      </c>
      <c r="R696" s="453"/>
      <c r="S696" s="453"/>
      <c r="T696" s="459" t="str">
        <f>IF(Q696&lt;&gt;"",VLOOKUP(Q696,'DON GIA'!$H$1:$K$103,4,0),"")</f>
        <v/>
      </c>
      <c r="U696" s="459" t="str">
        <f t="shared" si="137"/>
        <v/>
      </c>
      <c r="V696" s="456" t="s">
        <v>35</v>
      </c>
      <c r="W696" s="453"/>
      <c r="X696" s="460"/>
      <c r="Y696" s="461"/>
      <c r="Z696" s="459" t="str">
        <f>IF(V696&lt;&gt;"",VLOOKUP(V696,'DON GIA'!$A$1:$D$346,4,0),"")</f>
        <v/>
      </c>
      <c r="AA696" s="459" t="str">
        <f t="shared" si="138"/>
        <v/>
      </c>
      <c r="AB696" s="452"/>
      <c r="AC696" s="452"/>
      <c r="AD696" s="452"/>
      <c r="AE696" s="452"/>
      <c r="AF696" s="452"/>
      <c r="AG696" s="453"/>
      <c r="AH696" s="452"/>
      <c r="AI696" s="453"/>
      <c r="AJ696" s="453"/>
      <c r="AK696" s="459" t="str">
        <f>IF(AH696&lt;&gt;"",VLOOKUP(AH696,'DON GIA'!$M$1:$P$9,4,0),"")</f>
        <v/>
      </c>
      <c r="AL696" s="459" t="str">
        <f t="shared" si="129"/>
        <v/>
      </c>
      <c r="AM696" s="453"/>
      <c r="AN696" s="453"/>
      <c r="AO696" s="449" t="str">
        <f t="shared" si="132"/>
        <v/>
      </c>
      <c r="AP696" s="456"/>
      <c r="AQ696" s="462"/>
    </row>
    <row r="697" spans="1:43" ht="31.5" outlineLevel="1">
      <c r="A697" s="410" t="s">
        <v>809</v>
      </c>
      <c r="B697" s="443">
        <f>IF(C697&lt;&gt;"",COUNTA($C$8:C697),"")</f>
        <v>52</v>
      </c>
      <c r="C697" s="443">
        <v>444</v>
      </c>
      <c r="D697" s="444" t="s">
        <v>292</v>
      </c>
      <c r="E697" s="445"/>
      <c r="F697" s="445"/>
      <c r="G697" s="445"/>
      <c r="H697" s="445"/>
      <c r="I697" s="445"/>
      <c r="J697" s="445"/>
      <c r="K697" s="446"/>
      <c r="L697" s="447">
        <f>SUBTOTAL(9,L698:L710)</f>
        <v>111.36</v>
      </c>
      <c r="M697" s="448"/>
      <c r="N697" s="448"/>
      <c r="O697" s="448">
        <f>SUBTOTAL(9,O698:O710)</f>
        <v>186973440</v>
      </c>
      <c r="P697" s="448">
        <f>SUBTOTAL(9,P698:P710)</f>
        <v>0</v>
      </c>
      <c r="Q697" s="444"/>
      <c r="R697" s="445"/>
      <c r="S697" s="445">
        <f>SUBTOTAL(9,S698:S710)</f>
        <v>0</v>
      </c>
      <c r="T697" s="449"/>
      <c r="U697" s="449">
        <f>SUBTOTAL(9,U698:U710)</f>
        <v>0</v>
      </c>
      <c r="V697" s="446"/>
      <c r="W697" s="445"/>
      <c r="X697" s="450">
        <f>SUBTOTAL(9,X698:X710)</f>
        <v>213.57399999999998</v>
      </c>
      <c r="Y697" s="451">
        <f>SUBTOTAL(9,Y698:Y710)</f>
        <v>0</v>
      </c>
      <c r="Z697" s="449"/>
      <c r="AA697" s="449">
        <f>SUBTOTAL(9,AA698:AA710)</f>
        <v>578652742.80199993</v>
      </c>
      <c r="AB697" s="452"/>
      <c r="AC697" s="452"/>
      <c r="AD697" s="452"/>
      <c r="AE697" s="452"/>
      <c r="AF697" s="452"/>
      <c r="AG697" s="453"/>
      <c r="AH697" s="452"/>
      <c r="AI697" s="445"/>
      <c r="AJ697" s="445">
        <f>SUBTOTAL(9,AJ698:AJ710)</f>
        <v>0</v>
      </c>
      <c r="AK697" s="449"/>
      <c r="AL697" s="449">
        <f>SUBTOTAL(9,AL698:AL710)</f>
        <v>0</v>
      </c>
      <c r="AM697" s="445"/>
      <c r="AN697" s="445">
        <f>SUBTOTAL(9,AN698:AN710)</f>
        <v>0</v>
      </c>
      <c r="AO697" s="449">
        <f t="shared" si="132"/>
        <v>765626182.80199993</v>
      </c>
      <c r="AP697" s="454"/>
      <c r="AQ697" s="423"/>
    </row>
    <row r="698" spans="1:43" ht="126" outlineLevel="2">
      <c r="A698" s="455" t="e">
        <f>IF(C697&lt;&gt;"",$C$8:C697,A696)</f>
        <v>#VALUE!</v>
      </c>
      <c r="B698" s="443" t="str">
        <f>IF(C698&lt;&gt;"",COUNTA($C$8:C698),"")</f>
        <v/>
      </c>
      <c r="C698" s="443"/>
      <c r="D698" s="452" t="s">
        <v>293</v>
      </c>
      <c r="E698" s="453">
        <v>1</v>
      </c>
      <c r="F698" s="453"/>
      <c r="G698" s="453">
        <v>431</v>
      </c>
      <c r="H698" s="453">
        <v>79</v>
      </c>
      <c r="I698" s="453" t="s">
        <v>223</v>
      </c>
      <c r="J698" s="453" t="s">
        <v>224</v>
      </c>
      <c r="K698" s="456" t="s">
        <v>973</v>
      </c>
      <c r="L698" s="457">
        <v>111.36</v>
      </c>
      <c r="M698" s="458">
        <f>IF(K698&lt;&gt;"",VLOOKUP(K698,'DON GIA'!$S$1:$U$19,3,0),"")</f>
        <v>1679000</v>
      </c>
      <c r="N698" s="458">
        <f>IF(K698&lt;&gt;"",VLOOKUP(K698,'DON GIA'!$S$1:$V$19,4,0),"")</f>
        <v>0</v>
      </c>
      <c r="O698" s="458">
        <f t="shared" si="127"/>
        <v>186973440</v>
      </c>
      <c r="P698" s="458">
        <f t="shared" si="128"/>
        <v>0</v>
      </c>
      <c r="Q698" s="452" t="s">
        <v>35</v>
      </c>
      <c r="R698" s="453"/>
      <c r="S698" s="453"/>
      <c r="T698" s="459" t="str">
        <f>IF(Q698&lt;&gt;"",VLOOKUP(Q698,'DON GIA'!$H$1:$K$103,4,0),"")</f>
        <v/>
      </c>
      <c r="U698" s="459" t="str">
        <f t="shared" ref="U698:U710" si="139">IF(Q698&lt;&gt;"",IF(ISNUMBER(T698),S698*T698,""),"")</f>
        <v/>
      </c>
      <c r="V698" s="456" t="s">
        <v>1142</v>
      </c>
      <c r="W698" s="453" t="s">
        <v>27</v>
      </c>
      <c r="X698" s="460">
        <v>18.57</v>
      </c>
      <c r="Y698" s="461"/>
      <c r="Z698" s="459">
        <f>IF(V698&lt;&gt;"",VLOOKUP(V698,'DON GIA'!$A$1:$D$346,4,0),"")</f>
        <v>3840615</v>
      </c>
      <c r="AA698" s="459">
        <f t="shared" ref="AA698:AA710" si="140">IF(V698&lt;&gt;"",IF(ISNUMBER(Z698),X698*Z698,""),"")</f>
        <v>71320220.549999997</v>
      </c>
      <c r="AB698" s="452" t="s">
        <v>32</v>
      </c>
      <c r="AC698" s="452" t="s">
        <v>29</v>
      </c>
      <c r="AD698" s="452" t="s">
        <v>34</v>
      </c>
      <c r="AE698" s="452" t="s">
        <v>31</v>
      </c>
      <c r="AF698" s="452" t="s">
        <v>32</v>
      </c>
      <c r="AG698" s="453" t="s">
        <v>41</v>
      </c>
      <c r="AH698" s="452"/>
      <c r="AI698" s="453"/>
      <c r="AJ698" s="453"/>
      <c r="AK698" s="459" t="str">
        <f>IF(AH698&lt;&gt;"",VLOOKUP(AH698,'DON GIA'!$M$1:$P$9,4,0),"")</f>
        <v/>
      </c>
      <c r="AL698" s="459" t="str">
        <f t="shared" si="129"/>
        <v/>
      </c>
      <c r="AM698" s="453"/>
      <c r="AN698" s="453"/>
      <c r="AO698" s="449" t="str">
        <f t="shared" si="132"/>
        <v/>
      </c>
      <c r="AP698" s="454" t="s">
        <v>1844</v>
      </c>
      <c r="AQ698" s="462"/>
    </row>
    <row r="699" spans="1:43" ht="409.5" outlineLevel="2">
      <c r="A699" s="455" t="e">
        <f>IF(C698&lt;&gt;"",$C$8:C698,A698)</f>
        <v>#VALUE!</v>
      </c>
      <c r="B699" s="443" t="str">
        <f>IF(C699&lt;&gt;"",COUNTA($C$8:C699),"")</f>
        <v/>
      </c>
      <c r="C699" s="443"/>
      <c r="D699" s="452" t="s">
        <v>106</v>
      </c>
      <c r="E699" s="453"/>
      <c r="F699" s="453"/>
      <c r="G699" s="453"/>
      <c r="H699" s="453"/>
      <c r="I699" s="453"/>
      <c r="J699" s="453"/>
      <c r="K699" s="456"/>
      <c r="L699" s="457"/>
      <c r="M699" s="458" t="str">
        <f>IF(K699&lt;&gt;"",VLOOKUP(K699,'DON GIA'!$S$1:$U$19,3,0),"")</f>
        <v/>
      </c>
      <c r="N699" s="458" t="str">
        <f>IF(K699&lt;&gt;"",VLOOKUP(K699,'DON GIA'!$S$1:$V$19,4,0),"")</f>
        <v/>
      </c>
      <c r="O699" s="458" t="str">
        <f t="shared" si="127"/>
        <v/>
      </c>
      <c r="P699" s="458" t="str">
        <f t="shared" si="128"/>
        <v/>
      </c>
      <c r="Q699" s="452" t="s">
        <v>35</v>
      </c>
      <c r="R699" s="453"/>
      <c r="S699" s="453"/>
      <c r="T699" s="459" t="str">
        <f>IF(Q699&lt;&gt;"",VLOOKUP(Q699,'DON GIA'!$H$1:$K$103,4,0),"")</f>
        <v/>
      </c>
      <c r="U699" s="459" t="str">
        <f t="shared" si="139"/>
        <v/>
      </c>
      <c r="V699" s="456" t="s">
        <v>1005</v>
      </c>
      <c r="W699" s="453" t="s">
        <v>27</v>
      </c>
      <c r="X699" s="460">
        <v>79.430000000000007</v>
      </c>
      <c r="Y699" s="461"/>
      <c r="Z699" s="459">
        <f>IF(V699&lt;&gt;"",VLOOKUP(V699,'DON GIA'!$A$1:$D$346,4,0),"")</f>
        <v>5559129</v>
      </c>
      <c r="AA699" s="459">
        <f t="shared" si="140"/>
        <v>441561616.47000003</v>
      </c>
      <c r="AB699" s="452" t="s">
        <v>32</v>
      </c>
      <c r="AC699" s="452" t="s">
        <v>29</v>
      </c>
      <c r="AD699" s="452" t="s">
        <v>30</v>
      </c>
      <c r="AE699" s="452" t="s">
        <v>31</v>
      </c>
      <c r="AF699" s="452" t="s">
        <v>34</v>
      </c>
      <c r="AG699" s="453" t="s">
        <v>33</v>
      </c>
      <c r="AH699" s="452"/>
      <c r="AI699" s="453"/>
      <c r="AJ699" s="453"/>
      <c r="AK699" s="459" t="str">
        <f>IF(AH699&lt;&gt;"",VLOOKUP(AH699,'DON GIA'!$M$1:$P$9,4,0),"")</f>
        <v/>
      </c>
      <c r="AL699" s="459" t="str">
        <f t="shared" si="129"/>
        <v/>
      </c>
      <c r="AM699" s="453"/>
      <c r="AN699" s="453"/>
      <c r="AO699" s="449" t="str">
        <f t="shared" si="132"/>
        <v/>
      </c>
      <c r="AP699" s="463" t="s">
        <v>1845</v>
      </c>
      <c r="AQ699" s="462"/>
    </row>
    <row r="700" spans="1:43" ht="257.25" outlineLevel="2">
      <c r="A700" s="455" t="e">
        <f>IF(C699&lt;&gt;"",$C$8:C699,A699)</f>
        <v>#VALUE!</v>
      </c>
      <c r="B700" s="443" t="str">
        <f>IF(C700&lt;&gt;"",COUNTA($C$8:C700),"")</f>
        <v/>
      </c>
      <c r="C700" s="443"/>
      <c r="D700" s="452"/>
      <c r="E700" s="453"/>
      <c r="F700" s="453"/>
      <c r="G700" s="453"/>
      <c r="H700" s="453"/>
      <c r="I700" s="453"/>
      <c r="J700" s="453"/>
      <c r="K700" s="456"/>
      <c r="L700" s="457"/>
      <c r="M700" s="458" t="str">
        <f>IF(K700&lt;&gt;"",VLOOKUP(K700,'DON GIA'!$S$1:$U$19,3,0),"")</f>
        <v/>
      </c>
      <c r="N700" s="458" t="str">
        <f>IF(K700&lt;&gt;"",VLOOKUP(K700,'DON GIA'!$S$1:$V$19,4,0),"")</f>
        <v/>
      </c>
      <c r="O700" s="458" t="str">
        <f t="shared" si="127"/>
        <v/>
      </c>
      <c r="P700" s="458" t="str">
        <f t="shared" si="128"/>
        <v/>
      </c>
      <c r="Q700" s="452" t="s">
        <v>35</v>
      </c>
      <c r="R700" s="453"/>
      <c r="S700" s="453"/>
      <c r="T700" s="459" t="str">
        <f>IF(Q700&lt;&gt;"",VLOOKUP(Q700,'DON GIA'!$H$1:$K$103,4,0),"")</f>
        <v/>
      </c>
      <c r="U700" s="459" t="str">
        <f t="shared" si="139"/>
        <v/>
      </c>
      <c r="V700" s="456" t="s">
        <v>1006</v>
      </c>
      <c r="W700" s="453" t="s">
        <v>27</v>
      </c>
      <c r="X700" s="460">
        <v>79.430000000000007</v>
      </c>
      <c r="Y700" s="461"/>
      <c r="Z700" s="459">
        <f>IF(V700&lt;&gt;"",VLOOKUP(V700,'DON GIA'!$A$1:$D$346,4,0),"")</f>
        <v>109890</v>
      </c>
      <c r="AA700" s="459">
        <f t="shared" si="140"/>
        <v>8728562.7000000011</v>
      </c>
      <c r="AB700" s="452"/>
      <c r="AC700" s="452"/>
      <c r="AD700" s="452"/>
      <c r="AE700" s="452"/>
      <c r="AF700" s="452"/>
      <c r="AG700" s="453"/>
      <c r="AH700" s="452"/>
      <c r="AI700" s="453"/>
      <c r="AJ700" s="453"/>
      <c r="AK700" s="459" t="str">
        <f>IF(AH700&lt;&gt;"",VLOOKUP(AH700,'DON GIA'!$M$1:$P$9,4,0),"")</f>
        <v/>
      </c>
      <c r="AL700" s="459" t="str">
        <f t="shared" si="129"/>
        <v/>
      </c>
      <c r="AM700" s="453"/>
      <c r="AN700" s="453"/>
      <c r="AO700" s="449" t="str">
        <f t="shared" si="132"/>
        <v/>
      </c>
      <c r="AP700" s="463" t="s">
        <v>1846</v>
      </c>
      <c r="AQ700" s="462"/>
    </row>
    <row r="701" spans="1:43" ht="157.5" outlineLevel="2">
      <c r="A701" s="455" t="e">
        <f>IF(C700&lt;&gt;"",$C$8:C700,A700)</f>
        <v>#VALUE!</v>
      </c>
      <c r="B701" s="443" t="str">
        <f>IF(C701&lt;&gt;"",COUNTA($C$8:C701),"")</f>
        <v/>
      </c>
      <c r="C701" s="443"/>
      <c r="D701" s="452"/>
      <c r="E701" s="453"/>
      <c r="F701" s="453"/>
      <c r="G701" s="453"/>
      <c r="H701" s="453"/>
      <c r="I701" s="453"/>
      <c r="J701" s="453"/>
      <c r="K701" s="456"/>
      <c r="L701" s="457"/>
      <c r="M701" s="458" t="str">
        <f>IF(K701&lt;&gt;"",VLOOKUP(K701,'DON GIA'!$S$1:$U$19,3,0),"")</f>
        <v/>
      </c>
      <c r="N701" s="458" t="str">
        <f>IF(K701&lt;&gt;"",VLOOKUP(K701,'DON GIA'!$S$1:$V$19,4,0),"")</f>
        <v/>
      </c>
      <c r="O701" s="458" t="str">
        <f t="shared" ref="O701:O768" si="141">IF(K701&lt;&gt;"",L701*M701,"")</f>
        <v/>
      </c>
      <c r="P701" s="458" t="str">
        <f t="shared" ref="P701:P768" si="142">IF(K701&lt;&gt;"",L701*N701,"")</f>
        <v/>
      </c>
      <c r="Q701" s="452" t="s">
        <v>35</v>
      </c>
      <c r="R701" s="453"/>
      <c r="S701" s="453"/>
      <c r="T701" s="459" t="str">
        <f>IF(Q701&lt;&gt;"",VLOOKUP(Q701,'DON GIA'!$H$1:$K$103,4,0),"")</f>
        <v/>
      </c>
      <c r="U701" s="459" t="str">
        <f t="shared" si="139"/>
        <v/>
      </c>
      <c r="V701" s="456" t="s">
        <v>1001</v>
      </c>
      <c r="W701" s="453" t="s">
        <v>27</v>
      </c>
      <c r="X701" s="460">
        <v>8.0399999999999991</v>
      </c>
      <c r="Y701" s="461"/>
      <c r="Z701" s="459">
        <f>IF(V701&lt;&gt;"",VLOOKUP(V701,'DON GIA'!$A$1:$D$346,4,0),"")</f>
        <v>295078</v>
      </c>
      <c r="AA701" s="459">
        <f t="shared" si="140"/>
        <v>2372427.1199999996</v>
      </c>
      <c r="AB701" s="452"/>
      <c r="AC701" s="452"/>
      <c r="AD701" s="452"/>
      <c r="AE701" s="452"/>
      <c r="AF701" s="452"/>
      <c r="AG701" s="453"/>
      <c r="AH701" s="452"/>
      <c r="AI701" s="453"/>
      <c r="AJ701" s="453"/>
      <c r="AK701" s="459" t="str">
        <f>IF(AH701&lt;&gt;"",VLOOKUP(AH701,'DON GIA'!$M$1:$P$9,4,0),"")</f>
        <v/>
      </c>
      <c r="AL701" s="459" t="str">
        <f t="shared" ref="AL701:AL768" si="143">IF(AH701&lt;&gt;"",AJ701*AK701,"")</f>
        <v/>
      </c>
      <c r="AM701" s="453"/>
      <c r="AN701" s="453"/>
      <c r="AO701" s="449" t="str">
        <f t="shared" si="132"/>
        <v/>
      </c>
      <c r="AP701" s="463" t="s">
        <v>349</v>
      </c>
      <c r="AQ701" s="462"/>
    </row>
    <row r="702" spans="1:43" ht="63" outlineLevel="2">
      <c r="A702" s="455" t="e">
        <f>IF(C701&lt;&gt;"",$C$8:C701,A701)</f>
        <v>#VALUE!</v>
      </c>
      <c r="B702" s="443" t="str">
        <f>IF(C702&lt;&gt;"",COUNTA($C$8:C702),"")</f>
        <v/>
      </c>
      <c r="C702" s="443"/>
      <c r="D702" s="452"/>
      <c r="E702" s="453"/>
      <c r="F702" s="453"/>
      <c r="G702" s="453"/>
      <c r="H702" s="453"/>
      <c r="I702" s="453"/>
      <c r="J702" s="453"/>
      <c r="K702" s="456"/>
      <c r="L702" s="457"/>
      <c r="M702" s="458" t="str">
        <f>IF(K702&lt;&gt;"",VLOOKUP(K702,'DON GIA'!$S$1:$U$19,3,0),"")</f>
        <v/>
      </c>
      <c r="N702" s="458" t="str">
        <f>IF(K702&lt;&gt;"",VLOOKUP(K702,'DON GIA'!$S$1:$V$19,4,0),"")</f>
        <v/>
      </c>
      <c r="O702" s="458" t="str">
        <f t="shared" si="141"/>
        <v/>
      </c>
      <c r="P702" s="458" t="str">
        <f t="shared" si="142"/>
        <v/>
      </c>
      <c r="Q702" s="452" t="s">
        <v>35</v>
      </c>
      <c r="R702" s="453"/>
      <c r="S702" s="453"/>
      <c r="T702" s="459" t="str">
        <f>IF(Q702&lt;&gt;"",VLOOKUP(Q702,'DON GIA'!$H$1:$K$103,4,0),"")</f>
        <v/>
      </c>
      <c r="U702" s="459" t="str">
        <f t="shared" si="139"/>
        <v/>
      </c>
      <c r="V702" s="456" t="s">
        <v>1105</v>
      </c>
      <c r="W702" s="453" t="s">
        <v>27</v>
      </c>
      <c r="X702" s="460">
        <v>4.12</v>
      </c>
      <c r="Y702" s="461"/>
      <c r="Z702" s="459">
        <f>IF(V702&lt;&gt;"",VLOOKUP(V702,'DON GIA'!$A$1:$D$346,4,0),"")</f>
        <v>292949</v>
      </c>
      <c r="AA702" s="459">
        <f t="shared" si="140"/>
        <v>1206949.8800000001</v>
      </c>
      <c r="AB702" s="452"/>
      <c r="AC702" s="452"/>
      <c r="AD702" s="452"/>
      <c r="AE702" s="452"/>
      <c r="AF702" s="452"/>
      <c r="AG702" s="453"/>
      <c r="AH702" s="452"/>
      <c r="AI702" s="453"/>
      <c r="AJ702" s="453"/>
      <c r="AK702" s="459" t="str">
        <f>IF(AH702&lt;&gt;"",VLOOKUP(AH702,'DON GIA'!$M$1:$P$9,4,0),"")</f>
        <v/>
      </c>
      <c r="AL702" s="459" t="str">
        <f t="shared" si="143"/>
        <v/>
      </c>
      <c r="AM702" s="453"/>
      <c r="AN702" s="453"/>
      <c r="AO702" s="449" t="str">
        <f t="shared" si="132"/>
        <v/>
      </c>
      <c r="AP702" s="456"/>
      <c r="AQ702" s="462"/>
    </row>
    <row r="703" spans="1:43" ht="31.5" outlineLevel="2">
      <c r="A703" s="455" t="e">
        <f>IF(C702&lt;&gt;"",$C$8:C702,A702)</f>
        <v>#VALUE!</v>
      </c>
      <c r="B703" s="443" t="str">
        <f>IF(C703&lt;&gt;"",COUNTA($C$8:C703),"")</f>
        <v/>
      </c>
      <c r="C703" s="443"/>
      <c r="D703" s="452"/>
      <c r="E703" s="453"/>
      <c r="F703" s="453"/>
      <c r="G703" s="453"/>
      <c r="H703" s="453"/>
      <c r="I703" s="453"/>
      <c r="J703" s="453"/>
      <c r="K703" s="456"/>
      <c r="L703" s="457"/>
      <c r="M703" s="458" t="str">
        <f>IF(K703&lt;&gt;"",VLOOKUP(K703,'DON GIA'!$S$1:$U$19,3,0),"")</f>
        <v/>
      </c>
      <c r="N703" s="458" t="str">
        <f>IF(K703&lt;&gt;"",VLOOKUP(K703,'DON GIA'!$S$1:$V$19,4,0),"")</f>
        <v/>
      </c>
      <c r="O703" s="458" t="str">
        <f t="shared" si="141"/>
        <v/>
      </c>
      <c r="P703" s="458" t="str">
        <f t="shared" si="142"/>
        <v/>
      </c>
      <c r="Q703" s="452" t="s">
        <v>35</v>
      </c>
      <c r="R703" s="453"/>
      <c r="S703" s="453"/>
      <c r="T703" s="459" t="str">
        <f>IF(Q703&lt;&gt;"",VLOOKUP(Q703,'DON GIA'!$H$1:$K$103,4,0),"")</f>
        <v/>
      </c>
      <c r="U703" s="459" t="str">
        <f t="shared" si="139"/>
        <v/>
      </c>
      <c r="V703" s="456" t="s">
        <v>1106</v>
      </c>
      <c r="W703" s="453" t="s">
        <v>27</v>
      </c>
      <c r="X703" s="460">
        <v>1.2</v>
      </c>
      <c r="Y703" s="461"/>
      <c r="Z703" s="459">
        <f>IF(V703&lt;&gt;"",VLOOKUP(V703,'DON GIA'!$A$1:$D$346,4,0),"")</f>
        <v>330817</v>
      </c>
      <c r="AA703" s="459">
        <f t="shared" si="140"/>
        <v>396980.39999999997</v>
      </c>
      <c r="AB703" s="452"/>
      <c r="AC703" s="452"/>
      <c r="AD703" s="452"/>
      <c r="AE703" s="452"/>
      <c r="AF703" s="452"/>
      <c r="AG703" s="453"/>
      <c r="AH703" s="452"/>
      <c r="AI703" s="453"/>
      <c r="AJ703" s="453"/>
      <c r="AK703" s="459" t="str">
        <f>IF(AH703&lt;&gt;"",VLOOKUP(AH703,'DON GIA'!$M$1:$P$9,4,0),"")</f>
        <v/>
      </c>
      <c r="AL703" s="459" t="str">
        <f t="shared" si="143"/>
        <v/>
      </c>
      <c r="AM703" s="453"/>
      <c r="AN703" s="453"/>
      <c r="AO703" s="449" t="str">
        <f t="shared" si="132"/>
        <v/>
      </c>
      <c r="AP703" s="456"/>
      <c r="AQ703" s="462"/>
    </row>
    <row r="704" spans="1:43" ht="126" outlineLevel="2">
      <c r="A704" s="455" t="e">
        <f>IF(C703&lt;&gt;"",$C$8:C703,A703)</f>
        <v>#VALUE!</v>
      </c>
      <c r="B704" s="443" t="str">
        <f>IF(C704&lt;&gt;"",COUNTA($C$8:C704),"")</f>
        <v/>
      </c>
      <c r="C704" s="443"/>
      <c r="D704" s="452"/>
      <c r="E704" s="453"/>
      <c r="F704" s="453"/>
      <c r="G704" s="453"/>
      <c r="H704" s="453"/>
      <c r="I704" s="453"/>
      <c r="J704" s="453"/>
      <c r="K704" s="456"/>
      <c r="L704" s="457"/>
      <c r="M704" s="458" t="str">
        <f>IF(K704&lt;&gt;"",VLOOKUP(K704,'DON GIA'!$S$1:$U$19,3,0),"")</f>
        <v/>
      </c>
      <c r="N704" s="458" t="str">
        <f>IF(K704&lt;&gt;"",VLOOKUP(K704,'DON GIA'!$S$1:$V$19,4,0),"")</f>
        <v/>
      </c>
      <c r="O704" s="458" t="str">
        <f t="shared" si="141"/>
        <v/>
      </c>
      <c r="P704" s="458" t="str">
        <f t="shared" si="142"/>
        <v/>
      </c>
      <c r="Q704" s="452" t="s">
        <v>35</v>
      </c>
      <c r="R704" s="453"/>
      <c r="S704" s="453"/>
      <c r="T704" s="459" t="str">
        <f>IF(Q704&lt;&gt;"",VLOOKUP(Q704,'DON GIA'!$H$1:$K$103,4,0),"")</f>
        <v/>
      </c>
      <c r="U704" s="459" t="str">
        <f t="shared" si="139"/>
        <v/>
      </c>
      <c r="V704" s="456" t="s">
        <v>1180</v>
      </c>
      <c r="W704" s="453" t="s">
        <v>27</v>
      </c>
      <c r="X704" s="460">
        <v>4.16</v>
      </c>
      <c r="Y704" s="461"/>
      <c r="Z704" s="459">
        <f>IF(V704&lt;&gt;"",VLOOKUP(V704,'DON GIA'!$A$1:$D$346,4,0),"")</f>
        <v>10375629</v>
      </c>
      <c r="AA704" s="459">
        <f t="shared" si="140"/>
        <v>43162616.640000001</v>
      </c>
      <c r="AB704" s="452"/>
      <c r="AC704" s="452"/>
      <c r="AD704" s="452"/>
      <c r="AE704" s="452"/>
      <c r="AF704" s="452"/>
      <c r="AG704" s="453"/>
      <c r="AH704" s="452"/>
      <c r="AI704" s="453"/>
      <c r="AJ704" s="453"/>
      <c r="AK704" s="459" t="str">
        <f>IF(AH704&lt;&gt;"",VLOOKUP(AH704,'DON GIA'!$M$1:$P$9,4,0),"")</f>
        <v/>
      </c>
      <c r="AL704" s="459" t="str">
        <f t="shared" si="143"/>
        <v/>
      </c>
      <c r="AM704" s="453"/>
      <c r="AN704" s="453"/>
      <c r="AO704" s="449" t="str">
        <f t="shared" si="132"/>
        <v/>
      </c>
      <c r="AP704" s="456"/>
      <c r="AQ704" s="462"/>
    </row>
    <row r="705" spans="1:43" ht="31.5" outlineLevel="2">
      <c r="A705" s="455" t="e">
        <f>IF(C704&lt;&gt;"",$C$8:C704,A704)</f>
        <v>#VALUE!</v>
      </c>
      <c r="B705" s="443" t="str">
        <f>IF(C705&lt;&gt;"",COUNTA($C$8:C705),"")</f>
        <v/>
      </c>
      <c r="C705" s="443"/>
      <c r="D705" s="452"/>
      <c r="E705" s="453"/>
      <c r="F705" s="453"/>
      <c r="G705" s="453"/>
      <c r="H705" s="453"/>
      <c r="I705" s="453"/>
      <c r="J705" s="453"/>
      <c r="K705" s="456"/>
      <c r="L705" s="457"/>
      <c r="M705" s="458" t="str">
        <f>IF(K705&lt;&gt;"",VLOOKUP(K705,'DON GIA'!$S$1:$U$19,3,0),"")</f>
        <v/>
      </c>
      <c r="N705" s="458" t="str">
        <f>IF(K705&lt;&gt;"",VLOOKUP(K705,'DON GIA'!$S$1:$V$19,4,0),"")</f>
        <v/>
      </c>
      <c r="O705" s="458" t="str">
        <f t="shared" si="141"/>
        <v/>
      </c>
      <c r="P705" s="458" t="str">
        <f t="shared" si="142"/>
        <v/>
      </c>
      <c r="Q705" s="452" t="s">
        <v>35</v>
      </c>
      <c r="R705" s="453"/>
      <c r="S705" s="453"/>
      <c r="T705" s="459" t="str">
        <f>IF(Q705&lt;&gt;"",VLOOKUP(Q705,'DON GIA'!$H$1:$K$103,4,0),"")</f>
        <v/>
      </c>
      <c r="U705" s="459" t="str">
        <f t="shared" si="139"/>
        <v/>
      </c>
      <c r="V705" s="456" t="s">
        <v>1151</v>
      </c>
      <c r="W705" s="453" t="s">
        <v>27</v>
      </c>
      <c r="X705" s="460">
        <v>0.49399999999999999</v>
      </c>
      <c r="Y705" s="461"/>
      <c r="Z705" s="459">
        <f>IF(V705&lt;&gt;"",VLOOKUP(V705,'DON GIA'!$A$1:$D$346,4,0),"")</f>
        <v>2523428</v>
      </c>
      <c r="AA705" s="459">
        <f t="shared" si="140"/>
        <v>1246573.432</v>
      </c>
      <c r="AB705" s="452"/>
      <c r="AC705" s="452"/>
      <c r="AD705" s="452"/>
      <c r="AE705" s="452"/>
      <c r="AF705" s="452"/>
      <c r="AG705" s="453"/>
      <c r="AH705" s="452"/>
      <c r="AI705" s="453"/>
      <c r="AJ705" s="453"/>
      <c r="AK705" s="459" t="str">
        <f>IF(AH705&lt;&gt;"",VLOOKUP(AH705,'DON GIA'!$M$1:$P$9,4,0),"")</f>
        <v/>
      </c>
      <c r="AL705" s="459" t="str">
        <f t="shared" si="143"/>
        <v/>
      </c>
      <c r="AM705" s="453"/>
      <c r="AN705" s="453"/>
      <c r="AO705" s="449" t="str">
        <f t="shared" si="132"/>
        <v/>
      </c>
      <c r="AP705" s="456"/>
      <c r="AQ705" s="462"/>
    </row>
    <row r="706" spans="1:43" ht="63" outlineLevel="2">
      <c r="A706" s="455" t="e">
        <f>IF(C705&lt;&gt;"",$C$8:C705,A705)</f>
        <v>#VALUE!</v>
      </c>
      <c r="B706" s="443" t="str">
        <f>IF(C706&lt;&gt;"",COUNTA($C$8:C706),"")</f>
        <v/>
      </c>
      <c r="C706" s="443"/>
      <c r="D706" s="452"/>
      <c r="E706" s="453"/>
      <c r="F706" s="453"/>
      <c r="G706" s="453"/>
      <c r="H706" s="453"/>
      <c r="I706" s="453"/>
      <c r="J706" s="453"/>
      <c r="K706" s="456"/>
      <c r="L706" s="457"/>
      <c r="M706" s="458" t="str">
        <f>IF(K706&lt;&gt;"",VLOOKUP(K706,'DON GIA'!$S$1:$U$19,3,0),"")</f>
        <v/>
      </c>
      <c r="N706" s="458" t="str">
        <f>IF(K706&lt;&gt;"",VLOOKUP(K706,'DON GIA'!$S$1:$V$19,4,0),"")</f>
        <v/>
      </c>
      <c r="O706" s="458" t="str">
        <f t="shared" si="141"/>
        <v/>
      </c>
      <c r="P706" s="458" t="str">
        <f t="shared" si="142"/>
        <v/>
      </c>
      <c r="Q706" s="452" t="s">
        <v>35</v>
      </c>
      <c r="R706" s="453"/>
      <c r="S706" s="453"/>
      <c r="T706" s="459" t="str">
        <f>IF(Q706&lt;&gt;"",VLOOKUP(Q706,'DON GIA'!$H$1:$K$103,4,0),"")</f>
        <v/>
      </c>
      <c r="U706" s="459" t="str">
        <f t="shared" si="139"/>
        <v/>
      </c>
      <c r="V706" s="456" t="s">
        <v>1130</v>
      </c>
      <c r="W706" s="453" t="s">
        <v>27</v>
      </c>
      <c r="X706" s="460">
        <v>6.56</v>
      </c>
      <c r="Y706" s="461"/>
      <c r="Z706" s="459">
        <f>IF(V706&lt;&gt;"",VLOOKUP(V706,'DON GIA'!$A$1:$D$346,4,0),"")</f>
        <v>282038</v>
      </c>
      <c r="AA706" s="459">
        <f t="shared" si="140"/>
        <v>1850169.2799999998</v>
      </c>
      <c r="AB706" s="452"/>
      <c r="AC706" s="452"/>
      <c r="AD706" s="452"/>
      <c r="AE706" s="452"/>
      <c r="AF706" s="452"/>
      <c r="AG706" s="453"/>
      <c r="AH706" s="452"/>
      <c r="AI706" s="453"/>
      <c r="AJ706" s="453"/>
      <c r="AK706" s="459" t="str">
        <f>IF(AH706&lt;&gt;"",VLOOKUP(AH706,'DON GIA'!$M$1:$P$9,4,0),"")</f>
        <v/>
      </c>
      <c r="AL706" s="459" t="str">
        <f t="shared" si="143"/>
        <v/>
      </c>
      <c r="AM706" s="453"/>
      <c r="AN706" s="453"/>
      <c r="AO706" s="449" t="str">
        <f t="shared" si="132"/>
        <v/>
      </c>
      <c r="AP706" s="456"/>
      <c r="AQ706" s="462"/>
    </row>
    <row r="707" spans="1:43" ht="63" outlineLevel="2">
      <c r="A707" s="455" t="e">
        <f>IF(C706&lt;&gt;"",$C$8:C706,A706)</f>
        <v>#VALUE!</v>
      </c>
      <c r="B707" s="443" t="str">
        <f>IF(C707&lt;&gt;"",COUNTA($C$8:C707),"")</f>
        <v/>
      </c>
      <c r="C707" s="443"/>
      <c r="D707" s="452"/>
      <c r="E707" s="453"/>
      <c r="F707" s="453"/>
      <c r="G707" s="453"/>
      <c r="H707" s="453"/>
      <c r="I707" s="453"/>
      <c r="J707" s="453"/>
      <c r="K707" s="456"/>
      <c r="L707" s="457"/>
      <c r="M707" s="458" t="str">
        <f>IF(K707&lt;&gt;"",VLOOKUP(K707,'DON GIA'!$S$1:$U$19,3,0),"")</f>
        <v/>
      </c>
      <c r="N707" s="458" t="str">
        <f>IF(K707&lt;&gt;"",VLOOKUP(K707,'DON GIA'!$S$1:$V$19,4,0),"")</f>
        <v/>
      </c>
      <c r="O707" s="458" t="str">
        <f t="shared" si="141"/>
        <v/>
      </c>
      <c r="P707" s="458" t="str">
        <f t="shared" si="142"/>
        <v/>
      </c>
      <c r="Q707" s="452" t="s">
        <v>35</v>
      </c>
      <c r="R707" s="453"/>
      <c r="S707" s="453"/>
      <c r="T707" s="459" t="str">
        <f>IF(Q707&lt;&gt;"",VLOOKUP(Q707,'DON GIA'!$H$1:$K$103,4,0),"")</f>
        <v/>
      </c>
      <c r="U707" s="459" t="str">
        <f t="shared" si="139"/>
        <v/>
      </c>
      <c r="V707" s="456" t="s">
        <v>1105</v>
      </c>
      <c r="W707" s="453" t="s">
        <v>27</v>
      </c>
      <c r="X707" s="460">
        <v>2.97</v>
      </c>
      <c r="Y707" s="461"/>
      <c r="Z707" s="459">
        <f>IF(V707&lt;&gt;"",VLOOKUP(V707,'DON GIA'!$A$1:$D$346,4,0),"")</f>
        <v>292949</v>
      </c>
      <c r="AA707" s="459">
        <f t="shared" si="140"/>
        <v>870058.53</v>
      </c>
      <c r="AB707" s="452"/>
      <c r="AC707" s="452"/>
      <c r="AD707" s="452"/>
      <c r="AE707" s="452"/>
      <c r="AF707" s="452"/>
      <c r="AG707" s="453"/>
      <c r="AH707" s="452"/>
      <c r="AI707" s="453"/>
      <c r="AJ707" s="453"/>
      <c r="AK707" s="459" t="str">
        <f>IF(AH707&lt;&gt;"",VLOOKUP(AH707,'DON GIA'!$M$1:$P$9,4,0),"")</f>
        <v/>
      </c>
      <c r="AL707" s="459" t="str">
        <f t="shared" si="143"/>
        <v/>
      </c>
      <c r="AM707" s="453"/>
      <c r="AN707" s="453"/>
      <c r="AO707" s="449" t="str">
        <f t="shared" si="132"/>
        <v/>
      </c>
      <c r="AP707" s="456"/>
      <c r="AQ707" s="462"/>
    </row>
    <row r="708" spans="1:43" ht="63" outlineLevel="2">
      <c r="A708" s="455" t="e">
        <f>IF(C707&lt;&gt;"",$C$8:C707,A707)</f>
        <v>#VALUE!</v>
      </c>
      <c r="B708" s="443" t="str">
        <f>IF(C708&lt;&gt;"",COUNTA($C$8:C708),"")</f>
        <v/>
      </c>
      <c r="C708" s="443"/>
      <c r="D708" s="452"/>
      <c r="E708" s="453"/>
      <c r="F708" s="453"/>
      <c r="G708" s="453"/>
      <c r="H708" s="453"/>
      <c r="I708" s="453"/>
      <c r="J708" s="453"/>
      <c r="K708" s="456"/>
      <c r="L708" s="457"/>
      <c r="M708" s="458" t="str">
        <f>IF(K708&lt;&gt;"",VLOOKUP(K708,'DON GIA'!$S$1:$U$19,3,0),"")</f>
        <v/>
      </c>
      <c r="N708" s="458" t="str">
        <f>IF(K708&lt;&gt;"",VLOOKUP(K708,'DON GIA'!$S$1:$V$19,4,0),"")</f>
        <v/>
      </c>
      <c r="O708" s="458" t="str">
        <f t="shared" si="141"/>
        <v/>
      </c>
      <c r="P708" s="458" t="str">
        <f t="shared" si="142"/>
        <v/>
      </c>
      <c r="Q708" s="452" t="s">
        <v>35</v>
      </c>
      <c r="R708" s="453"/>
      <c r="S708" s="453"/>
      <c r="T708" s="459" t="str">
        <f>IF(Q708&lt;&gt;"",VLOOKUP(Q708,'DON GIA'!$H$1:$K$103,4,0),"")</f>
        <v/>
      </c>
      <c r="U708" s="459" t="str">
        <f t="shared" si="139"/>
        <v/>
      </c>
      <c r="V708" s="456" t="s">
        <v>1108</v>
      </c>
      <c r="W708" s="453" t="s">
        <v>27</v>
      </c>
      <c r="X708" s="460">
        <v>7.6</v>
      </c>
      <c r="Y708" s="461"/>
      <c r="Z708" s="459">
        <f>IF(V708&lt;&gt;"",VLOOKUP(V708,'DON GIA'!$A$1:$D$346,4,0),"")</f>
        <v>282038</v>
      </c>
      <c r="AA708" s="459">
        <f t="shared" si="140"/>
        <v>2143488.7999999998</v>
      </c>
      <c r="AB708" s="452"/>
      <c r="AC708" s="452"/>
      <c r="AD708" s="452"/>
      <c r="AE708" s="452"/>
      <c r="AF708" s="452"/>
      <c r="AG708" s="453"/>
      <c r="AH708" s="452"/>
      <c r="AI708" s="453"/>
      <c r="AJ708" s="453"/>
      <c r="AK708" s="459" t="str">
        <f>IF(AH708&lt;&gt;"",VLOOKUP(AH708,'DON GIA'!$M$1:$P$9,4,0),"")</f>
        <v/>
      </c>
      <c r="AL708" s="459" t="str">
        <f t="shared" si="143"/>
        <v/>
      </c>
      <c r="AM708" s="453"/>
      <c r="AN708" s="453"/>
      <c r="AO708" s="449" t="str">
        <f t="shared" si="132"/>
        <v/>
      </c>
      <c r="AP708" s="456"/>
      <c r="AQ708" s="462"/>
    </row>
    <row r="709" spans="1:43" ht="94.5" outlineLevel="2">
      <c r="A709" s="455" t="e">
        <f>IF(C708&lt;&gt;"",$C$8:C708,A708)</f>
        <v>#VALUE!</v>
      </c>
      <c r="B709" s="443" t="str">
        <f>IF(C709&lt;&gt;"",COUNTA($C$8:C709),"")</f>
        <v/>
      </c>
      <c r="C709" s="443"/>
      <c r="D709" s="452"/>
      <c r="E709" s="453"/>
      <c r="F709" s="453"/>
      <c r="G709" s="453"/>
      <c r="H709" s="453"/>
      <c r="I709" s="453"/>
      <c r="J709" s="453"/>
      <c r="K709" s="456"/>
      <c r="L709" s="457"/>
      <c r="M709" s="458" t="str">
        <f>IF(K709&lt;&gt;"",VLOOKUP(K709,'DON GIA'!$S$1:$U$19,3,0),"")</f>
        <v/>
      </c>
      <c r="N709" s="458" t="str">
        <f>IF(K709&lt;&gt;"",VLOOKUP(K709,'DON GIA'!$S$1:$V$19,4,0),"")</f>
        <v/>
      </c>
      <c r="O709" s="458" t="str">
        <f t="shared" si="141"/>
        <v/>
      </c>
      <c r="P709" s="458" t="str">
        <f t="shared" si="142"/>
        <v/>
      </c>
      <c r="Q709" s="452" t="s">
        <v>35</v>
      </c>
      <c r="R709" s="453"/>
      <c r="S709" s="453"/>
      <c r="T709" s="459" t="str">
        <f>IF(Q709&lt;&gt;"",VLOOKUP(Q709,'DON GIA'!$H$1:$K$103,4,0),"")</f>
        <v/>
      </c>
      <c r="U709" s="459" t="str">
        <f t="shared" si="139"/>
        <v/>
      </c>
      <c r="V709" s="456" t="s">
        <v>1049</v>
      </c>
      <c r="W709" s="453" t="s">
        <v>42</v>
      </c>
      <c r="X709" s="460">
        <v>1</v>
      </c>
      <c r="Y709" s="461"/>
      <c r="Z709" s="459">
        <f>IF(V709&lt;&gt;"",VLOOKUP(V709,'DON GIA'!$A$1:$D$346,4,0),"")</f>
        <v>3793079</v>
      </c>
      <c r="AA709" s="459">
        <f t="shared" si="140"/>
        <v>3793079</v>
      </c>
      <c r="AB709" s="452"/>
      <c r="AC709" s="452"/>
      <c r="AD709" s="452"/>
      <c r="AE709" s="452"/>
      <c r="AF709" s="452"/>
      <c r="AG709" s="453"/>
      <c r="AH709" s="452"/>
      <c r="AI709" s="453"/>
      <c r="AJ709" s="453"/>
      <c r="AK709" s="459" t="str">
        <f>IF(AH709&lt;&gt;"",VLOOKUP(AH709,'DON GIA'!$M$1:$P$9,4,0),"")</f>
        <v/>
      </c>
      <c r="AL709" s="459" t="str">
        <f t="shared" si="143"/>
        <v/>
      </c>
      <c r="AM709" s="453"/>
      <c r="AN709" s="453"/>
      <c r="AO709" s="449" t="str">
        <f t="shared" si="132"/>
        <v/>
      </c>
      <c r="AP709" s="456"/>
      <c r="AQ709" s="462"/>
    </row>
    <row r="710" spans="1:43" ht="31.5" outlineLevel="2">
      <c r="A710" s="455" t="e">
        <f>IF(C709&lt;&gt;"",$C$8:C709,A709)</f>
        <v>#VALUE!</v>
      </c>
      <c r="B710" s="443" t="str">
        <f>IF(C710&lt;&gt;"",COUNTA($C$8:C710),"")</f>
        <v/>
      </c>
      <c r="C710" s="443"/>
      <c r="D710" s="444"/>
      <c r="E710" s="453"/>
      <c r="F710" s="453"/>
      <c r="G710" s="453"/>
      <c r="H710" s="453"/>
      <c r="I710" s="453"/>
      <c r="J710" s="453"/>
      <c r="K710" s="456"/>
      <c r="L710" s="457"/>
      <c r="M710" s="458" t="str">
        <f>IF(K710&lt;&gt;"",VLOOKUP(K710,'DON GIA'!$S$1:$U$19,3,0),"")</f>
        <v/>
      </c>
      <c r="N710" s="458" t="str">
        <f>IF(K710&lt;&gt;"",VLOOKUP(K710,'DON GIA'!$S$1:$V$19,4,0),"")</f>
        <v/>
      </c>
      <c r="O710" s="458" t="str">
        <f t="shared" si="141"/>
        <v/>
      </c>
      <c r="P710" s="458" t="str">
        <f t="shared" si="142"/>
        <v/>
      </c>
      <c r="Q710" s="452" t="s">
        <v>35</v>
      </c>
      <c r="R710" s="453"/>
      <c r="S710" s="453"/>
      <c r="T710" s="459" t="str">
        <f>IF(Q710&lt;&gt;"",VLOOKUP(Q710,'DON GIA'!$H$1:$K$103,4,0),"")</f>
        <v/>
      </c>
      <c r="U710" s="459" t="str">
        <f t="shared" si="139"/>
        <v/>
      </c>
      <c r="V710" s="456" t="s">
        <v>35</v>
      </c>
      <c r="W710" s="453"/>
      <c r="X710" s="460"/>
      <c r="Y710" s="461"/>
      <c r="Z710" s="459" t="str">
        <f>IF(V710&lt;&gt;"",VLOOKUP(V710,'DON GIA'!$A$1:$D$346,4,0),"")</f>
        <v/>
      </c>
      <c r="AA710" s="459" t="str">
        <f t="shared" si="140"/>
        <v/>
      </c>
      <c r="AB710" s="452"/>
      <c r="AC710" s="452"/>
      <c r="AD710" s="452"/>
      <c r="AE710" s="452"/>
      <c r="AF710" s="452"/>
      <c r="AG710" s="453"/>
      <c r="AH710" s="452"/>
      <c r="AI710" s="453"/>
      <c r="AJ710" s="453"/>
      <c r="AK710" s="459" t="str">
        <f>IF(AH710&lt;&gt;"",VLOOKUP(AH710,'DON GIA'!$M$1:$P$9,4,0),"")</f>
        <v/>
      </c>
      <c r="AL710" s="459" t="str">
        <f t="shared" si="143"/>
        <v/>
      </c>
      <c r="AM710" s="453"/>
      <c r="AN710" s="453"/>
      <c r="AO710" s="449" t="str">
        <f t="shared" si="132"/>
        <v/>
      </c>
      <c r="AP710" s="456"/>
      <c r="AQ710" s="462"/>
    </row>
    <row r="711" spans="1:43" ht="31.5" outlineLevel="1">
      <c r="A711" s="410" t="s">
        <v>808</v>
      </c>
      <c r="B711" s="443">
        <f>IF(C711&lt;&gt;"",COUNTA($C$8:C711),"")</f>
        <v>53</v>
      </c>
      <c r="C711" s="443">
        <v>445</v>
      </c>
      <c r="D711" s="444" t="s">
        <v>294</v>
      </c>
      <c r="E711" s="445"/>
      <c r="F711" s="445"/>
      <c r="G711" s="445"/>
      <c r="H711" s="445"/>
      <c r="I711" s="445"/>
      <c r="J711" s="445"/>
      <c r="K711" s="446"/>
      <c r="L711" s="447">
        <f>SUBTOTAL(9,L712:L724)</f>
        <v>112.01</v>
      </c>
      <c r="M711" s="448"/>
      <c r="N711" s="448"/>
      <c r="O711" s="448">
        <f>SUBTOTAL(9,O712:O724)</f>
        <v>188064790</v>
      </c>
      <c r="P711" s="448">
        <f>SUBTOTAL(9,P712:P724)</f>
        <v>0</v>
      </c>
      <c r="Q711" s="444"/>
      <c r="R711" s="445"/>
      <c r="S711" s="445">
        <f>SUBTOTAL(9,S712:S724)</f>
        <v>0</v>
      </c>
      <c r="T711" s="449"/>
      <c r="U711" s="449">
        <f>SUBTOTAL(9,U712:U724)</f>
        <v>0</v>
      </c>
      <c r="V711" s="446"/>
      <c r="W711" s="445"/>
      <c r="X711" s="450">
        <f>SUBTOTAL(9,X712:X724)</f>
        <v>209.80300000000005</v>
      </c>
      <c r="Y711" s="451">
        <f>SUBTOTAL(9,Y712:Y724)</f>
        <v>0</v>
      </c>
      <c r="Z711" s="449"/>
      <c r="AA711" s="449">
        <f>SUBTOTAL(9,AA712:AA724)</f>
        <v>460758159.574</v>
      </c>
      <c r="AB711" s="452"/>
      <c r="AC711" s="452"/>
      <c r="AD711" s="452"/>
      <c r="AE711" s="452"/>
      <c r="AF711" s="452"/>
      <c r="AG711" s="453"/>
      <c r="AH711" s="452"/>
      <c r="AI711" s="445"/>
      <c r="AJ711" s="445">
        <f>SUBTOTAL(9,AJ712:AJ724)</f>
        <v>2</v>
      </c>
      <c r="AK711" s="449"/>
      <c r="AL711" s="449">
        <f>SUBTOTAL(9,AL712:AL724)</f>
        <v>29895920</v>
      </c>
      <c r="AM711" s="445"/>
      <c r="AN711" s="445">
        <f>SUBTOTAL(9,AN712:AN724)</f>
        <v>1</v>
      </c>
      <c r="AO711" s="449">
        <f t="shared" si="132"/>
        <v>678718869.574</v>
      </c>
      <c r="AP711" s="454"/>
      <c r="AQ711" s="423"/>
    </row>
    <row r="712" spans="1:43" ht="126" outlineLevel="2">
      <c r="A712" s="455" t="e">
        <f>IF(C711&lt;&gt;"",$C$8:C711,A710)</f>
        <v>#VALUE!</v>
      </c>
      <c r="B712" s="443" t="str">
        <f>IF(C712&lt;&gt;"",COUNTA($C$8:C712),"")</f>
        <v/>
      </c>
      <c r="C712" s="443"/>
      <c r="D712" s="452" t="s">
        <v>295</v>
      </c>
      <c r="E712" s="453">
        <v>1</v>
      </c>
      <c r="F712" s="453"/>
      <c r="G712" s="453">
        <v>435</v>
      </c>
      <c r="H712" s="453">
        <v>79</v>
      </c>
      <c r="I712" s="453" t="s">
        <v>223</v>
      </c>
      <c r="J712" s="453" t="s">
        <v>224</v>
      </c>
      <c r="K712" s="456" t="s">
        <v>973</v>
      </c>
      <c r="L712" s="457">
        <v>112.01</v>
      </c>
      <c r="M712" s="458">
        <f>IF(K712&lt;&gt;"",VLOOKUP(K712,'DON GIA'!$S$1:$U$19,3,0),"")</f>
        <v>1679000</v>
      </c>
      <c r="N712" s="458">
        <f>IF(K712&lt;&gt;"",VLOOKUP(K712,'DON GIA'!$S$1:$V$19,4,0),"")</f>
        <v>0</v>
      </c>
      <c r="O712" s="458">
        <f t="shared" si="141"/>
        <v>188064790</v>
      </c>
      <c r="P712" s="458">
        <f t="shared" si="142"/>
        <v>0</v>
      </c>
      <c r="Q712" s="452" t="s">
        <v>35</v>
      </c>
      <c r="R712" s="453"/>
      <c r="S712" s="453"/>
      <c r="T712" s="459" t="str">
        <f>IF(Q712&lt;&gt;"",VLOOKUP(Q712,'DON GIA'!$H$1:$K$103,4,0),"")</f>
        <v/>
      </c>
      <c r="U712" s="459" t="str">
        <f t="shared" ref="U712:U724" si="144">IF(Q712&lt;&gt;"",IF(ISNUMBER(T712),S712*T712,""),"")</f>
        <v/>
      </c>
      <c r="V712" s="456" t="s">
        <v>1142</v>
      </c>
      <c r="W712" s="453" t="s">
        <v>27</v>
      </c>
      <c r="X712" s="460">
        <v>21.32</v>
      </c>
      <c r="Y712" s="461"/>
      <c r="Z712" s="459">
        <f>IF(V712&lt;&gt;"",VLOOKUP(V712,'DON GIA'!$A$1:$D$346,4,0),"")</f>
        <v>3840615</v>
      </c>
      <c r="AA712" s="459">
        <f t="shared" ref="AA712:AA724" si="145">IF(V712&lt;&gt;"",IF(ISNUMBER(Z712),X712*Z712,""),"")</f>
        <v>81881911.799999997</v>
      </c>
      <c r="AB712" s="452" t="s">
        <v>32</v>
      </c>
      <c r="AC712" s="452" t="s">
        <v>29</v>
      </c>
      <c r="AD712" s="452" t="s">
        <v>36</v>
      </c>
      <c r="AE712" s="452" t="s">
        <v>31</v>
      </c>
      <c r="AF712" s="452" t="s">
        <v>32</v>
      </c>
      <c r="AG712" s="453" t="s">
        <v>41</v>
      </c>
      <c r="AH712" s="452" t="s">
        <v>562</v>
      </c>
      <c r="AI712" s="453" t="s">
        <v>409</v>
      </c>
      <c r="AJ712" s="453">
        <v>1</v>
      </c>
      <c r="AK712" s="459">
        <f>IF(AH712&lt;&gt;"",VLOOKUP(AH712,'DON GIA'!$M$1:$P$9,4,0),"")</f>
        <v>12895920</v>
      </c>
      <c r="AL712" s="459">
        <f t="shared" si="143"/>
        <v>12895920</v>
      </c>
      <c r="AM712" s="453" t="s">
        <v>407</v>
      </c>
      <c r="AN712" s="453">
        <v>1</v>
      </c>
      <c r="AO712" s="449" t="str">
        <f t="shared" ref="AO712:AO775" si="146">IF(C712&lt;&gt;"",O712+P712+U712+AA712+AL712,"")</f>
        <v/>
      </c>
      <c r="AP712" s="454" t="s">
        <v>1847</v>
      </c>
      <c r="AQ712" s="462"/>
    </row>
    <row r="713" spans="1:43" ht="409.5" outlineLevel="2">
      <c r="A713" s="455" t="e">
        <f>IF(C712&lt;&gt;"",$C$8:C712,A712)</f>
        <v>#VALUE!</v>
      </c>
      <c r="B713" s="443" t="str">
        <f>IF(C713&lt;&gt;"",COUNTA($C$8:C713),"")</f>
        <v/>
      </c>
      <c r="C713" s="443"/>
      <c r="D713" s="452" t="s">
        <v>71</v>
      </c>
      <c r="E713" s="453"/>
      <c r="F713" s="453"/>
      <c r="G713" s="453"/>
      <c r="H713" s="453"/>
      <c r="I713" s="453"/>
      <c r="J713" s="453"/>
      <c r="K713" s="456"/>
      <c r="L713" s="457"/>
      <c r="M713" s="458" t="str">
        <f>IF(K713&lt;&gt;"",VLOOKUP(K713,'DON GIA'!$S$1:$U$19,3,0),"")</f>
        <v/>
      </c>
      <c r="N713" s="458" t="str">
        <f>IF(K713&lt;&gt;"",VLOOKUP(K713,'DON GIA'!$S$1:$V$19,4,0),"")</f>
        <v/>
      </c>
      <c r="O713" s="458" t="str">
        <f t="shared" si="141"/>
        <v/>
      </c>
      <c r="P713" s="458" t="str">
        <f t="shared" si="142"/>
        <v/>
      </c>
      <c r="Q713" s="452" t="s">
        <v>35</v>
      </c>
      <c r="R713" s="453"/>
      <c r="S713" s="453"/>
      <c r="T713" s="459" t="str">
        <f>IF(Q713&lt;&gt;"",VLOOKUP(Q713,'DON GIA'!$H$1:$K$103,4,0),"")</f>
        <v/>
      </c>
      <c r="U713" s="459" t="str">
        <f t="shared" si="144"/>
        <v/>
      </c>
      <c r="V713" s="456" t="s">
        <v>1063</v>
      </c>
      <c r="W713" s="453" t="s">
        <v>27</v>
      </c>
      <c r="X713" s="460">
        <v>78.95</v>
      </c>
      <c r="Y713" s="461"/>
      <c r="Z713" s="459">
        <f>IF(V713&lt;&gt;"",VLOOKUP(V713,'DON GIA'!$A$1:$D$346,4,0),"")</f>
        <v>3941166</v>
      </c>
      <c r="AA713" s="459">
        <f t="shared" si="145"/>
        <v>311155055.69999999</v>
      </c>
      <c r="AB713" s="452" t="s">
        <v>32</v>
      </c>
      <c r="AC713" s="452" t="s">
        <v>29</v>
      </c>
      <c r="AD713" s="452" t="s">
        <v>30</v>
      </c>
      <c r="AE713" s="452" t="s">
        <v>31</v>
      </c>
      <c r="AF713" s="452" t="s">
        <v>32</v>
      </c>
      <c r="AG713" s="453" t="s">
        <v>33</v>
      </c>
      <c r="AH713" s="452" t="s">
        <v>579</v>
      </c>
      <c r="AI713" s="453" t="s">
        <v>560</v>
      </c>
      <c r="AJ713" s="453">
        <v>1</v>
      </c>
      <c r="AK713" s="459">
        <f>IF(AH713&lt;&gt;"",VLOOKUP(AH713,'DON GIA'!$M$1:$P$9,4,0),"")</f>
        <v>17000000</v>
      </c>
      <c r="AL713" s="459">
        <f t="shared" si="143"/>
        <v>17000000</v>
      </c>
      <c r="AM713" s="453"/>
      <c r="AN713" s="453"/>
      <c r="AO713" s="449" t="str">
        <f t="shared" si="146"/>
        <v/>
      </c>
      <c r="AP713" s="463" t="s">
        <v>1848</v>
      </c>
      <c r="AQ713" s="462"/>
    </row>
    <row r="714" spans="1:43" ht="257.25" outlineLevel="2">
      <c r="A714" s="455" t="e">
        <f>IF(C713&lt;&gt;"",$C$8:C713,A713)</f>
        <v>#VALUE!</v>
      </c>
      <c r="B714" s="443" t="str">
        <f>IF(C714&lt;&gt;"",COUNTA($C$8:C714),"")</f>
        <v/>
      </c>
      <c r="C714" s="443"/>
      <c r="D714" s="452"/>
      <c r="E714" s="453"/>
      <c r="F714" s="453"/>
      <c r="G714" s="453"/>
      <c r="H714" s="453"/>
      <c r="I714" s="453"/>
      <c r="J714" s="453"/>
      <c r="K714" s="456"/>
      <c r="L714" s="457"/>
      <c r="M714" s="458" t="str">
        <f>IF(K714&lt;&gt;"",VLOOKUP(K714,'DON GIA'!$S$1:$U$19,3,0),"")</f>
        <v/>
      </c>
      <c r="N714" s="458" t="str">
        <f>IF(K714&lt;&gt;"",VLOOKUP(K714,'DON GIA'!$S$1:$V$19,4,0),"")</f>
        <v/>
      </c>
      <c r="O714" s="458" t="str">
        <f t="shared" si="141"/>
        <v/>
      </c>
      <c r="P714" s="458" t="str">
        <f t="shared" si="142"/>
        <v/>
      </c>
      <c r="Q714" s="452" t="s">
        <v>35</v>
      </c>
      <c r="R714" s="453"/>
      <c r="S714" s="453"/>
      <c r="T714" s="459" t="str">
        <f>IF(Q714&lt;&gt;"",VLOOKUP(Q714,'DON GIA'!$H$1:$K$103,4,0),"")</f>
        <v/>
      </c>
      <c r="U714" s="459" t="str">
        <f t="shared" si="144"/>
        <v/>
      </c>
      <c r="V714" s="456" t="s">
        <v>1108</v>
      </c>
      <c r="W714" s="453" t="s">
        <v>27</v>
      </c>
      <c r="X714" s="460">
        <v>7.9</v>
      </c>
      <c r="Y714" s="461"/>
      <c r="Z714" s="459">
        <f>IF(V714&lt;&gt;"",VLOOKUP(V714,'DON GIA'!$A$1:$D$346,4,0),"")</f>
        <v>282038</v>
      </c>
      <c r="AA714" s="459">
        <f t="shared" si="145"/>
        <v>2228100.2000000002</v>
      </c>
      <c r="AB714" s="452"/>
      <c r="AC714" s="452"/>
      <c r="AD714" s="452"/>
      <c r="AE714" s="452"/>
      <c r="AF714" s="452"/>
      <c r="AG714" s="453"/>
      <c r="AH714" s="452"/>
      <c r="AI714" s="453"/>
      <c r="AJ714" s="453"/>
      <c r="AK714" s="459" t="str">
        <f>IF(AH714&lt;&gt;"",VLOOKUP(AH714,'DON GIA'!$M$1:$P$9,4,0),"")</f>
        <v/>
      </c>
      <c r="AL714" s="459" t="str">
        <f t="shared" si="143"/>
        <v/>
      </c>
      <c r="AM714" s="453"/>
      <c r="AN714" s="453"/>
      <c r="AO714" s="449" t="str">
        <f t="shared" si="146"/>
        <v/>
      </c>
      <c r="AP714" s="463" t="s">
        <v>1849</v>
      </c>
      <c r="AQ714" s="462"/>
    </row>
    <row r="715" spans="1:43" ht="157.5" outlineLevel="2">
      <c r="A715" s="455" t="e">
        <f>IF(C714&lt;&gt;"",$C$8:C714,A714)</f>
        <v>#VALUE!</v>
      </c>
      <c r="B715" s="443" t="str">
        <f>IF(C715&lt;&gt;"",COUNTA($C$8:C715),"")</f>
        <v/>
      </c>
      <c r="C715" s="443"/>
      <c r="D715" s="452"/>
      <c r="E715" s="453"/>
      <c r="F715" s="453"/>
      <c r="G715" s="453"/>
      <c r="H715" s="453"/>
      <c r="I715" s="453"/>
      <c r="J715" s="453"/>
      <c r="K715" s="456"/>
      <c r="L715" s="457"/>
      <c r="M715" s="458" t="str">
        <f>IF(K715&lt;&gt;"",VLOOKUP(K715,'DON GIA'!$S$1:$U$19,3,0),"")</f>
        <v/>
      </c>
      <c r="N715" s="458" t="str">
        <f>IF(K715&lt;&gt;"",VLOOKUP(K715,'DON GIA'!$S$1:$V$19,4,0),"")</f>
        <v/>
      </c>
      <c r="O715" s="458" t="str">
        <f t="shared" si="141"/>
        <v/>
      </c>
      <c r="P715" s="458" t="str">
        <f t="shared" si="142"/>
        <v/>
      </c>
      <c r="Q715" s="452" t="s">
        <v>35</v>
      </c>
      <c r="R715" s="453"/>
      <c r="S715" s="453"/>
      <c r="T715" s="459" t="str">
        <f>IF(Q715&lt;&gt;"",VLOOKUP(Q715,'DON GIA'!$H$1:$K$103,4,0),"")</f>
        <v/>
      </c>
      <c r="U715" s="459" t="str">
        <f t="shared" si="144"/>
        <v/>
      </c>
      <c r="V715" s="456" t="s">
        <v>1121</v>
      </c>
      <c r="W715" s="453" t="s">
        <v>27</v>
      </c>
      <c r="X715" s="460">
        <v>2.4</v>
      </c>
      <c r="Y715" s="461"/>
      <c r="Z715" s="459">
        <f>IF(V715&lt;&gt;"",VLOOKUP(V715,'DON GIA'!$A$1:$D$346,4,0),"")</f>
        <v>1398600</v>
      </c>
      <c r="AA715" s="459">
        <f t="shared" si="145"/>
        <v>3356640</v>
      </c>
      <c r="AB715" s="452"/>
      <c r="AC715" s="452"/>
      <c r="AD715" s="452"/>
      <c r="AE715" s="452"/>
      <c r="AF715" s="452"/>
      <c r="AG715" s="453"/>
      <c r="AH715" s="452"/>
      <c r="AI715" s="453"/>
      <c r="AJ715" s="453"/>
      <c r="AK715" s="459" t="str">
        <f>IF(AH715&lt;&gt;"",VLOOKUP(AH715,'DON GIA'!$M$1:$P$9,4,0),"")</f>
        <v/>
      </c>
      <c r="AL715" s="459" t="str">
        <f t="shared" si="143"/>
        <v/>
      </c>
      <c r="AM715" s="453"/>
      <c r="AN715" s="453"/>
      <c r="AO715" s="449" t="str">
        <f t="shared" si="146"/>
        <v/>
      </c>
      <c r="AP715" s="463" t="s">
        <v>349</v>
      </c>
      <c r="AQ715" s="462"/>
    </row>
    <row r="716" spans="1:43" ht="63" outlineLevel="2">
      <c r="A716" s="455" t="e">
        <f>IF(C715&lt;&gt;"",$C$8:C715,A715)</f>
        <v>#VALUE!</v>
      </c>
      <c r="B716" s="443" t="str">
        <f>IF(C716&lt;&gt;"",COUNTA($C$8:C716),"")</f>
        <v/>
      </c>
      <c r="C716" s="443"/>
      <c r="D716" s="452"/>
      <c r="E716" s="453"/>
      <c r="F716" s="453"/>
      <c r="G716" s="453"/>
      <c r="H716" s="453"/>
      <c r="I716" s="453"/>
      <c r="J716" s="453"/>
      <c r="K716" s="456"/>
      <c r="L716" s="457"/>
      <c r="M716" s="458" t="str">
        <f>IF(K716&lt;&gt;"",VLOOKUP(K716,'DON GIA'!$S$1:$U$19,3,0),"")</f>
        <v/>
      </c>
      <c r="N716" s="458" t="str">
        <f>IF(K716&lt;&gt;"",VLOOKUP(K716,'DON GIA'!$S$1:$V$19,4,0),"")</f>
        <v/>
      </c>
      <c r="O716" s="458" t="str">
        <f t="shared" si="141"/>
        <v/>
      </c>
      <c r="P716" s="458" t="str">
        <f t="shared" si="142"/>
        <v/>
      </c>
      <c r="Q716" s="452" t="s">
        <v>35</v>
      </c>
      <c r="R716" s="453"/>
      <c r="S716" s="453"/>
      <c r="T716" s="459" t="str">
        <f>IF(Q716&lt;&gt;"",VLOOKUP(Q716,'DON GIA'!$H$1:$K$103,4,0),"")</f>
        <v/>
      </c>
      <c r="U716" s="459" t="str">
        <f t="shared" si="144"/>
        <v/>
      </c>
      <c r="V716" s="456" t="s">
        <v>1130</v>
      </c>
      <c r="W716" s="453" t="s">
        <v>27</v>
      </c>
      <c r="X716" s="460">
        <v>3.2</v>
      </c>
      <c r="Y716" s="461"/>
      <c r="Z716" s="459">
        <f>IF(V716&lt;&gt;"",VLOOKUP(V716,'DON GIA'!$A$1:$D$346,4,0),"")</f>
        <v>282038</v>
      </c>
      <c r="AA716" s="459">
        <f t="shared" si="145"/>
        <v>902521.60000000009</v>
      </c>
      <c r="AB716" s="452"/>
      <c r="AC716" s="452"/>
      <c r="AD716" s="452"/>
      <c r="AE716" s="452"/>
      <c r="AF716" s="452"/>
      <c r="AG716" s="453"/>
      <c r="AH716" s="452"/>
      <c r="AI716" s="453"/>
      <c r="AJ716" s="453"/>
      <c r="AK716" s="459" t="str">
        <f>IF(AH716&lt;&gt;"",VLOOKUP(AH716,'DON GIA'!$M$1:$P$9,4,0),"")</f>
        <v/>
      </c>
      <c r="AL716" s="459" t="str">
        <f t="shared" si="143"/>
        <v/>
      </c>
      <c r="AM716" s="453"/>
      <c r="AN716" s="453"/>
      <c r="AO716" s="449" t="str">
        <f t="shared" si="146"/>
        <v/>
      </c>
      <c r="AP716" s="456"/>
      <c r="AQ716" s="462"/>
    </row>
    <row r="717" spans="1:43" ht="126" outlineLevel="2">
      <c r="A717" s="455" t="e">
        <f>IF(C716&lt;&gt;"",$C$8:C716,A716)</f>
        <v>#VALUE!</v>
      </c>
      <c r="B717" s="443" t="str">
        <f>IF(C717&lt;&gt;"",COUNTA($C$8:C717),"")</f>
        <v/>
      </c>
      <c r="C717" s="443"/>
      <c r="D717" s="452"/>
      <c r="E717" s="453"/>
      <c r="F717" s="453"/>
      <c r="G717" s="453"/>
      <c r="H717" s="453"/>
      <c r="I717" s="453"/>
      <c r="J717" s="453"/>
      <c r="K717" s="456"/>
      <c r="L717" s="457"/>
      <c r="M717" s="458" t="str">
        <f>IF(K717&lt;&gt;"",VLOOKUP(K717,'DON GIA'!$S$1:$U$19,3,0),"")</f>
        <v/>
      </c>
      <c r="N717" s="458" t="str">
        <f>IF(K717&lt;&gt;"",VLOOKUP(K717,'DON GIA'!$S$1:$V$19,4,0),"")</f>
        <v/>
      </c>
      <c r="O717" s="458" t="str">
        <f t="shared" si="141"/>
        <v/>
      </c>
      <c r="P717" s="458" t="str">
        <f t="shared" si="142"/>
        <v/>
      </c>
      <c r="Q717" s="452" t="s">
        <v>35</v>
      </c>
      <c r="R717" s="453"/>
      <c r="S717" s="453"/>
      <c r="T717" s="459" t="str">
        <f>IF(Q717&lt;&gt;"",VLOOKUP(Q717,'DON GIA'!$H$1:$K$103,4,0),"")</f>
        <v/>
      </c>
      <c r="U717" s="459" t="str">
        <f t="shared" si="144"/>
        <v/>
      </c>
      <c r="V717" s="456" t="s">
        <v>1141</v>
      </c>
      <c r="W717" s="453" t="s">
        <v>27</v>
      </c>
      <c r="X717" s="460">
        <v>4.25</v>
      </c>
      <c r="Y717" s="461"/>
      <c r="Z717" s="459">
        <f>IF(V717&lt;&gt;"",VLOOKUP(V717,'DON GIA'!$A$1:$D$346,4,0),"")</f>
        <v>10375629</v>
      </c>
      <c r="AA717" s="459">
        <f t="shared" si="145"/>
        <v>44096423.25</v>
      </c>
      <c r="AB717" s="452"/>
      <c r="AC717" s="452"/>
      <c r="AD717" s="452"/>
      <c r="AE717" s="452" t="s">
        <v>31</v>
      </c>
      <c r="AF717" s="452"/>
      <c r="AG717" s="453" t="s">
        <v>34</v>
      </c>
      <c r="AH717" s="452"/>
      <c r="AI717" s="453"/>
      <c r="AJ717" s="453"/>
      <c r="AK717" s="459" t="str">
        <f>IF(AH717&lt;&gt;"",VLOOKUP(AH717,'DON GIA'!$M$1:$P$9,4,0),"")</f>
        <v/>
      </c>
      <c r="AL717" s="459" t="str">
        <f t="shared" si="143"/>
        <v/>
      </c>
      <c r="AM717" s="453"/>
      <c r="AN717" s="453"/>
      <c r="AO717" s="449" t="str">
        <f t="shared" si="146"/>
        <v/>
      </c>
      <c r="AP717" s="456"/>
      <c r="AQ717" s="462"/>
    </row>
    <row r="718" spans="1:43" ht="31.5" outlineLevel="2">
      <c r="A718" s="455" t="e">
        <f>IF(C717&lt;&gt;"",$C$8:C717,A717)</f>
        <v>#VALUE!</v>
      </c>
      <c r="B718" s="443" t="str">
        <f>IF(C718&lt;&gt;"",COUNTA($C$8:C718),"")</f>
        <v/>
      </c>
      <c r="C718" s="443"/>
      <c r="D718" s="452"/>
      <c r="E718" s="453"/>
      <c r="F718" s="453"/>
      <c r="G718" s="453"/>
      <c r="H718" s="453"/>
      <c r="I718" s="453"/>
      <c r="J718" s="453"/>
      <c r="K718" s="456"/>
      <c r="L718" s="457"/>
      <c r="M718" s="458" t="str">
        <f>IF(K718&lt;&gt;"",VLOOKUP(K718,'DON GIA'!$S$1:$U$19,3,0),"")</f>
        <v/>
      </c>
      <c r="N718" s="458" t="str">
        <f>IF(K718&lt;&gt;"",VLOOKUP(K718,'DON GIA'!$S$1:$V$19,4,0),"")</f>
        <v/>
      </c>
      <c r="O718" s="458" t="str">
        <f t="shared" si="141"/>
        <v/>
      </c>
      <c r="P718" s="458" t="str">
        <f t="shared" si="142"/>
        <v/>
      </c>
      <c r="Q718" s="452" t="s">
        <v>35</v>
      </c>
      <c r="R718" s="453"/>
      <c r="S718" s="453"/>
      <c r="T718" s="459" t="str">
        <f>IF(Q718&lt;&gt;"",VLOOKUP(Q718,'DON GIA'!$H$1:$K$103,4,0),"")</f>
        <v/>
      </c>
      <c r="U718" s="459" t="str">
        <f t="shared" si="144"/>
        <v/>
      </c>
      <c r="V718" s="456" t="s">
        <v>1151</v>
      </c>
      <c r="W718" s="453" t="s">
        <v>38</v>
      </c>
      <c r="X718" s="460">
        <v>0.51300000000000001</v>
      </c>
      <c r="Y718" s="461"/>
      <c r="Z718" s="459">
        <f>IF(V718&lt;&gt;"",VLOOKUP(V718,'DON GIA'!$A$1:$D$346,4,0),"")</f>
        <v>2523428</v>
      </c>
      <c r="AA718" s="459">
        <f t="shared" si="145"/>
        <v>1294518.564</v>
      </c>
      <c r="AB718" s="452"/>
      <c r="AC718" s="452"/>
      <c r="AD718" s="452"/>
      <c r="AE718" s="452"/>
      <c r="AF718" s="452"/>
      <c r="AG718" s="453"/>
      <c r="AH718" s="452"/>
      <c r="AI718" s="453"/>
      <c r="AJ718" s="453"/>
      <c r="AK718" s="459" t="str">
        <f>IF(AH718&lt;&gt;"",VLOOKUP(AH718,'DON GIA'!$M$1:$P$9,4,0),"")</f>
        <v/>
      </c>
      <c r="AL718" s="459" t="str">
        <f t="shared" si="143"/>
        <v/>
      </c>
      <c r="AM718" s="453"/>
      <c r="AN718" s="453"/>
      <c r="AO718" s="449" t="str">
        <f t="shared" si="146"/>
        <v/>
      </c>
      <c r="AP718" s="456"/>
      <c r="AQ718" s="462"/>
    </row>
    <row r="719" spans="1:43" ht="31.5" outlineLevel="2">
      <c r="A719" s="455" t="e">
        <f>IF(C718&lt;&gt;"",$C$8:C718,A718)</f>
        <v>#VALUE!</v>
      </c>
      <c r="B719" s="443" t="str">
        <f>IF(C719&lt;&gt;"",COUNTA($C$8:C719),"")</f>
        <v/>
      </c>
      <c r="C719" s="443"/>
      <c r="D719" s="452"/>
      <c r="E719" s="453"/>
      <c r="F719" s="453"/>
      <c r="G719" s="453"/>
      <c r="H719" s="453"/>
      <c r="I719" s="453"/>
      <c r="J719" s="453"/>
      <c r="K719" s="456"/>
      <c r="L719" s="457"/>
      <c r="M719" s="458" t="str">
        <f>IF(K719&lt;&gt;"",VLOOKUP(K719,'DON GIA'!$S$1:$U$19,3,0),"")</f>
        <v/>
      </c>
      <c r="N719" s="458" t="str">
        <f>IF(K719&lt;&gt;"",VLOOKUP(K719,'DON GIA'!$S$1:$V$19,4,0),"")</f>
        <v/>
      </c>
      <c r="O719" s="458" t="str">
        <f t="shared" si="141"/>
        <v/>
      </c>
      <c r="P719" s="458" t="str">
        <f t="shared" si="142"/>
        <v/>
      </c>
      <c r="Q719" s="452" t="s">
        <v>35</v>
      </c>
      <c r="R719" s="453"/>
      <c r="S719" s="453"/>
      <c r="T719" s="459" t="str">
        <f>IF(Q719&lt;&gt;"",VLOOKUP(Q719,'DON GIA'!$H$1:$K$103,4,0),"")</f>
        <v/>
      </c>
      <c r="U719" s="459" t="str">
        <f t="shared" si="144"/>
        <v/>
      </c>
      <c r="V719" s="456" t="s">
        <v>1106</v>
      </c>
      <c r="W719" s="453" t="s">
        <v>27</v>
      </c>
      <c r="X719" s="460">
        <v>1.1200000000000001</v>
      </c>
      <c r="Y719" s="461"/>
      <c r="Z719" s="459">
        <f>IF(V719&lt;&gt;"",VLOOKUP(V719,'DON GIA'!$A$1:$D$346,4,0),"")</f>
        <v>330817</v>
      </c>
      <c r="AA719" s="459">
        <f t="shared" si="145"/>
        <v>370515.04000000004</v>
      </c>
      <c r="AB719" s="452"/>
      <c r="AC719" s="452"/>
      <c r="AD719" s="452"/>
      <c r="AE719" s="452"/>
      <c r="AF719" s="452"/>
      <c r="AG719" s="453"/>
      <c r="AH719" s="452"/>
      <c r="AI719" s="453"/>
      <c r="AJ719" s="453"/>
      <c r="AK719" s="459" t="str">
        <f>IF(AH719&lt;&gt;"",VLOOKUP(AH719,'DON GIA'!$M$1:$P$9,4,0),"")</f>
        <v/>
      </c>
      <c r="AL719" s="459" t="str">
        <f t="shared" si="143"/>
        <v/>
      </c>
      <c r="AM719" s="453"/>
      <c r="AN719" s="453"/>
      <c r="AO719" s="449" t="str">
        <f t="shared" si="146"/>
        <v/>
      </c>
      <c r="AP719" s="456"/>
      <c r="AQ719" s="462"/>
    </row>
    <row r="720" spans="1:43" ht="63" outlineLevel="2">
      <c r="A720" s="455" t="e">
        <f>IF(C719&lt;&gt;"",$C$8:C719,A719)</f>
        <v>#VALUE!</v>
      </c>
      <c r="B720" s="443" t="str">
        <f>IF(C720&lt;&gt;"",COUNTA($C$8:C720),"")</f>
        <v/>
      </c>
      <c r="C720" s="443"/>
      <c r="D720" s="452"/>
      <c r="E720" s="453"/>
      <c r="F720" s="453"/>
      <c r="G720" s="453"/>
      <c r="H720" s="453"/>
      <c r="I720" s="453"/>
      <c r="J720" s="453"/>
      <c r="K720" s="456"/>
      <c r="L720" s="457"/>
      <c r="M720" s="458" t="str">
        <f>IF(K720&lt;&gt;"",VLOOKUP(K720,'DON GIA'!$S$1:$U$19,3,0),"")</f>
        <v/>
      </c>
      <c r="N720" s="458" t="str">
        <f>IF(K720&lt;&gt;"",VLOOKUP(K720,'DON GIA'!$S$1:$V$19,4,0),"")</f>
        <v/>
      </c>
      <c r="O720" s="458" t="str">
        <f t="shared" si="141"/>
        <v/>
      </c>
      <c r="P720" s="458" t="str">
        <f t="shared" si="142"/>
        <v/>
      </c>
      <c r="Q720" s="452" t="s">
        <v>35</v>
      </c>
      <c r="R720" s="453"/>
      <c r="S720" s="453"/>
      <c r="T720" s="459" t="str">
        <f>IF(Q720&lt;&gt;"",VLOOKUP(Q720,'DON GIA'!$H$1:$K$103,4,0),"")</f>
        <v/>
      </c>
      <c r="U720" s="459" t="str">
        <f t="shared" si="144"/>
        <v/>
      </c>
      <c r="V720" s="456" t="s">
        <v>1001</v>
      </c>
      <c r="W720" s="453" t="s">
        <v>27</v>
      </c>
      <c r="X720" s="460">
        <v>7.28</v>
      </c>
      <c r="Y720" s="461"/>
      <c r="Z720" s="459">
        <f>IF(V720&lt;&gt;"",VLOOKUP(V720,'DON GIA'!$A$1:$D$346,4,0),"")</f>
        <v>295078</v>
      </c>
      <c r="AA720" s="459">
        <f t="shared" si="145"/>
        <v>2148167.84</v>
      </c>
      <c r="AB720" s="452"/>
      <c r="AC720" s="452"/>
      <c r="AD720" s="452"/>
      <c r="AE720" s="452"/>
      <c r="AF720" s="452"/>
      <c r="AG720" s="453"/>
      <c r="AH720" s="452"/>
      <c r="AI720" s="453"/>
      <c r="AJ720" s="453"/>
      <c r="AK720" s="459" t="str">
        <f>IF(AH720&lt;&gt;"",VLOOKUP(AH720,'DON GIA'!$M$1:$P$9,4,0),"")</f>
        <v/>
      </c>
      <c r="AL720" s="459" t="str">
        <f t="shared" si="143"/>
        <v/>
      </c>
      <c r="AM720" s="453"/>
      <c r="AN720" s="453"/>
      <c r="AO720" s="449" t="str">
        <f t="shared" si="146"/>
        <v/>
      </c>
      <c r="AP720" s="456"/>
      <c r="AQ720" s="462"/>
    </row>
    <row r="721" spans="1:43" ht="63" outlineLevel="2">
      <c r="A721" s="455" t="e">
        <f>IF(C720&lt;&gt;"",$C$8:C720,A720)</f>
        <v>#VALUE!</v>
      </c>
      <c r="B721" s="443" t="str">
        <f>IF(C721&lt;&gt;"",COUNTA($C$8:C721),"")</f>
        <v/>
      </c>
      <c r="C721" s="443"/>
      <c r="D721" s="452"/>
      <c r="E721" s="453"/>
      <c r="F721" s="453"/>
      <c r="G721" s="453"/>
      <c r="H721" s="453"/>
      <c r="I721" s="453"/>
      <c r="J721" s="453"/>
      <c r="K721" s="456"/>
      <c r="L721" s="457"/>
      <c r="M721" s="458" t="str">
        <f>IF(K721&lt;&gt;"",VLOOKUP(K721,'DON GIA'!$S$1:$U$19,3,0),"")</f>
        <v/>
      </c>
      <c r="N721" s="458" t="str">
        <f>IF(K721&lt;&gt;"",VLOOKUP(K721,'DON GIA'!$S$1:$V$19,4,0),"")</f>
        <v/>
      </c>
      <c r="O721" s="458" t="str">
        <f t="shared" si="141"/>
        <v/>
      </c>
      <c r="P721" s="458" t="str">
        <f t="shared" si="142"/>
        <v/>
      </c>
      <c r="Q721" s="452" t="s">
        <v>35</v>
      </c>
      <c r="R721" s="453"/>
      <c r="S721" s="453"/>
      <c r="T721" s="459" t="str">
        <f>IF(Q721&lt;&gt;"",VLOOKUP(Q721,'DON GIA'!$H$1:$K$103,4,0),"")</f>
        <v/>
      </c>
      <c r="U721" s="459" t="str">
        <f t="shared" si="144"/>
        <v/>
      </c>
      <c r="V721" s="456" t="s">
        <v>1105</v>
      </c>
      <c r="W721" s="453" t="s">
        <v>27</v>
      </c>
      <c r="X721" s="460">
        <v>2.92</v>
      </c>
      <c r="Y721" s="461"/>
      <c r="Z721" s="459">
        <f>IF(V721&lt;&gt;"",VLOOKUP(V721,'DON GIA'!$A$1:$D$346,4,0),"")</f>
        <v>292949</v>
      </c>
      <c r="AA721" s="459">
        <f t="shared" si="145"/>
        <v>855411.08</v>
      </c>
      <c r="AB721" s="452"/>
      <c r="AC721" s="452"/>
      <c r="AD721" s="452"/>
      <c r="AE721" s="452"/>
      <c r="AF721" s="452"/>
      <c r="AG721" s="453"/>
      <c r="AH721" s="452"/>
      <c r="AI721" s="453"/>
      <c r="AJ721" s="453"/>
      <c r="AK721" s="459" t="str">
        <f>IF(AH721&lt;&gt;"",VLOOKUP(AH721,'DON GIA'!$M$1:$P$9,4,0),"")</f>
        <v/>
      </c>
      <c r="AL721" s="459" t="str">
        <f t="shared" si="143"/>
        <v/>
      </c>
      <c r="AM721" s="453"/>
      <c r="AN721" s="453"/>
      <c r="AO721" s="449" t="str">
        <f t="shared" si="146"/>
        <v/>
      </c>
      <c r="AP721" s="456"/>
      <c r="AQ721" s="462"/>
    </row>
    <row r="722" spans="1:43" ht="63" outlineLevel="2">
      <c r="A722" s="455" t="e">
        <f>IF(C721&lt;&gt;"",$C$8:C721,A721)</f>
        <v>#VALUE!</v>
      </c>
      <c r="B722" s="443" t="str">
        <f>IF(C722&lt;&gt;"",COUNTA($C$8:C722),"")</f>
        <v/>
      </c>
      <c r="C722" s="443"/>
      <c r="D722" s="452"/>
      <c r="E722" s="453"/>
      <c r="F722" s="453"/>
      <c r="G722" s="453"/>
      <c r="H722" s="453"/>
      <c r="I722" s="453"/>
      <c r="J722" s="453"/>
      <c r="K722" s="456"/>
      <c r="L722" s="457"/>
      <c r="M722" s="458" t="str">
        <f>IF(K722&lt;&gt;"",VLOOKUP(K722,'DON GIA'!$S$1:$U$19,3,0),"")</f>
        <v/>
      </c>
      <c r="N722" s="458" t="str">
        <f>IF(K722&lt;&gt;"",VLOOKUP(K722,'DON GIA'!$S$1:$V$19,4,0),"")</f>
        <v/>
      </c>
      <c r="O722" s="458" t="str">
        <f t="shared" si="141"/>
        <v/>
      </c>
      <c r="P722" s="458" t="str">
        <f t="shared" si="142"/>
        <v/>
      </c>
      <c r="Q722" s="452" t="s">
        <v>35</v>
      </c>
      <c r="R722" s="453"/>
      <c r="S722" s="453"/>
      <c r="T722" s="459" t="str">
        <f>IF(Q722&lt;&gt;"",VLOOKUP(Q722,'DON GIA'!$H$1:$K$103,4,0),"")</f>
        <v/>
      </c>
      <c r="U722" s="459" t="str">
        <f t="shared" si="144"/>
        <v/>
      </c>
      <c r="V722" s="456" t="s">
        <v>1006</v>
      </c>
      <c r="W722" s="453" t="s">
        <v>27</v>
      </c>
      <c r="X722" s="460">
        <v>78.95</v>
      </c>
      <c r="Y722" s="461"/>
      <c r="Z722" s="459">
        <f>IF(V722&lt;&gt;"",VLOOKUP(V722,'DON GIA'!$A$1:$D$346,4,0),"")</f>
        <v>109890</v>
      </c>
      <c r="AA722" s="459">
        <f t="shared" si="145"/>
        <v>8675815.5</v>
      </c>
      <c r="AB722" s="452"/>
      <c r="AC722" s="452"/>
      <c r="AD722" s="452"/>
      <c r="AE722" s="452"/>
      <c r="AF722" s="452"/>
      <c r="AG722" s="453"/>
      <c r="AH722" s="452"/>
      <c r="AI722" s="453"/>
      <c r="AJ722" s="453"/>
      <c r="AK722" s="459" t="str">
        <f>IF(AH722&lt;&gt;"",VLOOKUP(AH722,'DON GIA'!$M$1:$P$9,4,0),"")</f>
        <v/>
      </c>
      <c r="AL722" s="459" t="str">
        <f t="shared" si="143"/>
        <v/>
      </c>
      <c r="AM722" s="453"/>
      <c r="AN722" s="453"/>
      <c r="AO722" s="449" t="str">
        <f t="shared" si="146"/>
        <v/>
      </c>
      <c r="AP722" s="456"/>
      <c r="AQ722" s="462"/>
    </row>
    <row r="723" spans="1:43" ht="94.5" outlineLevel="2">
      <c r="A723" s="455" t="e">
        <f>IF(C722&lt;&gt;"",$C$8:C722,A722)</f>
        <v>#VALUE!</v>
      </c>
      <c r="B723" s="443" t="str">
        <f>IF(C723&lt;&gt;"",COUNTA($C$8:C723),"")</f>
        <v/>
      </c>
      <c r="C723" s="443"/>
      <c r="D723" s="452"/>
      <c r="E723" s="453"/>
      <c r="F723" s="453"/>
      <c r="G723" s="453"/>
      <c r="H723" s="453"/>
      <c r="I723" s="453"/>
      <c r="J723" s="453"/>
      <c r="K723" s="456"/>
      <c r="L723" s="457"/>
      <c r="M723" s="458" t="str">
        <f>IF(K723&lt;&gt;"",VLOOKUP(K723,'DON GIA'!$S$1:$U$19,3,0),"")</f>
        <v/>
      </c>
      <c r="N723" s="458" t="str">
        <f>IF(K723&lt;&gt;"",VLOOKUP(K723,'DON GIA'!$S$1:$V$19,4,0),"")</f>
        <v/>
      </c>
      <c r="O723" s="458" t="str">
        <f t="shared" si="141"/>
        <v/>
      </c>
      <c r="P723" s="458" t="str">
        <f t="shared" si="142"/>
        <v/>
      </c>
      <c r="Q723" s="452" t="s">
        <v>35</v>
      </c>
      <c r="R723" s="453"/>
      <c r="S723" s="453"/>
      <c r="T723" s="459" t="str">
        <f>IF(Q723&lt;&gt;"",VLOOKUP(Q723,'DON GIA'!$H$1:$K$103,4,0),"")</f>
        <v/>
      </c>
      <c r="U723" s="459" t="str">
        <f t="shared" si="144"/>
        <v/>
      </c>
      <c r="V723" s="456" t="s">
        <v>1049</v>
      </c>
      <c r="W723" s="453" t="s">
        <v>42</v>
      </c>
      <c r="X723" s="460">
        <v>1</v>
      </c>
      <c r="Y723" s="461"/>
      <c r="Z723" s="459">
        <f>IF(V723&lt;&gt;"",VLOOKUP(V723,'DON GIA'!$A$1:$D$346,4,0),"")</f>
        <v>3793079</v>
      </c>
      <c r="AA723" s="459">
        <f t="shared" si="145"/>
        <v>3793079</v>
      </c>
      <c r="AB723" s="452"/>
      <c r="AC723" s="452"/>
      <c r="AD723" s="452"/>
      <c r="AE723" s="452"/>
      <c r="AF723" s="452"/>
      <c r="AG723" s="453"/>
      <c r="AH723" s="452"/>
      <c r="AI723" s="453"/>
      <c r="AJ723" s="453"/>
      <c r="AK723" s="459" t="str">
        <f>IF(AH723&lt;&gt;"",VLOOKUP(AH723,'DON GIA'!$M$1:$P$9,4,0),"")</f>
        <v/>
      </c>
      <c r="AL723" s="459" t="str">
        <f t="shared" si="143"/>
        <v/>
      </c>
      <c r="AM723" s="453"/>
      <c r="AN723" s="453"/>
      <c r="AO723" s="449" t="str">
        <f t="shared" si="146"/>
        <v/>
      </c>
      <c r="AP723" s="456"/>
      <c r="AQ723" s="462"/>
    </row>
    <row r="724" spans="1:43" ht="31.5" outlineLevel="2">
      <c r="A724" s="455" t="e">
        <f>IF(C723&lt;&gt;"",$C$8:C723,A723)</f>
        <v>#VALUE!</v>
      </c>
      <c r="B724" s="443" t="str">
        <f>IF(C724&lt;&gt;"",COUNTA($C$8:C724),"")</f>
        <v/>
      </c>
      <c r="C724" s="443"/>
      <c r="D724" s="444"/>
      <c r="E724" s="453"/>
      <c r="F724" s="453"/>
      <c r="G724" s="453"/>
      <c r="H724" s="453"/>
      <c r="I724" s="453"/>
      <c r="J724" s="453"/>
      <c r="K724" s="456"/>
      <c r="L724" s="457"/>
      <c r="M724" s="458" t="str">
        <f>IF(K724&lt;&gt;"",VLOOKUP(K724,'DON GIA'!$S$1:$U$19,3,0),"")</f>
        <v/>
      </c>
      <c r="N724" s="458" t="str">
        <f>IF(K724&lt;&gt;"",VLOOKUP(K724,'DON GIA'!$S$1:$V$19,4,0),"")</f>
        <v/>
      </c>
      <c r="O724" s="458" t="str">
        <f t="shared" si="141"/>
        <v/>
      </c>
      <c r="P724" s="458" t="str">
        <f t="shared" si="142"/>
        <v/>
      </c>
      <c r="Q724" s="452" t="s">
        <v>35</v>
      </c>
      <c r="R724" s="453"/>
      <c r="S724" s="453"/>
      <c r="T724" s="459" t="str">
        <f>IF(Q724&lt;&gt;"",VLOOKUP(Q724,'DON GIA'!$H$1:$K$103,4,0),"")</f>
        <v/>
      </c>
      <c r="U724" s="459" t="str">
        <f t="shared" si="144"/>
        <v/>
      </c>
      <c r="V724" s="456" t="s">
        <v>35</v>
      </c>
      <c r="W724" s="453"/>
      <c r="X724" s="460"/>
      <c r="Y724" s="461"/>
      <c r="Z724" s="459" t="str">
        <f>IF(V724&lt;&gt;"",VLOOKUP(V724,'DON GIA'!$A$1:$D$346,4,0),"")</f>
        <v/>
      </c>
      <c r="AA724" s="459" t="str">
        <f t="shared" si="145"/>
        <v/>
      </c>
      <c r="AB724" s="452"/>
      <c r="AC724" s="452"/>
      <c r="AD724" s="452"/>
      <c r="AE724" s="452"/>
      <c r="AF724" s="452"/>
      <c r="AG724" s="453"/>
      <c r="AH724" s="452"/>
      <c r="AI724" s="453"/>
      <c r="AJ724" s="453"/>
      <c r="AK724" s="459" t="str">
        <f>IF(AH724&lt;&gt;"",VLOOKUP(AH724,'DON GIA'!$M$1:$P$9,4,0),"")</f>
        <v/>
      </c>
      <c r="AL724" s="459" t="str">
        <f t="shared" si="143"/>
        <v/>
      </c>
      <c r="AM724" s="453"/>
      <c r="AN724" s="453"/>
      <c r="AO724" s="449" t="str">
        <f t="shared" si="146"/>
        <v/>
      </c>
      <c r="AP724" s="456"/>
      <c r="AQ724" s="462"/>
    </row>
    <row r="725" spans="1:43" ht="62.25" outlineLevel="1">
      <c r="A725" s="410" t="s">
        <v>807</v>
      </c>
      <c r="B725" s="443">
        <f>IF(C725&lt;&gt;"",COUNTA($C$8:C725),"")</f>
        <v>54</v>
      </c>
      <c r="C725" s="443">
        <v>446</v>
      </c>
      <c r="D725" s="444" t="s">
        <v>296</v>
      </c>
      <c r="E725" s="445"/>
      <c r="F725" s="445"/>
      <c r="G725" s="445"/>
      <c r="H725" s="445"/>
      <c r="I725" s="445"/>
      <c r="J725" s="445"/>
      <c r="K725" s="446"/>
      <c r="L725" s="447">
        <f>SUBTOTAL(9,L726:L738)</f>
        <v>112.13</v>
      </c>
      <c r="M725" s="448"/>
      <c r="N725" s="448"/>
      <c r="O725" s="448">
        <f>SUBTOTAL(9,O726:O738)</f>
        <v>188266270</v>
      </c>
      <c r="P725" s="448">
        <f>SUBTOTAL(9,P726:P738)</f>
        <v>0</v>
      </c>
      <c r="Q725" s="444"/>
      <c r="R725" s="445"/>
      <c r="S725" s="445">
        <f>SUBTOTAL(9,S726:S738)</f>
        <v>0</v>
      </c>
      <c r="T725" s="449"/>
      <c r="U725" s="449">
        <f>SUBTOTAL(9,U726:U738)</f>
        <v>0</v>
      </c>
      <c r="V725" s="446"/>
      <c r="W725" s="445"/>
      <c r="X725" s="450">
        <f>SUBTOTAL(9,X726:X738)</f>
        <v>209.80300000000005</v>
      </c>
      <c r="Y725" s="451">
        <f>SUBTOTAL(9,Y726:Y738)</f>
        <v>0</v>
      </c>
      <c r="Z725" s="449"/>
      <c r="AA725" s="449">
        <f>SUBTOTAL(9,AA726:AA738)</f>
        <v>459846339.574</v>
      </c>
      <c r="AB725" s="452"/>
      <c r="AC725" s="452"/>
      <c r="AD725" s="452"/>
      <c r="AE725" s="452"/>
      <c r="AF725" s="452"/>
      <c r="AG725" s="453"/>
      <c r="AH725" s="452"/>
      <c r="AI725" s="445"/>
      <c r="AJ725" s="445">
        <f>SUBTOTAL(9,AJ726:AJ738)</f>
        <v>0</v>
      </c>
      <c r="AK725" s="449"/>
      <c r="AL725" s="449">
        <f>SUBTOTAL(9,AL726:AL738)</f>
        <v>0</v>
      </c>
      <c r="AM725" s="445"/>
      <c r="AN725" s="445">
        <f>SUBTOTAL(9,AN726:AN738)</f>
        <v>0</v>
      </c>
      <c r="AO725" s="449">
        <f t="shared" si="146"/>
        <v>648112609.574</v>
      </c>
      <c r="AP725" s="454"/>
      <c r="AQ725" s="423"/>
    </row>
    <row r="726" spans="1:43" ht="126" outlineLevel="2">
      <c r="A726" s="455" t="e">
        <f>IF(C725&lt;&gt;"",$C$8:C725,A724)</f>
        <v>#VALUE!</v>
      </c>
      <c r="B726" s="443" t="str">
        <f>IF(C726&lt;&gt;"",COUNTA($C$8:C726),"")</f>
        <v/>
      </c>
      <c r="C726" s="443"/>
      <c r="D726" s="452" t="s">
        <v>297</v>
      </c>
      <c r="E726" s="453">
        <v>1</v>
      </c>
      <c r="F726" s="453"/>
      <c r="G726" s="453">
        <v>436</v>
      </c>
      <c r="H726" s="453">
        <v>79</v>
      </c>
      <c r="I726" s="453" t="s">
        <v>223</v>
      </c>
      <c r="J726" s="453" t="s">
        <v>224</v>
      </c>
      <c r="K726" s="456" t="s">
        <v>973</v>
      </c>
      <c r="L726" s="457">
        <v>112.13</v>
      </c>
      <c r="M726" s="458">
        <f>IF(K726&lt;&gt;"",VLOOKUP(K726,'DON GIA'!$S$1:$U$19,3,0),"")</f>
        <v>1679000</v>
      </c>
      <c r="N726" s="458">
        <f>IF(K726&lt;&gt;"",VLOOKUP(K726,'DON GIA'!$S$1:$V$19,4,0),"")</f>
        <v>0</v>
      </c>
      <c r="O726" s="458">
        <f t="shared" si="141"/>
        <v>188266270</v>
      </c>
      <c r="P726" s="458">
        <f t="shared" si="142"/>
        <v>0</v>
      </c>
      <c r="Q726" s="452" t="s">
        <v>35</v>
      </c>
      <c r="R726" s="453"/>
      <c r="S726" s="453"/>
      <c r="T726" s="459" t="str">
        <f>IF(Q726&lt;&gt;"",VLOOKUP(Q726,'DON GIA'!$H$1:$K$103,4,0),"")</f>
        <v/>
      </c>
      <c r="U726" s="459" t="str">
        <f t="shared" ref="U726:U738" si="147">IF(Q726&lt;&gt;"",IF(ISNUMBER(T726),S726*T726,""),"")</f>
        <v/>
      </c>
      <c r="V726" s="456" t="s">
        <v>1142</v>
      </c>
      <c r="W726" s="453" t="s">
        <v>27</v>
      </c>
      <c r="X726" s="460">
        <v>21.32</v>
      </c>
      <c r="Y726" s="461"/>
      <c r="Z726" s="459">
        <f>IF(V726&lt;&gt;"",VLOOKUP(V726,'DON GIA'!$A$1:$D$346,4,0),"")</f>
        <v>3840615</v>
      </c>
      <c r="AA726" s="459">
        <f t="shared" ref="AA726:AA738" si="148">IF(V726&lt;&gt;"",IF(ISNUMBER(Z726),X726*Z726,""),"")</f>
        <v>81881911.799999997</v>
      </c>
      <c r="AB726" s="452" t="s">
        <v>32</v>
      </c>
      <c r="AC726" s="452" t="s">
        <v>29</v>
      </c>
      <c r="AD726" s="452" t="s">
        <v>36</v>
      </c>
      <c r="AE726" s="452" t="s">
        <v>31</v>
      </c>
      <c r="AF726" s="452" t="s">
        <v>32</v>
      </c>
      <c r="AG726" s="453" t="s">
        <v>41</v>
      </c>
      <c r="AH726" s="452"/>
      <c r="AI726" s="453"/>
      <c r="AJ726" s="453"/>
      <c r="AK726" s="459" t="str">
        <f>IF(AH726&lt;&gt;"",VLOOKUP(AH726,'DON GIA'!$M$1:$P$9,4,0),"")</f>
        <v/>
      </c>
      <c r="AL726" s="459" t="str">
        <f t="shared" si="143"/>
        <v/>
      </c>
      <c r="AM726" s="453"/>
      <c r="AN726" s="453"/>
      <c r="AO726" s="449" t="str">
        <f t="shared" si="146"/>
        <v/>
      </c>
      <c r="AP726" s="454" t="s">
        <v>1850</v>
      </c>
      <c r="AQ726" s="462"/>
    </row>
    <row r="727" spans="1:43" ht="409.5" outlineLevel="2">
      <c r="A727" s="455" t="e">
        <f>IF(C726&lt;&gt;"",$C$8:C726,A726)</f>
        <v>#VALUE!</v>
      </c>
      <c r="B727" s="443" t="str">
        <f>IF(C727&lt;&gt;"",COUNTA($C$8:C727),"")</f>
        <v/>
      </c>
      <c r="C727" s="443"/>
      <c r="D727" s="452" t="s">
        <v>71</v>
      </c>
      <c r="E727" s="453"/>
      <c r="F727" s="453"/>
      <c r="G727" s="453"/>
      <c r="H727" s="453"/>
      <c r="I727" s="453"/>
      <c r="J727" s="453"/>
      <c r="K727" s="456"/>
      <c r="L727" s="457"/>
      <c r="M727" s="458" t="str">
        <f>IF(K727&lt;&gt;"",VLOOKUP(K727,'DON GIA'!$S$1:$U$19,3,0),"")</f>
        <v/>
      </c>
      <c r="N727" s="458" t="str">
        <f>IF(K727&lt;&gt;"",VLOOKUP(K727,'DON GIA'!$S$1:$V$19,4,0),"")</f>
        <v/>
      </c>
      <c r="O727" s="458" t="str">
        <f t="shared" si="141"/>
        <v/>
      </c>
      <c r="P727" s="458" t="str">
        <f t="shared" si="142"/>
        <v/>
      </c>
      <c r="Q727" s="452" t="s">
        <v>35</v>
      </c>
      <c r="R727" s="453"/>
      <c r="S727" s="453"/>
      <c r="T727" s="459" t="str">
        <f>IF(Q727&lt;&gt;"",VLOOKUP(Q727,'DON GIA'!$H$1:$K$103,4,0),"")</f>
        <v/>
      </c>
      <c r="U727" s="459" t="str">
        <f t="shared" si="147"/>
        <v/>
      </c>
      <c r="V727" s="456" t="s">
        <v>1063</v>
      </c>
      <c r="W727" s="453" t="s">
        <v>27</v>
      </c>
      <c r="X727" s="460">
        <v>78.95</v>
      </c>
      <c r="Y727" s="461"/>
      <c r="Z727" s="459">
        <f>IF(V727&lt;&gt;"",VLOOKUP(V727,'DON GIA'!$A$1:$D$346,4,0),"")</f>
        <v>3941166</v>
      </c>
      <c r="AA727" s="459">
        <f t="shared" si="148"/>
        <v>311155055.69999999</v>
      </c>
      <c r="AB727" s="452" t="s">
        <v>32</v>
      </c>
      <c r="AC727" s="452" t="s">
        <v>29</v>
      </c>
      <c r="AD727" s="452" t="s">
        <v>30</v>
      </c>
      <c r="AE727" s="452" t="s">
        <v>31</v>
      </c>
      <c r="AF727" s="452" t="s">
        <v>32</v>
      </c>
      <c r="AG727" s="453" t="s">
        <v>33</v>
      </c>
      <c r="AH727" s="452"/>
      <c r="AI727" s="453"/>
      <c r="AJ727" s="453"/>
      <c r="AK727" s="459" t="str">
        <f>IF(AH727&lt;&gt;"",VLOOKUP(AH727,'DON GIA'!$M$1:$P$9,4,0),"")</f>
        <v/>
      </c>
      <c r="AL727" s="459" t="str">
        <f t="shared" si="143"/>
        <v/>
      </c>
      <c r="AM727" s="453"/>
      <c r="AN727" s="453"/>
      <c r="AO727" s="449" t="str">
        <f t="shared" si="146"/>
        <v/>
      </c>
      <c r="AP727" s="463" t="s">
        <v>1851</v>
      </c>
      <c r="AQ727" s="462"/>
    </row>
    <row r="728" spans="1:43" ht="257.25" outlineLevel="2">
      <c r="A728" s="455" t="e">
        <f>IF(C727&lt;&gt;"",$C$8:C727,A727)</f>
        <v>#VALUE!</v>
      </c>
      <c r="B728" s="443" t="str">
        <f>IF(C728&lt;&gt;"",COUNTA($C$8:C728),"")</f>
        <v/>
      </c>
      <c r="C728" s="443"/>
      <c r="D728" s="452"/>
      <c r="E728" s="453"/>
      <c r="F728" s="453"/>
      <c r="G728" s="453"/>
      <c r="H728" s="453"/>
      <c r="I728" s="453"/>
      <c r="J728" s="453"/>
      <c r="K728" s="456"/>
      <c r="L728" s="457"/>
      <c r="M728" s="458" t="str">
        <f>IF(K728&lt;&gt;"",VLOOKUP(K728,'DON GIA'!$S$1:$U$19,3,0),"")</f>
        <v/>
      </c>
      <c r="N728" s="458" t="str">
        <f>IF(K728&lt;&gt;"",VLOOKUP(K728,'DON GIA'!$S$1:$V$19,4,0),"")</f>
        <v/>
      </c>
      <c r="O728" s="458" t="str">
        <f t="shared" si="141"/>
        <v/>
      </c>
      <c r="P728" s="458" t="str">
        <f t="shared" si="142"/>
        <v/>
      </c>
      <c r="Q728" s="452" t="s">
        <v>35</v>
      </c>
      <c r="R728" s="453"/>
      <c r="S728" s="453"/>
      <c r="T728" s="459" t="str">
        <f>IF(Q728&lt;&gt;"",VLOOKUP(Q728,'DON GIA'!$H$1:$K$103,4,0),"")</f>
        <v/>
      </c>
      <c r="U728" s="459" t="str">
        <f t="shared" si="147"/>
        <v/>
      </c>
      <c r="V728" s="456" t="s">
        <v>1108</v>
      </c>
      <c r="W728" s="453" t="s">
        <v>27</v>
      </c>
      <c r="X728" s="460">
        <v>7.9</v>
      </c>
      <c r="Y728" s="461"/>
      <c r="Z728" s="459">
        <f>IF(V728&lt;&gt;"",VLOOKUP(V728,'DON GIA'!$A$1:$D$346,4,0),"")</f>
        <v>282038</v>
      </c>
      <c r="AA728" s="459">
        <f t="shared" si="148"/>
        <v>2228100.2000000002</v>
      </c>
      <c r="AB728" s="452"/>
      <c r="AC728" s="452"/>
      <c r="AD728" s="452"/>
      <c r="AE728" s="452"/>
      <c r="AF728" s="452"/>
      <c r="AG728" s="453"/>
      <c r="AH728" s="452"/>
      <c r="AI728" s="453"/>
      <c r="AJ728" s="453"/>
      <c r="AK728" s="459" t="str">
        <f>IF(AH728&lt;&gt;"",VLOOKUP(AH728,'DON GIA'!$M$1:$P$9,4,0),"")</f>
        <v/>
      </c>
      <c r="AL728" s="459" t="str">
        <f t="shared" si="143"/>
        <v/>
      </c>
      <c r="AM728" s="453"/>
      <c r="AN728" s="453"/>
      <c r="AO728" s="449" t="str">
        <f t="shared" si="146"/>
        <v/>
      </c>
      <c r="AP728" s="463" t="s">
        <v>1852</v>
      </c>
      <c r="AQ728" s="462"/>
    </row>
    <row r="729" spans="1:43" ht="157.5" outlineLevel="2">
      <c r="A729" s="455" t="e">
        <f>IF(C728&lt;&gt;"",$C$8:C728,A728)</f>
        <v>#VALUE!</v>
      </c>
      <c r="B729" s="443" t="str">
        <f>IF(C729&lt;&gt;"",COUNTA($C$8:C729),"")</f>
        <v/>
      </c>
      <c r="C729" s="443"/>
      <c r="D729" s="452"/>
      <c r="E729" s="453"/>
      <c r="F729" s="453"/>
      <c r="G729" s="453"/>
      <c r="H729" s="453"/>
      <c r="I729" s="453"/>
      <c r="J729" s="453"/>
      <c r="K729" s="456"/>
      <c r="L729" s="457"/>
      <c r="M729" s="458" t="str">
        <f>IF(K729&lt;&gt;"",VLOOKUP(K729,'DON GIA'!$S$1:$U$19,3,0),"")</f>
        <v/>
      </c>
      <c r="N729" s="458" t="str">
        <f>IF(K729&lt;&gt;"",VLOOKUP(K729,'DON GIA'!$S$1:$V$19,4,0),"")</f>
        <v/>
      </c>
      <c r="O729" s="458" t="str">
        <f t="shared" si="141"/>
        <v/>
      </c>
      <c r="P729" s="458" t="str">
        <f t="shared" si="142"/>
        <v/>
      </c>
      <c r="Q729" s="452" t="s">
        <v>35</v>
      </c>
      <c r="R729" s="453"/>
      <c r="S729" s="453"/>
      <c r="T729" s="459" t="str">
        <f>IF(Q729&lt;&gt;"",VLOOKUP(Q729,'DON GIA'!$H$1:$K$103,4,0),"")</f>
        <v/>
      </c>
      <c r="U729" s="459" t="str">
        <f t="shared" si="147"/>
        <v/>
      </c>
      <c r="V729" s="456" t="s">
        <v>1121</v>
      </c>
      <c r="W729" s="453" t="s">
        <v>27</v>
      </c>
      <c r="X729" s="460">
        <v>2.4</v>
      </c>
      <c r="Y729" s="461"/>
      <c r="Z729" s="459">
        <f>IF(V729&lt;&gt;"",VLOOKUP(V729,'DON GIA'!$A$1:$D$346,4,0),"")</f>
        <v>1398600</v>
      </c>
      <c r="AA729" s="459">
        <f t="shared" si="148"/>
        <v>3356640</v>
      </c>
      <c r="AB729" s="452"/>
      <c r="AC729" s="452"/>
      <c r="AD729" s="452"/>
      <c r="AE729" s="452"/>
      <c r="AF729" s="452"/>
      <c r="AG729" s="453"/>
      <c r="AH729" s="452"/>
      <c r="AI729" s="453"/>
      <c r="AJ729" s="453"/>
      <c r="AK729" s="459" t="str">
        <f>IF(AH729&lt;&gt;"",VLOOKUP(AH729,'DON GIA'!$M$1:$P$9,4,0),"")</f>
        <v/>
      </c>
      <c r="AL729" s="459" t="str">
        <f t="shared" si="143"/>
        <v/>
      </c>
      <c r="AM729" s="453"/>
      <c r="AN729" s="453"/>
      <c r="AO729" s="449" t="str">
        <f t="shared" si="146"/>
        <v/>
      </c>
      <c r="AP729" s="463" t="s">
        <v>349</v>
      </c>
      <c r="AQ729" s="462"/>
    </row>
    <row r="730" spans="1:43" ht="63" outlineLevel="2">
      <c r="A730" s="455" t="e">
        <f>IF(C729&lt;&gt;"",$C$8:C729,A729)</f>
        <v>#VALUE!</v>
      </c>
      <c r="B730" s="443" t="str">
        <f>IF(C730&lt;&gt;"",COUNTA($C$8:C730),"")</f>
        <v/>
      </c>
      <c r="C730" s="443"/>
      <c r="D730" s="452"/>
      <c r="E730" s="453"/>
      <c r="F730" s="453"/>
      <c r="G730" s="453"/>
      <c r="H730" s="453"/>
      <c r="I730" s="453"/>
      <c r="J730" s="453"/>
      <c r="K730" s="456"/>
      <c r="L730" s="457"/>
      <c r="M730" s="458" t="str">
        <f>IF(K730&lt;&gt;"",VLOOKUP(K730,'DON GIA'!$S$1:$U$19,3,0),"")</f>
        <v/>
      </c>
      <c r="N730" s="458" t="str">
        <f>IF(K730&lt;&gt;"",VLOOKUP(K730,'DON GIA'!$S$1:$V$19,4,0),"")</f>
        <v/>
      </c>
      <c r="O730" s="458" t="str">
        <f t="shared" si="141"/>
        <v/>
      </c>
      <c r="P730" s="458" t="str">
        <f t="shared" si="142"/>
        <v/>
      </c>
      <c r="Q730" s="452" t="s">
        <v>35</v>
      </c>
      <c r="R730" s="453"/>
      <c r="S730" s="453"/>
      <c r="T730" s="459" t="str">
        <f>IF(Q730&lt;&gt;"",VLOOKUP(Q730,'DON GIA'!$H$1:$K$103,4,0),"")</f>
        <v/>
      </c>
      <c r="U730" s="459" t="str">
        <f t="shared" si="147"/>
        <v/>
      </c>
      <c r="V730" s="456" t="s">
        <v>1130</v>
      </c>
      <c r="W730" s="453" t="s">
        <v>27</v>
      </c>
      <c r="X730" s="460">
        <v>3.2</v>
      </c>
      <c r="Y730" s="461"/>
      <c r="Z730" s="459">
        <f>IF(V730&lt;&gt;"",VLOOKUP(V730,'DON GIA'!$A$1:$D$346,4,0),"")</f>
        <v>282038</v>
      </c>
      <c r="AA730" s="459">
        <f t="shared" si="148"/>
        <v>902521.60000000009</v>
      </c>
      <c r="AB730" s="452"/>
      <c r="AC730" s="452"/>
      <c r="AD730" s="452"/>
      <c r="AE730" s="452"/>
      <c r="AF730" s="452"/>
      <c r="AG730" s="453"/>
      <c r="AH730" s="452"/>
      <c r="AI730" s="453"/>
      <c r="AJ730" s="453"/>
      <c r="AK730" s="459" t="str">
        <f>IF(AH730&lt;&gt;"",VLOOKUP(AH730,'DON GIA'!$M$1:$P$9,4,0),"")</f>
        <v/>
      </c>
      <c r="AL730" s="459" t="str">
        <f t="shared" si="143"/>
        <v/>
      </c>
      <c r="AM730" s="453"/>
      <c r="AN730" s="453"/>
      <c r="AO730" s="449" t="str">
        <f t="shared" si="146"/>
        <v/>
      </c>
      <c r="AP730" s="456"/>
      <c r="AQ730" s="462"/>
    </row>
    <row r="731" spans="1:43" ht="126" outlineLevel="2">
      <c r="A731" s="455" t="e">
        <f>IF(C730&lt;&gt;"",$C$8:C730,A730)</f>
        <v>#VALUE!</v>
      </c>
      <c r="B731" s="443" t="str">
        <f>IF(C731&lt;&gt;"",COUNTA($C$8:C731),"")</f>
        <v/>
      </c>
      <c r="C731" s="443"/>
      <c r="D731" s="452"/>
      <c r="E731" s="453"/>
      <c r="F731" s="453"/>
      <c r="G731" s="453"/>
      <c r="H731" s="453"/>
      <c r="I731" s="453"/>
      <c r="J731" s="453"/>
      <c r="K731" s="456"/>
      <c r="L731" s="457"/>
      <c r="M731" s="458" t="str">
        <f>IF(K731&lt;&gt;"",VLOOKUP(K731,'DON GIA'!$S$1:$U$19,3,0),"")</f>
        <v/>
      </c>
      <c r="N731" s="458" t="str">
        <f>IF(K731&lt;&gt;"",VLOOKUP(K731,'DON GIA'!$S$1:$V$19,4,0),"")</f>
        <v/>
      </c>
      <c r="O731" s="458" t="str">
        <f t="shared" si="141"/>
        <v/>
      </c>
      <c r="P731" s="458" t="str">
        <f t="shared" si="142"/>
        <v/>
      </c>
      <c r="Q731" s="452" t="s">
        <v>35</v>
      </c>
      <c r="R731" s="453"/>
      <c r="S731" s="453"/>
      <c r="T731" s="459" t="str">
        <f>IF(Q731&lt;&gt;"",VLOOKUP(Q731,'DON GIA'!$H$1:$K$103,4,0),"")</f>
        <v/>
      </c>
      <c r="U731" s="459" t="str">
        <f t="shared" si="147"/>
        <v/>
      </c>
      <c r="V731" s="456" t="s">
        <v>1141</v>
      </c>
      <c r="W731" s="453" t="s">
        <v>27</v>
      </c>
      <c r="X731" s="460">
        <v>4.25</v>
      </c>
      <c r="Y731" s="461"/>
      <c r="Z731" s="459">
        <f>IF(V731&lt;&gt;"",VLOOKUP(V731,'DON GIA'!$A$1:$D$346,4,0),"")</f>
        <v>10375629</v>
      </c>
      <c r="AA731" s="459">
        <f t="shared" si="148"/>
        <v>44096423.25</v>
      </c>
      <c r="AB731" s="452"/>
      <c r="AC731" s="452"/>
      <c r="AD731" s="452"/>
      <c r="AE731" s="452" t="s">
        <v>31</v>
      </c>
      <c r="AF731" s="452"/>
      <c r="AG731" s="453" t="s">
        <v>34</v>
      </c>
      <c r="AH731" s="452"/>
      <c r="AI731" s="453"/>
      <c r="AJ731" s="453"/>
      <c r="AK731" s="459" t="str">
        <f>IF(AH731&lt;&gt;"",VLOOKUP(AH731,'DON GIA'!$M$1:$P$9,4,0),"")</f>
        <v/>
      </c>
      <c r="AL731" s="459" t="str">
        <f t="shared" si="143"/>
        <v/>
      </c>
      <c r="AM731" s="453"/>
      <c r="AN731" s="453"/>
      <c r="AO731" s="449" t="str">
        <f t="shared" si="146"/>
        <v/>
      </c>
      <c r="AP731" s="456"/>
      <c r="AQ731" s="462"/>
    </row>
    <row r="732" spans="1:43" ht="31.5" outlineLevel="2">
      <c r="A732" s="455" t="e">
        <f>IF(C731&lt;&gt;"",$C$8:C731,A731)</f>
        <v>#VALUE!</v>
      </c>
      <c r="B732" s="443" t="str">
        <f>IF(C732&lt;&gt;"",COUNTA($C$8:C732),"")</f>
        <v/>
      </c>
      <c r="C732" s="443"/>
      <c r="D732" s="452"/>
      <c r="E732" s="453"/>
      <c r="F732" s="453"/>
      <c r="G732" s="453"/>
      <c r="H732" s="453"/>
      <c r="I732" s="453"/>
      <c r="J732" s="453"/>
      <c r="K732" s="456"/>
      <c r="L732" s="457"/>
      <c r="M732" s="458" t="str">
        <f>IF(K732&lt;&gt;"",VLOOKUP(K732,'DON GIA'!$S$1:$U$19,3,0),"")</f>
        <v/>
      </c>
      <c r="N732" s="458" t="str">
        <f>IF(K732&lt;&gt;"",VLOOKUP(K732,'DON GIA'!$S$1:$V$19,4,0),"")</f>
        <v/>
      </c>
      <c r="O732" s="458" t="str">
        <f t="shared" si="141"/>
        <v/>
      </c>
      <c r="P732" s="458" t="str">
        <f t="shared" si="142"/>
        <v/>
      </c>
      <c r="Q732" s="452" t="s">
        <v>35</v>
      </c>
      <c r="R732" s="453"/>
      <c r="S732" s="453"/>
      <c r="T732" s="459" t="str">
        <f>IF(Q732&lt;&gt;"",VLOOKUP(Q732,'DON GIA'!$H$1:$K$103,4,0),"")</f>
        <v/>
      </c>
      <c r="U732" s="459" t="str">
        <f t="shared" si="147"/>
        <v/>
      </c>
      <c r="V732" s="456" t="s">
        <v>1151</v>
      </c>
      <c r="W732" s="453" t="s">
        <v>38</v>
      </c>
      <c r="X732" s="460">
        <v>0.51300000000000001</v>
      </c>
      <c r="Y732" s="461"/>
      <c r="Z732" s="459">
        <f>IF(V732&lt;&gt;"",VLOOKUP(V732,'DON GIA'!$A$1:$D$346,4,0),"")</f>
        <v>2523428</v>
      </c>
      <c r="AA732" s="459">
        <f t="shared" si="148"/>
        <v>1294518.564</v>
      </c>
      <c r="AB732" s="452"/>
      <c r="AC732" s="452"/>
      <c r="AD732" s="452"/>
      <c r="AE732" s="452"/>
      <c r="AF732" s="452"/>
      <c r="AG732" s="453"/>
      <c r="AH732" s="452"/>
      <c r="AI732" s="453"/>
      <c r="AJ732" s="453"/>
      <c r="AK732" s="459" t="str">
        <f>IF(AH732&lt;&gt;"",VLOOKUP(AH732,'DON GIA'!$M$1:$P$9,4,0),"")</f>
        <v/>
      </c>
      <c r="AL732" s="459" t="str">
        <f t="shared" si="143"/>
        <v/>
      </c>
      <c r="AM732" s="453"/>
      <c r="AN732" s="453"/>
      <c r="AO732" s="449" t="str">
        <f t="shared" si="146"/>
        <v/>
      </c>
      <c r="AP732" s="456"/>
      <c r="AQ732" s="462"/>
    </row>
    <row r="733" spans="1:43" ht="63" outlineLevel="2">
      <c r="A733" s="455" t="e">
        <f>IF(C732&lt;&gt;"",$C$8:C732,A732)</f>
        <v>#VALUE!</v>
      </c>
      <c r="B733" s="443" t="str">
        <f>IF(C733&lt;&gt;"",COUNTA($C$8:C733),"")</f>
        <v/>
      </c>
      <c r="C733" s="443"/>
      <c r="D733" s="452"/>
      <c r="E733" s="453"/>
      <c r="F733" s="453"/>
      <c r="G733" s="453"/>
      <c r="H733" s="453"/>
      <c r="I733" s="453"/>
      <c r="J733" s="453"/>
      <c r="K733" s="456"/>
      <c r="L733" s="457"/>
      <c r="M733" s="458" t="str">
        <f>IF(K733&lt;&gt;"",VLOOKUP(K733,'DON GIA'!$S$1:$U$19,3,0),"")</f>
        <v/>
      </c>
      <c r="N733" s="458" t="str">
        <f>IF(K733&lt;&gt;"",VLOOKUP(K733,'DON GIA'!$S$1:$V$19,4,0),"")</f>
        <v/>
      </c>
      <c r="O733" s="458" t="str">
        <f t="shared" si="141"/>
        <v/>
      </c>
      <c r="P733" s="458" t="str">
        <f t="shared" si="142"/>
        <v/>
      </c>
      <c r="Q733" s="452" t="s">
        <v>35</v>
      </c>
      <c r="R733" s="453"/>
      <c r="S733" s="453"/>
      <c r="T733" s="459" t="str">
        <f>IF(Q733&lt;&gt;"",VLOOKUP(Q733,'DON GIA'!$H$1:$K$103,4,0),"")</f>
        <v/>
      </c>
      <c r="U733" s="459" t="str">
        <f t="shared" si="147"/>
        <v/>
      </c>
      <c r="V733" s="456" t="s">
        <v>1146</v>
      </c>
      <c r="W733" s="453" t="s">
        <v>27</v>
      </c>
      <c r="X733" s="460">
        <v>7.28</v>
      </c>
      <c r="Y733" s="461"/>
      <c r="Z733" s="459">
        <f>IF(V733&lt;&gt;"",VLOOKUP(V733,'DON GIA'!$A$1:$D$346,4,0),"")</f>
        <v>169828</v>
      </c>
      <c r="AA733" s="459">
        <f t="shared" si="148"/>
        <v>1236347.8400000001</v>
      </c>
      <c r="AB733" s="452"/>
      <c r="AC733" s="452"/>
      <c r="AD733" s="452"/>
      <c r="AE733" s="452"/>
      <c r="AF733" s="452"/>
      <c r="AG733" s="453"/>
      <c r="AH733" s="452"/>
      <c r="AI733" s="453"/>
      <c r="AJ733" s="453"/>
      <c r="AK733" s="459" t="str">
        <f>IF(AH733&lt;&gt;"",VLOOKUP(AH733,'DON GIA'!$M$1:$P$9,4,0),"")</f>
        <v/>
      </c>
      <c r="AL733" s="459" t="str">
        <f t="shared" si="143"/>
        <v/>
      </c>
      <c r="AM733" s="453"/>
      <c r="AN733" s="453"/>
      <c r="AO733" s="449" t="str">
        <f t="shared" si="146"/>
        <v/>
      </c>
      <c r="AP733" s="456"/>
      <c r="AQ733" s="462"/>
    </row>
    <row r="734" spans="1:43" ht="63" outlineLevel="2">
      <c r="A734" s="455" t="e">
        <f>IF(C733&lt;&gt;"",$C$8:C733,A733)</f>
        <v>#VALUE!</v>
      </c>
      <c r="B734" s="443" t="str">
        <f>IF(C734&lt;&gt;"",COUNTA($C$8:C734),"")</f>
        <v/>
      </c>
      <c r="C734" s="443"/>
      <c r="D734" s="452"/>
      <c r="E734" s="453"/>
      <c r="F734" s="453"/>
      <c r="G734" s="453"/>
      <c r="H734" s="453"/>
      <c r="I734" s="453"/>
      <c r="J734" s="453"/>
      <c r="K734" s="456"/>
      <c r="L734" s="457"/>
      <c r="M734" s="458" t="str">
        <f>IF(K734&lt;&gt;"",VLOOKUP(K734,'DON GIA'!$S$1:$U$19,3,0),"")</f>
        <v/>
      </c>
      <c r="N734" s="458" t="str">
        <f>IF(K734&lt;&gt;"",VLOOKUP(K734,'DON GIA'!$S$1:$V$19,4,0),"")</f>
        <v/>
      </c>
      <c r="O734" s="458" t="str">
        <f t="shared" si="141"/>
        <v/>
      </c>
      <c r="P734" s="458" t="str">
        <f t="shared" si="142"/>
        <v/>
      </c>
      <c r="Q734" s="452" t="s">
        <v>35</v>
      </c>
      <c r="R734" s="453"/>
      <c r="S734" s="453"/>
      <c r="T734" s="459" t="str">
        <f>IF(Q734&lt;&gt;"",VLOOKUP(Q734,'DON GIA'!$H$1:$K$103,4,0),"")</f>
        <v/>
      </c>
      <c r="U734" s="459" t="str">
        <f t="shared" si="147"/>
        <v/>
      </c>
      <c r="V734" s="456" t="s">
        <v>1105</v>
      </c>
      <c r="W734" s="453" t="s">
        <v>27</v>
      </c>
      <c r="X734" s="460">
        <v>2.92</v>
      </c>
      <c r="Y734" s="461"/>
      <c r="Z734" s="459">
        <f>IF(V734&lt;&gt;"",VLOOKUP(V734,'DON GIA'!$A$1:$D$346,4,0),"")</f>
        <v>292949</v>
      </c>
      <c r="AA734" s="459">
        <f t="shared" si="148"/>
        <v>855411.08</v>
      </c>
      <c r="AB734" s="452"/>
      <c r="AC734" s="452"/>
      <c r="AD734" s="452"/>
      <c r="AE734" s="452"/>
      <c r="AF734" s="452"/>
      <c r="AG734" s="453"/>
      <c r="AH734" s="452"/>
      <c r="AI734" s="453"/>
      <c r="AJ734" s="453"/>
      <c r="AK734" s="459" t="str">
        <f>IF(AH734&lt;&gt;"",VLOOKUP(AH734,'DON GIA'!$M$1:$P$9,4,0),"")</f>
        <v/>
      </c>
      <c r="AL734" s="459" t="str">
        <f t="shared" si="143"/>
        <v/>
      </c>
      <c r="AM734" s="453"/>
      <c r="AN734" s="453"/>
      <c r="AO734" s="449" t="str">
        <f t="shared" si="146"/>
        <v/>
      </c>
      <c r="AP734" s="456"/>
      <c r="AQ734" s="462"/>
    </row>
    <row r="735" spans="1:43" ht="63" outlineLevel="2">
      <c r="A735" s="455" t="e">
        <f>IF(C734&lt;&gt;"",$C$8:C734,A734)</f>
        <v>#VALUE!</v>
      </c>
      <c r="B735" s="443" t="str">
        <f>IF(C735&lt;&gt;"",COUNTA($C$8:C735),"")</f>
        <v/>
      </c>
      <c r="C735" s="443"/>
      <c r="D735" s="452"/>
      <c r="E735" s="453"/>
      <c r="F735" s="453"/>
      <c r="G735" s="453"/>
      <c r="H735" s="453"/>
      <c r="I735" s="453"/>
      <c r="J735" s="453"/>
      <c r="K735" s="456"/>
      <c r="L735" s="457"/>
      <c r="M735" s="458" t="str">
        <f>IF(K735&lt;&gt;"",VLOOKUP(K735,'DON GIA'!$S$1:$U$19,3,0),"")</f>
        <v/>
      </c>
      <c r="N735" s="458" t="str">
        <f>IF(K735&lt;&gt;"",VLOOKUP(K735,'DON GIA'!$S$1:$V$19,4,0),"")</f>
        <v/>
      </c>
      <c r="O735" s="458" t="str">
        <f t="shared" si="141"/>
        <v/>
      </c>
      <c r="P735" s="458" t="str">
        <f t="shared" si="142"/>
        <v/>
      </c>
      <c r="Q735" s="452" t="s">
        <v>35</v>
      </c>
      <c r="R735" s="453"/>
      <c r="S735" s="453"/>
      <c r="T735" s="459" t="str">
        <f>IF(Q735&lt;&gt;"",VLOOKUP(Q735,'DON GIA'!$H$1:$K$103,4,0),"")</f>
        <v/>
      </c>
      <c r="U735" s="459" t="str">
        <f t="shared" si="147"/>
        <v/>
      </c>
      <c r="V735" s="456" t="s">
        <v>1006</v>
      </c>
      <c r="W735" s="453" t="s">
        <v>27</v>
      </c>
      <c r="X735" s="460">
        <v>78.95</v>
      </c>
      <c r="Y735" s="461"/>
      <c r="Z735" s="459">
        <f>IF(V735&lt;&gt;"",VLOOKUP(V735,'DON GIA'!$A$1:$D$346,4,0),"")</f>
        <v>109890</v>
      </c>
      <c r="AA735" s="459">
        <f t="shared" si="148"/>
        <v>8675815.5</v>
      </c>
      <c r="AB735" s="452"/>
      <c r="AC735" s="452"/>
      <c r="AD735" s="452"/>
      <c r="AE735" s="452"/>
      <c r="AF735" s="452"/>
      <c r="AG735" s="453"/>
      <c r="AH735" s="452"/>
      <c r="AI735" s="453"/>
      <c r="AJ735" s="453"/>
      <c r="AK735" s="459" t="str">
        <f>IF(AH735&lt;&gt;"",VLOOKUP(AH735,'DON GIA'!$M$1:$P$9,4,0),"")</f>
        <v/>
      </c>
      <c r="AL735" s="459" t="str">
        <f t="shared" si="143"/>
        <v/>
      </c>
      <c r="AM735" s="453"/>
      <c r="AN735" s="453"/>
      <c r="AO735" s="449" t="str">
        <f t="shared" si="146"/>
        <v/>
      </c>
      <c r="AP735" s="456"/>
      <c r="AQ735" s="462"/>
    </row>
    <row r="736" spans="1:43" ht="31.5" outlineLevel="2">
      <c r="A736" s="455" t="e">
        <f>IF(C735&lt;&gt;"",$C$8:C735,A735)</f>
        <v>#VALUE!</v>
      </c>
      <c r="B736" s="443" t="str">
        <f>IF(C736&lt;&gt;"",COUNTA($C$8:C736),"")</f>
        <v/>
      </c>
      <c r="C736" s="443"/>
      <c r="D736" s="452"/>
      <c r="E736" s="453"/>
      <c r="F736" s="453"/>
      <c r="G736" s="453"/>
      <c r="H736" s="453"/>
      <c r="I736" s="453"/>
      <c r="J736" s="453"/>
      <c r="K736" s="456"/>
      <c r="L736" s="457"/>
      <c r="M736" s="458" t="str">
        <f>IF(K736&lt;&gt;"",VLOOKUP(K736,'DON GIA'!$S$1:$U$19,3,0),"")</f>
        <v/>
      </c>
      <c r="N736" s="458" t="str">
        <f>IF(K736&lt;&gt;"",VLOOKUP(K736,'DON GIA'!$S$1:$V$19,4,0),"")</f>
        <v/>
      </c>
      <c r="O736" s="458" t="str">
        <f t="shared" si="141"/>
        <v/>
      </c>
      <c r="P736" s="458" t="str">
        <f t="shared" si="142"/>
        <v/>
      </c>
      <c r="Q736" s="452" t="s">
        <v>35</v>
      </c>
      <c r="R736" s="453"/>
      <c r="S736" s="453"/>
      <c r="T736" s="459" t="str">
        <f>IF(Q736&lt;&gt;"",VLOOKUP(Q736,'DON GIA'!$H$1:$K$103,4,0),"")</f>
        <v/>
      </c>
      <c r="U736" s="459" t="str">
        <f t="shared" si="147"/>
        <v/>
      </c>
      <c r="V736" s="456" t="s">
        <v>1106</v>
      </c>
      <c r="W736" s="453" t="s">
        <v>27</v>
      </c>
      <c r="X736" s="460">
        <v>1.1200000000000001</v>
      </c>
      <c r="Y736" s="461"/>
      <c r="Z736" s="459">
        <f>IF(V736&lt;&gt;"",VLOOKUP(V736,'DON GIA'!$A$1:$D$346,4,0),"")</f>
        <v>330817</v>
      </c>
      <c r="AA736" s="459">
        <f t="shared" si="148"/>
        <v>370515.04000000004</v>
      </c>
      <c r="AB736" s="452"/>
      <c r="AC736" s="452"/>
      <c r="AD736" s="452"/>
      <c r="AE736" s="452"/>
      <c r="AF736" s="452"/>
      <c r="AG736" s="453"/>
      <c r="AH736" s="452"/>
      <c r="AI736" s="453"/>
      <c r="AJ736" s="453"/>
      <c r="AK736" s="459" t="str">
        <f>IF(AH736&lt;&gt;"",VLOOKUP(AH736,'DON GIA'!$M$1:$P$9,4,0),"")</f>
        <v/>
      </c>
      <c r="AL736" s="459" t="str">
        <f t="shared" si="143"/>
        <v/>
      </c>
      <c r="AM736" s="453"/>
      <c r="AN736" s="453"/>
      <c r="AO736" s="449" t="str">
        <f t="shared" si="146"/>
        <v/>
      </c>
      <c r="AP736" s="456"/>
      <c r="AQ736" s="462"/>
    </row>
    <row r="737" spans="1:43" ht="94.5" outlineLevel="2">
      <c r="A737" s="455" t="e">
        <f>IF(C736&lt;&gt;"",$C$8:C736,A736)</f>
        <v>#VALUE!</v>
      </c>
      <c r="B737" s="443" t="str">
        <f>IF(C737&lt;&gt;"",COUNTA($C$8:C737),"")</f>
        <v/>
      </c>
      <c r="C737" s="443"/>
      <c r="D737" s="452"/>
      <c r="E737" s="453"/>
      <c r="F737" s="453"/>
      <c r="G737" s="453"/>
      <c r="H737" s="453"/>
      <c r="I737" s="453"/>
      <c r="J737" s="453"/>
      <c r="K737" s="456"/>
      <c r="L737" s="457"/>
      <c r="M737" s="458" t="str">
        <f>IF(K737&lt;&gt;"",VLOOKUP(K737,'DON GIA'!$S$1:$U$19,3,0),"")</f>
        <v/>
      </c>
      <c r="N737" s="458" t="str">
        <f>IF(K737&lt;&gt;"",VLOOKUP(K737,'DON GIA'!$S$1:$V$19,4,0),"")</f>
        <v/>
      </c>
      <c r="O737" s="458" t="str">
        <f t="shared" si="141"/>
        <v/>
      </c>
      <c r="P737" s="458" t="str">
        <f t="shared" si="142"/>
        <v/>
      </c>
      <c r="Q737" s="452" t="s">
        <v>35</v>
      </c>
      <c r="R737" s="453"/>
      <c r="S737" s="453"/>
      <c r="T737" s="459" t="str">
        <f>IF(Q737&lt;&gt;"",VLOOKUP(Q737,'DON GIA'!$H$1:$K$103,4,0),"")</f>
        <v/>
      </c>
      <c r="U737" s="459" t="str">
        <f t="shared" si="147"/>
        <v/>
      </c>
      <c r="V737" s="456" t="s">
        <v>1049</v>
      </c>
      <c r="W737" s="453" t="s">
        <v>42</v>
      </c>
      <c r="X737" s="460">
        <v>1</v>
      </c>
      <c r="Y737" s="461"/>
      <c r="Z737" s="459">
        <f>IF(V737&lt;&gt;"",VLOOKUP(V737,'DON GIA'!$A$1:$D$346,4,0),"")</f>
        <v>3793079</v>
      </c>
      <c r="AA737" s="459">
        <f t="shared" si="148"/>
        <v>3793079</v>
      </c>
      <c r="AB737" s="452"/>
      <c r="AC737" s="452"/>
      <c r="AD737" s="452"/>
      <c r="AE737" s="452"/>
      <c r="AF737" s="452"/>
      <c r="AG737" s="453"/>
      <c r="AH737" s="452"/>
      <c r="AI737" s="453"/>
      <c r="AJ737" s="453"/>
      <c r="AK737" s="459" t="str">
        <f>IF(AH737&lt;&gt;"",VLOOKUP(AH737,'DON GIA'!$M$1:$P$9,4,0),"")</f>
        <v/>
      </c>
      <c r="AL737" s="459" t="str">
        <f t="shared" si="143"/>
        <v/>
      </c>
      <c r="AM737" s="453"/>
      <c r="AN737" s="453"/>
      <c r="AO737" s="449" t="str">
        <f t="shared" si="146"/>
        <v/>
      </c>
      <c r="AP737" s="456"/>
      <c r="AQ737" s="462"/>
    </row>
    <row r="738" spans="1:43" ht="31.5" outlineLevel="2">
      <c r="A738" s="455" t="e">
        <f>IF(C737&lt;&gt;"",$C$8:C737,A737)</f>
        <v>#VALUE!</v>
      </c>
      <c r="B738" s="443" t="str">
        <f>IF(C738&lt;&gt;"",COUNTA($C$8:C738),"")</f>
        <v/>
      </c>
      <c r="C738" s="443"/>
      <c r="D738" s="444"/>
      <c r="E738" s="453"/>
      <c r="F738" s="453"/>
      <c r="G738" s="453"/>
      <c r="H738" s="453"/>
      <c r="I738" s="453"/>
      <c r="J738" s="453"/>
      <c r="K738" s="456"/>
      <c r="L738" s="457"/>
      <c r="M738" s="458" t="str">
        <f>IF(K738&lt;&gt;"",VLOOKUP(K738,'DON GIA'!$S$1:$U$19,3,0),"")</f>
        <v/>
      </c>
      <c r="N738" s="458" t="str">
        <f>IF(K738&lt;&gt;"",VLOOKUP(K738,'DON GIA'!$S$1:$V$19,4,0),"")</f>
        <v/>
      </c>
      <c r="O738" s="458" t="str">
        <f t="shared" si="141"/>
        <v/>
      </c>
      <c r="P738" s="458" t="str">
        <f t="shared" si="142"/>
        <v/>
      </c>
      <c r="Q738" s="452" t="s">
        <v>35</v>
      </c>
      <c r="R738" s="453"/>
      <c r="S738" s="453"/>
      <c r="T738" s="459" t="str">
        <f>IF(Q738&lt;&gt;"",VLOOKUP(Q738,'DON GIA'!$H$1:$K$103,4,0),"")</f>
        <v/>
      </c>
      <c r="U738" s="459" t="str">
        <f t="shared" si="147"/>
        <v/>
      </c>
      <c r="V738" s="456" t="s">
        <v>35</v>
      </c>
      <c r="W738" s="453"/>
      <c r="X738" s="460"/>
      <c r="Y738" s="461"/>
      <c r="Z738" s="459" t="str">
        <f>IF(V738&lt;&gt;"",VLOOKUP(V738,'DON GIA'!$A$1:$D$346,4,0),"")</f>
        <v/>
      </c>
      <c r="AA738" s="459" t="str">
        <f t="shared" si="148"/>
        <v/>
      </c>
      <c r="AB738" s="452"/>
      <c r="AC738" s="452"/>
      <c r="AD738" s="452"/>
      <c r="AE738" s="452"/>
      <c r="AF738" s="452"/>
      <c r="AG738" s="453"/>
      <c r="AH738" s="452"/>
      <c r="AI738" s="453"/>
      <c r="AJ738" s="453"/>
      <c r="AK738" s="459" t="str">
        <f>IF(AH738&lt;&gt;"",VLOOKUP(AH738,'DON GIA'!$M$1:$P$9,4,0),"")</f>
        <v/>
      </c>
      <c r="AL738" s="459" t="str">
        <f t="shared" si="143"/>
        <v/>
      </c>
      <c r="AM738" s="453"/>
      <c r="AN738" s="453"/>
      <c r="AO738" s="449" t="str">
        <f t="shared" si="146"/>
        <v/>
      </c>
      <c r="AP738" s="456"/>
      <c r="AQ738" s="462"/>
    </row>
    <row r="739" spans="1:43" ht="31.5" outlineLevel="1">
      <c r="A739" s="410" t="s">
        <v>806</v>
      </c>
      <c r="B739" s="443">
        <f>IF(C739&lt;&gt;"",COUNTA($C$8:C739),"")</f>
        <v>55</v>
      </c>
      <c r="C739" s="443">
        <v>447</v>
      </c>
      <c r="D739" s="444" t="s">
        <v>298</v>
      </c>
      <c r="E739" s="445"/>
      <c r="F739" s="445"/>
      <c r="G739" s="445"/>
      <c r="H739" s="445"/>
      <c r="I739" s="445"/>
      <c r="J739" s="445"/>
      <c r="K739" s="446"/>
      <c r="L739" s="447">
        <f>SUBTOTAL(9,L740:L751)</f>
        <v>132.63999999999999</v>
      </c>
      <c r="M739" s="448"/>
      <c r="N739" s="448"/>
      <c r="O739" s="448">
        <f>SUBTOTAL(9,O740:O751)</f>
        <v>222702559.99999997</v>
      </c>
      <c r="P739" s="448">
        <f>SUBTOTAL(9,P740:P751)</f>
        <v>0</v>
      </c>
      <c r="Q739" s="444"/>
      <c r="R739" s="445"/>
      <c r="S739" s="445">
        <f>SUBTOTAL(9,S740:S751)</f>
        <v>0</v>
      </c>
      <c r="T739" s="449"/>
      <c r="U739" s="449">
        <f>SUBTOTAL(9,U740:U751)</f>
        <v>0</v>
      </c>
      <c r="V739" s="446"/>
      <c r="W739" s="445"/>
      <c r="X739" s="450">
        <f>SUBTOTAL(9,X740:X751)</f>
        <v>250.90699999999998</v>
      </c>
      <c r="Y739" s="451">
        <f>SUBTOTAL(9,Y740:Y751)</f>
        <v>0</v>
      </c>
      <c r="Z739" s="449"/>
      <c r="AA739" s="449">
        <f>SUBTOTAL(9,AA740:AA751)</f>
        <v>537746489.4460001</v>
      </c>
      <c r="AB739" s="452"/>
      <c r="AC739" s="452"/>
      <c r="AD739" s="452"/>
      <c r="AE739" s="452"/>
      <c r="AF739" s="452"/>
      <c r="AG739" s="453"/>
      <c r="AH739" s="452"/>
      <c r="AI739" s="445"/>
      <c r="AJ739" s="445">
        <f>SUBTOTAL(9,AJ740:AJ751)</f>
        <v>2</v>
      </c>
      <c r="AK739" s="449"/>
      <c r="AL739" s="449">
        <f>SUBTOTAL(9,AL740:AL751)</f>
        <v>29895920</v>
      </c>
      <c r="AM739" s="445"/>
      <c r="AN739" s="445">
        <f>SUBTOTAL(9,AN740:AN751)</f>
        <v>1</v>
      </c>
      <c r="AO739" s="449">
        <f t="shared" si="146"/>
        <v>790344969.4460001</v>
      </c>
      <c r="AP739" s="454"/>
      <c r="AQ739" s="423"/>
    </row>
    <row r="740" spans="1:43" ht="126" outlineLevel="2">
      <c r="A740" s="455" t="e">
        <f>IF(C739&lt;&gt;"",$C$8:C739,A738)</f>
        <v>#VALUE!</v>
      </c>
      <c r="B740" s="443" t="str">
        <f>IF(C740&lt;&gt;"",COUNTA($C$8:C740),"")</f>
        <v/>
      </c>
      <c r="C740" s="443"/>
      <c r="D740" s="452" t="s">
        <v>299</v>
      </c>
      <c r="E740" s="453">
        <v>1</v>
      </c>
      <c r="F740" s="453"/>
      <c r="G740" s="453">
        <v>441</v>
      </c>
      <c r="H740" s="453">
        <v>79</v>
      </c>
      <c r="I740" s="453" t="s">
        <v>223</v>
      </c>
      <c r="J740" s="453" t="s">
        <v>224</v>
      </c>
      <c r="K740" s="456" t="s">
        <v>973</v>
      </c>
      <c r="L740" s="457">
        <v>132.63999999999999</v>
      </c>
      <c r="M740" s="458">
        <f>IF(K740&lt;&gt;"",VLOOKUP(K740,'DON GIA'!$S$1:$U$19,3,0),"")</f>
        <v>1679000</v>
      </c>
      <c r="N740" s="458">
        <f>IF(K740&lt;&gt;"",VLOOKUP(K740,'DON GIA'!$S$1:$V$19,4,0),"")</f>
        <v>0</v>
      </c>
      <c r="O740" s="458">
        <f t="shared" si="141"/>
        <v>222702559.99999997</v>
      </c>
      <c r="P740" s="458">
        <f t="shared" si="142"/>
        <v>0</v>
      </c>
      <c r="Q740" s="452" t="s">
        <v>35</v>
      </c>
      <c r="R740" s="453"/>
      <c r="S740" s="453"/>
      <c r="T740" s="459" t="str">
        <f>IF(Q740&lt;&gt;"",VLOOKUP(Q740,'DON GIA'!$H$1:$K$103,4,0),"")</f>
        <v/>
      </c>
      <c r="U740" s="459" t="str">
        <f t="shared" ref="U740:U751" si="149">IF(Q740&lt;&gt;"",IF(ISNUMBER(T740),S740*T740,""),"")</f>
        <v/>
      </c>
      <c r="V740" s="456" t="s">
        <v>1063</v>
      </c>
      <c r="W740" s="453" t="s">
        <v>27</v>
      </c>
      <c r="X740" s="460">
        <v>85.8</v>
      </c>
      <c r="Y740" s="461"/>
      <c r="Z740" s="459">
        <f>IF(V740&lt;&gt;"",VLOOKUP(V740,'DON GIA'!$A$1:$D$346,4,0),"")</f>
        <v>3941166</v>
      </c>
      <c r="AA740" s="459">
        <f t="shared" ref="AA740:AA751" si="150">IF(V740&lt;&gt;"",IF(ISNUMBER(Z740),X740*Z740,""),"")</f>
        <v>338152042.80000001</v>
      </c>
      <c r="AB740" s="452"/>
      <c r="AC740" s="452" t="s">
        <v>29</v>
      </c>
      <c r="AD740" s="452" t="s">
        <v>30</v>
      </c>
      <c r="AE740" s="452" t="s">
        <v>31</v>
      </c>
      <c r="AF740" s="452" t="s">
        <v>32</v>
      </c>
      <c r="AG740" s="453" t="s">
        <v>33</v>
      </c>
      <c r="AH740" s="452" t="s">
        <v>562</v>
      </c>
      <c r="AI740" s="453" t="s">
        <v>409</v>
      </c>
      <c r="AJ740" s="453">
        <v>1</v>
      </c>
      <c r="AK740" s="459">
        <f>IF(AH740&lt;&gt;"",VLOOKUP(AH740,'DON GIA'!$M$1:$P$9,4,0),"")</f>
        <v>12895920</v>
      </c>
      <c r="AL740" s="459">
        <f t="shared" si="143"/>
        <v>12895920</v>
      </c>
      <c r="AM740" s="453" t="s">
        <v>407</v>
      </c>
      <c r="AN740" s="453">
        <v>1</v>
      </c>
      <c r="AO740" s="449" t="str">
        <f t="shared" si="146"/>
        <v/>
      </c>
      <c r="AP740" s="454" t="s">
        <v>1853</v>
      </c>
      <c r="AQ740" s="462"/>
    </row>
    <row r="741" spans="1:43" ht="409.5" outlineLevel="2">
      <c r="A741" s="455" t="e">
        <f>IF(C740&lt;&gt;"",$C$8:C740,A740)</f>
        <v>#VALUE!</v>
      </c>
      <c r="B741" s="443" t="str">
        <f>IF(C741&lt;&gt;"",COUNTA($C$8:C741),"")</f>
        <v/>
      </c>
      <c r="C741" s="443"/>
      <c r="D741" s="452" t="s">
        <v>39</v>
      </c>
      <c r="E741" s="453"/>
      <c r="F741" s="453"/>
      <c r="G741" s="453"/>
      <c r="H741" s="453"/>
      <c r="I741" s="453"/>
      <c r="J741" s="453"/>
      <c r="K741" s="456"/>
      <c r="L741" s="457"/>
      <c r="M741" s="458" t="str">
        <f>IF(K741&lt;&gt;"",VLOOKUP(K741,'DON GIA'!$S$1:$U$19,3,0),"")</f>
        <v/>
      </c>
      <c r="N741" s="458" t="str">
        <f>IF(K741&lt;&gt;"",VLOOKUP(K741,'DON GIA'!$S$1:$V$19,4,0),"")</f>
        <v/>
      </c>
      <c r="O741" s="458" t="str">
        <f t="shared" si="141"/>
        <v/>
      </c>
      <c r="P741" s="458" t="str">
        <f t="shared" si="142"/>
        <v/>
      </c>
      <c r="Q741" s="452" t="s">
        <v>35</v>
      </c>
      <c r="R741" s="453"/>
      <c r="S741" s="453"/>
      <c r="T741" s="459" t="str">
        <f>IF(Q741&lt;&gt;"",VLOOKUP(Q741,'DON GIA'!$H$1:$K$103,4,0),"")</f>
        <v/>
      </c>
      <c r="U741" s="459" t="str">
        <f t="shared" si="149"/>
        <v/>
      </c>
      <c r="V741" s="456" t="s">
        <v>1063</v>
      </c>
      <c r="W741" s="453" t="s">
        <v>27</v>
      </c>
      <c r="X741" s="460">
        <v>36.4</v>
      </c>
      <c r="Y741" s="461"/>
      <c r="Z741" s="459">
        <f>IF(V741&lt;&gt;"",VLOOKUP(V741,'DON GIA'!$A$1:$D$346,4,0),"")</f>
        <v>3941166</v>
      </c>
      <c r="AA741" s="459">
        <f t="shared" si="150"/>
        <v>143458442.40000001</v>
      </c>
      <c r="AB741" s="452"/>
      <c r="AC741" s="452" t="s">
        <v>29</v>
      </c>
      <c r="AD741" s="452" t="s">
        <v>30</v>
      </c>
      <c r="AE741" s="452" t="s">
        <v>31</v>
      </c>
      <c r="AF741" s="452" t="s">
        <v>32</v>
      </c>
      <c r="AG741" s="453" t="s">
        <v>41</v>
      </c>
      <c r="AH741" s="452" t="s">
        <v>579</v>
      </c>
      <c r="AI741" s="453" t="s">
        <v>560</v>
      </c>
      <c r="AJ741" s="453">
        <v>1</v>
      </c>
      <c r="AK741" s="459">
        <f>IF(AH741&lt;&gt;"",VLOOKUP(AH741,'DON GIA'!$M$1:$P$9,4,0),"")</f>
        <v>17000000</v>
      </c>
      <c r="AL741" s="459">
        <f t="shared" si="143"/>
        <v>17000000</v>
      </c>
      <c r="AM741" s="453"/>
      <c r="AN741" s="453"/>
      <c r="AO741" s="449" t="str">
        <f t="shared" si="146"/>
        <v/>
      </c>
      <c r="AP741" s="463" t="s">
        <v>1854</v>
      </c>
      <c r="AQ741" s="462"/>
    </row>
    <row r="742" spans="1:43" ht="409.5" outlineLevel="2">
      <c r="A742" s="455" t="e">
        <f>IF(C741&lt;&gt;"",$C$8:C741,A741)</f>
        <v>#VALUE!</v>
      </c>
      <c r="B742" s="443" t="str">
        <f>IF(C742&lt;&gt;"",COUNTA($C$8:C742),"")</f>
        <v/>
      </c>
      <c r="C742" s="443"/>
      <c r="D742" s="452"/>
      <c r="E742" s="453"/>
      <c r="F742" s="453"/>
      <c r="G742" s="453"/>
      <c r="H742" s="453"/>
      <c r="I742" s="453"/>
      <c r="J742" s="453"/>
      <c r="K742" s="456"/>
      <c r="L742" s="457"/>
      <c r="M742" s="458" t="str">
        <f>IF(K742&lt;&gt;"",VLOOKUP(K742,'DON GIA'!$S$1:$U$19,3,0),"")</f>
        <v/>
      </c>
      <c r="N742" s="458" t="str">
        <f>IF(K742&lt;&gt;"",VLOOKUP(K742,'DON GIA'!$S$1:$V$19,4,0),"")</f>
        <v/>
      </c>
      <c r="O742" s="458" t="str">
        <f t="shared" si="141"/>
        <v/>
      </c>
      <c r="P742" s="458" t="str">
        <f t="shared" si="142"/>
        <v/>
      </c>
      <c r="Q742" s="452" t="s">
        <v>35</v>
      </c>
      <c r="R742" s="453"/>
      <c r="S742" s="453"/>
      <c r="T742" s="459" t="str">
        <f>IF(Q742&lt;&gt;"",VLOOKUP(Q742,'DON GIA'!$H$1:$K$103,4,0),"")</f>
        <v/>
      </c>
      <c r="U742" s="459" t="str">
        <f t="shared" si="149"/>
        <v/>
      </c>
      <c r="V742" s="456" t="s">
        <v>1006</v>
      </c>
      <c r="W742" s="453" t="s">
        <v>27</v>
      </c>
      <c r="X742" s="460">
        <v>89.79</v>
      </c>
      <c r="Y742" s="461"/>
      <c r="Z742" s="459">
        <f>IF(V742&lt;&gt;"",VLOOKUP(V742,'DON GIA'!$A$1:$D$346,4,0),"")</f>
        <v>109890</v>
      </c>
      <c r="AA742" s="459">
        <f t="shared" si="150"/>
        <v>9867023.1000000015</v>
      </c>
      <c r="AB742" s="452"/>
      <c r="AC742" s="452"/>
      <c r="AD742" s="452"/>
      <c r="AE742" s="452"/>
      <c r="AF742" s="452"/>
      <c r="AG742" s="453"/>
      <c r="AH742" s="452"/>
      <c r="AI742" s="453"/>
      <c r="AJ742" s="453"/>
      <c r="AK742" s="459" t="str">
        <f>IF(AH742&lt;&gt;"",VLOOKUP(AH742,'DON GIA'!$M$1:$P$9,4,0),"")</f>
        <v/>
      </c>
      <c r="AL742" s="459" t="str">
        <f t="shared" si="143"/>
        <v/>
      </c>
      <c r="AM742" s="453"/>
      <c r="AN742" s="453"/>
      <c r="AO742" s="449" t="str">
        <f t="shared" si="146"/>
        <v/>
      </c>
      <c r="AP742" s="456" t="s">
        <v>606</v>
      </c>
      <c r="AQ742" s="462"/>
    </row>
    <row r="743" spans="1:43" ht="257.25" outlineLevel="2">
      <c r="A743" s="455" t="e">
        <f>IF(C742&lt;&gt;"",$C$8:C742,A742)</f>
        <v>#VALUE!</v>
      </c>
      <c r="B743" s="443" t="str">
        <f>IF(C743&lt;&gt;"",COUNTA($C$8:C743),"")</f>
        <v/>
      </c>
      <c r="C743" s="443"/>
      <c r="D743" s="452"/>
      <c r="E743" s="453"/>
      <c r="F743" s="453"/>
      <c r="G743" s="453"/>
      <c r="H743" s="453"/>
      <c r="I743" s="453"/>
      <c r="J743" s="453"/>
      <c r="K743" s="456"/>
      <c r="L743" s="457"/>
      <c r="M743" s="458" t="str">
        <f>IF(K743&lt;&gt;"",VLOOKUP(K743,'DON GIA'!$S$1:$U$19,3,0),"")</f>
        <v/>
      </c>
      <c r="N743" s="458" t="str">
        <f>IF(K743&lt;&gt;"",VLOOKUP(K743,'DON GIA'!$S$1:$V$19,4,0),"")</f>
        <v/>
      </c>
      <c r="O743" s="458" t="str">
        <f t="shared" si="141"/>
        <v/>
      </c>
      <c r="P743" s="458" t="str">
        <f t="shared" si="142"/>
        <v/>
      </c>
      <c r="Q743" s="452" t="s">
        <v>35</v>
      </c>
      <c r="R743" s="453"/>
      <c r="S743" s="453"/>
      <c r="T743" s="459" t="str">
        <f>IF(Q743&lt;&gt;"",VLOOKUP(Q743,'DON GIA'!$H$1:$K$103,4,0),"")</f>
        <v/>
      </c>
      <c r="U743" s="459" t="str">
        <f t="shared" si="149"/>
        <v/>
      </c>
      <c r="V743" s="456" t="s">
        <v>1163</v>
      </c>
      <c r="W743" s="453" t="s">
        <v>27</v>
      </c>
      <c r="X743" s="460">
        <v>5.89</v>
      </c>
      <c r="Y743" s="461"/>
      <c r="Z743" s="459">
        <f>IF(V743&lt;&gt;"",VLOOKUP(V743,'DON GIA'!$A$1:$D$346,4,0),"")</f>
        <v>5058826</v>
      </c>
      <c r="AA743" s="459">
        <f t="shared" si="150"/>
        <v>29796485.139999997</v>
      </c>
      <c r="AB743" s="452"/>
      <c r="AC743" s="452"/>
      <c r="AD743" s="452"/>
      <c r="AE743" s="452" t="s">
        <v>31</v>
      </c>
      <c r="AF743" s="452"/>
      <c r="AG743" s="453" t="s">
        <v>34</v>
      </c>
      <c r="AH743" s="452"/>
      <c r="AI743" s="453"/>
      <c r="AJ743" s="453"/>
      <c r="AK743" s="459" t="str">
        <f>IF(AH743&lt;&gt;"",VLOOKUP(AH743,'DON GIA'!$M$1:$P$9,4,0),"")</f>
        <v/>
      </c>
      <c r="AL743" s="459" t="str">
        <f t="shared" si="143"/>
        <v/>
      </c>
      <c r="AM743" s="453"/>
      <c r="AN743" s="453"/>
      <c r="AO743" s="449" t="str">
        <f t="shared" si="146"/>
        <v/>
      </c>
      <c r="AP743" s="463" t="s">
        <v>1855</v>
      </c>
      <c r="AQ743" s="462"/>
    </row>
    <row r="744" spans="1:43" ht="157.5" outlineLevel="2">
      <c r="A744" s="455" t="e">
        <f>IF(C743&lt;&gt;"",$C$8:C743,A743)</f>
        <v>#VALUE!</v>
      </c>
      <c r="B744" s="443" t="str">
        <f>IF(C744&lt;&gt;"",COUNTA($C$8:C744),"")</f>
        <v/>
      </c>
      <c r="C744" s="443"/>
      <c r="D744" s="452"/>
      <c r="E744" s="453"/>
      <c r="F744" s="453"/>
      <c r="G744" s="453"/>
      <c r="H744" s="453"/>
      <c r="I744" s="453"/>
      <c r="J744" s="453"/>
      <c r="K744" s="456"/>
      <c r="L744" s="457"/>
      <c r="M744" s="458" t="str">
        <f>IF(K744&lt;&gt;"",VLOOKUP(K744,'DON GIA'!$S$1:$U$19,3,0),"")</f>
        <v/>
      </c>
      <c r="N744" s="458" t="str">
        <f>IF(K744&lt;&gt;"",VLOOKUP(K744,'DON GIA'!$S$1:$V$19,4,0),"")</f>
        <v/>
      </c>
      <c r="O744" s="458" t="str">
        <f t="shared" si="141"/>
        <v/>
      </c>
      <c r="P744" s="458" t="str">
        <f t="shared" si="142"/>
        <v/>
      </c>
      <c r="Q744" s="452" t="s">
        <v>35</v>
      </c>
      <c r="R744" s="453"/>
      <c r="S744" s="453"/>
      <c r="T744" s="459" t="str">
        <f>IF(Q744&lt;&gt;"",VLOOKUP(Q744,'DON GIA'!$H$1:$K$103,4,0),"")</f>
        <v/>
      </c>
      <c r="U744" s="459" t="str">
        <f t="shared" si="149"/>
        <v/>
      </c>
      <c r="V744" s="456" t="s">
        <v>1120</v>
      </c>
      <c r="W744" s="453" t="s">
        <v>38</v>
      </c>
      <c r="X744" s="460">
        <v>0.627</v>
      </c>
      <c r="Y744" s="461"/>
      <c r="Z744" s="459">
        <f>IF(V744&lt;&gt;"",VLOOKUP(V744,'DON GIA'!$A$1:$D$346,4,0),"")</f>
        <v>2523428</v>
      </c>
      <c r="AA744" s="459">
        <f t="shared" si="150"/>
        <v>1582189.3559999999</v>
      </c>
      <c r="AB744" s="452"/>
      <c r="AC744" s="452"/>
      <c r="AD744" s="452"/>
      <c r="AE744" s="452"/>
      <c r="AF744" s="452"/>
      <c r="AG744" s="453"/>
      <c r="AH744" s="452"/>
      <c r="AI744" s="453"/>
      <c r="AJ744" s="453"/>
      <c r="AK744" s="459" t="str">
        <f>IF(AH744&lt;&gt;"",VLOOKUP(AH744,'DON GIA'!$M$1:$P$9,4,0),"")</f>
        <v/>
      </c>
      <c r="AL744" s="459" t="str">
        <f t="shared" si="143"/>
        <v/>
      </c>
      <c r="AM744" s="453"/>
      <c r="AN744" s="453"/>
      <c r="AO744" s="449" t="str">
        <f t="shared" si="146"/>
        <v/>
      </c>
      <c r="AP744" s="463" t="s">
        <v>349</v>
      </c>
      <c r="AQ744" s="462"/>
    </row>
    <row r="745" spans="1:43" ht="63" outlineLevel="2">
      <c r="A745" s="455" t="e">
        <f>IF(C744&lt;&gt;"",$C$8:C744,A744)</f>
        <v>#VALUE!</v>
      </c>
      <c r="B745" s="443" t="str">
        <f>IF(C745&lt;&gt;"",COUNTA($C$8:C745),"")</f>
        <v/>
      </c>
      <c r="C745" s="443"/>
      <c r="D745" s="452"/>
      <c r="E745" s="453"/>
      <c r="F745" s="453"/>
      <c r="G745" s="453"/>
      <c r="H745" s="453"/>
      <c r="I745" s="453"/>
      <c r="J745" s="453"/>
      <c r="K745" s="456"/>
      <c r="L745" s="457"/>
      <c r="M745" s="458" t="str">
        <f>IF(K745&lt;&gt;"",VLOOKUP(K745,'DON GIA'!$S$1:$U$19,3,0),"")</f>
        <v/>
      </c>
      <c r="N745" s="458" t="str">
        <f>IF(K745&lt;&gt;"",VLOOKUP(K745,'DON GIA'!$S$1:$V$19,4,0),"")</f>
        <v/>
      </c>
      <c r="O745" s="458" t="str">
        <f t="shared" si="141"/>
        <v/>
      </c>
      <c r="P745" s="458" t="str">
        <f t="shared" si="142"/>
        <v/>
      </c>
      <c r="Q745" s="452" t="s">
        <v>35</v>
      </c>
      <c r="R745" s="453"/>
      <c r="S745" s="453"/>
      <c r="T745" s="459" t="str">
        <f>IF(Q745&lt;&gt;"",VLOOKUP(Q745,'DON GIA'!$H$1:$K$103,4,0),"")</f>
        <v/>
      </c>
      <c r="U745" s="459" t="str">
        <f t="shared" si="149"/>
        <v/>
      </c>
      <c r="V745" s="456" t="s">
        <v>1181</v>
      </c>
      <c r="W745" s="453" t="s">
        <v>27</v>
      </c>
      <c r="X745" s="460">
        <v>8.1</v>
      </c>
      <c r="Y745" s="461"/>
      <c r="Z745" s="459">
        <f>IF(V745&lt;&gt;"",VLOOKUP(V745,'DON GIA'!$A$1:$D$346,4,0),"")</f>
        <v>282038</v>
      </c>
      <c r="AA745" s="459">
        <f t="shared" si="150"/>
        <v>2284507.7999999998</v>
      </c>
      <c r="AB745" s="452"/>
      <c r="AC745" s="452"/>
      <c r="AD745" s="452"/>
      <c r="AE745" s="452"/>
      <c r="AF745" s="452"/>
      <c r="AG745" s="453"/>
      <c r="AH745" s="452"/>
      <c r="AI745" s="453"/>
      <c r="AJ745" s="453"/>
      <c r="AK745" s="459" t="str">
        <f>IF(AH745&lt;&gt;"",VLOOKUP(AH745,'DON GIA'!$M$1:$P$9,4,0),"")</f>
        <v/>
      </c>
      <c r="AL745" s="459" t="str">
        <f t="shared" si="143"/>
        <v/>
      </c>
      <c r="AM745" s="453"/>
      <c r="AN745" s="453"/>
      <c r="AO745" s="449" t="str">
        <f t="shared" si="146"/>
        <v/>
      </c>
      <c r="AP745" s="456"/>
      <c r="AQ745" s="462"/>
    </row>
    <row r="746" spans="1:43" ht="63" outlineLevel="2">
      <c r="A746" s="455" t="e">
        <f>IF(C745&lt;&gt;"",$C$8:C745,A745)</f>
        <v>#VALUE!</v>
      </c>
      <c r="B746" s="443" t="str">
        <f>IF(C746&lt;&gt;"",COUNTA($C$8:C746),"")</f>
        <v/>
      </c>
      <c r="C746" s="443"/>
      <c r="D746" s="452"/>
      <c r="E746" s="453"/>
      <c r="F746" s="453"/>
      <c r="G746" s="453"/>
      <c r="H746" s="453"/>
      <c r="I746" s="453"/>
      <c r="J746" s="453"/>
      <c r="K746" s="456"/>
      <c r="L746" s="457"/>
      <c r="M746" s="458" t="str">
        <f>IF(K746&lt;&gt;"",VLOOKUP(K746,'DON GIA'!$S$1:$U$19,3,0),"")</f>
        <v/>
      </c>
      <c r="N746" s="458" t="str">
        <f>IF(K746&lt;&gt;"",VLOOKUP(K746,'DON GIA'!$S$1:$V$19,4,0),"")</f>
        <v/>
      </c>
      <c r="O746" s="458" t="str">
        <f t="shared" si="141"/>
        <v/>
      </c>
      <c r="P746" s="458" t="str">
        <f t="shared" si="142"/>
        <v/>
      </c>
      <c r="Q746" s="452" t="s">
        <v>35</v>
      </c>
      <c r="R746" s="453"/>
      <c r="S746" s="453"/>
      <c r="T746" s="459" t="str">
        <f>IF(Q746&lt;&gt;"",VLOOKUP(Q746,'DON GIA'!$H$1:$K$103,4,0),"")</f>
        <v/>
      </c>
      <c r="U746" s="459" t="str">
        <f t="shared" si="149"/>
        <v/>
      </c>
      <c r="V746" s="456" t="s">
        <v>1121</v>
      </c>
      <c r="W746" s="453" t="s">
        <v>27</v>
      </c>
      <c r="X746" s="460">
        <v>1.98</v>
      </c>
      <c r="Y746" s="461"/>
      <c r="Z746" s="459">
        <f>IF(V746&lt;&gt;"",VLOOKUP(V746,'DON GIA'!$A$1:$D$346,4,0),"")</f>
        <v>1398600</v>
      </c>
      <c r="AA746" s="459">
        <f t="shared" si="150"/>
        <v>2769228</v>
      </c>
      <c r="AB746" s="452"/>
      <c r="AC746" s="452"/>
      <c r="AD746" s="452"/>
      <c r="AE746" s="452"/>
      <c r="AF746" s="452"/>
      <c r="AG746" s="453"/>
      <c r="AH746" s="452"/>
      <c r="AI746" s="453"/>
      <c r="AJ746" s="453"/>
      <c r="AK746" s="459" t="str">
        <f>IF(AH746&lt;&gt;"",VLOOKUP(AH746,'DON GIA'!$M$1:$P$9,4,0),"")</f>
        <v/>
      </c>
      <c r="AL746" s="459" t="str">
        <f t="shared" si="143"/>
        <v/>
      </c>
      <c r="AM746" s="453"/>
      <c r="AN746" s="453"/>
      <c r="AO746" s="449" t="str">
        <f t="shared" si="146"/>
        <v/>
      </c>
      <c r="AP746" s="456"/>
      <c r="AQ746" s="462"/>
    </row>
    <row r="747" spans="1:43" ht="63" outlineLevel="2">
      <c r="A747" s="455" t="e">
        <f>IF(C746&lt;&gt;"",$C$8:C746,A746)</f>
        <v>#VALUE!</v>
      </c>
      <c r="B747" s="443" t="str">
        <f>IF(C747&lt;&gt;"",COUNTA($C$8:C747),"")</f>
        <v/>
      </c>
      <c r="C747" s="443"/>
      <c r="D747" s="452"/>
      <c r="E747" s="453"/>
      <c r="F747" s="453"/>
      <c r="G747" s="453"/>
      <c r="H747" s="453"/>
      <c r="I747" s="453"/>
      <c r="J747" s="453"/>
      <c r="K747" s="456"/>
      <c r="L747" s="457"/>
      <c r="M747" s="458" t="str">
        <f>IF(K747&lt;&gt;"",VLOOKUP(K747,'DON GIA'!$S$1:$U$19,3,0),"")</f>
        <v/>
      </c>
      <c r="N747" s="458" t="str">
        <f>IF(K747&lt;&gt;"",VLOOKUP(K747,'DON GIA'!$S$1:$V$19,4,0),"")</f>
        <v/>
      </c>
      <c r="O747" s="458" t="str">
        <f t="shared" si="141"/>
        <v/>
      </c>
      <c r="P747" s="458" t="str">
        <f t="shared" si="142"/>
        <v/>
      </c>
      <c r="Q747" s="452" t="s">
        <v>35</v>
      </c>
      <c r="R747" s="453"/>
      <c r="S747" s="453"/>
      <c r="T747" s="459" t="str">
        <f>IF(Q747&lt;&gt;"",VLOOKUP(Q747,'DON GIA'!$H$1:$K$103,4,0),"")</f>
        <v/>
      </c>
      <c r="U747" s="459" t="str">
        <f t="shared" si="149"/>
        <v/>
      </c>
      <c r="V747" s="456" t="s">
        <v>1105</v>
      </c>
      <c r="W747" s="453" t="s">
        <v>27</v>
      </c>
      <c r="X747" s="460">
        <f>1.44+1.35</f>
        <v>2.79</v>
      </c>
      <c r="Y747" s="461"/>
      <c r="Z747" s="459">
        <f>IF(V747&lt;&gt;"",VLOOKUP(V747,'DON GIA'!$A$1:$D$346,4,0),"")</f>
        <v>292949</v>
      </c>
      <c r="AA747" s="459">
        <f t="shared" si="150"/>
        <v>817327.71</v>
      </c>
      <c r="AB747" s="452"/>
      <c r="AC747" s="452"/>
      <c r="AD747" s="452"/>
      <c r="AE747" s="452"/>
      <c r="AF747" s="452"/>
      <c r="AG747" s="453"/>
      <c r="AH747" s="452"/>
      <c r="AI747" s="453"/>
      <c r="AJ747" s="453"/>
      <c r="AK747" s="459" t="str">
        <f>IF(AH747&lt;&gt;"",VLOOKUP(AH747,'DON GIA'!$M$1:$P$9,4,0),"")</f>
        <v/>
      </c>
      <c r="AL747" s="459" t="str">
        <f t="shared" si="143"/>
        <v/>
      </c>
      <c r="AM747" s="453"/>
      <c r="AN747" s="453"/>
      <c r="AO747" s="449" t="str">
        <f t="shared" si="146"/>
        <v/>
      </c>
      <c r="AP747" s="456"/>
      <c r="AQ747" s="462"/>
    </row>
    <row r="748" spans="1:43" ht="63" outlineLevel="2">
      <c r="A748" s="455" t="e">
        <f>IF(C747&lt;&gt;"",$C$8:C747,A747)</f>
        <v>#VALUE!</v>
      </c>
      <c r="B748" s="443" t="str">
        <f>IF(C748&lt;&gt;"",COUNTA($C$8:C748),"")</f>
        <v/>
      </c>
      <c r="C748" s="443"/>
      <c r="D748" s="452"/>
      <c r="E748" s="453"/>
      <c r="F748" s="453"/>
      <c r="G748" s="453"/>
      <c r="H748" s="453"/>
      <c r="I748" s="453"/>
      <c r="J748" s="453"/>
      <c r="K748" s="456"/>
      <c r="L748" s="457"/>
      <c r="M748" s="458" t="str">
        <f>IF(K748&lt;&gt;"",VLOOKUP(K748,'DON GIA'!$S$1:$U$19,3,0),"")</f>
        <v/>
      </c>
      <c r="N748" s="458" t="str">
        <f>IF(K748&lt;&gt;"",VLOOKUP(K748,'DON GIA'!$S$1:$V$19,4,0),"")</f>
        <v/>
      </c>
      <c r="O748" s="458" t="str">
        <f t="shared" si="141"/>
        <v/>
      </c>
      <c r="P748" s="458" t="str">
        <f t="shared" si="142"/>
        <v/>
      </c>
      <c r="Q748" s="452" t="s">
        <v>35</v>
      </c>
      <c r="R748" s="453"/>
      <c r="S748" s="453"/>
      <c r="T748" s="459" t="str">
        <f>IF(Q748&lt;&gt;"",VLOOKUP(Q748,'DON GIA'!$H$1:$K$103,4,0),"")</f>
        <v/>
      </c>
      <c r="U748" s="459" t="str">
        <f t="shared" si="149"/>
        <v/>
      </c>
      <c r="V748" s="456" t="s">
        <v>1108</v>
      </c>
      <c r="W748" s="453" t="s">
        <v>27</v>
      </c>
      <c r="X748" s="460">
        <v>9.8000000000000007</v>
      </c>
      <c r="Y748" s="461"/>
      <c r="Z748" s="459">
        <f>IF(V748&lt;&gt;"",VLOOKUP(V748,'DON GIA'!$A$1:$D$346,4,0),"")</f>
        <v>282038</v>
      </c>
      <c r="AA748" s="459">
        <f t="shared" si="150"/>
        <v>2763972.4000000004</v>
      </c>
      <c r="AB748" s="452"/>
      <c r="AC748" s="452"/>
      <c r="AD748" s="452"/>
      <c r="AE748" s="452"/>
      <c r="AF748" s="452"/>
      <c r="AG748" s="453"/>
      <c r="AH748" s="452"/>
      <c r="AI748" s="453"/>
      <c r="AJ748" s="453"/>
      <c r="AK748" s="459" t="str">
        <f>IF(AH748&lt;&gt;"",VLOOKUP(AH748,'DON GIA'!$M$1:$P$9,4,0),"")</f>
        <v/>
      </c>
      <c r="AL748" s="459" t="str">
        <f t="shared" si="143"/>
        <v/>
      </c>
      <c r="AM748" s="453"/>
      <c r="AN748" s="453"/>
      <c r="AO748" s="449" t="str">
        <f t="shared" si="146"/>
        <v/>
      </c>
      <c r="AP748" s="456"/>
      <c r="AQ748" s="462"/>
    </row>
    <row r="749" spans="1:43" ht="63" outlineLevel="2">
      <c r="A749" s="455" t="e">
        <f>IF(C748&lt;&gt;"",$C$8:C748,A748)</f>
        <v>#VALUE!</v>
      </c>
      <c r="B749" s="443" t="str">
        <f>IF(C749&lt;&gt;"",COUNTA($C$8:C749),"")</f>
        <v/>
      </c>
      <c r="C749" s="443"/>
      <c r="D749" s="452"/>
      <c r="E749" s="453"/>
      <c r="F749" s="453"/>
      <c r="G749" s="453"/>
      <c r="H749" s="453"/>
      <c r="I749" s="453"/>
      <c r="J749" s="453"/>
      <c r="K749" s="456"/>
      <c r="L749" s="457"/>
      <c r="M749" s="458" t="str">
        <f>IF(K749&lt;&gt;"",VLOOKUP(K749,'DON GIA'!$S$1:$U$19,3,0),"")</f>
        <v/>
      </c>
      <c r="N749" s="458" t="str">
        <f>IF(K749&lt;&gt;"",VLOOKUP(K749,'DON GIA'!$S$1:$V$19,4,0),"")</f>
        <v/>
      </c>
      <c r="O749" s="458" t="str">
        <f t="shared" si="141"/>
        <v/>
      </c>
      <c r="P749" s="458" t="str">
        <f t="shared" si="142"/>
        <v/>
      </c>
      <c r="Q749" s="452" t="s">
        <v>35</v>
      </c>
      <c r="R749" s="453"/>
      <c r="S749" s="453"/>
      <c r="T749" s="459" t="str">
        <f>IF(Q749&lt;&gt;"",VLOOKUP(Q749,'DON GIA'!$H$1:$K$103,4,0),"")</f>
        <v/>
      </c>
      <c r="U749" s="459" t="str">
        <f t="shared" si="149"/>
        <v/>
      </c>
      <c r="V749" s="456" t="s">
        <v>1177</v>
      </c>
      <c r="W749" s="453" t="s">
        <v>27</v>
      </c>
      <c r="X749" s="460">
        <v>8.73</v>
      </c>
      <c r="Y749" s="461"/>
      <c r="Z749" s="459">
        <f>IF(V749&lt;&gt;"",VLOOKUP(V749,'DON GIA'!$A$1:$D$346,4,0),"")</f>
        <v>282038</v>
      </c>
      <c r="AA749" s="459">
        <f t="shared" si="150"/>
        <v>2462191.7400000002</v>
      </c>
      <c r="AB749" s="452"/>
      <c r="AC749" s="452"/>
      <c r="AD749" s="452"/>
      <c r="AE749" s="452"/>
      <c r="AF749" s="452"/>
      <c r="AG749" s="453"/>
      <c r="AH749" s="452"/>
      <c r="AI749" s="453"/>
      <c r="AJ749" s="453"/>
      <c r="AK749" s="459" t="str">
        <f>IF(AH749&lt;&gt;"",VLOOKUP(AH749,'DON GIA'!$M$1:$P$9,4,0),"")</f>
        <v/>
      </c>
      <c r="AL749" s="459" t="str">
        <f t="shared" si="143"/>
        <v/>
      </c>
      <c r="AM749" s="453"/>
      <c r="AN749" s="453"/>
      <c r="AO749" s="449" t="str">
        <f t="shared" si="146"/>
        <v/>
      </c>
      <c r="AP749" s="456"/>
      <c r="AQ749" s="462"/>
    </row>
    <row r="750" spans="1:43" ht="94.5" outlineLevel="2">
      <c r="A750" s="455" t="e">
        <f>IF(C749&lt;&gt;"",$C$8:C749,A749)</f>
        <v>#VALUE!</v>
      </c>
      <c r="B750" s="443" t="str">
        <f>IF(C750&lt;&gt;"",COUNTA($C$8:C750),"")</f>
        <v/>
      </c>
      <c r="C750" s="443"/>
      <c r="D750" s="452"/>
      <c r="E750" s="453"/>
      <c r="F750" s="453"/>
      <c r="G750" s="453"/>
      <c r="H750" s="453"/>
      <c r="I750" s="453"/>
      <c r="J750" s="453"/>
      <c r="K750" s="456"/>
      <c r="L750" s="457"/>
      <c r="M750" s="458" t="str">
        <f>IF(K750&lt;&gt;"",VLOOKUP(K750,'DON GIA'!$S$1:$U$19,3,0),"")</f>
        <v/>
      </c>
      <c r="N750" s="458" t="str">
        <f>IF(K750&lt;&gt;"",VLOOKUP(K750,'DON GIA'!$S$1:$V$19,4,0),"")</f>
        <v/>
      </c>
      <c r="O750" s="458" t="str">
        <f t="shared" si="141"/>
        <v/>
      </c>
      <c r="P750" s="458" t="str">
        <f t="shared" si="142"/>
        <v/>
      </c>
      <c r="Q750" s="452" t="s">
        <v>35</v>
      </c>
      <c r="R750" s="453"/>
      <c r="S750" s="453"/>
      <c r="T750" s="459" t="str">
        <f>IF(Q750&lt;&gt;"",VLOOKUP(Q750,'DON GIA'!$H$1:$K$103,4,0),"")</f>
        <v/>
      </c>
      <c r="U750" s="459" t="str">
        <f t="shared" si="149"/>
        <v/>
      </c>
      <c r="V750" s="456" t="s">
        <v>1049</v>
      </c>
      <c r="W750" s="453" t="s">
        <v>42</v>
      </c>
      <c r="X750" s="460">
        <v>1</v>
      </c>
      <c r="Y750" s="461"/>
      <c r="Z750" s="459">
        <f>IF(V750&lt;&gt;"",VLOOKUP(V750,'DON GIA'!$A$1:$D$346,4,0),"")</f>
        <v>3793079</v>
      </c>
      <c r="AA750" s="459">
        <f t="shared" si="150"/>
        <v>3793079</v>
      </c>
      <c r="AB750" s="452"/>
      <c r="AC750" s="452"/>
      <c r="AD750" s="452"/>
      <c r="AE750" s="452"/>
      <c r="AF750" s="452"/>
      <c r="AG750" s="453"/>
      <c r="AH750" s="452"/>
      <c r="AI750" s="453"/>
      <c r="AJ750" s="453"/>
      <c r="AK750" s="459" t="str">
        <f>IF(AH750&lt;&gt;"",VLOOKUP(AH750,'DON GIA'!$M$1:$P$9,4,0),"")</f>
        <v/>
      </c>
      <c r="AL750" s="459" t="str">
        <f t="shared" si="143"/>
        <v/>
      </c>
      <c r="AM750" s="453"/>
      <c r="AN750" s="453"/>
      <c r="AO750" s="449" t="str">
        <f t="shared" si="146"/>
        <v/>
      </c>
      <c r="AP750" s="456"/>
      <c r="AQ750" s="462"/>
    </row>
    <row r="751" spans="1:43" ht="31.5" outlineLevel="2">
      <c r="A751" s="455" t="e">
        <f>IF(C750&lt;&gt;"",$C$8:C750,A750)</f>
        <v>#VALUE!</v>
      </c>
      <c r="B751" s="443" t="str">
        <f>IF(C751&lt;&gt;"",COUNTA($C$8:C751),"")</f>
        <v/>
      </c>
      <c r="C751" s="443"/>
      <c r="D751" s="444"/>
      <c r="E751" s="453"/>
      <c r="F751" s="453"/>
      <c r="G751" s="453"/>
      <c r="H751" s="453"/>
      <c r="I751" s="453"/>
      <c r="J751" s="453"/>
      <c r="K751" s="456"/>
      <c r="L751" s="457"/>
      <c r="M751" s="458" t="str">
        <f>IF(K751&lt;&gt;"",VLOOKUP(K751,'DON GIA'!$S$1:$U$19,3,0),"")</f>
        <v/>
      </c>
      <c r="N751" s="458" t="str">
        <f>IF(K751&lt;&gt;"",VLOOKUP(K751,'DON GIA'!$S$1:$V$19,4,0),"")</f>
        <v/>
      </c>
      <c r="O751" s="458" t="str">
        <f t="shared" si="141"/>
        <v/>
      </c>
      <c r="P751" s="458" t="str">
        <f t="shared" si="142"/>
        <v/>
      </c>
      <c r="Q751" s="452" t="s">
        <v>35</v>
      </c>
      <c r="R751" s="453"/>
      <c r="S751" s="453"/>
      <c r="T751" s="459" t="str">
        <f>IF(Q751&lt;&gt;"",VLOOKUP(Q751,'DON GIA'!$H$1:$K$103,4,0),"")</f>
        <v/>
      </c>
      <c r="U751" s="459" t="str">
        <f t="shared" si="149"/>
        <v/>
      </c>
      <c r="V751" s="456" t="s">
        <v>35</v>
      </c>
      <c r="W751" s="453"/>
      <c r="X751" s="460"/>
      <c r="Y751" s="461"/>
      <c r="Z751" s="459" t="str">
        <f>IF(V751&lt;&gt;"",VLOOKUP(V751,'DON GIA'!$A$1:$D$346,4,0),"")</f>
        <v/>
      </c>
      <c r="AA751" s="459" t="str">
        <f t="shared" si="150"/>
        <v/>
      </c>
      <c r="AB751" s="452"/>
      <c r="AC751" s="452"/>
      <c r="AD751" s="452"/>
      <c r="AE751" s="452"/>
      <c r="AF751" s="452"/>
      <c r="AG751" s="453"/>
      <c r="AH751" s="452"/>
      <c r="AI751" s="453"/>
      <c r="AJ751" s="453"/>
      <c r="AK751" s="459" t="str">
        <f>IF(AH751&lt;&gt;"",VLOOKUP(AH751,'DON GIA'!$M$1:$P$9,4,0),"")</f>
        <v/>
      </c>
      <c r="AL751" s="459" t="str">
        <f t="shared" si="143"/>
        <v/>
      </c>
      <c r="AM751" s="453"/>
      <c r="AN751" s="453"/>
      <c r="AO751" s="449" t="str">
        <f t="shared" si="146"/>
        <v/>
      </c>
      <c r="AP751" s="456"/>
      <c r="AQ751" s="462"/>
    </row>
    <row r="752" spans="1:43" ht="62.25" outlineLevel="1">
      <c r="A752" s="410" t="s">
        <v>805</v>
      </c>
      <c r="B752" s="443">
        <f>IF(C752&lt;&gt;"",COUNTA($C$8:C752),"")</f>
        <v>56</v>
      </c>
      <c r="C752" s="443">
        <v>448</v>
      </c>
      <c r="D752" s="444" t="s">
        <v>300</v>
      </c>
      <c r="E752" s="445"/>
      <c r="F752" s="445"/>
      <c r="G752" s="445"/>
      <c r="H752" s="445"/>
      <c r="I752" s="445"/>
      <c r="J752" s="445"/>
      <c r="K752" s="446"/>
      <c r="L752" s="447">
        <f>SUBTOTAL(9,L753:L769)</f>
        <v>134.85</v>
      </c>
      <c r="M752" s="448"/>
      <c r="N752" s="448"/>
      <c r="O752" s="448">
        <f>SUBTOTAL(9,O753:O769)</f>
        <v>226413150</v>
      </c>
      <c r="P752" s="448">
        <f>SUBTOTAL(9,P753:P769)</f>
        <v>182047500</v>
      </c>
      <c r="Q752" s="444"/>
      <c r="R752" s="445"/>
      <c r="S752" s="445">
        <f>SUBTOTAL(9,S753:S769)</f>
        <v>26</v>
      </c>
      <c r="T752" s="449"/>
      <c r="U752" s="449">
        <f>SUBTOTAL(9,U753:U769)</f>
        <v>5046000</v>
      </c>
      <c r="V752" s="446"/>
      <c r="W752" s="445"/>
      <c r="X752" s="450">
        <f>SUBTOTAL(9,X753:X769)</f>
        <v>224.99700000000001</v>
      </c>
      <c r="Y752" s="451">
        <f>SUBTOTAL(9,Y753:Y769)</f>
        <v>0</v>
      </c>
      <c r="Z752" s="449"/>
      <c r="AA752" s="449">
        <f>SUBTOTAL(9,AA753:AA769)</f>
        <v>583998937.84200001</v>
      </c>
      <c r="AB752" s="452"/>
      <c r="AC752" s="452"/>
      <c r="AD752" s="452"/>
      <c r="AE752" s="452"/>
      <c r="AF752" s="452"/>
      <c r="AG752" s="453"/>
      <c r="AH752" s="452"/>
      <c r="AI752" s="445"/>
      <c r="AJ752" s="445">
        <f>SUBTOTAL(9,AJ753:AJ769)</f>
        <v>2</v>
      </c>
      <c r="AK752" s="449"/>
      <c r="AL752" s="449">
        <f>SUBTOTAL(9,AL753:AL769)</f>
        <v>25895920</v>
      </c>
      <c r="AM752" s="445"/>
      <c r="AN752" s="445">
        <f>SUBTOTAL(9,AN753:AN769)</f>
        <v>1</v>
      </c>
      <c r="AO752" s="449">
        <f t="shared" si="146"/>
        <v>1023401507.842</v>
      </c>
      <c r="AP752" s="454"/>
      <c r="AQ752" s="423"/>
    </row>
    <row r="753" spans="1:43" ht="157.5" outlineLevel="2">
      <c r="A753" s="455" t="e">
        <f>IF(C752&lt;&gt;"",$C$8:C752,A751)</f>
        <v>#VALUE!</v>
      </c>
      <c r="B753" s="443" t="str">
        <f>IF(C753&lt;&gt;"",COUNTA($C$8:C753),"")</f>
        <v/>
      </c>
      <c r="C753" s="443"/>
      <c r="D753" s="452" t="s">
        <v>301</v>
      </c>
      <c r="E753" s="453">
        <v>1</v>
      </c>
      <c r="F753" s="453"/>
      <c r="G753" s="453">
        <v>425</v>
      </c>
      <c r="H753" s="453">
        <v>79</v>
      </c>
      <c r="I753" s="453" t="s">
        <v>223</v>
      </c>
      <c r="J753" s="453" t="s">
        <v>224</v>
      </c>
      <c r="K753" s="456" t="s">
        <v>974</v>
      </c>
      <c r="L753" s="457">
        <v>134.85</v>
      </c>
      <c r="M753" s="458">
        <f>IF(K753&lt;&gt;"",VLOOKUP(K753,'DON GIA'!$S$1:$U$19,3,0),"")</f>
        <v>1679000</v>
      </c>
      <c r="N753" s="458">
        <f>IF(K753&lt;&gt;"",VLOOKUP(K753,'DON GIA'!$S$1:$V$19,4,0),"")</f>
        <v>1350000</v>
      </c>
      <c r="O753" s="458">
        <f t="shared" si="141"/>
        <v>226413150</v>
      </c>
      <c r="P753" s="458">
        <f t="shared" si="142"/>
        <v>182047500</v>
      </c>
      <c r="Q753" s="452" t="s">
        <v>60</v>
      </c>
      <c r="R753" s="453" t="s">
        <v>44</v>
      </c>
      <c r="S753" s="453">
        <v>1</v>
      </c>
      <c r="T753" s="459">
        <f>IF(Q753&lt;&gt;"",VLOOKUP(Q753,'DON GIA'!$H$1:$K$103,4,0),"")</f>
        <v>3064000</v>
      </c>
      <c r="U753" s="459">
        <f t="shared" ref="U753:U769" si="151">IF(Q753&lt;&gt;"",IF(ISNUMBER(T753),S753*T753,""),"")</f>
        <v>3064000</v>
      </c>
      <c r="V753" s="456" t="s">
        <v>1005</v>
      </c>
      <c r="W753" s="453" t="s">
        <v>27</v>
      </c>
      <c r="X753" s="460">
        <v>90.33</v>
      </c>
      <c r="Y753" s="461"/>
      <c r="Z753" s="459">
        <f>IF(V753&lt;&gt;"",VLOOKUP(V753,'DON GIA'!$A$1:$D$346,4,0),"")</f>
        <v>5559129</v>
      </c>
      <c r="AA753" s="459">
        <f t="shared" ref="AA753:AA769" si="152">IF(V753&lt;&gt;"",IF(ISNUMBER(Z753),X753*Z753,""),"")</f>
        <v>502156122.56999999</v>
      </c>
      <c r="AB753" s="452" t="s">
        <v>28</v>
      </c>
      <c r="AC753" s="452" t="s">
        <v>29</v>
      </c>
      <c r="AD753" s="452" t="s">
        <v>30</v>
      </c>
      <c r="AE753" s="452" t="s">
        <v>31</v>
      </c>
      <c r="AF753" s="452" t="s">
        <v>34</v>
      </c>
      <c r="AG753" s="453" t="s">
        <v>33</v>
      </c>
      <c r="AH753" s="452" t="s">
        <v>562</v>
      </c>
      <c r="AI753" s="453" t="s">
        <v>409</v>
      </c>
      <c r="AJ753" s="453">
        <v>1</v>
      </c>
      <c r="AK753" s="459">
        <f>IF(AH753&lt;&gt;"",VLOOKUP(AH753,'DON GIA'!$M$1:$P$9,4,0),"")</f>
        <v>12895920</v>
      </c>
      <c r="AL753" s="459">
        <f t="shared" si="143"/>
        <v>12895920</v>
      </c>
      <c r="AM753" s="453" t="s">
        <v>407</v>
      </c>
      <c r="AN753" s="453">
        <v>1</v>
      </c>
      <c r="AO753" s="449" t="str">
        <f t="shared" si="146"/>
        <v/>
      </c>
      <c r="AP753" s="454" t="s">
        <v>1856</v>
      </c>
      <c r="AQ753" s="462"/>
    </row>
    <row r="754" spans="1:43" ht="409.5" outlineLevel="2">
      <c r="A754" s="455" t="e">
        <f>IF(C753&lt;&gt;"",$C$8:C753,A753)</f>
        <v>#VALUE!</v>
      </c>
      <c r="B754" s="443" t="str">
        <f>IF(C754&lt;&gt;"",COUNTA($C$8:C754),"")</f>
        <v/>
      </c>
      <c r="C754" s="443"/>
      <c r="D754" s="452" t="s">
        <v>71</v>
      </c>
      <c r="E754" s="453"/>
      <c r="F754" s="453"/>
      <c r="G754" s="453"/>
      <c r="H754" s="453"/>
      <c r="I754" s="453"/>
      <c r="J754" s="453"/>
      <c r="K754" s="456"/>
      <c r="L754" s="457"/>
      <c r="M754" s="458" t="str">
        <f>IF(K754&lt;&gt;"",VLOOKUP(K754,'DON GIA'!$S$1:$U$19,3,0),"")</f>
        <v/>
      </c>
      <c r="N754" s="458" t="str">
        <f>IF(K754&lt;&gt;"",VLOOKUP(K754,'DON GIA'!$S$1:$V$19,4,0),"")</f>
        <v/>
      </c>
      <c r="O754" s="458" t="str">
        <f t="shared" si="141"/>
        <v/>
      </c>
      <c r="P754" s="458" t="str">
        <f t="shared" si="142"/>
        <v/>
      </c>
      <c r="Q754" s="452" t="s">
        <v>302</v>
      </c>
      <c r="R754" s="453" t="s">
        <v>44</v>
      </c>
      <c r="S754" s="453">
        <v>1</v>
      </c>
      <c r="T754" s="459">
        <f>IF(Q754&lt;&gt;"",VLOOKUP(Q754,'DON GIA'!$H$1:$K$103,4,0),"")</f>
        <v>360000</v>
      </c>
      <c r="U754" s="459">
        <f t="shared" si="151"/>
        <v>360000</v>
      </c>
      <c r="V754" s="456" t="s">
        <v>1144</v>
      </c>
      <c r="W754" s="453" t="s">
        <v>27</v>
      </c>
      <c r="X754" s="460">
        <v>3</v>
      </c>
      <c r="Y754" s="461"/>
      <c r="Z754" s="459">
        <f>IF(V754&lt;&gt;"",VLOOKUP(V754,'DON GIA'!$A$1:$D$346,4,0),"")</f>
        <v>10375629</v>
      </c>
      <c r="AA754" s="459">
        <f t="shared" si="152"/>
        <v>31126887</v>
      </c>
      <c r="AB754" s="452"/>
      <c r="AC754" s="452"/>
      <c r="AD754" s="452"/>
      <c r="AE754" s="452" t="s">
        <v>31</v>
      </c>
      <c r="AF754" s="452"/>
      <c r="AG754" s="453" t="s">
        <v>34</v>
      </c>
      <c r="AH754" s="452" t="s">
        <v>578</v>
      </c>
      <c r="AI754" s="453" t="s">
        <v>560</v>
      </c>
      <c r="AJ754" s="453">
        <v>1</v>
      </c>
      <c r="AK754" s="459">
        <f>IF(AH754&lt;&gt;"",VLOOKUP(AH754,'DON GIA'!$M$1:$P$9,4,0),"")</f>
        <v>13000000</v>
      </c>
      <c r="AL754" s="459">
        <f t="shared" si="143"/>
        <v>13000000</v>
      </c>
      <c r="AM754" s="453"/>
      <c r="AN754" s="453"/>
      <c r="AO754" s="449" t="str">
        <f t="shared" si="146"/>
        <v/>
      </c>
      <c r="AP754" s="463" t="s">
        <v>1857</v>
      </c>
      <c r="AQ754" s="462"/>
    </row>
    <row r="755" spans="1:43" ht="257.25" outlineLevel="2">
      <c r="A755" s="455" t="e">
        <f>IF(C754&lt;&gt;"",$C$8:C754,A754)</f>
        <v>#VALUE!</v>
      </c>
      <c r="B755" s="443" t="str">
        <f>IF(C755&lt;&gt;"",COUNTA($C$8:C755),"")</f>
        <v/>
      </c>
      <c r="C755" s="443"/>
      <c r="D755" s="452"/>
      <c r="E755" s="453"/>
      <c r="F755" s="453"/>
      <c r="G755" s="453"/>
      <c r="H755" s="453"/>
      <c r="I755" s="453"/>
      <c r="J755" s="453"/>
      <c r="K755" s="456"/>
      <c r="L755" s="457"/>
      <c r="M755" s="458" t="str">
        <f>IF(K755&lt;&gt;"",VLOOKUP(K755,'DON GIA'!$S$1:$U$19,3,0),"")</f>
        <v/>
      </c>
      <c r="N755" s="458" t="str">
        <f>IF(K755&lt;&gt;"",VLOOKUP(K755,'DON GIA'!$S$1:$V$19,4,0),"")</f>
        <v/>
      </c>
      <c r="O755" s="458" t="str">
        <f t="shared" si="141"/>
        <v/>
      </c>
      <c r="P755" s="458" t="str">
        <f t="shared" si="142"/>
        <v/>
      </c>
      <c r="Q755" s="452" t="s">
        <v>52</v>
      </c>
      <c r="R755" s="453" t="s">
        <v>44</v>
      </c>
      <c r="S755" s="453">
        <v>3</v>
      </c>
      <c r="T755" s="459">
        <f>IF(Q755&lt;&gt;"",VLOOKUP(Q755,'DON GIA'!$H$1:$K$103,4,0),"")</f>
        <v>76000</v>
      </c>
      <c r="U755" s="459">
        <f t="shared" si="151"/>
        <v>228000</v>
      </c>
      <c r="V755" s="456"/>
      <c r="W755" s="453"/>
      <c r="X755" s="460"/>
      <c r="Y755" s="461"/>
      <c r="Z755" s="459" t="str">
        <f>IF(V755&lt;&gt;"",VLOOKUP(V755,'DON GIA'!$A$1:$D$346,4,0),"")</f>
        <v/>
      </c>
      <c r="AA755" s="459" t="str">
        <f t="shared" si="152"/>
        <v/>
      </c>
      <c r="AB755" s="452"/>
      <c r="AC755" s="452"/>
      <c r="AD755" s="452"/>
      <c r="AE755" s="452"/>
      <c r="AF755" s="452"/>
      <c r="AG755" s="453"/>
      <c r="AH755" s="452"/>
      <c r="AI755" s="453"/>
      <c r="AJ755" s="453"/>
      <c r="AK755" s="459" t="str">
        <f>IF(AH755&lt;&gt;"",VLOOKUP(AH755,'DON GIA'!$M$1:$P$9,4,0),"")</f>
        <v/>
      </c>
      <c r="AL755" s="459" t="str">
        <f t="shared" si="143"/>
        <v/>
      </c>
      <c r="AM755" s="453"/>
      <c r="AN755" s="453"/>
      <c r="AO755" s="449" t="str">
        <f t="shared" si="146"/>
        <v/>
      </c>
      <c r="AP755" s="463" t="s">
        <v>1858</v>
      </c>
      <c r="AQ755" s="462"/>
    </row>
    <row r="756" spans="1:43" ht="157.5" outlineLevel="2">
      <c r="A756" s="455" t="e">
        <f>IF(C755&lt;&gt;"",$C$8:C755,A755)</f>
        <v>#VALUE!</v>
      </c>
      <c r="B756" s="443" t="str">
        <f>IF(C756&lt;&gt;"",COUNTA($C$8:C756),"")</f>
        <v/>
      </c>
      <c r="C756" s="443"/>
      <c r="D756" s="452"/>
      <c r="E756" s="453"/>
      <c r="F756" s="453"/>
      <c r="G756" s="453"/>
      <c r="H756" s="453"/>
      <c r="I756" s="453"/>
      <c r="J756" s="453"/>
      <c r="K756" s="456"/>
      <c r="L756" s="457"/>
      <c r="M756" s="458" t="str">
        <f>IF(K756&lt;&gt;"",VLOOKUP(K756,'DON GIA'!$S$1:$U$19,3,0),"")</f>
        <v/>
      </c>
      <c r="N756" s="458" t="str">
        <f>IF(K756&lt;&gt;"",VLOOKUP(K756,'DON GIA'!$S$1:$V$19,4,0),"")</f>
        <v/>
      </c>
      <c r="O756" s="458" t="str">
        <f t="shared" si="141"/>
        <v/>
      </c>
      <c r="P756" s="458" t="str">
        <f t="shared" si="142"/>
        <v/>
      </c>
      <c r="Q756" s="452" t="s">
        <v>53</v>
      </c>
      <c r="R756" s="453" t="s">
        <v>44</v>
      </c>
      <c r="S756" s="453">
        <v>17</v>
      </c>
      <c r="T756" s="459">
        <f>IF(Q756&lt;&gt;"",VLOOKUP(Q756,'DON GIA'!$H$1:$K$103,4,0),"")</f>
        <v>34000</v>
      </c>
      <c r="U756" s="459">
        <f t="shared" si="151"/>
        <v>578000</v>
      </c>
      <c r="V756" s="456" t="s">
        <v>1023</v>
      </c>
      <c r="W756" s="453" t="s">
        <v>38</v>
      </c>
      <c r="X756" s="460">
        <v>3.3000000000000002E-2</v>
      </c>
      <c r="Y756" s="461"/>
      <c r="Z756" s="459">
        <f>IF(V756&lt;&gt;"",VLOOKUP(V756,'DON GIA'!$A$1:$D$346,4,0),"")</f>
        <v>2523428</v>
      </c>
      <c r="AA756" s="459">
        <f t="shared" si="152"/>
        <v>83273.124000000011</v>
      </c>
      <c r="AB756" s="452"/>
      <c r="AC756" s="452"/>
      <c r="AD756" s="452"/>
      <c r="AE756" s="452"/>
      <c r="AF756" s="452"/>
      <c r="AG756" s="453"/>
      <c r="AH756" s="452"/>
      <c r="AI756" s="453"/>
      <c r="AJ756" s="453"/>
      <c r="AK756" s="459" t="str">
        <f>IF(AH756&lt;&gt;"",VLOOKUP(AH756,'DON GIA'!$M$1:$P$9,4,0),"")</f>
        <v/>
      </c>
      <c r="AL756" s="459" t="str">
        <f t="shared" si="143"/>
        <v/>
      </c>
      <c r="AM756" s="453"/>
      <c r="AN756" s="453"/>
      <c r="AO756" s="449" t="str">
        <f t="shared" si="146"/>
        <v/>
      </c>
      <c r="AP756" s="463" t="s">
        <v>349</v>
      </c>
      <c r="AQ756" s="462"/>
    </row>
    <row r="757" spans="1:43" ht="63" outlineLevel="2">
      <c r="A757" s="455" t="e">
        <f>IF(C756&lt;&gt;"",$C$8:C756,A756)</f>
        <v>#VALUE!</v>
      </c>
      <c r="B757" s="443" t="str">
        <f>IF(C757&lt;&gt;"",COUNTA($C$8:C757),"")</f>
        <v/>
      </c>
      <c r="C757" s="443"/>
      <c r="D757" s="452"/>
      <c r="E757" s="453"/>
      <c r="F757" s="453"/>
      <c r="G757" s="453"/>
      <c r="H757" s="453"/>
      <c r="I757" s="453"/>
      <c r="J757" s="453"/>
      <c r="K757" s="456"/>
      <c r="L757" s="457"/>
      <c r="M757" s="458" t="str">
        <f>IF(K757&lt;&gt;"",VLOOKUP(K757,'DON GIA'!$S$1:$U$19,3,0),"")</f>
        <v/>
      </c>
      <c r="N757" s="458" t="str">
        <f>IF(K757&lt;&gt;"",VLOOKUP(K757,'DON GIA'!$S$1:$V$19,4,0),"")</f>
        <v/>
      </c>
      <c r="O757" s="458" t="str">
        <f t="shared" si="141"/>
        <v/>
      </c>
      <c r="P757" s="458" t="str">
        <f t="shared" si="142"/>
        <v/>
      </c>
      <c r="Q757" s="452" t="s">
        <v>303</v>
      </c>
      <c r="R757" s="453" t="s">
        <v>44</v>
      </c>
      <c r="S757" s="453">
        <v>1</v>
      </c>
      <c r="T757" s="459">
        <f>IF(Q757&lt;&gt;"",VLOOKUP(Q757,'DON GIA'!$H$1:$K$103,4,0),"")</f>
        <v>780000</v>
      </c>
      <c r="U757" s="459">
        <f t="shared" si="151"/>
        <v>780000</v>
      </c>
      <c r="V757" s="456" t="s">
        <v>1105</v>
      </c>
      <c r="W757" s="453" t="s">
        <v>27</v>
      </c>
      <c r="X757" s="460">
        <f>3.6+0.96</f>
        <v>4.5600000000000005</v>
      </c>
      <c r="Y757" s="461"/>
      <c r="Z757" s="459">
        <f>IF(V757&lt;&gt;"",VLOOKUP(V757,'DON GIA'!$A$1:$D$346,4,0),"")</f>
        <v>292949</v>
      </c>
      <c r="AA757" s="459">
        <f t="shared" si="152"/>
        <v>1335847.4400000002</v>
      </c>
      <c r="AB757" s="452"/>
      <c r="AC757" s="452"/>
      <c r="AD757" s="452"/>
      <c r="AE757" s="452"/>
      <c r="AF757" s="452"/>
      <c r="AG757" s="453"/>
      <c r="AH757" s="452"/>
      <c r="AI757" s="453"/>
      <c r="AJ757" s="453"/>
      <c r="AK757" s="459" t="str">
        <f>IF(AH757&lt;&gt;"",VLOOKUP(AH757,'DON GIA'!$M$1:$P$9,4,0),"")</f>
        <v/>
      </c>
      <c r="AL757" s="459" t="str">
        <f t="shared" si="143"/>
        <v/>
      </c>
      <c r="AM757" s="453"/>
      <c r="AN757" s="453"/>
      <c r="AO757" s="449" t="str">
        <f t="shared" si="146"/>
        <v/>
      </c>
      <c r="AP757" s="456"/>
      <c r="AQ757" s="462"/>
    </row>
    <row r="758" spans="1:43" ht="63" outlineLevel="2">
      <c r="A758" s="455" t="e">
        <f>IF(C757&lt;&gt;"",$C$8:C757,A757)</f>
        <v>#VALUE!</v>
      </c>
      <c r="B758" s="443" t="str">
        <f>IF(C758&lt;&gt;"",COUNTA($C$8:C758),"")</f>
        <v/>
      </c>
      <c r="C758" s="443"/>
      <c r="D758" s="452"/>
      <c r="E758" s="453"/>
      <c r="F758" s="453"/>
      <c r="G758" s="453"/>
      <c r="H758" s="453"/>
      <c r="I758" s="453"/>
      <c r="J758" s="453"/>
      <c r="K758" s="456"/>
      <c r="L758" s="457"/>
      <c r="M758" s="458" t="str">
        <f>IF(K758&lt;&gt;"",VLOOKUP(K758,'DON GIA'!$S$1:$U$19,3,0),"")</f>
        <v/>
      </c>
      <c r="N758" s="458" t="str">
        <f>IF(K758&lt;&gt;"",VLOOKUP(K758,'DON GIA'!$S$1:$V$19,4,0),"")</f>
        <v/>
      </c>
      <c r="O758" s="458" t="str">
        <f t="shared" si="141"/>
        <v/>
      </c>
      <c r="P758" s="458" t="str">
        <f t="shared" si="142"/>
        <v/>
      </c>
      <c r="Q758" s="452" t="s">
        <v>239</v>
      </c>
      <c r="R758" s="453" t="s">
        <v>27</v>
      </c>
      <c r="S758" s="453">
        <v>3</v>
      </c>
      <c r="T758" s="459">
        <f>IF(Q758&lt;&gt;"",VLOOKUP(Q758,'DON GIA'!$H$1:$K$103,4,0),"")</f>
        <v>12000</v>
      </c>
      <c r="U758" s="459">
        <f t="shared" si="151"/>
        <v>36000</v>
      </c>
      <c r="V758" s="456" t="s">
        <v>1130</v>
      </c>
      <c r="W758" s="453" t="s">
        <v>27</v>
      </c>
      <c r="X758" s="460">
        <v>1.17</v>
      </c>
      <c r="Y758" s="461"/>
      <c r="Z758" s="459">
        <f>IF(V758&lt;&gt;"",VLOOKUP(V758,'DON GIA'!$A$1:$D$346,4,0),"")</f>
        <v>282038</v>
      </c>
      <c r="AA758" s="459">
        <f t="shared" si="152"/>
        <v>329984.45999999996</v>
      </c>
      <c r="AB758" s="452"/>
      <c r="AC758" s="452"/>
      <c r="AD758" s="452"/>
      <c r="AE758" s="452"/>
      <c r="AF758" s="452"/>
      <c r="AG758" s="453"/>
      <c r="AH758" s="452"/>
      <c r="AI758" s="453"/>
      <c r="AJ758" s="453"/>
      <c r="AK758" s="459" t="str">
        <f>IF(AH758&lt;&gt;"",VLOOKUP(AH758,'DON GIA'!$M$1:$P$9,4,0),"")</f>
        <v/>
      </c>
      <c r="AL758" s="459" t="str">
        <f t="shared" si="143"/>
        <v/>
      </c>
      <c r="AM758" s="453"/>
      <c r="AN758" s="453"/>
      <c r="AO758" s="449" t="str">
        <f t="shared" si="146"/>
        <v/>
      </c>
      <c r="AP758" s="456"/>
      <c r="AQ758" s="462"/>
    </row>
    <row r="759" spans="1:43" ht="63" outlineLevel="2">
      <c r="A759" s="455" t="e">
        <f>IF(C758&lt;&gt;"",$C$8:C758,A758)</f>
        <v>#VALUE!</v>
      </c>
      <c r="B759" s="443" t="str">
        <f>IF(C759&lt;&gt;"",COUNTA($C$8:C759),"")</f>
        <v/>
      </c>
      <c r="C759" s="443"/>
      <c r="D759" s="452"/>
      <c r="E759" s="453"/>
      <c r="F759" s="453"/>
      <c r="G759" s="453"/>
      <c r="H759" s="453"/>
      <c r="I759" s="453"/>
      <c r="J759" s="453"/>
      <c r="K759" s="456"/>
      <c r="L759" s="457"/>
      <c r="M759" s="458" t="str">
        <f>IF(K759&lt;&gt;"",VLOOKUP(K759,'DON GIA'!$S$1:$U$19,3,0),"")</f>
        <v/>
      </c>
      <c r="N759" s="458" t="str">
        <f>IF(K759&lt;&gt;"",VLOOKUP(K759,'DON GIA'!$S$1:$V$19,4,0),"")</f>
        <v/>
      </c>
      <c r="O759" s="458" t="str">
        <f t="shared" si="141"/>
        <v/>
      </c>
      <c r="P759" s="458" t="str">
        <f t="shared" si="142"/>
        <v/>
      </c>
      <c r="Q759" s="452" t="s">
        <v>35</v>
      </c>
      <c r="R759" s="453"/>
      <c r="S759" s="453"/>
      <c r="T759" s="459" t="str">
        <f>IF(Q759&lt;&gt;"",VLOOKUP(Q759,'DON GIA'!$H$1:$K$103,4,0),"")</f>
        <v/>
      </c>
      <c r="U759" s="459" t="str">
        <f t="shared" si="151"/>
        <v/>
      </c>
      <c r="V759" s="456" t="s">
        <v>1108</v>
      </c>
      <c r="W759" s="453" t="s">
        <v>27</v>
      </c>
      <c r="X759" s="460">
        <v>7.86</v>
      </c>
      <c r="Y759" s="461"/>
      <c r="Z759" s="459">
        <f>IF(V759&lt;&gt;"",VLOOKUP(V759,'DON GIA'!$A$1:$D$346,4,0),"")</f>
        <v>282038</v>
      </c>
      <c r="AA759" s="459">
        <f t="shared" si="152"/>
        <v>2216818.6800000002</v>
      </c>
      <c r="AB759" s="452"/>
      <c r="AC759" s="452"/>
      <c r="AD759" s="452"/>
      <c r="AE759" s="452"/>
      <c r="AF759" s="452"/>
      <c r="AG759" s="453"/>
      <c r="AH759" s="452"/>
      <c r="AI759" s="453"/>
      <c r="AJ759" s="453"/>
      <c r="AK759" s="459" t="str">
        <f>IF(AH759&lt;&gt;"",VLOOKUP(AH759,'DON GIA'!$M$1:$P$9,4,0),"")</f>
        <v/>
      </c>
      <c r="AL759" s="459" t="str">
        <f t="shared" si="143"/>
        <v/>
      </c>
      <c r="AM759" s="453"/>
      <c r="AN759" s="453"/>
      <c r="AO759" s="449" t="str">
        <f t="shared" si="146"/>
        <v/>
      </c>
      <c r="AP759" s="456"/>
      <c r="AQ759" s="462"/>
    </row>
    <row r="760" spans="1:43" ht="63" outlineLevel="2">
      <c r="A760" s="455" t="e">
        <f>IF(C759&lt;&gt;"",$C$8:C759,A759)</f>
        <v>#VALUE!</v>
      </c>
      <c r="B760" s="443" t="str">
        <f>IF(C760&lt;&gt;"",COUNTA($C$8:C760),"")</f>
        <v/>
      </c>
      <c r="C760" s="443"/>
      <c r="D760" s="452"/>
      <c r="E760" s="453"/>
      <c r="F760" s="453"/>
      <c r="G760" s="453"/>
      <c r="H760" s="453"/>
      <c r="I760" s="453"/>
      <c r="J760" s="453"/>
      <c r="K760" s="456"/>
      <c r="L760" s="457"/>
      <c r="M760" s="458" t="str">
        <f>IF(K760&lt;&gt;"",VLOOKUP(K760,'DON GIA'!$S$1:$U$19,3,0),"")</f>
        <v/>
      </c>
      <c r="N760" s="458" t="str">
        <f>IF(K760&lt;&gt;"",VLOOKUP(K760,'DON GIA'!$S$1:$V$19,4,0),"")</f>
        <v/>
      </c>
      <c r="O760" s="458" t="str">
        <f t="shared" si="141"/>
        <v/>
      </c>
      <c r="P760" s="458" t="str">
        <f t="shared" si="142"/>
        <v/>
      </c>
      <c r="Q760" s="452" t="s">
        <v>35</v>
      </c>
      <c r="R760" s="453"/>
      <c r="S760" s="453"/>
      <c r="T760" s="459" t="str">
        <f>IF(Q760&lt;&gt;"",VLOOKUP(Q760,'DON GIA'!$H$1:$K$103,4,0),"")</f>
        <v/>
      </c>
      <c r="U760" s="459" t="str">
        <f t="shared" si="151"/>
        <v/>
      </c>
      <c r="V760" s="456" t="s">
        <v>1182</v>
      </c>
      <c r="W760" s="453" t="s">
        <v>38</v>
      </c>
      <c r="X760" s="460">
        <v>0.128</v>
      </c>
      <c r="Y760" s="461"/>
      <c r="Z760" s="459">
        <f>IF(V760&lt;&gt;"",VLOOKUP(V760,'DON GIA'!$A$1:$D$346,4,0),"")</f>
        <v>2523428</v>
      </c>
      <c r="AA760" s="459">
        <f t="shared" si="152"/>
        <v>322998.78399999999</v>
      </c>
      <c r="AB760" s="452"/>
      <c r="AC760" s="452"/>
      <c r="AD760" s="452"/>
      <c r="AE760" s="452"/>
      <c r="AF760" s="452"/>
      <c r="AG760" s="453"/>
      <c r="AH760" s="452"/>
      <c r="AI760" s="453"/>
      <c r="AJ760" s="453"/>
      <c r="AK760" s="459" t="str">
        <f>IF(AH760&lt;&gt;"",VLOOKUP(AH760,'DON GIA'!$M$1:$P$9,4,0),"")</f>
        <v/>
      </c>
      <c r="AL760" s="459" t="str">
        <f t="shared" si="143"/>
        <v/>
      </c>
      <c r="AM760" s="453"/>
      <c r="AN760" s="453"/>
      <c r="AO760" s="449" t="str">
        <f t="shared" si="146"/>
        <v/>
      </c>
      <c r="AP760" s="456"/>
      <c r="AQ760" s="462"/>
    </row>
    <row r="761" spans="1:43" ht="31.5" outlineLevel="2">
      <c r="A761" s="455" t="e">
        <f>IF(C760&lt;&gt;"",$C$8:C760,A760)</f>
        <v>#VALUE!</v>
      </c>
      <c r="B761" s="443" t="str">
        <f>IF(C761&lt;&gt;"",COUNTA($C$8:C761),"")</f>
        <v/>
      </c>
      <c r="C761" s="443"/>
      <c r="D761" s="452"/>
      <c r="E761" s="453"/>
      <c r="F761" s="453"/>
      <c r="G761" s="453"/>
      <c r="H761" s="453"/>
      <c r="I761" s="453"/>
      <c r="J761" s="453"/>
      <c r="K761" s="456"/>
      <c r="L761" s="457"/>
      <c r="M761" s="458" t="str">
        <f>IF(K761&lt;&gt;"",VLOOKUP(K761,'DON GIA'!$S$1:$U$19,3,0),"")</f>
        <v/>
      </c>
      <c r="N761" s="458" t="str">
        <f>IF(K761&lt;&gt;"",VLOOKUP(K761,'DON GIA'!$S$1:$V$19,4,0),"")</f>
        <v/>
      </c>
      <c r="O761" s="458" t="str">
        <f t="shared" si="141"/>
        <v/>
      </c>
      <c r="P761" s="458" t="str">
        <f t="shared" si="142"/>
        <v/>
      </c>
      <c r="Q761" s="452" t="s">
        <v>35</v>
      </c>
      <c r="R761" s="453"/>
      <c r="S761" s="453"/>
      <c r="T761" s="459" t="str">
        <f>IF(Q761&lt;&gt;"",VLOOKUP(Q761,'DON GIA'!$H$1:$K$103,4,0),"")</f>
        <v/>
      </c>
      <c r="U761" s="459" t="str">
        <f t="shared" si="151"/>
        <v/>
      </c>
      <c r="V761" s="456" t="s">
        <v>1023</v>
      </c>
      <c r="W761" s="453" t="s">
        <v>38</v>
      </c>
      <c r="X761" s="460">
        <v>0.06</v>
      </c>
      <c r="Y761" s="461"/>
      <c r="Z761" s="459">
        <f>IF(V761&lt;&gt;"",VLOOKUP(V761,'DON GIA'!$A$1:$D$346,4,0),"")</f>
        <v>2523428</v>
      </c>
      <c r="AA761" s="459">
        <f t="shared" si="152"/>
        <v>151405.68</v>
      </c>
      <c r="AB761" s="452"/>
      <c r="AC761" s="452"/>
      <c r="AD761" s="452"/>
      <c r="AE761" s="452"/>
      <c r="AF761" s="452"/>
      <c r="AG761" s="453"/>
      <c r="AH761" s="452"/>
      <c r="AI761" s="453"/>
      <c r="AJ761" s="453"/>
      <c r="AK761" s="459" t="str">
        <f>IF(AH761&lt;&gt;"",VLOOKUP(AH761,'DON GIA'!$M$1:$P$9,4,0),"")</f>
        <v/>
      </c>
      <c r="AL761" s="459" t="str">
        <f t="shared" si="143"/>
        <v/>
      </c>
      <c r="AM761" s="453"/>
      <c r="AN761" s="453"/>
      <c r="AO761" s="449" t="str">
        <f t="shared" si="146"/>
        <v/>
      </c>
      <c r="AP761" s="456"/>
      <c r="AQ761" s="462"/>
    </row>
    <row r="762" spans="1:43" ht="63" outlineLevel="2">
      <c r="A762" s="455" t="e">
        <f>IF(C761&lt;&gt;"",$C$8:C761,A761)</f>
        <v>#VALUE!</v>
      </c>
      <c r="B762" s="443" t="str">
        <f>IF(C762&lt;&gt;"",COUNTA($C$8:C762),"")</f>
        <v/>
      </c>
      <c r="C762" s="443"/>
      <c r="D762" s="452"/>
      <c r="E762" s="453"/>
      <c r="F762" s="453"/>
      <c r="G762" s="453"/>
      <c r="H762" s="453"/>
      <c r="I762" s="453"/>
      <c r="J762" s="453"/>
      <c r="K762" s="456"/>
      <c r="L762" s="457"/>
      <c r="M762" s="458" t="str">
        <f>IF(K762&lt;&gt;"",VLOOKUP(K762,'DON GIA'!$S$1:$U$19,3,0),"")</f>
        <v/>
      </c>
      <c r="N762" s="458" t="str">
        <f>IF(K762&lt;&gt;"",VLOOKUP(K762,'DON GIA'!$S$1:$V$19,4,0),"")</f>
        <v/>
      </c>
      <c r="O762" s="458" t="str">
        <f t="shared" si="141"/>
        <v/>
      </c>
      <c r="P762" s="458" t="str">
        <f t="shared" si="142"/>
        <v/>
      </c>
      <c r="Q762" s="452" t="s">
        <v>35</v>
      </c>
      <c r="R762" s="453"/>
      <c r="S762" s="453"/>
      <c r="T762" s="459" t="str">
        <f>IF(Q762&lt;&gt;"",VLOOKUP(Q762,'DON GIA'!$H$1:$K$103,4,0),"")</f>
        <v/>
      </c>
      <c r="U762" s="459" t="str">
        <f t="shared" si="151"/>
        <v/>
      </c>
      <c r="V762" s="456" t="s">
        <v>1105</v>
      </c>
      <c r="W762" s="453" t="s">
        <v>27</v>
      </c>
      <c r="X762" s="460">
        <v>3.36</v>
      </c>
      <c r="Y762" s="461"/>
      <c r="Z762" s="459">
        <f>IF(V762&lt;&gt;"",VLOOKUP(V762,'DON GIA'!$A$1:$D$346,4,0),"")</f>
        <v>292949</v>
      </c>
      <c r="AA762" s="459">
        <f t="shared" si="152"/>
        <v>984308.64</v>
      </c>
      <c r="AB762" s="452"/>
      <c r="AC762" s="452"/>
      <c r="AD762" s="452"/>
      <c r="AE762" s="452"/>
      <c r="AF762" s="452"/>
      <c r="AG762" s="453"/>
      <c r="AH762" s="452"/>
      <c r="AI762" s="453"/>
      <c r="AJ762" s="453"/>
      <c r="AK762" s="459" t="str">
        <f>IF(AH762&lt;&gt;"",VLOOKUP(AH762,'DON GIA'!$M$1:$P$9,4,0),"")</f>
        <v/>
      </c>
      <c r="AL762" s="459" t="str">
        <f t="shared" si="143"/>
        <v/>
      </c>
      <c r="AM762" s="453"/>
      <c r="AN762" s="453"/>
      <c r="AO762" s="449" t="str">
        <f t="shared" si="146"/>
        <v/>
      </c>
      <c r="AP762" s="456"/>
      <c r="AQ762" s="462"/>
    </row>
    <row r="763" spans="1:43" ht="63" outlineLevel="2">
      <c r="A763" s="455" t="e">
        <f>IF(C762&lt;&gt;"",$C$8:C762,A762)</f>
        <v>#VALUE!</v>
      </c>
      <c r="B763" s="443" t="str">
        <f>IF(C763&lt;&gt;"",COUNTA($C$8:C763),"")</f>
        <v/>
      </c>
      <c r="C763" s="443"/>
      <c r="D763" s="452"/>
      <c r="E763" s="453"/>
      <c r="F763" s="453"/>
      <c r="G763" s="453"/>
      <c r="H763" s="453"/>
      <c r="I763" s="453"/>
      <c r="J763" s="453"/>
      <c r="K763" s="456"/>
      <c r="L763" s="457"/>
      <c r="M763" s="458" t="str">
        <f>IF(K763&lt;&gt;"",VLOOKUP(K763,'DON GIA'!$S$1:$U$19,3,0),"")</f>
        <v/>
      </c>
      <c r="N763" s="458" t="str">
        <f>IF(K763&lt;&gt;"",VLOOKUP(K763,'DON GIA'!$S$1:$V$19,4,0),"")</f>
        <v/>
      </c>
      <c r="O763" s="458" t="str">
        <f t="shared" si="141"/>
        <v/>
      </c>
      <c r="P763" s="458" t="str">
        <f t="shared" si="142"/>
        <v/>
      </c>
      <c r="Q763" s="452" t="s">
        <v>35</v>
      </c>
      <c r="R763" s="453"/>
      <c r="S763" s="453"/>
      <c r="T763" s="459" t="str">
        <f>IF(Q763&lt;&gt;"",VLOOKUP(Q763,'DON GIA'!$H$1:$K$103,4,0),"")</f>
        <v/>
      </c>
      <c r="U763" s="459" t="str">
        <f t="shared" si="151"/>
        <v/>
      </c>
      <c r="V763" s="456" t="s">
        <v>1130</v>
      </c>
      <c r="W763" s="453" t="s">
        <v>27</v>
      </c>
      <c r="X763" s="460">
        <v>2.4300000000000002</v>
      </c>
      <c r="Y763" s="461"/>
      <c r="Z763" s="459">
        <f>IF(V763&lt;&gt;"",VLOOKUP(V763,'DON GIA'!$A$1:$D$346,4,0),"")</f>
        <v>282038</v>
      </c>
      <c r="AA763" s="459">
        <f t="shared" si="152"/>
        <v>685352.34000000008</v>
      </c>
      <c r="AB763" s="452"/>
      <c r="AC763" s="452"/>
      <c r="AD763" s="452"/>
      <c r="AE763" s="452"/>
      <c r="AF763" s="452"/>
      <c r="AG763" s="453"/>
      <c r="AH763" s="452"/>
      <c r="AI763" s="453"/>
      <c r="AJ763" s="453"/>
      <c r="AK763" s="459" t="str">
        <f>IF(AH763&lt;&gt;"",VLOOKUP(AH763,'DON GIA'!$M$1:$P$9,4,0),"")</f>
        <v/>
      </c>
      <c r="AL763" s="459" t="str">
        <f t="shared" si="143"/>
        <v/>
      </c>
      <c r="AM763" s="453"/>
      <c r="AN763" s="453"/>
      <c r="AO763" s="449" t="str">
        <f t="shared" si="146"/>
        <v/>
      </c>
      <c r="AP763" s="456"/>
      <c r="AQ763" s="462"/>
    </row>
    <row r="764" spans="1:43" ht="63" outlineLevel="2">
      <c r="A764" s="455" t="e">
        <f>IF(C763&lt;&gt;"",$C$8:C763,A763)</f>
        <v>#VALUE!</v>
      </c>
      <c r="B764" s="443" t="str">
        <f>IF(C764&lt;&gt;"",COUNTA($C$8:C764),"")</f>
        <v/>
      </c>
      <c r="C764" s="443"/>
      <c r="D764" s="452"/>
      <c r="E764" s="453"/>
      <c r="F764" s="453"/>
      <c r="G764" s="453"/>
      <c r="H764" s="453"/>
      <c r="I764" s="453"/>
      <c r="J764" s="453"/>
      <c r="K764" s="456"/>
      <c r="L764" s="457"/>
      <c r="M764" s="458" t="str">
        <f>IF(K764&lt;&gt;"",VLOOKUP(K764,'DON GIA'!$S$1:$U$19,3,0),"")</f>
        <v/>
      </c>
      <c r="N764" s="458" t="str">
        <f>IF(K764&lt;&gt;"",VLOOKUP(K764,'DON GIA'!$S$1:$V$19,4,0),"")</f>
        <v/>
      </c>
      <c r="O764" s="458" t="str">
        <f t="shared" si="141"/>
        <v/>
      </c>
      <c r="P764" s="458" t="str">
        <f t="shared" si="142"/>
        <v/>
      </c>
      <c r="Q764" s="452" t="s">
        <v>35</v>
      </c>
      <c r="R764" s="453"/>
      <c r="S764" s="453"/>
      <c r="T764" s="459" t="str">
        <f>IF(Q764&lt;&gt;"",VLOOKUP(Q764,'DON GIA'!$H$1:$K$103,4,0),"")</f>
        <v/>
      </c>
      <c r="U764" s="459" t="str">
        <f t="shared" si="151"/>
        <v/>
      </c>
      <c r="V764" s="456" t="s">
        <v>1183</v>
      </c>
      <c r="W764" s="453" t="s">
        <v>38</v>
      </c>
      <c r="X764" s="460">
        <f>0.536</f>
        <v>0.53600000000000003</v>
      </c>
      <c r="Y764" s="461"/>
      <c r="Z764" s="459">
        <f>IF(V764&lt;&gt;"",VLOOKUP(V764,'DON GIA'!$A$1:$D$346,4,0),"")</f>
        <v>2704619</v>
      </c>
      <c r="AA764" s="459">
        <f t="shared" si="152"/>
        <v>1449675.784</v>
      </c>
      <c r="AB764" s="452"/>
      <c r="AC764" s="452"/>
      <c r="AD764" s="452"/>
      <c r="AE764" s="452"/>
      <c r="AF764" s="452"/>
      <c r="AG764" s="453"/>
      <c r="AH764" s="452"/>
      <c r="AI764" s="453"/>
      <c r="AJ764" s="453"/>
      <c r="AK764" s="459" t="str">
        <f>IF(AH764&lt;&gt;"",VLOOKUP(AH764,'DON GIA'!$M$1:$P$9,4,0),"")</f>
        <v/>
      </c>
      <c r="AL764" s="459" t="str">
        <f t="shared" si="143"/>
        <v/>
      </c>
      <c r="AM764" s="453"/>
      <c r="AN764" s="453"/>
      <c r="AO764" s="449" t="str">
        <f t="shared" si="146"/>
        <v/>
      </c>
      <c r="AP764" s="456"/>
      <c r="AQ764" s="462"/>
    </row>
    <row r="765" spans="1:43" ht="63" outlineLevel="2">
      <c r="A765" s="455" t="e">
        <f>IF(C764&lt;&gt;"",$C$8:C764,A764)</f>
        <v>#VALUE!</v>
      </c>
      <c r="B765" s="443" t="str">
        <f>IF(C765&lt;&gt;"",COUNTA($C$8:C765),"")</f>
        <v/>
      </c>
      <c r="C765" s="443"/>
      <c r="D765" s="452"/>
      <c r="E765" s="453"/>
      <c r="F765" s="453"/>
      <c r="G765" s="453"/>
      <c r="H765" s="453"/>
      <c r="I765" s="453"/>
      <c r="J765" s="453"/>
      <c r="K765" s="456"/>
      <c r="L765" s="457"/>
      <c r="M765" s="458" t="str">
        <f>IF(K765&lt;&gt;"",VLOOKUP(K765,'DON GIA'!$S$1:$U$19,3,0),"")</f>
        <v/>
      </c>
      <c r="N765" s="458" t="str">
        <f>IF(K765&lt;&gt;"",VLOOKUP(K765,'DON GIA'!$S$1:$V$19,4,0),"")</f>
        <v/>
      </c>
      <c r="O765" s="458" t="str">
        <f t="shared" si="141"/>
        <v/>
      </c>
      <c r="P765" s="458" t="str">
        <f t="shared" si="142"/>
        <v/>
      </c>
      <c r="Q765" s="452" t="s">
        <v>35</v>
      </c>
      <c r="R765" s="453"/>
      <c r="S765" s="453"/>
      <c r="T765" s="459" t="str">
        <f>IF(Q765&lt;&gt;"",VLOOKUP(Q765,'DON GIA'!$H$1:$K$103,4,0),"")</f>
        <v/>
      </c>
      <c r="U765" s="459" t="str">
        <f t="shared" si="151"/>
        <v/>
      </c>
      <c r="V765" s="456" t="s">
        <v>1179</v>
      </c>
      <c r="W765" s="453" t="s">
        <v>27</v>
      </c>
      <c r="X765" s="460">
        <v>7.2</v>
      </c>
      <c r="Y765" s="461"/>
      <c r="Z765" s="459">
        <f>IF(V765&lt;&gt;"",VLOOKUP(V765,'DON GIA'!$A$1:$D$346,4,0),"")</f>
        <v>330817</v>
      </c>
      <c r="AA765" s="459">
        <f t="shared" si="152"/>
        <v>2381882.4</v>
      </c>
      <c r="AB765" s="452"/>
      <c r="AC765" s="452"/>
      <c r="AD765" s="452"/>
      <c r="AE765" s="452"/>
      <c r="AF765" s="452"/>
      <c r="AG765" s="453"/>
      <c r="AH765" s="452"/>
      <c r="AI765" s="453"/>
      <c r="AJ765" s="453"/>
      <c r="AK765" s="459" t="str">
        <f>IF(AH765&lt;&gt;"",VLOOKUP(AH765,'DON GIA'!$M$1:$P$9,4,0),"")</f>
        <v/>
      </c>
      <c r="AL765" s="459" t="str">
        <f t="shared" si="143"/>
        <v/>
      </c>
      <c r="AM765" s="453"/>
      <c r="AN765" s="453"/>
      <c r="AO765" s="449" t="str">
        <f t="shared" si="146"/>
        <v/>
      </c>
      <c r="AP765" s="456"/>
      <c r="AQ765" s="462"/>
    </row>
    <row r="766" spans="1:43" ht="126" outlineLevel="2">
      <c r="A766" s="455" t="e">
        <f>IF(C765&lt;&gt;"",$C$8:C765,A765)</f>
        <v>#VALUE!</v>
      </c>
      <c r="B766" s="443" t="str">
        <f>IF(C766&lt;&gt;"",COUNTA($C$8:C766),"")</f>
        <v/>
      </c>
      <c r="C766" s="443"/>
      <c r="D766" s="452"/>
      <c r="E766" s="453"/>
      <c r="F766" s="453"/>
      <c r="G766" s="453"/>
      <c r="H766" s="453"/>
      <c r="I766" s="453"/>
      <c r="J766" s="453"/>
      <c r="K766" s="456"/>
      <c r="L766" s="457"/>
      <c r="M766" s="458" t="str">
        <f>IF(K766&lt;&gt;"",VLOOKUP(K766,'DON GIA'!$S$1:$U$19,3,0),"")</f>
        <v/>
      </c>
      <c r="N766" s="458" t="str">
        <f>IF(K766&lt;&gt;"",VLOOKUP(K766,'DON GIA'!$S$1:$V$19,4,0),"")</f>
        <v/>
      </c>
      <c r="O766" s="458" t="str">
        <f t="shared" si="141"/>
        <v/>
      </c>
      <c r="P766" s="458" t="str">
        <f t="shared" si="142"/>
        <v/>
      </c>
      <c r="Q766" s="452" t="s">
        <v>35</v>
      </c>
      <c r="R766" s="453"/>
      <c r="S766" s="453"/>
      <c r="T766" s="459" t="str">
        <f>IF(Q766&lt;&gt;"",VLOOKUP(Q766,'DON GIA'!$H$1:$K$103,4,0),"")</f>
        <v/>
      </c>
      <c r="U766" s="459" t="str">
        <f t="shared" si="151"/>
        <v/>
      </c>
      <c r="V766" s="456" t="s">
        <v>1184</v>
      </c>
      <c r="W766" s="453" t="s">
        <v>27</v>
      </c>
      <c r="X766" s="460">
        <v>27.28</v>
      </c>
      <c r="Y766" s="461"/>
      <c r="Z766" s="459">
        <f>IF(V766&lt;&gt;"",VLOOKUP(V766,'DON GIA'!$A$1:$D$346,4,0),"")</f>
        <v>1049273</v>
      </c>
      <c r="AA766" s="459">
        <f t="shared" si="152"/>
        <v>28624167.440000001</v>
      </c>
      <c r="AB766" s="452"/>
      <c r="AC766" s="452"/>
      <c r="AD766" s="452"/>
      <c r="AE766" s="452"/>
      <c r="AF766" s="452"/>
      <c r="AG766" s="453"/>
      <c r="AH766" s="452"/>
      <c r="AI766" s="453"/>
      <c r="AJ766" s="453"/>
      <c r="AK766" s="459" t="str">
        <f>IF(AH766&lt;&gt;"",VLOOKUP(AH766,'DON GIA'!$M$1:$P$9,4,0),"")</f>
        <v/>
      </c>
      <c r="AL766" s="459" t="str">
        <f t="shared" si="143"/>
        <v/>
      </c>
      <c r="AM766" s="453"/>
      <c r="AN766" s="453"/>
      <c r="AO766" s="449" t="str">
        <f t="shared" si="146"/>
        <v/>
      </c>
      <c r="AP766" s="456"/>
      <c r="AQ766" s="462"/>
    </row>
    <row r="767" spans="1:43" ht="63" outlineLevel="2">
      <c r="A767" s="455" t="e">
        <f>IF(C766&lt;&gt;"",$C$8:C766,A766)</f>
        <v>#VALUE!</v>
      </c>
      <c r="B767" s="443" t="str">
        <f>IF(C767&lt;&gt;"",COUNTA($C$8:C767),"")</f>
        <v/>
      </c>
      <c r="C767" s="443"/>
      <c r="D767" s="452"/>
      <c r="E767" s="453"/>
      <c r="F767" s="453"/>
      <c r="G767" s="453"/>
      <c r="H767" s="453"/>
      <c r="I767" s="453"/>
      <c r="J767" s="453"/>
      <c r="K767" s="456"/>
      <c r="L767" s="457"/>
      <c r="M767" s="458" t="str">
        <f>IF(K767&lt;&gt;"",VLOOKUP(K767,'DON GIA'!$S$1:$U$19,3,0),"")</f>
        <v/>
      </c>
      <c r="N767" s="458" t="str">
        <f>IF(K767&lt;&gt;"",VLOOKUP(K767,'DON GIA'!$S$1:$V$19,4,0),"")</f>
        <v/>
      </c>
      <c r="O767" s="458" t="str">
        <f t="shared" si="141"/>
        <v/>
      </c>
      <c r="P767" s="458" t="str">
        <f t="shared" si="142"/>
        <v/>
      </c>
      <c r="Q767" s="452" t="s">
        <v>35</v>
      </c>
      <c r="R767" s="453"/>
      <c r="S767" s="453"/>
      <c r="T767" s="459" t="str">
        <f>IF(Q767&lt;&gt;"",VLOOKUP(Q767,'DON GIA'!$H$1:$K$103,4,0),"")</f>
        <v/>
      </c>
      <c r="U767" s="459" t="str">
        <f t="shared" si="151"/>
        <v/>
      </c>
      <c r="V767" s="456" t="s">
        <v>1107</v>
      </c>
      <c r="W767" s="453" t="s">
        <v>27</v>
      </c>
      <c r="X767" s="460">
        <v>76.05</v>
      </c>
      <c r="Y767" s="461"/>
      <c r="Z767" s="459">
        <f>IF(V767&lt;&gt;"",VLOOKUP(V767,'DON GIA'!$A$1:$D$346,4,0),"")</f>
        <v>109890</v>
      </c>
      <c r="AA767" s="459">
        <f t="shared" si="152"/>
        <v>8357134.5</v>
      </c>
      <c r="AB767" s="452"/>
      <c r="AC767" s="452"/>
      <c r="AD767" s="452"/>
      <c r="AE767" s="452"/>
      <c r="AF767" s="452"/>
      <c r="AG767" s="453"/>
      <c r="AH767" s="452"/>
      <c r="AI767" s="453"/>
      <c r="AJ767" s="453"/>
      <c r="AK767" s="459" t="str">
        <f>IF(AH767&lt;&gt;"",VLOOKUP(AH767,'DON GIA'!$M$1:$P$9,4,0),"")</f>
        <v/>
      </c>
      <c r="AL767" s="459" t="str">
        <f t="shared" si="143"/>
        <v/>
      </c>
      <c r="AM767" s="453"/>
      <c r="AN767" s="453"/>
      <c r="AO767" s="449" t="str">
        <f t="shared" si="146"/>
        <v/>
      </c>
      <c r="AP767" s="456"/>
      <c r="AQ767" s="462"/>
    </row>
    <row r="768" spans="1:43" ht="94.5" outlineLevel="2">
      <c r="A768" s="455" t="e">
        <f>IF(C767&lt;&gt;"",$C$8:C767,A767)</f>
        <v>#VALUE!</v>
      </c>
      <c r="B768" s="443" t="str">
        <f>IF(C768&lt;&gt;"",COUNTA($C$8:C768),"")</f>
        <v/>
      </c>
      <c r="C768" s="443"/>
      <c r="D768" s="452"/>
      <c r="E768" s="453"/>
      <c r="F768" s="453"/>
      <c r="G768" s="453"/>
      <c r="H768" s="453"/>
      <c r="I768" s="453"/>
      <c r="J768" s="453"/>
      <c r="K768" s="456"/>
      <c r="L768" s="457"/>
      <c r="M768" s="458" t="str">
        <f>IF(K768&lt;&gt;"",VLOOKUP(K768,'DON GIA'!$S$1:$U$19,3,0),"")</f>
        <v/>
      </c>
      <c r="N768" s="458" t="str">
        <f>IF(K768&lt;&gt;"",VLOOKUP(K768,'DON GIA'!$S$1:$V$19,4,0),"")</f>
        <v/>
      </c>
      <c r="O768" s="458" t="str">
        <f t="shared" si="141"/>
        <v/>
      </c>
      <c r="P768" s="458" t="str">
        <f t="shared" si="142"/>
        <v/>
      </c>
      <c r="Q768" s="452" t="s">
        <v>35</v>
      </c>
      <c r="R768" s="453"/>
      <c r="S768" s="453"/>
      <c r="T768" s="459" t="str">
        <f>IF(Q768&lt;&gt;"",VLOOKUP(Q768,'DON GIA'!$H$1:$K$103,4,0),"")</f>
        <v/>
      </c>
      <c r="U768" s="459" t="str">
        <f t="shared" si="151"/>
        <v/>
      </c>
      <c r="V768" s="456" t="s">
        <v>1049</v>
      </c>
      <c r="W768" s="453" t="s">
        <v>42</v>
      </c>
      <c r="X768" s="460">
        <v>1</v>
      </c>
      <c r="Y768" s="461"/>
      <c r="Z768" s="459">
        <f>IF(V768&lt;&gt;"",VLOOKUP(V768,'DON GIA'!$A$1:$D$346,4,0),"")</f>
        <v>3793079</v>
      </c>
      <c r="AA768" s="459">
        <f t="shared" si="152"/>
        <v>3793079</v>
      </c>
      <c r="AB768" s="452"/>
      <c r="AC768" s="452"/>
      <c r="AD768" s="452"/>
      <c r="AE768" s="452"/>
      <c r="AF768" s="452"/>
      <c r="AG768" s="453"/>
      <c r="AH768" s="452"/>
      <c r="AI768" s="453"/>
      <c r="AJ768" s="453"/>
      <c r="AK768" s="459" t="str">
        <f>IF(AH768&lt;&gt;"",VLOOKUP(AH768,'DON GIA'!$M$1:$P$9,4,0),"")</f>
        <v/>
      </c>
      <c r="AL768" s="459" t="str">
        <f t="shared" si="143"/>
        <v/>
      </c>
      <c r="AM768" s="453"/>
      <c r="AN768" s="453"/>
      <c r="AO768" s="449" t="str">
        <f t="shared" si="146"/>
        <v/>
      </c>
      <c r="AP768" s="456"/>
      <c r="AQ768" s="462"/>
    </row>
    <row r="769" spans="1:43" ht="31.5" outlineLevel="2">
      <c r="A769" s="455" t="e">
        <f>IF(C768&lt;&gt;"",$C$8:C768,A768)</f>
        <v>#VALUE!</v>
      </c>
      <c r="B769" s="443" t="str">
        <f>IF(C769&lt;&gt;"",COUNTA($C$8:C769),"")</f>
        <v/>
      </c>
      <c r="C769" s="443"/>
      <c r="D769" s="444"/>
      <c r="E769" s="453"/>
      <c r="F769" s="453"/>
      <c r="G769" s="453"/>
      <c r="H769" s="453"/>
      <c r="I769" s="453"/>
      <c r="J769" s="453"/>
      <c r="K769" s="456"/>
      <c r="L769" s="457"/>
      <c r="M769" s="458" t="str">
        <f>IF(K769&lt;&gt;"",VLOOKUP(K769,'DON GIA'!$S$1:$U$19,3,0),"")</f>
        <v/>
      </c>
      <c r="N769" s="458" t="str">
        <f>IF(K769&lt;&gt;"",VLOOKUP(K769,'DON GIA'!$S$1:$V$19,4,0),"")</f>
        <v/>
      </c>
      <c r="O769" s="458" t="str">
        <f t="shared" ref="O769:O837" si="153">IF(K769&lt;&gt;"",L769*M769,"")</f>
        <v/>
      </c>
      <c r="P769" s="458" t="str">
        <f t="shared" ref="P769:P837" si="154">IF(K769&lt;&gt;"",L769*N769,"")</f>
        <v/>
      </c>
      <c r="Q769" s="452" t="s">
        <v>35</v>
      </c>
      <c r="R769" s="453"/>
      <c r="S769" s="453"/>
      <c r="T769" s="459" t="str">
        <f>IF(Q769&lt;&gt;"",VLOOKUP(Q769,'DON GIA'!$H$1:$K$103,4,0),"")</f>
        <v/>
      </c>
      <c r="U769" s="459" t="str">
        <f t="shared" si="151"/>
        <v/>
      </c>
      <c r="V769" s="456" t="s">
        <v>35</v>
      </c>
      <c r="W769" s="453"/>
      <c r="X769" s="460"/>
      <c r="Y769" s="461"/>
      <c r="Z769" s="459" t="str">
        <f>IF(V769&lt;&gt;"",VLOOKUP(V769,'DON GIA'!$A$1:$D$346,4,0),"")</f>
        <v/>
      </c>
      <c r="AA769" s="459" t="str">
        <f t="shared" si="152"/>
        <v/>
      </c>
      <c r="AB769" s="452"/>
      <c r="AC769" s="452"/>
      <c r="AD769" s="452"/>
      <c r="AE769" s="452"/>
      <c r="AF769" s="452"/>
      <c r="AG769" s="453"/>
      <c r="AH769" s="452"/>
      <c r="AI769" s="453"/>
      <c r="AJ769" s="453"/>
      <c r="AK769" s="459" t="str">
        <f>IF(AH769&lt;&gt;"",VLOOKUP(AH769,'DON GIA'!$M$1:$P$9,4,0),"")</f>
        <v/>
      </c>
      <c r="AL769" s="459" t="str">
        <f t="shared" ref="AL769:AL837" si="155">IF(AH769&lt;&gt;"",AJ769*AK769,"")</f>
        <v/>
      </c>
      <c r="AM769" s="453"/>
      <c r="AN769" s="453"/>
      <c r="AO769" s="449" t="str">
        <f t="shared" si="146"/>
        <v/>
      </c>
      <c r="AP769" s="456"/>
      <c r="AQ769" s="462"/>
    </row>
    <row r="770" spans="1:43" ht="31.5" outlineLevel="1">
      <c r="A770" s="410" t="s">
        <v>804</v>
      </c>
      <c r="B770" s="443">
        <f>IF(C770&lt;&gt;"",COUNTA($C$8:C770),"")</f>
        <v>57</v>
      </c>
      <c r="C770" s="443">
        <v>449</v>
      </c>
      <c r="D770" s="444" t="s">
        <v>220</v>
      </c>
      <c r="E770" s="445"/>
      <c r="F770" s="445"/>
      <c r="G770" s="445"/>
      <c r="H770" s="445"/>
      <c r="I770" s="445"/>
      <c r="J770" s="445"/>
      <c r="K770" s="446"/>
      <c r="L770" s="447">
        <f>SUBTOTAL(9,L771:L777)</f>
        <v>133.25</v>
      </c>
      <c r="M770" s="448"/>
      <c r="N770" s="448"/>
      <c r="O770" s="448">
        <f>SUBTOTAL(9,O771:O777)</f>
        <v>223726750</v>
      </c>
      <c r="P770" s="448">
        <f>SUBTOTAL(9,P771:P777)</f>
        <v>179887500</v>
      </c>
      <c r="Q770" s="444"/>
      <c r="R770" s="445"/>
      <c r="S770" s="445">
        <f>SUBTOTAL(9,S771:S777)</f>
        <v>21</v>
      </c>
      <c r="T770" s="449"/>
      <c r="U770" s="449">
        <f>SUBTOTAL(9,U771:U777)</f>
        <v>1688000</v>
      </c>
      <c r="V770" s="446"/>
      <c r="W770" s="445"/>
      <c r="X770" s="450">
        <f>SUBTOTAL(9,X771:X777)</f>
        <v>0</v>
      </c>
      <c r="Y770" s="451">
        <f>SUBTOTAL(9,Y771:Y777)</f>
        <v>0</v>
      </c>
      <c r="Z770" s="449"/>
      <c r="AA770" s="449">
        <f>SUBTOTAL(9,AA771:AA777)</f>
        <v>0</v>
      </c>
      <c r="AB770" s="452"/>
      <c r="AC770" s="452"/>
      <c r="AD770" s="452"/>
      <c r="AE770" s="452"/>
      <c r="AF770" s="452"/>
      <c r="AG770" s="453"/>
      <c r="AH770" s="452"/>
      <c r="AI770" s="445"/>
      <c r="AJ770" s="445">
        <f>SUBTOTAL(9,AJ771:AJ777)</f>
        <v>1</v>
      </c>
      <c r="AK770" s="449"/>
      <c r="AL770" s="449">
        <f>SUBTOTAL(9,AL771:AL777)</f>
        <v>6447960</v>
      </c>
      <c r="AM770" s="445"/>
      <c r="AN770" s="445">
        <f>SUBTOTAL(9,AN771:AN777)</f>
        <v>0</v>
      </c>
      <c r="AO770" s="449">
        <f t="shared" si="146"/>
        <v>411750210</v>
      </c>
      <c r="AP770" s="454"/>
      <c r="AQ770" s="423"/>
    </row>
    <row r="771" spans="1:43" ht="157.5" outlineLevel="2">
      <c r="A771" s="455" t="e">
        <f>IF(C770&lt;&gt;"",$C$8:C770,A769)</f>
        <v>#VALUE!</v>
      </c>
      <c r="B771" s="443" t="str">
        <f>IF(C771&lt;&gt;"",COUNTA($C$8:C771),"")</f>
        <v/>
      </c>
      <c r="C771" s="443"/>
      <c r="D771" s="452" t="s">
        <v>221</v>
      </c>
      <c r="E771" s="453">
        <v>1</v>
      </c>
      <c r="F771" s="453"/>
      <c r="G771" s="453">
        <v>442</v>
      </c>
      <c r="H771" s="453">
        <v>79</v>
      </c>
      <c r="I771" s="453" t="s">
        <v>223</v>
      </c>
      <c r="J771" s="453" t="s">
        <v>224</v>
      </c>
      <c r="K771" s="456" t="s">
        <v>974</v>
      </c>
      <c r="L771" s="457">
        <v>133.25</v>
      </c>
      <c r="M771" s="458">
        <f>IF(K771&lt;&gt;"",VLOOKUP(K771,'DON GIA'!$S$1:$U$19,3,0),"")</f>
        <v>1679000</v>
      </c>
      <c r="N771" s="458">
        <f>IF(K771&lt;&gt;"",VLOOKUP(K771,'DON GIA'!$S$1:$V$19,4,0),"")</f>
        <v>1350000</v>
      </c>
      <c r="O771" s="458">
        <f t="shared" si="153"/>
        <v>223726750</v>
      </c>
      <c r="P771" s="458">
        <f t="shared" si="154"/>
        <v>179887500</v>
      </c>
      <c r="Q771" s="452" t="s">
        <v>304</v>
      </c>
      <c r="R771" s="453" t="s">
        <v>44</v>
      </c>
      <c r="S771" s="453">
        <v>1</v>
      </c>
      <c r="T771" s="459">
        <f>IF(Q771&lt;&gt;"",VLOOKUP(Q771,'DON GIA'!$H$1:$K$103,4,0),"")</f>
        <v>50000</v>
      </c>
      <c r="U771" s="459">
        <f t="shared" ref="U771:U777" si="156">IF(Q771&lt;&gt;"",IF(ISNUMBER(T771),S771*T771,""),"")</f>
        <v>50000</v>
      </c>
      <c r="V771" s="456" t="s">
        <v>35</v>
      </c>
      <c r="W771" s="453"/>
      <c r="X771" s="460"/>
      <c r="Y771" s="461"/>
      <c r="Z771" s="459" t="str">
        <f>IF(V771&lt;&gt;"",VLOOKUP(V771,'DON GIA'!$A$1:$D$346,4,0),"")</f>
        <v/>
      </c>
      <c r="AA771" s="459" t="str">
        <f t="shared" ref="AA771:AA777" si="157">IF(V771&lt;&gt;"",IF(ISNUMBER(Z771),X771*Z771,""),"")</f>
        <v/>
      </c>
      <c r="AB771" s="452"/>
      <c r="AC771" s="452"/>
      <c r="AD771" s="452"/>
      <c r="AE771" s="452"/>
      <c r="AF771" s="452"/>
      <c r="AG771" s="453"/>
      <c r="AH771" s="452" t="s">
        <v>561</v>
      </c>
      <c r="AI771" s="453" t="s">
        <v>409</v>
      </c>
      <c r="AJ771" s="453">
        <v>1</v>
      </c>
      <c r="AK771" s="459">
        <f>IF(AH771&lt;&gt;"",VLOOKUP(AH771,'DON GIA'!$M$1:$P$9,4,0),"")</f>
        <v>6447960</v>
      </c>
      <c r="AL771" s="459">
        <f t="shared" si="155"/>
        <v>6447960</v>
      </c>
      <c r="AM771" s="453"/>
      <c r="AN771" s="453"/>
      <c r="AO771" s="449" t="str">
        <f t="shared" si="146"/>
        <v/>
      </c>
      <c r="AP771" s="454" t="s">
        <v>1859</v>
      </c>
      <c r="AQ771" s="462"/>
    </row>
    <row r="772" spans="1:43" ht="409.5" outlineLevel="2">
      <c r="A772" s="455" t="e">
        <f>IF(C771&lt;&gt;"",$C$8:C771,A771)</f>
        <v>#VALUE!</v>
      </c>
      <c r="B772" s="443" t="str">
        <f>IF(C772&lt;&gt;"",COUNTA($C$8:C772),"")</f>
        <v/>
      </c>
      <c r="C772" s="443"/>
      <c r="D772" s="452" t="s">
        <v>71</v>
      </c>
      <c r="E772" s="453"/>
      <c r="F772" s="453"/>
      <c r="G772" s="453"/>
      <c r="H772" s="453"/>
      <c r="I772" s="453"/>
      <c r="J772" s="453"/>
      <c r="K772" s="456"/>
      <c r="L772" s="457"/>
      <c r="M772" s="458" t="str">
        <f>IF(K772&lt;&gt;"",VLOOKUP(K772,'DON GIA'!$S$1:$U$19,3,0),"")</f>
        <v/>
      </c>
      <c r="N772" s="458" t="str">
        <f>IF(K772&lt;&gt;"",VLOOKUP(K772,'DON GIA'!$S$1:$V$19,4,0),"")</f>
        <v/>
      </c>
      <c r="O772" s="458" t="str">
        <f t="shared" si="153"/>
        <v/>
      </c>
      <c r="P772" s="458" t="str">
        <f t="shared" si="154"/>
        <v/>
      </c>
      <c r="Q772" s="452" t="s">
        <v>50</v>
      </c>
      <c r="R772" s="453" t="s">
        <v>44</v>
      </c>
      <c r="S772" s="453">
        <v>2</v>
      </c>
      <c r="T772" s="459">
        <f>IF(Q772&lt;&gt;"",VLOOKUP(Q772,'DON GIA'!$H$1:$K$103,4,0),"")</f>
        <v>146000</v>
      </c>
      <c r="U772" s="459">
        <f t="shared" si="156"/>
        <v>292000</v>
      </c>
      <c r="V772" s="456" t="s">
        <v>35</v>
      </c>
      <c r="W772" s="453"/>
      <c r="X772" s="460"/>
      <c r="Y772" s="461"/>
      <c r="Z772" s="459" t="str">
        <f>IF(V772&lt;&gt;"",VLOOKUP(V772,'DON GIA'!$A$1:$D$346,4,0),"")</f>
        <v/>
      </c>
      <c r="AA772" s="459" t="str">
        <f t="shared" si="157"/>
        <v/>
      </c>
      <c r="AB772" s="452"/>
      <c r="AC772" s="452"/>
      <c r="AD772" s="452"/>
      <c r="AE772" s="452"/>
      <c r="AF772" s="452"/>
      <c r="AG772" s="453"/>
      <c r="AH772" s="452"/>
      <c r="AI772" s="453"/>
      <c r="AJ772" s="453"/>
      <c r="AK772" s="459" t="str">
        <f>IF(AH772&lt;&gt;"",VLOOKUP(AH772,'DON GIA'!$M$1:$P$9,4,0),"")</f>
        <v/>
      </c>
      <c r="AL772" s="459" t="str">
        <f t="shared" si="155"/>
        <v/>
      </c>
      <c r="AM772" s="453"/>
      <c r="AN772" s="453"/>
      <c r="AO772" s="449" t="str">
        <f t="shared" si="146"/>
        <v/>
      </c>
      <c r="AP772" s="463" t="s">
        <v>1860</v>
      </c>
      <c r="AQ772" s="462"/>
    </row>
    <row r="773" spans="1:43" ht="257.25" outlineLevel="2">
      <c r="A773" s="455" t="e">
        <f>IF(C772&lt;&gt;"",$C$8:C772,A772)</f>
        <v>#VALUE!</v>
      </c>
      <c r="B773" s="443" t="str">
        <f>IF(C773&lt;&gt;"",COUNTA($C$8:C773),"")</f>
        <v/>
      </c>
      <c r="C773" s="443"/>
      <c r="D773" s="452"/>
      <c r="E773" s="453"/>
      <c r="F773" s="453"/>
      <c r="G773" s="453"/>
      <c r="H773" s="453"/>
      <c r="I773" s="453"/>
      <c r="J773" s="453"/>
      <c r="K773" s="456"/>
      <c r="L773" s="457"/>
      <c r="M773" s="458" t="str">
        <f>IF(K773&lt;&gt;"",VLOOKUP(K773,'DON GIA'!$S$1:$U$19,3,0),"")</f>
        <v/>
      </c>
      <c r="N773" s="458" t="str">
        <f>IF(K773&lt;&gt;"",VLOOKUP(K773,'DON GIA'!$S$1:$V$19,4,0),"")</f>
        <v/>
      </c>
      <c r="O773" s="458" t="str">
        <f t="shared" si="153"/>
        <v/>
      </c>
      <c r="P773" s="458" t="str">
        <f t="shared" si="154"/>
        <v/>
      </c>
      <c r="Q773" s="452" t="s">
        <v>61</v>
      </c>
      <c r="R773" s="453" t="s">
        <v>44</v>
      </c>
      <c r="S773" s="453">
        <v>1</v>
      </c>
      <c r="T773" s="459">
        <f>IF(Q773&lt;&gt;"",VLOOKUP(Q773,'DON GIA'!$H$1:$K$103,4,0),"")</f>
        <v>180000</v>
      </c>
      <c r="U773" s="459">
        <f t="shared" si="156"/>
        <v>180000</v>
      </c>
      <c r="V773" s="456" t="s">
        <v>35</v>
      </c>
      <c r="W773" s="453"/>
      <c r="X773" s="460"/>
      <c r="Y773" s="461"/>
      <c r="Z773" s="459" t="str">
        <f>IF(V773&lt;&gt;"",VLOOKUP(V773,'DON GIA'!$A$1:$D$346,4,0),"")</f>
        <v/>
      </c>
      <c r="AA773" s="459" t="str">
        <f t="shared" si="157"/>
        <v/>
      </c>
      <c r="AB773" s="452"/>
      <c r="AC773" s="452"/>
      <c r="AD773" s="452"/>
      <c r="AE773" s="452"/>
      <c r="AF773" s="452"/>
      <c r="AG773" s="453"/>
      <c r="AH773" s="452"/>
      <c r="AI773" s="453"/>
      <c r="AJ773" s="453"/>
      <c r="AK773" s="459" t="str">
        <f>IF(AH773&lt;&gt;"",VLOOKUP(AH773,'DON GIA'!$M$1:$P$9,4,0),"")</f>
        <v/>
      </c>
      <c r="AL773" s="459" t="str">
        <f t="shared" si="155"/>
        <v/>
      </c>
      <c r="AM773" s="453"/>
      <c r="AN773" s="453"/>
      <c r="AO773" s="449" t="str">
        <f t="shared" si="146"/>
        <v/>
      </c>
      <c r="AP773" s="463" t="s">
        <v>1861</v>
      </c>
      <c r="AQ773" s="462"/>
    </row>
    <row r="774" spans="1:43" ht="157.5" outlineLevel="2">
      <c r="A774" s="455" t="e">
        <f>IF(C773&lt;&gt;"",$C$8:C773,A773)</f>
        <v>#VALUE!</v>
      </c>
      <c r="B774" s="443" t="str">
        <f>IF(C774&lt;&gt;"",COUNTA($C$8:C774),"")</f>
        <v/>
      </c>
      <c r="C774" s="443"/>
      <c r="D774" s="452"/>
      <c r="E774" s="453"/>
      <c r="F774" s="453"/>
      <c r="G774" s="453"/>
      <c r="H774" s="453"/>
      <c r="I774" s="453"/>
      <c r="J774" s="453"/>
      <c r="K774" s="456"/>
      <c r="L774" s="457"/>
      <c r="M774" s="458" t="str">
        <f>IF(K774&lt;&gt;"",VLOOKUP(K774,'DON GIA'!$S$1:$U$19,3,0),"")</f>
        <v/>
      </c>
      <c r="N774" s="458" t="str">
        <f>IF(K774&lt;&gt;"",VLOOKUP(K774,'DON GIA'!$S$1:$V$19,4,0),"")</f>
        <v/>
      </c>
      <c r="O774" s="458" t="str">
        <f t="shared" si="153"/>
        <v/>
      </c>
      <c r="P774" s="458" t="str">
        <f t="shared" si="154"/>
        <v/>
      </c>
      <c r="Q774" s="452" t="s">
        <v>217</v>
      </c>
      <c r="R774" s="453" t="s">
        <v>44</v>
      </c>
      <c r="S774" s="453">
        <v>3</v>
      </c>
      <c r="T774" s="459">
        <f>IF(Q774&lt;&gt;"",VLOOKUP(Q774,'DON GIA'!$H$1:$K$103,4,0),"")</f>
        <v>132000</v>
      </c>
      <c r="U774" s="459">
        <f t="shared" si="156"/>
        <v>396000</v>
      </c>
      <c r="V774" s="456" t="s">
        <v>35</v>
      </c>
      <c r="W774" s="453"/>
      <c r="X774" s="460"/>
      <c r="Y774" s="461"/>
      <c r="Z774" s="459" t="str">
        <f>IF(V774&lt;&gt;"",VLOOKUP(V774,'DON GIA'!$A$1:$D$346,4,0),"")</f>
        <v/>
      </c>
      <c r="AA774" s="459" t="str">
        <f t="shared" si="157"/>
        <v/>
      </c>
      <c r="AB774" s="452"/>
      <c r="AC774" s="452"/>
      <c r="AD774" s="452"/>
      <c r="AE774" s="452"/>
      <c r="AF774" s="452"/>
      <c r="AG774" s="453"/>
      <c r="AH774" s="452"/>
      <c r="AI774" s="453"/>
      <c r="AJ774" s="453"/>
      <c r="AK774" s="459" t="str">
        <f>IF(AH774&lt;&gt;"",VLOOKUP(AH774,'DON GIA'!$M$1:$P$9,4,0),"")</f>
        <v/>
      </c>
      <c r="AL774" s="459" t="str">
        <f t="shared" si="155"/>
        <v/>
      </c>
      <c r="AM774" s="453"/>
      <c r="AN774" s="453"/>
      <c r="AO774" s="449" t="str">
        <f t="shared" si="146"/>
        <v/>
      </c>
      <c r="AP774" s="463" t="s">
        <v>349</v>
      </c>
      <c r="AQ774" s="462"/>
    </row>
    <row r="775" spans="1:43" ht="31.5" outlineLevel="2">
      <c r="A775" s="455" t="e">
        <f>IF(C774&lt;&gt;"",$C$8:C774,A774)</f>
        <v>#VALUE!</v>
      </c>
      <c r="B775" s="443" t="str">
        <f>IF(C775&lt;&gt;"",COUNTA($C$8:C775),"")</f>
        <v/>
      </c>
      <c r="C775" s="443"/>
      <c r="D775" s="452"/>
      <c r="E775" s="453"/>
      <c r="F775" s="453"/>
      <c r="G775" s="453"/>
      <c r="H775" s="453"/>
      <c r="I775" s="453"/>
      <c r="J775" s="453"/>
      <c r="K775" s="456"/>
      <c r="L775" s="457"/>
      <c r="M775" s="458" t="str">
        <f>IF(K775&lt;&gt;"",VLOOKUP(K775,'DON GIA'!$S$1:$U$19,3,0),"")</f>
        <v/>
      </c>
      <c r="N775" s="458" t="str">
        <f>IF(K775&lt;&gt;"",VLOOKUP(K775,'DON GIA'!$S$1:$V$19,4,0),"")</f>
        <v/>
      </c>
      <c r="O775" s="458" t="str">
        <f t="shared" si="153"/>
        <v/>
      </c>
      <c r="P775" s="458" t="str">
        <f t="shared" si="154"/>
        <v/>
      </c>
      <c r="Q775" s="452" t="s">
        <v>52</v>
      </c>
      <c r="R775" s="453" t="s">
        <v>44</v>
      </c>
      <c r="S775" s="453">
        <v>7</v>
      </c>
      <c r="T775" s="459">
        <f>IF(Q775&lt;&gt;"",VLOOKUP(Q775,'DON GIA'!$H$1:$K$103,4,0),"")</f>
        <v>76000</v>
      </c>
      <c r="U775" s="459">
        <f t="shared" si="156"/>
        <v>532000</v>
      </c>
      <c r="V775" s="456" t="s">
        <v>35</v>
      </c>
      <c r="W775" s="453"/>
      <c r="X775" s="460"/>
      <c r="Y775" s="461"/>
      <c r="Z775" s="459" t="str">
        <f>IF(V775&lt;&gt;"",VLOOKUP(V775,'DON GIA'!$A$1:$D$346,4,0),"")</f>
        <v/>
      </c>
      <c r="AA775" s="459" t="str">
        <f t="shared" si="157"/>
        <v/>
      </c>
      <c r="AB775" s="452"/>
      <c r="AC775" s="452"/>
      <c r="AD775" s="452"/>
      <c r="AE775" s="452"/>
      <c r="AF775" s="452"/>
      <c r="AG775" s="453"/>
      <c r="AH775" s="452"/>
      <c r="AI775" s="453"/>
      <c r="AJ775" s="453"/>
      <c r="AK775" s="459" t="str">
        <f>IF(AH775&lt;&gt;"",VLOOKUP(AH775,'DON GIA'!$M$1:$P$9,4,0),"")</f>
        <v/>
      </c>
      <c r="AL775" s="459" t="str">
        <f t="shared" si="155"/>
        <v/>
      </c>
      <c r="AM775" s="453"/>
      <c r="AN775" s="453"/>
      <c r="AO775" s="449" t="str">
        <f t="shared" si="146"/>
        <v/>
      </c>
      <c r="AP775" s="456"/>
      <c r="AQ775" s="462"/>
    </row>
    <row r="776" spans="1:43" ht="31.5" outlineLevel="2">
      <c r="A776" s="455" t="e">
        <f>IF(C775&lt;&gt;"",$C$8:C775,A775)</f>
        <v>#VALUE!</v>
      </c>
      <c r="B776" s="443" t="str">
        <f>IF(C776&lt;&gt;"",COUNTA($C$8:C776),"")</f>
        <v/>
      </c>
      <c r="C776" s="443"/>
      <c r="D776" s="452"/>
      <c r="E776" s="453"/>
      <c r="F776" s="453"/>
      <c r="G776" s="453"/>
      <c r="H776" s="453"/>
      <c r="I776" s="453"/>
      <c r="J776" s="453"/>
      <c r="K776" s="456"/>
      <c r="L776" s="457"/>
      <c r="M776" s="458" t="str">
        <f>IF(K776&lt;&gt;"",VLOOKUP(K776,'DON GIA'!$S$1:$U$19,3,0),"")</f>
        <v/>
      </c>
      <c r="N776" s="458" t="str">
        <f>IF(K776&lt;&gt;"",VLOOKUP(K776,'DON GIA'!$S$1:$V$19,4,0),"")</f>
        <v/>
      </c>
      <c r="O776" s="458" t="str">
        <f t="shared" si="153"/>
        <v/>
      </c>
      <c r="P776" s="458" t="str">
        <f t="shared" si="154"/>
        <v/>
      </c>
      <c r="Q776" s="452" t="s">
        <v>53</v>
      </c>
      <c r="R776" s="453" t="s">
        <v>44</v>
      </c>
      <c r="S776" s="453">
        <v>7</v>
      </c>
      <c r="T776" s="459">
        <f>IF(Q776&lt;&gt;"",VLOOKUP(Q776,'DON GIA'!$H$1:$K$103,4,0),"")</f>
        <v>34000</v>
      </c>
      <c r="U776" s="459">
        <f t="shared" si="156"/>
        <v>238000</v>
      </c>
      <c r="V776" s="456" t="s">
        <v>35</v>
      </c>
      <c r="W776" s="453"/>
      <c r="X776" s="460"/>
      <c r="Y776" s="461"/>
      <c r="Z776" s="459" t="str">
        <f>IF(V776&lt;&gt;"",VLOOKUP(V776,'DON GIA'!$A$1:$D$346,4,0),"")</f>
        <v/>
      </c>
      <c r="AA776" s="459" t="str">
        <f t="shared" si="157"/>
        <v/>
      </c>
      <c r="AB776" s="452"/>
      <c r="AC776" s="452"/>
      <c r="AD776" s="452"/>
      <c r="AE776" s="452"/>
      <c r="AF776" s="452"/>
      <c r="AG776" s="453"/>
      <c r="AH776" s="452"/>
      <c r="AI776" s="453"/>
      <c r="AJ776" s="453"/>
      <c r="AK776" s="459" t="str">
        <f>IF(AH776&lt;&gt;"",VLOOKUP(AH776,'DON GIA'!$M$1:$P$9,4,0),"")</f>
        <v/>
      </c>
      <c r="AL776" s="459" t="str">
        <f t="shared" si="155"/>
        <v/>
      </c>
      <c r="AM776" s="453"/>
      <c r="AN776" s="453"/>
      <c r="AO776" s="449" t="str">
        <f t="shared" ref="AO776:AO839" si="158">IF(C776&lt;&gt;"",O776+P776+U776+AA776+AL776,"")</f>
        <v/>
      </c>
      <c r="AP776" s="456"/>
      <c r="AQ776" s="462"/>
    </row>
    <row r="777" spans="1:43" ht="31.5" outlineLevel="2">
      <c r="A777" s="455" t="e">
        <f>IF(C776&lt;&gt;"",$C$8:C776,A776)</f>
        <v>#VALUE!</v>
      </c>
      <c r="B777" s="443" t="str">
        <f>IF(C777&lt;&gt;"",COUNTA($C$8:C777),"")</f>
        <v/>
      </c>
      <c r="C777" s="443"/>
      <c r="D777" s="446"/>
      <c r="E777" s="453"/>
      <c r="F777" s="453"/>
      <c r="G777" s="453"/>
      <c r="H777" s="453"/>
      <c r="I777" s="453"/>
      <c r="J777" s="453"/>
      <c r="K777" s="456"/>
      <c r="L777" s="457"/>
      <c r="M777" s="458" t="str">
        <f>IF(K777&lt;&gt;"",VLOOKUP(K777,'DON GIA'!$S$1:$U$19,3,0),"")</f>
        <v/>
      </c>
      <c r="N777" s="458" t="str">
        <f>IF(K777&lt;&gt;"",VLOOKUP(K777,'DON GIA'!$S$1:$V$19,4,0),"")</f>
        <v/>
      </c>
      <c r="O777" s="458" t="str">
        <f t="shared" si="153"/>
        <v/>
      </c>
      <c r="P777" s="458" t="str">
        <f t="shared" si="154"/>
        <v/>
      </c>
      <c r="Q777" s="452" t="s">
        <v>35</v>
      </c>
      <c r="R777" s="453"/>
      <c r="S777" s="453"/>
      <c r="T777" s="459" t="str">
        <f>IF(Q777&lt;&gt;"",VLOOKUP(Q777,'DON GIA'!$H$1:$K$103,4,0),"")</f>
        <v/>
      </c>
      <c r="U777" s="459" t="str">
        <f t="shared" si="156"/>
        <v/>
      </c>
      <c r="V777" s="456" t="s">
        <v>35</v>
      </c>
      <c r="W777" s="453"/>
      <c r="X777" s="460"/>
      <c r="Y777" s="461"/>
      <c r="Z777" s="459" t="str">
        <f>IF(V777&lt;&gt;"",VLOOKUP(V777,'DON GIA'!$A$1:$D$346,4,0),"")</f>
        <v/>
      </c>
      <c r="AA777" s="459" t="str">
        <f t="shared" si="157"/>
        <v/>
      </c>
      <c r="AB777" s="452"/>
      <c r="AC777" s="452"/>
      <c r="AD777" s="452"/>
      <c r="AE777" s="452"/>
      <c r="AF777" s="452"/>
      <c r="AG777" s="453"/>
      <c r="AH777" s="452"/>
      <c r="AI777" s="453"/>
      <c r="AJ777" s="453"/>
      <c r="AK777" s="459" t="str">
        <f>IF(AH777&lt;&gt;"",VLOOKUP(AH777,'DON GIA'!$M$1:$P$9,4,0),"")</f>
        <v/>
      </c>
      <c r="AL777" s="459" t="str">
        <f t="shared" si="155"/>
        <v/>
      </c>
      <c r="AM777" s="453"/>
      <c r="AN777" s="453"/>
      <c r="AO777" s="449" t="str">
        <f t="shared" si="158"/>
        <v/>
      </c>
      <c r="AP777" s="456"/>
      <c r="AQ777" s="462"/>
    </row>
    <row r="778" spans="1:43" ht="31.5" outlineLevel="1">
      <c r="A778" s="410" t="s">
        <v>803</v>
      </c>
      <c r="B778" s="443">
        <f>IF(C778&lt;&gt;"",COUNTA($C$8:C778),"")</f>
        <v>58</v>
      </c>
      <c r="C778" s="443">
        <v>450</v>
      </c>
      <c r="D778" s="446" t="s">
        <v>305</v>
      </c>
      <c r="E778" s="445"/>
      <c r="F778" s="445"/>
      <c r="G778" s="445"/>
      <c r="H778" s="445"/>
      <c r="I778" s="445"/>
      <c r="J778" s="445"/>
      <c r="K778" s="500"/>
      <c r="L778" s="447">
        <f>SUBTOTAL(9,L779:L789)</f>
        <v>109.7</v>
      </c>
      <c r="M778" s="448"/>
      <c r="N778" s="448"/>
      <c r="O778" s="448">
        <f>SUBTOTAL(9,O779:O789)</f>
        <v>330745500</v>
      </c>
      <c r="P778" s="448">
        <f>SUBTOTAL(9,P779:P789)</f>
        <v>148095000</v>
      </c>
      <c r="Q778" s="506"/>
      <c r="R778" s="507"/>
      <c r="S778" s="507">
        <f>SUBTOTAL(9,S779:S789)</f>
        <v>12</v>
      </c>
      <c r="T778" s="449"/>
      <c r="U778" s="449">
        <f>SUBTOTAL(9,U779:U789)</f>
        <v>88800</v>
      </c>
      <c r="V778" s="445"/>
      <c r="W778" s="450"/>
      <c r="X778" s="451">
        <f>SUBTOTAL(9,X779:X789)</f>
        <v>0</v>
      </c>
      <c r="Y778" s="444">
        <f>SUBTOTAL(9,Y779:Y789)</f>
        <v>0</v>
      </c>
      <c r="Z778" s="449"/>
      <c r="AA778" s="449">
        <f>SUBTOTAL(9,AA779:AA789)</f>
        <v>0</v>
      </c>
      <c r="AB778" s="452"/>
      <c r="AC778" s="452"/>
      <c r="AD778" s="452"/>
      <c r="AE778" s="452"/>
      <c r="AF778" s="453"/>
      <c r="AG778" s="452"/>
      <c r="AH778" s="452"/>
      <c r="AI778" s="444"/>
      <c r="AJ778" s="444">
        <f>SUBTOTAL(9,AJ779:AJ789)</f>
        <v>0</v>
      </c>
      <c r="AK778" s="449"/>
      <c r="AL778" s="449">
        <f>SUBTOTAL(9,AL779:AL789)</f>
        <v>0</v>
      </c>
      <c r="AM778" s="444"/>
      <c r="AN778" s="444">
        <f>SUBTOTAL(9,AN779:AN789)</f>
        <v>0</v>
      </c>
      <c r="AO778" s="449">
        <f t="shared" si="158"/>
        <v>478929300</v>
      </c>
      <c r="AP778" s="454"/>
      <c r="AQ778" s="423"/>
    </row>
    <row r="779" spans="1:43" ht="220.5" outlineLevel="2">
      <c r="A779" s="455" t="e">
        <f>IF(C778&lt;&gt;"",$C$8:C778,A777)</f>
        <v>#VALUE!</v>
      </c>
      <c r="B779" s="443" t="str">
        <f>IF(C779&lt;&gt;"",COUNTA($C$8:C779),"")</f>
        <v/>
      </c>
      <c r="C779" s="443"/>
      <c r="D779" s="456" t="s">
        <v>306</v>
      </c>
      <c r="E779" s="453">
        <v>1</v>
      </c>
      <c r="F779" s="453"/>
      <c r="G779" s="453">
        <v>390</v>
      </c>
      <c r="H779" s="453">
        <v>79</v>
      </c>
      <c r="I779" s="453">
        <v>250</v>
      </c>
      <c r="J779" s="453">
        <v>21</v>
      </c>
      <c r="K779" s="502" t="s">
        <v>394</v>
      </c>
      <c r="L779" s="457">
        <v>109.7</v>
      </c>
      <c r="M779" s="458">
        <f>IF(K779&lt;&gt;"",VLOOKUP(K779,'DON GIA'!$S$1:$U$19,3,0),"")</f>
        <v>3015000</v>
      </c>
      <c r="N779" s="458">
        <f>IF(K779&lt;&gt;"",VLOOKUP(K779,'DON GIA'!$S$1:$V$19,4,0),"")</f>
        <v>1350000</v>
      </c>
      <c r="O779" s="458">
        <f t="shared" si="153"/>
        <v>330745500</v>
      </c>
      <c r="P779" s="458">
        <f t="shared" si="154"/>
        <v>148095000</v>
      </c>
      <c r="Q779" s="508" t="s">
        <v>238</v>
      </c>
      <c r="R779" s="509" t="s">
        <v>44</v>
      </c>
      <c r="S779" s="509">
        <v>7</v>
      </c>
      <c r="T779" s="459">
        <f>IF(Q779&lt;&gt;"",VLOOKUP(Q779,'DON GIA'!$H$1:$K$103,4,0),"")</f>
        <v>8400</v>
      </c>
      <c r="U779" s="459">
        <f t="shared" ref="U779:U789" si="159">IF(Q779&lt;&gt;"",IF(ISNUMBER(T779),S779*T779,""),"")</f>
        <v>58800</v>
      </c>
      <c r="V779" s="453"/>
      <c r="W779" s="460"/>
      <c r="X779" s="461"/>
      <c r="Y779" s="452"/>
      <c r="Z779" s="459" t="str">
        <f>IF(V779&lt;&gt;"",VLOOKUP(V779,'DON GIA'!$A$1:$D$346,4,0),"")</f>
        <v/>
      </c>
      <c r="AA779" s="459" t="str">
        <f t="shared" ref="AA779:AA789" si="160">IF(V779&lt;&gt;"",IF(ISNUMBER(Z779),X779*Z779,""),"")</f>
        <v/>
      </c>
      <c r="AB779" s="452"/>
      <c r="AC779" s="452"/>
      <c r="AD779" s="452"/>
      <c r="AE779" s="452"/>
      <c r="AF779" s="453"/>
      <c r="AG779" s="452"/>
      <c r="AH779" s="452"/>
      <c r="AI779" s="452"/>
      <c r="AJ779" s="452"/>
      <c r="AK779" s="459" t="str">
        <f>IF(AH779&lt;&gt;"",VLOOKUP(AH779,'DON GIA'!$M$1:$P$9,4,0),"")</f>
        <v/>
      </c>
      <c r="AL779" s="459" t="str">
        <f t="shared" si="155"/>
        <v/>
      </c>
      <c r="AM779" s="452"/>
      <c r="AN779" s="452"/>
      <c r="AO779" s="449" t="str">
        <f t="shared" si="158"/>
        <v/>
      </c>
      <c r="AP779" s="454" t="s">
        <v>1862</v>
      </c>
      <c r="AQ779" s="462" t="s">
        <v>398</v>
      </c>
    </row>
    <row r="780" spans="1:43" ht="252" outlineLevel="2">
      <c r="A780" s="455" t="e">
        <f>IF(C779&lt;&gt;"",$C$8:C779,A779)</f>
        <v>#VALUE!</v>
      </c>
      <c r="B780" s="443" t="str">
        <f>IF(C780&lt;&gt;"",COUNTA($C$8:C780),"")</f>
        <v/>
      </c>
      <c r="C780" s="443"/>
      <c r="D780" s="456" t="s">
        <v>71</v>
      </c>
      <c r="E780" s="453"/>
      <c r="F780" s="453"/>
      <c r="G780" s="453"/>
      <c r="H780" s="453"/>
      <c r="I780" s="453"/>
      <c r="J780" s="453"/>
      <c r="K780" s="456"/>
      <c r="L780" s="457"/>
      <c r="M780" s="458" t="str">
        <f>IF(K780&lt;&gt;"",VLOOKUP(K780,'DON GIA'!$S$1:$U$19,3,0),"")</f>
        <v/>
      </c>
      <c r="N780" s="458" t="str">
        <f>IF(K780&lt;&gt;"",VLOOKUP(K780,'DON GIA'!$S$1:$V$19,4,0),"")</f>
        <v/>
      </c>
      <c r="O780" s="458" t="str">
        <f t="shared" si="153"/>
        <v/>
      </c>
      <c r="P780" s="458" t="str">
        <f t="shared" si="154"/>
        <v/>
      </c>
      <c r="Q780" s="508" t="s">
        <v>240</v>
      </c>
      <c r="R780" s="509" t="s">
        <v>44</v>
      </c>
      <c r="S780" s="509">
        <v>5</v>
      </c>
      <c r="T780" s="459">
        <f>IF(Q780&lt;&gt;"",VLOOKUP(Q780,'DON GIA'!$H$1:$K$103,4,0),"")</f>
        <v>6000</v>
      </c>
      <c r="U780" s="459">
        <f t="shared" si="159"/>
        <v>30000</v>
      </c>
      <c r="V780" s="453"/>
      <c r="W780" s="460"/>
      <c r="X780" s="461"/>
      <c r="Y780" s="452"/>
      <c r="Z780" s="459" t="str">
        <f>IF(V780&lt;&gt;"",VLOOKUP(V780,'DON GIA'!$A$1:$D$346,4,0),"")</f>
        <v/>
      </c>
      <c r="AA780" s="459" t="str">
        <f t="shared" si="160"/>
        <v/>
      </c>
      <c r="AB780" s="452"/>
      <c r="AC780" s="452"/>
      <c r="AD780" s="452"/>
      <c r="AE780" s="452"/>
      <c r="AF780" s="453"/>
      <c r="AG780" s="452"/>
      <c r="AH780" s="452"/>
      <c r="AI780" s="452"/>
      <c r="AJ780" s="452"/>
      <c r="AK780" s="459" t="str">
        <f>IF(AH780&lt;&gt;"",VLOOKUP(AH780,'DON GIA'!$M$1:$P$9,4,0),"")</f>
        <v/>
      </c>
      <c r="AL780" s="459" t="str">
        <f t="shared" si="155"/>
        <v/>
      </c>
      <c r="AM780" s="452"/>
      <c r="AN780" s="452"/>
      <c r="AO780" s="449" t="str">
        <f t="shared" si="158"/>
        <v/>
      </c>
      <c r="AP780" s="454" t="s">
        <v>1863</v>
      </c>
      <c r="AQ780" s="510" t="s">
        <v>395</v>
      </c>
    </row>
    <row r="781" spans="1:43" ht="409.5" outlineLevel="2">
      <c r="A781" s="455" t="e">
        <f>IF(C780&lt;&gt;"",$C$8:C780,A780)</f>
        <v>#VALUE!</v>
      </c>
      <c r="B781" s="443" t="str">
        <f>IF(C781&lt;&gt;"",COUNTA($C$8:C781),"")</f>
        <v/>
      </c>
      <c r="C781" s="443"/>
      <c r="D781" s="456"/>
      <c r="E781" s="453"/>
      <c r="F781" s="453"/>
      <c r="G781" s="453"/>
      <c r="H781" s="453"/>
      <c r="I781" s="453"/>
      <c r="J781" s="453"/>
      <c r="K781" s="456"/>
      <c r="L781" s="457"/>
      <c r="M781" s="458" t="str">
        <f>IF(K781&lt;&gt;"",VLOOKUP(K781,'DON GIA'!$S$1:$U$19,3,0),"")</f>
        <v/>
      </c>
      <c r="N781" s="458" t="str">
        <f>IF(K781&lt;&gt;"",VLOOKUP(K781,'DON GIA'!$S$1:$V$19,4,0),"")</f>
        <v/>
      </c>
      <c r="O781" s="458" t="str">
        <f t="shared" si="153"/>
        <v/>
      </c>
      <c r="P781" s="458" t="str">
        <f t="shared" si="154"/>
        <v/>
      </c>
      <c r="Q781" s="456" t="s">
        <v>35</v>
      </c>
      <c r="R781" s="453"/>
      <c r="S781" s="453"/>
      <c r="T781" s="459" t="str">
        <f>IF(Q781&lt;&gt;"",VLOOKUP(Q781,'DON GIA'!$H$1:$K$103,4,0),"")</f>
        <v/>
      </c>
      <c r="U781" s="459" t="str">
        <f t="shared" si="159"/>
        <v/>
      </c>
      <c r="V781" s="453"/>
      <c r="W781" s="460"/>
      <c r="X781" s="461"/>
      <c r="Y781" s="452"/>
      <c r="Z781" s="459" t="str">
        <f>IF(V781&lt;&gt;"",VLOOKUP(V781,'DON GIA'!$A$1:$D$346,4,0),"")</f>
        <v/>
      </c>
      <c r="AA781" s="459" t="str">
        <f t="shared" si="160"/>
        <v/>
      </c>
      <c r="AB781" s="452"/>
      <c r="AC781" s="452"/>
      <c r="AD781" s="452"/>
      <c r="AE781" s="452"/>
      <c r="AF781" s="453"/>
      <c r="AG781" s="452"/>
      <c r="AH781" s="452"/>
      <c r="AI781" s="452"/>
      <c r="AJ781" s="452"/>
      <c r="AK781" s="459" t="str">
        <f>IF(AH781&lt;&gt;"",VLOOKUP(AH781,'DON GIA'!$M$1:$P$9,4,0),"")</f>
        <v/>
      </c>
      <c r="AL781" s="459" t="str">
        <f t="shared" si="155"/>
        <v/>
      </c>
      <c r="AM781" s="452"/>
      <c r="AN781" s="452"/>
      <c r="AO781" s="449" t="str">
        <f t="shared" si="158"/>
        <v/>
      </c>
      <c r="AP781" s="463" t="s">
        <v>1864</v>
      </c>
      <c r="AQ781" s="510" t="s">
        <v>396</v>
      </c>
    </row>
    <row r="782" spans="1:43" ht="315" outlineLevel="2">
      <c r="A782" s="455" t="e">
        <f>IF(C781&lt;&gt;"",$C$8:C781,A781)</f>
        <v>#VALUE!</v>
      </c>
      <c r="B782" s="443" t="str">
        <f>IF(C782&lt;&gt;"",COUNTA($C$8:C782),"")</f>
        <v/>
      </c>
      <c r="C782" s="443"/>
      <c r="D782" s="456"/>
      <c r="E782" s="453"/>
      <c r="F782" s="453"/>
      <c r="G782" s="453"/>
      <c r="H782" s="453"/>
      <c r="I782" s="453"/>
      <c r="J782" s="453"/>
      <c r="K782" s="456"/>
      <c r="L782" s="457"/>
      <c r="M782" s="458" t="str">
        <f>IF(K782&lt;&gt;"",VLOOKUP(K782,'DON GIA'!$S$1:$U$19,3,0),"")</f>
        <v/>
      </c>
      <c r="N782" s="458" t="str">
        <f>IF(K782&lt;&gt;"",VLOOKUP(K782,'DON GIA'!$S$1:$V$19,4,0),"")</f>
        <v/>
      </c>
      <c r="O782" s="458" t="str">
        <f t="shared" si="153"/>
        <v/>
      </c>
      <c r="P782" s="458" t="str">
        <f t="shared" si="154"/>
        <v/>
      </c>
      <c r="Q782" s="456" t="s">
        <v>35</v>
      </c>
      <c r="R782" s="453"/>
      <c r="S782" s="453"/>
      <c r="T782" s="459" t="str">
        <f>IF(Q782&lt;&gt;"",VLOOKUP(Q782,'DON GIA'!$H$1:$K$103,4,0),"")</f>
        <v/>
      </c>
      <c r="U782" s="459" t="str">
        <f t="shared" si="159"/>
        <v/>
      </c>
      <c r="V782" s="453"/>
      <c r="W782" s="460"/>
      <c r="X782" s="461"/>
      <c r="Y782" s="452"/>
      <c r="Z782" s="459" t="str">
        <f>IF(V782&lt;&gt;"",VLOOKUP(V782,'DON GIA'!$A$1:$D$346,4,0),"")</f>
        <v/>
      </c>
      <c r="AA782" s="459" t="str">
        <f t="shared" si="160"/>
        <v/>
      </c>
      <c r="AB782" s="452"/>
      <c r="AC782" s="452"/>
      <c r="AD782" s="452"/>
      <c r="AE782" s="452"/>
      <c r="AF782" s="453"/>
      <c r="AG782" s="452"/>
      <c r="AH782" s="452"/>
      <c r="AI782" s="452"/>
      <c r="AJ782" s="452"/>
      <c r="AK782" s="459" t="str">
        <f>IF(AH782&lt;&gt;"",VLOOKUP(AH782,'DON GIA'!$M$1:$P$9,4,0),"")</f>
        <v/>
      </c>
      <c r="AL782" s="459" t="str">
        <f t="shared" si="155"/>
        <v/>
      </c>
      <c r="AM782" s="452"/>
      <c r="AN782" s="452"/>
      <c r="AO782" s="449" t="str">
        <f t="shared" si="158"/>
        <v/>
      </c>
      <c r="AP782" s="463" t="s">
        <v>1865</v>
      </c>
      <c r="AQ782" s="510" t="s">
        <v>397</v>
      </c>
    </row>
    <row r="783" spans="1:43" ht="283.5" outlineLevel="2">
      <c r="A783" s="455" t="e">
        <f>IF(C782&lt;&gt;"",$C$8:C782,A782)</f>
        <v>#VALUE!</v>
      </c>
      <c r="B783" s="443" t="str">
        <f>IF(C783&lt;&gt;"",COUNTA($C$8:C783),"")</f>
        <v/>
      </c>
      <c r="C783" s="443"/>
      <c r="D783" s="456"/>
      <c r="E783" s="453"/>
      <c r="F783" s="453"/>
      <c r="G783" s="453"/>
      <c r="H783" s="453"/>
      <c r="I783" s="453"/>
      <c r="J783" s="453"/>
      <c r="K783" s="456"/>
      <c r="L783" s="457"/>
      <c r="M783" s="458" t="str">
        <f>IF(K783&lt;&gt;"",VLOOKUP(K783,'DON GIA'!$S$1:$U$19,3,0),"")</f>
        <v/>
      </c>
      <c r="N783" s="458" t="str">
        <f>IF(K783&lt;&gt;"",VLOOKUP(K783,'DON GIA'!$S$1:$V$19,4,0),"")</f>
        <v/>
      </c>
      <c r="O783" s="458" t="str">
        <f t="shared" si="153"/>
        <v/>
      </c>
      <c r="P783" s="458" t="str">
        <f t="shared" si="154"/>
        <v/>
      </c>
      <c r="Q783" s="456" t="s">
        <v>35</v>
      </c>
      <c r="R783" s="453"/>
      <c r="S783" s="453"/>
      <c r="T783" s="459" t="str">
        <f>IF(Q783&lt;&gt;"",VLOOKUP(Q783,'DON GIA'!$H$1:$K$103,4,0),"")</f>
        <v/>
      </c>
      <c r="U783" s="459" t="str">
        <f t="shared" si="159"/>
        <v/>
      </c>
      <c r="V783" s="453"/>
      <c r="W783" s="460"/>
      <c r="X783" s="461"/>
      <c r="Y783" s="452"/>
      <c r="Z783" s="459" t="str">
        <f>IF(V783&lt;&gt;"",VLOOKUP(V783,'DON GIA'!$A$1:$D$346,4,0),"")</f>
        <v/>
      </c>
      <c r="AA783" s="459" t="str">
        <f t="shared" si="160"/>
        <v/>
      </c>
      <c r="AB783" s="452"/>
      <c r="AC783" s="452"/>
      <c r="AD783" s="452"/>
      <c r="AE783" s="452"/>
      <c r="AF783" s="453"/>
      <c r="AG783" s="452"/>
      <c r="AH783" s="452"/>
      <c r="AI783" s="452"/>
      <c r="AJ783" s="452"/>
      <c r="AK783" s="459" t="str">
        <f>IF(AH783&lt;&gt;"",VLOOKUP(AH783,'DON GIA'!$M$1:$P$9,4,0),"")</f>
        <v/>
      </c>
      <c r="AL783" s="459" t="str">
        <f t="shared" si="155"/>
        <v/>
      </c>
      <c r="AM783" s="452"/>
      <c r="AN783" s="452"/>
      <c r="AO783" s="449" t="str">
        <f t="shared" si="158"/>
        <v/>
      </c>
      <c r="AP783" s="463" t="s">
        <v>346</v>
      </c>
      <c r="AQ783" s="511"/>
    </row>
    <row r="784" spans="1:43" ht="131.25" outlineLevel="2">
      <c r="A784" s="455" t="e">
        <f>IF(C783&lt;&gt;"",$C$8:C783,A783)</f>
        <v>#VALUE!</v>
      </c>
      <c r="B784" s="443" t="str">
        <f>IF(C784&lt;&gt;"",COUNTA($C$8:C784),"")</f>
        <v/>
      </c>
      <c r="C784" s="443"/>
      <c r="D784" s="456"/>
      <c r="E784" s="453"/>
      <c r="F784" s="453"/>
      <c r="G784" s="453"/>
      <c r="H784" s="453"/>
      <c r="I784" s="453"/>
      <c r="J784" s="453"/>
      <c r="K784" s="456"/>
      <c r="L784" s="457"/>
      <c r="M784" s="458" t="str">
        <f>IF(K784&lt;&gt;"",VLOOKUP(K784,'DON GIA'!$S$1:$U$19,3,0),"")</f>
        <v/>
      </c>
      <c r="N784" s="458" t="str">
        <f>IF(K784&lt;&gt;"",VLOOKUP(K784,'DON GIA'!$S$1:$V$19,4,0),"")</f>
        <v/>
      </c>
      <c r="O784" s="458" t="str">
        <f t="shared" si="153"/>
        <v/>
      </c>
      <c r="P784" s="458" t="str">
        <f t="shared" si="154"/>
        <v/>
      </c>
      <c r="Q784" s="456" t="s">
        <v>35</v>
      </c>
      <c r="R784" s="453"/>
      <c r="S784" s="453"/>
      <c r="T784" s="459" t="str">
        <f>IF(Q784&lt;&gt;"",VLOOKUP(Q784,'DON GIA'!$H$1:$K$103,4,0),"")</f>
        <v/>
      </c>
      <c r="U784" s="459" t="str">
        <f t="shared" si="159"/>
        <v/>
      </c>
      <c r="V784" s="453"/>
      <c r="W784" s="460"/>
      <c r="X784" s="461"/>
      <c r="Y784" s="452"/>
      <c r="Z784" s="459" t="str">
        <f>IF(V784&lt;&gt;"",VLOOKUP(V784,'DON GIA'!$A$1:$D$346,4,0),"")</f>
        <v/>
      </c>
      <c r="AA784" s="459" t="str">
        <f t="shared" si="160"/>
        <v/>
      </c>
      <c r="AB784" s="452"/>
      <c r="AC784" s="452"/>
      <c r="AD784" s="452"/>
      <c r="AE784" s="452"/>
      <c r="AF784" s="453"/>
      <c r="AG784" s="452"/>
      <c r="AH784" s="452"/>
      <c r="AI784" s="452"/>
      <c r="AJ784" s="452"/>
      <c r="AK784" s="459" t="str">
        <f>IF(AH784&lt;&gt;"",VLOOKUP(AH784,'DON GIA'!$M$1:$P$9,4,0),"")</f>
        <v/>
      </c>
      <c r="AL784" s="459" t="str">
        <f t="shared" si="155"/>
        <v/>
      </c>
      <c r="AM784" s="452"/>
      <c r="AN784" s="452"/>
      <c r="AO784" s="449" t="str">
        <f t="shared" si="158"/>
        <v/>
      </c>
      <c r="AP784" s="463" t="s">
        <v>1866</v>
      </c>
      <c r="AQ784" s="512"/>
    </row>
    <row r="785" spans="1:43" ht="409.5" outlineLevel="2">
      <c r="A785" s="455" t="e">
        <f>IF(C784&lt;&gt;"",$C$8:C784,A784)</f>
        <v>#VALUE!</v>
      </c>
      <c r="B785" s="443" t="str">
        <f>IF(C785&lt;&gt;"",COUNTA($C$8:C785),"")</f>
        <v/>
      </c>
      <c r="C785" s="443"/>
      <c r="D785" s="456"/>
      <c r="E785" s="453"/>
      <c r="F785" s="453"/>
      <c r="G785" s="453"/>
      <c r="H785" s="453"/>
      <c r="I785" s="453"/>
      <c r="J785" s="453"/>
      <c r="K785" s="456"/>
      <c r="L785" s="457"/>
      <c r="M785" s="458" t="str">
        <f>IF(K785&lt;&gt;"",VLOOKUP(K785,'DON GIA'!$S$1:$U$19,3,0),"")</f>
        <v/>
      </c>
      <c r="N785" s="458" t="str">
        <f>IF(K785&lt;&gt;"",VLOOKUP(K785,'DON GIA'!$S$1:$V$19,4,0),"")</f>
        <v/>
      </c>
      <c r="O785" s="458" t="str">
        <f t="shared" si="153"/>
        <v/>
      </c>
      <c r="P785" s="458" t="str">
        <f t="shared" si="154"/>
        <v/>
      </c>
      <c r="Q785" s="456" t="s">
        <v>35</v>
      </c>
      <c r="R785" s="453"/>
      <c r="S785" s="453"/>
      <c r="T785" s="459" t="str">
        <f>IF(Q785&lt;&gt;"",VLOOKUP(Q785,'DON GIA'!$H$1:$K$103,4,0),"")</f>
        <v/>
      </c>
      <c r="U785" s="459" t="str">
        <f t="shared" si="159"/>
        <v/>
      </c>
      <c r="V785" s="453"/>
      <c r="W785" s="460"/>
      <c r="X785" s="461"/>
      <c r="Y785" s="452"/>
      <c r="Z785" s="459" t="str">
        <f>IF(V785&lt;&gt;"",VLOOKUP(V785,'DON GIA'!$A$1:$D$346,4,0),"")</f>
        <v/>
      </c>
      <c r="AA785" s="459" t="str">
        <f t="shared" si="160"/>
        <v/>
      </c>
      <c r="AB785" s="452"/>
      <c r="AC785" s="452"/>
      <c r="AD785" s="452"/>
      <c r="AE785" s="452"/>
      <c r="AF785" s="453"/>
      <c r="AG785" s="452"/>
      <c r="AH785" s="452"/>
      <c r="AI785" s="452"/>
      <c r="AJ785" s="452"/>
      <c r="AK785" s="459" t="str">
        <f>IF(AH785&lt;&gt;"",VLOOKUP(AH785,'DON GIA'!$M$1:$P$9,4,0),"")</f>
        <v/>
      </c>
      <c r="AL785" s="459" t="str">
        <f t="shared" si="155"/>
        <v/>
      </c>
      <c r="AM785" s="452"/>
      <c r="AN785" s="452"/>
      <c r="AO785" s="449" t="str">
        <f t="shared" si="158"/>
        <v/>
      </c>
      <c r="AP785" s="454" t="s">
        <v>1867</v>
      </c>
      <c r="AQ785" s="512"/>
    </row>
    <row r="786" spans="1:43" ht="131.25" outlineLevel="2">
      <c r="A786" s="455" t="e">
        <f>IF(C785&lt;&gt;"",$C$8:C785,A785)</f>
        <v>#VALUE!</v>
      </c>
      <c r="B786" s="443" t="str">
        <f>IF(C786&lt;&gt;"",COUNTA($C$8:C786),"")</f>
        <v/>
      </c>
      <c r="C786" s="443"/>
      <c r="D786" s="456"/>
      <c r="E786" s="453"/>
      <c r="F786" s="453"/>
      <c r="G786" s="453"/>
      <c r="H786" s="453"/>
      <c r="I786" s="453"/>
      <c r="J786" s="453"/>
      <c r="K786" s="456"/>
      <c r="L786" s="457"/>
      <c r="M786" s="458" t="str">
        <f>IF(K786&lt;&gt;"",VLOOKUP(K786,'DON GIA'!$S$1:$U$19,3,0),"")</f>
        <v/>
      </c>
      <c r="N786" s="458" t="str">
        <f>IF(K786&lt;&gt;"",VLOOKUP(K786,'DON GIA'!$S$1:$V$19,4,0),"")</f>
        <v/>
      </c>
      <c r="O786" s="458" t="str">
        <f t="shared" si="153"/>
        <v/>
      </c>
      <c r="P786" s="458" t="str">
        <f t="shared" si="154"/>
        <v/>
      </c>
      <c r="Q786" s="456" t="s">
        <v>35</v>
      </c>
      <c r="R786" s="453"/>
      <c r="S786" s="453"/>
      <c r="T786" s="459" t="str">
        <f>IF(Q786&lt;&gt;"",VLOOKUP(Q786,'DON GIA'!$H$1:$K$103,4,0),"")</f>
        <v/>
      </c>
      <c r="U786" s="459" t="str">
        <f t="shared" si="159"/>
        <v/>
      </c>
      <c r="V786" s="453"/>
      <c r="W786" s="460"/>
      <c r="X786" s="461"/>
      <c r="Y786" s="452"/>
      <c r="Z786" s="459" t="str">
        <f>IF(V786&lt;&gt;"",VLOOKUP(V786,'DON GIA'!$A$1:$D$346,4,0),"")</f>
        <v/>
      </c>
      <c r="AA786" s="459" t="str">
        <f t="shared" si="160"/>
        <v/>
      </c>
      <c r="AB786" s="452"/>
      <c r="AC786" s="452"/>
      <c r="AD786" s="452"/>
      <c r="AE786" s="452"/>
      <c r="AF786" s="453"/>
      <c r="AG786" s="452"/>
      <c r="AH786" s="452"/>
      <c r="AI786" s="452"/>
      <c r="AJ786" s="452"/>
      <c r="AK786" s="459" t="str">
        <f>IF(AH786&lt;&gt;"",VLOOKUP(AH786,'DON GIA'!$M$1:$P$9,4,0),"")</f>
        <v/>
      </c>
      <c r="AL786" s="459" t="str">
        <f t="shared" si="155"/>
        <v/>
      </c>
      <c r="AM786" s="452"/>
      <c r="AN786" s="452"/>
      <c r="AO786" s="449" t="str">
        <f t="shared" si="158"/>
        <v/>
      </c>
      <c r="AP786" s="463" t="s">
        <v>1868</v>
      </c>
      <c r="AQ786" s="462"/>
    </row>
    <row r="787" spans="1:43" ht="194.25" outlineLevel="2">
      <c r="A787" s="455" t="e">
        <f>IF(C786&lt;&gt;"",$C$8:C786,A786)</f>
        <v>#VALUE!</v>
      </c>
      <c r="B787" s="443" t="str">
        <f>IF(C787&lt;&gt;"",COUNTA($C$8:C787),"")</f>
        <v/>
      </c>
      <c r="C787" s="443"/>
      <c r="D787" s="456"/>
      <c r="E787" s="453"/>
      <c r="F787" s="453"/>
      <c r="G787" s="453"/>
      <c r="H787" s="453"/>
      <c r="I787" s="453"/>
      <c r="J787" s="453"/>
      <c r="K787" s="456"/>
      <c r="L787" s="457"/>
      <c r="M787" s="458" t="str">
        <f>IF(K787&lt;&gt;"",VLOOKUP(K787,'DON GIA'!$S$1:$U$19,3,0),"")</f>
        <v/>
      </c>
      <c r="N787" s="458" t="str">
        <f>IF(K787&lt;&gt;"",VLOOKUP(K787,'DON GIA'!$S$1:$V$19,4,0),"")</f>
        <v/>
      </c>
      <c r="O787" s="458" t="str">
        <f t="shared" si="153"/>
        <v/>
      </c>
      <c r="P787" s="458" t="str">
        <f t="shared" si="154"/>
        <v/>
      </c>
      <c r="Q787" s="456" t="s">
        <v>35</v>
      </c>
      <c r="R787" s="453"/>
      <c r="S787" s="453"/>
      <c r="T787" s="459" t="str">
        <f>IF(Q787&lt;&gt;"",VLOOKUP(Q787,'DON GIA'!$H$1:$K$103,4,0),"")</f>
        <v/>
      </c>
      <c r="U787" s="459" t="str">
        <f t="shared" si="159"/>
        <v/>
      </c>
      <c r="V787" s="453"/>
      <c r="W787" s="460"/>
      <c r="X787" s="461"/>
      <c r="Y787" s="452"/>
      <c r="Z787" s="459" t="str">
        <f>IF(V787&lt;&gt;"",VLOOKUP(V787,'DON GIA'!$A$1:$D$346,4,0),"")</f>
        <v/>
      </c>
      <c r="AA787" s="459" t="str">
        <f t="shared" si="160"/>
        <v/>
      </c>
      <c r="AB787" s="452"/>
      <c r="AC787" s="452"/>
      <c r="AD787" s="452"/>
      <c r="AE787" s="452"/>
      <c r="AF787" s="453"/>
      <c r="AG787" s="452"/>
      <c r="AH787" s="452"/>
      <c r="AI787" s="452"/>
      <c r="AJ787" s="452"/>
      <c r="AK787" s="459" t="str">
        <f>IF(AH787&lt;&gt;"",VLOOKUP(AH787,'DON GIA'!$M$1:$P$9,4,0),"")</f>
        <v/>
      </c>
      <c r="AL787" s="459" t="str">
        <f t="shared" si="155"/>
        <v/>
      </c>
      <c r="AM787" s="452"/>
      <c r="AN787" s="452"/>
      <c r="AO787" s="449" t="str">
        <f t="shared" si="158"/>
        <v/>
      </c>
      <c r="AP787" s="463" t="s">
        <v>1869</v>
      </c>
      <c r="AQ787" s="462"/>
    </row>
    <row r="788" spans="1:43" ht="31.5" outlineLevel="2">
      <c r="A788" s="455" t="e">
        <f>IF(C787&lt;&gt;"",$C$8:C787,A787)</f>
        <v>#VALUE!</v>
      </c>
      <c r="B788" s="443" t="str">
        <f>IF(C788&lt;&gt;"",COUNTA($C$8:C788),"")</f>
        <v/>
      </c>
      <c r="C788" s="443"/>
      <c r="D788" s="456"/>
      <c r="E788" s="453"/>
      <c r="F788" s="453"/>
      <c r="G788" s="453"/>
      <c r="H788" s="453"/>
      <c r="I788" s="453"/>
      <c r="J788" s="453"/>
      <c r="K788" s="456"/>
      <c r="L788" s="457"/>
      <c r="M788" s="458" t="str">
        <f>IF(K788&lt;&gt;"",VLOOKUP(K788,'DON GIA'!$S$1:$U$19,3,0),"")</f>
        <v/>
      </c>
      <c r="N788" s="458" t="str">
        <f>IF(K788&lt;&gt;"",VLOOKUP(K788,'DON GIA'!$S$1:$V$19,4,0),"")</f>
        <v/>
      </c>
      <c r="O788" s="458" t="str">
        <f t="shared" si="153"/>
        <v/>
      </c>
      <c r="P788" s="458" t="str">
        <f t="shared" si="154"/>
        <v/>
      </c>
      <c r="Q788" s="456" t="s">
        <v>35</v>
      </c>
      <c r="R788" s="453"/>
      <c r="S788" s="453"/>
      <c r="T788" s="459" t="str">
        <f>IF(Q788&lt;&gt;"",VLOOKUP(Q788,'DON GIA'!$H$1:$K$103,4,0),"")</f>
        <v/>
      </c>
      <c r="U788" s="459" t="str">
        <f t="shared" si="159"/>
        <v/>
      </c>
      <c r="V788" s="453"/>
      <c r="W788" s="460"/>
      <c r="X788" s="461"/>
      <c r="Y788" s="452"/>
      <c r="Z788" s="459" t="str">
        <f>IF(V788&lt;&gt;"",VLOOKUP(V788,'DON GIA'!$A$1:$D$346,4,0),"")</f>
        <v/>
      </c>
      <c r="AA788" s="459" t="str">
        <f t="shared" si="160"/>
        <v/>
      </c>
      <c r="AB788" s="452"/>
      <c r="AC788" s="452"/>
      <c r="AD788" s="452"/>
      <c r="AE788" s="452"/>
      <c r="AF788" s="453"/>
      <c r="AG788" s="452"/>
      <c r="AH788" s="452"/>
      <c r="AI788" s="452"/>
      <c r="AJ788" s="452"/>
      <c r="AK788" s="459" t="str">
        <f>IF(AH788&lt;&gt;"",VLOOKUP(AH788,'DON GIA'!$M$1:$P$9,4,0),"")</f>
        <v/>
      </c>
      <c r="AL788" s="459" t="str">
        <f t="shared" si="155"/>
        <v/>
      </c>
      <c r="AM788" s="452"/>
      <c r="AN788" s="452"/>
      <c r="AO788" s="449" t="str">
        <f t="shared" si="158"/>
        <v/>
      </c>
      <c r="AP788" s="463"/>
      <c r="AQ788" s="462"/>
    </row>
    <row r="789" spans="1:43" ht="31.5" outlineLevel="2">
      <c r="A789" s="455" t="e">
        <f>IF(C788&lt;&gt;"",$C$8:C788,A788)</f>
        <v>#VALUE!</v>
      </c>
      <c r="B789" s="443" t="str">
        <f>IF(C789&lt;&gt;"",COUNTA($C$8:C789),"")</f>
        <v/>
      </c>
      <c r="C789" s="443"/>
      <c r="D789" s="444"/>
      <c r="E789" s="453"/>
      <c r="F789" s="453"/>
      <c r="G789" s="453"/>
      <c r="H789" s="453"/>
      <c r="I789" s="453"/>
      <c r="J789" s="453"/>
      <c r="K789" s="456"/>
      <c r="L789" s="457"/>
      <c r="M789" s="458" t="str">
        <f>IF(K789&lt;&gt;"",VLOOKUP(K789,'DON GIA'!$S$1:$U$19,3,0),"")</f>
        <v/>
      </c>
      <c r="N789" s="458" t="str">
        <f>IF(K789&lt;&gt;"",VLOOKUP(K789,'DON GIA'!$S$1:$V$19,4,0),"")</f>
        <v/>
      </c>
      <c r="O789" s="458" t="str">
        <f t="shared" si="153"/>
        <v/>
      </c>
      <c r="P789" s="458" t="str">
        <f t="shared" si="154"/>
        <v/>
      </c>
      <c r="Q789" s="456" t="s">
        <v>35</v>
      </c>
      <c r="R789" s="453"/>
      <c r="S789" s="453"/>
      <c r="T789" s="459" t="str">
        <f>IF(Q789&lt;&gt;"",VLOOKUP(Q789,'DON GIA'!$H$1:$K$103,4,0),"")</f>
        <v/>
      </c>
      <c r="U789" s="459" t="str">
        <f t="shared" si="159"/>
        <v/>
      </c>
      <c r="V789" s="453"/>
      <c r="W789" s="460"/>
      <c r="X789" s="461"/>
      <c r="Y789" s="452"/>
      <c r="Z789" s="459" t="str">
        <f>IF(V789&lt;&gt;"",VLOOKUP(V789,'DON GIA'!$A$1:$D$346,4,0),"")</f>
        <v/>
      </c>
      <c r="AA789" s="459" t="str">
        <f t="shared" si="160"/>
        <v/>
      </c>
      <c r="AB789" s="452"/>
      <c r="AC789" s="452"/>
      <c r="AD789" s="452"/>
      <c r="AE789" s="452"/>
      <c r="AF789" s="453"/>
      <c r="AG789" s="452"/>
      <c r="AH789" s="452"/>
      <c r="AI789" s="452"/>
      <c r="AJ789" s="452"/>
      <c r="AK789" s="459" t="str">
        <f>IF(AH789&lt;&gt;"",VLOOKUP(AH789,'DON GIA'!$M$1:$P$9,4,0),"")</f>
        <v/>
      </c>
      <c r="AL789" s="459" t="str">
        <f t="shared" si="155"/>
        <v/>
      </c>
      <c r="AM789" s="452"/>
      <c r="AN789" s="452"/>
      <c r="AO789" s="449" t="str">
        <f t="shared" si="158"/>
        <v/>
      </c>
      <c r="AP789" s="463"/>
      <c r="AQ789" s="462"/>
    </row>
    <row r="790" spans="1:43" ht="62.25" outlineLevel="1">
      <c r="A790" s="410" t="s">
        <v>802</v>
      </c>
      <c r="B790" s="443">
        <f>IF(C790&lt;&gt;"",COUNTA($C$8:C790),"")</f>
        <v>59</v>
      </c>
      <c r="C790" s="443">
        <v>451</v>
      </c>
      <c r="D790" s="444" t="s">
        <v>307</v>
      </c>
      <c r="E790" s="445"/>
      <c r="F790" s="445"/>
      <c r="G790" s="445"/>
      <c r="H790" s="445"/>
      <c r="I790" s="445"/>
      <c r="J790" s="445"/>
      <c r="K790" s="446"/>
      <c r="L790" s="447">
        <f>SUBTOTAL(9,L791:L808)</f>
        <v>110.5</v>
      </c>
      <c r="M790" s="448"/>
      <c r="N790" s="448"/>
      <c r="O790" s="448">
        <f>SUBTOTAL(9,O791:O808)</f>
        <v>185529500</v>
      </c>
      <c r="P790" s="448">
        <f>SUBTOTAL(9,P791:P808)</f>
        <v>0</v>
      </c>
      <c r="Q790" s="444"/>
      <c r="R790" s="445"/>
      <c r="S790" s="445">
        <f>SUBTOTAL(9,S791:S808)</f>
        <v>0</v>
      </c>
      <c r="T790" s="449"/>
      <c r="U790" s="449">
        <f>SUBTOTAL(9,U791:U808)</f>
        <v>0</v>
      </c>
      <c r="V790" s="446"/>
      <c r="W790" s="445"/>
      <c r="X790" s="450">
        <f>SUBTOTAL(9,X791:X808)</f>
        <v>245.875</v>
      </c>
      <c r="Y790" s="451">
        <f>SUBTOTAL(9,Y791:Y808)</f>
        <v>0</v>
      </c>
      <c r="Z790" s="449"/>
      <c r="AA790" s="449">
        <f>SUBTOTAL(9,AA791:AA808)</f>
        <v>634460587.472</v>
      </c>
      <c r="AB790" s="452"/>
      <c r="AC790" s="452"/>
      <c r="AD790" s="452"/>
      <c r="AE790" s="452"/>
      <c r="AF790" s="452"/>
      <c r="AG790" s="453"/>
      <c r="AH790" s="452"/>
      <c r="AI790" s="445"/>
      <c r="AJ790" s="445">
        <f>SUBTOTAL(9,AJ791:AJ808)</f>
        <v>0</v>
      </c>
      <c r="AK790" s="449"/>
      <c r="AL790" s="449">
        <f>SUBTOTAL(9,AL791:AL808)</f>
        <v>0</v>
      </c>
      <c r="AM790" s="445"/>
      <c r="AN790" s="445">
        <f>SUBTOTAL(9,AN791:AN808)</f>
        <v>0</v>
      </c>
      <c r="AO790" s="449">
        <f t="shared" si="158"/>
        <v>819990087.472</v>
      </c>
      <c r="AP790" s="454"/>
      <c r="AQ790" s="423"/>
    </row>
    <row r="791" spans="1:43" ht="126" outlineLevel="2">
      <c r="A791" s="455" t="e">
        <f>IF(C790&lt;&gt;"",$C$8:C790,A789)</f>
        <v>#VALUE!</v>
      </c>
      <c r="B791" s="443" t="str">
        <f>IF(C791&lt;&gt;"",COUNTA($C$8:C791),"")</f>
        <v/>
      </c>
      <c r="C791" s="443"/>
      <c r="D791" s="452" t="s">
        <v>308</v>
      </c>
      <c r="E791" s="453">
        <v>4</v>
      </c>
      <c r="F791" s="453"/>
      <c r="G791" s="453">
        <v>429</v>
      </c>
      <c r="H791" s="453">
        <v>79</v>
      </c>
      <c r="I791" s="453" t="s">
        <v>223</v>
      </c>
      <c r="J791" s="453" t="s">
        <v>224</v>
      </c>
      <c r="K791" s="456" t="s">
        <v>973</v>
      </c>
      <c r="L791" s="457">
        <v>110.5</v>
      </c>
      <c r="M791" s="458">
        <f>IF(K791&lt;&gt;"",VLOOKUP(K791,'DON GIA'!$S$1:$U$19,3,0),"")</f>
        <v>1679000</v>
      </c>
      <c r="N791" s="458">
        <f>IF(K791&lt;&gt;"",VLOOKUP(K791,'DON GIA'!$S$1:$V$19,4,0),"")</f>
        <v>0</v>
      </c>
      <c r="O791" s="458">
        <f t="shared" si="153"/>
        <v>185529500</v>
      </c>
      <c r="P791" s="458">
        <f t="shared" si="154"/>
        <v>0</v>
      </c>
      <c r="Q791" s="452" t="s">
        <v>35</v>
      </c>
      <c r="R791" s="453"/>
      <c r="S791" s="453"/>
      <c r="T791" s="459" t="str">
        <f>IF(Q791&lt;&gt;"",VLOOKUP(Q791,'DON GIA'!$H$1:$K$103,4,0),"")</f>
        <v/>
      </c>
      <c r="U791" s="459" t="str">
        <f t="shared" ref="U791:U808" si="161">IF(Q791&lt;&gt;"",IF(ISNUMBER(T791),S791*T791,""),"")</f>
        <v/>
      </c>
      <c r="V791" s="456" t="s">
        <v>1005</v>
      </c>
      <c r="W791" s="453" t="s">
        <v>27</v>
      </c>
      <c r="X791" s="460">
        <v>87.86</v>
      </c>
      <c r="Y791" s="461"/>
      <c r="Z791" s="459">
        <f>IF(V791&lt;&gt;"",VLOOKUP(V791,'DON GIA'!$A$1:$D$346,4,0),"")</f>
        <v>5559129</v>
      </c>
      <c r="AA791" s="459">
        <f t="shared" ref="AA791:AA808" si="162">IF(V791&lt;&gt;"",IF(ISNUMBER(Z791),X791*Z791,""),"")</f>
        <v>488425073.94</v>
      </c>
      <c r="AB791" s="452" t="s">
        <v>28</v>
      </c>
      <c r="AC791" s="452" t="s">
        <v>29</v>
      </c>
      <c r="AD791" s="452" t="s">
        <v>30</v>
      </c>
      <c r="AE791" s="452" t="s">
        <v>31</v>
      </c>
      <c r="AF791" s="452" t="s">
        <v>219</v>
      </c>
      <c r="AG791" s="453" t="s">
        <v>33</v>
      </c>
      <c r="AH791" s="452"/>
      <c r="AI791" s="453"/>
      <c r="AJ791" s="453"/>
      <c r="AK791" s="459" t="str">
        <f>IF(AH791&lt;&gt;"",VLOOKUP(AH791,'DON GIA'!$M$1:$P$9,4,0),"")</f>
        <v/>
      </c>
      <c r="AL791" s="459" t="str">
        <f t="shared" si="155"/>
        <v/>
      </c>
      <c r="AM791" s="453"/>
      <c r="AN791" s="453"/>
      <c r="AO791" s="449" t="str">
        <f t="shared" si="158"/>
        <v/>
      </c>
      <c r="AP791" s="454" t="s">
        <v>1870</v>
      </c>
      <c r="AQ791" s="462"/>
    </row>
    <row r="792" spans="1:43" ht="409.5" outlineLevel="2">
      <c r="A792" s="455" t="e">
        <f>IF(C791&lt;&gt;"",$C$8:C791,A791)</f>
        <v>#VALUE!</v>
      </c>
      <c r="B792" s="443" t="str">
        <f>IF(C792&lt;&gt;"",COUNTA($C$8:C792),"")</f>
        <v/>
      </c>
      <c r="C792" s="443"/>
      <c r="D792" s="452" t="s">
        <v>250</v>
      </c>
      <c r="E792" s="453"/>
      <c r="F792" s="453"/>
      <c r="G792" s="453"/>
      <c r="H792" s="453"/>
      <c r="I792" s="453"/>
      <c r="J792" s="453"/>
      <c r="K792" s="456"/>
      <c r="L792" s="457"/>
      <c r="M792" s="458" t="str">
        <f>IF(K792&lt;&gt;"",VLOOKUP(K792,'DON GIA'!$S$1:$U$19,3,0),"")</f>
        <v/>
      </c>
      <c r="N792" s="458" t="str">
        <f>IF(K792&lt;&gt;"",VLOOKUP(K792,'DON GIA'!$S$1:$V$19,4,0),"")</f>
        <v/>
      </c>
      <c r="O792" s="458" t="str">
        <f t="shared" si="153"/>
        <v/>
      </c>
      <c r="P792" s="458" t="str">
        <f t="shared" si="154"/>
        <v/>
      </c>
      <c r="Q792" s="452" t="s">
        <v>35</v>
      </c>
      <c r="R792" s="453"/>
      <c r="S792" s="453"/>
      <c r="T792" s="459" t="str">
        <f>IF(Q792&lt;&gt;"",VLOOKUP(Q792,'DON GIA'!$H$1:$K$103,4,0),"")</f>
        <v/>
      </c>
      <c r="U792" s="459" t="str">
        <f t="shared" si="161"/>
        <v/>
      </c>
      <c r="V792" s="456" t="s">
        <v>1107</v>
      </c>
      <c r="W792" s="453" t="s">
        <v>27</v>
      </c>
      <c r="X792" s="460">
        <v>87.86</v>
      </c>
      <c r="Y792" s="461"/>
      <c r="Z792" s="459">
        <f>IF(V792&lt;&gt;"",VLOOKUP(V792,'DON GIA'!$A$1:$D$346,4,0),"")</f>
        <v>109890</v>
      </c>
      <c r="AA792" s="459">
        <f t="shared" si="162"/>
        <v>9654935.4000000004</v>
      </c>
      <c r="AB792" s="452"/>
      <c r="AC792" s="452"/>
      <c r="AD792" s="452"/>
      <c r="AE792" s="452"/>
      <c r="AF792" s="452"/>
      <c r="AG792" s="453"/>
      <c r="AH792" s="452"/>
      <c r="AI792" s="453"/>
      <c r="AJ792" s="453"/>
      <c r="AK792" s="459" t="str">
        <f>IF(AH792&lt;&gt;"",VLOOKUP(AH792,'DON GIA'!$M$1:$P$9,4,0),"")</f>
        <v/>
      </c>
      <c r="AL792" s="459" t="str">
        <f t="shared" si="155"/>
        <v/>
      </c>
      <c r="AM792" s="453"/>
      <c r="AN792" s="453"/>
      <c r="AO792" s="449" t="str">
        <f t="shared" si="158"/>
        <v/>
      </c>
      <c r="AP792" s="463" t="s">
        <v>1871</v>
      </c>
      <c r="AQ792" s="462"/>
    </row>
    <row r="793" spans="1:43" ht="257.25" outlineLevel="2">
      <c r="A793" s="455" t="e">
        <f>IF(C792&lt;&gt;"",$C$8:C792,A792)</f>
        <v>#VALUE!</v>
      </c>
      <c r="B793" s="443" t="str">
        <f>IF(C793&lt;&gt;"",COUNTA($C$8:C793),"")</f>
        <v/>
      </c>
      <c r="C793" s="443"/>
      <c r="D793" s="452"/>
      <c r="E793" s="453"/>
      <c r="F793" s="453"/>
      <c r="G793" s="453"/>
      <c r="H793" s="453"/>
      <c r="I793" s="453"/>
      <c r="J793" s="453"/>
      <c r="K793" s="456"/>
      <c r="L793" s="457"/>
      <c r="M793" s="458" t="str">
        <f>IF(K793&lt;&gt;"",VLOOKUP(K793,'DON GIA'!$S$1:$U$19,3,0),"")</f>
        <v/>
      </c>
      <c r="N793" s="458" t="str">
        <f>IF(K793&lt;&gt;"",VLOOKUP(K793,'DON GIA'!$S$1:$V$19,4,0),"")</f>
        <v/>
      </c>
      <c r="O793" s="458" t="str">
        <f t="shared" si="153"/>
        <v/>
      </c>
      <c r="P793" s="458" t="str">
        <f t="shared" si="154"/>
        <v/>
      </c>
      <c r="Q793" s="452" t="s">
        <v>35</v>
      </c>
      <c r="R793" s="453"/>
      <c r="S793" s="453"/>
      <c r="T793" s="459" t="str">
        <f>IF(Q793&lt;&gt;"",VLOOKUP(Q793,'DON GIA'!$H$1:$K$103,4,0),"")</f>
        <v/>
      </c>
      <c r="U793" s="459" t="str">
        <f t="shared" si="161"/>
        <v/>
      </c>
      <c r="V793" s="456" t="s">
        <v>1014</v>
      </c>
      <c r="W793" s="453" t="s">
        <v>27</v>
      </c>
      <c r="X793" s="460">
        <v>8.84</v>
      </c>
      <c r="Y793" s="461"/>
      <c r="Z793" s="459">
        <f>IF(V793&lt;&gt;"",VLOOKUP(V793,'DON GIA'!$A$1:$D$346,4,0),"")</f>
        <v>4447303</v>
      </c>
      <c r="AA793" s="459">
        <f t="shared" si="162"/>
        <v>39314158.519999996</v>
      </c>
      <c r="AB793" s="452"/>
      <c r="AC793" s="452" t="s">
        <v>116</v>
      </c>
      <c r="AD793" s="452" t="s">
        <v>219</v>
      </c>
      <c r="AE793" s="452"/>
      <c r="AF793" s="452"/>
      <c r="AG793" s="453" t="s">
        <v>219</v>
      </c>
      <c r="AH793" s="452"/>
      <c r="AI793" s="453"/>
      <c r="AJ793" s="453"/>
      <c r="AK793" s="459" t="str">
        <f>IF(AH793&lt;&gt;"",VLOOKUP(AH793,'DON GIA'!$M$1:$P$9,4,0),"")</f>
        <v/>
      </c>
      <c r="AL793" s="459" t="str">
        <f t="shared" si="155"/>
        <v/>
      </c>
      <c r="AM793" s="453"/>
      <c r="AN793" s="453"/>
      <c r="AO793" s="449" t="str">
        <f t="shared" si="158"/>
        <v/>
      </c>
      <c r="AP793" s="463" t="s">
        <v>1872</v>
      </c>
      <c r="AQ793" s="462"/>
    </row>
    <row r="794" spans="1:43" ht="157.5" outlineLevel="2">
      <c r="A794" s="455" t="e">
        <f>IF(C793&lt;&gt;"",$C$8:C793,A793)</f>
        <v>#VALUE!</v>
      </c>
      <c r="B794" s="443" t="str">
        <f>IF(C794&lt;&gt;"",COUNTA($C$8:C794),"")</f>
        <v/>
      </c>
      <c r="C794" s="443"/>
      <c r="D794" s="452"/>
      <c r="E794" s="453"/>
      <c r="F794" s="453"/>
      <c r="G794" s="453"/>
      <c r="H794" s="453"/>
      <c r="I794" s="453"/>
      <c r="J794" s="453"/>
      <c r="K794" s="456"/>
      <c r="L794" s="457"/>
      <c r="M794" s="458" t="str">
        <f>IF(K794&lt;&gt;"",VLOOKUP(K794,'DON GIA'!$S$1:$U$19,3,0),"")</f>
        <v/>
      </c>
      <c r="N794" s="458" t="str">
        <f>IF(K794&lt;&gt;"",VLOOKUP(K794,'DON GIA'!$S$1:$V$19,4,0),"")</f>
        <v/>
      </c>
      <c r="O794" s="458" t="str">
        <f t="shared" si="153"/>
        <v/>
      </c>
      <c r="P794" s="458" t="str">
        <f t="shared" si="154"/>
        <v/>
      </c>
      <c r="Q794" s="452" t="s">
        <v>35</v>
      </c>
      <c r="R794" s="453"/>
      <c r="S794" s="453"/>
      <c r="T794" s="459" t="str">
        <f>IF(Q794&lt;&gt;"",VLOOKUP(Q794,'DON GIA'!$H$1:$K$103,4,0),"")</f>
        <v/>
      </c>
      <c r="U794" s="459" t="str">
        <f t="shared" si="161"/>
        <v/>
      </c>
      <c r="V794" s="456" t="s">
        <v>1147</v>
      </c>
      <c r="W794" s="453" t="s">
        <v>27</v>
      </c>
      <c r="X794" s="460">
        <v>16.18</v>
      </c>
      <c r="Y794" s="461"/>
      <c r="Z794" s="459">
        <f>IF(V794&lt;&gt;"",VLOOKUP(V794,'DON GIA'!$A$1:$D$346,4,0),"")</f>
        <v>456091</v>
      </c>
      <c r="AA794" s="459">
        <f t="shared" si="162"/>
        <v>7379552.3799999999</v>
      </c>
      <c r="AB794" s="452"/>
      <c r="AC794" s="452"/>
      <c r="AD794" s="452"/>
      <c r="AE794" s="452"/>
      <c r="AF794" s="452"/>
      <c r="AG794" s="453"/>
      <c r="AH794" s="452"/>
      <c r="AI794" s="453"/>
      <c r="AJ794" s="453"/>
      <c r="AK794" s="459" t="str">
        <f>IF(AH794&lt;&gt;"",VLOOKUP(AH794,'DON GIA'!$M$1:$P$9,4,0),"")</f>
        <v/>
      </c>
      <c r="AL794" s="459" t="str">
        <f t="shared" si="155"/>
        <v/>
      </c>
      <c r="AM794" s="453"/>
      <c r="AN794" s="453"/>
      <c r="AO794" s="449" t="str">
        <f t="shared" si="158"/>
        <v/>
      </c>
      <c r="AP794" s="463" t="s">
        <v>349</v>
      </c>
      <c r="AQ794" s="462"/>
    </row>
    <row r="795" spans="1:43" ht="126" outlineLevel="2">
      <c r="A795" s="455" t="e">
        <f>IF(C794&lt;&gt;"",$C$8:C794,A794)</f>
        <v>#VALUE!</v>
      </c>
      <c r="B795" s="443" t="str">
        <f>IF(C795&lt;&gt;"",COUNTA($C$8:C795),"")</f>
        <v/>
      </c>
      <c r="C795" s="443"/>
      <c r="D795" s="452"/>
      <c r="E795" s="453"/>
      <c r="F795" s="453"/>
      <c r="G795" s="453"/>
      <c r="H795" s="453"/>
      <c r="I795" s="453"/>
      <c r="J795" s="453"/>
      <c r="K795" s="456"/>
      <c r="L795" s="457"/>
      <c r="M795" s="458" t="str">
        <f>IF(K795&lt;&gt;"",VLOOKUP(K795,'DON GIA'!$S$1:$U$19,3,0),"")</f>
        <v/>
      </c>
      <c r="N795" s="458" t="str">
        <f>IF(K795&lt;&gt;"",VLOOKUP(K795,'DON GIA'!$S$1:$V$19,4,0),"")</f>
        <v/>
      </c>
      <c r="O795" s="458" t="str">
        <f t="shared" si="153"/>
        <v/>
      </c>
      <c r="P795" s="458" t="str">
        <f t="shared" si="154"/>
        <v/>
      </c>
      <c r="Q795" s="452" t="s">
        <v>35</v>
      </c>
      <c r="R795" s="453"/>
      <c r="S795" s="453"/>
      <c r="T795" s="459" t="str">
        <f>IF(Q795&lt;&gt;"",VLOOKUP(Q795,'DON GIA'!$H$1:$K$103,4,0),"")</f>
        <v/>
      </c>
      <c r="U795" s="459" t="str">
        <f t="shared" si="161"/>
        <v/>
      </c>
      <c r="V795" s="456" t="s">
        <v>1080</v>
      </c>
      <c r="W795" s="453" t="s">
        <v>27</v>
      </c>
      <c r="X795" s="460">
        <v>4.3499999999999996</v>
      </c>
      <c r="Y795" s="461"/>
      <c r="Z795" s="459">
        <f>IF(V795&lt;&gt;"",VLOOKUP(V795,'DON GIA'!$A$1:$D$346,4,0),"")</f>
        <v>10375629</v>
      </c>
      <c r="AA795" s="459">
        <f t="shared" si="162"/>
        <v>45133986.149999999</v>
      </c>
      <c r="AB795" s="452"/>
      <c r="AC795" s="452"/>
      <c r="AD795" s="452"/>
      <c r="AE795" s="452" t="s">
        <v>31</v>
      </c>
      <c r="AF795" s="452"/>
      <c r="AG795" s="453" t="s">
        <v>33</v>
      </c>
      <c r="AH795" s="452"/>
      <c r="AI795" s="453"/>
      <c r="AJ795" s="453"/>
      <c r="AK795" s="459" t="str">
        <f>IF(AH795&lt;&gt;"",VLOOKUP(AH795,'DON GIA'!$M$1:$P$9,4,0),"")</f>
        <v/>
      </c>
      <c r="AL795" s="459" t="str">
        <f t="shared" si="155"/>
        <v/>
      </c>
      <c r="AM795" s="453"/>
      <c r="AN795" s="453"/>
      <c r="AO795" s="449" t="str">
        <f t="shared" si="158"/>
        <v/>
      </c>
      <c r="AP795" s="456"/>
      <c r="AQ795" s="462"/>
    </row>
    <row r="796" spans="1:43" ht="126" outlineLevel="2">
      <c r="A796" s="455" t="e">
        <f>IF(C795&lt;&gt;"",$C$8:C795,A795)</f>
        <v>#VALUE!</v>
      </c>
      <c r="B796" s="443" t="str">
        <f>IF(C796&lt;&gt;"",COUNTA($C$8:C796),"")</f>
        <v/>
      </c>
      <c r="C796" s="443"/>
      <c r="D796" s="452"/>
      <c r="E796" s="453"/>
      <c r="F796" s="453"/>
      <c r="G796" s="453"/>
      <c r="H796" s="453"/>
      <c r="I796" s="453"/>
      <c r="J796" s="453"/>
      <c r="K796" s="456"/>
      <c r="L796" s="457"/>
      <c r="M796" s="458" t="str">
        <f>IF(K796&lt;&gt;"",VLOOKUP(K796,'DON GIA'!$S$1:$U$19,3,0),"")</f>
        <v/>
      </c>
      <c r="N796" s="458" t="str">
        <f>IF(K796&lt;&gt;"",VLOOKUP(K796,'DON GIA'!$S$1:$V$19,4,0),"")</f>
        <v/>
      </c>
      <c r="O796" s="458" t="str">
        <f t="shared" si="153"/>
        <v/>
      </c>
      <c r="P796" s="458" t="str">
        <f t="shared" si="154"/>
        <v/>
      </c>
      <c r="Q796" s="452" t="s">
        <v>35</v>
      </c>
      <c r="R796" s="453"/>
      <c r="S796" s="453"/>
      <c r="T796" s="459" t="str">
        <f>IF(Q796&lt;&gt;"",VLOOKUP(Q796,'DON GIA'!$H$1:$K$103,4,0),"")</f>
        <v/>
      </c>
      <c r="U796" s="459" t="str">
        <f t="shared" si="161"/>
        <v/>
      </c>
      <c r="V796" s="456" t="s">
        <v>1185</v>
      </c>
      <c r="W796" s="453" t="s">
        <v>27</v>
      </c>
      <c r="X796" s="460">
        <v>5.04</v>
      </c>
      <c r="Y796" s="461"/>
      <c r="Z796" s="459">
        <f>IF(V796&lt;&gt;"",VLOOKUP(V796,'DON GIA'!$A$1:$D$346,4,0),"")</f>
        <v>2613835</v>
      </c>
      <c r="AA796" s="459">
        <f t="shared" si="162"/>
        <v>13173728.4</v>
      </c>
      <c r="AB796" s="452"/>
      <c r="AC796" s="452"/>
      <c r="AD796" s="452"/>
      <c r="AE796" s="452"/>
      <c r="AF796" s="452"/>
      <c r="AG796" s="453"/>
      <c r="AH796" s="452"/>
      <c r="AI796" s="453"/>
      <c r="AJ796" s="453"/>
      <c r="AK796" s="459" t="str">
        <f>IF(AH796&lt;&gt;"",VLOOKUP(AH796,'DON GIA'!$M$1:$P$9,4,0),"")</f>
        <v/>
      </c>
      <c r="AL796" s="459" t="str">
        <f t="shared" si="155"/>
        <v/>
      </c>
      <c r="AM796" s="453"/>
      <c r="AN796" s="453"/>
      <c r="AO796" s="449" t="str">
        <f t="shared" si="158"/>
        <v/>
      </c>
      <c r="AP796" s="456"/>
      <c r="AQ796" s="462"/>
    </row>
    <row r="797" spans="1:43" ht="63" outlineLevel="2">
      <c r="A797" s="455" t="e">
        <f>IF(C796&lt;&gt;"",$C$8:C796,A796)</f>
        <v>#VALUE!</v>
      </c>
      <c r="B797" s="443" t="str">
        <f>IF(C797&lt;&gt;"",COUNTA($C$8:C797),"")</f>
        <v/>
      </c>
      <c r="C797" s="443"/>
      <c r="D797" s="452"/>
      <c r="E797" s="453"/>
      <c r="F797" s="453"/>
      <c r="G797" s="453"/>
      <c r="H797" s="453"/>
      <c r="I797" s="453"/>
      <c r="J797" s="453"/>
      <c r="K797" s="456"/>
      <c r="L797" s="457"/>
      <c r="M797" s="458" t="str">
        <f>IF(K797&lt;&gt;"",VLOOKUP(K797,'DON GIA'!$S$1:$U$19,3,0),"")</f>
        <v/>
      </c>
      <c r="N797" s="458" t="str">
        <f>IF(K797&lt;&gt;"",VLOOKUP(K797,'DON GIA'!$S$1:$V$19,4,0),"")</f>
        <v/>
      </c>
      <c r="O797" s="458" t="str">
        <f t="shared" si="153"/>
        <v/>
      </c>
      <c r="P797" s="458" t="str">
        <f t="shared" si="154"/>
        <v/>
      </c>
      <c r="Q797" s="452" t="s">
        <v>35</v>
      </c>
      <c r="R797" s="453"/>
      <c r="S797" s="453"/>
      <c r="T797" s="459" t="str">
        <f>IF(Q797&lt;&gt;"",VLOOKUP(Q797,'DON GIA'!$H$1:$K$103,4,0),"")</f>
        <v/>
      </c>
      <c r="U797" s="459" t="str">
        <f t="shared" si="161"/>
        <v/>
      </c>
      <c r="V797" s="456" t="s">
        <v>1186</v>
      </c>
      <c r="W797" s="453" t="s">
        <v>27</v>
      </c>
      <c r="X797" s="460">
        <v>1.98</v>
      </c>
      <c r="Y797" s="461"/>
      <c r="Z797" s="459">
        <f>IF(V797&lt;&gt;"",VLOOKUP(V797,'DON GIA'!$A$1:$D$346,4,0),"")</f>
        <v>295078</v>
      </c>
      <c r="AA797" s="459">
        <f t="shared" si="162"/>
        <v>584254.43999999994</v>
      </c>
      <c r="AB797" s="452"/>
      <c r="AC797" s="452"/>
      <c r="AD797" s="452"/>
      <c r="AE797" s="452"/>
      <c r="AF797" s="452"/>
      <c r="AG797" s="453"/>
      <c r="AH797" s="452"/>
      <c r="AI797" s="453"/>
      <c r="AJ797" s="453"/>
      <c r="AK797" s="459" t="str">
        <f>IF(AH797&lt;&gt;"",VLOOKUP(AH797,'DON GIA'!$M$1:$P$9,4,0),"")</f>
        <v/>
      </c>
      <c r="AL797" s="459" t="str">
        <f t="shared" si="155"/>
        <v/>
      </c>
      <c r="AM797" s="453"/>
      <c r="AN797" s="453"/>
      <c r="AO797" s="449" t="str">
        <f t="shared" si="158"/>
        <v/>
      </c>
      <c r="AP797" s="456"/>
      <c r="AQ797" s="462"/>
    </row>
    <row r="798" spans="1:43" ht="63" outlineLevel="2">
      <c r="A798" s="455" t="e">
        <f>IF(C797&lt;&gt;"",$C$8:C797,A797)</f>
        <v>#VALUE!</v>
      </c>
      <c r="B798" s="443" t="str">
        <f>IF(C798&lt;&gt;"",COUNTA($C$8:C798),"")</f>
        <v/>
      </c>
      <c r="C798" s="443"/>
      <c r="D798" s="452"/>
      <c r="E798" s="453"/>
      <c r="F798" s="453"/>
      <c r="G798" s="453"/>
      <c r="H798" s="453"/>
      <c r="I798" s="453"/>
      <c r="J798" s="453"/>
      <c r="K798" s="456"/>
      <c r="L798" s="457"/>
      <c r="M798" s="458" t="str">
        <f>IF(K798&lt;&gt;"",VLOOKUP(K798,'DON GIA'!$S$1:$U$19,3,0),"")</f>
        <v/>
      </c>
      <c r="N798" s="458" t="str">
        <f>IF(K798&lt;&gt;"",VLOOKUP(K798,'DON GIA'!$S$1:$V$19,4,0),"")</f>
        <v/>
      </c>
      <c r="O798" s="458" t="str">
        <f t="shared" si="153"/>
        <v/>
      </c>
      <c r="P798" s="458" t="str">
        <f t="shared" si="154"/>
        <v/>
      </c>
      <c r="Q798" s="452" t="s">
        <v>35</v>
      </c>
      <c r="R798" s="453"/>
      <c r="S798" s="453"/>
      <c r="T798" s="459" t="str">
        <f>IF(Q798&lt;&gt;"",VLOOKUP(Q798,'DON GIA'!$H$1:$K$103,4,0),"")</f>
        <v/>
      </c>
      <c r="U798" s="459" t="str">
        <f t="shared" si="161"/>
        <v/>
      </c>
      <c r="V798" s="456" t="s">
        <v>1179</v>
      </c>
      <c r="W798" s="453" t="s">
        <v>27</v>
      </c>
      <c r="X798" s="460">
        <v>3.33</v>
      </c>
      <c r="Y798" s="461"/>
      <c r="Z798" s="459">
        <f>IF(V798&lt;&gt;"",VLOOKUP(V798,'DON GIA'!$A$1:$D$346,4,0),"")</f>
        <v>330817</v>
      </c>
      <c r="AA798" s="459">
        <f t="shared" si="162"/>
        <v>1101620.6100000001</v>
      </c>
      <c r="AB798" s="452"/>
      <c r="AC798" s="452"/>
      <c r="AD798" s="452"/>
      <c r="AE798" s="452"/>
      <c r="AF798" s="452"/>
      <c r="AG798" s="453"/>
      <c r="AH798" s="452"/>
      <c r="AI798" s="453"/>
      <c r="AJ798" s="453"/>
      <c r="AK798" s="459" t="str">
        <f>IF(AH798&lt;&gt;"",VLOOKUP(AH798,'DON GIA'!$M$1:$P$9,4,0),"")</f>
        <v/>
      </c>
      <c r="AL798" s="459" t="str">
        <f t="shared" si="155"/>
        <v/>
      </c>
      <c r="AM798" s="453"/>
      <c r="AN798" s="453"/>
      <c r="AO798" s="449" t="str">
        <f t="shared" si="158"/>
        <v/>
      </c>
      <c r="AP798" s="456"/>
      <c r="AQ798" s="462"/>
    </row>
    <row r="799" spans="1:43" ht="63" outlineLevel="2">
      <c r="A799" s="455" t="e">
        <f>IF(C798&lt;&gt;"",$C$8:C798,A798)</f>
        <v>#VALUE!</v>
      </c>
      <c r="B799" s="443" t="str">
        <f>IF(C799&lt;&gt;"",COUNTA($C$8:C799),"")</f>
        <v/>
      </c>
      <c r="C799" s="443"/>
      <c r="D799" s="452"/>
      <c r="E799" s="453"/>
      <c r="F799" s="453"/>
      <c r="G799" s="453"/>
      <c r="H799" s="453"/>
      <c r="I799" s="453"/>
      <c r="J799" s="453"/>
      <c r="K799" s="456"/>
      <c r="L799" s="457"/>
      <c r="M799" s="458" t="str">
        <f>IF(K799&lt;&gt;"",VLOOKUP(K799,'DON GIA'!$S$1:$U$19,3,0),"")</f>
        <v/>
      </c>
      <c r="N799" s="458" t="str">
        <f>IF(K799&lt;&gt;"",VLOOKUP(K799,'DON GIA'!$S$1:$V$19,4,0),"")</f>
        <v/>
      </c>
      <c r="O799" s="458" t="str">
        <f t="shared" si="153"/>
        <v/>
      </c>
      <c r="P799" s="458" t="str">
        <f t="shared" si="154"/>
        <v/>
      </c>
      <c r="Q799" s="452" t="s">
        <v>35</v>
      </c>
      <c r="R799" s="453"/>
      <c r="S799" s="453"/>
      <c r="T799" s="459" t="str">
        <f>IF(Q799&lt;&gt;"",VLOOKUP(Q799,'DON GIA'!$H$1:$K$103,4,0),"")</f>
        <v/>
      </c>
      <c r="U799" s="459" t="str">
        <f t="shared" si="161"/>
        <v/>
      </c>
      <c r="V799" s="456" t="s">
        <v>1121</v>
      </c>
      <c r="W799" s="453" t="s">
        <v>27</v>
      </c>
      <c r="X799" s="460">
        <v>1.4570000000000001</v>
      </c>
      <c r="Y799" s="461"/>
      <c r="Z799" s="459">
        <f>IF(V799&lt;&gt;"",VLOOKUP(V799,'DON GIA'!$A$1:$D$346,4,0),"")</f>
        <v>1398600</v>
      </c>
      <c r="AA799" s="459">
        <f t="shared" si="162"/>
        <v>2037760.2000000002</v>
      </c>
      <c r="AB799" s="452"/>
      <c r="AC799" s="452"/>
      <c r="AD799" s="452"/>
      <c r="AE799" s="452"/>
      <c r="AF799" s="452"/>
      <c r="AG799" s="453"/>
      <c r="AH799" s="452"/>
      <c r="AI799" s="453"/>
      <c r="AJ799" s="453"/>
      <c r="AK799" s="459" t="str">
        <f>IF(AH799&lt;&gt;"",VLOOKUP(AH799,'DON GIA'!$M$1:$P$9,4,0),"")</f>
        <v/>
      </c>
      <c r="AL799" s="459" t="str">
        <f t="shared" si="155"/>
        <v/>
      </c>
      <c r="AM799" s="453"/>
      <c r="AN799" s="453"/>
      <c r="AO799" s="449" t="str">
        <f t="shared" si="158"/>
        <v/>
      </c>
      <c r="AP799" s="456"/>
      <c r="AQ799" s="462"/>
    </row>
    <row r="800" spans="1:43" ht="63" outlineLevel="2">
      <c r="A800" s="455" t="e">
        <f>IF(C799&lt;&gt;"",$C$8:C799,A799)</f>
        <v>#VALUE!</v>
      </c>
      <c r="B800" s="443" t="str">
        <f>IF(C800&lt;&gt;"",COUNTA($C$8:C800),"")</f>
        <v/>
      </c>
      <c r="C800" s="443"/>
      <c r="D800" s="452"/>
      <c r="E800" s="453"/>
      <c r="F800" s="453"/>
      <c r="G800" s="453"/>
      <c r="H800" s="453"/>
      <c r="I800" s="453"/>
      <c r="J800" s="453"/>
      <c r="K800" s="456"/>
      <c r="L800" s="457"/>
      <c r="M800" s="458" t="str">
        <f>IF(K800&lt;&gt;"",VLOOKUP(K800,'DON GIA'!$S$1:$U$19,3,0),"")</f>
        <v/>
      </c>
      <c r="N800" s="458" t="str">
        <f>IF(K800&lt;&gt;"",VLOOKUP(K800,'DON GIA'!$S$1:$V$19,4,0),"")</f>
        <v/>
      </c>
      <c r="O800" s="458" t="str">
        <f t="shared" si="153"/>
        <v/>
      </c>
      <c r="P800" s="458" t="str">
        <f t="shared" si="154"/>
        <v/>
      </c>
      <c r="Q800" s="452" t="s">
        <v>35</v>
      </c>
      <c r="R800" s="453"/>
      <c r="S800" s="453"/>
      <c r="T800" s="459" t="str">
        <f>IF(Q800&lt;&gt;"",VLOOKUP(Q800,'DON GIA'!$H$1:$K$103,4,0),"")</f>
        <v/>
      </c>
      <c r="U800" s="459" t="str">
        <f t="shared" si="161"/>
        <v/>
      </c>
      <c r="V800" s="456" t="s">
        <v>1105</v>
      </c>
      <c r="W800" s="453" t="s">
        <v>27</v>
      </c>
      <c r="X800" s="460">
        <v>1.44</v>
      </c>
      <c r="Y800" s="461"/>
      <c r="Z800" s="459">
        <f>IF(V800&lt;&gt;"",VLOOKUP(V800,'DON GIA'!$A$1:$D$346,4,0),"")</f>
        <v>292949</v>
      </c>
      <c r="AA800" s="459">
        <f t="shared" si="162"/>
        <v>421846.56</v>
      </c>
      <c r="AB800" s="452"/>
      <c r="AC800" s="452"/>
      <c r="AD800" s="452"/>
      <c r="AE800" s="452"/>
      <c r="AF800" s="452"/>
      <c r="AG800" s="453"/>
      <c r="AH800" s="452"/>
      <c r="AI800" s="453"/>
      <c r="AJ800" s="453"/>
      <c r="AK800" s="459" t="str">
        <f>IF(AH800&lt;&gt;"",VLOOKUP(AH800,'DON GIA'!$M$1:$P$9,4,0),"")</f>
        <v/>
      </c>
      <c r="AL800" s="459" t="str">
        <f t="shared" si="155"/>
        <v/>
      </c>
      <c r="AM800" s="453"/>
      <c r="AN800" s="453"/>
      <c r="AO800" s="449" t="str">
        <f t="shared" si="158"/>
        <v/>
      </c>
      <c r="AP800" s="456"/>
      <c r="AQ800" s="462"/>
    </row>
    <row r="801" spans="1:43" ht="63" outlineLevel="2">
      <c r="A801" s="455" t="e">
        <f>IF(C800&lt;&gt;"",$C$8:C800,A800)</f>
        <v>#VALUE!</v>
      </c>
      <c r="B801" s="443" t="str">
        <f>IF(C801&lt;&gt;"",COUNTA($C$8:C801),"")</f>
        <v/>
      </c>
      <c r="C801" s="443"/>
      <c r="D801" s="452"/>
      <c r="E801" s="453"/>
      <c r="F801" s="453"/>
      <c r="G801" s="453"/>
      <c r="H801" s="453"/>
      <c r="I801" s="453"/>
      <c r="J801" s="453"/>
      <c r="K801" s="456"/>
      <c r="L801" s="457"/>
      <c r="M801" s="458" t="str">
        <f>IF(K801&lt;&gt;"",VLOOKUP(K801,'DON GIA'!$S$1:$U$19,3,0),"")</f>
        <v/>
      </c>
      <c r="N801" s="458" t="str">
        <f>IF(K801&lt;&gt;"",VLOOKUP(K801,'DON GIA'!$S$1:$V$19,4,0),"")</f>
        <v/>
      </c>
      <c r="O801" s="458" t="str">
        <f t="shared" si="153"/>
        <v/>
      </c>
      <c r="P801" s="458" t="str">
        <f t="shared" si="154"/>
        <v/>
      </c>
      <c r="Q801" s="452" t="s">
        <v>35</v>
      </c>
      <c r="R801" s="453"/>
      <c r="S801" s="453"/>
      <c r="T801" s="459" t="str">
        <f>IF(Q801&lt;&gt;"",VLOOKUP(Q801,'DON GIA'!$H$1:$K$103,4,0),"")</f>
        <v/>
      </c>
      <c r="U801" s="459" t="str">
        <f t="shared" si="161"/>
        <v/>
      </c>
      <c r="V801" s="456" t="s">
        <v>1130</v>
      </c>
      <c r="W801" s="453" t="s">
        <v>27</v>
      </c>
      <c r="X801" s="460">
        <v>3.19</v>
      </c>
      <c r="Y801" s="461"/>
      <c r="Z801" s="459">
        <f>IF(V801&lt;&gt;"",VLOOKUP(V801,'DON GIA'!$A$1:$D$346,4,0),"")</f>
        <v>282038</v>
      </c>
      <c r="AA801" s="459">
        <f t="shared" si="162"/>
        <v>899701.22</v>
      </c>
      <c r="AB801" s="452"/>
      <c r="AC801" s="452"/>
      <c r="AD801" s="452"/>
      <c r="AE801" s="452"/>
      <c r="AF801" s="452"/>
      <c r="AG801" s="453"/>
      <c r="AH801" s="452"/>
      <c r="AI801" s="453"/>
      <c r="AJ801" s="453"/>
      <c r="AK801" s="459" t="str">
        <f>IF(AH801&lt;&gt;"",VLOOKUP(AH801,'DON GIA'!$M$1:$P$9,4,0),"")</f>
        <v/>
      </c>
      <c r="AL801" s="459" t="str">
        <f t="shared" si="155"/>
        <v/>
      </c>
      <c r="AM801" s="453"/>
      <c r="AN801" s="453"/>
      <c r="AO801" s="449" t="str">
        <f t="shared" si="158"/>
        <v/>
      </c>
      <c r="AP801" s="456"/>
      <c r="AQ801" s="462"/>
    </row>
    <row r="802" spans="1:43" ht="63" outlineLevel="2">
      <c r="A802" s="455" t="e">
        <f>IF(C801&lt;&gt;"",$C$8:C801,A801)</f>
        <v>#VALUE!</v>
      </c>
      <c r="B802" s="443" t="str">
        <f>IF(C802&lt;&gt;"",COUNTA($C$8:C802),"")</f>
        <v/>
      </c>
      <c r="C802" s="443"/>
      <c r="D802" s="452"/>
      <c r="E802" s="453"/>
      <c r="F802" s="453"/>
      <c r="G802" s="453"/>
      <c r="H802" s="453"/>
      <c r="I802" s="453"/>
      <c r="J802" s="453"/>
      <c r="K802" s="456"/>
      <c r="L802" s="457"/>
      <c r="M802" s="458" t="str">
        <f>IF(K802&lt;&gt;"",VLOOKUP(K802,'DON GIA'!$S$1:$U$19,3,0),"")</f>
        <v/>
      </c>
      <c r="N802" s="458" t="str">
        <f>IF(K802&lt;&gt;"",VLOOKUP(K802,'DON GIA'!$S$1:$V$19,4,0),"")</f>
        <v/>
      </c>
      <c r="O802" s="458" t="str">
        <f t="shared" si="153"/>
        <v/>
      </c>
      <c r="P802" s="458" t="str">
        <f t="shared" si="154"/>
        <v/>
      </c>
      <c r="Q802" s="452" t="s">
        <v>35</v>
      </c>
      <c r="R802" s="453"/>
      <c r="S802" s="453"/>
      <c r="T802" s="459" t="str">
        <f>IF(Q802&lt;&gt;"",VLOOKUP(Q802,'DON GIA'!$H$1:$K$103,4,0),"")</f>
        <v/>
      </c>
      <c r="U802" s="459" t="str">
        <f t="shared" si="161"/>
        <v/>
      </c>
      <c r="V802" s="456" t="s">
        <v>1108</v>
      </c>
      <c r="W802" s="453" t="s">
        <v>27</v>
      </c>
      <c r="X802" s="460">
        <v>7.08</v>
      </c>
      <c r="Y802" s="461"/>
      <c r="Z802" s="459">
        <f>IF(V802&lt;&gt;"",VLOOKUP(V802,'DON GIA'!$A$1:$D$346,4,0),"")</f>
        <v>282038</v>
      </c>
      <c r="AA802" s="459">
        <f t="shared" si="162"/>
        <v>1996829.04</v>
      </c>
      <c r="AB802" s="452"/>
      <c r="AC802" s="452"/>
      <c r="AD802" s="452"/>
      <c r="AE802" s="452"/>
      <c r="AF802" s="452"/>
      <c r="AG802" s="453"/>
      <c r="AH802" s="452"/>
      <c r="AI802" s="453"/>
      <c r="AJ802" s="453"/>
      <c r="AK802" s="459" t="str">
        <f>IF(AH802&lt;&gt;"",VLOOKUP(AH802,'DON GIA'!$M$1:$P$9,4,0),"")</f>
        <v/>
      </c>
      <c r="AL802" s="459" t="str">
        <f t="shared" si="155"/>
        <v/>
      </c>
      <c r="AM802" s="453"/>
      <c r="AN802" s="453"/>
      <c r="AO802" s="449" t="str">
        <f t="shared" si="158"/>
        <v/>
      </c>
      <c r="AP802" s="456"/>
      <c r="AQ802" s="462"/>
    </row>
    <row r="803" spans="1:43" ht="63" outlineLevel="2">
      <c r="A803" s="455" t="e">
        <f>IF(C802&lt;&gt;"",$C$8:C802,A802)</f>
        <v>#VALUE!</v>
      </c>
      <c r="B803" s="443" t="str">
        <f>IF(C803&lt;&gt;"",COUNTA($C$8:C803),"")</f>
        <v/>
      </c>
      <c r="C803" s="443"/>
      <c r="D803" s="452"/>
      <c r="E803" s="453"/>
      <c r="F803" s="453"/>
      <c r="G803" s="453"/>
      <c r="H803" s="453"/>
      <c r="I803" s="453"/>
      <c r="J803" s="453"/>
      <c r="K803" s="456"/>
      <c r="L803" s="457"/>
      <c r="M803" s="458" t="str">
        <f>IF(K803&lt;&gt;"",VLOOKUP(K803,'DON GIA'!$S$1:$U$19,3,0),"")</f>
        <v/>
      </c>
      <c r="N803" s="458" t="str">
        <f>IF(K803&lt;&gt;"",VLOOKUP(K803,'DON GIA'!$S$1:$V$19,4,0),"")</f>
        <v/>
      </c>
      <c r="O803" s="458" t="str">
        <f t="shared" si="153"/>
        <v/>
      </c>
      <c r="P803" s="458" t="str">
        <f t="shared" si="154"/>
        <v/>
      </c>
      <c r="Q803" s="452" t="s">
        <v>35</v>
      </c>
      <c r="R803" s="453"/>
      <c r="S803" s="453"/>
      <c r="T803" s="459" t="str">
        <f>IF(Q803&lt;&gt;"",VLOOKUP(Q803,'DON GIA'!$H$1:$K$103,4,0),"")</f>
        <v/>
      </c>
      <c r="U803" s="459" t="str">
        <f t="shared" si="161"/>
        <v/>
      </c>
      <c r="V803" s="456" t="s">
        <v>1187</v>
      </c>
      <c r="W803" s="453" t="s">
        <v>38</v>
      </c>
      <c r="X803" s="460">
        <v>1.248</v>
      </c>
      <c r="Y803" s="461"/>
      <c r="Z803" s="459">
        <f>IF(V803&lt;&gt;"",VLOOKUP(V803,'DON GIA'!$A$1:$D$346,4,0),"")</f>
        <v>4676799</v>
      </c>
      <c r="AA803" s="459">
        <f t="shared" si="162"/>
        <v>5836645.1519999998</v>
      </c>
      <c r="AB803" s="452"/>
      <c r="AC803" s="452"/>
      <c r="AD803" s="452"/>
      <c r="AE803" s="452"/>
      <c r="AF803" s="452"/>
      <c r="AG803" s="453"/>
      <c r="AH803" s="452"/>
      <c r="AI803" s="453"/>
      <c r="AJ803" s="453"/>
      <c r="AK803" s="459" t="str">
        <f>IF(AH803&lt;&gt;"",VLOOKUP(AH803,'DON GIA'!$M$1:$P$9,4,0),"")</f>
        <v/>
      </c>
      <c r="AL803" s="459" t="str">
        <f t="shared" si="155"/>
        <v/>
      </c>
      <c r="AM803" s="453"/>
      <c r="AN803" s="453"/>
      <c r="AO803" s="449" t="str">
        <f t="shared" si="158"/>
        <v/>
      </c>
      <c r="AP803" s="456"/>
      <c r="AQ803" s="462"/>
    </row>
    <row r="804" spans="1:43" ht="126" outlineLevel="2">
      <c r="A804" s="455" t="e">
        <f>IF(C803&lt;&gt;"",$C$8:C803,A803)</f>
        <v>#VALUE!</v>
      </c>
      <c r="B804" s="443" t="str">
        <f>IF(C804&lt;&gt;"",COUNTA($C$8:C804),"")</f>
        <v/>
      </c>
      <c r="C804" s="443"/>
      <c r="D804" s="452"/>
      <c r="E804" s="453"/>
      <c r="F804" s="453"/>
      <c r="G804" s="453"/>
      <c r="H804" s="453"/>
      <c r="I804" s="453"/>
      <c r="J804" s="453"/>
      <c r="K804" s="456"/>
      <c r="L804" s="457"/>
      <c r="M804" s="458" t="str">
        <f>IF(K804&lt;&gt;"",VLOOKUP(K804,'DON GIA'!$S$1:$U$19,3,0),"")</f>
        <v/>
      </c>
      <c r="N804" s="458" t="str">
        <f>IF(K804&lt;&gt;"",VLOOKUP(K804,'DON GIA'!$S$1:$V$19,4,0),"")</f>
        <v/>
      </c>
      <c r="O804" s="458" t="str">
        <f t="shared" si="153"/>
        <v/>
      </c>
      <c r="P804" s="458" t="str">
        <f t="shared" si="154"/>
        <v/>
      </c>
      <c r="Q804" s="452" t="s">
        <v>35</v>
      </c>
      <c r="R804" s="453"/>
      <c r="S804" s="453"/>
      <c r="T804" s="459" t="str">
        <f>IF(Q804&lt;&gt;"",VLOOKUP(Q804,'DON GIA'!$H$1:$K$103,4,0),"")</f>
        <v/>
      </c>
      <c r="U804" s="459" t="str">
        <f t="shared" si="161"/>
        <v/>
      </c>
      <c r="V804" s="456" t="s">
        <v>1188</v>
      </c>
      <c r="W804" s="453" t="s">
        <v>27</v>
      </c>
      <c r="X804" s="460">
        <v>10.4</v>
      </c>
      <c r="Y804" s="461"/>
      <c r="Z804" s="459">
        <f>IF(V804&lt;&gt;"",VLOOKUP(V804,'DON GIA'!$A$1:$D$346,4,0),"")</f>
        <v>1283399</v>
      </c>
      <c r="AA804" s="459">
        <f t="shared" si="162"/>
        <v>13347349.6</v>
      </c>
      <c r="AB804" s="452"/>
      <c r="AC804" s="452"/>
      <c r="AD804" s="452"/>
      <c r="AE804" s="452"/>
      <c r="AF804" s="452"/>
      <c r="AG804" s="453"/>
      <c r="AH804" s="452"/>
      <c r="AI804" s="453"/>
      <c r="AJ804" s="453"/>
      <c r="AK804" s="459" t="str">
        <f>IF(AH804&lt;&gt;"",VLOOKUP(AH804,'DON GIA'!$M$1:$P$9,4,0),"")</f>
        <v/>
      </c>
      <c r="AL804" s="459" t="str">
        <f t="shared" si="155"/>
        <v/>
      </c>
      <c r="AM804" s="453"/>
      <c r="AN804" s="453"/>
      <c r="AO804" s="449" t="str">
        <f t="shared" si="158"/>
        <v/>
      </c>
      <c r="AP804" s="456"/>
      <c r="AQ804" s="462"/>
    </row>
    <row r="805" spans="1:43" ht="94.5" outlineLevel="2">
      <c r="A805" s="455" t="e">
        <f>IF(C804&lt;&gt;"",$C$8:C804,A804)</f>
        <v>#VALUE!</v>
      </c>
      <c r="B805" s="443" t="str">
        <f>IF(C805&lt;&gt;"",COUNTA($C$8:C805),"")</f>
        <v/>
      </c>
      <c r="C805" s="443"/>
      <c r="D805" s="452"/>
      <c r="E805" s="453"/>
      <c r="F805" s="453"/>
      <c r="G805" s="453"/>
      <c r="H805" s="453"/>
      <c r="I805" s="453"/>
      <c r="J805" s="453"/>
      <c r="K805" s="456"/>
      <c r="L805" s="457"/>
      <c r="M805" s="458" t="str">
        <f>IF(K805&lt;&gt;"",VLOOKUP(K805,'DON GIA'!$S$1:$U$19,3,0),"")</f>
        <v/>
      </c>
      <c r="N805" s="458" t="str">
        <f>IF(K805&lt;&gt;"",VLOOKUP(K805,'DON GIA'!$S$1:$V$19,4,0),"")</f>
        <v/>
      </c>
      <c r="O805" s="458" t="str">
        <f t="shared" si="153"/>
        <v/>
      </c>
      <c r="P805" s="458" t="str">
        <f t="shared" si="154"/>
        <v/>
      </c>
      <c r="Q805" s="452" t="s">
        <v>35</v>
      </c>
      <c r="R805" s="453"/>
      <c r="S805" s="453"/>
      <c r="T805" s="459" t="str">
        <f>IF(Q805&lt;&gt;"",VLOOKUP(Q805,'DON GIA'!$H$1:$K$103,4,0),"")</f>
        <v/>
      </c>
      <c r="U805" s="459" t="str">
        <f t="shared" si="161"/>
        <v/>
      </c>
      <c r="V805" s="456" t="s">
        <v>1189</v>
      </c>
      <c r="W805" s="453" t="s">
        <v>27</v>
      </c>
      <c r="X805" s="460">
        <v>1.5</v>
      </c>
      <c r="Y805" s="461"/>
      <c r="Z805" s="459">
        <f>IF(V805&lt;&gt;"",VLOOKUP(V805,'DON GIA'!$A$1:$D$346,4,0),"")</f>
        <v>292949</v>
      </c>
      <c r="AA805" s="459">
        <f t="shared" si="162"/>
        <v>439423.5</v>
      </c>
      <c r="AB805" s="452"/>
      <c r="AC805" s="452"/>
      <c r="AD805" s="452"/>
      <c r="AE805" s="452"/>
      <c r="AF805" s="452"/>
      <c r="AG805" s="453"/>
      <c r="AH805" s="452"/>
      <c r="AI805" s="453"/>
      <c r="AJ805" s="453"/>
      <c r="AK805" s="459" t="str">
        <f>IF(AH805&lt;&gt;"",VLOOKUP(AH805,'DON GIA'!$M$1:$P$9,4,0),"")</f>
        <v/>
      </c>
      <c r="AL805" s="459" t="str">
        <f t="shared" si="155"/>
        <v/>
      </c>
      <c r="AM805" s="453"/>
      <c r="AN805" s="453"/>
      <c r="AO805" s="449" t="str">
        <f t="shared" si="158"/>
        <v/>
      </c>
      <c r="AP805" s="456"/>
      <c r="AQ805" s="462"/>
    </row>
    <row r="806" spans="1:43" ht="94.5" outlineLevel="2">
      <c r="A806" s="455" t="e">
        <f>IF(C805&lt;&gt;"",$C$8:C805,A805)</f>
        <v>#VALUE!</v>
      </c>
      <c r="B806" s="443" t="str">
        <f>IF(C806&lt;&gt;"",COUNTA($C$8:C806),"")</f>
        <v/>
      </c>
      <c r="C806" s="443"/>
      <c r="D806" s="452"/>
      <c r="E806" s="453"/>
      <c r="F806" s="453"/>
      <c r="G806" s="453"/>
      <c r="H806" s="453"/>
      <c r="I806" s="453"/>
      <c r="J806" s="453"/>
      <c r="K806" s="456"/>
      <c r="L806" s="457"/>
      <c r="M806" s="458" t="str">
        <f>IF(K806&lt;&gt;"",VLOOKUP(K806,'DON GIA'!$S$1:$U$19,3,0),"")</f>
        <v/>
      </c>
      <c r="N806" s="458" t="str">
        <f>IF(K806&lt;&gt;"",VLOOKUP(K806,'DON GIA'!$S$1:$V$19,4,0),"")</f>
        <v/>
      </c>
      <c r="O806" s="458" t="str">
        <f t="shared" si="153"/>
        <v/>
      </c>
      <c r="P806" s="458" t="str">
        <f t="shared" si="154"/>
        <v/>
      </c>
      <c r="Q806" s="452" t="s">
        <v>35</v>
      </c>
      <c r="R806" s="453"/>
      <c r="S806" s="453"/>
      <c r="T806" s="459" t="str">
        <f>IF(Q806&lt;&gt;"",VLOOKUP(Q806,'DON GIA'!$H$1:$K$103,4,0),"")</f>
        <v/>
      </c>
      <c r="U806" s="459" t="str">
        <f t="shared" si="161"/>
        <v/>
      </c>
      <c r="V806" s="456" t="s">
        <v>1190</v>
      </c>
      <c r="W806" s="453" t="s">
        <v>27</v>
      </c>
      <c r="X806" s="460">
        <v>3.12</v>
      </c>
      <c r="Y806" s="461"/>
      <c r="Z806" s="459">
        <f>IF(V806&lt;&gt;"",VLOOKUP(V806,'DON GIA'!$A$1:$D$346,4,0),"")</f>
        <v>295078</v>
      </c>
      <c r="AA806" s="459">
        <f t="shared" si="162"/>
        <v>920643.36</v>
      </c>
      <c r="AB806" s="452"/>
      <c r="AC806" s="452"/>
      <c r="AD806" s="452"/>
      <c r="AE806" s="452"/>
      <c r="AF806" s="452"/>
      <c r="AG806" s="453"/>
      <c r="AH806" s="452"/>
      <c r="AI806" s="453"/>
      <c r="AJ806" s="453"/>
      <c r="AK806" s="459" t="str">
        <f>IF(AH806&lt;&gt;"",VLOOKUP(AH806,'DON GIA'!$M$1:$P$9,4,0),"")</f>
        <v/>
      </c>
      <c r="AL806" s="459" t="str">
        <f t="shared" si="155"/>
        <v/>
      </c>
      <c r="AM806" s="453"/>
      <c r="AN806" s="453"/>
      <c r="AO806" s="449" t="str">
        <f t="shared" si="158"/>
        <v/>
      </c>
      <c r="AP806" s="456"/>
      <c r="AQ806" s="462"/>
    </row>
    <row r="807" spans="1:43" ht="94.5" outlineLevel="2">
      <c r="A807" s="455" t="e">
        <f>IF(C806&lt;&gt;"",$C$8:C806,A806)</f>
        <v>#VALUE!</v>
      </c>
      <c r="B807" s="443" t="str">
        <f>IF(C807&lt;&gt;"",COUNTA($C$8:C807),"")</f>
        <v/>
      </c>
      <c r="C807" s="443"/>
      <c r="D807" s="452"/>
      <c r="E807" s="453"/>
      <c r="F807" s="453"/>
      <c r="G807" s="453"/>
      <c r="H807" s="453"/>
      <c r="I807" s="453"/>
      <c r="J807" s="453"/>
      <c r="K807" s="456"/>
      <c r="L807" s="457"/>
      <c r="M807" s="458" t="str">
        <f>IF(K807&lt;&gt;"",VLOOKUP(K807,'DON GIA'!$S$1:$U$19,3,0),"")</f>
        <v/>
      </c>
      <c r="N807" s="458" t="str">
        <f>IF(K807&lt;&gt;"",VLOOKUP(K807,'DON GIA'!$S$1:$V$19,4,0),"")</f>
        <v/>
      </c>
      <c r="O807" s="458" t="str">
        <f t="shared" si="153"/>
        <v/>
      </c>
      <c r="P807" s="458" t="str">
        <f t="shared" si="154"/>
        <v/>
      </c>
      <c r="Q807" s="452" t="s">
        <v>35</v>
      </c>
      <c r="R807" s="453"/>
      <c r="S807" s="453"/>
      <c r="T807" s="459" t="str">
        <f>IF(Q807&lt;&gt;"",VLOOKUP(Q807,'DON GIA'!$H$1:$K$103,4,0),"")</f>
        <v/>
      </c>
      <c r="U807" s="459" t="str">
        <f t="shared" si="161"/>
        <v/>
      </c>
      <c r="V807" s="456" t="s">
        <v>1049</v>
      </c>
      <c r="W807" s="453" t="s">
        <v>42</v>
      </c>
      <c r="X807" s="460">
        <v>1</v>
      </c>
      <c r="Y807" s="461"/>
      <c r="Z807" s="459">
        <f>IF(V807&lt;&gt;"",VLOOKUP(V807,'DON GIA'!$A$1:$D$346,4,0),"")</f>
        <v>3793079</v>
      </c>
      <c r="AA807" s="459">
        <f t="shared" si="162"/>
        <v>3793079</v>
      </c>
      <c r="AB807" s="452"/>
      <c r="AC807" s="452"/>
      <c r="AD807" s="452"/>
      <c r="AE807" s="452"/>
      <c r="AF807" s="452"/>
      <c r="AG807" s="453"/>
      <c r="AH807" s="452"/>
      <c r="AI807" s="453"/>
      <c r="AJ807" s="453"/>
      <c r="AK807" s="459" t="str">
        <f>IF(AH807&lt;&gt;"",VLOOKUP(AH807,'DON GIA'!$M$1:$P$9,4,0),"")</f>
        <v/>
      </c>
      <c r="AL807" s="459" t="str">
        <f t="shared" si="155"/>
        <v/>
      </c>
      <c r="AM807" s="453"/>
      <c r="AN807" s="453"/>
      <c r="AO807" s="449" t="str">
        <f t="shared" si="158"/>
        <v/>
      </c>
      <c r="AP807" s="456"/>
      <c r="AQ807" s="462"/>
    </row>
    <row r="808" spans="1:43" ht="31.5" outlineLevel="2">
      <c r="A808" s="455" t="e">
        <f>IF(C807&lt;&gt;"",$C$8:C807,A807)</f>
        <v>#VALUE!</v>
      </c>
      <c r="B808" s="443" t="str">
        <f>IF(C808&lt;&gt;"",COUNTA($C$8:C808),"")</f>
        <v/>
      </c>
      <c r="C808" s="443"/>
      <c r="D808" s="444"/>
      <c r="E808" s="453"/>
      <c r="F808" s="453"/>
      <c r="G808" s="453"/>
      <c r="H808" s="453"/>
      <c r="I808" s="453"/>
      <c r="J808" s="453"/>
      <c r="K808" s="456"/>
      <c r="L808" s="457"/>
      <c r="M808" s="458" t="str">
        <f>IF(K808&lt;&gt;"",VLOOKUP(K808,'DON GIA'!$S$1:$U$19,3,0),"")</f>
        <v/>
      </c>
      <c r="N808" s="458" t="str">
        <f>IF(K808&lt;&gt;"",VLOOKUP(K808,'DON GIA'!$S$1:$V$19,4,0),"")</f>
        <v/>
      </c>
      <c r="O808" s="458" t="str">
        <f t="shared" si="153"/>
        <v/>
      </c>
      <c r="P808" s="458" t="str">
        <f t="shared" si="154"/>
        <v/>
      </c>
      <c r="Q808" s="452" t="s">
        <v>35</v>
      </c>
      <c r="R808" s="453"/>
      <c r="S808" s="453"/>
      <c r="T808" s="459" t="str">
        <f>IF(Q808&lt;&gt;"",VLOOKUP(Q808,'DON GIA'!$H$1:$K$103,4,0),"")</f>
        <v/>
      </c>
      <c r="U808" s="459" t="str">
        <f t="shared" si="161"/>
        <v/>
      </c>
      <c r="V808" s="456" t="s">
        <v>35</v>
      </c>
      <c r="W808" s="453"/>
      <c r="X808" s="460"/>
      <c r="Y808" s="461"/>
      <c r="Z808" s="459" t="str">
        <f>IF(V808&lt;&gt;"",VLOOKUP(V808,'DON GIA'!$A$1:$D$346,4,0),"")</f>
        <v/>
      </c>
      <c r="AA808" s="459" t="str">
        <f t="shared" si="162"/>
        <v/>
      </c>
      <c r="AB808" s="452"/>
      <c r="AC808" s="452"/>
      <c r="AD808" s="452"/>
      <c r="AE808" s="452"/>
      <c r="AF808" s="452"/>
      <c r="AG808" s="453"/>
      <c r="AH808" s="452"/>
      <c r="AI808" s="453"/>
      <c r="AJ808" s="453"/>
      <c r="AK808" s="459" t="str">
        <f>IF(AH808&lt;&gt;"",VLOOKUP(AH808,'DON GIA'!$M$1:$P$9,4,0),"")</f>
        <v/>
      </c>
      <c r="AL808" s="459" t="str">
        <f t="shared" si="155"/>
        <v/>
      </c>
      <c r="AM808" s="453"/>
      <c r="AN808" s="453"/>
      <c r="AO808" s="449" t="str">
        <f t="shared" si="158"/>
        <v/>
      </c>
      <c r="AP808" s="456"/>
      <c r="AQ808" s="462"/>
    </row>
    <row r="809" spans="1:43" ht="62.25" outlineLevel="1">
      <c r="A809" s="410" t="s">
        <v>801</v>
      </c>
      <c r="B809" s="443">
        <f>IF(C809&lt;&gt;"",COUNTA($C$8:C809),"")</f>
        <v>60</v>
      </c>
      <c r="C809" s="443">
        <v>452</v>
      </c>
      <c r="D809" s="444" t="s">
        <v>309</v>
      </c>
      <c r="E809" s="445"/>
      <c r="F809" s="445"/>
      <c r="G809" s="445"/>
      <c r="H809" s="445"/>
      <c r="I809" s="445"/>
      <c r="J809" s="445"/>
      <c r="K809" s="446"/>
      <c r="L809" s="447">
        <f>SUBTOTAL(9,L810:L816)</f>
        <v>372.1</v>
      </c>
      <c r="M809" s="448"/>
      <c r="N809" s="448"/>
      <c r="O809" s="448">
        <f>SUBTOTAL(9,O810:O816)</f>
        <v>624755900</v>
      </c>
      <c r="P809" s="448">
        <f>SUBTOTAL(9,P810:P816)</f>
        <v>0</v>
      </c>
      <c r="Q809" s="444"/>
      <c r="R809" s="445"/>
      <c r="S809" s="445">
        <f>SUBTOTAL(9,S810:S816)</f>
        <v>0</v>
      </c>
      <c r="T809" s="449"/>
      <c r="U809" s="449">
        <f>SUBTOTAL(9,U810:U816)</f>
        <v>0</v>
      </c>
      <c r="V809" s="446"/>
      <c r="W809" s="445"/>
      <c r="X809" s="450">
        <f>SUBTOTAL(9,X810:X816)</f>
        <v>277.83</v>
      </c>
      <c r="Y809" s="451">
        <f>SUBTOTAL(9,Y810:Y816)</f>
        <v>0</v>
      </c>
      <c r="Z809" s="449"/>
      <c r="AA809" s="449">
        <f>SUBTOTAL(9,AA810:AA816)</f>
        <v>81981520.739999995</v>
      </c>
      <c r="AB809" s="452"/>
      <c r="AC809" s="452"/>
      <c r="AD809" s="452"/>
      <c r="AE809" s="452"/>
      <c r="AF809" s="452"/>
      <c r="AG809" s="453"/>
      <c r="AH809" s="452"/>
      <c r="AI809" s="445"/>
      <c r="AJ809" s="445">
        <f>SUBTOTAL(9,AJ810:AJ816)</f>
        <v>0</v>
      </c>
      <c r="AK809" s="449"/>
      <c r="AL809" s="449">
        <f>SUBTOTAL(9,AL810:AL816)</f>
        <v>0</v>
      </c>
      <c r="AM809" s="445"/>
      <c r="AN809" s="445">
        <f>SUBTOTAL(9,AN810:AN816)</f>
        <v>0</v>
      </c>
      <c r="AO809" s="449">
        <f t="shared" si="158"/>
        <v>706737420.74000001</v>
      </c>
      <c r="AP809" s="454"/>
      <c r="AQ809" s="423"/>
    </row>
    <row r="810" spans="1:43" ht="126" outlineLevel="2">
      <c r="A810" s="455" t="e">
        <f>IF(C809&lt;&gt;"",$C$8:C809,A808)</f>
        <v>#VALUE!</v>
      </c>
      <c r="B810" s="443" t="str">
        <f>IF(C810&lt;&gt;"",COUNTA($C$8:C810),"")</f>
        <v/>
      </c>
      <c r="C810" s="443"/>
      <c r="D810" s="452" t="s">
        <v>310</v>
      </c>
      <c r="E810" s="453">
        <v>3</v>
      </c>
      <c r="F810" s="453"/>
      <c r="G810" s="453">
        <v>445</v>
      </c>
      <c r="H810" s="453">
        <v>79</v>
      </c>
      <c r="I810" s="453" t="s">
        <v>223</v>
      </c>
      <c r="J810" s="453" t="s">
        <v>224</v>
      </c>
      <c r="K810" s="456" t="s">
        <v>973</v>
      </c>
      <c r="L810" s="457">
        <v>372.1</v>
      </c>
      <c r="M810" s="458">
        <f>IF(K810&lt;&gt;"",VLOOKUP(K810,'DON GIA'!$S$1:$U$19,3,0),"")</f>
        <v>1679000</v>
      </c>
      <c r="N810" s="458">
        <f>IF(K810&lt;&gt;"",VLOOKUP(K810,'DON GIA'!$S$1:$V$19,4,0),"")</f>
        <v>0</v>
      </c>
      <c r="O810" s="458">
        <f t="shared" si="153"/>
        <v>624755900</v>
      </c>
      <c r="P810" s="458">
        <f t="shared" si="154"/>
        <v>0</v>
      </c>
      <c r="Q810" s="452" t="s">
        <v>35</v>
      </c>
      <c r="R810" s="453"/>
      <c r="S810" s="453"/>
      <c r="T810" s="459" t="str">
        <f>IF(Q810&lt;&gt;"",VLOOKUP(Q810,'DON GIA'!$H$1:$K$103,4,0),"")</f>
        <v/>
      </c>
      <c r="U810" s="459" t="str">
        <f t="shared" ref="U810:U816" si="163">IF(Q810&lt;&gt;"",IF(ISNUMBER(T810),S810*T810,""),"")</f>
        <v/>
      </c>
      <c r="V810" s="456" t="s">
        <v>1191</v>
      </c>
      <c r="W810" s="453" t="s">
        <v>27</v>
      </c>
      <c r="X810" s="460">
        <v>277.83</v>
      </c>
      <c r="Y810" s="461"/>
      <c r="Z810" s="459">
        <f>IF(V810&lt;&gt;"",VLOOKUP(V810,'DON GIA'!$A$1:$D$346,4,0),"")</f>
        <v>295078</v>
      </c>
      <c r="AA810" s="459">
        <f t="shared" ref="AA810:AA816" si="164">IF(V810&lt;&gt;"",IF(ISNUMBER(Z810),X810*Z810,""),"")</f>
        <v>81981520.739999995</v>
      </c>
      <c r="AB810" s="452"/>
      <c r="AC810" s="452"/>
      <c r="AD810" s="452"/>
      <c r="AE810" s="452"/>
      <c r="AF810" s="452"/>
      <c r="AG810" s="453"/>
      <c r="AH810" s="452"/>
      <c r="AI810" s="453"/>
      <c r="AJ810" s="453"/>
      <c r="AK810" s="459" t="str">
        <f>IF(AH810&lt;&gt;"",VLOOKUP(AH810,'DON GIA'!$M$1:$P$9,4,0),"")</f>
        <v/>
      </c>
      <c r="AL810" s="459" t="str">
        <f t="shared" si="155"/>
        <v/>
      </c>
      <c r="AM810" s="453"/>
      <c r="AN810" s="453"/>
      <c r="AO810" s="449" t="str">
        <f t="shared" si="158"/>
        <v/>
      </c>
      <c r="AP810" s="454" t="s">
        <v>1873</v>
      </c>
      <c r="AQ810" s="462"/>
    </row>
    <row r="811" spans="1:43" ht="409.5" outlineLevel="2">
      <c r="A811" s="455" t="e">
        <f>IF(C810&lt;&gt;"",$C$8:C810,A810)</f>
        <v>#VALUE!</v>
      </c>
      <c r="B811" s="443" t="str">
        <f>IF(C811&lt;&gt;"",COUNTA($C$8:C811),"")</f>
        <v/>
      </c>
      <c r="C811" s="443"/>
      <c r="D811" s="452" t="s">
        <v>106</v>
      </c>
      <c r="E811" s="453"/>
      <c r="F811" s="453"/>
      <c r="G811" s="453"/>
      <c r="H811" s="453"/>
      <c r="I811" s="453"/>
      <c r="J811" s="453"/>
      <c r="K811" s="456"/>
      <c r="L811" s="457"/>
      <c r="M811" s="458" t="str">
        <f>IF(K811&lt;&gt;"",VLOOKUP(K811,'DON GIA'!$S$1:$U$19,3,0),"")</f>
        <v/>
      </c>
      <c r="N811" s="458" t="str">
        <f>IF(K811&lt;&gt;"",VLOOKUP(K811,'DON GIA'!$S$1:$V$19,4,0),"")</f>
        <v/>
      </c>
      <c r="O811" s="458" t="str">
        <f t="shared" si="153"/>
        <v/>
      </c>
      <c r="P811" s="458" t="str">
        <f t="shared" si="154"/>
        <v/>
      </c>
      <c r="Q811" s="452" t="s">
        <v>35</v>
      </c>
      <c r="R811" s="453"/>
      <c r="S811" s="453"/>
      <c r="T811" s="459" t="str">
        <f>IF(Q811&lt;&gt;"",VLOOKUP(Q811,'DON GIA'!$H$1:$K$103,4,0),"")</f>
        <v/>
      </c>
      <c r="U811" s="459" t="str">
        <f t="shared" si="163"/>
        <v/>
      </c>
      <c r="V811" s="456" t="s">
        <v>35</v>
      </c>
      <c r="W811" s="453"/>
      <c r="X811" s="460"/>
      <c r="Y811" s="461"/>
      <c r="Z811" s="459" t="str">
        <f>IF(V811&lt;&gt;"",VLOOKUP(V811,'DON GIA'!$A$1:$D$346,4,0),"")</f>
        <v/>
      </c>
      <c r="AA811" s="459" t="str">
        <f t="shared" si="164"/>
        <v/>
      </c>
      <c r="AB811" s="452"/>
      <c r="AC811" s="452"/>
      <c r="AD811" s="452"/>
      <c r="AE811" s="452"/>
      <c r="AF811" s="452"/>
      <c r="AG811" s="453"/>
      <c r="AH811" s="452"/>
      <c r="AI811" s="453"/>
      <c r="AJ811" s="453"/>
      <c r="AK811" s="459" t="str">
        <f>IF(AH811&lt;&gt;"",VLOOKUP(AH811,'DON GIA'!$M$1:$P$9,4,0),"")</f>
        <v/>
      </c>
      <c r="AL811" s="459" t="str">
        <f t="shared" si="155"/>
        <v/>
      </c>
      <c r="AM811" s="453"/>
      <c r="AN811" s="453"/>
      <c r="AO811" s="449" t="str">
        <f t="shared" si="158"/>
        <v/>
      </c>
      <c r="AP811" s="463" t="s">
        <v>1874</v>
      </c>
      <c r="AQ811" s="462"/>
    </row>
    <row r="812" spans="1:43" ht="131.25" outlineLevel="2">
      <c r="A812" s="455" t="e">
        <f>IF(C811&lt;&gt;"",$C$8:C811,A811)</f>
        <v>#VALUE!</v>
      </c>
      <c r="B812" s="443" t="str">
        <f>IF(C812&lt;&gt;"",COUNTA($C$8:C812),"")</f>
        <v/>
      </c>
      <c r="C812" s="443"/>
      <c r="D812" s="452"/>
      <c r="E812" s="453"/>
      <c r="F812" s="453"/>
      <c r="G812" s="453"/>
      <c r="H812" s="453"/>
      <c r="I812" s="453"/>
      <c r="J812" s="453"/>
      <c r="K812" s="456"/>
      <c r="L812" s="457"/>
      <c r="M812" s="458" t="str">
        <f>IF(K812&lt;&gt;"",VLOOKUP(K812,'DON GIA'!$S$1:$U$19,3,0),"")</f>
        <v/>
      </c>
      <c r="N812" s="458" t="str">
        <f>IF(K812&lt;&gt;"",VLOOKUP(K812,'DON GIA'!$S$1:$V$19,4,0),"")</f>
        <v/>
      </c>
      <c r="O812" s="458" t="str">
        <f t="shared" si="153"/>
        <v/>
      </c>
      <c r="P812" s="458" t="str">
        <f t="shared" si="154"/>
        <v/>
      </c>
      <c r="Q812" s="452" t="s">
        <v>35</v>
      </c>
      <c r="R812" s="453"/>
      <c r="S812" s="453"/>
      <c r="T812" s="459" t="str">
        <f>IF(Q812&lt;&gt;"",VLOOKUP(Q812,'DON GIA'!$H$1:$K$103,4,0),"")</f>
        <v/>
      </c>
      <c r="U812" s="459" t="str">
        <f t="shared" si="163"/>
        <v/>
      </c>
      <c r="V812" s="456" t="s">
        <v>35</v>
      </c>
      <c r="W812" s="453"/>
      <c r="X812" s="460"/>
      <c r="Y812" s="461"/>
      <c r="Z812" s="459" t="str">
        <f>IF(V812&lt;&gt;"",VLOOKUP(V812,'DON GIA'!$A$1:$D$346,4,0),"")</f>
        <v/>
      </c>
      <c r="AA812" s="459" t="str">
        <f t="shared" si="164"/>
        <v/>
      </c>
      <c r="AB812" s="452"/>
      <c r="AC812" s="452"/>
      <c r="AD812" s="452"/>
      <c r="AE812" s="452"/>
      <c r="AF812" s="452"/>
      <c r="AG812" s="453"/>
      <c r="AH812" s="452"/>
      <c r="AI812" s="453"/>
      <c r="AJ812" s="453"/>
      <c r="AK812" s="459" t="str">
        <f>IF(AH812&lt;&gt;"",VLOOKUP(AH812,'DON GIA'!$M$1:$P$9,4,0),"")</f>
        <v/>
      </c>
      <c r="AL812" s="459" t="str">
        <f t="shared" si="155"/>
        <v/>
      </c>
      <c r="AM812" s="453"/>
      <c r="AN812" s="453"/>
      <c r="AO812" s="449" t="str">
        <f t="shared" si="158"/>
        <v/>
      </c>
      <c r="AP812" s="463" t="s">
        <v>1875</v>
      </c>
      <c r="AQ812" s="462"/>
    </row>
    <row r="813" spans="1:43" ht="157.5" outlineLevel="2">
      <c r="A813" s="455" t="e">
        <f>IF(C812&lt;&gt;"",$C$8:C812,A812)</f>
        <v>#VALUE!</v>
      </c>
      <c r="B813" s="443" t="str">
        <f>IF(C813&lt;&gt;"",COUNTA($C$8:C813),"")</f>
        <v/>
      </c>
      <c r="C813" s="443"/>
      <c r="D813" s="452"/>
      <c r="E813" s="453"/>
      <c r="F813" s="453"/>
      <c r="G813" s="453"/>
      <c r="H813" s="453"/>
      <c r="I813" s="453"/>
      <c r="J813" s="453"/>
      <c r="K813" s="456"/>
      <c r="L813" s="457"/>
      <c r="M813" s="458" t="str">
        <f>IF(K813&lt;&gt;"",VLOOKUP(K813,'DON GIA'!$S$1:$U$19,3,0),"")</f>
        <v/>
      </c>
      <c r="N813" s="458" t="str">
        <f>IF(K813&lt;&gt;"",VLOOKUP(K813,'DON GIA'!$S$1:$V$19,4,0),"")</f>
        <v/>
      </c>
      <c r="O813" s="458" t="str">
        <f t="shared" si="153"/>
        <v/>
      </c>
      <c r="P813" s="458" t="str">
        <f t="shared" si="154"/>
        <v/>
      </c>
      <c r="Q813" s="452" t="s">
        <v>35</v>
      </c>
      <c r="R813" s="453"/>
      <c r="S813" s="453"/>
      <c r="T813" s="459" t="str">
        <f>IF(Q813&lt;&gt;"",VLOOKUP(Q813,'DON GIA'!$H$1:$K$103,4,0),"")</f>
        <v/>
      </c>
      <c r="U813" s="459" t="str">
        <f t="shared" si="163"/>
        <v/>
      </c>
      <c r="V813" s="456"/>
      <c r="W813" s="453"/>
      <c r="X813" s="460"/>
      <c r="Y813" s="461"/>
      <c r="Z813" s="459" t="str">
        <f>IF(V813&lt;&gt;"",VLOOKUP(V813,'DON GIA'!$A$1:$D$346,4,0),"")</f>
        <v/>
      </c>
      <c r="AA813" s="459" t="str">
        <f t="shared" si="164"/>
        <v/>
      </c>
      <c r="AB813" s="452"/>
      <c r="AC813" s="452"/>
      <c r="AD813" s="452"/>
      <c r="AE813" s="452"/>
      <c r="AF813" s="452"/>
      <c r="AG813" s="453"/>
      <c r="AH813" s="452"/>
      <c r="AI813" s="453"/>
      <c r="AJ813" s="453"/>
      <c r="AK813" s="459" t="str">
        <f>IF(AH813&lt;&gt;"",VLOOKUP(AH813,'DON GIA'!$M$1:$P$9,4,0),"")</f>
        <v/>
      </c>
      <c r="AL813" s="459" t="str">
        <f t="shared" si="155"/>
        <v/>
      </c>
      <c r="AM813" s="453"/>
      <c r="AN813" s="453"/>
      <c r="AO813" s="449" t="str">
        <f t="shared" si="158"/>
        <v/>
      </c>
      <c r="AP813" s="463" t="s">
        <v>355</v>
      </c>
      <c r="AQ813" s="462"/>
    </row>
    <row r="814" spans="1:43" ht="157.5" outlineLevel="2">
      <c r="A814" s="455" t="e">
        <f>IF(C813&lt;&gt;"",$C$8:C813,A813)</f>
        <v>#VALUE!</v>
      </c>
      <c r="B814" s="443" t="str">
        <f>IF(C814&lt;&gt;"",COUNTA($C$8:C814),"")</f>
        <v/>
      </c>
      <c r="C814" s="443"/>
      <c r="D814" s="452"/>
      <c r="E814" s="453"/>
      <c r="F814" s="453"/>
      <c r="G814" s="453"/>
      <c r="H814" s="453"/>
      <c r="I814" s="453"/>
      <c r="J814" s="453"/>
      <c r="K814" s="456"/>
      <c r="L814" s="457"/>
      <c r="M814" s="458" t="str">
        <f>IF(K814&lt;&gt;"",VLOOKUP(K814,'DON GIA'!$S$1:$U$19,3,0),"")</f>
        <v/>
      </c>
      <c r="N814" s="458" t="str">
        <f>IF(K814&lt;&gt;"",VLOOKUP(K814,'DON GIA'!$S$1:$V$19,4,0),"")</f>
        <v/>
      </c>
      <c r="O814" s="458" t="str">
        <f t="shared" si="153"/>
        <v/>
      </c>
      <c r="P814" s="458" t="str">
        <f t="shared" si="154"/>
        <v/>
      </c>
      <c r="Q814" s="452" t="s">
        <v>35</v>
      </c>
      <c r="R814" s="453"/>
      <c r="S814" s="453"/>
      <c r="T814" s="459" t="str">
        <f>IF(Q814&lt;&gt;"",VLOOKUP(Q814,'DON GIA'!$H$1:$K$103,4,0),"")</f>
        <v/>
      </c>
      <c r="U814" s="459" t="str">
        <f t="shared" si="163"/>
        <v/>
      </c>
      <c r="V814" s="456"/>
      <c r="W814" s="453"/>
      <c r="X814" s="460"/>
      <c r="Y814" s="461"/>
      <c r="Z814" s="459" t="str">
        <f>IF(V814&lt;&gt;"",VLOOKUP(V814,'DON GIA'!$A$1:$D$346,4,0),"")</f>
        <v/>
      </c>
      <c r="AA814" s="459" t="str">
        <f t="shared" si="164"/>
        <v/>
      </c>
      <c r="AB814" s="452"/>
      <c r="AC814" s="452"/>
      <c r="AD814" s="452"/>
      <c r="AE814" s="452"/>
      <c r="AF814" s="452"/>
      <c r="AG814" s="453"/>
      <c r="AH814" s="452"/>
      <c r="AI814" s="453"/>
      <c r="AJ814" s="453"/>
      <c r="AK814" s="459" t="str">
        <f>IF(AH814&lt;&gt;"",VLOOKUP(AH814,'DON GIA'!$M$1:$P$9,4,0),"")</f>
        <v/>
      </c>
      <c r="AL814" s="459" t="str">
        <f t="shared" si="155"/>
        <v/>
      </c>
      <c r="AM814" s="453"/>
      <c r="AN814" s="453"/>
      <c r="AO814" s="449" t="str">
        <f t="shared" si="158"/>
        <v/>
      </c>
      <c r="AP814" s="463" t="s">
        <v>349</v>
      </c>
      <c r="AQ814" s="462"/>
    </row>
    <row r="815" spans="1:43" ht="31.5" outlineLevel="2">
      <c r="A815" s="455" t="e">
        <f>IF(C814&lt;&gt;"",$C$8:C814,A814)</f>
        <v>#VALUE!</v>
      </c>
      <c r="B815" s="443" t="str">
        <f>IF(C815&lt;&gt;"",COUNTA($C$8:C815),"")</f>
        <v/>
      </c>
      <c r="C815" s="443"/>
      <c r="D815" s="452"/>
      <c r="E815" s="453"/>
      <c r="F815" s="453"/>
      <c r="G815" s="453"/>
      <c r="H815" s="453"/>
      <c r="I815" s="453"/>
      <c r="J815" s="453"/>
      <c r="K815" s="456"/>
      <c r="L815" s="457"/>
      <c r="M815" s="458" t="str">
        <f>IF(K815&lt;&gt;"",VLOOKUP(K815,'DON GIA'!$S$1:$U$19,3,0),"")</f>
        <v/>
      </c>
      <c r="N815" s="458" t="str">
        <f>IF(K815&lt;&gt;"",VLOOKUP(K815,'DON GIA'!$S$1:$V$19,4,0),"")</f>
        <v/>
      </c>
      <c r="O815" s="458" t="str">
        <f t="shared" si="153"/>
        <v/>
      </c>
      <c r="P815" s="458" t="str">
        <f t="shared" si="154"/>
        <v/>
      </c>
      <c r="Q815" s="452" t="s">
        <v>35</v>
      </c>
      <c r="R815" s="453"/>
      <c r="S815" s="453"/>
      <c r="T815" s="459" t="str">
        <f>IF(Q815&lt;&gt;"",VLOOKUP(Q815,'DON GIA'!$H$1:$K$103,4,0),"")</f>
        <v/>
      </c>
      <c r="U815" s="459" t="str">
        <f t="shared" si="163"/>
        <v/>
      </c>
      <c r="V815" s="456"/>
      <c r="W815" s="453"/>
      <c r="X815" s="460"/>
      <c r="Y815" s="461"/>
      <c r="Z815" s="459" t="str">
        <f>IF(V815&lt;&gt;"",VLOOKUP(V815,'DON GIA'!$A$1:$D$346,4,0),"")</f>
        <v/>
      </c>
      <c r="AA815" s="459" t="str">
        <f t="shared" si="164"/>
        <v/>
      </c>
      <c r="AB815" s="452"/>
      <c r="AC815" s="452"/>
      <c r="AD815" s="452"/>
      <c r="AE815" s="452"/>
      <c r="AF815" s="452"/>
      <c r="AG815" s="453"/>
      <c r="AH815" s="452"/>
      <c r="AI815" s="453"/>
      <c r="AJ815" s="453"/>
      <c r="AK815" s="459" t="str">
        <f>IF(AH815&lt;&gt;"",VLOOKUP(AH815,'DON GIA'!$M$1:$P$9,4,0),"")</f>
        <v/>
      </c>
      <c r="AL815" s="459" t="str">
        <f t="shared" si="155"/>
        <v/>
      </c>
      <c r="AM815" s="453"/>
      <c r="AN815" s="453"/>
      <c r="AO815" s="449" t="str">
        <f t="shared" si="158"/>
        <v/>
      </c>
      <c r="AP815" s="463" t="s">
        <v>410</v>
      </c>
      <c r="AQ815" s="462"/>
    </row>
    <row r="816" spans="1:43" ht="31.5" outlineLevel="2">
      <c r="A816" s="455" t="e">
        <f>IF(C815&lt;&gt;"",$C$8:C815,A815)</f>
        <v>#VALUE!</v>
      </c>
      <c r="B816" s="443" t="str">
        <f>IF(C816&lt;&gt;"",COUNTA($C$8:C816),"")</f>
        <v/>
      </c>
      <c r="C816" s="443"/>
      <c r="D816" s="444"/>
      <c r="E816" s="453"/>
      <c r="F816" s="453"/>
      <c r="G816" s="453"/>
      <c r="H816" s="453"/>
      <c r="I816" s="453"/>
      <c r="J816" s="453"/>
      <c r="K816" s="456"/>
      <c r="L816" s="457"/>
      <c r="M816" s="458" t="str">
        <f>IF(K816&lt;&gt;"",VLOOKUP(K816,'DON GIA'!$S$1:$U$19,3,0),"")</f>
        <v/>
      </c>
      <c r="N816" s="458" t="str">
        <f>IF(K816&lt;&gt;"",VLOOKUP(K816,'DON GIA'!$S$1:$V$19,4,0),"")</f>
        <v/>
      </c>
      <c r="O816" s="458" t="str">
        <f t="shared" si="153"/>
        <v/>
      </c>
      <c r="P816" s="458" t="str">
        <f t="shared" si="154"/>
        <v/>
      </c>
      <c r="Q816" s="452" t="s">
        <v>35</v>
      </c>
      <c r="R816" s="453"/>
      <c r="S816" s="453"/>
      <c r="T816" s="459" t="str">
        <f>IF(Q816&lt;&gt;"",VLOOKUP(Q816,'DON GIA'!$H$1:$K$103,4,0),"")</f>
        <v/>
      </c>
      <c r="U816" s="459" t="str">
        <f t="shared" si="163"/>
        <v/>
      </c>
      <c r="V816" s="456" t="s">
        <v>35</v>
      </c>
      <c r="W816" s="453"/>
      <c r="X816" s="460"/>
      <c r="Y816" s="461"/>
      <c r="Z816" s="459" t="str">
        <f>IF(V816&lt;&gt;"",VLOOKUP(V816,'DON GIA'!$A$1:$D$346,4,0),"")</f>
        <v/>
      </c>
      <c r="AA816" s="459" t="str">
        <f t="shared" si="164"/>
        <v/>
      </c>
      <c r="AB816" s="452"/>
      <c r="AC816" s="452"/>
      <c r="AD816" s="452"/>
      <c r="AE816" s="452"/>
      <c r="AF816" s="452"/>
      <c r="AG816" s="453"/>
      <c r="AH816" s="452"/>
      <c r="AI816" s="453"/>
      <c r="AJ816" s="453"/>
      <c r="AK816" s="459" t="str">
        <f>IF(AH816&lt;&gt;"",VLOOKUP(AH816,'DON GIA'!$M$1:$P$9,4,0),"")</f>
        <v/>
      </c>
      <c r="AL816" s="459" t="str">
        <f t="shared" si="155"/>
        <v/>
      </c>
      <c r="AM816" s="453"/>
      <c r="AN816" s="453"/>
      <c r="AO816" s="449" t="str">
        <f t="shared" si="158"/>
        <v/>
      </c>
      <c r="AP816" s="463"/>
      <c r="AQ816" s="462"/>
    </row>
    <row r="817" spans="1:43" ht="31.5" outlineLevel="1">
      <c r="A817" s="410" t="s">
        <v>800</v>
      </c>
      <c r="B817" s="443">
        <f>IF(C817&lt;&gt;"",COUNTA($C$8:C817),"")</f>
        <v>61</v>
      </c>
      <c r="C817" s="443">
        <v>453</v>
      </c>
      <c r="D817" s="444" t="s">
        <v>317</v>
      </c>
      <c r="E817" s="445"/>
      <c r="F817" s="445"/>
      <c r="G817" s="445"/>
      <c r="H817" s="445"/>
      <c r="I817" s="445"/>
      <c r="J817" s="445"/>
      <c r="K817" s="446"/>
      <c r="L817" s="447">
        <f>SUBTOTAL(9,L818:L944)</f>
        <v>2204.9</v>
      </c>
      <c r="M817" s="448"/>
      <c r="N817" s="448"/>
      <c r="O817" s="448">
        <f>SUBTOTAL(9,O818:O944)</f>
        <v>3702027100</v>
      </c>
      <c r="P817" s="448">
        <f>SUBTOTAL(9,P818:P944)</f>
        <v>2976615000</v>
      </c>
      <c r="Q817" s="444"/>
      <c r="R817" s="445"/>
      <c r="S817" s="445">
        <f>SUBTOTAL(9,S818:S944)</f>
        <v>14</v>
      </c>
      <c r="T817" s="449"/>
      <c r="U817" s="449">
        <f>SUBTOTAL(9,U818:U944)</f>
        <v>7526000</v>
      </c>
      <c r="V817" s="446"/>
      <c r="W817" s="445"/>
      <c r="X817" s="450">
        <f>SUBTOTAL(9,X818:X944)</f>
        <v>3325.7100000000019</v>
      </c>
      <c r="Y817" s="451">
        <f>SUBTOTAL(9,Y818:Y944)</f>
        <v>0</v>
      </c>
      <c r="Z817" s="449"/>
      <c r="AA817" s="449">
        <f>SUBTOTAL(9,AA818:AA944)</f>
        <v>5244939389.2210026</v>
      </c>
      <c r="AB817" s="452"/>
      <c r="AC817" s="452"/>
      <c r="AD817" s="452"/>
      <c r="AE817" s="452"/>
      <c r="AF817" s="452"/>
      <c r="AG817" s="453"/>
      <c r="AH817" s="452"/>
      <c r="AI817" s="445"/>
      <c r="AJ817" s="445">
        <f>SUBTOTAL(9,AJ818:AJ944)</f>
        <v>1</v>
      </c>
      <c r="AK817" s="449"/>
      <c r="AL817" s="449">
        <f>SUBTOTAL(9,AL818:AL944)</f>
        <v>3223980</v>
      </c>
      <c r="AM817" s="445"/>
      <c r="AN817" s="445">
        <f>SUBTOTAL(9,AN818:AN944)</f>
        <v>0</v>
      </c>
      <c r="AO817" s="449">
        <f t="shared" si="158"/>
        <v>11934331469.221003</v>
      </c>
      <c r="AP817" s="454"/>
      <c r="AQ817" s="423"/>
    </row>
    <row r="818" spans="1:43" ht="157.5" outlineLevel="2">
      <c r="A818" s="455" t="e">
        <f>IF(C817&lt;&gt;"",$C$8:C817,A816)</f>
        <v>#VALUE!</v>
      </c>
      <c r="B818" s="443" t="str">
        <f>IF(C818&lt;&gt;"",COUNTA($C$8:C818),"")</f>
        <v/>
      </c>
      <c r="C818" s="443"/>
      <c r="D818" s="452" t="s">
        <v>318</v>
      </c>
      <c r="E818" s="453">
        <v>1</v>
      </c>
      <c r="F818" s="453"/>
      <c r="G818" s="453">
        <v>170</v>
      </c>
      <c r="H818" s="453">
        <v>79</v>
      </c>
      <c r="I818" s="453">
        <v>250</v>
      </c>
      <c r="J818" s="453">
        <v>203</v>
      </c>
      <c r="K818" s="456" t="s">
        <v>974</v>
      </c>
      <c r="L818" s="457">
        <v>1617.2</v>
      </c>
      <c r="M818" s="458">
        <f>IF(K818&lt;&gt;"",VLOOKUP(K818,'DON GIA'!$S$1:$U$19,3,0),"")</f>
        <v>1679000</v>
      </c>
      <c r="N818" s="458">
        <f>IF(K818&lt;&gt;"",VLOOKUP(K818,'DON GIA'!$S$1:$V$19,4,0),"")</f>
        <v>1350000</v>
      </c>
      <c r="O818" s="458">
        <f t="shared" si="153"/>
        <v>2715278800</v>
      </c>
      <c r="P818" s="458">
        <f t="shared" si="154"/>
        <v>2183220000</v>
      </c>
      <c r="Q818" s="452" t="s">
        <v>68</v>
      </c>
      <c r="R818" s="453" t="s">
        <v>44</v>
      </c>
      <c r="S818" s="453">
        <v>1</v>
      </c>
      <c r="T818" s="459">
        <f>IF(Q818&lt;&gt;"",VLOOKUP(Q818,'DON GIA'!$H$1:$K$103,4,0),"")</f>
        <v>450000</v>
      </c>
      <c r="U818" s="459">
        <f t="shared" ref="U818:U881" si="165">IF(Q818&lt;&gt;"",IF(ISNUMBER(T818),S818*T818,""),"")</f>
        <v>450000</v>
      </c>
      <c r="V818" s="456" t="s">
        <v>1078</v>
      </c>
      <c r="W818" s="453" t="s">
        <v>27</v>
      </c>
      <c r="X818" s="460">
        <v>68.34</v>
      </c>
      <c r="Y818" s="461"/>
      <c r="Z818" s="459">
        <f>IF(V818&lt;&gt;"",VLOOKUP(V818,'DON GIA'!$A$1:$D$346,4,0),"")</f>
        <v>854777</v>
      </c>
      <c r="AA818" s="459">
        <f t="shared" ref="AA818:AA881" si="166">IF(V818&lt;&gt;"",IF(ISNUMBER(Z818),X818*Z818,""),"")</f>
        <v>58415460.18</v>
      </c>
      <c r="AB818" s="452"/>
      <c r="AC818" s="452" t="s">
        <v>29</v>
      </c>
      <c r="AD818" s="452" t="s">
        <v>36</v>
      </c>
      <c r="AE818" s="452" t="s">
        <v>41</v>
      </c>
      <c r="AF818" s="452" t="s">
        <v>136</v>
      </c>
      <c r="AG818" s="453"/>
      <c r="AH818" s="452" t="s">
        <v>564</v>
      </c>
      <c r="AI818" s="453" t="s">
        <v>409</v>
      </c>
      <c r="AJ818" s="453">
        <v>1</v>
      </c>
      <c r="AK818" s="459">
        <f>IF(AH818&lt;&gt;"",VLOOKUP(AH818,'DON GIA'!$M$1:$P$9,4,0),"")</f>
        <v>3223980</v>
      </c>
      <c r="AL818" s="459">
        <f t="shared" si="155"/>
        <v>3223980</v>
      </c>
      <c r="AM818" s="453"/>
      <c r="AN818" s="453"/>
      <c r="AO818" s="449" t="str">
        <f t="shared" si="158"/>
        <v/>
      </c>
      <c r="AP818" s="454" t="s">
        <v>1876</v>
      </c>
      <c r="AQ818" s="462"/>
    </row>
    <row r="819" spans="1:43" ht="157.5" outlineLevel="2">
      <c r="A819" s="455" t="e">
        <f>IF(C818&lt;&gt;"",$C$8:C818,A818)</f>
        <v>#VALUE!</v>
      </c>
      <c r="B819" s="443" t="str">
        <f>IF(C819&lt;&gt;"",COUNTA($C$8:C819),"")</f>
        <v/>
      </c>
      <c r="C819" s="443"/>
      <c r="D819" s="452" t="s">
        <v>71</v>
      </c>
      <c r="E819" s="453"/>
      <c r="F819" s="453"/>
      <c r="G819" s="453">
        <v>523</v>
      </c>
      <c r="H819" s="453">
        <v>79</v>
      </c>
      <c r="I819" s="453">
        <v>250</v>
      </c>
      <c r="J819" s="453" t="s">
        <v>235</v>
      </c>
      <c r="K819" s="456" t="s">
        <v>974</v>
      </c>
      <c r="L819" s="457">
        <v>587.70000000000005</v>
      </c>
      <c r="M819" s="458">
        <f>IF(K819&lt;&gt;"",VLOOKUP(K819,'DON GIA'!$S$1:$U$19,3,0),"")</f>
        <v>1679000</v>
      </c>
      <c r="N819" s="458">
        <f>IF(K819&lt;&gt;"",VLOOKUP(K819,'DON GIA'!$S$1:$V$19,4,0),"")</f>
        <v>1350000</v>
      </c>
      <c r="O819" s="458">
        <f t="shared" si="153"/>
        <v>986748300.00000012</v>
      </c>
      <c r="P819" s="458">
        <f t="shared" si="154"/>
        <v>793395000.00000012</v>
      </c>
      <c r="Q819" s="452" t="s">
        <v>125</v>
      </c>
      <c r="R819" s="453" t="s">
        <v>44</v>
      </c>
      <c r="S819" s="453">
        <v>1</v>
      </c>
      <c r="T819" s="459">
        <f>IF(Q819&lt;&gt;"",VLOOKUP(Q819,'DON GIA'!$H$1:$K$103,4,0),"")</f>
        <v>758000</v>
      </c>
      <c r="U819" s="459">
        <f t="shared" si="165"/>
        <v>758000</v>
      </c>
      <c r="V819" s="456" t="s">
        <v>1115</v>
      </c>
      <c r="W819" s="453" t="s">
        <v>27</v>
      </c>
      <c r="X819" s="460">
        <v>6.16</v>
      </c>
      <c r="Y819" s="461"/>
      <c r="Z819" s="459">
        <f>IF(V819&lt;&gt;"",VLOOKUP(V819,'DON GIA'!$A$1:$D$346,4,0),"")</f>
        <v>4826746</v>
      </c>
      <c r="AA819" s="459">
        <f t="shared" si="166"/>
        <v>29732755.359999999</v>
      </c>
      <c r="AB819" s="452"/>
      <c r="AC819" s="452" t="s">
        <v>34</v>
      </c>
      <c r="AD819" s="452" t="s">
        <v>30</v>
      </c>
      <c r="AE819" s="452" t="s">
        <v>41</v>
      </c>
      <c r="AF819" s="452" t="s">
        <v>34</v>
      </c>
      <c r="AG819" s="453"/>
      <c r="AH819" s="452"/>
      <c r="AI819" s="453"/>
      <c r="AJ819" s="453"/>
      <c r="AK819" s="459" t="str">
        <f>IF(AH819&lt;&gt;"",VLOOKUP(AH819,'DON GIA'!$M$1:$P$9,4,0),"")</f>
        <v/>
      </c>
      <c r="AL819" s="459" t="str">
        <f t="shared" si="155"/>
        <v/>
      </c>
      <c r="AM819" s="453"/>
      <c r="AN819" s="453"/>
      <c r="AO819" s="449" t="str">
        <f t="shared" si="158"/>
        <v/>
      </c>
      <c r="AP819" s="463" t="s">
        <v>371</v>
      </c>
      <c r="AQ819" s="462"/>
    </row>
    <row r="820" spans="1:43" ht="94.5" outlineLevel="2">
      <c r="A820" s="455" t="e">
        <f>IF(C819&lt;&gt;"",$C$8:C819,A819)</f>
        <v>#VALUE!</v>
      </c>
      <c r="B820" s="443" t="str">
        <f>IF(C820&lt;&gt;"",COUNTA($C$8:C820),"")</f>
        <v/>
      </c>
      <c r="C820" s="443"/>
      <c r="D820" s="452"/>
      <c r="E820" s="453"/>
      <c r="F820" s="453"/>
      <c r="G820" s="453"/>
      <c r="H820" s="453"/>
      <c r="I820" s="453"/>
      <c r="J820" s="453"/>
      <c r="K820" s="456"/>
      <c r="L820" s="457"/>
      <c r="M820" s="458" t="str">
        <f>IF(K820&lt;&gt;"",VLOOKUP(K820,'DON GIA'!$S$1:$U$19,3,0),"")</f>
        <v/>
      </c>
      <c r="N820" s="458" t="str">
        <f>IF(K820&lt;&gt;"",VLOOKUP(K820,'DON GIA'!$S$1:$V$19,4,0),"")</f>
        <v/>
      </c>
      <c r="O820" s="458" t="str">
        <f t="shared" si="153"/>
        <v/>
      </c>
      <c r="P820" s="458" t="str">
        <f t="shared" si="154"/>
        <v/>
      </c>
      <c r="Q820" s="452" t="s">
        <v>315</v>
      </c>
      <c r="R820" s="453" t="s">
        <v>44</v>
      </c>
      <c r="S820" s="453">
        <v>4</v>
      </c>
      <c r="T820" s="459">
        <f>IF(Q820&lt;&gt;"",VLOOKUP(Q820,'DON GIA'!$H$1:$K$103,4,0),"")</f>
        <v>291000</v>
      </c>
      <c r="U820" s="459">
        <f t="shared" si="165"/>
        <v>1164000</v>
      </c>
      <c r="V820" s="456" t="s">
        <v>1014</v>
      </c>
      <c r="W820" s="453" t="s">
        <v>27</v>
      </c>
      <c r="X820" s="460">
        <v>35.42</v>
      </c>
      <c r="Y820" s="461"/>
      <c r="Z820" s="459">
        <f>IF(V820&lt;&gt;"",VLOOKUP(V820,'DON GIA'!$A$1:$D$346,4,0),"")</f>
        <v>4447303</v>
      </c>
      <c r="AA820" s="459">
        <f t="shared" si="166"/>
        <v>157523472.26000002</v>
      </c>
      <c r="AB820" s="452"/>
      <c r="AC820" s="452" t="s">
        <v>29</v>
      </c>
      <c r="AD820" s="452" t="s">
        <v>30</v>
      </c>
      <c r="AE820" s="452" t="s">
        <v>41</v>
      </c>
      <c r="AF820" s="452" t="s">
        <v>34</v>
      </c>
      <c r="AG820" s="453"/>
      <c r="AH820" s="452"/>
      <c r="AI820" s="453"/>
      <c r="AJ820" s="453"/>
      <c r="AK820" s="459" t="str">
        <f>IF(AH820&lt;&gt;"",VLOOKUP(AH820,'DON GIA'!$M$1:$P$9,4,0),"")</f>
        <v/>
      </c>
      <c r="AL820" s="459" t="str">
        <f t="shared" si="155"/>
        <v/>
      </c>
      <c r="AM820" s="453"/>
      <c r="AN820" s="453"/>
      <c r="AO820" s="449" t="str">
        <f t="shared" si="158"/>
        <v/>
      </c>
      <c r="AP820" s="463" t="s">
        <v>393</v>
      </c>
      <c r="AQ820" s="462"/>
    </row>
    <row r="821" spans="1:43" ht="409.5" outlineLevel="2">
      <c r="A821" s="455" t="e">
        <f>IF(C820&lt;&gt;"",$C$8:C820,A820)</f>
        <v>#VALUE!</v>
      </c>
      <c r="B821" s="443" t="str">
        <f>IF(C821&lt;&gt;"",COUNTA($C$8:C821),"")</f>
        <v/>
      </c>
      <c r="C821" s="443"/>
      <c r="D821" s="452"/>
      <c r="E821" s="453"/>
      <c r="F821" s="453"/>
      <c r="G821" s="453"/>
      <c r="H821" s="453"/>
      <c r="I821" s="453"/>
      <c r="J821" s="453"/>
      <c r="K821" s="456"/>
      <c r="L821" s="457"/>
      <c r="M821" s="458" t="str">
        <f>IF(K821&lt;&gt;"",VLOOKUP(K821,'DON GIA'!$S$1:$U$19,3,0),"")</f>
        <v/>
      </c>
      <c r="N821" s="458" t="str">
        <f>IF(K821&lt;&gt;"",VLOOKUP(K821,'DON GIA'!$S$1:$V$19,4,0),"")</f>
        <v/>
      </c>
      <c r="O821" s="458" t="str">
        <f t="shared" si="153"/>
        <v/>
      </c>
      <c r="P821" s="458" t="str">
        <f t="shared" si="154"/>
        <v/>
      </c>
      <c r="Q821" s="452" t="s">
        <v>48</v>
      </c>
      <c r="R821" s="453" t="s">
        <v>44</v>
      </c>
      <c r="S821" s="453">
        <v>1</v>
      </c>
      <c r="T821" s="459">
        <f>IF(Q821&lt;&gt;"",VLOOKUP(Q821,'DON GIA'!$H$1:$K$103,4,0),"")</f>
        <v>1708000</v>
      </c>
      <c r="U821" s="459">
        <f t="shared" si="165"/>
        <v>1708000</v>
      </c>
      <c r="V821" s="456" t="s">
        <v>1005</v>
      </c>
      <c r="W821" s="453" t="s">
        <v>27</v>
      </c>
      <c r="X821" s="460">
        <v>3.36</v>
      </c>
      <c r="Y821" s="461"/>
      <c r="Z821" s="459">
        <f>IF(V821&lt;&gt;"",VLOOKUP(V821,'DON GIA'!$A$1:$D$346,4,0),"")</f>
        <v>5559129</v>
      </c>
      <c r="AA821" s="459">
        <f t="shared" si="166"/>
        <v>18678673.439999998</v>
      </c>
      <c r="AB821" s="452"/>
      <c r="AC821" s="452" t="s">
        <v>34</v>
      </c>
      <c r="AD821" s="452" t="s">
        <v>30</v>
      </c>
      <c r="AE821" s="452" t="s">
        <v>31</v>
      </c>
      <c r="AF821" s="452" t="s">
        <v>34</v>
      </c>
      <c r="AG821" s="453"/>
      <c r="AH821" s="452"/>
      <c r="AI821" s="453"/>
      <c r="AJ821" s="453"/>
      <c r="AK821" s="459" t="str">
        <f>IF(AH821&lt;&gt;"",VLOOKUP(AH821,'DON GIA'!$M$1:$P$9,4,0),"")</f>
        <v/>
      </c>
      <c r="AL821" s="459" t="str">
        <f t="shared" si="155"/>
        <v/>
      </c>
      <c r="AM821" s="453"/>
      <c r="AN821" s="453"/>
      <c r="AO821" s="449" t="str">
        <f t="shared" si="158"/>
        <v/>
      </c>
      <c r="AP821" s="454" t="s">
        <v>1877</v>
      </c>
      <c r="AQ821" s="462"/>
    </row>
    <row r="822" spans="1:43" ht="94.5" outlineLevel="2">
      <c r="A822" s="455" t="e">
        <f>IF(C821&lt;&gt;"",$C$8:C821,A821)</f>
        <v>#VALUE!</v>
      </c>
      <c r="B822" s="443" t="str">
        <f>IF(C822&lt;&gt;"",COUNTA($C$8:C822),"")</f>
        <v/>
      </c>
      <c r="C822" s="443"/>
      <c r="D822" s="452"/>
      <c r="E822" s="453"/>
      <c r="F822" s="453"/>
      <c r="G822" s="453"/>
      <c r="H822" s="453"/>
      <c r="I822" s="453"/>
      <c r="J822" s="453"/>
      <c r="K822" s="456"/>
      <c r="L822" s="457"/>
      <c r="M822" s="458" t="str">
        <f>IF(K822&lt;&gt;"",VLOOKUP(K822,'DON GIA'!$S$1:$U$19,3,0),"")</f>
        <v/>
      </c>
      <c r="N822" s="458" t="str">
        <f>IF(K822&lt;&gt;"",VLOOKUP(K822,'DON GIA'!$S$1:$V$19,4,0),"")</f>
        <v/>
      </c>
      <c r="O822" s="458" t="str">
        <f t="shared" si="153"/>
        <v/>
      </c>
      <c r="P822" s="458" t="str">
        <f t="shared" si="154"/>
        <v/>
      </c>
      <c r="Q822" s="452" t="s">
        <v>319</v>
      </c>
      <c r="R822" s="453" t="s">
        <v>27</v>
      </c>
      <c r="S822" s="453">
        <v>5</v>
      </c>
      <c r="T822" s="459">
        <f>IF(Q822&lt;&gt;"",VLOOKUP(Q822,'DON GIA'!$H$1:$K$103,4,0),"")</f>
        <v>5000</v>
      </c>
      <c r="U822" s="459">
        <f t="shared" si="165"/>
        <v>25000</v>
      </c>
      <c r="V822" s="456" t="s">
        <v>1005</v>
      </c>
      <c r="W822" s="453" t="s">
        <v>27</v>
      </c>
      <c r="X822" s="460">
        <v>95.12</v>
      </c>
      <c r="Y822" s="461"/>
      <c r="Z822" s="459">
        <f>IF(V822&lt;&gt;"",VLOOKUP(V822,'DON GIA'!$A$1:$D$346,4,0),"")</f>
        <v>5559129</v>
      </c>
      <c r="AA822" s="459">
        <f t="shared" si="166"/>
        <v>528784350.48000002</v>
      </c>
      <c r="AB822" s="452"/>
      <c r="AC822" s="452" t="s">
        <v>313</v>
      </c>
      <c r="AD822" s="452" t="s">
        <v>30</v>
      </c>
      <c r="AE822" s="452" t="s">
        <v>31</v>
      </c>
      <c r="AF822" s="452" t="s">
        <v>34</v>
      </c>
      <c r="AG822" s="453"/>
      <c r="AH822" s="452"/>
      <c r="AI822" s="453"/>
      <c r="AJ822" s="453"/>
      <c r="AK822" s="459" t="str">
        <f>IF(AH822&lt;&gt;"",VLOOKUP(AH822,'DON GIA'!$M$1:$P$9,4,0),"")</f>
        <v/>
      </c>
      <c r="AL822" s="459" t="str">
        <f t="shared" si="155"/>
        <v/>
      </c>
      <c r="AM822" s="453"/>
      <c r="AN822" s="453"/>
      <c r="AO822" s="449" t="str">
        <f t="shared" si="158"/>
        <v/>
      </c>
      <c r="AP822" s="463" t="s">
        <v>372</v>
      </c>
      <c r="AQ822" s="462"/>
    </row>
    <row r="823" spans="1:43" ht="94.5" outlineLevel="2">
      <c r="A823" s="455" t="e">
        <f>IF(C822&lt;&gt;"",$C$8:C822,A822)</f>
        <v>#VALUE!</v>
      </c>
      <c r="B823" s="443" t="str">
        <f>IF(C823&lt;&gt;"",COUNTA($C$8:C823),"")</f>
        <v/>
      </c>
      <c r="C823" s="443"/>
      <c r="D823" s="452"/>
      <c r="E823" s="453"/>
      <c r="F823" s="453"/>
      <c r="G823" s="453"/>
      <c r="H823" s="453"/>
      <c r="I823" s="453"/>
      <c r="J823" s="453"/>
      <c r="K823" s="456"/>
      <c r="L823" s="457"/>
      <c r="M823" s="458" t="str">
        <f>IF(K823&lt;&gt;"",VLOOKUP(K823,'DON GIA'!$S$1:$U$19,3,0),"")</f>
        <v/>
      </c>
      <c r="N823" s="458" t="str">
        <f>IF(K823&lt;&gt;"",VLOOKUP(K823,'DON GIA'!$S$1:$V$19,4,0),"")</f>
        <v/>
      </c>
      <c r="O823" s="458" t="str">
        <f t="shared" si="153"/>
        <v/>
      </c>
      <c r="P823" s="458" t="str">
        <f t="shared" si="154"/>
        <v/>
      </c>
      <c r="Q823" s="452" t="s">
        <v>192</v>
      </c>
      <c r="R823" s="453" t="s">
        <v>44</v>
      </c>
      <c r="S823" s="453">
        <v>1</v>
      </c>
      <c r="T823" s="459">
        <f>IF(Q823&lt;&gt;"",VLOOKUP(Q823,'DON GIA'!$H$1:$K$103,4,0),"")</f>
        <v>1713000</v>
      </c>
      <c r="U823" s="459">
        <f t="shared" si="165"/>
        <v>1713000</v>
      </c>
      <c r="V823" s="456" t="s">
        <v>1129</v>
      </c>
      <c r="W823" s="453" t="s">
        <v>27</v>
      </c>
      <c r="X823" s="460">
        <v>2.56</v>
      </c>
      <c r="Y823" s="461"/>
      <c r="Z823" s="459">
        <f>IF(V823&lt;&gt;"",VLOOKUP(V823,'DON GIA'!$A$1:$D$346,4,0),"")</f>
        <v>2613835</v>
      </c>
      <c r="AA823" s="459">
        <f t="shared" si="166"/>
        <v>6691417.6000000006</v>
      </c>
      <c r="AB823" s="452"/>
      <c r="AC823" s="452" t="s">
        <v>29</v>
      </c>
      <c r="AD823" s="452" t="s">
        <v>30</v>
      </c>
      <c r="AE823" s="452" t="s">
        <v>31</v>
      </c>
      <c r="AF823" s="452" t="s">
        <v>34</v>
      </c>
      <c r="AG823" s="453"/>
      <c r="AH823" s="452"/>
      <c r="AI823" s="453"/>
      <c r="AJ823" s="453"/>
      <c r="AK823" s="459" t="str">
        <f>IF(AH823&lt;&gt;"",VLOOKUP(AH823,'DON GIA'!$M$1:$P$9,4,0),"")</f>
        <v/>
      </c>
      <c r="AL823" s="459" t="str">
        <f t="shared" si="155"/>
        <v/>
      </c>
      <c r="AM823" s="453"/>
      <c r="AN823" s="453"/>
      <c r="AO823" s="449" t="str">
        <f t="shared" si="158"/>
        <v/>
      </c>
      <c r="AP823" s="463" t="s">
        <v>373</v>
      </c>
      <c r="AQ823" s="462"/>
    </row>
    <row r="824" spans="1:43" ht="189" outlineLevel="2">
      <c r="A824" s="455" t="e">
        <f>IF(C823&lt;&gt;"",$C$8:C823,A823)</f>
        <v>#VALUE!</v>
      </c>
      <c r="B824" s="443" t="str">
        <f>IF(C824&lt;&gt;"",COUNTA($C$8:C824),"")</f>
        <v/>
      </c>
      <c r="C824" s="443"/>
      <c r="D824" s="452"/>
      <c r="E824" s="453"/>
      <c r="F824" s="453"/>
      <c r="G824" s="453"/>
      <c r="H824" s="453"/>
      <c r="I824" s="453"/>
      <c r="J824" s="453"/>
      <c r="K824" s="456"/>
      <c r="L824" s="457"/>
      <c r="M824" s="458" t="str">
        <f>IF(K824&lt;&gt;"",VLOOKUP(K824,'DON GIA'!$S$1:$U$19,3,0),"")</f>
        <v/>
      </c>
      <c r="N824" s="458" t="str">
        <f>IF(K824&lt;&gt;"",VLOOKUP(K824,'DON GIA'!$S$1:$V$19,4,0),"")</f>
        <v/>
      </c>
      <c r="O824" s="458" t="str">
        <f t="shared" si="153"/>
        <v/>
      </c>
      <c r="P824" s="458" t="str">
        <f t="shared" si="154"/>
        <v/>
      </c>
      <c r="Q824" s="452" t="s">
        <v>48</v>
      </c>
      <c r="R824" s="453" t="s">
        <v>44</v>
      </c>
      <c r="S824" s="453">
        <v>1</v>
      </c>
      <c r="T824" s="459">
        <f>IF(Q824&lt;&gt;"",VLOOKUP(Q824,'DON GIA'!$H$1:$K$103,4,0),"")</f>
        <v>1708000</v>
      </c>
      <c r="U824" s="459">
        <f t="shared" si="165"/>
        <v>1708000</v>
      </c>
      <c r="V824" s="456" t="s">
        <v>1080</v>
      </c>
      <c r="W824" s="453" t="s">
        <v>27</v>
      </c>
      <c r="X824" s="460">
        <v>2.2400000000000002</v>
      </c>
      <c r="Y824" s="461"/>
      <c r="Z824" s="459">
        <f>IF(V824&lt;&gt;"",VLOOKUP(V824,'DON GIA'!$A$1:$D$346,4,0),"")</f>
        <v>10375629</v>
      </c>
      <c r="AA824" s="459">
        <f t="shared" si="166"/>
        <v>23241408.960000001</v>
      </c>
      <c r="AB824" s="452"/>
      <c r="AC824" s="452" t="s">
        <v>29</v>
      </c>
      <c r="AD824" s="452" t="s">
        <v>30</v>
      </c>
      <c r="AE824" s="452" t="s">
        <v>31</v>
      </c>
      <c r="AF824" s="452" t="s">
        <v>34</v>
      </c>
      <c r="AG824" s="453"/>
      <c r="AH824" s="452"/>
      <c r="AI824" s="453"/>
      <c r="AJ824" s="453"/>
      <c r="AK824" s="459" t="str">
        <f>IF(AH824&lt;&gt;"",VLOOKUP(AH824,'DON GIA'!$M$1:$P$9,4,0),"")</f>
        <v/>
      </c>
      <c r="AL824" s="459" t="str">
        <f t="shared" si="155"/>
        <v/>
      </c>
      <c r="AM824" s="453"/>
      <c r="AN824" s="453"/>
      <c r="AO824" s="449" t="str">
        <f t="shared" si="158"/>
        <v/>
      </c>
      <c r="AP824" s="463" t="s">
        <v>374</v>
      </c>
      <c r="AQ824" s="462"/>
    </row>
    <row r="825" spans="1:43" ht="63" outlineLevel="2">
      <c r="A825" s="455" t="e">
        <f>IF(C824&lt;&gt;"",$C$8:C824,A824)</f>
        <v>#VALUE!</v>
      </c>
      <c r="B825" s="443" t="str">
        <f>IF(C825&lt;&gt;"",COUNTA($C$8:C825),"")</f>
        <v/>
      </c>
      <c r="C825" s="443"/>
      <c r="D825" s="452"/>
      <c r="E825" s="453"/>
      <c r="F825" s="453"/>
      <c r="G825" s="453"/>
      <c r="H825" s="453"/>
      <c r="I825" s="453"/>
      <c r="J825" s="453"/>
      <c r="K825" s="456"/>
      <c r="L825" s="457"/>
      <c r="M825" s="458" t="str">
        <f>IF(K825&lt;&gt;"",VLOOKUP(K825,'DON GIA'!$S$1:$U$19,3,0),"")</f>
        <v/>
      </c>
      <c r="N825" s="458" t="str">
        <f>IF(K825&lt;&gt;"",VLOOKUP(K825,'DON GIA'!$S$1:$V$19,4,0),"")</f>
        <v/>
      </c>
      <c r="O825" s="458" t="str">
        <f t="shared" si="153"/>
        <v/>
      </c>
      <c r="P825" s="458" t="str">
        <f t="shared" si="154"/>
        <v/>
      </c>
      <c r="Q825" s="452" t="s">
        <v>35</v>
      </c>
      <c r="R825" s="453"/>
      <c r="S825" s="453"/>
      <c r="T825" s="459" t="str">
        <f>IF(Q825&lt;&gt;"",VLOOKUP(Q825,'DON GIA'!$H$1:$K$103,4,0),"")</f>
        <v/>
      </c>
      <c r="U825" s="459" t="str">
        <f t="shared" si="165"/>
        <v/>
      </c>
      <c r="V825" s="456" t="s">
        <v>1192</v>
      </c>
      <c r="W825" s="453" t="s">
        <v>27</v>
      </c>
      <c r="X825" s="460">
        <v>21.4</v>
      </c>
      <c r="Y825" s="461"/>
      <c r="Z825" s="459">
        <f>IF(V825&lt;&gt;"",VLOOKUP(V825,'DON GIA'!$A$1:$D$346,4,0),"")</f>
        <v>3072492</v>
      </c>
      <c r="AA825" s="459">
        <f t="shared" si="166"/>
        <v>65751328.799999997</v>
      </c>
      <c r="AB825" s="452"/>
      <c r="AC825" s="452" t="s">
        <v>29</v>
      </c>
      <c r="AD825" s="452" t="s">
        <v>218</v>
      </c>
      <c r="AE825" s="452" t="s">
        <v>41</v>
      </c>
      <c r="AF825" s="452" t="s">
        <v>312</v>
      </c>
      <c r="AG825" s="453"/>
      <c r="AH825" s="452"/>
      <c r="AI825" s="453"/>
      <c r="AJ825" s="453"/>
      <c r="AK825" s="459" t="str">
        <f>IF(AH825&lt;&gt;"",VLOOKUP(AH825,'DON GIA'!$M$1:$P$9,4,0),"")</f>
        <v/>
      </c>
      <c r="AL825" s="459" t="str">
        <f t="shared" si="155"/>
        <v/>
      </c>
      <c r="AM825" s="453"/>
      <c r="AN825" s="453"/>
      <c r="AO825" s="449" t="str">
        <f t="shared" si="158"/>
        <v/>
      </c>
      <c r="AP825" s="456" t="s">
        <v>431</v>
      </c>
      <c r="AQ825" s="462"/>
    </row>
    <row r="826" spans="1:43" ht="63" outlineLevel="2">
      <c r="A826" s="455" t="e">
        <f>IF(C825&lt;&gt;"",$C$8:C825,A825)</f>
        <v>#VALUE!</v>
      </c>
      <c r="B826" s="443" t="str">
        <f>IF(C826&lt;&gt;"",COUNTA($C$8:C826),"")</f>
        <v/>
      </c>
      <c r="C826" s="443"/>
      <c r="D826" s="452"/>
      <c r="E826" s="453"/>
      <c r="F826" s="453"/>
      <c r="G826" s="453"/>
      <c r="H826" s="453"/>
      <c r="I826" s="453"/>
      <c r="J826" s="453"/>
      <c r="K826" s="456"/>
      <c r="L826" s="457"/>
      <c r="M826" s="458" t="str">
        <f>IF(K826&lt;&gt;"",VLOOKUP(K826,'DON GIA'!$S$1:$U$19,3,0),"")</f>
        <v/>
      </c>
      <c r="N826" s="458" t="str">
        <f>IF(K826&lt;&gt;"",VLOOKUP(K826,'DON GIA'!$S$1:$V$19,4,0),"")</f>
        <v/>
      </c>
      <c r="O826" s="458" t="str">
        <f t="shared" si="153"/>
        <v/>
      </c>
      <c r="P826" s="458" t="str">
        <f t="shared" si="154"/>
        <v/>
      </c>
      <c r="Q826" s="452" t="s">
        <v>35</v>
      </c>
      <c r="R826" s="453"/>
      <c r="S826" s="453"/>
      <c r="T826" s="459" t="str">
        <f>IF(Q826&lt;&gt;"",VLOOKUP(Q826,'DON GIA'!$H$1:$K$103,4,0),"")</f>
        <v/>
      </c>
      <c r="U826" s="459" t="str">
        <f t="shared" si="165"/>
        <v/>
      </c>
      <c r="V826" s="456" t="s">
        <v>1091</v>
      </c>
      <c r="W826" s="453" t="s">
        <v>27</v>
      </c>
      <c r="X826" s="460">
        <f>22.36+6.16</f>
        <v>28.52</v>
      </c>
      <c r="Y826" s="461"/>
      <c r="Z826" s="459">
        <f>IF(V826&lt;&gt;"",VLOOKUP(V826,'DON GIA'!$A$1:$D$346,4,0),"")</f>
        <v>161275</v>
      </c>
      <c r="AA826" s="459">
        <f t="shared" si="166"/>
        <v>4599563</v>
      </c>
      <c r="AB826" s="452"/>
      <c r="AC826" s="452"/>
      <c r="AD826" s="452"/>
      <c r="AE826" s="452"/>
      <c r="AF826" s="452"/>
      <c r="AG826" s="453"/>
      <c r="AH826" s="452"/>
      <c r="AI826" s="453"/>
      <c r="AJ826" s="453"/>
      <c r="AK826" s="459" t="str">
        <f>IF(AH826&lt;&gt;"",VLOOKUP(AH826,'DON GIA'!$M$1:$P$9,4,0),"")</f>
        <v/>
      </c>
      <c r="AL826" s="459" t="str">
        <f t="shared" si="155"/>
        <v/>
      </c>
      <c r="AM826" s="453"/>
      <c r="AN826" s="453"/>
      <c r="AO826" s="449" t="str">
        <f t="shared" si="158"/>
        <v/>
      </c>
      <c r="AP826" s="456"/>
      <c r="AQ826" s="462"/>
    </row>
    <row r="827" spans="1:43" ht="63" outlineLevel="2">
      <c r="A827" s="455" t="e">
        <f>IF(C826&lt;&gt;"",$C$8:C826,A826)</f>
        <v>#VALUE!</v>
      </c>
      <c r="B827" s="443" t="str">
        <f>IF(C827&lt;&gt;"",COUNTA($C$8:C827),"")</f>
        <v/>
      </c>
      <c r="C827" s="443"/>
      <c r="D827" s="452"/>
      <c r="E827" s="453"/>
      <c r="F827" s="453"/>
      <c r="G827" s="453"/>
      <c r="H827" s="453"/>
      <c r="I827" s="453"/>
      <c r="J827" s="453"/>
      <c r="K827" s="456"/>
      <c r="L827" s="457"/>
      <c r="M827" s="458" t="str">
        <f>IF(K827&lt;&gt;"",VLOOKUP(K827,'DON GIA'!$S$1:$U$19,3,0),"")</f>
        <v/>
      </c>
      <c r="N827" s="458" t="str">
        <f>IF(K827&lt;&gt;"",VLOOKUP(K827,'DON GIA'!$S$1:$V$19,4,0),"")</f>
        <v/>
      </c>
      <c r="O827" s="458" t="str">
        <f t="shared" si="153"/>
        <v/>
      </c>
      <c r="P827" s="458" t="str">
        <f t="shared" si="154"/>
        <v/>
      </c>
      <c r="Q827" s="452" t="s">
        <v>35</v>
      </c>
      <c r="R827" s="453"/>
      <c r="S827" s="453"/>
      <c r="T827" s="459" t="str">
        <f>IF(Q827&lt;&gt;"",VLOOKUP(Q827,'DON GIA'!$H$1:$K$103,4,0),"")</f>
        <v/>
      </c>
      <c r="U827" s="459" t="str">
        <f t="shared" si="165"/>
        <v/>
      </c>
      <c r="V827" s="456" t="s">
        <v>1193</v>
      </c>
      <c r="W827" s="453" t="s">
        <v>27</v>
      </c>
      <c r="X827" s="460">
        <f>35.42+95.12</f>
        <v>130.54000000000002</v>
      </c>
      <c r="Y827" s="461"/>
      <c r="Z827" s="459">
        <f>IF(V827&lt;&gt;"",VLOOKUP(V827,'DON GIA'!$A$1:$D$346,4,0),"")</f>
        <v>109890</v>
      </c>
      <c r="AA827" s="459">
        <f t="shared" si="166"/>
        <v>14345040.600000001</v>
      </c>
      <c r="AB827" s="452"/>
      <c r="AC827" s="452"/>
      <c r="AD827" s="452"/>
      <c r="AE827" s="452"/>
      <c r="AF827" s="452"/>
      <c r="AG827" s="453"/>
      <c r="AH827" s="452"/>
      <c r="AI827" s="453"/>
      <c r="AJ827" s="453"/>
      <c r="AK827" s="459" t="str">
        <f>IF(AH827&lt;&gt;"",VLOOKUP(AH827,'DON GIA'!$M$1:$P$9,4,0),"")</f>
        <v/>
      </c>
      <c r="AL827" s="459" t="str">
        <f t="shared" si="155"/>
        <v/>
      </c>
      <c r="AM827" s="453"/>
      <c r="AN827" s="453"/>
      <c r="AO827" s="449" t="str">
        <f t="shared" si="158"/>
        <v/>
      </c>
      <c r="AP827" s="456"/>
      <c r="AQ827" s="462"/>
    </row>
    <row r="828" spans="1:43" ht="63" outlineLevel="2">
      <c r="A828" s="455" t="e">
        <f>IF(C827&lt;&gt;"",$C$8:C827,A827)</f>
        <v>#VALUE!</v>
      </c>
      <c r="B828" s="443" t="str">
        <f>IF(C828&lt;&gt;"",COUNTA($C$8:C828),"")</f>
        <v/>
      </c>
      <c r="C828" s="443"/>
      <c r="D828" s="452"/>
      <c r="E828" s="453"/>
      <c r="F828" s="453"/>
      <c r="G828" s="453"/>
      <c r="H828" s="453"/>
      <c r="I828" s="453"/>
      <c r="J828" s="453"/>
      <c r="K828" s="456"/>
      <c r="L828" s="457"/>
      <c r="M828" s="458" t="str">
        <f>IF(K828&lt;&gt;"",VLOOKUP(K828,'DON GIA'!$S$1:$U$19,3,0),"")</f>
        <v/>
      </c>
      <c r="N828" s="458" t="str">
        <f>IF(K828&lt;&gt;"",VLOOKUP(K828,'DON GIA'!$S$1:$V$19,4,0),"")</f>
        <v/>
      </c>
      <c r="O828" s="458" t="str">
        <f t="shared" si="153"/>
        <v/>
      </c>
      <c r="P828" s="458" t="str">
        <f t="shared" si="154"/>
        <v/>
      </c>
      <c r="Q828" s="452" t="s">
        <v>35</v>
      </c>
      <c r="R828" s="453"/>
      <c r="S828" s="453"/>
      <c r="T828" s="459" t="str">
        <f>IF(Q828&lt;&gt;"",VLOOKUP(Q828,'DON GIA'!$H$1:$K$103,4,0),"")</f>
        <v/>
      </c>
      <c r="U828" s="459" t="str">
        <f t="shared" si="165"/>
        <v/>
      </c>
      <c r="V828" s="456" t="s">
        <v>1194</v>
      </c>
      <c r="W828" s="453" t="s">
        <v>27</v>
      </c>
      <c r="X828" s="460">
        <v>0.96</v>
      </c>
      <c r="Y828" s="461"/>
      <c r="Z828" s="459">
        <f>IF(V828&lt;&gt;"",VLOOKUP(V828,'DON GIA'!$A$1:$D$346,4,0),"")</f>
        <v>292949</v>
      </c>
      <c r="AA828" s="459">
        <f t="shared" si="166"/>
        <v>281231.03999999998</v>
      </c>
      <c r="AB828" s="452"/>
      <c r="AC828" s="452"/>
      <c r="AD828" s="452"/>
      <c r="AE828" s="452"/>
      <c r="AF828" s="452"/>
      <c r="AG828" s="453"/>
      <c r="AH828" s="452"/>
      <c r="AI828" s="453"/>
      <c r="AJ828" s="453"/>
      <c r="AK828" s="459" t="str">
        <f>IF(AH828&lt;&gt;"",VLOOKUP(AH828,'DON GIA'!$M$1:$P$9,4,0),"")</f>
        <v/>
      </c>
      <c r="AL828" s="459" t="str">
        <f t="shared" si="155"/>
        <v/>
      </c>
      <c r="AM828" s="453"/>
      <c r="AN828" s="453"/>
      <c r="AO828" s="449" t="str">
        <f t="shared" si="158"/>
        <v/>
      </c>
      <c r="AP828" s="456"/>
      <c r="AQ828" s="462"/>
    </row>
    <row r="829" spans="1:43" ht="63" outlineLevel="2">
      <c r="A829" s="455" t="e">
        <f>IF(C828&lt;&gt;"",$C$8:C828,A828)</f>
        <v>#VALUE!</v>
      </c>
      <c r="B829" s="443" t="str">
        <f>IF(C829&lt;&gt;"",COUNTA($C$8:C829),"")</f>
        <v/>
      </c>
      <c r="C829" s="443"/>
      <c r="D829" s="452"/>
      <c r="E829" s="453"/>
      <c r="F829" s="453"/>
      <c r="G829" s="453"/>
      <c r="H829" s="453"/>
      <c r="I829" s="453"/>
      <c r="J829" s="453"/>
      <c r="K829" s="456"/>
      <c r="L829" s="457"/>
      <c r="M829" s="458" t="str">
        <f>IF(K829&lt;&gt;"",VLOOKUP(K829,'DON GIA'!$S$1:$U$19,3,0),"")</f>
        <v/>
      </c>
      <c r="N829" s="458" t="str">
        <f>IF(K829&lt;&gt;"",VLOOKUP(K829,'DON GIA'!$S$1:$V$19,4,0),"")</f>
        <v/>
      </c>
      <c r="O829" s="458" t="str">
        <f t="shared" si="153"/>
        <v/>
      </c>
      <c r="P829" s="458" t="str">
        <f t="shared" si="154"/>
        <v/>
      </c>
      <c r="Q829" s="452" t="s">
        <v>35</v>
      </c>
      <c r="R829" s="453"/>
      <c r="S829" s="453"/>
      <c r="T829" s="459" t="str">
        <f>IF(Q829&lt;&gt;"",VLOOKUP(Q829,'DON GIA'!$H$1:$K$103,4,0),"")</f>
        <v/>
      </c>
      <c r="U829" s="459" t="str">
        <f t="shared" si="165"/>
        <v/>
      </c>
      <c r="V829" s="456" t="s">
        <v>1195</v>
      </c>
      <c r="W829" s="453" t="s">
        <v>38</v>
      </c>
      <c r="X829" s="460">
        <v>3.85</v>
      </c>
      <c r="Y829" s="461"/>
      <c r="Z829" s="459">
        <f>IF(V829&lt;&gt;"",VLOOKUP(V829,'DON GIA'!$A$1:$D$346,4,0),"")</f>
        <v>995279</v>
      </c>
      <c r="AA829" s="459">
        <f t="shared" si="166"/>
        <v>3831824.15</v>
      </c>
      <c r="AB829" s="452"/>
      <c r="AC829" s="452"/>
      <c r="AD829" s="452"/>
      <c r="AE829" s="452"/>
      <c r="AF829" s="452"/>
      <c r="AG829" s="453"/>
      <c r="AH829" s="452"/>
      <c r="AI829" s="453"/>
      <c r="AJ829" s="453"/>
      <c r="AK829" s="459" t="str">
        <f>IF(AH829&lt;&gt;"",VLOOKUP(AH829,'DON GIA'!$M$1:$P$9,4,0),"")</f>
        <v/>
      </c>
      <c r="AL829" s="459" t="str">
        <f t="shared" si="155"/>
        <v/>
      </c>
      <c r="AM829" s="453"/>
      <c r="AN829" s="453"/>
      <c r="AO829" s="449" t="str">
        <f t="shared" si="158"/>
        <v/>
      </c>
      <c r="AP829" s="456"/>
      <c r="AQ829" s="462"/>
    </row>
    <row r="830" spans="1:43" ht="63" outlineLevel="2">
      <c r="A830" s="455" t="e">
        <f>IF(C829&lt;&gt;"",$C$8:C829,A829)</f>
        <v>#VALUE!</v>
      </c>
      <c r="B830" s="443" t="str">
        <f>IF(C830&lt;&gt;"",COUNTA($C$8:C830),"")</f>
        <v/>
      </c>
      <c r="C830" s="443"/>
      <c r="D830" s="452"/>
      <c r="E830" s="453"/>
      <c r="F830" s="453"/>
      <c r="G830" s="453"/>
      <c r="H830" s="453"/>
      <c r="I830" s="453"/>
      <c r="J830" s="453"/>
      <c r="K830" s="456"/>
      <c r="L830" s="457"/>
      <c r="M830" s="458" t="str">
        <f>IF(K830&lt;&gt;"",VLOOKUP(K830,'DON GIA'!$S$1:$U$19,3,0),"")</f>
        <v/>
      </c>
      <c r="N830" s="458" t="str">
        <f>IF(K830&lt;&gt;"",VLOOKUP(K830,'DON GIA'!$S$1:$V$19,4,0),"")</f>
        <v/>
      </c>
      <c r="O830" s="458" t="str">
        <f t="shared" si="153"/>
        <v/>
      </c>
      <c r="P830" s="458" t="str">
        <f t="shared" si="154"/>
        <v/>
      </c>
      <c r="Q830" s="452" t="s">
        <v>35</v>
      </c>
      <c r="R830" s="453"/>
      <c r="S830" s="453"/>
      <c r="T830" s="459" t="str">
        <f>IF(Q830&lt;&gt;"",VLOOKUP(Q830,'DON GIA'!$H$1:$K$103,4,0),"")</f>
        <v/>
      </c>
      <c r="U830" s="459" t="str">
        <f t="shared" si="165"/>
        <v/>
      </c>
      <c r="V830" s="456" t="s">
        <v>1009</v>
      </c>
      <c r="W830" s="453" t="s">
        <v>27</v>
      </c>
      <c r="X830" s="460">
        <v>45.8</v>
      </c>
      <c r="Y830" s="461"/>
      <c r="Z830" s="459">
        <f>IF(V830&lt;&gt;"",VLOOKUP(V830,'DON GIA'!$A$1:$D$346,4,0),"")</f>
        <v>282038</v>
      </c>
      <c r="AA830" s="459">
        <f t="shared" si="166"/>
        <v>12917340.399999999</v>
      </c>
      <c r="AB830" s="452"/>
      <c r="AC830" s="452"/>
      <c r="AD830" s="452"/>
      <c r="AE830" s="452"/>
      <c r="AF830" s="452"/>
      <c r="AG830" s="453"/>
      <c r="AH830" s="452"/>
      <c r="AI830" s="453"/>
      <c r="AJ830" s="453"/>
      <c r="AK830" s="459" t="str">
        <f>IF(AH830&lt;&gt;"",VLOOKUP(AH830,'DON GIA'!$M$1:$P$9,4,0),"")</f>
        <v/>
      </c>
      <c r="AL830" s="459" t="str">
        <f t="shared" si="155"/>
        <v/>
      </c>
      <c r="AM830" s="453"/>
      <c r="AN830" s="453"/>
      <c r="AO830" s="449" t="str">
        <f t="shared" si="158"/>
        <v/>
      </c>
      <c r="AP830" s="456"/>
      <c r="AQ830" s="462"/>
    </row>
    <row r="831" spans="1:43" ht="63" outlineLevel="2">
      <c r="A831" s="455" t="e">
        <f>IF(C830&lt;&gt;"",$C$8:C830,A830)</f>
        <v>#VALUE!</v>
      </c>
      <c r="B831" s="443" t="str">
        <f>IF(C831&lt;&gt;"",COUNTA($C$8:C831),"")</f>
        <v/>
      </c>
      <c r="C831" s="443"/>
      <c r="D831" s="452"/>
      <c r="E831" s="453"/>
      <c r="F831" s="453"/>
      <c r="G831" s="453"/>
      <c r="H831" s="453"/>
      <c r="I831" s="453"/>
      <c r="J831" s="453"/>
      <c r="K831" s="456"/>
      <c r="L831" s="457"/>
      <c r="M831" s="458" t="str">
        <f>IF(K831&lt;&gt;"",VLOOKUP(K831,'DON GIA'!$S$1:$U$19,3,0),"")</f>
        <v/>
      </c>
      <c r="N831" s="458" t="str">
        <f>IF(K831&lt;&gt;"",VLOOKUP(K831,'DON GIA'!$S$1:$V$19,4,0),"")</f>
        <v/>
      </c>
      <c r="O831" s="458" t="str">
        <f t="shared" si="153"/>
        <v/>
      </c>
      <c r="P831" s="458" t="str">
        <f t="shared" si="154"/>
        <v/>
      </c>
      <c r="Q831" s="452" t="s">
        <v>35</v>
      </c>
      <c r="R831" s="453"/>
      <c r="S831" s="453"/>
      <c r="T831" s="459" t="str">
        <f>IF(Q831&lt;&gt;"",VLOOKUP(Q831,'DON GIA'!$H$1:$K$103,4,0),"")</f>
        <v/>
      </c>
      <c r="U831" s="459" t="str">
        <f t="shared" si="165"/>
        <v/>
      </c>
      <c r="V831" s="456" t="s">
        <v>1196</v>
      </c>
      <c r="W831" s="453" t="s">
        <v>27</v>
      </c>
      <c r="X831" s="460">
        <v>50.4</v>
      </c>
      <c r="Y831" s="461"/>
      <c r="Z831" s="459">
        <f>IF(V831&lt;&gt;"",VLOOKUP(V831,'DON GIA'!$A$1:$D$346,4,0),"")</f>
        <v>282038</v>
      </c>
      <c r="AA831" s="459">
        <f t="shared" si="166"/>
        <v>14214715.199999999</v>
      </c>
      <c r="AB831" s="452"/>
      <c r="AC831" s="452"/>
      <c r="AD831" s="452"/>
      <c r="AE831" s="452"/>
      <c r="AF831" s="452"/>
      <c r="AG831" s="453"/>
      <c r="AH831" s="452"/>
      <c r="AI831" s="453"/>
      <c r="AJ831" s="453"/>
      <c r="AK831" s="459" t="str">
        <f>IF(AH831&lt;&gt;"",VLOOKUP(AH831,'DON GIA'!$M$1:$P$9,4,0),"")</f>
        <v/>
      </c>
      <c r="AL831" s="459" t="str">
        <f t="shared" si="155"/>
        <v/>
      </c>
      <c r="AM831" s="453"/>
      <c r="AN831" s="453"/>
      <c r="AO831" s="449" t="str">
        <f t="shared" si="158"/>
        <v/>
      </c>
      <c r="AP831" s="456"/>
      <c r="AQ831" s="462"/>
    </row>
    <row r="832" spans="1:43" ht="94.5" outlineLevel="2">
      <c r="A832" s="455" t="e">
        <f>IF(C831&lt;&gt;"",$C$8:C831,A831)</f>
        <v>#VALUE!</v>
      </c>
      <c r="B832" s="443" t="str">
        <f>IF(C832&lt;&gt;"",COUNTA($C$8:C832),"")</f>
        <v/>
      </c>
      <c r="C832" s="443"/>
      <c r="D832" s="452"/>
      <c r="E832" s="453"/>
      <c r="F832" s="453"/>
      <c r="G832" s="453"/>
      <c r="H832" s="453"/>
      <c r="I832" s="453"/>
      <c r="J832" s="453"/>
      <c r="K832" s="456"/>
      <c r="L832" s="457"/>
      <c r="M832" s="458" t="str">
        <f>IF(K832&lt;&gt;"",VLOOKUP(K832,'DON GIA'!$S$1:$U$19,3,0),"")</f>
        <v/>
      </c>
      <c r="N832" s="458" t="str">
        <f>IF(K832&lt;&gt;"",VLOOKUP(K832,'DON GIA'!$S$1:$V$19,4,0),"")</f>
        <v/>
      </c>
      <c r="O832" s="458" t="str">
        <f t="shared" si="153"/>
        <v/>
      </c>
      <c r="P832" s="458" t="str">
        <f t="shared" si="154"/>
        <v/>
      </c>
      <c r="Q832" s="452" t="s">
        <v>35</v>
      </c>
      <c r="R832" s="453"/>
      <c r="S832" s="453"/>
      <c r="T832" s="459" t="str">
        <f>IF(Q832&lt;&gt;"",VLOOKUP(Q832,'DON GIA'!$H$1:$K$103,4,0),"")</f>
        <v/>
      </c>
      <c r="U832" s="459" t="str">
        <f t="shared" si="165"/>
        <v/>
      </c>
      <c r="V832" s="456" t="s">
        <v>1197</v>
      </c>
      <c r="W832" s="453" t="s">
        <v>27</v>
      </c>
      <c r="X832" s="460">
        <f>13.12+29.66+3.02+7.4</f>
        <v>53.2</v>
      </c>
      <c r="Y832" s="461"/>
      <c r="Z832" s="459">
        <f>IF(V832&lt;&gt;"",VLOOKUP(V832,'DON GIA'!$A$1:$D$346,4,0),"")</f>
        <v>282038</v>
      </c>
      <c r="AA832" s="459">
        <f t="shared" si="166"/>
        <v>15004421.600000001</v>
      </c>
      <c r="AB832" s="452"/>
      <c r="AC832" s="452"/>
      <c r="AD832" s="452"/>
      <c r="AE832" s="452"/>
      <c r="AF832" s="452"/>
      <c r="AG832" s="453"/>
      <c r="AH832" s="452"/>
      <c r="AI832" s="453"/>
      <c r="AJ832" s="453"/>
      <c r="AK832" s="459" t="str">
        <f>IF(AH832&lt;&gt;"",VLOOKUP(AH832,'DON GIA'!$M$1:$P$9,4,0),"")</f>
        <v/>
      </c>
      <c r="AL832" s="459" t="str">
        <f t="shared" si="155"/>
        <v/>
      </c>
      <c r="AM832" s="453"/>
      <c r="AN832" s="453"/>
      <c r="AO832" s="449" t="str">
        <f t="shared" si="158"/>
        <v/>
      </c>
      <c r="AP832" s="456"/>
      <c r="AQ832" s="462"/>
    </row>
    <row r="833" spans="1:43" ht="63" outlineLevel="2">
      <c r="A833" s="455" t="e">
        <f>IF(C832&lt;&gt;"",$C$8:C832,A832)</f>
        <v>#VALUE!</v>
      </c>
      <c r="B833" s="443" t="str">
        <f>IF(C833&lt;&gt;"",COUNTA($C$8:C833),"")</f>
        <v/>
      </c>
      <c r="C833" s="443"/>
      <c r="D833" s="452"/>
      <c r="E833" s="453"/>
      <c r="F833" s="453"/>
      <c r="G833" s="453"/>
      <c r="H833" s="453"/>
      <c r="I833" s="453"/>
      <c r="J833" s="453"/>
      <c r="K833" s="456"/>
      <c r="L833" s="457"/>
      <c r="M833" s="458" t="str">
        <f>IF(K833&lt;&gt;"",VLOOKUP(K833,'DON GIA'!$S$1:$U$19,3,0),"")</f>
        <v/>
      </c>
      <c r="N833" s="458" t="str">
        <f>IF(K833&lt;&gt;"",VLOOKUP(K833,'DON GIA'!$S$1:$V$19,4,0),"")</f>
        <v/>
      </c>
      <c r="O833" s="458" t="str">
        <f t="shared" si="153"/>
        <v/>
      </c>
      <c r="P833" s="458" t="str">
        <f t="shared" si="154"/>
        <v/>
      </c>
      <c r="Q833" s="452" t="s">
        <v>35</v>
      </c>
      <c r="R833" s="453"/>
      <c r="S833" s="453"/>
      <c r="T833" s="459" t="str">
        <f>IF(Q833&lt;&gt;"",VLOOKUP(Q833,'DON GIA'!$H$1:$K$103,4,0),"")</f>
        <v/>
      </c>
      <c r="U833" s="459" t="str">
        <f t="shared" si="165"/>
        <v/>
      </c>
      <c r="V833" s="456" t="s">
        <v>1198</v>
      </c>
      <c r="W833" s="453" t="s">
        <v>27</v>
      </c>
      <c r="X833" s="460">
        <v>1.21</v>
      </c>
      <c r="Y833" s="461"/>
      <c r="Z833" s="459">
        <f>IF(V833&lt;&gt;"",VLOOKUP(V833,'DON GIA'!$A$1:$D$346,4,0),"")</f>
        <v>303189</v>
      </c>
      <c r="AA833" s="459">
        <f t="shared" si="166"/>
        <v>366858.69</v>
      </c>
      <c r="AB833" s="452"/>
      <c r="AC833" s="452"/>
      <c r="AD833" s="452"/>
      <c r="AE833" s="452"/>
      <c r="AF833" s="452"/>
      <c r="AG833" s="453"/>
      <c r="AH833" s="452"/>
      <c r="AI833" s="453"/>
      <c r="AJ833" s="453"/>
      <c r="AK833" s="459" t="str">
        <f>IF(AH833&lt;&gt;"",VLOOKUP(AH833,'DON GIA'!$M$1:$P$9,4,0),"")</f>
        <v/>
      </c>
      <c r="AL833" s="459" t="str">
        <f t="shared" si="155"/>
        <v/>
      </c>
      <c r="AM833" s="453"/>
      <c r="AN833" s="453"/>
      <c r="AO833" s="449" t="str">
        <f t="shared" si="158"/>
        <v/>
      </c>
      <c r="AP833" s="456"/>
      <c r="AQ833" s="462"/>
    </row>
    <row r="834" spans="1:43" ht="63" outlineLevel="2">
      <c r="A834" s="455" t="e">
        <f>IF(C833&lt;&gt;"",$C$8:C833,A833)</f>
        <v>#VALUE!</v>
      </c>
      <c r="B834" s="443" t="str">
        <f>IF(C834&lt;&gt;"",COUNTA($C$8:C834),"")</f>
        <v/>
      </c>
      <c r="C834" s="443"/>
      <c r="D834" s="452"/>
      <c r="E834" s="453"/>
      <c r="F834" s="453"/>
      <c r="G834" s="453"/>
      <c r="H834" s="453"/>
      <c r="I834" s="453"/>
      <c r="J834" s="453"/>
      <c r="K834" s="456"/>
      <c r="L834" s="457"/>
      <c r="M834" s="458" t="str">
        <f>IF(K834&lt;&gt;"",VLOOKUP(K834,'DON GIA'!$S$1:$U$19,3,0),"")</f>
        <v/>
      </c>
      <c r="N834" s="458" t="str">
        <f>IF(K834&lt;&gt;"",VLOOKUP(K834,'DON GIA'!$S$1:$V$19,4,0),"")</f>
        <v/>
      </c>
      <c r="O834" s="458" t="str">
        <f t="shared" si="153"/>
        <v/>
      </c>
      <c r="P834" s="458" t="str">
        <f t="shared" si="154"/>
        <v/>
      </c>
      <c r="Q834" s="452" t="s">
        <v>35</v>
      </c>
      <c r="R834" s="453"/>
      <c r="S834" s="453"/>
      <c r="T834" s="459" t="str">
        <f>IF(Q834&lt;&gt;"",VLOOKUP(Q834,'DON GIA'!$H$1:$K$103,4,0),"")</f>
        <v/>
      </c>
      <c r="U834" s="459" t="str">
        <f t="shared" si="165"/>
        <v/>
      </c>
      <c r="V834" s="456" t="s">
        <v>1199</v>
      </c>
      <c r="W834" s="453" t="s">
        <v>38</v>
      </c>
      <c r="X834" s="460">
        <v>0.17599999999999999</v>
      </c>
      <c r="Y834" s="461"/>
      <c r="Z834" s="459">
        <f>IF(V834&lt;&gt;"",VLOOKUP(V834,'DON GIA'!$A$1:$D$346,4,0),"")</f>
        <v>1385413</v>
      </c>
      <c r="AA834" s="459">
        <f t="shared" si="166"/>
        <v>243832.68799999999</v>
      </c>
      <c r="AB834" s="452"/>
      <c r="AC834" s="452"/>
      <c r="AD834" s="452"/>
      <c r="AE834" s="452"/>
      <c r="AF834" s="452"/>
      <c r="AG834" s="453"/>
      <c r="AH834" s="452"/>
      <c r="AI834" s="453"/>
      <c r="AJ834" s="453"/>
      <c r="AK834" s="459" t="str">
        <f>IF(AH834&lt;&gt;"",VLOOKUP(AH834,'DON GIA'!$M$1:$P$9,4,0),"")</f>
        <v/>
      </c>
      <c r="AL834" s="459" t="str">
        <f t="shared" si="155"/>
        <v/>
      </c>
      <c r="AM834" s="453"/>
      <c r="AN834" s="453"/>
      <c r="AO834" s="449" t="str">
        <f t="shared" si="158"/>
        <v/>
      </c>
      <c r="AP834" s="456"/>
      <c r="AQ834" s="462"/>
    </row>
    <row r="835" spans="1:43" ht="63" outlineLevel="2">
      <c r="A835" s="455" t="e">
        <f>IF(C834&lt;&gt;"",$C$8:C834,A834)</f>
        <v>#VALUE!</v>
      </c>
      <c r="B835" s="443" t="str">
        <f>IF(C835&lt;&gt;"",COUNTA($C$8:C835),"")</f>
        <v/>
      </c>
      <c r="C835" s="443"/>
      <c r="D835" s="452"/>
      <c r="E835" s="453"/>
      <c r="F835" s="453"/>
      <c r="G835" s="453"/>
      <c r="H835" s="453"/>
      <c r="I835" s="453"/>
      <c r="J835" s="453"/>
      <c r="K835" s="456"/>
      <c r="L835" s="457"/>
      <c r="M835" s="458" t="str">
        <f>IF(K835&lt;&gt;"",VLOOKUP(K835,'DON GIA'!$S$1:$U$19,3,0),"")</f>
        <v/>
      </c>
      <c r="N835" s="458" t="str">
        <f>IF(K835&lt;&gt;"",VLOOKUP(K835,'DON GIA'!$S$1:$V$19,4,0),"")</f>
        <v/>
      </c>
      <c r="O835" s="458" t="str">
        <f t="shared" si="153"/>
        <v/>
      </c>
      <c r="P835" s="458" t="str">
        <f t="shared" si="154"/>
        <v/>
      </c>
      <c r="Q835" s="452" t="s">
        <v>35</v>
      </c>
      <c r="R835" s="453"/>
      <c r="S835" s="453"/>
      <c r="T835" s="459" t="str">
        <f>IF(Q835&lt;&gt;"",VLOOKUP(Q835,'DON GIA'!$H$1:$K$103,4,0),"")</f>
        <v/>
      </c>
      <c r="U835" s="459" t="str">
        <f t="shared" si="165"/>
        <v/>
      </c>
      <c r="V835" s="456" t="s">
        <v>1200</v>
      </c>
      <c r="W835" s="453" t="s">
        <v>38</v>
      </c>
      <c r="X835" s="460">
        <v>0.54</v>
      </c>
      <c r="Y835" s="461"/>
      <c r="Z835" s="459">
        <f>IF(V835&lt;&gt;"",VLOOKUP(V835,'DON GIA'!$A$1:$D$346,4,0),"")</f>
        <v>3039467</v>
      </c>
      <c r="AA835" s="459">
        <f t="shared" si="166"/>
        <v>1641312.1800000002</v>
      </c>
      <c r="AB835" s="452"/>
      <c r="AC835" s="452"/>
      <c r="AD835" s="452"/>
      <c r="AE835" s="452"/>
      <c r="AF835" s="452"/>
      <c r="AG835" s="453"/>
      <c r="AH835" s="452"/>
      <c r="AI835" s="453"/>
      <c r="AJ835" s="453"/>
      <c r="AK835" s="459" t="str">
        <f>IF(AH835&lt;&gt;"",VLOOKUP(AH835,'DON GIA'!$M$1:$P$9,4,0),"")</f>
        <v/>
      </c>
      <c r="AL835" s="459" t="str">
        <f t="shared" si="155"/>
        <v/>
      </c>
      <c r="AM835" s="453"/>
      <c r="AN835" s="453"/>
      <c r="AO835" s="449" t="str">
        <f t="shared" si="158"/>
        <v/>
      </c>
      <c r="AP835" s="456"/>
      <c r="AQ835" s="462"/>
    </row>
    <row r="836" spans="1:43" ht="63" outlineLevel="2">
      <c r="A836" s="455" t="e">
        <f>IF(C835&lt;&gt;"",$C$8:C835,A835)</f>
        <v>#VALUE!</v>
      </c>
      <c r="B836" s="443" t="str">
        <f>IF(C836&lt;&gt;"",COUNTA($C$8:C836),"")</f>
        <v/>
      </c>
      <c r="C836" s="443"/>
      <c r="D836" s="452"/>
      <c r="E836" s="453"/>
      <c r="F836" s="453"/>
      <c r="G836" s="453"/>
      <c r="H836" s="453"/>
      <c r="I836" s="453"/>
      <c r="J836" s="453"/>
      <c r="K836" s="456"/>
      <c r="L836" s="457"/>
      <c r="M836" s="458" t="str">
        <f>IF(K836&lt;&gt;"",VLOOKUP(K836,'DON GIA'!$S$1:$U$19,3,0),"")</f>
        <v/>
      </c>
      <c r="N836" s="458" t="str">
        <f>IF(K836&lt;&gt;"",VLOOKUP(K836,'DON GIA'!$S$1:$V$19,4,0),"")</f>
        <v/>
      </c>
      <c r="O836" s="458" t="str">
        <f t="shared" si="153"/>
        <v/>
      </c>
      <c r="P836" s="458" t="str">
        <f t="shared" si="154"/>
        <v/>
      </c>
      <c r="Q836" s="452" t="s">
        <v>35</v>
      </c>
      <c r="R836" s="453"/>
      <c r="S836" s="453"/>
      <c r="T836" s="459" t="str">
        <f>IF(Q836&lt;&gt;"",VLOOKUP(Q836,'DON GIA'!$H$1:$K$103,4,0),"")</f>
        <v/>
      </c>
      <c r="U836" s="459" t="str">
        <f t="shared" si="165"/>
        <v/>
      </c>
      <c r="V836" s="456" t="s">
        <v>1201</v>
      </c>
      <c r="W836" s="453" t="s">
        <v>38</v>
      </c>
      <c r="X836" s="460">
        <v>0.48599999999999999</v>
      </c>
      <c r="Y836" s="461"/>
      <c r="Z836" s="459">
        <f>IF(V836&lt;&gt;"",VLOOKUP(V836,'DON GIA'!$A$1:$D$346,4,0),"")</f>
        <v>3039467</v>
      </c>
      <c r="AA836" s="459">
        <f t="shared" si="166"/>
        <v>1477180.9620000001</v>
      </c>
      <c r="AB836" s="452"/>
      <c r="AC836" s="452"/>
      <c r="AD836" s="452"/>
      <c r="AE836" s="452"/>
      <c r="AF836" s="452"/>
      <c r="AG836" s="453"/>
      <c r="AH836" s="452"/>
      <c r="AI836" s="453"/>
      <c r="AJ836" s="453"/>
      <c r="AK836" s="459" t="str">
        <f>IF(AH836&lt;&gt;"",VLOOKUP(AH836,'DON GIA'!$M$1:$P$9,4,0),"")</f>
        <v/>
      </c>
      <c r="AL836" s="459" t="str">
        <f t="shared" si="155"/>
        <v/>
      </c>
      <c r="AM836" s="453"/>
      <c r="AN836" s="453"/>
      <c r="AO836" s="449" t="str">
        <f t="shared" si="158"/>
        <v/>
      </c>
      <c r="AP836" s="456"/>
      <c r="AQ836" s="462"/>
    </row>
    <row r="837" spans="1:43" ht="63" outlineLevel="2">
      <c r="A837" s="455" t="e">
        <f>IF(C836&lt;&gt;"",$C$8:C836,A836)</f>
        <v>#VALUE!</v>
      </c>
      <c r="B837" s="443" t="str">
        <f>IF(C837&lt;&gt;"",COUNTA($C$8:C837),"")</f>
        <v/>
      </c>
      <c r="C837" s="443"/>
      <c r="D837" s="452"/>
      <c r="E837" s="453"/>
      <c r="F837" s="453"/>
      <c r="G837" s="453"/>
      <c r="H837" s="453"/>
      <c r="I837" s="453"/>
      <c r="J837" s="453"/>
      <c r="K837" s="456"/>
      <c r="L837" s="457"/>
      <c r="M837" s="458" t="str">
        <f>IF(K837&lt;&gt;"",VLOOKUP(K837,'DON GIA'!$S$1:$U$19,3,0),"")</f>
        <v/>
      </c>
      <c r="N837" s="458" t="str">
        <f>IF(K837&lt;&gt;"",VLOOKUP(K837,'DON GIA'!$S$1:$V$19,4,0),"")</f>
        <v/>
      </c>
      <c r="O837" s="458" t="str">
        <f t="shared" si="153"/>
        <v/>
      </c>
      <c r="P837" s="458" t="str">
        <f t="shared" si="154"/>
        <v/>
      </c>
      <c r="Q837" s="452" t="s">
        <v>35</v>
      </c>
      <c r="R837" s="453"/>
      <c r="S837" s="453"/>
      <c r="T837" s="459" t="str">
        <f>IF(Q837&lt;&gt;"",VLOOKUP(Q837,'DON GIA'!$H$1:$K$103,4,0),"")</f>
        <v/>
      </c>
      <c r="U837" s="459" t="str">
        <f t="shared" si="165"/>
        <v/>
      </c>
      <c r="V837" s="456" t="s">
        <v>1202</v>
      </c>
      <c r="W837" s="453" t="s">
        <v>27</v>
      </c>
      <c r="X837" s="460">
        <v>19.079999999999998</v>
      </c>
      <c r="Y837" s="461"/>
      <c r="Z837" s="459">
        <f>IF(V837&lt;&gt;"",VLOOKUP(V837,'DON GIA'!$A$1:$D$346,4,0),"")</f>
        <v>802027</v>
      </c>
      <c r="AA837" s="459">
        <f t="shared" si="166"/>
        <v>15302675.159999998</v>
      </c>
      <c r="AB837" s="452"/>
      <c r="AC837" s="452"/>
      <c r="AD837" s="452"/>
      <c r="AE837" s="452"/>
      <c r="AF837" s="452"/>
      <c r="AG837" s="453"/>
      <c r="AH837" s="452"/>
      <c r="AI837" s="453"/>
      <c r="AJ837" s="453"/>
      <c r="AK837" s="459" t="str">
        <f>IF(AH837&lt;&gt;"",VLOOKUP(AH837,'DON GIA'!$M$1:$P$9,4,0),"")</f>
        <v/>
      </c>
      <c r="AL837" s="459" t="str">
        <f t="shared" si="155"/>
        <v/>
      </c>
      <c r="AM837" s="453"/>
      <c r="AN837" s="453"/>
      <c r="AO837" s="449" t="str">
        <f t="shared" si="158"/>
        <v/>
      </c>
      <c r="AP837" s="456"/>
      <c r="AQ837" s="462"/>
    </row>
    <row r="838" spans="1:43" ht="94.5" outlineLevel="2">
      <c r="A838" s="455" t="e">
        <f>IF(C837&lt;&gt;"",$C$8:C837,A837)</f>
        <v>#VALUE!</v>
      </c>
      <c r="B838" s="443" t="str">
        <f>IF(C838&lt;&gt;"",COUNTA($C$8:C838),"")</f>
        <v/>
      </c>
      <c r="C838" s="443"/>
      <c r="D838" s="452"/>
      <c r="E838" s="453"/>
      <c r="F838" s="453"/>
      <c r="G838" s="453"/>
      <c r="H838" s="453"/>
      <c r="I838" s="453"/>
      <c r="J838" s="453"/>
      <c r="K838" s="456"/>
      <c r="L838" s="457"/>
      <c r="M838" s="458" t="str">
        <f>IF(K838&lt;&gt;"",VLOOKUP(K838,'DON GIA'!$S$1:$U$19,3,0),"")</f>
        <v/>
      </c>
      <c r="N838" s="458" t="str">
        <f>IF(K838&lt;&gt;"",VLOOKUP(K838,'DON GIA'!$S$1:$V$19,4,0),"")</f>
        <v/>
      </c>
      <c r="O838" s="458" t="str">
        <f t="shared" ref="O838:O901" si="167">IF(K838&lt;&gt;"",L838*M838,"")</f>
        <v/>
      </c>
      <c r="P838" s="458" t="str">
        <f t="shared" ref="P838:P901" si="168">IF(K838&lt;&gt;"",L838*N838,"")</f>
        <v/>
      </c>
      <c r="Q838" s="452" t="s">
        <v>35</v>
      </c>
      <c r="R838" s="453"/>
      <c r="S838" s="453"/>
      <c r="T838" s="459" t="str">
        <f>IF(Q838&lt;&gt;"",VLOOKUP(Q838,'DON GIA'!$H$1:$K$103,4,0),"")</f>
        <v/>
      </c>
      <c r="U838" s="459" t="str">
        <f t="shared" si="165"/>
        <v/>
      </c>
      <c r="V838" s="456" t="s">
        <v>1049</v>
      </c>
      <c r="W838" s="453" t="s">
        <v>42</v>
      </c>
      <c r="X838" s="460">
        <v>1</v>
      </c>
      <c r="Y838" s="461"/>
      <c r="Z838" s="459">
        <f>IF(V838&lt;&gt;"",VLOOKUP(V838,'DON GIA'!$A$1:$D$346,4,0),"")</f>
        <v>3793079</v>
      </c>
      <c r="AA838" s="459">
        <f t="shared" si="166"/>
        <v>3793079</v>
      </c>
      <c r="AB838" s="452"/>
      <c r="AC838" s="452"/>
      <c r="AD838" s="452"/>
      <c r="AE838" s="452"/>
      <c r="AF838" s="452"/>
      <c r="AG838" s="453"/>
      <c r="AH838" s="452"/>
      <c r="AI838" s="453"/>
      <c r="AJ838" s="453"/>
      <c r="AK838" s="459" t="str">
        <f>IF(AH838&lt;&gt;"",VLOOKUP(AH838,'DON GIA'!$M$1:$P$9,4,0),"")</f>
        <v/>
      </c>
      <c r="AL838" s="459" t="str">
        <f t="shared" ref="AL838:AL901" si="169">IF(AH838&lt;&gt;"",AJ838*AK838,"")</f>
        <v/>
      </c>
      <c r="AM838" s="453"/>
      <c r="AN838" s="453"/>
      <c r="AO838" s="449" t="str">
        <f t="shared" si="158"/>
        <v/>
      </c>
      <c r="AP838" s="456"/>
      <c r="AQ838" s="462"/>
    </row>
    <row r="839" spans="1:43" ht="94.5" outlineLevel="2">
      <c r="A839" s="455" t="e">
        <f>IF(C838&lt;&gt;"",$C$8:C838,A838)</f>
        <v>#VALUE!</v>
      </c>
      <c r="B839" s="443" t="str">
        <f>IF(C839&lt;&gt;"",COUNTA($C$8:C839),"")</f>
        <v/>
      </c>
      <c r="C839" s="443"/>
      <c r="D839" s="452"/>
      <c r="E839" s="453"/>
      <c r="F839" s="453"/>
      <c r="G839" s="453"/>
      <c r="H839" s="453"/>
      <c r="I839" s="453"/>
      <c r="J839" s="453"/>
      <c r="K839" s="456"/>
      <c r="L839" s="457"/>
      <c r="M839" s="458" t="str">
        <f>IF(K839&lt;&gt;"",VLOOKUP(K839,'DON GIA'!$S$1:$U$19,3,0),"")</f>
        <v/>
      </c>
      <c r="N839" s="458" t="str">
        <f>IF(K839&lt;&gt;"",VLOOKUP(K839,'DON GIA'!$S$1:$V$19,4,0),"")</f>
        <v/>
      </c>
      <c r="O839" s="458" t="str">
        <f t="shared" si="167"/>
        <v/>
      </c>
      <c r="P839" s="458" t="str">
        <f t="shared" si="168"/>
        <v/>
      </c>
      <c r="Q839" s="452" t="s">
        <v>35</v>
      </c>
      <c r="R839" s="453"/>
      <c r="S839" s="453"/>
      <c r="T839" s="459" t="str">
        <f>IF(Q839&lt;&gt;"",VLOOKUP(Q839,'DON GIA'!$H$1:$K$103,4,0),"")</f>
        <v/>
      </c>
      <c r="U839" s="459" t="str">
        <f t="shared" si="165"/>
        <v/>
      </c>
      <c r="V839" s="456" t="s">
        <v>1203</v>
      </c>
      <c r="W839" s="453" t="s">
        <v>27</v>
      </c>
      <c r="X839" s="460">
        <v>1.68</v>
      </c>
      <c r="Y839" s="461"/>
      <c r="Z839" s="459">
        <f>IF(V839&lt;&gt;"",VLOOKUP(V839,'DON GIA'!$A$1:$D$346,4,0),"")</f>
        <v>216498</v>
      </c>
      <c r="AA839" s="459">
        <f t="shared" si="166"/>
        <v>363716.64</v>
      </c>
      <c r="AB839" s="452"/>
      <c r="AC839" s="452"/>
      <c r="AD839" s="452"/>
      <c r="AE839" s="452"/>
      <c r="AF839" s="452"/>
      <c r="AG839" s="453"/>
      <c r="AH839" s="452"/>
      <c r="AI839" s="453"/>
      <c r="AJ839" s="453"/>
      <c r="AK839" s="459" t="str">
        <f>IF(AH839&lt;&gt;"",VLOOKUP(AH839,'DON GIA'!$M$1:$P$9,4,0),"")</f>
        <v/>
      </c>
      <c r="AL839" s="459" t="str">
        <f t="shared" si="169"/>
        <v/>
      </c>
      <c r="AM839" s="453"/>
      <c r="AN839" s="453"/>
      <c r="AO839" s="449" t="str">
        <f t="shared" si="158"/>
        <v/>
      </c>
      <c r="AP839" s="456"/>
      <c r="AQ839" s="462"/>
    </row>
    <row r="840" spans="1:43" ht="63" outlineLevel="2">
      <c r="A840" s="455" t="e">
        <f>IF(C839&lt;&gt;"",$C$8:C839,A839)</f>
        <v>#VALUE!</v>
      </c>
      <c r="B840" s="443" t="str">
        <f>IF(C840&lt;&gt;"",COUNTA($C$8:C840),"")</f>
        <v/>
      </c>
      <c r="C840" s="443"/>
      <c r="D840" s="452"/>
      <c r="E840" s="453"/>
      <c r="F840" s="453"/>
      <c r="G840" s="453"/>
      <c r="H840" s="453"/>
      <c r="I840" s="453"/>
      <c r="J840" s="453"/>
      <c r="K840" s="456"/>
      <c r="L840" s="457"/>
      <c r="M840" s="458" t="str">
        <f>IF(K840&lt;&gt;"",VLOOKUP(K840,'DON GIA'!$S$1:$U$19,3,0),"")</f>
        <v/>
      </c>
      <c r="N840" s="458" t="str">
        <f>IF(K840&lt;&gt;"",VLOOKUP(K840,'DON GIA'!$S$1:$V$19,4,0),"")</f>
        <v/>
      </c>
      <c r="O840" s="458" t="str">
        <f t="shared" si="167"/>
        <v/>
      </c>
      <c r="P840" s="458" t="str">
        <f t="shared" si="168"/>
        <v/>
      </c>
      <c r="Q840" s="452" t="s">
        <v>35</v>
      </c>
      <c r="R840" s="453"/>
      <c r="S840" s="453"/>
      <c r="T840" s="459" t="str">
        <f>IF(Q840&lt;&gt;"",VLOOKUP(Q840,'DON GIA'!$H$1:$K$103,4,0),"")</f>
        <v/>
      </c>
      <c r="U840" s="459" t="str">
        <f t="shared" si="165"/>
        <v/>
      </c>
      <c r="V840" s="456" t="s">
        <v>1204</v>
      </c>
      <c r="W840" s="453" t="s">
        <v>27</v>
      </c>
      <c r="X840" s="460">
        <v>1.6</v>
      </c>
      <c r="Y840" s="461"/>
      <c r="Z840" s="459">
        <f>IF(V840&lt;&gt;"",VLOOKUP(V840,'DON GIA'!$A$1:$D$346,4,0),"")</f>
        <v>292949</v>
      </c>
      <c r="AA840" s="459">
        <f t="shared" si="166"/>
        <v>468718.4</v>
      </c>
      <c r="AB840" s="452"/>
      <c r="AC840" s="452"/>
      <c r="AD840" s="452"/>
      <c r="AE840" s="452"/>
      <c r="AF840" s="452"/>
      <c r="AG840" s="453"/>
      <c r="AH840" s="452"/>
      <c r="AI840" s="453"/>
      <c r="AJ840" s="453"/>
      <c r="AK840" s="459" t="str">
        <f>IF(AH840&lt;&gt;"",VLOOKUP(AH840,'DON GIA'!$M$1:$P$9,4,0),"")</f>
        <v/>
      </c>
      <c r="AL840" s="459" t="str">
        <f t="shared" si="169"/>
        <v/>
      </c>
      <c r="AM840" s="453"/>
      <c r="AN840" s="453"/>
      <c r="AO840" s="449" t="str">
        <f t="shared" ref="AO840:AO903" si="170">IF(C840&lt;&gt;"",O840+P840+U840+AA840+AL840,"")</f>
        <v/>
      </c>
      <c r="AP840" s="456"/>
      <c r="AQ840" s="462"/>
    </row>
    <row r="841" spans="1:43" ht="63" outlineLevel="2">
      <c r="A841" s="455" t="e">
        <f>IF(C840&lt;&gt;"",$C$8:C840,A840)</f>
        <v>#VALUE!</v>
      </c>
      <c r="B841" s="443" t="str">
        <f>IF(C841&lt;&gt;"",COUNTA($C$8:C841),"")</f>
        <v/>
      </c>
      <c r="C841" s="443"/>
      <c r="D841" s="452"/>
      <c r="E841" s="453"/>
      <c r="F841" s="453"/>
      <c r="G841" s="453"/>
      <c r="H841" s="453"/>
      <c r="I841" s="453"/>
      <c r="J841" s="453"/>
      <c r="K841" s="456"/>
      <c r="L841" s="457"/>
      <c r="M841" s="458" t="str">
        <f>IF(K841&lt;&gt;"",VLOOKUP(K841,'DON GIA'!$S$1:$U$19,3,0),"")</f>
        <v/>
      </c>
      <c r="N841" s="458" t="str">
        <f>IF(K841&lt;&gt;"",VLOOKUP(K841,'DON GIA'!$S$1:$V$19,4,0),"")</f>
        <v/>
      </c>
      <c r="O841" s="458" t="str">
        <f t="shared" si="167"/>
        <v/>
      </c>
      <c r="P841" s="458" t="str">
        <f t="shared" si="168"/>
        <v/>
      </c>
      <c r="Q841" s="452" t="s">
        <v>35</v>
      </c>
      <c r="R841" s="453"/>
      <c r="S841" s="453"/>
      <c r="T841" s="459" t="str">
        <f>IF(Q841&lt;&gt;"",VLOOKUP(Q841,'DON GIA'!$H$1:$K$103,4,0),"")</f>
        <v/>
      </c>
      <c r="U841" s="459" t="str">
        <f t="shared" si="165"/>
        <v/>
      </c>
      <c r="V841" s="456" t="s">
        <v>1205</v>
      </c>
      <c r="W841" s="453" t="s">
        <v>38</v>
      </c>
      <c r="X841" s="460">
        <v>5.1999999999999998E-2</v>
      </c>
      <c r="Y841" s="461"/>
      <c r="Z841" s="459">
        <f>IF(V841&lt;&gt;"",VLOOKUP(V841,'DON GIA'!$A$1:$D$346,4,0),"")</f>
        <v>109890</v>
      </c>
      <c r="AA841" s="459">
        <f t="shared" si="166"/>
        <v>5714.28</v>
      </c>
      <c r="AB841" s="452"/>
      <c r="AC841" s="452"/>
      <c r="AD841" s="452"/>
      <c r="AE841" s="452"/>
      <c r="AF841" s="452"/>
      <c r="AG841" s="453"/>
      <c r="AH841" s="452"/>
      <c r="AI841" s="453"/>
      <c r="AJ841" s="453"/>
      <c r="AK841" s="459" t="str">
        <f>IF(AH841&lt;&gt;"",VLOOKUP(AH841,'DON GIA'!$M$1:$P$9,4,0),"")</f>
        <v/>
      </c>
      <c r="AL841" s="459" t="str">
        <f t="shared" si="169"/>
        <v/>
      </c>
      <c r="AM841" s="453"/>
      <c r="AN841" s="453"/>
      <c r="AO841" s="449" t="str">
        <f t="shared" si="170"/>
        <v/>
      </c>
      <c r="AP841" s="456"/>
      <c r="AQ841" s="462"/>
    </row>
    <row r="842" spans="1:43" ht="157.5" outlineLevel="2">
      <c r="A842" s="455" t="e">
        <f>IF(C841&lt;&gt;"",$C$8:C841,A841)</f>
        <v>#VALUE!</v>
      </c>
      <c r="B842" s="443" t="str">
        <f>IF(C842&lt;&gt;"",COUNTA($C$8:C842),"")</f>
        <v/>
      </c>
      <c r="C842" s="443"/>
      <c r="D842" s="452"/>
      <c r="E842" s="453"/>
      <c r="F842" s="453"/>
      <c r="G842" s="453"/>
      <c r="H842" s="453"/>
      <c r="I842" s="453"/>
      <c r="J842" s="453"/>
      <c r="K842" s="456"/>
      <c r="L842" s="457"/>
      <c r="M842" s="458" t="str">
        <f>IF(K842&lt;&gt;"",VLOOKUP(K842,'DON GIA'!$S$1:$U$19,3,0),"")</f>
        <v/>
      </c>
      <c r="N842" s="458" t="str">
        <f>IF(K842&lt;&gt;"",VLOOKUP(K842,'DON GIA'!$S$1:$V$19,4,0),"")</f>
        <v/>
      </c>
      <c r="O842" s="458" t="str">
        <f t="shared" si="167"/>
        <v/>
      </c>
      <c r="P842" s="458" t="str">
        <f t="shared" si="168"/>
        <v/>
      </c>
      <c r="Q842" s="452" t="s">
        <v>35</v>
      </c>
      <c r="R842" s="453"/>
      <c r="S842" s="453"/>
      <c r="T842" s="459" t="str">
        <f>IF(Q842&lt;&gt;"",VLOOKUP(Q842,'DON GIA'!$H$1:$K$103,4,0),"")</f>
        <v/>
      </c>
      <c r="U842" s="459" t="str">
        <f t="shared" si="165"/>
        <v/>
      </c>
      <c r="V842" s="456" t="s">
        <v>1206</v>
      </c>
      <c r="W842" s="453" t="s">
        <v>27</v>
      </c>
      <c r="X842" s="460">
        <v>40.5</v>
      </c>
      <c r="Y842" s="461"/>
      <c r="Z842" s="459">
        <f>IF(V842&lt;&gt;"",VLOOKUP(V842,'DON GIA'!$A$1:$D$346,4,0),"")</f>
        <v>1185385</v>
      </c>
      <c r="AA842" s="459">
        <f t="shared" si="166"/>
        <v>48008092.5</v>
      </c>
      <c r="AB842" s="452"/>
      <c r="AC842" s="452"/>
      <c r="AD842" s="452"/>
      <c r="AE842" s="452"/>
      <c r="AF842" s="452"/>
      <c r="AG842" s="453"/>
      <c r="AH842" s="452"/>
      <c r="AI842" s="453"/>
      <c r="AJ842" s="453"/>
      <c r="AK842" s="459" t="str">
        <f>IF(AH842&lt;&gt;"",VLOOKUP(AH842,'DON GIA'!$M$1:$P$9,4,0),"")</f>
        <v/>
      </c>
      <c r="AL842" s="459" t="str">
        <f t="shared" si="169"/>
        <v/>
      </c>
      <c r="AM842" s="453"/>
      <c r="AN842" s="453"/>
      <c r="AO842" s="449" t="str">
        <f t="shared" si="170"/>
        <v/>
      </c>
      <c r="AP842" s="456"/>
      <c r="AQ842" s="462"/>
    </row>
    <row r="843" spans="1:43" ht="63" outlineLevel="2">
      <c r="A843" s="455" t="e">
        <f>IF(C842&lt;&gt;"",$C$8:C842,A842)</f>
        <v>#VALUE!</v>
      </c>
      <c r="B843" s="443" t="str">
        <f>IF(C843&lt;&gt;"",COUNTA($C$8:C843),"")</f>
        <v/>
      </c>
      <c r="C843" s="443"/>
      <c r="D843" s="452"/>
      <c r="E843" s="453"/>
      <c r="F843" s="453"/>
      <c r="G843" s="453"/>
      <c r="H843" s="453"/>
      <c r="I843" s="453"/>
      <c r="J843" s="453"/>
      <c r="K843" s="456"/>
      <c r="L843" s="457"/>
      <c r="M843" s="458" t="str">
        <f>IF(K843&lt;&gt;"",VLOOKUP(K843,'DON GIA'!$S$1:$U$19,3,0),"")</f>
        <v/>
      </c>
      <c r="N843" s="458" t="str">
        <f>IF(K843&lt;&gt;"",VLOOKUP(K843,'DON GIA'!$S$1:$V$19,4,0),"")</f>
        <v/>
      </c>
      <c r="O843" s="458" t="str">
        <f t="shared" si="167"/>
        <v/>
      </c>
      <c r="P843" s="458" t="str">
        <f t="shared" si="168"/>
        <v/>
      </c>
      <c r="Q843" s="452" t="s">
        <v>35</v>
      </c>
      <c r="R843" s="453"/>
      <c r="S843" s="453"/>
      <c r="T843" s="459" t="str">
        <f>IF(Q843&lt;&gt;"",VLOOKUP(Q843,'DON GIA'!$H$1:$K$103,4,0),"")</f>
        <v/>
      </c>
      <c r="U843" s="459" t="str">
        <f t="shared" si="165"/>
        <v/>
      </c>
      <c r="V843" s="456" t="s">
        <v>1207</v>
      </c>
      <c r="W843" s="453" t="s">
        <v>38</v>
      </c>
      <c r="X843" s="460">
        <v>0.76800000000000002</v>
      </c>
      <c r="Y843" s="461"/>
      <c r="Z843" s="459">
        <f>IF(V843&lt;&gt;"",VLOOKUP(V843,'DON GIA'!$A$1:$D$346,4,0),"")</f>
        <v>5994000</v>
      </c>
      <c r="AA843" s="459">
        <f t="shared" si="166"/>
        <v>4603392</v>
      </c>
      <c r="AB843" s="452"/>
      <c r="AC843" s="452"/>
      <c r="AD843" s="452"/>
      <c r="AE843" s="452"/>
      <c r="AF843" s="452"/>
      <c r="AG843" s="453"/>
      <c r="AH843" s="452"/>
      <c r="AI843" s="453"/>
      <c r="AJ843" s="453"/>
      <c r="AK843" s="459" t="str">
        <f>IF(AH843&lt;&gt;"",VLOOKUP(AH843,'DON GIA'!$M$1:$P$9,4,0),"")</f>
        <v/>
      </c>
      <c r="AL843" s="459" t="str">
        <f t="shared" si="169"/>
        <v/>
      </c>
      <c r="AM843" s="453"/>
      <c r="AN843" s="453"/>
      <c r="AO843" s="449" t="str">
        <f t="shared" si="170"/>
        <v/>
      </c>
      <c r="AP843" s="456"/>
      <c r="AQ843" s="462"/>
    </row>
    <row r="844" spans="1:43" ht="63" outlineLevel="2">
      <c r="A844" s="455" t="e">
        <f>IF(C843&lt;&gt;"",$C$8:C843,A843)</f>
        <v>#VALUE!</v>
      </c>
      <c r="B844" s="443" t="str">
        <f>IF(C844&lt;&gt;"",COUNTA($C$8:C844),"")</f>
        <v/>
      </c>
      <c r="C844" s="443"/>
      <c r="D844" s="452"/>
      <c r="E844" s="453"/>
      <c r="F844" s="453"/>
      <c r="G844" s="453"/>
      <c r="H844" s="453"/>
      <c r="I844" s="453"/>
      <c r="J844" s="453"/>
      <c r="K844" s="456"/>
      <c r="L844" s="457"/>
      <c r="M844" s="458" t="str">
        <f>IF(K844&lt;&gt;"",VLOOKUP(K844,'DON GIA'!$S$1:$U$19,3,0),"")</f>
        <v/>
      </c>
      <c r="N844" s="458" t="str">
        <f>IF(K844&lt;&gt;"",VLOOKUP(K844,'DON GIA'!$S$1:$V$19,4,0),"")</f>
        <v/>
      </c>
      <c r="O844" s="458" t="str">
        <f t="shared" si="167"/>
        <v/>
      </c>
      <c r="P844" s="458" t="str">
        <f t="shared" si="168"/>
        <v/>
      </c>
      <c r="Q844" s="452" t="s">
        <v>35</v>
      </c>
      <c r="R844" s="453"/>
      <c r="S844" s="453"/>
      <c r="T844" s="459" t="str">
        <f>IF(Q844&lt;&gt;"",VLOOKUP(Q844,'DON GIA'!$H$1:$K$103,4,0),"")</f>
        <v/>
      </c>
      <c r="U844" s="459" t="str">
        <f t="shared" si="165"/>
        <v/>
      </c>
      <c r="V844" s="456" t="s">
        <v>1208</v>
      </c>
      <c r="W844" s="453" t="s">
        <v>38</v>
      </c>
      <c r="X844" s="460">
        <v>0.28699999999999998</v>
      </c>
      <c r="Y844" s="461"/>
      <c r="Z844" s="459">
        <f>IF(V844&lt;&gt;"",VLOOKUP(V844,'DON GIA'!$A$1:$D$346,4,0),"")</f>
        <v>2523428</v>
      </c>
      <c r="AA844" s="459">
        <f t="shared" si="166"/>
        <v>724223.83599999989</v>
      </c>
      <c r="AB844" s="452"/>
      <c r="AC844" s="452"/>
      <c r="AD844" s="452"/>
      <c r="AE844" s="452"/>
      <c r="AF844" s="452"/>
      <c r="AG844" s="453"/>
      <c r="AH844" s="452"/>
      <c r="AI844" s="453"/>
      <c r="AJ844" s="453"/>
      <c r="AK844" s="459" t="str">
        <f>IF(AH844&lt;&gt;"",VLOOKUP(AH844,'DON GIA'!$M$1:$P$9,4,0),"")</f>
        <v/>
      </c>
      <c r="AL844" s="459" t="str">
        <f t="shared" si="169"/>
        <v/>
      </c>
      <c r="AM844" s="453"/>
      <c r="AN844" s="453"/>
      <c r="AO844" s="449" t="str">
        <f t="shared" si="170"/>
        <v/>
      </c>
      <c r="AP844" s="456"/>
      <c r="AQ844" s="462"/>
    </row>
    <row r="845" spans="1:43" ht="31.5" outlineLevel="2">
      <c r="A845" s="455" t="e">
        <f>IF(C844&lt;&gt;"",$C$8:C844,A844)</f>
        <v>#VALUE!</v>
      </c>
      <c r="B845" s="443" t="str">
        <f>IF(C845&lt;&gt;"",COUNTA($C$8:C845),"")</f>
        <v/>
      </c>
      <c r="C845" s="443"/>
      <c r="D845" s="452"/>
      <c r="E845" s="453"/>
      <c r="F845" s="453"/>
      <c r="G845" s="453"/>
      <c r="H845" s="453"/>
      <c r="I845" s="453"/>
      <c r="J845" s="453"/>
      <c r="K845" s="456"/>
      <c r="L845" s="457"/>
      <c r="M845" s="458" t="str">
        <f>IF(K845&lt;&gt;"",VLOOKUP(K845,'DON GIA'!$S$1:$U$19,3,0),"")</f>
        <v/>
      </c>
      <c r="N845" s="458" t="str">
        <f>IF(K845&lt;&gt;"",VLOOKUP(K845,'DON GIA'!$S$1:$V$19,4,0),"")</f>
        <v/>
      </c>
      <c r="O845" s="458" t="str">
        <f t="shared" si="167"/>
        <v/>
      </c>
      <c r="P845" s="458" t="str">
        <f t="shared" si="168"/>
        <v/>
      </c>
      <c r="Q845" s="452" t="s">
        <v>35</v>
      </c>
      <c r="R845" s="453"/>
      <c r="S845" s="453"/>
      <c r="T845" s="459" t="str">
        <f>IF(Q845&lt;&gt;"",VLOOKUP(Q845,'DON GIA'!$H$1:$K$103,4,0),"")</f>
        <v/>
      </c>
      <c r="U845" s="459" t="str">
        <f t="shared" si="165"/>
        <v/>
      </c>
      <c r="V845" s="456" t="s">
        <v>1209</v>
      </c>
      <c r="W845" s="453" t="s">
        <v>27</v>
      </c>
      <c r="X845" s="460">
        <v>126.13</v>
      </c>
      <c r="Y845" s="461"/>
      <c r="Z845" s="459">
        <f>IF(V845&lt;&gt;"",VLOOKUP(V845,'DON GIA'!$A$1:$D$346,4,0),"")</f>
        <v>264499</v>
      </c>
      <c r="AA845" s="459">
        <f t="shared" si="166"/>
        <v>33361258.869999997</v>
      </c>
      <c r="AB845" s="452"/>
      <c r="AC845" s="452"/>
      <c r="AD845" s="452"/>
      <c r="AE845" s="452"/>
      <c r="AF845" s="452"/>
      <c r="AG845" s="453"/>
      <c r="AH845" s="452"/>
      <c r="AI845" s="453"/>
      <c r="AJ845" s="453"/>
      <c r="AK845" s="459" t="str">
        <f>IF(AH845&lt;&gt;"",VLOOKUP(AH845,'DON GIA'!$M$1:$P$9,4,0),"")</f>
        <v/>
      </c>
      <c r="AL845" s="459" t="str">
        <f t="shared" si="169"/>
        <v/>
      </c>
      <c r="AM845" s="453"/>
      <c r="AN845" s="453"/>
      <c r="AO845" s="449" t="str">
        <f t="shared" si="170"/>
        <v/>
      </c>
      <c r="AP845" s="456"/>
      <c r="AQ845" s="462"/>
    </row>
    <row r="846" spans="1:43" ht="63" outlineLevel="2">
      <c r="A846" s="455" t="e">
        <f>IF(C845&lt;&gt;"",$C$8:C845,A845)</f>
        <v>#VALUE!</v>
      </c>
      <c r="B846" s="443" t="str">
        <f>IF(C846&lt;&gt;"",COUNTA($C$8:C846),"")</f>
        <v/>
      </c>
      <c r="C846" s="443"/>
      <c r="D846" s="452"/>
      <c r="E846" s="453"/>
      <c r="F846" s="453"/>
      <c r="G846" s="453"/>
      <c r="H846" s="453"/>
      <c r="I846" s="453"/>
      <c r="J846" s="453"/>
      <c r="K846" s="456"/>
      <c r="L846" s="457"/>
      <c r="M846" s="458" t="str">
        <f>IF(K846&lt;&gt;"",VLOOKUP(K846,'DON GIA'!$S$1:$U$19,3,0),"")</f>
        <v/>
      </c>
      <c r="N846" s="458" t="str">
        <f>IF(K846&lt;&gt;"",VLOOKUP(K846,'DON GIA'!$S$1:$V$19,4,0),"")</f>
        <v/>
      </c>
      <c r="O846" s="458" t="str">
        <f t="shared" si="167"/>
        <v/>
      </c>
      <c r="P846" s="458" t="str">
        <f t="shared" si="168"/>
        <v/>
      </c>
      <c r="Q846" s="452" t="s">
        <v>35</v>
      </c>
      <c r="R846" s="453"/>
      <c r="S846" s="453"/>
      <c r="T846" s="459" t="str">
        <f>IF(Q846&lt;&gt;"",VLOOKUP(Q846,'DON GIA'!$H$1:$K$103,4,0),"")</f>
        <v/>
      </c>
      <c r="U846" s="459" t="str">
        <f t="shared" si="165"/>
        <v/>
      </c>
      <c r="V846" s="456" t="s">
        <v>1063</v>
      </c>
      <c r="W846" s="453" t="s">
        <v>27</v>
      </c>
      <c r="X846" s="460">
        <v>53</v>
      </c>
      <c r="Y846" s="461"/>
      <c r="Z846" s="459">
        <f>IF(V846&lt;&gt;"",VLOOKUP(V846,'DON GIA'!$A$1:$D$346,4,0),"")</f>
        <v>3941166</v>
      </c>
      <c r="AA846" s="459">
        <f t="shared" si="166"/>
        <v>208881798</v>
      </c>
      <c r="AB846" s="452"/>
      <c r="AC846" s="452" t="s">
        <v>29</v>
      </c>
      <c r="AD846" s="452" t="s">
        <v>30</v>
      </c>
      <c r="AE846" s="452" t="s">
        <v>31</v>
      </c>
      <c r="AF846" s="452" t="s">
        <v>32</v>
      </c>
      <c r="AG846" s="453"/>
      <c r="AH846" s="452"/>
      <c r="AI846" s="453"/>
      <c r="AJ846" s="453"/>
      <c r="AK846" s="459" t="str">
        <f>IF(AH846&lt;&gt;"",VLOOKUP(AH846,'DON GIA'!$M$1:$P$9,4,0),"")</f>
        <v/>
      </c>
      <c r="AL846" s="459" t="str">
        <f t="shared" si="169"/>
        <v/>
      </c>
      <c r="AM846" s="453"/>
      <c r="AN846" s="453"/>
      <c r="AO846" s="449" t="str">
        <f t="shared" si="170"/>
        <v/>
      </c>
      <c r="AP846" s="456"/>
      <c r="AQ846" s="462"/>
    </row>
    <row r="847" spans="1:43" ht="126" outlineLevel="2">
      <c r="A847" s="455" t="e">
        <f>IF(C846&lt;&gt;"",$C$8:C846,A846)</f>
        <v>#VALUE!</v>
      </c>
      <c r="B847" s="443" t="str">
        <f>IF(C847&lt;&gt;"",COUNTA($C$8:C847),"")</f>
        <v/>
      </c>
      <c r="C847" s="443"/>
      <c r="D847" s="452"/>
      <c r="E847" s="453"/>
      <c r="F847" s="453"/>
      <c r="G847" s="453"/>
      <c r="H847" s="453"/>
      <c r="I847" s="453"/>
      <c r="J847" s="453"/>
      <c r="K847" s="456"/>
      <c r="L847" s="457"/>
      <c r="M847" s="458" t="str">
        <f>IF(K847&lt;&gt;"",VLOOKUP(K847,'DON GIA'!$S$1:$U$19,3,0),"")</f>
        <v/>
      </c>
      <c r="N847" s="458" t="str">
        <f>IF(K847&lt;&gt;"",VLOOKUP(K847,'DON GIA'!$S$1:$V$19,4,0),"")</f>
        <v/>
      </c>
      <c r="O847" s="458" t="str">
        <f t="shared" si="167"/>
        <v/>
      </c>
      <c r="P847" s="458" t="str">
        <f t="shared" si="168"/>
        <v/>
      </c>
      <c r="Q847" s="452" t="s">
        <v>35</v>
      </c>
      <c r="R847" s="453"/>
      <c r="S847" s="453"/>
      <c r="T847" s="459" t="str">
        <f>IF(Q847&lt;&gt;"",VLOOKUP(Q847,'DON GIA'!$H$1:$K$103,4,0),"")</f>
        <v/>
      </c>
      <c r="U847" s="459" t="str">
        <f t="shared" si="165"/>
        <v/>
      </c>
      <c r="V847" s="456" t="s">
        <v>1080</v>
      </c>
      <c r="W847" s="453" t="s">
        <v>27</v>
      </c>
      <c r="X847" s="460">
        <v>7</v>
      </c>
      <c r="Y847" s="461"/>
      <c r="Z847" s="459">
        <f>IF(V847&lt;&gt;"",VLOOKUP(V847,'DON GIA'!$A$1:$D$346,4,0),"")</f>
        <v>10375629</v>
      </c>
      <c r="AA847" s="459">
        <f t="shared" si="166"/>
        <v>72629403</v>
      </c>
      <c r="AB847" s="452"/>
      <c r="AC847" s="452" t="s">
        <v>29</v>
      </c>
      <c r="AD847" s="452" t="s">
        <v>30</v>
      </c>
      <c r="AE847" s="452" t="s">
        <v>31</v>
      </c>
      <c r="AF847" s="452" t="s">
        <v>32</v>
      </c>
      <c r="AG847" s="453"/>
      <c r="AH847" s="452"/>
      <c r="AI847" s="453"/>
      <c r="AJ847" s="453"/>
      <c r="AK847" s="459" t="str">
        <f>IF(AH847&lt;&gt;"",VLOOKUP(AH847,'DON GIA'!$M$1:$P$9,4,0),"")</f>
        <v/>
      </c>
      <c r="AL847" s="459" t="str">
        <f t="shared" si="169"/>
        <v/>
      </c>
      <c r="AM847" s="453"/>
      <c r="AN847" s="453"/>
      <c r="AO847" s="449" t="str">
        <f t="shared" si="170"/>
        <v/>
      </c>
      <c r="AP847" s="456"/>
      <c r="AQ847" s="462"/>
    </row>
    <row r="848" spans="1:43" ht="63" outlineLevel="2">
      <c r="A848" s="455" t="e">
        <f>IF(C847&lt;&gt;"",$C$8:C847,A847)</f>
        <v>#VALUE!</v>
      </c>
      <c r="B848" s="443" t="str">
        <f>IF(C848&lt;&gt;"",COUNTA($C$8:C848),"")</f>
        <v/>
      </c>
      <c r="C848" s="443"/>
      <c r="D848" s="452"/>
      <c r="E848" s="453"/>
      <c r="F848" s="453"/>
      <c r="G848" s="453"/>
      <c r="H848" s="453"/>
      <c r="I848" s="453"/>
      <c r="J848" s="453"/>
      <c r="K848" s="456"/>
      <c r="L848" s="457"/>
      <c r="M848" s="458" t="str">
        <f>IF(K848&lt;&gt;"",VLOOKUP(K848,'DON GIA'!$S$1:$U$19,3,0),"")</f>
        <v/>
      </c>
      <c r="N848" s="458" t="str">
        <f>IF(K848&lt;&gt;"",VLOOKUP(K848,'DON GIA'!$S$1:$V$19,4,0),"")</f>
        <v/>
      </c>
      <c r="O848" s="458" t="str">
        <f t="shared" si="167"/>
        <v/>
      </c>
      <c r="P848" s="458" t="str">
        <f t="shared" si="168"/>
        <v/>
      </c>
      <c r="Q848" s="452" t="s">
        <v>35</v>
      </c>
      <c r="R848" s="453"/>
      <c r="S848" s="453"/>
      <c r="T848" s="459" t="str">
        <f>IF(Q848&lt;&gt;"",VLOOKUP(Q848,'DON GIA'!$H$1:$K$103,4,0),"")</f>
        <v/>
      </c>
      <c r="U848" s="459" t="str">
        <f t="shared" si="165"/>
        <v/>
      </c>
      <c r="V848" s="456" t="s">
        <v>1210</v>
      </c>
      <c r="W848" s="453" t="s">
        <v>27</v>
      </c>
      <c r="X848" s="460">
        <v>53</v>
      </c>
      <c r="Y848" s="461"/>
      <c r="Z848" s="459">
        <f>IF(V848&lt;&gt;"",VLOOKUP(V848,'DON GIA'!$A$1:$D$346,4,0),"")</f>
        <v>161275</v>
      </c>
      <c r="AA848" s="459">
        <f t="shared" si="166"/>
        <v>8547575</v>
      </c>
      <c r="AB848" s="452"/>
      <c r="AC848" s="452"/>
      <c r="AD848" s="452"/>
      <c r="AE848" s="452"/>
      <c r="AF848" s="452"/>
      <c r="AG848" s="453"/>
      <c r="AH848" s="452"/>
      <c r="AI848" s="453"/>
      <c r="AJ848" s="453"/>
      <c r="AK848" s="459" t="str">
        <f>IF(AH848&lt;&gt;"",VLOOKUP(AH848,'DON GIA'!$M$1:$P$9,4,0),"")</f>
        <v/>
      </c>
      <c r="AL848" s="459" t="str">
        <f t="shared" si="169"/>
        <v/>
      </c>
      <c r="AM848" s="453"/>
      <c r="AN848" s="453"/>
      <c r="AO848" s="449" t="str">
        <f t="shared" si="170"/>
        <v/>
      </c>
      <c r="AP848" s="456"/>
      <c r="AQ848" s="462"/>
    </row>
    <row r="849" spans="1:43" ht="63" outlineLevel="2">
      <c r="A849" s="455" t="e">
        <f>IF(C848&lt;&gt;"",$C$8:C848,A848)</f>
        <v>#VALUE!</v>
      </c>
      <c r="B849" s="443" t="str">
        <f>IF(C849&lt;&gt;"",COUNTA($C$8:C849),"")</f>
        <v/>
      </c>
      <c r="C849" s="443"/>
      <c r="D849" s="452"/>
      <c r="E849" s="453"/>
      <c r="F849" s="453"/>
      <c r="G849" s="453"/>
      <c r="H849" s="453"/>
      <c r="I849" s="453"/>
      <c r="J849" s="453"/>
      <c r="K849" s="456"/>
      <c r="L849" s="457"/>
      <c r="M849" s="458" t="str">
        <f>IF(K849&lt;&gt;"",VLOOKUP(K849,'DON GIA'!$S$1:$U$19,3,0),"")</f>
        <v/>
      </c>
      <c r="N849" s="458" t="str">
        <f>IF(K849&lt;&gt;"",VLOOKUP(K849,'DON GIA'!$S$1:$V$19,4,0),"")</f>
        <v/>
      </c>
      <c r="O849" s="458" t="str">
        <f t="shared" si="167"/>
        <v/>
      </c>
      <c r="P849" s="458" t="str">
        <f t="shared" si="168"/>
        <v/>
      </c>
      <c r="Q849" s="452" t="s">
        <v>35</v>
      </c>
      <c r="R849" s="453"/>
      <c r="S849" s="453"/>
      <c r="T849" s="459" t="str">
        <f>IF(Q849&lt;&gt;"",VLOOKUP(Q849,'DON GIA'!$H$1:$K$103,4,0),"")</f>
        <v/>
      </c>
      <c r="U849" s="459" t="str">
        <f t="shared" si="165"/>
        <v/>
      </c>
      <c r="V849" s="456" t="s">
        <v>1211</v>
      </c>
      <c r="W849" s="453" t="s">
        <v>27</v>
      </c>
      <c r="X849" s="460">
        <v>3.3</v>
      </c>
      <c r="Y849" s="461"/>
      <c r="Z849" s="459">
        <f>IF(V849&lt;&gt;"",VLOOKUP(V849,'DON GIA'!$A$1:$D$346,4,0),"")</f>
        <v>282038</v>
      </c>
      <c r="AA849" s="459">
        <f t="shared" si="166"/>
        <v>930725.39999999991</v>
      </c>
      <c r="AB849" s="452"/>
      <c r="AC849" s="452"/>
      <c r="AD849" s="452"/>
      <c r="AE849" s="452"/>
      <c r="AF849" s="452"/>
      <c r="AG849" s="453"/>
      <c r="AH849" s="452"/>
      <c r="AI849" s="453"/>
      <c r="AJ849" s="453"/>
      <c r="AK849" s="459" t="str">
        <f>IF(AH849&lt;&gt;"",VLOOKUP(AH849,'DON GIA'!$M$1:$P$9,4,0),"")</f>
        <v/>
      </c>
      <c r="AL849" s="459" t="str">
        <f t="shared" si="169"/>
        <v/>
      </c>
      <c r="AM849" s="453"/>
      <c r="AN849" s="453"/>
      <c r="AO849" s="449" t="str">
        <f t="shared" si="170"/>
        <v/>
      </c>
      <c r="AP849" s="456"/>
      <c r="AQ849" s="462"/>
    </row>
    <row r="850" spans="1:43" ht="31.5" outlineLevel="2">
      <c r="A850" s="455" t="e">
        <f>IF(C849&lt;&gt;"",$C$8:C849,A849)</f>
        <v>#VALUE!</v>
      </c>
      <c r="B850" s="443" t="str">
        <f>IF(C850&lt;&gt;"",COUNTA($C$8:C850),"")</f>
        <v/>
      </c>
      <c r="C850" s="443"/>
      <c r="D850" s="452"/>
      <c r="E850" s="453"/>
      <c r="F850" s="453"/>
      <c r="G850" s="453"/>
      <c r="H850" s="453"/>
      <c r="I850" s="453"/>
      <c r="J850" s="453"/>
      <c r="K850" s="456"/>
      <c r="L850" s="457"/>
      <c r="M850" s="458" t="str">
        <f>IF(K850&lt;&gt;"",VLOOKUP(K850,'DON GIA'!$S$1:$U$19,3,0),"")</f>
        <v/>
      </c>
      <c r="N850" s="458" t="str">
        <f>IF(K850&lt;&gt;"",VLOOKUP(K850,'DON GIA'!$S$1:$V$19,4,0),"")</f>
        <v/>
      </c>
      <c r="O850" s="458" t="str">
        <f t="shared" si="167"/>
        <v/>
      </c>
      <c r="P850" s="458" t="str">
        <f t="shared" si="168"/>
        <v/>
      </c>
      <c r="Q850" s="452" t="s">
        <v>35</v>
      </c>
      <c r="R850" s="453"/>
      <c r="S850" s="453"/>
      <c r="T850" s="459" t="str">
        <f>IF(Q850&lt;&gt;"",VLOOKUP(Q850,'DON GIA'!$H$1:$K$103,4,0),"")</f>
        <v/>
      </c>
      <c r="U850" s="459" t="str">
        <f t="shared" si="165"/>
        <v/>
      </c>
      <c r="V850" s="456" t="s">
        <v>1023</v>
      </c>
      <c r="W850" s="453" t="s">
        <v>38</v>
      </c>
      <c r="X850" s="460">
        <v>0.15</v>
      </c>
      <c r="Y850" s="461"/>
      <c r="Z850" s="459">
        <f>IF(V850&lt;&gt;"",VLOOKUP(V850,'DON GIA'!$A$1:$D$346,4,0),"")</f>
        <v>2523428</v>
      </c>
      <c r="AA850" s="459">
        <f t="shared" si="166"/>
        <v>378514.2</v>
      </c>
      <c r="AB850" s="452"/>
      <c r="AC850" s="452"/>
      <c r="AD850" s="452"/>
      <c r="AE850" s="452"/>
      <c r="AF850" s="452"/>
      <c r="AG850" s="453"/>
      <c r="AH850" s="452"/>
      <c r="AI850" s="453"/>
      <c r="AJ850" s="453"/>
      <c r="AK850" s="459" t="str">
        <f>IF(AH850&lt;&gt;"",VLOOKUP(AH850,'DON GIA'!$M$1:$P$9,4,0),"")</f>
        <v/>
      </c>
      <c r="AL850" s="459" t="str">
        <f t="shared" si="169"/>
        <v/>
      </c>
      <c r="AM850" s="453"/>
      <c r="AN850" s="453"/>
      <c r="AO850" s="449" t="str">
        <f t="shared" si="170"/>
        <v/>
      </c>
      <c r="AP850" s="456"/>
      <c r="AQ850" s="462"/>
    </row>
    <row r="851" spans="1:43" ht="31.5" outlineLevel="2">
      <c r="A851" s="455" t="e">
        <f>IF(C850&lt;&gt;"",$C$8:C850,A850)</f>
        <v>#VALUE!</v>
      </c>
      <c r="B851" s="443" t="str">
        <f>IF(C851&lt;&gt;"",COUNTA($C$8:C851),"")</f>
        <v/>
      </c>
      <c r="C851" s="443"/>
      <c r="D851" s="452"/>
      <c r="E851" s="453"/>
      <c r="F851" s="453"/>
      <c r="G851" s="453"/>
      <c r="H851" s="453"/>
      <c r="I851" s="453"/>
      <c r="J851" s="453"/>
      <c r="K851" s="456"/>
      <c r="L851" s="457"/>
      <c r="M851" s="458" t="str">
        <f>IF(K851&lt;&gt;"",VLOOKUP(K851,'DON GIA'!$S$1:$U$19,3,0),"")</f>
        <v/>
      </c>
      <c r="N851" s="458" t="str">
        <f>IF(K851&lt;&gt;"",VLOOKUP(K851,'DON GIA'!$S$1:$V$19,4,0),"")</f>
        <v/>
      </c>
      <c r="O851" s="458" t="str">
        <f t="shared" si="167"/>
        <v/>
      </c>
      <c r="P851" s="458" t="str">
        <f t="shared" si="168"/>
        <v/>
      </c>
      <c r="Q851" s="452" t="s">
        <v>35</v>
      </c>
      <c r="R851" s="453"/>
      <c r="S851" s="453"/>
      <c r="T851" s="459" t="str">
        <f>IF(Q851&lt;&gt;"",VLOOKUP(Q851,'DON GIA'!$H$1:$K$103,4,0),"")</f>
        <v/>
      </c>
      <c r="U851" s="459" t="str">
        <f t="shared" si="165"/>
        <v/>
      </c>
      <c r="V851" s="456" t="s">
        <v>1212</v>
      </c>
      <c r="W851" s="453" t="s">
        <v>27</v>
      </c>
      <c r="X851" s="460">
        <v>0.96</v>
      </c>
      <c r="Y851" s="461"/>
      <c r="Z851" s="459">
        <f>IF(V851&lt;&gt;"",VLOOKUP(V851,'DON GIA'!$A$1:$D$346,4,0),"")</f>
        <v>292949</v>
      </c>
      <c r="AA851" s="459">
        <f t="shared" si="166"/>
        <v>281231.03999999998</v>
      </c>
      <c r="AB851" s="452"/>
      <c r="AC851" s="452"/>
      <c r="AD851" s="452"/>
      <c r="AE851" s="452"/>
      <c r="AF851" s="452"/>
      <c r="AG851" s="453"/>
      <c r="AH851" s="452"/>
      <c r="AI851" s="453"/>
      <c r="AJ851" s="453"/>
      <c r="AK851" s="459" t="str">
        <f>IF(AH851&lt;&gt;"",VLOOKUP(AH851,'DON GIA'!$M$1:$P$9,4,0),"")</f>
        <v/>
      </c>
      <c r="AL851" s="459" t="str">
        <f t="shared" si="169"/>
        <v/>
      </c>
      <c r="AM851" s="453"/>
      <c r="AN851" s="453"/>
      <c r="AO851" s="449" t="str">
        <f t="shared" si="170"/>
        <v/>
      </c>
      <c r="AP851" s="456"/>
      <c r="AQ851" s="462"/>
    </row>
    <row r="852" spans="1:43" ht="63" outlineLevel="2">
      <c r="A852" s="455" t="e">
        <f>IF(C851&lt;&gt;"",$C$8:C851,A851)</f>
        <v>#VALUE!</v>
      </c>
      <c r="B852" s="443" t="str">
        <f>IF(C852&lt;&gt;"",COUNTA($C$8:C852),"")</f>
        <v/>
      </c>
      <c r="C852" s="443"/>
      <c r="D852" s="452"/>
      <c r="E852" s="453"/>
      <c r="F852" s="453"/>
      <c r="G852" s="453"/>
      <c r="H852" s="453"/>
      <c r="I852" s="453"/>
      <c r="J852" s="453"/>
      <c r="K852" s="456"/>
      <c r="L852" s="457"/>
      <c r="M852" s="458" t="str">
        <f>IF(K852&lt;&gt;"",VLOOKUP(K852,'DON GIA'!$S$1:$U$19,3,0),"")</f>
        <v/>
      </c>
      <c r="N852" s="458" t="str">
        <f>IF(K852&lt;&gt;"",VLOOKUP(K852,'DON GIA'!$S$1:$V$19,4,0),"")</f>
        <v/>
      </c>
      <c r="O852" s="458" t="str">
        <f t="shared" si="167"/>
        <v/>
      </c>
      <c r="P852" s="458" t="str">
        <f t="shared" si="168"/>
        <v/>
      </c>
      <c r="Q852" s="452" t="s">
        <v>35</v>
      </c>
      <c r="R852" s="453"/>
      <c r="S852" s="453"/>
      <c r="T852" s="459" t="str">
        <f>IF(Q852&lt;&gt;"",VLOOKUP(Q852,'DON GIA'!$H$1:$K$103,4,0),"")</f>
        <v/>
      </c>
      <c r="U852" s="459" t="str">
        <f t="shared" si="165"/>
        <v/>
      </c>
      <c r="V852" s="456" t="s">
        <v>1109</v>
      </c>
      <c r="W852" s="453" t="s">
        <v>27</v>
      </c>
      <c r="X852" s="460">
        <v>3.42</v>
      </c>
      <c r="Y852" s="461"/>
      <c r="Z852" s="459">
        <f>IF(V852&lt;&gt;"",VLOOKUP(V852,'DON GIA'!$A$1:$D$346,4,0),"")</f>
        <v>282038</v>
      </c>
      <c r="AA852" s="459">
        <f t="shared" si="166"/>
        <v>964569.96</v>
      </c>
      <c r="AB852" s="452"/>
      <c r="AC852" s="452"/>
      <c r="AD852" s="452"/>
      <c r="AE852" s="452"/>
      <c r="AF852" s="452"/>
      <c r="AG852" s="453"/>
      <c r="AH852" s="452"/>
      <c r="AI852" s="453"/>
      <c r="AJ852" s="453"/>
      <c r="AK852" s="459" t="str">
        <f>IF(AH852&lt;&gt;"",VLOOKUP(AH852,'DON GIA'!$M$1:$P$9,4,0),"")</f>
        <v/>
      </c>
      <c r="AL852" s="459" t="str">
        <f t="shared" si="169"/>
        <v/>
      </c>
      <c r="AM852" s="453"/>
      <c r="AN852" s="453"/>
      <c r="AO852" s="449" t="str">
        <f t="shared" si="170"/>
        <v/>
      </c>
      <c r="AP852" s="456"/>
      <c r="AQ852" s="462"/>
    </row>
    <row r="853" spans="1:43" ht="94.5" outlineLevel="2">
      <c r="A853" s="455" t="e">
        <f>IF(C852&lt;&gt;"",$C$8:C852,A852)</f>
        <v>#VALUE!</v>
      </c>
      <c r="B853" s="443" t="str">
        <f>IF(C853&lt;&gt;"",COUNTA($C$8:C853),"")</f>
        <v/>
      </c>
      <c r="C853" s="443"/>
      <c r="D853" s="452"/>
      <c r="E853" s="453"/>
      <c r="F853" s="453"/>
      <c r="G853" s="453"/>
      <c r="H853" s="453"/>
      <c r="I853" s="453"/>
      <c r="J853" s="453"/>
      <c r="K853" s="456"/>
      <c r="L853" s="457"/>
      <c r="M853" s="458" t="str">
        <f>IF(K853&lt;&gt;"",VLOOKUP(K853,'DON GIA'!$S$1:$U$19,3,0),"")</f>
        <v/>
      </c>
      <c r="N853" s="458" t="str">
        <f>IF(K853&lt;&gt;"",VLOOKUP(K853,'DON GIA'!$S$1:$V$19,4,0),"")</f>
        <v/>
      </c>
      <c r="O853" s="458" t="str">
        <f t="shared" si="167"/>
        <v/>
      </c>
      <c r="P853" s="458" t="str">
        <f t="shared" si="168"/>
        <v/>
      </c>
      <c r="Q853" s="452" t="s">
        <v>35</v>
      </c>
      <c r="R853" s="453"/>
      <c r="S853" s="453"/>
      <c r="T853" s="459" t="str">
        <f>IF(Q853&lt;&gt;"",VLOOKUP(Q853,'DON GIA'!$H$1:$K$103,4,0),"")</f>
        <v/>
      </c>
      <c r="U853" s="459" t="str">
        <f t="shared" si="165"/>
        <v/>
      </c>
      <c r="V853" s="456" t="s">
        <v>1213</v>
      </c>
      <c r="W853" s="453" t="s">
        <v>38</v>
      </c>
      <c r="X853" s="460">
        <v>0.42</v>
      </c>
      <c r="Y853" s="461"/>
      <c r="Z853" s="459">
        <f>IF(V853&lt;&gt;"",VLOOKUP(V853,'DON GIA'!$A$1:$D$346,4,0),"")</f>
        <v>2704619</v>
      </c>
      <c r="AA853" s="459">
        <f t="shared" si="166"/>
        <v>1135939.98</v>
      </c>
      <c r="AB853" s="452"/>
      <c r="AC853" s="452"/>
      <c r="AD853" s="452"/>
      <c r="AE853" s="452"/>
      <c r="AF853" s="452"/>
      <c r="AG853" s="453"/>
      <c r="AH853" s="452"/>
      <c r="AI853" s="453"/>
      <c r="AJ853" s="453"/>
      <c r="AK853" s="459" t="str">
        <f>IF(AH853&lt;&gt;"",VLOOKUP(AH853,'DON GIA'!$M$1:$P$9,4,0),"")</f>
        <v/>
      </c>
      <c r="AL853" s="459" t="str">
        <f t="shared" si="169"/>
        <v/>
      </c>
      <c r="AM853" s="453"/>
      <c r="AN853" s="453"/>
      <c r="AO853" s="449" t="str">
        <f t="shared" si="170"/>
        <v/>
      </c>
      <c r="AP853" s="456"/>
      <c r="AQ853" s="462"/>
    </row>
    <row r="854" spans="1:43" ht="94.5" outlineLevel="2">
      <c r="A854" s="455" t="e">
        <f>IF(C853&lt;&gt;"",$C$8:C853,A853)</f>
        <v>#VALUE!</v>
      </c>
      <c r="B854" s="443" t="str">
        <f>IF(C854&lt;&gt;"",COUNTA($C$8:C854),"")</f>
        <v/>
      </c>
      <c r="C854" s="443"/>
      <c r="D854" s="452"/>
      <c r="E854" s="453"/>
      <c r="F854" s="453"/>
      <c r="G854" s="453"/>
      <c r="H854" s="453"/>
      <c r="I854" s="453"/>
      <c r="J854" s="453"/>
      <c r="K854" s="456"/>
      <c r="L854" s="457"/>
      <c r="M854" s="458" t="str">
        <f>IF(K854&lt;&gt;"",VLOOKUP(K854,'DON GIA'!$S$1:$U$19,3,0),"")</f>
        <v/>
      </c>
      <c r="N854" s="458" t="str">
        <f>IF(K854&lt;&gt;"",VLOOKUP(K854,'DON GIA'!$S$1:$V$19,4,0),"")</f>
        <v/>
      </c>
      <c r="O854" s="458" t="str">
        <f t="shared" si="167"/>
        <v/>
      </c>
      <c r="P854" s="458" t="str">
        <f t="shared" si="168"/>
        <v/>
      </c>
      <c r="Q854" s="452" t="s">
        <v>35</v>
      </c>
      <c r="R854" s="453"/>
      <c r="S854" s="453"/>
      <c r="T854" s="459" t="str">
        <f>IF(Q854&lt;&gt;"",VLOOKUP(Q854,'DON GIA'!$H$1:$K$103,4,0),"")</f>
        <v/>
      </c>
      <c r="U854" s="459" t="str">
        <f t="shared" si="165"/>
        <v/>
      </c>
      <c r="V854" s="456" t="s">
        <v>1214</v>
      </c>
      <c r="W854" s="453" t="s">
        <v>27</v>
      </c>
      <c r="X854" s="460">
        <v>0.42</v>
      </c>
      <c r="Y854" s="461"/>
      <c r="Z854" s="459">
        <f>IF(V854&lt;&gt;"",VLOOKUP(V854,'DON GIA'!$A$1:$D$346,4,0),"")</f>
        <v>292949</v>
      </c>
      <c r="AA854" s="459">
        <f t="shared" si="166"/>
        <v>123038.58</v>
      </c>
      <c r="AB854" s="452"/>
      <c r="AC854" s="452"/>
      <c r="AD854" s="452"/>
      <c r="AE854" s="452"/>
      <c r="AF854" s="452"/>
      <c r="AG854" s="453"/>
      <c r="AH854" s="452"/>
      <c r="AI854" s="453"/>
      <c r="AJ854" s="453"/>
      <c r="AK854" s="459" t="str">
        <f>IF(AH854&lt;&gt;"",VLOOKUP(AH854,'DON GIA'!$M$1:$P$9,4,0),"")</f>
        <v/>
      </c>
      <c r="AL854" s="459" t="str">
        <f t="shared" si="169"/>
        <v/>
      </c>
      <c r="AM854" s="453"/>
      <c r="AN854" s="453"/>
      <c r="AO854" s="449" t="str">
        <f t="shared" si="170"/>
        <v/>
      </c>
      <c r="AP854" s="456"/>
      <c r="AQ854" s="462"/>
    </row>
    <row r="855" spans="1:43" ht="63" outlineLevel="2">
      <c r="A855" s="455" t="e">
        <f>IF(C854&lt;&gt;"",$C$8:C854,A854)</f>
        <v>#VALUE!</v>
      </c>
      <c r="B855" s="443" t="str">
        <f>IF(C855&lt;&gt;"",COUNTA($C$8:C855),"")</f>
        <v/>
      </c>
      <c r="C855" s="443"/>
      <c r="D855" s="452"/>
      <c r="E855" s="453"/>
      <c r="F855" s="453"/>
      <c r="G855" s="453"/>
      <c r="H855" s="453"/>
      <c r="I855" s="453"/>
      <c r="J855" s="453"/>
      <c r="K855" s="456"/>
      <c r="L855" s="457"/>
      <c r="M855" s="458" t="str">
        <f>IF(K855&lt;&gt;"",VLOOKUP(K855,'DON GIA'!$S$1:$U$19,3,0),"")</f>
        <v/>
      </c>
      <c r="N855" s="458" t="str">
        <f>IF(K855&lt;&gt;"",VLOOKUP(K855,'DON GIA'!$S$1:$V$19,4,0),"")</f>
        <v/>
      </c>
      <c r="O855" s="458" t="str">
        <f t="shared" si="167"/>
        <v/>
      </c>
      <c r="P855" s="458" t="str">
        <f t="shared" si="168"/>
        <v/>
      </c>
      <c r="Q855" s="452" t="s">
        <v>35</v>
      </c>
      <c r="R855" s="453"/>
      <c r="S855" s="453"/>
      <c r="T855" s="459" t="str">
        <f>IF(Q855&lt;&gt;"",VLOOKUP(Q855,'DON GIA'!$H$1:$K$103,4,0),"")</f>
        <v/>
      </c>
      <c r="U855" s="459" t="str">
        <f t="shared" si="165"/>
        <v/>
      </c>
      <c r="V855" s="456" t="s">
        <v>1009</v>
      </c>
      <c r="W855" s="453" t="s">
        <v>27</v>
      </c>
      <c r="X855" s="460">
        <v>74.75</v>
      </c>
      <c r="Y855" s="461"/>
      <c r="Z855" s="459">
        <f>IF(V855&lt;&gt;"",VLOOKUP(V855,'DON GIA'!$A$1:$D$346,4,0),"")</f>
        <v>282038</v>
      </c>
      <c r="AA855" s="459">
        <f t="shared" si="166"/>
        <v>21082340.5</v>
      </c>
      <c r="AB855" s="452"/>
      <c r="AC855" s="452"/>
      <c r="AD855" s="452"/>
      <c r="AE855" s="452"/>
      <c r="AF855" s="452"/>
      <c r="AG855" s="453"/>
      <c r="AH855" s="452"/>
      <c r="AI855" s="453"/>
      <c r="AJ855" s="453"/>
      <c r="AK855" s="459" t="str">
        <f>IF(AH855&lt;&gt;"",VLOOKUP(AH855,'DON GIA'!$M$1:$P$9,4,0),"")</f>
        <v/>
      </c>
      <c r="AL855" s="459" t="str">
        <f t="shared" si="169"/>
        <v/>
      </c>
      <c r="AM855" s="453"/>
      <c r="AN855" s="453"/>
      <c r="AO855" s="449" t="str">
        <f t="shared" si="170"/>
        <v/>
      </c>
      <c r="AP855" s="456"/>
      <c r="AQ855" s="462"/>
    </row>
    <row r="856" spans="1:43" ht="94.5" outlineLevel="2">
      <c r="A856" s="455" t="e">
        <f>IF(C855&lt;&gt;"",$C$8:C855,A855)</f>
        <v>#VALUE!</v>
      </c>
      <c r="B856" s="443" t="str">
        <f>IF(C856&lt;&gt;"",COUNTA($C$8:C856),"")</f>
        <v/>
      </c>
      <c r="C856" s="443"/>
      <c r="D856" s="452"/>
      <c r="E856" s="453"/>
      <c r="F856" s="453"/>
      <c r="G856" s="453"/>
      <c r="H856" s="453"/>
      <c r="I856" s="453"/>
      <c r="J856" s="453"/>
      <c r="K856" s="456"/>
      <c r="L856" s="457"/>
      <c r="M856" s="458" t="str">
        <f>IF(K856&lt;&gt;"",VLOOKUP(K856,'DON GIA'!$S$1:$U$19,3,0),"")</f>
        <v/>
      </c>
      <c r="N856" s="458" t="str">
        <f>IF(K856&lt;&gt;"",VLOOKUP(K856,'DON GIA'!$S$1:$V$19,4,0),"")</f>
        <v/>
      </c>
      <c r="O856" s="458" t="str">
        <f t="shared" si="167"/>
        <v/>
      </c>
      <c r="P856" s="458" t="str">
        <f t="shared" si="168"/>
        <v/>
      </c>
      <c r="Q856" s="452" t="s">
        <v>35</v>
      </c>
      <c r="R856" s="453"/>
      <c r="S856" s="453"/>
      <c r="T856" s="459" t="str">
        <f>IF(Q856&lt;&gt;"",VLOOKUP(Q856,'DON GIA'!$H$1:$K$103,4,0),"")</f>
        <v/>
      </c>
      <c r="U856" s="459" t="str">
        <f t="shared" si="165"/>
        <v/>
      </c>
      <c r="V856" s="456" t="s">
        <v>1005</v>
      </c>
      <c r="W856" s="453" t="s">
        <v>27</v>
      </c>
      <c r="X856" s="460">
        <v>55.2</v>
      </c>
      <c r="Y856" s="461"/>
      <c r="Z856" s="459">
        <f>IF(V856&lt;&gt;"",VLOOKUP(V856,'DON GIA'!$A$1:$D$346,4,0),"")</f>
        <v>5559129</v>
      </c>
      <c r="AA856" s="459">
        <f t="shared" si="166"/>
        <v>306863920.80000001</v>
      </c>
      <c r="AB856" s="452"/>
      <c r="AC856" s="452" t="s">
        <v>29</v>
      </c>
      <c r="AD856" s="452" t="s">
        <v>30</v>
      </c>
      <c r="AE856" s="452" t="s">
        <v>31</v>
      </c>
      <c r="AF856" s="452" t="s">
        <v>34</v>
      </c>
      <c r="AG856" s="453"/>
      <c r="AH856" s="452"/>
      <c r="AI856" s="453"/>
      <c r="AJ856" s="453"/>
      <c r="AK856" s="459" t="str">
        <f>IF(AH856&lt;&gt;"",VLOOKUP(AH856,'DON GIA'!$M$1:$P$9,4,0),"")</f>
        <v/>
      </c>
      <c r="AL856" s="459" t="str">
        <f t="shared" si="169"/>
        <v/>
      </c>
      <c r="AM856" s="453"/>
      <c r="AN856" s="453"/>
      <c r="AO856" s="449" t="str">
        <f t="shared" si="170"/>
        <v/>
      </c>
      <c r="AP856" s="456"/>
      <c r="AQ856" s="462"/>
    </row>
    <row r="857" spans="1:43" ht="126" outlineLevel="2">
      <c r="A857" s="455" t="e">
        <f>IF(C856&lt;&gt;"",$C$8:C856,A856)</f>
        <v>#VALUE!</v>
      </c>
      <c r="B857" s="443" t="str">
        <f>IF(C857&lt;&gt;"",COUNTA($C$8:C857),"")</f>
        <v/>
      </c>
      <c r="C857" s="443"/>
      <c r="D857" s="452"/>
      <c r="E857" s="453"/>
      <c r="F857" s="453"/>
      <c r="G857" s="453"/>
      <c r="H857" s="453"/>
      <c r="I857" s="453"/>
      <c r="J857" s="453"/>
      <c r="K857" s="456"/>
      <c r="L857" s="457"/>
      <c r="M857" s="458" t="str">
        <f>IF(K857&lt;&gt;"",VLOOKUP(K857,'DON GIA'!$S$1:$U$19,3,0),"")</f>
        <v/>
      </c>
      <c r="N857" s="458" t="str">
        <f>IF(K857&lt;&gt;"",VLOOKUP(K857,'DON GIA'!$S$1:$V$19,4,0),"")</f>
        <v/>
      </c>
      <c r="O857" s="458" t="str">
        <f t="shared" si="167"/>
        <v/>
      </c>
      <c r="P857" s="458" t="str">
        <f t="shared" si="168"/>
        <v/>
      </c>
      <c r="Q857" s="452" t="s">
        <v>35</v>
      </c>
      <c r="R857" s="453"/>
      <c r="S857" s="453"/>
      <c r="T857" s="459" t="str">
        <f>IF(Q857&lt;&gt;"",VLOOKUP(Q857,'DON GIA'!$H$1:$K$103,4,0),"")</f>
        <v/>
      </c>
      <c r="U857" s="459" t="str">
        <f t="shared" si="165"/>
        <v/>
      </c>
      <c r="V857" s="456" t="s">
        <v>1215</v>
      </c>
      <c r="W857" s="453" t="s">
        <v>27</v>
      </c>
      <c r="X857" s="460">
        <v>7.2</v>
      </c>
      <c r="Y857" s="461"/>
      <c r="Z857" s="459">
        <f>IF(V857&lt;&gt;"",VLOOKUP(V857,'DON GIA'!$A$1:$D$346,4,0),"")</f>
        <v>2613835</v>
      </c>
      <c r="AA857" s="459">
        <f t="shared" si="166"/>
        <v>18819612</v>
      </c>
      <c r="AB857" s="452"/>
      <c r="AC857" s="452" t="s">
        <v>34</v>
      </c>
      <c r="AD857" s="452" t="s">
        <v>30</v>
      </c>
      <c r="AE857" s="452" t="s">
        <v>31</v>
      </c>
      <c r="AF857" s="452" t="s">
        <v>34</v>
      </c>
      <c r="AG857" s="453"/>
      <c r="AH857" s="452"/>
      <c r="AI857" s="453"/>
      <c r="AJ857" s="453"/>
      <c r="AK857" s="459" t="str">
        <f>IF(AH857&lt;&gt;"",VLOOKUP(AH857,'DON GIA'!$M$1:$P$9,4,0),"")</f>
        <v/>
      </c>
      <c r="AL857" s="459" t="str">
        <f t="shared" si="169"/>
        <v/>
      </c>
      <c r="AM857" s="453"/>
      <c r="AN857" s="453"/>
      <c r="AO857" s="449" t="str">
        <f t="shared" si="170"/>
        <v/>
      </c>
      <c r="AP857" s="456"/>
      <c r="AQ857" s="462"/>
    </row>
    <row r="858" spans="1:43" ht="63" outlineLevel="2">
      <c r="A858" s="455" t="e">
        <f>IF(C857&lt;&gt;"",$C$8:C857,A857)</f>
        <v>#VALUE!</v>
      </c>
      <c r="B858" s="443" t="str">
        <f>IF(C858&lt;&gt;"",COUNTA($C$8:C858),"")</f>
        <v/>
      </c>
      <c r="C858" s="443"/>
      <c r="D858" s="452"/>
      <c r="E858" s="453"/>
      <c r="F858" s="453"/>
      <c r="G858" s="453"/>
      <c r="H858" s="453"/>
      <c r="I858" s="453"/>
      <c r="J858" s="453"/>
      <c r="K858" s="456"/>
      <c r="L858" s="457"/>
      <c r="M858" s="458" t="str">
        <f>IF(K858&lt;&gt;"",VLOOKUP(K858,'DON GIA'!$S$1:$U$19,3,0),"")</f>
        <v/>
      </c>
      <c r="N858" s="458" t="str">
        <f>IF(K858&lt;&gt;"",VLOOKUP(K858,'DON GIA'!$S$1:$V$19,4,0),"")</f>
        <v/>
      </c>
      <c r="O858" s="458" t="str">
        <f t="shared" si="167"/>
        <v/>
      </c>
      <c r="P858" s="458" t="str">
        <f t="shared" si="168"/>
        <v/>
      </c>
      <c r="Q858" s="452" t="s">
        <v>35</v>
      </c>
      <c r="R858" s="453"/>
      <c r="S858" s="453"/>
      <c r="T858" s="459" t="str">
        <f>IF(Q858&lt;&gt;"",VLOOKUP(Q858,'DON GIA'!$H$1:$K$103,4,0),"")</f>
        <v/>
      </c>
      <c r="U858" s="459" t="str">
        <f t="shared" si="165"/>
        <v/>
      </c>
      <c r="V858" s="456" t="s">
        <v>1210</v>
      </c>
      <c r="W858" s="453" t="s">
        <v>27</v>
      </c>
      <c r="X858" s="460">
        <v>55.2</v>
      </c>
      <c r="Y858" s="461"/>
      <c r="Z858" s="459">
        <f>IF(V858&lt;&gt;"",VLOOKUP(V858,'DON GIA'!$A$1:$D$346,4,0),"")</f>
        <v>161275</v>
      </c>
      <c r="AA858" s="459">
        <f t="shared" si="166"/>
        <v>8902380</v>
      </c>
      <c r="AB858" s="452"/>
      <c r="AC858" s="452"/>
      <c r="AD858" s="452"/>
      <c r="AE858" s="452"/>
      <c r="AF858" s="452"/>
      <c r="AG858" s="453"/>
      <c r="AH858" s="452"/>
      <c r="AI858" s="453"/>
      <c r="AJ858" s="453"/>
      <c r="AK858" s="459" t="str">
        <f>IF(AH858&lt;&gt;"",VLOOKUP(AH858,'DON GIA'!$M$1:$P$9,4,0),"")</f>
        <v/>
      </c>
      <c r="AL858" s="459" t="str">
        <f t="shared" si="169"/>
        <v/>
      </c>
      <c r="AM858" s="453"/>
      <c r="AN858" s="453"/>
      <c r="AO858" s="449" t="str">
        <f t="shared" si="170"/>
        <v/>
      </c>
      <c r="AP858" s="456"/>
      <c r="AQ858" s="462"/>
    </row>
    <row r="859" spans="1:43" ht="63" outlineLevel="2">
      <c r="A859" s="455" t="e">
        <f>IF(C858&lt;&gt;"",$C$8:C858,A858)</f>
        <v>#VALUE!</v>
      </c>
      <c r="B859" s="443" t="str">
        <f>IF(C859&lt;&gt;"",COUNTA($C$8:C859),"")</f>
        <v/>
      </c>
      <c r="C859" s="443"/>
      <c r="D859" s="452"/>
      <c r="E859" s="453"/>
      <c r="F859" s="453"/>
      <c r="G859" s="453"/>
      <c r="H859" s="453"/>
      <c r="I859" s="453"/>
      <c r="J859" s="453"/>
      <c r="K859" s="456"/>
      <c r="L859" s="457"/>
      <c r="M859" s="458" t="str">
        <f>IF(K859&lt;&gt;"",VLOOKUP(K859,'DON GIA'!$S$1:$U$19,3,0),"")</f>
        <v/>
      </c>
      <c r="N859" s="458" t="str">
        <f>IF(K859&lt;&gt;"",VLOOKUP(K859,'DON GIA'!$S$1:$V$19,4,0),"")</f>
        <v/>
      </c>
      <c r="O859" s="458" t="str">
        <f t="shared" si="167"/>
        <v/>
      </c>
      <c r="P859" s="458" t="str">
        <f t="shared" si="168"/>
        <v/>
      </c>
      <c r="Q859" s="452" t="s">
        <v>35</v>
      </c>
      <c r="R859" s="453"/>
      <c r="S859" s="453"/>
      <c r="T859" s="459" t="str">
        <f>IF(Q859&lt;&gt;"",VLOOKUP(Q859,'DON GIA'!$H$1:$K$103,4,0),"")</f>
        <v/>
      </c>
      <c r="U859" s="459" t="str">
        <f t="shared" si="165"/>
        <v/>
      </c>
      <c r="V859" s="456" t="s">
        <v>1211</v>
      </c>
      <c r="W859" s="453" t="s">
        <v>27</v>
      </c>
      <c r="X859" s="460">
        <v>3.3</v>
      </c>
      <c r="Y859" s="461"/>
      <c r="Z859" s="459">
        <f>IF(V859&lt;&gt;"",VLOOKUP(V859,'DON GIA'!$A$1:$D$346,4,0),"")</f>
        <v>282038</v>
      </c>
      <c r="AA859" s="459">
        <f t="shared" si="166"/>
        <v>930725.39999999991</v>
      </c>
      <c r="AB859" s="452"/>
      <c r="AC859" s="452"/>
      <c r="AD859" s="452"/>
      <c r="AE859" s="452"/>
      <c r="AF859" s="452"/>
      <c r="AG859" s="453"/>
      <c r="AH859" s="452"/>
      <c r="AI859" s="453"/>
      <c r="AJ859" s="453"/>
      <c r="AK859" s="459" t="str">
        <f>IF(AH859&lt;&gt;"",VLOOKUP(AH859,'DON GIA'!$M$1:$P$9,4,0),"")</f>
        <v/>
      </c>
      <c r="AL859" s="459" t="str">
        <f t="shared" si="169"/>
        <v/>
      </c>
      <c r="AM859" s="453"/>
      <c r="AN859" s="453"/>
      <c r="AO859" s="449" t="str">
        <f t="shared" si="170"/>
        <v/>
      </c>
      <c r="AP859" s="456"/>
      <c r="AQ859" s="462"/>
    </row>
    <row r="860" spans="1:43" ht="31.5" outlineLevel="2">
      <c r="A860" s="455" t="e">
        <f>IF(C859&lt;&gt;"",$C$8:C859,A859)</f>
        <v>#VALUE!</v>
      </c>
      <c r="B860" s="443" t="str">
        <f>IF(C860&lt;&gt;"",COUNTA($C$8:C860),"")</f>
        <v/>
      </c>
      <c r="C860" s="443"/>
      <c r="D860" s="452"/>
      <c r="E860" s="453"/>
      <c r="F860" s="453"/>
      <c r="G860" s="453"/>
      <c r="H860" s="453"/>
      <c r="I860" s="453"/>
      <c r="J860" s="453"/>
      <c r="K860" s="456"/>
      <c r="L860" s="457"/>
      <c r="M860" s="458" t="str">
        <f>IF(K860&lt;&gt;"",VLOOKUP(K860,'DON GIA'!$S$1:$U$19,3,0),"")</f>
        <v/>
      </c>
      <c r="N860" s="458" t="str">
        <f>IF(K860&lt;&gt;"",VLOOKUP(K860,'DON GIA'!$S$1:$V$19,4,0),"")</f>
        <v/>
      </c>
      <c r="O860" s="458" t="str">
        <f t="shared" si="167"/>
        <v/>
      </c>
      <c r="P860" s="458" t="str">
        <f t="shared" si="168"/>
        <v/>
      </c>
      <c r="Q860" s="452" t="s">
        <v>35</v>
      </c>
      <c r="R860" s="453"/>
      <c r="S860" s="453"/>
      <c r="T860" s="459" t="str">
        <f>IF(Q860&lt;&gt;"",VLOOKUP(Q860,'DON GIA'!$H$1:$K$103,4,0),"")</f>
        <v/>
      </c>
      <c r="U860" s="459" t="str">
        <f t="shared" si="165"/>
        <v/>
      </c>
      <c r="V860" s="456" t="s">
        <v>1023</v>
      </c>
      <c r="W860" s="453" t="s">
        <v>38</v>
      </c>
      <c r="X860" s="460">
        <v>0.16</v>
      </c>
      <c r="Y860" s="461"/>
      <c r="Z860" s="459">
        <f>IF(V860&lt;&gt;"",VLOOKUP(V860,'DON GIA'!$A$1:$D$346,4,0),"")</f>
        <v>2523428</v>
      </c>
      <c r="AA860" s="459">
        <f t="shared" si="166"/>
        <v>403748.48</v>
      </c>
      <c r="AB860" s="452"/>
      <c r="AC860" s="452"/>
      <c r="AD860" s="452"/>
      <c r="AE860" s="452"/>
      <c r="AF860" s="452"/>
      <c r="AG860" s="453"/>
      <c r="AH860" s="452"/>
      <c r="AI860" s="453"/>
      <c r="AJ860" s="453"/>
      <c r="AK860" s="459" t="str">
        <f>IF(AH860&lt;&gt;"",VLOOKUP(AH860,'DON GIA'!$M$1:$P$9,4,0),"")</f>
        <v/>
      </c>
      <c r="AL860" s="459" t="str">
        <f t="shared" si="169"/>
        <v/>
      </c>
      <c r="AM860" s="453"/>
      <c r="AN860" s="453"/>
      <c r="AO860" s="449" t="str">
        <f t="shared" si="170"/>
        <v/>
      </c>
      <c r="AP860" s="456"/>
      <c r="AQ860" s="462"/>
    </row>
    <row r="861" spans="1:43" ht="31.5" outlineLevel="2">
      <c r="A861" s="455" t="e">
        <f>IF(C860&lt;&gt;"",$C$8:C860,A860)</f>
        <v>#VALUE!</v>
      </c>
      <c r="B861" s="443" t="str">
        <f>IF(C861&lt;&gt;"",COUNTA($C$8:C861),"")</f>
        <v/>
      </c>
      <c r="C861" s="443"/>
      <c r="D861" s="452"/>
      <c r="E861" s="453"/>
      <c r="F861" s="453"/>
      <c r="G861" s="453"/>
      <c r="H861" s="453"/>
      <c r="I861" s="453"/>
      <c r="J861" s="453"/>
      <c r="K861" s="456"/>
      <c r="L861" s="457"/>
      <c r="M861" s="458" t="str">
        <f>IF(K861&lt;&gt;"",VLOOKUP(K861,'DON GIA'!$S$1:$U$19,3,0),"")</f>
        <v/>
      </c>
      <c r="N861" s="458" t="str">
        <f>IF(K861&lt;&gt;"",VLOOKUP(K861,'DON GIA'!$S$1:$V$19,4,0),"")</f>
        <v/>
      </c>
      <c r="O861" s="458" t="str">
        <f t="shared" si="167"/>
        <v/>
      </c>
      <c r="P861" s="458" t="str">
        <f t="shared" si="168"/>
        <v/>
      </c>
      <c r="Q861" s="452" t="s">
        <v>35</v>
      </c>
      <c r="R861" s="453"/>
      <c r="S861" s="453"/>
      <c r="T861" s="459" t="str">
        <f>IF(Q861&lt;&gt;"",VLOOKUP(Q861,'DON GIA'!$H$1:$K$103,4,0),"")</f>
        <v/>
      </c>
      <c r="U861" s="459" t="str">
        <f t="shared" si="165"/>
        <v/>
      </c>
      <c r="V861" s="456" t="s">
        <v>1212</v>
      </c>
      <c r="W861" s="453" t="s">
        <v>27</v>
      </c>
      <c r="X861" s="460">
        <v>1.1200000000000001</v>
      </c>
      <c r="Y861" s="461"/>
      <c r="Z861" s="459">
        <f>IF(V861&lt;&gt;"",VLOOKUP(V861,'DON GIA'!$A$1:$D$346,4,0),"")</f>
        <v>292949</v>
      </c>
      <c r="AA861" s="459">
        <f t="shared" si="166"/>
        <v>328102.88</v>
      </c>
      <c r="AB861" s="452"/>
      <c r="AC861" s="452"/>
      <c r="AD861" s="452"/>
      <c r="AE861" s="452"/>
      <c r="AF861" s="452"/>
      <c r="AG861" s="453"/>
      <c r="AH861" s="452"/>
      <c r="AI861" s="453"/>
      <c r="AJ861" s="453"/>
      <c r="AK861" s="459" t="str">
        <f>IF(AH861&lt;&gt;"",VLOOKUP(AH861,'DON GIA'!$M$1:$P$9,4,0),"")</f>
        <v/>
      </c>
      <c r="AL861" s="459" t="str">
        <f t="shared" si="169"/>
        <v/>
      </c>
      <c r="AM861" s="453"/>
      <c r="AN861" s="453"/>
      <c r="AO861" s="449" t="str">
        <f t="shared" si="170"/>
        <v/>
      </c>
      <c r="AP861" s="456"/>
      <c r="AQ861" s="462"/>
    </row>
    <row r="862" spans="1:43" ht="63" outlineLevel="2">
      <c r="A862" s="455" t="e">
        <f>IF(C861&lt;&gt;"",$C$8:C861,A861)</f>
        <v>#VALUE!</v>
      </c>
      <c r="B862" s="443" t="str">
        <f>IF(C862&lt;&gt;"",COUNTA($C$8:C862),"")</f>
        <v/>
      </c>
      <c r="C862" s="443"/>
      <c r="D862" s="452"/>
      <c r="E862" s="453"/>
      <c r="F862" s="453"/>
      <c r="G862" s="453"/>
      <c r="H862" s="453"/>
      <c r="I862" s="453"/>
      <c r="J862" s="453"/>
      <c r="K862" s="456"/>
      <c r="L862" s="457"/>
      <c r="M862" s="458" t="str">
        <f>IF(K862&lt;&gt;"",VLOOKUP(K862,'DON GIA'!$S$1:$U$19,3,0),"")</f>
        <v/>
      </c>
      <c r="N862" s="458" t="str">
        <f>IF(K862&lt;&gt;"",VLOOKUP(K862,'DON GIA'!$S$1:$V$19,4,0),"")</f>
        <v/>
      </c>
      <c r="O862" s="458" t="str">
        <f t="shared" si="167"/>
        <v/>
      </c>
      <c r="P862" s="458" t="str">
        <f t="shared" si="168"/>
        <v/>
      </c>
      <c r="Q862" s="452" t="s">
        <v>35</v>
      </c>
      <c r="R862" s="453"/>
      <c r="S862" s="453"/>
      <c r="T862" s="459" t="str">
        <f>IF(Q862&lt;&gt;"",VLOOKUP(Q862,'DON GIA'!$H$1:$K$103,4,0),"")</f>
        <v/>
      </c>
      <c r="U862" s="459" t="str">
        <f t="shared" si="165"/>
        <v/>
      </c>
      <c r="V862" s="456" t="s">
        <v>1109</v>
      </c>
      <c r="W862" s="453" t="s">
        <v>27</v>
      </c>
      <c r="X862" s="460">
        <v>2.72</v>
      </c>
      <c r="Y862" s="461"/>
      <c r="Z862" s="459">
        <f>IF(V862&lt;&gt;"",VLOOKUP(V862,'DON GIA'!$A$1:$D$346,4,0),"")</f>
        <v>282038</v>
      </c>
      <c r="AA862" s="459">
        <f t="shared" si="166"/>
        <v>767143.3600000001</v>
      </c>
      <c r="AB862" s="452"/>
      <c r="AC862" s="452"/>
      <c r="AD862" s="452"/>
      <c r="AE862" s="452"/>
      <c r="AF862" s="452"/>
      <c r="AG862" s="453"/>
      <c r="AH862" s="452"/>
      <c r="AI862" s="453"/>
      <c r="AJ862" s="453"/>
      <c r="AK862" s="459" t="str">
        <f>IF(AH862&lt;&gt;"",VLOOKUP(AH862,'DON GIA'!$M$1:$P$9,4,0),"")</f>
        <v/>
      </c>
      <c r="AL862" s="459" t="str">
        <f t="shared" si="169"/>
        <v/>
      </c>
      <c r="AM862" s="453"/>
      <c r="AN862" s="453"/>
      <c r="AO862" s="449" t="str">
        <f t="shared" si="170"/>
        <v/>
      </c>
      <c r="AP862" s="456"/>
      <c r="AQ862" s="462"/>
    </row>
    <row r="863" spans="1:43" ht="94.5" outlineLevel="2">
      <c r="A863" s="455" t="e">
        <f>IF(C862&lt;&gt;"",$C$8:C862,A862)</f>
        <v>#VALUE!</v>
      </c>
      <c r="B863" s="443" t="str">
        <f>IF(C863&lt;&gt;"",COUNTA($C$8:C863),"")</f>
        <v/>
      </c>
      <c r="C863" s="443"/>
      <c r="D863" s="452"/>
      <c r="E863" s="453"/>
      <c r="F863" s="453"/>
      <c r="G863" s="453"/>
      <c r="H863" s="453"/>
      <c r="I863" s="453"/>
      <c r="J863" s="453"/>
      <c r="K863" s="456"/>
      <c r="L863" s="457"/>
      <c r="M863" s="458" t="str">
        <f>IF(K863&lt;&gt;"",VLOOKUP(K863,'DON GIA'!$S$1:$U$19,3,0),"")</f>
        <v/>
      </c>
      <c r="N863" s="458" t="str">
        <f>IF(K863&lt;&gt;"",VLOOKUP(K863,'DON GIA'!$S$1:$V$19,4,0),"")</f>
        <v/>
      </c>
      <c r="O863" s="458" t="str">
        <f t="shared" si="167"/>
        <v/>
      </c>
      <c r="P863" s="458" t="str">
        <f t="shared" si="168"/>
        <v/>
      </c>
      <c r="Q863" s="452" t="s">
        <v>35</v>
      </c>
      <c r="R863" s="453"/>
      <c r="S863" s="453"/>
      <c r="T863" s="459" t="str">
        <f>IF(Q863&lt;&gt;"",VLOOKUP(Q863,'DON GIA'!$H$1:$K$103,4,0),"")</f>
        <v/>
      </c>
      <c r="U863" s="459" t="str">
        <f t="shared" si="165"/>
        <v/>
      </c>
      <c r="V863" s="456" t="s">
        <v>1213</v>
      </c>
      <c r="W863" s="453" t="s">
        <v>38</v>
      </c>
      <c r="X863" s="460">
        <v>0.42</v>
      </c>
      <c r="Y863" s="461"/>
      <c r="Z863" s="459">
        <f>IF(V863&lt;&gt;"",VLOOKUP(V863,'DON GIA'!$A$1:$D$346,4,0),"")</f>
        <v>2704619</v>
      </c>
      <c r="AA863" s="459">
        <f t="shared" si="166"/>
        <v>1135939.98</v>
      </c>
      <c r="AB863" s="452"/>
      <c r="AC863" s="452"/>
      <c r="AD863" s="452"/>
      <c r="AE863" s="452"/>
      <c r="AF863" s="452"/>
      <c r="AG863" s="453"/>
      <c r="AH863" s="452"/>
      <c r="AI863" s="453"/>
      <c r="AJ863" s="453"/>
      <c r="AK863" s="459" t="str">
        <f>IF(AH863&lt;&gt;"",VLOOKUP(AH863,'DON GIA'!$M$1:$P$9,4,0),"")</f>
        <v/>
      </c>
      <c r="AL863" s="459" t="str">
        <f t="shared" si="169"/>
        <v/>
      </c>
      <c r="AM863" s="453"/>
      <c r="AN863" s="453"/>
      <c r="AO863" s="449" t="str">
        <f t="shared" si="170"/>
        <v/>
      </c>
      <c r="AP863" s="456"/>
      <c r="AQ863" s="462"/>
    </row>
    <row r="864" spans="1:43" ht="94.5" outlineLevel="2">
      <c r="A864" s="455" t="e">
        <f>IF(C863&lt;&gt;"",$C$8:C863,A863)</f>
        <v>#VALUE!</v>
      </c>
      <c r="B864" s="443" t="str">
        <f>IF(C864&lt;&gt;"",COUNTA($C$8:C864),"")</f>
        <v/>
      </c>
      <c r="C864" s="443"/>
      <c r="D864" s="452"/>
      <c r="E864" s="453"/>
      <c r="F864" s="453"/>
      <c r="G864" s="453"/>
      <c r="H864" s="453"/>
      <c r="I864" s="453"/>
      <c r="J864" s="453"/>
      <c r="K864" s="456"/>
      <c r="L864" s="457"/>
      <c r="M864" s="458" t="str">
        <f>IF(K864&lt;&gt;"",VLOOKUP(K864,'DON GIA'!$S$1:$U$19,3,0),"")</f>
        <v/>
      </c>
      <c r="N864" s="458" t="str">
        <f>IF(K864&lt;&gt;"",VLOOKUP(K864,'DON GIA'!$S$1:$V$19,4,0),"")</f>
        <v/>
      </c>
      <c r="O864" s="458" t="str">
        <f t="shared" si="167"/>
        <v/>
      </c>
      <c r="P864" s="458" t="str">
        <f t="shared" si="168"/>
        <v/>
      </c>
      <c r="Q864" s="452" t="s">
        <v>35</v>
      </c>
      <c r="R864" s="453"/>
      <c r="S864" s="453"/>
      <c r="T864" s="459" t="str">
        <f>IF(Q864&lt;&gt;"",VLOOKUP(Q864,'DON GIA'!$H$1:$K$103,4,0),"")</f>
        <v/>
      </c>
      <c r="U864" s="459" t="str">
        <f t="shared" si="165"/>
        <v/>
      </c>
      <c r="V864" s="456" t="s">
        <v>1214</v>
      </c>
      <c r="W864" s="453" t="s">
        <v>27</v>
      </c>
      <c r="X864" s="460">
        <v>0.42</v>
      </c>
      <c r="Y864" s="461"/>
      <c r="Z864" s="459">
        <f>IF(V864&lt;&gt;"",VLOOKUP(V864,'DON GIA'!$A$1:$D$346,4,0),"")</f>
        <v>292949</v>
      </c>
      <c r="AA864" s="459">
        <f t="shared" si="166"/>
        <v>123038.58</v>
      </c>
      <c r="AB864" s="452"/>
      <c r="AC864" s="452"/>
      <c r="AD864" s="452"/>
      <c r="AE864" s="452"/>
      <c r="AF864" s="452"/>
      <c r="AG864" s="453"/>
      <c r="AH864" s="452"/>
      <c r="AI864" s="453"/>
      <c r="AJ864" s="453"/>
      <c r="AK864" s="459" t="str">
        <f>IF(AH864&lt;&gt;"",VLOOKUP(AH864,'DON GIA'!$M$1:$P$9,4,0),"")</f>
        <v/>
      </c>
      <c r="AL864" s="459" t="str">
        <f t="shared" si="169"/>
        <v/>
      </c>
      <c r="AM864" s="453"/>
      <c r="AN864" s="453"/>
      <c r="AO864" s="449" t="str">
        <f t="shared" si="170"/>
        <v/>
      </c>
      <c r="AP864" s="456"/>
      <c r="AQ864" s="462"/>
    </row>
    <row r="865" spans="1:43" ht="63" outlineLevel="2">
      <c r="A865" s="455" t="e">
        <f>IF(C864&lt;&gt;"",$C$8:C864,A864)</f>
        <v>#VALUE!</v>
      </c>
      <c r="B865" s="443" t="str">
        <f>IF(C865&lt;&gt;"",COUNTA($C$8:C865),"")</f>
        <v/>
      </c>
      <c r="C865" s="443"/>
      <c r="D865" s="452"/>
      <c r="E865" s="453"/>
      <c r="F865" s="453"/>
      <c r="G865" s="453"/>
      <c r="H865" s="453"/>
      <c r="I865" s="453"/>
      <c r="J865" s="453"/>
      <c r="K865" s="456"/>
      <c r="L865" s="457"/>
      <c r="M865" s="458" t="str">
        <f>IF(K865&lt;&gt;"",VLOOKUP(K865,'DON GIA'!$S$1:$U$19,3,0),"")</f>
        <v/>
      </c>
      <c r="N865" s="458" t="str">
        <f>IF(K865&lt;&gt;"",VLOOKUP(K865,'DON GIA'!$S$1:$V$19,4,0),"")</f>
        <v/>
      </c>
      <c r="O865" s="458" t="str">
        <f t="shared" si="167"/>
        <v/>
      </c>
      <c r="P865" s="458" t="str">
        <f t="shared" si="168"/>
        <v/>
      </c>
      <c r="Q865" s="452" t="s">
        <v>35</v>
      </c>
      <c r="R865" s="453"/>
      <c r="S865" s="453"/>
      <c r="T865" s="459" t="str">
        <f>IF(Q865&lt;&gt;"",VLOOKUP(Q865,'DON GIA'!$H$1:$K$103,4,0),"")</f>
        <v/>
      </c>
      <c r="U865" s="459" t="str">
        <f t="shared" si="165"/>
        <v/>
      </c>
      <c r="V865" s="456" t="s">
        <v>1009</v>
      </c>
      <c r="W865" s="453" t="s">
        <v>27</v>
      </c>
      <c r="X865" s="460">
        <f>92.1+9.75</f>
        <v>101.85</v>
      </c>
      <c r="Y865" s="461"/>
      <c r="Z865" s="459">
        <f>IF(V865&lt;&gt;"",VLOOKUP(V865,'DON GIA'!$A$1:$D$346,4,0),"")</f>
        <v>282038</v>
      </c>
      <c r="AA865" s="459">
        <f t="shared" si="166"/>
        <v>28725570.299999997</v>
      </c>
      <c r="AB865" s="452"/>
      <c r="AC865" s="452"/>
      <c r="AD865" s="452"/>
      <c r="AE865" s="452"/>
      <c r="AF865" s="452"/>
      <c r="AG865" s="453"/>
      <c r="AH865" s="452"/>
      <c r="AI865" s="453"/>
      <c r="AJ865" s="453"/>
      <c r="AK865" s="459" t="str">
        <f>IF(AH865&lt;&gt;"",VLOOKUP(AH865,'DON GIA'!$M$1:$P$9,4,0),"")</f>
        <v/>
      </c>
      <c r="AL865" s="459" t="str">
        <f t="shared" si="169"/>
        <v/>
      </c>
      <c r="AM865" s="453"/>
      <c r="AN865" s="453"/>
      <c r="AO865" s="449" t="str">
        <f t="shared" si="170"/>
        <v/>
      </c>
      <c r="AP865" s="456"/>
      <c r="AQ865" s="462"/>
    </row>
    <row r="866" spans="1:43" ht="94.5" outlineLevel="2">
      <c r="A866" s="455" t="e">
        <f>IF(C865&lt;&gt;"",$C$8:C865,A865)</f>
        <v>#VALUE!</v>
      </c>
      <c r="B866" s="443" t="str">
        <f>IF(C866&lt;&gt;"",COUNTA($C$8:C866),"")</f>
        <v/>
      </c>
      <c r="C866" s="443"/>
      <c r="D866" s="452"/>
      <c r="E866" s="453"/>
      <c r="F866" s="453"/>
      <c r="G866" s="453"/>
      <c r="H866" s="453"/>
      <c r="I866" s="453"/>
      <c r="J866" s="453"/>
      <c r="K866" s="456"/>
      <c r="L866" s="457"/>
      <c r="M866" s="458" t="str">
        <f>IF(K866&lt;&gt;"",VLOOKUP(K866,'DON GIA'!$S$1:$U$19,3,0),"")</f>
        <v/>
      </c>
      <c r="N866" s="458" t="str">
        <f>IF(K866&lt;&gt;"",VLOOKUP(K866,'DON GIA'!$S$1:$V$19,4,0),"")</f>
        <v/>
      </c>
      <c r="O866" s="458" t="str">
        <f t="shared" si="167"/>
        <v/>
      </c>
      <c r="P866" s="458" t="str">
        <f t="shared" si="168"/>
        <v/>
      </c>
      <c r="Q866" s="452" t="s">
        <v>35</v>
      </c>
      <c r="R866" s="453"/>
      <c r="S866" s="453"/>
      <c r="T866" s="459" t="str">
        <f>IF(Q866&lt;&gt;"",VLOOKUP(Q866,'DON GIA'!$H$1:$K$103,4,0),"")</f>
        <v/>
      </c>
      <c r="U866" s="459" t="str">
        <f t="shared" si="165"/>
        <v/>
      </c>
      <c r="V866" s="456" t="s">
        <v>1005</v>
      </c>
      <c r="W866" s="453" t="s">
        <v>27</v>
      </c>
      <c r="X866" s="460">
        <v>60.71</v>
      </c>
      <c r="Y866" s="461"/>
      <c r="Z866" s="459">
        <f>IF(V866&lt;&gt;"",VLOOKUP(V866,'DON GIA'!$A$1:$D$346,4,0),"")</f>
        <v>5559129</v>
      </c>
      <c r="AA866" s="459">
        <f t="shared" si="166"/>
        <v>337494721.59000003</v>
      </c>
      <c r="AB866" s="452"/>
      <c r="AC866" s="452" t="s">
        <v>29</v>
      </c>
      <c r="AD866" s="452" t="s">
        <v>30</v>
      </c>
      <c r="AE866" s="452" t="s">
        <v>31</v>
      </c>
      <c r="AF866" s="452" t="s">
        <v>34</v>
      </c>
      <c r="AG866" s="453"/>
      <c r="AH866" s="452"/>
      <c r="AI866" s="453"/>
      <c r="AJ866" s="453"/>
      <c r="AK866" s="459" t="str">
        <f>IF(AH866&lt;&gt;"",VLOOKUP(AH866,'DON GIA'!$M$1:$P$9,4,0),"")</f>
        <v/>
      </c>
      <c r="AL866" s="459" t="str">
        <f t="shared" si="169"/>
        <v/>
      </c>
      <c r="AM866" s="453"/>
      <c r="AN866" s="453"/>
      <c r="AO866" s="449" t="str">
        <f t="shared" si="170"/>
        <v/>
      </c>
      <c r="AP866" s="456"/>
      <c r="AQ866" s="462"/>
    </row>
    <row r="867" spans="1:43" ht="126" outlineLevel="2">
      <c r="A867" s="455" t="e">
        <f>IF(C866&lt;&gt;"",$C$8:C866,A866)</f>
        <v>#VALUE!</v>
      </c>
      <c r="B867" s="443" t="str">
        <f>IF(C867&lt;&gt;"",COUNTA($C$8:C867),"")</f>
        <v/>
      </c>
      <c r="C867" s="443"/>
      <c r="D867" s="452"/>
      <c r="E867" s="453"/>
      <c r="F867" s="453"/>
      <c r="G867" s="453"/>
      <c r="H867" s="453"/>
      <c r="I867" s="453"/>
      <c r="J867" s="453"/>
      <c r="K867" s="456"/>
      <c r="L867" s="457"/>
      <c r="M867" s="458" t="str">
        <f>IF(K867&lt;&gt;"",VLOOKUP(K867,'DON GIA'!$S$1:$U$19,3,0),"")</f>
        <v/>
      </c>
      <c r="N867" s="458" t="str">
        <f>IF(K867&lt;&gt;"",VLOOKUP(K867,'DON GIA'!$S$1:$V$19,4,0),"")</f>
        <v/>
      </c>
      <c r="O867" s="458" t="str">
        <f t="shared" si="167"/>
        <v/>
      </c>
      <c r="P867" s="458" t="str">
        <f t="shared" si="168"/>
        <v/>
      </c>
      <c r="Q867" s="452" t="s">
        <v>35</v>
      </c>
      <c r="R867" s="453"/>
      <c r="S867" s="453"/>
      <c r="T867" s="459" t="str">
        <f>IF(Q867&lt;&gt;"",VLOOKUP(Q867,'DON GIA'!$H$1:$K$103,4,0),"")</f>
        <v/>
      </c>
      <c r="U867" s="459" t="str">
        <f t="shared" si="165"/>
        <v/>
      </c>
      <c r="V867" s="456" t="s">
        <v>1080</v>
      </c>
      <c r="W867" s="453" t="s">
        <v>27</v>
      </c>
      <c r="X867" s="460">
        <v>5.89</v>
      </c>
      <c r="Y867" s="461"/>
      <c r="Z867" s="459">
        <f>IF(V867&lt;&gt;"",VLOOKUP(V867,'DON GIA'!$A$1:$D$346,4,0),"")</f>
        <v>10375629</v>
      </c>
      <c r="AA867" s="459">
        <f t="shared" si="166"/>
        <v>61112454.809999995</v>
      </c>
      <c r="AB867" s="452"/>
      <c r="AC867" s="452" t="s">
        <v>29</v>
      </c>
      <c r="AD867" s="452" t="s">
        <v>30</v>
      </c>
      <c r="AE867" s="452" t="s">
        <v>31</v>
      </c>
      <c r="AF867" s="452" t="s">
        <v>34</v>
      </c>
      <c r="AG867" s="453"/>
      <c r="AH867" s="452"/>
      <c r="AI867" s="453"/>
      <c r="AJ867" s="453"/>
      <c r="AK867" s="459" t="str">
        <f>IF(AH867&lt;&gt;"",VLOOKUP(AH867,'DON GIA'!$M$1:$P$9,4,0),"")</f>
        <v/>
      </c>
      <c r="AL867" s="459" t="str">
        <f t="shared" si="169"/>
        <v/>
      </c>
      <c r="AM867" s="453"/>
      <c r="AN867" s="453"/>
      <c r="AO867" s="449" t="str">
        <f t="shared" si="170"/>
        <v/>
      </c>
      <c r="AP867" s="456"/>
      <c r="AQ867" s="462"/>
    </row>
    <row r="868" spans="1:43" ht="63" outlineLevel="2">
      <c r="A868" s="455" t="e">
        <f>IF(C867&lt;&gt;"",$C$8:C867,A867)</f>
        <v>#VALUE!</v>
      </c>
      <c r="B868" s="443" t="str">
        <f>IF(C868&lt;&gt;"",COUNTA($C$8:C868),"")</f>
        <v/>
      </c>
      <c r="C868" s="443"/>
      <c r="D868" s="452"/>
      <c r="E868" s="453"/>
      <c r="F868" s="453"/>
      <c r="G868" s="453"/>
      <c r="H868" s="453"/>
      <c r="I868" s="453"/>
      <c r="J868" s="453"/>
      <c r="K868" s="456"/>
      <c r="L868" s="457"/>
      <c r="M868" s="458" t="str">
        <f>IF(K868&lt;&gt;"",VLOOKUP(K868,'DON GIA'!$S$1:$U$19,3,0),"")</f>
        <v/>
      </c>
      <c r="N868" s="458" t="str">
        <f>IF(K868&lt;&gt;"",VLOOKUP(K868,'DON GIA'!$S$1:$V$19,4,0),"")</f>
        <v/>
      </c>
      <c r="O868" s="458" t="str">
        <f t="shared" si="167"/>
        <v/>
      </c>
      <c r="P868" s="458" t="str">
        <f t="shared" si="168"/>
        <v/>
      </c>
      <c r="Q868" s="452" t="s">
        <v>35</v>
      </c>
      <c r="R868" s="453"/>
      <c r="S868" s="453"/>
      <c r="T868" s="459" t="str">
        <f>IF(Q868&lt;&gt;"",VLOOKUP(Q868,'DON GIA'!$H$1:$K$103,4,0),"")</f>
        <v/>
      </c>
      <c r="U868" s="459" t="str">
        <f t="shared" si="165"/>
        <v/>
      </c>
      <c r="V868" s="456" t="s">
        <v>1210</v>
      </c>
      <c r="W868" s="453" t="s">
        <v>27</v>
      </c>
      <c r="X868" s="460">
        <v>60.71</v>
      </c>
      <c r="Y868" s="461"/>
      <c r="Z868" s="459">
        <f>IF(V868&lt;&gt;"",VLOOKUP(V868,'DON GIA'!$A$1:$D$346,4,0),"")</f>
        <v>161275</v>
      </c>
      <c r="AA868" s="459">
        <f t="shared" si="166"/>
        <v>9791005.25</v>
      </c>
      <c r="AB868" s="452"/>
      <c r="AC868" s="452"/>
      <c r="AD868" s="452"/>
      <c r="AE868" s="452"/>
      <c r="AF868" s="452"/>
      <c r="AG868" s="453"/>
      <c r="AH868" s="452"/>
      <c r="AI868" s="453"/>
      <c r="AJ868" s="453"/>
      <c r="AK868" s="459" t="str">
        <f>IF(AH868&lt;&gt;"",VLOOKUP(AH868,'DON GIA'!$M$1:$P$9,4,0),"")</f>
        <v/>
      </c>
      <c r="AL868" s="459" t="str">
        <f t="shared" si="169"/>
        <v/>
      </c>
      <c r="AM868" s="453"/>
      <c r="AN868" s="453"/>
      <c r="AO868" s="449" t="str">
        <f t="shared" si="170"/>
        <v/>
      </c>
      <c r="AP868" s="456"/>
      <c r="AQ868" s="462"/>
    </row>
    <row r="869" spans="1:43" ht="94.5" outlineLevel="2">
      <c r="A869" s="455" t="e">
        <f>IF(C868&lt;&gt;"",$C$8:C868,A868)</f>
        <v>#VALUE!</v>
      </c>
      <c r="B869" s="443" t="str">
        <f>IF(C869&lt;&gt;"",COUNTA($C$8:C869),"")</f>
        <v/>
      </c>
      <c r="C869" s="443"/>
      <c r="D869" s="452"/>
      <c r="E869" s="453"/>
      <c r="F869" s="453"/>
      <c r="G869" s="453"/>
      <c r="H869" s="453"/>
      <c r="I869" s="453"/>
      <c r="J869" s="453"/>
      <c r="K869" s="456"/>
      <c r="L869" s="457"/>
      <c r="M869" s="458" t="str">
        <f>IF(K869&lt;&gt;"",VLOOKUP(K869,'DON GIA'!$S$1:$U$19,3,0),"")</f>
        <v/>
      </c>
      <c r="N869" s="458" t="str">
        <f>IF(K869&lt;&gt;"",VLOOKUP(K869,'DON GIA'!$S$1:$V$19,4,0),"")</f>
        <v/>
      </c>
      <c r="O869" s="458" t="str">
        <f t="shared" si="167"/>
        <v/>
      </c>
      <c r="P869" s="458" t="str">
        <f t="shared" si="168"/>
        <v/>
      </c>
      <c r="Q869" s="452" t="s">
        <v>35</v>
      </c>
      <c r="R869" s="453"/>
      <c r="S869" s="453"/>
      <c r="T869" s="459" t="str">
        <f>IF(Q869&lt;&gt;"",VLOOKUP(Q869,'DON GIA'!$H$1:$K$103,4,0),"")</f>
        <v/>
      </c>
      <c r="U869" s="459" t="str">
        <f t="shared" si="165"/>
        <v/>
      </c>
      <c r="V869" s="456" t="s">
        <v>1214</v>
      </c>
      <c r="W869" s="453" t="s">
        <v>27</v>
      </c>
      <c r="X869" s="460">
        <v>0.42</v>
      </c>
      <c r="Y869" s="461"/>
      <c r="Z869" s="459">
        <f>IF(V869&lt;&gt;"",VLOOKUP(V869,'DON GIA'!$A$1:$D$346,4,0),"")</f>
        <v>292949</v>
      </c>
      <c r="AA869" s="459">
        <f t="shared" si="166"/>
        <v>123038.58</v>
      </c>
      <c r="AB869" s="452"/>
      <c r="AC869" s="452"/>
      <c r="AD869" s="452"/>
      <c r="AE869" s="452"/>
      <c r="AF869" s="452"/>
      <c r="AG869" s="453"/>
      <c r="AH869" s="452"/>
      <c r="AI869" s="453"/>
      <c r="AJ869" s="453"/>
      <c r="AK869" s="459" t="str">
        <f>IF(AH869&lt;&gt;"",VLOOKUP(AH869,'DON GIA'!$M$1:$P$9,4,0),"")</f>
        <v/>
      </c>
      <c r="AL869" s="459" t="str">
        <f t="shared" si="169"/>
        <v/>
      </c>
      <c r="AM869" s="453"/>
      <c r="AN869" s="453"/>
      <c r="AO869" s="449" t="str">
        <f t="shared" si="170"/>
        <v/>
      </c>
      <c r="AP869" s="456"/>
      <c r="AQ869" s="462"/>
    </row>
    <row r="870" spans="1:43" ht="31.5" outlineLevel="2">
      <c r="A870" s="455" t="e">
        <f>IF(C869&lt;&gt;"",$C$8:C869,A869)</f>
        <v>#VALUE!</v>
      </c>
      <c r="B870" s="443" t="str">
        <f>IF(C870&lt;&gt;"",COUNTA($C$8:C870),"")</f>
        <v/>
      </c>
      <c r="C870" s="443"/>
      <c r="D870" s="452"/>
      <c r="E870" s="453"/>
      <c r="F870" s="453"/>
      <c r="G870" s="453"/>
      <c r="H870" s="453"/>
      <c r="I870" s="453"/>
      <c r="J870" s="453"/>
      <c r="K870" s="456"/>
      <c r="L870" s="457"/>
      <c r="M870" s="458" t="str">
        <f>IF(K870&lt;&gt;"",VLOOKUP(K870,'DON GIA'!$S$1:$U$19,3,0),"")</f>
        <v/>
      </c>
      <c r="N870" s="458" t="str">
        <f>IF(K870&lt;&gt;"",VLOOKUP(K870,'DON GIA'!$S$1:$V$19,4,0),"")</f>
        <v/>
      </c>
      <c r="O870" s="458" t="str">
        <f t="shared" si="167"/>
        <v/>
      </c>
      <c r="P870" s="458" t="str">
        <f t="shared" si="168"/>
        <v/>
      </c>
      <c r="Q870" s="452" t="s">
        <v>35</v>
      </c>
      <c r="R870" s="453"/>
      <c r="S870" s="453"/>
      <c r="T870" s="459" t="str">
        <f>IF(Q870&lt;&gt;"",VLOOKUP(Q870,'DON GIA'!$H$1:$K$103,4,0),"")</f>
        <v/>
      </c>
      <c r="U870" s="459" t="str">
        <f t="shared" si="165"/>
        <v/>
      </c>
      <c r="V870" s="456" t="s">
        <v>1023</v>
      </c>
      <c r="W870" s="453" t="s">
        <v>38</v>
      </c>
      <c r="X870" s="460">
        <v>0.12</v>
      </c>
      <c r="Y870" s="461"/>
      <c r="Z870" s="459">
        <f>IF(V870&lt;&gt;"",VLOOKUP(V870,'DON GIA'!$A$1:$D$346,4,0),"")</f>
        <v>2523428</v>
      </c>
      <c r="AA870" s="459">
        <f t="shared" si="166"/>
        <v>302811.36</v>
      </c>
      <c r="AB870" s="452"/>
      <c r="AC870" s="452"/>
      <c r="AD870" s="452"/>
      <c r="AE870" s="452"/>
      <c r="AF870" s="452"/>
      <c r="AG870" s="453"/>
      <c r="AH870" s="452"/>
      <c r="AI870" s="453"/>
      <c r="AJ870" s="453"/>
      <c r="AK870" s="459" t="str">
        <f>IF(AH870&lt;&gt;"",VLOOKUP(AH870,'DON GIA'!$M$1:$P$9,4,0),"")</f>
        <v/>
      </c>
      <c r="AL870" s="459" t="str">
        <f t="shared" si="169"/>
        <v/>
      </c>
      <c r="AM870" s="453"/>
      <c r="AN870" s="453"/>
      <c r="AO870" s="449" t="str">
        <f t="shared" si="170"/>
        <v/>
      </c>
      <c r="AP870" s="456"/>
      <c r="AQ870" s="462"/>
    </row>
    <row r="871" spans="1:43" ht="31.5" outlineLevel="2">
      <c r="A871" s="455" t="e">
        <f>IF(C870&lt;&gt;"",$C$8:C870,A870)</f>
        <v>#VALUE!</v>
      </c>
      <c r="B871" s="443" t="str">
        <f>IF(C871&lt;&gt;"",COUNTA($C$8:C871),"")</f>
        <v/>
      </c>
      <c r="C871" s="443"/>
      <c r="D871" s="452"/>
      <c r="E871" s="453"/>
      <c r="F871" s="453"/>
      <c r="G871" s="453"/>
      <c r="H871" s="453"/>
      <c r="I871" s="453"/>
      <c r="J871" s="453"/>
      <c r="K871" s="456"/>
      <c r="L871" s="457"/>
      <c r="M871" s="458" t="str">
        <f>IF(K871&lt;&gt;"",VLOOKUP(K871,'DON GIA'!$S$1:$U$19,3,0),"")</f>
        <v/>
      </c>
      <c r="N871" s="458" t="str">
        <f>IF(K871&lt;&gt;"",VLOOKUP(K871,'DON GIA'!$S$1:$V$19,4,0),"")</f>
        <v/>
      </c>
      <c r="O871" s="458" t="str">
        <f t="shared" si="167"/>
        <v/>
      </c>
      <c r="P871" s="458" t="str">
        <f t="shared" si="168"/>
        <v/>
      </c>
      <c r="Q871" s="452" t="s">
        <v>35</v>
      </c>
      <c r="R871" s="453"/>
      <c r="S871" s="453"/>
      <c r="T871" s="459" t="str">
        <f>IF(Q871&lt;&gt;"",VLOOKUP(Q871,'DON GIA'!$H$1:$K$103,4,0),"")</f>
        <v/>
      </c>
      <c r="U871" s="459" t="str">
        <f t="shared" si="165"/>
        <v/>
      </c>
      <c r="V871" s="456" t="s">
        <v>1212</v>
      </c>
      <c r="W871" s="453" t="s">
        <v>27</v>
      </c>
      <c r="X871" s="460">
        <v>1.26</v>
      </c>
      <c r="Y871" s="461"/>
      <c r="Z871" s="459">
        <f>IF(V871&lt;&gt;"",VLOOKUP(V871,'DON GIA'!$A$1:$D$346,4,0),"")</f>
        <v>292949</v>
      </c>
      <c r="AA871" s="459">
        <f t="shared" si="166"/>
        <v>369115.74</v>
      </c>
      <c r="AB871" s="452"/>
      <c r="AC871" s="452"/>
      <c r="AD871" s="452"/>
      <c r="AE871" s="452"/>
      <c r="AF871" s="452"/>
      <c r="AG871" s="453"/>
      <c r="AH871" s="452"/>
      <c r="AI871" s="453"/>
      <c r="AJ871" s="453"/>
      <c r="AK871" s="459" t="str">
        <f>IF(AH871&lt;&gt;"",VLOOKUP(AH871,'DON GIA'!$M$1:$P$9,4,0),"")</f>
        <v/>
      </c>
      <c r="AL871" s="459" t="str">
        <f t="shared" si="169"/>
        <v/>
      </c>
      <c r="AM871" s="453"/>
      <c r="AN871" s="453"/>
      <c r="AO871" s="449" t="str">
        <f t="shared" si="170"/>
        <v/>
      </c>
      <c r="AP871" s="456"/>
      <c r="AQ871" s="462"/>
    </row>
    <row r="872" spans="1:43" ht="63" outlineLevel="2">
      <c r="A872" s="455" t="e">
        <f>IF(C871&lt;&gt;"",$C$8:C871,A871)</f>
        <v>#VALUE!</v>
      </c>
      <c r="B872" s="443" t="str">
        <f>IF(C872&lt;&gt;"",COUNTA($C$8:C872),"")</f>
        <v/>
      </c>
      <c r="C872" s="443"/>
      <c r="D872" s="452"/>
      <c r="E872" s="453"/>
      <c r="F872" s="453"/>
      <c r="G872" s="453"/>
      <c r="H872" s="453"/>
      <c r="I872" s="453"/>
      <c r="J872" s="453"/>
      <c r="K872" s="456"/>
      <c r="L872" s="457"/>
      <c r="M872" s="458" t="str">
        <f>IF(K872&lt;&gt;"",VLOOKUP(K872,'DON GIA'!$S$1:$U$19,3,0),"")</f>
        <v/>
      </c>
      <c r="N872" s="458" t="str">
        <f>IF(K872&lt;&gt;"",VLOOKUP(K872,'DON GIA'!$S$1:$V$19,4,0),"")</f>
        <v/>
      </c>
      <c r="O872" s="458" t="str">
        <f t="shared" si="167"/>
        <v/>
      </c>
      <c r="P872" s="458" t="str">
        <f t="shared" si="168"/>
        <v/>
      </c>
      <c r="Q872" s="452" t="s">
        <v>35</v>
      </c>
      <c r="R872" s="453"/>
      <c r="S872" s="453"/>
      <c r="T872" s="459" t="str">
        <f>IF(Q872&lt;&gt;"",VLOOKUP(Q872,'DON GIA'!$H$1:$K$103,4,0),"")</f>
        <v/>
      </c>
      <c r="U872" s="459" t="str">
        <f t="shared" si="165"/>
        <v/>
      </c>
      <c r="V872" s="456" t="s">
        <v>1109</v>
      </c>
      <c r="W872" s="453" t="s">
        <v>27</v>
      </c>
      <c r="X872" s="460">
        <v>3.72</v>
      </c>
      <c r="Y872" s="461"/>
      <c r="Z872" s="459">
        <f>IF(V872&lt;&gt;"",VLOOKUP(V872,'DON GIA'!$A$1:$D$346,4,0),"")</f>
        <v>282038</v>
      </c>
      <c r="AA872" s="459">
        <f t="shared" si="166"/>
        <v>1049181.3600000001</v>
      </c>
      <c r="AB872" s="452"/>
      <c r="AC872" s="452"/>
      <c r="AD872" s="452"/>
      <c r="AE872" s="452"/>
      <c r="AF872" s="452"/>
      <c r="AG872" s="453"/>
      <c r="AH872" s="452"/>
      <c r="AI872" s="453"/>
      <c r="AJ872" s="453"/>
      <c r="AK872" s="459" t="str">
        <f>IF(AH872&lt;&gt;"",VLOOKUP(AH872,'DON GIA'!$M$1:$P$9,4,0),"")</f>
        <v/>
      </c>
      <c r="AL872" s="459" t="str">
        <f t="shared" si="169"/>
        <v/>
      </c>
      <c r="AM872" s="453"/>
      <c r="AN872" s="453"/>
      <c r="AO872" s="449" t="str">
        <f t="shared" si="170"/>
        <v/>
      </c>
      <c r="AP872" s="456"/>
      <c r="AQ872" s="462"/>
    </row>
    <row r="873" spans="1:43" ht="94.5" outlineLevel="2">
      <c r="A873" s="455" t="e">
        <f>IF(C872&lt;&gt;"",$C$8:C872,A872)</f>
        <v>#VALUE!</v>
      </c>
      <c r="B873" s="443" t="str">
        <f>IF(C873&lt;&gt;"",COUNTA($C$8:C873),"")</f>
        <v/>
      </c>
      <c r="C873" s="443"/>
      <c r="D873" s="452"/>
      <c r="E873" s="453"/>
      <c r="F873" s="453"/>
      <c r="G873" s="453"/>
      <c r="H873" s="453"/>
      <c r="I873" s="453"/>
      <c r="J873" s="453"/>
      <c r="K873" s="456"/>
      <c r="L873" s="457"/>
      <c r="M873" s="458" t="str">
        <f>IF(K873&lt;&gt;"",VLOOKUP(K873,'DON GIA'!$S$1:$U$19,3,0),"")</f>
        <v/>
      </c>
      <c r="N873" s="458" t="str">
        <f>IF(K873&lt;&gt;"",VLOOKUP(K873,'DON GIA'!$S$1:$V$19,4,0),"")</f>
        <v/>
      </c>
      <c r="O873" s="458" t="str">
        <f t="shared" si="167"/>
        <v/>
      </c>
      <c r="P873" s="458" t="str">
        <f t="shared" si="168"/>
        <v/>
      </c>
      <c r="Q873" s="452" t="s">
        <v>35</v>
      </c>
      <c r="R873" s="453"/>
      <c r="S873" s="453"/>
      <c r="T873" s="459" t="str">
        <f>IF(Q873&lt;&gt;"",VLOOKUP(Q873,'DON GIA'!$H$1:$K$103,4,0),"")</f>
        <v/>
      </c>
      <c r="U873" s="459" t="str">
        <f t="shared" si="165"/>
        <v/>
      </c>
      <c r="V873" s="456" t="s">
        <v>1213</v>
      </c>
      <c r="W873" s="453" t="s">
        <v>38</v>
      </c>
      <c r="X873" s="460">
        <v>0.42</v>
      </c>
      <c r="Y873" s="461"/>
      <c r="Z873" s="459">
        <f>IF(V873&lt;&gt;"",VLOOKUP(V873,'DON GIA'!$A$1:$D$346,4,0),"")</f>
        <v>2704619</v>
      </c>
      <c r="AA873" s="459">
        <f t="shared" si="166"/>
        <v>1135939.98</v>
      </c>
      <c r="AB873" s="452"/>
      <c r="AC873" s="452"/>
      <c r="AD873" s="452"/>
      <c r="AE873" s="452"/>
      <c r="AF873" s="452"/>
      <c r="AG873" s="453"/>
      <c r="AH873" s="452"/>
      <c r="AI873" s="453"/>
      <c r="AJ873" s="453"/>
      <c r="AK873" s="459" t="str">
        <f>IF(AH873&lt;&gt;"",VLOOKUP(AH873,'DON GIA'!$M$1:$P$9,4,0),"")</f>
        <v/>
      </c>
      <c r="AL873" s="459" t="str">
        <f t="shared" si="169"/>
        <v/>
      </c>
      <c r="AM873" s="453"/>
      <c r="AN873" s="453"/>
      <c r="AO873" s="449" t="str">
        <f t="shared" si="170"/>
        <v/>
      </c>
      <c r="AP873" s="456"/>
      <c r="AQ873" s="462"/>
    </row>
    <row r="874" spans="1:43" ht="63" outlineLevel="2">
      <c r="A874" s="455" t="e">
        <f>IF(C873&lt;&gt;"",$C$8:C873,A873)</f>
        <v>#VALUE!</v>
      </c>
      <c r="B874" s="443" t="str">
        <f>IF(C874&lt;&gt;"",COUNTA($C$8:C874),"")</f>
        <v/>
      </c>
      <c r="C874" s="443"/>
      <c r="D874" s="452"/>
      <c r="E874" s="453"/>
      <c r="F874" s="453"/>
      <c r="G874" s="453"/>
      <c r="H874" s="453"/>
      <c r="I874" s="453"/>
      <c r="J874" s="453"/>
      <c r="K874" s="456"/>
      <c r="L874" s="457"/>
      <c r="M874" s="458" t="str">
        <f>IF(K874&lt;&gt;"",VLOOKUP(K874,'DON GIA'!$S$1:$U$19,3,0),"")</f>
        <v/>
      </c>
      <c r="N874" s="458" t="str">
        <f>IF(K874&lt;&gt;"",VLOOKUP(K874,'DON GIA'!$S$1:$V$19,4,0),"")</f>
        <v/>
      </c>
      <c r="O874" s="458" t="str">
        <f t="shared" si="167"/>
        <v/>
      </c>
      <c r="P874" s="458" t="str">
        <f t="shared" si="168"/>
        <v/>
      </c>
      <c r="Q874" s="452" t="s">
        <v>35</v>
      </c>
      <c r="R874" s="453"/>
      <c r="S874" s="453"/>
      <c r="T874" s="459" t="str">
        <f>IF(Q874&lt;&gt;"",VLOOKUP(Q874,'DON GIA'!$H$1:$K$103,4,0),"")</f>
        <v/>
      </c>
      <c r="U874" s="459" t="str">
        <f t="shared" si="165"/>
        <v/>
      </c>
      <c r="V874" s="456" t="s">
        <v>1009</v>
      </c>
      <c r="W874" s="453" t="s">
        <v>27</v>
      </c>
      <c r="X874" s="460">
        <v>76.44</v>
      </c>
      <c r="Y874" s="461"/>
      <c r="Z874" s="459">
        <f>IF(V874&lt;&gt;"",VLOOKUP(V874,'DON GIA'!$A$1:$D$346,4,0),"")</f>
        <v>282038</v>
      </c>
      <c r="AA874" s="459">
        <f t="shared" si="166"/>
        <v>21558984.719999999</v>
      </c>
      <c r="AB874" s="452"/>
      <c r="AC874" s="452"/>
      <c r="AD874" s="452"/>
      <c r="AE874" s="452"/>
      <c r="AF874" s="452"/>
      <c r="AG874" s="453"/>
      <c r="AH874" s="452"/>
      <c r="AI874" s="453"/>
      <c r="AJ874" s="453"/>
      <c r="AK874" s="459" t="str">
        <f>IF(AH874&lt;&gt;"",VLOOKUP(AH874,'DON GIA'!$M$1:$P$9,4,0),"")</f>
        <v/>
      </c>
      <c r="AL874" s="459" t="str">
        <f t="shared" si="169"/>
        <v/>
      </c>
      <c r="AM874" s="453"/>
      <c r="AN874" s="453"/>
      <c r="AO874" s="449" t="str">
        <f t="shared" si="170"/>
        <v/>
      </c>
      <c r="AP874" s="456"/>
      <c r="AQ874" s="462"/>
    </row>
    <row r="875" spans="1:43" ht="94.5" outlineLevel="2">
      <c r="A875" s="455" t="e">
        <f>IF(C874&lt;&gt;"",$C$8:C874,A874)</f>
        <v>#VALUE!</v>
      </c>
      <c r="B875" s="443" t="str">
        <f>IF(C875&lt;&gt;"",COUNTA($C$8:C875),"")</f>
        <v/>
      </c>
      <c r="C875" s="443"/>
      <c r="D875" s="452"/>
      <c r="E875" s="453"/>
      <c r="F875" s="453"/>
      <c r="G875" s="453"/>
      <c r="H875" s="453"/>
      <c r="I875" s="453"/>
      <c r="J875" s="453"/>
      <c r="K875" s="456"/>
      <c r="L875" s="457"/>
      <c r="M875" s="458" t="str">
        <f>IF(K875&lt;&gt;"",VLOOKUP(K875,'DON GIA'!$S$1:$U$19,3,0),"")</f>
        <v/>
      </c>
      <c r="N875" s="458" t="str">
        <f>IF(K875&lt;&gt;"",VLOOKUP(K875,'DON GIA'!$S$1:$V$19,4,0),"")</f>
        <v/>
      </c>
      <c r="O875" s="458" t="str">
        <f t="shared" si="167"/>
        <v/>
      </c>
      <c r="P875" s="458" t="str">
        <f t="shared" si="168"/>
        <v/>
      </c>
      <c r="Q875" s="452" t="s">
        <v>35</v>
      </c>
      <c r="R875" s="453"/>
      <c r="S875" s="453"/>
      <c r="T875" s="459" t="str">
        <f>IF(Q875&lt;&gt;"",VLOOKUP(Q875,'DON GIA'!$H$1:$K$103,4,0),"")</f>
        <v/>
      </c>
      <c r="U875" s="459" t="str">
        <f t="shared" si="165"/>
        <v/>
      </c>
      <c r="V875" s="456" t="s">
        <v>1005</v>
      </c>
      <c r="W875" s="453" t="s">
        <v>27</v>
      </c>
      <c r="X875" s="460">
        <v>64.44</v>
      </c>
      <c r="Y875" s="461"/>
      <c r="Z875" s="459">
        <f>IF(V875&lt;&gt;"",VLOOKUP(V875,'DON GIA'!$A$1:$D$346,4,0),"")</f>
        <v>5559129</v>
      </c>
      <c r="AA875" s="459">
        <f t="shared" si="166"/>
        <v>358230272.75999999</v>
      </c>
      <c r="AB875" s="452"/>
      <c r="AC875" s="452" t="s">
        <v>29</v>
      </c>
      <c r="AD875" s="452" t="s">
        <v>30</v>
      </c>
      <c r="AE875" s="452" t="s">
        <v>31</v>
      </c>
      <c r="AF875" s="452" t="s">
        <v>34</v>
      </c>
      <c r="AG875" s="453"/>
      <c r="AH875" s="452"/>
      <c r="AI875" s="453"/>
      <c r="AJ875" s="453"/>
      <c r="AK875" s="459" t="str">
        <f>IF(AH875&lt;&gt;"",VLOOKUP(AH875,'DON GIA'!$M$1:$P$9,4,0),"")</f>
        <v/>
      </c>
      <c r="AL875" s="459" t="str">
        <f t="shared" si="169"/>
        <v/>
      </c>
      <c r="AM875" s="453"/>
      <c r="AN875" s="453"/>
      <c r="AO875" s="449" t="str">
        <f t="shared" si="170"/>
        <v/>
      </c>
      <c r="AP875" s="456"/>
      <c r="AQ875" s="462"/>
    </row>
    <row r="876" spans="1:43" ht="126" outlineLevel="2">
      <c r="A876" s="455" t="e">
        <f>IF(C875&lt;&gt;"",$C$8:C875,A875)</f>
        <v>#VALUE!</v>
      </c>
      <c r="B876" s="443" t="str">
        <f>IF(C876&lt;&gt;"",COUNTA($C$8:C876),"")</f>
        <v/>
      </c>
      <c r="C876" s="443"/>
      <c r="D876" s="452"/>
      <c r="E876" s="453"/>
      <c r="F876" s="453"/>
      <c r="G876" s="453"/>
      <c r="H876" s="453"/>
      <c r="I876" s="453"/>
      <c r="J876" s="453"/>
      <c r="K876" s="456"/>
      <c r="L876" s="457"/>
      <c r="M876" s="458" t="str">
        <f>IF(K876&lt;&gt;"",VLOOKUP(K876,'DON GIA'!$S$1:$U$19,3,0),"")</f>
        <v/>
      </c>
      <c r="N876" s="458" t="str">
        <f>IF(K876&lt;&gt;"",VLOOKUP(K876,'DON GIA'!$S$1:$V$19,4,0),"")</f>
        <v/>
      </c>
      <c r="O876" s="458" t="str">
        <f t="shared" si="167"/>
        <v/>
      </c>
      <c r="P876" s="458" t="str">
        <f t="shared" si="168"/>
        <v/>
      </c>
      <c r="Q876" s="452" t="s">
        <v>35</v>
      </c>
      <c r="R876" s="453"/>
      <c r="S876" s="453"/>
      <c r="T876" s="459" t="str">
        <f>IF(Q876&lt;&gt;"",VLOOKUP(Q876,'DON GIA'!$H$1:$K$103,4,0),"")</f>
        <v/>
      </c>
      <c r="U876" s="459" t="str">
        <f t="shared" si="165"/>
        <v/>
      </c>
      <c r="V876" s="456" t="s">
        <v>1215</v>
      </c>
      <c r="W876" s="453" t="s">
        <v>27</v>
      </c>
      <c r="X876" s="460">
        <v>5.76</v>
      </c>
      <c r="Y876" s="461"/>
      <c r="Z876" s="459">
        <f>IF(V876&lt;&gt;"",VLOOKUP(V876,'DON GIA'!$A$1:$D$346,4,0),"")</f>
        <v>2613835</v>
      </c>
      <c r="AA876" s="459">
        <f t="shared" si="166"/>
        <v>15055689.6</v>
      </c>
      <c r="AB876" s="452"/>
      <c r="AC876" s="452" t="s">
        <v>29</v>
      </c>
      <c r="AD876" s="452" t="s">
        <v>30</v>
      </c>
      <c r="AE876" s="452" t="s">
        <v>31</v>
      </c>
      <c r="AF876" s="452" t="s">
        <v>34</v>
      </c>
      <c r="AG876" s="453"/>
      <c r="AH876" s="452"/>
      <c r="AI876" s="453"/>
      <c r="AJ876" s="453"/>
      <c r="AK876" s="459" t="str">
        <f>IF(AH876&lt;&gt;"",VLOOKUP(AH876,'DON GIA'!$M$1:$P$9,4,0),"")</f>
        <v/>
      </c>
      <c r="AL876" s="459" t="str">
        <f t="shared" si="169"/>
        <v/>
      </c>
      <c r="AM876" s="453"/>
      <c r="AN876" s="453"/>
      <c r="AO876" s="449" t="str">
        <f t="shared" si="170"/>
        <v/>
      </c>
      <c r="AP876" s="456"/>
      <c r="AQ876" s="462"/>
    </row>
    <row r="877" spans="1:43" ht="63" outlineLevel="2">
      <c r="A877" s="455" t="e">
        <f>IF(C876&lt;&gt;"",$C$8:C876,A876)</f>
        <v>#VALUE!</v>
      </c>
      <c r="B877" s="443" t="str">
        <f>IF(C877&lt;&gt;"",COUNTA($C$8:C877),"")</f>
        <v/>
      </c>
      <c r="C877" s="443"/>
      <c r="D877" s="452"/>
      <c r="E877" s="453"/>
      <c r="F877" s="453"/>
      <c r="G877" s="453"/>
      <c r="H877" s="453"/>
      <c r="I877" s="453"/>
      <c r="J877" s="453"/>
      <c r="K877" s="456"/>
      <c r="L877" s="457"/>
      <c r="M877" s="458" t="str">
        <f>IF(K877&lt;&gt;"",VLOOKUP(K877,'DON GIA'!$S$1:$U$19,3,0),"")</f>
        <v/>
      </c>
      <c r="N877" s="458" t="str">
        <f>IF(K877&lt;&gt;"",VLOOKUP(K877,'DON GIA'!$S$1:$V$19,4,0),"")</f>
        <v/>
      </c>
      <c r="O877" s="458" t="str">
        <f t="shared" si="167"/>
        <v/>
      </c>
      <c r="P877" s="458" t="str">
        <f t="shared" si="168"/>
        <v/>
      </c>
      <c r="Q877" s="452" t="s">
        <v>35</v>
      </c>
      <c r="R877" s="453"/>
      <c r="S877" s="453"/>
      <c r="T877" s="459" t="str">
        <f>IF(Q877&lt;&gt;"",VLOOKUP(Q877,'DON GIA'!$H$1:$K$103,4,0),"")</f>
        <v/>
      </c>
      <c r="U877" s="459" t="str">
        <f t="shared" si="165"/>
        <v/>
      </c>
      <c r="V877" s="456" t="s">
        <v>1210</v>
      </c>
      <c r="W877" s="453" t="s">
        <v>27</v>
      </c>
      <c r="X877" s="460">
        <v>64.44</v>
      </c>
      <c r="Y877" s="461"/>
      <c r="Z877" s="459">
        <f>IF(V877&lt;&gt;"",VLOOKUP(V877,'DON GIA'!$A$1:$D$346,4,0),"")</f>
        <v>161275</v>
      </c>
      <c r="AA877" s="459">
        <f t="shared" si="166"/>
        <v>10392561</v>
      </c>
      <c r="AB877" s="452"/>
      <c r="AC877" s="452"/>
      <c r="AD877" s="452"/>
      <c r="AE877" s="452"/>
      <c r="AF877" s="452"/>
      <c r="AG877" s="453"/>
      <c r="AH877" s="452"/>
      <c r="AI877" s="453"/>
      <c r="AJ877" s="453"/>
      <c r="AK877" s="459" t="str">
        <f>IF(AH877&lt;&gt;"",VLOOKUP(AH877,'DON GIA'!$M$1:$P$9,4,0),"")</f>
        <v/>
      </c>
      <c r="AL877" s="459" t="str">
        <f t="shared" si="169"/>
        <v/>
      </c>
      <c r="AM877" s="453"/>
      <c r="AN877" s="453"/>
      <c r="AO877" s="449" t="str">
        <f t="shared" si="170"/>
        <v/>
      </c>
      <c r="AP877" s="456"/>
      <c r="AQ877" s="462"/>
    </row>
    <row r="878" spans="1:43" ht="94.5" outlineLevel="2">
      <c r="A878" s="455" t="e">
        <f>IF(C877&lt;&gt;"",$C$8:C877,A877)</f>
        <v>#VALUE!</v>
      </c>
      <c r="B878" s="443" t="str">
        <f>IF(C878&lt;&gt;"",COUNTA($C$8:C878),"")</f>
        <v/>
      </c>
      <c r="C878" s="443"/>
      <c r="D878" s="452"/>
      <c r="E878" s="453"/>
      <c r="F878" s="453"/>
      <c r="G878" s="453"/>
      <c r="H878" s="453"/>
      <c r="I878" s="453"/>
      <c r="J878" s="453"/>
      <c r="K878" s="456"/>
      <c r="L878" s="457"/>
      <c r="M878" s="458" t="str">
        <f>IF(K878&lt;&gt;"",VLOOKUP(K878,'DON GIA'!$S$1:$U$19,3,0),"")</f>
        <v/>
      </c>
      <c r="N878" s="458" t="str">
        <f>IF(K878&lt;&gt;"",VLOOKUP(K878,'DON GIA'!$S$1:$V$19,4,0),"")</f>
        <v/>
      </c>
      <c r="O878" s="458" t="str">
        <f t="shared" si="167"/>
        <v/>
      </c>
      <c r="P878" s="458" t="str">
        <f t="shared" si="168"/>
        <v/>
      </c>
      <c r="Q878" s="452" t="s">
        <v>35</v>
      </c>
      <c r="R878" s="453"/>
      <c r="S878" s="453"/>
      <c r="T878" s="459" t="str">
        <f>IF(Q878&lt;&gt;"",VLOOKUP(Q878,'DON GIA'!$H$1:$K$103,4,0),"")</f>
        <v/>
      </c>
      <c r="U878" s="459" t="str">
        <f t="shared" si="165"/>
        <v/>
      </c>
      <c r="V878" s="456" t="s">
        <v>1213</v>
      </c>
      <c r="W878" s="453" t="s">
        <v>38</v>
      </c>
      <c r="X878" s="460">
        <v>0.45500000000000002</v>
      </c>
      <c r="Y878" s="461"/>
      <c r="Z878" s="459">
        <f>IF(V878&lt;&gt;"",VLOOKUP(V878,'DON GIA'!$A$1:$D$346,4,0),"")</f>
        <v>2704619</v>
      </c>
      <c r="AA878" s="459">
        <f t="shared" si="166"/>
        <v>1230601.645</v>
      </c>
      <c r="AB878" s="452"/>
      <c r="AC878" s="452"/>
      <c r="AD878" s="452"/>
      <c r="AE878" s="452"/>
      <c r="AF878" s="452"/>
      <c r="AG878" s="453"/>
      <c r="AH878" s="452"/>
      <c r="AI878" s="453"/>
      <c r="AJ878" s="453"/>
      <c r="AK878" s="459" t="str">
        <f>IF(AH878&lt;&gt;"",VLOOKUP(AH878,'DON GIA'!$M$1:$P$9,4,0),"")</f>
        <v/>
      </c>
      <c r="AL878" s="459" t="str">
        <f t="shared" si="169"/>
        <v/>
      </c>
      <c r="AM878" s="453"/>
      <c r="AN878" s="453"/>
      <c r="AO878" s="449" t="str">
        <f t="shared" si="170"/>
        <v/>
      </c>
      <c r="AP878" s="456"/>
      <c r="AQ878" s="462"/>
    </row>
    <row r="879" spans="1:43" ht="94.5" outlineLevel="2">
      <c r="A879" s="455" t="e">
        <f>IF(C878&lt;&gt;"",$C$8:C878,A878)</f>
        <v>#VALUE!</v>
      </c>
      <c r="B879" s="443" t="str">
        <f>IF(C879&lt;&gt;"",COUNTA($C$8:C879),"")</f>
        <v/>
      </c>
      <c r="C879" s="443"/>
      <c r="D879" s="452"/>
      <c r="E879" s="453"/>
      <c r="F879" s="453"/>
      <c r="G879" s="453"/>
      <c r="H879" s="453"/>
      <c r="I879" s="453"/>
      <c r="J879" s="453"/>
      <c r="K879" s="456"/>
      <c r="L879" s="457"/>
      <c r="M879" s="458" t="str">
        <f>IF(K879&lt;&gt;"",VLOOKUP(K879,'DON GIA'!$S$1:$U$19,3,0),"")</f>
        <v/>
      </c>
      <c r="N879" s="458" t="str">
        <f>IF(K879&lt;&gt;"",VLOOKUP(K879,'DON GIA'!$S$1:$V$19,4,0),"")</f>
        <v/>
      </c>
      <c r="O879" s="458" t="str">
        <f t="shared" si="167"/>
        <v/>
      </c>
      <c r="P879" s="458" t="str">
        <f t="shared" si="168"/>
        <v/>
      </c>
      <c r="Q879" s="452" t="s">
        <v>35</v>
      </c>
      <c r="R879" s="453"/>
      <c r="S879" s="453"/>
      <c r="T879" s="459" t="str">
        <f>IF(Q879&lt;&gt;"",VLOOKUP(Q879,'DON GIA'!$H$1:$K$103,4,0),"")</f>
        <v/>
      </c>
      <c r="U879" s="459" t="str">
        <f t="shared" si="165"/>
        <v/>
      </c>
      <c r="V879" s="456" t="s">
        <v>1049</v>
      </c>
      <c r="W879" s="453" t="s">
        <v>42</v>
      </c>
      <c r="X879" s="460">
        <v>4</v>
      </c>
      <c r="Y879" s="461"/>
      <c r="Z879" s="459">
        <f>IF(V879&lt;&gt;"",VLOOKUP(V879,'DON GIA'!$A$1:$D$346,4,0),"")</f>
        <v>3793079</v>
      </c>
      <c r="AA879" s="459">
        <f t="shared" si="166"/>
        <v>15172316</v>
      </c>
      <c r="AB879" s="452"/>
      <c r="AC879" s="452"/>
      <c r="AD879" s="452"/>
      <c r="AE879" s="452"/>
      <c r="AF879" s="452"/>
      <c r="AG879" s="453"/>
      <c r="AH879" s="452"/>
      <c r="AI879" s="453"/>
      <c r="AJ879" s="453"/>
      <c r="AK879" s="459" t="str">
        <f>IF(AH879&lt;&gt;"",VLOOKUP(AH879,'DON GIA'!$M$1:$P$9,4,0),"")</f>
        <v/>
      </c>
      <c r="AL879" s="459" t="str">
        <f t="shared" si="169"/>
        <v/>
      </c>
      <c r="AM879" s="453"/>
      <c r="AN879" s="453"/>
      <c r="AO879" s="449" t="str">
        <f t="shared" si="170"/>
        <v/>
      </c>
      <c r="AP879" s="456"/>
      <c r="AQ879" s="462"/>
    </row>
    <row r="880" spans="1:43" ht="31.5" outlineLevel="2">
      <c r="A880" s="455" t="e">
        <f>IF(C879&lt;&gt;"",$C$8:C879,A879)</f>
        <v>#VALUE!</v>
      </c>
      <c r="B880" s="443" t="str">
        <f>IF(C880&lt;&gt;"",COUNTA($C$8:C880),"")</f>
        <v/>
      </c>
      <c r="C880" s="443"/>
      <c r="D880" s="452"/>
      <c r="E880" s="453"/>
      <c r="F880" s="453"/>
      <c r="G880" s="453"/>
      <c r="H880" s="453"/>
      <c r="I880" s="453"/>
      <c r="J880" s="453"/>
      <c r="K880" s="456"/>
      <c r="L880" s="457"/>
      <c r="M880" s="458" t="str">
        <f>IF(K880&lt;&gt;"",VLOOKUP(K880,'DON GIA'!$S$1:$U$19,3,0),"")</f>
        <v/>
      </c>
      <c r="N880" s="458" t="str">
        <f>IF(K880&lt;&gt;"",VLOOKUP(K880,'DON GIA'!$S$1:$V$19,4,0),"")</f>
        <v/>
      </c>
      <c r="O880" s="458" t="str">
        <f t="shared" si="167"/>
        <v/>
      </c>
      <c r="P880" s="458" t="str">
        <f t="shared" si="168"/>
        <v/>
      </c>
      <c r="Q880" s="452" t="s">
        <v>35</v>
      </c>
      <c r="R880" s="453"/>
      <c r="S880" s="453"/>
      <c r="T880" s="459" t="str">
        <f>IF(Q880&lt;&gt;"",VLOOKUP(Q880,'DON GIA'!$H$1:$K$103,4,0),"")</f>
        <v/>
      </c>
      <c r="U880" s="459" t="str">
        <f t="shared" si="165"/>
        <v/>
      </c>
      <c r="V880" s="456" t="s">
        <v>1023</v>
      </c>
      <c r="W880" s="453" t="s">
        <v>38</v>
      </c>
      <c r="X880" s="460">
        <v>0.13800000000000001</v>
      </c>
      <c r="Y880" s="461"/>
      <c r="Z880" s="459">
        <f>IF(V880&lt;&gt;"",VLOOKUP(V880,'DON GIA'!$A$1:$D$346,4,0),"")</f>
        <v>2523428</v>
      </c>
      <c r="AA880" s="459">
        <f t="shared" si="166"/>
        <v>348233.06400000001</v>
      </c>
      <c r="AB880" s="452"/>
      <c r="AC880" s="452"/>
      <c r="AD880" s="452"/>
      <c r="AE880" s="452"/>
      <c r="AF880" s="452"/>
      <c r="AG880" s="453"/>
      <c r="AH880" s="452"/>
      <c r="AI880" s="453"/>
      <c r="AJ880" s="453"/>
      <c r="AK880" s="459" t="str">
        <f>IF(AH880&lt;&gt;"",VLOOKUP(AH880,'DON GIA'!$M$1:$P$9,4,0),"")</f>
        <v/>
      </c>
      <c r="AL880" s="459" t="str">
        <f t="shared" si="169"/>
        <v/>
      </c>
      <c r="AM880" s="453"/>
      <c r="AN880" s="453"/>
      <c r="AO880" s="449" t="str">
        <f t="shared" si="170"/>
        <v/>
      </c>
      <c r="AP880" s="456"/>
      <c r="AQ880" s="462"/>
    </row>
    <row r="881" spans="1:43" ht="31.5" outlineLevel="2">
      <c r="A881" s="455" t="e">
        <f>IF(C880&lt;&gt;"",$C$8:C880,A880)</f>
        <v>#VALUE!</v>
      </c>
      <c r="B881" s="443" t="str">
        <f>IF(C881&lt;&gt;"",COUNTA($C$8:C881),"")</f>
        <v/>
      </c>
      <c r="C881" s="443"/>
      <c r="D881" s="452"/>
      <c r="E881" s="453"/>
      <c r="F881" s="453"/>
      <c r="G881" s="453"/>
      <c r="H881" s="453"/>
      <c r="I881" s="453"/>
      <c r="J881" s="453"/>
      <c r="K881" s="456"/>
      <c r="L881" s="457"/>
      <c r="M881" s="458" t="str">
        <f>IF(K881&lt;&gt;"",VLOOKUP(K881,'DON GIA'!$S$1:$U$19,3,0),"")</f>
        <v/>
      </c>
      <c r="N881" s="458" t="str">
        <f>IF(K881&lt;&gt;"",VLOOKUP(K881,'DON GIA'!$S$1:$V$19,4,0),"")</f>
        <v/>
      </c>
      <c r="O881" s="458" t="str">
        <f t="shared" si="167"/>
        <v/>
      </c>
      <c r="P881" s="458" t="str">
        <f t="shared" si="168"/>
        <v/>
      </c>
      <c r="Q881" s="452" t="s">
        <v>35</v>
      </c>
      <c r="R881" s="453"/>
      <c r="S881" s="453"/>
      <c r="T881" s="459" t="str">
        <f>IF(Q881&lt;&gt;"",VLOOKUP(Q881,'DON GIA'!$H$1:$K$103,4,0),"")</f>
        <v/>
      </c>
      <c r="U881" s="459" t="str">
        <f t="shared" si="165"/>
        <v/>
      </c>
      <c r="V881" s="456" t="s">
        <v>1212</v>
      </c>
      <c r="W881" s="453" t="s">
        <v>27</v>
      </c>
      <c r="X881" s="460">
        <v>1.26</v>
      </c>
      <c r="Y881" s="461"/>
      <c r="Z881" s="459">
        <f>IF(V881&lt;&gt;"",VLOOKUP(V881,'DON GIA'!$A$1:$D$346,4,0),"")</f>
        <v>292949</v>
      </c>
      <c r="AA881" s="459">
        <f t="shared" si="166"/>
        <v>369115.74</v>
      </c>
      <c r="AB881" s="452"/>
      <c r="AC881" s="452"/>
      <c r="AD881" s="452"/>
      <c r="AE881" s="452"/>
      <c r="AF881" s="452"/>
      <c r="AG881" s="453"/>
      <c r="AH881" s="452"/>
      <c r="AI881" s="453"/>
      <c r="AJ881" s="453"/>
      <c r="AK881" s="459" t="str">
        <f>IF(AH881&lt;&gt;"",VLOOKUP(AH881,'DON GIA'!$M$1:$P$9,4,0),"")</f>
        <v/>
      </c>
      <c r="AL881" s="459" t="str">
        <f t="shared" si="169"/>
        <v/>
      </c>
      <c r="AM881" s="453"/>
      <c r="AN881" s="453"/>
      <c r="AO881" s="449" t="str">
        <f t="shared" si="170"/>
        <v/>
      </c>
      <c r="AP881" s="456"/>
      <c r="AQ881" s="462"/>
    </row>
    <row r="882" spans="1:43" ht="63" outlineLevel="2">
      <c r="A882" s="455" t="e">
        <f>IF(C881&lt;&gt;"",$C$8:C881,A881)</f>
        <v>#VALUE!</v>
      </c>
      <c r="B882" s="443" t="str">
        <f>IF(C882&lt;&gt;"",COUNTA($C$8:C882),"")</f>
        <v/>
      </c>
      <c r="C882" s="443"/>
      <c r="D882" s="452"/>
      <c r="E882" s="453"/>
      <c r="F882" s="453"/>
      <c r="G882" s="453"/>
      <c r="H882" s="453"/>
      <c r="I882" s="453"/>
      <c r="J882" s="453"/>
      <c r="K882" s="456"/>
      <c r="L882" s="457"/>
      <c r="M882" s="458" t="str">
        <f>IF(K882&lt;&gt;"",VLOOKUP(K882,'DON GIA'!$S$1:$U$19,3,0),"")</f>
        <v/>
      </c>
      <c r="N882" s="458" t="str">
        <f>IF(K882&lt;&gt;"",VLOOKUP(K882,'DON GIA'!$S$1:$V$19,4,0),"")</f>
        <v/>
      </c>
      <c r="O882" s="458" t="str">
        <f t="shared" si="167"/>
        <v/>
      </c>
      <c r="P882" s="458" t="str">
        <f t="shared" si="168"/>
        <v/>
      </c>
      <c r="Q882" s="452" t="s">
        <v>35</v>
      </c>
      <c r="R882" s="453"/>
      <c r="S882" s="453"/>
      <c r="T882" s="459" t="str">
        <f>IF(Q882&lt;&gt;"",VLOOKUP(Q882,'DON GIA'!$H$1:$K$103,4,0),"")</f>
        <v/>
      </c>
      <c r="U882" s="459" t="str">
        <f t="shared" ref="U882:U944" si="171">IF(Q882&lt;&gt;"",IF(ISNUMBER(T882),S882*T882,""),"")</f>
        <v/>
      </c>
      <c r="V882" s="456" t="s">
        <v>1083</v>
      </c>
      <c r="W882" s="453" t="s">
        <v>27</v>
      </c>
      <c r="X882" s="460">
        <v>1.38</v>
      </c>
      <c r="Y882" s="461"/>
      <c r="Z882" s="459">
        <f>IF(V882&lt;&gt;"",VLOOKUP(V882,'DON GIA'!$A$1:$D$346,4,0),"")</f>
        <v>282038</v>
      </c>
      <c r="AA882" s="459">
        <f t="shared" ref="AA882:AA944" si="172">IF(V882&lt;&gt;"",IF(ISNUMBER(Z882),X882*Z882,""),"")</f>
        <v>389212.43999999994</v>
      </c>
      <c r="AB882" s="452"/>
      <c r="AC882" s="452"/>
      <c r="AD882" s="452"/>
      <c r="AE882" s="452"/>
      <c r="AF882" s="452"/>
      <c r="AG882" s="453"/>
      <c r="AH882" s="452"/>
      <c r="AI882" s="453"/>
      <c r="AJ882" s="453"/>
      <c r="AK882" s="459" t="str">
        <f>IF(AH882&lt;&gt;"",VLOOKUP(AH882,'DON GIA'!$M$1:$P$9,4,0),"")</f>
        <v/>
      </c>
      <c r="AL882" s="459" t="str">
        <f t="shared" si="169"/>
        <v/>
      </c>
      <c r="AM882" s="453"/>
      <c r="AN882" s="453"/>
      <c r="AO882" s="449" t="str">
        <f t="shared" si="170"/>
        <v/>
      </c>
      <c r="AP882" s="456"/>
      <c r="AQ882" s="462"/>
    </row>
    <row r="883" spans="1:43" ht="63" outlineLevel="2">
      <c r="A883" s="455" t="e">
        <f>IF(C882&lt;&gt;"",$C$8:C882,A882)</f>
        <v>#VALUE!</v>
      </c>
      <c r="B883" s="443" t="str">
        <f>IF(C883&lt;&gt;"",COUNTA($C$8:C883),"")</f>
        <v/>
      </c>
      <c r="C883" s="443"/>
      <c r="D883" s="452"/>
      <c r="E883" s="453"/>
      <c r="F883" s="453"/>
      <c r="G883" s="453"/>
      <c r="H883" s="453"/>
      <c r="I883" s="453"/>
      <c r="J883" s="453"/>
      <c r="K883" s="456"/>
      <c r="L883" s="457"/>
      <c r="M883" s="458" t="str">
        <f>IF(K883&lt;&gt;"",VLOOKUP(K883,'DON GIA'!$S$1:$U$19,3,0),"")</f>
        <v/>
      </c>
      <c r="N883" s="458" t="str">
        <f>IF(K883&lt;&gt;"",VLOOKUP(K883,'DON GIA'!$S$1:$V$19,4,0),"")</f>
        <v/>
      </c>
      <c r="O883" s="458" t="str">
        <f t="shared" si="167"/>
        <v/>
      </c>
      <c r="P883" s="458" t="str">
        <f t="shared" si="168"/>
        <v/>
      </c>
      <c r="Q883" s="452" t="s">
        <v>35</v>
      </c>
      <c r="R883" s="453"/>
      <c r="S883" s="453"/>
      <c r="T883" s="459" t="str">
        <f>IF(Q883&lt;&gt;"",VLOOKUP(Q883,'DON GIA'!$H$1:$K$103,4,0),"")</f>
        <v/>
      </c>
      <c r="U883" s="459" t="str">
        <f t="shared" si="171"/>
        <v/>
      </c>
      <c r="V883" s="456" t="s">
        <v>1009</v>
      </c>
      <c r="W883" s="453" t="s">
        <v>27</v>
      </c>
      <c r="X883" s="460">
        <v>53.1</v>
      </c>
      <c r="Y883" s="461"/>
      <c r="Z883" s="459">
        <f>IF(V883&lt;&gt;"",VLOOKUP(V883,'DON GIA'!$A$1:$D$346,4,0),"")</f>
        <v>282038</v>
      </c>
      <c r="AA883" s="459">
        <f t="shared" si="172"/>
        <v>14976217.800000001</v>
      </c>
      <c r="AB883" s="452"/>
      <c r="AC883" s="452"/>
      <c r="AD883" s="452"/>
      <c r="AE883" s="452"/>
      <c r="AF883" s="452"/>
      <c r="AG883" s="453"/>
      <c r="AH883" s="452"/>
      <c r="AI883" s="453"/>
      <c r="AJ883" s="453"/>
      <c r="AK883" s="459" t="str">
        <f>IF(AH883&lt;&gt;"",VLOOKUP(AH883,'DON GIA'!$M$1:$P$9,4,0),"")</f>
        <v/>
      </c>
      <c r="AL883" s="459" t="str">
        <f t="shared" si="169"/>
        <v/>
      </c>
      <c r="AM883" s="453"/>
      <c r="AN883" s="453"/>
      <c r="AO883" s="449" t="str">
        <f t="shared" si="170"/>
        <v/>
      </c>
      <c r="AP883" s="456"/>
      <c r="AQ883" s="462"/>
    </row>
    <row r="884" spans="1:43" ht="94.5" outlineLevel="2">
      <c r="A884" s="455" t="e">
        <f>IF(C883&lt;&gt;"",$C$8:C883,A883)</f>
        <v>#VALUE!</v>
      </c>
      <c r="B884" s="443" t="str">
        <f>IF(C884&lt;&gt;"",COUNTA($C$8:C884),"")</f>
        <v/>
      </c>
      <c r="C884" s="443"/>
      <c r="D884" s="452"/>
      <c r="E884" s="453"/>
      <c r="F884" s="453"/>
      <c r="G884" s="453"/>
      <c r="H884" s="453"/>
      <c r="I884" s="453"/>
      <c r="J884" s="453"/>
      <c r="K884" s="456"/>
      <c r="L884" s="457"/>
      <c r="M884" s="458" t="str">
        <f>IF(K884&lt;&gt;"",VLOOKUP(K884,'DON GIA'!$S$1:$U$19,3,0),"")</f>
        <v/>
      </c>
      <c r="N884" s="458" t="str">
        <f>IF(K884&lt;&gt;"",VLOOKUP(K884,'DON GIA'!$S$1:$V$19,4,0),"")</f>
        <v/>
      </c>
      <c r="O884" s="458" t="str">
        <f t="shared" si="167"/>
        <v/>
      </c>
      <c r="P884" s="458" t="str">
        <f t="shared" si="168"/>
        <v/>
      </c>
      <c r="Q884" s="452" t="s">
        <v>35</v>
      </c>
      <c r="R884" s="453"/>
      <c r="S884" s="453"/>
      <c r="T884" s="459" t="str">
        <f>IF(Q884&lt;&gt;"",VLOOKUP(Q884,'DON GIA'!$H$1:$K$103,4,0),"")</f>
        <v/>
      </c>
      <c r="U884" s="459" t="str">
        <f t="shared" si="171"/>
        <v/>
      </c>
      <c r="V884" s="456" t="s">
        <v>1214</v>
      </c>
      <c r="W884" s="453" t="s">
        <v>27</v>
      </c>
      <c r="X884" s="460">
        <v>0.42</v>
      </c>
      <c r="Y884" s="461"/>
      <c r="Z884" s="459">
        <f>IF(V884&lt;&gt;"",VLOOKUP(V884,'DON GIA'!$A$1:$D$346,4,0),"")</f>
        <v>292949</v>
      </c>
      <c r="AA884" s="459">
        <f t="shared" si="172"/>
        <v>123038.58</v>
      </c>
      <c r="AB884" s="452"/>
      <c r="AC884" s="452"/>
      <c r="AD884" s="452"/>
      <c r="AE884" s="452"/>
      <c r="AF884" s="452"/>
      <c r="AG884" s="453"/>
      <c r="AH884" s="452"/>
      <c r="AI884" s="453"/>
      <c r="AJ884" s="453"/>
      <c r="AK884" s="459" t="str">
        <f>IF(AH884&lt;&gt;"",VLOOKUP(AH884,'DON GIA'!$M$1:$P$9,4,0),"")</f>
        <v/>
      </c>
      <c r="AL884" s="459" t="str">
        <f t="shared" si="169"/>
        <v/>
      </c>
      <c r="AM884" s="453"/>
      <c r="AN884" s="453"/>
      <c r="AO884" s="449" t="str">
        <f t="shared" si="170"/>
        <v/>
      </c>
      <c r="AP884" s="456"/>
      <c r="AQ884" s="462"/>
    </row>
    <row r="885" spans="1:43" ht="94.5" outlineLevel="2">
      <c r="A885" s="455" t="e">
        <f>IF(C884&lt;&gt;"",$C$8:C884,A884)</f>
        <v>#VALUE!</v>
      </c>
      <c r="B885" s="443" t="str">
        <f>IF(C885&lt;&gt;"",COUNTA($C$8:C885),"")</f>
        <v/>
      </c>
      <c r="C885" s="443"/>
      <c r="D885" s="452"/>
      <c r="E885" s="453"/>
      <c r="F885" s="453"/>
      <c r="G885" s="453"/>
      <c r="H885" s="453"/>
      <c r="I885" s="453"/>
      <c r="J885" s="453"/>
      <c r="K885" s="456"/>
      <c r="L885" s="457"/>
      <c r="M885" s="458" t="str">
        <f>IF(K885&lt;&gt;"",VLOOKUP(K885,'DON GIA'!$S$1:$U$19,3,0),"")</f>
        <v/>
      </c>
      <c r="N885" s="458" t="str">
        <f>IF(K885&lt;&gt;"",VLOOKUP(K885,'DON GIA'!$S$1:$V$19,4,0),"")</f>
        <v/>
      </c>
      <c r="O885" s="458" t="str">
        <f t="shared" si="167"/>
        <v/>
      </c>
      <c r="P885" s="458" t="str">
        <f t="shared" si="168"/>
        <v/>
      </c>
      <c r="Q885" s="452" t="s">
        <v>35</v>
      </c>
      <c r="R885" s="453"/>
      <c r="S885" s="453"/>
      <c r="T885" s="459" t="str">
        <f>IF(Q885&lt;&gt;"",VLOOKUP(Q885,'DON GIA'!$H$1:$K$103,4,0),"")</f>
        <v/>
      </c>
      <c r="U885" s="459" t="str">
        <f t="shared" si="171"/>
        <v/>
      </c>
      <c r="V885" s="456" t="s">
        <v>1005</v>
      </c>
      <c r="W885" s="453" t="s">
        <v>27</v>
      </c>
      <c r="X885" s="460">
        <v>59.38</v>
      </c>
      <c r="Y885" s="461"/>
      <c r="Z885" s="459">
        <f>IF(V885&lt;&gt;"",VLOOKUP(V885,'DON GIA'!$A$1:$D$346,4,0),"")</f>
        <v>5559129</v>
      </c>
      <c r="AA885" s="459">
        <f t="shared" si="172"/>
        <v>330101080.02000004</v>
      </c>
      <c r="AB885" s="452"/>
      <c r="AC885" s="452" t="s">
        <v>29</v>
      </c>
      <c r="AD885" s="452" t="s">
        <v>30</v>
      </c>
      <c r="AE885" s="452" t="s">
        <v>31</v>
      </c>
      <c r="AF885" s="452" t="s">
        <v>34</v>
      </c>
      <c r="AG885" s="453"/>
      <c r="AH885" s="452"/>
      <c r="AI885" s="453"/>
      <c r="AJ885" s="453"/>
      <c r="AK885" s="459" t="str">
        <f>IF(AH885&lt;&gt;"",VLOOKUP(AH885,'DON GIA'!$M$1:$P$9,4,0),"")</f>
        <v/>
      </c>
      <c r="AL885" s="459" t="str">
        <f t="shared" si="169"/>
        <v/>
      </c>
      <c r="AM885" s="453"/>
      <c r="AN885" s="453"/>
      <c r="AO885" s="449" t="str">
        <f t="shared" si="170"/>
        <v/>
      </c>
      <c r="AP885" s="456"/>
      <c r="AQ885" s="462"/>
    </row>
    <row r="886" spans="1:43" ht="126" outlineLevel="2">
      <c r="A886" s="455" t="e">
        <f>IF(C885&lt;&gt;"",$C$8:C885,A885)</f>
        <v>#VALUE!</v>
      </c>
      <c r="B886" s="443" t="str">
        <f>IF(C886&lt;&gt;"",COUNTA($C$8:C886),"")</f>
        <v/>
      </c>
      <c r="C886" s="443"/>
      <c r="D886" s="452"/>
      <c r="E886" s="453"/>
      <c r="F886" s="453"/>
      <c r="G886" s="453"/>
      <c r="H886" s="453"/>
      <c r="I886" s="453"/>
      <c r="J886" s="453"/>
      <c r="K886" s="456"/>
      <c r="L886" s="457"/>
      <c r="M886" s="458" t="str">
        <f>IF(K886&lt;&gt;"",VLOOKUP(K886,'DON GIA'!$S$1:$U$19,3,0),"")</f>
        <v/>
      </c>
      <c r="N886" s="458" t="str">
        <f>IF(K886&lt;&gt;"",VLOOKUP(K886,'DON GIA'!$S$1:$V$19,4,0),"")</f>
        <v/>
      </c>
      <c r="O886" s="458" t="str">
        <f t="shared" si="167"/>
        <v/>
      </c>
      <c r="P886" s="458" t="str">
        <f t="shared" si="168"/>
        <v/>
      </c>
      <c r="Q886" s="452" t="s">
        <v>35</v>
      </c>
      <c r="R886" s="453"/>
      <c r="S886" s="453"/>
      <c r="T886" s="459" t="str">
        <f>IF(Q886&lt;&gt;"",VLOOKUP(Q886,'DON GIA'!$H$1:$K$103,4,0),"")</f>
        <v/>
      </c>
      <c r="U886" s="459" t="str">
        <f t="shared" si="171"/>
        <v/>
      </c>
      <c r="V886" s="456" t="s">
        <v>1215</v>
      </c>
      <c r="W886" s="453" t="s">
        <v>27</v>
      </c>
      <c r="X886" s="460">
        <v>6.21</v>
      </c>
      <c r="Y886" s="461"/>
      <c r="Z886" s="459">
        <f>IF(V886&lt;&gt;"",VLOOKUP(V886,'DON GIA'!$A$1:$D$346,4,0),"")</f>
        <v>2613835</v>
      </c>
      <c r="AA886" s="459">
        <f t="shared" si="172"/>
        <v>16231915.35</v>
      </c>
      <c r="AB886" s="452"/>
      <c r="AC886" s="452" t="s">
        <v>29</v>
      </c>
      <c r="AD886" s="452" t="s">
        <v>30</v>
      </c>
      <c r="AE886" s="452" t="s">
        <v>31</v>
      </c>
      <c r="AF886" s="452" t="s">
        <v>32</v>
      </c>
      <c r="AG886" s="453"/>
      <c r="AH886" s="452"/>
      <c r="AI886" s="453"/>
      <c r="AJ886" s="453"/>
      <c r="AK886" s="459" t="str">
        <f>IF(AH886&lt;&gt;"",VLOOKUP(AH886,'DON GIA'!$M$1:$P$9,4,0),"")</f>
        <v/>
      </c>
      <c r="AL886" s="459" t="str">
        <f t="shared" si="169"/>
        <v/>
      </c>
      <c r="AM886" s="453"/>
      <c r="AN886" s="453"/>
      <c r="AO886" s="449" t="str">
        <f t="shared" si="170"/>
        <v/>
      </c>
      <c r="AP886" s="456"/>
      <c r="AQ886" s="462"/>
    </row>
    <row r="887" spans="1:43" ht="63" outlineLevel="2">
      <c r="A887" s="455" t="e">
        <f>IF(C886&lt;&gt;"",$C$8:C886,A886)</f>
        <v>#VALUE!</v>
      </c>
      <c r="B887" s="443" t="str">
        <f>IF(C887&lt;&gt;"",COUNTA($C$8:C887),"")</f>
        <v/>
      </c>
      <c r="C887" s="443"/>
      <c r="D887" s="452"/>
      <c r="E887" s="453"/>
      <c r="F887" s="453"/>
      <c r="G887" s="453"/>
      <c r="H887" s="453"/>
      <c r="I887" s="453"/>
      <c r="J887" s="453"/>
      <c r="K887" s="456"/>
      <c r="L887" s="457"/>
      <c r="M887" s="458" t="str">
        <f>IF(K887&lt;&gt;"",VLOOKUP(K887,'DON GIA'!$S$1:$U$19,3,0),"")</f>
        <v/>
      </c>
      <c r="N887" s="458" t="str">
        <f>IF(K887&lt;&gt;"",VLOOKUP(K887,'DON GIA'!$S$1:$V$19,4,0),"")</f>
        <v/>
      </c>
      <c r="O887" s="458" t="str">
        <f t="shared" si="167"/>
        <v/>
      </c>
      <c r="P887" s="458" t="str">
        <f t="shared" si="168"/>
        <v/>
      </c>
      <c r="Q887" s="452" t="s">
        <v>35</v>
      </c>
      <c r="R887" s="453"/>
      <c r="S887" s="453"/>
      <c r="T887" s="459" t="str">
        <f>IF(Q887&lt;&gt;"",VLOOKUP(Q887,'DON GIA'!$H$1:$K$103,4,0),"")</f>
        <v/>
      </c>
      <c r="U887" s="459" t="str">
        <f t="shared" si="171"/>
        <v/>
      </c>
      <c r="V887" s="456" t="s">
        <v>1210</v>
      </c>
      <c r="W887" s="453" t="s">
        <v>27</v>
      </c>
      <c r="X887" s="460">
        <v>59.38</v>
      </c>
      <c r="Y887" s="461"/>
      <c r="Z887" s="459">
        <f>IF(V887&lt;&gt;"",VLOOKUP(V887,'DON GIA'!$A$1:$D$346,4,0),"")</f>
        <v>161275</v>
      </c>
      <c r="AA887" s="459">
        <f t="shared" si="172"/>
        <v>9576509.5</v>
      </c>
      <c r="AB887" s="452"/>
      <c r="AC887" s="452"/>
      <c r="AD887" s="452"/>
      <c r="AE887" s="452"/>
      <c r="AF887" s="452"/>
      <c r="AG887" s="453"/>
      <c r="AH887" s="452"/>
      <c r="AI887" s="453"/>
      <c r="AJ887" s="453"/>
      <c r="AK887" s="459" t="str">
        <f>IF(AH887&lt;&gt;"",VLOOKUP(AH887,'DON GIA'!$M$1:$P$9,4,0),"")</f>
        <v/>
      </c>
      <c r="AL887" s="459" t="str">
        <f t="shared" si="169"/>
        <v/>
      </c>
      <c r="AM887" s="453"/>
      <c r="AN887" s="453"/>
      <c r="AO887" s="449" t="str">
        <f t="shared" si="170"/>
        <v/>
      </c>
      <c r="AP887" s="456"/>
      <c r="AQ887" s="462"/>
    </row>
    <row r="888" spans="1:43" ht="94.5" outlineLevel="2">
      <c r="A888" s="455" t="e">
        <f>IF(C887&lt;&gt;"",$C$8:C887,A887)</f>
        <v>#VALUE!</v>
      </c>
      <c r="B888" s="443" t="str">
        <f>IF(C888&lt;&gt;"",COUNTA($C$8:C888),"")</f>
        <v/>
      </c>
      <c r="C888" s="443"/>
      <c r="D888" s="452"/>
      <c r="E888" s="453"/>
      <c r="F888" s="453"/>
      <c r="G888" s="453"/>
      <c r="H888" s="453"/>
      <c r="I888" s="453"/>
      <c r="J888" s="453"/>
      <c r="K888" s="456"/>
      <c r="L888" s="457"/>
      <c r="M888" s="458" t="str">
        <f>IF(K888&lt;&gt;"",VLOOKUP(K888,'DON GIA'!$S$1:$U$19,3,0),"")</f>
        <v/>
      </c>
      <c r="N888" s="458" t="str">
        <f>IF(K888&lt;&gt;"",VLOOKUP(K888,'DON GIA'!$S$1:$V$19,4,0),"")</f>
        <v/>
      </c>
      <c r="O888" s="458" t="str">
        <f t="shared" si="167"/>
        <v/>
      </c>
      <c r="P888" s="458" t="str">
        <f t="shared" si="168"/>
        <v/>
      </c>
      <c r="Q888" s="452" t="s">
        <v>35</v>
      </c>
      <c r="R888" s="453"/>
      <c r="S888" s="453"/>
      <c r="T888" s="459" t="str">
        <f>IF(Q888&lt;&gt;"",VLOOKUP(Q888,'DON GIA'!$H$1:$K$103,4,0),"")</f>
        <v/>
      </c>
      <c r="U888" s="459" t="str">
        <f t="shared" si="171"/>
        <v/>
      </c>
      <c r="V888" s="456" t="s">
        <v>1213</v>
      </c>
      <c r="W888" s="453" t="s">
        <v>38</v>
      </c>
      <c r="X888" s="460">
        <v>0.45500000000000002</v>
      </c>
      <c r="Y888" s="461"/>
      <c r="Z888" s="459">
        <f>IF(V888&lt;&gt;"",VLOOKUP(V888,'DON GIA'!$A$1:$D$346,4,0),"")</f>
        <v>2704619</v>
      </c>
      <c r="AA888" s="459">
        <f t="shared" si="172"/>
        <v>1230601.645</v>
      </c>
      <c r="AB888" s="452"/>
      <c r="AC888" s="452"/>
      <c r="AD888" s="452"/>
      <c r="AE888" s="452"/>
      <c r="AF888" s="452"/>
      <c r="AG888" s="453"/>
      <c r="AH888" s="452"/>
      <c r="AI888" s="453"/>
      <c r="AJ888" s="453"/>
      <c r="AK888" s="459" t="str">
        <f>IF(AH888&lt;&gt;"",VLOOKUP(AH888,'DON GIA'!$M$1:$P$9,4,0),"")</f>
        <v/>
      </c>
      <c r="AL888" s="459" t="str">
        <f t="shared" si="169"/>
        <v/>
      </c>
      <c r="AM888" s="453"/>
      <c r="AN888" s="453"/>
      <c r="AO888" s="449" t="str">
        <f t="shared" si="170"/>
        <v/>
      </c>
      <c r="AP888" s="456"/>
      <c r="AQ888" s="462"/>
    </row>
    <row r="889" spans="1:43" ht="31.5" outlineLevel="2">
      <c r="A889" s="455" t="e">
        <f>IF(C888&lt;&gt;"",$C$8:C888,A888)</f>
        <v>#VALUE!</v>
      </c>
      <c r="B889" s="443" t="str">
        <f>IF(C889&lt;&gt;"",COUNTA($C$8:C889),"")</f>
        <v/>
      </c>
      <c r="C889" s="443"/>
      <c r="D889" s="452"/>
      <c r="E889" s="453"/>
      <c r="F889" s="453"/>
      <c r="G889" s="453"/>
      <c r="H889" s="453"/>
      <c r="I889" s="453"/>
      <c r="J889" s="453"/>
      <c r="K889" s="456"/>
      <c r="L889" s="457"/>
      <c r="M889" s="458" t="str">
        <f>IF(K889&lt;&gt;"",VLOOKUP(K889,'DON GIA'!$S$1:$U$19,3,0),"")</f>
        <v/>
      </c>
      <c r="N889" s="458" t="str">
        <f>IF(K889&lt;&gt;"",VLOOKUP(K889,'DON GIA'!$S$1:$V$19,4,0),"")</f>
        <v/>
      </c>
      <c r="O889" s="458" t="str">
        <f t="shared" si="167"/>
        <v/>
      </c>
      <c r="P889" s="458" t="str">
        <f t="shared" si="168"/>
        <v/>
      </c>
      <c r="Q889" s="452" t="s">
        <v>35</v>
      </c>
      <c r="R889" s="453"/>
      <c r="S889" s="453"/>
      <c r="T889" s="459" t="str">
        <f>IF(Q889&lt;&gt;"",VLOOKUP(Q889,'DON GIA'!$H$1:$K$103,4,0),"")</f>
        <v/>
      </c>
      <c r="U889" s="459" t="str">
        <f t="shared" si="171"/>
        <v/>
      </c>
      <c r="V889" s="456" t="s">
        <v>1023</v>
      </c>
      <c r="W889" s="453" t="s">
        <v>38</v>
      </c>
      <c r="X889" s="460">
        <v>0.13800000000000001</v>
      </c>
      <c r="Y889" s="461"/>
      <c r="Z889" s="459">
        <f>IF(V889&lt;&gt;"",VLOOKUP(V889,'DON GIA'!$A$1:$D$346,4,0),"")</f>
        <v>2523428</v>
      </c>
      <c r="AA889" s="459">
        <f t="shared" si="172"/>
        <v>348233.06400000001</v>
      </c>
      <c r="AB889" s="452"/>
      <c r="AC889" s="452"/>
      <c r="AD889" s="452"/>
      <c r="AE889" s="452"/>
      <c r="AF889" s="452"/>
      <c r="AG889" s="453"/>
      <c r="AH889" s="452"/>
      <c r="AI889" s="453"/>
      <c r="AJ889" s="453"/>
      <c r="AK889" s="459" t="str">
        <f>IF(AH889&lt;&gt;"",VLOOKUP(AH889,'DON GIA'!$M$1:$P$9,4,0),"")</f>
        <v/>
      </c>
      <c r="AL889" s="459" t="str">
        <f t="shared" si="169"/>
        <v/>
      </c>
      <c r="AM889" s="453"/>
      <c r="AN889" s="453"/>
      <c r="AO889" s="449" t="str">
        <f t="shared" si="170"/>
        <v/>
      </c>
      <c r="AP889" s="456"/>
      <c r="AQ889" s="462"/>
    </row>
    <row r="890" spans="1:43" ht="31.5" outlineLevel="2">
      <c r="A890" s="455" t="e">
        <f>IF(C889&lt;&gt;"",$C$8:C889,A889)</f>
        <v>#VALUE!</v>
      </c>
      <c r="B890" s="443" t="str">
        <f>IF(C890&lt;&gt;"",COUNTA($C$8:C890),"")</f>
        <v/>
      </c>
      <c r="C890" s="443"/>
      <c r="D890" s="452"/>
      <c r="E890" s="453"/>
      <c r="F890" s="453"/>
      <c r="G890" s="453"/>
      <c r="H890" s="453"/>
      <c r="I890" s="453"/>
      <c r="J890" s="453"/>
      <c r="K890" s="456"/>
      <c r="L890" s="457"/>
      <c r="M890" s="458" t="str">
        <f>IF(K890&lt;&gt;"",VLOOKUP(K890,'DON GIA'!$S$1:$U$19,3,0),"")</f>
        <v/>
      </c>
      <c r="N890" s="458" t="str">
        <f>IF(K890&lt;&gt;"",VLOOKUP(K890,'DON GIA'!$S$1:$V$19,4,0),"")</f>
        <v/>
      </c>
      <c r="O890" s="458" t="str">
        <f t="shared" si="167"/>
        <v/>
      </c>
      <c r="P890" s="458" t="str">
        <f t="shared" si="168"/>
        <v/>
      </c>
      <c r="Q890" s="452" t="s">
        <v>35</v>
      </c>
      <c r="R890" s="453"/>
      <c r="S890" s="453"/>
      <c r="T890" s="459" t="str">
        <f>IF(Q890&lt;&gt;"",VLOOKUP(Q890,'DON GIA'!$H$1:$K$103,4,0),"")</f>
        <v/>
      </c>
      <c r="U890" s="459" t="str">
        <f t="shared" si="171"/>
        <v/>
      </c>
      <c r="V890" s="456" t="s">
        <v>1212</v>
      </c>
      <c r="W890" s="453" t="s">
        <v>27</v>
      </c>
      <c r="X890" s="460">
        <v>0.84</v>
      </c>
      <c r="Y890" s="461"/>
      <c r="Z890" s="459">
        <f>IF(V890&lt;&gt;"",VLOOKUP(V890,'DON GIA'!$A$1:$D$346,4,0),"")</f>
        <v>292949</v>
      </c>
      <c r="AA890" s="459">
        <f t="shared" si="172"/>
        <v>246077.16</v>
      </c>
      <c r="AB890" s="452"/>
      <c r="AC890" s="452"/>
      <c r="AD890" s="452"/>
      <c r="AE890" s="452"/>
      <c r="AF890" s="452"/>
      <c r="AG890" s="453"/>
      <c r="AH890" s="452"/>
      <c r="AI890" s="453"/>
      <c r="AJ890" s="453"/>
      <c r="AK890" s="459" t="str">
        <f>IF(AH890&lt;&gt;"",VLOOKUP(AH890,'DON GIA'!$M$1:$P$9,4,0),"")</f>
        <v/>
      </c>
      <c r="AL890" s="459" t="str">
        <f t="shared" si="169"/>
        <v/>
      </c>
      <c r="AM890" s="453"/>
      <c r="AN890" s="453"/>
      <c r="AO890" s="449" t="str">
        <f t="shared" si="170"/>
        <v/>
      </c>
      <c r="AP890" s="456"/>
      <c r="AQ890" s="462"/>
    </row>
    <row r="891" spans="1:43" ht="63" outlineLevel="2">
      <c r="A891" s="455" t="e">
        <f>IF(C890&lt;&gt;"",$C$8:C890,A890)</f>
        <v>#VALUE!</v>
      </c>
      <c r="B891" s="443" t="str">
        <f>IF(C891&lt;&gt;"",COUNTA($C$8:C891),"")</f>
        <v/>
      </c>
      <c r="C891" s="443"/>
      <c r="D891" s="452"/>
      <c r="E891" s="453"/>
      <c r="F891" s="453"/>
      <c r="G891" s="453"/>
      <c r="H891" s="453"/>
      <c r="I891" s="453"/>
      <c r="J891" s="453"/>
      <c r="K891" s="456"/>
      <c r="L891" s="457"/>
      <c r="M891" s="458" t="str">
        <f>IF(K891&lt;&gt;"",VLOOKUP(K891,'DON GIA'!$S$1:$U$19,3,0),"")</f>
        <v/>
      </c>
      <c r="N891" s="458" t="str">
        <f>IF(K891&lt;&gt;"",VLOOKUP(K891,'DON GIA'!$S$1:$V$19,4,0),"")</f>
        <v/>
      </c>
      <c r="O891" s="458" t="str">
        <f t="shared" si="167"/>
        <v/>
      </c>
      <c r="P891" s="458" t="str">
        <f t="shared" si="168"/>
        <v/>
      </c>
      <c r="Q891" s="452" t="s">
        <v>35</v>
      </c>
      <c r="R891" s="453"/>
      <c r="S891" s="453"/>
      <c r="T891" s="459" t="str">
        <f>IF(Q891&lt;&gt;"",VLOOKUP(Q891,'DON GIA'!$H$1:$K$103,4,0),"")</f>
        <v/>
      </c>
      <c r="U891" s="459" t="str">
        <f t="shared" si="171"/>
        <v/>
      </c>
      <c r="V891" s="456" t="s">
        <v>1083</v>
      </c>
      <c r="W891" s="453" t="s">
        <v>27</v>
      </c>
      <c r="X891" s="460">
        <v>2.2200000000000002</v>
      </c>
      <c r="Y891" s="461"/>
      <c r="Z891" s="459">
        <f>IF(V891&lt;&gt;"",VLOOKUP(V891,'DON GIA'!$A$1:$D$346,4,0),"")</f>
        <v>282038</v>
      </c>
      <c r="AA891" s="459">
        <f t="shared" si="172"/>
        <v>626124.3600000001</v>
      </c>
      <c r="AB891" s="452"/>
      <c r="AC891" s="452"/>
      <c r="AD891" s="452"/>
      <c r="AE891" s="452"/>
      <c r="AF891" s="452"/>
      <c r="AG891" s="453"/>
      <c r="AH891" s="452"/>
      <c r="AI891" s="453"/>
      <c r="AJ891" s="453"/>
      <c r="AK891" s="459" t="str">
        <f>IF(AH891&lt;&gt;"",VLOOKUP(AH891,'DON GIA'!$M$1:$P$9,4,0),"")</f>
        <v/>
      </c>
      <c r="AL891" s="459" t="str">
        <f t="shared" si="169"/>
        <v/>
      </c>
      <c r="AM891" s="453"/>
      <c r="AN891" s="453"/>
      <c r="AO891" s="449" t="str">
        <f t="shared" si="170"/>
        <v/>
      </c>
      <c r="AP891" s="456"/>
      <c r="AQ891" s="462"/>
    </row>
    <row r="892" spans="1:43" ht="63" outlineLevel="2">
      <c r="A892" s="455" t="e">
        <f>IF(C891&lt;&gt;"",$C$8:C891,A891)</f>
        <v>#VALUE!</v>
      </c>
      <c r="B892" s="443" t="str">
        <f>IF(C892&lt;&gt;"",COUNTA($C$8:C892),"")</f>
        <v/>
      </c>
      <c r="C892" s="443"/>
      <c r="D892" s="452"/>
      <c r="E892" s="453"/>
      <c r="F892" s="453"/>
      <c r="G892" s="453"/>
      <c r="H892" s="453"/>
      <c r="I892" s="453"/>
      <c r="J892" s="453"/>
      <c r="K892" s="456"/>
      <c r="L892" s="457"/>
      <c r="M892" s="458" t="str">
        <f>IF(K892&lt;&gt;"",VLOOKUP(K892,'DON GIA'!$S$1:$U$19,3,0),"")</f>
        <v/>
      </c>
      <c r="N892" s="458" t="str">
        <f>IF(K892&lt;&gt;"",VLOOKUP(K892,'DON GIA'!$S$1:$V$19,4,0),"")</f>
        <v/>
      </c>
      <c r="O892" s="458" t="str">
        <f t="shared" si="167"/>
        <v/>
      </c>
      <c r="P892" s="458" t="str">
        <f t="shared" si="168"/>
        <v/>
      </c>
      <c r="Q892" s="452" t="s">
        <v>35</v>
      </c>
      <c r="R892" s="453"/>
      <c r="S892" s="453"/>
      <c r="T892" s="459" t="str">
        <f>IF(Q892&lt;&gt;"",VLOOKUP(Q892,'DON GIA'!$H$1:$K$103,4,0),"")</f>
        <v/>
      </c>
      <c r="U892" s="459" t="str">
        <f t="shared" si="171"/>
        <v/>
      </c>
      <c r="V892" s="456" t="s">
        <v>1009</v>
      </c>
      <c r="W892" s="453" t="s">
        <v>27</v>
      </c>
      <c r="X892" s="460">
        <v>51</v>
      </c>
      <c r="Y892" s="461"/>
      <c r="Z892" s="459">
        <f>IF(V892&lt;&gt;"",VLOOKUP(V892,'DON GIA'!$A$1:$D$346,4,0),"")</f>
        <v>282038</v>
      </c>
      <c r="AA892" s="459">
        <f t="shared" si="172"/>
        <v>14383938</v>
      </c>
      <c r="AB892" s="452"/>
      <c r="AC892" s="452"/>
      <c r="AD892" s="452"/>
      <c r="AE892" s="452"/>
      <c r="AF892" s="452"/>
      <c r="AG892" s="453"/>
      <c r="AH892" s="452"/>
      <c r="AI892" s="453"/>
      <c r="AJ892" s="453"/>
      <c r="AK892" s="459" t="str">
        <f>IF(AH892&lt;&gt;"",VLOOKUP(AH892,'DON GIA'!$M$1:$P$9,4,0),"")</f>
        <v/>
      </c>
      <c r="AL892" s="459" t="str">
        <f t="shared" si="169"/>
        <v/>
      </c>
      <c r="AM892" s="453"/>
      <c r="AN892" s="453"/>
      <c r="AO892" s="449" t="str">
        <f t="shared" si="170"/>
        <v/>
      </c>
      <c r="AP892" s="456"/>
      <c r="AQ892" s="462"/>
    </row>
    <row r="893" spans="1:43" ht="94.5" outlineLevel="2">
      <c r="A893" s="455" t="e">
        <f>IF(C892&lt;&gt;"",$C$8:C892,A892)</f>
        <v>#VALUE!</v>
      </c>
      <c r="B893" s="443" t="str">
        <f>IF(C893&lt;&gt;"",COUNTA($C$8:C893),"")</f>
        <v/>
      </c>
      <c r="C893" s="443"/>
      <c r="D893" s="452"/>
      <c r="E893" s="453"/>
      <c r="F893" s="453"/>
      <c r="G893" s="453"/>
      <c r="H893" s="453"/>
      <c r="I893" s="453"/>
      <c r="J893" s="453"/>
      <c r="K893" s="456"/>
      <c r="L893" s="457"/>
      <c r="M893" s="458" t="str">
        <f>IF(K893&lt;&gt;"",VLOOKUP(K893,'DON GIA'!$S$1:$U$19,3,0),"")</f>
        <v/>
      </c>
      <c r="N893" s="458" t="str">
        <f>IF(K893&lt;&gt;"",VLOOKUP(K893,'DON GIA'!$S$1:$V$19,4,0),"")</f>
        <v/>
      </c>
      <c r="O893" s="458" t="str">
        <f t="shared" si="167"/>
        <v/>
      </c>
      <c r="P893" s="458" t="str">
        <f t="shared" si="168"/>
        <v/>
      </c>
      <c r="Q893" s="452" t="s">
        <v>35</v>
      </c>
      <c r="R893" s="453"/>
      <c r="S893" s="453"/>
      <c r="T893" s="459" t="str">
        <f>IF(Q893&lt;&gt;"",VLOOKUP(Q893,'DON GIA'!$H$1:$K$103,4,0),"")</f>
        <v/>
      </c>
      <c r="U893" s="459" t="str">
        <f t="shared" si="171"/>
        <v/>
      </c>
      <c r="V893" s="456" t="s">
        <v>1214</v>
      </c>
      <c r="W893" s="453" t="s">
        <v>27</v>
      </c>
      <c r="X893" s="460">
        <v>0.42</v>
      </c>
      <c r="Y893" s="461"/>
      <c r="Z893" s="459">
        <f>IF(V893&lt;&gt;"",VLOOKUP(V893,'DON GIA'!$A$1:$D$346,4,0),"")</f>
        <v>292949</v>
      </c>
      <c r="AA893" s="459">
        <f t="shared" si="172"/>
        <v>123038.58</v>
      </c>
      <c r="AB893" s="452"/>
      <c r="AC893" s="452"/>
      <c r="AD893" s="452"/>
      <c r="AE893" s="452"/>
      <c r="AF893" s="452"/>
      <c r="AG893" s="453"/>
      <c r="AH893" s="452"/>
      <c r="AI893" s="453"/>
      <c r="AJ893" s="453"/>
      <c r="AK893" s="459" t="str">
        <f>IF(AH893&lt;&gt;"",VLOOKUP(AH893,'DON GIA'!$M$1:$P$9,4,0),"")</f>
        <v/>
      </c>
      <c r="AL893" s="459" t="str">
        <f t="shared" si="169"/>
        <v/>
      </c>
      <c r="AM893" s="453"/>
      <c r="AN893" s="453"/>
      <c r="AO893" s="449" t="str">
        <f t="shared" si="170"/>
        <v/>
      </c>
      <c r="AP893" s="456"/>
      <c r="AQ893" s="462"/>
    </row>
    <row r="894" spans="1:43" ht="157.5" outlineLevel="2">
      <c r="A894" s="455" t="e">
        <f>IF(C893&lt;&gt;"",$C$8:C893,A893)</f>
        <v>#VALUE!</v>
      </c>
      <c r="B894" s="443" t="str">
        <f>IF(C894&lt;&gt;"",COUNTA($C$8:C894),"")</f>
        <v/>
      </c>
      <c r="C894" s="443"/>
      <c r="D894" s="452"/>
      <c r="E894" s="453"/>
      <c r="F894" s="453"/>
      <c r="G894" s="453"/>
      <c r="H894" s="453"/>
      <c r="I894" s="453"/>
      <c r="J894" s="453"/>
      <c r="K894" s="456"/>
      <c r="L894" s="457"/>
      <c r="M894" s="458" t="str">
        <f>IF(K894&lt;&gt;"",VLOOKUP(K894,'DON GIA'!$S$1:$U$19,3,0),"")</f>
        <v/>
      </c>
      <c r="N894" s="458" t="str">
        <f>IF(K894&lt;&gt;"",VLOOKUP(K894,'DON GIA'!$S$1:$V$19,4,0),"")</f>
        <v/>
      </c>
      <c r="O894" s="458" t="str">
        <f t="shared" si="167"/>
        <v/>
      </c>
      <c r="P894" s="458" t="str">
        <f t="shared" si="168"/>
        <v/>
      </c>
      <c r="Q894" s="452" t="s">
        <v>35</v>
      </c>
      <c r="R894" s="453"/>
      <c r="S894" s="453"/>
      <c r="T894" s="459" t="str">
        <f>IF(Q894&lt;&gt;"",VLOOKUP(Q894,'DON GIA'!$H$1:$K$103,4,0),"")</f>
        <v/>
      </c>
      <c r="U894" s="459" t="str">
        <f t="shared" si="171"/>
        <v/>
      </c>
      <c r="V894" s="456" t="s">
        <v>1216</v>
      </c>
      <c r="W894" s="453" t="s">
        <v>27</v>
      </c>
      <c r="X894" s="460">
        <v>71.94</v>
      </c>
      <c r="Y894" s="461"/>
      <c r="Z894" s="459">
        <f>IF(V894&lt;&gt;"",VLOOKUP(V894,'DON GIA'!$A$1:$D$346,4,0),"")</f>
        <v>402806</v>
      </c>
      <c r="AA894" s="459">
        <f t="shared" si="172"/>
        <v>28977863.640000001</v>
      </c>
      <c r="AB894" s="452"/>
      <c r="AC894" s="452"/>
      <c r="AD894" s="452"/>
      <c r="AE894" s="452"/>
      <c r="AF894" s="452"/>
      <c r="AG894" s="453"/>
      <c r="AH894" s="452"/>
      <c r="AI894" s="453"/>
      <c r="AJ894" s="453"/>
      <c r="AK894" s="459" t="str">
        <f>IF(AH894&lt;&gt;"",VLOOKUP(AH894,'DON GIA'!$M$1:$P$9,4,0),"")</f>
        <v/>
      </c>
      <c r="AL894" s="459" t="str">
        <f t="shared" si="169"/>
        <v/>
      </c>
      <c r="AM894" s="453"/>
      <c r="AN894" s="453"/>
      <c r="AO894" s="449" t="str">
        <f t="shared" si="170"/>
        <v/>
      </c>
      <c r="AP894" s="456"/>
      <c r="AQ894" s="462"/>
    </row>
    <row r="895" spans="1:43" ht="63" outlineLevel="2">
      <c r="A895" s="455" t="e">
        <f>IF(C894&lt;&gt;"",$C$8:C894,A894)</f>
        <v>#VALUE!</v>
      </c>
      <c r="B895" s="443" t="str">
        <f>IF(C895&lt;&gt;"",COUNTA($C$8:C895),"")</f>
        <v/>
      </c>
      <c r="C895" s="443"/>
      <c r="D895" s="452"/>
      <c r="E895" s="453"/>
      <c r="F895" s="453"/>
      <c r="G895" s="453"/>
      <c r="H895" s="453"/>
      <c r="I895" s="453"/>
      <c r="J895" s="453"/>
      <c r="K895" s="456"/>
      <c r="L895" s="457"/>
      <c r="M895" s="458" t="str">
        <f>IF(K895&lt;&gt;"",VLOOKUP(K895,'DON GIA'!$S$1:$U$19,3,0),"")</f>
        <v/>
      </c>
      <c r="N895" s="458" t="str">
        <f>IF(K895&lt;&gt;"",VLOOKUP(K895,'DON GIA'!$S$1:$V$19,4,0),"")</f>
        <v/>
      </c>
      <c r="O895" s="458" t="str">
        <f t="shared" si="167"/>
        <v/>
      </c>
      <c r="P895" s="458" t="str">
        <f t="shared" si="168"/>
        <v/>
      </c>
      <c r="Q895" s="452" t="s">
        <v>35</v>
      </c>
      <c r="R895" s="453"/>
      <c r="S895" s="453"/>
      <c r="T895" s="459" t="str">
        <f>IF(Q895&lt;&gt;"",VLOOKUP(Q895,'DON GIA'!$H$1:$K$103,4,0),"")</f>
        <v/>
      </c>
      <c r="U895" s="459" t="str">
        <f t="shared" si="171"/>
        <v/>
      </c>
      <c r="V895" s="456" t="s">
        <v>1217</v>
      </c>
      <c r="W895" s="453" t="s">
        <v>38</v>
      </c>
      <c r="X895" s="460">
        <v>0.48</v>
      </c>
      <c r="Y895" s="461"/>
      <c r="Z895" s="459">
        <f>IF(V895&lt;&gt;"",VLOOKUP(V895,'DON GIA'!$A$1:$D$346,4,0),"")</f>
        <v>5994000</v>
      </c>
      <c r="AA895" s="459">
        <f t="shared" si="172"/>
        <v>2877120</v>
      </c>
      <c r="AB895" s="452"/>
      <c r="AC895" s="452"/>
      <c r="AD895" s="452"/>
      <c r="AE895" s="452"/>
      <c r="AF895" s="452"/>
      <c r="AG895" s="453"/>
      <c r="AH895" s="452"/>
      <c r="AI895" s="453"/>
      <c r="AJ895" s="453"/>
      <c r="AK895" s="459" t="str">
        <f>IF(AH895&lt;&gt;"",VLOOKUP(AH895,'DON GIA'!$M$1:$P$9,4,0),"")</f>
        <v/>
      </c>
      <c r="AL895" s="459" t="str">
        <f t="shared" si="169"/>
        <v/>
      </c>
      <c r="AM895" s="453"/>
      <c r="AN895" s="453"/>
      <c r="AO895" s="449" t="str">
        <f t="shared" si="170"/>
        <v/>
      </c>
      <c r="AP895" s="456"/>
      <c r="AQ895" s="462"/>
    </row>
    <row r="896" spans="1:43" ht="63" outlineLevel="2">
      <c r="A896" s="455" t="e">
        <f>IF(C895&lt;&gt;"",$C$8:C895,A895)</f>
        <v>#VALUE!</v>
      </c>
      <c r="B896" s="443" t="str">
        <f>IF(C896&lt;&gt;"",COUNTA($C$8:C896),"")</f>
        <v/>
      </c>
      <c r="C896" s="443"/>
      <c r="D896" s="452"/>
      <c r="E896" s="453"/>
      <c r="F896" s="453"/>
      <c r="G896" s="453"/>
      <c r="H896" s="453"/>
      <c r="I896" s="453"/>
      <c r="J896" s="453"/>
      <c r="K896" s="456"/>
      <c r="L896" s="457"/>
      <c r="M896" s="458" t="str">
        <f>IF(K896&lt;&gt;"",VLOOKUP(K896,'DON GIA'!$S$1:$U$19,3,0),"")</f>
        <v/>
      </c>
      <c r="N896" s="458" t="str">
        <f>IF(K896&lt;&gt;"",VLOOKUP(K896,'DON GIA'!$S$1:$V$19,4,0),"")</f>
        <v/>
      </c>
      <c r="O896" s="458" t="str">
        <f t="shared" si="167"/>
        <v/>
      </c>
      <c r="P896" s="458" t="str">
        <f t="shared" si="168"/>
        <v/>
      </c>
      <c r="Q896" s="452" t="s">
        <v>35</v>
      </c>
      <c r="R896" s="453"/>
      <c r="S896" s="453"/>
      <c r="T896" s="459" t="str">
        <f>IF(Q896&lt;&gt;"",VLOOKUP(Q896,'DON GIA'!$H$1:$K$103,4,0),"")</f>
        <v/>
      </c>
      <c r="U896" s="459" t="str">
        <f t="shared" si="171"/>
        <v/>
      </c>
      <c r="V896" s="456" t="s">
        <v>1005</v>
      </c>
      <c r="W896" s="453" t="s">
        <v>27</v>
      </c>
      <c r="X896" s="460">
        <v>56.32</v>
      </c>
      <c r="Y896" s="461"/>
      <c r="Z896" s="459">
        <f>IF(V896&lt;&gt;"",VLOOKUP(V896,'DON GIA'!$A$1:$D$346,4,0),"")</f>
        <v>5559129</v>
      </c>
      <c r="AA896" s="459">
        <f t="shared" si="172"/>
        <v>313090145.28000003</v>
      </c>
      <c r="AB896" s="452"/>
      <c r="AC896" s="452" t="s">
        <v>29</v>
      </c>
      <c r="AD896" s="452" t="s">
        <v>30</v>
      </c>
      <c r="AE896" s="452" t="s">
        <v>31</v>
      </c>
      <c r="AF896" s="452" t="s">
        <v>32</v>
      </c>
      <c r="AG896" s="453"/>
      <c r="AH896" s="452"/>
      <c r="AI896" s="453"/>
      <c r="AJ896" s="453"/>
      <c r="AK896" s="459" t="str">
        <f>IF(AH896&lt;&gt;"",VLOOKUP(AH896,'DON GIA'!$M$1:$P$9,4,0),"")</f>
        <v/>
      </c>
      <c r="AL896" s="459" t="str">
        <f t="shared" si="169"/>
        <v/>
      </c>
      <c r="AM896" s="453"/>
      <c r="AN896" s="453"/>
      <c r="AO896" s="449" t="str">
        <f t="shared" si="170"/>
        <v/>
      </c>
      <c r="AP896" s="456"/>
      <c r="AQ896" s="462"/>
    </row>
    <row r="897" spans="1:43" ht="126" outlineLevel="2">
      <c r="A897" s="455" t="e">
        <f>IF(C896&lt;&gt;"",$C$8:C896,A896)</f>
        <v>#VALUE!</v>
      </c>
      <c r="B897" s="443" t="str">
        <f>IF(C897&lt;&gt;"",COUNTA($C$8:C897),"")</f>
        <v/>
      </c>
      <c r="C897" s="443"/>
      <c r="D897" s="452"/>
      <c r="E897" s="453"/>
      <c r="F897" s="453"/>
      <c r="G897" s="453"/>
      <c r="H897" s="453"/>
      <c r="I897" s="453"/>
      <c r="J897" s="453"/>
      <c r="K897" s="456"/>
      <c r="L897" s="457"/>
      <c r="M897" s="458" t="str">
        <f>IF(K897&lt;&gt;"",VLOOKUP(K897,'DON GIA'!$S$1:$U$19,3,0),"")</f>
        <v/>
      </c>
      <c r="N897" s="458" t="str">
        <f>IF(K897&lt;&gt;"",VLOOKUP(K897,'DON GIA'!$S$1:$V$19,4,0),"")</f>
        <v/>
      </c>
      <c r="O897" s="458" t="str">
        <f t="shared" si="167"/>
        <v/>
      </c>
      <c r="P897" s="458" t="str">
        <f t="shared" si="168"/>
        <v/>
      </c>
      <c r="Q897" s="452" t="s">
        <v>35</v>
      </c>
      <c r="R897" s="453"/>
      <c r="S897" s="453"/>
      <c r="T897" s="459" t="str">
        <f>IF(Q897&lt;&gt;"",VLOOKUP(Q897,'DON GIA'!$H$1:$K$103,4,0),"")</f>
        <v/>
      </c>
      <c r="U897" s="459" t="str">
        <f t="shared" si="171"/>
        <v/>
      </c>
      <c r="V897" s="456" t="s">
        <v>1215</v>
      </c>
      <c r="W897" s="453" t="s">
        <v>27</v>
      </c>
      <c r="X897" s="460">
        <v>4.4000000000000004</v>
      </c>
      <c r="Y897" s="461"/>
      <c r="Z897" s="459">
        <f>IF(V897&lt;&gt;"",VLOOKUP(V897,'DON GIA'!$A$1:$D$346,4,0),"")</f>
        <v>2613835</v>
      </c>
      <c r="AA897" s="459">
        <f t="shared" si="172"/>
        <v>11500874</v>
      </c>
      <c r="AB897" s="452"/>
      <c r="AC897" s="452" t="s">
        <v>29</v>
      </c>
      <c r="AD897" s="452" t="s">
        <v>30</v>
      </c>
      <c r="AE897" s="452" t="s">
        <v>31</v>
      </c>
      <c r="AF897" s="452" t="s">
        <v>32</v>
      </c>
      <c r="AG897" s="453"/>
      <c r="AH897" s="452"/>
      <c r="AI897" s="453"/>
      <c r="AJ897" s="453"/>
      <c r="AK897" s="459" t="str">
        <f>IF(AH897&lt;&gt;"",VLOOKUP(AH897,'DON GIA'!$M$1:$P$9,4,0),"")</f>
        <v/>
      </c>
      <c r="AL897" s="459" t="str">
        <f t="shared" si="169"/>
        <v/>
      </c>
      <c r="AM897" s="453"/>
      <c r="AN897" s="453"/>
      <c r="AO897" s="449" t="str">
        <f t="shared" si="170"/>
        <v/>
      </c>
      <c r="AP897" s="456"/>
      <c r="AQ897" s="462"/>
    </row>
    <row r="898" spans="1:43" ht="63" outlineLevel="2">
      <c r="A898" s="455" t="e">
        <f>IF(C897&lt;&gt;"",$C$8:C897,A897)</f>
        <v>#VALUE!</v>
      </c>
      <c r="B898" s="443" t="str">
        <f>IF(C898&lt;&gt;"",COUNTA($C$8:C898),"")</f>
        <v/>
      </c>
      <c r="C898" s="443"/>
      <c r="D898" s="452"/>
      <c r="E898" s="453"/>
      <c r="F898" s="453"/>
      <c r="G898" s="453"/>
      <c r="H898" s="453"/>
      <c r="I898" s="453"/>
      <c r="J898" s="453"/>
      <c r="K898" s="456"/>
      <c r="L898" s="457"/>
      <c r="M898" s="458" t="str">
        <f>IF(K898&lt;&gt;"",VLOOKUP(K898,'DON GIA'!$S$1:$U$19,3,0),"")</f>
        <v/>
      </c>
      <c r="N898" s="458" t="str">
        <f>IF(K898&lt;&gt;"",VLOOKUP(K898,'DON GIA'!$S$1:$V$19,4,0),"")</f>
        <v/>
      </c>
      <c r="O898" s="458" t="str">
        <f t="shared" si="167"/>
        <v/>
      </c>
      <c r="P898" s="458" t="str">
        <f t="shared" si="168"/>
        <v/>
      </c>
      <c r="Q898" s="452" t="s">
        <v>35</v>
      </c>
      <c r="R898" s="453"/>
      <c r="S898" s="453"/>
      <c r="T898" s="459" t="str">
        <f>IF(Q898&lt;&gt;"",VLOOKUP(Q898,'DON GIA'!$H$1:$K$103,4,0),"")</f>
        <v/>
      </c>
      <c r="U898" s="459" t="str">
        <f t="shared" si="171"/>
        <v/>
      </c>
      <c r="V898" s="456" t="s">
        <v>1210</v>
      </c>
      <c r="W898" s="453" t="s">
        <v>27</v>
      </c>
      <c r="X898" s="460">
        <v>56.32</v>
      </c>
      <c r="Y898" s="461"/>
      <c r="Z898" s="459">
        <f>IF(V898&lt;&gt;"",VLOOKUP(V898,'DON GIA'!$A$1:$D$346,4,0),"")</f>
        <v>161275</v>
      </c>
      <c r="AA898" s="459">
        <f t="shared" si="172"/>
        <v>9083008</v>
      </c>
      <c r="AB898" s="452"/>
      <c r="AC898" s="452"/>
      <c r="AD898" s="452"/>
      <c r="AE898" s="452"/>
      <c r="AF898" s="452"/>
      <c r="AG898" s="453"/>
      <c r="AH898" s="452"/>
      <c r="AI898" s="453"/>
      <c r="AJ898" s="453"/>
      <c r="AK898" s="459" t="str">
        <f>IF(AH898&lt;&gt;"",VLOOKUP(AH898,'DON GIA'!$M$1:$P$9,4,0),"")</f>
        <v/>
      </c>
      <c r="AL898" s="459" t="str">
        <f t="shared" si="169"/>
        <v/>
      </c>
      <c r="AM898" s="453"/>
      <c r="AN898" s="453"/>
      <c r="AO898" s="449" t="str">
        <f t="shared" si="170"/>
        <v/>
      </c>
      <c r="AP898" s="456"/>
      <c r="AQ898" s="462"/>
    </row>
    <row r="899" spans="1:43" ht="94.5" outlineLevel="2">
      <c r="A899" s="455" t="e">
        <f>IF(C898&lt;&gt;"",$C$8:C898,A898)</f>
        <v>#VALUE!</v>
      </c>
      <c r="B899" s="443" t="str">
        <f>IF(C899&lt;&gt;"",COUNTA($C$8:C899),"")</f>
        <v/>
      </c>
      <c r="C899" s="443"/>
      <c r="D899" s="452"/>
      <c r="E899" s="453"/>
      <c r="F899" s="453"/>
      <c r="G899" s="453"/>
      <c r="H899" s="453"/>
      <c r="I899" s="453"/>
      <c r="J899" s="453"/>
      <c r="K899" s="456"/>
      <c r="L899" s="457"/>
      <c r="M899" s="458" t="str">
        <f>IF(K899&lt;&gt;"",VLOOKUP(K899,'DON GIA'!$S$1:$U$19,3,0),"")</f>
        <v/>
      </c>
      <c r="N899" s="458" t="str">
        <f>IF(K899&lt;&gt;"",VLOOKUP(K899,'DON GIA'!$S$1:$V$19,4,0),"")</f>
        <v/>
      </c>
      <c r="O899" s="458" t="str">
        <f t="shared" si="167"/>
        <v/>
      </c>
      <c r="P899" s="458" t="str">
        <f t="shared" si="168"/>
        <v/>
      </c>
      <c r="Q899" s="452" t="s">
        <v>35</v>
      </c>
      <c r="R899" s="453"/>
      <c r="S899" s="453"/>
      <c r="T899" s="459" t="str">
        <f>IF(Q899&lt;&gt;"",VLOOKUP(Q899,'DON GIA'!$H$1:$K$103,4,0),"")</f>
        <v/>
      </c>
      <c r="U899" s="459" t="str">
        <f t="shared" si="171"/>
        <v/>
      </c>
      <c r="V899" s="456" t="s">
        <v>1213</v>
      </c>
      <c r="W899" s="453" t="s">
        <v>38</v>
      </c>
      <c r="X899" s="460">
        <v>0.40600000000000003</v>
      </c>
      <c r="Y899" s="461"/>
      <c r="Z899" s="459">
        <f>IF(V899&lt;&gt;"",VLOOKUP(V899,'DON GIA'!$A$1:$D$346,4,0),"")</f>
        <v>2704619</v>
      </c>
      <c r="AA899" s="459">
        <f t="shared" si="172"/>
        <v>1098075.314</v>
      </c>
      <c r="AB899" s="452"/>
      <c r="AC899" s="452"/>
      <c r="AD899" s="452"/>
      <c r="AE899" s="452"/>
      <c r="AF899" s="452"/>
      <c r="AG899" s="453"/>
      <c r="AH899" s="452"/>
      <c r="AI899" s="453"/>
      <c r="AJ899" s="453"/>
      <c r="AK899" s="459" t="str">
        <f>IF(AH899&lt;&gt;"",VLOOKUP(AH899,'DON GIA'!$M$1:$P$9,4,0),"")</f>
        <v/>
      </c>
      <c r="AL899" s="459" t="str">
        <f t="shared" si="169"/>
        <v/>
      </c>
      <c r="AM899" s="453"/>
      <c r="AN899" s="453"/>
      <c r="AO899" s="449" t="str">
        <f t="shared" si="170"/>
        <v/>
      </c>
      <c r="AP899" s="456"/>
      <c r="AQ899" s="462"/>
    </row>
    <row r="900" spans="1:43" ht="31.5" outlineLevel="2">
      <c r="A900" s="455" t="e">
        <f>IF(C899&lt;&gt;"",$C$8:C899,A899)</f>
        <v>#VALUE!</v>
      </c>
      <c r="B900" s="443" t="str">
        <f>IF(C900&lt;&gt;"",COUNTA($C$8:C900),"")</f>
        <v/>
      </c>
      <c r="C900" s="443"/>
      <c r="D900" s="452"/>
      <c r="E900" s="453"/>
      <c r="F900" s="453"/>
      <c r="G900" s="453"/>
      <c r="H900" s="453"/>
      <c r="I900" s="453"/>
      <c r="J900" s="453"/>
      <c r="K900" s="456"/>
      <c r="L900" s="457"/>
      <c r="M900" s="458" t="str">
        <f>IF(K900&lt;&gt;"",VLOOKUP(K900,'DON GIA'!$S$1:$U$19,3,0),"")</f>
        <v/>
      </c>
      <c r="N900" s="458" t="str">
        <f>IF(K900&lt;&gt;"",VLOOKUP(K900,'DON GIA'!$S$1:$V$19,4,0),"")</f>
        <v/>
      </c>
      <c r="O900" s="458" t="str">
        <f t="shared" si="167"/>
        <v/>
      </c>
      <c r="P900" s="458" t="str">
        <f t="shared" si="168"/>
        <v/>
      </c>
      <c r="Q900" s="452" t="s">
        <v>35</v>
      </c>
      <c r="R900" s="453"/>
      <c r="S900" s="453"/>
      <c r="T900" s="459" t="str">
        <f>IF(Q900&lt;&gt;"",VLOOKUP(Q900,'DON GIA'!$H$1:$K$103,4,0),"")</f>
        <v/>
      </c>
      <c r="U900" s="459" t="str">
        <f t="shared" si="171"/>
        <v/>
      </c>
      <c r="V900" s="456" t="s">
        <v>1023</v>
      </c>
      <c r="W900" s="453" t="s">
        <v>38</v>
      </c>
      <c r="X900" s="460">
        <v>0.12</v>
      </c>
      <c r="Y900" s="461"/>
      <c r="Z900" s="459">
        <f>IF(V900&lt;&gt;"",VLOOKUP(V900,'DON GIA'!$A$1:$D$346,4,0),"")</f>
        <v>2523428</v>
      </c>
      <c r="AA900" s="459">
        <f t="shared" si="172"/>
        <v>302811.36</v>
      </c>
      <c r="AB900" s="452"/>
      <c r="AC900" s="452"/>
      <c r="AD900" s="452"/>
      <c r="AE900" s="452"/>
      <c r="AF900" s="452"/>
      <c r="AG900" s="453"/>
      <c r="AH900" s="452"/>
      <c r="AI900" s="453"/>
      <c r="AJ900" s="453"/>
      <c r="AK900" s="459" t="str">
        <f>IF(AH900&lt;&gt;"",VLOOKUP(AH900,'DON GIA'!$M$1:$P$9,4,0),"")</f>
        <v/>
      </c>
      <c r="AL900" s="459" t="str">
        <f t="shared" si="169"/>
        <v/>
      </c>
      <c r="AM900" s="453"/>
      <c r="AN900" s="453"/>
      <c r="AO900" s="449" t="str">
        <f t="shared" si="170"/>
        <v/>
      </c>
      <c r="AP900" s="456"/>
      <c r="AQ900" s="462"/>
    </row>
    <row r="901" spans="1:43" ht="31.5" outlineLevel="2">
      <c r="A901" s="455" t="e">
        <f>IF(C900&lt;&gt;"",$C$8:C900,A900)</f>
        <v>#VALUE!</v>
      </c>
      <c r="B901" s="443" t="str">
        <f>IF(C901&lt;&gt;"",COUNTA($C$8:C901),"")</f>
        <v/>
      </c>
      <c r="C901" s="443"/>
      <c r="D901" s="452"/>
      <c r="E901" s="453"/>
      <c r="F901" s="453"/>
      <c r="G901" s="453"/>
      <c r="H901" s="453"/>
      <c r="I901" s="453"/>
      <c r="J901" s="453"/>
      <c r="K901" s="456"/>
      <c r="L901" s="457"/>
      <c r="M901" s="458" t="str">
        <f>IF(K901&lt;&gt;"",VLOOKUP(K901,'DON GIA'!$S$1:$U$19,3,0),"")</f>
        <v/>
      </c>
      <c r="N901" s="458" t="str">
        <f>IF(K901&lt;&gt;"",VLOOKUP(K901,'DON GIA'!$S$1:$V$19,4,0),"")</f>
        <v/>
      </c>
      <c r="O901" s="458" t="str">
        <f t="shared" si="167"/>
        <v/>
      </c>
      <c r="P901" s="458" t="str">
        <f t="shared" si="168"/>
        <v/>
      </c>
      <c r="Q901" s="452" t="s">
        <v>35</v>
      </c>
      <c r="R901" s="453"/>
      <c r="S901" s="453"/>
      <c r="T901" s="459" t="str">
        <f>IF(Q901&lt;&gt;"",VLOOKUP(Q901,'DON GIA'!$H$1:$K$103,4,0),"")</f>
        <v/>
      </c>
      <c r="U901" s="459" t="str">
        <f t="shared" si="171"/>
        <v/>
      </c>
      <c r="V901" s="456" t="s">
        <v>1212</v>
      </c>
      <c r="W901" s="453" t="s">
        <v>27</v>
      </c>
      <c r="X901" s="460">
        <v>1.26</v>
      </c>
      <c r="Y901" s="461"/>
      <c r="Z901" s="459">
        <f>IF(V901&lt;&gt;"",VLOOKUP(V901,'DON GIA'!$A$1:$D$346,4,0),"")</f>
        <v>292949</v>
      </c>
      <c r="AA901" s="459">
        <f t="shared" si="172"/>
        <v>369115.74</v>
      </c>
      <c r="AB901" s="452"/>
      <c r="AC901" s="452"/>
      <c r="AD901" s="452"/>
      <c r="AE901" s="452"/>
      <c r="AF901" s="452"/>
      <c r="AG901" s="453"/>
      <c r="AH901" s="452"/>
      <c r="AI901" s="453"/>
      <c r="AJ901" s="453"/>
      <c r="AK901" s="459" t="str">
        <f>IF(AH901&lt;&gt;"",VLOOKUP(AH901,'DON GIA'!$M$1:$P$9,4,0),"")</f>
        <v/>
      </c>
      <c r="AL901" s="459" t="str">
        <f t="shared" si="169"/>
        <v/>
      </c>
      <c r="AM901" s="453"/>
      <c r="AN901" s="453"/>
      <c r="AO901" s="449" t="str">
        <f t="shared" si="170"/>
        <v/>
      </c>
      <c r="AP901" s="456"/>
      <c r="AQ901" s="462"/>
    </row>
    <row r="902" spans="1:43" ht="63" outlineLevel="2">
      <c r="A902" s="455" t="e">
        <f>IF(C901&lt;&gt;"",$C$8:C901,A901)</f>
        <v>#VALUE!</v>
      </c>
      <c r="B902" s="443" t="str">
        <f>IF(C902&lt;&gt;"",COUNTA($C$8:C902),"")</f>
        <v/>
      </c>
      <c r="C902" s="443"/>
      <c r="D902" s="452"/>
      <c r="E902" s="453"/>
      <c r="F902" s="453"/>
      <c r="G902" s="453"/>
      <c r="H902" s="453"/>
      <c r="I902" s="453"/>
      <c r="J902" s="453"/>
      <c r="K902" s="456"/>
      <c r="L902" s="457"/>
      <c r="M902" s="458" t="str">
        <f>IF(K902&lt;&gt;"",VLOOKUP(K902,'DON GIA'!$S$1:$U$19,3,0),"")</f>
        <v/>
      </c>
      <c r="N902" s="458" t="str">
        <f>IF(K902&lt;&gt;"",VLOOKUP(K902,'DON GIA'!$S$1:$V$19,4,0),"")</f>
        <v/>
      </c>
      <c r="O902" s="458" t="str">
        <f t="shared" ref="O902:O967" si="173">IF(K902&lt;&gt;"",L902*M902,"")</f>
        <v/>
      </c>
      <c r="P902" s="458" t="str">
        <f t="shared" ref="P902:P967" si="174">IF(K902&lt;&gt;"",L902*N902,"")</f>
        <v/>
      </c>
      <c r="Q902" s="452" t="s">
        <v>35</v>
      </c>
      <c r="R902" s="453"/>
      <c r="S902" s="453"/>
      <c r="T902" s="459" t="str">
        <f>IF(Q902&lt;&gt;"",VLOOKUP(Q902,'DON GIA'!$H$1:$K$103,4,0),"")</f>
        <v/>
      </c>
      <c r="U902" s="459" t="str">
        <f t="shared" si="171"/>
        <v/>
      </c>
      <c r="V902" s="456" t="s">
        <v>1083</v>
      </c>
      <c r="W902" s="453" t="s">
        <v>27</v>
      </c>
      <c r="X902" s="460">
        <v>2.88</v>
      </c>
      <c r="Y902" s="461"/>
      <c r="Z902" s="459">
        <f>IF(V902&lt;&gt;"",VLOOKUP(V902,'DON GIA'!$A$1:$D$346,4,0),"")</f>
        <v>282038</v>
      </c>
      <c r="AA902" s="459">
        <f t="shared" si="172"/>
        <v>812269.44</v>
      </c>
      <c r="AB902" s="452"/>
      <c r="AC902" s="452"/>
      <c r="AD902" s="452"/>
      <c r="AE902" s="452"/>
      <c r="AF902" s="452"/>
      <c r="AG902" s="453"/>
      <c r="AH902" s="452"/>
      <c r="AI902" s="453"/>
      <c r="AJ902" s="453"/>
      <c r="AK902" s="459" t="str">
        <f>IF(AH902&lt;&gt;"",VLOOKUP(AH902,'DON GIA'!$M$1:$P$9,4,0),"")</f>
        <v/>
      </c>
      <c r="AL902" s="459" t="str">
        <f t="shared" ref="AL902:AL967" si="175">IF(AH902&lt;&gt;"",AJ902*AK902,"")</f>
        <v/>
      </c>
      <c r="AM902" s="453"/>
      <c r="AN902" s="453"/>
      <c r="AO902" s="449" t="str">
        <f t="shared" si="170"/>
        <v/>
      </c>
      <c r="AP902" s="456"/>
      <c r="AQ902" s="462"/>
    </row>
    <row r="903" spans="1:43" ht="63" outlineLevel="2">
      <c r="A903" s="455" t="e">
        <f>IF(C902&lt;&gt;"",$C$8:C902,A902)</f>
        <v>#VALUE!</v>
      </c>
      <c r="B903" s="443" t="str">
        <f>IF(C903&lt;&gt;"",COUNTA($C$8:C903),"")</f>
        <v/>
      </c>
      <c r="C903" s="443"/>
      <c r="D903" s="452"/>
      <c r="E903" s="453"/>
      <c r="F903" s="453"/>
      <c r="G903" s="453"/>
      <c r="H903" s="453"/>
      <c r="I903" s="453"/>
      <c r="J903" s="453"/>
      <c r="K903" s="456"/>
      <c r="L903" s="457"/>
      <c r="M903" s="458" t="str">
        <f>IF(K903&lt;&gt;"",VLOOKUP(K903,'DON GIA'!$S$1:$U$19,3,0),"")</f>
        <v/>
      </c>
      <c r="N903" s="458" t="str">
        <f>IF(K903&lt;&gt;"",VLOOKUP(K903,'DON GIA'!$S$1:$V$19,4,0),"")</f>
        <v/>
      </c>
      <c r="O903" s="458" t="str">
        <f t="shared" si="173"/>
        <v/>
      </c>
      <c r="P903" s="458" t="str">
        <f t="shared" si="174"/>
        <v/>
      </c>
      <c r="Q903" s="452" t="s">
        <v>35</v>
      </c>
      <c r="R903" s="453"/>
      <c r="S903" s="453"/>
      <c r="T903" s="459" t="str">
        <f>IF(Q903&lt;&gt;"",VLOOKUP(Q903,'DON GIA'!$H$1:$K$103,4,0),"")</f>
        <v/>
      </c>
      <c r="U903" s="459" t="str">
        <f t="shared" si="171"/>
        <v/>
      </c>
      <c r="V903" s="456" t="s">
        <v>1009</v>
      </c>
      <c r="W903" s="453" t="s">
        <v>27</v>
      </c>
      <c r="X903" s="460">
        <v>56.1</v>
      </c>
      <c r="Y903" s="461"/>
      <c r="Z903" s="459">
        <f>IF(V903&lt;&gt;"",VLOOKUP(V903,'DON GIA'!$A$1:$D$346,4,0),"")</f>
        <v>282038</v>
      </c>
      <c r="AA903" s="459">
        <f t="shared" si="172"/>
        <v>15822331.800000001</v>
      </c>
      <c r="AB903" s="452"/>
      <c r="AC903" s="452"/>
      <c r="AD903" s="452"/>
      <c r="AE903" s="452"/>
      <c r="AF903" s="452"/>
      <c r="AG903" s="453"/>
      <c r="AH903" s="452"/>
      <c r="AI903" s="453"/>
      <c r="AJ903" s="453"/>
      <c r="AK903" s="459" t="str">
        <f>IF(AH903&lt;&gt;"",VLOOKUP(AH903,'DON GIA'!$M$1:$P$9,4,0),"")</f>
        <v/>
      </c>
      <c r="AL903" s="459" t="str">
        <f t="shared" si="175"/>
        <v/>
      </c>
      <c r="AM903" s="453"/>
      <c r="AN903" s="453"/>
      <c r="AO903" s="449" t="str">
        <f t="shared" si="170"/>
        <v/>
      </c>
      <c r="AP903" s="456"/>
      <c r="AQ903" s="462"/>
    </row>
    <row r="904" spans="1:43" ht="94.5" outlineLevel="2">
      <c r="A904" s="455" t="e">
        <f>IF(C903&lt;&gt;"",$C$8:C903,A903)</f>
        <v>#VALUE!</v>
      </c>
      <c r="B904" s="443" t="str">
        <f>IF(C904&lt;&gt;"",COUNTA($C$8:C904),"")</f>
        <v/>
      </c>
      <c r="C904" s="443"/>
      <c r="D904" s="452"/>
      <c r="E904" s="453"/>
      <c r="F904" s="453"/>
      <c r="G904" s="453"/>
      <c r="H904" s="453"/>
      <c r="I904" s="453"/>
      <c r="J904" s="453"/>
      <c r="K904" s="456"/>
      <c r="L904" s="457"/>
      <c r="M904" s="458" t="str">
        <f>IF(K904&lt;&gt;"",VLOOKUP(K904,'DON GIA'!$S$1:$U$19,3,0),"")</f>
        <v/>
      </c>
      <c r="N904" s="458" t="str">
        <f>IF(K904&lt;&gt;"",VLOOKUP(K904,'DON GIA'!$S$1:$V$19,4,0),"")</f>
        <v/>
      </c>
      <c r="O904" s="458" t="str">
        <f t="shared" si="173"/>
        <v/>
      </c>
      <c r="P904" s="458" t="str">
        <f t="shared" si="174"/>
        <v/>
      </c>
      <c r="Q904" s="452" t="s">
        <v>35</v>
      </c>
      <c r="R904" s="453"/>
      <c r="S904" s="453"/>
      <c r="T904" s="459" t="str">
        <f>IF(Q904&lt;&gt;"",VLOOKUP(Q904,'DON GIA'!$H$1:$K$103,4,0),"")</f>
        <v/>
      </c>
      <c r="U904" s="459" t="str">
        <f t="shared" si="171"/>
        <v/>
      </c>
      <c r="V904" s="456" t="s">
        <v>1214</v>
      </c>
      <c r="W904" s="453" t="s">
        <v>27</v>
      </c>
      <c r="X904" s="460">
        <v>0.42</v>
      </c>
      <c r="Y904" s="461"/>
      <c r="Z904" s="459">
        <f>IF(V904&lt;&gt;"",VLOOKUP(V904,'DON GIA'!$A$1:$D$346,4,0),"")</f>
        <v>292949</v>
      </c>
      <c r="AA904" s="459">
        <f t="shared" si="172"/>
        <v>123038.58</v>
      </c>
      <c r="AB904" s="452"/>
      <c r="AC904" s="452"/>
      <c r="AD904" s="452"/>
      <c r="AE904" s="452"/>
      <c r="AF904" s="452"/>
      <c r="AG904" s="453"/>
      <c r="AH904" s="452"/>
      <c r="AI904" s="453"/>
      <c r="AJ904" s="453"/>
      <c r="AK904" s="459" t="str">
        <f>IF(AH904&lt;&gt;"",VLOOKUP(AH904,'DON GIA'!$M$1:$P$9,4,0),"")</f>
        <v/>
      </c>
      <c r="AL904" s="459" t="str">
        <f t="shared" si="175"/>
        <v/>
      </c>
      <c r="AM904" s="453"/>
      <c r="AN904" s="453"/>
      <c r="AO904" s="449" t="str">
        <f t="shared" ref="AO904:AO967" si="176">IF(C904&lt;&gt;"",O904+P904+U904+AA904+AL904,"")</f>
        <v/>
      </c>
      <c r="AP904" s="456"/>
      <c r="AQ904" s="462"/>
    </row>
    <row r="905" spans="1:43" ht="63" outlineLevel="2">
      <c r="A905" s="455" t="e">
        <f>IF(C904&lt;&gt;"",$C$8:C904,A904)</f>
        <v>#VALUE!</v>
      </c>
      <c r="B905" s="443" t="str">
        <f>IF(C905&lt;&gt;"",COUNTA($C$8:C905),"")</f>
        <v/>
      </c>
      <c r="C905" s="443"/>
      <c r="D905" s="452"/>
      <c r="E905" s="453"/>
      <c r="F905" s="453"/>
      <c r="G905" s="453"/>
      <c r="H905" s="453"/>
      <c r="I905" s="453"/>
      <c r="J905" s="453"/>
      <c r="K905" s="456"/>
      <c r="L905" s="457"/>
      <c r="M905" s="458" t="str">
        <f>IF(K905&lt;&gt;"",VLOOKUP(K905,'DON GIA'!$S$1:$U$19,3,0),"")</f>
        <v/>
      </c>
      <c r="N905" s="458" t="str">
        <f>IF(K905&lt;&gt;"",VLOOKUP(K905,'DON GIA'!$S$1:$V$19,4,0),"")</f>
        <v/>
      </c>
      <c r="O905" s="458" t="str">
        <f t="shared" si="173"/>
        <v/>
      </c>
      <c r="P905" s="458" t="str">
        <f t="shared" si="174"/>
        <v/>
      </c>
      <c r="Q905" s="452" t="s">
        <v>35</v>
      </c>
      <c r="R905" s="453"/>
      <c r="S905" s="453"/>
      <c r="T905" s="459" t="str">
        <f>IF(Q905&lt;&gt;"",VLOOKUP(Q905,'DON GIA'!$H$1:$K$103,4,0),"")</f>
        <v/>
      </c>
      <c r="U905" s="459" t="str">
        <f t="shared" si="171"/>
        <v/>
      </c>
      <c r="V905" s="456" t="s">
        <v>1063</v>
      </c>
      <c r="W905" s="453" t="s">
        <v>27</v>
      </c>
      <c r="X905" s="460">
        <v>184.3</v>
      </c>
      <c r="Y905" s="461"/>
      <c r="Z905" s="459">
        <f>IF(V905&lt;&gt;"",VLOOKUP(V905,'DON GIA'!$A$1:$D$346,4,0),"")</f>
        <v>3941166</v>
      </c>
      <c r="AA905" s="459">
        <f t="shared" si="172"/>
        <v>726356893.80000007</v>
      </c>
      <c r="AB905" s="452"/>
      <c r="AC905" s="452" t="s">
        <v>29</v>
      </c>
      <c r="AD905" s="452" t="s">
        <v>30</v>
      </c>
      <c r="AE905" s="452" t="s">
        <v>31</v>
      </c>
      <c r="AF905" s="452" t="s">
        <v>32</v>
      </c>
      <c r="AG905" s="453"/>
      <c r="AH905" s="452"/>
      <c r="AI905" s="453"/>
      <c r="AJ905" s="453"/>
      <c r="AK905" s="459" t="str">
        <f>IF(AH905&lt;&gt;"",VLOOKUP(AH905,'DON GIA'!$M$1:$P$9,4,0),"")</f>
        <v/>
      </c>
      <c r="AL905" s="459" t="str">
        <f t="shared" si="175"/>
        <v/>
      </c>
      <c r="AM905" s="453"/>
      <c r="AN905" s="453"/>
      <c r="AO905" s="449" t="str">
        <f t="shared" si="176"/>
        <v/>
      </c>
      <c r="AP905" s="456"/>
      <c r="AQ905" s="462"/>
    </row>
    <row r="906" spans="1:43" ht="126" outlineLevel="2">
      <c r="A906" s="455" t="e">
        <f>IF(C905&lt;&gt;"",$C$8:C905,A905)</f>
        <v>#VALUE!</v>
      </c>
      <c r="B906" s="443" t="str">
        <f>IF(C906&lt;&gt;"",COUNTA($C$8:C906),"")</f>
        <v/>
      </c>
      <c r="C906" s="443"/>
      <c r="D906" s="452"/>
      <c r="E906" s="453"/>
      <c r="F906" s="453"/>
      <c r="G906" s="453"/>
      <c r="H906" s="453"/>
      <c r="I906" s="453"/>
      <c r="J906" s="453"/>
      <c r="K906" s="456"/>
      <c r="L906" s="457"/>
      <c r="M906" s="458" t="str">
        <f>IF(K906&lt;&gt;"",VLOOKUP(K906,'DON GIA'!$S$1:$U$19,3,0),"")</f>
        <v/>
      </c>
      <c r="N906" s="458" t="str">
        <f>IF(K906&lt;&gt;"",VLOOKUP(K906,'DON GIA'!$S$1:$V$19,4,0),"")</f>
        <v/>
      </c>
      <c r="O906" s="458" t="str">
        <f t="shared" si="173"/>
        <v/>
      </c>
      <c r="P906" s="458" t="str">
        <f t="shared" si="174"/>
        <v/>
      </c>
      <c r="Q906" s="452" t="s">
        <v>35</v>
      </c>
      <c r="R906" s="453"/>
      <c r="S906" s="453"/>
      <c r="T906" s="459" t="str">
        <f>IF(Q906&lt;&gt;"",VLOOKUP(Q906,'DON GIA'!$H$1:$K$103,4,0),"")</f>
        <v/>
      </c>
      <c r="U906" s="459" t="str">
        <f t="shared" si="171"/>
        <v/>
      </c>
      <c r="V906" s="456" t="s">
        <v>1080</v>
      </c>
      <c r="W906" s="453" t="s">
        <v>27</v>
      </c>
      <c r="X906" s="460">
        <v>3.64</v>
      </c>
      <c r="Y906" s="461"/>
      <c r="Z906" s="459">
        <f>IF(V906&lt;&gt;"",VLOOKUP(V906,'DON GIA'!$A$1:$D$346,4,0),"")</f>
        <v>10375629</v>
      </c>
      <c r="AA906" s="459">
        <f t="shared" si="172"/>
        <v>37767289.560000002</v>
      </c>
      <c r="AB906" s="452"/>
      <c r="AC906" s="452" t="s">
        <v>29</v>
      </c>
      <c r="AD906" s="452" t="s">
        <v>30</v>
      </c>
      <c r="AE906" s="452" t="s">
        <v>31</v>
      </c>
      <c r="AF906" s="452" t="s">
        <v>32</v>
      </c>
      <c r="AG906" s="453"/>
      <c r="AH906" s="452"/>
      <c r="AI906" s="453"/>
      <c r="AJ906" s="453"/>
      <c r="AK906" s="459" t="str">
        <f>IF(AH906&lt;&gt;"",VLOOKUP(AH906,'DON GIA'!$M$1:$P$9,4,0),"")</f>
        <v/>
      </c>
      <c r="AL906" s="459" t="str">
        <f t="shared" si="175"/>
        <v/>
      </c>
      <c r="AM906" s="453"/>
      <c r="AN906" s="453"/>
      <c r="AO906" s="449" t="str">
        <f t="shared" si="176"/>
        <v/>
      </c>
      <c r="AP906" s="456"/>
      <c r="AQ906" s="462"/>
    </row>
    <row r="907" spans="1:43" ht="126" outlineLevel="2">
      <c r="A907" s="455" t="e">
        <f>IF(C906&lt;&gt;"",$C$8:C906,A906)</f>
        <v>#VALUE!</v>
      </c>
      <c r="B907" s="443" t="str">
        <f>IF(C907&lt;&gt;"",COUNTA($C$8:C907),"")</f>
        <v/>
      </c>
      <c r="C907" s="443"/>
      <c r="D907" s="452"/>
      <c r="E907" s="453"/>
      <c r="F907" s="453"/>
      <c r="G907" s="453"/>
      <c r="H907" s="453"/>
      <c r="I907" s="453"/>
      <c r="J907" s="453"/>
      <c r="K907" s="456"/>
      <c r="L907" s="457"/>
      <c r="M907" s="458" t="str">
        <f>IF(K907&lt;&gt;"",VLOOKUP(K907,'DON GIA'!$S$1:$U$19,3,0),"")</f>
        <v/>
      </c>
      <c r="N907" s="458" t="str">
        <f>IF(K907&lt;&gt;"",VLOOKUP(K907,'DON GIA'!$S$1:$V$19,4,0),"")</f>
        <v/>
      </c>
      <c r="O907" s="458" t="str">
        <f t="shared" si="173"/>
        <v/>
      </c>
      <c r="P907" s="458" t="str">
        <f t="shared" si="174"/>
        <v/>
      </c>
      <c r="Q907" s="452" t="s">
        <v>35</v>
      </c>
      <c r="R907" s="453"/>
      <c r="S907" s="453"/>
      <c r="T907" s="459" t="str">
        <f>IF(Q907&lt;&gt;"",VLOOKUP(Q907,'DON GIA'!$H$1:$K$103,4,0),"")</f>
        <v/>
      </c>
      <c r="U907" s="459" t="str">
        <f t="shared" si="171"/>
        <v/>
      </c>
      <c r="V907" s="456" t="s">
        <v>1215</v>
      </c>
      <c r="W907" s="453" t="s">
        <v>27</v>
      </c>
      <c r="X907" s="460">
        <v>3.64</v>
      </c>
      <c r="Y907" s="461"/>
      <c r="Z907" s="459">
        <f>IF(V907&lt;&gt;"",VLOOKUP(V907,'DON GIA'!$A$1:$D$346,4,0),"")</f>
        <v>2613835</v>
      </c>
      <c r="AA907" s="459">
        <f t="shared" si="172"/>
        <v>9514359.4000000004</v>
      </c>
      <c r="AB907" s="452"/>
      <c r="AC907" s="452" t="s">
        <v>29</v>
      </c>
      <c r="AD907" s="452" t="s">
        <v>30</v>
      </c>
      <c r="AE907" s="452" t="s">
        <v>31</v>
      </c>
      <c r="AF907" s="452" t="s">
        <v>32</v>
      </c>
      <c r="AG907" s="453"/>
      <c r="AH907" s="452"/>
      <c r="AI907" s="453"/>
      <c r="AJ907" s="453"/>
      <c r="AK907" s="459" t="str">
        <f>IF(AH907&lt;&gt;"",VLOOKUP(AH907,'DON GIA'!$M$1:$P$9,4,0),"")</f>
        <v/>
      </c>
      <c r="AL907" s="459" t="str">
        <f t="shared" si="175"/>
        <v/>
      </c>
      <c r="AM907" s="453"/>
      <c r="AN907" s="453"/>
      <c r="AO907" s="449" t="str">
        <f t="shared" si="176"/>
        <v/>
      </c>
      <c r="AP907" s="456"/>
      <c r="AQ907" s="462"/>
    </row>
    <row r="908" spans="1:43" ht="126" outlineLevel="2">
      <c r="A908" s="455" t="e">
        <f>IF(C907&lt;&gt;"",$C$8:C907,A907)</f>
        <v>#VALUE!</v>
      </c>
      <c r="B908" s="443" t="str">
        <f>IF(C908&lt;&gt;"",COUNTA($C$8:C908),"")</f>
        <v/>
      </c>
      <c r="C908" s="443"/>
      <c r="D908" s="452"/>
      <c r="E908" s="453"/>
      <c r="F908" s="453"/>
      <c r="G908" s="453"/>
      <c r="H908" s="453"/>
      <c r="I908" s="453"/>
      <c r="J908" s="453"/>
      <c r="K908" s="456"/>
      <c r="L908" s="457"/>
      <c r="M908" s="458" t="str">
        <f>IF(K908&lt;&gt;"",VLOOKUP(K908,'DON GIA'!$S$1:$U$19,3,0),"")</f>
        <v/>
      </c>
      <c r="N908" s="458" t="str">
        <f>IF(K908&lt;&gt;"",VLOOKUP(K908,'DON GIA'!$S$1:$V$19,4,0),"")</f>
        <v/>
      </c>
      <c r="O908" s="458" t="str">
        <f t="shared" si="173"/>
        <v/>
      </c>
      <c r="P908" s="458" t="str">
        <f t="shared" si="174"/>
        <v/>
      </c>
      <c r="Q908" s="452" t="s">
        <v>35</v>
      </c>
      <c r="R908" s="453"/>
      <c r="S908" s="453"/>
      <c r="T908" s="459" t="str">
        <f>IF(Q908&lt;&gt;"",VLOOKUP(Q908,'DON GIA'!$H$1:$K$103,4,0),"")</f>
        <v/>
      </c>
      <c r="U908" s="459" t="str">
        <f t="shared" si="171"/>
        <v/>
      </c>
      <c r="V908" s="456" t="s">
        <v>1215</v>
      </c>
      <c r="W908" s="453" t="s">
        <v>27</v>
      </c>
      <c r="X908" s="460">
        <v>3.64</v>
      </c>
      <c r="Y908" s="461"/>
      <c r="Z908" s="459">
        <f>IF(V908&lt;&gt;"",VLOOKUP(V908,'DON GIA'!$A$1:$D$346,4,0),"")</f>
        <v>2613835</v>
      </c>
      <c r="AA908" s="459">
        <f t="shared" si="172"/>
        <v>9514359.4000000004</v>
      </c>
      <c r="AB908" s="452"/>
      <c r="AC908" s="452" t="s">
        <v>29</v>
      </c>
      <c r="AD908" s="452" t="s">
        <v>30</v>
      </c>
      <c r="AE908" s="452" t="s">
        <v>31</v>
      </c>
      <c r="AF908" s="452" t="s">
        <v>32</v>
      </c>
      <c r="AG908" s="453"/>
      <c r="AH908" s="452"/>
      <c r="AI908" s="453"/>
      <c r="AJ908" s="453"/>
      <c r="AK908" s="459" t="str">
        <f>IF(AH908&lt;&gt;"",VLOOKUP(AH908,'DON GIA'!$M$1:$P$9,4,0),"")</f>
        <v/>
      </c>
      <c r="AL908" s="459" t="str">
        <f t="shared" si="175"/>
        <v/>
      </c>
      <c r="AM908" s="453"/>
      <c r="AN908" s="453"/>
      <c r="AO908" s="449" t="str">
        <f t="shared" si="176"/>
        <v/>
      </c>
      <c r="AP908" s="456"/>
      <c r="AQ908" s="462"/>
    </row>
    <row r="909" spans="1:43" ht="126" outlineLevel="2">
      <c r="A909" s="455" t="e">
        <f>IF(C908&lt;&gt;"",$C$8:C908,A908)</f>
        <v>#VALUE!</v>
      </c>
      <c r="B909" s="443" t="str">
        <f>IF(C909&lt;&gt;"",COUNTA($C$8:C909),"")</f>
        <v/>
      </c>
      <c r="C909" s="443"/>
      <c r="D909" s="452"/>
      <c r="E909" s="453"/>
      <c r="F909" s="453"/>
      <c r="G909" s="453"/>
      <c r="H909" s="453"/>
      <c r="I909" s="453"/>
      <c r="J909" s="453"/>
      <c r="K909" s="456"/>
      <c r="L909" s="457"/>
      <c r="M909" s="458" t="str">
        <f>IF(K909&lt;&gt;"",VLOOKUP(K909,'DON GIA'!$S$1:$U$19,3,0),"")</f>
        <v/>
      </c>
      <c r="N909" s="458" t="str">
        <f>IF(K909&lt;&gt;"",VLOOKUP(K909,'DON GIA'!$S$1:$V$19,4,0),"")</f>
        <v/>
      </c>
      <c r="O909" s="458" t="str">
        <f t="shared" si="173"/>
        <v/>
      </c>
      <c r="P909" s="458" t="str">
        <f t="shared" si="174"/>
        <v/>
      </c>
      <c r="Q909" s="452" t="s">
        <v>35</v>
      </c>
      <c r="R909" s="453"/>
      <c r="S909" s="453"/>
      <c r="T909" s="459" t="str">
        <f>IF(Q909&lt;&gt;"",VLOOKUP(Q909,'DON GIA'!$H$1:$K$103,4,0),"")</f>
        <v/>
      </c>
      <c r="U909" s="459" t="str">
        <f t="shared" si="171"/>
        <v/>
      </c>
      <c r="V909" s="456" t="s">
        <v>1215</v>
      </c>
      <c r="W909" s="453" t="s">
        <v>27</v>
      </c>
      <c r="X909" s="460">
        <v>3.64</v>
      </c>
      <c r="Y909" s="461"/>
      <c r="Z909" s="459">
        <f>IF(V909&lt;&gt;"",VLOOKUP(V909,'DON GIA'!$A$1:$D$346,4,0),"")</f>
        <v>2613835</v>
      </c>
      <c r="AA909" s="459">
        <f t="shared" si="172"/>
        <v>9514359.4000000004</v>
      </c>
      <c r="AB909" s="452"/>
      <c r="AC909" s="452" t="s">
        <v>29</v>
      </c>
      <c r="AD909" s="452" t="s">
        <v>30</v>
      </c>
      <c r="AE909" s="452" t="s">
        <v>31</v>
      </c>
      <c r="AF909" s="452" t="s">
        <v>32</v>
      </c>
      <c r="AG909" s="453"/>
      <c r="AH909" s="452"/>
      <c r="AI909" s="453"/>
      <c r="AJ909" s="453"/>
      <c r="AK909" s="459" t="str">
        <f>IF(AH909&lt;&gt;"",VLOOKUP(AH909,'DON GIA'!$M$1:$P$9,4,0),"")</f>
        <v/>
      </c>
      <c r="AL909" s="459" t="str">
        <f t="shared" si="175"/>
        <v/>
      </c>
      <c r="AM909" s="453"/>
      <c r="AN909" s="453"/>
      <c r="AO909" s="449" t="str">
        <f t="shared" si="176"/>
        <v/>
      </c>
      <c r="AP909" s="456"/>
      <c r="AQ909" s="462"/>
    </row>
    <row r="910" spans="1:43" ht="126" outlineLevel="2">
      <c r="A910" s="455" t="e">
        <f>IF(C909&lt;&gt;"",$C$8:C909,A909)</f>
        <v>#VALUE!</v>
      </c>
      <c r="B910" s="443" t="str">
        <f>IF(C910&lt;&gt;"",COUNTA($C$8:C910),"")</f>
        <v/>
      </c>
      <c r="C910" s="443"/>
      <c r="D910" s="452"/>
      <c r="E910" s="453"/>
      <c r="F910" s="453"/>
      <c r="G910" s="453"/>
      <c r="H910" s="453"/>
      <c r="I910" s="453"/>
      <c r="J910" s="453"/>
      <c r="K910" s="456"/>
      <c r="L910" s="457"/>
      <c r="M910" s="458" t="str">
        <f>IF(K910&lt;&gt;"",VLOOKUP(K910,'DON GIA'!$S$1:$U$19,3,0),"")</f>
        <v/>
      </c>
      <c r="N910" s="458" t="str">
        <f>IF(K910&lt;&gt;"",VLOOKUP(K910,'DON GIA'!$S$1:$V$19,4,0),"")</f>
        <v/>
      </c>
      <c r="O910" s="458" t="str">
        <f t="shared" si="173"/>
        <v/>
      </c>
      <c r="P910" s="458" t="str">
        <f t="shared" si="174"/>
        <v/>
      </c>
      <c r="Q910" s="452" t="s">
        <v>35</v>
      </c>
      <c r="R910" s="453"/>
      <c r="S910" s="453"/>
      <c r="T910" s="459" t="str">
        <f>IF(Q910&lt;&gt;"",VLOOKUP(Q910,'DON GIA'!$H$1:$K$103,4,0),"")</f>
        <v/>
      </c>
      <c r="U910" s="459" t="str">
        <f t="shared" si="171"/>
        <v/>
      </c>
      <c r="V910" s="456" t="s">
        <v>1215</v>
      </c>
      <c r="W910" s="453" t="s">
        <v>27</v>
      </c>
      <c r="X910" s="460">
        <v>3.64</v>
      </c>
      <c r="Y910" s="461"/>
      <c r="Z910" s="459">
        <f>IF(V910&lt;&gt;"",VLOOKUP(V910,'DON GIA'!$A$1:$D$346,4,0),"")</f>
        <v>2613835</v>
      </c>
      <c r="AA910" s="459">
        <f t="shared" si="172"/>
        <v>9514359.4000000004</v>
      </c>
      <c r="AB910" s="452"/>
      <c r="AC910" s="452" t="s">
        <v>29</v>
      </c>
      <c r="AD910" s="452" t="s">
        <v>30</v>
      </c>
      <c r="AE910" s="452" t="s">
        <v>31</v>
      </c>
      <c r="AF910" s="452" t="s">
        <v>32</v>
      </c>
      <c r="AG910" s="453"/>
      <c r="AH910" s="452"/>
      <c r="AI910" s="453"/>
      <c r="AJ910" s="453"/>
      <c r="AK910" s="459" t="str">
        <f>IF(AH910&lt;&gt;"",VLOOKUP(AH910,'DON GIA'!$M$1:$P$9,4,0),"")</f>
        <v/>
      </c>
      <c r="AL910" s="459" t="str">
        <f t="shared" si="175"/>
        <v/>
      </c>
      <c r="AM910" s="453"/>
      <c r="AN910" s="453"/>
      <c r="AO910" s="449" t="str">
        <f t="shared" si="176"/>
        <v/>
      </c>
      <c r="AP910" s="456"/>
      <c r="AQ910" s="462"/>
    </row>
    <row r="911" spans="1:43" ht="63" outlineLevel="2">
      <c r="A911" s="455" t="e">
        <f>IF(C910&lt;&gt;"",$C$8:C910,A910)</f>
        <v>#VALUE!</v>
      </c>
      <c r="B911" s="443" t="str">
        <f>IF(C911&lt;&gt;"",COUNTA($C$8:C911),"")</f>
        <v/>
      </c>
      <c r="C911" s="443"/>
      <c r="D911" s="452"/>
      <c r="E911" s="453"/>
      <c r="F911" s="453"/>
      <c r="G911" s="453"/>
      <c r="H911" s="453"/>
      <c r="I911" s="453"/>
      <c r="J911" s="453"/>
      <c r="K911" s="456"/>
      <c r="L911" s="457"/>
      <c r="M911" s="458" t="str">
        <f>IF(K911&lt;&gt;"",VLOOKUP(K911,'DON GIA'!$S$1:$U$19,3,0),"")</f>
        <v/>
      </c>
      <c r="N911" s="458" t="str">
        <f>IF(K911&lt;&gt;"",VLOOKUP(K911,'DON GIA'!$S$1:$V$19,4,0),"")</f>
        <v/>
      </c>
      <c r="O911" s="458" t="str">
        <f t="shared" si="173"/>
        <v/>
      </c>
      <c r="P911" s="458" t="str">
        <f t="shared" si="174"/>
        <v/>
      </c>
      <c r="Q911" s="452" t="s">
        <v>35</v>
      </c>
      <c r="R911" s="453"/>
      <c r="S911" s="453"/>
      <c r="T911" s="459" t="str">
        <f>IF(Q911&lt;&gt;"",VLOOKUP(Q911,'DON GIA'!$H$1:$K$103,4,0),"")</f>
        <v/>
      </c>
      <c r="U911" s="459" t="str">
        <f t="shared" si="171"/>
        <v/>
      </c>
      <c r="V911" s="456" t="s">
        <v>1210</v>
      </c>
      <c r="W911" s="453" t="s">
        <v>27</v>
      </c>
      <c r="X911" s="460">
        <v>184.3</v>
      </c>
      <c r="Y911" s="461"/>
      <c r="Z911" s="459">
        <f>IF(V911&lt;&gt;"",VLOOKUP(V911,'DON GIA'!$A$1:$D$346,4,0),"")</f>
        <v>161275</v>
      </c>
      <c r="AA911" s="459">
        <f t="shared" si="172"/>
        <v>29722982.5</v>
      </c>
      <c r="AB911" s="452"/>
      <c r="AC911" s="452"/>
      <c r="AD911" s="452"/>
      <c r="AE911" s="452"/>
      <c r="AF911" s="452"/>
      <c r="AG911" s="453"/>
      <c r="AH911" s="452"/>
      <c r="AI911" s="453"/>
      <c r="AJ911" s="453"/>
      <c r="AK911" s="459" t="str">
        <f>IF(AH911&lt;&gt;"",VLOOKUP(AH911,'DON GIA'!$M$1:$P$9,4,0),"")</f>
        <v/>
      </c>
      <c r="AL911" s="459" t="str">
        <f t="shared" si="175"/>
        <v/>
      </c>
      <c r="AM911" s="453"/>
      <c r="AN911" s="453"/>
      <c r="AO911" s="449" t="str">
        <f t="shared" si="176"/>
        <v/>
      </c>
      <c r="AP911" s="456"/>
      <c r="AQ911" s="462"/>
    </row>
    <row r="912" spans="1:43" ht="63" outlineLevel="2">
      <c r="A912" s="455" t="e">
        <f>IF(C911&lt;&gt;"",$C$8:C911,A911)</f>
        <v>#VALUE!</v>
      </c>
      <c r="B912" s="443" t="str">
        <f>IF(C912&lt;&gt;"",COUNTA($C$8:C912),"")</f>
        <v/>
      </c>
      <c r="C912" s="443"/>
      <c r="D912" s="452"/>
      <c r="E912" s="453"/>
      <c r="F912" s="453"/>
      <c r="G912" s="453"/>
      <c r="H912" s="453"/>
      <c r="I912" s="453"/>
      <c r="J912" s="453"/>
      <c r="K912" s="456"/>
      <c r="L912" s="457"/>
      <c r="M912" s="458" t="str">
        <f>IF(K912&lt;&gt;"",VLOOKUP(K912,'DON GIA'!$S$1:$U$19,3,0),"")</f>
        <v/>
      </c>
      <c r="N912" s="458" t="str">
        <f>IF(K912&lt;&gt;"",VLOOKUP(K912,'DON GIA'!$S$1:$V$19,4,0),"")</f>
        <v/>
      </c>
      <c r="O912" s="458" t="str">
        <f t="shared" si="173"/>
        <v/>
      </c>
      <c r="P912" s="458" t="str">
        <f t="shared" si="174"/>
        <v/>
      </c>
      <c r="Q912" s="452" t="s">
        <v>35</v>
      </c>
      <c r="R912" s="453"/>
      <c r="S912" s="453"/>
      <c r="T912" s="459" t="str">
        <f>IF(Q912&lt;&gt;"",VLOOKUP(Q912,'DON GIA'!$H$1:$K$103,4,0),"")</f>
        <v/>
      </c>
      <c r="U912" s="459" t="str">
        <f t="shared" si="171"/>
        <v/>
      </c>
      <c r="V912" s="456" t="s">
        <v>1218</v>
      </c>
      <c r="W912" s="453" t="s">
        <v>38</v>
      </c>
      <c r="X912" s="460">
        <v>0.8</v>
      </c>
      <c r="Y912" s="461"/>
      <c r="Z912" s="459">
        <f>IF(V912&lt;&gt;"",VLOOKUP(V912,'DON GIA'!$A$1:$D$346,4,0),"")</f>
        <v>2523428</v>
      </c>
      <c r="AA912" s="459">
        <f t="shared" si="172"/>
        <v>2018742.4000000001</v>
      </c>
      <c r="AB912" s="452"/>
      <c r="AC912" s="452"/>
      <c r="AD912" s="452"/>
      <c r="AE912" s="452"/>
      <c r="AF912" s="452"/>
      <c r="AG912" s="453"/>
      <c r="AH912" s="452"/>
      <c r="AI912" s="453"/>
      <c r="AJ912" s="453"/>
      <c r="AK912" s="459" t="str">
        <f>IF(AH912&lt;&gt;"",VLOOKUP(AH912,'DON GIA'!$M$1:$P$9,4,0),"")</f>
        <v/>
      </c>
      <c r="AL912" s="459" t="str">
        <f t="shared" si="175"/>
        <v/>
      </c>
      <c r="AM912" s="453"/>
      <c r="AN912" s="453"/>
      <c r="AO912" s="449" t="str">
        <f t="shared" si="176"/>
        <v/>
      </c>
      <c r="AP912" s="456"/>
      <c r="AQ912" s="462"/>
    </row>
    <row r="913" spans="1:43" ht="31.5" outlineLevel="2">
      <c r="A913" s="455" t="e">
        <f>IF(C912&lt;&gt;"",$C$8:C912,A912)</f>
        <v>#VALUE!</v>
      </c>
      <c r="B913" s="443" t="str">
        <f>IF(C913&lt;&gt;"",COUNTA($C$8:C913),"")</f>
        <v/>
      </c>
      <c r="C913" s="443"/>
      <c r="D913" s="452"/>
      <c r="E913" s="453"/>
      <c r="F913" s="453"/>
      <c r="G913" s="453"/>
      <c r="H913" s="453"/>
      <c r="I913" s="453"/>
      <c r="J913" s="453"/>
      <c r="K913" s="456"/>
      <c r="L913" s="457"/>
      <c r="M913" s="458" t="str">
        <f>IF(K913&lt;&gt;"",VLOOKUP(K913,'DON GIA'!$S$1:$U$19,3,0),"")</f>
        <v/>
      </c>
      <c r="N913" s="458" t="str">
        <f>IF(K913&lt;&gt;"",VLOOKUP(K913,'DON GIA'!$S$1:$V$19,4,0),"")</f>
        <v/>
      </c>
      <c r="O913" s="458" t="str">
        <f t="shared" si="173"/>
        <v/>
      </c>
      <c r="P913" s="458" t="str">
        <f t="shared" si="174"/>
        <v/>
      </c>
      <c r="Q913" s="452" t="s">
        <v>35</v>
      </c>
      <c r="R913" s="453"/>
      <c r="S913" s="453"/>
      <c r="T913" s="459" t="str">
        <f>IF(Q913&lt;&gt;"",VLOOKUP(Q913,'DON GIA'!$H$1:$K$103,4,0),"")</f>
        <v/>
      </c>
      <c r="U913" s="459" t="str">
        <f t="shared" si="171"/>
        <v/>
      </c>
      <c r="V913" s="456" t="s">
        <v>1212</v>
      </c>
      <c r="W913" s="453" t="s">
        <v>27</v>
      </c>
      <c r="X913" s="460">
        <v>3.2</v>
      </c>
      <c r="Y913" s="461"/>
      <c r="Z913" s="459">
        <f>IF(V913&lt;&gt;"",VLOOKUP(V913,'DON GIA'!$A$1:$D$346,4,0),"")</f>
        <v>292949</v>
      </c>
      <c r="AA913" s="459">
        <f t="shared" si="172"/>
        <v>937436.8</v>
      </c>
      <c r="AB913" s="452"/>
      <c r="AC913" s="452"/>
      <c r="AD913" s="452"/>
      <c r="AE913" s="452"/>
      <c r="AF913" s="452"/>
      <c r="AG913" s="453"/>
      <c r="AH913" s="452"/>
      <c r="AI913" s="453"/>
      <c r="AJ913" s="453"/>
      <c r="AK913" s="459" t="str">
        <f>IF(AH913&lt;&gt;"",VLOOKUP(AH913,'DON GIA'!$M$1:$P$9,4,0),"")</f>
        <v/>
      </c>
      <c r="AL913" s="459" t="str">
        <f t="shared" si="175"/>
        <v/>
      </c>
      <c r="AM913" s="453"/>
      <c r="AN913" s="453"/>
      <c r="AO913" s="449" t="str">
        <f t="shared" si="176"/>
        <v/>
      </c>
      <c r="AP913" s="456"/>
      <c r="AQ913" s="462"/>
    </row>
    <row r="914" spans="1:43" ht="63" outlineLevel="2">
      <c r="A914" s="455" t="e">
        <f>IF(C913&lt;&gt;"",$C$8:C913,A913)</f>
        <v>#VALUE!</v>
      </c>
      <c r="B914" s="443" t="str">
        <f>IF(C914&lt;&gt;"",COUNTA($C$8:C914),"")</f>
        <v/>
      </c>
      <c r="C914" s="443"/>
      <c r="D914" s="452"/>
      <c r="E914" s="453"/>
      <c r="F914" s="453"/>
      <c r="G914" s="453"/>
      <c r="H914" s="453"/>
      <c r="I914" s="453"/>
      <c r="J914" s="453"/>
      <c r="K914" s="456"/>
      <c r="L914" s="457"/>
      <c r="M914" s="458" t="str">
        <f>IF(K914&lt;&gt;"",VLOOKUP(K914,'DON GIA'!$S$1:$U$19,3,0),"")</f>
        <v/>
      </c>
      <c r="N914" s="458" t="str">
        <f>IF(K914&lt;&gt;"",VLOOKUP(K914,'DON GIA'!$S$1:$V$19,4,0),"")</f>
        <v/>
      </c>
      <c r="O914" s="458" t="str">
        <f t="shared" si="173"/>
        <v/>
      </c>
      <c r="P914" s="458" t="str">
        <f t="shared" si="174"/>
        <v/>
      </c>
      <c r="Q914" s="452" t="s">
        <v>35</v>
      </c>
      <c r="R914" s="453"/>
      <c r="S914" s="453"/>
      <c r="T914" s="459" t="str">
        <f>IF(Q914&lt;&gt;"",VLOOKUP(Q914,'DON GIA'!$H$1:$K$103,4,0),"")</f>
        <v/>
      </c>
      <c r="U914" s="459" t="str">
        <f t="shared" si="171"/>
        <v/>
      </c>
      <c r="V914" s="456" t="s">
        <v>1194</v>
      </c>
      <c r="W914" s="453" t="s">
        <v>27</v>
      </c>
      <c r="X914" s="460">
        <v>6.2</v>
      </c>
      <c r="Y914" s="461"/>
      <c r="Z914" s="459">
        <f>IF(V914&lt;&gt;"",VLOOKUP(V914,'DON GIA'!$A$1:$D$346,4,0),"")</f>
        <v>292949</v>
      </c>
      <c r="AA914" s="459">
        <f t="shared" si="172"/>
        <v>1816283.8</v>
      </c>
      <c r="AB914" s="452"/>
      <c r="AC914" s="452"/>
      <c r="AD914" s="452"/>
      <c r="AE914" s="452"/>
      <c r="AF914" s="452"/>
      <c r="AG914" s="453"/>
      <c r="AH914" s="452"/>
      <c r="AI914" s="453"/>
      <c r="AJ914" s="453"/>
      <c r="AK914" s="459" t="str">
        <f>IF(AH914&lt;&gt;"",VLOOKUP(AH914,'DON GIA'!$M$1:$P$9,4,0),"")</f>
        <v/>
      </c>
      <c r="AL914" s="459" t="str">
        <f t="shared" si="175"/>
        <v/>
      </c>
      <c r="AM914" s="453"/>
      <c r="AN914" s="453"/>
      <c r="AO914" s="449" t="str">
        <f t="shared" si="176"/>
        <v/>
      </c>
      <c r="AP914" s="456"/>
      <c r="AQ914" s="462"/>
    </row>
    <row r="915" spans="1:43" ht="94.5" outlineLevel="2">
      <c r="A915" s="455" t="e">
        <f>IF(C914&lt;&gt;"",$C$8:C914,A914)</f>
        <v>#VALUE!</v>
      </c>
      <c r="B915" s="443" t="str">
        <f>IF(C915&lt;&gt;"",COUNTA($C$8:C915),"")</f>
        <v/>
      </c>
      <c r="C915" s="443"/>
      <c r="D915" s="452"/>
      <c r="E915" s="453"/>
      <c r="F915" s="453"/>
      <c r="G915" s="453"/>
      <c r="H915" s="453"/>
      <c r="I915" s="453"/>
      <c r="J915" s="453"/>
      <c r="K915" s="456"/>
      <c r="L915" s="457"/>
      <c r="M915" s="458" t="str">
        <f>IF(K915&lt;&gt;"",VLOOKUP(K915,'DON GIA'!$S$1:$U$19,3,0),"")</f>
        <v/>
      </c>
      <c r="N915" s="458" t="str">
        <f>IF(K915&lt;&gt;"",VLOOKUP(K915,'DON GIA'!$S$1:$V$19,4,0),"")</f>
        <v/>
      </c>
      <c r="O915" s="458" t="str">
        <f t="shared" si="173"/>
        <v/>
      </c>
      <c r="P915" s="458" t="str">
        <f t="shared" si="174"/>
        <v/>
      </c>
      <c r="Q915" s="452" t="s">
        <v>35</v>
      </c>
      <c r="R915" s="453"/>
      <c r="S915" s="453"/>
      <c r="T915" s="459" t="str">
        <f>IF(Q915&lt;&gt;"",VLOOKUP(Q915,'DON GIA'!$H$1:$K$103,4,0),"")</f>
        <v/>
      </c>
      <c r="U915" s="459" t="str">
        <f t="shared" si="171"/>
        <v/>
      </c>
      <c r="V915" s="456" t="s">
        <v>1219</v>
      </c>
      <c r="W915" s="453" t="s">
        <v>27</v>
      </c>
      <c r="X915" s="460">
        <v>318.41000000000003</v>
      </c>
      <c r="Y915" s="461"/>
      <c r="Z915" s="459">
        <f>IF(V915&lt;&gt;"",VLOOKUP(V915,'DON GIA'!$A$1:$D$346,4,0),"")</f>
        <v>282038</v>
      </c>
      <c r="AA915" s="459">
        <f t="shared" si="172"/>
        <v>89803719.580000013</v>
      </c>
      <c r="AB915" s="452"/>
      <c r="AC915" s="452"/>
      <c r="AD915" s="452"/>
      <c r="AE915" s="452"/>
      <c r="AF915" s="452"/>
      <c r="AG915" s="453"/>
      <c r="AH915" s="452"/>
      <c r="AI915" s="453"/>
      <c r="AJ915" s="453"/>
      <c r="AK915" s="459" t="str">
        <f>IF(AH915&lt;&gt;"",VLOOKUP(AH915,'DON GIA'!$M$1:$P$9,4,0),"")</f>
        <v/>
      </c>
      <c r="AL915" s="459" t="str">
        <f t="shared" si="175"/>
        <v/>
      </c>
      <c r="AM915" s="453"/>
      <c r="AN915" s="453"/>
      <c r="AO915" s="449" t="str">
        <f t="shared" si="176"/>
        <v/>
      </c>
      <c r="AP915" s="456"/>
      <c r="AQ915" s="462"/>
    </row>
    <row r="916" spans="1:43" ht="63" outlineLevel="2">
      <c r="A916" s="455" t="e">
        <f>IF(C915&lt;&gt;"",$C$8:C915,A915)</f>
        <v>#VALUE!</v>
      </c>
      <c r="B916" s="443" t="str">
        <f>IF(C916&lt;&gt;"",COUNTA($C$8:C916),"")</f>
        <v/>
      </c>
      <c r="C916" s="443"/>
      <c r="D916" s="452"/>
      <c r="E916" s="453"/>
      <c r="F916" s="453"/>
      <c r="G916" s="453"/>
      <c r="H916" s="453"/>
      <c r="I916" s="453"/>
      <c r="J916" s="453"/>
      <c r="K916" s="456"/>
      <c r="L916" s="457"/>
      <c r="M916" s="458" t="str">
        <f>IF(K916&lt;&gt;"",VLOOKUP(K916,'DON GIA'!$S$1:$U$19,3,0),"")</f>
        <v/>
      </c>
      <c r="N916" s="458" t="str">
        <f>IF(K916&lt;&gt;"",VLOOKUP(K916,'DON GIA'!$S$1:$V$19,4,0),"")</f>
        <v/>
      </c>
      <c r="O916" s="458" t="str">
        <f t="shared" si="173"/>
        <v/>
      </c>
      <c r="P916" s="458" t="str">
        <f t="shared" si="174"/>
        <v/>
      </c>
      <c r="Q916" s="452" t="s">
        <v>35</v>
      </c>
      <c r="R916" s="453"/>
      <c r="S916" s="453"/>
      <c r="T916" s="459" t="str">
        <f>IF(Q916&lt;&gt;"",VLOOKUP(Q916,'DON GIA'!$H$1:$K$103,4,0),"")</f>
        <v/>
      </c>
      <c r="U916" s="459" t="str">
        <f t="shared" si="171"/>
        <v/>
      </c>
      <c r="V916" s="456" t="s">
        <v>1198</v>
      </c>
      <c r="W916" s="453" t="s">
        <v>27</v>
      </c>
      <c r="X916" s="460">
        <v>3.36</v>
      </c>
      <c r="Y916" s="461"/>
      <c r="Z916" s="459">
        <f>IF(V916&lt;&gt;"",VLOOKUP(V916,'DON GIA'!$A$1:$D$346,4,0),"")</f>
        <v>303189</v>
      </c>
      <c r="AA916" s="459">
        <f t="shared" si="172"/>
        <v>1018715.0399999999</v>
      </c>
      <c r="AB916" s="452"/>
      <c r="AC916" s="452"/>
      <c r="AD916" s="452"/>
      <c r="AE916" s="452"/>
      <c r="AF916" s="452"/>
      <c r="AG916" s="453"/>
      <c r="AH916" s="452"/>
      <c r="AI916" s="453"/>
      <c r="AJ916" s="453"/>
      <c r="AK916" s="459" t="str">
        <f>IF(AH916&lt;&gt;"",VLOOKUP(AH916,'DON GIA'!$M$1:$P$9,4,0),"")</f>
        <v/>
      </c>
      <c r="AL916" s="459" t="str">
        <f t="shared" si="175"/>
        <v/>
      </c>
      <c r="AM916" s="453"/>
      <c r="AN916" s="453"/>
      <c r="AO916" s="449" t="str">
        <f t="shared" si="176"/>
        <v/>
      </c>
      <c r="AP916" s="456"/>
      <c r="AQ916" s="462"/>
    </row>
    <row r="917" spans="1:43" ht="63" outlineLevel="2">
      <c r="A917" s="455" t="e">
        <f>IF(C916&lt;&gt;"",$C$8:C916,A916)</f>
        <v>#VALUE!</v>
      </c>
      <c r="B917" s="443" t="str">
        <f>IF(C917&lt;&gt;"",COUNTA($C$8:C917),"")</f>
        <v/>
      </c>
      <c r="C917" s="443"/>
      <c r="D917" s="452"/>
      <c r="E917" s="453"/>
      <c r="F917" s="453"/>
      <c r="G917" s="453"/>
      <c r="H917" s="453"/>
      <c r="I917" s="453"/>
      <c r="J917" s="453"/>
      <c r="K917" s="456"/>
      <c r="L917" s="457"/>
      <c r="M917" s="458" t="str">
        <f>IF(K917&lt;&gt;"",VLOOKUP(K917,'DON GIA'!$S$1:$U$19,3,0),"")</f>
        <v/>
      </c>
      <c r="N917" s="458" t="str">
        <f>IF(K917&lt;&gt;"",VLOOKUP(K917,'DON GIA'!$S$1:$V$19,4,0),"")</f>
        <v/>
      </c>
      <c r="O917" s="458" t="str">
        <f t="shared" si="173"/>
        <v/>
      </c>
      <c r="P917" s="458" t="str">
        <f t="shared" si="174"/>
        <v/>
      </c>
      <c r="Q917" s="452" t="s">
        <v>35</v>
      </c>
      <c r="R917" s="453"/>
      <c r="S917" s="453"/>
      <c r="T917" s="459" t="str">
        <f>IF(Q917&lt;&gt;"",VLOOKUP(Q917,'DON GIA'!$H$1:$K$103,4,0),"")</f>
        <v/>
      </c>
      <c r="U917" s="459" t="str">
        <f t="shared" si="171"/>
        <v/>
      </c>
      <c r="V917" s="456" t="s">
        <v>1024</v>
      </c>
      <c r="W917" s="453" t="s">
        <v>27</v>
      </c>
      <c r="X917" s="460">
        <v>9</v>
      </c>
      <c r="Y917" s="461"/>
      <c r="Z917" s="459">
        <f>IF(V917&lt;&gt;"",VLOOKUP(V917,'DON GIA'!$A$1:$D$346,4,0),"")</f>
        <v>138443</v>
      </c>
      <c r="AA917" s="459">
        <f t="shared" si="172"/>
        <v>1245987</v>
      </c>
      <c r="AB917" s="452"/>
      <c r="AC917" s="452"/>
      <c r="AD917" s="452"/>
      <c r="AE917" s="452"/>
      <c r="AF917" s="452"/>
      <c r="AG917" s="453"/>
      <c r="AH917" s="452"/>
      <c r="AI917" s="453"/>
      <c r="AJ917" s="453"/>
      <c r="AK917" s="459" t="str">
        <f>IF(AH917&lt;&gt;"",VLOOKUP(AH917,'DON GIA'!$M$1:$P$9,4,0),"")</f>
        <v/>
      </c>
      <c r="AL917" s="459" t="str">
        <f t="shared" si="175"/>
        <v/>
      </c>
      <c r="AM917" s="453"/>
      <c r="AN917" s="453"/>
      <c r="AO917" s="449" t="str">
        <f t="shared" si="176"/>
        <v/>
      </c>
      <c r="AP917" s="456"/>
      <c r="AQ917" s="462"/>
    </row>
    <row r="918" spans="1:43" ht="63" outlineLevel="2">
      <c r="A918" s="455" t="e">
        <f>IF(C917&lt;&gt;"",$C$8:C917,A917)</f>
        <v>#VALUE!</v>
      </c>
      <c r="B918" s="443" t="str">
        <f>IF(C918&lt;&gt;"",COUNTA($C$8:C918),"")</f>
        <v/>
      </c>
      <c r="C918" s="443"/>
      <c r="D918" s="452"/>
      <c r="E918" s="453"/>
      <c r="F918" s="453"/>
      <c r="G918" s="453"/>
      <c r="H918" s="453"/>
      <c r="I918" s="453"/>
      <c r="J918" s="453"/>
      <c r="K918" s="456"/>
      <c r="L918" s="457"/>
      <c r="M918" s="458" t="str">
        <f>IF(K918&lt;&gt;"",VLOOKUP(K918,'DON GIA'!$S$1:$U$19,3,0),"")</f>
        <v/>
      </c>
      <c r="N918" s="458" t="str">
        <f>IF(K918&lt;&gt;"",VLOOKUP(K918,'DON GIA'!$S$1:$V$19,4,0),"")</f>
        <v/>
      </c>
      <c r="O918" s="458" t="str">
        <f t="shared" si="173"/>
        <v/>
      </c>
      <c r="P918" s="458" t="str">
        <f t="shared" si="174"/>
        <v/>
      </c>
      <c r="Q918" s="452" t="s">
        <v>35</v>
      </c>
      <c r="R918" s="453"/>
      <c r="S918" s="453"/>
      <c r="T918" s="459" t="str">
        <f>IF(Q918&lt;&gt;"",VLOOKUP(Q918,'DON GIA'!$H$1:$K$103,4,0),"")</f>
        <v/>
      </c>
      <c r="U918" s="459" t="str">
        <f t="shared" si="171"/>
        <v/>
      </c>
      <c r="V918" s="456" t="s">
        <v>1217</v>
      </c>
      <c r="W918" s="453" t="s">
        <v>38</v>
      </c>
      <c r="X918" s="460">
        <v>0.35199999999999998</v>
      </c>
      <c r="Y918" s="461"/>
      <c r="Z918" s="459">
        <f>IF(V918&lt;&gt;"",VLOOKUP(V918,'DON GIA'!$A$1:$D$346,4,0),"")</f>
        <v>5994000</v>
      </c>
      <c r="AA918" s="459">
        <f t="shared" si="172"/>
        <v>2109888</v>
      </c>
      <c r="AB918" s="452"/>
      <c r="AC918" s="452"/>
      <c r="AD918" s="452"/>
      <c r="AE918" s="452"/>
      <c r="AF918" s="452"/>
      <c r="AG918" s="453"/>
      <c r="AH918" s="452"/>
      <c r="AI918" s="453"/>
      <c r="AJ918" s="453"/>
      <c r="AK918" s="459" t="str">
        <f>IF(AH918&lt;&gt;"",VLOOKUP(AH918,'DON GIA'!$M$1:$P$9,4,0),"")</f>
        <v/>
      </c>
      <c r="AL918" s="459" t="str">
        <f t="shared" si="175"/>
        <v/>
      </c>
      <c r="AM918" s="453"/>
      <c r="AN918" s="453"/>
      <c r="AO918" s="449" t="str">
        <f t="shared" si="176"/>
        <v/>
      </c>
      <c r="AP918" s="456"/>
      <c r="AQ918" s="462"/>
    </row>
    <row r="919" spans="1:43" ht="63" outlineLevel="2">
      <c r="A919" s="455" t="e">
        <f>IF(C918&lt;&gt;"",$C$8:C918,A918)</f>
        <v>#VALUE!</v>
      </c>
      <c r="B919" s="443" t="str">
        <f>IF(C919&lt;&gt;"",COUNTA($C$8:C919),"")</f>
        <v/>
      </c>
      <c r="C919" s="443"/>
      <c r="D919" s="452"/>
      <c r="E919" s="453"/>
      <c r="F919" s="453"/>
      <c r="G919" s="453"/>
      <c r="H919" s="453"/>
      <c r="I919" s="453"/>
      <c r="J919" s="453"/>
      <c r="K919" s="456"/>
      <c r="L919" s="457"/>
      <c r="M919" s="458" t="str">
        <f>IF(K919&lt;&gt;"",VLOOKUP(K919,'DON GIA'!$S$1:$U$19,3,0),"")</f>
        <v/>
      </c>
      <c r="N919" s="458" t="str">
        <f>IF(K919&lt;&gt;"",VLOOKUP(K919,'DON GIA'!$S$1:$V$19,4,0),"")</f>
        <v/>
      </c>
      <c r="O919" s="458" t="str">
        <f t="shared" si="173"/>
        <v/>
      </c>
      <c r="P919" s="458" t="str">
        <f t="shared" si="174"/>
        <v/>
      </c>
      <c r="Q919" s="452" t="s">
        <v>35</v>
      </c>
      <c r="R919" s="453"/>
      <c r="S919" s="453"/>
      <c r="T919" s="459" t="str">
        <f>IF(Q919&lt;&gt;"",VLOOKUP(Q919,'DON GIA'!$H$1:$K$103,4,0),"")</f>
        <v/>
      </c>
      <c r="U919" s="459" t="str">
        <f t="shared" si="171"/>
        <v/>
      </c>
      <c r="V919" s="456" t="s">
        <v>1220</v>
      </c>
      <c r="W919" s="453" t="s">
        <v>38</v>
      </c>
      <c r="X919" s="460">
        <v>0.88700000000000001</v>
      </c>
      <c r="Y919" s="461"/>
      <c r="Z919" s="459">
        <f>IF(V919&lt;&gt;"",VLOOKUP(V919,'DON GIA'!$A$1:$D$346,4,0),"")</f>
        <v>2036769</v>
      </c>
      <c r="AA919" s="459">
        <f t="shared" si="172"/>
        <v>1806614.1030000001</v>
      </c>
      <c r="AB919" s="452"/>
      <c r="AC919" s="452"/>
      <c r="AD919" s="452"/>
      <c r="AE919" s="452"/>
      <c r="AF919" s="452"/>
      <c r="AG919" s="453"/>
      <c r="AH919" s="452"/>
      <c r="AI919" s="453"/>
      <c r="AJ919" s="453"/>
      <c r="AK919" s="459" t="str">
        <f>IF(AH919&lt;&gt;"",VLOOKUP(AH919,'DON GIA'!$M$1:$P$9,4,0),"")</f>
        <v/>
      </c>
      <c r="AL919" s="459" t="str">
        <f t="shared" si="175"/>
        <v/>
      </c>
      <c r="AM919" s="453"/>
      <c r="AN919" s="453"/>
      <c r="AO919" s="449" t="str">
        <f t="shared" si="176"/>
        <v/>
      </c>
      <c r="AP919" s="456"/>
      <c r="AQ919" s="462"/>
    </row>
    <row r="920" spans="1:43" ht="94.5" outlineLevel="2">
      <c r="A920" s="455" t="e">
        <f>IF(C919&lt;&gt;"",$C$8:C919,A919)</f>
        <v>#VALUE!</v>
      </c>
      <c r="B920" s="443" t="str">
        <f>IF(C920&lt;&gt;"",COUNTA($C$8:C920),"")</f>
        <v/>
      </c>
      <c r="C920" s="443"/>
      <c r="D920" s="452"/>
      <c r="E920" s="453"/>
      <c r="F920" s="453"/>
      <c r="G920" s="453"/>
      <c r="H920" s="453"/>
      <c r="I920" s="453"/>
      <c r="J920" s="453"/>
      <c r="K920" s="456"/>
      <c r="L920" s="457"/>
      <c r="M920" s="458" t="str">
        <f>IF(K920&lt;&gt;"",VLOOKUP(K920,'DON GIA'!$S$1:$U$19,3,0),"")</f>
        <v/>
      </c>
      <c r="N920" s="458" t="str">
        <f>IF(K920&lt;&gt;"",VLOOKUP(K920,'DON GIA'!$S$1:$V$19,4,0),"")</f>
        <v/>
      </c>
      <c r="O920" s="458" t="str">
        <f t="shared" si="173"/>
        <v/>
      </c>
      <c r="P920" s="458" t="str">
        <f t="shared" si="174"/>
        <v/>
      </c>
      <c r="Q920" s="452" t="s">
        <v>35</v>
      </c>
      <c r="R920" s="453"/>
      <c r="S920" s="453"/>
      <c r="T920" s="459" t="str">
        <f>IF(Q920&lt;&gt;"",VLOOKUP(Q920,'DON GIA'!$H$1:$K$103,4,0),"")</f>
        <v/>
      </c>
      <c r="U920" s="459" t="str">
        <f t="shared" si="171"/>
        <v/>
      </c>
      <c r="V920" s="456" t="s">
        <v>1005</v>
      </c>
      <c r="W920" s="453" t="s">
        <v>27</v>
      </c>
      <c r="X920" s="460">
        <v>28.8</v>
      </c>
      <c r="Y920" s="461"/>
      <c r="Z920" s="459">
        <f>IF(V920&lt;&gt;"",VLOOKUP(V920,'DON GIA'!$A$1:$D$346,4,0),"")</f>
        <v>5559129</v>
      </c>
      <c r="AA920" s="459">
        <f t="shared" si="172"/>
        <v>160102915.20000002</v>
      </c>
      <c r="AB920" s="452"/>
      <c r="AC920" s="452" t="s">
        <v>29</v>
      </c>
      <c r="AD920" s="452" t="s">
        <v>36</v>
      </c>
      <c r="AE920" s="452" t="s">
        <v>31</v>
      </c>
      <c r="AF920" s="452" t="s">
        <v>34</v>
      </c>
      <c r="AG920" s="453"/>
      <c r="AH920" s="452"/>
      <c r="AI920" s="453"/>
      <c r="AJ920" s="453"/>
      <c r="AK920" s="459" t="str">
        <f>IF(AH920&lt;&gt;"",VLOOKUP(AH920,'DON GIA'!$M$1:$P$9,4,0),"")</f>
        <v/>
      </c>
      <c r="AL920" s="459" t="str">
        <f t="shared" si="175"/>
        <v/>
      </c>
      <c r="AM920" s="453"/>
      <c r="AN920" s="453"/>
      <c r="AO920" s="449" t="str">
        <f t="shared" si="176"/>
        <v/>
      </c>
      <c r="AP920" s="456"/>
      <c r="AQ920" s="462"/>
    </row>
    <row r="921" spans="1:43" ht="126" outlineLevel="2">
      <c r="A921" s="455" t="e">
        <f>IF(C920&lt;&gt;"",$C$8:C920,A920)</f>
        <v>#VALUE!</v>
      </c>
      <c r="B921" s="443" t="str">
        <f>IF(C921&lt;&gt;"",COUNTA($C$8:C921),"")</f>
        <v/>
      </c>
      <c r="C921" s="443"/>
      <c r="D921" s="452"/>
      <c r="E921" s="453"/>
      <c r="F921" s="453"/>
      <c r="G921" s="453"/>
      <c r="H921" s="453"/>
      <c r="I921" s="453"/>
      <c r="J921" s="453"/>
      <c r="K921" s="456"/>
      <c r="L921" s="457"/>
      <c r="M921" s="458" t="str">
        <f>IF(K921&lt;&gt;"",VLOOKUP(K921,'DON GIA'!$S$1:$U$19,3,0),"")</f>
        <v/>
      </c>
      <c r="N921" s="458" t="str">
        <f>IF(K921&lt;&gt;"",VLOOKUP(K921,'DON GIA'!$S$1:$V$19,4,0),"")</f>
        <v/>
      </c>
      <c r="O921" s="458" t="str">
        <f t="shared" si="173"/>
        <v/>
      </c>
      <c r="P921" s="458" t="str">
        <f t="shared" si="174"/>
        <v/>
      </c>
      <c r="Q921" s="452" t="s">
        <v>35</v>
      </c>
      <c r="R921" s="453"/>
      <c r="S921" s="453"/>
      <c r="T921" s="459" t="str">
        <f>IF(Q921&lt;&gt;"",VLOOKUP(Q921,'DON GIA'!$H$1:$K$103,4,0),"")</f>
        <v/>
      </c>
      <c r="U921" s="459" t="str">
        <f t="shared" si="171"/>
        <v/>
      </c>
      <c r="V921" s="456" t="s">
        <v>1080</v>
      </c>
      <c r="W921" s="453" t="s">
        <v>27</v>
      </c>
      <c r="X921" s="460">
        <v>2.4</v>
      </c>
      <c r="Y921" s="461"/>
      <c r="Z921" s="459">
        <f>IF(V921&lt;&gt;"",VLOOKUP(V921,'DON GIA'!$A$1:$D$346,4,0),"")</f>
        <v>10375629</v>
      </c>
      <c r="AA921" s="459">
        <f t="shared" si="172"/>
        <v>24901509.599999998</v>
      </c>
      <c r="AB921" s="452"/>
      <c r="AC921" s="452" t="s">
        <v>29</v>
      </c>
      <c r="AD921" s="452" t="s">
        <v>36</v>
      </c>
      <c r="AE921" s="452" t="s">
        <v>31</v>
      </c>
      <c r="AF921" s="452" t="s">
        <v>32</v>
      </c>
      <c r="AG921" s="453"/>
      <c r="AH921" s="452"/>
      <c r="AI921" s="453"/>
      <c r="AJ921" s="453"/>
      <c r="AK921" s="459" t="str">
        <f>IF(AH921&lt;&gt;"",VLOOKUP(AH921,'DON GIA'!$M$1:$P$9,4,0),"")</f>
        <v/>
      </c>
      <c r="AL921" s="459" t="str">
        <f t="shared" si="175"/>
        <v/>
      </c>
      <c r="AM921" s="453"/>
      <c r="AN921" s="453"/>
      <c r="AO921" s="449" t="str">
        <f t="shared" si="176"/>
        <v/>
      </c>
      <c r="AP921" s="456"/>
      <c r="AQ921" s="462"/>
    </row>
    <row r="922" spans="1:43" ht="63" outlineLevel="2">
      <c r="A922" s="455" t="e">
        <f>IF(C921&lt;&gt;"",$C$8:C921,A921)</f>
        <v>#VALUE!</v>
      </c>
      <c r="B922" s="443" t="str">
        <f>IF(C922&lt;&gt;"",COUNTA($C$8:C922),"")</f>
        <v/>
      </c>
      <c r="C922" s="443"/>
      <c r="D922" s="452"/>
      <c r="E922" s="453"/>
      <c r="F922" s="453"/>
      <c r="G922" s="453"/>
      <c r="H922" s="453"/>
      <c r="I922" s="453"/>
      <c r="J922" s="453"/>
      <c r="K922" s="456"/>
      <c r="L922" s="457"/>
      <c r="M922" s="458" t="str">
        <f>IF(K922&lt;&gt;"",VLOOKUP(K922,'DON GIA'!$S$1:$U$19,3,0),"")</f>
        <v/>
      </c>
      <c r="N922" s="458" t="str">
        <f>IF(K922&lt;&gt;"",VLOOKUP(K922,'DON GIA'!$S$1:$V$19,4,0),"")</f>
        <v/>
      </c>
      <c r="O922" s="458" t="str">
        <f t="shared" si="173"/>
        <v/>
      </c>
      <c r="P922" s="458" t="str">
        <f t="shared" si="174"/>
        <v/>
      </c>
      <c r="Q922" s="452" t="s">
        <v>35</v>
      </c>
      <c r="R922" s="453"/>
      <c r="S922" s="453"/>
      <c r="T922" s="459" t="str">
        <f>IF(Q922&lt;&gt;"",VLOOKUP(Q922,'DON GIA'!$H$1:$K$103,4,0),"")</f>
        <v/>
      </c>
      <c r="U922" s="459" t="str">
        <f t="shared" si="171"/>
        <v/>
      </c>
      <c r="V922" s="456" t="s">
        <v>1009</v>
      </c>
      <c r="W922" s="453" t="s">
        <v>27</v>
      </c>
      <c r="X922" s="460">
        <v>33.04</v>
      </c>
      <c r="Y922" s="461"/>
      <c r="Z922" s="459">
        <f>IF(V922&lt;&gt;"",VLOOKUP(V922,'DON GIA'!$A$1:$D$346,4,0),"")</f>
        <v>282038</v>
      </c>
      <c r="AA922" s="459">
        <f t="shared" si="172"/>
        <v>9318535.5199999996</v>
      </c>
      <c r="AB922" s="452"/>
      <c r="AC922" s="452"/>
      <c r="AD922" s="452"/>
      <c r="AE922" s="452"/>
      <c r="AF922" s="452"/>
      <c r="AG922" s="453"/>
      <c r="AH922" s="452"/>
      <c r="AI922" s="453"/>
      <c r="AJ922" s="453"/>
      <c r="AK922" s="459" t="str">
        <f>IF(AH922&lt;&gt;"",VLOOKUP(AH922,'DON GIA'!$M$1:$P$9,4,0),"")</f>
        <v/>
      </c>
      <c r="AL922" s="459" t="str">
        <f t="shared" si="175"/>
        <v/>
      </c>
      <c r="AM922" s="453"/>
      <c r="AN922" s="453"/>
      <c r="AO922" s="449" t="str">
        <f t="shared" si="176"/>
        <v/>
      </c>
      <c r="AP922" s="456"/>
      <c r="AQ922" s="462"/>
    </row>
    <row r="923" spans="1:43" ht="63" outlineLevel="2">
      <c r="A923" s="455" t="e">
        <f>IF(C922&lt;&gt;"",$C$8:C922,A922)</f>
        <v>#VALUE!</v>
      </c>
      <c r="B923" s="443" t="str">
        <f>IF(C923&lt;&gt;"",COUNTA($C$8:C923),"")</f>
        <v/>
      </c>
      <c r="C923" s="443"/>
      <c r="D923" s="452"/>
      <c r="E923" s="453"/>
      <c r="F923" s="453"/>
      <c r="G923" s="453"/>
      <c r="H923" s="453"/>
      <c r="I923" s="453"/>
      <c r="J923" s="453"/>
      <c r="K923" s="456"/>
      <c r="L923" s="457"/>
      <c r="M923" s="458" t="str">
        <f>IF(K923&lt;&gt;"",VLOOKUP(K923,'DON GIA'!$S$1:$U$19,3,0),"")</f>
        <v/>
      </c>
      <c r="N923" s="458" t="str">
        <f>IF(K923&lt;&gt;"",VLOOKUP(K923,'DON GIA'!$S$1:$V$19,4,0),"")</f>
        <v/>
      </c>
      <c r="O923" s="458" t="str">
        <f t="shared" si="173"/>
        <v/>
      </c>
      <c r="P923" s="458" t="str">
        <f t="shared" si="174"/>
        <v/>
      </c>
      <c r="Q923" s="452" t="s">
        <v>35</v>
      </c>
      <c r="R923" s="453"/>
      <c r="S923" s="453"/>
      <c r="T923" s="459" t="str">
        <f>IF(Q923&lt;&gt;"",VLOOKUP(Q923,'DON GIA'!$H$1:$K$103,4,0),"")</f>
        <v/>
      </c>
      <c r="U923" s="459" t="str">
        <f t="shared" si="171"/>
        <v/>
      </c>
      <c r="V923" s="456" t="s">
        <v>1208</v>
      </c>
      <c r="W923" s="453" t="s">
        <v>38</v>
      </c>
      <c r="X923" s="460">
        <v>0.95</v>
      </c>
      <c r="Y923" s="461"/>
      <c r="Z923" s="459">
        <f>IF(V923&lt;&gt;"",VLOOKUP(V923,'DON GIA'!$A$1:$D$346,4,0),"")</f>
        <v>2523428</v>
      </c>
      <c r="AA923" s="459">
        <f t="shared" si="172"/>
        <v>2397256.6</v>
      </c>
      <c r="AB923" s="452"/>
      <c r="AC923" s="452"/>
      <c r="AD923" s="452"/>
      <c r="AE923" s="452"/>
      <c r="AF923" s="452"/>
      <c r="AG923" s="453"/>
      <c r="AH923" s="452"/>
      <c r="AI923" s="453"/>
      <c r="AJ923" s="453"/>
      <c r="AK923" s="459" t="str">
        <f>IF(AH923&lt;&gt;"",VLOOKUP(AH923,'DON GIA'!$M$1:$P$9,4,0),"")</f>
        <v/>
      </c>
      <c r="AL923" s="459" t="str">
        <f t="shared" si="175"/>
        <v/>
      </c>
      <c r="AM923" s="453"/>
      <c r="AN923" s="453"/>
      <c r="AO923" s="449" t="str">
        <f t="shared" si="176"/>
        <v/>
      </c>
      <c r="AP923" s="456"/>
      <c r="AQ923" s="462"/>
    </row>
    <row r="924" spans="1:43" ht="63" outlineLevel="2">
      <c r="A924" s="455" t="e">
        <f>IF(C923&lt;&gt;"",$C$8:C923,A923)</f>
        <v>#VALUE!</v>
      </c>
      <c r="B924" s="443" t="str">
        <f>IF(C924&lt;&gt;"",COUNTA($C$8:C924),"")</f>
        <v/>
      </c>
      <c r="C924" s="443"/>
      <c r="D924" s="452"/>
      <c r="E924" s="453"/>
      <c r="F924" s="453"/>
      <c r="G924" s="453"/>
      <c r="H924" s="453"/>
      <c r="I924" s="453"/>
      <c r="J924" s="453"/>
      <c r="K924" s="456"/>
      <c r="L924" s="457"/>
      <c r="M924" s="458" t="str">
        <f>IF(K924&lt;&gt;"",VLOOKUP(K924,'DON GIA'!$S$1:$U$19,3,0),"")</f>
        <v/>
      </c>
      <c r="N924" s="458" t="str">
        <f>IF(K924&lt;&gt;"",VLOOKUP(K924,'DON GIA'!$S$1:$V$19,4,0),"")</f>
        <v/>
      </c>
      <c r="O924" s="458" t="str">
        <f t="shared" si="173"/>
        <v/>
      </c>
      <c r="P924" s="458" t="str">
        <f t="shared" si="174"/>
        <v/>
      </c>
      <c r="Q924" s="452" t="s">
        <v>35</v>
      </c>
      <c r="R924" s="453"/>
      <c r="S924" s="453"/>
      <c r="T924" s="459" t="str">
        <f>IF(Q924&lt;&gt;"",VLOOKUP(Q924,'DON GIA'!$H$1:$K$103,4,0),"")</f>
        <v/>
      </c>
      <c r="U924" s="459" t="str">
        <f t="shared" si="171"/>
        <v/>
      </c>
      <c r="V924" s="456" t="s">
        <v>1221</v>
      </c>
      <c r="W924" s="453" t="s">
        <v>27</v>
      </c>
      <c r="X924" s="460">
        <v>70.599999999999994</v>
      </c>
      <c r="Y924" s="461"/>
      <c r="Z924" s="459">
        <f>IF(V924&lt;&gt;"",VLOOKUP(V924,'DON GIA'!$A$1:$D$346,4,0),"")</f>
        <v>3941166</v>
      </c>
      <c r="AA924" s="459">
        <f t="shared" si="172"/>
        <v>278246319.59999996</v>
      </c>
      <c r="AB924" s="452"/>
      <c r="AC924" s="452" t="s">
        <v>29</v>
      </c>
      <c r="AD924" s="452" t="s">
        <v>30</v>
      </c>
      <c r="AE924" s="452" t="s">
        <v>31</v>
      </c>
      <c r="AF924" s="452" t="s">
        <v>32</v>
      </c>
      <c r="AG924" s="453"/>
      <c r="AH924" s="452"/>
      <c r="AI924" s="453"/>
      <c r="AJ924" s="453"/>
      <c r="AK924" s="459" t="str">
        <f>IF(AH924&lt;&gt;"",VLOOKUP(AH924,'DON GIA'!$M$1:$P$9,4,0),"")</f>
        <v/>
      </c>
      <c r="AL924" s="459" t="str">
        <f t="shared" si="175"/>
        <v/>
      </c>
      <c r="AM924" s="453"/>
      <c r="AN924" s="453"/>
      <c r="AO924" s="449" t="str">
        <f t="shared" si="176"/>
        <v/>
      </c>
      <c r="AP924" s="456"/>
      <c r="AQ924" s="462"/>
    </row>
    <row r="925" spans="1:43" ht="126" outlineLevel="2">
      <c r="A925" s="455" t="e">
        <f>IF(C924&lt;&gt;"",$C$8:C924,A924)</f>
        <v>#VALUE!</v>
      </c>
      <c r="B925" s="443" t="str">
        <f>IF(C925&lt;&gt;"",COUNTA($C$8:C925),"")</f>
        <v/>
      </c>
      <c r="C925" s="443"/>
      <c r="D925" s="452"/>
      <c r="E925" s="453"/>
      <c r="F925" s="453"/>
      <c r="G925" s="453"/>
      <c r="H925" s="453"/>
      <c r="I925" s="453"/>
      <c r="J925" s="453"/>
      <c r="K925" s="456"/>
      <c r="L925" s="457"/>
      <c r="M925" s="458" t="str">
        <f>IF(K925&lt;&gt;"",VLOOKUP(K925,'DON GIA'!$S$1:$U$19,3,0),"")</f>
        <v/>
      </c>
      <c r="N925" s="458" t="str">
        <f>IF(K925&lt;&gt;"",VLOOKUP(K925,'DON GIA'!$S$1:$V$19,4,0),"")</f>
        <v/>
      </c>
      <c r="O925" s="458" t="str">
        <f t="shared" si="173"/>
        <v/>
      </c>
      <c r="P925" s="458" t="str">
        <f t="shared" si="174"/>
        <v/>
      </c>
      <c r="Q925" s="452" t="s">
        <v>35</v>
      </c>
      <c r="R925" s="453"/>
      <c r="S925" s="453"/>
      <c r="T925" s="459" t="str">
        <f>IF(Q925&lt;&gt;"",VLOOKUP(Q925,'DON GIA'!$H$1:$K$103,4,0),"")</f>
        <v/>
      </c>
      <c r="U925" s="459" t="str">
        <f t="shared" si="171"/>
        <v/>
      </c>
      <c r="V925" s="456" t="s">
        <v>1080</v>
      </c>
      <c r="W925" s="453" t="s">
        <v>27</v>
      </c>
      <c r="X925" s="460">
        <v>2.5499999999999998</v>
      </c>
      <c r="Y925" s="461"/>
      <c r="Z925" s="459">
        <f>IF(V925&lt;&gt;"",VLOOKUP(V925,'DON GIA'!$A$1:$D$346,4,0),"")</f>
        <v>10375629</v>
      </c>
      <c r="AA925" s="459">
        <f t="shared" si="172"/>
        <v>26457853.949999999</v>
      </c>
      <c r="AB925" s="452"/>
      <c r="AC925" s="452" t="s">
        <v>29</v>
      </c>
      <c r="AD925" s="452" t="s">
        <v>30</v>
      </c>
      <c r="AE925" s="452" t="s">
        <v>31</v>
      </c>
      <c r="AF925" s="452" t="s">
        <v>32</v>
      </c>
      <c r="AG925" s="453"/>
      <c r="AH925" s="452"/>
      <c r="AI925" s="453"/>
      <c r="AJ925" s="453"/>
      <c r="AK925" s="459" t="str">
        <f>IF(AH925&lt;&gt;"",VLOOKUP(AH925,'DON GIA'!$M$1:$P$9,4,0),"")</f>
        <v/>
      </c>
      <c r="AL925" s="459" t="str">
        <f t="shared" si="175"/>
        <v/>
      </c>
      <c r="AM925" s="453"/>
      <c r="AN925" s="453"/>
      <c r="AO925" s="449" t="str">
        <f t="shared" si="176"/>
        <v/>
      </c>
      <c r="AP925" s="456"/>
      <c r="AQ925" s="462"/>
    </row>
    <row r="926" spans="1:43" ht="126" outlineLevel="2">
      <c r="A926" s="455" t="e">
        <f>IF(C925&lt;&gt;"",$C$8:C925,A925)</f>
        <v>#VALUE!</v>
      </c>
      <c r="B926" s="443" t="str">
        <f>IF(C926&lt;&gt;"",COUNTA($C$8:C926),"")</f>
        <v/>
      </c>
      <c r="C926" s="443"/>
      <c r="D926" s="452"/>
      <c r="E926" s="453"/>
      <c r="F926" s="453"/>
      <c r="G926" s="453"/>
      <c r="H926" s="453"/>
      <c r="I926" s="453"/>
      <c r="J926" s="453"/>
      <c r="K926" s="456"/>
      <c r="L926" s="457"/>
      <c r="M926" s="458" t="str">
        <f>IF(K926&lt;&gt;"",VLOOKUP(K926,'DON GIA'!$S$1:$U$19,3,0),"")</f>
        <v/>
      </c>
      <c r="N926" s="458" t="str">
        <f>IF(K926&lt;&gt;"",VLOOKUP(K926,'DON GIA'!$S$1:$V$19,4,0),"")</f>
        <v/>
      </c>
      <c r="O926" s="458" t="str">
        <f t="shared" si="173"/>
        <v/>
      </c>
      <c r="P926" s="458" t="str">
        <f t="shared" si="174"/>
        <v/>
      </c>
      <c r="Q926" s="452" t="s">
        <v>35</v>
      </c>
      <c r="R926" s="453"/>
      <c r="S926" s="453"/>
      <c r="T926" s="459" t="str">
        <f>IF(Q926&lt;&gt;"",VLOOKUP(Q926,'DON GIA'!$H$1:$K$103,4,0),"")</f>
        <v/>
      </c>
      <c r="U926" s="459" t="str">
        <f t="shared" si="171"/>
        <v/>
      </c>
      <c r="V926" s="456" t="s">
        <v>1215</v>
      </c>
      <c r="W926" s="453" t="s">
        <v>27</v>
      </c>
      <c r="X926" s="460">
        <v>2.5499999999999998</v>
      </c>
      <c r="Y926" s="461"/>
      <c r="Z926" s="459">
        <f>IF(V926&lt;&gt;"",VLOOKUP(V926,'DON GIA'!$A$1:$D$346,4,0),"")</f>
        <v>2613835</v>
      </c>
      <c r="AA926" s="459">
        <f t="shared" si="172"/>
        <v>6665279.25</v>
      </c>
      <c r="AB926" s="452"/>
      <c r="AC926" s="452" t="s">
        <v>29</v>
      </c>
      <c r="AD926" s="452" t="s">
        <v>30</v>
      </c>
      <c r="AE926" s="452" t="s">
        <v>31</v>
      </c>
      <c r="AF926" s="452" t="s">
        <v>32</v>
      </c>
      <c r="AG926" s="453"/>
      <c r="AH926" s="452"/>
      <c r="AI926" s="453"/>
      <c r="AJ926" s="453"/>
      <c r="AK926" s="459" t="str">
        <f>IF(AH926&lt;&gt;"",VLOOKUP(AH926,'DON GIA'!$M$1:$P$9,4,0),"")</f>
        <v/>
      </c>
      <c r="AL926" s="459" t="str">
        <f t="shared" si="175"/>
        <v/>
      </c>
      <c r="AM926" s="453"/>
      <c r="AN926" s="453"/>
      <c r="AO926" s="449" t="str">
        <f t="shared" si="176"/>
        <v/>
      </c>
      <c r="AP926" s="456"/>
      <c r="AQ926" s="462"/>
    </row>
    <row r="927" spans="1:43" ht="126" outlineLevel="2">
      <c r="A927" s="455" t="e">
        <f>IF(C926&lt;&gt;"",$C$8:C926,A926)</f>
        <v>#VALUE!</v>
      </c>
      <c r="B927" s="443" t="str">
        <f>IF(C927&lt;&gt;"",COUNTA($C$8:C927),"")</f>
        <v/>
      </c>
      <c r="C927" s="443"/>
      <c r="D927" s="452"/>
      <c r="E927" s="453"/>
      <c r="F927" s="453"/>
      <c r="G927" s="453"/>
      <c r="H927" s="453"/>
      <c r="I927" s="453"/>
      <c r="J927" s="453"/>
      <c r="K927" s="456"/>
      <c r="L927" s="457"/>
      <c r="M927" s="458" t="str">
        <f>IF(K927&lt;&gt;"",VLOOKUP(K927,'DON GIA'!$S$1:$U$19,3,0),"")</f>
        <v/>
      </c>
      <c r="N927" s="458" t="str">
        <f>IF(K927&lt;&gt;"",VLOOKUP(K927,'DON GIA'!$S$1:$V$19,4,0),"")</f>
        <v/>
      </c>
      <c r="O927" s="458" t="str">
        <f t="shared" si="173"/>
        <v/>
      </c>
      <c r="P927" s="458" t="str">
        <f t="shared" si="174"/>
        <v/>
      </c>
      <c r="Q927" s="452" t="s">
        <v>35</v>
      </c>
      <c r="R927" s="453"/>
      <c r="S927" s="453"/>
      <c r="T927" s="459" t="str">
        <f>IF(Q927&lt;&gt;"",VLOOKUP(Q927,'DON GIA'!$H$1:$K$103,4,0),"")</f>
        <v/>
      </c>
      <c r="U927" s="459" t="str">
        <f t="shared" si="171"/>
        <v/>
      </c>
      <c r="V927" s="456" t="s">
        <v>1215</v>
      </c>
      <c r="W927" s="453" t="s">
        <v>27</v>
      </c>
      <c r="X927" s="460">
        <v>2.5499999999999998</v>
      </c>
      <c r="Y927" s="461"/>
      <c r="Z927" s="459">
        <f>IF(V927&lt;&gt;"",VLOOKUP(V927,'DON GIA'!$A$1:$D$346,4,0),"")</f>
        <v>2613835</v>
      </c>
      <c r="AA927" s="459">
        <f t="shared" si="172"/>
        <v>6665279.25</v>
      </c>
      <c r="AB927" s="452"/>
      <c r="AC927" s="452" t="s">
        <v>29</v>
      </c>
      <c r="AD927" s="452" t="s">
        <v>30</v>
      </c>
      <c r="AE927" s="452" t="s">
        <v>31</v>
      </c>
      <c r="AF927" s="452" t="s">
        <v>32</v>
      </c>
      <c r="AG927" s="453"/>
      <c r="AH927" s="452"/>
      <c r="AI927" s="453"/>
      <c r="AJ927" s="453"/>
      <c r="AK927" s="459" t="str">
        <f>IF(AH927&lt;&gt;"",VLOOKUP(AH927,'DON GIA'!$M$1:$P$9,4,0),"")</f>
        <v/>
      </c>
      <c r="AL927" s="459" t="str">
        <f t="shared" si="175"/>
        <v/>
      </c>
      <c r="AM927" s="453"/>
      <c r="AN927" s="453"/>
      <c r="AO927" s="449" t="str">
        <f t="shared" si="176"/>
        <v/>
      </c>
      <c r="AP927" s="456"/>
      <c r="AQ927" s="462"/>
    </row>
    <row r="928" spans="1:43" ht="126" outlineLevel="2">
      <c r="A928" s="455" t="e">
        <f>IF(C927&lt;&gt;"",$C$8:C927,A927)</f>
        <v>#VALUE!</v>
      </c>
      <c r="B928" s="443" t="str">
        <f>IF(C928&lt;&gt;"",COUNTA($C$8:C928),"")</f>
        <v/>
      </c>
      <c r="C928" s="443"/>
      <c r="D928" s="452"/>
      <c r="E928" s="453"/>
      <c r="F928" s="453"/>
      <c r="G928" s="453"/>
      <c r="H928" s="453"/>
      <c r="I928" s="453"/>
      <c r="J928" s="453"/>
      <c r="K928" s="456"/>
      <c r="L928" s="457"/>
      <c r="M928" s="458" t="str">
        <f>IF(K928&lt;&gt;"",VLOOKUP(K928,'DON GIA'!$S$1:$U$19,3,0),"")</f>
        <v/>
      </c>
      <c r="N928" s="458" t="str">
        <f>IF(K928&lt;&gt;"",VLOOKUP(K928,'DON GIA'!$S$1:$V$19,4,0),"")</f>
        <v/>
      </c>
      <c r="O928" s="458" t="str">
        <f t="shared" si="173"/>
        <v/>
      </c>
      <c r="P928" s="458" t="str">
        <f t="shared" si="174"/>
        <v/>
      </c>
      <c r="Q928" s="452" t="s">
        <v>35</v>
      </c>
      <c r="R928" s="453"/>
      <c r="S928" s="453"/>
      <c r="T928" s="459" t="str">
        <f>IF(Q928&lt;&gt;"",VLOOKUP(Q928,'DON GIA'!$H$1:$K$103,4,0),"")</f>
        <v/>
      </c>
      <c r="U928" s="459" t="str">
        <f t="shared" si="171"/>
        <v/>
      </c>
      <c r="V928" s="456" t="s">
        <v>1215</v>
      </c>
      <c r="W928" s="453" t="s">
        <v>27</v>
      </c>
      <c r="X928" s="460">
        <v>2.5499999999999998</v>
      </c>
      <c r="Y928" s="461"/>
      <c r="Z928" s="459">
        <f>IF(V928&lt;&gt;"",VLOOKUP(V928,'DON GIA'!$A$1:$D$346,4,0),"")</f>
        <v>2613835</v>
      </c>
      <c r="AA928" s="459">
        <f t="shared" si="172"/>
        <v>6665279.25</v>
      </c>
      <c r="AB928" s="452"/>
      <c r="AC928" s="452" t="s">
        <v>29</v>
      </c>
      <c r="AD928" s="452" t="s">
        <v>30</v>
      </c>
      <c r="AE928" s="452" t="s">
        <v>31</v>
      </c>
      <c r="AF928" s="452" t="s">
        <v>32</v>
      </c>
      <c r="AG928" s="453"/>
      <c r="AH928" s="452"/>
      <c r="AI928" s="453"/>
      <c r="AJ928" s="453"/>
      <c r="AK928" s="459" t="str">
        <f>IF(AH928&lt;&gt;"",VLOOKUP(AH928,'DON GIA'!$M$1:$P$9,4,0),"")</f>
        <v/>
      </c>
      <c r="AL928" s="459" t="str">
        <f t="shared" si="175"/>
        <v/>
      </c>
      <c r="AM928" s="453"/>
      <c r="AN928" s="453"/>
      <c r="AO928" s="449" t="str">
        <f t="shared" si="176"/>
        <v/>
      </c>
      <c r="AP928" s="456"/>
      <c r="AQ928" s="462"/>
    </row>
    <row r="929" spans="1:43" ht="63" outlineLevel="2">
      <c r="A929" s="455" t="e">
        <f>IF(C928&lt;&gt;"",$C$8:C928,A928)</f>
        <v>#VALUE!</v>
      </c>
      <c r="B929" s="443" t="str">
        <f>IF(C929&lt;&gt;"",COUNTA($C$8:C929),"")</f>
        <v/>
      </c>
      <c r="C929" s="443"/>
      <c r="D929" s="452"/>
      <c r="E929" s="453"/>
      <c r="F929" s="453"/>
      <c r="G929" s="453"/>
      <c r="H929" s="453"/>
      <c r="I929" s="453"/>
      <c r="J929" s="453"/>
      <c r="K929" s="456"/>
      <c r="L929" s="457"/>
      <c r="M929" s="458" t="str">
        <f>IF(K929&lt;&gt;"",VLOOKUP(K929,'DON GIA'!$S$1:$U$19,3,0),"")</f>
        <v/>
      </c>
      <c r="N929" s="458" t="str">
        <f>IF(K929&lt;&gt;"",VLOOKUP(K929,'DON GIA'!$S$1:$V$19,4,0),"")</f>
        <v/>
      </c>
      <c r="O929" s="458" t="str">
        <f t="shared" si="173"/>
        <v/>
      </c>
      <c r="P929" s="458" t="str">
        <f t="shared" si="174"/>
        <v/>
      </c>
      <c r="Q929" s="452" t="s">
        <v>35</v>
      </c>
      <c r="R929" s="453"/>
      <c r="S929" s="453"/>
      <c r="T929" s="459" t="str">
        <f>IF(Q929&lt;&gt;"",VLOOKUP(Q929,'DON GIA'!$H$1:$K$103,4,0),"")</f>
        <v/>
      </c>
      <c r="U929" s="459" t="str">
        <f t="shared" si="171"/>
        <v/>
      </c>
      <c r="V929" s="456" t="s">
        <v>1009</v>
      </c>
      <c r="W929" s="453" t="s">
        <v>27</v>
      </c>
      <c r="X929" s="460">
        <v>69.599999999999994</v>
      </c>
      <c r="Y929" s="461"/>
      <c r="Z929" s="459">
        <f>IF(V929&lt;&gt;"",VLOOKUP(V929,'DON GIA'!$A$1:$D$346,4,0),"")</f>
        <v>282038</v>
      </c>
      <c r="AA929" s="459">
        <f t="shared" si="172"/>
        <v>19629844.799999997</v>
      </c>
      <c r="AB929" s="452"/>
      <c r="AC929" s="452"/>
      <c r="AD929" s="452"/>
      <c r="AE929" s="452"/>
      <c r="AF929" s="452"/>
      <c r="AG929" s="453"/>
      <c r="AH929" s="452"/>
      <c r="AI929" s="453"/>
      <c r="AJ929" s="453"/>
      <c r="AK929" s="459" t="str">
        <f>IF(AH929&lt;&gt;"",VLOOKUP(AH929,'DON GIA'!$M$1:$P$9,4,0),"")</f>
        <v/>
      </c>
      <c r="AL929" s="459" t="str">
        <f t="shared" si="175"/>
        <v/>
      </c>
      <c r="AM929" s="453"/>
      <c r="AN929" s="453"/>
      <c r="AO929" s="449" t="str">
        <f t="shared" si="176"/>
        <v/>
      </c>
      <c r="AP929" s="456"/>
      <c r="AQ929" s="462"/>
    </row>
    <row r="930" spans="1:43" ht="63" outlineLevel="2">
      <c r="A930" s="455" t="e">
        <f>IF(C929&lt;&gt;"",$C$8:C929,A929)</f>
        <v>#VALUE!</v>
      </c>
      <c r="B930" s="443" t="str">
        <f>IF(C930&lt;&gt;"",COUNTA($C$8:C930),"")</f>
        <v/>
      </c>
      <c r="C930" s="443"/>
      <c r="D930" s="452"/>
      <c r="E930" s="453"/>
      <c r="F930" s="453"/>
      <c r="G930" s="453"/>
      <c r="H930" s="453"/>
      <c r="I930" s="453"/>
      <c r="J930" s="453"/>
      <c r="K930" s="456"/>
      <c r="L930" s="457"/>
      <c r="M930" s="458" t="str">
        <f>IF(K930&lt;&gt;"",VLOOKUP(K930,'DON GIA'!$S$1:$U$19,3,0),"")</f>
        <v/>
      </c>
      <c r="N930" s="458" t="str">
        <f>IF(K930&lt;&gt;"",VLOOKUP(K930,'DON GIA'!$S$1:$V$19,4,0),"")</f>
        <v/>
      </c>
      <c r="O930" s="458" t="str">
        <f t="shared" si="173"/>
        <v/>
      </c>
      <c r="P930" s="458" t="str">
        <f t="shared" si="174"/>
        <v/>
      </c>
      <c r="Q930" s="452" t="s">
        <v>35</v>
      </c>
      <c r="R930" s="453"/>
      <c r="S930" s="453"/>
      <c r="T930" s="459" t="str">
        <f>IF(Q930&lt;&gt;"",VLOOKUP(Q930,'DON GIA'!$H$1:$K$103,4,0),"")</f>
        <v/>
      </c>
      <c r="U930" s="459" t="str">
        <f t="shared" si="171"/>
        <v/>
      </c>
      <c r="V930" s="456" t="s">
        <v>1221</v>
      </c>
      <c r="W930" s="453" t="s">
        <v>27</v>
      </c>
      <c r="X930" s="460">
        <v>67.36</v>
      </c>
      <c r="Y930" s="461"/>
      <c r="Z930" s="459">
        <f>IF(V930&lt;&gt;"",VLOOKUP(V930,'DON GIA'!$A$1:$D$346,4,0),"")</f>
        <v>3941166</v>
      </c>
      <c r="AA930" s="459">
        <f t="shared" si="172"/>
        <v>265476941.75999999</v>
      </c>
      <c r="AB930" s="452"/>
      <c r="AC930" s="452" t="s">
        <v>29</v>
      </c>
      <c r="AD930" s="452" t="s">
        <v>30</v>
      </c>
      <c r="AE930" s="452" t="s">
        <v>31</v>
      </c>
      <c r="AF930" s="452" t="s">
        <v>32</v>
      </c>
      <c r="AG930" s="453"/>
      <c r="AH930" s="452"/>
      <c r="AI930" s="453"/>
      <c r="AJ930" s="453"/>
      <c r="AK930" s="459" t="str">
        <f>IF(AH930&lt;&gt;"",VLOOKUP(AH930,'DON GIA'!$M$1:$P$9,4,0),"")</f>
        <v/>
      </c>
      <c r="AL930" s="459" t="str">
        <f t="shared" si="175"/>
        <v/>
      </c>
      <c r="AM930" s="453"/>
      <c r="AN930" s="453"/>
      <c r="AO930" s="449" t="str">
        <f t="shared" si="176"/>
        <v/>
      </c>
      <c r="AP930" s="456"/>
      <c r="AQ930" s="462"/>
    </row>
    <row r="931" spans="1:43" ht="63" outlineLevel="2">
      <c r="A931" s="455" t="e">
        <f>IF(C930&lt;&gt;"",$C$8:C930,A930)</f>
        <v>#VALUE!</v>
      </c>
      <c r="B931" s="443" t="str">
        <f>IF(C931&lt;&gt;"",COUNTA($C$8:C931),"")</f>
        <v/>
      </c>
      <c r="C931" s="443"/>
      <c r="D931" s="452"/>
      <c r="E931" s="453"/>
      <c r="F931" s="453"/>
      <c r="G931" s="453"/>
      <c r="H931" s="453"/>
      <c r="I931" s="453"/>
      <c r="J931" s="453"/>
      <c r="K931" s="456"/>
      <c r="L931" s="457"/>
      <c r="M931" s="458" t="str">
        <f>IF(K931&lt;&gt;"",VLOOKUP(K931,'DON GIA'!$S$1:$U$19,3,0),"")</f>
        <v/>
      </c>
      <c r="N931" s="458" t="str">
        <f>IF(K931&lt;&gt;"",VLOOKUP(K931,'DON GIA'!$S$1:$V$19,4,0),"")</f>
        <v/>
      </c>
      <c r="O931" s="458" t="str">
        <f t="shared" si="173"/>
        <v/>
      </c>
      <c r="P931" s="458" t="str">
        <f t="shared" si="174"/>
        <v/>
      </c>
      <c r="Q931" s="452" t="s">
        <v>35</v>
      </c>
      <c r="R931" s="453"/>
      <c r="S931" s="453"/>
      <c r="T931" s="459" t="str">
        <f>IF(Q931&lt;&gt;"",VLOOKUP(Q931,'DON GIA'!$H$1:$K$103,4,0),"")</f>
        <v/>
      </c>
      <c r="U931" s="459" t="str">
        <f t="shared" si="171"/>
        <v/>
      </c>
      <c r="V931" s="456" t="s">
        <v>1102</v>
      </c>
      <c r="W931" s="453" t="s">
        <v>27</v>
      </c>
      <c r="X931" s="460">
        <v>3.36</v>
      </c>
      <c r="Y931" s="461"/>
      <c r="Z931" s="459">
        <f>IF(V931&lt;&gt;"",VLOOKUP(V931,'DON GIA'!$A$1:$D$346,4,0),"")</f>
        <v>2337381</v>
      </c>
      <c r="AA931" s="459">
        <f t="shared" si="172"/>
        <v>7853600.1600000001</v>
      </c>
      <c r="AB931" s="452"/>
      <c r="AC931" s="452" t="s">
        <v>29</v>
      </c>
      <c r="AD931" s="452" t="s">
        <v>30</v>
      </c>
      <c r="AE931" s="452" t="s">
        <v>31</v>
      </c>
      <c r="AF931" s="452" t="s">
        <v>32</v>
      </c>
      <c r="AG931" s="453"/>
      <c r="AH931" s="452"/>
      <c r="AI931" s="453"/>
      <c r="AJ931" s="453"/>
      <c r="AK931" s="459" t="str">
        <f>IF(AH931&lt;&gt;"",VLOOKUP(AH931,'DON GIA'!$M$1:$P$9,4,0),"")</f>
        <v/>
      </c>
      <c r="AL931" s="459" t="str">
        <f t="shared" si="175"/>
        <v/>
      </c>
      <c r="AM931" s="453"/>
      <c r="AN931" s="453"/>
      <c r="AO931" s="449" t="str">
        <f t="shared" si="176"/>
        <v/>
      </c>
      <c r="AP931" s="456"/>
      <c r="AQ931" s="462"/>
    </row>
    <row r="932" spans="1:43" ht="63" outlineLevel="2">
      <c r="A932" s="455" t="e">
        <f>IF(C931&lt;&gt;"",$C$8:C931,A931)</f>
        <v>#VALUE!</v>
      </c>
      <c r="B932" s="443" t="str">
        <f>IF(C932&lt;&gt;"",COUNTA($C$8:C932),"")</f>
        <v/>
      </c>
      <c r="C932" s="443"/>
      <c r="D932" s="452"/>
      <c r="E932" s="453"/>
      <c r="F932" s="453"/>
      <c r="G932" s="453"/>
      <c r="H932" s="453"/>
      <c r="I932" s="453"/>
      <c r="J932" s="453"/>
      <c r="K932" s="456"/>
      <c r="L932" s="457"/>
      <c r="M932" s="458" t="str">
        <f>IF(K932&lt;&gt;"",VLOOKUP(K932,'DON GIA'!$S$1:$U$19,3,0),"")</f>
        <v/>
      </c>
      <c r="N932" s="458" t="str">
        <f>IF(K932&lt;&gt;"",VLOOKUP(K932,'DON GIA'!$S$1:$V$19,4,0),"")</f>
        <v/>
      </c>
      <c r="O932" s="458" t="str">
        <f t="shared" si="173"/>
        <v/>
      </c>
      <c r="P932" s="458" t="str">
        <f t="shared" si="174"/>
        <v/>
      </c>
      <c r="Q932" s="452" t="s">
        <v>35</v>
      </c>
      <c r="R932" s="453"/>
      <c r="S932" s="453"/>
      <c r="T932" s="459" t="str">
        <f>IF(Q932&lt;&gt;"",VLOOKUP(Q932,'DON GIA'!$H$1:$K$103,4,0),"")</f>
        <v/>
      </c>
      <c r="U932" s="459" t="str">
        <f t="shared" si="171"/>
        <v/>
      </c>
      <c r="V932" s="456" t="s">
        <v>1102</v>
      </c>
      <c r="W932" s="453" t="s">
        <v>27</v>
      </c>
      <c r="X932" s="460">
        <v>3.36</v>
      </c>
      <c r="Y932" s="461"/>
      <c r="Z932" s="459">
        <f>IF(V932&lt;&gt;"",VLOOKUP(V932,'DON GIA'!$A$1:$D$346,4,0),"")</f>
        <v>2337381</v>
      </c>
      <c r="AA932" s="459">
        <f t="shared" si="172"/>
        <v>7853600.1600000001</v>
      </c>
      <c r="AB932" s="452"/>
      <c r="AC932" s="452" t="s">
        <v>29</v>
      </c>
      <c r="AD932" s="452" t="s">
        <v>30</v>
      </c>
      <c r="AE932" s="452" t="s">
        <v>31</v>
      </c>
      <c r="AF932" s="452" t="s">
        <v>32</v>
      </c>
      <c r="AG932" s="453"/>
      <c r="AH932" s="452"/>
      <c r="AI932" s="453"/>
      <c r="AJ932" s="453"/>
      <c r="AK932" s="459" t="str">
        <f>IF(AH932&lt;&gt;"",VLOOKUP(AH932,'DON GIA'!$M$1:$P$9,4,0),"")</f>
        <v/>
      </c>
      <c r="AL932" s="459" t="str">
        <f t="shared" si="175"/>
        <v/>
      </c>
      <c r="AM932" s="453"/>
      <c r="AN932" s="453"/>
      <c r="AO932" s="449" t="str">
        <f t="shared" si="176"/>
        <v/>
      </c>
      <c r="AP932" s="456"/>
      <c r="AQ932" s="462"/>
    </row>
    <row r="933" spans="1:43" ht="63" outlineLevel="2">
      <c r="A933" s="455" t="e">
        <f>IF(C932&lt;&gt;"",$C$8:C932,A932)</f>
        <v>#VALUE!</v>
      </c>
      <c r="B933" s="443" t="str">
        <f>IF(C933&lt;&gt;"",COUNTA($C$8:C933),"")</f>
        <v/>
      </c>
      <c r="C933" s="443"/>
      <c r="D933" s="452"/>
      <c r="E933" s="453"/>
      <c r="F933" s="453"/>
      <c r="G933" s="453"/>
      <c r="H933" s="453"/>
      <c r="I933" s="453"/>
      <c r="J933" s="453"/>
      <c r="K933" s="456"/>
      <c r="L933" s="457"/>
      <c r="M933" s="458" t="str">
        <f>IF(K933&lt;&gt;"",VLOOKUP(K933,'DON GIA'!$S$1:$U$19,3,0),"")</f>
        <v/>
      </c>
      <c r="N933" s="458" t="str">
        <f>IF(K933&lt;&gt;"",VLOOKUP(K933,'DON GIA'!$S$1:$V$19,4,0),"")</f>
        <v/>
      </c>
      <c r="O933" s="458" t="str">
        <f t="shared" si="173"/>
        <v/>
      </c>
      <c r="P933" s="458" t="str">
        <f t="shared" si="174"/>
        <v/>
      </c>
      <c r="Q933" s="452" t="s">
        <v>35</v>
      </c>
      <c r="R933" s="453"/>
      <c r="S933" s="453"/>
      <c r="T933" s="459" t="str">
        <f>IF(Q933&lt;&gt;"",VLOOKUP(Q933,'DON GIA'!$H$1:$K$103,4,0),"")</f>
        <v/>
      </c>
      <c r="U933" s="459" t="str">
        <f t="shared" si="171"/>
        <v/>
      </c>
      <c r="V933" s="456" t="s">
        <v>1102</v>
      </c>
      <c r="W933" s="453" t="s">
        <v>27</v>
      </c>
      <c r="X933" s="460">
        <v>3.36</v>
      </c>
      <c r="Y933" s="461"/>
      <c r="Z933" s="459">
        <f>IF(V933&lt;&gt;"",VLOOKUP(V933,'DON GIA'!$A$1:$D$346,4,0),"")</f>
        <v>2337381</v>
      </c>
      <c r="AA933" s="459">
        <f t="shared" si="172"/>
        <v>7853600.1600000001</v>
      </c>
      <c r="AB933" s="452"/>
      <c r="AC933" s="452" t="s">
        <v>29</v>
      </c>
      <c r="AD933" s="452" t="s">
        <v>30</v>
      </c>
      <c r="AE933" s="452" t="s">
        <v>31</v>
      </c>
      <c r="AF933" s="452" t="s">
        <v>32</v>
      </c>
      <c r="AG933" s="453"/>
      <c r="AH933" s="452"/>
      <c r="AI933" s="453"/>
      <c r="AJ933" s="453"/>
      <c r="AK933" s="459" t="str">
        <f>IF(AH933&lt;&gt;"",VLOOKUP(AH933,'DON GIA'!$M$1:$P$9,4,0),"")</f>
        <v/>
      </c>
      <c r="AL933" s="459" t="str">
        <f t="shared" si="175"/>
        <v/>
      </c>
      <c r="AM933" s="453"/>
      <c r="AN933" s="453"/>
      <c r="AO933" s="449" t="str">
        <f t="shared" si="176"/>
        <v/>
      </c>
      <c r="AP933" s="456"/>
      <c r="AQ933" s="462"/>
    </row>
    <row r="934" spans="1:43" ht="63" outlineLevel="2">
      <c r="A934" s="455" t="e">
        <f>IF(C933&lt;&gt;"",$C$8:C933,A933)</f>
        <v>#VALUE!</v>
      </c>
      <c r="B934" s="443" t="str">
        <f>IF(C934&lt;&gt;"",COUNTA($C$8:C934),"")</f>
        <v/>
      </c>
      <c r="C934" s="443"/>
      <c r="D934" s="452"/>
      <c r="E934" s="453"/>
      <c r="F934" s="453"/>
      <c r="G934" s="453"/>
      <c r="H934" s="453"/>
      <c r="I934" s="453"/>
      <c r="J934" s="453"/>
      <c r="K934" s="456"/>
      <c r="L934" s="457"/>
      <c r="M934" s="458" t="str">
        <f>IF(K934&lt;&gt;"",VLOOKUP(K934,'DON GIA'!$S$1:$U$19,3,0),"")</f>
        <v/>
      </c>
      <c r="N934" s="458" t="str">
        <f>IF(K934&lt;&gt;"",VLOOKUP(K934,'DON GIA'!$S$1:$V$19,4,0),"")</f>
        <v/>
      </c>
      <c r="O934" s="458" t="str">
        <f t="shared" si="173"/>
        <v/>
      </c>
      <c r="P934" s="458" t="str">
        <f t="shared" si="174"/>
        <v/>
      </c>
      <c r="Q934" s="452" t="s">
        <v>35</v>
      </c>
      <c r="R934" s="453"/>
      <c r="S934" s="453"/>
      <c r="T934" s="459" t="str">
        <f>IF(Q934&lt;&gt;"",VLOOKUP(Q934,'DON GIA'!$H$1:$K$103,4,0),"")</f>
        <v/>
      </c>
      <c r="U934" s="459" t="str">
        <f t="shared" si="171"/>
        <v/>
      </c>
      <c r="V934" s="456" t="s">
        <v>1102</v>
      </c>
      <c r="W934" s="453" t="s">
        <v>27</v>
      </c>
      <c r="X934" s="460">
        <v>3.36</v>
      </c>
      <c r="Y934" s="461"/>
      <c r="Z934" s="459">
        <f>IF(V934&lt;&gt;"",VLOOKUP(V934,'DON GIA'!$A$1:$D$346,4,0),"")</f>
        <v>2337381</v>
      </c>
      <c r="AA934" s="459">
        <f t="shared" si="172"/>
        <v>7853600.1600000001</v>
      </c>
      <c r="AB934" s="452"/>
      <c r="AC934" s="452" t="s">
        <v>29</v>
      </c>
      <c r="AD934" s="452" t="s">
        <v>30</v>
      </c>
      <c r="AE934" s="452" t="s">
        <v>31</v>
      </c>
      <c r="AF934" s="452" t="s">
        <v>32</v>
      </c>
      <c r="AG934" s="453"/>
      <c r="AH934" s="452"/>
      <c r="AI934" s="453"/>
      <c r="AJ934" s="453"/>
      <c r="AK934" s="459" t="str">
        <f>IF(AH934&lt;&gt;"",VLOOKUP(AH934,'DON GIA'!$M$1:$P$9,4,0),"")</f>
        <v/>
      </c>
      <c r="AL934" s="459" t="str">
        <f t="shared" si="175"/>
        <v/>
      </c>
      <c r="AM934" s="453"/>
      <c r="AN934" s="453"/>
      <c r="AO934" s="449" t="str">
        <f t="shared" si="176"/>
        <v/>
      </c>
      <c r="AP934" s="456"/>
      <c r="AQ934" s="462"/>
    </row>
    <row r="935" spans="1:43" ht="63" outlineLevel="2">
      <c r="A935" s="455" t="e">
        <f>IF(C934&lt;&gt;"",$C$8:C934,A934)</f>
        <v>#VALUE!</v>
      </c>
      <c r="B935" s="443" t="str">
        <f>IF(C935&lt;&gt;"",COUNTA($C$8:C935),"")</f>
        <v/>
      </c>
      <c r="C935" s="443"/>
      <c r="D935" s="452"/>
      <c r="E935" s="453"/>
      <c r="F935" s="453"/>
      <c r="G935" s="453"/>
      <c r="H935" s="453"/>
      <c r="I935" s="453"/>
      <c r="J935" s="453"/>
      <c r="K935" s="456"/>
      <c r="L935" s="457"/>
      <c r="M935" s="458" t="str">
        <f>IF(K935&lt;&gt;"",VLOOKUP(K935,'DON GIA'!$S$1:$U$19,3,0),"")</f>
        <v/>
      </c>
      <c r="N935" s="458" t="str">
        <f>IF(K935&lt;&gt;"",VLOOKUP(K935,'DON GIA'!$S$1:$V$19,4,0),"")</f>
        <v/>
      </c>
      <c r="O935" s="458" t="str">
        <f t="shared" si="173"/>
        <v/>
      </c>
      <c r="P935" s="458" t="str">
        <f t="shared" si="174"/>
        <v/>
      </c>
      <c r="Q935" s="452" t="s">
        <v>35</v>
      </c>
      <c r="R935" s="453"/>
      <c r="S935" s="453"/>
      <c r="T935" s="459" t="str">
        <f>IF(Q935&lt;&gt;"",VLOOKUP(Q935,'DON GIA'!$H$1:$K$103,4,0),"")</f>
        <v/>
      </c>
      <c r="U935" s="459" t="str">
        <f t="shared" si="171"/>
        <v/>
      </c>
      <c r="V935" s="456" t="s">
        <v>1210</v>
      </c>
      <c r="W935" s="453" t="s">
        <v>27</v>
      </c>
      <c r="X935" s="460">
        <v>33.28</v>
      </c>
      <c r="Y935" s="461"/>
      <c r="Z935" s="459">
        <f>IF(V935&lt;&gt;"",VLOOKUP(V935,'DON GIA'!$A$1:$D$346,4,0),"")</f>
        <v>161275</v>
      </c>
      <c r="AA935" s="459">
        <f t="shared" si="172"/>
        <v>5367232</v>
      </c>
      <c r="AB935" s="452"/>
      <c r="AC935" s="452"/>
      <c r="AD935" s="452"/>
      <c r="AE935" s="452"/>
      <c r="AF935" s="452"/>
      <c r="AG935" s="453"/>
      <c r="AH935" s="452"/>
      <c r="AI935" s="453"/>
      <c r="AJ935" s="453"/>
      <c r="AK935" s="459" t="str">
        <f>IF(AH935&lt;&gt;"",VLOOKUP(AH935,'DON GIA'!$M$1:$P$9,4,0),"")</f>
        <v/>
      </c>
      <c r="AL935" s="459" t="str">
        <f t="shared" si="175"/>
        <v/>
      </c>
      <c r="AM935" s="453"/>
      <c r="AN935" s="453"/>
      <c r="AO935" s="449" t="str">
        <f t="shared" si="176"/>
        <v/>
      </c>
      <c r="AP935" s="456"/>
      <c r="AQ935" s="462"/>
    </row>
    <row r="936" spans="1:43" ht="63" outlineLevel="2">
      <c r="A936" s="455" t="e">
        <f>IF(C935&lt;&gt;"",$C$8:C935,A935)</f>
        <v>#VALUE!</v>
      </c>
      <c r="B936" s="443" t="str">
        <f>IF(C936&lt;&gt;"",COUNTA($C$8:C936),"")</f>
        <v/>
      </c>
      <c r="C936" s="443"/>
      <c r="D936" s="452"/>
      <c r="E936" s="453"/>
      <c r="F936" s="453"/>
      <c r="G936" s="453"/>
      <c r="H936" s="453"/>
      <c r="I936" s="453"/>
      <c r="J936" s="453"/>
      <c r="K936" s="456"/>
      <c r="L936" s="457"/>
      <c r="M936" s="458" t="str">
        <f>IF(K936&lt;&gt;"",VLOOKUP(K936,'DON GIA'!$S$1:$U$19,3,0),"")</f>
        <v/>
      </c>
      <c r="N936" s="458" t="str">
        <f>IF(K936&lt;&gt;"",VLOOKUP(K936,'DON GIA'!$S$1:$V$19,4,0),"")</f>
        <v/>
      </c>
      <c r="O936" s="458" t="str">
        <f t="shared" si="173"/>
        <v/>
      </c>
      <c r="P936" s="458" t="str">
        <f t="shared" si="174"/>
        <v/>
      </c>
      <c r="Q936" s="452" t="s">
        <v>35</v>
      </c>
      <c r="R936" s="453"/>
      <c r="S936" s="453"/>
      <c r="T936" s="459" t="str">
        <f>IF(Q936&lt;&gt;"",VLOOKUP(Q936,'DON GIA'!$H$1:$K$103,4,0),"")</f>
        <v/>
      </c>
      <c r="U936" s="459" t="str">
        <f t="shared" si="171"/>
        <v/>
      </c>
      <c r="V936" s="456" t="s">
        <v>1222</v>
      </c>
      <c r="W936" s="453" t="s">
        <v>27</v>
      </c>
      <c r="X936" s="460">
        <v>38.4</v>
      </c>
      <c r="Y936" s="461"/>
      <c r="Z936" s="459">
        <f>IF(V936&lt;&gt;"",VLOOKUP(V936,'DON GIA'!$A$1:$D$346,4,0),"")</f>
        <v>572213</v>
      </c>
      <c r="AA936" s="459">
        <f t="shared" si="172"/>
        <v>21972979.199999999</v>
      </c>
      <c r="AB936" s="452"/>
      <c r="AC936" s="452"/>
      <c r="AD936" s="452"/>
      <c r="AE936" s="452"/>
      <c r="AF936" s="452"/>
      <c r="AG936" s="453"/>
      <c r="AH936" s="452"/>
      <c r="AI936" s="453"/>
      <c r="AJ936" s="453"/>
      <c r="AK936" s="459" t="str">
        <f>IF(AH936&lt;&gt;"",VLOOKUP(AH936,'DON GIA'!$M$1:$P$9,4,0),"")</f>
        <v/>
      </c>
      <c r="AL936" s="459" t="str">
        <f t="shared" si="175"/>
        <v/>
      </c>
      <c r="AM936" s="453"/>
      <c r="AN936" s="453"/>
      <c r="AO936" s="449" t="str">
        <f t="shared" si="176"/>
        <v/>
      </c>
      <c r="AP936" s="456"/>
      <c r="AQ936" s="462"/>
    </row>
    <row r="937" spans="1:43" ht="63" outlineLevel="2">
      <c r="A937" s="455" t="e">
        <f>IF(C936&lt;&gt;"",$C$8:C936,A936)</f>
        <v>#VALUE!</v>
      </c>
      <c r="B937" s="443" t="str">
        <f>IF(C937&lt;&gt;"",COUNTA($C$8:C937),"")</f>
        <v/>
      </c>
      <c r="C937" s="443"/>
      <c r="D937" s="452"/>
      <c r="E937" s="453"/>
      <c r="F937" s="453"/>
      <c r="G937" s="453"/>
      <c r="H937" s="453"/>
      <c r="I937" s="453"/>
      <c r="J937" s="453"/>
      <c r="K937" s="456"/>
      <c r="L937" s="457"/>
      <c r="M937" s="458" t="str">
        <f>IF(K937&lt;&gt;"",VLOOKUP(K937,'DON GIA'!$S$1:$U$19,3,0),"")</f>
        <v/>
      </c>
      <c r="N937" s="458" t="str">
        <f>IF(K937&lt;&gt;"",VLOOKUP(K937,'DON GIA'!$S$1:$V$19,4,0),"")</f>
        <v/>
      </c>
      <c r="O937" s="458" t="str">
        <f t="shared" si="173"/>
        <v/>
      </c>
      <c r="P937" s="458" t="str">
        <f t="shared" si="174"/>
        <v/>
      </c>
      <c r="Q937" s="452" t="s">
        <v>35</v>
      </c>
      <c r="R937" s="453"/>
      <c r="S937" s="453"/>
      <c r="T937" s="459" t="str">
        <f>IF(Q937&lt;&gt;"",VLOOKUP(Q937,'DON GIA'!$H$1:$K$103,4,0),"")</f>
        <v/>
      </c>
      <c r="U937" s="459" t="str">
        <f t="shared" si="171"/>
        <v/>
      </c>
      <c r="V937" s="456" t="s">
        <v>1009</v>
      </c>
      <c r="W937" s="453" t="s">
        <v>27</v>
      </c>
      <c r="X937" s="460">
        <v>71.760000000000005</v>
      </c>
      <c r="Y937" s="461"/>
      <c r="Z937" s="459">
        <f>IF(V937&lt;&gt;"",VLOOKUP(V937,'DON GIA'!$A$1:$D$346,4,0),"")</f>
        <v>282038</v>
      </c>
      <c r="AA937" s="459">
        <f t="shared" si="172"/>
        <v>20239046.880000003</v>
      </c>
      <c r="AB937" s="452"/>
      <c r="AC937" s="452"/>
      <c r="AD937" s="452"/>
      <c r="AE937" s="452"/>
      <c r="AF937" s="452"/>
      <c r="AG937" s="453"/>
      <c r="AH937" s="452"/>
      <c r="AI937" s="453"/>
      <c r="AJ937" s="453"/>
      <c r="AK937" s="459" t="str">
        <f>IF(AH937&lt;&gt;"",VLOOKUP(AH937,'DON GIA'!$M$1:$P$9,4,0),"")</f>
        <v/>
      </c>
      <c r="AL937" s="459" t="str">
        <f t="shared" si="175"/>
        <v/>
      </c>
      <c r="AM937" s="453"/>
      <c r="AN937" s="453"/>
      <c r="AO937" s="449" t="str">
        <f t="shared" si="176"/>
        <v/>
      </c>
      <c r="AP937" s="456"/>
      <c r="AQ937" s="462"/>
    </row>
    <row r="938" spans="1:43" ht="63" outlineLevel="2">
      <c r="A938" s="455" t="e">
        <f>IF(C937&lt;&gt;"",$C$8:C937,A937)</f>
        <v>#VALUE!</v>
      </c>
      <c r="B938" s="443" t="str">
        <f>IF(C938&lt;&gt;"",COUNTA($C$8:C938),"")</f>
        <v/>
      </c>
      <c r="C938" s="443"/>
      <c r="D938" s="452"/>
      <c r="E938" s="453"/>
      <c r="F938" s="453"/>
      <c r="G938" s="453"/>
      <c r="H938" s="453"/>
      <c r="I938" s="453"/>
      <c r="J938" s="453"/>
      <c r="K938" s="456"/>
      <c r="L938" s="457"/>
      <c r="M938" s="458" t="str">
        <f>IF(K938&lt;&gt;"",VLOOKUP(K938,'DON GIA'!$S$1:$U$19,3,0),"")</f>
        <v/>
      </c>
      <c r="N938" s="458" t="str">
        <f>IF(K938&lt;&gt;"",VLOOKUP(K938,'DON GIA'!$S$1:$V$19,4,0),"")</f>
        <v/>
      </c>
      <c r="O938" s="458" t="str">
        <f t="shared" si="173"/>
        <v/>
      </c>
      <c r="P938" s="458" t="str">
        <f t="shared" si="174"/>
        <v/>
      </c>
      <c r="Q938" s="452" t="s">
        <v>35</v>
      </c>
      <c r="R938" s="453"/>
      <c r="S938" s="453"/>
      <c r="T938" s="459" t="str">
        <f>IF(Q938&lt;&gt;"",VLOOKUP(Q938,'DON GIA'!$H$1:$K$103,4,0),"")</f>
        <v/>
      </c>
      <c r="U938" s="459" t="str">
        <f t="shared" si="171"/>
        <v/>
      </c>
      <c r="V938" s="456" t="s">
        <v>1223</v>
      </c>
      <c r="W938" s="453" t="s">
        <v>27</v>
      </c>
      <c r="X938" s="460">
        <v>64</v>
      </c>
      <c r="Y938" s="461"/>
      <c r="Z938" s="459">
        <f>IF(V938&lt;&gt;"",VLOOKUP(V938,'DON GIA'!$A$1:$D$346,4,0),"")</f>
        <v>588447</v>
      </c>
      <c r="AA938" s="459">
        <f t="shared" si="172"/>
        <v>37660608</v>
      </c>
      <c r="AB938" s="452"/>
      <c r="AC938" s="452"/>
      <c r="AD938" s="452"/>
      <c r="AE938" s="452"/>
      <c r="AF938" s="452"/>
      <c r="AG938" s="453"/>
      <c r="AH938" s="452"/>
      <c r="AI938" s="453"/>
      <c r="AJ938" s="453"/>
      <c r="AK938" s="459" t="str">
        <f>IF(AH938&lt;&gt;"",VLOOKUP(AH938,'DON GIA'!$M$1:$P$9,4,0),"")</f>
        <v/>
      </c>
      <c r="AL938" s="459" t="str">
        <f t="shared" si="175"/>
        <v/>
      </c>
      <c r="AM938" s="453"/>
      <c r="AN938" s="453"/>
      <c r="AO938" s="449" t="str">
        <f t="shared" si="176"/>
        <v/>
      </c>
      <c r="AP938" s="456"/>
      <c r="AQ938" s="462"/>
    </row>
    <row r="939" spans="1:43" ht="63" outlineLevel="2">
      <c r="A939" s="455" t="e">
        <f>IF(C938&lt;&gt;"",$C$8:C938,A938)</f>
        <v>#VALUE!</v>
      </c>
      <c r="B939" s="443" t="str">
        <f>IF(C939&lt;&gt;"",COUNTA($C$8:C939),"")</f>
        <v/>
      </c>
      <c r="C939" s="443"/>
      <c r="D939" s="452"/>
      <c r="E939" s="453"/>
      <c r="F939" s="453"/>
      <c r="G939" s="453"/>
      <c r="H939" s="453"/>
      <c r="I939" s="453"/>
      <c r="J939" s="453"/>
      <c r="K939" s="456"/>
      <c r="L939" s="457"/>
      <c r="M939" s="458" t="str">
        <f>IF(K939&lt;&gt;"",VLOOKUP(K939,'DON GIA'!$S$1:$U$19,3,0),"")</f>
        <v/>
      </c>
      <c r="N939" s="458" t="str">
        <f>IF(K939&lt;&gt;"",VLOOKUP(K939,'DON GIA'!$S$1:$V$19,4,0),"")</f>
        <v/>
      </c>
      <c r="O939" s="458" t="str">
        <f t="shared" si="173"/>
        <v/>
      </c>
      <c r="P939" s="458" t="str">
        <f t="shared" si="174"/>
        <v/>
      </c>
      <c r="Q939" s="452" t="s">
        <v>35</v>
      </c>
      <c r="R939" s="453"/>
      <c r="S939" s="453"/>
      <c r="T939" s="459" t="str">
        <f>IF(Q939&lt;&gt;"",VLOOKUP(Q939,'DON GIA'!$H$1:$K$103,4,0),"")</f>
        <v/>
      </c>
      <c r="U939" s="459" t="str">
        <f t="shared" si="171"/>
        <v/>
      </c>
      <c r="V939" s="456" t="s">
        <v>1223</v>
      </c>
      <c r="W939" s="453" t="s">
        <v>27</v>
      </c>
      <c r="X939" s="460">
        <v>38.159999999999997</v>
      </c>
      <c r="Y939" s="461"/>
      <c r="Z939" s="459">
        <f>IF(V939&lt;&gt;"",VLOOKUP(V939,'DON GIA'!$A$1:$D$346,4,0),"")</f>
        <v>588447</v>
      </c>
      <c r="AA939" s="459">
        <f t="shared" si="172"/>
        <v>22455137.52</v>
      </c>
      <c r="AB939" s="452"/>
      <c r="AC939" s="452"/>
      <c r="AD939" s="452"/>
      <c r="AE939" s="452"/>
      <c r="AF939" s="452"/>
      <c r="AG939" s="453"/>
      <c r="AH939" s="452"/>
      <c r="AI939" s="453"/>
      <c r="AJ939" s="453"/>
      <c r="AK939" s="459" t="str">
        <f>IF(AH939&lt;&gt;"",VLOOKUP(AH939,'DON GIA'!$M$1:$P$9,4,0),"")</f>
        <v/>
      </c>
      <c r="AL939" s="459" t="str">
        <f t="shared" si="175"/>
        <v/>
      </c>
      <c r="AM939" s="453"/>
      <c r="AN939" s="453"/>
      <c r="AO939" s="449" t="str">
        <f t="shared" si="176"/>
        <v/>
      </c>
      <c r="AP939" s="456"/>
      <c r="AQ939" s="462"/>
    </row>
    <row r="940" spans="1:43" ht="63" outlineLevel="2">
      <c r="A940" s="455" t="e">
        <f>IF(C939&lt;&gt;"",$C$8:C939,A939)</f>
        <v>#VALUE!</v>
      </c>
      <c r="B940" s="443" t="str">
        <f>IF(C940&lt;&gt;"",COUNTA($C$8:C940),"")</f>
        <v/>
      </c>
      <c r="C940" s="443"/>
      <c r="D940" s="452"/>
      <c r="E940" s="453"/>
      <c r="F940" s="453"/>
      <c r="G940" s="453"/>
      <c r="H940" s="453"/>
      <c r="I940" s="453"/>
      <c r="J940" s="453"/>
      <c r="K940" s="456"/>
      <c r="L940" s="457"/>
      <c r="M940" s="458" t="str">
        <f>IF(K940&lt;&gt;"",VLOOKUP(K940,'DON GIA'!$S$1:$U$19,3,0),"")</f>
        <v/>
      </c>
      <c r="N940" s="458" t="str">
        <f>IF(K940&lt;&gt;"",VLOOKUP(K940,'DON GIA'!$S$1:$V$19,4,0),"")</f>
        <v/>
      </c>
      <c r="O940" s="458" t="str">
        <f t="shared" si="173"/>
        <v/>
      </c>
      <c r="P940" s="458" t="str">
        <f t="shared" si="174"/>
        <v/>
      </c>
      <c r="Q940" s="452" t="s">
        <v>35</v>
      </c>
      <c r="R940" s="453"/>
      <c r="S940" s="453"/>
      <c r="T940" s="459" t="str">
        <f>IF(Q940&lt;&gt;"",VLOOKUP(Q940,'DON GIA'!$H$1:$K$103,4,0),"")</f>
        <v/>
      </c>
      <c r="U940" s="459" t="str">
        <f t="shared" si="171"/>
        <v/>
      </c>
      <c r="V940" s="456" t="s">
        <v>1224</v>
      </c>
      <c r="W940" s="453" t="s">
        <v>27</v>
      </c>
      <c r="X940" s="460">
        <f>34.52+19.03</f>
        <v>53.550000000000004</v>
      </c>
      <c r="Y940" s="461"/>
      <c r="Z940" s="459">
        <f>IF(V940&lt;&gt;"",VLOOKUP(V940,'DON GIA'!$A$1:$D$346,4,0),"")</f>
        <v>264499</v>
      </c>
      <c r="AA940" s="459">
        <f t="shared" si="172"/>
        <v>14163921.450000001</v>
      </c>
      <c r="AB940" s="452"/>
      <c r="AC940" s="452"/>
      <c r="AD940" s="452"/>
      <c r="AE940" s="452"/>
      <c r="AF940" s="452"/>
      <c r="AG940" s="453"/>
      <c r="AH940" s="452"/>
      <c r="AI940" s="453"/>
      <c r="AJ940" s="453"/>
      <c r="AK940" s="459" t="str">
        <f>IF(AH940&lt;&gt;"",VLOOKUP(AH940,'DON GIA'!$M$1:$P$9,4,0),"")</f>
        <v/>
      </c>
      <c r="AL940" s="459" t="str">
        <f t="shared" si="175"/>
        <v/>
      </c>
      <c r="AM940" s="453"/>
      <c r="AN940" s="453"/>
      <c r="AO940" s="449" t="str">
        <f t="shared" si="176"/>
        <v/>
      </c>
      <c r="AP940" s="456"/>
      <c r="AQ940" s="462"/>
    </row>
    <row r="941" spans="1:43" ht="189" outlineLevel="2">
      <c r="A941" s="455" t="e">
        <f>IF(C940&lt;&gt;"",$C$8:C940,A940)</f>
        <v>#VALUE!</v>
      </c>
      <c r="B941" s="443" t="str">
        <f>IF(C941&lt;&gt;"",COUNTA($C$8:C941),"")</f>
        <v/>
      </c>
      <c r="C941" s="443"/>
      <c r="D941" s="452"/>
      <c r="E941" s="453"/>
      <c r="F941" s="453"/>
      <c r="G941" s="453"/>
      <c r="H941" s="453"/>
      <c r="I941" s="453"/>
      <c r="J941" s="453"/>
      <c r="K941" s="456"/>
      <c r="L941" s="457"/>
      <c r="M941" s="458" t="str">
        <f>IF(K941&lt;&gt;"",VLOOKUP(K941,'DON GIA'!$S$1:$U$19,3,0),"")</f>
        <v/>
      </c>
      <c r="N941" s="458" t="str">
        <f>IF(K941&lt;&gt;"",VLOOKUP(K941,'DON GIA'!$S$1:$V$19,4,0),"")</f>
        <v/>
      </c>
      <c r="O941" s="458" t="str">
        <f t="shared" si="173"/>
        <v/>
      </c>
      <c r="P941" s="458" t="str">
        <f t="shared" si="174"/>
        <v/>
      </c>
      <c r="Q941" s="452" t="s">
        <v>35</v>
      </c>
      <c r="R941" s="453"/>
      <c r="S941" s="453"/>
      <c r="T941" s="459" t="str">
        <f>IF(Q941&lt;&gt;"",VLOOKUP(Q941,'DON GIA'!$H$1:$K$103,4,0),"")</f>
        <v/>
      </c>
      <c r="U941" s="459" t="str">
        <f t="shared" si="171"/>
        <v/>
      </c>
      <c r="V941" s="456" t="s">
        <v>1225</v>
      </c>
      <c r="W941" s="453" t="s">
        <v>38</v>
      </c>
      <c r="X941" s="460"/>
      <c r="Y941" s="461"/>
      <c r="Z941" s="459">
        <f>IF(V941&lt;&gt;"",VLOOKUP(V941,'DON GIA'!$A$1:$D$346,4,0),"")</f>
        <v>1939601</v>
      </c>
      <c r="AA941" s="459">
        <f t="shared" si="172"/>
        <v>0</v>
      </c>
      <c r="AB941" s="452"/>
      <c r="AC941" s="452"/>
      <c r="AD941" s="452"/>
      <c r="AE941" s="452"/>
      <c r="AF941" s="452"/>
      <c r="AG941" s="453"/>
      <c r="AH941" s="452"/>
      <c r="AI941" s="453"/>
      <c r="AJ941" s="453"/>
      <c r="AK941" s="459" t="str">
        <f>IF(AH941&lt;&gt;"",VLOOKUP(AH941,'DON GIA'!$M$1:$P$9,4,0),"")</f>
        <v/>
      </c>
      <c r="AL941" s="459" t="str">
        <f t="shared" si="175"/>
        <v/>
      </c>
      <c r="AM941" s="453"/>
      <c r="AN941" s="453"/>
      <c r="AO941" s="449" t="str">
        <f t="shared" si="176"/>
        <v/>
      </c>
      <c r="AP941" s="456"/>
      <c r="AQ941" s="462"/>
    </row>
    <row r="942" spans="1:43" ht="189" outlineLevel="2">
      <c r="A942" s="455" t="e">
        <f>IF(C941&lt;&gt;"",$C$8:C941,A941)</f>
        <v>#VALUE!</v>
      </c>
      <c r="B942" s="443" t="str">
        <f>IF(C942&lt;&gt;"",COUNTA($C$8:C942),"")</f>
        <v/>
      </c>
      <c r="C942" s="443"/>
      <c r="D942" s="452"/>
      <c r="E942" s="453"/>
      <c r="F942" s="453"/>
      <c r="G942" s="453"/>
      <c r="H942" s="453"/>
      <c r="I942" s="453"/>
      <c r="J942" s="453"/>
      <c r="K942" s="456"/>
      <c r="L942" s="457"/>
      <c r="M942" s="458" t="str">
        <f>IF(K942&lt;&gt;"",VLOOKUP(K942,'DON GIA'!$S$1:$U$19,3,0),"")</f>
        <v/>
      </c>
      <c r="N942" s="458" t="str">
        <f>IF(K942&lt;&gt;"",VLOOKUP(K942,'DON GIA'!$S$1:$V$19,4,0),"")</f>
        <v/>
      </c>
      <c r="O942" s="458" t="str">
        <f t="shared" si="173"/>
        <v/>
      </c>
      <c r="P942" s="458" t="str">
        <f t="shared" si="174"/>
        <v/>
      </c>
      <c r="Q942" s="452" t="s">
        <v>35</v>
      </c>
      <c r="R942" s="453"/>
      <c r="S942" s="453"/>
      <c r="T942" s="459" t="str">
        <f>IF(Q942&lt;&gt;"",VLOOKUP(Q942,'DON GIA'!$H$1:$K$103,4,0),"")</f>
        <v/>
      </c>
      <c r="U942" s="459" t="str">
        <f t="shared" si="171"/>
        <v/>
      </c>
      <c r="V942" s="456" t="s">
        <v>1226</v>
      </c>
      <c r="W942" s="453" t="s">
        <v>38</v>
      </c>
      <c r="X942" s="460"/>
      <c r="Y942" s="461"/>
      <c r="Z942" s="459">
        <f>IF(V942&lt;&gt;"",VLOOKUP(V942,'DON GIA'!$A$1:$D$346,4,0),"")</f>
        <v>1939601</v>
      </c>
      <c r="AA942" s="459">
        <f t="shared" si="172"/>
        <v>0</v>
      </c>
      <c r="AB942" s="452"/>
      <c r="AC942" s="452"/>
      <c r="AD942" s="452"/>
      <c r="AE942" s="452"/>
      <c r="AF942" s="452"/>
      <c r="AG942" s="453"/>
      <c r="AH942" s="452"/>
      <c r="AI942" s="453"/>
      <c r="AJ942" s="453"/>
      <c r="AK942" s="459" t="str">
        <f>IF(AH942&lt;&gt;"",VLOOKUP(AH942,'DON GIA'!$M$1:$P$9,4,0),"")</f>
        <v/>
      </c>
      <c r="AL942" s="459" t="str">
        <f t="shared" si="175"/>
        <v/>
      </c>
      <c r="AM942" s="453"/>
      <c r="AN942" s="453"/>
      <c r="AO942" s="449" t="str">
        <f t="shared" si="176"/>
        <v/>
      </c>
      <c r="AP942" s="456"/>
      <c r="AQ942" s="462"/>
    </row>
    <row r="943" spans="1:43" ht="189" outlineLevel="2">
      <c r="A943" s="455" t="e">
        <f>IF(C942&lt;&gt;"",$C$8:C942,A942)</f>
        <v>#VALUE!</v>
      </c>
      <c r="B943" s="443" t="str">
        <f>IF(C943&lt;&gt;"",COUNTA($C$8:C943),"")</f>
        <v/>
      </c>
      <c r="C943" s="443"/>
      <c r="D943" s="452"/>
      <c r="E943" s="453"/>
      <c r="F943" s="453"/>
      <c r="G943" s="453"/>
      <c r="H943" s="453"/>
      <c r="I943" s="453"/>
      <c r="J943" s="453"/>
      <c r="K943" s="456"/>
      <c r="L943" s="457"/>
      <c r="M943" s="458" t="str">
        <f>IF(K943&lt;&gt;"",VLOOKUP(K943,'DON GIA'!$S$1:$U$19,3,0),"")</f>
        <v/>
      </c>
      <c r="N943" s="458" t="str">
        <f>IF(K943&lt;&gt;"",VLOOKUP(K943,'DON GIA'!$S$1:$V$19,4,0),"")</f>
        <v/>
      </c>
      <c r="O943" s="458" t="str">
        <f t="shared" si="173"/>
        <v/>
      </c>
      <c r="P943" s="458" t="str">
        <f t="shared" si="174"/>
        <v/>
      </c>
      <c r="Q943" s="452" t="s">
        <v>35</v>
      </c>
      <c r="R943" s="453"/>
      <c r="S943" s="453"/>
      <c r="T943" s="459" t="str">
        <f>IF(Q943&lt;&gt;"",VLOOKUP(Q943,'DON GIA'!$H$1:$K$103,4,0),"")</f>
        <v/>
      </c>
      <c r="U943" s="459" t="str">
        <f t="shared" si="171"/>
        <v/>
      </c>
      <c r="V943" s="456" t="s">
        <v>1227</v>
      </c>
      <c r="W943" s="453" t="s">
        <v>38</v>
      </c>
      <c r="X943" s="460"/>
      <c r="Y943" s="461"/>
      <c r="Z943" s="459">
        <f>IF(V943&lt;&gt;"",VLOOKUP(V943,'DON GIA'!$A$1:$D$346,4,0),"")</f>
        <v>1939601</v>
      </c>
      <c r="AA943" s="459">
        <f t="shared" si="172"/>
        <v>0</v>
      </c>
      <c r="AB943" s="452"/>
      <c r="AC943" s="452"/>
      <c r="AD943" s="452"/>
      <c r="AE943" s="452"/>
      <c r="AF943" s="452"/>
      <c r="AG943" s="453"/>
      <c r="AH943" s="452"/>
      <c r="AI943" s="453"/>
      <c r="AJ943" s="453"/>
      <c r="AK943" s="459" t="str">
        <f>IF(AH943&lt;&gt;"",VLOOKUP(AH943,'DON GIA'!$M$1:$P$9,4,0),"")</f>
        <v/>
      </c>
      <c r="AL943" s="459" t="str">
        <f t="shared" si="175"/>
        <v/>
      </c>
      <c r="AM943" s="453"/>
      <c r="AN943" s="453"/>
      <c r="AO943" s="449" t="str">
        <f t="shared" si="176"/>
        <v/>
      </c>
      <c r="AP943" s="456"/>
      <c r="AQ943" s="462"/>
    </row>
    <row r="944" spans="1:43" ht="31.5" outlineLevel="2">
      <c r="A944" s="455" t="e">
        <f>IF(C943&lt;&gt;"",$C$8:C943,A943)</f>
        <v>#VALUE!</v>
      </c>
      <c r="B944" s="443" t="str">
        <f>IF(C944&lt;&gt;"",COUNTA($C$8:C944),"")</f>
        <v/>
      </c>
      <c r="C944" s="443"/>
      <c r="D944" s="444"/>
      <c r="E944" s="453"/>
      <c r="F944" s="453"/>
      <c r="G944" s="453"/>
      <c r="H944" s="453"/>
      <c r="I944" s="453"/>
      <c r="J944" s="453"/>
      <c r="K944" s="456"/>
      <c r="L944" s="457"/>
      <c r="M944" s="458" t="str">
        <f>IF(K944&lt;&gt;"",VLOOKUP(K944,'DON GIA'!$S$1:$U$19,3,0),"")</f>
        <v/>
      </c>
      <c r="N944" s="458" t="str">
        <f>IF(K944&lt;&gt;"",VLOOKUP(K944,'DON GIA'!$S$1:$V$19,4,0),"")</f>
        <v/>
      </c>
      <c r="O944" s="458" t="str">
        <f t="shared" si="173"/>
        <v/>
      </c>
      <c r="P944" s="458" t="str">
        <f t="shared" si="174"/>
        <v/>
      </c>
      <c r="Q944" s="452" t="s">
        <v>35</v>
      </c>
      <c r="R944" s="453"/>
      <c r="S944" s="453"/>
      <c r="T944" s="459" t="str">
        <f>IF(Q944&lt;&gt;"",VLOOKUP(Q944,'DON GIA'!$H$1:$K$103,4,0),"")</f>
        <v/>
      </c>
      <c r="U944" s="459" t="str">
        <f t="shared" si="171"/>
        <v/>
      </c>
      <c r="V944" s="456" t="s">
        <v>35</v>
      </c>
      <c r="W944" s="453"/>
      <c r="X944" s="460"/>
      <c r="Y944" s="461"/>
      <c r="Z944" s="459" t="str">
        <f>IF(V944&lt;&gt;"",VLOOKUP(V944,'DON GIA'!$A$1:$D$346,4,0),"")</f>
        <v/>
      </c>
      <c r="AA944" s="459" t="str">
        <f t="shared" si="172"/>
        <v/>
      </c>
      <c r="AB944" s="452"/>
      <c r="AC944" s="452"/>
      <c r="AD944" s="452"/>
      <c r="AE944" s="452"/>
      <c r="AF944" s="452"/>
      <c r="AG944" s="453"/>
      <c r="AH944" s="452"/>
      <c r="AI944" s="453"/>
      <c r="AJ944" s="453"/>
      <c r="AK944" s="459" t="str">
        <f>IF(AH944&lt;&gt;"",VLOOKUP(AH944,'DON GIA'!$M$1:$P$9,4,0),"")</f>
        <v/>
      </c>
      <c r="AL944" s="459" t="str">
        <f t="shared" si="175"/>
        <v/>
      </c>
      <c r="AM944" s="453"/>
      <c r="AN944" s="453"/>
      <c r="AO944" s="449" t="str">
        <f t="shared" si="176"/>
        <v/>
      </c>
      <c r="AP944" s="456"/>
      <c r="AQ944" s="462"/>
    </row>
    <row r="945" spans="1:43" ht="31.5" outlineLevel="1">
      <c r="A945" s="410" t="s">
        <v>799</v>
      </c>
      <c r="B945" s="443">
        <f>IF(C945&lt;&gt;"",COUNTA($C$8:C945),"")</f>
        <v>62</v>
      </c>
      <c r="C945" s="443">
        <v>454</v>
      </c>
      <c r="D945" s="444" t="s">
        <v>320</v>
      </c>
      <c r="E945" s="445"/>
      <c r="F945" s="445"/>
      <c r="G945" s="445"/>
      <c r="H945" s="445"/>
      <c r="I945" s="445"/>
      <c r="J945" s="445"/>
      <c r="K945" s="446"/>
      <c r="L945" s="447">
        <f>SUBTOTAL(9,L946:L955)</f>
        <v>0</v>
      </c>
      <c r="M945" s="448"/>
      <c r="N945" s="448"/>
      <c r="O945" s="448">
        <f>SUBTOTAL(9,O946:O955)</f>
        <v>0</v>
      </c>
      <c r="P945" s="448">
        <f>SUBTOTAL(9,P946:P955)</f>
        <v>0</v>
      </c>
      <c r="Q945" s="444"/>
      <c r="R945" s="445"/>
      <c r="S945" s="445">
        <f>SUBTOTAL(9,S946:S955)</f>
        <v>11</v>
      </c>
      <c r="T945" s="449"/>
      <c r="U945" s="449">
        <f>SUBTOTAL(9,U946:U955)</f>
        <v>5100000</v>
      </c>
      <c r="V945" s="513"/>
      <c r="W945" s="445"/>
      <c r="X945" s="450">
        <f>SUBTOTAL(9,X946:X955)</f>
        <v>232.55</v>
      </c>
      <c r="Y945" s="451">
        <f>SUBTOTAL(9,Y946:Y955)</f>
        <v>0</v>
      </c>
      <c r="Z945" s="449"/>
      <c r="AA945" s="449">
        <f>SUBTOTAL(9,AA946:AA955)</f>
        <v>352689427.75000006</v>
      </c>
      <c r="AB945" s="452"/>
      <c r="AC945" s="452"/>
      <c r="AD945" s="452"/>
      <c r="AE945" s="452"/>
      <c r="AF945" s="452"/>
      <c r="AG945" s="453"/>
      <c r="AH945" s="452"/>
      <c r="AI945" s="445"/>
      <c r="AJ945" s="445">
        <f>SUBTOTAL(9,AJ946:AJ955)</f>
        <v>0</v>
      </c>
      <c r="AK945" s="449"/>
      <c r="AL945" s="449">
        <f>SUBTOTAL(9,AL946:AL955)</f>
        <v>0</v>
      </c>
      <c r="AM945" s="445"/>
      <c r="AN945" s="445">
        <f>SUBTOTAL(9,AN946:AN955)</f>
        <v>0</v>
      </c>
      <c r="AO945" s="449">
        <f t="shared" si="176"/>
        <v>357789427.75000006</v>
      </c>
      <c r="AP945" s="446"/>
      <c r="AQ945" s="423"/>
    </row>
    <row r="946" spans="1:43" ht="63" outlineLevel="2">
      <c r="A946" s="455" t="e">
        <f>IF(C945&lt;&gt;"",$C$8:C945,A944)</f>
        <v>#VALUE!</v>
      </c>
      <c r="B946" s="443" t="str">
        <f>IF(C946&lt;&gt;"",COUNTA($C$8:C946),"")</f>
        <v/>
      </c>
      <c r="C946" s="443"/>
      <c r="D946" s="452" t="s">
        <v>321</v>
      </c>
      <c r="E946" s="453"/>
      <c r="F946" s="453"/>
      <c r="G946" s="453"/>
      <c r="H946" s="453"/>
      <c r="I946" s="453"/>
      <c r="J946" s="453"/>
      <c r="K946" s="456"/>
      <c r="L946" s="457"/>
      <c r="M946" s="458" t="str">
        <f>IF(K946&lt;&gt;"",VLOOKUP(K946,'DON GIA'!$S$1:$U$19,3,0),"")</f>
        <v/>
      </c>
      <c r="N946" s="458" t="str">
        <f>IF(K946&lt;&gt;"",VLOOKUP(K946,'DON GIA'!$S$1:$V$19,4,0),"")</f>
        <v/>
      </c>
      <c r="O946" s="458" t="str">
        <f t="shared" si="173"/>
        <v/>
      </c>
      <c r="P946" s="458" t="str">
        <f t="shared" si="174"/>
        <v/>
      </c>
      <c r="Q946" s="452" t="s">
        <v>80</v>
      </c>
      <c r="R946" s="453" t="s">
        <v>44</v>
      </c>
      <c r="S946" s="453">
        <v>1</v>
      </c>
      <c r="T946" s="459">
        <f>IF(Q946&lt;&gt;"",VLOOKUP(Q946,'DON GIA'!$H$1:$K$103,4,0),"")</f>
        <v>600000</v>
      </c>
      <c r="U946" s="459">
        <f t="shared" ref="U946:U955" si="177">IF(Q946&lt;&gt;"",IF(ISNUMBER(T946),S946*T946,""),"")</f>
        <v>600000</v>
      </c>
      <c r="V946" s="456" t="s">
        <v>1209</v>
      </c>
      <c r="W946" s="453" t="s">
        <v>27</v>
      </c>
      <c r="X946" s="460">
        <v>40.07</v>
      </c>
      <c r="Y946" s="461"/>
      <c r="Z946" s="459">
        <f>IF(V946&lt;&gt;"",VLOOKUP(V946,'DON GIA'!$A$1:$D$346,4,0),"")</f>
        <v>264499</v>
      </c>
      <c r="AA946" s="459">
        <f t="shared" ref="AA946:AA955" si="178">IF(V946&lt;&gt;"",IF(ISNUMBER(Z946),X946*Z946,""),"")</f>
        <v>10598474.93</v>
      </c>
      <c r="AB946" s="452"/>
      <c r="AC946" s="452"/>
      <c r="AD946" s="452"/>
      <c r="AE946" s="452"/>
      <c r="AF946" s="452"/>
      <c r="AG946" s="453"/>
      <c r="AH946" s="452"/>
      <c r="AI946" s="453"/>
      <c r="AJ946" s="453"/>
      <c r="AK946" s="459" t="str">
        <f>IF(AH946&lt;&gt;"",VLOOKUP(AH946,'DON GIA'!$M$1:$P$9,4,0),"")</f>
        <v/>
      </c>
      <c r="AL946" s="459" t="str">
        <f t="shared" si="175"/>
        <v/>
      </c>
      <c r="AM946" s="453"/>
      <c r="AN946" s="453"/>
      <c r="AO946" s="449" t="str">
        <f t="shared" si="176"/>
        <v/>
      </c>
      <c r="AP946" s="456" t="s">
        <v>432</v>
      </c>
      <c r="AQ946" s="462"/>
    </row>
    <row r="947" spans="1:43" ht="126" outlineLevel="2">
      <c r="A947" s="455" t="e">
        <f>IF(C946&lt;&gt;"",$C$8:C946,A946)</f>
        <v>#VALUE!</v>
      </c>
      <c r="B947" s="443" t="str">
        <f>IF(C947&lt;&gt;"",COUNTA($C$8:C947),"")</f>
        <v/>
      </c>
      <c r="C947" s="443"/>
      <c r="D947" s="452" t="s">
        <v>71</v>
      </c>
      <c r="E947" s="453"/>
      <c r="F947" s="453"/>
      <c r="G947" s="453"/>
      <c r="H947" s="453"/>
      <c r="I947" s="453"/>
      <c r="J947" s="453"/>
      <c r="K947" s="456"/>
      <c r="L947" s="457"/>
      <c r="M947" s="458" t="str">
        <f>IF(K947&lt;&gt;"",VLOOKUP(K947,'DON GIA'!$S$1:$U$19,3,0),"")</f>
        <v/>
      </c>
      <c r="N947" s="458" t="str">
        <f>IF(K947&lt;&gt;"",VLOOKUP(K947,'DON GIA'!$S$1:$V$19,4,0),"")</f>
        <v/>
      </c>
      <c r="O947" s="458" t="str">
        <f t="shared" si="173"/>
        <v/>
      </c>
      <c r="P947" s="458" t="str">
        <f t="shared" si="174"/>
        <v/>
      </c>
      <c r="Q947" s="452" t="s">
        <v>47</v>
      </c>
      <c r="R947" s="453" t="s">
        <v>44</v>
      </c>
      <c r="S947" s="453">
        <v>1</v>
      </c>
      <c r="T947" s="459">
        <f>IF(Q947&lt;&gt;"",VLOOKUP(Q947,'DON GIA'!$H$1:$K$103,4,0),"")</f>
        <v>1035000</v>
      </c>
      <c r="U947" s="459">
        <f t="shared" si="177"/>
        <v>1035000</v>
      </c>
      <c r="V947" s="456" t="s">
        <v>1093</v>
      </c>
      <c r="W947" s="453" t="s">
        <v>27</v>
      </c>
      <c r="X947" s="460">
        <v>18.850000000000001</v>
      </c>
      <c r="Y947" s="461"/>
      <c r="Z947" s="459">
        <f>IF(V947&lt;&gt;"",VLOOKUP(V947,'DON GIA'!$A$1:$D$346,4,0),"")</f>
        <v>3152933</v>
      </c>
      <c r="AA947" s="459">
        <f t="shared" si="178"/>
        <v>59432787.050000004</v>
      </c>
      <c r="AB947" s="452"/>
      <c r="AC947" s="452" t="s">
        <v>29</v>
      </c>
      <c r="AD947" s="452" t="s">
        <v>30</v>
      </c>
      <c r="AE947" s="452" t="s">
        <v>41</v>
      </c>
      <c r="AF947" s="452" t="s">
        <v>32</v>
      </c>
      <c r="AG947" s="453"/>
      <c r="AH947" s="452"/>
      <c r="AI947" s="453"/>
      <c r="AJ947" s="453"/>
      <c r="AK947" s="459" t="str">
        <f>IF(AH947&lt;&gt;"",VLOOKUP(AH947,'DON GIA'!$M$1:$P$9,4,0),"")</f>
        <v/>
      </c>
      <c r="AL947" s="459" t="str">
        <f t="shared" si="175"/>
        <v/>
      </c>
      <c r="AM947" s="453"/>
      <c r="AN947" s="453"/>
      <c r="AO947" s="449" t="str">
        <f t="shared" si="176"/>
        <v/>
      </c>
      <c r="AP947" s="456"/>
      <c r="AQ947" s="462"/>
    </row>
    <row r="948" spans="1:43" ht="63" outlineLevel="2">
      <c r="A948" s="455" t="e">
        <f>IF(C947&lt;&gt;"",$C$8:C947,A947)</f>
        <v>#VALUE!</v>
      </c>
      <c r="B948" s="443" t="str">
        <f>IF(C948&lt;&gt;"",COUNTA($C$8:C948),"")</f>
        <v/>
      </c>
      <c r="C948" s="443"/>
      <c r="D948" s="452"/>
      <c r="E948" s="453"/>
      <c r="F948" s="453"/>
      <c r="G948" s="453"/>
      <c r="H948" s="453"/>
      <c r="I948" s="453"/>
      <c r="J948" s="453"/>
      <c r="K948" s="456"/>
      <c r="L948" s="457"/>
      <c r="M948" s="458" t="str">
        <f>IF(K948&lt;&gt;"",VLOOKUP(K948,'DON GIA'!$S$1:$U$19,3,0),"")</f>
        <v/>
      </c>
      <c r="N948" s="458" t="str">
        <f>IF(K948&lt;&gt;"",VLOOKUP(K948,'DON GIA'!$S$1:$V$19,4,0),"")</f>
        <v/>
      </c>
      <c r="O948" s="458" t="str">
        <f t="shared" si="173"/>
        <v/>
      </c>
      <c r="P948" s="458" t="str">
        <f t="shared" si="174"/>
        <v/>
      </c>
      <c r="Q948" s="452" t="s">
        <v>272</v>
      </c>
      <c r="R948" s="453" t="s">
        <v>44</v>
      </c>
      <c r="S948" s="453">
        <v>3</v>
      </c>
      <c r="T948" s="459">
        <f>IF(Q948&lt;&gt;"",VLOOKUP(Q948,'DON GIA'!$H$1:$K$103,4,0),"")</f>
        <v>450000</v>
      </c>
      <c r="U948" s="459">
        <f t="shared" si="177"/>
        <v>1350000</v>
      </c>
      <c r="V948" s="456" t="s">
        <v>1063</v>
      </c>
      <c r="W948" s="453" t="s">
        <v>27</v>
      </c>
      <c r="X948" s="460">
        <v>61.24</v>
      </c>
      <c r="Y948" s="461"/>
      <c r="Z948" s="459">
        <f>IF(V948&lt;&gt;"",VLOOKUP(V948,'DON GIA'!$A$1:$D$346,4,0),"")</f>
        <v>3941166</v>
      </c>
      <c r="AA948" s="459">
        <f t="shared" si="178"/>
        <v>241357005.84</v>
      </c>
      <c r="AB948" s="452"/>
      <c r="AC948" s="452" t="s">
        <v>29</v>
      </c>
      <c r="AD948" s="452" t="s">
        <v>30</v>
      </c>
      <c r="AE948" s="452" t="s">
        <v>31</v>
      </c>
      <c r="AF948" s="452" t="s">
        <v>32</v>
      </c>
      <c r="AG948" s="453"/>
      <c r="AH948" s="452"/>
      <c r="AI948" s="453"/>
      <c r="AJ948" s="453"/>
      <c r="AK948" s="459" t="str">
        <f>IF(AH948&lt;&gt;"",VLOOKUP(AH948,'DON GIA'!$M$1:$P$9,4,0),"")</f>
        <v/>
      </c>
      <c r="AL948" s="459" t="str">
        <f t="shared" si="175"/>
        <v/>
      </c>
      <c r="AM948" s="453"/>
      <c r="AN948" s="453"/>
      <c r="AO948" s="449" t="str">
        <f t="shared" si="176"/>
        <v/>
      </c>
      <c r="AP948" s="456"/>
      <c r="AQ948" s="462"/>
    </row>
    <row r="949" spans="1:43" ht="126" outlineLevel="2">
      <c r="A949" s="455" t="e">
        <f>IF(C948&lt;&gt;"",$C$8:C948,A948)</f>
        <v>#VALUE!</v>
      </c>
      <c r="B949" s="443" t="str">
        <f>IF(C949&lt;&gt;"",COUNTA($C$8:C949),"")</f>
        <v/>
      </c>
      <c r="C949" s="443"/>
      <c r="D949" s="452"/>
      <c r="E949" s="453"/>
      <c r="F949" s="453"/>
      <c r="G949" s="453"/>
      <c r="H949" s="453"/>
      <c r="I949" s="453"/>
      <c r="J949" s="453"/>
      <c r="K949" s="456"/>
      <c r="L949" s="457"/>
      <c r="M949" s="458" t="str">
        <f>IF(K949&lt;&gt;"",VLOOKUP(K949,'DON GIA'!$S$1:$U$19,3,0),"")</f>
        <v/>
      </c>
      <c r="N949" s="458" t="str">
        <f>IF(K949&lt;&gt;"",VLOOKUP(K949,'DON GIA'!$S$1:$V$19,4,0),"")</f>
        <v/>
      </c>
      <c r="O949" s="458" t="str">
        <f t="shared" si="173"/>
        <v/>
      </c>
      <c r="P949" s="458" t="str">
        <f t="shared" si="174"/>
        <v/>
      </c>
      <c r="Q949" s="452" t="s">
        <v>322</v>
      </c>
      <c r="R949" s="453" t="s">
        <v>44</v>
      </c>
      <c r="S949" s="453">
        <v>1</v>
      </c>
      <c r="T949" s="459">
        <f>IF(Q949&lt;&gt;"",VLOOKUP(Q949,'DON GIA'!$H$1:$K$103,4,0),"")</f>
        <v>390000</v>
      </c>
      <c r="U949" s="459">
        <f t="shared" si="177"/>
        <v>390000</v>
      </c>
      <c r="V949" s="456" t="s">
        <v>1228</v>
      </c>
      <c r="W949" s="453" t="s">
        <v>27</v>
      </c>
      <c r="X949" s="460">
        <v>4.41</v>
      </c>
      <c r="Y949" s="461"/>
      <c r="Z949" s="459">
        <f>IF(V949&lt;&gt;"",VLOOKUP(V949,'DON GIA'!$A$1:$D$346,4,0),"")</f>
        <v>3858605</v>
      </c>
      <c r="AA949" s="459">
        <f t="shared" si="178"/>
        <v>17016448.050000001</v>
      </c>
      <c r="AB949" s="452"/>
      <c r="AC949" s="452" t="s">
        <v>34</v>
      </c>
      <c r="AD949" s="452" t="s">
        <v>30</v>
      </c>
      <c r="AE949" s="452" t="s">
        <v>31</v>
      </c>
      <c r="AF949" s="452" t="s">
        <v>32</v>
      </c>
      <c r="AG949" s="453"/>
      <c r="AH949" s="452"/>
      <c r="AI949" s="453"/>
      <c r="AJ949" s="453"/>
      <c r="AK949" s="459" t="str">
        <f>IF(AH949&lt;&gt;"",VLOOKUP(AH949,'DON GIA'!$M$1:$P$9,4,0),"")</f>
        <v/>
      </c>
      <c r="AL949" s="459" t="str">
        <f t="shared" si="175"/>
        <v/>
      </c>
      <c r="AM949" s="453"/>
      <c r="AN949" s="453"/>
      <c r="AO949" s="449" t="str">
        <f t="shared" si="176"/>
        <v/>
      </c>
      <c r="AP949" s="456"/>
      <c r="AQ949" s="462"/>
    </row>
    <row r="950" spans="1:43" ht="31.5" outlineLevel="2">
      <c r="A950" s="455" t="e">
        <f>IF(C949&lt;&gt;"",$C$8:C949,A949)</f>
        <v>#VALUE!</v>
      </c>
      <c r="B950" s="443" t="str">
        <f>IF(C950&lt;&gt;"",COUNTA($C$8:C950),"")</f>
        <v/>
      </c>
      <c r="C950" s="443"/>
      <c r="D950" s="452"/>
      <c r="E950" s="453"/>
      <c r="F950" s="453"/>
      <c r="G950" s="453"/>
      <c r="H950" s="453"/>
      <c r="I950" s="453"/>
      <c r="J950" s="453"/>
      <c r="K950" s="456"/>
      <c r="L950" s="457"/>
      <c r="M950" s="458" t="str">
        <f>IF(K950&lt;&gt;"",VLOOKUP(K950,'DON GIA'!$S$1:$U$19,3,0),"")</f>
        <v/>
      </c>
      <c r="N950" s="458" t="str">
        <f>IF(K950&lt;&gt;"",VLOOKUP(K950,'DON GIA'!$S$1:$V$19,4,0),"")</f>
        <v/>
      </c>
      <c r="O950" s="458" t="str">
        <f t="shared" si="173"/>
        <v/>
      </c>
      <c r="P950" s="458" t="str">
        <f t="shared" si="174"/>
        <v/>
      </c>
      <c r="Q950" s="452" t="s">
        <v>76</v>
      </c>
      <c r="R950" s="453" t="s">
        <v>44</v>
      </c>
      <c r="S950" s="453">
        <v>1</v>
      </c>
      <c r="T950" s="459">
        <f>IF(Q950&lt;&gt;"",VLOOKUP(Q950,'DON GIA'!$H$1:$K$103,4,0),"")</f>
        <v>494000</v>
      </c>
      <c r="U950" s="459">
        <f t="shared" si="177"/>
        <v>494000</v>
      </c>
      <c r="V950" s="456" t="s">
        <v>1229</v>
      </c>
      <c r="W950" s="453" t="s">
        <v>27</v>
      </c>
      <c r="X950" s="460">
        <v>9.1</v>
      </c>
      <c r="Y950" s="461"/>
      <c r="Z950" s="459">
        <f>IF(V950&lt;&gt;"",VLOOKUP(V950,'DON GIA'!$A$1:$D$346,4,0),"")</f>
        <v>64226</v>
      </c>
      <c r="AA950" s="459">
        <f t="shared" si="178"/>
        <v>584456.6</v>
      </c>
      <c r="AB950" s="452"/>
      <c r="AC950" s="452"/>
      <c r="AD950" s="452"/>
      <c r="AE950" s="452"/>
      <c r="AF950" s="452"/>
      <c r="AG950" s="453"/>
      <c r="AH950" s="452"/>
      <c r="AI950" s="453"/>
      <c r="AJ950" s="453"/>
      <c r="AK950" s="459" t="str">
        <f>IF(AH950&lt;&gt;"",VLOOKUP(AH950,'DON GIA'!$M$1:$P$9,4,0),"")</f>
        <v/>
      </c>
      <c r="AL950" s="459" t="str">
        <f t="shared" si="175"/>
        <v/>
      </c>
      <c r="AM950" s="453"/>
      <c r="AN950" s="453"/>
      <c r="AO950" s="449" t="str">
        <f t="shared" si="176"/>
        <v/>
      </c>
      <c r="AP950" s="456"/>
      <c r="AQ950" s="462"/>
    </row>
    <row r="951" spans="1:43" ht="31.5" outlineLevel="2">
      <c r="A951" s="455" t="e">
        <f>IF(C950&lt;&gt;"",$C$8:C950,A950)</f>
        <v>#VALUE!</v>
      </c>
      <c r="B951" s="443" t="str">
        <f>IF(C951&lt;&gt;"",COUNTA($C$8:C951),"")</f>
        <v/>
      </c>
      <c r="C951" s="443"/>
      <c r="D951" s="452"/>
      <c r="E951" s="453"/>
      <c r="F951" s="453"/>
      <c r="G951" s="453"/>
      <c r="H951" s="453"/>
      <c r="I951" s="453"/>
      <c r="J951" s="453"/>
      <c r="K951" s="456"/>
      <c r="L951" s="457"/>
      <c r="M951" s="458" t="str">
        <f>IF(K951&lt;&gt;"",VLOOKUP(K951,'DON GIA'!$S$1:$U$19,3,0),"")</f>
        <v/>
      </c>
      <c r="N951" s="458" t="str">
        <f>IF(K951&lt;&gt;"",VLOOKUP(K951,'DON GIA'!$S$1:$V$19,4,0),"")</f>
        <v/>
      </c>
      <c r="O951" s="458" t="str">
        <f t="shared" si="173"/>
        <v/>
      </c>
      <c r="P951" s="458" t="str">
        <f t="shared" si="174"/>
        <v/>
      </c>
      <c r="Q951" s="452" t="s">
        <v>58</v>
      </c>
      <c r="R951" s="453" t="s">
        <v>44</v>
      </c>
      <c r="S951" s="453">
        <v>1</v>
      </c>
      <c r="T951" s="459">
        <f>IF(Q951&lt;&gt;"",VLOOKUP(Q951,'DON GIA'!$H$1:$K$103,4,0),"")</f>
        <v>211000</v>
      </c>
      <c r="U951" s="459">
        <f t="shared" si="177"/>
        <v>211000</v>
      </c>
      <c r="V951" s="456" t="s">
        <v>1212</v>
      </c>
      <c r="W951" s="453" t="s">
        <v>27</v>
      </c>
      <c r="X951" s="460">
        <v>0.84</v>
      </c>
      <c r="Y951" s="461"/>
      <c r="Z951" s="459">
        <f>IF(V951&lt;&gt;"",VLOOKUP(V951,'DON GIA'!$A$1:$D$346,4,0),"")</f>
        <v>292949</v>
      </c>
      <c r="AA951" s="459">
        <f t="shared" si="178"/>
        <v>246077.16</v>
      </c>
      <c r="AB951" s="452"/>
      <c r="AC951" s="452"/>
      <c r="AD951" s="452"/>
      <c r="AE951" s="452"/>
      <c r="AF951" s="452"/>
      <c r="AG951" s="453"/>
      <c r="AH951" s="452"/>
      <c r="AI951" s="453"/>
      <c r="AJ951" s="453"/>
      <c r="AK951" s="459" t="str">
        <f>IF(AH951&lt;&gt;"",VLOOKUP(AH951,'DON GIA'!$M$1:$P$9,4,0),"")</f>
        <v/>
      </c>
      <c r="AL951" s="459" t="str">
        <f t="shared" si="175"/>
        <v/>
      </c>
      <c r="AM951" s="453"/>
      <c r="AN951" s="453"/>
      <c r="AO951" s="449" t="str">
        <f t="shared" si="176"/>
        <v/>
      </c>
      <c r="AP951" s="456"/>
      <c r="AQ951" s="462"/>
    </row>
    <row r="952" spans="1:43" ht="63" outlineLevel="2">
      <c r="A952" s="455" t="e">
        <f>IF(C951&lt;&gt;"",$C$8:C951,A951)</f>
        <v>#VALUE!</v>
      </c>
      <c r="B952" s="443" t="str">
        <f>IF(C952&lt;&gt;"",COUNTA($C$8:C952),"")</f>
        <v/>
      </c>
      <c r="C952" s="443"/>
      <c r="D952" s="452"/>
      <c r="E952" s="453"/>
      <c r="F952" s="453"/>
      <c r="G952" s="453"/>
      <c r="H952" s="453"/>
      <c r="I952" s="453"/>
      <c r="J952" s="453"/>
      <c r="K952" s="456"/>
      <c r="L952" s="457"/>
      <c r="M952" s="458" t="str">
        <f>IF(K952&lt;&gt;"",VLOOKUP(K952,'DON GIA'!$S$1:$U$19,3,0),"")</f>
        <v/>
      </c>
      <c r="N952" s="458" t="str">
        <f>IF(K952&lt;&gt;"",VLOOKUP(K952,'DON GIA'!$S$1:$V$19,4,0),"")</f>
        <v/>
      </c>
      <c r="O952" s="458" t="str">
        <f t="shared" si="173"/>
        <v/>
      </c>
      <c r="P952" s="458" t="str">
        <f t="shared" si="174"/>
        <v/>
      </c>
      <c r="Q952" s="452" t="s">
        <v>323</v>
      </c>
      <c r="R952" s="453" t="s">
        <v>44</v>
      </c>
      <c r="S952" s="453">
        <v>1</v>
      </c>
      <c r="T952" s="459">
        <f>IF(Q952&lt;&gt;"",VLOOKUP(Q952,'DON GIA'!$H$1:$K$103,4,0),"")</f>
        <v>120000</v>
      </c>
      <c r="U952" s="459">
        <f t="shared" si="177"/>
        <v>120000</v>
      </c>
      <c r="V952" s="456" t="s">
        <v>1009</v>
      </c>
      <c r="W952" s="453" t="s">
        <v>27</v>
      </c>
      <c r="X952" s="460">
        <v>36.24</v>
      </c>
      <c r="Y952" s="461"/>
      <c r="Z952" s="459">
        <f>IF(V952&lt;&gt;"",VLOOKUP(V952,'DON GIA'!$A$1:$D$346,4,0),"")</f>
        <v>282038</v>
      </c>
      <c r="AA952" s="459">
        <f t="shared" si="178"/>
        <v>10221057.120000001</v>
      </c>
      <c r="AB952" s="452"/>
      <c r="AC952" s="452"/>
      <c r="AD952" s="452"/>
      <c r="AE952" s="452"/>
      <c r="AF952" s="452"/>
      <c r="AG952" s="453"/>
      <c r="AH952" s="452"/>
      <c r="AI952" s="453"/>
      <c r="AJ952" s="453"/>
      <c r="AK952" s="459" t="str">
        <f>IF(AH952&lt;&gt;"",VLOOKUP(AH952,'DON GIA'!$M$1:$P$9,4,0),"")</f>
        <v/>
      </c>
      <c r="AL952" s="459" t="str">
        <f t="shared" si="175"/>
        <v/>
      </c>
      <c r="AM952" s="453"/>
      <c r="AN952" s="453"/>
      <c r="AO952" s="449" t="str">
        <f t="shared" si="176"/>
        <v/>
      </c>
      <c r="AP952" s="456"/>
      <c r="AQ952" s="462"/>
    </row>
    <row r="953" spans="1:43" ht="63" outlineLevel="2">
      <c r="A953" s="455" t="e">
        <f>IF(C952&lt;&gt;"",$C$8:C952,A952)</f>
        <v>#VALUE!</v>
      </c>
      <c r="B953" s="443" t="str">
        <f>IF(C953&lt;&gt;"",COUNTA($C$8:C953),"")</f>
        <v/>
      </c>
      <c r="C953" s="443"/>
      <c r="D953" s="452"/>
      <c r="E953" s="453"/>
      <c r="F953" s="453"/>
      <c r="G953" s="453"/>
      <c r="H953" s="453"/>
      <c r="I953" s="453"/>
      <c r="J953" s="453"/>
      <c r="K953" s="456"/>
      <c r="L953" s="457"/>
      <c r="M953" s="458" t="str">
        <f>IF(K953&lt;&gt;"",VLOOKUP(K953,'DON GIA'!$S$1:$U$19,3,0),"")</f>
        <v/>
      </c>
      <c r="N953" s="458" t="str">
        <f>IF(K953&lt;&gt;"",VLOOKUP(K953,'DON GIA'!$S$1:$V$19,4,0),"")</f>
        <v/>
      </c>
      <c r="O953" s="458" t="str">
        <f t="shared" si="173"/>
        <v/>
      </c>
      <c r="P953" s="458" t="str">
        <f t="shared" si="174"/>
        <v/>
      </c>
      <c r="Q953" s="452" t="s">
        <v>324</v>
      </c>
      <c r="R953" s="453" t="s">
        <v>44</v>
      </c>
      <c r="S953" s="453">
        <v>2</v>
      </c>
      <c r="T953" s="459">
        <f>IF(Q953&lt;&gt;"",VLOOKUP(Q953,'DON GIA'!$H$1:$K$103,4,0),"")</f>
        <v>450000</v>
      </c>
      <c r="U953" s="459">
        <f t="shared" si="177"/>
        <v>900000</v>
      </c>
      <c r="V953" s="456" t="s">
        <v>1217</v>
      </c>
      <c r="W953" s="453" t="s">
        <v>38</v>
      </c>
      <c r="X953" s="460">
        <v>0.56000000000000005</v>
      </c>
      <c r="Y953" s="461"/>
      <c r="Z953" s="459">
        <f>IF(V953&lt;&gt;"",VLOOKUP(V953,'DON GIA'!$A$1:$D$346,4,0),"")</f>
        <v>5994000</v>
      </c>
      <c r="AA953" s="459">
        <f t="shared" si="178"/>
        <v>3356640.0000000005</v>
      </c>
      <c r="AB953" s="452"/>
      <c r="AC953" s="452"/>
      <c r="AD953" s="452"/>
      <c r="AE953" s="452"/>
      <c r="AF953" s="452"/>
      <c r="AG953" s="453"/>
      <c r="AH953" s="452"/>
      <c r="AI953" s="453"/>
      <c r="AJ953" s="453"/>
      <c r="AK953" s="459" t="str">
        <f>IF(AH953&lt;&gt;"",VLOOKUP(AH953,'DON GIA'!$M$1:$P$9,4,0),"")</f>
        <v/>
      </c>
      <c r="AL953" s="459" t="str">
        <f t="shared" si="175"/>
        <v/>
      </c>
      <c r="AM953" s="453"/>
      <c r="AN953" s="453"/>
      <c r="AO953" s="449" t="str">
        <f t="shared" si="176"/>
        <v/>
      </c>
      <c r="AP953" s="456"/>
      <c r="AQ953" s="462"/>
    </row>
    <row r="954" spans="1:43" ht="63" outlineLevel="2">
      <c r="A954" s="455" t="e">
        <f>IF(C953&lt;&gt;"",$C$8:C953,A953)</f>
        <v>#VALUE!</v>
      </c>
      <c r="B954" s="443" t="str">
        <f>IF(C954&lt;&gt;"",COUNTA($C$8:C954),"")</f>
        <v/>
      </c>
      <c r="C954" s="443"/>
      <c r="D954" s="452"/>
      <c r="E954" s="453"/>
      <c r="F954" s="453"/>
      <c r="G954" s="453"/>
      <c r="H954" s="453"/>
      <c r="I954" s="453"/>
      <c r="J954" s="453"/>
      <c r="K954" s="456"/>
      <c r="L954" s="457"/>
      <c r="M954" s="458" t="str">
        <f>IF(K954&lt;&gt;"",VLOOKUP(K954,'DON GIA'!$S$1:$U$19,3,0),"")</f>
        <v/>
      </c>
      <c r="N954" s="458" t="str">
        <f>IF(K954&lt;&gt;"",VLOOKUP(K954,'DON GIA'!$S$1:$V$19,4,0),"")</f>
        <v/>
      </c>
      <c r="O954" s="458" t="str">
        <f t="shared" si="173"/>
        <v/>
      </c>
      <c r="P954" s="458" t="str">
        <f t="shared" si="174"/>
        <v/>
      </c>
      <c r="Q954" s="452" t="s">
        <v>35</v>
      </c>
      <c r="R954" s="453"/>
      <c r="S954" s="453"/>
      <c r="T954" s="459" t="str">
        <f>IF(Q954&lt;&gt;"",VLOOKUP(Q954,'DON GIA'!$H$1:$K$103,4,0),"")</f>
        <v/>
      </c>
      <c r="U954" s="459" t="str">
        <f t="shared" si="177"/>
        <v/>
      </c>
      <c r="V954" s="456" t="s">
        <v>1036</v>
      </c>
      <c r="W954" s="453" t="s">
        <v>27</v>
      </c>
      <c r="X954" s="460">
        <v>61.24</v>
      </c>
      <c r="Y954" s="461"/>
      <c r="Z954" s="459">
        <f>IF(V954&lt;&gt;"",VLOOKUP(V954,'DON GIA'!$A$1:$D$346,4,0),"")</f>
        <v>161275</v>
      </c>
      <c r="AA954" s="459">
        <f t="shared" si="178"/>
        <v>9876481</v>
      </c>
      <c r="AB954" s="452"/>
      <c r="AC954" s="452"/>
      <c r="AD954" s="452"/>
      <c r="AE954" s="452"/>
      <c r="AF954" s="452"/>
      <c r="AG954" s="453"/>
      <c r="AH954" s="452"/>
      <c r="AI954" s="453"/>
      <c r="AJ954" s="453"/>
      <c r="AK954" s="459" t="str">
        <f>IF(AH954&lt;&gt;"",VLOOKUP(AH954,'DON GIA'!$M$1:$P$9,4,0),"")</f>
        <v/>
      </c>
      <c r="AL954" s="459" t="str">
        <f t="shared" si="175"/>
        <v/>
      </c>
      <c r="AM954" s="453"/>
      <c r="AN954" s="453"/>
      <c r="AO954" s="449" t="str">
        <f t="shared" si="176"/>
        <v/>
      </c>
      <c r="AP954" s="456"/>
      <c r="AQ954" s="462"/>
    </row>
    <row r="955" spans="1:43" ht="31.5" outlineLevel="2">
      <c r="A955" s="455" t="e">
        <f>IF(C954&lt;&gt;"",$C$8:C954,A954)</f>
        <v>#VALUE!</v>
      </c>
      <c r="B955" s="443" t="str">
        <f>IF(C955&lt;&gt;"",COUNTA($C$8:C955),"")</f>
        <v/>
      </c>
      <c r="C955" s="443"/>
      <c r="D955" s="444"/>
      <c r="E955" s="453"/>
      <c r="F955" s="453"/>
      <c r="G955" s="453"/>
      <c r="H955" s="453"/>
      <c r="I955" s="453"/>
      <c r="J955" s="453"/>
      <c r="K955" s="456"/>
      <c r="L955" s="457"/>
      <c r="M955" s="458" t="str">
        <f>IF(K955&lt;&gt;"",VLOOKUP(K955,'DON GIA'!$S$1:$U$19,3,0),"")</f>
        <v/>
      </c>
      <c r="N955" s="458" t="str">
        <f>IF(K955&lt;&gt;"",VLOOKUP(K955,'DON GIA'!$S$1:$V$19,4,0),"")</f>
        <v/>
      </c>
      <c r="O955" s="458" t="str">
        <f t="shared" si="173"/>
        <v/>
      </c>
      <c r="P955" s="458" t="str">
        <f t="shared" si="174"/>
        <v/>
      </c>
      <c r="Q955" s="452" t="s">
        <v>35</v>
      </c>
      <c r="R955" s="453"/>
      <c r="S955" s="453"/>
      <c r="T955" s="459" t="str">
        <f>IF(Q955&lt;&gt;"",VLOOKUP(Q955,'DON GIA'!$H$1:$K$103,4,0),"")</f>
        <v/>
      </c>
      <c r="U955" s="459" t="str">
        <f t="shared" si="177"/>
        <v/>
      </c>
      <c r="V955" s="456" t="s">
        <v>35</v>
      </c>
      <c r="W955" s="453"/>
      <c r="X955" s="460"/>
      <c r="Y955" s="461"/>
      <c r="Z955" s="459" t="str">
        <f>IF(V955&lt;&gt;"",VLOOKUP(V955,'DON GIA'!$A$1:$D$346,4,0),"")</f>
        <v/>
      </c>
      <c r="AA955" s="459" t="str">
        <f t="shared" si="178"/>
        <v/>
      </c>
      <c r="AB955" s="452"/>
      <c r="AC955" s="452"/>
      <c r="AD955" s="452"/>
      <c r="AE955" s="452"/>
      <c r="AF955" s="452"/>
      <c r="AG955" s="453"/>
      <c r="AH955" s="452"/>
      <c r="AI955" s="453"/>
      <c r="AJ955" s="453"/>
      <c r="AK955" s="459" t="str">
        <f>IF(AH955&lt;&gt;"",VLOOKUP(AH955,'DON GIA'!$M$1:$P$9,4,0),"")</f>
        <v/>
      </c>
      <c r="AL955" s="459" t="str">
        <f t="shared" si="175"/>
        <v/>
      </c>
      <c r="AM955" s="453"/>
      <c r="AN955" s="453"/>
      <c r="AO955" s="449" t="str">
        <f t="shared" si="176"/>
        <v/>
      </c>
      <c r="AP955" s="456"/>
      <c r="AQ955" s="462"/>
    </row>
    <row r="956" spans="1:43" ht="31.5" outlineLevel="1">
      <c r="A956" s="410" t="s">
        <v>798</v>
      </c>
      <c r="B956" s="443">
        <f>IF(C956&lt;&gt;"",COUNTA($C$8:C956),"")</f>
        <v>63</v>
      </c>
      <c r="C956" s="443">
        <v>455</v>
      </c>
      <c r="D956" s="444" t="s">
        <v>325</v>
      </c>
      <c r="E956" s="445"/>
      <c r="F956" s="445"/>
      <c r="G956" s="445"/>
      <c r="H956" s="445"/>
      <c r="I956" s="445"/>
      <c r="J956" s="445"/>
      <c r="K956" s="446"/>
      <c r="L956" s="447">
        <f>SUBTOTAL(9,L957:L974)</f>
        <v>0</v>
      </c>
      <c r="M956" s="448"/>
      <c r="N956" s="448"/>
      <c r="O956" s="448">
        <f>SUBTOTAL(9,O957:O974)</f>
        <v>0</v>
      </c>
      <c r="P956" s="448">
        <f>SUBTOTAL(9,P957:P974)</f>
        <v>0</v>
      </c>
      <c r="Q956" s="444"/>
      <c r="R956" s="445"/>
      <c r="S956" s="445">
        <f>SUBTOTAL(9,S957:S974)</f>
        <v>0</v>
      </c>
      <c r="T956" s="449"/>
      <c r="U956" s="449">
        <f>SUBTOTAL(9,U957:U974)</f>
        <v>0</v>
      </c>
      <c r="V956" s="446"/>
      <c r="W956" s="445"/>
      <c r="X956" s="450">
        <f>SUBTOTAL(9,X957:X974)</f>
        <v>302.26400000000001</v>
      </c>
      <c r="Y956" s="451">
        <f>SUBTOTAL(9,Y957:Y974)</f>
        <v>0</v>
      </c>
      <c r="Z956" s="449"/>
      <c r="AA956" s="449">
        <f>SUBTOTAL(9,AA957:AA974)</f>
        <v>583405838.77199996</v>
      </c>
      <c r="AB956" s="452"/>
      <c r="AC956" s="452"/>
      <c r="AD956" s="452"/>
      <c r="AE956" s="452"/>
      <c r="AF956" s="452"/>
      <c r="AG956" s="453"/>
      <c r="AH956" s="452"/>
      <c r="AI956" s="445"/>
      <c r="AJ956" s="445">
        <f>SUBTOTAL(9,AJ957:AJ974)</f>
        <v>0</v>
      </c>
      <c r="AK956" s="449"/>
      <c r="AL956" s="449">
        <f>SUBTOTAL(9,AL957:AL974)</f>
        <v>0</v>
      </c>
      <c r="AM956" s="445"/>
      <c r="AN956" s="445">
        <f>SUBTOTAL(9,AN957:AN974)</f>
        <v>0</v>
      </c>
      <c r="AO956" s="449">
        <f t="shared" si="176"/>
        <v>583405838.77199996</v>
      </c>
      <c r="AP956" s="446"/>
      <c r="AQ956" s="423"/>
    </row>
    <row r="957" spans="1:43" ht="63" outlineLevel="2">
      <c r="A957" s="455" t="e">
        <f>IF(C956&lt;&gt;"",$C$8:C956,A955)</f>
        <v>#VALUE!</v>
      </c>
      <c r="B957" s="443" t="str">
        <f>IF(C957&lt;&gt;"",COUNTA($C$8:C957),"")</f>
        <v/>
      </c>
      <c r="C957" s="443"/>
      <c r="D957" s="452" t="s">
        <v>326</v>
      </c>
      <c r="E957" s="453"/>
      <c r="F957" s="453"/>
      <c r="G957" s="453"/>
      <c r="H957" s="453"/>
      <c r="I957" s="453"/>
      <c r="J957" s="453"/>
      <c r="K957" s="456"/>
      <c r="L957" s="457"/>
      <c r="M957" s="458" t="str">
        <f>IF(K957&lt;&gt;"",VLOOKUP(K957,'DON GIA'!$S$1:$U$19,3,0),"")</f>
        <v/>
      </c>
      <c r="N957" s="458" t="str">
        <f>IF(K957&lt;&gt;"",VLOOKUP(K957,'DON GIA'!$S$1:$V$19,4,0),"")</f>
        <v/>
      </c>
      <c r="O957" s="458" t="str">
        <f t="shared" si="173"/>
        <v/>
      </c>
      <c r="P957" s="458" t="str">
        <f t="shared" si="174"/>
        <v/>
      </c>
      <c r="Q957" s="452" t="s">
        <v>35</v>
      </c>
      <c r="R957" s="453"/>
      <c r="S957" s="453"/>
      <c r="T957" s="459" t="str">
        <f>IF(Q957&lt;&gt;"",VLOOKUP(Q957,'DON GIA'!$H$1:$K$103,4,0),"")</f>
        <v/>
      </c>
      <c r="U957" s="459" t="str">
        <f t="shared" ref="U957:U974" si="179">IF(Q957&lt;&gt;"",IF(ISNUMBER(T957),S957*T957,""),"")</f>
        <v/>
      </c>
      <c r="V957" s="456" t="s">
        <v>1230</v>
      </c>
      <c r="W957" s="453" t="s">
        <v>27</v>
      </c>
      <c r="X957" s="460">
        <v>30.78</v>
      </c>
      <c r="Y957" s="461"/>
      <c r="Z957" s="459">
        <f>IF(V957&lt;&gt;"",VLOOKUP(V957,'DON GIA'!$A$1:$D$346,4,0),"")</f>
        <v>1119277</v>
      </c>
      <c r="AA957" s="459">
        <f t="shared" ref="AA957:AA974" si="180">IF(V957&lt;&gt;"",IF(ISNUMBER(Z957),X957*Z957,""),"")</f>
        <v>34451346.060000002</v>
      </c>
      <c r="AB957" s="452"/>
      <c r="AC957" s="452" t="s">
        <v>29</v>
      </c>
      <c r="AD957" s="452" t="s">
        <v>36</v>
      </c>
      <c r="AE957" s="452" t="s">
        <v>316</v>
      </c>
      <c r="AF957" s="452" t="s">
        <v>136</v>
      </c>
      <c r="AG957" s="453"/>
      <c r="AH957" s="452"/>
      <c r="AI957" s="453"/>
      <c r="AJ957" s="453"/>
      <c r="AK957" s="459" t="str">
        <f>IF(AH957&lt;&gt;"",VLOOKUP(AH957,'DON GIA'!$M$1:$P$9,4,0),"")</f>
        <v/>
      </c>
      <c r="AL957" s="459" t="str">
        <f t="shared" si="175"/>
        <v/>
      </c>
      <c r="AM957" s="453"/>
      <c r="AN957" s="453"/>
      <c r="AO957" s="449" t="str">
        <f t="shared" si="176"/>
        <v/>
      </c>
      <c r="AP957" s="456" t="s">
        <v>432</v>
      </c>
      <c r="AQ957" s="462"/>
    </row>
    <row r="958" spans="1:43" ht="126" outlineLevel="2">
      <c r="A958" s="455" t="e">
        <f>IF(C957&lt;&gt;"",$C$8:C957,A957)</f>
        <v>#VALUE!</v>
      </c>
      <c r="B958" s="443" t="str">
        <f>IF(C958&lt;&gt;"",COUNTA($C$8:C958),"")</f>
        <v/>
      </c>
      <c r="C958" s="443"/>
      <c r="D958" s="452" t="s">
        <v>71</v>
      </c>
      <c r="E958" s="453"/>
      <c r="F958" s="453"/>
      <c r="G958" s="453"/>
      <c r="H958" s="453"/>
      <c r="I958" s="453"/>
      <c r="J958" s="453"/>
      <c r="K958" s="456"/>
      <c r="L958" s="457"/>
      <c r="M958" s="458" t="str">
        <f>IF(K958&lt;&gt;"",VLOOKUP(K958,'DON GIA'!$S$1:$U$19,3,0),"")</f>
        <v/>
      </c>
      <c r="N958" s="458" t="str">
        <f>IF(K958&lt;&gt;"",VLOOKUP(K958,'DON GIA'!$S$1:$V$19,4,0),"")</f>
        <v/>
      </c>
      <c r="O958" s="458" t="str">
        <f t="shared" si="173"/>
        <v/>
      </c>
      <c r="P958" s="458" t="str">
        <f t="shared" si="174"/>
        <v/>
      </c>
      <c r="Q958" s="452" t="s">
        <v>35</v>
      </c>
      <c r="R958" s="453"/>
      <c r="S958" s="453"/>
      <c r="T958" s="459" t="str">
        <f>IF(Q958&lt;&gt;"",VLOOKUP(Q958,'DON GIA'!$H$1:$K$103,4,0),"")</f>
        <v/>
      </c>
      <c r="U958" s="459" t="str">
        <f t="shared" si="179"/>
        <v/>
      </c>
      <c r="V958" s="456" t="s">
        <v>1005</v>
      </c>
      <c r="W958" s="453" t="s">
        <v>27</v>
      </c>
      <c r="X958" s="460">
        <v>76.849999999999994</v>
      </c>
      <c r="Y958" s="461"/>
      <c r="Z958" s="459">
        <f>IF(V958&lt;&gt;"",VLOOKUP(V958,'DON GIA'!$A$1:$D$346,4,0),"")</f>
        <v>5559129</v>
      </c>
      <c r="AA958" s="459">
        <f t="shared" si="180"/>
        <v>427219063.64999998</v>
      </c>
      <c r="AB958" s="452"/>
      <c r="AC958" s="452" t="s">
        <v>29</v>
      </c>
      <c r="AD958" s="452" t="s">
        <v>30</v>
      </c>
      <c r="AE958" s="452" t="s">
        <v>31</v>
      </c>
      <c r="AF958" s="452" t="s">
        <v>34</v>
      </c>
      <c r="AG958" s="453"/>
      <c r="AH958" s="452"/>
      <c r="AI958" s="453"/>
      <c r="AJ958" s="453"/>
      <c r="AK958" s="459" t="str">
        <f>IF(AH958&lt;&gt;"",VLOOKUP(AH958,'DON GIA'!$M$1:$P$9,4,0),"")</f>
        <v/>
      </c>
      <c r="AL958" s="459" t="str">
        <f t="shared" si="175"/>
        <v/>
      </c>
      <c r="AM958" s="453"/>
      <c r="AN958" s="453"/>
      <c r="AO958" s="449" t="str">
        <f t="shared" si="176"/>
        <v/>
      </c>
      <c r="AP958" s="456"/>
      <c r="AQ958" s="462"/>
    </row>
    <row r="959" spans="1:43" ht="126" outlineLevel="2">
      <c r="A959" s="455" t="e">
        <f>IF(C958&lt;&gt;"",$C$8:C958,A958)</f>
        <v>#VALUE!</v>
      </c>
      <c r="B959" s="443" t="str">
        <f>IF(C959&lt;&gt;"",COUNTA($C$8:C959),"")</f>
        <v/>
      </c>
      <c r="C959" s="443"/>
      <c r="D959" s="452"/>
      <c r="E959" s="453"/>
      <c r="F959" s="453"/>
      <c r="G959" s="453"/>
      <c r="H959" s="453"/>
      <c r="I959" s="453"/>
      <c r="J959" s="453"/>
      <c r="K959" s="456"/>
      <c r="L959" s="457"/>
      <c r="M959" s="458" t="str">
        <f>IF(K959&lt;&gt;"",VLOOKUP(K959,'DON GIA'!$S$1:$U$19,3,0),"")</f>
        <v/>
      </c>
      <c r="N959" s="458" t="str">
        <f>IF(K959&lt;&gt;"",VLOOKUP(K959,'DON GIA'!$S$1:$V$19,4,0),"")</f>
        <v/>
      </c>
      <c r="O959" s="458" t="str">
        <f t="shared" si="173"/>
        <v/>
      </c>
      <c r="P959" s="458" t="str">
        <f t="shared" si="174"/>
        <v/>
      </c>
      <c r="Q959" s="452" t="s">
        <v>35</v>
      </c>
      <c r="R959" s="453"/>
      <c r="S959" s="453"/>
      <c r="T959" s="459" t="str">
        <f>IF(Q959&lt;&gt;"",VLOOKUP(Q959,'DON GIA'!$H$1:$K$103,4,0),"")</f>
        <v/>
      </c>
      <c r="U959" s="459" t="str">
        <f t="shared" si="179"/>
        <v/>
      </c>
      <c r="V959" s="456" t="s">
        <v>1080</v>
      </c>
      <c r="W959" s="453" t="s">
        <v>27</v>
      </c>
      <c r="X959" s="460">
        <v>4.75</v>
      </c>
      <c r="Y959" s="461"/>
      <c r="Z959" s="459">
        <f>IF(V959&lt;&gt;"",VLOOKUP(V959,'DON GIA'!$A$1:$D$346,4,0),"")</f>
        <v>10375629</v>
      </c>
      <c r="AA959" s="459">
        <f t="shared" si="180"/>
        <v>49284237.75</v>
      </c>
      <c r="AB959" s="452"/>
      <c r="AC959" s="452" t="s">
        <v>34</v>
      </c>
      <c r="AD959" s="452" t="s">
        <v>30</v>
      </c>
      <c r="AE959" s="452" t="s">
        <v>31</v>
      </c>
      <c r="AF959" s="452" t="s">
        <v>34</v>
      </c>
      <c r="AG959" s="453"/>
      <c r="AH959" s="452"/>
      <c r="AI959" s="453"/>
      <c r="AJ959" s="453"/>
      <c r="AK959" s="459" t="str">
        <f>IF(AH959&lt;&gt;"",VLOOKUP(AH959,'DON GIA'!$M$1:$P$9,4,0),"")</f>
        <v/>
      </c>
      <c r="AL959" s="459" t="str">
        <f t="shared" si="175"/>
        <v/>
      </c>
      <c r="AM959" s="453"/>
      <c r="AN959" s="453"/>
      <c r="AO959" s="449" t="str">
        <f t="shared" si="176"/>
        <v/>
      </c>
      <c r="AP959" s="456"/>
      <c r="AQ959" s="462"/>
    </row>
    <row r="960" spans="1:43" ht="94.5" outlineLevel="2">
      <c r="A960" s="455" t="e">
        <f>IF(C959&lt;&gt;"",$C$8:C959,A959)</f>
        <v>#VALUE!</v>
      </c>
      <c r="B960" s="443" t="str">
        <f>IF(C960&lt;&gt;"",COUNTA($C$8:C960),"")</f>
        <v/>
      </c>
      <c r="C960" s="443"/>
      <c r="D960" s="452"/>
      <c r="E960" s="453"/>
      <c r="F960" s="453"/>
      <c r="G960" s="453"/>
      <c r="H960" s="453"/>
      <c r="I960" s="453"/>
      <c r="J960" s="453"/>
      <c r="K960" s="456"/>
      <c r="L960" s="457"/>
      <c r="M960" s="458" t="str">
        <f>IF(K960&lt;&gt;"",VLOOKUP(K960,'DON GIA'!$S$1:$U$19,3,0),"")</f>
        <v/>
      </c>
      <c r="N960" s="458" t="str">
        <f>IF(K960&lt;&gt;"",VLOOKUP(K960,'DON GIA'!$S$1:$V$19,4,0),"")</f>
        <v/>
      </c>
      <c r="O960" s="458" t="str">
        <f t="shared" si="173"/>
        <v/>
      </c>
      <c r="P960" s="458" t="str">
        <f t="shared" si="174"/>
        <v/>
      </c>
      <c r="Q960" s="452" t="s">
        <v>35</v>
      </c>
      <c r="R960" s="453"/>
      <c r="S960" s="453"/>
      <c r="T960" s="459" t="str">
        <f>IF(Q960&lt;&gt;"",VLOOKUP(Q960,'DON GIA'!$H$1:$K$103,4,0),"")</f>
        <v/>
      </c>
      <c r="U960" s="459" t="str">
        <f t="shared" si="179"/>
        <v/>
      </c>
      <c r="V960" s="456" t="s">
        <v>1231</v>
      </c>
      <c r="W960" s="453" t="s">
        <v>27</v>
      </c>
      <c r="X960" s="460">
        <v>6.12</v>
      </c>
      <c r="Y960" s="461"/>
      <c r="Z960" s="459">
        <f>IF(V960&lt;&gt;"",VLOOKUP(V960,'DON GIA'!$A$1:$D$346,4,0),"")</f>
        <v>299700</v>
      </c>
      <c r="AA960" s="459">
        <f t="shared" si="180"/>
        <v>1834164</v>
      </c>
      <c r="AB960" s="452"/>
      <c r="AC960" s="452" t="s">
        <v>194</v>
      </c>
      <c r="AD960" s="452" t="s">
        <v>36</v>
      </c>
      <c r="AE960" s="452" t="s">
        <v>41</v>
      </c>
      <c r="AF960" s="452" t="s">
        <v>41</v>
      </c>
      <c r="AG960" s="453"/>
      <c r="AH960" s="452"/>
      <c r="AI960" s="453"/>
      <c r="AJ960" s="453"/>
      <c r="AK960" s="459" t="str">
        <f>IF(AH960&lt;&gt;"",VLOOKUP(AH960,'DON GIA'!$M$1:$P$9,4,0),"")</f>
        <v/>
      </c>
      <c r="AL960" s="459" t="str">
        <f t="shared" si="175"/>
        <v/>
      </c>
      <c r="AM960" s="453"/>
      <c r="AN960" s="453"/>
      <c r="AO960" s="449" t="str">
        <f t="shared" si="176"/>
        <v/>
      </c>
      <c r="AP960" s="456"/>
      <c r="AQ960" s="462"/>
    </row>
    <row r="961" spans="1:43" ht="63" outlineLevel="2">
      <c r="A961" s="455" t="e">
        <f>IF(C960&lt;&gt;"",$C$8:C960,A960)</f>
        <v>#VALUE!</v>
      </c>
      <c r="B961" s="443" t="str">
        <f>IF(C961&lt;&gt;"",COUNTA($C$8:C961),"")</f>
        <v/>
      </c>
      <c r="C961" s="443"/>
      <c r="D961" s="452"/>
      <c r="E961" s="453"/>
      <c r="F961" s="453"/>
      <c r="G961" s="453"/>
      <c r="H961" s="453"/>
      <c r="I961" s="453"/>
      <c r="J961" s="453"/>
      <c r="K961" s="456"/>
      <c r="L961" s="457"/>
      <c r="M961" s="458" t="str">
        <f>IF(K961&lt;&gt;"",VLOOKUP(K961,'DON GIA'!$S$1:$U$19,3,0),"")</f>
        <v/>
      </c>
      <c r="N961" s="458" t="str">
        <f>IF(K961&lt;&gt;"",VLOOKUP(K961,'DON GIA'!$S$1:$V$19,4,0),"")</f>
        <v/>
      </c>
      <c r="O961" s="458" t="str">
        <f t="shared" si="173"/>
        <v/>
      </c>
      <c r="P961" s="458" t="str">
        <f t="shared" si="174"/>
        <v/>
      </c>
      <c r="Q961" s="452" t="s">
        <v>35</v>
      </c>
      <c r="R961" s="453"/>
      <c r="S961" s="453"/>
      <c r="T961" s="459" t="str">
        <f>IF(Q961&lt;&gt;"",VLOOKUP(Q961,'DON GIA'!$H$1:$K$103,4,0),"")</f>
        <v/>
      </c>
      <c r="U961" s="459" t="str">
        <f t="shared" si="179"/>
        <v/>
      </c>
      <c r="V961" s="456" t="s">
        <v>1057</v>
      </c>
      <c r="W961" s="453" t="s">
        <v>27</v>
      </c>
      <c r="X961" s="460">
        <v>21</v>
      </c>
      <c r="Y961" s="461"/>
      <c r="Z961" s="459">
        <f>IF(V961&lt;&gt;"",VLOOKUP(V961,'DON GIA'!$A$1:$D$346,4,0),"")</f>
        <v>1229116</v>
      </c>
      <c r="AA961" s="459">
        <f t="shared" si="180"/>
        <v>25811436</v>
      </c>
      <c r="AB961" s="452"/>
      <c r="AC961" s="452" t="s">
        <v>29</v>
      </c>
      <c r="AD961" s="452" t="s">
        <v>36</v>
      </c>
      <c r="AE961" s="452" t="s">
        <v>31</v>
      </c>
      <c r="AF961" s="452" t="s">
        <v>136</v>
      </c>
      <c r="AG961" s="453"/>
      <c r="AH961" s="452"/>
      <c r="AI961" s="453"/>
      <c r="AJ961" s="453"/>
      <c r="AK961" s="459" t="str">
        <f>IF(AH961&lt;&gt;"",VLOOKUP(AH961,'DON GIA'!$M$1:$P$9,4,0),"")</f>
        <v/>
      </c>
      <c r="AL961" s="459" t="str">
        <f t="shared" si="175"/>
        <v/>
      </c>
      <c r="AM961" s="453"/>
      <c r="AN961" s="453"/>
      <c r="AO961" s="449" t="str">
        <f t="shared" si="176"/>
        <v/>
      </c>
      <c r="AP961" s="456"/>
      <c r="AQ961" s="462"/>
    </row>
    <row r="962" spans="1:43" ht="63" outlineLevel="2">
      <c r="A962" s="455" t="e">
        <f>IF(C961&lt;&gt;"",$C$8:C961,A961)</f>
        <v>#VALUE!</v>
      </c>
      <c r="B962" s="443" t="str">
        <f>IF(C962&lt;&gt;"",COUNTA($C$8:C962),"")</f>
        <v/>
      </c>
      <c r="C962" s="443"/>
      <c r="D962" s="452"/>
      <c r="E962" s="453"/>
      <c r="F962" s="453"/>
      <c r="G962" s="453"/>
      <c r="H962" s="453"/>
      <c r="I962" s="453"/>
      <c r="J962" s="453"/>
      <c r="K962" s="456"/>
      <c r="L962" s="457"/>
      <c r="M962" s="458" t="str">
        <f>IF(K962&lt;&gt;"",VLOOKUP(K962,'DON GIA'!$S$1:$U$19,3,0),"")</f>
        <v/>
      </c>
      <c r="N962" s="458" t="str">
        <f>IF(K962&lt;&gt;"",VLOOKUP(K962,'DON GIA'!$S$1:$V$19,4,0),"")</f>
        <v/>
      </c>
      <c r="O962" s="458" t="str">
        <f t="shared" si="173"/>
        <v/>
      </c>
      <c r="P962" s="458" t="str">
        <f t="shared" si="174"/>
        <v/>
      </c>
      <c r="Q962" s="452" t="s">
        <v>35</v>
      </c>
      <c r="R962" s="453"/>
      <c r="S962" s="453"/>
      <c r="T962" s="459" t="str">
        <f>IF(Q962&lt;&gt;"",VLOOKUP(Q962,'DON GIA'!$H$1:$K$103,4,0),"")</f>
        <v/>
      </c>
      <c r="U962" s="459" t="str">
        <f t="shared" si="179"/>
        <v/>
      </c>
      <c r="V962" s="456" t="s">
        <v>1054</v>
      </c>
      <c r="W962" s="453" t="s">
        <v>27</v>
      </c>
      <c r="X962" s="460">
        <v>2.94</v>
      </c>
      <c r="Y962" s="461"/>
      <c r="Z962" s="459">
        <f>IF(V962&lt;&gt;"",VLOOKUP(V962,'DON GIA'!$A$1:$D$346,4,0),"")</f>
        <v>1398600</v>
      </c>
      <c r="AA962" s="459">
        <f t="shared" si="180"/>
        <v>4111884</v>
      </c>
      <c r="AB962" s="452"/>
      <c r="AC962" s="452"/>
      <c r="AD962" s="452"/>
      <c r="AE962" s="452"/>
      <c r="AF962" s="452"/>
      <c r="AG962" s="453"/>
      <c r="AH962" s="452"/>
      <c r="AI962" s="453"/>
      <c r="AJ962" s="453"/>
      <c r="AK962" s="459" t="str">
        <f>IF(AH962&lt;&gt;"",VLOOKUP(AH962,'DON GIA'!$M$1:$P$9,4,0),"")</f>
        <v/>
      </c>
      <c r="AL962" s="459" t="str">
        <f t="shared" si="175"/>
        <v/>
      </c>
      <c r="AM962" s="453"/>
      <c r="AN962" s="453"/>
      <c r="AO962" s="449" t="str">
        <f t="shared" si="176"/>
        <v/>
      </c>
      <c r="AP962" s="456"/>
      <c r="AQ962" s="462"/>
    </row>
    <row r="963" spans="1:43" ht="31.5" outlineLevel="2">
      <c r="A963" s="455" t="e">
        <f>IF(C962&lt;&gt;"",$C$8:C962,A962)</f>
        <v>#VALUE!</v>
      </c>
      <c r="B963" s="443" t="str">
        <f>IF(C963&lt;&gt;"",COUNTA($C$8:C963),"")</f>
        <v/>
      </c>
      <c r="C963" s="443"/>
      <c r="D963" s="452"/>
      <c r="E963" s="453"/>
      <c r="F963" s="453"/>
      <c r="G963" s="453"/>
      <c r="H963" s="453"/>
      <c r="I963" s="453"/>
      <c r="J963" s="453"/>
      <c r="K963" s="456"/>
      <c r="L963" s="457"/>
      <c r="M963" s="458" t="str">
        <f>IF(K963&lt;&gt;"",VLOOKUP(K963,'DON GIA'!$S$1:$U$19,3,0),"")</f>
        <v/>
      </c>
      <c r="N963" s="458" t="str">
        <f>IF(K963&lt;&gt;"",VLOOKUP(K963,'DON GIA'!$S$1:$V$19,4,0),"")</f>
        <v/>
      </c>
      <c r="O963" s="458" t="str">
        <f t="shared" si="173"/>
        <v/>
      </c>
      <c r="P963" s="458" t="str">
        <f t="shared" si="174"/>
        <v/>
      </c>
      <c r="Q963" s="452" t="s">
        <v>35</v>
      </c>
      <c r="R963" s="453"/>
      <c r="S963" s="453"/>
      <c r="T963" s="459" t="str">
        <f>IF(Q963&lt;&gt;"",VLOOKUP(Q963,'DON GIA'!$H$1:$K$103,4,0),"")</f>
        <v/>
      </c>
      <c r="U963" s="459" t="str">
        <f t="shared" si="179"/>
        <v/>
      </c>
      <c r="V963" s="456" t="s">
        <v>1209</v>
      </c>
      <c r="W963" s="453" t="s">
        <v>27</v>
      </c>
      <c r="X963" s="460">
        <v>10</v>
      </c>
      <c r="Y963" s="461"/>
      <c r="Z963" s="459">
        <f>IF(V963&lt;&gt;"",VLOOKUP(V963,'DON GIA'!$A$1:$D$346,4,0),"")</f>
        <v>264499</v>
      </c>
      <c r="AA963" s="459">
        <f t="shared" si="180"/>
        <v>2644990</v>
      </c>
      <c r="AB963" s="452"/>
      <c r="AC963" s="452"/>
      <c r="AD963" s="452"/>
      <c r="AE963" s="452"/>
      <c r="AF963" s="452"/>
      <c r="AG963" s="453"/>
      <c r="AH963" s="452"/>
      <c r="AI963" s="453"/>
      <c r="AJ963" s="453"/>
      <c r="AK963" s="459" t="str">
        <f>IF(AH963&lt;&gt;"",VLOOKUP(AH963,'DON GIA'!$M$1:$P$9,4,0),"")</f>
        <v/>
      </c>
      <c r="AL963" s="459" t="str">
        <f t="shared" si="175"/>
        <v/>
      </c>
      <c r="AM963" s="453"/>
      <c r="AN963" s="453"/>
      <c r="AO963" s="449" t="str">
        <f t="shared" si="176"/>
        <v/>
      </c>
      <c r="AP963" s="456"/>
      <c r="AQ963" s="462"/>
    </row>
    <row r="964" spans="1:43" ht="63" outlineLevel="2">
      <c r="A964" s="455" t="e">
        <f>IF(C963&lt;&gt;"",$C$8:C963,A963)</f>
        <v>#VALUE!</v>
      </c>
      <c r="B964" s="443" t="str">
        <f>IF(C964&lt;&gt;"",COUNTA($C$8:C964),"")</f>
        <v/>
      </c>
      <c r="C964" s="443"/>
      <c r="D964" s="452"/>
      <c r="E964" s="453"/>
      <c r="F964" s="453"/>
      <c r="G964" s="453"/>
      <c r="H964" s="453"/>
      <c r="I964" s="453"/>
      <c r="J964" s="453"/>
      <c r="K964" s="456"/>
      <c r="L964" s="457"/>
      <c r="M964" s="458" t="str">
        <f>IF(K964&lt;&gt;"",VLOOKUP(K964,'DON GIA'!$S$1:$U$19,3,0),"")</f>
        <v/>
      </c>
      <c r="N964" s="458" t="str">
        <f>IF(K964&lt;&gt;"",VLOOKUP(K964,'DON GIA'!$S$1:$V$19,4,0),"")</f>
        <v/>
      </c>
      <c r="O964" s="458" t="str">
        <f t="shared" si="173"/>
        <v/>
      </c>
      <c r="P964" s="458" t="str">
        <f t="shared" si="174"/>
        <v/>
      </c>
      <c r="Q964" s="452" t="s">
        <v>35</v>
      </c>
      <c r="R964" s="453"/>
      <c r="S964" s="453"/>
      <c r="T964" s="459" t="str">
        <f>IF(Q964&lt;&gt;"",VLOOKUP(Q964,'DON GIA'!$H$1:$K$103,4,0),"")</f>
        <v/>
      </c>
      <c r="U964" s="459" t="str">
        <f t="shared" si="179"/>
        <v/>
      </c>
      <c r="V964" s="456" t="s">
        <v>1194</v>
      </c>
      <c r="W964" s="453" t="s">
        <v>27</v>
      </c>
      <c r="X964" s="460">
        <v>1.68</v>
      </c>
      <c r="Y964" s="461"/>
      <c r="Z964" s="459">
        <f>IF(V964&lt;&gt;"",VLOOKUP(V964,'DON GIA'!$A$1:$D$346,4,0),"")</f>
        <v>292949</v>
      </c>
      <c r="AA964" s="459">
        <f t="shared" si="180"/>
        <v>492154.32</v>
      </c>
      <c r="AB964" s="452"/>
      <c r="AC964" s="452"/>
      <c r="AD964" s="452"/>
      <c r="AE964" s="452"/>
      <c r="AF964" s="452"/>
      <c r="AG964" s="453"/>
      <c r="AH964" s="452"/>
      <c r="AI964" s="453"/>
      <c r="AJ964" s="453"/>
      <c r="AK964" s="459" t="str">
        <f>IF(AH964&lt;&gt;"",VLOOKUP(AH964,'DON GIA'!$M$1:$P$9,4,0),"")</f>
        <v/>
      </c>
      <c r="AL964" s="459" t="str">
        <f t="shared" si="175"/>
        <v/>
      </c>
      <c r="AM964" s="453"/>
      <c r="AN964" s="453"/>
      <c r="AO964" s="449" t="str">
        <f t="shared" si="176"/>
        <v/>
      </c>
      <c r="AP964" s="456"/>
      <c r="AQ964" s="462"/>
    </row>
    <row r="965" spans="1:43" ht="63" outlineLevel="2">
      <c r="A965" s="455" t="e">
        <f>IF(C964&lt;&gt;"",$C$8:C964,A964)</f>
        <v>#VALUE!</v>
      </c>
      <c r="B965" s="443" t="str">
        <f>IF(C965&lt;&gt;"",COUNTA($C$8:C965),"")</f>
        <v/>
      </c>
      <c r="C965" s="443"/>
      <c r="D965" s="452"/>
      <c r="E965" s="453"/>
      <c r="F965" s="453"/>
      <c r="G965" s="453"/>
      <c r="H965" s="453"/>
      <c r="I965" s="453"/>
      <c r="J965" s="453"/>
      <c r="K965" s="456"/>
      <c r="L965" s="457"/>
      <c r="M965" s="458" t="str">
        <f>IF(K965&lt;&gt;"",VLOOKUP(K965,'DON GIA'!$S$1:$U$19,3,0),"")</f>
        <v/>
      </c>
      <c r="N965" s="458" t="str">
        <f>IF(K965&lt;&gt;"",VLOOKUP(K965,'DON GIA'!$S$1:$V$19,4,0),"")</f>
        <v/>
      </c>
      <c r="O965" s="458" t="str">
        <f t="shared" si="173"/>
        <v/>
      </c>
      <c r="P965" s="458" t="str">
        <f t="shared" si="174"/>
        <v/>
      </c>
      <c r="Q965" s="452" t="s">
        <v>35</v>
      </c>
      <c r="R965" s="453"/>
      <c r="S965" s="453"/>
      <c r="T965" s="459" t="str">
        <f>IF(Q965&lt;&gt;"",VLOOKUP(Q965,'DON GIA'!$H$1:$K$103,4,0),"")</f>
        <v/>
      </c>
      <c r="U965" s="459" t="str">
        <f t="shared" si="179"/>
        <v/>
      </c>
      <c r="V965" s="456" t="s">
        <v>1232</v>
      </c>
      <c r="W965" s="453" t="s">
        <v>27</v>
      </c>
      <c r="X965" s="460">
        <v>4.75</v>
      </c>
      <c r="Y965" s="461"/>
      <c r="Z965" s="459">
        <f>IF(V965&lt;&gt;"",VLOOKUP(V965,'DON GIA'!$A$1:$D$346,4,0),"")</f>
        <v>319680</v>
      </c>
      <c r="AA965" s="459">
        <f t="shared" si="180"/>
        <v>1518480</v>
      </c>
      <c r="AB965" s="452"/>
      <c r="AC965" s="452"/>
      <c r="AD965" s="452"/>
      <c r="AE965" s="452"/>
      <c r="AF965" s="452"/>
      <c r="AG965" s="453"/>
      <c r="AH965" s="452"/>
      <c r="AI965" s="453"/>
      <c r="AJ965" s="453"/>
      <c r="AK965" s="459" t="str">
        <f>IF(AH965&lt;&gt;"",VLOOKUP(AH965,'DON GIA'!$M$1:$P$9,4,0),"")</f>
        <v/>
      </c>
      <c r="AL965" s="459" t="str">
        <f t="shared" si="175"/>
        <v/>
      </c>
      <c r="AM965" s="453"/>
      <c r="AN965" s="453"/>
      <c r="AO965" s="449" t="str">
        <f t="shared" si="176"/>
        <v/>
      </c>
      <c r="AP965" s="456"/>
      <c r="AQ965" s="462"/>
    </row>
    <row r="966" spans="1:43" ht="63" outlineLevel="2">
      <c r="A966" s="455" t="e">
        <f>IF(C965&lt;&gt;"",$C$8:C965,A965)</f>
        <v>#VALUE!</v>
      </c>
      <c r="B966" s="443" t="str">
        <f>IF(C966&lt;&gt;"",COUNTA($C$8:C966),"")</f>
        <v/>
      </c>
      <c r="C966" s="443"/>
      <c r="D966" s="452"/>
      <c r="E966" s="453"/>
      <c r="F966" s="453"/>
      <c r="G966" s="453"/>
      <c r="H966" s="453"/>
      <c r="I966" s="453"/>
      <c r="J966" s="453"/>
      <c r="K966" s="456"/>
      <c r="L966" s="457"/>
      <c r="M966" s="458" t="str">
        <f>IF(K966&lt;&gt;"",VLOOKUP(K966,'DON GIA'!$S$1:$U$19,3,0),"")</f>
        <v/>
      </c>
      <c r="N966" s="458" t="str">
        <f>IF(K966&lt;&gt;"",VLOOKUP(K966,'DON GIA'!$S$1:$V$19,4,0),"")</f>
        <v/>
      </c>
      <c r="O966" s="458" t="str">
        <f t="shared" si="173"/>
        <v/>
      </c>
      <c r="P966" s="458" t="str">
        <f t="shared" si="174"/>
        <v/>
      </c>
      <c r="Q966" s="452" t="s">
        <v>35</v>
      </c>
      <c r="R966" s="453"/>
      <c r="S966" s="453"/>
      <c r="T966" s="459" t="str">
        <f>IF(Q966&lt;&gt;"",VLOOKUP(Q966,'DON GIA'!$H$1:$K$103,4,0),"")</f>
        <v/>
      </c>
      <c r="U966" s="459" t="str">
        <f t="shared" si="179"/>
        <v/>
      </c>
      <c r="V966" s="456" t="s">
        <v>1009</v>
      </c>
      <c r="W966" s="453" t="s">
        <v>27</v>
      </c>
      <c r="X966" s="460">
        <v>28.8</v>
      </c>
      <c r="Y966" s="461"/>
      <c r="Z966" s="459">
        <f>IF(V966&lt;&gt;"",VLOOKUP(V966,'DON GIA'!$A$1:$D$346,4,0),"")</f>
        <v>282038</v>
      </c>
      <c r="AA966" s="459">
        <f t="shared" si="180"/>
        <v>8122694.4000000004</v>
      </c>
      <c r="AB966" s="452"/>
      <c r="AC966" s="452"/>
      <c r="AD966" s="452"/>
      <c r="AE966" s="452"/>
      <c r="AF966" s="452"/>
      <c r="AG966" s="453"/>
      <c r="AH966" s="452"/>
      <c r="AI966" s="453"/>
      <c r="AJ966" s="453"/>
      <c r="AK966" s="459" t="str">
        <f>IF(AH966&lt;&gt;"",VLOOKUP(AH966,'DON GIA'!$M$1:$P$9,4,0),"")</f>
        <v/>
      </c>
      <c r="AL966" s="459" t="str">
        <f t="shared" si="175"/>
        <v/>
      </c>
      <c r="AM966" s="453"/>
      <c r="AN966" s="453"/>
      <c r="AO966" s="449" t="str">
        <f t="shared" si="176"/>
        <v/>
      </c>
      <c r="AP966" s="456"/>
      <c r="AQ966" s="462"/>
    </row>
    <row r="967" spans="1:43" ht="63" outlineLevel="2">
      <c r="A967" s="455" t="e">
        <f>IF(C966&lt;&gt;"",$C$8:C966,A966)</f>
        <v>#VALUE!</v>
      </c>
      <c r="B967" s="443" t="str">
        <f>IF(C967&lt;&gt;"",COUNTA($C$8:C967),"")</f>
        <v/>
      </c>
      <c r="C967" s="443"/>
      <c r="D967" s="452"/>
      <c r="E967" s="453"/>
      <c r="F967" s="453"/>
      <c r="G967" s="453"/>
      <c r="H967" s="453"/>
      <c r="I967" s="453"/>
      <c r="J967" s="453"/>
      <c r="K967" s="456"/>
      <c r="L967" s="457"/>
      <c r="M967" s="458" t="str">
        <f>IF(K967&lt;&gt;"",VLOOKUP(K967,'DON GIA'!$S$1:$U$19,3,0),"")</f>
        <v/>
      </c>
      <c r="N967" s="458" t="str">
        <f>IF(K967&lt;&gt;"",VLOOKUP(K967,'DON GIA'!$S$1:$V$19,4,0),"")</f>
        <v/>
      </c>
      <c r="O967" s="458" t="str">
        <f t="shared" si="173"/>
        <v/>
      </c>
      <c r="P967" s="458" t="str">
        <f t="shared" si="174"/>
        <v/>
      </c>
      <c r="Q967" s="452" t="s">
        <v>35</v>
      </c>
      <c r="R967" s="453"/>
      <c r="S967" s="453"/>
      <c r="T967" s="459" t="str">
        <f>IF(Q967&lt;&gt;"",VLOOKUP(Q967,'DON GIA'!$H$1:$K$103,4,0),"")</f>
        <v/>
      </c>
      <c r="U967" s="459" t="str">
        <f t="shared" si="179"/>
        <v/>
      </c>
      <c r="V967" s="456" t="s">
        <v>1091</v>
      </c>
      <c r="W967" s="453" t="s">
        <v>27</v>
      </c>
      <c r="X967" s="460">
        <v>31.04</v>
      </c>
      <c r="Y967" s="461"/>
      <c r="Z967" s="459">
        <f>IF(V967&lt;&gt;"",VLOOKUP(V967,'DON GIA'!$A$1:$D$346,4,0),"")</f>
        <v>161275</v>
      </c>
      <c r="AA967" s="459">
        <f t="shared" si="180"/>
        <v>5005976</v>
      </c>
      <c r="AB967" s="452"/>
      <c r="AC967" s="452"/>
      <c r="AD967" s="452"/>
      <c r="AE967" s="452"/>
      <c r="AF967" s="452"/>
      <c r="AG967" s="453"/>
      <c r="AH967" s="452"/>
      <c r="AI967" s="453"/>
      <c r="AJ967" s="453"/>
      <c r="AK967" s="459" t="str">
        <f>IF(AH967&lt;&gt;"",VLOOKUP(AH967,'DON GIA'!$M$1:$P$9,4,0),"")</f>
        <v/>
      </c>
      <c r="AL967" s="459" t="str">
        <f t="shared" si="175"/>
        <v/>
      </c>
      <c r="AM967" s="453"/>
      <c r="AN967" s="453"/>
      <c r="AO967" s="449" t="str">
        <f t="shared" si="176"/>
        <v/>
      </c>
      <c r="AP967" s="456"/>
      <c r="AQ967" s="462"/>
    </row>
    <row r="968" spans="1:43" ht="63" outlineLevel="2">
      <c r="A968" s="455" t="e">
        <f>IF(C967&lt;&gt;"",$C$8:C967,A967)</f>
        <v>#VALUE!</v>
      </c>
      <c r="B968" s="443" t="str">
        <f>IF(C968&lt;&gt;"",COUNTA($C$8:C968),"")</f>
        <v/>
      </c>
      <c r="C968" s="443"/>
      <c r="D968" s="452"/>
      <c r="E968" s="453"/>
      <c r="F968" s="453"/>
      <c r="G968" s="453"/>
      <c r="H968" s="453"/>
      <c r="I968" s="453"/>
      <c r="J968" s="453"/>
      <c r="K968" s="456"/>
      <c r="L968" s="457"/>
      <c r="M968" s="458" t="str">
        <f>IF(K968&lt;&gt;"",VLOOKUP(K968,'DON GIA'!$S$1:$U$19,3,0),"")</f>
        <v/>
      </c>
      <c r="N968" s="458" t="str">
        <f>IF(K968&lt;&gt;"",VLOOKUP(K968,'DON GIA'!$S$1:$V$19,4,0),"")</f>
        <v/>
      </c>
      <c r="O968" s="458" t="str">
        <f t="shared" ref="O968:O1035" si="181">IF(K968&lt;&gt;"",L968*M968,"")</f>
        <v/>
      </c>
      <c r="P968" s="458" t="str">
        <f t="shared" ref="P968:P1035" si="182">IF(K968&lt;&gt;"",L968*N968,"")</f>
        <v/>
      </c>
      <c r="Q968" s="452" t="s">
        <v>35</v>
      </c>
      <c r="R968" s="453"/>
      <c r="S968" s="453"/>
      <c r="T968" s="459" t="str">
        <f>IF(Q968&lt;&gt;"",VLOOKUP(Q968,'DON GIA'!$H$1:$K$103,4,0),"")</f>
        <v/>
      </c>
      <c r="U968" s="459" t="str">
        <f t="shared" si="179"/>
        <v/>
      </c>
      <c r="V968" s="456" t="s">
        <v>1193</v>
      </c>
      <c r="W968" s="453" t="s">
        <v>27</v>
      </c>
      <c r="X968" s="460">
        <v>45.81</v>
      </c>
      <c r="Y968" s="461"/>
      <c r="Z968" s="459">
        <f>IF(V968&lt;&gt;"",VLOOKUP(V968,'DON GIA'!$A$1:$D$346,4,0),"")</f>
        <v>109890</v>
      </c>
      <c r="AA968" s="459">
        <f t="shared" si="180"/>
        <v>5034060.9000000004</v>
      </c>
      <c r="AB968" s="452"/>
      <c r="AC968" s="452"/>
      <c r="AD968" s="452"/>
      <c r="AE968" s="452"/>
      <c r="AF968" s="452"/>
      <c r="AG968" s="453"/>
      <c r="AH968" s="452"/>
      <c r="AI968" s="453"/>
      <c r="AJ968" s="453"/>
      <c r="AK968" s="459" t="str">
        <f>IF(AH968&lt;&gt;"",VLOOKUP(AH968,'DON GIA'!$M$1:$P$9,4,0),"")</f>
        <v/>
      </c>
      <c r="AL968" s="459" t="str">
        <f t="shared" ref="AL968:AL1035" si="183">IF(AH968&lt;&gt;"",AJ968*AK968,"")</f>
        <v/>
      </c>
      <c r="AM968" s="453"/>
      <c r="AN968" s="453"/>
      <c r="AO968" s="449" t="str">
        <f t="shared" ref="AO968:AO1031" si="184">IF(C968&lt;&gt;"",O968+P968+U968+AA968+AL968,"")</f>
        <v/>
      </c>
      <c r="AP968" s="456"/>
      <c r="AQ968" s="462"/>
    </row>
    <row r="969" spans="1:43" ht="63" outlineLevel="2">
      <c r="A969" s="455" t="e">
        <f>IF(C968&lt;&gt;"",$C$8:C968,A968)</f>
        <v>#VALUE!</v>
      </c>
      <c r="B969" s="443" t="str">
        <f>IF(C969&lt;&gt;"",COUNTA($C$8:C969),"")</f>
        <v/>
      </c>
      <c r="C969" s="443"/>
      <c r="D969" s="452"/>
      <c r="E969" s="453"/>
      <c r="F969" s="453"/>
      <c r="G969" s="453"/>
      <c r="H969" s="453"/>
      <c r="I969" s="453"/>
      <c r="J969" s="453"/>
      <c r="K969" s="456"/>
      <c r="L969" s="457"/>
      <c r="M969" s="458" t="str">
        <f>IF(K969&lt;&gt;"",VLOOKUP(K969,'DON GIA'!$S$1:$U$19,3,0),"")</f>
        <v/>
      </c>
      <c r="N969" s="458" t="str">
        <f>IF(K969&lt;&gt;"",VLOOKUP(K969,'DON GIA'!$S$1:$V$19,4,0),"")</f>
        <v/>
      </c>
      <c r="O969" s="458" t="str">
        <f t="shared" si="181"/>
        <v/>
      </c>
      <c r="P969" s="458" t="str">
        <f t="shared" si="182"/>
        <v/>
      </c>
      <c r="Q969" s="452" t="s">
        <v>35</v>
      </c>
      <c r="R969" s="453"/>
      <c r="S969" s="453"/>
      <c r="T969" s="459" t="str">
        <f>IF(Q969&lt;&gt;"",VLOOKUP(Q969,'DON GIA'!$H$1:$K$103,4,0),"")</f>
        <v/>
      </c>
      <c r="U969" s="459" t="str">
        <f t="shared" si="179"/>
        <v/>
      </c>
      <c r="V969" s="456" t="s">
        <v>1233</v>
      </c>
      <c r="W969" s="453" t="s">
        <v>27</v>
      </c>
      <c r="X969" s="460">
        <v>1.54</v>
      </c>
      <c r="Y969" s="461"/>
      <c r="Z969" s="459">
        <f>IF(V969&lt;&gt;"",VLOOKUP(V969,'DON GIA'!$A$1:$D$346,4,0),"")</f>
        <v>1398600</v>
      </c>
      <c r="AA969" s="459">
        <f t="shared" si="180"/>
        <v>2153844</v>
      </c>
      <c r="AB969" s="452"/>
      <c r="AC969" s="452"/>
      <c r="AD969" s="452"/>
      <c r="AE969" s="452"/>
      <c r="AF969" s="452"/>
      <c r="AG969" s="453"/>
      <c r="AH969" s="452"/>
      <c r="AI969" s="453"/>
      <c r="AJ969" s="453"/>
      <c r="AK969" s="459" t="str">
        <f>IF(AH969&lt;&gt;"",VLOOKUP(AH969,'DON GIA'!$M$1:$P$9,4,0),"")</f>
        <v/>
      </c>
      <c r="AL969" s="459" t="str">
        <f t="shared" si="183"/>
        <v/>
      </c>
      <c r="AM969" s="453"/>
      <c r="AN969" s="453"/>
      <c r="AO969" s="449" t="str">
        <f t="shared" si="184"/>
        <v/>
      </c>
      <c r="AP969" s="456"/>
      <c r="AQ969" s="462"/>
    </row>
    <row r="970" spans="1:43" ht="63" outlineLevel="2">
      <c r="A970" s="455" t="e">
        <f>IF(C969&lt;&gt;"",$C$8:C969,A969)</f>
        <v>#VALUE!</v>
      </c>
      <c r="B970" s="443" t="str">
        <f>IF(C970&lt;&gt;"",COUNTA($C$8:C970),"")</f>
        <v/>
      </c>
      <c r="C970" s="443"/>
      <c r="D970" s="452"/>
      <c r="E970" s="453"/>
      <c r="F970" s="453"/>
      <c r="G970" s="453"/>
      <c r="H970" s="453"/>
      <c r="I970" s="453"/>
      <c r="J970" s="453"/>
      <c r="K970" s="456"/>
      <c r="L970" s="457"/>
      <c r="M970" s="458" t="str">
        <f>IF(K970&lt;&gt;"",VLOOKUP(K970,'DON GIA'!$S$1:$U$19,3,0),"")</f>
        <v/>
      </c>
      <c r="N970" s="458" t="str">
        <f>IF(K970&lt;&gt;"",VLOOKUP(K970,'DON GIA'!$S$1:$V$19,4,0),"")</f>
        <v/>
      </c>
      <c r="O970" s="458" t="str">
        <f t="shared" si="181"/>
        <v/>
      </c>
      <c r="P970" s="458" t="str">
        <f t="shared" si="182"/>
        <v/>
      </c>
      <c r="Q970" s="452" t="s">
        <v>35</v>
      </c>
      <c r="R970" s="453"/>
      <c r="S970" s="453"/>
      <c r="T970" s="459" t="str">
        <f>IF(Q970&lt;&gt;"",VLOOKUP(Q970,'DON GIA'!$H$1:$K$103,4,0),"")</f>
        <v/>
      </c>
      <c r="U970" s="459" t="str">
        <f t="shared" si="179"/>
        <v/>
      </c>
      <c r="V970" s="456" t="s">
        <v>1234</v>
      </c>
      <c r="W970" s="453" t="s">
        <v>27</v>
      </c>
      <c r="X970" s="460">
        <v>2.4</v>
      </c>
      <c r="Y970" s="461"/>
      <c r="Z970" s="459">
        <f>IF(V970&lt;&gt;"",VLOOKUP(V970,'DON GIA'!$A$1:$D$346,4,0),"")</f>
        <v>282038</v>
      </c>
      <c r="AA970" s="459">
        <f t="shared" si="180"/>
        <v>676891.2</v>
      </c>
      <c r="AB970" s="452"/>
      <c r="AC970" s="452"/>
      <c r="AD970" s="452"/>
      <c r="AE970" s="452"/>
      <c r="AF970" s="452"/>
      <c r="AG970" s="453"/>
      <c r="AH970" s="452"/>
      <c r="AI970" s="453"/>
      <c r="AJ970" s="453"/>
      <c r="AK970" s="459" t="str">
        <f>IF(AH970&lt;&gt;"",VLOOKUP(AH970,'DON GIA'!$M$1:$P$9,4,0),"")</f>
        <v/>
      </c>
      <c r="AL970" s="459" t="str">
        <f t="shared" si="183"/>
        <v/>
      </c>
      <c r="AM970" s="453"/>
      <c r="AN970" s="453"/>
      <c r="AO970" s="449" t="str">
        <f t="shared" si="184"/>
        <v/>
      </c>
      <c r="AP970" s="456"/>
      <c r="AQ970" s="462"/>
    </row>
    <row r="971" spans="1:43" ht="94.5" outlineLevel="2">
      <c r="A971" s="455" t="e">
        <f>IF(C970&lt;&gt;"",$C$8:C970,A970)</f>
        <v>#VALUE!</v>
      </c>
      <c r="B971" s="443" t="str">
        <f>IF(C971&lt;&gt;"",COUNTA($C$8:C971),"")</f>
        <v/>
      </c>
      <c r="C971" s="443"/>
      <c r="D971" s="452"/>
      <c r="E971" s="453"/>
      <c r="F971" s="453"/>
      <c r="G971" s="453"/>
      <c r="H971" s="453"/>
      <c r="I971" s="453"/>
      <c r="J971" s="453"/>
      <c r="K971" s="456"/>
      <c r="L971" s="457"/>
      <c r="M971" s="458" t="str">
        <f>IF(K971&lt;&gt;"",VLOOKUP(K971,'DON GIA'!$S$1:$U$19,3,0),"")</f>
        <v/>
      </c>
      <c r="N971" s="458" t="str">
        <f>IF(K971&lt;&gt;"",VLOOKUP(K971,'DON GIA'!$S$1:$V$19,4,0),"")</f>
        <v/>
      </c>
      <c r="O971" s="458" t="str">
        <f t="shared" si="181"/>
        <v/>
      </c>
      <c r="P971" s="458" t="str">
        <f t="shared" si="182"/>
        <v/>
      </c>
      <c r="Q971" s="452" t="s">
        <v>35</v>
      </c>
      <c r="R971" s="453"/>
      <c r="S971" s="453"/>
      <c r="T971" s="459" t="str">
        <f>IF(Q971&lt;&gt;"",VLOOKUP(Q971,'DON GIA'!$H$1:$K$103,4,0),"")</f>
        <v/>
      </c>
      <c r="U971" s="459" t="str">
        <f t="shared" si="179"/>
        <v/>
      </c>
      <c r="V971" s="456" t="s">
        <v>1235</v>
      </c>
      <c r="W971" s="453" t="s">
        <v>38</v>
      </c>
      <c r="X971" s="460">
        <v>3.7440000000000002</v>
      </c>
      <c r="Y971" s="461"/>
      <c r="Z971" s="459">
        <f>IF(V971&lt;&gt;"",VLOOKUP(V971,'DON GIA'!$A$1:$D$346,4,0),"")</f>
        <v>800308</v>
      </c>
      <c r="AA971" s="459">
        <f t="shared" si="180"/>
        <v>2996353.1520000002</v>
      </c>
      <c r="AB971" s="452"/>
      <c r="AC971" s="452"/>
      <c r="AD971" s="452"/>
      <c r="AE971" s="452"/>
      <c r="AF971" s="452"/>
      <c r="AG971" s="453"/>
      <c r="AH971" s="452"/>
      <c r="AI971" s="453"/>
      <c r="AJ971" s="453"/>
      <c r="AK971" s="459" t="str">
        <f>IF(AH971&lt;&gt;"",VLOOKUP(AH971,'DON GIA'!$M$1:$P$9,4,0),"")</f>
        <v/>
      </c>
      <c r="AL971" s="459" t="str">
        <f t="shared" si="183"/>
        <v/>
      </c>
      <c r="AM971" s="453"/>
      <c r="AN971" s="453"/>
      <c r="AO971" s="449" t="str">
        <f t="shared" si="184"/>
        <v/>
      </c>
      <c r="AP971" s="456"/>
      <c r="AQ971" s="462"/>
    </row>
    <row r="972" spans="1:43" ht="63" outlineLevel="2">
      <c r="A972" s="455" t="e">
        <f>IF(C971&lt;&gt;"",$C$8:C971,A971)</f>
        <v>#VALUE!</v>
      </c>
      <c r="B972" s="443" t="str">
        <f>IF(C972&lt;&gt;"",COUNTA($C$8:C972),"")</f>
        <v/>
      </c>
      <c r="C972" s="443"/>
      <c r="D972" s="452"/>
      <c r="E972" s="453"/>
      <c r="F972" s="453"/>
      <c r="G972" s="453"/>
      <c r="H972" s="453"/>
      <c r="I972" s="453"/>
      <c r="J972" s="453"/>
      <c r="K972" s="456"/>
      <c r="L972" s="457"/>
      <c r="M972" s="458" t="str">
        <f>IF(K972&lt;&gt;"",VLOOKUP(K972,'DON GIA'!$S$1:$U$19,3,0),"")</f>
        <v/>
      </c>
      <c r="N972" s="458" t="str">
        <f>IF(K972&lt;&gt;"",VLOOKUP(K972,'DON GIA'!$S$1:$V$19,4,0),"")</f>
        <v/>
      </c>
      <c r="O972" s="458" t="str">
        <f t="shared" si="181"/>
        <v/>
      </c>
      <c r="P972" s="458" t="str">
        <f t="shared" si="182"/>
        <v/>
      </c>
      <c r="Q972" s="452" t="s">
        <v>35</v>
      </c>
      <c r="R972" s="453"/>
      <c r="S972" s="453"/>
      <c r="T972" s="459" t="str">
        <f>IF(Q972&lt;&gt;"",VLOOKUP(Q972,'DON GIA'!$H$1:$K$103,4,0),"")</f>
        <v/>
      </c>
      <c r="U972" s="459" t="str">
        <f t="shared" si="179"/>
        <v/>
      </c>
      <c r="V972" s="456" t="s">
        <v>1236</v>
      </c>
      <c r="W972" s="453" t="s">
        <v>38</v>
      </c>
      <c r="X972" s="460">
        <v>1.2</v>
      </c>
      <c r="Y972" s="461"/>
      <c r="Z972" s="459">
        <f>IF(V972&lt;&gt;"",VLOOKUP(V972,'DON GIA'!$A$1:$D$346,4,0),"")</f>
        <v>995279</v>
      </c>
      <c r="AA972" s="459">
        <f t="shared" si="180"/>
        <v>1194334.8</v>
      </c>
      <c r="AB972" s="452"/>
      <c r="AC972" s="452"/>
      <c r="AD972" s="452"/>
      <c r="AE972" s="452"/>
      <c r="AF972" s="452"/>
      <c r="AG972" s="453"/>
      <c r="AH972" s="452"/>
      <c r="AI972" s="453"/>
      <c r="AJ972" s="453"/>
      <c r="AK972" s="459" t="str">
        <f>IF(AH972&lt;&gt;"",VLOOKUP(AH972,'DON GIA'!$M$1:$P$9,4,0),"")</f>
        <v/>
      </c>
      <c r="AL972" s="459" t="str">
        <f t="shared" si="183"/>
        <v/>
      </c>
      <c r="AM972" s="453"/>
      <c r="AN972" s="453"/>
      <c r="AO972" s="449" t="str">
        <f t="shared" si="184"/>
        <v/>
      </c>
      <c r="AP972" s="456"/>
      <c r="AQ972" s="462"/>
    </row>
    <row r="973" spans="1:43" ht="94.5" outlineLevel="2">
      <c r="A973" s="455" t="e">
        <f>IF(C972&lt;&gt;"",$C$8:C972,A972)</f>
        <v>#VALUE!</v>
      </c>
      <c r="B973" s="443" t="str">
        <f>IF(C973&lt;&gt;"",COUNTA($C$8:C973),"")</f>
        <v/>
      </c>
      <c r="C973" s="443"/>
      <c r="D973" s="452"/>
      <c r="E973" s="453"/>
      <c r="F973" s="453"/>
      <c r="G973" s="453"/>
      <c r="H973" s="453"/>
      <c r="I973" s="453"/>
      <c r="J973" s="453"/>
      <c r="K973" s="456"/>
      <c r="L973" s="457"/>
      <c r="M973" s="458" t="str">
        <f>IF(K973&lt;&gt;"",VLOOKUP(K973,'DON GIA'!$S$1:$U$19,3,0),"")</f>
        <v/>
      </c>
      <c r="N973" s="458" t="str">
        <f>IF(K973&lt;&gt;"",VLOOKUP(K973,'DON GIA'!$S$1:$V$19,4,0),"")</f>
        <v/>
      </c>
      <c r="O973" s="458" t="str">
        <f t="shared" si="181"/>
        <v/>
      </c>
      <c r="P973" s="458" t="str">
        <f t="shared" si="182"/>
        <v/>
      </c>
      <c r="Q973" s="452" t="s">
        <v>35</v>
      </c>
      <c r="R973" s="453"/>
      <c r="S973" s="453"/>
      <c r="T973" s="459" t="str">
        <f>IF(Q973&lt;&gt;"",VLOOKUP(Q973,'DON GIA'!$H$1:$K$103,4,0),"")</f>
        <v/>
      </c>
      <c r="U973" s="459" t="str">
        <f t="shared" si="179"/>
        <v/>
      </c>
      <c r="V973" s="456" t="s">
        <v>1237</v>
      </c>
      <c r="W973" s="453" t="s">
        <v>27</v>
      </c>
      <c r="X973" s="460">
        <f>2.6*(5.4+5.7)</f>
        <v>28.860000000000003</v>
      </c>
      <c r="Y973" s="461"/>
      <c r="Z973" s="459">
        <f>IF(V973&lt;&gt;"",VLOOKUP(V973,'DON GIA'!$A$1:$D$346,4,0),"")</f>
        <v>376089</v>
      </c>
      <c r="AA973" s="459">
        <f t="shared" si="180"/>
        <v>10853928.540000001</v>
      </c>
      <c r="AB973" s="452"/>
      <c r="AC973" s="452"/>
      <c r="AD973" s="452"/>
      <c r="AE973" s="452"/>
      <c r="AF973" s="452"/>
      <c r="AG973" s="453"/>
      <c r="AH973" s="452"/>
      <c r="AI973" s="453"/>
      <c r="AJ973" s="453"/>
      <c r="AK973" s="459" t="str">
        <f>IF(AH973&lt;&gt;"",VLOOKUP(AH973,'DON GIA'!$M$1:$P$9,4,0),"")</f>
        <v/>
      </c>
      <c r="AL973" s="459" t="str">
        <f t="shared" si="183"/>
        <v/>
      </c>
      <c r="AM973" s="453"/>
      <c r="AN973" s="453"/>
      <c r="AO973" s="449" t="str">
        <f t="shared" si="184"/>
        <v/>
      </c>
      <c r="AP973" s="456"/>
      <c r="AQ973" s="462"/>
    </row>
    <row r="974" spans="1:43" ht="31.5" outlineLevel="2">
      <c r="A974" s="455" t="e">
        <f>IF(C973&lt;&gt;"",$C$8:C973,A973)</f>
        <v>#VALUE!</v>
      </c>
      <c r="B974" s="443" t="str">
        <f>IF(C974&lt;&gt;"",COUNTA($C$8:C974),"")</f>
        <v/>
      </c>
      <c r="C974" s="443"/>
      <c r="D974" s="444"/>
      <c r="E974" s="453"/>
      <c r="F974" s="453"/>
      <c r="G974" s="453"/>
      <c r="H974" s="453"/>
      <c r="I974" s="453"/>
      <c r="J974" s="453"/>
      <c r="K974" s="456"/>
      <c r="L974" s="457"/>
      <c r="M974" s="458" t="str">
        <f>IF(K974&lt;&gt;"",VLOOKUP(K974,'DON GIA'!$S$1:$U$19,3,0),"")</f>
        <v/>
      </c>
      <c r="N974" s="458" t="str">
        <f>IF(K974&lt;&gt;"",VLOOKUP(K974,'DON GIA'!$S$1:$V$19,4,0),"")</f>
        <v/>
      </c>
      <c r="O974" s="458" t="str">
        <f t="shared" si="181"/>
        <v/>
      </c>
      <c r="P974" s="458" t="str">
        <f t="shared" si="182"/>
        <v/>
      </c>
      <c r="Q974" s="452" t="s">
        <v>35</v>
      </c>
      <c r="R974" s="453"/>
      <c r="S974" s="453"/>
      <c r="T974" s="459" t="str">
        <f>IF(Q974&lt;&gt;"",VLOOKUP(Q974,'DON GIA'!$H$1:$K$103,4,0),"")</f>
        <v/>
      </c>
      <c r="U974" s="459" t="str">
        <f t="shared" si="179"/>
        <v/>
      </c>
      <c r="V974" s="456" t="s">
        <v>35</v>
      </c>
      <c r="W974" s="453"/>
      <c r="X974" s="460"/>
      <c r="Y974" s="461"/>
      <c r="Z974" s="459" t="str">
        <f>IF(V974&lt;&gt;"",VLOOKUP(V974,'DON GIA'!$A$1:$D$346,4,0),"")</f>
        <v/>
      </c>
      <c r="AA974" s="459" t="str">
        <f t="shared" si="180"/>
        <v/>
      </c>
      <c r="AB974" s="452"/>
      <c r="AC974" s="452"/>
      <c r="AD974" s="452"/>
      <c r="AE974" s="452"/>
      <c r="AF974" s="452"/>
      <c r="AG974" s="453"/>
      <c r="AH974" s="452"/>
      <c r="AI974" s="453"/>
      <c r="AJ974" s="453"/>
      <c r="AK974" s="459" t="str">
        <f>IF(AH974&lt;&gt;"",VLOOKUP(AH974,'DON GIA'!$M$1:$P$9,4,0),"")</f>
        <v/>
      </c>
      <c r="AL974" s="459" t="str">
        <f t="shared" si="183"/>
        <v/>
      </c>
      <c r="AM974" s="453"/>
      <c r="AN974" s="453"/>
      <c r="AO974" s="449" t="str">
        <f t="shared" si="184"/>
        <v/>
      </c>
      <c r="AP974" s="456"/>
      <c r="AQ974" s="462"/>
    </row>
    <row r="975" spans="1:43" ht="62.25" outlineLevel="1">
      <c r="A975" s="410" t="s">
        <v>797</v>
      </c>
      <c r="B975" s="443">
        <f>IF(C975&lt;&gt;"",COUNTA($C$8:C975),"")</f>
        <v>64</v>
      </c>
      <c r="C975" s="443">
        <v>456</v>
      </c>
      <c r="D975" s="444" t="s">
        <v>327</v>
      </c>
      <c r="E975" s="445"/>
      <c r="F975" s="445"/>
      <c r="G975" s="445"/>
      <c r="H975" s="445"/>
      <c r="I975" s="445"/>
      <c r="J975" s="445"/>
      <c r="K975" s="446"/>
      <c r="L975" s="447">
        <f>SUBTOTAL(9,L976:L993)</f>
        <v>0</v>
      </c>
      <c r="M975" s="448"/>
      <c r="N975" s="448"/>
      <c r="O975" s="448">
        <f>SUBTOTAL(9,O976:O993)</f>
        <v>0</v>
      </c>
      <c r="P975" s="448">
        <f>SUBTOTAL(9,P976:P993)</f>
        <v>0</v>
      </c>
      <c r="Q975" s="444"/>
      <c r="R975" s="445"/>
      <c r="S975" s="445">
        <f>SUBTOTAL(9,S976:S993)</f>
        <v>1</v>
      </c>
      <c r="T975" s="449"/>
      <c r="U975" s="449">
        <f>SUBTOTAL(9,U976:U993)</f>
        <v>780000</v>
      </c>
      <c r="V975" s="513"/>
      <c r="W975" s="445"/>
      <c r="X975" s="450">
        <f>SUBTOTAL(9,X976:X993)</f>
        <v>290.005</v>
      </c>
      <c r="Y975" s="451">
        <f>SUBTOTAL(9,Y976:Y993)</f>
        <v>0</v>
      </c>
      <c r="Z975" s="449"/>
      <c r="AA975" s="449">
        <f>SUBTOTAL(9,AA976:AA993)</f>
        <v>592536550.86000001</v>
      </c>
      <c r="AB975" s="452"/>
      <c r="AC975" s="452"/>
      <c r="AD975" s="452"/>
      <c r="AE975" s="452"/>
      <c r="AF975" s="452"/>
      <c r="AG975" s="453"/>
      <c r="AH975" s="452"/>
      <c r="AI975" s="445"/>
      <c r="AJ975" s="445">
        <f>SUBTOTAL(9,AJ976:AJ993)</f>
        <v>0</v>
      </c>
      <c r="AK975" s="449"/>
      <c r="AL975" s="449">
        <f>SUBTOTAL(9,AL976:AL993)</f>
        <v>0</v>
      </c>
      <c r="AM975" s="445"/>
      <c r="AN975" s="445">
        <f>SUBTOTAL(9,AN976:AN993)</f>
        <v>0</v>
      </c>
      <c r="AO975" s="449">
        <f t="shared" si="184"/>
        <v>593316550.86000001</v>
      </c>
      <c r="AP975" s="446"/>
      <c r="AQ975" s="423"/>
    </row>
    <row r="976" spans="1:43" ht="63" outlineLevel="2">
      <c r="A976" s="455" t="e">
        <f>IF(C975&lt;&gt;"",$C$8:C975,A974)</f>
        <v>#VALUE!</v>
      </c>
      <c r="B976" s="443" t="str">
        <f>IF(C976&lt;&gt;"",COUNTA($C$8:C976),"")</f>
        <v/>
      </c>
      <c r="C976" s="443"/>
      <c r="D976" s="452" t="s">
        <v>328</v>
      </c>
      <c r="E976" s="453"/>
      <c r="F976" s="453"/>
      <c r="G976" s="453"/>
      <c r="H976" s="453"/>
      <c r="I976" s="453"/>
      <c r="J976" s="453"/>
      <c r="K976" s="456"/>
      <c r="L976" s="457"/>
      <c r="M976" s="458" t="str">
        <f>IF(K976&lt;&gt;"",VLOOKUP(K976,'DON GIA'!$S$1:$U$19,3,0),"")</f>
        <v/>
      </c>
      <c r="N976" s="458" t="str">
        <f>IF(K976&lt;&gt;"",VLOOKUP(K976,'DON GIA'!$S$1:$V$19,4,0),"")</f>
        <v/>
      </c>
      <c r="O976" s="458" t="str">
        <f t="shared" si="181"/>
        <v/>
      </c>
      <c r="P976" s="458" t="str">
        <f t="shared" si="182"/>
        <v/>
      </c>
      <c r="Q976" s="452" t="s">
        <v>35</v>
      </c>
      <c r="R976" s="453"/>
      <c r="S976" s="453"/>
      <c r="T976" s="459" t="str">
        <f>IF(Q976&lt;&gt;"",VLOOKUP(Q976,'DON GIA'!$H$1:$K$103,4,0),"")</f>
        <v/>
      </c>
      <c r="U976" s="459" t="str">
        <f t="shared" ref="U976:U993" si="185">IF(Q976&lt;&gt;"",IF(ISNUMBER(T976),S976*T976,""),"")</f>
        <v/>
      </c>
      <c r="V976" s="456" t="s">
        <v>1230</v>
      </c>
      <c r="W976" s="453" t="s">
        <v>27</v>
      </c>
      <c r="X976" s="460">
        <v>29.07</v>
      </c>
      <c r="Y976" s="461"/>
      <c r="Z976" s="459">
        <f>IF(V976&lt;&gt;"",VLOOKUP(V976,'DON GIA'!$A$1:$D$346,4,0),"")</f>
        <v>1119277</v>
      </c>
      <c r="AA976" s="459">
        <f t="shared" ref="AA976:AA993" si="186">IF(V976&lt;&gt;"",IF(ISNUMBER(Z976),X976*Z976,""),"")</f>
        <v>32537382.390000001</v>
      </c>
      <c r="AB976" s="452"/>
      <c r="AC976" s="452" t="s">
        <v>29</v>
      </c>
      <c r="AD976" s="452" t="s">
        <v>36</v>
      </c>
      <c r="AE976" s="452" t="s">
        <v>316</v>
      </c>
      <c r="AF976" s="452" t="s">
        <v>136</v>
      </c>
      <c r="AG976" s="453"/>
      <c r="AH976" s="452"/>
      <c r="AI976" s="453"/>
      <c r="AJ976" s="453"/>
      <c r="AK976" s="459" t="str">
        <f>IF(AH976&lt;&gt;"",VLOOKUP(AH976,'DON GIA'!$M$1:$P$9,4,0),"")</f>
        <v/>
      </c>
      <c r="AL976" s="459" t="str">
        <f t="shared" si="183"/>
        <v/>
      </c>
      <c r="AM976" s="453"/>
      <c r="AN976" s="453"/>
      <c r="AO976" s="449" t="str">
        <f t="shared" si="184"/>
        <v/>
      </c>
      <c r="AP976" s="456" t="s">
        <v>432</v>
      </c>
      <c r="AQ976" s="462"/>
    </row>
    <row r="977" spans="1:43" ht="126" outlineLevel="2">
      <c r="A977" s="455" t="e">
        <f>IF(C976&lt;&gt;"",$C$8:C976,A976)</f>
        <v>#VALUE!</v>
      </c>
      <c r="B977" s="443" t="str">
        <f>IF(C977&lt;&gt;"",COUNTA($C$8:C977),"")</f>
        <v/>
      </c>
      <c r="C977" s="443"/>
      <c r="D977" s="452" t="s">
        <v>71</v>
      </c>
      <c r="E977" s="453"/>
      <c r="F977" s="453"/>
      <c r="G977" s="453"/>
      <c r="H977" s="453"/>
      <c r="I977" s="453"/>
      <c r="J977" s="453"/>
      <c r="K977" s="456"/>
      <c r="L977" s="457"/>
      <c r="M977" s="458" t="str">
        <f>IF(K977&lt;&gt;"",VLOOKUP(K977,'DON GIA'!$S$1:$U$19,3,0),"")</f>
        <v/>
      </c>
      <c r="N977" s="458" t="str">
        <f>IF(K977&lt;&gt;"",VLOOKUP(K977,'DON GIA'!$S$1:$V$19,4,0),"")</f>
        <v/>
      </c>
      <c r="O977" s="458" t="str">
        <f t="shared" si="181"/>
        <v/>
      </c>
      <c r="P977" s="458" t="str">
        <f t="shared" si="182"/>
        <v/>
      </c>
      <c r="Q977" s="452" t="s">
        <v>247</v>
      </c>
      <c r="R977" s="453" t="s">
        <v>44</v>
      </c>
      <c r="S977" s="453">
        <v>1</v>
      </c>
      <c r="T977" s="459">
        <f>IF(Q977&lt;&gt;"",VLOOKUP(Q977,'DON GIA'!$H$1:$K$103,4,0),"")</f>
        <v>780000</v>
      </c>
      <c r="U977" s="459">
        <f t="shared" si="185"/>
        <v>780000</v>
      </c>
      <c r="V977" s="456" t="s">
        <v>1005</v>
      </c>
      <c r="W977" s="453" t="s">
        <v>27</v>
      </c>
      <c r="X977" s="460">
        <v>76.849999999999994</v>
      </c>
      <c r="Y977" s="461"/>
      <c r="Z977" s="459">
        <f>IF(V977&lt;&gt;"",VLOOKUP(V977,'DON GIA'!$A$1:$D$346,4,0),"")</f>
        <v>5559129</v>
      </c>
      <c r="AA977" s="459">
        <f t="shared" si="186"/>
        <v>427219063.64999998</v>
      </c>
      <c r="AB977" s="452"/>
      <c r="AC977" s="452" t="s">
        <v>29</v>
      </c>
      <c r="AD977" s="452" t="s">
        <v>30</v>
      </c>
      <c r="AE977" s="452" t="s">
        <v>31</v>
      </c>
      <c r="AF977" s="452" t="s">
        <v>34</v>
      </c>
      <c r="AG977" s="453"/>
      <c r="AH977" s="452"/>
      <c r="AI977" s="453"/>
      <c r="AJ977" s="453"/>
      <c r="AK977" s="459" t="str">
        <f>IF(AH977&lt;&gt;"",VLOOKUP(AH977,'DON GIA'!$M$1:$P$9,4,0),"")</f>
        <v/>
      </c>
      <c r="AL977" s="459" t="str">
        <f t="shared" si="183"/>
        <v/>
      </c>
      <c r="AM977" s="453"/>
      <c r="AN977" s="453"/>
      <c r="AO977" s="449" t="str">
        <f t="shared" si="184"/>
        <v/>
      </c>
      <c r="AP977" s="456"/>
      <c r="AQ977" s="462"/>
    </row>
    <row r="978" spans="1:43" ht="126" outlineLevel="2">
      <c r="A978" s="455" t="e">
        <f>IF(C977&lt;&gt;"",$C$8:C977,A977)</f>
        <v>#VALUE!</v>
      </c>
      <c r="B978" s="443" t="str">
        <f>IF(C978&lt;&gt;"",COUNTA($C$8:C978),"")</f>
        <v/>
      </c>
      <c r="C978" s="443"/>
      <c r="D978" s="452"/>
      <c r="E978" s="453"/>
      <c r="F978" s="453"/>
      <c r="G978" s="453"/>
      <c r="H978" s="453"/>
      <c r="I978" s="453"/>
      <c r="J978" s="453"/>
      <c r="K978" s="456"/>
      <c r="L978" s="457"/>
      <c r="M978" s="458" t="str">
        <f>IF(K978&lt;&gt;"",VLOOKUP(K978,'DON GIA'!$S$1:$U$19,3,0),"")</f>
        <v/>
      </c>
      <c r="N978" s="458" t="str">
        <f>IF(K978&lt;&gt;"",VLOOKUP(K978,'DON GIA'!$S$1:$V$19,4,0),"")</f>
        <v/>
      </c>
      <c r="O978" s="458" t="str">
        <f t="shared" si="181"/>
        <v/>
      </c>
      <c r="P978" s="458" t="str">
        <f t="shared" si="182"/>
        <v/>
      </c>
      <c r="Q978" s="452" t="s">
        <v>35</v>
      </c>
      <c r="R978" s="453"/>
      <c r="S978" s="453"/>
      <c r="T978" s="459" t="str">
        <f>IF(Q978&lt;&gt;"",VLOOKUP(Q978,'DON GIA'!$H$1:$K$103,4,0),"")</f>
        <v/>
      </c>
      <c r="U978" s="459" t="str">
        <f t="shared" si="185"/>
        <v/>
      </c>
      <c r="V978" s="456" t="s">
        <v>1080</v>
      </c>
      <c r="W978" s="453" t="s">
        <v>27</v>
      </c>
      <c r="X978" s="460">
        <v>4.75</v>
      </c>
      <c r="Y978" s="461"/>
      <c r="Z978" s="459">
        <f>IF(V978&lt;&gt;"",VLOOKUP(V978,'DON GIA'!$A$1:$D$346,4,0),"")</f>
        <v>10375629</v>
      </c>
      <c r="AA978" s="459">
        <f t="shared" si="186"/>
        <v>49284237.75</v>
      </c>
      <c r="AB978" s="452"/>
      <c r="AC978" s="452" t="s">
        <v>29</v>
      </c>
      <c r="AD978" s="452" t="s">
        <v>30</v>
      </c>
      <c r="AE978" s="452" t="s">
        <v>31</v>
      </c>
      <c r="AF978" s="452" t="s">
        <v>34</v>
      </c>
      <c r="AG978" s="453"/>
      <c r="AH978" s="452"/>
      <c r="AI978" s="453"/>
      <c r="AJ978" s="453"/>
      <c r="AK978" s="459" t="str">
        <f>IF(AH978&lt;&gt;"",VLOOKUP(AH978,'DON GIA'!$M$1:$P$9,4,0),"")</f>
        <v/>
      </c>
      <c r="AL978" s="459" t="str">
        <f t="shared" si="183"/>
        <v/>
      </c>
      <c r="AM978" s="453"/>
      <c r="AN978" s="453"/>
      <c r="AO978" s="449" t="str">
        <f t="shared" si="184"/>
        <v/>
      </c>
      <c r="AP978" s="456"/>
      <c r="AQ978" s="462"/>
    </row>
    <row r="979" spans="1:43" ht="94.5" outlineLevel="2">
      <c r="A979" s="455" t="e">
        <f>IF(C978&lt;&gt;"",$C$8:C978,A978)</f>
        <v>#VALUE!</v>
      </c>
      <c r="B979" s="443" t="str">
        <f>IF(C979&lt;&gt;"",COUNTA($C$8:C979),"")</f>
        <v/>
      </c>
      <c r="C979" s="443"/>
      <c r="D979" s="452"/>
      <c r="E979" s="453"/>
      <c r="F979" s="453"/>
      <c r="G979" s="453"/>
      <c r="H979" s="453"/>
      <c r="I979" s="453"/>
      <c r="J979" s="453"/>
      <c r="K979" s="456"/>
      <c r="L979" s="457"/>
      <c r="M979" s="458" t="str">
        <f>IF(K979&lt;&gt;"",VLOOKUP(K979,'DON GIA'!$S$1:$U$19,3,0),"")</f>
        <v/>
      </c>
      <c r="N979" s="458" t="str">
        <f>IF(K979&lt;&gt;"",VLOOKUP(K979,'DON GIA'!$S$1:$V$19,4,0),"")</f>
        <v/>
      </c>
      <c r="O979" s="458" t="str">
        <f t="shared" si="181"/>
        <v/>
      </c>
      <c r="P979" s="458" t="str">
        <f t="shared" si="182"/>
        <v/>
      </c>
      <c r="Q979" s="452" t="s">
        <v>35</v>
      </c>
      <c r="R979" s="453"/>
      <c r="S979" s="453"/>
      <c r="T979" s="459" t="str">
        <f>IF(Q979&lt;&gt;"",VLOOKUP(Q979,'DON GIA'!$H$1:$K$103,4,0),"")</f>
        <v/>
      </c>
      <c r="U979" s="459" t="str">
        <f t="shared" si="185"/>
        <v/>
      </c>
      <c r="V979" s="456" t="s">
        <v>1231</v>
      </c>
      <c r="W979" s="453" t="s">
        <v>27</v>
      </c>
      <c r="X979" s="460">
        <v>6.12</v>
      </c>
      <c r="Y979" s="461"/>
      <c r="Z979" s="459">
        <f>IF(V979&lt;&gt;"",VLOOKUP(V979,'DON GIA'!$A$1:$D$346,4,0),"")</f>
        <v>299700</v>
      </c>
      <c r="AA979" s="459">
        <f t="shared" si="186"/>
        <v>1834164</v>
      </c>
      <c r="AB979" s="452"/>
      <c r="AC979" s="452" t="s">
        <v>194</v>
      </c>
      <c r="AD979" s="452" t="s">
        <v>36</v>
      </c>
      <c r="AE979" s="452" t="s">
        <v>316</v>
      </c>
      <c r="AF979" s="452" t="s">
        <v>41</v>
      </c>
      <c r="AG979" s="453"/>
      <c r="AH979" s="452"/>
      <c r="AI979" s="453"/>
      <c r="AJ979" s="453"/>
      <c r="AK979" s="459" t="str">
        <f>IF(AH979&lt;&gt;"",VLOOKUP(AH979,'DON GIA'!$M$1:$P$9,4,0),"")</f>
        <v/>
      </c>
      <c r="AL979" s="459" t="str">
        <f t="shared" si="183"/>
        <v/>
      </c>
      <c r="AM979" s="453"/>
      <c r="AN979" s="453"/>
      <c r="AO979" s="449" t="str">
        <f t="shared" si="184"/>
        <v/>
      </c>
      <c r="AP979" s="456"/>
      <c r="AQ979" s="462"/>
    </row>
    <row r="980" spans="1:43" ht="63" outlineLevel="2">
      <c r="A980" s="455" t="e">
        <f>IF(C979&lt;&gt;"",$C$8:C979,A979)</f>
        <v>#VALUE!</v>
      </c>
      <c r="B980" s="443" t="str">
        <f>IF(C980&lt;&gt;"",COUNTA($C$8:C980),"")</f>
        <v/>
      </c>
      <c r="C980" s="443"/>
      <c r="D980" s="452"/>
      <c r="E980" s="453"/>
      <c r="F980" s="453"/>
      <c r="G980" s="453"/>
      <c r="H980" s="453"/>
      <c r="I980" s="453"/>
      <c r="J980" s="453"/>
      <c r="K980" s="456"/>
      <c r="L980" s="457"/>
      <c r="M980" s="458" t="str">
        <f>IF(K980&lt;&gt;"",VLOOKUP(K980,'DON GIA'!$S$1:$U$19,3,0),"")</f>
        <v/>
      </c>
      <c r="N980" s="458" t="str">
        <f>IF(K980&lt;&gt;"",VLOOKUP(K980,'DON GIA'!$S$1:$V$19,4,0),"")</f>
        <v/>
      </c>
      <c r="O980" s="458" t="str">
        <f t="shared" si="181"/>
        <v/>
      </c>
      <c r="P980" s="458" t="str">
        <f t="shared" si="182"/>
        <v/>
      </c>
      <c r="Q980" s="452" t="s">
        <v>35</v>
      </c>
      <c r="R980" s="453"/>
      <c r="S980" s="453"/>
      <c r="T980" s="459" t="str">
        <f>IF(Q980&lt;&gt;"",VLOOKUP(Q980,'DON GIA'!$H$1:$K$103,4,0),"")</f>
        <v/>
      </c>
      <c r="U980" s="459" t="str">
        <f t="shared" si="185"/>
        <v/>
      </c>
      <c r="V980" s="456" t="s">
        <v>1057</v>
      </c>
      <c r="W980" s="453" t="s">
        <v>27</v>
      </c>
      <c r="X980" s="460">
        <v>29.07</v>
      </c>
      <c r="Y980" s="461"/>
      <c r="Z980" s="459">
        <f>IF(V980&lt;&gt;"",VLOOKUP(V980,'DON GIA'!$A$1:$D$346,4,0),"")</f>
        <v>1229116</v>
      </c>
      <c r="AA980" s="459">
        <f t="shared" si="186"/>
        <v>35730402.119999997</v>
      </c>
      <c r="AB980" s="452"/>
      <c r="AC980" s="452" t="s">
        <v>29</v>
      </c>
      <c r="AD980" s="452" t="s">
        <v>30</v>
      </c>
      <c r="AE980" s="452" t="s">
        <v>31</v>
      </c>
      <c r="AF980" s="452" t="s">
        <v>136</v>
      </c>
      <c r="AG980" s="453"/>
      <c r="AH980" s="452"/>
      <c r="AI980" s="453"/>
      <c r="AJ980" s="453"/>
      <c r="AK980" s="459" t="str">
        <f>IF(AH980&lt;&gt;"",VLOOKUP(AH980,'DON GIA'!$M$1:$P$9,4,0),"")</f>
        <v/>
      </c>
      <c r="AL980" s="459" t="str">
        <f t="shared" si="183"/>
        <v/>
      </c>
      <c r="AM980" s="453"/>
      <c r="AN980" s="453"/>
      <c r="AO980" s="449" t="str">
        <f t="shared" si="184"/>
        <v/>
      </c>
      <c r="AP980" s="456"/>
      <c r="AQ980" s="462"/>
    </row>
    <row r="981" spans="1:43" ht="63" outlineLevel="2">
      <c r="A981" s="455" t="e">
        <f>IF(C980&lt;&gt;"",$C$8:C980,A980)</f>
        <v>#VALUE!</v>
      </c>
      <c r="B981" s="443" t="str">
        <f>IF(C981&lt;&gt;"",COUNTA($C$8:C981),"")</f>
        <v/>
      </c>
      <c r="C981" s="443"/>
      <c r="D981" s="452"/>
      <c r="E981" s="453"/>
      <c r="F981" s="453"/>
      <c r="G981" s="453"/>
      <c r="H981" s="453"/>
      <c r="I981" s="453"/>
      <c r="J981" s="453"/>
      <c r="K981" s="456"/>
      <c r="L981" s="457"/>
      <c r="M981" s="458" t="str">
        <f>IF(K981&lt;&gt;"",VLOOKUP(K981,'DON GIA'!$S$1:$U$19,3,0),"")</f>
        <v/>
      </c>
      <c r="N981" s="458" t="str">
        <f>IF(K981&lt;&gt;"",VLOOKUP(K981,'DON GIA'!$S$1:$V$19,4,0),"")</f>
        <v/>
      </c>
      <c r="O981" s="458" t="str">
        <f t="shared" si="181"/>
        <v/>
      </c>
      <c r="P981" s="458" t="str">
        <f t="shared" si="182"/>
        <v/>
      </c>
      <c r="Q981" s="452" t="s">
        <v>35</v>
      </c>
      <c r="R981" s="453"/>
      <c r="S981" s="453"/>
      <c r="T981" s="459" t="str">
        <f>IF(Q981&lt;&gt;"",VLOOKUP(Q981,'DON GIA'!$H$1:$K$103,4,0),"")</f>
        <v/>
      </c>
      <c r="U981" s="459" t="str">
        <f t="shared" si="185"/>
        <v/>
      </c>
      <c r="V981" s="456" t="s">
        <v>1222</v>
      </c>
      <c r="W981" s="453" t="s">
        <v>27</v>
      </c>
      <c r="X981" s="460">
        <v>10.45</v>
      </c>
      <c r="Y981" s="461"/>
      <c r="Z981" s="459">
        <f>IF(V981&lt;&gt;"",VLOOKUP(V981,'DON GIA'!$A$1:$D$346,4,0),"")</f>
        <v>572213</v>
      </c>
      <c r="AA981" s="459">
        <f t="shared" si="186"/>
        <v>5979625.8499999996</v>
      </c>
      <c r="AB981" s="452"/>
      <c r="AC981" s="452"/>
      <c r="AD981" s="452"/>
      <c r="AE981" s="452"/>
      <c r="AF981" s="452"/>
      <c r="AG981" s="453"/>
      <c r="AH981" s="452"/>
      <c r="AI981" s="453"/>
      <c r="AJ981" s="453"/>
      <c r="AK981" s="459" t="str">
        <f>IF(AH981&lt;&gt;"",VLOOKUP(AH981,'DON GIA'!$M$1:$P$9,4,0),"")</f>
        <v/>
      </c>
      <c r="AL981" s="459" t="str">
        <f t="shared" si="183"/>
        <v/>
      </c>
      <c r="AM981" s="453"/>
      <c r="AN981" s="453"/>
      <c r="AO981" s="449" t="str">
        <f t="shared" si="184"/>
        <v/>
      </c>
      <c r="AP981" s="456"/>
      <c r="AQ981" s="462"/>
    </row>
    <row r="982" spans="1:43" ht="63" outlineLevel="2">
      <c r="A982" s="455" t="e">
        <f>IF(C981&lt;&gt;"",$C$8:C981,A981)</f>
        <v>#VALUE!</v>
      </c>
      <c r="B982" s="443" t="str">
        <f>IF(C982&lt;&gt;"",COUNTA($C$8:C982),"")</f>
        <v/>
      </c>
      <c r="C982" s="443"/>
      <c r="D982" s="452"/>
      <c r="E982" s="453"/>
      <c r="F982" s="453"/>
      <c r="G982" s="453"/>
      <c r="H982" s="453"/>
      <c r="I982" s="453"/>
      <c r="J982" s="453"/>
      <c r="K982" s="456"/>
      <c r="L982" s="457"/>
      <c r="M982" s="458" t="str">
        <f>IF(K982&lt;&gt;"",VLOOKUP(K982,'DON GIA'!$S$1:$U$19,3,0),"")</f>
        <v/>
      </c>
      <c r="N982" s="458" t="str">
        <f>IF(K982&lt;&gt;"",VLOOKUP(K982,'DON GIA'!$S$1:$V$19,4,0),"")</f>
        <v/>
      </c>
      <c r="O982" s="458" t="str">
        <f t="shared" si="181"/>
        <v/>
      </c>
      <c r="P982" s="458" t="str">
        <f t="shared" si="182"/>
        <v/>
      </c>
      <c r="Q982" s="452" t="s">
        <v>35</v>
      </c>
      <c r="R982" s="453"/>
      <c r="S982" s="453"/>
      <c r="T982" s="459" t="str">
        <f>IF(Q982&lt;&gt;"",VLOOKUP(Q982,'DON GIA'!$H$1:$K$103,4,0),"")</f>
        <v/>
      </c>
      <c r="U982" s="459" t="str">
        <f t="shared" si="185"/>
        <v/>
      </c>
      <c r="V982" s="456" t="s">
        <v>1232</v>
      </c>
      <c r="W982" s="453" t="s">
        <v>27</v>
      </c>
      <c r="X982" s="460">
        <v>4.75</v>
      </c>
      <c r="Y982" s="461"/>
      <c r="Z982" s="459">
        <f>IF(V982&lt;&gt;"",VLOOKUP(V982,'DON GIA'!$A$1:$D$346,4,0),"")</f>
        <v>319680</v>
      </c>
      <c r="AA982" s="459">
        <f t="shared" si="186"/>
        <v>1518480</v>
      </c>
      <c r="AB982" s="452"/>
      <c r="AC982" s="452"/>
      <c r="AD982" s="452"/>
      <c r="AE982" s="452"/>
      <c r="AF982" s="452"/>
      <c r="AG982" s="453"/>
      <c r="AH982" s="452"/>
      <c r="AI982" s="453"/>
      <c r="AJ982" s="453"/>
      <c r="AK982" s="459" t="str">
        <f>IF(AH982&lt;&gt;"",VLOOKUP(AH982,'DON GIA'!$M$1:$P$9,4,0),"")</f>
        <v/>
      </c>
      <c r="AL982" s="459" t="str">
        <f t="shared" si="183"/>
        <v/>
      </c>
      <c r="AM982" s="453"/>
      <c r="AN982" s="453"/>
      <c r="AO982" s="449" t="str">
        <f t="shared" si="184"/>
        <v/>
      </c>
      <c r="AP982" s="456"/>
      <c r="AQ982" s="462"/>
    </row>
    <row r="983" spans="1:43" ht="63" outlineLevel="2">
      <c r="A983" s="455" t="e">
        <f>IF(C982&lt;&gt;"",$C$8:C982,A982)</f>
        <v>#VALUE!</v>
      </c>
      <c r="B983" s="443" t="str">
        <f>IF(C983&lt;&gt;"",COUNTA($C$8:C983),"")</f>
        <v/>
      </c>
      <c r="C983" s="443"/>
      <c r="D983" s="452"/>
      <c r="E983" s="453"/>
      <c r="F983" s="453"/>
      <c r="G983" s="453"/>
      <c r="H983" s="453"/>
      <c r="I983" s="453"/>
      <c r="J983" s="453"/>
      <c r="K983" s="456"/>
      <c r="L983" s="457"/>
      <c r="M983" s="458" t="str">
        <f>IF(K983&lt;&gt;"",VLOOKUP(K983,'DON GIA'!$S$1:$U$19,3,0),"")</f>
        <v/>
      </c>
      <c r="N983" s="458" t="str">
        <f>IF(K983&lt;&gt;"",VLOOKUP(K983,'DON GIA'!$S$1:$V$19,4,0),"")</f>
        <v/>
      </c>
      <c r="O983" s="458" t="str">
        <f t="shared" si="181"/>
        <v/>
      </c>
      <c r="P983" s="458" t="str">
        <f t="shared" si="182"/>
        <v/>
      </c>
      <c r="Q983" s="452" t="s">
        <v>35</v>
      </c>
      <c r="R983" s="453"/>
      <c r="S983" s="453"/>
      <c r="T983" s="459" t="str">
        <f>IF(Q983&lt;&gt;"",VLOOKUP(Q983,'DON GIA'!$H$1:$K$103,4,0),"")</f>
        <v/>
      </c>
      <c r="U983" s="459" t="str">
        <f t="shared" si="185"/>
        <v/>
      </c>
      <c r="V983" s="456" t="s">
        <v>1054</v>
      </c>
      <c r="W983" s="453" t="s">
        <v>27</v>
      </c>
      <c r="X983" s="460">
        <v>2.94</v>
      </c>
      <c r="Y983" s="461"/>
      <c r="Z983" s="459">
        <f>IF(V983&lt;&gt;"",VLOOKUP(V983,'DON GIA'!$A$1:$D$346,4,0),"")</f>
        <v>1398600</v>
      </c>
      <c r="AA983" s="459">
        <f t="shared" si="186"/>
        <v>4111884</v>
      </c>
      <c r="AB983" s="452"/>
      <c r="AC983" s="452"/>
      <c r="AD983" s="452"/>
      <c r="AE983" s="452"/>
      <c r="AF983" s="452"/>
      <c r="AG983" s="453"/>
      <c r="AH983" s="452"/>
      <c r="AI983" s="453"/>
      <c r="AJ983" s="453"/>
      <c r="AK983" s="459" t="str">
        <f>IF(AH983&lt;&gt;"",VLOOKUP(AH983,'DON GIA'!$M$1:$P$9,4,0),"")</f>
        <v/>
      </c>
      <c r="AL983" s="459" t="str">
        <f t="shared" si="183"/>
        <v/>
      </c>
      <c r="AM983" s="453"/>
      <c r="AN983" s="453"/>
      <c r="AO983" s="449" t="str">
        <f t="shared" si="184"/>
        <v/>
      </c>
      <c r="AP983" s="456"/>
      <c r="AQ983" s="462"/>
    </row>
    <row r="984" spans="1:43" ht="63" outlineLevel="2">
      <c r="A984" s="455" t="e">
        <f>IF(C983&lt;&gt;"",$C$8:C983,A983)</f>
        <v>#VALUE!</v>
      </c>
      <c r="B984" s="443" t="str">
        <f>IF(C984&lt;&gt;"",COUNTA($C$8:C984),"")</f>
        <v/>
      </c>
      <c r="C984" s="443"/>
      <c r="D984" s="452"/>
      <c r="E984" s="453"/>
      <c r="F984" s="453"/>
      <c r="G984" s="453"/>
      <c r="H984" s="453"/>
      <c r="I984" s="453"/>
      <c r="J984" s="453"/>
      <c r="K984" s="456"/>
      <c r="L984" s="457"/>
      <c r="M984" s="458" t="str">
        <f>IF(K984&lt;&gt;"",VLOOKUP(K984,'DON GIA'!$S$1:$U$19,3,0),"")</f>
        <v/>
      </c>
      <c r="N984" s="458" t="str">
        <f>IF(K984&lt;&gt;"",VLOOKUP(K984,'DON GIA'!$S$1:$V$19,4,0),"")</f>
        <v/>
      </c>
      <c r="O984" s="458" t="str">
        <f t="shared" si="181"/>
        <v/>
      </c>
      <c r="P984" s="458" t="str">
        <f t="shared" si="182"/>
        <v/>
      </c>
      <c r="Q984" s="452" t="s">
        <v>35</v>
      </c>
      <c r="R984" s="453"/>
      <c r="S984" s="453"/>
      <c r="T984" s="459" t="str">
        <f>IF(Q984&lt;&gt;"",VLOOKUP(Q984,'DON GIA'!$H$1:$K$103,4,0),"")</f>
        <v/>
      </c>
      <c r="U984" s="459" t="str">
        <f t="shared" si="185"/>
        <v/>
      </c>
      <c r="V984" s="456" t="s">
        <v>1194</v>
      </c>
      <c r="W984" s="453" t="s">
        <v>27</v>
      </c>
      <c r="X984" s="460">
        <v>1.68</v>
      </c>
      <c r="Y984" s="461"/>
      <c r="Z984" s="459">
        <f>IF(V984&lt;&gt;"",VLOOKUP(V984,'DON GIA'!$A$1:$D$346,4,0),"")</f>
        <v>292949</v>
      </c>
      <c r="AA984" s="459">
        <f t="shared" si="186"/>
        <v>492154.32</v>
      </c>
      <c r="AB984" s="452"/>
      <c r="AC984" s="452"/>
      <c r="AD984" s="452"/>
      <c r="AE984" s="452"/>
      <c r="AF984" s="452"/>
      <c r="AG984" s="453"/>
      <c r="AH984" s="452"/>
      <c r="AI984" s="453"/>
      <c r="AJ984" s="453"/>
      <c r="AK984" s="459" t="str">
        <f>IF(AH984&lt;&gt;"",VLOOKUP(AH984,'DON GIA'!$M$1:$P$9,4,0),"")</f>
        <v/>
      </c>
      <c r="AL984" s="459" t="str">
        <f t="shared" si="183"/>
        <v/>
      </c>
      <c r="AM984" s="453"/>
      <c r="AN984" s="453"/>
      <c r="AO984" s="449" t="str">
        <f t="shared" si="184"/>
        <v/>
      </c>
      <c r="AP984" s="456"/>
      <c r="AQ984" s="462"/>
    </row>
    <row r="985" spans="1:43" ht="63" outlineLevel="2">
      <c r="A985" s="455" t="e">
        <f>IF(C984&lt;&gt;"",$C$8:C984,A984)</f>
        <v>#VALUE!</v>
      </c>
      <c r="B985" s="443" t="str">
        <f>IF(C985&lt;&gt;"",COUNTA($C$8:C985),"")</f>
        <v/>
      </c>
      <c r="C985" s="443"/>
      <c r="D985" s="452"/>
      <c r="E985" s="453"/>
      <c r="F985" s="453"/>
      <c r="G985" s="453"/>
      <c r="H985" s="453"/>
      <c r="I985" s="453"/>
      <c r="J985" s="453"/>
      <c r="K985" s="456"/>
      <c r="L985" s="457"/>
      <c r="M985" s="458" t="str">
        <f>IF(K985&lt;&gt;"",VLOOKUP(K985,'DON GIA'!$S$1:$U$19,3,0),"")</f>
        <v/>
      </c>
      <c r="N985" s="458" t="str">
        <f>IF(K985&lt;&gt;"",VLOOKUP(K985,'DON GIA'!$S$1:$V$19,4,0),"")</f>
        <v/>
      </c>
      <c r="O985" s="458" t="str">
        <f t="shared" si="181"/>
        <v/>
      </c>
      <c r="P985" s="458" t="str">
        <f t="shared" si="182"/>
        <v/>
      </c>
      <c r="Q985" s="452" t="s">
        <v>35</v>
      </c>
      <c r="R985" s="453"/>
      <c r="S985" s="453"/>
      <c r="T985" s="459" t="str">
        <f>IF(Q985&lt;&gt;"",VLOOKUP(Q985,'DON GIA'!$H$1:$K$103,4,0),"")</f>
        <v/>
      </c>
      <c r="U985" s="459" t="str">
        <f t="shared" si="185"/>
        <v/>
      </c>
      <c r="V985" s="456" t="s">
        <v>1009</v>
      </c>
      <c r="W985" s="453" t="s">
        <v>27</v>
      </c>
      <c r="X985" s="460">
        <v>28.8</v>
      </c>
      <c r="Y985" s="461"/>
      <c r="Z985" s="459">
        <f>IF(V985&lt;&gt;"",VLOOKUP(V985,'DON GIA'!$A$1:$D$346,4,0),"")</f>
        <v>282038</v>
      </c>
      <c r="AA985" s="459">
        <f t="shared" si="186"/>
        <v>8122694.4000000004</v>
      </c>
      <c r="AB985" s="452"/>
      <c r="AC985" s="452"/>
      <c r="AD985" s="452"/>
      <c r="AE985" s="452"/>
      <c r="AF985" s="452"/>
      <c r="AG985" s="453"/>
      <c r="AH985" s="452"/>
      <c r="AI985" s="453"/>
      <c r="AJ985" s="453"/>
      <c r="AK985" s="459" t="str">
        <f>IF(AH985&lt;&gt;"",VLOOKUP(AH985,'DON GIA'!$M$1:$P$9,4,0),"")</f>
        <v/>
      </c>
      <c r="AL985" s="459" t="str">
        <f t="shared" si="183"/>
        <v/>
      </c>
      <c r="AM985" s="453"/>
      <c r="AN985" s="453"/>
      <c r="AO985" s="449" t="str">
        <f t="shared" si="184"/>
        <v/>
      </c>
      <c r="AP985" s="456"/>
      <c r="AQ985" s="462"/>
    </row>
    <row r="986" spans="1:43" ht="63" outlineLevel="2">
      <c r="A986" s="455" t="e">
        <f>IF(C985&lt;&gt;"",$C$8:C985,A985)</f>
        <v>#VALUE!</v>
      </c>
      <c r="B986" s="443" t="str">
        <f>IF(C986&lt;&gt;"",COUNTA($C$8:C986),"")</f>
        <v/>
      </c>
      <c r="C986" s="443"/>
      <c r="D986" s="452"/>
      <c r="E986" s="453"/>
      <c r="F986" s="453"/>
      <c r="G986" s="453"/>
      <c r="H986" s="453"/>
      <c r="I986" s="453"/>
      <c r="J986" s="453"/>
      <c r="K986" s="456"/>
      <c r="L986" s="457"/>
      <c r="M986" s="458" t="str">
        <f>IF(K986&lt;&gt;"",VLOOKUP(K986,'DON GIA'!$S$1:$U$19,3,0),"")</f>
        <v/>
      </c>
      <c r="N986" s="458" t="str">
        <f>IF(K986&lt;&gt;"",VLOOKUP(K986,'DON GIA'!$S$1:$V$19,4,0),"")</f>
        <v/>
      </c>
      <c r="O986" s="458" t="str">
        <f t="shared" si="181"/>
        <v/>
      </c>
      <c r="P986" s="458" t="str">
        <f t="shared" si="182"/>
        <v/>
      </c>
      <c r="Q986" s="452" t="s">
        <v>35</v>
      </c>
      <c r="R986" s="453"/>
      <c r="S986" s="453"/>
      <c r="T986" s="459" t="str">
        <f>IF(Q986&lt;&gt;"",VLOOKUP(Q986,'DON GIA'!$H$1:$K$103,4,0),"")</f>
        <v/>
      </c>
      <c r="U986" s="459" t="str">
        <f t="shared" si="185"/>
        <v/>
      </c>
      <c r="V986" s="456" t="s">
        <v>1091</v>
      </c>
      <c r="W986" s="453" t="s">
        <v>27</v>
      </c>
      <c r="X986" s="460">
        <v>31.04</v>
      </c>
      <c r="Y986" s="461"/>
      <c r="Z986" s="459">
        <f>IF(V986&lt;&gt;"",VLOOKUP(V986,'DON GIA'!$A$1:$D$346,4,0),"")</f>
        <v>161275</v>
      </c>
      <c r="AA986" s="459">
        <f t="shared" si="186"/>
        <v>5005976</v>
      </c>
      <c r="AB986" s="452"/>
      <c r="AC986" s="452"/>
      <c r="AD986" s="452"/>
      <c r="AE986" s="452"/>
      <c r="AF986" s="452"/>
      <c r="AG986" s="453"/>
      <c r="AH986" s="452"/>
      <c r="AI986" s="453"/>
      <c r="AJ986" s="453"/>
      <c r="AK986" s="459" t="str">
        <f>IF(AH986&lt;&gt;"",VLOOKUP(AH986,'DON GIA'!$M$1:$P$9,4,0),"")</f>
        <v/>
      </c>
      <c r="AL986" s="459" t="str">
        <f t="shared" si="183"/>
        <v/>
      </c>
      <c r="AM986" s="453"/>
      <c r="AN986" s="453"/>
      <c r="AO986" s="449" t="str">
        <f t="shared" si="184"/>
        <v/>
      </c>
      <c r="AP986" s="456"/>
      <c r="AQ986" s="462"/>
    </row>
    <row r="987" spans="1:43" ht="63" outlineLevel="2">
      <c r="A987" s="455" t="e">
        <f>IF(C986&lt;&gt;"",$C$8:C986,A986)</f>
        <v>#VALUE!</v>
      </c>
      <c r="B987" s="443" t="str">
        <f>IF(C987&lt;&gt;"",COUNTA($C$8:C987),"")</f>
        <v/>
      </c>
      <c r="C987" s="443"/>
      <c r="D987" s="452"/>
      <c r="E987" s="453"/>
      <c r="F987" s="453"/>
      <c r="G987" s="453"/>
      <c r="H987" s="453"/>
      <c r="I987" s="453"/>
      <c r="J987" s="453"/>
      <c r="K987" s="456"/>
      <c r="L987" s="457"/>
      <c r="M987" s="458" t="str">
        <f>IF(K987&lt;&gt;"",VLOOKUP(K987,'DON GIA'!$S$1:$U$19,3,0),"")</f>
        <v/>
      </c>
      <c r="N987" s="458" t="str">
        <f>IF(K987&lt;&gt;"",VLOOKUP(K987,'DON GIA'!$S$1:$V$19,4,0),"")</f>
        <v/>
      </c>
      <c r="O987" s="458" t="str">
        <f t="shared" si="181"/>
        <v/>
      </c>
      <c r="P987" s="458" t="str">
        <f t="shared" si="182"/>
        <v/>
      </c>
      <c r="Q987" s="452" t="s">
        <v>35</v>
      </c>
      <c r="R987" s="453"/>
      <c r="S987" s="453"/>
      <c r="T987" s="459" t="str">
        <f>IF(Q987&lt;&gt;"",VLOOKUP(Q987,'DON GIA'!$H$1:$K$103,4,0),"")</f>
        <v/>
      </c>
      <c r="U987" s="459" t="str">
        <f t="shared" si="185"/>
        <v/>
      </c>
      <c r="V987" s="456" t="s">
        <v>1193</v>
      </c>
      <c r="W987" s="453" t="s">
        <v>27</v>
      </c>
      <c r="X987" s="460">
        <v>45.81</v>
      </c>
      <c r="Y987" s="461"/>
      <c r="Z987" s="459">
        <f>IF(V987&lt;&gt;"",VLOOKUP(V987,'DON GIA'!$A$1:$D$346,4,0),"")</f>
        <v>109890</v>
      </c>
      <c r="AA987" s="459">
        <f t="shared" si="186"/>
        <v>5034060.9000000004</v>
      </c>
      <c r="AB987" s="452"/>
      <c r="AC987" s="452"/>
      <c r="AD987" s="452"/>
      <c r="AE987" s="452"/>
      <c r="AF987" s="452"/>
      <c r="AG987" s="453"/>
      <c r="AH987" s="452"/>
      <c r="AI987" s="453"/>
      <c r="AJ987" s="453"/>
      <c r="AK987" s="459" t="str">
        <f>IF(AH987&lt;&gt;"",VLOOKUP(AH987,'DON GIA'!$M$1:$P$9,4,0),"")</f>
        <v/>
      </c>
      <c r="AL987" s="459" t="str">
        <f t="shared" si="183"/>
        <v/>
      </c>
      <c r="AM987" s="453"/>
      <c r="AN987" s="453"/>
      <c r="AO987" s="449" t="str">
        <f t="shared" si="184"/>
        <v/>
      </c>
      <c r="AP987" s="456"/>
      <c r="AQ987" s="462"/>
    </row>
    <row r="988" spans="1:43" ht="63" outlineLevel="2">
      <c r="A988" s="455" t="e">
        <f>IF(C987&lt;&gt;"",$C$8:C987,A987)</f>
        <v>#VALUE!</v>
      </c>
      <c r="B988" s="443" t="str">
        <f>IF(C988&lt;&gt;"",COUNTA($C$8:C988),"")</f>
        <v/>
      </c>
      <c r="C988" s="443"/>
      <c r="D988" s="452"/>
      <c r="E988" s="453"/>
      <c r="F988" s="453"/>
      <c r="G988" s="453"/>
      <c r="H988" s="453"/>
      <c r="I988" s="453"/>
      <c r="J988" s="453"/>
      <c r="K988" s="456"/>
      <c r="L988" s="457"/>
      <c r="M988" s="458" t="str">
        <f>IF(K988&lt;&gt;"",VLOOKUP(K988,'DON GIA'!$S$1:$U$19,3,0),"")</f>
        <v/>
      </c>
      <c r="N988" s="458" t="str">
        <f>IF(K988&lt;&gt;"",VLOOKUP(K988,'DON GIA'!$S$1:$V$19,4,0),"")</f>
        <v/>
      </c>
      <c r="O988" s="458" t="str">
        <f t="shared" si="181"/>
        <v/>
      </c>
      <c r="P988" s="458" t="str">
        <f t="shared" si="182"/>
        <v/>
      </c>
      <c r="Q988" s="452" t="s">
        <v>35</v>
      </c>
      <c r="R988" s="453"/>
      <c r="S988" s="453"/>
      <c r="T988" s="459" t="str">
        <f>IF(Q988&lt;&gt;"",VLOOKUP(Q988,'DON GIA'!$H$1:$K$103,4,0),"")</f>
        <v/>
      </c>
      <c r="U988" s="459" t="str">
        <f t="shared" si="185"/>
        <v/>
      </c>
      <c r="V988" s="456" t="s">
        <v>1233</v>
      </c>
      <c r="W988" s="453" t="s">
        <v>27</v>
      </c>
      <c r="X988" s="460">
        <v>1.54</v>
      </c>
      <c r="Y988" s="461"/>
      <c r="Z988" s="459">
        <f>IF(V988&lt;&gt;"",VLOOKUP(V988,'DON GIA'!$A$1:$D$346,4,0),"")</f>
        <v>1398600</v>
      </c>
      <c r="AA988" s="459">
        <f t="shared" si="186"/>
        <v>2153844</v>
      </c>
      <c r="AB988" s="452"/>
      <c r="AC988" s="452"/>
      <c r="AD988" s="452"/>
      <c r="AE988" s="452"/>
      <c r="AF988" s="452"/>
      <c r="AG988" s="453"/>
      <c r="AH988" s="452"/>
      <c r="AI988" s="453"/>
      <c r="AJ988" s="453"/>
      <c r="AK988" s="459" t="str">
        <f>IF(AH988&lt;&gt;"",VLOOKUP(AH988,'DON GIA'!$M$1:$P$9,4,0),"")</f>
        <v/>
      </c>
      <c r="AL988" s="459" t="str">
        <f t="shared" si="183"/>
        <v/>
      </c>
      <c r="AM988" s="453"/>
      <c r="AN988" s="453"/>
      <c r="AO988" s="449" t="str">
        <f t="shared" si="184"/>
        <v/>
      </c>
      <c r="AP988" s="456"/>
      <c r="AQ988" s="462"/>
    </row>
    <row r="989" spans="1:43" ht="63" outlineLevel="2">
      <c r="A989" s="455" t="e">
        <f>IF(C988&lt;&gt;"",$C$8:C988,A988)</f>
        <v>#VALUE!</v>
      </c>
      <c r="B989" s="443" t="str">
        <f>IF(C989&lt;&gt;"",COUNTA($C$8:C989),"")</f>
        <v/>
      </c>
      <c r="C989" s="443"/>
      <c r="D989" s="452"/>
      <c r="E989" s="453"/>
      <c r="F989" s="453"/>
      <c r="G989" s="453"/>
      <c r="H989" s="453"/>
      <c r="I989" s="453"/>
      <c r="J989" s="453"/>
      <c r="K989" s="456"/>
      <c r="L989" s="457"/>
      <c r="M989" s="458" t="str">
        <f>IF(K989&lt;&gt;"",VLOOKUP(K989,'DON GIA'!$S$1:$U$19,3,0),"")</f>
        <v/>
      </c>
      <c r="N989" s="458" t="str">
        <f>IF(K989&lt;&gt;"",VLOOKUP(K989,'DON GIA'!$S$1:$V$19,4,0),"")</f>
        <v/>
      </c>
      <c r="O989" s="458" t="str">
        <f t="shared" si="181"/>
        <v/>
      </c>
      <c r="P989" s="458" t="str">
        <f t="shared" si="182"/>
        <v/>
      </c>
      <c r="Q989" s="452" t="s">
        <v>35</v>
      </c>
      <c r="R989" s="453"/>
      <c r="S989" s="453"/>
      <c r="T989" s="459" t="str">
        <f>IF(Q989&lt;&gt;"",VLOOKUP(Q989,'DON GIA'!$H$1:$K$103,4,0),"")</f>
        <v/>
      </c>
      <c r="U989" s="459" t="str">
        <f t="shared" si="185"/>
        <v/>
      </c>
      <c r="V989" s="456" t="s">
        <v>1234</v>
      </c>
      <c r="W989" s="453" t="s">
        <v>27</v>
      </c>
      <c r="X989" s="460">
        <v>2.4</v>
      </c>
      <c r="Y989" s="461"/>
      <c r="Z989" s="459">
        <f>IF(V989&lt;&gt;"",VLOOKUP(V989,'DON GIA'!$A$1:$D$346,4,0),"")</f>
        <v>282038</v>
      </c>
      <c r="AA989" s="459">
        <f t="shared" si="186"/>
        <v>676891.2</v>
      </c>
      <c r="AB989" s="452"/>
      <c r="AC989" s="452"/>
      <c r="AD989" s="452"/>
      <c r="AE989" s="452"/>
      <c r="AF989" s="452"/>
      <c r="AG989" s="453"/>
      <c r="AH989" s="452"/>
      <c r="AI989" s="453"/>
      <c r="AJ989" s="453"/>
      <c r="AK989" s="459" t="str">
        <f>IF(AH989&lt;&gt;"",VLOOKUP(AH989,'DON GIA'!$M$1:$P$9,4,0),"")</f>
        <v/>
      </c>
      <c r="AL989" s="459" t="str">
        <f t="shared" si="183"/>
        <v/>
      </c>
      <c r="AM989" s="453"/>
      <c r="AN989" s="453"/>
      <c r="AO989" s="449" t="str">
        <f t="shared" si="184"/>
        <v/>
      </c>
      <c r="AP989" s="456"/>
      <c r="AQ989" s="462"/>
    </row>
    <row r="990" spans="1:43" ht="63" outlineLevel="2">
      <c r="A990" s="455" t="e">
        <f>IF(C989&lt;&gt;"",$C$8:C989,A989)</f>
        <v>#VALUE!</v>
      </c>
      <c r="B990" s="443" t="str">
        <f>IF(C990&lt;&gt;"",COUNTA($C$8:C990),"")</f>
        <v/>
      </c>
      <c r="C990" s="443"/>
      <c r="D990" s="452"/>
      <c r="E990" s="453"/>
      <c r="F990" s="453"/>
      <c r="G990" s="453"/>
      <c r="H990" s="453"/>
      <c r="I990" s="453"/>
      <c r="J990" s="453"/>
      <c r="K990" s="456"/>
      <c r="L990" s="457"/>
      <c r="M990" s="458" t="str">
        <f>IF(K990&lt;&gt;"",VLOOKUP(K990,'DON GIA'!$S$1:$U$19,3,0),"")</f>
        <v/>
      </c>
      <c r="N990" s="458" t="str">
        <f>IF(K990&lt;&gt;"",VLOOKUP(K990,'DON GIA'!$S$1:$V$19,4,0),"")</f>
        <v/>
      </c>
      <c r="O990" s="458" t="str">
        <f t="shared" si="181"/>
        <v/>
      </c>
      <c r="P990" s="458" t="str">
        <f t="shared" si="182"/>
        <v/>
      </c>
      <c r="Q990" s="452" t="s">
        <v>35</v>
      </c>
      <c r="R990" s="453"/>
      <c r="S990" s="453"/>
      <c r="T990" s="459" t="str">
        <f>IF(Q990&lt;&gt;"",VLOOKUP(Q990,'DON GIA'!$H$1:$K$103,4,0),"")</f>
        <v/>
      </c>
      <c r="U990" s="459" t="str">
        <f t="shared" si="185"/>
        <v/>
      </c>
      <c r="V990" s="456" t="s">
        <v>1238</v>
      </c>
      <c r="W990" s="453" t="s">
        <v>42</v>
      </c>
      <c r="X990" s="460">
        <v>1</v>
      </c>
      <c r="Y990" s="461"/>
      <c r="Z990" s="459">
        <f>IF(V990&lt;&gt;"",VLOOKUP(V990,'DON GIA'!$A$1:$D$346,4,0),"")</f>
        <v>8066502</v>
      </c>
      <c r="AA990" s="459">
        <f t="shared" si="186"/>
        <v>8066502</v>
      </c>
      <c r="AB990" s="452"/>
      <c r="AC990" s="452"/>
      <c r="AD990" s="452"/>
      <c r="AE990" s="452"/>
      <c r="AF990" s="452"/>
      <c r="AG990" s="453"/>
      <c r="AH990" s="452"/>
      <c r="AI990" s="453"/>
      <c r="AJ990" s="453"/>
      <c r="AK990" s="459" t="str">
        <f>IF(AH990&lt;&gt;"",VLOOKUP(AH990,'DON GIA'!$M$1:$P$9,4,0),"")</f>
        <v/>
      </c>
      <c r="AL990" s="459" t="str">
        <f t="shared" si="183"/>
        <v/>
      </c>
      <c r="AM990" s="453"/>
      <c r="AN990" s="453"/>
      <c r="AO990" s="449" t="str">
        <f t="shared" si="184"/>
        <v/>
      </c>
      <c r="AP990" s="456"/>
      <c r="AQ990" s="462"/>
    </row>
    <row r="991" spans="1:43" ht="94.5" outlineLevel="2">
      <c r="A991" s="455" t="e">
        <f>IF(C990&lt;&gt;"",$C$8:C990,A990)</f>
        <v>#VALUE!</v>
      </c>
      <c r="B991" s="443" t="str">
        <f>IF(C991&lt;&gt;"",COUNTA($C$8:C991),"")</f>
        <v/>
      </c>
      <c r="C991" s="443"/>
      <c r="D991" s="452"/>
      <c r="E991" s="453"/>
      <c r="F991" s="453"/>
      <c r="G991" s="453"/>
      <c r="H991" s="453"/>
      <c r="I991" s="453"/>
      <c r="J991" s="453"/>
      <c r="K991" s="456"/>
      <c r="L991" s="457"/>
      <c r="M991" s="458" t="str">
        <f>IF(K991&lt;&gt;"",VLOOKUP(K991,'DON GIA'!$S$1:$U$19,3,0),"")</f>
        <v/>
      </c>
      <c r="N991" s="458" t="str">
        <f>IF(K991&lt;&gt;"",VLOOKUP(K991,'DON GIA'!$S$1:$V$19,4,0),"")</f>
        <v/>
      </c>
      <c r="O991" s="458" t="str">
        <f t="shared" si="181"/>
        <v/>
      </c>
      <c r="P991" s="458" t="str">
        <f t="shared" si="182"/>
        <v/>
      </c>
      <c r="Q991" s="452" t="s">
        <v>35</v>
      </c>
      <c r="R991" s="453"/>
      <c r="S991" s="453"/>
      <c r="T991" s="459" t="str">
        <f>IF(Q991&lt;&gt;"",VLOOKUP(Q991,'DON GIA'!$H$1:$K$103,4,0),"")</f>
        <v/>
      </c>
      <c r="U991" s="459" t="str">
        <f t="shared" si="185"/>
        <v/>
      </c>
      <c r="V991" s="456" t="s">
        <v>1239</v>
      </c>
      <c r="W991" s="453" t="s">
        <v>27</v>
      </c>
      <c r="X991" s="460">
        <f>2.6*5.1</f>
        <v>13.26</v>
      </c>
      <c r="Y991" s="461"/>
      <c r="Z991" s="459">
        <f>IF(V991&lt;&gt;"",VLOOKUP(V991,'DON GIA'!$A$1:$D$346,4,0),"")</f>
        <v>269273</v>
      </c>
      <c r="AA991" s="459">
        <f t="shared" si="186"/>
        <v>3570559.98</v>
      </c>
      <c r="AB991" s="452"/>
      <c r="AC991" s="452"/>
      <c r="AD991" s="452"/>
      <c r="AE991" s="452"/>
      <c r="AF991" s="452"/>
      <c r="AG991" s="453"/>
      <c r="AH991" s="452"/>
      <c r="AI991" s="453"/>
      <c r="AJ991" s="453"/>
      <c r="AK991" s="459" t="str">
        <f>IF(AH991&lt;&gt;"",VLOOKUP(AH991,'DON GIA'!$M$1:$P$9,4,0),"")</f>
        <v/>
      </c>
      <c r="AL991" s="459" t="str">
        <f t="shared" si="183"/>
        <v/>
      </c>
      <c r="AM991" s="453"/>
      <c r="AN991" s="453"/>
      <c r="AO991" s="449" t="str">
        <f t="shared" si="184"/>
        <v/>
      </c>
      <c r="AP991" s="456"/>
      <c r="AQ991" s="462"/>
    </row>
    <row r="992" spans="1:43" ht="63" outlineLevel="2">
      <c r="A992" s="455" t="e">
        <f>IF(C991&lt;&gt;"",$C$8:C991,A991)</f>
        <v>#VALUE!</v>
      </c>
      <c r="B992" s="443" t="str">
        <f>IF(C992&lt;&gt;"",COUNTA($C$8:C992),"")</f>
        <v/>
      </c>
      <c r="C992" s="443"/>
      <c r="D992" s="452"/>
      <c r="E992" s="453"/>
      <c r="F992" s="453"/>
      <c r="G992" s="453"/>
      <c r="H992" s="453"/>
      <c r="I992" s="453"/>
      <c r="J992" s="453"/>
      <c r="K992" s="456"/>
      <c r="L992" s="457"/>
      <c r="M992" s="458" t="str">
        <f>IF(K992&lt;&gt;"",VLOOKUP(K992,'DON GIA'!$S$1:$U$19,3,0),"")</f>
        <v/>
      </c>
      <c r="N992" s="458" t="str">
        <f>IF(K992&lt;&gt;"",VLOOKUP(K992,'DON GIA'!$S$1:$V$19,4,0),"")</f>
        <v/>
      </c>
      <c r="O992" s="458" t="str">
        <f t="shared" si="181"/>
        <v/>
      </c>
      <c r="P992" s="458" t="str">
        <f t="shared" si="182"/>
        <v/>
      </c>
      <c r="Q992" s="452" t="s">
        <v>35</v>
      </c>
      <c r="R992" s="453"/>
      <c r="S992" s="453"/>
      <c r="T992" s="459" t="str">
        <f>IF(Q992&lt;&gt;"",VLOOKUP(Q992,'DON GIA'!$H$1:$K$103,4,0),"")</f>
        <v/>
      </c>
      <c r="U992" s="459" t="str">
        <f t="shared" si="185"/>
        <v/>
      </c>
      <c r="V992" s="456" t="s">
        <v>1120</v>
      </c>
      <c r="W992" s="453" t="s">
        <v>38</v>
      </c>
      <c r="X992" s="460">
        <f>4.75*0.1</f>
        <v>0.47500000000000003</v>
      </c>
      <c r="Y992" s="461"/>
      <c r="Z992" s="459">
        <f>IF(V992&lt;&gt;"",VLOOKUP(V992,'DON GIA'!$A$1:$D$346,4,0),"")</f>
        <v>2523428</v>
      </c>
      <c r="AA992" s="459">
        <f t="shared" si="186"/>
        <v>1198628.3</v>
      </c>
      <c r="AB992" s="452"/>
      <c r="AC992" s="452"/>
      <c r="AD992" s="452"/>
      <c r="AE992" s="452"/>
      <c r="AF992" s="452"/>
      <c r="AG992" s="453"/>
      <c r="AH992" s="452"/>
      <c r="AI992" s="453"/>
      <c r="AJ992" s="453"/>
      <c r="AK992" s="459" t="str">
        <f>IF(AH992&lt;&gt;"",VLOOKUP(AH992,'DON GIA'!$M$1:$P$9,4,0),"")</f>
        <v/>
      </c>
      <c r="AL992" s="459" t="str">
        <f t="shared" si="183"/>
        <v/>
      </c>
      <c r="AM992" s="453"/>
      <c r="AN992" s="453"/>
      <c r="AO992" s="449" t="str">
        <f t="shared" si="184"/>
        <v/>
      </c>
      <c r="AP992" s="456"/>
      <c r="AQ992" s="462"/>
    </row>
    <row r="993" spans="1:43" ht="31.5" outlineLevel="2">
      <c r="A993" s="455" t="e">
        <f>IF(C992&lt;&gt;"",$C$8:C992,A992)</f>
        <v>#VALUE!</v>
      </c>
      <c r="B993" s="443" t="str">
        <f>IF(C993&lt;&gt;"",COUNTA($C$8:C993),"")</f>
        <v/>
      </c>
      <c r="C993" s="443"/>
      <c r="D993" s="444"/>
      <c r="E993" s="453"/>
      <c r="F993" s="453"/>
      <c r="G993" s="453"/>
      <c r="H993" s="453"/>
      <c r="I993" s="453"/>
      <c r="J993" s="453"/>
      <c r="K993" s="456"/>
      <c r="L993" s="457"/>
      <c r="M993" s="458" t="str">
        <f>IF(K993&lt;&gt;"",VLOOKUP(K993,'DON GIA'!$S$1:$U$19,3,0),"")</f>
        <v/>
      </c>
      <c r="N993" s="458" t="str">
        <f>IF(K993&lt;&gt;"",VLOOKUP(K993,'DON GIA'!$S$1:$V$19,4,0),"")</f>
        <v/>
      </c>
      <c r="O993" s="458" t="str">
        <f t="shared" si="181"/>
        <v/>
      </c>
      <c r="P993" s="458" t="str">
        <f t="shared" si="182"/>
        <v/>
      </c>
      <c r="Q993" s="452" t="s">
        <v>35</v>
      </c>
      <c r="R993" s="453"/>
      <c r="S993" s="453"/>
      <c r="T993" s="459" t="str">
        <f>IF(Q993&lt;&gt;"",VLOOKUP(Q993,'DON GIA'!$H$1:$K$103,4,0),"")</f>
        <v/>
      </c>
      <c r="U993" s="459" t="str">
        <f t="shared" si="185"/>
        <v/>
      </c>
      <c r="V993" s="456" t="s">
        <v>35</v>
      </c>
      <c r="W993" s="453"/>
      <c r="X993" s="460"/>
      <c r="Y993" s="461"/>
      <c r="Z993" s="459" t="str">
        <f>IF(V993&lt;&gt;"",VLOOKUP(V993,'DON GIA'!$A$1:$D$346,4,0),"")</f>
        <v/>
      </c>
      <c r="AA993" s="459" t="str">
        <f t="shared" si="186"/>
        <v/>
      </c>
      <c r="AB993" s="452"/>
      <c r="AC993" s="452"/>
      <c r="AD993" s="452"/>
      <c r="AE993" s="452"/>
      <c r="AF993" s="452"/>
      <c r="AG993" s="453"/>
      <c r="AH993" s="452"/>
      <c r="AI993" s="453"/>
      <c r="AJ993" s="453"/>
      <c r="AK993" s="459" t="str">
        <f>IF(AH993&lt;&gt;"",VLOOKUP(AH993,'DON GIA'!$M$1:$P$9,4,0),"")</f>
        <v/>
      </c>
      <c r="AL993" s="459" t="str">
        <f t="shared" si="183"/>
        <v/>
      </c>
      <c r="AM993" s="453"/>
      <c r="AN993" s="453"/>
      <c r="AO993" s="449" t="str">
        <f t="shared" si="184"/>
        <v/>
      </c>
      <c r="AP993" s="456"/>
      <c r="AQ993" s="462"/>
    </row>
    <row r="994" spans="1:43" ht="62.25" outlineLevel="1">
      <c r="A994" s="410" t="s">
        <v>796</v>
      </c>
      <c r="B994" s="443">
        <f>IF(C994&lt;&gt;"",COUNTA($C$8:C994),"")</f>
        <v>65</v>
      </c>
      <c r="C994" s="443">
        <v>457</v>
      </c>
      <c r="D994" s="444" t="s">
        <v>329</v>
      </c>
      <c r="E994" s="445"/>
      <c r="F994" s="445"/>
      <c r="G994" s="445"/>
      <c r="H994" s="445"/>
      <c r="I994" s="445"/>
      <c r="J994" s="445"/>
      <c r="K994" s="446"/>
      <c r="L994" s="447">
        <f>SUBTOTAL(9,L995:L1005)</f>
        <v>0</v>
      </c>
      <c r="M994" s="448"/>
      <c r="N994" s="448"/>
      <c r="O994" s="448">
        <f>SUBTOTAL(9,O995:O1005)</f>
        <v>0</v>
      </c>
      <c r="P994" s="448">
        <f>SUBTOTAL(9,P995:P1005)</f>
        <v>0</v>
      </c>
      <c r="Q994" s="444"/>
      <c r="R994" s="445"/>
      <c r="S994" s="445">
        <f>SUBTOTAL(9,S995:S1005)</f>
        <v>13</v>
      </c>
      <c r="T994" s="449"/>
      <c r="U994" s="449">
        <f>SUBTOTAL(9,U995:U1005)</f>
        <v>13293000</v>
      </c>
      <c r="V994" s="446"/>
      <c r="W994" s="445"/>
      <c r="X994" s="450">
        <f>SUBTOTAL(9,X995:X1005)</f>
        <v>250.482</v>
      </c>
      <c r="Y994" s="451">
        <f>SUBTOTAL(9,Y995:Y1005)</f>
        <v>0</v>
      </c>
      <c r="Z994" s="449"/>
      <c r="AA994" s="449">
        <f>SUBTOTAL(9,AA995:AA1005)</f>
        <v>381082046.97600007</v>
      </c>
      <c r="AB994" s="452"/>
      <c r="AC994" s="452"/>
      <c r="AD994" s="452"/>
      <c r="AE994" s="452"/>
      <c r="AF994" s="452"/>
      <c r="AG994" s="453"/>
      <c r="AH994" s="452"/>
      <c r="AI994" s="445"/>
      <c r="AJ994" s="445">
        <f>SUBTOTAL(9,AJ995:AJ1005)</f>
        <v>0</v>
      </c>
      <c r="AK994" s="449"/>
      <c r="AL994" s="449">
        <f>SUBTOTAL(9,AL995:AL1005)</f>
        <v>0</v>
      </c>
      <c r="AM994" s="445"/>
      <c r="AN994" s="445">
        <f>SUBTOTAL(9,AN995:AN1005)</f>
        <v>0</v>
      </c>
      <c r="AO994" s="449">
        <f t="shared" si="184"/>
        <v>394375046.97600007</v>
      </c>
      <c r="AP994" s="446"/>
      <c r="AQ994" s="423"/>
    </row>
    <row r="995" spans="1:43" ht="63" outlineLevel="2">
      <c r="A995" s="455" t="e">
        <f>IF(C994&lt;&gt;"",$C$8:C994,A993)</f>
        <v>#VALUE!</v>
      </c>
      <c r="B995" s="443" t="str">
        <f>IF(C995&lt;&gt;"",COUNTA($C$8:C995),"")</f>
        <v/>
      </c>
      <c r="C995" s="443"/>
      <c r="D995" s="452" t="s">
        <v>330</v>
      </c>
      <c r="E995" s="453"/>
      <c r="F995" s="453"/>
      <c r="G995" s="453"/>
      <c r="H995" s="453"/>
      <c r="I995" s="453"/>
      <c r="J995" s="453"/>
      <c r="K995" s="456"/>
      <c r="L995" s="457"/>
      <c r="M995" s="458" t="str">
        <f>IF(K995&lt;&gt;"",VLOOKUP(K995,'DON GIA'!$S$1:$U$19,3,0),"")</f>
        <v/>
      </c>
      <c r="N995" s="458" t="str">
        <f>IF(K995&lt;&gt;"",VLOOKUP(K995,'DON GIA'!$S$1:$V$19,4,0),"")</f>
        <v/>
      </c>
      <c r="O995" s="458" t="str">
        <f t="shared" si="181"/>
        <v/>
      </c>
      <c r="P995" s="458" t="str">
        <f t="shared" si="182"/>
        <v/>
      </c>
      <c r="Q995" s="452" t="s">
        <v>48</v>
      </c>
      <c r="R995" s="453" t="s">
        <v>44</v>
      </c>
      <c r="S995" s="453">
        <v>3</v>
      </c>
      <c r="T995" s="459">
        <f>IF(Q995&lt;&gt;"",VLOOKUP(Q995,'DON GIA'!$H$1:$K$103,4,0),"")</f>
        <v>1708000</v>
      </c>
      <c r="U995" s="459">
        <f t="shared" ref="U995:U1005" si="187">IF(Q995&lt;&gt;"",IF(ISNUMBER(T995),S995*T995,""),"")</f>
        <v>5124000</v>
      </c>
      <c r="V995" s="456" t="s">
        <v>1224</v>
      </c>
      <c r="W995" s="453" t="s">
        <v>27</v>
      </c>
      <c r="X995" s="460">
        <v>59.92</v>
      </c>
      <c r="Y995" s="461"/>
      <c r="Z995" s="459">
        <f>IF(V995&lt;&gt;"",VLOOKUP(V995,'DON GIA'!$A$1:$D$346,4,0),"")</f>
        <v>264499</v>
      </c>
      <c r="AA995" s="459">
        <f t="shared" ref="AA995:AA1005" si="188">IF(V995&lt;&gt;"",IF(ISNUMBER(Z995),X995*Z995,""),"")</f>
        <v>15848780.08</v>
      </c>
      <c r="AB995" s="452"/>
      <c r="AC995" s="452"/>
      <c r="AD995" s="452"/>
      <c r="AE995" s="452"/>
      <c r="AF995" s="452"/>
      <c r="AG995" s="453"/>
      <c r="AH995" s="452"/>
      <c r="AI995" s="453"/>
      <c r="AJ995" s="453"/>
      <c r="AK995" s="459" t="str">
        <f>IF(AH995&lt;&gt;"",VLOOKUP(AH995,'DON GIA'!$M$1:$P$9,4,0),"")</f>
        <v/>
      </c>
      <c r="AL995" s="459" t="str">
        <f t="shared" si="183"/>
        <v/>
      </c>
      <c r="AM995" s="453"/>
      <c r="AN995" s="453"/>
      <c r="AO995" s="449" t="str">
        <f t="shared" si="184"/>
        <v/>
      </c>
      <c r="AP995" s="456" t="s">
        <v>432</v>
      </c>
      <c r="AQ995" s="462"/>
    </row>
    <row r="996" spans="1:43" ht="126" outlineLevel="2">
      <c r="A996" s="455" t="e">
        <f>IF(C995&lt;&gt;"",$C$8:C995,A995)</f>
        <v>#VALUE!</v>
      </c>
      <c r="B996" s="443" t="str">
        <f>IF(C996&lt;&gt;"",COUNTA($C$8:C996),"")</f>
        <v/>
      </c>
      <c r="C996" s="443"/>
      <c r="D996" s="452" t="s">
        <v>71</v>
      </c>
      <c r="E996" s="453"/>
      <c r="F996" s="453"/>
      <c r="G996" s="453"/>
      <c r="H996" s="453"/>
      <c r="I996" s="453"/>
      <c r="J996" s="453"/>
      <c r="K996" s="456"/>
      <c r="L996" s="457"/>
      <c r="M996" s="458" t="str">
        <f>IF(K996&lt;&gt;"",VLOOKUP(K996,'DON GIA'!$S$1:$U$19,3,0),"")</f>
        <v/>
      </c>
      <c r="N996" s="458" t="str">
        <f>IF(K996&lt;&gt;"",VLOOKUP(K996,'DON GIA'!$S$1:$V$19,4,0),"")</f>
        <v/>
      </c>
      <c r="O996" s="458" t="str">
        <f t="shared" si="181"/>
        <v/>
      </c>
      <c r="P996" s="458" t="str">
        <f t="shared" si="182"/>
        <v/>
      </c>
      <c r="Q996" s="452" t="s">
        <v>78</v>
      </c>
      <c r="R996" s="453" t="s">
        <v>44</v>
      </c>
      <c r="S996" s="453">
        <v>1</v>
      </c>
      <c r="T996" s="459">
        <f>IF(Q996&lt;&gt;"",VLOOKUP(Q996,'DON GIA'!$H$1:$K$103,4,0),"")</f>
        <v>2236000</v>
      </c>
      <c r="U996" s="459">
        <f t="shared" si="187"/>
        <v>2236000</v>
      </c>
      <c r="V996" s="456" t="s">
        <v>1063</v>
      </c>
      <c r="W996" s="453" t="s">
        <v>27</v>
      </c>
      <c r="X996" s="460">
        <v>58</v>
      </c>
      <c r="Y996" s="461"/>
      <c r="Z996" s="459">
        <f>IF(V996&lt;&gt;"",VLOOKUP(V996,'DON GIA'!$A$1:$D$346,4,0),"")</f>
        <v>3941166</v>
      </c>
      <c r="AA996" s="459">
        <f t="shared" si="188"/>
        <v>228587628</v>
      </c>
      <c r="AB996" s="452"/>
      <c r="AC996" s="452" t="s">
        <v>29</v>
      </c>
      <c r="AD996" s="452" t="s">
        <v>30</v>
      </c>
      <c r="AE996" s="452" t="s">
        <v>31</v>
      </c>
      <c r="AF996" s="452" t="s">
        <v>32</v>
      </c>
      <c r="AG996" s="453"/>
      <c r="AH996" s="452"/>
      <c r="AI996" s="453"/>
      <c r="AJ996" s="453"/>
      <c r="AK996" s="459" t="str">
        <f>IF(AH996&lt;&gt;"",VLOOKUP(AH996,'DON GIA'!$M$1:$P$9,4,0),"")</f>
        <v/>
      </c>
      <c r="AL996" s="459" t="str">
        <f t="shared" si="183"/>
        <v/>
      </c>
      <c r="AM996" s="453"/>
      <c r="AN996" s="453"/>
      <c r="AO996" s="449" t="str">
        <f t="shared" si="184"/>
        <v/>
      </c>
      <c r="AP996" s="456"/>
      <c r="AQ996" s="462"/>
    </row>
    <row r="997" spans="1:43" ht="94.5" outlineLevel="2">
      <c r="A997" s="455" t="e">
        <f>IF(C996&lt;&gt;"",$C$8:C996,A996)</f>
        <v>#VALUE!</v>
      </c>
      <c r="B997" s="443" t="str">
        <f>IF(C997&lt;&gt;"",COUNTA($C$8:C997),"")</f>
        <v/>
      </c>
      <c r="C997" s="443"/>
      <c r="D997" s="452"/>
      <c r="E997" s="453"/>
      <c r="F997" s="453"/>
      <c r="G997" s="453"/>
      <c r="H997" s="453"/>
      <c r="I997" s="453"/>
      <c r="J997" s="453"/>
      <c r="K997" s="456"/>
      <c r="L997" s="457"/>
      <c r="M997" s="458" t="str">
        <f>IF(K997&lt;&gt;"",VLOOKUP(K997,'DON GIA'!$S$1:$U$19,3,0),"")</f>
        <v/>
      </c>
      <c r="N997" s="458" t="str">
        <f>IF(K997&lt;&gt;"",VLOOKUP(K997,'DON GIA'!$S$1:$V$19,4,0),"")</f>
        <v/>
      </c>
      <c r="O997" s="458" t="str">
        <f t="shared" si="181"/>
        <v/>
      </c>
      <c r="P997" s="458" t="str">
        <f t="shared" si="182"/>
        <v/>
      </c>
      <c r="Q997" s="452" t="s">
        <v>79</v>
      </c>
      <c r="R997" s="453" t="s">
        <v>44</v>
      </c>
      <c r="S997" s="453">
        <v>1</v>
      </c>
      <c r="T997" s="459">
        <f>IF(Q997&lt;&gt;"",VLOOKUP(Q997,'DON GIA'!$H$1:$K$103,4,0),"")</f>
        <v>1632000</v>
      </c>
      <c r="U997" s="459">
        <f t="shared" si="187"/>
        <v>1632000</v>
      </c>
      <c r="V997" s="456" t="s">
        <v>1240</v>
      </c>
      <c r="W997" s="453" t="s">
        <v>27</v>
      </c>
      <c r="X997" s="460">
        <v>13</v>
      </c>
      <c r="Y997" s="461"/>
      <c r="Z997" s="459">
        <f>IF(V997&lt;&gt;"",VLOOKUP(V997,'DON GIA'!$A$1:$D$346,4,0),"")</f>
        <v>1457397</v>
      </c>
      <c r="AA997" s="459">
        <f t="shared" si="188"/>
        <v>18946161</v>
      </c>
      <c r="AB997" s="452"/>
      <c r="AC997" s="452" t="s">
        <v>29</v>
      </c>
      <c r="AD997" s="452" t="s">
        <v>36</v>
      </c>
      <c r="AE997" s="452" t="s">
        <v>116</v>
      </c>
      <c r="AF997" s="452" t="s">
        <v>331</v>
      </c>
      <c r="AG997" s="453"/>
      <c r="AH997" s="452"/>
      <c r="AI997" s="453"/>
      <c r="AJ997" s="453"/>
      <c r="AK997" s="459" t="str">
        <f>IF(AH997&lt;&gt;"",VLOOKUP(AH997,'DON GIA'!$M$1:$P$9,4,0),"")</f>
        <v/>
      </c>
      <c r="AL997" s="459" t="str">
        <f t="shared" si="183"/>
        <v/>
      </c>
      <c r="AM997" s="453"/>
      <c r="AN997" s="453"/>
      <c r="AO997" s="449" t="str">
        <f t="shared" si="184"/>
        <v/>
      </c>
      <c r="AP997" s="456"/>
      <c r="AQ997" s="462"/>
    </row>
    <row r="998" spans="1:43" ht="126" outlineLevel="2">
      <c r="A998" s="455" t="e">
        <f>IF(C997&lt;&gt;"",$C$8:C997,A997)</f>
        <v>#VALUE!</v>
      </c>
      <c r="B998" s="443" t="str">
        <f>IF(C998&lt;&gt;"",COUNTA($C$8:C998),"")</f>
        <v/>
      </c>
      <c r="C998" s="443"/>
      <c r="D998" s="452"/>
      <c r="E998" s="453"/>
      <c r="F998" s="453"/>
      <c r="G998" s="453"/>
      <c r="H998" s="453"/>
      <c r="I998" s="453"/>
      <c r="J998" s="453"/>
      <c r="K998" s="456"/>
      <c r="L998" s="457"/>
      <c r="M998" s="458" t="str">
        <f>IF(K998&lt;&gt;"",VLOOKUP(K998,'DON GIA'!$S$1:$U$19,3,0),"")</f>
        <v/>
      </c>
      <c r="N998" s="458" t="str">
        <f>IF(K998&lt;&gt;"",VLOOKUP(K998,'DON GIA'!$S$1:$V$19,4,0),"")</f>
        <v/>
      </c>
      <c r="O998" s="458" t="str">
        <f t="shared" si="181"/>
        <v/>
      </c>
      <c r="P998" s="458" t="str">
        <f t="shared" si="182"/>
        <v/>
      </c>
      <c r="Q998" s="452" t="s">
        <v>272</v>
      </c>
      <c r="R998" s="453" t="s">
        <v>44</v>
      </c>
      <c r="S998" s="453">
        <v>4</v>
      </c>
      <c r="T998" s="459">
        <f>IF(Q998&lt;&gt;"",VLOOKUP(Q998,'DON GIA'!$H$1:$K$103,4,0),"")</f>
        <v>450000</v>
      </c>
      <c r="U998" s="459">
        <f t="shared" si="187"/>
        <v>1800000</v>
      </c>
      <c r="V998" s="456" t="s">
        <v>1241</v>
      </c>
      <c r="W998" s="453" t="s">
        <v>27</v>
      </c>
      <c r="X998" s="460">
        <v>8.5</v>
      </c>
      <c r="Y998" s="461"/>
      <c r="Z998" s="459">
        <f>IF(V998&lt;&gt;"",VLOOKUP(V998,'DON GIA'!$A$1:$D$346,4,0),"")</f>
        <v>10655885</v>
      </c>
      <c r="AA998" s="459">
        <f t="shared" si="188"/>
        <v>90575022.5</v>
      </c>
      <c r="AB998" s="452"/>
      <c r="AC998" s="452" t="s">
        <v>34</v>
      </c>
      <c r="AD998" s="452" t="s">
        <v>30</v>
      </c>
      <c r="AE998" s="452" t="s">
        <v>31</v>
      </c>
      <c r="AF998" s="452" t="s">
        <v>32</v>
      </c>
      <c r="AG998" s="453"/>
      <c r="AH998" s="452"/>
      <c r="AI998" s="453"/>
      <c r="AJ998" s="453"/>
      <c r="AK998" s="459" t="str">
        <f>IF(AH998&lt;&gt;"",VLOOKUP(AH998,'DON GIA'!$M$1:$P$9,4,0),"")</f>
        <v/>
      </c>
      <c r="AL998" s="459" t="str">
        <f t="shared" si="183"/>
        <v/>
      </c>
      <c r="AM998" s="453"/>
      <c r="AN998" s="453"/>
      <c r="AO998" s="449" t="str">
        <f t="shared" si="184"/>
        <v/>
      </c>
      <c r="AP998" s="456"/>
      <c r="AQ998" s="462"/>
    </row>
    <row r="999" spans="1:43" ht="63" outlineLevel="2">
      <c r="A999" s="455" t="e">
        <f>IF(C998&lt;&gt;"",$C$8:C998,A998)</f>
        <v>#VALUE!</v>
      </c>
      <c r="B999" s="443" t="str">
        <f>IF(C999&lt;&gt;"",COUNTA($C$8:C999),"")</f>
        <v/>
      </c>
      <c r="C999" s="443"/>
      <c r="D999" s="452"/>
      <c r="E999" s="453"/>
      <c r="F999" s="453"/>
      <c r="G999" s="453"/>
      <c r="H999" s="453"/>
      <c r="I999" s="453"/>
      <c r="J999" s="453"/>
      <c r="K999" s="456"/>
      <c r="L999" s="457"/>
      <c r="M999" s="458" t="str">
        <f>IF(K999&lt;&gt;"",VLOOKUP(K999,'DON GIA'!$S$1:$U$19,3,0),"")</f>
        <v/>
      </c>
      <c r="N999" s="458" t="str">
        <f>IF(K999&lt;&gt;"",VLOOKUP(K999,'DON GIA'!$S$1:$V$19,4,0),"")</f>
        <v/>
      </c>
      <c r="O999" s="458" t="str">
        <f t="shared" si="181"/>
        <v/>
      </c>
      <c r="P999" s="458" t="str">
        <f t="shared" si="182"/>
        <v/>
      </c>
      <c r="Q999" s="452" t="s">
        <v>332</v>
      </c>
      <c r="R999" s="453" t="s">
        <v>44</v>
      </c>
      <c r="S999" s="453">
        <v>1</v>
      </c>
      <c r="T999" s="459">
        <f>IF(Q999&lt;&gt;"",VLOOKUP(Q999,'DON GIA'!$H$1:$K$103,4,0),"")</f>
        <v>517000</v>
      </c>
      <c r="U999" s="459">
        <f t="shared" si="187"/>
        <v>517000</v>
      </c>
      <c r="V999" s="456" t="s">
        <v>1242</v>
      </c>
      <c r="W999" s="453" t="s">
        <v>27</v>
      </c>
      <c r="X999" s="460">
        <v>58</v>
      </c>
      <c r="Y999" s="461"/>
      <c r="Z999" s="459">
        <f>IF(V999&lt;&gt;"",VLOOKUP(V999,'DON GIA'!$A$1:$D$346,4,0),"")</f>
        <v>161275</v>
      </c>
      <c r="AA999" s="459">
        <f t="shared" si="188"/>
        <v>9353950</v>
      </c>
      <c r="AB999" s="452"/>
      <c r="AC999" s="452"/>
      <c r="AD999" s="452"/>
      <c r="AE999" s="452"/>
      <c r="AF999" s="452"/>
      <c r="AG999" s="453"/>
      <c r="AH999" s="452"/>
      <c r="AI999" s="453"/>
      <c r="AJ999" s="453"/>
      <c r="AK999" s="459" t="str">
        <f>IF(AH999&lt;&gt;"",VLOOKUP(AH999,'DON GIA'!$M$1:$P$9,4,0),"")</f>
        <v/>
      </c>
      <c r="AL999" s="459" t="str">
        <f t="shared" si="183"/>
        <v/>
      </c>
      <c r="AM999" s="453"/>
      <c r="AN999" s="453"/>
      <c r="AO999" s="449" t="str">
        <f t="shared" si="184"/>
        <v/>
      </c>
      <c r="AP999" s="456"/>
      <c r="AQ999" s="462"/>
    </row>
    <row r="1000" spans="1:43" ht="31.5" outlineLevel="2">
      <c r="A1000" s="455" t="e">
        <f>IF(C999&lt;&gt;"",$C$8:C999,A999)</f>
        <v>#VALUE!</v>
      </c>
      <c r="B1000" s="443" t="str">
        <f>IF(C1000&lt;&gt;"",COUNTA($C$8:C1000),"")</f>
        <v/>
      </c>
      <c r="C1000" s="443"/>
      <c r="D1000" s="452"/>
      <c r="E1000" s="453"/>
      <c r="F1000" s="453"/>
      <c r="G1000" s="453"/>
      <c r="H1000" s="453"/>
      <c r="I1000" s="453"/>
      <c r="J1000" s="453"/>
      <c r="K1000" s="456"/>
      <c r="L1000" s="457"/>
      <c r="M1000" s="458" t="str">
        <f>IF(K1000&lt;&gt;"",VLOOKUP(K1000,'DON GIA'!$S$1:$U$19,3,0),"")</f>
        <v/>
      </c>
      <c r="N1000" s="458" t="str">
        <f>IF(K1000&lt;&gt;"",VLOOKUP(K1000,'DON GIA'!$S$1:$V$19,4,0),"")</f>
        <v/>
      </c>
      <c r="O1000" s="458" t="str">
        <f t="shared" si="181"/>
        <v/>
      </c>
      <c r="P1000" s="458" t="str">
        <f t="shared" si="182"/>
        <v/>
      </c>
      <c r="Q1000" s="452" t="s">
        <v>333</v>
      </c>
      <c r="R1000" s="453" t="s">
        <v>44</v>
      </c>
      <c r="S1000" s="453">
        <v>1</v>
      </c>
      <c r="T1000" s="459">
        <f>IF(Q1000&lt;&gt;"",VLOOKUP(Q1000,'DON GIA'!$H$1:$K$103,4,0),"")</f>
        <v>667000</v>
      </c>
      <c r="U1000" s="459">
        <f t="shared" si="187"/>
        <v>667000</v>
      </c>
      <c r="V1000" s="456" t="s">
        <v>1023</v>
      </c>
      <c r="W1000" s="453" t="s">
        <v>38</v>
      </c>
      <c r="X1000" s="460">
        <v>0.16200000000000001</v>
      </c>
      <c r="Y1000" s="461"/>
      <c r="Z1000" s="459">
        <f>IF(V1000&lt;&gt;"",VLOOKUP(V1000,'DON GIA'!$A$1:$D$346,4,0),"")</f>
        <v>2523428</v>
      </c>
      <c r="AA1000" s="459">
        <f t="shared" si="188"/>
        <v>408795.33600000001</v>
      </c>
      <c r="AB1000" s="452"/>
      <c r="AC1000" s="452"/>
      <c r="AD1000" s="452"/>
      <c r="AE1000" s="452"/>
      <c r="AF1000" s="452"/>
      <c r="AG1000" s="453"/>
      <c r="AH1000" s="452"/>
      <c r="AI1000" s="453"/>
      <c r="AJ1000" s="453"/>
      <c r="AK1000" s="459" t="str">
        <f>IF(AH1000&lt;&gt;"",VLOOKUP(AH1000,'DON GIA'!$M$1:$P$9,4,0),"")</f>
        <v/>
      </c>
      <c r="AL1000" s="459" t="str">
        <f t="shared" si="183"/>
        <v/>
      </c>
      <c r="AM1000" s="453"/>
      <c r="AN1000" s="453"/>
      <c r="AO1000" s="449" t="str">
        <f t="shared" si="184"/>
        <v/>
      </c>
      <c r="AP1000" s="456"/>
      <c r="AQ1000" s="462"/>
    </row>
    <row r="1001" spans="1:43" ht="63" outlineLevel="2">
      <c r="A1001" s="455" t="e">
        <f>IF(C1000&lt;&gt;"",$C$8:C1000,A1000)</f>
        <v>#VALUE!</v>
      </c>
      <c r="B1001" s="443" t="str">
        <f>IF(C1001&lt;&gt;"",COUNTA($C$8:C1001),"")</f>
        <v/>
      </c>
      <c r="C1001" s="443"/>
      <c r="D1001" s="452"/>
      <c r="E1001" s="453"/>
      <c r="F1001" s="453"/>
      <c r="G1001" s="453"/>
      <c r="H1001" s="453"/>
      <c r="I1001" s="453"/>
      <c r="J1001" s="453"/>
      <c r="K1001" s="456"/>
      <c r="L1001" s="457"/>
      <c r="M1001" s="458" t="str">
        <f>IF(K1001&lt;&gt;"",VLOOKUP(K1001,'DON GIA'!$S$1:$U$19,3,0),"")</f>
        <v/>
      </c>
      <c r="N1001" s="458" t="str">
        <f>IF(K1001&lt;&gt;"",VLOOKUP(K1001,'DON GIA'!$S$1:$V$19,4,0),"")</f>
        <v/>
      </c>
      <c r="O1001" s="458" t="str">
        <f t="shared" si="181"/>
        <v/>
      </c>
      <c r="P1001" s="458" t="str">
        <f t="shared" si="182"/>
        <v/>
      </c>
      <c r="Q1001" s="452" t="s">
        <v>189</v>
      </c>
      <c r="R1001" s="453" t="s">
        <v>44</v>
      </c>
      <c r="S1001" s="453">
        <v>1</v>
      </c>
      <c r="T1001" s="459">
        <f>IF(Q1001&lt;&gt;"",VLOOKUP(Q1001,'DON GIA'!$H$1:$K$103,4,0),"")</f>
        <v>517000</v>
      </c>
      <c r="U1001" s="459">
        <f t="shared" si="187"/>
        <v>517000</v>
      </c>
      <c r="V1001" s="456" t="s">
        <v>1194</v>
      </c>
      <c r="W1001" s="453" t="s">
        <v>27</v>
      </c>
      <c r="X1001" s="460">
        <v>1.26</v>
      </c>
      <c r="Y1001" s="461"/>
      <c r="Z1001" s="459">
        <f>IF(V1001&lt;&gt;"",VLOOKUP(V1001,'DON GIA'!$A$1:$D$346,4,0),"")</f>
        <v>292949</v>
      </c>
      <c r="AA1001" s="459">
        <f t="shared" si="188"/>
        <v>369115.74</v>
      </c>
      <c r="AB1001" s="452"/>
      <c r="AC1001" s="452"/>
      <c r="AD1001" s="452"/>
      <c r="AE1001" s="452"/>
      <c r="AF1001" s="452"/>
      <c r="AG1001" s="453"/>
      <c r="AH1001" s="452"/>
      <c r="AI1001" s="453"/>
      <c r="AJ1001" s="453"/>
      <c r="AK1001" s="459" t="str">
        <f>IF(AH1001&lt;&gt;"",VLOOKUP(AH1001,'DON GIA'!$M$1:$P$9,4,0),"")</f>
        <v/>
      </c>
      <c r="AL1001" s="459" t="str">
        <f t="shared" si="183"/>
        <v/>
      </c>
      <c r="AM1001" s="453"/>
      <c r="AN1001" s="453"/>
      <c r="AO1001" s="449" t="str">
        <f t="shared" si="184"/>
        <v/>
      </c>
      <c r="AP1001" s="456"/>
      <c r="AQ1001" s="462"/>
    </row>
    <row r="1002" spans="1:43" ht="63" outlineLevel="2">
      <c r="A1002" s="455" t="e">
        <f>IF(C1001&lt;&gt;"",$C$8:C1001,A1001)</f>
        <v>#VALUE!</v>
      </c>
      <c r="B1002" s="443" t="str">
        <f>IF(C1002&lt;&gt;"",COUNTA($C$8:C1002),"")</f>
        <v/>
      </c>
      <c r="C1002" s="443"/>
      <c r="D1002" s="452"/>
      <c r="E1002" s="453"/>
      <c r="F1002" s="453"/>
      <c r="G1002" s="453"/>
      <c r="H1002" s="453"/>
      <c r="I1002" s="453"/>
      <c r="J1002" s="453"/>
      <c r="K1002" s="456"/>
      <c r="L1002" s="457"/>
      <c r="M1002" s="458" t="str">
        <f>IF(K1002&lt;&gt;"",VLOOKUP(K1002,'DON GIA'!$S$1:$U$19,3,0),"")</f>
        <v/>
      </c>
      <c r="N1002" s="458" t="str">
        <f>IF(K1002&lt;&gt;"",VLOOKUP(K1002,'DON GIA'!$S$1:$V$19,4,0),"")</f>
        <v/>
      </c>
      <c r="O1002" s="458" t="str">
        <f t="shared" si="181"/>
        <v/>
      </c>
      <c r="P1002" s="458" t="str">
        <f t="shared" si="182"/>
        <v/>
      </c>
      <c r="Q1002" s="452" t="s">
        <v>242</v>
      </c>
      <c r="R1002" s="453" t="s">
        <v>44</v>
      </c>
      <c r="S1002" s="453">
        <v>1</v>
      </c>
      <c r="T1002" s="459">
        <f>IF(Q1002&lt;&gt;"",VLOOKUP(Q1002,'DON GIA'!$H$1:$K$103,4,0),"")</f>
        <v>800000</v>
      </c>
      <c r="U1002" s="459">
        <f t="shared" si="187"/>
        <v>800000</v>
      </c>
      <c r="V1002" s="456" t="s">
        <v>1009</v>
      </c>
      <c r="W1002" s="453" t="s">
        <v>27</v>
      </c>
      <c r="X1002" s="460">
        <v>7.14</v>
      </c>
      <c r="Y1002" s="461"/>
      <c r="Z1002" s="459">
        <f>IF(V1002&lt;&gt;"",VLOOKUP(V1002,'DON GIA'!$A$1:$D$346,4,0),"")</f>
        <v>282038</v>
      </c>
      <c r="AA1002" s="459">
        <f t="shared" si="188"/>
        <v>2013751.3199999998</v>
      </c>
      <c r="AB1002" s="452"/>
      <c r="AC1002" s="452"/>
      <c r="AD1002" s="452"/>
      <c r="AE1002" s="452"/>
      <c r="AF1002" s="452"/>
      <c r="AG1002" s="453"/>
      <c r="AH1002" s="452"/>
      <c r="AI1002" s="453"/>
      <c r="AJ1002" s="453"/>
      <c r="AK1002" s="459" t="str">
        <f>IF(AH1002&lt;&gt;"",VLOOKUP(AH1002,'DON GIA'!$M$1:$P$9,4,0),"")</f>
        <v/>
      </c>
      <c r="AL1002" s="459" t="str">
        <f t="shared" si="183"/>
        <v/>
      </c>
      <c r="AM1002" s="453"/>
      <c r="AN1002" s="453"/>
      <c r="AO1002" s="449" t="str">
        <f t="shared" si="184"/>
        <v/>
      </c>
      <c r="AP1002" s="456"/>
      <c r="AQ1002" s="462"/>
    </row>
    <row r="1003" spans="1:43" ht="94.5" outlineLevel="2">
      <c r="A1003" s="455" t="e">
        <f>IF(C1002&lt;&gt;"",$C$8:C1002,A1002)</f>
        <v>#VALUE!</v>
      </c>
      <c r="B1003" s="443" t="str">
        <f>IF(C1003&lt;&gt;"",COUNTA($C$8:C1003),"")</f>
        <v/>
      </c>
      <c r="C1003" s="443"/>
      <c r="D1003" s="452"/>
      <c r="E1003" s="453"/>
      <c r="F1003" s="453"/>
      <c r="G1003" s="453"/>
      <c r="H1003" s="453"/>
      <c r="I1003" s="453"/>
      <c r="J1003" s="453"/>
      <c r="K1003" s="456"/>
      <c r="L1003" s="457"/>
      <c r="M1003" s="458" t="str">
        <f>IF(K1003&lt;&gt;"",VLOOKUP(K1003,'DON GIA'!$S$1:$U$19,3,0),"")</f>
        <v/>
      </c>
      <c r="N1003" s="458" t="str">
        <f>IF(K1003&lt;&gt;"",VLOOKUP(K1003,'DON GIA'!$S$1:$V$19,4,0),"")</f>
        <v/>
      </c>
      <c r="O1003" s="458" t="str">
        <f t="shared" si="181"/>
        <v/>
      </c>
      <c r="P1003" s="458" t="str">
        <f t="shared" si="182"/>
        <v/>
      </c>
      <c r="Q1003" s="452" t="s">
        <v>35</v>
      </c>
      <c r="R1003" s="453"/>
      <c r="S1003" s="453"/>
      <c r="T1003" s="459" t="str">
        <f>IF(Q1003&lt;&gt;"",VLOOKUP(Q1003,'DON GIA'!$H$1:$K$103,4,0),"")</f>
        <v/>
      </c>
      <c r="U1003" s="459" t="str">
        <f t="shared" si="187"/>
        <v/>
      </c>
      <c r="V1003" s="456" t="s">
        <v>1243</v>
      </c>
      <c r="W1003" s="453" t="s">
        <v>27</v>
      </c>
      <c r="X1003" s="460">
        <v>43.5</v>
      </c>
      <c r="Y1003" s="461"/>
      <c r="Z1003" s="459">
        <f>IF(V1003&lt;&gt;"",VLOOKUP(V1003,'DON GIA'!$A$1:$D$346,4,0),"")</f>
        <v>257144</v>
      </c>
      <c r="AA1003" s="459">
        <f t="shared" si="188"/>
        <v>11185764</v>
      </c>
      <c r="AB1003" s="452"/>
      <c r="AC1003" s="452"/>
      <c r="AD1003" s="452"/>
      <c r="AE1003" s="452"/>
      <c r="AF1003" s="452"/>
      <c r="AG1003" s="453"/>
      <c r="AH1003" s="452"/>
      <c r="AI1003" s="453"/>
      <c r="AJ1003" s="453"/>
      <c r="AK1003" s="459" t="str">
        <f>IF(AH1003&lt;&gt;"",VLOOKUP(AH1003,'DON GIA'!$M$1:$P$9,4,0),"")</f>
        <v/>
      </c>
      <c r="AL1003" s="459" t="str">
        <f t="shared" si="183"/>
        <v/>
      </c>
      <c r="AM1003" s="453"/>
      <c r="AN1003" s="453"/>
      <c r="AO1003" s="449" t="str">
        <f t="shared" si="184"/>
        <v/>
      </c>
      <c r="AP1003" s="456"/>
      <c r="AQ1003" s="462"/>
    </row>
    <row r="1004" spans="1:43" ht="94.5" outlineLevel="2">
      <c r="A1004" s="455" t="e">
        <f>IF(C1003&lt;&gt;"",$C$8:C1003,A1003)</f>
        <v>#VALUE!</v>
      </c>
      <c r="B1004" s="443" t="str">
        <f>IF(C1004&lt;&gt;"",COUNTA($C$8:C1004),"")</f>
        <v/>
      </c>
      <c r="C1004" s="443"/>
      <c r="D1004" s="452"/>
      <c r="E1004" s="453"/>
      <c r="F1004" s="453"/>
      <c r="G1004" s="453"/>
      <c r="H1004" s="453"/>
      <c r="I1004" s="453"/>
      <c r="J1004" s="453"/>
      <c r="K1004" s="456"/>
      <c r="L1004" s="457"/>
      <c r="M1004" s="458" t="str">
        <f>IF(K1004&lt;&gt;"",VLOOKUP(K1004,'DON GIA'!$S$1:$U$19,3,0),"")</f>
        <v/>
      </c>
      <c r="N1004" s="458" t="str">
        <f>IF(K1004&lt;&gt;"",VLOOKUP(K1004,'DON GIA'!$S$1:$V$19,4,0),"")</f>
        <v/>
      </c>
      <c r="O1004" s="458" t="str">
        <f t="shared" si="181"/>
        <v/>
      </c>
      <c r="P1004" s="458" t="str">
        <f t="shared" si="182"/>
        <v/>
      </c>
      <c r="Q1004" s="452" t="s">
        <v>35</v>
      </c>
      <c r="R1004" s="453"/>
      <c r="S1004" s="453"/>
      <c r="T1004" s="459" t="str">
        <f>IF(Q1004&lt;&gt;"",VLOOKUP(Q1004,'DON GIA'!$H$1:$K$103,4,0),"")</f>
        <v/>
      </c>
      <c r="U1004" s="459" t="str">
        <f t="shared" si="187"/>
        <v/>
      </c>
      <c r="V1004" s="456" t="s">
        <v>1049</v>
      </c>
      <c r="W1004" s="453" t="s">
        <v>42</v>
      </c>
      <c r="X1004" s="460">
        <v>1</v>
      </c>
      <c r="Y1004" s="461"/>
      <c r="Z1004" s="459">
        <f>IF(V1004&lt;&gt;"",VLOOKUP(V1004,'DON GIA'!$A$1:$D$346,4,0),"")</f>
        <v>3793079</v>
      </c>
      <c r="AA1004" s="459">
        <f t="shared" si="188"/>
        <v>3793079</v>
      </c>
      <c r="AB1004" s="452"/>
      <c r="AC1004" s="452"/>
      <c r="AD1004" s="452"/>
      <c r="AE1004" s="452"/>
      <c r="AF1004" s="452"/>
      <c r="AG1004" s="453"/>
      <c r="AH1004" s="452"/>
      <c r="AI1004" s="453"/>
      <c r="AJ1004" s="453"/>
      <c r="AK1004" s="459" t="str">
        <f>IF(AH1004&lt;&gt;"",VLOOKUP(AH1004,'DON GIA'!$M$1:$P$9,4,0),"")</f>
        <v/>
      </c>
      <c r="AL1004" s="459" t="str">
        <f t="shared" si="183"/>
        <v/>
      </c>
      <c r="AM1004" s="453"/>
      <c r="AN1004" s="453"/>
      <c r="AO1004" s="449" t="str">
        <f t="shared" si="184"/>
        <v/>
      </c>
      <c r="AP1004" s="456"/>
      <c r="AQ1004" s="462"/>
    </row>
    <row r="1005" spans="1:43" ht="31.5" outlineLevel="2">
      <c r="A1005" s="455" t="e">
        <f>IF(C1004&lt;&gt;"",$C$8:C1004,A1004)</f>
        <v>#VALUE!</v>
      </c>
      <c r="B1005" s="443" t="str">
        <f>IF(C1005&lt;&gt;"",COUNTA($C$8:C1005),"")</f>
        <v/>
      </c>
      <c r="C1005" s="443"/>
      <c r="D1005" s="444"/>
      <c r="E1005" s="453"/>
      <c r="F1005" s="453"/>
      <c r="G1005" s="453"/>
      <c r="H1005" s="453"/>
      <c r="I1005" s="453"/>
      <c r="J1005" s="453"/>
      <c r="K1005" s="456"/>
      <c r="L1005" s="457"/>
      <c r="M1005" s="458" t="str">
        <f>IF(K1005&lt;&gt;"",VLOOKUP(K1005,'DON GIA'!$S$1:$U$19,3,0),"")</f>
        <v/>
      </c>
      <c r="N1005" s="458" t="str">
        <f>IF(K1005&lt;&gt;"",VLOOKUP(K1005,'DON GIA'!$S$1:$V$19,4,0),"")</f>
        <v/>
      </c>
      <c r="O1005" s="458" t="str">
        <f t="shared" si="181"/>
        <v/>
      </c>
      <c r="P1005" s="458" t="str">
        <f t="shared" si="182"/>
        <v/>
      </c>
      <c r="Q1005" s="452" t="s">
        <v>35</v>
      </c>
      <c r="R1005" s="453"/>
      <c r="S1005" s="453"/>
      <c r="T1005" s="459" t="str">
        <f>IF(Q1005&lt;&gt;"",VLOOKUP(Q1005,'DON GIA'!$H$1:$K$103,4,0),"")</f>
        <v/>
      </c>
      <c r="U1005" s="459" t="str">
        <f t="shared" si="187"/>
        <v/>
      </c>
      <c r="V1005" s="456" t="s">
        <v>35</v>
      </c>
      <c r="W1005" s="453"/>
      <c r="X1005" s="460"/>
      <c r="Y1005" s="461"/>
      <c r="Z1005" s="459" t="str">
        <f>IF(V1005&lt;&gt;"",VLOOKUP(V1005,'DON GIA'!$A$1:$D$346,4,0),"")</f>
        <v/>
      </c>
      <c r="AA1005" s="459" t="str">
        <f t="shared" si="188"/>
        <v/>
      </c>
      <c r="AB1005" s="452"/>
      <c r="AC1005" s="452"/>
      <c r="AD1005" s="452"/>
      <c r="AE1005" s="452"/>
      <c r="AF1005" s="452"/>
      <c r="AG1005" s="453"/>
      <c r="AH1005" s="452"/>
      <c r="AI1005" s="453"/>
      <c r="AJ1005" s="453"/>
      <c r="AK1005" s="459" t="str">
        <f>IF(AH1005&lt;&gt;"",VLOOKUP(AH1005,'DON GIA'!$M$1:$P$9,4,0),"")</f>
        <v/>
      </c>
      <c r="AL1005" s="459" t="str">
        <f t="shared" si="183"/>
        <v/>
      </c>
      <c r="AM1005" s="453"/>
      <c r="AN1005" s="453"/>
      <c r="AO1005" s="449" t="str">
        <f t="shared" si="184"/>
        <v/>
      </c>
      <c r="AP1005" s="456"/>
      <c r="AQ1005" s="462"/>
    </row>
    <row r="1006" spans="1:43" ht="62.25" outlineLevel="1">
      <c r="A1006" s="410" t="s">
        <v>795</v>
      </c>
      <c r="B1006" s="443">
        <f>IF(C1006&lt;&gt;"",COUNTA($C$8:C1006),"")</f>
        <v>66</v>
      </c>
      <c r="C1006" s="443">
        <v>458</v>
      </c>
      <c r="D1006" s="444" t="s">
        <v>334</v>
      </c>
      <c r="E1006" s="445"/>
      <c r="F1006" s="445"/>
      <c r="G1006" s="445"/>
      <c r="H1006" s="445"/>
      <c r="I1006" s="445"/>
      <c r="J1006" s="445"/>
      <c r="K1006" s="446"/>
      <c r="L1006" s="447">
        <f>SUBTOTAL(9,L1007:L1018)</f>
        <v>0</v>
      </c>
      <c r="M1006" s="448"/>
      <c r="N1006" s="448"/>
      <c r="O1006" s="448">
        <f>SUBTOTAL(9,O1007:O1018)</f>
        <v>0</v>
      </c>
      <c r="P1006" s="448">
        <f>SUBTOTAL(9,P1007:P1018)</f>
        <v>0</v>
      </c>
      <c r="Q1006" s="444"/>
      <c r="R1006" s="445"/>
      <c r="S1006" s="445">
        <f>SUBTOTAL(9,S1007:S1018)</f>
        <v>3</v>
      </c>
      <c r="T1006" s="449"/>
      <c r="U1006" s="449">
        <f>SUBTOTAL(9,U1007:U1018)</f>
        <v>1279000</v>
      </c>
      <c r="V1006" s="446"/>
      <c r="W1006" s="445"/>
      <c r="X1006" s="450">
        <f>SUBTOTAL(9,X1007:X1018)</f>
        <v>235.64999999999998</v>
      </c>
      <c r="Y1006" s="451">
        <f>SUBTOTAL(9,Y1007:Y1018)</f>
        <v>0</v>
      </c>
      <c r="Z1006" s="449"/>
      <c r="AA1006" s="449">
        <f>SUBTOTAL(9,AA1007:AA1018)</f>
        <v>270692547.79999995</v>
      </c>
      <c r="AB1006" s="452"/>
      <c r="AC1006" s="452"/>
      <c r="AD1006" s="452"/>
      <c r="AE1006" s="452"/>
      <c r="AF1006" s="452"/>
      <c r="AG1006" s="453"/>
      <c r="AH1006" s="452"/>
      <c r="AI1006" s="445"/>
      <c r="AJ1006" s="445">
        <f>SUBTOTAL(9,AJ1007:AJ1018)</f>
        <v>0</v>
      </c>
      <c r="AK1006" s="449"/>
      <c r="AL1006" s="449">
        <f>SUBTOTAL(9,AL1007:AL1018)</f>
        <v>0</v>
      </c>
      <c r="AM1006" s="445"/>
      <c r="AN1006" s="445">
        <f>SUBTOTAL(9,AN1007:AN1018)</f>
        <v>0</v>
      </c>
      <c r="AO1006" s="449">
        <f t="shared" si="184"/>
        <v>271971547.79999995</v>
      </c>
      <c r="AP1006" s="446"/>
      <c r="AQ1006" s="423"/>
    </row>
    <row r="1007" spans="1:43" ht="63" outlineLevel="2">
      <c r="A1007" s="455" t="e">
        <f>IF(C1006&lt;&gt;"",$C$8:C1006,A1005)</f>
        <v>#VALUE!</v>
      </c>
      <c r="B1007" s="443" t="str">
        <f>IF(C1007&lt;&gt;"",COUNTA($C$8:C1007),"")</f>
        <v/>
      </c>
      <c r="C1007" s="443"/>
      <c r="D1007" s="452" t="s">
        <v>335</v>
      </c>
      <c r="E1007" s="453"/>
      <c r="F1007" s="453"/>
      <c r="G1007" s="453"/>
      <c r="H1007" s="453"/>
      <c r="I1007" s="453"/>
      <c r="J1007" s="453"/>
      <c r="K1007" s="456"/>
      <c r="L1007" s="457"/>
      <c r="M1007" s="458" t="str">
        <f>IF(K1007&lt;&gt;"",VLOOKUP(K1007,'DON GIA'!$S$1:$U$19,3,0),"")</f>
        <v/>
      </c>
      <c r="N1007" s="458" t="str">
        <f>IF(K1007&lt;&gt;"",VLOOKUP(K1007,'DON GIA'!$S$1:$V$19,4,0),"")</f>
        <v/>
      </c>
      <c r="O1007" s="458" t="str">
        <f t="shared" si="181"/>
        <v/>
      </c>
      <c r="P1007" s="458" t="str">
        <f t="shared" si="182"/>
        <v/>
      </c>
      <c r="Q1007" s="452" t="s">
        <v>76</v>
      </c>
      <c r="R1007" s="453" t="s">
        <v>44</v>
      </c>
      <c r="S1007" s="453">
        <v>2</v>
      </c>
      <c r="T1007" s="459">
        <f>IF(Q1007&lt;&gt;"",VLOOKUP(Q1007,'DON GIA'!$H$1:$K$103,4,0),"")</f>
        <v>494000</v>
      </c>
      <c r="U1007" s="459">
        <f t="shared" ref="U1007:U1018" si="189">IF(Q1007&lt;&gt;"",IF(ISNUMBER(T1007),S1007*T1007,""),"")</f>
        <v>988000</v>
      </c>
      <c r="V1007" s="456" t="s">
        <v>1063</v>
      </c>
      <c r="W1007" s="453" t="s">
        <v>27</v>
      </c>
      <c r="X1007" s="460">
        <v>42.35</v>
      </c>
      <c r="Y1007" s="461"/>
      <c r="Z1007" s="459">
        <f>IF(V1007&lt;&gt;"",VLOOKUP(V1007,'DON GIA'!$A$1:$D$346,4,0),"")</f>
        <v>3941166</v>
      </c>
      <c r="AA1007" s="459">
        <f t="shared" ref="AA1007:AA1018" si="190">IF(V1007&lt;&gt;"",IF(ISNUMBER(Z1007),X1007*Z1007,""),"")</f>
        <v>166908380.09999999</v>
      </c>
      <c r="AB1007" s="452"/>
      <c r="AC1007" s="452" t="s">
        <v>29</v>
      </c>
      <c r="AD1007" s="452" t="s">
        <v>30</v>
      </c>
      <c r="AE1007" s="452" t="s">
        <v>31</v>
      </c>
      <c r="AF1007" s="452" t="s">
        <v>32</v>
      </c>
      <c r="AG1007" s="453"/>
      <c r="AH1007" s="452"/>
      <c r="AI1007" s="453"/>
      <c r="AJ1007" s="453"/>
      <c r="AK1007" s="459" t="str">
        <f>IF(AH1007&lt;&gt;"",VLOOKUP(AH1007,'DON GIA'!$M$1:$P$9,4,0),"")</f>
        <v/>
      </c>
      <c r="AL1007" s="459" t="str">
        <f t="shared" si="183"/>
        <v/>
      </c>
      <c r="AM1007" s="453"/>
      <c r="AN1007" s="453"/>
      <c r="AO1007" s="449" t="str">
        <f t="shared" si="184"/>
        <v/>
      </c>
      <c r="AP1007" s="456" t="s">
        <v>432</v>
      </c>
      <c r="AQ1007" s="462"/>
    </row>
    <row r="1008" spans="1:43" ht="126" outlineLevel="2">
      <c r="A1008" s="455" t="e">
        <f>IF(C1007&lt;&gt;"",$C$8:C1007,A1007)</f>
        <v>#VALUE!</v>
      </c>
      <c r="B1008" s="443" t="str">
        <f>IF(C1008&lt;&gt;"",COUNTA($C$8:C1008),"")</f>
        <v/>
      </c>
      <c r="C1008" s="443"/>
      <c r="D1008" s="452" t="s">
        <v>71</v>
      </c>
      <c r="E1008" s="453"/>
      <c r="F1008" s="453"/>
      <c r="G1008" s="453"/>
      <c r="H1008" s="453"/>
      <c r="I1008" s="453"/>
      <c r="J1008" s="453"/>
      <c r="K1008" s="456"/>
      <c r="L1008" s="457"/>
      <c r="M1008" s="458" t="str">
        <f>IF(K1008&lt;&gt;"",VLOOKUP(K1008,'DON GIA'!$S$1:$U$19,3,0),"")</f>
        <v/>
      </c>
      <c r="N1008" s="458" t="str">
        <f>IF(K1008&lt;&gt;"",VLOOKUP(K1008,'DON GIA'!$S$1:$V$19,4,0),"")</f>
        <v/>
      </c>
      <c r="O1008" s="458" t="str">
        <f t="shared" si="181"/>
        <v/>
      </c>
      <c r="P1008" s="458" t="str">
        <f t="shared" si="182"/>
        <v/>
      </c>
      <c r="Q1008" s="452" t="s">
        <v>315</v>
      </c>
      <c r="R1008" s="453" t="s">
        <v>44</v>
      </c>
      <c r="S1008" s="453">
        <v>1</v>
      </c>
      <c r="T1008" s="459">
        <f>IF(Q1008&lt;&gt;"",VLOOKUP(Q1008,'DON GIA'!$H$1:$K$103,4,0),"")</f>
        <v>291000</v>
      </c>
      <c r="U1008" s="459">
        <f t="shared" si="189"/>
        <v>291000</v>
      </c>
      <c r="V1008" s="456" t="s">
        <v>1080</v>
      </c>
      <c r="W1008" s="453" t="s">
        <v>27</v>
      </c>
      <c r="X1008" s="460">
        <v>3.04</v>
      </c>
      <c r="Y1008" s="461"/>
      <c r="Z1008" s="459">
        <f>IF(V1008&lt;&gt;"",VLOOKUP(V1008,'DON GIA'!$A$1:$D$346,4,0),"")</f>
        <v>10375629</v>
      </c>
      <c r="AA1008" s="459">
        <f t="shared" si="190"/>
        <v>31541912.16</v>
      </c>
      <c r="AB1008" s="452"/>
      <c r="AC1008" s="452" t="s">
        <v>34</v>
      </c>
      <c r="AD1008" s="452" t="s">
        <v>30</v>
      </c>
      <c r="AE1008" s="452" t="s">
        <v>31</v>
      </c>
      <c r="AF1008" s="452" t="s">
        <v>32</v>
      </c>
      <c r="AG1008" s="453"/>
      <c r="AH1008" s="452"/>
      <c r="AI1008" s="453"/>
      <c r="AJ1008" s="453"/>
      <c r="AK1008" s="459" t="str">
        <f>IF(AH1008&lt;&gt;"",VLOOKUP(AH1008,'DON GIA'!$M$1:$P$9,4,0),"")</f>
        <v/>
      </c>
      <c r="AL1008" s="459" t="str">
        <f t="shared" si="183"/>
        <v/>
      </c>
      <c r="AM1008" s="453"/>
      <c r="AN1008" s="453"/>
      <c r="AO1008" s="449" t="str">
        <f t="shared" si="184"/>
        <v/>
      </c>
      <c r="AP1008" s="456"/>
      <c r="AQ1008" s="462"/>
    </row>
    <row r="1009" spans="1:43" ht="31.5" outlineLevel="2">
      <c r="A1009" s="455" t="e">
        <f>IF(C1008&lt;&gt;"",$C$8:C1008,A1008)</f>
        <v>#VALUE!</v>
      </c>
      <c r="B1009" s="443" t="str">
        <f>IF(C1009&lt;&gt;"",COUNTA($C$8:C1009),"")</f>
        <v/>
      </c>
      <c r="C1009" s="443"/>
      <c r="D1009" s="452"/>
      <c r="E1009" s="453"/>
      <c r="F1009" s="453"/>
      <c r="G1009" s="453"/>
      <c r="H1009" s="453"/>
      <c r="I1009" s="453"/>
      <c r="J1009" s="453"/>
      <c r="K1009" s="456"/>
      <c r="L1009" s="457"/>
      <c r="M1009" s="458" t="str">
        <f>IF(K1009&lt;&gt;"",VLOOKUP(K1009,'DON GIA'!$S$1:$U$19,3,0),"")</f>
        <v/>
      </c>
      <c r="N1009" s="458" t="str">
        <f>IF(K1009&lt;&gt;"",VLOOKUP(K1009,'DON GIA'!$S$1:$V$19,4,0),"")</f>
        <v/>
      </c>
      <c r="O1009" s="458" t="str">
        <f t="shared" si="181"/>
        <v/>
      </c>
      <c r="P1009" s="458" t="str">
        <f t="shared" si="182"/>
        <v/>
      </c>
      <c r="Q1009" s="452" t="s">
        <v>35</v>
      </c>
      <c r="R1009" s="453"/>
      <c r="S1009" s="453"/>
      <c r="T1009" s="459" t="str">
        <f>IF(Q1009&lt;&gt;"",VLOOKUP(Q1009,'DON GIA'!$H$1:$K$103,4,0),"")</f>
        <v/>
      </c>
      <c r="U1009" s="459" t="str">
        <f t="shared" si="189"/>
        <v/>
      </c>
      <c r="V1009" s="456" t="s">
        <v>1023</v>
      </c>
      <c r="W1009" s="453" t="s">
        <v>38</v>
      </c>
      <c r="X1009" s="460">
        <v>0.24</v>
      </c>
      <c r="Y1009" s="461"/>
      <c r="Z1009" s="459">
        <f>IF(V1009&lt;&gt;"",VLOOKUP(V1009,'DON GIA'!$A$1:$D$346,4,0),"")</f>
        <v>2523428</v>
      </c>
      <c r="AA1009" s="459">
        <f t="shared" si="190"/>
        <v>605622.72</v>
      </c>
      <c r="AB1009" s="452"/>
      <c r="AC1009" s="452"/>
      <c r="AD1009" s="452"/>
      <c r="AE1009" s="452"/>
      <c r="AF1009" s="452"/>
      <c r="AG1009" s="453"/>
      <c r="AH1009" s="452"/>
      <c r="AI1009" s="453"/>
      <c r="AJ1009" s="453"/>
      <c r="AK1009" s="459" t="str">
        <f>IF(AH1009&lt;&gt;"",VLOOKUP(AH1009,'DON GIA'!$M$1:$P$9,4,0),"")</f>
        <v/>
      </c>
      <c r="AL1009" s="459" t="str">
        <f t="shared" si="183"/>
        <v/>
      </c>
      <c r="AM1009" s="453"/>
      <c r="AN1009" s="453"/>
      <c r="AO1009" s="449" t="str">
        <f t="shared" si="184"/>
        <v/>
      </c>
      <c r="AP1009" s="456"/>
      <c r="AQ1009" s="462"/>
    </row>
    <row r="1010" spans="1:43" ht="31.5" outlineLevel="2">
      <c r="A1010" s="455" t="e">
        <f>IF(C1009&lt;&gt;"",$C$8:C1009,A1009)</f>
        <v>#VALUE!</v>
      </c>
      <c r="B1010" s="443" t="str">
        <f>IF(C1010&lt;&gt;"",COUNTA($C$8:C1010),"")</f>
        <v/>
      </c>
      <c r="C1010" s="443"/>
      <c r="D1010" s="452"/>
      <c r="E1010" s="453"/>
      <c r="F1010" s="453"/>
      <c r="G1010" s="453"/>
      <c r="H1010" s="453"/>
      <c r="I1010" s="453"/>
      <c r="J1010" s="453"/>
      <c r="K1010" s="456"/>
      <c r="L1010" s="457"/>
      <c r="M1010" s="458" t="str">
        <f>IF(K1010&lt;&gt;"",VLOOKUP(K1010,'DON GIA'!$S$1:$U$19,3,0),"")</f>
        <v/>
      </c>
      <c r="N1010" s="458" t="str">
        <f>IF(K1010&lt;&gt;"",VLOOKUP(K1010,'DON GIA'!$S$1:$V$19,4,0),"")</f>
        <v/>
      </c>
      <c r="O1010" s="458" t="str">
        <f t="shared" si="181"/>
        <v/>
      </c>
      <c r="P1010" s="458" t="str">
        <f t="shared" si="182"/>
        <v/>
      </c>
      <c r="Q1010" s="452" t="s">
        <v>35</v>
      </c>
      <c r="R1010" s="453"/>
      <c r="S1010" s="453"/>
      <c r="T1010" s="459" t="str">
        <f>IF(Q1010&lt;&gt;"",VLOOKUP(Q1010,'DON GIA'!$H$1:$K$103,4,0),"")</f>
        <v/>
      </c>
      <c r="U1010" s="459" t="str">
        <f t="shared" si="189"/>
        <v/>
      </c>
      <c r="V1010" s="456" t="s">
        <v>1212</v>
      </c>
      <c r="W1010" s="453" t="s">
        <v>27</v>
      </c>
      <c r="X1010" s="460">
        <v>0.84</v>
      </c>
      <c r="Y1010" s="461"/>
      <c r="Z1010" s="459">
        <f>IF(V1010&lt;&gt;"",VLOOKUP(V1010,'DON GIA'!$A$1:$D$346,4,0),"")</f>
        <v>292949</v>
      </c>
      <c r="AA1010" s="459">
        <f t="shared" si="190"/>
        <v>246077.16</v>
      </c>
      <c r="AB1010" s="452"/>
      <c r="AC1010" s="452"/>
      <c r="AD1010" s="452"/>
      <c r="AE1010" s="452"/>
      <c r="AF1010" s="452"/>
      <c r="AG1010" s="453"/>
      <c r="AH1010" s="452"/>
      <c r="AI1010" s="453"/>
      <c r="AJ1010" s="453"/>
      <c r="AK1010" s="459" t="str">
        <f>IF(AH1010&lt;&gt;"",VLOOKUP(AH1010,'DON GIA'!$M$1:$P$9,4,0),"")</f>
        <v/>
      </c>
      <c r="AL1010" s="459" t="str">
        <f t="shared" si="183"/>
        <v/>
      </c>
      <c r="AM1010" s="453"/>
      <c r="AN1010" s="453"/>
      <c r="AO1010" s="449" t="str">
        <f t="shared" si="184"/>
        <v/>
      </c>
      <c r="AP1010" s="456"/>
      <c r="AQ1010" s="462"/>
    </row>
    <row r="1011" spans="1:43" ht="63" outlineLevel="2">
      <c r="A1011" s="455" t="e">
        <f>IF(C1010&lt;&gt;"",$C$8:C1010,A1010)</f>
        <v>#VALUE!</v>
      </c>
      <c r="B1011" s="443" t="str">
        <f>IF(C1011&lt;&gt;"",COUNTA($C$8:C1011),"")</f>
        <v/>
      </c>
      <c r="C1011" s="443"/>
      <c r="D1011" s="452"/>
      <c r="E1011" s="453"/>
      <c r="F1011" s="453"/>
      <c r="G1011" s="453"/>
      <c r="H1011" s="453"/>
      <c r="I1011" s="453"/>
      <c r="J1011" s="453"/>
      <c r="K1011" s="456"/>
      <c r="L1011" s="457"/>
      <c r="M1011" s="458" t="str">
        <f>IF(K1011&lt;&gt;"",VLOOKUP(K1011,'DON GIA'!$S$1:$U$19,3,0),"")</f>
        <v/>
      </c>
      <c r="N1011" s="458" t="str">
        <f>IF(K1011&lt;&gt;"",VLOOKUP(K1011,'DON GIA'!$S$1:$V$19,4,0),"")</f>
        <v/>
      </c>
      <c r="O1011" s="458" t="str">
        <f t="shared" si="181"/>
        <v/>
      </c>
      <c r="P1011" s="458" t="str">
        <f t="shared" si="182"/>
        <v/>
      </c>
      <c r="Q1011" s="452" t="s">
        <v>35</v>
      </c>
      <c r="R1011" s="453"/>
      <c r="S1011" s="453"/>
      <c r="T1011" s="459" t="str">
        <f>IF(Q1011&lt;&gt;"",VLOOKUP(Q1011,'DON GIA'!$H$1:$K$103,4,0),"")</f>
        <v/>
      </c>
      <c r="U1011" s="459" t="str">
        <f t="shared" si="189"/>
        <v/>
      </c>
      <c r="V1011" s="456" t="s">
        <v>1083</v>
      </c>
      <c r="W1011" s="453" t="s">
        <v>27</v>
      </c>
      <c r="X1011" s="460">
        <v>2.4</v>
      </c>
      <c r="Y1011" s="461"/>
      <c r="Z1011" s="459">
        <f>IF(V1011&lt;&gt;"",VLOOKUP(V1011,'DON GIA'!$A$1:$D$346,4,0),"")</f>
        <v>282038</v>
      </c>
      <c r="AA1011" s="459">
        <f t="shared" si="190"/>
        <v>676891.2</v>
      </c>
      <c r="AB1011" s="452"/>
      <c r="AC1011" s="452"/>
      <c r="AD1011" s="452"/>
      <c r="AE1011" s="452"/>
      <c r="AF1011" s="452"/>
      <c r="AG1011" s="453"/>
      <c r="AH1011" s="452"/>
      <c r="AI1011" s="453"/>
      <c r="AJ1011" s="453"/>
      <c r="AK1011" s="459" t="str">
        <f>IF(AH1011&lt;&gt;"",VLOOKUP(AH1011,'DON GIA'!$M$1:$P$9,4,0),"")</f>
        <v/>
      </c>
      <c r="AL1011" s="459" t="str">
        <f t="shared" si="183"/>
        <v/>
      </c>
      <c r="AM1011" s="453"/>
      <c r="AN1011" s="453"/>
      <c r="AO1011" s="449" t="str">
        <f t="shared" si="184"/>
        <v/>
      </c>
      <c r="AP1011" s="456"/>
      <c r="AQ1011" s="462"/>
    </row>
    <row r="1012" spans="1:43" ht="63" outlineLevel="2">
      <c r="A1012" s="455" t="e">
        <f>IF(C1011&lt;&gt;"",$C$8:C1011,A1011)</f>
        <v>#VALUE!</v>
      </c>
      <c r="B1012" s="443" t="str">
        <f>IF(C1012&lt;&gt;"",COUNTA($C$8:C1012),"")</f>
        <v/>
      </c>
      <c r="C1012" s="443"/>
      <c r="D1012" s="452"/>
      <c r="E1012" s="453"/>
      <c r="F1012" s="453"/>
      <c r="G1012" s="453"/>
      <c r="H1012" s="453"/>
      <c r="I1012" s="453"/>
      <c r="J1012" s="453"/>
      <c r="K1012" s="456"/>
      <c r="L1012" s="457"/>
      <c r="M1012" s="458" t="str">
        <f>IF(K1012&lt;&gt;"",VLOOKUP(K1012,'DON GIA'!$S$1:$U$19,3,0),"")</f>
        <v/>
      </c>
      <c r="N1012" s="458" t="str">
        <f>IF(K1012&lt;&gt;"",VLOOKUP(K1012,'DON GIA'!$S$1:$V$19,4,0),"")</f>
        <v/>
      </c>
      <c r="O1012" s="458" t="str">
        <f t="shared" si="181"/>
        <v/>
      </c>
      <c r="P1012" s="458" t="str">
        <f t="shared" si="182"/>
        <v/>
      </c>
      <c r="Q1012" s="452" t="s">
        <v>35</v>
      </c>
      <c r="R1012" s="453"/>
      <c r="S1012" s="453"/>
      <c r="T1012" s="459" t="str">
        <f>IF(Q1012&lt;&gt;"",VLOOKUP(Q1012,'DON GIA'!$H$1:$K$103,4,0),"")</f>
        <v/>
      </c>
      <c r="U1012" s="459" t="str">
        <f t="shared" si="189"/>
        <v/>
      </c>
      <c r="V1012" s="456" t="s">
        <v>1210</v>
      </c>
      <c r="W1012" s="453" t="s">
        <v>27</v>
      </c>
      <c r="X1012" s="460">
        <v>42.35</v>
      </c>
      <c r="Y1012" s="461"/>
      <c r="Z1012" s="459">
        <f>IF(V1012&lt;&gt;"",VLOOKUP(V1012,'DON GIA'!$A$1:$D$346,4,0),"")</f>
        <v>161275</v>
      </c>
      <c r="AA1012" s="459">
        <f t="shared" si="190"/>
        <v>6829996.25</v>
      </c>
      <c r="AB1012" s="452"/>
      <c r="AC1012" s="452"/>
      <c r="AD1012" s="452"/>
      <c r="AE1012" s="452"/>
      <c r="AF1012" s="452"/>
      <c r="AG1012" s="453"/>
      <c r="AH1012" s="452"/>
      <c r="AI1012" s="453"/>
      <c r="AJ1012" s="453"/>
      <c r="AK1012" s="459" t="str">
        <f>IF(AH1012&lt;&gt;"",VLOOKUP(AH1012,'DON GIA'!$M$1:$P$9,4,0),"")</f>
        <v/>
      </c>
      <c r="AL1012" s="459" t="str">
        <f t="shared" si="183"/>
        <v/>
      </c>
      <c r="AM1012" s="453"/>
      <c r="AN1012" s="453"/>
      <c r="AO1012" s="449" t="str">
        <f t="shared" si="184"/>
        <v/>
      </c>
      <c r="AP1012" s="456"/>
      <c r="AQ1012" s="462"/>
    </row>
    <row r="1013" spans="1:43" ht="63" outlineLevel="2">
      <c r="A1013" s="455" t="e">
        <f>IF(C1012&lt;&gt;"",$C$8:C1012,A1012)</f>
        <v>#VALUE!</v>
      </c>
      <c r="B1013" s="443" t="str">
        <f>IF(C1013&lt;&gt;"",COUNTA($C$8:C1013),"")</f>
        <v/>
      </c>
      <c r="C1013" s="443"/>
      <c r="D1013" s="452"/>
      <c r="E1013" s="453"/>
      <c r="F1013" s="453"/>
      <c r="G1013" s="453"/>
      <c r="H1013" s="453"/>
      <c r="I1013" s="453"/>
      <c r="J1013" s="453"/>
      <c r="K1013" s="456"/>
      <c r="L1013" s="457"/>
      <c r="M1013" s="458" t="str">
        <f>IF(K1013&lt;&gt;"",VLOOKUP(K1013,'DON GIA'!$S$1:$U$19,3,0),"")</f>
        <v/>
      </c>
      <c r="N1013" s="458" t="str">
        <f>IF(K1013&lt;&gt;"",VLOOKUP(K1013,'DON GIA'!$S$1:$V$19,4,0),"")</f>
        <v/>
      </c>
      <c r="O1013" s="458" t="str">
        <f t="shared" si="181"/>
        <v/>
      </c>
      <c r="P1013" s="458" t="str">
        <f t="shared" si="182"/>
        <v/>
      </c>
      <c r="Q1013" s="452" t="s">
        <v>35</v>
      </c>
      <c r="R1013" s="453"/>
      <c r="S1013" s="453"/>
      <c r="T1013" s="459" t="str">
        <f>IF(Q1013&lt;&gt;"",VLOOKUP(Q1013,'DON GIA'!$H$1:$K$103,4,0),"")</f>
        <v/>
      </c>
      <c r="U1013" s="459" t="str">
        <f t="shared" si="189"/>
        <v/>
      </c>
      <c r="V1013" s="456" t="s">
        <v>1009</v>
      </c>
      <c r="W1013" s="453" t="s">
        <v>27</v>
      </c>
      <c r="X1013" s="460">
        <v>82.49</v>
      </c>
      <c r="Y1013" s="461"/>
      <c r="Z1013" s="459">
        <f>IF(V1013&lt;&gt;"",VLOOKUP(V1013,'DON GIA'!$A$1:$D$346,4,0),"")</f>
        <v>282038</v>
      </c>
      <c r="AA1013" s="459">
        <f t="shared" si="190"/>
        <v>23265314.619999997</v>
      </c>
      <c r="AB1013" s="452"/>
      <c r="AC1013" s="452"/>
      <c r="AD1013" s="452"/>
      <c r="AE1013" s="452"/>
      <c r="AF1013" s="452"/>
      <c r="AG1013" s="453"/>
      <c r="AH1013" s="452"/>
      <c r="AI1013" s="453"/>
      <c r="AJ1013" s="453"/>
      <c r="AK1013" s="459" t="str">
        <f>IF(AH1013&lt;&gt;"",VLOOKUP(AH1013,'DON GIA'!$M$1:$P$9,4,0),"")</f>
        <v/>
      </c>
      <c r="AL1013" s="459" t="str">
        <f t="shared" si="183"/>
        <v/>
      </c>
      <c r="AM1013" s="453"/>
      <c r="AN1013" s="453"/>
      <c r="AO1013" s="449" t="str">
        <f t="shared" si="184"/>
        <v/>
      </c>
      <c r="AP1013" s="456"/>
      <c r="AQ1013" s="462"/>
    </row>
    <row r="1014" spans="1:43" ht="63" outlineLevel="2">
      <c r="A1014" s="455" t="e">
        <f>IF(C1013&lt;&gt;"",$C$8:C1013,A1013)</f>
        <v>#VALUE!</v>
      </c>
      <c r="B1014" s="443" t="str">
        <f>IF(C1014&lt;&gt;"",COUNTA($C$8:C1014),"")</f>
        <v/>
      </c>
      <c r="C1014" s="443"/>
      <c r="D1014" s="452"/>
      <c r="E1014" s="453"/>
      <c r="F1014" s="453"/>
      <c r="G1014" s="453"/>
      <c r="H1014" s="453"/>
      <c r="I1014" s="453"/>
      <c r="J1014" s="453"/>
      <c r="K1014" s="456"/>
      <c r="L1014" s="457"/>
      <c r="M1014" s="458" t="str">
        <f>IF(K1014&lt;&gt;"",VLOOKUP(K1014,'DON GIA'!$S$1:$U$19,3,0),"")</f>
        <v/>
      </c>
      <c r="N1014" s="458" t="str">
        <f>IF(K1014&lt;&gt;"",VLOOKUP(K1014,'DON GIA'!$S$1:$V$19,4,0),"")</f>
        <v/>
      </c>
      <c r="O1014" s="458" t="str">
        <f t="shared" si="181"/>
        <v/>
      </c>
      <c r="P1014" s="458" t="str">
        <f t="shared" si="182"/>
        <v/>
      </c>
      <c r="Q1014" s="452" t="s">
        <v>35</v>
      </c>
      <c r="R1014" s="453"/>
      <c r="S1014" s="453"/>
      <c r="T1014" s="459" t="str">
        <f>IF(Q1014&lt;&gt;"",VLOOKUP(Q1014,'DON GIA'!$H$1:$K$103,4,0),"")</f>
        <v/>
      </c>
      <c r="U1014" s="459" t="str">
        <f t="shared" si="189"/>
        <v/>
      </c>
      <c r="V1014" s="456" t="s">
        <v>1244</v>
      </c>
      <c r="W1014" s="453" t="s">
        <v>27</v>
      </c>
      <c r="X1014" s="460">
        <v>6.9</v>
      </c>
      <c r="Y1014" s="461"/>
      <c r="Z1014" s="459">
        <f>IF(V1014&lt;&gt;"",VLOOKUP(V1014,'DON GIA'!$A$1:$D$346,4,0),"")</f>
        <v>269273</v>
      </c>
      <c r="AA1014" s="459">
        <f t="shared" si="190"/>
        <v>1857983.7000000002</v>
      </c>
      <c r="AB1014" s="452"/>
      <c r="AC1014" s="452"/>
      <c r="AD1014" s="452"/>
      <c r="AE1014" s="452"/>
      <c r="AF1014" s="452"/>
      <c r="AG1014" s="453"/>
      <c r="AH1014" s="452"/>
      <c r="AI1014" s="453"/>
      <c r="AJ1014" s="453"/>
      <c r="AK1014" s="459" t="str">
        <f>IF(AH1014&lt;&gt;"",VLOOKUP(AH1014,'DON GIA'!$M$1:$P$9,4,0),"")</f>
        <v/>
      </c>
      <c r="AL1014" s="459" t="str">
        <f t="shared" si="183"/>
        <v/>
      </c>
      <c r="AM1014" s="453"/>
      <c r="AN1014" s="453"/>
      <c r="AO1014" s="449" t="str">
        <f t="shared" si="184"/>
        <v/>
      </c>
      <c r="AP1014" s="456"/>
      <c r="AQ1014" s="462"/>
    </row>
    <row r="1015" spans="1:43" ht="63" outlineLevel="2">
      <c r="A1015" s="455" t="e">
        <f>IF(C1014&lt;&gt;"",$C$8:C1014,A1014)</f>
        <v>#VALUE!</v>
      </c>
      <c r="B1015" s="443" t="str">
        <f>IF(C1015&lt;&gt;"",COUNTA($C$8:C1015),"")</f>
        <v/>
      </c>
      <c r="C1015" s="443"/>
      <c r="D1015" s="452"/>
      <c r="E1015" s="453"/>
      <c r="F1015" s="453"/>
      <c r="G1015" s="453"/>
      <c r="H1015" s="453"/>
      <c r="I1015" s="453"/>
      <c r="J1015" s="453"/>
      <c r="K1015" s="456"/>
      <c r="L1015" s="457"/>
      <c r="M1015" s="458" t="str">
        <f>IF(K1015&lt;&gt;"",VLOOKUP(K1015,'DON GIA'!$S$1:$U$19,3,0),"")</f>
        <v/>
      </c>
      <c r="N1015" s="458" t="str">
        <f>IF(K1015&lt;&gt;"",VLOOKUP(K1015,'DON GIA'!$S$1:$V$19,4,0),"")</f>
        <v/>
      </c>
      <c r="O1015" s="458" t="str">
        <f t="shared" si="181"/>
        <v/>
      </c>
      <c r="P1015" s="458" t="str">
        <f t="shared" si="182"/>
        <v/>
      </c>
      <c r="Q1015" s="452" t="s">
        <v>35</v>
      </c>
      <c r="R1015" s="453"/>
      <c r="S1015" s="453"/>
      <c r="T1015" s="459" t="str">
        <f>IF(Q1015&lt;&gt;"",VLOOKUP(Q1015,'DON GIA'!$H$1:$K$103,4,0),"")</f>
        <v/>
      </c>
      <c r="U1015" s="459" t="str">
        <f t="shared" si="189"/>
        <v/>
      </c>
      <c r="V1015" s="456" t="s">
        <v>1245</v>
      </c>
      <c r="W1015" s="453" t="s">
        <v>27</v>
      </c>
      <c r="X1015" s="460">
        <v>1.38</v>
      </c>
      <c r="Y1015" s="461"/>
      <c r="Z1015" s="459">
        <f>IF(V1015&lt;&gt;"",VLOOKUP(V1015,'DON GIA'!$A$1:$D$346,4,0),"")</f>
        <v>138443</v>
      </c>
      <c r="AA1015" s="459">
        <f t="shared" si="190"/>
        <v>191051.34</v>
      </c>
      <c r="AB1015" s="452"/>
      <c r="AC1015" s="452"/>
      <c r="AD1015" s="452"/>
      <c r="AE1015" s="452"/>
      <c r="AF1015" s="452"/>
      <c r="AG1015" s="453"/>
      <c r="AH1015" s="452"/>
      <c r="AI1015" s="453"/>
      <c r="AJ1015" s="453"/>
      <c r="AK1015" s="459" t="str">
        <f>IF(AH1015&lt;&gt;"",VLOOKUP(AH1015,'DON GIA'!$M$1:$P$9,4,0),"")</f>
        <v/>
      </c>
      <c r="AL1015" s="459" t="str">
        <f t="shared" si="183"/>
        <v/>
      </c>
      <c r="AM1015" s="453"/>
      <c r="AN1015" s="453"/>
      <c r="AO1015" s="449" t="str">
        <f t="shared" si="184"/>
        <v/>
      </c>
      <c r="AP1015" s="456"/>
      <c r="AQ1015" s="462"/>
    </row>
    <row r="1016" spans="1:43" ht="31.5" outlineLevel="2">
      <c r="A1016" s="455" t="e">
        <f>IF(C1015&lt;&gt;"",$C$8:C1015,A1015)</f>
        <v>#VALUE!</v>
      </c>
      <c r="B1016" s="443" t="str">
        <f>IF(C1016&lt;&gt;"",COUNTA($C$8:C1016),"")</f>
        <v/>
      </c>
      <c r="C1016" s="443"/>
      <c r="D1016" s="452"/>
      <c r="E1016" s="453"/>
      <c r="F1016" s="453"/>
      <c r="G1016" s="453"/>
      <c r="H1016" s="453"/>
      <c r="I1016" s="453"/>
      <c r="J1016" s="453"/>
      <c r="K1016" s="456"/>
      <c r="L1016" s="457"/>
      <c r="M1016" s="458" t="str">
        <f>IF(K1016&lt;&gt;"",VLOOKUP(K1016,'DON GIA'!$S$1:$U$19,3,0),"")</f>
        <v/>
      </c>
      <c r="N1016" s="458" t="str">
        <f>IF(K1016&lt;&gt;"",VLOOKUP(K1016,'DON GIA'!$S$1:$V$19,4,0),"")</f>
        <v/>
      </c>
      <c r="O1016" s="458" t="str">
        <f t="shared" si="181"/>
        <v/>
      </c>
      <c r="P1016" s="458" t="str">
        <f t="shared" si="182"/>
        <v/>
      </c>
      <c r="Q1016" s="452" t="s">
        <v>35</v>
      </c>
      <c r="R1016" s="453"/>
      <c r="S1016" s="453"/>
      <c r="T1016" s="459" t="str">
        <f>IF(Q1016&lt;&gt;"",VLOOKUP(Q1016,'DON GIA'!$H$1:$K$103,4,0),"")</f>
        <v/>
      </c>
      <c r="U1016" s="459" t="str">
        <f t="shared" si="189"/>
        <v/>
      </c>
      <c r="V1016" s="456" t="s">
        <v>1209</v>
      </c>
      <c r="W1016" s="453" t="s">
        <v>27</v>
      </c>
      <c r="X1016" s="460">
        <v>47.03</v>
      </c>
      <c r="Y1016" s="461"/>
      <c r="Z1016" s="459">
        <f>IF(V1016&lt;&gt;"",VLOOKUP(V1016,'DON GIA'!$A$1:$D$346,4,0),"")</f>
        <v>264499</v>
      </c>
      <c r="AA1016" s="459">
        <f t="shared" si="190"/>
        <v>12439387.970000001</v>
      </c>
      <c r="AB1016" s="452"/>
      <c r="AC1016" s="452"/>
      <c r="AD1016" s="452"/>
      <c r="AE1016" s="452"/>
      <c r="AF1016" s="452"/>
      <c r="AG1016" s="453"/>
      <c r="AH1016" s="452"/>
      <c r="AI1016" s="453"/>
      <c r="AJ1016" s="453"/>
      <c r="AK1016" s="459" t="str">
        <f>IF(AH1016&lt;&gt;"",VLOOKUP(AH1016,'DON GIA'!$M$1:$P$9,4,0),"")</f>
        <v/>
      </c>
      <c r="AL1016" s="459" t="str">
        <f t="shared" si="183"/>
        <v/>
      </c>
      <c r="AM1016" s="453"/>
      <c r="AN1016" s="453"/>
      <c r="AO1016" s="449" t="str">
        <f t="shared" si="184"/>
        <v/>
      </c>
      <c r="AP1016" s="456"/>
      <c r="AQ1016" s="462"/>
    </row>
    <row r="1017" spans="1:43" ht="63" outlineLevel="2">
      <c r="A1017" s="455" t="e">
        <f>IF(C1016&lt;&gt;"",$C$8:C1016,A1016)</f>
        <v>#VALUE!</v>
      </c>
      <c r="B1017" s="443" t="str">
        <f>IF(C1017&lt;&gt;"",COUNTA($C$8:C1017),"")</f>
        <v/>
      </c>
      <c r="C1017" s="443"/>
      <c r="D1017" s="452"/>
      <c r="E1017" s="453"/>
      <c r="F1017" s="453"/>
      <c r="G1017" s="453"/>
      <c r="H1017" s="453"/>
      <c r="I1017" s="453"/>
      <c r="J1017" s="453"/>
      <c r="K1017" s="456"/>
      <c r="L1017" s="457"/>
      <c r="M1017" s="458" t="str">
        <f>IF(K1017&lt;&gt;"",VLOOKUP(K1017,'DON GIA'!$S$1:$U$19,3,0),"")</f>
        <v/>
      </c>
      <c r="N1017" s="458" t="str">
        <f>IF(K1017&lt;&gt;"",VLOOKUP(K1017,'DON GIA'!$S$1:$V$19,4,0),"")</f>
        <v/>
      </c>
      <c r="O1017" s="458" t="str">
        <f t="shared" si="181"/>
        <v/>
      </c>
      <c r="P1017" s="458" t="str">
        <f t="shared" si="182"/>
        <v/>
      </c>
      <c r="Q1017" s="452" t="s">
        <v>35</v>
      </c>
      <c r="R1017" s="453"/>
      <c r="S1017" s="453"/>
      <c r="T1017" s="459" t="str">
        <f>IF(Q1017&lt;&gt;"",VLOOKUP(Q1017,'DON GIA'!$H$1:$K$103,4,0),"")</f>
        <v/>
      </c>
      <c r="U1017" s="459" t="str">
        <f t="shared" si="189"/>
        <v/>
      </c>
      <c r="V1017" s="456" t="s">
        <v>1063</v>
      </c>
      <c r="W1017" s="453" t="s">
        <v>27</v>
      </c>
      <c r="X1017" s="460">
        <v>6.63</v>
      </c>
      <c r="Y1017" s="461"/>
      <c r="Z1017" s="459">
        <f>IF(V1017&lt;&gt;"",VLOOKUP(V1017,'DON GIA'!$A$1:$D$346,4,0),"")</f>
        <v>3941166</v>
      </c>
      <c r="AA1017" s="459">
        <f t="shared" si="190"/>
        <v>26129930.579999998</v>
      </c>
      <c r="AB1017" s="452"/>
      <c r="AC1017" s="452" t="s">
        <v>29</v>
      </c>
      <c r="AD1017" s="452" t="s">
        <v>30</v>
      </c>
      <c r="AE1017" s="452" t="s">
        <v>31</v>
      </c>
      <c r="AF1017" s="452" t="s">
        <v>32</v>
      </c>
      <c r="AG1017" s="453"/>
      <c r="AH1017" s="452"/>
      <c r="AI1017" s="453"/>
      <c r="AJ1017" s="453"/>
      <c r="AK1017" s="459" t="str">
        <f>IF(AH1017&lt;&gt;"",VLOOKUP(AH1017,'DON GIA'!$M$1:$P$9,4,0),"")</f>
        <v/>
      </c>
      <c r="AL1017" s="459" t="str">
        <f t="shared" si="183"/>
        <v/>
      </c>
      <c r="AM1017" s="453"/>
      <c r="AN1017" s="453"/>
      <c r="AO1017" s="449" t="str">
        <f t="shared" si="184"/>
        <v/>
      </c>
      <c r="AP1017" s="456"/>
      <c r="AQ1017" s="462"/>
    </row>
    <row r="1018" spans="1:43" ht="31.5" outlineLevel="2">
      <c r="A1018" s="455" t="e">
        <f>IF(C1017&lt;&gt;"",$C$8:C1017,A1017)</f>
        <v>#VALUE!</v>
      </c>
      <c r="B1018" s="443" t="str">
        <f>IF(C1018&lt;&gt;"",COUNTA($C$8:C1018),"")</f>
        <v/>
      </c>
      <c r="C1018" s="443"/>
      <c r="D1018" s="444"/>
      <c r="E1018" s="453"/>
      <c r="F1018" s="453"/>
      <c r="G1018" s="453"/>
      <c r="H1018" s="453"/>
      <c r="I1018" s="453"/>
      <c r="J1018" s="453"/>
      <c r="K1018" s="456"/>
      <c r="L1018" s="457"/>
      <c r="M1018" s="458" t="str">
        <f>IF(K1018&lt;&gt;"",VLOOKUP(K1018,'DON GIA'!$S$1:$U$19,3,0),"")</f>
        <v/>
      </c>
      <c r="N1018" s="458" t="str">
        <f>IF(K1018&lt;&gt;"",VLOOKUP(K1018,'DON GIA'!$S$1:$V$19,4,0),"")</f>
        <v/>
      </c>
      <c r="O1018" s="458" t="str">
        <f t="shared" si="181"/>
        <v/>
      </c>
      <c r="P1018" s="458" t="str">
        <f t="shared" si="182"/>
        <v/>
      </c>
      <c r="Q1018" s="452" t="s">
        <v>35</v>
      </c>
      <c r="R1018" s="453"/>
      <c r="S1018" s="453"/>
      <c r="T1018" s="459" t="str">
        <f>IF(Q1018&lt;&gt;"",VLOOKUP(Q1018,'DON GIA'!$H$1:$K$103,4,0),"")</f>
        <v/>
      </c>
      <c r="U1018" s="459" t="str">
        <f t="shared" si="189"/>
        <v/>
      </c>
      <c r="V1018" s="456"/>
      <c r="W1018" s="453"/>
      <c r="X1018" s="460"/>
      <c r="Y1018" s="461"/>
      <c r="Z1018" s="459" t="str">
        <f>IF(V1018&lt;&gt;"",VLOOKUP(V1018,'DON GIA'!$A$1:$D$346,4,0),"")</f>
        <v/>
      </c>
      <c r="AA1018" s="459" t="str">
        <f t="shared" si="190"/>
        <v/>
      </c>
      <c r="AB1018" s="452"/>
      <c r="AC1018" s="452"/>
      <c r="AD1018" s="452"/>
      <c r="AE1018" s="452"/>
      <c r="AF1018" s="452"/>
      <c r="AG1018" s="453"/>
      <c r="AH1018" s="452"/>
      <c r="AI1018" s="453"/>
      <c r="AJ1018" s="453"/>
      <c r="AK1018" s="459" t="str">
        <f>IF(AH1018&lt;&gt;"",VLOOKUP(AH1018,'DON GIA'!$M$1:$P$9,4,0),"")</f>
        <v/>
      </c>
      <c r="AL1018" s="459" t="str">
        <f t="shared" si="183"/>
        <v/>
      </c>
      <c r="AM1018" s="453"/>
      <c r="AN1018" s="453"/>
      <c r="AO1018" s="449" t="str">
        <f t="shared" si="184"/>
        <v/>
      </c>
      <c r="AP1018" s="456"/>
      <c r="AQ1018" s="462"/>
    </row>
    <row r="1019" spans="1:43" ht="62.25" outlineLevel="1">
      <c r="A1019" s="410" t="s">
        <v>794</v>
      </c>
      <c r="B1019" s="443">
        <f>IF(C1019&lt;&gt;"",COUNTA($C$8:C1019),"")</f>
        <v>67</v>
      </c>
      <c r="C1019" s="443">
        <v>459</v>
      </c>
      <c r="D1019" s="444" t="s">
        <v>338</v>
      </c>
      <c r="E1019" s="445"/>
      <c r="F1019" s="445"/>
      <c r="G1019" s="445"/>
      <c r="H1019" s="445"/>
      <c r="I1019" s="445"/>
      <c r="J1019" s="445"/>
      <c r="K1019" s="446"/>
      <c r="L1019" s="447">
        <f>SUBTOTAL(9,L1020:L1040)</f>
        <v>1103.8</v>
      </c>
      <c r="M1019" s="448"/>
      <c r="N1019" s="448"/>
      <c r="O1019" s="448">
        <f>SUBTOTAL(9,O1020:O1040)</f>
        <v>1853280200</v>
      </c>
      <c r="P1019" s="448">
        <f>SUBTOTAL(9,P1020:P1040)</f>
        <v>0</v>
      </c>
      <c r="Q1019" s="444"/>
      <c r="R1019" s="445"/>
      <c r="S1019" s="445">
        <f>SUBTOTAL(9,S1020:S1040)</f>
        <v>37</v>
      </c>
      <c r="T1019" s="449"/>
      <c r="U1019" s="449">
        <f>SUBTOTAL(9,U1020:U1040)</f>
        <v>20009000</v>
      </c>
      <c r="V1019" s="446"/>
      <c r="W1019" s="445"/>
      <c r="X1019" s="501">
        <f>SUBTOTAL(9,X1020:X1040)</f>
        <v>490.62200000000001</v>
      </c>
      <c r="Y1019" s="451">
        <f>SUBTOTAL(9,Y1020:Y1040)</f>
        <v>0</v>
      </c>
      <c r="Z1019" s="449"/>
      <c r="AA1019" s="449">
        <f>SUBTOTAL(9,AA1020:AA1040)</f>
        <v>629359528.97599995</v>
      </c>
      <c r="AB1019" s="452"/>
      <c r="AC1019" s="452"/>
      <c r="AD1019" s="452"/>
      <c r="AE1019" s="452"/>
      <c r="AF1019" s="452"/>
      <c r="AG1019" s="453"/>
      <c r="AH1019" s="452"/>
      <c r="AI1019" s="445"/>
      <c r="AJ1019" s="445">
        <f>SUBTOTAL(9,AJ1020:AJ1040)</f>
        <v>0</v>
      </c>
      <c r="AK1019" s="449"/>
      <c r="AL1019" s="449">
        <f>SUBTOTAL(9,AL1020:AL1040)</f>
        <v>0</v>
      </c>
      <c r="AM1019" s="445"/>
      <c r="AN1019" s="445">
        <f>SUBTOTAL(9,AN1020:AN1040)</f>
        <v>0</v>
      </c>
      <c r="AO1019" s="449">
        <f t="shared" si="184"/>
        <v>2502648728.9759998</v>
      </c>
      <c r="AP1019" s="454"/>
      <c r="AQ1019" s="423"/>
    </row>
    <row r="1020" spans="1:43" ht="126" outlineLevel="2">
      <c r="A1020" s="455" t="e">
        <f>IF(C1019&lt;&gt;"",$C$8:C1019,A1018)</f>
        <v>#VALUE!</v>
      </c>
      <c r="B1020" s="443" t="str">
        <f>IF(C1020&lt;&gt;"",COUNTA($C$8:C1020),"")</f>
        <v/>
      </c>
      <c r="C1020" s="443"/>
      <c r="D1020" s="452" t="s">
        <v>339</v>
      </c>
      <c r="E1020" s="453"/>
      <c r="F1020" s="453"/>
      <c r="G1020" s="453">
        <v>74</v>
      </c>
      <c r="H1020" s="453">
        <v>80</v>
      </c>
      <c r="I1020" s="453">
        <v>251</v>
      </c>
      <c r="J1020" s="453">
        <v>132</v>
      </c>
      <c r="K1020" s="456" t="s">
        <v>973</v>
      </c>
      <c r="L1020" s="457">
        <v>1103.8</v>
      </c>
      <c r="M1020" s="458">
        <f>IF(K1020&lt;&gt;"",VLOOKUP(K1020,'DON GIA'!$S$1:$U$19,3,0),"")</f>
        <v>1679000</v>
      </c>
      <c r="N1020" s="458">
        <f>IF(K1020&lt;&gt;"",VLOOKUP(K1020,'DON GIA'!$S$1:$V$19,4,0),"")</f>
        <v>0</v>
      </c>
      <c r="O1020" s="458">
        <f t="shared" si="181"/>
        <v>1853280200</v>
      </c>
      <c r="P1020" s="458">
        <f t="shared" si="182"/>
        <v>0</v>
      </c>
      <c r="Q1020" s="452" t="s">
        <v>82</v>
      </c>
      <c r="R1020" s="453" t="s">
        <v>44</v>
      </c>
      <c r="S1020" s="453">
        <v>3</v>
      </c>
      <c r="T1020" s="459">
        <f>IF(Q1020&lt;&gt;"",VLOOKUP(Q1020,'DON GIA'!$H$1:$K$103,4,0),"")</f>
        <v>60000</v>
      </c>
      <c r="U1020" s="459">
        <f t="shared" ref="U1020:U1040" si="191">IF(Q1020&lt;&gt;"",IF(ISNUMBER(T1020),S1020*T1020,""),"")</f>
        <v>180000</v>
      </c>
      <c r="V1020" s="456" t="s">
        <v>1246</v>
      </c>
      <c r="W1020" s="453" t="s">
        <v>27</v>
      </c>
      <c r="X1020" s="503">
        <v>76.489999999999995</v>
      </c>
      <c r="Y1020" s="461"/>
      <c r="Z1020" s="459">
        <f>IF(V1020&lt;&gt;"",VLOOKUP(V1020,'DON GIA'!$A$1:$D$346,4,0),"")</f>
        <v>5891509</v>
      </c>
      <c r="AA1020" s="459">
        <f t="shared" ref="AA1020:AA1040" si="192">IF(V1020&lt;&gt;"",IF(ISNUMBER(Z1020),X1020*Z1020,""),"")</f>
        <v>450641523.40999997</v>
      </c>
      <c r="AB1020" s="452" t="s">
        <v>115</v>
      </c>
      <c r="AC1020" s="452" t="s">
        <v>29</v>
      </c>
      <c r="AD1020" s="452" t="s">
        <v>30</v>
      </c>
      <c r="AE1020" s="452" t="s">
        <v>31</v>
      </c>
      <c r="AF1020" s="452" t="s">
        <v>219</v>
      </c>
      <c r="AG1020" s="453" t="s">
        <v>33</v>
      </c>
      <c r="AH1020" s="452"/>
      <c r="AI1020" s="453"/>
      <c r="AJ1020" s="453"/>
      <c r="AK1020" s="459" t="str">
        <f>IF(AH1020&lt;&gt;"",VLOOKUP(AH1020,'DON GIA'!$M$1:$P$9,4,0),"")</f>
        <v/>
      </c>
      <c r="AL1020" s="459" t="str">
        <f t="shared" si="183"/>
        <v/>
      </c>
      <c r="AM1020" s="453"/>
      <c r="AN1020" s="453"/>
      <c r="AO1020" s="449" t="str">
        <f t="shared" si="184"/>
        <v/>
      </c>
      <c r="AP1020" s="454" t="s">
        <v>1878</v>
      </c>
      <c r="AQ1020" s="462"/>
    </row>
    <row r="1021" spans="1:43" ht="189" outlineLevel="2">
      <c r="A1021" s="455" t="e">
        <f>IF(C1020&lt;&gt;"",$C$8:C1020,A1020)</f>
        <v>#VALUE!</v>
      </c>
      <c r="B1021" s="443" t="str">
        <f>IF(C1021&lt;&gt;"",COUNTA($C$8:C1021),"")</f>
        <v/>
      </c>
      <c r="C1021" s="443"/>
      <c r="D1021" s="468" t="s">
        <v>340</v>
      </c>
      <c r="E1021" s="453"/>
      <c r="F1021" s="453"/>
      <c r="G1021" s="453"/>
      <c r="H1021" s="453"/>
      <c r="I1021" s="453"/>
      <c r="J1021" s="453"/>
      <c r="K1021" s="456"/>
      <c r="L1021" s="457"/>
      <c r="M1021" s="458" t="str">
        <f>IF(K1021&lt;&gt;"",VLOOKUP(K1021,'DON GIA'!$S$1:$U$19,3,0),"")</f>
        <v/>
      </c>
      <c r="N1021" s="458" t="str">
        <f>IF(K1021&lt;&gt;"",VLOOKUP(K1021,'DON GIA'!$S$1:$V$19,4,0),"")</f>
        <v/>
      </c>
      <c r="O1021" s="458" t="str">
        <f t="shared" si="181"/>
        <v/>
      </c>
      <c r="P1021" s="458" t="str">
        <f t="shared" si="182"/>
        <v/>
      </c>
      <c r="Q1021" s="452" t="s">
        <v>203</v>
      </c>
      <c r="R1021" s="453" t="s">
        <v>44</v>
      </c>
      <c r="S1021" s="453">
        <v>3</v>
      </c>
      <c r="T1021" s="459" t="e">
        <f>IF(Q1021&lt;&gt;"",VLOOKUP(Q1021,'DON GIA'!$H$1:$K$103,4,0),"")</f>
        <v>#N/A</v>
      </c>
      <c r="U1021" s="459" t="str">
        <f t="shared" si="191"/>
        <v/>
      </c>
      <c r="V1021" s="456" t="s">
        <v>1247</v>
      </c>
      <c r="W1021" s="453" t="s">
        <v>27</v>
      </c>
      <c r="X1021" s="503">
        <v>9.8000000000000007</v>
      </c>
      <c r="Y1021" s="461"/>
      <c r="Z1021" s="459">
        <f>IF(V1021&lt;&gt;"",VLOOKUP(V1021,'DON GIA'!$A$1:$D$346,4,0),"")</f>
        <v>169828</v>
      </c>
      <c r="AA1021" s="459">
        <f t="shared" si="192"/>
        <v>1664314.4000000001</v>
      </c>
      <c r="AB1021" s="452"/>
      <c r="AC1021" s="452"/>
      <c r="AD1021" s="452"/>
      <c r="AE1021" s="452"/>
      <c r="AF1021" s="452"/>
      <c r="AG1021" s="453"/>
      <c r="AH1021" s="452"/>
      <c r="AI1021" s="453"/>
      <c r="AJ1021" s="453"/>
      <c r="AK1021" s="459" t="str">
        <f>IF(AH1021&lt;&gt;"",VLOOKUP(AH1021,'DON GIA'!$M$1:$P$9,4,0),"")</f>
        <v/>
      </c>
      <c r="AL1021" s="459" t="str">
        <f t="shared" si="183"/>
        <v/>
      </c>
      <c r="AM1021" s="453"/>
      <c r="AN1021" s="453"/>
      <c r="AO1021" s="449" t="str">
        <f t="shared" si="184"/>
        <v/>
      </c>
      <c r="AP1021" s="463" t="s">
        <v>365</v>
      </c>
      <c r="AQ1021" s="462"/>
    </row>
    <row r="1022" spans="1:43" ht="126" outlineLevel="2">
      <c r="A1022" s="455" t="e">
        <f>IF(C1021&lt;&gt;"",$C$8:C1021,A1021)</f>
        <v>#VALUE!</v>
      </c>
      <c r="B1022" s="443" t="str">
        <f>IF(C1022&lt;&gt;"",COUNTA($C$8:C1022),"")</f>
        <v/>
      </c>
      <c r="C1022" s="443"/>
      <c r="D1022" s="452"/>
      <c r="E1022" s="453"/>
      <c r="F1022" s="453"/>
      <c r="G1022" s="453"/>
      <c r="H1022" s="453"/>
      <c r="I1022" s="453"/>
      <c r="J1022" s="453"/>
      <c r="K1022" s="456"/>
      <c r="L1022" s="457"/>
      <c r="M1022" s="458" t="str">
        <f>IF(K1022&lt;&gt;"",VLOOKUP(K1022,'DON GIA'!$S$1:$U$19,3,0),"")</f>
        <v/>
      </c>
      <c r="N1022" s="458" t="str">
        <f>IF(K1022&lt;&gt;"",VLOOKUP(K1022,'DON GIA'!$S$1:$V$19,4,0),"")</f>
        <v/>
      </c>
      <c r="O1022" s="458" t="str">
        <f t="shared" si="181"/>
        <v/>
      </c>
      <c r="P1022" s="458" t="str">
        <f t="shared" si="182"/>
        <v/>
      </c>
      <c r="Q1022" s="452" t="s">
        <v>216</v>
      </c>
      <c r="R1022" s="453" t="s">
        <v>44</v>
      </c>
      <c r="S1022" s="453">
        <v>2</v>
      </c>
      <c r="T1022" s="459" t="e">
        <f>IF(Q1022&lt;&gt;"",VLOOKUP(Q1022,'DON GIA'!$H$1:$K$103,4,0),"")</f>
        <v>#N/A</v>
      </c>
      <c r="U1022" s="459" t="str">
        <f t="shared" si="191"/>
        <v/>
      </c>
      <c r="V1022" s="456" t="s">
        <v>1003</v>
      </c>
      <c r="W1022" s="453" t="s">
        <v>27</v>
      </c>
      <c r="X1022" s="503">
        <f>36.56+15.2</f>
        <v>51.760000000000005</v>
      </c>
      <c r="Y1022" s="461"/>
      <c r="Z1022" s="459">
        <f>IF(V1022&lt;&gt;"",VLOOKUP(V1022,'DON GIA'!$A$1:$D$346,4,0),"")</f>
        <v>854777</v>
      </c>
      <c r="AA1022" s="459">
        <f t="shared" si="192"/>
        <v>44243257.520000003</v>
      </c>
      <c r="AB1022" s="452"/>
      <c r="AC1022" s="452"/>
      <c r="AD1022" s="452"/>
      <c r="AE1022" s="452"/>
      <c r="AF1022" s="452"/>
      <c r="AG1022" s="453"/>
      <c r="AH1022" s="452"/>
      <c r="AI1022" s="453"/>
      <c r="AJ1022" s="453"/>
      <c r="AK1022" s="459" t="str">
        <f>IF(AH1022&lt;&gt;"",VLOOKUP(AH1022,'DON GIA'!$M$1:$P$9,4,0),"")</f>
        <v/>
      </c>
      <c r="AL1022" s="459" t="str">
        <f t="shared" si="183"/>
        <v/>
      </c>
      <c r="AM1022" s="453"/>
      <c r="AN1022" s="453"/>
      <c r="AO1022" s="449" t="str">
        <f t="shared" si="184"/>
        <v/>
      </c>
      <c r="AP1022" s="463" t="s">
        <v>364</v>
      </c>
      <c r="AQ1022" s="462"/>
    </row>
    <row r="1023" spans="1:43" ht="63" outlineLevel="2">
      <c r="A1023" s="455" t="e">
        <f>IF(C1022&lt;&gt;"",$C$8:C1022,A1022)</f>
        <v>#VALUE!</v>
      </c>
      <c r="B1023" s="443" t="str">
        <f>IF(C1023&lt;&gt;"",COUNTA($C$8:C1023),"")</f>
        <v/>
      </c>
      <c r="C1023" s="443"/>
      <c r="D1023" s="452"/>
      <c r="E1023" s="453"/>
      <c r="F1023" s="453"/>
      <c r="G1023" s="453"/>
      <c r="H1023" s="453"/>
      <c r="I1023" s="453"/>
      <c r="J1023" s="453"/>
      <c r="K1023" s="456"/>
      <c r="L1023" s="457"/>
      <c r="M1023" s="458" t="str">
        <f>IF(K1023&lt;&gt;"",VLOOKUP(K1023,'DON GIA'!$S$1:$U$19,3,0),"")</f>
        <v/>
      </c>
      <c r="N1023" s="458" t="str">
        <f>IF(K1023&lt;&gt;"",VLOOKUP(K1023,'DON GIA'!$S$1:$V$19,4,0),"")</f>
        <v/>
      </c>
      <c r="O1023" s="458" t="str">
        <f t="shared" si="181"/>
        <v/>
      </c>
      <c r="P1023" s="458" t="str">
        <f t="shared" si="182"/>
        <v/>
      </c>
      <c r="Q1023" s="452" t="s">
        <v>341</v>
      </c>
      <c r="R1023" s="453" t="s">
        <v>44</v>
      </c>
      <c r="S1023" s="453">
        <v>1</v>
      </c>
      <c r="T1023" s="459">
        <f>IF(Q1023&lt;&gt;"",VLOOKUP(Q1023,'DON GIA'!$H$1:$K$103,4,0),"")</f>
        <v>899000</v>
      </c>
      <c r="U1023" s="459">
        <f t="shared" si="191"/>
        <v>899000</v>
      </c>
      <c r="V1023" s="456" t="s">
        <v>1001</v>
      </c>
      <c r="W1023" s="453" t="s">
        <v>27</v>
      </c>
      <c r="X1023" s="503">
        <f>17.28+14.25+36.56+15.2</f>
        <v>83.29</v>
      </c>
      <c r="Y1023" s="461"/>
      <c r="Z1023" s="459">
        <f>IF(V1023&lt;&gt;"",VLOOKUP(V1023,'DON GIA'!$A$1:$D$346,4,0),"")</f>
        <v>295078</v>
      </c>
      <c r="AA1023" s="459">
        <f t="shared" si="192"/>
        <v>24577046.620000001</v>
      </c>
      <c r="AB1023" s="452"/>
      <c r="AC1023" s="452"/>
      <c r="AD1023" s="452"/>
      <c r="AE1023" s="452"/>
      <c r="AF1023" s="452"/>
      <c r="AG1023" s="453"/>
      <c r="AH1023" s="452"/>
      <c r="AI1023" s="453"/>
      <c r="AJ1023" s="453"/>
      <c r="AK1023" s="459" t="str">
        <f>IF(AH1023&lt;&gt;"",VLOOKUP(AH1023,'DON GIA'!$M$1:$P$9,4,0),"")</f>
        <v/>
      </c>
      <c r="AL1023" s="459" t="str">
        <f t="shared" si="183"/>
        <v/>
      </c>
      <c r="AM1023" s="453"/>
      <c r="AN1023" s="453"/>
      <c r="AO1023" s="449" t="str">
        <f t="shared" si="184"/>
        <v/>
      </c>
      <c r="AP1023" s="456"/>
      <c r="AQ1023" s="462"/>
    </row>
    <row r="1024" spans="1:43" ht="94.5" outlineLevel="2">
      <c r="A1024" s="455" t="e">
        <f>IF(C1023&lt;&gt;"",$C$8:C1023,A1023)</f>
        <v>#VALUE!</v>
      </c>
      <c r="B1024" s="443" t="str">
        <f>IF(C1024&lt;&gt;"",COUNTA($C$8:C1024),"")</f>
        <v/>
      </c>
      <c r="C1024" s="443"/>
      <c r="D1024" s="452"/>
      <c r="E1024" s="453"/>
      <c r="F1024" s="453"/>
      <c r="G1024" s="453"/>
      <c r="H1024" s="453"/>
      <c r="I1024" s="453"/>
      <c r="J1024" s="453"/>
      <c r="K1024" s="456"/>
      <c r="L1024" s="457"/>
      <c r="M1024" s="458" t="str">
        <f>IF(K1024&lt;&gt;"",VLOOKUP(K1024,'DON GIA'!$S$1:$U$19,3,0),"")</f>
        <v/>
      </c>
      <c r="N1024" s="458" t="str">
        <f>IF(K1024&lt;&gt;"",VLOOKUP(K1024,'DON GIA'!$S$1:$V$19,4,0),"")</f>
        <v/>
      </c>
      <c r="O1024" s="458" t="str">
        <f t="shared" si="181"/>
        <v/>
      </c>
      <c r="P1024" s="458" t="str">
        <f t="shared" si="182"/>
        <v/>
      </c>
      <c r="Q1024" s="452" t="s">
        <v>131</v>
      </c>
      <c r="R1024" s="453" t="s">
        <v>44</v>
      </c>
      <c r="S1024" s="453">
        <v>1</v>
      </c>
      <c r="T1024" s="459">
        <f>IF(Q1024&lt;&gt;"",VLOOKUP(Q1024,'DON GIA'!$H$1:$K$103,4,0),"")</f>
        <v>554000</v>
      </c>
      <c r="U1024" s="459">
        <f t="shared" si="191"/>
        <v>554000</v>
      </c>
      <c r="V1024" s="456" t="s">
        <v>1248</v>
      </c>
      <c r="W1024" s="453" t="s">
        <v>27</v>
      </c>
      <c r="X1024" s="503">
        <v>4.62</v>
      </c>
      <c r="Y1024" s="461"/>
      <c r="Z1024" s="459">
        <f>IF(V1024&lt;&gt;"",VLOOKUP(V1024,'DON GIA'!$A$1:$D$346,4,0),"")</f>
        <v>10375629</v>
      </c>
      <c r="AA1024" s="459">
        <f t="shared" si="192"/>
        <v>47935405.980000004</v>
      </c>
      <c r="AB1024" s="452"/>
      <c r="AC1024" s="452"/>
      <c r="AD1024" s="452"/>
      <c r="AE1024" s="452"/>
      <c r="AF1024" s="452"/>
      <c r="AG1024" s="453"/>
      <c r="AH1024" s="452"/>
      <c r="AI1024" s="453"/>
      <c r="AJ1024" s="453"/>
      <c r="AK1024" s="459" t="str">
        <f>IF(AH1024&lt;&gt;"",VLOOKUP(AH1024,'DON GIA'!$M$1:$P$9,4,0),"")</f>
        <v/>
      </c>
      <c r="AL1024" s="459" t="str">
        <f t="shared" si="183"/>
        <v/>
      </c>
      <c r="AM1024" s="453"/>
      <c r="AN1024" s="453"/>
      <c r="AO1024" s="449" t="str">
        <f t="shared" si="184"/>
        <v/>
      </c>
      <c r="AP1024" s="456"/>
      <c r="AQ1024" s="462"/>
    </row>
    <row r="1025" spans="1:43" ht="63" outlineLevel="2">
      <c r="A1025" s="455" t="e">
        <f>IF(C1024&lt;&gt;"",$C$8:C1024,A1024)</f>
        <v>#VALUE!</v>
      </c>
      <c r="B1025" s="443" t="str">
        <f>IF(C1025&lt;&gt;"",COUNTA($C$8:C1025),"")</f>
        <v/>
      </c>
      <c r="C1025" s="443"/>
      <c r="D1025" s="452"/>
      <c r="E1025" s="453"/>
      <c r="F1025" s="453"/>
      <c r="G1025" s="453"/>
      <c r="H1025" s="453"/>
      <c r="I1025" s="453"/>
      <c r="J1025" s="453"/>
      <c r="K1025" s="456"/>
      <c r="L1025" s="457"/>
      <c r="M1025" s="458" t="str">
        <f>IF(K1025&lt;&gt;"",VLOOKUP(K1025,'DON GIA'!$S$1:$U$19,3,0),"")</f>
        <v/>
      </c>
      <c r="N1025" s="458" t="str">
        <f>IF(K1025&lt;&gt;"",VLOOKUP(K1025,'DON GIA'!$S$1:$V$19,4,0),"")</f>
        <v/>
      </c>
      <c r="O1025" s="458" t="str">
        <f t="shared" si="181"/>
        <v/>
      </c>
      <c r="P1025" s="458" t="str">
        <f t="shared" si="182"/>
        <v/>
      </c>
      <c r="Q1025" s="452" t="s">
        <v>132</v>
      </c>
      <c r="R1025" s="453" t="s">
        <v>44</v>
      </c>
      <c r="S1025" s="453">
        <v>2</v>
      </c>
      <c r="T1025" s="459">
        <f>IF(Q1025&lt;&gt;"",VLOOKUP(Q1025,'DON GIA'!$H$1:$K$103,4,0),"")</f>
        <v>293000</v>
      </c>
      <c r="U1025" s="459">
        <f t="shared" si="191"/>
        <v>586000</v>
      </c>
      <c r="V1025" s="456" t="s">
        <v>1009</v>
      </c>
      <c r="W1025" s="453" t="s">
        <v>27</v>
      </c>
      <c r="X1025" s="503">
        <v>77.760000000000005</v>
      </c>
      <c r="Y1025" s="461"/>
      <c r="Z1025" s="459">
        <f>IF(V1025&lt;&gt;"",VLOOKUP(V1025,'DON GIA'!$A$1:$D$346,4,0),"")</f>
        <v>282038</v>
      </c>
      <c r="AA1025" s="459">
        <f t="shared" si="192"/>
        <v>21931274.880000003</v>
      </c>
      <c r="AB1025" s="452"/>
      <c r="AC1025" s="452"/>
      <c r="AD1025" s="452"/>
      <c r="AE1025" s="452"/>
      <c r="AF1025" s="452"/>
      <c r="AG1025" s="453"/>
      <c r="AH1025" s="452"/>
      <c r="AI1025" s="453"/>
      <c r="AJ1025" s="453"/>
      <c r="AK1025" s="459" t="str">
        <f>IF(AH1025&lt;&gt;"",VLOOKUP(AH1025,'DON GIA'!$M$1:$P$9,4,0),"")</f>
        <v/>
      </c>
      <c r="AL1025" s="459" t="str">
        <f t="shared" si="183"/>
        <v/>
      </c>
      <c r="AM1025" s="453"/>
      <c r="AN1025" s="453"/>
      <c r="AO1025" s="449" t="str">
        <f t="shared" si="184"/>
        <v/>
      </c>
      <c r="AP1025" s="456"/>
      <c r="AQ1025" s="462"/>
    </row>
    <row r="1026" spans="1:43" ht="63" outlineLevel="2">
      <c r="A1026" s="455" t="e">
        <f>IF(C1025&lt;&gt;"",$C$8:C1025,A1025)</f>
        <v>#VALUE!</v>
      </c>
      <c r="B1026" s="443" t="str">
        <f>IF(C1026&lt;&gt;"",COUNTA($C$8:C1026),"")</f>
        <v/>
      </c>
      <c r="C1026" s="443"/>
      <c r="D1026" s="452"/>
      <c r="E1026" s="453"/>
      <c r="F1026" s="453"/>
      <c r="G1026" s="453"/>
      <c r="H1026" s="453"/>
      <c r="I1026" s="453"/>
      <c r="J1026" s="453"/>
      <c r="K1026" s="456"/>
      <c r="L1026" s="457"/>
      <c r="M1026" s="458" t="str">
        <f>IF(K1026&lt;&gt;"",VLOOKUP(K1026,'DON GIA'!$S$1:$U$19,3,0),"")</f>
        <v/>
      </c>
      <c r="N1026" s="458" t="str">
        <f>IF(K1026&lt;&gt;"",VLOOKUP(K1026,'DON GIA'!$S$1:$V$19,4,0),"")</f>
        <v/>
      </c>
      <c r="O1026" s="458" t="str">
        <f t="shared" si="181"/>
        <v/>
      </c>
      <c r="P1026" s="458" t="str">
        <f t="shared" si="182"/>
        <v/>
      </c>
      <c r="Q1026" s="452" t="s">
        <v>241</v>
      </c>
      <c r="R1026" s="453" t="s">
        <v>44</v>
      </c>
      <c r="S1026" s="453">
        <v>2</v>
      </c>
      <c r="T1026" s="459">
        <f>IF(Q1026&lt;&gt;"",VLOOKUP(Q1026,'DON GIA'!$H$1:$K$103,4,0),"")</f>
        <v>4240000</v>
      </c>
      <c r="U1026" s="459">
        <f t="shared" si="191"/>
        <v>8480000</v>
      </c>
      <c r="V1026" s="456" t="s">
        <v>1249</v>
      </c>
      <c r="W1026" s="453" t="s">
        <v>27</v>
      </c>
      <c r="X1026" s="503">
        <v>67.67</v>
      </c>
      <c r="Y1026" s="461"/>
      <c r="Z1026" s="459">
        <f>IF(V1026&lt;&gt;"",VLOOKUP(V1026,'DON GIA'!$A$1:$D$346,4,0),"")</f>
        <v>161275</v>
      </c>
      <c r="AA1026" s="459">
        <f t="shared" si="192"/>
        <v>10913479.25</v>
      </c>
      <c r="AB1026" s="452"/>
      <c r="AC1026" s="452"/>
      <c r="AD1026" s="452"/>
      <c r="AE1026" s="452"/>
      <c r="AF1026" s="452"/>
      <c r="AG1026" s="453"/>
      <c r="AH1026" s="452"/>
      <c r="AI1026" s="453"/>
      <c r="AJ1026" s="453"/>
      <c r="AK1026" s="459" t="str">
        <f>IF(AH1026&lt;&gt;"",VLOOKUP(AH1026,'DON GIA'!$M$1:$P$9,4,0),"")</f>
        <v/>
      </c>
      <c r="AL1026" s="459" t="str">
        <f t="shared" si="183"/>
        <v/>
      </c>
      <c r="AM1026" s="453"/>
      <c r="AN1026" s="453"/>
      <c r="AO1026" s="449" t="str">
        <f t="shared" si="184"/>
        <v/>
      </c>
      <c r="AP1026" s="456"/>
      <c r="AQ1026" s="462"/>
    </row>
    <row r="1027" spans="1:43" ht="63" outlineLevel="2">
      <c r="A1027" s="455" t="e">
        <f>IF(C1026&lt;&gt;"",$C$8:C1026,A1026)</f>
        <v>#VALUE!</v>
      </c>
      <c r="B1027" s="443" t="str">
        <f>IF(C1027&lt;&gt;"",COUNTA($C$8:C1027),"")</f>
        <v/>
      </c>
      <c r="C1027" s="443"/>
      <c r="D1027" s="452"/>
      <c r="E1027" s="453"/>
      <c r="F1027" s="453"/>
      <c r="G1027" s="453"/>
      <c r="H1027" s="453"/>
      <c r="I1027" s="453"/>
      <c r="J1027" s="453"/>
      <c r="K1027" s="456"/>
      <c r="L1027" s="457"/>
      <c r="M1027" s="458" t="str">
        <f>IF(K1027&lt;&gt;"",VLOOKUP(K1027,'DON GIA'!$S$1:$U$19,3,0),"")</f>
        <v/>
      </c>
      <c r="N1027" s="458" t="str">
        <f>IF(K1027&lt;&gt;"",VLOOKUP(K1027,'DON GIA'!$S$1:$V$19,4,0),"")</f>
        <v/>
      </c>
      <c r="O1027" s="458" t="str">
        <f t="shared" si="181"/>
        <v/>
      </c>
      <c r="P1027" s="458" t="str">
        <f t="shared" si="182"/>
        <v/>
      </c>
      <c r="Q1027" s="452" t="s">
        <v>314</v>
      </c>
      <c r="R1027" s="453" t="s">
        <v>44</v>
      </c>
      <c r="S1027" s="453">
        <v>1</v>
      </c>
      <c r="T1027" s="459">
        <f>IF(Q1027&lt;&gt;"",VLOOKUP(Q1027,'DON GIA'!$H$1:$K$103,4,0),"")</f>
        <v>1713000</v>
      </c>
      <c r="U1027" s="459">
        <f t="shared" si="191"/>
        <v>1713000</v>
      </c>
      <c r="V1027" s="456" t="s">
        <v>1054</v>
      </c>
      <c r="W1027" s="453" t="s">
        <v>27</v>
      </c>
      <c r="X1027" s="503">
        <v>2.75</v>
      </c>
      <c r="Y1027" s="461"/>
      <c r="Z1027" s="459">
        <f>IF(V1027&lt;&gt;"",VLOOKUP(V1027,'DON GIA'!$A$1:$D$346,4,0),"")</f>
        <v>1398600</v>
      </c>
      <c r="AA1027" s="459">
        <f t="shared" si="192"/>
        <v>3846150</v>
      </c>
      <c r="AB1027" s="452"/>
      <c r="AC1027" s="452"/>
      <c r="AD1027" s="452"/>
      <c r="AE1027" s="452"/>
      <c r="AF1027" s="452"/>
      <c r="AG1027" s="453"/>
      <c r="AH1027" s="452"/>
      <c r="AI1027" s="453"/>
      <c r="AJ1027" s="453"/>
      <c r="AK1027" s="459" t="str">
        <f>IF(AH1027&lt;&gt;"",VLOOKUP(AH1027,'DON GIA'!$M$1:$P$9,4,0),"")</f>
        <v/>
      </c>
      <c r="AL1027" s="459" t="str">
        <f t="shared" si="183"/>
        <v/>
      </c>
      <c r="AM1027" s="453"/>
      <c r="AN1027" s="453"/>
      <c r="AO1027" s="449" t="str">
        <f t="shared" si="184"/>
        <v/>
      </c>
      <c r="AP1027" s="456"/>
      <c r="AQ1027" s="462"/>
    </row>
    <row r="1028" spans="1:43" ht="94.5" outlineLevel="2">
      <c r="A1028" s="455" t="e">
        <f>IF(C1027&lt;&gt;"",$C$8:C1027,A1027)</f>
        <v>#VALUE!</v>
      </c>
      <c r="B1028" s="443" t="str">
        <f>IF(C1028&lt;&gt;"",COUNTA($C$8:C1028),"")</f>
        <v/>
      </c>
      <c r="C1028" s="443"/>
      <c r="D1028" s="452"/>
      <c r="E1028" s="453"/>
      <c r="F1028" s="453"/>
      <c r="G1028" s="453"/>
      <c r="H1028" s="453"/>
      <c r="I1028" s="453"/>
      <c r="J1028" s="453"/>
      <c r="K1028" s="456"/>
      <c r="L1028" s="457"/>
      <c r="M1028" s="458" t="str">
        <f>IF(K1028&lt;&gt;"",VLOOKUP(K1028,'DON GIA'!$S$1:$U$19,3,0),"")</f>
        <v/>
      </c>
      <c r="N1028" s="458" t="str">
        <f>IF(K1028&lt;&gt;"",VLOOKUP(K1028,'DON GIA'!$S$1:$V$19,4,0),"")</f>
        <v/>
      </c>
      <c r="O1028" s="458" t="str">
        <f t="shared" si="181"/>
        <v/>
      </c>
      <c r="P1028" s="458" t="str">
        <f t="shared" si="182"/>
        <v/>
      </c>
      <c r="Q1028" s="452" t="s">
        <v>332</v>
      </c>
      <c r="R1028" s="453" t="s">
        <v>44</v>
      </c>
      <c r="S1028" s="453">
        <v>1</v>
      </c>
      <c r="T1028" s="459">
        <f>IF(Q1028&lt;&gt;"",VLOOKUP(Q1028,'DON GIA'!$H$1:$K$103,4,0),"")</f>
        <v>517000</v>
      </c>
      <c r="U1028" s="459">
        <f t="shared" si="191"/>
        <v>517000</v>
      </c>
      <c r="V1028" s="456" t="s">
        <v>1250</v>
      </c>
      <c r="W1028" s="453" t="s">
        <v>27</v>
      </c>
      <c r="X1028" s="503">
        <f>59.06+8</f>
        <v>67.06</v>
      </c>
      <c r="Y1028" s="461"/>
      <c r="Z1028" s="459">
        <f>IF(V1028&lt;&gt;"",VLOOKUP(V1028,'DON GIA'!$A$1:$D$346,4,0),"")</f>
        <v>138443</v>
      </c>
      <c r="AA1028" s="459">
        <f t="shared" si="192"/>
        <v>9283987.5800000001</v>
      </c>
      <c r="AB1028" s="452"/>
      <c r="AC1028" s="452"/>
      <c r="AD1028" s="452"/>
      <c r="AE1028" s="452"/>
      <c r="AF1028" s="452"/>
      <c r="AG1028" s="453"/>
      <c r="AH1028" s="452"/>
      <c r="AI1028" s="453"/>
      <c r="AJ1028" s="453"/>
      <c r="AK1028" s="459" t="str">
        <f>IF(AH1028&lt;&gt;"",VLOOKUP(AH1028,'DON GIA'!$M$1:$P$9,4,0),"")</f>
        <v/>
      </c>
      <c r="AL1028" s="459" t="str">
        <f t="shared" si="183"/>
        <v/>
      </c>
      <c r="AM1028" s="453"/>
      <c r="AN1028" s="453"/>
      <c r="AO1028" s="449" t="str">
        <f t="shared" si="184"/>
        <v/>
      </c>
      <c r="AP1028" s="456"/>
      <c r="AQ1028" s="462"/>
    </row>
    <row r="1029" spans="1:43" ht="157.5" outlineLevel="2">
      <c r="A1029" s="455" t="e">
        <f>IF(C1028&lt;&gt;"",$C$8:C1028,A1028)</f>
        <v>#VALUE!</v>
      </c>
      <c r="B1029" s="443" t="str">
        <f>IF(C1029&lt;&gt;"",COUNTA($C$8:C1029),"")</f>
        <v/>
      </c>
      <c r="C1029" s="443"/>
      <c r="D1029" s="452"/>
      <c r="E1029" s="453"/>
      <c r="F1029" s="453"/>
      <c r="G1029" s="453"/>
      <c r="H1029" s="453"/>
      <c r="I1029" s="453"/>
      <c r="J1029" s="453"/>
      <c r="K1029" s="456"/>
      <c r="L1029" s="457"/>
      <c r="M1029" s="458" t="str">
        <f>IF(K1029&lt;&gt;"",VLOOKUP(K1029,'DON GIA'!$S$1:$U$19,3,0),"")</f>
        <v/>
      </c>
      <c r="N1029" s="458" t="str">
        <f>IF(K1029&lt;&gt;"",VLOOKUP(K1029,'DON GIA'!$S$1:$V$19,4,0),"")</f>
        <v/>
      </c>
      <c r="O1029" s="458" t="str">
        <f t="shared" si="181"/>
        <v/>
      </c>
      <c r="P1029" s="458" t="str">
        <f t="shared" si="182"/>
        <v/>
      </c>
      <c r="Q1029" s="452" t="s">
        <v>48</v>
      </c>
      <c r="R1029" s="453" t="s">
        <v>44</v>
      </c>
      <c r="S1029" s="453">
        <v>1</v>
      </c>
      <c r="T1029" s="459">
        <f>IF(Q1029&lt;&gt;"",VLOOKUP(Q1029,'DON GIA'!$H$1:$K$103,4,0),"")</f>
        <v>1708000</v>
      </c>
      <c r="U1029" s="459">
        <f t="shared" si="191"/>
        <v>1708000</v>
      </c>
      <c r="V1029" s="456" t="s">
        <v>1251</v>
      </c>
      <c r="W1029" s="453" t="s">
        <v>27</v>
      </c>
      <c r="X1029" s="503">
        <f>40.46+8.5</f>
        <v>48.96</v>
      </c>
      <c r="Y1029" s="461"/>
      <c r="Z1029" s="459">
        <f>IF(V1029&lt;&gt;"",VLOOKUP(V1029,'DON GIA'!$A$1:$D$346,4,0),"")</f>
        <v>268735</v>
      </c>
      <c r="AA1029" s="459">
        <f t="shared" si="192"/>
        <v>13157265.6</v>
      </c>
      <c r="AB1029" s="452"/>
      <c r="AC1029" s="452"/>
      <c r="AD1029" s="452"/>
      <c r="AE1029" s="452"/>
      <c r="AF1029" s="452"/>
      <c r="AG1029" s="453"/>
      <c r="AH1029" s="452"/>
      <c r="AI1029" s="453"/>
      <c r="AJ1029" s="453"/>
      <c r="AK1029" s="459" t="str">
        <f>IF(AH1029&lt;&gt;"",VLOOKUP(AH1029,'DON GIA'!$M$1:$P$9,4,0),"")</f>
        <v/>
      </c>
      <c r="AL1029" s="459" t="str">
        <f t="shared" si="183"/>
        <v/>
      </c>
      <c r="AM1029" s="453"/>
      <c r="AN1029" s="453"/>
      <c r="AO1029" s="449" t="str">
        <f t="shared" si="184"/>
        <v/>
      </c>
      <c r="AP1029" s="456"/>
      <c r="AQ1029" s="462"/>
    </row>
    <row r="1030" spans="1:43" ht="31.5" outlineLevel="2">
      <c r="A1030" s="455" t="e">
        <f>IF(C1029&lt;&gt;"",$C$8:C1029,A1029)</f>
        <v>#VALUE!</v>
      </c>
      <c r="B1030" s="443" t="str">
        <f>IF(C1030&lt;&gt;"",COUNTA($C$8:C1030),"")</f>
        <v/>
      </c>
      <c r="C1030" s="443"/>
      <c r="D1030" s="452"/>
      <c r="E1030" s="453"/>
      <c r="F1030" s="453"/>
      <c r="G1030" s="453"/>
      <c r="H1030" s="453"/>
      <c r="I1030" s="453"/>
      <c r="J1030" s="453"/>
      <c r="K1030" s="456"/>
      <c r="L1030" s="457"/>
      <c r="M1030" s="458" t="str">
        <f>IF(K1030&lt;&gt;"",VLOOKUP(K1030,'DON GIA'!$S$1:$U$19,3,0),"")</f>
        <v/>
      </c>
      <c r="N1030" s="458" t="str">
        <f>IF(K1030&lt;&gt;"",VLOOKUP(K1030,'DON GIA'!$S$1:$V$19,4,0),"")</f>
        <v/>
      </c>
      <c r="O1030" s="458" t="str">
        <f t="shared" si="181"/>
        <v/>
      </c>
      <c r="P1030" s="458" t="str">
        <f t="shared" si="182"/>
        <v/>
      </c>
      <c r="Q1030" s="452" t="s">
        <v>58</v>
      </c>
      <c r="R1030" s="453" t="s">
        <v>44</v>
      </c>
      <c r="S1030" s="453">
        <v>2</v>
      </c>
      <c r="T1030" s="459">
        <f>IF(Q1030&lt;&gt;"",VLOOKUP(Q1030,'DON GIA'!$H$1:$K$103,4,0),"")</f>
        <v>211000</v>
      </c>
      <c r="U1030" s="459">
        <f t="shared" si="191"/>
        <v>422000</v>
      </c>
      <c r="V1030" s="456" t="s">
        <v>1145</v>
      </c>
      <c r="W1030" s="453" t="s">
        <v>38</v>
      </c>
      <c r="X1030" s="460">
        <v>0.46200000000000002</v>
      </c>
      <c r="Y1030" s="461"/>
      <c r="Z1030" s="459">
        <f>IF(V1030&lt;&gt;"",VLOOKUP(V1030,'DON GIA'!$A$1:$D$346,4,0),"")</f>
        <v>2523428</v>
      </c>
      <c r="AA1030" s="459">
        <f t="shared" si="192"/>
        <v>1165823.736</v>
      </c>
      <c r="AB1030" s="452"/>
      <c r="AC1030" s="452"/>
      <c r="AD1030" s="452"/>
      <c r="AE1030" s="452"/>
      <c r="AF1030" s="452"/>
      <c r="AG1030" s="453"/>
      <c r="AH1030" s="452"/>
      <c r="AI1030" s="453"/>
      <c r="AJ1030" s="453"/>
      <c r="AK1030" s="459" t="str">
        <f>IF(AH1030&lt;&gt;"",VLOOKUP(AH1030,'DON GIA'!$M$1:$P$9,4,0),"")</f>
        <v/>
      </c>
      <c r="AL1030" s="459" t="str">
        <f t="shared" si="183"/>
        <v/>
      </c>
      <c r="AM1030" s="453"/>
      <c r="AN1030" s="453"/>
      <c r="AO1030" s="449" t="str">
        <f t="shared" si="184"/>
        <v/>
      </c>
      <c r="AP1030" s="456"/>
      <c r="AQ1030" s="462"/>
    </row>
    <row r="1031" spans="1:43" ht="31.5" outlineLevel="2">
      <c r="A1031" s="455" t="e">
        <f>IF(C1030&lt;&gt;"",$C$8:C1030,A1030)</f>
        <v>#VALUE!</v>
      </c>
      <c r="B1031" s="443" t="str">
        <f>IF(C1031&lt;&gt;"",COUNTA($C$8:C1031),"")</f>
        <v/>
      </c>
      <c r="C1031" s="443"/>
      <c r="D1031" s="452"/>
      <c r="E1031" s="453"/>
      <c r="F1031" s="453"/>
      <c r="G1031" s="453"/>
      <c r="H1031" s="453"/>
      <c r="I1031" s="453"/>
      <c r="J1031" s="453"/>
      <c r="K1031" s="456"/>
      <c r="L1031" s="457"/>
      <c r="M1031" s="458" t="str">
        <f>IF(K1031&lt;&gt;"",VLOOKUP(K1031,'DON GIA'!$S$1:$U$19,3,0),"")</f>
        <v/>
      </c>
      <c r="N1031" s="458" t="str">
        <f>IF(K1031&lt;&gt;"",VLOOKUP(K1031,'DON GIA'!$S$1:$V$19,4,0),"")</f>
        <v/>
      </c>
      <c r="O1031" s="458" t="str">
        <f t="shared" si="181"/>
        <v/>
      </c>
      <c r="P1031" s="458" t="str">
        <f t="shared" si="182"/>
        <v/>
      </c>
      <c r="Q1031" s="452" t="s">
        <v>53</v>
      </c>
      <c r="R1031" s="453" t="s">
        <v>44</v>
      </c>
      <c r="S1031" s="453">
        <v>3</v>
      </c>
      <c r="T1031" s="459">
        <f>IF(Q1031&lt;&gt;"",VLOOKUP(Q1031,'DON GIA'!$H$1:$K$103,4,0),"")</f>
        <v>34000</v>
      </c>
      <c r="U1031" s="459">
        <f t="shared" si="191"/>
        <v>102000</v>
      </c>
      <c r="V1031" s="456" t="s">
        <v>35</v>
      </c>
      <c r="W1031" s="453"/>
      <c r="X1031" s="460"/>
      <c r="Y1031" s="461"/>
      <c r="Z1031" s="459" t="str">
        <f>IF(V1031&lt;&gt;"",VLOOKUP(V1031,'DON GIA'!$A$1:$D$346,4,0),"")</f>
        <v/>
      </c>
      <c r="AA1031" s="459" t="str">
        <f t="shared" si="192"/>
        <v/>
      </c>
      <c r="AB1031" s="452"/>
      <c r="AC1031" s="452"/>
      <c r="AD1031" s="452"/>
      <c r="AE1031" s="452"/>
      <c r="AF1031" s="452"/>
      <c r="AG1031" s="453"/>
      <c r="AH1031" s="452"/>
      <c r="AI1031" s="453"/>
      <c r="AJ1031" s="453"/>
      <c r="AK1031" s="459" t="str">
        <f>IF(AH1031&lt;&gt;"",VLOOKUP(AH1031,'DON GIA'!$M$1:$P$9,4,0),"")</f>
        <v/>
      </c>
      <c r="AL1031" s="459" t="str">
        <f t="shared" si="183"/>
        <v/>
      </c>
      <c r="AM1031" s="453"/>
      <c r="AN1031" s="453"/>
      <c r="AO1031" s="449" t="str">
        <f t="shared" si="184"/>
        <v/>
      </c>
      <c r="AP1031" s="456"/>
      <c r="AQ1031" s="462"/>
    </row>
    <row r="1032" spans="1:43" ht="31.5" outlineLevel="2">
      <c r="A1032" s="455" t="e">
        <f>IF(C1031&lt;&gt;"",$C$8:C1031,A1031)</f>
        <v>#VALUE!</v>
      </c>
      <c r="B1032" s="443" t="str">
        <f>IF(C1032&lt;&gt;"",COUNTA($C$8:C1032),"")</f>
        <v/>
      </c>
      <c r="C1032" s="443"/>
      <c r="D1032" s="452"/>
      <c r="E1032" s="453"/>
      <c r="F1032" s="453"/>
      <c r="G1032" s="453"/>
      <c r="H1032" s="453"/>
      <c r="I1032" s="453"/>
      <c r="J1032" s="453"/>
      <c r="K1032" s="456"/>
      <c r="L1032" s="457"/>
      <c r="M1032" s="458" t="str">
        <f>IF(K1032&lt;&gt;"",VLOOKUP(K1032,'DON GIA'!$S$1:$U$19,3,0),"")</f>
        <v/>
      </c>
      <c r="N1032" s="458" t="str">
        <f>IF(K1032&lt;&gt;"",VLOOKUP(K1032,'DON GIA'!$S$1:$V$19,4,0),"")</f>
        <v/>
      </c>
      <c r="O1032" s="458" t="str">
        <f t="shared" si="181"/>
        <v/>
      </c>
      <c r="P1032" s="458" t="str">
        <f t="shared" si="182"/>
        <v/>
      </c>
      <c r="Q1032" s="452" t="s">
        <v>61</v>
      </c>
      <c r="R1032" s="453" t="s">
        <v>44</v>
      </c>
      <c r="S1032" s="453">
        <v>2</v>
      </c>
      <c r="T1032" s="459">
        <f>IF(Q1032&lt;&gt;"",VLOOKUP(Q1032,'DON GIA'!$H$1:$K$103,4,0),"")</f>
        <v>180000</v>
      </c>
      <c r="U1032" s="459">
        <f t="shared" si="191"/>
        <v>360000</v>
      </c>
      <c r="V1032" s="456" t="s">
        <v>35</v>
      </c>
      <c r="W1032" s="453"/>
      <c r="X1032" s="460"/>
      <c r="Y1032" s="461"/>
      <c r="Z1032" s="459" t="str">
        <f>IF(V1032&lt;&gt;"",VLOOKUP(V1032,'DON GIA'!$A$1:$D$346,4,0),"")</f>
        <v/>
      </c>
      <c r="AA1032" s="459" t="str">
        <f t="shared" si="192"/>
        <v/>
      </c>
      <c r="AB1032" s="452"/>
      <c r="AC1032" s="452"/>
      <c r="AD1032" s="452"/>
      <c r="AE1032" s="452"/>
      <c r="AF1032" s="452"/>
      <c r="AG1032" s="453"/>
      <c r="AH1032" s="452"/>
      <c r="AI1032" s="453"/>
      <c r="AJ1032" s="453"/>
      <c r="AK1032" s="459" t="str">
        <f>IF(AH1032&lt;&gt;"",VLOOKUP(AH1032,'DON GIA'!$M$1:$P$9,4,0),"")</f>
        <v/>
      </c>
      <c r="AL1032" s="459" t="str">
        <f t="shared" si="183"/>
        <v/>
      </c>
      <c r="AM1032" s="453"/>
      <c r="AN1032" s="453"/>
      <c r="AO1032" s="449" t="str">
        <f t="shared" ref="AO1032:AO1095" si="193">IF(C1032&lt;&gt;"",O1032+P1032+U1032+AA1032+AL1032,"")</f>
        <v/>
      </c>
      <c r="AP1032" s="456"/>
      <c r="AQ1032" s="462"/>
    </row>
    <row r="1033" spans="1:43" ht="31.5" outlineLevel="2">
      <c r="A1033" s="455" t="e">
        <f>IF(C1032&lt;&gt;"",$C$8:C1032,A1032)</f>
        <v>#VALUE!</v>
      </c>
      <c r="B1033" s="443" t="str">
        <f>IF(C1033&lt;&gt;"",COUNTA($C$8:C1033),"")</f>
        <v/>
      </c>
      <c r="C1033" s="443"/>
      <c r="D1033" s="452"/>
      <c r="E1033" s="453"/>
      <c r="F1033" s="453"/>
      <c r="G1033" s="453"/>
      <c r="H1033" s="453"/>
      <c r="I1033" s="453"/>
      <c r="J1033" s="453"/>
      <c r="K1033" s="456"/>
      <c r="L1033" s="457"/>
      <c r="M1033" s="458" t="str">
        <f>IF(K1033&lt;&gt;"",VLOOKUP(K1033,'DON GIA'!$S$1:$U$19,3,0),"")</f>
        <v/>
      </c>
      <c r="N1033" s="458" t="str">
        <f>IF(K1033&lt;&gt;"",VLOOKUP(K1033,'DON GIA'!$S$1:$V$19,4,0),"")</f>
        <v/>
      </c>
      <c r="O1033" s="458" t="str">
        <f t="shared" si="181"/>
        <v/>
      </c>
      <c r="P1033" s="458" t="str">
        <f t="shared" si="182"/>
        <v/>
      </c>
      <c r="Q1033" s="452" t="s">
        <v>193</v>
      </c>
      <c r="R1033" s="453" t="s">
        <v>44</v>
      </c>
      <c r="S1033" s="453">
        <v>1</v>
      </c>
      <c r="T1033" s="459">
        <f>IF(Q1033&lt;&gt;"",VLOOKUP(Q1033,'DON GIA'!$H$1:$K$103,4,0),"")</f>
        <v>2400000</v>
      </c>
      <c r="U1033" s="459">
        <f t="shared" si="191"/>
        <v>2400000</v>
      </c>
      <c r="V1033" s="456" t="s">
        <v>35</v>
      </c>
      <c r="W1033" s="453"/>
      <c r="X1033" s="460"/>
      <c r="Y1033" s="461"/>
      <c r="Z1033" s="459" t="str">
        <f>IF(V1033&lt;&gt;"",VLOOKUP(V1033,'DON GIA'!$A$1:$D$346,4,0),"")</f>
        <v/>
      </c>
      <c r="AA1033" s="459" t="str">
        <f t="shared" si="192"/>
        <v/>
      </c>
      <c r="AB1033" s="452"/>
      <c r="AC1033" s="452"/>
      <c r="AD1033" s="452"/>
      <c r="AE1033" s="452"/>
      <c r="AF1033" s="452"/>
      <c r="AG1033" s="453"/>
      <c r="AH1033" s="452"/>
      <c r="AI1033" s="453"/>
      <c r="AJ1033" s="453"/>
      <c r="AK1033" s="459" t="str">
        <f>IF(AH1033&lt;&gt;"",VLOOKUP(AH1033,'DON GIA'!$M$1:$P$9,4,0),"")</f>
        <v/>
      </c>
      <c r="AL1033" s="459" t="str">
        <f t="shared" si="183"/>
        <v/>
      </c>
      <c r="AM1033" s="453"/>
      <c r="AN1033" s="453"/>
      <c r="AO1033" s="449" t="str">
        <f t="shared" si="193"/>
        <v/>
      </c>
      <c r="AP1033" s="456"/>
      <c r="AQ1033" s="462"/>
    </row>
    <row r="1034" spans="1:43" ht="31.5" outlineLevel="2">
      <c r="A1034" s="455" t="e">
        <f>IF(C1033&lt;&gt;"",$C$8:C1033,A1033)</f>
        <v>#VALUE!</v>
      </c>
      <c r="B1034" s="443" t="str">
        <f>IF(C1034&lt;&gt;"",COUNTA($C$8:C1034),"")</f>
        <v/>
      </c>
      <c r="C1034" s="443"/>
      <c r="D1034" s="452"/>
      <c r="E1034" s="453"/>
      <c r="F1034" s="453"/>
      <c r="G1034" s="453"/>
      <c r="H1034" s="453"/>
      <c r="I1034" s="453"/>
      <c r="J1034" s="453"/>
      <c r="K1034" s="456"/>
      <c r="L1034" s="457"/>
      <c r="M1034" s="458" t="str">
        <f>IF(K1034&lt;&gt;"",VLOOKUP(K1034,'DON GIA'!$S$1:$U$19,3,0),"")</f>
        <v/>
      </c>
      <c r="N1034" s="458" t="str">
        <f>IF(K1034&lt;&gt;"",VLOOKUP(K1034,'DON GIA'!$S$1:$V$19,4,0),"")</f>
        <v/>
      </c>
      <c r="O1034" s="458" t="str">
        <f t="shared" si="181"/>
        <v/>
      </c>
      <c r="P1034" s="458" t="str">
        <f t="shared" si="182"/>
        <v/>
      </c>
      <c r="Q1034" s="452" t="s">
        <v>302</v>
      </c>
      <c r="R1034" s="453" t="s">
        <v>44</v>
      </c>
      <c r="S1034" s="453">
        <v>1</v>
      </c>
      <c r="T1034" s="459">
        <f>IF(Q1034&lt;&gt;"",VLOOKUP(Q1034,'DON GIA'!$H$1:$K$103,4,0),"")</f>
        <v>360000</v>
      </c>
      <c r="U1034" s="459">
        <f t="shared" si="191"/>
        <v>360000</v>
      </c>
      <c r="V1034" s="456" t="s">
        <v>35</v>
      </c>
      <c r="W1034" s="453"/>
      <c r="X1034" s="460"/>
      <c r="Y1034" s="461"/>
      <c r="Z1034" s="459" t="str">
        <f>IF(V1034&lt;&gt;"",VLOOKUP(V1034,'DON GIA'!$A$1:$D$346,4,0),"")</f>
        <v/>
      </c>
      <c r="AA1034" s="459" t="str">
        <f t="shared" si="192"/>
        <v/>
      </c>
      <c r="AB1034" s="452"/>
      <c r="AC1034" s="452"/>
      <c r="AD1034" s="452"/>
      <c r="AE1034" s="452"/>
      <c r="AF1034" s="452"/>
      <c r="AG1034" s="453"/>
      <c r="AH1034" s="452"/>
      <c r="AI1034" s="453"/>
      <c r="AJ1034" s="453"/>
      <c r="AK1034" s="459" t="str">
        <f>IF(AH1034&lt;&gt;"",VLOOKUP(AH1034,'DON GIA'!$M$1:$P$9,4,0),"")</f>
        <v/>
      </c>
      <c r="AL1034" s="459" t="str">
        <f t="shared" si="183"/>
        <v/>
      </c>
      <c r="AM1034" s="453"/>
      <c r="AN1034" s="453"/>
      <c r="AO1034" s="449" t="str">
        <f t="shared" si="193"/>
        <v/>
      </c>
      <c r="AP1034" s="456"/>
      <c r="AQ1034" s="462"/>
    </row>
    <row r="1035" spans="1:43" ht="31.5" outlineLevel="2">
      <c r="A1035" s="455" t="e">
        <f>IF(C1034&lt;&gt;"",$C$8:C1034,A1034)</f>
        <v>#VALUE!</v>
      </c>
      <c r="B1035" s="443" t="str">
        <f>IF(C1035&lt;&gt;"",COUNTA($C$8:C1035),"")</f>
        <v/>
      </c>
      <c r="C1035" s="443"/>
      <c r="D1035" s="452"/>
      <c r="E1035" s="453"/>
      <c r="F1035" s="453"/>
      <c r="G1035" s="453"/>
      <c r="H1035" s="453"/>
      <c r="I1035" s="453"/>
      <c r="J1035" s="453"/>
      <c r="K1035" s="456"/>
      <c r="L1035" s="457"/>
      <c r="M1035" s="458" t="str">
        <f>IF(K1035&lt;&gt;"",VLOOKUP(K1035,'DON GIA'!$S$1:$U$19,3,0),"")</f>
        <v/>
      </c>
      <c r="N1035" s="458" t="str">
        <f>IF(K1035&lt;&gt;"",VLOOKUP(K1035,'DON GIA'!$S$1:$V$19,4,0),"")</f>
        <v/>
      </c>
      <c r="O1035" s="458" t="str">
        <f t="shared" si="181"/>
        <v/>
      </c>
      <c r="P1035" s="458" t="str">
        <f t="shared" si="182"/>
        <v/>
      </c>
      <c r="Q1035" s="452" t="s">
        <v>342</v>
      </c>
      <c r="R1035" s="453" t="s">
        <v>44</v>
      </c>
      <c r="S1035" s="453">
        <v>4</v>
      </c>
      <c r="T1035" s="459" t="e">
        <f>IF(Q1035&lt;&gt;"",VLOOKUP(Q1035,'DON GIA'!$H$1:$K$103,4,0),"")</f>
        <v>#N/A</v>
      </c>
      <c r="U1035" s="459" t="str">
        <f t="shared" si="191"/>
        <v/>
      </c>
      <c r="V1035" s="456" t="s">
        <v>35</v>
      </c>
      <c r="W1035" s="453"/>
      <c r="X1035" s="460"/>
      <c r="Y1035" s="461"/>
      <c r="Z1035" s="459" t="str">
        <f>IF(V1035&lt;&gt;"",VLOOKUP(V1035,'DON GIA'!$A$1:$D$346,4,0),"")</f>
        <v/>
      </c>
      <c r="AA1035" s="459" t="str">
        <f t="shared" si="192"/>
        <v/>
      </c>
      <c r="AB1035" s="452"/>
      <c r="AC1035" s="452"/>
      <c r="AD1035" s="452"/>
      <c r="AE1035" s="452"/>
      <c r="AF1035" s="452"/>
      <c r="AG1035" s="453"/>
      <c r="AH1035" s="452"/>
      <c r="AI1035" s="453"/>
      <c r="AJ1035" s="453"/>
      <c r="AK1035" s="459" t="str">
        <f>IF(AH1035&lt;&gt;"",VLOOKUP(AH1035,'DON GIA'!$M$1:$P$9,4,0),"")</f>
        <v/>
      </c>
      <c r="AL1035" s="459" t="str">
        <f t="shared" si="183"/>
        <v/>
      </c>
      <c r="AM1035" s="453"/>
      <c r="AN1035" s="453"/>
      <c r="AO1035" s="449" t="str">
        <f t="shared" si="193"/>
        <v/>
      </c>
      <c r="AP1035" s="456"/>
      <c r="AQ1035" s="462"/>
    </row>
    <row r="1036" spans="1:43" ht="31.5" outlineLevel="2">
      <c r="A1036" s="455" t="e">
        <f>IF(C1035&lt;&gt;"",$C$8:C1035,A1035)</f>
        <v>#VALUE!</v>
      </c>
      <c r="B1036" s="443" t="str">
        <f>IF(C1036&lt;&gt;"",COUNTA($C$8:C1036),"")</f>
        <v/>
      </c>
      <c r="C1036" s="443"/>
      <c r="D1036" s="452"/>
      <c r="E1036" s="453"/>
      <c r="F1036" s="453"/>
      <c r="G1036" s="453"/>
      <c r="H1036" s="453"/>
      <c r="I1036" s="453"/>
      <c r="J1036" s="453"/>
      <c r="K1036" s="456"/>
      <c r="L1036" s="457"/>
      <c r="M1036" s="458" t="str">
        <f>IF(K1036&lt;&gt;"",VLOOKUP(K1036,'DON GIA'!$S$1:$U$19,3,0),"")</f>
        <v/>
      </c>
      <c r="N1036" s="458" t="str">
        <f>IF(K1036&lt;&gt;"",VLOOKUP(K1036,'DON GIA'!$S$1:$V$19,4,0),"")</f>
        <v/>
      </c>
      <c r="O1036" s="458" t="str">
        <f t="shared" ref="O1036:O1107" si="194">IF(K1036&lt;&gt;"",L1036*M1036,"")</f>
        <v/>
      </c>
      <c r="P1036" s="458" t="str">
        <f t="shared" ref="P1036:P1107" si="195">IF(K1036&lt;&gt;"",L1036*N1036,"")</f>
        <v/>
      </c>
      <c r="Q1036" s="452" t="s">
        <v>311</v>
      </c>
      <c r="R1036" s="453" t="s">
        <v>44</v>
      </c>
      <c r="S1036" s="453">
        <v>1</v>
      </c>
      <c r="T1036" s="459">
        <f>IF(Q1036&lt;&gt;"",VLOOKUP(Q1036,'DON GIA'!$H$1:$K$103,4,0),"")</f>
        <v>1068000</v>
      </c>
      <c r="U1036" s="459">
        <f t="shared" si="191"/>
        <v>1068000</v>
      </c>
      <c r="V1036" s="456" t="s">
        <v>35</v>
      </c>
      <c r="W1036" s="453"/>
      <c r="X1036" s="460"/>
      <c r="Y1036" s="461"/>
      <c r="Z1036" s="459" t="str">
        <f>IF(V1036&lt;&gt;"",VLOOKUP(V1036,'DON GIA'!$A$1:$D$346,4,0),"")</f>
        <v/>
      </c>
      <c r="AA1036" s="459" t="str">
        <f t="shared" si="192"/>
        <v/>
      </c>
      <c r="AB1036" s="452"/>
      <c r="AC1036" s="452"/>
      <c r="AD1036" s="452"/>
      <c r="AE1036" s="452"/>
      <c r="AF1036" s="452"/>
      <c r="AG1036" s="453"/>
      <c r="AH1036" s="452"/>
      <c r="AI1036" s="453"/>
      <c r="AJ1036" s="453"/>
      <c r="AK1036" s="459" t="str">
        <f>IF(AH1036&lt;&gt;"",VLOOKUP(AH1036,'DON GIA'!$M$1:$P$9,4,0),"")</f>
        <v/>
      </c>
      <c r="AL1036" s="459" t="str">
        <f t="shared" ref="AL1036:AL1107" si="196">IF(AH1036&lt;&gt;"",AJ1036*AK1036,"")</f>
        <v/>
      </c>
      <c r="AM1036" s="453"/>
      <c r="AN1036" s="453"/>
      <c r="AO1036" s="449" t="str">
        <f t="shared" si="193"/>
        <v/>
      </c>
      <c r="AP1036" s="456"/>
      <c r="AQ1036" s="462"/>
    </row>
    <row r="1037" spans="1:43" ht="31.5" outlineLevel="2">
      <c r="A1037" s="455" t="e">
        <f>IF(C1036&lt;&gt;"",$C$8:C1036,A1036)</f>
        <v>#VALUE!</v>
      </c>
      <c r="B1037" s="443" t="str">
        <f>IF(C1037&lt;&gt;"",COUNTA($C$8:C1037),"")</f>
        <v/>
      </c>
      <c r="C1037" s="443"/>
      <c r="D1037" s="452"/>
      <c r="E1037" s="453"/>
      <c r="F1037" s="453"/>
      <c r="G1037" s="453"/>
      <c r="H1037" s="453"/>
      <c r="I1037" s="453"/>
      <c r="J1037" s="453"/>
      <c r="K1037" s="456"/>
      <c r="L1037" s="457"/>
      <c r="M1037" s="458" t="str">
        <f>IF(K1037&lt;&gt;"",VLOOKUP(K1037,'DON GIA'!$S$1:$U$19,3,0),"")</f>
        <v/>
      </c>
      <c r="N1037" s="458" t="str">
        <f>IF(K1037&lt;&gt;"",VLOOKUP(K1037,'DON GIA'!$S$1:$V$19,4,0),"")</f>
        <v/>
      </c>
      <c r="O1037" s="458" t="str">
        <f t="shared" si="194"/>
        <v/>
      </c>
      <c r="P1037" s="458" t="str">
        <f t="shared" si="195"/>
        <v/>
      </c>
      <c r="Q1037" s="452" t="s">
        <v>80</v>
      </c>
      <c r="R1037" s="453" t="s">
        <v>44</v>
      </c>
      <c r="S1037" s="453">
        <v>1</v>
      </c>
      <c r="T1037" s="459">
        <f>IF(Q1037&lt;&gt;"",VLOOKUP(Q1037,'DON GIA'!$H$1:$K$103,4,0),"")</f>
        <v>600000</v>
      </c>
      <c r="U1037" s="459">
        <f t="shared" si="191"/>
        <v>600000</v>
      </c>
      <c r="V1037" s="456"/>
      <c r="W1037" s="453"/>
      <c r="X1037" s="460"/>
      <c r="Y1037" s="461"/>
      <c r="Z1037" s="459" t="str">
        <f>IF(V1037&lt;&gt;"",VLOOKUP(V1037,'DON GIA'!$A$1:$D$346,4,0),"")</f>
        <v/>
      </c>
      <c r="AA1037" s="459" t="str">
        <f t="shared" si="192"/>
        <v/>
      </c>
      <c r="AB1037" s="452"/>
      <c r="AC1037" s="452"/>
      <c r="AD1037" s="452"/>
      <c r="AE1037" s="452"/>
      <c r="AF1037" s="452"/>
      <c r="AG1037" s="453"/>
      <c r="AH1037" s="452"/>
      <c r="AI1037" s="453"/>
      <c r="AJ1037" s="453"/>
      <c r="AK1037" s="459" t="str">
        <f>IF(AH1037&lt;&gt;"",VLOOKUP(AH1037,'DON GIA'!$M$1:$P$9,4,0),"")</f>
        <v/>
      </c>
      <c r="AL1037" s="459" t="str">
        <f t="shared" si="196"/>
        <v/>
      </c>
      <c r="AM1037" s="453"/>
      <c r="AN1037" s="453"/>
      <c r="AO1037" s="449" t="str">
        <f t="shared" si="193"/>
        <v/>
      </c>
      <c r="AP1037" s="456"/>
      <c r="AQ1037" s="462"/>
    </row>
    <row r="1038" spans="1:43" ht="31.5" outlineLevel="2">
      <c r="A1038" s="455" t="e">
        <f>IF(C1037&lt;&gt;"",$C$8:C1037,A1037)</f>
        <v>#VALUE!</v>
      </c>
      <c r="B1038" s="443" t="str">
        <f>IF(C1038&lt;&gt;"",COUNTA($C$8:C1038),"")</f>
        <v/>
      </c>
      <c r="C1038" s="443"/>
      <c r="D1038" s="452"/>
      <c r="E1038" s="453"/>
      <c r="F1038" s="453"/>
      <c r="G1038" s="453"/>
      <c r="H1038" s="453"/>
      <c r="I1038" s="453"/>
      <c r="J1038" s="453"/>
      <c r="K1038" s="456"/>
      <c r="L1038" s="457"/>
      <c r="M1038" s="458" t="str">
        <f>IF(K1038&lt;&gt;"",VLOOKUP(K1038,'DON GIA'!$S$1:$U$19,3,0),"")</f>
        <v/>
      </c>
      <c r="N1038" s="458" t="str">
        <f>IF(K1038&lt;&gt;"",VLOOKUP(K1038,'DON GIA'!$S$1:$V$19,4,0),"")</f>
        <v/>
      </c>
      <c r="O1038" s="458" t="str">
        <f t="shared" si="194"/>
        <v/>
      </c>
      <c r="P1038" s="458" t="str">
        <f t="shared" si="195"/>
        <v/>
      </c>
      <c r="Q1038" s="452" t="s">
        <v>576</v>
      </c>
      <c r="R1038" s="453" t="s">
        <v>44</v>
      </c>
      <c r="S1038" s="453">
        <v>1</v>
      </c>
      <c r="T1038" s="459">
        <f>IF(Q1038&lt;&gt;"",VLOOKUP(Q1038,'DON GIA'!$H$1:$K$103,4,0),"")</f>
        <v>60000</v>
      </c>
      <c r="U1038" s="459">
        <f t="shared" si="191"/>
        <v>60000</v>
      </c>
      <c r="V1038" s="456"/>
      <c r="W1038" s="453"/>
      <c r="X1038" s="460"/>
      <c r="Y1038" s="461"/>
      <c r="Z1038" s="459" t="str">
        <f>IF(V1038&lt;&gt;"",VLOOKUP(V1038,'DON GIA'!$A$1:$D$346,4,0),"")</f>
        <v/>
      </c>
      <c r="AA1038" s="459" t="str">
        <f t="shared" si="192"/>
        <v/>
      </c>
      <c r="AB1038" s="452"/>
      <c r="AC1038" s="452"/>
      <c r="AD1038" s="452"/>
      <c r="AE1038" s="452"/>
      <c r="AF1038" s="452"/>
      <c r="AG1038" s="453"/>
      <c r="AH1038" s="452"/>
      <c r="AI1038" s="453"/>
      <c r="AJ1038" s="453"/>
      <c r="AK1038" s="459" t="str">
        <f>IF(AH1038&lt;&gt;"",VLOOKUP(AH1038,'DON GIA'!$M$1:$P$9,4,0),"")</f>
        <v/>
      </c>
      <c r="AL1038" s="459" t="str">
        <f t="shared" si="196"/>
        <v/>
      </c>
      <c r="AM1038" s="453"/>
      <c r="AN1038" s="453"/>
      <c r="AO1038" s="449" t="str">
        <f t="shared" si="193"/>
        <v/>
      </c>
      <c r="AP1038" s="456"/>
      <c r="AQ1038" s="462"/>
    </row>
    <row r="1039" spans="1:43" ht="94.5" outlineLevel="2">
      <c r="A1039" s="455" t="e">
        <f>IF(C1038&lt;&gt;"",$C$8:C1038,A1038)</f>
        <v>#VALUE!</v>
      </c>
      <c r="B1039" s="443" t="str">
        <f>IF(C1039&lt;&gt;"",COUNTA($C$8:C1039),"")</f>
        <v/>
      </c>
      <c r="C1039" s="443"/>
      <c r="D1039" s="452"/>
      <c r="E1039" s="453"/>
      <c r="F1039" s="453"/>
      <c r="G1039" s="453"/>
      <c r="H1039" s="453"/>
      <c r="I1039" s="453"/>
      <c r="J1039" s="453"/>
      <c r="K1039" s="456"/>
      <c r="L1039" s="457"/>
      <c r="M1039" s="458" t="str">
        <f>IF(K1039&lt;&gt;"",VLOOKUP(K1039,'DON GIA'!$S$1:$U$19,3,0),"")</f>
        <v/>
      </c>
      <c r="N1039" s="458" t="str">
        <f>IF(K1039&lt;&gt;"",VLOOKUP(K1039,'DON GIA'!$S$1:$V$19,4,0),"")</f>
        <v/>
      </c>
      <c r="O1039" s="458" t="str">
        <f t="shared" si="194"/>
        <v/>
      </c>
      <c r="P1039" s="458" t="str">
        <f t="shared" si="195"/>
        <v/>
      </c>
      <c r="Q1039" s="452" t="s">
        <v>216</v>
      </c>
      <c r="R1039" s="453" t="s">
        <v>44</v>
      </c>
      <c r="S1039" s="453">
        <v>4</v>
      </c>
      <c r="T1039" s="459" t="e">
        <f>IF(Q1039&lt;&gt;"",VLOOKUP(Q1039,'DON GIA'!$H$1:$K$103,4,0),"")</f>
        <v>#N/A</v>
      </c>
      <c r="U1039" s="459" t="str">
        <f t="shared" si="191"/>
        <v/>
      </c>
      <c r="V1039" s="456"/>
      <c r="W1039" s="453"/>
      <c r="X1039" s="460"/>
      <c r="Y1039" s="461"/>
      <c r="Z1039" s="459" t="str">
        <f>IF(V1039&lt;&gt;"",VLOOKUP(V1039,'DON GIA'!$A$1:$D$346,4,0),"")</f>
        <v/>
      </c>
      <c r="AA1039" s="459" t="str">
        <f t="shared" si="192"/>
        <v/>
      </c>
      <c r="AB1039" s="452"/>
      <c r="AC1039" s="452"/>
      <c r="AD1039" s="452"/>
      <c r="AE1039" s="452"/>
      <c r="AF1039" s="452"/>
      <c r="AG1039" s="453"/>
      <c r="AH1039" s="452"/>
      <c r="AI1039" s="453"/>
      <c r="AJ1039" s="453"/>
      <c r="AK1039" s="459" t="str">
        <f>IF(AH1039&lt;&gt;"",VLOOKUP(AH1039,'DON GIA'!$M$1:$P$9,4,0),"")</f>
        <v/>
      </c>
      <c r="AL1039" s="459" t="str">
        <f t="shared" si="196"/>
        <v/>
      </c>
      <c r="AM1039" s="453"/>
      <c r="AN1039" s="453"/>
      <c r="AO1039" s="449" t="str">
        <f t="shared" si="193"/>
        <v/>
      </c>
      <c r="AP1039" s="456"/>
      <c r="AQ1039" s="462"/>
    </row>
    <row r="1040" spans="1:43" ht="31.5" outlineLevel="2">
      <c r="A1040" s="455" t="e">
        <f>IF(C1039&lt;&gt;"",$C$8:C1039,A1039)</f>
        <v>#VALUE!</v>
      </c>
      <c r="B1040" s="443" t="str">
        <f>IF(C1040&lt;&gt;"",COUNTA($C$8:C1040),"")</f>
        <v/>
      </c>
      <c r="C1040" s="443"/>
      <c r="D1040" s="444"/>
      <c r="E1040" s="453"/>
      <c r="F1040" s="453"/>
      <c r="G1040" s="453"/>
      <c r="H1040" s="453"/>
      <c r="I1040" s="453"/>
      <c r="J1040" s="453"/>
      <c r="K1040" s="456"/>
      <c r="L1040" s="457"/>
      <c r="M1040" s="458" t="str">
        <f>IF(K1040&lt;&gt;"",VLOOKUP(K1040,'DON GIA'!$S$1:$U$19,3,0),"")</f>
        <v/>
      </c>
      <c r="N1040" s="458" t="str">
        <f>IF(K1040&lt;&gt;"",VLOOKUP(K1040,'DON GIA'!$S$1:$V$19,4,0),"")</f>
        <v/>
      </c>
      <c r="O1040" s="458" t="str">
        <f t="shared" si="194"/>
        <v/>
      </c>
      <c r="P1040" s="458" t="str">
        <f t="shared" si="195"/>
        <v/>
      </c>
      <c r="Q1040" s="452" t="s">
        <v>35</v>
      </c>
      <c r="R1040" s="453"/>
      <c r="S1040" s="453"/>
      <c r="T1040" s="459" t="str">
        <f>IF(Q1040&lt;&gt;"",VLOOKUP(Q1040,'DON GIA'!$H$1:$K$103,4,0),"")</f>
        <v/>
      </c>
      <c r="U1040" s="459" t="str">
        <f t="shared" si="191"/>
        <v/>
      </c>
      <c r="V1040" s="456"/>
      <c r="W1040" s="453"/>
      <c r="X1040" s="460"/>
      <c r="Y1040" s="461"/>
      <c r="Z1040" s="459" t="str">
        <f>IF(V1040&lt;&gt;"",VLOOKUP(V1040,'DON GIA'!$A$1:$D$346,4,0),"")</f>
        <v/>
      </c>
      <c r="AA1040" s="459" t="str">
        <f t="shared" si="192"/>
        <v/>
      </c>
      <c r="AB1040" s="452"/>
      <c r="AC1040" s="452"/>
      <c r="AD1040" s="452"/>
      <c r="AE1040" s="452"/>
      <c r="AF1040" s="452"/>
      <c r="AG1040" s="453"/>
      <c r="AH1040" s="452"/>
      <c r="AI1040" s="453"/>
      <c r="AJ1040" s="453"/>
      <c r="AK1040" s="459" t="str">
        <f>IF(AH1040&lt;&gt;"",VLOOKUP(AH1040,'DON GIA'!$M$1:$P$9,4,0),"")</f>
        <v/>
      </c>
      <c r="AL1040" s="459" t="str">
        <f t="shared" si="196"/>
        <v/>
      </c>
      <c r="AM1040" s="453"/>
      <c r="AN1040" s="453"/>
      <c r="AO1040" s="449" t="str">
        <f t="shared" si="193"/>
        <v/>
      </c>
      <c r="AP1040" s="456"/>
      <c r="AQ1040" s="462"/>
    </row>
    <row r="1041" spans="1:43" ht="31.5" outlineLevel="1">
      <c r="A1041" s="410" t="s">
        <v>793</v>
      </c>
      <c r="B1041" s="443">
        <f>IF(C1041&lt;&gt;"",COUNTA($C$8:C1041),"")</f>
        <v>68</v>
      </c>
      <c r="C1041" s="443">
        <v>460</v>
      </c>
      <c r="D1041" s="444" t="s">
        <v>336</v>
      </c>
      <c r="E1041" s="445"/>
      <c r="F1041" s="445"/>
      <c r="G1041" s="445"/>
      <c r="H1041" s="445"/>
      <c r="I1041" s="445"/>
      <c r="J1041" s="445"/>
      <c r="K1041" s="446"/>
      <c r="L1041" s="447">
        <f>SUBTOTAL(9,L1042:L1045)</f>
        <v>79</v>
      </c>
      <c r="M1041" s="448"/>
      <c r="N1041" s="448"/>
      <c r="O1041" s="448">
        <f>SUBTOTAL(9,O1042:O1045)</f>
        <v>132641000</v>
      </c>
      <c r="P1041" s="448">
        <f>SUBTOTAL(9,P1042:P1045)</f>
        <v>0</v>
      </c>
      <c r="Q1041" s="444"/>
      <c r="R1041" s="445"/>
      <c r="S1041" s="445">
        <f>SUBTOTAL(9,S1042:S1045)</f>
        <v>0</v>
      </c>
      <c r="T1041" s="449"/>
      <c r="U1041" s="449">
        <f>SUBTOTAL(9,U1042:U1045)</f>
        <v>0</v>
      </c>
      <c r="V1041" s="446"/>
      <c r="W1041" s="445"/>
      <c r="X1041" s="501">
        <f>SUBTOTAL(9,X1042:X1045)</f>
        <v>79</v>
      </c>
      <c r="Y1041" s="451">
        <f>SUBTOTAL(9,Y1042:Y1045)</f>
        <v>0</v>
      </c>
      <c r="Z1041" s="449"/>
      <c r="AA1041" s="449">
        <f>SUBTOTAL(9,AA1042:AA1045)</f>
        <v>46487313</v>
      </c>
      <c r="AB1041" s="452"/>
      <c r="AC1041" s="452"/>
      <c r="AD1041" s="452"/>
      <c r="AE1041" s="452"/>
      <c r="AF1041" s="452"/>
      <c r="AG1041" s="453"/>
      <c r="AH1041" s="452"/>
      <c r="AI1041" s="445"/>
      <c r="AJ1041" s="445">
        <f>SUBTOTAL(9,AJ1042:AJ1045)</f>
        <v>0</v>
      </c>
      <c r="AK1041" s="449"/>
      <c r="AL1041" s="449">
        <f>SUBTOTAL(9,AL1042:AL1045)</f>
        <v>0</v>
      </c>
      <c r="AM1041" s="445"/>
      <c r="AN1041" s="445">
        <f>SUBTOTAL(9,AN1042:AN1045)</f>
        <v>0</v>
      </c>
      <c r="AO1041" s="449">
        <f t="shared" si="193"/>
        <v>179128313</v>
      </c>
      <c r="AP1041" s="454"/>
      <c r="AQ1041" s="423"/>
    </row>
    <row r="1042" spans="1:43" ht="126" outlineLevel="2">
      <c r="A1042" s="455" t="e">
        <f>IF(C1041&lt;&gt;"",$C$8:C1041,A1040)</f>
        <v>#VALUE!</v>
      </c>
      <c r="B1042" s="443" t="str">
        <f>IF(C1042&lt;&gt;"",COUNTA($C$8:C1042),"")</f>
        <v/>
      </c>
      <c r="C1042" s="443"/>
      <c r="D1042" s="452" t="s">
        <v>337</v>
      </c>
      <c r="E1042" s="453">
        <v>1</v>
      </c>
      <c r="F1042" s="453"/>
      <c r="G1042" s="453">
        <v>512</v>
      </c>
      <c r="H1042" s="453">
        <v>79</v>
      </c>
      <c r="I1042" s="453">
        <v>250</v>
      </c>
      <c r="J1042" s="453" t="s">
        <v>235</v>
      </c>
      <c r="K1042" s="456" t="s">
        <v>973</v>
      </c>
      <c r="L1042" s="457">
        <v>79</v>
      </c>
      <c r="M1042" s="458">
        <f>IF(K1042&lt;&gt;"",VLOOKUP(K1042,'DON GIA'!$S$1:$U$19,3,0),"")</f>
        <v>1679000</v>
      </c>
      <c r="N1042" s="458">
        <f>IF(K1042&lt;&gt;"",VLOOKUP(K1042,'DON GIA'!$S$1:$V$19,4,0),"")</f>
        <v>0</v>
      </c>
      <c r="O1042" s="458">
        <f t="shared" si="194"/>
        <v>132641000</v>
      </c>
      <c r="P1042" s="458">
        <f t="shared" si="195"/>
        <v>0</v>
      </c>
      <c r="Q1042" s="452" t="s">
        <v>35</v>
      </c>
      <c r="R1042" s="453"/>
      <c r="S1042" s="453"/>
      <c r="T1042" s="459" t="str">
        <f>IF(Q1042&lt;&gt;"",VLOOKUP(Q1042,'DON GIA'!$H$1:$K$103,4,0),"")</f>
        <v/>
      </c>
      <c r="U1042" s="459" t="str">
        <f t="shared" ref="U1042:U1045" si="197">IF(Q1042&lt;&gt;"",IF(ISNUMBER(T1042),S1042*T1042,""),"")</f>
        <v/>
      </c>
      <c r="V1042" s="456" t="s">
        <v>1252</v>
      </c>
      <c r="W1042" s="453" t="s">
        <v>27</v>
      </c>
      <c r="X1042" s="503">
        <v>79</v>
      </c>
      <c r="Y1042" s="461"/>
      <c r="Z1042" s="459">
        <f>IF(V1042&lt;&gt;"",VLOOKUP(V1042,'DON GIA'!$A$1:$D$346,4,0),"")</f>
        <v>588447</v>
      </c>
      <c r="AA1042" s="459">
        <f>IF(V1042&lt;&gt;"",IF(ISNUMBER(Z1042),X1042*Z1042,""),"")</f>
        <v>46487313</v>
      </c>
      <c r="AB1042" s="452"/>
      <c r="AC1042" s="452"/>
      <c r="AD1042" s="452"/>
      <c r="AE1042" s="452"/>
      <c r="AF1042" s="452"/>
      <c r="AG1042" s="453"/>
      <c r="AH1042" s="452"/>
      <c r="AI1042" s="453"/>
      <c r="AJ1042" s="453"/>
      <c r="AK1042" s="459" t="str">
        <f>IF(AH1042&lt;&gt;"",VLOOKUP(AH1042,'DON GIA'!$M$1:$P$9,4,0),"")</f>
        <v/>
      </c>
      <c r="AL1042" s="459" t="str">
        <f t="shared" si="196"/>
        <v/>
      </c>
      <c r="AM1042" s="453"/>
      <c r="AN1042" s="453"/>
      <c r="AO1042" s="449" t="str">
        <f t="shared" si="193"/>
        <v/>
      </c>
      <c r="AP1042" s="454" t="s">
        <v>1879</v>
      </c>
      <c r="AQ1042" s="462"/>
    </row>
    <row r="1043" spans="1:43" ht="409.5" outlineLevel="2">
      <c r="A1043" s="455" t="e">
        <f>IF(C1042&lt;&gt;"",$C$8:C1042,A1042)</f>
        <v>#VALUE!</v>
      </c>
      <c r="B1043" s="443" t="str">
        <f>IF(C1043&lt;&gt;"",COUNTA($C$8:C1043),"")</f>
        <v/>
      </c>
      <c r="C1043" s="443"/>
      <c r="D1043" s="452" t="s">
        <v>71</v>
      </c>
      <c r="E1043" s="453"/>
      <c r="F1043" s="453"/>
      <c r="G1043" s="453"/>
      <c r="H1043" s="453"/>
      <c r="I1043" s="453"/>
      <c r="J1043" s="453"/>
      <c r="K1043" s="456"/>
      <c r="L1043" s="457"/>
      <c r="M1043" s="458" t="str">
        <f>IF(K1043&lt;&gt;"",VLOOKUP(K1043,'DON GIA'!$S$1:$U$19,3,0),"")</f>
        <v/>
      </c>
      <c r="N1043" s="458" t="str">
        <f>IF(K1043&lt;&gt;"",VLOOKUP(K1043,'DON GIA'!$S$1:$V$19,4,0),"")</f>
        <v/>
      </c>
      <c r="O1043" s="458" t="str">
        <f t="shared" si="194"/>
        <v/>
      </c>
      <c r="P1043" s="458" t="str">
        <f t="shared" si="195"/>
        <v/>
      </c>
      <c r="Q1043" s="452" t="s">
        <v>35</v>
      </c>
      <c r="R1043" s="453"/>
      <c r="S1043" s="453"/>
      <c r="T1043" s="459" t="str">
        <f>IF(Q1043&lt;&gt;"",VLOOKUP(Q1043,'DON GIA'!$H$1:$K$103,4,0),"")</f>
        <v/>
      </c>
      <c r="U1043" s="459" t="str">
        <f t="shared" si="197"/>
        <v/>
      </c>
      <c r="V1043" s="456"/>
      <c r="W1043" s="453"/>
      <c r="X1043" s="460"/>
      <c r="Y1043" s="461"/>
      <c r="Z1043" s="459" t="str">
        <f>IF(V1043&lt;&gt;"",VLOOKUP(V1043,'DON GIA'!$A$1:$D$346,4,0),"")</f>
        <v/>
      </c>
      <c r="AA1043" s="459" t="str">
        <f>IF(V1043&lt;&gt;"",IF(ISNUMBER(Z1043),X1043*Z1043,""),"")</f>
        <v/>
      </c>
      <c r="AB1043" s="452"/>
      <c r="AC1043" s="452"/>
      <c r="AD1043" s="452"/>
      <c r="AE1043" s="452"/>
      <c r="AF1043" s="452"/>
      <c r="AG1043" s="453"/>
      <c r="AH1043" s="452"/>
      <c r="AI1043" s="453"/>
      <c r="AJ1043" s="453"/>
      <c r="AK1043" s="459" t="str">
        <f>IF(AH1043&lt;&gt;"",VLOOKUP(AH1043,'DON GIA'!$M$1:$P$9,4,0),"")</f>
        <v/>
      </c>
      <c r="AL1043" s="459" t="str">
        <f t="shared" si="196"/>
        <v/>
      </c>
      <c r="AM1043" s="453"/>
      <c r="AN1043" s="453"/>
      <c r="AO1043" s="449" t="str">
        <f t="shared" si="193"/>
        <v/>
      </c>
      <c r="AP1043" s="463" t="s">
        <v>370</v>
      </c>
      <c r="AQ1043" s="462"/>
    </row>
    <row r="1044" spans="1:43" ht="189" outlineLevel="2">
      <c r="A1044" s="455" t="e">
        <f>IF(C1043&lt;&gt;"",$C$8:C1043,A1043)</f>
        <v>#VALUE!</v>
      </c>
      <c r="B1044" s="443" t="str">
        <f>IF(C1044&lt;&gt;"",COUNTA($C$8:C1044),"")</f>
        <v/>
      </c>
      <c r="C1044" s="443"/>
      <c r="D1044" s="452"/>
      <c r="E1044" s="453"/>
      <c r="F1044" s="453"/>
      <c r="G1044" s="453"/>
      <c r="H1044" s="453"/>
      <c r="I1044" s="453"/>
      <c r="J1044" s="453"/>
      <c r="K1044" s="456"/>
      <c r="L1044" s="457"/>
      <c r="M1044" s="458" t="str">
        <f>IF(K1044&lt;&gt;"",VLOOKUP(K1044,'DON GIA'!$S$1:$U$19,3,0),"")</f>
        <v/>
      </c>
      <c r="N1044" s="458" t="str">
        <f>IF(K1044&lt;&gt;"",VLOOKUP(K1044,'DON GIA'!$S$1:$V$19,4,0),"")</f>
        <v/>
      </c>
      <c r="O1044" s="458" t="str">
        <f t="shared" si="194"/>
        <v/>
      </c>
      <c r="P1044" s="458" t="str">
        <f t="shared" si="195"/>
        <v/>
      </c>
      <c r="Q1044" s="452" t="s">
        <v>35</v>
      </c>
      <c r="R1044" s="453"/>
      <c r="S1044" s="453"/>
      <c r="T1044" s="459" t="str">
        <f>IF(Q1044&lt;&gt;"",VLOOKUP(Q1044,'DON GIA'!$H$1:$K$103,4,0),"")</f>
        <v/>
      </c>
      <c r="U1044" s="459" t="str">
        <f t="shared" si="197"/>
        <v/>
      </c>
      <c r="V1044" s="456"/>
      <c r="W1044" s="453"/>
      <c r="X1044" s="460"/>
      <c r="Y1044" s="461"/>
      <c r="Z1044" s="459" t="str">
        <f>IF(V1044&lt;&gt;"",VLOOKUP(V1044,'DON GIA'!$A$1:$D$346,4,0),"")</f>
        <v/>
      </c>
      <c r="AA1044" s="459" t="str">
        <f>IF(V1044&lt;&gt;"",IF(ISNUMBER(Z1044),X1044*Z1044,""),"")</f>
        <v/>
      </c>
      <c r="AB1044" s="452"/>
      <c r="AC1044" s="452"/>
      <c r="AD1044" s="452"/>
      <c r="AE1044" s="452"/>
      <c r="AF1044" s="452"/>
      <c r="AG1044" s="453"/>
      <c r="AH1044" s="452"/>
      <c r="AI1044" s="453"/>
      <c r="AJ1044" s="453"/>
      <c r="AK1044" s="459" t="str">
        <f>IF(AH1044&lt;&gt;"",VLOOKUP(AH1044,'DON GIA'!$M$1:$P$9,4,0),"")</f>
        <v/>
      </c>
      <c r="AL1044" s="459" t="str">
        <f t="shared" si="196"/>
        <v/>
      </c>
      <c r="AM1044" s="453"/>
      <c r="AN1044" s="453"/>
      <c r="AO1044" s="449" t="str">
        <f t="shared" si="193"/>
        <v/>
      </c>
      <c r="AP1044" s="463" t="s">
        <v>369</v>
      </c>
      <c r="AQ1044" s="462"/>
    </row>
    <row r="1045" spans="1:43" ht="31.5" outlineLevel="2">
      <c r="A1045" s="455" t="e">
        <f>IF(C1044&lt;&gt;"",$C$8:C1044,A1044)</f>
        <v>#VALUE!</v>
      </c>
      <c r="B1045" s="443" t="str">
        <f>IF(C1045&lt;&gt;"",COUNTA($C$8:C1045),"")</f>
        <v/>
      </c>
      <c r="C1045" s="443"/>
      <c r="D1045" s="444"/>
      <c r="E1045" s="453"/>
      <c r="F1045" s="453"/>
      <c r="G1045" s="453"/>
      <c r="H1045" s="453"/>
      <c r="I1045" s="453"/>
      <c r="J1045" s="453"/>
      <c r="K1045" s="456"/>
      <c r="L1045" s="457"/>
      <c r="M1045" s="458" t="str">
        <f>IF(K1045&lt;&gt;"",VLOOKUP(K1045,'DON GIA'!$S$1:$U$19,3,0),"")</f>
        <v/>
      </c>
      <c r="N1045" s="458" t="str">
        <f>IF(K1045&lt;&gt;"",VLOOKUP(K1045,'DON GIA'!$S$1:$V$19,4,0),"")</f>
        <v/>
      </c>
      <c r="O1045" s="458" t="str">
        <f t="shared" si="194"/>
        <v/>
      </c>
      <c r="P1045" s="458" t="str">
        <f t="shared" si="195"/>
        <v/>
      </c>
      <c r="Q1045" s="452" t="s">
        <v>35</v>
      </c>
      <c r="R1045" s="453"/>
      <c r="S1045" s="453"/>
      <c r="T1045" s="459" t="str">
        <f>IF(Q1045&lt;&gt;"",VLOOKUP(Q1045,'DON GIA'!$H$1:$K$103,4,0),"")</f>
        <v/>
      </c>
      <c r="U1045" s="459" t="str">
        <f t="shared" si="197"/>
        <v/>
      </c>
      <c r="V1045" s="456"/>
      <c r="W1045" s="453"/>
      <c r="X1045" s="460"/>
      <c r="Y1045" s="461"/>
      <c r="Z1045" s="459" t="str">
        <f>IF(V1045&lt;&gt;"",VLOOKUP(V1045,'DON GIA'!$A$1:$D$346,4,0),"")</f>
        <v/>
      </c>
      <c r="AA1045" s="459" t="str">
        <f>IF(V1045&lt;&gt;"",IF(ISNUMBER(Z1045),X1045*Z1045,""),"")</f>
        <v/>
      </c>
      <c r="AB1045" s="452"/>
      <c r="AC1045" s="452"/>
      <c r="AD1045" s="452"/>
      <c r="AE1045" s="452"/>
      <c r="AF1045" s="452"/>
      <c r="AG1045" s="453"/>
      <c r="AH1045" s="452"/>
      <c r="AI1045" s="453"/>
      <c r="AJ1045" s="453"/>
      <c r="AK1045" s="459" t="str">
        <f>IF(AH1045&lt;&gt;"",VLOOKUP(AH1045,'DON GIA'!$M$1:$P$9,4,0),"")</f>
        <v/>
      </c>
      <c r="AL1045" s="459" t="str">
        <f t="shared" si="196"/>
        <v/>
      </c>
      <c r="AM1045" s="453"/>
      <c r="AN1045" s="453"/>
      <c r="AO1045" s="449" t="str">
        <f t="shared" si="193"/>
        <v/>
      </c>
      <c r="AP1045" s="456"/>
      <c r="AQ1045" s="462"/>
    </row>
    <row r="1046" spans="1:43" ht="31.5" outlineLevel="1">
      <c r="A1046" s="410" t="s">
        <v>792</v>
      </c>
      <c r="B1046" s="443">
        <f>IF(C1046&lt;&gt;"",COUNTA($C$8:C1046),"")</f>
        <v>69</v>
      </c>
      <c r="C1046" s="443">
        <v>461</v>
      </c>
      <c r="D1046" s="444" t="s">
        <v>336</v>
      </c>
      <c r="E1046" s="445"/>
      <c r="F1046" s="445"/>
      <c r="G1046" s="445"/>
      <c r="H1046" s="445"/>
      <c r="I1046" s="445"/>
      <c r="J1046" s="445"/>
      <c r="K1046" s="446"/>
      <c r="L1046" s="490">
        <f>SUBTOTAL(9,L1047:L1050)</f>
        <v>714.90000000000009</v>
      </c>
      <c r="M1046" s="448"/>
      <c r="N1046" s="448"/>
      <c r="O1046" s="448">
        <f>SUBTOTAL(9,O1047:O1050)</f>
        <v>1091705100</v>
      </c>
      <c r="P1046" s="448">
        <f>SUBTOTAL(9,P1047:P1050)</f>
        <v>0</v>
      </c>
      <c r="Q1046" s="444"/>
      <c r="R1046" s="445"/>
      <c r="S1046" s="445">
        <f>SUBTOTAL(9,S1047:S1050)</f>
        <v>0</v>
      </c>
      <c r="T1046" s="449"/>
      <c r="U1046" s="449">
        <f>SUBTOTAL(9,U1047:U1050)</f>
        <v>0</v>
      </c>
      <c r="V1046" s="446"/>
      <c r="W1046" s="445"/>
      <c r="X1046" s="501">
        <f>SUBTOTAL(9,X1047:X1050)</f>
        <v>715.9</v>
      </c>
      <c r="Y1046" s="451">
        <f>SUBTOTAL(9,Y1047:Y1050)</f>
        <v>0</v>
      </c>
      <c r="Z1046" s="449"/>
      <c r="AA1046" s="449">
        <f>SUBTOTAL(9,AA1047:AA1050)</f>
        <v>421269207.30000001</v>
      </c>
      <c r="AB1046" s="452"/>
      <c r="AC1046" s="452"/>
      <c r="AD1046" s="452"/>
      <c r="AE1046" s="452"/>
      <c r="AF1046" s="452"/>
      <c r="AG1046" s="453"/>
      <c r="AH1046" s="452"/>
      <c r="AI1046" s="445"/>
      <c r="AJ1046" s="445">
        <f>SUBTOTAL(9,AJ1047:AJ1050)</f>
        <v>0</v>
      </c>
      <c r="AK1046" s="449"/>
      <c r="AL1046" s="449">
        <f>SUBTOTAL(9,AL1047:AL1050)</f>
        <v>0</v>
      </c>
      <c r="AM1046" s="445"/>
      <c r="AN1046" s="445">
        <f>SUBTOTAL(9,AN1047:AN1050)</f>
        <v>0</v>
      </c>
      <c r="AO1046" s="449">
        <f t="shared" si="193"/>
        <v>1512974307.3</v>
      </c>
      <c r="AP1046" s="454"/>
      <c r="AQ1046" s="423"/>
    </row>
    <row r="1047" spans="1:43" ht="126" outlineLevel="2">
      <c r="A1047" s="455" t="e">
        <f>IF(C1046&lt;&gt;"",$C$8:C1046,A1045)</f>
        <v>#VALUE!</v>
      </c>
      <c r="B1047" s="443" t="str">
        <f>IF(C1047&lt;&gt;"",COUNTA($C$8:C1047),"")</f>
        <v/>
      </c>
      <c r="C1047" s="443"/>
      <c r="D1047" s="452" t="s">
        <v>337</v>
      </c>
      <c r="E1047" s="453">
        <v>1</v>
      </c>
      <c r="F1047" s="453"/>
      <c r="G1047" s="453">
        <v>496</v>
      </c>
      <c r="H1047" s="453">
        <v>79</v>
      </c>
      <c r="I1047" s="453">
        <v>250</v>
      </c>
      <c r="J1047" s="453" t="s">
        <v>235</v>
      </c>
      <c r="K1047" s="456" t="s">
        <v>973</v>
      </c>
      <c r="L1047" s="491">
        <v>197.7</v>
      </c>
      <c r="M1047" s="458">
        <f>IF(K1047&lt;&gt;"",VLOOKUP(K1047,'DON GIA'!$S$1:$U$19,3,0),"")</f>
        <v>1679000</v>
      </c>
      <c r="N1047" s="458">
        <f>IF(K1047&lt;&gt;"",VLOOKUP(K1047,'DON GIA'!$S$1:$V$19,4,0),"")</f>
        <v>0</v>
      </c>
      <c r="O1047" s="458">
        <f t="shared" si="194"/>
        <v>331938300</v>
      </c>
      <c r="P1047" s="458">
        <f t="shared" si="195"/>
        <v>0</v>
      </c>
      <c r="Q1047" s="452" t="s">
        <v>35</v>
      </c>
      <c r="R1047" s="453"/>
      <c r="S1047" s="453"/>
      <c r="T1047" s="459" t="str">
        <f>IF(Q1047&lt;&gt;"",VLOOKUP(Q1047,'DON GIA'!$H$1:$K$103,4,0),"")</f>
        <v/>
      </c>
      <c r="U1047" s="459" t="str">
        <f t="shared" ref="U1047:U1050" si="198">IF(Q1047&lt;&gt;"",IF(ISNUMBER(T1047),S1047*T1047,""),"")</f>
        <v/>
      </c>
      <c r="V1047" s="456" t="s">
        <v>1252</v>
      </c>
      <c r="W1047" s="453" t="s">
        <v>27</v>
      </c>
      <c r="X1047" s="503">
        <v>715.9</v>
      </c>
      <c r="Y1047" s="461"/>
      <c r="Z1047" s="459">
        <f>IF(V1047&lt;&gt;"",VLOOKUP(V1047,'DON GIA'!$A$1:$D$346,4,0),"")</f>
        <v>588447</v>
      </c>
      <c r="AA1047" s="459">
        <f>IF(V1047&lt;&gt;"",IF(ISNUMBER(Z1047),X1047*Z1047,""),"")</f>
        <v>421269207.30000001</v>
      </c>
      <c r="AB1047" s="452"/>
      <c r="AC1047" s="452"/>
      <c r="AD1047" s="452"/>
      <c r="AE1047" s="452"/>
      <c r="AF1047" s="452"/>
      <c r="AG1047" s="453"/>
      <c r="AH1047" s="452"/>
      <c r="AI1047" s="453"/>
      <c r="AJ1047" s="453"/>
      <c r="AK1047" s="459" t="str">
        <f>IF(AH1047&lt;&gt;"",VLOOKUP(AH1047,'DON GIA'!$M$1:$P$9,4,0),"")</f>
        <v/>
      </c>
      <c r="AL1047" s="459" t="str">
        <f t="shared" si="196"/>
        <v/>
      </c>
      <c r="AM1047" s="453"/>
      <c r="AN1047" s="453"/>
      <c r="AO1047" s="449" t="str">
        <f t="shared" si="193"/>
        <v/>
      </c>
      <c r="AP1047" s="463" t="s">
        <v>367</v>
      </c>
      <c r="AQ1047" s="462"/>
    </row>
    <row r="1048" spans="1:43" ht="409.5" outlineLevel="2">
      <c r="A1048" s="455" t="e">
        <f>IF(C1047&lt;&gt;"",$C$8:C1047,A1047)</f>
        <v>#VALUE!</v>
      </c>
      <c r="B1048" s="443" t="str">
        <f>IF(C1048&lt;&gt;"",COUNTA($C$8:C1048),"")</f>
        <v/>
      </c>
      <c r="C1048" s="443"/>
      <c r="D1048" s="452" t="s">
        <v>71</v>
      </c>
      <c r="E1048" s="453"/>
      <c r="F1048" s="453"/>
      <c r="G1048" s="453">
        <v>496</v>
      </c>
      <c r="H1048" s="453">
        <v>79</v>
      </c>
      <c r="I1048" s="453">
        <v>250</v>
      </c>
      <c r="J1048" s="453" t="s">
        <v>235</v>
      </c>
      <c r="K1048" s="456" t="s">
        <v>967</v>
      </c>
      <c r="L1048" s="492">
        <v>517.20000000000005</v>
      </c>
      <c r="M1048" s="458">
        <f>IF(K1048&lt;&gt;"",VLOOKUP(K1048,'DON GIA'!$S$1:$U$19,3,0),"")</f>
        <v>1469000</v>
      </c>
      <c r="N1048" s="458">
        <f>IF(K1048&lt;&gt;"",VLOOKUP(K1048,'DON GIA'!$S$1:$V$19,4,0),"")</f>
        <v>0</v>
      </c>
      <c r="O1048" s="458">
        <f t="shared" si="194"/>
        <v>759766800.00000012</v>
      </c>
      <c r="P1048" s="458">
        <f t="shared" si="195"/>
        <v>0</v>
      </c>
      <c r="Q1048" s="452" t="s">
        <v>35</v>
      </c>
      <c r="R1048" s="453"/>
      <c r="S1048" s="453"/>
      <c r="T1048" s="459" t="str">
        <f>IF(Q1048&lt;&gt;"",VLOOKUP(Q1048,'DON GIA'!$H$1:$K$103,4,0),"")</f>
        <v/>
      </c>
      <c r="U1048" s="459" t="str">
        <f t="shared" si="198"/>
        <v/>
      </c>
      <c r="V1048" s="456"/>
      <c r="W1048" s="453"/>
      <c r="X1048" s="460"/>
      <c r="Y1048" s="461"/>
      <c r="Z1048" s="459" t="str">
        <f>IF(V1048&lt;&gt;"",VLOOKUP(V1048,'DON GIA'!$A$1:$D$346,4,0),"")</f>
        <v/>
      </c>
      <c r="AA1048" s="459" t="str">
        <f>IF(V1048&lt;&gt;"",IF(ISNUMBER(Z1048),X1048*Z1048,""),"")</f>
        <v/>
      </c>
      <c r="AB1048" s="452"/>
      <c r="AC1048" s="452"/>
      <c r="AD1048" s="452"/>
      <c r="AE1048" s="452"/>
      <c r="AF1048" s="452"/>
      <c r="AG1048" s="453"/>
      <c r="AH1048" s="452"/>
      <c r="AI1048" s="453"/>
      <c r="AJ1048" s="453"/>
      <c r="AK1048" s="459" t="str">
        <f>IF(AH1048&lt;&gt;"",VLOOKUP(AH1048,'DON GIA'!$M$1:$P$9,4,0),"")</f>
        <v/>
      </c>
      <c r="AL1048" s="459" t="str">
        <f t="shared" si="196"/>
        <v/>
      </c>
      <c r="AM1048" s="453"/>
      <c r="AN1048" s="453"/>
      <c r="AO1048" s="449" t="str">
        <f t="shared" si="193"/>
        <v/>
      </c>
      <c r="AP1048" s="463" t="s">
        <v>368</v>
      </c>
      <c r="AQ1048" s="462"/>
    </row>
    <row r="1049" spans="1:43" ht="189" outlineLevel="2">
      <c r="A1049" s="455" t="e">
        <f>IF(C1048&lt;&gt;"",$C$8:C1048,A1048)</f>
        <v>#VALUE!</v>
      </c>
      <c r="B1049" s="443" t="str">
        <f>IF(C1049&lt;&gt;"",COUNTA($C$8:C1049),"")</f>
        <v/>
      </c>
      <c r="C1049" s="443"/>
      <c r="D1049" s="452"/>
      <c r="E1049" s="453"/>
      <c r="F1049" s="453"/>
      <c r="G1049" s="453"/>
      <c r="H1049" s="453"/>
      <c r="I1049" s="453"/>
      <c r="J1049" s="453"/>
      <c r="K1049" s="456"/>
      <c r="L1049" s="457"/>
      <c r="M1049" s="458" t="str">
        <f>IF(K1049&lt;&gt;"",VLOOKUP(K1049,'DON GIA'!$S$1:$U$19,3,0),"")</f>
        <v/>
      </c>
      <c r="N1049" s="458" t="str">
        <f>IF(K1049&lt;&gt;"",VLOOKUP(K1049,'DON GIA'!$S$1:$V$19,4,0),"")</f>
        <v/>
      </c>
      <c r="O1049" s="458" t="str">
        <f t="shared" si="194"/>
        <v/>
      </c>
      <c r="P1049" s="458" t="str">
        <f t="shared" si="195"/>
        <v/>
      </c>
      <c r="Q1049" s="452" t="s">
        <v>35</v>
      </c>
      <c r="R1049" s="453"/>
      <c r="S1049" s="453"/>
      <c r="T1049" s="459" t="str">
        <f>IF(Q1049&lt;&gt;"",VLOOKUP(Q1049,'DON GIA'!$H$1:$K$103,4,0),"")</f>
        <v/>
      </c>
      <c r="U1049" s="459" t="str">
        <f t="shared" si="198"/>
        <v/>
      </c>
      <c r="V1049" s="456"/>
      <c r="W1049" s="453"/>
      <c r="X1049" s="460"/>
      <c r="Y1049" s="461"/>
      <c r="Z1049" s="459" t="str">
        <f>IF(V1049&lt;&gt;"",VLOOKUP(V1049,'DON GIA'!$A$1:$D$346,4,0),"")</f>
        <v/>
      </c>
      <c r="AA1049" s="459" t="str">
        <f>IF(V1049&lt;&gt;"",IF(ISNUMBER(Z1049),X1049*Z1049,""),"")</f>
        <v/>
      </c>
      <c r="AB1049" s="452"/>
      <c r="AC1049" s="452"/>
      <c r="AD1049" s="452"/>
      <c r="AE1049" s="452"/>
      <c r="AF1049" s="452"/>
      <c r="AG1049" s="453"/>
      <c r="AH1049" s="452"/>
      <c r="AI1049" s="453"/>
      <c r="AJ1049" s="453"/>
      <c r="AK1049" s="459" t="str">
        <f>IF(AH1049&lt;&gt;"",VLOOKUP(AH1049,'DON GIA'!$M$1:$P$9,4,0),"")</f>
        <v/>
      </c>
      <c r="AL1049" s="459" t="str">
        <f t="shared" si="196"/>
        <v/>
      </c>
      <c r="AM1049" s="453"/>
      <c r="AN1049" s="453"/>
      <c r="AO1049" s="449" t="str">
        <f t="shared" si="193"/>
        <v/>
      </c>
      <c r="AP1049" s="463" t="s">
        <v>369</v>
      </c>
      <c r="AQ1049" s="462"/>
    </row>
    <row r="1050" spans="1:43" ht="31.5" outlineLevel="2">
      <c r="A1050" s="455" t="e">
        <f>IF(C1049&lt;&gt;"",$C$8:C1049,A1049)</f>
        <v>#VALUE!</v>
      </c>
      <c r="B1050" s="443" t="str">
        <f>IF(C1050&lt;&gt;"",COUNTA($C$8:C1050),"")</f>
        <v/>
      </c>
      <c r="C1050" s="443"/>
      <c r="D1050" s="444"/>
      <c r="E1050" s="453"/>
      <c r="F1050" s="453"/>
      <c r="G1050" s="453"/>
      <c r="H1050" s="453"/>
      <c r="I1050" s="453"/>
      <c r="J1050" s="453"/>
      <c r="K1050" s="456"/>
      <c r="L1050" s="457"/>
      <c r="M1050" s="458" t="str">
        <f>IF(K1050&lt;&gt;"",VLOOKUP(K1050,'DON GIA'!$S$1:$U$19,3,0),"")</f>
        <v/>
      </c>
      <c r="N1050" s="458" t="str">
        <f>IF(K1050&lt;&gt;"",VLOOKUP(K1050,'DON GIA'!$S$1:$V$19,4,0),"")</f>
        <v/>
      </c>
      <c r="O1050" s="458" t="str">
        <f t="shared" si="194"/>
        <v/>
      </c>
      <c r="P1050" s="458" t="str">
        <f t="shared" si="195"/>
        <v/>
      </c>
      <c r="Q1050" s="452" t="s">
        <v>35</v>
      </c>
      <c r="R1050" s="453"/>
      <c r="S1050" s="453"/>
      <c r="T1050" s="459" t="str">
        <f>IF(Q1050&lt;&gt;"",VLOOKUP(Q1050,'DON GIA'!$H$1:$K$103,4,0),"")</f>
        <v/>
      </c>
      <c r="U1050" s="459" t="str">
        <f t="shared" si="198"/>
        <v/>
      </c>
      <c r="V1050" s="456"/>
      <c r="W1050" s="453"/>
      <c r="X1050" s="460"/>
      <c r="Y1050" s="461"/>
      <c r="Z1050" s="459" t="str">
        <f>IF(V1050&lt;&gt;"",VLOOKUP(V1050,'DON GIA'!$A$1:$D$346,4,0),"")</f>
        <v/>
      </c>
      <c r="AA1050" s="459" t="str">
        <f>IF(V1050&lt;&gt;"",IF(ISNUMBER(Z1050),X1050*Z1050,""),"")</f>
        <v/>
      </c>
      <c r="AB1050" s="452"/>
      <c r="AC1050" s="452"/>
      <c r="AD1050" s="452"/>
      <c r="AE1050" s="452"/>
      <c r="AF1050" s="452"/>
      <c r="AG1050" s="453"/>
      <c r="AH1050" s="452"/>
      <c r="AI1050" s="453"/>
      <c r="AJ1050" s="453"/>
      <c r="AK1050" s="459" t="str">
        <f>IF(AH1050&lt;&gt;"",VLOOKUP(AH1050,'DON GIA'!$M$1:$P$9,4,0),"")</f>
        <v/>
      </c>
      <c r="AL1050" s="459" t="str">
        <f t="shared" si="196"/>
        <v/>
      </c>
      <c r="AM1050" s="453"/>
      <c r="AN1050" s="453"/>
      <c r="AO1050" s="449" t="str">
        <f t="shared" si="193"/>
        <v/>
      </c>
      <c r="AP1050" s="463"/>
      <c r="AQ1050" s="462"/>
    </row>
    <row r="1051" spans="1:43" ht="31.5" outlineLevel="1">
      <c r="A1051" s="410" t="s">
        <v>791</v>
      </c>
      <c r="B1051" s="443">
        <f>IF(C1051&lt;&gt;"",COUNTA($C$8:C1051),"")</f>
        <v>70</v>
      </c>
      <c r="C1051" s="443">
        <v>462</v>
      </c>
      <c r="D1051" s="444" t="s">
        <v>336</v>
      </c>
      <c r="E1051" s="445"/>
      <c r="F1051" s="445"/>
      <c r="G1051" s="445"/>
      <c r="H1051" s="445"/>
      <c r="I1051" s="445"/>
      <c r="J1051" s="445"/>
      <c r="K1051" s="446"/>
      <c r="L1051" s="447">
        <f>SUBTOTAL(9,L1052:L1062)</f>
        <v>384.8</v>
      </c>
      <c r="M1051" s="448"/>
      <c r="N1051" s="448"/>
      <c r="O1051" s="448">
        <f>SUBTOTAL(9,O1052:O1062)</f>
        <v>646079200</v>
      </c>
      <c r="P1051" s="448">
        <f>SUBTOTAL(9,P1052:P1062)</f>
        <v>519480000</v>
      </c>
      <c r="Q1051" s="444"/>
      <c r="R1051" s="445"/>
      <c r="S1051" s="445">
        <f>SUBTOTAL(9,S1052:S1062)</f>
        <v>0</v>
      </c>
      <c r="T1051" s="449"/>
      <c r="U1051" s="449">
        <f>SUBTOTAL(9,U1052:U1062)</f>
        <v>0</v>
      </c>
      <c r="V1051" s="446"/>
      <c r="W1051" s="445"/>
      <c r="X1051" s="450">
        <f>SUBTOTAL(9,X1052:X1062)</f>
        <v>0</v>
      </c>
      <c r="Y1051" s="451">
        <f>SUBTOTAL(9,Y1052:Y1062)</f>
        <v>0</v>
      </c>
      <c r="Z1051" s="449"/>
      <c r="AA1051" s="449">
        <f>SUBTOTAL(9,AA1052:AA1062)</f>
        <v>0</v>
      </c>
      <c r="AB1051" s="452"/>
      <c r="AC1051" s="452"/>
      <c r="AD1051" s="452"/>
      <c r="AE1051" s="452"/>
      <c r="AF1051" s="452"/>
      <c r="AG1051" s="453"/>
      <c r="AH1051" s="452"/>
      <c r="AI1051" s="445"/>
      <c r="AJ1051" s="445">
        <f>SUBTOTAL(9,AJ1052:AJ1062)</f>
        <v>0</v>
      </c>
      <c r="AK1051" s="449"/>
      <c r="AL1051" s="449">
        <f>SUBTOTAL(9,AL1052:AL1062)</f>
        <v>0</v>
      </c>
      <c r="AM1051" s="445"/>
      <c r="AN1051" s="445">
        <f>SUBTOTAL(9,AN1052:AN1062)</f>
        <v>0</v>
      </c>
      <c r="AO1051" s="449">
        <f t="shared" si="193"/>
        <v>1165559200</v>
      </c>
      <c r="AP1051" s="454"/>
      <c r="AQ1051" s="423"/>
    </row>
    <row r="1052" spans="1:43" ht="157.5" outlineLevel="2">
      <c r="A1052" s="455" t="e">
        <f>IF(C1051&lt;&gt;"",$C$8:C1051,A1050)</f>
        <v>#VALUE!</v>
      </c>
      <c r="B1052" s="443" t="str">
        <f>IF(C1052&lt;&gt;"",COUNTA($C$8:C1052),"")</f>
        <v/>
      </c>
      <c r="C1052" s="443"/>
      <c r="D1052" s="452" t="s">
        <v>337</v>
      </c>
      <c r="E1052" s="453">
        <v>1</v>
      </c>
      <c r="F1052" s="453"/>
      <c r="G1052" s="453">
        <v>520</v>
      </c>
      <c r="H1052" s="453">
        <v>79</v>
      </c>
      <c r="I1052" s="453">
        <v>250</v>
      </c>
      <c r="J1052" s="453">
        <v>203</v>
      </c>
      <c r="K1052" s="456" t="s">
        <v>974</v>
      </c>
      <c r="L1052" s="457">
        <v>384.8</v>
      </c>
      <c r="M1052" s="458">
        <f>IF(K1052&lt;&gt;"",VLOOKUP(K1052,'DON GIA'!$S$1:$U$19,3,0),"")</f>
        <v>1679000</v>
      </c>
      <c r="N1052" s="458">
        <f>IF(K1052&lt;&gt;"",VLOOKUP(K1052,'DON GIA'!$S$1:$V$19,4,0),"")</f>
        <v>1350000</v>
      </c>
      <c r="O1052" s="458">
        <f t="shared" si="194"/>
        <v>646079200</v>
      </c>
      <c r="P1052" s="458">
        <f t="shared" si="195"/>
        <v>519480000</v>
      </c>
      <c r="Q1052" s="452" t="s">
        <v>35</v>
      </c>
      <c r="R1052" s="453"/>
      <c r="S1052" s="453"/>
      <c r="T1052" s="459" t="str">
        <f>IF(Q1052&lt;&gt;"",VLOOKUP(Q1052,'DON GIA'!$H$1:$K$103,4,0),"")</f>
        <v/>
      </c>
      <c r="U1052" s="459" t="str">
        <f t="shared" ref="U1052:U1062" si="199">IF(Q1052&lt;&gt;"",IF(ISNUMBER(T1052),S1052*T1052,""),"")</f>
        <v/>
      </c>
      <c r="V1052" s="456"/>
      <c r="W1052" s="453"/>
      <c r="X1052" s="460"/>
      <c r="Y1052" s="461"/>
      <c r="Z1052" s="459" t="str">
        <f>IF(V1052&lt;&gt;"",VLOOKUP(V1052,'DON GIA'!$A$1:$D$346,4,0),"")</f>
        <v/>
      </c>
      <c r="AA1052" s="459" t="str">
        <f t="shared" ref="AA1052:AA1062" si="200">IF(V1052&lt;&gt;"",IF(ISNUMBER(Z1052),X1052*Z1052,""),"")</f>
        <v/>
      </c>
      <c r="AB1052" s="452"/>
      <c r="AC1052" s="452"/>
      <c r="AD1052" s="452"/>
      <c r="AE1052" s="452"/>
      <c r="AF1052" s="452"/>
      <c r="AG1052" s="453"/>
      <c r="AH1052" s="452"/>
      <c r="AI1052" s="453"/>
      <c r="AJ1052" s="453"/>
      <c r="AK1052" s="459" t="str">
        <f>IF(AH1052&lt;&gt;"",VLOOKUP(AH1052,'DON GIA'!$M$1:$P$9,4,0),"")</f>
        <v/>
      </c>
      <c r="AL1052" s="459" t="str">
        <f t="shared" si="196"/>
        <v/>
      </c>
      <c r="AM1052" s="453"/>
      <c r="AN1052" s="453"/>
      <c r="AO1052" s="449" t="str">
        <f t="shared" si="193"/>
        <v/>
      </c>
      <c r="AP1052" s="454" t="s">
        <v>1880</v>
      </c>
      <c r="AQ1052" s="462"/>
    </row>
    <row r="1053" spans="1:43" ht="220.5" outlineLevel="2">
      <c r="A1053" s="455" t="e">
        <f>IF(C1052&lt;&gt;"",$C$8:C1052,A1052)</f>
        <v>#VALUE!</v>
      </c>
      <c r="B1053" s="443" t="str">
        <f>IF(C1053&lt;&gt;"",COUNTA($C$8:C1053),"")</f>
        <v/>
      </c>
      <c r="C1053" s="443"/>
      <c r="D1053" s="452" t="s">
        <v>71</v>
      </c>
      <c r="E1053" s="453"/>
      <c r="F1053" s="453"/>
      <c r="G1053" s="453"/>
      <c r="H1053" s="453"/>
      <c r="I1053" s="453"/>
      <c r="J1053" s="453"/>
      <c r="K1053" s="456"/>
      <c r="L1053" s="457"/>
      <c r="M1053" s="458" t="str">
        <f>IF(K1053&lt;&gt;"",VLOOKUP(K1053,'DON GIA'!$S$1:$U$19,3,0),"")</f>
        <v/>
      </c>
      <c r="N1053" s="458" t="str">
        <f>IF(K1053&lt;&gt;"",VLOOKUP(K1053,'DON GIA'!$S$1:$V$19,4,0),"")</f>
        <v/>
      </c>
      <c r="O1053" s="458" t="str">
        <f t="shared" si="194"/>
        <v/>
      </c>
      <c r="P1053" s="458" t="str">
        <f t="shared" si="195"/>
        <v/>
      </c>
      <c r="Q1053" s="452" t="s">
        <v>35</v>
      </c>
      <c r="R1053" s="453"/>
      <c r="S1053" s="453"/>
      <c r="T1053" s="459" t="str">
        <f>IF(Q1053&lt;&gt;"",VLOOKUP(Q1053,'DON GIA'!$H$1:$K$103,4,0),"")</f>
        <v/>
      </c>
      <c r="U1053" s="459" t="str">
        <f t="shared" si="199"/>
        <v/>
      </c>
      <c r="V1053" s="456"/>
      <c r="W1053" s="453"/>
      <c r="X1053" s="460"/>
      <c r="Y1053" s="461"/>
      <c r="Z1053" s="459" t="str">
        <f>IF(V1053&lt;&gt;"",VLOOKUP(V1053,'DON GIA'!$A$1:$D$346,4,0),"")</f>
        <v/>
      </c>
      <c r="AA1053" s="459" t="str">
        <f t="shared" si="200"/>
        <v/>
      </c>
      <c r="AB1053" s="452"/>
      <c r="AC1053" s="452"/>
      <c r="AD1053" s="452"/>
      <c r="AE1053" s="452"/>
      <c r="AF1053" s="452"/>
      <c r="AG1053" s="453"/>
      <c r="AH1053" s="452"/>
      <c r="AI1053" s="453"/>
      <c r="AJ1053" s="453"/>
      <c r="AK1053" s="459" t="str">
        <f>IF(AH1053&lt;&gt;"",VLOOKUP(AH1053,'DON GIA'!$M$1:$P$9,4,0),"")</f>
        <v/>
      </c>
      <c r="AL1053" s="459" t="str">
        <f t="shared" si="196"/>
        <v/>
      </c>
      <c r="AM1053" s="453"/>
      <c r="AN1053" s="453"/>
      <c r="AO1053" s="449" t="str">
        <f t="shared" si="193"/>
        <v/>
      </c>
      <c r="AP1053" s="463" t="s">
        <v>433</v>
      </c>
      <c r="AQ1053" s="462"/>
    </row>
    <row r="1054" spans="1:43" ht="94.5" outlineLevel="2">
      <c r="A1054" s="455" t="e">
        <f>IF(C1053&lt;&gt;"",$C$8:C1053,A1053)</f>
        <v>#VALUE!</v>
      </c>
      <c r="B1054" s="443" t="str">
        <f>IF(C1054&lt;&gt;"",COUNTA($C$8:C1054),"")</f>
        <v/>
      </c>
      <c r="C1054" s="443"/>
      <c r="D1054" s="452"/>
      <c r="E1054" s="453"/>
      <c r="F1054" s="453"/>
      <c r="G1054" s="453"/>
      <c r="H1054" s="453"/>
      <c r="I1054" s="453"/>
      <c r="J1054" s="453"/>
      <c r="K1054" s="456"/>
      <c r="L1054" s="457"/>
      <c r="M1054" s="458" t="str">
        <f>IF(K1054&lt;&gt;"",VLOOKUP(K1054,'DON GIA'!$S$1:$U$19,3,0),"")</f>
        <v/>
      </c>
      <c r="N1054" s="458" t="str">
        <f>IF(K1054&lt;&gt;"",VLOOKUP(K1054,'DON GIA'!$S$1:$V$19,4,0),"")</f>
        <v/>
      </c>
      <c r="O1054" s="458" t="str">
        <f t="shared" si="194"/>
        <v/>
      </c>
      <c r="P1054" s="458" t="str">
        <f t="shared" si="195"/>
        <v/>
      </c>
      <c r="Q1054" s="452" t="s">
        <v>35</v>
      </c>
      <c r="R1054" s="453"/>
      <c r="S1054" s="453"/>
      <c r="T1054" s="459" t="str">
        <f>IF(Q1054&lt;&gt;"",VLOOKUP(Q1054,'DON GIA'!$H$1:$K$103,4,0),"")</f>
        <v/>
      </c>
      <c r="U1054" s="459" t="str">
        <f t="shared" si="199"/>
        <v/>
      </c>
      <c r="V1054" s="456"/>
      <c r="W1054" s="453"/>
      <c r="X1054" s="460"/>
      <c r="Y1054" s="461"/>
      <c r="Z1054" s="459" t="str">
        <f>IF(V1054&lt;&gt;"",VLOOKUP(V1054,'DON GIA'!$A$1:$D$346,4,0),"")</f>
        <v/>
      </c>
      <c r="AA1054" s="459" t="str">
        <f t="shared" si="200"/>
        <v/>
      </c>
      <c r="AB1054" s="452"/>
      <c r="AC1054" s="452"/>
      <c r="AD1054" s="452"/>
      <c r="AE1054" s="452"/>
      <c r="AF1054" s="452"/>
      <c r="AG1054" s="453"/>
      <c r="AH1054" s="452"/>
      <c r="AI1054" s="453"/>
      <c r="AJ1054" s="453"/>
      <c r="AK1054" s="459" t="str">
        <f>IF(AH1054&lt;&gt;"",VLOOKUP(AH1054,'DON GIA'!$M$1:$P$9,4,0),"")</f>
        <v/>
      </c>
      <c r="AL1054" s="459" t="str">
        <f t="shared" si="196"/>
        <v/>
      </c>
      <c r="AM1054" s="453"/>
      <c r="AN1054" s="453"/>
      <c r="AO1054" s="449" t="str">
        <f t="shared" si="193"/>
        <v/>
      </c>
      <c r="AP1054" s="463" t="s">
        <v>434</v>
      </c>
      <c r="AQ1054" s="462"/>
    </row>
    <row r="1055" spans="1:43" ht="189" outlineLevel="2">
      <c r="A1055" s="455" t="e">
        <f>IF(C1054&lt;&gt;"",$C$8:C1054,A1054)</f>
        <v>#VALUE!</v>
      </c>
      <c r="B1055" s="443" t="str">
        <f>IF(C1055&lt;&gt;"",COUNTA($C$8:C1055),"")</f>
        <v/>
      </c>
      <c r="C1055" s="443"/>
      <c r="D1055" s="452"/>
      <c r="E1055" s="453"/>
      <c r="F1055" s="453"/>
      <c r="G1055" s="453"/>
      <c r="H1055" s="453"/>
      <c r="I1055" s="453"/>
      <c r="J1055" s="453"/>
      <c r="K1055" s="456"/>
      <c r="L1055" s="457"/>
      <c r="M1055" s="458" t="str">
        <f>IF(K1055&lt;&gt;"",VLOOKUP(K1055,'DON GIA'!$S$1:$U$19,3,0),"")</f>
        <v/>
      </c>
      <c r="N1055" s="458" t="str">
        <f>IF(K1055&lt;&gt;"",VLOOKUP(K1055,'DON GIA'!$S$1:$V$19,4,0),"")</f>
        <v/>
      </c>
      <c r="O1055" s="458" t="str">
        <f t="shared" si="194"/>
        <v/>
      </c>
      <c r="P1055" s="458" t="str">
        <f t="shared" si="195"/>
        <v/>
      </c>
      <c r="Q1055" s="452" t="s">
        <v>35</v>
      </c>
      <c r="R1055" s="453"/>
      <c r="S1055" s="453"/>
      <c r="T1055" s="459" t="str">
        <f>IF(Q1055&lt;&gt;"",VLOOKUP(Q1055,'DON GIA'!$H$1:$K$103,4,0),"")</f>
        <v/>
      </c>
      <c r="U1055" s="459" t="str">
        <f t="shared" si="199"/>
        <v/>
      </c>
      <c r="V1055" s="456"/>
      <c r="W1055" s="453"/>
      <c r="X1055" s="460"/>
      <c r="Y1055" s="461"/>
      <c r="Z1055" s="459" t="str">
        <f>IF(V1055&lt;&gt;"",VLOOKUP(V1055,'DON GIA'!$A$1:$D$346,4,0),"")</f>
        <v/>
      </c>
      <c r="AA1055" s="459" t="str">
        <f t="shared" si="200"/>
        <v/>
      </c>
      <c r="AB1055" s="452"/>
      <c r="AC1055" s="452"/>
      <c r="AD1055" s="452"/>
      <c r="AE1055" s="452"/>
      <c r="AF1055" s="452"/>
      <c r="AG1055" s="453"/>
      <c r="AH1055" s="452"/>
      <c r="AI1055" s="453"/>
      <c r="AJ1055" s="453"/>
      <c r="AK1055" s="459" t="str">
        <f>IF(AH1055&lt;&gt;"",VLOOKUP(AH1055,'DON GIA'!$M$1:$P$9,4,0),"")</f>
        <v/>
      </c>
      <c r="AL1055" s="459" t="str">
        <f t="shared" si="196"/>
        <v/>
      </c>
      <c r="AM1055" s="453"/>
      <c r="AN1055" s="453"/>
      <c r="AO1055" s="449" t="str">
        <f t="shared" si="193"/>
        <v/>
      </c>
      <c r="AP1055" s="468" t="s">
        <v>369</v>
      </c>
      <c r="AQ1055" s="462"/>
    </row>
    <row r="1056" spans="1:43" ht="31.5" outlineLevel="2">
      <c r="A1056" s="455" t="e">
        <f>IF(C1055&lt;&gt;"",$C$8:C1055,A1055)</f>
        <v>#VALUE!</v>
      </c>
      <c r="B1056" s="443" t="str">
        <f>IF(C1056&lt;&gt;"",COUNTA($C$8:C1056),"")</f>
        <v/>
      </c>
      <c r="C1056" s="443"/>
      <c r="D1056" s="452"/>
      <c r="E1056" s="453"/>
      <c r="F1056" s="453"/>
      <c r="G1056" s="453"/>
      <c r="H1056" s="453"/>
      <c r="I1056" s="453"/>
      <c r="J1056" s="453"/>
      <c r="K1056" s="456"/>
      <c r="L1056" s="457"/>
      <c r="M1056" s="458" t="str">
        <f>IF(K1056&lt;&gt;"",VLOOKUP(K1056,'DON GIA'!$S$1:$U$19,3,0),"")</f>
        <v/>
      </c>
      <c r="N1056" s="458" t="str">
        <f>IF(K1056&lt;&gt;"",VLOOKUP(K1056,'DON GIA'!$S$1:$V$19,4,0),"")</f>
        <v/>
      </c>
      <c r="O1056" s="458" t="str">
        <f t="shared" si="194"/>
        <v/>
      </c>
      <c r="P1056" s="458" t="str">
        <f t="shared" si="195"/>
        <v/>
      </c>
      <c r="Q1056" s="452" t="s">
        <v>35</v>
      </c>
      <c r="R1056" s="453"/>
      <c r="S1056" s="453"/>
      <c r="T1056" s="459" t="str">
        <f>IF(Q1056&lt;&gt;"",VLOOKUP(Q1056,'DON GIA'!$H$1:$K$103,4,0),"")</f>
        <v/>
      </c>
      <c r="U1056" s="459" t="str">
        <f t="shared" si="199"/>
        <v/>
      </c>
      <c r="V1056" s="456"/>
      <c r="W1056" s="453"/>
      <c r="X1056" s="460"/>
      <c r="Y1056" s="461"/>
      <c r="Z1056" s="459" t="str">
        <f>IF(V1056&lt;&gt;"",VLOOKUP(V1056,'DON GIA'!$A$1:$D$346,4,0),"")</f>
        <v/>
      </c>
      <c r="AA1056" s="459" t="str">
        <f t="shared" si="200"/>
        <v/>
      </c>
      <c r="AB1056" s="452"/>
      <c r="AC1056" s="452"/>
      <c r="AD1056" s="452"/>
      <c r="AE1056" s="452"/>
      <c r="AF1056" s="452"/>
      <c r="AG1056" s="453"/>
      <c r="AH1056" s="452"/>
      <c r="AI1056" s="453"/>
      <c r="AJ1056" s="453"/>
      <c r="AK1056" s="459" t="str">
        <f>IF(AH1056&lt;&gt;"",VLOOKUP(AH1056,'DON GIA'!$M$1:$P$9,4,0),"")</f>
        <v/>
      </c>
      <c r="AL1056" s="459" t="str">
        <f t="shared" si="196"/>
        <v/>
      </c>
      <c r="AM1056" s="453"/>
      <c r="AN1056" s="453"/>
      <c r="AO1056" s="449" t="str">
        <f t="shared" si="193"/>
        <v/>
      </c>
      <c r="AP1056" s="463"/>
      <c r="AQ1056" s="462"/>
    </row>
    <row r="1057" spans="1:43" ht="31.5" outlineLevel="2">
      <c r="A1057" s="455" t="e">
        <f>IF(C1056&lt;&gt;"",$C$8:C1056,A1056)</f>
        <v>#VALUE!</v>
      </c>
      <c r="B1057" s="443" t="str">
        <f>IF(C1057&lt;&gt;"",COUNTA($C$8:C1057),"")</f>
        <v/>
      </c>
      <c r="C1057" s="443"/>
      <c r="D1057" s="452"/>
      <c r="E1057" s="453"/>
      <c r="F1057" s="453"/>
      <c r="G1057" s="453"/>
      <c r="H1057" s="453"/>
      <c r="I1057" s="453"/>
      <c r="J1057" s="453"/>
      <c r="K1057" s="456"/>
      <c r="L1057" s="457"/>
      <c r="M1057" s="458" t="str">
        <f>IF(K1057&lt;&gt;"",VLOOKUP(K1057,'DON GIA'!$S$1:$U$19,3,0),"")</f>
        <v/>
      </c>
      <c r="N1057" s="458" t="str">
        <f>IF(K1057&lt;&gt;"",VLOOKUP(K1057,'DON GIA'!$S$1:$V$19,4,0),"")</f>
        <v/>
      </c>
      <c r="O1057" s="458" t="str">
        <f t="shared" si="194"/>
        <v/>
      </c>
      <c r="P1057" s="458" t="str">
        <f t="shared" si="195"/>
        <v/>
      </c>
      <c r="Q1057" s="452" t="s">
        <v>35</v>
      </c>
      <c r="R1057" s="453"/>
      <c r="S1057" s="453"/>
      <c r="T1057" s="459" t="str">
        <f>IF(Q1057&lt;&gt;"",VLOOKUP(Q1057,'DON GIA'!$H$1:$K$103,4,0),"")</f>
        <v/>
      </c>
      <c r="U1057" s="459" t="str">
        <f t="shared" si="199"/>
        <v/>
      </c>
      <c r="V1057" s="456"/>
      <c r="W1057" s="453"/>
      <c r="X1057" s="460"/>
      <c r="Y1057" s="461"/>
      <c r="Z1057" s="459" t="str">
        <f>IF(V1057&lt;&gt;"",VLOOKUP(V1057,'DON GIA'!$A$1:$D$346,4,0),"")</f>
        <v/>
      </c>
      <c r="AA1057" s="459" t="str">
        <f t="shared" si="200"/>
        <v/>
      </c>
      <c r="AB1057" s="452"/>
      <c r="AC1057" s="452"/>
      <c r="AD1057" s="452"/>
      <c r="AE1057" s="452"/>
      <c r="AF1057" s="452"/>
      <c r="AG1057" s="453"/>
      <c r="AH1057" s="452"/>
      <c r="AI1057" s="453"/>
      <c r="AJ1057" s="453"/>
      <c r="AK1057" s="459" t="str">
        <f>IF(AH1057&lt;&gt;"",VLOOKUP(AH1057,'DON GIA'!$M$1:$P$9,4,0),"")</f>
        <v/>
      </c>
      <c r="AL1057" s="459" t="str">
        <f t="shared" si="196"/>
        <v/>
      </c>
      <c r="AM1057" s="453"/>
      <c r="AN1057" s="453"/>
      <c r="AO1057" s="449" t="str">
        <f t="shared" si="193"/>
        <v/>
      </c>
      <c r="AP1057" s="463"/>
      <c r="AQ1057" s="462"/>
    </row>
    <row r="1058" spans="1:43" ht="31.5" outlineLevel="2">
      <c r="A1058" s="455" t="e">
        <f>IF(C1057&lt;&gt;"",$C$8:C1057,A1057)</f>
        <v>#VALUE!</v>
      </c>
      <c r="B1058" s="443" t="str">
        <f>IF(C1058&lt;&gt;"",COUNTA($C$8:C1058),"")</f>
        <v/>
      </c>
      <c r="C1058" s="443"/>
      <c r="D1058" s="452"/>
      <c r="E1058" s="453"/>
      <c r="F1058" s="453"/>
      <c r="G1058" s="453"/>
      <c r="H1058" s="453"/>
      <c r="I1058" s="453"/>
      <c r="J1058" s="453"/>
      <c r="K1058" s="456"/>
      <c r="L1058" s="457"/>
      <c r="M1058" s="458" t="str">
        <f>IF(K1058&lt;&gt;"",VLOOKUP(K1058,'DON GIA'!$S$1:$U$19,3,0),"")</f>
        <v/>
      </c>
      <c r="N1058" s="458" t="str">
        <f>IF(K1058&lt;&gt;"",VLOOKUP(K1058,'DON GIA'!$S$1:$V$19,4,0),"")</f>
        <v/>
      </c>
      <c r="O1058" s="458" t="str">
        <f t="shared" si="194"/>
        <v/>
      </c>
      <c r="P1058" s="458" t="str">
        <f t="shared" si="195"/>
        <v/>
      </c>
      <c r="Q1058" s="452" t="s">
        <v>35</v>
      </c>
      <c r="R1058" s="453"/>
      <c r="S1058" s="453"/>
      <c r="T1058" s="459" t="str">
        <f>IF(Q1058&lt;&gt;"",VLOOKUP(Q1058,'DON GIA'!$H$1:$K$103,4,0),"")</f>
        <v/>
      </c>
      <c r="U1058" s="459" t="str">
        <f t="shared" si="199"/>
        <v/>
      </c>
      <c r="V1058" s="456"/>
      <c r="W1058" s="453"/>
      <c r="X1058" s="460"/>
      <c r="Y1058" s="461"/>
      <c r="Z1058" s="459" t="str">
        <f>IF(V1058&lt;&gt;"",VLOOKUP(V1058,'DON GIA'!$A$1:$D$346,4,0),"")</f>
        <v/>
      </c>
      <c r="AA1058" s="459" t="str">
        <f t="shared" si="200"/>
        <v/>
      </c>
      <c r="AB1058" s="452"/>
      <c r="AC1058" s="452"/>
      <c r="AD1058" s="452"/>
      <c r="AE1058" s="452"/>
      <c r="AF1058" s="452"/>
      <c r="AG1058" s="453"/>
      <c r="AH1058" s="452"/>
      <c r="AI1058" s="453"/>
      <c r="AJ1058" s="453"/>
      <c r="AK1058" s="459" t="str">
        <f>IF(AH1058&lt;&gt;"",VLOOKUP(AH1058,'DON GIA'!$M$1:$P$9,4,0),"")</f>
        <v/>
      </c>
      <c r="AL1058" s="459" t="str">
        <f t="shared" si="196"/>
        <v/>
      </c>
      <c r="AM1058" s="453"/>
      <c r="AN1058" s="453"/>
      <c r="AO1058" s="449" t="str">
        <f t="shared" si="193"/>
        <v/>
      </c>
      <c r="AP1058" s="463"/>
      <c r="AQ1058" s="462"/>
    </row>
    <row r="1059" spans="1:43" ht="31.5" outlineLevel="2">
      <c r="A1059" s="455" t="e">
        <f>IF(C1058&lt;&gt;"",$C$8:C1058,A1058)</f>
        <v>#VALUE!</v>
      </c>
      <c r="B1059" s="443" t="str">
        <f>IF(C1059&lt;&gt;"",COUNTA($C$8:C1059),"")</f>
        <v/>
      </c>
      <c r="C1059" s="443"/>
      <c r="D1059" s="452"/>
      <c r="E1059" s="453"/>
      <c r="F1059" s="453"/>
      <c r="G1059" s="453"/>
      <c r="H1059" s="453"/>
      <c r="I1059" s="453"/>
      <c r="J1059" s="453"/>
      <c r="K1059" s="456"/>
      <c r="L1059" s="457"/>
      <c r="M1059" s="458" t="str">
        <f>IF(K1059&lt;&gt;"",VLOOKUP(K1059,'DON GIA'!$S$1:$U$19,3,0),"")</f>
        <v/>
      </c>
      <c r="N1059" s="458" t="str">
        <f>IF(K1059&lt;&gt;"",VLOOKUP(K1059,'DON GIA'!$S$1:$V$19,4,0),"")</f>
        <v/>
      </c>
      <c r="O1059" s="458" t="str">
        <f t="shared" si="194"/>
        <v/>
      </c>
      <c r="P1059" s="458" t="str">
        <f t="shared" si="195"/>
        <v/>
      </c>
      <c r="Q1059" s="452" t="s">
        <v>35</v>
      </c>
      <c r="R1059" s="453"/>
      <c r="S1059" s="453"/>
      <c r="T1059" s="459" t="str">
        <f>IF(Q1059&lt;&gt;"",VLOOKUP(Q1059,'DON GIA'!$H$1:$K$103,4,0),"")</f>
        <v/>
      </c>
      <c r="U1059" s="459" t="str">
        <f t="shared" si="199"/>
        <v/>
      </c>
      <c r="V1059" s="456"/>
      <c r="W1059" s="453"/>
      <c r="X1059" s="460"/>
      <c r="Y1059" s="461"/>
      <c r="Z1059" s="459" t="str">
        <f>IF(V1059&lt;&gt;"",VLOOKUP(V1059,'DON GIA'!$A$1:$D$346,4,0),"")</f>
        <v/>
      </c>
      <c r="AA1059" s="459" t="str">
        <f t="shared" si="200"/>
        <v/>
      </c>
      <c r="AB1059" s="452"/>
      <c r="AC1059" s="452"/>
      <c r="AD1059" s="452"/>
      <c r="AE1059" s="452"/>
      <c r="AF1059" s="452"/>
      <c r="AG1059" s="453"/>
      <c r="AH1059" s="452"/>
      <c r="AI1059" s="453"/>
      <c r="AJ1059" s="453"/>
      <c r="AK1059" s="459" t="str">
        <f>IF(AH1059&lt;&gt;"",VLOOKUP(AH1059,'DON GIA'!$M$1:$P$9,4,0),"")</f>
        <v/>
      </c>
      <c r="AL1059" s="459" t="str">
        <f t="shared" si="196"/>
        <v/>
      </c>
      <c r="AM1059" s="453"/>
      <c r="AN1059" s="453"/>
      <c r="AO1059" s="449" t="str">
        <f t="shared" si="193"/>
        <v/>
      </c>
      <c r="AP1059" s="463"/>
      <c r="AQ1059" s="462"/>
    </row>
    <row r="1060" spans="1:43" ht="31.5" outlineLevel="2">
      <c r="A1060" s="455" t="e">
        <f>IF(C1059&lt;&gt;"",$C$8:C1059,A1059)</f>
        <v>#VALUE!</v>
      </c>
      <c r="B1060" s="443" t="str">
        <f>IF(C1060&lt;&gt;"",COUNTA($C$8:C1060),"")</f>
        <v/>
      </c>
      <c r="C1060" s="443"/>
      <c r="D1060" s="452"/>
      <c r="E1060" s="453"/>
      <c r="F1060" s="453"/>
      <c r="G1060" s="453"/>
      <c r="H1060" s="453"/>
      <c r="I1060" s="453"/>
      <c r="J1060" s="453"/>
      <c r="K1060" s="456"/>
      <c r="L1060" s="457"/>
      <c r="M1060" s="458" t="str">
        <f>IF(K1060&lt;&gt;"",VLOOKUP(K1060,'DON GIA'!$S$1:$U$19,3,0),"")</f>
        <v/>
      </c>
      <c r="N1060" s="458" t="str">
        <f>IF(K1060&lt;&gt;"",VLOOKUP(K1060,'DON GIA'!$S$1:$V$19,4,0),"")</f>
        <v/>
      </c>
      <c r="O1060" s="458" t="str">
        <f t="shared" si="194"/>
        <v/>
      </c>
      <c r="P1060" s="458" t="str">
        <f t="shared" si="195"/>
        <v/>
      </c>
      <c r="Q1060" s="452" t="s">
        <v>35</v>
      </c>
      <c r="R1060" s="453"/>
      <c r="S1060" s="453"/>
      <c r="T1060" s="459" t="str">
        <f>IF(Q1060&lt;&gt;"",VLOOKUP(Q1060,'DON GIA'!$H$1:$K$103,4,0),"")</f>
        <v/>
      </c>
      <c r="U1060" s="459" t="str">
        <f t="shared" si="199"/>
        <v/>
      </c>
      <c r="V1060" s="456"/>
      <c r="W1060" s="453"/>
      <c r="X1060" s="460"/>
      <c r="Y1060" s="461"/>
      <c r="Z1060" s="459" t="str">
        <f>IF(V1060&lt;&gt;"",VLOOKUP(V1060,'DON GIA'!$A$1:$D$346,4,0),"")</f>
        <v/>
      </c>
      <c r="AA1060" s="459" t="str">
        <f t="shared" si="200"/>
        <v/>
      </c>
      <c r="AB1060" s="452"/>
      <c r="AC1060" s="452"/>
      <c r="AD1060" s="452"/>
      <c r="AE1060" s="452"/>
      <c r="AF1060" s="452"/>
      <c r="AG1060" s="453"/>
      <c r="AH1060" s="452"/>
      <c r="AI1060" s="453"/>
      <c r="AJ1060" s="453"/>
      <c r="AK1060" s="459" t="str">
        <f>IF(AH1060&lt;&gt;"",VLOOKUP(AH1060,'DON GIA'!$M$1:$P$9,4,0),"")</f>
        <v/>
      </c>
      <c r="AL1060" s="459" t="str">
        <f t="shared" si="196"/>
        <v/>
      </c>
      <c r="AM1060" s="453"/>
      <c r="AN1060" s="453"/>
      <c r="AO1060" s="449" t="str">
        <f t="shared" si="193"/>
        <v/>
      </c>
      <c r="AP1060" s="463"/>
      <c r="AQ1060" s="462"/>
    </row>
    <row r="1061" spans="1:43" ht="31.5" outlineLevel="2">
      <c r="A1061" s="455" t="e">
        <f>IF(C1060&lt;&gt;"",$C$8:C1060,A1060)</f>
        <v>#VALUE!</v>
      </c>
      <c r="B1061" s="443" t="str">
        <f>IF(C1061&lt;&gt;"",COUNTA($C$8:C1061),"")</f>
        <v/>
      </c>
      <c r="C1061" s="443"/>
      <c r="D1061" s="452"/>
      <c r="E1061" s="453"/>
      <c r="F1061" s="453"/>
      <c r="G1061" s="453"/>
      <c r="H1061" s="453"/>
      <c r="I1061" s="453"/>
      <c r="J1061" s="453"/>
      <c r="K1061" s="456"/>
      <c r="L1061" s="457"/>
      <c r="M1061" s="458" t="str">
        <f>IF(K1061&lt;&gt;"",VLOOKUP(K1061,'DON GIA'!$S$1:$U$19,3,0),"")</f>
        <v/>
      </c>
      <c r="N1061" s="458" t="str">
        <f>IF(K1061&lt;&gt;"",VLOOKUP(K1061,'DON GIA'!$S$1:$V$19,4,0),"")</f>
        <v/>
      </c>
      <c r="O1061" s="458" t="str">
        <f t="shared" si="194"/>
        <v/>
      </c>
      <c r="P1061" s="458" t="str">
        <f t="shared" si="195"/>
        <v/>
      </c>
      <c r="Q1061" s="452" t="s">
        <v>35</v>
      </c>
      <c r="R1061" s="453"/>
      <c r="S1061" s="453"/>
      <c r="T1061" s="459" t="str">
        <f>IF(Q1061&lt;&gt;"",VLOOKUP(Q1061,'DON GIA'!$H$1:$K$103,4,0),"")</f>
        <v/>
      </c>
      <c r="U1061" s="459" t="str">
        <f t="shared" si="199"/>
        <v/>
      </c>
      <c r="V1061" s="456"/>
      <c r="W1061" s="453"/>
      <c r="X1061" s="460"/>
      <c r="Y1061" s="461"/>
      <c r="Z1061" s="459" t="str">
        <f>IF(V1061&lt;&gt;"",VLOOKUP(V1061,'DON GIA'!$A$1:$D$346,4,0),"")</f>
        <v/>
      </c>
      <c r="AA1061" s="459" t="str">
        <f t="shared" si="200"/>
        <v/>
      </c>
      <c r="AB1061" s="452"/>
      <c r="AC1061" s="452"/>
      <c r="AD1061" s="452"/>
      <c r="AE1061" s="452"/>
      <c r="AF1061" s="452"/>
      <c r="AG1061" s="453"/>
      <c r="AH1061" s="452"/>
      <c r="AI1061" s="453"/>
      <c r="AJ1061" s="453"/>
      <c r="AK1061" s="459" t="str">
        <f>IF(AH1061&lt;&gt;"",VLOOKUP(AH1061,'DON GIA'!$M$1:$P$9,4,0),"")</f>
        <v/>
      </c>
      <c r="AL1061" s="459" t="str">
        <f t="shared" si="196"/>
        <v/>
      </c>
      <c r="AM1061" s="453"/>
      <c r="AN1061" s="453"/>
      <c r="AO1061" s="449" t="str">
        <f t="shared" si="193"/>
        <v/>
      </c>
      <c r="AP1061" s="463"/>
      <c r="AQ1061" s="462"/>
    </row>
    <row r="1062" spans="1:43" ht="31.5" outlineLevel="2">
      <c r="A1062" s="455" t="e">
        <f>IF(C1061&lt;&gt;"",$C$8:C1061,A1061)</f>
        <v>#VALUE!</v>
      </c>
      <c r="B1062" s="443" t="str">
        <f>IF(C1062&lt;&gt;"",COUNTA($C$8:C1062),"")</f>
        <v/>
      </c>
      <c r="C1062" s="443"/>
      <c r="D1062" s="444"/>
      <c r="E1062" s="453"/>
      <c r="F1062" s="453"/>
      <c r="G1062" s="453"/>
      <c r="H1062" s="453"/>
      <c r="I1062" s="453"/>
      <c r="J1062" s="453"/>
      <c r="K1062" s="456"/>
      <c r="L1062" s="457"/>
      <c r="M1062" s="458" t="str">
        <f>IF(K1062&lt;&gt;"",VLOOKUP(K1062,'DON GIA'!$S$1:$U$19,3,0),"")</f>
        <v/>
      </c>
      <c r="N1062" s="458" t="str">
        <f>IF(K1062&lt;&gt;"",VLOOKUP(K1062,'DON GIA'!$S$1:$V$19,4,0),"")</f>
        <v/>
      </c>
      <c r="O1062" s="458" t="str">
        <f t="shared" si="194"/>
        <v/>
      </c>
      <c r="P1062" s="458" t="str">
        <f t="shared" si="195"/>
        <v/>
      </c>
      <c r="Q1062" s="452" t="s">
        <v>35</v>
      </c>
      <c r="R1062" s="453"/>
      <c r="S1062" s="453"/>
      <c r="T1062" s="459" t="str">
        <f>IF(Q1062&lt;&gt;"",VLOOKUP(Q1062,'DON GIA'!$H$1:$K$103,4,0),"")</f>
        <v/>
      </c>
      <c r="U1062" s="459" t="str">
        <f t="shared" si="199"/>
        <v/>
      </c>
      <c r="V1062" s="456"/>
      <c r="W1062" s="453"/>
      <c r="X1062" s="460"/>
      <c r="Y1062" s="461"/>
      <c r="Z1062" s="459" t="str">
        <f>IF(V1062&lt;&gt;"",VLOOKUP(V1062,'DON GIA'!$A$1:$D$346,4,0),"")</f>
        <v/>
      </c>
      <c r="AA1062" s="459" t="str">
        <f t="shared" si="200"/>
        <v/>
      </c>
      <c r="AB1062" s="452"/>
      <c r="AC1062" s="452"/>
      <c r="AD1062" s="452"/>
      <c r="AE1062" s="452"/>
      <c r="AF1062" s="452"/>
      <c r="AG1062" s="453"/>
      <c r="AH1062" s="452"/>
      <c r="AI1062" s="453"/>
      <c r="AJ1062" s="453"/>
      <c r="AK1062" s="459" t="str">
        <f>IF(AH1062&lt;&gt;"",VLOOKUP(AH1062,'DON GIA'!$M$1:$P$9,4,0),"")</f>
        <v/>
      </c>
      <c r="AL1062" s="459" t="str">
        <f t="shared" si="196"/>
        <v/>
      </c>
      <c r="AM1062" s="453"/>
      <c r="AN1062" s="453"/>
      <c r="AO1062" s="449" t="str">
        <f t="shared" si="193"/>
        <v/>
      </c>
      <c r="AP1062" s="456"/>
      <c r="AQ1062" s="462"/>
    </row>
    <row r="1063" spans="1:43" ht="62.25" outlineLevel="1">
      <c r="A1063" s="410" t="s">
        <v>790</v>
      </c>
      <c r="B1063" s="443">
        <f>IF(C1063&lt;&gt;"",COUNTA($C$8:C1063),"")</f>
        <v>71</v>
      </c>
      <c r="C1063" s="443">
        <v>463</v>
      </c>
      <c r="D1063" s="444" t="s">
        <v>343</v>
      </c>
      <c r="E1063" s="445"/>
      <c r="F1063" s="445"/>
      <c r="G1063" s="445"/>
      <c r="H1063" s="445"/>
      <c r="I1063" s="445"/>
      <c r="J1063" s="445"/>
      <c r="K1063" s="500"/>
      <c r="L1063" s="447">
        <f>SUBTOTAL(9,L1064:L1067)</f>
        <v>32.200000000000003</v>
      </c>
      <c r="M1063" s="448"/>
      <c r="N1063" s="448"/>
      <c r="O1063" s="448">
        <f>SUBTOTAL(9,O1064:O1067)</f>
        <v>97083000.000000015</v>
      </c>
      <c r="P1063" s="448">
        <f>SUBTOTAL(9,P1064:P1067)</f>
        <v>0</v>
      </c>
      <c r="Q1063" s="444"/>
      <c r="R1063" s="445"/>
      <c r="S1063" s="445">
        <f>SUBTOTAL(9,S1064:S1067)</f>
        <v>0</v>
      </c>
      <c r="T1063" s="449"/>
      <c r="U1063" s="449">
        <f>SUBTOTAL(9,U1064:U1067)</f>
        <v>0</v>
      </c>
      <c r="V1063" s="446"/>
      <c r="W1063" s="445"/>
      <c r="X1063" s="450">
        <f>SUBTOTAL(9,X1064:X1067)</f>
        <v>0</v>
      </c>
      <c r="Y1063" s="451">
        <f>SUBTOTAL(9,Y1064:Y1067)</f>
        <v>0</v>
      </c>
      <c r="Z1063" s="449"/>
      <c r="AA1063" s="449">
        <f>SUBTOTAL(9,AA1064:AA1067)</f>
        <v>0</v>
      </c>
      <c r="AB1063" s="452"/>
      <c r="AC1063" s="452"/>
      <c r="AD1063" s="452"/>
      <c r="AE1063" s="452"/>
      <c r="AF1063" s="452"/>
      <c r="AG1063" s="453"/>
      <c r="AH1063" s="452"/>
      <c r="AI1063" s="445"/>
      <c r="AJ1063" s="445">
        <f>SUBTOTAL(9,AJ1064:AJ1067)</f>
        <v>0</v>
      </c>
      <c r="AK1063" s="449"/>
      <c r="AL1063" s="449">
        <f>SUBTOTAL(9,AL1064:AL1067)</f>
        <v>0</v>
      </c>
      <c r="AM1063" s="445"/>
      <c r="AN1063" s="445">
        <f>SUBTOTAL(9,AN1064:AN1067)</f>
        <v>0</v>
      </c>
      <c r="AO1063" s="449">
        <f t="shared" si="193"/>
        <v>97083000.000000015</v>
      </c>
      <c r="AP1063" s="454"/>
      <c r="AQ1063" s="423"/>
    </row>
    <row r="1064" spans="1:43" ht="220.5" outlineLevel="2">
      <c r="A1064" s="455" t="e">
        <f>IF(C1063&lt;&gt;"",$C$8:C1063,A1062)</f>
        <v>#VALUE!</v>
      </c>
      <c r="B1064" s="443" t="str">
        <f>IF(C1064&lt;&gt;"",COUNTA($C$8:C1064),"")</f>
        <v/>
      </c>
      <c r="C1064" s="443"/>
      <c r="D1064" s="452" t="s">
        <v>411</v>
      </c>
      <c r="E1064" s="453">
        <v>1</v>
      </c>
      <c r="F1064" s="453"/>
      <c r="G1064" s="453">
        <v>159</v>
      </c>
      <c r="H1064" s="453">
        <v>79</v>
      </c>
      <c r="I1064" s="453" t="s">
        <v>223</v>
      </c>
      <c r="J1064" s="453" t="s">
        <v>344</v>
      </c>
      <c r="K1064" s="502" t="s">
        <v>392</v>
      </c>
      <c r="L1064" s="457">
        <v>32.200000000000003</v>
      </c>
      <c r="M1064" s="458">
        <f>IF(K1064&lt;&gt;"",VLOOKUP(K1064,'DON GIA'!$S$1:$U$19,3,0),"")</f>
        <v>3015000</v>
      </c>
      <c r="N1064" s="458">
        <f>IF(K1064&lt;&gt;"",VLOOKUP(K1064,'DON GIA'!$S$1:$V$19,4,0),"")</f>
        <v>0</v>
      </c>
      <c r="O1064" s="458">
        <f t="shared" si="194"/>
        <v>97083000.000000015</v>
      </c>
      <c r="P1064" s="458">
        <f t="shared" si="195"/>
        <v>0</v>
      </c>
      <c r="Q1064" s="452" t="s">
        <v>35</v>
      </c>
      <c r="R1064" s="453"/>
      <c r="S1064" s="453"/>
      <c r="T1064" s="459" t="str">
        <f>IF(Q1064&lt;&gt;"",VLOOKUP(Q1064,'DON GIA'!$H$1:$K$103,4,0),"")</f>
        <v/>
      </c>
      <c r="U1064" s="459" t="str">
        <f t="shared" ref="U1064:U1067" si="201">IF(Q1064&lt;&gt;"",IF(ISNUMBER(T1064),S1064*T1064,""),"")</f>
        <v/>
      </c>
      <c r="V1064" s="456"/>
      <c r="W1064" s="453"/>
      <c r="X1064" s="460"/>
      <c r="Y1064" s="461"/>
      <c r="Z1064" s="459" t="str">
        <f>IF(V1064&lt;&gt;"",VLOOKUP(V1064,'DON GIA'!$A$1:$D$346,4,0),"")</f>
        <v/>
      </c>
      <c r="AA1064" s="459" t="str">
        <f>IF(V1064&lt;&gt;"",IF(ISNUMBER(Z1064),X1064*Z1064,""),"")</f>
        <v/>
      </c>
      <c r="AB1064" s="452"/>
      <c r="AC1064" s="452"/>
      <c r="AD1064" s="452"/>
      <c r="AE1064" s="452"/>
      <c r="AF1064" s="452"/>
      <c r="AG1064" s="453"/>
      <c r="AH1064" s="452"/>
      <c r="AI1064" s="453"/>
      <c r="AJ1064" s="453"/>
      <c r="AK1064" s="459" t="str">
        <f>IF(AH1064&lt;&gt;"",VLOOKUP(AH1064,'DON GIA'!$M$1:$P$9,4,0),"")</f>
        <v/>
      </c>
      <c r="AL1064" s="459" t="str">
        <f t="shared" si="196"/>
        <v/>
      </c>
      <c r="AM1064" s="453"/>
      <c r="AN1064" s="453"/>
      <c r="AO1064" s="449" t="str">
        <f t="shared" si="193"/>
        <v/>
      </c>
      <c r="AP1064" s="454" t="s">
        <v>1881</v>
      </c>
      <c r="AQ1064" s="462"/>
    </row>
    <row r="1065" spans="1:43" ht="189" outlineLevel="2">
      <c r="A1065" s="455" t="e">
        <f>IF(C1064&lt;&gt;"",$C$8:C1064,A1064)</f>
        <v>#VALUE!</v>
      </c>
      <c r="B1065" s="443" t="str">
        <f>IF(C1065&lt;&gt;"",COUNTA($C$8:C1065),"")</f>
        <v/>
      </c>
      <c r="C1065" s="443"/>
      <c r="D1065" s="452" t="s">
        <v>412</v>
      </c>
      <c r="E1065" s="453"/>
      <c r="F1065" s="453"/>
      <c r="G1065" s="453"/>
      <c r="H1065" s="453"/>
      <c r="I1065" s="453"/>
      <c r="J1065" s="453"/>
      <c r="K1065" s="456"/>
      <c r="L1065" s="457"/>
      <c r="M1065" s="458" t="str">
        <f>IF(K1065&lt;&gt;"",VLOOKUP(K1065,'DON GIA'!$S$1:$U$19,3,0),"")</f>
        <v/>
      </c>
      <c r="N1065" s="458" t="str">
        <f>IF(K1065&lt;&gt;"",VLOOKUP(K1065,'DON GIA'!$S$1:$V$19,4,0),"")</f>
        <v/>
      </c>
      <c r="O1065" s="458" t="str">
        <f t="shared" si="194"/>
        <v/>
      </c>
      <c r="P1065" s="458" t="str">
        <f t="shared" si="195"/>
        <v/>
      </c>
      <c r="Q1065" s="452" t="s">
        <v>35</v>
      </c>
      <c r="R1065" s="453"/>
      <c r="S1065" s="453"/>
      <c r="T1065" s="459" t="str">
        <f>IF(Q1065&lt;&gt;"",VLOOKUP(Q1065,'DON GIA'!$H$1:$K$103,4,0),"")</f>
        <v/>
      </c>
      <c r="U1065" s="459" t="str">
        <f t="shared" si="201"/>
        <v/>
      </c>
      <c r="V1065" s="456"/>
      <c r="W1065" s="453"/>
      <c r="X1065" s="460"/>
      <c r="Y1065" s="461"/>
      <c r="Z1065" s="459" t="str">
        <f>IF(V1065&lt;&gt;"",VLOOKUP(V1065,'DON GIA'!$A$1:$D$346,4,0),"")</f>
        <v/>
      </c>
      <c r="AA1065" s="459" t="str">
        <f>IF(V1065&lt;&gt;"",IF(ISNUMBER(Z1065),X1065*Z1065,""),"")</f>
        <v/>
      </c>
      <c r="AB1065" s="452"/>
      <c r="AC1065" s="452"/>
      <c r="AD1065" s="452"/>
      <c r="AE1065" s="452"/>
      <c r="AF1065" s="452"/>
      <c r="AG1065" s="453"/>
      <c r="AH1065" s="452"/>
      <c r="AI1065" s="453"/>
      <c r="AJ1065" s="453"/>
      <c r="AK1065" s="459" t="str">
        <f>IF(AH1065&lt;&gt;"",VLOOKUP(AH1065,'DON GIA'!$M$1:$P$9,4,0),"")</f>
        <v/>
      </c>
      <c r="AL1065" s="459" t="str">
        <f t="shared" si="196"/>
        <v/>
      </c>
      <c r="AM1065" s="453"/>
      <c r="AN1065" s="453"/>
      <c r="AO1065" s="449" t="str">
        <f t="shared" si="193"/>
        <v/>
      </c>
      <c r="AP1065" s="463" t="s">
        <v>356</v>
      </c>
      <c r="AQ1065" s="462"/>
    </row>
    <row r="1066" spans="1:43" ht="126" outlineLevel="2">
      <c r="A1066" s="455" t="e">
        <f>IF(C1065&lt;&gt;"",$C$8:C1065,A1065)</f>
        <v>#VALUE!</v>
      </c>
      <c r="B1066" s="443" t="str">
        <f>IF(C1066&lt;&gt;"",COUNTA($C$8:C1066),"")</f>
        <v/>
      </c>
      <c r="C1066" s="443"/>
      <c r="D1066" s="444"/>
      <c r="E1066" s="453"/>
      <c r="F1066" s="453"/>
      <c r="G1066" s="453"/>
      <c r="H1066" s="453"/>
      <c r="I1066" s="453"/>
      <c r="J1066" s="453"/>
      <c r="K1066" s="456"/>
      <c r="L1066" s="457"/>
      <c r="M1066" s="458" t="str">
        <f>IF(K1066&lt;&gt;"",VLOOKUP(K1066,'DON GIA'!$S$1:$U$19,3,0),"")</f>
        <v/>
      </c>
      <c r="N1066" s="458" t="str">
        <f>IF(K1066&lt;&gt;"",VLOOKUP(K1066,'DON GIA'!$S$1:$V$19,4,0),"")</f>
        <v/>
      </c>
      <c r="O1066" s="458" t="str">
        <f t="shared" si="194"/>
        <v/>
      </c>
      <c r="P1066" s="458" t="str">
        <f t="shared" si="195"/>
        <v/>
      </c>
      <c r="Q1066" s="452" t="s">
        <v>35</v>
      </c>
      <c r="R1066" s="453"/>
      <c r="S1066" s="453"/>
      <c r="T1066" s="459" t="str">
        <f>IF(Q1066&lt;&gt;"",VLOOKUP(Q1066,'DON GIA'!$H$1:$K$103,4,0),"")</f>
        <v/>
      </c>
      <c r="U1066" s="459" t="str">
        <f t="shared" si="201"/>
        <v/>
      </c>
      <c r="V1066" s="456"/>
      <c r="W1066" s="453"/>
      <c r="X1066" s="460"/>
      <c r="Y1066" s="461"/>
      <c r="Z1066" s="459" t="str">
        <f>IF(V1066&lt;&gt;"",VLOOKUP(V1066,'DON GIA'!$A$1:$D$346,4,0),"")</f>
        <v/>
      </c>
      <c r="AA1066" s="459" t="str">
        <f>IF(V1066&lt;&gt;"",IF(ISNUMBER(Z1066),X1066*Z1066,""),"")</f>
        <v/>
      </c>
      <c r="AB1066" s="452"/>
      <c r="AC1066" s="452"/>
      <c r="AD1066" s="452"/>
      <c r="AE1066" s="452"/>
      <c r="AF1066" s="452"/>
      <c r="AG1066" s="453"/>
      <c r="AH1066" s="452"/>
      <c r="AI1066" s="453"/>
      <c r="AJ1066" s="453"/>
      <c r="AK1066" s="459" t="str">
        <f>IF(AH1066&lt;&gt;"",VLOOKUP(AH1066,'DON GIA'!$M$1:$P$9,4,0),"")</f>
        <v/>
      </c>
      <c r="AL1066" s="459" t="str">
        <f t="shared" si="196"/>
        <v/>
      </c>
      <c r="AM1066" s="453"/>
      <c r="AN1066" s="453"/>
      <c r="AO1066" s="449" t="str">
        <f t="shared" si="193"/>
        <v/>
      </c>
      <c r="AP1066" s="463" t="s">
        <v>357</v>
      </c>
      <c r="AQ1066" s="462"/>
    </row>
    <row r="1067" spans="1:43" ht="31.5" outlineLevel="2">
      <c r="A1067" s="455" t="e">
        <f>IF(C1066&lt;&gt;"",$C$8:C1066,A1066)</f>
        <v>#VALUE!</v>
      </c>
      <c r="B1067" s="443" t="str">
        <f>IF(C1067&lt;&gt;"",COUNTA($C$8:C1067),"")</f>
        <v/>
      </c>
      <c r="C1067" s="443"/>
      <c r="D1067" s="444"/>
      <c r="E1067" s="453"/>
      <c r="F1067" s="453"/>
      <c r="G1067" s="453"/>
      <c r="H1067" s="453"/>
      <c r="I1067" s="453"/>
      <c r="J1067" s="453"/>
      <c r="K1067" s="456"/>
      <c r="L1067" s="457"/>
      <c r="M1067" s="458" t="str">
        <f>IF(K1067&lt;&gt;"",VLOOKUP(K1067,'DON GIA'!$S$1:$U$19,3,0),"")</f>
        <v/>
      </c>
      <c r="N1067" s="458" t="str">
        <f>IF(K1067&lt;&gt;"",VLOOKUP(K1067,'DON GIA'!$S$1:$V$19,4,0),"")</f>
        <v/>
      </c>
      <c r="O1067" s="458" t="str">
        <f t="shared" si="194"/>
        <v/>
      </c>
      <c r="P1067" s="458" t="str">
        <f t="shared" si="195"/>
        <v/>
      </c>
      <c r="Q1067" s="452" t="s">
        <v>35</v>
      </c>
      <c r="R1067" s="453"/>
      <c r="S1067" s="453"/>
      <c r="T1067" s="459" t="str">
        <f>IF(Q1067&lt;&gt;"",VLOOKUP(Q1067,'DON GIA'!$H$1:$K$103,4,0),"")</f>
        <v/>
      </c>
      <c r="U1067" s="459" t="str">
        <f t="shared" si="201"/>
        <v/>
      </c>
      <c r="V1067" s="456"/>
      <c r="W1067" s="453"/>
      <c r="X1067" s="460"/>
      <c r="Y1067" s="461"/>
      <c r="Z1067" s="459" t="str">
        <f>IF(V1067&lt;&gt;"",VLOOKUP(V1067,'DON GIA'!$A$1:$D$346,4,0),"")</f>
        <v/>
      </c>
      <c r="AA1067" s="459" t="str">
        <f>IF(V1067&lt;&gt;"",IF(ISNUMBER(Z1067),X1067*Z1067,""),"")</f>
        <v/>
      </c>
      <c r="AB1067" s="452"/>
      <c r="AC1067" s="452"/>
      <c r="AD1067" s="452"/>
      <c r="AE1067" s="452"/>
      <c r="AF1067" s="452"/>
      <c r="AG1067" s="453"/>
      <c r="AH1067" s="452"/>
      <c r="AI1067" s="453"/>
      <c r="AJ1067" s="453"/>
      <c r="AK1067" s="459" t="str">
        <f>IF(AH1067&lt;&gt;"",VLOOKUP(AH1067,'DON GIA'!$M$1:$P$9,4,0),"")</f>
        <v/>
      </c>
      <c r="AL1067" s="459" t="str">
        <f t="shared" si="196"/>
        <v/>
      </c>
      <c r="AM1067" s="453"/>
      <c r="AN1067" s="453"/>
      <c r="AO1067" s="449" t="str">
        <f t="shared" si="193"/>
        <v/>
      </c>
      <c r="AP1067" s="456"/>
      <c r="AQ1067" s="462"/>
    </row>
    <row r="1068" spans="1:43" ht="62.25" outlineLevel="1">
      <c r="A1068" s="410" t="s">
        <v>789</v>
      </c>
      <c r="B1068" s="443">
        <f>IF(C1068&lt;&gt;"",COUNTA($C$8:C1068),"")</f>
        <v>72</v>
      </c>
      <c r="C1068" s="443">
        <v>464</v>
      </c>
      <c r="D1068" s="444" t="s">
        <v>435</v>
      </c>
      <c r="E1068" s="445"/>
      <c r="F1068" s="445"/>
      <c r="G1068" s="445"/>
      <c r="H1068" s="445"/>
      <c r="I1068" s="445"/>
      <c r="J1068" s="445"/>
      <c r="K1068" s="446"/>
      <c r="L1068" s="447">
        <f>SUBTOTAL(9,L1069:L1083)</f>
        <v>132.25</v>
      </c>
      <c r="M1068" s="448"/>
      <c r="N1068" s="448"/>
      <c r="O1068" s="448">
        <f>SUBTOTAL(9,O1069:O1083)</f>
        <v>222047750</v>
      </c>
      <c r="P1068" s="448">
        <f>SUBTOTAL(9,P1069:P1083)</f>
        <v>0</v>
      </c>
      <c r="Q1068" s="444"/>
      <c r="R1068" s="445"/>
      <c r="S1068" s="445">
        <f>SUBTOTAL(9,S1069:S1083)</f>
        <v>0</v>
      </c>
      <c r="T1068" s="449"/>
      <c r="U1068" s="449">
        <f>SUBTOTAL(9,U1069:U1083)</f>
        <v>0</v>
      </c>
      <c r="V1068" s="446"/>
      <c r="W1068" s="445"/>
      <c r="X1068" s="450">
        <f>SUBTOTAL(9,X1069:X1083)</f>
        <v>149.61199999999999</v>
      </c>
      <c r="Y1068" s="451">
        <f>SUBTOTAL(9,Y1069:Y1083)</f>
        <v>0</v>
      </c>
      <c r="Z1068" s="449"/>
      <c r="AA1068" s="449">
        <f>SUBTOTAL(9,AA1069:AA1083)</f>
        <v>289520907.35599995</v>
      </c>
      <c r="AB1068" s="452"/>
      <c r="AC1068" s="452"/>
      <c r="AD1068" s="452"/>
      <c r="AE1068" s="452"/>
      <c r="AF1068" s="452"/>
      <c r="AG1068" s="453"/>
      <c r="AH1068" s="452"/>
      <c r="AI1068" s="444"/>
      <c r="AJ1068" s="444">
        <f>SUBTOTAL(9,AJ1069:AJ1083)</f>
        <v>1</v>
      </c>
      <c r="AK1068" s="449"/>
      <c r="AL1068" s="449">
        <f>SUBTOTAL(9,AL1069:AL1083)</f>
        <v>6447960</v>
      </c>
      <c r="AM1068" s="445"/>
      <c r="AN1068" s="445">
        <f>SUBTOTAL(9,AN1069:AN1083)</f>
        <v>0</v>
      </c>
      <c r="AO1068" s="449">
        <f t="shared" si="193"/>
        <v>518016617.35599995</v>
      </c>
      <c r="AP1068" s="514"/>
      <c r="AQ1068" s="423"/>
    </row>
    <row r="1069" spans="1:43" ht="126" outlineLevel="2">
      <c r="A1069" s="455" t="e">
        <f>IF(C1068&lt;&gt;"",$C$8:C1068,A1067)</f>
        <v>#VALUE!</v>
      </c>
      <c r="B1069" s="443" t="str">
        <f>IF(C1069&lt;&gt;"",COUNTA($C$8:C1069),"")</f>
        <v/>
      </c>
      <c r="C1069" s="443"/>
      <c r="D1069" s="452" t="s">
        <v>436</v>
      </c>
      <c r="E1069" s="453">
        <v>1</v>
      </c>
      <c r="F1069" s="453"/>
      <c r="G1069" s="453">
        <v>230</v>
      </c>
      <c r="H1069" s="453">
        <v>7</v>
      </c>
      <c r="I1069" s="453">
        <v>396</v>
      </c>
      <c r="J1069" s="453" t="s">
        <v>522</v>
      </c>
      <c r="K1069" s="456" t="s">
        <v>973</v>
      </c>
      <c r="L1069" s="457">
        <v>110.35</v>
      </c>
      <c r="M1069" s="458">
        <f>IF(K1069&lt;&gt;"",VLOOKUP(K1069,'DON GIA'!$S$1:$U$19,3,0),"")</f>
        <v>1679000</v>
      </c>
      <c r="N1069" s="458">
        <f>IF(K1069&lt;&gt;"",VLOOKUP(K1069,'DON GIA'!$S$1:$V$19,4,0),"")</f>
        <v>0</v>
      </c>
      <c r="O1069" s="458">
        <f t="shared" si="194"/>
        <v>185277650</v>
      </c>
      <c r="P1069" s="458">
        <f t="shared" si="195"/>
        <v>0</v>
      </c>
      <c r="Q1069" s="452" t="s">
        <v>35</v>
      </c>
      <c r="R1069" s="453"/>
      <c r="S1069" s="453"/>
      <c r="T1069" s="459" t="str">
        <f>IF(Q1069&lt;&gt;"",VLOOKUP(Q1069,'DON GIA'!$H$1:$K$103,4,0),"")</f>
        <v/>
      </c>
      <c r="U1069" s="459" t="str">
        <f t="shared" ref="U1069:U1083" si="202">IF(Q1069&lt;&gt;"",IF(ISNUMBER(T1069),S1069*T1069,""),"")</f>
        <v/>
      </c>
      <c r="V1069" s="456" t="s">
        <v>1093</v>
      </c>
      <c r="W1069" s="453" t="s">
        <v>27</v>
      </c>
      <c r="X1069" s="460">
        <v>5.7</v>
      </c>
      <c r="Y1069" s="461"/>
      <c r="Z1069" s="459">
        <f>IF(V1069&lt;&gt;"",VLOOKUP(V1069,'DON GIA'!$A$1:$D$346,4,0),"")</f>
        <v>3152933</v>
      </c>
      <c r="AA1069" s="459">
        <f t="shared" ref="AA1069:AA1083" si="203">IF(V1069&lt;&gt;"",IF(ISNUMBER(Z1069),X1069*Z1069,""),"")</f>
        <v>17971718.100000001</v>
      </c>
      <c r="AB1069" s="452" t="s">
        <v>28</v>
      </c>
      <c r="AC1069" s="452" t="s">
        <v>29</v>
      </c>
      <c r="AD1069" s="452" t="s">
        <v>30</v>
      </c>
      <c r="AE1069" s="452" t="s">
        <v>41</v>
      </c>
      <c r="AF1069" s="452" t="s">
        <v>32</v>
      </c>
      <c r="AG1069" s="453"/>
      <c r="AH1069" s="452" t="s">
        <v>561</v>
      </c>
      <c r="AI1069" s="452" t="s">
        <v>409</v>
      </c>
      <c r="AJ1069" s="452">
        <v>1</v>
      </c>
      <c r="AK1069" s="459">
        <f>IF(AH1069&lt;&gt;"",VLOOKUP(AH1069,'DON GIA'!$M$1:$P$9,4,0),"")</f>
        <v>6447960</v>
      </c>
      <c r="AL1069" s="459">
        <f t="shared" si="196"/>
        <v>6447960</v>
      </c>
      <c r="AM1069" s="453"/>
      <c r="AN1069" s="453"/>
      <c r="AO1069" s="449" t="str">
        <f t="shared" si="193"/>
        <v/>
      </c>
      <c r="AP1069" s="514" t="s">
        <v>1882</v>
      </c>
      <c r="AQ1069" s="462"/>
    </row>
    <row r="1070" spans="1:43" ht="157.5" outlineLevel="2">
      <c r="A1070" s="455" t="e">
        <f>IF(C1069&lt;&gt;"",$C$8:C1069,A1069)</f>
        <v>#VALUE!</v>
      </c>
      <c r="B1070" s="443" t="str">
        <f>IF(C1070&lt;&gt;"",COUNTA($C$8:C1070),"")</f>
        <v/>
      </c>
      <c r="C1070" s="443"/>
      <c r="D1070" s="452" t="s">
        <v>437</v>
      </c>
      <c r="E1070" s="453"/>
      <c r="F1070" s="453"/>
      <c r="G1070" s="453">
        <v>232</v>
      </c>
      <c r="H1070" s="453">
        <v>7</v>
      </c>
      <c r="I1070" s="453">
        <v>396</v>
      </c>
      <c r="J1070" s="453" t="s">
        <v>522</v>
      </c>
      <c r="K1070" s="456" t="s">
        <v>973</v>
      </c>
      <c r="L1070" s="457">
        <v>21.9</v>
      </c>
      <c r="M1070" s="458">
        <f>IF(K1070&lt;&gt;"",VLOOKUP(K1070,'DON GIA'!$S$1:$U$19,3,0),"")</f>
        <v>1679000</v>
      </c>
      <c r="N1070" s="458">
        <f>IF(K1070&lt;&gt;"",VLOOKUP(K1070,'DON GIA'!$S$1:$V$19,4,0),"")</f>
        <v>0</v>
      </c>
      <c r="O1070" s="458">
        <f t="shared" si="194"/>
        <v>36770100</v>
      </c>
      <c r="P1070" s="458">
        <f t="shared" si="195"/>
        <v>0</v>
      </c>
      <c r="Q1070" s="452" t="s">
        <v>35</v>
      </c>
      <c r="R1070" s="453"/>
      <c r="S1070" s="453"/>
      <c r="T1070" s="459" t="str">
        <f>IF(Q1070&lt;&gt;"",VLOOKUP(Q1070,'DON GIA'!$H$1:$K$103,4,0),"")</f>
        <v/>
      </c>
      <c r="U1070" s="459" t="str">
        <f t="shared" si="202"/>
        <v/>
      </c>
      <c r="V1070" s="456" t="s">
        <v>1063</v>
      </c>
      <c r="W1070" s="453" t="s">
        <v>27</v>
      </c>
      <c r="X1070" s="460">
        <v>58.16</v>
      </c>
      <c r="Y1070" s="461"/>
      <c r="Z1070" s="459">
        <f>IF(V1070&lt;&gt;"",VLOOKUP(V1070,'DON GIA'!$A$1:$D$346,4,0),"")</f>
        <v>3941166</v>
      </c>
      <c r="AA1070" s="459">
        <f t="shared" si="203"/>
        <v>229218214.55999997</v>
      </c>
      <c r="AB1070" s="452" t="s">
        <v>28</v>
      </c>
      <c r="AC1070" s="452" t="s">
        <v>29</v>
      </c>
      <c r="AD1070" s="452" t="s">
        <v>30</v>
      </c>
      <c r="AE1070" s="452" t="s">
        <v>31</v>
      </c>
      <c r="AF1070" s="452" t="s">
        <v>32</v>
      </c>
      <c r="AG1070" s="453"/>
      <c r="AH1070" s="452"/>
      <c r="AI1070" s="452"/>
      <c r="AJ1070" s="452"/>
      <c r="AK1070" s="459" t="str">
        <f>IF(AH1070&lt;&gt;"",VLOOKUP(AH1070,'DON GIA'!$M$1:$P$9,4,0),"")</f>
        <v/>
      </c>
      <c r="AL1070" s="459" t="str">
        <f t="shared" si="196"/>
        <v/>
      </c>
      <c r="AM1070" s="453"/>
      <c r="AN1070" s="453"/>
      <c r="AO1070" s="449" t="str">
        <f t="shared" si="193"/>
        <v/>
      </c>
      <c r="AP1070" s="515" t="s">
        <v>524</v>
      </c>
      <c r="AQ1070" s="462"/>
    </row>
    <row r="1071" spans="1:43" ht="162.75" outlineLevel="2">
      <c r="A1071" s="455" t="e">
        <f>IF(C1070&lt;&gt;"",$C$8:C1070,A1070)</f>
        <v>#VALUE!</v>
      </c>
      <c r="B1071" s="443" t="str">
        <f>IF(C1071&lt;&gt;"",COUNTA($C$8:C1071),"")</f>
        <v/>
      </c>
      <c r="C1071" s="443"/>
      <c r="D1071" s="452"/>
      <c r="E1071" s="453"/>
      <c r="F1071" s="453"/>
      <c r="G1071" s="453"/>
      <c r="H1071" s="453"/>
      <c r="I1071" s="453"/>
      <c r="J1071" s="453"/>
      <c r="K1071" s="456"/>
      <c r="L1071" s="457"/>
      <c r="M1071" s="458" t="str">
        <f>IF(K1071&lt;&gt;"",VLOOKUP(K1071,'DON GIA'!$S$1:$U$19,3,0),"")</f>
        <v/>
      </c>
      <c r="N1071" s="458" t="str">
        <f>IF(K1071&lt;&gt;"",VLOOKUP(K1071,'DON GIA'!$S$1:$V$19,4,0),"")</f>
        <v/>
      </c>
      <c r="O1071" s="458" t="str">
        <f t="shared" si="194"/>
        <v/>
      </c>
      <c r="P1071" s="458" t="str">
        <f t="shared" si="195"/>
        <v/>
      </c>
      <c r="Q1071" s="452" t="s">
        <v>35</v>
      </c>
      <c r="R1071" s="453"/>
      <c r="S1071" s="453"/>
      <c r="T1071" s="459" t="str">
        <f>IF(Q1071&lt;&gt;"",VLOOKUP(Q1071,'DON GIA'!$H$1:$K$103,4,0),"")</f>
        <v/>
      </c>
      <c r="U1071" s="459" t="str">
        <f t="shared" si="202"/>
        <v/>
      </c>
      <c r="V1071" s="456" t="s">
        <v>1253</v>
      </c>
      <c r="W1071" s="453" t="s">
        <v>27</v>
      </c>
      <c r="X1071" s="460">
        <v>3.25</v>
      </c>
      <c r="Y1071" s="461"/>
      <c r="Z1071" s="459">
        <f>IF(V1071&lt;&gt;"",VLOOKUP(V1071,'DON GIA'!$A$1:$D$346,4,0),"")</f>
        <v>4710655</v>
      </c>
      <c r="AA1071" s="459">
        <f t="shared" si="203"/>
        <v>15309628.75</v>
      </c>
      <c r="AB1071" s="452" t="s">
        <v>32</v>
      </c>
      <c r="AC1071" s="452" t="s">
        <v>29</v>
      </c>
      <c r="AD1071" s="452" t="s">
        <v>36</v>
      </c>
      <c r="AE1071" s="452" t="s">
        <v>31</v>
      </c>
      <c r="AF1071" s="452" t="s">
        <v>32</v>
      </c>
      <c r="AG1071" s="453"/>
      <c r="AH1071" s="452"/>
      <c r="AI1071" s="452"/>
      <c r="AJ1071" s="452"/>
      <c r="AK1071" s="459" t="str">
        <f>IF(AH1071&lt;&gt;"",VLOOKUP(AH1071,'DON GIA'!$M$1:$P$9,4,0),"")</f>
        <v/>
      </c>
      <c r="AL1071" s="459" t="str">
        <f t="shared" si="196"/>
        <v/>
      </c>
      <c r="AM1071" s="453"/>
      <c r="AN1071" s="453"/>
      <c r="AO1071" s="449" t="str">
        <f t="shared" si="193"/>
        <v/>
      </c>
      <c r="AP1071" s="515" t="s">
        <v>1883</v>
      </c>
      <c r="AQ1071" s="462"/>
    </row>
    <row r="1072" spans="1:43" ht="157.5" outlineLevel="2">
      <c r="A1072" s="455" t="e">
        <f>IF(C1071&lt;&gt;"",$C$8:C1071,A1071)</f>
        <v>#VALUE!</v>
      </c>
      <c r="B1072" s="443" t="str">
        <f>IF(C1072&lt;&gt;"",COUNTA($C$8:C1072),"")</f>
        <v/>
      </c>
      <c r="C1072" s="443"/>
      <c r="D1072" s="452"/>
      <c r="E1072" s="453"/>
      <c r="F1072" s="453"/>
      <c r="G1072" s="453"/>
      <c r="H1072" s="453"/>
      <c r="I1072" s="453"/>
      <c r="J1072" s="453"/>
      <c r="K1072" s="456"/>
      <c r="L1072" s="457"/>
      <c r="M1072" s="458" t="str">
        <f>IF(K1072&lt;&gt;"",VLOOKUP(K1072,'DON GIA'!$S$1:$U$19,3,0),"")</f>
        <v/>
      </c>
      <c r="N1072" s="458" t="str">
        <f>IF(K1072&lt;&gt;"",VLOOKUP(K1072,'DON GIA'!$S$1:$V$19,4,0),"")</f>
        <v/>
      </c>
      <c r="O1072" s="458" t="str">
        <f t="shared" si="194"/>
        <v/>
      </c>
      <c r="P1072" s="458" t="str">
        <f t="shared" si="195"/>
        <v/>
      </c>
      <c r="Q1072" s="452" t="s">
        <v>35</v>
      </c>
      <c r="R1072" s="453"/>
      <c r="S1072" s="453"/>
      <c r="T1072" s="459" t="str">
        <f>IF(Q1072&lt;&gt;"",VLOOKUP(Q1072,'DON GIA'!$H$1:$K$103,4,0),"")</f>
        <v/>
      </c>
      <c r="U1072" s="459" t="str">
        <f t="shared" si="202"/>
        <v/>
      </c>
      <c r="V1072" s="456" t="s">
        <v>1083</v>
      </c>
      <c r="W1072" s="453" t="s">
        <v>27</v>
      </c>
      <c r="X1072" s="460">
        <v>2.21</v>
      </c>
      <c r="Y1072" s="461"/>
      <c r="Z1072" s="459">
        <f>IF(V1072&lt;&gt;"",VLOOKUP(V1072,'DON GIA'!$A$1:$D$346,4,0),"")</f>
        <v>282038</v>
      </c>
      <c r="AA1072" s="459">
        <f t="shared" si="203"/>
        <v>623303.98</v>
      </c>
      <c r="AB1072" s="452"/>
      <c r="AC1072" s="452"/>
      <c r="AD1072" s="452"/>
      <c r="AE1072" s="452"/>
      <c r="AF1072" s="452"/>
      <c r="AG1072" s="453"/>
      <c r="AH1072" s="452"/>
      <c r="AI1072" s="452"/>
      <c r="AJ1072" s="452"/>
      <c r="AK1072" s="459" t="str">
        <f>IF(AH1072&lt;&gt;"",VLOOKUP(AH1072,'DON GIA'!$M$1:$P$9,4,0),"")</f>
        <v/>
      </c>
      <c r="AL1072" s="459" t="str">
        <f t="shared" si="196"/>
        <v/>
      </c>
      <c r="AM1072" s="453"/>
      <c r="AN1072" s="453"/>
      <c r="AO1072" s="449" t="str">
        <f t="shared" si="193"/>
        <v/>
      </c>
      <c r="AP1072" s="516" t="s">
        <v>525</v>
      </c>
      <c r="AQ1072" s="462"/>
    </row>
    <row r="1073" spans="1:43" ht="126" outlineLevel="2">
      <c r="A1073" s="455" t="e">
        <f>IF(C1072&lt;&gt;"",$C$8:C1072,A1072)</f>
        <v>#VALUE!</v>
      </c>
      <c r="B1073" s="443" t="str">
        <f>IF(C1073&lt;&gt;"",COUNTA($C$8:C1073),"")</f>
        <v/>
      </c>
      <c r="C1073" s="443"/>
      <c r="D1073" s="452"/>
      <c r="E1073" s="453"/>
      <c r="F1073" s="453"/>
      <c r="G1073" s="453"/>
      <c r="H1073" s="453"/>
      <c r="I1073" s="453"/>
      <c r="J1073" s="453"/>
      <c r="K1073" s="456"/>
      <c r="L1073" s="457"/>
      <c r="M1073" s="458" t="str">
        <f>IF(K1073&lt;&gt;"",VLOOKUP(K1073,'DON GIA'!$S$1:$U$19,3,0),"")</f>
        <v/>
      </c>
      <c r="N1073" s="458" t="str">
        <f>IF(K1073&lt;&gt;"",VLOOKUP(K1073,'DON GIA'!$S$1:$V$19,4,0),"")</f>
        <v/>
      </c>
      <c r="O1073" s="458" t="str">
        <f t="shared" si="194"/>
        <v/>
      </c>
      <c r="P1073" s="458" t="str">
        <f t="shared" si="195"/>
        <v/>
      </c>
      <c r="Q1073" s="452" t="s">
        <v>35</v>
      </c>
      <c r="R1073" s="453"/>
      <c r="S1073" s="453"/>
      <c r="T1073" s="459" t="str">
        <f>IF(Q1073&lt;&gt;"",VLOOKUP(Q1073,'DON GIA'!$H$1:$K$103,4,0),"")</f>
        <v/>
      </c>
      <c r="U1073" s="459" t="str">
        <f t="shared" si="202"/>
        <v/>
      </c>
      <c r="V1073" s="456" t="s">
        <v>1082</v>
      </c>
      <c r="W1073" s="453" t="s">
        <v>38</v>
      </c>
      <c r="X1073" s="460">
        <v>0.10199999999999999</v>
      </c>
      <c r="Y1073" s="461"/>
      <c r="Z1073" s="459">
        <f>IF(V1073&lt;&gt;"",VLOOKUP(V1073,'DON GIA'!$A$1:$D$346,4,0),"")</f>
        <v>2523428</v>
      </c>
      <c r="AA1073" s="459">
        <f t="shared" si="203"/>
        <v>257389.65599999999</v>
      </c>
      <c r="AB1073" s="452"/>
      <c r="AC1073" s="452"/>
      <c r="AD1073" s="452"/>
      <c r="AE1073" s="452"/>
      <c r="AF1073" s="452"/>
      <c r="AG1073" s="453"/>
      <c r="AH1073" s="452"/>
      <c r="AI1073" s="452"/>
      <c r="AJ1073" s="452"/>
      <c r="AK1073" s="459" t="str">
        <f>IF(AH1073&lt;&gt;"",VLOOKUP(AH1073,'DON GIA'!$M$1:$P$9,4,0),"")</f>
        <v/>
      </c>
      <c r="AL1073" s="459" t="str">
        <f t="shared" si="196"/>
        <v/>
      </c>
      <c r="AM1073" s="453"/>
      <c r="AN1073" s="453"/>
      <c r="AO1073" s="449" t="str">
        <f t="shared" si="193"/>
        <v/>
      </c>
      <c r="AP1073" s="515" t="s">
        <v>526</v>
      </c>
      <c r="AQ1073" s="462"/>
    </row>
    <row r="1074" spans="1:43" ht="157.5" outlineLevel="2">
      <c r="A1074" s="455" t="e">
        <f>IF(C1073&lt;&gt;"",$C$8:C1073,A1073)</f>
        <v>#VALUE!</v>
      </c>
      <c r="B1074" s="443" t="str">
        <f>IF(C1074&lt;&gt;"",COUNTA($C$8:C1074),"")</f>
        <v/>
      </c>
      <c r="C1074" s="443"/>
      <c r="D1074" s="452"/>
      <c r="E1074" s="453"/>
      <c r="F1074" s="453"/>
      <c r="G1074" s="453"/>
      <c r="H1074" s="453"/>
      <c r="I1074" s="453"/>
      <c r="J1074" s="453"/>
      <c r="K1074" s="456"/>
      <c r="L1074" s="457"/>
      <c r="M1074" s="458" t="str">
        <f>IF(K1074&lt;&gt;"",VLOOKUP(K1074,'DON GIA'!$S$1:$U$19,3,0),"")</f>
        <v/>
      </c>
      <c r="N1074" s="458" t="str">
        <f>IF(K1074&lt;&gt;"",VLOOKUP(K1074,'DON GIA'!$S$1:$V$19,4,0),"")</f>
        <v/>
      </c>
      <c r="O1074" s="458" t="str">
        <f t="shared" si="194"/>
        <v/>
      </c>
      <c r="P1074" s="458" t="str">
        <f t="shared" si="195"/>
        <v/>
      </c>
      <c r="Q1074" s="452" t="s">
        <v>35</v>
      </c>
      <c r="R1074" s="453"/>
      <c r="S1074" s="453"/>
      <c r="T1074" s="459" t="str">
        <f>IF(Q1074&lt;&gt;"",VLOOKUP(Q1074,'DON GIA'!$H$1:$K$103,4,0),"")</f>
        <v/>
      </c>
      <c r="U1074" s="459" t="str">
        <f t="shared" si="202"/>
        <v/>
      </c>
      <c r="V1074" s="456" t="s">
        <v>1095</v>
      </c>
      <c r="W1074" s="453" t="s">
        <v>27</v>
      </c>
      <c r="X1074" s="460">
        <v>1.19</v>
      </c>
      <c r="Y1074" s="461"/>
      <c r="Z1074" s="459">
        <f>IF(V1074&lt;&gt;"",VLOOKUP(V1074,'DON GIA'!$A$1:$D$346,4,0),"")</f>
        <v>292949</v>
      </c>
      <c r="AA1074" s="459">
        <f t="shared" si="203"/>
        <v>348609.31</v>
      </c>
      <c r="AB1074" s="452"/>
      <c r="AC1074" s="452"/>
      <c r="AD1074" s="452"/>
      <c r="AE1074" s="452"/>
      <c r="AF1074" s="452"/>
      <c r="AG1074" s="453"/>
      <c r="AH1074" s="452"/>
      <c r="AI1074" s="452"/>
      <c r="AJ1074" s="452"/>
      <c r="AK1074" s="459" t="str">
        <f>IF(AH1074&lt;&gt;"",VLOOKUP(AH1074,'DON GIA'!$M$1:$P$9,4,0),"")</f>
        <v/>
      </c>
      <c r="AL1074" s="459" t="str">
        <f t="shared" si="196"/>
        <v/>
      </c>
      <c r="AM1074" s="453"/>
      <c r="AN1074" s="453"/>
      <c r="AO1074" s="449" t="str">
        <f t="shared" si="193"/>
        <v/>
      </c>
      <c r="AP1074" s="468" t="s">
        <v>515</v>
      </c>
      <c r="AQ1074" s="462"/>
    </row>
    <row r="1075" spans="1:43" ht="63" outlineLevel="2">
      <c r="A1075" s="455" t="e">
        <f>IF(C1074&lt;&gt;"",$C$8:C1074,A1074)</f>
        <v>#VALUE!</v>
      </c>
      <c r="B1075" s="443" t="str">
        <f>IF(C1075&lt;&gt;"",COUNTA($C$8:C1075),"")</f>
        <v/>
      </c>
      <c r="C1075" s="443"/>
      <c r="D1075" s="452"/>
      <c r="E1075" s="453"/>
      <c r="F1075" s="453"/>
      <c r="G1075" s="453"/>
      <c r="H1075" s="453"/>
      <c r="I1075" s="453"/>
      <c r="J1075" s="453"/>
      <c r="K1075" s="456"/>
      <c r="L1075" s="457"/>
      <c r="M1075" s="458" t="str">
        <f>IF(K1075&lt;&gt;"",VLOOKUP(K1075,'DON GIA'!$S$1:$U$19,3,0),"")</f>
        <v/>
      </c>
      <c r="N1075" s="458" t="str">
        <f>IF(K1075&lt;&gt;"",VLOOKUP(K1075,'DON GIA'!$S$1:$V$19,4,0),"")</f>
        <v/>
      </c>
      <c r="O1075" s="458" t="str">
        <f t="shared" si="194"/>
        <v/>
      </c>
      <c r="P1075" s="458" t="str">
        <f t="shared" si="195"/>
        <v/>
      </c>
      <c r="Q1075" s="452" t="s">
        <v>35</v>
      </c>
      <c r="R1075" s="453"/>
      <c r="S1075" s="453"/>
      <c r="T1075" s="459" t="str">
        <f>IF(Q1075&lt;&gt;"",VLOOKUP(Q1075,'DON GIA'!$H$1:$K$103,4,0),"")</f>
        <v/>
      </c>
      <c r="U1075" s="459" t="str">
        <f t="shared" si="202"/>
        <v/>
      </c>
      <c r="V1075" s="456" t="s">
        <v>1085</v>
      </c>
      <c r="W1075" s="453" t="s">
        <v>27</v>
      </c>
      <c r="X1075" s="460">
        <v>78</v>
      </c>
      <c r="Y1075" s="461"/>
      <c r="Z1075" s="459">
        <f>IF(V1075&lt;&gt;"",VLOOKUP(V1075,'DON GIA'!$A$1:$D$346,4,0),"")</f>
        <v>282038</v>
      </c>
      <c r="AA1075" s="459">
        <f t="shared" si="203"/>
        <v>21998964</v>
      </c>
      <c r="AB1075" s="452"/>
      <c r="AC1075" s="452"/>
      <c r="AD1075" s="452"/>
      <c r="AE1075" s="452"/>
      <c r="AF1075" s="452"/>
      <c r="AG1075" s="453"/>
      <c r="AH1075" s="452"/>
      <c r="AI1075" s="452"/>
      <c r="AJ1075" s="452"/>
      <c r="AK1075" s="459" t="str">
        <f>IF(AH1075&lt;&gt;"",VLOOKUP(AH1075,'DON GIA'!$M$1:$P$9,4,0),"")</f>
        <v/>
      </c>
      <c r="AL1075" s="459" t="str">
        <f t="shared" si="196"/>
        <v/>
      </c>
      <c r="AM1075" s="453"/>
      <c r="AN1075" s="456"/>
      <c r="AO1075" s="449" t="str">
        <f t="shared" si="193"/>
        <v/>
      </c>
      <c r="AP1075" s="517" t="s">
        <v>1884</v>
      </c>
      <c r="AQ1075" s="462"/>
    </row>
    <row r="1076" spans="1:43" ht="157.5" outlineLevel="2">
      <c r="A1076" s="455" t="e">
        <f>IF(C1075&lt;&gt;"",$C$8:C1075,A1075)</f>
        <v>#VALUE!</v>
      </c>
      <c r="B1076" s="443" t="str">
        <f>IF(C1076&lt;&gt;"",COUNTA($C$8:C1076),"")</f>
        <v/>
      </c>
      <c r="C1076" s="443"/>
      <c r="D1076" s="452"/>
      <c r="E1076" s="453"/>
      <c r="F1076" s="453"/>
      <c r="G1076" s="453"/>
      <c r="H1076" s="453"/>
      <c r="I1076" s="453"/>
      <c r="J1076" s="453"/>
      <c r="K1076" s="456"/>
      <c r="L1076" s="457"/>
      <c r="M1076" s="458" t="str">
        <f>IF(K1076&lt;&gt;"",VLOOKUP(K1076,'DON GIA'!$S$1:$U$19,3,0),"")</f>
        <v/>
      </c>
      <c r="N1076" s="458" t="str">
        <f>IF(K1076&lt;&gt;"",VLOOKUP(K1076,'DON GIA'!$S$1:$V$19,4,0),"")</f>
        <v/>
      </c>
      <c r="O1076" s="458" t="str">
        <f t="shared" si="194"/>
        <v/>
      </c>
      <c r="P1076" s="458" t="str">
        <f t="shared" si="195"/>
        <v/>
      </c>
      <c r="Q1076" s="452" t="s">
        <v>35</v>
      </c>
      <c r="R1076" s="453"/>
      <c r="S1076" s="453"/>
      <c r="T1076" s="459" t="str">
        <f>IF(Q1076&lt;&gt;"",VLOOKUP(Q1076,'DON GIA'!$H$1:$K$103,4,0),"")</f>
        <v/>
      </c>
      <c r="U1076" s="459" t="str">
        <f t="shared" si="202"/>
        <v/>
      </c>
      <c r="V1076" s="456" t="s">
        <v>1049</v>
      </c>
      <c r="W1076" s="453" t="s">
        <v>42</v>
      </c>
      <c r="X1076" s="460">
        <v>1</v>
      </c>
      <c r="Y1076" s="461"/>
      <c r="Z1076" s="459">
        <f>IF(V1076&lt;&gt;"",VLOOKUP(V1076,'DON GIA'!$A$1:$D$346,4,0),"")</f>
        <v>3793079</v>
      </c>
      <c r="AA1076" s="459">
        <f t="shared" si="203"/>
        <v>3793079</v>
      </c>
      <c r="AB1076" s="452"/>
      <c r="AC1076" s="452"/>
      <c r="AD1076" s="452"/>
      <c r="AE1076" s="452"/>
      <c r="AF1076" s="452"/>
      <c r="AG1076" s="453"/>
      <c r="AH1076" s="452"/>
      <c r="AI1076" s="452"/>
      <c r="AJ1076" s="452"/>
      <c r="AK1076" s="459" t="str">
        <f>IF(AH1076&lt;&gt;"",VLOOKUP(AH1076,'DON GIA'!$M$1:$P$9,4,0),"")</f>
        <v/>
      </c>
      <c r="AL1076" s="459" t="str">
        <f t="shared" si="196"/>
        <v/>
      </c>
      <c r="AM1076" s="453"/>
      <c r="AN1076" s="456"/>
      <c r="AO1076" s="449" t="str">
        <f t="shared" si="193"/>
        <v/>
      </c>
      <c r="AP1076" s="516" t="s">
        <v>524</v>
      </c>
      <c r="AQ1076" s="462"/>
    </row>
    <row r="1077" spans="1:43" ht="162.75" outlineLevel="2">
      <c r="A1077" s="455" t="e">
        <f>IF(C1076&lt;&gt;"",$C$8:C1076,A1076)</f>
        <v>#VALUE!</v>
      </c>
      <c r="B1077" s="443" t="str">
        <f>IF(C1077&lt;&gt;"",COUNTA($C$8:C1077),"")</f>
        <v/>
      </c>
      <c r="C1077" s="443"/>
      <c r="D1077" s="452"/>
      <c r="E1077" s="453"/>
      <c r="F1077" s="453"/>
      <c r="G1077" s="453"/>
      <c r="H1077" s="453"/>
      <c r="I1077" s="453"/>
      <c r="J1077" s="453"/>
      <c r="K1077" s="456"/>
      <c r="L1077" s="457"/>
      <c r="M1077" s="458" t="str">
        <f>IF(K1077&lt;&gt;"",VLOOKUP(K1077,'DON GIA'!$S$1:$U$19,3,0),"")</f>
        <v/>
      </c>
      <c r="N1077" s="458" t="str">
        <f>IF(K1077&lt;&gt;"",VLOOKUP(K1077,'DON GIA'!$S$1:$V$19,4,0),"")</f>
        <v/>
      </c>
      <c r="O1077" s="458" t="str">
        <f t="shared" si="194"/>
        <v/>
      </c>
      <c r="P1077" s="458" t="str">
        <f t="shared" si="195"/>
        <v/>
      </c>
      <c r="Q1077" s="452" t="s">
        <v>35</v>
      </c>
      <c r="R1077" s="453"/>
      <c r="S1077" s="453"/>
      <c r="T1077" s="459" t="str">
        <f>IF(Q1077&lt;&gt;"",VLOOKUP(Q1077,'DON GIA'!$H$1:$K$103,4,0),"")</f>
        <v/>
      </c>
      <c r="U1077" s="459" t="str">
        <f t="shared" si="202"/>
        <v/>
      </c>
      <c r="V1077" s="456"/>
      <c r="W1077" s="453"/>
      <c r="X1077" s="460"/>
      <c r="Y1077" s="461"/>
      <c r="Z1077" s="459" t="str">
        <f>IF(V1077&lt;&gt;"",VLOOKUP(V1077,'DON GIA'!$A$1:$D$346,4,0),"")</f>
        <v/>
      </c>
      <c r="AA1077" s="459" t="str">
        <f t="shared" si="203"/>
        <v/>
      </c>
      <c r="AB1077" s="452"/>
      <c r="AC1077" s="452"/>
      <c r="AD1077" s="452"/>
      <c r="AE1077" s="452"/>
      <c r="AF1077" s="452"/>
      <c r="AG1077" s="453"/>
      <c r="AH1077" s="452"/>
      <c r="AI1077" s="452"/>
      <c r="AJ1077" s="452"/>
      <c r="AK1077" s="459" t="str">
        <f>IF(AH1077&lt;&gt;"",VLOOKUP(AH1077,'DON GIA'!$M$1:$P$9,4,0),"")</f>
        <v/>
      </c>
      <c r="AL1077" s="459" t="str">
        <f t="shared" si="196"/>
        <v/>
      </c>
      <c r="AM1077" s="453"/>
      <c r="AN1077" s="456"/>
      <c r="AO1077" s="449" t="str">
        <f t="shared" si="193"/>
        <v/>
      </c>
      <c r="AP1077" s="516" t="s">
        <v>1885</v>
      </c>
      <c r="AQ1077" s="462"/>
    </row>
    <row r="1078" spans="1:43" ht="157.5" outlineLevel="2">
      <c r="A1078" s="455" t="e">
        <f>IF(C1077&lt;&gt;"",$C$8:C1077,A1077)</f>
        <v>#VALUE!</v>
      </c>
      <c r="B1078" s="443" t="str">
        <f>IF(C1078&lt;&gt;"",COUNTA($C$8:C1078),"")</f>
        <v/>
      </c>
      <c r="C1078" s="443"/>
      <c r="D1078" s="452"/>
      <c r="E1078" s="453"/>
      <c r="F1078" s="453"/>
      <c r="G1078" s="453"/>
      <c r="H1078" s="453"/>
      <c r="I1078" s="453"/>
      <c r="J1078" s="453"/>
      <c r="K1078" s="456"/>
      <c r="L1078" s="457"/>
      <c r="M1078" s="458" t="str">
        <f>IF(K1078&lt;&gt;"",VLOOKUP(K1078,'DON GIA'!$S$1:$U$19,3,0),"")</f>
        <v/>
      </c>
      <c r="N1078" s="458" t="str">
        <f>IF(K1078&lt;&gt;"",VLOOKUP(K1078,'DON GIA'!$S$1:$V$19,4,0),"")</f>
        <v/>
      </c>
      <c r="O1078" s="458" t="str">
        <f t="shared" si="194"/>
        <v/>
      </c>
      <c r="P1078" s="458" t="str">
        <f t="shared" si="195"/>
        <v/>
      </c>
      <c r="Q1078" s="452" t="s">
        <v>35</v>
      </c>
      <c r="R1078" s="453"/>
      <c r="S1078" s="453"/>
      <c r="T1078" s="459" t="str">
        <f>IF(Q1078&lt;&gt;"",VLOOKUP(Q1078,'DON GIA'!$H$1:$K$103,4,0),"")</f>
        <v/>
      </c>
      <c r="U1078" s="459" t="str">
        <f t="shared" si="202"/>
        <v/>
      </c>
      <c r="V1078" s="456"/>
      <c r="W1078" s="453"/>
      <c r="X1078" s="460"/>
      <c r="Y1078" s="461"/>
      <c r="Z1078" s="459" t="str">
        <f>IF(V1078&lt;&gt;"",VLOOKUP(V1078,'DON GIA'!$A$1:$D$346,4,0),"")</f>
        <v/>
      </c>
      <c r="AA1078" s="459" t="str">
        <f t="shared" si="203"/>
        <v/>
      </c>
      <c r="AB1078" s="452"/>
      <c r="AC1078" s="452"/>
      <c r="AD1078" s="452"/>
      <c r="AE1078" s="452"/>
      <c r="AF1078" s="452"/>
      <c r="AG1078" s="453"/>
      <c r="AH1078" s="452"/>
      <c r="AI1078" s="452"/>
      <c r="AJ1078" s="452"/>
      <c r="AK1078" s="459" t="str">
        <f>IF(AH1078&lt;&gt;"",VLOOKUP(AH1078,'DON GIA'!$M$1:$P$9,4,0),"")</f>
        <v/>
      </c>
      <c r="AL1078" s="459" t="str">
        <f t="shared" si="196"/>
        <v/>
      </c>
      <c r="AM1078" s="453"/>
      <c r="AN1078" s="456"/>
      <c r="AO1078" s="449" t="str">
        <f t="shared" si="193"/>
        <v/>
      </c>
      <c r="AP1078" s="516" t="s">
        <v>528</v>
      </c>
      <c r="AQ1078" s="462"/>
    </row>
    <row r="1079" spans="1:43" ht="126" outlineLevel="2">
      <c r="A1079" s="455" t="e">
        <f>IF(C1078&lt;&gt;"",$C$8:C1078,A1078)</f>
        <v>#VALUE!</v>
      </c>
      <c r="B1079" s="443" t="str">
        <f>IF(C1079&lt;&gt;"",COUNTA($C$8:C1079),"")</f>
        <v/>
      </c>
      <c r="C1079" s="443"/>
      <c r="D1079" s="452"/>
      <c r="E1079" s="453"/>
      <c r="F1079" s="453"/>
      <c r="G1079" s="453"/>
      <c r="H1079" s="453"/>
      <c r="I1079" s="453"/>
      <c r="J1079" s="453"/>
      <c r="K1079" s="456"/>
      <c r="L1079" s="457"/>
      <c r="M1079" s="458" t="str">
        <f>IF(K1079&lt;&gt;"",VLOOKUP(K1079,'DON GIA'!$S$1:$U$19,3,0),"")</f>
        <v/>
      </c>
      <c r="N1079" s="458" t="str">
        <f>IF(K1079&lt;&gt;"",VLOOKUP(K1079,'DON GIA'!$S$1:$V$19,4,0),"")</f>
        <v/>
      </c>
      <c r="O1079" s="458" t="str">
        <f t="shared" si="194"/>
        <v/>
      </c>
      <c r="P1079" s="458" t="str">
        <f t="shared" si="195"/>
        <v/>
      </c>
      <c r="Q1079" s="452" t="s">
        <v>35</v>
      </c>
      <c r="R1079" s="453"/>
      <c r="S1079" s="453"/>
      <c r="T1079" s="459" t="str">
        <f>IF(Q1079&lt;&gt;"",VLOOKUP(Q1079,'DON GIA'!$H$1:$K$103,4,0),"")</f>
        <v/>
      </c>
      <c r="U1079" s="459" t="str">
        <f t="shared" si="202"/>
        <v/>
      </c>
      <c r="V1079" s="456"/>
      <c r="W1079" s="453"/>
      <c r="X1079" s="460"/>
      <c r="Y1079" s="461"/>
      <c r="Z1079" s="459" t="str">
        <f>IF(V1079&lt;&gt;"",VLOOKUP(V1079,'DON GIA'!$A$1:$D$346,4,0),"")</f>
        <v/>
      </c>
      <c r="AA1079" s="459" t="str">
        <f t="shared" si="203"/>
        <v/>
      </c>
      <c r="AB1079" s="452"/>
      <c r="AC1079" s="452"/>
      <c r="AD1079" s="452"/>
      <c r="AE1079" s="452"/>
      <c r="AF1079" s="452"/>
      <c r="AG1079" s="453"/>
      <c r="AH1079" s="452"/>
      <c r="AI1079" s="452"/>
      <c r="AJ1079" s="452"/>
      <c r="AK1079" s="459" t="str">
        <f>IF(AH1079&lt;&gt;"",VLOOKUP(AH1079,'DON GIA'!$M$1:$P$9,4,0),"")</f>
        <v/>
      </c>
      <c r="AL1079" s="459" t="str">
        <f t="shared" si="196"/>
        <v/>
      </c>
      <c r="AM1079" s="453"/>
      <c r="AN1079" s="456"/>
      <c r="AO1079" s="449" t="str">
        <f t="shared" si="193"/>
        <v/>
      </c>
      <c r="AP1079" s="516" t="s">
        <v>1886</v>
      </c>
      <c r="AQ1079" s="462"/>
    </row>
    <row r="1080" spans="1:43" ht="157.5" outlineLevel="2">
      <c r="A1080" s="455" t="e">
        <f>IF(C1079&lt;&gt;"",$C$8:C1079,A1079)</f>
        <v>#VALUE!</v>
      </c>
      <c r="B1080" s="443" t="str">
        <f>IF(C1080&lt;&gt;"",COUNTA($C$8:C1080),"")</f>
        <v/>
      </c>
      <c r="C1080" s="443"/>
      <c r="D1080" s="452"/>
      <c r="E1080" s="453"/>
      <c r="F1080" s="453"/>
      <c r="G1080" s="453"/>
      <c r="H1080" s="453"/>
      <c r="I1080" s="453"/>
      <c r="J1080" s="453"/>
      <c r="K1080" s="456"/>
      <c r="L1080" s="457"/>
      <c r="M1080" s="458" t="str">
        <f>IF(K1080&lt;&gt;"",VLOOKUP(K1080,'DON GIA'!$S$1:$U$19,3,0),"")</f>
        <v/>
      </c>
      <c r="N1080" s="458" t="str">
        <f>IF(K1080&lt;&gt;"",VLOOKUP(K1080,'DON GIA'!$S$1:$V$19,4,0),"")</f>
        <v/>
      </c>
      <c r="O1080" s="458" t="str">
        <f t="shared" si="194"/>
        <v/>
      </c>
      <c r="P1080" s="458" t="str">
        <f t="shared" si="195"/>
        <v/>
      </c>
      <c r="Q1080" s="452" t="s">
        <v>35</v>
      </c>
      <c r="R1080" s="453"/>
      <c r="S1080" s="453"/>
      <c r="T1080" s="459" t="str">
        <f>IF(Q1080&lt;&gt;"",VLOOKUP(Q1080,'DON GIA'!$H$1:$K$103,4,0),"")</f>
        <v/>
      </c>
      <c r="U1080" s="459" t="str">
        <f t="shared" si="202"/>
        <v/>
      </c>
      <c r="V1080" s="456"/>
      <c r="W1080" s="453"/>
      <c r="X1080" s="460"/>
      <c r="Y1080" s="461"/>
      <c r="Z1080" s="459" t="str">
        <f>IF(V1080&lt;&gt;"",VLOOKUP(V1080,'DON GIA'!$A$1:$D$346,4,0),"")</f>
        <v/>
      </c>
      <c r="AA1080" s="459" t="str">
        <f t="shared" si="203"/>
        <v/>
      </c>
      <c r="AB1080" s="452"/>
      <c r="AC1080" s="452"/>
      <c r="AD1080" s="452"/>
      <c r="AE1080" s="452"/>
      <c r="AF1080" s="452"/>
      <c r="AG1080" s="453"/>
      <c r="AH1080" s="452"/>
      <c r="AI1080" s="452"/>
      <c r="AJ1080" s="452"/>
      <c r="AK1080" s="459" t="str">
        <f>IF(AH1080&lt;&gt;"",VLOOKUP(AH1080,'DON GIA'!$M$1:$P$9,4,0),"")</f>
        <v/>
      </c>
      <c r="AL1080" s="459" t="str">
        <f t="shared" si="196"/>
        <v/>
      </c>
      <c r="AM1080" s="453"/>
      <c r="AN1080" s="456"/>
      <c r="AO1080" s="449" t="str">
        <f t="shared" si="193"/>
        <v/>
      </c>
      <c r="AP1080" s="516" t="s">
        <v>515</v>
      </c>
      <c r="AQ1080" s="462"/>
    </row>
    <row r="1081" spans="1:43" ht="92.25" outlineLevel="2">
      <c r="A1081" s="455" t="e">
        <f>IF(C1080&lt;&gt;"",$C$8:C1080,A1080)</f>
        <v>#VALUE!</v>
      </c>
      <c r="B1081" s="443" t="str">
        <f>IF(C1081&lt;&gt;"",COUNTA($C$8:C1081),"")</f>
        <v/>
      </c>
      <c r="C1081" s="443"/>
      <c r="D1081" s="452"/>
      <c r="E1081" s="453"/>
      <c r="F1081" s="453"/>
      <c r="G1081" s="453"/>
      <c r="H1081" s="453"/>
      <c r="I1081" s="453"/>
      <c r="J1081" s="453"/>
      <c r="K1081" s="456"/>
      <c r="L1081" s="457"/>
      <c r="M1081" s="458" t="str">
        <f>IF(K1081&lt;&gt;"",VLOOKUP(K1081,'DON GIA'!$S$1:$U$19,3,0),"")</f>
        <v/>
      </c>
      <c r="N1081" s="458" t="str">
        <f>IF(K1081&lt;&gt;"",VLOOKUP(K1081,'DON GIA'!$S$1:$V$19,4,0),"")</f>
        <v/>
      </c>
      <c r="O1081" s="458" t="str">
        <f t="shared" si="194"/>
        <v/>
      </c>
      <c r="P1081" s="458" t="str">
        <f t="shared" si="195"/>
        <v/>
      </c>
      <c r="Q1081" s="452" t="s">
        <v>35</v>
      </c>
      <c r="R1081" s="453"/>
      <c r="S1081" s="453"/>
      <c r="T1081" s="459" t="str">
        <f>IF(Q1081&lt;&gt;"",VLOOKUP(Q1081,'DON GIA'!$H$1:$K$103,4,0),"")</f>
        <v/>
      </c>
      <c r="U1081" s="459" t="str">
        <f t="shared" si="202"/>
        <v/>
      </c>
      <c r="V1081" s="456"/>
      <c r="W1081" s="453"/>
      <c r="X1081" s="460"/>
      <c r="Y1081" s="461"/>
      <c r="Z1081" s="459" t="str">
        <f>IF(V1081&lt;&gt;"",VLOOKUP(V1081,'DON GIA'!$A$1:$D$346,4,0),"")</f>
        <v/>
      </c>
      <c r="AA1081" s="459" t="str">
        <f t="shared" si="203"/>
        <v/>
      </c>
      <c r="AB1081" s="452"/>
      <c r="AC1081" s="452"/>
      <c r="AD1081" s="452"/>
      <c r="AE1081" s="452"/>
      <c r="AF1081" s="452"/>
      <c r="AG1081" s="453"/>
      <c r="AH1081" s="452"/>
      <c r="AI1081" s="452"/>
      <c r="AJ1081" s="452"/>
      <c r="AK1081" s="459" t="str">
        <f>IF(AH1081&lt;&gt;"",VLOOKUP(AH1081,'DON GIA'!$M$1:$P$9,4,0),"")</f>
        <v/>
      </c>
      <c r="AL1081" s="459" t="str">
        <f t="shared" si="196"/>
        <v/>
      </c>
      <c r="AM1081" s="453"/>
      <c r="AN1081" s="456"/>
      <c r="AO1081" s="449" t="str">
        <f t="shared" si="193"/>
        <v/>
      </c>
      <c r="AP1081" s="517" t="s">
        <v>529</v>
      </c>
      <c r="AQ1081" s="462"/>
    </row>
    <row r="1082" spans="1:43" ht="62.25" outlineLevel="2">
      <c r="A1082" s="455" t="e">
        <f>IF(C1081&lt;&gt;"",$C$8:C1081,A1081)</f>
        <v>#VALUE!</v>
      </c>
      <c r="B1082" s="443" t="str">
        <f>IF(C1082&lt;&gt;"",COUNTA($C$8:C1082),"")</f>
        <v/>
      </c>
      <c r="C1082" s="443"/>
      <c r="D1082" s="452"/>
      <c r="E1082" s="453"/>
      <c r="F1082" s="453"/>
      <c r="G1082" s="453"/>
      <c r="H1082" s="453"/>
      <c r="I1082" s="453"/>
      <c r="J1082" s="453"/>
      <c r="K1082" s="456"/>
      <c r="L1082" s="457"/>
      <c r="M1082" s="458" t="str">
        <f>IF(K1082&lt;&gt;"",VLOOKUP(K1082,'DON GIA'!$S$1:$U$19,3,0),"")</f>
        <v/>
      </c>
      <c r="N1082" s="458" t="str">
        <f>IF(K1082&lt;&gt;"",VLOOKUP(K1082,'DON GIA'!$S$1:$V$19,4,0),"")</f>
        <v/>
      </c>
      <c r="O1082" s="458" t="str">
        <f t="shared" si="194"/>
        <v/>
      </c>
      <c r="P1082" s="458" t="str">
        <f t="shared" si="195"/>
        <v/>
      </c>
      <c r="Q1082" s="452" t="s">
        <v>35</v>
      </c>
      <c r="R1082" s="453"/>
      <c r="S1082" s="453"/>
      <c r="T1082" s="459" t="str">
        <f>IF(Q1082&lt;&gt;"",VLOOKUP(Q1082,'DON GIA'!$H$1:$K$103,4,0),"")</f>
        <v/>
      </c>
      <c r="U1082" s="459" t="str">
        <f t="shared" si="202"/>
        <v/>
      </c>
      <c r="V1082" s="456"/>
      <c r="W1082" s="453"/>
      <c r="X1082" s="460"/>
      <c r="Y1082" s="461"/>
      <c r="Z1082" s="459" t="str">
        <f>IF(V1082&lt;&gt;"",VLOOKUP(V1082,'DON GIA'!$A$1:$D$346,4,0),"")</f>
        <v/>
      </c>
      <c r="AA1082" s="459" t="str">
        <f t="shared" si="203"/>
        <v/>
      </c>
      <c r="AB1082" s="452"/>
      <c r="AC1082" s="452"/>
      <c r="AD1082" s="452"/>
      <c r="AE1082" s="452"/>
      <c r="AF1082" s="452"/>
      <c r="AG1082" s="453"/>
      <c r="AH1082" s="452"/>
      <c r="AI1082" s="452"/>
      <c r="AJ1082" s="452"/>
      <c r="AK1082" s="459" t="str">
        <f>IF(AH1082&lt;&gt;"",VLOOKUP(AH1082,'DON GIA'!$M$1:$P$9,4,0),"")</f>
        <v/>
      </c>
      <c r="AL1082" s="459" t="str">
        <f t="shared" si="196"/>
        <v/>
      </c>
      <c r="AM1082" s="453"/>
      <c r="AN1082" s="456"/>
      <c r="AO1082" s="449" t="str">
        <f t="shared" si="193"/>
        <v/>
      </c>
      <c r="AP1082" s="518" t="s">
        <v>530</v>
      </c>
      <c r="AQ1082" s="462"/>
    </row>
    <row r="1083" spans="1:43" ht="31.5" outlineLevel="2">
      <c r="A1083" s="455" t="e">
        <f>IF(C1082&lt;&gt;"",$C$8:C1082,A1082)</f>
        <v>#VALUE!</v>
      </c>
      <c r="B1083" s="443" t="str">
        <f>IF(C1083&lt;&gt;"",COUNTA($C$8:C1083),"")</f>
        <v/>
      </c>
      <c r="C1083" s="443"/>
      <c r="D1083" s="444"/>
      <c r="E1083" s="453"/>
      <c r="F1083" s="453"/>
      <c r="G1083" s="453"/>
      <c r="H1083" s="453"/>
      <c r="I1083" s="453"/>
      <c r="J1083" s="453"/>
      <c r="K1083" s="456"/>
      <c r="L1083" s="457"/>
      <c r="M1083" s="458" t="str">
        <f>IF(K1083&lt;&gt;"",VLOOKUP(K1083,'DON GIA'!$S$1:$U$19,3,0),"")</f>
        <v/>
      </c>
      <c r="N1083" s="458" t="str">
        <f>IF(K1083&lt;&gt;"",VLOOKUP(K1083,'DON GIA'!$S$1:$V$19,4,0),"")</f>
        <v/>
      </c>
      <c r="O1083" s="458" t="str">
        <f t="shared" si="194"/>
        <v/>
      </c>
      <c r="P1083" s="458" t="str">
        <f t="shared" si="195"/>
        <v/>
      </c>
      <c r="Q1083" s="452" t="s">
        <v>35</v>
      </c>
      <c r="R1083" s="453"/>
      <c r="S1083" s="453"/>
      <c r="T1083" s="459" t="str">
        <f>IF(Q1083&lt;&gt;"",VLOOKUP(Q1083,'DON GIA'!$H$1:$K$103,4,0),"")</f>
        <v/>
      </c>
      <c r="U1083" s="459" t="str">
        <f t="shared" si="202"/>
        <v/>
      </c>
      <c r="V1083" s="456" t="s">
        <v>35</v>
      </c>
      <c r="W1083" s="453"/>
      <c r="X1083" s="460"/>
      <c r="Y1083" s="461"/>
      <c r="Z1083" s="459" t="str">
        <f>IF(V1083&lt;&gt;"",VLOOKUP(V1083,'DON GIA'!$A$1:$D$346,4,0),"")</f>
        <v/>
      </c>
      <c r="AA1083" s="459" t="str">
        <f t="shared" si="203"/>
        <v/>
      </c>
      <c r="AB1083" s="452"/>
      <c r="AC1083" s="452"/>
      <c r="AD1083" s="452"/>
      <c r="AE1083" s="452"/>
      <c r="AF1083" s="452"/>
      <c r="AG1083" s="453"/>
      <c r="AH1083" s="452"/>
      <c r="AI1083" s="452"/>
      <c r="AJ1083" s="452"/>
      <c r="AK1083" s="459" t="str">
        <f>IF(AH1083&lt;&gt;"",VLOOKUP(AH1083,'DON GIA'!$M$1:$P$9,4,0),"")</f>
        <v/>
      </c>
      <c r="AL1083" s="459" t="str">
        <f t="shared" si="196"/>
        <v/>
      </c>
      <c r="AM1083" s="453"/>
      <c r="AN1083" s="456"/>
      <c r="AO1083" s="449" t="str">
        <f t="shared" si="193"/>
        <v/>
      </c>
      <c r="AP1083" s="456"/>
      <c r="AQ1083" s="462"/>
    </row>
    <row r="1084" spans="1:43" ht="31.5" outlineLevel="1">
      <c r="A1084" s="410" t="s">
        <v>788</v>
      </c>
      <c r="B1084" s="443">
        <f>IF(C1084&lt;&gt;"",COUNTA($C$8:C1084),"")</f>
        <v>73</v>
      </c>
      <c r="C1084" s="443">
        <v>465</v>
      </c>
      <c r="D1084" s="444" t="s">
        <v>438</v>
      </c>
      <c r="E1084" s="445"/>
      <c r="F1084" s="445"/>
      <c r="G1084" s="445"/>
      <c r="H1084" s="445"/>
      <c r="I1084" s="445"/>
      <c r="J1084" s="445"/>
      <c r="K1084" s="446"/>
      <c r="L1084" s="447">
        <f>SUBTOTAL(9,L1085:L1091)</f>
        <v>36.18</v>
      </c>
      <c r="M1084" s="448"/>
      <c r="N1084" s="448"/>
      <c r="O1084" s="448">
        <f>SUBTOTAL(9,O1085:O1091)</f>
        <v>78148800</v>
      </c>
      <c r="P1084" s="448">
        <f>SUBTOTAL(9,P1085:P1091)</f>
        <v>0</v>
      </c>
      <c r="Q1084" s="444"/>
      <c r="R1084" s="445"/>
      <c r="S1084" s="445">
        <f>SUBTOTAL(9,S1085:S1091)</f>
        <v>3</v>
      </c>
      <c r="T1084" s="449"/>
      <c r="U1084" s="449">
        <f>SUBTOTAL(9,U1085:U1091)</f>
        <v>6421000</v>
      </c>
      <c r="V1084" s="446"/>
      <c r="W1084" s="445"/>
      <c r="X1084" s="450">
        <f>SUBTOTAL(9,X1085:X1091)</f>
        <v>133.75</v>
      </c>
      <c r="Y1084" s="451">
        <f>SUBTOTAL(9,Y1085:Y1091)</f>
        <v>0</v>
      </c>
      <c r="Z1084" s="449"/>
      <c r="AA1084" s="449">
        <f>SUBTOTAL(9,AA1085:AA1091)</f>
        <v>39682957</v>
      </c>
      <c r="AB1084" s="452"/>
      <c r="AC1084" s="452"/>
      <c r="AD1084" s="452"/>
      <c r="AE1084" s="452"/>
      <c r="AF1084" s="452"/>
      <c r="AG1084" s="453"/>
      <c r="AH1084" s="452"/>
      <c r="AI1084" s="444"/>
      <c r="AJ1084" s="444">
        <f>SUBTOTAL(9,AJ1085:AJ1091)</f>
        <v>4</v>
      </c>
      <c r="AK1084" s="449"/>
      <c r="AL1084" s="449">
        <f>SUBTOTAL(9,AL1085:AL1091)</f>
        <v>6447960</v>
      </c>
      <c r="AM1084" s="445"/>
      <c r="AN1084" s="446">
        <f>SUBTOTAL(9,AN1085:AN1091)</f>
        <v>0</v>
      </c>
      <c r="AO1084" s="449">
        <f t="shared" si="193"/>
        <v>130700717</v>
      </c>
      <c r="AP1084" s="514"/>
      <c r="AQ1084" s="423"/>
    </row>
    <row r="1085" spans="1:43" ht="287.25" outlineLevel="2">
      <c r="A1085" s="455" t="e">
        <f>IF(C1084&lt;&gt;"",$C$8:C1084,A1083)</f>
        <v>#VALUE!</v>
      </c>
      <c r="B1085" s="443" t="str">
        <f>IF(C1085&lt;&gt;"",COUNTA($C$8:C1085),"")</f>
        <v/>
      </c>
      <c r="C1085" s="443"/>
      <c r="D1085" s="452" t="s">
        <v>439</v>
      </c>
      <c r="E1085" s="453">
        <v>4</v>
      </c>
      <c r="F1085" s="453"/>
      <c r="G1085" s="453">
        <v>216</v>
      </c>
      <c r="H1085" s="453">
        <v>10</v>
      </c>
      <c r="I1085" s="453">
        <v>399</v>
      </c>
      <c r="J1085" s="453" t="s">
        <v>549</v>
      </c>
      <c r="K1085" s="456" t="s">
        <v>965</v>
      </c>
      <c r="L1085" s="457">
        <v>36.18</v>
      </c>
      <c r="M1085" s="458">
        <f>IF(K1085&lt;&gt;"",VLOOKUP(K1085,'DON GIA'!$S$1:$U$19,3,0),"")</f>
        <v>2160000</v>
      </c>
      <c r="N1085" s="458">
        <f>IF(K1085&lt;&gt;"",VLOOKUP(K1085,'DON GIA'!$S$1:$V$19,4,0),"")</f>
        <v>0</v>
      </c>
      <c r="O1085" s="458">
        <f t="shared" si="194"/>
        <v>78148800</v>
      </c>
      <c r="P1085" s="458">
        <f t="shared" si="195"/>
        <v>0</v>
      </c>
      <c r="Q1085" s="452" t="s">
        <v>132</v>
      </c>
      <c r="R1085" s="453" t="s">
        <v>44</v>
      </c>
      <c r="S1085" s="453">
        <v>1</v>
      </c>
      <c r="T1085" s="459">
        <f>IF(Q1085&lt;&gt;"",VLOOKUP(Q1085,'DON GIA'!$H$1:$K$103,4,0),"")</f>
        <v>293000</v>
      </c>
      <c r="U1085" s="459">
        <f t="shared" ref="U1085:U1091" si="204">IF(Q1085&lt;&gt;"",IF(ISNUMBER(T1085),S1085*T1085,""),"")</f>
        <v>293000</v>
      </c>
      <c r="V1085" s="456" t="s">
        <v>1254</v>
      </c>
      <c r="W1085" s="453" t="s">
        <v>27</v>
      </c>
      <c r="X1085" s="460">
        <v>3.31</v>
      </c>
      <c r="Y1085" s="461"/>
      <c r="Z1085" s="459">
        <f>IF(V1085&lt;&gt;"",VLOOKUP(V1085,'DON GIA'!$A$1:$D$346,4,0),"")</f>
        <v>873908</v>
      </c>
      <c r="AA1085" s="459">
        <f t="shared" ref="AA1085:AA1091" si="205">IF(V1085&lt;&gt;"",IF(ISNUMBER(Z1085),X1085*Z1085,""),"")</f>
        <v>2892635.48</v>
      </c>
      <c r="AB1085" s="452"/>
      <c r="AC1085" s="452" t="s">
        <v>29</v>
      </c>
      <c r="AD1085" s="452" t="s">
        <v>107</v>
      </c>
      <c r="AE1085" s="452" t="s">
        <v>116</v>
      </c>
      <c r="AF1085" s="452" t="s">
        <v>136</v>
      </c>
      <c r="AG1085" s="453"/>
      <c r="AH1085" s="452" t="s">
        <v>563</v>
      </c>
      <c r="AI1085" s="452" t="s">
        <v>409</v>
      </c>
      <c r="AJ1085" s="452">
        <v>4</v>
      </c>
      <c r="AK1085" s="459">
        <f>IF(AH1085&lt;&gt;"",VLOOKUP(AH1085,'DON GIA'!$M$1:$P$9,4,0),"")</f>
        <v>1611990</v>
      </c>
      <c r="AL1085" s="459">
        <f t="shared" si="196"/>
        <v>6447960</v>
      </c>
      <c r="AM1085" s="453"/>
      <c r="AN1085" s="456"/>
      <c r="AO1085" s="449" t="str">
        <f t="shared" si="193"/>
        <v/>
      </c>
      <c r="AP1085" s="514" t="s">
        <v>1887</v>
      </c>
      <c r="AQ1085" s="462"/>
    </row>
    <row r="1086" spans="1:43" ht="346.5" outlineLevel="2">
      <c r="A1086" s="455" t="e">
        <f>IF(C1085&lt;&gt;"",$C$8:C1085,A1085)</f>
        <v>#VALUE!</v>
      </c>
      <c r="B1086" s="443" t="str">
        <f>IF(C1086&lt;&gt;"",COUNTA($C$8:C1086),"")</f>
        <v/>
      </c>
      <c r="C1086" s="443"/>
      <c r="D1086" s="452" t="s">
        <v>39</v>
      </c>
      <c r="E1086" s="453"/>
      <c r="F1086" s="453"/>
      <c r="G1086" s="453"/>
      <c r="H1086" s="453"/>
      <c r="I1086" s="453"/>
      <c r="J1086" s="453"/>
      <c r="K1086" s="456"/>
      <c r="L1086" s="457"/>
      <c r="M1086" s="458" t="str">
        <f>IF(K1086&lt;&gt;"",VLOOKUP(K1086,'DON GIA'!$S$1:$U$19,3,0),"")</f>
        <v/>
      </c>
      <c r="N1086" s="458" t="str">
        <f>IF(K1086&lt;&gt;"",VLOOKUP(K1086,'DON GIA'!$S$1:$V$19,4,0),"")</f>
        <v/>
      </c>
      <c r="O1086" s="458" t="str">
        <f t="shared" si="194"/>
        <v/>
      </c>
      <c r="P1086" s="458" t="str">
        <f t="shared" si="195"/>
        <v/>
      </c>
      <c r="Q1086" s="452" t="s">
        <v>60</v>
      </c>
      <c r="R1086" s="453" t="s">
        <v>44</v>
      </c>
      <c r="S1086" s="453">
        <v>2</v>
      </c>
      <c r="T1086" s="459">
        <f>IF(Q1086&lt;&gt;"",VLOOKUP(Q1086,'DON GIA'!$H$1:$K$103,4,0),"")</f>
        <v>3064000</v>
      </c>
      <c r="U1086" s="459">
        <f t="shared" si="204"/>
        <v>6128000</v>
      </c>
      <c r="V1086" s="456" t="s">
        <v>1255</v>
      </c>
      <c r="W1086" s="453" t="s">
        <v>38</v>
      </c>
      <c r="X1086" s="460">
        <v>10.039999999999999</v>
      </c>
      <c r="Y1086" s="461"/>
      <c r="Z1086" s="459">
        <f>IF(V1086&lt;&gt;"",VLOOKUP(V1086,'DON GIA'!$A$1:$D$346,4,0),"")</f>
        <v>1385413</v>
      </c>
      <c r="AA1086" s="459">
        <f t="shared" si="205"/>
        <v>13909546.52</v>
      </c>
      <c r="AB1086" s="452"/>
      <c r="AC1086" s="452"/>
      <c r="AD1086" s="452"/>
      <c r="AE1086" s="452"/>
      <c r="AF1086" s="452"/>
      <c r="AG1086" s="453"/>
      <c r="AH1086" s="452"/>
      <c r="AI1086" s="452"/>
      <c r="AJ1086" s="452"/>
      <c r="AK1086" s="459" t="str">
        <f>IF(AH1086&lt;&gt;"",VLOOKUP(AH1086,'DON GIA'!$M$1:$P$9,4,0),"")</f>
        <v/>
      </c>
      <c r="AL1086" s="459" t="str">
        <f t="shared" si="196"/>
        <v/>
      </c>
      <c r="AM1086" s="453"/>
      <c r="AN1086" s="456"/>
      <c r="AO1086" s="449" t="str">
        <f t="shared" si="193"/>
        <v/>
      </c>
      <c r="AP1086" s="516" t="s">
        <v>551</v>
      </c>
      <c r="AQ1086" s="462"/>
    </row>
    <row r="1087" spans="1:43" ht="126" outlineLevel="2">
      <c r="A1087" s="455" t="e">
        <f>IF(C1086&lt;&gt;"",$C$8:C1086,A1086)</f>
        <v>#VALUE!</v>
      </c>
      <c r="B1087" s="443" t="str">
        <f>IF(C1087&lt;&gt;"",COUNTA($C$8:C1087),"")</f>
        <v/>
      </c>
      <c r="C1087" s="443"/>
      <c r="D1087" s="452" t="s">
        <v>440</v>
      </c>
      <c r="E1087" s="453"/>
      <c r="F1087" s="453"/>
      <c r="G1087" s="453"/>
      <c r="H1087" s="453"/>
      <c r="I1087" s="453"/>
      <c r="J1087" s="453"/>
      <c r="K1087" s="456"/>
      <c r="L1087" s="457"/>
      <c r="M1087" s="458" t="str">
        <f>IF(K1087&lt;&gt;"",VLOOKUP(K1087,'DON GIA'!$S$1:$U$19,3,0),"")</f>
        <v/>
      </c>
      <c r="N1087" s="458" t="str">
        <f>IF(K1087&lt;&gt;"",VLOOKUP(K1087,'DON GIA'!$S$1:$V$19,4,0),"")</f>
        <v/>
      </c>
      <c r="O1087" s="458" t="str">
        <f t="shared" si="194"/>
        <v/>
      </c>
      <c r="P1087" s="458" t="str">
        <f t="shared" si="195"/>
        <v/>
      </c>
      <c r="Q1087" s="452" t="s">
        <v>35</v>
      </c>
      <c r="R1087" s="453"/>
      <c r="S1087" s="453"/>
      <c r="T1087" s="459" t="str">
        <f>IF(Q1087&lt;&gt;"",VLOOKUP(Q1087,'DON GIA'!$H$1:$K$103,4,0),"")</f>
        <v/>
      </c>
      <c r="U1087" s="459" t="str">
        <f t="shared" si="204"/>
        <v/>
      </c>
      <c r="V1087" s="456" t="s">
        <v>998</v>
      </c>
      <c r="W1087" s="453" t="s">
        <v>38</v>
      </c>
      <c r="X1087" s="460">
        <v>50.4</v>
      </c>
      <c r="Y1087" s="461"/>
      <c r="Z1087" s="459" t="str">
        <f>IF(V1087&lt;&gt;"",VLOOKUP(V1087,'DON GIA'!$A$1:$D$346,4,0),"")</f>
        <v>không hỗ trợ</v>
      </c>
      <c r="AA1087" s="459" t="str">
        <f t="shared" si="205"/>
        <v/>
      </c>
      <c r="AB1087" s="452"/>
      <c r="AC1087" s="452"/>
      <c r="AD1087" s="452"/>
      <c r="AE1087" s="452"/>
      <c r="AF1087" s="452"/>
      <c r="AG1087" s="453"/>
      <c r="AH1087" s="452"/>
      <c r="AI1087" s="452"/>
      <c r="AJ1087" s="452"/>
      <c r="AK1087" s="459" t="str">
        <f>IF(AH1087&lt;&gt;"",VLOOKUP(AH1087,'DON GIA'!$M$1:$P$9,4,0),"")</f>
        <v/>
      </c>
      <c r="AL1087" s="459" t="str">
        <f t="shared" si="196"/>
        <v/>
      </c>
      <c r="AM1087" s="453"/>
      <c r="AN1087" s="456"/>
      <c r="AO1087" s="449" t="str">
        <f t="shared" si="193"/>
        <v/>
      </c>
      <c r="AP1087" s="516" t="s">
        <v>537</v>
      </c>
      <c r="AQ1087" s="462"/>
    </row>
    <row r="1088" spans="1:43" ht="157.5" outlineLevel="2">
      <c r="A1088" s="455" t="e">
        <f>IF(C1087&lt;&gt;"",$C$8:C1087,A1087)</f>
        <v>#VALUE!</v>
      </c>
      <c r="B1088" s="443" t="str">
        <f>IF(C1088&lt;&gt;"",COUNTA($C$8:C1088),"")</f>
        <v/>
      </c>
      <c r="C1088" s="443"/>
      <c r="D1088" s="452"/>
      <c r="E1088" s="453"/>
      <c r="F1088" s="453"/>
      <c r="G1088" s="453"/>
      <c r="H1088" s="453"/>
      <c r="I1088" s="453"/>
      <c r="J1088" s="453"/>
      <c r="K1088" s="456"/>
      <c r="L1088" s="457"/>
      <c r="M1088" s="458" t="str">
        <f>IF(K1088&lt;&gt;"",VLOOKUP(K1088,'DON GIA'!$S$1:$U$19,3,0),"")</f>
        <v/>
      </c>
      <c r="N1088" s="458" t="str">
        <f>IF(K1088&lt;&gt;"",VLOOKUP(K1088,'DON GIA'!$S$1:$V$19,4,0),"")</f>
        <v/>
      </c>
      <c r="O1088" s="458" t="str">
        <f t="shared" si="194"/>
        <v/>
      </c>
      <c r="P1088" s="458" t="str">
        <f t="shared" si="195"/>
        <v/>
      </c>
      <c r="Q1088" s="452" t="s">
        <v>35</v>
      </c>
      <c r="R1088" s="453"/>
      <c r="S1088" s="453"/>
      <c r="T1088" s="459" t="str">
        <f>IF(Q1088&lt;&gt;"",VLOOKUP(Q1088,'DON GIA'!$H$1:$K$103,4,0),"")</f>
        <v/>
      </c>
      <c r="U1088" s="459" t="str">
        <f t="shared" si="204"/>
        <v/>
      </c>
      <c r="V1088" s="456" t="s">
        <v>1256</v>
      </c>
      <c r="W1088" s="453" t="s">
        <v>27</v>
      </c>
      <c r="X1088" s="460">
        <v>7.5</v>
      </c>
      <c r="Y1088" s="461"/>
      <c r="Z1088" s="459">
        <f>IF(V1088&lt;&gt;"",VLOOKUP(V1088,'DON GIA'!$A$1:$D$346,4,0),"")</f>
        <v>269273</v>
      </c>
      <c r="AA1088" s="459">
        <f t="shared" si="205"/>
        <v>2019547.5</v>
      </c>
      <c r="AB1088" s="452"/>
      <c r="AC1088" s="452"/>
      <c r="AD1088" s="452"/>
      <c r="AE1088" s="452"/>
      <c r="AF1088" s="452"/>
      <c r="AG1088" s="453"/>
      <c r="AH1088" s="452"/>
      <c r="AI1088" s="452"/>
      <c r="AJ1088" s="452"/>
      <c r="AK1088" s="459" t="str">
        <f>IF(AH1088&lt;&gt;"",VLOOKUP(AH1088,'DON GIA'!$M$1:$P$9,4,0),"")</f>
        <v/>
      </c>
      <c r="AL1088" s="459" t="str">
        <f t="shared" si="196"/>
        <v/>
      </c>
      <c r="AM1088" s="453"/>
      <c r="AN1088" s="456"/>
      <c r="AO1088" s="449" t="str">
        <f t="shared" si="193"/>
        <v/>
      </c>
      <c r="AP1088" s="468" t="s">
        <v>515</v>
      </c>
      <c r="AQ1088" s="462"/>
    </row>
    <row r="1089" spans="1:43" ht="63" outlineLevel="2">
      <c r="A1089" s="455" t="e">
        <f>IF(C1088&lt;&gt;"",$C$8:C1088,A1088)</f>
        <v>#VALUE!</v>
      </c>
      <c r="B1089" s="443" t="str">
        <f>IF(C1089&lt;&gt;"",COUNTA($C$8:C1089),"")</f>
        <v/>
      </c>
      <c r="C1089" s="443"/>
      <c r="D1089" s="452"/>
      <c r="E1089" s="453"/>
      <c r="F1089" s="453"/>
      <c r="G1089" s="453"/>
      <c r="H1089" s="453"/>
      <c r="I1089" s="453"/>
      <c r="J1089" s="453"/>
      <c r="K1089" s="456"/>
      <c r="L1089" s="457"/>
      <c r="M1089" s="458" t="str">
        <f>IF(K1089&lt;&gt;"",VLOOKUP(K1089,'DON GIA'!$S$1:$U$19,3,0),"")</f>
        <v/>
      </c>
      <c r="N1089" s="458" t="str">
        <f>IF(K1089&lt;&gt;"",VLOOKUP(K1089,'DON GIA'!$S$1:$V$19,4,0),"")</f>
        <v/>
      </c>
      <c r="O1089" s="458" t="str">
        <f t="shared" si="194"/>
        <v/>
      </c>
      <c r="P1089" s="458" t="str">
        <f t="shared" si="195"/>
        <v/>
      </c>
      <c r="Q1089" s="452" t="s">
        <v>35</v>
      </c>
      <c r="R1089" s="453"/>
      <c r="S1089" s="453"/>
      <c r="T1089" s="459" t="str">
        <f>IF(Q1089&lt;&gt;"",VLOOKUP(Q1089,'DON GIA'!$H$1:$K$103,4,0),"")</f>
        <v/>
      </c>
      <c r="U1089" s="459" t="str">
        <f t="shared" si="204"/>
        <v/>
      </c>
      <c r="V1089" s="456" t="s">
        <v>1257</v>
      </c>
      <c r="W1089" s="453" t="s">
        <v>27</v>
      </c>
      <c r="X1089" s="460">
        <v>15</v>
      </c>
      <c r="Y1089" s="461"/>
      <c r="Z1089" s="459">
        <f>IF(V1089&lt;&gt;"",VLOOKUP(V1089,'DON GIA'!$A$1:$D$346,4,0),"")</f>
        <v>199800</v>
      </c>
      <c r="AA1089" s="459">
        <f t="shared" si="205"/>
        <v>2997000</v>
      </c>
      <c r="AB1089" s="452"/>
      <c r="AC1089" s="452"/>
      <c r="AD1089" s="452"/>
      <c r="AE1089" s="452"/>
      <c r="AF1089" s="452"/>
      <c r="AG1089" s="453"/>
      <c r="AH1089" s="452"/>
      <c r="AI1089" s="452"/>
      <c r="AJ1089" s="452"/>
      <c r="AK1089" s="459" t="str">
        <f>IF(AH1089&lt;&gt;"",VLOOKUP(AH1089,'DON GIA'!$M$1:$P$9,4,0),"")</f>
        <v/>
      </c>
      <c r="AL1089" s="459" t="str">
        <f t="shared" si="196"/>
        <v/>
      </c>
      <c r="AM1089" s="453"/>
      <c r="AN1089" s="456"/>
      <c r="AO1089" s="449" t="str">
        <f t="shared" si="193"/>
        <v/>
      </c>
      <c r="AP1089" s="456"/>
      <c r="AQ1089" s="462"/>
    </row>
    <row r="1090" spans="1:43" ht="157.5" outlineLevel="2">
      <c r="A1090" s="455" t="e">
        <f>IF(C1089&lt;&gt;"",$C$8:C1089,A1089)</f>
        <v>#VALUE!</v>
      </c>
      <c r="B1090" s="443" t="str">
        <f>IF(C1090&lt;&gt;"",COUNTA($C$8:C1090),"")</f>
        <v/>
      </c>
      <c r="C1090" s="443"/>
      <c r="D1090" s="452"/>
      <c r="E1090" s="453"/>
      <c r="F1090" s="453"/>
      <c r="G1090" s="453"/>
      <c r="H1090" s="453"/>
      <c r="I1090" s="453"/>
      <c r="J1090" s="453"/>
      <c r="K1090" s="456"/>
      <c r="L1090" s="457"/>
      <c r="M1090" s="458" t="str">
        <f>IF(K1090&lt;&gt;"",VLOOKUP(K1090,'DON GIA'!$S$1:$U$19,3,0),"")</f>
        <v/>
      </c>
      <c r="N1090" s="458" t="str">
        <f>IF(K1090&lt;&gt;"",VLOOKUP(K1090,'DON GIA'!$S$1:$V$19,4,0),"")</f>
        <v/>
      </c>
      <c r="O1090" s="458" t="str">
        <f t="shared" si="194"/>
        <v/>
      </c>
      <c r="P1090" s="458" t="str">
        <f t="shared" si="195"/>
        <v/>
      </c>
      <c r="Q1090" s="452" t="s">
        <v>35</v>
      </c>
      <c r="R1090" s="453"/>
      <c r="S1090" s="453"/>
      <c r="T1090" s="459" t="str">
        <f>IF(Q1090&lt;&gt;"",VLOOKUP(Q1090,'DON GIA'!$H$1:$K$103,4,0),"")</f>
        <v/>
      </c>
      <c r="U1090" s="459" t="str">
        <f t="shared" si="204"/>
        <v/>
      </c>
      <c r="V1090" s="456" t="s">
        <v>1258</v>
      </c>
      <c r="W1090" s="453" t="s">
        <v>27</v>
      </c>
      <c r="X1090" s="460">
        <v>47.5</v>
      </c>
      <c r="Y1090" s="461"/>
      <c r="Z1090" s="459">
        <f>IF(V1090&lt;&gt;"",VLOOKUP(V1090,'DON GIA'!$A$1:$D$346,4,0),"")</f>
        <v>376089</v>
      </c>
      <c r="AA1090" s="459">
        <f t="shared" si="205"/>
        <v>17864227.5</v>
      </c>
      <c r="AB1090" s="452"/>
      <c r="AC1090" s="452"/>
      <c r="AD1090" s="452"/>
      <c r="AE1090" s="452"/>
      <c r="AF1090" s="452"/>
      <c r="AG1090" s="453"/>
      <c r="AH1090" s="452"/>
      <c r="AI1090" s="452"/>
      <c r="AJ1090" s="452"/>
      <c r="AK1090" s="459" t="str">
        <f>IF(AH1090&lt;&gt;"",VLOOKUP(AH1090,'DON GIA'!$M$1:$P$9,4,0),"")</f>
        <v/>
      </c>
      <c r="AL1090" s="459" t="str">
        <f t="shared" si="196"/>
        <v/>
      </c>
      <c r="AM1090" s="453"/>
      <c r="AN1090" s="456"/>
      <c r="AO1090" s="449" t="str">
        <f t="shared" si="193"/>
        <v/>
      </c>
      <c r="AP1090" s="456"/>
      <c r="AQ1090" s="462"/>
    </row>
    <row r="1091" spans="1:43" ht="31.5" outlineLevel="2">
      <c r="A1091" s="455" t="e">
        <f>IF(C1090&lt;&gt;"",$C$8:C1090,A1090)</f>
        <v>#VALUE!</v>
      </c>
      <c r="B1091" s="443" t="str">
        <f>IF(C1091&lt;&gt;"",COUNTA($C$8:C1091),"")</f>
        <v/>
      </c>
      <c r="C1091" s="443"/>
      <c r="D1091" s="444"/>
      <c r="E1091" s="453"/>
      <c r="F1091" s="453"/>
      <c r="G1091" s="453"/>
      <c r="H1091" s="453"/>
      <c r="I1091" s="453"/>
      <c r="J1091" s="453"/>
      <c r="K1091" s="456"/>
      <c r="L1091" s="457"/>
      <c r="M1091" s="458" t="str">
        <f>IF(K1091&lt;&gt;"",VLOOKUP(K1091,'DON GIA'!$S$1:$U$19,3,0),"")</f>
        <v/>
      </c>
      <c r="N1091" s="458" t="str">
        <f>IF(K1091&lt;&gt;"",VLOOKUP(K1091,'DON GIA'!$S$1:$V$19,4,0),"")</f>
        <v/>
      </c>
      <c r="O1091" s="458" t="str">
        <f t="shared" si="194"/>
        <v/>
      </c>
      <c r="P1091" s="458" t="str">
        <f t="shared" si="195"/>
        <v/>
      </c>
      <c r="Q1091" s="452" t="s">
        <v>35</v>
      </c>
      <c r="R1091" s="453"/>
      <c r="S1091" s="453"/>
      <c r="T1091" s="459" t="str">
        <f>IF(Q1091&lt;&gt;"",VLOOKUP(Q1091,'DON GIA'!$H$1:$K$103,4,0),"")</f>
        <v/>
      </c>
      <c r="U1091" s="459" t="str">
        <f t="shared" si="204"/>
        <v/>
      </c>
      <c r="V1091" s="456" t="s">
        <v>35</v>
      </c>
      <c r="W1091" s="453"/>
      <c r="X1091" s="460"/>
      <c r="Y1091" s="461"/>
      <c r="Z1091" s="459" t="str">
        <f>IF(V1091&lt;&gt;"",VLOOKUP(V1091,'DON GIA'!$A$1:$D$346,4,0),"")</f>
        <v/>
      </c>
      <c r="AA1091" s="459" t="str">
        <f t="shared" si="205"/>
        <v/>
      </c>
      <c r="AB1091" s="452"/>
      <c r="AC1091" s="452"/>
      <c r="AD1091" s="452"/>
      <c r="AE1091" s="452"/>
      <c r="AF1091" s="452"/>
      <c r="AG1091" s="453"/>
      <c r="AH1091" s="452"/>
      <c r="AI1091" s="452"/>
      <c r="AJ1091" s="452"/>
      <c r="AK1091" s="459" t="str">
        <f>IF(AH1091&lt;&gt;"",VLOOKUP(AH1091,'DON GIA'!$M$1:$P$9,4,0),"")</f>
        <v/>
      </c>
      <c r="AL1091" s="459" t="str">
        <f t="shared" si="196"/>
        <v/>
      </c>
      <c r="AM1091" s="453"/>
      <c r="AN1091" s="456"/>
      <c r="AO1091" s="449" t="str">
        <f t="shared" si="193"/>
        <v/>
      </c>
      <c r="AP1091" s="456"/>
      <c r="AQ1091" s="462"/>
    </row>
    <row r="1092" spans="1:43" ht="31.5" outlineLevel="1">
      <c r="A1092" s="410" t="s">
        <v>787</v>
      </c>
      <c r="B1092" s="443">
        <f>IF(C1092&lt;&gt;"",COUNTA($C$8:C1092),"")</f>
        <v>74</v>
      </c>
      <c r="C1092" s="443">
        <v>466</v>
      </c>
      <c r="D1092" s="444" t="s">
        <v>441</v>
      </c>
      <c r="E1092" s="445"/>
      <c r="F1092" s="445"/>
      <c r="G1092" s="445"/>
      <c r="H1092" s="493"/>
      <c r="I1092" s="493"/>
      <c r="J1092" s="519"/>
      <c r="K1092" s="446"/>
      <c r="L1092" s="494">
        <f>SUBTOTAL(9,L1093:L1102)</f>
        <v>54.31</v>
      </c>
      <c r="M1092" s="448"/>
      <c r="N1092" s="448"/>
      <c r="O1092" s="448">
        <f>SUBTOTAL(9,O1093:O1102)</f>
        <v>91186490</v>
      </c>
      <c r="P1092" s="448">
        <f>SUBTOTAL(9,P1093:P1102)</f>
        <v>0</v>
      </c>
      <c r="Q1092" s="444"/>
      <c r="R1092" s="445"/>
      <c r="S1092" s="445">
        <f>SUBTOTAL(9,S1093:S1102)</f>
        <v>4</v>
      </c>
      <c r="T1092" s="449"/>
      <c r="U1092" s="449">
        <f>SUBTOTAL(9,U1093:U1102)</f>
        <v>1578000</v>
      </c>
      <c r="V1092" s="446"/>
      <c r="W1092" s="445"/>
      <c r="X1092" s="450">
        <f>SUBTOTAL(9,X1093:X1102)</f>
        <v>32.099999999999994</v>
      </c>
      <c r="Y1092" s="451">
        <f>SUBTOTAL(9,Y1093:Y1102)</f>
        <v>16.89</v>
      </c>
      <c r="Z1092" s="449"/>
      <c r="AA1092" s="449">
        <f>SUBTOTAL(9,AA1093:AA1102)</f>
        <v>33051801.18</v>
      </c>
      <c r="AB1092" s="452"/>
      <c r="AC1092" s="452"/>
      <c r="AD1092" s="452"/>
      <c r="AE1092" s="452"/>
      <c r="AF1092" s="452"/>
      <c r="AG1092" s="453"/>
      <c r="AH1092" s="452"/>
      <c r="AI1092" s="444"/>
      <c r="AJ1092" s="444">
        <f>SUBTOTAL(9,AJ1093:AJ1102)</f>
        <v>0</v>
      </c>
      <c r="AK1092" s="449"/>
      <c r="AL1092" s="449">
        <f>SUBTOTAL(9,AL1093:AL1102)</f>
        <v>0</v>
      </c>
      <c r="AM1092" s="445"/>
      <c r="AN1092" s="446">
        <f>SUBTOTAL(9,AN1093:AN1102)</f>
        <v>0</v>
      </c>
      <c r="AO1092" s="449">
        <f t="shared" si="193"/>
        <v>125816291.18000001</v>
      </c>
      <c r="AP1092" s="517"/>
      <c r="AQ1092" s="423"/>
    </row>
    <row r="1093" spans="1:43" ht="161.25" outlineLevel="2">
      <c r="A1093" s="455" t="e">
        <f>IF(C1092&lt;&gt;"",$C$8:C1092,A1091)</f>
        <v>#VALUE!</v>
      </c>
      <c r="B1093" s="443" t="str">
        <f>IF(C1093&lt;&gt;"",COUNTA($C$8:C1093),"")</f>
        <v/>
      </c>
      <c r="C1093" s="443"/>
      <c r="D1093" s="452" t="s">
        <v>443</v>
      </c>
      <c r="E1093" s="453">
        <v>4</v>
      </c>
      <c r="F1093" s="453"/>
      <c r="G1093" s="453">
        <v>231</v>
      </c>
      <c r="H1093" s="465">
        <v>7</v>
      </c>
      <c r="I1093" s="465">
        <v>396</v>
      </c>
      <c r="J1093" s="520" t="s">
        <v>522</v>
      </c>
      <c r="K1093" s="456" t="s">
        <v>973</v>
      </c>
      <c r="L1093" s="495">
        <v>54.31</v>
      </c>
      <c r="M1093" s="458">
        <f>IF(K1093&lt;&gt;"",VLOOKUP(K1093,'DON GIA'!$S$1:$U$19,3,0),"")</f>
        <v>1679000</v>
      </c>
      <c r="N1093" s="458">
        <f>IF(K1093&lt;&gt;"",VLOOKUP(K1093,'DON GIA'!$S$1:$V$19,4,0),"")</f>
        <v>0</v>
      </c>
      <c r="O1093" s="458">
        <f t="shared" si="194"/>
        <v>91186490</v>
      </c>
      <c r="P1093" s="458">
        <f t="shared" si="195"/>
        <v>0</v>
      </c>
      <c r="Q1093" s="452" t="s">
        <v>442</v>
      </c>
      <c r="R1093" s="453" t="s">
        <v>44</v>
      </c>
      <c r="S1093" s="453">
        <v>1</v>
      </c>
      <c r="T1093" s="459">
        <f>IF(Q1093&lt;&gt;"",VLOOKUP(Q1093,'DON GIA'!$H$1:$K$103,4,0),"")</f>
        <v>667000</v>
      </c>
      <c r="U1093" s="459">
        <f t="shared" ref="U1093:U1102" si="206">IF(Q1093&lt;&gt;"",IF(ISNUMBER(T1093),S1093*T1093,""),"")</f>
        <v>667000</v>
      </c>
      <c r="V1093" s="456" t="s">
        <v>1259</v>
      </c>
      <c r="W1093" s="453" t="s">
        <v>27</v>
      </c>
      <c r="X1093" s="460">
        <v>3.96</v>
      </c>
      <c r="Y1093" s="461"/>
      <c r="Z1093" s="459">
        <f>IF(V1093&lt;&gt;"",VLOOKUP(V1093,'DON GIA'!$A$1:$D$346,4,0),"")</f>
        <v>854777</v>
      </c>
      <c r="AA1093" s="459">
        <f t="shared" ref="AA1093:AA1102" si="207">IF(V1093&lt;&gt;"",IF(ISNUMBER(Z1093),X1093*Z1093,""),"")</f>
        <v>3384916.92</v>
      </c>
      <c r="AB1093" s="452"/>
      <c r="AC1093" s="452"/>
      <c r="AD1093" s="452"/>
      <c r="AE1093" s="452"/>
      <c r="AF1093" s="452"/>
      <c r="AG1093" s="453"/>
      <c r="AH1093" s="452"/>
      <c r="AI1093" s="452"/>
      <c r="AJ1093" s="452"/>
      <c r="AK1093" s="459" t="str">
        <f>IF(AH1093&lt;&gt;"",VLOOKUP(AH1093,'DON GIA'!$M$1:$P$9,4,0),"")</f>
        <v/>
      </c>
      <c r="AL1093" s="459" t="str">
        <f t="shared" si="196"/>
        <v/>
      </c>
      <c r="AM1093" s="453"/>
      <c r="AN1093" s="456"/>
      <c r="AO1093" s="449" t="str">
        <f t="shared" si="193"/>
        <v/>
      </c>
      <c r="AP1093" s="517" t="s">
        <v>1888</v>
      </c>
      <c r="AQ1093" s="462"/>
    </row>
    <row r="1094" spans="1:43" ht="157.5" outlineLevel="2">
      <c r="A1094" s="455" t="e">
        <f>IF(C1093&lt;&gt;"",$C$8:C1093,A1093)</f>
        <v>#VALUE!</v>
      </c>
      <c r="B1094" s="443" t="str">
        <f>IF(C1094&lt;&gt;"",COUNTA($C$8:C1094),"")</f>
        <v/>
      </c>
      <c r="C1094" s="443"/>
      <c r="D1094" s="452" t="s">
        <v>39</v>
      </c>
      <c r="E1094" s="453"/>
      <c r="F1094" s="453"/>
      <c r="G1094" s="453"/>
      <c r="H1094" s="465"/>
      <c r="I1094" s="465"/>
      <c r="J1094" s="520"/>
      <c r="K1094" s="456"/>
      <c r="L1094" s="495"/>
      <c r="M1094" s="458" t="str">
        <f>IF(K1094&lt;&gt;"",VLOOKUP(K1094,'DON GIA'!$S$1:$U$19,3,0),"")</f>
        <v/>
      </c>
      <c r="N1094" s="458" t="str">
        <f>IF(K1094&lt;&gt;"",VLOOKUP(K1094,'DON GIA'!$S$1:$V$19,4,0),"")</f>
        <v/>
      </c>
      <c r="O1094" s="458" t="str">
        <f t="shared" si="194"/>
        <v/>
      </c>
      <c r="P1094" s="458" t="str">
        <f t="shared" si="195"/>
        <v/>
      </c>
      <c r="Q1094" s="452" t="s">
        <v>133</v>
      </c>
      <c r="R1094" s="453" t="s">
        <v>44</v>
      </c>
      <c r="S1094" s="453">
        <v>1</v>
      </c>
      <c r="T1094" s="459">
        <f>IF(Q1094&lt;&gt;"",VLOOKUP(Q1094,'DON GIA'!$H$1:$K$103,4,0),"")</f>
        <v>283000</v>
      </c>
      <c r="U1094" s="459">
        <f t="shared" si="206"/>
        <v>283000</v>
      </c>
      <c r="V1094" s="456" t="s">
        <v>1062</v>
      </c>
      <c r="W1094" s="453" t="s">
        <v>27</v>
      </c>
      <c r="X1094" s="460">
        <v>3.96</v>
      </c>
      <c r="Y1094" s="461"/>
      <c r="Z1094" s="459">
        <f>IF(V1094&lt;&gt;"",VLOOKUP(V1094,'DON GIA'!$A$1:$D$346,4,0),"")</f>
        <v>264499</v>
      </c>
      <c r="AA1094" s="459">
        <f t="shared" si="207"/>
        <v>1047416.04</v>
      </c>
      <c r="AB1094" s="452"/>
      <c r="AC1094" s="452"/>
      <c r="AD1094" s="452"/>
      <c r="AE1094" s="452"/>
      <c r="AF1094" s="452"/>
      <c r="AG1094" s="453"/>
      <c r="AH1094" s="452"/>
      <c r="AI1094" s="452"/>
      <c r="AJ1094" s="452"/>
      <c r="AK1094" s="459" t="str">
        <f>IF(AH1094&lt;&gt;"",VLOOKUP(AH1094,'DON GIA'!$M$1:$P$9,4,0),"")</f>
        <v/>
      </c>
      <c r="AL1094" s="459" t="str">
        <f t="shared" si="196"/>
        <v/>
      </c>
      <c r="AM1094" s="453"/>
      <c r="AN1094" s="456"/>
      <c r="AO1094" s="449" t="str">
        <f t="shared" si="193"/>
        <v/>
      </c>
      <c r="AP1094" s="516" t="s">
        <v>518</v>
      </c>
      <c r="AQ1094" s="462"/>
    </row>
    <row r="1095" spans="1:43" ht="126" outlineLevel="2">
      <c r="A1095" s="455" t="e">
        <f>IF(C1094&lt;&gt;"",$C$8:C1094,A1094)</f>
        <v>#VALUE!</v>
      </c>
      <c r="B1095" s="443" t="str">
        <f>IF(C1095&lt;&gt;"",COUNTA($C$8:C1095),"")</f>
        <v/>
      </c>
      <c r="C1095" s="443"/>
      <c r="D1095" s="452" t="s">
        <v>445</v>
      </c>
      <c r="E1095" s="453"/>
      <c r="F1095" s="453"/>
      <c r="G1095" s="453"/>
      <c r="H1095" s="521"/>
      <c r="I1095" s="521"/>
      <c r="J1095" s="522"/>
      <c r="K1095" s="456"/>
      <c r="L1095" s="523"/>
      <c r="M1095" s="458" t="str">
        <f>IF(K1095&lt;&gt;"",VLOOKUP(K1095,'DON GIA'!$S$1:$U$19,3,0),"")</f>
        <v/>
      </c>
      <c r="N1095" s="458" t="str">
        <f>IF(K1095&lt;&gt;"",VLOOKUP(K1095,'DON GIA'!$S$1:$V$19,4,0),"")</f>
        <v/>
      </c>
      <c r="O1095" s="458" t="str">
        <f t="shared" si="194"/>
        <v/>
      </c>
      <c r="P1095" s="458" t="str">
        <f t="shared" si="195"/>
        <v/>
      </c>
      <c r="Q1095" s="452" t="s">
        <v>444</v>
      </c>
      <c r="R1095" s="453" t="s">
        <v>44</v>
      </c>
      <c r="S1095" s="453">
        <v>1</v>
      </c>
      <c r="T1095" s="459">
        <f>IF(Q1095&lt;&gt;"",VLOOKUP(Q1095,'DON GIA'!$H$1:$K$103,4,0),"")</f>
        <v>400000</v>
      </c>
      <c r="U1095" s="459">
        <f t="shared" si="206"/>
        <v>400000</v>
      </c>
      <c r="V1095" s="456" t="s">
        <v>1057</v>
      </c>
      <c r="W1095" s="453" t="s">
        <v>27</v>
      </c>
      <c r="X1095" s="460">
        <v>21.24</v>
      </c>
      <c r="Y1095" s="461"/>
      <c r="Z1095" s="459">
        <f>IF(V1095&lt;&gt;"",VLOOKUP(V1095,'DON GIA'!$A$1:$D$346,4,0),"")</f>
        <v>1229116</v>
      </c>
      <c r="AA1095" s="459">
        <f t="shared" si="207"/>
        <v>26106423.84</v>
      </c>
      <c r="AB1095" s="452"/>
      <c r="AC1095" s="452" t="s">
        <v>29</v>
      </c>
      <c r="AD1095" s="452" t="s">
        <v>36</v>
      </c>
      <c r="AE1095" s="452" t="s">
        <v>116</v>
      </c>
      <c r="AF1095" s="452" t="s">
        <v>136</v>
      </c>
      <c r="AG1095" s="453"/>
      <c r="AH1095" s="452"/>
      <c r="AI1095" s="452"/>
      <c r="AJ1095" s="452"/>
      <c r="AK1095" s="459" t="str">
        <f>IF(AH1095&lt;&gt;"",VLOOKUP(AH1095,'DON GIA'!$M$1:$P$9,4,0),"")</f>
        <v/>
      </c>
      <c r="AL1095" s="459" t="str">
        <f t="shared" si="196"/>
        <v/>
      </c>
      <c r="AM1095" s="453"/>
      <c r="AN1095" s="456"/>
      <c r="AO1095" s="449" t="str">
        <f t="shared" si="193"/>
        <v/>
      </c>
      <c r="AP1095" s="516" t="s">
        <v>519</v>
      </c>
      <c r="AQ1095" s="462"/>
    </row>
    <row r="1096" spans="1:43" ht="185.25" outlineLevel="2">
      <c r="A1096" s="455" t="e">
        <f>IF(C1095&lt;&gt;"",$C$8:C1095,A1095)</f>
        <v>#VALUE!</v>
      </c>
      <c r="B1096" s="443" t="str">
        <f>IF(C1096&lt;&gt;"",COUNTA($C$8:C1096),"")</f>
        <v/>
      </c>
      <c r="C1096" s="443"/>
      <c r="D1096" s="518" t="s">
        <v>575</v>
      </c>
      <c r="E1096" s="453"/>
      <c r="F1096" s="453"/>
      <c r="G1096" s="453"/>
      <c r="H1096" s="521"/>
      <c r="I1096" s="521"/>
      <c r="J1096" s="522"/>
      <c r="K1096" s="456"/>
      <c r="L1096" s="523"/>
      <c r="M1096" s="458" t="str">
        <f>IF(K1096&lt;&gt;"",VLOOKUP(K1096,'DON GIA'!$S$1:$U$19,3,0),"")</f>
        <v/>
      </c>
      <c r="N1096" s="458" t="str">
        <f>IF(K1096&lt;&gt;"",VLOOKUP(K1096,'DON GIA'!$S$1:$V$19,4,0),"")</f>
        <v/>
      </c>
      <c r="O1096" s="458" t="str">
        <f t="shared" si="194"/>
        <v/>
      </c>
      <c r="P1096" s="458" t="str">
        <f t="shared" si="195"/>
        <v/>
      </c>
      <c r="Q1096" s="452" t="s">
        <v>446</v>
      </c>
      <c r="R1096" s="453" t="s">
        <v>44</v>
      </c>
      <c r="S1096" s="453">
        <v>1</v>
      </c>
      <c r="T1096" s="459">
        <f>IF(Q1096&lt;&gt;"",VLOOKUP(Q1096,'DON GIA'!$H$1:$K$103,4,0),"")</f>
        <v>228000</v>
      </c>
      <c r="U1096" s="459">
        <f t="shared" si="206"/>
        <v>228000</v>
      </c>
      <c r="V1096" s="456" t="s">
        <v>1078</v>
      </c>
      <c r="W1096" s="453" t="s">
        <v>27</v>
      </c>
      <c r="X1096" s="460">
        <v>2.94</v>
      </c>
      <c r="Y1096" s="461">
        <v>16.89</v>
      </c>
      <c r="Z1096" s="459">
        <f>IF(V1096&lt;&gt;"",VLOOKUP(V1096,'DON GIA'!$A$1:$D$346,4,0),"")</f>
        <v>854777</v>
      </c>
      <c r="AA1096" s="459">
        <f t="shared" si="207"/>
        <v>2513044.38</v>
      </c>
      <c r="AB1096" s="452"/>
      <c r="AC1096" s="452" t="s">
        <v>29</v>
      </c>
      <c r="AD1096" s="452" t="s">
        <v>36</v>
      </c>
      <c r="AE1096" s="452" t="s">
        <v>41</v>
      </c>
      <c r="AF1096" s="452" t="s">
        <v>136</v>
      </c>
      <c r="AG1096" s="453"/>
      <c r="AH1096" s="452"/>
      <c r="AI1096" s="452"/>
      <c r="AJ1096" s="452"/>
      <c r="AK1096" s="459" t="str">
        <f>IF(AH1096&lt;&gt;"",VLOOKUP(AH1096,'DON GIA'!$M$1:$P$9,4,0),"")</f>
        <v/>
      </c>
      <c r="AL1096" s="459" t="str">
        <f t="shared" si="196"/>
        <v/>
      </c>
      <c r="AM1096" s="453"/>
      <c r="AN1096" s="456"/>
      <c r="AO1096" s="449" t="str">
        <f t="shared" ref="AO1096:AO1159" si="208">IF(C1096&lt;&gt;"",O1096+P1096+U1096+AA1096+AL1096,"")</f>
        <v/>
      </c>
      <c r="AP1096" s="516" t="s">
        <v>520</v>
      </c>
      <c r="AQ1096" s="462"/>
    </row>
    <row r="1097" spans="1:43" ht="94.5" outlineLevel="2">
      <c r="A1097" s="455" t="e">
        <f>IF(C1096&lt;&gt;"",$C$8:C1096,A1096)</f>
        <v>#VALUE!</v>
      </c>
      <c r="B1097" s="443" t="str">
        <f>IF(C1097&lt;&gt;"",COUNTA($C$8:C1097),"")</f>
        <v/>
      </c>
      <c r="C1097" s="443"/>
      <c r="D1097" s="452"/>
      <c r="E1097" s="453"/>
      <c r="F1097" s="453"/>
      <c r="G1097" s="453"/>
      <c r="H1097" s="453"/>
      <c r="I1097" s="453"/>
      <c r="J1097" s="453"/>
      <c r="K1097" s="456"/>
      <c r="L1097" s="457"/>
      <c r="M1097" s="458" t="str">
        <f>IF(K1097&lt;&gt;"",VLOOKUP(K1097,'DON GIA'!$S$1:$U$19,3,0),"")</f>
        <v/>
      </c>
      <c r="N1097" s="458" t="str">
        <f>IF(K1097&lt;&gt;"",VLOOKUP(K1097,'DON GIA'!$S$1:$V$19,4,0),"")</f>
        <v/>
      </c>
      <c r="O1097" s="458" t="str">
        <f t="shared" si="194"/>
        <v/>
      </c>
      <c r="P1097" s="458" t="str">
        <f t="shared" si="195"/>
        <v/>
      </c>
      <c r="Q1097" s="452" t="s">
        <v>35</v>
      </c>
      <c r="R1097" s="453"/>
      <c r="S1097" s="453"/>
      <c r="T1097" s="459" t="str">
        <f>IF(Q1097&lt;&gt;"",VLOOKUP(Q1097,'DON GIA'!$H$1:$K$103,4,0),"")</f>
        <v/>
      </c>
      <c r="U1097" s="459" t="str">
        <f t="shared" si="206"/>
        <v/>
      </c>
      <c r="V1097" s="456" t="s">
        <v>35</v>
      </c>
      <c r="W1097" s="453"/>
      <c r="X1097" s="460"/>
      <c r="Y1097" s="461"/>
      <c r="Z1097" s="459" t="str">
        <f>IF(V1097&lt;&gt;"",VLOOKUP(V1097,'DON GIA'!$A$1:$D$346,4,0),"")</f>
        <v/>
      </c>
      <c r="AA1097" s="459" t="str">
        <f t="shared" si="207"/>
        <v/>
      </c>
      <c r="AB1097" s="452"/>
      <c r="AC1097" s="452"/>
      <c r="AD1097" s="452"/>
      <c r="AE1097" s="452"/>
      <c r="AF1097" s="452"/>
      <c r="AG1097" s="453"/>
      <c r="AH1097" s="452"/>
      <c r="AI1097" s="452"/>
      <c r="AJ1097" s="452"/>
      <c r="AK1097" s="459" t="str">
        <f>IF(AH1097&lt;&gt;"",VLOOKUP(AH1097,'DON GIA'!$M$1:$P$9,4,0),"")</f>
        <v/>
      </c>
      <c r="AL1097" s="459" t="str">
        <f t="shared" si="196"/>
        <v/>
      </c>
      <c r="AM1097" s="453"/>
      <c r="AN1097" s="456"/>
      <c r="AO1097" s="449" t="str">
        <f t="shared" si="208"/>
        <v/>
      </c>
      <c r="AP1097" s="516" t="s">
        <v>521</v>
      </c>
      <c r="AQ1097" s="462"/>
    </row>
    <row r="1098" spans="1:43" ht="157.5" outlineLevel="2">
      <c r="A1098" s="455" t="e">
        <f>IF(C1097&lt;&gt;"",$C$8:C1097,A1097)</f>
        <v>#VALUE!</v>
      </c>
      <c r="B1098" s="443" t="str">
        <f>IF(C1098&lt;&gt;"",COUNTA($C$8:C1098),"")</f>
        <v/>
      </c>
      <c r="C1098" s="443"/>
      <c r="D1098" s="452"/>
      <c r="E1098" s="453"/>
      <c r="F1098" s="453"/>
      <c r="G1098" s="453"/>
      <c r="H1098" s="453"/>
      <c r="I1098" s="453"/>
      <c r="J1098" s="453"/>
      <c r="K1098" s="456"/>
      <c r="L1098" s="457"/>
      <c r="M1098" s="458" t="str">
        <f>IF(K1098&lt;&gt;"",VLOOKUP(K1098,'DON GIA'!$S$1:$U$19,3,0),"")</f>
        <v/>
      </c>
      <c r="N1098" s="458" t="str">
        <f>IF(K1098&lt;&gt;"",VLOOKUP(K1098,'DON GIA'!$S$1:$V$19,4,0),"")</f>
        <v/>
      </c>
      <c r="O1098" s="458" t="str">
        <f t="shared" si="194"/>
        <v/>
      </c>
      <c r="P1098" s="458" t="str">
        <f t="shared" si="195"/>
        <v/>
      </c>
      <c r="Q1098" s="452" t="s">
        <v>35</v>
      </c>
      <c r="R1098" s="453"/>
      <c r="S1098" s="453"/>
      <c r="T1098" s="459" t="str">
        <f>IF(Q1098&lt;&gt;"",VLOOKUP(Q1098,'DON GIA'!$H$1:$K$103,4,0),"")</f>
        <v/>
      </c>
      <c r="U1098" s="459" t="str">
        <f t="shared" si="206"/>
        <v/>
      </c>
      <c r="V1098" s="456"/>
      <c r="W1098" s="453"/>
      <c r="X1098" s="460"/>
      <c r="Y1098" s="461"/>
      <c r="Z1098" s="459" t="str">
        <f>IF(V1098&lt;&gt;"",VLOOKUP(V1098,'DON GIA'!$A$1:$D$346,4,0),"")</f>
        <v/>
      </c>
      <c r="AA1098" s="459" t="str">
        <f t="shared" si="207"/>
        <v/>
      </c>
      <c r="AB1098" s="452"/>
      <c r="AC1098" s="452"/>
      <c r="AD1098" s="452"/>
      <c r="AE1098" s="452"/>
      <c r="AF1098" s="452"/>
      <c r="AG1098" s="453"/>
      <c r="AH1098" s="452"/>
      <c r="AI1098" s="452"/>
      <c r="AJ1098" s="452"/>
      <c r="AK1098" s="459" t="str">
        <f>IF(AH1098&lt;&gt;"",VLOOKUP(AH1098,'DON GIA'!$M$1:$P$9,4,0),"")</f>
        <v/>
      </c>
      <c r="AL1098" s="459" t="str">
        <f t="shared" si="196"/>
        <v/>
      </c>
      <c r="AM1098" s="453"/>
      <c r="AN1098" s="456"/>
      <c r="AO1098" s="449" t="str">
        <f t="shared" si="208"/>
        <v/>
      </c>
      <c r="AP1098" s="516" t="s">
        <v>515</v>
      </c>
      <c r="AQ1098" s="462"/>
    </row>
    <row r="1099" spans="1:43" ht="124.5" outlineLevel="2">
      <c r="A1099" s="455" t="e">
        <f>IF(C1098&lt;&gt;"",$C$8:C1098,A1098)</f>
        <v>#VALUE!</v>
      </c>
      <c r="B1099" s="443" t="str">
        <f>IF(C1099&lt;&gt;"",COUNTA($C$8:C1099),"")</f>
        <v/>
      </c>
      <c r="C1099" s="443"/>
      <c r="D1099" s="452"/>
      <c r="E1099" s="453"/>
      <c r="F1099" s="453"/>
      <c r="G1099" s="453"/>
      <c r="H1099" s="453"/>
      <c r="I1099" s="453"/>
      <c r="J1099" s="453"/>
      <c r="K1099" s="456"/>
      <c r="L1099" s="457"/>
      <c r="M1099" s="458" t="str">
        <f>IF(K1099&lt;&gt;"",VLOOKUP(K1099,'DON GIA'!$S$1:$U$19,3,0),"")</f>
        <v/>
      </c>
      <c r="N1099" s="458" t="str">
        <f>IF(K1099&lt;&gt;"",VLOOKUP(K1099,'DON GIA'!$S$1:$V$19,4,0),"")</f>
        <v/>
      </c>
      <c r="O1099" s="458" t="str">
        <f t="shared" si="194"/>
        <v/>
      </c>
      <c r="P1099" s="458" t="str">
        <f t="shared" si="195"/>
        <v/>
      </c>
      <c r="Q1099" s="452" t="s">
        <v>35</v>
      </c>
      <c r="R1099" s="453"/>
      <c r="S1099" s="453"/>
      <c r="T1099" s="459" t="str">
        <f>IF(Q1099&lt;&gt;"",VLOOKUP(Q1099,'DON GIA'!$H$1:$K$103,4,0),"")</f>
        <v/>
      </c>
      <c r="U1099" s="459" t="str">
        <f t="shared" si="206"/>
        <v/>
      </c>
      <c r="V1099" s="456"/>
      <c r="W1099" s="453"/>
      <c r="X1099" s="460"/>
      <c r="Y1099" s="461"/>
      <c r="Z1099" s="459" t="str">
        <f>IF(V1099&lt;&gt;"",VLOOKUP(V1099,'DON GIA'!$A$1:$D$346,4,0),"")</f>
        <v/>
      </c>
      <c r="AA1099" s="459" t="str">
        <f t="shared" si="207"/>
        <v/>
      </c>
      <c r="AB1099" s="452"/>
      <c r="AC1099" s="452"/>
      <c r="AD1099" s="452"/>
      <c r="AE1099" s="452"/>
      <c r="AF1099" s="452"/>
      <c r="AG1099" s="453"/>
      <c r="AH1099" s="452"/>
      <c r="AI1099" s="452"/>
      <c r="AJ1099" s="452"/>
      <c r="AK1099" s="459" t="str">
        <f>IF(AH1099&lt;&gt;"",VLOOKUP(AH1099,'DON GIA'!$M$1:$P$9,4,0),"")</f>
        <v/>
      </c>
      <c r="AL1099" s="459" t="str">
        <f t="shared" si="196"/>
        <v/>
      </c>
      <c r="AM1099" s="453"/>
      <c r="AN1099" s="456"/>
      <c r="AO1099" s="449" t="str">
        <f t="shared" si="208"/>
        <v/>
      </c>
      <c r="AP1099" s="468" t="s">
        <v>1889</v>
      </c>
      <c r="AQ1099" s="462"/>
    </row>
    <row r="1100" spans="1:43" ht="31.5" outlineLevel="2">
      <c r="A1100" s="455" t="e">
        <f>IF(C1099&lt;&gt;"",$C$8:C1099,A1099)</f>
        <v>#VALUE!</v>
      </c>
      <c r="B1100" s="443" t="str">
        <f>IF(C1100&lt;&gt;"",COUNTA($C$8:C1100),"")</f>
        <v/>
      </c>
      <c r="C1100" s="443"/>
      <c r="D1100" s="452"/>
      <c r="E1100" s="453"/>
      <c r="F1100" s="453"/>
      <c r="G1100" s="453"/>
      <c r="H1100" s="453"/>
      <c r="I1100" s="453"/>
      <c r="J1100" s="453"/>
      <c r="K1100" s="456"/>
      <c r="L1100" s="457"/>
      <c r="M1100" s="458" t="str">
        <f>IF(K1100&lt;&gt;"",VLOOKUP(K1100,'DON GIA'!$S$1:$U$19,3,0),"")</f>
        <v/>
      </c>
      <c r="N1100" s="458" t="str">
        <f>IF(K1100&lt;&gt;"",VLOOKUP(K1100,'DON GIA'!$S$1:$V$19,4,0),"")</f>
        <v/>
      </c>
      <c r="O1100" s="458" t="str">
        <f t="shared" si="194"/>
        <v/>
      </c>
      <c r="P1100" s="458" t="str">
        <f t="shared" si="195"/>
        <v/>
      </c>
      <c r="Q1100" s="452" t="s">
        <v>35</v>
      </c>
      <c r="R1100" s="453"/>
      <c r="S1100" s="453"/>
      <c r="T1100" s="459" t="str">
        <f>IF(Q1100&lt;&gt;"",VLOOKUP(Q1100,'DON GIA'!$H$1:$K$103,4,0),"")</f>
        <v/>
      </c>
      <c r="U1100" s="459" t="str">
        <f t="shared" si="206"/>
        <v/>
      </c>
      <c r="V1100" s="456"/>
      <c r="W1100" s="453"/>
      <c r="X1100" s="460"/>
      <c r="Y1100" s="461"/>
      <c r="Z1100" s="459" t="str">
        <f>IF(V1100&lt;&gt;"",VLOOKUP(V1100,'DON GIA'!$A$1:$D$346,4,0),"")</f>
        <v/>
      </c>
      <c r="AA1100" s="459" t="str">
        <f t="shared" si="207"/>
        <v/>
      </c>
      <c r="AB1100" s="452"/>
      <c r="AC1100" s="452"/>
      <c r="AD1100" s="452"/>
      <c r="AE1100" s="452"/>
      <c r="AF1100" s="452"/>
      <c r="AG1100" s="453"/>
      <c r="AH1100" s="452"/>
      <c r="AI1100" s="452"/>
      <c r="AJ1100" s="452"/>
      <c r="AK1100" s="459" t="str">
        <f>IF(AH1100&lt;&gt;"",VLOOKUP(AH1100,'DON GIA'!$M$1:$P$9,4,0),"")</f>
        <v/>
      </c>
      <c r="AL1100" s="459" t="str">
        <f t="shared" si="196"/>
        <v/>
      </c>
      <c r="AM1100" s="453"/>
      <c r="AN1100" s="456"/>
      <c r="AO1100" s="449" t="str">
        <f t="shared" si="208"/>
        <v/>
      </c>
      <c r="AP1100" s="456"/>
      <c r="AQ1100" s="462"/>
    </row>
    <row r="1101" spans="1:43" ht="31.5" outlineLevel="2">
      <c r="A1101" s="455" t="e">
        <f>IF(C1100&lt;&gt;"",$C$8:C1100,A1100)</f>
        <v>#VALUE!</v>
      </c>
      <c r="B1101" s="443" t="str">
        <f>IF(C1101&lt;&gt;"",COUNTA($C$8:C1101),"")</f>
        <v/>
      </c>
      <c r="C1101" s="443"/>
      <c r="D1101" s="452"/>
      <c r="E1101" s="453"/>
      <c r="F1101" s="453"/>
      <c r="G1101" s="453"/>
      <c r="H1101" s="453"/>
      <c r="I1101" s="453"/>
      <c r="J1101" s="453"/>
      <c r="K1101" s="456"/>
      <c r="L1101" s="457"/>
      <c r="M1101" s="458" t="str">
        <f>IF(K1101&lt;&gt;"",VLOOKUP(K1101,'DON GIA'!$S$1:$U$19,3,0),"")</f>
        <v/>
      </c>
      <c r="N1101" s="458" t="str">
        <f>IF(K1101&lt;&gt;"",VLOOKUP(K1101,'DON GIA'!$S$1:$V$19,4,0),"")</f>
        <v/>
      </c>
      <c r="O1101" s="458" t="str">
        <f t="shared" si="194"/>
        <v/>
      </c>
      <c r="P1101" s="458" t="str">
        <f t="shared" si="195"/>
        <v/>
      </c>
      <c r="Q1101" s="452" t="s">
        <v>35</v>
      </c>
      <c r="R1101" s="453"/>
      <c r="S1101" s="453"/>
      <c r="T1101" s="459" t="str">
        <f>IF(Q1101&lt;&gt;"",VLOOKUP(Q1101,'DON GIA'!$H$1:$K$103,4,0),"")</f>
        <v/>
      </c>
      <c r="U1101" s="459" t="str">
        <f t="shared" si="206"/>
        <v/>
      </c>
      <c r="V1101" s="456"/>
      <c r="W1101" s="453"/>
      <c r="X1101" s="460"/>
      <c r="Y1101" s="461"/>
      <c r="Z1101" s="459" t="str">
        <f>IF(V1101&lt;&gt;"",VLOOKUP(V1101,'DON GIA'!$A$1:$D$346,4,0),"")</f>
        <v/>
      </c>
      <c r="AA1101" s="459" t="str">
        <f t="shared" si="207"/>
        <v/>
      </c>
      <c r="AB1101" s="452"/>
      <c r="AC1101" s="452"/>
      <c r="AD1101" s="452"/>
      <c r="AE1101" s="452"/>
      <c r="AF1101" s="452"/>
      <c r="AG1101" s="453"/>
      <c r="AH1101" s="452"/>
      <c r="AI1101" s="452"/>
      <c r="AJ1101" s="452"/>
      <c r="AK1101" s="459" t="str">
        <f>IF(AH1101&lt;&gt;"",VLOOKUP(AH1101,'DON GIA'!$M$1:$P$9,4,0),"")</f>
        <v/>
      </c>
      <c r="AL1101" s="459" t="str">
        <f t="shared" si="196"/>
        <v/>
      </c>
      <c r="AM1101" s="453"/>
      <c r="AN1101" s="456"/>
      <c r="AO1101" s="449" t="str">
        <f t="shared" si="208"/>
        <v/>
      </c>
      <c r="AP1101" s="456"/>
      <c r="AQ1101" s="462"/>
    </row>
    <row r="1102" spans="1:43" ht="31.5" outlineLevel="2">
      <c r="A1102" s="455" t="e">
        <f>IF(C1101&lt;&gt;"",$C$8:C1101,A1101)</f>
        <v>#VALUE!</v>
      </c>
      <c r="B1102" s="443" t="str">
        <f>IF(C1102&lt;&gt;"",COUNTA($C$8:C1102),"")</f>
        <v/>
      </c>
      <c r="C1102" s="443"/>
      <c r="D1102" s="444"/>
      <c r="E1102" s="453"/>
      <c r="F1102" s="453"/>
      <c r="G1102" s="453"/>
      <c r="H1102" s="453"/>
      <c r="I1102" s="453"/>
      <c r="J1102" s="453"/>
      <c r="K1102" s="456"/>
      <c r="L1102" s="457"/>
      <c r="M1102" s="458" t="str">
        <f>IF(K1102&lt;&gt;"",VLOOKUP(K1102,'DON GIA'!$S$1:$U$19,3,0),"")</f>
        <v/>
      </c>
      <c r="N1102" s="458" t="str">
        <f>IF(K1102&lt;&gt;"",VLOOKUP(K1102,'DON GIA'!$S$1:$V$19,4,0),"")</f>
        <v/>
      </c>
      <c r="O1102" s="458" t="str">
        <f t="shared" si="194"/>
        <v/>
      </c>
      <c r="P1102" s="458" t="str">
        <f t="shared" si="195"/>
        <v/>
      </c>
      <c r="Q1102" s="452" t="s">
        <v>35</v>
      </c>
      <c r="R1102" s="453"/>
      <c r="S1102" s="453"/>
      <c r="T1102" s="459" t="str">
        <f>IF(Q1102&lt;&gt;"",VLOOKUP(Q1102,'DON GIA'!$H$1:$K$103,4,0),"")</f>
        <v/>
      </c>
      <c r="U1102" s="459" t="str">
        <f t="shared" si="206"/>
        <v/>
      </c>
      <c r="V1102" s="456" t="s">
        <v>35</v>
      </c>
      <c r="W1102" s="453"/>
      <c r="X1102" s="460"/>
      <c r="Y1102" s="461"/>
      <c r="Z1102" s="459" t="str">
        <f>IF(V1102&lt;&gt;"",VLOOKUP(V1102,'DON GIA'!$A$1:$D$346,4,0),"")</f>
        <v/>
      </c>
      <c r="AA1102" s="459" t="str">
        <f t="shared" si="207"/>
        <v/>
      </c>
      <c r="AB1102" s="452"/>
      <c r="AC1102" s="452"/>
      <c r="AD1102" s="452"/>
      <c r="AE1102" s="452"/>
      <c r="AF1102" s="452"/>
      <c r="AG1102" s="453"/>
      <c r="AH1102" s="452"/>
      <c r="AI1102" s="452"/>
      <c r="AJ1102" s="452"/>
      <c r="AK1102" s="459" t="str">
        <f>IF(AH1102&lt;&gt;"",VLOOKUP(AH1102,'DON GIA'!$M$1:$P$9,4,0),"")</f>
        <v/>
      </c>
      <c r="AL1102" s="459" t="str">
        <f t="shared" si="196"/>
        <v/>
      </c>
      <c r="AM1102" s="453"/>
      <c r="AN1102" s="456"/>
      <c r="AO1102" s="449" t="str">
        <f t="shared" si="208"/>
        <v/>
      </c>
      <c r="AP1102" s="456"/>
      <c r="AQ1102" s="462"/>
    </row>
    <row r="1103" spans="1:43" ht="62.25" outlineLevel="1">
      <c r="A1103" s="410" t="s">
        <v>786</v>
      </c>
      <c r="B1103" s="443">
        <f>IF(C1103&lt;&gt;"",COUNTA($C$8:C1103),"")</f>
        <v>75</v>
      </c>
      <c r="C1103" s="443">
        <v>467</v>
      </c>
      <c r="D1103" s="444" t="s">
        <v>447</v>
      </c>
      <c r="E1103" s="445"/>
      <c r="F1103" s="445"/>
      <c r="G1103" s="445"/>
      <c r="H1103" s="445"/>
      <c r="I1103" s="445"/>
      <c r="J1103" s="445"/>
      <c r="K1103" s="446"/>
      <c r="L1103" s="447">
        <f>SUBTOTAL(9,L1104:L1120)</f>
        <v>120.48</v>
      </c>
      <c r="M1103" s="448"/>
      <c r="N1103" s="448"/>
      <c r="O1103" s="448">
        <f>SUBTOTAL(9,O1104:O1120)</f>
        <v>202285920</v>
      </c>
      <c r="P1103" s="448">
        <f>SUBTOTAL(9,P1104:P1120)</f>
        <v>162648000</v>
      </c>
      <c r="Q1103" s="444"/>
      <c r="R1103" s="445"/>
      <c r="S1103" s="445">
        <f>SUBTOTAL(9,S1104:S1120)</f>
        <v>5</v>
      </c>
      <c r="T1103" s="449"/>
      <c r="U1103" s="449">
        <f>SUBTOTAL(9,U1104:U1120)</f>
        <v>6694000</v>
      </c>
      <c r="V1103" s="513"/>
      <c r="W1103" s="445"/>
      <c r="X1103" s="450">
        <f>SUBTOTAL(9,X1104:X1120)</f>
        <v>230.76000000000005</v>
      </c>
      <c r="Y1103" s="451">
        <f>SUBTOTAL(9,Y1104:Y1120)</f>
        <v>0</v>
      </c>
      <c r="Z1103" s="449"/>
      <c r="AA1103" s="449">
        <f>SUBTOTAL(9,AA1104:AA1120)</f>
        <v>350544360.31999987</v>
      </c>
      <c r="AB1103" s="452"/>
      <c r="AC1103" s="452"/>
      <c r="AD1103" s="452"/>
      <c r="AE1103" s="452"/>
      <c r="AF1103" s="452"/>
      <c r="AG1103" s="453"/>
      <c r="AH1103" s="452"/>
      <c r="AI1103" s="444"/>
      <c r="AJ1103" s="444">
        <f>SUBTOTAL(9,AJ1104:AJ1120)</f>
        <v>4</v>
      </c>
      <c r="AK1103" s="449"/>
      <c r="AL1103" s="449">
        <f>SUBTOTAL(9,AL1104:AL1120)</f>
        <v>51687760</v>
      </c>
      <c r="AM1103" s="445"/>
      <c r="AN1103" s="446">
        <f>SUBTOTAL(9,AN1104:AN1120)</f>
        <v>1</v>
      </c>
      <c r="AO1103" s="449">
        <f t="shared" si="208"/>
        <v>773860040.31999993</v>
      </c>
      <c r="AP1103" s="454"/>
      <c r="AQ1103" s="423"/>
    </row>
    <row r="1104" spans="1:43" ht="157.5" outlineLevel="2">
      <c r="A1104" s="455" t="e">
        <f>IF(C1103&lt;&gt;"",$C$8:C1103,A1102)</f>
        <v>#VALUE!</v>
      </c>
      <c r="B1104" s="443" t="str">
        <f>IF(C1104&lt;&gt;"",COUNTA($C$8:C1104),"")</f>
        <v/>
      </c>
      <c r="C1104" s="443"/>
      <c r="D1104" s="452" t="s">
        <v>449</v>
      </c>
      <c r="E1104" s="453">
        <v>3</v>
      </c>
      <c r="F1104" s="453"/>
      <c r="G1104" s="453">
        <v>357</v>
      </c>
      <c r="H1104" s="453">
        <v>80</v>
      </c>
      <c r="I1104" s="453">
        <v>251</v>
      </c>
      <c r="J1104" s="453" t="s">
        <v>448</v>
      </c>
      <c r="K1104" s="456" t="s">
        <v>974</v>
      </c>
      <c r="L1104" s="457">
        <v>120.48</v>
      </c>
      <c r="M1104" s="458">
        <f>IF(K1104&lt;&gt;"",VLOOKUP(K1104,'DON GIA'!$S$1:$U$19,3,0),"")</f>
        <v>1679000</v>
      </c>
      <c r="N1104" s="458">
        <f>IF(K1104&lt;&gt;"",VLOOKUP(K1104,'DON GIA'!$S$1:$V$19,4,0),"")</f>
        <v>1350000</v>
      </c>
      <c r="O1104" s="458">
        <f t="shared" si="194"/>
        <v>202285920</v>
      </c>
      <c r="P1104" s="458">
        <f t="shared" si="195"/>
        <v>162648000</v>
      </c>
      <c r="Q1104" s="452" t="s">
        <v>191</v>
      </c>
      <c r="R1104" s="453" t="s">
        <v>44</v>
      </c>
      <c r="S1104" s="453">
        <v>1</v>
      </c>
      <c r="T1104" s="459">
        <f>IF(Q1104&lt;&gt;"",VLOOKUP(Q1104,'DON GIA'!$H$1:$K$103,4,0),"")</f>
        <v>580000</v>
      </c>
      <c r="U1104" s="459">
        <f t="shared" ref="U1104:U1120" si="209">IF(Q1104&lt;&gt;"",IF(ISNUMBER(T1104),S1104*T1104,""),"")</f>
        <v>580000</v>
      </c>
      <c r="V1104" s="456" t="s">
        <v>1209</v>
      </c>
      <c r="W1104" s="453" t="s">
        <v>27</v>
      </c>
      <c r="X1104" s="460">
        <v>30.5</v>
      </c>
      <c r="Y1104" s="461"/>
      <c r="Z1104" s="459">
        <f>IF(V1104&lt;&gt;"",VLOOKUP(V1104,'DON GIA'!$A$1:$D$346,4,0),"")</f>
        <v>264499</v>
      </c>
      <c r="AA1104" s="459">
        <f t="shared" ref="AA1104:AA1120" si="210">IF(V1104&lt;&gt;"",IF(ISNUMBER(Z1104),X1104*Z1104,""),"")</f>
        <v>8067219.5</v>
      </c>
      <c r="AB1104" s="452"/>
      <c r="AC1104" s="452"/>
      <c r="AD1104" s="452"/>
      <c r="AE1104" s="452"/>
      <c r="AF1104" s="452"/>
      <c r="AG1104" s="453"/>
      <c r="AH1104" s="452" t="s">
        <v>562</v>
      </c>
      <c r="AI1104" s="452" t="s">
        <v>409</v>
      </c>
      <c r="AJ1104" s="452">
        <v>3</v>
      </c>
      <c r="AK1104" s="459">
        <f>IF(AH1104&lt;&gt;"",VLOOKUP(AH1104,'DON GIA'!$M$1:$P$9,4,0),"")</f>
        <v>12895920</v>
      </c>
      <c r="AL1104" s="459">
        <f t="shared" si="196"/>
        <v>38687760</v>
      </c>
      <c r="AM1104" s="453" t="s">
        <v>407</v>
      </c>
      <c r="AN1104" s="456">
        <v>1</v>
      </c>
      <c r="AO1104" s="449" t="str">
        <f t="shared" si="208"/>
        <v/>
      </c>
      <c r="AP1104" s="454" t="s">
        <v>1890</v>
      </c>
      <c r="AQ1104" s="462"/>
    </row>
    <row r="1105" spans="1:43" ht="252" outlineLevel="2">
      <c r="A1105" s="455" t="e">
        <f>IF(C1104&lt;&gt;"",$C$8:C1104,A1104)</f>
        <v>#VALUE!</v>
      </c>
      <c r="B1105" s="443" t="str">
        <f>IF(C1105&lt;&gt;"",COUNTA($C$8:C1105),"")</f>
        <v/>
      </c>
      <c r="C1105" s="443"/>
      <c r="D1105" s="452" t="s">
        <v>71</v>
      </c>
      <c r="E1105" s="453"/>
      <c r="F1105" s="453"/>
      <c r="G1105" s="453"/>
      <c r="H1105" s="453"/>
      <c r="I1105" s="453"/>
      <c r="J1105" s="453"/>
      <c r="K1105" s="456"/>
      <c r="L1105" s="457"/>
      <c r="M1105" s="458" t="str">
        <f>IF(K1105&lt;&gt;"",VLOOKUP(K1105,'DON GIA'!$S$1:$U$19,3,0),"")</f>
        <v/>
      </c>
      <c r="N1105" s="458" t="str">
        <f>IF(K1105&lt;&gt;"",VLOOKUP(K1105,'DON GIA'!$S$1:$V$19,4,0),"")</f>
        <v/>
      </c>
      <c r="O1105" s="458" t="str">
        <f t="shared" si="194"/>
        <v/>
      </c>
      <c r="P1105" s="458" t="str">
        <f t="shared" si="195"/>
        <v/>
      </c>
      <c r="Q1105" s="452" t="s">
        <v>48</v>
      </c>
      <c r="R1105" s="453" t="s">
        <v>44</v>
      </c>
      <c r="S1105" s="453">
        <v>1</v>
      </c>
      <c r="T1105" s="459">
        <f>IF(Q1105&lt;&gt;"",VLOOKUP(Q1105,'DON GIA'!$H$1:$K$103,4,0),"")</f>
        <v>1708000</v>
      </c>
      <c r="U1105" s="459">
        <f t="shared" si="209"/>
        <v>1708000</v>
      </c>
      <c r="V1105" s="456" t="s">
        <v>1078</v>
      </c>
      <c r="W1105" s="453" t="s">
        <v>27</v>
      </c>
      <c r="X1105" s="460">
        <v>15.35</v>
      </c>
      <c r="Y1105" s="461"/>
      <c r="Z1105" s="459">
        <f>IF(V1105&lt;&gt;"",VLOOKUP(V1105,'DON GIA'!$A$1:$D$346,4,0),"")</f>
        <v>854777</v>
      </c>
      <c r="AA1105" s="459">
        <f t="shared" si="210"/>
        <v>13120826.949999999</v>
      </c>
      <c r="AB1105" s="452"/>
      <c r="AC1105" s="452" t="s">
        <v>116</v>
      </c>
      <c r="AD1105" s="452" t="s">
        <v>30</v>
      </c>
      <c r="AE1105" s="452" t="s">
        <v>41</v>
      </c>
      <c r="AF1105" s="452" t="s">
        <v>450</v>
      </c>
      <c r="AG1105" s="453"/>
      <c r="AH1105" s="452" t="s">
        <v>578</v>
      </c>
      <c r="AI1105" s="452" t="s">
        <v>560</v>
      </c>
      <c r="AJ1105" s="452">
        <v>1</v>
      </c>
      <c r="AK1105" s="459">
        <f>IF(AH1105&lt;&gt;"",VLOOKUP(AH1105,'DON GIA'!$M$1:$P$9,4,0),"")</f>
        <v>13000000</v>
      </c>
      <c r="AL1105" s="459">
        <f t="shared" si="196"/>
        <v>13000000</v>
      </c>
      <c r="AM1105" s="453"/>
      <c r="AN1105" s="456"/>
      <c r="AO1105" s="449" t="str">
        <f t="shared" si="208"/>
        <v/>
      </c>
      <c r="AP1105" s="463" t="s">
        <v>503</v>
      </c>
      <c r="AQ1105" s="462"/>
    </row>
    <row r="1106" spans="1:43" ht="252" outlineLevel="2">
      <c r="A1106" s="455" t="e">
        <f>IF(C1105&lt;&gt;"",$C$8:C1105,A1105)</f>
        <v>#VALUE!</v>
      </c>
      <c r="B1106" s="443" t="str">
        <f>IF(C1106&lt;&gt;"",COUNTA($C$8:C1106),"")</f>
        <v/>
      </c>
      <c r="C1106" s="443"/>
      <c r="D1106" s="452"/>
      <c r="E1106" s="453"/>
      <c r="F1106" s="453"/>
      <c r="G1106" s="453"/>
      <c r="H1106" s="453"/>
      <c r="I1106" s="453"/>
      <c r="J1106" s="453"/>
      <c r="K1106" s="456"/>
      <c r="L1106" s="457"/>
      <c r="M1106" s="458" t="str">
        <f>IF(K1106&lt;&gt;"",VLOOKUP(K1106,'DON GIA'!$S$1:$U$19,3,0),"")</f>
        <v/>
      </c>
      <c r="N1106" s="458" t="str">
        <f>IF(K1106&lt;&gt;"",VLOOKUP(K1106,'DON GIA'!$S$1:$V$19,4,0),"")</f>
        <v/>
      </c>
      <c r="O1106" s="458" t="str">
        <f t="shared" si="194"/>
        <v/>
      </c>
      <c r="P1106" s="458" t="str">
        <f t="shared" si="195"/>
        <v/>
      </c>
      <c r="Q1106" s="452" t="s">
        <v>192</v>
      </c>
      <c r="R1106" s="453" t="s">
        <v>44</v>
      </c>
      <c r="S1106" s="453">
        <v>1</v>
      </c>
      <c r="T1106" s="459">
        <f>IF(Q1106&lt;&gt;"",VLOOKUP(Q1106,'DON GIA'!$H$1:$K$103,4,0),"")</f>
        <v>1713000</v>
      </c>
      <c r="U1106" s="459">
        <f t="shared" si="209"/>
        <v>1713000</v>
      </c>
      <c r="V1106" s="456" t="s">
        <v>1063</v>
      </c>
      <c r="W1106" s="453" t="s">
        <v>27</v>
      </c>
      <c r="X1106" s="460">
        <f>59.41-3.36</f>
        <v>56.05</v>
      </c>
      <c r="Y1106" s="461"/>
      <c r="Z1106" s="459">
        <f>IF(V1106&lt;&gt;"",VLOOKUP(V1106,'DON GIA'!$A$1:$D$346,4,0),"")</f>
        <v>3941166</v>
      </c>
      <c r="AA1106" s="459">
        <f t="shared" si="210"/>
        <v>220902354.29999998</v>
      </c>
      <c r="AB1106" s="452"/>
      <c r="AC1106" s="452" t="s">
        <v>29</v>
      </c>
      <c r="AD1106" s="452" t="s">
        <v>30</v>
      </c>
      <c r="AE1106" s="452" t="s">
        <v>31</v>
      </c>
      <c r="AF1106" s="452" t="s">
        <v>32</v>
      </c>
      <c r="AG1106" s="453"/>
      <c r="AH1106" s="452"/>
      <c r="AI1106" s="452"/>
      <c r="AJ1106" s="452"/>
      <c r="AK1106" s="459" t="str">
        <f>IF(AH1106&lt;&gt;"",VLOOKUP(AH1106,'DON GIA'!$M$1:$P$9,4,0),"")</f>
        <v/>
      </c>
      <c r="AL1106" s="459" t="str">
        <f t="shared" si="196"/>
        <v/>
      </c>
      <c r="AM1106" s="453"/>
      <c r="AN1106" s="456"/>
      <c r="AO1106" s="449" t="str">
        <f t="shared" si="208"/>
        <v/>
      </c>
      <c r="AP1106" s="463" t="s">
        <v>504</v>
      </c>
      <c r="AQ1106" s="462"/>
    </row>
    <row r="1107" spans="1:43" ht="189" outlineLevel="2">
      <c r="A1107" s="455" t="e">
        <f>IF(C1106&lt;&gt;"",$C$8:C1106,A1106)</f>
        <v>#VALUE!</v>
      </c>
      <c r="B1107" s="443" t="str">
        <f>IF(C1107&lt;&gt;"",COUNTA($C$8:C1107),"")</f>
        <v/>
      </c>
      <c r="C1107" s="443"/>
      <c r="D1107" s="452"/>
      <c r="E1107" s="453"/>
      <c r="F1107" s="453"/>
      <c r="G1107" s="453"/>
      <c r="H1107" s="453"/>
      <c r="I1107" s="453"/>
      <c r="J1107" s="453"/>
      <c r="K1107" s="456"/>
      <c r="L1107" s="457"/>
      <c r="M1107" s="458" t="str">
        <f>IF(K1107&lt;&gt;"",VLOOKUP(K1107,'DON GIA'!$S$1:$U$19,3,0),"")</f>
        <v/>
      </c>
      <c r="N1107" s="458" t="str">
        <f>IF(K1107&lt;&gt;"",VLOOKUP(K1107,'DON GIA'!$S$1:$V$19,4,0),"")</f>
        <v/>
      </c>
      <c r="O1107" s="458" t="str">
        <f t="shared" si="194"/>
        <v/>
      </c>
      <c r="P1107" s="458" t="str">
        <f t="shared" si="195"/>
        <v/>
      </c>
      <c r="Q1107" s="452" t="s">
        <v>193</v>
      </c>
      <c r="R1107" s="453" t="s">
        <v>44</v>
      </c>
      <c r="S1107" s="453">
        <v>1</v>
      </c>
      <c r="T1107" s="459">
        <f>IF(Q1107&lt;&gt;"",VLOOKUP(Q1107,'DON GIA'!$H$1:$K$103,4,0),"")</f>
        <v>2400000</v>
      </c>
      <c r="U1107" s="459">
        <f t="shared" si="209"/>
        <v>2400000</v>
      </c>
      <c r="V1107" s="456" t="s">
        <v>1260</v>
      </c>
      <c r="W1107" s="453" t="s">
        <v>27</v>
      </c>
      <c r="X1107" s="460">
        <v>3.36</v>
      </c>
      <c r="Y1107" s="461"/>
      <c r="Z1107" s="459">
        <f>IF(V1107&lt;&gt;"",VLOOKUP(V1107,'DON GIA'!$A$1:$D$346,4,0),"")</f>
        <v>3487132</v>
      </c>
      <c r="AA1107" s="459">
        <f t="shared" si="210"/>
        <v>11716763.52</v>
      </c>
      <c r="AB1107" s="452"/>
      <c r="AC1107" s="452" t="s">
        <v>194</v>
      </c>
      <c r="AD1107" s="452" t="s">
        <v>30</v>
      </c>
      <c r="AE1107" s="452" t="s">
        <v>31</v>
      </c>
      <c r="AF1107" s="452" t="s">
        <v>34</v>
      </c>
      <c r="AG1107" s="453"/>
      <c r="AH1107" s="452"/>
      <c r="AI1107" s="452"/>
      <c r="AJ1107" s="452"/>
      <c r="AK1107" s="459" t="str">
        <f>IF(AH1107&lt;&gt;"",VLOOKUP(AH1107,'DON GIA'!$M$1:$P$9,4,0),"")</f>
        <v/>
      </c>
      <c r="AL1107" s="459" t="str">
        <f t="shared" si="196"/>
        <v/>
      </c>
      <c r="AM1107" s="453"/>
      <c r="AN1107" s="456"/>
      <c r="AO1107" s="449" t="str">
        <f t="shared" si="208"/>
        <v/>
      </c>
      <c r="AP1107" s="463" t="s">
        <v>505</v>
      </c>
      <c r="AQ1107" s="462"/>
    </row>
    <row r="1108" spans="1:43" ht="157.5" outlineLevel="2">
      <c r="A1108" s="455" t="e">
        <f>IF(C1107&lt;&gt;"",$C$8:C1107,A1107)</f>
        <v>#VALUE!</v>
      </c>
      <c r="B1108" s="443" t="str">
        <f>IF(C1108&lt;&gt;"",COUNTA($C$8:C1108),"")</f>
        <v/>
      </c>
      <c r="C1108" s="443"/>
      <c r="D1108" s="452"/>
      <c r="E1108" s="453"/>
      <c r="F1108" s="453"/>
      <c r="G1108" s="453"/>
      <c r="H1108" s="453"/>
      <c r="I1108" s="453"/>
      <c r="J1108" s="453"/>
      <c r="K1108" s="456"/>
      <c r="L1108" s="457"/>
      <c r="M1108" s="458" t="str">
        <f>IF(K1108&lt;&gt;"",VLOOKUP(K1108,'DON GIA'!$S$1:$U$19,3,0),"")</f>
        <v/>
      </c>
      <c r="N1108" s="458" t="str">
        <f>IF(K1108&lt;&gt;"",VLOOKUP(K1108,'DON GIA'!$S$1:$V$19,4,0),"")</f>
        <v/>
      </c>
      <c r="O1108" s="458" t="str">
        <f t="shared" ref="O1108:O1175" si="211">IF(K1108&lt;&gt;"",L1108*M1108,"")</f>
        <v/>
      </c>
      <c r="P1108" s="458" t="str">
        <f t="shared" ref="P1108:P1175" si="212">IF(K1108&lt;&gt;"",L1108*N1108,"")</f>
        <v/>
      </c>
      <c r="Q1108" s="452" t="s">
        <v>132</v>
      </c>
      <c r="R1108" s="453" t="s">
        <v>44</v>
      </c>
      <c r="S1108" s="453">
        <v>1</v>
      </c>
      <c r="T1108" s="459">
        <f>IF(Q1108&lt;&gt;"",VLOOKUP(Q1108,'DON GIA'!$H$1:$K$103,4,0),"")</f>
        <v>293000</v>
      </c>
      <c r="U1108" s="459">
        <f t="shared" si="209"/>
        <v>293000</v>
      </c>
      <c r="V1108" s="456" t="s">
        <v>1261</v>
      </c>
      <c r="W1108" s="453" t="s">
        <v>27</v>
      </c>
      <c r="X1108" s="460">
        <f>59.41-55.77</f>
        <v>3.6399999999999935</v>
      </c>
      <c r="Y1108" s="461"/>
      <c r="Z1108" s="459">
        <f>IF(V1108&lt;&gt;"",VLOOKUP(V1108,'DON GIA'!$A$1:$D$346,4,0),"")</f>
        <v>10655885</v>
      </c>
      <c r="AA1108" s="459">
        <f t="shared" si="210"/>
        <v>38787421.399999931</v>
      </c>
      <c r="AB1108" s="452"/>
      <c r="AC1108" s="452"/>
      <c r="AD1108" s="452"/>
      <c r="AE1108" s="452"/>
      <c r="AF1108" s="452"/>
      <c r="AG1108" s="453"/>
      <c r="AH1108" s="452"/>
      <c r="AI1108" s="452"/>
      <c r="AJ1108" s="452"/>
      <c r="AK1108" s="459" t="str">
        <f>IF(AH1108&lt;&gt;"",VLOOKUP(AH1108,'DON GIA'!$M$1:$P$9,4,0),"")</f>
        <v/>
      </c>
      <c r="AL1108" s="459" t="str">
        <f t="shared" ref="AL1108:AL1175" si="213">IF(AH1108&lt;&gt;"",AJ1108*AK1108,"")</f>
        <v/>
      </c>
      <c r="AM1108" s="453"/>
      <c r="AN1108" s="456"/>
      <c r="AO1108" s="449" t="str">
        <f t="shared" si="208"/>
        <v/>
      </c>
      <c r="AP1108" s="463" t="s">
        <v>506</v>
      </c>
      <c r="AQ1108" s="462"/>
    </row>
    <row r="1109" spans="1:43" ht="157.5" outlineLevel="2">
      <c r="A1109" s="455" t="e">
        <f>IF(C1108&lt;&gt;"",$C$8:C1108,A1108)</f>
        <v>#VALUE!</v>
      </c>
      <c r="B1109" s="443" t="str">
        <f>IF(C1109&lt;&gt;"",COUNTA($C$8:C1109),"")</f>
        <v/>
      </c>
      <c r="C1109" s="443"/>
      <c r="D1109" s="452"/>
      <c r="E1109" s="453"/>
      <c r="F1109" s="453"/>
      <c r="G1109" s="453"/>
      <c r="H1109" s="453"/>
      <c r="I1109" s="453"/>
      <c r="J1109" s="453"/>
      <c r="K1109" s="456"/>
      <c r="L1109" s="457"/>
      <c r="M1109" s="458" t="str">
        <f>IF(K1109&lt;&gt;"",VLOOKUP(K1109,'DON GIA'!$S$1:$U$19,3,0),"")</f>
        <v/>
      </c>
      <c r="N1109" s="458" t="str">
        <f>IF(K1109&lt;&gt;"",VLOOKUP(K1109,'DON GIA'!$S$1:$V$19,4,0),"")</f>
        <v/>
      </c>
      <c r="O1109" s="458" t="str">
        <f t="shared" si="211"/>
        <v/>
      </c>
      <c r="P1109" s="458" t="str">
        <f t="shared" si="212"/>
        <v/>
      </c>
      <c r="Q1109" s="452" t="s">
        <v>35</v>
      </c>
      <c r="R1109" s="453"/>
      <c r="S1109" s="453"/>
      <c r="T1109" s="459" t="str">
        <f>IF(Q1109&lt;&gt;"",VLOOKUP(Q1109,'DON GIA'!$H$1:$K$103,4,0),"")</f>
        <v/>
      </c>
      <c r="U1109" s="459" t="str">
        <f t="shared" si="209"/>
        <v/>
      </c>
      <c r="V1109" s="456" t="s">
        <v>1030</v>
      </c>
      <c r="W1109" s="453" t="s">
        <v>27</v>
      </c>
      <c r="X1109" s="460">
        <v>59.69</v>
      </c>
      <c r="Y1109" s="461"/>
      <c r="Z1109" s="459">
        <f>IF(V1109&lt;&gt;"",VLOOKUP(V1109,'DON GIA'!$A$1:$D$346,4,0),"")</f>
        <v>109890</v>
      </c>
      <c r="AA1109" s="459">
        <f t="shared" si="210"/>
        <v>6559334.0999999996</v>
      </c>
      <c r="AB1109" s="452"/>
      <c r="AC1109" s="452"/>
      <c r="AD1109" s="452"/>
      <c r="AE1109" s="452"/>
      <c r="AF1109" s="452"/>
      <c r="AG1109" s="453"/>
      <c r="AH1109" s="452"/>
      <c r="AI1109" s="452"/>
      <c r="AJ1109" s="452"/>
      <c r="AK1109" s="459" t="str">
        <f>IF(AH1109&lt;&gt;"",VLOOKUP(AH1109,'DON GIA'!$M$1:$P$9,4,0),"")</f>
        <v/>
      </c>
      <c r="AL1109" s="459" t="str">
        <f t="shared" si="213"/>
        <v/>
      </c>
      <c r="AM1109" s="453"/>
      <c r="AN1109" s="456"/>
      <c r="AO1109" s="449" t="str">
        <f t="shared" si="208"/>
        <v/>
      </c>
      <c r="AP1109" s="468" t="s">
        <v>347</v>
      </c>
      <c r="AQ1109" s="462"/>
    </row>
    <row r="1110" spans="1:43" ht="63" outlineLevel="2">
      <c r="A1110" s="455" t="e">
        <f>IF(C1109&lt;&gt;"",$C$8:C1109,A1109)</f>
        <v>#VALUE!</v>
      </c>
      <c r="B1110" s="443" t="str">
        <f>IF(C1110&lt;&gt;"",COUNTA($C$8:C1110),"")</f>
        <v/>
      </c>
      <c r="C1110" s="443"/>
      <c r="D1110" s="452"/>
      <c r="E1110" s="453"/>
      <c r="F1110" s="453"/>
      <c r="G1110" s="453"/>
      <c r="H1110" s="453"/>
      <c r="I1110" s="453"/>
      <c r="J1110" s="453"/>
      <c r="K1110" s="456"/>
      <c r="L1110" s="457"/>
      <c r="M1110" s="458" t="str">
        <f>IF(K1110&lt;&gt;"",VLOOKUP(K1110,'DON GIA'!$S$1:$U$19,3,0),"")</f>
        <v/>
      </c>
      <c r="N1110" s="458" t="str">
        <f>IF(K1110&lt;&gt;"",VLOOKUP(K1110,'DON GIA'!$S$1:$V$19,4,0),"")</f>
        <v/>
      </c>
      <c r="O1110" s="458" t="str">
        <f t="shared" si="211"/>
        <v/>
      </c>
      <c r="P1110" s="458" t="str">
        <f t="shared" si="212"/>
        <v/>
      </c>
      <c r="Q1110" s="452" t="s">
        <v>35</v>
      </c>
      <c r="R1110" s="453"/>
      <c r="S1110" s="453"/>
      <c r="T1110" s="459" t="str">
        <f>IF(Q1110&lt;&gt;"",VLOOKUP(Q1110,'DON GIA'!$H$1:$K$103,4,0),"")</f>
        <v/>
      </c>
      <c r="U1110" s="459" t="str">
        <f t="shared" si="209"/>
        <v/>
      </c>
      <c r="V1110" s="456" t="s">
        <v>1024</v>
      </c>
      <c r="W1110" s="453" t="s">
        <v>27</v>
      </c>
      <c r="X1110" s="460">
        <v>1.74</v>
      </c>
      <c r="Y1110" s="461"/>
      <c r="Z1110" s="459">
        <f>IF(V1110&lt;&gt;"",VLOOKUP(V1110,'DON GIA'!$A$1:$D$346,4,0),"")</f>
        <v>138443</v>
      </c>
      <c r="AA1110" s="459">
        <f t="shared" si="210"/>
        <v>240890.82</v>
      </c>
      <c r="AB1110" s="452"/>
      <c r="AC1110" s="452"/>
      <c r="AD1110" s="452"/>
      <c r="AE1110" s="452"/>
      <c r="AF1110" s="452"/>
      <c r="AG1110" s="453"/>
      <c r="AH1110" s="452"/>
      <c r="AI1110" s="452"/>
      <c r="AJ1110" s="452"/>
      <c r="AK1110" s="459" t="str">
        <f>IF(AH1110&lt;&gt;"",VLOOKUP(AH1110,'DON GIA'!$M$1:$P$9,4,0),"")</f>
        <v/>
      </c>
      <c r="AL1110" s="459" t="str">
        <f t="shared" si="213"/>
        <v/>
      </c>
      <c r="AM1110" s="453"/>
      <c r="AN1110" s="456"/>
      <c r="AO1110" s="449" t="str">
        <f t="shared" si="208"/>
        <v/>
      </c>
      <c r="AP1110" s="456"/>
      <c r="AQ1110" s="462"/>
    </row>
    <row r="1111" spans="1:43" ht="94.5" outlineLevel="2">
      <c r="A1111" s="455" t="e">
        <f>IF(C1110&lt;&gt;"",$C$8:C1110,A1110)</f>
        <v>#VALUE!</v>
      </c>
      <c r="B1111" s="443" t="str">
        <f>IF(C1111&lt;&gt;"",COUNTA($C$8:C1111),"")</f>
        <v/>
      </c>
      <c r="C1111" s="443"/>
      <c r="D1111" s="452"/>
      <c r="E1111" s="453"/>
      <c r="F1111" s="453"/>
      <c r="G1111" s="453"/>
      <c r="H1111" s="453"/>
      <c r="I1111" s="453"/>
      <c r="J1111" s="453"/>
      <c r="K1111" s="456"/>
      <c r="L1111" s="457"/>
      <c r="M1111" s="458" t="str">
        <f>IF(K1111&lt;&gt;"",VLOOKUP(K1111,'DON GIA'!$S$1:$U$19,3,0),"")</f>
        <v/>
      </c>
      <c r="N1111" s="458" t="str">
        <f>IF(K1111&lt;&gt;"",VLOOKUP(K1111,'DON GIA'!$S$1:$V$19,4,0),"")</f>
        <v/>
      </c>
      <c r="O1111" s="458" t="str">
        <f t="shared" si="211"/>
        <v/>
      </c>
      <c r="P1111" s="458" t="str">
        <f t="shared" si="212"/>
        <v/>
      </c>
      <c r="Q1111" s="452" t="s">
        <v>35</v>
      </c>
      <c r="R1111" s="453"/>
      <c r="S1111" s="453"/>
      <c r="T1111" s="459" t="str">
        <f>IF(Q1111&lt;&gt;"",VLOOKUP(Q1111,'DON GIA'!$H$1:$K$103,4,0),"")</f>
        <v/>
      </c>
      <c r="U1111" s="459" t="str">
        <f t="shared" si="209"/>
        <v/>
      </c>
      <c r="V1111" s="456" t="s">
        <v>1166</v>
      </c>
      <c r="W1111" s="453" t="s">
        <v>27</v>
      </c>
      <c r="X1111" s="460">
        <v>28.08</v>
      </c>
      <c r="Y1111" s="461"/>
      <c r="Z1111" s="459">
        <f>IF(V1111&lt;&gt;"",VLOOKUP(V1111,'DON GIA'!$A$1:$D$346,4,0),"")</f>
        <v>1238791</v>
      </c>
      <c r="AA1111" s="459">
        <f t="shared" si="210"/>
        <v>34785251.280000001</v>
      </c>
      <c r="AB1111" s="452"/>
      <c r="AC1111" s="452"/>
      <c r="AD1111" s="452"/>
      <c r="AE1111" s="452"/>
      <c r="AF1111" s="452"/>
      <c r="AG1111" s="453"/>
      <c r="AH1111" s="452"/>
      <c r="AI1111" s="452"/>
      <c r="AJ1111" s="452"/>
      <c r="AK1111" s="459" t="str">
        <f>IF(AH1111&lt;&gt;"",VLOOKUP(AH1111,'DON GIA'!$M$1:$P$9,4,0),"")</f>
        <v/>
      </c>
      <c r="AL1111" s="459" t="str">
        <f t="shared" si="213"/>
        <v/>
      </c>
      <c r="AM1111" s="453"/>
      <c r="AN1111" s="456"/>
      <c r="AO1111" s="449" t="str">
        <f t="shared" si="208"/>
        <v/>
      </c>
      <c r="AP1111" s="456"/>
      <c r="AQ1111" s="462"/>
    </row>
    <row r="1112" spans="1:43" ht="63" outlineLevel="2">
      <c r="A1112" s="455" t="e">
        <f>IF(C1111&lt;&gt;"",$C$8:C1111,A1111)</f>
        <v>#VALUE!</v>
      </c>
      <c r="B1112" s="443" t="str">
        <f>IF(C1112&lt;&gt;"",COUNTA($C$8:C1112),"")</f>
        <v/>
      </c>
      <c r="C1112" s="443"/>
      <c r="D1112" s="452"/>
      <c r="E1112" s="453"/>
      <c r="F1112" s="453"/>
      <c r="G1112" s="453"/>
      <c r="H1112" s="453"/>
      <c r="I1112" s="453"/>
      <c r="J1112" s="453"/>
      <c r="K1112" s="456"/>
      <c r="L1112" s="457"/>
      <c r="M1112" s="458" t="str">
        <f>IF(K1112&lt;&gt;"",VLOOKUP(K1112,'DON GIA'!$S$1:$U$19,3,0),"")</f>
        <v/>
      </c>
      <c r="N1112" s="458" t="str">
        <f>IF(K1112&lt;&gt;"",VLOOKUP(K1112,'DON GIA'!$S$1:$V$19,4,0),"")</f>
        <v/>
      </c>
      <c r="O1112" s="458" t="str">
        <f t="shared" si="211"/>
        <v/>
      </c>
      <c r="P1112" s="458" t="str">
        <f t="shared" si="212"/>
        <v/>
      </c>
      <c r="Q1112" s="452" t="s">
        <v>35</v>
      </c>
      <c r="R1112" s="453"/>
      <c r="S1112" s="453"/>
      <c r="T1112" s="459" t="str">
        <f>IF(Q1112&lt;&gt;"",VLOOKUP(Q1112,'DON GIA'!$H$1:$K$103,4,0),"")</f>
        <v/>
      </c>
      <c r="U1112" s="459" t="str">
        <f t="shared" si="209"/>
        <v/>
      </c>
      <c r="V1112" s="456" t="s">
        <v>1262</v>
      </c>
      <c r="W1112" s="453" t="s">
        <v>27</v>
      </c>
      <c r="X1112" s="460">
        <v>3.68</v>
      </c>
      <c r="Y1112" s="461"/>
      <c r="Z1112" s="459">
        <f>IF(V1112&lt;&gt;"",VLOOKUP(V1112,'DON GIA'!$A$1:$D$346,4,0),"")</f>
        <v>282038</v>
      </c>
      <c r="AA1112" s="459">
        <f t="shared" si="210"/>
        <v>1037899.8400000001</v>
      </c>
      <c r="AB1112" s="452"/>
      <c r="AC1112" s="452"/>
      <c r="AD1112" s="452"/>
      <c r="AE1112" s="452"/>
      <c r="AF1112" s="452"/>
      <c r="AG1112" s="453"/>
      <c r="AH1112" s="452"/>
      <c r="AI1112" s="452"/>
      <c r="AJ1112" s="452"/>
      <c r="AK1112" s="459" t="str">
        <f>IF(AH1112&lt;&gt;"",VLOOKUP(AH1112,'DON GIA'!$M$1:$P$9,4,0),"")</f>
        <v/>
      </c>
      <c r="AL1112" s="459" t="str">
        <f t="shared" si="213"/>
        <v/>
      </c>
      <c r="AM1112" s="453"/>
      <c r="AN1112" s="456"/>
      <c r="AO1112" s="449" t="str">
        <f t="shared" si="208"/>
        <v/>
      </c>
      <c r="AP1112" s="456"/>
      <c r="AQ1112" s="462"/>
    </row>
    <row r="1113" spans="1:43" ht="63" outlineLevel="2">
      <c r="A1113" s="455" t="e">
        <f>IF(C1112&lt;&gt;"",$C$8:C1112,A1112)</f>
        <v>#VALUE!</v>
      </c>
      <c r="B1113" s="443" t="str">
        <f>IF(C1113&lt;&gt;"",COUNTA($C$8:C1113),"")</f>
        <v/>
      </c>
      <c r="C1113" s="443"/>
      <c r="D1113" s="452"/>
      <c r="E1113" s="453"/>
      <c r="F1113" s="453"/>
      <c r="G1113" s="453"/>
      <c r="H1113" s="453"/>
      <c r="I1113" s="453"/>
      <c r="J1113" s="453"/>
      <c r="K1113" s="456"/>
      <c r="L1113" s="457"/>
      <c r="M1113" s="458" t="str">
        <f>IF(K1113&lt;&gt;"",VLOOKUP(K1113,'DON GIA'!$S$1:$U$19,3,0),"")</f>
        <v/>
      </c>
      <c r="N1113" s="458" t="str">
        <f>IF(K1113&lt;&gt;"",VLOOKUP(K1113,'DON GIA'!$S$1:$V$19,4,0),"")</f>
        <v/>
      </c>
      <c r="O1113" s="458" t="str">
        <f t="shared" si="211"/>
        <v/>
      </c>
      <c r="P1113" s="458" t="str">
        <f t="shared" si="212"/>
        <v/>
      </c>
      <c r="Q1113" s="452" t="s">
        <v>35</v>
      </c>
      <c r="R1113" s="453"/>
      <c r="S1113" s="453"/>
      <c r="T1113" s="459" t="str">
        <f>IF(Q1113&lt;&gt;"",VLOOKUP(Q1113,'DON GIA'!$H$1:$K$103,4,0),"")</f>
        <v/>
      </c>
      <c r="U1113" s="459" t="str">
        <f t="shared" si="209"/>
        <v/>
      </c>
      <c r="V1113" s="456" t="s">
        <v>1263</v>
      </c>
      <c r="W1113" s="453" t="s">
        <v>27</v>
      </c>
      <c r="X1113" s="460">
        <v>2.25</v>
      </c>
      <c r="Y1113" s="461"/>
      <c r="Z1113" s="459">
        <f>IF(V1113&lt;&gt;"",VLOOKUP(V1113,'DON GIA'!$A$1:$D$346,4,0),"")</f>
        <v>1606736</v>
      </c>
      <c r="AA1113" s="459">
        <f t="shared" si="210"/>
        <v>3615156</v>
      </c>
      <c r="AB1113" s="452"/>
      <c r="AC1113" s="452"/>
      <c r="AD1113" s="452"/>
      <c r="AE1113" s="452"/>
      <c r="AF1113" s="452"/>
      <c r="AG1113" s="453"/>
      <c r="AH1113" s="452"/>
      <c r="AI1113" s="452"/>
      <c r="AJ1113" s="452"/>
      <c r="AK1113" s="459" t="str">
        <f>IF(AH1113&lt;&gt;"",VLOOKUP(AH1113,'DON GIA'!$M$1:$P$9,4,0),"")</f>
        <v/>
      </c>
      <c r="AL1113" s="459" t="str">
        <f t="shared" si="213"/>
        <v/>
      </c>
      <c r="AM1113" s="453"/>
      <c r="AN1113" s="456"/>
      <c r="AO1113" s="449" t="str">
        <f t="shared" si="208"/>
        <v/>
      </c>
      <c r="AP1113" s="456"/>
      <c r="AQ1113" s="462"/>
    </row>
    <row r="1114" spans="1:43" ht="63" outlineLevel="2">
      <c r="A1114" s="455" t="e">
        <f>IF(C1113&lt;&gt;"",$C$8:C1113,A1113)</f>
        <v>#VALUE!</v>
      </c>
      <c r="B1114" s="443" t="str">
        <f>IF(C1114&lt;&gt;"",COUNTA($C$8:C1114),"")</f>
        <v/>
      </c>
      <c r="C1114" s="443"/>
      <c r="D1114" s="452"/>
      <c r="E1114" s="453"/>
      <c r="F1114" s="453"/>
      <c r="G1114" s="453"/>
      <c r="H1114" s="453"/>
      <c r="I1114" s="453"/>
      <c r="J1114" s="453"/>
      <c r="K1114" s="456"/>
      <c r="L1114" s="457"/>
      <c r="M1114" s="458" t="str">
        <f>IF(K1114&lt;&gt;"",VLOOKUP(K1114,'DON GIA'!$S$1:$U$19,3,0),"")</f>
        <v/>
      </c>
      <c r="N1114" s="458" t="str">
        <f>IF(K1114&lt;&gt;"",VLOOKUP(K1114,'DON GIA'!$S$1:$V$19,4,0),"")</f>
        <v/>
      </c>
      <c r="O1114" s="458" t="str">
        <f t="shared" si="211"/>
        <v/>
      </c>
      <c r="P1114" s="458" t="str">
        <f t="shared" si="212"/>
        <v/>
      </c>
      <c r="Q1114" s="452" t="s">
        <v>35</v>
      </c>
      <c r="R1114" s="453"/>
      <c r="S1114" s="453"/>
      <c r="T1114" s="459" t="str">
        <f>IF(Q1114&lt;&gt;"",VLOOKUP(Q1114,'DON GIA'!$H$1:$K$103,4,0),"")</f>
        <v/>
      </c>
      <c r="U1114" s="459" t="str">
        <f t="shared" si="209"/>
        <v/>
      </c>
      <c r="V1114" s="456" t="s">
        <v>1009</v>
      </c>
      <c r="W1114" s="453" t="s">
        <v>27</v>
      </c>
      <c r="X1114" s="460">
        <v>3.74</v>
      </c>
      <c r="Y1114" s="461"/>
      <c r="Z1114" s="459">
        <f>IF(V1114&lt;&gt;"",VLOOKUP(V1114,'DON GIA'!$A$1:$D$346,4,0),"")</f>
        <v>282038</v>
      </c>
      <c r="AA1114" s="459">
        <f t="shared" si="210"/>
        <v>1054822.1200000001</v>
      </c>
      <c r="AB1114" s="452"/>
      <c r="AC1114" s="452"/>
      <c r="AD1114" s="452"/>
      <c r="AE1114" s="452"/>
      <c r="AF1114" s="452"/>
      <c r="AG1114" s="453"/>
      <c r="AH1114" s="452"/>
      <c r="AI1114" s="452"/>
      <c r="AJ1114" s="452"/>
      <c r="AK1114" s="459" t="str">
        <f>IF(AH1114&lt;&gt;"",VLOOKUP(AH1114,'DON GIA'!$M$1:$P$9,4,0),"")</f>
        <v/>
      </c>
      <c r="AL1114" s="459" t="str">
        <f t="shared" si="213"/>
        <v/>
      </c>
      <c r="AM1114" s="453"/>
      <c r="AN1114" s="456"/>
      <c r="AO1114" s="449" t="str">
        <f t="shared" si="208"/>
        <v/>
      </c>
      <c r="AP1114" s="456"/>
      <c r="AQ1114" s="462"/>
    </row>
    <row r="1115" spans="1:43" ht="63" outlineLevel="2">
      <c r="A1115" s="455" t="e">
        <f>IF(C1114&lt;&gt;"",$C$8:C1114,A1114)</f>
        <v>#VALUE!</v>
      </c>
      <c r="B1115" s="443" t="str">
        <f>IF(C1115&lt;&gt;"",COUNTA($C$8:C1115),"")</f>
        <v/>
      </c>
      <c r="C1115" s="443"/>
      <c r="D1115" s="452"/>
      <c r="E1115" s="453"/>
      <c r="F1115" s="453"/>
      <c r="G1115" s="453"/>
      <c r="H1115" s="453"/>
      <c r="I1115" s="453"/>
      <c r="J1115" s="453"/>
      <c r="K1115" s="456"/>
      <c r="L1115" s="457"/>
      <c r="M1115" s="458" t="str">
        <f>IF(K1115&lt;&gt;"",VLOOKUP(K1115,'DON GIA'!$S$1:$U$19,3,0),"")</f>
        <v/>
      </c>
      <c r="N1115" s="458" t="str">
        <f>IF(K1115&lt;&gt;"",VLOOKUP(K1115,'DON GIA'!$S$1:$V$19,4,0),"")</f>
        <v/>
      </c>
      <c r="O1115" s="458" t="str">
        <f t="shared" si="211"/>
        <v/>
      </c>
      <c r="P1115" s="458" t="str">
        <f t="shared" si="212"/>
        <v/>
      </c>
      <c r="Q1115" s="452" t="s">
        <v>35</v>
      </c>
      <c r="R1115" s="453"/>
      <c r="S1115" s="453"/>
      <c r="T1115" s="459" t="str">
        <f>IF(Q1115&lt;&gt;"",VLOOKUP(Q1115,'DON GIA'!$H$1:$K$103,4,0),"")</f>
        <v/>
      </c>
      <c r="U1115" s="459" t="str">
        <f t="shared" si="209"/>
        <v/>
      </c>
      <c r="V1115" s="456" t="s">
        <v>1264</v>
      </c>
      <c r="W1115" s="453" t="s">
        <v>27</v>
      </c>
      <c r="X1115" s="460">
        <v>4.25</v>
      </c>
      <c r="Y1115" s="461"/>
      <c r="Z1115" s="459">
        <f>IF(V1115&lt;&gt;"",VLOOKUP(V1115,'DON GIA'!$A$1:$D$346,4,0),"")</f>
        <v>282038</v>
      </c>
      <c r="AA1115" s="459">
        <f t="shared" si="210"/>
        <v>1198661.5</v>
      </c>
      <c r="AB1115" s="452"/>
      <c r="AC1115" s="452"/>
      <c r="AD1115" s="452"/>
      <c r="AE1115" s="452"/>
      <c r="AF1115" s="452"/>
      <c r="AG1115" s="453"/>
      <c r="AH1115" s="452"/>
      <c r="AI1115" s="452"/>
      <c r="AJ1115" s="452"/>
      <c r="AK1115" s="459" t="str">
        <f>IF(AH1115&lt;&gt;"",VLOOKUP(AH1115,'DON GIA'!$M$1:$P$9,4,0),"")</f>
        <v/>
      </c>
      <c r="AL1115" s="459" t="str">
        <f t="shared" si="213"/>
        <v/>
      </c>
      <c r="AM1115" s="453"/>
      <c r="AN1115" s="456"/>
      <c r="AO1115" s="449" t="str">
        <f t="shared" si="208"/>
        <v/>
      </c>
      <c r="AP1115" s="456"/>
      <c r="AQ1115" s="462"/>
    </row>
    <row r="1116" spans="1:43" ht="63" outlineLevel="2">
      <c r="A1116" s="455" t="e">
        <f>IF(C1115&lt;&gt;"",$C$8:C1115,A1115)</f>
        <v>#VALUE!</v>
      </c>
      <c r="B1116" s="443" t="str">
        <f>IF(C1116&lt;&gt;"",COUNTA($C$8:C1116),"")</f>
        <v/>
      </c>
      <c r="C1116" s="443"/>
      <c r="D1116" s="452"/>
      <c r="E1116" s="453"/>
      <c r="F1116" s="453"/>
      <c r="G1116" s="453"/>
      <c r="H1116" s="453"/>
      <c r="I1116" s="453"/>
      <c r="J1116" s="453"/>
      <c r="K1116" s="456"/>
      <c r="L1116" s="457"/>
      <c r="M1116" s="458" t="str">
        <f>IF(K1116&lt;&gt;"",VLOOKUP(K1116,'DON GIA'!$S$1:$U$19,3,0),"")</f>
        <v/>
      </c>
      <c r="N1116" s="458" t="str">
        <f>IF(K1116&lt;&gt;"",VLOOKUP(K1116,'DON GIA'!$S$1:$V$19,4,0),"")</f>
        <v/>
      </c>
      <c r="O1116" s="458" t="str">
        <f t="shared" si="211"/>
        <v/>
      </c>
      <c r="P1116" s="458" t="str">
        <f t="shared" si="212"/>
        <v/>
      </c>
      <c r="Q1116" s="452" t="s">
        <v>35</v>
      </c>
      <c r="R1116" s="453"/>
      <c r="S1116" s="453"/>
      <c r="T1116" s="459" t="str">
        <f>IF(Q1116&lt;&gt;"",VLOOKUP(Q1116,'DON GIA'!$H$1:$K$103,4,0),"")</f>
        <v/>
      </c>
      <c r="U1116" s="459" t="str">
        <f t="shared" si="209"/>
        <v/>
      </c>
      <c r="V1116" s="456" t="s">
        <v>1265</v>
      </c>
      <c r="W1116" s="453" t="s">
        <v>27</v>
      </c>
      <c r="X1116" s="460">
        <v>2.08</v>
      </c>
      <c r="Y1116" s="461"/>
      <c r="Z1116" s="459">
        <f>IF(V1116&lt;&gt;"",VLOOKUP(V1116,'DON GIA'!$A$1:$D$346,4,0),"")</f>
        <v>282038</v>
      </c>
      <c r="AA1116" s="459">
        <f t="shared" si="210"/>
        <v>586639.04</v>
      </c>
      <c r="AB1116" s="452"/>
      <c r="AC1116" s="452"/>
      <c r="AD1116" s="452"/>
      <c r="AE1116" s="452"/>
      <c r="AF1116" s="452"/>
      <c r="AG1116" s="453"/>
      <c r="AH1116" s="452"/>
      <c r="AI1116" s="452"/>
      <c r="AJ1116" s="452"/>
      <c r="AK1116" s="459" t="str">
        <f>IF(AH1116&lt;&gt;"",VLOOKUP(AH1116,'DON GIA'!$M$1:$P$9,4,0),"")</f>
        <v/>
      </c>
      <c r="AL1116" s="459" t="str">
        <f t="shared" si="213"/>
        <v/>
      </c>
      <c r="AM1116" s="453"/>
      <c r="AN1116" s="456"/>
      <c r="AO1116" s="449" t="str">
        <f t="shared" si="208"/>
        <v/>
      </c>
      <c r="AP1116" s="456"/>
      <c r="AQ1116" s="462"/>
    </row>
    <row r="1117" spans="1:43" ht="94.5" outlineLevel="2">
      <c r="A1117" s="455" t="e">
        <f>IF(C1116&lt;&gt;"",$C$8:C1116,A1116)</f>
        <v>#VALUE!</v>
      </c>
      <c r="B1117" s="443" t="str">
        <f>IF(C1117&lt;&gt;"",COUNTA($C$8:C1117),"")</f>
        <v/>
      </c>
      <c r="C1117" s="443"/>
      <c r="D1117" s="452"/>
      <c r="E1117" s="453"/>
      <c r="F1117" s="453"/>
      <c r="G1117" s="453"/>
      <c r="H1117" s="453"/>
      <c r="I1117" s="453"/>
      <c r="J1117" s="453"/>
      <c r="K1117" s="456"/>
      <c r="L1117" s="457"/>
      <c r="M1117" s="458" t="str">
        <f>IF(K1117&lt;&gt;"",VLOOKUP(K1117,'DON GIA'!$S$1:$U$19,3,0),"")</f>
        <v/>
      </c>
      <c r="N1117" s="458" t="str">
        <f>IF(K1117&lt;&gt;"",VLOOKUP(K1117,'DON GIA'!$S$1:$V$19,4,0),"")</f>
        <v/>
      </c>
      <c r="O1117" s="458" t="str">
        <f t="shared" si="211"/>
        <v/>
      </c>
      <c r="P1117" s="458" t="str">
        <f t="shared" si="212"/>
        <v/>
      </c>
      <c r="Q1117" s="452" t="s">
        <v>35</v>
      </c>
      <c r="R1117" s="453"/>
      <c r="S1117" s="453"/>
      <c r="T1117" s="459" t="str">
        <f>IF(Q1117&lt;&gt;"",VLOOKUP(Q1117,'DON GIA'!$H$1:$K$103,4,0),"")</f>
        <v/>
      </c>
      <c r="U1117" s="459" t="str">
        <f t="shared" si="209"/>
        <v/>
      </c>
      <c r="V1117" s="456" t="s">
        <v>1049</v>
      </c>
      <c r="W1117" s="453" t="s">
        <v>42</v>
      </c>
      <c r="X1117" s="460">
        <v>1</v>
      </c>
      <c r="Y1117" s="461"/>
      <c r="Z1117" s="459">
        <f>IF(V1117&lt;&gt;"",VLOOKUP(V1117,'DON GIA'!$A$1:$D$346,4,0),"")</f>
        <v>3793079</v>
      </c>
      <c r="AA1117" s="459">
        <f t="shared" si="210"/>
        <v>3793079</v>
      </c>
      <c r="AB1117" s="452"/>
      <c r="AC1117" s="452"/>
      <c r="AD1117" s="452"/>
      <c r="AE1117" s="452"/>
      <c r="AF1117" s="452"/>
      <c r="AG1117" s="453"/>
      <c r="AH1117" s="452"/>
      <c r="AI1117" s="452"/>
      <c r="AJ1117" s="452"/>
      <c r="AK1117" s="459" t="str">
        <f>IF(AH1117&lt;&gt;"",VLOOKUP(AH1117,'DON GIA'!$M$1:$P$9,4,0),"")</f>
        <v/>
      </c>
      <c r="AL1117" s="459" t="str">
        <f t="shared" si="213"/>
        <v/>
      </c>
      <c r="AM1117" s="453"/>
      <c r="AN1117" s="456"/>
      <c r="AO1117" s="449" t="str">
        <f t="shared" si="208"/>
        <v/>
      </c>
      <c r="AP1117" s="456"/>
      <c r="AQ1117" s="462"/>
    </row>
    <row r="1118" spans="1:43" ht="63" outlineLevel="2">
      <c r="A1118" s="455" t="e">
        <f>IF(C1117&lt;&gt;"",$C$8:C1117,A1117)</f>
        <v>#VALUE!</v>
      </c>
      <c r="B1118" s="443" t="str">
        <f>IF(C1118&lt;&gt;"",COUNTA($C$8:C1118),"")</f>
        <v/>
      </c>
      <c r="C1118" s="443"/>
      <c r="D1118" s="452"/>
      <c r="E1118" s="453"/>
      <c r="F1118" s="453"/>
      <c r="G1118" s="453"/>
      <c r="H1118" s="453"/>
      <c r="I1118" s="453"/>
      <c r="J1118" s="453"/>
      <c r="K1118" s="456"/>
      <c r="L1118" s="457"/>
      <c r="M1118" s="458" t="str">
        <f>IF(K1118&lt;&gt;"",VLOOKUP(K1118,'DON GIA'!$S$1:$U$19,3,0),"")</f>
        <v/>
      </c>
      <c r="N1118" s="458" t="str">
        <f>IF(K1118&lt;&gt;"",VLOOKUP(K1118,'DON GIA'!$S$1:$V$19,4,0),"")</f>
        <v/>
      </c>
      <c r="O1118" s="458" t="str">
        <f t="shared" si="211"/>
        <v/>
      </c>
      <c r="P1118" s="458" t="str">
        <f t="shared" si="212"/>
        <v/>
      </c>
      <c r="Q1118" s="452" t="s">
        <v>35</v>
      </c>
      <c r="R1118" s="453"/>
      <c r="S1118" s="453"/>
      <c r="T1118" s="459" t="str">
        <f>IF(Q1118&lt;&gt;"",VLOOKUP(Q1118,'DON GIA'!$H$1:$K$103,4,0),"")</f>
        <v/>
      </c>
      <c r="U1118" s="459" t="str">
        <f t="shared" si="209"/>
        <v/>
      </c>
      <c r="V1118" s="456" t="s">
        <v>1019</v>
      </c>
      <c r="W1118" s="453" t="s">
        <v>27</v>
      </c>
      <c r="X1118" s="460">
        <v>15.35</v>
      </c>
      <c r="Y1118" s="461"/>
      <c r="Z1118" s="459">
        <f>IF(V1118&lt;&gt;"",VLOOKUP(V1118,'DON GIA'!$A$1:$D$346,4,0),"")</f>
        <v>330817</v>
      </c>
      <c r="AA1118" s="459">
        <f t="shared" si="210"/>
        <v>5078040.95</v>
      </c>
      <c r="AB1118" s="452"/>
      <c r="AC1118" s="452"/>
      <c r="AD1118" s="452"/>
      <c r="AE1118" s="452"/>
      <c r="AF1118" s="452"/>
      <c r="AG1118" s="453"/>
      <c r="AH1118" s="452"/>
      <c r="AI1118" s="452"/>
      <c r="AJ1118" s="452"/>
      <c r="AK1118" s="459" t="str">
        <f>IF(AH1118&lt;&gt;"",VLOOKUP(AH1118,'DON GIA'!$M$1:$P$9,4,0),"")</f>
        <v/>
      </c>
      <c r="AL1118" s="459" t="str">
        <f t="shared" si="213"/>
        <v/>
      </c>
      <c r="AM1118" s="453"/>
      <c r="AN1118" s="456"/>
      <c r="AO1118" s="449" t="str">
        <f t="shared" si="208"/>
        <v/>
      </c>
      <c r="AP1118" s="456"/>
      <c r="AQ1118" s="462"/>
    </row>
    <row r="1119" spans="1:43" ht="31.5" outlineLevel="2">
      <c r="A1119" s="455" t="e">
        <f>IF(C1118&lt;&gt;"",$C$8:C1118,A1118)</f>
        <v>#VALUE!</v>
      </c>
      <c r="B1119" s="443" t="str">
        <f>IF(C1119&lt;&gt;"",COUNTA($C$8:C1119),"")</f>
        <v/>
      </c>
      <c r="C1119" s="443"/>
      <c r="D1119" s="452"/>
      <c r="E1119" s="453"/>
      <c r="F1119" s="453"/>
      <c r="G1119" s="453"/>
      <c r="H1119" s="453"/>
      <c r="I1119" s="453"/>
      <c r="J1119" s="453"/>
      <c r="K1119" s="456"/>
      <c r="L1119" s="457"/>
      <c r="M1119" s="458" t="str">
        <f>IF(K1119&lt;&gt;"",VLOOKUP(K1119,'DON GIA'!$S$1:$U$19,3,0),"")</f>
        <v/>
      </c>
      <c r="N1119" s="458" t="str">
        <f>IF(K1119&lt;&gt;"",VLOOKUP(K1119,'DON GIA'!$S$1:$V$19,4,0),"")</f>
        <v/>
      </c>
      <c r="O1119" s="458" t="str">
        <f t="shared" si="211"/>
        <v/>
      </c>
      <c r="P1119" s="458" t="str">
        <f t="shared" si="212"/>
        <v/>
      </c>
      <c r="Q1119" s="452" t="s">
        <v>35</v>
      </c>
      <c r="R1119" s="453"/>
      <c r="S1119" s="453"/>
      <c r="T1119" s="459" t="str">
        <f>IF(Q1119&lt;&gt;"",VLOOKUP(Q1119,'DON GIA'!$H$1:$K$103,4,0),"")</f>
        <v/>
      </c>
      <c r="U1119" s="459" t="str">
        <f t="shared" si="209"/>
        <v/>
      </c>
      <c r="V1119" s="456"/>
      <c r="W1119" s="453"/>
      <c r="X1119" s="460"/>
      <c r="Y1119" s="461"/>
      <c r="Z1119" s="459" t="str">
        <f>IF(V1119&lt;&gt;"",VLOOKUP(V1119,'DON GIA'!$A$1:$D$346,4,0),"")</f>
        <v/>
      </c>
      <c r="AA1119" s="459" t="str">
        <f t="shared" si="210"/>
        <v/>
      </c>
      <c r="AB1119" s="452"/>
      <c r="AC1119" s="452"/>
      <c r="AD1119" s="452"/>
      <c r="AE1119" s="452"/>
      <c r="AF1119" s="452"/>
      <c r="AG1119" s="453"/>
      <c r="AH1119" s="452"/>
      <c r="AI1119" s="452"/>
      <c r="AJ1119" s="452"/>
      <c r="AK1119" s="459" t="str">
        <f>IF(AH1119&lt;&gt;"",VLOOKUP(AH1119,'DON GIA'!$M$1:$P$9,4,0),"")</f>
        <v/>
      </c>
      <c r="AL1119" s="459" t="str">
        <f t="shared" si="213"/>
        <v/>
      </c>
      <c r="AM1119" s="453"/>
      <c r="AN1119" s="456"/>
      <c r="AO1119" s="449" t="str">
        <f t="shared" si="208"/>
        <v/>
      </c>
      <c r="AP1119" s="456"/>
      <c r="AQ1119" s="462"/>
    </row>
    <row r="1120" spans="1:43" ht="31.5" outlineLevel="2">
      <c r="A1120" s="455" t="e">
        <f>IF(C1119&lt;&gt;"",$C$8:C1119,A1119)</f>
        <v>#VALUE!</v>
      </c>
      <c r="B1120" s="443" t="str">
        <f>IF(C1120&lt;&gt;"",COUNTA($C$8:C1120),"")</f>
        <v/>
      </c>
      <c r="C1120" s="443"/>
      <c r="D1120" s="444"/>
      <c r="E1120" s="453"/>
      <c r="F1120" s="453"/>
      <c r="G1120" s="453"/>
      <c r="H1120" s="453"/>
      <c r="I1120" s="453"/>
      <c r="J1120" s="453"/>
      <c r="K1120" s="456"/>
      <c r="L1120" s="457"/>
      <c r="M1120" s="458" t="str">
        <f>IF(K1120&lt;&gt;"",VLOOKUP(K1120,'DON GIA'!$S$1:$U$19,3,0),"")</f>
        <v/>
      </c>
      <c r="N1120" s="458" t="str">
        <f>IF(K1120&lt;&gt;"",VLOOKUP(K1120,'DON GIA'!$S$1:$V$19,4,0),"")</f>
        <v/>
      </c>
      <c r="O1120" s="458" t="str">
        <f t="shared" si="211"/>
        <v/>
      </c>
      <c r="P1120" s="458" t="str">
        <f t="shared" si="212"/>
        <v/>
      </c>
      <c r="Q1120" s="452" t="s">
        <v>35</v>
      </c>
      <c r="R1120" s="453"/>
      <c r="S1120" s="453"/>
      <c r="T1120" s="459" t="str">
        <f>IF(Q1120&lt;&gt;"",VLOOKUP(Q1120,'DON GIA'!$H$1:$K$103,4,0),"")</f>
        <v/>
      </c>
      <c r="U1120" s="459" t="str">
        <f t="shared" si="209"/>
        <v/>
      </c>
      <c r="V1120" s="456"/>
      <c r="W1120" s="453"/>
      <c r="X1120" s="460"/>
      <c r="Y1120" s="461"/>
      <c r="Z1120" s="459" t="str">
        <f>IF(V1120&lt;&gt;"",VLOOKUP(V1120,'DON GIA'!$A$1:$D$346,4,0),"")</f>
        <v/>
      </c>
      <c r="AA1120" s="459" t="str">
        <f t="shared" si="210"/>
        <v/>
      </c>
      <c r="AB1120" s="452"/>
      <c r="AC1120" s="452"/>
      <c r="AD1120" s="452"/>
      <c r="AE1120" s="452"/>
      <c r="AF1120" s="452"/>
      <c r="AG1120" s="453"/>
      <c r="AH1120" s="452"/>
      <c r="AI1120" s="452"/>
      <c r="AJ1120" s="452"/>
      <c r="AK1120" s="459" t="str">
        <f>IF(AH1120&lt;&gt;"",VLOOKUP(AH1120,'DON GIA'!$M$1:$P$9,4,0),"")</f>
        <v/>
      </c>
      <c r="AL1120" s="459" t="str">
        <f t="shared" si="213"/>
        <v/>
      </c>
      <c r="AM1120" s="453"/>
      <c r="AN1120" s="456"/>
      <c r="AO1120" s="449" t="str">
        <f t="shared" si="208"/>
        <v/>
      </c>
      <c r="AP1120" s="456"/>
      <c r="AQ1120" s="462"/>
    </row>
    <row r="1121" spans="1:43" ht="62.25" outlineLevel="1">
      <c r="A1121" s="410" t="s">
        <v>785</v>
      </c>
      <c r="B1121" s="443">
        <f>IF(C1121&lt;&gt;"",COUNTA($C$8:C1121),"")</f>
        <v>76</v>
      </c>
      <c r="C1121" s="443">
        <v>468</v>
      </c>
      <c r="D1121" s="444" t="s">
        <v>451</v>
      </c>
      <c r="E1121" s="445"/>
      <c r="F1121" s="445"/>
      <c r="G1121" s="445"/>
      <c r="H1121" s="445"/>
      <c r="I1121" s="445"/>
      <c r="J1121" s="445"/>
      <c r="K1121" s="446"/>
      <c r="L1121" s="447">
        <f>SUBTOTAL(9,L1122:L1137)</f>
        <v>85</v>
      </c>
      <c r="M1121" s="448"/>
      <c r="N1121" s="448"/>
      <c r="O1121" s="448">
        <f>SUBTOTAL(9,O1122:O1137)</f>
        <v>142715000</v>
      </c>
      <c r="P1121" s="448">
        <f>SUBTOTAL(9,P1122:P1137)</f>
        <v>0</v>
      </c>
      <c r="Q1121" s="444"/>
      <c r="R1121" s="445"/>
      <c r="S1121" s="445">
        <f>SUBTOTAL(9,S1122:S1137)</f>
        <v>0</v>
      </c>
      <c r="T1121" s="449"/>
      <c r="U1121" s="449">
        <f>SUBTOTAL(9,U1122:U1137)</f>
        <v>0</v>
      </c>
      <c r="V1121" s="446"/>
      <c r="W1121" s="445"/>
      <c r="X1121" s="450">
        <f>SUBTOTAL(9,X1122:X1137)</f>
        <v>157.768</v>
      </c>
      <c r="Y1121" s="451">
        <f>SUBTOTAL(9,Y1122:Y1137)</f>
        <v>0</v>
      </c>
      <c r="Z1121" s="449"/>
      <c r="AA1121" s="449">
        <f>SUBTOTAL(9,AA1122:AA1137)</f>
        <v>348772494.69400001</v>
      </c>
      <c r="AB1121" s="452"/>
      <c r="AC1121" s="452"/>
      <c r="AD1121" s="452"/>
      <c r="AE1121" s="452"/>
      <c r="AF1121" s="452"/>
      <c r="AG1121" s="453"/>
      <c r="AH1121" s="452"/>
      <c r="AI1121" s="444"/>
      <c r="AJ1121" s="444">
        <f>SUBTOTAL(9,AJ1122:AJ1137)</f>
        <v>0</v>
      </c>
      <c r="AK1121" s="449"/>
      <c r="AL1121" s="449">
        <f>SUBTOTAL(9,AL1122:AL1137)</f>
        <v>0</v>
      </c>
      <c r="AM1121" s="445"/>
      <c r="AN1121" s="446">
        <f>SUBTOTAL(9,AN1122:AN1137)</f>
        <v>0</v>
      </c>
      <c r="AO1121" s="449">
        <f t="shared" si="208"/>
        <v>491487494.69400001</v>
      </c>
      <c r="AP1121" s="517"/>
      <c r="AQ1121" s="423"/>
    </row>
    <row r="1122" spans="1:43" ht="219.75" outlineLevel="2">
      <c r="A1122" s="455" t="e">
        <f>IF(C1121&lt;&gt;"",$C$8:C1121,A1120)</f>
        <v>#VALUE!</v>
      </c>
      <c r="B1122" s="443" t="str">
        <f>IF(C1122&lt;&gt;"",COUNTA($C$8:C1122),"")</f>
        <v/>
      </c>
      <c r="C1122" s="443"/>
      <c r="D1122" s="452" t="s">
        <v>452</v>
      </c>
      <c r="E1122" s="453">
        <v>1</v>
      </c>
      <c r="F1122" s="453"/>
      <c r="G1122" s="453">
        <v>478</v>
      </c>
      <c r="H1122" s="453">
        <v>79</v>
      </c>
      <c r="I1122" s="453" t="s">
        <v>223</v>
      </c>
      <c r="J1122" s="453" t="s">
        <v>224</v>
      </c>
      <c r="K1122" s="456" t="s">
        <v>973</v>
      </c>
      <c r="L1122" s="457">
        <v>85</v>
      </c>
      <c r="M1122" s="458">
        <f>IF(K1122&lt;&gt;"",VLOOKUP(K1122,'DON GIA'!$S$1:$U$19,3,0),"")</f>
        <v>1679000</v>
      </c>
      <c r="N1122" s="458">
        <f>IF(K1122&lt;&gt;"",VLOOKUP(K1122,'DON GIA'!$S$1:$V$19,4,0),"")</f>
        <v>0</v>
      </c>
      <c r="O1122" s="458">
        <f t="shared" si="211"/>
        <v>142715000</v>
      </c>
      <c r="P1122" s="458">
        <f t="shared" si="212"/>
        <v>0</v>
      </c>
      <c r="Q1122" s="452" t="s">
        <v>35</v>
      </c>
      <c r="R1122" s="453"/>
      <c r="S1122" s="453"/>
      <c r="T1122" s="459" t="str">
        <f>IF(Q1122&lt;&gt;"",VLOOKUP(Q1122,'DON GIA'!$H$1:$K$103,4,0),"")</f>
        <v/>
      </c>
      <c r="U1122" s="459" t="str">
        <f t="shared" ref="U1122:U1137" si="214">IF(Q1122&lt;&gt;"",IF(ISNUMBER(T1122),S1122*T1122,""),"")</f>
        <v/>
      </c>
      <c r="V1122" s="456" t="s">
        <v>1005</v>
      </c>
      <c r="W1122" s="453" t="s">
        <v>27</v>
      </c>
      <c r="X1122" s="460">
        <v>48.34</v>
      </c>
      <c r="Y1122" s="461"/>
      <c r="Z1122" s="459">
        <f>IF(V1122&lt;&gt;"",VLOOKUP(V1122,'DON GIA'!$A$1:$D$346,4,0),"")</f>
        <v>5559129</v>
      </c>
      <c r="AA1122" s="459">
        <f t="shared" ref="AA1122:AA1137" si="215">IF(V1122&lt;&gt;"",IF(ISNUMBER(Z1122),X1122*Z1122,""),"")</f>
        <v>268728295.86000001</v>
      </c>
      <c r="AB1122" s="452" t="s">
        <v>28</v>
      </c>
      <c r="AC1122" s="452" t="s">
        <v>29</v>
      </c>
      <c r="AD1122" s="452" t="s">
        <v>30</v>
      </c>
      <c r="AE1122" s="452" t="s">
        <v>31</v>
      </c>
      <c r="AF1122" s="452" t="s">
        <v>34</v>
      </c>
      <c r="AG1122" s="453" t="s">
        <v>33</v>
      </c>
      <c r="AH1122" s="452"/>
      <c r="AI1122" s="452"/>
      <c r="AJ1122" s="452"/>
      <c r="AK1122" s="459" t="str">
        <f>IF(AH1122&lt;&gt;"",VLOOKUP(AH1122,'DON GIA'!$M$1:$P$9,4,0),"")</f>
        <v/>
      </c>
      <c r="AL1122" s="459" t="str">
        <f t="shared" si="213"/>
        <v/>
      </c>
      <c r="AM1122" s="453"/>
      <c r="AN1122" s="456"/>
      <c r="AO1122" s="449" t="str">
        <f t="shared" si="208"/>
        <v/>
      </c>
      <c r="AP1122" s="517" t="s">
        <v>1891</v>
      </c>
      <c r="AQ1122" s="462"/>
    </row>
    <row r="1123" spans="1:43" ht="257.25" outlineLevel="2">
      <c r="A1123" s="455" t="e">
        <f>IF(C1122&lt;&gt;"",$C$8:C1122,A1122)</f>
        <v>#VALUE!</v>
      </c>
      <c r="B1123" s="443" t="str">
        <f>IF(C1123&lt;&gt;"",COUNTA($C$8:C1123),"")</f>
        <v/>
      </c>
      <c r="C1123" s="443"/>
      <c r="D1123" s="452" t="s">
        <v>71</v>
      </c>
      <c r="E1123" s="453"/>
      <c r="F1123" s="453"/>
      <c r="G1123" s="453"/>
      <c r="H1123" s="453"/>
      <c r="I1123" s="453"/>
      <c r="J1123" s="453"/>
      <c r="K1123" s="456"/>
      <c r="L1123" s="457"/>
      <c r="M1123" s="458" t="str">
        <f>IF(K1123&lt;&gt;"",VLOOKUP(K1123,'DON GIA'!$S$1:$U$19,3,0),"")</f>
        <v/>
      </c>
      <c r="N1123" s="458" t="str">
        <f>IF(K1123&lt;&gt;"",VLOOKUP(K1123,'DON GIA'!$S$1:$V$19,4,0),"")</f>
        <v/>
      </c>
      <c r="O1123" s="458" t="str">
        <f t="shared" si="211"/>
        <v/>
      </c>
      <c r="P1123" s="458" t="str">
        <f t="shared" si="212"/>
        <v/>
      </c>
      <c r="Q1123" s="452" t="s">
        <v>35</v>
      </c>
      <c r="R1123" s="453"/>
      <c r="S1123" s="453"/>
      <c r="T1123" s="459" t="str">
        <f>IF(Q1123&lt;&gt;"",VLOOKUP(Q1123,'DON GIA'!$H$1:$K$103,4,0),"")</f>
        <v/>
      </c>
      <c r="U1123" s="459" t="str">
        <f t="shared" si="214"/>
        <v/>
      </c>
      <c r="V1123" s="456" t="s">
        <v>1078</v>
      </c>
      <c r="W1123" s="453" t="s">
        <v>27</v>
      </c>
      <c r="X1123" s="460">
        <v>29.76</v>
      </c>
      <c r="Y1123" s="461"/>
      <c r="Z1123" s="459">
        <f>IF(V1123&lt;&gt;"",VLOOKUP(V1123,'DON GIA'!$A$1:$D$346,4,0),"")</f>
        <v>854777</v>
      </c>
      <c r="AA1123" s="459">
        <f t="shared" si="215"/>
        <v>25438163.52</v>
      </c>
      <c r="AB1123" s="452"/>
      <c r="AC1123" s="452" t="s">
        <v>29</v>
      </c>
      <c r="AD1123" s="452" t="s">
        <v>30</v>
      </c>
      <c r="AE1123" s="452" t="s">
        <v>41</v>
      </c>
      <c r="AF1123" s="452" t="s">
        <v>32</v>
      </c>
      <c r="AG1123" s="453" t="s">
        <v>41</v>
      </c>
      <c r="AH1123" s="452"/>
      <c r="AI1123" s="452"/>
      <c r="AJ1123" s="452"/>
      <c r="AK1123" s="459" t="str">
        <f>IF(AH1123&lt;&gt;"",VLOOKUP(AH1123,'DON GIA'!$M$1:$P$9,4,0),"")</f>
        <v/>
      </c>
      <c r="AL1123" s="459" t="str">
        <f t="shared" si="213"/>
        <v/>
      </c>
      <c r="AM1123" s="453"/>
      <c r="AN1123" s="456"/>
      <c r="AO1123" s="449" t="str">
        <f t="shared" si="208"/>
        <v/>
      </c>
      <c r="AP1123" s="516" t="s">
        <v>1892</v>
      </c>
      <c r="AQ1123" s="462"/>
    </row>
    <row r="1124" spans="1:43" ht="346.5" outlineLevel="2">
      <c r="A1124" s="455" t="e">
        <f>IF(C1123&lt;&gt;"",$C$8:C1123,A1123)</f>
        <v>#VALUE!</v>
      </c>
      <c r="B1124" s="443" t="str">
        <f>IF(C1124&lt;&gt;"",COUNTA($C$8:C1124),"")</f>
        <v/>
      </c>
      <c r="C1124" s="443"/>
      <c r="D1124" s="452"/>
      <c r="E1124" s="453"/>
      <c r="F1124" s="453"/>
      <c r="G1124" s="453"/>
      <c r="H1124" s="453"/>
      <c r="I1124" s="453"/>
      <c r="J1124" s="453"/>
      <c r="K1124" s="456"/>
      <c r="L1124" s="457"/>
      <c r="M1124" s="458" t="str">
        <f>IF(K1124&lt;&gt;"",VLOOKUP(K1124,'DON GIA'!$S$1:$U$19,3,0),"")</f>
        <v/>
      </c>
      <c r="N1124" s="458" t="str">
        <f>IF(K1124&lt;&gt;"",VLOOKUP(K1124,'DON GIA'!$S$1:$V$19,4,0),"")</f>
        <v/>
      </c>
      <c r="O1124" s="458" t="str">
        <f t="shared" si="211"/>
        <v/>
      </c>
      <c r="P1124" s="458" t="str">
        <f t="shared" si="212"/>
        <v/>
      </c>
      <c r="Q1124" s="452" t="s">
        <v>35</v>
      </c>
      <c r="R1124" s="453"/>
      <c r="S1124" s="453"/>
      <c r="T1124" s="459" t="str">
        <f>IF(Q1124&lt;&gt;"",VLOOKUP(Q1124,'DON GIA'!$H$1:$K$103,4,0),"")</f>
        <v/>
      </c>
      <c r="U1124" s="459" t="str">
        <f t="shared" si="214"/>
        <v/>
      </c>
      <c r="V1124" s="456" t="s">
        <v>1141</v>
      </c>
      <c r="W1124" s="453" t="s">
        <v>27</v>
      </c>
      <c r="X1124" s="460">
        <v>2.5499999999999998</v>
      </c>
      <c r="Y1124" s="461"/>
      <c r="Z1124" s="459">
        <f>IF(V1124&lt;&gt;"",VLOOKUP(V1124,'DON GIA'!$A$1:$D$346,4,0),"")</f>
        <v>10375629</v>
      </c>
      <c r="AA1124" s="459">
        <f t="shared" si="215"/>
        <v>26457853.949999999</v>
      </c>
      <c r="AB1124" s="452"/>
      <c r="AC1124" s="452"/>
      <c r="AD1124" s="452"/>
      <c r="AE1124" s="452" t="s">
        <v>31</v>
      </c>
      <c r="AF1124" s="452"/>
      <c r="AG1124" s="453" t="s">
        <v>219</v>
      </c>
      <c r="AH1124" s="452"/>
      <c r="AI1124" s="452"/>
      <c r="AJ1124" s="452"/>
      <c r="AK1124" s="459" t="str">
        <f>IF(AH1124&lt;&gt;"",VLOOKUP(AH1124,'DON GIA'!$M$1:$P$9,4,0),"")</f>
        <v/>
      </c>
      <c r="AL1124" s="459" t="str">
        <f t="shared" si="213"/>
        <v/>
      </c>
      <c r="AM1124" s="453"/>
      <c r="AN1124" s="456"/>
      <c r="AO1124" s="449" t="str">
        <f t="shared" si="208"/>
        <v/>
      </c>
      <c r="AP1124" s="516" t="s">
        <v>546</v>
      </c>
      <c r="AQ1124" s="462"/>
    </row>
    <row r="1125" spans="1:43" ht="157.5" outlineLevel="2">
      <c r="A1125" s="455" t="e">
        <f>IF(C1124&lt;&gt;"",$C$8:C1124,A1124)</f>
        <v>#VALUE!</v>
      </c>
      <c r="B1125" s="443" t="str">
        <f>IF(C1125&lt;&gt;"",COUNTA($C$8:C1125),"")</f>
        <v/>
      </c>
      <c r="C1125" s="443"/>
      <c r="D1125" s="452"/>
      <c r="E1125" s="453"/>
      <c r="F1125" s="453"/>
      <c r="G1125" s="453"/>
      <c r="H1125" s="453"/>
      <c r="I1125" s="453"/>
      <c r="J1125" s="453"/>
      <c r="K1125" s="456"/>
      <c r="L1125" s="457"/>
      <c r="M1125" s="458" t="str">
        <f>IF(K1125&lt;&gt;"",VLOOKUP(K1125,'DON GIA'!$S$1:$U$19,3,0),"")</f>
        <v/>
      </c>
      <c r="N1125" s="458" t="str">
        <f>IF(K1125&lt;&gt;"",VLOOKUP(K1125,'DON GIA'!$S$1:$V$19,4,0),"")</f>
        <v/>
      </c>
      <c r="O1125" s="458" t="str">
        <f t="shared" si="211"/>
        <v/>
      </c>
      <c r="P1125" s="458" t="str">
        <f t="shared" si="212"/>
        <v/>
      </c>
      <c r="Q1125" s="452" t="s">
        <v>35</v>
      </c>
      <c r="R1125" s="453"/>
      <c r="S1125" s="453"/>
      <c r="T1125" s="459" t="str">
        <f>IF(Q1125&lt;&gt;"",VLOOKUP(Q1125,'DON GIA'!$H$1:$K$103,4,0),"")</f>
        <v/>
      </c>
      <c r="U1125" s="459" t="str">
        <f t="shared" si="214"/>
        <v/>
      </c>
      <c r="V1125" s="456" t="s">
        <v>1266</v>
      </c>
      <c r="W1125" s="453" t="s">
        <v>27</v>
      </c>
      <c r="X1125" s="460">
        <v>4.3499999999999996</v>
      </c>
      <c r="Y1125" s="461"/>
      <c r="Z1125" s="459">
        <f>IF(V1125&lt;&gt;"",VLOOKUP(V1125,'DON GIA'!$A$1:$D$346,4,0),"")</f>
        <v>2613835</v>
      </c>
      <c r="AA1125" s="459">
        <f t="shared" si="215"/>
        <v>11370182.25</v>
      </c>
      <c r="AB1125" s="452"/>
      <c r="AC1125" s="452"/>
      <c r="AD1125" s="452"/>
      <c r="AE1125" s="452"/>
      <c r="AF1125" s="452"/>
      <c r="AG1125" s="453"/>
      <c r="AH1125" s="452"/>
      <c r="AI1125" s="452"/>
      <c r="AJ1125" s="452"/>
      <c r="AK1125" s="459" t="str">
        <f>IF(AH1125&lt;&gt;"",VLOOKUP(AH1125,'DON GIA'!$M$1:$P$9,4,0),"")</f>
        <v/>
      </c>
      <c r="AL1125" s="459" t="str">
        <f t="shared" si="213"/>
        <v/>
      </c>
      <c r="AM1125" s="453"/>
      <c r="AN1125" s="456"/>
      <c r="AO1125" s="449" t="str">
        <f t="shared" si="208"/>
        <v/>
      </c>
      <c r="AP1125" s="516" t="s">
        <v>537</v>
      </c>
      <c r="AQ1125" s="462"/>
    </row>
    <row r="1126" spans="1:43" ht="157.5" outlineLevel="2">
      <c r="A1126" s="455" t="e">
        <f>IF(C1125&lt;&gt;"",$C$8:C1125,A1125)</f>
        <v>#VALUE!</v>
      </c>
      <c r="B1126" s="443" t="str">
        <f>IF(C1126&lt;&gt;"",COUNTA($C$8:C1126),"")</f>
        <v/>
      </c>
      <c r="C1126" s="443"/>
      <c r="D1126" s="452"/>
      <c r="E1126" s="453"/>
      <c r="F1126" s="453"/>
      <c r="G1126" s="453"/>
      <c r="H1126" s="453"/>
      <c r="I1126" s="453"/>
      <c r="J1126" s="453"/>
      <c r="K1126" s="456"/>
      <c r="L1126" s="457"/>
      <c r="M1126" s="458" t="str">
        <f>IF(K1126&lt;&gt;"",VLOOKUP(K1126,'DON GIA'!$S$1:$U$19,3,0),"")</f>
        <v/>
      </c>
      <c r="N1126" s="458" t="str">
        <f>IF(K1126&lt;&gt;"",VLOOKUP(K1126,'DON GIA'!$S$1:$V$19,4,0),"")</f>
        <v/>
      </c>
      <c r="O1126" s="458" t="str">
        <f t="shared" si="211"/>
        <v/>
      </c>
      <c r="P1126" s="458" t="str">
        <f t="shared" si="212"/>
        <v/>
      </c>
      <c r="Q1126" s="452" t="s">
        <v>35</v>
      </c>
      <c r="R1126" s="453"/>
      <c r="S1126" s="453"/>
      <c r="T1126" s="459" t="str">
        <f>IF(Q1126&lt;&gt;"",VLOOKUP(Q1126,'DON GIA'!$H$1:$K$103,4,0),"")</f>
        <v/>
      </c>
      <c r="U1126" s="459" t="str">
        <f t="shared" si="214"/>
        <v/>
      </c>
      <c r="V1126" s="456" t="s">
        <v>1145</v>
      </c>
      <c r="W1126" s="453" t="s">
        <v>38</v>
      </c>
      <c r="X1126" s="460">
        <v>0.23799999999999999</v>
      </c>
      <c r="Y1126" s="461"/>
      <c r="Z1126" s="459">
        <f>IF(V1126&lt;&gt;"",VLOOKUP(V1126,'DON GIA'!$A$1:$D$346,4,0),"")</f>
        <v>2523428</v>
      </c>
      <c r="AA1126" s="459">
        <f t="shared" si="215"/>
        <v>600575.86399999994</v>
      </c>
      <c r="AB1126" s="452"/>
      <c r="AC1126" s="452"/>
      <c r="AD1126" s="452"/>
      <c r="AE1126" s="452"/>
      <c r="AF1126" s="452"/>
      <c r="AG1126" s="453"/>
      <c r="AH1126" s="452"/>
      <c r="AI1126" s="452"/>
      <c r="AJ1126" s="452"/>
      <c r="AK1126" s="459" t="str">
        <f>IF(AH1126&lt;&gt;"",VLOOKUP(AH1126,'DON GIA'!$M$1:$P$9,4,0),"")</f>
        <v/>
      </c>
      <c r="AL1126" s="459" t="str">
        <f t="shared" si="213"/>
        <v/>
      </c>
      <c r="AM1126" s="453"/>
      <c r="AN1126" s="456"/>
      <c r="AO1126" s="449" t="str">
        <f t="shared" si="208"/>
        <v/>
      </c>
      <c r="AP1126" s="468" t="s">
        <v>534</v>
      </c>
      <c r="AQ1126" s="462"/>
    </row>
    <row r="1127" spans="1:43" ht="63" outlineLevel="2">
      <c r="A1127" s="455" t="e">
        <f>IF(C1126&lt;&gt;"",$C$8:C1126,A1126)</f>
        <v>#VALUE!</v>
      </c>
      <c r="B1127" s="443" t="str">
        <f>IF(C1127&lt;&gt;"",COUNTA($C$8:C1127),"")</f>
        <v/>
      </c>
      <c r="C1127" s="443"/>
      <c r="D1127" s="452"/>
      <c r="E1127" s="453"/>
      <c r="F1127" s="453"/>
      <c r="G1127" s="453"/>
      <c r="H1127" s="453"/>
      <c r="I1127" s="453"/>
      <c r="J1127" s="453"/>
      <c r="K1127" s="456"/>
      <c r="L1127" s="457"/>
      <c r="M1127" s="458" t="str">
        <f>IF(K1127&lt;&gt;"",VLOOKUP(K1127,'DON GIA'!$S$1:$U$19,3,0),"")</f>
        <v/>
      </c>
      <c r="N1127" s="458" t="str">
        <f>IF(K1127&lt;&gt;"",VLOOKUP(K1127,'DON GIA'!$S$1:$V$19,4,0),"")</f>
        <v/>
      </c>
      <c r="O1127" s="458" t="str">
        <f t="shared" si="211"/>
        <v/>
      </c>
      <c r="P1127" s="458" t="str">
        <f t="shared" si="212"/>
        <v/>
      </c>
      <c r="Q1127" s="452" t="s">
        <v>35</v>
      </c>
      <c r="R1127" s="453"/>
      <c r="S1127" s="453"/>
      <c r="T1127" s="459" t="str">
        <f>IF(Q1127&lt;&gt;"",VLOOKUP(Q1127,'DON GIA'!$H$1:$K$103,4,0),"")</f>
        <v/>
      </c>
      <c r="U1127" s="459" t="str">
        <f t="shared" si="214"/>
        <v/>
      </c>
      <c r="V1127" s="456" t="s">
        <v>1006</v>
      </c>
      <c r="W1127" s="453" t="s">
        <v>27</v>
      </c>
      <c r="X1127" s="460">
        <v>47.79</v>
      </c>
      <c r="Y1127" s="461"/>
      <c r="Z1127" s="459">
        <f>IF(V1127&lt;&gt;"",VLOOKUP(V1127,'DON GIA'!$A$1:$D$346,4,0),"")</f>
        <v>109890</v>
      </c>
      <c r="AA1127" s="459">
        <f t="shared" si="215"/>
        <v>5251643.0999999996</v>
      </c>
      <c r="AB1127" s="452"/>
      <c r="AC1127" s="452"/>
      <c r="AD1127" s="452"/>
      <c r="AE1127" s="452"/>
      <c r="AF1127" s="452"/>
      <c r="AG1127" s="453"/>
      <c r="AH1127" s="452"/>
      <c r="AI1127" s="452"/>
      <c r="AJ1127" s="452"/>
      <c r="AK1127" s="459" t="str">
        <f>IF(AH1127&lt;&gt;"",VLOOKUP(AH1127,'DON GIA'!$M$1:$P$9,4,0),"")</f>
        <v/>
      </c>
      <c r="AL1127" s="459" t="str">
        <f t="shared" si="213"/>
        <v/>
      </c>
      <c r="AM1127" s="453"/>
      <c r="AN1127" s="456"/>
      <c r="AO1127" s="449" t="str">
        <f t="shared" si="208"/>
        <v/>
      </c>
      <c r="AP1127" s="456"/>
      <c r="AQ1127" s="462"/>
    </row>
    <row r="1128" spans="1:43" ht="31.5" outlineLevel="2">
      <c r="A1128" s="455" t="e">
        <f>IF(C1127&lt;&gt;"",$C$8:C1127,A1127)</f>
        <v>#VALUE!</v>
      </c>
      <c r="B1128" s="443" t="str">
        <f>IF(C1128&lt;&gt;"",COUNTA($C$8:C1128),"")</f>
        <v/>
      </c>
      <c r="C1128" s="443"/>
      <c r="D1128" s="452"/>
      <c r="E1128" s="453"/>
      <c r="F1128" s="453"/>
      <c r="G1128" s="453"/>
      <c r="H1128" s="453"/>
      <c r="I1128" s="453"/>
      <c r="J1128" s="453"/>
      <c r="K1128" s="456"/>
      <c r="L1128" s="457"/>
      <c r="M1128" s="458" t="str">
        <f>IF(K1128&lt;&gt;"",VLOOKUP(K1128,'DON GIA'!$S$1:$U$19,3,0),"")</f>
        <v/>
      </c>
      <c r="N1128" s="458" t="str">
        <f>IF(K1128&lt;&gt;"",VLOOKUP(K1128,'DON GIA'!$S$1:$V$19,4,0),"")</f>
        <v/>
      </c>
      <c r="O1128" s="458" t="str">
        <f t="shared" si="211"/>
        <v/>
      </c>
      <c r="P1128" s="458" t="str">
        <f t="shared" si="212"/>
        <v/>
      </c>
      <c r="Q1128" s="452" t="s">
        <v>35</v>
      </c>
      <c r="R1128" s="453"/>
      <c r="S1128" s="453"/>
      <c r="T1128" s="459" t="str">
        <f>IF(Q1128&lt;&gt;"",VLOOKUP(Q1128,'DON GIA'!$H$1:$K$103,4,0),"")</f>
        <v/>
      </c>
      <c r="U1128" s="459" t="str">
        <f t="shared" si="214"/>
        <v/>
      </c>
      <c r="V1128" s="456" t="s">
        <v>1023</v>
      </c>
      <c r="W1128" s="453" t="s">
        <v>38</v>
      </c>
      <c r="X1128" s="460">
        <v>0.15</v>
      </c>
      <c r="Y1128" s="461"/>
      <c r="Z1128" s="459">
        <f>IF(V1128&lt;&gt;"",VLOOKUP(V1128,'DON GIA'!$A$1:$D$346,4,0),"")</f>
        <v>2523428</v>
      </c>
      <c r="AA1128" s="459">
        <f t="shared" si="215"/>
        <v>378514.2</v>
      </c>
      <c r="AB1128" s="452"/>
      <c r="AC1128" s="452"/>
      <c r="AD1128" s="452"/>
      <c r="AE1128" s="452"/>
      <c r="AF1128" s="452"/>
      <c r="AG1128" s="453"/>
      <c r="AH1128" s="452"/>
      <c r="AI1128" s="452"/>
      <c r="AJ1128" s="452"/>
      <c r="AK1128" s="459" t="str">
        <f>IF(AH1128&lt;&gt;"",VLOOKUP(AH1128,'DON GIA'!$M$1:$P$9,4,0),"")</f>
        <v/>
      </c>
      <c r="AL1128" s="459" t="str">
        <f t="shared" si="213"/>
        <v/>
      </c>
      <c r="AM1128" s="453"/>
      <c r="AN1128" s="456"/>
      <c r="AO1128" s="449" t="str">
        <f t="shared" si="208"/>
        <v/>
      </c>
      <c r="AP1128" s="456"/>
      <c r="AQ1128" s="462"/>
    </row>
    <row r="1129" spans="1:43" ht="63" outlineLevel="2">
      <c r="A1129" s="455" t="e">
        <f>IF(C1128&lt;&gt;"",$C$8:C1128,A1128)</f>
        <v>#VALUE!</v>
      </c>
      <c r="B1129" s="443" t="str">
        <f>IF(C1129&lt;&gt;"",COUNTA($C$8:C1129),"")</f>
        <v/>
      </c>
      <c r="C1129" s="443"/>
      <c r="D1129" s="452"/>
      <c r="E1129" s="453"/>
      <c r="F1129" s="453"/>
      <c r="G1129" s="453"/>
      <c r="H1129" s="453"/>
      <c r="I1129" s="453"/>
      <c r="J1129" s="453"/>
      <c r="K1129" s="456"/>
      <c r="L1129" s="457"/>
      <c r="M1129" s="458" t="str">
        <f>IF(K1129&lt;&gt;"",VLOOKUP(K1129,'DON GIA'!$S$1:$U$19,3,0),"")</f>
        <v/>
      </c>
      <c r="N1129" s="458" t="str">
        <f>IF(K1129&lt;&gt;"",VLOOKUP(K1129,'DON GIA'!$S$1:$V$19,4,0),"")</f>
        <v/>
      </c>
      <c r="O1129" s="458" t="str">
        <f t="shared" si="211"/>
        <v/>
      </c>
      <c r="P1129" s="458" t="str">
        <f t="shared" si="212"/>
        <v/>
      </c>
      <c r="Q1129" s="452" t="s">
        <v>35</v>
      </c>
      <c r="R1129" s="453"/>
      <c r="S1129" s="453"/>
      <c r="T1129" s="459" t="str">
        <f>IF(Q1129&lt;&gt;"",VLOOKUP(Q1129,'DON GIA'!$H$1:$K$103,4,0),"")</f>
        <v/>
      </c>
      <c r="U1129" s="459" t="str">
        <f t="shared" si="214"/>
        <v/>
      </c>
      <c r="V1129" s="456" t="s">
        <v>1130</v>
      </c>
      <c r="W1129" s="453" t="s">
        <v>27</v>
      </c>
      <c r="X1129" s="460">
        <v>4.46</v>
      </c>
      <c r="Y1129" s="461"/>
      <c r="Z1129" s="459">
        <f>IF(V1129&lt;&gt;"",VLOOKUP(V1129,'DON GIA'!$A$1:$D$346,4,0),"")</f>
        <v>282038</v>
      </c>
      <c r="AA1129" s="459">
        <f t="shared" si="215"/>
        <v>1257889.48</v>
      </c>
      <c r="AB1129" s="452"/>
      <c r="AC1129" s="452"/>
      <c r="AD1129" s="452"/>
      <c r="AE1129" s="452"/>
      <c r="AF1129" s="452"/>
      <c r="AG1129" s="453"/>
      <c r="AH1129" s="452"/>
      <c r="AI1129" s="452"/>
      <c r="AJ1129" s="452"/>
      <c r="AK1129" s="459" t="str">
        <f>IF(AH1129&lt;&gt;"",VLOOKUP(AH1129,'DON GIA'!$M$1:$P$9,4,0),"")</f>
        <v/>
      </c>
      <c r="AL1129" s="459" t="str">
        <f t="shared" si="213"/>
        <v/>
      </c>
      <c r="AM1129" s="453"/>
      <c r="AN1129" s="456"/>
      <c r="AO1129" s="449" t="str">
        <f t="shared" si="208"/>
        <v/>
      </c>
      <c r="AP1129" s="456"/>
      <c r="AQ1129" s="462"/>
    </row>
    <row r="1130" spans="1:43" ht="94.5" outlineLevel="2">
      <c r="A1130" s="455" t="e">
        <f>IF(C1129&lt;&gt;"",$C$8:C1129,A1129)</f>
        <v>#VALUE!</v>
      </c>
      <c r="B1130" s="443" t="str">
        <f>IF(C1130&lt;&gt;"",COUNTA($C$8:C1130),"")</f>
        <v/>
      </c>
      <c r="C1130" s="443"/>
      <c r="D1130" s="452"/>
      <c r="E1130" s="453"/>
      <c r="F1130" s="453"/>
      <c r="G1130" s="453"/>
      <c r="H1130" s="453"/>
      <c r="I1130" s="453"/>
      <c r="J1130" s="453"/>
      <c r="K1130" s="456"/>
      <c r="L1130" s="457"/>
      <c r="M1130" s="458" t="str">
        <f>IF(K1130&lt;&gt;"",VLOOKUP(K1130,'DON GIA'!$S$1:$U$19,3,0),"")</f>
        <v/>
      </c>
      <c r="N1130" s="458" t="str">
        <f>IF(K1130&lt;&gt;"",VLOOKUP(K1130,'DON GIA'!$S$1:$V$19,4,0),"")</f>
        <v/>
      </c>
      <c r="O1130" s="458" t="str">
        <f t="shared" si="211"/>
        <v/>
      </c>
      <c r="P1130" s="458" t="str">
        <f t="shared" si="212"/>
        <v/>
      </c>
      <c r="Q1130" s="452" t="s">
        <v>35</v>
      </c>
      <c r="R1130" s="453"/>
      <c r="S1130" s="453"/>
      <c r="T1130" s="459" t="str">
        <f>IF(Q1130&lt;&gt;"",VLOOKUP(Q1130,'DON GIA'!$H$1:$K$103,4,0),"")</f>
        <v/>
      </c>
      <c r="U1130" s="459" t="str">
        <f t="shared" si="214"/>
        <v/>
      </c>
      <c r="V1130" s="456" t="s">
        <v>1267</v>
      </c>
      <c r="W1130" s="453" t="s">
        <v>27</v>
      </c>
      <c r="X1130" s="460">
        <v>0.25</v>
      </c>
      <c r="Y1130" s="461"/>
      <c r="Z1130" s="459">
        <f>IF(V1130&lt;&gt;"",VLOOKUP(V1130,'DON GIA'!$A$1:$D$346,4,0),"")</f>
        <v>456091</v>
      </c>
      <c r="AA1130" s="459">
        <f t="shared" si="215"/>
        <v>114022.75</v>
      </c>
      <c r="AB1130" s="452"/>
      <c r="AC1130" s="452"/>
      <c r="AD1130" s="452"/>
      <c r="AE1130" s="452"/>
      <c r="AF1130" s="452"/>
      <c r="AG1130" s="453"/>
      <c r="AH1130" s="452"/>
      <c r="AI1130" s="452"/>
      <c r="AJ1130" s="452"/>
      <c r="AK1130" s="459" t="str">
        <f>IF(AH1130&lt;&gt;"",VLOOKUP(AH1130,'DON GIA'!$M$1:$P$9,4,0),"")</f>
        <v/>
      </c>
      <c r="AL1130" s="459" t="str">
        <f t="shared" si="213"/>
        <v/>
      </c>
      <c r="AM1130" s="453"/>
      <c r="AN1130" s="456"/>
      <c r="AO1130" s="449" t="str">
        <f t="shared" si="208"/>
        <v/>
      </c>
      <c r="AP1130" s="456"/>
      <c r="AQ1130" s="462"/>
    </row>
    <row r="1131" spans="1:43" ht="63" outlineLevel="2">
      <c r="A1131" s="455" t="e">
        <f>IF(C1130&lt;&gt;"",$C$8:C1130,A1130)</f>
        <v>#VALUE!</v>
      </c>
      <c r="B1131" s="443" t="str">
        <f>IF(C1131&lt;&gt;"",COUNTA($C$8:C1131),"")</f>
        <v/>
      </c>
      <c r="C1131" s="443"/>
      <c r="D1131" s="452"/>
      <c r="E1131" s="453"/>
      <c r="F1131" s="453"/>
      <c r="G1131" s="453"/>
      <c r="H1131" s="453"/>
      <c r="I1131" s="453"/>
      <c r="J1131" s="453"/>
      <c r="K1131" s="456"/>
      <c r="L1131" s="457"/>
      <c r="M1131" s="458" t="str">
        <f>IF(K1131&lt;&gt;"",VLOOKUP(K1131,'DON GIA'!$S$1:$U$19,3,0),"")</f>
        <v/>
      </c>
      <c r="N1131" s="458" t="str">
        <f>IF(K1131&lt;&gt;"",VLOOKUP(K1131,'DON GIA'!$S$1:$V$19,4,0),"")</f>
        <v/>
      </c>
      <c r="O1131" s="458" t="str">
        <f t="shared" si="211"/>
        <v/>
      </c>
      <c r="P1131" s="458" t="str">
        <f t="shared" si="212"/>
        <v/>
      </c>
      <c r="Q1131" s="452" t="s">
        <v>35</v>
      </c>
      <c r="R1131" s="453"/>
      <c r="S1131" s="453"/>
      <c r="T1131" s="459" t="str">
        <f>IF(Q1131&lt;&gt;"",VLOOKUP(Q1131,'DON GIA'!$H$1:$K$103,4,0),"")</f>
        <v/>
      </c>
      <c r="U1131" s="459" t="str">
        <f t="shared" si="214"/>
        <v/>
      </c>
      <c r="V1131" s="456" t="s">
        <v>1105</v>
      </c>
      <c r="W1131" s="453" t="s">
        <v>27</v>
      </c>
      <c r="X1131" s="460">
        <v>0.48</v>
      </c>
      <c r="Y1131" s="461"/>
      <c r="Z1131" s="459">
        <f>IF(V1131&lt;&gt;"",VLOOKUP(V1131,'DON GIA'!$A$1:$D$346,4,0),"")</f>
        <v>292949</v>
      </c>
      <c r="AA1131" s="459">
        <f t="shared" si="215"/>
        <v>140615.51999999999</v>
      </c>
      <c r="AB1131" s="452"/>
      <c r="AC1131" s="452"/>
      <c r="AD1131" s="452"/>
      <c r="AE1131" s="452"/>
      <c r="AF1131" s="452"/>
      <c r="AG1131" s="453"/>
      <c r="AH1131" s="452"/>
      <c r="AI1131" s="452"/>
      <c r="AJ1131" s="452"/>
      <c r="AK1131" s="459" t="str">
        <f>IF(AH1131&lt;&gt;"",VLOOKUP(AH1131,'DON GIA'!$M$1:$P$9,4,0),"")</f>
        <v/>
      </c>
      <c r="AL1131" s="459" t="str">
        <f t="shared" si="213"/>
        <v/>
      </c>
      <c r="AM1131" s="453"/>
      <c r="AN1131" s="456"/>
      <c r="AO1131" s="449" t="str">
        <f t="shared" si="208"/>
        <v/>
      </c>
      <c r="AP1131" s="456"/>
      <c r="AQ1131" s="462"/>
    </row>
    <row r="1132" spans="1:43" ht="63" outlineLevel="2">
      <c r="A1132" s="455" t="e">
        <f>IF(C1131&lt;&gt;"",$C$8:C1131,A1131)</f>
        <v>#VALUE!</v>
      </c>
      <c r="B1132" s="443" t="str">
        <f>IF(C1132&lt;&gt;"",COUNTA($C$8:C1132),"")</f>
        <v/>
      </c>
      <c r="C1132" s="443"/>
      <c r="D1132" s="452"/>
      <c r="E1132" s="453"/>
      <c r="F1132" s="453"/>
      <c r="G1132" s="453"/>
      <c r="H1132" s="453"/>
      <c r="I1132" s="453"/>
      <c r="J1132" s="453"/>
      <c r="K1132" s="456"/>
      <c r="L1132" s="457"/>
      <c r="M1132" s="458" t="str">
        <f>IF(K1132&lt;&gt;"",VLOOKUP(K1132,'DON GIA'!$S$1:$U$19,3,0),"")</f>
        <v/>
      </c>
      <c r="N1132" s="458" t="str">
        <f>IF(K1132&lt;&gt;"",VLOOKUP(K1132,'DON GIA'!$S$1:$V$19,4,0),"")</f>
        <v/>
      </c>
      <c r="O1132" s="458" t="str">
        <f t="shared" si="211"/>
        <v/>
      </c>
      <c r="P1132" s="458" t="str">
        <f t="shared" si="212"/>
        <v/>
      </c>
      <c r="Q1132" s="452" t="s">
        <v>35</v>
      </c>
      <c r="R1132" s="453"/>
      <c r="S1132" s="453"/>
      <c r="T1132" s="459" t="str">
        <f>IF(Q1132&lt;&gt;"",VLOOKUP(Q1132,'DON GIA'!$H$1:$K$103,4,0),"")</f>
        <v/>
      </c>
      <c r="U1132" s="459" t="str">
        <f t="shared" si="214"/>
        <v/>
      </c>
      <c r="V1132" s="456" t="s">
        <v>1268</v>
      </c>
      <c r="W1132" s="453" t="s">
        <v>27</v>
      </c>
      <c r="X1132" s="460">
        <v>1.25</v>
      </c>
      <c r="Y1132" s="461"/>
      <c r="Z1132" s="459">
        <f>IF(V1132&lt;&gt;"",VLOOKUP(V1132,'DON GIA'!$A$1:$D$346,4,0),"")</f>
        <v>282038</v>
      </c>
      <c r="AA1132" s="459">
        <f t="shared" si="215"/>
        <v>352547.5</v>
      </c>
      <c r="AB1132" s="452"/>
      <c r="AC1132" s="452"/>
      <c r="AD1132" s="452"/>
      <c r="AE1132" s="452"/>
      <c r="AF1132" s="452"/>
      <c r="AG1132" s="453"/>
      <c r="AH1132" s="452"/>
      <c r="AI1132" s="452"/>
      <c r="AJ1132" s="452"/>
      <c r="AK1132" s="459" t="str">
        <f>IF(AH1132&lt;&gt;"",VLOOKUP(AH1132,'DON GIA'!$M$1:$P$9,4,0),"")</f>
        <v/>
      </c>
      <c r="AL1132" s="459" t="str">
        <f t="shared" si="213"/>
        <v/>
      </c>
      <c r="AM1132" s="453"/>
      <c r="AN1132" s="456"/>
      <c r="AO1132" s="449" t="str">
        <f t="shared" si="208"/>
        <v/>
      </c>
      <c r="AP1132" s="456"/>
      <c r="AQ1132" s="462"/>
    </row>
    <row r="1133" spans="1:43" ht="63" outlineLevel="2">
      <c r="A1133" s="455" t="e">
        <f>IF(C1132&lt;&gt;"",$C$8:C1132,A1132)</f>
        <v>#VALUE!</v>
      </c>
      <c r="B1133" s="443" t="str">
        <f>IF(C1133&lt;&gt;"",COUNTA($C$8:C1133),"")</f>
        <v/>
      </c>
      <c r="C1133" s="443"/>
      <c r="D1133" s="452"/>
      <c r="E1133" s="453"/>
      <c r="F1133" s="453"/>
      <c r="G1133" s="453"/>
      <c r="H1133" s="453"/>
      <c r="I1133" s="453"/>
      <c r="J1133" s="453"/>
      <c r="K1133" s="456"/>
      <c r="L1133" s="457"/>
      <c r="M1133" s="458" t="str">
        <f>IF(K1133&lt;&gt;"",VLOOKUP(K1133,'DON GIA'!$S$1:$U$19,3,0),"")</f>
        <v/>
      </c>
      <c r="N1133" s="458" t="str">
        <f>IF(K1133&lt;&gt;"",VLOOKUP(K1133,'DON GIA'!$S$1:$V$19,4,0),"")</f>
        <v/>
      </c>
      <c r="O1133" s="458" t="str">
        <f t="shared" si="211"/>
        <v/>
      </c>
      <c r="P1133" s="458" t="str">
        <f t="shared" si="212"/>
        <v/>
      </c>
      <c r="Q1133" s="452" t="s">
        <v>35</v>
      </c>
      <c r="R1133" s="453"/>
      <c r="S1133" s="453"/>
      <c r="T1133" s="459" t="str">
        <f>IF(Q1133&lt;&gt;"",VLOOKUP(Q1133,'DON GIA'!$H$1:$K$103,4,0),"")</f>
        <v/>
      </c>
      <c r="U1133" s="459" t="str">
        <f t="shared" si="214"/>
        <v/>
      </c>
      <c r="V1133" s="456" t="s">
        <v>1108</v>
      </c>
      <c r="W1133" s="453" t="s">
        <v>27</v>
      </c>
      <c r="X1133" s="460">
        <v>13.15</v>
      </c>
      <c r="Y1133" s="461"/>
      <c r="Z1133" s="459">
        <f>IF(V1133&lt;&gt;"",VLOOKUP(V1133,'DON GIA'!$A$1:$D$346,4,0),"")</f>
        <v>282038</v>
      </c>
      <c r="AA1133" s="459">
        <f t="shared" si="215"/>
        <v>3708799.7</v>
      </c>
      <c r="AB1133" s="452"/>
      <c r="AC1133" s="452"/>
      <c r="AD1133" s="452"/>
      <c r="AE1133" s="452"/>
      <c r="AF1133" s="452"/>
      <c r="AG1133" s="453"/>
      <c r="AH1133" s="452"/>
      <c r="AI1133" s="452"/>
      <c r="AJ1133" s="452"/>
      <c r="AK1133" s="459" t="str">
        <f>IF(AH1133&lt;&gt;"",VLOOKUP(AH1133,'DON GIA'!$M$1:$P$9,4,0),"")</f>
        <v/>
      </c>
      <c r="AL1133" s="459" t="str">
        <f t="shared" si="213"/>
        <v/>
      </c>
      <c r="AM1133" s="453"/>
      <c r="AN1133" s="456"/>
      <c r="AO1133" s="449" t="str">
        <f t="shared" si="208"/>
        <v/>
      </c>
      <c r="AP1133" s="456"/>
      <c r="AQ1133" s="462"/>
    </row>
    <row r="1134" spans="1:43" ht="94.5" outlineLevel="2">
      <c r="A1134" s="455" t="e">
        <f>IF(C1133&lt;&gt;"",$C$8:C1133,A1133)</f>
        <v>#VALUE!</v>
      </c>
      <c r="B1134" s="443" t="str">
        <f>IF(C1134&lt;&gt;"",COUNTA($C$8:C1134),"")</f>
        <v/>
      </c>
      <c r="C1134" s="443"/>
      <c r="D1134" s="452"/>
      <c r="E1134" s="453"/>
      <c r="F1134" s="453"/>
      <c r="G1134" s="453"/>
      <c r="H1134" s="453"/>
      <c r="I1134" s="453"/>
      <c r="J1134" s="453"/>
      <c r="K1134" s="456"/>
      <c r="L1134" s="457"/>
      <c r="M1134" s="458" t="str">
        <f>IF(K1134&lt;&gt;"",VLOOKUP(K1134,'DON GIA'!$S$1:$U$19,3,0),"")</f>
        <v/>
      </c>
      <c r="N1134" s="458" t="str">
        <f>IF(K1134&lt;&gt;"",VLOOKUP(K1134,'DON GIA'!$S$1:$V$19,4,0),"")</f>
        <v/>
      </c>
      <c r="O1134" s="458" t="str">
        <f t="shared" si="211"/>
        <v/>
      </c>
      <c r="P1134" s="458" t="str">
        <f t="shared" si="212"/>
        <v/>
      </c>
      <c r="Q1134" s="452" t="s">
        <v>35</v>
      </c>
      <c r="R1134" s="453"/>
      <c r="S1134" s="453"/>
      <c r="T1134" s="459" t="str">
        <f>IF(Q1134&lt;&gt;"",VLOOKUP(Q1134,'DON GIA'!$H$1:$K$103,4,0),"")</f>
        <v/>
      </c>
      <c r="U1134" s="459" t="str">
        <f t="shared" si="214"/>
        <v/>
      </c>
      <c r="V1134" s="456" t="s">
        <v>1049</v>
      </c>
      <c r="W1134" s="453" t="s">
        <v>42</v>
      </c>
      <c r="X1134" s="460">
        <v>1</v>
      </c>
      <c r="Y1134" s="461"/>
      <c r="Z1134" s="459">
        <f>IF(V1134&lt;&gt;"",VLOOKUP(V1134,'DON GIA'!$A$1:$D$346,4,0),"")</f>
        <v>3793079</v>
      </c>
      <c r="AA1134" s="459">
        <f t="shared" si="215"/>
        <v>3793079</v>
      </c>
      <c r="AB1134" s="452"/>
      <c r="AC1134" s="452"/>
      <c r="AD1134" s="452"/>
      <c r="AE1134" s="452"/>
      <c r="AF1134" s="452"/>
      <c r="AG1134" s="453"/>
      <c r="AH1134" s="452"/>
      <c r="AI1134" s="452"/>
      <c r="AJ1134" s="452"/>
      <c r="AK1134" s="459" t="str">
        <f>IF(AH1134&lt;&gt;"",VLOOKUP(AH1134,'DON GIA'!$M$1:$P$9,4,0),"")</f>
        <v/>
      </c>
      <c r="AL1134" s="459" t="str">
        <f t="shared" si="213"/>
        <v/>
      </c>
      <c r="AM1134" s="453"/>
      <c r="AN1134" s="456"/>
      <c r="AO1134" s="449" t="str">
        <f t="shared" si="208"/>
        <v/>
      </c>
      <c r="AP1134" s="456"/>
      <c r="AQ1134" s="462"/>
    </row>
    <row r="1135" spans="1:43" ht="63" outlineLevel="2">
      <c r="A1135" s="455" t="e">
        <f>IF(C1134&lt;&gt;"",$C$8:C1134,A1134)</f>
        <v>#VALUE!</v>
      </c>
      <c r="B1135" s="443" t="str">
        <f>IF(C1135&lt;&gt;"",COUNTA($C$8:C1135),"")</f>
        <v/>
      </c>
      <c r="C1135" s="443"/>
      <c r="D1135" s="452"/>
      <c r="E1135" s="453"/>
      <c r="F1135" s="453"/>
      <c r="G1135" s="453"/>
      <c r="H1135" s="453"/>
      <c r="I1135" s="453"/>
      <c r="J1135" s="453"/>
      <c r="K1135" s="456"/>
      <c r="L1135" s="457"/>
      <c r="M1135" s="458" t="str">
        <f>IF(K1135&lt;&gt;"",VLOOKUP(K1135,'DON GIA'!$S$1:$U$19,3,0),"")</f>
        <v/>
      </c>
      <c r="N1135" s="458" t="str">
        <f>IF(K1135&lt;&gt;"",VLOOKUP(K1135,'DON GIA'!$S$1:$V$19,4,0),"")</f>
        <v/>
      </c>
      <c r="O1135" s="458" t="str">
        <f t="shared" si="211"/>
        <v/>
      </c>
      <c r="P1135" s="458" t="str">
        <f t="shared" si="212"/>
        <v/>
      </c>
      <c r="Q1135" s="452" t="s">
        <v>35</v>
      </c>
      <c r="R1135" s="453"/>
      <c r="S1135" s="453"/>
      <c r="T1135" s="459" t="str">
        <f>IF(Q1135&lt;&gt;"",VLOOKUP(Q1135,'DON GIA'!$H$1:$K$103,4,0),"")</f>
        <v/>
      </c>
      <c r="U1135" s="459" t="str">
        <f t="shared" si="214"/>
        <v/>
      </c>
      <c r="V1135" s="456" t="s">
        <v>1133</v>
      </c>
      <c r="W1135" s="453" t="s">
        <v>27</v>
      </c>
      <c r="X1135" s="460">
        <v>4</v>
      </c>
      <c r="Y1135" s="461"/>
      <c r="Z1135" s="459">
        <f>IF(V1135&lt;&gt;"",VLOOKUP(V1135,'DON GIA'!$A$1:$D$346,4,0),"")</f>
        <v>295078</v>
      </c>
      <c r="AA1135" s="459">
        <f t="shared" si="215"/>
        <v>1180312</v>
      </c>
      <c r="AB1135" s="452"/>
      <c r="AC1135" s="452"/>
      <c r="AD1135" s="452"/>
      <c r="AE1135" s="452"/>
      <c r="AF1135" s="452"/>
      <c r="AG1135" s="453"/>
      <c r="AH1135" s="452"/>
      <c r="AI1135" s="452"/>
      <c r="AJ1135" s="452"/>
      <c r="AK1135" s="459" t="str">
        <f>IF(AH1135&lt;&gt;"",VLOOKUP(AH1135,'DON GIA'!$M$1:$P$9,4,0),"")</f>
        <v/>
      </c>
      <c r="AL1135" s="459" t="str">
        <f t="shared" si="213"/>
        <v/>
      </c>
      <c r="AM1135" s="453"/>
      <c r="AN1135" s="456"/>
      <c r="AO1135" s="449" t="str">
        <f t="shared" si="208"/>
        <v/>
      </c>
      <c r="AP1135" s="456"/>
      <c r="AQ1135" s="462"/>
    </row>
    <row r="1136" spans="1:43" ht="31.5" outlineLevel="2">
      <c r="A1136" s="455" t="e">
        <f>IF(C1135&lt;&gt;"",$C$8:C1135,A1135)</f>
        <v>#VALUE!</v>
      </c>
      <c r="B1136" s="443" t="str">
        <f>IF(C1136&lt;&gt;"",COUNTA($C$8:C1136),"")</f>
        <v/>
      </c>
      <c r="C1136" s="443"/>
      <c r="D1136" s="452"/>
      <c r="E1136" s="453"/>
      <c r="F1136" s="453"/>
      <c r="G1136" s="453"/>
      <c r="H1136" s="453"/>
      <c r="I1136" s="453"/>
      <c r="J1136" s="453"/>
      <c r="K1136" s="456"/>
      <c r="L1136" s="457"/>
      <c r="M1136" s="458" t="str">
        <f>IF(K1136&lt;&gt;"",VLOOKUP(K1136,'DON GIA'!$S$1:$U$19,3,0),"")</f>
        <v/>
      </c>
      <c r="N1136" s="458" t="str">
        <f>IF(K1136&lt;&gt;"",VLOOKUP(K1136,'DON GIA'!$S$1:$V$19,4,0),"")</f>
        <v/>
      </c>
      <c r="O1136" s="458" t="str">
        <f t="shared" si="211"/>
        <v/>
      </c>
      <c r="P1136" s="458" t="str">
        <f t="shared" si="212"/>
        <v/>
      </c>
      <c r="Q1136" s="452" t="s">
        <v>35</v>
      </c>
      <c r="R1136" s="453"/>
      <c r="S1136" s="453"/>
      <c r="T1136" s="459" t="str">
        <f>IF(Q1136&lt;&gt;"",VLOOKUP(Q1136,'DON GIA'!$H$1:$K$103,4,0),"")</f>
        <v/>
      </c>
      <c r="U1136" s="459" t="str">
        <f t="shared" si="214"/>
        <v/>
      </c>
      <c r="V1136" s="456"/>
      <c r="W1136" s="453"/>
      <c r="X1136" s="460"/>
      <c r="Y1136" s="461"/>
      <c r="Z1136" s="459" t="str">
        <f>IF(V1136&lt;&gt;"",VLOOKUP(V1136,'DON GIA'!$A$1:$D$346,4,0),"")</f>
        <v/>
      </c>
      <c r="AA1136" s="459" t="str">
        <f t="shared" si="215"/>
        <v/>
      </c>
      <c r="AB1136" s="452"/>
      <c r="AC1136" s="452"/>
      <c r="AD1136" s="452"/>
      <c r="AE1136" s="452"/>
      <c r="AF1136" s="452"/>
      <c r="AG1136" s="453"/>
      <c r="AH1136" s="452"/>
      <c r="AI1136" s="452"/>
      <c r="AJ1136" s="452"/>
      <c r="AK1136" s="459" t="str">
        <f>IF(AH1136&lt;&gt;"",VLOOKUP(AH1136,'DON GIA'!$M$1:$P$9,4,0),"")</f>
        <v/>
      </c>
      <c r="AL1136" s="459" t="str">
        <f t="shared" si="213"/>
        <v/>
      </c>
      <c r="AM1136" s="453"/>
      <c r="AN1136" s="456"/>
      <c r="AO1136" s="449" t="str">
        <f t="shared" si="208"/>
        <v/>
      </c>
      <c r="AP1136" s="456"/>
      <c r="AQ1136" s="462"/>
    </row>
    <row r="1137" spans="1:43" ht="31.5" outlineLevel="2">
      <c r="A1137" s="455" t="e">
        <f>IF(C1136&lt;&gt;"",$C$8:C1136,A1136)</f>
        <v>#VALUE!</v>
      </c>
      <c r="B1137" s="443" t="str">
        <f>IF(C1137&lt;&gt;"",COUNTA($C$8:C1137),"")</f>
        <v/>
      </c>
      <c r="C1137" s="443"/>
      <c r="D1137" s="444"/>
      <c r="E1137" s="453"/>
      <c r="F1137" s="453"/>
      <c r="G1137" s="453"/>
      <c r="H1137" s="453"/>
      <c r="I1137" s="453"/>
      <c r="J1137" s="453"/>
      <c r="K1137" s="456"/>
      <c r="L1137" s="457"/>
      <c r="M1137" s="458" t="str">
        <f>IF(K1137&lt;&gt;"",VLOOKUP(K1137,'DON GIA'!$S$1:$U$19,3,0),"")</f>
        <v/>
      </c>
      <c r="N1137" s="458" t="str">
        <f>IF(K1137&lt;&gt;"",VLOOKUP(K1137,'DON GIA'!$S$1:$V$19,4,0),"")</f>
        <v/>
      </c>
      <c r="O1137" s="458" t="str">
        <f t="shared" si="211"/>
        <v/>
      </c>
      <c r="P1137" s="458" t="str">
        <f t="shared" si="212"/>
        <v/>
      </c>
      <c r="Q1137" s="452" t="s">
        <v>35</v>
      </c>
      <c r="R1137" s="453"/>
      <c r="S1137" s="453"/>
      <c r="T1137" s="459" t="str">
        <f>IF(Q1137&lt;&gt;"",VLOOKUP(Q1137,'DON GIA'!$H$1:$K$103,4,0),"")</f>
        <v/>
      </c>
      <c r="U1137" s="459" t="str">
        <f t="shared" si="214"/>
        <v/>
      </c>
      <c r="V1137" s="456"/>
      <c r="W1137" s="453"/>
      <c r="X1137" s="460"/>
      <c r="Y1137" s="461"/>
      <c r="Z1137" s="459" t="str">
        <f>IF(V1137&lt;&gt;"",VLOOKUP(V1137,'DON GIA'!$A$1:$D$346,4,0),"")</f>
        <v/>
      </c>
      <c r="AA1137" s="459" t="str">
        <f t="shared" si="215"/>
        <v/>
      </c>
      <c r="AB1137" s="452"/>
      <c r="AC1137" s="452"/>
      <c r="AD1137" s="452"/>
      <c r="AE1137" s="452"/>
      <c r="AF1137" s="452"/>
      <c r="AG1137" s="453"/>
      <c r="AH1137" s="452"/>
      <c r="AI1137" s="452"/>
      <c r="AJ1137" s="452"/>
      <c r="AK1137" s="459" t="str">
        <f>IF(AH1137&lt;&gt;"",VLOOKUP(AH1137,'DON GIA'!$M$1:$P$9,4,0),"")</f>
        <v/>
      </c>
      <c r="AL1137" s="459" t="str">
        <f t="shared" si="213"/>
        <v/>
      </c>
      <c r="AM1137" s="453"/>
      <c r="AN1137" s="456"/>
      <c r="AO1137" s="449" t="str">
        <f t="shared" si="208"/>
        <v/>
      </c>
      <c r="AP1137" s="456"/>
      <c r="AQ1137" s="462"/>
    </row>
    <row r="1138" spans="1:43" ht="62.25" outlineLevel="1">
      <c r="A1138" s="410" t="s">
        <v>784</v>
      </c>
      <c r="B1138" s="443">
        <f>IF(C1138&lt;&gt;"",COUNTA($C$8:C1138),"")</f>
        <v>77</v>
      </c>
      <c r="C1138" s="443">
        <v>469</v>
      </c>
      <c r="D1138" s="444" t="s">
        <v>453</v>
      </c>
      <c r="E1138" s="445"/>
      <c r="F1138" s="445"/>
      <c r="G1138" s="445"/>
      <c r="H1138" s="445"/>
      <c r="I1138" s="445"/>
      <c r="J1138" s="445"/>
      <c r="K1138" s="446"/>
      <c r="L1138" s="447">
        <f>SUBTOTAL(9,L1139:L1154)</f>
        <v>85</v>
      </c>
      <c r="M1138" s="448"/>
      <c r="N1138" s="448"/>
      <c r="O1138" s="448">
        <f>SUBTOTAL(9,O1139:O1154)</f>
        <v>142715000</v>
      </c>
      <c r="P1138" s="448">
        <f>SUBTOTAL(9,P1139:P1154)</f>
        <v>0</v>
      </c>
      <c r="Q1138" s="444"/>
      <c r="R1138" s="445"/>
      <c r="S1138" s="445">
        <f>SUBTOTAL(9,S1139:S1154)</f>
        <v>0</v>
      </c>
      <c r="T1138" s="449"/>
      <c r="U1138" s="449">
        <f>SUBTOTAL(9,U1139:U1154)</f>
        <v>0</v>
      </c>
      <c r="V1138" s="446"/>
      <c r="W1138" s="445"/>
      <c r="X1138" s="450">
        <f>SUBTOTAL(9,X1139:X1154)</f>
        <v>209.21899999999997</v>
      </c>
      <c r="Y1138" s="451">
        <f>SUBTOTAL(9,Y1139:Y1154)</f>
        <v>0</v>
      </c>
      <c r="Z1138" s="449"/>
      <c r="AA1138" s="449">
        <f>SUBTOTAL(9,AA1139:AA1154)</f>
        <v>392975257.62199992</v>
      </c>
      <c r="AB1138" s="452"/>
      <c r="AC1138" s="452"/>
      <c r="AD1138" s="452"/>
      <c r="AE1138" s="452"/>
      <c r="AF1138" s="452"/>
      <c r="AG1138" s="453"/>
      <c r="AH1138" s="452"/>
      <c r="AI1138" s="444"/>
      <c r="AJ1138" s="444">
        <f>SUBTOTAL(9,AJ1139:AJ1154)</f>
        <v>2</v>
      </c>
      <c r="AK1138" s="449"/>
      <c r="AL1138" s="449">
        <f>SUBTOTAL(9,AL1139:AL1154)</f>
        <v>25895920</v>
      </c>
      <c r="AM1138" s="445"/>
      <c r="AN1138" s="446">
        <f>SUBTOTAL(9,AN1139:AN1154)</f>
        <v>1</v>
      </c>
      <c r="AO1138" s="449">
        <f t="shared" si="208"/>
        <v>561586177.62199998</v>
      </c>
      <c r="AP1138" s="517"/>
      <c r="AQ1138" s="423"/>
    </row>
    <row r="1139" spans="1:43" ht="219.75" outlineLevel="2">
      <c r="A1139" s="455" t="e">
        <f>IF(C1138&lt;&gt;"",$C$8:C1138,A1137)</f>
        <v>#VALUE!</v>
      </c>
      <c r="B1139" s="443" t="str">
        <f>IF(C1139&lt;&gt;"",COUNTA($C$8:C1139),"")</f>
        <v/>
      </c>
      <c r="C1139" s="443"/>
      <c r="D1139" s="452" t="s">
        <v>454</v>
      </c>
      <c r="E1139" s="453">
        <v>1</v>
      </c>
      <c r="F1139" s="453"/>
      <c r="G1139" s="453">
        <v>477</v>
      </c>
      <c r="H1139" s="453">
        <v>79</v>
      </c>
      <c r="I1139" s="453" t="s">
        <v>223</v>
      </c>
      <c r="J1139" s="453" t="s">
        <v>224</v>
      </c>
      <c r="K1139" s="456" t="s">
        <v>973</v>
      </c>
      <c r="L1139" s="457">
        <v>85</v>
      </c>
      <c r="M1139" s="458">
        <f>IF(K1139&lt;&gt;"",VLOOKUP(K1139,'DON GIA'!$S$1:$U$19,3,0),"")</f>
        <v>1679000</v>
      </c>
      <c r="N1139" s="458">
        <f>IF(K1139&lt;&gt;"",VLOOKUP(K1139,'DON GIA'!$S$1:$V$19,4,0),"")</f>
        <v>0</v>
      </c>
      <c r="O1139" s="458">
        <f t="shared" si="211"/>
        <v>142715000</v>
      </c>
      <c r="P1139" s="458">
        <f t="shared" si="212"/>
        <v>0</v>
      </c>
      <c r="Q1139" s="452" t="s">
        <v>35</v>
      </c>
      <c r="R1139" s="453"/>
      <c r="S1139" s="453"/>
      <c r="T1139" s="459" t="str">
        <f>IF(Q1139&lt;&gt;"",VLOOKUP(Q1139,'DON GIA'!$H$1:$K$103,4,0),"")</f>
        <v/>
      </c>
      <c r="U1139" s="459" t="str">
        <f t="shared" ref="U1139:U1154" si="216">IF(Q1139&lt;&gt;"",IF(ISNUMBER(T1139),S1139*T1139,""),"")</f>
        <v/>
      </c>
      <c r="V1139" s="456" t="s">
        <v>1005</v>
      </c>
      <c r="W1139" s="453" t="s">
        <v>27</v>
      </c>
      <c r="X1139" s="460">
        <v>47.98</v>
      </c>
      <c r="Y1139" s="461"/>
      <c r="Z1139" s="459">
        <f>IF(V1139&lt;&gt;"",VLOOKUP(V1139,'DON GIA'!$A$1:$D$346,4,0),"")</f>
        <v>5559129</v>
      </c>
      <c r="AA1139" s="459">
        <f t="shared" ref="AA1139:AA1154" si="217">IF(V1139&lt;&gt;"",IF(ISNUMBER(Z1139),X1139*Z1139,""),"")</f>
        <v>266727009.41999999</v>
      </c>
      <c r="AB1139" s="452" t="s">
        <v>28</v>
      </c>
      <c r="AC1139" s="452" t="s">
        <v>29</v>
      </c>
      <c r="AD1139" s="452" t="s">
        <v>30</v>
      </c>
      <c r="AE1139" s="452" t="s">
        <v>31</v>
      </c>
      <c r="AF1139" s="452" t="s">
        <v>34</v>
      </c>
      <c r="AG1139" s="453" t="s">
        <v>33</v>
      </c>
      <c r="AH1139" s="452" t="s">
        <v>562</v>
      </c>
      <c r="AI1139" s="452" t="s">
        <v>409</v>
      </c>
      <c r="AJ1139" s="452">
        <v>1</v>
      </c>
      <c r="AK1139" s="459">
        <f>IF(AH1139&lt;&gt;"",VLOOKUP(AH1139,'DON GIA'!$M$1:$P$9,4,0),"")</f>
        <v>12895920</v>
      </c>
      <c r="AL1139" s="459">
        <f t="shared" si="213"/>
        <v>12895920</v>
      </c>
      <c r="AM1139" s="453" t="s">
        <v>407</v>
      </c>
      <c r="AN1139" s="456">
        <v>1</v>
      </c>
      <c r="AO1139" s="449" t="str">
        <f t="shared" si="208"/>
        <v/>
      </c>
      <c r="AP1139" s="517" t="s">
        <v>1891</v>
      </c>
      <c r="AQ1139" s="462"/>
    </row>
    <row r="1140" spans="1:43" ht="257.25" outlineLevel="2">
      <c r="A1140" s="455" t="e">
        <f>IF(C1139&lt;&gt;"",$C$8:C1139,A1139)</f>
        <v>#VALUE!</v>
      </c>
      <c r="B1140" s="443" t="str">
        <f>IF(C1140&lt;&gt;"",COUNTA($C$8:C1140),"")</f>
        <v/>
      </c>
      <c r="C1140" s="443"/>
      <c r="D1140" s="452" t="s">
        <v>71</v>
      </c>
      <c r="E1140" s="453"/>
      <c r="F1140" s="453"/>
      <c r="G1140" s="453"/>
      <c r="H1140" s="453"/>
      <c r="I1140" s="453"/>
      <c r="J1140" s="453"/>
      <c r="K1140" s="456"/>
      <c r="L1140" s="457"/>
      <c r="M1140" s="458" t="str">
        <f>IF(K1140&lt;&gt;"",VLOOKUP(K1140,'DON GIA'!$S$1:$U$19,3,0),"")</f>
        <v/>
      </c>
      <c r="N1140" s="458" t="str">
        <f>IF(K1140&lt;&gt;"",VLOOKUP(K1140,'DON GIA'!$S$1:$V$19,4,0),"")</f>
        <v/>
      </c>
      <c r="O1140" s="458" t="str">
        <f t="shared" si="211"/>
        <v/>
      </c>
      <c r="P1140" s="458" t="str">
        <f t="shared" si="212"/>
        <v/>
      </c>
      <c r="Q1140" s="452" t="s">
        <v>35</v>
      </c>
      <c r="R1140" s="453"/>
      <c r="S1140" s="453"/>
      <c r="T1140" s="459" t="str">
        <f>IF(Q1140&lt;&gt;"",VLOOKUP(Q1140,'DON GIA'!$H$1:$K$103,4,0),"")</f>
        <v/>
      </c>
      <c r="U1140" s="459" t="str">
        <f t="shared" si="216"/>
        <v/>
      </c>
      <c r="V1140" s="456" t="s">
        <v>1001</v>
      </c>
      <c r="W1140" s="453" t="s">
        <v>27</v>
      </c>
      <c r="X1140" s="460">
        <v>4</v>
      </c>
      <c r="Y1140" s="461"/>
      <c r="Z1140" s="459">
        <f>IF(V1140&lt;&gt;"",VLOOKUP(V1140,'DON GIA'!$A$1:$D$346,4,0),"")</f>
        <v>295078</v>
      </c>
      <c r="AA1140" s="459">
        <f t="shared" si="217"/>
        <v>1180312</v>
      </c>
      <c r="AB1140" s="452"/>
      <c r="AC1140" s="452"/>
      <c r="AD1140" s="452"/>
      <c r="AE1140" s="452"/>
      <c r="AF1140" s="452"/>
      <c r="AG1140" s="453"/>
      <c r="AH1140" s="452" t="s">
        <v>578</v>
      </c>
      <c r="AI1140" s="452" t="s">
        <v>560</v>
      </c>
      <c r="AJ1140" s="452">
        <v>1</v>
      </c>
      <c r="AK1140" s="459">
        <f>IF(AH1140&lt;&gt;"",VLOOKUP(AH1140,'DON GIA'!$M$1:$P$9,4,0),"")</f>
        <v>13000000</v>
      </c>
      <c r="AL1140" s="459">
        <f t="shared" si="213"/>
        <v>13000000</v>
      </c>
      <c r="AM1140" s="453"/>
      <c r="AN1140" s="456"/>
      <c r="AO1140" s="449" t="str">
        <f t="shared" si="208"/>
        <v/>
      </c>
      <c r="AP1140" s="516" t="s">
        <v>1892</v>
      </c>
      <c r="AQ1140" s="462"/>
    </row>
    <row r="1141" spans="1:43" ht="315" outlineLevel="2">
      <c r="A1141" s="455" t="e">
        <f>IF(C1140&lt;&gt;"",$C$8:C1140,A1140)</f>
        <v>#VALUE!</v>
      </c>
      <c r="B1141" s="443" t="str">
        <f>IF(C1141&lt;&gt;"",COUNTA($C$8:C1141),"")</f>
        <v/>
      </c>
      <c r="C1141" s="443"/>
      <c r="D1141" s="452"/>
      <c r="E1141" s="453"/>
      <c r="F1141" s="453"/>
      <c r="G1141" s="453"/>
      <c r="H1141" s="453"/>
      <c r="I1141" s="453"/>
      <c r="J1141" s="453"/>
      <c r="K1141" s="456"/>
      <c r="L1141" s="457"/>
      <c r="M1141" s="458" t="str">
        <f>IF(K1141&lt;&gt;"",VLOOKUP(K1141,'DON GIA'!$S$1:$U$19,3,0),"")</f>
        <v/>
      </c>
      <c r="N1141" s="458" t="str">
        <f>IF(K1141&lt;&gt;"",VLOOKUP(K1141,'DON GIA'!$S$1:$V$19,4,0),"")</f>
        <v/>
      </c>
      <c r="O1141" s="458" t="str">
        <f t="shared" si="211"/>
        <v/>
      </c>
      <c r="P1141" s="458" t="str">
        <f t="shared" si="212"/>
        <v/>
      </c>
      <c r="Q1141" s="452" t="s">
        <v>35</v>
      </c>
      <c r="R1141" s="453"/>
      <c r="S1141" s="453"/>
      <c r="T1141" s="459" t="str">
        <f>IF(Q1141&lt;&gt;"",VLOOKUP(Q1141,'DON GIA'!$H$1:$K$103,4,0),"")</f>
        <v/>
      </c>
      <c r="U1141" s="459" t="str">
        <f t="shared" si="216"/>
        <v/>
      </c>
      <c r="V1141" s="456" t="s">
        <v>1080</v>
      </c>
      <c r="W1141" s="453" t="s">
        <v>27</v>
      </c>
      <c r="X1141" s="460">
        <v>4.41</v>
      </c>
      <c r="Y1141" s="461"/>
      <c r="Z1141" s="459">
        <f>IF(V1141&lt;&gt;"",VLOOKUP(V1141,'DON GIA'!$A$1:$D$346,4,0),"")</f>
        <v>10375629</v>
      </c>
      <c r="AA1141" s="459">
        <f t="shared" si="217"/>
        <v>45756523.890000001</v>
      </c>
      <c r="AB1141" s="452"/>
      <c r="AC1141" s="452"/>
      <c r="AD1141" s="452"/>
      <c r="AE1141" s="452" t="s">
        <v>31</v>
      </c>
      <c r="AF1141" s="452"/>
      <c r="AG1141" s="453" t="s">
        <v>33</v>
      </c>
      <c r="AH1141" s="452"/>
      <c r="AI1141" s="452"/>
      <c r="AJ1141" s="452"/>
      <c r="AK1141" s="459" t="str">
        <f>IF(AH1141&lt;&gt;"",VLOOKUP(AH1141,'DON GIA'!$M$1:$P$9,4,0),"")</f>
        <v/>
      </c>
      <c r="AL1141" s="459" t="str">
        <f t="shared" si="213"/>
        <v/>
      </c>
      <c r="AM1141" s="453"/>
      <c r="AN1141" s="456"/>
      <c r="AO1141" s="449" t="str">
        <f t="shared" si="208"/>
        <v/>
      </c>
      <c r="AP1141" s="516" t="s">
        <v>547</v>
      </c>
      <c r="AQ1141" s="462"/>
    </row>
    <row r="1142" spans="1:43" ht="126" outlineLevel="2">
      <c r="A1142" s="455" t="e">
        <f>IF(C1141&lt;&gt;"",$C$8:C1141,A1141)</f>
        <v>#VALUE!</v>
      </c>
      <c r="B1142" s="443" t="str">
        <f>IF(C1142&lt;&gt;"",COUNTA($C$8:C1142),"")</f>
        <v/>
      </c>
      <c r="C1142" s="443"/>
      <c r="D1142" s="452"/>
      <c r="E1142" s="453"/>
      <c r="F1142" s="453"/>
      <c r="G1142" s="453"/>
      <c r="H1142" s="453"/>
      <c r="I1142" s="453"/>
      <c r="J1142" s="453"/>
      <c r="K1142" s="456"/>
      <c r="L1142" s="457"/>
      <c r="M1142" s="458" t="str">
        <f>IF(K1142&lt;&gt;"",VLOOKUP(K1142,'DON GIA'!$S$1:$U$19,3,0),"")</f>
        <v/>
      </c>
      <c r="N1142" s="458" t="str">
        <f>IF(K1142&lt;&gt;"",VLOOKUP(K1142,'DON GIA'!$S$1:$V$19,4,0),"")</f>
        <v/>
      </c>
      <c r="O1142" s="458" t="str">
        <f t="shared" si="211"/>
        <v/>
      </c>
      <c r="P1142" s="458" t="str">
        <f t="shared" si="212"/>
        <v/>
      </c>
      <c r="Q1142" s="452" t="s">
        <v>35</v>
      </c>
      <c r="R1142" s="453"/>
      <c r="S1142" s="453"/>
      <c r="T1142" s="459" t="str">
        <f>IF(Q1142&lt;&gt;"",VLOOKUP(Q1142,'DON GIA'!$H$1:$K$103,4,0),"")</f>
        <v/>
      </c>
      <c r="U1142" s="459" t="str">
        <f t="shared" si="216"/>
        <v/>
      </c>
      <c r="V1142" s="456" t="s">
        <v>1185</v>
      </c>
      <c r="W1142" s="453" t="s">
        <v>27</v>
      </c>
      <c r="X1142" s="460">
        <v>2.61</v>
      </c>
      <c r="Y1142" s="461"/>
      <c r="Z1142" s="459">
        <f>IF(V1142&lt;&gt;"",VLOOKUP(V1142,'DON GIA'!$A$1:$D$346,4,0),"")</f>
        <v>2613835</v>
      </c>
      <c r="AA1142" s="459">
        <f t="shared" si="217"/>
        <v>6822109.3499999996</v>
      </c>
      <c r="AB1142" s="452"/>
      <c r="AC1142" s="452"/>
      <c r="AD1142" s="452"/>
      <c r="AE1142" s="452"/>
      <c r="AF1142" s="452"/>
      <c r="AG1142" s="453"/>
      <c r="AH1142" s="452"/>
      <c r="AI1142" s="452"/>
      <c r="AJ1142" s="452"/>
      <c r="AK1142" s="459" t="str">
        <f>IF(AH1142&lt;&gt;"",VLOOKUP(AH1142,'DON GIA'!$M$1:$P$9,4,0),"")</f>
        <v/>
      </c>
      <c r="AL1142" s="459" t="str">
        <f t="shared" si="213"/>
        <v/>
      </c>
      <c r="AM1142" s="453"/>
      <c r="AN1142" s="456"/>
      <c r="AO1142" s="449" t="str">
        <f t="shared" si="208"/>
        <v/>
      </c>
      <c r="AP1142" s="516" t="s">
        <v>537</v>
      </c>
      <c r="AQ1142" s="462"/>
    </row>
    <row r="1143" spans="1:43" ht="157.5" outlineLevel="2">
      <c r="A1143" s="455" t="e">
        <f>IF(C1142&lt;&gt;"",$C$8:C1142,A1142)</f>
        <v>#VALUE!</v>
      </c>
      <c r="B1143" s="443" t="str">
        <f>IF(C1143&lt;&gt;"",COUNTA($C$8:C1143),"")</f>
        <v/>
      </c>
      <c r="C1143" s="443"/>
      <c r="D1143" s="452"/>
      <c r="E1143" s="453"/>
      <c r="F1143" s="453"/>
      <c r="G1143" s="453"/>
      <c r="H1143" s="453"/>
      <c r="I1143" s="453"/>
      <c r="J1143" s="453"/>
      <c r="K1143" s="456"/>
      <c r="L1143" s="457"/>
      <c r="M1143" s="458" t="str">
        <f>IF(K1143&lt;&gt;"",VLOOKUP(K1143,'DON GIA'!$S$1:$U$19,3,0),"")</f>
        <v/>
      </c>
      <c r="N1143" s="458" t="str">
        <f>IF(K1143&lt;&gt;"",VLOOKUP(K1143,'DON GIA'!$S$1:$V$19,4,0),"")</f>
        <v/>
      </c>
      <c r="O1143" s="458" t="str">
        <f t="shared" si="211"/>
        <v/>
      </c>
      <c r="P1143" s="458" t="str">
        <f t="shared" si="212"/>
        <v/>
      </c>
      <c r="Q1143" s="452" t="s">
        <v>35</v>
      </c>
      <c r="R1143" s="453"/>
      <c r="S1143" s="453"/>
      <c r="T1143" s="459" t="str">
        <f>IF(Q1143&lt;&gt;"",VLOOKUP(Q1143,'DON GIA'!$H$1:$K$103,4,0),"")</f>
        <v/>
      </c>
      <c r="U1143" s="459" t="str">
        <f t="shared" si="216"/>
        <v/>
      </c>
      <c r="V1143" s="456" t="s">
        <v>1023</v>
      </c>
      <c r="W1143" s="453" t="s">
        <v>38</v>
      </c>
      <c r="X1143" s="460">
        <v>0.13900000000000001</v>
      </c>
      <c r="Y1143" s="461"/>
      <c r="Z1143" s="459">
        <f>IF(V1143&lt;&gt;"",VLOOKUP(V1143,'DON GIA'!$A$1:$D$346,4,0),"")</f>
        <v>2523428</v>
      </c>
      <c r="AA1143" s="459">
        <f t="shared" si="217"/>
        <v>350756.49200000003</v>
      </c>
      <c r="AB1143" s="452"/>
      <c r="AC1143" s="452"/>
      <c r="AD1143" s="452"/>
      <c r="AE1143" s="452"/>
      <c r="AF1143" s="452"/>
      <c r="AG1143" s="453"/>
      <c r="AH1143" s="452"/>
      <c r="AI1143" s="452"/>
      <c r="AJ1143" s="452"/>
      <c r="AK1143" s="459" t="str">
        <f>IF(AH1143&lt;&gt;"",VLOOKUP(AH1143,'DON GIA'!$M$1:$P$9,4,0),"")</f>
        <v/>
      </c>
      <c r="AL1143" s="459" t="str">
        <f t="shared" si="213"/>
        <v/>
      </c>
      <c r="AM1143" s="453"/>
      <c r="AN1143" s="456"/>
      <c r="AO1143" s="449" t="str">
        <f t="shared" si="208"/>
        <v/>
      </c>
      <c r="AP1143" s="468" t="s">
        <v>534</v>
      </c>
      <c r="AQ1143" s="462"/>
    </row>
    <row r="1144" spans="1:43" ht="63" outlineLevel="2">
      <c r="A1144" s="455" t="e">
        <f>IF(C1143&lt;&gt;"",$C$8:C1143,A1143)</f>
        <v>#VALUE!</v>
      </c>
      <c r="B1144" s="443" t="str">
        <f>IF(C1144&lt;&gt;"",COUNTA($C$8:C1144),"")</f>
        <v/>
      </c>
      <c r="C1144" s="443"/>
      <c r="D1144" s="452"/>
      <c r="E1144" s="453"/>
      <c r="F1144" s="453"/>
      <c r="G1144" s="453"/>
      <c r="H1144" s="453"/>
      <c r="I1144" s="453"/>
      <c r="J1144" s="453"/>
      <c r="K1144" s="456"/>
      <c r="L1144" s="457"/>
      <c r="M1144" s="458" t="str">
        <f>IF(K1144&lt;&gt;"",VLOOKUP(K1144,'DON GIA'!$S$1:$U$19,3,0),"")</f>
        <v/>
      </c>
      <c r="N1144" s="458" t="str">
        <f>IF(K1144&lt;&gt;"",VLOOKUP(K1144,'DON GIA'!$S$1:$V$19,4,0),"")</f>
        <v/>
      </c>
      <c r="O1144" s="458" t="str">
        <f t="shared" si="211"/>
        <v/>
      </c>
      <c r="P1144" s="458" t="str">
        <f t="shared" si="212"/>
        <v/>
      </c>
      <c r="Q1144" s="452" t="s">
        <v>35</v>
      </c>
      <c r="R1144" s="453"/>
      <c r="S1144" s="453"/>
      <c r="T1144" s="459" t="str">
        <f>IF(Q1144&lt;&gt;"",VLOOKUP(Q1144,'DON GIA'!$H$1:$K$103,4,0),"")</f>
        <v/>
      </c>
      <c r="U1144" s="459" t="str">
        <f t="shared" si="216"/>
        <v/>
      </c>
      <c r="V1144" s="456" t="s">
        <v>1109</v>
      </c>
      <c r="W1144" s="453" t="s">
        <v>27</v>
      </c>
      <c r="X1144" s="460">
        <v>2.48</v>
      </c>
      <c r="Y1144" s="461"/>
      <c r="Z1144" s="459">
        <f>IF(V1144&lt;&gt;"",VLOOKUP(V1144,'DON GIA'!$A$1:$D$346,4,0),"")</f>
        <v>282038</v>
      </c>
      <c r="AA1144" s="459">
        <f t="shared" si="217"/>
        <v>699454.24</v>
      </c>
      <c r="AB1144" s="452"/>
      <c r="AC1144" s="452"/>
      <c r="AD1144" s="452"/>
      <c r="AE1144" s="452"/>
      <c r="AF1144" s="452"/>
      <c r="AG1144" s="453"/>
      <c r="AH1144" s="452"/>
      <c r="AI1144" s="452"/>
      <c r="AJ1144" s="452"/>
      <c r="AK1144" s="459" t="str">
        <f>IF(AH1144&lt;&gt;"",VLOOKUP(AH1144,'DON GIA'!$M$1:$P$9,4,0),"")</f>
        <v/>
      </c>
      <c r="AL1144" s="459" t="str">
        <f t="shared" si="213"/>
        <v/>
      </c>
      <c r="AM1144" s="453"/>
      <c r="AN1144" s="456"/>
      <c r="AO1144" s="449" t="str">
        <f t="shared" si="208"/>
        <v/>
      </c>
      <c r="AP1144" s="456"/>
      <c r="AQ1144" s="462"/>
    </row>
    <row r="1145" spans="1:43" ht="63" outlineLevel="2">
      <c r="A1145" s="455" t="e">
        <f>IF(C1144&lt;&gt;"",$C$8:C1144,A1144)</f>
        <v>#VALUE!</v>
      </c>
      <c r="B1145" s="443" t="str">
        <f>IF(C1145&lt;&gt;"",COUNTA($C$8:C1145),"")</f>
        <v/>
      </c>
      <c r="C1145" s="443"/>
      <c r="D1145" s="452"/>
      <c r="E1145" s="453"/>
      <c r="F1145" s="453"/>
      <c r="G1145" s="453"/>
      <c r="H1145" s="453"/>
      <c r="I1145" s="453"/>
      <c r="J1145" s="453"/>
      <c r="K1145" s="456"/>
      <c r="L1145" s="457"/>
      <c r="M1145" s="458" t="str">
        <f>IF(K1145&lt;&gt;"",VLOOKUP(K1145,'DON GIA'!$S$1:$U$19,3,0),"")</f>
        <v/>
      </c>
      <c r="N1145" s="458" t="str">
        <f>IF(K1145&lt;&gt;"",VLOOKUP(K1145,'DON GIA'!$S$1:$V$19,4,0),"")</f>
        <v/>
      </c>
      <c r="O1145" s="458" t="str">
        <f t="shared" si="211"/>
        <v/>
      </c>
      <c r="P1145" s="458" t="str">
        <f t="shared" si="212"/>
        <v/>
      </c>
      <c r="Q1145" s="452" t="s">
        <v>35</v>
      </c>
      <c r="R1145" s="453"/>
      <c r="S1145" s="453"/>
      <c r="T1145" s="459" t="str">
        <f>IF(Q1145&lt;&gt;"",VLOOKUP(Q1145,'DON GIA'!$H$1:$K$103,4,0),"")</f>
        <v/>
      </c>
      <c r="U1145" s="459" t="str">
        <f t="shared" si="216"/>
        <v/>
      </c>
      <c r="V1145" s="456" t="s">
        <v>1108</v>
      </c>
      <c r="W1145" s="453" t="s">
        <v>27</v>
      </c>
      <c r="X1145" s="460">
        <v>12.8</v>
      </c>
      <c r="Y1145" s="461"/>
      <c r="Z1145" s="459">
        <f>IF(V1145&lt;&gt;"",VLOOKUP(V1145,'DON GIA'!$A$1:$D$346,4,0),"")</f>
        <v>282038</v>
      </c>
      <c r="AA1145" s="459">
        <f t="shared" si="217"/>
        <v>3610086.4000000004</v>
      </c>
      <c r="AB1145" s="452"/>
      <c r="AC1145" s="452"/>
      <c r="AD1145" s="452"/>
      <c r="AE1145" s="452"/>
      <c r="AF1145" s="452"/>
      <c r="AG1145" s="453"/>
      <c r="AH1145" s="452"/>
      <c r="AI1145" s="452"/>
      <c r="AJ1145" s="452"/>
      <c r="AK1145" s="459" t="str">
        <f>IF(AH1145&lt;&gt;"",VLOOKUP(AH1145,'DON GIA'!$M$1:$P$9,4,0),"")</f>
        <v/>
      </c>
      <c r="AL1145" s="459" t="str">
        <f t="shared" si="213"/>
        <v/>
      </c>
      <c r="AM1145" s="453"/>
      <c r="AN1145" s="456"/>
      <c r="AO1145" s="449" t="str">
        <f t="shared" si="208"/>
        <v/>
      </c>
      <c r="AP1145" s="456"/>
      <c r="AQ1145" s="462"/>
    </row>
    <row r="1146" spans="1:43" ht="63" outlineLevel="2">
      <c r="A1146" s="455" t="e">
        <f>IF(C1145&lt;&gt;"",$C$8:C1145,A1145)</f>
        <v>#VALUE!</v>
      </c>
      <c r="B1146" s="443" t="str">
        <f>IF(C1146&lt;&gt;"",COUNTA($C$8:C1146),"")</f>
        <v/>
      </c>
      <c r="C1146" s="443"/>
      <c r="D1146" s="452"/>
      <c r="E1146" s="453"/>
      <c r="F1146" s="453"/>
      <c r="G1146" s="453"/>
      <c r="H1146" s="453"/>
      <c r="I1146" s="453"/>
      <c r="J1146" s="453"/>
      <c r="K1146" s="456"/>
      <c r="L1146" s="457"/>
      <c r="M1146" s="458" t="str">
        <f>IF(K1146&lt;&gt;"",VLOOKUP(K1146,'DON GIA'!$S$1:$U$19,3,0),"")</f>
        <v/>
      </c>
      <c r="N1146" s="458" t="str">
        <f>IF(K1146&lt;&gt;"",VLOOKUP(K1146,'DON GIA'!$S$1:$V$19,4,0),"")</f>
        <v/>
      </c>
      <c r="O1146" s="458" t="str">
        <f t="shared" si="211"/>
        <v/>
      </c>
      <c r="P1146" s="458" t="str">
        <f t="shared" si="212"/>
        <v/>
      </c>
      <c r="Q1146" s="452" t="s">
        <v>35</v>
      </c>
      <c r="R1146" s="453"/>
      <c r="S1146" s="453"/>
      <c r="T1146" s="459" t="str">
        <f>IF(Q1146&lt;&gt;"",VLOOKUP(Q1146,'DON GIA'!$H$1:$K$103,4,0),"")</f>
        <v/>
      </c>
      <c r="U1146" s="459" t="str">
        <f t="shared" si="216"/>
        <v/>
      </c>
      <c r="V1146" s="456" t="s">
        <v>1268</v>
      </c>
      <c r="W1146" s="453" t="s">
        <v>27</v>
      </c>
      <c r="X1146" s="460">
        <v>1.25</v>
      </c>
      <c r="Y1146" s="461"/>
      <c r="Z1146" s="459">
        <f>IF(V1146&lt;&gt;"",VLOOKUP(V1146,'DON GIA'!$A$1:$D$346,4,0),"")</f>
        <v>282038</v>
      </c>
      <c r="AA1146" s="459">
        <f t="shared" si="217"/>
        <v>352547.5</v>
      </c>
      <c r="AB1146" s="452"/>
      <c r="AC1146" s="452"/>
      <c r="AD1146" s="452"/>
      <c r="AE1146" s="452"/>
      <c r="AF1146" s="452"/>
      <c r="AG1146" s="453"/>
      <c r="AH1146" s="452"/>
      <c r="AI1146" s="452"/>
      <c r="AJ1146" s="452"/>
      <c r="AK1146" s="459" t="str">
        <f>IF(AH1146&lt;&gt;"",VLOOKUP(AH1146,'DON GIA'!$M$1:$P$9,4,0),"")</f>
        <v/>
      </c>
      <c r="AL1146" s="459" t="str">
        <f t="shared" si="213"/>
        <v/>
      </c>
      <c r="AM1146" s="453"/>
      <c r="AN1146" s="456"/>
      <c r="AO1146" s="449" t="str">
        <f t="shared" si="208"/>
        <v/>
      </c>
      <c r="AP1146" s="456"/>
      <c r="AQ1146" s="462"/>
    </row>
    <row r="1147" spans="1:43" ht="63" outlineLevel="2">
      <c r="A1147" s="455" t="e">
        <f>IF(C1146&lt;&gt;"",$C$8:C1146,A1146)</f>
        <v>#VALUE!</v>
      </c>
      <c r="B1147" s="443" t="str">
        <f>IF(C1147&lt;&gt;"",COUNTA($C$8:C1147),"")</f>
        <v/>
      </c>
      <c r="C1147" s="443"/>
      <c r="D1147" s="452"/>
      <c r="E1147" s="453"/>
      <c r="F1147" s="453"/>
      <c r="G1147" s="453"/>
      <c r="H1147" s="453"/>
      <c r="I1147" s="453"/>
      <c r="J1147" s="453"/>
      <c r="K1147" s="456"/>
      <c r="L1147" s="457"/>
      <c r="M1147" s="458" t="str">
        <f>IF(K1147&lt;&gt;"",VLOOKUP(K1147,'DON GIA'!$S$1:$U$19,3,0),"")</f>
        <v/>
      </c>
      <c r="N1147" s="458" t="str">
        <f>IF(K1147&lt;&gt;"",VLOOKUP(K1147,'DON GIA'!$S$1:$V$19,4,0),"")</f>
        <v/>
      </c>
      <c r="O1147" s="458" t="str">
        <f t="shared" si="211"/>
        <v/>
      </c>
      <c r="P1147" s="458" t="str">
        <f t="shared" si="212"/>
        <v/>
      </c>
      <c r="Q1147" s="452" t="s">
        <v>35</v>
      </c>
      <c r="R1147" s="453"/>
      <c r="S1147" s="453"/>
      <c r="T1147" s="459" t="str">
        <f>IF(Q1147&lt;&gt;"",VLOOKUP(Q1147,'DON GIA'!$H$1:$K$103,4,0),"")</f>
        <v/>
      </c>
      <c r="U1147" s="459" t="str">
        <f t="shared" si="216"/>
        <v/>
      </c>
      <c r="V1147" s="456" t="s">
        <v>1269</v>
      </c>
      <c r="W1147" s="453" t="s">
        <v>27</v>
      </c>
      <c r="X1147" s="460">
        <v>12.6</v>
      </c>
      <c r="Y1147" s="461"/>
      <c r="Z1147" s="459">
        <f>IF(V1147&lt;&gt;"",VLOOKUP(V1147,'DON GIA'!$A$1:$D$346,4,0),"")</f>
        <v>376089</v>
      </c>
      <c r="AA1147" s="459">
        <f t="shared" si="217"/>
        <v>4738721.3999999994</v>
      </c>
      <c r="AB1147" s="452"/>
      <c r="AC1147" s="452"/>
      <c r="AD1147" s="452"/>
      <c r="AE1147" s="452"/>
      <c r="AF1147" s="452"/>
      <c r="AG1147" s="453"/>
      <c r="AH1147" s="452"/>
      <c r="AI1147" s="452"/>
      <c r="AJ1147" s="452"/>
      <c r="AK1147" s="459" t="str">
        <f>IF(AH1147&lt;&gt;"",VLOOKUP(AH1147,'DON GIA'!$M$1:$P$9,4,0),"")</f>
        <v/>
      </c>
      <c r="AL1147" s="459" t="str">
        <f t="shared" si="213"/>
        <v/>
      </c>
      <c r="AM1147" s="453"/>
      <c r="AN1147" s="456"/>
      <c r="AO1147" s="449" t="str">
        <f t="shared" si="208"/>
        <v/>
      </c>
      <c r="AP1147" s="456"/>
      <c r="AQ1147" s="462"/>
    </row>
    <row r="1148" spans="1:43" ht="126" outlineLevel="2">
      <c r="A1148" s="455" t="e">
        <f>IF(C1147&lt;&gt;"",$C$8:C1147,A1147)</f>
        <v>#VALUE!</v>
      </c>
      <c r="B1148" s="443" t="str">
        <f>IF(C1148&lt;&gt;"",COUNTA($C$8:C1148),"")</f>
        <v/>
      </c>
      <c r="C1148" s="443"/>
      <c r="D1148" s="452"/>
      <c r="E1148" s="453"/>
      <c r="F1148" s="453"/>
      <c r="G1148" s="453"/>
      <c r="H1148" s="453"/>
      <c r="I1148" s="453"/>
      <c r="J1148" s="453"/>
      <c r="K1148" s="456"/>
      <c r="L1148" s="457"/>
      <c r="M1148" s="458" t="str">
        <f>IF(K1148&lt;&gt;"",VLOOKUP(K1148,'DON GIA'!$S$1:$U$19,3,0),"")</f>
        <v/>
      </c>
      <c r="N1148" s="458" t="str">
        <f>IF(K1148&lt;&gt;"",VLOOKUP(K1148,'DON GIA'!$S$1:$V$19,4,0),"")</f>
        <v/>
      </c>
      <c r="O1148" s="458" t="str">
        <f t="shared" si="211"/>
        <v/>
      </c>
      <c r="P1148" s="458" t="str">
        <f t="shared" si="212"/>
        <v/>
      </c>
      <c r="Q1148" s="452" t="s">
        <v>35</v>
      </c>
      <c r="R1148" s="453"/>
      <c r="S1148" s="453"/>
      <c r="T1148" s="459" t="str">
        <f>IF(Q1148&lt;&gt;"",VLOOKUP(Q1148,'DON GIA'!$H$1:$K$103,4,0),"")</f>
        <v/>
      </c>
      <c r="U1148" s="459" t="str">
        <f t="shared" si="216"/>
        <v/>
      </c>
      <c r="V1148" s="456" t="s">
        <v>1270</v>
      </c>
      <c r="W1148" s="453" t="s">
        <v>27</v>
      </c>
      <c r="X1148" s="460">
        <f>17.5+3.36</f>
        <v>20.86</v>
      </c>
      <c r="Y1148" s="461"/>
      <c r="Z1148" s="459">
        <f>IF(V1148&lt;&gt;"",VLOOKUP(V1148,'DON GIA'!$A$1:$D$346,4,0),"")</f>
        <v>1238791</v>
      </c>
      <c r="AA1148" s="459">
        <f t="shared" si="217"/>
        <v>25841180.259999998</v>
      </c>
      <c r="AB1148" s="452"/>
      <c r="AC1148" s="452"/>
      <c r="AD1148" s="452"/>
      <c r="AE1148" s="452"/>
      <c r="AF1148" s="452"/>
      <c r="AG1148" s="453"/>
      <c r="AH1148" s="452"/>
      <c r="AI1148" s="452"/>
      <c r="AJ1148" s="452"/>
      <c r="AK1148" s="459" t="str">
        <f>IF(AH1148&lt;&gt;"",VLOOKUP(AH1148,'DON GIA'!$M$1:$P$9,4,0),"")</f>
        <v/>
      </c>
      <c r="AL1148" s="459" t="str">
        <f t="shared" si="213"/>
        <v/>
      </c>
      <c r="AM1148" s="453"/>
      <c r="AN1148" s="456"/>
      <c r="AO1148" s="449" t="str">
        <f t="shared" si="208"/>
        <v/>
      </c>
      <c r="AP1148" s="456"/>
      <c r="AQ1148" s="462"/>
    </row>
    <row r="1149" spans="1:43" ht="63" outlineLevel="2">
      <c r="A1149" s="455" t="e">
        <f>IF(C1148&lt;&gt;"",$C$8:C1148,A1148)</f>
        <v>#VALUE!</v>
      </c>
      <c r="B1149" s="443" t="str">
        <f>IF(C1149&lt;&gt;"",COUNTA($C$8:C1149),"")</f>
        <v/>
      </c>
      <c r="C1149" s="443"/>
      <c r="D1149" s="452"/>
      <c r="E1149" s="453"/>
      <c r="F1149" s="453"/>
      <c r="G1149" s="453"/>
      <c r="H1149" s="453"/>
      <c r="I1149" s="453"/>
      <c r="J1149" s="453"/>
      <c r="K1149" s="456"/>
      <c r="L1149" s="457"/>
      <c r="M1149" s="458" t="str">
        <f>IF(K1149&lt;&gt;"",VLOOKUP(K1149,'DON GIA'!$S$1:$U$19,3,0),"")</f>
        <v/>
      </c>
      <c r="N1149" s="458" t="str">
        <f>IF(K1149&lt;&gt;"",VLOOKUP(K1149,'DON GIA'!$S$1:$V$19,4,0),"")</f>
        <v/>
      </c>
      <c r="O1149" s="458" t="str">
        <f t="shared" si="211"/>
        <v/>
      </c>
      <c r="P1149" s="458" t="str">
        <f t="shared" si="212"/>
        <v/>
      </c>
      <c r="Q1149" s="452" t="s">
        <v>35</v>
      </c>
      <c r="R1149" s="453"/>
      <c r="S1149" s="453"/>
      <c r="T1149" s="459" t="str">
        <f>IF(Q1149&lt;&gt;"",VLOOKUP(Q1149,'DON GIA'!$H$1:$K$103,4,0),"")</f>
        <v/>
      </c>
      <c r="U1149" s="459" t="str">
        <f t="shared" si="216"/>
        <v/>
      </c>
      <c r="V1149" s="456" t="s">
        <v>1078</v>
      </c>
      <c r="W1149" s="453" t="s">
        <v>27</v>
      </c>
      <c r="X1149" s="460">
        <v>20.86</v>
      </c>
      <c r="Y1149" s="461"/>
      <c r="Z1149" s="459">
        <f>IF(V1149&lt;&gt;"",VLOOKUP(V1149,'DON GIA'!$A$1:$D$346,4,0),"")</f>
        <v>854777</v>
      </c>
      <c r="AA1149" s="459">
        <f t="shared" si="217"/>
        <v>17830648.219999999</v>
      </c>
      <c r="AB1149" s="452"/>
      <c r="AC1149" s="452" t="s">
        <v>29</v>
      </c>
      <c r="AD1149" s="452" t="s">
        <v>30</v>
      </c>
      <c r="AE1149" s="452" t="s">
        <v>41</v>
      </c>
      <c r="AF1149" s="452" t="s">
        <v>32</v>
      </c>
      <c r="AG1149" s="453"/>
      <c r="AH1149" s="452"/>
      <c r="AI1149" s="452"/>
      <c r="AJ1149" s="452"/>
      <c r="AK1149" s="459" t="str">
        <f>IF(AH1149&lt;&gt;"",VLOOKUP(AH1149,'DON GIA'!$M$1:$P$9,4,0),"")</f>
        <v/>
      </c>
      <c r="AL1149" s="459" t="str">
        <f t="shared" si="213"/>
        <v/>
      </c>
      <c r="AM1149" s="453"/>
      <c r="AN1149" s="456"/>
      <c r="AO1149" s="449" t="str">
        <f t="shared" si="208"/>
        <v/>
      </c>
      <c r="AP1149" s="456"/>
      <c r="AQ1149" s="462"/>
    </row>
    <row r="1150" spans="1:43" ht="94.5" outlineLevel="2">
      <c r="A1150" s="455" t="e">
        <f>IF(C1149&lt;&gt;"",$C$8:C1149,A1149)</f>
        <v>#VALUE!</v>
      </c>
      <c r="B1150" s="443" t="str">
        <f>IF(C1150&lt;&gt;"",COUNTA($C$8:C1150),"")</f>
        <v/>
      </c>
      <c r="C1150" s="443"/>
      <c r="D1150" s="452"/>
      <c r="E1150" s="453"/>
      <c r="F1150" s="453"/>
      <c r="G1150" s="453"/>
      <c r="H1150" s="453"/>
      <c r="I1150" s="453"/>
      <c r="J1150" s="453"/>
      <c r="K1150" s="456"/>
      <c r="L1150" s="457"/>
      <c r="M1150" s="458" t="str">
        <f>IF(K1150&lt;&gt;"",VLOOKUP(K1150,'DON GIA'!$S$1:$U$19,3,0),"")</f>
        <v/>
      </c>
      <c r="N1150" s="458" t="str">
        <f>IF(K1150&lt;&gt;"",VLOOKUP(K1150,'DON GIA'!$S$1:$V$19,4,0),"")</f>
        <v/>
      </c>
      <c r="O1150" s="458" t="str">
        <f t="shared" si="211"/>
        <v/>
      </c>
      <c r="P1150" s="458" t="str">
        <f t="shared" si="212"/>
        <v/>
      </c>
      <c r="Q1150" s="452" t="s">
        <v>35</v>
      </c>
      <c r="R1150" s="453"/>
      <c r="S1150" s="453"/>
      <c r="T1150" s="459" t="str">
        <f>IF(Q1150&lt;&gt;"",VLOOKUP(Q1150,'DON GIA'!$H$1:$K$103,4,0),"")</f>
        <v/>
      </c>
      <c r="U1150" s="459" t="str">
        <f t="shared" si="216"/>
        <v/>
      </c>
      <c r="V1150" s="456" t="s">
        <v>1271</v>
      </c>
      <c r="W1150" s="453" t="s">
        <v>27</v>
      </c>
      <c r="X1150" s="460">
        <v>0.25</v>
      </c>
      <c r="Y1150" s="461"/>
      <c r="Z1150" s="459">
        <f>IF(V1150&lt;&gt;"",VLOOKUP(V1150,'DON GIA'!$A$1:$D$346,4,0),"")</f>
        <v>303189</v>
      </c>
      <c r="AA1150" s="459">
        <f t="shared" si="217"/>
        <v>75797.25</v>
      </c>
      <c r="AB1150" s="452"/>
      <c r="AC1150" s="452"/>
      <c r="AD1150" s="452"/>
      <c r="AE1150" s="452"/>
      <c r="AF1150" s="452"/>
      <c r="AG1150" s="453"/>
      <c r="AH1150" s="452"/>
      <c r="AI1150" s="452"/>
      <c r="AJ1150" s="452"/>
      <c r="AK1150" s="459" t="str">
        <f>IF(AH1150&lt;&gt;"",VLOOKUP(AH1150,'DON GIA'!$M$1:$P$9,4,0),"")</f>
        <v/>
      </c>
      <c r="AL1150" s="459" t="str">
        <f t="shared" si="213"/>
        <v/>
      </c>
      <c r="AM1150" s="453"/>
      <c r="AN1150" s="456"/>
      <c r="AO1150" s="449" t="str">
        <f t="shared" si="208"/>
        <v/>
      </c>
      <c r="AP1150" s="456"/>
      <c r="AQ1150" s="462"/>
    </row>
    <row r="1151" spans="1:43" ht="63" outlineLevel="2">
      <c r="A1151" s="455" t="e">
        <f>IF(C1150&lt;&gt;"",$C$8:C1150,A1150)</f>
        <v>#VALUE!</v>
      </c>
      <c r="B1151" s="443" t="str">
        <f>IF(C1151&lt;&gt;"",COUNTA($C$8:C1151),"")</f>
        <v/>
      </c>
      <c r="C1151" s="443"/>
      <c r="D1151" s="452"/>
      <c r="E1151" s="453"/>
      <c r="F1151" s="453"/>
      <c r="G1151" s="453"/>
      <c r="H1151" s="453"/>
      <c r="I1151" s="453"/>
      <c r="J1151" s="453"/>
      <c r="K1151" s="456"/>
      <c r="L1151" s="457"/>
      <c r="M1151" s="458" t="str">
        <f>IF(K1151&lt;&gt;"",VLOOKUP(K1151,'DON GIA'!$S$1:$U$19,3,0),"")</f>
        <v/>
      </c>
      <c r="N1151" s="458" t="str">
        <f>IF(K1151&lt;&gt;"",VLOOKUP(K1151,'DON GIA'!$S$1:$V$19,4,0),"")</f>
        <v/>
      </c>
      <c r="O1151" s="458" t="str">
        <f t="shared" si="211"/>
        <v/>
      </c>
      <c r="P1151" s="458" t="str">
        <f t="shared" si="212"/>
        <v/>
      </c>
      <c r="Q1151" s="452" t="s">
        <v>35</v>
      </c>
      <c r="R1151" s="453"/>
      <c r="S1151" s="453"/>
      <c r="T1151" s="459" t="str">
        <f>IF(Q1151&lt;&gt;"",VLOOKUP(Q1151,'DON GIA'!$H$1:$K$103,4,0),"")</f>
        <v/>
      </c>
      <c r="U1151" s="459" t="str">
        <f t="shared" si="216"/>
        <v/>
      </c>
      <c r="V1151" s="456" t="s">
        <v>1006</v>
      </c>
      <c r="W1151" s="453" t="s">
        <v>27</v>
      </c>
      <c r="X1151" s="460">
        <v>47.98</v>
      </c>
      <c r="Y1151" s="461"/>
      <c r="Z1151" s="459">
        <f>IF(V1151&lt;&gt;"",VLOOKUP(V1151,'DON GIA'!$A$1:$D$346,4,0),"")</f>
        <v>109890</v>
      </c>
      <c r="AA1151" s="459">
        <f t="shared" si="217"/>
        <v>5272522.1999999993</v>
      </c>
      <c r="AB1151" s="452"/>
      <c r="AC1151" s="452"/>
      <c r="AD1151" s="452"/>
      <c r="AE1151" s="452"/>
      <c r="AF1151" s="452"/>
      <c r="AG1151" s="453"/>
      <c r="AH1151" s="452"/>
      <c r="AI1151" s="452"/>
      <c r="AJ1151" s="452"/>
      <c r="AK1151" s="459" t="str">
        <f>IF(AH1151&lt;&gt;"",VLOOKUP(AH1151,'DON GIA'!$M$1:$P$9,4,0),"")</f>
        <v/>
      </c>
      <c r="AL1151" s="459" t="str">
        <f t="shared" si="213"/>
        <v/>
      </c>
      <c r="AM1151" s="453"/>
      <c r="AN1151" s="456"/>
      <c r="AO1151" s="449" t="str">
        <f t="shared" si="208"/>
        <v/>
      </c>
      <c r="AP1151" s="456"/>
      <c r="AQ1151" s="462"/>
    </row>
    <row r="1152" spans="1:43" ht="94.5" outlineLevel="2">
      <c r="A1152" s="455" t="e">
        <f>IF(C1151&lt;&gt;"",$C$8:C1151,A1151)</f>
        <v>#VALUE!</v>
      </c>
      <c r="B1152" s="443" t="str">
        <f>IF(C1152&lt;&gt;"",COUNTA($C$8:C1152),"")</f>
        <v/>
      </c>
      <c r="C1152" s="443"/>
      <c r="D1152" s="452"/>
      <c r="E1152" s="453"/>
      <c r="F1152" s="453"/>
      <c r="G1152" s="453"/>
      <c r="H1152" s="453"/>
      <c r="I1152" s="453"/>
      <c r="J1152" s="453"/>
      <c r="K1152" s="456"/>
      <c r="L1152" s="457"/>
      <c r="M1152" s="458" t="str">
        <f>IF(K1152&lt;&gt;"",VLOOKUP(K1152,'DON GIA'!$S$1:$U$19,3,0),"")</f>
        <v/>
      </c>
      <c r="N1152" s="458" t="str">
        <f>IF(K1152&lt;&gt;"",VLOOKUP(K1152,'DON GIA'!$S$1:$V$19,4,0),"")</f>
        <v/>
      </c>
      <c r="O1152" s="458" t="str">
        <f t="shared" si="211"/>
        <v/>
      </c>
      <c r="P1152" s="458" t="str">
        <f t="shared" si="212"/>
        <v/>
      </c>
      <c r="Q1152" s="452" t="s">
        <v>35</v>
      </c>
      <c r="R1152" s="453"/>
      <c r="S1152" s="453"/>
      <c r="T1152" s="459" t="str">
        <f>IF(Q1152&lt;&gt;"",VLOOKUP(Q1152,'DON GIA'!$H$1:$K$103,4,0),"")</f>
        <v/>
      </c>
      <c r="U1152" s="459" t="str">
        <f t="shared" si="216"/>
        <v/>
      </c>
      <c r="V1152" s="456" t="s">
        <v>1049</v>
      </c>
      <c r="W1152" s="453" t="s">
        <v>42</v>
      </c>
      <c r="X1152" s="460">
        <v>1</v>
      </c>
      <c r="Y1152" s="461"/>
      <c r="Z1152" s="459">
        <f>IF(V1152&lt;&gt;"",VLOOKUP(V1152,'DON GIA'!$A$1:$D$346,4,0),"")</f>
        <v>3793079</v>
      </c>
      <c r="AA1152" s="459">
        <f t="shared" si="217"/>
        <v>3793079</v>
      </c>
      <c r="AB1152" s="452"/>
      <c r="AC1152" s="452"/>
      <c r="AD1152" s="452"/>
      <c r="AE1152" s="452"/>
      <c r="AF1152" s="452"/>
      <c r="AG1152" s="453"/>
      <c r="AH1152" s="452"/>
      <c r="AI1152" s="452"/>
      <c r="AJ1152" s="452"/>
      <c r="AK1152" s="459" t="str">
        <f>IF(AH1152&lt;&gt;"",VLOOKUP(AH1152,'DON GIA'!$M$1:$P$9,4,0),"")</f>
        <v/>
      </c>
      <c r="AL1152" s="459" t="str">
        <f t="shared" si="213"/>
        <v/>
      </c>
      <c r="AM1152" s="453"/>
      <c r="AN1152" s="456"/>
      <c r="AO1152" s="449" t="str">
        <f t="shared" si="208"/>
        <v/>
      </c>
      <c r="AP1152" s="456"/>
      <c r="AQ1152" s="462"/>
    </row>
    <row r="1153" spans="1:43" ht="63" outlineLevel="2">
      <c r="A1153" s="455" t="e">
        <f>IF(C1152&lt;&gt;"",$C$8:C1152,A1152)</f>
        <v>#VALUE!</v>
      </c>
      <c r="B1153" s="443" t="str">
        <f>IF(C1153&lt;&gt;"",COUNTA($C$8:C1153),"")</f>
        <v/>
      </c>
      <c r="C1153" s="443"/>
      <c r="D1153" s="452"/>
      <c r="E1153" s="453"/>
      <c r="F1153" s="453"/>
      <c r="G1153" s="453"/>
      <c r="H1153" s="453"/>
      <c r="I1153" s="453"/>
      <c r="J1153" s="453"/>
      <c r="K1153" s="456"/>
      <c r="L1153" s="457"/>
      <c r="M1153" s="458" t="str">
        <f>IF(K1153&lt;&gt;"",VLOOKUP(K1153,'DON GIA'!$S$1:$U$19,3,0),"")</f>
        <v/>
      </c>
      <c r="N1153" s="458" t="str">
        <f>IF(K1153&lt;&gt;"",VLOOKUP(K1153,'DON GIA'!$S$1:$V$19,4,0),"")</f>
        <v/>
      </c>
      <c r="O1153" s="458" t="str">
        <f t="shared" si="211"/>
        <v/>
      </c>
      <c r="P1153" s="458" t="str">
        <f t="shared" si="212"/>
        <v/>
      </c>
      <c r="Q1153" s="452" t="s">
        <v>35</v>
      </c>
      <c r="R1153" s="453"/>
      <c r="S1153" s="453"/>
      <c r="T1153" s="459" t="str">
        <f>IF(Q1153&lt;&gt;"",VLOOKUP(Q1153,'DON GIA'!$H$1:$K$103,4,0),"")</f>
        <v/>
      </c>
      <c r="U1153" s="459" t="str">
        <f t="shared" si="216"/>
        <v/>
      </c>
      <c r="V1153" s="456" t="s">
        <v>1019</v>
      </c>
      <c r="W1153" s="453" t="s">
        <v>27</v>
      </c>
      <c r="X1153" s="460">
        <v>30</v>
      </c>
      <c r="Y1153" s="461"/>
      <c r="Z1153" s="459">
        <f>IF(V1153&lt;&gt;"",VLOOKUP(V1153,'DON GIA'!$A$1:$D$346,4,0),"")</f>
        <v>330817</v>
      </c>
      <c r="AA1153" s="459">
        <f t="shared" si="217"/>
        <v>9924510</v>
      </c>
      <c r="AB1153" s="452"/>
      <c r="AC1153" s="452"/>
      <c r="AD1153" s="452"/>
      <c r="AE1153" s="452"/>
      <c r="AF1153" s="452"/>
      <c r="AG1153" s="453"/>
      <c r="AH1153" s="452"/>
      <c r="AI1153" s="452"/>
      <c r="AJ1153" s="452"/>
      <c r="AK1153" s="459" t="str">
        <f>IF(AH1153&lt;&gt;"",VLOOKUP(AH1153,'DON GIA'!$M$1:$P$9,4,0),"")</f>
        <v/>
      </c>
      <c r="AL1153" s="459" t="str">
        <f t="shared" si="213"/>
        <v/>
      </c>
      <c r="AM1153" s="453"/>
      <c r="AN1153" s="456"/>
      <c r="AO1153" s="449" t="str">
        <f t="shared" si="208"/>
        <v/>
      </c>
      <c r="AP1153" s="456"/>
      <c r="AQ1153" s="462"/>
    </row>
    <row r="1154" spans="1:43" ht="31.5" outlineLevel="2">
      <c r="A1154" s="455" t="e">
        <f>IF(C1153&lt;&gt;"",$C$8:C1153,A1153)</f>
        <v>#VALUE!</v>
      </c>
      <c r="B1154" s="443" t="str">
        <f>IF(C1154&lt;&gt;"",COUNTA($C$8:C1154),"")</f>
        <v/>
      </c>
      <c r="C1154" s="443"/>
      <c r="D1154" s="444"/>
      <c r="E1154" s="453"/>
      <c r="F1154" s="453"/>
      <c r="G1154" s="453"/>
      <c r="H1154" s="453"/>
      <c r="I1154" s="453"/>
      <c r="J1154" s="453"/>
      <c r="K1154" s="456"/>
      <c r="L1154" s="457"/>
      <c r="M1154" s="458" t="str">
        <f>IF(K1154&lt;&gt;"",VLOOKUP(K1154,'DON GIA'!$S$1:$U$19,3,0),"")</f>
        <v/>
      </c>
      <c r="N1154" s="458" t="str">
        <f>IF(K1154&lt;&gt;"",VLOOKUP(K1154,'DON GIA'!$S$1:$V$19,4,0),"")</f>
        <v/>
      </c>
      <c r="O1154" s="458" t="str">
        <f t="shared" si="211"/>
        <v/>
      </c>
      <c r="P1154" s="458" t="str">
        <f t="shared" si="212"/>
        <v/>
      </c>
      <c r="Q1154" s="452" t="s">
        <v>35</v>
      </c>
      <c r="R1154" s="453"/>
      <c r="S1154" s="453"/>
      <c r="T1154" s="459" t="str">
        <f>IF(Q1154&lt;&gt;"",VLOOKUP(Q1154,'DON GIA'!$H$1:$K$103,4,0),"")</f>
        <v/>
      </c>
      <c r="U1154" s="459" t="str">
        <f t="shared" si="216"/>
        <v/>
      </c>
      <c r="V1154" s="456"/>
      <c r="W1154" s="453"/>
      <c r="X1154" s="460"/>
      <c r="Y1154" s="461"/>
      <c r="Z1154" s="459" t="str">
        <f>IF(V1154&lt;&gt;"",VLOOKUP(V1154,'DON GIA'!$A$1:$D$346,4,0),"")</f>
        <v/>
      </c>
      <c r="AA1154" s="459" t="str">
        <f t="shared" si="217"/>
        <v/>
      </c>
      <c r="AB1154" s="452"/>
      <c r="AC1154" s="452"/>
      <c r="AD1154" s="452"/>
      <c r="AE1154" s="452"/>
      <c r="AF1154" s="452"/>
      <c r="AG1154" s="453"/>
      <c r="AH1154" s="452"/>
      <c r="AI1154" s="452"/>
      <c r="AJ1154" s="452"/>
      <c r="AK1154" s="459" t="str">
        <f>IF(AH1154&lt;&gt;"",VLOOKUP(AH1154,'DON GIA'!$M$1:$P$9,4,0),"")</f>
        <v/>
      </c>
      <c r="AL1154" s="459" t="str">
        <f t="shared" si="213"/>
        <v/>
      </c>
      <c r="AM1154" s="453"/>
      <c r="AN1154" s="456"/>
      <c r="AO1154" s="449" t="str">
        <f t="shared" si="208"/>
        <v/>
      </c>
      <c r="AP1154" s="456"/>
      <c r="AQ1154" s="462"/>
    </row>
    <row r="1155" spans="1:43" ht="31.5" outlineLevel="1">
      <c r="A1155" s="410" t="s">
        <v>783</v>
      </c>
      <c r="B1155" s="443">
        <f>IF(C1155&lt;&gt;"",COUNTA($C$8:C1155),"")</f>
        <v>78</v>
      </c>
      <c r="C1155" s="443">
        <v>470</v>
      </c>
      <c r="D1155" s="444" t="s">
        <v>455</v>
      </c>
      <c r="E1155" s="445"/>
      <c r="F1155" s="445"/>
      <c r="G1155" s="445"/>
      <c r="H1155" s="445"/>
      <c r="I1155" s="445"/>
      <c r="J1155" s="445"/>
      <c r="K1155" s="446"/>
      <c r="L1155" s="447">
        <f>SUBTOTAL(9,L1156:L1166)</f>
        <v>85</v>
      </c>
      <c r="M1155" s="448"/>
      <c r="N1155" s="448"/>
      <c r="O1155" s="448">
        <f>SUBTOTAL(9,O1156:O1166)</f>
        <v>142715000</v>
      </c>
      <c r="P1155" s="448">
        <f>SUBTOTAL(9,P1156:P1166)</f>
        <v>0</v>
      </c>
      <c r="Q1155" s="444"/>
      <c r="R1155" s="445"/>
      <c r="S1155" s="445">
        <f>SUBTOTAL(9,S1156:S1166)</f>
        <v>0</v>
      </c>
      <c r="T1155" s="449"/>
      <c r="U1155" s="449">
        <f>SUBTOTAL(9,U1156:U1166)</f>
        <v>0</v>
      </c>
      <c r="V1155" s="446"/>
      <c r="W1155" s="445"/>
      <c r="X1155" s="450">
        <f>SUBTOTAL(9,X1156:X1166)</f>
        <v>274.86599999999999</v>
      </c>
      <c r="Y1155" s="451">
        <f>SUBTOTAL(9,Y1156:Y1166)</f>
        <v>0</v>
      </c>
      <c r="Z1155" s="449"/>
      <c r="AA1155" s="449">
        <f>SUBTOTAL(9,AA1156:AA1166)</f>
        <v>549463957.69599986</v>
      </c>
      <c r="AB1155" s="452"/>
      <c r="AC1155" s="452"/>
      <c r="AD1155" s="452"/>
      <c r="AE1155" s="452"/>
      <c r="AF1155" s="452"/>
      <c r="AG1155" s="453"/>
      <c r="AH1155" s="452"/>
      <c r="AI1155" s="444"/>
      <c r="AJ1155" s="444">
        <f>SUBTOTAL(9,AJ1156:AJ1166)</f>
        <v>2</v>
      </c>
      <c r="AK1155" s="449"/>
      <c r="AL1155" s="449">
        <f>SUBTOTAL(9,AL1156:AL1166)</f>
        <v>25895920</v>
      </c>
      <c r="AM1155" s="445"/>
      <c r="AN1155" s="446">
        <f>SUBTOTAL(9,AN1156:AN1166)</f>
        <v>1</v>
      </c>
      <c r="AO1155" s="449">
        <f t="shared" si="208"/>
        <v>718074877.69599986</v>
      </c>
      <c r="AP1155" s="517"/>
      <c r="AQ1155" s="423"/>
    </row>
    <row r="1156" spans="1:43" ht="224.25" outlineLevel="2">
      <c r="A1156" s="455" t="e">
        <f>IF(C1155&lt;&gt;"",$C$8:C1155,A1154)</f>
        <v>#VALUE!</v>
      </c>
      <c r="B1156" s="443" t="str">
        <f>IF(C1156&lt;&gt;"",COUNTA($C$8:C1156),"")</f>
        <v/>
      </c>
      <c r="C1156" s="443"/>
      <c r="D1156" s="452" t="s">
        <v>456</v>
      </c>
      <c r="E1156" s="453">
        <v>1</v>
      </c>
      <c r="F1156" s="453"/>
      <c r="G1156" s="453">
        <v>479</v>
      </c>
      <c r="H1156" s="453">
        <v>79</v>
      </c>
      <c r="I1156" s="453" t="s">
        <v>223</v>
      </c>
      <c r="J1156" s="453" t="s">
        <v>224</v>
      </c>
      <c r="K1156" s="456" t="s">
        <v>973</v>
      </c>
      <c r="L1156" s="457">
        <v>85</v>
      </c>
      <c r="M1156" s="458">
        <f>IF(K1156&lt;&gt;"",VLOOKUP(K1156,'DON GIA'!$S$1:$U$19,3,0),"")</f>
        <v>1679000</v>
      </c>
      <c r="N1156" s="458">
        <f>IF(K1156&lt;&gt;"",VLOOKUP(K1156,'DON GIA'!$S$1:$V$19,4,0),"")</f>
        <v>0</v>
      </c>
      <c r="O1156" s="458">
        <f t="shared" si="211"/>
        <v>142715000</v>
      </c>
      <c r="P1156" s="458">
        <f t="shared" si="212"/>
        <v>0</v>
      </c>
      <c r="Q1156" s="452" t="s">
        <v>35</v>
      </c>
      <c r="R1156" s="453"/>
      <c r="S1156" s="453"/>
      <c r="T1156" s="459" t="str">
        <f>IF(Q1156&lt;&gt;"",VLOOKUP(Q1156,'DON GIA'!$H$1:$K$103,4,0),"")</f>
        <v/>
      </c>
      <c r="U1156" s="459" t="str">
        <f t="shared" ref="U1156:U1166" si="218">IF(Q1156&lt;&gt;"",IF(ISNUMBER(T1156),S1156*T1156,""),"")</f>
        <v/>
      </c>
      <c r="V1156" s="456" t="s">
        <v>1005</v>
      </c>
      <c r="W1156" s="453" t="s">
        <v>27</v>
      </c>
      <c r="X1156" s="460">
        <v>79.05</v>
      </c>
      <c r="Y1156" s="461"/>
      <c r="Z1156" s="459">
        <f>IF(V1156&lt;&gt;"",VLOOKUP(V1156,'DON GIA'!$A$1:$D$346,4,0),"")</f>
        <v>5559129</v>
      </c>
      <c r="AA1156" s="459">
        <f t="shared" ref="AA1156:AA1166" si="219">IF(V1156&lt;&gt;"",IF(ISNUMBER(Z1156),X1156*Z1156,""),"")</f>
        <v>439449147.44999999</v>
      </c>
      <c r="AB1156" s="452" t="s">
        <v>28</v>
      </c>
      <c r="AC1156" s="452" t="s">
        <v>29</v>
      </c>
      <c r="AD1156" s="452" t="s">
        <v>30</v>
      </c>
      <c r="AE1156" s="452" t="s">
        <v>31</v>
      </c>
      <c r="AF1156" s="452" t="s">
        <v>34</v>
      </c>
      <c r="AG1156" s="453" t="s">
        <v>33</v>
      </c>
      <c r="AH1156" s="452" t="s">
        <v>562</v>
      </c>
      <c r="AI1156" s="452" t="s">
        <v>409</v>
      </c>
      <c r="AJ1156" s="452">
        <v>1</v>
      </c>
      <c r="AK1156" s="459">
        <f>IF(AH1156&lt;&gt;"",VLOOKUP(AH1156,'DON GIA'!$M$1:$P$9,4,0),"")</f>
        <v>12895920</v>
      </c>
      <c r="AL1156" s="459">
        <f t="shared" si="213"/>
        <v>12895920</v>
      </c>
      <c r="AM1156" s="453" t="s">
        <v>407</v>
      </c>
      <c r="AN1156" s="456">
        <v>1</v>
      </c>
      <c r="AO1156" s="449" t="str">
        <f t="shared" si="208"/>
        <v/>
      </c>
      <c r="AP1156" s="517" t="s">
        <v>1893</v>
      </c>
      <c r="AQ1156" s="462"/>
    </row>
    <row r="1157" spans="1:43" ht="252" outlineLevel="2">
      <c r="A1157" s="455" t="e">
        <f>IF(C1156&lt;&gt;"",$C$8:C1156,A1156)</f>
        <v>#VALUE!</v>
      </c>
      <c r="B1157" s="443" t="str">
        <f>IF(C1157&lt;&gt;"",COUNTA($C$8:C1157),"")</f>
        <v/>
      </c>
      <c r="C1157" s="443"/>
      <c r="D1157" s="452" t="s">
        <v>71</v>
      </c>
      <c r="E1157" s="453"/>
      <c r="F1157" s="453"/>
      <c r="G1157" s="453"/>
      <c r="H1157" s="453"/>
      <c r="I1157" s="453"/>
      <c r="J1157" s="453"/>
      <c r="K1157" s="456"/>
      <c r="L1157" s="457"/>
      <c r="M1157" s="458" t="str">
        <f>IF(K1157&lt;&gt;"",VLOOKUP(K1157,'DON GIA'!$S$1:$U$19,3,0),"")</f>
        <v/>
      </c>
      <c r="N1157" s="458" t="str">
        <f>IF(K1157&lt;&gt;"",VLOOKUP(K1157,'DON GIA'!$S$1:$V$19,4,0),"")</f>
        <v/>
      </c>
      <c r="O1157" s="458" t="str">
        <f t="shared" si="211"/>
        <v/>
      </c>
      <c r="P1157" s="458" t="str">
        <f t="shared" si="212"/>
        <v/>
      </c>
      <c r="Q1157" s="452" t="s">
        <v>35</v>
      </c>
      <c r="R1157" s="453"/>
      <c r="S1157" s="453"/>
      <c r="T1157" s="459" t="str">
        <f>IF(Q1157&lt;&gt;"",VLOOKUP(Q1157,'DON GIA'!$H$1:$K$103,4,0),"")</f>
        <v/>
      </c>
      <c r="U1157" s="459" t="str">
        <f t="shared" si="218"/>
        <v/>
      </c>
      <c r="V1157" s="456" t="s">
        <v>1107</v>
      </c>
      <c r="W1157" s="453" t="s">
        <v>27</v>
      </c>
      <c r="X1157" s="460">
        <v>76.67</v>
      </c>
      <c r="Y1157" s="461"/>
      <c r="Z1157" s="459">
        <f>IF(V1157&lt;&gt;"",VLOOKUP(V1157,'DON GIA'!$A$1:$D$346,4,0),"")</f>
        <v>109890</v>
      </c>
      <c r="AA1157" s="459">
        <f t="shared" si="219"/>
        <v>8425266.3000000007</v>
      </c>
      <c r="AB1157" s="452"/>
      <c r="AC1157" s="452"/>
      <c r="AD1157" s="452"/>
      <c r="AE1157" s="452"/>
      <c r="AF1157" s="452"/>
      <c r="AG1157" s="453"/>
      <c r="AH1157" s="452" t="s">
        <v>578</v>
      </c>
      <c r="AI1157" s="452" t="s">
        <v>560</v>
      </c>
      <c r="AJ1157" s="452">
        <v>1</v>
      </c>
      <c r="AK1157" s="459">
        <f>IF(AH1157&lt;&gt;"",VLOOKUP(AH1157,'DON GIA'!$M$1:$P$9,4,0),"")</f>
        <v>13000000</v>
      </c>
      <c r="AL1157" s="459">
        <f t="shared" si="213"/>
        <v>13000000</v>
      </c>
      <c r="AM1157" s="453"/>
      <c r="AN1157" s="456"/>
      <c r="AO1157" s="449" t="str">
        <f t="shared" si="208"/>
        <v/>
      </c>
      <c r="AP1157" s="516" t="s">
        <v>535</v>
      </c>
      <c r="AQ1157" s="462"/>
    </row>
    <row r="1158" spans="1:43" ht="346.5" outlineLevel="2">
      <c r="A1158" s="455" t="e">
        <f>IF(C1157&lt;&gt;"",$C$8:C1157,A1157)</f>
        <v>#VALUE!</v>
      </c>
      <c r="B1158" s="443" t="str">
        <f>IF(C1158&lt;&gt;"",COUNTA($C$8:C1158),"")</f>
        <v/>
      </c>
      <c r="C1158" s="443"/>
      <c r="D1158" s="452" t="s">
        <v>457</v>
      </c>
      <c r="E1158" s="453"/>
      <c r="F1158" s="453"/>
      <c r="G1158" s="453"/>
      <c r="H1158" s="453"/>
      <c r="I1158" s="453"/>
      <c r="J1158" s="453"/>
      <c r="K1158" s="456"/>
      <c r="L1158" s="457"/>
      <c r="M1158" s="458" t="str">
        <f>IF(K1158&lt;&gt;"",VLOOKUP(K1158,'DON GIA'!$S$1:$U$19,3,0),"")</f>
        <v/>
      </c>
      <c r="N1158" s="458" t="str">
        <f>IF(K1158&lt;&gt;"",VLOOKUP(K1158,'DON GIA'!$S$1:$V$19,4,0),"")</f>
        <v/>
      </c>
      <c r="O1158" s="458" t="str">
        <f t="shared" si="211"/>
        <v/>
      </c>
      <c r="P1158" s="458" t="str">
        <f t="shared" si="212"/>
        <v/>
      </c>
      <c r="Q1158" s="452" t="s">
        <v>35</v>
      </c>
      <c r="R1158" s="453"/>
      <c r="S1158" s="453"/>
      <c r="T1158" s="459" t="str">
        <f>IF(Q1158&lt;&gt;"",VLOOKUP(Q1158,'DON GIA'!$H$1:$K$103,4,0),"")</f>
        <v/>
      </c>
      <c r="U1158" s="459" t="str">
        <f t="shared" si="218"/>
        <v/>
      </c>
      <c r="V1158" s="456" t="s">
        <v>1141</v>
      </c>
      <c r="W1158" s="453" t="s">
        <v>27</v>
      </c>
      <c r="X1158" s="460">
        <v>5.95</v>
      </c>
      <c r="Y1158" s="461"/>
      <c r="Z1158" s="459">
        <f>IF(V1158&lt;&gt;"",VLOOKUP(V1158,'DON GIA'!$A$1:$D$346,4,0),"")</f>
        <v>10375629</v>
      </c>
      <c r="AA1158" s="459">
        <f t="shared" si="219"/>
        <v>61734992.550000004</v>
      </c>
      <c r="AB1158" s="452"/>
      <c r="AC1158" s="452"/>
      <c r="AD1158" s="452"/>
      <c r="AE1158" s="452" t="s">
        <v>31</v>
      </c>
      <c r="AF1158" s="452"/>
      <c r="AG1158" s="453" t="s">
        <v>219</v>
      </c>
      <c r="AH1158" s="452"/>
      <c r="AI1158" s="452"/>
      <c r="AJ1158" s="452"/>
      <c r="AK1158" s="459" t="str">
        <f>IF(AH1158&lt;&gt;"",VLOOKUP(AH1158,'DON GIA'!$M$1:$P$9,4,0),"")</f>
        <v/>
      </c>
      <c r="AL1158" s="459" t="str">
        <f t="shared" si="213"/>
        <v/>
      </c>
      <c r="AM1158" s="453"/>
      <c r="AN1158" s="456"/>
      <c r="AO1158" s="449" t="str">
        <f t="shared" si="208"/>
        <v/>
      </c>
      <c r="AP1158" s="516" t="s">
        <v>536</v>
      </c>
      <c r="AQ1158" s="462"/>
    </row>
    <row r="1159" spans="1:43" ht="126" outlineLevel="2">
      <c r="A1159" s="455" t="e">
        <f>IF(C1158&lt;&gt;"",$C$8:C1158,A1158)</f>
        <v>#VALUE!</v>
      </c>
      <c r="B1159" s="443" t="str">
        <f>IF(C1159&lt;&gt;"",COUNTA($C$8:C1159),"")</f>
        <v/>
      </c>
      <c r="C1159" s="443"/>
      <c r="D1159" s="452"/>
      <c r="E1159" s="453"/>
      <c r="F1159" s="453"/>
      <c r="G1159" s="453"/>
      <c r="H1159" s="453"/>
      <c r="I1159" s="453"/>
      <c r="J1159" s="453"/>
      <c r="K1159" s="456"/>
      <c r="L1159" s="457"/>
      <c r="M1159" s="458" t="str">
        <f>IF(K1159&lt;&gt;"",VLOOKUP(K1159,'DON GIA'!$S$1:$U$19,3,0),"")</f>
        <v/>
      </c>
      <c r="N1159" s="458" t="str">
        <f>IF(K1159&lt;&gt;"",VLOOKUP(K1159,'DON GIA'!$S$1:$V$19,4,0),"")</f>
        <v/>
      </c>
      <c r="O1159" s="458" t="str">
        <f t="shared" si="211"/>
        <v/>
      </c>
      <c r="P1159" s="458" t="str">
        <f t="shared" si="212"/>
        <v/>
      </c>
      <c r="Q1159" s="452" t="s">
        <v>35</v>
      </c>
      <c r="R1159" s="453"/>
      <c r="S1159" s="453"/>
      <c r="T1159" s="459" t="str">
        <f>IF(Q1159&lt;&gt;"",VLOOKUP(Q1159,'DON GIA'!$H$1:$K$103,4,0),"")</f>
        <v/>
      </c>
      <c r="U1159" s="459" t="str">
        <f t="shared" si="218"/>
        <v/>
      </c>
      <c r="V1159" s="456" t="s">
        <v>1171</v>
      </c>
      <c r="W1159" s="453" t="s">
        <v>38</v>
      </c>
      <c r="X1159" s="460">
        <v>0.59499999999999997</v>
      </c>
      <c r="Y1159" s="461"/>
      <c r="Z1159" s="459">
        <f>IF(V1159&lt;&gt;"",VLOOKUP(V1159,'DON GIA'!$A$1:$D$346,4,0),"")</f>
        <v>2036769</v>
      </c>
      <c r="AA1159" s="459">
        <f t="shared" si="219"/>
        <v>1211877.5549999999</v>
      </c>
      <c r="AB1159" s="452"/>
      <c r="AC1159" s="452"/>
      <c r="AD1159" s="452"/>
      <c r="AE1159" s="452"/>
      <c r="AF1159" s="452"/>
      <c r="AG1159" s="453"/>
      <c r="AH1159" s="452"/>
      <c r="AI1159" s="452"/>
      <c r="AJ1159" s="452"/>
      <c r="AK1159" s="459" t="str">
        <f>IF(AH1159&lt;&gt;"",VLOOKUP(AH1159,'DON GIA'!$M$1:$P$9,4,0),"")</f>
        <v/>
      </c>
      <c r="AL1159" s="459" t="str">
        <f t="shared" si="213"/>
        <v/>
      </c>
      <c r="AM1159" s="453"/>
      <c r="AN1159" s="456"/>
      <c r="AO1159" s="449" t="str">
        <f t="shared" si="208"/>
        <v/>
      </c>
      <c r="AP1159" s="516" t="s">
        <v>537</v>
      </c>
      <c r="AQ1159" s="462"/>
    </row>
    <row r="1160" spans="1:43" ht="157.5" outlineLevel="2">
      <c r="A1160" s="455" t="e">
        <f>IF(C1159&lt;&gt;"",$C$8:C1159,A1159)</f>
        <v>#VALUE!</v>
      </c>
      <c r="B1160" s="443" t="str">
        <f>IF(C1160&lt;&gt;"",COUNTA($C$8:C1160),"")</f>
        <v/>
      </c>
      <c r="C1160" s="443"/>
      <c r="D1160" s="452"/>
      <c r="E1160" s="453"/>
      <c r="F1160" s="453"/>
      <c r="G1160" s="453"/>
      <c r="H1160" s="453"/>
      <c r="I1160" s="453"/>
      <c r="J1160" s="453"/>
      <c r="K1160" s="456"/>
      <c r="L1160" s="457"/>
      <c r="M1160" s="458" t="str">
        <f>IF(K1160&lt;&gt;"",VLOOKUP(K1160,'DON GIA'!$S$1:$U$19,3,0),"")</f>
        <v/>
      </c>
      <c r="N1160" s="458" t="str">
        <f>IF(K1160&lt;&gt;"",VLOOKUP(K1160,'DON GIA'!$S$1:$V$19,4,0),"")</f>
        <v/>
      </c>
      <c r="O1160" s="458" t="str">
        <f t="shared" si="211"/>
        <v/>
      </c>
      <c r="P1160" s="458" t="str">
        <f t="shared" si="212"/>
        <v/>
      </c>
      <c r="Q1160" s="452" t="s">
        <v>35</v>
      </c>
      <c r="R1160" s="453"/>
      <c r="S1160" s="453"/>
      <c r="T1160" s="459" t="str">
        <f>IF(Q1160&lt;&gt;"",VLOOKUP(Q1160,'DON GIA'!$H$1:$K$103,4,0),"")</f>
        <v/>
      </c>
      <c r="U1160" s="459" t="str">
        <f t="shared" si="218"/>
        <v/>
      </c>
      <c r="V1160" s="456" t="s">
        <v>1272</v>
      </c>
      <c r="W1160" s="453" t="s">
        <v>38</v>
      </c>
      <c r="X1160" s="460">
        <v>1.2030000000000001</v>
      </c>
      <c r="Y1160" s="461"/>
      <c r="Z1160" s="459">
        <f>IF(V1160&lt;&gt;"",VLOOKUP(V1160,'DON GIA'!$A$1:$D$346,4,0),"")</f>
        <v>2704619</v>
      </c>
      <c r="AA1160" s="459">
        <f t="shared" si="219"/>
        <v>3253656.6570000001</v>
      </c>
      <c r="AB1160" s="452"/>
      <c r="AC1160" s="452"/>
      <c r="AD1160" s="452"/>
      <c r="AE1160" s="452"/>
      <c r="AF1160" s="452"/>
      <c r="AG1160" s="453"/>
      <c r="AH1160" s="452"/>
      <c r="AI1160" s="452"/>
      <c r="AJ1160" s="452"/>
      <c r="AK1160" s="459" t="str">
        <f>IF(AH1160&lt;&gt;"",VLOOKUP(AH1160,'DON GIA'!$M$1:$P$9,4,0),"")</f>
        <v/>
      </c>
      <c r="AL1160" s="459" t="str">
        <f t="shared" si="213"/>
        <v/>
      </c>
      <c r="AM1160" s="453"/>
      <c r="AN1160" s="456"/>
      <c r="AO1160" s="449" t="str">
        <f t="shared" ref="AO1160:AO1223" si="220">IF(C1160&lt;&gt;"",O1160+P1160+U1160+AA1160+AL1160,"")</f>
        <v/>
      </c>
      <c r="AP1160" s="468" t="s">
        <v>534</v>
      </c>
      <c r="AQ1160" s="462"/>
    </row>
    <row r="1161" spans="1:43" ht="63" outlineLevel="2">
      <c r="A1161" s="455" t="e">
        <f>IF(C1160&lt;&gt;"",$C$8:C1160,A1160)</f>
        <v>#VALUE!</v>
      </c>
      <c r="B1161" s="443" t="str">
        <f>IF(C1161&lt;&gt;"",COUNTA($C$8:C1161),"")</f>
        <v/>
      </c>
      <c r="C1161" s="443"/>
      <c r="D1161" s="452"/>
      <c r="E1161" s="453"/>
      <c r="F1161" s="453"/>
      <c r="G1161" s="453"/>
      <c r="H1161" s="453"/>
      <c r="I1161" s="453"/>
      <c r="J1161" s="453"/>
      <c r="K1161" s="456"/>
      <c r="L1161" s="457"/>
      <c r="M1161" s="458" t="str">
        <f>IF(K1161&lt;&gt;"",VLOOKUP(K1161,'DON GIA'!$S$1:$U$19,3,0),"")</f>
        <v/>
      </c>
      <c r="N1161" s="458" t="str">
        <f>IF(K1161&lt;&gt;"",VLOOKUP(K1161,'DON GIA'!$S$1:$V$19,4,0),"")</f>
        <v/>
      </c>
      <c r="O1161" s="458" t="str">
        <f t="shared" si="211"/>
        <v/>
      </c>
      <c r="P1161" s="458" t="str">
        <f t="shared" si="212"/>
        <v/>
      </c>
      <c r="Q1161" s="452" t="s">
        <v>35</v>
      </c>
      <c r="R1161" s="453"/>
      <c r="S1161" s="453"/>
      <c r="T1161" s="459" t="str">
        <f>IF(Q1161&lt;&gt;"",VLOOKUP(Q1161,'DON GIA'!$H$1:$K$103,4,0),"")</f>
        <v/>
      </c>
      <c r="U1161" s="459" t="str">
        <f t="shared" si="218"/>
        <v/>
      </c>
      <c r="V1161" s="456" t="s">
        <v>1123</v>
      </c>
      <c r="W1161" s="453" t="s">
        <v>27</v>
      </c>
      <c r="X1161" s="460">
        <v>103.16</v>
      </c>
      <c r="Y1161" s="461"/>
      <c r="Z1161" s="459">
        <f>IF(V1161&lt;&gt;"",VLOOKUP(V1161,'DON GIA'!$A$1:$D$346,4,0),"")</f>
        <v>282038</v>
      </c>
      <c r="AA1161" s="459">
        <f t="shared" si="219"/>
        <v>29095040.079999998</v>
      </c>
      <c r="AB1161" s="452"/>
      <c r="AC1161" s="452"/>
      <c r="AD1161" s="452"/>
      <c r="AE1161" s="452"/>
      <c r="AF1161" s="452"/>
      <c r="AG1161" s="453"/>
      <c r="AH1161" s="452"/>
      <c r="AI1161" s="452"/>
      <c r="AJ1161" s="452"/>
      <c r="AK1161" s="459" t="str">
        <f>IF(AH1161&lt;&gt;"",VLOOKUP(AH1161,'DON GIA'!$M$1:$P$9,4,0),"")</f>
        <v/>
      </c>
      <c r="AL1161" s="459" t="str">
        <f t="shared" si="213"/>
        <v/>
      </c>
      <c r="AM1161" s="453"/>
      <c r="AN1161" s="456"/>
      <c r="AO1161" s="449" t="str">
        <f t="shared" si="220"/>
        <v/>
      </c>
      <c r="AP1161" s="456"/>
      <c r="AQ1161" s="462"/>
    </row>
    <row r="1162" spans="1:43" ht="31.5" outlineLevel="2">
      <c r="A1162" s="455" t="e">
        <f>IF(C1161&lt;&gt;"",$C$8:C1161,A1161)</f>
        <v>#VALUE!</v>
      </c>
      <c r="B1162" s="443" t="str">
        <f>IF(C1162&lt;&gt;"",COUNTA($C$8:C1162),"")</f>
        <v/>
      </c>
      <c r="C1162" s="443"/>
      <c r="D1162" s="452"/>
      <c r="E1162" s="453"/>
      <c r="F1162" s="453"/>
      <c r="G1162" s="453"/>
      <c r="H1162" s="453"/>
      <c r="I1162" s="453"/>
      <c r="J1162" s="453"/>
      <c r="K1162" s="456"/>
      <c r="L1162" s="457"/>
      <c r="M1162" s="458" t="str">
        <f>IF(K1162&lt;&gt;"",VLOOKUP(K1162,'DON GIA'!$S$1:$U$19,3,0),"")</f>
        <v/>
      </c>
      <c r="N1162" s="458" t="str">
        <f>IF(K1162&lt;&gt;"",VLOOKUP(K1162,'DON GIA'!$S$1:$V$19,4,0),"")</f>
        <v/>
      </c>
      <c r="O1162" s="458" t="str">
        <f t="shared" si="211"/>
        <v/>
      </c>
      <c r="P1162" s="458" t="str">
        <f t="shared" si="212"/>
        <v/>
      </c>
      <c r="Q1162" s="452" t="s">
        <v>35</v>
      </c>
      <c r="R1162" s="453"/>
      <c r="S1162" s="453"/>
      <c r="T1162" s="459" t="str">
        <f>IF(Q1162&lt;&gt;"",VLOOKUP(Q1162,'DON GIA'!$H$1:$K$103,4,0),"")</f>
        <v/>
      </c>
      <c r="U1162" s="459" t="str">
        <f t="shared" si="218"/>
        <v/>
      </c>
      <c r="V1162" s="456" t="s">
        <v>1023</v>
      </c>
      <c r="W1162" s="453" t="s">
        <v>38</v>
      </c>
      <c r="X1162" s="460">
        <v>0.19800000000000001</v>
      </c>
      <c r="Y1162" s="461"/>
      <c r="Z1162" s="459">
        <f>IF(V1162&lt;&gt;"",VLOOKUP(V1162,'DON GIA'!$A$1:$D$346,4,0),"")</f>
        <v>2523428</v>
      </c>
      <c r="AA1162" s="459">
        <f t="shared" si="219"/>
        <v>499638.74400000001</v>
      </c>
      <c r="AB1162" s="452"/>
      <c r="AC1162" s="452"/>
      <c r="AD1162" s="452"/>
      <c r="AE1162" s="452"/>
      <c r="AF1162" s="452"/>
      <c r="AG1162" s="453"/>
      <c r="AH1162" s="452"/>
      <c r="AI1162" s="452"/>
      <c r="AJ1162" s="452"/>
      <c r="AK1162" s="459" t="str">
        <f>IF(AH1162&lt;&gt;"",VLOOKUP(AH1162,'DON GIA'!$M$1:$P$9,4,0),"")</f>
        <v/>
      </c>
      <c r="AL1162" s="459" t="str">
        <f t="shared" si="213"/>
        <v/>
      </c>
      <c r="AM1162" s="453"/>
      <c r="AN1162" s="456"/>
      <c r="AO1162" s="449" t="str">
        <f t="shared" si="220"/>
        <v/>
      </c>
      <c r="AP1162" s="456"/>
      <c r="AQ1162" s="462"/>
    </row>
    <row r="1163" spans="1:43" ht="63" outlineLevel="2">
      <c r="A1163" s="455" t="e">
        <f>IF(C1162&lt;&gt;"",$C$8:C1162,A1162)</f>
        <v>#VALUE!</v>
      </c>
      <c r="B1163" s="443" t="str">
        <f>IF(C1163&lt;&gt;"",COUNTA($C$8:C1163),"")</f>
        <v/>
      </c>
      <c r="C1163" s="443"/>
      <c r="D1163" s="452"/>
      <c r="E1163" s="453"/>
      <c r="F1163" s="453"/>
      <c r="G1163" s="453"/>
      <c r="H1163" s="453"/>
      <c r="I1163" s="453"/>
      <c r="J1163" s="453"/>
      <c r="K1163" s="456"/>
      <c r="L1163" s="457"/>
      <c r="M1163" s="458" t="str">
        <f>IF(K1163&lt;&gt;"",VLOOKUP(K1163,'DON GIA'!$S$1:$U$19,3,0),"")</f>
        <v/>
      </c>
      <c r="N1163" s="458" t="str">
        <f>IF(K1163&lt;&gt;"",VLOOKUP(K1163,'DON GIA'!$S$1:$V$19,4,0),"")</f>
        <v/>
      </c>
      <c r="O1163" s="458" t="str">
        <f t="shared" si="211"/>
        <v/>
      </c>
      <c r="P1163" s="458" t="str">
        <f t="shared" si="212"/>
        <v/>
      </c>
      <c r="Q1163" s="452" t="s">
        <v>35</v>
      </c>
      <c r="R1163" s="453"/>
      <c r="S1163" s="453"/>
      <c r="T1163" s="459" t="str">
        <f>IF(Q1163&lt;&gt;"",VLOOKUP(Q1163,'DON GIA'!$H$1:$K$103,4,0),"")</f>
        <v/>
      </c>
      <c r="U1163" s="459" t="str">
        <f t="shared" si="218"/>
        <v/>
      </c>
      <c r="V1163" s="456" t="s">
        <v>1105</v>
      </c>
      <c r="W1163" s="453" t="s">
        <v>27</v>
      </c>
      <c r="X1163" s="460">
        <v>1.44</v>
      </c>
      <c r="Y1163" s="461"/>
      <c r="Z1163" s="459">
        <f>IF(V1163&lt;&gt;"",VLOOKUP(V1163,'DON GIA'!$A$1:$D$346,4,0),"")</f>
        <v>292949</v>
      </c>
      <c r="AA1163" s="459">
        <f t="shared" si="219"/>
        <v>421846.56</v>
      </c>
      <c r="AB1163" s="452"/>
      <c r="AC1163" s="452"/>
      <c r="AD1163" s="452"/>
      <c r="AE1163" s="452"/>
      <c r="AF1163" s="452"/>
      <c r="AG1163" s="453"/>
      <c r="AH1163" s="452"/>
      <c r="AI1163" s="452"/>
      <c r="AJ1163" s="452"/>
      <c r="AK1163" s="459" t="str">
        <f>IF(AH1163&lt;&gt;"",VLOOKUP(AH1163,'DON GIA'!$M$1:$P$9,4,0),"")</f>
        <v/>
      </c>
      <c r="AL1163" s="459" t="str">
        <f t="shared" si="213"/>
        <v/>
      </c>
      <c r="AM1163" s="453"/>
      <c r="AN1163" s="456"/>
      <c r="AO1163" s="449" t="str">
        <f t="shared" si="220"/>
        <v/>
      </c>
      <c r="AP1163" s="456"/>
      <c r="AQ1163" s="462"/>
    </row>
    <row r="1164" spans="1:43" ht="63" outlineLevel="2">
      <c r="A1164" s="455" t="e">
        <f>IF(C1163&lt;&gt;"",$C$8:C1163,A1163)</f>
        <v>#VALUE!</v>
      </c>
      <c r="B1164" s="443" t="str">
        <f>IF(C1164&lt;&gt;"",COUNTA($C$8:C1164),"")</f>
        <v/>
      </c>
      <c r="C1164" s="443"/>
      <c r="D1164" s="452"/>
      <c r="E1164" s="453"/>
      <c r="F1164" s="453"/>
      <c r="G1164" s="453"/>
      <c r="H1164" s="453"/>
      <c r="I1164" s="453"/>
      <c r="J1164" s="453"/>
      <c r="K1164" s="456"/>
      <c r="L1164" s="457"/>
      <c r="M1164" s="458" t="str">
        <f>IF(K1164&lt;&gt;"",VLOOKUP(K1164,'DON GIA'!$S$1:$U$19,3,0),"")</f>
        <v/>
      </c>
      <c r="N1164" s="458" t="str">
        <f>IF(K1164&lt;&gt;"",VLOOKUP(K1164,'DON GIA'!$S$1:$V$19,4,0),"")</f>
        <v/>
      </c>
      <c r="O1164" s="458" t="str">
        <f t="shared" si="211"/>
        <v/>
      </c>
      <c r="P1164" s="458" t="str">
        <f t="shared" si="212"/>
        <v/>
      </c>
      <c r="Q1164" s="452" t="s">
        <v>35</v>
      </c>
      <c r="R1164" s="453"/>
      <c r="S1164" s="453"/>
      <c r="T1164" s="459" t="str">
        <f>IF(Q1164&lt;&gt;"",VLOOKUP(Q1164,'DON GIA'!$H$1:$K$103,4,0),"")</f>
        <v/>
      </c>
      <c r="U1164" s="459" t="str">
        <f t="shared" si="218"/>
        <v/>
      </c>
      <c r="V1164" s="456" t="s">
        <v>1130</v>
      </c>
      <c r="W1164" s="453" t="s">
        <v>27</v>
      </c>
      <c r="X1164" s="460">
        <v>5.6</v>
      </c>
      <c r="Y1164" s="461"/>
      <c r="Z1164" s="459">
        <f>IF(V1164&lt;&gt;"",VLOOKUP(V1164,'DON GIA'!$A$1:$D$346,4,0),"")</f>
        <v>282038</v>
      </c>
      <c r="AA1164" s="459">
        <f t="shared" si="219"/>
        <v>1579412.7999999998</v>
      </c>
      <c r="AB1164" s="452"/>
      <c r="AC1164" s="452"/>
      <c r="AD1164" s="452"/>
      <c r="AE1164" s="452"/>
      <c r="AF1164" s="452"/>
      <c r="AG1164" s="453"/>
      <c r="AH1164" s="452"/>
      <c r="AI1164" s="452"/>
      <c r="AJ1164" s="452"/>
      <c r="AK1164" s="459" t="str">
        <f>IF(AH1164&lt;&gt;"",VLOOKUP(AH1164,'DON GIA'!$M$1:$P$9,4,0),"")</f>
        <v/>
      </c>
      <c r="AL1164" s="459" t="str">
        <f t="shared" si="213"/>
        <v/>
      </c>
      <c r="AM1164" s="453"/>
      <c r="AN1164" s="456"/>
      <c r="AO1164" s="449" t="str">
        <f t="shared" si="220"/>
        <v/>
      </c>
      <c r="AP1164" s="456"/>
      <c r="AQ1164" s="462"/>
    </row>
    <row r="1165" spans="1:43" ht="94.5" outlineLevel="2">
      <c r="A1165" s="455" t="e">
        <f>IF(C1164&lt;&gt;"",$C$8:C1164,A1164)</f>
        <v>#VALUE!</v>
      </c>
      <c r="B1165" s="443" t="str">
        <f>IF(C1165&lt;&gt;"",COUNTA($C$8:C1165),"")</f>
        <v/>
      </c>
      <c r="C1165" s="443"/>
      <c r="D1165" s="452"/>
      <c r="E1165" s="453"/>
      <c r="F1165" s="453"/>
      <c r="G1165" s="453"/>
      <c r="H1165" s="453"/>
      <c r="I1165" s="453"/>
      <c r="J1165" s="453"/>
      <c r="K1165" s="456"/>
      <c r="L1165" s="457"/>
      <c r="M1165" s="458" t="str">
        <f>IF(K1165&lt;&gt;"",VLOOKUP(K1165,'DON GIA'!$S$1:$U$19,3,0),"")</f>
        <v/>
      </c>
      <c r="N1165" s="458" t="str">
        <f>IF(K1165&lt;&gt;"",VLOOKUP(K1165,'DON GIA'!$S$1:$V$19,4,0),"")</f>
        <v/>
      </c>
      <c r="O1165" s="458" t="str">
        <f t="shared" si="211"/>
        <v/>
      </c>
      <c r="P1165" s="458" t="str">
        <f t="shared" si="212"/>
        <v/>
      </c>
      <c r="Q1165" s="452" t="s">
        <v>35</v>
      </c>
      <c r="R1165" s="453"/>
      <c r="S1165" s="453"/>
      <c r="T1165" s="459" t="str">
        <f>IF(Q1165&lt;&gt;"",VLOOKUP(Q1165,'DON GIA'!$H$1:$K$103,4,0),"")</f>
        <v/>
      </c>
      <c r="U1165" s="459" t="str">
        <f t="shared" si="218"/>
        <v/>
      </c>
      <c r="V1165" s="456" t="s">
        <v>1049</v>
      </c>
      <c r="W1165" s="453" t="s">
        <v>42</v>
      </c>
      <c r="X1165" s="460">
        <v>1</v>
      </c>
      <c r="Y1165" s="461"/>
      <c r="Z1165" s="459">
        <f>IF(V1165&lt;&gt;"",VLOOKUP(V1165,'DON GIA'!$A$1:$D$346,4,0),"")</f>
        <v>3793079</v>
      </c>
      <c r="AA1165" s="459">
        <f t="shared" si="219"/>
        <v>3793079</v>
      </c>
      <c r="AB1165" s="452"/>
      <c r="AC1165" s="452"/>
      <c r="AD1165" s="452"/>
      <c r="AE1165" s="452"/>
      <c r="AF1165" s="452"/>
      <c r="AG1165" s="453"/>
      <c r="AH1165" s="452"/>
      <c r="AI1165" s="452"/>
      <c r="AJ1165" s="452"/>
      <c r="AK1165" s="459" t="str">
        <f>IF(AH1165&lt;&gt;"",VLOOKUP(AH1165,'DON GIA'!$M$1:$P$9,4,0),"")</f>
        <v/>
      </c>
      <c r="AL1165" s="459" t="str">
        <f t="shared" si="213"/>
        <v/>
      </c>
      <c r="AM1165" s="453"/>
      <c r="AN1165" s="456"/>
      <c r="AO1165" s="449" t="str">
        <f t="shared" si="220"/>
        <v/>
      </c>
      <c r="AP1165" s="456"/>
      <c r="AQ1165" s="462"/>
    </row>
    <row r="1166" spans="1:43" ht="31.5" outlineLevel="2">
      <c r="A1166" s="455" t="e">
        <f>IF(C1165&lt;&gt;"",$C$8:C1165,A1165)</f>
        <v>#VALUE!</v>
      </c>
      <c r="B1166" s="443" t="str">
        <f>IF(C1166&lt;&gt;"",COUNTA($C$8:C1166),"")</f>
        <v/>
      </c>
      <c r="C1166" s="443"/>
      <c r="D1166" s="444"/>
      <c r="E1166" s="453"/>
      <c r="F1166" s="453"/>
      <c r="G1166" s="453"/>
      <c r="H1166" s="453"/>
      <c r="I1166" s="453"/>
      <c r="J1166" s="453"/>
      <c r="K1166" s="456"/>
      <c r="L1166" s="457"/>
      <c r="M1166" s="458" t="str">
        <f>IF(K1166&lt;&gt;"",VLOOKUP(K1166,'DON GIA'!$S$1:$U$19,3,0),"")</f>
        <v/>
      </c>
      <c r="N1166" s="458" t="str">
        <f>IF(K1166&lt;&gt;"",VLOOKUP(K1166,'DON GIA'!$S$1:$V$19,4,0),"")</f>
        <v/>
      </c>
      <c r="O1166" s="458" t="str">
        <f t="shared" si="211"/>
        <v/>
      </c>
      <c r="P1166" s="458" t="str">
        <f t="shared" si="212"/>
        <v/>
      </c>
      <c r="Q1166" s="452" t="s">
        <v>35</v>
      </c>
      <c r="R1166" s="453"/>
      <c r="S1166" s="453"/>
      <c r="T1166" s="459" t="str">
        <f>IF(Q1166&lt;&gt;"",VLOOKUP(Q1166,'DON GIA'!$H$1:$K$103,4,0),"")</f>
        <v/>
      </c>
      <c r="U1166" s="459" t="str">
        <f t="shared" si="218"/>
        <v/>
      </c>
      <c r="V1166" s="456"/>
      <c r="W1166" s="453"/>
      <c r="X1166" s="460"/>
      <c r="Y1166" s="461"/>
      <c r="Z1166" s="459" t="str">
        <f>IF(V1166&lt;&gt;"",VLOOKUP(V1166,'DON GIA'!$A$1:$D$346,4,0),"")</f>
        <v/>
      </c>
      <c r="AA1166" s="459" t="str">
        <f t="shared" si="219"/>
        <v/>
      </c>
      <c r="AB1166" s="452"/>
      <c r="AC1166" s="452"/>
      <c r="AD1166" s="452"/>
      <c r="AE1166" s="452"/>
      <c r="AF1166" s="452"/>
      <c r="AG1166" s="453"/>
      <c r="AH1166" s="452"/>
      <c r="AI1166" s="452"/>
      <c r="AJ1166" s="452"/>
      <c r="AK1166" s="459" t="str">
        <f>IF(AH1166&lt;&gt;"",VLOOKUP(AH1166,'DON GIA'!$M$1:$P$9,4,0),"")</f>
        <v/>
      </c>
      <c r="AL1166" s="459" t="str">
        <f t="shared" si="213"/>
        <v/>
      </c>
      <c r="AM1166" s="453"/>
      <c r="AN1166" s="456"/>
      <c r="AO1166" s="449" t="str">
        <f t="shared" si="220"/>
        <v/>
      </c>
      <c r="AP1166" s="456"/>
      <c r="AQ1166" s="462"/>
    </row>
    <row r="1167" spans="1:43" ht="31.5" outlineLevel="1">
      <c r="A1167" s="410" t="s">
        <v>782</v>
      </c>
      <c r="B1167" s="443">
        <f>IF(C1167&lt;&gt;"",COUNTA($C$8:C1167),"")</f>
        <v>79</v>
      </c>
      <c r="C1167" s="443">
        <v>471</v>
      </c>
      <c r="D1167" s="444" t="s">
        <v>458</v>
      </c>
      <c r="E1167" s="445"/>
      <c r="F1167" s="445"/>
      <c r="G1167" s="445"/>
      <c r="H1167" s="445"/>
      <c r="I1167" s="445"/>
      <c r="J1167" s="445"/>
      <c r="K1167" s="446"/>
      <c r="L1167" s="447">
        <f>SUBTOTAL(9,L1168:L1181)</f>
        <v>85.2</v>
      </c>
      <c r="M1167" s="448"/>
      <c r="N1167" s="448"/>
      <c r="O1167" s="448">
        <f>SUBTOTAL(9,O1168:O1181)</f>
        <v>143050800</v>
      </c>
      <c r="P1167" s="448">
        <f>SUBTOTAL(9,P1168:P1181)</f>
        <v>0</v>
      </c>
      <c r="Q1167" s="444"/>
      <c r="R1167" s="445"/>
      <c r="S1167" s="445">
        <f>SUBTOTAL(9,S1168:S1181)</f>
        <v>0</v>
      </c>
      <c r="T1167" s="449"/>
      <c r="U1167" s="449">
        <f>SUBTOTAL(9,U1168:U1181)</f>
        <v>0</v>
      </c>
      <c r="V1167" s="446"/>
      <c r="W1167" s="445"/>
      <c r="X1167" s="450">
        <f>SUBTOTAL(9,X1168:X1181)</f>
        <v>175.12900000000005</v>
      </c>
      <c r="Y1167" s="451">
        <f>SUBTOTAL(9,Y1168:Y1181)</f>
        <v>0</v>
      </c>
      <c r="Z1167" s="449"/>
      <c r="AA1167" s="449">
        <f>SUBTOTAL(9,AA1168:AA1181)</f>
        <v>496769254.76200002</v>
      </c>
      <c r="AB1167" s="452"/>
      <c r="AC1167" s="452"/>
      <c r="AD1167" s="452"/>
      <c r="AE1167" s="452"/>
      <c r="AF1167" s="452"/>
      <c r="AG1167" s="453"/>
      <c r="AH1167" s="452"/>
      <c r="AI1167" s="444"/>
      <c r="AJ1167" s="444">
        <f>SUBTOTAL(9,AJ1168:AJ1181)</f>
        <v>3</v>
      </c>
      <c r="AK1167" s="449"/>
      <c r="AL1167" s="449">
        <f>SUBTOTAL(9,AL1168:AL1181)</f>
        <v>38791840</v>
      </c>
      <c r="AM1167" s="445"/>
      <c r="AN1167" s="446">
        <f>SUBTOTAL(9,AN1168:AN1181)</f>
        <v>1</v>
      </c>
      <c r="AO1167" s="449">
        <f t="shared" si="220"/>
        <v>678611894.76200008</v>
      </c>
      <c r="AP1167" s="517"/>
      <c r="AQ1167" s="423"/>
    </row>
    <row r="1168" spans="1:43" ht="224.25" outlineLevel="2">
      <c r="A1168" s="455" t="e">
        <f>IF(C1167&lt;&gt;"",$C$8:C1167,A1166)</f>
        <v>#VALUE!</v>
      </c>
      <c r="B1168" s="443" t="str">
        <f>IF(C1168&lt;&gt;"",COUNTA($C$8:C1168),"")</f>
        <v/>
      </c>
      <c r="C1168" s="443"/>
      <c r="D1168" s="452" t="s">
        <v>459</v>
      </c>
      <c r="E1168" s="453">
        <v>2</v>
      </c>
      <c r="F1168" s="453"/>
      <c r="G1168" s="453">
        <v>476</v>
      </c>
      <c r="H1168" s="453">
        <v>79</v>
      </c>
      <c r="I1168" s="453" t="s">
        <v>223</v>
      </c>
      <c r="J1168" s="453" t="s">
        <v>224</v>
      </c>
      <c r="K1168" s="456" t="s">
        <v>973</v>
      </c>
      <c r="L1168" s="457">
        <v>85.2</v>
      </c>
      <c r="M1168" s="458">
        <f>IF(K1168&lt;&gt;"",VLOOKUP(K1168,'DON GIA'!$S$1:$U$19,3,0),"")</f>
        <v>1679000</v>
      </c>
      <c r="N1168" s="458">
        <f>IF(K1168&lt;&gt;"",VLOOKUP(K1168,'DON GIA'!$S$1:$V$19,4,0),"")</f>
        <v>0</v>
      </c>
      <c r="O1168" s="458">
        <f t="shared" si="211"/>
        <v>143050800</v>
      </c>
      <c r="P1168" s="458">
        <f t="shared" si="212"/>
        <v>0</v>
      </c>
      <c r="Q1168" s="452" t="s">
        <v>35</v>
      </c>
      <c r="R1168" s="453"/>
      <c r="S1168" s="453"/>
      <c r="T1168" s="459" t="str">
        <f>IF(Q1168&lt;&gt;"",VLOOKUP(Q1168,'DON GIA'!$H$1:$K$103,4,0),"")</f>
        <v/>
      </c>
      <c r="U1168" s="459" t="str">
        <f t="shared" ref="U1168:U1181" si="221">IF(Q1168&lt;&gt;"",IF(ISNUMBER(T1168),S1168*T1168,""),"")</f>
        <v/>
      </c>
      <c r="V1168" s="456" t="s">
        <v>1005</v>
      </c>
      <c r="W1168" s="453" t="s">
        <v>27</v>
      </c>
      <c r="X1168" s="460">
        <v>75.45</v>
      </c>
      <c r="Y1168" s="461"/>
      <c r="Z1168" s="459">
        <f>IF(V1168&lt;&gt;"",VLOOKUP(V1168,'DON GIA'!$A$1:$D$346,4,0),"")</f>
        <v>5559129</v>
      </c>
      <c r="AA1168" s="459">
        <f t="shared" ref="AA1168:AA1181" si="222">IF(V1168&lt;&gt;"",IF(ISNUMBER(Z1168),X1168*Z1168,""),"")</f>
        <v>419436283.05000001</v>
      </c>
      <c r="AB1168" s="452" t="s">
        <v>28</v>
      </c>
      <c r="AC1168" s="452" t="s">
        <v>29</v>
      </c>
      <c r="AD1168" s="452" t="s">
        <v>30</v>
      </c>
      <c r="AE1168" s="452" t="s">
        <v>31</v>
      </c>
      <c r="AF1168" s="452" t="s">
        <v>34</v>
      </c>
      <c r="AG1168" s="453" t="s">
        <v>33</v>
      </c>
      <c r="AH1168" s="452" t="s">
        <v>562</v>
      </c>
      <c r="AI1168" s="452" t="s">
        <v>409</v>
      </c>
      <c r="AJ1168" s="452">
        <v>2</v>
      </c>
      <c r="AK1168" s="459">
        <f>IF(AH1168&lt;&gt;"",VLOOKUP(AH1168,'DON GIA'!$M$1:$P$9,4,0),"")</f>
        <v>12895920</v>
      </c>
      <c r="AL1168" s="459">
        <f t="shared" si="213"/>
        <v>25791840</v>
      </c>
      <c r="AM1168" s="453" t="s">
        <v>407</v>
      </c>
      <c r="AN1168" s="456">
        <v>1</v>
      </c>
      <c r="AO1168" s="449" t="str">
        <f t="shared" si="220"/>
        <v/>
      </c>
      <c r="AP1168" s="517" t="s">
        <v>1894</v>
      </c>
      <c r="AQ1168" s="462"/>
    </row>
    <row r="1169" spans="1:43" ht="252" outlineLevel="2">
      <c r="A1169" s="455" t="e">
        <f>IF(C1168&lt;&gt;"",$C$8:C1168,A1168)</f>
        <v>#VALUE!</v>
      </c>
      <c r="B1169" s="443" t="str">
        <f>IF(C1169&lt;&gt;"",COUNTA($C$8:C1169),"")</f>
        <v/>
      </c>
      <c r="C1169" s="443"/>
      <c r="D1169" s="452" t="s">
        <v>71</v>
      </c>
      <c r="E1169" s="453"/>
      <c r="F1169" s="453"/>
      <c r="G1169" s="453"/>
      <c r="H1169" s="453"/>
      <c r="I1169" s="453"/>
      <c r="J1169" s="453"/>
      <c r="K1169" s="456"/>
      <c r="L1169" s="457"/>
      <c r="M1169" s="458" t="str">
        <f>IF(K1169&lt;&gt;"",VLOOKUP(K1169,'DON GIA'!$S$1:$U$19,3,0),"")</f>
        <v/>
      </c>
      <c r="N1169" s="458" t="str">
        <f>IF(K1169&lt;&gt;"",VLOOKUP(K1169,'DON GIA'!$S$1:$V$19,4,0),"")</f>
        <v/>
      </c>
      <c r="O1169" s="458" t="str">
        <f t="shared" si="211"/>
        <v/>
      </c>
      <c r="P1169" s="458" t="str">
        <f t="shared" si="212"/>
        <v/>
      </c>
      <c r="Q1169" s="452" t="s">
        <v>35</v>
      </c>
      <c r="R1169" s="453"/>
      <c r="S1169" s="453"/>
      <c r="T1169" s="459" t="str">
        <f>IF(Q1169&lt;&gt;"",VLOOKUP(Q1169,'DON GIA'!$H$1:$K$103,4,0),"")</f>
        <v/>
      </c>
      <c r="U1169" s="459" t="str">
        <f t="shared" si="221"/>
        <v/>
      </c>
      <c r="V1169" s="456" t="s">
        <v>1107</v>
      </c>
      <c r="W1169" s="453" t="s">
        <v>27</v>
      </c>
      <c r="X1169" s="460">
        <v>63.2</v>
      </c>
      <c r="Y1169" s="461"/>
      <c r="Z1169" s="459">
        <f>IF(V1169&lt;&gt;"",VLOOKUP(V1169,'DON GIA'!$A$1:$D$346,4,0),"")</f>
        <v>109890</v>
      </c>
      <c r="AA1169" s="459">
        <f t="shared" si="222"/>
        <v>6945048</v>
      </c>
      <c r="AB1169" s="452"/>
      <c r="AC1169" s="452"/>
      <c r="AD1169" s="452"/>
      <c r="AE1169" s="452"/>
      <c r="AF1169" s="452"/>
      <c r="AG1169" s="453"/>
      <c r="AH1169" s="452" t="s">
        <v>578</v>
      </c>
      <c r="AI1169" s="452" t="s">
        <v>560</v>
      </c>
      <c r="AJ1169" s="452">
        <v>1</v>
      </c>
      <c r="AK1169" s="459">
        <f>IF(AH1169&lt;&gt;"",VLOOKUP(AH1169,'DON GIA'!$M$1:$P$9,4,0),"")</f>
        <v>13000000</v>
      </c>
      <c r="AL1169" s="459">
        <f t="shared" si="213"/>
        <v>13000000</v>
      </c>
      <c r="AM1169" s="453"/>
      <c r="AN1169" s="456"/>
      <c r="AO1169" s="449" t="str">
        <f t="shared" si="220"/>
        <v/>
      </c>
      <c r="AP1169" s="516" t="s">
        <v>531</v>
      </c>
      <c r="AQ1169" s="462"/>
    </row>
    <row r="1170" spans="1:43" ht="315" outlineLevel="2">
      <c r="A1170" s="455" t="e">
        <f>IF(C1169&lt;&gt;"",$C$8:C1169,A1169)</f>
        <v>#VALUE!</v>
      </c>
      <c r="B1170" s="443" t="str">
        <f>IF(C1170&lt;&gt;"",COUNTA($C$8:C1170),"")</f>
        <v/>
      </c>
      <c r="C1170" s="443"/>
      <c r="D1170" s="452"/>
      <c r="E1170" s="453"/>
      <c r="F1170" s="453"/>
      <c r="G1170" s="453"/>
      <c r="H1170" s="453"/>
      <c r="I1170" s="453"/>
      <c r="J1170" s="453"/>
      <c r="K1170" s="456"/>
      <c r="L1170" s="457"/>
      <c r="M1170" s="458" t="str">
        <f>IF(K1170&lt;&gt;"",VLOOKUP(K1170,'DON GIA'!$S$1:$U$19,3,0),"")</f>
        <v/>
      </c>
      <c r="N1170" s="458" t="str">
        <f>IF(K1170&lt;&gt;"",VLOOKUP(K1170,'DON GIA'!$S$1:$V$19,4,0),"")</f>
        <v/>
      </c>
      <c r="O1170" s="458" t="str">
        <f t="shared" si="211"/>
        <v/>
      </c>
      <c r="P1170" s="458" t="str">
        <f t="shared" si="212"/>
        <v/>
      </c>
      <c r="Q1170" s="452" t="s">
        <v>35</v>
      </c>
      <c r="R1170" s="453"/>
      <c r="S1170" s="453"/>
      <c r="T1170" s="459" t="str">
        <f>IF(Q1170&lt;&gt;"",VLOOKUP(Q1170,'DON GIA'!$H$1:$K$103,4,0),"")</f>
        <v/>
      </c>
      <c r="U1170" s="459" t="str">
        <f t="shared" si="221"/>
        <v/>
      </c>
      <c r="V1170" s="456" t="s">
        <v>1273</v>
      </c>
      <c r="W1170" s="453" t="s">
        <v>38</v>
      </c>
      <c r="X1170" s="460">
        <v>1.7290000000000001</v>
      </c>
      <c r="Y1170" s="461"/>
      <c r="Z1170" s="459">
        <f>IF(V1170&lt;&gt;"",VLOOKUP(V1170,'DON GIA'!$A$1:$D$346,4,0),"")</f>
        <v>2523428</v>
      </c>
      <c r="AA1170" s="459">
        <f t="shared" si="222"/>
        <v>4363007.0120000001</v>
      </c>
      <c r="AB1170" s="452"/>
      <c r="AC1170" s="452"/>
      <c r="AD1170" s="452"/>
      <c r="AE1170" s="452"/>
      <c r="AF1170" s="452"/>
      <c r="AG1170" s="453"/>
      <c r="AH1170" s="452"/>
      <c r="AI1170" s="452"/>
      <c r="AJ1170" s="452"/>
      <c r="AK1170" s="459" t="str">
        <f>IF(AH1170&lt;&gt;"",VLOOKUP(AH1170,'DON GIA'!$M$1:$P$9,4,0),"")</f>
        <v/>
      </c>
      <c r="AL1170" s="459" t="str">
        <f t="shared" si="213"/>
        <v/>
      </c>
      <c r="AM1170" s="453"/>
      <c r="AN1170" s="456"/>
      <c r="AO1170" s="449" t="str">
        <f t="shared" si="220"/>
        <v/>
      </c>
      <c r="AP1170" s="516" t="s">
        <v>548</v>
      </c>
      <c r="AQ1170" s="462"/>
    </row>
    <row r="1171" spans="1:43" ht="126" outlineLevel="2">
      <c r="A1171" s="455" t="e">
        <f>IF(C1170&lt;&gt;"",$C$8:C1170,A1170)</f>
        <v>#VALUE!</v>
      </c>
      <c r="B1171" s="443" t="str">
        <f>IF(C1171&lt;&gt;"",COUNTA($C$8:C1171),"")</f>
        <v/>
      </c>
      <c r="C1171" s="443"/>
      <c r="D1171" s="452"/>
      <c r="E1171" s="453"/>
      <c r="F1171" s="453"/>
      <c r="G1171" s="453"/>
      <c r="H1171" s="453"/>
      <c r="I1171" s="453"/>
      <c r="J1171" s="453"/>
      <c r="K1171" s="456"/>
      <c r="L1171" s="457"/>
      <c r="M1171" s="458" t="str">
        <f>IF(K1171&lt;&gt;"",VLOOKUP(K1171,'DON GIA'!$S$1:$U$19,3,0),"")</f>
        <v/>
      </c>
      <c r="N1171" s="458" t="str">
        <f>IF(K1171&lt;&gt;"",VLOOKUP(K1171,'DON GIA'!$S$1:$V$19,4,0),"")</f>
        <v/>
      </c>
      <c r="O1171" s="458" t="str">
        <f t="shared" si="211"/>
        <v/>
      </c>
      <c r="P1171" s="458" t="str">
        <f t="shared" si="212"/>
        <v/>
      </c>
      <c r="Q1171" s="452" t="s">
        <v>35</v>
      </c>
      <c r="R1171" s="453"/>
      <c r="S1171" s="453"/>
      <c r="T1171" s="459" t="str">
        <f>IF(Q1171&lt;&gt;"",VLOOKUP(Q1171,'DON GIA'!$H$1:$K$103,4,0),"")</f>
        <v/>
      </c>
      <c r="U1171" s="459" t="str">
        <f t="shared" si="221"/>
        <v/>
      </c>
      <c r="V1171" s="456" t="s">
        <v>1080</v>
      </c>
      <c r="W1171" s="453" t="s">
        <v>27</v>
      </c>
      <c r="X1171" s="460">
        <v>3.68</v>
      </c>
      <c r="Y1171" s="461"/>
      <c r="Z1171" s="459">
        <f>IF(V1171&lt;&gt;"",VLOOKUP(V1171,'DON GIA'!$A$1:$D$346,4,0),"")</f>
        <v>10375629</v>
      </c>
      <c r="AA1171" s="459">
        <f t="shared" si="222"/>
        <v>38182314.719999999</v>
      </c>
      <c r="AB1171" s="452"/>
      <c r="AC1171" s="452"/>
      <c r="AD1171" s="452"/>
      <c r="AE1171" s="452" t="s">
        <v>31</v>
      </c>
      <c r="AF1171" s="452"/>
      <c r="AG1171" s="453" t="s">
        <v>33</v>
      </c>
      <c r="AH1171" s="452"/>
      <c r="AI1171" s="452"/>
      <c r="AJ1171" s="452"/>
      <c r="AK1171" s="459" t="str">
        <f>IF(AH1171&lt;&gt;"",VLOOKUP(AH1171,'DON GIA'!$M$1:$P$9,4,0),"")</f>
        <v/>
      </c>
      <c r="AL1171" s="459" t="str">
        <f t="shared" si="213"/>
        <v/>
      </c>
      <c r="AM1171" s="453"/>
      <c r="AN1171" s="456"/>
      <c r="AO1171" s="449" t="str">
        <f t="shared" si="220"/>
        <v/>
      </c>
      <c r="AP1171" s="516" t="s">
        <v>537</v>
      </c>
      <c r="AQ1171" s="462"/>
    </row>
    <row r="1172" spans="1:43" ht="157.5" outlineLevel="2">
      <c r="A1172" s="455" t="e">
        <f>IF(C1171&lt;&gt;"",$C$8:C1171,A1171)</f>
        <v>#VALUE!</v>
      </c>
      <c r="B1172" s="443" t="str">
        <f>IF(C1172&lt;&gt;"",COUNTA($C$8:C1172),"")</f>
        <v/>
      </c>
      <c r="C1172" s="443"/>
      <c r="D1172" s="452"/>
      <c r="E1172" s="453"/>
      <c r="F1172" s="453"/>
      <c r="G1172" s="453"/>
      <c r="H1172" s="453"/>
      <c r="I1172" s="453"/>
      <c r="J1172" s="453"/>
      <c r="K1172" s="456"/>
      <c r="L1172" s="457"/>
      <c r="M1172" s="458" t="str">
        <f>IF(K1172&lt;&gt;"",VLOOKUP(K1172,'DON GIA'!$S$1:$U$19,3,0),"")</f>
        <v/>
      </c>
      <c r="N1172" s="458" t="str">
        <f>IF(K1172&lt;&gt;"",VLOOKUP(K1172,'DON GIA'!$S$1:$V$19,4,0),"")</f>
        <v/>
      </c>
      <c r="O1172" s="458" t="str">
        <f t="shared" si="211"/>
        <v/>
      </c>
      <c r="P1172" s="458" t="str">
        <f t="shared" si="212"/>
        <v/>
      </c>
      <c r="Q1172" s="452" t="s">
        <v>35</v>
      </c>
      <c r="R1172" s="453"/>
      <c r="S1172" s="453"/>
      <c r="T1172" s="459" t="str">
        <f>IF(Q1172&lt;&gt;"",VLOOKUP(Q1172,'DON GIA'!$H$1:$K$103,4,0),"")</f>
        <v/>
      </c>
      <c r="U1172" s="459" t="str">
        <f t="shared" si="221"/>
        <v/>
      </c>
      <c r="V1172" s="456" t="s">
        <v>1185</v>
      </c>
      <c r="W1172" s="453" t="s">
        <v>27</v>
      </c>
      <c r="X1172" s="460">
        <v>5.87</v>
      </c>
      <c r="Y1172" s="461"/>
      <c r="Z1172" s="459">
        <f>IF(V1172&lt;&gt;"",VLOOKUP(V1172,'DON GIA'!$A$1:$D$346,4,0),"")</f>
        <v>2613835</v>
      </c>
      <c r="AA1172" s="459">
        <f t="shared" si="222"/>
        <v>15343211.450000001</v>
      </c>
      <c r="AB1172" s="452"/>
      <c r="AC1172" s="452"/>
      <c r="AD1172" s="452"/>
      <c r="AE1172" s="452"/>
      <c r="AF1172" s="452"/>
      <c r="AG1172" s="453"/>
      <c r="AH1172" s="452"/>
      <c r="AI1172" s="452"/>
      <c r="AJ1172" s="452"/>
      <c r="AK1172" s="459" t="str">
        <f>IF(AH1172&lt;&gt;"",VLOOKUP(AH1172,'DON GIA'!$M$1:$P$9,4,0),"")</f>
        <v/>
      </c>
      <c r="AL1172" s="459" t="str">
        <f t="shared" si="213"/>
        <v/>
      </c>
      <c r="AM1172" s="453"/>
      <c r="AN1172" s="456"/>
      <c r="AO1172" s="449" t="str">
        <f t="shared" si="220"/>
        <v/>
      </c>
      <c r="AP1172" s="468" t="s">
        <v>534</v>
      </c>
      <c r="AQ1172" s="462"/>
    </row>
    <row r="1173" spans="1:43" ht="31.5" outlineLevel="2">
      <c r="A1173" s="455" t="e">
        <f>IF(C1172&lt;&gt;"",$C$8:C1172,A1172)</f>
        <v>#VALUE!</v>
      </c>
      <c r="B1173" s="443" t="str">
        <f>IF(C1173&lt;&gt;"",COUNTA($C$8:C1173),"")</f>
        <v/>
      </c>
      <c r="C1173" s="443"/>
      <c r="D1173" s="452"/>
      <c r="E1173" s="453"/>
      <c r="F1173" s="453"/>
      <c r="G1173" s="453"/>
      <c r="H1173" s="453"/>
      <c r="I1173" s="453"/>
      <c r="J1173" s="453"/>
      <c r="K1173" s="456"/>
      <c r="L1173" s="457"/>
      <c r="M1173" s="458" t="str">
        <f>IF(K1173&lt;&gt;"",VLOOKUP(K1173,'DON GIA'!$S$1:$U$19,3,0),"")</f>
        <v/>
      </c>
      <c r="N1173" s="458" t="str">
        <f>IF(K1173&lt;&gt;"",VLOOKUP(K1173,'DON GIA'!$S$1:$V$19,4,0),"")</f>
        <v/>
      </c>
      <c r="O1173" s="458" t="str">
        <f t="shared" si="211"/>
        <v/>
      </c>
      <c r="P1173" s="458" t="str">
        <f t="shared" si="212"/>
        <v/>
      </c>
      <c r="Q1173" s="452" t="s">
        <v>35</v>
      </c>
      <c r="R1173" s="453"/>
      <c r="S1173" s="453"/>
      <c r="T1173" s="459" t="str">
        <f>IF(Q1173&lt;&gt;"",VLOOKUP(Q1173,'DON GIA'!$H$1:$K$103,4,0),"")</f>
        <v/>
      </c>
      <c r="U1173" s="459" t="str">
        <f t="shared" si="221"/>
        <v/>
      </c>
      <c r="V1173" s="456" t="s">
        <v>1023</v>
      </c>
      <c r="W1173" s="453" t="s">
        <v>38</v>
      </c>
      <c r="X1173" s="460">
        <v>0.15</v>
      </c>
      <c r="Y1173" s="461"/>
      <c r="Z1173" s="459">
        <f>IF(V1173&lt;&gt;"",VLOOKUP(V1173,'DON GIA'!$A$1:$D$346,4,0),"")</f>
        <v>2523428</v>
      </c>
      <c r="AA1173" s="459">
        <f t="shared" si="222"/>
        <v>378514.2</v>
      </c>
      <c r="AB1173" s="452"/>
      <c r="AC1173" s="452"/>
      <c r="AD1173" s="452"/>
      <c r="AE1173" s="452"/>
      <c r="AF1173" s="452"/>
      <c r="AG1173" s="453"/>
      <c r="AH1173" s="452"/>
      <c r="AI1173" s="452"/>
      <c r="AJ1173" s="452"/>
      <c r="AK1173" s="459" t="str">
        <f>IF(AH1173&lt;&gt;"",VLOOKUP(AH1173,'DON GIA'!$M$1:$P$9,4,0),"")</f>
        <v/>
      </c>
      <c r="AL1173" s="459" t="str">
        <f t="shared" si="213"/>
        <v/>
      </c>
      <c r="AM1173" s="453"/>
      <c r="AN1173" s="456"/>
      <c r="AO1173" s="449" t="str">
        <f t="shared" si="220"/>
        <v/>
      </c>
      <c r="AP1173" s="456"/>
      <c r="AQ1173" s="462"/>
    </row>
    <row r="1174" spans="1:43" ht="63" outlineLevel="2">
      <c r="A1174" s="455" t="e">
        <f>IF(C1173&lt;&gt;"",$C$8:C1173,A1173)</f>
        <v>#VALUE!</v>
      </c>
      <c r="B1174" s="443" t="str">
        <f>IF(C1174&lt;&gt;"",COUNTA($C$8:C1174),"")</f>
        <v/>
      </c>
      <c r="C1174" s="443"/>
      <c r="D1174" s="452"/>
      <c r="E1174" s="453"/>
      <c r="F1174" s="453"/>
      <c r="G1174" s="453"/>
      <c r="H1174" s="453"/>
      <c r="I1174" s="453"/>
      <c r="J1174" s="453"/>
      <c r="K1174" s="456"/>
      <c r="L1174" s="457"/>
      <c r="M1174" s="458" t="str">
        <f>IF(K1174&lt;&gt;"",VLOOKUP(K1174,'DON GIA'!$S$1:$U$19,3,0),"")</f>
        <v/>
      </c>
      <c r="N1174" s="458" t="str">
        <f>IF(K1174&lt;&gt;"",VLOOKUP(K1174,'DON GIA'!$S$1:$V$19,4,0),"")</f>
        <v/>
      </c>
      <c r="O1174" s="458" t="str">
        <f t="shared" si="211"/>
        <v/>
      </c>
      <c r="P1174" s="458" t="str">
        <f t="shared" si="212"/>
        <v/>
      </c>
      <c r="Q1174" s="452" t="s">
        <v>35</v>
      </c>
      <c r="R1174" s="453"/>
      <c r="S1174" s="453"/>
      <c r="T1174" s="459" t="str">
        <f>IF(Q1174&lt;&gt;"",VLOOKUP(Q1174,'DON GIA'!$H$1:$K$103,4,0),"")</f>
        <v/>
      </c>
      <c r="U1174" s="459" t="str">
        <f t="shared" si="221"/>
        <v/>
      </c>
      <c r="V1174" s="456" t="s">
        <v>1105</v>
      </c>
      <c r="W1174" s="453" t="s">
        <v>27</v>
      </c>
      <c r="X1174" s="460">
        <v>0.96</v>
      </c>
      <c r="Y1174" s="461"/>
      <c r="Z1174" s="459">
        <f>IF(V1174&lt;&gt;"",VLOOKUP(V1174,'DON GIA'!$A$1:$D$346,4,0),"")</f>
        <v>292949</v>
      </c>
      <c r="AA1174" s="459">
        <f t="shared" si="222"/>
        <v>281231.03999999998</v>
      </c>
      <c r="AB1174" s="452"/>
      <c r="AC1174" s="452"/>
      <c r="AD1174" s="452"/>
      <c r="AE1174" s="452"/>
      <c r="AF1174" s="452"/>
      <c r="AG1174" s="453"/>
      <c r="AH1174" s="452"/>
      <c r="AI1174" s="452"/>
      <c r="AJ1174" s="452"/>
      <c r="AK1174" s="459" t="str">
        <f>IF(AH1174&lt;&gt;"",VLOOKUP(AH1174,'DON GIA'!$M$1:$P$9,4,0),"")</f>
        <v/>
      </c>
      <c r="AL1174" s="459" t="str">
        <f t="shared" si="213"/>
        <v/>
      </c>
      <c r="AM1174" s="453"/>
      <c r="AN1174" s="456"/>
      <c r="AO1174" s="449" t="str">
        <f t="shared" si="220"/>
        <v/>
      </c>
      <c r="AP1174" s="456"/>
      <c r="AQ1174" s="462"/>
    </row>
    <row r="1175" spans="1:43" ht="63" outlineLevel="2">
      <c r="A1175" s="455" t="e">
        <f>IF(C1174&lt;&gt;"",$C$8:C1174,A1174)</f>
        <v>#VALUE!</v>
      </c>
      <c r="B1175" s="443" t="str">
        <f>IF(C1175&lt;&gt;"",COUNTA($C$8:C1175),"")</f>
        <v/>
      </c>
      <c r="C1175" s="443"/>
      <c r="D1175" s="452"/>
      <c r="E1175" s="453"/>
      <c r="F1175" s="453"/>
      <c r="G1175" s="453"/>
      <c r="H1175" s="453"/>
      <c r="I1175" s="453"/>
      <c r="J1175" s="453"/>
      <c r="K1175" s="456"/>
      <c r="L1175" s="457"/>
      <c r="M1175" s="458" t="str">
        <f>IF(K1175&lt;&gt;"",VLOOKUP(K1175,'DON GIA'!$S$1:$U$19,3,0),"")</f>
        <v/>
      </c>
      <c r="N1175" s="458" t="str">
        <f>IF(K1175&lt;&gt;"",VLOOKUP(K1175,'DON GIA'!$S$1:$V$19,4,0),"")</f>
        <v/>
      </c>
      <c r="O1175" s="458" t="str">
        <f t="shared" si="211"/>
        <v/>
      </c>
      <c r="P1175" s="458" t="str">
        <f t="shared" si="212"/>
        <v/>
      </c>
      <c r="Q1175" s="452" t="s">
        <v>35</v>
      </c>
      <c r="R1175" s="453"/>
      <c r="S1175" s="453"/>
      <c r="T1175" s="459" t="str">
        <f>IF(Q1175&lt;&gt;"",VLOOKUP(Q1175,'DON GIA'!$H$1:$K$103,4,0),"")</f>
        <v/>
      </c>
      <c r="U1175" s="459" t="str">
        <f t="shared" si="221"/>
        <v/>
      </c>
      <c r="V1175" s="456" t="s">
        <v>1130</v>
      </c>
      <c r="W1175" s="453" t="s">
        <v>27</v>
      </c>
      <c r="X1175" s="460">
        <v>3.72</v>
      </c>
      <c r="Y1175" s="461"/>
      <c r="Z1175" s="459">
        <f>IF(V1175&lt;&gt;"",VLOOKUP(V1175,'DON GIA'!$A$1:$D$346,4,0),"")</f>
        <v>282038</v>
      </c>
      <c r="AA1175" s="459">
        <f t="shared" si="222"/>
        <v>1049181.3600000001</v>
      </c>
      <c r="AB1175" s="452"/>
      <c r="AC1175" s="452"/>
      <c r="AD1175" s="452"/>
      <c r="AE1175" s="452"/>
      <c r="AF1175" s="452"/>
      <c r="AG1175" s="453"/>
      <c r="AH1175" s="452"/>
      <c r="AI1175" s="452"/>
      <c r="AJ1175" s="452"/>
      <c r="AK1175" s="459" t="str">
        <f>IF(AH1175&lt;&gt;"",VLOOKUP(AH1175,'DON GIA'!$M$1:$P$9,4,0),"")</f>
        <v/>
      </c>
      <c r="AL1175" s="459" t="str">
        <f t="shared" si="213"/>
        <v/>
      </c>
      <c r="AM1175" s="453"/>
      <c r="AN1175" s="456"/>
      <c r="AO1175" s="449" t="str">
        <f t="shared" si="220"/>
        <v/>
      </c>
      <c r="AP1175" s="456"/>
      <c r="AQ1175" s="462"/>
    </row>
    <row r="1176" spans="1:43" ht="63" outlineLevel="2">
      <c r="A1176" s="455" t="e">
        <f>IF(C1175&lt;&gt;"",$C$8:C1175,A1175)</f>
        <v>#VALUE!</v>
      </c>
      <c r="B1176" s="443" t="str">
        <f>IF(C1176&lt;&gt;"",COUNTA($C$8:C1176),"")</f>
        <v/>
      </c>
      <c r="C1176" s="443"/>
      <c r="D1176" s="452"/>
      <c r="E1176" s="453"/>
      <c r="F1176" s="453"/>
      <c r="G1176" s="453"/>
      <c r="H1176" s="453"/>
      <c r="I1176" s="453"/>
      <c r="J1176" s="453"/>
      <c r="K1176" s="456"/>
      <c r="L1176" s="457"/>
      <c r="M1176" s="458" t="str">
        <f>IF(K1176&lt;&gt;"",VLOOKUP(K1176,'DON GIA'!$S$1:$U$19,3,0),"")</f>
        <v/>
      </c>
      <c r="N1176" s="458" t="str">
        <f>IF(K1176&lt;&gt;"",VLOOKUP(K1176,'DON GIA'!$S$1:$V$19,4,0),"")</f>
        <v/>
      </c>
      <c r="O1176" s="458" t="str">
        <f t="shared" ref="O1176:O1244" si="223">IF(K1176&lt;&gt;"",L1176*M1176,"")</f>
        <v/>
      </c>
      <c r="P1176" s="458" t="str">
        <f t="shared" ref="P1176:P1244" si="224">IF(K1176&lt;&gt;"",L1176*N1176,"")</f>
        <v/>
      </c>
      <c r="Q1176" s="452" t="s">
        <v>35</v>
      </c>
      <c r="R1176" s="453"/>
      <c r="S1176" s="453"/>
      <c r="T1176" s="459" t="str">
        <f>IF(Q1176&lt;&gt;"",VLOOKUP(Q1176,'DON GIA'!$H$1:$K$103,4,0),"")</f>
        <v/>
      </c>
      <c r="U1176" s="459" t="str">
        <f t="shared" si="221"/>
        <v/>
      </c>
      <c r="V1176" s="456" t="s">
        <v>1274</v>
      </c>
      <c r="W1176" s="453" t="s">
        <v>27</v>
      </c>
      <c r="X1176" s="460">
        <v>1.35</v>
      </c>
      <c r="Y1176" s="461"/>
      <c r="Z1176" s="459">
        <f>IF(V1176&lt;&gt;"",VLOOKUP(V1176,'DON GIA'!$A$1:$D$346,4,0),"")</f>
        <v>1398600</v>
      </c>
      <c r="AA1176" s="459">
        <f t="shared" si="222"/>
        <v>1888110.0000000002</v>
      </c>
      <c r="AB1176" s="452"/>
      <c r="AC1176" s="452"/>
      <c r="AD1176" s="452"/>
      <c r="AE1176" s="452"/>
      <c r="AF1176" s="452"/>
      <c r="AG1176" s="453"/>
      <c r="AH1176" s="452"/>
      <c r="AI1176" s="452"/>
      <c r="AJ1176" s="452"/>
      <c r="AK1176" s="459" t="str">
        <f>IF(AH1176&lt;&gt;"",VLOOKUP(AH1176,'DON GIA'!$M$1:$P$9,4,0),"")</f>
        <v/>
      </c>
      <c r="AL1176" s="459" t="str">
        <f t="shared" ref="AL1176:AL1244" si="225">IF(AH1176&lt;&gt;"",AJ1176*AK1176,"")</f>
        <v/>
      </c>
      <c r="AM1176" s="453"/>
      <c r="AN1176" s="456"/>
      <c r="AO1176" s="449" t="str">
        <f t="shared" si="220"/>
        <v/>
      </c>
      <c r="AP1176" s="456"/>
      <c r="AQ1176" s="462"/>
    </row>
    <row r="1177" spans="1:43" ht="94.5" outlineLevel="2">
      <c r="A1177" s="455" t="e">
        <f>IF(C1176&lt;&gt;"",$C$8:C1176,A1176)</f>
        <v>#VALUE!</v>
      </c>
      <c r="B1177" s="443" t="str">
        <f>IF(C1177&lt;&gt;"",COUNTA($C$8:C1177),"")</f>
        <v/>
      </c>
      <c r="C1177" s="443"/>
      <c r="D1177" s="452"/>
      <c r="E1177" s="453"/>
      <c r="F1177" s="453"/>
      <c r="G1177" s="453"/>
      <c r="H1177" s="453"/>
      <c r="I1177" s="453"/>
      <c r="J1177" s="453"/>
      <c r="K1177" s="456"/>
      <c r="L1177" s="457"/>
      <c r="M1177" s="458" t="str">
        <f>IF(K1177&lt;&gt;"",VLOOKUP(K1177,'DON GIA'!$S$1:$U$19,3,0),"")</f>
        <v/>
      </c>
      <c r="N1177" s="458" t="str">
        <f>IF(K1177&lt;&gt;"",VLOOKUP(K1177,'DON GIA'!$S$1:$V$19,4,0),"")</f>
        <v/>
      </c>
      <c r="O1177" s="458" t="str">
        <f t="shared" si="223"/>
        <v/>
      </c>
      <c r="P1177" s="458" t="str">
        <f t="shared" si="224"/>
        <v/>
      </c>
      <c r="Q1177" s="452" t="s">
        <v>35</v>
      </c>
      <c r="R1177" s="453"/>
      <c r="S1177" s="453"/>
      <c r="T1177" s="459" t="str">
        <f>IF(Q1177&lt;&gt;"",VLOOKUP(Q1177,'DON GIA'!$H$1:$K$103,4,0),"")</f>
        <v/>
      </c>
      <c r="U1177" s="459" t="str">
        <f t="shared" si="221"/>
        <v/>
      </c>
      <c r="V1177" s="456" t="s">
        <v>1275</v>
      </c>
      <c r="W1177" s="453" t="s">
        <v>27</v>
      </c>
      <c r="X1177" s="460">
        <v>2.4700000000000002</v>
      </c>
      <c r="Y1177" s="461"/>
      <c r="Z1177" s="459">
        <f>IF(V1177&lt;&gt;"",VLOOKUP(V1177,'DON GIA'!$A$1:$D$346,4,0),"")</f>
        <v>292949</v>
      </c>
      <c r="AA1177" s="459">
        <f t="shared" si="222"/>
        <v>723584.03</v>
      </c>
      <c r="AB1177" s="452"/>
      <c r="AC1177" s="452"/>
      <c r="AD1177" s="452"/>
      <c r="AE1177" s="452"/>
      <c r="AF1177" s="452"/>
      <c r="AG1177" s="453"/>
      <c r="AH1177" s="452"/>
      <c r="AI1177" s="452"/>
      <c r="AJ1177" s="452"/>
      <c r="AK1177" s="459" t="str">
        <f>IF(AH1177&lt;&gt;"",VLOOKUP(AH1177,'DON GIA'!$M$1:$P$9,4,0),"")</f>
        <v/>
      </c>
      <c r="AL1177" s="459" t="str">
        <f t="shared" si="225"/>
        <v/>
      </c>
      <c r="AM1177" s="453"/>
      <c r="AN1177" s="456"/>
      <c r="AO1177" s="449" t="str">
        <f t="shared" si="220"/>
        <v/>
      </c>
      <c r="AP1177" s="456"/>
      <c r="AQ1177" s="462"/>
    </row>
    <row r="1178" spans="1:43" ht="63" outlineLevel="2">
      <c r="A1178" s="455" t="e">
        <f>IF(C1177&lt;&gt;"",$C$8:C1177,A1177)</f>
        <v>#VALUE!</v>
      </c>
      <c r="B1178" s="443" t="str">
        <f>IF(C1178&lt;&gt;"",COUNTA($C$8:C1178),"")</f>
        <v/>
      </c>
      <c r="C1178" s="443"/>
      <c r="D1178" s="452"/>
      <c r="E1178" s="453"/>
      <c r="F1178" s="453"/>
      <c r="G1178" s="453"/>
      <c r="H1178" s="453"/>
      <c r="I1178" s="453"/>
      <c r="J1178" s="453"/>
      <c r="K1178" s="456"/>
      <c r="L1178" s="457"/>
      <c r="M1178" s="458" t="str">
        <f>IF(K1178&lt;&gt;"",VLOOKUP(K1178,'DON GIA'!$S$1:$U$19,3,0),"")</f>
        <v/>
      </c>
      <c r="N1178" s="458" t="str">
        <f>IF(K1178&lt;&gt;"",VLOOKUP(K1178,'DON GIA'!$S$1:$V$19,4,0),"")</f>
        <v/>
      </c>
      <c r="O1178" s="458" t="str">
        <f t="shared" si="223"/>
        <v/>
      </c>
      <c r="P1178" s="458" t="str">
        <f t="shared" si="224"/>
        <v/>
      </c>
      <c r="Q1178" s="452" t="s">
        <v>35</v>
      </c>
      <c r="R1178" s="453"/>
      <c r="S1178" s="453"/>
      <c r="T1178" s="459" t="str">
        <f>IF(Q1178&lt;&gt;"",VLOOKUP(Q1178,'DON GIA'!$H$1:$K$103,4,0),"")</f>
        <v/>
      </c>
      <c r="U1178" s="459" t="str">
        <f t="shared" si="221"/>
        <v/>
      </c>
      <c r="V1178" s="456" t="s">
        <v>1276</v>
      </c>
      <c r="W1178" s="453" t="s">
        <v>27</v>
      </c>
      <c r="X1178" s="460">
        <v>2.4</v>
      </c>
      <c r="Y1178" s="461"/>
      <c r="Z1178" s="459">
        <f>IF(V1178&lt;&gt;"",VLOOKUP(V1178,'DON GIA'!$A$1:$D$346,4,0),"")</f>
        <v>282038</v>
      </c>
      <c r="AA1178" s="459">
        <f t="shared" si="222"/>
        <v>676891.2</v>
      </c>
      <c r="AB1178" s="452"/>
      <c r="AC1178" s="452"/>
      <c r="AD1178" s="452"/>
      <c r="AE1178" s="452"/>
      <c r="AF1178" s="452"/>
      <c r="AG1178" s="453"/>
      <c r="AH1178" s="452"/>
      <c r="AI1178" s="452"/>
      <c r="AJ1178" s="452"/>
      <c r="AK1178" s="459" t="str">
        <f>IF(AH1178&lt;&gt;"",VLOOKUP(AH1178,'DON GIA'!$M$1:$P$9,4,0),"")</f>
        <v/>
      </c>
      <c r="AL1178" s="459" t="str">
        <f t="shared" si="225"/>
        <v/>
      </c>
      <c r="AM1178" s="453"/>
      <c r="AN1178" s="456"/>
      <c r="AO1178" s="449" t="str">
        <f t="shared" si="220"/>
        <v/>
      </c>
      <c r="AP1178" s="456"/>
      <c r="AQ1178" s="462"/>
    </row>
    <row r="1179" spans="1:43" ht="63" outlineLevel="2">
      <c r="A1179" s="455" t="e">
        <f>IF(C1178&lt;&gt;"",$C$8:C1178,A1178)</f>
        <v>#VALUE!</v>
      </c>
      <c r="B1179" s="443" t="str">
        <f>IF(C1179&lt;&gt;"",COUNTA($C$8:C1179),"")</f>
        <v/>
      </c>
      <c r="C1179" s="443"/>
      <c r="D1179" s="452"/>
      <c r="E1179" s="453"/>
      <c r="F1179" s="453"/>
      <c r="G1179" s="453"/>
      <c r="H1179" s="453"/>
      <c r="I1179" s="453"/>
      <c r="J1179" s="453"/>
      <c r="K1179" s="456"/>
      <c r="L1179" s="457"/>
      <c r="M1179" s="458" t="str">
        <f>IF(K1179&lt;&gt;"",VLOOKUP(K1179,'DON GIA'!$S$1:$U$19,3,0),"")</f>
        <v/>
      </c>
      <c r="N1179" s="458" t="str">
        <f>IF(K1179&lt;&gt;"",VLOOKUP(K1179,'DON GIA'!$S$1:$V$19,4,0),"")</f>
        <v/>
      </c>
      <c r="O1179" s="458" t="str">
        <f t="shared" si="223"/>
        <v/>
      </c>
      <c r="P1179" s="458" t="str">
        <f t="shared" si="224"/>
        <v/>
      </c>
      <c r="Q1179" s="452" t="s">
        <v>35</v>
      </c>
      <c r="R1179" s="453"/>
      <c r="S1179" s="453"/>
      <c r="T1179" s="459" t="str">
        <f>IF(Q1179&lt;&gt;"",VLOOKUP(Q1179,'DON GIA'!$H$1:$K$103,4,0),"")</f>
        <v/>
      </c>
      <c r="U1179" s="459" t="str">
        <f t="shared" si="221"/>
        <v/>
      </c>
      <c r="V1179" s="456" t="s">
        <v>1108</v>
      </c>
      <c r="W1179" s="453" t="s">
        <v>27</v>
      </c>
      <c r="X1179" s="460">
        <v>13.15</v>
      </c>
      <c r="Y1179" s="461"/>
      <c r="Z1179" s="459">
        <f>IF(V1179&lt;&gt;"",VLOOKUP(V1179,'DON GIA'!$A$1:$D$346,4,0),"")</f>
        <v>282038</v>
      </c>
      <c r="AA1179" s="459">
        <f t="shared" si="222"/>
        <v>3708799.7</v>
      </c>
      <c r="AB1179" s="452"/>
      <c r="AC1179" s="452"/>
      <c r="AD1179" s="452"/>
      <c r="AE1179" s="452"/>
      <c r="AF1179" s="452"/>
      <c r="AG1179" s="453"/>
      <c r="AH1179" s="452"/>
      <c r="AI1179" s="452"/>
      <c r="AJ1179" s="452"/>
      <c r="AK1179" s="459" t="str">
        <f>IF(AH1179&lt;&gt;"",VLOOKUP(AH1179,'DON GIA'!$M$1:$P$9,4,0),"")</f>
        <v/>
      </c>
      <c r="AL1179" s="459" t="str">
        <f t="shared" si="225"/>
        <v/>
      </c>
      <c r="AM1179" s="453"/>
      <c r="AN1179" s="456"/>
      <c r="AO1179" s="449" t="str">
        <f t="shared" si="220"/>
        <v/>
      </c>
      <c r="AP1179" s="456"/>
      <c r="AQ1179" s="462"/>
    </row>
    <row r="1180" spans="1:43" ht="94.5" outlineLevel="2">
      <c r="A1180" s="455" t="e">
        <f>IF(C1179&lt;&gt;"",$C$8:C1179,A1179)</f>
        <v>#VALUE!</v>
      </c>
      <c r="B1180" s="443" t="str">
        <f>IF(C1180&lt;&gt;"",COUNTA($C$8:C1180),"")</f>
        <v/>
      </c>
      <c r="C1180" s="443"/>
      <c r="D1180" s="452"/>
      <c r="E1180" s="453"/>
      <c r="F1180" s="453"/>
      <c r="G1180" s="453"/>
      <c r="H1180" s="453"/>
      <c r="I1180" s="453"/>
      <c r="J1180" s="453"/>
      <c r="K1180" s="456"/>
      <c r="L1180" s="457"/>
      <c r="M1180" s="458" t="str">
        <f>IF(K1180&lt;&gt;"",VLOOKUP(K1180,'DON GIA'!$S$1:$U$19,3,0),"")</f>
        <v/>
      </c>
      <c r="N1180" s="458" t="str">
        <f>IF(K1180&lt;&gt;"",VLOOKUP(K1180,'DON GIA'!$S$1:$V$19,4,0),"")</f>
        <v/>
      </c>
      <c r="O1180" s="458" t="str">
        <f t="shared" si="223"/>
        <v/>
      </c>
      <c r="P1180" s="458" t="str">
        <f t="shared" si="224"/>
        <v/>
      </c>
      <c r="Q1180" s="452" t="s">
        <v>35</v>
      </c>
      <c r="R1180" s="453"/>
      <c r="S1180" s="453"/>
      <c r="T1180" s="459" t="str">
        <f>IF(Q1180&lt;&gt;"",VLOOKUP(Q1180,'DON GIA'!$H$1:$K$103,4,0),"")</f>
        <v/>
      </c>
      <c r="U1180" s="459" t="str">
        <f t="shared" si="221"/>
        <v/>
      </c>
      <c r="V1180" s="456" t="s">
        <v>1049</v>
      </c>
      <c r="W1180" s="453" t="s">
        <v>42</v>
      </c>
      <c r="X1180" s="460">
        <v>1</v>
      </c>
      <c r="Y1180" s="461"/>
      <c r="Z1180" s="459">
        <f>IF(V1180&lt;&gt;"",VLOOKUP(V1180,'DON GIA'!$A$1:$D$346,4,0),"")</f>
        <v>3793079</v>
      </c>
      <c r="AA1180" s="459">
        <f t="shared" si="222"/>
        <v>3793079</v>
      </c>
      <c r="AB1180" s="452"/>
      <c r="AC1180" s="452"/>
      <c r="AD1180" s="452"/>
      <c r="AE1180" s="452"/>
      <c r="AF1180" s="452"/>
      <c r="AG1180" s="453"/>
      <c r="AH1180" s="452"/>
      <c r="AI1180" s="452"/>
      <c r="AJ1180" s="452"/>
      <c r="AK1180" s="459" t="str">
        <f>IF(AH1180&lt;&gt;"",VLOOKUP(AH1180,'DON GIA'!$M$1:$P$9,4,0),"")</f>
        <v/>
      </c>
      <c r="AL1180" s="459" t="str">
        <f t="shared" si="225"/>
        <v/>
      </c>
      <c r="AM1180" s="453"/>
      <c r="AN1180" s="456"/>
      <c r="AO1180" s="449" t="str">
        <f t="shared" si="220"/>
        <v/>
      </c>
      <c r="AP1180" s="456"/>
      <c r="AQ1180" s="462"/>
    </row>
    <row r="1181" spans="1:43" ht="31.5" outlineLevel="2">
      <c r="A1181" s="455" t="e">
        <f>IF(C1180&lt;&gt;"",$C$8:C1180,A1180)</f>
        <v>#VALUE!</v>
      </c>
      <c r="B1181" s="443" t="str">
        <f>IF(C1181&lt;&gt;"",COUNTA($C$8:C1181),"")</f>
        <v/>
      </c>
      <c r="C1181" s="443"/>
      <c r="D1181" s="444"/>
      <c r="E1181" s="453"/>
      <c r="F1181" s="453"/>
      <c r="G1181" s="453"/>
      <c r="H1181" s="453"/>
      <c r="I1181" s="453"/>
      <c r="J1181" s="453"/>
      <c r="K1181" s="456"/>
      <c r="L1181" s="457"/>
      <c r="M1181" s="458" t="str">
        <f>IF(K1181&lt;&gt;"",VLOOKUP(K1181,'DON GIA'!$S$1:$U$19,3,0),"")</f>
        <v/>
      </c>
      <c r="N1181" s="458" t="str">
        <f>IF(K1181&lt;&gt;"",VLOOKUP(K1181,'DON GIA'!$S$1:$V$19,4,0),"")</f>
        <v/>
      </c>
      <c r="O1181" s="458" t="str">
        <f t="shared" si="223"/>
        <v/>
      </c>
      <c r="P1181" s="458" t="str">
        <f t="shared" si="224"/>
        <v/>
      </c>
      <c r="Q1181" s="452" t="s">
        <v>35</v>
      </c>
      <c r="R1181" s="453"/>
      <c r="S1181" s="453"/>
      <c r="T1181" s="459" t="str">
        <f>IF(Q1181&lt;&gt;"",VLOOKUP(Q1181,'DON GIA'!$H$1:$K$103,4,0),"")</f>
        <v/>
      </c>
      <c r="U1181" s="459" t="str">
        <f t="shared" si="221"/>
        <v/>
      </c>
      <c r="V1181" s="456"/>
      <c r="W1181" s="453"/>
      <c r="X1181" s="460"/>
      <c r="Y1181" s="461"/>
      <c r="Z1181" s="459" t="str">
        <f>IF(V1181&lt;&gt;"",VLOOKUP(V1181,'DON GIA'!$A$1:$D$346,4,0),"")</f>
        <v/>
      </c>
      <c r="AA1181" s="459" t="str">
        <f t="shared" si="222"/>
        <v/>
      </c>
      <c r="AB1181" s="452"/>
      <c r="AC1181" s="452"/>
      <c r="AD1181" s="452"/>
      <c r="AE1181" s="452"/>
      <c r="AF1181" s="452"/>
      <c r="AG1181" s="453"/>
      <c r="AH1181" s="452"/>
      <c r="AI1181" s="452"/>
      <c r="AJ1181" s="452"/>
      <c r="AK1181" s="459" t="str">
        <f>IF(AH1181&lt;&gt;"",VLOOKUP(AH1181,'DON GIA'!$M$1:$P$9,4,0),"")</f>
        <v/>
      </c>
      <c r="AL1181" s="459" t="str">
        <f t="shared" si="225"/>
        <v/>
      </c>
      <c r="AM1181" s="453"/>
      <c r="AN1181" s="456"/>
      <c r="AO1181" s="449" t="str">
        <f t="shared" si="220"/>
        <v/>
      </c>
      <c r="AP1181" s="456"/>
      <c r="AQ1181" s="462"/>
    </row>
    <row r="1182" spans="1:43" ht="31.5" outlineLevel="1">
      <c r="A1182" s="410" t="s">
        <v>781</v>
      </c>
      <c r="B1182" s="443">
        <f>IF(C1182&lt;&gt;"",COUNTA($C$8:C1182),"")</f>
        <v>80</v>
      </c>
      <c r="C1182" s="443">
        <v>472</v>
      </c>
      <c r="D1182" s="444" t="s">
        <v>538</v>
      </c>
      <c r="E1182" s="445"/>
      <c r="F1182" s="445"/>
      <c r="G1182" s="445"/>
      <c r="H1182" s="445"/>
      <c r="I1182" s="445"/>
      <c r="J1182" s="445"/>
      <c r="K1182" s="446"/>
      <c r="L1182" s="447">
        <f>SUBTOTAL(9,L1183:L1193)</f>
        <v>85</v>
      </c>
      <c r="M1182" s="448"/>
      <c r="N1182" s="448"/>
      <c r="O1182" s="448">
        <f>SUBTOTAL(9,O1183:O1193)</f>
        <v>142568000</v>
      </c>
      <c r="P1182" s="448">
        <f>SUBTOTAL(9,P1183:P1193)</f>
        <v>0</v>
      </c>
      <c r="Q1182" s="444"/>
      <c r="R1182" s="445"/>
      <c r="S1182" s="445">
        <f>SUBTOTAL(9,S1183:S1193)</f>
        <v>0</v>
      </c>
      <c r="T1182" s="449"/>
      <c r="U1182" s="449">
        <f>SUBTOTAL(9,U1183:U1193)</f>
        <v>0</v>
      </c>
      <c r="V1182" s="446"/>
      <c r="W1182" s="445"/>
      <c r="X1182" s="450">
        <f>SUBTOTAL(9,X1183:X1193)</f>
        <v>210.696</v>
      </c>
      <c r="Y1182" s="451">
        <f>SUBTOTAL(9,Y1183:Y1193)</f>
        <v>0</v>
      </c>
      <c r="Z1182" s="449"/>
      <c r="AA1182" s="449">
        <f>SUBTOTAL(9,AA1183:AA1193)</f>
        <v>468490507.00599992</v>
      </c>
      <c r="AB1182" s="452"/>
      <c r="AC1182" s="452"/>
      <c r="AD1182" s="452"/>
      <c r="AE1182" s="452"/>
      <c r="AF1182" s="452"/>
      <c r="AG1182" s="453"/>
      <c r="AH1182" s="452"/>
      <c r="AI1182" s="444"/>
      <c r="AJ1182" s="444">
        <f>SUBTOTAL(9,AJ1183:AJ1193)</f>
        <v>0</v>
      </c>
      <c r="AK1182" s="449"/>
      <c r="AL1182" s="449">
        <f>SUBTOTAL(9,AL1183:AL1193)</f>
        <v>0</v>
      </c>
      <c r="AM1182" s="445"/>
      <c r="AN1182" s="446">
        <f>SUBTOTAL(9,AN1183:AN1193)</f>
        <v>0</v>
      </c>
      <c r="AO1182" s="449">
        <f t="shared" si="220"/>
        <v>611058507.00599992</v>
      </c>
      <c r="AP1182" s="517"/>
      <c r="AQ1182" s="423"/>
    </row>
    <row r="1183" spans="1:43" ht="219.75" outlineLevel="2">
      <c r="A1183" s="455" t="e">
        <f>IF(C1182&lt;&gt;"",$C$8:C1182,A1181)</f>
        <v>#VALUE!</v>
      </c>
      <c r="B1183" s="443" t="str">
        <f>IF(C1183&lt;&gt;"",COUNTA($C$8:C1183),"")</f>
        <v/>
      </c>
      <c r="C1183" s="443"/>
      <c r="D1183" s="452" t="s">
        <v>460</v>
      </c>
      <c r="E1183" s="453"/>
      <c r="F1183" s="453"/>
      <c r="G1183" s="453">
        <v>480</v>
      </c>
      <c r="H1183" s="453">
        <v>79</v>
      </c>
      <c r="I1183" s="453" t="s">
        <v>223</v>
      </c>
      <c r="J1183" s="453" t="s">
        <v>224</v>
      </c>
      <c r="K1183" s="456" t="s">
        <v>973</v>
      </c>
      <c r="L1183" s="457">
        <v>84.3</v>
      </c>
      <c r="M1183" s="458">
        <f>IF(K1183&lt;&gt;"",VLOOKUP(K1183,'DON GIA'!$S$1:$U$19,3,0),"")</f>
        <v>1679000</v>
      </c>
      <c r="N1183" s="458">
        <f>IF(K1183&lt;&gt;"",VLOOKUP(K1183,'DON GIA'!$S$1:$V$19,4,0),"")</f>
        <v>0</v>
      </c>
      <c r="O1183" s="458">
        <f t="shared" si="223"/>
        <v>141539700</v>
      </c>
      <c r="P1183" s="458">
        <f t="shared" si="224"/>
        <v>0</v>
      </c>
      <c r="Q1183" s="452" t="s">
        <v>35</v>
      </c>
      <c r="R1183" s="453"/>
      <c r="S1183" s="453"/>
      <c r="T1183" s="459" t="str">
        <f>IF(Q1183&lt;&gt;"",VLOOKUP(Q1183,'DON GIA'!$H$1:$K$103,4,0),"")</f>
        <v/>
      </c>
      <c r="U1183" s="459" t="str">
        <f t="shared" ref="U1183:U1193" si="226">IF(Q1183&lt;&gt;"",IF(ISNUMBER(T1183),S1183*T1183,""),"")</f>
        <v/>
      </c>
      <c r="V1183" s="456" t="s">
        <v>1005</v>
      </c>
      <c r="W1183" s="453" t="s">
        <v>27</v>
      </c>
      <c r="X1183" s="460">
        <v>65.36</v>
      </c>
      <c r="Y1183" s="461"/>
      <c r="Z1183" s="459">
        <f>IF(V1183&lt;&gt;"",VLOOKUP(V1183,'DON GIA'!$A$1:$D$346,4,0),"")</f>
        <v>5559129</v>
      </c>
      <c r="AA1183" s="459">
        <f t="shared" ref="AA1183:AA1193" si="227">IF(V1183&lt;&gt;"",IF(ISNUMBER(Z1183),X1183*Z1183,""),"")</f>
        <v>363344671.44</v>
      </c>
      <c r="AB1183" s="452" t="s">
        <v>28</v>
      </c>
      <c r="AC1183" s="452" t="s">
        <v>29</v>
      </c>
      <c r="AD1183" s="452" t="s">
        <v>30</v>
      </c>
      <c r="AE1183" s="452"/>
      <c r="AF1183" s="452" t="s">
        <v>34</v>
      </c>
      <c r="AG1183" s="453" t="s">
        <v>33</v>
      </c>
      <c r="AH1183" s="452"/>
      <c r="AI1183" s="452"/>
      <c r="AJ1183" s="452"/>
      <c r="AK1183" s="459" t="str">
        <f>IF(AH1183&lt;&gt;"",VLOOKUP(AH1183,'DON GIA'!$M$1:$P$9,4,0),"")</f>
        <v/>
      </c>
      <c r="AL1183" s="459" t="str">
        <f t="shared" si="225"/>
        <v/>
      </c>
      <c r="AM1183" s="453"/>
      <c r="AN1183" s="456"/>
      <c r="AO1183" s="449" t="str">
        <f t="shared" si="220"/>
        <v/>
      </c>
      <c r="AP1183" s="517" t="s">
        <v>1895</v>
      </c>
      <c r="AQ1183" s="462"/>
    </row>
    <row r="1184" spans="1:43" ht="252" outlineLevel="2">
      <c r="A1184" s="455" t="e">
        <f>IF(C1183&lt;&gt;"",$C$8:C1183,A1183)</f>
        <v>#VALUE!</v>
      </c>
      <c r="B1184" s="443" t="str">
        <f>IF(C1184&lt;&gt;"",COUNTA($C$8:C1184),"")</f>
        <v/>
      </c>
      <c r="C1184" s="443"/>
      <c r="D1184" s="452" t="s">
        <v>159</v>
      </c>
      <c r="E1184" s="453"/>
      <c r="F1184" s="453"/>
      <c r="G1184" s="453">
        <v>480</v>
      </c>
      <c r="H1184" s="453">
        <v>79</v>
      </c>
      <c r="I1184" s="453" t="s">
        <v>223</v>
      </c>
      <c r="J1184" s="453" t="s">
        <v>224</v>
      </c>
      <c r="K1184" s="456" t="s">
        <v>967</v>
      </c>
      <c r="L1184" s="457">
        <v>0.7</v>
      </c>
      <c r="M1184" s="458">
        <f>IF(K1184&lt;&gt;"",VLOOKUP(K1184,'DON GIA'!$S$1:$U$19,3,0),"")</f>
        <v>1469000</v>
      </c>
      <c r="N1184" s="458">
        <f>IF(K1184&lt;&gt;"",VLOOKUP(K1184,'DON GIA'!$S$1:$V$19,4,0),"")</f>
        <v>0</v>
      </c>
      <c r="O1184" s="458">
        <f t="shared" si="223"/>
        <v>1028299.9999999999</v>
      </c>
      <c r="P1184" s="458">
        <f t="shared" si="224"/>
        <v>0</v>
      </c>
      <c r="Q1184" s="452" t="s">
        <v>35</v>
      </c>
      <c r="R1184" s="453"/>
      <c r="S1184" s="453"/>
      <c r="T1184" s="459" t="str">
        <f>IF(Q1184&lt;&gt;"",VLOOKUP(Q1184,'DON GIA'!$H$1:$K$103,4,0),"")</f>
        <v/>
      </c>
      <c r="U1184" s="459" t="str">
        <f t="shared" si="226"/>
        <v/>
      </c>
      <c r="V1184" s="456" t="s">
        <v>1044</v>
      </c>
      <c r="W1184" s="453" t="s">
        <v>27</v>
      </c>
      <c r="X1184" s="460">
        <v>13.44</v>
      </c>
      <c r="Y1184" s="461"/>
      <c r="Z1184" s="459">
        <f>IF(V1184&lt;&gt;"",VLOOKUP(V1184,'DON GIA'!$A$1:$D$346,4,0),"")</f>
        <v>854777</v>
      </c>
      <c r="AA1184" s="459">
        <f t="shared" si="227"/>
        <v>11488202.879999999</v>
      </c>
      <c r="AB1184" s="452"/>
      <c r="AC1184" s="452"/>
      <c r="AD1184" s="452"/>
      <c r="AE1184" s="452"/>
      <c r="AF1184" s="452"/>
      <c r="AG1184" s="453"/>
      <c r="AH1184" s="452"/>
      <c r="AI1184" s="452"/>
      <c r="AJ1184" s="452"/>
      <c r="AK1184" s="459" t="str">
        <f>IF(AH1184&lt;&gt;"",VLOOKUP(AH1184,'DON GIA'!$M$1:$P$9,4,0),"")</f>
        <v/>
      </c>
      <c r="AL1184" s="459" t="str">
        <f t="shared" si="225"/>
        <v/>
      </c>
      <c r="AM1184" s="453"/>
      <c r="AN1184" s="456"/>
      <c r="AO1184" s="449" t="str">
        <f t="shared" si="220"/>
        <v/>
      </c>
      <c r="AP1184" s="516" t="s">
        <v>539</v>
      </c>
      <c r="AQ1184" s="462"/>
    </row>
    <row r="1185" spans="1:43" ht="409.5" outlineLevel="2">
      <c r="A1185" s="455" t="e">
        <f>IF(C1184&lt;&gt;"",$C$8:C1184,A1184)</f>
        <v>#VALUE!</v>
      </c>
      <c r="B1185" s="443" t="str">
        <f>IF(C1185&lt;&gt;"",COUNTA($C$8:C1185),"")</f>
        <v/>
      </c>
      <c r="C1185" s="443"/>
      <c r="D1185" s="452"/>
      <c r="E1185" s="453"/>
      <c r="F1185" s="453"/>
      <c r="G1185" s="453"/>
      <c r="H1185" s="453"/>
      <c r="I1185" s="453"/>
      <c r="J1185" s="453"/>
      <c r="K1185" s="456"/>
      <c r="L1185" s="457"/>
      <c r="M1185" s="458" t="str">
        <f>IF(K1185&lt;&gt;"",VLOOKUP(K1185,'DON GIA'!$S$1:$U$19,3,0),"")</f>
        <v/>
      </c>
      <c r="N1185" s="458" t="str">
        <f>IF(K1185&lt;&gt;"",VLOOKUP(K1185,'DON GIA'!$S$1:$V$19,4,0),"")</f>
        <v/>
      </c>
      <c r="O1185" s="458" t="str">
        <f t="shared" si="223"/>
        <v/>
      </c>
      <c r="P1185" s="458" t="str">
        <f t="shared" si="224"/>
        <v/>
      </c>
      <c r="Q1185" s="452" t="s">
        <v>35</v>
      </c>
      <c r="R1185" s="453"/>
      <c r="S1185" s="453"/>
      <c r="T1185" s="459" t="str">
        <f>IF(Q1185&lt;&gt;"",VLOOKUP(Q1185,'DON GIA'!$H$1:$K$103,4,0),"")</f>
        <v/>
      </c>
      <c r="U1185" s="459" t="str">
        <f t="shared" si="226"/>
        <v/>
      </c>
      <c r="V1185" s="456" t="s">
        <v>1277</v>
      </c>
      <c r="W1185" s="453" t="s">
        <v>27</v>
      </c>
      <c r="X1185" s="460">
        <v>13.44</v>
      </c>
      <c r="Y1185" s="461"/>
      <c r="Z1185" s="459">
        <f>IF(V1185&lt;&gt;"",VLOOKUP(V1185,'DON GIA'!$A$1:$D$346,4,0),"")</f>
        <v>169828</v>
      </c>
      <c r="AA1185" s="459">
        <f t="shared" si="227"/>
        <v>2282488.3199999998</v>
      </c>
      <c r="AB1185" s="452"/>
      <c r="AC1185" s="452"/>
      <c r="AD1185" s="452"/>
      <c r="AE1185" s="452"/>
      <c r="AF1185" s="452"/>
      <c r="AG1185" s="453"/>
      <c r="AH1185" s="452"/>
      <c r="AI1185" s="452"/>
      <c r="AJ1185" s="452"/>
      <c r="AK1185" s="459" t="str">
        <f>IF(AH1185&lt;&gt;"",VLOOKUP(AH1185,'DON GIA'!$M$1:$P$9,4,0),"")</f>
        <v/>
      </c>
      <c r="AL1185" s="459" t="str">
        <f t="shared" si="225"/>
        <v/>
      </c>
      <c r="AM1185" s="453"/>
      <c r="AN1185" s="456"/>
      <c r="AO1185" s="449" t="str">
        <f t="shared" si="220"/>
        <v/>
      </c>
      <c r="AP1185" s="516" t="s">
        <v>540</v>
      </c>
      <c r="AQ1185" s="462"/>
    </row>
    <row r="1186" spans="1:43" ht="126" outlineLevel="2">
      <c r="A1186" s="455" t="e">
        <f>IF(C1185&lt;&gt;"",$C$8:C1185,A1185)</f>
        <v>#VALUE!</v>
      </c>
      <c r="B1186" s="443" t="str">
        <f>IF(C1186&lt;&gt;"",COUNTA($C$8:C1186),"")</f>
        <v/>
      </c>
      <c r="C1186" s="443"/>
      <c r="D1186" s="452"/>
      <c r="E1186" s="453"/>
      <c r="F1186" s="453"/>
      <c r="G1186" s="453"/>
      <c r="H1186" s="453"/>
      <c r="I1186" s="453"/>
      <c r="J1186" s="453"/>
      <c r="K1186" s="456"/>
      <c r="L1186" s="457"/>
      <c r="M1186" s="458" t="str">
        <f>IF(K1186&lt;&gt;"",VLOOKUP(K1186,'DON GIA'!$S$1:$U$19,3,0),"")</f>
        <v/>
      </c>
      <c r="N1186" s="458" t="str">
        <f>IF(K1186&lt;&gt;"",VLOOKUP(K1186,'DON GIA'!$S$1:$V$19,4,0),"")</f>
        <v/>
      </c>
      <c r="O1186" s="458" t="str">
        <f t="shared" si="223"/>
        <v/>
      </c>
      <c r="P1186" s="458" t="str">
        <f t="shared" si="224"/>
        <v/>
      </c>
      <c r="Q1186" s="452" t="s">
        <v>35</v>
      </c>
      <c r="R1186" s="453"/>
      <c r="S1186" s="453"/>
      <c r="T1186" s="459" t="str">
        <f>IF(Q1186&lt;&gt;"",VLOOKUP(Q1186,'DON GIA'!$H$1:$K$103,4,0),"")</f>
        <v/>
      </c>
      <c r="U1186" s="459" t="str">
        <f t="shared" si="226"/>
        <v/>
      </c>
      <c r="V1186" s="456" t="s">
        <v>1162</v>
      </c>
      <c r="W1186" s="453" t="s">
        <v>27</v>
      </c>
      <c r="X1186" s="460">
        <v>4.34</v>
      </c>
      <c r="Y1186" s="461"/>
      <c r="Z1186" s="459">
        <f>IF(V1186&lt;&gt;"",VLOOKUP(V1186,'DON GIA'!$A$1:$D$346,4,0),"")</f>
        <v>10375629</v>
      </c>
      <c r="AA1186" s="459">
        <f t="shared" si="227"/>
        <v>45030229.859999999</v>
      </c>
      <c r="AB1186" s="452"/>
      <c r="AC1186" s="452"/>
      <c r="AD1186" s="452"/>
      <c r="AE1186" s="452" t="s">
        <v>31</v>
      </c>
      <c r="AF1186" s="452"/>
      <c r="AG1186" s="453" t="s">
        <v>219</v>
      </c>
      <c r="AH1186" s="452"/>
      <c r="AI1186" s="452"/>
      <c r="AJ1186" s="452"/>
      <c r="AK1186" s="459" t="str">
        <f>IF(AH1186&lt;&gt;"",VLOOKUP(AH1186,'DON GIA'!$M$1:$P$9,4,0),"")</f>
        <v/>
      </c>
      <c r="AL1186" s="459" t="str">
        <f t="shared" si="225"/>
        <v/>
      </c>
      <c r="AM1186" s="453"/>
      <c r="AN1186" s="456"/>
      <c r="AO1186" s="449" t="str">
        <f t="shared" si="220"/>
        <v/>
      </c>
      <c r="AP1186" s="516" t="s">
        <v>537</v>
      </c>
      <c r="AQ1186" s="462"/>
    </row>
    <row r="1187" spans="1:43" ht="157.5" outlineLevel="2">
      <c r="A1187" s="455" t="e">
        <f>IF(C1186&lt;&gt;"",$C$8:C1186,A1186)</f>
        <v>#VALUE!</v>
      </c>
      <c r="B1187" s="443" t="str">
        <f>IF(C1187&lt;&gt;"",COUNTA($C$8:C1187),"")</f>
        <v/>
      </c>
      <c r="C1187" s="443"/>
      <c r="D1187" s="452"/>
      <c r="E1187" s="453"/>
      <c r="F1187" s="453"/>
      <c r="G1187" s="453"/>
      <c r="H1187" s="453"/>
      <c r="I1187" s="453"/>
      <c r="J1187" s="453"/>
      <c r="K1187" s="456"/>
      <c r="L1187" s="457"/>
      <c r="M1187" s="458" t="str">
        <f>IF(K1187&lt;&gt;"",VLOOKUP(K1187,'DON GIA'!$S$1:$U$19,3,0),"")</f>
        <v/>
      </c>
      <c r="N1187" s="458" t="str">
        <f>IF(K1187&lt;&gt;"",VLOOKUP(K1187,'DON GIA'!$S$1:$V$19,4,0),"")</f>
        <v/>
      </c>
      <c r="O1187" s="458" t="str">
        <f t="shared" si="223"/>
        <v/>
      </c>
      <c r="P1187" s="458" t="str">
        <f t="shared" si="224"/>
        <v/>
      </c>
      <c r="Q1187" s="452" t="s">
        <v>35</v>
      </c>
      <c r="R1187" s="453"/>
      <c r="S1187" s="453"/>
      <c r="T1187" s="459" t="str">
        <f>IF(Q1187&lt;&gt;"",VLOOKUP(Q1187,'DON GIA'!$H$1:$K$103,4,0),"")</f>
        <v/>
      </c>
      <c r="U1187" s="459" t="str">
        <f t="shared" si="226"/>
        <v/>
      </c>
      <c r="V1187" s="456" t="s">
        <v>1171</v>
      </c>
      <c r="W1187" s="453" t="s">
        <v>38</v>
      </c>
      <c r="X1187" s="460">
        <v>0.52800000000000002</v>
      </c>
      <c r="Y1187" s="461"/>
      <c r="Z1187" s="459">
        <f>IF(V1187&lt;&gt;"",VLOOKUP(V1187,'DON GIA'!$A$1:$D$346,4,0),"")</f>
        <v>2036769</v>
      </c>
      <c r="AA1187" s="459">
        <f t="shared" si="227"/>
        <v>1075414.0320000001</v>
      </c>
      <c r="AB1187" s="452"/>
      <c r="AC1187" s="452"/>
      <c r="AD1187" s="452"/>
      <c r="AE1187" s="452"/>
      <c r="AF1187" s="452"/>
      <c r="AG1187" s="453"/>
      <c r="AH1187" s="452"/>
      <c r="AI1187" s="452"/>
      <c r="AJ1187" s="452"/>
      <c r="AK1187" s="459" t="str">
        <f>IF(AH1187&lt;&gt;"",VLOOKUP(AH1187,'DON GIA'!$M$1:$P$9,4,0),"")</f>
        <v/>
      </c>
      <c r="AL1187" s="459" t="str">
        <f t="shared" si="225"/>
        <v/>
      </c>
      <c r="AM1187" s="453"/>
      <c r="AN1187" s="456"/>
      <c r="AO1187" s="449" t="str">
        <f t="shared" si="220"/>
        <v/>
      </c>
      <c r="AP1187" s="468" t="s">
        <v>534</v>
      </c>
      <c r="AQ1187" s="462"/>
    </row>
    <row r="1188" spans="1:43" ht="63" outlineLevel="2">
      <c r="A1188" s="455" t="e">
        <f>IF(C1187&lt;&gt;"",$C$8:C1187,A1187)</f>
        <v>#VALUE!</v>
      </c>
      <c r="B1188" s="443" t="str">
        <f>IF(C1188&lt;&gt;"",COUNTA($C$8:C1188),"")</f>
        <v/>
      </c>
      <c r="C1188" s="443"/>
      <c r="D1188" s="452"/>
      <c r="E1188" s="453"/>
      <c r="F1188" s="453"/>
      <c r="G1188" s="453"/>
      <c r="H1188" s="453"/>
      <c r="I1188" s="453"/>
      <c r="J1188" s="453"/>
      <c r="K1188" s="456"/>
      <c r="L1188" s="457"/>
      <c r="M1188" s="458" t="str">
        <f>IF(K1188&lt;&gt;"",VLOOKUP(K1188,'DON GIA'!$S$1:$U$19,3,0),"")</f>
        <v/>
      </c>
      <c r="N1188" s="458" t="str">
        <f>IF(K1188&lt;&gt;"",VLOOKUP(K1188,'DON GIA'!$S$1:$V$19,4,0),"")</f>
        <v/>
      </c>
      <c r="O1188" s="458" t="str">
        <f t="shared" si="223"/>
        <v/>
      </c>
      <c r="P1188" s="458" t="str">
        <f t="shared" si="224"/>
        <v/>
      </c>
      <c r="Q1188" s="452" t="s">
        <v>35</v>
      </c>
      <c r="R1188" s="453"/>
      <c r="S1188" s="453"/>
      <c r="T1188" s="459" t="str">
        <f>IF(Q1188&lt;&gt;"",VLOOKUP(Q1188,'DON GIA'!$H$1:$K$103,4,0),"")</f>
        <v/>
      </c>
      <c r="U1188" s="459" t="str">
        <f t="shared" si="226"/>
        <v/>
      </c>
      <c r="V1188" s="456" t="s">
        <v>1009</v>
      </c>
      <c r="W1188" s="453" t="s">
        <v>27</v>
      </c>
      <c r="X1188" s="460">
        <v>94.68</v>
      </c>
      <c r="Y1188" s="461"/>
      <c r="Z1188" s="459">
        <f>IF(V1188&lt;&gt;"",VLOOKUP(V1188,'DON GIA'!$A$1:$D$346,4,0),"")</f>
        <v>282038</v>
      </c>
      <c r="AA1188" s="459">
        <f t="shared" si="227"/>
        <v>26703357.840000004</v>
      </c>
      <c r="AB1188" s="452"/>
      <c r="AC1188" s="452"/>
      <c r="AD1188" s="452"/>
      <c r="AE1188" s="452"/>
      <c r="AF1188" s="452"/>
      <c r="AG1188" s="453"/>
      <c r="AH1188" s="452"/>
      <c r="AI1188" s="452"/>
      <c r="AJ1188" s="452"/>
      <c r="AK1188" s="459" t="str">
        <f>IF(AH1188&lt;&gt;"",VLOOKUP(AH1188,'DON GIA'!$M$1:$P$9,4,0),"")</f>
        <v/>
      </c>
      <c r="AL1188" s="459" t="str">
        <f t="shared" si="225"/>
        <v/>
      </c>
      <c r="AM1188" s="453"/>
      <c r="AN1188" s="456"/>
      <c r="AO1188" s="449" t="str">
        <f t="shared" si="220"/>
        <v/>
      </c>
      <c r="AP1188" s="456"/>
      <c r="AQ1188" s="462"/>
    </row>
    <row r="1189" spans="1:43" ht="126" outlineLevel="2">
      <c r="A1189" s="455" t="e">
        <f>IF(C1188&lt;&gt;"",$C$8:C1188,A1188)</f>
        <v>#VALUE!</v>
      </c>
      <c r="B1189" s="443" t="str">
        <f>IF(C1189&lt;&gt;"",COUNTA($C$8:C1189),"")</f>
        <v/>
      </c>
      <c r="C1189" s="443"/>
      <c r="D1189" s="452"/>
      <c r="E1189" s="453"/>
      <c r="F1189" s="453"/>
      <c r="G1189" s="453"/>
      <c r="H1189" s="453"/>
      <c r="I1189" s="453"/>
      <c r="J1189" s="453"/>
      <c r="K1189" s="456"/>
      <c r="L1189" s="457"/>
      <c r="M1189" s="458" t="str">
        <f>IF(K1189&lt;&gt;"",VLOOKUP(K1189,'DON GIA'!$S$1:$U$19,3,0),"")</f>
        <v/>
      </c>
      <c r="N1189" s="458" t="str">
        <f>IF(K1189&lt;&gt;"",VLOOKUP(K1189,'DON GIA'!$S$1:$V$19,4,0),"")</f>
        <v/>
      </c>
      <c r="O1189" s="458" t="str">
        <f t="shared" si="223"/>
        <v/>
      </c>
      <c r="P1189" s="458" t="str">
        <f t="shared" si="224"/>
        <v/>
      </c>
      <c r="Q1189" s="452" t="s">
        <v>35</v>
      </c>
      <c r="R1189" s="453"/>
      <c r="S1189" s="453"/>
      <c r="T1189" s="459" t="str">
        <f>IF(Q1189&lt;&gt;"",VLOOKUP(Q1189,'DON GIA'!$H$1:$K$103,4,0),"")</f>
        <v/>
      </c>
      <c r="U1189" s="459" t="str">
        <f t="shared" si="226"/>
        <v/>
      </c>
      <c r="V1189" s="456" t="s">
        <v>1134</v>
      </c>
      <c r="W1189" s="453" t="s">
        <v>27</v>
      </c>
      <c r="X1189" s="460">
        <v>13.32</v>
      </c>
      <c r="Y1189" s="461"/>
      <c r="Z1189" s="459">
        <f>IF(V1189&lt;&gt;"",VLOOKUP(V1189,'DON GIA'!$A$1:$D$346,4,0),"")</f>
        <v>1238791</v>
      </c>
      <c r="AA1189" s="459">
        <f t="shared" si="227"/>
        <v>16500696.120000001</v>
      </c>
      <c r="AB1189" s="452"/>
      <c r="AC1189" s="452"/>
      <c r="AD1189" s="452"/>
      <c r="AE1189" s="452"/>
      <c r="AF1189" s="452"/>
      <c r="AG1189" s="453"/>
      <c r="AH1189" s="452"/>
      <c r="AI1189" s="452"/>
      <c r="AJ1189" s="452"/>
      <c r="AK1189" s="459" t="str">
        <f>IF(AH1189&lt;&gt;"",VLOOKUP(AH1189,'DON GIA'!$M$1:$P$9,4,0),"")</f>
        <v/>
      </c>
      <c r="AL1189" s="459" t="str">
        <f t="shared" si="225"/>
        <v/>
      </c>
      <c r="AM1189" s="453"/>
      <c r="AN1189" s="456"/>
      <c r="AO1189" s="449" t="str">
        <f t="shared" si="220"/>
        <v/>
      </c>
      <c r="AP1189" s="456"/>
      <c r="AQ1189" s="462"/>
    </row>
    <row r="1190" spans="1:43" ht="31.5" outlineLevel="2">
      <c r="A1190" s="455" t="e">
        <f>IF(C1189&lt;&gt;"",$C$8:C1189,A1189)</f>
        <v>#VALUE!</v>
      </c>
      <c r="B1190" s="443" t="str">
        <f>IF(C1190&lt;&gt;"",COUNTA($C$8:C1190),"")</f>
        <v/>
      </c>
      <c r="C1190" s="443"/>
      <c r="D1190" s="452"/>
      <c r="E1190" s="453"/>
      <c r="F1190" s="453"/>
      <c r="G1190" s="453"/>
      <c r="H1190" s="453"/>
      <c r="I1190" s="453"/>
      <c r="J1190" s="453"/>
      <c r="K1190" s="456"/>
      <c r="L1190" s="457"/>
      <c r="M1190" s="458" t="str">
        <f>IF(K1190&lt;&gt;"",VLOOKUP(K1190,'DON GIA'!$S$1:$U$19,3,0),"")</f>
        <v/>
      </c>
      <c r="N1190" s="458" t="str">
        <f>IF(K1190&lt;&gt;"",VLOOKUP(K1190,'DON GIA'!$S$1:$V$19,4,0),"")</f>
        <v/>
      </c>
      <c r="O1190" s="458" t="str">
        <f t="shared" si="223"/>
        <v/>
      </c>
      <c r="P1190" s="458" t="str">
        <f t="shared" si="224"/>
        <v/>
      </c>
      <c r="Q1190" s="452" t="s">
        <v>35</v>
      </c>
      <c r="R1190" s="453"/>
      <c r="S1190" s="453"/>
      <c r="T1190" s="459" t="str">
        <f>IF(Q1190&lt;&gt;"",VLOOKUP(Q1190,'DON GIA'!$H$1:$K$103,4,0),"")</f>
        <v/>
      </c>
      <c r="U1190" s="459" t="str">
        <f t="shared" si="226"/>
        <v/>
      </c>
      <c r="V1190" s="456" t="s">
        <v>1023</v>
      </c>
      <c r="W1190" s="453" t="s">
        <v>38</v>
      </c>
      <c r="X1190" s="460">
        <v>0.21299999999999999</v>
      </c>
      <c r="Y1190" s="461"/>
      <c r="Z1190" s="459">
        <f>IF(V1190&lt;&gt;"",VLOOKUP(V1190,'DON GIA'!$A$1:$D$346,4,0),"")</f>
        <v>2523428</v>
      </c>
      <c r="AA1190" s="459">
        <f t="shared" si="227"/>
        <v>537490.16399999999</v>
      </c>
      <c r="AB1190" s="452"/>
      <c r="AC1190" s="452"/>
      <c r="AD1190" s="452"/>
      <c r="AE1190" s="452"/>
      <c r="AF1190" s="452"/>
      <c r="AG1190" s="453"/>
      <c r="AH1190" s="452"/>
      <c r="AI1190" s="452"/>
      <c r="AJ1190" s="452"/>
      <c r="AK1190" s="459" t="str">
        <f>IF(AH1190&lt;&gt;"",VLOOKUP(AH1190,'DON GIA'!$M$1:$P$9,4,0),"")</f>
        <v/>
      </c>
      <c r="AL1190" s="459" t="str">
        <f t="shared" si="225"/>
        <v/>
      </c>
      <c r="AM1190" s="453"/>
      <c r="AN1190" s="456"/>
      <c r="AO1190" s="449" t="str">
        <f t="shared" si="220"/>
        <v/>
      </c>
      <c r="AP1190" s="456"/>
      <c r="AQ1190" s="462"/>
    </row>
    <row r="1191" spans="1:43" ht="63" outlineLevel="2">
      <c r="A1191" s="455" t="e">
        <f>IF(C1190&lt;&gt;"",$C$8:C1190,A1190)</f>
        <v>#VALUE!</v>
      </c>
      <c r="B1191" s="443" t="str">
        <f>IF(C1191&lt;&gt;"",COUNTA($C$8:C1191),"")</f>
        <v/>
      </c>
      <c r="C1191" s="443"/>
      <c r="D1191" s="452"/>
      <c r="E1191" s="453"/>
      <c r="F1191" s="453"/>
      <c r="G1191" s="453"/>
      <c r="H1191" s="453"/>
      <c r="I1191" s="453"/>
      <c r="J1191" s="453"/>
      <c r="K1191" s="456"/>
      <c r="L1191" s="457"/>
      <c r="M1191" s="458" t="str">
        <f>IF(K1191&lt;&gt;"",VLOOKUP(K1191,'DON GIA'!$S$1:$U$19,3,0),"")</f>
        <v/>
      </c>
      <c r="N1191" s="458" t="str">
        <f>IF(K1191&lt;&gt;"",VLOOKUP(K1191,'DON GIA'!$S$1:$V$19,4,0),"")</f>
        <v/>
      </c>
      <c r="O1191" s="458" t="str">
        <f t="shared" si="223"/>
        <v/>
      </c>
      <c r="P1191" s="458" t="str">
        <f t="shared" si="224"/>
        <v/>
      </c>
      <c r="Q1191" s="452" t="s">
        <v>35</v>
      </c>
      <c r="R1191" s="453"/>
      <c r="S1191" s="453"/>
      <c r="T1191" s="459" t="str">
        <f>IF(Q1191&lt;&gt;"",VLOOKUP(Q1191,'DON GIA'!$H$1:$K$103,4,0),"")</f>
        <v/>
      </c>
      <c r="U1191" s="459" t="str">
        <f t="shared" si="226"/>
        <v/>
      </c>
      <c r="V1191" s="456" t="s">
        <v>1130</v>
      </c>
      <c r="W1191" s="453" t="s">
        <v>27</v>
      </c>
      <c r="X1191" s="460">
        <v>4.2750000000000004</v>
      </c>
      <c r="Y1191" s="461"/>
      <c r="Z1191" s="459">
        <f>IF(V1191&lt;&gt;"",VLOOKUP(V1191,'DON GIA'!$A$1:$D$346,4,0),"")</f>
        <v>282038</v>
      </c>
      <c r="AA1191" s="459">
        <f t="shared" si="227"/>
        <v>1205712.4500000002</v>
      </c>
      <c r="AB1191" s="452"/>
      <c r="AC1191" s="452"/>
      <c r="AD1191" s="452"/>
      <c r="AE1191" s="452"/>
      <c r="AF1191" s="452"/>
      <c r="AG1191" s="453"/>
      <c r="AH1191" s="452"/>
      <c r="AI1191" s="452"/>
      <c r="AJ1191" s="452"/>
      <c r="AK1191" s="459" t="str">
        <f>IF(AH1191&lt;&gt;"",VLOOKUP(AH1191,'DON GIA'!$M$1:$P$9,4,0),"")</f>
        <v/>
      </c>
      <c r="AL1191" s="459" t="str">
        <f t="shared" si="225"/>
        <v/>
      </c>
      <c r="AM1191" s="453"/>
      <c r="AN1191" s="456"/>
      <c r="AO1191" s="449" t="str">
        <f t="shared" si="220"/>
        <v/>
      </c>
      <c r="AP1191" s="456"/>
      <c r="AQ1191" s="462"/>
    </row>
    <row r="1192" spans="1:43" ht="63" outlineLevel="2">
      <c r="A1192" s="455" t="e">
        <f>IF(C1191&lt;&gt;"",$C$8:C1191,A1191)</f>
        <v>#VALUE!</v>
      </c>
      <c r="B1192" s="443" t="str">
        <f>IF(C1192&lt;&gt;"",COUNTA($C$8:C1192),"")</f>
        <v/>
      </c>
      <c r="C1192" s="443"/>
      <c r="D1192" s="452"/>
      <c r="E1192" s="453"/>
      <c r="F1192" s="453"/>
      <c r="G1192" s="453"/>
      <c r="H1192" s="453"/>
      <c r="I1192" s="453"/>
      <c r="J1192" s="453"/>
      <c r="K1192" s="456"/>
      <c r="L1192" s="457"/>
      <c r="M1192" s="458" t="str">
        <f>IF(K1192&lt;&gt;"",VLOOKUP(K1192,'DON GIA'!$S$1:$U$19,3,0),"")</f>
        <v/>
      </c>
      <c r="N1192" s="458" t="str">
        <f>IF(K1192&lt;&gt;"",VLOOKUP(K1192,'DON GIA'!$S$1:$V$19,4,0),"")</f>
        <v/>
      </c>
      <c r="O1192" s="458" t="str">
        <f t="shared" si="223"/>
        <v/>
      </c>
      <c r="P1192" s="458" t="str">
        <f t="shared" si="224"/>
        <v/>
      </c>
      <c r="Q1192" s="452" t="s">
        <v>35</v>
      </c>
      <c r="R1192" s="453"/>
      <c r="S1192" s="453"/>
      <c r="T1192" s="459" t="str">
        <f>IF(Q1192&lt;&gt;"",VLOOKUP(Q1192,'DON GIA'!$H$1:$K$103,4,0),"")</f>
        <v/>
      </c>
      <c r="U1192" s="459" t="str">
        <f t="shared" si="226"/>
        <v/>
      </c>
      <c r="V1192" s="456" t="s">
        <v>1105</v>
      </c>
      <c r="W1192" s="453" t="s">
        <v>27</v>
      </c>
      <c r="X1192" s="460">
        <v>1.1000000000000001</v>
      </c>
      <c r="Y1192" s="461"/>
      <c r="Z1192" s="459">
        <f>IF(V1192&lt;&gt;"",VLOOKUP(V1192,'DON GIA'!$A$1:$D$346,4,0),"")</f>
        <v>292949</v>
      </c>
      <c r="AA1192" s="459">
        <f t="shared" si="227"/>
        <v>322243.90000000002</v>
      </c>
      <c r="AB1192" s="452"/>
      <c r="AC1192" s="452"/>
      <c r="AD1192" s="452"/>
      <c r="AE1192" s="452"/>
      <c r="AF1192" s="452"/>
      <c r="AG1192" s="453"/>
      <c r="AH1192" s="452"/>
      <c r="AI1192" s="452"/>
      <c r="AJ1192" s="452"/>
      <c r="AK1192" s="459" t="str">
        <f>IF(AH1192&lt;&gt;"",VLOOKUP(AH1192,'DON GIA'!$M$1:$P$9,4,0),"")</f>
        <v/>
      </c>
      <c r="AL1192" s="459" t="str">
        <f t="shared" si="225"/>
        <v/>
      </c>
      <c r="AM1192" s="453"/>
      <c r="AN1192" s="456"/>
      <c r="AO1192" s="449" t="str">
        <f t="shared" si="220"/>
        <v/>
      </c>
      <c r="AP1192" s="456"/>
      <c r="AQ1192" s="462"/>
    </row>
    <row r="1193" spans="1:43" ht="31.5" outlineLevel="2">
      <c r="A1193" s="455" t="e">
        <f>IF(C1192&lt;&gt;"",$C$8:C1192,A1192)</f>
        <v>#VALUE!</v>
      </c>
      <c r="B1193" s="443" t="str">
        <f>IF(C1193&lt;&gt;"",COUNTA($C$8:C1193),"")</f>
        <v/>
      </c>
      <c r="C1193" s="443"/>
      <c r="D1193" s="444"/>
      <c r="E1193" s="453"/>
      <c r="F1193" s="453"/>
      <c r="G1193" s="453"/>
      <c r="H1193" s="453"/>
      <c r="I1193" s="453"/>
      <c r="J1193" s="453"/>
      <c r="K1193" s="456"/>
      <c r="L1193" s="457"/>
      <c r="M1193" s="458" t="str">
        <f>IF(K1193&lt;&gt;"",VLOOKUP(K1193,'DON GIA'!$S$1:$U$19,3,0),"")</f>
        <v/>
      </c>
      <c r="N1193" s="458" t="str">
        <f>IF(K1193&lt;&gt;"",VLOOKUP(K1193,'DON GIA'!$S$1:$V$19,4,0),"")</f>
        <v/>
      </c>
      <c r="O1193" s="458" t="str">
        <f t="shared" si="223"/>
        <v/>
      </c>
      <c r="P1193" s="458" t="str">
        <f t="shared" si="224"/>
        <v/>
      </c>
      <c r="Q1193" s="452" t="s">
        <v>35</v>
      </c>
      <c r="R1193" s="453"/>
      <c r="S1193" s="453"/>
      <c r="T1193" s="459" t="str">
        <f>IF(Q1193&lt;&gt;"",VLOOKUP(Q1193,'DON GIA'!$H$1:$K$103,4,0),"")</f>
        <v/>
      </c>
      <c r="U1193" s="459" t="str">
        <f t="shared" si="226"/>
        <v/>
      </c>
      <c r="V1193" s="456"/>
      <c r="W1193" s="453"/>
      <c r="X1193" s="460"/>
      <c r="Y1193" s="461"/>
      <c r="Z1193" s="459" t="str">
        <f>IF(V1193&lt;&gt;"",VLOOKUP(V1193,'DON GIA'!$A$1:$D$346,4,0),"")</f>
        <v/>
      </c>
      <c r="AA1193" s="459" t="str">
        <f t="shared" si="227"/>
        <v/>
      </c>
      <c r="AB1193" s="452"/>
      <c r="AC1193" s="452"/>
      <c r="AD1193" s="452"/>
      <c r="AE1193" s="452"/>
      <c r="AF1193" s="452"/>
      <c r="AG1193" s="453"/>
      <c r="AH1193" s="452"/>
      <c r="AI1193" s="452"/>
      <c r="AJ1193" s="452"/>
      <c r="AK1193" s="459" t="str">
        <f>IF(AH1193&lt;&gt;"",VLOOKUP(AH1193,'DON GIA'!$M$1:$P$9,4,0),"")</f>
        <v/>
      </c>
      <c r="AL1193" s="459" t="str">
        <f t="shared" si="225"/>
        <v/>
      </c>
      <c r="AM1193" s="453"/>
      <c r="AN1193" s="456"/>
      <c r="AO1193" s="449" t="str">
        <f t="shared" si="220"/>
        <v/>
      </c>
      <c r="AP1193" s="456"/>
      <c r="AQ1193" s="462"/>
    </row>
    <row r="1194" spans="1:43" ht="31.5" outlineLevel="1">
      <c r="A1194" s="410" t="s">
        <v>780</v>
      </c>
      <c r="B1194" s="443">
        <f>IF(C1194&lt;&gt;"",COUNTA($C$8:C1194),"")</f>
        <v>81</v>
      </c>
      <c r="C1194" s="443">
        <v>473</v>
      </c>
      <c r="D1194" s="444" t="s">
        <v>461</v>
      </c>
      <c r="E1194" s="445"/>
      <c r="F1194" s="445"/>
      <c r="G1194" s="445"/>
      <c r="H1194" s="445"/>
      <c r="I1194" s="445"/>
      <c r="J1194" s="445"/>
      <c r="K1194" s="446"/>
      <c r="L1194" s="447">
        <f>SUBTOTAL(9,L1195:L1203)</f>
        <v>85</v>
      </c>
      <c r="M1194" s="448"/>
      <c r="N1194" s="448"/>
      <c r="O1194" s="448">
        <f>SUBTOTAL(9,O1195:O1203)</f>
        <v>142715000</v>
      </c>
      <c r="P1194" s="448">
        <f>SUBTOTAL(9,P1195:P1203)</f>
        <v>0</v>
      </c>
      <c r="Q1194" s="444"/>
      <c r="R1194" s="445"/>
      <c r="S1194" s="445">
        <f>SUBTOTAL(9,S1195:S1203)</f>
        <v>0</v>
      </c>
      <c r="T1194" s="449"/>
      <c r="U1194" s="449">
        <f>SUBTOTAL(9,U1195:U1203)</f>
        <v>0</v>
      </c>
      <c r="V1194" s="446"/>
      <c r="W1194" s="445"/>
      <c r="X1194" s="450">
        <f>SUBTOTAL(9,X1195:X1203)</f>
        <v>268.01799999999997</v>
      </c>
      <c r="Y1194" s="451">
        <f>SUBTOTAL(9,Y1195:Y1203)</f>
        <v>0</v>
      </c>
      <c r="Z1194" s="449"/>
      <c r="AA1194" s="449">
        <f>SUBTOTAL(9,AA1195:AA1203)</f>
        <v>474011881.31200004</v>
      </c>
      <c r="AB1194" s="452"/>
      <c r="AC1194" s="452"/>
      <c r="AD1194" s="452"/>
      <c r="AE1194" s="452"/>
      <c r="AF1194" s="452"/>
      <c r="AG1194" s="453"/>
      <c r="AH1194" s="452"/>
      <c r="AI1194" s="444"/>
      <c r="AJ1194" s="444">
        <f>SUBTOTAL(9,AJ1195:AJ1203)</f>
        <v>2</v>
      </c>
      <c r="AK1194" s="449"/>
      <c r="AL1194" s="449">
        <f>SUBTOTAL(9,AL1195:AL1203)</f>
        <v>25895920</v>
      </c>
      <c r="AM1194" s="445"/>
      <c r="AN1194" s="446">
        <f>SUBTOTAL(9,AN1195:AN1203)</f>
        <v>1</v>
      </c>
      <c r="AO1194" s="449">
        <f t="shared" si="220"/>
        <v>642622801.31200004</v>
      </c>
      <c r="AP1194" s="517"/>
      <c r="AQ1194" s="423"/>
    </row>
    <row r="1195" spans="1:43" ht="224.25" outlineLevel="2">
      <c r="A1195" s="455" t="e">
        <f>IF(C1194&lt;&gt;"",$C$8:C1194,A1193)</f>
        <v>#VALUE!</v>
      </c>
      <c r="B1195" s="443" t="str">
        <f>IF(C1195&lt;&gt;"",COUNTA($C$8:C1195),"")</f>
        <v/>
      </c>
      <c r="C1195" s="443"/>
      <c r="D1195" s="452" t="s">
        <v>462</v>
      </c>
      <c r="E1195" s="453">
        <v>1</v>
      </c>
      <c r="F1195" s="453"/>
      <c r="G1195" s="453">
        <v>481</v>
      </c>
      <c r="H1195" s="453">
        <v>79</v>
      </c>
      <c r="I1195" s="453" t="s">
        <v>223</v>
      </c>
      <c r="J1195" s="453" t="s">
        <v>224</v>
      </c>
      <c r="K1195" s="456" t="s">
        <v>973</v>
      </c>
      <c r="L1195" s="457">
        <v>85</v>
      </c>
      <c r="M1195" s="458">
        <f>IF(K1195&lt;&gt;"",VLOOKUP(K1195,'DON GIA'!$S$1:$U$19,3,0),"")</f>
        <v>1679000</v>
      </c>
      <c r="N1195" s="458">
        <f>IF(K1195&lt;&gt;"",VLOOKUP(K1195,'DON GIA'!$S$1:$V$19,4,0),"")</f>
        <v>0</v>
      </c>
      <c r="O1195" s="458">
        <f t="shared" si="223"/>
        <v>142715000</v>
      </c>
      <c r="P1195" s="458">
        <f t="shared" si="224"/>
        <v>0</v>
      </c>
      <c r="Q1195" s="452" t="s">
        <v>35</v>
      </c>
      <c r="R1195" s="453"/>
      <c r="S1195" s="453"/>
      <c r="T1195" s="459" t="str">
        <f>IF(Q1195&lt;&gt;"",VLOOKUP(Q1195,'DON GIA'!$H$1:$K$103,4,0),"")</f>
        <v/>
      </c>
      <c r="U1195" s="459" t="str">
        <f t="shared" ref="U1195:U1203" si="228">IF(Q1195&lt;&gt;"",IF(ISNUMBER(T1195),S1195*T1195,""),"")</f>
        <v/>
      </c>
      <c r="V1195" s="456" t="s">
        <v>1005</v>
      </c>
      <c r="W1195" s="453" t="s">
        <v>27</v>
      </c>
      <c r="X1195" s="460">
        <v>65.36</v>
      </c>
      <c r="Y1195" s="461"/>
      <c r="Z1195" s="459">
        <f>IF(V1195&lt;&gt;"",VLOOKUP(V1195,'DON GIA'!$A$1:$D$346,4,0),"")</f>
        <v>5559129</v>
      </c>
      <c r="AA1195" s="459">
        <f t="shared" ref="AA1195:AA1203" si="229">IF(V1195&lt;&gt;"",IF(ISNUMBER(Z1195),X1195*Z1195,""),"")</f>
        <v>363344671.44</v>
      </c>
      <c r="AB1195" s="452" t="s">
        <v>28</v>
      </c>
      <c r="AC1195" s="452" t="s">
        <v>29</v>
      </c>
      <c r="AD1195" s="452" t="s">
        <v>30</v>
      </c>
      <c r="AE1195" s="452"/>
      <c r="AF1195" s="452" t="s">
        <v>34</v>
      </c>
      <c r="AG1195" s="453" t="s">
        <v>33</v>
      </c>
      <c r="AH1195" s="452" t="s">
        <v>562</v>
      </c>
      <c r="AI1195" s="452" t="s">
        <v>409</v>
      </c>
      <c r="AJ1195" s="452">
        <v>1</v>
      </c>
      <c r="AK1195" s="459">
        <f>IF(AH1195&lt;&gt;"",VLOOKUP(AH1195,'DON GIA'!$M$1:$P$9,4,0),"")</f>
        <v>12895920</v>
      </c>
      <c r="AL1195" s="459">
        <f t="shared" si="225"/>
        <v>12895920</v>
      </c>
      <c r="AM1195" s="453" t="s">
        <v>407</v>
      </c>
      <c r="AN1195" s="456">
        <v>1</v>
      </c>
      <c r="AO1195" s="449" t="str">
        <f t="shared" si="220"/>
        <v/>
      </c>
      <c r="AP1195" s="517" t="s">
        <v>1893</v>
      </c>
      <c r="AQ1195" s="462"/>
    </row>
    <row r="1196" spans="1:43" ht="252" outlineLevel="2">
      <c r="A1196" s="455" t="e">
        <f>IF(C1195&lt;&gt;"",$C$8:C1195,A1195)</f>
        <v>#VALUE!</v>
      </c>
      <c r="B1196" s="443" t="str">
        <f>IF(C1196&lt;&gt;"",COUNTA($C$8:C1196),"")</f>
        <v/>
      </c>
      <c r="C1196" s="443"/>
      <c r="D1196" s="452" t="s">
        <v>159</v>
      </c>
      <c r="E1196" s="453"/>
      <c r="F1196" s="453"/>
      <c r="G1196" s="453"/>
      <c r="H1196" s="453"/>
      <c r="I1196" s="453"/>
      <c r="J1196" s="453"/>
      <c r="K1196" s="456"/>
      <c r="L1196" s="457"/>
      <c r="M1196" s="458" t="str">
        <f>IF(K1196&lt;&gt;"",VLOOKUP(K1196,'DON GIA'!$S$1:$U$19,3,0),"")</f>
        <v/>
      </c>
      <c r="N1196" s="458" t="str">
        <f>IF(K1196&lt;&gt;"",VLOOKUP(K1196,'DON GIA'!$S$1:$V$19,4,0),"")</f>
        <v/>
      </c>
      <c r="O1196" s="458" t="str">
        <f t="shared" si="223"/>
        <v/>
      </c>
      <c r="P1196" s="458" t="str">
        <f t="shared" si="224"/>
        <v/>
      </c>
      <c r="Q1196" s="452" t="s">
        <v>35</v>
      </c>
      <c r="R1196" s="453"/>
      <c r="S1196" s="453"/>
      <c r="T1196" s="459" t="str">
        <f>IF(Q1196&lt;&gt;"",VLOOKUP(Q1196,'DON GIA'!$H$1:$K$103,4,0),"")</f>
        <v/>
      </c>
      <c r="U1196" s="459" t="str">
        <f t="shared" si="228"/>
        <v/>
      </c>
      <c r="V1196" s="456" t="s">
        <v>1044</v>
      </c>
      <c r="W1196" s="453" t="s">
        <v>27</v>
      </c>
      <c r="X1196" s="460">
        <v>13.6</v>
      </c>
      <c r="Y1196" s="461"/>
      <c r="Z1196" s="459">
        <f>IF(V1196&lt;&gt;"",VLOOKUP(V1196,'DON GIA'!$A$1:$D$346,4,0),"")</f>
        <v>854777</v>
      </c>
      <c r="AA1196" s="459">
        <f t="shared" si="229"/>
        <v>11624967.199999999</v>
      </c>
      <c r="AB1196" s="452"/>
      <c r="AC1196" s="452" t="s">
        <v>29</v>
      </c>
      <c r="AD1196" s="452" t="s">
        <v>34</v>
      </c>
      <c r="AE1196" s="452"/>
      <c r="AF1196" s="452" t="s">
        <v>136</v>
      </c>
      <c r="AG1196" s="453"/>
      <c r="AH1196" s="452" t="s">
        <v>578</v>
      </c>
      <c r="AI1196" s="452" t="s">
        <v>560</v>
      </c>
      <c r="AJ1196" s="452">
        <v>1</v>
      </c>
      <c r="AK1196" s="459">
        <f>IF(AH1196&lt;&gt;"",VLOOKUP(AH1196,'DON GIA'!$M$1:$P$9,4,0),"")</f>
        <v>13000000</v>
      </c>
      <c r="AL1196" s="459">
        <f t="shared" si="225"/>
        <v>13000000</v>
      </c>
      <c r="AM1196" s="453"/>
      <c r="AN1196" s="456"/>
      <c r="AO1196" s="449" t="str">
        <f t="shared" si="220"/>
        <v/>
      </c>
      <c r="AP1196" s="516" t="s">
        <v>531</v>
      </c>
      <c r="AQ1196" s="462"/>
    </row>
    <row r="1197" spans="1:43" ht="252" outlineLevel="2">
      <c r="A1197" s="455" t="e">
        <f>IF(C1196&lt;&gt;"",$C$8:C1196,A1196)</f>
        <v>#VALUE!</v>
      </c>
      <c r="B1197" s="443" t="str">
        <f>IF(C1197&lt;&gt;"",COUNTA($C$8:C1197),"")</f>
        <v/>
      </c>
      <c r="C1197" s="443"/>
      <c r="D1197" s="452"/>
      <c r="E1197" s="453"/>
      <c r="F1197" s="453"/>
      <c r="G1197" s="453"/>
      <c r="H1197" s="453"/>
      <c r="I1197" s="453"/>
      <c r="J1197" s="453"/>
      <c r="K1197" s="456"/>
      <c r="L1197" s="457"/>
      <c r="M1197" s="458" t="str">
        <f>IF(K1197&lt;&gt;"",VLOOKUP(K1197,'DON GIA'!$S$1:$U$19,3,0),"")</f>
        <v/>
      </c>
      <c r="N1197" s="458" t="str">
        <f>IF(K1197&lt;&gt;"",VLOOKUP(K1197,'DON GIA'!$S$1:$V$19,4,0),"")</f>
        <v/>
      </c>
      <c r="O1197" s="458" t="str">
        <f t="shared" si="223"/>
        <v/>
      </c>
      <c r="P1197" s="458" t="str">
        <f t="shared" si="224"/>
        <v/>
      </c>
      <c r="Q1197" s="452" t="s">
        <v>35</v>
      </c>
      <c r="R1197" s="453"/>
      <c r="S1197" s="453"/>
      <c r="T1197" s="459" t="str">
        <f>IF(Q1197&lt;&gt;"",VLOOKUP(Q1197,'DON GIA'!$H$1:$K$103,4,0),"")</f>
        <v/>
      </c>
      <c r="U1197" s="459" t="str">
        <f t="shared" si="228"/>
        <v/>
      </c>
      <c r="V1197" s="456" t="s">
        <v>1133</v>
      </c>
      <c r="W1197" s="453" t="s">
        <v>27</v>
      </c>
      <c r="X1197" s="460">
        <v>13.44</v>
      </c>
      <c r="Y1197" s="461"/>
      <c r="Z1197" s="459">
        <f>IF(V1197&lt;&gt;"",VLOOKUP(V1197,'DON GIA'!$A$1:$D$346,4,0),"")</f>
        <v>295078</v>
      </c>
      <c r="AA1197" s="459">
        <f t="shared" si="229"/>
        <v>3965848.32</v>
      </c>
      <c r="AB1197" s="452"/>
      <c r="AC1197" s="452"/>
      <c r="AD1197" s="452"/>
      <c r="AE1197" s="452"/>
      <c r="AF1197" s="452"/>
      <c r="AG1197" s="453"/>
      <c r="AH1197" s="452"/>
      <c r="AI1197" s="452"/>
      <c r="AJ1197" s="452"/>
      <c r="AK1197" s="459" t="str">
        <f>IF(AH1197&lt;&gt;"",VLOOKUP(AH1197,'DON GIA'!$M$1:$P$9,4,0),"")</f>
        <v/>
      </c>
      <c r="AL1197" s="459" t="str">
        <f t="shared" si="225"/>
        <v/>
      </c>
      <c r="AM1197" s="453"/>
      <c r="AN1197" s="456"/>
      <c r="AO1197" s="449" t="str">
        <f t="shared" si="220"/>
        <v/>
      </c>
      <c r="AP1197" s="516" t="s">
        <v>532</v>
      </c>
      <c r="AQ1197" s="462"/>
    </row>
    <row r="1198" spans="1:43" ht="189" outlineLevel="2">
      <c r="A1198" s="455" t="e">
        <f>IF(C1197&lt;&gt;"",$C$8:C1197,A1197)</f>
        <v>#VALUE!</v>
      </c>
      <c r="B1198" s="443" t="str">
        <f>IF(C1198&lt;&gt;"",COUNTA($C$8:C1198),"")</f>
        <v/>
      </c>
      <c r="C1198" s="443"/>
      <c r="D1198" s="452"/>
      <c r="E1198" s="453"/>
      <c r="F1198" s="453"/>
      <c r="G1198" s="453"/>
      <c r="H1198" s="453"/>
      <c r="I1198" s="453"/>
      <c r="J1198" s="453"/>
      <c r="K1198" s="456"/>
      <c r="L1198" s="457"/>
      <c r="M1198" s="458" t="str">
        <f>IF(K1198&lt;&gt;"",VLOOKUP(K1198,'DON GIA'!$S$1:$U$19,3,0),"")</f>
        <v/>
      </c>
      <c r="N1198" s="458" t="str">
        <f>IF(K1198&lt;&gt;"",VLOOKUP(K1198,'DON GIA'!$S$1:$V$19,4,0),"")</f>
        <v/>
      </c>
      <c r="O1198" s="458" t="str">
        <f t="shared" si="223"/>
        <v/>
      </c>
      <c r="P1198" s="458" t="str">
        <f t="shared" si="224"/>
        <v/>
      </c>
      <c r="Q1198" s="452" t="s">
        <v>35</v>
      </c>
      <c r="R1198" s="453"/>
      <c r="S1198" s="453"/>
      <c r="T1198" s="459" t="str">
        <f>IF(Q1198&lt;&gt;"",VLOOKUP(Q1198,'DON GIA'!$H$1:$K$103,4,0),"")</f>
        <v/>
      </c>
      <c r="U1198" s="459" t="str">
        <f t="shared" si="228"/>
        <v/>
      </c>
      <c r="V1198" s="456" t="s">
        <v>1107</v>
      </c>
      <c r="W1198" s="453" t="s">
        <v>27</v>
      </c>
      <c r="X1198" s="460">
        <v>63.75</v>
      </c>
      <c r="Y1198" s="461"/>
      <c r="Z1198" s="459">
        <f>IF(V1198&lt;&gt;"",VLOOKUP(V1198,'DON GIA'!$A$1:$D$346,4,0),"")</f>
        <v>109890</v>
      </c>
      <c r="AA1198" s="459">
        <f t="shared" si="229"/>
        <v>7005487.5</v>
      </c>
      <c r="AB1198" s="452"/>
      <c r="AC1198" s="452"/>
      <c r="AD1198" s="452"/>
      <c r="AE1198" s="452"/>
      <c r="AF1198" s="452"/>
      <c r="AG1198" s="453"/>
      <c r="AH1198" s="452"/>
      <c r="AI1198" s="452"/>
      <c r="AJ1198" s="452"/>
      <c r="AK1198" s="459" t="str">
        <f>IF(AH1198&lt;&gt;"",VLOOKUP(AH1198,'DON GIA'!$M$1:$P$9,4,0),"")</f>
        <v/>
      </c>
      <c r="AL1198" s="459" t="str">
        <f t="shared" si="225"/>
        <v/>
      </c>
      <c r="AM1198" s="453"/>
      <c r="AN1198" s="456"/>
      <c r="AO1198" s="449" t="str">
        <f t="shared" si="220"/>
        <v/>
      </c>
      <c r="AP1198" s="516" t="s">
        <v>533</v>
      </c>
      <c r="AQ1198" s="462"/>
    </row>
    <row r="1199" spans="1:43" ht="126" outlineLevel="2">
      <c r="A1199" s="455" t="e">
        <f>IF(C1198&lt;&gt;"",$C$8:C1198,A1198)</f>
        <v>#VALUE!</v>
      </c>
      <c r="B1199" s="443" t="str">
        <f>IF(C1199&lt;&gt;"",COUNTA($C$8:C1199),"")</f>
        <v/>
      </c>
      <c r="C1199" s="443"/>
      <c r="D1199" s="452"/>
      <c r="E1199" s="453"/>
      <c r="F1199" s="453"/>
      <c r="G1199" s="453"/>
      <c r="H1199" s="453"/>
      <c r="I1199" s="453"/>
      <c r="J1199" s="453"/>
      <c r="K1199" s="456"/>
      <c r="L1199" s="457"/>
      <c r="M1199" s="458" t="str">
        <f>IF(K1199&lt;&gt;"",VLOOKUP(K1199,'DON GIA'!$S$1:$U$19,3,0),"")</f>
        <v/>
      </c>
      <c r="N1199" s="458" t="str">
        <f>IF(K1199&lt;&gt;"",VLOOKUP(K1199,'DON GIA'!$S$1:$V$19,4,0),"")</f>
        <v/>
      </c>
      <c r="O1199" s="458" t="str">
        <f t="shared" si="223"/>
        <v/>
      </c>
      <c r="P1199" s="458" t="str">
        <f t="shared" si="224"/>
        <v/>
      </c>
      <c r="Q1199" s="452" t="s">
        <v>35</v>
      </c>
      <c r="R1199" s="453"/>
      <c r="S1199" s="453"/>
      <c r="T1199" s="459" t="str">
        <f>IF(Q1199&lt;&gt;"",VLOOKUP(Q1199,'DON GIA'!$H$1:$K$103,4,0),"")</f>
        <v/>
      </c>
      <c r="U1199" s="459" t="str">
        <f t="shared" si="228"/>
        <v/>
      </c>
      <c r="V1199" s="456" t="s">
        <v>1141</v>
      </c>
      <c r="W1199" s="453" t="s">
        <v>27</v>
      </c>
      <c r="X1199" s="460">
        <v>4.34</v>
      </c>
      <c r="Y1199" s="461"/>
      <c r="Z1199" s="459">
        <f>IF(V1199&lt;&gt;"",VLOOKUP(V1199,'DON GIA'!$A$1:$D$346,4,0),"")</f>
        <v>10375629</v>
      </c>
      <c r="AA1199" s="459">
        <f t="shared" si="229"/>
        <v>45030229.859999999</v>
      </c>
      <c r="AB1199" s="452"/>
      <c r="AC1199" s="452"/>
      <c r="AD1199" s="452"/>
      <c r="AE1199" s="452" t="s">
        <v>31</v>
      </c>
      <c r="AF1199" s="452"/>
      <c r="AG1199" s="453" t="s">
        <v>219</v>
      </c>
      <c r="AH1199" s="452"/>
      <c r="AI1199" s="452"/>
      <c r="AJ1199" s="452"/>
      <c r="AK1199" s="459" t="str">
        <f>IF(AH1199&lt;&gt;"",VLOOKUP(AH1199,'DON GIA'!$M$1:$P$9,4,0),"")</f>
        <v/>
      </c>
      <c r="AL1199" s="459" t="str">
        <f t="shared" si="225"/>
        <v/>
      </c>
      <c r="AM1199" s="453"/>
      <c r="AN1199" s="456"/>
      <c r="AO1199" s="449" t="str">
        <f t="shared" si="220"/>
        <v/>
      </c>
      <c r="AP1199" s="516" t="s">
        <v>755</v>
      </c>
      <c r="AQ1199" s="462"/>
    </row>
    <row r="1200" spans="1:43" ht="157.5" outlineLevel="2">
      <c r="A1200" s="455" t="e">
        <f>IF(C1199&lt;&gt;"",$C$8:C1199,A1199)</f>
        <v>#VALUE!</v>
      </c>
      <c r="B1200" s="443" t="str">
        <f>IF(C1200&lt;&gt;"",COUNTA($C$8:C1200),"")</f>
        <v/>
      </c>
      <c r="C1200" s="443"/>
      <c r="D1200" s="452"/>
      <c r="E1200" s="453"/>
      <c r="F1200" s="453"/>
      <c r="G1200" s="453"/>
      <c r="H1200" s="453"/>
      <c r="I1200" s="453"/>
      <c r="J1200" s="453"/>
      <c r="K1200" s="456"/>
      <c r="L1200" s="457"/>
      <c r="M1200" s="458" t="str">
        <f>IF(K1200&lt;&gt;"",VLOOKUP(K1200,'DON GIA'!$S$1:$U$19,3,0),"")</f>
        <v/>
      </c>
      <c r="N1200" s="458" t="str">
        <f>IF(K1200&lt;&gt;"",VLOOKUP(K1200,'DON GIA'!$S$1:$V$19,4,0),"")</f>
        <v/>
      </c>
      <c r="O1200" s="458" t="str">
        <f t="shared" si="223"/>
        <v/>
      </c>
      <c r="P1200" s="458" t="str">
        <f t="shared" si="224"/>
        <v/>
      </c>
      <c r="Q1200" s="452" t="s">
        <v>35</v>
      </c>
      <c r="R1200" s="453"/>
      <c r="S1200" s="453"/>
      <c r="T1200" s="459" t="str">
        <f>IF(Q1200&lt;&gt;"",VLOOKUP(Q1200,'DON GIA'!$H$1:$K$103,4,0),"")</f>
        <v/>
      </c>
      <c r="U1200" s="459" t="str">
        <f t="shared" si="228"/>
        <v/>
      </c>
      <c r="V1200" s="456" t="s">
        <v>1171</v>
      </c>
      <c r="W1200" s="453" t="s">
        <v>38</v>
      </c>
      <c r="X1200" s="460">
        <v>0.52800000000000002</v>
      </c>
      <c r="Y1200" s="461"/>
      <c r="Z1200" s="459">
        <f>IF(V1200&lt;&gt;"",VLOOKUP(V1200,'DON GIA'!$A$1:$D$346,4,0),"")</f>
        <v>2036769</v>
      </c>
      <c r="AA1200" s="459">
        <f t="shared" si="229"/>
        <v>1075414.0320000001</v>
      </c>
      <c r="AB1200" s="452"/>
      <c r="AC1200" s="452"/>
      <c r="AD1200" s="452"/>
      <c r="AE1200" s="452"/>
      <c r="AF1200" s="452"/>
      <c r="AG1200" s="453"/>
      <c r="AH1200" s="452"/>
      <c r="AI1200" s="452"/>
      <c r="AJ1200" s="452"/>
      <c r="AK1200" s="459" t="str">
        <f>IF(AH1200&lt;&gt;"",VLOOKUP(AH1200,'DON GIA'!$M$1:$P$9,4,0),"")</f>
        <v/>
      </c>
      <c r="AL1200" s="459" t="str">
        <f t="shared" si="225"/>
        <v/>
      </c>
      <c r="AM1200" s="453"/>
      <c r="AN1200" s="456"/>
      <c r="AO1200" s="449" t="str">
        <f t="shared" si="220"/>
        <v/>
      </c>
      <c r="AP1200" s="468" t="s">
        <v>534</v>
      </c>
      <c r="AQ1200" s="462"/>
    </row>
    <row r="1201" spans="1:43" ht="63" outlineLevel="2">
      <c r="A1201" s="455" t="e">
        <f>IF(C1200&lt;&gt;"",$C$8:C1200,A1200)</f>
        <v>#VALUE!</v>
      </c>
      <c r="B1201" s="443" t="str">
        <f>IF(C1201&lt;&gt;"",COUNTA($C$8:C1201),"")</f>
        <v/>
      </c>
      <c r="C1201" s="443"/>
      <c r="D1201" s="452"/>
      <c r="E1201" s="453"/>
      <c r="F1201" s="453"/>
      <c r="G1201" s="453"/>
      <c r="H1201" s="453"/>
      <c r="I1201" s="453"/>
      <c r="J1201" s="453"/>
      <c r="K1201" s="456"/>
      <c r="L1201" s="457"/>
      <c r="M1201" s="458" t="str">
        <f>IF(K1201&lt;&gt;"",VLOOKUP(K1201,'DON GIA'!$S$1:$U$19,3,0),"")</f>
        <v/>
      </c>
      <c r="N1201" s="458" t="str">
        <f>IF(K1201&lt;&gt;"",VLOOKUP(K1201,'DON GIA'!$S$1:$V$19,4,0),"")</f>
        <v/>
      </c>
      <c r="O1201" s="458" t="str">
        <f t="shared" si="223"/>
        <v/>
      </c>
      <c r="P1201" s="458" t="str">
        <f t="shared" si="224"/>
        <v/>
      </c>
      <c r="Q1201" s="452" t="s">
        <v>35</v>
      </c>
      <c r="R1201" s="453"/>
      <c r="S1201" s="453"/>
      <c r="T1201" s="459" t="str">
        <f>IF(Q1201&lt;&gt;"",VLOOKUP(Q1201,'DON GIA'!$H$1:$K$103,4,0),"")</f>
        <v/>
      </c>
      <c r="U1201" s="459" t="str">
        <f t="shared" si="228"/>
        <v/>
      </c>
      <c r="V1201" s="456" t="s">
        <v>1009</v>
      </c>
      <c r="W1201" s="453" t="s">
        <v>27</v>
      </c>
      <c r="X1201" s="460">
        <v>94.68</v>
      </c>
      <c r="Y1201" s="461"/>
      <c r="Z1201" s="459">
        <f>IF(V1201&lt;&gt;"",VLOOKUP(V1201,'DON GIA'!$A$1:$D$346,4,0),"")</f>
        <v>282038</v>
      </c>
      <c r="AA1201" s="459">
        <f t="shared" si="229"/>
        <v>26703357.840000004</v>
      </c>
      <c r="AB1201" s="452"/>
      <c r="AC1201" s="452"/>
      <c r="AD1201" s="452"/>
      <c r="AE1201" s="452"/>
      <c r="AF1201" s="452"/>
      <c r="AG1201" s="453"/>
      <c r="AH1201" s="452"/>
      <c r="AI1201" s="452"/>
      <c r="AJ1201" s="452"/>
      <c r="AK1201" s="459" t="str">
        <f>IF(AH1201&lt;&gt;"",VLOOKUP(AH1201,'DON GIA'!$M$1:$P$9,4,0),"")</f>
        <v/>
      </c>
      <c r="AL1201" s="459" t="str">
        <f t="shared" si="225"/>
        <v/>
      </c>
      <c r="AM1201" s="453"/>
      <c r="AN1201" s="456"/>
      <c r="AO1201" s="449" t="str">
        <f t="shared" si="220"/>
        <v/>
      </c>
      <c r="AP1201" s="456"/>
      <c r="AQ1201" s="462"/>
    </row>
    <row r="1202" spans="1:43" ht="126" outlineLevel="2">
      <c r="A1202" s="455" t="e">
        <f>IF(C1201&lt;&gt;"",$C$8:C1201,A1201)</f>
        <v>#VALUE!</v>
      </c>
      <c r="B1202" s="443" t="str">
        <f>IF(C1202&lt;&gt;"",COUNTA($C$8:C1202),"")</f>
        <v/>
      </c>
      <c r="C1202" s="443"/>
      <c r="D1202" s="452"/>
      <c r="E1202" s="453"/>
      <c r="F1202" s="453"/>
      <c r="G1202" s="453"/>
      <c r="H1202" s="453"/>
      <c r="I1202" s="453"/>
      <c r="J1202" s="453"/>
      <c r="K1202" s="456"/>
      <c r="L1202" s="457"/>
      <c r="M1202" s="458" t="str">
        <f>IF(K1202&lt;&gt;"",VLOOKUP(K1202,'DON GIA'!$S$1:$U$19,3,0),"")</f>
        <v/>
      </c>
      <c r="N1202" s="458" t="str">
        <f>IF(K1202&lt;&gt;"",VLOOKUP(K1202,'DON GIA'!$S$1:$V$19,4,0),"")</f>
        <v/>
      </c>
      <c r="O1202" s="458" t="str">
        <f t="shared" si="223"/>
        <v/>
      </c>
      <c r="P1202" s="458" t="str">
        <f t="shared" si="224"/>
        <v/>
      </c>
      <c r="Q1202" s="452" t="s">
        <v>35</v>
      </c>
      <c r="R1202" s="453"/>
      <c r="S1202" s="453"/>
      <c r="T1202" s="459" t="str">
        <f>IF(Q1202&lt;&gt;"",VLOOKUP(Q1202,'DON GIA'!$H$1:$K$103,4,0),"")</f>
        <v/>
      </c>
      <c r="U1202" s="459" t="str">
        <f t="shared" si="228"/>
        <v/>
      </c>
      <c r="V1202" s="456" t="s">
        <v>1140</v>
      </c>
      <c r="W1202" s="453" t="s">
        <v>27</v>
      </c>
      <c r="X1202" s="460">
        <v>12.32</v>
      </c>
      <c r="Y1202" s="461"/>
      <c r="Z1202" s="459">
        <f>IF(V1202&lt;&gt;"",VLOOKUP(V1202,'DON GIA'!$A$1:$D$346,4,0),"")</f>
        <v>1238791</v>
      </c>
      <c r="AA1202" s="459">
        <f t="shared" si="229"/>
        <v>15261905.120000001</v>
      </c>
      <c r="AB1202" s="452"/>
      <c r="AC1202" s="452"/>
      <c r="AD1202" s="452"/>
      <c r="AE1202" s="452"/>
      <c r="AF1202" s="452"/>
      <c r="AG1202" s="453"/>
      <c r="AH1202" s="452"/>
      <c r="AI1202" s="452"/>
      <c r="AJ1202" s="452"/>
      <c r="AK1202" s="459" t="str">
        <f>IF(AH1202&lt;&gt;"",VLOOKUP(AH1202,'DON GIA'!$M$1:$P$9,4,0),"")</f>
        <v/>
      </c>
      <c r="AL1202" s="459" t="str">
        <f t="shared" si="225"/>
        <v/>
      </c>
      <c r="AM1202" s="453"/>
      <c r="AN1202" s="456"/>
      <c r="AO1202" s="449" t="str">
        <f t="shared" si="220"/>
        <v/>
      </c>
      <c r="AP1202" s="456"/>
      <c r="AQ1202" s="462"/>
    </row>
    <row r="1203" spans="1:43" ht="31.5" outlineLevel="2">
      <c r="A1203" s="455" t="e">
        <f>IF(C1202&lt;&gt;"",$C$8:C1202,A1202)</f>
        <v>#VALUE!</v>
      </c>
      <c r="B1203" s="443" t="str">
        <f>IF(C1203&lt;&gt;"",COUNTA($C$8:C1203),"")</f>
        <v/>
      </c>
      <c r="C1203" s="443"/>
      <c r="D1203" s="444"/>
      <c r="E1203" s="453"/>
      <c r="F1203" s="453"/>
      <c r="G1203" s="453"/>
      <c r="H1203" s="453"/>
      <c r="I1203" s="453"/>
      <c r="J1203" s="453"/>
      <c r="K1203" s="456"/>
      <c r="L1203" s="457"/>
      <c r="M1203" s="458" t="str">
        <f>IF(K1203&lt;&gt;"",VLOOKUP(K1203,'DON GIA'!$S$1:$U$19,3,0),"")</f>
        <v/>
      </c>
      <c r="N1203" s="458" t="str">
        <f>IF(K1203&lt;&gt;"",VLOOKUP(K1203,'DON GIA'!$S$1:$V$19,4,0),"")</f>
        <v/>
      </c>
      <c r="O1203" s="458" t="str">
        <f t="shared" si="223"/>
        <v/>
      </c>
      <c r="P1203" s="458" t="str">
        <f t="shared" si="224"/>
        <v/>
      </c>
      <c r="Q1203" s="452" t="s">
        <v>35</v>
      </c>
      <c r="R1203" s="453"/>
      <c r="S1203" s="453"/>
      <c r="T1203" s="459" t="str">
        <f>IF(Q1203&lt;&gt;"",VLOOKUP(Q1203,'DON GIA'!$H$1:$K$103,4,0),"")</f>
        <v/>
      </c>
      <c r="U1203" s="459" t="str">
        <f t="shared" si="228"/>
        <v/>
      </c>
      <c r="V1203" s="456"/>
      <c r="W1203" s="453"/>
      <c r="X1203" s="460"/>
      <c r="Y1203" s="461"/>
      <c r="Z1203" s="459" t="str">
        <f>IF(V1203&lt;&gt;"",VLOOKUP(V1203,'DON GIA'!$A$1:$D$346,4,0),"")</f>
        <v/>
      </c>
      <c r="AA1203" s="459" t="str">
        <f t="shared" si="229"/>
        <v/>
      </c>
      <c r="AB1203" s="452"/>
      <c r="AC1203" s="452"/>
      <c r="AD1203" s="452"/>
      <c r="AE1203" s="452"/>
      <c r="AF1203" s="452"/>
      <c r="AG1203" s="453"/>
      <c r="AH1203" s="452"/>
      <c r="AI1203" s="452"/>
      <c r="AJ1203" s="452"/>
      <c r="AK1203" s="459" t="str">
        <f>IF(AH1203&lt;&gt;"",VLOOKUP(AH1203,'DON GIA'!$M$1:$P$9,4,0),"")</f>
        <v/>
      </c>
      <c r="AL1203" s="459" t="str">
        <f t="shared" si="225"/>
        <v/>
      </c>
      <c r="AM1203" s="453"/>
      <c r="AN1203" s="456"/>
      <c r="AO1203" s="449" t="str">
        <f t="shared" si="220"/>
        <v/>
      </c>
      <c r="AP1203" s="456"/>
      <c r="AQ1203" s="462"/>
    </row>
    <row r="1204" spans="1:43" ht="31.5" outlineLevel="1">
      <c r="A1204" s="410" t="s">
        <v>779</v>
      </c>
      <c r="B1204" s="443">
        <f>IF(C1204&lt;&gt;"",COUNTA($C$8:C1204),"")</f>
        <v>82</v>
      </c>
      <c r="C1204" s="443">
        <v>474</v>
      </c>
      <c r="D1204" s="444" t="s">
        <v>463</v>
      </c>
      <c r="E1204" s="445"/>
      <c r="F1204" s="445"/>
      <c r="G1204" s="445"/>
      <c r="H1204" s="445"/>
      <c r="I1204" s="445"/>
      <c r="J1204" s="445"/>
      <c r="K1204" s="446"/>
      <c r="L1204" s="447">
        <f>SUBTOTAL(9,L1205:L1211)</f>
        <v>112.2</v>
      </c>
      <c r="M1204" s="448"/>
      <c r="N1204" s="448"/>
      <c r="O1204" s="448">
        <f>SUBTOTAL(9,O1205:O1211)</f>
        <v>180340800</v>
      </c>
      <c r="P1204" s="448">
        <f>SUBTOTAL(9,P1205:P1211)</f>
        <v>0</v>
      </c>
      <c r="Q1204" s="444"/>
      <c r="R1204" s="445"/>
      <c r="S1204" s="445">
        <f>SUBTOTAL(9,S1205:S1211)</f>
        <v>0</v>
      </c>
      <c r="T1204" s="449"/>
      <c r="U1204" s="449">
        <f>SUBTOTAL(9,U1205:U1211)</f>
        <v>0</v>
      </c>
      <c r="V1204" s="446"/>
      <c r="W1204" s="445"/>
      <c r="X1204" s="450">
        <f>SUBTOTAL(9,X1205:X1211)</f>
        <v>112.1</v>
      </c>
      <c r="Y1204" s="451">
        <f>SUBTOTAL(9,Y1205:Y1211)</f>
        <v>0</v>
      </c>
      <c r="Z1204" s="449"/>
      <c r="AA1204" s="449">
        <f>SUBTOTAL(9,AA1205:AA1211)</f>
        <v>33078243.799999997</v>
      </c>
      <c r="AB1204" s="452"/>
      <c r="AC1204" s="452"/>
      <c r="AD1204" s="452"/>
      <c r="AE1204" s="452"/>
      <c r="AF1204" s="452"/>
      <c r="AG1204" s="453"/>
      <c r="AH1204" s="452"/>
      <c r="AI1204" s="444"/>
      <c r="AJ1204" s="444">
        <f>SUBTOTAL(9,AJ1205:AJ1211)</f>
        <v>0</v>
      </c>
      <c r="AK1204" s="449"/>
      <c r="AL1204" s="449">
        <f>SUBTOTAL(9,AL1205:AL1211)</f>
        <v>0</v>
      </c>
      <c r="AM1204" s="445"/>
      <c r="AN1204" s="446">
        <f>SUBTOTAL(9,AN1205:AN1211)</f>
        <v>0</v>
      </c>
      <c r="AO1204" s="449">
        <f t="shared" si="220"/>
        <v>213419043.80000001</v>
      </c>
      <c r="AP1204" s="517"/>
      <c r="AQ1204" s="423"/>
    </row>
    <row r="1205" spans="1:43" ht="220.5" outlineLevel="2">
      <c r="A1205" s="455" t="e">
        <f>IF(C1204&lt;&gt;"",$C$8:C1204,A1203)</f>
        <v>#VALUE!</v>
      </c>
      <c r="B1205" s="443" t="str">
        <f>IF(C1205&lt;&gt;"",COUNTA($C$8:C1205),"")</f>
        <v/>
      </c>
      <c r="C1205" s="443"/>
      <c r="D1205" s="452" t="s">
        <v>464</v>
      </c>
      <c r="E1205" s="453">
        <v>1</v>
      </c>
      <c r="F1205" s="453"/>
      <c r="G1205" s="453">
        <v>482</v>
      </c>
      <c r="H1205" s="453">
        <v>79</v>
      </c>
      <c r="I1205" s="453" t="s">
        <v>223</v>
      </c>
      <c r="J1205" s="453" t="s">
        <v>224</v>
      </c>
      <c r="K1205" s="456" t="s">
        <v>973</v>
      </c>
      <c r="L1205" s="457">
        <v>73.900000000000006</v>
      </c>
      <c r="M1205" s="458">
        <f>IF(K1205&lt;&gt;"",VLOOKUP(K1205,'DON GIA'!$S$1:$U$19,3,0),"")</f>
        <v>1679000</v>
      </c>
      <c r="N1205" s="458">
        <f>IF(K1205&lt;&gt;"",VLOOKUP(K1205,'DON GIA'!$S$1:$V$19,4,0),"")</f>
        <v>0</v>
      </c>
      <c r="O1205" s="458">
        <f t="shared" si="223"/>
        <v>124078100.00000001</v>
      </c>
      <c r="P1205" s="458">
        <f t="shared" si="224"/>
        <v>0</v>
      </c>
      <c r="Q1205" s="452" t="s">
        <v>35</v>
      </c>
      <c r="R1205" s="453"/>
      <c r="S1205" s="453"/>
      <c r="T1205" s="459" t="str">
        <f>IF(Q1205&lt;&gt;"",VLOOKUP(Q1205,'DON GIA'!$H$1:$K$103,4,0),"")</f>
        <v/>
      </c>
      <c r="U1205" s="459" t="str">
        <f t="shared" ref="U1205:U1211" si="230">IF(Q1205&lt;&gt;"",IF(ISNUMBER(T1205),S1205*T1205,""),"")</f>
        <v/>
      </c>
      <c r="V1205" s="456" t="s">
        <v>1001</v>
      </c>
      <c r="W1205" s="453" t="s">
        <v>27</v>
      </c>
      <c r="X1205" s="460">
        <v>112.1</v>
      </c>
      <c r="Y1205" s="461"/>
      <c r="Z1205" s="459">
        <f>IF(V1205&lt;&gt;"",VLOOKUP(V1205,'DON GIA'!$A$1:$D$346,4,0),"")</f>
        <v>295078</v>
      </c>
      <c r="AA1205" s="459">
        <f t="shared" ref="AA1205:AA1211" si="231">IF(V1205&lt;&gt;"",IF(ISNUMBER(Z1205),X1205*Z1205,""),"")</f>
        <v>33078243.799999997</v>
      </c>
      <c r="AB1205" s="452"/>
      <c r="AC1205" s="452"/>
      <c r="AD1205" s="452"/>
      <c r="AE1205" s="452"/>
      <c r="AF1205" s="452"/>
      <c r="AG1205" s="453"/>
      <c r="AH1205" s="452"/>
      <c r="AI1205" s="452"/>
      <c r="AJ1205" s="452"/>
      <c r="AK1205" s="459" t="str">
        <f>IF(AH1205&lt;&gt;"",VLOOKUP(AH1205,'DON GIA'!$M$1:$P$9,4,0),"")</f>
        <v/>
      </c>
      <c r="AL1205" s="459" t="str">
        <f t="shared" si="225"/>
        <v/>
      </c>
      <c r="AM1205" s="453"/>
      <c r="AN1205" s="456"/>
      <c r="AO1205" s="449" t="str">
        <f t="shared" si="220"/>
        <v/>
      </c>
      <c r="AP1205" s="516" t="s">
        <v>541</v>
      </c>
      <c r="AQ1205" s="462"/>
    </row>
    <row r="1206" spans="1:43" ht="252" outlineLevel="2">
      <c r="A1206" s="455" t="e">
        <f>IF(C1205&lt;&gt;"",$C$8:C1205,A1205)</f>
        <v>#VALUE!</v>
      </c>
      <c r="B1206" s="443" t="str">
        <f>IF(C1206&lt;&gt;"",COUNTA($C$8:C1206),"")</f>
        <v/>
      </c>
      <c r="C1206" s="443"/>
      <c r="D1206" s="452" t="s">
        <v>465</v>
      </c>
      <c r="E1206" s="453"/>
      <c r="F1206" s="453"/>
      <c r="G1206" s="453">
        <v>482</v>
      </c>
      <c r="H1206" s="453">
        <v>79</v>
      </c>
      <c r="I1206" s="453" t="s">
        <v>223</v>
      </c>
      <c r="J1206" s="453" t="s">
        <v>224</v>
      </c>
      <c r="K1206" s="456" t="s">
        <v>967</v>
      </c>
      <c r="L1206" s="457">
        <v>38.299999999999997</v>
      </c>
      <c r="M1206" s="458">
        <f>IF(K1206&lt;&gt;"",VLOOKUP(K1206,'DON GIA'!$S$1:$U$19,3,0),"")</f>
        <v>1469000</v>
      </c>
      <c r="N1206" s="458">
        <f>IF(K1206&lt;&gt;"",VLOOKUP(K1206,'DON GIA'!$S$1:$V$19,4,0),"")</f>
        <v>0</v>
      </c>
      <c r="O1206" s="458">
        <f t="shared" si="223"/>
        <v>56262699.999999993</v>
      </c>
      <c r="P1206" s="458">
        <f t="shared" si="224"/>
        <v>0</v>
      </c>
      <c r="Q1206" s="452" t="s">
        <v>35</v>
      </c>
      <c r="R1206" s="453"/>
      <c r="S1206" s="453"/>
      <c r="T1206" s="459" t="str">
        <f>IF(Q1206&lt;&gt;"",VLOOKUP(Q1206,'DON GIA'!$H$1:$K$103,4,0),"")</f>
        <v/>
      </c>
      <c r="U1206" s="459" t="str">
        <f t="shared" si="230"/>
        <v/>
      </c>
      <c r="V1206" s="456" t="s">
        <v>35</v>
      </c>
      <c r="W1206" s="453"/>
      <c r="X1206" s="460"/>
      <c r="Y1206" s="461"/>
      <c r="Z1206" s="459" t="str">
        <f>IF(V1206&lt;&gt;"",VLOOKUP(V1206,'DON GIA'!$A$1:$D$346,4,0),"")</f>
        <v/>
      </c>
      <c r="AA1206" s="459" t="str">
        <f t="shared" si="231"/>
        <v/>
      </c>
      <c r="AB1206" s="452"/>
      <c r="AC1206" s="452"/>
      <c r="AD1206" s="452"/>
      <c r="AE1206" s="452"/>
      <c r="AF1206" s="452"/>
      <c r="AG1206" s="453"/>
      <c r="AH1206" s="452"/>
      <c r="AI1206" s="452"/>
      <c r="AJ1206" s="452"/>
      <c r="AK1206" s="459" t="str">
        <f>IF(AH1206&lt;&gt;"",VLOOKUP(AH1206,'DON GIA'!$M$1:$P$9,4,0),"")</f>
        <v/>
      </c>
      <c r="AL1206" s="459" t="str">
        <f t="shared" si="225"/>
        <v/>
      </c>
      <c r="AM1206" s="453"/>
      <c r="AN1206" s="456"/>
      <c r="AO1206" s="449" t="str">
        <f t="shared" si="220"/>
        <v/>
      </c>
      <c r="AP1206" s="516" t="s">
        <v>539</v>
      </c>
      <c r="AQ1206" s="462"/>
    </row>
    <row r="1207" spans="1:43" ht="252" outlineLevel="2">
      <c r="A1207" s="455" t="e">
        <f>IF(C1206&lt;&gt;"",$C$8:C1206,A1206)</f>
        <v>#VALUE!</v>
      </c>
      <c r="B1207" s="443" t="str">
        <f>IF(C1207&lt;&gt;"",COUNTA($C$8:C1207),"")</f>
        <v/>
      </c>
      <c r="C1207" s="443"/>
      <c r="D1207" s="452"/>
      <c r="E1207" s="453"/>
      <c r="F1207" s="453"/>
      <c r="G1207" s="453"/>
      <c r="H1207" s="453"/>
      <c r="I1207" s="453"/>
      <c r="J1207" s="453"/>
      <c r="K1207" s="456"/>
      <c r="L1207" s="457"/>
      <c r="M1207" s="458" t="str">
        <f>IF(K1207&lt;&gt;"",VLOOKUP(K1207,'DON GIA'!$S$1:$U$19,3,0),"")</f>
        <v/>
      </c>
      <c r="N1207" s="458" t="str">
        <f>IF(K1207&lt;&gt;"",VLOOKUP(K1207,'DON GIA'!$S$1:$V$19,4,0),"")</f>
        <v/>
      </c>
      <c r="O1207" s="458" t="str">
        <f t="shared" si="223"/>
        <v/>
      </c>
      <c r="P1207" s="458" t="str">
        <f t="shared" si="224"/>
        <v/>
      </c>
      <c r="Q1207" s="452" t="s">
        <v>35</v>
      </c>
      <c r="R1207" s="453"/>
      <c r="S1207" s="453"/>
      <c r="T1207" s="459" t="str">
        <f>IF(Q1207&lt;&gt;"",VLOOKUP(Q1207,'DON GIA'!$H$1:$K$103,4,0),"")</f>
        <v/>
      </c>
      <c r="U1207" s="459" t="str">
        <f t="shared" si="230"/>
        <v/>
      </c>
      <c r="V1207" s="456" t="s">
        <v>35</v>
      </c>
      <c r="W1207" s="453"/>
      <c r="X1207" s="460"/>
      <c r="Y1207" s="461"/>
      <c r="Z1207" s="459" t="str">
        <f>IF(V1207&lt;&gt;"",VLOOKUP(V1207,'DON GIA'!$A$1:$D$346,4,0),"")</f>
        <v/>
      </c>
      <c r="AA1207" s="459" t="str">
        <f t="shared" si="231"/>
        <v/>
      </c>
      <c r="AB1207" s="452"/>
      <c r="AC1207" s="452"/>
      <c r="AD1207" s="452"/>
      <c r="AE1207" s="452"/>
      <c r="AF1207" s="452"/>
      <c r="AG1207" s="453"/>
      <c r="AH1207" s="452"/>
      <c r="AI1207" s="452"/>
      <c r="AJ1207" s="452"/>
      <c r="AK1207" s="459" t="str">
        <f>IF(AH1207&lt;&gt;"",VLOOKUP(AH1207,'DON GIA'!$M$1:$P$9,4,0),"")</f>
        <v/>
      </c>
      <c r="AL1207" s="459" t="str">
        <f t="shared" si="225"/>
        <v/>
      </c>
      <c r="AM1207" s="453"/>
      <c r="AN1207" s="456"/>
      <c r="AO1207" s="449" t="str">
        <f t="shared" si="220"/>
        <v/>
      </c>
      <c r="AP1207" s="516" t="s">
        <v>542</v>
      </c>
      <c r="AQ1207" s="462"/>
    </row>
    <row r="1208" spans="1:43" ht="126" outlineLevel="2">
      <c r="A1208" s="455" t="e">
        <f>IF(C1207&lt;&gt;"",$C$8:C1207,A1207)</f>
        <v>#VALUE!</v>
      </c>
      <c r="B1208" s="443" t="str">
        <f>IF(C1208&lt;&gt;"",COUNTA($C$8:C1208),"")</f>
        <v/>
      </c>
      <c r="C1208" s="443"/>
      <c r="D1208" s="452"/>
      <c r="E1208" s="453"/>
      <c r="F1208" s="453"/>
      <c r="G1208" s="453"/>
      <c r="H1208" s="453"/>
      <c r="I1208" s="453"/>
      <c r="J1208" s="453"/>
      <c r="K1208" s="456"/>
      <c r="L1208" s="457"/>
      <c r="M1208" s="458" t="str">
        <f>IF(K1208&lt;&gt;"",VLOOKUP(K1208,'DON GIA'!$S$1:$U$19,3,0),"")</f>
        <v/>
      </c>
      <c r="N1208" s="458" t="str">
        <f>IF(K1208&lt;&gt;"",VLOOKUP(K1208,'DON GIA'!$S$1:$V$19,4,0),"")</f>
        <v/>
      </c>
      <c r="O1208" s="458" t="str">
        <f t="shared" si="223"/>
        <v/>
      </c>
      <c r="P1208" s="458" t="str">
        <f t="shared" si="224"/>
        <v/>
      </c>
      <c r="Q1208" s="452" t="s">
        <v>35</v>
      </c>
      <c r="R1208" s="453"/>
      <c r="S1208" s="453"/>
      <c r="T1208" s="459" t="str">
        <f>IF(Q1208&lt;&gt;"",VLOOKUP(Q1208,'DON GIA'!$H$1:$K$103,4,0),"")</f>
        <v/>
      </c>
      <c r="U1208" s="459" t="str">
        <f t="shared" si="230"/>
        <v/>
      </c>
      <c r="V1208" s="456"/>
      <c r="W1208" s="453"/>
      <c r="X1208" s="460"/>
      <c r="Y1208" s="461"/>
      <c r="Z1208" s="459" t="str">
        <f>IF(V1208&lt;&gt;"",VLOOKUP(V1208,'DON GIA'!$A$1:$D$346,4,0),"")</f>
        <v/>
      </c>
      <c r="AA1208" s="459" t="str">
        <f t="shared" si="231"/>
        <v/>
      </c>
      <c r="AB1208" s="452"/>
      <c r="AC1208" s="452"/>
      <c r="AD1208" s="452"/>
      <c r="AE1208" s="452"/>
      <c r="AF1208" s="452"/>
      <c r="AG1208" s="453"/>
      <c r="AH1208" s="452"/>
      <c r="AI1208" s="452"/>
      <c r="AJ1208" s="452"/>
      <c r="AK1208" s="459" t="str">
        <f>IF(AH1208&lt;&gt;"",VLOOKUP(AH1208,'DON GIA'!$M$1:$P$9,4,0),"")</f>
        <v/>
      </c>
      <c r="AL1208" s="459" t="str">
        <f t="shared" si="225"/>
        <v/>
      </c>
      <c r="AM1208" s="453"/>
      <c r="AN1208" s="456"/>
      <c r="AO1208" s="449" t="str">
        <f t="shared" si="220"/>
        <v/>
      </c>
      <c r="AP1208" s="516" t="s">
        <v>537</v>
      </c>
      <c r="AQ1208" s="462"/>
    </row>
    <row r="1209" spans="1:43" ht="157.5" outlineLevel="2">
      <c r="A1209" s="455" t="e">
        <f>IF(C1208&lt;&gt;"",$C$8:C1208,A1208)</f>
        <v>#VALUE!</v>
      </c>
      <c r="B1209" s="443" t="str">
        <f>IF(C1209&lt;&gt;"",COUNTA($C$8:C1209),"")</f>
        <v/>
      </c>
      <c r="C1209" s="443"/>
      <c r="D1209" s="452"/>
      <c r="E1209" s="453"/>
      <c r="F1209" s="453"/>
      <c r="G1209" s="453"/>
      <c r="H1209" s="453"/>
      <c r="I1209" s="453"/>
      <c r="J1209" s="453"/>
      <c r="K1209" s="456"/>
      <c r="L1209" s="457"/>
      <c r="M1209" s="458" t="str">
        <f>IF(K1209&lt;&gt;"",VLOOKUP(K1209,'DON GIA'!$S$1:$U$19,3,0),"")</f>
        <v/>
      </c>
      <c r="N1209" s="458" t="str">
        <f>IF(K1209&lt;&gt;"",VLOOKUP(K1209,'DON GIA'!$S$1:$V$19,4,0),"")</f>
        <v/>
      </c>
      <c r="O1209" s="458" t="str">
        <f t="shared" si="223"/>
        <v/>
      </c>
      <c r="P1209" s="458" t="str">
        <f t="shared" si="224"/>
        <v/>
      </c>
      <c r="Q1209" s="452" t="s">
        <v>35</v>
      </c>
      <c r="R1209" s="453"/>
      <c r="S1209" s="453"/>
      <c r="T1209" s="459" t="str">
        <f>IF(Q1209&lt;&gt;"",VLOOKUP(Q1209,'DON GIA'!$H$1:$K$103,4,0),"")</f>
        <v/>
      </c>
      <c r="U1209" s="459" t="str">
        <f t="shared" si="230"/>
        <v/>
      </c>
      <c r="V1209" s="456"/>
      <c r="W1209" s="453"/>
      <c r="X1209" s="460"/>
      <c r="Y1209" s="461"/>
      <c r="Z1209" s="459" t="str">
        <f>IF(V1209&lt;&gt;"",VLOOKUP(V1209,'DON GIA'!$A$1:$D$346,4,0),"")</f>
        <v/>
      </c>
      <c r="AA1209" s="459" t="str">
        <f t="shared" si="231"/>
        <v/>
      </c>
      <c r="AB1209" s="452"/>
      <c r="AC1209" s="452"/>
      <c r="AD1209" s="452"/>
      <c r="AE1209" s="452"/>
      <c r="AF1209" s="452"/>
      <c r="AG1209" s="453"/>
      <c r="AH1209" s="452"/>
      <c r="AI1209" s="452"/>
      <c r="AJ1209" s="452"/>
      <c r="AK1209" s="459" t="str">
        <f>IF(AH1209&lt;&gt;"",VLOOKUP(AH1209,'DON GIA'!$M$1:$P$9,4,0),"")</f>
        <v/>
      </c>
      <c r="AL1209" s="459" t="str">
        <f t="shared" si="225"/>
        <v/>
      </c>
      <c r="AM1209" s="453"/>
      <c r="AN1209" s="456"/>
      <c r="AO1209" s="449" t="str">
        <f t="shared" si="220"/>
        <v/>
      </c>
      <c r="AP1209" s="468" t="s">
        <v>534</v>
      </c>
      <c r="AQ1209" s="462"/>
    </row>
    <row r="1210" spans="1:43" ht="31.5" outlineLevel="2">
      <c r="A1210" s="455" t="e">
        <f>IF(C1209&lt;&gt;"",$C$8:C1209,A1209)</f>
        <v>#VALUE!</v>
      </c>
      <c r="B1210" s="443" t="str">
        <f>IF(C1210&lt;&gt;"",COUNTA($C$8:C1210),"")</f>
        <v/>
      </c>
      <c r="C1210" s="443"/>
      <c r="D1210" s="452"/>
      <c r="E1210" s="453"/>
      <c r="F1210" s="453"/>
      <c r="G1210" s="453"/>
      <c r="H1210" s="453"/>
      <c r="I1210" s="453"/>
      <c r="J1210" s="453"/>
      <c r="K1210" s="456"/>
      <c r="L1210" s="457"/>
      <c r="M1210" s="458" t="str">
        <f>IF(K1210&lt;&gt;"",VLOOKUP(K1210,'DON GIA'!$S$1:$U$19,3,0),"")</f>
        <v/>
      </c>
      <c r="N1210" s="458" t="str">
        <f>IF(K1210&lt;&gt;"",VLOOKUP(K1210,'DON GIA'!$S$1:$V$19,4,0),"")</f>
        <v/>
      </c>
      <c r="O1210" s="458" t="str">
        <f t="shared" si="223"/>
        <v/>
      </c>
      <c r="P1210" s="458" t="str">
        <f t="shared" si="224"/>
        <v/>
      </c>
      <c r="Q1210" s="452" t="s">
        <v>35</v>
      </c>
      <c r="R1210" s="453"/>
      <c r="S1210" s="453"/>
      <c r="T1210" s="459" t="str">
        <f>IF(Q1210&lt;&gt;"",VLOOKUP(Q1210,'DON GIA'!$H$1:$K$103,4,0),"")</f>
        <v/>
      </c>
      <c r="U1210" s="459" t="str">
        <f t="shared" si="230"/>
        <v/>
      </c>
      <c r="V1210" s="456"/>
      <c r="W1210" s="453"/>
      <c r="X1210" s="460"/>
      <c r="Y1210" s="461"/>
      <c r="Z1210" s="459" t="str">
        <f>IF(V1210&lt;&gt;"",VLOOKUP(V1210,'DON GIA'!$A$1:$D$346,4,0),"")</f>
        <v/>
      </c>
      <c r="AA1210" s="459" t="str">
        <f t="shared" si="231"/>
        <v/>
      </c>
      <c r="AB1210" s="452"/>
      <c r="AC1210" s="452"/>
      <c r="AD1210" s="452"/>
      <c r="AE1210" s="452"/>
      <c r="AF1210" s="452"/>
      <c r="AG1210" s="453"/>
      <c r="AH1210" s="452"/>
      <c r="AI1210" s="452"/>
      <c r="AJ1210" s="452"/>
      <c r="AK1210" s="459" t="str">
        <f>IF(AH1210&lt;&gt;"",VLOOKUP(AH1210,'DON GIA'!$M$1:$P$9,4,0),"")</f>
        <v/>
      </c>
      <c r="AL1210" s="459" t="str">
        <f t="shared" si="225"/>
        <v/>
      </c>
      <c r="AM1210" s="453"/>
      <c r="AN1210" s="456"/>
      <c r="AO1210" s="449" t="str">
        <f t="shared" si="220"/>
        <v/>
      </c>
      <c r="AP1210" s="456" t="s">
        <v>543</v>
      </c>
      <c r="AQ1210" s="462"/>
    </row>
    <row r="1211" spans="1:43" ht="31.5" outlineLevel="2">
      <c r="A1211" s="455" t="e">
        <f>IF(C1210&lt;&gt;"",$C$8:C1210,A1210)</f>
        <v>#VALUE!</v>
      </c>
      <c r="B1211" s="443" t="str">
        <f>IF(C1211&lt;&gt;"",COUNTA($C$8:C1211),"")</f>
        <v/>
      </c>
      <c r="C1211" s="443"/>
      <c r="D1211" s="444"/>
      <c r="E1211" s="453"/>
      <c r="F1211" s="453"/>
      <c r="G1211" s="453"/>
      <c r="H1211" s="453"/>
      <c r="I1211" s="453"/>
      <c r="J1211" s="453"/>
      <c r="K1211" s="456"/>
      <c r="L1211" s="457"/>
      <c r="M1211" s="458" t="str">
        <f>IF(K1211&lt;&gt;"",VLOOKUP(K1211,'DON GIA'!$S$1:$U$19,3,0),"")</f>
        <v/>
      </c>
      <c r="N1211" s="458" t="str">
        <f>IF(K1211&lt;&gt;"",VLOOKUP(K1211,'DON GIA'!$S$1:$V$19,4,0),"")</f>
        <v/>
      </c>
      <c r="O1211" s="458" t="str">
        <f t="shared" si="223"/>
        <v/>
      </c>
      <c r="P1211" s="458" t="str">
        <f t="shared" si="224"/>
        <v/>
      </c>
      <c r="Q1211" s="452" t="s">
        <v>35</v>
      </c>
      <c r="R1211" s="453"/>
      <c r="S1211" s="453"/>
      <c r="T1211" s="459" t="str">
        <f>IF(Q1211&lt;&gt;"",VLOOKUP(Q1211,'DON GIA'!$H$1:$K$103,4,0),"")</f>
        <v/>
      </c>
      <c r="U1211" s="459" t="str">
        <f t="shared" si="230"/>
        <v/>
      </c>
      <c r="V1211" s="456"/>
      <c r="W1211" s="453"/>
      <c r="X1211" s="460"/>
      <c r="Y1211" s="461"/>
      <c r="Z1211" s="459" t="str">
        <f>IF(V1211&lt;&gt;"",VLOOKUP(V1211,'DON GIA'!$A$1:$D$346,4,0),"")</f>
        <v/>
      </c>
      <c r="AA1211" s="459" t="str">
        <f t="shared" si="231"/>
        <v/>
      </c>
      <c r="AB1211" s="452"/>
      <c r="AC1211" s="452"/>
      <c r="AD1211" s="452"/>
      <c r="AE1211" s="452"/>
      <c r="AF1211" s="452"/>
      <c r="AG1211" s="453"/>
      <c r="AH1211" s="452"/>
      <c r="AI1211" s="452"/>
      <c r="AJ1211" s="452"/>
      <c r="AK1211" s="459" t="str">
        <f>IF(AH1211&lt;&gt;"",VLOOKUP(AH1211,'DON GIA'!$M$1:$P$9,4,0),"")</f>
        <v/>
      </c>
      <c r="AL1211" s="459" t="str">
        <f t="shared" si="225"/>
        <v/>
      </c>
      <c r="AM1211" s="453"/>
      <c r="AN1211" s="456"/>
      <c r="AO1211" s="449" t="str">
        <f t="shared" si="220"/>
        <v/>
      </c>
      <c r="AP1211" s="456"/>
      <c r="AQ1211" s="462"/>
    </row>
    <row r="1212" spans="1:43" ht="31.5" outlineLevel="1">
      <c r="A1212" s="410" t="s">
        <v>778</v>
      </c>
      <c r="B1212" s="443">
        <f>IF(C1212&lt;&gt;"",COUNTA($C$8:C1212),"")</f>
        <v>83</v>
      </c>
      <c r="C1212" s="443">
        <v>475</v>
      </c>
      <c r="D1212" s="444" t="s">
        <v>466</v>
      </c>
      <c r="E1212" s="445"/>
      <c r="F1212" s="445"/>
      <c r="G1212" s="445"/>
      <c r="H1212" s="445"/>
      <c r="I1212" s="445"/>
      <c r="J1212" s="445"/>
      <c r="K1212" s="446"/>
      <c r="L1212" s="496">
        <f>SUBTOTAL(9,L1213:L1226)</f>
        <v>336</v>
      </c>
      <c r="M1212" s="448"/>
      <c r="N1212" s="448"/>
      <c r="O1212" s="448">
        <f>SUBTOTAL(9,O1213:O1226)</f>
        <v>1668624000</v>
      </c>
      <c r="P1212" s="448">
        <f>SUBTOTAL(9,P1213:P1226)</f>
        <v>0</v>
      </c>
      <c r="Q1212" s="444"/>
      <c r="R1212" s="445"/>
      <c r="S1212" s="445">
        <f>SUBTOTAL(9,S1213:S1226)</f>
        <v>0</v>
      </c>
      <c r="T1212" s="449"/>
      <c r="U1212" s="449">
        <f>SUBTOTAL(9,U1213:U1226)</f>
        <v>0</v>
      </c>
      <c r="V1212" s="446"/>
      <c r="W1212" s="445"/>
      <c r="X1212" s="450">
        <f>SUBTOTAL(9,X1213:X1226)</f>
        <v>196.20199999999997</v>
      </c>
      <c r="Y1212" s="451">
        <f>SUBTOTAL(9,Y1213:Y1226)</f>
        <v>56.25</v>
      </c>
      <c r="Z1212" s="449"/>
      <c r="AA1212" s="449">
        <f>SUBTOTAL(9,AA1213:AA1226)</f>
        <v>459391231.39600003</v>
      </c>
      <c r="AB1212" s="452"/>
      <c r="AC1212" s="452"/>
      <c r="AD1212" s="452"/>
      <c r="AE1212" s="452"/>
      <c r="AF1212" s="452"/>
      <c r="AG1212" s="453"/>
      <c r="AH1212" s="452"/>
      <c r="AI1212" s="444"/>
      <c r="AJ1212" s="444">
        <f>SUBTOTAL(9,AJ1213:AJ1226)</f>
        <v>2</v>
      </c>
      <c r="AK1212" s="449"/>
      <c r="AL1212" s="449">
        <f>SUBTOTAL(9,AL1213:AL1226)</f>
        <v>25895920</v>
      </c>
      <c r="AM1212" s="445"/>
      <c r="AN1212" s="446">
        <f>SUBTOTAL(9,AN1213:AN1226)</f>
        <v>1</v>
      </c>
      <c r="AO1212" s="449">
        <f t="shared" si="220"/>
        <v>2153911151.3959999</v>
      </c>
      <c r="AP1212" s="517"/>
      <c r="AQ1212" s="423"/>
    </row>
    <row r="1213" spans="1:43" ht="219.75" outlineLevel="2">
      <c r="A1213" s="455" t="e">
        <f>IF(C1212&lt;&gt;"",$C$8:C1212,A1211)</f>
        <v>#VALUE!</v>
      </c>
      <c r="B1213" s="443" t="str">
        <f>IF(C1213&lt;&gt;"",COUNTA($C$8:C1213),"")</f>
        <v/>
      </c>
      <c r="C1213" s="443"/>
      <c r="D1213" s="452" t="s">
        <v>468</v>
      </c>
      <c r="E1213" s="453"/>
      <c r="F1213" s="453"/>
      <c r="G1213" s="453">
        <v>148</v>
      </c>
      <c r="H1213" s="453">
        <v>79</v>
      </c>
      <c r="I1213" s="453" t="s">
        <v>223</v>
      </c>
      <c r="J1213" s="453" t="s">
        <v>467</v>
      </c>
      <c r="K1213" s="456" t="s">
        <v>973</v>
      </c>
      <c r="L1213" s="497">
        <v>100.2</v>
      </c>
      <c r="M1213" s="458">
        <f>IF(K1213&lt;&gt;"",VLOOKUP(K1213,'DON GIA'!$S$1:$U$19,3,0),"")</f>
        <v>1679000</v>
      </c>
      <c r="N1213" s="458">
        <f>IF(K1213&lt;&gt;"",VLOOKUP(K1213,'DON GIA'!$S$1:$V$19,4,0),"")</f>
        <v>0</v>
      </c>
      <c r="O1213" s="458">
        <f t="shared" si="223"/>
        <v>168235800</v>
      </c>
      <c r="P1213" s="458">
        <f t="shared" si="224"/>
        <v>0</v>
      </c>
      <c r="Q1213" s="452" t="s">
        <v>35</v>
      </c>
      <c r="R1213" s="453"/>
      <c r="S1213" s="453"/>
      <c r="T1213" s="459" t="str">
        <f>IF(Q1213&lt;&gt;"",VLOOKUP(Q1213,'DON GIA'!$H$1:$K$103,4,0),"")</f>
        <v/>
      </c>
      <c r="U1213" s="459" t="str">
        <f t="shared" ref="U1213:U1226" si="232">IF(Q1213&lt;&gt;"",IF(ISNUMBER(T1213),S1213*T1213,""),"")</f>
        <v/>
      </c>
      <c r="V1213" s="456" t="s">
        <v>1278</v>
      </c>
      <c r="W1213" s="453" t="s">
        <v>27</v>
      </c>
      <c r="X1213" s="460">
        <v>5.48</v>
      </c>
      <c r="Y1213" s="461">
        <v>17.25</v>
      </c>
      <c r="Z1213" s="459">
        <f>IF(V1213&lt;&gt;"",VLOOKUP(V1213,'DON GIA'!$A$1:$D$346,4,0),"")</f>
        <v>4826746</v>
      </c>
      <c r="AA1213" s="459">
        <f t="shared" ref="AA1213:AA1226" si="233">IF(V1213&lt;&gt;"",IF(ISNUMBER(Z1213),X1213*Z1213,""),"")</f>
        <v>26450568.080000002</v>
      </c>
      <c r="AB1213" s="452"/>
      <c r="AC1213" s="452" t="s">
        <v>34</v>
      </c>
      <c r="AD1213" s="452" t="s">
        <v>30</v>
      </c>
      <c r="AE1213" s="452" t="s">
        <v>41</v>
      </c>
      <c r="AF1213" s="452" t="s">
        <v>34</v>
      </c>
      <c r="AG1213" s="453"/>
      <c r="AH1213" s="452" t="s">
        <v>562</v>
      </c>
      <c r="AI1213" s="452" t="s">
        <v>409</v>
      </c>
      <c r="AJ1213" s="452">
        <v>1</v>
      </c>
      <c r="AK1213" s="459">
        <f>IF(AH1213&lt;&gt;"",VLOOKUP(AH1213,'DON GIA'!$M$1:$P$9,4,0),"")</f>
        <v>12895920</v>
      </c>
      <c r="AL1213" s="459">
        <f t="shared" si="225"/>
        <v>12895920</v>
      </c>
      <c r="AM1213" s="453" t="s">
        <v>407</v>
      </c>
      <c r="AN1213" s="456">
        <v>1</v>
      </c>
      <c r="AO1213" s="449" t="str">
        <f t="shared" si="220"/>
        <v/>
      </c>
      <c r="AP1213" s="517" t="s">
        <v>1896</v>
      </c>
      <c r="AQ1213" s="462"/>
    </row>
    <row r="1214" spans="1:43" ht="189" outlineLevel="2">
      <c r="A1214" s="455" t="e">
        <f>IF(C1213&lt;&gt;"",$C$8:C1213,A1213)</f>
        <v>#VALUE!</v>
      </c>
      <c r="B1214" s="443" t="str">
        <f>IF(C1214&lt;&gt;"",COUNTA($C$8:C1214),"")</f>
        <v/>
      </c>
      <c r="C1214" s="443"/>
      <c r="D1214" s="452" t="s">
        <v>71</v>
      </c>
      <c r="E1214" s="453"/>
      <c r="F1214" s="453"/>
      <c r="G1214" s="453">
        <v>148</v>
      </c>
      <c r="H1214" s="453">
        <v>79</v>
      </c>
      <c r="I1214" s="453" t="s">
        <v>223</v>
      </c>
      <c r="J1214" s="453" t="s">
        <v>467</v>
      </c>
      <c r="K1214" s="456" t="s">
        <v>975</v>
      </c>
      <c r="L1214" s="489">
        <v>142.5</v>
      </c>
      <c r="M1214" s="458">
        <f>IF(K1214&lt;&gt;"",VLOOKUP(K1214,'DON GIA'!$S$1:$U$19,3,0),"")</f>
        <v>7220000</v>
      </c>
      <c r="N1214" s="458">
        <f>IF(K1214&lt;&gt;"",VLOOKUP(K1214,'DON GIA'!$S$1:$V$19,4,0),"")</f>
        <v>0</v>
      </c>
      <c r="O1214" s="458">
        <f t="shared" si="223"/>
        <v>1028850000</v>
      </c>
      <c r="P1214" s="458">
        <f t="shared" si="224"/>
        <v>0</v>
      </c>
      <c r="Q1214" s="452" t="s">
        <v>35</v>
      </c>
      <c r="R1214" s="453"/>
      <c r="S1214" s="453"/>
      <c r="T1214" s="459" t="str">
        <f>IF(Q1214&lt;&gt;"",VLOOKUP(Q1214,'DON GIA'!$H$1:$K$103,4,0),"")</f>
        <v/>
      </c>
      <c r="U1214" s="459" t="str">
        <f t="shared" si="232"/>
        <v/>
      </c>
      <c r="V1214" s="456" t="s">
        <v>1005</v>
      </c>
      <c r="W1214" s="453" t="s">
        <v>27</v>
      </c>
      <c r="X1214" s="460">
        <v>50.78</v>
      </c>
      <c r="Y1214" s="461">
        <v>19.5</v>
      </c>
      <c r="Z1214" s="459">
        <f>IF(V1214&lt;&gt;"",VLOOKUP(V1214,'DON GIA'!$A$1:$D$346,4,0),"")</f>
        <v>5559129</v>
      </c>
      <c r="AA1214" s="459">
        <f t="shared" si="233"/>
        <v>282292570.62</v>
      </c>
      <c r="AB1214" s="452"/>
      <c r="AC1214" s="452" t="s">
        <v>29</v>
      </c>
      <c r="AD1214" s="452" t="s">
        <v>30</v>
      </c>
      <c r="AE1214" s="452" t="s">
        <v>31</v>
      </c>
      <c r="AF1214" s="452" t="s">
        <v>34</v>
      </c>
      <c r="AG1214" s="453"/>
      <c r="AH1214" s="452" t="s">
        <v>578</v>
      </c>
      <c r="AI1214" s="452" t="s">
        <v>560</v>
      </c>
      <c r="AJ1214" s="452">
        <v>1</v>
      </c>
      <c r="AK1214" s="459">
        <f>IF(AH1214&lt;&gt;"",VLOOKUP(AH1214,'DON GIA'!$M$1:$P$9,4,0),"")</f>
        <v>13000000</v>
      </c>
      <c r="AL1214" s="459">
        <f t="shared" si="225"/>
        <v>13000000</v>
      </c>
      <c r="AM1214" s="453"/>
      <c r="AN1214" s="456"/>
      <c r="AO1214" s="449" t="str">
        <f t="shared" si="220"/>
        <v/>
      </c>
      <c r="AP1214" s="468" t="s">
        <v>507</v>
      </c>
      <c r="AQ1214" s="462"/>
    </row>
    <row r="1215" spans="1:43" ht="126" outlineLevel="2">
      <c r="A1215" s="455" t="e">
        <f>IF(C1214&lt;&gt;"",$C$8:C1214,A1214)</f>
        <v>#VALUE!</v>
      </c>
      <c r="B1215" s="443" t="str">
        <f>IF(C1215&lt;&gt;"",COUNTA($C$8:C1215),"")</f>
        <v/>
      </c>
      <c r="C1215" s="443"/>
      <c r="D1215" s="452"/>
      <c r="E1215" s="453"/>
      <c r="F1215" s="453"/>
      <c r="G1215" s="453">
        <v>148</v>
      </c>
      <c r="H1215" s="453">
        <v>79</v>
      </c>
      <c r="I1215" s="453" t="s">
        <v>223</v>
      </c>
      <c r="J1215" s="453" t="s">
        <v>467</v>
      </c>
      <c r="K1215" s="456" t="s">
        <v>976</v>
      </c>
      <c r="L1215" s="489">
        <v>93.3</v>
      </c>
      <c r="M1215" s="458">
        <f>IF(K1215&lt;&gt;"",VLOOKUP(K1215,'DON GIA'!$S$1:$U$19,3,0),"")</f>
        <v>5054000</v>
      </c>
      <c r="N1215" s="458">
        <f>IF(K1215&lt;&gt;"",VLOOKUP(K1215,'DON GIA'!$S$1:$V$19,4,0),"")</f>
        <v>0</v>
      </c>
      <c r="O1215" s="458">
        <f t="shared" si="223"/>
        <v>471538200</v>
      </c>
      <c r="P1215" s="458">
        <f t="shared" si="224"/>
        <v>0</v>
      </c>
      <c r="Q1215" s="452" t="s">
        <v>35</v>
      </c>
      <c r="R1215" s="453"/>
      <c r="S1215" s="453"/>
      <c r="T1215" s="459" t="str">
        <f>IF(Q1215&lt;&gt;"",VLOOKUP(Q1215,'DON GIA'!$H$1:$K$103,4,0),"")</f>
        <v/>
      </c>
      <c r="U1215" s="459" t="str">
        <f t="shared" si="232"/>
        <v/>
      </c>
      <c r="V1215" s="456" t="s">
        <v>1063</v>
      </c>
      <c r="W1215" s="453" t="s">
        <v>27</v>
      </c>
      <c r="X1215" s="460">
        <v>15.3</v>
      </c>
      <c r="Y1215" s="461"/>
      <c r="Z1215" s="459">
        <f>IF(V1215&lt;&gt;"",VLOOKUP(V1215,'DON GIA'!$A$1:$D$346,4,0),"")</f>
        <v>3941166</v>
      </c>
      <c r="AA1215" s="459">
        <f t="shared" si="233"/>
        <v>60299839.800000004</v>
      </c>
      <c r="AB1215" s="452"/>
      <c r="AC1215" s="452" t="s">
        <v>29</v>
      </c>
      <c r="AD1215" s="452" t="s">
        <v>30</v>
      </c>
      <c r="AE1215" s="452" t="s">
        <v>31</v>
      </c>
      <c r="AF1215" s="452" t="s">
        <v>32</v>
      </c>
      <c r="AG1215" s="453"/>
      <c r="AH1215" s="452"/>
      <c r="AI1215" s="452"/>
      <c r="AJ1215" s="452"/>
      <c r="AK1215" s="459" t="str">
        <f>IF(AH1215&lt;&gt;"",VLOOKUP(AH1215,'DON GIA'!$M$1:$P$9,4,0),"")</f>
        <v/>
      </c>
      <c r="AL1215" s="459" t="str">
        <f t="shared" si="225"/>
        <v/>
      </c>
      <c r="AM1215" s="453"/>
      <c r="AN1215" s="456"/>
      <c r="AO1215" s="449" t="str">
        <f t="shared" si="220"/>
        <v/>
      </c>
      <c r="AP1215" s="456"/>
      <c r="AQ1215" s="462"/>
    </row>
    <row r="1216" spans="1:43" ht="126" outlineLevel="2">
      <c r="A1216" s="455" t="e">
        <f>IF(C1215&lt;&gt;"",$C$8:C1215,A1215)</f>
        <v>#VALUE!</v>
      </c>
      <c r="B1216" s="443" t="str">
        <f>IF(C1216&lt;&gt;"",COUNTA($C$8:C1216),"")</f>
        <v/>
      </c>
      <c r="C1216" s="443"/>
      <c r="D1216" s="452"/>
      <c r="E1216" s="453"/>
      <c r="F1216" s="453"/>
      <c r="G1216" s="453"/>
      <c r="H1216" s="453"/>
      <c r="I1216" s="453"/>
      <c r="J1216" s="453"/>
      <c r="K1216" s="456"/>
      <c r="L1216" s="457"/>
      <c r="M1216" s="458" t="str">
        <f>IF(K1216&lt;&gt;"",VLOOKUP(K1216,'DON GIA'!$S$1:$U$19,3,0),"")</f>
        <v/>
      </c>
      <c r="N1216" s="458" t="str">
        <f>IF(K1216&lt;&gt;"",VLOOKUP(K1216,'DON GIA'!$S$1:$V$19,4,0),"")</f>
        <v/>
      </c>
      <c r="O1216" s="458" t="str">
        <f t="shared" si="223"/>
        <v/>
      </c>
      <c r="P1216" s="458" t="str">
        <f t="shared" si="224"/>
        <v/>
      </c>
      <c r="Q1216" s="452" t="s">
        <v>35</v>
      </c>
      <c r="R1216" s="453"/>
      <c r="S1216" s="453"/>
      <c r="T1216" s="459" t="str">
        <f>IF(Q1216&lt;&gt;"",VLOOKUP(Q1216,'DON GIA'!$H$1:$K$103,4,0),"")</f>
        <v/>
      </c>
      <c r="U1216" s="459" t="str">
        <f t="shared" si="232"/>
        <v/>
      </c>
      <c r="V1216" s="456" t="s">
        <v>1080</v>
      </c>
      <c r="W1216" s="453" t="s">
        <v>27</v>
      </c>
      <c r="X1216" s="460">
        <v>3.2</v>
      </c>
      <c r="Y1216" s="461"/>
      <c r="Z1216" s="459">
        <f>IF(V1216&lt;&gt;"",VLOOKUP(V1216,'DON GIA'!$A$1:$D$346,4,0),"")</f>
        <v>10375629</v>
      </c>
      <c r="AA1216" s="459">
        <f t="shared" si="233"/>
        <v>33202012.800000001</v>
      </c>
      <c r="AB1216" s="452"/>
      <c r="AC1216" s="452" t="s">
        <v>29</v>
      </c>
      <c r="AD1216" s="452" t="s">
        <v>30</v>
      </c>
      <c r="AE1216" s="452" t="s">
        <v>31</v>
      </c>
      <c r="AF1216" s="452" t="s">
        <v>34</v>
      </c>
      <c r="AG1216" s="453"/>
      <c r="AH1216" s="452"/>
      <c r="AI1216" s="452"/>
      <c r="AJ1216" s="452"/>
      <c r="AK1216" s="459" t="str">
        <f>IF(AH1216&lt;&gt;"",VLOOKUP(AH1216,'DON GIA'!$M$1:$P$9,4,0),"")</f>
        <v/>
      </c>
      <c r="AL1216" s="459" t="str">
        <f t="shared" si="225"/>
        <v/>
      </c>
      <c r="AM1216" s="453"/>
      <c r="AN1216" s="456"/>
      <c r="AO1216" s="449" t="str">
        <f t="shared" si="220"/>
        <v/>
      </c>
      <c r="AP1216" s="456"/>
      <c r="AQ1216" s="462"/>
    </row>
    <row r="1217" spans="1:43" ht="126" outlineLevel="2">
      <c r="A1217" s="455" t="e">
        <f>IF(C1216&lt;&gt;"",$C$8:C1216,A1216)</f>
        <v>#VALUE!</v>
      </c>
      <c r="B1217" s="443" t="str">
        <f>IF(C1217&lt;&gt;"",COUNTA($C$8:C1217),"")</f>
        <v/>
      </c>
      <c r="C1217" s="443"/>
      <c r="D1217" s="452"/>
      <c r="E1217" s="453"/>
      <c r="F1217" s="453"/>
      <c r="G1217" s="453"/>
      <c r="H1217" s="453"/>
      <c r="I1217" s="453"/>
      <c r="J1217" s="453"/>
      <c r="K1217" s="456"/>
      <c r="L1217" s="457"/>
      <c r="M1217" s="458" t="str">
        <f>IF(K1217&lt;&gt;"",VLOOKUP(K1217,'DON GIA'!$S$1:$U$19,3,0),"")</f>
        <v/>
      </c>
      <c r="N1217" s="458" t="str">
        <f>IF(K1217&lt;&gt;"",VLOOKUP(K1217,'DON GIA'!$S$1:$V$19,4,0),"")</f>
        <v/>
      </c>
      <c r="O1217" s="458" t="str">
        <f t="shared" si="223"/>
        <v/>
      </c>
      <c r="P1217" s="458" t="str">
        <f t="shared" si="224"/>
        <v/>
      </c>
      <c r="Q1217" s="452" t="s">
        <v>35</v>
      </c>
      <c r="R1217" s="453"/>
      <c r="S1217" s="453"/>
      <c r="T1217" s="459" t="str">
        <f>IF(Q1217&lt;&gt;"",VLOOKUP(Q1217,'DON GIA'!$H$1:$K$103,4,0),"")</f>
        <v/>
      </c>
      <c r="U1217" s="459" t="str">
        <f t="shared" si="232"/>
        <v/>
      </c>
      <c r="V1217" s="456" t="s">
        <v>1032</v>
      </c>
      <c r="W1217" s="453" t="s">
        <v>27</v>
      </c>
      <c r="X1217" s="460">
        <v>2.8</v>
      </c>
      <c r="Y1217" s="461"/>
      <c r="Z1217" s="459">
        <f>IF(V1217&lt;&gt;"",VLOOKUP(V1217,'DON GIA'!$A$1:$D$346,4,0),"")</f>
        <v>2613835</v>
      </c>
      <c r="AA1217" s="459">
        <f t="shared" si="233"/>
        <v>7318738</v>
      </c>
      <c r="AB1217" s="452"/>
      <c r="AC1217" s="452" t="s">
        <v>29</v>
      </c>
      <c r="AD1217" s="452" t="s">
        <v>30</v>
      </c>
      <c r="AE1217" s="452" t="s">
        <v>31</v>
      </c>
      <c r="AF1217" s="452" t="s">
        <v>34</v>
      </c>
      <c r="AG1217" s="453"/>
      <c r="AH1217" s="452"/>
      <c r="AI1217" s="452"/>
      <c r="AJ1217" s="452"/>
      <c r="AK1217" s="459" t="str">
        <f>IF(AH1217&lt;&gt;"",VLOOKUP(AH1217,'DON GIA'!$M$1:$P$9,4,0),"")</f>
        <v/>
      </c>
      <c r="AL1217" s="459" t="str">
        <f t="shared" si="225"/>
        <v/>
      </c>
      <c r="AM1217" s="453"/>
      <c r="AN1217" s="456"/>
      <c r="AO1217" s="449" t="str">
        <f t="shared" si="220"/>
        <v/>
      </c>
      <c r="AP1217" s="456"/>
      <c r="AQ1217" s="462"/>
    </row>
    <row r="1218" spans="1:43" ht="63" outlineLevel="2">
      <c r="A1218" s="455" t="e">
        <f>IF(C1217&lt;&gt;"",$C$8:C1217,A1217)</f>
        <v>#VALUE!</v>
      </c>
      <c r="B1218" s="443" t="str">
        <f>IF(C1218&lt;&gt;"",COUNTA($C$8:C1218),"")</f>
        <v/>
      </c>
      <c r="C1218" s="443"/>
      <c r="D1218" s="452"/>
      <c r="E1218" s="453"/>
      <c r="F1218" s="453"/>
      <c r="G1218" s="453"/>
      <c r="H1218" s="453"/>
      <c r="I1218" s="453"/>
      <c r="J1218" s="453"/>
      <c r="K1218" s="456"/>
      <c r="L1218" s="457"/>
      <c r="M1218" s="458" t="str">
        <f>IF(K1218&lt;&gt;"",VLOOKUP(K1218,'DON GIA'!$S$1:$U$19,3,0),"")</f>
        <v/>
      </c>
      <c r="N1218" s="458" t="str">
        <f>IF(K1218&lt;&gt;"",VLOOKUP(K1218,'DON GIA'!$S$1:$V$19,4,0),"")</f>
        <v/>
      </c>
      <c r="O1218" s="458" t="str">
        <f t="shared" si="223"/>
        <v/>
      </c>
      <c r="P1218" s="458" t="str">
        <f t="shared" si="224"/>
        <v/>
      </c>
      <c r="Q1218" s="452" t="s">
        <v>35</v>
      </c>
      <c r="R1218" s="453"/>
      <c r="S1218" s="453"/>
      <c r="T1218" s="459" t="str">
        <f>IF(Q1218&lt;&gt;"",VLOOKUP(Q1218,'DON GIA'!$H$1:$K$103,4,0),"")</f>
        <v/>
      </c>
      <c r="U1218" s="459" t="str">
        <f t="shared" si="232"/>
        <v/>
      </c>
      <c r="V1218" s="456" t="s">
        <v>1091</v>
      </c>
      <c r="W1218" s="453" t="s">
        <v>27</v>
      </c>
      <c r="X1218" s="460">
        <v>50.78</v>
      </c>
      <c r="Y1218" s="461">
        <v>19.5</v>
      </c>
      <c r="Z1218" s="459">
        <f>IF(V1218&lt;&gt;"",VLOOKUP(V1218,'DON GIA'!$A$1:$D$346,4,0),"")</f>
        <v>161275</v>
      </c>
      <c r="AA1218" s="459">
        <f t="shared" si="233"/>
        <v>8189544.5</v>
      </c>
      <c r="AB1218" s="452"/>
      <c r="AC1218" s="452"/>
      <c r="AD1218" s="452"/>
      <c r="AE1218" s="452"/>
      <c r="AF1218" s="452"/>
      <c r="AG1218" s="453"/>
      <c r="AH1218" s="452"/>
      <c r="AI1218" s="452"/>
      <c r="AJ1218" s="452"/>
      <c r="AK1218" s="459" t="str">
        <f>IF(AH1218&lt;&gt;"",VLOOKUP(AH1218,'DON GIA'!$M$1:$P$9,4,0),"")</f>
        <v/>
      </c>
      <c r="AL1218" s="459" t="str">
        <f t="shared" si="225"/>
        <v/>
      </c>
      <c r="AM1218" s="453"/>
      <c r="AN1218" s="456"/>
      <c r="AO1218" s="449" t="str">
        <f t="shared" si="220"/>
        <v/>
      </c>
      <c r="AP1218" s="456"/>
      <c r="AQ1218" s="462"/>
    </row>
    <row r="1219" spans="1:43" ht="63" outlineLevel="2">
      <c r="A1219" s="455" t="e">
        <f>IF(C1218&lt;&gt;"",$C$8:C1218,A1218)</f>
        <v>#VALUE!</v>
      </c>
      <c r="B1219" s="443" t="str">
        <f>IF(C1219&lt;&gt;"",COUNTA($C$8:C1219),"")</f>
        <v/>
      </c>
      <c r="C1219" s="443"/>
      <c r="D1219" s="452"/>
      <c r="E1219" s="453"/>
      <c r="F1219" s="453"/>
      <c r="G1219" s="453"/>
      <c r="H1219" s="453"/>
      <c r="I1219" s="453"/>
      <c r="J1219" s="453"/>
      <c r="K1219" s="456"/>
      <c r="L1219" s="457"/>
      <c r="M1219" s="458" t="str">
        <f>IF(K1219&lt;&gt;"",VLOOKUP(K1219,'DON GIA'!$S$1:$U$19,3,0),"")</f>
        <v/>
      </c>
      <c r="N1219" s="458" t="str">
        <f>IF(K1219&lt;&gt;"",VLOOKUP(K1219,'DON GIA'!$S$1:$V$19,4,0),"")</f>
        <v/>
      </c>
      <c r="O1219" s="458" t="str">
        <f t="shared" si="223"/>
        <v/>
      </c>
      <c r="P1219" s="458" t="str">
        <f t="shared" si="224"/>
        <v/>
      </c>
      <c r="Q1219" s="452" t="s">
        <v>35</v>
      </c>
      <c r="R1219" s="453"/>
      <c r="S1219" s="453"/>
      <c r="T1219" s="459" t="str">
        <f>IF(Q1219&lt;&gt;"",VLOOKUP(Q1219,'DON GIA'!$H$1:$K$103,4,0),"")</f>
        <v/>
      </c>
      <c r="U1219" s="459" t="str">
        <f t="shared" si="232"/>
        <v/>
      </c>
      <c r="V1219" s="456" t="s">
        <v>1279</v>
      </c>
      <c r="W1219" s="453" t="s">
        <v>27</v>
      </c>
      <c r="X1219" s="460">
        <v>15.3</v>
      </c>
      <c r="Y1219" s="461"/>
      <c r="Z1219" s="459">
        <f>IF(V1219&lt;&gt;"",VLOOKUP(V1219,'DON GIA'!$A$1:$D$346,4,0),"")</f>
        <v>109890</v>
      </c>
      <c r="AA1219" s="459">
        <f t="shared" si="233"/>
        <v>1681317</v>
      </c>
      <c r="AB1219" s="452"/>
      <c r="AC1219" s="452"/>
      <c r="AD1219" s="452"/>
      <c r="AE1219" s="452"/>
      <c r="AF1219" s="452"/>
      <c r="AG1219" s="453"/>
      <c r="AH1219" s="452"/>
      <c r="AI1219" s="452"/>
      <c r="AJ1219" s="452"/>
      <c r="AK1219" s="459" t="str">
        <f>IF(AH1219&lt;&gt;"",VLOOKUP(AH1219,'DON GIA'!$M$1:$P$9,4,0),"")</f>
        <v/>
      </c>
      <c r="AL1219" s="459" t="str">
        <f t="shared" si="225"/>
        <v/>
      </c>
      <c r="AM1219" s="453"/>
      <c r="AN1219" s="456"/>
      <c r="AO1219" s="449" t="str">
        <f t="shared" si="220"/>
        <v/>
      </c>
      <c r="AP1219" s="456"/>
      <c r="AQ1219" s="462"/>
    </row>
    <row r="1220" spans="1:43" ht="31.5" outlineLevel="2">
      <c r="A1220" s="455" t="e">
        <f>IF(C1219&lt;&gt;"",$C$8:C1219,A1219)</f>
        <v>#VALUE!</v>
      </c>
      <c r="B1220" s="443" t="str">
        <f>IF(C1220&lt;&gt;"",COUNTA($C$8:C1220),"")</f>
        <v/>
      </c>
      <c r="C1220" s="443"/>
      <c r="D1220" s="452"/>
      <c r="E1220" s="453"/>
      <c r="F1220" s="453"/>
      <c r="G1220" s="453"/>
      <c r="H1220" s="453"/>
      <c r="I1220" s="453"/>
      <c r="J1220" s="453"/>
      <c r="K1220" s="456"/>
      <c r="L1220" s="457"/>
      <c r="M1220" s="458" t="str">
        <f>IF(K1220&lt;&gt;"",VLOOKUP(K1220,'DON GIA'!$S$1:$U$19,3,0),"")</f>
        <v/>
      </c>
      <c r="N1220" s="458" t="str">
        <f>IF(K1220&lt;&gt;"",VLOOKUP(K1220,'DON GIA'!$S$1:$V$19,4,0),"")</f>
        <v/>
      </c>
      <c r="O1220" s="458" t="str">
        <f t="shared" si="223"/>
        <v/>
      </c>
      <c r="P1220" s="458" t="str">
        <f t="shared" si="224"/>
        <v/>
      </c>
      <c r="Q1220" s="452" t="s">
        <v>35</v>
      </c>
      <c r="R1220" s="453"/>
      <c r="S1220" s="453"/>
      <c r="T1220" s="459" t="str">
        <f>IF(Q1220&lt;&gt;"",VLOOKUP(Q1220,'DON GIA'!$H$1:$K$103,4,0),"")</f>
        <v/>
      </c>
      <c r="U1220" s="459" t="str">
        <f t="shared" si="232"/>
        <v/>
      </c>
      <c r="V1220" s="456" t="s">
        <v>1023</v>
      </c>
      <c r="W1220" s="453" t="s">
        <v>38</v>
      </c>
      <c r="X1220" s="460">
        <v>0.182</v>
      </c>
      <c r="Y1220" s="461"/>
      <c r="Z1220" s="459">
        <f>IF(V1220&lt;&gt;"",VLOOKUP(V1220,'DON GIA'!$A$1:$D$346,4,0),"")</f>
        <v>2523428</v>
      </c>
      <c r="AA1220" s="459">
        <f t="shared" si="233"/>
        <v>459263.89600000001</v>
      </c>
      <c r="AB1220" s="452"/>
      <c r="AC1220" s="452"/>
      <c r="AD1220" s="452"/>
      <c r="AE1220" s="452"/>
      <c r="AF1220" s="452"/>
      <c r="AG1220" s="453"/>
      <c r="AH1220" s="452"/>
      <c r="AI1220" s="452"/>
      <c r="AJ1220" s="452"/>
      <c r="AK1220" s="459" t="str">
        <f>IF(AH1220&lt;&gt;"",VLOOKUP(AH1220,'DON GIA'!$M$1:$P$9,4,0),"")</f>
        <v/>
      </c>
      <c r="AL1220" s="459" t="str">
        <f t="shared" si="225"/>
        <v/>
      </c>
      <c r="AM1220" s="453"/>
      <c r="AN1220" s="456"/>
      <c r="AO1220" s="449" t="str">
        <f t="shared" si="220"/>
        <v/>
      </c>
      <c r="AP1220" s="456"/>
      <c r="AQ1220" s="462"/>
    </row>
    <row r="1221" spans="1:43" ht="63" outlineLevel="2">
      <c r="A1221" s="455" t="e">
        <f>IF(C1220&lt;&gt;"",$C$8:C1220,A1220)</f>
        <v>#VALUE!</v>
      </c>
      <c r="B1221" s="443" t="str">
        <f>IF(C1221&lt;&gt;"",COUNTA($C$8:C1221),"")</f>
        <v/>
      </c>
      <c r="C1221" s="443"/>
      <c r="D1221" s="452"/>
      <c r="E1221" s="453"/>
      <c r="F1221" s="453"/>
      <c r="G1221" s="453"/>
      <c r="H1221" s="453"/>
      <c r="I1221" s="453"/>
      <c r="J1221" s="453"/>
      <c r="K1221" s="456"/>
      <c r="L1221" s="457"/>
      <c r="M1221" s="458" t="str">
        <f>IF(K1221&lt;&gt;"",VLOOKUP(K1221,'DON GIA'!$S$1:$U$19,3,0),"")</f>
        <v/>
      </c>
      <c r="N1221" s="458" t="str">
        <f>IF(K1221&lt;&gt;"",VLOOKUP(K1221,'DON GIA'!$S$1:$V$19,4,0),"")</f>
        <v/>
      </c>
      <c r="O1221" s="458" t="str">
        <f t="shared" si="223"/>
        <v/>
      </c>
      <c r="P1221" s="458" t="str">
        <f t="shared" si="224"/>
        <v/>
      </c>
      <c r="Q1221" s="452" t="s">
        <v>35</v>
      </c>
      <c r="R1221" s="453"/>
      <c r="S1221" s="453"/>
      <c r="T1221" s="459" t="str">
        <f>IF(Q1221&lt;&gt;"",VLOOKUP(Q1221,'DON GIA'!$H$1:$K$103,4,0),"")</f>
        <v/>
      </c>
      <c r="U1221" s="459" t="str">
        <f t="shared" si="232"/>
        <v/>
      </c>
      <c r="V1221" s="456" t="s">
        <v>1194</v>
      </c>
      <c r="W1221" s="453" t="s">
        <v>27</v>
      </c>
      <c r="X1221" s="460">
        <v>1.26</v>
      </c>
      <c r="Y1221" s="461"/>
      <c r="Z1221" s="459">
        <f>IF(V1221&lt;&gt;"",VLOOKUP(V1221,'DON GIA'!$A$1:$D$346,4,0),"")</f>
        <v>292949</v>
      </c>
      <c r="AA1221" s="459">
        <f t="shared" si="233"/>
        <v>369115.74</v>
      </c>
      <c r="AB1221" s="452"/>
      <c r="AC1221" s="452"/>
      <c r="AD1221" s="452"/>
      <c r="AE1221" s="452"/>
      <c r="AF1221" s="452"/>
      <c r="AG1221" s="453"/>
      <c r="AH1221" s="452"/>
      <c r="AI1221" s="452"/>
      <c r="AJ1221" s="452"/>
      <c r="AK1221" s="459" t="str">
        <f>IF(AH1221&lt;&gt;"",VLOOKUP(AH1221,'DON GIA'!$M$1:$P$9,4,0),"")</f>
        <v/>
      </c>
      <c r="AL1221" s="459" t="str">
        <f t="shared" si="225"/>
        <v/>
      </c>
      <c r="AM1221" s="453"/>
      <c r="AN1221" s="456"/>
      <c r="AO1221" s="449" t="str">
        <f t="shared" si="220"/>
        <v/>
      </c>
      <c r="AP1221" s="456"/>
      <c r="AQ1221" s="462"/>
    </row>
    <row r="1222" spans="1:43" ht="63" outlineLevel="2">
      <c r="A1222" s="455" t="e">
        <f>IF(C1221&lt;&gt;"",$C$8:C1221,A1221)</f>
        <v>#VALUE!</v>
      </c>
      <c r="B1222" s="443" t="str">
        <f>IF(C1222&lt;&gt;"",COUNTA($C$8:C1222),"")</f>
        <v/>
      </c>
      <c r="C1222" s="443"/>
      <c r="D1222" s="452"/>
      <c r="E1222" s="453"/>
      <c r="F1222" s="453"/>
      <c r="G1222" s="453"/>
      <c r="H1222" s="453"/>
      <c r="I1222" s="453"/>
      <c r="J1222" s="453"/>
      <c r="K1222" s="456"/>
      <c r="L1222" s="457"/>
      <c r="M1222" s="458" t="str">
        <f>IF(K1222&lt;&gt;"",VLOOKUP(K1222,'DON GIA'!$S$1:$U$19,3,0),"")</f>
        <v/>
      </c>
      <c r="N1222" s="458" t="str">
        <f>IF(K1222&lt;&gt;"",VLOOKUP(K1222,'DON GIA'!$S$1:$V$19,4,0),"")</f>
        <v/>
      </c>
      <c r="O1222" s="458" t="str">
        <f t="shared" si="223"/>
        <v/>
      </c>
      <c r="P1222" s="458" t="str">
        <f t="shared" si="224"/>
        <v/>
      </c>
      <c r="Q1222" s="452" t="s">
        <v>35</v>
      </c>
      <c r="R1222" s="453"/>
      <c r="S1222" s="453"/>
      <c r="T1222" s="459" t="str">
        <f>IF(Q1222&lt;&gt;"",VLOOKUP(Q1222,'DON GIA'!$H$1:$K$103,4,0),"")</f>
        <v/>
      </c>
      <c r="U1222" s="459" t="str">
        <f t="shared" si="232"/>
        <v/>
      </c>
      <c r="V1222" s="456" t="s">
        <v>1009</v>
      </c>
      <c r="W1222" s="453" t="s">
        <v>27</v>
      </c>
      <c r="X1222" s="460">
        <v>9.92</v>
      </c>
      <c r="Y1222" s="461"/>
      <c r="Z1222" s="459">
        <f>IF(V1222&lt;&gt;"",VLOOKUP(V1222,'DON GIA'!$A$1:$D$346,4,0),"")</f>
        <v>282038</v>
      </c>
      <c r="AA1222" s="459">
        <f t="shared" si="233"/>
        <v>2797816.96</v>
      </c>
      <c r="AB1222" s="452"/>
      <c r="AC1222" s="452"/>
      <c r="AD1222" s="452"/>
      <c r="AE1222" s="452"/>
      <c r="AF1222" s="452"/>
      <c r="AG1222" s="453"/>
      <c r="AH1222" s="452"/>
      <c r="AI1222" s="452"/>
      <c r="AJ1222" s="452"/>
      <c r="AK1222" s="459" t="str">
        <f>IF(AH1222&lt;&gt;"",VLOOKUP(AH1222,'DON GIA'!$M$1:$P$9,4,0),"")</f>
        <v/>
      </c>
      <c r="AL1222" s="459" t="str">
        <f t="shared" si="225"/>
        <v/>
      </c>
      <c r="AM1222" s="453"/>
      <c r="AN1222" s="456"/>
      <c r="AO1222" s="449" t="str">
        <f t="shared" si="220"/>
        <v/>
      </c>
      <c r="AP1222" s="456"/>
      <c r="AQ1222" s="462"/>
    </row>
    <row r="1223" spans="1:43" ht="63" outlineLevel="2">
      <c r="A1223" s="455" t="e">
        <f>IF(C1222&lt;&gt;"",$C$8:C1222,A1222)</f>
        <v>#VALUE!</v>
      </c>
      <c r="B1223" s="443" t="str">
        <f>IF(C1223&lt;&gt;"",COUNTA($C$8:C1223),"")</f>
        <v/>
      </c>
      <c r="C1223" s="443"/>
      <c r="D1223" s="452"/>
      <c r="E1223" s="453"/>
      <c r="F1223" s="453"/>
      <c r="G1223" s="453"/>
      <c r="H1223" s="453"/>
      <c r="I1223" s="453"/>
      <c r="J1223" s="453"/>
      <c r="K1223" s="456"/>
      <c r="L1223" s="457"/>
      <c r="M1223" s="458" t="str">
        <f>IF(K1223&lt;&gt;"",VLOOKUP(K1223,'DON GIA'!$S$1:$U$19,3,0),"")</f>
        <v/>
      </c>
      <c r="N1223" s="458" t="str">
        <f>IF(K1223&lt;&gt;"",VLOOKUP(K1223,'DON GIA'!$S$1:$V$19,4,0),"")</f>
        <v/>
      </c>
      <c r="O1223" s="458" t="str">
        <f t="shared" si="223"/>
        <v/>
      </c>
      <c r="P1223" s="458" t="str">
        <f t="shared" si="224"/>
        <v/>
      </c>
      <c r="Q1223" s="452" t="s">
        <v>35</v>
      </c>
      <c r="R1223" s="453"/>
      <c r="S1223" s="453"/>
      <c r="T1223" s="459" t="str">
        <f>IF(Q1223&lt;&gt;"",VLOOKUP(Q1223,'DON GIA'!$H$1:$K$103,4,0),"")</f>
        <v/>
      </c>
      <c r="U1223" s="459" t="str">
        <f t="shared" si="232"/>
        <v/>
      </c>
      <c r="V1223" s="456" t="s">
        <v>1230</v>
      </c>
      <c r="W1223" s="453" t="s">
        <v>27</v>
      </c>
      <c r="X1223" s="460">
        <v>25</v>
      </c>
      <c r="Y1223" s="461"/>
      <c r="Z1223" s="459">
        <f>IF(V1223&lt;&gt;"",VLOOKUP(V1223,'DON GIA'!$A$1:$D$346,4,0),"")</f>
        <v>1119277</v>
      </c>
      <c r="AA1223" s="459">
        <f t="shared" si="233"/>
        <v>27981925</v>
      </c>
      <c r="AB1223" s="452"/>
      <c r="AC1223" s="452" t="s">
        <v>29</v>
      </c>
      <c r="AD1223" s="452" t="s">
        <v>36</v>
      </c>
      <c r="AE1223" s="452" t="s">
        <v>41</v>
      </c>
      <c r="AF1223" s="452" t="s">
        <v>136</v>
      </c>
      <c r="AG1223" s="453"/>
      <c r="AH1223" s="452"/>
      <c r="AI1223" s="452"/>
      <c r="AJ1223" s="452"/>
      <c r="AK1223" s="459" t="str">
        <f>IF(AH1223&lt;&gt;"",VLOOKUP(AH1223,'DON GIA'!$M$1:$P$9,4,0),"")</f>
        <v/>
      </c>
      <c r="AL1223" s="459" t="str">
        <f t="shared" si="225"/>
        <v/>
      </c>
      <c r="AM1223" s="453"/>
      <c r="AN1223" s="456"/>
      <c r="AO1223" s="449" t="str">
        <f t="shared" si="220"/>
        <v/>
      </c>
      <c r="AP1223" s="456"/>
      <c r="AQ1223" s="462"/>
    </row>
    <row r="1224" spans="1:43" ht="31.5" outlineLevel="2">
      <c r="A1224" s="455" t="e">
        <f>IF(C1223&lt;&gt;"",$C$8:C1223,A1223)</f>
        <v>#VALUE!</v>
      </c>
      <c r="B1224" s="443" t="str">
        <f>IF(C1224&lt;&gt;"",COUNTA($C$8:C1224),"")</f>
        <v/>
      </c>
      <c r="C1224" s="443"/>
      <c r="D1224" s="452"/>
      <c r="E1224" s="453"/>
      <c r="F1224" s="453"/>
      <c r="G1224" s="453"/>
      <c r="H1224" s="453"/>
      <c r="I1224" s="453"/>
      <c r="J1224" s="453"/>
      <c r="K1224" s="456"/>
      <c r="L1224" s="457"/>
      <c r="M1224" s="458" t="str">
        <f>IF(K1224&lt;&gt;"",VLOOKUP(K1224,'DON GIA'!$S$1:$U$19,3,0),"")</f>
        <v/>
      </c>
      <c r="N1224" s="458" t="str">
        <f>IF(K1224&lt;&gt;"",VLOOKUP(K1224,'DON GIA'!$S$1:$V$19,4,0),"")</f>
        <v/>
      </c>
      <c r="O1224" s="458" t="str">
        <f t="shared" si="223"/>
        <v/>
      </c>
      <c r="P1224" s="458" t="str">
        <f t="shared" si="224"/>
        <v/>
      </c>
      <c r="Q1224" s="452" t="s">
        <v>35</v>
      </c>
      <c r="R1224" s="453"/>
      <c r="S1224" s="453"/>
      <c r="T1224" s="459" t="str">
        <f>IF(Q1224&lt;&gt;"",VLOOKUP(Q1224,'DON GIA'!$H$1:$K$103,4,0),"")</f>
        <v/>
      </c>
      <c r="U1224" s="459" t="str">
        <f t="shared" si="232"/>
        <v/>
      </c>
      <c r="V1224" s="456" t="s">
        <v>1280</v>
      </c>
      <c r="W1224" s="453" t="s">
        <v>27</v>
      </c>
      <c r="X1224" s="460">
        <v>15.2</v>
      </c>
      <c r="Y1224" s="461"/>
      <c r="Z1224" s="459">
        <f>IF(V1224&lt;&gt;"",VLOOKUP(V1224,'DON GIA'!$A$1:$D$346,4,0),"")</f>
        <v>299700</v>
      </c>
      <c r="AA1224" s="459">
        <f t="shared" si="233"/>
        <v>4555440</v>
      </c>
      <c r="AB1224" s="452"/>
      <c r="AC1224" s="452" t="s">
        <v>469</v>
      </c>
      <c r="AD1224" s="452" t="s">
        <v>107</v>
      </c>
      <c r="AE1224" s="452" t="s">
        <v>116</v>
      </c>
      <c r="AF1224" s="452" t="s">
        <v>136</v>
      </c>
      <c r="AG1224" s="453"/>
      <c r="AH1224" s="452"/>
      <c r="AI1224" s="452"/>
      <c r="AJ1224" s="452"/>
      <c r="AK1224" s="459" t="str">
        <f>IF(AH1224&lt;&gt;"",VLOOKUP(AH1224,'DON GIA'!$M$1:$P$9,4,0),"")</f>
        <v/>
      </c>
      <c r="AL1224" s="459" t="str">
        <f t="shared" si="225"/>
        <v/>
      </c>
      <c r="AM1224" s="453"/>
      <c r="AN1224" s="456"/>
      <c r="AO1224" s="449" t="str">
        <f t="shared" ref="AO1224:AO1287" si="234">IF(C1224&lt;&gt;"",O1224+P1224+U1224+AA1224+AL1224,"")</f>
        <v/>
      </c>
      <c r="AP1224" s="456"/>
      <c r="AQ1224" s="462"/>
    </row>
    <row r="1225" spans="1:43" ht="94.5" outlineLevel="2">
      <c r="A1225" s="455" t="e">
        <f>IF(C1224&lt;&gt;"",$C$8:C1224,A1224)</f>
        <v>#VALUE!</v>
      </c>
      <c r="B1225" s="443" t="str">
        <f>IF(C1225&lt;&gt;"",COUNTA($C$8:C1225),"")</f>
        <v/>
      </c>
      <c r="C1225" s="443"/>
      <c r="D1225" s="452"/>
      <c r="E1225" s="453"/>
      <c r="F1225" s="453"/>
      <c r="G1225" s="453"/>
      <c r="H1225" s="453"/>
      <c r="I1225" s="453"/>
      <c r="J1225" s="453"/>
      <c r="K1225" s="456"/>
      <c r="L1225" s="457"/>
      <c r="M1225" s="458" t="str">
        <f>IF(K1225&lt;&gt;"",VLOOKUP(K1225,'DON GIA'!$S$1:$U$19,3,0),"")</f>
        <v/>
      </c>
      <c r="N1225" s="458" t="str">
        <f>IF(K1225&lt;&gt;"",VLOOKUP(K1225,'DON GIA'!$S$1:$V$19,4,0),"")</f>
        <v/>
      </c>
      <c r="O1225" s="458" t="str">
        <f t="shared" si="223"/>
        <v/>
      </c>
      <c r="P1225" s="458" t="str">
        <f t="shared" si="224"/>
        <v/>
      </c>
      <c r="Q1225" s="452" t="s">
        <v>35</v>
      </c>
      <c r="R1225" s="453"/>
      <c r="S1225" s="453"/>
      <c r="T1225" s="459" t="str">
        <f>IF(Q1225&lt;&gt;"",VLOOKUP(Q1225,'DON GIA'!$H$1:$K$103,4,0),"")</f>
        <v/>
      </c>
      <c r="U1225" s="459" t="str">
        <f t="shared" si="232"/>
        <v/>
      </c>
      <c r="V1225" s="456" t="s">
        <v>1049</v>
      </c>
      <c r="W1225" s="453" t="s">
        <v>42</v>
      </c>
      <c r="X1225" s="460">
        <v>1</v>
      </c>
      <c r="Y1225" s="461"/>
      <c r="Z1225" s="459">
        <f>IF(V1225&lt;&gt;"",VLOOKUP(V1225,'DON GIA'!$A$1:$D$346,4,0),"")</f>
        <v>3793079</v>
      </c>
      <c r="AA1225" s="459">
        <f t="shared" si="233"/>
        <v>3793079</v>
      </c>
      <c r="AB1225" s="452"/>
      <c r="AC1225" s="452"/>
      <c r="AD1225" s="452"/>
      <c r="AE1225" s="452"/>
      <c r="AF1225" s="452"/>
      <c r="AG1225" s="453"/>
      <c r="AH1225" s="452"/>
      <c r="AI1225" s="452"/>
      <c r="AJ1225" s="452"/>
      <c r="AK1225" s="459" t="str">
        <f>IF(AH1225&lt;&gt;"",VLOOKUP(AH1225,'DON GIA'!$M$1:$P$9,4,0),"")</f>
        <v/>
      </c>
      <c r="AL1225" s="459" t="str">
        <f t="shared" si="225"/>
        <v/>
      </c>
      <c r="AM1225" s="453"/>
      <c r="AN1225" s="456"/>
      <c r="AO1225" s="449" t="str">
        <f t="shared" si="234"/>
        <v/>
      </c>
      <c r="AP1225" s="456"/>
      <c r="AQ1225" s="462"/>
    </row>
    <row r="1226" spans="1:43" ht="31.5" outlineLevel="2">
      <c r="A1226" s="455" t="e">
        <f>IF(C1225&lt;&gt;"",$C$8:C1225,A1225)</f>
        <v>#VALUE!</v>
      </c>
      <c r="B1226" s="443" t="str">
        <f>IF(C1226&lt;&gt;"",COUNTA($C$8:C1226),"")</f>
        <v/>
      </c>
      <c r="C1226" s="443"/>
      <c r="D1226" s="444"/>
      <c r="E1226" s="453"/>
      <c r="F1226" s="453"/>
      <c r="G1226" s="453"/>
      <c r="H1226" s="453"/>
      <c r="I1226" s="453"/>
      <c r="J1226" s="453"/>
      <c r="K1226" s="456"/>
      <c r="L1226" s="457"/>
      <c r="M1226" s="458" t="str">
        <f>IF(K1226&lt;&gt;"",VLOOKUP(K1226,'DON GIA'!$S$1:$U$19,3,0),"")</f>
        <v/>
      </c>
      <c r="N1226" s="458" t="str">
        <f>IF(K1226&lt;&gt;"",VLOOKUP(K1226,'DON GIA'!$S$1:$V$19,4,0),"")</f>
        <v/>
      </c>
      <c r="O1226" s="458" t="str">
        <f t="shared" si="223"/>
        <v/>
      </c>
      <c r="P1226" s="458" t="str">
        <f t="shared" si="224"/>
        <v/>
      </c>
      <c r="Q1226" s="452" t="s">
        <v>35</v>
      </c>
      <c r="R1226" s="453"/>
      <c r="S1226" s="453"/>
      <c r="T1226" s="459" t="str">
        <f>IF(Q1226&lt;&gt;"",VLOOKUP(Q1226,'DON GIA'!$H$1:$K$103,4,0),"")</f>
        <v/>
      </c>
      <c r="U1226" s="459" t="str">
        <f t="shared" si="232"/>
        <v/>
      </c>
      <c r="V1226" s="456" t="s">
        <v>35</v>
      </c>
      <c r="W1226" s="453"/>
      <c r="X1226" s="460"/>
      <c r="Y1226" s="461"/>
      <c r="Z1226" s="459" t="str">
        <f>IF(V1226&lt;&gt;"",VLOOKUP(V1226,'DON GIA'!$A$1:$D$346,4,0),"")</f>
        <v/>
      </c>
      <c r="AA1226" s="459" t="str">
        <f t="shared" si="233"/>
        <v/>
      </c>
      <c r="AB1226" s="452"/>
      <c r="AC1226" s="452"/>
      <c r="AD1226" s="452"/>
      <c r="AE1226" s="452"/>
      <c r="AF1226" s="452"/>
      <c r="AG1226" s="453"/>
      <c r="AH1226" s="452"/>
      <c r="AI1226" s="452"/>
      <c r="AJ1226" s="452"/>
      <c r="AK1226" s="459" t="str">
        <f>IF(AH1226&lt;&gt;"",VLOOKUP(AH1226,'DON GIA'!$M$1:$P$9,4,0),"")</f>
        <v/>
      </c>
      <c r="AL1226" s="459" t="str">
        <f t="shared" si="225"/>
        <v/>
      </c>
      <c r="AM1226" s="453"/>
      <c r="AN1226" s="456"/>
      <c r="AO1226" s="449" t="str">
        <f t="shared" si="234"/>
        <v/>
      </c>
      <c r="AP1226" s="456"/>
      <c r="AQ1226" s="462"/>
    </row>
    <row r="1227" spans="1:43" ht="62.25" outlineLevel="1">
      <c r="A1227" s="410" t="s">
        <v>777</v>
      </c>
      <c r="B1227" s="443">
        <f>IF(C1227&lt;&gt;"",COUNTA($C$8:C1227),"")</f>
        <v>84</v>
      </c>
      <c r="C1227" s="443">
        <v>476</v>
      </c>
      <c r="D1227" s="444" t="s">
        <v>470</v>
      </c>
      <c r="E1227" s="445"/>
      <c r="F1227" s="445"/>
      <c r="G1227" s="445"/>
      <c r="H1227" s="445"/>
      <c r="I1227" s="445"/>
      <c r="J1227" s="445"/>
      <c r="K1227" s="446"/>
      <c r="L1227" s="447">
        <f>SUBTOTAL(9,L1228:L1244)</f>
        <v>96.6</v>
      </c>
      <c r="M1227" s="448"/>
      <c r="N1227" s="448"/>
      <c r="O1227" s="448">
        <f>SUBTOTAL(9,O1228:O1244)</f>
        <v>162191400</v>
      </c>
      <c r="P1227" s="448">
        <f>SUBTOTAL(9,P1228:P1244)</f>
        <v>130409999.99999999</v>
      </c>
      <c r="Q1227" s="444"/>
      <c r="R1227" s="445"/>
      <c r="S1227" s="445">
        <f>SUBTOTAL(9,S1228:S1244)</f>
        <v>17</v>
      </c>
      <c r="T1227" s="449"/>
      <c r="U1227" s="449">
        <f>SUBTOTAL(9,U1228:U1244)</f>
        <v>5000000</v>
      </c>
      <c r="V1227" s="446"/>
      <c r="W1227" s="445"/>
      <c r="X1227" s="450">
        <f>SUBTOTAL(9,X1228:X1244)</f>
        <v>376.18</v>
      </c>
      <c r="Y1227" s="451">
        <f>SUBTOTAL(9,Y1228:Y1244)</f>
        <v>20.56</v>
      </c>
      <c r="Z1227" s="449"/>
      <c r="AA1227" s="449">
        <f>SUBTOTAL(9,AA1228:AA1244)</f>
        <v>643465354.59000003</v>
      </c>
      <c r="AB1227" s="452"/>
      <c r="AC1227" s="452"/>
      <c r="AD1227" s="452"/>
      <c r="AE1227" s="452"/>
      <c r="AF1227" s="452"/>
      <c r="AG1227" s="453"/>
      <c r="AH1227" s="452"/>
      <c r="AI1227" s="444"/>
      <c r="AJ1227" s="444">
        <f>SUBTOTAL(9,AJ1228:AJ1244)</f>
        <v>0</v>
      </c>
      <c r="AK1227" s="449"/>
      <c r="AL1227" s="449">
        <f>SUBTOTAL(9,AL1228:AL1244)</f>
        <v>0</v>
      </c>
      <c r="AM1227" s="445"/>
      <c r="AN1227" s="446">
        <f>SUBTOTAL(9,AN1228:AN1244)</f>
        <v>0</v>
      </c>
      <c r="AO1227" s="449">
        <f t="shared" si="234"/>
        <v>941066754.59000003</v>
      </c>
      <c r="AP1227" s="517"/>
      <c r="AQ1227" s="423"/>
    </row>
    <row r="1228" spans="1:43" ht="282.75" outlineLevel="2">
      <c r="A1228" s="455" t="e">
        <f>IF(C1227&lt;&gt;"",$C$8:C1227,A1226)</f>
        <v>#VALUE!</v>
      </c>
      <c r="B1228" s="443" t="str">
        <f>IF(C1228&lt;&gt;"",COUNTA($C$8:C1228),"")</f>
        <v/>
      </c>
      <c r="C1228" s="443"/>
      <c r="D1228" s="452" t="s">
        <v>473</v>
      </c>
      <c r="E1228" s="453"/>
      <c r="F1228" s="453"/>
      <c r="G1228" s="453">
        <v>136</v>
      </c>
      <c r="H1228" s="453">
        <v>79</v>
      </c>
      <c r="I1228" s="453" t="s">
        <v>223</v>
      </c>
      <c r="J1228" s="453">
        <v>69</v>
      </c>
      <c r="K1228" s="456" t="s">
        <v>974</v>
      </c>
      <c r="L1228" s="457">
        <v>96.6</v>
      </c>
      <c r="M1228" s="458">
        <f>IF(K1228&lt;&gt;"",VLOOKUP(K1228,'DON GIA'!$S$1:$U$19,3,0),"")</f>
        <v>1679000</v>
      </c>
      <c r="N1228" s="458">
        <f>IF(K1228&lt;&gt;"",VLOOKUP(K1228,'DON GIA'!$S$1:$V$19,4,0),"")</f>
        <v>1350000</v>
      </c>
      <c r="O1228" s="458">
        <f t="shared" si="223"/>
        <v>162191400</v>
      </c>
      <c r="P1228" s="458">
        <f t="shared" si="224"/>
        <v>130409999.99999999</v>
      </c>
      <c r="Q1228" s="452" t="s">
        <v>311</v>
      </c>
      <c r="R1228" s="453" t="s">
        <v>44</v>
      </c>
      <c r="S1228" s="453">
        <v>1</v>
      </c>
      <c r="T1228" s="459">
        <f>IF(Q1228&lt;&gt;"",VLOOKUP(Q1228,'DON GIA'!$H$1:$K$103,4,0),"")</f>
        <v>1068000</v>
      </c>
      <c r="U1228" s="459">
        <f t="shared" ref="U1228:U1244" si="235">IF(Q1228&lt;&gt;"",IF(ISNUMBER(T1228),S1228*T1228,""),"")</f>
        <v>1068000</v>
      </c>
      <c r="V1228" s="456" t="s">
        <v>1281</v>
      </c>
      <c r="W1228" s="453" t="s">
        <v>27</v>
      </c>
      <c r="X1228" s="460">
        <v>16.18</v>
      </c>
      <c r="Y1228" s="461">
        <v>20.56</v>
      </c>
      <c r="Z1228" s="459">
        <f>IF(V1228&lt;&gt;"",VLOOKUP(V1228,'DON GIA'!$A$1:$D$346,4,0),"")</f>
        <v>1861341</v>
      </c>
      <c r="AA1228" s="459">
        <f t="shared" ref="AA1228:AA1244" si="236">IF(V1228&lt;&gt;"",IF(ISNUMBER(Z1228),X1228*Z1228,""),"")</f>
        <v>30116497.379999999</v>
      </c>
      <c r="AB1228" s="452"/>
      <c r="AC1228" s="452" t="s">
        <v>471</v>
      </c>
      <c r="AD1228" s="452" t="s">
        <v>30</v>
      </c>
      <c r="AE1228" s="452" t="s">
        <v>31</v>
      </c>
      <c r="AF1228" s="452" t="s">
        <v>472</v>
      </c>
      <c r="AG1228" s="453"/>
      <c r="AH1228" s="452"/>
      <c r="AI1228" s="452"/>
      <c r="AJ1228" s="452"/>
      <c r="AK1228" s="459" t="str">
        <f>IF(AH1228&lt;&gt;"",VLOOKUP(AH1228,'DON GIA'!$M$1:$P$9,4,0),"")</f>
        <v/>
      </c>
      <c r="AL1228" s="459" t="str">
        <f t="shared" si="225"/>
        <v/>
      </c>
      <c r="AM1228" s="453"/>
      <c r="AN1228" s="456"/>
      <c r="AO1228" s="449" t="str">
        <f t="shared" si="234"/>
        <v/>
      </c>
      <c r="AP1228" s="517" t="s">
        <v>1897</v>
      </c>
      <c r="AQ1228" s="462"/>
    </row>
    <row r="1229" spans="1:43" ht="157.5" outlineLevel="2">
      <c r="A1229" s="455" t="e">
        <f>IF(C1228&lt;&gt;"",$C$8:C1228,A1228)</f>
        <v>#VALUE!</v>
      </c>
      <c r="B1229" s="443" t="str">
        <f>IF(C1229&lt;&gt;"",COUNTA($C$8:C1229),"")</f>
        <v/>
      </c>
      <c r="C1229" s="443"/>
      <c r="D1229" s="452" t="s">
        <v>71</v>
      </c>
      <c r="E1229" s="453"/>
      <c r="F1229" s="453"/>
      <c r="G1229" s="453"/>
      <c r="H1229" s="453"/>
      <c r="I1229" s="453"/>
      <c r="J1229" s="453"/>
      <c r="K1229" s="456"/>
      <c r="L1229" s="457"/>
      <c r="M1229" s="458" t="str">
        <f>IF(K1229&lt;&gt;"",VLOOKUP(K1229,'DON GIA'!$S$1:$U$19,3,0),"")</f>
        <v/>
      </c>
      <c r="N1229" s="458" t="str">
        <f>IF(K1229&lt;&gt;"",VLOOKUP(K1229,'DON GIA'!$S$1:$V$19,4,0),"")</f>
        <v/>
      </c>
      <c r="O1229" s="458" t="str">
        <f t="shared" si="223"/>
        <v/>
      </c>
      <c r="P1229" s="458" t="str">
        <f t="shared" si="224"/>
        <v/>
      </c>
      <c r="Q1229" s="452" t="s">
        <v>474</v>
      </c>
      <c r="R1229" s="453" t="s">
        <v>44</v>
      </c>
      <c r="S1229" s="453">
        <v>1</v>
      </c>
      <c r="T1229" s="459">
        <f>IF(Q1229&lt;&gt;"",VLOOKUP(Q1229,'DON GIA'!$H$1:$K$103,4,0),"")</f>
        <v>308000</v>
      </c>
      <c r="U1229" s="459">
        <f t="shared" si="235"/>
        <v>308000</v>
      </c>
      <c r="V1229" s="456" t="s">
        <v>1080</v>
      </c>
      <c r="W1229" s="453" t="s">
        <v>27</v>
      </c>
      <c r="X1229" s="460">
        <v>4.0599999999999996</v>
      </c>
      <c r="Y1229" s="461"/>
      <c r="Z1229" s="459">
        <f>IF(V1229&lt;&gt;"",VLOOKUP(V1229,'DON GIA'!$A$1:$D$346,4,0),"")</f>
        <v>10375629</v>
      </c>
      <c r="AA1229" s="459">
        <f t="shared" si="236"/>
        <v>42125053.739999995</v>
      </c>
      <c r="AB1229" s="452"/>
      <c r="AC1229" s="452" t="s">
        <v>471</v>
      </c>
      <c r="AD1229" s="452" t="s">
        <v>30</v>
      </c>
      <c r="AE1229" s="452" t="s">
        <v>31</v>
      </c>
      <c r="AF1229" s="452" t="s">
        <v>312</v>
      </c>
      <c r="AG1229" s="453"/>
      <c r="AH1229" s="452"/>
      <c r="AI1229" s="452"/>
      <c r="AJ1229" s="452"/>
      <c r="AK1229" s="459" t="str">
        <f>IF(AH1229&lt;&gt;"",VLOOKUP(AH1229,'DON GIA'!$M$1:$P$9,4,0),"")</f>
        <v/>
      </c>
      <c r="AL1229" s="459" t="str">
        <f t="shared" si="225"/>
        <v/>
      </c>
      <c r="AM1229" s="453"/>
      <c r="AN1229" s="456"/>
      <c r="AO1229" s="449" t="str">
        <f t="shared" si="234"/>
        <v/>
      </c>
      <c r="AP1229" s="516" t="s">
        <v>508</v>
      </c>
      <c r="AQ1229" s="462"/>
    </row>
    <row r="1230" spans="1:43" ht="220.5" outlineLevel="2">
      <c r="A1230" s="455" t="e">
        <f>IF(C1229&lt;&gt;"",$C$8:C1229,A1229)</f>
        <v>#VALUE!</v>
      </c>
      <c r="B1230" s="443" t="str">
        <f>IF(C1230&lt;&gt;"",COUNTA($C$8:C1230),"")</f>
        <v/>
      </c>
      <c r="C1230" s="443"/>
      <c r="D1230" s="452" t="s">
        <v>476</v>
      </c>
      <c r="E1230" s="453"/>
      <c r="F1230" s="453"/>
      <c r="G1230" s="453"/>
      <c r="H1230" s="453"/>
      <c r="I1230" s="453"/>
      <c r="J1230" s="453"/>
      <c r="K1230" s="456"/>
      <c r="L1230" s="457"/>
      <c r="M1230" s="458" t="str">
        <f>IF(K1230&lt;&gt;"",VLOOKUP(K1230,'DON GIA'!$S$1:$U$19,3,0),"")</f>
        <v/>
      </c>
      <c r="N1230" s="458" t="str">
        <f>IF(K1230&lt;&gt;"",VLOOKUP(K1230,'DON GIA'!$S$1:$V$19,4,0),"")</f>
        <v/>
      </c>
      <c r="O1230" s="458" t="str">
        <f t="shared" si="223"/>
        <v/>
      </c>
      <c r="P1230" s="458" t="str">
        <f t="shared" si="224"/>
        <v/>
      </c>
      <c r="Q1230" s="452" t="s">
        <v>475</v>
      </c>
      <c r="R1230" s="453" t="s">
        <v>44</v>
      </c>
      <c r="S1230" s="453">
        <v>2</v>
      </c>
      <c r="T1230" s="459">
        <f>IF(Q1230&lt;&gt;"",VLOOKUP(Q1230,'DON GIA'!$H$1:$K$103,4,0),"")</f>
        <v>150000</v>
      </c>
      <c r="U1230" s="459">
        <f t="shared" si="235"/>
        <v>300000</v>
      </c>
      <c r="V1230" s="456" t="s">
        <v>1224</v>
      </c>
      <c r="W1230" s="453" t="s">
        <v>27</v>
      </c>
      <c r="X1230" s="460">
        <v>12.48</v>
      </c>
      <c r="Y1230" s="461"/>
      <c r="Z1230" s="459">
        <f>IF(V1230&lt;&gt;"",VLOOKUP(V1230,'DON GIA'!$A$1:$D$346,4,0),"")</f>
        <v>264499</v>
      </c>
      <c r="AA1230" s="459">
        <f t="shared" si="236"/>
        <v>3300947.52</v>
      </c>
      <c r="AB1230" s="452"/>
      <c r="AC1230" s="452"/>
      <c r="AD1230" s="452"/>
      <c r="AE1230" s="452"/>
      <c r="AF1230" s="452"/>
      <c r="AG1230" s="453"/>
      <c r="AH1230" s="452"/>
      <c r="AI1230" s="452"/>
      <c r="AJ1230" s="452"/>
      <c r="AK1230" s="459" t="str">
        <f>IF(AH1230&lt;&gt;"",VLOOKUP(AH1230,'DON GIA'!$M$1:$P$9,4,0),"")</f>
        <v/>
      </c>
      <c r="AL1230" s="459" t="str">
        <f t="shared" si="225"/>
        <v/>
      </c>
      <c r="AM1230" s="453"/>
      <c r="AN1230" s="456"/>
      <c r="AO1230" s="449" t="str">
        <f t="shared" si="234"/>
        <v/>
      </c>
      <c r="AP1230" s="516" t="s">
        <v>509</v>
      </c>
      <c r="AQ1230" s="462"/>
    </row>
    <row r="1231" spans="1:43" ht="189" outlineLevel="2">
      <c r="A1231" s="455" t="e">
        <f>IF(C1230&lt;&gt;"",$C$8:C1230,A1230)</f>
        <v>#VALUE!</v>
      </c>
      <c r="B1231" s="443" t="str">
        <f>IF(C1231&lt;&gt;"",COUNTA($C$8:C1231),"")</f>
        <v/>
      </c>
      <c r="C1231" s="443"/>
      <c r="D1231" s="452"/>
      <c r="E1231" s="453"/>
      <c r="F1231" s="453"/>
      <c r="G1231" s="453"/>
      <c r="H1231" s="453"/>
      <c r="I1231" s="453"/>
      <c r="J1231" s="453"/>
      <c r="K1231" s="456"/>
      <c r="L1231" s="457"/>
      <c r="M1231" s="458" t="str">
        <f>IF(K1231&lt;&gt;"",VLOOKUP(K1231,'DON GIA'!$S$1:$U$19,3,0),"")</f>
        <v/>
      </c>
      <c r="N1231" s="458" t="str">
        <f>IF(K1231&lt;&gt;"",VLOOKUP(K1231,'DON GIA'!$S$1:$V$19,4,0),"")</f>
        <v/>
      </c>
      <c r="O1231" s="458" t="str">
        <f t="shared" si="223"/>
        <v/>
      </c>
      <c r="P1231" s="458" t="str">
        <f t="shared" si="224"/>
        <v/>
      </c>
      <c r="Q1231" s="452" t="s">
        <v>135</v>
      </c>
      <c r="R1231" s="453" t="s">
        <v>44</v>
      </c>
      <c r="S1231" s="453">
        <v>1</v>
      </c>
      <c r="T1231" s="459" t="e">
        <f>IF(Q1231&lt;&gt;"",VLOOKUP(Q1231,'DON GIA'!$H$1:$K$103,4,0),"")</f>
        <v>#N/A</v>
      </c>
      <c r="U1231" s="459" t="str">
        <f t="shared" si="235"/>
        <v/>
      </c>
      <c r="V1231" s="456" t="s">
        <v>1282</v>
      </c>
      <c r="W1231" s="453" t="s">
        <v>27</v>
      </c>
      <c r="X1231" s="460">
        <v>58.32</v>
      </c>
      <c r="Y1231" s="461"/>
      <c r="Z1231" s="459">
        <f>IF(V1231&lt;&gt;"",VLOOKUP(V1231,'DON GIA'!$A$1:$D$346,4,0),"")</f>
        <v>3941166</v>
      </c>
      <c r="AA1231" s="459">
        <f t="shared" si="236"/>
        <v>229848801.12</v>
      </c>
      <c r="AB1231" s="452"/>
      <c r="AC1231" s="452" t="s">
        <v>471</v>
      </c>
      <c r="AD1231" s="452" t="s">
        <v>30</v>
      </c>
      <c r="AE1231" s="452" t="s">
        <v>31</v>
      </c>
      <c r="AF1231" s="452" t="s">
        <v>32</v>
      </c>
      <c r="AG1231" s="453"/>
      <c r="AH1231" s="452"/>
      <c r="AI1231" s="452"/>
      <c r="AJ1231" s="452"/>
      <c r="AK1231" s="459" t="str">
        <f>IF(AH1231&lt;&gt;"",VLOOKUP(AH1231,'DON GIA'!$M$1:$P$9,4,0),"")</f>
        <v/>
      </c>
      <c r="AL1231" s="459" t="str">
        <f t="shared" si="225"/>
        <v/>
      </c>
      <c r="AM1231" s="453"/>
      <c r="AN1231" s="456"/>
      <c r="AO1231" s="449" t="str">
        <f t="shared" si="234"/>
        <v/>
      </c>
      <c r="AP1231" s="516" t="s">
        <v>510</v>
      </c>
      <c r="AQ1231" s="462"/>
    </row>
    <row r="1232" spans="1:43" ht="157.5" outlineLevel="2">
      <c r="A1232" s="455" t="e">
        <f>IF(C1231&lt;&gt;"",$C$8:C1231,A1231)</f>
        <v>#VALUE!</v>
      </c>
      <c r="B1232" s="443" t="str">
        <f>IF(C1232&lt;&gt;"",COUNTA($C$8:C1232),"")</f>
        <v/>
      </c>
      <c r="C1232" s="443"/>
      <c r="D1232" s="452"/>
      <c r="E1232" s="453"/>
      <c r="F1232" s="453"/>
      <c r="G1232" s="453"/>
      <c r="H1232" s="453"/>
      <c r="I1232" s="453"/>
      <c r="J1232" s="453"/>
      <c r="K1232" s="456"/>
      <c r="L1232" s="457"/>
      <c r="M1232" s="458" t="str">
        <f>IF(K1232&lt;&gt;"",VLOOKUP(K1232,'DON GIA'!$S$1:$U$19,3,0),"")</f>
        <v/>
      </c>
      <c r="N1232" s="458" t="str">
        <f>IF(K1232&lt;&gt;"",VLOOKUP(K1232,'DON GIA'!$S$1:$V$19,4,0),"")</f>
        <v/>
      </c>
      <c r="O1232" s="458" t="str">
        <f t="shared" si="223"/>
        <v/>
      </c>
      <c r="P1232" s="458" t="str">
        <f t="shared" si="224"/>
        <v/>
      </c>
      <c r="Q1232" s="452" t="s">
        <v>215</v>
      </c>
      <c r="R1232" s="453" t="s">
        <v>44</v>
      </c>
      <c r="S1232" s="453">
        <v>2</v>
      </c>
      <c r="T1232" s="459" t="e">
        <f>IF(Q1232&lt;&gt;"",VLOOKUP(Q1232,'DON GIA'!$H$1:$K$103,4,0),"")</f>
        <v>#N/A</v>
      </c>
      <c r="U1232" s="459" t="str">
        <f t="shared" si="235"/>
        <v/>
      </c>
      <c r="V1232" s="456" t="s">
        <v>1283</v>
      </c>
      <c r="W1232" s="453" t="s">
        <v>27</v>
      </c>
      <c r="X1232" s="460">
        <v>6</v>
      </c>
      <c r="Y1232" s="461"/>
      <c r="Z1232" s="459">
        <f>IF(V1232&lt;&gt;"",VLOOKUP(V1232,'DON GIA'!$A$1:$D$346,4,0),"")</f>
        <v>5058826</v>
      </c>
      <c r="AA1232" s="459">
        <f t="shared" si="236"/>
        <v>30352956</v>
      </c>
      <c r="AB1232" s="452"/>
      <c r="AC1232" s="452" t="s">
        <v>471</v>
      </c>
      <c r="AD1232" s="452" t="s">
        <v>30</v>
      </c>
      <c r="AE1232" s="452" t="s">
        <v>31</v>
      </c>
      <c r="AF1232" s="452" t="s">
        <v>34</v>
      </c>
      <c r="AG1232" s="453"/>
      <c r="AH1232" s="452"/>
      <c r="AI1232" s="452"/>
      <c r="AJ1232" s="452"/>
      <c r="AK1232" s="459" t="str">
        <f>IF(AH1232&lt;&gt;"",VLOOKUP(AH1232,'DON GIA'!$M$1:$P$9,4,0),"")</f>
        <v/>
      </c>
      <c r="AL1232" s="459" t="str">
        <f t="shared" si="225"/>
        <v/>
      </c>
      <c r="AM1232" s="453"/>
      <c r="AN1232" s="456"/>
      <c r="AO1232" s="449" t="str">
        <f t="shared" si="234"/>
        <v/>
      </c>
      <c r="AP1232" s="468" t="s">
        <v>347</v>
      </c>
      <c r="AQ1232" s="462"/>
    </row>
    <row r="1233" spans="1:43" ht="157.5" outlineLevel="2">
      <c r="A1233" s="455" t="e">
        <f>IF(C1232&lt;&gt;"",$C$8:C1232,A1232)</f>
        <v>#VALUE!</v>
      </c>
      <c r="B1233" s="443" t="str">
        <f>IF(C1233&lt;&gt;"",COUNTA($C$8:C1233),"")</f>
        <v/>
      </c>
      <c r="C1233" s="443"/>
      <c r="D1233" s="452"/>
      <c r="E1233" s="453"/>
      <c r="F1233" s="453"/>
      <c r="G1233" s="453"/>
      <c r="H1233" s="453"/>
      <c r="I1233" s="453"/>
      <c r="J1233" s="453"/>
      <c r="K1233" s="456"/>
      <c r="L1233" s="457"/>
      <c r="M1233" s="458" t="str">
        <f>IF(K1233&lt;&gt;"",VLOOKUP(K1233,'DON GIA'!$S$1:$U$19,3,0),"")</f>
        <v/>
      </c>
      <c r="N1233" s="458" t="str">
        <f>IF(K1233&lt;&gt;"",VLOOKUP(K1233,'DON GIA'!$S$1:$V$19,4,0),"")</f>
        <v/>
      </c>
      <c r="O1233" s="458" t="str">
        <f t="shared" si="223"/>
        <v/>
      </c>
      <c r="P1233" s="458" t="str">
        <f t="shared" si="224"/>
        <v/>
      </c>
      <c r="Q1233" s="524" t="s">
        <v>216</v>
      </c>
      <c r="R1233" s="453" t="s">
        <v>44</v>
      </c>
      <c r="S1233" s="453">
        <v>7</v>
      </c>
      <c r="T1233" s="459" t="e">
        <f>IF(Q1233&lt;&gt;"",VLOOKUP(Q1233,'DON GIA'!$H$1:$K$103,4,0),"")</f>
        <v>#N/A</v>
      </c>
      <c r="U1233" s="459" t="str">
        <f t="shared" si="235"/>
        <v/>
      </c>
      <c r="V1233" s="456" t="s">
        <v>1283</v>
      </c>
      <c r="W1233" s="453" t="s">
        <v>27</v>
      </c>
      <c r="X1233" s="460">
        <v>1.92</v>
      </c>
      <c r="Y1233" s="461"/>
      <c r="Z1233" s="459">
        <f>IF(V1233&lt;&gt;"",VLOOKUP(V1233,'DON GIA'!$A$1:$D$346,4,0),"")</f>
        <v>5058826</v>
      </c>
      <c r="AA1233" s="459">
        <f t="shared" si="236"/>
        <v>9712945.9199999999</v>
      </c>
      <c r="AB1233" s="452"/>
      <c r="AC1233" s="452" t="s">
        <v>471</v>
      </c>
      <c r="AD1233" s="452" t="s">
        <v>30</v>
      </c>
      <c r="AE1233" s="452" t="s">
        <v>31</v>
      </c>
      <c r="AF1233" s="452" t="s">
        <v>34</v>
      </c>
      <c r="AG1233" s="453"/>
      <c r="AH1233" s="452"/>
      <c r="AI1233" s="452"/>
      <c r="AJ1233" s="452"/>
      <c r="AK1233" s="459" t="str">
        <f>IF(AH1233&lt;&gt;"",VLOOKUP(AH1233,'DON GIA'!$M$1:$P$9,4,0),"")</f>
        <v/>
      </c>
      <c r="AL1233" s="459" t="str">
        <f t="shared" si="225"/>
        <v/>
      </c>
      <c r="AM1233" s="453"/>
      <c r="AN1233" s="456"/>
      <c r="AO1233" s="449" t="str">
        <f t="shared" si="234"/>
        <v/>
      </c>
      <c r="AP1233" s="456" t="s">
        <v>517</v>
      </c>
      <c r="AQ1233" s="462"/>
    </row>
    <row r="1234" spans="1:43" ht="157.5" outlineLevel="2">
      <c r="A1234" s="455" t="e">
        <f>IF(C1233&lt;&gt;"",$C$8:C1233,A1233)</f>
        <v>#VALUE!</v>
      </c>
      <c r="B1234" s="443" t="str">
        <f>IF(C1234&lt;&gt;"",COUNTA($C$8:C1234),"")</f>
        <v/>
      </c>
      <c r="C1234" s="443"/>
      <c r="D1234" s="452"/>
      <c r="E1234" s="453"/>
      <c r="F1234" s="453"/>
      <c r="G1234" s="453"/>
      <c r="H1234" s="453"/>
      <c r="I1234" s="453"/>
      <c r="J1234" s="453"/>
      <c r="K1234" s="456"/>
      <c r="L1234" s="457"/>
      <c r="M1234" s="458" t="str">
        <f>IF(K1234&lt;&gt;"",VLOOKUP(K1234,'DON GIA'!$S$1:$U$19,3,0),"")</f>
        <v/>
      </c>
      <c r="N1234" s="458" t="str">
        <f>IF(K1234&lt;&gt;"",VLOOKUP(K1234,'DON GIA'!$S$1:$V$19,4,0),"")</f>
        <v/>
      </c>
      <c r="O1234" s="458" t="str">
        <f t="shared" si="223"/>
        <v/>
      </c>
      <c r="P1234" s="458" t="str">
        <f t="shared" si="224"/>
        <v/>
      </c>
      <c r="Q1234" s="452" t="s">
        <v>48</v>
      </c>
      <c r="R1234" s="453" t="s">
        <v>44</v>
      </c>
      <c r="S1234" s="453">
        <v>1</v>
      </c>
      <c r="T1234" s="459">
        <f>IF(Q1234&lt;&gt;"",VLOOKUP(Q1234,'DON GIA'!$H$1:$K$103,4,0),"")</f>
        <v>1708000</v>
      </c>
      <c r="U1234" s="459">
        <f t="shared" si="235"/>
        <v>1708000</v>
      </c>
      <c r="V1234" s="456" t="s">
        <v>1283</v>
      </c>
      <c r="W1234" s="453" t="s">
        <v>27</v>
      </c>
      <c r="X1234" s="460">
        <v>1.92</v>
      </c>
      <c r="Y1234" s="461"/>
      <c r="Z1234" s="459">
        <f>IF(V1234&lt;&gt;"",VLOOKUP(V1234,'DON GIA'!$A$1:$D$346,4,0),"")</f>
        <v>5058826</v>
      </c>
      <c r="AA1234" s="459">
        <f t="shared" si="236"/>
        <v>9712945.9199999999</v>
      </c>
      <c r="AB1234" s="452"/>
      <c r="AC1234" s="452" t="s">
        <v>471</v>
      </c>
      <c r="AD1234" s="452" t="s">
        <v>30</v>
      </c>
      <c r="AE1234" s="452" t="s">
        <v>31</v>
      </c>
      <c r="AF1234" s="452" t="s">
        <v>34</v>
      </c>
      <c r="AG1234" s="453"/>
      <c r="AH1234" s="452"/>
      <c r="AI1234" s="452"/>
      <c r="AJ1234" s="452"/>
      <c r="AK1234" s="459" t="str">
        <f>IF(AH1234&lt;&gt;"",VLOOKUP(AH1234,'DON GIA'!$M$1:$P$9,4,0),"")</f>
        <v/>
      </c>
      <c r="AL1234" s="459" t="str">
        <f t="shared" si="225"/>
        <v/>
      </c>
      <c r="AM1234" s="453"/>
      <c r="AN1234" s="456"/>
      <c r="AO1234" s="449" t="str">
        <f t="shared" si="234"/>
        <v/>
      </c>
      <c r="AP1234" s="456"/>
      <c r="AQ1234" s="462"/>
    </row>
    <row r="1235" spans="1:43" ht="157.5" outlineLevel="2">
      <c r="A1235" s="455" t="e">
        <f>IF(C1234&lt;&gt;"",$C$8:C1234,A1234)</f>
        <v>#VALUE!</v>
      </c>
      <c r="B1235" s="443" t="str">
        <f>IF(C1235&lt;&gt;"",COUNTA($C$8:C1235),"")</f>
        <v/>
      </c>
      <c r="C1235" s="443"/>
      <c r="D1235" s="452"/>
      <c r="E1235" s="453"/>
      <c r="F1235" s="453"/>
      <c r="G1235" s="453"/>
      <c r="H1235" s="453"/>
      <c r="I1235" s="453"/>
      <c r="J1235" s="453"/>
      <c r="K1235" s="456"/>
      <c r="L1235" s="457"/>
      <c r="M1235" s="458" t="str">
        <f>IF(K1235&lt;&gt;"",VLOOKUP(K1235,'DON GIA'!$S$1:$U$19,3,0),"")</f>
        <v/>
      </c>
      <c r="N1235" s="458" t="str">
        <f>IF(K1235&lt;&gt;"",VLOOKUP(K1235,'DON GIA'!$S$1:$V$19,4,0),"")</f>
        <v/>
      </c>
      <c r="O1235" s="458" t="str">
        <f t="shared" si="223"/>
        <v/>
      </c>
      <c r="P1235" s="458" t="str">
        <f t="shared" si="224"/>
        <v/>
      </c>
      <c r="Q1235" s="452" t="s">
        <v>57</v>
      </c>
      <c r="R1235" s="453" t="s">
        <v>44</v>
      </c>
      <c r="S1235" s="453">
        <v>1</v>
      </c>
      <c r="T1235" s="459">
        <f>IF(Q1235&lt;&gt;"",VLOOKUP(Q1235,'DON GIA'!$H$1:$K$103,4,0),"")</f>
        <v>1122000</v>
      </c>
      <c r="U1235" s="459">
        <f t="shared" si="235"/>
        <v>1122000</v>
      </c>
      <c r="V1235" s="456" t="s">
        <v>1283</v>
      </c>
      <c r="W1235" s="453" t="s">
        <v>27</v>
      </c>
      <c r="X1235" s="460">
        <v>3.4</v>
      </c>
      <c r="Y1235" s="461"/>
      <c r="Z1235" s="459">
        <f>IF(V1235&lt;&gt;"",VLOOKUP(V1235,'DON GIA'!$A$1:$D$346,4,0),"")</f>
        <v>5058826</v>
      </c>
      <c r="AA1235" s="459">
        <f t="shared" si="236"/>
        <v>17200008.399999999</v>
      </c>
      <c r="AB1235" s="452"/>
      <c r="AC1235" s="452" t="s">
        <v>471</v>
      </c>
      <c r="AD1235" s="452" t="s">
        <v>30</v>
      </c>
      <c r="AE1235" s="452" t="s">
        <v>31</v>
      </c>
      <c r="AF1235" s="452" t="s">
        <v>34</v>
      </c>
      <c r="AG1235" s="453"/>
      <c r="AH1235" s="452"/>
      <c r="AI1235" s="452"/>
      <c r="AJ1235" s="452"/>
      <c r="AK1235" s="459" t="str">
        <f>IF(AH1235&lt;&gt;"",VLOOKUP(AH1235,'DON GIA'!$M$1:$P$9,4,0),"")</f>
        <v/>
      </c>
      <c r="AL1235" s="459" t="str">
        <f t="shared" si="225"/>
        <v/>
      </c>
      <c r="AM1235" s="453"/>
      <c r="AN1235" s="456"/>
      <c r="AO1235" s="449" t="str">
        <f t="shared" si="234"/>
        <v/>
      </c>
      <c r="AP1235" s="456"/>
      <c r="AQ1235" s="462"/>
    </row>
    <row r="1236" spans="1:43" ht="63" outlineLevel="2">
      <c r="A1236" s="455" t="e">
        <f>IF(C1235&lt;&gt;"",$C$8:C1235,A1235)</f>
        <v>#VALUE!</v>
      </c>
      <c r="B1236" s="443" t="str">
        <f>IF(C1236&lt;&gt;"",COUNTA($C$8:C1236),"")</f>
        <v/>
      </c>
      <c r="C1236" s="443"/>
      <c r="D1236" s="452"/>
      <c r="E1236" s="453"/>
      <c r="F1236" s="453"/>
      <c r="G1236" s="453"/>
      <c r="H1236" s="453"/>
      <c r="I1236" s="453"/>
      <c r="J1236" s="453"/>
      <c r="K1236" s="456"/>
      <c r="L1236" s="457"/>
      <c r="M1236" s="458" t="str">
        <f>IF(K1236&lt;&gt;"",VLOOKUP(K1236,'DON GIA'!$S$1:$U$19,3,0),"")</f>
        <v/>
      </c>
      <c r="N1236" s="458" t="str">
        <f>IF(K1236&lt;&gt;"",VLOOKUP(K1236,'DON GIA'!$S$1:$V$19,4,0),"")</f>
        <v/>
      </c>
      <c r="O1236" s="458" t="str">
        <f t="shared" si="223"/>
        <v/>
      </c>
      <c r="P1236" s="458" t="str">
        <f t="shared" si="224"/>
        <v/>
      </c>
      <c r="Q1236" s="452" t="s">
        <v>76</v>
      </c>
      <c r="R1236" s="453" t="s">
        <v>44</v>
      </c>
      <c r="S1236" s="453">
        <v>1</v>
      </c>
      <c r="T1236" s="459">
        <f>IF(Q1236&lt;&gt;"",VLOOKUP(Q1236,'DON GIA'!$H$1:$K$103,4,0),"")</f>
        <v>494000</v>
      </c>
      <c r="U1236" s="459">
        <f t="shared" si="235"/>
        <v>494000</v>
      </c>
      <c r="V1236" s="456" t="s">
        <v>1230</v>
      </c>
      <c r="W1236" s="453" t="s">
        <v>27</v>
      </c>
      <c r="X1236" s="460">
        <v>52.5</v>
      </c>
      <c r="Y1236" s="461"/>
      <c r="Z1236" s="459">
        <f>IF(V1236&lt;&gt;"",VLOOKUP(V1236,'DON GIA'!$A$1:$D$346,4,0),"")</f>
        <v>1119277</v>
      </c>
      <c r="AA1236" s="459">
        <f t="shared" si="236"/>
        <v>58762042.5</v>
      </c>
      <c r="AB1236" s="452"/>
      <c r="AC1236" s="452" t="s">
        <v>471</v>
      </c>
      <c r="AD1236" s="452" t="s">
        <v>36</v>
      </c>
      <c r="AE1236" s="452" t="s">
        <v>477</v>
      </c>
      <c r="AF1236" s="452" t="s">
        <v>136</v>
      </c>
      <c r="AG1236" s="453"/>
      <c r="AH1236" s="452"/>
      <c r="AI1236" s="452"/>
      <c r="AJ1236" s="452"/>
      <c r="AK1236" s="459" t="str">
        <f>IF(AH1236&lt;&gt;"",VLOOKUP(AH1236,'DON GIA'!$M$1:$P$9,4,0),"")</f>
        <v/>
      </c>
      <c r="AL1236" s="459" t="str">
        <f t="shared" si="225"/>
        <v/>
      </c>
      <c r="AM1236" s="453"/>
      <c r="AN1236" s="456"/>
      <c r="AO1236" s="449" t="str">
        <f t="shared" si="234"/>
        <v/>
      </c>
      <c r="AP1236" s="456"/>
      <c r="AQ1236" s="462"/>
    </row>
    <row r="1237" spans="1:43" ht="63" outlineLevel="2">
      <c r="A1237" s="455" t="e">
        <f>IF(C1236&lt;&gt;"",$C$8:C1236,A1236)</f>
        <v>#VALUE!</v>
      </c>
      <c r="B1237" s="443" t="str">
        <f>IF(C1237&lt;&gt;"",COUNTA($C$8:C1237),"")</f>
        <v/>
      </c>
      <c r="C1237" s="443"/>
      <c r="D1237" s="452"/>
      <c r="E1237" s="453"/>
      <c r="F1237" s="453"/>
      <c r="G1237" s="453"/>
      <c r="H1237" s="453"/>
      <c r="I1237" s="453"/>
      <c r="J1237" s="453"/>
      <c r="K1237" s="456"/>
      <c r="L1237" s="457"/>
      <c r="M1237" s="458" t="str">
        <f>IF(K1237&lt;&gt;"",VLOOKUP(K1237,'DON GIA'!$S$1:$U$19,3,0),"")</f>
        <v/>
      </c>
      <c r="N1237" s="458" t="str">
        <f>IF(K1237&lt;&gt;"",VLOOKUP(K1237,'DON GIA'!$S$1:$V$19,4,0),"")</f>
        <v/>
      </c>
      <c r="O1237" s="458" t="str">
        <f t="shared" si="223"/>
        <v/>
      </c>
      <c r="P1237" s="458" t="str">
        <f t="shared" si="224"/>
        <v/>
      </c>
      <c r="Q1237" s="452" t="s">
        <v>35</v>
      </c>
      <c r="R1237" s="453"/>
      <c r="S1237" s="453"/>
      <c r="T1237" s="459" t="str">
        <f>IF(Q1237&lt;&gt;"",VLOOKUP(Q1237,'DON GIA'!$H$1:$K$103,4,0),"")</f>
        <v/>
      </c>
      <c r="U1237" s="459" t="str">
        <f t="shared" si="235"/>
        <v/>
      </c>
      <c r="V1237" s="456" t="s">
        <v>1284</v>
      </c>
      <c r="W1237" s="453" t="s">
        <v>27</v>
      </c>
      <c r="X1237" s="503">
        <v>21.82</v>
      </c>
      <c r="Y1237" s="461"/>
      <c r="Z1237" s="459">
        <f>IF(V1237&lt;&gt;"",VLOOKUP(V1237,'DON GIA'!$A$1:$D$346,4,0),"")</f>
        <v>1531787</v>
      </c>
      <c r="AA1237" s="459">
        <f t="shared" si="236"/>
        <v>33423592.34</v>
      </c>
      <c r="AB1237" s="452"/>
      <c r="AC1237" s="452" t="s">
        <v>471</v>
      </c>
      <c r="AD1237" s="452" t="s">
        <v>36</v>
      </c>
      <c r="AE1237" s="452" t="s">
        <v>116</v>
      </c>
      <c r="AF1237" s="452" t="s">
        <v>478</v>
      </c>
      <c r="AG1237" s="453"/>
      <c r="AH1237" s="452"/>
      <c r="AI1237" s="452"/>
      <c r="AJ1237" s="452"/>
      <c r="AK1237" s="459" t="str">
        <f>IF(AH1237&lt;&gt;"",VLOOKUP(AH1237,'DON GIA'!$M$1:$P$9,4,0),"")</f>
        <v/>
      </c>
      <c r="AL1237" s="459" t="str">
        <f t="shared" si="225"/>
        <v/>
      </c>
      <c r="AM1237" s="453"/>
      <c r="AN1237" s="456"/>
      <c r="AO1237" s="449" t="str">
        <f t="shared" si="234"/>
        <v/>
      </c>
      <c r="AP1237" s="456"/>
      <c r="AQ1237" s="462"/>
    </row>
    <row r="1238" spans="1:43" ht="220.5" outlineLevel="2">
      <c r="A1238" s="455" t="e">
        <f>IF(C1237&lt;&gt;"",$C$8:C1237,A1237)</f>
        <v>#VALUE!</v>
      </c>
      <c r="B1238" s="443" t="str">
        <f>IF(C1238&lt;&gt;"",COUNTA($C$8:C1238),"")</f>
        <v/>
      </c>
      <c r="C1238" s="443"/>
      <c r="D1238" s="452"/>
      <c r="E1238" s="453"/>
      <c r="F1238" s="453"/>
      <c r="G1238" s="453"/>
      <c r="H1238" s="453"/>
      <c r="I1238" s="453"/>
      <c r="J1238" s="453"/>
      <c r="K1238" s="456"/>
      <c r="L1238" s="457"/>
      <c r="M1238" s="458" t="str">
        <f>IF(K1238&lt;&gt;"",VLOOKUP(K1238,'DON GIA'!$S$1:$U$19,3,0),"")</f>
        <v/>
      </c>
      <c r="N1238" s="458" t="str">
        <f>IF(K1238&lt;&gt;"",VLOOKUP(K1238,'DON GIA'!$S$1:$V$19,4,0),"")</f>
        <v/>
      </c>
      <c r="O1238" s="458" t="str">
        <f t="shared" si="223"/>
        <v/>
      </c>
      <c r="P1238" s="458" t="str">
        <f t="shared" si="224"/>
        <v/>
      </c>
      <c r="Q1238" s="452" t="s">
        <v>35</v>
      </c>
      <c r="R1238" s="453"/>
      <c r="S1238" s="453"/>
      <c r="T1238" s="459" t="str">
        <f>IF(Q1238&lt;&gt;"",VLOOKUP(Q1238,'DON GIA'!$H$1:$K$103,4,0),"")</f>
        <v/>
      </c>
      <c r="U1238" s="459" t="str">
        <f t="shared" si="235"/>
        <v/>
      </c>
      <c r="V1238" s="456" t="s">
        <v>1285</v>
      </c>
      <c r="W1238" s="453" t="s">
        <v>27</v>
      </c>
      <c r="X1238" s="460">
        <v>8.68</v>
      </c>
      <c r="Y1238" s="461"/>
      <c r="Z1238" s="459">
        <f>IF(V1238&lt;&gt;"",VLOOKUP(V1238,'DON GIA'!$A$1:$D$346,4,0),"")</f>
        <v>4206777</v>
      </c>
      <c r="AA1238" s="459">
        <f t="shared" si="236"/>
        <v>36514824.359999999</v>
      </c>
      <c r="AB1238" s="452"/>
      <c r="AC1238" s="452" t="s">
        <v>471</v>
      </c>
      <c r="AD1238" s="452" t="s">
        <v>36</v>
      </c>
      <c r="AE1238" s="452" t="s">
        <v>31</v>
      </c>
      <c r="AF1238" s="452"/>
      <c r="AG1238" s="453"/>
      <c r="AH1238" s="452"/>
      <c r="AI1238" s="452"/>
      <c r="AJ1238" s="452"/>
      <c r="AK1238" s="459" t="str">
        <f>IF(AH1238&lt;&gt;"",VLOOKUP(AH1238,'DON GIA'!$M$1:$P$9,4,0),"")</f>
        <v/>
      </c>
      <c r="AL1238" s="459" t="str">
        <f t="shared" si="225"/>
        <v/>
      </c>
      <c r="AM1238" s="453"/>
      <c r="AN1238" s="456"/>
      <c r="AO1238" s="449" t="str">
        <f t="shared" si="234"/>
        <v/>
      </c>
      <c r="AP1238" s="456"/>
      <c r="AQ1238" s="462"/>
    </row>
    <row r="1239" spans="1:43" ht="63" outlineLevel="2">
      <c r="A1239" s="455" t="e">
        <f>IF(C1238&lt;&gt;"",$C$8:C1238,A1238)</f>
        <v>#VALUE!</v>
      </c>
      <c r="B1239" s="443" t="str">
        <f>IF(C1239&lt;&gt;"",COUNTA($C$8:C1239),"")</f>
        <v/>
      </c>
      <c r="C1239" s="443"/>
      <c r="D1239" s="452"/>
      <c r="E1239" s="453"/>
      <c r="F1239" s="453"/>
      <c r="G1239" s="453"/>
      <c r="H1239" s="453"/>
      <c r="I1239" s="453"/>
      <c r="J1239" s="453"/>
      <c r="K1239" s="456"/>
      <c r="L1239" s="457"/>
      <c r="M1239" s="458" t="str">
        <f>IF(K1239&lt;&gt;"",VLOOKUP(K1239,'DON GIA'!$S$1:$U$19,3,0),"")</f>
        <v/>
      </c>
      <c r="N1239" s="458" t="str">
        <f>IF(K1239&lt;&gt;"",VLOOKUP(K1239,'DON GIA'!$S$1:$V$19,4,0),"")</f>
        <v/>
      </c>
      <c r="O1239" s="458" t="str">
        <f t="shared" si="223"/>
        <v/>
      </c>
      <c r="P1239" s="458" t="str">
        <f t="shared" si="224"/>
        <v/>
      </c>
      <c r="Q1239" s="452" t="s">
        <v>35</v>
      </c>
      <c r="R1239" s="453"/>
      <c r="S1239" s="453"/>
      <c r="T1239" s="459" t="str">
        <f>IF(Q1239&lt;&gt;"",VLOOKUP(Q1239,'DON GIA'!$H$1:$K$103,4,0),"")</f>
        <v/>
      </c>
      <c r="U1239" s="459" t="str">
        <f t="shared" si="235"/>
        <v/>
      </c>
      <c r="V1239" s="456" t="s">
        <v>1286</v>
      </c>
      <c r="W1239" s="453" t="s">
        <v>27</v>
      </c>
      <c r="X1239" s="460">
        <v>30</v>
      </c>
      <c r="Y1239" s="461"/>
      <c r="Z1239" s="459">
        <f>IF(V1239&lt;&gt;"",VLOOKUP(V1239,'DON GIA'!$A$1:$D$346,4,0),"")</f>
        <v>1304794</v>
      </c>
      <c r="AA1239" s="459">
        <f t="shared" si="236"/>
        <v>39143820</v>
      </c>
      <c r="AB1239" s="452"/>
      <c r="AC1239" s="452" t="s">
        <v>471</v>
      </c>
      <c r="AD1239" s="452" t="s">
        <v>479</v>
      </c>
      <c r="AE1239" s="452" t="s">
        <v>116</v>
      </c>
      <c r="AF1239" s="452" t="s">
        <v>478</v>
      </c>
      <c r="AG1239" s="453"/>
      <c r="AH1239" s="452"/>
      <c r="AI1239" s="452"/>
      <c r="AJ1239" s="452"/>
      <c r="AK1239" s="459" t="str">
        <f>IF(AH1239&lt;&gt;"",VLOOKUP(AH1239,'DON GIA'!$M$1:$P$9,4,0),"")</f>
        <v/>
      </c>
      <c r="AL1239" s="459" t="str">
        <f t="shared" si="225"/>
        <v/>
      </c>
      <c r="AM1239" s="453"/>
      <c r="AN1239" s="456"/>
      <c r="AO1239" s="449" t="str">
        <f t="shared" si="234"/>
        <v/>
      </c>
      <c r="AP1239" s="456"/>
      <c r="AQ1239" s="462"/>
    </row>
    <row r="1240" spans="1:43" ht="126" outlineLevel="2">
      <c r="A1240" s="455" t="e">
        <f>IF(C1239&lt;&gt;"",$C$8:C1239,A1239)</f>
        <v>#VALUE!</v>
      </c>
      <c r="B1240" s="443" t="str">
        <f>IF(C1240&lt;&gt;"",COUNTA($C$8:C1240),"")</f>
        <v/>
      </c>
      <c r="C1240" s="443"/>
      <c r="D1240" s="452"/>
      <c r="E1240" s="453"/>
      <c r="F1240" s="453"/>
      <c r="G1240" s="453"/>
      <c r="H1240" s="453"/>
      <c r="I1240" s="453"/>
      <c r="J1240" s="453"/>
      <c r="K1240" s="456"/>
      <c r="L1240" s="457"/>
      <c r="M1240" s="458" t="str">
        <f>IF(K1240&lt;&gt;"",VLOOKUP(K1240,'DON GIA'!$S$1:$U$19,3,0),"")</f>
        <v/>
      </c>
      <c r="N1240" s="458" t="str">
        <f>IF(K1240&lt;&gt;"",VLOOKUP(K1240,'DON GIA'!$S$1:$V$19,4,0),"")</f>
        <v/>
      </c>
      <c r="O1240" s="458" t="str">
        <f t="shared" si="223"/>
        <v/>
      </c>
      <c r="P1240" s="458" t="str">
        <f t="shared" si="224"/>
        <v/>
      </c>
      <c r="Q1240" s="452" t="s">
        <v>35</v>
      </c>
      <c r="R1240" s="453"/>
      <c r="S1240" s="453"/>
      <c r="T1240" s="459" t="str">
        <f>IF(Q1240&lt;&gt;"",VLOOKUP(Q1240,'DON GIA'!$H$1:$K$103,4,0),"")</f>
        <v/>
      </c>
      <c r="U1240" s="459" t="str">
        <f t="shared" si="235"/>
        <v/>
      </c>
      <c r="V1240" s="456" t="s">
        <v>1287</v>
      </c>
      <c r="W1240" s="453" t="s">
        <v>27</v>
      </c>
      <c r="X1240" s="460">
        <v>89.67</v>
      </c>
      <c r="Y1240" s="461"/>
      <c r="Z1240" s="459">
        <f>IF(V1240&lt;&gt;"",VLOOKUP(V1240,'DON GIA'!$A$1:$D$346,4,0),"")</f>
        <v>921895</v>
      </c>
      <c r="AA1240" s="459">
        <f t="shared" si="236"/>
        <v>82666324.650000006</v>
      </c>
      <c r="AB1240" s="452"/>
      <c r="AC1240" s="452"/>
      <c r="AD1240" s="452"/>
      <c r="AE1240" s="452"/>
      <c r="AF1240" s="452"/>
      <c r="AG1240" s="453"/>
      <c r="AH1240" s="452"/>
      <c r="AI1240" s="452"/>
      <c r="AJ1240" s="452"/>
      <c r="AK1240" s="459" t="str">
        <f>IF(AH1240&lt;&gt;"",VLOOKUP(AH1240,'DON GIA'!$M$1:$P$9,4,0),"")</f>
        <v/>
      </c>
      <c r="AL1240" s="459" t="str">
        <f t="shared" si="225"/>
        <v/>
      </c>
      <c r="AM1240" s="453"/>
      <c r="AN1240" s="456"/>
      <c r="AO1240" s="449" t="str">
        <f t="shared" si="234"/>
        <v/>
      </c>
      <c r="AP1240" s="456"/>
      <c r="AQ1240" s="462"/>
    </row>
    <row r="1241" spans="1:43" ht="31.5" outlineLevel="2">
      <c r="A1241" s="455" t="e">
        <f>IF(C1240&lt;&gt;"",$C$8:C1240,A1240)</f>
        <v>#VALUE!</v>
      </c>
      <c r="B1241" s="443" t="str">
        <f>IF(C1241&lt;&gt;"",COUNTA($C$8:C1241),"")</f>
        <v/>
      </c>
      <c r="C1241" s="443"/>
      <c r="D1241" s="452"/>
      <c r="E1241" s="453"/>
      <c r="F1241" s="453"/>
      <c r="G1241" s="453"/>
      <c r="H1241" s="453"/>
      <c r="I1241" s="453"/>
      <c r="J1241" s="453"/>
      <c r="K1241" s="456"/>
      <c r="L1241" s="457"/>
      <c r="M1241" s="458" t="str">
        <f>IF(K1241&lt;&gt;"",VLOOKUP(K1241,'DON GIA'!$S$1:$U$19,3,0),"")</f>
        <v/>
      </c>
      <c r="N1241" s="458" t="str">
        <f>IF(K1241&lt;&gt;"",VLOOKUP(K1241,'DON GIA'!$S$1:$V$19,4,0),"")</f>
        <v/>
      </c>
      <c r="O1241" s="458" t="str">
        <f t="shared" si="223"/>
        <v/>
      </c>
      <c r="P1241" s="458" t="str">
        <f t="shared" si="224"/>
        <v/>
      </c>
      <c r="Q1241" s="452" t="s">
        <v>35</v>
      </c>
      <c r="R1241" s="453"/>
      <c r="S1241" s="453"/>
      <c r="T1241" s="459" t="str">
        <f>IF(Q1241&lt;&gt;"",VLOOKUP(Q1241,'DON GIA'!$H$1:$K$103,4,0),"")</f>
        <v/>
      </c>
      <c r="U1241" s="459" t="str">
        <f t="shared" si="235"/>
        <v/>
      </c>
      <c r="V1241" s="456" t="s">
        <v>1209</v>
      </c>
      <c r="W1241" s="453" t="s">
        <v>27</v>
      </c>
      <c r="X1241" s="460">
        <v>4</v>
      </c>
      <c r="Y1241" s="461"/>
      <c r="Z1241" s="459">
        <f>IF(V1241&lt;&gt;"",VLOOKUP(V1241,'DON GIA'!$A$1:$D$346,4,0),"")</f>
        <v>264499</v>
      </c>
      <c r="AA1241" s="459">
        <f t="shared" si="236"/>
        <v>1057996</v>
      </c>
      <c r="AB1241" s="452"/>
      <c r="AC1241" s="452"/>
      <c r="AD1241" s="452"/>
      <c r="AE1241" s="452"/>
      <c r="AF1241" s="452"/>
      <c r="AG1241" s="453"/>
      <c r="AH1241" s="452"/>
      <c r="AI1241" s="452"/>
      <c r="AJ1241" s="452"/>
      <c r="AK1241" s="459" t="str">
        <f>IF(AH1241&lt;&gt;"",VLOOKUP(AH1241,'DON GIA'!$M$1:$P$9,4,0),"")</f>
        <v/>
      </c>
      <c r="AL1241" s="459" t="str">
        <f t="shared" si="225"/>
        <v/>
      </c>
      <c r="AM1241" s="453"/>
      <c r="AN1241" s="456"/>
      <c r="AO1241" s="449" t="str">
        <f t="shared" si="234"/>
        <v/>
      </c>
      <c r="AP1241" s="456"/>
      <c r="AQ1241" s="462"/>
    </row>
    <row r="1242" spans="1:43" ht="63" outlineLevel="2">
      <c r="A1242" s="455" t="e">
        <f>IF(C1241&lt;&gt;"",$C$8:C1241,A1241)</f>
        <v>#VALUE!</v>
      </c>
      <c r="B1242" s="443" t="str">
        <f>IF(C1242&lt;&gt;"",COUNTA($C$8:C1242),"")</f>
        <v/>
      </c>
      <c r="C1242" s="443"/>
      <c r="D1242" s="452"/>
      <c r="E1242" s="453"/>
      <c r="F1242" s="453"/>
      <c r="G1242" s="453"/>
      <c r="H1242" s="453"/>
      <c r="I1242" s="453"/>
      <c r="J1242" s="453"/>
      <c r="K1242" s="456"/>
      <c r="L1242" s="457"/>
      <c r="M1242" s="458" t="str">
        <f>IF(K1242&lt;&gt;"",VLOOKUP(K1242,'DON GIA'!$S$1:$U$19,3,0),"")</f>
        <v/>
      </c>
      <c r="N1242" s="458" t="str">
        <f>IF(K1242&lt;&gt;"",VLOOKUP(K1242,'DON GIA'!$S$1:$V$19,4,0),"")</f>
        <v/>
      </c>
      <c r="O1242" s="458" t="str">
        <f t="shared" si="223"/>
        <v/>
      </c>
      <c r="P1242" s="458" t="str">
        <f t="shared" si="224"/>
        <v/>
      </c>
      <c r="Q1242" s="452" t="s">
        <v>35</v>
      </c>
      <c r="R1242" s="453"/>
      <c r="S1242" s="453"/>
      <c r="T1242" s="459" t="str">
        <f>IF(Q1242&lt;&gt;"",VLOOKUP(Q1242,'DON GIA'!$H$1:$K$103,4,0),"")</f>
        <v/>
      </c>
      <c r="U1242" s="459" t="str">
        <f t="shared" si="235"/>
        <v/>
      </c>
      <c r="V1242" s="456" t="s">
        <v>1009</v>
      </c>
      <c r="W1242" s="453" t="s">
        <v>27</v>
      </c>
      <c r="X1242" s="460">
        <f>22.88+12.35</f>
        <v>35.229999999999997</v>
      </c>
      <c r="Y1242" s="461"/>
      <c r="Z1242" s="459">
        <f>IF(V1242&lt;&gt;"",VLOOKUP(V1242,'DON GIA'!$A$1:$D$346,4,0),"")</f>
        <v>282038</v>
      </c>
      <c r="AA1242" s="459">
        <f t="shared" si="236"/>
        <v>9936198.7399999984</v>
      </c>
      <c r="AB1242" s="452"/>
      <c r="AC1242" s="452"/>
      <c r="AD1242" s="452"/>
      <c r="AE1242" s="452"/>
      <c r="AF1242" s="452"/>
      <c r="AG1242" s="453"/>
      <c r="AH1242" s="452"/>
      <c r="AI1242" s="452"/>
      <c r="AJ1242" s="452"/>
      <c r="AK1242" s="459" t="str">
        <f>IF(AH1242&lt;&gt;"",VLOOKUP(AH1242,'DON GIA'!$M$1:$P$9,4,0),"")</f>
        <v/>
      </c>
      <c r="AL1242" s="459" t="str">
        <f t="shared" si="225"/>
        <v/>
      </c>
      <c r="AM1242" s="453"/>
      <c r="AN1242" s="456"/>
      <c r="AO1242" s="449" t="str">
        <f t="shared" si="234"/>
        <v/>
      </c>
      <c r="AP1242" s="456"/>
      <c r="AQ1242" s="462"/>
    </row>
    <row r="1243" spans="1:43" ht="31.5" outlineLevel="2">
      <c r="A1243" s="455" t="e">
        <f>IF(C1242&lt;&gt;"",$C$8:C1242,A1242)</f>
        <v>#VALUE!</v>
      </c>
      <c r="B1243" s="443" t="str">
        <f>IF(C1243&lt;&gt;"",COUNTA($C$8:C1243),"")</f>
        <v/>
      </c>
      <c r="C1243" s="443"/>
      <c r="D1243" s="452"/>
      <c r="E1243" s="453"/>
      <c r="F1243" s="453"/>
      <c r="G1243" s="453"/>
      <c r="H1243" s="453"/>
      <c r="I1243" s="453"/>
      <c r="J1243" s="453"/>
      <c r="K1243" s="456"/>
      <c r="L1243" s="457"/>
      <c r="M1243" s="458" t="str">
        <f>IF(K1243&lt;&gt;"",VLOOKUP(K1243,'DON GIA'!$S$1:$U$19,3,0),"")</f>
        <v/>
      </c>
      <c r="N1243" s="458" t="str">
        <f>IF(K1243&lt;&gt;"",VLOOKUP(K1243,'DON GIA'!$S$1:$V$19,4,0),"")</f>
        <v/>
      </c>
      <c r="O1243" s="458" t="str">
        <f t="shared" si="223"/>
        <v/>
      </c>
      <c r="P1243" s="458" t="str">
        <f t="shared" si="224"/>
        <v/>
      </c>
      <c r="Q1243" s="452" t="s">
        <v>35</v>
      </c>
      <c r="R1243" s="453"/>
      <c r="S1243" s="453"/>
      <c r="T1243" s="459" t="str">
        <f>IF(Q1243&lt;&gt;"",VLOOKUP(Q1243,'DON GIA'!$H$1:$K$103,4,0),"")</f>
        <v/>
      </c>
      <c r="U1243" s="459" t="str">
        <f t="shared" si="235"/>
        <v/>
      </c>
      <c r="V1243" s="456" t="s">
        <v>1043</v>
      </c>
      <c r="W1243" s="453" t="s">
        <v>27</v>
      </c>
      <c r="X1243" s="460">
        <v>30</v>
      </c>
      <c r="Y1243" s="461"/>
      <c r="Z1243" s="459">
        <f>IF(V1243&lt;&gt;"",VLOOKUP(V1243,'DON GIA'!$A$1:$D$346,4,0),"")</f>
        <v>319680</v>
      </c>
      <c r="AA1243" s="459">
        <f t="shared" si="236"/>
        <v>9590400</v>
      </c>
      <c r="AB1243" s="452"/>
      <c r="AC1243" s="452"/>
      <c r="AD1243" s="452"/>
      <c r="AE1243" s="452"/>
      <c r="AF1243" s="452"/>
      <c r="AG1243" s="453"/>
      <c r="AH1243" s="452"/>
      <c r="AI1243" s="452"/>
      <c r="AJ1243" s="452"/>
      <c r="AK1243" s="459" t="str">
        <f>IF(AH1243&lt;&gt;"",VLOOKUP(AH1243,'DON GIA'!$M$1:$P$9,4,0),"")</f>
        <v/>
      </c>
      <c r="AL1243" s="459" t="str">
        <f t="shared" si="225"/>
        <v/>
      </c>
      <c r="AM1243" s="453"/>
      <c r="AN1243" s="456"/>
      <c r="AO1243" s="449" t="str">
        <f t="shared" si="234"/>
        <v/>
      </c>
      <c r="AP1243" s="456"/>
      <c r="AQ1243" s="462"/>
    </row>
    <row r="1244" spans="1:43" ht="31.5" outlineLevel="2">
      <c r="A1244" s="455" t="e">
        <f>IF(C1243&lt;&gt;"",$C$8:C1243,A1243)</f>
        <v>#VALUE!</v>
      </c>
      <c r="B1244" s="443" t="str">
        <f>IF(C1244&lt;&gt;"",COUNTA($C$8:C1244),"")</f>
        <v/>
      </c>
      <c r="C1244" s="443"/>
      <c r="D1244" s="444"/>
      <c r="E1244" s="453"/>
      <c r="F1244" s="453"/>
      <c r="G1244" s="453"/>
      <c r="H1244" s="453"/>
      <c r="I1244" s="453"/>
      <c r="J1244" s="453"/>
      <c r="K1244" s="456"/>
      <c r="L1244" s="457"/>
      <c r="M1244" s="458" t="str">
        <f>IF(K1244&lt;&gt;"",VLOOKUP(K1244,'DON GIA'!$S$1:$U$19,3,0),"")</f>
        <v/>
      </c>
      <c r="N1244" s="458" t="str">
        <f>IF(K1244&lt;&gt;"",VLOOKUP(K1244,'DON GIA'!$S$1:$V$19,4,0),"")</f>
        <v/>
      </c>
      <c r="O1244" s="458" t="str">
        <f t="shared" si="223"/>
        <v/>
      </c>
      <c r="P1244" s="458" t="str">
        <f t="shared" si="224"/>
        <v/>
      </c>
      <c r="Q1244" s="452" t="s">
        <v>35</v>
      </c>
      <c r="R1244" s="453"/>
      <c r="S1244" s="453"/>
      <c r="T1244" s="459" t="str">
        <f>IF(Q1244&lt;&gt;"",VLOOKUP(Q1244,'DON GIA'!$H$1:$K$103,4,0),"")</f>
        <v/>
      </c>
      <c r="U1244" s="459" t="str">
        <f t="shared" si="235"/>
        <v/>
      </c>
      <c r="V1244" s="456" t="s">
        <v>35</v>
      </c>
      <c r="W1244" s="453"/>
      <c r="X1244" s="460"/>
      <c r="Y1244" s="461"/>
      <c r="Z1244" s="459" t="str">
        <f>IF(V1244&lt;&gt;"",VLOOKUP(V1244,'DON GIA'!$A$1:$D$346,4,0),"")</f>
        <v/>
      </c>
      <c r="AA1244" s="459" t="str">
        <f t="shared" si="236"/>
        <v/>
      </c>
      <c r="AB1244" s="452"/>
      <c r="AC1244" s="452"/>
      <c r="AD1244" s="452"/>
      <c r="AE1244" s="452"/>
      <c r="AF1244" s="452"/>
      <c r="AG1244" s="453"/>
      <c r="AH1244" s="452"/>
      <c r="AI1244" s="452"/>
      <c r="AJ1244" s="452"/>
      <c r="AK1244" s="459" t="str">
        <f>IF(AH1244&lt;&gt;"",VLOOKUP(AH1244,'DON GIA'!$M$1:$P$9,4,0),"")</f>
        <v/>
      </c>
      <c r="AL1244" s="459" t="str">
        <f t="shared" si="225"/>
        <v/>
      </c>
      <c r="AM1244" s="453"/>
      <c r="AN1244" s="456"/>
      <c r="AO1244" s="449" t="str">
        <f t="shared" si="234"/>
        <v/>
      </c>
      <c r="AP1244" s="456"/>
      <c r="AQ1244" s="462"/>
    </row>
    <row r="1245" spans="1:43" ht="31.5" outlineLevel="1">
      <c r="A1245" s="410" t="s">
        <v>776</v>
      </c>
      <c r="B1245" s="443">
        <f>IF(C1245&lt;&gt;"",COUNTA($C$8:C1245),"")</f>
        <v>85</v>
      </c>
      <c r="C1245" s="443">
        <v>477</v>
      </c>
      <c r="D1245" s="444" t="s">
        <v>480</v>
      </c>
      <c r="E1245" s="445"/>
      <c r="F1245" s="445"/>
      <c r="G1245" s="445"/>
      <c r="H1245" s="445"/>
      <c r="I1245" s="445"/>
      <c r="J1245" s="445"/>
      <c r="K1245" s="446"/>
      <c r="L1245" s="447">
        <f>SUBTOTAL(9,L1246:L1263)</f>
        <v>648.1</v>
      </c>
      <c r="M1245" s="448"/>
      <c r="N1245" s="448"/>
      <c r="O1245" s="448">
        <f>SUBTOTAL(9,O1246:O1263)</f>
        <v>1088159900</v>
      </c>
      <c r="P1245" s="448">
        <f>SUBTOTAL(9,P1246:P1263)</f>
        <v>874935000</v>
      </c>
      <c r="Q1245" s="444"/>
      <c r="R1245" s="445"/>
      <c r="S1245" s="445">
        <f>SUBTOTAL(9,S1246:S1263)</f>
        <v>87</v>
      </c>
      <c r="T1245" s="449"/>
      <c r="U1245" s="449">
        <f>SUBTOTAL(9,U1246:U1263)</f>
        <v>18384000</v>
      </c>
      <c r="V1245" s="513"/>
      <c r="W1245" s="445"/>
      <c r="X1245" s="450">
        <f>SUBTOTAL(9,X1246:X1263)</f>
        <v>154.51999999999998</v>
      </c>
      <c r="Y1245" s="451">
        <f>SUBTOTAL(9,Y1246:Y1263)</f>
        <v>0</v>
      </c>
      <c r="Z1245" s="449"/>
      <c r="AA1245" s="449">
        <f>SUBTOTAL(9,AA1246:AA1263)</f>
        <v>304675229.94000006</v>
      </c>
      <c r="AB1245" s="452"/>
      <c r="AC1245" s="452"/>
      <c r="AD1245" s="452"/>
      <c r="AE1245" s="452"/>
      <c r="AF1245" s="452"/>
      <c r="AG1245" s="453"/>
      <c r="AH1245" s="452"/>
      <c r="AI1245" s="444"/>
      <c r="AJ1245" s="444">
        <f>SUBTOTAL(9,AJ1246:AJ1263)</f>
        <v>6</v>
      </c>
      <c r="AK1245" s="449"/>
      <c r="AL1245" s="449">
        <f>SUBTOTAL(9,AL1246:AL1263)</f>
        <v>77479600</v>
      </c>
      <c r="AM1245" s="445"/>
      <c r="AN1245" s="446">
        <f>SUBTOTAL(9,AN1246:AN1263)</f>
        <v>1</v>
      </c>
      <c r="AO1245" s="449">
        <f t="shared" si="234"/>
        <v>2363633729.9400001</v>
      </c>
      <c r="AP1245" s="517"/>
      <c r="AQ1245" s="423"/>
    </row>
    <row r="1246" spans="1:43" ht="192.75" outlineLevel="2">
      <c r="A1246" s="455" t="e">
        <f>IF(C1245&lt;&gt;"",$C$8:C1245,A1244)</f>
        <v>#VALUE!</v>
      </c>
      <c r="B1246" s="443" t="str">
        <f>IF(C1246&lt;&gt;"",COUNTA($C$8:C1246),"")</f>
        <v/>
      </c>
      <c r="C1246" s="443"/>
      <c r="D1246" s="452" t="s">
        <v>481</v>
      </c>
      <c r="E1246" s="453">
        <v>5</v>
      </c>
      <c r="F1246" s="453"/>
      <c r="G1246" s="453">
        <v>145</v>
      </c>
      <c r="H1246" s="453">
        <v>79</v>
      </c>
      <c r="I1246" s="453" t="s">
        <v>223</v>
      </c>
      <c r="J1246" s="453">
        <v>910</v>
      </c>
      <c r="K1246" s="456" t="s">
        <v>974</v>
      </c>
      <c r="L1246" s="457">
        <v>648.1</v>
      </c>
      <c r="M1246" s="458">
        <f>IF(K1246&lt;&gt;"",VLOOKUP(K1246,'DON GIA'!$S$1:$U$19,3,0),"")</f>
        <v>1679000</v>
      </c>
      <c r="N1246" s="458">
        <f>IF(K1246&lt;&gt;"",VLOOKUP(K1246,'DON GIA'!$S$1:$V$19,4,0),"")</f>
        <v>1350000</v>
      </c>
      <c r="O1246" s="458">
        <f t="shared" ref="O1246:O1312" si="237">IF(K1246&lt;&gt;"",L1246*M1246,"")</f>
        <v>1088159900</v>
      </c>
      <c r="P1246" s="458">
        <f t="shared" ref="P1246:P1312" si="238">IF(K1246&lt;&gt;"",L1246*N1246,"")</f>
        <v>874935000</v>
      </c>
      <c r="Q1246" s="452" t="s">
        <v>241</v>
      </c>
      <c r="R1246" s="453" t="s">
        <v>44</v>
      </c>
      <c r="S1246" s="453">
        <v>1</v>
      </c>
      <c r="T1246" s="459">
        <f>IF(Q1246&lt;&gt;"",VLOOKUP(Q1246,'DON GIA'!$H$1:$K$103,4,0),"")</f>
        <v>4240000</v>
      </c>
      <c r="U1246" s="459">
        <f t="shared" ref="U1246:U1263" si="239">IF(Q1246&lt;&gt;"",IF(ISNUMBER(T1246),S1246*T1246,""),"")</f>
        <v>4240000</v>
      </c>
      <c r="V1246" s="456" t="s">
        <v>1231</v>
      </c>
      <c r="W1246" s="453" t="s">
        <v>27</v>
      </c>
      <c r="X1246" s="460">
        <v>7.67</v>
      </c>
      <c r="Y1246" s="461"/>
      <c r="Z1246" s="459">
        <f>IF(V1246&lt;&gt;"",VLOOKUP(V1246,'DON GIA'!$A$1:$D$346,4,0),"")</f>
        <v>299700</v>
      </c>
      <c r="AA1246" s="459">
        <f t="shared" ref="AA1246:AA1263" si="240">IF(V1246&lt;&gt;"",IF(ISNUMBER(Z1246),X1246*Z1246,""),"")</f>
        <v>2298699</v>
      </c>
      <c r="AB1246" s="452"/>
      <c r="AC1246" s="452" t="s">
        <v>29</v>
      </c>
      <c r="AD1246" s="452" t="s">
        <v>36</v>
      </c>
      <c r="AE1246" s="452" t="s">
        <v>41</v>
      </c>
      <c r="AF1246" s="452" t="s">
        <v>41</v>
      </c>
      <c r="AG1246" s="453"/>
      <c r="AH1246" s="452" t="s">
        <v>562</v>
      </c>
      <c r="AI1246" s="452" t="s">
        <v>409</v>
      </c>
      <c r="AJ1246" s="452">
        <v>5</v>
      </c>
      <c r="AK1246" s="459">
        <f>IF(AH1246&lt;&gt;"",VLOOKUP(AH1246,'DON GIA'!$M$1:$P$9,4,0),"")</f>
        <v>12895920</v>
      </c>
      <c r="AL1246" s="459">
        <f t="shared" ref="AL1246:AL1312" si="241">IF(AH1246&lt;&gt;"",AJ1246*AK1246,"")</f>
        <v>64479600</v>
      </c>
      <c r="AM1246" s="453" t="s">
        <v>407</v>
      </c>
      <c r="AN1246" s="456">
        <v>1</v>
      </c>
      <c r="AO1246" s="449" t="str">
        <f t="shared" si="234"/>
        <v/>
      </c>
      <c r="AP1246" s="517" t="s">
        <v>1898</v>
      </c>
      <c r="AQ1246" s="462"/>
    </row>
    <row r="1247" spans="1:43" ht="189" outlineLevel="2">
      <c r="A1247" s="455" t="e">
        <f>IF(C1246&lt;&gt;"",$C$8:C1246,A1246)</f>
        <v>#VALUE!</v>
      </c>
      <c r="B1247" s="443" t="str">
        <f>IF(C1247&lt;&gt;"",COUNTA($C$8:C1247),"")</f>
        <v/>
      </c>
      <c r="C1247" s="443"/>
      <c r="D1247" s="452" t="s">
        <v>71</v>
      </c>
      <c r="E1247" s="453"/>
      <c r="F1247" s="453"/>
      <c r="G1247" s="453"/>
      <c r="H1247" s="453"/>
      <c r="I1247" s="453"/>
      <c r="J1247" s="453"/>
      <c r="K1247" s="456"/>
      <c r="L1247" s="457"/>
      <c r="M1247" s="458" t="str">
        <f>IF(K1247&lt;&gt;"",VLOOKUP(K1247,'DON GIA'!$S$1:$U$19,3,0),"")</f>
        <v/>
      </c>
      <c r="N1247" s="458" t="str">
        <f>IF(K1247&lt;&gt;"",VLOOKUP(K1247,'DON GIA'!$S$1:$V$19,4,0),"")</f>
        <v/>
      </c>
      <c r="O1247" s="458" t="str">
        <f t="shared" si="237"/>
        <v/>
      </c>
      <c r="P1247" s="458" t="str">
        <f t="shared" si="238"/>
        <v/>
      </c>
      <c r="Q1247" s="452" t="s">
        <v>48</v>
      </c>
      <c r="R1247" s="453" t="s">
        <v>44</v>
      </c>
      <c r="S1247" s="453">
        <v>2</v>
      </c>
      <c r="T1247" s="459">
        <f>IF(Q1247&lt;&gt;"",VLOOKUP(Q1247,'DON GIA'!$H$1:$K$103,4,0),"")</f>
        <v>1708000</v>
      </c>
      <c r="U1247" s="459">
        <f t="shared" si="239"/>
        <v>3416000</v>
      </c>
      <c r="V1247" s="456" t="s">
        <v>1063</v>
      </c>
      <c r="W1247" s="453" t="s">
        <v>27</v>
      </c>
      <c r="X1247" s="460">
        <v>52.51</v>
      </c>
      <c r="Y1247" s="461"/>
      <c r="Z1247" s="459">
        <f>IF(V1247&lt;&gt;"",VLOOKUP(V1247,'DON GIA'!$A$1:$D$346,4,0),"")</f>
        <v>3941166</v>
      </c>
      <c r="AA1247" s="459">
        <f t="shared" si="240"/>
        <v>206950626.66</v>
      </c>
      <c r="AB1247" s="452"/>
      <c r="AC1247" s="452" t="s">
        <v>29</v>
      </c>
      <c r="AD1247" s="452" t="s">
        <v>30</v>
      </c>
      <c r="AE1247" s="452" t="s">
        <v>31</v>
      </c>
      <c r="AF1247" s="452" t="s">
        <v>32</v>
      </c>
      <c r="AG1247" s="453"/>
      <c r="AH1247" s="452" t="s">
        <v>578</v>
      </c>
      <c r="AI1247" s="452" t="s">
        <v>560</v>
      </c>
      <c r="AJ1247" s="452">
        <v>1</v>
      </c>
      <c r="AK1247" s="459">
        <f>IF(AH1247&lt;&gt;"",VLOOKUP(AH1247,'DON GIA'!$M$1:$P$9,4,0),"")</f>
        <v>13000000</v>
      </c>
      <c r="AL1247" s="459">
        <f t="shared" si="241"/>
        <v>13000000</v>
      </c>
      <c r="AM1247" s="453"/>
      <c r="AN1247" s="456"/>
      <c r="AO1247" s="449" t="str">
        <f t="shared" si="234"/>
        <v/>
      </c>
      <c r="AP1247" s="516" t="s">
        <v>511</v>
      </c>
      <c r="AQ1247" s="462"/>
    </row>
    <row r="1248" spans="1:43" ht="126" outlineLevel="2">
      <c r="A1248" s="455" t="e">
        <f>IF(C1247&lt;&gt;"",$C$8:C1247,A1247)</f>
        <v>#VALUE!</v>
      </c>
      <c r="B1248" s="443" t="str">
        <f>IF(C1248&lt;&gt;"",COUNTA($C$8:C1248),"")</f>
        <v/>
      </c>
      <c r="C1248" s="443"/>
      <c r="D1248" s="452"/>
      <c r="E1248" s="453"/>
      <c r="F1248" s="453"/>
      <c r="G1248" s="453"/>
      <c r="H1248" s="453"/>
      <c r="I1248" s="453"/>
      <c r="J1248" s="453"/>
      <c r="K1248" s="456"/>
      <c r="L1248" s="457"/>
      <c r="M1248" s="458" t="str">
        <f>IF(K1248&lt;&gt;"",VLOOKUP(K1248,'DON GIA'!$S$1:$U$19,3,0),"")</f>
        <v/>
      </c>
      <c r="N1248" s="458" t="str">
        <f>IF(K1248&lt;&gt;"",VLOOKUP(K1248,'DON GIA'!$S$1:$V$19,4,0),"")</f>
        <v/>
      </c>
      <c r="O1248" s="458" t="str">
        <f t="shared" si="237"/>
        <v/>
      </c>
      <c r="P1248" s="458" t="str">
        <f t="shared" si="238"/>
        <v/>
      </c>
      <c r="Q1248" s="452" t="s">
        <v>76</v>
      </c>
      <c r="R1248" s="453" t="s">
        <v>44</v>
      </c>
      <c r="S1248" s="453">
        <v>3</v>
      </c>
      <c r="T1248" s="459">
        <f>IF(Q1248&lt;&gt;"",VLOOKUP(Q1248,'DON GIA'!$H$1:$K$103,4,0),"")</f>
        <v>494000</v>
      </c>
      <c r="U1248" s="459">
        <f t="shared" si="239"/>
        <v>1482000</v>
      </c>
      <c r="V1248" s="456" t="s">
        <v>1230</v>
      </c>
      <c r="W1248" s="453" t="s">
        <v>27</v>
      </c>
      <c r="X1248" s="460">
        <v>7.98</v>
      </c>
      <c r="Y1248" s="461"/>
      <c r="Z1248" s="459">
        <f>IF(V1248&lt;&gt;"",VLOOKUP(V1248,'DON GIA'!$A$1:$D$346,4,0),"")</f>
        <v>1119277</v>
      </c>
      <c r="AA1248" s="459">
        <f t="shared" si="240"/>
        <v>8931830.4600000009</v>
      </c>
      <c r="AB1248" s="452"/>
      <c r="AC1248" s="452" t="s">
        <v>29</v>
      </c>
      <c r="AD1248" s="452" t="s">
        <v>36</v>
      </c>
      <c r="AE1248" s="452" t="s">
        <v>41</v>
      </c>
      <c r="AF1248" s="452" t="s">
        <v>41</v>
      </c>
      <c r="AG1248" s="453"/>
      <c r="AH1248" s="452"/>
      <c r="AI1248" s="452"/>
      <c r="AJ1248" s="452"/>
      <c r="AK1248" s="459" t="str">
        <f>IF(AH1248&lt;&gt;"",VLOOKUP(AH1248,'DON GIA'!$M$1:$P$9,4,0),"")</f>
        <v/>
      </c>
      <c r="AL1248" s="459" t="str">
        <f t="shared" si="241"/>
        <v/>
      </c>
      <c r="AM1248" s="453"/>
      <c r="AN1248" s="456"/>
      <c r="AO1248" s="449" t="str">
        <f t="shared" si="234"/>
        <v/>
      </c>
      <c r="AP1248" s="468" t="s">
        <v>512</v>
      </c>
      <c r="AQ1248" s="462"/>
    </row>
    <row r="1249" spans="1:43" ht="126" outlineLevel="2">
      <c r="A1249" s="455" t="e">
        <f>IF(C1248&lt;&gt;"",$C$8:C1248,A1248)</f>
        <v>#VALUE!</v>
      </c>
      <c r="B1249" s="443" t="str">
        <f>IF(C1249&lt;&gt;"",COUNTA($C$8:C1249),"")</f>
        <v/>
      </c>
      <c r="C1249" s="443"/>
      <c r="D1249" s="452"/>
      <c r="E1249" s="453"/>
      <c r="F1249" s="453"/>
      <c r="G1249" s="453"/>
      <c r="H1249" s="453"/>
      <c r="I1249" s="453"/>
      <c r="J1249" s="453"/>
      <c r="K1249" s="456"/>
      <c r="L1249" s="457"/>
      <c r="M1249" s="458" t="str">
        <f>IF(K1249&lt;&gt;"",VLOOKUP(K1249,'DON GIA'!$S$1:$U$19,3,0),"")</f>
        <v/>
      </c>
      <c r="N1249" s="458" t="str">
        <f>IF(K1249&lt;&gt;"",VLOOKUP(K1249,'DON GIA'!$S$1:$V$19,4,0),"")</f>
        <v/>
      </c>
      <c r="O1249" s="458" t="str">
        <f t="shared" si="237"/>
        <v/>
      </c>
      <c r="P1249" s="458" t="str">
        <f t="shared" si="238"/>
        <v/>
      </c>
      <c r="Q1249" s="452" t="s">
        <v>132</v>
      </c>
      <c r="R1249" s="453" t="s">
        <v>44</v>
      </c>
      <c r="S1249" s="453">
        <v>1</v>
      </c>
      <c r="T1249" s="459">
        <f>IF(Q1249&lt;&gt;"",VLOOKUP(Q1249,'DON GIA'!$H$1:$K$103,4,0),"")</f>
        <v>293000</v>
      </c>
      <c r="U1249" s="459">
        <f t="shared" si="239"/>
        <v>293000</v>
      </c>
      <c r="V1249" s="456" t="s">
        <v>1241</v>
      </c>
      <c r="W1249" s="453" t="s">
        <v>27</v>
      </c>
      <c r="X1249" s="460">
        <v>4.41</v>
      </c>
      <c r="Y1249" s="461"/>
      <c r="Z1249" s="459">
        <f>IF(V1249&lt;&gt;"",VLOOKUP(V1249,'DON GIA'!$A$1:$D$346,4,0),"")</f>
        <v>10655885</v>
      </c>
      <c r="AA1249" s="459">
        <f t="shared" si="240"/>
        <v>46992452.850000001</v>
      </c>
      <c r="AB1249" s="452"/>
      <c r="AC1249" s="452" t="s">
        <v>29</v>
      </c>
      <c r="AD1249" s="452" t="s">
        <v>30</v>
      </c>
      <c r="AE1249" s="452" t="s">
        <v>31</v>
      </c>
      <c r="AF1249" s="452" t="s">
        <v>34</v>
      </c>
      <c r="AG1249" s="453"/>
      <c r="AH1249" s="452"/>
      <c r="AI1249" s="452"/>
      <c r="AJ1249" s="452"/>
      <c r="AK1249" s="459" t="str">
        <f>IF(AH1249&lt;&gt;"",VLOOKUP(AH1249,'DON GIA'!$M$1:$P$9,4,0),"")</f>
        <v/>
      </c>
      <c r="AL1249" s="459" t="str">
        <f t="shared" si="241"/>
        <v/>
      </c>
      <c r="AM1249" s="453"/>
      <c r="AN1249" s="456"/>
      <c r="AO1249" s="449" t="str">
        <f t="shared" si="234"/>
        <v/>
      </c>
      <c r="AP1249" s="456"/>
      <c r="AQ1249" s="462"/>
    </row>
    <row r="1250" spans="1:43" ht="63" outlineLevel="2">
      <c r="A1250" s="455" t="e">
        <f>IF(C1249&lt;&gt;"",$C$8:C1249,A1249)</f>
        <v>#VALUE!</v>
      </c>
      <c r="B1250" s="443" t="str">
        <f>IF(C1250&lt;&gt;"",COUNTA($C$8:C1250),"")</f>
        <v/>
      </c>
      <c r="C1250" s="443"/>
      <c r="D1250" s="452"/>
      <c r="E1250" s="453"/>
      <c r="F1250" s="453"/>
      <c r="G1250" s="453"/>
      <c r="H1250" s="453"/>
      <c r="I1250" s="453"/>
      <c r="J1250" s="453"/>
      <c r="K1250" s="456"/>
      <c r="L1250" s="457"/>
      <c r="M1250" s="458" t="str">
        <f>IF(K1250&lt;&gt;"",VLOOKUP(K1250,'DON GIA'!$S$1:$U$19,3,0),"")</f>
        <v/>
      </c>
      <c r="N1250" s="458" t="str">
        <f>IF(K1250&lt;&gt;"",VLOOKUP(K1250,'DON GIA'!$S$1:$V$19,4,0),"")</f>
        <v/>
      </c>
      <c r="O1250" s="458" t="str">
        <f t="shared" si="237"/>
        <v/>
      </c>
      <c r="P1250" s="458" t="str">
        <f t="shared" si="238"/>
        <v/>
      </c>
      <c r="Q1250" s="452" t="s">
        <v>217</v>
      </c>
      <c r="R1250" s="453" t="s">
        <v>44</v>
      </c>
      <c r="S1250" s="453">
        <v>18</v>
      </c>
      <c r="T1250" s="459">
        <f>IF(Q1250&lt;&gt;"",VLOOKUP(Q1250,'DON GIA'!$H$1:$K$103,4,0),"")</f>
        <v>132000</v>
      </c>
      <c r="U1250" s="459">
        <f t="shared" si="239"/>
        <v>2376000</v>
      </c>
      <c r="V1250" s="456" t="s">
        <v>1288</v>
      </c>
      <c r="W1250" s="453" t="s">
        <v>27</v>
      </c>
      <c r="X1250" s="460">
        <v>24</v>
      </c>
      <c r="Y1250" s="461"/>
      <c r="Z1250" s="459">
        <f>IF(V1250&lt;&gt;"",VLOOKUP(V1250,'DON GIA'!$A$1:$D$346,4,0),"")</f>
        <v>1229116</v>
      </c>
      <c r="AA1250" s="459">
        <f t="shared" si="240"/>
        <v>29498784</v>
      </c>
      <c r="AB1250" s="452"/>
      <c r="AC1250" s="452" t="s">
        <v>29</v>
      </c>
      <c r="AD1250" s="452" t="s">
        <v>107</v>
      </c>
      <c r="AE1250" s="452" t="s">
        <v>116</v>
      </c>
      <c r="AF1250" s="452" t="s">
        <v>136</v>
      </c>
      <c r="AG1250" s="453"/>
      <c r="AH1250" s="452"/>
      <c r="AI1250" s="452"/>
      <c r="AJ1250" s="452"/>
      <c r="AK1250" s="459" t="str">
        <f>IF(AH1250&lt;&gt;"",VLOOKUP(AH1250,'DON GIA'!$M$1:$P$9,4,0),"")</f>
        <v/>
      </c>
      <c r="AL1250" s="459" t="str">
        <f t="shared" si="241"/>
        <v/>
      </c>
      <c r="AM1250" s="453"/>
      <c r="AN1250" s="456"/>
      <c r="AO1250" s="449" t="str">
        <f t="shared" si="234"/>
        <v/>
      </c>
      <c r="AP1250" s="456"/>
      <c r="AQ1250" s="462"/>
    </row>
    <row r="1251" spans="1:43" ht="63" outlineLevel="2">
      <c r="A1251" s="455" t="e">
        <f>IF(C1250&lt;&gt;"",$C$8:C1250,A1250)</f>
        <v>#VALUE!</v>
      </c>
      <c r="B1251" s="443" t="str">
        <f>IF(C1251&lt;&gt;"",COUNTA($C$8:C1251),"")</f>
        <v/>
      </c>
      <c r="C1251" s="443"/>
      <c r="D1251" s="452"/>
      <c r="E1251" s="453"/>
      <c r="F1251" s="453"/>
      <c r="G1251" s="453"/>
      <c r="H1251" s="453"/>
      <c r="I1251" s="453"/>
      <c r="J1251" s="453"/>
      <c r="K1251" s="456"/>
      <c r="L1251" s="457"/>
      <c r="M1251" s="458" t="str">
        <f>IF(K1251&lt;&gt;"",VLOOKUP(K1251,'DON GIA'!$S$1:$U$19,3,0),"")</f>
        <v/>
      </c>
      <c r="N1251" s="458" t="str">
        <f>IF(K1251&lt;&gt;"",VLOOKUP(K1251,'DON GIA'!$S$1:$V$19,4,0),"")</f>
        <v/>
      </c>
      <c r="O1251" s="458" t="str">
        <f t="shared" si="237"/>
        <v/>
      </c>
      <c r="P1251" s="458" t="str">
        <f t="shared" si="238"/>
        <v/>
      </c>
      <c r="Q1251" s="452" t="s">
        <v>52</v>
      </c>
      <c r="R1251" s="453" t="s">
        <v>44</v>
      </c>
      <c r="S1251" s="453">
        <v>15</v>
      </c>
      <c r="T1251" s="459">
        <f>IF(Q1251&lt;&gt;"",VLOOKUP(Q1251,'DON GIA'!$H$1:$K$103,4,0),"")</f>
        <v>76000</v>
      </c>
      <c r="U1251" s="459">
        <f t="shared" si="239"/>
        <v>1140000</v>
      </c>
      <c r="V1251" s="456" t="s">
        <v>1052</v>
      </c>
      <c r="W1251" s="453" t="s">
        <v>27</v>
      </c>
      <c r="X1251" s="460">
        <v>52.51</v>
      </c>
      <c r="Y1251" s="461"/>
      <c r="Z1251" s="459">
        <f>IF(V1251&lt;&gt;"",VLOOKUP(V1251,'DON GIA'!$A$1:$D$346,4,0),"")</f>
        <v>161275</v>
      </c>
      <c r="AA1251" s="459">
        <f t="shared" si="240"/>
        <v>8468550.25</v>
      </c>
      <c r="AB1251" s="452"/>
      <c r="AC1251" s="452"/>
      <c r="AD1251" s="452"/>
      <c r="AE1251" s="452"/>
      <c r="AF1251" s="452"/>
      <c r="AG1251" s="453"/>
      <c r="AH1251" s="452"/>
      <c r="AI1251" s="452"/>
      <c r="AJ1251" s="452"/>
      <c r="AK1251" s="459" t="str">
        <f>IF(AH1251&lt;&gt;"",VLOOKUP(AH1251,'DON GIA'!$M$1:$P$9,4,0),"")</f>
        <v/>
      </c>
      <c r="AL1251" s="459" t="str">
        <f t="shared" si="241"/>
        <v/>
      </c>
      <c r="AM1251" s="453"/>
      <c r="AN1251" s="456"/>
      <c r="AO1251" s="449" t="str">
        <f t="shared" si="234"/>
        <v/>
      </c>
      <c r="AP1251" s="456"/>
      <c r="AQ1251" s="462"/>
    </row>
    <row r="1252" spans="1:43" ht="63" outlineLevel="2">
      <c r="A1252" s="455" t="e">
        <f>IF(C1251&lt;&gt;"",$C$8:C1251,A1251)</f>
        <v>#VALUE!</v>
      </c>
      <c r="B1252" s="443" t="str">
        <f>IF(C1252&lt;&gt;"",COUNTA($C$8:C1252),"")</f>
        <v/>
      </c>
      <c r="C1252" s="443"/>
      <c r="D1252" s="452"/>
      <c r="E1252" s="453"/>
      <c r="F1252" s="453"/>
      <c r="G1252" s="453"/>
      <c r="H1252" s="453"/>
      <c r="I1252" s="453"/>
      <c r="J1252" s="453"/>
      <c r="K1252" s="456"/>
      <c r="L1252" s="457"/>
      <c r="M1252" s="458" t="str">
        <f>IF(K1252&lt;&gt;"",VLOOKUP(K1252,'DON GIA'!$S$1:$U$19,3,0),"")</f>
        <v/>
      </c>
      <c r="N1252" s="458" t="str">
        <f>IF(K1252&lt;&gt;"",VLOOKUP(K1252,'DON GIA'!$S$1:$V$19,4,0),"")</f>
        <v/>
      </c>
      <c r="O1252" s="458" t="str">
        <f t="shared" si="237"/>
        <v/>
      </c>
      <c r="P1252" s="458" t="str">
        <f t="shared" si="238"/>
        <v/>
      </c>
      <c r="Q1252" s="452" t="s">
        <v>53</v>
      </c>
      <c r="R1252" s="453" t="s">
        <v>44</v>
      </c>
      <c r="S1252" s="453">
        <v>22</v>
      </c>
      <c r="T1252" s="459">
        <f>IF(Q1252&lt;&gt;"",VLOOKUP(Q1252,'DON GIA'!$H$1:$K$103,4,0),"")</f>
        <v>34000</v>
      </c>
      <c r="U1252" s="459">
        <f t="shared" si="239"/>
        <v>748000</v>
      </c>
      <c r="V1252" s="456" t="s">
        <v>1108</v>
      </c>
      <c r="W1252" s="453" t="s">
        <v>27</v>
      </c>
      <c r="X1252" s="460">
        <v>5.44</v>
      </c>
      <c r="Y1252" s="461"/>
      <c r="Z1252" s="459">
        <f>IF(V1252&lt;&gt;"",VLOOKUP(V1252,'DON GIA'!$A$1:$D$346,4,0),"")</f>
        <v>282038</v>
      </c>
      <c r="AA1252" s="459">
        <f t="shared" si="240"/>
        <v>1534286.7200000002</v>
      </c>
      <c r="AB1252" s="452"/>
      <c r="AC1252" s="452"/>
      <c r="AD1252" s="452"/>
      <c r="AE1252" s="452"/>
      <c r="AF1252" s="452"/>
      <c r="AG1252" s="453"/>
      <c r="AH1252" s="452"/>
      <c r="AI1252" s="452"/>
      <c r="AJ1252" s="452"/>
      <c r="AK1252" s="459" t="str">
        <f>IF(AH1252&lt;&gt;"",VLOOKUP(AH1252,'DON GIA'!$M$1:$P$9,4,0),"")</f>
        <v/>
      </c>
      <c r="AL1252" s="459" t="str">
        <f t="shared" si="241"/>
        <v/>
      </c>
      <c r="AM1252" s="453"/>
      <c r="AN1252" s="456"/>
      <c r="AO1252" s="449" t="str">
        <f t="shared" si="234"/>
        <v/>
      </c>
      <c r="AP1252" s="456"/>
      <c r="AQ1252" s="462"/>
    </row>
    <row r="1253" spans="1:43" ht="31.5" outlineLevel="2">
      <c r="A1253" s="455" t="e">
        <f>IF(C1252&lt;&gt;"",$C$8:C1252,A1252)</f>
        <v>#VALUE!</v>
      </c>
      <c r="B1253" s="443" t="str">
        <f>IF(C1253&lt;&gt;"",COUNTA($C$8:C1253),"")</f>
        <v/>
      </c>
      <c r="C1253" s="443"/>
      <c r="D1253" s="452"/>
      <c r="E1253" s="453"/>
      <c r="F1253" s="453"/>
      <c r="G1253" s="453"/>
      <c r="H1253" s="453"/>
      <c r="I1253" s="453"/>
      <c r="J1253" s="453"/>
      <c r="K1253" s="456"/>
      <c r="L1253" s="457"/>
      <c r="M1253" s="458" t="str">
        <f>IF(K1253&lt;&gt;"",VLOOKUP(K1253,'DON GIA'!$S$1:$U$19,3,0),"")</f>
        <v/>
      </c>
      <c r="N1253" s="458" t="str">
        <f>IF(K1253&lt;&gt;"",VLOOKUP(K1253,'DON GIA'!$S$1:$V$19,4,0),"")</f>
        <v/>
      </c>
      <c r="O1253" s="458" t="str">
        <f t="shared" si="237"/>
        <v/>
      </c>
      <c r="P1253" s="458" t="str">
        <f t="shared" si="238"/>
        <v/>
      </c>
      <c r="Q1253" s="452" t="s">
        <v>482</v>
      </c>
      <c r="R1253" s="453" t="s">
        <v>27</v>
      </c>
      <c r="S1253" s="453">
        <v>5</v>
      </c>
      <c r="T1253" s="459">
        <f>IF(Q1253&lt;&gt;"",VLOOKUP(Q1253,'DON GIA'!$H$1:$K$103,4,0),"")</f>
        <v>10000</v>
      </c>
      <c r="U1253" s="459">
        <f t="shared" si="239"/>
        <v>50000</v>
      </c>
      <c r="V1253" s="456" t="s">
        <v>35</v>
      </c>
      <c r="W1253" s="453"/>
      <c r="X1253" s="460"/>
      <c r="Y1253" s="461"/>
      <c r="Z1253" s="459" t="str">
        <f>IF(V1253&lt;&gt;"",VLOOKUP(V1253,'DON GIA'!$A$1:$D$346,4,0),"")</f>
        <v/>
      </c>
      <c r="AA1253" s="459" t="str">
        <f t="shared" si="240"/>
        <v/>
      </c>
      <c r="AB1253" s="452"/>
      <c r="AC1253" s="452"/>
      <c r="AD1253" s="452"/>
      <c r="AE1253" s="452"/>
      <c r="AF1253" s="452"/>
      <c r="AG1253" s="453"/>
      <c r="AH1253" s="452"/>
      <c r="AI1253" s="452"/>
      <c r="AJ1253" s="452"/>
      <c r="AK1253" s="459" t="str">
        <f>IF(AH1253&lt;&gt;"",VLOOKUP(AH1253,'DON GIA'!$M$1:$P$9,4,0),"")</f>
        <v/>
      </c>
      <c r="AL1253" s="459" t="str">
        <f t="shared" si="241"/>
        <v/>
      </c>
      <c r="AM1253" s="453"/>
      <c r="AN1253" s="456"/>
      <c r="AO1253" s="449" t="str">
        <f t="shared" si="234"/>
        <v/>
      </c>
      <c r="AP1253" s="456"/>
      <c r="AQ1253" s="462"/>
    </row>
    <row r="1254" spans="1:43" ht="31.5" outlineLevel="2">
      <c r="A1254" s="455" t="e">
        <f>IF(C1253&lt;&gt;"",$C$8:C1253,A1253)</f>
        <v>#VALUE!</v>
      </c>
      <c r="B1254" s="443" t="str">
        <f>IF(C1254&lt;&gt;"",COUNTA($C$8:C1254),"")</f>
        <v/>
      </c>
      <c r="C1254" s="443"/>
      <c r="D1254" s="452"/>
      <c r="E1254" s="453"/>
      <c r="F1254" s="453"/>
      <c r="G1254" s="453"/>
      <c r="H1254" s="453"/>
      <c r="I1254" s="453"/>
      <c r="J1254" s="453"/>
      <c r="K1254" s="456"/>
      <c r="L1254" s="457"/>
      <c r="M1254" s="458" t="str">
        <f>IF(K1254&lt;&gt;"",VLOOKUP(K1254,'DON GIA'!$S$1:$U$19,3,0),"")</f>
        <v/>
      </c>
      <c r="N1254" s="458" t="str">
        <f>IF(K1254&lt;&gt;"",VLOOKUP(K1254,'DON GIA'!$S$1:$V$19,4,0),"")</f>
        <v/>
      </c>
      <c r="O1254" s="458" t="str">
        <f t="shared" si="237"/>
        <v/>
      </c>
      <c r="P1254" s="458" t="str">
        <f t="shared" si="238"/>
        <v/>
      </c>
      <c r="Q1254" s="452" t="s">
        <v>125</v>
      </c>
      <c r="R1254" s="453" t="s">
        <v>44</v>
      </c>
      <c r="S1254" s="453">
        <v>1</v>
      </c>
      <c r="T1254" s="459">
        <f>IF(Q1254&lt;&gt;"",VLOOKUP(Q1254,'DON GIA'!$H$1:$K$103,4,0),"")</f>
        <v>758000</v>
      </c>
      <c r="U1254" s="459">
        <f t="shared" si="239"/>
        <v>758000</v>
      </c>
      <c r="V1254" s="456" t="s">
        <v>35</v>
      </c>
      <c r="W1254" s="453"/>
      <c r="X1254" s="460"/>
      <c r="Y1254" s="461"/>
      <c r="Z1254" s="459" t="str">
        <f>IF(V1254&lt;&gt;"",VLOOKUP(V1254,'DON GIA'!$A$1:$D$346,4,0),"")</f>
        <v/>
      </c>
      <c r="AA1254" s="459" t="str">
        <f t="shared" si="240"/>
        <v/>
      </c>
      <c r="AB1254" s="452"/>
      <c r="AC1254" s="452"/>
      <c r="AD1254" s="452"/>
      <c r="AE1254" s="452"/>
      <c r="AF1254" s="452"/>
      <c r="AG1254" s="453"/>
      <c r="AH1254" s="452"/>
      <c r="AI1254" s="452"/>
      <c r="AJ1254" s="452"/>
      <c r="AK1254" s="459" t="str">
        <f>IF(AH1254&lt;&gt;"",VLOOKUP(AH1254,'DON GIA'!$M$1:$P$9,4,0),"")</f>
        <v/>
      </c>
      <c r="AL1254" s="459" t="str">
        <f t="shared" si="241"/>
        <v/>
      </c>
      <c r="AM1254" s="453"/>
      <c r="AN1254" s="456"/>
      <c r="AO1254" s="449" t="str">
        <f t="shared" si="234"/>
        <v/>
      </c>
      <c r="AP1254" s="456"/>
      <c r="AQ1254" s="462"/>
    </row>
    <row r="1255" spans="1:43" ht="31.5" outlineLevel="2">
      <c r="A1255" s="455" t="e">
        <f>IF(C1254&lt;&gt;"",$C$8:C1254,A1254)</f>
        <v>#VALUE!</v>
      </c>
      <c r="B1255" s="443" t="str">
        <f>IF(C1255&lt;&gt;"",COUNTA($C$8:C1255),"")</f>
        <v/>
      </c>
      <c r="C1255" s="443"/>
      <c r="D1255" s="452"/>
      <c r="E1255" s="453"/>
      <c r="F1255" s="453"/>
      <c r="G1255" s="453"/>
      <c r="H1255" s="453"/>
      <c r="I1255" s="453"/>
      <c r="J1255" s="453"/>
      <c r="K1255" s="456"/>
      <c r="L1255" s="457"/>
      <c r="M1255" s="458" t="str">
        <f>IF(K1255&lt;&gt;"",VLOOKUP(K1255,'DON GIA'!$S$1:$U$19,3,0),"")</f>
        <v/>
      </c>
      <c r="N1255" s="458" t="str">
        <f>IF(K1255&lt;&gt;"",VLOOKUP(K1255,'DON GIA'!$S$1:$V$19,4,0),"")</f>
        <v/>
      </c>
      <c r="O1255" s="458" t="str">
        <f t="shared" si="237"/>
        <v/>
      </c>
      <c r="P1255" s="458" t="str">
        <f t="shared" si="238"/>
        <v/>
      </c>
      <c r="Q1255" s="452" t="s">
        <v>46</v>
      </c>
      <c r="R1255" s="453" t="s">
        <v>44</v>
      </c>
      <c r="S1255" s="453">
        <v>1</v>
      </c>
      <c r="T1255" s="459">
        <f>IF(Q1255&lt;&gt;"",VLOOKUP(Q1255,'DON GIA'!$H$1:$K$103,4,0),"")</f>
        <v>758000</v>
      </c>
      <c r="U1255" s="459">
        <f t="shared" si="239"/>
        <v>758000</v>
      </c>
      <c r="V1255" s="456" t="s">
        <v>35</v>
      </c>
      <c r="W1255" s="453"/>
      <c r="X1255" s="460"/>
      <c r="Y1255" s="461"/>
      <c r="Z1255" s="459" t="str">
        <f>IF(V1255&lt;&gt;"",VLOOKUP(V1255,'DON GIA'!$A$1:$D$346,4,0),"")</f>
        <v/>
      </c>
      <c r="AA1255" s="459" t="str">
        <f t="shared" si="240"/>
        <v/>
      </c>
      <c r="AB1255" s="452"/>
      <c r="AC1255" s="452"/>
      <c r="AD1255" s="452"/>
      <c r="AE1255" s="452"/>
      <c r="AF1255" s="452"/>
      <c r="AG1255" s="453"/>
      <c r="AH1255" s="452"/>
      <c r="AI1255" s="452"/>
      <c r="AJ1255" s="452"/>
      <c r="AK1255" s="459" t="str">
        <f>IF(AH1255&lt;&gt;"",VLOOKUP(AH1255,'DON GIA'!$M$1:$P$9,4,0),"")</f>
        <v/>
      </c>
      <c r="AL1255" s="459" t="str">
        <f t="shared" si="241"/>
        <v/>
      </c>
      <c r="AM1255" s="453"/>
      <c r="AN1255" s="456"/>
      <c r="AO1255" s="449" t="str">
        <f t="shared" si="234"/>
        <v/>
      </c>
      <c r="AP1255" s="456"/>
      <c r="AQ1255" s="462"/>
    </row>
    <row r="1256" spans="1:43" ht="94.5" outlineLevel="2">
      <c r="A1256" s="455" t="e">
        <f>IF(C1255&lt;&gt;"",$C$8:C1255,A1255)</f>
        <v>#VALUE!</v>
      </c>
      <c r="B1256" s="443" t="str">
        <f>IF(C1256&lt;&gt;"",COUNTA($C$8:C1256),"")</f>
        <v/>
      </c>
      <c r="C1256" s="443"/>
      <c r="D1256" s="452"/>
      <c r="E1256" s="453"/>
      <c r="F1256" s="453"/>
      <c r="G1256" s="453"/>
      <c r="H1256" s="453"/>
      <c r="I1256" s="453"/>
      <c r="J1256" s="453"/>
      <c r="K1256" s="456"/>
      <c r="L1256" s="457"/>
      <c r="M1256" s="458" t="str">
        <f>IF(K1256&lt;&gt;"",VLOOKUP(K1256,'DON GIA'!$S$1:$U$19,3,0),"")</f>
        <v/>
      </c>
      <c r="N1256" s="458" t="str">
        <f>IF(K1256&lt;&gt;"",VLOOKUP(K1256,'DON GIA'!$S$1:$V$19,4,0),"")</f>
        <v/>
      </c>
      <c r="O1256" s="458" t="str">
        <f t="shared" si="237"/>
        <v/>
      </c>
      <c r="P1256" s="458" t="str">
        <f t="shared" si="238"/>
        <v/>
      </c>
      <c r="Q1256" s="452" t="s">
        <v>135</v>
      </c>
      <c r="R1256" s="453" t="s">
        <v>44</v>
      </c>
      <c r="S1256" s="453">
        <v>1</v>
      </c>
      <c r="T1256" s="459" t="e">
        <f>IF(Q1256&lt;&gt;"",VLOOKUP(Q1256,'DON GIA'!$H$1:$K$103,4,0),"")</f>
        <v>#N/A</v>
      </c>
      <c r="U1256" s="459" t="str">
        <f t="shared" si="239"/>
        <v/>
      </c>
      <c r="V1256" s="456" t="s">
        <v>35</v>
      </c>
      <c r="W1256" s="453"/>
      <c r="X1256" s="460"/>
      <c r="Y1256" s="461"/>
      <c r="Z1256" s="459" t="str">
        <f>IF(V1256&lt;&gt;"",VLOOKUP(V1256,'DON GIA'!$A$1:$D$346,4,0),"")</f>
        <v/>
      </c>
      <c r="AA1256" s="459" t="str">
        <f t="shared" si="240"/>
        <v/>
      </c>
      <c r="AB1256" s="452"/>
      <c r="AC1256" s="452"/>
      <c r="AD1256" s="452"/>
      <c r="AE1256" s="452"/>
      <c r="AF1256" s="452"/>
      <c r="AG1256" s="453"/>
      <c r="AH1256" s="452"/>
      <c r="AI1256" s="452"/>
      <c r="AJ1256" s="452"/>
      <c r="AK1256" s="459" t="str">
        <f>IF(AH1256&lt;&gt;"",VLOOKUP(AH1256,'DON GIA'!$M$1:$P$9,4,0),"")</f>
        <v/>
      </c>
      <c r="AL1256" s="459" t="str">
        <f t="shared" si="241"/>
        <v/>
      </c>
      <c r="AM1256" s="453"/>
      <c r="AN1256" s="456"/>
      <c r="AO1256" s="449" t="str">
        <f t="shared" si="234"/>
        <v/>
      </c>
      <c r="AP1256" s="456"/>
      <c r="AQ1256" s="462"/>
    </row>
    <row r="1257" spans="1:43" ht="94.5" outlineLevel="2">
      <c r="A1257" s="455" t="e">
        <f>IF(C1256&lt;&gt;"",$C$8:C1256,A1256)</f>
        <v>#VALUE!</v>
      </c>
      <c r="B1257" s="443" t="str">
        <f>IF(C1257&lt;&gt;"",COUNTA($C$8:C1257),"")</f>
        <v/>
      </c>
      <c r="C1257" s="443"/>
      <c r="D1257" s="452"/>
      <c r="E1257" s="453"/>
      <c r="F1257" s="453"/>
      <c r="G1257" s="453"/>
      <c r="H1257" s="453"/>
      <c r="I1257" s="453"/>
      <c r="J1257" s="453"/>
      <c r="K1257" s="456"/>
      <c r="L1257" s="457"/>
      <c r="M1257" s="458" t="str">
        <f>IF(K1257&lt;&gt;"",VLOOKUP(K1257,'DON GIA'!$S$1:$U$19,3,0),"")</f>
        <v/>
      </c>
      <c r="N1257" s="458" t="str">
        <f>IF(K1257&lt;&gt;"",VLOOKUP(K1257,'DON GIA'!$S$1:$V$19,4,0),"")</f>
        <v/>
      </c>
      <c r="O1257" s="458" t="str">
        <f t="shared" si="237"/>
        <v/>
      </c>
      <c r="P1257" s="458" t="str">
        <f t="shared" si="238"/>
        <v/>
      </c>
      <c r="Q1257" s="452" t="s">
        <v>203</v>
      </c>
      <c r="R1257" s="453" t="s">
        <v>44</v>
      </c>
      <c r="S1257" s="453">
        <v>1</v>
      </c>
      <c r="T1257" s="459" t="e">
        <f>IF(Q1257&lt;&gt;"",VLOOKUP(Q1257,'DON GIA'!$H$1:$K$103,4,0),"")</f>
        <v>#N/A</v>
      </c>
      <c r="U1257" s="459" t="str">
        <f t="shared" si="239"/>
        <v/>
      </c>
      <c r="V1257" s="456" t="s">
        <v>35</v>
      </c>
      <c r="W1257" s="453"/>
      <c r="X1257" s="460"/>
      <c r="Y1257" s="461"/>
      <c r="Z1257" s="459" t="str">
        <f>IF(V1257&lt;&gt;"",VLOOKUP(V1257,'DON GIA'!$A$1:$D$346,4,0),"")</f>
        <v/>
      </c>
      <c r="AA1257" s="459" t="str">
        <f t="shared" si="240"/>
        <v/>
      </c>
      <c r="AB1257" s="452"/>
      <c r="AC1257" s="452"/>
      <c r="AD1257" s="452"/>
      <c r="AE1257" s="452"/>
      <c r="AF1257" s="452"/>
      <c r="AG1257" s="453"/>
      <c r="AH1257" s="452"/>
      <c r="AI1257" s="452"/>
      <c r="AJ1257" s="452"/>
      <c r="AK1257" s="459" t="str">
        <f>IF(AH1257&lt;&gt;"",VLOOKUP(AH1257,'DON GIA'!$M$1:$P$9,4,0),"")</f>
        <v/>
      </c>
      <c r="AL1257" s="459" t="str">
        <f t="shared" si="241"/>
        <v/>
      </c>
      <c r="AM1257" s="453"/>
      <c r="AN1257" s="456"/>
      <c r="AO1257" s="449" t="str">
        <f t="shared" si="234"/>
        <v/>
      </c>
      <c r="AP1257" s="456"/>
      <c r="AQ1257" s="462"/>
    </row>
    <row r="1258" spans="1:43" ht="94.5" outlineLevel="2">
      <c r="A1258" s="455" t="e">
        <f>IF(C1257&lt;&gt;"",$C$8:C1257,A1257)</f>
        <v>#VALUE!</v>
      </c>
      <c r="B1258" s="443" t="str">
        <f>IF(C1258&lt;&gt;"",COUNTA($C$8:C1258),"")</f>
        <v/>
      </c>
      <c r="C1258" s="443"/>
      <c r="D1258" s="452"/>
      <c r="E1258" s="453"/>
      <c r="F1258" s="453"/>
      <c r="G1258" s="453"/>
      <c r="H1258" s="453"/>
      <c r="I1258" s="453"/>
      <c r="J1258" s="453"/>
      <c r="K1258" s="456"/>
      <c r="L1258" s="457"/>
      <c r="M1258" s="458" t="str">
        <f>IF(K1258&lt;&gt;"",VLOOKUP(K1258,'DON GIA'!$S$1:$U$19,3,0),"")</f>
        <v/>
      </c>
      <c r="N1258" s="458" t="str">
        <f>IF(K1258&lt;&gt;"",VLOOKUP(K1258,'DON GIA'!$S$1:$V$19,4,0),"")</f>
        <v/>
      </c>
      <c r="O1258" s="458" t="str">
        <f t="shared" si="237"/>
        <v/>
      </c>
      <c r="P1258" s="458" t="str">
        <f t="shared" si="238"/>
        <v/>
      </c>
      <c r="Q1258" s="452" t="s">
        <v>215</v>
      </c>
      <c r="R1258" s="453" t="s">
        <v>44</v>
      </c>
      <c r="S1258" s="453">
        <v>3</v>
      </c>
      <c r="T1258" s="459" t="e">
        <f>IF(Q1258&lt;&gt;"",VLOOKUP(Q1258,'DON GIA'!$H$1:$K$103,4,0),"")</f>
        <v>#N/A</v>
      </c>
      <c r="U1258" s="459" t="str">
        <f t="shared" si="239"/>
        <v/>
      </c>
      <c r="V1258" s="456" t="s">
        <v>35</v>
      </c>
      <c r="W1258" s="453"/>
      <c r="X1258" s="460"/>
      <c r="Y1258" s="461"/>
      <c r="Z1258" s="459" t="str">
        <f>IF(V1258&lt;&gt;"",VLOOKUP(V1258,'DON GIA'!$A$1:$D$346,4,0),"")</f>
        <v/>
      </c>
      <c r="AA1258" s="459" t="str">
        <f t="shared" si="240"/>
        <v/>
      </c>
      <c r="AB1258" s="452"/>
      <c r="AC1258" s="452"/>
      <c r="AD1258" s="452"/>
      <c r="AE1258" s="452"/>
      <c r="AF1258" s="452"/>
      <c r="AG1258" s="453"/>
      <c r="AH1258" s="452"/>
      <c r="AI1258" s="452"/>
      <c r="AJ1258" s="452"/>
      <c r="AK1258" s="459" t="str">
        <f>IF(AH1258&lt;&gt;"",VLOOKUP(AH1258,'DON GIA'!$M$1:$P$9,4,0),"")</f>
        <v/>
      </c>
      <c r="AL1258" s="459" t="str">
        <f t="shared" si="241"/>
        <v/>
      </c>
      <c r="AM1258" s="453"/>
      <c r="AN1258" s="456"/>
      <c r="AO1258" s="449" t="str">
        <f t="shared" si="234"/>
        <v/>
      </c>
      <c r="AP1258" s="456"/>
      <c r="AQ1258" s="462"/>
    </row>
    <row r="1259" spans="1:43" ht="94.5" outlineLevel="2">
      <c r="A1259" s="455" t="e">
        <f>IF(C1258&lt;&gt;"",$C$8:C1258,A1258)</f>
        <v>#VALUE!</v>
      </c>
      <c r="B1259" s="443" t="str">
        <f>IF(C1259&lt;&gt;"",COUNTA($C$8:C1259),"")</f>
        <v/>
      </c>
      <c r="C1259" s="443"/>
      <c r="D1259" s="452"/>
      <c r="E1259" s="453"/>
      <c r="F1259" s="453"/>
      <c r="G1259" s="453"/>
      <c r="H1259" s="453"/>
      <c r="I1259" s="453"/>
      <c r="J1259" s="453"/>
      <c r="K1259" s="456"/>
      <c r="L1259" s="457"/>
      <c r="M1259" s="458" t="str">
        <f>IF(K1259&lt;&gt;"",VLOOKUP(K1259,'DON GIA'!$S$1:$U$19,3,0),"")</f>
        <v/>
      </c>
      <c r="N1259" s="458" t="str">
        <f>IF(K1259&lt;&gt;"",VLOOKUP(K1259,'DON GIA'!$S$1:$V$19,4,0),"")</f>
        <v/>
      </c>
      <c r="O1259" s="458" t="str">
        <f t="shared" si="237"/>
        <v/>
      </c>
      <c r="P1259" s="458" t="str">
        <f t="shared" si="238"/>
        <v/>
      </c>
      <c r="Q1259" s="452" t="s">
        <v>216</v>
      </c>
      <c r="R1259" s="453" t="s">
        <v>44</v>
      </c>
      <c r="S1259" s="453">
        <v>9</v>
      </c>
      <c r="T1259" s="459" t="e">
        <f>IF(Q1259&lt;&gt;"",VLOOKUP(Q1259,'DON GIA'!$H$1:$K$103,4,0),"")</f>
        <v>#N/A</v>
      </c>
      <c r="U1259" s="459" t="str">
        <f t="shared" si="239"/>
        <v/>
      </c>
      <c r="V1259" s="456" t="s">
        <v>35</v>
      </c>
      <c r="W1259" s="453"/>
      <c r="X1259" s="460"/>
      <c r="Y1259" s="461"/>
      <c r="Z1259" s="459" t="str">
        <f>IF(V1259&lt;&gt;"",VLOOKUP(V1259,'DON GIA'!$A$1:$D$346,4,0),"")</f>
        <v/>
      </c>
      <c r="AA1259" s="459" t="str">
        <f t="shared" si="240"/>
        <v/>
      </c>
      <c r="AB1259" s="452"/>
      <c r="AC1259" s="452"/>
      <c r="AD1259" s="452"/>
      <c r="AE1259" s="452"/>
      <c r="AF1259" s="452"/>
      <c r="AG1259" s="453"/>
      <c r="AH1259" s="452"/>
      <c r="AI1259" s="452"/>
      <c r="AJ1259" s="452"/>
      <c r="AK1259" s="459" t="str">
        <f>IF(AH1259&lt;&gt;"",VLOOKUP(AH1259,'DON GIA'!$M$1:$P$9,4,0),"")</f>
        <v/>
      </c>
      <c r="AL1259" s="459" t="str">
        <f t="shared" si="241"/>
        <v/>
      </c>
      <c r="AM1259" s="453"/>
      <c r="AN1259" s="456"/>
      <c r="AO1259" s="449" t="str">
        <f t="shared" si="234"/>
        <v/>
      </c>
      <c r="AP1259" s="456"/>
      <c r="AQ1259" s="462"/>
    </row>
    <row r="1260" spans="1:43" ht="31.5" outlineLevel="2">
      <c r="A1260" s="455" t="e">
        <f>IF(C1259&lt;&gt;"",$C$8:C1259,A1259)</f>
        <v>#VALUE!</v>
      </c>
      <c r="B1260" s="443" t="str">
        <f>IF(C1260&lt;&gt;"",COUNTA($C$8:C1260),"")</f>
        <v/>
      </c>
      <c r="C1260" s="443"/>
      <c r="D1260" s="452"/>
      <c r="E1260" s="453"/>
      <c r="F1260" s="453"/>
      <c r="G1260" s="453"/>
      <c r="H1260" s="453"/>
      <c r="I1260" s="453"/>
      <c r="J1260" s="453"/>
      <c r="K1260" s="456"/>
      <c r="L1260" s="457"/>
      <c r="M1260" s="458" t="str">
        <f>IF(K1260&lt;&gt;"",VLOOKUP(K1260,'DON GIA'!$S$1:$U$19,3,0),"")</f>
        <v/>
      </c>
      <c r="N1260" s="458" t="str">
        <f>IF(K1260&lt;&gt;"",VLOOKUP(K1260,'DON GIA'!$S$1:$V$19,4,0),"")</f>
        <v/>
      </c>
      <c r="O1260" s="458" t="str">
        <f t="shared" si="237"/>
        <v/>
      </c>
      <c r="P1260" s="458" t="str">
        <f t="shared" si="238"/>
        <v/>
      </c>
      <c r="Q1260" s="452" t="s">
        <v>311</v>
      </c>
      <c r="R1260" s="453" t="s">
        <v>44</v>
      </c>
      <c r="S1260" s="453">
        <v>2</v>
      </c>
      <c r="T1260" s="459">
        <f>IF(Q1260&lt;&gt;"",VLOOKUP(Q1260,'DON GIA'!$H$1:$K$103,4,0),"")</f>
        <v>1068000</v>
      </c>
      <c r="U1260" s="459">
        <f t="shared" si="239"/>
        <v>2136000</v>
      </c>
      <c r="V1260" s="456" t="s">
        <v>35</v>
      </c>
      <c r="W1260" s="453"/>
      <c r="X1260" s="460"/>
      <c r="Y1260" s="461"/>
      <c r="Z1260" s="459" t="str">
        <f>IF(V1260&lt;&gt;"",VLOOKUP(V1260,'DON GIA'!$A$1:$D$346,4,0),"")</f>
        <v/>
      </c>
      <c r="AA1260" s="459" t="str">
        <f t="shared" si="240"/>
        <v/>
      </c>
      <c r="AB1260" s="452"/>
      <c r="AC1260" s="452"/>
      <c r="AD1260" s="452"/>
      <c r="AE1260" s="452"/>
      <c r="AF1260" s="452"/>
      <c r="AG1260" s="453"/>
      <c r="AH1260" s="452"/>
      <c r="AI1260" s="452"/>
      <c r="AJ1260" s="452"/>
      <c r="AK1260" s="459" t="str">
        <f>IF(AH1260&lt;&gt;"",VLOOKUP(AH1260,'DON GIA'!$M$1:$P$9,4,0),"")</f>
        <v/>
      </c>
      <c r="AL1260" s="459" t="str">
        <f t="shared" si="241"/>
        <v/>
      </c>
      <c r="AM1260" s="453"/>
      <c r="AN1260" s="456"/>
      <c r="AO1260" s="449" t="str">
        <f t="shared" si="234"/>
        <v/>
      </c>
      <c r="AP1260" s="456"/>
      <c r="AQ1260" s="462"/>
    </row>
    <row r="1261" spans="1:43" ht="31.5" outlineLevel="2">
      <c r="A1261" s="455" t="e">
        <f>IF(C1260&lt;&gt;"",$C$8:C1260,A1260)</f>
        <v>#VALUE!</v>
      </c>
      <c r="B1261" s="443" t="str">
        <f>IF(C1261&lt;&gt;"",COUNTA($C$8:C1261),"")</f>
        <v/>
      </c>
      <c r="C1261" s="443"/>
      <c r="D1261" s="452"/>
      <c r="E1261" s="453"/>
      <c r="F1261" s="453"/>
      <c r="G1261" s="453"/>
      <c r="H1261" s="453"/>
      <c r="I1261" s="453"/>
      <c r="J1261" s="453"/>
      <c r="K1261" s="456"/>
      <c r="L1261" s="457"/>
      <c r="M1261" s="458" t="str">
        <f>IF(K1261&lt;&gt;"",VLOOKUP(K1261,'DON GIA'!$S$1:$U$19,3,0),"")</f>
        <v/>
      </c>
      <c r="N1261" s="458" t="str">
        <f>IF(K1261&lt;&gt;"",VLOOKUP(K1261,'DON GIA'!$S$1:$V$19,4,0),"")</f>
        <v/>
      </c>
      <c r="O1261" s="458" t="str">
        <f t="shared" si="237"/>
        <v/>
      </c>
      <c r="P1261" s="458" t="str">
        <f t="shared" si="238"/>
        <v/>
      </c>
      <c r="Q1261" s="452" t="s">
        <v>483</v>
      </c>
      <c r="R1261" s="453" t="s">
        <v>44</v>
      </c>
      <c r="S1261" s="453">
        <v>1</v>
      </c>
      <c r="T1261" s="459">
        <f>IF(Q1261&lt;&gt;"",VLOOKUP(Q1261,'DON GIA'!$H$1:$K$103,4,0),"")</f>
        <v>679000</v>
      </c>
      <c r="U1261" s="459">
        <f t="shared" si="239"/>
        <v>679000</v>
      </c>
      <c r="V1261" s="456" t="s">
        <v>35</v>
      </c>
      <c r="W1261" s="453"/>
      <c r="X1261" s="460"/>
      <c r="Y1261" s="461"/>
      <c r="Z1261" s="459" t="str">
        <f>IF(V1261&lt;&gt;"",VLOOKUP(V1261,'DON GIA'!$A$1:$D$346,4,0),"")</f>
        <v/>
      </c>
      <c r="AA1261" s="459" t="str">
        <f t="shared" si="240"/>
        <v/>
      </c>
      <c r="AB1261" s="452"/>
      <c r="AC1261" s="452"/>
      <c r="AD1261" s="452"/>
      <c r="AE1261" s="452"/>
      <c r="AF1261" s="452"/>
      <c r="AG1261" s="453"/>
      <c r="AH1261" s="452"/>
      <c r="AI1261" s="452"/>
      <c r="AJ1261" s="452"/>
      <c r="AK1261" s="459" t="str">
        <f>IF(AH1261&lt;&gt;"",VLOOKUP(AH1261,'DON GIA'!$M$1:$P$9,4,0),"")</f>
        <v/>
      </c>
      <c r="AL1261" s="459" t="str">
        <f t="shared" si="241"/>
        <v/>
      </c>
      <c r="AM1261" s="453"/>
      <c r="AN1261" s="456"/>
      <c r="AO1261" s="449" t="str">
        <f t="shared" si="234"/>
        <v/>
      </c>
      <c r="AP1261" s="456"/>
      <c r="AQ1261" s="462"/>
    </row>
    <row r="1262" spans="1:43" ht="31.5" outlineLevel="2">
      <c r="A1262" s="455" t="e">
        <f>IF(C1261&lt;&gt;"",$C$8:C1261,A1261)</f>
        <v>#VALUE!</v>
      </c>
      <c r="B1262" s="443" t="str">
        <f>IF(C1262&lt;&gt;"",COUNTA($C$8:C1262),"")</f>
        <v/>
      </c>
      <c r="C1262" s="443"/>
      <c r="D1262" s="452"/>
      <c r="E1262" s="453"/>
      <c r="F1262" s="453"/>
      <c r="G1262" s="453"/>
      <c r="H1262" s="453"/>
      <c r="I1262" s="453"/>
      <c r="J1262" s="453"/>
      <c r="K1262" s="456"/>
      <c r="L1262" s="457"/>
      <c r="M1262" s="458" t="str">
        <f>IF(K1262&lt;&gt;"",VLOOKUP(K1262,'DON GIA'!$S$1:$U$19,3,0),"")</f>
        <v/>
      </c>
      <c r="N1262" s="458" t="str">
        <f>IF(K1262&lt;&gt;"",VLOOKUP(K1262,'DON GIA'!$S$1:$V$19,4,0),"")</f>
        <v/>
      </c>
      <c r="O1262" s="458" t="str">
        <f t="shared" si="237"/>
        <v/>
      </c>
      <c r="P1262" s="458" t="str">
        <f t="shared" si="238"/>
        <v/>
      </c>
      <c r="Q1262" s="452" t="s">
        <v>474</v>
      </c>
      <c r="R1262" s="453" t="s">
        <v>44</v>
      </c>
      <c r="S1262" s="453">
        <v>1</v>
      </c>
      <c r="T1262" s="459">
        <f>IF(Q1262&lt;&gt;"",VLOOKUP(Q1262,'DON GIA'!$H$1:$K$103,4,0),"")</f>
        <v>308000</v>
      </c>
      <c r="U1262" s="459">
        <f t="shared" si="239"/>
        <v>308000</v>
      </c>
      <c r="V1262" s="456" t="s">
        <v>35</v>
      </c>
      <c r="W1262" s="453"/>
      <c r="X1262" s="460"/>
      <c r="Y1262" s="461"/>
      <c r="Z1262" s="459" t="str">
        <f>IF(V1262&lt;&gt;"",VLOOKUP(V1262,'DON GIA'!$A$1:$D$346,4,0),"")</f>
        <v/>
      </c>
      <c r="AA1262" s="459" t="str">
        <f t="shared" si="240"/>
        <v/>
      </c>
      <c r="AB1262" s="452"/>
      <c r="AC1262" s="452"/>
      <c r="AD1262" s="452"/>
      <c r="AE1262" s="452"/>
      <c r="AF1262" s="452"/>
      <c r="AG1262" s="453"/>
      <c r="AH1262" s="452"/>
      <c r="AI1262" s="452"/>
      <c r="AJ1262" s="452"/>
      <c r="AK1262" s="459" t="str">
        <f>IF(AH1262&lt;&gt;"",VLOOKUP(AH1262,'DON GIA'!$M$1:$P$9,4,0),"")</f>
        <v/>
      </c>
      <c r="AL1262" s="459" t="str">
        <f t="shared" si="241"/>
        <v/>
      </c>
      <c r="AM1262" s="453"/>
      <c r="AN1262" s="456"/>
      <c r="AO1262" s="449" t="str">
        <f t="shared" si="234"/>
        <v/>
      </c>
      <c r="AP1262" s="456"/>
      <c r="AQ1262" s="462"/>
    </row>
    <row r="1263" spans="1:43" ht="31.5" outlineLevel="2">
      <c r="A1263" s="455" t="e">
        <f>IF(C1262&lt;&gt;"",$C$8:C1262,A1262)</f>
        <v>#VALUE!</v>
      </c>
      <c r="B1263" s="443" t="str">
        <f>IF(C1263&lt;&gt;"",COUNTA($C$8:C1263),"")</f>
        <v/>
      </c>
      <c r="C1263" s="443"/>
      <c r="D1263" s="444"/>
      <c r="E1263" s="453"/>
      <c r="F1263" s="453"/>
      <c r="G1263" s="453"/>
      <c r="H1263" s="453"/>
      <c r="I1263" s="453"/>
      <c r="J1263" s="453"/>
      <c r="K1263" s="456"/>
      <c r="L1263" s="457"/>
      <c r="M1263" s="458" t="str">
        <f>IF(K1263&lt;&gt;"",VLOOKUP(K1263,'DON GIA'!$S$1:$U$19,3,0),"")</f>
        <v/>
      </c>
      <c r="N1263" s="458" t="str">
        <f>IF(K1263&lt;&gt;"",VLOOKUP(K1263,'DON GIA'!$S$1:$V$19,4,0),"")</f>
        <v/>
      </c>
      <c r="O1263" s="458" t="str">
        <f t="shared" si="237"/>
        <v/>
      </c>
      <c r="P1263" s="458" t="str">
        <f t="shared" si="238"/>
        <v/>
      </c>
      <c r="Q1263" s="452" t="s">
        <v>35</v>
      </c>
      <c r="R1263" s="453"/>
      <c r="S1263" s="453"/>
      <c r="T1263" s="459" t="str">
        <f>IF(Q1263&lt;&gt;"",VLOOKUP(Q1263,'DON GIA'!$H$1:$K$103,4,0),"")</f>
        <v/>
      </c>
      <c r="U1263" s="459" t="str">
        <f t="shared" si="239"/>
        <v/>
      </c>
      <c r="V1263" s="456" t="s">
        <v>35</v>
      </c>
      <c r="W1263" s="453"/>
      <c r="X1263" s="460"/>
      <c r="Y1263" s="461"/>
      <c r="Z1263" s="459" t="str">
        <f>IF(V1263&lt;&gt;"",VLOOKUP(V1263,'DON GIA'!$A$1:$D$346,4,0),"")</f>
        <v/>
      </c>
      <c r="AA1263" s="459" t="str">
        <f t="shared" si="240"/>
        <v/>
      </c>
      <c r="AB1263" s="452"/>
      <c r="AC1263" s="452"/>
      <c r="AD1263" s="452"/>
      <c r="AE1263" s="452"/>
      <c r="AF1263" s="452"/>
      <c r="AG1263" s="453"/>
      <c r="AH1263" s="452"/>
      <c r="AI1263" s="452"/>
      <c r="AJ1263" s="452"/>
      <c r="AK1263" s="459" t="str">
        <f>IF(AH1263&lt;&gt;"",VLOOKUP(AH1263,'DON GIA'!$M$1:$P$9,4,0),"")</f>
        <v/>
      </c>
      <c r="AL1263" s="459" t="str">
        <f t="shared" si="241"/>
        <v/>
      </c>
      <c r="AM1263" s="453"/>
      <c r="AN1263" s="456"/>
      <c r="AO1263" s="449" t="str">
        <f t="shared" si="234"/>
        <v/>
      </c>
      <c r="AP1263" s="456"/>
      <c r="AQ1263" s="462"/>
    </row>
    <row r="1264" spans="1:43" ht="31.5" outlineLevel="1">
      <c r="A1264" s="410" t="s">
        <v>775</v>
      </c>
      <c r="B1264" s="443">
        <f>IF(C1264&lt;&gt;"",COUNTA($C$8:C1264),"")</f>
        <v>86</v>
      </c>
      <c r="C1264" s="443">
        <v>478</v>
      </c>
      <c r="D1264" s="444" t="s">
        <v>484</v>
      </c>
      <c r="E1264" s="445"/>
      <c r="F1264" s="445"/>
      <c r="G1264" s="445"/>
      <c r="H1264" s="445"/>
      <c r="I1264" s="445"/>
      <c r="J1264" s="445"/>
      <c r="K1264" s="446"/>
      <c r="L1264" s="447">
        <f>SUBTOTAL(9,L1265:L1282)</f>
        <v>0</v>
      </c>
      <c r="M1264" s="448"/>
      <c r="N1264" s="448"/>
      <c r="O1264" s="448">
        <f>SUBTOTAL(9,O1265:O1282)</f>
        <v>0</v>
      </c>
      <c r="P1264" s="448">
        <f>SUBTOTAL(9,P1265:P1282)</f>
        <v>0</v>
      </c>
      <c r="Q1264" s="444"/>
      <c r="R1264" s="445"/>
      <c r="S1264" s="445">
        <f>SUBTOTAL(9,S1265:S1282)</f>
        <v>0</v>
      </c>
      <c r="T1264" s="449"/>
      <c r="U1264" s="449">
        <f>SUBTOTAL(9,U1265:U1282)</f>
        <v>0</v>
      </c>
      <c r="V1264" s="446"/>
      <c r="W1264" s="445"/>
      <c r="X1264" s="450">
        <f>SUBTOTAL(9,X1265:X1282)</f>
        <v>283.62199999999996</v>
      </c>
      <c r="Y1264" s="451">
        <f>SUBTOTAL(9,Y1265:Y1282)</f>
        <v>63.216000000000001</v>
      </c>
      <c r="Z1264" s="449"/>
      <c r="AA1264" s="449">
        <f>SUBTOTAL(9,AA1265:AA1282)</f>
        <v>462526872.65600008</v>
      </c>
      <c r="AB1264" s="452"/>
      <c r="AC1264" s="452"/>
      <c r="AD1264" s="452"/>
      <c r="AE1264" s="452"/>
      <c r="AF1264" s="452"/>
      <c r="AG1264" s="453"/>
      <c r="AH1264" s="452"/>
      <c r="AI1264" s="444"/>
      <c r="AJ1264" s="444">
        <f>SUBTOTAL(9,AJ1265:AJ1282)</f>
        <v>0</v>
      </c>
      <c r="AK1264" s="449"/>
      <c r="AL1264" s="449">
        <f>SUBTOTAL(9,AL1265:AL1282)</f>
        <v>0</v>
      </c>
      <c r="AM1264" s="445"/>
      <c r="AN1264" s="446">
        <f>SUBTOTAL(9,AN1265:AN1282)</f>
        <v>0</v>
      </c>
      <c r="AO1264" s="449">
        <f t="shared" si="234"/>
        <v>462526872.65600008</v>
      </c>
      <c r="AP1264" s="525"/>
      <c r="AQ1264" s="423"/>
    </row>
    <row r="1265" spans="1:43" ht="162.75" outlineLevel="2">
      <c r="A1265" s="455" t="e">
        <f>IF(C1264&lt;&gt;"",$C$8:C1264,A1263)</f>
        <v>#VALUE!</v>
      </c>
      <c r="B1265" s="443" t="str">
        <f>IF(C1265&lt;&gt;"",COUNTA($C$8:C1265),"")</f>
        <v/>
      </c>
      <c r="C1265" s="443"/>
      <c r="D1265" s="452" t="s">
        <v>485</v>
      </c>
      <c r="E1265" s="453"/>
      <c r="F1265" s="453"/>
      <c r="G1265" s="453"/>
      <c r="H1265" s="453"/>
      <c r="I1265" s="453"/>
      <c r="J1265" s="453"/>
      <c r="K1265" s="456"/>
      <c r="L1265" s="457"/>
      <c r="M1265" s="458" t="str">
        <f>IF(K1265&lt;&gt;"",VLOOKUP(K1265,'DON GIA'!$S$1:$U$19,3,0),"")</f>
        <v/>
      </c>
      <c r="N1265" s="458" t="str">
        <f>IF(K1265&lt;&gt;"",VLOOKUP(K1265,'DON GIA'!$S$1:$V$19,4,0),"")</f>
        <v/>
      </c>
      <c r="O1265" s="458" t="str">
        <f t="shared" si="237"/>
        <v/>
      </c>
      <c r="P1265" s="458" t="str">
        <f t="shared" si="238"/>
        <v/>
      </c>
      <c r="Q1265" s="452" t="s">
        <v>35</v>
      </c>
      <c r="R1265" s="453"/>
      <c r="S1265" s="453"/>
      <c r="T1265" s="459" t="str">
        <f>IF(Q1265&lt;&gt;"",VLOOKUP(Q1265,'DON GIA'!$H$1:$K$103,4,0),"")</f>
        <v/>
      </c>
      <c r="U1265" s="459" t="str">
        <f t="shared" ref="U1265:U1282" si="242">IF(Q1265&lt;&gt;"",IF(ISNUMBER(T1265),S1265*T1265,""),"")</f>
        <v/>
      </c>
      <c r="V1265" s="456" t="s">
        <v>1078</v>
      </c>
      <c r="W1265" s="453" t="s">
        <v>27</v>
      </c>
      <c r="X1265" s="460">
        <v>6.58</v>
      </c>
      <c r="Y1265" s="461">
        <v>45.95</v>
      </c>
      <c r="Z1265" s="459">
        <f>IF(V1265&lt;&gt;"",VLOOKUP(V1265,'DON GIA'!$A$1:$D$346,4,0),"")</f>
        <v>854777</v>
      </c>
      <c r="AA1265" s="459">
        <f t="shared" ref="AA1265:AA1282" si="243">IF(V1265&lt;&gt;"",IF(ISNUMBER(Z1265),X1265*Z1265,""),"")</f>
        <v>5624432.6600000001</v>
      </c>
      <c r="AB1265" s="452"/>
      <c r="AC1265" s="452" t="s">
        <v>471</v>
      </c>
      <c r="AD1265" s="452" t="s">
        <v>36</v>
      </c>
      <c r="AE1265" s="452" t="s">
        <v>477</v>
      </c>
      <c r="AF1265" s="452" t="s">
        <v>136</v>
      </c>
      <c r="AG1265" s="453"/>
      <c r="AH1265" s="452"/>
      <c r="AI1265" s="452"/>
      <c r="AJ1265" s="452"/>
      <c r="AK1265" s="459" t="str">
        <f>IF(AH1265&lt;&gt;"",VLOOKUP(AH1265,'DON GIA'!$M$1:$P$9,4,0),"")</f>
        <v/>
      </c>
      <c r="AL1265" s="459" t="str">
        <f t="shared" si="241"/>
        <v/>
      </c>
      <c r="AM1265" s="453"/>
      <c r="AN1265" s="456"/>
      <c r="AO1265" s="449" t="str">
        <f t="shared" si="234"/>
        <v/>
      </c>
      <c r="AP1265" s="526" t="s">
        <v>1899</v>
      </c>
      <c r="AQ1265" s="462"/>
    </row>
    <row r="1266" spans="1:43" ht="126" outlineLevel="2">
      <c r="A1266" s="455" t="e">
        <f>IF(C1265&lt;&gt;"",$C$8:C1265,A1265)</f>
        <v>#VALUE!</v>
      </c>
      <c r="B1266" s="443" t="str">
        <f>IF(C1266&lt;&gt;"",COUNTA($C$8:C1266),"")</f>
        <v/>
      </c>
      <c r="C1266" s="443"/>
      <c r="D1266" s="452" t="s">
        <v>71</v>
      </c>
      <c r="E1266" s="453"/>
      <c r="F1266" s="453"/>
      <c r="G1266" s="453"/>
      <c r="H1266" s="453"/>
      <c r="I1266" s="453"/>
      <c r="J1266" s="453"/>
      <c r="K1266" s="456"/>
      <c r="L1266" s="457"/>
      <c r="M1266" s="458" t="str">
        <f>IF(K1266&lt;&gt;"",VLOOKUP(K1266,'DON GIA'!$S$1:$U$19,3,0),"")</f>
        <v/>
      </c>
      <c r="N1266" s="458" t="str">
        <f>IF(K1266&lt;&gt;"",VLOOKUP(K1266,'DON GIA'!$S$1:$V$19,4,0),"")</f>
        <v/>
      </c>
      <c r="O1266" s="458" t="str">
        <f t="shared" si="237"/>
        <v/>
      </c>
      <c r="P1266" s="458" t="str">
        <f t="shared" si="238"/>
        <v/>
      </c>
      <c r="Q1266" s="452" t="s">
        <v>35</v>
      </c>
      <c r="R1266" s="453"/>
      <c r="S1266" s="453"/>
      <c r="T1266" s="459" t="str">
        <f>IF(Q1266&lt;&gt;"",VLOOKUP(Q1266,'DON GIA'!$H$1:$K$103,4,0),"")</f>
        <v/>
      </c>
      <c r="U1266" s="459" t="str">
        <f t="shared" si="242"/>
        <v/>
      </c>
      <c r="V1266" s="456" t="s">
        <v>1289</v>
      </c>
      <c r="W1266" s="453" t="s">
        <v>27</v>
      </c>
      <c r="X1266" s="460"/>
      <c r="Y1266" s="461">
        <v>6.56</v>
      </c>
      <c r="Z1266" s="459">
        <f>IF(V1266&lt;&gt;"",VLOOKUP(V1266,'DON GIA'!$A$1:$D$346,4,0),"")</f>
        <v>4447303</v>
      </c>
      <c r="AA1266" s="459">
        <f t="shared" si="243"/>
        <v>0</v>
      </c>
      <c r="AB1266" s="452"/>
      <c r="AC1266" s="452" t="s">
        <v>34</v>
      </c>
      <c r="AD1266" s="452" t="s">
        <v>30</v>
      </c>
      <c r="AE1266" s="452" t="s">
        <v>477</v>
      </c>
      <c r="AF1266" s="452" t="s">
        <v>34</v>
      </c>
      <c r="AG1266" s="453"/>
      <c r="AH1266" s="452"/>
      <c r="AI1266" s="452"/>
      <c r="AJ1266" s="452"/>
      <c r="AK1266" s="459" t="str">
        <f>IF(AH1266&lt;&gt;"",VLOOKUP(AH1266,'DON GIA'!$M$1:$P$9,4,0),"")</f>
        <v/>
      </c>
      <c r="AL1266" s="459" t="str">
        <f t="shared" si="241"/>
        <v/>
      </c>
      <c r="AM1266" s="453"/>
      <c r="AN1266" s="456"/>
      <c r="AO1266" s="449" t="str">
        <f t="shared" si="234"/>
        <v/>
      </c>
      <c r="AP1266" s="456"/>
      <c r="AQ1266" s="462"/>
    </row>
    <row r="1267" spans="1:43" ht="94.5" outlineLevel="2">
      <c r="A1267" s="455" t="e">
        <f>IF(C1266&lt;&gt;"",$C$8:C1266,A1266)</f>
        <v>#VALUE!</v>
      </c>
      <c r="B1267" s="443" t="str">
        <f>IF(C1267&lt;&gt;"",COUNTA($C$8:C1267),"")</f>
        <v/>
      </c>
      <c r="C1267" s="443"/>
      <c r="D1267" s="452"/>
      <c r="E1267" s="453"/>
      <c r="F1267" s="453"/>
      <c r="G1267" s="453"/>
      <c r="H1267" s="453"/>
      <c r="I1267" s="453"/>
      <c r="J1267" s="453"/>
      <c r="K1267" s="456"/>
      <c r="L1267" s="457"/>
      <c r="M1267" s="458" t="str">
        <f>IF(K1267&lt;&gt;"",VLOOKUP(K1267,'DON GIA'!$S$1:$U$19,3,0),"")</f>
        <v/>
      </c>
      <c r="N1267" s="458" t="str">
        <f>IF(K1267&lt;&gt;"",VLOOKUP(K1267,'DON GIA'!$S$1:$V$19,4,0),"")</f>
        <v/>
      </c>
      <c r="O1267" s="458" t="str">
        <f t="shared" si="237"/>
        <v/>
      </c>
      <c r="P1267" s="458" t="str">
        <f t="shared" si="238"/>
        <v/>
      </c>
      <c r="Q1267" s="452" t="s">
        <v>35</v>
      </c>
      <c r="R1267" s="453"/>
      <c r="S1267" s="453"/>
      <c r="T1267" s="459" t="str">
        <f>IF(Q1267&lt;&gt;"",VLOOKUP(Q1267,'DON GIA'!$H$1:$K$103,4,0),"")</f>
        <v/>
      </c>
      <c r="U1267" s="459" t="str">
        <f t="shared" si="242"/>
        <v/>
      </c>
      <c r="V1267" s="456" t="s">
        <v>1005</v>
      </c>
      <c r="W1267" s="453" t="s">
        <v>27</v>
      </c>
      <c r="X1267" s="460">
        <v>53.31</v>
      </c>
      <c r="Y1267" s="461">
        <v>10.050000000000001</v>
      </c>
      <c r="Z1267" s="459">
        <f>IF(V1267&lt;&gt;"",VLOOKUP(V1267,'DON GIA'!$A$1:$D$346,4,0),"")</f>
        <v>5559129</v>
      </c>
      <c r="AA1267" s="459">
        <f t="shared" si="243"/>
        <v>296357166.99000001</v>
      </c>
      <c r="AB1267" s="452"/>
      <c r="AC1267" s="452" t="s">
        <v>313</v>
      </c>
      <c r="AD1267" s="452" t="s">
        <v>30</v>
      </c>
      <c r="AE1267" s="452" t="s">
        <v>31</v>
      </c>
      <c r="AF1267" s="452" t="s">
        <v>34</v>
      </c>
      <c r="AG1267" s="453"/>
      <c r="AH1267" s="452"/>
      <c r="AI1267" s="452"/>
      <c r="AJ1267" s="452"/>
      <c r="AK1267" s="459" t="str">
        <f>IF(AH1267&lt;&gt;"",VLOOKUP(AH1267,'DON GIA'!$M$1:$P$9,4,0),"")</f>
        <v/>
      </c>
      <c r="AL1267" s="459" t="str">
        <f t="shared" si="241"/>
        <v/>
      </c>
      <c r="AM1267" s="453"/>
      <c r="AN1267" s="456"/>
      <c r="AO1267" s="449" t="str">
        <f t="shared" si="234"/>
        <v/>
      </c>
      <c r="AP1267" s="456"/>
      <c r="AQ1267" s="462"/>
    </row>
    <row r="1268" spans="1:43" ht="63" outlineLevel="2">
      <c r="A1268" s="455" t="e">
        <f>IF(C1267&lt;&gt;"",$C$8:C1267,A1267)</f>
        <v>#VALUE!</v>
      </c>
      <c r="B1268" s="443" t="str">
        <f>IF(C1268&lt;&gt;"",COUNTA($C$8:C1268),"")</f>
        <v/>
      </c>
      <c r="C1268" s="443"/>
      <c r="D1268" s="452"/>
      <c r="E1268" s="453"/>
      <c r="F1268" s="453"/>
      <c r="G1268" s="453"/>
      <c r="H1268" s="453"/>
      <c r="I1268" s="453"/>
      <c r="J1268" s="453"/>
      <c r="K1268" s="456"/>
      <c r="L1268" s="457"/>
      <c r="M1268" s="458" t="str">
        <f>IF(K1268&lt;&gt;"",VLOOKUP(K1268,'DON GIA'!$S$1:$U$19,3,0),"")</f>
        <v/>
      </c>
      <c r="N1268" s="458" t="str">
        <f>IF(K1268&lt;&gt;"",VLOOKUP(K1268,'DON GIA'!$S$1:$V$19,4,0),"")</f>
        <v/>
      </c>
      <c r="O1268" s="458" t="str">
        <f t="shared" si="237"/>
        <v/>
      </c>
      <c r="P1268" s="458" t="str">
        <f t="shared" si="238"/>
        <v/>
      </c>
      <c r="Q1268" s="452" t="s">
        <v>35</v>
      </c>
      <c r="R1268" s="453"/>
      <c r="S1268" s="453"/>
      <c r="T1268" s="459" t="str">
        <f>IF(Q1268&lt;&gt;"",VLOOKUP(Q1268,'DON GIA'!$H$1:$K$103,4,0),"")</f>
        <v/>
      </c>
      <c r="U1268" s="459" t="str">
        <f t="shared" si="242"/>
        <v/>
      </c>
      <c r="V1268" s="456" t="s">
        <v>1063</v>
      </c>
      <c r="W1268" s="453" t="s">
        <v>27</v>
      </c>
      <c r="X1268" s="460">
        <v>8.6</v>
      </c>
      <c r="Y1268" s="461"/>
      <c r="Z1268" s="459">
        <f>IF(V1268&lt;&gt;"",VLOOKUP(V1268,'DON GIA'!$A$1:$D$346,4,0),"")</f>
        <v>3941166</v>
      </c>
      <c r="AA1268" s="459">
        <f t="shared" si="243"/>
        <v>33894027.600000001</v>
      </c>
      <c r="AB1268" s="452"/>
      <c r="AC1268" s="452" t="s">
        <v>313</v>
      </c>
      <c r="AD1268" s="452" t="s">
        <v>30</v>
      </c>
      <c r="AE1268" s="452" t="s">
        <v>31</v>
      </c>
      <c r="AF1268" s="452" t="s">
        <v>32</v>
      </c>
      <c r="AG1268" s="453"/>
      <c r="AH1268" s="452"/>
      <c r="AI1268" s="452"/>
      <c r="AJ1268" s="452"/>
      <c r="AK1268" s="459" t="str">
        <f>IF(AH1268&lt;&gt;"",VLOOKUP(AH1268,'DON GIA'!$M$1:$P$9,4,0),"")</f>
        <v/>
      </c>
      <c r="AL1268" s="459" t="str">
        <f t="shared" si="241"/>
        <v/>
      </c>
      <c r="AM1268" s="453"/>
      <c r="AN1268" s="456"/>
      <c r="AO1268" s="449" t="str">
        <f t="shared" si="234"/>
        <v/>
      </c>
      <c r="AP1268" s="456"/>
      <c r="AQ1268" s="462"/>
    </row>
    <row r="1269" spans="1:43" ht="126" outlineLevel="2">
      <c r="A1269" s="455" t="e">
        <f>IF(C1268&lt;&gt;"",$C$8:C1268,A1268)</f>
        <v>#VALUE!</v>
      </c>
      <c r="B1269" s="443" t="str">
        <f>IF(C1269&lt;&gt;"",COUNTA($C$8:C1269),"")</f>
        <v/>
      </c>
      <c r="C1269" s="443"/>
      <c r="D1269" s="452"/>
      <c r="E1269" s="453"/>
      <c r="F1269" s="453"/>
      <c r="G1269" s="453"/>
      <c r="H1269" s="453"/>
      <c r="I1269" s="453"/>
      <c r="J1269" s="453"/>
      <c r="K1269" s="456"/>
      <c r="L1269" s="457"/>
      <c r="M1269" s="458" t="str">
        <f>IF(K1269&lt;&gt;"",VLOOKUP(K1269,'DON GIA'!$S$1:$U$19,3,0),"")</f>
        <v/>
      </c>
      <c r="N1269" s="458" t="str">
        <f>IF(K1269&lt;&gt;"",VLOOKUP(K1269,'DON GIA'!$S$1:$V$19,4,0),"")</f>
        <v/>
      </c>
      <c r="O1269" s="458" t="str">
        <f t="shared" si="237"/>
        <v/>
      </c>
      <c r="P1269" s="458" t="str">
        <f t="shared" si="238"/>
        <v/>
      </c>
      <c r="Q1269" s="452" t="s">
        <v>35</v>
      </c>
      <c r="R1269" s="453"/>
      <c r="S1269" s="453"/>
      <c r="T1269" s="459" t="str">
        <f>IF(Q1269&lt;&gt;"",VLOOKUP(Q1269,'DON GIA'!$H$1:$K$103,4,0),"")</f>
        <v/>
      </c>
      <c r="U1269" s="459" t="str">
        <f t="shared" si="242"/>
        <v/>
      </c>
      <c r="V1269" s="456" t="s">
        <v>1080</v>
      </c>
      <c r="W1269" s="453" t="s">
        <v>27</v>
      </c>
      <c r="X1269" s="460">
        <v>3.6</v>
      </c>
      <c r="Y1269" s="461"/>
      <c r="Z1269" s="459">
        <f>IF(V1269&lt;&gt;"",VLOOKUP(V1269,'DON GIA'!$A$1:$D$346,4,0),"")</f>
        <v>10375629</v>
      </c>
      <c r="AA1269" s="459">
        <f t="shared" si="243"/>
        <v>37352264.399999999</v>
      </c>
      <c r="AB1269" s="452"/>
      <c r="AC1269" s="452" t="s">
        <v>471</v>
      </c>
      <c r="AD1269" s="452" t="s">
        <v>30</v>
      </c>
      <c r="AE1269" s="452" t="s">
        <v>31</v>
      </c>
      <c r="AF1269" s="452" t="s">
        <v>34</v>
      </c>
      <c r="AG1269" s="453"/>
      <c r="AH1269" s="452"/>
      <c r="AI1269" s="452"/>
      <c r="AJ1269" s="452"/>
      <c r="AK1269" s="459" t="str">
        <f>IF(AH1269&lt;&gt;"",VLOOKUP(AH1269,'DON GIA'!$M$1:$P$9,4,0),"")</f>
        <v/>
      </c>
      <c r="AL1269" s="459" t="str">
        <f t="shared" si="241"/>
        <v/>
      </c>
      <c r="AM1269" s="453"/>
      <c r="AN1269" s="456"/>
      <c r="AO1269" s="449" t="str">
        <f t="shared" si="234"/>
        <v/>
      </c>
      <c r="AP1269" s="456"/>
      <c r="AQ1269" s="462"/>
    </row>
    <row r="1270" spans="1:43" ht="63" outlineLevel="2">
      <c r="A1270" s="455" t="e">
        <f>IF(C1269&lt;&gt;"",$C$8:C1269,A1269)</f>
        <v>#VALUE!</v>
      </c>
      <c r="B1270" s="443" t="str">
        <f>IF(C1270&lt;&gt;"",COUNTA($C$8:C1270),"")</f>
        <v/>
      </c>
      <c r="C1270" s="443"/>
      <c r="D1270" s="452"/>
      <c r="E1270" s="453"/>
      <c r="F1270" s="453"/>
      <c r="G1270" s="453"/>
      <c r="H1270" s="453"/>
      <c r="I1270" s="453"/>
      <c r="J1270" s="453"/>
      <c r="K1270" s="456"/>
      <c r="L1270" s="457"/>
      <c r="M1270" s="458" t="str">
        <f>IF(K1270&lt;&gt;"",VLOOKUP(K1270,'DON GIA'!$S$1:$U$19,3,0),"")</f>
        <v/>
      </c>
      <c r="N1270" s="458" t="str">
        <f>IF(K1270&lt;&gt;"",VLOOKUP(K1270,'DON GIA'!$S$1:$V$19,4,0),"")</f>
        <v/>
      </c>
      <c r="O1270" s="458" t="str">
        <f t="shared" si="237"/>
        <v/>
      </c>
      <c r="P1270" s="458" t="str">
        <f t="shared" si="238"/>
        <v/>
      </c>
      <c r="Q1270" s="452" t="s">
        <v>35</v>
      </c>
      <c r="R1270" s="453"/>
      <c r="S1270" s="453"/>
      <c r="T1270" s="459" t="str">
        <f>IF(Q1270&lt;&gt;"",VLOOKUP(Q1270,'DON GIA'!$H$1:$K$103,4,0),"")</f>
        <v/>
      </c>
      <c r="U1270" s="459" t="str">
        <f t="shared" si="242"/>
        <v/>
      </c>
      <c r="V1270" s="456" t="s">
        <v>1172</v>
      </c>
      <c r="W1270" s="453" t="s">
        <v>27</v>
      </c>
      <c r="X1270" s="460">
        <v>8.9700000000000006</v>
      </c>
      <c r="Y1270" s="461"/>
      <c r="Z1270" s="459">
        <f>IF(V1270&lt;&gt;"",VLOOKUP(V1270,'DON GIA'!$A$1:$D$346,4,0),"")</f>
        <v>299700</v>
      </c>
      <c r="AA1270" s="459">
        <f t="shared" si="243"/>
        <v>2688309</v>
      </c>
      <c r="AB1270" s="452"/>
      <c r="AC1270" s="452" t="s">
        <v>471</v>
      </c>
      <c r="AD1270" s="452" t="s">
        <v>30</v>
      </c>
      <c r="AE1270" s="452" t="s">
        <v>486</v>
      </c>
      <c r="AF1270" s="452" t="s">
        <v>41</v>
      </c>
      <c r="AG1270" s="453"/>
      <c r="AH1270" s="452"/>
      <c r="AI1270" s="452"/>
      <c r="AJ1270" s="452"/>
      <c r="AK1270" s="459" t="str">
        <f>IF(AH1270&lt;&gt;"",VLOOKUP(AH1270,'DON GIA'!$M$1:$P$9,4,0),"")</f>
        <v/>
      </c>
      <c r="AL1270" s="459" t="str">
        <f t="shared" si="241"/>
        <v/>
      </c>
      <c r="AM1270" s="453"/>
      <c r="AN1270" s="456"/>
      <c r="AO1270" s="449" t="str">
        <f t="shared" si="234"/>
        <v/>
      </c>
      <c r="AP1270" s="456"/>
      <c r="AQ1270" s="462"/>
    </row>
    <row r="1271" spans="1:43" ht="157.5" outlineLevel="2">
      <c r="A1271" s="455" t="e">
        <f>IF(C1270&lt;&gt;"",$C$8:C1270,A1270)</f>
        <v>#VALUE!</v>
      </c>
      <c r="B1271" s="443" t="str">
        <f>IF(C1271&lt;&gt;"",COUNTA($C$8:C1271),"")</f>
        <v/>
      </c>
      <c r="C1271" s="443"/>
      <c r="D1271" s="452"/>
      <c r="E1271" s="453"/>
      <c r="F1271" s="453"/>
      <c r="G1271" s="453"/>
      <c r="H1271" s="453"/>
      <c r="I1271" s="453"/>
      <c r="J1271" s="453"/>
      <c r="K1271" s="456"/>
      <c r="L1271" s="457"/>
      <c r="M1271" s="458" t="str">
        <f>IF(K1271&lt;&gt;"",VLOOKUP(K1271,'DON GIA'!$S$1:$U$19,3,0),"")</f>
        <v/>
      </c>
      <c r="N1271" s="458" t="str">
        <f>IF(K1271&lt;&gt;"",VLOOKUP(K1271,'DON GIA'!$S$1:$V$19,4,0),"")</f>
        <v/>
      </c>
      <c r="O1271" s="458" t="str">
        <f t="shared" si="237"/>
        <v/>
      </c>
      <c r="P1271" s="458" t="str">
        <f t="shared" si="238"/>
        <v/>
      </c>
      <c r="Q1271" s="452" t="s">
        <v>35</v>
      </c>
      <c r="R1271" s="453"/>
      <c r="S1271" s="453"/>
      <c r="T1271" s="459" t="str">
        <f>IF(Q1271&lt;&gt;"",VLOOKUP(Q1271,'DON GIA'!$H$1:$K$103,4,0),"")</f>
        <v/>
      </c>
      <c r="U1271" s="459" t="str">
        <f t="shared" si="242"/>
        <v/>
      </c>
      <c r="V1271" s="456" t="s">
        <v>1290</v>
      </c>
      <c r="W1271" s="453" t="s">
        <v>27</v>
      </c>
      <c r="X1271" s="460">
        <v>8.58</v>
      </c>
      <c r="Y1271" s="461"/>
      <c r="Z1271" s="459">
        <f>IF(V1271&lt;&gt;"",VLOOKUP(V1271,'DON GIA'!$A$1:$D$346,4,0),"")</f>
        <v>4710655</v>
      </c>
      <c r="AA1271" s="459">
        <f t="shared" si="243"/>
        <v>40417419.899999999</v>
      </c>
      <c r="AB1271" s="452"/>
      <c r="AC1271" s="452" t="s">
        <v>471</v>
      </c>
      <c r="AD1271" s="452" t="s">
        <v>30</v>
      </c>
      <c r="AE1271" s="452" t="s">
        <v>31</v>
      </c>
      <c r="AF1271" s="452" t="s">
        <v>34</v>
      </c>
      <c r="AG1271" s="453"/>
      <c r="AH1271" s="452"/>
      <c r="AI1271" s="452"/>
      <c r="AJ1271" s="452"/>
      <c r="AK1271" s="459" t="str">
        <f>IF(AH1271&lt;&gt;"",VLOOKUP(AH1271,'DON GIA'!$M$1:$P$9,4,0),"")</f>
        <v/>
      </c>
      <c r="AL1271" s="459" t="str">
        <f t="shared" si="241"/>
        <v/>
      </c>
      <c r="AM1271" s="453"/>
      <c r="AN1271" s="456"/>
      <c r="AO1271" s="449" t="str">
        <f t="shared" si="234"/>
        <v/>
      </c>
      <c r="AP1271" s="456"/>
      <c r="AQ1271" s="462"/>
    </row>
    <row r="1272" spans="1:43" ht="63" outlineLevel="2">
      <c r="A1272" s="455" t="e">
        <f>IF(C1271&lt;&gt;"",$C$8:C1271,A1271)</f>
        <v>#VALUE!</v>
      </c>
      <c r="B1272" s="443" t="str">
        <f>IF(C1272&lt;&gt;"",COUNTA($C$8:C1272),"")</f>
        <v/>
      </c>
      <c r="C1272" s="443"/>
      <c r="D1272" s="452"/>
      <c r="E1272" s="453"/>
      <c r="F1272" s="453"/>
      <c r="G1272" s="453"/>
      <c r="H1272" s="453"/>
      <c r="I1272" s="453"/>
      <c r="J1272" s="453"/>
      <c r="K1272" s="456"/>
      <c r="L1272" s="457"/>
      <c r="M1272" s="458" t="str">
        <f>IF(K1272&lt;&gt;"",VLOOKUP(K1272,'DON GIA'!$S$1:$U$19,3,0),"")</f>
        <v/>
      </c>
      <c r="N1272" s="458" t="str">
        <f>IF(K1272&lt;&gt;"",VLOOKUP(K1272,'DON GIA'!$S$1:$V$19,4,0),"")</f>
        <v/>
      </c>
      <c r="O1272" s="458" t="str">
        <f t="shared" si="237"/>
        <v/>
      </c>
      <c r="P1272" s="458" t="str">
        <f t="shared" si="238"/>
        <v/>
      </c>
      <c r="Q1272" s="452" t="s">
        <v>35</v>
      </c>
      <c r="R1272" s="453"/>
      <c r="S1272" s="453"/>
      <c r="T1272" s="459" t="str">
        <f>IF(Q1272&lt;&gt;"",VLOOKUP(Q1272,'DON GIA'!$H$1:$K$103,4,0),"")</f>
        <v/>
      </c>
      <c r="U1272" s="459" t="str">
        <f t="shared" si="242"/>
        <v/>
      </c>
      <c r="V1272" s="456" t="s">
        <v>1091</v>
      </c>
      <c r="W1272" s="453" t="s">
        <v>27</v>
      </c>
      <c r="X1272" s="460">
        <v>63.35</v>
      </c>
      <c r="Y1272" s="461"/>
      <c r="Z1272" s="459">
        <f>IF(V1272&lt;&gt;"",VLOOKUP(V1272,'DON GIA'!$A$1:$D$346,4,0),"")</f>
        <v>161275</v>
      </c>
      <c r="AA1272" s="459">
        <f t="shared" si="243"/>
        <v>10216771.25</v>
      </c>
      <c r="AB1272" s="452"/>
      <c r="AC1272" s="452"/>
      <c r="AD1272" s="452"/>
      <c r="AE1272" s="452"/>
      <c r="AF1272" s="452"/>
      <c r="AG1272" s="453"/>
      <c r="AH1272" s="452"/>
      <c r="AI1272" s="452"/>
      <c r="AJ1272" s="452"/>
      <c r="AK1272" s="459" t="str">
        <f>IF(AH1272&lt;&gt;"",VLOOKUP(AH1272,'DON GIA'!$M$1:$P$9,4,0),"")</f>
        <v/>
      </c>
      <c r="AL1272" s="459" t="str">
        <f t="shared" si="241"/>
        <v/>
      </c>
      <c r="AM1272" s="453"/>
      <c r="AN1272" s="456"/>
      <c r="AO1272" s="449" t="str">
        <f t="shared" si="234"/>
        <v/>
      </c>
      <c r="AP1272" s="456"/>
      <c r="AQ1272" s="462"/>
    </row>
    <row r="1273" spans="1:43" ht="63" outlineLevel="2">
      <c r="A1273" s="455" t="e">
        <f>IF(C1272&lt;&gt;"",$C$8:C1272,A1272)</f>
        <v>#VALUE!</v>
      </c>
      <c r="B1273" s="443" t="str">
        <f>IF(C1273&lt;&gt;"",COUNTA($C$8:C1273),"")</f>
        <v/>
      </c>
      <c r="C1273" s="443"/>
      <c r="D1273" s="452"/>
      <c r="E1273" s="453"/>
      <c r="F1273" s="453"/>
      <c r="G1273" s="453"/>
      <c r="H1273" s="453"/>
      <c r="I1273" s="453"/>
      <c r="J1273" s="453"/>
      <c r="K1273" s="456"/>
      <c r="L1273" s="457"/>
      <c r="M1273" s="458" t="str">
        <f>IF(K1273&lt;&gt;"",VLOOKUP(K1273,'DON GIA'!$S$1:$U$19,3,0),"")</f>
        <v/>
      </c>
      <c r="N1273" s="458" t="str">
        <f>IF(K1273&lt;&gt;"",VLOOKUP(K1273,'DON GIA'!$S$1:$V$19,4,0),"")</f>
        <v/>
      </c>
      <c r="O1273" s="458" t="str">
        <f t="shared" si="237"/>
        <v/>
      </c>
      <c r="P1273" s="458" t="str">
        <f t="shared" si="238"/>
        <v/>
      </c>
      <c r="Q1273" s="452" t="s">
        <v>35</v>
      </c>
      <c r="R1273" s="453"/>
      <c r="S1273" s="453"/>
      <c r="T1273" s="459" t="str">
        <f>IF(Q1273&lt;&gt;"",VLOOKUP(Q1273,'DON GIA'!$H$1:$K$103,4,0),"")</f>
        <v/>
      </c>
      <c r="U1273" s="459" t="str">
        <f t="shared" si="242"/>
        <v/>
      </c>
      <c r="V1273" s="456" t="s">
        <v>1196</v>
      </c>
      <c r="W1273" s="453" t="s">
        <v>27</v>
      </c>
      <c r="X1273" s="460">
        <v>27.36</v>
      </c>
      <c r="Y1273" s="461"/>
      <c r="Z1273" s="459">
        <f>IF(V1273&lt;&gt;"",VLOOKUP(V1273,'DON GIA'!$A$1:$D$346,4,0),"")</f>
        <v>282038</v>
      </c>
      <c r="AA1273" s="459">
        <f t="shared" si="243"/>
        <v>7716559.6799999997</v>
      </c>
      <c r="AB1273" s="452"/>
      <c r="AC1273" s="452"/>
      <c r="AD1273" s="452"/>
      <c r="AE1273" s="452"/>
      <c r="AF1273" s="452"/>
      <c r="AG1273" s="453"/>
      <c r="AH1273" s="452"/>
      <c r="AI1273" s="452"/>
      <c r="AJ1273" s="452"/>
      <c r="AK1273" s="459" t="str">
        <f>IF(AH1273&lt;&gt;"",VLOOKUP(AH1273,'DON GIA'!$M$1:$P$9,4,0),"")</f>
        <v/>
      </c>
      <c r="AL1273" s="459" t="str">
        <f t="shared" si="241"/>
        <v/>
      </c>
      <c r="AM1273" s="453"/>
      <c r="AN1273" s="456"/>
      <c r="AO1273" s="449" t="str">
        <f t="shared" si="234"/>
        <v/>
      </c>
      <c r="AP1273" s="456"/>
      <c r="AQ1273" s="462"/>
    </row>
    <row r="1274" spans="1:43" ht="31.5" outlineLevel="2">
      <c r="A1274" s="455" t="e">
        <f>IF(C1273&lt;&gt;"",$C$8:C1273,A1273)</f>
        <v>#VALUE!</v>
      </c>
      <c r="B1274" s="443" t="str">
        <f>IF(C1274&lt;&gt;"",COUNTA($C$8:C1274),"")</f>
        <v/>
      </c>
      <c r="C1274" s="443"/>
      <c r="D1274" s="452"/>
      <c r="E1274" s="453"/>
      <c r="F1274" s="453"/>
      <c r="G1274" s="453"/>
      <c r="H1274" s="453"/>
      <c r="I1274" s="453"/>
      <c r="J1274" s="453"/>
      <c r="K1274" s="456"/>
      <c r="L1274" s="457"/>
      <c r="M1274" s="458" t="str">
        <f>IF(K1274&lt;&gt;"",VLOOKUP(K1274,'DON GIA'!$S$1:$U$19,3,0),"")</f>
        <v/>
      </c>
      <c r="N1274" s="458" t="str">
        <f>IF(K1274&lt;&gt;"",VLOOKUP(K1274,'DON GIA'!$S$1:$V$19,4,0),"")</f>
        <v/>
      </c>
      <c r="O1274" s="458" t="str">
        <f t="shared" si="237"/>
        <v/>
      </c>
      <c r="P1274" s="458" t="str">
        <f t="shared" si="238"/>
        <v/>
      </c>
      <c r="Q1274" s="452" t="s">
        <v>35</v>
      </c>
      <c r="R1274" s="453"/>
      <c r="S1274" s="453"/>
      <c r="T1274" s="459" t="str">
        <f>IF(Q1274&lt;&gt;"",VLOOKUP(Q1274,'DON GIA'!$H$1:$K$103,4,0),"")</f>
        <v/>
      </c>
      <c r="U1274" s="459" t="str">
        <f t="shared" si="242"/>
        <v/>
      </c>
      <c r="V1274" s="456" t="s">
        <v>1023</v>
      </c>
      <c r="W1274" s="453" t="s">
        <v>38</v>
      </c>
      <c r="X1274" s="460">
        <v>7.1999999999999995E-2</v>
      </c>
      <c r="Y1274" s="461"/>
      <c r="Z1274" s="459">
        <f>IF(V1274&lt;&gt;"",VLOOKUP(V1274,'DON GIA'!$A$1:$D$346,4,0),"")</f>
        <v>2523428</v>
      </c>
      <c r="AA1274" s="459">
        <f t="shared" si="243"/>
        <v>181686.81599999999</v>
      </c>
      <c r="AB1274" s="452"/>
      <c r="AC1274" s="452" t="s">
        <v>471</v>
      </c>
      <c r="AD1274" s="452" t="s">
        <v>107</v>
      </c>
      <c r="AE1274" s="452" t="s">
        <v>116</v>
      </c>
      <c r="AF1274" s="452" t="s">
        <v>136</v>
      </c>
      <c r="AG1274" s="453"/>
      <c r="AH1274" s="452"/>
      <c r="AI1274" s="452"/>
      <c r="AJ1274" s="452"/>
      <c r="AK1274" s="459" t="str">
        <f>IF(AH1274&lt;&gt;"",VLOOKUP(AH1274,'DON GIA'!$M$1:$P$9,4,0),"")</f>
        <v/>
      </c>
      <c r="AL1274" s="459" t="str">
        <f t="shared" si="241"/>
        <v/>
      </c>
      <c r="AM1274" s="453"/>
      <c r="AN1274" s="456"/>
      <c r="AO1274" s="449" t="str">
        <f t="shared" si="234"/>
        <v/>
      </c>
      <c r="AP1274" s="456"/>
      <c r="AQ1274" s="462"/>
    </row>
    <row r="1275" spans="1:43" ht="94.5" outlineLevel="2">
      <c r="A1275" s="455" t="e">
        <f>IF(C1274&lt;&gt;"",$C$8:C1274,A1274)</f>
        <v>#VALUE!</v>
      </c>
      <c r="B1275" s="443" t="str">
        <f>IF(C1275&lt;&gt;"",COUNTA($C$8:C1275),"")</f>
        <v/>
      </c>
      <c r="C1275" s="443"/>
      <c r="D1275" s="452"/>
      <c r="E1275" s="453"/>
      <c r="F1275" s="453"/>
      <c r="G1275" s="453"/>
      <c r="H1275" s="453"/>
      <c r="I1275" s="453"/>
      <c r="J1275" s="453"/>
      <c r="K1275" s="456"/>
      <c r="L1275" s="457"/>
      <c r="M1275" s="458" t="str">
        <f>IF(K1275&lt;&gt;"",VLOOKUP(K1275,'DON GIA'!$S$1:$U$19,3,0),"")</f>
        <v/>
      </c>
      <c r="N1275" s="458" t="str">
        <f>IF(K1275&lt;&gt;"",VLOOKUP(K1275,'DON GIA'!$S$1:$V$19,4,0),"")</f>
        <v/>
      </c>
      <c r="O1275" s="458" t="str">
        <f t="shared" si="237"/>
        <v/>
      </c>
      <c r="P1275" s="458" t="str">
        <f t="shared" si="238"/>
        <v/>
      </c>
      <c r="Q1275" s="452" t="s">
        <v>35</v>
      </c>
      <c r="R1275" s="453"/>
      <c r="S1275" s="453"/>
      <c r="T1275" s="459" t="str">
        <f>IF(Q1275&lt;&gt;"",VLOOKUP(Q1275,'DON GIA'!$H$1:$K$103,4,0),"")</f>
        <v/>
      </c>
      <c r="U1275" s="459" t="str">
        <f t="shared" si="242"/>
        <v/>
      </c>
      <c r="V1275" s="456" t="s">
        <v>1291</v>
      </c>
      <c r="W1275" s="453" t="s">
        <v>27</v>
      </c>
      <c r="X1275" s="460">
        <v>9.84</v>
      </c>
      <c r="Y1275" s="461"/>
      <c r="Z1275" s="459">
        <f>IF(V1275&lt;&gt;"",VLOOKUP(V1275,'DON GIA'!$A$1:$D$346,4,0),"")</f>
        <v>282038</v>
      </c>
      <c r="AA1275" s="459">
        <f t="shared" si="243"/>
        <v>2775253.92</v>
      </c>
      <c r="AB1275" s="452"/>
      <c r="AC1275" s="452"/>
      <c r="AD1275" s="452"/>
      <c r="AE1275" s="452"/>
      <c r="AF1275" s="452"/>
      <c r="AG1275" s="453"/>
      <c r="AH1275" s="452"/>
      <c r="AI1275" s="452"/>
      <c r="AJ1275" s="452"/>
      <c r="AK1275" s="459" t="str">
        <f>IF(AH1275&lt;&gt;"",VLOOKUP(AH1275,'DON GIA'!$M$1:$P$9,4,0),"")</f>
        <v/>
      </c>
      <c r="AL1275" s="459" t="str">
        <f t="shared" si="241"/>
        <v/>
      </c>
      <c r="AM1275" s="453"/>
      <c r="AN1275" s="456"/>
      <c r="AO1275" s="449" t="str">
        <f t="shared" si="234"/>
        <v/>
      </c>
      <c r="AP1275" s="456"/>
      <c r="AQ1275" s="462"/>
    </row>
    <row r="1276" spans="1:43" ht="63" outlineLevel="2">
      <c r="A1276" s="455" t="e">
        <f>IF(C1275&lt;&gt;"",$C$8:C1275,A1275)</f>
        <v>#VALUE!</v>
      </c>
      <c r="B1276" s="443" t="str">
        <f>IF(C1276&lt;&gt;"",COUNTA($C$8:C1276),"")</f>
        <v/>
      </c>
      <c r="C1276" s="443"/>
      <c r="D1276" s="452"/>
      <c r="E1276" s="453"/>
      <c r="F1276" s="453"/>
      <c r="G1276" s="453"/>
      <c r="H1276" s="453"/>
      <c r="I1276" s="453"/>
      <c r="J1276" s="453"/>
      <c r="K1276" s="456"/>
      <c r="L1276" s="457"/>
      <c r="M1276" s="458" t="str">
        <f>IF(K1276&lt;&gt;"",VLOOKUP(K1276,'DON GIA'!$S$1:$U$19,3,0),"")</f>
        <v/>
      </c>
      <c r="N1276" s="458" t="str">
        <f>IF(K1276&lt;&gt;"",VLOOKUP(K1276,'DON GIA'!$S$1:$V$19,4,0),"")</f>
        <v/>
      </c>
      <c r="O1276" s="458" t="str">
        <f t="shared" si="237"/>
        <v/>
      </c>
      <c r="P1276" s="458" t="str">
        <f t="shared" si="238"/>
        <v/>
      </c>
      <c r="Q1276" s="452" t="s">
        <v>35</v>
      </c>
      <c r="R1276" s="453"/>
      <c r="S1276" s="453"/>
      <c r="T1276" s="459" t="str">
        <f>IF(Q1276&lt;&gt;"",VLOOKUP(Q1276,'DON GIA'!$H$1:$K$103,4,0),"")</f>
        <v/>
      </c>
      <c r="U1276" s="459" t="str">
        <f t="shared" si="242"/>
        <v/>
      </c>
      <c r="V1276" s="456" t="s">
        <v>1210</v>
      </c>
      <c r="W1276" s="453" t="s">
        <v>27</v>
      </c>
      <c r="X1276" s="460">
        <v>8.6</v>
      </c>
      <c r="Y1276" s="461"/>
      <c r="Z1276" s="459">
        <f>IF(V1276&lt;&gt;"",VLOOKUP(V1276,'DON GIA'!$A$1:$D$346,4,0),"")</f>
        <v>161275</v>
      </c>
      <c r="AA1276" s="459">
        <f t="shared" si="243"/>
        <v>1386965</v>
      </c>
      <c r="AB1276" s="452"/>
      <c r="AC1276" s="452"/>
      <c r="AD1276" s="452"/>
      <c r="AE1276" s="452"/>
      <c r="AF1276" s="452"/>
      <c r="AG1276" s="453"/>
      <c r="AH1276" s="452"/>
      <c r="AI1276" s="452"/>
      <c r="AJ1276" s="452"/>
      <c r="AK1276" s="459" t="str">
        <f>IF(AH1276&lt;&gt;"",VLOOKUP(AH1276,'DON GIA'!$M$1:$P$9,4,0),"")</f>
        <v/>
      </c>
      <c r="AL1276" s="459" t="str">
        <f t="shared" si="241"/>
        <v/>
      </c>
      <c r="AM1276" s="453"/>
      <c r="AN1276" s="456"/>
      <c r="AO1276" s="449" t="str">
        <f t="shared" si="234"/>
        <v/>
      </c>
      <c r="AP1276" s="456"/>
      <c r="AQ1276" s="462"/>
    </row>
    <row r="1277" spans="1:43" ht="63" outlineLevel="2">
      <c r="A1277" s="455" t="e">
        <f>IF(C1276&lt;&gt;"",$C$8:C1276,A1276)</f>
        <v>#VALUE!</v>
      </c>
      <c r="B1277" s="443" t="str">
        <f>IF(C1277&lt;&gt;"",COUNTA($C$8:C1277),"")</f>
        <v/>
      </c>
      <c r="C1277" s="443"/>
      <c r="D1277" s="452"/>
      <c r="E1277" s="453"/>
      <c r="F1277" s="453"/>
      <c r="G1277" s="453"/>
      <c r="H1277" s="453"/>
      <c r="I1277" s="453"/>
      <c r="J1277" s="453"/>
      <c r="K1277" s="456"/>
      <c r="L1277" s="457"/>
      <c r="M1277" s="458" t="str">
        <f>IF(K1277&lt;&gt;"",VLOOKUP(K1277,'DON GIA'!$S$1:$U$19,3,0),"")</f>
        <v/>
      </c>
      <c r="N1277" s="458" t="str">
        <f>IF(K1277&lt;&gt;"",VLOOKUP(K1277,'DON GIA'!$S$1:$V$19,4,0),"")</f>
        <v/>
      </c>
      <c r="O1277" s="458" t="str">
        <f t="shared" si="237"/>
        <v/>
      </c>
      <c r="P1277" s="458" t="str">
        <f t="shared" si="238"/>
        <v/>
      </c>
      <c r="Q1277" s="452" t="s">
        <v>35</v>
      </c>
      <c r="R1277" s="453"/>
      <c r="S1277" s="453"/>
      <c r="T1277" s="459" t="str">
        <f>IF(Q1277&lt;&gt;"",VLOOKUP(Q1277,'DON GIA'!$H$1:$K$103,4,0),"")</f>
        <v/>
      </c>
      <c r="U1277" s="459" t="str">
        <f t="shared" si="242"/>
        <v/>
      </c>
      <c r="V1277" s="456" t="s">
        <v>1009</v>
      </c>
      <c r="W1277" s="453" t="s">
        <v>27</v>
      </c>
      <c r="X1277" s="460">
        <v>28.6</v>
      </c>
      <c r="Y1277" s="461"/>
      <c r="Z1277" s="459">
        <f>IF(V1277&lt;&gt;"",VLOOKUP(V1277,'DON GIA'!$A$1:$D$346,4,0),"")</f>
        <v>282038</v>
      </c>
      <c r="AA1277" s="459">
        <f t="shared" si="243"/>
        <v>8066286.8000000007</v>
      </c>
      <c r="AB1277" s="452"/>
      <c r="AC1277" s="452"/>
      <c r="AD1277" s="452"/>
      <c r="AE1277" s="452"/>
      <c r="AF1277" s="452"/>
      <c r="AG1277" s="453"/>
      <c r="AH1277" s="452"/>
      <c r="AI1277" s="452"/>
      <c r="AJ1277" s="452"/>
      <c r="AK1277" s="459" t="str">
        <f>IF(AH1277&lt;&gt;"",VLOOKUP(AH1277,'DON GIA'!$M$1:$P$9,4,0),"")</f>
        <v/>
      </c>
      <c r="AL1277" s="459" t="str">
        <f t="shared" si="241"/>
        <v/>
      </c>
      <c r="AM1277" s="453"/>
      <c r="AN1277" s="456"/>
      <c r="AO1277" s="449" t="str">
        <f t="shared" si="234"/>
        <v/>
      </c>
      <c r="AP1277" s="456"/>
      <c r="AQ1277" s="462"/>
    </row>
    <row r="1278" spans="1:43" ht="63" outlineLevel="2">
      <c r="A1278" s="455" t="e">
        <f>IF(C1277&lt;&gt;"",$C$8:C1277,A1277)</f>
        <v>#VALUE!</v>
      </c>
      <c r="B1278" s="443" t="str">
        <f>IF(C1278&lt;&gt;"",COUNTA($C$8:C1278),"")</f>
        <v/>
      </c>
      <c r="C1278" s="443"/>
      <c r="D1278" s="452"/>
      <c r="E1278" s="453"/>
      <c r="F1278" s="453"/>
      <c r="G1278" s="453"/>
      <c r="H1278" s="453"/>
      <c r="I1278" s="453"/>
      <c r="J1278" s="453"/>
      <c r="K1278" s="456"/>
      <c r="L1278" s="457"/>
      <c r="M1278" s="458" t="str">
        <f>IF(K1278&lt;&gt;"",VLOOKUP(K1278,'DON GIA'!$S$1:$U$19,3,0),"")</f>
        <v/>
      </c>
      <c r="N1278" s="458" t="str">
        <f>IF(K1278&lt;&gt;"",VLOOKUP(K1278,'DON GIA'!$S$1:$V$19,4,0),"")</f>
        <v/>
      </c>
      <c r="O1278" s="458" t="str">
        <f t="shared" si="237"/>
        <v/>
      </c>
      <c r="P1278" s="458" t="str">
        <f t="shared" si="238"/>
        <v/>
      </c>
      <c r="Q1278" s="452" t="s">
        <v>35</v>
      </c>
      <c r="R1278" s="453"/>
      <c r="S1278" s="453"/>
      <c r="T1278" s="459" t="str">
        <f>IF(Q1278&lt;&gt;"",VLOOKUP(Q1278,'DON GIA'!$H$1:$K$103,4,0),"")</f>
        <v/>
      </c>
      <c r="U1278" s="459" t="str">
        <f t="shared" si="242"/>
        <v/>
      </c>
      <c r="V1278" s="456" t="s">
        <v>1194</v>
      </c>
      <c r="W1278" s="453" t="s">
        <v>27</v>
      </c>
      <c r="X1278" s="460">
        <v>0.96</v>
      </c>
      <c r="Y1278" s="461"/>
      <c r="Z1278" s="459">
        <f>IF(V1278&lt;&gt;"",VLOOKUP(V1278,'DON GIA'!$A$1:$D$346,4,0),"")</f>
        <v>292949</v>
      </c>
      <c r="AA1278" s="459">
        <f t="shared" si="243"/>
        <v>281231.03999999998</v>
      </c>
      <c r="AB1278" s="452"/>
      <c r="AC1278" s="452"/>
      <c r="AD1278" s="452"/>
      <c r="AE1278" s="452"/>
      <c r="AF1278" s="452"/>
      <c r="AG1278" s="453"/>
      <c r="AH1278" s="452"/>
      <c r="AI1278" s="452"/>
      <c r="AJ1278" s="452"/>
      <c r="AK1278" s="459" t="str">
        <f>IF(AH1278&lt;&gt;"",VLOOKUP(AH1278,'DON GIA'!$M$1:$P$9,4,0),"")</f>
        <v/>
      </c>
      <c r="AL1278" s="459" t="str">
        <f t="shared" si="241"/>
        <v/>
      </c>
      <c r="AM1278" s="453"/>
      <c r="AN1278" s="456"/>
      <c r="AO1278" s="449" t="str">
        <f t="shared" si="234"/>
        <v/>
      </c>
      <c r="AP1278" s="456"/>
      <c r="AQ1278" s="462"/>
    </row>
    <row r="1279" spans="1:43" ht="63" outlineLevel="2">
      <c r="A1279" s="455" t="e">
        <f>IF(C1278&lt;&gt;"",$C$8:C1278,A1278)</f>
        <v>#VALUE!</v>
      </c>
      <c r="B1279" s="443" t="str">
        <f>IF(C1279&lt;&gt;"",COUNTA($C$8:C1279),"")</f>
        <v/>
      </c>
      <c r="C1279" s="443"/>
      <c r="D1279" s="452"/>
      <c r="E1279" s="453"/>
      <c r="F1279" s="453"/>
      <c r="G1279" s="453"/>
      <c r="H1279" s="453"/>
      <c r="I1279" s="453"/>
      <c r="J1279" s="453"/>
      <c r="K1279" s="456"/>
      <c r="L1279" s="457"/>
      <c r="M1279" s="458" t="str">
        <f>IF(K1279&lt;&gt;"",VLOOKUP(K1279,'DON GIA'!$S$1:$U$19,3,0),"")</f>
        <v/>
      </c>
      <c r="N1279" s="458" t="str">
        <f>IF(K1279&lt;&gt;"",VLOOKUP(K1279,'DON GIA'!$S$1:$V$19,4,0),"")</f>
        <v/>
      </c>
      <c r="O1279" s="458" t="str">
        <f t="shared" si="237"/>
        <v/>
      </c>
      <c r="P1279" s="458" t="str">
        <f t="shared" si="238"/>
        <v/>
      </c>
      <c r="Q1279" s="452" t="s">
        <v>35</v>
      </c>
      <c r="R1279" s="453"/>
      <c r="S1279" s="453"/>
      <c r="T1279" s="459" t="str">
        <f>IF(Q1279&lt;&gt;"",VLOOKUP(Q1279,'DON GIA'!$H$1:$K$103,4,0),"")</f>
        <v/>
      </c>
      <c r="U1279" s="459" t="str">
        <f t="shared" si="242"/>
        <v/>
      </c>
      <c r="V1279" s="456" t="s">
        <v>1292</v>
      </c>
      <c r="W1279" s="453" t="s">
        <v>38</v>
      </c>
      <c r="X1279" s="460"/>
      <c r="Y1279" s="460">
        <v>0.65600000000000003</v>
      </c>
      <c r="Z1279" s="459">
        <f>IF(V1279&lt;&gt;"",VLOOKUP(V1279,'DON GIA'!$A$1:$D$346,4,0),"")</f>
        <v>4734694</v>
      </c>
      <c r="AA1279" s="459">
        <f t="shared" si="243"/>
        <v>0</v>
      </c>
      <c r="AB1279" s="452"/>
      <c r="AC1279" s="452"/>
      <c r="AD1279" s="452"/>
      <c r="AE1279" s="452"/>
      <c r="AF1279" s="452"/>
      <c r="AG1279" s="453"/>
      <c r="AH1279" s="452"/>
      <c r="AI1279" s="452"/>
      <c r="AJ1279" s="452"/>
      <c r="AK1279" s="459" t="str">
        <f>IF(AH1279&lt;&gt;"",VLOOKUP(AH1279,'DON GIA'!$M$1:$P$9,4,0),"")</f>
        <v/>
      </c>
      <c r="AL1279" s="459" t="str">
        <f t="shared" si="241"/>
        <v/>
      </c>
      <c r="AM1279" s="453"/>
      <c r="AN1279" s="456"/>
      <c r="AO1279" s="449" t="str">
        <f t="shared" si="234"/>
        <v/>
      </c>
      <c r="AP1279" s="456"/>
      <c r="AQ1279" s="462"/>
    </row>
    <row r="1280" spans="1:43" ht="63" outlineLevel="2">
      <c r="A1280" s="455" t="e">
        <f>IF(C1279&lt;&gt;"",$C$8:C1279,A1279)</f>
        <v>#VALUE!</v>
      </c>
      <c r="B1280" s="443" t="str">
        <f>IF(C1280&lt;&gt;"",COUNTA($C$8:C1280),"")</f>
        <v/>
      </c>
      <c r="C1280" s="443"/>
      <c r="D1280" s="452"/>
      <c r="E1280" s="453"/>
      <c r="F1280" s="453"/>
      <c r="G1280" s="453"/>
      <c r="H1280" s="453"/>
      <c r="I1280" s="453"/>
      <c r="J1280" s="453"/>
      <c r="K1280" s="456"/>
      <c r="L1280" s="457"/>
      <c r="M1280" s="458" t="str">
        <f>IF(K1280&lt;&gt;"",VLOOKUP(K1280,'DON GIA'!$S$1:$U$19,3,0),"")</f>
        <v/>
      </c>
      <c r="N1280" s="458" t="str">
        <f>IF(K1280&lt;&gt;"",VLOOKUP(K1280,'DON GIA'!$S$1:$V$19,4,0),"")</f>
        <v/>
      </c>
      <c r="O1280" s="458" t="str">
        <f t="shared" si="237"/>
        <v/>
      </c>
      <c r="P1280" s="458" t="str">
        <f t="shared" si="238"/>
        <v/>
      </c>
      <c r="Q1280" s="452" t="s">
        <v>35</v>
      </c>
      <c r="R1280" s="453"/>
      <c r="S1280" s="453"/>
      <c r="T1280" s="459" t="str">
        <f>IF(Q1280&lt;&gt;"",VLOOKUP(Q1280,'DON GIA'!$H$1:$K$103,4,0),"")</f>
        <v/>
      </c>
      <c r="U1280" s="459" t="str">
        <f t="shared" si="242"/>
        <v/>
      </c>
      <c r="V1280" s="456" t="s">
        <v>1009</v>
      </c>
      <c r="W1280" s="453" t="s">
        <v>27</v>
      </c>
      <c r="X1280" s="460">
        <v>55.2</v>
      </c>
      <c r="Y1280" s="461"/>
      <c r="Z1280" s="459">
        <f>IF(V1280&lt;&gt;"",VLOOKUP(V1280,'DON GIA'!$A$1:$D$346,4,0),"")</f>
        <v>282038</v>
      </c>
      <c r="AA1280" s="459">
        <f t="shared" si="243"/>
        <v>15568497.600000001</v>
      </c>
      <c r="AB1280" s="452"/>
      <c r="AC1280" s="452"/>
      <c r="AD1280" s="452"/>
      <c r="AE1280" s="452"/>
      <c r="AF1280" s="452"/>
      <c r="AG1280" s="453"/>
      <c r="AH1280" s="452"/>
      <c r="AI1280" s="452"/>
      <c r="AJ1280" s="452"/>
      <c r="AK1280" s="459" t="str">
        <f>IF(AH1280&lt;&gt;"",VLOOKUP(AH1280,'DON GIA'!$M$1:$P$9,4,0),"")</f>
        <v/>
      </c>
      <c r="AL1280" s="459" t="str">
        <f t="shared" si="241"/>
        <v/>
      </c>
      <c r="AM1280" s="453"/>
      <c r="AN1280" s="456"/>
      <c r="AO1280" s="449" t="str">
        <f t="shared" si="234"/>
        <v/>
      </c>
      <c r="AP1280" s="456"/>
      <c r="AQ1280" s="462"/>
    </row>
    <row r="1281" spans="1:43" ht="31.5" outlineLevel="2">
      <c r="A1281" s="455" t="e">
        <f>IF(C1280&lt;&gt;"",$C$8:C1280,A1280)</f>
        <v>#VALUE!</v>
      </c>
      <c r="B1281" s="443" t="str">
        <f>IF(C1281&lt;&gt;"",COUNTA($C$8:C1281),"")</f>
        <v/>
      </c>
      <c r="C1281" s="443"/>
      <c r="D1281" s="452"/>
      <c r="E1281" s="453"/>
      <c r="F1281" s="453"/>
      <c r="G1281" s="453"/>
      <c r="H1281" s="453"/>
      <c r="I1281" s="453"/>
      <c r="J1281" s="453"/>
      <c r="K1281" s="456"/>
      <c r="L1281" s="457"/>
      <c r="M1281" s="458" t="str">
        <f>IF(K1281&lt;&gt;"",VLOOKUP(K1281,'DON GIA'!$S$1:$U$19,3,0),"")</f>
        <v/>
      </c>
      <c r="N1281" s="458" t="str">
        <f>IF(K1281&lt;&gt;"",VLOOKUP(K1281,'DON GIA'!$S$1:$V$19,4,0),"")</f>
        <v/>
      </c>
      <c r="O1281" s="458" t="str">
        <f t="shared" si="237"/>
        <v/>
      </c>
      <c r="P1281" s="458" t="str">
        <f t="shared" si="238"/>
        <v/>
      </c>
      <c r="Q1281" s="452" t="s">
        <v>35</v>
      </c>
      <c r="R1281" s="453"/>
      <c r="S1281" s="453"/>
      <c r="T1281" s="459" t="str">
        <f>IF(Q1281&lt;&gt;"",VLOOKUP(Q1281,'DON GIA'!$H$1:$K$103,4,0),"")</f>
        <v/>
      </c>
      <c r="U1281" s="459" t="str">
        <f t="shared" si="242"/>
        <v/>
      </c>
      <c r="V1281" s="456" t="s">
        <v>35</v>
      </c>
      <c r="W1281" s="453"/>
      <c r="X1281" s="460"/>
      <c r="Y1281" s="461"/>
      <c r="Z1281" s="459" t="str">
        <f>IF(V1281&lt;&gt;"",VLOOKUP(V1281,'DON GIA'!$A$1:$D$346,4,0),"")</f>
        <v/>
      </c>
      <c r="AA1281" s="459" t="str">
        <f t="shared" si="243"/>
        <v/>
      </c>
      <c r="AB1281" s="452"/>
      <c r="AC1281" s="452"/>
      <c r="AD1281" s="452"/>
      <c r="AE1281" s="452"/>
      <c r="AF1281" s="452"/>
      <c r="AG1281" s="453"/>
      <c r="AH1281" s="452"/>
      <c r="AI1281" s="452"/>
      <c r="AJ1281" s="452"/>
      <c r="AK1281" s="459" t="str">
        <f>IF(AH1281&lt;&gt;"",VLOOKUP(AH1281,'DON GIA'!$M$1:$P$9,4,0),"")</f>
        <v/>
      </c>
      <c r="AL1281" s="459" t="str">
        <f t="shared" si="241"/>
        <v/>
      </c>
      <c r="AM1281" s="453"/>
      <c r="AN1281" s="456"/>
      <c r="AO1281" s="449" t="str">
        <f t="shared" si="234"/>
        <v/>
      </c>
      <c r="AP1281" s="456"/>
      <c r="AQ1281" s="462"/>
    </row>
    <row r="1282" spans="1:43" ht="31.5" outlineLevel="2">
      <c r="A1282" s="455" t="e">
        <f>IF(C1281&lt;&gt;"",$C$8:C1281,A1281)</f>
        <v>#VALUE!</v>
      </c>
      <c r="B1282" s="443" t="str">
        <f>IF(C1282&lt;&gt;"",COUNTA($C$8:C1282),"")</f>
        <v/>
      </c>
      <c r="C1282" s="443"/>
      <c r="D1282" s="444"/>
      <c r="E1282" s="453"/>
      <c r="F1282" s="453"/>
      <c r="G1282" s="453"/>
      <c r="H1282" s="453"/>
      <c r="I1282" s="453"/>
      <c r="J1282" s="453"/>
      <c r="K1282" s="456"/>
      <c r="L1282" s="457"/>
      <c r="M1282" s="458" t="str">
        <f>IF(K1282&lt;&gt;"",VLOOKUP(K1282,'DON GIA'!$S$1:$U$19,3,0),"")</f>
        <v/>
      </c>
      <c r="N1282" s="458" t="str">
        <f>IF(K1282&lt;&gt;"",VLOOKUP(K1282,'DON GIA'!$S$1:$V$19,4,0),"")</f>
        <v/>
      </c>
      <c r="O1282" s="458" t="str">
        <f t="shared" si="237"/>
        <v/>
      </c>
      <c r="P1282" s="458" t="str">
        <f t="shared" si="238"/>
        <v/>
      </c>
      <c r="Q1282" s="452" t="s">
        <v>35</v>
      </c>
      <c r="R1282" s="453"/>
      <c r="S1282" s="453"/>
      <c r="T1282" s="459" t="str">
        <f>IF(Q1282&lt;&gt;"",VLOOKUP(Q1282,'DON GIA'!$H$1:$K$103,4,0),"")</f>
        <v/>
      </c>
      <c r="U1282" s="459" t="str">
        <f t="shared" si="242"/>
        <v/>
      </c>
      <c r="V1282" s="456" t="s">
        <v>35</v>
      </c>
      <c r="W1282" s="453"/>
      <c r="X1282" s="460"/>
      <c r="Y1282" s="461"/>
      <c r="Z1282" s="459" t="str">
        <f>IF(V1282&lt;&gt;"",VLOOKUP(V1282,'DON GIA'!$A$1:$D$346,4,0),"")</f>
        <v/>
      </c>
      <c r="AA1282" s="459" t="str">
        <f t="shared" si="243"/>
        <v/>
      </c>
      <c r="AB1282" s="452"/>
      <c r="AC1282" s="452"/>
      <c r="AD1282" s="452"/>
      <c r="AE1282" s="452"/>
      <c r="AF1282" s="452"/>
      <c r="AG1282" s="453"/>
      <c r="AH1282" s="452"/>
      <c r="AI1282" s="452"/>
      <c r="AJ1282" s="452"/>
      <c r="AK1282" s="459" t="str">
        <f>IF(AH1282&lt;&gt;"",VLOOKUP(AH1282,'DON GIA'!$M$1:$P$9,4,0),"")</f>
        <v/>
      </c>
      <c r="AL1282" s="459" t="str">
        <f t="shared" si="241"/>
        <v/>
      </c>
      <c r="AM1282" s="453"/>
      <c r="AN1282" s="456"/>
      <c r="AO1282" s="449" t="str">
        <f t="shared" si="234"/>
        <v/>
      </c>
      <c r="AP1282" s="456"/>
      <c r="AQ1282" s="462"/>
    </row>
    <row r="1283" spans="1:43" ht="62.25" outlineLevel="1">
      <c r="A1283" s="410" t="s">
        <v>774</v>
      </c>
      <c r="B1283" s="443">
        <f>IF(C1283&lt;&gt;"",COUNTA($C$8:C1283),"")</f>
        <v>87</v>
      </c>
      <c r="C1283" s="443">
        <v>479</v>
      </c>
      <c r="D1283" s="444" t="s">
        <v>487</v>
      </c>
      <c r="E1283" s="445"/>
      <c r="F1283" s="445"/>
      <c r="G1283" s="445"/>
      <c r="H1283" s="445"/>
      <c r="I1283" s="445"/>
      <c r="J1283" s="445"/>
      <c r="K1283" s="446"/>
      <c r="L1283" s="447">
        <f>SUBTOTAL(9,L1284:L1304)</f>
        <v>872.47</v>
      </c>
      <c r="M1283" s="448"/>
      <c r="N1283" s="448"/>
      <c r="O1283" s="448">
        <f>SUBTOTAL(9,O1284:O1304)</f>
        <v>1464877130</v>
      </c>
      <c r="P1283" s="448">
        <f>SUBTOTAL(9,P1284:P1304)</f>
        <v>1177834500</v>
      </c>
      <c r="Q1283" s="444"/>
      <c r="R1283" s="445"/>
      <c r="S1283" s="445">
        <f>SUBTOTAL(9,S1284:S1304)</f>
        <v>90</v>
      </c>
      <c r="T1283" s="449"/>
      <c r="U1283" s="449">
        <f>SUBTOTAL(9,U1284:U1304)</f>
        <v>9796000</v>
      </c>
      <c r="V1283" s="446"/>
      <c r="W1283" s="445"/>
      <c r="X1283" s="450">
        <f>SUBTOTAL(9,X1284:X1304)</f>
        <v>387.20600000000007</v>
      </c>
      <c r="Y1283" s="451">
        <f>SUBTOTAL(9,Y1284:Y1304)</f>
        <v>0</v>
      </c>
      <c r="Z1283" s="449"/>
      <c r="AA1283" s="449">
        <f>SUBTOTAL(9,AA1284:AA1304)</f>
        <v>888577647.82799995</v>
      </c>
      <c r="AB1283" s="452"/>
      <c r="AC1283" s="452"/>
      <c r="AD1283" s="452"/>
      <c r="AE1283" s="452"/>
      <c r="AF1283" s="452"/>
      <c r="AG1283" s="453"/>
      <c r="AH1283" s="452"/>
      <c r="AI1283" s="444"/>
      <c r="AJ1283" s="444">
        <f>SUBTOTAL(9,AJ1284:AJ1304)</f>
        <v>2</v>
      </c>
      <c r="AK1283" s="449"/>
      <c r="AL1283" s="449">
        <f>SUBTOTAL(9,AL1284:AL1304)</f>
        <v>29895920</v>
      </c>
      <c r="AM1283" s="445"/>
      <c r="AN1283" s="446">
        <f>SUBTOTAL(9,AN1284:AN1304)</f>
        <v>1</v>
      </c>
      <c r="AO1283" s="449">
        <f t="shared" si="234"/>
        <v>3570981197.8280001</v>
      </c>
      <c r="AP1283" s="517"/>
      <c r="AQ1283" s="423"/>
    </row>
    <row r="1284" spans="1:43" ht="192.75" outlineLevel="2">
      <c r="A1284" s="455" t="e">
        <f>IF(C1283&lt;&gt;"",$C$8:C1283,A1282)</f>
        <v>#VALUE!</v>
      </c>
      <c r="B1284" s="443" t="str">
        <f>IF(C1284&lt;&gt;"",COUNTA($C$8:C1284),"")</f>
        <v/>
      </c>
      <c r="C1284" s="443"/>
      <c r="D1284" s="452" t="s">
        <v>489</v>
      </c>
      <c r="E1284" s="453"/>
      <c r="F1284" s="453"/>
      <c r="G1284" s="453">
        <v>143</v>
      </c>
      <c r="H1284" s="453">
        <v>79</v>
      </c>
      <c r="I1284" s="453" t="s">
        <v>223</v>
      </c>
      <c r="J1284" s="453" t="s">
        <v>467</v>
      </c>
      <c r="K1284" s="456" t="s">
        <v>974</v>
      </c>
      <c r="L1284" s="457">
        <v>872.47</v>
      </c>
      <c r="M1284" s="458">
        <f>IF(K1284&lt;&gt;"",VLOOKUP(K1284,'DON GIA'!$S$1:$U$19,3,0),"")</f>
        <v>1679000</v>
      </c>
      <c r="N1284" s="458">
        <f>IF(K1284&lt;&gt;"",VLOOKUP(K1284,'DON GIA'!$S$1:$V$19,4,0),"")</f>
        <v>1350000</v>
      </c>
      <c r="O1284" s="458">
        <f t="shared" si="237"/>
        <v>1464877130</v>
      </c>
      <c r="P1284" s="458">
        <f t="shared" si="238"/>
        <v>1177834500</v>
      </c>
      <c r="Q1284" s="452" t="s">
        <v>488</v>
      </c>
      <c r="R1284" s="453" t="s">
        <v>44</v>
      </c>
      <c r="S1284" s="453">
        <v>4</v>
      </c>
      <c r="T1284" s="459">
        <f>IF(Q1284&lt;&gt;"",VLOOKUP(Q1284,'DON GIA'!$H$1:$K$103,4,0),"")</f>
        <v>450000</v>
      </c>
      <c r="U1284" s="459">
        <f t="shared" ref="U1284:U1304" si="244">IF(Q1284&lt;&gt;"",IF(ISNUMBER(T1284),S1284*T1284,""),"")</f>
        <v>1800000</v>
      </c>
      <c r="V1284" s="456" t="s">
        <v>1103</v>
      </c>
      <c r="W1284" s="453" t="s">
        <v>27</v>
      </c>
      <c r="X1284" s="460">
        <v>25.92</v>
      </c>
      <c r="Y1284" s="461"/>
      <c r="Z1284" s="459">
        <f>IF(V1284&lt;&gt;"",VLOOKUP(V1284,'DON GIA'!$A$1:$D$346,4,0),"")</f>
        <v>272996</v>
      </c>
      <c r="AA1284" s="459">
        <f t="shared" ref="AA1284:AA1304" si="245">IF(V1284&lt;&gt;"",IF(ISNUMBER(Z1284),X1284*Z1284,""),"")</f>
        <v>7076056.3200000003</v>
      </c>
      <c r="AB1284" s="452"/>
      <c r="AC1284" s="452"/>
      <c r="AD1284" s="452"/>
      <c r="AE1284" s="452"/>
      <c r="AF1284" s="452"/>
      <c r="AG1284" s="453"/>
      <c r="AH1284" s="452" t="s">
        <v>562</v>
      </c>
      <c r="AI1284" s="452" t="s">
        <v>409</v>
      </c>
      <c r="AJ1284" s="452">
        <v>1</v>
      </c>
      <c r="AK1284" s="459">
        <f>IF(AH1284&lt;&gt;"",VLOOKUP(AH1284,'DON GIA'!$M$1:$P$9,4,0),"")</f>
        <v>12895920</v>
      </c>
      <c r="AL1284" s="459">
        <f t="shared" si="241"/>
        <v>12895920</v>
      </c>
      <c r="AM1284" s="453" t="s">
        <v>407</v>
      </c>
      <c r="AN1284" s="456">
        <v>1</v>
      </c>
      <c r="AO1284" s="449" t="str">
        <f t="shared" si="234"/>
        <v/>
      </c>
      <c r="AP1284" s="517" t="s">
        <v>1900</v>
      </c>
      <c r="AQ1284" s="462"/>
    </row>
    <row r="1285" spans="1:43" ht="189" outlineLevel="2">
      <c r="A1285" s="455" t="e">
        <f>IF(C1284&lt;&gt;"",$C$8:C1284,A1284)</f>
        <v>#VALUE!</v>
      </c>
      <c r="B1285" s="443" t="str">
        <f>IF(C1285&lt;&gt;"",COUNTA($C$8:C1285),"")</f>
        <v/>
      </c>
      <c r="C1285" s="443"/>
      <c r="D1285" s="452" t="s">
        <v>71</v>
      </c>
      <c r="E1285" s="453"/>
      <c r="F1285" s="453"/>
      <c r="G1285" s="453"/>
      <c r="H1285" s="453"/>
      <c r="I1285" s="453"/>
      <c r="J1285" s="453"/>
      <c r="K1285" s="456"/>
      <c r="L1285" s="457"/>
      <c r="M1285" s="458" t="str">
        <f>IF(K1285&lt;&gt;"",VLOOKUP(K1285,'DON GIA'!$S$1:$U$19,3,0),"")</f>
        <v/>
      </c>
      <c r="N1285" s="458" t="str">
        <f>IF(K1285&lt;&gt;"",VLOOKUP(K1285,'DON GIA'!$S$1:$V$19,4,0),"")</f>
        <v/>
      </c>
      <c r="O1285" s="458" t="str">
        <f t="shared" si="237"/>
        <v/>
      </c>
      <c r="P1285" s="458" t="str">
        <f t="shared" si="238"/>
        <v/>
      </c>
      <c r="Q1285" s="452" t="s">
        <v>490</v>
      </c>
      <c r="R1285" s="453" t="s">
        <v>44</v>
      </c>
      <c r="S1285" s="453">
        <v>1</v>
      </c>
      <c r="T1285" s="459">
        <f>IF(Q1285&lt;&gt;"",VLOOKUP(Q1285,'DON GIA'!$H$1:$K$103,4,0),"")</f>
        <v>571000</v>
      </c>
      <c r="U1285" s="459">
        <f t="shared" si="244"/>
        <v>571000</v>
      </c>
      <c r="V1285" s="456" t="s">
        <v>1057</v>
      </c>
      <c r="W1285" s="453" t="s">
        <v>27</v>
      </c>
      <c r="X1285" s="460">
        <v>9.6</v>
      </c>
      <c r="Y1285" s="461"/>
      <c r="Z1285" s="459">
        <f>IF(V1285&lt;&gt;"",VLOOKUP(V1285,'DON GIA'!$A$1:$D$346,4,0),"")</f>
        <v>1229116</v>
      </c>
      <c r="AA1285" s="459">
        <f t="shared" si="245"/>
        <v>11799513.6</v>
      </c>
      <c r="AB1285" s="452"/>
      <c r="AC1285" s="452" t="s">
        <v>471</v>
      </c>
      <c r="AD1285" s="452" t="s">
        <v>107</v>
      </c>
      <c r="AE1285" s="452" t="s">
        <v>116</v>
      </c>
      <c r="AF1285" s="452" t="s">
        <v>136</v>
      </c>
      <c r="AG1285" s="453"/>
      <c r="AH1285" s="452" t="s">
        <v>579</v>
      </c>
      <c r="AI1285" s="452" t="s">
        <v>560</v>
      </c>
      <c r="AJ1285" s="452">
        <v>1</v>
      </c>
      <c r="AK1285" s="459">
        <f>IF(AH1285&lt;&gt;"",VLOOKUP(AH1285,'DON GIA'!$M$1:$P$9,4,0),"")</f>
        <v>17000000</v>
      </c>
      <c r="AL1285" s="459">
        <f t="shared" si="241"/>
        <v>17000000</v>
      </c>
      <c r="AM1285" s="453"/>
      <c r="AN1285" s="456"/>
      <c r="AO1285" s="449" t="str">
        <f t="shared" si="234"/>
        <v/>
      </c>
      <c r="AP1285" s="516" t="s">
        <v>511</v>
      </c>
      <c r="AQ1285" s="462"/>
    </row>
    <row r="1286" spans="1:43" ht="126" outlineLevel="2">
      <c r="A1286" s="455" t="e">
        <f>IF(C1285&lt;&gt;"",$C$8:C1285,A1285)</f>
        <v>#VALUE!</v>
      </c>
      <c r="B1286" s="443" t="str">
        <f>IF(C1286&lt;&gt;"",COUNTA($C$8:C1286),"")</f>
        <v/>
      </c>
      <c r="C1286" s="443"/>
      <c r="D1286" s="452"/>
      <c r="E1286" s="453"/>
      <c r="F1286" s="453"/>
      <c r="G1286" s="453"/>
      <c r="H1286" s="453"/>
      <c r="I1286" s="453"/>
      <c r="J1286" s="453"/>
      <c r="K1286" s="456"/>
      <c r="L1286" s="457"/>
      <c r="M1286" s="458" t="str">
        <f>IF(K1286&lt;&gt;"",VLOOKUP(K1286,'DON GIA'!$S$1:$U$19,3,0),"")</f>
        <v/>
      </c>
      <c r="N1286" s="458" t="str">
        <f>IF(K1286&lt;&gt;"",VLOOKUP(K1286,'DON GIA'!$S$1:$V$19,4,0),"")</f>
        <v/>
      </c>
      <c r="O1286" s="458" t="str">
        <f t="shared" si="237"/>
        <v/>
      </c>
      <c r="P1286" s="458" t="str">
        <f t="shared" si="238"/>
        <v/>
      </c>
      <c r="Q1286" s="452" t="s">
        <v>48</v>
      </c>
      <c r="R1286" s="453" t="s">
        <v>44</v>
      </c>
      <c r="S1286" s="453">
        <v>1</v>
      </c>
      <c r="T1286" s="459">
        <f>IF(Q1286&lt;&gt;"",VLOOKUP(Q1286,'DON GIA'!$H$1:$K$103,4,0),"")</f>
        <v>1708000</v>
      </c>
      <c r="U1286" s="459">
        <f t="shared" si="244"/>
        <v>1708000</v>
      </c>
      <c r="V1286" s="456" t="s">
        <v>1278</v>
      </c>
      <c r="W1286" s="453" t="s">
        <v>27</v>
      </c>
      <c r="X1286" s="460">
        <v>7.74</v>
      </c>
      <c r="Y1286" s="461"/>
      <c r="Z1286" s="459">
        <f>IF(V1286&lt;&gt;"",VLOOKUP(V1286,'DON GIA'!$A$1:$D$346,4,0),"")</f>
        <v>4826746</v>
      </c>
      <c r="AA1286" s="459">
        <f t="shared" si="245"/>
        <v>37359014.039999999</v>
      </c>
      <c r="AB1286" s="452"/>
      <c r="AC1286" s="452" t="s">
        <v>34</v>
      </c>
      <c r="AD1286" s="452" t="s">
        <v>30</v>
      </c>
      <c r="AE1286" s="452" t="s">
        <v>477</v>
      </c>
      <c r="AF1286" s="452" t="s">
        <v>34</v>
      </c>
      <c r="AG1286" s="453"/>
      <c r="AH1286" s="452"/>
      <c r="AI1286" s="452"/>
      <c r="AJ1286" s="452"/>
      <c r="AK1286" s="459" t="str">
        <f>IF(AH1286&lt;&gt;"",VLOOKUP(AH1286,'DON GIA'!$M$1:$P$9,4,0),"")</f>
        <v/>
      </c>
      <c r="AL1286" s="459" t="str">
        <f t="shared" si="241"/>
        <v/>
      </c>
      <c r="AM1286" s="453"/>
      <c r="AN1286" s="456"/>
      <c r="AO1286" s="449" t="str">
        <f t="shared" si="234"/>
        <v/>
      </c>
      <c r="AP1286" s="516" t="s">
        <v>581</v>
      </c>
      <c r="AQ1286" s="462"/>
    </row>
    <row r="1287" spans="1:43" ht="189" outlineLevel="2">
      <c r="A1287" s="455" t="e">
        <f>IF(C1286&lt;&gt;"",$C$8:C1286,A1286)</f>
        <v>#VALUE!</v>
      </c>
      <c r="B1287" s="443" t="str">
        <f>IF(C1287&lt;&gt;"",COUNTA($C$8:C1287),"")</f>
        <v/>
      </c>
      <c r="C1287" s="443"/>
      <c r="D1287" s="452"/>
      <c r="E1287" s="453"/>
      <c r="F1287" s="453"/>
      <c r="G1287" s="453"/>
      <c r="H1287" s="453"/>
      <c r="I1287" s="453"/>
      <c r="J1287" s="453"/>
      <c r="K1287" s="456"/>
      <c r="L1287" s="457"/>
      <c r="M1287" s="458" t="str">
        <f>IF(K1287&lt;&gt;"",VLOOKUP(K1287,'DON GIA'!$S$1:$U$19,3,0),"")</f>
        <v/>
      </c>
      <c r="N1287" s="458" t="str">
        <f>IF(K1287&lt;&gt;"",VLOOKUP(K1287,'DON GIA'!$S$1:$V$19,4,0),"")</f>
        <v/>
      </c>
      <c r="O1287" s="458" t="str">
        <f t="shared" si="237"/>
        <v/>
      </c>
      <c r="P1287" s="458" t="str">
        <f t="shared" si="238"/>
        <v/>
      </c>
      <c r="Q1287" s="452" t="s">
        <v>87</v>
      </c>
      <c r="R1287" s="453" t="s">
        <v>44</v>
      </c>
      <c r="S1287" s="453">
        <v>1</v>
      </c>
      <c r="T1287" s="459">
        <f>IF(Q1287&lt;&gt;"",VLOOKUP(Q1287,'DON GIA'!$H$1:$K$103,4,0),"")</f>
        <v>93000</v>
      </c>
      <c r="U1287" s="459">
        <f t="shared" si="244"/>
        <v>93000</v>
      </c>
      <c r="V1287" s="456" t="s">
        <v>1246</v>
      </c>
      <c r="W1287" s="453" t="s">
        <v>27</v>
      </c>
      <c r="X1287" s="460">
        <v>116.9</v>
      </c>
      <c r="Y1287" s="461"/>
      <c r="Z1287" s="459">
        <f>IF(V1287&lt;&gt;"",VLOOKUP(V1287,'DON GIA'!$A$1:$D$346,4,0),"")</f>
        <v>5891509</v>
      </c>
      <c r="AA1287" s="459">
        <f t="shared" si="245"/>
        <v>688717402.10000002</v>
      </c>
      <c r="AB1287" s="452"/>
      <c r="AC1287" s="452" t="s">
        <v>313</v>
      </c>
      <c r="AD1287" s="452" t="s">
        <v>30</v>
      </c>
      <c r="AE1287" s="452" t="s">
        <v>31</v>
      </c>
      <c r="AF1287" s="452" t="s">
        <v>34</v>
      </c>
      <c r="AG1287" s="453"/>
      <c r="AH1287" s="452"/>
      <c r="AI1287" s="452"/>
      <c r="AJ1287" s="452"/>
      <c r="AK1287" s="459" t="str">
        <f>IF(AH1287&lt;&gt;"",VLOOKUP(AH1287,'DON GIA'!$M$1:$P$9,4,0),"")</f>
        <v/>
      </c>
      <c r="AL1287" s="459" t="str">
        <f t="shared" si="241"/>
        <v/>
      </c>
      <c r="AM1287" s="453"/>
      <c r="AN1287" s="456"/>
      <c r="AO1287" s="449" t="str">
        <f t="shared" si="234"/>
        <v/>
      </c>
      <c r="AP1287" s="516" t="s">
        <v>580</v>
      </c>
      <c r="AQ1287" s="462"/>
    </row>
    <row r="1288" spans="1:43" ht="63" outlineLevel="2">
      <c r="A1288" s="455" t="e">
        <f>IF(C1287&lt;&gt;"",$C$8:C1287,A1287)</f>
        <v>#VALUE!</v>
      </c>
      <c r="B1288" s="443" t="str">
        <f>IF(C1288&lt;&gt;"",COUNTA($C$8:C1288),"")</f>
        <v/>
      </c>
      <c r="C1288" s="443"/>
      <c r="D1288" s="452"/>
      <c r="E1288" s="453"/>
      <c r="F1288" s="453"/>
      <c r="G1288" s="453"/>
      <c r="H1288" s="453"/>
      <c r="I1288" s="453"/>
      <c r="J1288" s="453"/>
      <c r="K1288" s="456"/>
      <c r="L1288" s="457"/>
      <c r="M1288" s="458" t="str">
        <f>IF(K1288&lt;&gt;"",VLOOKUP(K1288,'DON GIA'!$S$1:$U$19,3,0),"")</f>
        <v/>
      </c>
      <c r="N1288" s="458" t="str">
        <f>IF(K1288&lt;&gt;"",VLOOKUP(K1288,'DON GIA'!$S$1:$V$19,4,0),"")</f>
        <v/>
      </c>
      <c r="O1288" s="458" t="str">
        <f t="shared" si="237"/>
        <v/>
      </c>
      <c r="P1288" s="458" t="str">
        <f t="shared" si="238"/>
        <v/>
      </c>
      <c r="Q1288" s="452" t="s">
        <v>217</v>
      </c>
      <c r="R1288" s="453" t="s">
        <v>44</v>
      </c>
      <c r="S1288" s="453">
        <v>22</v>
      </c>
      <c r="T1288" s="459">
        <f>IF(Q1288&lt;&gt;"",VLOOKUP(Q1288,'DON GIA'!$H$1:$K$103,4,0),"")</f>
        <v>132000</v>
      </c>
      <c r="U1288" s="459">
        <f t="shared" si="244"/>
        <v>2904000</v>
      </c>
      <c r="V1288" s="456" t="s">
        <v>1078</v>
      </c>
      <c r="W1288" s="453" t="s">
        <v>27</v>
      </c>
      <c r="X1288" s="460">
        <v>28.75</v>
      </c>
      <c r="Y1288" s="461"/>
      <c r="Z1288" s="459">
        <f>IF(V1288&lt;&gt;"",VLOOKUP(V1288,'DON GIA'!$A$1:$D$346,4,0),"")</f>
        <v>854777</v>
      </c>
      <c r="AA1288" s="459">
        <f t="shared" si="245"/>
        <v>24574838.75</v>
      </c>
      <c r="AB1288" s="452"/>
      <c r="AC1288" s="452" t="s">
        <v>471</v>
      </c>
      <c r="AD1288" s="452" t="s">
        <v>491</v>
      </c>
      <c r="AE1288" s="452" t="s">
        <v>477</v>
      </c>
      <c r="AF1288" s="452" t="s">
        <v>136</v>
      </c>
      <c r="AG1288" s="453"/>
      <c r="AH1288" s="452"/>
      <c r="AI1288" s="452"/>
      <c r="AJ1288" s="452"/>
      <c r="AK1288" s="459" t="str">
        <f>IF(AH1288&lt;&gt;"",VLOOKUP(AH1288,'DON GIA'!$M$1:$P$9,4,0),"")</f>
        <v/>
      </c>
      <c r="AL1288" s="459" t="str">
        <f t="shared" si="241"/>
        <v/>
      </c>
      <c r="AM1288" s="453"/>
      <c r="AN1288" s="456"/>
      <c r="AO1288" s="449" t="str">
        <f t="shared" ref="AO1288:AO1351" si="246">IF(C1288&lt;&gt;"",O1288+P1288+U1288+AA1288+AL1288,"")</f>
        <v/>
      </c>
      <c r="AP1288" s="456"/>
      <c r="AQ1288" s="462"/>
    </row>
    <row r="1289" spans="1:43" ht="63" outlineLevel="2">
      <c r="A1289" s="455" t="e">
        <f>IF(C1288&lt;&gt;"",$C$8:C1288,A1288)</f>
        <v>#VALUE!</v>
      </c>
      <c r="B1289" s="443" t="str">
        <f>IF(C1289&lt;&gt;"",COUNTA($C$8:C1289),"")</f>
        <v/>
      </c>
      <c r="C1289" s="443"/>
      <c r="D1289" s="452"/>
      <c r="E1289" s="453"/>
      <c r="F1289" s="453"/>
      <c r="G1289" s="453"/>
      <c r="H1289" s="453"/>
      <c r="I1289" s="453"/>
      <c r="J1289" s="453"/>
      <c r="K1289" s="456"/>
      <c r="L1289" s="457"/>
      <c r="M1289" s="458" t="str">
        <f>IF(K1289&lt;&gt;"",VLOOKUP(K1289,'DON GIA'!$S$1:$U$19,3,0),"")</f>
        <v/>
      </c>
      <c r="N1289" s="458" t="str">
        <f>IF(K1289&lt;&gt;"",VLOOKUP(K1289,'DON GIA'!$S$1:$V$19,4,0),"")</f>
        <v/>
      </c>
      <c r="O1289" s="458" t="str">
        <f t="shared" si="237"/>
        <v/>
      </c>
      <c r="P1289" s="458" t="str">
        <f t="shared" si="238"/>
        <v/>
      </c>
      <c r="Q1289" s="452" t="s">
        <v>52</v>
      </c>
      <c r="R1289" s="453" t="s">
        <v>44</v>
      </c>
      <c r="S1289" s="453">
        <v>15</v>
      </c>
      <c r="T1289" s="459">
        <f>IF(Q1289&lt;&gt;"",VLOOKUP(Q1289,'DON GIA'!$H$1:$K$103,4,0),"")</f>
        <v>76000</v>
      </c>
      <c r="U1289" s="459">
        <f t="shared" si="244"/>
        <v>1140000</v>
      </c>
      <c r="V1289" s="456" t="s">
        <v>1293</v>
      </c>
      <c r="W1289" s="453" t="s">
        <v>27</v>
      </c>
      <c r="X1289" s="460">
        <v>8.5</v>
      </c>
      <c r="Y1289" s="461"/>
      <c r="Z1289" s="459">
        <f>IF(V1289&lt;&gt;"",VLOOKUP(V1289,'DON GIA'!$A$1:$D$346,4,0),"")</f>
        <v>300480</v>
      </c>
      <c r="AA1289" s="459">
        <f t="shared" si="245"/>
        <v>2554080</v>
      </c>
      <c r="AB1289" s="452"/>
      <c r="AC1289" s="452"/>
      <c r="AD1289" s="452"/>
      <c r="AE1289" s="452"/>
      <c r="AF1289" s="452"/>
      <c r="AG1289" s="453"/>
      <c r="AH1289" s="452"/>
      <c r="AI1289" s="452"/>
      <c r="AJ1289" s="452"/>
      <c r="AK1289" s="459" t="str">
        <f>IF(AH1289&lt;&gt;"",VLOOKUP(AH1289,'DON GIA'!$M$1:$P$9,4,0),"")</f>
        <v/>
      </c>
      <c r="AL1289" s="459" t="str">
        <f t="shared" si="241"/>
        <v/>
      </c>
      <c r="AM1289" s="453"/>
      <c r="AN1289" s="456"/>
      <c r="AO1289" s="449" t="str">
        <f t="shared" si="246"/>
        <v/>
      </c>
      <c r="AP1289" s="456"/>
      <c r="AQ1289" s="462"/>
    </row>
    <row r="1290" spans="1:43" ht="63" outlineLevel="2">
      <c r="A1290" s="455" t="e">
        <f>IF(C1289&lt;&gt;"",$C$8:C1289,A1289)</f>
        <v>#VALUE!</v>
      </c>
      <c r="B1290" s="443" t="str">
        <f>IF(C1290&lt;&gt;"",COUNTA($C$8:C1290),"")</f>
        <v/>
      </c>
      <c r="C1290" s="443"/>
      <c r="D1290" s="452"/>
      <c r="E1290" s="453"/>
      <c r="F1290" s="453"/>
      <c r="G1290" s="453"/>
      <c r="H1290" s="453"/>
      <c r="I1290" s="453"/>
      <c r="J1290" s="453"/>
      <c r="K1290" s="456"/>
      <c r="L1290" s="457"/>
      <c r="M1290" s="458" t="str">
        <f>IF(K1290&lt;&gt;"",VLOOKUP(K1290,'DON GIA'!$S$1:$U$19,3,0),"")</f>
        <v/>
      </c>
      <c r="N1290" s="458" t="str">
        <f>IF(K1290&lt;&gt;"",VLOOKUP(K1290,'DON GIA'!$S$1:$V$19,4,0),"")</f>
        <v/>
      </c>
      <c r="O1290" s="458" t="str">
        <f t="shared" si="237"/>
        <v/>
      </c>
      <c r="P1290" s="458" t="str">
        <f t="shared" si="238"/>
        <v/>
      </c>
      <c r="Q1290" s="452" t="s">
        <v>53</v>
      </c>
      <c r="R1290" s="453" t="s">
        <v>44</v>
      </c>
      <c r="S1290" s="453">
        <v>20</v>
      </c>
      <c r="T1290" s="459">
        <f>IF(Q1290&lt;&gt;"",VLOOKUP(Q1290,'DON GIA'!$H$1:$K$103,4,0),"")</f>
        <v>34000</v>
      </c>
      <c r="U1290" s="459">
        <f t="shared" si="244"/>
        <v>680000</v>
      </c>
      <c r="V1290" s="456" t="s">
        <v>1294</v>
      </c>
      <c r="W1290" s="453" t="s">
        <v>27</v>
      </c>
      <c r="X1290" s="460">
        <v>8.0399999999999991</v>
      </c>
      <c r="Y1290" s="461"/>
      <c r="Z1290" s="459">
        <f>IF(V1290&lt;&gt;"",VLOOKUP(V1290,'DON GIA'!$A$1:$D$346,4,0),"")</f>
        <v>269273</v>
      </c>
      <c r="AA1290" s="459">
        <f t="shared" si="245"/>
        <v>2164954.92</v>
      </c>
      <c r="AB1290" s="452"/>
      <c r="AC1290" s="452"/>
      <c r="AD1290" s="452"/>
      <c r="AE1290" s="452"/>
      <c r="AF1290" s="452"/>
      <c r="AG1290" s="453"/>
      <c r="AH1290" s="452"/>
      <c r="AI1290" s="452"/>
      <c r="AJ1290" s="452"/>
      <c r="AK1290" s="459" t="str">
        <f>IF(AH1290&lt;&gt;"",VLOOKUP(AH1290,'DON GIA'!$M$1:$P$9,4,0),"")</f>
        <v/>
      </c>
      <c r="AL1290" s="459" t="str">
        <f t="shared" si="241"/>
        <v/>
      </c>
      <c r="AM1290" s="453"/>
      <c r="AN1290" s="456"/>
      <c r="AO1290" s="449" t="str">
        <f t="shared" si="246"/>
        <v/>
      </c>
      <c r="AP1290" s="456"/>
      <c r="AQ1290" s="462"/>
    </row>
    <row r="1291" spans="1:43" ht="63" outlineLevel="2">
      <c r="A1291" s="455" t="e">
        <f>IF(C1290&lt;&gt;"",$C$8:C1290,A1290)</f>
        <v>#VALUE!</v>
      </c>
      <c r="B1291" s="443" t="str">
        <f>IF(C1291&lt;&gt;"",COUNTA($C$8:C1291),"")</f>
        <v/>
      </c>
      <c r="C1291" s="443"/>
      <c r="D1291" s="452"/>
      <c r="E1291" s="453"/>
      <c r="F1291" s="453"/>
      <c r="G1291" s="453"/>
      <c r="H1291" s="453"/>
      <c r="I1291" s="453"/>
      <c r="J1291" s="453"/>
      <c r="K1291" s="456"/>
      <c r="L1291" s="457"/>
      <c r="M1291" s="458" t="str">
        <f>IF(K1291&lt;&gt;"",VLOOKUP(K1291,'DON GIA'!$S$1:$U$19,3,0),"")</f>
        <v/>
      </c>
      <c r="N1291" s="458" t="str">
        <f>IF(K1291&lt;&gt;"",VLOOKUP(K1291,'DON GIA'!$S$1:$V$19,4,0),"")</f>
        <v/>
      </c>
      <c r="O1291" s="458" t="str">
        <f t="shared" si="237"/>
        <v/>
      </c>
      <c r="P1291" s="458" t="str">
        <f t="shared" si="238"/>
        <v/>
      </c>
      <c r="Q1291" s="452" t="s">
        <v>492</v>
      </c>
      <c r="R1291" s="453" t="s">
        <v>27</v>
      </c>
      <c r="S1291" s="453">
        <v>25</v>
      </c>
      <c r="T1291" s="459">
        <f>IF(Q1291&lt;&gt;"",VLOOKUP(Q1291,'DON GIA'!$H$1:$K$103,4,0),"")</f>
        <v>12000</v>
      </c>
      <c r="U1291" s="459">
        <f t="shared" si="244"/>
        <v>300000</v>
      </c>
      <c r="V1291" s="456" t="s">
        <v>1295</v>
      </c>
      <c r="W1291" s="453" t="s">
        <v>27</v>
      </c>
      <c r="X1291" s="460">
        <v>5.0599999999999996</v>
      </c>
      <c r="Y1291" s="461"/>
      <c r="Z1291" s="459">
        <f>IF(V1291&lt;&gt;"",VLOOKUP(V1291,'DON GIA'!$A$1:$D$346,4,0),"")</f>
        <v>295078</v>
      </c>
      <c r="AA1291" s="459">
        <f t="shared" si="245"/>
        <v>1493094.68</v>
      </c>
      <c r="AB1291" s="452"/>
      <c r="AC1291" s="452"/>
      <c r="AD1291" s="452"/>
      <c r="AE1291" s="452"/>
      <c r="AF1291" s="452"/>
      <c r="AG1291" s="453"/>
      <c r="AH1291" s="452"/>
      <c r="AI1291" s="452"/>
      <c r="AJ1291" s="452"/>
      <c r="AK1291" s="459" t="str">
        <f>IF(AH1291&lt;&gt;"",VLOOKUP(AH1291,'DON GIA'!$M$1:$P$9,4,0),"")</f>
        <v/>
      </c>
      <c r="AL1291" s="459" t="str">
        <f t="shared" si="241"/>
        <v/>
      </c>
      <c r="AM1291" s="453"/>
      <c r="AN1291" s="456"/>
      <c r="AO1291" s="449" t="str">
        <f t="shared" si="246"/>
        <v/>
      </c>
      <c r="AP1291" s="456"/>
      <c r="AQ1291" s="462"/>
    </row>
    <row r="1292" spans="1:43" ht="31.5" outlineLevel="2">
      <c r="A1292" s="455" t="e">
        <f>IF(C1291&lt;&gt;"",$C$8:C1291,A1291)</f>
        <v>#VALUE!</v>
      </c>
      <c r="B1292" s="443" t="str">
        <f>IF(C1292&lt;&gt;"",COUNTA($C$8:C1292),"")</f>
        <v/>
      </c>
      <c r="C1292" s="443"/>
      <c r="D1292" s="452"/>
      <c r="E1292" s="453"/>
      <c r="F1292" s="453"/>
      <c r="G1292" s="453"/>
      <c r="H1292" s="453"/>
      <c r="I1292" s="453"/>
      <c r="J1292" s="453"/>
      <c r="K1292" s="456"/>
      <c r="L1292" s="457"/>
      <c r="M1292" s="458" t="str">
        <f>IF(K1292&lt;&gt;"",VLOOKUP(K1292,'DON GIA'!$S$1:$U$19,3,0),"")</f>
        <v/>
      </c>
      <c r="N1292" s="458" t="str">
        <f>IF(K1292&lt;&gt;"",VLOOKUP(K1292,'DON GIA'!$S$1:$V$19,4,0),"")</f>
        <v/>
      </c>
      <c r="O1292" s="458" t="str">
        <f t="shared" si="237"/>
        <v/>
      </c>
      <c r="P1292" s="458" t="str">
        <f t="shared" si="238"/>
        <v/>
      </c>
      <c r="Q1292" s="452" t="s">
        <v>493</v>
      </c>
      <c r="R1292" s="453" t="s">
        <v>44</v>
      </c>
      <c r="S1292" s="453">
        <v>1</v>
      </c>
      <c r="T1292" s="459">
        <f>IF(Q1292&lt;&gt;"",VLOOKUP(Q1292,'DON GIA'!$H$1:$K$103,4,0),"")</f>
        <v>600000</v>
      </c>
      <c r="U1292" s="459">
        <f t="shared" si="244"/>
        <v>600000</v>
      </c>
      <c r="V1292" s="456" t="s">
        <v>1023</v>
      </c>
      <c r="W1292" s="453" t="s">
        <v>38</v>
      </c>
      <c r="X1292" s="460">
        <v>0.156</v>
      </c>
      <c r="Y1292" s="461"/>
      <c r="Z1292" s="459">
        <f>IF(V1292&lt;&gt;"",VLOOKUP(V1292,'DON GIA'!$A$1:$D$346,4,0),"")</f>
        <v>2523428</v>
      </c>
      <c r="AA1292" s="459">
        <f t="shared" si="245"/>
        <v>393654.76799999998</v>
      </c>
      <c r="AB1292" s="452"/>
      <c r="AC1292" s="452"/>
      <c r="AD1292" s="452"/>
      <c r="AE1292" s="452"/>
      <c r="AF1292" s="452"/>
      <c r="AG1292" s="453"/>
      <c r="AH1292" s="452"/>
      <c r="AI1292" s="452"/>
      <c r="AJ1292" s="452"/>
      <c r="AK1292" s="459" t="str">
        <f>IF(AH1292&lt;&gt;"",VLOOKUP(AH1292,'DON GIA'!$M$1:$P$9,4,0),"")</f>
        <v/>
      </c>
      <c r="AL1292" s="459" t="str">
        <f t="shared" si="241"/>
        <v/>
      </c>
      <c r="AM1292" s="453"/>
      <c r="AN1292" s="456"/>
      <c r="AO1292" s="449" t="str">
        <f t="shared" si="246"/>
        <v/>
      </c>
      <c r="AP1292" s="456"/>
      <c r="AQ1292" s="462"/>
    </row>
    <row r="1293" spans="1:43" ht="63" outlineLevel="2">
      <c r="A1293" s="455" t="e">
        <f>IF(C1292&lt;&gt;"",$C$8:C1292,A1292)</f>
        <v>#VALUE!</v>
      </c>
      <c r="B1293" s="443" t="str">
        <f>IF(C1293&lt;&gt;"",COUNTA($C$8:C1293),"")</f>
        <v/>
      </c>
      <c r="C1293" s="443"/>
      <c r="D1293" s="452"/>
      <c r="E1293" s="453"/>
      <c r="F1293" s="453"/>
      <c r="G1293" s="453"/>
      <c r="H1293" s="453"/>
      <c r="I1293" s="453"/>
      <c r="J1293" s="453"/>
      <c r="K1293" s="456"/>
      <c r="L1293" s="457"/>
      <c r="M1293" s="458" t="str">
        <f>IF(K1293&lt;&gt;"",VLOOKUP(K1293,'DON GIA'!$S$1:$U$19,3,0),"")</f>
        <v/>
      </c>
      <c r="N1293" s="458" t="str">
        <f>IF(K1293&lt;&gt;"",VLOOKUP(K1293,'DON GIA'!$S$1:$V$19,4,0),"")</f>
        <v/>
      </c>
      <c r="O1293" s="458" t="str">
        <f t="shared" si="237"/>
        <v/>
      </c>
      <c r="P1293" s="458" t="str">
        <f t="shared" si="238"/>
        <v/>
      </c>
      <c r="Q1293" s="452" t="s">
        <v>35</v>
      </c>
      <c r="R1293" s="453"/>
      <c r="S1293" s="453"/>
      <c r="T1293" s="459" t="str">
        <f>IF(Q1293&lt;&gt;"",VLOOKUP(Q1293,'DON GIA'!$H$1:$K$103,4,0),"")</f>
        <v/>
      </c>
      <c r="U1293" s="459" t="str">
        <f t="shared" si="244"/>
        <v/>
      </c>
      <c r="V1293" s="456" t="s">
        <v>1194</v>
      </c>
      <c r="W1293" s="453" t="s">
        <v>27</v>
      </c>
      <c r="X1293" s="460">
        <v>0.96</v>
      </c>
      <c r="Y1293" s="461"/>
      <c r="Z1293" s="459">
        <f>IF(V1293&lt;&gt;"",VLOOKUP(V1293,'DON GIA'!$A$1:$D$346,4,0),"")</f>
        <v>292949</v>
      </c>
      <c r="AA1293" s="459">
        <f t="shared" si="245"/>
        <v>281231.03999999998</v>
      </c>
      <c r="AB1293" s="452"/>
      <c r="AC1293" s="452"/>
      <c r="AD1293" s="452"/>
      <c r="AE1293" s="452"/>
      <c r="AF1293" s="452"/>
      <c r="AG1293" s="453"/>
      <c r="AH1293" s="452"/>
      <c r="AI1293" s="452"/>
      <c r="AJ1293" s="452"/>
      <c r="AK1293" s="459" t="str">
        <f>IF(AH1293&lt;&gt;"",VLOOKUP(AH1293,'DON GIA'!$M$1:$P$9,4,0),"")</f>
        <v/>
      </c>
      <c r="AL1293" s="459" t="str">
        <f t="shared" si="241"/>
        <v/>
      </c>
      <c r="AM1293" s="453"/>
      <c r="AN1293" s="456"/>
      <c r="AO1293" s="449" t="str">
        <f t="shared" si="246"/>
        <v/>
      </c>
      <c r="AP1293" s="456"/>
      <c r="AQ1293" s="462"/>
    </row>
    <row r="1294" spans="1:43" ht="31.5" outlineLevel="2">
      <c r="A1294" s="455" t="e">
        <f>IF(C1293&lt;&gt;"",$C$8:C1293,A1293)</f>
        <v>#VALUE!</v>
      </c>
      <c r="B1294" s="443" t="str">
        <f>IF(C1294&lt;&gt;"",COUNTA($C$8:C1294),"")</f>
        <v/>
      </c>
      <c r="C1294" s="443"/>
      <c r="D1294" s="452"/>
      <c r="E1294" s="453"/>
      <c r="F1294" s="453"/>
      <c r="G1294" s="453"/>
      <c r="H1294" s="453"/>
      <c r="I1294" s="453"/>
      <c r="J1294" s="453"/>
      <c r="K1294" s="456"/>
      <c r="L1294" s="457"/>
      <c r="M1294" s="458" t="str">
        <f>IF(K1294&lt;&gt;"",VLOOKUP(K1294,'DON GIA'!$S$1:$U$19,3,0),"")</f>
        <v/>
      </c>
      <c r="N1294" s="458" t="str">
        <f>IF(K1294&lt;&gt;"",VLOOKUP(K1294,'DON GIA'!$S$1:$V$19,4,0),"")</f>
        <v/>
      </c>
      <c r="O1294" s="458" t="str">
        <f t="shared" si="237"/>
        <v/>
      </c>
      <c r="P1294" s="458" t="str">
        <f t="shared" si="238"/>
        <v/>
      </c>
      <c r="Q1294" s="452" t="s">
        <v>35</v>
      </c>
      <c r="R1294" s="453"/>
      <c r="S1294" s="453"/>
      <c r="T1294" s="459" t="str">
        <f>IF(Q1294&lt;&gt;"",VLOOKUP(Q1294,'DON GIA'!$H$1:$K$103,4,0),"")</f>
        <v/>
      </c>
      <c r="U1294" s="459" t="str">
        <f t="shared" si="244"/>
        <v/>
      </c>
      <c r="V1294" s="456" t="s">
        <v>1254</v>
      </c>
      <c r="W1294" s="453" t="s">
        <v>27</v>
      </c>
      <c r="X1294" s="460">
        <v>4</v>
      </c>
      <c r="Y1294" s="461"/>
      <c r="Z1294" s="459">
        <f>IF(V1294&lt;&gt;"",VLOOKUP(V1294,'DON GIA'!$A$1:$D$346,4,0),"")</f>
        <v>873908</v>
      </c>
      <c r="AA1294" s="459">
        <f t="shared" si="245"/>
        <v>3495632</v>
      </c>
      <c r="AB1294" s="452"/>
      <c r="AC1294" s="452" t="s">
        <v>471</v>
      </c>
      <c r="AD1294" s="452" t="s">
        <v>107</v>
      </c>
      <c r="AE1294" s="452" t="s">
        <v>116</v>
      </c>
      <c r="AF1294" s="452" t="s">
        <v>136</v>
      </c>
      <c r="AG1294" s="453"/>
      <c r="AH1294" s="452"/>
      <c r="AI1294" s="452"/>
      <c r="AJ1294" s="452"/>
      <c r="AK1294" s="459" t="str">
        <f>IF(AH1294&lt;&gt;"",VLOOKUP(AH1294,'DON GIA'!$M$1:$P$9,4,0),"")</f>
        <v/>
      </c>
      <c r="AL1294" s="459" t="str">
        <f t="shared" si="241"/>
        <v/>
      </c>
      <c r="AM1294" s="453"/>
      <c r="AN1294" s="456"/>
      <c r="AO1294" s="449" t="str">
        <f t="shared" si="246"/>
        <v/>
      </c>
      <c r="AP1294" s="456"/>
      <c r="AQ1294" s="462"/>
    </row>
    <row r="1295" spans="1:43" ht="31.5" outlineLevel="2">
      <c r="A1295" s="455" t="e">
        <f>IF(C1294&lt;&gt;"",$C$8:C1294,A1294)</f>
        <v>#VALUE!</v>
      </c>
      <c r="B1295" s="443" t="str">
        <f>IF(C1295&lt;&gt;"",COUNTA($C$8:C1295),"")</f>
        <v/>
      </c>
      <c r="C1295" s="443"/>
      <c r="D1295" s="452"/>
      <c r="E1295" s="453"/>
      <c r="F1295" s="453"/>
      <c r="G1295" s="453"/>
      <c r="H1295" s="453"/>
      <c r="I1295" s="453"/>
      <c r="J1295" s="453"/>
      <c r="K1295" s="456"/>
      <c r="L1295" s="457"/>
      <c r="M1295" s="458" t="str">
        <f>IF(K1295&lt;&gt;"",VLOOKUP(K1295,'DON GIA'!$S$1:$U$19,3,0),"")</f>
        <v/>
      </c>
      <c r="N1295" s="458" t="str">
        <f>IF(K1295&lt;&gt;"",VLOOKUP(K1295,'DON GIA'!$S$1:$V$19,4,0),"")</f>
        <v/>
      </c>
      <c r="O1295" s="458" t="str">
        <f t="shared" si="237"/>
        <v/>
      </c>
      <c r="P1295" s="458" t="str">
        <f t="shared" si="238"/>
        <v/>
      </c>
      <c r="Q1295" s="452" t="s">
        <v>35</v>
      </c>
      <c r="R1295" s="453"/>
      <c r="S1295" s="453"/>
      <c r="T1295" s="459" t="str">
        <f>IF(Q1295&lt;&gt;"",VLOOKUP(Q1295,'DON GIA'!$H$1:$K$103,4,0),"")</f>
        <v/>
      </c>
      <c r="U1295" s="459" t="str">
        <f t="shared" si="244"/>
        <v/>
      </c>
      <c r="V1295" s="456" t="s">
        <v>1254</v>
      </c>
      <c r="W1295" s="453" t="s">
        <v>27</v>
      </c>
      <c r="X1295" s="460">
        <v>6.24</v>
      </c>
      <c r="Y1295" s="461"/>
      <c r="Z1295" s="459">
        <f>IF(V1295&lt;&gt;"",VLOOKUP(V1295,'DON GIA'!$A$1:$D$346,4,0),"")</f>
        <v>873908</v>
      </c>
      <c r="AA1295" s="459">
        <f t="shared" si="245"/>
        <v>5453185.9199999999</v>
      </c>
      <c r="AB1295" s="452"/>
      <c r="AC1295" s="452" t="s">
        <v>471</v>
      </c>
      <c r="AD1295" s="452" t="s">
        <v>107</v>
      </c>
      <c r="AE1295" s="452" t="s">
        <v>116</v>
      </c>
      <c r="AF1295" s="452" t="s">
        <v>136</v>
      </c>
      <c r="AG1295" s="453"/>
      <c r="AH1295" s="452"/>
      <c r="AI1295" s="452"/>
      <c r="AJ1295" s="452"/>
      <c r="AK1295" s="459" t="str">
        <f>IF(AH1295&lt;&gt;"",VLOOKUP(AH1295,'DON GIA'!$M$1:$P$9,4,0),"")</f>
        <v/>
      </c>
      <c r="AL1295" s="459" t="str">
        <f t="shared" si="241"/>
        <v/>
      </c>
      <c r="AM1295" s="453"/>
      <c r="AN1295" s="456"/>
      <c r="AO1295" s="449" t="str">
        <f t="shared" si="246"/>
        <v/>
      </c>
      <c r="AP1295" s="456"/>
      <c r="AQ1295" s="462"/>
    </row>
    <row r="1296" spans="1:43" ht="31.5" outlineLevel="2">
      <c r="A1296" s="455" t="e">
        <f>IF(C1295&lt;&gt;"",$C$8:C1295,A1295)</f>
        <v>#VALUE!</v>
      </c>
      <c r="B1296" s="443" t="str">
        <f>IF(C1296&lt;&gt;"",COUNTA($C$8:C1296),"")</f>
        <v/>
      </c>
      <c r="C1296" s="443"/>
      <c r="D1296" s="452"/>
      <c r="E1296" s="453"/>
      <c r="F1296" s="453"/>
      <c r="G1296" s="453"/>
      <c r="H1296" s="453"/>
      <c r="I1296" s="453"/>
      <c r="J1296" s="453"/>
      <c r="K1296" s="456"/>
      <c r="L1296" s="457"/>
      <c r="M1296" s="458" t="str">
        <f>IF(K1296&lt;&gt;"",VLOOKUP(K1296,'DON GIA'!$S$1:$U$19,3,0),"")</f>
        <v/>
      </c>
      <c r="N1296" s="458" t="str">
        <f>IF(K1296&lt;&gt;"",VLOOKUP(K1296,'DON GIA'!$S$1:$V$19,4,0),"")</f>
        <v/>
      </c>
      <c r="O1296" s="458" t="str">
        <f t="shared" si="237"/>
        <v/>
      </c>
      <c r="P1296" s="458" t="str">
        <f t="shared" si="238"/>
        <v/>
      </c>
      <c r="Q1296" s="452" t="s">
        <v>35</v>
      </c>
      <c r="R1296" s="453"/>
      <c r="S1296" s="453"/>
      <c r="T1296" s="459" t="str">
        <f>IF(Q1296&lt;&gt;"",VLOOKUP(Q1296,'DON GIA'!$H$1:$K$103,4,0),"")</f>
        <v/>
      </c>
      <c r="U1296" s="459" t="str">
        <f t="shared" si="244"/>
        <v/>
      </c>
      <c r="V1296" s="456" t="s">
        <v>1296</v>
      </c>
      <c r="W1296" s="453" t="s">
        <v>27</v>
      </c>
      <c r="X1296" s="460">
        <v>15</v>
      </c>
      <c r="Y1296" s="461"/>
      <c r="Z1296" s="459">
        <f>IF(V1296&lt;&gt;"",VLOOKUP(V1296,'DON GIA'!$A$1:$D$346,4,0),"")</f>
        <v>748631</v>
      </c>
      <c r="AA1296" s="459">
        <f t="shared" si="245"/>
        <v>11229465</v>
      </c>
      <c r="AB1296" s="452"/>
      <c r="AC1296" s="452" t="s">
        <v>471</v>
      </c>
      <c r="AD1296" s="452" t="s">
        <v>107</v>
      </c>
      <c r="AE1296" s="452" t="s">
        <v>116</v>
      </c>
      <c r="AF1296" s="452" t="s">
        <v>136</v>
      </c>
      <c r="AG1296" s="453"/>
      <c r="AH1296" s="452"/>
      <c r="AI1296" s="452"/>
      <c r="AJ1296" s="452"/>
      <c r="AK1296" s="459" t="str">
        <f>IF(AH1296&lt;&gt;"",VLOOKUP(AH1296,'DON GIA'!$M$1:$P$9,4,0),"")</f>
        <v/>
      </c>
      <c r="AL1296" s="459" t="str">
        <f t="shared" si="241"/>
        <v/>
      </c>
      <c r="AM1296" s="453"/>
      <c r="AN1296" s="456"/>
      <c r="AO1296" s="449" t="str">
        <f t="shared" si="246"/>
        <v/>
      </c>
      <c r="AP1296" s="456"/>
      <c r="AQ1296" s="462"/>
    </row>
    <row r="1297" spans="1:43" ht="63" outlineLevel="2">
      <c r="A1297" s="455" t="e">
        <f>IF(C1296&lt;&gt;"",$C$8:C1296,A1296)</f>
        <v>#VALUE!</v>
      </c>
      <c r="B1297" s="443" t="str">
        <f>IF(C1297&lt;&gt;"",COUNTA($C$8:C1297),"")</f>
        <v/>
      </c>
      <c r="C1297" s="443"/>
      <c r="D1297" s="452"/>
      <c r="E1297" s="453"/>
      <c r="F1297" s="453"/>
      <c r="G1297" s="453"/>
      <c r="H1297" s="453"/>
      <c r="I1297" s="453"/>
      <c r="J1297" s="453"/>
      <c r="K1297" s="456"/>
      <c r="L1297" s="457"/>
      <c r="M1297" s="458" t="str">
        <f>IF(K1297&lt;&gt;"",VLOOKUP(K1297,'DON GIA'!$S$1:$U$19,3,0),"")</f>
        <v/>
      </c>
      <c r="N1297" s="458" t="str">
        <f>IF(K1297&lt;&gt;"",VLOOKUP(K1297,'DON GIA'!$S$1:$V$19,4,0),"")</f>
        <v/>
      </c>
      <c r="O1297" s="458" t="str">
        <f t="shared" si="237"/>
        <v/>
      </c>
      <c r="P1297" s="458" t="str">
        <f t="shared" si="238"/>
        <v/>
      </c>
      <c r="Q1297" s="452" t="s">
        <v>35</v>
      </c>
      <c r="R1297" s="453"/>
      <c r="S1297" s="453"/>
      <c r="T1297" s="459" t="str">
        <f>IF(Q1297&lt;&gt;"",VLOOKUP(Q1297,'DON GIA'!$H$1:$K$103,4,0),"")</f>
        <v/>
      </c>
      <c r="U1297" s="459" t="str">
        <f t="shared" si="244"/>
        <v/>
      </c>
      <c r="V1297" s="456" t="s">
        <v>1297</v>
      </c>
      <c r="W1297" s="453" t="s">
        <v>27</v>
      </c>
      <c r="X1297" s="460">
        <v>21.76</v>
      </c>
      <c r="Y1297" s="461"/>
      <c r="Z1297" s="459">
        <f>IF(V1297&lt;&gt;"",VLOOKUP(V1297,'DON GIA'!$A$1:$D$346,4,0),"")</f>
        <v>257144</v>
      </c>
      <c r="AA1297" s="459">
        <f t="shared" si="245"/>
        <v>5595453.4400000004</v>
      </c>
      <c r="AB1297" s="452"/>
      <c r="AC1297" s="452"/>
      <c r="AD1297" s="452"/>
      <c r="AE1297" s="452"/>
      <c r="AF1297" s="452"/>
      <c r="AG1297" s="453"/>
      <c r="AH1297" s="452"/>
      <c r="AI1297" s="452"/>
      <c r="AJ1297" s="452"/>
      <c r="AK1297" s="459" t="str">
        <f>IF(AH1297&lt;&gt;"",VLOOKUP(AH1297,'DON GIA'!$M$1:$P$9,4,0),"")</f>
        <v/>
      </c>
      <c r="AL1297" s="459" t="str">
        <f t="shared" si="241"/>
        <v/>
      </c>
      <c r="AM1297" s="453"/>
      <c r="AN1297" s="456"/>
      <c r="AO1297" s="449" t="str">
        <f t="shared" si="246"/>
        <v/>
      </c>
      <c r="AP1297" s="456"/>
      <c r="AQ1297" s="462"/>
    </row>
    <row r="1298" spans="1:43" ht="63" outlineLevel="2">
      <c r="A1298" s="455" t="e">
        <f>IF(C1297&lt;&gt;"",$C$8:C1297,A1297)</f>
        <v>#VALUE!</v>
      </c>
      <c r="B1298" s="443" t="str">
        <f>IF(C1298&lt;&gt;"",COUNTA($C$8:C1298),"")</f>
        <v/>
      </c>
      <c r="C1298" s="443"/>
      <c r="D1298" s="452"/>
      <c r="E1298" s="453"/>
      <c r="F1298" s="453"/>
      <c r="G1298" s="453"/>
      <c r="H1298" s="453"/>
      <c r="I1298" s="453"/>
      <c r="J1298" s="453"/>
      <c r="K1298" s="456"/>
      <c r="L1298" s="457"/>
      <c r="M1298" s="458" t="str">
        <f>IF(K1298&lt;&gt;"",VLOOKUP(K1298,'DON GIA'!$S$1:$U$19,3,0),"")</f>
        <v/>
      </c>
      <c r="N1298" s="458" t="str">
        <f>IF(K1298&lt;&gt;"",VLOOKUP(K1298,'DON GIA'!$S$1:$V$19,4,0),"")</f>
        <v/>
      </c>
      <c r="O1298" s="458" t="str">
        <f t="shared" si="237"/>
        <v/>
      </c>
      <c r="P1298" s="458" t="str">
        <f t="shared" si="238"/>
        <v/>
      </c>
      <c r="Q1298" s="452" t="s">
        <v>35</v>
      </c>
      <c r="R1298" s="453"/>
      <c r="S1298" s="453"/>
      <c r="T1298" s="459" t="str">
        <f>IF(Q1298&lt;&gt;"",VLOOKUP(Q1298,'DON GIA'!$H$1:$K$103,4,0),"")</f>
        <v/>
      </c>
      <c r="U1298" s="459" t="str">
        <f t="shared" si="244"/>
        <v/>
      </c>
      <c r="V1298" s="456" t="s">
        <v>1194</v>
      </c>
      <c r="W1298" s="453" t="s">
        <v>27</v>
      </c>
      <c r="X1298" s="460">
        <v>1.26</v>
      </c>
      <c r="Y1298" s="461"/>
      <c r="Z1298" s="459">
        <f>IF(V1298&lt;&gt;"",VLOOKUP(V1298,'DON GIA'!$A$1:$D$346,4,0),"")</f>
        <v>292949</v>
      </c>
      <c r="AA1298" s="459">
        <f t="shared" si="245"/>
        <v>369115.74</v>
      </c>
      <c r="AB1298" s="452"/>
      <c r="AC1298" s="452"/>
      <c r="AD1298" s="452"/>
      <c r="AE1298" s="452"/>
      <c r="AF1298" s="452"/>
      <c r="AG1298" s="453"/>
      <c r="AH1298" s="452"/>
      <c r="AI1298" s="452"/>
      <c r="AJ1298" s="452"/>
      <c r="AK1298" s="459" t="str">
        <f>IF(AH1298&lt;&gt;"",VLOOKUP(AH1298,'DON GIA'!$M$1:$P$9,4,0),"")</f>
        <v/>
      </c>
      <c r="AL1298" s="459" t="str">
        <f t="shared" si="241"/>
        <v/>
      </c>
      <c r="AM1298" s="453"/>
      <c r="AN1298" s="456"/>
      <c r="AO1298" s="449" t="str">
        <f t="shared" si="246"/>
        <v/>
      </c>
      <c r="AP1298" s="456"/>
      <c r="AQ1298" s="462"/>
    </row>
    <row r="1299" spans="1:43" ht="63" outlineLevel="2">
      <c r="A1299" s="455" t="e">
        <f>IF(C1298&lt;&gt;"",$C$8:C1298,A1298)</f>
        <v>#VALUE!</v>
      </c>
      <c r="B1299" s="443" t="str">
        <f>IF(C1299&lt;&gt;"",COUNTA($C$8:C1299),"")</f>
        <v/>
      </c>
      <c r="C1299" s="443"/>
      <c r="D1299" s="452"/>
      <c r="E1299" s="453"/>
      <c r="F1299" s="453"/>
      <c r="G1299" s="453"/>
      <c r="H1299" s="453"/>
      <c r="I1299" s="453"/>
      <c r="J1299" s="453"/>
      <c r="K1299" s="456"/>
      <c r="L1299" s="457"/>
      <c r="M1299" s="458" t="str">
        <f>IF(K1299&lt;&gt;"",VLOOKUP(K1299,'DON GIA'!$S$1:$U$19,3,0),"")</f>
        <v/>
      </c>
      <c r="N1299" s="458" t="str">
        <f>IF(K1299&lt;&gt;"",VLOOKUP(K1299,'DON GIA'!$S$1:$V$19,4,0),"")</f>
        <v/>
      </c>
      <c r="O1299" s="458" t="str">
        <f t="shared" si="237"/>
        <v/>
      </c>
      <c r="P1299" s="458" t="str">
        <f t="shared" si="238"/>
        <v/>
      </c>
      <c r="Q1299" s="452" t="s">
        <v>35</v>
      </c>
      <c r="R1299" s="453"/>
      <c r="S1299" s="453"/>
      <c r="T1299" s="459" t="str">
        <f>IF(Q1299&lt;&gt;"",VLOOKUP(Q1299,'DON GIA'!$H$1:$K$103,4,0),"")</f>
        <v/>
      </c>
      <c r="U1299" s="459" t="str">
        <f t="shared" si="244"/>
        <v/>
      </c>
      <c r="V1299" s="456" t="s">
        <v>1083</v>
      </c>
      <c r="W1299" s="453" t="s">
        <v>27</v>
      </c>
      <c r="X1299" s="460">
        <v>2.92</v>
      </c>
      <c r="Y1299" s="461"/>
      <c r="Z1299" s="459">
        <f>IF(V1299&lt;&gt;"",VLOOKUP(V1299,'DON GIA'!$A$1:$D$346,4,0),"")</f>
        <v>282038</v>
      </c>
      <c r="AA1299" s="459">
        <f t="shared" si="245"/>
        <v>823550.96</v>
      </c>
      <c r="AB1299" s="452"/>
      <c r="AC1299" s="452"/>
      <c r="AD1299" s="452"/>
      <c r="AE1299" s="452"/>
      <c r="AF1299" s="452"/>
      <c r="AG1299" s="453"/>
      <c r="AH1299" s="452"/>
      <c r="AI1299" s="452"/>
      <c r="AJ1299" s="452"/>
      <c r="AK1299" s="459" t="str">
        <f>IF(AH1299&lt;&gt;"",VLOOKUP(AH1299,'DON GIA'!$M$1:$P$9,4,0),"")</f>
        <v/>
      </c>
      <c r="AL1299" s="459" t="str">
        <f t="shared" si="241"/>
        <v/>
      </c>
      <c r="AM1299" s="453"/>
      <c r="AN1299" s="456"/>
      <c r="AO1299" s="449" t="str">
        <f t="shared" si="246"/>
        <v/>
      </c>
      <c r="AP1299" s="456"/>
      <c r="AQ1299" s="462"/>
    </row>
    <row r="1300" spans="1:43" ht="94.5" outlineLevel="2">
      <c r="A1300" s="455" t="e">
        <f>IF(C1299&lt;&gt;"",$C$8:C1299,A1299)</f>
        <v>#VALUE!</v>
      </c>
      <c r="B1300" s="443" t="str">
        <f>IF(C1300&lt;&gt;"",COUNTA($C$8:C1300),"")</f>
        <v/>
      </c>
      <c r="C1300" s="443"/>
      <c r="D1300" s="452"/>
      <c r="E1300" s="453"/>
      <c r="F1300" s="453"/>
      <c r="G1300" s="453"/>
      <c r="H1300" s="453"/>
      <c r="I1300" s="453"/>
      <c r="J1300" s="453"/>
      <c r="K1300" s="456"/>
      <c r="L1300" s="457"/>
      <c r="M1300" s="458" t="str">
        <f>IF(K1300&lt;&gt;"",VLOOKUP(K1300,'DON GIA'!$S$1:$U$19,3,0),"")</f>
        <v/>
      </c>
      <c r="N1300" s="458" t="str">
        <f>IF(K1300&lt;&gt;"",VLOOKUP(K1300,'DON GIA'!$S$1:$V$19,4,0),"")</f>
        <v/>
      </c>
      <c r="O1300" s="458" t="str">
        <f t="shared" si="237"/>
        <v/>
      </c>
      <c r="P1300" s="458" t="str">
        <f t="shared" si="238"/>
        <v/>
      </c>
      <c r="Q1300" s="452" t="s">
        <v>35</v>
      </c>
      <c r="R1300" s="453"/>
      <c r="S1300" s="453"/>
      <c r="T1300" s="459" t="str">
        <f>IF(Q1300&lt;&gt;"",VLOOKUP(Q1300,'DON GIA'!$H$1:$K$103,4,0),"")</f>
        <v/>
      </c>
      <c r="U1300" s="459" t="str">
        <f t="shared" si="244"/>
        <v/>
      </c>
      <c r="V1300" s="456" t="s">
        <v>1049</v>
      </c>
      <c r="W1300" s="453" t="s">
        <v>42</v>
      </c>
      <c r="X1300" s="460">
        <v>1</v>
      </c>
      <c r="Y1300" s="461"/>
      <c r="Z1300" s="459">
        <f>IF(V1300&lt;&gt;"",VLOOKUP(V1300,'DON GIA'!$A$1:$D$346,4,0),"")</f>
        <v>3793079</v>
      </c>
      <c r="AA1300" s="459">
        <f t="shared" si="245"/>
        <v>3793079</v>
      </c>
      <c r="AB1300" s="452"/>
      <c r="AC1300" s="452"/>
      <c r="AD1300" s="452"/>
      <c r="AE1300" s="452"/>
      <c r="AF1300" s="452"/>
      <c r="AG1300" s="453"/>
      <c r="AH1300" s="452"/>
      <c r="AI1300" s="452"/>
      <c r="AJ1300" s="452"/>
      <c r="AK1300" s="459" t="str">
        <f>IF(AH1300&lt;&gt;"",VLOOKUP(AH1300,'DON GIA'!$M$1:$P$9,4,0),"")</f>
        <v/>
      </c>
      <c r="AL1300" s="459" t="str">
        <f t="shared" si="241"/>
        <v/>
      </c>
      <c r="AM1300" s="453"/>
      <c r="AN1300" s="456"/>
      <c r="AO1300" s="449" t="str">
        <f t="shared" si="246"/>
        <v/>
      </c>
      <c r="AP1300" s="456"/>
      <c r="AQ1300" s="462"/>
    </row>
    <row r="1301" spans="1:43" ht="126" outlineLevel="2">
      <c r="A1301" s="455" t="e">
        <f>IF(C1300&lt;&gt;"",$C$8:C1300,A1300)</f>
        <v>#VALUE!</v>
      </c>
      <c r="B1301" s="443" t="str">
        <f>IF(C1301&lt;&gt;"",COUNTA($C$8:C1301),"")</f>
        <v/>
      </c>
      <c r="C1301" s="443"/>
      <c r="D1301" s="452"/>
      <c r="E1301" s="453"/>
      <c r="F1301" s="453"/>
      <c r="G1301" s="453"/>
      <c r="H1301" s="453"/>
      <c r="I1301" s="453"/>
      <c r="J1301" s="453"/>
      <c r="K1301" s="456"/>
      <c r="L1301" s="457"/>
      <c r="M1301" s="458" t="str">
        <f>IF(K1301&lt;&gt;"",VLOOKUP(K1301,'DON GIA'!$S$1:$U$19,3,0),"")</f>
        <v/>
      </c>
      <c r="N1301" s="458" t="str">
        <f>IF(K1301&lt;&gt;"",VLOOKUP(K1301,'DON GIA'!$S$1:$V$19,4,0),"")</f>
        <v/>
      </c>
      <c r="O1301" s="458" t="str">
        <f t="shared" si="237"/>
        <v/>
      </c>
      <c r="P1301" s="458" t="str">
        <f t="shared" si="238"/>
        <v/>
      </c>
      <c r="Q1301" s="452" t="s">
        <v>35</v>
      </c>
      <c r="R1301" s="453"/>
      <c r="S1301" s="453"/>
      <c r="T1301" s="459" t="str">
        <f>IF(Q1301&lt;&gt;"",VLOOKUP(Q1301,'DON GIA'!$H$1:$K$103,4,0),"")</f>
        <v/>
      </c>
      <c r="U1301" s="459" t="str">
        <f t="shared" si="244"/>
        <v/>
      </c>
      <c r="V1301" s="456" t="s">
        <v>1080</v>
      </c>
      <c r="W1301" s="453" t="s">
        <v>27</v>
      </c>
      <c r="X1301" s="460">
        <v>6.5</v>
      </c>
      <c r="Y1301" s="461"/>
      <c r="Z1301" s="459">
        <f>IF(V1301&lt;&gt;"",VLOOKUP(V1301,'DON GIA'!$A$1:$D$346,4,0),"")</f>
        <v>10375629</v>
      </c>
      <c r="AA1301" s="459">
        <f t="shared" si="245"/>
        <v>67441588.5</v>
      </c>
      <c r="AB1301" s="452"/>
      <c r="AC1301" s="452"/>
      <c r="AD1301" s="452"/>
      <c r="AE1301" s="452"/>
      <c r="AF1301" s="452"/>
      <c r="AG1301" s="453"/>
      <c r="AH1301" s="452"/>
      <c r="AI1301" s="452"/>
      <c r="AJ1301" s="452"/>
      <c r="AK1301" s="459" t="str">
        <f>IF(AH1301&lt;&gt;"",VLOOKUP(AH1301,'DON GIA'!$M$1:$P$9,4,0),"")</f>
        <v/>
      </c>
      <c r="AL1301" s="459" t="str">
        <f t="shared" si="241"/>
        <v/>
      </c>
      <c r="AM1301" s="453"/>
      <c r="AN1301" s="456"/>
      <c r="AO1301" s="449" t="str">
        <f t="shared" si="246"/>
        <v/>
      </c>
      <c r="AP1301" s="456"/>
      <c r="AQ1301" s="462"/>
    </row>
    <row r="1302" spans="1:43" ht="63" outlineLevel="2">
      <c r="A1302" s="455" t="e">
        <f>IF(C1301&lt;&gt;"",$C$8:C1301,A1301)</f>
        <v>#VALUE!</v>
      </c>
      <c r="B1302" s="443" t="str">
        <f>IF(C1302&lt;&gt;"",COUNTA($C$8:C1302),"")</f>
        <v/>
      </c>
      <c r="C1302" s="443"/>
      <c r="D1302" s="452"/>
      <c r="E1302" s="453"/>
      <c r="F1302" s="453"/>
      <c r="G1302" s="453"/>
      <c r="H1302" s="453"/>
      <c r="I1302" s="453"/>
      <c r="J1302" s="453"/>
      <c r="K1302" s="456"/>
      <c r="L1302" s="457"/>
      <c r="M1302" s="458" t="str">
        <f>IF(K1302&lt;&gt;"",VLOOKUP(K1302,'DON GIA'!$S$1:$U$19,3,0),"")</f>
        <v/>
      </c>
      <c r="N1302" s="458" t="str">
        <f>IF(K1302&lt;&gt;"",VLOOKUP(K1302,'DON GIA'!$S$1:$V$19,4,0),"")</f>
        <v/>
      </c>
      <c r="O1302" s="458" t="str">
        <f t="shared" si="237"/>
        <v/>
      </c>
      <c r="P1302" s="458" t="str">
        <f t="shared" si="238"/>
        <v/>
      </c>
      <c r="Q1302" s="452" t="s">
        <v>35</v>
      </c>
      <c r="R1302" s="453"/>
      <c r="S1302" s="453"/>
      <c r="T1302" s="459" t="str">
        <f>IF(Q1302&lt;&gt;"",VLOOKUP(Q1302,'DON GIA'!$H$1:$K$103,4,0),"")</f>
        <v/>
      </c>
      <c r="U1302" s="459" t="str">
        <f t="shared" si="244"/>
        <v/>
      </c>
      <c r="V1302" s="456" t="s">
        <v>1091</v>
      </c>
      <c r="W1302" s="453" t="s">
        <v>27</v>
      </c>
      <c r="X1302" s="460">
        <f>5.3*4.1</f>
        <v>21.729999999999997</v>
      </c>
      <c r="Y1302" s="461"/>
      <c r="Z1302" s="459">
        <f>IF(V1302&lt;&gt;"",VLOOKUP(V1302,'DON GIA'!$A$1:$D$346,4,0),"")</f>
        <v>161275</v>
      </c>
      <c r="AA1302" s="459">
        <f t="shared" si="245"/>
        <v>3504505.7499999995</v>
      </c>
      <c r="AB1302" s="452"/>
      <c r="AC1302" s="452"/>
      <c r="AD1302" s="452"/>
      <c r="AE1302" s="452"/>
      <c r="AF1302" s="452"/>
      <c r="AG1302" s="453"/>
      <c r="AH1302" s="452"/>
      <c r="AI1302" s="452"/>
      <c r="AJ1302" s="452"/>
      <c r="AK1302" s="459" t="str">
        <f>IF(AH1302&lt;&gt;"",VLOOKUP(AH1302,'DON GIA'!$M$1:$P$9,4,0),"")</f>
        <v/>
      </c>
      <c r="AL1302" s="459" t="str">
        <f t="shared" si="241"/>
        <v/>
      </c>
      <c r="AM1302" s="453"/>
      <c r="AN1302" s="456"/>
      <c r="AO1302" s="449" t="str">
        <f t="shared" si="246"/>
        <v/>
      </c>
      <c r="AP1302" s="456"/>
      <c r="AQ1302" s="462"/>
    </row>
    <row r="1303" spans="1:43" ht="63" outlineLevel="2">
      <c r="A1303" s="455" t="e">
        <f>IF(C1302&lt;&gt;"",$C$8:C1302,A1302)</f>
        <v>#VALUE!</v>
      </c>
      <c r="B1303" s="443" t="str">
        <f>IF(C1303&lt;&gt;"",COUNTA($C$8:C1303),"")</f>
        <v/>
      </c>
      <c r="C1303" s="443"/>
      <c r="D1303" s="452"/>
      <c r="E1303" s="453"/>
      <c r="F1303" s="453"/>
      <c r="G1303" s="453"/>
      <c r="H1303" s="453"/>
      <c r="I1303" s="453"/>
      <c r="J1303" s="453"/>
      <c r="K1303" s="456"/>
      <c r="L1303" s="457"/>
      <c r="M1303" s="458" t="str">
        <f>IF(K1303&lt;&gt;"",VLOOKUP(K1303,'DON GIA'!$S$1:$U$19,3,0),"")</f>
        <v/>
      </c>
      <c r="N1303" s="458" t="str">
        <f>IF(K1303&lt;&gt;"",VLOOKUP(K1303,'DON GIA'!$S$1:$V$19,4,0),"")</f>
        <v/>
      </c>
      <c r="O1303" s="458" t="str">
        <f t="shared" si="237"/>
        <v/>
      </c>
      <c r="P1303" s="458" t="str">
        <f t="shared" si="238"/>
        <v/>
      </c>
      <c r="Q1303" s="452" t="s">
        <v>35</v>
      </c>
      <c r="R1303" s="453"/>
      <c r="S1303" s="453"/>
      <c r="T1303" s="459" t="str">
        <f>IF(Q1303&lt;&gt;"",VLOOKUP(Q1303,'DON GIA'!$H$1:$K$103,4,0),"")</f>
        <v/>
      </c>
      <c r="U1303" s="459" t="str">
        <f t="shared" si="244"/>
        <v/>
      </c>
      <c r="V1303" s="456" t="s">
        <v>1006</v>
      </c>
      <c r="W1303" s="453" t="s">
        <v>27</v>
      </c>
      <c r="X1303" s="460">
        <v>95.17</v>
      </c>
      <c r="Y1303" s="461"/>
      <c r="Z1303" s="459">
        <f>IF(V1303&lt;&gt;"",VLOOKUP(V1303,'DON GIA'!$A$1:$D$346,4,0),"")</f>
        <v>109890</v>
      </c>
      <c r="AA1303" s="459">
        <f t="shared" si="245"/>
        <v>10458231.300000001</v>
      </c>
      <c r="AB1303" s="452"/>
      <c r="AC1303" s="452"/>
      <c r="AD1303" s="452"/>
      <c r="AE1303" s="452"/>
      <c r="AF1303" s="452"/>
      <c r="AG1303" s="453"/>
      <c r="AH1303" s="452"/>
      <c r="AI1303" s="452"/>
      <c r="AJ1303" s="452"/>
      <c r="AK1303" s="459" t="str">
        <f>IF(AH1303&lt;&gt;"",VLOOKUP(AH1303,'DON GIA'!$M$1:$P$9,4,0),"")</f>
        <v/>
      </c>
      <c r="AL1303" s="459" t="str">
        <f t="shared" si="241"/>
        <v/>
      </c>
      <c r="AM1303" s="453"/>
      <c r="AN1303" s="456"/>
      <c r="AO1303" s="449" t="str">
        <f t="shared" si="246"/>
        <v/>
      </c>
      <c r="AP1303" s="456"/>
      <c r="AQ1303" s="462"/>
    </row>
    <row r="1304" spans="1:43" ht="31.5" outlineLevel="2">
      <c r="A1304" s="455" t="e">
        <f>IF(C1303&lt;&gt;"",$C$8:C1303,A1303)</f>
        <v>#VALUE!</v>
      </c>
      <c r="B1304" s="443" t="str">
        <f>IF(C1304&lt;&gt;"",COUNTA($C$8:C1304),"")</f>
        <v/>
      </c>
      <c r="C1304" s="443"/>
      <c r="D1304" s="444"/>
      <c r="E1304" s="453"/>
      <c r="F1304" s="453"/>
      <c r="G1304" s="453"/>
      <c r="H1304" s="453"/>
      <c r="I1304" s="453"/>
      <c r="J1304" s="453"/>
      <c r="K1304" s="456"/>
      <c r="L1304" s="457"/>
      <c r="M1304" s="458" t="str">
        <f>IF(K1304&lt;&gt;"",VLOOKUP(K1304,'DON GIA'!$S$1:$U$19,3,0),"")</f>
        <v/>
      </c>
      <c r="N1304" s="458" t="str">
        <f>IF(K1304&lt;&gt;"",VLOOKUP(K1304,'DON GIA'!$S$1:$V$19,4,0),"")</f>
        <v/>
      </c>
      <c r="O1304" s="458" t="str">
        <f t="shared" si="237"/>
        <v/>
      </c>
      <c r="P1304" s="458" t="str">
        <f t="shared" si="238"/>
        <v/>
      </c>
      <c r="Q1304" s="452" t="s">
        <v>35</v>
      </c>
      <c r="R1304" s="453"/>
      <c r="S1304" s="453"/>
      <c r="T1304" s="459" t="str">
        <f>IF(Q1304&lt;&gt;"",VLOOKUP(Q1304,'DON GIA'!$H$1:$K$103,4,0),"")</f>
        <v/>
      </c>
      <c r="U1304" s="459" t="str">
        <f t="shared" si="244"/>
        <v/>
      </c>
      <c r="V1304" s="456"/>
      <c r="W1304" s="453"/>
      <c r="X1304" s="460"/>
      <c r="Y1304" s="461"/>
      <c r="Z1304" s="459" t="str">
        <f>IF(V1304&lt;&gt;"",VLOOKUP(V1304,'DON GIA'!$A$1:$D$346,4,0),"")</f>
        <v/>
      </c>
      <c r="AA1304" s="459" t="str">
        <f t="shared" si="245"/>
        <v/>
      </c>
      <c r="AB1304" s="452"/>
      <c r="AC1304" s="452"/>
      <c r="AD1304" s="452"/>
      <c r="AE1304" s="452"/>
      <c r="AF1304" s="452"/>
      <c r="AG1304" s="453"/>
      <c r="AH1304" s="452"/>
      <c r="AI1304" s="452"/>
      <c r="AJ1304" s="452"/>
      <c r="AK1304" s="459" t="str">
        <f>IF(AH1304&lt;&gt;"",VLOOKUP(AH1304,'DON GIA'!$M$1:$P$9,4,0),"")</f>
        <v/>
      </c>
      <c r="AL1304" s="459" t="str">
        <f t="shared" si="241"/>
        <v/>
      </c>
      <c r="AM1304" s="453"/>
      <c r="AN1304" s="456"/>
      <c r="AO1304" s="449" t="str">
        <f t="shared" si="246"/>
        <v/>
      </c>
      <c r="AP1304" s="456"/>
      <c r="AQ1304" s="462"/>
    </row>
    <row r="1305" spans="1:43" ht="31.5" outlineLevel="1">
      <c r="A1305" s="410" t="s">
        <v>773</v>
      </c>
      <c r="B1305" s="443">
        <f>IF(C1305&lt;&gt;"",COUNTA($C$8:C1305),"")</f>
        <v>88</v>
      </c>
      <c r="C1305" s="443">
        <v>480</v>
      </c>
      <c r="D1305" s="444" t="s">
        <v>480</v>
      </c>
      <c r="E1305" s="445"/>
      <c r="F1305" s="445"/>
      <c r="G1305" s="445"/>
      <c r="H1305" s="445"/>
      <c r="I1305" s="445"/>
      <c r="J1305" s="445"/>
      <c r="K1305" s="446"/>
      <c r="L1305" s="447">
        <f>SUBTOTAL(9,L1306:L1316)</f>
        <v>543.9</v>
      </c>
      <c r="M1305" s="448"/>
      <c r="N1305" s="448"/>
      <c r="O1305" s="448">
        <f>SUBTOTAL(9,O1306:O1316)</f>
        <v>913208100</v>
      </c>
      <c r="P1305" s="448">
        <f>SUBTOTAL(9,P1306:P1316)</f>
        <v>734265000</v>
      </c>
      <c r="Q1305" s="444"/>
      <c r="R1305" s="445"/>
      <c r="S1305" s="445">
        <f>SUBTOTAL(9,S1306:S1316)</f>
        <v>0</v>
      </c>
      <c r="T1305" s="449"/>
      <c r="U1305" s="449">
        <f>SUBTOTAL(9,U1306:U1316)</f>
        <v>0</v>
      </c>
      <c r="V1305" s="446"/>
      <c r="W1305" s="445"/>
      <c r="X1305" s="450">
        <f>SUBTOTAL(9,X1306:X1316)</f>
        <v>0</v>
      </c>
      <c r="Y1305" s="451">
        <f>SUBTOTAL(9,Y1306:Y1316)</f>
        <v>0</v>
      </c>
      <c r="Z1305" s="449"/>
      <c r="AA1305" s="449">
        <f>SUBTOTAL(9,AA1306:AA1316)</f>
        <v>0</v>
      </c>
      <c r="AB1305" s="452"/>
      <c r="AC1305" s="452"/>
      <c r="AD1305" s="452"/>
      <c r="AE1305" s="452"/>
      <c r="AF1305" s="452"/>
      <c r="AG1305" s="453"/>
      <c r="AH1305" s="452"/>
      <c r="AI1305" s="444"/>
      <c r="AJ1305" s="444">
        <f>SUBTOTAL(9,AJ1306:AJ1316)</f>
        <v>0</v>
      </c>
      <c r="AK1305" s="449"/>
      <c r="AL1305" s="449">
        <f>SUBTOTAL(9,AL1306:AL1316)</f>
        <v>0</v>
      </c>
      <c r="AM1305" s="445"/>
      <c r="AN1305" s="446">
        <f>SUBTOTAL(9,AN1306:AN1316)</f>
        <v>0</v>
      </c>
      <c r="AO1305" s="449">
        <f t="shared" si="246"/>
        <v>1647473100</v>
      </c>
      <c r="AP1305" s="517"/>
      <c r="AQ1305" s="423"/>
    </row>
    <row r="1306" spans="1:43" ht="192.75" outlineLevel="2">
      <c r="A1306" s="455" t="e">
        <f>IF(C1305&lt;&gt;"",$C$8:C1305,A1304)</f>
        <v>#VALUE!</v>
      </c>
      <c r="B1306" s="443" t="str">
        <f>IF(C1306&lt;&gt;"",COUNTA($C$8:C1306),"")</f>
        <v/>
      </c>
      <c r="C1306" s="443"/>
      <c r="D1306" s="452" t="s">
        <v>481</v>
      </c>
      <c r="E1306" s="453">
        <v>5</v>
      </c>
      <c r="F1306" s="453"/>
      <c r="G1306" s="453">
        <v>524</v>
      </c>
      <c r="H1306" s="453">
        <v>79</v>
      </c>
      <c r="I1306" s="453">
        <v>250</v>
      </c>
      <c r="J1306" s="453" t="s">
        <v>516</v>
      </c>
      <c r="K1306" s="456" t="s">
        <v>974</v>
      </c>
      <c r="L1306" s="457">
        <f>537.6+6.3</f>
        <v>543.9</v>
      </c>
      <c r="M1306" s="458">
        <f>IF(K1306&lt;&gt;"",VLOOKUP(K1306,'DON GIA'!$S$1:$U$19,3,0),"")</f>
        <v>1679000</v>
      </c>
      <c r="N1306" s="458">
        <f>IF(K1306&lt;&gt;"",VLOOKUP(K1306,'DON GIA'!$S$1:$V$19,4,0),"")</f>
        <v>1350000</v>
      </c>
      <c r="O1306" s="458">
        <f t="shared" si="237"/>
        <v>913208100</v>
      </c>
      <c r="P1306" s="458">
        <f t="shared" si="238"/>
        <v>734265000</v>
      </c>
      <c r="Q1306" s="452" t="s">
        <v>35</v>
      </c>
      <c r="R1306" s="453"/>
      <c r="S1306" s="453"/>
      <c r="T1306" s="459" t="str">
        <f>IF(Q1306&lt;&gt;"",VLOOKUP(Q1306,'DON GIA'!$H$1:$K$103,4,0),"")</f>
        <v/>
      </c>
      <c r="U1306" s="459" t="str">
        <f t="shared" ref="U1306:U1316" si="247">IF(Q1306&lt;&gt;"",IF(ISNUMBER(T1306),S1306*T1306,""),"")</f>
        <v/>
      </c>
      <c r="V1306" s="456"/>
      <c r="W1306" s="453"/>
      <c r="X1306" s="460"/>
      <c r="Y1306" s="461"/>
      <c r="Z1306" s="459" t="str">
        <f>IF(V1306&lt;&gt;"",VLOOKUP(V1306,'DON GIA'!$A$1:$D$346,4,0),"")</f>
        <v/>
      </c>
      <c r="AA1306" s="459" t="str">
        <f t="shared" ref="AA1306:AA1316" si="248">IF(V1306&lt;&gt;"",IF(ISNUMBER(Z1306),X1306*Z1306,""),"")</f>
        <v/>
      </c>
      <c r="AB1306" s="452"/>
      <c r="AC1306" s="452"/>
      <c r="AD1306" s="452"/>
      <c r="AE1306" s="452"/>
      <c r="AF1306" s="452"/>
      <c r="AG1306" s="453"/>
      <c r="AH1306" s="452"/>
      <c r="AI1306" s="452"/>
      <c r="AJ1306" s="452"/>
      <c r="AK1306" s="459" t="str">
        <f>IF(AH1306&lt;&gt;"",VLOOKUP(AH1306,'DON GIA'!$M$1:$P$9,4,0),"")</f>
        <v/>
      </c>
      <c r="AL1306" s="459" t="str">
        <f t="shared" si="241"/>
        <v/>
      </c>
      <c r="AM1306" s="453"/>
      <c r="AN1306" s="456"/>
      <c r="AO1306" s="449" t="str">
        <f t="shared" si="246"/>
        <v/>
      </c>
      <c r="AP1306" s="517" t="s">
        <v>1901</v>
      </c>
      <c r="AQ1306" s="462"/>
    </row>
    <row r="1307" spans="1:43" ht="126" outlineLevel="2">
      <c r="A1307" s="455" t="e">
        <f>IF(C1306&lt;&gt;"",$C$8:C1306,A1306)</f>
        <v>#VALUE!</v>
      </c>
      <c r="B1307" s="443" t="str">
        <f>IF(C1307&lt;&gt;"",COUNTA($C$8:C1307),"")</f>
        <v/>
      </c>
      <c r="C1307" s="443"/>
      <c r="D1307" s="452" t="s">
        <v>71</v>
      </c>
      <c r="E1307" s="453"/>
      <c r="F1307" s="453"/>
      <c r="G1307" s="453"/>
      <c r="H1307" s="453"/>
      <c r="I1307" s="453"/>
      <c r="J1307" s="453"/>
      <c r="K1307" s="456"/>
      <c r="L1307" s="457"/>
      <c r="M1307" s="458" t="str">
        <f>IF(K1307&lt;&gt;"",VLOOKUP(K1307,'DON GIA'!$S$1:$U$19,3,0),"")</f>
        <v/>
      </c>
      <c r="N1307" s="458" t="str">
        <f>IF(K1307&lt;&gt;"",VLOOKUP(K1307,'DON GIA'!$S$1:$V$19,4,0),"")</f>
        <v/>
      </c>
      <c r="O1307" s="458" t="str">
        <f t="shared" si="237"/>
        <v/>
      </c>
      <c r="P1307" s="458" t="str">
        <f t="shared" si="238"/>
        <v/>
      </c>
      <c r="Q1307" s="452" t="s">
        <v>35</v>
      </c>
      <c r="R1307" s="453"/>
      <c r="S1307" s="453"/>
      <c r="T1307" s="459" t="str">
        <f>IF(Q1307&lt;&gt;"",VLOOKUP(Q1307,'DON GIA'!$H$1:$K$103,4,0),"")</f>
        <v/>
      </c>
      <c r="U1307" s="459" t="str">
        <f t="shared" si="247"/>
        <v/>
      </c>
      <c r="V1307" s="456"/>
      <c r="W1307" s="453"/>
      <c r="X1307" s="460"/>
      <c r="Y1307" s="461"/>
      <c r="Z1307" s="459" t="str">
        <f>IF(V1307&lt;&gt;"",VLOOKUP(V1307,'DON GIA'!$A$1:$D$346,4,0),"")</f>
        <v/>
      </c>
      <c r="AA1307" s="459" t="str">
        <f t="shared" si="248"/>
        <v/>
      </c>
      <c r="AB1307" s="452"/>
      <c r="AC1307" s="452"/>
      <c r="AD1307" s="452"/>
      <c r="AE1307" s="452"/>
      <c r="AF1307" s="452"/>
      <c r="AG1307" s="453"/>
      <c r="AH1307" s="452"/>
      <c r="AI1307" s="452"/>
      <c r="AJ1307" s="452"/>
      <c r="AK1307" s="459" t="str">
        <f>IF(AH1307&lt;&gt;"",VLOOKUP(AH1307,'DON GIA'!$M$1:$P$9,4,0),"")</f>
        <v/>
      </c>
      <c r="AL1307" s="459" t="str">
        <f t="shared" si="241"/>
        <v/>
      </c>
      <c r="AM1307" s="453"/>
      <c r="AN1307" s="456"/>
      <c r="AO1307" s="449" t="str">
        <f t="shared" si="246"/>
        <v/>
      </c>
      <c r="AP1307" s="516" t="s">
        <v>511</v>
      </c>
      <c r="AQ1307" s="462"/>
    </row>
    <row r="1308" spans="1:43" ht="126" outlineLevel="2">
      <c r="A1308" s="455" t="e">
        <f>IF(C1307&lt;&gt;"",$C$8:C1307,A1307)</f>
        <v>#VALUE!</v>
      </c>
      <c r="B1308" s="443" t="str">
        <f>IF(C1308&lt;&gt;"",COUNTA($C$8:C1308),"")</f>
        <v/>
      </c>
      <c r="C1308" s="443"/>
      <c r="D1308" s="452"/>
      <c r="E1308" s="453"/>
      <c r="F1308" s="453"/>
      <c r="G1308" s="453"/>
      <c r="H1308" s="453"/>
      <c r="I1308" s="453"/>
      <c r="J1308" s="453"/>
      <c r="K1308" s="456"/>
      <c r="L1308" s="457"/>
      <c r="M1308" s="458" t="str">
        <f>IF(K1308&lt;&gt;"",VLOOKUP(K1308,'DON GIA'!$S$1:$U$19,3,0),"")</f>
        <v/>
      </c>
      <c r="N1308" s="458" t="str">
        <f>IF(K1308&lt;&gt;"",VLOOKUP(K1308,'DON GIA'!$S$1:$V$19,4,0),"")</f>
        <v/>
      </c>
      <c r="O1308" s="458" t="str">
        <f t="shared" si="237"/>
        <v/>
      </c>
      <c r="P1308" s="458" t="str">
        <f t="shared" si="238"/>
        <v/>
      </c>
      <c r="Q1308" s="452" t="s">
        <v>35</v>
      </c>
      <c r="R1308" s="453"/>
      <c r="S1308" s="453"/>
      <c r="T1308" s="459" t="str">
        <f>IF(Q1308&lt;&gt;"",VLOOKUP(Q1308,'DON GIA'!$H$1:$K$103,4,0),"")</f>
        <v/>
      </c>
      <c r="U1308" s="459" t="str">
        <f t="shared" si="247"/>
        <v/>
      </c>
      <c r="V1308" s="456"/>
      <c r="W1308" s="453"/>
      <c r="X1308" s="460"/>
      <c r="Y1308" s="461"/>
      <c r="Z1308" s="459" t="str">
        <f>IF(V1308&lt;&gt;"",VLOOKUP(V1308,'DON GIA'!$A$1:$D$346,4,0),"")</f>
        <v/>
      </c>
      <c r="AA1308" s="459" t="str">
        <f t="shared" si="248"/>
        <v/>
      </c>
      <c r="AB1308" s="452"/>
      <c r="AC1308" s="452"/>
      <c r="AD1308" s="452"/>
      <c r="AE1308" s="452"/>
      <c r="AF1308" s="452"/>
      <c r="AG1308" s="453"/>
      <c r="AH1308" s="452"/>
      <c r="AI1308" s="452"/>
      <c r="AJ1308" s="452"/>
      <c r="AK1308" s="459" t="str">
        <f>IF(AH1308&lt;&gt;"",VLOOKUP(AH1308,'DON GIA'!$M$1:$P$9,4,0),"")</f>
        <v/>
      </c>
      <c r="AL1308" s="459" t="str">
        <f t="shared" si="241"/>
        <v/>
      </c>
      <c r="AM1308" s="453"/>
      <c r="AN1308" s="456"/>
      <c r="AO1308" s="449" t="str">
        <f t="shared" si="246"/>
        <v/>
      </c>
      <c r="AP1308" s="516" t="s">
        <v>513</v>
      </c>
      <c r="AQ1308" s="462"/>
    </row>
    <row r="1309" spans="1:43" ht="66" outlineLevel="2">
      <c r="A1309" s="455" t="e">
        <f>IF(C1308&lt;&gt;"",$C$8:C1308,A1308)</f>
        <v>#VALUE!</v>
      </c>
      <c r="B1309" s="443" t="str">
        <f>IF(C1309&lt;&gt;"",COUNTA($C$8:C1309),"")</f>
        <v/>
      </c>
      <c r="C1309" s="443"/>
      <c r="D1309" s="452"/>
      <c r="E1309" s="453"/>
      <c r="F1309" s="453"/>
      <c r="G1309" s="453"/>
      <c r="H1309" s="453"/>
      <c r="I1309" s="453"/>
      <c r="J1309" s="453"/>
      <c r="K1309" s="456"/>
      <c r="L1309" s="457"/>
      <c r="M1309" s="458" t="str">
        <f>IF(K1309&lt;&gt;"",VLOOKUP(K1309,'DON GIA'!$S$1:$U$19,3,0),"")</f>
        <v/>
      </c>
      <c r="N1309" s="458" t="str">
        <f>IF(K1309&lt;&gt;"",VLOOKUP(K1309,'DON GIA'!$S$1:$V$19,4,0),"")</f>
        <v/>
      </c>
      <c r="O1309" s="458" t="str">
        <f t="shared" si="237"/>
        <v/>
      </c>
      <c r="P1309" s="458" t="str">
        <f t="shared" si="238"/>
        <v/>
      </c>
      <c r="Q1309" s="452" t="s">
        <v>35</v>
      </c>
      <c r="R1309" s="453"/>
      <c r="S1309" s="453"/>
      <c r="T1309" s="459" t="str">
        <f>IF(Q1309&lt;&gt;"",VLOOKUP(Q1309,'DON GIA'!$H$1:$K$103,4,0),"")</f>
        <v/>
      </c>
      <c r="U1309" s="459" t="str">
        <f t="shared" si="247"/>
        <v/>
      </c>
      <c r="V1309" s="456"/>
      <c r="W1309" s="453"/>
      <c r="X1309" s="460"/>
      <c r="Y1309" s="461"/>
      <c r="Z1309" s="459" t="str">
        <f>IF(V1309&lt;&gt;"",VLOOKUP(V1309,'DON GIA'!$A$1:$D$346,4,0),"")</f>
        <v/>
      </c>
      <c r="AA1309" s="459" t="str">
        <f t="shared" si="248"/>
        <v/>
      </c>
      <c r="AB1309" s="452"/>
      <c r="AC1309" s="452"/>
      <c r="AD1309" s="452"/>
      <c r="AE1309" s="452"/>
      <c r="AF1309" s="452"/>
      <c r="AG1309" s="453"/>
      <c r="AH1309" s="452"/>
      <c r="AI1309" s="452"/>
      <c r="AJ1309" s="452"/>
      <c r="AK1309" s="459" t="str">
        <f>IF(AH1309&lt;&gt;"",VLOOKUP(AH1309,'DON GIA'!$M$1:$P$9,4,0),"")</f>
        <v/>
      </c>
      <c r="AL1309" s="459" t="str">
        <f t="shared" si="241"/>
        <v/>
      </c>
      <c r="AM1309" s="453"/>
      <c r="AN1309" s="456"/>
      <c r="AO1309" s="449" t="str">
        <f t="shared" si="246"/>
        <v/>
      </c>
      <c r="AP1309" s="517" t="s">
        <v>1902</v>
      </c>
      <c r="AQ1309" s="462"/>
    </row>
    <row r="1310" spans="1:43" ht="189" outlineLevel="2">
      <c r="A1310" s="455" t="e">
        <f>IF(C1309&lt;&gt;"",$C$8:C1309,A1309)</f>
        <v>#VALUE!</v>
      </c>
      <c r="B1310" s="443" t="str">
        <f>IF(C1310&lt;&gt;"",COUNTA($C$8:C1310),"")</f>
        <v/>
      </c>
      <c r="C1310" s="443"/>
      <c r="D1310" s="452"/>
      <c r="E1310" s="453"/>
      <c r="F1310" s="453"/>
      <c r="G1310" s="453"/>
      <c r="H1310" s="453"/>
      <c r="I1310" s="453"/>
      <c r="J1310" s="453"/>
      <c r="K1310" s="456"/>
      <c r="L1310" s="457"/>
      <c r="M1310" s="458" t="str">
        <f>IF(K1310&lt;&gt;"",VLOOKUP(K1310,'DON GIA'!$S$1:$U$19,3,0),"")</f>
        <v/>
      </c>
      <c r="N1310" s="458" t="str">
        <f>IF(K1310&lt;&gt;"",VLOOKUP(K1310,'DON GIA'!$S$1:$V$19,4,0),"")</f>
        <v/>
      </c>
      <c r="O1310" s="458" t="str">
        <f t="shared" si="237"/>
        <v/>
      </c>
      <c r="P1310" s="458" t="str">
        <f t="shared" si="238"/>
        <v/>
      </c>
      <c r="Q1310" s="452" t="s">
        <v>35</v>
      </c>
      <c r="R1310" s="453"/>
      <c r="S1310" s="453"/>
      <c r="T1310" s="459" t="str">
        <f>IF(Q1310&lt;&gt;"",VLOOKUP(Q1310,'DON GIA'!$H$1:$K$103,4,0),"")</f>
        <v/>
      </c>
      <c r="U1310" s="459" t="str">
        <f t="shared" si="247"/>
        <v/>
      </c>
      <c r="V1310" s="456"/>
      <c r="W1310" s="453"/>
      <c r="X1310" s="460"/>
      <c r="Y1310" s="461"/>
      <c r="Z1310" s="459" t="str">
        <f>IF(V1310&lt;&gt;"",VLOOKUP(V1310,'DON GIA'!$A$1:$D$346,4,0),"")</f>
        <v/>
      </c>
      <c r="AA1310" s="459" t="str">
        <f t="shared" si="248"/>
        <v/>
      </c>
      <c r="AB1310" s="452"/>
      <c r="AC1310" s="452"/>
      <c r="AD1310" s="452"/>
      <c r="AE1310" s="452"/>
      <c r="AF1310" s="452"/>
      <c r="AG1310" s="453"/>
      <c r="AH1310" s="452"/>
      <c r="AI1310" s="452"/>
      <c r="AJ1310" s="452"/>
      <c r="AK1310" s="459" t="str">
        <f>IF(AH1310&lt;&gt;"",VLOOKUP(AH1310,'DON GIA'!$M$1:$P$9,4,0),"")</f>
        <v/>
      </c>
      <c r="AL1310" s="459" t="str">
        <f t="shared" si="241"/>
        <v/>
      </c>
      <c r="AM1310" s="453"/>
      <c r="AN1310" s="456"/>
      <c r="AO1310" s="449" t="str">
        <f t="shared" si="246"/>
        <v/>
      </c>
      <c r="AP1310" s="516" t="s">
        <v>514</v>
      </c>
      <c r="AQ1310" s="462"/>
    </row>
    <row r="1311" spans="1:43" ht="157.5" outlineLevel="2">
      <c r="A1311" s="455" t="e">
        <f>IF(C1310&lt;&gt;"",$C$8:C1310,A1310)</f>
        <v>#VALUE!</v>
      </c>
      <c r="B1311" s="443" t="str">
        <f>IF(C1311&lt;&gt;"",COUNTA($C$8:C1311),"")</f>
        <v/>
      </c>
      <c r="C1311" s="443"/>
      <c r="D1311" s="452"/>
      <c r="E1311" s="453"/>
      <c r="F1311" s="453"/>
      <c r="G1311" s="453"/>
      <c r="H1311" s="453"/>
      <c r="I1311" s="453"/>
      <c r="J1311" s="453"/>
      <c r="K1311" s="456"/>
      <c r="L1311" s="457"/>
      <c r="M1311" s="458" t="str">
        <f>IF(K1311&lt;&gt;"",VLOOKUP(K1311,'DON GIA'!$S$1:$U$19,3,0),"")</f>
        <v/>
      </c>
      <c r="N1311" s="458" t="str">
        <f>IF(K1311&lt;&gt;"",VLOOKUP(K1311,'DON GIA'!$S$1:$V$19,4,0),"")</f>
        <v/>
      </c>
      <c r="O1311" s="458" t="str">
        <f t="shared" si="237"/>
        <v/>
      </c>
      <c r="P1311" s="458" t="str">
        <f t="shared" si="238"/>
        <v/>
      </c>
      <c r="Q1311" s="452" t="s">
        <v>35</v>
      </c>
      <c r="R1311" s="453"/>
      <c r="S1311" s="453"/>
      <c r="T1311" s="459" t="str">
        <f>IF(Q1311&lt;&gt;"",VLOOKUP(Q1311,'DON GIA'!$H$1:$K$103,4,0),"")</f>
        <v/>
      </c>
      <c r="U1311" s="459" t="str">
        <f t="shared" si="247"/>
        <v/>
      </c>
      <c r="V1311" s="456"/>
      <c r="W1311" s="453"/>
      <c r="X1311" s="460"/>
      <c r="Y1311" s="461"/>
      <c r="Z1311" s="459" t="str">
        <f>IF(V1311&lt;&gt;"",VLOOKUP(V1311,'DON GIA'!$A$1:$D$346,4,0),"")</f>
        <v/>
      </c>
      <c r="AA1311" s="459" t="str">
        <f t="shared" si="248"/>
        <v/>
      </c>
      <c r="AB1311" s="452"/>
      <c r="AC1311" s="452"/>
      <c r="AD1311" s="452"/>
      <c r="AE1311" s="452"/>
      <c r="AF1311" s="452"/>
      <c r="AG1311" s="453"/>
      <c r="AH1311" s="452"/>
      <c r="AI1311" s="452"/>
      <c r="AJ1311" s="452"/>
      <c r="AK1311" s="459" t="str">
        <f>IF(AH1311&lt;&gt;"",VLOOKUP(AH1311,'DON GIA'!$M$1:$P$9,4,0),"")</f>
        <v/>
      </c>
      <c r="AL1311" s="459" t="str">
        <f t="shared" si="241"/>
        <v/>
      </c>
      <c r="AM1311" s="453"/>
      <c r="AN1311" s="456"/>
      <c r="AO1311" s="449" t="str">
        <f t="shared" si="246"/>
        <v/>
      </c>
      <c r="AP1311" s="468" t="s">
        <v>515</v>
      </c>
      <c r="AQ1311" s="462"/>
    </row>
    <row r="1312" spans="1:43" ht="31.5" outlineLevel="2">
      <c r="A1312" s="455" t="e">
        <f>IF(C1311&lt;&gt;"",$C$8:C1311,A1311)</f>
        <v>#VALUE!</v>
      </c>
      <c r="B1312" s="443" t="str">
        <f>IF(C1312&lt;&gt;"",COUNTA($C$8:C1312),"")</f>
        <v/>
      </c>
      <c r="C1312" s="443"/>
      <c r="D1312" s="452"/>
      <c r="E1312" s="453"/>
      <c r="F1312" s="453"/>
      <c r="G1312" s="453"/>
      <c r="H1312" s="453"/>
      <c r="I1312" s="453"/>
      <c r="J1312" s="453"/>
      <c r="K1312" s="456"/>
      <c r="L1312" s="457"/>
      <c r="M1312" s="458" t="str">
        <f>IF(K1312&lt;&gt;"",VLOOKUP(K1312,'DON GIA'!$S$1:$U$19,3,0),"")</f>
        <v/>
      </c>
      <c r="N1312" s="458" t="str">
        <f>IF(K1312&lt;&gt;"",VLOOKUP(K1312,'DON GIA'!$S$1:$V$19,4,0),"")</f>
        <v/>
      </c>
      <c r="O1312" s="458" t="str">
        <f t="shared" si="237"/>
        <v/>
      </c>
      <c r="P1312" s="458" t="str">
        <f t="shared" si="238"/>
        <v/>
      </c>
      <c r="Q1312" s="452" t="s">
        <v>35</v>
      </c>
      <c r="R1312" s="453"/>
      <c r="S1312" s="453"/>
      <c r="T1312" s="459" t="str">
        <f>IF(Q1312&lt;&gt;"",VLOOKUP(Q1312,'DON GIA'!$H$1:$K$103,4,0),"")</f>
        <v/>
      </c>
      <c r="U1312" s="459" t="str">
        <f t="shared" si="247"/>
        <v/>
      </c>
      <c r="V1312" s="456"/>
      <c r="W1312" s="453"/>
      <c r="X1312" s="460"/>
      <c r="Y1312" s="461"/>
      <c r="Z1312" s="459" t="str">
        <f>IF(V1312&lt;&gt;"",VLOOKUP(V1312,'DON GIA'!$A$1:$D$346,4,0),"")</f>
        <v/>
      </c>
      <c r="AA1312" s="459" t="str">
        <f t="shared" si="248"/>
        <v/>
      </c>
      <c r="AB1312" s="452"/>
      <c r="AC1312" s="452"/>
      <c r="AD1312" s="452"/>
      <c r="AE1312" s="452"/>
      <c r="AF1312" s="452"/>
      <c r="AG1312" s="453"/>
      <c r="AH1312" s="452"/>
      <c r="AI1312" s="452"/>
      <c r="AJ1312" s="452"/>
      <c r="AK1312" s="459" t="str">
        <f>IF(AH1312&lt;&gt;"",VLOOKUP(AH1312,'DON GIA'!$M$1:$P$9,4,0),"")</f>
        <v/>
      </c>
      <c r="AL1312" s="459" t="str">
        <f t="shared" si="241"/>
        <v/>
      </c>
      <c r="AM1312" s="453"/>
      <c r="AN1312" s="456"/>
      <c r="AO1312" s="449" t="str">
        <f t="shared" si="246"/>
        <v/>
      </c>
      <c r="AP1312" s="456"/>
      <c r="AQ1312" s="462"/>
    </row>
    <row r="1313" spans="1:43" ht="31.5" outlineLevel="2">
      <c r="A1313" s="455" t="e">
        <f>IF(C1312&lt;&gt;"",$C$8:C1312,A1312)</f>
        <v>#VALUE!</v>
      </c>
      <c r="B1313" s="443" t="str">
        <f>IF(C1313&lt;&gt;"",COUNTA($C$8:C1313),"")</f>
        <v/>
      </c>
      <c r="C1313" s="443"/>
      <c r="D1313" s="452"/>
      <c r="E1313" s="453"/>
      <c r="F1313" s="453"/>
      <c r="G1313" s="453"/>
      <c r="H1313" s="453"/>
      <c r="I1313" s="453"/>
      <c r="J1313" s="453"/>
      <c r="K1313" s="456"/>
      <c r="L1313" s="457"/>
      <c r="M1313" s="458" t="str">
        <f>IF(K1313&lt;&gt;"",VLOOKUP(K1313,'DON GIA'!$S$1:$U$19,3,0),"")</f>
        <v/>
      </c>
      <c r="N1313" s="458" t="str">
        <f>IF(K1313&lt;&gt;"",VLOOKUP(K1313,'DON GIA'!$S$1:$V$19,4,0),"")</f>
        <v/>
      </c>
      <c r="O1313" s="458" t="str">
        <f t="shared" ref="O1313:O1372" si="249">IF(K1313&lt;&gt;"",L1313*M1313,"")</f>
        <v/>
      </c>
      <c r="P1313" s="458" t="str">
        <f t="shared" ref="P1313:P1372" si="250">IF(K1313&lt;&gt;"",L1313*N1313,"")</f>
        <v/>
      </c>
      <c r="Q1313" s="452" t="s">
        <v>35</v>
      </c>
      <c r="R1313" s="453"/>
      <c r="S1313" s="453"/>
      <c r="T1313" s="459" t="str">
        <f>IF(Q1313&lt;&gt;"",VLOOKUP(Q1313,'DON GIA'!$H$1:$K$103,4,0),"")</f>
        <v/>
      </c>
      <c r="U1313" s="459" t="str">
        <f t="shared" si="247"/>
        <v/>
      </c>
      <c r="V1313" s="456"/>
      <c r="W1313" s="453"/>
      <c r="X1313" s="460"/>
      <c r="Y1313" s="461"/>
      <c r="Z1313" s="459" t="str">
        <f>IF(V1313&lt;&gt;"",VLOOKUP(V1313,'DON GIA'!$A$1:$D$346,4,0),"")</f>
        <v/>
      </c>
      <c r="AA1313" s="459" t="str">
        <f t="shared" si="248"/>
        <v/>
      </c>
      <c r="AB1313" s="452"/>
      <c r="AC1313" s="452"/>
      <c r="AD1313" s="452"/>
      <c r="AE1313" s="452"/>
      <c r="AF1313" s="452"/>
      <c r="AG1313" s="453"/>
      <c r="AH1313" s="452"/>
      <c r="AI1313" s="452"/>
      <c r="AJ1313" s="452"/>
      <c r="AK1313" s="459" t="str">
        <f>IF(AH1313&lt;&gt;"",VLOOKUP(AH1313,'DON GIA'!$M$1:$P$9,4,0),"")</f>
        <v/>
      </c>
      <c r="AL1313" s="459" t="str">
        <f t="shared" ref="AL1313:AL1372" si="251">IF(AH1313&lt;&gt;"",AJ1313*AK1313,"")</f>
        <v/>
      </c>
      <c r="AM1313" s="453"/>
      <c r="AN1313" s="456"/>
      <c r="AO1313" s="449" t="str">
        <f t="shared" si="246"/>
        <v/>
      </c>
      <c r="AP1313" s="456"/>
      <c r="AQ1313" s="462"/>
    </row>
    <row r="1314" spans="1:43" ht="31.5" outlineLevel="2">
      <c r="A1314" s="455" t="e">
        <f>IF(C1313&lt;&gt;"",$C$8:C1313,A1313)</f>
        <v>#VALUE!</v>
      </c>
      <c r="B1314" s="443" t="str">
        <f>IF(C1314&lt;&gt;"",COUNTA($C$8:C1314),"")</f>
        <v/>
      </c>
      <c r="C1314" s="443"/>
      <c r="D1314" s="452"/>
      <c r="E1314" s="453"/>
      <c r="F1314" s="453"/>
      <c r="G1314" s="453"/>
      <c r="H1314" s="453"/>
      <c r="I1314" s="453"/>
      <c r="J1314" s="453"/>
      <c r="K1314" s="456"/>
      <c r="L1314" s="457"/>
      <c r="M1314" s="458" t="str">
        <f>IF(K1314&lt;&gt;"",VLOOKUP(K1314,'DON GIA'!$S$1:$U$19,3,0),"")</f>
        <v/>
      </c>
      <c r="N1314" s="458" t="str">
        <f>IF(K1314&lt;&gt;"",VLOOKUP(K1314,'DON GIA'!$S$1:$V$19,4,0),"")</f>
        <v/>
      </c>
      <c r="O1314" s="458" t="str">
        <f t="shared" si="249"/>
        <v/>
      </c>
      <c r="P1314" s="458" t="str">
        <f t="shared" si="250"/>
        <v/>
      </c>
      <c r="Q1314" s="452" t="s">
        <v>35</v>
      </c>
      <c r="R1314" s="453"/>
      <c r="S1314" s="453"/>
      <c r="T1314" s="459" t="str">
        <f>IF(Q1314&lt;&gt;"",VLOOKUP(Q1314,'DON GIA'!$H$1:$K$103,4,0),"")</f>
        <v/>
      </c>
      <c r="U1314" s="459" t="str">
        <f t="shared" si="247"/>
        <v/>
      </c>
      <c r="V1314" s="456"/>
      <c r="W1314" s="453"/>
      <c r="X1314" s="460"/>
      <c r="Y1314" s="461"/>
      <c r="Z1314" s="459" t="str">
        <f>IF(V1314&lt;&gt;"",VLOOKUP(V1314,'DON GIA'!$A$1:$D$346,4,0),"")</f>
        <v/>
      </c>
      <c r="AA1314" s="459" t="str">
        <f t="shared" si="248"/>
        <v/>
      </c>
      <c r="AB1314" s="452"/>
      <c r="AC1314" s="452"/>
      <c r="AD1314" s="452"/>
      <c r="AE1314" s="452"/>
      <c r="AF1314" s="452"/>
      <c r="AG1314" s="453"/>
      <c r="AH1314" s="452"/>
      <c r="AI1314" s="452"/>
      <c r="AJ1314" s="452"/>
      <c r="AK1314" s="459" t="str">
        <f>IF(AH1314&lt;&gt;"",VLOOKUP(AH1314,'DON GIA'!$M$1:$P$9,4,0),"")</f>
        <v/>
      </c>
      <c r="AL1314" s="459" t="str">
        <f t="shared" si="251"/>
        <v/>
      </c>
      <c r="AM1314" s="453"/>
      <c r="AN1314" s="456"/>
      <c r="AO1314" s="449" t="str">
        <f t="shared" si="246"/>
        <v/>
      </c>
      <c r="AP1314" s="456"/>
      <c r="AQ1314" s="462"/>
    </row>
    <row r="1315" spans="1:43" ht="31.5" outlineLevel="2">
      <c r="A1315" s="455" t="e">
        <f>IF(C1314&lt;&gt;"",$C$8:C1314,A1314)</f>
        <v>#VALUE!</v>
      </c>
      <c r="B1315" s="443" t="str">
        <f>IF(C1315&lt;&gt;"",COUNTA($C$8:C1315),"")</f>
        <v/>
      </c>
      <c r="C1315" s="443"/>
      <c r="D1315" s="452"/>
      <c r="E1315" s="453"/>
      <c r="F1315" s="453"/>
      <c r="G1315" s="453"/>
      <c r="H1315" s="453"/>
      <c r="I1315" s="453"/>
      <c r="J1315" s="453"/>
      <c r="K1315" s="456"/>
      <c r="L1315" s="457"/>
      <c r="M1315" s="458" t="str">
        <f>IF(K1315&lt;&gt;"",VLOOKUP(K1315,'DON GIA'!$S$1:$U$19,3,0),"")</f>
        <v/>
      </c>
      <c r="N1315" s="458" t="str">
        <f>IF(K1315&lt;&gt;"",VLOOKUP(K1315,'DON GIA'!$S$1:$V$19,4,0),"")</f>
        <v/>
      </c>
      <c r="O1315" s="458" t="str">
        <f t="shared" si="249"/>
        <v/>
      </c>
      <c r="P1315" s="458" t="str">
        <f t="shared" si="250"/>
        <v/>
      </c>
      <c r="Q1315" s="452" t="s">
        <v>35</v>
      </c>
      <c r="R1315" s="453"/>
      <c r="S1315" s="453"/>
      <c r="T1315" s="459" t="str">
        <f>IF(Q1315&lt;&gt;"",VLOOKUP(Q1315,'DON GIA'!$H$1:$K$103,4,0),"")</f>
        <v/>
      </c>
      <c r="U1315" s="459" t="str">
        <f t="shared" si="247"/>
        <v/>
      </c>
      <c r="V1315" s="456"/>
      <c r="W1315" s="453"/>
      <c r="X1315" s="460"/>
      <c r="Y1315" s="461"/>
      <c r="Z1315" s="459" t="str">
        <f>IF(V1315&lt;&gt;"",VLOOKUP(V1315,'DON GIA'!$A$1:$D$346,4,0),"")</f>
        <v/>
      </c>
      <c r="AA1315" s="459" t="str">
        <f t="shared" si="248"/>
        <v/>
      </c>
      <c r="AB1315" s="452"/>
      <c r="AC1315" s="452"/>
      <c r="AD1315" s="452"/>
      <c r="AE1315" s="452"/>
      <c r="AF1315" s="452"/>
      <c r="AG1315" s="453"/>
      <c r="AH1315" s="452"/>
      <c r="AI1315" s="452"/>
      <c r="AJ1315" s="452"/>
      <c r="AK1315" s="459" t="str">
        <f>IF(AH1315&lt;&gt;"",VLOOKUP(AH1315,'DON GIA'!$M$1:$P$9,4,0),"")</f>
        <v/>
      </c>
      <c r="AL1315" s="459" t="str">
        <f t="shared" si="251"/>
        <v/>
      </c>
      <c r="AM1315" s="453"/>
      <c r="AN1315" s="456"/>
      <c r="AO1315" s="449" t="str">
        <f t="shared" si="246"/>
        <v/>
      </c>
      <c r="AP1315" s="456"/>
      <c r="AQ1315" s="462"/>
    </row>
    <row r="1316" spans="1:43" ht="31.5" outlineLevel="2">
      <c r="A1316" s="455" t="e">
        <f>IF(C1315&lt;&gt;"",$C$8:C1315,A1315)</f>
        <v>#VALUE!</v>
      </c>
      <c r="B1316" s="443" t="str">
        <f>IF(C1316&lt;&gt;"",COUNTA($C$8:C1316),"")</f>
        <v/>
      </c>
      <c r="C1316" s="443"/>
      <c r="D1316" s="444"/>
      <c r="E1316" s="453"/>
      <c r="F1316" s="453"/>
      <c r="G1316" s="453"/>
      <c r="H1316" s="453"/>
      <c r="I1316" s="453"/>
      <c r="J1316" s="453"/>
      <c r="K1316" s="456"/>
      <c r="L1316" s="457"/>
      <c r="M1316" s="458" t="str">
        <f>IF(K1316&lt;&gt;"",VLOOKUP(K1316,'DON GIA'!$S$1:$U$19,3,0),"")</f>
        <v/>
      </c>
      <c r="N1316" s="458" t="str">
        <f>IF(K1316&lt;&gt;"",VLOOKUP(K1316,'DON GIA'!$S$1:$V$19,4,0),"")</f>
        <v/>
      </c>
      <c r="O1316" s="458" t="str">
        <f t="shared" si="249"/>
        <v/>
      </c>
      <c r="P1316" s="458" t="str">
        <f t="shared" si="250"/>
        <v/>
      </c>
      <c r="Q1316" s="452" t="s">
        <v>35</v>
      </c>
      <c r="R1316" s="453"/>
      <c r="S1316" s="453"/>
      <c r="T1316" s="459" t="str">
        <f>IF(Q1316&lt;&gt;"",VLOOKUP(Q1316,'DON GIA'!$H$1:$K$103,4,0),"")</f>
        <v/>
      </c>
      <c r="U1316" s="459" t="str">
        <f t="shared" si="247"/>
        <v/>
      </c>
      <c r="V1316" s="456" t="s">
        <v>35</v>
      </c>
      <c r="W1316" s="453"/>
      <c r="X1316" s="460"/>
      <c r="Y1316" s="461"/>
      <c r="Z1316" s="459" t="str">
        <f>IF(V1316&lt;&gt;"",VLOOKUP(V1316,'DON GIA'!$A$1:$D$346,4,0),"")</f>
        <v/>
      </c>
      <c r="AA1316" s="459" t="str">
        <f t="shared" si="248"/>
        <v/>
      </c>
      <c r="AB1316" s="452"/>
      <c r="AC1316" s="452"/>
      <c r="AD1316" s="452"/>
      <c r="AE1316" s="452"/>
      <c r="AF1316" s="452"/>
      <c r="AG1316" s="453"/>
      <c r="AH1316" s="452"/>
      <c r="AI1316" s="452"/>
      <c r="AJ1316" s="452"/>
      <c r="AK1316" s="459" t="str">
        <f>IF(AH1316&lt;&gt;"",VLOOKUP(AH1316,'DON GIA'!$M$1:$P$9,4,0),"")</f>
        <v/>
      </c>
      <c r="AL1316" s="459" t="str">
        <f t="shared" si="251"/>
        <v/>
      </c>
      <c r="AM1316" s="453"/>
      <c r="AN1316" s="456"/>
      <c r="AO1316" s="449" t="str">
        <f t="shared" si="246"/>
        <v/>
      </c>
      <c r="AP1316" s="456"/>
      <c r="AQ1316" s="462"/>
    </row>
    <row r="1317" spans="1:43" ht="62.25" outlineLevel="1">
      <c r="A1317" s="410" t="s">
        <v>772</v>
      </c>
      <c r="B1317" s="443">
        <f>IF(C1317&lt;&gt;"",COUNTA($C$8:C1317),"")</f>
        <v>89</v>
      </c>
      <c r="C1317" s="443">
        <v>481</v>
      </c>
      <c r="D1317" s="444" t="s">
        <v>494</v>
      </c>
      <c r="E1317" s="445"/>
      <c r="F1317" s="445"/>
      <c r="G1317" s="445"/>
      <c r="H1317" s="445"/>
      <c r="I1317" s="445"/>
      <c r="J1317" s="445"/>
      <c r="K1317" s="446"/>
      <c r="L1317" s="447">
        <f>SUBTOTAL(9,L1318:L1338)</f>
        <v>0</v>
      </c>
      <c r="M1317" s="448"/>
      <c r="N1317" s="448"/>
      <c r="O1317" s="448">
        <f>SUBTOTAL(9,O1318:O1338)</f>
        <v>0</v>
      </c>
      <c r="P1317" s="448">
        <f>SUBTOTAL(9,P1318:P1338)</f>
        <v>0</v>
      </c>
      <c r="Q1317" s="444"/>
      <c r="R1317" s="445"/>
      <c r="S1317" s="445">
        <f>SUBTOTAL(9,S1318:S1338)</f>
        <v>0</v>
      </c>
      <c r="T1317" s="449"/>
      <c r="U1317" s="449">
        <f>SUBTOTAL(9,U1318:U1338)</f>
        <v>0</v>
      </c>
      <c r="V1317" s="446"/>
      <c r="W1317" s="445"/>
      <c r="X1317" s="501">
        <f>SUBTOTAL(9,X1318:X1338)</f>
        <v>564.91200000000003</v>
      </c>
      <c r="Y1317" s="451">
        <f>SUBTOTAL(9,Y1318:Y1338)</f>
        <v>0</v>
      </c>
      <c r="Z1317" s="449"/>
      <c r="AA1317" s="449">
        <f>SUBTOTAL(9,AA1318:AA1338)</f>
        <v>1844009970.6360002</v>
      </c>
      <c r="AB1317" s="452"/>
      <c r="AC1317" s="452"/>
      <c r="AD1317" s="452"/>
      <c r="AE1317" s="452"/>
      <c r="AF1317" s="452"/>
      <c r="AG1317" s="453"/>
      <c r="AH1317" s="452"/>
      <c r="AI1317" s="444"/>
      <c r="AJ1317" s="444">
        <f>SUBTOTAL(9,AJ1318:AJ1338)</f>
        <v>0</v>
      </c>
      <c r="AK1317" s="449"/>
      <c r="AL1317" s="449">
        <f>SUBTOTAL(9,AL1318:AL1338)</f>
        <v>0</v>
      </c>
      <c r="AM1317" s="445"/>
      <c r="AN1317" s="446">
        <f>SUBTOTAL(9,AN1318:AN1338)</f>
        <v>0</v>
      </c>
      <c r="AO1317" s="449">
        <f t="shared" si="246"/>
        <v>1844009970.6360002</v>
      </c>
      <c r="AP1317" s="454"/>
      <c r="AQ1317" s="423"/>
    </row>
    <row r="1318" spans="1:43" ht="162.75" outlineLevel="2">
      <c r="A1318" s="455" t="e">
        <f>IF(C1317&lt;&gt;"",$C$8:C1317,A1316)</f>
        <v>#VALUE!</v>
      </c>
      <c r="B1318" s="443" t="str">
        <f>IF(C1318&lt;&gt;"",COUNTA($C$8:C1318),"")</f>
        <v/>
      </c>
      <c r="C1318" s="443"/>
      <c r="D1318" s="452" t="s">
        <v>495</v>
      </c>
      <c r="E1318" s="453"/>
      <c r="F1318" s="453"/>
      <c r="G1318" s="453"/>
      <c r="H1318" s="453"/>
      <c r="I1318" s="453"/>
      <c r="J1318" s="453"/>
      <c r="K1318" s="456"/>
      <c r="L1318" s="457"/>
      <c r="M1318" s="458" t="str">
        <f>IF(K1318&lt;&gt;"",VLOOKUP(K1318,'DON GIA'!$S$1:$U$19,3,0),"")</f>
        <v/>
      </c>
      <c r="N1318" s="458" t="str">
        <f>IF(K1318&lt;&gt;"",VLOOKUP(K1318,'DON GIA'!$S$1:$V$19,4,0),"")</f>
        <v/>
      </c>
      <c r="O1318" s="458" t="str">
        <f t="shared" si="249"/>
        <v/>
      </c>
      <c r="P1318" s="458" t="str">
        <f t="shared" si="250"/>
        <v/>
      </c>
      <c r="Q1318" s="452" t="s">
        <v>35</v>
      </c>
      <c r="R1318" s="453"/>
      <c r="S1318" s="453"/>
      <c r="T1318" s="459" t="str">
        <f>IF(Q1318&lt;&gt;"",VLOOKUP(Q1318,'DON GIA'!$H$1:$K$103,4,0),"")</f>
        <v/>
      </c>
      <c r="U1318" s="459" t="str">
        <f t="shared" ref="U1318:U1338" si="252">IF(Q1318&lt;&gt;"",IF(ISNUMBER(T1318),S1318*T1318,""),"")</f>
        <v/>
      </c>
      <c r="V1318" s="456" t="s">
        <v>1230</v>
      </c>
      <c r="W1318" s="453" t="s">
        <v>27</v>
      </c>
      <c r="X1318" s="503">
        <v>28.4</v>
      </c>
      <c r="Y1318" s="461"/>
      <c r="Z1318" s="459">
        <f>IF(V1318&lt;&gt;"",VLOOKUP(V1318,'DON GIA'!$A$1:$D$346,4,0),"")</f>
        <v>1119277</v>
      </c>
      <c r="AA1318" s="459">
        <f t="shared" ref="AA1318:AA1338" si="253">IF(V1318&lt;&gt;"",IF(ISNUMBER(Z1318),X1318*Z1318,""),"")</f>
        <v>31787466.799999997</v>
      </c>
      <c r="AB1318" s="452"/>
      <c r="AC1318" s="452" t="s">
        <v>471</v>
      </c>
      <c r="AD1318" s="452" t="s">
        <v>36</v>
      </c>
      <c r="AE1318" s="452" t="s">
        <v>477</v>
      </c>
      <c r="AF1318" s="452" t="s">
        <v>136</v>
      </c>
      <c r="AG1318" s="453"/>
      <c r="AH1318" s="452"/>
      <c r="AI1318" s="452"/>
      <c r="AJ1318" s="452"/>
      <c r="AK1318" s="459" t="str">
        <f>IF(AH1318&lt;&gt;"",VLOOKUP(AH1318,'DON GIA'!$M$1:$P$9,4,0),"")</f>
        <v/>
      </c>
      <c r="AL1318" s="459" t="str">
        <f t="shared" si="251"/>
        <v/>
      </c>
      <c r="AM1318" s="453"/>
      <c r="AN1318" s="456"/>
      <c r="AO1318" s="449" t="str">
        <f t="shared" si="246"/>
        <v/>
      </c>
      <c r="AP1318" s="463" t="s">
        <v>1903</v>
      </c>
      <c r="AQ1318" s="462"/>
    </row>
    <row r="1319" spans="1:43" ht="126" outlineLevel="2">
      <c r="A1319" s="455" t="e">
        <f>IF(C1318&lt;&gt;"",$C$8:C1318,A1318)</f>
        <v>#VALUE!</v>
      </c>
      <c r="B1319" s="443" t="str">
        <f>IF(C1319&lt;&gt;"",COUNTA($C$8:C1319),"")</f>
        <v/>
      </c>
      <c r="C1319" s="443"/>
      <c r="D1319" s="452" t="s">
        <v>71</v>
      </c>
      <c r="E1319" s="453"/>
      <c r="F1319" s="453"/>
      <c r="G1319" s="453"/>
      <c r="H1319" s="453"/>
      <c r="I1319" s="453"/>
      <c r="J1319" s="453"/>
      <c r="K1319" s="456"/>
      <c r="L1319" s="457"/>
      <c r="M1319" s="458" t="str">
        <f>IF(K1319&lt;&gt;"",VLOOKUP(K1319,'DON GIA'!$S$1:$U$19,3,0),"")</f>
        <v/>
      </c>
      <c r="N1319" s="458" t="str">
        <f>IF(K1319&lt;&gt;"",VLOOKUP(K1319,'DON GIA'!$S$1:$V$19,4,0),"")</f>
        <v/>
      </c>
      <c r="O1319" s="458" t="str">
        <f t="shared" si="249"/>
        <v/>
      </c>
      <c r="P1319" s="458" t="str">
        <f t="shared" si="250"/>
        <v/>
      </c>
      <c r="Q1319" s="452" t="s">
        <v>35</v>
      </c>
      <c r="R1319" s="453"/>
      <c r="S1319" s="453"/>
      <c r="T1319" s="459" t="str">
        <f>IF(Q1319&lt;&gt;"",VLOOKUP(Q1319,'DON GIA'!$H$1:$K$103,4,0),"")</f>
        <v/>
      </c>
      <c r="U1319" s="459" t="str">
        <f t="shared" si="252"/>
        <v/>
      </c>
      <c r="V1319" s="456" t="s">
        <v>1298</v>
      </c>
      <c r="W1319" s="453" t="s">
        <v>27</v>
      </c>
      <c r="X1319" s="503">
        <v>24.8</v>
      </c>
      <c r="Y1319" s="461"/>
      <c r="Z1319" s="459">
        <f>IF(V1319&lt;&gt;"",VLOOKUP(V1319,'DON GIA'!$A$1:$D$346,4,0),"")</f>
        <v>4542392</v>
      </c>
      <c r="AA1319" s="459">
        <f t="shared" si="253"/>
        <v>112651321.60000001</v>
      </c>
      <c r="AB1319" s="452"/>
      <c r="AC1319" s="452" t="s">
        <v>313</v>
      </c>
      <c r="AD1319" s="452" t="s">
        <v>30</v>
      </c>
      <c r="AE1319" s="452" t="s">
        <v>477</v>
      </c>
      <c r="AF1319" s="452" t="s">
        <v>34</v>
      </c>
      <c r="AG1319" s="453"/>
      <c r="AH1319" s="452"/>
      <c r="AI1319" s="452"/>
      <c r="AJ1319" s="452"/>
      <c r="AK1319" s="459" t="str">
        <f>IF(AH1319&lt;&gt;"",VLOOKUP(AH1319,'DON GIA'!$M$1:$P$9,4,0),"")</f>
        <v/>
      </c>
      <c r="AL1319" s="459" t="str">
        <f t="shared" si="251"/>
        <v/>
      </c>
      <c r="AM1319" s="453"/>
      <c r="AN1319" s="456"/>
      <c r="AO1319" s="449" t="str">
        <f t="shared" si="246"/>
        <v/>
      </c>
      <c r="AP1319" s="456"/>
      <c r="AQ1319" s="462"/>
    </row>
    <row r="1320" spans="1:43" ht="94.5" outlineLevel="2">
      <c r="A1320" s="455" t="e">
        <f>IF(C1319&lt;&gt;"",$C$8:C1319,A1319)</f>
        <v>#VALUE!</v>
      </c>
      <c r="B1320" s="443" t="str">
        <f>IF(C1320&lt;&gt;"",COUNTA($C$8:C1320),"")</f>
        <v/>
      </c>
      <c r="C1320" s="443"/>
      <c r="D1320" s="452"/>
      <c r="E1320" s="453"/>
      <c r="F1320" s="453"/>
      <c r="G1320" s="453"/>
      <c r="H1320" s="453"/>
      <c r="I1320" s="453"/>
      <c r="J1320" s="453"/>
      <c r="K1320" s="456"/>
      <c r="L1320" s="457"/>
      <c r="M1320" s="458" t="str">
        <f>IF(K1320&lt;&gt;"",VLOOKUP(K1320,'DON GIA'!$S$1:$U$19,3,0),"")</f>
        <v/>
      </c>
      <c r="N1320" s="458" t="str">
        <f>IF(K1320&lt;&gt;"",VLOOKUP(K1320,'DON GIA'!$S$1:$V$19,4,0),"")</f>
        <v/>
      </c>
      <c r="O1320" s="458" t="str">
        <f t="shared" si="249"/>
        <v/>
      </c>
      <c r="P1320" s="458" t="str">
        <f t="shared" si="250"/>
        <v/>
      </c>
      <c r="Q1320" s="452" t="s">
        <v>35</v>
      </c>
      <c r="R1320" s="453"/>
      <c r="S1320" s="453"/>
      <c r="T1320" s="459" t="str">
        <f>IF(Q1320&lt;&gt;"",VLOOKUP(Q1320,'DON GIA'!$H$1:$K$103,4,0),"")</f>
        <v/>
      </c>
      <c r="U1320" s="459" t="str">
        <f t="shared" si="252"/>
        <v/>
      </c>
      <c r="V1320" s="456" t="s">
        <v>1299</v>
      </c>
      <c r="W1320" s="453" t="s">
        <v>27</v>
      </c>
      <c r="X1320" s="503">
        <v>125.6</v>
      </c>
      <c r="Y1320" s="461"/>
      <c r="Z1320" s="459">
        <f>IF(V1320&lt;&gt;"",VLOOKUP(V1320,'DON GIA'!$A$1:$D$346,4,0),"")</f>
        <v>6425958</v>
      </c>
      <c r="AA1320" s="459">
        <f t="shared" si="253"/>
        <v>807100324.79999995</v>
      </c>
      <c r="AB1320" s="452"/>
      <c r="AC1320" s="452" t="s">
        <v>34</v>
      </c>
      <c r="AD1320" s="452" t="s">
        <v>30</v>
      </c>
      <c r="AE1320" s="452" t="s">
        <v>31</v>
      </c>
      <c r="AF1320" s="452" t="s">
        <v>34</v>
      </c>
      <c r="AG1320" s="453" t="s">
        <v>101</v>
      </c>
      <c r="AH1320" s="452"/>
      <c r="AI1320" s="452"/>
      <c r="AJ1320" s="452"/>
      <c r="AK1320" s="459" t="str">
        <f>IF(AH1320&lt;&gt;"",VLOOKUP(AH1320,'DON GIA'!$M$1:$P$9,4,0),"")</f>
        <v/>
      </c>
      <c r="AL1320" s="459" t="str">
        <f t="shared" si="251"/>
        <v/>
      </c>
      <c r="AM1320" s="453"/>
      <c r="AN1320" s="456"/>
      <c r="AO1320" s="449" t="str">
        <f t="shared" si="246"/>
        <v/>
      </c>
      <c r="AP1320" s="456"/>
      <c r="AQ1320" s="462"/>
    </row>
    <row r="1321" spans="1:43" ht="94.5" outlineLevel="2">
      <c r="A1321" s="455" t="e">
        <f>IF(C1320&lt;&gt;"",$C$8:C1320,A1320)</f>
        <v>#VALUE!</v>
      </c>
      <c r="B1321" s="443" t="str">
        <f>IF(C1321&lt;&gt;"",COUNTA($C$8:C1321),"")</f>
        <v/>
      </c>
      <c r="C1321" s="443"/>
      <c r="D1321" s="452"/>
      <c r="E1321" s="453"/>
      <c r="F1321" s="453"/>
      <c r="G1321" s="453"/>
      <c r="H1321" s="453"/>
      <c r="I1321" s="453"/>
      <c r="J1321" s="453"/>
      <c r="K1321" s="456"/>
      <c r="L1321" s="457"/>
      <c r="M1321" s="458" t="str">
        <f>IF(K1321&lt;&gt;"",VLOOKUP(K1321,'DON GIA'!$S$1:$U$19,3,0),"")</f>
        <v/>
      </c>
      <c r="N1321" s="458" t="str">
        <f>IF(K1321&lt;&gt;"",VLOOKUP(K1321,'DON GIA'!$S$1:$V$19,4,0),"")</f>
        <v/>
      </c>
      <c r="O1321" s="458" t="str">
        <f t="shared" si="249"/>
        <v/>
      </c>
      <c r="P1321" s="458" t="str">
        <f t="shared" si="250"/>
        <v/>
      </c>
      <c r="Q1321" s="452" t="s">
        <v>35</v>
      </c>
      <c r="R1321" s="453"/>
      <c r="S1321" s="453"/>
      <c r="T1321" s="459" t="str">
        <f>IF(Q1321&lt;&gt;"",VLOOKUP(Q1321,'DON GIA'!$H$1:$K$103,4,0),"")</f>
        <v/>
      </c>
      <c r="U1321" s="459" t="str">
        <f t="shared" si="252"/>
        <v/>
      </c>
      <c r="V1321" s="456" t="s">
        <v>1300</v>
      </c>
      <c r="W1321" s="453" t="s">
        <v>27</v>
      </c>
      <c r="X1321" s="503">
        <v>131.19999999999999</v>
      </c>
      <c r="Y1321" s="461"/>
      <c r="Z1321" s="459">
        <f>IF(V1321&lt;&gt;"",VLOOKUP(V1321,'DON GIA'!$A$1:$D$346,4,0),"")</f>
        <v>2719938</v>
      </c>
      <c r="AA1321" s="459">
        <f t="shared" si="253"/>
        <v>356855865.59999996</v>
      </c>
      <c r="AB1321" s="452"/>
      <c r="AC1321" s="452"/>
      <c r="AD1321" s="452" t="s">
        <v>34</v>
      </c>
      <c r="AE1321" s="452" t="s">
        <v>31</v>
      </c>
      <c r="AF1321" s="452" t="s">
        <v>34</v>
      </c>
      <c r="AG1321" s="453"/>
      <c r="AH1321" s="452"/>
      <c r="AI1321" s="452"/>
      <c r="AJ1321" s="452"/>
      <c r="AK1321" s="459" t="str">
        <f>IF(AH1321&lt;&gt;"",VLOOKUP(AH1321,'DON GIA'!$M$1:$P$9,4,0),"")</f>
        <v/>
      </c>
      <c r="AL1321" s="459" t="str">
        <f t="shared" si="251"/>
        <v/>
      </c>
      <c r="AM1321" s="453"/>
      <c r="AN1321" s="456"/>
      <c r="AO1321" s="449" t="str">
        <f t="shared" si="246"/>
        <v/>
      </c>
      <c r="AP1321" s="456"/>
      <c r="AQ1321" s="462"/>
    </row>
    <row r="1322" spans="1:43" ht="94.5" outlineLevel="2">
      <c r="A1322" s="455" t="e">
        <f>IF(C1321&lt;&gt;"",$C$8:C1321,A1321)</f>
        <v>#VALUE!</v>
      </c>
      <c r="B1322" s="443" t="str">
        <f>IF(C1322&lt;&gt;"",COUNTA($C$8:C1322),"")</f>
        <v/>
      </c>
      <c r="C1322" s="443"/>
      <c r="D1322" s="452"/>
      <c r="E1322" s="453"/>
      <c r="F1322" s="453"/>
      <c r="G1322" s="453"/>
      <c r="H1322" s="453"/>
      <c r="I1322" s="453"/>
      <c r="J1322" s="453"/>
      <c r="K1322" s="456"/>
      <c r="L1322" s="457"/>
      <c r="M1322" s="458" t="str">
        <f>IF(K1322&lt;&gt;"",VLOOKUP(K1322,'DON GIA'!$S$1:$U$19,3,0),"")</f>
        <v/>
      </c>
      <c r="N1322" s="458" t="str">
        <f>IF(K1322&lt;&gt;"",VLOOKUP(K1322,'DON GIA'!$S$1:$V$19,4,0),"")</f>
        <v/>
      </c>
      <c r="O1322" s="458" t="str">
        <f t="shared" si="249"/>
        <v/>
      </c>
      <c r="P1322" s="458" t="str">
        <f t="shared" si="250"/>
        <v/>
      </c>
      <c r="Q1322" s="452" t="s">
        <v>35</v>
      </c>
      <c r="R1322" s="453"/>
      <c r="S1322" s="453"/>
      <c r="T1322" s="459" t="str">
        <f>IF(Q1322&lt;&gt;"",VLOOKUP(Q1322,'DON GIA'!$H$1:$K$103,4,0),"")</f>
        <v/>
      </c>
      <c r="U1322" s="459" t="str">
        <f t="shared" si="252"/>
        <v/>
      </c>
      <c r="V1322" s="456" t="s">
        <v>1300</v>
      </c>
      <c r="W1322" s="453" t="s">
        <v>27</v>
      </c>
      <c r="X1322" s="503">
        <v>131.19999999999999</v>
      </c>
      <c r="Y1322" s="461"/>
      <c r="Z1322" s="459">
        <f>IF(V1322&lt;&gt;"",VLOOKUP(V1322,'DON GIA'!$A$1:$D$346,4,0),"")</f>
        <v>2719938</v>
      </c>
      <c r="AA1322" s="459">
        <f t="shared" si="253"/>
        <v>356855865.59999996</v>
      </c>
      <c r="AB1322" s="452"/>
      <c r="AC1322" s="452"/>
      <c r="AD1322" s="452" t="s">
        <v>496</v>
      </c>
      <c r="AE1322" s="452" t="s">
        <v>31</v>
      </c>
      <c r="AF1322" s="452" t="s">
        <v>34</v>
      </c>
      <c r="AG1322" s="453"/>
      <c r="AH1322" s="452"/>
      <c r="AI1322" s="452"/>
      <c r="AJ1322" s="452"/>
      <c r="AK1322" s="459" t="str">
        <f>IF(AH1322&lt;&gt;"",VLOOKUP(AH1322,'DON GIA'!$M$1:$P$9,4,0),"")</f>
        <v/>
      </c>
      <c r="AL1322" s="459" t="str">
        <f t="shared" si="251"/>
        <v/>
      </c>
      <c r="AM1322" s="453"/>
      <c r="AN1322" s="456"/>
      <c r="AO1322" s="449" t="str">
        <f t="shared" si="246"/>
        <v/>
      </c>
      <c r="AP1322" s="456"/>
      <c r="AQ1322" s="462"/>
    </row>
    <row r="1323" spans="1:43" ht="63" outlineLevel="2">
      <c r="A1323" s="455" t="e">
        <f>IF(C1322&lt;&gt;"",$C$8:C1322,A1322)</f>
        <v>#VALUE!</v>
      </c>
      <c r="B1323" s="443" t="str">
        <f>IF(C1323&lt;&gt;"",COUNTA($C$8:C1323),"")</f>
        <v/>
      </c>
      <c r="C1323" s="443"/>
      <c r="D1323" s="452"/>
      <c r="E1323" s="453"/>
      <c r="F1323" s="453"/>
      <c r="G1323" s="453"/>
      <c r="H1323" s="453"/>
      <c r="I1323" s="453"/>
      <c r="J1323" s="453"/>
      <c r="K1323" s="456"/>
      <c r="L1323" s="457"/>
      <c r="M1323" s="458" t="str">
        <f>IF(K1323&lt;&gt;"",VLOOKUP(K1323,'DON GIA'!$S$1:$U$19,3,0),"")</f>
        <v/>
      </c>
      <c r="N1323" s="458" t="str">
        <f>IF(K1323&lt;&gt;"",VLOOKUP(K1323,'DON GIA'!$S$1:$V$19,4,0),"")</f>
        <v/>
      </c>
      <c r="O1323" s="458" t="str">
        <f t="shared" si="249"/>
        <v/>
      </c>
      <c r="P1323" s="458" t="str">
        <f t="shared" si="250"/>
        <v/>
      </c>
      <c r="Q1323" s="452" t="s">
        <v>35</v>
      </c>
      <c r="R1323" s="453"/>
      <c r="S1323" s="453"/>
      <c r="T1323" s="459" t="str">
        <f>IF(Q1323&lt;&gt;"",VLOOKUP(Q1323,'DON GIA'!$H$1:$K$103,4,0),"")</f>
        <v/>
      </c>
      <c r="U1323" s="459" t="str">
        <f t="shared" si="252"/>
        <v/>
      </c>
      <c r="V1323" s="456" t="s">
        <v>1057</v>
      </c>
      <c r="W1323" s="453" t="s">
        <v>27</v>
      </c>
      <c r="X1323" s="503">
        <v>9</v>
      </c>
      <c r="Y1323" s="461"/>
      <c r="Z1323" s="459">
        <f>IF(V1323&lt;&gt;"",VLOOKUP(V1323,'DON GIA'!$A$1:$D$346,4,0),"")</f>
        <v>1229116</v>
      </c>
      <c r="AA1323" s="459">
        <f t="shared" si="253"/>
        <v>11062044</v>
      </c>
      <c r="AB1323" s="452"/>
      <c r="AC1323" s="452"/>
      <c r="AD1323" s="452"/>
      <c r="AE1323" s="452"/>
      <c r="AF1323" s="452"/>
      <c r="AG1323" s="453"/>
      <c r="AH1323" s="452"/>
      <c r="AI1323" s="452"/>
      <c r="AJ1323" s="452"/>
      <c r="AK1323" s="459" t="str">
        <f>IF(AH1323&lt;&gt;"",VLOOKUP(AH1323,'DON GIA'!$M$1:$P$9,4,0),"")</f>
        <v/>
      </c>
      <c r="AL1323" s="459" t="str">
        <f t="shared" si="251"/>
        <v/>
      </c>
      <c r="AM1323" s="453"/>
      <c r="AN1323" s="456"/>
      <c r="AO1323" s="449" t="str">
        <f t="shared" si="246"/>
        <v/>
      </c>
      <c r="AP1323" s="456"/>
      <c r="AQ1323" s="462"/>
    </row>
    <row r="1324" spans="1:43" ht="94.5" outlineLevel="2">
      <c r="A1324" s="455" t="e">
        <f>IF(C1323&lt;&gt;"",$C$8:C1323,A1323)</f>
        <v>#VALUE!</v>
      </c>
      <c r="B1324" s="443" t="str">
        <f>IF(C1324&lt;&gt;"",COUNTA($C$8:C1324),"")</f>
        <v/>
      </c>
      <c r="C1324" s="443"/>
      <c r="D1324" s="452"/>
      <c r="E1324" s="453"/>
      <c r="F1324" s="453"/>
      <c r="G1324" s="453"/>
      <c r="H1324" s="453"/>
      <c r="I1324" s="453"/>
      <c r="J1324" s="453"/>
      <c r="K1324" s="456"/>
      <c r="L1324" s="457"/>
      <c r="M1324" s="458" t="str">
        <f>IF(K1324&lt;&gt;"",VLOOKUP(K1324,'DON GIA'!$S$1:$U$19,3,0),"")</f>
        <v/>
      </c>
      <c r="N1324" s="458" t="str">
        <f>IF(K1324&lt;&gt;"",VLOOKUP(K1324,'DON GIA'!$S$1:$V$19,4,0),"")</f>
        <v/>
      </c>
      <c r="O1324" s="458" t="str">
        <f t="shared" si="249"/>
        <v/>
      </c>
      <c r="P1324" s="458" t="str">
        <f t="shared" si="250"/>
        <v/>
      </c>
      <c r="Q1324" s="452" t="s">
        <v>35</v>
      </c>
      <c r="R1324" s="453"/>
      <c r="S1324" s="453"/>
      <c r="T1324" s="459" t="str">
        <f>IF(Q1324&lt;&gt;"",VLOOKUP(Q1324,'DON GIA'!$H$1:$K$103,4,0),"")</f>
        <v/>
      </c>
      <c r="U1324" s="459" t="str">
        <f t="shared" si="252"/>
        <v/>
      </c>
      <c r="V1324" s="456" t="s">
        <v>1063</v>
      </c>
      <c r="W1324" s="453" t="s">
        <v>27</v>
      </c>
      <c r="X1324" s="503">
        <v>14.56</v>
      </c>
      <c r="Y1324" s="461"/>
      <c r="Z1324" s="459">
        <f>IF(V1324&lt;&gt;"",VLOOKUP(V1324,'DON GIA'!$A$1:$D$346,4,0),"")</f>
        <v>3941166</v>
      </c>
      <c r="AA1324" s="459">
        <f t="shared" si="253"/>
        <v>57383376.960000001</v>
      </c>
      <c r="AB1324" s="452"/>
      <c r="AC1324" s="452" t="s">
        <v>471</v>
      </c>
      <c r="AD1324" s="452" t="s">
        <v>30</v>
      </c>
      <c r="AE1324" s="452" t="s">
        <v>31</v>
      </c>
      <c r="AF1324" s="452" t="s">
        <v>34</v>
      </c>
      <c r="AG1324" s="453"/>
      <c r="AH1324" s="452"/>
      <c r="AI1324" s="452"/>
      <c r="AJ1324" s="452"/>
      <c r="AK1324" s="459" t="str">
        <f>IF(AH1324&lt;&gt;"",VLOOKUP(AH1324,'DON GIA'!$M$1:$P$9,4,0),"")</f>
        <v/>
      </c>
      <c r="AL1324" s="459" t="str">
        <f t="shared" si="251"/>
        <v/>
      </c>
      <c r="AM1324" s="453"/>
      <c r="AN1324" s="456"/>
      <c r="AO1324" s="449" t="str">
        <f t="shared" si="246"/>
        <v/>
      </c>
      <c r="AP1324" s="456"/>
      <c r="AQ1324" s="462"/>
    </row>
    <row r="1325" spans="1:43" ht="63" outlineLevel="2">
      <c r="A1325" s="455" t="e">
        <f>IF(C1324&lt;&gt;"",$C$8:C1324,A1324)</f>
        <v>#VALUE!</v>
      </c>
      <c r="B1325" s="443" t="str">
        <f>IF(C1325&lt;&gt;"",COUNTA($C$8:C1325),"")</f>
        <v/>
      </c>
      <c r="C1325" s="443"/>
      <c r="D1325" s="452"/>
      <c r="E1325" s="453"/>
      <c r="F1325" s="453"/>
      <c r="G1325" s="453"/>
      <c r="H1325" s="453"/>
      <c r="I1325" s="453"/>
      <c r="J1325" s="453"/>
      <c r="K1325" s="456"/>
      <c r="L1325" s="457"/>
      <c r="M1325" s="458" t="str">
        <f>IF(K1325&lt;&gt;"",VLOOKUP(K1325,'DON GIA'!$S$1:$U$19,3,0),"")</f>
        <v/>
      </c>
      <c r="N1325" s="458" t="str">
        <f>IF(K1325&lt;&gt;"",VLOOKUP(K1325,'DON GIA'!$S$1:$V$19,4,0),"")</f>
        <v/>
      </c>
      <c r="O1325" s="458" t="str">
        <f t="shared" si="249"/>
        <v/>
      </c>
      <c r="P1325" s="458" t="str">
        <f t="shared" si="250"/>
        <v/>
      </c>
      <c r="Q1325" s="452" t="s">
        <v>35</v>
      </c>
      <c r="R1325" s="453"/>
      <c r="S1325" s="453"/>
      <c r="T1325" s="459" t="str">
        <f>IF(Q1325&lt;&gt;"",VLOOKUP(Q1325,'DON GIA'!$H$1:$K$103,4,0),"")</f>
        <v/>
      </c>
      <c r="U1325" s="459" t="str">
        <f t="shared" si="252"/>
        <v/>
      </c>
      <c r="V1325" s="456" t="s">
        <v>1063</v>
      </c>
      <c r="W1325" s="453" t="s">
        <v>27</v>
      </c>
      <c r="X1325" s="503">
        <v>12.42</v>
      </c>
      <c r="Y1325" s="461"/>
      <c r="Z1325" s="459">
        <f>IF(V1325&lt;&gt;"",VLOOKUP(V1325,'DON GIA'!$A$1:$D$346,4,0),"")</f>
        <v>3941166</v>
      </c>
      <c r="AA1325" s="459">
        <f t="shared" si="253"/>
        <v>48949281.719999999</v>
      </c>
      <c r="AB1325" s="452"/>
      <c r="AC1325" s="452" t="s">
        <v>471</v>
      </c>
      <c r="AD1325" s="452" t="s">
        <v>30</v>
      </c>
      <c r="AE1325" s="452" t="s">
        <v>31</v>
      </c>
      <c r="AF1325" s="452" t="s">
        <v>312</v>
      </c>
      <c r="AG1325" s="453"/>
      <c r="AH1325" s="452"/>
      <c r="AI1325" s="452"/>
      <c r="AJ1325" s="452"/>
      <c r="AK1325" s="459" t="str">
        <f>IF(AH1325&lt;&gt;"",VLOOKUP(AH1325,'DON GIA'!$M$1:$P$9,4,0),"")</f>
        <v/>
      </c>
      <c r="AL1325" s="459" t="str">
        <f t="shared" si="251"/>
        <v/>
      </c>
      <c r="AM1325" s="453"/>
      <c r="AN1325" s="456"/>
      <c r="AO1325" s="449" t="str">
        <f t="shared" si="246"/>
        <v/>
      </c>
      <c r="AP1325" s="456"/>
      <c r="AQ1325" s="462"/>
    </row>
    <row r="1326" spans="1:43" ht="63" outlineLevel="2">
      <c r="A1326" s="455" t="e">
        <f>IF(C1325&lt;&gt;"",$C$8:C1325,A1325)</f>
        <v>#VALUE!</v>
      </c>
      <c r="B1326" s="443" t="str">
        <f>IF(C1326&lt;&gt;"",COUNTA($C$8:C1326),"")</f>
        <v/>
      </c>
      <c r="C1326" s="443"/>
      <c r="D1326" s="452"/>
      <c r="E1326" s="453"/>
      <c r="F1326" s="453"/>
      <c r="G1326" s="453"/>
      <c r="H1326" s="453"/>
      <c r="I1326" s="453"/>
      <c r="J1326" s="453"/>
      <c r="K1326" s="456"/>
      <c r="L1326" s="457"/>
      <c r="M1326" s="458" t="str">
        <f>IF(K1326&lt;&gt;"",VLOOKUP(K1326,'DON GIA'!$S$1:$U$19,3,0),"")</f>
        <v/>
      </c>
      <c r="N1326" s="458" t="str">
        <f>IF(K1326&lt;&gt;"",VLOOKUP(K1326,'DON GIA'!$S$1:$V$19,4,0),"")</f>
        <v/>
      </c>
      <c r="O1326" s="458" t="str">
        <f t="shared" si="249"/>
        <v/>
      </c>
      <c r="P1326" s="458" t="str">
        <f t="shared" si="250"/>
        <v/>
      </c>
      <c r="Q1326" s="452" t="s">
        <v>35</v>
      </c>
      <c r="R1326" s="453"/>
      <c r="S1326" s="453"/>
      <c r="T1326" s="459" t="str">
        <f>IF(Q1326&lt;&gt;"",VLOOKUP(Q1326,'DON GIA'!$H$1:$K$103,4,0),"")</f>
        <v/>
      </c>
      <c r="U1326" s="459" t="str">
        <f t="shared" si="252"/>
        <v/>
      </c>
      <c r="V1326" s="456" t="s">
        <v>1019</v>
      </c>
      <c r="W1326" s="453" t="s">
        <v>27</v>
      </c>
      <c r="X1326" s="503">
        <v>6.16</v>
      </c>
      <c r="Y1326" s="461"/>
      <c r="Z1326" s="459">
        <f>IF(V1326&lt;&gt;"",VLOOKUP(V1326,'DON GIA'!$A$1:$D$346,4,0),"")</f>
        <v>330817</v>
      </c>
      <c r="AA1326" s="459">
        <f t="shared" si="253"/>
        <v>2037832.72</v>
      </c>
      <c r="AB1326" s="452"/>
      <c r="AC1326" s="452"/>
      <c r="AD1326" s="452"/>
      <c r="AE1326" s="452"/>
      <c r="AF1326" s="452"/>
      <c r="AG1326" s="453"/>
      <c r="AH1326" s="452"/>
      <c r="AI1326" s="452"/>
      <c r="AJ1326" s="452"/>
      <c r="AK1326" s="459" t="str">
        <f>IF(AH1326&lt;&gt;"",VLOOKUP(AH1326,'DON GIA'!$M$1:$P$9,4,0),"")</f>
        <v/>
      </c>
      <c r="AL1326" s="459" t="str">
        <f t="shared" si="251"/>
        <v/>
      </c>
      <c r="AM1326" s="453"/>
      <c r="AN1326" s="456"/>
      <c r="AO1326" s="449" t="str">
        <f t="shared" si="246"/>
        <v/>
      </c>
      <c r="AP1326" s="456"/>
      <c r="AQ1326" s="462"/>
    </row>
    <row r="1327" spans="1:43" ht="94.5" outlineLevel="2">
      <c r="A1327" s="455" t="e">
        <f>IF(C1326&lt;&gt;"",$C$8:C1326,A1326)</f>
        <v>#VALUE!</v>
      </c>
      <c r="B1327" s="443" t="str">
        <f>IF(C1327&lt;&gt;"",COUNTA($C$8:C1327),"")</f>
        <v/>
      </c>
      <c r="C1327" s="443"/>
      <c r="D1327" s="452"/>
      <c r="E1327" s="453"/>
      <c r="F1327" s="453"/>
      <c r="G1327" s="453"/>
      <c r="H1327" s="453"/>
      <c r="I1327" s="453"/>
      <c r="J1327" s="453"/>
      <c r="K1327" s="456"/>
      <c r="L1327" s="457"/>
      <c r="M1327" s="458" t="str">
        <f>IF(K1327&lt;&gt;"",VLOOKUP(K1327,'DON GIA'!$S$1:$U$19,3,0),"")</f>
        <v/>
      </c>
      <c r="N1327" s="458" t="str">
        <f>IF(K1327&lt;&gt;"",VLOOKUP(K1327,'DON GIA'!$S$1:$V$19,4,0),"")</f>
        <v/>
      </c>
      <c r="O1327" s="458" t="str">
        <f t="shared" si="249"/>
        <v/>
      </c>
      <c r="P1327" s="458" t="str">
        <f t="shared" si="250"/>
        <v/>
      </c>
      <c r="Q1327" s="452" t="s">
        <v>35</v>
      </c>
      <c r="R1327" s="453"/>
      <c r="S1327" s="453"/>
      <c r="T1327" s="459" t="str">
        <f>IF(Q1327&lt;&gt;"",VLOOKUP(Q1327,'DON GIA'!$H$1:$K$103,4,0),"")</f>
        <v/>
      </c>
      <c r="U1327" s="459" t="str">
        <f t="shared" si="252"/>
        <v/>
      </c>
      <c r="V1327" s="456" t="s">
        <v>1301</v>
      </c>
      <c r="W1327" s="453" t="s">
        <v>27</v>
      </c>
      <c r="X1327" s="503">
        <v>14.08</v>
      </c>
      <c r="Y1327" s="461"/>
      <c r="Z1327" s="459">
        <f>IF(V1327&lt;&gt;"",VLOOKUP(V1327,'DON GIA'!$A$1:$D$346,4,0),"")</f>
        <v>1380011</v>
      </c>
      <c r="AA1327" s="459">
        <f t="shared" si="253"/>
        <v>19430554.879999999</v>
      </c>
      <c r="AB1327" s="452"/>
      <c r="AC1327" s="452"/>
      <c r="AD1327" s="452"/>
      <c r="AE1327" s="452"/>
      <c r="AF1327" s="452"/>
      <c r="AG1327" s="453"/>
      <c r="AH1327" s="452"/>
      <c r="AI1327" s="452"/>
      <c r="AJ1327" s="452"/>
      <c r="AK1327" s="459" t="str">
        <f>IF(AH1327&lt;&gt;"",VLOOKUP(AH1327,'DON GIA'!$M$1:$P$9,4,0),"")</f>
        <v/>
      </c>
      <c r="AL1327" s="459" t="str">
        <f t="shared" si="251"/>
        <v/>
      </c>
      <c r="AM1327" s="453"/>
      <c r="AN1327" s="456"/>
      <c r="AO1327" s="449" t="str">
        <f t="shared" si="246"/>
        <v/>
      </c>
      <c r="AP1327" s="456"/>
      <c r="AQ1327" s="462"/>
    </row>
    <row r="1328" spans="1:43" ht="31.5" outlineLevel="2">
      <c r="A1328" s="455" t="e">
        <f>IF(C1327&lt;&gt;"",$C$8:C1327,A1327)</f>
        <v>#VALUE!</v>
      </c>
      <c r="B1328" s="443" t="str">
        <f>IF(C1328&lt;&gt;"",COUNTA($C$8:C1328),"")</f>
        <v/>
      </c>
      <c r="C1328" s="443"/>
      <c r="D1328" s="452"/>
      <c r="E1328" s="453"/>
      <c r="F1328" s="453"/>
      <c r="G1328" s="453"/>
      <c r="H1328" s="453"/>
      <c r="I1328" s="453"/>
      <c r="J1328" s="453"/>
      <c r="K1328" s="456"/>
      <c r="L1328" s="457"/>
      <c r="M1328" s="458" t="str">
        <f>IF(K1328&lt;&gt;"",VLOOKUP(K1328,'DON GIA'!$S$1:$U$19,3,0),"")</f>
        <v/>
      </c>
      <c r="N1328" s="458" t="str">
        <f>IF(K1328&lt;&gt;"",VLOOKUP(K1328,'DON GIA'!$S$1:$V$19,4,0),"")</f>
        <v/>
      </c>
      <c r="O1328" s="458" t="str">
        <f t="shared" si="249"/>
        <v/>
      </c>
      <c r="P1328" s="458" t="str">
        <f t="shared" si="250"/>
        <v/>
      </c>
      <c r="Q1328" s="452" t="s">
        <v>35</v>
      </c>
      <c r="R1328" s="453"/>
      <c r="S1328" s="453"/>
      <c r="T1328" s="459" t="str">
        <f>IF(Q1328&lt;&gt;"",VLOOKUP(Q1328,'DON GIA'!$H$1:$K$103,4,0),"")</f>
        <v/>
      </c>
      <c r="U1328" s="459" t="str">
        <f t="shared" si="252"/>
        <v/>
      </c>
      <c r="V1328" s="456" t="s">
        <v>1023</v>
      </c>
      <c r="W1328" s="453" t="s">
        <v>38</v>
      </c>
      <c r="X1328" s="503">
        <v>0.192</v>
      </c>
      <c r="Y1328" s="461"/>
      <c r="Z1328" s="459">
        <f>IF(V1328&lt;&gt;"",VLOOKUP(V1328,'DON GIA'!$A$1:$D$346,4,0),"")</f>
        <v>2523428</v>
      </c>
      <c r="AA1328" s="459">
        <f t="shared" si="253"/>
        <v>484498.17600000004</v>
      </c>
      <c r="AB1328" s="452"/>
      <c r="AC1328" s="452"/>
      <c r="AD1328" s="452"/>
      <c r="AE1328" s="452"/>
      <c r="AF1328" s="452"/>
      <c r="AG1328" s="453"/>
      <c r="AH1328" s="452"/>
      <c r="AI1328" s="452"/>
      <c r="AJ1328" s="452"/>
      <c r="AK1328" s="459" t="str">
        <f>IF(AH1328&lt;&gt;"",VLOOKUP(AH1328,'DON GIA'!$M$1:$P$9,4,0),"")</f>
        <v/>
      </c>
      <c r="AL1328" s="459" t="str">
        <f t="shared" si="251"/>
        <v/>
      </c>
      <c r="AM1328" s="453"/>
      <c r="AN1328" s="456"/>
      <c r="AO1328" s="449" t="str">
        <f t="shared" si="246"/>
        <v/>
      </c>
      <c r="AP1328" s="456"/>
      <c r="AQ1328" s="462"/>
    </row>
    <row r="1329" spans="1:43" ht="63" outlineLevel="2">
      <c r="A1329" s="455" t="e">
        <f>IF(C1328&lt;&gt;"",$C$8:C1328,A1328)</f>
        <v>#VALUE!</v>
      </c>
      <c r="B1329" s="443" t="str">
        <f>IF(C1329&lt;&gt;"",COUNTA($C$8:C1329),"")</f>
        <v/>
      </c>
      <c r="C1329" s="443"/>
      <c r="D1329" s="452"/>
      <c r="E1329" s="453"/>
      <c r="F1329" s="453"/>
      <c r="G1329" s="453"/>
      <c r="H1329" s="453"/>
      <c r="I1329" s="453"/>
      <c r="J1329" s="453"/>
      <c r="K1329" s="456"/>
      <c r="L1329" s="457"/>
      <c r="M1329" s="458" t="str">
        <f>IF(K1329&lt;&gt;"",VLOOKUP(K1329,'DON GIA'!$S$1:$U$19,3,0),"")</f>
        <v/>
      </c>
      <c r="N1329" s="458" t="str">
        <f>IF(K1329&lt;&gt;"",VLOOKUP(K1329,'DON GIA'!$S$1:$V$19,4,0),"")</f>
        <v/>
      </c>
      <c r="O1329" s="458" t="str">
        <f t="shared" si="249"/>
        <v/>
      </c>
      <c r="P1329" s="458" t="str">
        <f t="shared" si="250"/>
        <v/>
      </c>
      <c r="Q1329" s="452" t="s">
        <v>35</v>
      </c>
      <c r="R1329" s="453"/>
      <c r="S1329" s="453"/>
      <c r="T1329" s="459" t="str">
        <f>IF(Q1329&lt;&gt;"",VLOOKUP(Q1329,'DON GIA'!$H$1:$K$103,4,0),"")</f>
        <v/>
      </c>
      <c r="U1329" s="459" t="str">
        <f t="shared" si="252"/>
        <v/>
      </c>
      <c r="V1329" s="456" t="s">
        <v>1009</v>
      </c>
      <c r="W1329" s="453" t="s">
        <v>27</v>
      </c>
      <c r="X1329" s="503">
        <v>23.4</v>
      </c>
      <c r="Y1329" s="461"/>
      <c r="Z1329" s="459">
        <f>IF(V1329&lt;&gt;"",VLOOKUP(V1329,'DON GIA'!$A$1:$D$346,4,0),"")</f>
        <v>282038</v>
      </c>
      <c r="AA1329" s="459">
        <f t="shared" si="253"/>
        <v>6599689.1999999993</v>
      </c>
      <c r="AB1329" s="452"/>
      <c r="AC1329" s="452"/>
      <c r="AD1329" s="452"/>
      <c r="AE1329" s="452"/>
      <c r="AF1329" s="452"/>
      <c r="AG1329" s="453"/>
      <c r="AH1329" s="452"/>
      <c r="AI1329" s="452"/>
      <c r="AJ1329" s="452"/>
      <c r="AK1329" s="459" t="str">
        <f>IF(AH1329&lt;&gt;"",VLOOKUP(AH1329,'DON GIA'!$M$1:$P$9,4,0),"")</f>
        <v/>
      </c>
      <c r="AL1329" s="459" t="str">
        <f t="shared" si="251"/>
        <v/>
      </c>
      <c r="AM1329" s="453"/>
      <c r="AN1329" s="456"/>
      <c r="AO1329" s="449" t="str">
        <f t="shared" si="246"/>
        <v/>
      </c>
      <c r="AP1329" s="456"/>
      <c r="AQ1329" s="462"/>
    </row>
    <row r="1330" spans="1:43" ht="126" outlineLevel="2">
      <c r="A1330" s="455" t="e">
        <f>IF(C1329&lt;&gt;"",$C$8:C1329,A1329)</f>
        <v>#VALUE!</v>
      </c>
      <c r="B1330" s="443" t="str">
        <f>IF(C1330&lt;&gt;"",COUNTA($C$8:C1330),"")</f>
        <v/>
      </c>
      <c r="C1330" s="443"/>
      <c r="D1330" s="452"/>
      <c r="E1330" s="453"/>
      <c r="F1330" s="453"/>
      <c r="G1330" s="453"/>
      <c r="H1330" s="453"/>
      <c r="I1330" s="453"/>
      <c r="J1330" s="453"/>
      <c r="K1330" s="456"/>
      <c r="L1330" s="457"/>
      <c r="M1330" s="458" t="str">
        <f>IF(K1330&lt;&gt;"",VLOOKUP(K1330,'DON GIA'!$S$1:$U$19,3,0),"")</f>
        <v/>
      </c>
      <c r="N1330" s="458" t="str">
        <f>IF(K1330&lt;&gt;"",VLOOKUP(K1330,'DON GIA'!$S$1:$V$19,4,0),"")</f>
        <v/>
      </c>
      <c r="O1330" s="458" t="str">
        <f t="shared" si="249"/>
        <v/>
      </c>
      <c r="P1330" s="458" t="str">
        <f t="shared" si="250"/>
        <v/>
      </c>
      <c r="Q1330" s="452" t="s">
        <v>35</v>
      </c>
      <c r="R1330" s="453"/>
      <c r="S1330" s="453"/>
      <c r="T1330" s="459" t="str">
        <f>IF(Q1330&lt;&gt;"",VLOOKUP(Q1330,'DON GIA'!$H$1:$K$103,4,0),"")</f>
        <v/>
      </c>
      <c r="U1330" s="459" t="str">
        <f t="shared" si="252"/>
        <v/>
      </c>
      <c r="V1330" s="456" t="s">
        <v>1302</v>
      </c>
      <c r="W1330" s="453" t="s">
        <v>27</v>
      </c>
      <c r="X1330" s="503">
        <v>15.2</v>
      </c>
      <c r="Y1330" s="461"/>
      <c r="Z1330" s="459">
        <f>IF(V1330&lt;&gt;"",VLOOKUP(V1330,'DON GIA'!$A$1:$D$346,4,0),"")</f>
        <v>1247565</v>
      </c>
      <c r="AA1330" s="459">
        <f t="shared" si="253"/>
        <v>18962988</v>
      </c>
      <c r="AB1330" s="452"/>
      <c r="AC1330" s="452"/>
      <c r="AD1330" s="452"/>
      <c r="AE1330" s="452"/>
      <c r="AF1330" s="452"/>
      <c r="AG1330" s="453"/>
      <c r="AH1330" s="452"/>
      <c r="AI1330" s="452"/>
      <c r="AJ1330" s="452"/>
      <c r="AK1330" s="459" t="str">
        <f>IF(AH1330&lt;&gt;"",VLOOKUP(AH1330,'DON GIA'!$M$1:$P$9,4,0),"")</f>
        <v/>
      </c>
      <c r="AL1330" s="459" t="str">
        <f t="shared" si="251"/>
        <v/>
      </c>
      <c r="AM1330" s="453"/>
      <c r="AN1330" s="456"/>
      <c r="AO1330" s="449" t="str">
        <f t="shared" si="246"/>
        <v/>
      </c>
      <c r="AP1330" s="456"/>
      <c r="AQ1330" s="462"/>
    </row>
    <row r="1331" spans="1:43" ht="63" outlineLevel="2">
      <c r="A1331" s="455" t="e">
        <f>IF(C1330&lt;&gt;"",$C$8:C1330,A1330)</f>
        <v>#VALUE!</v>
      </c>
      <c r="B1331" s="443" t="str">
        <f>IF(C1331&lt;&gt;"",COUNTA($C$8:C1331),"")</f>
        <v/>
      </c>
      <c r="C1331" s="443"/>
      <c r="D1331" s="452"/>
      <c r="E1331" s="453"/>
      <c r="F1331" s="453"/>
      <c r="G1331" s="453"/>
      <c r="H1331" s="453"/>
      <c r="I1331" s="453"/>
      <c r="J1331" s="453"/>
      <c r="K1331" s="456"/>
      <c r="L1331" s="457"/>
      <c r="M1331" s="458" t="str">
        <f>IF(K1331&lt;&gt;"",VLOOKUP(K1331,'DON GIA'!$S$1:$U$19,3,0),"")</f>
        <v/>
      </c>
      <c r="N1331" s="458" t="str">
        <f>IF(K1331&lt;&gt;"",VLOOKUP(K1331,'DON GIA'!$S$1:$V$19,4,0),"")</f>
        <v/>
      </c>
      <c r="O1331" s="458" t="str">
        <f t="shared" si="249"/>
        <v/>
      </c>
      <c r="P1331" s="458" t="str">
        <f t="shared" si="250"/>
        <v/>
      </c>
      <c r="Q1331" s="452" t="s">
        <v>35</v>
      </c>
      <c r="R1331" s="453"/>
      <c r="S1331" s="453"/>
      <c r="T1331" s="459" t="str">
        <f>IF(Q1331&lt;&gt;"",VLOOKUP(Q1331,'DON GIA'!$H$1:$K$103,4,0),"")</f>
        <v/>
      </c>
      <c r="U1331" s="459" t="str">
        <f t="shared" si="252"/>
        <v/>
      </c>
      <c r="V1331" s="456" t="s">
        <v>1303</v>
      </c>
      <c r="W1331" s="453" t="s">
        <v>38</v>
      </c>
      <c r="X1331" s="503">
        <v>0.2</v>
      </c>
      <c r="Y1331" s="461"/>
      <c r="Z1331" s="459">
        <f>IF(V1331&lt;&gt;"",VLOOKUP(V1331,'DON GIA'!$A$1:$D$346,4,0),"")</f>
        <v>5994000</v>
      </c>
      <c r="AA1331" s="459">
        <f t="shared" si="253"/>
        <v>1198800</v>
      </c>
      <c r="AB1331" s="452"/>
      <c r="AC1331" s="452"/>
      <c r="AD1331" s="452"/>
      <c r="AE1331" s="452"/>
      <c r="AF1331" s="452"/>
      <c r="AG1331" s="453"/>
      <c r="AH1331" s="452"/>
      <c r="AI1331" s="452"/>
      <c r="AJ1331" s="452"/>
      <c r="AK1331" s="459" t="str">
        <f>IF(AH1331&lt;&gt;"",VLOOKUP(AH1331,'DON GIA'!$M$1:$P$9,4,0),"")</f>
        <v/>
      </c>
      <c r="AL1331" s="459" t="str">
        <f t="shared" si="251"/>
        <v/>
      </c>
      <c r="AM1331" s="453"/>
      <c r="AN1331" s="456"/>
      <c r="AO1331" s="449" t="str">
        <f t="shared" si="246"/>
        <v/>
      </c>
      <c r="AP1331" s="456"/>
      <c r="AQ1331" s="462"/>
    </row>
    <row r="1332" spans="1:43" ht="63" outlineLevel="2">
      <c r="A1332" s="455" t="e">
        <f>IF(C1331&lt;&gt;"",$C$8:C1331,A1331)</f>
        <v>#VALUE!</v>
      </c>
      <c r="B1332" s="443" t="str">
        <f>IF(C1332&lt;&gt;"",COUNTA($C$8:C1332),"")</f>
        <v/>
      </c>
      <c r="C1332" s="443"/>
      <c r="D1332" s="452"/>
      <c r="E1332" s="453"/>
      <c r="F1332" s="453"/>
      <c r="G1332" s="453"/>
      <c r="H1332" s="453"/>
      <c r="I1332" s="453"/>
      <c r="J1332" s="453"/>
      <c r="K1332" s="456"/>
      <c r="L1332" s="457"/>
      <c r="M1332" s="458" t="str">
        <f>IF(K1332&lt;&gt;"",VLOOKUP(K1332,'DON GIA'!$S$1:$U$19,3,0),"")</f>
        <v/>
      </c>
      <c r="N1332" s="458" t="str">
        <f>IF(K1332&lt;&gt;"",VLOOKUP(K1332,'DON GIA'!$S$1:$V$19,4,0),"")</f>
        <v/>
      </c>
      <c r="O1332" s="458" t="str">
        <f t="shared" si="249"/>
        <v/>
      </c>
      <c r="P1332" s="458" t="str">
        <f t="shared" si="250"/>
        <v/>
      </c>
      <c r="Q1332" s="452" t="s">
        <v>35</v>
      </c>
      <c r="R1332" s="453"/>
      <c r="S1332" s="453"/>
      <c r="T1332" s="459" t="str">
        <f>IF(Q1332&lt;&gt;"",VLOOKUP(Q1332,'DON GIA'!$H$1:$K$103,4,0),"")</f>
        <v/>
      </c>
      <c r="U1332" s="459" t="str">
        <f t="shared" si="252"/>
        <v/>
      </c>
      <c r="V1332" s="456" t="s">
        <v>1304</v>
      </c>
      <c r="W1332" s="453" t="s">
        <v>42</v>
      </c>
      <c r="X1332" s="503">
        <v>1</v>
      </c>
      <c r="Y1332" s="461"/>
      <c r="Z1332" s="459">
        <f>IF(V1332&lt;&gt;"",VLOOKUP(V1332,'DON GIA'!$A$1:$D$346,4,0),"")</f>
        <v>835771</v>
      </c>
      <c r="AA1332" s="459">
        <f t="shared" si="253"/>
        <v>835771</v>
      </c>
      <c r="AB1332" s="452"/>
      <c r="AC1332" s="452"/>
      <c r="AD1332" s="452"/>
      <c r="AE1332" s="452"/>
      <c r="AF1332" s="452"/>
      <c r="AG1332" s="453"/>
      <c r="AH1332" s="452"/>
      <c r="AI1332" s="452"/>
      <c r="AJ1332" s="452"/>
      <c r="AK1332" s="459" t="str">
        <f>IF(AH1332&lt;&gt;"",VLOOKUP(AH1332,'DON GIA'!$M$1:$P$9,4,0),"")</f>
        <v/>
      </c>
      <c r="AL1332" s="459" t="str">
        <f t="shared" si="251"/>
        <v/>
      </c>
      <c r="AM1332" s="453"/>
      <c r="AN1332" s="456"/>
      <c r="AO1332" s="449" t="str">
        <f t="shared" si="246"/>
        <v/>
      </c>
      <c r="AP1332" s="456"/>
      <c r="AQ1332" s="462"/>
    </row>
    <row r="1333" spans="1:43" ht="63" outlineLevel="2">
      <c r="A1333" s="455" t="e">
        <f>IF(C1332&lt;&gt;"",$C$8:C1332,A1332)</f>
        <v>#VALUE!</v>
      </c>
      <c r="B1333" s="443" t="str">
        <f>IF(C1333&lt;&gt;"",COUNTA($C$8:C1333),"")</f>
        <v/>
      </c>
      <c r="C1333" s="443"/>
      <c r="D1333" s="452"/>
      <c r="E1333" s="453"/>
      <c r="F1333" s="453"/>
      <c r="G1333" s="453"/>
      <c r="H1333" s="453"/>
      <c r="I1333" s="453"/>
      <c r="J1333" s="453"/>
      <c r="K1333" s="456"/>
      <c r="L1333" s="457"/>
      <c r="M1333" s="458" t="str">
        <f>IF(K1333&lt;&gt;"",VLOOKUP(K1333,'DON GIA'!$S$1:$U$19,3,0),"")</f>
        <v/>
      </c>
      <c r="N1333" s="458" t="str">
        <f>IF(K1333&lt;&gt;"",VLOOKUP(K1333,'DON GIA'!$S$1:$V$19,4,0),"")</f>
        <v/>
      </c>
      <c r="O1333" s="458" t="str">
        <f t="shared" si="249"/>
        <v/>
      </c>
      <c r="P1333" s="458" t="str">
        <f t="shared" si="250"/>
        <v/>
      </c>
      <c r="Q1333" s="452" t="s">
        <v>35</v>
      </c>
      <c r="R1333" s="453"/>
      <c r="S1333" s="453"/>
      <c r="T1333" s="459" t="str">
        <f>IF(Q1333&lt;&gt;"",VLOOKUP(Q1333,'DON GIA'!$H$1:$K$103,4,0),"")</f>
        <v/>
      </c>
      <c r="U1333" s="459" t="str">
        <f t="shared" si="252"/>
        <v/>
      </c>
      <c r="V1333" s="456" t="s">
        <v>1194</v>
      </c>
      <c r="W1333" s="453" t="s">
        <v>27</v>
      </c>
      <c r="X1333" s="503">
        <v>0.42</v>
      </c>
      <c r="Y1333" s="461"/>
      <c r="Z1333" s="459">
        <f>IF(V1333&lt;&gt;"",VLOOKUP(V1333,'DON GIA'!$A$1:$D$346,4,0),"")</f>
        <v>292949</v>
      </c>
      <c r="AA1333" s="459">
        <f t="shared" si="253"/>
        <v>123038.58</v>
      </c>
      <c r="AB1333" s="452"/>
      <c r="AC1333" s="452"/>
      <c r="AD1333" s="452"/>
      <c r="AE1333" s="452"/>
      <c r="AF1333" s="452"/>
      <c r="AG1333" s="453"/>
      <c r="AH1333" s="452"/>
      <c r="AI1333" s="452"/>
      <c r="AJ1333" s="452"/>
      <c r="AK1333" s="459" t="str">
        <f>IF(AH1333&lt;&gt;"",VLOOKUP(AH1333,'DON GIA'!$M$1:$P$9,4,0),"")</f>
        <v/>
      </c>
      <c r="AL1333" s="459" t="str">
        <f t="shared" si="251"/>
        <v/>
      </c>
      <c r="AM1333" s="453"/>
      <c r="AN1333" s="456"/>
      <c r="AO1333" s="449" t="str">
        <f t="shared" si="246"/>
        <v/>
      </c>
      <c r="AP1333" s="456"/>
      <c r="AQ1333" s="462"/>
    </row>
    <row r="1334" spans="1:43" ht="63" outlineLevel="2">
      <c r="A1334" s="455" t="e">
        <f>IF(C1333&lt;&gt;"",$C$8:C1333,A1333)</f>
        <v>#VALUE!</v>
      </c>
      <c r="B1334" s="443" t="str">
        <f>IF(C1334&lt;&gt;"",COUNTA($C$8:C1334),"")</f>
        <v/>
      </c>
      <c r="C1334" s="443"/>
      <c r="D1334" s="452"/>
      <c r="E1334" s="453"/>
      <c r="F1334" s="453"/>
      <c r="G1334" s="453"/>
      <c r="H1334" s="453"/>
      <c r="I1334" s="453"/>
      <c r="J1334" s="453"/>
      <c r="K1334" s="456"/>
      <c r="L1334" s="457"/>
      <c r="M1334" s="458" t="str">
        <f>IF(K1334&lt;&gt;"",VLOOKUP(K1334,'DON GIA'!$S$1:$U$19,3,0),"")</f>
        <v/>
      </c>
      <c r="N1334" s="458" t="str">
        <f>IF(K1334&lt;&gt;"",VLOOKUP(K1334,'DON GIA'!$S$1:$V$19,4,0),"")</f>
        <v/>
      </c>
      <c r="O1334" s="458" t="str">
        <f t="shared" si="249"/>
        <v/>
      </c>
      <c r="P1334" s="458" t="str">
        <f t="shared" si="250"/>
        <v/>
      </c>
      <c r="Q1334" s="452" t="s">
        <v>35</v>
      </c>
      <c r="R1334" s="453"/>
      <c r="S1334" s="453"/>
      <c r="T1334" s="459" t="str">
        <f>IF(Q1334&lt;&gt;"",VLOOKUP(Q1334,'DON GIA'!$H$1:$K$103,4,0),"")</f>
        <v/>
      </c>
      <c r="U1334" s="459" t="str">
        <f t="shared" si="252"/>
        <v/>
      </c>
      <c r="V1334" s="456" t="s">
        <v>1083</v>
      </c>
      <c r="W1334" s="453" t="s">
        <v>27</v>
      </c>
      <c r="X1334" s="503">
        <v>1.92</v>
      </c>
      <c r="Y1334" s="461"/>
      <c r="Z1334" s="459">
        <f>IF(V1334&lt;&gt;"",VLOOKUP(V1334,'DON GIA'!$A$1:$D$346,4,0),"")</f>
        <v>282038</v>
      </c>
      <c r="AA1334" s="459">
        <f t="shared" si="253"/>
        <v>541512.95999999996</v>
      </c>
      <c r="AB1334" s="452"/>
      <c r="AC1334" s="452"/>
      <c r="AD1334" s="452"/>
      <c r="AE1334" s="452"/>
      <c r="AF1334" s="452"/>
      <c r="AG1334" s="453"/>
      <c r="AH1334" s="452"/>
      <c r="AI1334" s="452"/>
      <c r="AJ1334" s="452"/>
      <c r="AK1334" s="459" t="str">
        <f>IF(AH1334&lt;&gt;"",VLOOKUP(AH1334,'DON GIA'!$M$1:$P$9,4,0),"")</f>
        <v/>
      </c>
      <c r="AL1334" s="459" t="str">
        <f t="shared" si="251"/>
        <v/>
      </c>
      <c r="AM1334" s="453"/>
      <c r="AN1334" s="456"/>
      <c r="AO1334" s="449" t="str">
        <f t="shared" si="246"/>
        <v/>
      </c>
      <c r="AP1334" s="456"/>
      <c r="AQ1334" s="462"/>
    </row>
    <row r="1335" spans="1:43" ht="63" outlineLevel="2">
      <c r="A1335" s="455" t="e">
        <f>IF(C1334&lt;&gt;"",$C$8:C1334,A1334)</f>
        <v>#VALUE!</v>
      </c>
      <c r="B1335" s="443" t="str">
        <f>IF(C1335&lt;&gt;"",COUNTA($C$8:C1335),"")</f>
        <v/>
      </c>
      <c r="C1335" s="443"/>
      <c r="D1335" s="452"/>
      <c r="E1335" s="453"/>
      <c r="F1335" s="453"/>
      <c r="G1335" s="453"/>
      <c r="H1335" s="453"/>
      <c r="I1335" s="453"/>
      <c r="J1335" s="453"/>
      <c r="K1335" s="456"/>
      <c r="L1335" s="457"/>
      <c r="M1335" s="458" t="str">
        <f>IF(K1335&lt;&gt;"",VLOOKUP(K1335,'DON GIA'!$S$1:$U$19,3,0),"")</f>
        <v/>
      </c>
      <c r="N1335" s="458" t="str">
        <f>IF(K1335&lt;&gt;"",VLOOKUP(K1335,'DON GIA'!$S$1:$V$19,4,0),"")</f>
        <v/>
      </c>
      <c r="O1335" s="458" t="str">
        <f t="shared" si="249"/>
        <v/>
      </c>
      <c r="P1335" s="458" t="str">
        <f t="shared" si="250"/>
        <v/>
      </c>
      <c r="Q1335" s="452" t="s">
        <v>35</v>
      </c>
      <c r="R1335" s="453"/>
      <c r="S1335" s="453"/>
      <c r="T1335" s="459" t="str">
        <f>IF(Q1335&lt;&gt;"",VLOOKUP(Q1335,'DON GIA'!$H$1:$K$103,4,0),"")</f>
        <v/>
      </c>
      <c r="U1335" s="459" t="str">
        <f t="shared" si="252"/>
        <v/>
      </c>
      <c r="V1335" s="456" t="s">
        <v>1305</v>
      </c>
      <c r="W1335" s="453" t="s">
        <v>27</v>
      </c>
      <c r="X1335" s="503">
        <v>24</v>
      </c>
      <c r="Y1335" s="461"/>
      <c r="Z1335" s="459">
        <f>IF(V1335&lt;&gt;"",VLOOKUP(V1335,'DON GIA'!$A$1:$D$346,4,0),"")</f>
        <v>292949</v>
      </c>
      <c r="AA1335" s="459">
        <f t="shared" si="253"/>
        <v>7030776</v>
      </c>
      <c r="AB1335" s="452"/>
      <c r="AC1335" s="452"/>
      <c r="AD1335" s="452"/>
      <c r="AE1335" s="452"/>
      <c r="AF1335" s="452"/>
      <c r="AG1335" s="453"/>
      <c r="AH1335" s="452"/>
      <c r="AI1335" s="452"/>
      <c r="AJ1335" s="452"/>
      <c r="AK1335" s="459" t="str">
        <f>IF(AH1335&lt;&gt;"",VLOOKUP(AH1335,'DON GIA'!$M$1:$P$9,4,0),"")</f>
        <v/>
      </c>
      <c r="AL1335" s="459" t="str">
        <f t="shared" si="251"/>
        <v/>
      </c>
      <c r="AM1335" s="453"/>
      <c r="AN1335" s="456"/>
      <c r="AO1335" s="449" t="str">
        <f t="shared" si="246"/>
        <v/>
      </c>
      <c r="AP1335" s="456"/>
      <c r="AQ1335" s="462"/>
    </row>
    <row r="1336" spans="1:43" ht="63" outlineLevel="2">
      <c r="A1336" s="455" t="e">
        <f>IF(C1335&lt;&gt;"",$C$8:C1335,A1335)</f>
        <v>#VALUE!</v>
      </c>
      <c r="B1336" s="443" t="str">
        <f>IF(C1336&lt;&gt;"",COUNTA($C$8:C1336),"")</f>
        <v/>
      </c>
      <c r="C1336" s="443"/>
      <c r="D1336" s="452"/>
      <c r="E1336" s="453"/>
      <c r="F1336" s="453"/>
      <c r="G1336" s="453"/>
      <c r="H1336" s="453"/>
      <c r="I1336" s="453"/>
      <c r="J1336" s="453"/>
      <c r="K1336" s="456"/>
      <c r="L1336" s="457"/>
      <c r="M1336" s="458" t="str">
        <f>IF(K1336&lt;&gt;"",VLOOKUP(K1336,'DON GIA'!$S$1:$U$19,3,0),"")</f>
        <v/>
      </c>
      <c r="N1336" s="458" t="str">
        <f>IF(K1336&lt;&gt;"",VLOOKUP(K1336,'DON GIA'!$S$1:$V$19,4,0),"")</f>
        <v/>
      </c>
      <c r="O1336" s="458" t="str">
        <f t="shared" si="249"/>
        <v/>
      </c>
      <c r="P1336" s="458" t="str">
        <f t="shared" si="250"/>
        <v/>
      </c>
      <c r="Q1336" s="452" t="s">
        <v>35</v>
      </c>
      <c r="R1336" s="453"/>
      <c r="S1336" s="453"/>
      <c r="T1336" s="459" t="str">
        <f>IF(Q1336&lt;&gt;"",VLOOKUP(Q1336,'DON GIA'!$H$1:$K$103,4,0),"")</f>
        <v/>
      </c>
      <c r="U1336" s="459" t="str">
        <f t="shared" si="252"/>
        <v/>
      </c>
      <c r="V1336" s="456" t="s">
        <v>1220</v>
      </c>
      <c r="W1336" s="453" t="s">
        <v>38</v>
      </c>
      <c r="X1336" s="503">
        <v>0.16</v>
      </c>
      <c r="Y1336" s="461"/>
      <c r="Z1336" s="459">
        <f>IF(V1336&lt;&gt;"",VLOOKUP(V1336,'DON GIA'!$A$1:$D$346,4,0),"")</f>
        <v>2036769</v>
      </c>
      <c r="AA1336" s="459">
        <f t="shared" si="253"/>
        <v>325883.03999999998</v>
      </c>
      <c r="AB1336" s="452"/>
      <c r="AC1336" s="452"/>
      <c r="AD1336" s="452"/>
      <c r="AE1336" s="452"/>
      <c r="AF1336" s="452"/>
      <c r="AG1336" s="453"/>
      <c r="AH1336" s="452"/>
      <c r="AI1336" s="452"/>
      <c r="AJ1336" s="452"/>
      <c r="AK1336" s="459" t="str">
        <f>IF(AH1336&lt;&gt;"",VLOOKUP(AH1336,'DON GIA'!$M$1:$P$9,4,0),"")</f>
        <v/>
      </c>
      <c r="AL1336" s="459" t="str">
        <f t="shared" si="251"/>
        <v/>
      </c>
      <c r="AM1336" s="453"/>
      <c r="AN1336" s="456"/>
      <c r="AO1336" s="449" t="str">
        <f t="shared" si="246"/>
        <v/>
      </c>
      <c r="AP1336" s="456"/>
      <c r="AQ1336" s="462"/>
    </row>
    <row r="1337" spans="1:43" ht="94.5" outlineLevel="2">
      <c r="A1337" s="455" t="e">
        <f>IF(C1336&lt;&gt;"",$C$8:C1336,A1336)</f>
        <v>#VALUE!</v>
      </c>
      <c r="B1337" s="443" t="str">
        <f>IF(C1337&lt;&gt;"",COUNTA($C$8:C1337),"")</f>
        <v/>
      </c>
      <c r="C1337" s="443"/>
      <c r="D1337" s="452"/>
      <c r="E1337" s="453"/>
      <c r="F1337" s="453"/>
      <c r="G1337" s="453"/>
      <c r="H1337" s="453"/>
      <c r="I1337" s="453"/>
      <c r="J1337" s="453"/>
      <c r="K1337" s="456"/>
      <c r="L1337" s="457"/>
      <c r="M1337" s="458" t="str">
        <f>IF(K1337&lt;&gt;"",VLOOKUP(K1337,'DON GIA'!$S$1:$U$19,3,0),"")</f>
        <v/>
      </c>
      <c r="N1337" s="458" t="str">
        <f>IF(K1337&lt;&gt;"",VLOOKUP(K1337,'DON GIA'!$S$1:$V$19,4,0),"")</f>
        <v/>
      </c>
      <c r="O1337" s="458" t="str">
        <f t="shared" si="249"/>
        <v/>
      </c>
      <c r="P1337" s="458" t="str">
        <f t="shared" si="250"/>
        <v/>
      </c>
      <c r="Q1337" s="452" t="s">
        <v>35</v>
      </c>
      <c r="R1337" s="453"/>
      <c r="S1337" s="453"/>
      <c r="T1337" s="459" t="str">
        <f>IF(Q1337&lt;&gt;"",VLOOKUP(Q1337,'DON GIA'!$H$1:$K$103,4,0),"")</f>
        <v/>
      </c>
      <c r="U1337" s="459" t="str">
        <f t="shared" si="252"/>
        <v/>
      </c>
      <c r="V1337" s="456" t="s">
        <v>1049</v>
      </c>
      <c r="W1337" s="453" t="s">
        <v>42</v>
      </c>
      <c r="X1337" s="503">
        <v>1</v>
      </c>
      <c r="Y1337" s="461"/>
      <c r="Z1337" s="459">
        <f>IF(V1337&lt;&gt;"",VLOOKUP(V1337,'DON GIA'!$A$1:$D$346,4,0),"")</f>
        <v>3793079</v>
      </c>
      <c r="AA1337" s="459">
        <f t="shared" si="253"/>
        <v>3793079</v>
      </c>
      <c r="AB1337" s="452"/>
      <c r="AC1337" s="452"/>
      <c r="AD1337" s="452"/>
      <c r="AE1337" s="452"/>
      <c r="AF1337" s="452"/>
      <c r="AG1337" s="453"/>
      <c r="AH1337" s="452"/>
      <c r="AI1337" s="452"/>
      <c r="AJ1337" s="452"/>
      <c r="AK1337" s="459" t="str">
        <f>IF(AH1337&lt;&gt;"",VLOOKUP(AH1337,'DON GIA'!$M$1:$P$9,4,0),"")</f>
        <v/>
      </c>
      <c r="AL1337" s="459" t="str">
        <f t="shared" si="251"/>
        <v/>
      </c>
      <c r="AM1337" s="453"/>
      <c r="AN1337" s="456"/>
      <c r="AO1337" s="449" t="str">
        <f t="shared" si="246"/>
        <v/>
      </c>
      <c r="AP1337" s="456"/>
      <c r="AQ1337" s="462"/>
    </row>
    <row r="1338" spans="1:43" ht="31.5" outlineLevel="2">
      <c r="A1338" s="455" t="e">
        <f>IF(C1337&lt;&gt;"",$C$8:C1337,A1337)</f>
        <v>#VALUE!</v>
      </c>
      <c r="B1338" s="443" t="str">
        <f>IF(C1338&lt;&gt;"",COUNTA($C$8:C1338),"")</f>
        <v/>
      </c>
      <c r="C1338" s="443"/>
      <c r="D1338" s="444"/>
      <c r="E1338" s="453"/>
      <c r="F1338" s="453"/>
      <c r="G1338" s="453"/>
      <c r="H1338" s="453"/>
      <c r="I1338" s="453"/>
      <c r="J1338" s="453"/>
      <c r="K1338" s="456"/>
      <c r="L1338" s="457"/>
      <c r="M1338" s="458" t="str">
        <f>IF(K1338&lt;&gt;"",VLOOKUP(K1338,'DON GIA'!$S$1:$U$19,3,0),"")</f>
        <v/>
      </c>
      <c r="N1338" s="458" t="str">
        <f>IF(K1338&lt;&gt;"",VLOOKUP(K1338,'DON GIA'!$S$1:$V$19,4,0),"")</f>
        <v/>
      </c>
      <c r="O1338" s="458" t="str">
        <f t="shared" si="249"/>
        <v/>
      </c>
      <c r="P1338" s="458" t="str">
        <f t="shared" si="250"/>
        <v/>
      </c>
      <c r="Q1338" s="452" t="s">
        <v>35</v>
      </c>
      <c r="R1338" s="453"/>
      <c r="S1338" s="453"/>
      <c r="T1338" s="459" t="str">
        <f>IF(Q1338&lt;&gt;"",VLOOKUP(Q1338,'DON GIA'!$H$1:$K$103,4,0),"")</f>
        <v/>
      </c>
      <c r="U1338" s="459" t="str">
        <f t="shared" si="252"/>
        <v/>
      </c>
      <c r="V1338" s="456" t="s">
        <v>35</v>
      </c>
      <c r="W1338" s="453"/>
      <c r="X1338" s="460"/>
      <c r="Y1338" s="461"/>
      <c r="Z1338" s="459" t="str">
        <f>IF(V1338&lt;&gt;"",VLOOKUP(V1338,'DON GIA'!$A$1:$D$346,4,0),"")</f>
        <v/>
      </c>
      <c r="AA1338" s="459" t="str">
        <f t="shared" si="253"/>
        <v/>
      </c>
      <c r="AB1338" s="452"/>
      <c r="AC1338" s="452"/>
      <c r="AD1338" s="452"/>
      <c r="AE1338" s="452"/>
      <c r="AF1338" s="452"/>
      <c r="AG1338" s="453"/>
      <c r="AH1338" s="452"/>
      <c r="AI1338" s="452"/>
      <c r="AJ1338" s="452"/>
      <c r="AK1338" s="459" t="str">
        <f>IF(AH1338&lt;&gt;"",VLOOKUP(AH1338,'DON GIA'!$M$1:$P$9,4,0),"")</f>
        <v/>
      </c>
      <c r="AL1338" s="459" t="str">
        <f t="shared" si="251"/>
        <v/>
      </c>
      <c r="AM1338" s="453"/>
      <c r="AN1338" s="456"/>
      <c r="AO1338" s="449" t="str">
        <f t="shared" si="246"/>
        <v/>
      </c>
      <c r="AP1338" s="456"/>
      <c r="AQ1338" s="462"/>
    </row>
    <row r="1339" spans="1:43" ht="31.5" outlineLevel="1">
      <c r="A1339" s="410" t="s">
        <v>771</v>
      </c>
      <c r="B1339" s="443">
        <f>IF(C1339&lt;&gt;"",COUNTA($C$8:C1339),"")</f>
        <v>90</v>
      </c>
      <c r="C1339" s="443">
        <v>482</v>
      </c>
      <c r="D1339" s="444" t="s">
        <v>497</v>
      </c>
      <c r="E1339" s="445"/>
      <c r="F1339" s="445"/>
      <c r="G1339" s="445"/>
      <c r="H1339" s="445"/>
      <c r="I1339" s="445"/>
      <c r="J1339" s="445"/>
      <c r="K1339" s="446"/>
      <c r="L1339" s="447">
        <f>SUBTOTAL(9,L1340:L1359)</f>
        <v>0</v>
      </c>
      <c r="M1339" s="448"/>
      <c r="N1339" s="448"/>
      <c r="O1339" s="448">
        <f>SUBTOTAL(9,O1340:O1359)</f>
        <v>0</v>
      </c>
      <c r="P1339" s="448">
        <f>SUBTOTAL(9,P1340:P1359)</f>
        <v>0</v>
      </c>
      <c r="Q1339" s="444"/>
      <c r="R1339" s="445"/>
      <c r="S1339" s="445">
        <f>SUBTOTAL(9,S1340:S1359)</f>
        <v>92</v>
      </c>
      <c r="T1339" s="449"/>
      <c r="U1339" s="449">
        <f>SUBTOTAL(9,U1340:U1359)</f>
        <v>13527000</v>
      </c>
      <c r="V1339" s="446"/>
      <c r="W1339" s="445"/>
      <c r="X1339" s="450">
        <f>SUBTOTAL(9,X1340:X1359)</f>
        <v>393.15599999999995</v>
      </c>
      <c r="Y1339" s="451">
        <f>SUBTOTAL(9,Y1340:Y1359)</f>
        <v>0</v>
      </c>
      <c r="Z1339" s="449"/>
      <c r="AA1339" s="449">
        <f>SUBTOTAL(9,AA1340:AA1359)</f>
        <v>625476903.61400008</v>
      </c>
      <c r="AB1339" s="452"/>
      <c r="AC1339" s="452"/>
      <c r="AD1339" s="452"/>
      <c r="AE1339" s="452"/>
      <c r="AF1339" s="452"/>
      <c r="AG1339" s="453"/>
      <c r="AH1339" s="452"/>
      <c r="AI1339" s="444"/>
      <c r="AJ1339" s="444">
        <f>SUBTOTAL(9,AJ1340:AJ1359)</f>
        <v>0</v>
      </c>
      <c r="AK1339" s="449"/>
      <c r="AL1339" s="449">
        <f>SUBTOTAL(9,AL1340:AL1359)</f>
        <v>0</v>
      </c>
      <c r="AM1339" s="445"/>
      <c r="AN1339" s="446">
        <f>SUBTOTAL(9,AN1340:AN1359)</f>
        <v>0</v>
      </c>
      <c r="AO1339" s="449">
        <f t="shared" si="246"/>
        <v>639003903.61400008</v>
      </c>
      <c r="AP1339" s="454"/>
      <c r="AQ1339" s="423"/>
    </row>
    <row r="1340" spans="1:43" ht="162.75" outlineLevel="2">
      <c r="A1340" s="455" t="e">
        <f>IF(C1339&lt;&gt;"",$C$8:C1339,A1338)</f>
        <v>#VALUE!</v>
      </c>
      <c r="B1340" s="443" t="str">
        <f>IF(C1340&lt;&gt;"",COUNTA($C$8:C1340),"")</f>
        <v/>
      </c>
      <c r="C1340" s="443"/>
      <c r="D1340" s="452" t="s">
        <v>498</v>
      </c>
      <c r="E1340" s="453"/>
      <c r="F1340" s="453"/>
      <c r="G1340" s="453"/>
      <c r="H1340" s="453"/>
      <c r="I1340" s="453"/>
      <c r="J1340" s="453"/>
      <c r="K1340" s="456"/>
      <c r="L1340" s="457"/>
      <c r="M1340" s="458" t="str">
        <f>IF(K1340&lt;&gt;"",VLOOKUP(K1340,'DON GIA'!$S$1:$U$19,3,0),"")</f>
        <v/>
      </c>
      <c r="N1340" s="458" t="str">
        <f>IF(K1340&lt;&gt;"",VLOOKUP(K1340,'DON GIA'!$S$1:$V$19,4,0),"")</f>
        <v/>
      </c>
      <c r="O1340" s="458" t="str">
        <f t="shared" si="249"/>
        <v/>
      </c>
      <c r="P1340" s="458" t="str">
        <f t="shared" si="250"/>
        <v/>
      </c>
      <c r="Q1340" s="452" t="s">
        <v>314</v>
      </c>
      <c r="R1340" s="453" t="s">
        <v>44</v>
      </c>
      <c r="S1340" s="453">
        <v>1</v>
      </c>
      <c r="T1340" s="459">
        <f>IF(Q1340&lt;&gt;"",VLOOKUP(Q1340,'DON GIA'!$H$1:$K$103,4,0),"")</f>
        <v>1713000</v>
      </c>
      <c r="U1340" s="459">
        <f t="shared" ref="U1340:U1359" si="254">IF(Q1340&lt;&gt;"",IF(ISNUMBER(T1340),S1340*T1340,""),"")</f>
        <v>1713000</v>
      </c>
      <c r="V1340" s="456" t="s">
        <v>1224</v>
      </c>
      <c r="W1340" s="453" t="s">
        <v>27</v>
      </c>
      <c r="X1340" s="460">
        <v>12</v>
      </c>
      <c r="Y1340" s="461"/>
      <c r="Z1340" s="459">
        <f>IF(V1340&lt;&gt;"",VLOOKUP(V1340,'DON GIA'!$A$1:$D$346,4,0),"")</f>
        <v>264499</v>
      </c>
      <c r="AA1340" s="459">
        <f t="shared" ref="AA1340:AA1359" si="255">IF(V1340&lt;&gt;"",IF(ISNUMBER(Z1340),X1340*Z1340,""),"")</f>
        <v>3173988</v>
      </c>
      <c r="AB1340" s="452"/>
      <c r="AC1340" s="452"/>
      <c r="AD1340" s="452"/>
      <c r="AE1340" s="452"/>
      <c r="AF1340" s="452"/>
      <c r="AG1340" s="453"/>
      <c r="AH1340" s="452"/>
      <c r="AI1340" s="452"/>
      <c r="AJ1340" s="452"/>
      <c r="AK1340" s="459" t="str">
        <f>IF(AH1340&lt;&gt;"",VLOOKUP(AH1340,'DON GIA'!$M$1:$P$9,4,0),"")</f>
        <v/>
      </c>
      <c r="AL1340" s="459" t="str">
        <f t="shared" si="251"/>
        <v/>
      </c>
      <c r="AM1340" s="453"/>
      <c r="AN1340" s="456"/>
      <c r="AO1340" s="449" t="str">
        <f t="shared" si="246"/>
        <v/>
      </c>
      <c r="AP1340" s="463" t="s">
        <v>1904</v>
      </c>
      <c r="AQ1340" s="462"/>
    </row>
    <row r="1341" spans="1:43" ht="126" outlineLevel="2">
      <c r="A1341" s="455" t="e">
        <f>IF(C1340&lt;&gt;"",$C$8:C1340,A1340)</f>
        <v>#VALUE!</v>
      </c>
      <c r="B1341" s="443" t="str">
        <f>IF(C1341&lt;&gt;"",COUNTA($C$8:C1341),"")</f>
        <v/>
      </c>
      <c r="C1341" s="443"/>
      <c r="D1341" s="452" t="s">
        <v>71</v>
      </c>
      <c r="E1341" s="453"/>
      <c r="F1341" s="453"/>
      <c r="G1341" s="453"/>
      <c r="H1341" s="453"/>
      <c r="I1341" s="453"/>
      <c r="J1341" s="453"/>
      <c r="K1341" s="456"/>
      <c r="L1341" s="457"/>
      <c r="M1341" s="458" t="str">
        <f>IF(K1341&lt;&gt;"",VLOOKUP(K1341,'DON GIA'!$S$1:$U$19,3,0),"")</f>
        <v/>
      </c>
      <c r="N1341" s="458" t="str">
        <f>IF(K1341&lt;&gt;"",VLOOKUP(K1341,'DON GIA'!$S$1:$V$19,4,0),"")</f>
        <v/>
      </c>
      <c r="O1341" s="458" t="str">
        <f t="shared" si="249"/>
        <v/>
      </c>
      <c r="P1341" s="458" t="str">
        <f t="shared" si="250"/>
        <v/>
      </c>
      <c r="Q1341" s="452" t="s">
        <v>125</v>
      </c>
      <c r="R1341" s="453" t="s">
        <v>44</v>
      </c>
      <c r="S1341" s="453">
        <v>1</v>
      </c>
      <c r="T1341" s="459">
        <f>IF(Q1341&lt;&gt;"",VLOOKUP(Q1341,'DON GIA'!$H$1:$K$103,4,0),"")</f>
        <v>758000</v>
      </c>
      <c r="U1341" s="459">
        <f t="shared" si="254"/>
        <v>758000</v>
      </c>
      <c r="V1341" s="456" t="s">
        <v>1230</v>
      </c>
      <c r="W1341" s="453" t="s">
        <v>27</v>
      </c>
      <c r="X1341" s="460">
        <v>51.03</v>
      </c>
      <c r="Y1341" s="461"/>
      <c r="Z1341" s="459">
        <f>IF(V1341&lt;&gt;"",VLOOKUP(V1341,'DON GIA'!$A$1:$D$346,4,0),"")</f>
        <v>1119277</v>
      </c>
      <c r="AA1341" s="459">
        <f t="shared" si="255"/>
        <v>57116705.310000002</v>
      </c>
      <c r="AB1341" s="452"/>
      <c r="AC1341" s="452" t="s">
        <v>471</v>
      </c>
      <c r="AD1341" s="452" t="s">
        <v>36</v>
      </c>
      <c r="AE1341" s="452" t="s">
        <v>477</v>
      </c>
      <c r="AF1341" s="452" t="s">
        <v>136</v>
      </c>
      <c r="AG1341" s="453"/>
      <c r="AH1341" s="452"/>
      <c r="AI1341" s="452"/>
      <c r="AJ1341" s="452"/>
      <c r="AK1341" s="459" t="str">
        <f>IF(AH1341&lt;&gt;"",VLOOKUP(AH1341,'DON GIA'!$M$1:$P$9,4,0),"")</f>
        <v/>
      </c>
      <c r="AL1341" s="459" t="str">
        <f t="shared" si="251"/>
        <v/>
      </c>
      <c r="AM1341" s="453"/>
      <c r="AN1341" s="456"/>
      <c r="AO1341" s="449" t="str">
        <f t="shared" si="246"/>
        <v/>
      </c>
      <c r="AP1341" s="468"/>
      <c r="AQ1341" s="462"/>
    </row>
    <row r="1342" spans="1:43" ht="94.5" outlineLevel="2">
      <c r="A1342" s="455" t="e">
        <f>IF(C1341&lt;&gt;"",$C$8:C1341,A1341)</f>
        <v>#VALUE!</v>
      </c>
      <c r="B1342" s="443" t="str">
        <f>IF(C1342&lt;&gt;"",COUNTA($C$8:C1342),"")</f>
        <v/>
      </c>
      <c r="C1342" s="443"/>
      <c r="D1342" s="452"/>
      <c r="E1342" s="453"/>
      <c r="F1342" s="453"/>
      <c r="G1342" s="453"/>
      <c r="H1342" s="453"/>
      <c r="I1342" s="453"/>
      <c r="J1342" s="453"/>
      <c r="K1342" s="456"/>
      <c r="L1342" s="457"/>
      <c r="M1342" s="458" t="str">
        <f>IF(K1342&lt;&gt;"",VLOOKUP(K1342,'DON GIA'!$S$1:$U$19,3,0),"")</f>
        <v/>
      </c>
      <c r="N1342" s="458" t="str">
        <f>IF(K1342&lt;&gt;"",VLOOKUP(K1342,'DON GIA'!$S$1:$V$19,4,0),"")</f>
        <v/>
      </c>
      <c r="O1342" s="458" t="str">
        <f t="shared" si="249"/>
        <v/>
      </c>
      <c r="P1342" s="458" t="str">
        <f t="shared" si="250"/>
        <v/>
      </c>
      <c r="Q1342" s="452" t="s">
        <v>66</v>
      </c>
      <c r="R1342" s="453" t="s">
        <v>44</v>
      </c>
      <c r="S1342" s="453">
        <v>7</v>
      </c>
      <c r="T1342" s="459">
        <f>IF(Q1342&lt;&gt;"",VLOOKUP(Q1342,'DON GIA'!$H$1:$K$103,4,0),"")</f>
        <v>450000</v>
      </c>
      <c r="U1342" s="459">
        <f t="shared" si="254"/>
        <v>3150000</v>
      </c>
      <c r="V1342" s="456" t="s">
        <v>1289</v>
      </c>
      <c r="W1342" s="453" t="s">
        <v>27</v>
      </c>
      <c r="X1342" s="460">
        <v>4.4800000000000004</v>
      </c>
      <c r="Y1342" s="461"/>
      <c r="Z1342" s="459">
        <f>IF(V1342&lt;&gt;"",VLOOKUP(V1342,'DON GIA'!$A$1:$D$346,4,0),"")</f>
        <v>4447303</v>
      </c>
      <c r="AA1342" s="459">
        <f t="shared" si="255"/>
        <v>19923917.440000001</v>
      </c>
      <c r="AB1342" s="452"/>
      <c r="AC1342" s="452" t="s">
        <v>29</v>
      </c>
      <c r="AD1342" s="452" t="s">
        <v>30</v>
      </c>
      <c r="AE1342" s="452" t="s">
        <v>477</v>
      </c>
      <c r="AF1342" s="452" t="s">
        <v>34</v>
      </c>
      <c r="AG1342" s="453"/>
      <c r="AH1342" s="452"/>
      <c r="AI1342" s="452"/>
      <c r="AJ1342" s="452"/>
      <c r="AK1342" s="459" t="str">
        <f>IF(AH1342&lt;&gt;"",VLOOKUP(AH1342,'DON GIA'!$M$1:$P$9,4,0),"")</f>
        <v/>
      </c>
      <c r="AL1342" s="459" t="str">
        <f t="shared" si="251"/>
        <v/>
      </c>
      <c r="AM1342" s="453"/>
      <c r="AN1342" s="456"/>
      <c r="AO1342" s="449" t="str">
        <f t="shared" si="246"/>
        <v/>
      </c>
      <c r="AP1342" s="468"/>
      <c r="AQ1342" s="462"/>
    </row>
    <row r="1343" spans="1:43" ht="94.5" outlineLevel="2">
      <c r="A1343" s="455" t="e">
        <f>IF(C1342&lt;&gt;"",$C$8:C1342,A1342)</f>
        <v>#VALUE!</v>
      </c>
      <c r="B1343" s="443" t="str">
        <f>IF(C1343&lt;&gt;"",COUNTA($C$8:C1343),"")</f>
        <v/>
      </c>
      <c r="C1343" s="443"/>
      <c r="D1343" s="452"/>
      <c r="E1343" s="453"/>
      <c r="F1343" s="453"/>
      <c r="G1343" s="453"/>
      <c r="H1343" s="453"/>
      <c r="I1343" s="453"/>
      <c r="J1343" s="453"/>
      <c r="K1343" s="456"/>
      <c r="L1343" s="457"/>
      <c r="M1343" s="458" t="str">
        <f>IF(K1343&lt;&gt;"",VLOOKUP(K1343,'DON GIA'!$S$1:$U$19,3,0),"")</f>
        <v/>
      </c>
      <c r="N1343" s="458" t="str">
        <f>IF(K1343&lt;&gt;"",VLOOKUP(K1343,'DON GIA'!$S$1:$V$19,4,0),"")</f>
        <v/>
      </c>
      <c r="O1343" s="458" t="str">
        <f t="shared" si="249"/>
        <v/>
      </c>
      <c r="P1343" s="458" t="str">
        <f t="shared" si="250"/>
        <v/>
      </c>
      <c r="Q1343" s="452" t="s">
        <v>62</v>
      </c>
      <c r="R1343" s="453" t="s">
        <v>44</v>
      </c>
      <c r="S1343" s="453">
        <v>2</v>
      </c>
      <c r="T1343" s="459">
        <f>IF(Q1343&lt;&gt;"",VLOOKUP(Q1343,'DON GIA'!$H$1:$K$103,4,0),"")</f>
        <v>275000</v>
      </c>
      <c r="U1343" s="459">
        <f t="shared" si="254"/>
        <v>550000</v>
      </c>
      <c r="V1343" s="456" t="s">
        <v>1005</v>
      </c>
      <c r="W1343" s="453" t="s">
        <v>27</v>
      </c>
      <c r="X1343" s="460">
        <v>56.42</v>
      </c>
      <c r="Y1343" s="461"/>
      <c r="Z1343" s="459">
        <f>IF(V1343&lt;&gt;"",VLOOKUP(V1343,'DON GIA'!$A$1:$D$346,4,0),"")</f>
        <v>5559129</v>
      </c>
      <c r="AA1343" s="459">
        <f t="shared" si="255"/>
        <v>313646058.18000001</v>
      </c>
      <c r="AB1343" s="452"/>
      <c r="AC1343" s="452" t="s">
        <v>471</v>
      </c>
      <c r="AD1343" s="452" t="s">
        <v>30</v>
      </c>
      <c r="AE1343" s="452" t="s">
        <v>31</v>
      </c>
      <c r="AF1343" s="452" t="s">
        <v>34</v>
      </c>
      <c r="AG1343" s="453"/>
      <c r="AH1343" s="452"/>
      <c r="AI1343" s="452"/>
      <c r="AJ1343" s="452"/>
      <c r="AK1343" s="459" t="str">
        <f>IF(AH1343&lt;&gt;"",VLOOKUP(AH1343,'DON GIA'!$M$1:$P$9,4,0),"")</f>
        <v/>
      </c>
      <c r="AL1343" s="459" t="str">
        <f t="shared" si="251"/>
        <v/>
      </c>
      <c r="AM1343" s="453"/>
      <c r="AN1343" s="456"/>
      <c r="AO1343" s="449" t="str">
        <f t="shared" si="246"/>
        <v/>
      </c>
      <c r="AP1343" s="456"/>
      <c r="AQ1343" s="462"/>
    </row>
    <row r="1344" spans="1:43" ht="126" outlineLevel="2">
      <c r="A1344" s="455" t="e">
        <f>IF(C1343&lt;&gt;"",$C$8:C1343,A1343)</f>
        <v>#VALUE!</v>
      </c>
      <c r="B1344" s="443" t="str">
        <f>IF(C1344&lt;&gt;"",COUNTA($C$8:C1344),"")</f>
        <v/>
      </c>
      <c r="C1344" s="443"/>
      <c r="D1344" s="452"/>
      <c r="E1344" s="453"/>
      <c r="F1344" s="453"/>
      <c r="G1344" s="453"/>
      <c r="H1344" s="453"/>
      <c r="I1344" s="453"/>
      <c r="J1344" s="453"/>
      <c r="K1344" s="456"/>
      <c r="L1344" s="457"/>
      <c r="M1344" s="458" t="str">
        <f>IF(K1344&lt;&gt;"",VLOOKUP(K1344,'DON GIA'!$S$1:$U$19,3,0),"")</f>
        <v/>
      </c>
      <c r="N1344" s="458" t="str">
        <f>IF(K1344&lt;&gt;"",VLOOKUP(K1344,'DON GIA'!$S$1:$V$19,4,0),"")</f>
        <v/>
      </c>
      <c r="O1344" s="458" t="str">
        <f t="shared" si="249"/>
        <v/>
      </c>
      <c r="P1344" s="458" t="str">
        <f t="shared" si="250"/>
        <v/>
      </c>
      <c r="Q1344" s="452" t="s">
        <v>58</v>
      </c>
      <c r="R1344" s="453" t="s">
        <v>44</v>
      </c>
      <c r="S1344" s="453">
        <v>2</v>
      </c>
      <c r="T1344" s="459">
        <f>IF(Q1344&lt;&gt;"",VLOOKUP(Q1344,'DON GIA'!$H$1:$K$103,4,0),"")</f>
        <v>211000</v>
      </c>
      <c r="U1344" s="459">
        <f t="shared" si="254"/>
        <v>422000</v>
      </c>
      <c r="V1344" s="456" t="s">
        <v>1080</v>
      </c>
      <c r="W1344" s="453" t="s">
        <v>27</v>
      </c>
      <c r="X1344" s="460">
        <v>4.16</v>
      </c>
      <c r="Y1344" s="461"/>
      <c r="Z1344" s="459">
        <f>IF(V1344&lt;&gt;"",VLOOKUP(V1344,'DON GIA'!$A$1:$D$346,4,0),"")</f>
        <v>10375629</v>
      </c>
      <c r="AA1344" s="459">
        <f t="shared" si="255"/>
        <v>43162616.640000001</v>
      </c>
      <c r="AB1344" s="452"/>
      <c r="AC1344" s="452" t="s">
        <v>471</v>
      </c>
      <c r="AD1344" s="452" t="s">
        <v>30</v>
      </c>
      <c r="AE1344" s="452" t="s">
        <v>31</v>
      </c>
      <c r="AF1344" s="452" t="s">
        <v>34</v>
      </c>
      <c r="AG1344" s="453"/>
      <c r="AH1344" s="452"/>
      <c r="AI1344" s="452"/>
      <c r="AJ1344" s="452"/>
      <c r="AK1344" s="459" t="str">
        <f>IF(AH1344&lt;&gt;"",VLOOKUP(AH1344,'DON GIA'!$M$1:$P$9,4,0),"")</f>
        <v/>
      </c>
      <c r="AL1344" s="459" t="str">
        <f t="shared" si="251"/>
        <v/>
      </c>
      <c r="AM1344" s="453"/>
      <c r="AN1344" s="456"/>
      <c r="AO1344" s="449" t="str">
        <f t="shared" si="246"/>
        <v/>
      </c>
      <c r="AP1344" s="456"/>
      <c r="AQ1344" s="462"/>
    </row>
    <row r="1345" spans="1:43" ht="63" outlineLevel="2">
      <c r="A1345" s="455" t="e">
        <f>IF(C1344&lt;&gt;"",$C$8:C1344,A1344)</f>
        <v>#VALUE!</v>
      </c>
      <c r="B1345" s="443" t="str">
        <f>IF(C1345&lt;&gt;"",COUNTA($C$8:C1345),"")</f>
        <v/>
      </c>
      <c r="C1345" s="443"/>
      <c r="D1345" s="452"/>
      <c r="E1345" s="453"/>
      <c r="F1345" s="453"/>
      <c r="G1345" s="453"/>
      <c r="H1345" s="453"/>
      <c r="I1345" s="453"/>
      <c r="J1345" s="453"/>
      <c r="K1345" s="456"/>
      <c r="L1345" s="457"/>
      <c r="M1345" s="458" t="str">
        <f>IF(K1345&lt;&gt;"",VLOOKUP(K1345,'DON GIA'!$S$1:$U$19,3,0),"")</f>
        <v/>
      </c>
      <c r="N1345" s="458" t="str">
        <f>IF(K1345&lt;&gt;"",VLOOKUP(K1345,'DON GIA'!$S$1:$V$19,4,0),"")</f>
        <v/>
      </c>
      <c r="O1345" s="458" t="str">
        <f t="shared" si="249"/>
        <v/>
      </c>
      <c r="P1345" s="458" t="str">
        <f t="shared" si="250"/>
        <v/>
      </c>
      <c r="Q1345" s="452" t="s">
        <v>63</v>
      </c>
      <c r="R1345" s="453" t="s">
        <v>44</v>
      </c>
      <c r="S1345" s="453">
        <v>1</v>
      </c>
      <c r="T1345" s="459">
        <f>IF(Q1345&lt;&gt;"",VLOOKUP(Q1345,'DON GIA'!$H$1:$K$103,4,0),"")</f>
        <v>450000</v>
      </c>
      <c r="U1345" s="459">
        <f t="shared" si="254"/>
        <v>450000</v>
      </c>
      <c r="V1345" s="456" t="s">
        <v>1036</v>
      </c>
      <c r="W1345" s="453" t="s">
        <v>27</v>
      </c>
      <c r="X1345" s="460">
        <v>56.42</v>
      </c>
      <c r="Y1345" s="461"/>
      <c r="Z1345" s="459">
        <f>IF(V1345&lt;&gt;"",VLOOKUP(V1345,'DON GIA'!$A$1:$D$346,4,0),"")</f>
        <v>161275</v>
      </c>
      <c r="AA1345" s="459">
        <f t="shared" si="255"/>
        <v>9099135.5</v>
      </c>
      <c r="AB1345" s="452"/>
      <c r="AC1345" s="452"/>
      <c r="AD1345" s="452"/>
      <c r="AE1345" s="452"/>
      <c r="AF1345" s="452"/>
      <c r="AG1345" s="453"/>
      <c r="AH1345" s="452"/>
      <c r="AI1345" s="452"/>
      <c r="AJ1345" s="452"/>
      <c r="AK1345" s="459" t="str">
        <f>IF(AH1345&lt;&gt;"",VLOOKUP(AH1345,'DON GIA'!$M$1:$P$9,4,0),"")</f>
        <v/>
      </c>
      <c r="AL1345" s="459" t="str">
        <f t="shared" si="251"/>
        <v/>
      </c>
      <c r="AM1345" s="453"/>
      <c r="AN1345" s="456"/>
      <c r="AO1345" s="449" t="str">
        <f t="shared" si="246"/>
        <v/>
      </c>
      <c r="AP1345" s="456"/>
      <c r="AQ1345" s="462"/>
    </row>
    <row r="1346" spans="1:43" ht="63" outlineLevel="2">
      <c r="A1346" s="455" t="e">
        <f>IF(C1345&lt;&gt;"",$C$8:C1345,A1345)</f>
        <v>#VALUE!</v>
      </c>
      <c r="B1346" s="443" t="str">
        <f>IF(C1346&lt;&gt;"",COUNTA($C$8:C1346),"")</f>
        <v/>
      </c>
      <c r="C1346" s="443"/>
      <c r="D1346" s="452"/>
      <c r="E1346" s="453"/>
      <c r="F1346" s="453"/>
      <c r="G1346" s="453"/>
      <c r="H1346" s="453"/>
      <c r="I1346" s="453"/>
      <c r="J1346" s="453"/>
      <c r="K1346" s="456"/>
      <c r="L1346" s="457"/>
      <c r="M1346" s="458" t="str">
        <f>IF(K1346&lt;&gt;"",VLOOKUP(K1346,'DON GIA'!$S$1:$U$19,3,0),"")</f>
        <v/>
      </c>
      <c r="N1346" s="458" t="str">
        <f>IF(K1346&lt;&gt;"",VLOOKUP(K1346,'DON GIA'!$S$1:$V$19,4,0),"")</f>
        <v/>
      </c>
      <c r="O1346" s="458" t="str">
        <f t="shared" si="249"/>
        <v/>
      </c>
      <c r="P1346" s="458" t="str">
        <f t="shared" si="250"/>
        <v/>
      </c>
      <c r="Q1346" s="452" t="s">
        <v>217</v>
      </c>
      <c r="R1346" s="453" t="s">
        <v>44</v>
      </c>
      <c r="S1346" s="453">
        <v>16</v>
      </c>
      <c r="T1346" s="459">
        <f>IF(Q1346&lt;&gt;"",VLOOKUP(Q1346,'DON GIA'!$H$1:$K$103,4,0),"")</f>
        <v>132000</v>
      </c>
      <c r="U1346" s="459">
        <f t="shared" si="254"/>
        <v>2112000</v>
      </c>
      <c r="V1346" s="456" t="s">
        <v>1242</v>
      </c>
      <c r="W1346" s="453" t="s">
        <v>27</v>
      </c>
      <c r="X1346" s="460">
        <v>19.5</v>
      </c>
      <c r="Y1346" s="461"/>
      <c r="Z1346" s="459">
        <f>IF(V1346&lt;&gt;"",VLOOKUP(V1346,'DON GIA'!$A$1:$D$346,4,0),"")</f>
        <v>161275</v>
      </c>
      <c r="AA1346" s="459">
        <f t="shared" si="255"/>
        <v>3144862.5</v>
      </c>
      <c r="AB1346" s="452"/>
      <c r="AC1346" s="452"/>
      <c r="AD1346" s="452"/>
      <c r="AE1346" s="452"/>
      <c r="AF1346" s="452"/>
      <c r="AG1346" s="453"/>
      <c r="AH1346" s="452"/>
      <c r="AI1346" s="452"/>
      <c r="AJ1346" s="452"/>
      <c r="AK1346" s="459" t="str">
        <f>IF(AH1346&lt;&gt;"",VLOOKUP(AH1346,'DON GIA'!$M$1:$P$9,4,0),"")</f>
        <v/>
      </c>
      <c r="AL1346" s="459" t="str">
        <f t="shared" si="251"/>
        <v/>
      </c>
      <c r="AM1346" s="453"/>
      <c r="AN1346" s="456"/>
      <c r="AO1346" s="449" t="str">
        <f t="shared" si="246"/>
        <v/>
      </c>
      <c r="AP1346" s="456"/>
      <c r="AQ1346" s="462"/>
    </row>
    <row r="1347" spans="1:43" ht="31.5" outlineLevel="2">
      <c r="A1347" s="455" t="e">
        <f>IF(C1346&lt;&gt;"",$C$8:C1346,A1346)</f>
        <v>#VALUE!</v>
      </c>
      <c r="B1347" s="443" t="str">
        <f>IF(C1347&lt;&gt;"",COUNTA($C$8:C1347),"")</f>
        <v/>
      </c>
      <c r="C1347" s="443"/>
      <c r="D1347" s="452"/>
      <c r="E1347" s="453"/>
      <c r="F1347" s="453"/>
      <c r="G1347" s="453"/>
      <c r="H1347" s="453"/>
      <c r="I1347" s="453"/>
      <c r="J1347" s="453"/>
      <c r="K1347" s="456"/>
      <c r="L1347" s="457"/>
      <c r="M1347" s="458" t="str">
        <f>IF(K1347&lt;&gt;"",VLOOKUP(K1347,'DON GIA'!$S$1:$U$19,3,0),"")</f>
        <v/>
      </c>
      <c r="N1347" s="458" t="str">
        <f>IF(K1347&lt;&gt;"",VLOOKUP(K1347,'DON GIA'!$S$1:$V$19,4,0),"")</f>
        <v/>
      </c>
      <c r="O1347" s="458" t="str">
        <f t="shared" si="249"/>
        <v/>
      </c>
      <c r="P1347" s="458" t="str">
        <f t="shared" si="250"/>
        <v/>
      </c>
      <c r="Q1347" s="452" t="s">
        <v>52</v>
      </c>
      <c r="R1347" s="453" t="s">
        <v>44</v>
      </c>
      <c r="S1347" s="453">
        <v>25</v>
      </c>
      <c r="T1347" s="459">
        <f>IF(Q1347&lt;&gt;"",VLOOKUP(Q1347,'DON GIA'!$H$1:$K$103,4,0),"")</f>
        <v>76000</v>
      </c>
      <c r="U1347" s="459">
        <f t="shared" si="254"/>
        <v>1900000</v>
      </c>
      <c r="V1347" s="456" t="s">
        <v>1254</v>
      </c>
      <c r="W1347" s="453" t="s">
        <v>27</v>
      </c>
      <c r="X1347" s="460">
        <v>4.68</v>
      </c>
      <c r="Y1347" s="461"/>
      <c r="Z1347" s="459">
        <f>IF(V1347&lt;&gt;"",VLOOKUP(V1347,'DON GIA'!$A$1:$D$346,4,0),"")</f>
        <v>873908</v>
      </c>
      <c r="AA1347" s="459">
        <f t="shared" si="255"/>
        <v>4089889.44</v>
      </c>
      <c r="AB1347" s="452"/>
      <c r="AC1347" s="452" t="s">
        <v>471</v>
      </c>
      <c r="AD1347" s="452" t="s">
        <v>107</v>
      </c>
      <c r="AE1347" s="452" t="s">
        <v>116</v>
      </c>
      <c r="AF1347" s="452" t="s">
        <v>136</v>
      </c>
      <c r="AG1347" s="453"/>
      <c r="AH1347" s="452"/>
      <c r="AI1347" s="452"/>
      <c r="AJ1347" s="452"/>
      <c r="AK1347" s="459" t="str">
        <f>IF(AH1347&lt;&gt;"",VLOOKUP(AH1347,'DON GIA'!$M$1:$P$9,4,0),"")</f>
        <v/>
      </c>
      <c r="AL1347" s="459" t="str">
        <f t="shared" si="251"/>
        <v/>
      </c>
      <c r="AM1347" s="453"/>
      <c r="AN1347" s="456"/>
      <c r="AO1347" s="449" t="str">
        <f t="shared" si="246"/>
        <v/>
      </c>
      <c r="AP1347" s="456"/>
      <c r="AQ1347" s="462"/>
    </row>
    <row r="1348" spans="1:43" ht="31.5" outlineLevel="2">
      <c r="A1348" s="455" t="e">
        <f>IF(C1347&lt;&gt;"",$C$8:C1347,A1347)</f>
        <v>#VALUE!</v>
      </c>
      <c r="B1348" s="443" t="str">
        <f>IF(C1348&lt;&gt;"",COUNTA($C$8:C1348),"")</f>
        <v/>
      </c>
      <c r="C1348" s="443"/>
      <c r="D1348" s="452"/>
      <c r="E1348" s="453"/>
      <c r="F1348" s="453"/>
      <c r="G1348" s="453"/>
      <c r="H1348" s="453"/>
      <c r="I1348" s="453"/>
      <c r="J1348" s="453"/>
      <c r="K1348" s="456"/>
      <c r="L1348" s="457"/>
      <c r="M1348" s="458" t="str">
        <f>IF(K1348&lt;&gt;"",VLOOKUP(K1348,'DON GIA'!$S$1:$U$19,3,0),"")</f>
        <v/>
      </c>
      <c r="N1348" s="458" t="str">
        <f>IF(K1348&lt;&gt;"",VLOOKUP(K1348,'DON GIA'!$S$1:$V$19,4,0),"")</f>
        <v/>
      </c>
      <c r="O1348" s="458" t="str">
        <f t="shared" si="249"/>
        <v/>
      </c>
      <c r="P1348" s="458" t="str">
        <f t="shared" si="250"/>
        <v/>
      </c>
      <c r="Q1348" s="452" t="s">
        <v>53</v>
      </c>
      <c r="R1348" s="453" t="s">
        <v>44</v>
      </c>
      <c r="S1348" s="453">
        <v>33</v>
      </c>
      <c r="T1348" s="459">
        <f>IF(Q1348&lt;&gt;"",VLOOKUP(Q1348,'DON GIA'!$H$1:$K$103,4,0),"")</f>
        <v>34000</v>
      </c>
      <c r="U1348" s="459">
        <f t="shared" si="254"/>
        <v>1122000</v>
      </c>
      <c r="V1348" s="456" t="s">
        <v>1023</v>
      </c>
      <c r="W1348" s="453" t="s">
        <v>38</v>
      </c>
      <c r="X1348" s="460">
        <v>0.16800000000000001</v>
      </c>
      <c r="Y1348" s="461"/>
      <c r="Z1348" s="459">
        <f>IF(V1348&lt;&gt;"",VLOOKUP(V1348,'DON GIA'!$A$1:$D$346,4,0),"")</f>
        <v>2523428</v>
      </c>
      <c r="AA1348" s="459">
        <f t="shared" si="255"/>
        <v>423935.90400000004</v>
      </c>
      <c r="AB1348" s="452"/>
      <c r="AC1348" s="452"/>
      <c r="AD1348" s="452"/>
      <c r="AE1348" s="452"/>
      <c r="AF1348" s="452"/>
      <c r="AG1348" s="453"/>
      <c r="AH1348" s="452"/>
      <c r="AI1348" s="452"/>
      <c r="AJ1348" s="452"/>
      <c r="AK1348" s="459" t="str">
        <f>IF(AH1348&lt;&gt;"",VLOOKUP(AH1348,'DON GIA'!$M$1:$P$9,4,0),"")</f>
        <v/>
      </c>
      <c r="AL1348" s="459" t="str">
        <f t="shared" si="251"/>
        <v/>
      </c>
      <c r="AM1348" s="453"/>
      <c r="AN1348" s="456"/>
      <c r="AO1348" s="449" t="str">
        <f t="shared" si="246"/>
        <v/>
      </c>
      <c r="AP1348" s="456"/>
      <c r="AQ1348" s="462"/>
    </row>
    <row r="1349" spans="1:43" ht="63" outlineLevel="2">
      <c r="A1349" s="455" t="e">
        <f>IF(C1348&lt;&gt;"",$C$8:C1348,A1348)</f>
        <v>#VALUE!</v>
      </c>
      <c r="B1349" s="443" t="str">
        <f>IF(C1349&lt;&gt;"",COUNTA($C$8:C1349),"")</f>
        <v/>
      </c>
      <c r="C1349" s="443"/>
      <c r="D1349" s="452"/>
      <c r="E1349" s="453"/>
      <c r="F1349" s="453"/>
      <c r="G1349" s="453"/>
      <c r="H1349" s="453"/>
      <c r="I1349" s="453"/>
      <c r="J1349" s="453"/>
      <c r="K1349" s="456"/>
      <c r="L1349" s="457"/>
      <c r="M1349" s="458" t="str">
        <f>IF(K1349&lt;&gt;"",VLOOKUP(K1349,'DON GIA'!$S$1:$U$19,3,0),"")</f>
        <v/>
      </c>
      <c r="N1349" s="458" t="str">
        <f>IF(K1349&lt;&gt;"",VLOOKUP(K1349,'DON GIA'!$S$1:$V$19,4,0),"")</f>
        <v/>
      </c>
      <c r="O1349" s="458" t="str">
        <f t="shared" si="249"/>
        <v/>
      </c>
      <c r="P1349" s="458" t="str">
        <f t="shared" si="250"/>
        <v/>
      </c>
      <c r="Q1349" s="452" t="s">
        <v>61</v>
      </c>
      <c r="R1349" s="453" t="s">
        <v>44</v>
      </c>
      <c r="S1349" s="453">
        <v>1</v>
      </c>
      <c r="T1349" s="459">
        <f>IF(Q1349&lt;&gt;"",VLOOKUP(Q1349,'DON GIA'!$H$1:$K$103,4,0),"")</f>
        <v>180000</v>
      </c>
      <c r="U1349" s="459">
        <f t="shared" si="254"/>
        <v>180000</v>
      </c>
      <c r="V1349" s="456" t="s">
        <v>1194</v>
      </c>
      <c r="W1349" s="453" t="s">
        <v>27</v>
      </c>
      <c r="X1349" s="460">
        <v>1.08</v>
      </c>
      <c r="Y1349" s="461"/>
      <c r="Z1349" s="459">
        <f>IF(V1349&lt;&gt;"",VLOOKUP(V1349,'DON GIA'!$A$1:$D$346,4,0),"")</f>
        <v>292949</v>
      </c>
      <c r="AA1349" s="459">
        <f t="shared" si="255"/>
        <v>316384.92000000004</v>
      </c>
      <c r="AB1349" s="452"/>
      <c r="AC1349" s="452"/>
      <c r="AD1349" s="452"/>
      <c r="AE1349" s="452"/>
      <c r="AF1349" s="452"/>
      <c r="AG1349" s="453"/>
      <c r="AH1349" s="452"/>
      <c r="AI1349" s="452"/>
      <c r="AJ1349" s="452"/>
      <c r="AK1349" s="459" t="str">
        <f>IF(AH1349&lt;&gt;"",VLOOKUP(AH1349,'DON GIA'!$M$1:$P$9,4,0),"")</f>
        <v/>
      </c>
      <c r="AL1349" s="459" t="str">
        <f t="shared" si="251"/>
        <v/>
      </c>
      <c r="AM1349" s="453"/>
      <c r="AN1349" s="456"/>
      <c r="AO1349" s="449" t="str">
        <f t="shared" si="246"/>
        <v/>
      </c>
      <c r="AP1349" s="456"/>
      <c r="AQ1349" s="462"/>
    </row>
    <row r="1350" spans="1:43" ht="63" outlineLevel="2">
      <c r="A1350" s="455" t="e">
        <f>IF(C1349&lt;&gt;"",$C$8:C1349,A1349)</f>
        <v>#VALUE!</v>
      </c>
      <c r="B1350" s="443" t="str">
        <f>IF(C1350&lt;&gt;"",COUNTA($C$8:C1350),"")</f>
        <v/>
      </c>
      <c r="C1350" s="443"/>
      <c r="D1350" s="452"/>
      <c r="E1350" s="453"/>
      <c r="F1350" s="453"/>
      <c r="G1350" s="453"/>
      <c r="H1350" s="453"/>
      <c r="I1350" s="453"/>
      <c r="J1350" s="453"/>
      <c r="K1350" s="456"/>
      <c r="L1350" s="457"/>
      <c r="M1350" s="458" t="str">
        <f>IF(K1350&lt;&gt;"",VLOOKUP(K1350,'DON GIA'!$S$1:$U$19,3,0),"")</f>
        <v/>
      </c>
      <c r="N1350" s="458" t="str">
        <f>IF(K1350&lt;&gt;"",VLOOKUP(K1350,'DON GIA'!$S$1:$V$19,4,0),"")</f>
        <v/>
      </c>
      <c r="O1350" s="458" t="str">
        <f t="shared" si="249"/>
        <v/>
      </c>
      <c r="P1350" s="458" t="str">
        <f t="shared" si="250"/>
        <v/>
      </c>
      <c r="Q1350" s="452" t="s">
        <v>499</v>
      </c>
      <c r="R1350" s="453" t="s">
        <v>44</v>
      </c>
      <c r="S1350" s="453">
        <v>2</v>
      </c>
      <c r="T1350" s="459">
        <f>IF(Q1350&lt;&gt;"",VLOOKUP(Q1350,'DON GIA'!$H$1:$K$103,4,0),"")</f>
        <v>390000</v>
      </c>
      <c r="U1350" s="459">
        <f t="shared" si="254"/>
        <v>780000</v>
      </c>
      <c r="V1350" s="456" t="s">
        <v>1306</v>
      </c>
      <c r="W1350" s="453" t="s">
        <v>27</v>
      </c>
      <c r="X1350" s="460">
        <f>1.68+21.6+29.38+15.84</f>
        <v>68.5</v>
      </c>
      <c r="Y1350" s="461"/>
      <c r="Z1350" s="459">
        <f>IF(V1350&lt;&gt;"",VLOOKUP(V1350,'DON GIA'!$A$1:$D$346,4,0),"")</f>
        <v>282038</v>
      </c>
      <c r="AA1350" s="459">
        <f t="shared" si="255"/>
        <v>19319603</v>
      </c>
      <c r="AB1350" s="452"/>
      <c r="AC1350" s="452"/>
      <c r="AD1350" s="452"/>
      <c r="AE1350" s="452"/>
      <c r="AF1350" s="452"/>
      <c r="AG1350" s="453"/>
      <c r="AH1350" s="452"/>
      <c r="AI1350" s="452"/>
      <c r="AJ1350" s="452"/>
      <c r="AK1350" s="459" t="str">
        <f>IF(AH1350&lt;&gt;"",VLOOKUP(AH1350,'DON GIA'!$M$1:$P$9,4,0),"")</f>
        <v/>
      </c>
      <c r="AL1350" s="459" t="str">
        <f t="shared" si="251"/>
        <v/>
      </c>
      <c r="AM1350" s="453"/>
      <c r="AN1350" s="456"/>
      <c r="AO1350" s="449" t="str">
        <f t="shared" si="246"/>
        <v/>
      </c>
      <c r="AP1350" s="456"/>
      <c r="AQ1350" s="462"/>
    </row>
    <row r="1351" spans="1:43" ht="63" outlineLevel="2">
      <c r="A1351" s="455" t="e">
        <f>IF(C1350&lt;&gt;"",$C$8:C1350,A1350)</f>
        <v>#VALUE!</v>
      </c>
      <c r="B1351" s="443" t="str">
        <f>IF(C1351&lt;&gt;"",COUNTA($C$8:C1351),"")</f>
        <v/>
      </c>
      <c r="C1351" s="443"/>
      <c r="D1351" s="452"/>
      <c r="E1351" s="453"/>
      <c r="F1351" s="453"/>
      <c r="G1351" s="453"/>
      <c r="H1351" s="453"/>
      <c r="I1351" s="453"/>
      <c r="J1351" s="453"/>
      <c r="K1351" s="456"/>
      <c r="L1351" s="457"/>
      <c r="M1351" s="458" t="str">
        <f>IF(K1351&lt;&gt;"",VLOOKUP(K1351,'DON GIA'!$S$1:$U$19,3,0),"")</f>
        <v/>
      </c>
      <c r="N1351" s="458" t="str">
        <f>IF(K1351&lt;&gt;"",VLOOKUP(K1351,'DON GIA'!$S$1:$V$19,4,0),"")</f>
        <v/>
      </c>
      <c r="O1351" s="458" t="str">
        <f t="shared" si="249"/>
        <v/>
      </c>
      <c r="P1351" s="458" t="str">
        <f t="shared" si="250"/>
        <v/>
      </c>
      <c r="Q1351" s="452" t="s">
        <v>500</v>
      </c>
      <c r="R1351" s="453" t="s">
        <v>44</v>
      </c>
      <c r="S1351" s="453">
        <v>1</v>
      </c>
      <c r="T1351" s="459">
        <f>IF(Q1351&lt;&gt;"",VLOOKUP(Q1351,'DON GIA'!$H$1:$K$103,4,0),"")</f>
        <v>390000</v>
      </c>
      <c r="U1351" s="459">
        <f t="shared" si="254"/>
        <v>390000</v>
      </c>
      <c r="V1351" s="456" t="s">
        <v>1307</v>
      </c>
      <c r="W1351" s="453" t="s">
        <v>27</v>
      </c>
      <c r="X1351" s="460">
        <v>5.2</v>
      </c>
      <c r="Y1351" s="461"/>
      <c r="Z1351" s="459">
        <f>IF(V1351&lt;&gt;"",VLOOKUP(V1351,'DON GIA'!$A$1:$D$346,4,0),"")</f>
        <v>282038</v>
      </c>
      <c r="AA1351" s="459">
        <f t="shared" si="255"/>
        <v>1466597.6</v>
      </c>
      <c r="AB1351" s="452"/>
      <c r="AC1351" s="452"/>
      <c r="AD1351" s="452"/>
      <c r="AE1351" s="452"/>
      <c r="AF1351" s="452"/>
      <c r="AG1351" s="453"/>
      <c r="AH1351" s="452"/>
      <c r="AI1351" s="452"/>
      <c r="AJ1351" s="452"/>
      <c r="AK1351" s="459" t="str">
        <f>IF(AH1351&lt;&gt;"",VLOOKUP(AH1351,'DON GIA'!$M$1:$P$9,4,0),"")</f>
        <v/>
      </c>
      <c r="AL1351" s="459" t="str">
        <f t="shared" si="251"/>
        <v/>
      </c>
      <c r="AM1351" s="453"/>
      <c r="AN1351" s="456"/>
      <c r="AO1351" s="449" t="str">
        <f t="shared" si="246"/>
        <v/>
      </c>
      <c r="AP1351" s="456"/>
      <c r="AQ1351" s="462"/>
    </row>
    <row r="1352" spans="1:43" ht="31.5" outlineLevel="2">
      <c r="A1352" s="455" t="e">
        <f>IF(C1351&lt;&gt;"",$C$8:C1351,A1351)</f>
        <v>#VALUE!</v>
      </c>
      <c r="B1352" s="443" t="str">
        <f>IF(C1352&lt;&gt;"",COUNTA($C$8:C1352),"")</f>
        <v/>
      </c>
      <c r="C1352" s="443"/>
      <c r="D1352" s="452"/>
      <c r="E1352" s="453"/>
      <c r="F1352" s="453"/>
      <c r="G1352" s="453"/>
      <c r="H1352" s="453"/>
      <c r="I1352" s="453"/>
      <c r="J1352" s="453"/>
      <c r="K1352" s="456"/>
      <c r="L1352" s="457"/>
      <c r="M1352" s="458" t="str">
        <f>IF(K1352&lt;&gt;"",VLOOKUP(K1352,'DON GIA'!$S$1:$U$19,3,0),"")</f>
        <v/>
      </c>
      <c r="N1352" s="458" t="str">
        <f>IF(K1352&lt;&gt;"",VLOOKUP(K1352,'DON GIA'!$S$1:$V$19,4,0),"")</f>
        <v/>
      </c>
      <c r="O1352" s="458" t="str">
        <f t="shared" si="249"/>
        <v/>
      </c>
      <c r="P1352" s="458" t="str">
        <f t="shared" si="250"/>
        <v/>
      </c>
      <c r="Q1352" s="452" t="s">
        <v>35</v>
      </c>
      <c r="R1352" s="453"/>
      <c r="S1352" s="453"/>
      <c r="T1352" s="459" t="str">
        <f>IF(Q1352&lt;&gt;"",VLOOKUP(Q1352,'DON GIA'!$H$1:$K$103,4,0),"")</f>
        <v/>
      </c>
      <c r="U1352" s="459" t="str">
        <f t="shared" si="254"/>
        <v/>
      </c>
      <c r="V1352" s="456" t="s">
        <v>1063</v>
      </c>
      <c r="W1352" s="453" t="s">
        <v>27</v>
      </c>
      <c r="X1352" s="460">
        <v>19.5</v>
      </c>
      <c r="Y1352" s="461"/>
      <c r="Z1352" s="459">
        <f>IF(V1352&lt;&gt;"",VLOOKUP(V1352,'DON GIA'!$A$1:$D$346,4,0),"")</f>
        <v>3941166</v>
      </c>
      <c r="AA1352" s="459">
        <f t="shared" si="255"/>
        <v>76852737</v>
      </c>
      <c r="AB1352" s="452"/>
      <c r="AC1352" s="452"/>
      <c r="AD1352" s="452"/>
      <c r="AE1352" s="452"/>
      <c r="AF1352" s="452"/>
      <c r="AG1352" s="453"/>
      <c r="AH1352" s="452"/>
      <c r="AI1352" s="452"/>
      <c r="AJ1352" s="452"/>
      <c r="AK1352" s="459" t="str">
        <f>IF(AH1352&lt;&gt;"",VLOOKUP(AH1352,'DON GIA'!$M$1:$P$9,4,0),"")</f>
        <v/>
      </c>
      <c r="AL1352" s="459" t="str">
        <f t="shared" si="251"/>
        <v/>
      </c>
      <c r="AM1352" s="453"/>
      <c r="AN1352" s="456"/>
      <c r="AO1352" s="449" t="str">
        <f t="shared" ref="AO1352:AO1372" si="256">IF(C1352&lt;&gt;"",O1352+P1352+U1352+AA1352+AL1352,"")</f>
        <v/>
      </c>
      <c r="AP1352" s="456"/>
      <c r="AQ1352" s="462"/>
    </row>
    <row r="1353" spans="1:43" ht="126" outlineLevel="2">
      <c r="A1353" s="455" t="e">
        <f>IF(C1352&lt;&gt;"",$C$8:C1352,A1352)</f>
        <v>#VALUE!</v>
      </c>
      <c r="B1353" s="443" t="str">
        <f>IF(C1353&lt;&gt;"",COUNTA($C$8:C1353),"")</f>
        <v/>
      </c>
      <c r="C1353" s="443"/>
      <c r="D1353" s="452"/>
      <c r="E1353" s="453"/>
      <c r="F1353" s="453"/>
      <c r="G1353" s="453"/>
      <c r="H1353" s="453"/>
      <c r="I1353" s="453"/>
      <c r="J1353" s="453"/>
      <c r="K1353" s="456"/>
      <c r="L1353" s="457"/>
      <c r="M1353" s="458" t="str">
        <f>IF(K1353&lt;&gt;"",VLOOKUP(K1353,'DON GIA'!$S$1:$U$19,3,0),"")</f>
        <v/>
      </c>
      <c r="N1353" s="458" t="str">
        <f>IF(K1353&lt;&gt;"",VLOOKUP(K1353,'DON GIA'!$S$1:$V$19,4,0),"")</f>
        <v/>
      </c>
      <c r="O1353" s="458" t="str">
        <f t="shared" si="249"/>
        <v/>
      </c>
      <c r="P1353" s="458" t="str">
        <f t="shared" si="250"/>
        <v/>
      </c>
      <c r="Q1353" s="452" t="s">
        <v>35</v>
      </c>
      <c r="R1353" s="453"/>
      <c r="S1353" s="453"/>
      <c r="T1353" s="459" t="str">
        <f>IF(Q1353&lt;&gt;"",VLOOKUP(Q1353,'DON GIA'!$H$1:$K$103,4,0),"")</f>
        <v/>
      </c>
      <c r="U1353" s="459" t="str">
        <f t="shared" si="254"/>
        <v/>
      </c>
      <c r="V1353" s="456" t="s">
        <v>1308</v>
      </c>
      <c r="W1353" s="453" t="s">
        <v>27</v>
      </c>
      <c r="X1353" s="460">
        <v>45.84</v>
      </c>
      <c r="Y1353" s="461"/>
      <c r="Z1353" s="459">
        <f>IF(V1353&lt;&gt;"",VLOOKUP(V1353,'DON GIA'!$A$1:$D$346,4,0),"")</f>
        <v>894451</v>
      </c>
      <c r="AA1353" s="459">
        <f t="shared" si="255"/>
        <v>41001633.840000004</v>
      </c>
      <c r="AB1353" s="452"/>
      <c r="AC1353" s="452"/>
      <c r="AD1353" s="452"/>
      <c r="AE1353" s="452"/>
      <c r="AF1353" s="452"/>
      <c r="AG1353" s="453"/>
      <c r="AH1353" s="452"/>
      <c r="AI1353" s="452"/>
      <c r="AJ1353" s="452"/>
      <c r="AK1353" s="459" t="str">
        <f>IF(AH1353&lt;&gt;"",VLOOKUP(AH1353,'DON GIA'!$M$1:$P$9,4,0),"")</f>
        <v/>
      </c>
      <c r="AL1353" s="459" t="str">
        <f t="shared" si="251"/>
        <v/>
      </c>
      <c r="AM1353" s="453"/>
      <c r="AN1353" s="456"/>
      <c r="AO1353" s="449" t="str">
        <f t="shared" si="256"/>
        <v/>
      </c>
      <c r="AP1353" s="456"/>
      <c r="AQ1353" s="462"/>
    </row>
    <row r="1354" spans="1:43" ht="126" outlineLevel="2">
      <c r="A1354" s="455" t="e">
        <f>IF(C1353&lt;&gt;"",$C$8:C1353,A1353)</f>
        <v>#VALUE!</v>
      </c>
      <c r="B1354" s="443" t="str">
        <f>IF(C1354&lt;&gt;"",COUNTA($C$8:C1354),"")</f>
        <v/>
      </c>
      <c r="C1354" s="443"/>
      <c r="D1354" s="452"/>
      <c r="E1354" s="453"/>
      <c r="F1354" s="453"/>
      <c r="G1354" s="453"/>
      <c r="H1354" s="453"/>
      <c r="I1354" s="453"/>
      <c r="J1354" s="453"/>
      <c r="K1354" s="456"/>
      <c r="L1354" s="457"/>
      <c r="M1354" s="458" t="str">
        <f>IF(K1354&lt;&gt;"",VLOOKUP(K1354,'DON GIA'!$S$1:$U$19,3,0),"")</f>
        <v/>
      </c>
      <c r="N1354" s="458" t="str">
        <f>IF(K1354&lt;&gt;"",VLOOKUP(K1354,'DON GIA'!$S$1:$V$19,4,0),"")</f>
        <v/>
      </c>
      <c r="O1354" s="458" t="str">
        <f t="shared" si="249"/>
        <v/>
      </c>
      <c r="P1354" s="458" t="str">
        <f t="shared" si="250"/>
        <v/>
      </c>
      <c r="Q1354" s="452" t="s">
        <v>35</v>
      </c>
      <c r="R1354" s="453"/>
      <c r="S1354" s="453"/>
      <c r="T1354" s="459" t="str">
        <f>IF(Q1354&lt;&gt;"",VLOOKUP(Q1354,'DON GIA'!$H$1:$K$103,4,0),"")</f>
        <v/>
      </c>
      <c r="U1354" s="459" t="str">
        <f t="shared" si="254"/>
        <v/>
      </c>
      <c r="V1354" s="456" t="s">
        <v>1309</v>
      </c>
      <c r="W1354" s="453" t="s">
        <v>27</v>
      </c>
      <c r="X1354" s="460">
        <v>14.56</v>
      </c>
      <c r="Y1354" s="461"/>
      <c r="Z1354" s="459">
        <f>IF(V1354&lt;&gt;"",VLOOKUP(V1354,'DON GIA'!$A$1:$D$346,4,0),"")</f>
        <v>802027</v>
      </c>
      <c r="AA1354" s="459">
        <f t="shared" si="255"/>
        <v>11677513.120000001</v>
      </c>
      <c r="AB1354" s="452"/>
      <c r="AC1354" s="452"/>
      <c r="AD1354" s="452"/>
      <c r="AE1354" s="452"/>
      <c r="AF1354" s="452"/>
      <c r="AG1354" s="453"/>
      <c r="AH1354" s="452"/>
      <c r="AI1354" s="452"/>
      <c r="AJ1354" s="452"/>
      <c r="AK1354" s="459" t="str">
        <f>IF(AH1354&lt;&gt;"",VLOOKUP(AH1354,'DON GIA'!$M$1:$P$9,4,0),"")</f>
        <v/>
      </c>
      <c r="AL1354" s="459" t="str">
        <f t="shared" si="251"/>
        <v/>
      </c>
      <c r="AM1354" s="453"/>
      <c r="AN1354" s="456"/>
      <c r="AO1354" s="449" t="str">
        <f t="shared" si="256"/>
        <v/>
      </c>
      <c r="AP1354" s="456"/>
      <c r="AQ1354" s="462"/>
    </row>
    <row r="1355" spans="1:43" ht="94.5" outlineLevel="2">
      <c r="A1355" s="455" t="e">
        <f>IF(C1354&lt;&gt;"",$C$8:C1354,A1354)</f>
        <v>#VALUE!</v>
      </c>
      <c r="B1355" s="443" t="str">
        <f>IF(C1355&lt;&gt;"",COUNTA($C$8:C1355),"")</f>
        <v/>
      </c>
      <c r="C1355" s="443"/>
      <c r="D1355" s="452"/>
      <c r="E1355" s="453"/>
      <c r="F1355" s="453"/>
      <c r="G1355" s="453"/>
      <c r="H1355" s="453"/>
      <c r="I1355" s="453"/>
      <c r="J1355" s="453"/>
      <c r="K1355" s="456"/>
      <c r="L1355" s="457"/>
      <c r="M1355" s="458" t="str">
        <f>IF(K1355&lt;&gt;"",VLOOKUP(K1355,'DON GIA'!$S$1:$U$19,3,0),"")</f>
        <v/>
      </c>
      <c r="N1355" s="458" t="str">
        <f>IF(K1355&lt;&gt;"",VLOOKUP(K1355,'DON GIA'!$S$1:$V$19,4,0),"")</f>
        <v/>
      </c>
      <c r="O1355" s="458" t="str">
        <f t="shared" si="249"/>
        <v/>
      </c>
      <c r="P1355" s="458" t="str">
        <f t="shared" si="250"/>
        <v/>
      </c>
      <c r="Q1355" s="452" t="s">
        <v>35</v>
      </c>
      <c r="R1355" s="453"/>
      <c r="S1355" s="453"/>
      <c r="T1355" s="459" t="str">
        <f>IF(Q1355&lt;&gt;"",VLOOKUP(Q1355,'DON GIA'!$H$1:$K$103,4,0),"")</f>
        <v/>
      </c>
      <c r="U1355" s="459" t="str">
        <f t="shared" si="254"/>
        <v/>
      </c>
      <c r="V1355" s="456" t="s">
        <v>1049</v>
      </c>
      <c r="W1355" s="453" t="s">
        <v>42</v>
      </c>
      <c r="X1355" s="460">
        <v>1</v>
      </c>
      <c r="Y1355" s="461"/>
      <c r="Z1355" s="459">
        <f>IF(V1355&lt;&gt;"",VLOOKUP(V1355,'DON GIA'!$A$1:$D$346,4,0),"")</f>
        <v>3793079</v>
      </c>
      <c r="AA1355" s="459">
        <f t="shared" si="255"/>
        <v>3793079</v>
      </c>
      <c r="AB1355" s="452"/>
      <c r="AC1355" s="452"/>
      <c r="AD1355" s="452"/>
      <c r="AE1355" s="452"/>
      <c r="AF1355" s="452"/>
      <c r="AG1355" s="453"/>
      <c r="AH1355" s="452"/>
      <c r="AI1355" s="452"/>
      <c r="AJ1355" s="452"/>
      <c r="AK1355" s="459" t="str">
        <f>IF(AH1355&lt;&gt;"",VLOOKUP(AH1355,'DON GIA'!$M$1:$P$9,4,0),"")</f>
        <v/>
      </c>
      <c r="AL1355" s="459" t="str">
        <f t="shared" si="251"/>
        <v/>
      </c>
      <c r="AM1355" s="453"/>
      <c r="AN1355" s="456"/>
      <c r="AO1355" s="449" t="str">
        <f t="shared" si="256"/>
        <v/>
      </c>
      <c r="AP1355" s="456"/>
      <c r="AQ1355" s="462"/>
    </row>
    <row r="1356" spans="1:43" ht="63" outlineLevel="2">
      <c r="A1356" s="455" t="e">
        <f>IF(C1355&lt;&gt;"",$C$8:C1355,A1355)</f>
        <v>#VALUE!</v>
      </c>
      <c r="B1356" s="443" t="str">
        <f>IF(C1356&lt;&gt;"",COUNTA($C$8:C1356),"")</f>
        <v/>
      </c>
      <c r="C1356" s="443"/>
      <c r="D1356" s="452"/>
      <c r="E1356" s="453"/>
      <c r="F1356" s="453"/>
      <c r="G1356" s="453"/>
      <c r="H1356" s="453"/>
      <c r="I1356" s="453"/>
      <c r="J1356" s="453"/>
      <c r="K1356" s="456"/>
      <c r="L1356" s="457"/>
      <c r="M1356" s="458" t="str">
        <f>IF(K1356&lt;&gt;"",VLOOKUP(K1356,'DON GIA'!$S$1:$U$19,3,0),"")</f>
        <v/>
      </c>
      <c r="N1356" s="458" t="str">
        <f>IF(K1356&lt;&gt;"",VLOOKUP(K1356,'DON GIA'!$S$1:$V$19,4,0),"")</f>
        <v/>
      </c>
      <c r="O1356" s="458" t="str">
        <f t="shared" si="249"/>
        <v/>
      </c>
      <c r="P1356" s="458" t="str">
        <f t="shared" si="250"/>
        <v/>
      </c>
      <c r="Q1356" s="452" t="s">
        <v>35</v>
      </c>
      <c r="R1356" s="453"/>
      <c r="S1356" s="453"/>
      <c r="T1356" s="459" t="str">
        <f>IF(Q1356&lt;&gt;"",VLOOKUP(Q1356,'DON GIA'!$H$1:$K$103,4,0),"")</f>
        <v/>
      </c>
      <c r="U1356" s="459" t="str">
        <f t="shared" si="254"/>
        <v/>
      </c>
      <c r="V1356" s="456" t="s">
        <v>1217</v>
      </c>
      <c r="W1356" s="453" t="s">
        <v>38</v>
      </c>
      <c r="X1356" s="460">
        <v>0.32</v>
      </c>
      <c r="Y1356" s="461"/>
      <c r="Z1356" s="459">
        <f>IF(V1356&lt;&gt;"",VLOOKUP(V1356,'DON GIA'!$A$1:$D$346,4,0),"")</f>
        <v>5994000</v>
      </c>
      <c r="AA1356" s="459">
        <f t="shared" si="255"/>
        <v>1918080</v>
      </c>
      <c r="AB1356" s="452"/>
      <c r="AC1356" s="452"/>
      <c r="AD1356" s="452"/>
      <c r="AE1356" s="452"/>
      <c r="AF1356" s="452"/>
      <c r="AG1356" s="453"/>
      <c r="AH1356" s="452"/>
      <c r="AI1356" s="452"/>
      <c r="AJ1356" s="452"/>
      <c r="AK1356" s="459" t="str">
        <f>IF(AH1356&lt;&gt;"",VLOOKUP(AH1356,'DON GIA'!$M$1:$P$9,4,0),"")</f>
        <v/>
      </c>
      <c r="AL1356" s="459" t="str">
        <f t="shared" si="251"/>
        <v/>
      </c>
      <c r="AM1356" s="453"/>
      <c r="AN1356" s="456"/>
      <c r="AO1356" s="449" t="str">
        <f t="shared" si="256"/>
        <v/>
      </c>
      <c r="AP1356" s="456"/>
      <c r="AQ1356" s="462"/>
    </row>
    <row r="1357" spans="1:43" ht="94.5" outlineLevel="2">
      <c r="A1357" s="455" t="e">
        <f>IF(C1356&lt;&gt;"",$C$8:C1356,A1356)</f>
        <v>#VALUE!</v>
      </c>
      <c r="B1357" s="443" t="str">
        <f>IF(C1357&lt;&gt;"",COUNTA($C$8:C1357),"")</f>
        <v/>
      </c>
      <c r="C1357" s="443"/>
      <c r="D1357" s="452"/>
      <c r="E1357" s="453"/>
      <c r="F1357" s="453"/>
      <c r="G1357" s="453"/>
      <c r="H1357" s="453"/>
      <c r="I1357" s="453"/>
      <c r="J1357" s="453"/>
      <c r="K1357" s="456"/>
      <c r="L1357" s="457"/>
      <c r="M1357" s="458" t="str">
        <f>IF(K1357&lt;&gt;"",VLOOKUP(K1357,'DON GIA'!$S$1:$U$19,3,0),"")</f>
        <v/>
      </c>
      <c r="N1357" s="458" t="str">
        <f>IF(K1357&lt;&gt;"",VLOOKUP(K1357,'DON GIA'!$S$1:$V$19,4,0),"")</f>
        <v/>
      </c>
      <c r="O1357" s="458" t="str">
        <f t="shared" si="249"/>
        <v/>
      </c>
      <c r="P1357" s="458" t="str">
        <f t="shared" si="250"/>
        <v/>
      </c>
      <c r="Q1357" s="452" t="s">
        <v>35</v>
      </c>
      <c r="R1357" s="453"/>
      <c r="S1357" s="453"/>
      <c r="T1357" s="459" t="str">
        <f>IF(Q1357&lt;&gt;"",VLOOKUP(Q1357,'DON GIA'!$H$1:$K$103,4,0),"")</f>
        <v/>
      </c>
      <c r="U1357" s="459" t="str">
        <f t="shared" si="254"/>
        <v/>
      </c>
      <c r="V1357" s="456" t="s">
        <v>1310</v>
      </c>
      <c r="W1357" s="453" t="s">
        <v>27</v>
      </c>
      <c r="X1357" s="460">
        <v>28.25</v>
      </c>
      <c r="Y1357" s="461"/>
      <c r="Z1357" s="459">
        <f>IF(V1357&lt;&gt;"",VLOOKUP(V1357,'DON GIA'!$A$1:$D$346,4,0),"")</f>
        <v>543182</v>
      </c>
      <c r="AA1357" s="459">
        <f t="shared" si="255"/>
        <v>15344891.5</v>
      </c>
      <c r="AB1357" s="452"/>
      <c r="AC1357" s="452"/>
      <c r="AD1357" s="452"/>
      <c r="AE1357" s="452"/>
      <c r="AF1357" s="452"/>
      <c r="AG1357" s="453"/>
      <c r="AH1357" s="452"/>
      <c r="AI1357" s="452"/>
      <c r="AJ1357" s="452"/>
      <c r="AK1357" s="459" t="str">
        <f>IF(AH1357&lt;&gt;"",VLOOKUP(AH1357,'DON GIA'!$M$1:$P$9,4,0),"")</f>
        <v/>
      </c>
      <c r="AL1357" s="459" t="str">
        <f t="shared" si="251"/>
        <v/>
      </c>
      <c r="AM1357" s="453"/>
      <c r="AN1357" s="456"/>
      <c r="AO1357" s="449" t="str">
        <f t="shared" si="256"/>
        <v/>
      </c>
      <c r="AP1357" s="456"/>
      <c r="AQ1357" s="462"/>
    </row>
    <row r="1358" spans="1:43" ht="63" outlineLevel="2">
      <c r="A1358" s="455" t="e">
        <f>IF(C1357&lt;&gt;"",$C$8:C1357,A1357)</f>
        <v>#VALUE!</v>
      </c>
      <c r="B1358" s="443" t="str">
        <f>IF(C1358&lt;&gt;"",COUNTA($C$8:C1358),"")</f>
        <v/>
      </c>
      <c r="C1358" s="443"/>
      <c r="D1358" s="452"/>
      <c r="E1358" s="453"/>
      <c r="F1358" s="453"/>
      <c r="G1358" s="453"/>
      <c r="H1358" s="453"/>
      <c r="I1358" s="453"/>
      <c r="J1358" s="453"/>
      <c r="K1358" s="456"/>
      <c r="L1358" s="457"/>
      <c r="M1358" s="458" t="str">
        <f>IF(K1358&lt;&gt;"",VLOOKUP(K1358,'DON GIA'!$S$1:$U$19,3,0),"")</f>
        <v/>
      </c>
      <c r="N1358" s="458" t="str">
        <f>IF(K1358&lt;&gt;"",VLOOKUP(K1358,'DON GIA'!$S$1:$V$19,4,0),"")</f>
        <v/>
      </c>
      <c r="O1358" s="458" t="str">
        <f t="shared" si="249"/>
        <v/>
      </c>
      <c r="P1358" s="458" t="str">
        <f t="shared" si="250"/>
        <v/>
      </c>
      <c r="Q1358" s="452" t="s">
        <v>35</v>
      </c>
      <c r="R1358" s="453"/>
      <c r="S1358" s="453"/>
      <c r="T1358" s="459" t="str">
        <f>IF(Q1358&lt;&gt;"",VLOOKUP(Q1358,'DON GIA'!$H$1:$K$103,4,0),"")</f>
        <v/>
      </c>
      <c r="U1358" s="459" t="str">
        <f t="shared" si="254"/>
        <v/>
      </c>
      <c r="V1358" s="456" t="s">
        <v>1205</v>
      </c>
      <c r="W1358" s="453" t="s">
        <v>38</v>
      </c>
      <c r="X1358" s="460">
        <v>4.8000000000000001E-2</v>
      </c>
      <c r="Y1358" s="461"/>
      <c r="Z1358" s="459">
        <f>IF(V1358&lt;&gt;"",VLOOKUP(V1358,'DON GIA'!$A$1:$D$346,4,0),"")</f>
        <v>109890</v>
      </c>
      <c r="AA1358" s="459">
        <f t="shared" si="255"/>
        <v>5274.72</v>
      </c>
      <c r="AB1358" s="452"/>
      <c r="AC1358" s="452"/>
      <c r="AD1358" s="452"/>
      <c r="AE1358" s="452"/>
      <c r="AF1358" s="452"/>
      <c r="AG1358" s="453"/>
      <c r="AH1358" s="452"/>
      <c r="AI1358" s="452"/>
      <c r="AJ1358" s="452"/>
      <c r="AK1358" s="459" t="str">
        <f>IF(AH1358&lt;&gt;"",VLOOKUP(AH1358,'DON GIA'!$M$1:$P$9,4,0),"")</f>
        <v/>
      </c>
      <c r="AL1358" s="459" t="str">
        <f t="shared" si="251"/>
        <v/>
      </c>
      <c r="AM1358" s="453"/>
      <c r="AN1358" s="456"/>
      <c r="AO1358" s="449" t="str">
        <f t="shared" si="256"/>
        <v/>
      </c>
      <c r="AP1358" s="456"/>
      <c r="AQ1358" s="462"/>
    </row>
    <row r="1359" spans="1:43" ht="31.5" outlineLevel="2">
      <c r="A1359" s="455" t="e">
        <f>IF(C1358&lt;&gt;"",$C$8:C1358,A1358)</f>
        <v>#VALUE!</v>
      </c>
      <c r="B1359" s="443" t="str">
        <f>IF(C1359&lt;&gt;"",COUNTA($C$8:C1359),"")</f>
        <v/>
      </c>
      <c r="C1359" s="443"/>
      <c r="D1359" s="444"/>
      <c r="E1359" s="453"/>
      <c r="F1359" s="453"/>
      <c r="G1359" s="453"/>
      <c r="H1359" s="453"/>
      <c r="I1359" s="453"/>
      <c r="J1359" s="453"/>
      <c r="K1359" s="456"/>
      <c r="L1359" s="457"/>
      <c r="M1359" s="458" t="str">
        <f>IF(K1359&lt;&gt;"",VLOOKUP(K1359,'DON GIA'!$S$1:$U$19,3,0),"")</f>
        <v/>
      </c>
      <c r="N1359" s="458" t="str">
        <f>IF(K1359&lt;&gt;"",VLOOKUP(K1359,'DON GIA'!$S$1:$V$19,4,0),"")</f>
        <v/>
      </c>
      <c r="O1359" s="458" t="str">
        <f t="shared" si="249"/>
        <v/>
      </c>
      <c r="P1359" s="458" t="str">
        <f t="shared" si="250"/>
        <v/>
      </c>
      <c r="Q1359" s="452" t="s">
        <v>35</v>
      </c>
      <c r="R1359" s="453"/>
      <c r="S1359" s="453"/>
      <c r="T1359" s="459" t="str">
        <f>IF(Q1359&lt;&gt;"",VLOOKUP(Q1359,'DON GIA'!$H$1:$K$103,4,0),"")</f>
        <v/>
      </c>
      <c r="U1359" s="459" t="str">
        <f t="shared" si="254"/>
        <v/>
      </c>
      <c r="V1359" s="456" t="s">
        <v>35</v>
      </c>
      <c r="W1359" s="453"/>
      <c r="X1359" s="460"/>
      <c r="Y1359" s="461"/>
      <c r="Z1359" s="459" t="str">
        <f>IF(V1359&lt;&gt;"",VLOOKUP(V1359,'DON GIA'!$A$1:$D$346,4,0),"")</f>
        <v/>
      </c>
      <c r="AA1359" s="459" t="str">
        <f t="shared" si="255"/>
        <v/>
      </c>
      <c r="AB1359" s="452"/>
      <c r="AC1359" s="452"/>
      <c r="AD1359" s="452"/>
      <c r="AE1359" s="452"/>
      <c r="AF1359" s="452"/>
      <c r="AG1359" s="453"/>
      <c r="AH1359" s="452"/>
      <c r="AI1359" s="452"/>
      <c r="AJ1359" s="452"/>
      <c r="AK1359" s="459" t="str">
        <f>IF(AH1359&lt;&gt;"",VLOOKUP(AH1359,'DON GIA'!$M$1:$P$9,4,0),"")</f>
        <v/>
      </c>
      <c r="AL1359" s="459" t="str">
        <f t="shared" si="251"/>
        <v/>
      </c>
      <c r="AM1359" s="453"/>
      <c r="AN1359" s="456"/>
      <c r="AO1359" s="449" t="str">
        <f t="shared" si="256"/>
        <v/>
      </c>
      <c r="AP1359" s="456"/>
      <c r="AQ1359" s="462"/>
    </row>
    <row r="1360" spans="1:43" ht="62.25" outlineLevel="1">
      <c r="A1360" s="410" t="s">
        <v>770</v>
      </c>
      <c r="B1360" s="443">
        <f>IF(C1360&lt;&gt;"",COUNTA($C$8:C1360),"")</f>
        <v>91</v>
      </c>
      <c r="C1360" s="443">
        <v>483</v>
      </c>
      <c r="D1360" s="444" t="s">
        <v>501</v>
      </c>
      <c r="E1360" s="445"/>
      <c r="F1360" s="445"/>
      <c r="G1360" s="445"/>
      <c r="H1360" s="445"/>
      <c r="I1360" s="445"/>
      <c r="J1360" s="445"/>
      <c r="K1360" s="446"/>
      <c r="L1360" s="447">
        <f>SUBTOTAL(9,L1361:L1372)</f>
        <v>99.62</v>
      </c>
      <c r="M1360" s="448"/>
      <c r="N1360" s="448"/>
      <c r="O1360" s="448">
        <f>SUBTOTAL(9,O1361:O1372)</f>
        <v>167261980</v>
      </c>
      <c r="P1360" s="448">
        <f>SUBTOTAL(9,P1361:P1372)</f>
        <v>0</v>
      </c>
      <c r="Q1360" s="444"/>
      <c r="R1360" s="445"/>
      <c r="S1360" s="445">
        <f>SUBTOTAL(9,S1361:S1372)</f>
        <v>0</v>
      </c>
      <c r="T1360" s="449"/>
      <c r="U1360" s="449">
        <f>SUBTOTAL(9,U1361:U1372)</f>
        <v>0</v>
      </c>
      <c r="V1360" s="446"/>
      <c r="W1360" s="445"/>
      <c r="X1360" s="450">
        <f>SUBTOTAL(9,X1361:X1372)</f>
        <v>181.52600000000001</v>
      </c>
      <c r="Y1360" s="451">
        <f>SUBTOTAL(9,Y1361:Y1372)</f>
        <v>0</v>
      </c>
      <c r="Z1360" s="449"/>
      <c r="AA1360" s="449">
        <f>SUBTOTAL(9,AA1361:AA1372)</f>
        <v>354310887.3779999</v>
      </c>
      <c r="AB1360" s="452"/>
      <c r="AC1360" s="452"/>
      <c r="AD1360" s="452"/>
      <c r="AE1360" s="452"/>
      <c r="AF1360" s="452"/>
      <c r="AG1360" s="453"/>
      <c r="AH1360" s="452"/>
      <c r="AI1360" s="444"/>
      <c r="AJ1360" s="444">
        <f>SUBTOTAL(9,AJ1361:AJ1372)</f>
        <v>0</v>
      </c>
      <c r="AK1360" s="449"/>
      <c r="AL1360" s="449">
        <f>SUBTOTAL(9,AL1361:AL1372)</f>
        <v>0</v>
      </c>
      <c r="AM1360" s="445"/>
      <c r="AN1360" s="446">
        <f>SUBTOTAL(9,AN1361:AN1372)</f>
        <v>0</v>
      </c>
      <c r="AO1360" s="449">
        <f t="shared" si="256"/>
        <v>521572867.3779999</v>
      </c>
      <c r="AP1360" s="517"/>
      <c r="AQ1360" s="423"/>
    </row>
    <row r="1361" spans="1:43" ht="193.5" outlineLevel="2">
      <c r="A1361" s="455" t="e">
        <f>IF(C1360&lt;&gt;"",$C$8:C1360,A1359)</f>
        <v>#VALUE!</v>
      </c>
      <c r="B1361" s="443" t="str">
        <f>IF(C1361&lt;&gt;"",COUNTA($C$8:C1361),"")</f>
        <v/>
      </c>
      <c r="C1361" s="443"/>
      <c r="D1361" s="452" t="s">
        <v>502</v>
      </c>
      <c r="E1361" s="453">
        <v>4</v>
      </c>
      <c r="F1361" s="453"/>
      <c r="G1361" s="453">
        <v>174</v>
      </c>
      <c r="H1361" s="453">
        <v>79</v>
      </c>
      <c r="I1361" s="453">
        <v>250</v>
      </c>
      <c r="J1361" s="453" t="s">
        <v>235</v>
      </c>
      <c r="K1361" s="456" t="s">
        <v>973</v>
      </c>
      <c r="L1361" s="457">
        <v>99.62</v>
      </c>
      <c r="M1361" s="458">
        <f>IF(K1361&lt;&gt;"",VLOOKUP(K1361,'DON GIA'!$S$1:$U$19,3,0),"")</f>
        <v>1679000</v>
      </c>
      <c r="N1361" s="458">
        <f>IF(K1361&lt;&gt;"",VLOOKUP(K1361,'DON GIA'!$S$1:$V$19,4,0),"")</f>
        <v>0</v>
      </c>
      <c r="O1361" s="458">
        <f t="shared" si="249"/>
        <v>167261980</v>
      </c>
      <c r="P1361" s="458">
        <f t="shared" si="250"/>
        <v>0</v>
      </c>
      <c r="Q1361" s="452" t="s">
        <v>35</v>
      </c>
      <c r="R1361" s="453"/>
      <c r="S1361" s="453"/>
      <c r="T1361" s="459" t="str">
        <f>IF(Q1361&lt;&gt;"",VLOOKUP(Q1361,'DON GIA'!$H$1:$K$103,4,0),"")</f>
        <v/>
      </c>
      <c r="U1361" s="459" t="str">
        <f t="shared" ref="U1361:U1372" si="257">IF(Q1361&lt;&gt;"",IF(ISNUMBER(T1361),S1361*T1361,""),"")</f>
        <v/>
      </c>
      <c r="V1361" s="456" t="s">
        <v>1311</v>
      </c>
      <c r="W1361" s="453" t="s">
        <v>27</v>
      </c>
      <c r="X1361" s="460">
        <v>8</v>
      </c>
      <c r="Y1361" s="461"/>
      <c r="Z1361" s="459">
        <f>IF(V1361&lt;&gt;"",VLOOKUP(V1361,'DON GIA'!$A$1:$D$346,4,0),"")</f>
        <v>3152933</v>
      </c>
      <c r="AA1361" s="459">
        <f t="shared" ref="AA1361:AA1372" si="258">IF(V1361&lt;&gt;"",IF(ISNUMBER(Z1361),X1361*Z1361,""),"")</f>
        <v>25223464</v>
      </c>
      <c r="AB1361" s="452"/>
      <c r="AC1361" s="452" t="s">
        <v>29</v>
      </c>
      <c r="AD1361" s="452" t="s">
        <v>30</v>
      </c>
      <c r="AE1361" s="452" t="s">
        <v>41</v>
      </c>
      <c r="AF1361" s="452" t="s">
        <v>32</v>
      </c>
      <c r="AG1361" s="453"/>
      <c r="AH1361" s="452"/>
      <c r="AI1361" s="452"/>
      <c r="AJ1361" s="452"/>
      <c r="AK1361" s="459" t="str">
        <f>IF(AH1361&lt;&gt;"",VLOOKUP(AH1361,'DON GIA'!$M$1:$P$9,4,0),"")</f>
        <v/>
      </c>
      <c r="AL1361" s="459" t="str">
        <f t="shared" si="251"/>
        <v/>
      </c>
      <c r="AM1361" s="453"/>
      <c r="AN1361" s="456"/>
      <c r="AO1361" s="449" t="str">
        <f t="shared" si="256"/>
        <v/>
      </c>
      <c r="AP1361" s="517" t="s">
        <v>1905</v>
      </c>
      <c r="AQ1361" s="462"/>
    </row>
    <row r="1362" spans="1:43" ht="220.5" outlineLevel="2">
      <c r="A1362" s="455" t="e">
        <f>IF(C1361&lt;&gt;"",$C$8:C1361,A1361)</f>
        <v>#VALUE!</v>
      </c>
      <c r="B1362" s="443" t="str">
        <f>IF(C1362&lt;&gt;"",COUNTA($C$8:C1362),"")</f>
        <v/>
      </c>
      <c r="C1362" s="443"/>
      <c r="D1362" s="452" t="s">
        <v>250</v>
      </c>
      <c r="E1362" s="453"/>
      <c r="F1362" s="453"/>
      <c r="G1362" s="453"/>
      <c r="H1362" s="453"/>
      <c r="I1362" s="453"/>
      <c r="J1362" s="453"/>
      <c r="K1362" s="456"/>
      <c r="L1362" s="457"/>
      <c r="M1362" s="458" t="str">
        <f>IF(K1362&lt;&gt;"",VLOOKUP(K1362,'DON GIA'!$S$1:$U$19,3,0),"")</f>
        <v/>
      </c>
      <c r="N1362" s="458" t="str">
        <f>IF(K1362&lt;&gt;"",VLOOKUP(K1362,'DON GIA'!$S$1:$V$19,4,0),"")</f>
        <v/>
      </c>
      <c r="O1362" s="458" t="str">
        <f t="shared" si="249"/>
        <v/>
      </c>
      <c r="P1362" s="458" t="str">
        <f t="shared" si="250"/>
        <v/>
      </c>
      <c r="Q1362" s="452" t="s">
        <v>35</v>
      </c>
      <c r="R1362" s="453"/>
      <c r="S1362" s="453"/>
      <c r="T1362" s="459" t="str">
        <f>IF(Q1362&lt;&gt;"",VLOOKUP(Q1362,'DON GIA'!$H$1:$K$103,4,0),"")</f>
        <v/>
      </c>
      <c r="U1362" s="459" t="str">
        <f t="shared" si="257"/>
        <v/>
      </c>
      <c r="V1362" s="456" t="s">
        <v>1063</v>
      </c>
      <c r="W1362" s="453" t="s">
        <v>27</v>
      </c>
      <c r="X1362" s="460">
        <v>59.87</v>
      </c>
      <c r="Y1362" s="461"/>
      <c r="Z1362" s="459">
        <f>IF(V1362&lt;&gt;"",VLOOKUP(V1362,'DON GIA'!$A$1:$D$346,4,0),"")</f>
        <v>3941166</v>
      </c>
      <c r="AA1362" s="459">
        <f t="shared" si="258"/>
        <v>235957608.41999999</v>
      </c>
      <c r="AB1362" s="452"/>
      <c r="AC1362" s="452" t="s">
        <v>29</v>
      </c>
      <c r="AD1362" s="452" t="s">
        <v>30</v>
      </c>
      <c r="AE1362" s="452" t="s">
        <v>31</v>
      </c>
      <c r="AF1362" s="452" t="s">
        <v>32</v>
      </c>
      <c r="AG1362" s="453"/>
      <c r="AH1362" s="452"/>
      <c r="AI1362" s="452"/>
      <c r="AJ1362" s="452"/>
      <c r="AK1362" s="459" t="str">
        <f>IF(AH1362&lt;&gt;"",VLOOKUP(AH1362,'DON GIA'!$M$1:$P$9,4,0),"")</f>
        <v/>
      </c>
      <c r="AL1362" s="459" t="str">
        <f t="shared" si="251"/>
        <v/>
      </c>
      <c r="AM1362" s="453"/>
      <c r="AN1362" s="456"/>
      <c r="AO1362" s="449" t="str">
        <f t="shared" si="256"/>
        <v/>
      </c>
      <c r="AP1362" s="516" t="s">
        <v>552</v>
      </c>
      <c r="AQ1362" s="462"/>
    </row>
    <row r="1363" spans="1:43" ht="409.5" outlineLevel="2">
      <c r="A1363" s="455" t="e">
        <f>IF(C1362&lt;&gt;"",$C$8:C1362,A1362)</f>
        <v>#VALUE!</v>
      </c>
      <c r="B1363" s="443" t="str">
        <f>IF(C1363&lt;&gt;"",COUNTA($C$8:C1363),"")</f>
        <v/>
      </c>
      <c r="C1363" s="443"/>
      <c r="D1363" s="452"/>
      <c r="E1363" s="453"/>
      <c r="F1363" s="453"/>
      <c r="G1363" s="453"/>
      <c r="H1363" s="453"/>
      <c r="I1363" s="453"/>
      <c r="J1363" s="453"/>
      <c r="K1363" s="456"/>
      <c r="L1363" s="457"/>
      <c r="M1363" s="458" t="str">
        <f>IF(K1363&lt;&gt;"",VLOOKUP(K1363,'DON GIA'!$S$1:$U$19,3,0),"")</f>
        <v/>
      </c>
      <c r="N1363" s="458" t="str">
        <f>IF(K1363&lt;&gt;"",VLOOKUP(K1363,'DON GIA'!$S$1:$V$19,4,0),"")</f>
        <v/>
      </c>
      <c r="O1363" s="458" t="str">
        <f t="shared" si="249"/>
        <v/>
      </c>
      <c r="P1363" s="458" t="str">
        <f t="shared" si="250"/>
        <v/>
      </c>
      <c r="Q1363" s="452" t="s">
        <v>35</v>
      </c>
      <c r="R1363" s="453"/>
      <c r="S1363" s="453"/>
      <c r="T1363" s="459" t="str">
        <f>IF(Q1363&lt;&gt;"",VLOOKUP(Q1363,'DON GIA'!$H$1:$K$103,4,0),"")</f>
        <v/>
      </c>
      <c r="U1363" s="459" t="str">
        <f t="shared" si="257"/>
        <v/>
      </c>
      <c r="V1363" s="456" t="s">
        <v>1080</v>
      </c>
      <c r="W1363" s="453" t="s">
        <v>27</v>
      </c>
      <c r="X1363" s="460">
        <v>5.28</v>
      </c>
      <c r="Y1363" s="461"/>
      <c r="Z1363" s="459">
        <f>IF(V1363&lt;&gt;"",VLOOKUP(V1363,'DON GIA'!$A$1:$D$346,4,0),"")</f>
        <v>10375629</v>
      </c>
      <c r="AA1363" s="459">
        <f t="shared" si="258"/>
        <v>54783321.120000005</v>
      </c>
      <c r="AB1363" s="452"/>
      <c r="AC1363" s="452" t="s">
        <v>29</v>
      </c>
      <c r="AD1363" s="452" t="s">
        <v>30</v>
      </c>
      <c r="AE1363" s="452" t="s">
        <v>31</v>
      </c>
      <c r="AF1363" s="452" t="s">
        <v>32</v>
      </c>
      <c r="AG1363" s="453"/>
      <c r="AH1363" s="452"/>
      <c r="AI1363" s="452"/>
      <c r="AJ1363" s="452"/>
      <c r="AK1363" s="459" t="str">
        <f>IF(AH1363&lt;&gt;"",VLOOKUP(AH1363,'DON GIA'!$M$1:$P$9,4,0),"")</f>
        <v/>
      </c>
      <c r="AL1363" s="459" t="str">
        <f t="shared" si="251"/>
        <v/>
      </c>
      <c r="AM1363" s="453"/>
      <c r="AN1363" s="456"/>
      <c r="AO1363" s="449" t="str">
        <f t="shared" si="256"/>
        <v/>
      </c>
      <c r="AP1363" s="516" t="s">
        <v>553</v>
      </c>
      <c r="AQ1363" s="462"/>
    </row>
    <row r="1364" spans="1:43" ht="189" outlineLevel="2">
      <c r="A1364" s="455" t="e">
        <f>IF(C1363&lt;&gt;"",$C$8:C1363,A1363)</f>
        <v>#VALUE!</v>
      </c>
      <c r="B1364" s="443" t="str">
        <f>IF(C1364&lt;&gt;"",COUNTA($C$8:C1364),"")</f>
        <v/>
      </c>
      <c r="C1364" s="443"/>
      <c r="D1364" s="452"/>
      <c r="E1364" s="453"/>
      <c r="F1364" s="453"/>
      <c r="G1364" s="453"/>
      <c r="H1364" s="453"/>
      <c r="I1364" s="453"/>
      <c r="J1364" s="453"/>
      <c r="K1364" s="456"/>
      <c r="L1364" s="457"/>
      <c r="M1364" s="458" t="str">
        <f>IF(K1364&lt;&gt;"",VLOOKUP(K1364,'DON GIA'!$S$1:$U$19,3,0),"")</f>
        <v/>
      </c>
      <c r="N1364" s="458" t="str">
        <f>IF(K1364&lt;&gt;"",VLOOKUP(K1364,'DON GIA'!$S$1:$V$19,4,0),"")</f>
        <v/>
      </c>
      <c r="O1364" s="458" t="str">
        <f t="shared" si="249"/>
        <v/>
      </c>
      <c r="P1364" s="458" t="str">
        <f t="shared" si="250"/>
        <v/>
      </c>
      <c r="Q1364" s="452" t="s">
        <v>35</v>
      </c>
      <c r="R1364" s="453"/>
      <c r="S1364" s="453"/>
      <c r="T1364" s="459" t="str">
        <f>IF(Q1364&lt;&gt;"",VLOOKUP(Q1364,'DON GIA'!$H$1:$K$103,4,0),"")</f>
        <v/>
      </c>
      <c r="U1364" s="459" t="str">
        <f t="shared" si="257"/>
        <v/>
      </c>
      <c r="V1364" s="456" t="s">
        <v>1224</v>
      </c>
      <c r="W1364" s="453" t="s">
        <v>27</v>
      </c>
      <c r="X1364" s="460">
        <v>3.48</v>
      </c>
      <c r="Y1364" s="461"/>
      <c r="Z1364" s="459">
        <f>IF(V1364&lt;&gt;"",VLOOKUP(V1364,'DON GIA'!$A$1:$D$346,4,0),"")</f>
        <v>264499</v>
      </c>
      <c r="AA1364" s="459">
        <f t="shared" si="258"/>
        <v>920456.52</v>
      </c>
      <c r="AB1364" s="452"/>
      <c r="AC1364" s="452"/>
      <c r="AD1364" s="452"/>
      <c r="AE1364" s="452"/>
      <c r="AF1364" s="452"/>
      <c r="AG1364" s="453"/>
      <c r="AH1364" s="452"/>
      <c r="AI1364" s="452"/>
      <c r="AJ1364" s="452"/>
      <c r="AK1364" s="459" t="str">
        <f>IF(AH1364&lt;&gt;"",VLOOKUP(AH1364,'DON GIA'!$M$1:$P$9,4,0),"")</f>
        <v/>
      </c>
      <c r="AL1364" s="459" t="str">
        <f t="shared" si="251"/>
        <v/>
      </c>
      <c r="AM1364" s="453"/>
      <c r="AN1364" s="456"/>
      <c r="AO1364" s="449" t="str">
        <f t="shared" si="256"/>
        <v/>
      </c>
      <c r="AP1364" s="468" t="s">
        <v>554</v>
      </c>
      <c r="AQ1364" s="462"/>
    </row>
    <row r="1365" spans="1:43" ht="94.5" outlineLevel="2">
      <c r="A1365" s="455" t="e">
        <f>IF(C1364&lt;&gt;"",$C$8:C1364,A1364)</f>
        <v>#VALUE!</v>
      </c>
      <c r="B1365" s="443" t="str">
        <f>IF(C1365&lt;&gt;"",COUNTA($C$8:C1365),"")</f>
        <v/>
      </c>
      <c r="C1365" s="443"/>
      <c r="D1365" s="452"/>
      <c r="E1365" s="453"/>
      <c r="F1365" s="453"/>
      <c r="G1365" s="453"/>
      <c r="H1365" s="453"/>
      <c r="I1365" s="453"/>
      <c r="J1365" s="453"/>
      <c r="K1365" s="456"/>
      <c r="L1365" s="457"/>
      <c r="M1365" s="458" t="str">
        <f>IF(K1365&lt;&gt;"",VLOOKUP(K1365,'DON GIA'!$S$1:$U$19,3,0),"")</f>
        <v/>
      </c>
      <c r="N1365" s="458" t="str">
        <f>IF(K1365&lt;&gt;"",VLOOKUP(K1365,'DON GIA'!$S$1:$V$19,4,0),"")</f>
        <v/>
      </c>
      <c r="O1365" s="458" t="str">
        <f t="shared" si="249"/>
        <v/>
      </c>
      <c r="P1365" s="458" t="str">
        <f t="shared" si="250"/>
        <v/>
      </c>
      <c r="Q1365" s="452" t="s">
        <v>35</v>
      </c>
      <c r="R1365" s="453"/>
      <c r="S1365" s="453"/>
      <c r="T1365" s="459" t="str">
        <f>IF(Q1365&lt;&gt;"",VLOOKUP(Q1365,'DON GIA'!$H$1:$K$103,4,0),"")</f>
        <v/>
      </c>
      <c r="U1365" s="459" t="str">
        <f t="shared" si="257"/>
        <v/>
      </c>
      <c r="V1365" s="456" t="s">
        <v>1312</v>
      </c>
      <c r="W1365" s="453" t="s">
        <v>27</v>
      </c>
      <c r="X1365" s="460">
        <v>22.05</v>
      </c>
      <c r="Y1365" s="461"/>
      <c r="Z1365" s="459">
        <f>IF(V1365&lt;&gt;"",VLOOKUP(V1365,'DON GIA'!$A$1:$D$346,4,0),"")</f>
        <v>873908</v>
      </c>
      <c r="AA1365" s="459">
        <f t="shared" si="258"/>
        <v>19269671.400000002</v>
      </c>
      <c r="AB1365" s="452"/>
      <c r="AC1365" s="452" t="s">
        <v>29</v>
      </c>
      <c r="AD1365" s="452" t="s">
        <v>36</v>
      </c>
      <c r="AE1365" s="452" t="s">
        <v>116</v>
      </c>
      <c r="AF1365" s="452" t="s">
        <v>136</v>
      </c>
      <c r="AG1365" s="453"/>
      <c r="AH1365" s="452"/>
      <c r="AI1365" s="452"/>
      <c r="AJ1365" s="452"/>
      <c r="AK1365" s="459" t="str">
        <f>IF(AH1365&lt;&gt;"",VLOOKUP(AH1365,'DON GIA'!$M$1:$P$9,4,0),"")</f>
        <v/>
      </c>
      <c r="AL1365" s="459" t="str">
        <f t="shared" si="251"/>
        <v/>
      </c>
      <c r="AM1365" s="453"/>
      <c r="AN1365" s="456"/>
      <c r="AO1365" s="449" t="str">
        <f t="shared" si="256"/>
        <v/>
      </c>
      <c r="AP1365" s="456"/>
      <c r="AQ1365" s="462"/>
    </row>
    <row r="1366" spans="1:43" ht="31.5" outlineLevel="2">
      <c r="A1366" s="455" t="e">
        <f>IF(C1365&lt;&gt;"",$C$8:C1365,A1365)</f>
        <v>#VALUE!</v>
      </c>
      <c r="B1366" s="443" t="str">
        <f>IF(C1366&lt;&gt;"",COUNTA($C$8:C1366),"")</f>
        <v/>
      </c>
      <c r="C1366" s="443"/>
      <c r="D1366" s="452"/>
      <c r="E1366" s="453"/>
      <c r="F1366" s="453"/>
      <c r="G1366" s="453"/>
      <c r="H1366" s="453"/>
      <c r="I1366" s="453"/>
      <c r="J1366" s="453"/>
      <c r="K1366" s="456"/>
      <c r="L1366" s="457"/>
      <c r="M1366" s="458" t="str">
        <f>IF(K1366&lt;&gt;"",VLOOKUP(K1366,'DON GIA'!$S$1:$U$19,3,0),"")</f>
        <v/>
      </c>
      <c r="N1366" s="458" t="str">
        <f>IF(K1366&lt;&gt;"",VLOOKUP(K1366,'DON GIA'!$S$1:$V$19,4,0),"")</f>
        <v/>
      </c>
      <c r="O1366" s="458" t="str">
        <f t="shared" si="249"/>
        <v/>
      </c>
      <c r="P1366" s="458" t="str">
        <f t="shared" si="250"/>
        <v/>
      </c>
      <c r="Q1366" s="452" t="s">
        <v>35</v>
      </c>
      <c r="R1366" s="453"/>
      <c r="S1366" s="453"/>
      <c r="T1366" s="459" t="str">
        <f>IF(Q1366&lt;&gt;"",VLOOKUP(Q1366,'DON GIA'!$H$1:$K$103,4,0),"")</f>
        <v/>
      </c>
      <c r="U1366" s="459" t="str">
        <f t="shared" si="257"/>
        <v/>
      </c>
      <c r="V1366" s="456" t="s">
        <v>1023</v>
      </c>
      <c r="W1366" s="453" t="s">
        <v>38</v>
      </c>
      <c r="X1366" s="460">
        <v>0.126</v>
      </c>
      <c r="Y1366" s="461"/>
      <c r="Z1366" s="459">
        <f>IF(V1366&lt;&gt;"",VLOOKUP(V1366,'DON GIA'!$A$1:$D$346,4,0),"")</f>
        <v>2523428</v>
      </c>
      <c r="AA1366" s="459">
        <f t="shared" si="258"/>
        <v>317951.92800000001</v>
      </c>
      <c r="AB1366" s="452"/>
      <c r="AC1366" s="452"/>
      <c r="AD1366" s="452"/>
      <c r="AE1366" s="452"/>
      <c r="AF1366" s="452"/>
      <c r="AG1366" s="453"/>
      <c r="AH1366" s="452"/>
      <c r="AI1366" s="452"/>
      <c r="AJ1366" s="452"/>
      <c r="AK1366" s="459" t="str">
        <f>IF(AH1366&lt;&gt;"",VLOOKUP(AH1366,'DON GIA'!$M$1:$P$9,4,0),"")</f>
        <v/>
      </c>
      <c r="AL1366" s="459" t="str">
        <f t="shared" si="251"/>
        <v/>
      </c>
      <c r="AM1366" s="453"/>
      <c r="AN1366" s="456"/>
      <c r="AO1366" s="449" t="str">
        <f t="shared" si="256"/>
        <v/>
      </c>
      <c r="AP1366" s="456"/>
      <c r="AQ1366" s="462"/>
    </row>
    <row r="1367" spans="1:43" ht="63" outlineLevel="2">
      <c r="A1367" s="455" t="e">
        <f>IF(C1366&lt;&gt;"",$C$8:C1366,A1366)</f>
        <v>#VALUE!</v>
      </c>
      <c r="B1367" s="443" t="str">
        <f>IF(C1367&lt;&gt;"",COUNTA($C$8:C1367),"")</f>
        <v/>
      </c>
      <c r="C1367" s="443"/>
      <c r="D1367" s="452"/>
      <c r="E1367" s="453"/>
      <c r="F1367" s="453"/>
      <c r="G1367" s="453"/>
      <c r="H1367" s="453"/>
      <c r="I1367" s="453"/>
      <c r="J1367" s="453"/>
      <c r="K1367" s="456"/>
      <c r="L1367" s="457"/>
      <c r="M1367" s="458" t="str">
        <f>IF(K1367&lt;&gt;"",VLOOKUP(K1367,'DON GIA'!$S$1:$U$19,3,0),"")</f>
        <v/>
      </c>
      <c r="N1367" s="458" t="str">
        <f>IF(K1367&lt;&gt;"",VLOOKUP(K1367,'DON GIA'!$S$1:$V$19,4,0),"")</f>
        <v/>
      </c>
      <c r="O1367" s="458" t="str">
        <f t="shared" si="249"/>
        <v/>
      </c>
      <c r="P1367" s="458" t="str">
        <f t="shared" si="250"/>
        <v/>
      </c>
      <c r="Q1367" s="452" t="s">
        <v>35</v>
      </c>
      <c r="R1367" s="453"/>
      <c r="S1367" s="453"/>
      <c r="T1367" s="459" t="str">
        <f>IF(Q1367&lt;&gt;"",VLOOKUP(Q1367,'DON GIA'!$H$1:$K$103,4,0),"")</f>
        <v/>
      </c>
      <c r="U1367" s="459" t="str">
        <f t="shared" si="257"/>
        <v/>
      </c>
      <c r="V1367" s="456" t="s">
        <v>1194</v>
      </c>
      <c r="W1367" s="453" t="s">
        <v>27</v>
      </c>
      <c r="X1367" s="460">
        <v>0.84</v>
      </c>
      <c r="Y1367" s="461"/>
      <c r="Z1367" s="459">
        <f>IF(V1367&lt;&gt;"",VLOOKUP(V1367,'DON GIA'!$A$1:$D$346,4,0),"")</f>
        <v>292949</v>
      </c>
      <c r="AA1367" s="459">
        <f t="shared" si="258"/>
        <v>246077.16</v>
      </c>
      <c r="AB1367" s="452"/>
      <c r="AC1367" s="452"/>
      <c r="AD1367" s="452"/>
      <c r="AE1367" s="452"/>
      <c r="AF1367" s="452"/>
      <c r="AG1367" s="453"/>
      <c r="AH1367" s="452"/>
      <c r="AI1367" s="452"/>
      <c r="AJ1367" s="452"/>
      <c r="AK1367" s="459" t="str">
        <f>IF(AH1367&lt;&gt;"",VLOOKUP(AH1367,'DON GIA'!$M$1:$P$9,4,0),"")</f>
        <v/>
      </c>
      <c r="AL1367" s="459" t="str">
        <f t="shared" si="251"/>
        <v/>
      </c>
      <c r="AM1367" s="453"/>
      <c r="AN1367" s="456"/>
      <c r="AO1367" s="449" t="str">
        <f t="shared" si="256"/>
        <v/>
      </c>
      <c r="AP1367" s="456"/>
      <c r="AQ1367" s="462"/>
    </row>
    <row r="1368" spans="1:43" ht="63" outlineLevel="2">
      <c r="A1368" s="455" t="e">
        <f>IF(C1367&lt;&gt;"",$C$8:C1367,A1367)</f>
        <v>#VALUE!</v>
      </c>
      <c r="B1368" s="443" t="str">
        <f>IF(C1368&lt;&gt;"",COUNTA($C$8:C1368),"")</f>
        <v/>
      </c>
      <c r="C1368" s="443"/>
      <c r="D1368" s="452"/>
      <c r="E1368" s="453"/>
      <c r="F1368" s="453"/>
      <c r="G1368" s="453"/>
      <c r="H1368" s="453"/>
      <c r="I1368" s="453"/>
      <c r="J1368" s="453"/>
      <c r="K1368" s="456"/>
      <c r="L1368" s="457"/>
      <c r="M1368" s="458" t="str">
        <f>IF(K1368&lt;&gt;"",VLOOKUP(K1368,'DON GIA'!$S$1:$U$19,3,0),"")</f>
        <v/>
      </c>
      <c r="N1368" s="458" t="str">
        <f>IF(K1368&lt;&gt;"",VLOOKUP(K1368,'DON GIA'!$S$1:$V$19,4,0),"")</f>
        <v/>
      </c>
      <c r="O1368" s="458" t="str">
        <f t="shared" si="249"/>
        <v/>
      </c>
      <c r="P1368" s="458" t="str">
        <f t="shared" si="250"/>
        <v/>
      </c>
      <c r="Q1368" s="452" t="s">
        <v>35</v>
      </c>
      <c r="R1368" s="453"/>
      <c r="S1368" s="453"/>
      <c r="T1368" s="459" t="str">
        <f>IF(Q1368&lt;&gt;"",VLOOKUP(Q1368,'DON GIA'!$H$1:$K$103,4,0),"")</f>
        <v/>
      </c>
      <c r="U1368" s="459" t="str">
        <f t="shared" si="257"/>
        <v/>
      </c>
      <c r="V1368" s="456" t="s">
        <v>1313</v>
      </c>
      <c r="W1368" s="453" t="s">
        <v>27</v>
      </c>
      <c r="X1368" s="460">
        <v>5.13</v>
      </c>
      <c r="Y1368" s="461"/>
      <c r="Z1368" s="459">
        <f>IF(V1368&lt;&gt;"",VLOOKUP(V1368,'DON GIA'!$A$1:$D$346,4,0),"")</f>
        <v>282038</v>
      </c>
      <c r="AA1368" s="459">
        <f t="shared" si="258"/>
        <v>1446854.94</v>
      </c>
      <c r="AB1368" s="452"/>
      <c r="AC1368" s="452"/>
      <c r="AD1368" s="452"/>
      <c r="AE1368" s="452"/>
      <c r="AF1368" s="452"/>
      <c r="AG1368" s="453"/>
      <c r="AH1368" s="452"/>
      <c r="AI1368" s="452"/>
      <c r="AJ1368" s="452"/>
      <c r="AK1368" s="459" t="str">
        <f>IF(AH1368&lt;&gt;"",VLOOKUP(AH1368,'DON GIA'!$M$1:$P$9,4,0),"")</f>
        <v/>
      </c>
      <c r="AL1368" s="459" t="str">
        <f t="shared" si="251"/>
        <v/>
      </c>
      <c r="AM1368" s="453"/>
      <c r="AN1368" s="456"/>
      <c r="AO1368" s="449" t="str">
        <f t="shared" si="256"/>
        <v/>
      </c>
      <c r="AP1368" s="456"/>
      <c r="AQ1368" s="462"/>
    </row>
    <row r="1369" spans="1:43" ht="63" outlineLevel="2">
      <c r="A1369" s="455" t="e">
        <f>IF(C1368&lt;&gt;"",$C$8:C1368,A1368)</f>
        <v>#VALUE!</v>
      </c>
      <c r="B1369" s="443" t="str">
        <f>IF(C1369&lt;&gt;"",COUNTA($C$8:C1369),"")</f>
        <v/>
      </c>
      <c r="C1369" s="443"/>
      <c r="D1369" s="452"/>
      <c r="E1369" s="453"/>
      <c r="F1369" s="453"/>
      <c r="G1369" s="453"/>
      <c r="H1369" s="453"/>
      <c r="I1369" s="453"/>
      <c r="J1369" s="453"/>
      <c r="K1369" s="456"/>
      <c r="L1369" s="457"/>
      <c r="M1369" s="458" t="str">
        <f>IF(K1369&lt;&gt;"",VLOOKUP(K1369,'DON GIA'!$S$1:$U$19,3,0),"")</f>
        <v/>
      </c>
      <c r="N1369" s="458" t="str">
        <f>IF(K1369&lt;&gt;"",VLOOKUP(K1369,'DON GIA'!$S$1:$V$19,4,0),"")</f>
        <v/>
      </c>
      <c r="O1369" s="458" t="str">
        <f t="shared" si="249"/>
        <v/>
      </c>
      <c r="P1369" s="458" t="str">
        <f t="shared" si="250"/>
        <v/>
      </c>
      <c r="Q1369" s="452" t="s">
        <v>35</v>
      </c>
      <c r="R1369" s="453"/>
      <c r="S1369" s="453"/>
      <c r="T1369" s="459" t="str">
        <f>IF(Q1369&lt;&gt;"",VLOOKUP(Q1369,'DON GIA'!$H$1:$K$103,4,0),"")</f>
        <v/>
      </c>
      <c r="U1369" s="459" t="str">
        <f t="shared" si="257"/>
        <v/>
      </c>
      <c r="V1369" s="456" t="s">
        <v>1242</v>
      </c>
      <c r="W1369" s="453" t="s">
        <v>27</v>
      </c>
      <c r="X1369" s="460">
        <v>59.87</v>
      </c>
      <c r="Y1369" s="461"/>
      <c r="Z1369" s="459">
        <f>IF(V1369&lt;&gt;"",VLOOKUP(V1369,'DON GIA'!$A$1:$D$346,4,0),"")</f>
        <v>161275</v>
      </c>
      <c r="AA1369" s="459">
        <f t="shared" si="258"/>
        <v>9655534.25</v>
      </c>
      <c r="AB1369" s="452"/>
      <c r="AC1369" s="452"/>
      <c r="AD1369" s="452"/>
      <c r="AE1369" s="452"/>
      <c r="AF1369" s="452"/>
      <c r="AG1369" s="453"/>
      <c r="AH1369" s="452"/>
      <c r="AI1369" s="452"/>
      <c r="AJ1369" s="452"/>
      <c r="AK1369" s="459" t="str">
        <f>IF(AH1369&lt;&gt;"",VLOOKUP(AH1369,'DON GIA'!$M$1:$P$9,4,0),"")</f>
        <v/>
      </c>
      <c r="AL1369" s="459" t="str">
        <f t="shared" si="251"/>
        <v/>
      </c>
      <c r="AM1369" s="453"/>
      <c r="AN1369" s="456"/>
      <c r="AO1369" s="449" t="str">
        <f t="shared" si="256"/>
        <v/>
      </c>
      <c r="AP1369" s="456"/>
      <c r="AQ1369" s="462"/>
    </row>
    <row r="1370" spans="1:43" ht="31.5" outlineLevel="2">
      <c r="A1370" s="455" t="e">
        <f>IF(C1369&lt;&gt;"",$C$8:C1369,A1369)</f>
        <v>#VALUE!</v>
      </c>
      <c r="B1370" s="443" t="str">
        <f>IF(C1370&lt;&gt;"",COUNTA($C$8:C1370),"")</f>
        <v/>
      </c>
      <c r="C1370" s="443"/>
      <c r="D1370" s="452"/>
      <c r="E1370" s="453"/>
      <c r="F1370" s="453"/>
      <c r="G1370" s="453"/>
      <c r="H1370" s="453"/>
      <c r="I1370" s="453"/>
      <c r="J1370" s="453"/>
      <c r="K1370" s="456"/>
      <c r="L1370" s="457"/>
      <c r="M1370" s="458" t="str">
        <f>IF(K1370&lt;&gt;"",VLOOKUP(K1370,'DON GIA'!$S$1:$U$19,3,0),"")</f>
        <v/>
      </c>
      <c r="N1370" s="458" t="str">
        <f>IF(K1370&lt;&gt;"",VLOOKUP(K1370,'DON GIA'!$S$1:$V$19,4,0),"")</f>
        <v/>
      </c>
      <c r="O1370" s="458" t="str">
        <f t="shared" si="249"/>
        <v/>
      </c>
      <c r="P1370" s="458" t="str">
        <f t="shared" si="250"/>
        <v/>
      </c>
      <c r="Q1370" s="452" t="s">
        <v>35</v>
      </c>
      <c r="R1370" s="453"/>
      <c r="S1370" s="453"/>
      <c r="T1370" s="459" t="str">
        <f>IF(Q1370&lt;&gt;"",VLOOKUP(Q1370,'DON GIA'!$H$1:$K$103,4,0),"")</f>
        <v/>
      </c>
      <c r="U1370" s="459" t="str">
        <f t="shared" si="257"/>
        <v/>
      </c>
      <c r="V1370" s="456" t="s">
        <v>1314</v>
      </c>
      <c r="W1370" s="453" t="s">
        <v>27</v>
      </c>
      <c r="X1370" s="460">
        <v>15.88</v>
      </c>
      <c r="Y1370" s="461"/>
      <c r="Z1370" s="459">
        <f>IF(V1370&lt;&gt;"",VLOOKUP(V1370,'DON GIA'!$A$1:$D$346,4,0),"")</f>
        <v>169828</v>
      </c>
      <c r="AA1370" s="459">
        <f t="shared" si="258"/>
        <v>2696868.64</v>
      </c>
      <c r="AB1370" s="452"/>
      <c r="AC1370" s="452"/>
      <c r="AD1370" s="452"/>
      <c r="AE1370" s="452"/>
      <c r="AF1370" s="452"/>
      <c r="AG1370" s="453"/>
      <c r="AH1370" s="452"/>
      <c r="AI1370" s="452"/>
      <c r="AJ1370" s="452"/>
      <c r="AK1370" s="459" t="str">
        <f>IF(AH1370&lt;&gt;"",VLOOKUP(AH1370,'DON GIA'!$M$1:$P$9,4,0),"")</f>
        <v/>
      </c>
      <c r="AL1370" s="459" t="str">
        <f t="shared" si="251"/>
        <v/>
      </c>
      <c r="AM1370" s="453"/>
      <c r="AN1370" s="456"/>
      <c r="AO1370" s="449" t="str">
        <f t="shared" si="256"/>
        <v/>
      </c>
      <c r="AP1370" s="456"/>
      <c r="AQ1370" s="462"/>
    </row>
    <row r="1371" spans="1:43" ht="94.5" outlineLevel="2">
      <c r="A1371" s="455" t="e">
        <f>IF(C1370&lt;&gt;"",$C$8:C1370,A1370)</f>
        <v>#VALUE!</v>
      </c>
      <c r="B1371" s="443" t="str">
        <f>IF(C1371&lt;&gt;"",COUNTA($C$8:C1371),"")</f>
        <v/>
      </c>
      <c r="C1371" s="443"/>
      <c r="D1371" s="452"/>
      <c r="E1371" s="453"/>
      <c r="F1371" s="453"/>
      <c r="G1371" s="453"/>
      <c r="H1371" s="453"/>
      <c r="I1371" s="453"/>
      <c r="J1371" s="453"/>
      <c r="K1371" s="456"/>
      <c r="L1371" s="457"/>
      <c r="M1371" s="458" t="str">
        <f>IF(K1371&lt;&gt;"",VLOOKUP(K1371,'DON GIA'!$S$1:$U$19,3,0),"")</f>
        <v/>
      </c>
      <c r="N1371" s="458" t="str">
        <f>IF(K1371&lt;&gt;"",VLOOKUP(K1371,'DON GIA'!$S$1:$V$19,4,0),"")</f>
        <v/>
      </c>
      <c r="O1371" s="458" t="str">
        <f t="shared" si="249"/>
        <v/>
      </c>
      <c r="P1371" s="458" t="str">
        <f t="shared" si="250"/>
        <v/>
      </c>
      <c r="Q1371" s="452" t="s">
        <v>35</v>
      </c>
      <c r="R1371" s="453"/>
      <c r="S1371" s="453"/>
      <c r="T1371" s="459" t="str">
        <f>IF(Q1371&lt;&gt;"",VLOOKUP(Q1371,'DON GIA'!$H$1:$K$103,4,0),"")</f>
        <v/>
      </c>
      <c r="U1371" s="459" t="str">
        <f t="shared" si="257"/>
        <v/>
      </c>
      <c r="V1371" s="456" t="s">
        <v>1049</v>
      </c>
      <c r="W1371" s="453" t="s">
        <v>42</v>
      </c>
      <c r="X1371" s="460">
        <v>1</v>
      </c>
      <c r="Y1371" s="461"/>
      <c r="Z1371" s="459">
        <f>IF(V1371&lt;&gt;"",VLOOKUP(V1371,'DON GIA'!$A$1:$D$346,4,0),"")</f>
        <v>3793079</v>
      </c>
      <c r="AA1371" s="459">
        <f t="shared" si="258"/>
        <v>3793079</v>
      </c>
      <c r="AB1371" s="452"/>
      <c r="AC1371" s="452"/>
      <c r="AD1371" s="452"/>
      <c r="AE1371" s="452"/>
      <c r="AF1371" s="452"/>
      <c r="AG1371" s="453"/>
      <c r="AH1371" s="452"/>
      <c r="AI1371" s="452"/>
      <c r="AJ1371" s="452"/>
      <c r="AK1371" s="459" t="str">
        <f>IF(AH1371&lt;&gt;"",VLOOKUP(AH1371,'DON GIA'!$M$1:$P$9,4,0),"")</f>
        <v/>
      </c>
      <c r="AL1371" s="459" t="str">
        <f t="shared" si="251"/>
        <v/>
      </c>
      <c r="AM1371" s="453"/>
      <c r="AN1371" s="456"/>
      <c r="AO1371" s="449" t="str">
        <f t="shared" si="256"/>
        <v/>
      </c>
      <c r="AP1371" s="456"/>
      <c r="AQ1371" s="462"/>
    </row>
    <row r="1372" spans="1:43" ht="31.5" outlineLevel="2">
      <c r="A1372" s="455" t="e">
        <f>IF(C1371&lt;&gt;"",$C$8:C1371,A1371)</f>
        <v>#VALUE!</v>
      </c>
      <c r="B1372" s="527" t="str">
        <f>IF(C1371&lt;&gt;"",COUNTA($C$8:C1371)+392,"")</f>
        <v/>
      </c>
      <c r="C1372" s="527"/>
      <c r="D1372" s="528"/>
      <c r="E1372" s="529"/>
      <c r="F1372" s="529"/>
      <c r="G1372" s="529"/>
      <c r="H1372" s="529"/>
      <c r="I1372" s="529"/>
      <c r="J1372" s="529"/>
      <c r="K1372" s="528"/>
      <c r="L1372" s="530"/>
      <c r="M1372" s="531" t="str">
        <f>IF(K1372&lt;&gt;"",VLOOKUP(K1372,'DON GIA'!$S$1:$U$19,3,0),"")</f>
        <v/>
      </c>
      <c r="N1372" s="531" t="str">
        <f>IF(K1372&lt;&gt;"",VLOOKUP(K1372,'DON GIA'!$S$1:$V$19,4,0),"")</f>
        <v/>
      </c>
      <c r="O1372" s="531" t="str">
        <f t="shared" si="249"/>
        <v/>
      </c>
      <c r="P1372" s="531" t="str">
        <f t="shared" si="250"/>
        <v/>
      </c>
      <c r="Q1372" s="532" t="s">
        <v>35</v>
      </c>
      <c r="R1372" s="529"/>
      <c r="S1372" s="529"/>
      <c r="T1372" s="533" t="str">
        <f>IF(Q1372&lt;&gt;"",VLOOKUP(Q1372,'DON GIA'!$H$1:$K$103,4,0),"")</f>
        <v/>
      </c>
      <c r="U1372" s="533" t="str">
        <f t="shared" si="257"/>
        <v/>
      </c>
      <c r="V1372" s="528" t="s">
        <v>35</v>
      </c>
      <c r="W1372" s="529"/>
      <c r="X1372" s="534"/>
      <c r="Y1372" s="535"/>
      <c r="Z1372" s="533" t="str">
        <f>IF(V1372&lt;&gt;"",VLOOKUP(V1372,'DON GIA'!$A$1:$D$346,4,0),"")</f>
        <v/>
      </c>
      <c r="AA1372" s="533" t="str">
        <f t="shared" si="258"/>
        <v/>
      </c>
      <c r="AB1372" s="532"/>
      <c r="AC1372" s="532"/>
      <c r="AD1372" s="532"/>
      <c r="AE1372" s="532"/>
      <c r="AF1372" s="532"/>
      <c r="AG1372" s="529"/>
      <c r="AH1372" s="532"/>
      <c r="AI1372" s="532"/>
      <c r="AJ1372" s="532"/>
      <c r="AK1372" s="533" t="str">
        <f>IF(AH1372&lt;&gt;"",VLOOKUP(AH1372,'DON GIA'!$M$1:$P$9,4,0),"")</f>
        <v/>
      </c>
      <c r="AL1372" s="533" t="str">
        <f t="shared" si="251"/>
        <v/>
      </c>
      <c r="AM1372" s="529"/>
      <c r="AN1372" s="528"/>
      <c r="AO1372" s="536" t="str">
        <f t="shared" si="256"/>
        <v/>
      </c>
      <c r="AP1372" s="528"/>
      <c r="AQ1372" s="462"/>
    </row>
    <row r="1373" spans="1:43" ht="31.5">
      <c r="A1373" s="455"/>
      <c r="B1373" s="537"/>
      <c r="C1373" s="537"/>
      <c r="D1373" s="462"/>
      <c r="E1373" s="455"/>
      <c r="F1373" s="455"/>
      <c r="G1373" s="455"/>
      <c r="H1373" s="455"/>
      <c r="I1373" s="455"/>
      <c r="J1373" s="455"/>
      <c r="K1373" s="462"/>
      <c r="L1373" s="538"/>
      <c r="M1373" s="539"/>
      <c r="N1373" s="539"/>
      <c r="O1373" s="539"/>
      <c r="P1373" s="539"/>
      <c r="Q1373" s="540" t="s">
        <v>35</v>
      </c>
      <c r="R1373" s="541"/>
      <c r="S1373" s="541"/>
      <c r="T1373" s="542"/>
      <c r="U1373" s="542"/>
      <c r="V1373" s="462"/>
      <c r="W1373" s="462"/>
      <c r="X1373" s="543"/>
      <c r="Y1373" s="462"/>
      <c r="Z1373" s="542"/>
      <c r="AA1373" s="542"/>
      <c r="AB1373" s="462"/>
      <c r="AC1373" s="462"/>
      <c r="AD1373" s="462"/>
      <c r="AE1373" s="462"/>
      <c r="AF1373" s="462"/>
      <c r="AG1373" s="462"/>
      <c r="AH1373" s="462"/>
      <c r="AI1373" s="462"/>
      <c r="AJ1373" s="462"/>
      <c r="AK1373" s="544" t="str">
        <f>IF(AH1373&lt;&gt;"",VLOOKUP(AH1373,'DON GIA'!$M$1:$P$9,4,0),"")</f>
        <v/>
      </c>
      <c r="AL1373" s="542"/>
      <c r="AM1373" s="462"/>
      <c r="AN1373" s="462"/>
      <c r="AO1373" s="545"/>
      <c r="AP1373" s="462"/>
      <c r="AQ1373" s="462"/>
    </row>
  </sheetData>
  <autoFilter ref="B6:AP1373"/>
  <pageMargins left="0.196850393700787" right="0.196850393700787" top="0.27559055118110198" bottom="0.23622047244094499" header="0.196850393700787" footer="0.196850393700787"/>
  <pageSetup paperSize="8" scale="25" orientation="landscape" r:id="rId1"/>
  <headerFooter>
    <oddFooter>&amp;C&amp;"Times New Roman,Regular"&amp;22Trang &amp;P</oddFooter>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outlinePr summaryBelow="0"/>
  </sheetPr>
  <dimension ref="A1:AR1382"/>
  <sheetViews>
    <sheetView topLeftCell="B1" zoomScale="55" zoomScaleNormal="55" zoomScaleSheetLayoutView="40" workbookViewId="0">
      <pane xSplit="4" ySplit="6" topLeftCell="AB29" activePane="bottomRight" state="frozen"/>
      <selection activeCell="E11" sqref="D11:E11"/>
      <selection pane="topRight" activeCell="E11" sqref="D11:E11"/>
      <selection pane="bottomLeft" activeCell="E11" sqref="D11:E11"/>
      <selection pane="bottomRight" activeCell="AB42" sqref="AB42"/>
    </sheetView>
  </sheetViews>
  <sheetFormatPr defaultColWidth="9.125" defaultRowHeight="18.75" outlineLevelRow="2"/>
  <cols>
    <col min="1" max="1" width="0" style="72" hidden="1" customWidth="1"/>
    <col min="2" max="2" width="9.125" style="575"/>
    <col min="3" max="3" width="6.625" style="78" customWidth="1"/>
    <col min="4" max="4" width="7.25" style="78" customWidth="1"/>
    <col min="5" max="5" width="32" style="77" customWidth="1"/>
    <col min="6" max="6" width="12" style="72" customWidth="1"/>
    <col min="7" max="7" width="9.125" style="72" hidden="1" customWidth="1"/>
    <col min="8" max="8" width="13.125" style="72" customWidth="1"/>
    <col min="9" max="9" width="6.875" style="72" customWidth="1"/>
    <col min="10" max="10" width="8.125" style="72" customWidth="1"/>
    <col min="11" max="11" width="9.5" style="72" customWidth="1"/>
    <col min="12" max="12" width="39.875" style="77" customWidth="1"/>
    <col min="13" max="13" width="21.5" style="81" customWidth="1"/>
    <col min="14" max="14" width="24.25" style="74" customWidth="1"/>
    <col min="15" max="15" width="24.125" style="74" customWidth="1"/>
    <col min="16" max="17" width="34.375" style="74" bestFit="1" customWidth="1"/>
    <col min="18" max="18" width="27.5" style="73" customWidth="1"/>
    <col min="19" max="19" width="17.375" style="82" bestFit="1" customWidth="1"/>
    <col min="20" max="20" width="15.625" style="82" customWidth="1"/>
    <col min="21" max="21" width="22.625" style="401" bestFit="1" customWidth="1"/>
    <col min="22" max="22" width="27.875" style="401" bestFit="1" customWidth="1"/>
    <col min="23" max="23" width="32.5" style="77" customWidth="1"/>
    <col min="24" max="24" width="11.125" style="77" customWidth="1"/>
    <col min="25" max="25" width="26.25" style="83" customWidth="1"/>
    <col min="26" max="26" width="19" style="77" customWidth="1"/>
    <col min="27" max="27" width="24" style="401" customWidth="1"/>
    <col min="28" max="28" width="34.375" style="401" bestFit="1" customWidth="1"/>
    <col min="29" max="29" width="9.125" style="77" hidden="1" customWidth="1"/>
    <col min="30" max="30" width="9.375" style="77" hidden="1" customWidth="1"/>
    <col min="31" max="31" width="10" style="77" hidden="1" customWidth="1"/>
    <col min="32" max="32" width="11.5" style="77" hidden="1" customWidth="1"/>
    <col min="33" max="33" width="8.5" style="77" hidden="1" customWidth="1"/>
    <col min="34" max="34" width="9.625" style="77" hidden="1" customWidth="1"/>
    <col min="35" max="35" width="23.5" style="77" customWidth="1"/>
    <col min="36" max="36" width="12.25" style="77" customWidth="1"/>
    <col min="37" max="37" width="14.75" style="77" customWidth="1"/>
    <col min="38" max="38" width="24.875" style="401" customWidth="1"/>
    <col min="39" max="39" width="31.75" style="401" bestFit="1" customWidth="1"/>
    <col min="40" max="40" width="22.875" style="77" bestFit="1" customWidth="1"/>
    <col min="41" max="41" width="16.5" style="77" customWidth="1"/>
    <col min="42" max="42" width="34.5" style="402" bestFit="1" customWidth="1"/>
    <col min="43" max="43" width="53" style="77" customWidth="1"/>
    <col min="44" max="44" width="39.5" style="77" customWidth="1"/>
    <col min="45" max="16384" width="9.125" style="72"/>
  </cols>
  <sheetData>
    <row r="1" spans="1:44" s="403" customFormat="1" ht="38.25">
      <c r="B1" s="574"/>
      <c r="C1" s="404" t="s">
        <v>1739</v>
      </c>
      <c r="D1" s="405"/>
      <c r="E1" s="405"/>
      <c r="F1" s="405"/>
      <c r="G1" s="405"/>
      <c r="H1" s="405"/>
      <c r="I1" s="405"/>
      <c r="J1" s="405"/>
      <c r="K1" s="405"/>
      <c r="L1" s="405"/>
      <c r="M1" s="405"/>
      <c r="N1" s="405"/>
      <c r="O1" s="405"/>
      <c r="P1" s="405"/>
      <c r="Q1" s="405"/>
      <c r="R1" s="405"/>
      <c r="S1" s="405"/>
      <c r="T1" s="405"/>
      <c r="U1" s="405"/>
      <c r="V1" s="405"/>
      <c r="W1" s="405"/>
      <c r="X1" s="405"/>
      <c r="Y1" s="405"/>
      <c r="Z1" s="405"/>
      <c r="AA1" s="405"/>
      <c r="AB1" s="405"/>
      <c r="AC1" s="406"/>
      <c r="AD1" s="406"/>
      <c r="AE1" s="405"/>
      <c r="AF1" s="405"/>
      <c r="AG1" s="405"/>
      <c r="AH1" s="405"/>
      <c r="AI1" s="405"/>
      <c r="AJ1" s="405"/>
      <c r="AK1" s="405"/>
      <c r="AL1" s="405"/>
      <c r="AM1" s="405"/>
      <c r="AN1" s="407"/>
      <c r="AO1" s="408"/>
      <c r="AP1" s="405"/>
      <c r="AQ1" s="546"/>
      <c r="AR1" s="569"/>
    </row>
    <row r="2" spans="1:44" s="403" customFormat="1" ht="38.25">
      <c r="B2" s="574"/>
      <c r="C2" s="404" t="s">
        <v>1</v>
      </c>
      <c r="D2" s="405"/>
      <c r="E2" s="405"/>
      <c r="F2" s="405"/>
      <c r="G2" s="405"/>
      <c r="H2" s="405"/>
      <c r="I2" s="405"/>
      <c r="J2" s="405"/>
      <c r="K2" s="405"/>
      <c r="L2" s="405"/>
      <c r="M2" s="405"/>
      <c r="N2" s="405"/>
      <c r="O2" s="405"/>
      <c r="P2" s="405"/>
      <c r="Q2" s="405"/>
      <c r="R2" s="405"/>
      <c r="S2" s="405"/>
      <c r="T2" s="405"/>
      <c r="U2" s="405"/>
      <c r="V2" s="405"/>
      <c r="W2" s="405"/>
      <c r="X2" s="405"/>
      <c r="Y2" s="405"/>
      <c r="Z2" s="405"/>
      <c r="AA2" s="405"/>
      <c r="AB2" s="405"/>
      <c r="AC2" s="406"/>
      <c r="AD2" s="406"/>
      <c r="AE2" s="405"/>
      <c r="AF2" s="405"/>
      <c r="AG2" s="405"/>
      <c r="AH2" s="405"/>
      <c r="AI2" s="405"/>
      <c r="AJ2" s="405"/>
      <c r="AK2" s="405"/>
      <c r="AL2" s="405"/>
      <c r="AM2" s="405"/>
      <c r="AN2" s="407"/>
      <c r="AO2" s="408"/>
      <c r="AP2" s="405"/>
      <c r="AQ2" s="546"/>
      <c r="AR2" s="569"/>
    </row>
    <row r="3" spans="1:44" s="403" customFormat="1" ht="38.25">
      <c r="B3" s="574"/>
      <c r="C3" s="409" t="s">
        <v>1740</v>
      </c>
      <c r="D3" s="405"/>
      <c r="E3" s="405"/>
      <c r="F3" s="405"/>
      <c r="G3" s="405"/>
      <c r="H3" s="405"/>
      <c r="I3" s="405"/>
      <c r="J3" s="405"/>
      <c r="K3" s="405"/>
      <c r="L3" s="405"/>
      <c r="M3" s="405"/>
      <c r="N3" s="405"/>
      <c r="O3" s="405"/>
      <c r="P3" s="405"/>
      <c r="Q3" s="405"/>
      <c r="R3" s="405"/>
      <c r="S3" s="405"/>
      <c r="T3" s="405"/>
      <c r="U3" s="405"/>
      <c r="V3" s="405"/>
      <c r="W3" s="405"/>
      <c r="X3" s="405"/>
      <c r="Y3" s="405"/>
      <c r="Z3" s="405"/>
      <c r="AA3" s="405"/>
      <c r="AB3" s="405"/>
      <c r="AC3" s="406"/>
      <c r="AD3" s="406"/>
      <c r="AE3" s="405"/>
      <c r="AF3" s="405"/>
      <c r="AG3" s="405"/>
      <c r="AH3" s="405"/>
      <c r="AI3" s="405"/>
      <c r="AJ3" s="405"/>
      <c r="AK3" s="405"/>
      <c r="AL3" s="405"/>
      <c r="AM3" s="405"/>
      <c r="AN3" s="407"/>
      <c r="AO3" s="408"/>
      <c r="AP3" s="405"/>
      <c r="AQ3" s="546"/>
      <c r="AR3" s="569"/>
    </row>
    <row r="4" spans="1:44">
      <c r="I4" s="79"/>
    </row>
    <row r="5" spans="1:44" s="84" customFormat="1">
      <c r="B5" s="576"/>
      <c r="C5" s="85" t="s">
        <v>2</v>
      </c>
      <c r="D5" s="85" t="s">
        <v>2</v>
      </c>
      <c r="E5" s="86"/>
      <c r="F5" s="87" t="s">
        <v>2</v>
      </c>
      <c r="G5" s="87" t="s">
        <v>2</v>
      </c>
      <c r="H5" s="87" t="s">
        <v>769</v>
      </c>
      <c r="I5" s="87" t="s">
        <v>2</v>
      </c>
      <c r="J5" s="87" t="s">
        <v>2</v>
      </c>
      <c r="K5" s="87" t="s">
        <v>2</v>
      </c>
      <c r="L5" s="547" t="s">
        <v>5</v>
      </c>
      <c r="M5" s="394"/>
      <c r="N5" s="395"/>
      <c r="O5" s="395"/>
      <c r="P5" s="395"/>
      <c r="Q5" s="395"/>
      <c r="R5" s="396" t="s">
        <v>1691</v>
      </c>
      <c r="S5" s="396"/>
      <c r="T5" s="396"/>
      <c r="U5" s="395"/>
      <c r="V5" s="395"/>
      <c r="W5" s="393" t="s">
        <v>1734</v>
      </c>
      <c r="X5" s="393"/>
      <c r="Y5" s="397"/>
      <c r="Z5" s="393"/>
      <c r="AA5" s="395"/>
      <c r="AB5" s="395"/>
      <c r="AC5" s="88"/>
      <c r="AD5" s="88"/>
      <c r="AE5" s="88"/>
      <c r="AF5" s="88"/>
      <c r="AG5" s="88"/>
      <c r="AH5" s="88"/>
      <c r="AI5" s="393" t="s">
        <v>399</v>
      </c>
      <c r="AJ5" s="393"/>
      <c r="AK5" s="393"/>
      <c r="AL5" s="395"/>
      <c r="AM5" s="395"/>
      <c r="AN5" s="393" t="s">
        <v>403</v>
      </c>
      <c r="AO5" s="393"/>
      <c r="AP5" s="398" t="s">
        <v>405</v>
      </c>
      <c r="AQ5" s="399"/>
      <c r="AR5" s="90"/>
    </row>
    <row r="6" spans="1:44" s="84" customFormat="1" ht="37.5">
      <c r="A6" s="84" t="s">
        <v>768</v>
      </c>
      <c r="B6" s="576"/>
      <c r="C6" s="91" t="s">
        <v>6</v>
      </c>
      <c r="D6" s="91" t="s">
        <v>1738</v>
      </c>
      <c r="E6" s="92" t="s">
        <v>7</v>
      </c>
      <c r="F6" s="93" t="s">
        <v>8</v>
      </c>
      <c r="G6" s="93" t="s">
        <v>9</v>
      </c>
      <c r="H6" s="92" t="s">
        <v>1733</v>
      </c>
      <c r="I6" s="92" t="s">
        <v>1735</v>
      </c>
      <c r="J6" s="92" t="s">
        <v>1736</v>
      </c>
      <c r="K6" s="93" t="s">
        <v>1737</v>
      </c>
      <c r="L6" s="92" t="s">
        <v>13</v>
      </c>
      <c r="M6" s="94" t="s">
        <v>14</v>
      </c>
      <c r="N6" s="95" t="s">
        <v>570</v>
      </c>
      <c r="O6" s="95" t="s">
        <v>573</v>
      </c>
      <c r="P6" s="95" t="s">
        <v>571</v>
      </c>
      <c r="Q6" s="95" t="s">
        <v>572</v>
      </c>
      <c r="R6" s="92" t="s">
        <v>15</v>
      </c>
      <c r="S6" s="92" t="s">
        <v>16</v>
      </c>
      <c r="T6" s="92" t="s">
        <v>17</v>
      </c>
      <c r="U6" s="548" t="s">
        <v>401</v>
      </c>
      <c r="V6" s="548" t="s">
        <v>402</v>
      </c>
      <c r="W6" s="92" t="s">
        <v>18</v>
      </c>
      <c r="X6" s="92" t="s">
        <v>16</v>
      </c>
      <c r="Y6" s="97" t="s">
        <v>19</v>
      </c>
      <c r="Z6" s="98" t="s">
        <v>20</v>
      </c>
      <c r="AA6" s="95" t="s">
        <v>401</v>
      </c>
      <c r="AB6" s="95" t="s">
        <v>402</v>
      </c>
      <c r="AC6" s="92" t="s">
        <v>21</v>
      </c>
      <c r="AD6" s="92" t="s">
        <v>22</v>
      </c>
      <c r="AE6" s="92" t="s">
        <v>23</v>
      </c>
      <c r="AF6" s="92" t="s">
        <v>24</v>
      </c>
      <c r="AG6" s="92" t="s">
        <v>25</v>
      </c>
      <c r="AH6" s="93" t="s">
        <v>26</v>
      </c>
      <c r="AI6" s="87" t="s">
        <v>400</v>
      </c>
      <c r="AJ6" s="86" t="s">
        <v>16</v>
      </c>
      <c r="AK6" s="86" t="s">
        <v>17</v>
      </c>
      <c r="AL6" s="398" t="s">
        <v>401</v>
      </c>
      <c r="AM6" s="398" t="s">
        <v>402</v>
      </c>
      <c r="AN6" s="87" t="s">
        <v>400</v>
      </c>
      <c r="AO6" s="86" t="s">
        <v>404</v>
      </c>
      <c r="AP6" s="549" t="s">
        <v>406</v>
      </c>
      <c r="AQ6" s="92" t="s">
        <v>345</v>
      </c>
      <c r="AR6" s="90"/>
    </row>
    <row r="7" spans="1:44" s="84" customFormat="1">
      <c r="A7" s="84" t="s">
        <v>861</v>
      </c>
      <c r="B7" s="576"/>
      <c r="C7" s="550"/>
      <c r="D7" s="550"/>
      <c r="E7" s="100" t="s">
        <v>862</v>
      </c>
      <c r="F7" s="161"/>
      <c r="G7" s="161"/>
      <c r="H7" s="161"/>
      <c r="I7" s="161"/>
      <c r="J7" s="161"/>
      <c r="K7" s="161"/>
      <c r="L7" s="196"/>
      <c r="M7" s="195">
        <f>SUBTOTAL(9,M9:M1381)</f>
        <v>21288.820000000007</v>
      </c>
      <c r="N7" s="168"/>
      <c r="O7" s="168"/>
      <c r="P7" s="168">
        <f>SUBTOTAL(9,P9:P1381)</f>
        <v>39567327460</v>
      </c>
      <c r="Q7" s="168">
        <f>SUBTOTAL(9,Q9:Q1381)</f>
        <v>11451758940</v>
      </c>
      <c r="R7" s="100"/>
      <c r="S7" s="161"/>
      <c r="T7" s="161">
        <f>SUBTOTAL(9,T9:T1381)</f>
        <v>750</v>
      </c>
      <c r="U7" s="551"/>
      <c r="V7" s="551">
        <f>SUBTOTAL(9,V8:V1381)</f>
        <v>236569800</v>
      </c>
      <c r="W7" s="196"/>
      <c r="X7" s="161"/>
      <c r="Y7" s="197">
        <f>SUBTOTAL(9,Y9:Y1381)</f>
        <v>22999.654999999988</v>
      </c>
      <c r="Z7" s="198">
        <f>SUBTOTAL(9,Z9:Z1381)</f>
        <v>715.10099999999977</v>
      </c>
      <c r="AA7" s="551"/>
      <c r="AB7" s="551">
        <f>SUBTOTAL(9,AB9:AB1381)</f>
        <v>39669335829.466057</v>
      </c>
      <c r="AC7" s="100"/>
      <c r="AD7" s="100"/>
      <c r="AE7" s="100"/>
      <c r="AF7" s="100"/>
      <c r="AG7" s="100"/>
      <c r="AH7" s="161"/>
      <c r="AI7" s="161"/>
      <c r="AJ7" s="161"/>
      <c r="AK7" s="161">
        <f>SUBTOTAL(9,AK9:AK1381)</f>
        <v>117</v>
      </c>
      <c r="AL7" s="551"/>
      <c r="AM7" s="551">
        <f>SUBTOTAL(9,AM9:AM1381)</f>
        <v>1345010820</v>
      </c>
      <c r="AN7" s="161"/>
      <c r="AO7" s="161">
        <f>SUBTOTAL(9,AO9:AO1381)</f>
        <v>33</v>
      </c>
      <c r="AP7" s="551">
        <f>SUBTOTAL(9,AP8:AP1381)</f>
        <v>92270002849.466003</v>
      </c>
      <c r="AQ7" s="101"/>
      <c r="AR7" s="90"/>
    </row>
    <row r="8" spans="1:44" outlineLevel="1">
      <c r="A8" s="84" t="s">
        <v>860</v>
      </c>
      <c r="B8" s="576">
        <v>28</v>
      </c>
      <c r="C8" s="552">
        <f>IF(D8&lt;&gt;"",COUNTA($D$8:D8),"")</f>
        <v>1</v>
      </c>
      <c r="D8" s="552">
        <v>393</v>
      </c>
      <c r="E8" s="61" t="s">
        <v>54</v>
      </c>
      <c r="F8" s="162"/>
      <c r="G8" s="162"/>
      <c r="H8" s="162"/>
      <c r="I8" s="162"/>
      <c r="J8" s="162"/>
      <c r="K8" s="162"/>
      <c r="L8" s="129"/>
      <c r="M8" s="167">
        <f>SUBTOTAL(9,M9:M20)</f>
        <v>1170.7</v>
      </c>
      <c r="N8" s="199"/>
      <c r="O8" s="199"/>
      <c r="P8" s="199">
        <f>SUBTOTAL(9,P9:P20)</f>
        <v>1973878500</v>
      </c>
      <c r="Q8" s="199">
        <f>SUBTOTAL(9,Q9:Q20)</f>
        <v>1580445000</v>
      </c>
      <c r="R8" s="61"/>
      <c r="S8" s="162"/>
      <c r="T8" s="162">
        <f>SUBTOTAL(9,T9:T20)</f>
        <v>39</v>
      </c>
      <c r="U8" s="553"/>
      <c r="V8" s="553">
        <f>SUBTOTAL(9,V9:V20)</f>
        <v>22651000</v>
      </c>
      <c r="W8" s="129"/>
      <c r="X8" s="162"/>
      <c r="Y8" s="169">
        <f>SUBTOTAL(9,Y9:Y20)</f>
        <v>167.04</v>
      </c>
      <c r="Z8" s="170">
        <f>SUBTOTAL(9,Z9:Z20)</f>
        <v>86.34</v>
      </c>
      <c r="AA8" s="553"/>
      <c r="AB8" s="553">
        <f>SUBTOTAL(9,AB9:AB20)</f>
        <v>126866520.03</v>
      </c>
      <c r="AC8" s="71"/>
      <c r="AD8" s="71"/>
      <c r="AE8" s="71"/>
      <c r="AF8" s="71"/>
      <c r="AG8" s="71"/>
      <c r="AH8" s="103"/>
      <c r="AI8" s="71"/>
      <c r="AJ8" s="162"/>
      <c r="AK8" s="162">
        <f>SUBTOTAL(9,AK9:AK20)</f>
        <v>6</v>
      </c>
      <c r="AL8" s="553"/>
      <c r="AM8" s="553">
        <f>SUBTOTAL(9,AM9:AM20)</f>
        <v>9671940</v>
      </c>
      <c r="AN8" s="162"/>
      <c r="AO8" s="162">
        <f>SUBTOTAL(9,AO9:AO20)</f>
        <v>0</v>
      </c>
      <c r="AP8" s="553">
        <f t="shared" ref="AP8:AP71" si="0">IF(D8&lt;&gt;"",P8+Q8+V8+AB8+AM8,"")</f>
        <v>3713512960.0300002</v>
      </c>
      <c r="AQ8" s="111"/>
      <c r="AR8" s="90"/>
    </row>
    <row r="9" spans="1:44" ht="56.25" outlineLevel="2">
      <c r="A9" s="72">
        <f>IF(D8&lt;&gt;"",$D$8:D8,A6)</f>
        <v>393</v>
      </c>
      <c r="C9" s="552" t="str">
        <f>IF(D9&lt;&gt;"",COUNTA($D$8:D9),"")</f>
        <v/>
      </c>
      <c r="D9" s="552"/>
      <c r="E9" s="71" t="s">
        <v>56</v>
      </c>
      <c r="F9" s="103">
        <v>6</v>
      </c>
      <c r="G9" s="103"/>
      <c r="H9" s="103">
        <v>65</v>
      </c>
      <c r="I9" s="103">
        <v>80</v>
      </c>
      <c r="J9" s="103">
        <v>251</v>
      </c>
      <c r="K9" s="103" t="s">
        <v>55</v>
      </c>
      <c r="L9" s="107" t="s">
        <v>974</v>
      </c>
      <c r="M9" s="105">
        <v>1153.5</v>
      </c>
      <c r="N9" s="106">
        <f>IF(L9&lt;&gt;"",VLOOKUP(L9,'DON GIA'!$S$1:$U$19,3,0),"")</f>
        <v>1679000</v>
      </c>
      <c r="O9" s="106">
        <f>IF(L9&lt;&gt;"",VLOOKUP(L9,'DON GIA'!$S$1:$V$19,4,0),"")</f>
        <v>1350000</v>
      </c>
      <c r="P9" s="106">
        <f>IF(L9&lt;&gt;"",M9*N9,"")</f>
        <v>1936726500</v>
      </c>
      <c r="Q9" s="106">
        <f>IF(L9&lt;&gt;"",M9*O9,"")</f>
        <v>1557225000</v>
      </c>
      <c r="R9" s="71" t="s">
        <v>48</v>
      </c>
      <c r="S9" s="103" t="s">
        <v>44</v>
      </c>
      <c r="T9" s="103">
        <v>1</v>
      </c>
      <c r="U9" s="554">
        <f>IF(R9&lt;&gt;"",VLOOKUP(R9,'DON GIA'!$H$1:$K$103,4,0),"")</f>
        <v>1708000</v>
      </c>
      <c r="V9" s="554">
        <f>IF(R9&lt;&gt;"",IF(ISNUMBER(U9),T9*U9,""),"")</f>
        <v>1708000</v>
      </c>
      <c r="W9" s="107" t="s">
        <v>999</v>
      </c>
      <c r="X9" s="103" t="s">
        <v>27</v>
      </c>
      <c r="Y9" s="108">
        <v>16.149999999999999</v>
      </c>
      <c r="Z9" s="109"/>
      <c r="AA9" s="554">
        <f>IF(W9&lt;&gt;"",VLOOKUP(W9,'DON GIA'!$A$1:$D$346,4,0),"")</f>
        <v>802027</v>
      </c>
      <c r="AB9" s="554">
        <f t="shared" ref="AB9:AB20" si="1">IF(W9&lt;&gt;"",IF(ISNUMBER(AA9),Y9*AA9,""),"")</f>
        <v>12952736.049999999</v>
      </c>
      <c r="AC9" s="71"/>
      <c r="AD9" s="71"/>
      <c r="AE9" s="71"/>
      <c r="AF9" s="71"/>
      <c r="AG9" s="71"/>
      <c r="AH9" s="103"/>
      <c r="AI9" s="71" t="s">
        <v>563</v>
      </c>
      <c r="AJ9" s="103" t="s">
        <v>409</v>
      </c>
      <c r="AK9" s="103">
        <v>6</v>
      </c>
      <c r="AL9" s="554">
        <f>IF(AI9&lt;&gt;"",VLOOKUP(AI9,'DON GIA'!$M$1:$P$9,4,0),"")</f>
        <v>1611990</v>
      </c>
      <c r="AM9" s="554">
        <f>IF(AI9&lt;&gt;"",AK9*AL9,"")</f>
        <v>9671940</v>
      </c>
      <c r="AN9" s="103"/>
      <c r="AO9" s="103"/>
      <c r="AP9" s="553" t="str">
        <f t="shared" si="0"/>
        <v/>
      </c>
      <c r="AQ9" s="111" t="s">
        <v>607</v>
      </c>
      <c r="AR9" s="77" t="s">
        <v>1912</v>
      </c>
    </row>
    <row r="10" spans="1:44" ht="112.5" outlineLevel="2">
      <c r="A10" s="72">
        <f>IF(D9&lt;&gt;"",$D$8:D9,A9)</f>
        <v>393</v>
      </c>
      <c r="C10" s="552" t="str">
        <f>IF(D10&lt;&gt;"",COUNTA($D$8:D10),"")</f>
        <v/>
      </c>
      <c r="D10" s="552"/>
      <c r="E10" s="71" t="s">
        <v>39</v>
      </c>
      <c r="F10" s="103"/>
      <c r="G10" s="103"/>
      <c r="H10" s="103">
        <v>66</v>
      </c>
      <c r="I10" s="103">
        <v>80</v>
      </c>
      <c r="J10" s="103">
        <v>251</v>
      </c>
      <c r="K10" s="103" t="s">
        <v>55</v>
      </c>
      <c r="L10" s="107" t="s">
        <v>966</v>
      </c>
      <c r="M10" s="105">
        <v>17.2</v>
      </c>
      <c r="N10" s="106">
        <f>IF(L10&lt;&gt;"",VLOOKUP(L10,'DON GIA'!$S$1:$U$19,3,0),"")</f>
        <v>2160000</v>
      </c>
      <c r="O10" s="106">
        <f>IF(L10&lt;&gt;"",VLOOKUP(L10,'DON GIA'!$S$1:$V$19,4,0),"")</f>
        <v>1350000</v>
      </c>
      <c r="P10" s="106">
        <f t="shared" ref="P10:P77" si="2">IF(L10&lt;&gt;"",M10*N10,"")</f>
        <v>37152000</v>
      </c>
      <c r="Q10" s="106">
        <f t="shared" ref="Q10:Q77" si="3">IF(L10&lt;&gt;"",M10*O10,"")</f>
        <v>23220000</v>
      </c>
      <c r="R10" s="71" t="s">
        <v>57</v>
      </c>
      <c r="S10" s="103" t="s">
        <v>44</v>
      </c>
      <c r="T10" s="103">
        <v>3</v>
      </c>
      <c r="U10" s="554">
        <f>IF(R10&lt;&gt;"",VLOOKUP(R10,'DON GIA'!$H$1:$K$103,4,0),"")</f>
        <v>1122000</v>
      </c>
      <c r="V10" s="554">
        <f t="shared" ref="V10:V20" si="4">IF(R10&lt;&gt;"",IF(ISNUMBER(U10),T10*U10,""),"")</f>
        <v>3366000</v>
      </c>
      <c r="W10" s="107" t="s">
        <v>1000</v>
      </c>
      <c r="X10" s="103" t="s">
        <v>27</v>
      </c>
      <c r="Y10" s="108">
        <v>32.299999999999997</v>
      </c>
      <c r="Z10" s="109"/>
      <c r="AA10" s="554">
        <f>IF(W10&lt;&gt;"",VLOOKUP(W10,'DON GIA'!$A$1:$D$346,4,0),"")</f>
        <v>1238791</v>
      </c>
      <c r="AB10" s="554">
        <f t="shared" si="1"/>
        <v>40012949.299999997</v>
      </c>
      <c r="AC10" s="71"/>
      <c r="AD10" s="71"/>
      <c r="AE10" s="71"/>
      <c r="AF10" s="71"/>
      <c r="AG10" s="71"/>
      <c r="AH10" s="103"/>
      <c r="AI10" s="71"/>
      <c r="AJ10" s="103"/>
      <c r="AK10" s="103"/>
      <c r="AL10" s="554" t="str">
        <f>IF(AI10&lt;&gt;"",VLOOKUP(AI10,'DON GIA'!$M$1:$P$9,4,0),"")</f>
        <v/>
      </c>
      <c r="AM10" s="554" t="str">
        <f t="shared" ref="AM10:AM77" si="5">IF(AI10&lt;&gt;"",AK10*AL10,"")</f>
        <v/>
      </c>
      <c r="AN10" s="103"/>
      <c r="AO10" s="103"/>
      <c r="AP10" s="553" t="str">
        <f t="shared" si="0"/>
        <v/>
      </c>
      <c r="AQ10" s="59" t="s">
        <v>362</v>
      </c>
      <c r="AR10" s="139" t="s">
        <v>1953</v>
      </c>
    </row>
    <row r="11" spans="1:44" ht="168.75" outlineLevel="2">
      <c r="A11" s="72">
        <f>IF(D10&lt;&gt;"",$D$8:D10,A10)</f>
        <v>393</v>
      </c>
      <c r="C11" s="552" t="str">
        <f>IF(D11&lt;&gt;"",COUNTA($D$8:D11),"")</f>
        <v/>
      </c>
      <c r="D11" s="552"/>
      <c r="E11" s="71"/>
      <c r="F11" s="103"/>
      <c r="G11" s="103"/>
      <c r="H11" s="103"/>
      <c r="I11" s="103"/>
      <c r="J11" s="103"/>
      <c r="K11" s="103"/>
      <c r="L11" s="107"/>
      <c r="M11" s="105"/>
      <c r="N11" s="106" t="str">
        <f>IF(L11&lt;&gt;"",VLOOKUP(L11,'DON GIA'!$S$1:$U$19,3,0),"")</f>
        <v/>
      </c>
      <c r="O11" s="106" t="str">
        <f>IF(L11&lt;&gt;"",VLOOKUP(L11,'DON GIA'!$S$1:$V$19,4,0),"")</f>
        <v/>
      </c>
      <c r="P11" s="106" t="str">
        <f t="shared" si="2"/>
        <v/>
      </c>
      <c r="Q11" s="106" t="str">
        <f t="shared" si="3"/>
        <v/>
      </c>
      <c r="R11" s="71" t="s">
        <v>58</v>
      </c>
      <c r="S11" s="103" t="s">
        <v>44</v>
      </c>
      <c r="T11" s="103">
        <v>13</v>
      </c>
      <c r="U11" s="554">
        <f>IF(R11&lt;&gt;"",VLOOKUP(R11,'DON GIA'!$H$1:$K$103,4,0),"")</f>
        <v>211000</v>
      </c>
      <c r="V11" s="554">
        <f t="shared" si="4"/>
        <v>2743000</v>
      </c>
      <c r="W11" s="107" t="s">
        <v>1001</v>
      </c>
      <c r="X11" s="103" t="s">
        <v>27</v>
      </c>
      <c r="Y11" s="108">
        <v>86.25</v>
      </c>
      <c r="Z11" s="109"/>
      <c r="AA11" s="554">
        <f>IF(W11&lt;&gt;"",VLOOKUP(W11,'DON GIA'!$A$1:$D$346,4,0),"")</f>
        <v>295078</v>
      </c>
      <c r="AB11" s="554">
        <f t="shared" si="1"/>
        <v>25450477.5</v>
      </c>
      <c r="AC11" s="71"/>
      <c r="AD11" s="71"/>
      <c r="AE11" s="71"/>
      <c r="AF11" s="71"/>
      <c r="AG11" s="71"/>
      <c r="AH11" s="103"/>
      <c r="AI11" s="71"/>
      <c r="AJ11" s="103"/>
      <c r="AK11" s="103"/>
      <c r="AL11" s="554" t="str">
        <f>IF(AI11&lt;&gt;"",VLOOKUP(AI11,'DON GIA'!$M$1:$P$9,4,0),"")</f>
        <v/>
      </c>
      <c r="AM11" s="554" t="str">
        <f t="shared" si="5"/>
        <v/>
      </c>
      <c r="AN11" s="103"/>
      <c r="AO11" s="103"/>
      <c r="AP11" s="553" t="str">
        <f t="shared" si="0"/>
        <v/>
      </c>
      <c r="AQ11" s="59" t="s">
        <v>363</v>
      </c>
      <c r="AR11" s="139" t="s">
        <v>1954</v>
      </c>
    </row>
    <row r="12" spans="1:44" ht="93.75" outlineLevel="2">
      <c r="A12" s="72">
        <f>IF(D11&lt;&gt;"",$D$8:D11,A11)</f>
        <v>393</v>
      </c>
      <c r="C12" s="552" t="str">
        <f>IF(D12&lt;&gt;"",COUNTA($D$8:D12),"")</f>
        <v/>
      </c>
      <c r="D12" s="552"/>
      <c r="E12" s="71"/>
      <c r="F12" s="103"/>
      <c r="G12" s="103"/>
      <c r="H12" s="103"/>
      <c r="I12" s="103"/>
      <c r="J12" s="103"/>
      <c r="K12" s="103"/>
      <c r="L12" s="107"/>
      <c r="M12" s="105"/>
      <c r="N12" s="106" t="str">
        <f>IF(L12&lt;&gt;"",VLOOKUP(L12,'DON GIA'!$S$1:$U$19,3,0),"")</f>
        <v/>
      </c>
      <c r="O12" s="106" t="str">
        <f>IF(L12&lt;&gt;"",VLOOKUP(L12,'DON GIA'!$S$1:$V$19,4,0),"")</f>
        <v/>
      </c>
      <c r="P12" s="106" t="str">
        <f t="shared" si="2"/>
        <v/>
      </c>
      <c r="Q12" s="106" t="str">
        <f t="shared" si="3"/>
        <v/>
      </c>
      <c r="R12" s="71" t="s">
        <v>59</v>
      </c>
      <c r="S12" s="103" t="s">
        <v>44</v>
      </c>
      <c r="T12" s="103">
        <v>1</v>
      </c>
      <c r="U12" s="554">
        <f>IF(R12&lt;&gt;"",VLOOKUP(R12,'DON GIA'!$H$1:$K$103,4,0),"")</f>
        <v>979000</v>
      </c>
      <c r="V12" s="554">
        <f t="shared" si="4"/>
        <v>979000</v>
      </c>
      <c r="W12" s="107" t="s">
        <v>1002</v>
      </c>
      <c r="X12" s="103" t="s">
        <v>42</v>
      </c>
      <c r="Y12" s="108">
        <v>1</v>
      </c>
      <c r="Z12" s="109">
        <v>4</v>
      </c>
      <c r="AA12" s="554">
        <f>IF(W12&lt;&gt;"",VLOOKUP(W12,'DON GIA'!$A$1:$D$346,4,0),"")</f>
        <v>23495506</v>
      </c>
      <c r="AB12" s="554">
        <f t="shared" si="1"/>
        <v>23495506</v>
      </c>
      <c r="AC12" s="71"/>
      <c r="AD12" s="71"/>
      <c r="AE12" s="71"/>
      <c r="AF12" s="71"/>
      <c r="AG12" s="71"/>
      <c r="AH12" s="103"/>
      <c r="AI12" s="71"/>
      <c r="AJ12" s="103"/>
      <c r="AK12" s="103"/>
      <c r="AL12" s="554" t="str">
        <f>IF(AI12&lt;&gt;"",VLOOKUP(AI12,'DON GIA'!$M$1:$P$9,4,0),"")</f>
        <v/>
      </c>
      <c r="AM12" s="554" t="str">
        <f t="shared" si="5"/>
        <v/>
      </c>
      <c r="AN12" s="103"/>
      <c r="AO12" s="103"/>
      <c r="AP12" s="553" t="str">
        <f t="shared" si="0"/>
        <v/>
      </c>
      <c r="AQ12" s="59" t="s">
        <v>364</v>
      </c>
      <c r="AR12" s="139" t="s">
        <v>1956</v>
      </c>
    </row>
    <row r="13" spans="1:44" ht="37.5" outlineLevel="2">
      <c r="A13" s="72">
        <f>IF(D12&lt;&gt;"",$D$8:D12,A12)</f>
        <v>393</v>
      </c>
      <c r="C13" s="552" t="str">
        <f>IF(D13&lt;&gt;"",COUNTA($D$8:D13),"")</f>
        <v/>
      </c>
      <c r="D13" s="552"/>
      <c r="E13" s="71"/>
      <c r="F13" s="103"/>
      <c r="G13" s="103"/>
      <c r="H13" s="103"/>
      <c r="I13" s="103"/>
      <c r="J13" s="103"/>
      <c r="K13" s="103"/>
      <c r="L13" s="107"/>
      <c r="M13" s="105"/>
      <c r="N13" s="106" t="str">
        <f>IF(L13&lt;&gt;"",VLOOKUP(L13,'DON GIA'!$S$1:$U$19,3,0),"")</f>
        <v/>
      </c>
      <c r="O13" s="106" t="str">
        <f>IF(L13&lt;&gt;"",VLOOKUP(L13,'DON GIA'!$S$1:$V$19,4,0),"")</f>
        <v/>
      </c>
      <c r="P13" s="106" t="str">
        <f t="shared" si="2"/>
        <v/>
      </c>
      <c r="Q13" s="106" t="str">
        <f t="shared" si="3"/>
        <v/>
      </c>
      <c r="R13" s="71" t="s">
        <v>60</v>
      </c>
      <c r="S13" s="103" t="s">
        <v>44</v>
      </c>
      <c r="T13" s="103">
        <v>2</v>
      </c>
      <c r="U13" s="554">
        <f>IF(R13&lt;&gt;"",VLOOKUP(R13,'DON GIA'!$H$1:$K$103,4,0),"")</f>
        <v>3064000</v>
      </c>
      <c r="V13" s="554">
        <f t="shared" si="4"/>
        <v>6128000</v>
      </c>
      <c r="W13" s="107" t="s">
        <v>1003</v>
      </c>
      <c r="X13" s="103" t="s">
        <v>27</v>
      </c>
      <c r="Y13" s="108">
        <v>27.84</v>
      </c>
      <c r="Z13" s="109">
        <v>29</v>
      </c>
      <c r="AA13" s="554">
        <f>IF(W13&lt;&gt;"",VLOOKUP(W13,'DON GIA'!$A$1:$D$346,4,0),"")</f>
        <v>854777</v>
      </c>
      <c r="AB13" s="554">
        <f t="shared" si="1"/>
        <v>23796991.68</v>
      </c>
      <c r="AC13" s="71"/>
      <c r="AD13" s="71"/>
      <c r="AE13" s="71"/>
      <c r="AF13" s="71"/>
      <c r="AG13" s="71"/>
      <c r="AH13" s="103"/>
      <c r="AI13" s="71"/>
      <c r="AJ13" s="103"/>
      <c r="AK13" s="103"/>
      <c r="AL13" s="554" t="str">
        <f>IF(AI13&lt;&gt;"",VLOOKUP(AI13,'DON GIA'!$M$1:$P$9,4,0),"")</f>
        <v/>
      </c>
      <c r="AM13" s="554" t="str">
        <f t="shared" si="5"/>
        <v/>
      </c>
      <c r="AN13" s="103"/>
      <c r="AO13" s="103"/>
      <c r="AP13" s="553" t="str">
        <f t="shared" si="0"/>
        <v/>
      </c>
      <c r="AQ13" s="107" t="s">
        <v>1955</v>
      </c>
    </row>
    <row r="14" spans="1:44" outlineLevel="2">
      <c r="A14" s="72">
        <f>IF(D13&lt;&gt;"",$D$8:D13,A13)</f>
        <v>393</v>
      </c>
      <c r="C14" s="552" t="str">
        <f>IF(D14&lt;&gt;"",COUNTA($D$8:D14),"")</f>
        <v/>
      </c>
      <c r="D14" s="552"/>
      <c r="E14" s="71"/>
      <c r="F14" s="103"/>
      <c r="G14" s="103"/>
      <c r="H14" s="103"/>
      <c r="I14" s="103"/>
      <c r="J14" s="103"/>
      <c r="K14" s="103"/>
      <c r="L14" s="107"/>
      <c r="M14" s="105"/>
      <c r="N14" s="106" t="str">
        <f>IF(L14&lt;&gt;"",VLOOKUP(L14,'DON GIA'!$S$1:$U$19,3,0),"")</f>
        <v/>
      </c>
      <c r="O14" s="106" t="str">
        <f>IF(L14&lt;&gt;"",VLOOKUP(L14,'DON GIA'!$S$1:$V$19,4,0),"")</f>
        <v/>
      </c>
      <c r="P14" s="106" t="str">
        <f t="shared" si="2"/>
        <v/>
      </c>
      <c r="Q14" s="106" t="str">
        <f t="shared" si="3"/>
        <v/>
      </c>
      <c r="R14" s="71" t="s">
        <v>61</v>
      </c>
      <c r="S14" s="103" t="s">
        <v>44</v>
      </c>
      <c r="T14" s="103">
        <v>1</v>
      </c>
      <c r="U14" s="554">
        <f>IF(R14&lt;&gt;"",VLOOKUP(R14,'DON GIA'!$H$1:$K$103,4,0),"")</f>
        <v>180000</v>
      </c>
      <c r="V14" s="554">
        <f t="shared" si="4"/>
        <v>180000</v>
      </c>
      <c r="W14" s="107" t="s">
        <v>1004</v>
      </c>
      <c r="X14" s="103" t="s">
        <v>27</v>
      </c>
      <c r="Y14" s="108">
        <v>3.5</v>
      </c>
      <c r="Z14" s="109">
        <v>53.34</v>
      </c>
      <c r="AA14" s="554">
        <f>IF(W14&lt;&gt;"",VLOOKUP(W14,'DON GIA'!$A$1:$D$346,4,0),"")</f>
        <v>330817</v>
      </c>
      <c r="AB14" s="554">
        <f t="shared" si="1"/>
        <v>1157859.5</v>
      </c>
      <c r="AC14" s="71"/>
      <c r="AD14" s="71"/>
      <c r="AE14" s="71"/>
      <c r="AF14" s="71"/>
      <c r="AG14" s="71"/>
      <c r="AH14" s="103"/>
      <c r="AI14" s="71"/>
      <c r="AJ14" s="103"/>
      <c r="AK14" s="103"/>
      <c r="AL14" s="554" t="str">
        <f>IF(AI14&lt;&gt;"",VLOOKUP(AI14,'DON GIA'!$M$1:$P$9,4,0),"")</f>
        <v/>
      </c>
      <c r="AM14" s="554" t="str">
        <f t="shared" si="5"/>
        <v/>
      </c>
      <c r="AN14" s="103"/>
      <c r="AO14" s="103"/>
      <c r="AP14" s="553" t="str">
        <f t="shared" si="0"/>
        <v/>
      </c>
      <c r="AQ14" s="107"/>
    </row>
    <row r="15" spans="1:44" outlineLevel="2">
      <c r="A15" s="72">
        <f>IF(D14&lt;&gt;"",$D$8:D14,A14)</f>
        <v>393</v>
      </c>
      <c r="C15" s="552" t="str">
        <f>IF(D15&lt;&gt;"",COUNTA($D$8:D15),"")</f>
        <v/>
      </c>
      <c r="D15" s="552"/>
      <c r="E15" s="71"/>
      <c r="F15" s="103"/>
      <c r="G15" s="103"/>
      <c r="H15" s="103"/>
      <c r="I15" s="103"/>
      <c r="J15" s="103"/>
      <c r="K15" s="103"/>
      <c r="L15" s="107"/>
      <c r="M15" s="105"/>
      <c r="N15" s="106" t="str">
        <f>IF(L15&lt;&gt;"",VLOOKUP(L15,'DON GIA'!$S$1:$U$19,3,0),"")</f>
        <v/>
      </c>
      <c r="O15" s="106" t="str">
        <f>IF(L15&lt;&gt;"",VLOOKUP(L15,'DON GIA'!$S$1:$V$19,4,0),"")</f>
        <v/>
      </c>
      <c r="P15" s="106" t="str">
        <f t="shared" si="2"/>
        <v/>
      </c>
      <c r="Q15" s="106" t="str">
        <f t="shared" si="3"/>
        <v/>
      </c>
      <c r="R15" s="71" t="s">
        <v>62</v>
      </c>
      <c r="S15" s="103" t="s">
        <v>44</v>
      </c>
      <c r="T15" s="103">
        <v>1</v>
      </c>
      <c r="U15" s="554">
        <f>IF(R15&lt;&gt;"",VLOOKUP(R15,'DON GIA'!$H$1:$K$103,4,0),"")</f>
        <v>275000</v>
      </c>
      <c r="V15" s="554">
        <f t="shared" si="4"/>
        <v>275000</v>
      </c>
      <c r="W15" s="107"/>
      <c r="X15" s="103"/>
      <c r="Y15" s="108"/>
      <c r="Z15" s="109"/>
      <c r="AA15" s="554" t="str">
        <f>IF(W15&lt;&gt;"",VLOOKUP(W15,'DON GIA'!$A$1:$D$346,4,0),"")</f>
        <v/>
      </c>
      <c r="AB15" s="554" t="str">
        <f t="shared" si="1"/>
        <v/>
      </c>
      <c r="AC15" s="71"/>
      <c r="AD15" s="71"/>
      <c r="AE15" s="71"/>
      <c r="AF15" s="71"/>
      <c r="AG15" s="71"/>
      <c r="AH15" s="103"/>
      <c r="AI15" s="71"/>
      <c r="AJ15" s="103"/>
      <c r="AK15" s="103"/>
      <c r="AL15" s="554" t="str">
        <f>IF(AI15&lt;&gt;"",VLOOKUP(AI15,'DON GIA'!$M$1:$P$9,4,0),"")</f>
        <v/>
      </c>
      <c r="AM15" s="554" t="str">
        <f t="shared" si="5"/>
        <v/>
      </c>
      <c r="AN15" s="103"/>
      <c r="AO15" s="103"/>
      <c r="AP15" s="553" t="str">
        <f t="shared" si="0"/>
        <v/>
      </c>
      <c r="AQ15" s="107"/>
    </row>
    <row r="16" spans="1:44" outlineLevel="2">
      <c r="A16" s="72">
        <f>IF(D15&lt;&gt;"",$D$8:D15,A15)</f>
        <v>393</v>
      </c>
      <c r="C16" s="552" t="str">
        <f>IF(D16&lt;&gt;"",COUNTA($D$8:D16),"")</f>
        <v/>
      </c>
      <c r="D16" s="552"/>
      <c r="E16" s="71"/>
      <c r="F16" s="103"/>
      <c r="G16" s="103"/>
      <c r="H16" s="103"/>
      <c r="I16" s="103"/>
      <c r="J16" s="103"/>
      <c r="K16" s="103"/>
      <c r="L16" s="107"/>
      <c r="M16" s="105"/>
      <c r="N16" s="106" t="str">
        <f>IF(L16&lt;&gt;"",VLOOKUP(L16,'DON GIA'!$S$1:$U$19,3,0),"")</f>
        <v/>
      </c>
      <c r="O16" s="106" t="str">
        <f>IF(L16&lt;&gt;"",VLOOKUP(L16,'DON GIA'!$S$1:$V$19,4,0),"")</f>
        <v/>
      </c>
      <c r="P16" s="106" t="str">
        <f t="shared" si="2"/>
        <v/>
      </c>
      <c r="Q16" s="106" t="str">
        <f t="shared" si="3"/>
        <v/>
      </c>
      <c r="R16" s="71" t="s">
        <v>63</v>
      </c>
      <c r="S16" s="103" t="s">
        <v>44</v>
      </c>
      <c r="T16" s="103">
        <v>15</v>
      </c>
      <c r="U16" s="554">
        <f>IF(R16&lt;&gt;"",VLOOKUP(R16,'DON GIA'!$H$1:$K$103,4,0),"")</f>
        <v>450000</v>
      </c>
      <c r="V16" s="554">
        <f t="shared" si="4"/>
        <v>6750000</v>
      </c>
      <c r="W16" s="107"/>
      <c r="X16" s="103"/>
      <c r="Y16" s="108"/>
      <c r="Z16" s="109"/>
      <c r="AA16" s="554" t="str">
        <f>IF(W16&lt;&gt;"",VLOOKUP(W16,'DON GIA'!$A$1:$D$346,4,0),"")</f>
        <v/>
      </c>
      <c r="AB16" s="554" t="str">
        <f t="shared" si="1"/>
        <v/>
      </c>
      <c r="AC16" s="71"/>
      <c r="AD16" s="71"/>
      <c r="AE16" s="71"/>
      <c r="AF16" s="71"/>
      <c r="AG16" s="71"/>
      <c r="AH16" s="103"/>
      <c r="AI16" s="71"/>
      <c r="AJ16" s="103"/>
      <c r="AK16" s="103"/>
      <c r="AL16" s="554" t="str">
        <f>IF(AI16&lt;&gt;"",VLOOKUP(AI16,'DON GIA'!$M$1:$P$9,4,0),"")</f>
        <v/>
      </c>
      <c r="AM16" s="554" t="str">
        <f t="shared" si="5"/>
        <v/>
      </c>
      <c r="AN16" s="103"/>
      <c r="AO16" s="103"/>
      <c r="AP16" s="553" t="str">
        <f t="shared" si="0"/>
        <v/>
      </c>
      <c r="AQ16" s="107"/>
    </row>
    <row r="17" spans="1:44" outlineLevel="2">
      <c r="A17" s="72">
        <f>IF(D16&lt;&gt;"",$D$8:D16,A16)</f>
        <v>393</v>
      </c>
      <c r="C17" s="552" t="str">
        <f>IF(D17&lt;&gt;"",COUNTA($D$8:D17),"")</f>
        <v/>
      </c>
      <c r="D17" s="552"/>
      <c r="E17" s="71"/>
      <c r="F17" s="103"/>
      <c r="G17" s="103"/>
      <c r="H17" s="103"/>
      <c r="I17" s="103"/>
      <c r="J17" s="103"/>
      <c r="K17" s="103"/>
      <c r="L17" s="107"/>
      <c r="M17" s="105"/>
      <c r="N17" s="106" t="str">
        <f>IF(L17&lt;&gt;"",VLOOKUP(L17,'DON GIA'!$S$1:$U$19,3,0),"")</f>
        <v/>
      </c>
      <c r="O17" s="106" t="str">
        <f>IF(L17&lt;&gt;"",VLOOKUP(L17,'DON GIA'!$S$1:$V$19,4,0),"")</f>
        <v/>
      </c>
      <c r="P17" s="106" t="str">
        <f t="shared" si="2"/>
        <v/>
      </c>
      <c r="Q17" s="106" t="str">
        <f t="shared" si="3"/>
        <v/>
      </c>
      <c r="R17" s="71" t="s">
        <v>65</v>
      </c>
      <c r="S17" s="103" t="s">
        <v>44</v>
      </c>
      <c r="T17" s="103">
        <v>1</v>
      </c>
      <c r="U17" s="554">
        <f>IF(R17&lt;&gt;"",VLOOKUP(R17,'DON GIA'!$H$1:$K$103,4,0),"")</f>
        <v>72000</v>
      </c>
      <c r="V17" s="554">
        <f t="shared" si="4"/>
        <v>72000</v>
      </c>
      <c r="W17" s="107"/>
      <c r="X17" s="103"/>
      <c r="Y17" s="108"/>
      <c r="Z17" s="109"/>
      <c r="AA17" s="554" t="str">
        <f>IF(W17&lt;&gt;"",VLOOKUP(W17,'DON GIA'!$A$1:$D$346,4,0),"")</f>
        <v/>
      </c>
      <c r="AB17" s="554" t="str">
        <f t="shared" si="1"/>
        <v/>
      </c>
      <c r="AC17" s="71"/>
      <c r="AD17" s="71"/>
      <c r="AE17" s="71"/>
      <c r="AF17" s="71"/>
      <c r="AG17" s="71"/>
      <c r="AH17" s="103"/>
      <c r="AI17" s="71"/>
      <c r="AJ17" s="103"/>
      <c r="AK17" s="103"/>
      <c r="AL17" s="554" t="str">
        <f>IF(AI17&lt;&gt;"",VLOOKUP(AI17,'DON GIA'!$M$1:$P$9,4,0),"")</f>
        <v/>
      </c>
      <c r="AM17" s="554" t="str">
        <f t="shared" si="5"/>
        <v/>
      </c>
      <c r="AN17" s="103"/>
      <c r="AO17" s="103"/>
      <c r="AP17" s="553" t="str">
        <f t="shared" si="0"/>
        <v/>
      </c>
      <c r="AQ17" s="107"/>
    </row>
    <row r="18" spans="1:44" outlineLevel="2">
      <c r="A18" s="72">
        <f>IF(D17&lt;&gt;"",$D$8:D17,A17)</f>
        <v>393</v>
      </c>
      <c r="C18" s="552" t="str">
        <f>IF(D18&lt;&gt;"",COUNTA($D$8:D18),"")</f>
        <v/>
      </c>
      <c r="D18" s="552"/>
      <c r="E18" s="71"/>
      <c r="F18" s="103"/>
      <c r="G18" s="103"/>
      <c r="H18" s="103"/>
      <c r="I18" s="103"/>
      <c r="J18" s="103"/>
      <c r="K18" s="103"/>
      <c r="L18" s="107"/>
      <c r="M18" s="105"/>
      <c r="N18" s="106" t="str">
        <f>IF(L18&lt;&gt;"",VLOOKUP(L18,'DON GIA'!$S$1:$U$19,3,0),"")</f>
        <v/>
      </c>
      <c r="O18" s="106" t="str">
        <f>IF(L18&lt;&gt;"",VLOOKUP(L18,'DON GIA'!$S$1:$V$19,4,0),"")</f>
        <v/>
      </c>
      <c r="P18" s="106" t="str">
        <f t="shared" si="2"/>
        <v/>
      </c>
      <c r="Q18" s="106" t="str">
        <f t="shared" si="3"/>
        <v/>
      </c>
      <c r="R18" s="71" t="s">
        <v>66</v>
      </c>
      <c r="S18" s="103" t="s">
        <v>44</v>
      </c>
      <c r="T18" s="103">
        <v>1</v>
      </c>
      <c r="U18" s="554">
        <f>IF(R18&lt;&gt;"",VLOOKUP(R18,'DON GIA'!$H$1:$K$103,4,0),"")</f>
        <v>450000</v>
      </c>
      <c r="V18" s="554">
        <f t="shared" si="4"/>
        <v>450000</v>
      </c>
      <c r="W18" s="107"/>
      <c r="X18" s="103"/>
      <c r="Y18" s="108"/>
      <c r="Z18" s="109"/>
      <c r="AA18" s="554" t="str">
        <f>IF(W18&lt;&gt;"",VLOOKUP(W18,'DON GIA'!$A$1:$D$346,4,0),"")</f>
        <v/>
      </c>
      <c r="AB18" s="554" t="str">
        <f t="shared" si="1"/>
        <v/>
      </c>
      <c r="AC18" s="71"/>
      <c r="AD18" s="71"/>
      <c r="AE18" s="71"/>
      <c r="AF18" s="71"/>
      <c r="AG18" s="71"/>
      <c r="AH18" s="103"/>
      <c r="AI18" s="71"/>
      <c r="AJ18" s="103"/>
      <c r="AK18" s="103"/>
      <c r="AL18" s="554" t="str">
        <f>IF(AI18&lt;&gt;"",VLOOKUP(AI18,'DON GIA'!$M$1:$P$9,4,0),"")</f>
        <v/>
      </c>
      <c r="AM18" s="554" t="str">
        <f t="shared" si="5"/>
        <v/>
      </c>
      <c r="AN18" s="103"/>
      <c r="AO18" s="103"/>
      <c r="AP18" s="553" t="str">
        <f t="shared" si="0"/>
        <v/>
      </c>
      <c r="AQ18" s="107"/>
    </row>
    <row r="19" spans="1:44" outlineLevel="2">
      <c r="A19" s="72">
        <f>IF(D18&lt;&gt;"",$D$8:D18,A18)</f>
        <v>393</v>
      </c>
      <c r="C19" s="552" t="str">
        <f>IF(D19&lt;&gt;"",COUNTA($D$8:D19),"")</f>
        <v/>
      </c>
      <c r="D19" s="552"/>
      <c r="E19" s="71"/>
      <c r="F19" s="103"/>
      <c r="G19" s="103"/>
      <c r="H19" s="103"/>
      <c r="I19" s="103"/>
      <c r="J19" s="103"/>
      <c r="K19" s="103"/>
      <c r="L19" s="107"/>
      <c r="M19" s="105"/>
      <c r="N19" s="106" t="str">
        <f>IF(L19&lt;&gt;"",VLOOKUP(L19,'DON GIA'!$S$1:$U$19,3,0),"")</f>
        <v/>
      </c>
      <c r="O19" s="106" t="str">
        <f>IF(L19&lt;&gt;"",VLOOKUP(L19,'DON GIA'!$S$1:$V$19,4,0),"")</f>
        <v/>
      </c>
      <c r="P19" s="106" t="str">
        <f t="shared" si="2"/>
        <v/>
      </c>
      <c r="Q19" s="106" t="str">
        <f t="shared" si="3"/>
        <v/>
      </c>
      <c r="R19" s="110" t="s">
        <v>35</v>
      </c>
      <c r="S19" s="67"/>
      <c r="T19" s="67"/>
      <c r="U19" s="554" t="str">
        <f>IF(R19&lt;&gt;"",VLOOKUP(R19,'DON GIA'!$H$1:$K$103,4,0),"")</f>
        <v/>
      </c>
      <c r="V19" s="554" t="str">
        <f t="shared" si="4"/>
        <v/>
      </c>
      <c r="W19" s="107"/>
      <c r="X19" s="103"/>
      <c r="Y19" s="108"/>
      <c r="Z19" s="109"/>
      <c r="AA19" s="554" t="str">
        <f>IF(W19&lt;&gt;"",VLOOKUP(W19,'DON GIA'!$A$1:$D$346,4,0),"")</f>
        <v/>
      </c>
      <c r="AB19" s="554" t="str">
        <f t="shared" si="1"/>
        <v/>
      </c>
      <c r="AC19" s="71"/>
      <c r="AD19" s="71"/>
      <c r="AE19" s="71"/>
      <c r="AF19" s="71"/>
      <c r="AG19" s="71"/>
      <c r="AH19" s="103"/>
      <c r="AI19" s="71"/>
      <c r="AJ19" s="103"/>
      <c r="AK19" s="103"/>
      <c r="AL19" s="554" t="str">
        <f>IF(AI19&lt;&gt;"",VLOOKUP(AI19,'DON GIA'!$M$1:$P$9,4,0),"")</f>
        <v/>
      </c>
      <c r="AM19" s="554" t="str">
        <f t="shared" si="5"/>
        <v/>
      </c>
      <c r="AN19" s="103"/>
      <c r="AO19" s="103"/>
      <c r="AP19" s="553" t="str">
        <f t="shared" si="0"/>
        <v/>
      </c>
      <c r="AQ19" s="107"/>
    </row>
    <row r="20" spans="1:44" outlineLevel="2">
      <c r="A20" s="72">
        <f>IF(D19&lt;&gt;"",$D$8:D19,A19)</f>
        <v>393</v>
      </c>
      <c r="C20" s="552" t="str">
        <f>IF(D20&lt;&gt;"",COUNTA($D$8:D20),"")</f>
        <v/>
      </c>
      <c r="D20" s="552"/>
      <c r="E20" s="61"/>
      <c r="F20" s="103"/>
      <c r="G20" s="103"/>
      <c r="H20" s="103"/>
      <c r="I20" s="103"/>
      <c r="J20" s="103"/>
      <c r="K20" s="103"/>
      <c r="L20" s="107"/>
      <c r="M20" s="105"/>
      <c r="N20" s="106" t="str">
        <f>IF(L20&lt;&gt;"",VLOOKUP(L20,'DON GIA'!$S$1:$U$19,3,0),"")</f>
        <v/>
      </c>
      <c r="O20" s="106" t="str">
        <f>IF(L20&lt;&gt;"",VLOOKUP(L20,'DON GIA'!$S$1:$V$19,4,0),"")</f>
        <v/>
      </c>
      <c r="P20" s="106" t="str">
        <f t="shared" si="2"/>
        <v/>
      </c>
      <c r="Q20" s="106" t="str">
        <f t="shared" si="3"/>
        <v/>
      </c>
      <c r="R20" s="71" t="s">
        <v>35</v>
      </c>
      <c r="S20" s="103"/>
      <c r="T20" s="103"/>
      <c r="U20" s="554" t="str">
        <f>IF(R20&lt;&gt;"",VLOOKUP(R20,'DON GIA'!$H$1:$K$103,4,0),"")</f>
        <v/>
      </c>
      <c r="V20" s="554" t="str">
        <f t="shared" si="4"/>
        <v/>
      </c>
      <c r="W20" s="107"/>
      <c r="X20" s="103"/>
      <c r="Y20" s="108"/>
      <c r="Z20" s="109"/>
      <c r="AA20" s="554" t="str">
        <f>IF(W20&lt;&gt;"",VLOOKUP(W20,'DON GIA'!$A$1:$D$346,4,0),"")</f>
        <v/>
      </c>
      <c r="AB20" s="554" t="str">
        <f t="shared" si="1"/>
        <v/>
      </c>
      <c r="AC20" s="71"/>
      <c r="AD20" s="71"/>
      <c r="AE20" s="71"/>
      <c r="AF20" s="71"/>
      <c r="AG20" s="71"/>
      <c r="AH20" s="103"/>
      <c r="AI20" s="71"/>
      <c r="AJ20" s="103"/>
      <c r="AK20" s="103"/>
      <c r="AL20" s="554" t="str">
        <f>IF(AI20&lt;&gt;"",VLOOKUP(AI20,'DON GIA'!$M$1:$P$9,4,0),"")</f>
        <v/>
      </c>
      <c r="AM20" s="554" t="str">
        <f t="shared" si="5"/>
        <v/>
      </c>
      <c r="AN20" s="103"/>
      <c r="AO20" s="103"/>
      <c r="AP20" s="553" t="str">
        <f t="shared" si="0"/>
        <v/>
      </c>
      <c r="AQ20" s="107"/>
    </row>
    <row r="21" spans="1:44" outlineLevel="1">
      <c r="A21" s="84" t="s">
        <v>859</v>
      </c>
      <c r="B21" s="576">
        <v>29</v>
      </c>
      <c r="C21" s="552">
        <f>IF(D21&lt;&gt;"",COUNTA($D$8:D21),"")</f>
        <v>2</v>
      </c>
      <c r="D21" s="552">
        <v>394</v>
      </c>
      <c r="E21" s="61" t="s">
        <v>67</v>
      </c>
      <c r="F21" s="162"/>
      <c r="G21" s="162"/>
      <c r="H21" s="162"/>
      <c r="I21" s="162"/>
      <c r="J21" s="162"/>
      <c r="K21" s="162"/>
      <c r="L21" s="129"/>
      <c r="M21" s="167">
        <f>SUBTOTAL(9,M22:M38)</f>
        <v>0</v>
      </c>
      <c r="N21" s="199"/>
      <c r="O21" s="199"/>
      <c r="P21" s="199">
        <f>SUBTOTAL(9,P22:P38)</f>
        <v>0</v>
      </c>
      <c r="Q21" s="199">
        <f>SUBTOTAL(9,Q22:Q38)</f>
        <v>0</v>
      </c>
      <c r="R21" s="61"/>
      <c r="S21" s="162"/>
      <c r="T21" s="162">
        <f>SUBTOTAL(9,T22:T38)</f>
        <v>2</v>
      </c>
      <c r="U21" s="553"/>
      <c r="V21" s="553">
        <f>SUBTOTAL(9,V22:V38)</f>
        <v>900000</v>
      </c>
      <c r="W21" s="129"/>
      <c r="X21" s="162"/>
      <c r="Y21" s="169">
        <f>SUBTOTAL(9,Y22:Y38)</f>
        <v>380.10699999999997</v>
      </c>
      <c r="Z21" s="170">
        <f>SUBTOTAL(9,Z22:Z38)</f>
        <v>0</v>
      </c>
      <c r="AA21" s="553"/>
      <c r="AB21" s="553">
        <f>SUBTOTAL(9,AB22:AB38)</f>
        <v>568638589.153</v>
      </c>
      <c r="AC21" s="71"/>
      <c r="AD21" s="71"/>
      <c r="AE21" s="71"/>
      <c r="AF21" s="71"/>
      <c r="AG21" s="71"/>
      <c r="AH21" s="103"/>
      <c r="AI21" s="71"/>
      <c r="AJ21" s="162"/>
      <c r="AK21" s="162">
        <f>SUBTOTAL(9,AK22:AK38)</f>
        <v>0</v>
      </c>
      <c r="AL21" s="553"/>
      <c r="AM21" s="553">
        <f>SUBTOTAL(9,AM22:AM38)</f>
        <v>0</v>
      </c>
      <c r="AN21" s="162"/>
      <c r="AO21" s="162">
        <f>SUBTOTAL(9,AO22:AO38)</f>
        <v>0</v>
      </c>
      <c r="AP21" s="553">
        <f t="shared" si="0"/>
        <v>569538589.153</v>
      </c>
      <c r="AQ21" s="111"/>
      <c r="AR21" s="90"/>
    </row>
    <row r="22" spans="1:44" ht="60" outlineLevel="2">
      <c r="A22" s="72" t="e">
        <f>IF(D21&lt;&gt;"",$D$8:D21,A20)</f>
        <v>#VALUE!</v>
      </c>
      <c r="C22" s="552" t="str">
        <f>IF(D22&lt;&gt;"",COUNTA($D$8:D22),"")</f>
        <v/>
      </c>
      <c r="D22" s="552"/>
      <c r="E22" s="71" t="s">
        <v>70</v>
      </c>
      <c r="F22" s="103"/>
      <c r="G22" s="103"/>
      <c r="H22" s="103"/>
      <c r="I22" s="103"/>
      <c r="J22" s="103"/>
      <c r="K22" s="103"/>
      <c r="L22" s="107"/>
      <c r="M22" s="105"/>
      <c r="N22" s="106" t="str">
        <f>IF(L22&lt;&gt;"",VLOOKUP(L22,'DON GIA'!$S$1:$U$19,3,0),"")</f>
        <v/>
      </c>
      <c r="O22" s="106" t="str">
        <f>IF(L22&lt;&gt;"",VLOOKUP(L22,'DON GIA'!$S$1:$V$19,4,0),"")</f>
        <v/>
      </c>
      <c r="P22" s="106" t="str">
        <f t="shared" si="2"/>
        <v/>
      </c>
      <c r="Q22" s="106" t="str">
        <f t="shared" si="3"/>
        <v/>
      </c>
      <c r="R22" s="71" t="s">
        <v>68</v>
      </c>
      <c r="S22" s="103" t="s">
        <v>44</v>
      </c>
      <c r="T22" s="103">
        <v>2</v>
      </c>
      <c r="U22" s="554">
        <f>IF(R22&lt;&gt;"",VLOOKUP(R22,'DON GIA'!$H$1:$K$103,4,0),"")</f>
        <v>450000</v>
      </c>
      <c r="V22" s="554">
        <f t="shared" ref="V22:V38" si="6">IF(R22&lt;&gt;"",IF(ISNUMBER(U22),T22*U22,""),"")</f>
        <v>900000</v>
      </c>
      <c r="W22" s="107" t="s">
        <v>1005</v>
      </c>
      <c r="X22" s="103" t="s">
        <v>27</v>
      </c>
      <c r="Y22" s="108">
        <v>61.33</v>
      </c>
      <c r="Z22" s="109"/>
      <c r="AA22" s="554">
        <f>IF(W22&lt;&gt;"",VLOOKUP(W22,'DON GIA'!$A$1:$D$346,4,0),"")</f>
        <v>5559129</v>
      </c>
      <c r="AB22" s="554">
        <f t="shared" ref="AB22:AB38" si="7">IF(W22&lt;&gt;"",IF(ISNUMBER(AA22),Y22*AA22,""),"")</f>
        <v>340941381.56999999</v>
      </c>
      <c r="AC22" s="71"/>
      <c r="AD22" s="71" t="s">
        <v>29</v>
      </c>
      <c r="AE22" s="71" t="s">
        <v>30</v>
      </c>
      <c r="AF22" s="71" t="s">
        <v>31</v>
      </c>
      <c r="AG22" s="71" t="s">
        <v>34</v>
      </c>
      <c r="AH22" s="103" t="s">
        <v>69</v>
      </c>
      <c r="AI22" s="71"/>
      <c r="AJ22" s="103"/>
      <c r="AK22" s="103"/>
      <c r="AL22" s="554" t="str">
        <f>IF(AI22&lt;&gt;"",VLOOKUP(AI22,'DON GIA'!$M$1:$P$9,4,0),"")</f>
        <v/>
      </c>
      <c r="AM22" s="554" t="str">
        <f t="shared" si="5"/>
        <v/>
      </c>
      <c r="AN22" s="103"/>
      <c r="AO22" s="103"/>
      <c r="AP22" s="553" t="str">
        <f t="shared" si="0"/>
        <v/>
      </c>
      <c r="AQ22" s="59" t="s">
        <v>1957</v>
      </c>
      <c r="AR22" s="77" t="s">
        <v>1912</v>
      </c>
    </row>
    <row r="23" spans="1:44" ht="93.75" outlineLevel="2">
      <c r="A23" s="72" t="e">
        <f>IF(D22&lt;&gt;"",$D$8:D22,A22)</f>
        <v>#VALUE!</v>
      </c>
      <c r="C23" s="552" t="str">
        <f>IF(D23&lt;&gt;"",COUNTA($D$8:D23),"")</f>
        <v/>
      </c>
      <c r="D23" s="552"/>
      <c r="E23" s="71" t="s">
        <v>71</v>
      </c>
      <c r="F23" s="103"/>
      <c r="G23" s="103"/>
      <c r="H23" s="103"/>
      <c r="I23" s="103"/>
      <c r="J23" s="103"/>
      <c r="K23" s="103"/>
      <c r="L23" s="107"/>
      <c r="M23" s="105"/>
      <c r="N23" s="106" t="str">
        <f>IF(L23&lt;&gt;"",VLOOKUP(L23,'DON GIA'!$S$1:$U$19,3,0),"")</f>
        <v/>
      </c>
      <c r="O23" s="106" t="str">
        <f>IF(L23&lt;&gt;"",VLOOKUP(L23,'DON GIA'!$S$1:$V$19,4,0),"")</f>
        <v/>
      </c>
      <c r="P23" s="106" t="str">
        <f t="shared" si="2"/>
        <v/>
      </c>
      <c r="Q23" s="106" t="str">
        <f t="shared" si="3"/>
        <v/>
      </c>
      <c r="R23" s="71" t="s">
        <v>35</v>
      </c>
      <c r="S23" s="103"/>
      <c r="T23" s="103"/>
      <c r="U23" s="554" t="str">
        <f>IF(R23&lt;&gt;"",VLOOKUP(R23,'DON GIA'!$H$1:$K$103,4,0),"")</f>
        <v/>
      </c>
      <c r="V23" s="554" t="str">
        <f t="shared" si="6"/>
        <v/>
      </c>
      <c r="W23" s="107" t="s">
        <v>1006</v>
      </c>
      <c r="X23" s="103" t="s">
        <v>27</v>
      </c>
      <c r="Y23" s="108">
        <v>61.33</v>
      </c>
      <c r="Z23" s="109"/>
      <c r="AA23" s="554">
        <f>IF(W23&lt;&gt;"",VLOOKUP(W23,'DON GIA'!$A$1:$D$346,4,0),"")</f>
        <v>109890</v>
      </c>
      <c r="AB23" s="554">
        <f t="shared" si="7"/>
        <v>6739553.7000000002</v>
      </c>
      <c r="AC23" s="71"/>
      <c r="AD23" s="71"/>
      <c r="AE23" s="71"/>
      <c r="AF23" s="71"/>
      <c r="AG23" s="71"/>
      <c r="AH23" s="103"/>
      <c r="AI23" s="71"/>
      <c r="AJ23" s="103"/>
      <c r="AK23" s="103"/>
      <c r="AL23" s="554" t="str">
        <f>IF(AI23&lt;&gt;"",VLOOKUP(AI23,'DON GIA'!$M$1:$P$9,4,0),"")</f>
        <v/>
      </c>
      <c r="AM23" s="554" t="str">
        <f t="shared" si="5"/>
        <v/>
      </c>
      <c r="AN23" s="103"/>
      <c r="AO23" s="103"/>
      <c r="AP23" s="553" t="str">
        <f t="shared" si="0"/>
        <v/>
      </c>
      <c r="AQ23" s="107"/>
      <c r="AR23" s="577" t="s">
        <v>1958</v>
      </c>
    </row>
    <row r="24" spans="1:44" ht="112.5" outlineLevel="2">
      <c r="A24" s="72" t="e">
        <f>IF(D23&lt;&gt;"",$D$8:D23,A23)</f>
        <v>#VALUE!</v>
      </c>
      <c r="C24" s="552" t="str">
        <f>IF(D24&lt;&gt;"",COUNTA($D$8:D24),"")</f>
        <v/>
      </c>
      <c r="D24" s="552"/>
      <c r="E24" s="71"/>
      <c r="F24" s="103"/>
      <c r="G24" s="103"/>
      <c r="H24" s="103"/>
      <c r="I24" s="103"/>
      <c r="J24" s="103"/>
      <c r="K24" s="103"/>
      <c r="L24" s="107"/>
      <c r="M24" s="105"/>
      <c r="N24" s="106" t="str">
        <f>IF(L24&lt;&gt;"",VLOOKUP(L24,'DON GIA'!$S$1:$U$19,3,0),"")</f>
        <v/>
      </c>
      <c r="O24" s="106" t="str">
        <f>IF(L24&lt;&gt;"",VLOOKUP(L24,'DON GIA'!$S$1:$V$19,4,0),"")</f>
        <v/>
      </c>
      <c r="P24" s="106" t="str">
        <f t="shared" si="2"/>
        <v/>
      </c>
      <c r="Q24" s="106" t="str">
        <f t="shared" si="3"/>
        <v/>
      </c>
      <c r="R24" s="71" t="s">
        <v>35</v>
      </c>
      <c r="S24" s="103"/>
      <c r="T24" s="103"/>
      <c r="U24" s="554" t="str">
        <f>IF(R24&lt;&gt;"",VLOOKUP(R24,'DON GIA'!$H$1:$K$103,4,0),"")</f>
        <v/>
      </c>
      <c r="V24" s="554" t="str">
        <f t="shared" si="6"/>
        <v/>
      </c>
      <c r="W24" s="107" t="s">
        <v>1007</v>
      </c>
      <c r="X24" s="103" t="s">
        <v>27</v>
      </c>
      <c r="Y24" s="108">
        <v>15.19</v>
      </c>
      <c r="Z24" s="109"/>
      <c r="AA24" s="554">
        <f>IF(W24&lt;&gt;"",VLOOKUP(W24,'DON GIA'!$A$1:$D$346,4,0),"")</f>
        <v>1229116</v>
      </c>
      <c r="AB24" s="554">
        <f t="shared" si="7"/>
        <v>18670272.039999999</v>
      </c>
      <c r="AC24" s="71"/>
      <c r="AD24" s="71"/>
      <c r="AE24" s="71" t="s">
        <v>30</v>
      </c>
      <c r="AF24" s="71"/>
      <c r="AG24" s="71"/>
      <c r="AH24" s="103"/>
      <c r="AI24" s="71"/>
      <c r="AJ24" s="103"/>
      <c r="AK24" s="103"/>
      <c r="AL24" s="554" t="str">
        <f>IF(AI24&lt;&gt;"",VLOOKUP(AI24,'DON GIA'!$M$1:$P$9,4,0),"")</f>
        <v/>
      </c>
      <c r="AM24" s="554" t="str">
        <f t="shared" si="5"/>
        <v/>
      </c>
      <c r="AN24" s="103"/>
      <c r="AO24" s="103"/>
      <c r="AP24" s="553" t="str">
        <f t="shared" si="0"/>
        <v/>
      </c>
      <c r="AQ24" s="107"/>
      <c r="AR24" s="577" t="s">
        <v>1959</v>
      </c>
    </row>
    <row r="25" spans="1:44" ht="93.75" outlineLevel="2">
      <c r="A25" s="72" t="e">
        <f>IF(D24&lt;&gt;"",$D$8:D24,A24)</f>
        <v>#VALUE!</v>
      </c>
      <c r="C25" s="552" t="str">
        <f>IF(D25&lt;&gt;"",COUNTA($D$8:D25),"")</f>
        <v/>
      </c>
      <c r="D25" s="552"/>
      <c r="E25" s="71"/>
      <c r="F25" s="103"/>
      <c r="G25" s="103"/>
      <c r="H25" s="103"/>
      <c r="I25" s="103"/>
      <c r="J25" s="103"/>
      <c r="K25" s="103"/>
      <c r="L25" s="107"/>
      <c r="M25" s="105"/>
      <c r="N25" s="106" t="str">
        <f>IF(L25&lt;&gt;"",VLOOKUP(L25,'DON GIA'!$S$1:$U$19,3,0),"")</f>
        <v/>
      </c>
      <c r="O25" s="106" t="str">
        <f>IF(L25&lt;&gt;"",VLOOKUP(L25,'DON GIA'!$S$1:$V$19,4,0),"")</f>
        <v/>
      </c>
      <c r="P25" s="106" t="str">
        <f t="shared" si="2"/>
        <v/>
      </c>
      <c r="Q25" s="106" t="str">
        <f t="shared" si="3"/>
        <v/>
      </c>
      <c r="R25" s="71" t="s">
        <v>35</v>
      </c>
      <c r="S25" s="103"/>
      <c r="T25" s="103"/>
      <c r="U25" s="554" t="str">
        <f>IF(R25&lt;&gt;"",VLOOKUP(R25,'DON GIA'!$H$1:$K$103,4,0),"")</f>
        <v/>
      </c>
      <c r="V25" s="554" t="str">
        <f t="shared" si="6"/>
        <v/>
      </c>
      <c r="W25" s="107" t="s">
        <v>1003</v>
      </c>
      <c r="X25" s="103" t="s">
        <v>27</v>
      </c>
      <c r="Y25" s="108">
        <v>19.14</v>
      </c>
      <c r="Z25" s="109"/>
      <c r="AA25" s="554">
        <f>IF(W25&lt;&gt;"",VLOOKUP(W25,'DON GIA'!$A$1:$D$346,4,0),"")</f>
        <v>854777</v>
      </c>
      <c r="AB25" s="554">
        <f t="shared" si="7"/>
        <v>16360431.780000001</v>
      </c>
      <c r="AC25" s="71"/>
      <c r="AD25" s="71"/>
      <c r="AE25" s="71" t="s">
        <v>30</v>
      </c>
      <c r="AF25" s="71"/>
      <c r="AG25" s="71"/>
      <c r="AH25" s="103"/>
      <c r="AI25" s="71"/>
      <c r="AJ25" s="103"/>
      <c r="AK25" s="103"/>
      <c r="AL25" s="554" t="str">
        <f>IF(AI25&lt;&gt;"",VLOOKUP(AI25,'DON GIA'!$M$1:$P$9,4,0),"")</f>
        <v/>
      </c>
      <c r="AM25" s="554" t="str">
        <f t="shared" si="5"/>
        <v/>
      </c>
      <c r="AN25" s="103"/>
      <c r="AO25" s="103"/>
      <c r="AP25" s="553" t="str">
        <f t="shared" si="0"/>
        <v/>
      </c>
      <c r="AQ25" s="107"/>
      <c r="AR25" s="577" t="s">
        <v>1960</v>
      </c>
    </row>
    <row r="26" spans="1:44" outlineLevel="2">
      <c r="A26" s="72" t="e">
        <f>IF(D25&lt;&gt;"",$D$8:D25,A25)</f>
        <v>#VALUE!</v>
      </c>
      <c r="C26" s="552" t="str">
        <f>IF(D26&lt;&gt;"",COUNTA($D$8:D26),"")</f>
        <v/>
      </c>
      <c r="D26" s="552"/>
      <c r="E26" s="71"/>
      <c r="F26" s="103"/>
      <c r="G26" s="103"/>
      <c r="H26" s="103"/>
      <c r="I26" s="103"/>
      <c r="J26" s="103"/>
      <c r="K26" s="103"/>
      <c r="L26" s="107"/>
      <c r="M26" s="105"/>
      <c r="N26" s="106" t="str">
        <f>IF(L26&lt;&gt;"",VLOOKUP(L26,'DON GIA'!$S$1:$U$19,3,0),"")</f>
        <v/>
      </c>
      <c r="O26" s="106" t="str">
        <f>IF(L26&lt;&gt;"",VLOOKUP(L26,'DON GIA'!$S$1:$V$19,4,0),"")</f>
        <v/>
      </c>
      <c r="P26" s="106" t="str">
        <f t="shared" si="2"/>
        <v/>
      </c>
      <c r="Q26" s="106" t="str">
        <f t="shared" si="3"/>
        <v/>
      </c>
      <c r="R26" s="71" t="s">
        <v>35</v>
      </c>
      <c r="S26" s="103"/>
      <c r="T26" s="103"/>
      <c r="U26" s="554" t="str">
        <f>IF(R26&lt;&gt;"",VLOOKUP(R26,'DON GIA'!$H$1:$K$103,4,0),"")</f>
        <v/>
      </c>
      <c r="V26" s="554" t="str">
        <f t="shared" si="6"/>
        <v/>
      </c>
      <c r="W26" s="107" t="s">
        <v>1008</v>
      </c>
      <c r="X26" s="103" t="s">
        <v>27</v>
      </c>
      <c r="Y26" s="108">
        <v>22.44</v>
      </c>
      <c r="Z26" s="109"/>
      <c r="AA26" s="554">
        <f>IF(W26&lt;&gt;"",VLOOKUP(W26,'DON GIA'!$A$1:$D$346,4,0),"")</f>
        <v>264499</v>
      </c>
      <c r="AB26" s="554">
        <f t="shared" si="7"/>
        <v>5935357.5600000005</v>
      </c>
      <c r="AC26" s="71"/>
      <c r="AD26" s="71"/>
      <c r="AE26" s="71"/>
      <c r="AF26" s="71"/>
      <c r="AG26" s="71"/>
      <c r="AH26" s="103"/>
      <c r="AI26" s="71"/>
      <c r="AJ26" s="103"/>
      <c r="AK26" s="103"/>
      <c r="AL26" s="554" t="str">
        <f>IF(AI26&lt;&gt;"",VLOOKUP(AI26,'DON GIA'!$M$1:$P$9,4,0),"")</f>
        <v/>
      </c>
      <c r="AM26" s="554" t="str">
        <f t="shared" si="5"/>
        <v/>
      </c>
      <c r="AN26" s="103"/>
      <c r="AO26" s="103"/>
      <c r="AP26" s="553" t="str">
        <f t="shared" si="0"/>
        <v/>
      </c>
      <c r="AQ26" s="107"/>
    </row>
    <row r="27" spans="1:44" outlineLevel="2">
      <c r="A27" s="72" t="e">
        <f>IF(D26&lt;&gt;"",$D$8:D26,A26)</f>
        <v>#VALUE!</v>
      </c>
      <c r="C27" s="552" t="str">
        <f>IF(D27&lt;&gt;"",COUNTA($D$8:D27),"")</f>
        <v/>
      </c>
      <c r="D27" s="552"/>
      <c r="E27" s="71"/>
      <c r="F27" s="103"/>
      <c r="G27" s="103"/>
      <c r="H27" s="103"/>
      <c r="I27" s="103"/>
      <c r="J27" s="103"/>
      <c r="K27" s="103"/>
      <c r="L27" s="107"/>
      <c r="M27" s="105"/>
      <c r="N27" s="106" t="str">
        <f>IF(L27&lt;&gt;"",VLOOKUP(L27,'DON GIA'!$S$1:$U$19,3,0),"")</f>
        <v/>
      </c>
      <c r="O27" s="106" t="str">
        <f>IF(L27&lt;&gt;"",VLOOKUP(L27,'DON GIA'!$S$1:$V$19,4,0),"")</f>
        <v/>
      </c>
      <c r="P27" s="106" t="str">
        <f t="shared" si="2"/>
        <v/>
      </c>
      <c r="Q27" s="106" t="str">
        <f t="shared" si="3"/>
        <v/>
      </c>
      <c r="R27" s="71" t="s">
        <v>35</v>
      </c>
      <c r="S27" s="103"/>
      <c r="T27" s="103"/>
      <c r="U27" s="554" t="str">
        <f>IF(R27&lt;&gt;"",VLOOKUP(R27,'DON GIA'!$H$1:$K$103,4,0),"")</f>
        <v/>
      </c>
      <c r="V27" s="554" t="str">
        <f t="shared" si="6"/>
        <v/>
      </c>
      <c r="W27" s="107" t="s">
        <v>1009</v>
      </c>
      <c r="X27" s="103" t="s">
        <v>27</v>
      </c>
      <c r="Y27" s="108">
        <v>107.93</v>
      </c>
      <c r="Z27" s="109"/>
      <c r="AA27" s="554">
        <f>IF(W27&lt;&gt;"",VLOOKUP(W27,'DON GIA'!$A$1:$D$346,4,0),"")</f>
        <v>282038</v>
      </c>
      <c r="AB27" s="554">
        <f t="shared" si="7"/>
        <v>30440361.340000004</v>
      </c>
      <c r="AC27" s="71"/>
      <c r="AD27" s="71"/>
      <c r="AE27" s="71"/>
      <c r="AF27" s="71"/>
      <c r="AG27" s="71"/>
      <c r="AH27" s="103"/>
      <c r="AI27" s="71"/>
      <c r="AJ27" s="103"/>
      <c r="AK27" s="103"/>
      <c r="AL27" s="554" t="str">
        <f>IF(AI27&lt;&gt;"",VLOOKUP(AI27,'DON GIA'!$M$1:$P$9,4,0),"")</f>
        <v/>
      </c>
      <c r="AM27" s="554" t="str">
        <f t="shared" si="5"/>
        <v/>
      </c>
      <c r="AN27" s="103"/>
      <c r="AO27" s="103"/>
      <c r="AP27" s="553" t="str">
        <f t="shared" si="0"/>
        <v/>
      </c>
      <c r="AQ27" s="107"/>
    </row>
    <row r="28" spans="1:44" outlineLevel="2">
      <c r="A28" s="72" t="e">
        <f>IF(D27&lt;&gt;"",$D$8:D27,A27)</f>
        <v>#VALUE!</v>
      </c>
      <c r="C28" s="552" t="str">
        <f>IF(D28&lt;&gt;"",COUNTA($D$8:D28),"")</f>
        <v/>
      </c>
      <c r="D28" s="552"/>
      <c r="E28" s="71"/>
      <c r="F28" s="103"/>
      <c r="G28" s="103"/>
      <c r="H28" s="103"/>
      <c r="I28" s="103"/>
      <c r="J28" s="103"/>
      <c r="K28" s="103"/>
      <c r="L28" s="107"/>
      <c r="M28" s="105"/>
      <c r="N28" s="106" t="str">
        <f>IF(L28&lt;&gt;"",VLOOKUP(L28,'DON GIA'!$S$1:$U$19,3,0),"")</f>
        <v/>
      </c>
      <c r="O28" s="106" t="str">
        <f>IF(L28&lt;&gt;"",VLOOKUP(L28,'DON GIA'!$S$1:$V$19,4,0),"")</f>
        <v/>
      </c>
      <c r="P28" s="106" t="str">
        <f t="shared" si="2"/>
        <v/>
      </c>
      <c r="Q28" s="106" t="str">
        <f t="shared" si="3"/>
        <v/>
      </c>
      <c r="R28" s="71" t="s">
        <v>35</v>
      </c>
      <c r="S28" s="103"/>
      <c r="T28" s="103"/>
      <c r="U28" s="554" t="str">
        <f>IF(R28&lt;&gt;"",VLOOKUP(R28,'DON GIA'!$H$1:$K$103,4,0),"")</f>
        <v/>
      </c>
      <c r="V28" s="554" t="str">
        <f t="shared" si="6"/>
        <v/>
      </c>
      <c r="W28" s="107" t="s">
        <v>1010</v>
      </c>
      <c r="X28" s="103" t="s">
        <v>27</v>
      </c>
      <c r="Y28" s="108">
        <v>27.52</v>
      </c>
      <c r="Z28" s="109"/>
      <c r="AA28" s="554">
        <f>IF(W28&lt;&gt;"",VLOOKUP(W28,'DON GIA'!$A$1:$D$346,4,0),"")</f>
        <v>1238791</v>
      </c>
      <c r="AB28" s="554">
        <f t="shared" si="7"/>
        <v>34091528.32</v>
      </c>
      <c r="AC28" s="71"/>
      <c r="AD28" s="71"/>
      <c r="AE28" s="71"/>
      <c r="AF28" s="71"/>
      <c r="AG28" s="71"/>
      <c r="AH28" s="103"/>
      <c r="AI28" s="71"/>
      <c r="AJ28" s="103"/>
      <c r="AK28" s="103"/>
      <c r="AL28" s="554" t="str">
        <f>IF(AI28&lt;&gt;"",VLOOKUP(AI28,'DON GIA'!$M$1:$P$9,4,0),"")</f>
        <v/>
      </c>
      <c r="AM28" s="554" t="str">
        <f t="shared" si="5"/>
        <v/>
      </c>
      <c r="AN28" s="103"/>
      <c r="AO28" s="103"/>
      <c r="AP28" s="553" t="str">
        <f t="shared" si="0"/>
        <v/>
      </c>
      <c r="AQ28" s="107"/>
    </row>
    <row r="29" spans="1:44" outlineLevel="2">
      <c r="A29" s="72" t="e">
        <f>IF(D28&lt;&gt;"",$D$8:D28,A28)</f>
        <v>#VALUE!</v>
      </c>
      <c r="C29" s="552" t="str">
        <f>IF(D29&lt;&gt;"",COUNTA($D$8:D29),"")</f>
        <v/>
      </c>
      <c r="D29" s="552"/>
      <c r="E29" s="71"/>
      <c r="F29" s="103"/>
      <c r="G29" s="103"/>
      <c r="H29" s="103"/>
      <c r="I29" s="103"/>
      <c r="J29" s="103"/>
      <c r="K29" s="103"/>
      <c r="L29" s="107"/>
      <c r="M29" s="105"/>
      <c r="N29" s="106" t="str">
        <f>IF(L29&lt;&gt;"",VLOOKUP(L29,'DON GIA'!$S$1:$U$19,3,0),"")</f>
        <v/>
      </c>
      <c r="O29" s="106" t="str">
        <f>IF(L29&lt;&gt;"",VLOOKUP(L29,'DON GIA'!$S$1:$V$19,4,0),"")</f>
        <v/>
      </c>
      <c r="P29" s="106" t="str">
        <f t="shared" si="2"/>
        <v/>
      </c>
      <c r="Q29" s="106" t="str">
        <f t="shared" si="3"/>
        <v/>
      </c>
      <c r="R29" s="71" t="s">
        <v>35</v>
      </c>
      <c r="S29" s="103"/>
      <c r="T29" s="103"/>
      <c r="U29" s="554" t="str">
        <f>IF(R29&lt;&gt;"",VLOOKUP(R29,'DON GIA'!$H$1:$K$103,4,0),"")</f>
        <v/>
      </c>
      <c r="V29" s="554" t="str">
        <f t="shared" si="6"/>
        <v/>
      </c>
      <c r="W29" s="107" t="s">
        <v>1011</v>
      </c>
      <c r="X29" s="103" t="s">
        <v>27</v>
      </c>
      <c r="Y29" s="108">
        <v>9.4600000000000009</v>
      </c>
      <c r="Z29" s="109"/>
      <c r="AA29" s="554">
        <f>IF(W29&lt;&gt;"",VLOOKUP(W29,'DON GIA'!$A$1:$D$346,4,0),"")</f>
        <v>1238791</v>
      </c>
      <c r="AB29" s="554">
        <f t="shared" si="7"/>
        <v>11718962.860000001</v>
      </c>
      <c r="AC29" s="71"/>
      <c r="AD29" s="71"/>
      <c r="AE29" s="71"/>
      <c r="AF29" s="71"/>
      <c r="AG29" s="71"/>
      <c r="AH29" s="103"/>
      <c r="AI29" s="71"/>
      <c r="AJ29" s="103"/>
      <c r="AK29" s="103"/>
      <c r="AL29" s="554" t="str">
        <f>IF(AI29&lt;&gt;"",VLOOKUP(AI29,'DON GIA'!$M$1:$P$9,4,0),"")</f>
        <v/>
      </c>
      <c r="AM29" s="554" t="str">
        <f t="shared" si="5"/>
        <v/>
      </c>
      <c r="AN29" s="103"/>
      <c r="AO29" s="103"/>
      <c r="AP29" s="553" t="str">
        <f t="shared" si="0"/>
        <v/>
      </c>
      <c r="AQ29" s="107"/>
    </row>
    <row r="30" spans="1:44" outlineLevel="2">
      <c r="A30" s="72" t="e">
        <f>IF(D29&lt;&gt;"",$D$8:D29,A29)</f>
        <v>#VALUE!</v>
      </c>
      <c r="C30" s="552" t="str">
        <f>IF(D30&lt;&gt;"",COUNTA($D$8:D30),"")</f>
        <v/>
      </c>
      <c r="D30" s="552"/>
      <c r="E30" s="71"/>
      <c r="F30" s="103"/>
      <c r="G30" s="103"/>
      <c r="H30" s="103"/>
      <c r="I30" s="103"/>
      <c r="J30" s="103"/>
      <c r="K30" s="103"/>
      <c r="L30" s="107"/>
      <c r="M30" s="105"/>
      <c r="N30" s="106" t="str">
        <f>IF(L30&lt;&gt;"",VLOOKUP(L30,'DON GIA'!$S$1:$U$19,3,0),"")</f>
        <v/>
      </c>
      <c r="O30" s="106" t="str">
        <f>IF(L30&lt;&gt;"",VLOOKUP(L30,'DON GIA'!$S$1:$V$19,4,0),"")</f>
        <v/>
      </c>
      <c r="P30" s="106" t="str">
        <f t="shared" si="2"/>
        <v/>
      </c>
      <c r="Q30" s="106" t="str">
        <f t="shared" si="3"/>
        <v/>
      </c>
      <c r="R30" s="71" t="s">
        <v>35</v>
      </c>
      <c r="S30" s="103"/>
      <c r="T30" s="103"/>
      <c r="U30" s="554" t="str">
        <f>IF(R30&lt;&gt;"",VLOOKUP(R30,'DON GIA'!$H$1:$K$103,4,0),"")</f>
        <v/>
      </c>
      <c r="V30" s="554" t="str">
        <f t="shared" si="6"/>
        <v/>
      </c>
      <c r="W30" s="107" t="s">
        <v>1012</v>
      </c>
      <c r="X30" s="103" t="s">
        <v>38</v>
      </c>
      <c r="Y30" s="108">
        <v>0.22</v>
      </c>
      <c r="Z30" s="109"/>
      <c r="AA30" s="554">
        <f>IF(W30&lt;&gt;"",VLOOKUP(W30,'DON GIA'!$A$1:$D$346,4,0),"")</f>
        <v>3039467</v>
      </c>
      <c r="AB30" s="554">
        <f t="shared" si="7"/>
        <v>668682.74</v>
      </c>
      <c r="AC30" s="71"/>
      <c r="AD30" s="71"/>
      <c r="AE30" s="71"/>
      <c r="AF30" s="71"/>
      <c r="AG30" s="71"/>
      <c r="AH30" s="103"/>
      <c r="AI30" s="71"/>
      <c r="AJ30" s="103"/>
      <c r="AK30" s="103"/>
      <c r="AL30" s="554" t="str">
        <f>IF(AI30&lt;&gt;"",VLOOKUP(AI30,'DON GIA'!$M$1:$P$9,4,0),"")</f>
        <v/>
      </c>
      <c r="AM30" s="554" t="str">
        <f t="shared" si="5"/>
        <v/>
      </c>
      <c r="AN30" s="103"/>
      <c r="AO30" s="103"/>
      <c r="AP30" s="553" t="str">
        <f t="shared" si="0"/>
        <v/>
      </c>
      <c r="AQ30" s="107"/>
    </row>
    <row r="31" spans="1:44" outlineLevel="2">
      <c r="A31" s="72" t="e">
        <f>IF(D30&lt;&gt;"",$D$8:D30,A30)</f>
        <v>#VALUE!</v>
      </c>
      <c r="C31" s="552" t="str">
        <f>IF(D31&lt;&gt;"",COUNTA($D$8:D31),"")</f>
        <v/>
      </c>
      <c r="D31" s="552"/>
      <c r="E31" s="71"/>
      <c r="F31" s="103"/>
      <c r="G31" s="103"/>
      <c r="H31" s="103"/>
      <c r="I31" s="103"/>
      <c r="J31" s="103"/>
      <c r="K31" s="103"/>
      <c r="L31" s="107"/>
      <c r="M31" s="105"/>
      <c r="N31" s="106" t="str">
        <f>IF(L31&lt;&gt;"",VLOOKUP(L31,'DON GIA'!$S$1:$U$19,3,0),"")</f>
        <v/>
      </c>
      <c r="O31" s="106" t="str">
        <f>IF(L31&lt;&gt;"",VLOOKUP(L31,'DON GIA'!$S$1:$V$19,4,0),"")</f>
        <v/>
      </c>
      <c r="P31" s="106" t="str">
        <f t="shared" si="2"/>
        <v/>
      </c>
      <c r="Q31" s="106" t="str">
        <f t="shared" si="3"/>
        <v/>
      </c>
      <c r="R31" s="71" t="s">
        <v>35</v>
      </c>
      <c r="S31" s="103"/>
      <c r="T31" s="103"/>
      <c r="U31" s="554" t="str">
        <f>IF(R31&lt;&gt;"",VLOOKUP(R31,'DON GIA'!$H$1:$K$103,4,0),"")</f>
        <v/>
      </c>
      <c r="V31" s="554" t="str">
        <f t="shared" si="6"/>
        <v/>
      </c>
      <c r="W31" s="107" t="s">
        <v>1013</v>
      </c>
      <c r="X31" s="103" t="s">
        <v>42</v>
      </c>
      <c r="Y31" s="108">
        <v>1</v>
      </c>
      <c r="Z31" s="109"/>
      <c r="AA31" s="554">
        <f>IF(W31&lt;&gt;"",VLOOKUP(W31,'DON GIA'!$A$1:$D$346,4,0),"")</f>
        <v>3793079</v>
      </c>
      <c r="AB31" s="554">
        <f t="shared" si="7"/>
        <v>3793079</v>
      </c>
      <c r="AC31" s="71"/>
      <c r="AD31" s="71"/>
      <c r="AE31" s="71"/>
      <c r="AF31" s="71"/>
      <c r="AG31" s="71"/>
      <c r="AH31" s="103"/>
      <c r="AI31" s="71"/>
      <c r="AJ31" s="103"/>
      <c r="AK31" s="103"/>
      <c r="AL31" s="554" t="str">
        <f>IF(AI31&lt;&gt;"",VLOOKUP(AI31,'DON GIA'!$M$1:$P$9,4,0),"")</f>
        <v/>
      </c>
      <c r="AM31" s="554" t="str">
        <f t="shared" si="5"/>
        <v/>
      </c>
      <c r="AN31" s="103"/>
      <c r="AO31" s="103"/>
      <c r="AP31" s="553" t="str">
        <f t="shared" si="0"/>
        <v/>
      </c>
      <c r="AQ31" s="107"/>
    </row>
    <row r="32" spans="1:44" outlineLevel="2">
      <c r="A32" s="72" t="e">
        <f>IF(D31&lt;&gt;"",$D$8:D31,A31)</f>
        <v>#VALUE!</v>
      </c>
      <c r="C32" s="552" t="str">
        <f>IF(D32&lt;&gt;"",COUNTA($D$8:D32),"")</f>
        <v/>
      </c>
      <c r="D32" s="552"/>
      <c r="E32" s="71"/>
      <c r="F32" s="103"/>
      <c r="G32" s="103"/>
      <c r="H32" s="103"/>
      <c r="I32" s="103"/>
      <c r="J32" s="103"/>
      <c r="K32" s="103"/>
      <c r="L32" s="107"/>
      <c r="M32" s="105"/>
      <c r="N32" s="106" t="str">
        <f>IF(L32&lt;&gt;"",VLOOKUP(L32,'DON GIA'!$S$1:$U$19,3,0),"")</f>
        <v/>
      </c>
      <c r="O32" s="106" t="str">
        <f>IF(L32&lt;&gt;"",VLOOKUP(L32,'DON GIA'!$S$1:$V$19,4,0),"")</f>
        <v/>
      </c>
      <c r="P32" s="106" t="str">
        <f t="shared" si="2"/>
        <v/>
      </c>
      <c r="Q32" s="106" t="str">
        <f t="shared" si="3"/>
        <v/>
      </c>
      <c r="R32" s="71" t="s">
        <v>35</v>
      </c>
      <c r="S32" s="103"/>
      <c r="T32" s="103"/>
      <c r="U32" s="554" t="str">
        <f>IF(R32&lt;&gt;"",VLOOKUP(R32,'DON GIA'!$H$1:$K$103,4,0),"")</f>
        <v/>
      </c>
      <c r="V32" s="554" t="str">
        <f t="shared" si="6"/>
        <v/>
      </c>
      <c r="W32" s="107" t="s">
        <v>1014</v>
      </c>
      <c r="X32" s="103" t="s">
        <v>27</v>
      </c>
      <c r="Y32" s="108">
        <v>6.65</v>
      </c>
      <c r="Z32" s="109"/>
      <c r="AA32" s="554">
        <f>IF(W32&lt;&gt;"",VLOOKUP(W32,'DON GIA'!$A$1:$D$346,4,0),"")</f>
        <v>4447303</v>
      </c>
      <c r="AB32" s="554">
        <f t="shared" si="7"/>
        <v>29574564.950000003</v>
      </c>
      <c r="AC32" s="71"/>
      <c r="AD32" s="71"/>
      <c r="AE32" s="71"/>
      <c r="AF32" s="71"/>
      <c r="AG32" s="71"/>
      <c r="AH32" s="103"/>
      <c r="AI32" s="71"/>
      <c r="AJ32" s="103"/>
      <c r="AK32" s="103"/>
      <c r="AL32" s="554" t="str">
        <f>IF(AI32&lt;&gt;"",VLOOKUP(AI32,'DON GIA'!$M$1:$P$9,4,0),"")</f>
        <v/>
      </c>
      <c r="AM32" s="554" t="str">
        <f t="shared" si="5"/>
        <v/>
      </c>
      <c r="AN32" s="103"/>
      <c r="AO32" s="103"/>
      <c r="AP32" s="553" t="str">
        <f t="shared" si="0"/>
        <v/>
      </c>
      <c r="AQ32" s="107"/>
    </row>
    <row r="33" spans="1:44" ht="37.5" outlineLevel="2">
      <c r="A33" s="72" t="e">
        <f>IF(D32&lt;&gt;"",$D$8:D32,A32)</f>
        <v>#VALUE!</v>
      </c>
      <c r="C33" s="552" t="str">
        <f>IF(D33&lt;&gt;"",COUNTA($D$8:D33),"")</f>
        <v/>
      </c>
      <c r="D33" s="552"/>
      <c r="E33" s="71"/>
      <c r="F33" s="103"/>
      <c r="G33" s="103"/>
      <c r="H33" s="103"/>
      <c r="I33" s="103"/>
      <c r="J33" s="103"/>
      <c r="K33" s="103"/>
      <c r="L33" s="107"/>
      <c r="M33" s="105"/>
      <c r="N33" s="106" t="str">
        <f>IF(L33&lt;&gt;"",VLOOKUP(L33,'DON GIA'!$S$1:$U$19,3,0),"")</f>
        <v/>
      </c>
      <c r="O33" s="106" t="str">
        <f>IF(L33&lt;&gt;"",VLOOKUP(L33,'DON GIA'!$S$1:$V$19,4,0),"")</f>
        <v/>
      </c>
      <c r="P33" s="106" t="str">
        <f t="shared" si="2"/>
        <v/>
      </c>
      <c r="Q33" s="106" t="str">
        <f t="shared" si="3"/>
        <v/>
      </c>
      <c r="R33" s="71" t="s">
        <v>35</v>
      </c>
      <c r="S33" s="103"/>
      <c r="T33" s="103"/>
      <c r="U33" s="554" t="str">
        <f>IF(R33&lt;&gt;"",VLOOKUP(R33,'DON GIA'!$H$1:$K$103,4,0),"")</f>
        <v/>
      </c>
      <c r="V33" s="554" t="str">
        <f t="shared" si="6"/>
        <v/>
      </c>
      <c r="W33" s="107" t="s">
        <v>1015</v>
      </c>
      <c r="X33" s="103" t="s">
        <v>27</v>
      </c>
      <c r="Y33" s="108">
        <v>5.27</v>
      </c>
      <c r="Z33" s="109"/>
      <c r="AA33" s="554">
        <f>IF(W33&lt;&gt;"",VLOOKUP(W33,'DON GIA'!$A$1:$D$346,4,0),"")</f>
        <v>5058826</v>
      </c>
      <c r="AB33" s="554">
        <f t="shared" si="7"/>
        <v>26660013.02</v>
      </c>
      <c r="AC33" s="71"/>
      <c r="AD33" s="71"/>
      <c r="AE33" s="71"/>
      <c r="AF33" s="71"/>
      <c r="AG33" s="71"/>
      <c r="AH33" s="103"/>
      <c r="AI33" s="71"/>
      <c r="AJ33" s="103"/>
      <c r="AK33" s="103"/>
      <c r="AL33" s="554" t="str">
        <f>IF(AI33&lt;&gt;"",VLOOKUP(AI33,'DON GIA'!$M$1:$P$9,4,0),"")</f>
        <v/>
      </c>
      <c r="AM33" s="554" t="str">
        <f t="shared" si="5"/>
        <v/>
      </c>
      <c r="AN33" s="103"/>
      <c r="AO33" s="103"/>
      <c r="AP33" s="553" t="str">
        <f t="shared" si="0"/>
        <v/>
      </c>
      <c r="AQ33" s="107"/>
    </row>
    <row r="34" spans="1:44" ht="37.5" outlineLevel="2">
      <c r="A34" s="72" t="e">
        <f>IF(D33&lt;&gt;"",$D$8:D33,A33)</f>
        <v>#VALUE!</v>
      </c>
      <c r="C34" s="552" t="str">
        <f>IF(D34&lt;&gt;"",COUNTA($D$8:D34),"")</f>
        <v/>
      </c>
      <c r="D34" s="552"/>
      <c r="E34" s="71"/>
      <c r="F34" s="103"/>
      <c r="G34" s="103"/>
      <c r="H34" s="103"/>
      <c r="I34" s="103"/>
      <c r="J34" s="103"/>
      <c r="K34" s="103"/>
      <c r="L34" s="107"/>
      <c r="M34" s="105"/>
      <c r="N34" s="106" t="str">
        <f>IF(L34&lt;&gt;"",VLOOKUP(L34,'DON GIA'!$S$1:$U$19,3,0),"")</f>
        <v/>
      </c>
      <c r="O34" s="106" t="str">
        <f>IF(L34&lt;&gt;"",VLOOKUP(L34,'DON GIA'!$S$1:$V$19,4,0),"")</f>
        <v/>
      </c>
      <c r="P34" s="106" t="str">
        <f t="shared" si="2"/>
        <v/>
      </c>
      <c r="Q34" s="106" t="str">
        <f t="shared" si="3"/>
        <v/>
      </c>
      <c r="R34" s="71" t="s">
        <v>35</v>
      </c>
      <c r="S34" s="103"/>
      <c r="T34" s="103"/>
      <c r="U34" s="554" t="str">
        <f>IF(R34&lt;&gt;"",VLOOKUP(R34,'DON GIA'!$H$1:$K$103,4,0),"")</f>
        <v/>
      </c>
      <c r="V34" s="554" t="str">
        <f t="shared" si="6"/>
        <v/>
      </c>
      <c r="W34" s="107" t="s">
        <v>1016</v>
      </c>
      <c r="X34" s="103" t="s">
        <v>27</v>
      </c>
      <c r="Y34" s="108">
        <v>22.06</v>
      </c>
      <c r="Z34" s="109"/>
      <c r="AA34" s="554">
        <f>IF(W34&lt;&gt;"",VLOOKUP(W34,'DON GIA'!$A$1:$D$346,4,0),"")</f>
        <v>1398600</v>
      </c>
      <c r="AB34" s="554">
        <f t="shared" si="7"/>
        <v>30853116</v>
      </c>
      <c r="AC34" s="71"/>
      <c r="AD34" s="71"/>
      <c r="AE34" s="71"/>
      <c r="AF34" s="71"/>
      <c r="AG34" s="71"/>
      <c r="AH34" s="103"/>
      <c r="AI34" s="71"/>
      <c r="AJ34" s="103"/>
      <c r="AK34" s="103"/>
      <c r="AL34" s="554" t="str">
        <f>IF(AI34&lt;&gt;"",VLOOKUP(AI34,'DON GIA'!$M$1:$P$9,4,0),"")</f>
        <v/>
      </c>
      <c r="AM34" s="554" t="str">
        <f t="shared" si="5"/>
        <v/>
      </c>
      <c r="AN34" s="103"/>
      <c r="AO34" s="103"/>
      <c r="AP34" s="553" t="str">
        <f t="shared" si="0"/>
        <v/>
      </c>
      <c r="AQ34" s="107"/>
    </row>
    <row r="35" spans="1:44" ht="37.5" outlineLevel="2">
      <c r="A35" s="72" t="e">
        <f>IF(D34&lt;&gt;"",$D$8:D34,A34)</f>
        <v>#VALUE!</v>
      </c>
      <c r="C35" s="552" t="str">
        <f>IF(D35&lt;&gt;"",COUNTA($D$8:D35),"")</f>
        <v/>
      </c>
      <c r="D35" s="552"/>
      <c r="E35" s="71"/>
      <c r="F35" s="103"/>
      <c r="G35" s="103"/>
      <c r="H35" s="103"/>
      <c r="I35" s="103"/>
      <c r="J35" s="103"/>
      <c r="K35" s="103"/>
      <c r="L35" s="107"/>
      <c r="M35" s="105"/>
      <c r="N35" s="106" t="str">
        <f>IF(L35&lt;&gt;"",VLOOKUP(L35,'DON GIA'!$S$1:$U$19,3,0),"")</f>
        <v/>
      </c>
      <c r="O35" s="106" t="str">
        <f>IF(L35&lt;&gt;"",VLOOKUP(L35,'DON GIA'!$S$1:$V$19,4,0),"")</f>
        <v/>
      </c>
      <c r="P35" s="106" t="str">
        <f t="shared" si="2"/>
        <v/>
      </c>
      <c r="Q35" s="106" t="str">
        <f t="shared" si="3"/>
        <v/>
      </c>
      <c r="R35" s="71" t="s">
        <v>35</v>
      </c>
      <c r="S35" s="103"/>
      <c r="T35" s="103"/>
      <c r="U35" s="554" t="str">
        <f>IF(R35&lt;&gt;"",VLOOKUP(R35,'DON GIA'!$H$1:$K$103,4,0),"")</f>
        <v/>
      </c>
      <c r="V35" s="554" t="str">
        <f t="shared" si="6"/>
        <v/>
      </c>
      <c r="W35" s="107" t="s">
        <v>1017</v>
      </c>
      <c r="X35" s="103" t="s">
        <v>38</v>
      </c>
      <c r="Y35" s="108">
        <v>0.66500000000000004</v>
      </c>
      <c r="Z35" s="109"/>
      <c r="AA35" s="554">
        <f>IF(W35&lt;&gt;"",VLOOKUP(W35,'DON GIA'!$A$1:$D$346,4,0),"")</f>
        <v>5712071</v>
      </c>
      <c r="AB35" s="554">
        <f t="shared" si="7"/>
        <v>3798527.2150000003</v>
      </c>
      <c r="AC35" s="71"/>
      <c r="AD35" s="71"/>
      <c r="AE35" s="71"/>
      <c r="AF35" s="71"/>
      <c r="AG35" s="71"/>
      <c r="AH35" s="103"/>
      <c r="AI35" s="71"/>
      <c r="AJ35" s="103"/>
      <c r="AK35" s="103"/>
      <c r="AL35" s="554" t="str">
        <f>IF(AI35&lt;&gt;"",VLOOKUP(AI35,'DON GIA'!$M$1:$P$9,4,0),"")</f>
        <v/>
      </c>
      <c r="AM35" s="554" t="str">
        <f t="shared" si="5"/>
        <v/>
      </c>
      <c r="AN35" s="103"/>
      <c r="AO35" s="103"/>
      <c r="AP35" s="553" t="str">
        <f t="shared" si="0"/>
        <v/>
      </c>
      <c r="AQ35" s="107"/>
    </row>
    <row r="36" spans="1:44" outlineLevel="2">
      <c r="A36" s="72" t="e">
        <f>IF(D35&lt;&gt;"",$D$8:D35,A35)</f>
        <v>#VALUE!</v>
      </c>
      <c r="C36" s="552" t="str">
        <f>IF(D36&lt;&gt;"",COUNTA($D$8:D36),"")</f>
        <v/>
      </c>
      <c r="D36" s="552"/>
      <c r="E36" s="71"/>
      <c r="F36" s="103"/>
      <c r="G36" s="103"/>
      <c r="H36" s="103"/>
      <c r="I36" s="103"/>
      <c r="J36" s="103"/>
      <c r="K36" s="103"/>
      <c r="L36" s="107"/>
      <c r="M36" s="105"/>
      <c r="N36" s="106" t="str">
        <f>IF(L36&lt;&gt;"",VLOOKUP(L36,'DON GIA'!$S$1:$U$19,3,0),"")</f>
        <v/>
      </c>
      <c r="O36" s="106" t="str">
        <f>IF(L36&lt;&gt;"",VLOOKUP(L36,'DON GIA'!$S$1:$V$19,4,0),"")</f>
        <v/>
      </c>
      <c r="P36" s="106" t="str">
        <f t="shared" si="2"/>
        <v/>
      </c>
      <c r="Q36" s="106" t="str">
        <f t="shared" si="3"/>
        <v/>
      </c>
      <c r="R36" s="71" t="s">
        <v>35</v>
      </c>
      <c r="S36" s="103"/>
      <c r="T36" s="103"/>
      <c r="U36" s="554" t="str">
        <f>IF(R36&lt;&gt;"",VLOOKUP(R36,'DON GIA'!$H$1:$K$103,4,0),"")</f>
        <v/>
      </c>
      <c r="V36" s="554" t="str">
        <f t="shared" si="6"/>
        <v/>
      </c>
      <c r="W36" s="107" t="s">
        <v>1018</v>
      </c>
      <c r="X36" s="103" t="s">
        <v>38</v>
      </c>
      <c r="Y36" s="108">
        <v>0.76200000000000001</v>
      </c>
      <c r="Z36" s="109"/>
      <c r="AA36" s="554">
        <f>IF(W36&lt;&gt;"",VLOOKUP(W36,'DON GIA'!$A$1:$D$346,4,0),"")</f>
        <v>2704619</v>
      </c>
      <c r="AB36" s="554">
        <f t="shared" si="7"/>
        <v>2060919.6780000001</v>
      </c>
      <c r="AC36" s="71"/>
      <c r="AD36" s="71"/>
      <c r="AE36" s="71"/>
      <c r="AF36" s="71"/>
      <c r="AG36" s="71"/>
      <c r="AH36" s="103"/>
      <c r="AI36" s="71"/>
      <c r="AJ36" s="103"/>
      <c r="AK36" s="103"/>
      <c r="AL36" s="554" t="str">
        <f>IF(AI36&lt;&gt;"",VLOOKUP(AI36,'DON GIA'!$M$1:$P$9,4,0),"")</f>
        <v/>
      </c>
      <c r="AM36" s="554" t="str">
        <f t="shared" si="5"/>
        <v/>
      </c>
      <c r="AN36" s="103"/>
      <c r="AO36" s="103"/>
      <c r="AP36" s="553" t="str">
        <f t="shared" si="0"/>
        <v/>
      </c>
      <c r="AQ36" s="107"/>
    </row>
    <row r="37" spans="1:44" outlineLevel="2">
      <c r="A37" s="72" t="e">
        <f>IF(D36&lt;&gt;"",$D$8:D36,A36)</f>
        <v>#VALUE!</v>
      </c>
      <c r="C37" s="552" t="str">
        <f>IF(D37&lt;&gt;"",COUNTA($D$8:D37),"")</f>
        <v/>
      </c>
      <c r="D37" s="552"/>
      <c r="E37" s="71"/>
      <c r="F37" s="103"/>
      <c r="G37" s="103"/>
      <c r="H37" s="103"/>
      <c r="I37" s="103"/>
      <c r="J37" s="103"/>
      <c r="K37" s="103"/>
      <c r="L37" s="107"/>
      <c r="M37" s="105"/>
      <c r="N37" s="106" t="str">
        <f>IF(L37&lt;&gt;"",VLOOKUP(L37,'DON GIA'!$S$1:$U$19,3,0),"")</f>
        <v/>
      </c>
      <c r="O37" s="106" t="str">
        <f>IF(L37&lt;&gt;"",VLOOKUP(L37,'DON GIA'!$S$1:$V$19,4,0),"")</f>
        <v/>
      </c>
      <c r="P37" s="106" t="str">
        <f t="shared" si="2"/>
        <v/>
      </c>
      <c r="Q37" s="106" t="str">
        <f t="shared" si="3"/>
        <v/>
      </c>
      <c r="R37" s="71" t="s">
        <v>35</v>
      </c>
      <c r="S37" s="103"/>
      <c r="T37" s="103"/>
      <c r="U37" s="554" t="str">
        <f>IF(R37&lt;&gt;"",VLOOKUP(R37,'DON GIA'!$H$1:$K$103,4,0),"")</f>
        <v/>
      </c>
      <c r="V37" s="554" t="str">
        <f t="shared" si="6"/>
        <v/>
      </c>
      <c r="W37" s="107" t="s">
        <v>1019</v>
      </c>
      <c r="X37" s="103" t="s">
        <v>27</v>
      </c>
      <c r="Y37" s="108">
        <v>19.14</v>
      </c>
      <c r="Z37" s="109"/>
      <c r="AA37" s="554">
        <f>IF(W37&lt;&gt;"",VLOOKUP(W37,'DON GIA'!$A$1:$D$346,4,0),"")</f>
        <v>330817</v>
      </c>
      <c r="AB37" s="554">
        <f t="shared" si="7"/>
        <v>6331837.3799999999</v>
      </c>
      <c r="AC37" s="71"/>
      <c r="AD37" s="71"/>
      <c r="AE37" s="71"/>
      <c r="AF37" s="71"/>
      <c r="AG37" s="71"/>
      <c r="AH37" s="103"/>
      <c r="AI37" s="71"/>
      <c r="AJ37" s="103"/>
      <c r="AK37" s="103"/>
      <c r="AL37" s="554" t="str">
        <f>IF(AI37&lt;&gt;"",VLOOKUP(AI37,'DON GIA'!$M$1:$P$9,4,0),"")</f>
        <v/>
      </c>
      <c r="AM37" s="554" t="str">
        <f t="shared" si="5"/>
        <v/>
      </c>
      <c r="AN37" s="103"/>
      <c r="AO37" s="103"/>
      <c r="AP37" s="553" t="str">
        <f t="shared" si="0"/>
        <v/>
      </c>
      <c r="AQ37" s="107"/>
    </row>
    <row r="38" spans="1:44" outlineLevel="2">
      <c r="A38" s="72" t="e">
        <f>IF(D37&lt;&gt;"",$D$8:D37,A37)</f>
        <v>#VALUE!</v>
      </c>
      <c r="C38" s="552" t="str">
        <f>IF(D38&lt;&gt;"",COUNTA($D$8:D38),"")</f>
        <v/>
      </c>
      <c r="D38" s="552"/>
      <c r="E38" s="61"/>
      <c r="F38" s="103"/>
      <c r="G38" s="103"/>
      <c r="H38" s="103"/>
      <c r="I38" s="103"/>
      <c r="J38" s="103"/>
      <c r="K38" s="103"/>
      <c r="L38" s="107"/>
      <c r="M38" s="105"/>
      <c r="N38" s="106" t="str">
        <f>IF(L38&lt;&gt;"",VLOOKUP(L38,'DON GIA'!$S$1:$U$19,3,0),"")</f>
        <v/>
      </c>
      <c r="O38" s="106" t="str">
        <f>IF(L38&lt;&gt;"",VLOOKUP(L38,'DON GIA'!$S$1:$V$19,4,0),"")</f>
        <v/>
      </c>
      <c r="P38" s="106" t="str">
        <f t="shared" si="2"/>
        <v/>
      </c>
      <c r="Q38" s="106" t="str">
        <f t="shared" si="3"/>
        <v/>
      </c>
      <c r="R38" s="71" t="s">
        <v>35</v>
      </c>
      <c r="S38" s="103"/>
      <c r="T38" s="103"/>
      <c r="U38" s="554" t="str">
        <f>IF(R38&lt;&gt;"",VLOOKUP(R38,'DON GIA'!$H$1:$K$103,4,0),"")</f>
        <v/>
      </c>
      <c r="V38" s="554" t="str">
        <f t="shared" si="6"/>
        <v/>
      </c>
      <c r="W38" s="107"/>
      <c r="X38" s="103"/>
      <c r="Y38" s="108"/>
      <c r="Z38" s="109"/>
      <c r="AA38" s="554" t="str">
        <f>IF(W38&lt;&gt;"",VLOOKUP(W38,'DON GIA'!$A$1:$D$346,4,0),"")</f>
        <v/>
      </c>
      <c r="AB38" s="554" t="str">
        <f t="shared" si="7"/>
        <v/>
      </c>
      <c r="AC38" s="71"/>
      <c r="AD38" s="71"/>
      <c r="AE38" s="71"/>
      <c r="AF38" s="71"/>
      <c r="AG38" s="71"/>
      <c r="AH38" s="103"/>
      <c r="AI38" s="71"/>
      <c r="AJ38" s="103"/>
      <c r="AK38" s="103"/>
      <c r="AL38" s="554" t="str">
        <f>IF(AI38&lt;&gt;"",VLOOKUP(AI38,'DON GIA'!$M$1:$P$9,4,0),"")</f>
        <v/>
      </c>
      <c r="AM38" s="554" t="str">
        <f t="shared" si="5"/>
        <v/>
      </c>
      <c r="AN38" s="103"/>
      <c r="AO38" s="103"/>
      <c r="AP38" s="553" t="str">
        <f t="shared" si="0"/>
        <v/>
      </c>
      <c r="AQ38" s="107"/>
    </row>
    <row r="39" spans="1:44" outlineLevel="1">
      <c r="A39" s="84" t="s">
        <v>858</v>
      </c>
      <c r="B39" s="576">
        <v>31</v>
      </c>
      <c r="C39" s="552">
        <f>IF(D39&lt;&gt;"",COUNTA($D$8:D39),"")</f>
        <v>3</v>
      </c>
      <c r="D39" s="552">
        <v>395</v>
      </c>
      <c r="E39" s="61" t="s">
        <v>72</v>
      </c>
      <c r="F39" s="162"/>
      <c r="G39" s="162"/>
      <c r="H39" s="162"/>
      <c r="I39" s="162"/>
      <c r="J39" s="162"/>
      <c r="K39" s="162"/>
      <c r="L39" s="129"/>
      <c r="M39" s="167">
        <f>SUBTOTAL(9,M40:M60)</f>
        <v>0</v>
      </c>
      <c r="N39" s="199"/>
      <c r="O39" s="199"/>
      <c r="P39" s="199">
        <f>SUBTOTAL(9,P40:P60)</f>
        <v>0</v>
      </c>
      <c r="Q39" s="199">
        <f>SUBTOTAL(9,Q40:Q60)</f>
        <v>0</v>
      </c>
      <c r="R39" s="61"/>
      <c r="S39" s="162"/>
      <c r="T39" s="162">
        <f>SUBTOTAL(9,T40:T60)</f>
        <v>33</v>
      </c>
      <c r="U39" s="553"/>
      <c r="V39" s="553">
        <f>SUBTOTAL(9,V40:V60)</f>
        <v>20349000</v>
      </c>
      <c r="W39" s="129"/>
      <c r="X39" s="162"/>
      <c r="Y39" s="169">
        <f>SUBTOTAL(9,Y40:Y60)</f>
        <v>297.10500000000002</v>
      </c>
      <c r="Z39" s="170">
        <f>SUBTOTAL(9,Z40:Z60)</f>
        <v>0</v>
      </c>
      <c r="AA39" s="553"/>
      <c r="AB39" s="553">
        <f>SUBTOTAL(9,AB40:AB60)</f>
        <v>284540467.85000002</v>
      </c>
      <c r="AC39" s="71"/>
      <c r="AD39" s="71"/>
      <c r="AE39" s="71"/>
      <c r="AF39" s="71"/>
      <c r="AG39" s="71"/>
      <c r="AH39" s="103"/>
      <c r="AI39" s="71"/>
      <c r="AJ39" s="162"/>
      <c r="AK39" s="162">
        <f>SUBTOTAL(9,AK40:AK60)</f>
        <v>0</v>
      </c>
      <c r="AL39" s="553"/>
      <c r="AM39" s="553">
        <f>SUBTOTAL(9,AM40:AM60)</f>
        <v>0</v>
      </c>
      <c r="AN39" s="162"/>
      <c r="AO39" s="162">
        <f>SUBTOTAL(9,AO40:AO60)</f>
        <v>0</v>
      </c>
      <c r="AP39" s="553">
        <f t="shared" si="0"/>
        <v>304889467.85000002</v>
      </c>
      <c r="AQ39" s="111"/>
      <c r="AR39" s="90"/>
    </row>
    <row r="40" spans="1:44" ht="56.25" outlineLevel="2">
      <c r="A40" s="72" t="e">
        <f>IF(D39&lt;&gt;"",$D$8:D39,A38)</f>
        <v>#VALUE!</v>
      </c>
      <c r="C40" s="552" t="str">
        <f>IF(D40&lt;&gt;"",COUNTA($D$8:D40),"")</f>
        <v/>
      </c>
      <c r="D40" s="552"/>
      <c r="E40" s="71" t="s">
        <v>75</v>
      </c>
      <c r="F40" s="103"/>
      <c r="G40" s="103"/>
      <c r="H40" s="103"/>
      <c r="I40" s="103"/>
      <c r="J40" s="103"/>
      <c r="K40" s="103"/>
      <c r="L40" s="107"/>
      <c r="M40" s="105"/>
      <c r="N40" s="106" t="str">
        <f>IF(L40&lt;&gt;"",VLOOKUP(L40,'DON GIA'!$S$1:$U$19,3,0),"")</f>
        <v/>
      </c>
      <c r="O40" s="106" t="str">
        <f>IF(L40&lt;&gt;"",VLOOKUP(L40,'DON GIA'!$S$1:$V$19,4,0),"")</f>
        <v/>
      </c>
      <c r="P40" s="106" t="str">
        <f t="shared" si="2"/>
        <v/>
      </c>
      <c r="Q40" s="106" t="str">
        <f t="shared" si="3"/>
        <v/>
      </c>
      <c r="R40" s="71" t="s">
        <v>48</v>
      </c>
      <c r="S40" s="103" t="s">
        <v>44</v>
      </c>
      <c r="T40" s="103">
        <v>3</v>
      </c>
      <c r="U40" s="554">
        <f>IF(R40&lt;&gt;"",VLOOKUP(R40,'DON GIA'!$H$1:$K$103,4,0),"")</f>
        <v>1708000</v>
      </c>
      <c r="V40" s="554">
        <f t="shared" ref="V40:V60" si="8">IF(R40&lt;&gt;"",IF(ISNUMBER(U40),T40*U40,""),"")</f>
        <v>5124000</v>
      </c>
      <c r="W40" s="107" t="s">
        <v>1020</v>
      </c>
      <c r="X40" s="103" t="s">
        <v>27</v>
      </c>
      <c r="Y40" s="108">
        <v>61.41</v>
      </c>
      <c r="Z40" s="109"/>
      <c r="AA40" s="554">
        <f>IF(W40&lt;&gt;"",VLOOKUP(W40,'DON GIA'!$A$1:$D$346,4,0),"")</f>
        <v>2107662</v>
      </c>
      <c r="AB40" s="554">
        <f t="shared" ref="AB40:AB60" si="9">IF(W40&lt;&gt;"",IF(ISNUMBER(AA40),Y40*AA40,""),"")</f>
        <v>129431523.41999999</v>
      </c>
      <c r="AC40" s="71" t="s">
        <v>32</v>
      </c>
      <c r="AD40" s="71" t="s">
        <v>29</v>
      </c>
      <c r="AE40" s="71" t="s">
        <v>30</v>
      </c>
      <c r="AF40" s="71" t="s">
        <v>73</v>
      </c>
      <c r="AG40" s="71" t="s">
        <v>74</v>
      </c>
      <c r="AH40" s="103" t="s">
        <v>41</v>
      </c>
      <c r="AI40" s="71"/>
      <c r="AJ40" s="103"/>
      <c r="AK40" s="103"/>
      <c r="AL40" s="554" t="str">
        <f>IF(AI40&lt;&gt;"",VLOOKUP(AI40,'DON GIA'!$M$1:$P$9,4,0),"")</f>
        <v/>
      </c>
      <c r="AM40" s="554" t="str">
        <f t="shared" si="5"/>
        <v/>
      </c>
      <c r="AN40" s="103"/>
      <c r="AO40" s="103"/>
      <c r="AP40" s="553" t="str">
        <f t="shared" si="0"/>
        <v/>
      </c>
      <c r="AQ40" s="59" t="s">
        <v>609</v>
      </c>
      <c r="AR40" s="77" t="s">
        <v>1912</v>
      </c>
    </row>
    <row r="41" spans="1:44" ht="93.75" outlineLevel="2">
      <c r="A41" s="72" t="e">
        <f>IF(D40&lt;&gt;"",$D$8:D40,A40)</f>
        <v>#VALUE!</v>
      </c>
      <c r="C41" s="552" t="str">
        <f>IF(D41&lt;&gt;"",COUNTA($D$8:D41),"")</f>
        <v/>
      </c>
      <c r="D41" s="552"/>
      <c r="E41" s="71" t="s">
        <v>39</v>
      </c>
      <c r="F41" s="103"/>
      <c r="G41" s="103"/>
      <c r="H41" s="103"/>
      <c r="I41" s="103"/>
      <c r="J41" s="103"/>
      <c r="K41" s="103"/>
      <c r="L41" s="107"/>
      <c r="M41" s="105"/>
      <c r="N41" s="106" t="str">
        <f>IF(L41&lt;&gt;"",VLOOKUP(L41,'DON GIA'!$S$1:$U$19,3,0),"")</f>
        <v/>
      </c>
      <c r="O41" s="106" t="str">
        <f>IF(L41&lt;&gt;"",VLOOKUP(L41,'DON GIA'!$S$1:$V$19,4,0),"")</f>
        <v/>
      </c>
      <c r="P41" s="106" t="str">
        <f t="shared" si="2"/>
        <v/>
      </c>
      <c r="Q41" s="106" t="str">
        <f t="shared" si="3"/>
        <v/>
      </c>
      <c r="R41" s="71" t="s">
        <v>58</v>
      </c>
      <c r="S41" s="103" t="s">
        <v>44</v>
      </c>
      <c r="T41" s="103">
        <v>4</v>
      </c>
      <c r="U41" s="554">
        <f>IF(R41&lt;&gt;"",VLOOKUP(R41,'DON GIA'!$H$1:$K$103,4,0),"")</f>
        <v>211000</v>
      </c>
      <c r="V41" s="554">
        <f t="shared" si="8"/>
        <v>844000</v>
      </c>
      <c r="W41" s="107" t="s">
        <v>1021</v>
      </c>
      <c r="X41" s="103" t="s">
        <v>27</v>
      </c>
      <c r="Y41" s="108">
        <v>15.4</v>
      </c>
      <c r="Z41" s="109"/>
      <c r="AA41" s="554">
        <f>IF(W41&lt;&gt;"",VLOOKUP(W41,'DON GIA'!$A$1:$D$346,4,0),"")</f>
        <v>109890</v>
      </c>
      <c r="AB41" s="554">
        <f t="shared" si="9"/>
        <v>1692306</v>
      </c>
      <c r="AC41" s="71"/>
      <c r="AD41" s="71"/>
      <c r="AE41" s="71"/>
      <c r="AF41" s="71"/>
      <c r="AG41" s="71"/>
      <c r="AH41" s="103"/>
      <c r="AI41" s="71"/>
      <c r="AJ41" s="103"/>
      <c r="AK41" s="103"/>
      <c r="AL41" s="554" t="str">
        <f>IF(AI41&lt;&gt;"",VLOOKUP(AI41,'DON GIA'!$M$1:$P$9,4,0),"")</f>
        <v/>
      </c>
      <c r="AM41" s="554" t="str">
        <f t="shared" si="5"/>
        <v/>
      </c>
      <c r="AN41" s="103"/>
      <c r="AO41" s="103"/>
      <c r="AP41" s="553" t="str">
        <f t="shared" si="0"/>
        <v/>
      </c>
      <c r="AQ41" s="107"/>
      <c r="AR41" s="577" t="s">
        <v>1958</v>
      </c>
    </row>
    <row r="42" spans="1:44" ht="112.5" outlineLevel="2">
      <c r="A42" s="72" t="e">
        <f>IF(D41&lt;&gt;"",$D$8:D41,A41)</f>
        <v>#VALUE!</v>
      </c>
      <c r="C42" s="552" t="str">
        <f>IF(D42&lt;&gt;"",COUNTA($D$8:D42),"")</f>
        <v/>
      </c>
      <c r="D42" s="552"/>
      <c r="E42" s="71"/>
      <c r="F42" s="103"/>
      <c r="G42" s="103"/>
      <c r="H42" s="103"/>
      <c r="I42" s="103"/>
      <c r="J42" s="103"/>
      <c r="K42" s="103"/>
      <c r="L42" s="107"/>
      <c r="M42" s="105"/>
      <c r="N42" s="106" t="str">
        <f>IF(L42&lt;&gt;"",VLOOKUP(L42,'DON GIA'!$S$1:$U$19,3,0),"")</f>
        <v/>
      </c>
      <c r="O42" s="106" t="str">
        <f>IF(L42&lt;&gt;"",VLOOKUP(L42,'DON GIA'!$S$1:$V$19,4,0),"")</f>
        <v/>
      </c>
      <c r="P42" s="106" t="str">
        <f t="shared" si="2"/>
        <v/>
      </c>
      <c r="Q42" s="106" t="str">
        <f t="shared" si="3"/>
        <v/>
      </c>
      <c r="R42" s="71" t="s">
        <v>49</v>
      </c>
      <c r="S42" s="103" t="s">
        <v>44</v>
      </c>
      <c r="T42" s="103">
        <v>1</v>
      </c>
      <c r="U42" s="554">
        <f>IF(R42&lt;&gt;"",VLOOKUP(R42,'DON GIA'!$H$1:$K$103,4,0),"")</f>
        <v>248000</v>
      </c>
      <c r="V42" s="554">
        <f t="shared" si="8"/>
        <v>248000</v>
      </c>
      <c r="W42" s="107" t="s">
        <v>1022</v>
      </c>
      <c r="X42" s="103" t="s">
        <v>27</v>
      </c>
      <c r="Y42" s="108">
        <f>29.23+13.5</f>
        <v>42.730000000000004</v>
      </c>
      <c r="Z42" s="109"/>
      <c r="AA42" s="554">
        <f>IF(W42&lt;&gt;"",VLOOKUP(W42,'DON GIA'!$A$1:$D$346,4,0),"")</f>
        <v>1457397</v>
      </c>
      <c r="AB42" s="554">
        <f t="shared" si="9"/>
        <v>62274573.810000002</v>
      </c>
      <c r="AC42" s="71"/>
      <c r="AD42" s="71"/>
      <c r="AE42" s="71"/>
      <c r="AF42" s="71"/>
      <c r="AG42" s="71"/>
      <c r="AH42" s="103"/>
      <c r="AI42" s="71"/>
      <c r="AJ42" s="103"/>
      <c r="AK42" s="103"/>
      <c r="AL42" s="554" t="str">
        <f>IF(AI42&lt;&gt;"",VLOOKUP(AI42,'DON GIA'!$M$1:$P$9,4,0),"")</f>
        <v/>
      </c>
      <c r="AM42" s="554" t="str">
        <f t="shared" si="5"/>
        <v/>
      </c>
      <c r="AN42" s="103"/>
      <c r="AO42" s="103"/>
      <c r="AP42" s="553" t="str">
        <f t="shared" si="0"/>
        <v/>
      </c>
      <c r="AQ42" s="107"/>
      <c r="AR42" s="577" t="s">
        <v>1959</v>
      </c>
    </row>
    <row r="43" spans="1:44" ht="93.75" outlineLevel="2">
      <c r="A43" s="72" t="e">
        <f>IF(D42&lt;&gt;"",$D$8:D42,A42)</f>
        <v>#VALUE!</v>
      </c>
      <c r="C43" s="552" t="str">
        <f>IF(D43&lt;&gt;"",COUNTA($D$8:D43),"")</f>
        <v/>
      </c>
      <c r="D43" s="552"/>
      <c r="E43" s="71"/>
      <c r="F43" s="103"/>
      <c r="G43" s="103"/>
      <c r="H43" s="103"/>
      <c r="I43" s="103"/>
      <c r="J43" s="103"/>
      <c r="K43" s="103"/>
      <c r="L43" s="107"/>
      <c r="M43" s="105"/>
      <c r="N43" s="106" t="str">
        <f>IF(L43&lt;&gt;"",VLOOKUP(L43,'DON GIA'!$S$1:$U$19,3,0),"")</f>
        <v/>
      </c>
      <c r="O43" s="106" t="str">
        <f>IF(L43&lt;&gt;"",VLOOKUP(L43,'DON GIA'!$S$1:$V$19,4,0),"")</f>
        <v/>
      </c>
      <c r="P43" s="106" t="str">
        <f t="shared" si="2"/>
        <v/>
      </c>
      <c r="Q43" s="106" t="str">
        <f t="shared" si="3"/>
        <v/>
      </c>
      <c r="R43" s="71" t="s">
        <v>77</v>
      </c>
      <c r="S43" s="103" t="s">
        <v>44</v>
      </c>
      <c r="T43" s="103">
        <v>2</v>
      </c>
      <c r="U43" s="554">
        <f>IF(R43&lt;&gt;"",VLOOKUP(R43,'DON GIA'!$H$1:$K$103,4,0),"")</f>
        <v>45000</v>
      </c>
      <c r="V43" s="554">
        <f t="shared" si="8"/>
        <v>90000</v>
      </c>
      <c r="W43" s="107" t="s">
        <v>1007</v>
      </c>
      <c r="X43" s="103" t="s">
        <v>27</v>
      </c>
      <c r="Y43" s="108">
        <v>4.5599999999999996</v>
      </c>
      <c r="Z43" s="109"/>
      <c r="AA43" s="554">
        <f>IF(W43&lt;&gt;"",VLOOKUP(W43,'DON GIA'!$A$1:$D$346,4,0),"")</f>
        <v>1229116</v>
      </c>
      <c r="AB43" s="554">
        <f t="shared" si="9"/>
        <v>5604768.96</v>
      </c>
      <c r="AC43" s="71"/>
      <c r="AD43" s="71"/>
      <c r="AE43" s="71"/>
      <c r="AF43" s="71"/>
      <c r="AG43" s="71"/>
      <c r="AH43" s="103"/>
      <c r="AI43" s="71"/>
      <c r="AJ43" s="103"/>
      <c r="AK43" s="103"/>
      <c r="AL43" s="554" t="str">
        <f>IF(AI43&lt;&gt;"",VLOOKUP(AI43,'DON GIA'!$M$1:$P$9,4,0),"")</f>
        <v/>
      </c>
      <c r="AM43" s="554" t="str">
        <f t="shared" si="5"/>
        <v/>
      </c>
      <c r="AN43" s="103"/>
      <c r="AO43" s="103"/>
      <c r="AP43" s="553" t="str">
        <f t="shared" si="0"/>
        <v/>
      </c>
      <c r="AQ43" s="107"/>
      <c r="AR43" s="577" t="s">
        <v>1960</v>
      </c>
    </row>
    <row r="44" spans="1:44" outlineLevel="2">
      <c r="A44" s="72" t="e">
        <f>IF(D43&lt;&gt;"",$D$8:D43,A43)</f>
        <v>#VALUE!</v>
      </c>
      <c r="C44" s="552" t="str">
        <f>IF(D44&lt;&gt;"",COUNTA($D$8:D44),"")</f>
        <v/>
      </c>
      <c r="D44" s="552"/>
      <c r="E44" s="71"/>
      <c r="F44" s="103"/>
      <c r="G44" s="103"/>
      <c r="H44" s="103"/>
      <c r="I44" s="103"/>
      <c r="J44" s="103"/>
      <c r="K44" s="103"/>
      <c r="L44" s="107"/>
      <c r="M44" s="105"/>
      <c r="N44" s="106" t="str">
        <f>IF(L44&lt;&gt;"",VLOOKUP(L44,'DON GIA'!$S$1:$U$19,3,0),"")</f>
        <v/>
      </c>
      <c r="O44" s="106" t="str">
        <f>IF(L44&lt;&gt;"",VLOOKUP(L44,'DON GIA'!$S$1:$V$19,4,0),"")</f>
        <v/>
      </c>
      <c r="P44" s="106" t="str">
        <f t="shared" si="2"/>
        <v/>
      </c>
      <c r="Q44" s="106" t="str">
        <f t="shared" si="3"/>
        <v/>
      </c>
      <c r="R44" s="71" t="s">
        <v>78</v>
      </c>
      <c r="S44" s="103" t="s">
        <v>44</v>
      </c>
      <c r="T44" s="103">
        <v>1</v>
      </c>
      <c r="U44" s="554">
        <f>IF(R44&lt;&gt;"",VLOOKUP(R44,'DON GIA'!$H$1:$K$103,4,0),"")</f>
        <v>2236000</v>
      </c>
      <c r="V44" s="554">
        <f t="shared" si="8"/>
        <v>2236000</v>
      </c>
      <c r="W44" s="107" t="s">
        <v>1023</v>
      </c>
      <c r="X44" s="103" t="s">
        <v>38</v>
      </c>
      <c r="Y44" s="108">
        <v>0.105</v>
      </c>
      <c r="Z44" s="109"/>
      <c r="AA44" s="554">
        <f>IF(W44&lt;&gt;"",VLOOKUP(W44,'DON GIA'!$A$1:$D$346,4,0),"")</f>
        <v>2523428</v>
      </c>
      <c r="AB44" s="554">
        <f t="shared" si="9"/>
        <v>264959.94</v>
      </c>
      <c r="AC44" s="71"/>
      <c r="AD44" s="71"/>
      <c r="AE44" s="71"/>
      <c r="AF44" s="71"/>
      <c r="AG44" s="71"/>
      <c r="AH44" s="103"/>
      <c r="AI44" s="71"/>
      <c r="AJ44" s="103"/>
      <c r="AK44" s="103"/>
      <c r="AL44" s="554" t="str">
        <f>IF(AI44&lt;&gt;"",VLOOKUP(AI44,'DON GIA'!$M$1:$P$9,4,0),"")</f>
        <v/>
      </c>
      <c r="AM44" s="554" t="str">
        <f t="shared" si="5"/>
        <v/>
      </c>
      <c r="AN44" s="103"/>
      <c r="AO44" s="103"/>
      <c r="AP44" s="553" t="str">
        <f t="shared" si="0"/>
        <v/>
      </c>
      <c r="AQ44" s="107"/>
    </row>
    <row r="45" spans="1:44" outlineLevel="2">
      <c r="A45" s="72" t="e">
        <f>IF(D44&lt;&gt;"",$D$8:D44,A44)</f>
        <v>#VALUE!</v>
      </c>
      <c r="C45" s="552" t="str">
        <f>IF(D45&lt;&gt;"",COUNTA($D$8:D45),"")</f>
        <v/>
      </c>
      <c r="D45" s="552"/>
      <c r="E45" s="71"/>
      <c r="F45" s="103"/>
      <c r="G45" s="103"/>
      <c r="H45" s="103"/>
      <c r="I45" s="103"/>
      <c r="J45" s="103"/>
      <c r="K45" s="103"/>
      <c r="L45" s="107"/>
      <c r="M45" s="105"/>
      <c r="N45" s="106" t="str">
        <f>IF(L45&lt;&gt;"",VLOOKUP(L45,'DON GIA'!$S$1:$U$19,3,0),"")</f>
        <v/>
      </c>
      <c r="O45" s="106" t="str">
        <f>IF(L45&lt;&gt;"",VLOOKUP(L45,'DON GIA'!$S$1:$V$19,4,0),"")</f>
        <v/>
      </c>
      <c r="P45" s="106" t="str">
        <f t="shared" si="2"/>
        <v/>
      </c>
      <c r="Q45" s="106" t="str">
        <f t="shared" si="3"/>
        <v/>
      </c>
      <c r="R45" s="71" t="s">
        <v>79</v>
      </c>
      <c r="S45" s="103" t="s">
        <v>44</v>
      </c>
      <c r="T45" s="103">
        <v>1</v>
      </c>
      <c r="U45" s="554">
        <f>IF(R45&lt;&gt;"",VLOOKUP(R45,'DON GIA'!$H$1:$K$103,4,0),"")</f>
        <v>1632000</v>
      </c>
      <c r="V45" s="554">
        <f t="shared" si="8"/>
        <v>1632000</v>
      </c>
      <c r="W45" s="107" t="s">
        <v>1009</v>
      </c>
      <c r="X45" s="103" t="s">
        <v>27</v>
      </c>
      <c r="Y45" s="108">
        <v>2.9</v>
      </c>
      <c r="Z45" s="109"/>
      <c r="AA45" s="554">
        <f>IF(W45&lt;&gt;"",VLOOKUP(W45,'DON GIA'!$A$1:$D$346,4,0),"")</f>
        <v>282038</v>
      </c>
      <c r="AB45" s="554">
        <f t="shared" si="9"/>
        <v>817910.2</v>
      </c>
      <c r="AC45" s="71"/>
      <c r="AD45" s="71"/>
      <c r="AE45" s="71"/>
      <c r="AF45" s="71"/>
      <c r="AG45" s="71"/>
      <c r="AH45" s="103"/>
      <c r="AI45" s="71"/>
      <c r="AJ45" s="103"/>
      <c r="AK45" s="103"/>
      <c r="AL45" s="554" t="str">
        <f>IF(AI45&lt;&gt;"",VLOOKUP(AI45,'DON GIA'!$M$1:$P$9,4,0),"")</f>
        <v/>
      </c>
      <c r="AM45" s="554" t="str">
        <f t="shared" si="5"/>
        <v/>
      </c>
      <c r="AN45" s="103"/>
      <c r="AO45" s="103"/>
      <c r="AP45" s="553" t="str">
        <f t="shared" si="0"/>
        <v/>
      </c>
      <c r="AQ45" s="107"/>
    </row>
    <row r="46" spans="1:44" outlineLevel="2">
      <c r="A46" s="72" t="e">
        <f>IF(D45&lt;&gt;"",$D$8:D45,A45)</f>
        <v>#VALUE!</v>
      </c>
      <c r="C46" s="552" t="str">
        <f>IF(D46&lt;&gt;"",COUNTA($D$8:D46),"")</f>
        <v/>
      </c>
      <c r="D46" s="552"/>
      <c r="E46" s="71"/>
      <c r="F46" s="103"/>
      <c r="G46" s="103"/>
      <c r="H46" s="103"/>
      <c r="I46" s="103"/>
      <c r="J46" s="103"/>
      <c r="K46" s="103"/>
      <c r="L46" s="107"/>
      <c r="M46" s="105"/>
      <c r="N46" s="106" t="str">
        <f>IF(L46&lt;&gt;"",VLOOKUP(L46,'DON GIA'!$S$1:$U$19,3,0),"")</f>
        <v/>
      </c>
      <c r="O46" s="106" t="str">
        <f>IF(L46&lt;&gt;"",VLOOKUP(L46,'DON GIA'!$S$1:$V$19,4,0),"")</f>
        <v/>
      </c>
      <c r="P46" s="106" t="str">
        <f t="shared" si="2"/>
        <v/>
      </c>
      <c r="Q46" s="106" t="str">
        <f t="shared" si="3"/>
        <v/>
      </c>
      <c r="R46" s="71" t="s">
        <v>46</v>
      </c>
      <c r="S46" s="103" t="s">
        <v>44</v>
      </c>
      <c r="T46" s="103">
        <v>3</v>
      </c>
      <c r="U46" s="554">
        <f>IF(R46&lt;&gt;"",VLOOKUP(R46,'DON GIA'!$H$1:$K$103,4,0),"")</f>
        <v>758000</v>
      </c>
      <c r="V46" s="554">
        <f t="shared" si="8"/>
        <v>2274000</v>
      </c>
      <c r="W46" s="107" t="s">
        <v>1024</v>
      </c>
      <c r="X46" s="103" t="s">
        <v>27</v>
      </c>
      <c r="Y46" s="108">
        <v>0.8</v>
      </c>
      <c r="Z46" s="109"/>
      <c r="AA46" s="554">
        <f>IF(W46&lt;&gt;"",VLOOKUP(W46,'DON GIA'!$A$1:$D$346,4,0),"")</f>
        <v>138443</v>
      </c>
      <c r="AB46" s="554">
        <f t="shared" si="9"/>
        <v>110754.40000000001</v>
      </c>
      <c r="AC46" s="71"/>
      <c r="AD46" s="71"/>
      <c r="AE46" s="71"/>
      <c r="AF46" s="71"/>
      <c r="AG46" s="71"/>
      <c r="AH46" s="103"/>
      <c r="AI46" s="71"/>
      <c r="AJ46" s="103"/>
      <c r="AK46" s="103"/>
      <c r="AL46" s="554" t="str">
        <f>IF(AI46&lt;&gt;"",VLOOKUP(AI46,'DON GIA'!$M$1:$P$9,4,0),"")</f>
        <v/>
      </c>
      <c r="AM46" s="554" t="str">
        <f t="shared" si="5"/>
        <v/>
      </c>
      <c r="AN46" s="103"/>
      <c r="AO46" s="103"/>
      <c r="AP46" s="553" t="str">
        <f t="shared" si="0"/>
        <v/>
      </c>
      <c r="AQ46" s="107"/>
    </row>
    <row r="47" spans="1:44" outlineLevel="2">
      <c r="A47" s="72" t="e">
        <f>IF(D46&lt;&gt;"",$D$8:D46,A46)</f>
        <v>#VALUE!</v>
      </c>
      <c r="C47" s="552" t="str">
        <f>IF(D47&lt;&gt;"",COUNTA($D$8:D47),"")</f>
        <v/>
      </c>
      <c r="D47" s="552"/>
      <c r="E47" s="71"/>
      <c r="F47" s="103"/>
      <c r="G47" s="103"/>
      <c r="H47" s="103"/>
      <c r="I47" s="103"/>
      <c r="J47" s="103"/>
      <c r="K47" s="103"/>
      <c r="L47" s="107"/>
      <c r="M47" s="105"/>
      <c r="N47" s="106" t="str">
        <f>IF(L47&lt;&gt;"",VLOOKUP(L47,'DON GIA'!$S$1:$U$19,3,0),"")</f>
        <v/>
      </c>
      <c r="O47" s="106" t="str">
        <f>IF(L47&lt;&gt;"",VLOOKUP(L47,'DON GIA'!$S$1:$V$19,4,0),"")</f>
        <v/>
      </c>
      <c r="P47" s="106" t="str">
        <f t="shared" si="2"/>
        <v/>
      </c>
      <c r="Q47" s="106" t="str">
        <f t="shared" si="3"/>
        <v/>
      </c>
      <c r="R47" s="71" t="s">
        <v>61</v>
      </c>
      <c r="S47" s="103" t="s">
        <v>44</v>
      </c>
      <c r="T47" s="103">
        <v>7</v>
      </c>
      <c r="U47" s="554">
        <f>IF(R47&lt;&gt;"",VLOOKUP(R47,'DON GIA'!$H$1:$K$103,4,0),"")</f>
        <v>180000</v>
      </c>
      <c r="V47" s="554">
        <f t="shared" si="8"/>
        <v>1260000</v>
      </c>
      <c r="W47" s="107" t="s">
        <v>1001</v>
      </c>
      <c r="X47" s="103" t="s">
        <v>27</v>
      </c>
      <c r="Y47" s="108">
        <v>14.85</v>
      </c>
      <c r="Z47" s="109"/>
      <c r="AA47" s="554">
        <f>IF(W47&lt;&gt;"",VLOOKUP(W47,'DON GIA'!$A$1:$D$346,4,0),"")</f>
        <v>295078</v>
      </c>
      <c r="AB47" s="554">
        <f t="shared" si="9"/>
        <v>4381908.3</v>
      </c>
      <c r="AC47" s="71"/>
      <c r="AD47" s="71"/>
      <c r="AE47" s="71"/>
      <c r="AF47" s="71"/>
      <c r="AG47" s="71"/>
      <c r="AH47" s="103"/>
      <c r="AI47" s="71"/>
      <c r="AJ47" s="103"/>
      <c r="AK47" s="103"/>
      <c r="AL47" s="554" t="str">
        <f>IF(AI47&lt;&gt;"",VLOOKUP(AI47,'DON GIA'!$M$1:$P$9,4,0),"")</f>
        <v/>
      </c>
      <c r="AM47" s="554" t="str">
        <f t="shared" si="5"/>
        <v/>
      </c>
      <c r="AN47" s="103"/>
      <c r="AO47" s="103"/>
      <c r="AP47" s="553" t="str">
        <f t="shared" si="0"/>
        <v/>
      </c>
      <c r="AQ47" s="107"/>
    </row>
    <row r="48" spans="1:44" outlineLevel="2">
      <c r="A48" s="72" t="e">
        <f>IF(D47&lt;&gt;"",$D$8:D47,A47)</f>
        <v>#VALUE!</v>
      </c>
      <c r="C48" s="552" t="str">
        <f>IF(D48&lt;&gt;"",COUNTA($D$8:D48),"")</f>
        <v/>
      </c>
      <c r="D48" s="552"/>
      <c r="E48" s="71"/>
      <c r="F48" s="103"/>
      <c r="G48" s="103"/>
      <c r="H48" s="103"/>
      <c r="I48" s="103"/>
      <c r="J48" s="103"/>
      <c r="K48" s="103"/>
      <c r="L48" s="107"/>
      <c r="M48" s="105"/>
      <c r="N48" s="106" t="str">
        <f>IF(L48&lt;&gt;"",VLOOKUP(L48,'DON GIA'!$S$1:$U$19,3,0),"")</f>
        <v/>
      </c>
      <c r="O48" s="106" t="str">
        <f>IF(L48&lt;&gt;"",VLOOKUP(L48,'DON GIA'!$S$1:$V$19,4,0),"")</f>
        <v/>
      </c>
      <c r="P48" s="106" t="str">
        <f t="shared" si="2"/>
        <v/>
      </c>
      <c r="Q48" s="106" t="str">
        <f t="shared" si="3"/>
        <v/>
      </c>
      <c r="R48" s="71" t="s">
        <v>80</v>
      </c>
      <c r="S48" s="103" t="s">
        <v>44</v>
      </c>
      <c r="T48" s="103">
        <v>1</v>
      </c>
      <c r="U48" s="554">
        <f>IF(R48&lt;&gt;"",VLOOKUP(R48,'DON GIA'!$H$1:$K$103,4,0),"")</f>
        <v>600000</v>
      </c>
      <c r="V48" s="554">
        <f t="shared" si="8"/>
        <v>600000</v>
      </c>
      <c r="W48" s="107" t="s">
        <v>1025</v>
      </c>
      <c r="X48" s="103" t="s">
        <v>27</v>
      </c>
      <c r="Y48" s="108">
        <v>13.5</v>
      </c>
      <c r="Z48" s="109"/>
      <c r="AA48" s="554">
        <f>IF(W48&lt;&gt;"",VLOOKUP(W48,'DON GIA'!$A$1:$D$346,4,0),"")</f>
        <v>534149</v>
      </c>
      <c r="AB48" s="554">
        <f t="shared" si="9"/>
        <v>7211011.5</v>
      </c>
      <c r="AC48" s="71"/>
      <c r="AD48" s="71"/>
      <c r="AE48" s="71"/>
      <c r="AF48" s="71"/>
      <c r="AG48" s="71"/>
      <c r="AH48" s="103"/>
      <c r="AI48" s="71"/>
      <c r="AJ48" s="103"/>
      <c r="AK48" s="103"/>
      <c r="AL48" s="554" t="str">
        <f>IF(AI48&lt;&gt;"",VLOOKUP(AI48,'DON GIA'!$M$1:$P$9,4,0),"")</f>
        <v/>
      </c>
      <c r="AM48" s="554" t="str">
        <f t="shared" si="5"/>
        <v/>
      </c>
      <c r="AN48" s="103"/>
      <c r="AO48" s="103"/>
      <c r="AP48" s="553" t="str">
        <f t="shared" si="0"/>
        <v/>
      </c>
      <c r="AQ48" s="107"/>
    </row>
    <row r="49" spans="1:44" ht="37.5" outlineLevel="2">
      <c r="A49" s="72" t="e">
        <f>IF(D48&lt;&gt;"",$D$8:D48,A48)</f>
        <v>#VALUE!</v>
      </c>
      <c r="C49" s="552" t="str">
        <f>IF(D49&lt;&gt;"",COUNTA($D$8:D49),"")</f>
        <v/>
      </c>
      <c r="D49" s="552"/>
      <c r="E49" s="71"/>
      <c r="F49" s="103"/>
      <c r="G49" s="103"/>
      <c r="H49" s="103"/>
      <c r="I49" s="103"/>
      <c r="J49" s="103"/>
      <c r="K49" s="103"/>
      <c r="L49" s="107"/>
      <c r="M49" s="105"/>
      <c r="N49" s="106" t="str">
        <f>IF(L49&lt;&gt;"",VLOOKUP(L49,'DON GIA'!$S$1:$U$19,3,0),"")</f>
        <v/>
      </c>
      <c r="O49" s="106" t="str">
        <f>IF(L49&lt;&gt;"",VLOOKUP(L49,'DON GIA'!$S$1:$V$19,4,0),"")</f>
        <v/>
      </c>
      <c r="P49" s="106" t="str">
        <f t="shared" si="2"/>
        <v/>
      </c>
      <c r="Q49" s="106" t="str">
        <f t="shared" si="3"/>
        <v/>
      </c>
      <c r="R49" s="71" t="s">
        <v>81</v>
      </c>
      <c r="S49" s="103" t="s">
        <v>44</v>
      </c>
      <c r="T49" s="103">
        <v>1</v>
      </c>
      <c r="U49" s="554">
        <f>IF(R49&lt;&gt;"",VLOOKUP(R49,'DON GIA'!$H$1:$K$103,4,0),"")</f>
        <v>120000</v>
      </c>
      <c r="V49" s="554">
        <f t="shared" si="8"/>
        <v>120000</v>
      </c>
      <c r="W49" s="107" t="s">
        <v>1026</v>
      </c>
      <c r="X49" s="103" t="s">
        <v>27</v>
      </c>
      <c r="Y49" s="108">
        <v>4.4000000000000004</v>
      </c>
      <c r="Z49" s="109"/>
      <c r="AA49" s="554">
        <f>IF(W49&lt;&gt;"",VLOOKUP(W49,'DON GIA'!$A$1:$D$346,4,0),"")</f>
        <v>10226810</v>
      </c>
      <c r="AB49" s="554">
        <f t="shared" si="9"/>
        <v>44997964</v>
      </c>
      <c r="AC49" s="71"/>
      <c r="AD49" s="71"/>
      <c r="AE49" s="71"/>
      <c r="AF49" s="71"/>
      <c r="AG49" s="71"/>
      <c r="AH49" s="103"/>
      <c r="AI49" s="71"/>
      <c r="AJ49" s="103"/>
      <c r="AK49" s="103"/>
      <c r="AL49" s="554" t="str">
        <f>IF(AI49&lt;&gt;"",VLOOKUP(AI49,'DON GIA'!$M$1:$P$9,4,0),"")</f>
        <v/>
      </c>
      <c r="AM49" s="554" t="str">
        <f t="shared" si="5"/>
        <v/>
      </c>
      <c r="AN49" s="103"/>
      <c r="AO49" s="103"/>
      <c r="AP49" s="553" t="str">
        <f t="shared" si="0"/>
        <v/>
      </c>
      <c r="AQ49" s="107"/>
    </row>
    <row r="50" spans="1:44" ht="37.5" outlineLevel="2">
      <c r="A50" s="72" t="e">
        <f>IF(D49&lt;&gt;"",$D$8:D49,A49)</f>
        <v>#VALUE!</v>
      </c>
      <c r="C50" s="552" t="str">
        <f>IF(D50&lt;&gt;"",COUNTA($D$8:D50),"")</f>
        <v/>
      </c>
      <c r="D50" s="552"/>
      <c r="E50" s="71"/>
      <c r="F50" s="103"/>
      <c r="G50" s="103"/>
      <c r="H50" s="103"/>
      <c r="I50" s="103"/>
      <c r="J50" s="103"/>
      <c r="K50" s="103"/>
      <c r="L50" s="107"/>
      <c r="M50" s="105"/>
      <c r="N50" s="106" t="str">
        <f>IF(L50&lt;&gt;"",VLOOKUP(L50,'DON GIA'!$S$1:$U$19,3,0),"")</f>
        <v/>
      </c>
      <c r="O50" s="106" t="str">
        <f>IF(L50&lt;&gt;"",VLOOKUP(L50,'DON GIA'!$S$1:$V$19,4,0),"")</f>
        <v/>
      </c>
      <c r="P50" s="106" t="str">
        <f t="shared" si="2"/>
        <v/>
      </c>
      <c r="Q50" s="106" t="str">
        <f t="shared" si="3"/>
        <v/>
      </c>
      <c r="R50" s="71" t="s">
        <v>82</v>
      </c>
      <c r="S50" s="103" t="s">
        <v>44</v>
      </c>
      <c r="T50" s="103">
        <v>1</v>
      </c>
      <c r="U50" s="554">
        <f>IF(R50&lt;&gt;"",VLOOKUP(R50,'DON GIA'!$H$1:$K$103,4,0),"")</f>
        <v>60000</v>
      </c>
      <c r="V50" s="554">
        <f t="shared" si="8"/>
        <v>60000</v>
      </c>
      <c r="W50" s="107" t="s">
        <v>1027</v>
      </c>
      <c r="X50" s="103" t="s">
        <v>27</v>
      </c>
      <c r="Y50" s="108">
        <v>76.14</v>
      </c>
      <c r="Z50" s="109"/>
      <c r="AA50" s="554">
        <f>IF(W50&lt;&gt;"",VLOOKUP(W50,'DON GIA'!$A$1:$D$346,4,0),"")</f>
        <v>272996</v>
      </c>
      <c r="AB50" s="554">
        <f t="shared" si="9"/>
        <v>20785915.440000001</v>
      </c>
      <c r="AC50" s="71"/>
      <c r="AD50" s="71"/>
      <c r="AE50" s="71"/>
      <c r="AF50" s="71"/>
      <c r="AG50" s="71"/>
      <c r="AH50" s="103"/>
      <c r="AI50" s="71"/>
      <c r="AJ50" s="103"/>
      <c r="AK50" s="103"/>
      <c r="AL50" s="554" t="str">
        <f>IF(AI50&lt;&gt;"",VLOOKUP(AI50,'DON GIA'!$M$1:$P$9,4,0),"")</f>
        <v/>
      </c>
      <c r="AM50" s="554" t="str">
        <f t="shared" si="5"/>
        <v/>
      </c>
      <c r="AN50" s="103"/>
      <c r="AO50" s="103"/>
      <c r="AP50" s="553" t="str">
        <f t="shared" si="0"/>
        <v/>
      </c>
      <c r="AQ50" s="107"/>
    </row>
    <row r="51" spans="1:44" outlineLevel="2">
      <c r="A51" s="72" t="e">
        <f>IF(D50&lt;&gt;"",$D$8:D50,A50)</f>
        <v>#VALUE!</v>
      </c>
      <c r="C51" s="552" t="str">
        <f>IF(D51&lt;&gt;"",COUNTA($D$8:D51),"")</f>
        <v/>
      </c>
      <c r="D51" s="552"/>
      <c r="E51" s="71"/>
      <c r="F51" s="103"/>
      <c r="G51" s="103"/>
      <c r="H51" s="103"/>
      <c r="I51" s="103"/>
      <c r="J51" s="103"/>
      <c r="K51" s="103"/>
      <c r="L51" s="107"/>
      <c r="M51" s="105"/>
      <c r="N51" s="106" t="str">
        <f>IF(L51&lt;&gt;"",VLOOKUP(L51,'DON GIA'!$S$1:$U$19,3,0),"")</f>
        <v/>
      </c>
      <c r="O51" s="106" t="str">
        <f>IF(L51&lt;&gt;"",VLOOKUP(L51,'DON GIA'!$S$1:$V$19,4,0),"")</f>
        <v/>
      </c>
      <c r="P51" s="106" t="str">
        <f t="shared" si="2"/>
        <v/>
      </c>
      <c r="Q51" s="106" t="str">
        <f t="shared" si="3"/>
        <v/>
      </c>
      <c r="R51" s="71" t="s">
        <v>83</v>
      </c>
      <c r="S51" s="103" t="s">
        <v>44</v>
      </c>
      <c r="T51" s="103">
        <v>1</v>
      </c>
      <c r="U51" s="554">
        <f>IF(R51&lt;&gt;"",VLOOKUP(R51,'DON GIA'!$H$1:$K$103,4,0),"")</f>
        <v>337000</v>
      </c>
      <c r="V51" s="554">
        <f t="shared" si="8"/>
        <v>337000</v>
      </c>
      <c r="W51" s="107" t="s">
        <v>1028</v>
      </c>
      <c r="X51" s="103" t="s">
        <v>27</v>
      </c>
      <c r="Y51" s="108">
        <v>24.31</v>
      </c>
      <c r="Z51" s="109"/>
      <c r="AA51" s="554">
        <f>IF(W51&lt;&gt;"",VLOOKUP(W51,'DON GIA'!$A$1:$D$346,4,0),"")</f>
        <v>242348</v>
      </c>
      <c r="AB51" s="554">
        <f t="shared" si="9"/>
        <v>5891479.8799999999</v>
      </c>
      <c r="AC51" s="71"/>
      <c r="AD51" s="71"/>
      <c r="AE51" s="71"/>
      <c r="AF51" s="71"/>
      <c r="AG51" s="71"/>
      <c r="AH51" s="103"/>
      <c r="AI51" s="71"/>
      <c r="AJ51" s="103"/>
      <c r="AK51" s="103"/>
      <c r="AL51" s="554" t="str">
        <f>IF(AI51&lt;&gt;"",VLOOKUP(AI51,'DON GIA'!$M$1:$P$9,4,0),"")</f>
        <v/>
      </c>
      <c r="AM51" s="554" t="str">
        <f t="shared" si="5"/>
        <v/>
      </c>
      <c r="AN51" s="103"/>
      <c r="AO51" s="103"/>
      <c r="AP51" s="553" t="str">
        <f t="shared" si="0"/>
        <v/>
      </c>
      <c r="AQ51" s="107"/>
    </row>
    <row r="52" spans="1:44" ht="56.25" outlineLevel="2">
      <c r="A52" s="72" t="e">
        <f>IF(D51&lt;&gt;"",$D$8:D51,A51)</f>
        <v>#VALUE!</v>
      </c>
      <c r="C52" s="552" t="str">
        <f>IF(D52&lt;&gt;"",COUNTA($D$8:D52),"")</f>
        <v/>
      </c>
      <c r="D52" s="552"/>
      <c r="E52" s="71"/>
      <c r="F52" s="103"/>
      <c r="G52" s="103"/>
      <c r="H52" s="103"/>
      <c r="I52" s="103"/>
      <c r="J52" s="103"/>
      <c r="K52" s="103"/>
      <c r="L52" s="107"/>
      <c r="M52" s="105"/>
      <c r="N52" s="106" t="str">
        <f>IF(L52&lt;&gt;"",VLOOKUP(L52,'DON GIA'!$S$1:$U$19,3,0),"")</f>
        <v/>
      </c>
      <c r="O52" s="106" t="str">
        <f>IF(L52&lt;&gt;"",VLOOKUP(L52,'DON GIA'!$S$1:$V$19,4,0),"")</f>
        <v/>
      </c>
      <c r="P52" s="106" t="str">
        <f t="shared" si="2"/>
        <v/>
      </c>
      <c r="Q52" s="106" t="str">
        <f t="shared" si="3"/>
        <v/>
      </c>
      <c r="R52" s="71" t="s">
        <v>84</v>
      </c>
      <c r="S52" s="103" t="s">
        <v>44</v>
      </c>
      <c r="T52" s="103">
        <v>1</v>
      </c>
      <c r="U52" s="554">
        <f>IF(R52&lt;&gt;"",VLOOKUP(R52,'DON GIA'!$H$1:$K$103,4,0),"")</f>
        <v>70000</v>
      </c>
      <c r="V52" s="554">
        <f t="shared" si="8"/>
        <v>70000</v>
      </c>
      <c r="W52" s="107" t="s">
        <v>1029</v>
      </c>
      <c r="X52" s="103" t="s">
        <v>85</v>
      </c>
      <c r="Y52" s="108">
        <f>16*1.5+12</f>
        <v>36</v>
      </c>
      <c r="Z52" s="109"/>
      <c r="AA52" s="554">
        <f>IF(W52&lt;&gt;"",VLOOKUP(W52,'DON GIA'!$A$1:$D$346,4,0),"")</f>
        <v>29872</v>
      </c>
      <c r="AB52" s="554">
        <f t="shared" si="9"/>
        <v>1075392</v>
      </c>
      <c r="AC52" s="71"/>
      <c r="AD52" s="71"/>
      <c r="AE52" s="71"/>
      <c r="AF52" s="71"/>
      <c r="AG52" s="71"/>
      <c r="AH52" s="103"/>
      <c r="AI52" s="71"/>
      <c r="AJ52" s="103"/>
      <c r="AK52" s="103"/>
      <c r="AL52" s="554" t="str">
        <f>IF(AI52&lt;&gt;"",VLOOKUP(AI52,'DON GIA'!$M$1:$P$9,4,0),"")</f>
        <v/>
      </c>
      <c r="AM52" s="554" t="str">
        <f t="shared" si="5"/>
        <v/>
      </c>
      <c r="AN52" s="103"/>
      <c r="AO52" s="103"/>
      <c r="AP52" s="553" t="str">
        <f t="shared" si="0"/>
        <v/>
      </c>
      <c r="AQ52" s="107"/>
    </row>
    <row r="53" spans="1:44" outlineLevel="2">
      <c r="A53" s="72" t="e">
        <f>IF(D52&lt;&gt;"",$D$8:D52,A52)</f>
        <v>#VALUE!</v>
      </c>
      <c r="C53" s="552" t="str">
        <f>IF(D53&lt;&gt;"",COUNTA($D$8:D53),"")</f>
        <v/>
      </c>
      <c r="D53" s="552"/>
      <c r="E53" s="71"/>
      <c r="F53" s="103"/>
      <c r="G53" s="103"/>
      <c r="H53" s="103"/>
      <c r="I53" s="103"/>
      <c r="J53" s="103"/>
      <c r="K53" s="103"/>
      <c r="L53" s="107"/>
      <c r="M53" s="105"/>
      <c r="N53" s="106" t="str">
        <f>IF(L53&lt;&gt;"",VLOOKUP(L53,'DON GIA'!$S$1:$U$19,3,0),"")</f>
        <v/>
      </c>
      <c r="O53" s="106" t="str">
        <f>IF(L53&lt;&gt;"",VLOOKUP(L53,'DON GIA'!$S$1:$V$19,4,0),"")</f>
        <v/>
      </c>
      <c r="P53" s="106" t="str">
        <f t="shared" si="2"/>
        <v/>
      </c>
      <c r="Q53" s="106" t="str">
        <f t="shared" si="3"/>
        <v/>
      </c>
      <c r="R53" s="71" t="s">
        <v>86</v>
      </c>
      <c r="S53" s="103" t="s">
        <v>44</v>
      </c>
      <c r="T53" s="103">
        <v>1</v>
      </c>
      <c r="U53" s="554">
        <f>IF(R53&lt;&gt;"",VLOOKUP(R53,'DON GIA'!$H$1:$K$103,4,0),"")</f>
        <v>450000</v>
      </c>
      <c r="V53" s="554">
        <f t="shared" si="8"/>
        <v>450000</v>
      </c>
      <c r="W53" s="102"/>
      <c r="X53" s="102"/>
      <c r="Y53" s="102"/>
      <c r="Z53" s="109"/>
      <c r="AA53" s="554" t="str">
        <f>IF(W53&lt;&gt;"",VLOOKUP(W53,'DON GIA'!$A$1:$D$346,4,0),"")</f>
        <v/>
      </c>
      <c r="AB53" s="554" t="str">
        <f t="shared" si="9"/>
        <v/>
      </c>
      <c r="AC53" s="71"/>
      <c r="AD53" s="71"/>
      <c r="AE53" s="71"/>
      <c r="AF53" s="71"/>
      <c r="AG53" s="71"/>
      <c r="AH53" s="103"/>
      <c r="AI53" s="71"/>
      <c r="AJ53" s="103"/>
      <c r="AK53" s="103"/>
      <c r="AL53" s="554" t="str">
        <f>IF(AI53&lt;&gt;"",VLOOKUP(AI53,'DON GIA'!$M$1:$P$9,4,0),"")</f>
        <v/>
      </c>
      <c r="AM53" s="554" t="str">
        <f t="shared" si="5"/>
        <v/>
      </c>
      <c r="AN53" s="103"/>
      <c r="AO53" s="103"/>
      <c r="AP53" s="553" t="str">
        <f t="shared" si="0"/>
        <v/>
      </c>
      <c r="AQ53" s="107"/>
    </row>
    <row r="54" spans="1:44" outlineLevel="2">
      <c r="A54" s="72" t="e">
        <f>IF(D53&lt;&gt;"",$D$8:D53,A53)</f>
        <v>#VALUE!</v>
      </c>
      <c r="C54" s="552" t="str">
        <f>IF(D54&lt;&gt;"",COUNTA($D$8:D54),"")</f>
        <v/>
      </c>
      <c r="D54" s="552"/>
      <c r="E54" s="71"/>
      <c r="F54" s="103"/>
      <c r="G54" s="103"/>
      <c r="H54" s="103"/>
      <c r="I54" s="103"/>
      <c r="J54" s="103"/>
      <c r="K54" s="103"/>
      <c r="L54" s="107"/>
      <c r="M54" s="105"/>
      <c r="N54" s="106" t="str">
        <f>IF(L54&lt;&gt;"",VLOOKUP(L54,'DON GIA'!$S$1:$U$19,3,0),"")</f>
        <v/>
      </c>
      <c r="O54" s="106" t="str">
        <f>IF(L54&lt;&gt;"",VLOOKUP(L54,'DON GIA'!$S$1:$V$19,4,0),"")</f>
        <v/>
      </c>
      <c r="P54" s="106" t="str">
        <f t="shared" si="2"/>
        <v/>
      </c>
      <c r="Q54" s="106" t="str">
        <f t="shared" si="3"/>
        <v/>
      </c>
      <c r="R54" s="71" t="s">
        <v>60</v>
      </c>
      <c r="S54" s="103" t="s">
        <v>44</v>
      </c>
      <c r="T54" s="103">
        <v>1</v>
      </c>
      <c r="U54" s="554">
        <f>IF(R54&lt;&gt;"",VLOOKUP(R54,'DON GIA'!$H$1:$K$103,4,0),"")</f>
        <v>3064000</v>
      </c>
      <c r="V54" s="554">
        <f t="shared" si="8"/>
        <v>3064000</v>
      </c>
      <c r="W54" s="107"/>
      <c r="X54" s="107"/>
      <c r="Y54" s="108"/>
      <c r="Z54" s="109"/>
      <c r="AA54" s="554" t="str">
        <f>IF(W54&lt;&gt;"",VLOOKUP(W54,'DON GIA'!$A$1:$D$346,4,0),"")</f>
        <v/>
      </c>
      <c r="AB54" s="554" t="str">
        <f t="shared" si="9"/>
        <v/>
      </c>
      <c r="AC54" s="71"/>
      <c r="AD54" s="71"/>
      <c r="AE54" s="71"/>
      <c r="AF54" s="71"/>
      <c r="AG54" s="71"/>
      <c r="AH54" s="103"/>
      <c r="AI54" s="71"/>
      <c r="AJ54" s="103"/>
      <c r="AK54" s="103"/>
      <c r="AL54" s="554" t="str">
        <f>IF(AI54&lt;&gt;"",VLOOKUP(AI54,'DON GIA'!$M$1:$P$9,4,0),"")</f>
        <v/>
      </c>
      <c r="AM54" s="554" t="str">
        <f t="shared" si="5"/>
        <v/>
      </c>
      <c r="AN54" s="103"/>
      <c r="AO54" s="103"/>
      <c r="AP54" s="553" t="str">
        <f t="shared" si="0"/>
        <v/>
      </c>
      <c r="AQ54" s="107"/>
    </row>
    <row r="55" spans="1:44" outlineLevel="2">
      <c r="A55" s="72" t="e">
        <f>IF(D54&lt;&gt;"",$D$8:D54,A54)</f>
        <v>#VALUE!</v>
      </c>
      <c r="C55" s="552" t="str">
        <f>IF(D55&lt;&gt;"",COUNTA($D$8:D55),"")</f>
        <v/>
      </c>
      <c r="D55" s="552"/>
      <c r="E55" s="71"/>
      <c r="F55" s="103"/>
      <c r="G55" s="103"/>
      <c r="H55" s="103"/>
      <c r="I55" s="103"/>
      <c r="J55" s="103"/>
      <c r="K55" s="103"/>
      <c r="L55" s="107"/>
      <c r="M55" s="105"/>
      <c r="N55" s="106" t="str">
        <f>IF(L55&lt;&gt;"",VLOOKUP(L55,'DON GIA'!$S$1:$U$19,3,0),"")</f>
        <v/>
      </c>
      <c r="O55" s="106" t="str">
        <f>IF(L55&lt;&gt;"",VLOOKUP(L55,'DON GIA'!$S$1:$V$19,4,0),"")</f>
        <v/>
      </c>
      <c r="P55" s="106" t="str">
        <f t="shared" si="2"/>
        <v/>
      </c>
      <c r="Q55" s="106" t="str">
        <f t="shared" si="3"/>
        <v/>
      </c>
      <c r="R55" s="71" t="s">
        <v>87</v>
      </c>
      <c r="S55" s="103" t="s">
        <v>44</v>
      </c>
      <c r="T55" s="103">
        <v>1</v>
      </c>
      <c r="U55" s="554">
        <f>IF(R55&lt;&gt;"",VLOOKUP(R55,'DON GIA'!$H$1:$K$103,4,0),"")</f>
        <v>93000</v>
      </c>
      <c r="V55" s="554">
        <f t="shared" si="8"/>
        <v>93000</v>
      </c>
      <c r="W55" s="107"/>
      <c r="X55" s="103"/>
      <c r="Y55" s="108"/>
      <c r="Z55" s="109"/>
      <c r="AA55" s="554" t="str">
        <f>IF(W55&lt;&gt;"",VLOOKUP(W55,'DON GIA'!$A$1:$D$346,4,0),"")</f>
        <v/>
      </c>
      <c r="AB55" s="554" t="str">
        <f t="shared" si="9"/>
        <v/>
      </c>
      <c r="AC55" s="71"/>
      <c r="AD55" s="71"/>
      <c r="AE55" s="71"/>
      <c r="AF55" s="71"/>
      <c r="AG55" s="71"/>
      <c r="AH55" s="103"/>
      <c r="AI55" s="71"/>
      <c r="AJ55" s="103"/>
      <c r="AK55" s="103"/>
      <c r="AL55" s="554" t="str">
        <f>IF(AI55&lt;&gt;"",VLOOKUP(AI55,'DON GIA'!$M$1:$P$9,4,0),"")</f>
        <v/>
      </c>
      <c r="AM55" s="554" t="str">
        <f t="shared" si="5"/>
        <v/>
      </c>
      <c r="AN55" s="103"/>
      <c r="AO55" s="103"/>
      <c r="AP55" s="553" t="str">
        <f t="shared" si="0"/>
        <v/>
      </c>
      <c r="AQ55" s="107"/>
    </row>
    <row r="56" spans="1:44" outlineLevel="2">
      <c r="A56" s="72" t="e">
        <f>IF(D55&lt;&gt;"",$D$8:D55,A55)</f>
        <v>#VALUE!</v>
      </c>
      <c r="C56" s="552" t="str">
        <f>IF(D56&lt;&gt;"",COUNTA($D$8:D56),"")</f>
        <v/>
      </c>
      <c r="D56" s="552"/>
      <c r="E56" s="71"/>
      <c r="F56" s="103"/>
      <c r="G56" s="103"/>
      <c r="H56" s="103"/>
      <c r="I56" s="103"/>
      <c r="J56" s="103"/>
      <c r="K56" s="103"/>
      <c r="L56" s="107"/>
      <c r="M56" s="105"/>
      <c r="N56" s="106" t="str">
        <f>IF(L56&lt;&gt;"",VLOOKUP(L56,'DON GIA'!$S$1:$U$19,3,0),"")</f>
        <v/>
      </c>
      <c r="O56" s="106" t="str">
        <f>IF(L56&lt;&gt;"",VLOOKUP(L56,'DON GIA'!$S$1:$V$19,4,0),"")</f>
        <v/>
      </c>
      <c r="P56" s="106" t="str">
        <f t="shared" si="2"/>
        <v/>
      </c>
      <c r="Q56" s="106" t="str">
        <f t="shared" si="3"/>
        <v/>
      </c>
      <c r="R56" s="71" t="s">
        <v>63</v>
      </c>
      <c r="S56" s="103" t="s">
        <v>44</v>
      </c>
      <c r="T56" s="103">
        <v>1</v>
      </c>
      <c r="U56" s="554">
        <f>IF(R56&lt;&gt;"",VLOOKUP(R56,'DON GIA'!$H$1:$K$103,4,0),"")</f>
        <v>450000</v>
      </c>
      <c r="V56" s="554">
        <f t="shared" si="8"/>
        <v>450000</v>
      </c>
      <c r="W56" s="107"/>
      <c r="X56" s="103"/>
      <c r="Y56" s="108"/>
      <c r="Z56" s="109"/>
      <c r="AA56" s="554" t="str">
        <f>IF(W56&lt;&gt;"",VLOOKUP(W56,'DON GIA'!$A$1:$D$346,4,0),"")</f>
        <v/>
      </c>
      <c r="AB56" s="554" t="str">
        <f t="shared" si="9"/>
        <v/>
      </c>
      <c r="AC56" s="71"/>
      <c r="AD56" s="71"/>
      <c r="AE56" s="71"/>
      <c r="AF56" s="71"/>
      <c r="AG56" s="71"/>
      <c r="AH56" s="103"/>
      <c r="AI56" s="71"/>
      <c r="AJ56" s="103"/>
      <c r="AK56" s="103"/>
      <c r="AL56" s="554" t="str">
        <f>IF(AI56&lt;&gt;"",VLOOKUP(AI56,'DON GIA'!$M$1:$P$9,4,0),"")</f>
        <v/>
      </c>
      <c r="AM56" s="554" t="str">
        <f t="shared" si="5"/>
        <v/>
      </c>
      <c r="AN56" s="103"/>
      <c r="AO56" s="103"/>
      <c r="AP56" s="553" t="str">
        <f t="shared" si="0"/>
        <v/>
      </c>
      <c r="AQ56" s="107"/>
    </row>
    <row r="57" spans="1:44" outlineLevel="2">
      <c r="A57" s="72" t="e">
        <f>IF(D56&lt;&gt;"",$D$8:D56,A56)</f>
        <v>#VALUE!</v>
      </c>
      <c r="C57" s="552" t="str">
        <f>IF(D57&lt;&gt;"",COUNTA($D$8:D57),"")</f>
        <v/>
      </c>
      <c r="D57" s="552"/>
      <c r="E57" s="71"/>
      <c r="F57" s="103"/>
      <c r="G57" s="103"/>
      <c r="H57" s="103"/>
      <c r="I57" s="103"/>
      <c r="J57" s="103"/>
      <c r="K57" s="103"/>
      <c r="L57" s="107"/>
      <c r="M57" s="105"/>
      <c r="N57" s="106" t="str">
        <f>IF(L57&lt;&gt;"",VLOOKUP(L57,'DON GIA'!$S$1:$U$19,3,0),"")</f>
        <v/>
      </c>
      <c r="O57" s="106" t="str">
        <f>IF(L57&lt;&gt;"",VLOOKUP(L57,'DON GIA'!$S$1:$V$19,4,0),"")</f>
        <v/>
      </c>
      <c r="P57" s="106" t="str">
        <f t="shared" si="2"/>
        <v/>
      </c>
      <c r="Q57" s="106" t="str">
        <f t="shared" si="3"/>
        <v/>
      </c>
      <c r="R57" s="71" t="s">
        <v>62</v>
      </c>
      <c r="S57" s="103" t="s">
        <v>44</v>
      </c>
      <c r="T57" s="103">
        <v>1</v>
      </c>
      <c r="U57" s="554">
        <f>IF(R57&lt;&gt;"",VLOOKUP(R57,'DON GIA'!$H$1:$K$103,4,0),"")</f>
        <v>275000</v>
      </c>
      <c r="V57" s="554">
        <f t="shared" si="8"/>
        <v>275000</v>
      </c>
      <c r="W57" s="107"/>
      <c r="X57" s="103"/>
      <c r="Y57" s="108"/>
      <c r="Z57" s="109"/>
      <c r="AA57" s="554" t="str">
        <f>IF(W57&lt;&gt;"",VLOOKUP(W57,'DON GIA'!$A$1:$D$346,4,0),"")</f>
        <v/>
      </c>
      <c r="AB57" s="554" t="str">
        <f t="shared" si="9"/>
        <v/>
      </c>
      <c r="AC57" s="71"/>
      <c r="AD57" s="71"/>
      <c r="AE57" s="71"/>
      <c r="AF57" s="71"/>
      <c r="AG57" s="71"/>
      <c r="AH57" s="103"/>
      <c r="AI57" s="71"/>
      <c r="AJ57" s="103"/>
      <c r="AK57" s="103"/>
      <c r="AL57" s="554" t="str">
        <f>IF(AI57&lt;&gt;"",VLOOKUP(AI57,'DON GIA'!$M$1:$P$9,4,0),"")</f>
        <v/>
      </c>
      <c r="AM57" s="554" t="str">
        <f t="shared" si="5"/>
        <v/>
      </c>
      <c r="AN57" s="103"/>
      <c r="AO57" s="103"/>
      <c r="AP57" s="553" t="str">
        <f t="shared" si="0"/>
        <v/>
      </c>
      <c r="AQ57" s="107"/>
    </row>
    <row r="58" spans="1:44" outlineLevel="2">
      <c r="A58" s="72" t="e">
        <f>IF(D57&lt;&gt;"",$D$8:D57,A57)</f>
        <v>#VALUE!</v>
      </c>
      <c r="C58" s="552" t="str">
        <f>IF(D58&lt;&gt;"",COUNTA($D$8:D58),"")</f>
        <v/>
      </c>
      <c r="D58" s="552"/>
      <c r="E58" s="71"/>
      <c r="F58" s="103"/>
      <c r="G58" s="103"/>
      <c r="H58" s="103"/>
      <c r="I58" s="103"/>
      <c r="J58" s="103"/>
      <c r="K58" s="103"/>
      <c r="L58" s="107"/>
      <c r="M58" s="105"/>
      <c r="N58" s="106" t="str">
        <f>IF(L58&lt;&gt;"",VLOOKUP(L58,'DON GIA'!$S$1:$U$19,3,0),"")</f>
        <v/>
      </c>
      <c r="O58" s="106" t="str">
        <f>IF(L58&lt;&gt;"",VLOOKUP(L58,'DON GIA'!$S$1:$V$19,4,0),"")</f>
        <v/>
      </c>
      <c r="P58" s="106" t="str">
        <f t="shared" si="2"/>
        <v/>
      </c>
      <c r="Q58" s="106" t="str">
        <f t="shared" si="3"/>
        <v/>
      </c>
      <c r="R58" s="71" t="s">
        <v>57</v>
      </c>
      <c r="S58" s="103" t="s">
        <v>44</v>
      </c>
      <c r="T58" s="103">
        <v>1</v>
      </c>
      <c r="U58" s="554">
        <f>IF(R58&lt;&gt;"",VLOOKUP(R58,'DON GIA'!$H$1:$K$103,4,0),"")</f>
        <v>1122000</v>
      </c>
      <c r="V58" s="554">
        <f t="shared" si="8"/>
        <v>1122000</v>
      </c>
      <c r="W58" s="107"/>
      <c r="X58" s="103"/>
      <c r="Y58" s="108"/>
      <c r="Z58" s="109"/>
      <c r="AA58" s="554" t="str">
        <f>IF(W58&lt;&gt;"",VLOOKUP(W58,'DON GIA'!$A$1:$D$346,4,0),"")</f>
        <v/>
      </c>
      <c r="AB58" s="554" t="str">
        <f t="shared" si="9"/>
        <v/>
      </c>
      <c r="AC58" s="71"/>
      <c r="AD58" s="71"/>
      <c r="AE58" s="71"/>
      <c r="AF58" s="71"/>
      <c r="AG58" s="71"/>
      <c r="AH58" s="103"/>
      <c r="AI58" s="71"/>
      <c r="AJ58" s="103"/>
      <c r="AK58" s="103"/>
      <c r="AL58" s="554" t="str">
        <f>IF(AI58&lt;&gt;"",VLOOKUP(AI58,'DON GIA'!$M$1:$P$9,4,0),"")</f>
        <v/>
      </c>
      <c r="AM58" s="554" t="str">
        <f t="shared" si="5"/>
        <v/>
      </c>
      <c r="AN58" s="103"/>
      <c r="AO58" s="103"/>
      <c r="AP58" s="553" t="str">
        <f t="shared" si="0"/>
        <v/>
      </c>
      <c r="AQ58" s="107"/>
    </row>
    <row r="59" spans="1:44" outlineLevel="2">
      <c r="A59" s="72" t="e">
        <f>IF(D58&lt;&gt;"",$D$8:D58,A58)</f>
        <v>#VALUE!</v>
      </c>
      <c r="C59" s="552" t="str">
        <f>IF(D59&lt;&gt;"",COUNTA($D$8:D59),"")</f>
        <v/>
      </c>
      <c r="D59" s="552"/>
      <c r="E59" s="71"/>
      <c r="F59" s="103"/>
      <c r="G59" s="103"/>
      <c r="H59" s="103"/>
      <c r="I59" s="103"/>
      <c r="J59" s="103"/>
      <c r="K59" s="103"/>
      <c r="L59" s="107"/>
      <c r="M59" s="105"/>
      <c r="N59" s="106" t="str">
        <f>IF(L59&lt;&gt;"",VLOOKUP(L59,'DON GIA'!$S$1:$U$19,3,0),"")</f>
        <v/>
      </c>
      <c r="O59" s="106" t="str">
        <f>IF(L59&lt;&gt;"",VLOOKUP(L59,'DON GIA'!$S$1:$V$19,4,0),"")</f>
        <v/>
      </c>
      <c r="P59" s="106" t="str">
        <f t="shared" si="2"/>
        <v/>
      </c>
      <c r="Q59" s="106" t="str">
        <f t="shared" si="3"/>
        <v/>
      </c>
      <c r="R59" s="110" t="s">
        <v>35</v>
      </c>
      <c r="S59" s="67"/>
      <c r="T59" s="67"/>
      <c r="U59" s="554" t="str">
        <f>IF(R59&lt;&gt;"",VLOOKUP(R59,'DON GIA'!$H$1:$K$103,4,0),"")</f>
        <v/>
      </c>
      <c r="V59" s="554" t="str">
        <f t="shared" si="8"/>
        <v/>
      </c>
      <c r="W59" s="107"/>
      <c r="X59" s="103"/>
      <c r="Y59" s="108"/>
      <c r="Z59" s="109"/>
      <c r="AA59" s="554" t="str">
        <f>IF(W59&lt;&gt;"",VLOOKUP(W59,'DON GIA'!$A$1:$D$346,4,0),"")</f>
        <v/>
      </c>
      <c r="AB59" s="554" t="str">
        <f t="shared" si="9"/>
        <v/>
      </c>
      <c r="AC59" s="71"/>
      <c r="AD59" s="71"/>
      <c r="AE59" s="71"/>
      <c r="AF59" s="71"/>
      <c r="AG59" s="71"/>
      <c r="AH59" s="103"/>
      <c r="AI59" s="71"/>
      <c r="AJ59" s="103"/>
      <c r="AK59" s="103"/>
      <c r="AL59" s="554" t="str">
        <f>IF(AI59&lt;&gt;"",VLOOKUP(AI59,'DON GIA'!$M$1:$P$9,4,0),"")</f>
        <v/>
      </c>
      <c r="AM59" s="554" t="str">
        <f t="shared" si="5"/>
        <v/>
      </c>
      <c r="AN59" s="103"/>
      <c r="AO59" s="103"/>
      <c r="AP59" s="553" t="str">
        <f t="shared" si="0"/>
        <v/>
      </c>
      <c r="AQ59" s="107"/>
    </row>
    <row r="60" spans="1:44" outlineLevel="2">
      <c r="A60" s="72" t="e">
        <f>IF(D59&lt;&gt;"",$D$8:D59,A59)</f>
        <v>#VALUE!</v>
      </c>
      <c r="C60" s="552" t="str">
        <f>IF(D60&lt;&gt;"",COUNTA($D$8:D60),"")</f>
        <v/>
      </c>
      <c r="D60" s="552"/>
      <c r="E60" s="61"/>
      <c r="F60" s="103"/>
      <c r="G60" s="103"/>
      <c r="H60" s="103"/>
      <c r="I60" s="103"/>
      <c r="J60" s="103"/>
      <c r="K60" s="103"/>
      <c r="L60" s="107"/>
      <c r="M60" s="105"/>
      <c r="N60" s="106" t="str">
        <f>IF(L60&lt;&gt;"",VLOOKUP(L60,'DON GIA'!$S$1:$U$19,3,0),"")</f>
        <v/>
      </c>
      <c r="O60" s="106" t="str">
        <f>IF(L60&lt;&gt;"",VLOOKUP(L60,'DON GIA'!$S$1:$V$19,4,0),"")</f>
        <v/>
      </c>
      <c r="P60" s="106" t="str">
        <f t="shared" si="2"/>
        <v/>
      </c>
      <c r="Q60" s="106" t="str">
        <f t="shared" si="3"/>
        <v/>
      </c>
      <c r="R60" s="71" t="s">
        <v>35</v>
      </c>
      <c r="S60" s="103"/>
      <c r="T60" s="103"/>
      <c r="U60" s="554" t="str">
        <f>IF(R60&lt;&gt;"",VLOOKUP(R60,'DON GIA'!$H$1:$K$103,4,0),"")</f>
        <v/>
      </c>
      <c r="V60" s="554" t="str">
        <f t="shared" si="8"/>
        <v/>
      </c>
      <c r="W60" s="107"/>
      <c r="X60" s="103"/>
      <c r="Y60" s="108"/>
      <c r="Z60" s="109"/>
      <c r="AA60" s="554" t="str">
        <f>IF(W60&lt;&gt;"",VLOOKUP(W60,'DON GIA'!$A$1:$D$346,4,0),"")</f>
        <v/>
      </c>
      <c r="AB60" s="554" t="str">
        <f t="shared" si="9"/>
        <v/>
      </c>
      <c r="AC60" s="71"/>
      <c r="AD60" s="71"/>
      <c r="AE60" s="71"/>
      <c r="AF60" s="71"/>
      <c r="AG60" s="71"/>
      <c r="AH60" s="103"/>
      <c r="AI60" s="71"/>
      <c r="AJ60" s="103"/>
      <c r="AK60" s="103"/>
      <c r="AL60" s="554" t="str">
        <f>IF(AI60&lt;&gt;"",VLOOKUP(AI60,'DON GIA'!$M$1:$P$9,4,0),"")</f>
        <v/>
      </c>
      <c r="AM60" s="554" t="str">
        <f t="shared" si="5"/>
        <v/>
      </c>
      <c r="AN60" s="103"/>
      <c r="AO60" s="103"/>
      <c r="AP60" s="553" t="str">
        <f t="shared" si="0"/>
        <v/>
      </c>
      <c r="AQ60" s="107"/>
    </row>
    <row r="61" spans="1:44" ht="75" outlineLevel="1">
      <c r="A61" s="84" t="s">
        <v>857</v>
      </c>
      <c r="B61" s="576">
        <v>39</v>
      </c>
      <c r="C61" s="552">
        <f>IF(D61&lt;&gt;"",COUNTA($D$8:D61),"")</f>
        <v>4</v>
      </c>
      <c r="D61" s="552">
        <v>396</v>
      </c>
      <c r="E61" s="61" t="s">
        <v>422</v>
      </c>
      <c r="F61" s="162"/>
      <c r="G61" s="162"/>
      <c r="H61" s="162"/>
      <c r="I61" s="162"/>
      <c r="J61" s="162"/>
      <c r="K61" s="162"/>
      <c r="L61" s="129"/>
      <c r="M61" s="167">
        <f>SUBTOTAL(9,M62:M70)</f>
        <v>964.4</v>
      </c>
      <c r="N61" s="199"/>
      <c r="O61" s="199"/>
      <c r="P61" s="199">
        <f>SUBTOTAL(9,P62:P70)</f>
        <v>1619227600</v>
      </c>
      <c r="Q61" s="199">
        <f>SUBTOTAL(9,Q62:Q70)</f>
        <v>1301940000</v>
      </c>
      <c r="R61" s="61"/>
      <c r="S61" s="162"/>
      <c r="T61" s="162">
        <f>SUBTOTAL(9,T62:T70)</f>
        <v>0</v>
      </c>
      <c r="U61" s="553"/>
      <c r="V61" s="553">
        <f>SUBTOTAL(9,V62:V70)</f>
        <v>0</v>
      </c>
      <c r="W61" s="129"/>
      <c r="X61" s="162"/>
      <c r="Y61" s="169">
        <f>SUBTOTAL(9,Y62:Y70)</f>
        <v>0</v>
      </c>
      <c r="Z61" s="170">
        <f>SUBTOTAL(9,Z62:Z70)</f>
        <v>0</v>
      </c>
      <c r="AA61" s="553"/>
      <c r="AB61" s="553">
        <f>SUBTOTAL(9,AB62:AB70)</f>
        <v>0</v>
      </c>
      <c r="AC61" s="71"/>
      <c r="AD61" s="71"/>
      <c r="AE61" s="71"/>
      <c r="AF61" s="71"/>
      <c r="AG61" s="71"/>
      <c r="AH61" s="103"/>
      <c r="AI61" s="71"/>
      <c r="AJ61" s="162"/>
      <c r="AK61" s="162">
        <f>SUBTOTAL(9,AK62:AK70)</f>
        <v>0</v>
      </c>
      <c r="AL61" s="553"/>
      <c r="AM61" s="553">
        <f>SUBTOTAL(9,AM62:AM70)</f>
        <v>0</v>
      </c>
      <c r="AN61" s="162"/>
      <c r="AO61" s="162">
        <f>SUBTOTAL(9,AO62:AO70)</f>
        <v>0</v>
      </c>
      <c r="AP61" s="553">
        <f t="shared" si="0"/>
        <v>2921167600</v>
      </c>
      <c r="AQ61" s="111"/>
      <c r="AR61" s="90"/>
    </row>
    <row r="62" spans="1:44" ht="56.25" outlineLevel="2">
      <c r="A62" s="72" t="e">
        <f>IF(D61&lt;&gt;"",$D$8:D61,A60)</f>
        <v>#VALUE!</v>
      </c>
      <c r="C62" s="552" t="str">
        <f>IF(D62&lt;&gt;"",COUNTA($D$8:D62),"")</f>
        <v/>
      </c>
      <c r="D62" s="552"/>
      <c r="E62" s="112" t="s">
        <v>89</v>
      </c>
      <c r="F62" s="103">
        <v>1</v>
      </c>
      <c r="G62" s="103"/>
      <c r="H62" s="103">
        <v>519</v>
      </c>
      <c r="I62" s="103">
        <v>80</v>
      </c>
      <c r="J62" s="103">
        <v>251</v>
      </c>
      <c r="K62" s="103" t="s">
        <v>88</v>
      </c>
      <c r="L62" s="107" t="s">
        <v>974</v>
      </c>
      <c r="M62" s="105">
        <v>964.4</v>
      </c>
      <c r="N62" s="106">
        <f>IF(L62&lt;&gt;"",VLOOKUP(L62,'DON GIA'!$S$1:$U$19,3,0),"")</f>
        <v>1679000</v>
      </c>
      <c r="O62" s="106">
        <f>IF(L62&lt;&gt;"",VLOOKUP(L62,'DON GIA'!$S$1:$V$19,4,0),"")</f>
        <v>1350000</v>
      </c>
      <c r="P62" s="106">
        <f t="shared" si="2"/>
        <v>1619227600</v>
      </c>
      <c r="Q62" s="106">
        <f t="shared" si="3"/>
        <v>1301940000</v>
      </c>
      <c r="R62" s="71" t="s">
        <v>35</v>
      </c>
      <c r="S62" s="103"/>
      <c r="T62" s="103"/>
      <c r="U62" s="554" t="str">
        <f>IF(R62&lt;&gt;"",VLOOKUP(R62,'DON GIA'!$H$1:$K$103,4,0),"")</f>
        <v/>
      </c>
      <c r="V62" s="554" t="str">
        <f t="shared" ref="V62:V70" si="10">IF(R62&lt;&gt;"",IF(ISNUMBER(U62),T62*U62,""),"")</f>
        <v/>
      </c>
      <c r="W62" s="107"/>
      <c r="X62" s="103"/>
      <c r="Y62" s="108"/>
      <c r="Z62" s="109"/>
      <c r="AA62" s="554" t="str">
        <f>IF(W62&lt;&gt;"",VLOOKUP(W62,'DON GIA'!$A$1:$D$346,4,0),"")</f>
        <v/>
      </c>
      <c r="AB62" s="554" t="str">
        <f t="shared" ref="AB62:AB70" si="11">IF(W62&lt;&gt;"",IF(ISNUMBER(AA62),Y62*AA62,""),"")</f>
        <v/>
      </c>
      <c r="AC62" s="71"/>
      <c r="AD62" s="71"/>
      <c r="AE62" s="71"/>
      <c r="AF62" s="71"/>
      <c r="AG62" s="71"/>
      <c r="AH62" s="103"/>
      <c r="AI62" s="71"/>
      <c r="AJ62" s="103"/>
      <c r="AK62" s="103"/>
      <c r="AL62" s="554" t="str">
        <f>IF(AI62&lt;&gt;"",VLOOKUP(AI62,'DON GIA'!$M$1:$P$9,4,0),"")</f>
        <v/>
      </c>
      <c r="AM62" s="554" t="str">
        <f t="shared" si="5"/>
        <v/>
      </c>
      <c r="AN62" s="103"/>
      <c r="AO62" s="103"/>
      <c r="AP62" s="553" t="str">
        <f t="shared" si="0"/>
        <v/>
      </c>
      <c r="AQ62" s="111" t="s">
        <v>610</v>
      </c>
      <c r="AR62" s="77" t="s">
        <v>1912</v>
      </c>
    </row>
    <row r="63" spans="1:44" ht="75" outlineLevel="2">
      <c r="A63" s="72" t="e">
        <f>IF(D62&lt;&gt;"",$D$8:D62,A62)</f>
        <v>#VALUE!</v>
      </c>
      <c r="C63" s="552" t="str">
        <f>IF(D63&lt;&gt;"",COUNTA($D$8:D63),"")</f>
        <v/>
      </c>
      <c r="D63" s="552"/>
      <c r="E63" s="112" t="s">
        <v>90</v>
      </c>
      <c r="F63" s="103"/>
      <c r="G63" s="103"/>
      <c r="H63" s="103"/>
      <c r="I63" s="103"/>
      <c r="J63" s="103"/>
      <c r="K63" s="103"/>
      <c r="L63" s="107"/>
      <c r="M63" s="105"/>
      <c r="N63" s="106" t="str">
        <f>IF(L63&lt;&gt;"",VLOOKUP(L63,'DON GIA'!$S$1:$U$19,3,0),"")</f>
        <v/>
      </c>
      <c r="O63" s="106" t="str">
        <f>IF(L63&lt;&gt;"",VLOOKUP(L63,'DON GIA'!$S$1:$V$19,4,0),"")</f>
        <v/>
      </c>
      <c r="P63" s="106" t="str">
        <f t="shared" si="2"/>
        <v/>
      </c>
      <c r="Q63" s="106" t="str">
        <f t="shared" si="3"/>
        <v/>
      </c>
      <c r="R63" s="71" t="s">
        <v>35</v>
      </c>
      <c r="S63" s="103"/>
      <c r="T63" s="103"/>
      <c r="U63" s="554" t="str">
        <f>IF(R63&lt;&gt;"",VLOOKUP(R63,'DON GIA'!$H$1:$K$103,4,0),"")</f>
        <v/>
      </c>
      <c r="V63" s="554" t="str">
        <f t="shared" si="10"/>
        <v/>
      </c>
      <c r="W63" s="107"/>
      <c r="X63" s="103"/>
      <c r="Y63" s="108"/>
      <c r="Z63" s="109"/>
      <c r="AA63" s="554" t="str">
        <f>IF(W63&lt;&gt;"",VLOOKUP(W63,'DON GIA'!$A$1:$D$346,4,0),"")</f>
        <v/>
      </c>
      <c r="AB63" s="554" t="str">
        <f t="shared" si="11"/>
        <v/>
      </c>
      <c r="AC63" s="71"/>
      <c r="AD63" s="71"/>
      <c r="AE63" s="71"/>
      <c r="AF63" s="71"/>
      <c r="AG63" s="71"/>
      <c r="AH63" s="103"/>
      <c r="AI63" s="71"/>
      <c r="AJ63" s="103"/>
      <c r="AK63" s="103"/>
      <c r="AL63" s="554" t="str">
        <f>IF(AI63&lt;&gt;"",VLOOKUP(AI63,'DON GIA'!$M$1:$P$9,4,0),"")</f>
        <v/>
      </c>
      <c r="AM63" s="554" t="str">
        <f t="shared" si="5"/>
        <v/>
      </c>
      <c r="AN63" s="103"/>
      <c r="AO63" s="103"/>
      <c r="AP63" s="553" t="str">
        <f t="shared" si="0"/>
        <v/>
      </c>
      <c r="AQ63" s="59" t="s">
        <v>366</v>
      </c>
      <c r="AR63" s="139" t="s">
        <v>1973</v>
      </c>
    </row>
    <row r="64" spans="1:44" ht="168.75" outlineLevel="2">
      <c r="A64" s="72" t="e">
        <f>IF(D63&lt;&gt;"",$D$8:D63,A63)</f>
        <v>#VALUE!</v>
      </c>
      <c r="C64" s="552" t="str">
        <f>IF(D64&lt;&gt;"",COUNTA($D$8:D64),"")</f>
        <v/>
      </c>
      <c r="D64" s="552"/>
      <c r="E64" s="112" t="s">
        <v>91</v>
      </c>
      <c r="F64" s="103"/>
      <c r="G64" s="103"/>
      <c r="H64" s="103"/>
      <c r="I64" s="103"/>
      <c r="J64" s="103"/>
      <c r="K64" s="103"/>
      <c r="L64" s="107"/>
      <c r="M64" s="105"/>
      <c r="N64" s="106" t="str">
        <f>IF(L64&lt;&gt;"",VLOOKUP(L64,'DON GIA'!$S$1:$U$19,3,0),"")</f>
        <v/>
      </c>
      <c r="O64" s="106" t="str">
        <f>IF(L64&lt;&gt;"",VLOOKUP(L64,'DON GIA'!$S$1:$V$19,4,0),"")</f>
        <v/>
      </c>
      <c r="P64" s="106" t="str">
        <f t="shared" si="2"/>
        <v/>
      </c>
      <c r="Q64" s="106" t="str">
        <f t="shared" si="3"/>
        <v/>
      </c>
      <c r="R64" s="71" t="s">
        <v>35</v>
      </c>
      <c r="S64" s="103"/>
      <c r="T64" s="103"/>
      <c r="U64" s="554" t="str">
        <f>IF(R64&lt;&gt;"",VLOOKUP(R64,'DON GIA'!$H$1:$K$103,4,0),"")</f>
        <v/>
      </c>
      <c r="V64" s="554" t="str">
        <f t="shared" si="10"/>
        <v/>
      </c>
      <c r="W64" s="107"/>
      <c r="X64" s="103"/>
      <c r="Y64" s="108"/>
      <c r="Z64" s="109"/>
      <c r="AA64" s="554" t="str">
        <f>IF(W64&lt;&gt;"",VLOOKUP(W64,'DON GIA'!$A$1:$D$346,4,0),"")</f>
        <v/>
      </c>
      <c r="AB64" s="554" t="str">
        <f t="shared" si="11"/>
        <v/>
      </c>
      <c r="AC64" s="71"/>
      <c r="AD64" s="71"/>
      <c r="AE64" s="71"/>
      <c r="AF64" s="71"/>
      <c r="AG64" s="71"/>
      <c r="AH64" s="103"/>
      <c r="AI64" s="71"/>
      <c r="AJ64" s="103"/>
      <c r="AK64" s="103"/>
      <c r="AL64" s="554" t="str">
        <f>IF(AI64&lt;&gt;"",VLOOKUP(AI64,'DON GIA'!$M$1:$P$9,4,0),"")</f>
        <v/>
      </c>
      <c r="AM64" s="554" t="str">
        <f t="shared" si="5"/>
        <v/>
      </c>
      <c r="AN64" s="103"/>
      <c r="AO64" s="103"/>
      <c r="AP64" s="553" t="str">
        <f t="shared" si="0"/>
        <v/>
      </c>
      <c r="AQ64" s="59"/>
      <c r="AR64" s="139" t="s">
        <v>1974</v>
      </c>
    </row>
    <row r="65" spans="1:44" ht="112.5" outlineLevel="2">
      <c r="A65" s="72" t="e">
        <f>IF(D64&lt;&gt;"",$D$8:D64,A64)</f>
        <v>#VALUE!</v>
      </c>
      <c r="C65" s="552" t="str">
        <f>IF(D65&lt;&gt;"",COUNTA($D$8:D65),"")</f>
        <v/>
      </c>
      <c r="D65" s="552"/>
      <c r="E65" s="112" t="s">
        <v>92</v>
      </c>
      <c r="F65" s="103"/>
      <c r="G65" s="103"/>
      <c r="H65" s="103"/>
      <c r="I65" s="103"/>
      <c r="J65" s="103"/>
      <c r="K65" s="103"/>
      <c r="L65" s="107"/>
      <c r="M65" s="105"/>
      <c r="N65" s="106" t="str">
        <f>IF(L65&lt;&gt;"",VLOOKUP(L65,'DON GIA'!$S$1:$U$19,3,0),"")</f>
        <v/>
      </c>
      <c r="O65" s="106" t="str">
        <f>IF(L65&lt;&gt;"",VLOOKUP(L65,'DON GIA'!$S$1:$V$19,4,0),"")</f>
        <v/>
      </c>
      <c r="P65" s="106" t="str">
        <f t="shared" si="2"/>
        <v/>
      </c>
      <c r="Q65" s="106" t="str">
        <f t="shared" si="3"/>
        <v/>
      </c>
      <c r="R65" s="71" t="s">
        <v>35</v>
      </c>
      <c r="S65" s="103"/>
      <c r="T65" s="103"/>
      <c r="U65" s="554" t="str">
        <f>IF(R65&lt;&gt;"",VLOOKUP(R65,'DON GIA'!$H$1:$K$103,4,0),"")</f>
        <v/>
      </c>
      <c r="V65" s="554" t="str">
        <f t="shared" si="10"/>
        <v/>
      </c>
      <c r="W65" s="107"/>
      <c r="X65" s="103"/>
      <c r="Y65" s="108"/>
      <c r="Z65" s="109"/>
      <c r="AA65" s="554" t="str">
        <f>IF(W65&lt;&gt;"",VLOOKUP(W65,'DON GIA'!$A$1:$D$346,4,0),"")</f>
        <v/>
      </c>
      <c r="AB65" s="554" t="str">
        <f t="shared" si="11"/>
        <v/>
      </c>
      <c r="AC65" s="71"/>
      <c r="AD65" s="71"/>
      <c r="AE65" s="71"/>
      <c r="AF65" s="71"/>
      <c r="AG65" s="71"/>
      <c r="AH65" s="103"/>
      <c r="AI65" s="71"/>
      <c r="AJ65" s="103"/>
      <c r="AK65" s="103"/>
      <c r="AL65" s="554" t="str">
        <f>IF(AI65&lt;&gt;"",VLOOKUP(AI65,'DON GIA'!$M$1:$P$9,4,0),"")</f>
        <v/>
      </c>
      <c r="AM65" s="554" t="str">
        <f t="shared" si="5"/>
        <v/>
      </c>
      <c r="AN65" s="103"/>
      <c r="AO65" s="103"/>
      <c r="AP65" s="553" t="str">
        <f t="shared" si="0"/>
        <v/>
      </c>
      <c r="AQ65" s="107"/>
      <c r="AR65" s="139" t="s">
        <v>1970</v>
      </c>
    </row>
    <row r="66" spans="1:44" ht="37.5" outlineLevel="2">
      <c r="A66" s="72" t="e">
        <f>IF(D65&lt;&gt;"",$D$8:D65,A65)</f>
        <v>#VALUE!</v>
      </c>
      <c r="C66" s="552" t="str">
        <f>IF(D66&lt;&gt;"",COUNTA($D$8:D66),"")</f>
        <v/>
      </c>
      <c r="D66" s="552"/>
      <c r="E66" s="112" t="s">
        <v>93</v>
      </c>
      <c r="F66" s="103"/>
      <c r="G66" s="103"/>
      <c r="H66" s="103"/>
      <c r="I66" s="103"/>
      <c r="J66" s="103"/>
      <c r="K66" s="103"/>
      <c r="L66" s="107"/>
      <c r="M66" s="105"/>
      <c r="N66" s="106" t="str">
        <f>IF(L66&lt;&gt;"",VLOOKUP(L66,'DON GIA'!$S$1:$U$19,3,0),"")</f>
        <v/>
      </c>
      <c r="O66" s="106" t="str">
        <f>IF(L66&lt;&gt;"",VLOOKUP(L66,'DON GIA'!$S$1:$V$19,4,0),"")</f>
        <v/>
      </c>
      <c r="P66" s="106" t="str">
        <f t="shared" si="2"/>
        <v/>
      </c>
      <c r="Q66" s="106" t="str">
        <f t="shared" si="3"/>
        <v/>
      </c>
      <c r="R66" s="71" t="s">
        <v>35</v>
      </c>
      <c r="S66" s="103"/>
      <c r="T66" s="103"/>
      <c r="U66" s="554" t="str">
        <f>IF(R66&lt;&gt;"",VLOOKUP(R66,'DON GIA'!$H$1:$K$103,4,0),"")</f>
        <v/>
      </c>
      <c r="V66" s="554" t="str">
        <f t="shared" si="10"/>
        <v/>
      </c>
      <c r="W66" s="107"/>
      <c r="X66" s="103"/>
      <c r="Y66" s="108"/>
      <c r="Z66" s="109"/>
      <c r="AA66" s="554" t="str">
        <f>IF(W66&lt;&gt;"",VLOOKUP(W66,'DON GIA'!$A$1:$D$346,4,0),"")</f>
        <v/>
      </c>
      <c r="AB66" s="554" t="str">
        <f t="shared" si="11"/>
        <v/>
      </c>
      <c r="AC66" s="71"/>
      <c r="AD66" s="71"/>
      <c r="AE66" s="71"/>
      <c r="AF66" s="71"/>
      <c r="AG66" s="71"/>
      <c r="AH66" s="103"/>
      <c r="AI66" s="71"/>
      <c r="AJ66" s="103"/>
      <c r="AK66" s="103"/>
      <c r="AL66" s="554" t="str">
        <f>IF(AI66&lt;&gt;"",VLOOKUP(AI66,'DON GIA'!$M$1:$P$9,4,0),"")</f>
        <v/>
      </c>
      <c r="AM66" s="554" t="str">
        <f t="shared" si="5"/>
        <v/>
      </c>
      <c r="AN66" s="103"/>
      <c r="AO66" s="103"/>
      <c r="AP66" s="553" t="str">
        <f t="shared" si="0"/>
        <v/>
      </c>
      <c r="AQ66" s="107"/>
      <c r="AR66" s="139" t="s">
        <v>1975</v>
      </c>
    </row>
    <row r="67" spans="1:44" ht="37.5" outlineLevel="2">
      <c r="A67" s="72" t="e">
        <f>IF(D66&lt;&gt;"",$D$8:D66,A66)</f>
        <v>#VALUE!</v>
      </c>
      <c r="C67" s="552" t="str">
        <f>IF(D67&lt;&gt;"",COUNTA($D$8:D67),"")</f>
        <v/>
      </c>
      <c r="D67" s="552"/>
      <c r="E67" s="112" t="s">
        <v>94</v>
      </c>
      <c r="F67" s="103"/>
      <c r="G67" s="103"/>
      <c r="H67" s="103"/>
      <c r="I67" s="103"/>
      <c r="J67" s="103"/>
      <c r="K67" s="103"/>
      <c r="L67" s="107"/>
      <c r="M67" s="105"/>
      <c r="N67" s="106" t="str">
        <f>IF(L67&lt;&gt;"",VLOOKUP(L67,'DON GIA'!$S$1:$U$19,3,0),"")</f>
        <v/>
      </c>
      <c r="O67" s="106" t="str">
        <f>IF(L67&lt;&gt;"",VLOOKUP(L67,'DON GIA'!$S$1:$V$19,4,0),"")</f>
        <v/>
      </c>
      <c r="P67" s="106" t="str">
        <f t="shared" si="2"/>
        <v/>
      </c>
      <c r="Q67" s="106" t="str">
        <f t="shared" si="3"/>
        <v/>
      </c>
      <c r="R67" s="71" t="s">
        <v>35</v>
      </c>
      <c r="S67" s="103"/>
      <c r="T67" s="103"/>
      <c r="U67" s="554" t="str">
        <f>IF(R67&lt;&gt;"",VLOOKUP(R67,'DON GIA'!$H$1:$K$103,4,0),"")</f>
        <v/>
      </c>
      <c r="V67" s="554" t="str">
        <f t="shared" si="10"/>
        <v/>
      </c>
      <c r="W67" s="107"/>
      <c r="X67" s="103"/>
      <c r="Y67" s="108"/>
      <c r="Z67" s="109"/>
      <c r="AA67" s="554" t="str">
        <f>IF(W67&lt;&gt;"",VLOOKUP(W67,'DON GIA'!$A$1:$D$346,4,0),"")</f>
        <v/>
      </c>
      <c r="AB67" s="554" t="str">
        <f t="shared" si="11"/>
        <v/>
      </c>
      <c r="AC67" s="71"/>
      <c r="AD67" s="71"/>
      <c r="AE67" s="71"/>
      <c r="AF67" s="71"/>
      <c r="AG67" s="71"/>
      <c r="AH67" s="103"/>
      <c r="AI67" s="71"/>
      <c r="AJ67" s="103"/>
      <c r="AK67" s="103"/>
      <c r="AL67" s="554" t="str">
        <f>IF(AI67&lt;&gt;"",VLOOKUP(AI67,'DON GIA'!$M$1:$P$9,4,0),"")</f>
        <v/>
      </c>
      <c r="AM67" s="554" t="str">
        <f t="shared" si="5"/>
        <v/>
      </c>
      <c r="AN67" s="103"/>
      <c r="AO67" s="103"/>
      <c r="AP67" s="553" t="str">
        <f t="shared" si="0"/>
        <v/>
      </c>
      <c r="AQ67" s="107"/>
    </row>
    <row r="68" spans="1:44" ht="37.5" outlineLevel="2">
      <c r="A68" s="72" t="e">
        <f>IF(D67&lt;&gt;"",$D$8:D67,A67)</f>
        <v>#VALUE!</v>
      </c>
      <c r="C68" s="552" t="str">
        <f>IF(D68&lt;&gt;"",COUNTA($D$8:D68),"")</f>
        <v/>
      </c>
      <c r="D68" s="552"/>
      <c r="E68" s="60" t="s">
        <v>95</v>
      </c>
      <c r="F68" s="103"/>
      <c r="G68" s="103"/>
      <c r="H68" s="103"/>
      <c r="I68" s="103"/>
      <c r="J68" s="103"/>
      <c r="K68" s="103"/>
      <c r="L68" s="107"/>
      <c r="M68" s="105"/>
      <c r="N68" s="106" t="str">
        <f>IF(L68&lt;&gt;"",VLOOKUP(L68,'DON GIA'!$S$1:$U$19,3,0),"")</f>
        <v/>
      </c>
      <c r="O68" s="106" t="str">
        <f>IF(L68&lt;&gt;"",VLOOKUP(L68,'DON GIA'!$S$1:$V$19,4,0),"")</f>
        <v/>
      </c>
      <c r="P68" s="106" t="str">
        <f t="shared" si="2"/>
        <v/>
      </c>
      <c r="Q68" s="106" t="str">
        <f t="shared" si="3"/>
        <v/>
      </c>
      <c r="R68" s="71" t="s">
        <v>35</v>
      </c>
      <c r="S68" s="103"/>
      <c r="T68" s="103"/>
      <c r="U68" s="554" t="str">
        <f>IF(R68&lt;&gt;"",VLOOKUP(R68,'DON GIA'!$H$1:$K$103,4,0),"")</f>
        <v/>
      </c>
      <c r="V68" s="554" t="str">
        <f t="shared" si="10"/>
        <v/>
      </c>
      <c r="W68" s="107"/>
      <c r="X68" s="103"/>
      <c r="Y68" s="108"/>
      <c r="Z68" s="109"/>
      <c r="AA68" s="554" t="str">
        <f>IF(W68&lt;&gt;"",VLOOKUP(W68,'DON GIA'!$A$1:$D$346,4,0),"")</f>
        <v/>
      </c>
      <c r="AB68" s="554" t="str">
        <f t="shared" si="11"/>
        <v/>
      </c>
      <c r="AC68" s="71"/>
      <c r="AD68" s="71"/>
      <c r="AE68" s="71"/>
      <c r="AF68" s="71"/>
      <c r="AG68" s="71"/>
      <c r="AH68" s="103"/>
      <c r="AI68" s="71"/>
      <c r="AJ68" s="103"/>
      <c r="AK68" s="103"/>
      <c r="AL68" s="554" t="str">
        <f>IF(AI68&lt;&gt;"",VLOOKUP(AI68,'DON GIA'!$M$1:$P$9,4,0),"")</f>
        <v/>
      </c>
      <c r="AM68" s="554" t="str">
        <f t="shared" si="5"/>
        <v/>
      </c>
      <c r="AN68" s="103"/>
      <c r="AO68" s="103"/>
      <c r="AP68" s="553" t="str">
        <f t="shared" si="0"/>
        <v/>
      </c>
      <c r="AQ68" s="107"/>
    </row>
    <row r="69" spans="1:44" outlineLevel="2">
      <c r="A69" s="72" t="e">
        <f>IF(D68&lt;&gt;"",$D$8:D68,A68)</f>
        <v>#VALUE!</v>
      </c>
      <c r="C69" s="552" t="str">
        <f>IF(D69&lt;&gt;"",COUNTA($D$8:D69),"")</f>
        <v/>
      </c>
      <c r="D69" s="552"/>
      <c r="E69" s="71"/>
      <c r="F69" s="103"/>
      <c r="G69" s="103"/>
      <c r="H69" s="103"/>
      <c r="I69" s="103"/>
      <c r="J69" s="103"/>
      <c r="K69" s="103"/>
      <c r="L69" s="107"/>
      <c r="M69" s="105"/>
      <c r="N69" s="106" t="str">
        <f>IF(L69&lt;&gt;"",VLOOKUP(L69,'DON GIA'!$S$1:$U$19,3,0),"")</f>
        <v/>
      </c>
      <c r="O69" s="106" t="str">
        <f>IF(L69&lt;&gt;"",VLOOKUP(L69,'DON GIA'!$S$1:$V$19,4,0),"")</f>
        <v/>
      </c>
      <c r="P69" s="106" t="str">
        <f t="shared" si="2"/>
        <v/>
      </c>
      <c r="Q69" s="106" t="str">
        <f t="shared" si="3"/>
        <v/>
      </c>
      <c r="R69" s="71" t="s">
        <v>35</v>
      </c>
      <c r="S69" s="103"/>
      <c r="T69" s="103"/>
      <c r="U69" s="554" t="str">
        <f>IF(R69&lt;&gt;"",VLOOKUP(R69,'DON GIA'!$H$1:$K$103,4,0),"")</f>
        <v/>
      </c>
      <c r="V69" s="554" t="str">
        <f t="shared" si="10"/>
        <v/>
      </c>
      <c r="W69" s="107"/>
      <c r="X69" s="103"/>
      <c r="Y69" s="108"/>
      <c r="Z69" s="109"/>
      <c r="AA69" s="554" t="str">
        <f>IF(W69&lt;&gt;"",VLOOKUP(W69,'DON GIA'!$A$1:$D$346,4,0),"")</f>
        <v/>
      </c>
      <c r="AB69" s="554" t="str">
        <f t="shared" si="11"/>
        <v/>
      </c>
      <c r="AC69" s="71"/>
      <c r="AD69" s="71"/>
      <c r="AE69" s="71"/>
      <c r="AF69" s="71"/>
      <c r="AG69" s="71"/>
      <c r="AH69" s="103"/>
      <c r="AI69" s="71"/>
      <c r="AJ69" s="103"/>
      <c r="AK69" s="103"/>
      <c r="AL69" s="554" t="str">
        <f>IF(AI69&lt;&gt;"",VLOOKUP(AI69,'DON GIA'!$M$1:$P$9,4,0),"")</f>
        <v/>
      </c>
      <c r="AM69" s="554" t="str">
        <f t="shared" si="5"/>
        <v/>
      </c>
      <c r="AN69" s="103"/>
      <c r="AO69" s="103"/>
      <c r="AP69" s="553" t="str">
        <f t="shared" si="0"/>
        <v/>
      </c>
      <c r="AQ69" s="107"/>
    </row>
    <row r="70" spans="1:44" outlineLevel="2">
      <c r="A70" s="72" t="e">
        <f>IF(D69&lt;&gt;"",$D$8:D69,A69)</f>
        <v>#VALUE!</v>
      </c>
      <c r="C70" s="552" t="str">
        <f>IF(D70&lt;&gt;"",COUNTA($D$8:D70),"")</f>
        <v/>
      </c>
      <c r="D70" s="552"/>
      <c r="E70" s="61"/>
      <c r="F70" s="103"/>
      <c r="G70" s="103"/>
      <c r="H70" s="103"/>
      <c r="I70" s="103"/>
      <c r="J70" s="103"/>
      <c r="K70" s="103"/>
      <c r="L70" s="107"/>
      <c r="M70" s="105"/>
      <c r="N70" s="106" t="str">
        <f>IF(L70&lt;&gt;"",VLOOKUP(L70,'DON GIA'!$S$1:$U$19,3,0),"")</f>
        <v/>
      </c>
      <c r="O70" s="106" t="str">
        <f>IF(L70&lt;&gt;"",VLOOKUP(L70,'DON GIA'!$S$1:$V$19,4,0),"")</f>
        <v/>
      </c>
      <c r="P70" s="106" t="str">
        <f t="shared" si="2"/>
        <v/>
      </c>
      <c r="Q70" s="106" t="str">
        <f t="shared" si="3"/>
        <v/>
      </c>
      <c r="R70" s="71" t="s">
        <v>35</v>
      </c>
      <c r="S70" s="103"/>
      <c r="T70" s="103"/>
      <c r="U70" s="554" t="str">
        <f>IF(R70&lt;&gt;"",VLOOKUP(R70,'DON GIA'!$H$1:$K$103,4,0),"")</f>
        <v/>
      </c>
      <c r="V70" s="554" t="str">
        <f t="shared" si="10"/>
        <v/>
      </c>
      <c r="W70" s="107"/>
      <c r="X70" s="103"/>
      <c r="Y70" s="108"/>
      <c r="Z70" s="109"/>
      <c r="AA70" s="554" t="str">
        <f>IF(W70&lt;&gt;"",VLOOKUP(W70,'DON GIA'!$A$1:$D$346,4,0),"")</f>
        <v/>
      </c>
      <c r="AB70" s="554" t="str">
        <f t="shared" si="11"/>
        <v/>
      </c>
      <c r="AC70" s="71"/>
      <c r="AD70" s="71"/>
      <c r="AE70" s="71"/>
      <c r="AF70" s="71"/>
      <c r="AG70" s="71"/>
      <c r="AH70" s="103"/>
      <c r="AI70" s="71"/>
      <c r="AJ70" s="103"/>
      <c r="AK70" s="103"/>
      <c r="AL70" s="554" t="str">
        <f>IF(AI70&lt;&gt;"",VLOOKUP(AI70,'DON GIA'!$M$1:$P$9,4,0),"")</f>
        <v/>
      </c>
      <c r="AM70" s="554" t="str">
        <f t="shared" si="5"/>
        <v/>
      </c>
      <c r="AN70" s="103"/>
      <c r="AO70" s="103"/>
      <c r="AP70" s="553" t="str">
        <f t="shared" si="0"/>
        <v/>
      </c>
      <c r="AQ70" s="107"/>
    </row>
    <row r="71" spans="1:44" ht="37.5" outlineLevel="1">
      <c r="A71" s="84" t="s">
        <v>856</v>
      </c>
      <c r="B71" s="576">
        <v>40</v>
      </c>
      <c r="C71" s="552">
        <f>IF(D71&lt;&gt;"",COUNTA($D$8:D71),"")</f>
        <v>5</v>
      </c>
      <c r="D71" s="552">
        <v>397</v>
      </c>
      <c r="E71" s="61" t="s">
        <v>1976</v>
      </c>
      <c r="F71" s="162"/>
      <c r="G71" s="162"/>
      <c r="H71" s="162"/>
      <c r="I71" s="162"/>
      <c r="J71" s="162"/>
      <c r="K71" s="162"/>
      <c r="L71" s="129"/>
      <c r="M71" s="167">
        <f>SUBTOTAL(9,M72:M83)</f>
        <v>0</v>
      </c>
      <c r="N71" s="199"/>
      <c r="O71" s="199"/>
      <c r="P71" s="199">
        <f>SUBTOTAL(9,P72:P83)</f>
        <v>0</v>
      </c>
      <c r="Q71" s="199">
        <f>SUBTOTAL(9,Q72:Q83)</f>
        <v>0</v>
      </c>
      <c r="R71" s="61"/>
      <c r="S71" s="162"/>
      <c r="T71" s="162">
        <f>SUBTOTAL(9,T72:T83)</f>
        <v>0</v>
      </c>
      <c r="U71" s="553"/>
      <c r="V71" s="553">
        <f>SUBTOTAL(9,V72:V83)</f>
        <v>0</v>
      </c>
      <c r="W71" s="129"/>
      <c r="X71" s="162"/>
      <c r="Y71" s="169">
        <f>SUBTOTAL(9,Y72:Y83)</f>
        <v>551.00799999999992</v>
      </c>
      <c r="Z71" s="170">
        <f>SUBTOTAL(9,Z72:Z83)</f>
        <v>0</v>
      </c>
      <c r="AA71" s="553"/>
      <c r="AB71" s="553">
        <f>SUBTOTAL(9,AB72:AB83)</f>
        <v>847686043.10399997</v>
      </c>
      <c r="AC71" s="71"/>
      <c r="AD71" s="71"/>
      <c r="AE71" s="71"/>
      <c r="AF71" s="71"/>
      <c r="AG71" s="71"/>
      <c r="AH71" s="103"/>
      <c r="AI71" s="71"/>
      <c r="AJ71" s="162"/>
      <c r="AK71" s="162">
        <f>SUBTOTAL(9,AK72:AK83)</f>
        <v>0</v>
      </c>
      <c r="AL71" s="553"/>
      <c r="AM71" s="553">
        <f>SUBTOTAL(9,AM72:AM83)</f>
        <v>0</v>
      </c>
      <c r="AN71" s="162"/>
      <c r="AO71" s="162">
        <f>SUBTOTAL(9,AO72:AO83)</f>
        <v>0</v>
      </c>
      <c r="AP71" s="553">
        <f t="shared" si="0"/>
        <v>847686043.10399997</v>
      </c>
      <c r="AQ71" s="129"/>
      <c r="AR71" s="90"/>
    </row>
    <row r="72" spans="1:44" ht="75" outlineLevel="2">
      <c r="A72" s="72" t="e">
        <f>IF(D71&lt;&gt;"",$D$8:D71,A70)</f>
        <v>#VALUE!</v>
      </c>
      <c r="C72" s="552" t="str">
        <f>IF(D72&lt;&gt;"",COUNTA($D$8:D72),"")</f>
        <v/>
      </c>
      <c r="D72" s="552"/>
      <c r="E72" s="71" t="s">
        <v>98</v>
      </c>
      <c r="F72" s="103"/>
      <c r="G72" s="103">
        <v>2</v>
      </c>
      <c r="H72" s="103"/>
      <c r="I72" s="103"/>
      <c r="J72" s="103"/>
      <c r="K72" s="103"/>
      <c r="L72" s="107"/>
      <c r="M72" s="105"/>
      <c r="N72" s="106" t="str">
        <f>IF(L72&lt;&gt;"",VLOOKUP(L72,'DON GIA'!$S$1:$U$19,3,0),"")</f>
        <v/>
      </c>
      <c r="O72" s="106" t="str">
        <f>IF(L72&lt;&gt;"",VLOOKUP(L72,'DON GIA'!$S$1:$V$19,4,0),"")</f>
        <v/>
      </c>
      <c r="P72" s="106" t="str">
        <f t="shared" si="2"/>
        <v/>
      </c>
      <c r="Q72" s="106" t="str">
        <f t="shared" si="3"/>
        <v/>
      </c>
      <c r="R72" s="71" t="s">
        <v>35</v>
      </c>
      <c r="S72" s="103"/>
      <c r="T72" s="103"/>
      <c r="U72" s="554" t="str">
        <f>IF(R72&lt;&gt;"",VLOOKUP(R72,'DON GIA'!$H$1:$K$103,4,0),"")</f>
        <v/>
      </c>
      <c r="V72" s="554" t="str">
        <f t="shared" ref="V72:V83" si="12">IF(R72&lt;&gt;"",IF(ISNUMBER(U72),T72*U72,""),"")</f>
        <v/>
      </c>
      <c r="W72" s="107" t="s">
        <v>1005</v>
      </c>
      <c r="X72" s="103" t="s">
        <v>27</v>
      </c>
      <c r="Y72" s="108">
        <v>118</v>
      </c>
      <c r="Z72" s="109"/>
      <c r="AA72" s="554">
        <f>IF(W72&lt;&gt;"",VLOOKUP(W72,'DON GIA'!$A$1:$D$346,4,0),"")</f>
        <v>5559129</v>
      </c>
      <c r="AB72" s="554">
        <f t="shared" ref="AB72:AB83" si="13">IF(W72&lt;&gt;"",IF(ISNUMBER(AA72),Y72*AA72,""),"")</f>
        <v>655977222</v>
      </c>
      <c r="AC72" s="71" t="s">
        <v>32</v>
      </c>
      <c r="AD72" s="71" t="s">
        <v>29</v>
      </c>
      <c r="AE72" s="71" t="s">
        <v>30</v>
      </c>
      <c r="AF72" s="71" t="s">
        <v>31</v>
      </c>
      <c r="AG72" s="71" t="s">
        <v>34</v>
      </c>
      <c r="AH72" s="103" t="s">
        <v>33</v>
      </c>
      <c r="AI72" s="71"/>
      <c r="AJ72" s="103"/>
      <c r="AK72" s="103"/>
      <c r="AL72" s="554" t="str">
        <f>IF(AI72&lt;&gt;"",VLOOKUP(AI72,'DON GIA'!$M$1:$P$9,4,0),"")</f>
        <v/>
      </c>
      <c r="AM72" s="554" t="str">
        <f t="shared" si="5"/>
        <v/>
      </c>
      <c r="AN72" s="103"/>
      <c r="AO72" s="103"/>
      <c r="AP72" s="553" t="str">
        <f t="shared" ref="AP72:AP136" si="14">IF(D72&lt;&gt;"",P72+Q72+V72+AB72+AM72,"")</f>
        <v/>
      </c>
      <c r="AQ72" s="107" t="s">
        <v>428</v>
      </c>
      <c r="AR72" s="77" t="s">
        <v>1912</v>
      </c>
    </row>
    <row r="73" spans="1:44" ht="93.75" outlineLevel="2">
      <c r="A73" s="72" t="e">
        <f>IF(D72&lt;&gt;"",$D$8:D72,A72)</f>
        <v>#VALUE!</v>
      </c>
      <c r="C73" s="552" t="str">
        <f>IF(D73&lt;&gt;"",COUNTA($D$8:D73),"")</f>
        <v/>
      </c>
      <c r="D73" s="552"/>
      <c r="E73" s="71" t="s">
        <v>99</v>
      </c>
      <c r="F73" s="103"/>
      <c r="G73" s="103"/>
      <c r="H73" s="103"/>
      <c r="I73" s="103"/>
      <c r="J73" s="103"/>
      <c r="K73" s="103"/>
      <c r="L73" s="107"/>
      <c r="M73" s="105"/>
      <c r="N73" s="106" t="str">
        <f>IF(L73&lt;&gt;"",VLOOKUP(L73,'DON GIA'!$S$1:$U$19,3,0),"")</f>
        <v/>
      </c>
      <c r="O73" s="106" t="str">
        <f>IF(L73&lt;&gt;"",VLOOKUP(L73,'DON GIA'!$S$1:$V$19,4,0),"")</f>
        <v/>
      </c>
      <c r="P73" s="106" t="str">
        <f t="shared" si="2"/>
        <v/>
      </c>
      <c r="Q73" s="106" t="str">
        <f t="shared" si="3"/>
        <v/>
      </c>
      <c r="R73" s="71" t="s">
        <v>35</v>
      </c>
      <c r="S73" s="103"/>
      <c r="T73" s="103"/>
      <c r="U73" s="554" t="str">
        <f>IF(R73&lt;&gt;"",VLOOKUP(R73,'DON GIA'!$H$1:$K$103,4,0),"")</f>
        <v/>
      </c>
      <c r="V73" s="554" t="str">
        <f t="shared" si="12"/>
        <v/>
      </c>
      <c r="W73" s="107" t="s">
        <v>1030</v>
      </c>
      <c r="X73" s="103" t="s">
        <v>27</v>
      </c>
      <c r="Y73" s="108">
        <v>118</v>
      </c>
      <c r="Z73" s="109"/>
      <c r="AA73" s="554">
        <f>IF(W73&lt;&gt;"",VLOOKUP(W73,'DON GIA'!$A$1:$D$346,4,0),"")</f>
        <v>109890</v>
      </c>
      <c r="AB73" s="554">
        <f t="shared" si="13"/>
        <v>12967020</v>
      </c>
      <c r="AC73" s="71"/>
      <c r="AD73" s="71"/>
      <c r="AE73" s="71"/>
      <c r="AF73" s="71"/>
      <c r="AG73" s="71"/>
      <c r="AH73" s="103"/>
      <c r="AI73" s="71"/>
      <c r="AJ73" s="103"/>
      <c r="AK73" s="103"/>
      <c r="AL73" s="554" t="str">
        <f>IF(AI73&lt;&gt;"",VLOOKUP(AI73,'DON GIA'!$M$1:$P$9,4,0),"")</f>
        <v/>
      </c>
      <c r="AM73" s="554" t="str">
        <f t="shared" si="5"/>
        <v/>
      </c>
      <c r="AN73" s="103"/>
      <c r="AO73" s="103"/>
      <c r="AP73" s="553" t="str">
        <f t="shared" si="14"/>
        <v/>
      </c>
      <c r="AQ73" s="107"/>
      <c r="AR73" s="577" t="s">
        <v>1958</v>
      </c>
    </row>
    <row r="74" spans="1:44" ht="112.5" outlineLevel="2">
      <c r="A74" s="72" t="e">
        <f>IF(D73&lt;&gt;"",$D$8:D73,A73)</f>
        <v>#VALUE!</v>
      </c>
      <c r="C74" s="552" t="str">
        <f>IF(D74&lt;&gt;"",COUNTA($D$8:D74),"")</f>
        <v/>
      </c>
      <c r="D74" s="552"/>
      <c r="E74" s="71" t="s">
        <v>71</v>
      </c>
      <c r="F74" s="103"/>
      <c r="G74" s="103"/>
      <c r="H74" s="103"/>
      <c r="I74" s="103"/>
      <c r="J74" s="103"/>
      <c r="K74" s="103"/>
      <c r="L74" s="107"/>
      <c r="M74" s="105"/>
      <c r="N74" s="106" t="str">
        <f>IF(L74&lt;&gt;"",VLOOKUP(L74,'DON GIA'!$S$1:$U$19,3,0),"")</f>
        <v/>
      </c>
      <c r="O74" s="106" t="str">
        <f>IF(L74&lt;&gt;"",VLOOKUP(L74,'DON GIA'!$S$1:$V$19,4,0),"")</f>
        <v/>
      </c>
      <c r="P74" s="106" t="str">
        <f t="shared" si="2"/>
        <v/>
      </c>
      <c r="Q74" s="106" t="str">
        <f t="shared" si="3"/>
        <v/>
      </c>
      <c r="R74" s="71" t="s">
        <v>35</v>
      </c>
      <c r="S74" s="103"/>
      <c r="T74" s="103"/>
      <c r="U74" s="554" t="str">
        <f>IF(R74&lt;&gt;"",VLOOKUP(R74,'DON GIA'!$H$1:$K$103,4,0),"")</f>
        <v/>
      </c>
      <c r="V74" s="554" t="str">
        <f t="shared" si="12"/>
        <v/>
      </c>
      <c r="W74" s="107" t="s">
        <v>1031</v>
      </c>
      <c r="X74" s="103" t="s">
        <v>27</v>
      </c>
      <c r="Y74" s="108">
        <v>3.2</v>
      </c>
      <c r="Z74" s="109"/>
      <c r="AA74" s="554">
        <f>IF(W74&lt;&gt;"",VLOOKUP(W74,'DON GIA'!$A$1:$D$346,4,0),"")</f>
        <v>10375629</v>
      </c>
      <c r="AB74" s="554">
        <f t="shared" si="13"/>
        <v>33202012.800000001</v>
      </c>
      <c r="AC74" s="71"/>
      <c r="AD74" s="71"/>
      <c r="AE74" s="71"/>
      <c r="AF74" s="71"/>
      <c r="AG74" s="71"/>
      <c r="AH74" s="103"/>
      <c r="AI74" s="71"/>
      <c r="AJ74" s="103"/>
      <c r="AK74" s="103"/>
      <c r="AL74" s="554" t="str">
        <f>IF(AI74&lt;&gt;"",VLOOKUP(AI74,'DON GIA'!$M$1:$P$9,4,0),"")</f>
        <v/>
      </c>
      <c r="AM74" s="554" t="str">
        <f t="shared" si="5"/>
        <v/>
      </c>
      <c r="AN74" s="103"/>
      <c r="AO74" s="103"/>
      <c r="AP74" s="553" t="str">
        <f t="shared" si="14"/>
        <v/>
      </c>
      <c r="AQ74" s="107"/>
      <c r="AR74" s="577" t="s">
        <v>1959</v>
      </c>
    </row>
    <row r="75" spans="1:44" ht="93.75" outlineLevel="2">
      <c r="A75" s="72" t="e">
        <f>IF(D74&lt;&gt;"",$D$8:D74,A74)</f>
        <v>#VALUE!</v>
      </c>
      <c r="C75" s="552" t="str">
        <f>IF(D75&lt;&gt;"",COUNTA($D$8:D75),"")</f>
        <v/>
      </c>
      <c r="D75" s="552"/>
      <c r="E75" s="71" t="s">
        <v>96</v>
      </c>
      <c r="F75" s="103"/>
      <c r="G75" s="103"/>
      <c r="H75" s="103"/>
      <c r="I75" s="103"/>
      <c r="J75" s="103"/>
      <c r="K75" s="103"/>
      <c r="L75" s="107"/>
      <c r="M75" s="105"/>
      <c r="N75" s="106" t="str">
        <f>IF(L75&lt;&gt;"",VLOOKUP(L75,'DON GIA'!$S$1:$U$19,3,0),"")</f>
        <v/>
      </c>
      <c r="O75" s="106" t="str">
        <f>IF(L75&lt;&gt;"",VLOOKUP(L75,'DON GIA'!$S$1:$V$19,4,0),"")</f>
        <v/>
      </c>
      <c r="P75" s="106" t="str">
        <f t="shared" si="2"/>
        <v/>
      </c>
      <c r="Q75" s="106" t="str">
        <f t="shared" si="3"/>
        <v/>
      </c>
      <c r="R75" s="71" t="s">
        <v>35</v>
      </c>
      <c r="S75" s="103"/>
      <c r="T75" s="103"/>
      <c r="U75" s="554" t="str">
        <f>IF(R75&lt;&gt;"",VLOOKUP(R75,'DON GIA'!$H$1:$K$103,4,0),"")</f>
        <v/>
      </c>
      <c r="V75" s="554" t="str">
        <f t="shared" si="12"/>
        <v/>
      </c>
      <c r="W75" s="107" t="s">
        <v>1032</v>
      </c>
      <c r="X75" s="103" t="s">
        <v>27</v>
      </c>
      <c r="Y75" s="108">
        <v>9.6</v>
      </c>
      <c r="Z75" s="109"/>
      <c r="AA75" s="554">
        <f>IF(W75&lt;&gt;"",VLOOKUP(W75,'DON GIA'!$A$1:$D$346,4,0),"")</f>
        <v>2613835</v>
      </c>
      <c r="AB75" s="554">
        <f t="shared" si="13"/>
        <v>25092816</v>
      </c>
      <c r="AC75" s="71"/>
      <c r="AD75" s="71"/>
      <c r="AE75" s="71"/>
      <c r="AF75" s="71"/>
      <c r="AG75" s="71"/>
      <c r="AH75" s="103"/>
      <c r="AI75" s="71"/>
      <c r="AJ75" s="103"/>
      <c r="AK75" s="103"/>
      <c r="AL75" s="554" t="str">
        <f>IF(AI75&lt;&gt;"",VLOOKUP(AI75,'DON GIA'!$M$1:$P$9,4,0),"")</f>
        <v/>
      </c>
      <c r="AM75" s="554" t="str">
        <f t="shared" si="5"/>
        <v/>
      </c>
      <c r="AN75" s="103"/>
      <c r="AO75" s="103"/>
      <c r="AP75" s="553" t="str">
        <f t="shared" si="14"/>
        <v/>
      </c>
      <c r="AQ75" s="107"/>
      <c r="AR75" s="577" t="s">
        <v>1960</v>
      </c>
    </row>
    <row r="76" spans="1:44" ht="37.5" outlineLevel="2">
      <c r="A76" s="72" t="e">
        <f>IF(D75&lt;&gt;"",$D$8:D75,A75)</f>
        <v>#VALUE!</v>
      </c>
      <c r="C76" s="552" t="str">
        <f>IF(D76&lt;&gt;"",COUNTA($D$8:D76),"")</f>
        <v/>
      </c>
      <c r="D76" s="552"/>
      <c r="E76" s="71" t="s">
        <v>97</v>
      </c>
      <c r="F76" s="103"/>
      <c r="G76" s="103"/>
      <c r="H76" s="103"/>
      <c r="I76" s="103"/>
      <c r="J76" s="103"/>
      <c r="K76" s="103"/>
      <c r="L76" s="107"/>
      <c r="M76" s="105"/>
      <c r="N76" s="106" t="str">
        <f>IF(L76&lt;&gt;"",VLOOKUP(L76,'DON GIA'!$S$1:$U$19,3,0),"")</f>
        <v/>
      </c>
      <c r="O76" s="106" t="str">
        <f>IF(L76&lt;&gt;"",VLOOKUP(L76,'DON GIA'!$S$1:$V$19,4,0),"")</f>
        <v/>
      </c>
      <c r="P76" s="106" t="str">
        <f t="shared" si="2"/>
        <v/>
      </c>
      <c r="Q76" s="106" t="str">
        <f t="shared" si="3"/>
        <v/>
      </c>
      <c r="R76" s="71" t="s">
        <v>35</v>
      </c>
      <c r="S76" s="103"/>
      <c r="T76" s="103"/>
      <c r="U76" s="554" t="str">
        <f>IF(R76&lt;&gt;"",VLOOKUP(R76,'DON GIA'!$H$1:$K$103,4,0),"")</f>
        <v/>
      </c>
      <c r="V76" s="554" t="str">
        <f t="shared" si="12"/>
        <v/>
      </c>
      <c r="W76" s="107" t="s">
        <v>1003</v>
      </c>
      <c r="X76" s="103" t="s">
        <v>27</v>
      </c>
      <c r="Y76" s="108">
        <v>32</v>
      </c>
      <c r="Z76" s="109"/>
      <c r="AA76" s="554">
        <f>IF(W76&lt;&gt;"",VLOOKUP(W76,'DON GIA'!$A$1:$D$346,4,0),"")</f>
        <v>854777</v>
      </c>
      <c r="AB76" s="554">
        <f t="shared" si="13"/>
        <v>27352864</v>
      </c>
      <c r="AC76" s="71"/>
      <c r="AD76" s="71"/>
      <c r="AE76" s="71"/>
      <c r="AF76" s="71"/>
      <c r="AG76" s="71"/>
      <c r="AH76" s="103"/>
      <c r="AI76" s="71"/>
      <c r="AJ76" s="103"/>
      <c r="AK76" s="103"/>
      <c r="AL76" s="554" t="str">
        <f>IF(AI76&lt;&gt;"",VLOOKUP(AI76,'DON GIA'!$M$1:$P$9,4,0),"")</f>
        <v/>
      </c>
      <c r="AM76" s="554" t="str">
        <f t="shared" si="5"/>
        <v/>
      </c>
      <c r="AN76" s="103"/>
      <c r="AO76" s="103"/>
      <c r="AP76" s="553" t="str">
        <f t="shared" si="14"/>
        <v/>
      </c>
      <c r="AQ76" s="107"/>
    </row>
    <row r="77" spans="1:44" ht="37.5" outlineLevel="2">
      <c r="A77" s="72" t="e">
        <f>IF(D76&lt;&gt;"",$D$8:D76,A76)</f>
        <v>#VALUE!</v>
      </c>
      <c r="C77" s="552" t="str">
        <f>IF(D77&lt;&gt;"",COUNTA($D$8:D77),"")</f>
        <v/>
      </c>
      <c r="D77" s="552"/>
      <c r="E77" s="71" t="s">
        <v>71</v>
      </c>
      <c r="F77" s="103"/>
      <c r="G77" s="103"/>
      <c r="H77" s="103"/>
      <c r="I77" s="103"/>
      <c r="J77" s="103"/>
      <c r="K77" s="103"/>
      <c r="L77" s="107"/>
      <c r="M77" s="105"/>
      <c r="N77" s="106" t="str">
        <f>IF(L77&lt;&gt;"",VLOOKUP(L77,'DON GIA'!$S$1:$U$19,3,0),"")</f>
        <v/>
      </c>
      <c r="O77" s="106" t="str">
        <f>IF(L77&lt;&gt;"",VLOOKUP(L77,'DON GIA'!$S$1:$V$19,4,0),"")</f>
        <v/>
      </c>
      <c r="P77" s="106" t="str">
        <f t="shared" si="2"/>
        <v/>
      </c>
      <c r="Q77" s="106" t="str">
        <f t="shared" si="3"/>
        <v/>
      </c>
      <c r="R77" s="71" t="s">
        <v>35</v>
      </c>
      <c r="S77" s="103"/>
      <c r="T77" s="103"/>
      <c r="U77" s="554" t="str">
        <f>IF(R77&lt;&gt;"",VLOOKUP(R77,'DON GIA'!$H$1:$K$103,4,0),"")</f>
        <v/>
      </c>
      <c r="V77" s="554" t="str">
        <f t="shared" si="12"/>
        <v/>
      </c>
      <c r="W77" s="107" t="s">
        <v>1008</v>
      </c>
      <c r="X77" s="103" t="s">
        <v>27</v>
      </c>
      <c r="Y77" s="108">
        <v>89.16</v>
      </c>
      <c r="Z77" s="109"/>
      <c r="AA77" s="554">
        <f>IF(W77&lt;&gt;"",VLOOKUP(W77,'DON GIA'!$A$1:$D$346,4,0),"")</f>
        <v>264499</v>
      </c>
      <c r="AB77" s="554">
        <f t="shared" si="13"/>
        <v>23582730.84</v>
      </c>
      <c r="AC77" s="71"/>
      <c r="AD77" s="71"/>
      <c r="AE77" s="71"/>
      <c r="AF77" s="71"/>
      <c r="AG77" s="71"/>
      <c r="AH77" s="103"/>
      <c r="AI77" s="71"/>
      <c r="AJ77" s="103"/>
      <c r="AK77" s="103"/>
      <c r="AL77" s="554" t="str">
        <f>IF(AI77&lt;&gt;"",VLOOKUP(AI77,'DON GIA'!$M$1:$P$9,4,0),"")</f>
        <v/>
      </c>
      <c r="AM77" s="554" t="str">
        <f t="shared" si="5"/>
        <v/>
      </c>
      <c r="AN77" s="103"/>
      <c r="AO77" s="103"/>
      <c r="AP77" s="553" t="str">
        <f t="shared" si="14"/>
        <v/>
      </c>
      <c r="AQ77" s="107"/>
    </row>
    <row r="78" spans="1:44" outlineLevel="2">
      <c r="A78" s="72" t="e">
        <f>IF(D77&lt;&gt;"",$D$8:D77,A77)</f>
        <v>#VALUE!</v>
      </c>
      <c r="C78" s="552" t="str">
        <f>IF(D78&lt;&gt;"",COUNTA($D$8:D78),"")</f>
        <v/>
      </c>
      <c r="D78" s="552"/>
      <c r="E78" s="71"/>
      <c r="F78" s="103"/>
      <c r="G78" s="103"/>
      <c r="H78" s="103"/>
      <c r="I78" s="103"/>
      <c r="J78" s="103"/>
      <c r="K78" s="103"/>
      <c r="L78" s="107"/>
      <c r="M78" s="105"/>
      <c r="N78" s="106" t="str">
        <f>IF(L78&lt;&gt;"",VLOOKUP(L78,'DON GIA'!$S$1:$U$19,3,0),"")</f>
        <v/>
      </c>
      <c r="O78" s="106" t="str">
        <f>IF(L78&lt;&gt;"",VLOOKUP(L78,'DON GIA'!$S$1:$V$19,4,0),"")</f>
        <v/>
      </c>
      <c r="P78" s="106" t="str">
        <f t="shared" ref="P78:P148" si="15">IF(L78&lt;&gt;"",M78*N78,"")</f>
        <v/>
      </c>
      <c r="Q78" s="106" t="str">
        <f t="shared" ref="Q78:Q148" si="16">IF(L78&lt;&gt;"",M78*O78,"")</f>
        <v/>
      </c>
      <c r="R78" s="71" t="s">
        <v>35</v>
      </c>
      <c r="S78" s="103"/>
      <c r="T78" s="103"/>
      <c r="U78" s="554" t="str">
        <f>IF(R78&lt;&gt;"",VLOOKUP(R78,'DON GIA'!$H$1:$K$103,4,0),"")</f>
        <v/>
      </c>
      <c r="V78" s="554" t="str">
        <f t="shared" si="12"/>
        <v/>
      </c>
      <c r="W78" s="107" t="s">
        <v>1033</v>
      </c>
      <c r="X78" s="103" t="s">
        <v>27</v>
      </c>
      <c r="Y78" s="108">
        <v>13.08</v>
      </c>
      <c r="Z78" s="109"/>
      <c r="AA78" s="554">
        <f>IF(W78&lt;&gt;"",VLOOKUP(W78,'DON GIA'!$A$1:$D$346,4,0),"")</f>
        <v>802027</v>
      </c>
      <c r="AB78" s="554">
        <f t="shared" si="13"/>
        <v>10490513.16</v>
      </c>
      <c r="AC78" s="71"/>
      <c r="AD78" s="71"/>
      <c r="AE78" s="71"/>
      <c r="AF78" s="71"/>
      <c r="AG78" s="71"/>
      <c r="AH78" s="103"/>
      <c r="AI78" s="71"/>
      <c r="AJ78" s="103"/>
      <c r="AK78" s="103"/>
      <c r="AL78" s="554" t="str">
        <f>IF(AI78&lt;&gt;"",VLOOKUP(AI78,'DON GIA'!$M$1:$P$9,4,0),"")</f>
        <v/>
      </c>
      <c r="AM78" s="554" t="str">
        <f t="shared" ref="AM78:AM148" si="17">IF(AI78&lt;&gt;"",AK78*AL78,"")</f>
        <v/>
      </c>
      <c r="AN78" s="103"/>
      <c r="AO78" s="103"/>
      <c r="AP78" s="553" t="str">
        <f t="shared" si="14"/>
        <v/>
      </c>
      <c r="AQ78" s="107"/>
    </row>
    <row r="79" spans="1:44" outlineLevel="2">
      <c r="A79" s="72" t="e">
        <f>IF(D78&lt;&gt;"",$D$8:D78,A78)</f>
        <v>#VALUE!</v>
      </c>
      <c r="C79" s="552" t="str">
        <f>IF(D79&lt;&gt;"",COUNTA($D$8:D79),"")</f>
        <v/>
      </c>
      <c r="D79" s="552"/>
      <c r="E79" s="71"/>
      <c r="F79" s="103"/>
      <c r="G79" s="103"/>
      <c r="H79" s="103"/>
      <c r="I79" s="103"/>
      <c r="J79" s="103"/>
      <c r="K79" s="103"/>
      <c r="L79" s="107"/>
      <c r="M79" s="105"/>
      <c r="N79" s="106" t="str">
        <f>IF(L79&lt;&gt;"",VLOOKUP(L79,'DON GIA'!$S$1:$U$19,3,0),"")</f>
        <v/>
      </c>
      <c r="O79" s="106" t="str">
        <f>IF(L79&lt;&gt;"",VLOOKUP(L79,'DON GIA'!$S$1:$V$19,4,0),"")</f>
        <v/>
      </c>
      <c r="P79" s="106" t="str">
        <f t="shared" si="15"/>
        <v/>
      </c>
      <c r="Q79" s="106" t="str">
        <f t="shared" si="16"/>
        <v/>
      </c>
      <c r="R79" s="71" t="s">
        <v>35</v>
      </c>
      <c r="S79" s="103"/>
      <c r="T79" s="103"/>
      <c r="U79" s="554" t="str">
        <f>IF(R79&lt;&gt;"",VLOOKUP(R79,'DON GIA'!$H$1:$K$103,4,0),"")</f>
        <v/>
      </c>
      <c r="V79" s="554" t="str">
        <f t="shared" si="12"/>
        <v/>
      </c>
      <c r="W79" s="107" t="s">
        <v>1034</v>
      </c>
      <c r="X79" s="103" t="s">
        <v>27</v>
      </c>
      <c r="Y79" s="108">
        <v>2.2000000000000002</v>
      </c>
      <c r="Z79" s="109"/>
      <c r="AA79" s="554">
        <f>IF(W79&lt;&gt;"",VLOOKUP(W79,'DON GIA'!$A$1:$D$346,4,0),"")</f>
        <v>257144</v>
      </c>
      <c r="AB79" s="554">
        <f t="shared" si="13"/>
        <v>565716.80000000005</v>
      </c>
      <c r="AC79" s="71"/>
      <c r="AD79" s="71"/>
      <c r="AE79" s="71"/>
      <c r="AF79" s="71"/>
      <c r="AG79" s="71"/>
      <c r="AH79" s="103"/>
      <c r="AI79" s="71"/>
      <c r="AJ79" s="103"/>
      <c r="AK79" s="103"/>
      <c r="AL79" s="554" t="str">
        <f>IF(AI79&lt;&gt;"",VLOOKUP(AI79,'DON GIA'!$M$1:$P$9,4,0),"")</f>
        <v/>
      </c>
      <c r="AM79" s="554" t="str">
        <f t="shared" si="17"/>
        <v/>
      </c>
      <c r="AN79" s="103"/>
      <c r="AO79" s="103"/>
      <c r="AP79" s="553" t="str">
        <f t="shared" si="14"/>
        <v/>
      </c>
      <c r="AQ79" s="107"/>
    </row>
    <row r="80" spans="1:44" outlineLevel="2">
      <c r="A80" s="72" t="e">
        <f>IF(D79&lt;&gt;"",$D$8:D79,A79)</f>
        <v>#VALUE!</v>
      </c>
      <c r="C80" s="552" t="str">
        <f>IF(D80&lt;&gt;"",COUNTA($D$8:D80),"")</f>
        <v/>
      </c>
      <c r="D80" s="552"/>
      <c r="E80" s="71"/>
      <c r="F80" s="103"/>
      <c r="G80" s="103"/>
      <c r="H80" s="103"/>
      <c r="I80" s="103"/>
      <c r="J80" s="103"/>
      <c r="K80" s="103"/>
      <c r="L80" s="107"/>
      <c r="M80" s="105"/>
      <c r="N80" s="106" t="str">
        <f>IF(L80&lt;&gt;"",VLOOKUP(L80,'DON GIA'!$S$1:$U$19,3,0),"")</f>
        <v/>
      </c>
      <c r="O80" s="106" t="str">
        <f>IF(L80&lt;&gt;"",VLOOKUP(L80,'DON GIA'!$S$1:$V$19,4,0),"")</f>
        <v/>
      </c>
      <c r="P80" s="106" t="str">
        <f t="shared" si="15"/>
        <v/>
      </c>
      <c r="Q80" s="106" t="str">
        <f t="shared" si="16"/>
        <v/>
      </c>
      <c r="R80" s="71" t="s">
        <v>35</v>
      </c>
      <c r="S80" s="103"/>
      <c r="T80" s="103"/>
      <c r="U80" s="554" t="str">
        <f>IF(R80&lt;&gt;"",VLOOKUP(R80,'DON GIA'!$H$1:$K$103,4,0),"")</f>
        <v/>
      </c>
      <c r="V80" s="554" t="str">
        <f t="shared" si="12"/>
        <v/>
      </c>
      <c r="W80" s="107" t="s">
        <v>1023</v>
      </c>
      <c r="X80" s="103" t="s">
        <v>38</v>
      </c>
      <c r="Y80" s="108">
        <v>0.28799999999999998</v>
      </c>
      <c r="Z80" s="109"/>
      <c r="AA80" s="554">
        <f>IF(W80&lt;&gt;"",VLOOKUP(W80,'DON GIA'!$A$1:$D$346,4,0),"")</f>
        <v>2523428</v>
      </c>
      <c r="AB80" s="554">
        <f t="shared" si="13"/>
        <v>726747.26399999997</v>
      </c>
      <c r="AC80" s="71"/>
      <c r="AD80" s="71"/>
      <c r="AE80" s="71"/>
      <c r="AF80" s="71"/>
      <c r="AG80" s="71"/>
      <c r="AH80" s="103"/>
      <c r="AI80" s="71"/>
      <c r="AJ80" s="103"/>
      <c r="AK80" s="103"/>
      <c r="AL80" s="554" t="str">
        <f>IF(AI80&lt;&gt;"",VLOOKUP(AI80,'DON GIA'!$M$1:$P$9,4,0),"")</f>
        <v/>
      </c>
      <c r="AM80" s="554" t="str">
        <f t="shared" si="17"/>
        <v/>
      </c>
      <c r="AN80" s="103"/>
      <c r="AO80" s="103"/>
      <c r="AP80" s="553" t="str">
        <f t="shared" si="14"/>
        <v/>
      </c>
      <c r="AQ80" s="107"/>
    </row>
    <row r="81" spans="1:44" outlineLevel="2">
      <c r="A81" s="72" t="e">
        <f>IF(D80&lt;&gt;"",$D$8:D80,A80)</f>
        <v>#VALUE!</v>
      </c>
      <c r="C81" s="552" t="str">
        <f>IF(D81&lt;&gt;"",COUNTA($D$8:D81),"")</f>
        <v/>
      </c>
      <c r="D81" s="552"/>
      <c r="E81" s="71"/>
      <c r="F81" s="103"/>
      <c r="G81" s="103"/>
      <c r="H81" s="103"/>
      <c r="I81" s="103"/>
      <c r="J81" s="103"/>
      <c r="K81" s="103"/>
      <c r="L81" s="107"/>
      <c r="M81" s="105"/>
      <c r="N81" s="106" t="str">
        <f>IF(L81&lt;&gt;"",VLOOKUP(L81,'DON GIA'!$S$1:$U$19,3,0),"")</f>
        <v/>
      </c>
      <c r="O81" s="106" t="str">
        <f>IF(L81&lt;&gt;"",VLOOKUP(L81,'DON GIA'!$S$1:$V$19,4,0),"")</f>
        <v/>
      </c>
      <c r="P81" s="106" t="str">
        <f t="shared" si="15"/>
        <v/>
      </c>
      <c r="Q81" s="106" t="str">
        <f t="shared" si="16"/>
        <v/>
      </c>
      <c r="R81" s="71" t="s">
        <v>35</v>
      </c>
      <c r="S81" s="103"/>
      <c r="T81" s="103"/>
      <c r="U81" s="554" t="str">
        <f>IF(R81&lt;&gt;"",VLOOKUP(R81,'DON GIA'!$H$1:$K$103,4,0),"")</f>
        <v/>
      </c>
      <c r="V81" s="554" t="str">
        <f t="shared" si="12"/>
        <v/>
      </c>
      <c r="W81" s="107" t="s">
        <v>1009</v>
      </c>
      <c r="X81" s="103" t="s">
        <v>27</v>
      </c>
      <c r="Y81" s="108">
        <v>164.48</v>
      </c>
      <c r="Z81" s="109"/>
      <c r="AA81" s="554">
        <f>IF(W81&lt;&gt;"",VLOOKUP(W81,'DON GIA'!$A$1:$D$346,4,0),"")</f>
        <v>282038</v>
      </c>
      <c r="AB81" s="554">
        <f t="shared" si="13"/>
        <v>46389610.239999995</v>
      </c>
      <c r="AC81" s="71"/>
      <c r="AD81" s="71"/>
      <c r="AE81" s="71"/>
      <c r="AF81" s="71"/>
      <c r="AG81" s="71"/>
      <c r="AH81" s="103"/>
      <c r="AI81" s="71"/>
      <c r="AJ81" s="103"/>
      <c r="AK81" s="103"/>
      <c r="AL81" s="554" t="str">
        <f>IF(AI81&lt;&gt;"",VLOOKUP(AI81,'DON GIA'!$M$1:$P$9,4,0),"")</f>
        <v/>
      </c>
      <c r="AM81" s="554" t="str">
        <f t="shared" si="17"/>
        <v/>
      </c>
      <c r="AN81" s="103"/>
      <c r="AO81" s="103"/>
      <c r="AP81" s="553" t="str">
        <f t="shared" si="14"/>
        <v/>
      </c>
      <c r="AQ81" s="107"/>
    </row>
    <row r="82" spans="1:44" outlineLevel="2">
      <c r="A82" s="72" t="e">
        <f>IF(D81&lt;&gt;"",$D$8:D81,A81)</f>
        <v>#VALUE!</v>
      </c>
      <c r="C82" s="552" t="str">
        <f>IF(D82&lt;&gt;"",COUNTA($D$8:D82),"")</f>
        <v/>
      </c>
      <c r="D82" s="552"/>
      <c r="E82" s="71"/>
      <c r="F82" s="103"/>
      <c r="G82" s="103"/>
      <c r="H82" s="103"/>
      <c r="I82" s="103"/>
      <c r="J82" s="103"/>
      <c r="K82" s="103"/>
      <c r="L82" s="107"/>
      <c r="M82" s="105"/>
      <c r="N82" s="106" t="str">
        <f>IF(L82&lt;&gt;"",VLOOKUP(L82,'DON GIA'!$S$1:$U$19,3,0),"")</f>
        <v/>
      </c>
      <c r="O82" s="106" t="str">
        <f>IF(L82&lt;&gt;"",VLOOKUP(L82,'DON GIA'!$S$1:$V$19,4,0),"")</f>
        <v/>
      </c>
      <c r="P82" s="106" t="str">
        <f t="shared" si="15"/>
        <v/>
      </c>
      <c r="Q82" s="106" t="str">
        <f t="shared" si="16"/>
        <v/>
      </c>
      <c r="R82" s="71" t="s">
        <v>35</v>
      </c>
      <c r="S82" s="103"/>
      <c r="T82" s="103"/>
      <c r="U82" s="554" t="str">
        <f>IF(R82&lt;&gt;"",VLOOKUP(R82,'DON GIA'!$H$1:$K$103,4,0),"")</f>
        <v/>
      </c>
      <c r="V82" s="554" t="str">
        <f t="shared" si="12"/>
        <v/>
      </c>
      <c r="W82" s="107" t="s">
        <v>1035</v>
      </c>
      <c r="X82" s="103" t="s">
        <v>42</v>
      </c>
      <c r="Y82" s="108">
        <v>1</v>
      </c>
      <c r="Z82" s="109"/>
      <c r="AA82" s="554">
        <f>IF(W82&lt;&gt;"",VLOOKUP(W82,'DON GIA'!$A$1:$D$346,4,0),"")</f>
        <v>11338790</v>
      </c>
      <c r="AB82" s="554">
        <f t="shared" si="13"/>
        <v>11338790</v>
      </c>
      <c r="AC82" s="71"/>
      <c r="AD82" s="71"/>
      <c r="AE82" s="71"/>
      <c r="AF82" s="71"/>
      <c r="AG82" s="71"/>
      <c r="AH82" s="103"/>
      <c r="AI82" s="71"/>
      <c r="AJ82" s="103"/>
      <c r="AK82" s="103"/>
      <c r="AL82" s="554" t="str">
        <f>IF(AI82&lt;&gt;"",VLOOKUP(AI82,'DON GIA'!$M$1:$P$9,4,0),"")</f>
        <v/>
      </c>
      <c r="AM82" s="554" t="str">
        <f t="shared" si="17"/>
        <v/>
      </c>
      <c r="AN82" s="103"/>
      <c r="AO82" s="103"/>
      <c r="AP82" s="553" t="str">
        <f t="shared" si="14"/>
        <v/>
      </c>
      <c r="AQ82" s="107"/>
    </row>
    <row r="83" spans="1:44" outlineLevel="2">
      <c r="A83" s="72" t="e">
        <f>IF(D82&lt;&gt;"",$D$8:D82,A82)</f>
        <v>#VALUE!</v>
      </c>
      <c r="C83" s="552" t="str">
        <f>IF(D83&lt;&gt;"",COUNTA($D$8:D83),"")</f>
        <v/>
      </c>
      <c r="D83" s="552"/>
      <c r="E83" s="61"/>
      <c r="F83" s="103"/>
      <c r="G83" s="103"/>
      <c r="H83" s="103"/>
      <c r="I83" s="103"/>
      <c r="J83" s="103"/>
      <c r="K83" s="103"/>
      <c r="L83" s="107"/>
      <c r="M83" s="105"/>
      <c r="N83" s="106" t="str">
        <f>IF(L83&lt;&gt;"",VLOOKUP(L83,'DON GIA'!$S$1:$U$19,3,0),"")</f>
        <v/>
      </c>
      <c r="O83" s="106" t="str">
        <f>IF(L83&lt;&gt;"",VLOOKUP(L83,'DON GIA'!$S$1:$V$19,4,0),"")</f>
        <v/>
      </c>
      <c r="P83" s="106" t="str">
        <f t="shared" si="15"/>
        <v/>
      </c>
      <c r="Q83" s="106" t="str">
        <f t="shared" si="16"/>
        <v/>
      </c>
      <c r="R83" s="71" t="s">
        <v>35</v>
      </c>
      <c r="S83" s="103"/>
      <c r="T83" s="103"/>
      <c r="U83" s="554" t="str">
        <f>IF(R83&lt;&gt;"",VLOOKUP(R83,'DON GIA'!$H$1:$K$103,4,0),"")</f>
        <v/>
      </c>
      <c r="V83" s="554" t="str">
        <f t="shared" si="12"/>
        <v/>
      </c>
      <c r="W83" s="107"/>
      <c r="X83" s="103"/>
      <c r="Y83" s="108"/>
      <c r="Z83" s="109"/>
      <c r="AA83" s="554" t="str">
        <f>IF(W83&lt;&gt;"",VLOOKUP(W83,'DON GIA'!$A$1:$D$346,4,0),"")</f>
        <v/>
      </c>
      <c r="AB83" s="554" t="str">
        <f t="shared" si="13"/>
        <v/>
      </c>
      <c r="AC83" s="71"/>
      <c r="AD83" s="71"/>
      <c r="AE83" s="71"/>
      <c r="AF83" s="71"/>
      <c r="AG83" s="71"/>
      <c r="AH83" s="103"/>
      <c r="AI83" s="71"/>
      <c r="AJ83" s="103"/>
      <c r="AK83" s="103"/>
      <c r="AL83" s="554" t="str">
        <f>IF(AI83&lt;&gt;"",VLOOKUP(AI83,'DON GIA'!$M$1:$P$9,4,0),"")</f>
        <v/>
      </c>
      <c r="AM83" s="554" t="str">
        <f t="shared" si="17"/>
        <v/>
      </c>
      <c r="AN83" s="103"/>
      <c r="AO83" s="103"/>
      <c r="AP83" s="553" t="str">
        <f t="shared" si="14"/>
        <v/>
      </c>
      <c r="AQ83" s="107"/>
    </row>
    <row r="84" spans="1:44" outlineLevel="1">
      <c r="A84" s="84" t="s">
        <v>855</v>
      </c>
      <c r="B84" s="576">
        <v>41</v>
      </c>
      <c r="C84" s="552">
        <f>IF(D84&lt;&gt;"",COUNTA($D$8:D84),"")</f>
        <v>6</v>
      </c>
      <c r="D84" s="552">
        <v>398</v>
      </c>
      <c r="E84" s="61" t="s">
        <v>98</v>
      </c>
      <c r="F84" s="162"/>
      <c r="G84" s="162"/>
      <c r="H84" s="162"/>
      <c r="I84" s="162"/>
      <c r="J84" s="162"/>
      <c r="K84" s="162"/>
      <c r="L84" s="129"/>
      <c r="M84" s="167">
        <f>SUBTOTAL(9,M85:M92)</f>
        <v>0</v>
      </c>
      <c r="N84" s="199"/>
      <c r="O84" s="199"/>
      <c r="P84" s="199">
        <f>SUBTOTAL(9,P85:P92)</f>
        <v>0</v>
      </c>
      <c r="Q84" s="199">
        <f>SUBTOTAL(9,Q85:Q92)</f>
        <v>0</v>
      </c>
      <c r="R84" s="61"/>
      <c r="S84" s="162"/>
      <c r="T84" s="162">
        <f>SUBTOTAL(9,T85:T92)</f>
        <v>0</v>
      </c>
      <c r="U84" s="553"/>
      <c r="V84" s="553">
        <f>SUBTOTAL(9,V85:V92)</f>
        <v>0</v>
      </c>
      <c r="W84" s="129"/>
      <c r="X84" s="162"/>
      <c r="Y84" s="169">
        <f>SUBTOTAL(9,Y85:Y92)</f>
        <v>98.307999999999993</v>
      </c>
      <c r="Z84" s="170">
        <f>SUBTOTAL(9,Z85:Z92)</f>
        <v>0</v>
      </c>
      <c r="AA84" s="553"/>
      <c r="AB84" s="553">
        <f>SUBTOTAL(9,AB85:AB92)</f>
        <v>282773894.36399996</v>
      </c>
      <c r="AC84" s="71"/>
      <c r="AD84" s="71"/>
      <c r="AE84" s="71"/>
      <c r="AF84" s="71"/>
      <c r="AG84" s="71"/>
      <c r="AH84" s="103"/>
      <c r="AI84" s="71"/>
      <c r="AJ84" s="162"/>
      <c r="AK84" s="162">
        <f>SUBTOTAL(9,AK85:AK92)</f>
        <v>0</v>
      </c>
      <c r="AL84" s="553"/>
      <c r="AM84" s="553">
        <f>SUBTOTAL(9,AM85:AM92)</f>
        <v>0</v>
      </c>
      <c r="AN84" s="162"/>
      <c r="AO84" s="162">
        <f>SUBTOTAL(9,AO85:AO92)</f>
        <v>0</v>
      </c>
      <c r="AP84" s="553">
        <f t="shared" si="14"/>
        <v>282773894.36399996</v>
      </c>
      <c r="AQ84" s="129"/>
      <c r="AR84" s="90"/>
    </row>
    <row r="85" spans="1:44" ht="75" outlineLevel="2">
      <c r="A85" s="72" t="e">
        <f>IF(D84&lt;&gt;"",$D$8:D84,A83)</f>
        <v>#VALUE!</v>
      </c>
      <c r="C85" s="552" t="str">
        <f>IF(D85&lt;&gt;"",COUNTA($D$8:D85),"")</f>
        <v/>
      </c>
      <c r="D85" s="552"/>
      <c r="E85" s="71" t="s">
        <v>99</v>
      </c>
      <c r="F85" s="103"/>
      <c r="G85" s="103"/>
      <c r="H85" s="103"/>
      <c r="I85" s="103"/>
      <c r="J85" s="103"/>
      <c r="K85" s="103"/>
      <c r="L85" s="107"/>
      <c r="M85" s="105"/>
      <c r="N85" s="106" t="str">
        <f>IF(L85&lt;&gt;"",VLOOKUP(L85,'DON GIA'!$S$1:$U$19,3,0),"")</f>
        <v/>
      </c>
      <c r="O85" s="106" t="str">
        <f>IF(L85&lt;&gt;"",VLOOKUP(L85,'DON GIA'!$S$1:$V$19,4,0),"")</f>
        <v/>
      </c>
      <c r="P85" s="106" t="str">
        <f t="shared" si="15"/>
        <v/>
      </c>
      <c r="Q85" s="106" t="str">
        <f t="shared" si="16"/>
        <v/>
      </c>
      <c r="R85" s="71" t="s">
        <v>35</v>
      </c>
      <c r="S85" s="103"/>
      <c r="T85" s="103"/>
      <c r="U85" s="554" t="str">
        <f>IF(R85&lt;&gt;"",VLOOKUP(R85,'DON GIA'!$H$1:$K$103,4,0),"")</f>
        <v/>
      </c>
      <c r="V85" s="554" t="str">
        <f t="shared" ref="V85:V92" si="18">IF(R85&lt;&gt;"",IF(ISNUMBER(U85),T85*U85,""),"")</f>
        <v/>
      </c>
      <c r="W85" s="107" t="s">
        <v>1005</v>
      </c>
      <c r="X85" s="103" t="s">
        <v>27</v>
      </c>
      <c r="Y85" s="108">
        <v>44.8</v>
      </c>
      <c r="Z85" s="109"/>
      <c r="AA85" s="554">
        <f>IF(W85&lt;&gt;"",VLOOKUP(W85,'DON GIA'!$A$1:$D$346,4,0),"")</f>
        <v>5559129</v>
      </c>
      <c r="AB85" s="554">
        <f t="shared" ref="AB85:AB92" si="19">IF(W85&lt;&gt;"",IF(ISNUMBER(AA85),Y85*AA85,""),"")</f>
        <v>249048979.19999999</v>
      </c>
      <c r="AC85" s="71" t="s">
        <v>100</v>
      </c>
      <c r="AD85" s="71" t="s">
        <v>29</v>
      </c>
      <c r="AE85" s="71" t="s">
        <v>30</v>
      </c>
      <c r="AF85" s="71" t="s">
        <v>31</v>
      </c>
      <c r="AG85" s="71" t="s">
        <v>34</v>
      </c>
      <c r="AH85" s="103" t="s">
        <v>101</v>
      </c>
      <c r="AI85" s="71"/>
      <c r="AJ85" s="103"/>
      <c r="AK85" s="103"/>
      <c r="AL85" s="554" t="str">
        <f>IF(AI85&lt;&gt;"",VLOOKUP(AI85,'DON GIA'!$M$1:$P$9,4,0),"")</f>
        <v/>
      </c>
      <c r="AM85" s="554" t="str">
        <f t="shared" si="17"/>
        <v/>
      </c>
      <c r="AN85" s="103"/>
      <c r="AO85" s="103"/>
      <c r="AP85" s="553" t="str">
        <f t="shared" si="14"/>
        <v/>
      </c>
      <c r="AQ85" s="107" t="s">
        <v>428</v>
      </c>
      <c r="AR85" s="77" t="s">
        <v>1912</v>
      </c>
    </row>
    <row r="86" spans="1:44" ht="93.75" outlineLevel="2">
      <c r="A86" s="72" t="e">
        <f>IF(D85&lt;&gt;"",$D$8:D85,A85)</f>
        <v>#VALUE!</v>
      </c>
      <c r="C86" s="552" t="str">
        <f>IF(D86&lt;&gt;"",COUNTA($D$8:D86),"")</f>
        <v/>
      </c>
      <c r="D86" s="552"/>
      <c r="E86" s="71" t="s">
        <v>71</v>
      </c>
      <c r="F86" s="103"/>
      <c r="G86" s="103"/>
      <c r="H86" s="103"/>
      <c r="I86" s="103"/>
      <c r="J86" s="103"/>
      <c r="K86" s="103"/>
      <c r="L86" s="107"/>
      <c r="M86" s="105"/>
      <c r="N86" s="106" t="str">
        <f>IF(L86&lt;&gt;"",VLOOKUP(L86,'DON GIA'!$S$1:$U$19,3,0),"")</f>
        <v/>
      </c>
      <c r="O86" s="106" t="str">
        <f>IF(L86&lt;&gt;"",VLOOKUP(L86,'DON GIA'!$S$1:$V$19,4,0),"")</f>
        <v/>
      </c>
      <c r="P86" s="106" t="str">
        <f t="shared" si="15"/>
        <v/>
      </c>
      <c r="Q86" s="106" t="str">
        <f t="shared" si="16"/>
        <v/>
      </c>
      <c r="R86" s="71" t="s">
        <v>35</v>
      </c>
      <c r="S86" s="103"/>
      <c r="T86" s="103"/>
      <c r="U86" s="554" t="str">
        <f>IF(R86&lt;&gt;"",VLOOKUP(R86,'DON GIA'!$H$1:$K$103,4,0),"")</f>
        <v/>
      </c>
      <c r="V86" s="554" t="str">
        <f t="shared" si="18"/>
        <v/>
      </c>
      <c r="W86" s="107" t="s">
        <v>1036</v>
      </c>
      <c r="X86" s="103" t="s">
        <v>27</v>
      </c>
      <c r="Y86" s="108">
        <v>44.8</v>
      </c>
      <c r="Z86" s="109"/>
      <c r="AA86" s="554">
        <f>IF(W86&lt;&gt;"",VLOOKUP(W86,'DON GIA'!$A$1:$D$346,4,0),"")</f>
        <v>161275</v>
      </c>
      <c r="AB86" s="554">
        <f t="shared" si="19"/>
        <v>7225120</v>
      </c>
      <c r="AC86" s="71"/>
      <c r="AD86" s="71"/>
      <c r="AE86" s="71"/>
      <c r="AF86" s="71"/>
      <c r="AG86" s="71"/>
      <c r="AH86" s="103"/>
      <c r="AI86" s="71"/>
      <c r="AJ86" s="103"/>
      <c r="AK86" s="103"/>
      <c r="AL86" s="554" t="str">
        <f>IF(AI86&lt;&gt;"",VLOOKUP(AI86,'DON GIA'!$M$1:$P$9,4,0),"")</f>
        <v/>
      </c>
      <c r="AM86" s="554" t="str">
        <f t="shared" si="17"/>
        <v/>
      </c>
      <c r="AN86" s="103"/>
      <c r="AO86" s="103"/>
      <c r="AP86" s="553" t="str">
        <f t="shared" si="14"/>
        <v/>
      </c>
      <c r="AQ86" s="107" t="s">
        <v>1978</v>
      </c>
      <c r="AR86" s="577" t="s">
        <v>1958</v>
      </c>
    </row>
    <row r="87" spans="1:44" ht="112.5" outlineLevel="2">
      <c r="A87" s="72" t="e">
        <f>IF(D86&lt;&gt;"",$D$8:D86,A86)</f>
        <v>#VALUE!</v>
      </c>
      <c r="C87" s="552" t="str">
        <f>IF(D87&lt;&gt;"",COUNTA($D$8:D87),"")</f>
        <v/>
      </c>
      <c r="D87" s="552"/>
      <c r="E87" s="102"/>
      <c r="F87" s="103"/>
      <c r="G87" s="103"/>
      <c r="H87" s="103"/>
      <c r="I87" s="103"/>
      <c r="J87" s="103"/>
      <c r="K87" s="103"/>
      <c r="L87" s="107"/>
      <c r="M87" s="105"/>
      <c r="N87" s="106" t="str">
        <f>IF(L87&lt;&gt;"",VLOOKUP(L87,'DON GIA'!$S$1:$U$19,3,0),"")</f>
        <v/>
      </c>
      <c r="O87" s="106" t="str">
        <f>IF(L87&lt;&gt;"",VLOOKUP(L87,'DON GIA'!$S$1:$V$19,4,0),"")</f>
        <v/>
      </c>
      <c r="P87" s="106" t="str">
        <f t="shared" si="15"/>
        <v/>
      </c>
      <c r="Q87" s="106" t="str">
        <f t="shared" si="16"/>
        <v/>
      </c>
      <c r="R87" s="71" t="s">
        <v>35</v>
      </c>
      <c r="S87" s="103"/>
      <c r="T87" s="103"/>
      <c r="U87" s="554" t="str">
        <f>IF(R87&lt;&gt;"",VLOOKUP(R87,'DON GIA'!$H$1:$K$103,4,0),"")</f>
        <v/>
      </c>
      <c r="V87" s="554" t="str">
        <f t="shared" si="18"/>
        <v/>
      </c>
      <c r="W87" s="107" t="s">
        <v>1037</v>
      </c>
      <c r="X87" s="103" t="s">
        <v>27</v>
      </c>
      <c r="Y87" s="108">
        <v>2.16</v>
      </c>
      <c r="Z87" s="109"/>
      <c r="AA87" s="554">
        <f>IF(W87&lt;&gt;"",VLOOKUP(W87,'DON GIA'!$A$1:$D$346,4,0),"")</f>
        <v>10375629</v>
      </c>
      <c r="AB87" s="554">
        <f t="shared" si="19"/>
        <v>22411358.640000001</v>
      </c>
      <c r="AC87" s="71"/>
      <c r="AD87" s="71"/>
      <c r="AE87" s="71"/>
      <c r="AF87" s="71"/>
      <c r="AG87" s="71"/>
      <c r="AH87" s="103"/>
      <c r="AI87" s="71"/>
      <c r="AJ87" s="103"/>
      <c r="AK87" s="103"/>
      <c r="AL87" s="554" t="str">
        <f>IF(AI87&lt;&gt;"",VLOOKUP(AI87,'DON GIA'!$M$1:$P$9,4,0),"")</f>
        <v/>
      </c>
      <c r="AM87" s="554" t="str">
        <f t="shared" si="17"/>
        <v/>
      </c>
      <c r="AN87" s="103"/>
      <c r="AO87" s="103"/>
      <c r="AP87" s="553" t="str">
        <f t="shared" si="14"/>
        <v/>
      </c>
      <c r="AQ87" s="107"/>
      <c r="AR87" s="577" t="s">
        <v>1959</v>
      </c>
    </row>
    <row r="88" spans="1:44" ht="93.75" outlineLevel="2">
      <c r="A88" s="72" t="e">
        <f>IF(D87&lt;&gt;"",$D$8:D87,A87)</f>
        <v>#VALUE!</v>
      </c>
      <c r="C88" s="552" t="str">
        <f>IF(D88&lt;&gt;"",COUNTA($D$8:D88),"")</f>
        <v/>
      </c>
      <c r="D88" s="552"/>
      <c r="E88" s="71"/>
      <c r="F88" s="103"/>
      <c r="G88" s="103"/>
      <c r="H88" s="103"/>
      <c r="I88" s="103"/>
      <c r="J88" s="103"/>
      <c r="K88" s="103"/>
      <c r="L88" s="107"/>
      <c r="M88" s="105"/>
      <c r="N88" s="106" t="str">
        <f>IF(L88&lt;&gt;"",VLOOKUP(L88,'DON GIA'!$S$1:$U$19,3,0),"")</f>
        <v/>
      </c>
      <c r="O88" s="106" t="str">
        <f>IF(L88&lt;&gt;"",VLOOKUP(L88,'DON GIA'!$S$1:$V$19,4,0),"")</f>
        <v/>
      </c>
      <c r="P88" s="106" t="str">
        <f t="shared" si="15"/>
        <v/>
      </c>
      <c r="Q88" s="106" t="str">
        <f t="shared" si="16"/>
        <v/>
      </c>
      <c r="R88" s="71" t="s">
        <v>35</v>
      </c>
      <c r="S88" s="103"/>
      <c r="T88" s="103"/>
      <c r="U88" s="554" t="str">
        <f>IF(R88&lt;&gt;"",VLOOKUP(R88,'DON GIA'!$H$1:$K$103,4,0),"")</f>
        <v/>
      </c>
      <c r="V88" s="554" t="str">
        <f t="shared" si="18"/>
        <v/>
      </c>
      <c r="W88" s="107" t="s">
        <v>1038</v>
      </c>
      <c r="X88" s="103" t="s">
        <v>27</v>
      </c>
      <c r="Y88" s="108">
        <v>1.06</v>
      </c>
      <c r="Z88" s="109"/>
      <c r="AA88" s="554">
        <f>IF(W88&lt;&gt;"",VLOOKUP(W88,'DON GIA'!$A$1:$D$346,4,0),"")</f>
        <v>1398600</v>
      </c>
      <c r="AB88" s="554">
        <f t="shared" si="19"/>
        <v>1482516</v>
      </c>
      <c r="AC88" s="71"/>
      <c r="AD88" s="71"/>
      <c r="AE88" s="71"/>
      <c r="AF88" s="71"/>
      <c r="AG88" s="71"/>
      <c r="AH88" s="103"/>
      <c r="AI88" s="71"/>
      <c r="AJ88" s="103"/>
      <c r="AK88" s="103"/>
      <c r="AL88" s="554" t="str">
        <f>IF(AI88&lt;&gt;"",VLOOKUP(AI88,'DON GIA'!$M$1:$P$9,4,0),"")</f>
        <v/>
      </c>
      <c r="AM88" s="554" t="str">
        <f t="shared" si="17"/>
        <v/>
      </c>
      <c r="AN88" s="103"/>
      <c r="AO88" s="103"/>
      <c r="AP88" s="553" t="str">
        <f t="shared" si="14"/>
        <v/>
      </c>
      <c r="AQ88" s="107"/>
      <c r="AR88" s="577" t="s">
        <v>1960</v>
      </c>
    </row>
    <row r="89" spans="1:44" outlineLevel="2">
      <c r="A89" s="72" t="e">
        <f>IF(D88&lt;&gt;"",$D$8:D88,A88)</f>
        <v>#VALUE!</v>
      </c>
      <c r="C89" s="552" t="str">
        <f>IF(D89&lt;&gt;"",COUNTA($D$8:D89),"")</f>
        <v/>
      </c>
      <c r="D89" s="552"/>
      <c r="E89" s="71"/>
      <c r="F89" s="103"/>
      <c r="G89" s="103"/>
      <c r="H89" s="103"/>
      <c r="I89" s="103"/>
      <c r="J89" s="103"/>
      <c r="K89" s="103"/>
      <c r="L89" s="107"/>
      <c r="M89" s="105"/>
      <c r="N89" s="106" t="str">
        <f>IF(L89&lt;&gt;"",VLOOKUP(L89,'DON GIA'!$S$1:$U$19,3,0),"")</f>
        <v/>
      </c>
      <c r="O89" s="106" t="str">
        <f>IF(L89&lt;&gt;"",VLOOKUP(L89,'DON GIA'!$S$1:$V$19,4,0),"")</f>
        <v/>
      </c>
      <c r="P89" s="106" t="str">
        <f t="shared" si="15"/>
        <v/>
      </c>
      <c r="Q89" s="106" t="str">
        <f t="shared" si="16"/>
        <v/>
      </c>
      <c r="R89" s="71" t="s">
        <v>35</v>
      </c>
      <c r="S89" s="103"/>
      <c r="T89" s="103"/>
      <c r="U89" s="554" t="str">
        <f>IF(R89&lt;&gt;"",VLOOKUP(R89,'DON GIA'!$H$1:$K$103,4,0),"")</f>
        <v/>
      </c>
      <c r="V89" s="554" t="str">
        <f t="shared" si="18"/>
        <v/>
      </c>
      <c r="W89" s="107" t="s">
        <v>1023</v>
      </c>
      <c r="X89" s="103" t="s">
        <v>38</v>
      </c>
      <c r="Y89" s="108">
        <v>0.13800000000000001</v>
      </c>
      <c r="Z89" s="109"/>
      <c r="AA89" s="554">
        <f>IF(W89&lt;&gt;"",VLOOKUP(W89,'DON GIA'!$A$1:$D$346,4,0),"")</f>
        <v>2523428</v>
      </c>
      <c r="AB89" s="554">
        <f t="shared" si="19"/>
        <v>348233.06400000001</v>
      </c>
      <c r="AC89" s="71"/>
      <c r="AD89" s="71"/>
      <c r="AE89" s="71"/>
      <c r="AF89" s="71"/>
      <c r="AG89" s="71"/>
      <c r="AH89" s="103"/>
      <c r="AI89" s="71"/>
      <c r="AJ89" s="103"/>
      <c r="AK89" s="103"/>
      <c r="AL89" s="554" t="str">
        <f>IF(AI89&lt;&gt;"",VLOOKUP(AI89,'DON GIA'!$M$1:$P$9,4,0),"")</f>
        <v/>
      </c>
      <c r="AM89" s="554" t="str">
        <f t="shared" si="17"/>
        <v/>
      </c>
      <c r="AN89" s="103"/>
      <c r="AO89" s="103"/>
      <c r="AP89" s="553" t="str">
        <f t="shared" si="14"/>
        <v/>
      </c>
      <c r="AQ89" s="107"/>
    </row>
    <row r="90" spans="1:44" outlineLevel="2">
      <c r="A90" s="72" t="e">
        <f>IF(D89&lt;&gt;"",$D$8:D89,A89)</f>
        <v>#VALUE!</v>
      </c>
      <c r="C90" s="552" t="str">
        <f>IF(D90&lt;&gt;"",COUNTA($D$8:D90),"")</f>
        <v/>
      </c>
      <c r="D90" s="552"/>
      <c r="E90" s="71"/>
      <c r="F90" s="103"/>
      <c r="G90" s="103"/>
      <c r="H90" s="103"/>
      <c r="I90" s="103"/>
      <c r="J90" s="103"/>
      <c r="K90" s="103"/>
      <c r="L90" s="107"/>
      <c r="M90" s="105"/>
      <c r="N90" s="106" t="str">
        <f>IF(L90&lt;&gt;"",VLOOKUP(L90,'DON GIA'!$S$1:$U$19,3,0),"")</f>
        <v/>
      </c>
      <c r="O90" s="106" t="str">
        <f>IF(L90&lt;&gt;"",VLOOKUP(L90,'DON GIA'!$S$1:$V$19,4,0),"")</f>
        <v/>
      </c>
      <c r="P90" s="106" t="str">
        <f t="shared" si="15"/>
        <v/>
      </c>
      <c r="Q90" s="106" t="str">
        <f t="shared" si="16"/>
        <v/>
      </c>
      <c r="R90" s="71" t="s">
        <v>35</v>
      </c>
      <c r="S90" s="103"/>
      <c r="T90" s="103"/>
      <c r="U90" s="554" t="str">
        <f>IF(R90&lt;&gt;"",VLOOKUP(R90,'DON GIA'!$H$1:$K$103,4,0),"")</f>
        <v/>
      </c>
      <c r="V90" s="554" t="str">
        <f t="shared" si="18"/>
        <v/>
      </c>
      <c r="W90" s="107" t="s">
        <v>1033</v>
      </c>
      <c r="X90" s="103" t="s">
        <v>27</v>
      </c>
      <c r="Y90" s="108">
        <v>1.44</v>
      </c>
      <c r="Z90" s="109"/>
      <c r="AA90" s="554">
        <f>IF(W90&lt;&gt;"",VLOOKUP(W90,'DON GIA'!$A$1:$D$346,4,0),"")</f>
        <v>802027</v>
      </c>
      <c r="AB90" s="554">
        <f t="shared" si="19"/>
        <v>1154918.8799999999</v>
      </c>
      <c r="AC90" s="71"/>
      <c r="AD90" s="71"/>
      <c r="AE90" s="71"/>
      <c r="AF90" s="71"/>
      <c r="AG90" s="71"/>
      <c r="AH90" s="103"/>
      <c r="AI90" s="71"/>
      <c r="AJ90" s="103"/>
      <c r="AK90" s="103"/>
      <c r="AL90" s="554" t="str">
        <f>IF(AI90&lt;&gt;"",VLOOKUP(AI90,'DON GIA'!$M$1:$P$9,4,0),"")</f>
        <v/>
      </c>
      <c r="AM90" s="554" t="str">
        <f t="shared" si="17"/>
        <v/>
      </c>
      <c r="AN90" s="103"/>
      <c r="AO90" s="103"/>
      <c r="AP90" s="553" t="str">
        <f t="shared" si="14"/>
        <v/>
      </c>
      <c r="AQ90" s="107"/>
    </row>
    <row r="91" spans="1:44" outlineLevel="2">
      <c r="A91" s="72" t="e">
        <f>IF(D90&lt;&gt;"",$D$8:D90,A90)</f>
        <v>#VALUE!</v>
      </c>
      <c r="C91" s="552" t="str">
        <f>IF(D91&lt;&gt;"",COUNTA($D$8:D91),"")</f>
        <v/>
      </c>
      <c r="D91" s="552"/>
      <c r="E91" s="71"/>
      <c r="F91" s="103"/>
      <c r="G91" s="103"/>
      <c r="H91" s="103"/>
      <c r="I91" s="103"/>
      <c r="J91" s="103"/>
      <c r="K91" s="103"/>
      <c r="L91" s="107"/>
      <c r="M91" s="105"/>
      <c r="N91" s="106" t="str">
        <f>IF(L91&lt;&gt;"",VLOOKUP(L91,'DON GIA'!$S$1:$U$19,3,0),"")</f>
        <v/>
      </c>
      <c r="O91" s="106" t="str">
        <f>IF(L91&lt;&gt;"",VLOOKUP(L91,'DON GIA'!$S$1:$V$19,4,0),"")</f>
        <v/>
      </c>
      <c r="P91" s="106" t="str">
        <f t="shared" si="15"/>
        <v/>
      </c>
      <c r="Q91" s="106" t="str">
        <f t="shared" si="16"/>
        <v/>
      </c>
      <c r="R91" s="71" t="s">
        <v>35</v>
      </c>
      <c r="S91" s="103"/>
      <c r="T91" s="103"/>
      <c r="U91" s="554" t="str">
        <f>IF(R91&lt;&gt;"",VLOOKUP(R91,'DON GIA'!$H$1:$K$103,4,0),"")</f>
        <v/>
      </c>
      <c r="V91" s="554" t="str">
        <f t="shared" si="18"/>
        <v/>
      </c>
      <c r="W91" s="107" t="s">
        <v>1009</v>
      </c>
      <c r="X91" s="103" t="s">
        <v>27</v>
      </c>
      <c r="Y91" s="108">
        <v>3.91</v>
      </c>
      <c r="Z91" s="109"/>
      <c r="AA91" s="554">
        <f>IF(W91&lt;&gt;"",VLOOKUP(W91,'DON GIA'!$A$1:$D$346,4,0),"")</f>
        <v>282038</v>
      </c>
      <c r="AB91" s="554">
        <f t="shared" si="19"/>
        <v>1102768.58</v>
      </c>
      <c r="AC91" s="71"/>
      <c r="AD91" s="71"/>
      <c r="AE91" s="71"/>
      <c r="AF91" s="71"/>
      <c r="AG91" s="71"/>
      <c r="AH91" s="103"/>
      <c r="AI91" s="71"/>
      <c r="AJ91" s="103"/>
      <c r="AK91" s="103"/>
      <c r="AL91" s="554" t="str">
        <f>IF(AI91&lt;&gt;"",VLOOKUP(AI91,'DON GIA'!$M$1:$P$9,4,0),"")</f>
        <v/>
      </c>
      <c r="AM91" s="554" t="str">
        <f t="shared" si="17"/>
        <v/>
      </c>
      <c r="AN91" s="103"/>
      <c r="AO91" s="103"/>
      <c r="AP91" s="553" t="str">
        <f t="shared" si="14"/>
        <v/>
      </c>
      <c r="AQ91" s="107"/>
    </row>
    <row r="92" spans="1:44" outlineLevel="2">
      <c r="A92" s="72" t="e">
        <f>IF(D91&lt;&gt;"",$D$8:D91,A91)</f>
        <v>#VALUE!</v>
      </c>
      <c r="C92" s="552" t="str">
        <f>IF(D92&lt;&gt;"",COUNTA($D$8:D92),"")</f>
        <v/>
      </c>
      <c r="D92" s="552"/>
      <c r="E92" s="61"/>
      <c r="F92" s="103"/>
      <c r="G92" s="103"/>
      <c r="H92" s="103"/>
      <c r="I92" s="103"/>
      <c r="J92" s="103"/>
      <c r="K92" s="103"/>
      <c r="L92" s="107"/>
      <c r="M92" s="105"/>
      <c r="N92" s="106" t="str">
        <f>IF(L92&lt;&gt;"",VLOOKUP(L92,'DON GIA'!$S$1:$U$19,3,0),"")</f>
        <v/>
      </c>
      <c r="O92" s="106" t="str">
        <f>IF(L92&lt;&gt;"",VLOOKUP(L92,'DON GIA'!$S$1:$V$19,4,0),"")</f>
        <v/>
      </c>
      <c r="P92" s="106" t="str">
        <f t="shared" si="15"/>
        <v/>
      </c>
      <c r="Q92" s="106" t="str">
        <f t="shared" si="16"/>
        <v/>
      </c>
      <c r="R92" s="71" t="s">
        <v>35</v>
      </c>
      <c r="S92" s="103"/>
      <c r="T92" s="103"/>
      <c r="U92" s="554" t="str">
        <f>IF(R92&lt;&gt;"",VLOOKUP(R92,'DON GIA'!$H$1:$K$103,4,0),"")</f>
        <v/>
      </c>
      <c r="V92" s="554" t="str">
        <f t="shared" si="18"/>
        <v/>
      </c>
      <c r="W92" s="107"/>
      <c r="X92" s="103"/>
      <c r="Y92" s="108"/>
      <c r="Z92" s="109"/>
      <c r="AA92" s="554" t="str">
        <f>IF(W92&lt;&gt;"",VLOOKUP(W92,'DON GIA'!$A$1:$D$346,4,0),"")</f>
        <v/>
      </c>
      <c r="AB92" s="554" t="str">
        <f t="shared" si="19"/>
        <v/>
      </c>
      <c r="AC92" s="71"/>
      <c r="AD92" s="71"/>
      <c r="AE92" s="71"/>
      <c r="AF92" s="71"/>
      <c r="AG92" s="71"/>
      <c r="AH92" s="103"/>
      <c r="AI92" s="71"/>
      <c r="AJ92" s="103"/>
      <c r="AK92" s="103"/>
      <c r="AL92" s="554" t="str">
        <f>IF(AI92&lt;&gt;"",VLOOKUP(AI92,'DON GIA'!$M$1:$P$9,4,0),"")</f>
        <v/>
      </c>
      <c r="AM92" s="554" t="str">
        <f t="shared" si="17"/>
        <v/>
      </c>
      <c r="AN92" s="103"/>
      <c r="AO92" s="103"/>
      <c r="AP92" s="553" t="str">
        <f t="shared" si="14"/>
        <v/>
      </c>
      <c r="AQ92" s="107"/>
    </row>
    <row r="93" spans="1:44" outlineLevel="1">
      <c r="A93" s="84" t="s">
        <v>854</v>
      </c>
      <c r="B93" s="576">
        <v>42</v>
      </c>
      <c r="C93" s="552">
        <f>IF(D93&lt;&gt;"",COUNTA($D$8:D93),"")</f>
        <v>7</v>
      </c>
      <c r="D93" s="552">
        <v>399</v>
      </c>
      <c r="E93" s="61" t="s">
        <v>102</v>
      </c>
      <c r="F93" s="162"/>
      <c r="G93" s="162"/>
      <c r="H93" s="162"/>
      <c r="I93" s="162"/>
      <c r="J93" s="162"/>
      <c r="K93" s="162"/>
      <c r="L93" s="129"/>
      <c r="M93" s="167">
        <f>SUBTOTAL(9,M94:M98)</f>
        <v>0</v>
      </c>
      <c r="N93" s="199"/>
      <c r="O93" s="199"/>
      <c r="P93" s="199">
        <f>SUBTOTAL(9,P94:P98)</f>
        <v>0</v>
      </c>
      <c r="Q93" s="199">
        <f>SUBTOTAL(9,Q94:Q98)</f>
        <v>0</v>
      </c>
      <c r="R93" s="61"/>
      <c r="S93" s="162"/>
      <c r="T93" s="162">
        <f>SUBTOTAL(9,T94:T98)</f>
        <v>0</v>
      </c>
      <c r="U93" s="553"/>
      <c r="V93" s="553">
        <f>SUBTOTAL(9,V94:V98)</f>
        <v>0</v>
      </c>
      <c r="W93" s="129"/>
      <c r="X93" s="162"/>
      <c r="Y93" s="169">
        <f>SUBTOTAL(9,Y94:Y98)</f>
        <v>43.39</v>
      </c>
      <c r="Z93" s="170">
        <f>SUBTOTAL(9,Z94:Z98)</f>
        <v>0</v>
      </c>
      <c r="AA93" s="553"/>
      <c r="AB93" s="553">
        <f>SUBTOTAL(9,AB94:AB98)</f>
        <v>90829725.079999998</v>
      </c>
      <c r="AC93" s="71"/>
      <c r="AD93" s="71"/>
      <c r="AE93" s="71"/>
      <c r="AF93" s="71"/>
      <c r="AG93" s="71"/>
      <c r="AH93" s="103"/>
      <c r="AI93" s="71"/>
      <c r="AJ93" s="162"/>
      <c r="AK93" s="162">
        <f>SUBTOTAL(9,AK94:AK98)</f>
        <v>0</v>
      </c>
      <c r="AL93" s="553"/>
      <c r="AM93" s="553">
        <f>SUBTOTAL(9,AM94:AM98)</f>
        <v>0</v>
      </c>
      <c r="AN93" s="162"/>
      <c r="AO93" s="162">
        <f>SUBTOTAL(9,AO94:AO98)</f>
        <v>0</v>
      </c>
      <c r="AP93" s="553">
        <f t="shared" si="14"/>
        <v>90829725.079999998</v>
      </c>
      <c r="AQ93" s="129"/>
      <c r="AR93" s="90"/>
    </row>
    <row r="94" spans="1:44" ht="75" outlineLevel="2">
      <c r="A94" s="72" t="e">
        <f>IF(D93&lt;&gt;"",$D$8:D93,A92)</f>
        <v>#VALUE!</v>
      </c>
      <c r="C94" s="552" t="str">
        <f>IF(D94&lt;&gt;"",COUNTA($D$8:D94),"")</f>
        <v/>
      </c>
      <c r="D94" s="552"/>
      <c r="E94" s="71" t="s">
        <v>105</v>
      </c>
      <c r="F94" s="103">
        <v>3</v>
      </c>
      <c r="G94" s="103"/>
      <c r="H94" s="103"/>
      <c r="I94" s="103"/>
      <c r="J94" s="103"/>
      <c r="K94" s="103"/>
      <c r="L94" s="107"/>
      <c r="M94" s="105"/>
      <c r="N94" s="106" t="str">
        <f>IF(L94&lt;&gt;"",VLOOKUP(L94,'DON GIA'!$S$1:$U$19,3,0),"")</f>
        <v/>
      </c>
      <c r="O94" s="106" t="str">
        <f>IF(L94&lt;&gt;"",VLOOKUP(L94,'DON GIA'!$S$1:$V$19,4,0),"")</f>
        <v/>
      </c>
      <c r="P94" s="106" t="str">
        <f t="shared" si="15"/>
        <v/>
      </c>
      <c r="Q94" s="106" t="str">
        <f t="shared" si="16"/>
        <v/>
      </c>
      <c r="R94" s="71" t="s">
        <v>35</v>
      </c>
      <c r="S94" s="103"/>
      <c r="T94" s="103"/>
      <c r="U94" s="554" t="str">
        <f>IF(R94&lt;&gt;"",VLOOKUP(R94,'DON GIA'!$H$1:$K$103,4,0),"")</f>
        <v/>
      </c>
      <c r="V94" s="554" t="str">
        <f t="shared" ref="V94:V98" si="20">IF(R94&lt;&gt;"",IF(ISNUMBER(U94),T94*U94,""),"")</f>
        <v/>
      </c>
      <c r="W94" s="107" t="s">
        <v>1039</v>
      </c>
      <c r="X94" s="103" t="s">
        <v>27</v>
      </c>
      <c r="Y94" s="108">
        <v>32.25</v>
      </c>
      <c r="Z94" s="109"/>
      <c r="AA94" s="554">
        <f>IF(W94&lt;&gt;"",VLOOKUP(W94,'DON GIA'!$A$1:$D$346,4,0),"")</f>
        <v>1747152</v>
      </c>
      <c r="AB94" s="554">
        <f>IF(W94&lt;&gt;"",IF(ISNUMBER(AA94),Y94*AA94,""),"")</f>
        <v>56345652</v>
      </c>
      <c r="AC94" s="71" t="s">
        <v>103</v>
      </c>
      <c r="AD94" s="71" t="s">
        <v>29</v>
      </c>
      <c r="AE94" s="71" t="s">
        <v>36</v>
      </c>
      <c r="AF94" s="71" t="s">
        <v>40</v>
      </c>
      <c r="AG94" s="71" t="s">
        <v>104</v>
      </c>
      <c r="AH94" s="103" t="s">
        <v>41</v>
      </c>
      <c r="AI94" s="71"/>
      <c r="AJ94" s="103"/>
      <c r="AK94" s="103"/>
      <c r="AL94" s="554" t="str">
        <f>IF(AI94&lt;&gt;"",VLOOKUP(AI94,'DON GIA'!$M$1:$P$9,4,0),"")</f>
        <v/>
      </c>
      <c r="AM94" s="554" t="str">
        <f t="shared" si="17"/>
        <v/>
      </c>
      <c r="AN94" s="103"/>
      <c r="AO94" s="103"/>
      <c r="AP94" s="553" t="str">
        <f t="shared" si="14"/>
        <v/>
      </c>
      <c r="AQ94" s="107" t="s">
        <v>428</v>
      </c>
      <c r="AR94" s="77" t="s">
        <v>1912</v>
      </c>
    </row>
    <row r="95" spans="1:44" ht="93.75" outlineLevel="2">
      <c r="A95" s="72" t="e">
        <f>IF(D94&lt;&gt;"",$D$8:D94,A94)</f>
        <v>#VALUE!</v>
      </c>
      <c r="C95" s="552" t="str">
        <f>IF(D95&lt;&gt;"",COUNTA($D$8:D95),"")</f>
        <v/>
      </c>
      <c r="D95" s="552"/>
      <c r="E95" s="71" t="s">
        <v>106</v>
      </c>
      <c r="F95" s="103"/>
      <c r="G95" s="103"/>
      <c r="H95" s="103"/>
      <c r="I95" s="103"/>
      <c r="J95" s="103"/>
      <c r="K95" s="103"/>
      <c r="L95" s="107"/>
      <c r="M95" s="105"/>
      <c r="N95" s="106" t="str">
        <f>IF(L95&lt;&gt;"",VLOOKUP(L95,'DON GIA'!$S$1:$U$19,3,0),"")</f>
        <v/>
      </c>
      <c r="O95" s="106" t="str">
        <f>IF(L95&lt;&gt;"",VLOOKUP(L95,'DON GIA'!$S$1:$V$19,4,0),"")</f>
        <v/>
      </c>
      <c r="P95" s="106" t="str">
        <f t="shared" si="15"/>
        <v/>
      </c>
      <c r="Q95" s="106" t="str">
        <f t="shared" si="16"/>
        <v/>
      </c>
      <c r="R95" s="71" t="s">
        <v>35</v>
      </c>
      <c r="S95" s="103"/>
      <c r="T95" s="103"/>
      <c r="U95" s="554" t="str">
        <f>IF(R95&lt;&gt;"",VLOOKUP(R95,'DON GIA'!$H$1:$K$103,4,0),"")</f>
        <v/>
      </c>
      <c r="V95" s="554" t="str">
        <f t="shared" si="20"/>
        <v/>
      </c>
      <c r="W95" s="107" t="s">
        <v>1040</v>
      </c>
      <c r="X95" s="103" t="s">
        <v>27</v>
      </c>
      <c r="Y95" s="108">
        <v>8.24</v>
      </c>
      <c r="Z95" s="109"/>
      <c r="AA95" s="554">
        <f>IF(W95&lt;&gt;"",VLOOKUP(W95,'DON GIA'!$A$1:$D$346,4,0),"")</f>
        <v>854777</v>
      </c>
      <c r="AB95" s="554">
        <f>IF(W95&lt;&gt;"",IF(ISNUMBER(AA95),Y95*AA95,""),"")</f>
        <v>7043362.4800000004</v>
      </c>
      <c r="AC95" s="71"/>
      <c r="AD95" s="71" t="s">
        <v>29</v>
      </c>
      <c r="AE95" s="71" t="s">
        <v>36</v>
      </c>
      <c r="AF95" s="71"/>
      <c r="AG95" s="71" t="s">
        <v>103</v>
      </c>
      <c r="AH95" s="103"/>
      <c r="AI95" s="71"/>
      <c r="AJ95" s="103"/>
      <c r="AK95" s="103"/>
      <c r="AL95" s="554" t="str">
        <f>IF(AI95&lt;&gt;"",VLOOKUP(AI95,'DON GIA'!$M$1:$P$9,4,0),"")</f>
        <v/>
      </c>
      <c r="AM95" s="554" t="str">
        <f t="shared" si="17"/>
        <v/>
      </c>
      <c r="AN95" s="103"/>
      <c r="AO95" s="103"/>
      <c r="AP95" s="553" t="str">
        <f t="shared" si="14"/>
        <v/>
      </c>
      <c r="AQ95" s="107" t="s">
        <v>1979</v>
      </c>
      <c r="AR95" s="577" t="s">
        <v>1958</v>
      </c>
    </row>
    <row r="96" spans="1:44" ht="112.5" outlineLevel="2">
      <c r="A96" s="72" t="e">
        <f>IF(D95&lt;&gt;"",$D$8:D95,A95)</f>
        <v>#VALUE!</v>
      </c>
      <c r="C96" s="552" t="str">
        <f>IF(D96&lt;&gt;"",COUNTA($D$8:D96),"")</f>
        <v/>
      </c>
      <c r="D96" s="552"/>
      <c r="E96" s="71"/>
      <c r="F96" s="103"/>
      <c r="G96" s="103"/>
      <c r="H96" s="103"/>
      <c r="I96" s="103"/>
      <c r="J96" s="103"/>
      <c r="K96" s="103"/>
      <c r="L96" s="107"/>
      <c r="M96" s="105"/>
      <c r="N96" s="106" t="str">
        <f>IF(L96&lt;&gt;"",VLOOKUP(L96,'DON GIA'!$S$1:$U$19,3,0),"")</f>
        <v/>
      </c>
      <c r="O96" s="106" t="str">
        <f>IF(L96&lt;&gt;"",VLOOKUP(L96,'DON GIA'!$S$1:$V$19,4,0),"")</f>
        <v/>
      </c>
      <c r="P96" s="106" t="str">
        <f t="shared" si="15"/>
        <v/>
      </c>
      <c r="Q96" s="106" t="str">
        <f t="shared" si="16"/>
        <v/>
      </c>
      <c r="R96" s="71" t="s">
        <v>35</v>
      </c>
      <c r="S96" s="103"/>
      <c r="T96" s="103"/>
      <c r="U96" s="554" t="str">
        <f>IF(R96&lt;&gt;"",VLOOKUP(R96,'DON GIA'!$H$1:$K$103,4,0),"")</f>
        <v/>
      </c>
      <c r="V96" s="554" t="str">
        <f t="shared" si="20"/>
        <v/>
      </c>
      <c r="W96" s="107" t="s">
        <v>1041</v>
      </c>
      <c r="X96" s="103" t="s">
        <v>27</v>
      </c>
      <c r="Y96" s="108">
        <v>2.9</v>
      </c>
      <c r="Z96" s="109"/>
      <c r="AA96" s="554">
        <f>IF(W96&lt;&gt;"",VLOOKUP(W96,'DON GIA'!$A$1:$D$346,4,0),"")</f>
        <v>9462314</v>
      </c>
      <c r="AB96" s="554">
        <f>IF(W96&lt;&gt;"",IF(ISNUMBER(AA96),Y96*AA96,""),"")</f>
        <v>27440710.599999998</v>
      </c>
      <c r="AC96" s="71"/>
      <c r="AD96" s="71"/>
      <c r="AE96" s="71"/>
      <c r="AF96" s="71"/>
      <c r="AG96" s="71"/>
      <c r="AH96" s="103"/>
      <c r="AI96" s="71"/>
      <c r="AJ96" s="103"/>
      <c r="AK96" s="103"/>
      <c r="AL96" s="554" t="str">
        <f>IF(AI96&lt;&gt;"",VLOOKUP(AI96,'DON GIA'!$M$1:$P$9,4,0),"")</f>
        <v/>
      </c>
      <c r="AM96" s="554" t="str">
        <f t="shared" si="17"/>
        <v/>
      </c>
      <c r="AN96" s="103"/>
      <c r="AO96" s="103"/>
      <c r="AP96" s="553" t="str">
        <f t="shared" si="14"/>
        <v/>
      </c>
      <c r="AQ96" s="107"/>
      <c r="AR96" s="577" t="s">
        <v>1959</v>
      </c>
    </row>
    <row r="97" spans="1:44" ht="93.75" outlineLevel="2">
      <c r="C97" s="552"/>
      <c r="D97" s="552"/>
      <c r="E97" s="71"/>
      <c r="F97" s="103"/>
      <c r="G97" s="103"/>
      <c r="H97" s="103"/>
      <c r="I97" s="103"/>
      <c r="J97" s="103"/>
      <c r="K97" s="103"/>
      <c r="L97" s="107"/>
      <c r="M97" s="105"/>
      <c r="N97" s="106"/>
      <c r="O97" s="106"/>
      <c r="P97" s="106"/>
      <c r="Q97" s="106"/>
      <c r="R97" s="71"/>
      <c r="S97" s="103"/>
      <c r="T97" s="103"/>
      <c r="U97" s="554"/>
      <c r="V97" s="554"/>
      <c r="W97" s="107"/>
      <c r="X97" s="103"/>
      <c r="Y97" s="108"/>
      <c r="Z97" s="109"/>
      <c r="AA97" s="554"/>
      <c r="AB97" s="554"/>
      <c r="AC97" s="71"/>
      <c r="AD97" s="71"/>
      <c r="AE97" s="71"/>
      <c r="AF97" s="71"/>
      <c r="AG97" s="71"/>
      <c r="AH97" s="103"/>
      <c r="AI97" s="71"/>
      <c r="AJ97" s="103"/>
      <c r="AK97" s="103"/>
      <c r="AL97" s="554"/>
      <c r="AM97" s="554"/>
      <c r="AN97" s="103"/>
      <c r="AO97" s="103"/>
      <c r="AP97" s="553"/>
      <c r="AQ97" s="107"/>
      <c r="AR97" s="577" t="s">
        <v>1960</v>
      </c>
    </row>
    <row r="98" spans="1:44" outlineLevel="2">
      <c r="A98" s="72" t="e">
        <f>IF(D96&lt;&gt;"",$D$8:D96,A96)</f>
        <v>#VALUE!</v>
      </c>
      <c r="C98" s="552" t="str">
        <f>IF(D98&lt;&gt;"",COUNTA($D$8:D98),"")</f>
        <v/>
      </c>
      <c r="D98" s="552"/>
      <c r="E98" s="114"/>
      <c r="F98" s="103"/>
      <c r="G98" s="103"/>
      <c r="H98" s="103"/>
      <c r="I98" s="103"/>
      <c r="J98" s="103"/>
      <c r="K98" s="103"/>
      <c r="L98" s="107"/>
      <c r="M98" s="105"/>
      <c r="N98" s="106" t="str">
        <f>IF(L98&lt;&gt;"",VLOOKUP(L98,'DON GIA'!$S$1:$U$19,3,0),"")</f>
        <v/>
      </c>
      <c r="O98" s="106" t="str">
        <f>IF(L98&lt;&gt;"",VLOOKUP(L98,'DON GIA'!$S$1:$V$19,4,0),"")</f>
        <v/>
      </c>
      <c r="P98" s="106" t="str">
        <f t="shared" si="15"/>
        <v/>
      </c>
      <c r="Q98" s="106" t="str">
        <f t="shared" si="16"/>
        <v/>
      </c>
      <c r="R98" s="71" t="s">
        <v>35</v>
      </c>
      <c r="S98" s="103"/>
      <c r="T98" s="103"/>
      <c r="U98" s="554" t="str">
        <f>IF(R98&lt;&gt;"",VLOOKUP(R98,'DON GIA'!$H$1:$K$103,4,0),"")</f>
        <v/>
      </c>
      <c r="V98" s="554" t="str">
        <f t="shared" si="20"/>
        <v/>
      </c>
      <c r="W98" s="107"/>
      <c r="X98" s="103"/>
      <c r="Y98" s="108"/>
      <c r="Z98" s="109"/>
      <c r="AA98" s="554" t="str">
        <f>IF(W98&lt;&gt;"",VLOOKUP(W98,'DON GIA'!$A$1:$D$346,4,0),"")</f>
        <v/>
      </c>
      <c r="AB98" s="554" t="str">
        <f>IF(W98&lt;&gt;"",IF(ISNUMBER(AA98),Y98*AA98,""),"")</f>
        <v/>
      </c>
      <c r="AC98" s="71"/>
      <c r="AD98" s="71"/>
      <c r="AE98" s="71"/>
      <c r="AF98" s="71"/>
      <c r="AG98" s="71"/>
      <c r="AH98" s="103"/>
      <c r="AI98" s="71"/>
      <c r="AJ98" s="103"/>
      <c r="AK98" s="103"/>
      <c r="AL98" s="554" t="str">
        <f>IF(AI98&lt;&gt;"",VLOOKUP(AI98,'DON GIA'!$M$1:$P$9,4,0),"")</f>
        <v/>
      </c>
      <c r="AM98" s="554" t="str">
        <f t="shared" si="17"/>
        <v/>
      </c>
      <c r="AN98" s="103"/>
      <c r="AO98" s="103"/>
      <c r="AP98" s="553" t="str">
        <f t="shared" si="14"/>
        <v/>
      </c>
      <c r="AQ98" s="107"/>
    </row>
    <row r="99" spans="1:44" s="113" customFormat="1" outlineLevel="1">
      <c r="A99" s="84" t="s">
        <v>853</v>
      </c>
      <c r="B99" s="576">
        <v>43</v>
      </c>
      <c r="C99" s="552">
        <f>IF(D99&lt;&gt;"",COUNTA($D$8:D99),"")</f>
        <v>8</v>
      </c>
      <c r="D99" s="552">
        <v>400</v>
      </c>
      <c r="E99" s="114" t="s">
        <v>43</v>
      </c>
      <c r="F99" s="164"/>
      <c r="G99" s="164"/>
      <c r="H99" s="164"/>
      <c r="I99" s="164"/>
      <c r="J99" s="164"/>
      <c r="K99" s="164"/>
      <c r="L99" s="129"/>
      <c r="M99" s="172">
        <f>SUBTOTAL(9,M100:M107)</f>
        <v>0</v>
      </c>
      <c r="N99" s="199"/>
      <c r="O99" s="199"/>
      <c r="P99" s="199">
        <f>SUBTOTAL(9,P100:P107)</f>
        <v>0</v>
      </c>
      <c r="Q99" s="199">
        <f>SUBTOTAL(9,Q100:Q107)</f>
        <v>0</v>
      </c>
      <c r="R99" s="114"/>
      <c r="S99" s="164"/>
      <c r="T99" s="164">
        <f>SUBTOTAL(9,T100:T107)</f>
        <v>0</v>
      </c>
      <c r="U99" s="553"/>
      <c r="V99" s="553">
        <f>SUBTOTAL(9,V100:V107)</f>
        <v>0</v>
      </c>
      <c r="W99" s="173"/>
      <c r="X99" s="164"/>
      <c r="Y99" s="174">
        <f>SUBTOTAL(9,Y100:Y107)</f>
        <v>12.58</v>
      </c>
      <c r="Z99" s="175">
        <f>SUBTOTAL(9,Z100:Z107)</f>
        <v>51.199999999999989</v>
      </c>
      <c r="AA99" s="553"/>
      <c r="AB99" s="553">
        <f>SUBTOTAL(9,AB100:AB107)</f>
        <v>9753041.9499999993</v>
      </c>
      <c r="AC99" s="117"/>
      <c r="AD99" s="117"/>
      <c r="AE99" s="117"/>
      <c r="AF99" s="117"/>
      <c r="AG99" s="117"/>
      <c r="AH99" s="115"/>
      <c r="AI99" s="117"/>
      <c r="AJ99" s="164"/>
      <c r="AK99" s="164">
        <f>SUBTOTAL(9,AK100:AK107)</f>
        <v>0</v>
      </c>
      <c r="AL99" s="553"/>
      <c r="AM99" s="553">
        <f>SUBTOTAL(9,AM100:AM107)</f>
        <v>0</v>
      </c>
      <c r="AN99" s="164"/>
      <c r="AO99" s="164">
        <f>SUBTOTAL(9,AO100:AO107)</f>
        <v>0</v>
      </c>
      <c r="AP99" s="553">
        <f t="shared" si="14"/>
        <v>9753041.9499999993</v>
      </c>
      <c r="AQ99" s="129"/>
      <c r="AR99" s="176"/>
    </row>
    <row r="100" spans="1:44" s="113" customFormat="1" ht="75" outlineLevel="2">
      <c r="A100" s="72" t="e">
        <f>IF(D99&lt;&gt;"",$D$8:D99,A98)</f>
        <v>#VALUE!</v>
      </c>
      <c r="B100" s="575"/>
      <c r="C100" s="552" t="str">
        <f>IF(D100&lt;&gt;"",COUNTA($D$8:D100),"")</f>
        <v/>
      </c>
      <c r="D100" s="552"/>
      <c r="E100" s="71" t="s">
        <v>45</v>
      </c>
      <c r="F100" s="115">
        <v>4</v>
      </c>
      <c r="G100" s="115"/>
      <c r="H100" s="115"/>
      <c r="I100" s="115"/>
      <c r="J100" s="115"/>
      <c r="K100" s="115"/>
      <c r="L100" s="107"/>
      <c r="M100" s="116"/>
      <c r="N100" s="106" t="str">
        <f>IF(L100&lt;&gt;"",VLOOKUP(L100,'DON GIA'!$S$1:$U$19,3,0),"")</f>
        <v/>
      </c>
      <c r="O100" s="106" t="str">
        <f>IF(L100&lt;&gt;"",VLOOKUP(L100,'DON GIA'!$S$1:$V$19,4,0),"")</f>
        <v/>
      </c>
      <c r="P100" s="106" t="str">
        <f t="shared" si="15"/>
        <v/>
      </c>
      <c r="Q100" s="106" t="str">
        <f t="shared" si="16"/>
        <v/>
      </c>
      <c r="R100" s="117" t="s">
        <v>35</v>
      </c>
      <c r="S100" s="115"/>
      <c r="T100" s="115"/>
      <c r="U100" s="554" t="str">
        <f>IF(R100&lt;&gt;"",VLOOKUP(R100,'DON GIA'!$H$1:$K$103,4,0),"")</f>
        <v/>
      </c>
      <c r="V100" s="554" t="str">
        <f t="shared" ref="V100:V107" si="21">IF(R100&lt;&gt;"",IF(ISNUMBER(U100),T100*U100,""),"")</f>
        <v/>
      </c>
      <c r="W100" s="107" t="s">
        <v>1042</v>
      </c>
      <c r="X100" s="115" t="s">
        <v>27</v>
      </c>
      <c r="Y100" s="118">
        <v>2.89</v>
      </c>
      <c r="Z100" s="119">
        <v>10.5</v>
      </c>
      <c r="AA100" s="554">
        <f>IF(W100&lt;&gt;"",VLOOKUP(W100,'DON GIA'!$A$1:$D$346,4,0),"")</f>
        <v>1043835</v>
      </c>
      <c r="AB100" s="554">
        <f t="shared" ref="AB100:AB107" si="22">IF(W100&lt;&gt;"",IF(ISNUMBER(AA100),Y100*AA100,""),"")</f>
        <v>3016683.15</v>
      </c>
      <c r="AC100" s="117"/>
      <c r="AD100" s="117" t="s">
        <v>29</v>
      </c>
      <c r="AE100" s="117" t="s">
        <v>107</v>
      </c>
      <c r="AF100" s="117" t="s">
        <v>41</v>
      </c>
      <c r="AG100" s="117" t="s">
        <v>108</v>
      </c>
      <c r="AH100" s="115"/>
      <c r="AI100" s="117"/>
      <c r="AJ100" s="115"/>
      <c r="AK100" s="115"/>
      <c r="AL100" s="554" t="str">
        <f>IF(AI100&lt;&gt;"",VLOOKUP(AI100,'DON GIA'!$M$1:$P$9,4,0),"")</f>
        <v/>
      </c>
      <c r="AM100" s="554" t="str">
        <f t="shared" si="17"/>
        <v/>
      </c>
      <c r="AN100" s="115"/>
      <c r="AO100" s="115"/>
      <c r="AP100" s="553" t="str">
        <f t="shared" si="14"/>
        <v/>
      </c>
      <c r="AQ100" s="107" t="s">
        <v>428</v>
      </c>
      <c r="AR100" s="77" t="s">
        <v>1912</v>
      </c>
    </row>
    <row r="101" spans="1:44" ht="93.75" outlineLevel="2">
      <c r="A101" s="72" t="e">
        <f>IF(D100&lt;&gt;"",$D$8:D100,A100)</f>
        <v>#VALUE!</v>
      </c>
      <c r="C101" s="552" t="str">
        <f>IF(D101&lt;&gt;"",COUNTA($D$8:D101),"")</f>
        <v/>
      </c>
      <c r="D101" s="552"/>
      <c r="E101" s="71" t="s">
        <v>39</v>
      </c>
      <c r="F101" s="103"/>
      <c r="G101" s="103"/>
      <c r="H101" s="103"/>
      <c r="I101" s="103"/>
      <c r="J101" s="103"/>
      <c r="K101" s="103"/>
      <c r="L101" s="107"/>
      <c r="M101" s="105"/>
      <c r="N101" s="106" t="str">
        <f>IF(L101&lt;&gt;"",VLOOKUP(L101,'DON GIA'!$S$1:$U$19,3,0),"")</f>
        <v/>
      </c>
      <c r="O101" s="106" t="str">
        <f>IF(L101&lt;&gt;"",VLOOKUP(L101,'DON GIA'!$S$1:$V$19,4,0),"")</f>
        <v/>
      </c>
      <c r="P101" s="106" t="str">
        <f t="shared" si="15"/>
        <v/>
      </c>
      <c r="Q101" s="106" t="str">
        <f t="shared" si="16"/>
        <v/>
      </c>
      <c r="R101" s="71" t="s">
        <v>35</v>
      </c>
      <c r="S101" s="103"/>
      <c r="T101" s="103"/>
      <c r="U101" s="554" t="str">
        <f>IF(R101&lt;&gt;"",VLOOKUP(R101,'DON GIA'!$H$1:$K$103,4,0),"")</f>
        <v/>
      </c>
      <c r="V101" s="554" t="str">
        <f t="shared" si="21"/>
        <v/>
      </c>
      <c r="W101" s="107" t="s">
        <v>1043</v>
      </c>
      <c r="X101" s="103" t="s">
        <v>27</v>
      </c>
      <c r="Y101" s="108">
        <v>2.89</v>
      </c>
      <c r="Z101" s="109">
        <v>10.5</v>
      </c>
      <c r="AA101" s="554">
        <f>IF(W101&lt;&gt;"",VLOOKUP(W101,'DON GIA'!$A$1:$D$346,4,0),"")</f>
        <v>319680</v>
      </c>
      <c r="AB101" s="554">
        <f t="shared" si="22"/>
        <v>923875.20000000007</v>
      </c>
      <c r="AC101" s="71"/>
      <c r="AD101" s="71"/>
      <c r="AE101" s="71"/>
      <c r="AF101" s="71"/>
      <c r="AG101" s="71"/>
      <c r="AH101" s="103"/>
      <c r="AI101" s="71"/>
      <c r="AJ101" s="103"/>
      <c r="AK101" s="103"/>
      <c r="AL101" s="554" t="str">
        <f>IF(AI101&lt;&gt;"",VLOOKUP(AI101,'DON GIA'!$M$1:$P$9,4,0),"")</f>
        <v/>
      </c>
      <c r="AM101" s="554" t="str">
        <f t="shared" si="17"/>
        <v/>
      </c>
      <c r="AN101" s="103"/>
      <c r="AO101" s="103"/>
      <c r="AP101" s="553" t="str">
        <f t="shared" si="14"/>
        <v/>
      </c>
      <c r="AQ101" s="107" t="s">
        <v>1980</v>
      </c>
      <c r="AR101" s="577" t="s">
        <v>1958</v>
      </c>
    </row>
    <row r="102" spans="1:44" ht="112.5" outlineLevel="2">
      <c r="A102" s="72" t="e">
        <f>IF(D101&lt;&gt;"",$D$8:D101,A101)</f>
        <v>#VALUE!</v>
      </c>
      <c r="C102" s="552" t="str">
        <f>IF(D102&lt;&gt;"",COUNTA($D$8:D102),"")</f>
        <v/>
      </c>
      <c r="D102" s="552"/>
      <c r="E102" s="71"/>
      <c r="F102" s="103"/>
      <c r="G102" s="103"/>
      <c r="H102" s="103"/>
      <c r="I102" s="103"/>
      <c r="J102" s="103"/>
      <c r="K102" s="103"/>
      <c r="L102" s="107"/>
      <c r="M102" s="105"/>
      <c r="N102" s="106" t="str">
        <f>IF(L102&lt;&gt;"",VLOOKUP(L102,'DON GIA'!$S$1:$U$19,3,0),"")</f>
        <v/>
      </c>
      <c r="O102" s="106" t="str">
        <f>IF(L102&lt;&gt;"",VLOOKUP(L102,'DON GIA'!$S$1:$V$19,4,0),"")</f>
        <v/>
      </c>
      <c r="P102" s="106" t="str">
        <f t="shared" si="15"/>
        <v/>
      </c>
      <c r="Q102" s="106" t="str">
        <f t="shared" si="16"/>
        <v/>
      </c>
      <c r="R102" s="71" t="s">
        <v>35</v>
      </c>
      <c r="S102" s="103"/>
      <c r="T102" s="103"/>
      <c r="U102" s="554" t="str">
        <f>IF(R102&lt;&gt;"",VLOOKUP(R102,'DON GIA'!$H$1:$K$103,4,0),"")</f>
        <v/>
      </c>
      <c r="V102" s="554" t="str">
        <f t="shared" si="21"/>
        <v/>
      </c>
      <c r="W102" s="107" t="s">
        <v>1044</v>
      </c>
      <c r="X102" s="103" t="s">
        <v>27</v>
      </c>
      <c r="Y102" s="108">
        <v>6.8</v>
      </c>
      <c r="Z102" s="109"/>
      <c r="AA102" s="554">
        <f>IF(W102&lt;&gt;"",VLOOKUP(W102,'DON GIA'!$A$1:$D$346,4,0),"")</f>
        <v>854777</v>
      </c>
      <c r="AB102" s="554">
        <f t="shared" si="22"/>
        <v>5812483.5999999996</v>
      </c>
      <c r="AC102" s="71"/>
      <c r="AD102" s="71" t="s">
        <v>29</v>
      </c>
      <c r="AE102" s="71" t="s">
        <v>107</v>
      </c>
      <c r="AF102" s="71" t="s">
        <v>41</v>
      </c>
      <c r="AG102" s="71" t="s">
        <v>109</v>
      </c>
      <c r="AH102" s="103"/>
      <c r="AI102" s="71"/>
      <c r="AJ102" s="103"/>
      <c r="AK102" s="103"/>
      <c r="AL102" s="554" t="str">
        <f>IF(AI102&lt;&gt;"",VLOOKUP(AI102,'DON GIA'!$M$1:$P$9,4,0),"")</f>
        <v/>
      </c>
      <c r="AM102" s="554" t="str">
        <f t="shared" si="17"/>
        <v/>
      </c>
      <c r="AN102" s="103"/>
      <c r="AO102" s="103"/>
      <c r="AP102" s="553" t="str">
        <f t="shared" si="14"/>
        <v/>
      </c>
      <c r="AQ102" s="107"/>
      <c r="AR102" s="577" t="s">
        <v>1959</v>
      </c>
    </row>
    <row r="103" spans="1:44" ht="93.75" outlineLevel="2">
      <c r="A103" s="72" t="e">
        <f>IF(D102&lt;&gt;"",$D$8:D102,A102)</f>
        <v>#VALUE!</v>
      </c>
      <c r="C103" s="552" t="str">
        <f>IF(D103&lt;&gt;"",COUNTA($D$8:D103),"")</f>
        <v/>
      </c>
      <c r="D103" s="552"/>
      <c r="E103" s="71"/>
      <c r="F103" s="103"/>
      <c r="G103" s="103"/>
      <c r="H103" s="103"/>
      <c r="I103" s="103"/>
      <c r="J103" s="103"/>
      <c r="K103" s="103"/>
      <c r="L103" s="107"/>
      <c r="M103" s="105"/>
      <c r="N103" s="106" t="str">
        <f>IF(L103&lt;&gt;"",VLOOKUP(L103,'DON GIA'!$S$1:$U$19,3,0),"")</f>
        <v/>
      </c>
      <c r="O103" s="106" t="str">
        <f>IF(L103&lt;&gt;"",VLOOKUP(L103,'DON GIA'!$S$1:$V$19,4,0),"")</f>
        <v/>
      </c>
      <c r="P103" s="106" t="str">
        <f t="shared" si="15"/>
        <v/>
      </c>
      <c r="Q103" s="106" t="str">
        <f t="shared" si="16"/>
        <v/>
      </c>
      <c r="R103" s="71" t="s">
        <v>35</v>
      </c>
      <c r="S103" s="103"/>
      <c r="T103" s="103"/>
      <c r="U103" s="554" t="str">
        <f>IF(R103&lt;&gt;"",VLOOKUP(R103,'DON GIA'!$H$1:$K$103,4,0),"")</f>
        <v/>
      </c>
      <c r="V103" s="554" t="str">
        <f t="shared" si="21"/>
        <v/>
      </c>
      <c r="W103" s="107" t="s">
        <v>1045</v>
      </c>
      <c r="X103" s="103" t="s">
        <v>27</v>
      </c>
      <c r="Y103" s="108"/>
      <c r="Z103" s="109">
        <v>11.8</v>
      </c>
      <c r="AA103" s="554">
        <f>IF(W103&lt;&gt;"",VLOOKUP(W103,'DON GIA'!$A$1:$D$346,4,0),"")</f>
        <v>1145595</v>
      </c>
      <c r="AB103" s="554">
        <f t="shared" si="22"/>
        <v>0</v>
      </c>
      <c r="AC103" s="71"/>
      <c r="AD103" s="71" t="s">
        <v>29</v>
      </c>
      <c r="AE103" s="71" t="s">
        <v>107</v>
      </c>
      <c r="AF103" s="71" t="s">
        <v>41</v>
      </c>
      <c r="AG103" s="71" t="s">
        <v>110</v>
      </c>
      <c r="AH103" s="103"/>
      <c r="AI103" s="71"/>
      <c r="AJ103" s="103"/>
      <c r="AK103" s="103"/>
      <c r="AL103" s="554" t="str">
        <f>IF(AI103&lt;&gt;"",VLOOKUP(AI103,'DON GIA'!$M$1:$P$9,4,0),"")</f>
        <v/>
      </c>
      <c r="AM103" s="554" t="str">
        <f t="shared" si="17"/>
        <v/>
      </c>
      <c r="AN103" s="103"/>
      <c r="AO103" s="103"/>
      <c r="AP103" s="553" t="str">
        <f t="shared" si="14"/>
        <v/>
      </c>
      <c r="AQ103" s="107"/>
      <c r="AR103" s="577" t="s">
        <v>1960</v>
      </c>
    </row>
    <row r="104" spans="1:44" outlineLevel="2">
      <c r="A104" s="72" t="e">
        <f>IF(D103&lt;&gt;"",$D$8:D103,A103)</f>
        <v>#VALUE!</v>
      </c>
      <c r="C104" s="552" t="str">
        <f>IF(D104&lt;&gt;"",COUNTA($D$8:D104),"")</f>
        <v/>
      </c>
      <c r="D104" s="552"/>
      <c r="E104" s="71"/>
      <c r="F104" s="103"/>
      <c r="G104" s="103"/>
      <c r="H104" s="103"/>
      <c r="I104" s="103"/>
      <c r="J104" s="103"/>
      <c r="K104" s="103"/>
      <c r="L104" s="107"/>
      <c r="M104" s="105"/>
      <c r="N104" s="106" t="str">
        <f>IF(L104&lt;&gt;"",VLOOKUP(L104,'DON GIA'!$S$1:$U$19,3,0),"")</f>
        <v/>
      </c>
      <c r="O104" s="106" t="str">
        <f>IF(L104&lt;&gt;"",VLOOKUP(L104,'DON GIA'!$S$1:$V$19,4,0),"")</f>
        <v/>
      </c>
      <c r="P104" s="106" t="str">
        <f t="shared" si="15"/>
        <v/>
      </c>
      <c r="Q104" s="106" t="str">
        <f t="shared" si="16"/>
        <v/>
      </c>
      <c r="R104" s="71" t="s">
        <v>35</v>
      </c>
      <c r="S104" s="103"/>
      <c r="T104" s="103"/>
      <c r="U104" s="554" t="str">
        <f>IF(R104&lt;&gt;"",VLOOKUP(R104,'DON GIA'!$H$1:$K$103,4,0),"")</f>
        <v/>
      </c>
      <c r="V104" s="554" t="str">
        <f t="shared" si="21"/>
        <v/>
      </c>
      <c r="W104" s="107" t="s">
        <v>1043</v>
      </c>
      <c r="X104" s="103" t="s">
        <v>27</v>
      </c>
      <c r="Y104" s="108"/>
      <c r="Z104" s="109">
        <v>11.8</v>
      </c>
      <c r="AA104" s="554">
        <f>IF(W104&lt;&gt;"",VLOOKUP(W104,'DON GIA'!$A$1:$D$346,4,0),"")</f>
        <v>319680</v>
      </c>
      <c r="AB104" s="554">
        <f t="shared" si="22"/>
        <v>0</v>
      </c>
      <c r="AC104" s="71"/>
      <c r="AD104" s="71"/>
      <c r="AE104" s="71"/>
      <c r="AF104" s="71"/>
      <c r="AG104" s="71"/>
      <c r="AH104" s="103"/>
      <c r="AI104" s="71"/>
      <c r="AJ104" s="103"/>
      <c r="AK104" s="103"/>
      <c r="AL104" s="554" t="str">
        <f>IF(AI104&lt;&gt;"",VLOOKUP(AI104,'DON GIA'!$M$1:$P$9,4,0),"")</f>
        <v/>
      </c>
      <c r="AM104" s="554" t="str">
        <f t="shared" si="17"/>
        <v/>
      </c>
      <c r="AN104" s="103"/>
      <c r="AO104" s="103"/>
      <c r="AP104" s="553" t="str">
        <f t="shared" si="14"/>
        <v/>
      </c>
      <c r="AQ104" s="107"/>
    </row>
    <row r="105" spans="1:44" ht="37.5" outlineLevel="2">
      <c r="A105" s="72" t="e">
        <f>IF(D104&lt;&gt;"",$D$8:D104,A104)</f>
        <v>#VALUE!</v>
      </c>
      <c r="C105" s="552" t="str">
        <f>IF(D105&lt;&gt;"",COUNTA($D$8:D105),"")</f>
        <v/>
      </c>
      <c r="D105" s="552"/>
      <c r="E105" s="71"/>
      <c r="F105" s="103"/>
      <c r="G105" s="103"/>
      <c r="H105" s="103"/>
      <c r="I105" s="103"/>
      <c r="J105" s="103"/>
      <c r="K105" s="103"/>
      <c r="L105" s="107"/>
      <c r="M105" s="105"/>
      <c r="N105" s="106" t="str">
        <f>IF(L105&lt;&gt;"",VLOOKUP(L105,'DON GIA'!$S$1:$U$19,3,0),"")</f>
        <v/>
      </c>
      <c r="O105" s="106" t="str">
        <f>IF(L105&lt;&gt;"",VLOOKUP(L105,'DON GIA'!$S$1:$V$19,4,0),"")</f>
        <v/>
      </c>
      <c r="P105" s="106" t="str">
        <f t="shared" si="15"/>
        <v/>
      </c>
      <c r="Q105" s="106" t="str">
        <f t="shared" si="16"/>
        <v/>
      </c>
      <c r="R105" s="71" t="s">
        <v>35</v>
      </c>
      <c r="S105" s="103"/>
      <c r="T105" s="103"/>
      <c r="U105" s="554" t="str">
        <f>IF(R105&lt;&gt;"",VLOOKUP(R105,'DON GIA'!$H$1:$K$103,4,0),"")</f>
        <v/>
      </c>
      <c r="V105" s="554" t="str">
        <f t="shared" si="21"/>
        <v/>
      </c>
      <c r="W105" s="107" t="s">
        <v>1042</v>
      </c>
      <c r="X105" s="103" t="s">
        <v>27</v>
      </c>
      <c r="Y105" s="108"/>
      <c r="Z105" s="109">
        <v>3.3</v>
      </c>
      <c r="AA105" s="554">
        <f>IF(W105&lt;&gt;"",VLOOKUP(W105,'DON GIA'!$A$1:$D$346,4,0),"")</f>
        <v>1043835</v>
      </c>
      <c r="AB105" s="554">
        <f t="shared" si="22"/>
        <v>0</v>
      </c>
      <c r="AC105" s="71"/>
      <c r="AD105" s="71" t="s">
        <v>29</v>
      </c>
      <c r="AE105" s="71" t="s">
        <v>107</v>
      </c>
      <c r="AF105" s="71" t="s">
        <v>41</v>
      </c>
      <c r="AG105" s="71" t="s">
        <v>111</v>
      </c>
      <c r="AH105" s="103"/>
      <c r="AI105" s="71"/>
      <c r="AJ105" s="103"/>
      <c r="AK105" s="103"/>
      <c r="AL105" s="554" t="str">
        <f>IF(AI105&lt;&gt;"",VLOOKUP(AI105,'DON GIA'!$M$1:$P$9,4,0),"")</f>
        <v/>
      </c>
      <c r="AM105" s="554" t="str">
        <f t="shared" si="17"/>
        <v/>
      </c>
      <c r="AN105" s="103"/>
      <c r="AO105" s="103"/>
      <c r="AP105" s="553" t="str">
        <f t="shared" si="14"/>
        <v/>
      </c>
      <c r="AQ105" s="107"/>
    </row>
    <row r="106" spans="1:44" outlineLevel="2">
      <c r="A106" s="72" t="e">
        <f>IF(D105&lt;&gt;"",$D$8:D105,A105)</f>
        <v>#VALUE!</v>
      </c>
      <c r="C106" s="552" t="str">
        <f>IF(D106&lt;&gt;"",COUNTA($D$8:D106),"")</f>
        <v/>
      </c>
      <c r="D106" s="552"/>
      <c r="E106" s="71"/>
      <c r="F106" s="103"/>
      <c r="G106" s="103"/>
      <c r="H106" s="103"/>
      <c r="I106" s="103"/>
      <c r="J106" s="103"/>
      <c r="K106" s="103"/>
      <c r="L106" s="107"/>
      <c r="M106" s="105"/>
      <c r="N106" s="106" t="str">
        <f>IF(L106&lt;&gt;"",VLOOKUP(L106,'DON GIA'!$S$1:$U$19,3,0),"")</f>
        <v/>
      </c>
      <c r="O106" s="106" t="str">
        <f>IF(L106&lt;&gt;"",VLOOKUP(L106,'DON GIA'!$S$1:$V$19,4,0),"")</f>
        <v/>
      </c>
      <c r="P106" s="106" t="str">
        <f t="shared" si="15"/>
        <v/>
      </c>
      <c r="Q106" s="106" t="str">
        <f t="shared" si="16"/>
        <v/>
      </c>
      <c r="R106" s="71" t="s">
        <v>35</v>
      </c>
      <c r="S106" s="103"/>
      <c r="T106" s="103"/>
      <c r="U106" s="554" t="str">
        <f>IF(R106&lt;&gt;"",VLOOKUP(R106,'DON GIA'!$H$1:$K$103,4,0),"")</f>
        <v/>
      </c>
      <c r="V106" s="554" t="str">
        <f t="shared" si="21"/>
        <v/>
      </c>
      <c r="W106" s="107" t="s">
        <v>1043</v>
      </c>
      <c r="X106" s="103" t="s">
        <v>27</v>
      </c>
      <c r="Y106" s="108"/>
      <c r="Z106" s="109">
        <v>3.3</v>
      </c>
      <c r="AA106" s="554">
        <f>IF(W106&lt;&gt;"",VLOOKUP(W106,'DON GIA'!$A$1:$D$346,4,0),"")</f>
        <v>319680</v>
      </c>
      <c r="AB106" s="554">
        <f t="shared" si="22"/>
        <v>0</v>
      </c>
      <c r="AC106" s="71"/>
      <c r="AD106" s="71"/>
      <c r="AE106" s="71"/>
      <c r="AF106" s="71"/>
      <c r="AG106" s="71"/>
      <c r="AH106" s="103"/>
      <c r="AI106" s="71"/>
      <c r="AJ106" s="103"/>
      <c r="AK106" s="103"/>
      <c r="AL106" s="554" t="str">
        <f>IF(AI106&lt;&gt;"",VLOOKUP(AI106,'DON GIA'!$M$1:$P$9,4,0),"")</f>
        <v/>
      </c>
      <c r="AM106" s="554" t="str">
        <f t="shared" si="17"/>
        <v/>
      </c>
      <c r="AN106" s="103"/>
      <c r="AO106" s="103"/>
      <c r="AP106" s="553" t="str">
        <f t="shared" si="14"/>
        <v/>
      </c>
      <c r="AQ106" s="107"/>
    </row>
    <row r="107" spans="1:44" outlineLevel="2">
      <c r="A107" s="72" t="e">
        <f>IF(D106&lt;&gt;"",$D$8:D106,A106)</f>
        <v>#VALUE!</v>
      </c>
      <c r="C107" s="552" t="str">
        <f>IF(D107&lt;&gt;"",COUNTA($D$8:D107),"")</f>
        <v/>
      </c>
      <c r="D107" s="552"/>
      <c r="E107" s="61"/>
      <c r="F107" s="103"/>
      <c r="G107" s="103"/>
      <c r="H107" s="103"/>
      <c r="I107" s="103"/>
      <c r="J107" s="103"/>
      <c r="K107" s="103"/>
      <c r="L107" s="107"/>
      <c r="M107" s="105"/>
      <c r="N107" s="106" t="str">
        <f>IF(L107&lt;&gt;"",VLOOKUP(L107,'DON GIA'!$S$1:$U$19,3,0),"")</f>
        <v/>
      </c>
      <c r="O107" s="106" t="str">
        <f>IF(L107&lt;&gt;"",VLOOKUP(L107,'DON GIA'!$S$1:$V$19,4,0),"")</f>
        <v/>
      </c>
      <c r="P107" s="106" t="str">
        <f t="shared" si="15"/>
        <v/>
      </c>
      <c r="Q107" s="106" t="str">
        <f t="shared" si="16"/>
        <v/>
      </c>
      <c r="R107" s="71" t="s">
        <v>35</v>
      </c>
      <c r="S107" s="103"/>
      <c r="T107" s="103"/>
      <c r="U107" s="554" t="str">
        <f>IF(R107&lt;&gt;"",VLOOKUP(R107,'DON GIA'!$H$1:$K$103,4,0),"")</f>
        <v/>
      </c>
      <c r="V107" s="554" t="str">
        <f t="shared" si="21"/>
        <v/>
      </c>
      <c r="W107" s="107"/>
      <c r="X107" s="103"/>
      <c r="Y107" s="108"/>
      <c r="Z107" s="109"/>
      <c r="AA107" s="554" t="str">
        <f>IF(W107&lt;&gt;"",VLOOKUP(W107,'DON GIA'!$A$1:$D$346,4,0),"")</f>
        <v/>
      </c>
      <c r="AB107" s="554" t="str">
        <f t="shared" si="22"/>
        <v/>
      </c>
      <c r="AC107" s="71"/>
      <c r="AD107" s="71"/>
      <c r="AE107" s="71"/>
      <c r="AF107" s="71"/>
      <c r="AG107" s="71"/>
      <c r="AH107" s="103"/>
      <c r="AI107" s="71"/>
      <c r="AJ107" s="103"/>
      <c r="AK107" s="103"/>
      <c r="AL107" s="554" t="str">
        <f>IF(AI107&lt;&gt;"",VLOOKUP(AI107,'DON GIA'!$M$1:$P$9,4,0),"")</f>
        <v/>
      </c>
      <c r="AM107" s="554" t="str">
        <f t="shared" si="17"/>
        <v/>
      </c>
      <c r="AN107" s="103"/>
      <c r="AO107" s="103"/>
      <c r="AP107" s="553" t="str">
        <f t="shared" si="14"/>
        <v/>
      </c>
      <c r="AQ107" s="107"/>
    </row>
    <row r="108" spans="1:44" outlineLevel="1">
      <c r="A108" s="84" t="s">
        <v>852</v>
      </c>
      <c r="B108" s="576">
        <v>44</v>
      </c>
      <c r="C108" s="552">
        <f>IF(D108&lt;&gt;"",COUNTA($D$8:D108),"")</f>
        <v>9</v>
      </c>
      <c r="D108" s="552">
        <v>401</v>
      </c>
      <c r="E108" s="61" t="s">
        <v>112</v>
      </c>
      <c r="F108" s="162"/>
      <c r="G108" s="162"/>
      <c r="H108" s="162"/>
      <c r="I108" s="162"/>
      <c r="J108" s="162"/>
      <c r="K108" s="162"/>
      <c r="L108" s="129"/>
      <c r="M108" s="167">
        <f>SUBTOTAL(9,M109:M120)</f>
        <v>0</v>
      </c>
      <c r="N108" s="199"/>
      <c r="O108" s="199"/>
      <c r="P108" s="199">
        <f>SUBTOTAL(9,P109:P120)</f>
        <v>0</v>
      </c>
      <c r="Q108" s="199">
        <f>SUBTOTAL(9,Q109:Q120)</f>
        <v>0</v>
      </c>
      <c r="R108" s="61"/>
      <c r="S108" s="162"/>
      <c r="T108" s="162">
        <f>SUBTOTAL(9,T109:T120)</f>
        <v>0</v>
      </c>
      <c r="U108" s="553"/>
      <c r="V108" s="553">
        <f>SUBTOTAL(9,V109:V120)</f>
        <v>0</v>
      </c>
      <c r="W108" s="129"/>
      <c r="X108" s="162"/>
      <c r="Y108" s="169">
        <f>SUBTOTAL(9,Y109:Y120)</f>
        <v>560.94000000000005</v>
      </c>
      <c r="Z108" s="170">
        <f>SUBTOTAL(9,Z109:Z120)</f>
        <v>0</v>
      </c>
      <c r="AA108" s="553"/>
      <c r="AB108" s="553">
        <f>SUBTOTAL(9,AB109:AB120)</f>
        <v>980767334.51000011</v>
      </c>
      <c r="AC108" s="71"/>
      <c r="AD108" s="71"/>
      <c r="AE108" s="71"/>
      <c r="AF108" s="71"/>
      <c r="AG108" s="71"/>
      <c r="AH108" s="103"/>
      <c r="AI108" s="71"/>
      <c r="AJ108" s="162"/>
      <c r="AK108" s="162">
        <f>SUBTOTAL(9,AK109:AK120)</f>
        <v>0</v>
      </c>
      <c r="AL108" s="553"/>
      <c r="AM108" s="553">
        <f>SUBTOTAL(9,AM109:AM120)</f>
        <v>0</v>
      </c>
      <c r="AN108" s="162"/>
      <c r="AO108" s="162">
        <f>SUBTOTAL(9,AO109:AO120)</f>
        <v>0</v>
      </c>
      <c r="AP108" s="553">
        <f t="shared" si="14"/>
        <v>980767334.51000011</v>
      </c>
      <c r="AQ108" s="129"/>
      <c r="AR108" s="90"/>
    </row>
    <row r="109" spans="1:44" ht="75" outlineLevel="2">
      <c r="A109" s="72" t="e">
        <f>IF(D108&lt;&gt;"",$D$8:D108,A107)</f>
        <v>#VALUE!</v>
      </c>
      <c r="C109" s="552" t="str">
        <f>IF(D109&lt;&gt;"",COUNTA($D$8:D109),"")</f>
        <v/>
      </c>
      <c r="D109" s="552"/>
      <c r="E109" s="71" t="s">
        <v>113</v>
      </c>
      <c r="F109" s="103">
        <v>5</v>
      </c>
      <c r="G109" s="103"/>
      <c r="H109" s="103"/>
      <c r="I109" s="103"/>
      <c r="J109" s="103"/>
      <c r="K109" s="103"/>
      <c r="L109" s="107"/>
      <c r="M109" s="105"/>
      <c r="N109" s="106" t="str">
        <f>IF(L109&lt;&gt;"",VLOOKUP(L109,'DON GIA'!$S$1:$U$19,3,0),"")</f>
        <v/>
      </c>
      <c r="O109" s="106" t="str">
        <f>IF(L109&lt;&gt;"",VLOOKUP(L109,'DON GIA'!$S$1:$V$19,4,0),"")</f>
        <v/>
      </c>
      <c r="P109" s="106" t="str">
        <f t="shared" si="15"/>
        <v/>
      </c>
      <c r="Q109" s="106" t="str">
        <f t="shared" si="16"/>
        <v/>
      </c>
      <c r="R109" s="71" t="s">
        <v>35</v>
      </c>
      <c r="S109" s="103"/>
      <c r="T109" s="103"/>
      <c r="U109" s="554" t="str">
        <f>IF(R109&lt;&gt;"",VLOOKUP(R109,'DON GIA'!$H$1:$K$103,4,0),"")</f>
        <v/>
      </c>
      <c r="V109" s="554" t="str">
        <f t="shared" ref="V109:V120" si="23">IF(R109&lt;&gt;"",IF(ISNUMBER(U109),T109*U109,""),"")</f>
        <v/>
      </c>
      <c r="W109" s="107" t="s">
        <v>1046</v>
      </c>
      <c r="X109" s="103" t="s">
        <v>27</v>
      </c>
      <c r="Y109" s="108">
        <v>64.760000000000005</v>
      </c>
      <c r="Z109" s="109"/>
      <c r="AA109" s="554">
        <f>IF(W109&lt;&gt;"",VLOOKUP(W109,'DON GIA'!$A$1:$D$346,4,0),"")</f>
        <v>5559129</v>
      </c>
      <c r="AB109" s="554">
        <f t="shared" ref="AB109:AB120" si="24">IF(W109&lt;&gt;"",IF(ISNUMBER(AA109),Y109*AA109,""),"")</f>
        <v>360009194.04000002</v>
      </c>
      <c r="AC109" s="71" t="s">
        <v>34</v>
      </c>
      <c r="AD109" s="71" t="s">
        <v>29</v>
      </c>
      <c r="AE109" s="71" t="s">
        <v>34</v>
      </c>
      <c r="AF109" s="71" t="s">
        <v>31</v>
      </c>
      <c r="AG109" s="71" t="s">
        <v>34</v>
      </c>
      <c r="AH109" s="103" t="s">
        <v>33</v>
      </c>
      <c r="AI109" s="71"/>
      <c r="AJ109" s="103"/>
      <c r="AK109" s="103"/>
      <c r="AL109" s="554" t="str">
        <f>IF(AI109&lt;&gt;"",VLOOKUP(AI109,'DON GIA'!$M$1:$P$9,4,0),"")</f>
        <v/>
      </c>
      <c r="AM109" s="554" t="str">
        <f t="shared" si="17"/>
        <v/>
      </c>
      <c r="AN109" s="103"/>
      <c r="AO109" s="103"/>
      <c r="AP109" s="553" t="str">
        <f t="shared" si="14"/>
        <v/>
      </c>
      <c r="AQ109" s="107" t="s">
        <v>428</v>
      </c>
      <c r="AR109" s="77" t="s">
        <v>1912</v>
      </c>
    </row>
    <row r="110" spans="1:44" ht="93.75" outlineLevel="2">
      <c r="A110" s="72" t="e">
        <f>IF(D109&lt;&gt;"",$D$8:D109,A109)</f>
        <v>#VALUE!</v>
      </c>
      <c r="C110" s="552" t="str">
        <f>IF(D110&lt;&gt;"",COUNTA($D$8:D110),"")</f>
        <v/>
      </c>
      <c r="D110" s="552"/>
      <c r="E110" s="121" t="s">
        <v>39</v>
      </c>
      <c r="F110" s="103"/>
      <c r="G110" s="103"/>
      <c r="H110" s="103"/>
      <c r="I110" s="103"/>
      <c r="J110" s="103"/>
      <c r="K110" s="103"/>
      <c r="L110" s="107"/>
      <c r="M110" s="105"/>
      <c r="N110" s="106" t="str">
        <f>IF(L110&lt;&gt;"",VLOOKUP(L110,'DON GIA'!$S$1:$U$19,3,0),"")</f>
        <v/>
      </c>
      <c r="O110" s="106" t="str">
        <f>IF(L110&lt;&gt;"",VLOOKUP(L110,'DON GIA'!$S$1:$V$19,4,0),"")</f>
        <v/>
      </c>
      <c r="P110" s="106" t="str">
        <f t="shared" si="15"/>
        <v/>
      </c>
      <c r="Q110" s="106" t="str">
        <f t="shared" si="16"/>
        <v/>
      </c>
      <c r="R110" s="71" t="s">
        <v>35</v>
      </c>
      <c r="S110" s="103"/>
      <c r="T110" s="103"/>
      <c r="U110" s="554" t="str">
        <f>IF(R110&lt;&gt;"",VLOOKUP(R110,'DON GIA'!$H$1:$K$103,4,0),"")</f>
        <v/>
      </c>
      <c r="V110" s="554" t="str">
        <f t="shared" si="23"/>
        <v/>
      </c>
      <c r="W110" s="107" t="s">
        <v>1047</v>
      </c>
      <c r="X110" s="103" t="s">
        <v>27</v>
      </c>
      <c r="Y110" s="108">
        <v>40.340000000000003</v>
      </c>
      <c r="Z110" s="109"/>
      <c r="AA110" s="554">
        <f>IF(W110&lt;&gt;"",VLOOKUP(W110,'DON GIA'!$A$1:$D$346,4,0),"")</f>
        <v>5559129</v>
      </c>
      <c r="AB110" s="554">
        <f t="shared" si="24"/>
        <v>224255263.86000001</v>
      </c>
      <c r="AC110" s="71"/>
      <c r="AD110" s="71" t="s">
        <v>29</v>
      </c>
      <c r="AE110" s="71" t="s">
        <v>34</v>
      </c>
      <c r="AF110" s="71" t="s">
        <v>31</v>
      </c>
      <c r="AG110" s="71"/>
      <c r="AH110" s="103"/>
      <c r="AI110" s="71"/>
      <c r="AJ110" s="103"/>
      <c r="AK110" s="103"/>
      <c r="AL110" s="554" t="str">
        <f>IF(AI110&lt;&gt;"",VLOOKUP(AI110,'DON GIA'!$M$1:$P$9,4,0),"")</f>
        <v/>
      </c>
      <c r="AM110" s="554" t="str">
        <f t="shared" si="17"/>
        <v/>
      </c>
      <c r="AN110" s="103"/>
      <c r="AO110" s="103"/>
      <c r="AP110" s="553" t="str">
        <f t="shared" si="14"/>
        <v/>
      </c>
      <c r="AQ110" s="107" t="s">
        <v>1981</v>
      </c>
      <c r="AR110" s="577" t="s">
        <v>1958</v>
      </c>
    </row>
    <row r="111" spans="1:44" ht="112.5" outlineLevel="2">
      <c r="A111" s="72" t="e">
        <f>IF(D110&lt;&gt;"",$D$8:D110,A110)</f>
        <v>#VALUE!</v>
      </c>
      <c r="C111" s="552" t="str">
        <f>IF(D111&lt;&gt;"",COUNTA($D$8:D111),"")</f>
        <v/>
      </c>
      <c r="D111" s="552"/>
      <c r="E111" s="71"/>
      <c r="F111" s="103"/>
      <c r="G111" s="103"/>
      <c r="H111" s="103"/>
      <c r="I111" s="103"/>
      <c r="J111" s="103"/>
      <c r="K111" s="103"/>
      <c r="L111" s="107"/>
      <c r="M111" s="105"/>
      <c r="N111" s="106" t="str">
        <f>IF(L111&lt;&gt;"",VLOOKUP(L111,'DON GIA'!$S$1:$U$19,3,0),"")</f>
        <v/>
      </c>
      <c r="O111" s="106" t="str">
        <f>IF(L111&lt;&gt;"",VLOOKUP(L111,'DON GIA'!$S$1:$V$19,4,0),"")</f>
        <v/>
      </c>
      <c r="P111" s="106" t="str">
        <f t="shared" si="15"/>
        <v/>
      </c>
      <c r="Q111" s="106" t="str">
        <f t="shared" si="16"/>
        <v/>
      </c>
      <c r="R111" s="71" t="s">
        <v>35</v>
      </c>
      <c r="S111" s="103"/>
      <c r="T111" s="103"/>
      <c r="U111" s="554" t="str">
        <f>IF(R111&lt;&gt;"",VLOOKUP(R111,'DON GIA'!$H$1:$K$103,4,0),"")</f>
        <v/>
      </c>
      <c r="V111" s="554" t="str">
        <f t="shared" si="23"/>
        <v/>
      </c>
      <c r="W111" s="107" t="s">
        <v>1023</v>
      </c>
      <c r="X111" s="103" t="s">
        <v>38</v>
      </c>
      <c r="Y111" s="108">
        <v>0.25</v>
      </c>
      <c r="Z111" s="109"/>
      <c r="AA111" s="554">
        <f>IF(W111&lt;&gt;"",VLOOKUP(W111,'DON GIA'!$A$1:$D$346,4,0),"")</f>
        <v>2523428</v>
      </c>
      <c r="AB111" s="554">
        <f t="shared" si="24"/>
        <v>630857</v>
      </c>
      <c r="AC111" s="71"/>
      <c r="AD111" s="71"/>
      <c r="AE111" s="71"/>
      <c r="AF111" s="71"/>
      <c r="AG111" s="71"/>
      <c r="AH111" s="103"/>
      <c r="AI111" s="71"/>
      <c r="AJ111" s="103"/>
      <c r="AK111" s="103"/>
      <c r="AL111" s="554" t="str">
        <f>IF(AI111&lt;&gt;"",VLOOKUP(AI111,'DON GIA'!$M$1:$P$9,4,0),"")</f>
        <v/>
      </c>
      <c r="AM111" s="554" t="str">
        <f t="shared" si="17"/>
        <v/>
      </c>
      <c r="AN111" s="103"/>
      <c r="AO111" s="103"/>
      <c r="AP111" s="553" t="str">
        <f t="shared" si="14"/>
        <v/>
      </c>
      <c r="AQ111" s="107"/>
      <c r="AR111" s="577" t="s">
        <v>1959</v>
      </c>
    </row>
    <row r="112" spans="1:44" ht="93.75" outlineLevel="2">
      <c r="A112" s="72" t="e">
        <f>IF(D111&lt;&gt;"",$D$8:D111,A111)</f>
        <v>#VALUE!</v>
      </c>
      <c r="C112" s="552" t="str">
        <f>IF(D112&lt;&gt;"",COUNTA($D$8:D112),"")</f>
        <v/>
      </c>
      <c r="D112" s="552"/>
      <c r="E112" s="71"/>
      <c r="F112" s="103"/>
      <c r="G112" s="103"/>
      <c r="H112" s="103"/>
      <c r="I112" s="103"/>
      <c r="J112" s="103"/>
      <c r="K112" s="103"/>
      <c r="L112" s="107"/>
      <c r="M112" s="105"/>
      <c r="N112" s="106" t="str">
        <f>IF(L112&lt;&gt;"",VLOOKUP(L112,'DON GIA'!$S$1:$U$19,3,0),"")</f>
        <v/>
      </c>
      <c r="O112" s="106" t="str">
        <f>IF(L112&lt;&gt;"",VLOOKUP(L112,'DON GIA'!$S$1:$V$19,4,0),"")</f>
        <v/>
      </c>
      <c r="P112" s="106" t="str">
        <f t="shared" si="15"/>
        <v/>
      </c>
      <c r="Q112" s="106" t="str">
        <f t="shared" si="16"/>
        <v/>
      </c>
      <c r="R112" s="71" t="s">
        <v>35</v>
      </c>
      <c r="S112" s="103"/>
      <c r="T112" s="103"/>
      <c r="U112" s="554" t="str">
        <f>IF(R112&lt;&gt;"",VLOOKUP(R112,'DON GIA'!$H$1:$K$103,4,0),"")</f>
        <v/>
      </c>
      <c r="V112" s="554" t="str">
        <f t="shared" si="23"/>
        <v/>
      </c>
      <c r="W112" s="107" t="s">
        <v>1009</v>
      </c>
      <c r="X112" s="103" t="s">
        <v>27</v>
      </c>
      <c r="Y112" s="108">
        <v>334.99</v>
      </c>
      <c r="Z112" s="109"/>
      <c r="AA112" s="554">
        <f>IF(W112&lt;&gt;"",VLOOKUP(W112,'DON GIA'!$A$1:$D$346,4,0),"")</f>
        <v>282038</v>
      </c>
      <c r="AB112" s="554">
        <f t="shared" si="24"/>
        <v>94479909.620000005</v>
      </c>
      <c r="AC112" s="71"/>
      <c r="AD112" s="71"/>
      <c r="AE112" s="71"/>
      <c r="AF112" s="71"/>
      <c r="AG112" s="71"/>
      <c r="AH112" s="103"/>
      <c r="AI112" s="71"/>
      <c r="AJ112" s="103"/>
      <c r="AK112" s="103"/>
      <c r="AL112" s="554" t="str">
        <f>IF(AI112&lt;&gt;"",VLOOKUP(AI112,'DON GIA'!$M$1:$P$9,4,0),"")</f>
        <v/>
      </c>
      <c r="AM112" s="554" t="str">
        <f t="shared" si="17"/>
        <v/>
      </c>
      <c r="AN112" s="103"/>
      <c r="AO112" s="103"/>
      <c r="AP112" s="553" t="str">
        <f t="shared" si="14"/>
        <v/>
      </c>
      <c r="AQ112" s="107"/>
      <c r="AR112" s="577" t="s">
        <v>1960</v>
      </c>
    </row>
    <row r="113" spans="1:44" ht="56.25" outlineLevel="2">
      <c r="A113" s="72" t="e">
        <f>IF(D112&lt;&gt;"",$D$8:D112,A112)</f>
        <v>#VALUE!</v>
      </c>
      <c r="C113" s="552" t="str">
        <f>IF(D113&lt;&gt;"",COUNTA($D$8:D113),"")</f>
        <v/>
      </c>
      <c r="D113" s="552"/>
      <c r="E113" s="71"/>
      <c r="F113" s="103"/>
      <c r="G113" s="103"/>
      <c r="H113" s="103"/>
      <c r="I113" s="103"/>
      <c r="J113" s="103"/>
      <c r="K113" s="103"/>
      <c r="L113" s="107"/>
      <c r="M113" s="105"/>
      <c r="N113" s="106" t="str">
        <f>IF(L113&lt;&gt;"",VLOOKUP(L113,'DON GIA'!$S$1:$U$19,3,0),"")</f>
        <v/>
      </c>
      <c r="O113" s="106" t="str">
        <f>IF(L113&lt;&gt;"",VLOOKUP(L113,'DON GIA'!$S$1:$V$19,4,0),"")</f>
        <v/>
      </c>
      <c r="P113" s="106" t="str">
        <f t="shared" si="15"/>
        <v/>
      </c>
      <c r="Q113" s="106" t="str">
        <f t="shared" si="16"/>
        <v/>
      </c>
      <c r="R113" s="71" t="s">
        <v>35</v>
      </c>
      <c r="S113" s="103"/>
      <c r="T113" s="103"/>
      <c r="U113" s="554" t="str">
        <f>IF(R113&lt;&gt;"",VLOOKUP(R113,'DON GIA'!$H$1:$K$103,4,0),"")</f>
        <v/>
      </c>
      <c r="V113" s="554" t="str">
        <f t="shared" si="23"/>
        <v/>
      </c>
      <c r="W113" s="107" t="s">
        <v>1048</v>
      </c>
      <c r="X113" s="103" t="s">
        <v>27</v>
      </c>
      <c r="Y113" s="108">
        <v>3.17</v>
      </c>
      <c r="Z113" s="109"/>
      <c r="AA113" s="554">
        <f>IF(W113&lt;&gt;"",VLOOKUP(W113,'DON GIA'!$A$1:$D$346,4,0),"")</f>
        <v>10375629</v>
      </c>
      <c r="AB113" s="554">
        <f t="shared" si="24"/>
        <v>32890743.93</v>
      </c>
      <c r="AC113" s="71"/>
      <c r="AD113" s="71"/>
      <c r="AE113" s="71"/>
      <c r="AF113" s="71"/>
      <c r="AG113" s="71"/>
      <c r="AH113" s="103"/>
      <c r="AI113" s="71"/>
      <c r="AJ113" s="103"/>
      <c r="AK113" s="103"/>
      <c r="AL113" s="554" t="str">
        <f>IF(AI113&lt;&gt;"",VLOOKUP(AI113,'DON GIA'!$M$1:$P$9,4,0),"")</f>
        <v/>
      </c>
      <c r="AM113" s="554" t="str">
        <f t="shared" si="17"/>
        <v/>
      </c>
      <c r="AN113" s="103"/>
      <c r="AO113" s="103"/>
      <c r="AP113" s="553" t="str">
        <f t="shared" si="14"/>
        <v/>
      </c>
      <c r="AQ113" s="107"/>
    </row>
    <row r="114" spans="1:44" ht="37.5" outlineLevel="2">
      <c r="A114" s="72" t="e">
        <f>IF(D113&lt;&gt;"",$D$8:D113,A113)</f>
        <v>#VALUE!</v>
      </c>
      <c r="C114" s="552" t="str">
        <f>IF(D114&lt;&gt;"",COUNTA($D$8:D114),"")</f>
        <v/>
      </c>
      <c r="D114" s="552"/>
      <c r="E114" s="71"/>
      <c r="F114" s="103"/>
      <c r="G114" s="103"/>
      <c r="H114" s="103"/>
      <c r="I114" s="103"/>
      <c r="J114" s="103"/>
      <c r="K114" s="103"/>
      <c r="L114" s="107"/>
      <c r="M114" s="105"/>
      <c r="N114" s="106" t="str">
        <f>IF(L114&lt;&gt;"",VLOOKUP(L114,'DON GIA'!$S$1:$U$19,3,0),"")</f>
        <v/>
      </c>
      <c r="O114" s="106" t="str">
        <f>IF(L114&lt;&gt;"",VLOOKUP(L114,'DON GIA'!$S$1:$V$19,4,0),"")</f>
        <v/>
      </c>
      <c r="P114" s="106" t="str">
        <f t="shared" si="15"/>
        <v/>
      </c>
      <c r="Q114" s="106" t="str">
        <f t="shared" si="16"/>
        <v/>
      </c>
      <c r="R114" s="71" t="s">
        <v>35</v>
      </c>
      <c r="S114" s="103"/>
      <c r="T114" s="103"/>
      <c r="U114" s="554" t="str">
        <f>IF(R114&lt;&gt;"",VLOOKUP(R114,'DON GIA'!$H$1:$K$103,4,0),"")</f>
        <v/>
      </c>
      <c r="V114" s="554" t="str">
        <f t="shared" si="23"/>
        <v/>
      </c>
      <c r="W114" s="107" t="s">
        <v>1049</v>
      </c>
      <c r="X114" s="103" t="s">
        <v>42</v>
      </c>
      <c r="Y114" s="108">
        <v>1</v>
      </c>
      <c r="Z114" s="109"/>
      <c r="AA114" s="554">
        <f>IF(W114&lt;&gt;"",VLOOKUP(W114,'DON GIA'!$A$1:$D$346,4,0),"")</f>
        <v>3793079</v>
      </c>
      <c r="AB114" s="554">
        <f t="shared" si="24"/>
        <v>3793079</v>
      </c>
      <c r="AC114" s="71"/>
      <c r="AD114" s="71"/>
      <c r="AE114" s="71"/>
      <c r="AF114" s="71"/>
      <c r="AG114" s="71"/>
      <c r="AH114" s="103"/>
      <c r="AI114" s="71"/>
      <c r="AJ114" s="103"/>
      <c r="AK114" s="103"/>
      <c r="AL114" s="554" t="str">
        <f>IF(AI114&lt;&gt;"",VLOOKUP(AI114,'DON GIA'!$M$1:$P$9,4,0),"")</f>
        <v/>
      </c>
      <c r="AM114" s="554" t="str">
        <f t="shared" si="17"/>
        <v/>
      </c>
      <c r="AN114" s="103"/>
      <c r="AO114" s="103"/>
      <c r="AP114" s="553" t="str">
        <f t="shared" si="14"/>
        <v/>
      </c>
      <c r="AQ114" s="107"/>
    </row>
    <row r="115" spans="1:44" outlineLevel="2">
      <c r="A115" s="72" t="e">
        <f>IF(D114&lt;&gt;"",$D$8:D114,A114)</f>
        <v>#VALUE!</v>
      </c>
      <c r="C115" s="552" t="str">
        <f>IF(D115&lt;&gt;"",COUNTA($D$8:D115),"")</f>
        <v/>
      </c>
      <c r="D115" s="552"/>
      <c r="E115" s="71"/>
      <c r="F115" s="103"/>
      <c r="G115" s="103"/>
      <c r="H115" s="103"/>
      <c r="I115" s="103"/>
      <c r="J115" s="103"/>
      <c r="K115" s="103"/>
      <c r="L115" s="107"/>
      <c r="M115" s="105"/>
      <c r="N115" s="106" t="str">
        <f>IF(L115&lt;&gt;"",VLOOKUP(L115,'DON GIA'!$S$1:$U$19,3,0),"")</f>
        <v/>
      </c>
      <c r="O115" s="106" t="str">
        <f>IF(L115&lt;&gt;"",VLOOKUP(L115,'DON GIA'!$S$1:$V$19,4,0),"")</f>
        <v/>
      </c>
      <c r="P115" s="106" t="str">
        <f t="shared" si="15"/>
        <v/>
      </c>
      <c r="Q115" s="106" t="str">
        <f t="shared" si="16"/>
        <v/>
      </c>
      <c r="R115" s="71" t="s">
        <v>35</v>
      </c>
      <c r="S115" s="103"/>
      <c r="T115" s="103"/>
      <c r="U115" s="554" t="str">
        <f>IF(R115&lt;&gt;"",VLOOKUP(R115,'DON GIA'!$H$1:$K$103,4,0),"")</f>
        <v/>
      </c>
      <c r="V115" s="554" t="str">
        <f t="shared" si="23"/>
        <v/>
      </c>
      <c r="W115" s="107" t="s">
        <v>1008</v>
      </c>
      <c r="X115" s="103" t="s">
        <v>27</v>
      </c>
      <c r="Y115" s="108">
        <v>7.5</v>
      </c>
      <c r="Z115" s="109"/>
      <c r="AA115" s="554">
        <f>IF(W115&lt;&gt;"",VLOOKUP(W115,'DON GIA'!$A$1:$D$346,4,0),"")</f>
        <v>264499</v>
      </c>
      <c r="AB115" s="554">
        <f t="shared" si="24"/>
        <v>1983742.5</v>
      </c>
      <c r="AC115" s="71"/>
      <c r="AD115" s="71"/>
      <c r="AE115" s="71"/>
      <c r="AF115" s="71"/>
      <c r="AG115" s="71"/>
      <c r="AH115" s="103"/>
      <c r="AI115" s="71"/>
      <c r="AJ115" s="103"/>
      <c r="AK115" s="103"/>
      <c r="AL115" s="554" t="str">
        <f>IF(AI115&lt;&gt;"",VLOOKUP(AI115,'DON GIA'!$M$1:$P$9,4,0),"")</f>
        <v/>
      </c>
      <c r="AM115" s="554" t="str">
        <f t="shared" si="17"/>
        <v/>
      </c>
      <c r="AN115" s="103"/>
      <c r="AO115" s="103"/>
      <c r="AP115" s="553" t="str">
        <f t="shared" si="14"/>
        <v/>
      </c>
      <c r="AQ115" s="107"/>
    </row>
    <row r="116" spans="1:44" outlineLevel="2">
      <c r="A116" s="72" t="e">
        <f>IF(D115&lt;&gt;"",$D$8:D115,A115)</f>
        <v>#VALUE!</v>
      </c>
      <c r="C116" s="552" t="str">
        <f>IF(D116&lt;&gt;"",COUNTA($D$8:D116),"")</f>
        <v/>
      </c>
      <c r="D116" s="552"/>
      <c r="E116" s="71"/>
      <c r="F116" s="103"/>
      <c r="G116" s="103"/>
      <c r="H116" s="103"/>
      <c r="I116" s="103"/>
      <c r="J116" s="103"/>
      <c r="K116" s="103"/>
      <c r="L116" s="107"/>
      <c r="M116" s="105"/>
      <c r="N116" s="106" t="str">
        <f>IF(L116&lt;&gt;"",VLOOKUP(L116,'DON GIA'!$S$1:$U$19,3,0),"")</f>
        <v/>
      </c>
      <c r="O116" s="106" t="str">
        <f>IF(L116&lt;&gt;"",VLOOKUP(L116,'DON GIA'!$S$1:$V$19,4,0),"")</f>
        <v/>
      </c>
      <c r="P116" s="106" t="str">
        <f t="shared" si="15"/>
        <v/>
      </c>
      <c r="Q116" s="106" t="str">
        <f t="shared" si="16"/>
        <v/>
      </c>
      <c r="R116" s="71" t="s">
        <v>35</v>
      </c>
      <c r="S116" s="103"/>
      <c r="T116" s="103"/>
      <c r="U116" s="554" t="str">
        <f>IF(R116&lt;&gt;"",VLOOKUP(R116,'DON GIA'!$H$1:$K$103,4,0),"")</f>
        <v/>
      </c>
      <c r="V116" s="554" t="str">
        <f t="shared" si="23"/>
        <v/>
      </c>
      <c r="W116" s="107" t="s">
        <v>1050</v>
      </c>
      <c r="X116" s="103" t="s">
        <v>38</v>
      </c>
      <c r="Y116" s="108">
        <v>1.8</v>
      </c>
      <c r="Z116" s="109"/>
      <c r="AA116" s="554">
        <f>IF(W116&lt;&gt;"",VLOOKUP(W116,'DON GIA'!$A$1:$D$346,4,0),"")</f>
        <v>2704619</v>
      </c>
      <c r="AB116" s="554">
        <f t="shared" si="24"/>
        <v>4868314.2</v>
      </c>
      <c r="AC116" s="71"/>
      <c r="AD116" s="71"/>
      <c r="AE116" s="71"/>
      <c r="AF116" s="71"/>
      <c r="AG116" s="71"/>
      <c r="AH116" s="103"/>
      <c r="AI116" s="71"/>
      <c r="AJ116" s="103"/>
      <c r="AK116" s="103"/>
      <c r="AL116" s="554" t="str">
        <f>IF(AI116&lt;&gt;"",VLOOKUP(AI116,'DON GIA'!$M$1:$P$9,4,0),"")</f>
        <v/>
      </c>
      <c r="AM116" s="554" t="str">
        <f t="shared" si="17"/>
        <v/>
      </c>
      <c r="AN116" s="103"/>
      <c r="AO116" s="103"/>
      <c r="AP116" s="553" t="str">
        <f t="shared" si="14"/>
        <v/>
      </c>
      <c r="AQ116" s="107"/>
    </row>
    <row r="117" spans="1:44" outlineLevel="2">
      <c r="A117" s="72" t="e">
        <f>IF(D116&lt;&gt;"",$D$8:D116,A116)</f>
        <v>#VALUE!</v>
      </c>
      <c r="C117" s="552" t="str">
        <f>IF(D117&lt;&gt;"",COUNTA($D$8:D117),"")</f>
        <v/>
      </c>
      <c r="D117" s="552"/>
      <c r="E117" s="71"/>
      <c r="F117" s="103"/>
      <c r="G117" s="103"/>
      <c r="H117" s="103"/>
      <c r="I117" s="103"/>
      <c r="J117" s="103"/>
      <c r="K117" s="103"/>
      <c r="L117" s="107"/>
      <c r="M117" s="105"/>
      <c r="N117" s="106" t="str">
        <f>IF(L117&lt;&gt;"",VLOOKUP(L117,'DON GIA'!$S$1:$U$19,3,0),"")</f>
        <v/>
      </c>
      <c r="O117" s="106" t="str">
        <f>IF(L117&lt;&gt;"",VLOOKUP(L117,'DON GIA'!$S$1:$V$19,4,0),"")</f>
        <v/>
      </c>
      <c r="P117" s="106" t="str">
        <f t="shared" si="15"/>
        <v/>
      </c>
      <c r="Q117" s="106" t="str">
        <f t="shared" si="16"/>
        <v/>
      </c>
      <c r="R117" s="71" t="s">
        <v>35</v>
      </c>
      <c r="S117" s="103"/>
      <c r="T117" s="103"/>
      <c r="U117" s="554" t="str">
        <f>IF(R117&lt;&gt;"",VLOOKUP(R117,'DON GIA'!$H$1:$K$103,4,0),"")</f>
        <v/>
      </c>
      <c r="V117" s="554" t="str">
        <f t="shared" si="23"/>
        <v/>
      </c>
      <c r="W117" s="107" t="s">
        <v>1009</v>
      </c>
      <c r="X117" s="103" t="s">
        <v>27</v>
      </c>
      <c r="Y117" s="108">
        <v>1.43</v>
      </c>
      <c r="Z117" s="109"/>
      <c r="AA117" s="554">
        <f>IF(W117&lt;&gt;"",VLOOKUP(W117,'DON GIA'!$A$1:$D$346,4,0),"")</f>
        <v>282038</v>
      </c>
      <c r="AB117" s="554">
        <f t="shared" si="24"/>
        <v>403314.33999999997</v>
      </c>
      <c r="AC117" s="71"/>
      <c r="AD117" s="71"/>
      <c r="AE117" s="71"/>
      <c r="AF117" s="71"/>
      <c r="AG117" s="71"/>
      <c r="AH117" s="103"/>
      <c r="AI117" s="71"/>
      <c r="AJ117" s="103"/>
      <c r="AK117" s="103"/>
      <c r="AL117" s="554" t="str">
        <f>IF(AI117&lt;&gt;"",VLOOKUP(AI117,'DON GIA'!$M$1:$P$9,4,0),"")</f>
        <v/>
      </c>
      <c r="AM117" s="554" t="str">
        <f t="shared" si="17"/>
        <v/>
      </c>
      <c r="AN117" s="103"/>
      <c r="AO117" s="103"/>
      <c r="AP117" s="553" t="str">
        <f t="shared" si="14"/>
        <v/>
      </c>
      <c r="AQ117" s="107"/>
    </row>
    <row r="118" spans="1:44" outlineLevel="2">
      <c r="A118" s="72" t="e">
        <f>IF(D117&lt;&gt;"",$D$8:D117,A117)</f>
        <v>#VALUE!</v>
      </c>
      <c r="C118" s="552" t="str">
        <f>IF(D118&lt;&gt;"",COUNTA($D$8:D118),"")</f>
        <v/>
      </c>
      <c r="D118" s="552"/>
      <c r="E118" s="71"/>
      <c r="F118" s="103"/>
      <c r="G118" s="103"/>
      <c r="H118" s="103"/>
      <c r="I118" s="103"/>
      <c r="J118" s="103"/>
      <c r="K118" s="103"/>
      <c r="L118" s="107"/>
      <c r="M118" s="105"/>
      <c r="N118" s="106" t="str">
        <f>IF(L118&lt;&gt;"",VLOOKUP(L118,'DON GIA'!$S$1:$U$19,3,0),"")</f>
        <v/>
      </c>
      <c r="O118" s="106" t="str">
        <f>IF(L118&lt;&gt;"",VLOOKUP(L118,'DON GIA'!$S$1:$V$19,4,0),"")</f>
        <v/>
      </c>
      <c r="P118" s="106" t="str">
        <f t="shared" si="15"/>
        <v/>
      </c>
      <c r="Q118" s="106" t="str">
        <f t="shared" si="16"/>
        <v/>
      </c>
      <c r="R118" s="71" t="s">
        <v>35</v>
      </c>
      <c r="S118" s="103"/>
      <c r="T118" s="103"/>
      <c r="U118" s="554" t="str">
        <f>IF(R118&lt;&gt;"",VLOOKUP(R118,'DON GIA'!$H$1:$K$103,4,0),"")</f>
        <v/>
      </c>
      <c r="V118" s="554" t="str">
        <f t="shared" si="23"/>
        <v/>
      </c>
      <c r="W118" s="107" t="s">
        <v>1051</v>
      </c>
      <c r="X118" s="103" t="s">
        <v>27</v>
      </c>
      <c r="Y118" s="108">
        <v>40.94</v>
      </c>
      <c r="Z118" s="109"/>
      <c r="AA118" s="554">
        <f>IF(W118&lt;&gt;"",VLOOKUP(W118,'DON GIA'!$A$1:$D$346,4,0),"")</f>
        <v>6033433</v>
      </c>
      <c r="AB118" s="554">
        <f t="shared" si="24"/>
        <v>247008747.01999998</v>
      </c>
      <c r="AC118" s="71"/>
      <c r="AD118" s="71" t="s">
        <v>34</v>
      </c>
      <c r="AE118" s="71"/>
      <c r="AF118" s="71" t="s">
        <v>31</v>
      </c>
      <c r="AG118" s="71" t="s">
        <v>34</v>
      </c>
      <c r="AH118" s="103" t="s">
        <v>34</v>
      </c>
      <c r="AI118" s="71"/>
      <c r="AJ118" s="103"/>
      <c r="AK118" s="103"/>
      <c r="AL118" s="554" t="str">
        <f>IF(AI118&lt;&gt;"",VLOOKUP(AI118,'DON GIA'!$M$1:$P$9,4,0),"")</f>
        <v/>
      </c>
      <c r="AM118" s="554" t="str">
        <f t="shared" si="17"/>
        <v/>
      </c>
      <c r="AN118" s="103"/>
      <c r="AO118" s="103"/>
      <c r="AP118" s="553" t="str">
        <f t="shared" si="14"/>
        <v/>
      </c>
      <c r="AQ118" s="107"/>
    </row>
    <row r="119" spans="1:44" outlineLevel="2">
      <c r="A119" s="72" t="e">
        <f>IF(D118&lt;&gt;"",$D$8:D118,A118)</f>
        <v>#VALUE!</v>
      </c>
      <c r="C119" s="552" t="str">
        <f>IF(D119&lt;&gt;"",COUNTA($D$8:D119),"")</f>
        <v/>
      </c>
      <c r="D119" s="552"/>
      <c r="E119" s="71"/>
      <c r="F119" s="103"/>
      <c r="G119" s="103"/>
      <c r="H119" s="103"/>
      <c r="I119" s="103"/>
      <c r="J119" s="103"/>
      <c r="K119" s="103"/>
      <c r="L119" s="107"/>
      <c r="M119" s="105"/>
      <c r="N119" s="106" t="str">
        <f>IF(L119&lt;&gt;"",VLOOKUP(L119,'DON GIA'!$S$1:$U$19,3,0),"")</f>
        <v/>
      </c>
      <c r="O119" s="106" t="str">
        <f>IF(L119&lt;&gt;"",VLOOKUP(L119,'DON GIA'!$S$1:$V$19,4,0),"")</f>
        <v/>
      </c>
      <c r="P119" s="106" t="str">
        <f t="shared" si="15"/>
        <v/>
      </c>
      <c r="Q119" s="106" t="str">
        <f t="shared" si="16"/>
        <v/>
      </c>
      <c r="R119" s="71" t="s">
        <v>35</v>
      </c>
      <c r="S119" s="103"/>
      <c r="T119" s="103"/>
      <c r="U119" s="554" t="str">
        <f>IF(R119&lt;&gt;"",VLOOKUP(R119,'DON GIA'!$H$1:$K$103,4,0),"")</f>
        <v/>
      </c>
      <c r="V119" s="554" t="str">
        <f t="shared" si="23"/>
        <v/>
      </c>
      <c r="W119" s="107" t="s">
        <v>1052</v>
      </c>
      <c r="X119" s="103" t="s">
        <v>27</v>
      </c>
      <c r="Y119" s="108">
        <v>64.760000000000005</v>
      </c>
      <c r="Z119" s="109"/>
      <c r="AA119" s="554">
        <f>IF(W119&lt;&gt;"",VLOOKUP(W119,'DON GIA'!$A$1:$D$346,4,0),"")</f>
        <v>161275</v>
      </c>
      <c r="AB119" s="554">
        <f t="shared" si="24"/>
        <v>10444169</v>
      </c>
      <c r="AC119" s="71"/>
      <c r="AD119" s="71"/>
      <c r="AE119" s="71"/>
      <c r="AF119" s="71"/>
      <c r="AG119" s="71"/>
      <c r="AH119" s="103"/>
      <c r="AI119" s="71"/>
      <c r="AJ119" s="103"/>
      <c r="AK119" s="103"/>
      <c r="AL119" s="554" t="str">
        <f>IF(AI119&lt;&gt;"",VLOOKUP(AI119,'DON GIA'!$M$1:$P$9,4,0),"")</f>
        <v/>
      </c>
      <c r="AM119" s="554" t="str">
        <f t="shared" si="17"/>
        <v/>
      </c>
      <c r="AN119" s="103"/>
      <c r="AO119" s="103"/>
      <c r="AP119" s="553" t="str">
        <f t="shared" si="14"/>
        <v/>
      </c>
      <c r="AQ119" s="107"/>
    </row>
    <row r="120" spans="1:44" outlineLevel="2">
      <c r="A120" s="72" t="e">
        <f>IF(D119&lt;&gt;"",$D$8:D119,A119)</f>
        <v>#VALUE!</v>
      </c>
      <c r="C120" s="552" t="str">
        <f>IF(D120&lt;&gt;"",COUNTA($D$8:D120),"")</f>
        <v/>
      </c>
      <c r="D120" s="552"/>
      <c r="E120" s="61"/>
      <c r="F120" s="103"/>
      <c r="G120" s="103"/>
      <c r="H120" s="103"/>
      <c r="I120" s="103"/>
      <c r="J120" s="103"/>
      <c r="K120" s="103"/>
      <c r="L120" s="107"/>
      <c r="M120" s="105"/>
      <c r="N120" s="106" t="str">
        <f>IF(L120&lt;&gt;"",VLOOKUP(L120,'DON GIA'!$S$1:$U$19,3,0),"")</f>
        <v/>
      </c>
      <c r="O120" s="106" t="str">
        <f>IF(L120&lt;&gt;"",VLOOKUP(L120,'DON GIA'!$S$1:$V$19,4,0),"")</f>
        <v/>
      </c>
      <c r="P120" s="106" t="str">
        <f t="shared" si="15"/>
        <v/>
      </c>
      <c r="Q120" s="106" t="str">
        <f t="shared" si="16"/>
        <v/>
      </c>
      <c r="R120" s="71" t="s">
        <v>35</v>
      </c>
      <c r="S120" s="103"/>
      <c r="T120" s="103"/>
      <c r="U120" s="554" t="str">
        <f>IF(R120&lt;&gt;"",VLOOKUP(R120,'DON GIA'!$H$1:$K$103,4,0),"")</f>
        <v/>
      </c>
      <c r="V120" s="554" t="str">
        <f t="shared" si="23"/>
        <v/>
      </c>
      <c r="W120" s="107"/>
      <c r="X120" s="103"/>
      <c r="Y120" s="108"/>
      <c r="Z120" s="109"/>
      <c r="AA120" s="554" t="str">
        <f>IF(W120&lt;&gt;"",VLOOKUP(W120,'DON GIA'!$A$1:$D$346,4,0),"")</f>
        <v/>
      </c>
      <c r="AB120" s="554" t="str">
        <f t="shared" si="24"/>
        <v/>
      </c>
      <c r="AC120" s="71"/>
      <c r="AD120" s="71"/>
      <c r="AE120" s="71"/>
      <c r="AF120" s="71"/>
      <c r="AG120" s="71"/>
      <c r="AH120" s="103"/>
      <c r="AI120" s="71"/>
      <c r="AJ120" s="103"/>
      <c r="AK120" s="103"/>
      <c r="AL120" s="554" t="str">
        <f>IF(AI120&lt;&gt;"",VLOOKUP(AI120,'DON GIA'!$M$1:$P$9,4,0),"")</f>
        <v/>
      </c>
      <c r="AM120" s="554" t="str">
        <f t="shared" si="17"/>
        <v/>
      </c>
      <c r="AN120" s="103"/>
      <c r="AO120" s="103"/>
      <c r="AP120" s="553" t="str">
        <f t="shared" si="14"/>
        <v/>
      </c>
      <c r="AQ120" s="107"/>
    </row>
    <row r="121" spans="1:44" outlineLevel="1">
      <c r="A121" s="84" t="s">
        <v>851</v>
      </c>
      <c r="B121" s="576">
        <v>46</v>
      </c>
      <c r="C121" s="552">
        <f>IF(D121&lt;&gt;"",COUNTA($D$8:D121),"")</f>
        <v>10</v>
      </c>
      <c r="D121" s="552">
        <v>402</v>
      </c>
      <c r="E121" s="61" t="s">
        <v>114</v>
      </c>
      <c r="F121" s="162"/>
      <c r="G121" s="162"/>
      <c r="H121" s="162"/>
      <c r="I121" s="162"/>
      <c r="J121" s="162"/>
      <c r="K121" s="162"/>
      <c r="L121" s="129"/>
      <c r="M121" s="167">
        <f>SUBTOTAL(9,M122:M133)</f>
        <v>0</v>
      </c>
      <c r="N121" s="199"/>
      <c r="O121" s="199"/>
      <c r="P121" s="199">
        <f>SUBTOTAL(9,P122:P133)</f>
        <v>0</v>
      </c>
      <c r="Q121" s="199">
        <f>SUBTOTAL(9,Q122:Q133)</f>
        <v>0</v>
      </c>
      <c r="R121" s="61"/>
      <c r="S121" s="162"/>
      <c r="T121" s="162">
        <f>SUBTOTAL(9,T122:T133)</f>
        <v>0</v>
      </c>
      <c r="U121" s="553"/>
      <c r="V121" s="553">
        <f>SUBTOTAL(9,V122:V133)</f>
        <v>0</v>
      </c>
      <c r="W121" s="129"/>
      <c r="X121" s="162"/>
      <c r="Y121" s="169">
        <f>SUBTOTAL(9,Y122:Y133)</f>
        <v>135.04</v>
      </c>
      <c r="Z121" s="170">
        <f>SUBTOTAL(9,Z122:Z133)</f>
        <v>0</v>
      </c>
      <c r="AA121" s="553"/>
      <c r="AB121" s="553">
        <f>SUBTOTAL(9,AB122:AB133)</f>
        <v>317086311.13000005</v>
      </c>
      <c r="AC121" s="71"/>
      <c r="AD121" s="71"/>
      <c r="AE121" s="71"/>
      <c r="AF121" s="71"/>
      <c r="AG121" s="71"/>
      <c r="AH121" s="103"/>
      <c r="AI121" s="71"/>
      <c r="AJ121" s="162"/>
      <c r="AK121" s="162">
        <f>SUBTOTAL(9,AK122:AK133)</f>
        <v>0</v>
      </c>
      <c r="AL121" s="553"/>
      <c r="AM121" s="553">
        <f>SUBTOTAL(9,AM122:AM133)</f>
        <v>0</v>
      </c>
      <c r="AN121" s="162"/>
      <c r="AO121" s="162">
        <f>SUBTOTAL(9,AO122:AO133)</f>
        <v>0</v>
      </c>
      <c r="AP121" s="553">
        <f t="shared" si="14"/>
        <v>317086311.13000005</v>
      </c>
      <c r="AQ121" s="129"/>
      <c r="AR121" s="90"/>
    </row>
    <row r="122" spans="1:44" ht="75" outlineLevel="2">
      <c r="A122" s="72" t="e">
        <f>IF(D121&lt;&gt;"",$D$8:D121,A120)</f>
        <v>#VALUE!</v>
      </c>
      <c r="C122" s="552" t="str">
        <f>IF(D122&lt;&gt;"",COUNTA($D$8:D122),"")</f>
        <v/>
      </c>
      <c r="D122" s="552"/>
      <c r="E122" s="71" t="s">
        <v>117</v>
      </c>
      <c r="F122" s="103"/>
      <c r="G122" s="103"/>
      <c r="H122" s="103"/>
      <c r="I122" s="103"/>
      <c r="J122" s="103"/>
      <c r="K122" s="103"/>
      <c r="L122" s="107"/>
      <c r="M122" s="105"/>
      <c r="N122" s="106" t="str">
        <f>IF(L122&lt;&gt;"",VLOOKUP(L122,'DON GIA'!$S$1:$U$19,3,0),"")</f>
        <v/>
      </c>
      <c r="O122" s="106" t="str">
        <f>IF(L122&lt;&gt;"",VLOOKUP(L122,'DON GIA'!$S$1:$V$19,4,0),"")</f>
        <v/>
      </c>
      <c r="P122" s="106" t="str">
        <f t="shared" si="15"/>
        <v/>
      </c>
      <c r="Q122" s="106" t="str">
        <f t="shared" si="16"/>
        <v/>
      </c>
      <c r="R122" s="71" t="s">
        <v>35</v>
      </c>
      <c r="S122" s="103"/>
      <c r="T122" s="103"/>
      <c r="U122" s="554" t="str">
        <f>IF(R122&lt;&gt;"",VLOOKUP(R122,'DON GIA'!$H$1:$K$103,4,0),"")</f>
        <v/>
      </c>
      <c r="V122" s="554" t="str">
        <f t="shared" ref="V122:V133" si="25">IF(R122&lt;&gt;"",IF(ISNUMBER(U122),T122*U122,""),"")</f>
        <v/>
      </c>
      <c r="W122" s="107" t="s">
        <v>1005</v>
      </c>
      <c r="X122" s="103" t="s">
        <v>27</v>
      </c>
      <c r="Y122" s="108">
        <f>41.65+1+4.03</f>
        <v>46.68</v>
      </c>
      <c r="Z122" s="109"/>
      <c r="AA122" s="554">
        <f>IF(W122&lt;&gt;"",VLOOKUP(W122,'DON GIA'!$A$1:$D$346,4,0),"")</f>
        <v>5559129</v>
      </c>
      <c r="AB122" s="554">
        <f t="shared" ref="AB122:AB133" si="26">IF(W122&lt;&gt;"",IF(ISNUMBER(AA122),Y122*AA122,""),"")</f>
        <v>259500141.72</v>
      </c>
      <c r="AC122" s="71" t="s">
        <v>115</v>
      </c>
      <c r="AD122" s="71" t="s">
        <v>116</v>
      </c>
      <c r="AE122" s="71" t="s">
        <v>30</v>
      </c>
      <c r="AF122" s="71" t="s">
        <v>31</v>
      </c>
      <c r="AG122" s="71" t="s">
        <v>34</v>
      </c>
      <c r="AH122" s="103" t="s">
        <v>69</v>
      </c>
      <c r="AI122" s="71"/>
      <c r="AJ122" s="103"/>
      <c r="AK122" s="103"/>
      <c r="AL122" s="554" t="str">
        <f>IF(AI122&lt;&gt;"",VLOOKUP(AI122,'DON GIA'!$M$1:$P$9,4,0),"")</f>
        <v/>
      </c>
      <c r="AM122" s="554" t="str">
        <f t="shared" si="17"/>
        <v/>
      </c>
      <c r="AN122" s="103"/>
      <c r="AO122" s="103"/>
      <c r="AP122" s="553" t="str">
        <f t="shared" si="14"/>
        <v/>
      </c>
      <c r="AQ122" s="107" t="s">
        <v>428</v>
      </c>
      <c r="AR122" s="77" t="s">
        <v>1912</v>
      </c>
    </row>
    <row r="123" spans="1:44" ht="93.75" outlineLevel="2">
      <c r="A123" s="72" t="e">
        <f>IF(D122&lt;&gt;"",$D$8:D122,A122)</f>
        <v>#VALUE!</v>
      </c>
      <c r="C123" s="552" t="str">
        <f>IF(D123&lt;&gt;"",COUNTA($D$8:D123),"")</f>
        <v/>
      </c>
      <c r="D123" s="552"/>
      <c r="E123" s="71" t="s">
        <v>39</v>
      </c>
      <c r="F123" s="103"/>
      <c r="G123" s="103"/>
      <c r="H123" s="103"/>
      <c r="I123" s="103"/>
      <c r="J123" s="103"/>
      <c r="K123" s="103"/>
      <c r="L123" s="107"/>
      <c r="M123" s="105"/>
      <c r="N123" s="106" t="str">
        <f>IF(L123&lt;&gt;"",VLOOKUP(L123,'DON GIA'!$S$1:$U$19,3,0),"")</f>
        <v/>
      </c>
      <c r="O123" s="106" t="str">
        <f>IF(L123&lt;&gt;"",VLOOKUP(L123,'DON GIA'!$S$1:$V$19,4,0),"")</f>
        <v/>
      </c>
      <c r="P123" s="106" t="str">
        <f t="shared" si="15"/>
        <v/>
      </c>
      <c r="Q123" s="106" t="str">
        <f t="shared" si="16"/>
        <v/>
      </c>
      <c r="R123" s="71" t="s">
        <v>35</v>
      </c>
      <c r="S123" s="103"/>
      <c r="T123" s="103"/>
      <c r="U123" s="554" t="str">
        <f>IF(R123&lt;&gt;"",VLOOKUP(R123,'DON GIA'!$H$1:$K$103,4,0),"")</f>
        <v/>
      </c>
      <c r="V123" s="554" t="str">
        <f t="shared" si="25"/>
        <v/>
      </c>
      <c r="W123" s="107" t="s">
        <v>1053</v>
      </c>
      <c r="X123" s="103" t="s">
        <v>27</v>
      </c>
      <c r="Y123" s="108">
        <v>3.3</v>
      </c>
      <c r="Z123" s="109"/>
      <c r="AA123" s="554">
        <f>IF(W123&lt;&gt;"",VLOOKUP(W123,'DON GIA'!$A$1:$D$346,4,0),"")</f>
        <v>10375629</v>
      </c>
      <c r="AB123" s="554">
        <f t="shared" si="26"/>
        <v>34239575.699999996</v>
      </c>
      <c r="AC123" s="71"/>
      <c r="AD123" s="71"/>
      <c r="AE123" s="71"/>
      <c r="AF123" s="71"/>
      <c r="AG123" s="71"/>
      <c r="AH123" s="103"/>
      <c r="AI123" s="71"/>
      <c r="AJ123" s="103"/>
      <c r="AK123" s="103"/>
      <c r="AL123" s="554" t="str">
        <f>IF(AI123&lt;&gt;"",VLOOKUP(AI123,'DON GIA'!$M$1:$P$9,4,0),"")</f>
        <v/>
      </c>
      <c r="AM123" s="554" t="str">
        <f t="shared" si="17"/>
        <v/>
      </c>
      <c r="AN123" s="103"/>
      <c r="AO123" s="103"/>
      <c r="AP123" s="553" t="str">
        <f t="shared" si="14"/>
        <v/>
      </c>
      <c r="AQ123" s="107" t="s">
        <v>1982</v>
      </c>
      <c r="AR123" s="577" t="s">
        <v>1958</v>
      </c>
    </row>
    <row r="124" spans="1:44" ht="112.5" outlineLevel="2">
      <c r="A124" s="72" t="e">
        <f>IF(D123&lt;&gt;"",$D$8:D123,A123)</f>
        <v>#VALUE!</v>
      </c>
      <c r="C124" s="552" t="str">
        <f>IF(D124&lt;&gt;"",COUNTA($D$8:D124),"")</f>
        <v/>
      </c>
      <c r="D124" s="552"/>
      <c r="E124" s="71"/>
      <c r="F124" s="103"/>
      <c r="G124" s="103"/>
      <c r="H124" s="103"/>
      <c r="I124" s="103"/>
      <c r="J124" s="103"/>
      <c r="K124" s="103"/>
      <c r="L124" s="107"/>
      <c r="M124" s="105"/>
      <c r="N124" s="106" t="str">
        <f>IF(L124&lt;&gt;"",VLOOKUP(L124,'DON GIA'!$S$1:$U$19,3,0),"")</f>
        <v/>
      </c>
      <c r="O124" s="106" t="str">
        <f>IF(L124&lt;&gt;"",VLOOKUP(L124,'DON GIA'!$S$1:$V$19,4,0),"")</f>
        <v/>
      </c>
      <c r="P124" s="106" t="str">
        <f t="shared" si="15"/>
        <v/>
      </c>
      <c r="Q124" s="106" t="str">
        <f t="shared" si="16"/>
        <v/>
      </c>
      <c r="R124" s="71" t="s">
        <v>35</v>
      </c>
      <c r="S124" s="103"/>
      <c r="T124" s="103"/>
      <c r="U124" s="554" t="str">
        <f>IF(R124&lt;&gt;"",VLOOKUP(R124,'DON GIA'!$H$1:$K$103,4,0),"")</f>
        <v/>
      </c>
      <c r="V124" s="554" t="str">
        <f t="shared" si="25"/>
        <v/>
      </c>
      <c r="W124" s="107" t="s">
        <v>1009</v>
      </c>
      <c r="X124" s="103" t="s">
        <v>27</v>
      </c>
      <c r="Y124" s="108">
        <f>9.16+4.03</f>
        <v>13.190000000000001</v>
      </c>
      <c r="Z124" s="109"/>
      <c r="AA124" s="554">
        <f>IF(W124&lt;&gt;"",VLOOKUP(W124,'DON GIA'!$A$1:$D$346,4,0),"")</f>
        <v>282038</v>
      </c>
      <c r="AB124" s="554">
        <f t="shared" si="26"/>
        <v>3720081.22</v>
      </c>
      <c r="AC124" s="71"/>
      <c r="AD124" s="71"/>
      <c r="AE124" s="71"/>
      <c r="AF124" s="71"/>
      <c r="AG124" s="71"/>
      <c r="AH124" s="103"/>
      <c r="AI124" s="71"/>
      <c r="AJ124" s="103"/>
      <c r="AK124" s="103"/>
      <c r="AL124" s="554" t="str">
        <f>IF(AI124&lt;&gt;"",VLOOKUP(AI124,'DON GIA'!$M$1:$P$9,4,0),"")</f>
        <v/>
      </c>
      <c r="AM124" s="554" t="str">
        <f t="shared" si="17"/>
        <v/>
      </c>
      <c r="AN124" s="103"/>
      <c r="AO124" s="103"/>
      <c r="AP124" s="553" t="str">
        <f t="shared" si="14"/>
        <v/>
      </c>
      <c r="AQ124" s="107"/>
      <c r="AR124" s="577" t="s">
        <v>1959</v>
      </c>
    </row>
    <row r="125" spans="1:44" ht="93.75" outlineLevel="2">
      <c r="A125" s="72" t="e">
        <f>IF(D124&lt;&gt;"",$D$8:D124,A124)</f>
        <v>#VALUE!</v>
      </c>
      <c r="C125" s="552" t="str">
        <f>IF(D125&lt;&gt;"",COUNTA($D$8:D125),"")</f>
        <v/>
      </c>
      <c r="D125" s="552"/>
      <c r="E125" s="71"/>
      <c r="F125" s="103"/>
      <c r="G125" s="103"/>
      <c r="H125" s="103"/>
      <c r="I125" s="103"/>
      <c r="J125" s="103"/>
      <c r="K125" s="103"/>
      <c r="L125" s="107"/>
      <c r="M125" s="105"/>
      <c r="N125" s="106" t="str">
        <f>IF(L125&lt;&gt;"",VLOOKUP(L125,'DON GIA'!$S$1:$U$19,3,0),"")</f>
        <v/>
      </c>
      <c r="O125" s="106" t="str">
        <f>IF(L125&lt;&gt;"",VLOOKUP(L125,'DON GIA'!$S$1:$V$19,4,0),"")</f>
        <v/>
      </c>
      <c r="P125" s="106" t="str">
        <f t="shared" si="15"/>
        <v/>
      </c>
      <c r="Q125" s="106" t="str">
        <f t="shared" si="16"/>
        <v/>
      </c>
      <c r="R125" s="71" t="s">
        <v>35</v>
      </c>
      <c r="S125" s="103"/>
      <c r="T125" s="103"/>
      <c r="U125" s="554" t="str">
        <f>IF(R125&lt;&gt;"",VLOOKUP(R125,'DON GIA'!$H$1:$K$103,4,0),"")</f>
        <v/>
      </c>
      <c r="V125" s="554" t="str">
        <f t="shared" si="25"/>
        <v/>
      </c>
      <c r="W125" s="107" t="s">
        <v>1023</v>
      </c>
      <c r="X125" s="103" t="s">
        <v>38</v>
      </c>
      <c r="Y125" s="108">
        <v>0.14000000000000001</v>
      </c>
      <c r="Z125" s="109"/>
      <c r="AA125" s="554">
        <f>IF(W125&lt;&gt;"",VLOOKUP(W125,'DON GIA'!$A$1:$D$346,4,0),"")</f>
        <v>2523428</v>
      </c>
      <c r="AB125" s="554">
        <f t="shared" si="26"/>
        <v>353279.92000000004</v>
      </c>
      <c r="AC125" s="71"/>
      <c r="AD125" s="71"/>
      <c r="AE125" s="71"/>
      <c r="AF125" s="71"/>
      <c r="AG125" s="71"/>
      <c r="AH125" s="103"/>
      <c r="AI125" s="71"/>
      <c r="AJ125" s="103"/>
      <c r="AK125" s="103"/>
      <c r="AL125" s="554" t="str">
        <f>IF(AI125&lt;&gt;"",VLOOKUP(AI125,'DON GIA'!$M$1:$P$9,4,0),"")</f>
        <v/>
      </c>
      <c r="AM125" s="554" t="str">
        <f t="shared" si="17"/>
        <v/>
      </c>
      <c r="AN125" s="103"/>
      <c r="AO125" s="103"/>
      <c r="AP125" s="553" t="str">
        <f t="shared" si="14"/>
        <v/>
      </c>
      <c r="AQ125" s="107"/>
      <c r="AR125" s="577" t="s">
        <v>1960</v>
      </c>
    </row>
    <row r="126" spans="1:44" outlineLevel="2">
      <c r="A126" s="72" t="e">
        <f>IF(D125&lt;&gt;"",$D$8:D125,A125)</f>
        <v>#VALUE!</v>
      </c>
      <c r="C126" s="552" t="str">
        <f>IF(D126&lt;&gt;"",COUNTA($D$8:D126),"")</f>
        <v/>
      </c>
      <c r="D126" s="552"/>
      <c r="E126" s="71"/>
      <c r="F126" s="103"/>
      <c r="G126" s="103"/>
      <c r="H126" s="103"/>
      <c r="I126" s="103"/>
      <c r="J126" s="103"/>
      <c r="K126" s="103"/>
      <c r="L126" s="107"/>
      <c r="M126" s="105"/>
      <c r="N126" s="106" t="str">
        <f>IF(L126&lt;&gt;"",VLOOKUP(L126,'DON GIA'!$S$1:$U$19,3,0),"")</f>
        <v/>
      </c>
      <c r="O126" s="106" t="str">
        <f>IF(L126&lt;&gt;"",VLOOKUP(L126,'DON GIA'!$S$1:$V$19,4,0),"")</f>
        <v/>
      </c>
      <c r="P126" s="106" t="str">
        <f t="shared" si="15"/>
        <v/>
      </c>
      <c r="Q126" s="106" t="str">
        <f t="shared" si="16"/>
        <v/>
      </c>
      <c r="R126" s="71" t="s">
        <v>35</v>
      </c>
      <c r="S126" s="103"/>
      <c r="T126" s="103"/>
      <c r="U126" s="554" t="str">
        <f>IF(R126&lt;&gt;"",VLOOKUP(R126,'DON GIA'!$H$1:$K$103,4,0),"")</f>
        <v/>
      </c>
      <c r="V126" s="554" t="str">
        <f t="shared" si="25"/>
        <v/>
      </c>
      <c r="W126" s="107" t="s">
        <v>1054</v>
      </c>
      <c r="X126" s="103" t="s">
        <v>27</v>
      </c>
      <c r="Y126" s="108">
        <v>1.68</v>
      </c>
      <c r="Z126" s="109"/>
      <c r="AA126" s="554">
        <f>IF(W126&lt;&gt;"",VLOOKUP(W126,'DON GIA'!$A$1:$D$346,4,0),"")</f>
        <v>1398600</v>
      </c>
      <c r="AB126" s="554">
        <f t="shared" si="26"/>
        <v>2349648</v>
      </c>
      <c r="AC126" s="71"/>
      <c r="AD126" s="71"/>
      <c r="AE126" s="71"/>
      <c r="AF126" s="71"/>
      <c r="AG126" s="71"/>
      <c r="AH126" s="103"/>
      <c r="AI126" s="71"/>
      <c r="AJ126" s="103"/>
      <c r="AK126" s="103"/>
      <c r="AL126" s="554" t="str">
        <f>IF(AI126&lt;&gt;"",VLOOKUP(AI126,'DON GIA'!$M$1:$P$9,4,0),"")</f>
        <v/>
      </c>
      <c r="AM126" s="554" t="str">
        <f t="shared" si="17"/>
        <v/>
      </c>
      <c r="AN126" s="103"/>
      <c r="AO126" s="103"/>
      <c r="AP126" s="553" t="str">
        <f t="shared" si="14"/>
        <v/>
      </c>
      <c r="AQ126" s="107"/>
    </row>
    <row r="127" spans="1:44" outlineLevel="2">
      <c r="A127" s="72" t="e">
        <f>IF(D126&lt;&gt;"",$D$8:D126,A126)</f>
        <v>#VALUE!</v>
      </c>
      <c r="C127" s="552" t="str">
        <f>IF(D127&lt;&gt;"",COUNTA($D$8:D127),"")</f>
        <v/>
      </c>
      <c r="D127" s="552"/>
      <c r="E127" s="71"/>
      <c r="F127" s="103"/>
      <c r="G127" s="103"/>
      <c r="H127" s="103"/>
      <c r="I127" s="103"/>
      <c r="J127" s="103"/>
      <c r="K127" s="103"/>
      <c r="L127" s="107"/>
      <c r="M127" s="105"/>
      <c r="N127" s="106" t="str">
        <f>IF(L127&lt;&gt;"",VLOOKUP(L127,'DON GIA'!$S$1:$U$19,3,0),"")</f>
        <v/>
      </c>
      <c r="O127" s="106" t="str">
        <f>IF(L127&lt;&gt;"",VLOOKUP(L127,'DON GIA'!$S$1:$V$19,4,0),"")</f>
        <v/>
      </c>
      <c r="P127" s="106" t="str">
        <f t="shared" si="15"/>
        <v/>
      </c>
      <c r="Q127" s="106" t="str">
        <f t="shared" si="16"/>
        <v/>
      </c>
      <c r="R127" s="71" t="s">
        <v>35</v>
      </c>
      <c r="S127" s="103"/>
      <c r="T127" s="103"/>
      <c r="U127" s="554" t="str">
        <f>IF(R127&lt;&gt;"",VLOOKUP(R127,'DON GIA'!$H$1:$K$103,4,0),"")</f>
        <v/>
      </c>
      <c r="V127" s="554" t="str">
        <f t="shared" si="25"/>
        <v/>
      </c>
      <c r="W127" s="107" t="s">
        <v>1008</v>
      </c>
      <c r="X127" s="103" t="s">
        <v>27</v>
      </c>
      <c r="Y127" s="108">
        <f>4.03+3.24</f>
        <v>7.2700000000000005</v>
      </c>
      <c r="Z127" s="109"/>
      <c r="AA127" s="554">
        <f>IF(W127&lt;&gt;"",VLOOKUP(W127,'DON GIA'!$A$1:$D$346,4,0),"")</f>
        <v>264499</v>
      </c>
      <c r="AB127" s="554">
        <f t="shared" si="26"/>
        <v>1922907.7300000002</v>
      </c>
      <c r="AC127" s="71"/>
      <c r="AD127" s="71"/>
      <c r="AE127" s="71"/>
      <c r="AF127" s="71"/>
      <c r="AG127" s="71"/>
      <c r="AH127" s="103"/>
      <c r="AI127" s="71"/>
      <c r="AJ127" s="103"/>
      <c r="AK127" s="103"/>
      <c r="AL127" s="554" t="str">
        <f>IF(AI127&lt;&gt;"",VLOOKUP(AI127,'DON GIA'!$M$1:$P$9,4,0),"")</f>
        <v/>
      </c>
      <c r="AM127" s="554" t="str">
        <f t="shared" si="17"/>
        <v/>
      </c>
      <c r="AN127" s="103"/>
      <c r="AO127" s="103"/>
      <c r="AP127" s="553" t="str">
        <f t="shared" si="14"/>
        <v/>
      </c>
      <c r="AQ127" s="107"/>
    </row>
    <row r="128" spans="1:44" ht="37.5" outlineLevel="2">
      <c r="A128" s="72" t="e">
        <f>IF(D127&lt;&gt;"",$D$8:D127,A127)</f>
        <v>#VALUE!</v>
      </c>
      <c r="C128" s="552" t="str">
        <f>IF(D128&lt;&gt;"",COUNTA($D$8:D128),"")</f>
        <v/>
      </c>
      <c r="D128" s="552"/>
      <c r="E128" s="71"/>
      <c r="F128" s="103"/>
      <c r="G128" s="103"/>
      <c r="H128" s="103"/>
      <c r="I128" s="103"/>
      <c r="J128" s="103"/>
      <c r="K128" s="103"/>
      <c r="L128" s="107"/>
      <c r="M128" s="105"/>
      <c r="N128" s="106" t="str">
        <f>IF(L128&lt;&gt;"",VLOOKUP(L128,'DON GIA'!$S$1:$U$19,3,0),"")</f>
        <v/>
      </c>
      <c r="O128" s="106" t="str">
        <f>IF(L128&lt;&gt;"",VLOOKUP(L128,'DON GIA'!$S$1:$V$19,4,0),"")</f>
        <v/>
      </c>
      <c r="P128" s="106" t="str">
        <f t="shared" si="15"/>
        <v/>
      </c>
      <c r="Q128" s="106" t="str">
        <f t="shared" si="16"/>
        <v/>
      </c>
      <c r="R128" s="71" t="s">
        <v>35</v>
      </c>
      <c r="S128" s="103"/>
      <c r="T128" s="103"/>
      <c r="U128" s="554" t="str">
        <f>IF(R128&lt;&gt;"",VLOOKUP(R128,'DON GIA'!$H$1:$K$103,4,0),"")</f>
        <v/>
      </c>
      <c r="V128" s="554" t="str">
        <f t="shared" si="25"/>
        <v/>
      </c>
      <c r="W128" s="107" t="s">
        <v>1055</v>
      </c>
      <c r="X128" s="103" t="s">
        <v>27</v>
      </c>
      <c r="Y128" s="108">
        <v>12.8</v>
      </c>
      <c r="Z128" s="109"/>
      <c r="AA128" s="554">
        <f>IF(W128&lt;&gt;"",VLOOKUP(W128,'DON GIA'!$A$1:$D$346,4,0),"")</f>
        <v>138443</v>
      </c>
      <c r="AB128" s="554">
        <f t="shared" si="26"/>
        <v>1772070.4000000001</v>
      </c>
      <c r="AC128" s="71"/>
      <c r="AD128" s="71"/>
      <c r="AE128" s="71"/>
      <c r="AF128" s="71"/>
      <c r="AG128" s="71"/>
      <c r="AH128" s="103"/>
      <c r="AI128" s="71"/>
      <c r="AJ128" s="103"/>
      <c r="AK128" s="103"/>
      <c r="AL128" s="554" t="str">
        <f>IF(AI128&lt;&gt;"",VLOOKUP(AI128,'DON GIA'!$M$1:$P$9,4,0),"")</f>
        <v/>
      </c>
      <c r="AM128" s="554" t="str">
        <f t="shared" si="17"/>
        <v/>
      </c>
      <c r="AN128" s="103"/>
      <c r="AO128" s="103"/>
      <c r="AP128" s="553" t="str">
        <f t="shared" si="14"/>
        <v/>
      </c>
      <c r="AQ128" s="107"/>
    </row>
    <row r="129" spans="1:44" ht="37.5" outlineLevel="2">
      <c r="A129" s="72" t="e">
        <f>IF(D128&lt;&gt;"",$D$8:D128,A128)</f>
        <v>#VALUE!</v>
      </c>
      <c r="C129" s="552" t="str">
        <f>IF(D129&lt;&gt;"",COUNTA($D$8:D129),"")</f>
        <v/>
      </c>
      <c r="D129" s="552"/>
      <c r="E129" s="71"/>
      <c r="F129" s="103"/>
      <c r="G129" s="103"/>
      <c r="H129" s="103"/>
      <c r="I129" s="103"/>
      <c r="J129" s="103"/>
      <c r="K129" s="103"/>
      <c r="L129" s="107"/>
      <c r="M129" s="105"/>
      <c r="N129" s="106" t="str">
        <f>IF(L129&lt;&gt;"",VLOOKUP(L129,'DON GIA'!$S$1:$U$19,3,0),"")</f>
        <v/>
      </c>
      <c r="O129" s="106" t="str">
        <f>IF(L129&lt;&gt;"",VLOOKUP(L129,'DON GIA'!$S$1:$V$19,4,0),"")</f>
        <v/>
      </c>
      <c r="P129" s="106" t="str">
        <f t="shared" si="15"/>
        <v/>
      </c>
      <c r="Q129" s="106" t="str">
        <f t="shared" si="16"/>
        <v/>
      </c>
      <c r="R129" s="71" t="s">
        <v>35</v>
      </c>
      <c r="S129" s="103"/>
      <c r="T129" s="103"/>
      <c r="U129" s="554" t="str">
        <f>IF(R129&lt;&gt;"",VLOOKUP(R129,'DON GIA'!$H$1:$K$103,4,0),"")</f>
        <v/>
      </c>
      <c r="V129" s="554" t="str">
        <f t="shared" si="25"/>
        <v/>
      </c>
      <c r="W129" s="107" t="s">
        <v>1056</v>
      </c>
      <c r="X129" s="103" t="s">
        <v>27</v>
      </c>
      <c r="Y129" s="108">
        <f>41.65+1+3.3+4.03</f>
        <v>49.98</v>
      </c>
      <c r="Z129" s="109"/>
      <c r="AA129" s="554">
        <f>IF(W129&lt;&gt;"",VLOOKUP(W129,'DON GIA'!$A$1:$D$346,4,0),"")</f>
        <v>264678</v>
      </c>
      <c r="AB129" s="554">
        <f t="shared" si="26"/>
        <v>13228606.439999999</v>
      </c>
      <c r="AC129" s="71"/>
      <c r="AD129" s="71"/>
      <c r="AE129" s="71"/>
      <c r="AF129" s="71"/>
      <c r="AG129" s="71"/>
      <c r="AH129" s="103"/>
      <c r="AI129" s="71"/>
      <c r="AJ129" s="103"/>
      <c r="AK129" s="103"/>
      <c r="AL129" s="554" t="str">
        <f>IF(AI129&lt;&gt;"",VLOOKUP(AI129,'DON GIA'!$M$1:$P$9,4,0),"")</f>
        <v/>
      </c>
      <c r="AM129" s="554" t="str">
        <f t="shared" si="17"/>
        <v/>
      </c>
      <c r="AN129" s="103"/>
      <c r="AO129" s="103"/>
      <c r="AP129" s="553" t="str">
        <f t="shared" si="14"/>
        <v/>
      </c>
      <c r="AQ129" s="107"/>
    </row>
    <row r="130" spans="1:44" outlineLevel="2">
      <c r="A130" s="72" t="e">
        <f>IF(D129&lt;&gt;"",$D$8:D129,A129)</f>
        <v>#VALUE!</v>
      </c>
      <c r="C130" s="552" t="str">
        <f>IF(D130&lt;&gt;"",COUNTA($D$8:D130),"")</f>
        <v/>
      </c>
      <c r="D130" s="552"/>
      <c r="E130" s="71"/>
      <c r="F130" s="103"/>
      <c r="G130" s="103"/>
      <c r="H130" s="103"/>
      <c r="I130" s="103"/>
      <c r="J130" s="103"/>
      <c r="K130" s="103"/>
      <c r="L130" s="107"/>
      <c r="M130" s="105"/>
      <c r="N130" s="106" t="str">
        <f>IF(L130&lt;&gt;"",VLOOKUP(L130,'DON GIA'!$S$1:$U$19,3,0),"")</f>
        <v/>
      </c>
      <c r="O130" s="106" t="str">
        <f>IF(L130&lt;&gt;"",VLOOKUP(L130,'DON GIA'!$S$1:$V$19,4,0),"")</f>
        <v/>
      </c>
      <c r="P130" s="106" t="str">
        <f t="shared" si="15"/>
        <v/>
      </c>
      <c r="Q130" s="106" t="str">
        <f t="shared" si="16"/>
        <v/>
      </c>
      <c r="R130" s="71" t="s">
        <v>35</v>
      </c>
      <c r="S130" s="103"/>
      <c r="T130" s="103"/>
      <c r="U130" s="554" t="str">
        <f>IF(R130&lt;&gt;"",VLOOKUP(R130,'DON GIA'!$H$1:$K$103,4,0),"")</f>
        <v/>
      </c>
      <c r="V130" s="554" t="str">
        <f t="shared" si="25"/>
        <v/>
      </c>
      <c r="W130" s="102"/>
      <c r="X130" s="102"/>
      <c r="Y130" s="102"/>
      <c r="Z130" s="109"/>
      <c r="AA130" s="554" t="str">
        <f>IF(W130&lt;&gt;"",VLOOKUP(W130,'DON GIA'!$A$1:$D$346,4,0),"")</f>
        <v/>
      </c>
      <c r="AB130" s="554" t="str">
        <f t="shared" si="26"/>
        <v/>
      </c>
      <c r="AC130" s="71"/>
      <c r="AD130" s="71"/>
      <c r="AE130" s="71"/>
      <c r="AF130" s="71"/>
      <c r="AG130" s="71"/>
      <c r="AH130" s="103"/>
      <c r="AI130" s="71"/>
      <c r="AJ130" s="103"/>
      <c r="AK130" s="103"/>
      <c r="AL130" s="554" t="str">
        <f>IF(AI130&lt;&gt;"",VLOOKUP(AI130,'DON GIA'!$M$1:$P$9,4,0),"")</f>
        <v/>
      </c>
      <c r="AM130" s="554" t="str">
        <f t="shared" si="17"/>
        <v/>
      </c>
      <c r="AN130" s="103"/>
      <c r="AO130" s="103"/>
      <c r="AP130" s="553" t="str">
        <f t="shared" si="14"/>
        <v/>
      </c>
      <c r="AQ130" s="107"/>
    </row>
    <row r="131" spans="1:44" outlineLevel="2">
      <c r="A131" s="72" t="e">
        <f>IF(D130&lt;&gt;"",$D$8:D130,A130)</f>
        <v>#VALUE!</v>
      </c>
      <c r="C131" s="552" t="str">
        <f>IF(D131&lt;&gt;"",COUNTA($D$8:D131),"")</f>
        <v/>
      </c>
      <c r="D131" s="552"/>
      <c r="E131" s="71"/>
      <c r="F131" s="103"/>
      <c r="G131" s="103"/>
      <c r="H131" s="103"/>
      <c r="I131" s="103"/>
      <c r="J131" s="103"/>
      <c r="K131" s="103"/>
      <c r="L131" s="107"/>
      <c r="M131" s="105"/>
      <c r="N131" s="106" t="str">
        <f>IF(L131&lt;&gt;"",VLOOKUP(L131,'DON GIA'!$S$1:$U$19,3,0),"")</f>
        <v/>
      </c>
      <c r="O131" s="106" t="str">
        <f>IF(L131&lt;&gt;"",VLOOKUP(L131,'DON GIA'!$S$1:$V$19,4,0),"")</f>
        <v/>
      </c>
      <c r="P131" s="106" t="str">
        <f t="shared" si="15"/>
        <v/>
      </c>
      <c r="Q131" s="106" t="str">
        <f t="shared" si="16"/>
        <v/>
      </c>
      <c r="R131" s="122" t="s">
        <v>35</v>
      </c>
      <c r="S131" s="103"/>
      <c r="T131" s="103"/>
      <c r="U131" s="554" t="str">
        <f>IF(R131&lt;&gt;"",VLOOKUP(R131,'DON GIA'!$H$1:$K$103,4,0),"")</f>
        <v/>
      </c>
      <c r="V131" s="554" t="str">
        <f t="shared" si="25"/>
        <v/>
      </c>
      <c r="W131" s="102"/>
      <c r="X131" s="102"/>
      <c r="Y131" s="102"/>
      <c r="Z131" s="109"/>
      <c r="AA131" s="554" t="str">
        <f>IF(W131&lt;&gt;"",VLOOKUP(W131,'DON GIA'!$A$1:$D$346,4,0),"")</f>
        <v/>
      </c>
      <c r="AB131" s="554" t="str">
        <f t="shared" si="26"/>
        <v/>
      </c>
      <c r="AC131" s="71"/>
      <c r="AD131" s="71"/>
      <c r="AE131" s="71"/>
      <c r="AF131" s="71"/>
      <c r="AG131" s="71"/>
      <c r="AH131" s="103"/>
      <c r="AI131" s="71"/>
      <c r="AJ131" s="103"/>
      <c r="AK131" s="103"/>
      <c r="AL131" s="554" t="str">
        <f>IF(AI131&lt;&gt;"",VLOOKUP(AI131,'DON GIA'!$M$1:$P$9,4,0),"")</f>
        <v/>
      </c>
      <c r="AM131" s="554" t="str">
        <f t="shared" si="17"/>
        <v/>
      </c>
      <c r="AN131" s="103"/>
      <c r="AO131" s="103"/>
      <c r="AP131" s="553" t="str">
        <f t="shared" si="14"/>
        <v/>
      </c>
      <c r="AQ131" s="107"/>
    </row>
    <row r="132" spans="1:44" outlineLevel="2">
      <c r="A132" s="72" t="e">
        <f>IF(D131&lt;&gt;"",$D$8:D131,A131)</f>
        <v>#VALUE!</v>
      </c>
      <c r="C132" s="552" t="str">
        <f>IF(D132&lt;&gt;"",COUNTA($D$8:D132),"")</f>
        <v/>
      </c>
      <c r="D132" s="552"/>
      <c r="E132" s="71"/>
      <c r="F132" s="103"/>
      <c r="G132" s="103"/>
      <c r="H132" s="103"/>
      <c r="I132" s="103"/>
      <c r="J132" s="103"/>
      <c r="K132" s="103"/>
      <c r="L132" s="107"/>
      <c r="M132" s="105"/>
      <c r="N132" s="106" t="str">
        <f>IF(L132&lt;&gt;"",VLOOKUP(L132,'DON GIA'!$S$1:$U$19,3,0),"")</f>
        <v/>
      </c>
      <c r="O132" s="106" t="str">
        <f>IF(L132&lt;&gt;"",VLOOKUP(L132,'DON GIA'!$S$1:$V$19,4,0),"")</f>
        <v/>
      </c>
      <c r="P132" s="106" t="str">
        <f t="shared" si="15"/>
        <v/>
      </c>
      <c r="Q132" s="106" t="str">
        <f t="shared" si="16"/>
        <v/>
      </c>
      <c r="R132" s="71" t="s">
        <v>35</v>
      </c>
      <c r="S132" s="103"/>
      <c r="T132" s="103"/>
      <c r="U132" s="554" t="str">
        <f>IF(R132&lt;&gt;"",VLOOKUP(R132,'DON GIA'!$H$1:$K$103,4,0),"")</f>
        <v/>
      </c>
      <c r="V132" s="554" t="str">
        <f t="shared" si="25"/>
        <v/>
      </c>
      <c r="W132" s="102"/>
      <c r="X132" s="102"/>
      <c r="Y132" s="102"/>
      <c r="Z132" s="109"/>
      <c r="AA132" s="554" t="str">
        <f>IF(W132&lt;&gt;"",VLOOKUP(W132,'DON GIA'!$A$1:$D$346,4,0),"")</f>
        <v/>
      </c>
      <c r="AB132" s="554" t="str">
        <f t="shared" si="26"/>
        <v/>
      </c>
      <c r="AC132" s="71"/>
      <c r="AD132" s="71"/>
      <c r="AE132" s="71"/>
      <c r="AF132" s="71"/>
      <c r="AG132" s="71"/>
      <c r="AH132" s="103"/>
      <c r="AI132" s="71"/>
      <c r="AJ132" s="103"/>
      <c r="AK132" s="103"/>
      <c r="AL132" s="554" t="str">
        <f>IF(AI132&lt;&gt;"",VLOOKUP(AI132,'DON GIA'!$M$1:$P$9,4,0),"")</f>
        <v/>
      </c>
      <c r="AM132" s="554" t="str">
        <f t="shared" si="17"/>
        <v/>
      </c>
      <c r="AN132" s="103"/>
      <c r="AO132" s="103"/>
      <c r="AP132" s="553" t="str">
        <f t="shared" si="14"/>
        <v/>
      </c>
      <c r="AQ132" s="107"/>
    </row>
    <row r="133" spans="1:44" outlineLevel="2">
      <c r="A133" s="72" t="e">
        <f>IF(D132&lt;&gt;"",$D$8:D132,A132)</f>
        <v>#VALUE!</v>
      </c>
      <c r="C133" s="552" t="str">
        <f>IF(D133&lt;&gt;"",COUNTA($D$8:D133),"")</f>
        <v/>
      </c>
      <c r="D133" s="552"/>
      <c r="E133" s="61"/>
      <c r="F133" s="103"/>
      <c r="G133" s="103"/>
      <c r="H133" s="103"/>
      <c r="I133" s="103"/>
      <c r="J133" s="103"/>
      <c r="K133" s="103"/>
      <c r="L133" s="107"/>
      <c r="M133" s="105"/>
      <c r="N133" s="106" t="str">
        <f>IF(L133&lt;&gt;"",VLOOKUP(L133,'DON GIA'!$S$1:$U$19,3,0),"")</f>
        <v/>
      </c>
      <c r="O133" s="106" t="str">
        <f>IF(L133&lt;&gt;"",VLOOKUP(L133,'DON GIA'!$S$1:$V$19,4,0),"")</f>
        <v/>
      </c>
      <c r="P133" s="106" t="str">
        <f t="shared" si="15"/>
        <v/>
      </c>
      <c r="Q133" s="106" t="str">
        <f t="shared" si="16"/>
        <v/>
      </c>
      <c r="R133" s="71" t="s">
        <v>35</v>
      </c>
      <c r="S133" s="103"/>
      <c r="T133" s="103"/>
      <c r="U133" s="554" t="str">
        <f>IF(R133&lt;&gt;"",VLOOKUP(R133,'DON GIA'!$H$1:$K$103,4,0),"")</f>
        <v/>
      </c>
      <c r="V133" s="554" t="str">
        <f t="shared" si="25"/>
        <v/>
      </c>
      <c r="W133" s="107"/>
      <c r="X133" s="103"/>
      <c r="Y133" s="108"/>
      <c r="Z133" s="109"/>
      <c r="AA133" s="554" t="str">
        <f>IF(W133&lt;&gt;"",VLOOKUP(W133,'DON GIA'!$A$1:$D$346,4,0),"")</f>
        <v/>
      </c>
      <c r="AB133" s="554" t="str">
        <f t="shared" si="26"/>
        <v/>
      </c>
      <c r="AC133" s="71"/>
      <c r="AD133" s="71"/>
      <c r="AE133" s="71"/>
      <c r="AF133" s="71"/>
      <c r="AG133" s="71"/>
      <c r="AH133" s="103"/>
      <c r="AI133" s="71"/>
      <c r="AJ133" s="103"/>
      <c r="AK133" s="103"/>
      <c r="AL133" s="554" t="str">
        <f>IF(AI133&lt;&gt;"",VLOOKUP(AI133,'DON GIA'!$M$1:$P$9,4,0),"")</f>
        <v/>
      </c>
      <c r="AM133" s="554" t="str">
        <f t="shared" si="17"/>
        <v/>
      </c>
      <c r="AN133" s="103"/>
      <c r="AO133" s="103"/>
      <c r="AP133" s="553" t="str">
        <f t="shared" si="14"/>
        <v/>
      </c>
      <c r="AQ133" s="107"/>
    </row>
    <row r="134" spans="1:44" outlineLevel="1">
      <c r="A134" s="84" t="s">
        <v>850</v>
      </c>
      <c r="B134" s="576"/>
      <c r="C134" s="552">
        <f>IF(D134&lt;&gt;"",COUNTA($D$8:D134),"")</f>
        <v>11</v>
      </c>
      <c r="D134" s="552">
        <v>403</v>
      </c>
      <c r="E134" s="61" t="s">
        <v>118</v>
      </c>
      <c r="F134" s="162"/>
      <c r="G134" s="162"/>
      <c r="H134" s="162"/>
      <c r="I134" s="162"/>
      <c r="J134" s="162"/>
      <c r="K134" s="162"/>
      <c r="L134" s="129"/>
      <c r="M134" s="167">
        <f>SUBTOTAL(9,M135:M161)</f>
        <v>0</v>
      </c>
      <c r="N134" s="199"/>
      <c r="O134" s="199"/>
      <c r="P134" s="199">
        <f>SUBTOTAL(9,P135:P161)</f>
        <v>0</v>
      </c>
      <c r="Q134" s="199">
        <f>SUBTOTAL(9,Q135:Q161)</f>
        <v>0</v>
      </c>
      <c r="R134" s="61"/>
      <c r="S134" s="162"/>
      <c r="T134" s="162">
        <f>SUBTOTAL(9,T135:T161)</f>
        <v>53</v>
      </c>
      <c r="U134" s="553"/>
      <c r="V134" s="553">
        <f>SUBTOTAL(9,V135:V161)</f>
        <v>25420000</v>
      </c>
      <c r="W134" s="129"/>
      <c r="X134" s="162"/>
      <c r="Y134" s="169">
        <f>SUBTOTAL(9,Y135:Y161)</f>
        <v>233.14</v>
      </c>
      <c r="Z134" s="170">
        <f>SUBTOTAL(9,Z135:Z161)</f>
        <v>0</v>
      </c>
      <c r="AA134" s="553"/>
      <c r="AB134" s="553">
        <f>SUBTOTAL(9,AB135:AB161)</f>
        <v>224300956.83999997</v>
      </c>
      <c r="AC134" s="71"/>
      <c r="AD134" s="71"/>
      <c r="AE134" s="71"/>
      <c r="AF134" s="71"/>
      <c r="AG134" s="71"/>
      <c r="AH134" s="103"/>
      <c r="AI134" s="71"/>
      <c r="AJ134" s="162"/>
      <c r="AK134" s="162">
        <f>SUBTOTAL(9,AK135:AK161)</f>
        <v>0</v>
      </c>
      <c r="AL134" s="553"/>
      <c r="AM134" s="553">
        <f>SUBTOTAL(9,AM135:AM161)</f>
        <v>0</v>
      </c>
      <c r="AN134" s="162"/>
      <c r="AO134" s="162">
        <f>SUBTOTAL(9,AO135:AO161)</f>
        <v>0</v>
      </c>
      <c r="AP134" s="553">
        <f t="shared" si="14"/>
        <v>249720956.83999997</v>
      </c>
      <c r="AQ134" s="111"/>
      <c r="AR134" s="90"/>
    </row>
    <row r="135" spans="1:44" ht="75" outlineLevel="2">
      <c r="A135" s="72" t="e">
        <f>IF(D134&lt;&gt;"",$D$8:D134,A133)</f>
        <v>#VALUE!</v>
      </c>
      <c r="C135" s="552" t="str">
        <f>IF(D135&lt;&gt;"",COUNTA($D$8:D135),"")</f>
        <v/>
      </c>
      <c r="D135" s="552"/>
      <c r="E135" s="71" t="s">
        <v>119</v>
      </c>
      <c r="F135" s="103">
        <v>1</v>
      </c>
      <c r="G135" s="103"/>
      <c r="H135" s="103"/>
      <c r="I135" s="103"/>
      <c r="J135" s="103"/>
      <c r="K135" s="103"/>
      <c r="L135" s="107"/>
      <c r="M135" s="105"/>
      <c r="N135" s="106" t="str">
        <f>IF(L135&lt;&gt;"",VLOOKUP(L135,'DON GIA'!$S$1:$U$19,3,0),"")</f>
        <v/>
      </c>
      <c r="O135" s="106" t="str">
        <f>IF(L135&lt;&gt;"",VLOOKUP(L135,'DON GIA'!$S$1:$V$19,4,0),"")</f>
        <v/>
      </c>
      <c r="P135" s="106" t="str">
        <f t="shared" si="15"/>
        <v/>
      </c>
      <c r="Q135" s="106" t="str">
        <f t="shared" si="16"/>
        <v/>
      </c>
      <c r="R135" s="71" t="s">
        <v>60</v>
      </c>
      <c r="S135" s="103" t="s">
        <v>44</v>
      </c>
      <c r="T135" s="103">
        <v>1</v>
      </c>
      <c r="U135" s="554">
        <f>IF(R135&lt;&gt;"",VLOOKUP(R135,'DON GIA'!$H$1:$K$103,4,0),"")</f>
        <v>3064000</v>
      </c>
      <c r="V135" s="554">
        <f t="shared" ref="V135:V161" si="27">IF(R135&lt;&gt;"",IF(ISNUMBER(U135),T135*U135,""),"")</f>
        <v>3064000</v>
      </c>
      <c r="W135" s="107" t="s">
        <v>1057</v>
      </c>
      <c r="X135" s="103" t="s">
        <v>27</v>
      </c>
      <c r="Y135" s="108">
        <v>27.86</v>
      </c>
      <c r="Z135" s="109"/>
      <c r="AA135" s="554">
        <f>IF(W135&lt;&gt;"",VLOOKUP(W135,'DON GIA'!$A$1:$D$346,4,0),"")</f>
        <v>1229116</v>
      </c>
      <c r="AB135" s="554">
        <f t="shared" ref="AB135:AB161" si="28">IF(W135&lt;&gt;"",IF(ISNUMBER(AA135),Y135*AA135,""),"")</f>
        <v>34243171.759999998</v>
      </c>
      <c r="AC135" s="71"/>
      <c r="AD135" s="71"/>
      <c r="AE135" s="71"/>
      <c r="AF135" s="71"/>
      <c r="AG135" s="71"/>
      <c r="AH135" s="103"/>
      <c r="AI135" s="71"/>
      <c r="AJ135" s="103"/>
      <c r="AK135" s="103"/>
      <c r="AL135" s="554" t="str">
        <f>IF(AI135&lt;&gt;"",VLOOKUP(AI135,'DON GIA'!$M$1:$P$9,4,0),"")</f>
        <v/>
      </c>
      <c r="AM135" s="554" t="str">
        <f t="shared" si="17"/>
        <v/>
      </c>
      <c r="AN135" s="103"/>
      <c r="AO135" s="103"/>
      <c r="AP135" s="553" t="str">
        <f t="shared" si="14"/>
        <v/>
      </c>
      <c r="AQ135" s="59" t="s">
        <v>423</v>
      </c>
      <c r="AR135" s="77" t="s">
        <v>1912</v>
      </c>
    </row>
    <row r="136" spans="1:44" ht="93.75" outlineLevel="2">
      <c r="A136" s="72" t="e">
        <f>IF(D135&lt;&gt;"",$D$8:D135,A135)</f>
        <v>#VALUE!</v>
      </c>
      <c r="C136" s="552" t="str">
        <f>IF(D136&lt;&gt;"",COUNTA($D$8:D136),"")</f>
        <v/>
      </c>
      <c r="D136" s="552"/>
      <c r="E136" s="71" t="s">
        <v>120</v>
      </c>
      <c r="F136" s="103"/>
      <c r="G136" s="103"/>
      <c r="H136" s="103"/>
      <c r="I136" s="103"/>
      <c r="J136" s="103"/>
      <c r="K136" s="103"/>
      <c r="L136" s="107"/>
      <c r="M136" s="105"/>
      <c r="N136" s="106" t="str">
        <f>IF(L136&lt;&gt;"",VLOOKUP(L136,'DON GIA'!$S$1:$U$19,3,0),"")</f>
        <v/>
      </c>
      <c r="O136" s="106" t="str">
        <f>IF(L136&lt;&gt;"",VLOOKUP(L136,'DON GIA'!$S$1:$V$19,4,0),"")</f>
        <v/>
      </c>
      <c r="P136" s="106" t="str">
        <f t="shared" si="15"/>
        <v/>
      </c>
      <c r="Q136" s="106" t="str">
        <f t="shared" si="16"/>
        <v/>
      </c>
      <c r="R136" s="71" t="s">
        <v>47</v>
      </c>
      <c r="S136" s="103" t="s">
        <v>44</v>
      </c>
      <c r="T136" s="103">
        <v>5</v>
      </c>
      <c r="U136" s="554">
        <f>IF(R136&lt;&gt;"",VLOOKUP(R136,'DON GIA'!$H$1:$K$103,4,0),"")</f>
        <v>1035000</v>
      </c>
      <c r="V136" s="554">
        <f t="shared" si="27"/>
        <v>5175000</v>
      </c>
      <c r="W136" s="107" t="s">
        <v>1058</v>
      </c>
      <c r="X136" s="103" t="s">
        <v>27</v>
      </c>
      <c r="Y136" s="108">
        <v>32.340000000000003</v>
      </c>
      <c r="Z136" s="109"/>
      <c r="AA136" s="554">
        <f>IF(W136&lt;&gt;"",VLOOKUP(W136,'DON GIA'!$A$1:$D$346,4,0),"")</f>
        <v>854777</v>
      </c>
      <c r="AB136" s="554">
        <f t="shared" si="28"/>
        <v>27643488.180000003</v>
      </c>
      <c r="AC136" s="71"/>
      <c r="AD136" s="71"/>
      <c r="AE136" s="71"/>
      <c r="AF136" s="71"/>
      <c r="AG136" s="71"/>
      <c r="AH136" s="103"/>
      <c r="AI136" s="71"/>
      <c r="AJ136" s="103"/>
      <c r="AK136" s="103"/>
      <c r="AL136" s="554" t="str">
        <f>IF(AI136&lt;&gt;"",VLOOKUP(AI136,'DON GIA'!$M$1:$P$9,4,0),"")</f>
        <v/>
      </c>
      <c r="AM136" s="554" t="str">
        <f t="shared" si="17"/>
        <v/>
      </c>
      <c r="AN136" s="103"/>
      <c r="AO136" s="103"/>
      <c r="AP136" s="553" t="str">
        <f t="shared" si="14"/>
        <v/>
      </c>
      <c r="AQ136" s="59" t="s">
        <v>424</v>
      </c>
      <c r="AR136" s="577" t="s">
        <v>1958</v>
      </c>
    </row>
    <row r="137" spans="1:44" ht="112.5" outlineLevel="2">
      <c r="A137" s="72" t="e">
        <f>IF(D136&lt;&gt;"",$D$8:D136,A136)</f>
        <v>#VALUE!</v>
      </c>
      <c r="C137" s="552" t="str">
        <f>IF(D137&lt;&gt;"",COUNTA($D$8:D137),"")</f>
        <v/>
      </c>
      <c r="D137" s="552"/>
      <c r="E137" s="71"/>
      <c r="F137" s="103"/>
      <c r="G137" s="103"/>
      <c r="H137" s="103"/>
      <c r="I137" s="103"/>
      <c r="J137" s="103"/>
      <c r="K137" s="103"/>
      <c r="L137" s="107"/>
      <c r="M137" s="105"/>
      <c r="N137" s="106" t="str">
        <f>IF(L137&lt;&gt;"",VLOOKUP(L137,'DON GIA'!$S$1:$U$19,3,0),"")</f>
        <v/>
      </c>
      <c r="O137" s="106" t="str">
        <f>IF(L137&lt;&gt;"",VLOOKUP(L137,'DON GIA'!$S$1:$V$19,4,0),"")</f>
        <v/>
      </c>
      <c r="P137" s="106" t="str">
        <f t="shared" si="15"/>
        <v/>
      </c>
      <c r="Q137" s="106" t="str">
        <f t="shared" si="16"/>
        <v/>
      </c>
      <c r="R137" s="71" t="s">
        <v>48</v>
      </c>
      <c r="S137" s="103" t="s">
        <v>44</v>
      </c>
      <c r="T137" s="103">
        <v>1</v>
      </c>
      <c r="U137" s="554">
        <f>IF(R137&lt;&gt;"",VLOOKUP(R137,'DON GIA'!$H$1:$K$103,4,0),"")</f>
        <v>1708000</v>
      </c>
      <c r="V137" s="554">
        <f t="shared" si="27"/>
        <v>1708000</v>
      </c>
      <c r="W137" s="107" t="s">
        <v>1059</v>
      </c>
      <c r="X137" s="103" t="s">
        <v>27</v>
      </c>
      <c r="Y137" s="108">
        <v>3.78</v>
      </c>
      <c r="Z137" s="109"/>
      <c r="AA137" s="554">
        <f>IF(W137&lt;&gt;"",VLOOKUP(W137,'DON GIA'!$A$1:$D$346,4,0),"")</f>
        <v>9667459</v>
      </c>
      <c r="AB137" s="554">
        <f t="shared" si="28"/>
        <v>36542995.019999996</v>
      </c>
      <c r="AC137" s="71"/>
      <c r="AD137" s="71"/>
      <c r="AE137" s="71"/>
      <c r="AF137" s="71"/>
      <c r="AG137" s="71"/>
      <c r="AH137" s="103"/>
      <c r="AI137" s="71"/>
      <c r="AJ137" s="103"/>
      <c r="AK137" s="103"/>
      <c r="AL137" s="554" t="str">
        <f>IF(AI137&lt;&gt;"",VLOOKUP(AI137,'DON GIA'!$M$1:$P$9,4,0),"")</f>
        <v/>
      </c>
      <c r="AM137" s="554" t="str">
        <f t="shared" si="17"/>
        <v/>
      </c>
      <c r="AN137" s="103"/>
      <c r="AO137" s="103"/>
      <c r="AP137" s="553" t="str">
        <f t="shared" ref="AP137:AP200" si="29">IF(D137&lt;&gt;"",P137+Q137+V137+AB137+AM137,"")</f>
        <v/>
      </c>
      <c r="AQ137" s="59" t="s">
        <v>425</v>
      </c>
      <c r="AR137" s="577" t="s">
        <v>1959</v>
      </c>
    </row>
    <row r="138" spans="1:44" ht="93.75" outlineLevel="2">
      <c r="A138" s="72" t="e">
        <f>IF(D137&lt;&gt;"",$D$8:D137,A137)</f>
        <v>#VALUE!</v>
      </c>
      <c r="C138" s="552" t="str">
        <f>IF(D138&lt;&gt;"",COUNTA($D$8:D138),"")</f>
        <v/>
      </c>
      <c r="D138" s="552"/>
      <c r="E138" s="71"/>
      <c r="F138" s="103"/>
      <c r="G138" s="103"/>
      <c r="H138" s="103"/>
      <c r="I138" s="103"/>
      <c r="J138" s="103"/>
      <c r="K138" s="103"/>
      <c r="L138" s="107"/>
      <c r="M138" s="105"/>
      <c r="N138" s="106" t="str">
        <f>IF(L138&lt;&gt;"",VLOOKUP(L138,'DON GIA'!$S$1:$U$19,3,0),"")</f>
        <v/>
      </c>
      <c r="O138" s="106" t="str">
        <f>IF(L138&lt;&gt;"",VLOOKUP(L138,'DON GIA'!$S$1:$V$19,4,0),"")</f>
        <v/>
      </c>
      <c r="P138" s="106" t="str">
        <f t="shared" si="15"/>
        <v/>
      </c>
      <c r="Q138" s="106" t="str">
        <f t="shared" si="16"/>
        <v/>
      </c>
      <c r="R138" s="71" t="s">
        <v>121</v>
      </c>
      <c r="S138" s="103" t="s">
        <v>44</v>
      </c>
      <c r="T138" s="103">
        <v>1</v>
      </c>
      <c r="U138" s="554">
        <f>IF(R138&lt;&gt;"",VLOOKUP(R138,'DON GIA'!$H$1:$K$103,4,0),"")</f>
        <v>70000</v>
      </c>
      <c r="V138" s="554">
        <f t="shared" si="27"/>
        <v>70000</v>
      </c>
      <c r="W138" s="107" t="s">
        <v>1033</v>
      </c>
      <c r="X138" s="103" t="s">
        <v>27</v>
      </c>
      <c r="Y138" s="108">
        <v>3.24</v>
      </c>
      <c r="Z138" s="109"/>
      <c r="AA138" s="554">
        <f>IF(W138&lt;&gt;"",VLOOKUP(W138,'DON GIA'!$A$1:$D$346,4,0),"")</f>
        <v>802027</v>
      </c>
      <c r="AB138" s="554">
        <f t="shared" si="28"/>
        <v>2598567.48</v>
      </c>
      <c r="AC138" s="71"/>
      <c r="AD138" s="71"/>
      <c r="AE138" s="71"/>
      <c r="AF138" s="71"/>
      <c r="AG138" s="71"/>
      <c r="AH138" s="103"/>
      <c r="AI138" s="71"/>
      <c r="AJ138" s="103"/>
      <c r="AK138" s="103"/>
      <c r="AL138" s="554" t="str">
        <f>IF(AI138&lt;&gt;"",VLOOKUP(AI138,'DON GIA'!$M$1:$P$9,4,0),"")</f>
        <v/>
      </c>
      <c r="AM138" s="554" t="str">
        <f t="shared" si="17"/>
        <v/>
      </c>
      <c r="AN138" s="103"/>
      <c r="AO138" s="103"/>
      <c r="AP138" s="553" t="str">
        <f t="shared" si="29"/>
        <v/>
      </c>
      <c r="AQ138" s="59" t="s">
        <v>426</v>
      </c>
      <c r="AR138" s="577" t="s">
        <v>1960</v>
      </c>
    </row>
    <row r="139" spans="1:44" ht="120" outlineLevel="2">
      <c r="A139" s="72" t="e">
        <f>IF(D138&lt;&gt;"",$D$8:D138,A138)</f>
        <v>#VALUE!</v>
      </c>
      <c r="C139" s="552" t="str">
        <f>IF(D139&lt;&gt;"",COUNTA($D$8:D139),"")</f>
        <v/>
      </c>
      <c r="D139" s="552"/>
      <c r="E139" s="71"/>
      <c r="F139" s="103"/>
      <c r="G139" s="103"/>
      <c r="H139" s="103"/>
      <c r="I139" s="103"/>
      <c r="J139" s="103"/>
      <c r="K139" s="103"/>
      <c r="L139" s="107"/>
      <c r="M139" s="105"/>
      <c r="N139" s="106" t="str">
        <f>IF(L139&lt;&gt;"",VLOOKUP(L139,'DON GIA'!$S$1:$U$19,3,0),"")</f>
        <v/>
      </c>
      <c r="O139" s="106" t="str">
        <f>IF(L139&lt;&gt;"",VLOOKUP(L139,'DON GIA'!$S$1:$V$19,4,0),"")</f>
        <v/>
      </c>
      <c r="P139" s="106" t="str">
        <f t="shared" si="15"/>
        <v/>
      </c>
      <c r="Q139" s="106" t="str">
        <f t="shared" si="16"/>
        <v/>
      </c>
      <c r="R139" s="71" t="s">
        <v>83</v>
      </c>
      <c r="S139" s="103" t="s">
        <v>44</v>
      </c>
      <c r="T139" s="103">
        <v>3</v>
      </c>
      <c r="U139" s="554">
        <f>IF(R139&lt;&gt;"",VLOOKUP(R139,'DON GIA'!$H$1:$K$103,4,0),"")</f>
        <v>337000</v>
      </c>
      <c r="V139" s="554">
        <f t="shared" si="27"/>
        <v>1011000</v>
      </c>
      <c r="W139" s="107" t="s">
        <v>1060</v>
      </c>
      <c r="X139" s="103" t="s">
        <v>27</v>
      </c>
      <c r="Y139" s="108">
        <v>31.2</v>
      </c>
      <c r="Z139" s="109"/>
      <c r="AA139" s="554">
        <f>IF(W139&lt;&gt;"",VLOOKUP(W139,'DON GIA'!$A$1:$D$346,4,0),"")</f>
        <v>1238791</v>
      </c>
      <c r="AB139" s="554">
        <f t="shared" si="28"/>
        <v>38650279.199999996</v>
      </c>
      <c r="AC139" s="71"/>
      <c r="AD139" s="71"/>
      <c r="AE139" s="71"/>
      <c r="AF139" s="71"/>
      <c r="AG139" s="71"/>
      <c r="AH139" s="103"/>
      <c r="AI139" s="71"/>
      <c r="AJ139" s="103"/>
      <c r="AK139" s="103"/>
      <c r="AL139" s="554" t="str">
        <f>IF(AI139&lt;&gt;"",VLOOKUP(AI139,'DON GIA'!$M$1:$P$9,4,0),"")</f>
        <v/>
      </c>
      <c r="AM139" s="554" t="str">
        <f t="shared" si="17"/>
        <v/>
      </c>
      <c r="AN139" s="103"/>
      <c r="AO139" s="103"/>
      <c r="AP139" s="553" t="str">
        <f t="shared" si="29"/>
        <v/>
      </c>
      <c r="AQ139" s="60" t="s">
        <v>427</v>
      </c>
    </row>
    <row r="140" spans="1:44" ht="75" outlineLevel="2">
      <c r="A140" s="72" t="e">
        <f>IF(D139&lt;&gt;"",$D$8:D139,A139)</f>
        <v>#VALUE!</v>
      </c>
      <c r="C140" s="552" t="str">
        <f>IF(D140&lt;&gt;"",COUNTA($D$8:D140),"")</f>
        <v/>
      </c>
      <c r="D140" s="552"/>
      <c r="E140" s="71"/>
      <c r="F140" s="103"/>
      <c r="G140" s="103"/>
      <c r="H140" s="103"/>
      <c r="I140" s="103"/>
      <c r="J140" s="103"/>
      <c r="K140" s="103"/>
      <c r="L140" s="107"/>
      <c r="M140" s="105"/>
      <c r="N140" s="106" t="str">
        <f>IF(L140&lt;&gt;"",VLOOKUP(L140,'DON GIA'!$S$1:$U$19,3,0),"")</f>
        <v/>
      </c>
      <c r="O140" s="106" t="str">
        <f>IF(L140&lt;&gt;"",VLOOKUP(L140,'DON GIA'!$S$1:$V$19,4,0),"")</f>
        <v/>
      </c>
      <c r="P140" s="106" t="str">
        <f t="shared" si="15"/>
        <v/>
      </c>
      <c r="Q140" s="106" t="str">
        <f t="shared" si="16"/>
        <v/>
      </c>
      <c r="R140" s="71" t="s">
        <v>51</v>
      </c>
      <c r="S140" s="103" t="s">
        <v>44</v>
      </c>
      <c r="T140" s="103">
        <v>1</v>
      </c>
      <c r="U140" s="554">
        <f>IF(R140&lt;&gt;"",VLOOKUP(R140,'DON GIA'!$H$1:$K$103,4,0),"")</f>
        <v>203000</v>
      </c>
      <c r="V140" s="554">
        <f t="shared" si="27"/>
        <v>203000</v>
      </c>
      <c r="W140" s="107" t="s">
        <v>1061</v>
      </c>
      <c r="X140" s="103" t="s">
        <v>27</v>
      </c>
      <c r="Y140" s="108">
        <v>74.52</v>
      </c>
      <c r="Z140" s="109"/>
      <c r="AA140" s="554">
        <f>IF(W140&lt;&gt;"",VLOOKUP(W140,'DON GIA'!$A$1:$D$346,4,0),"")</f>
        <v>921895</v>
      </c>
      <c r="AB140" s="554">
        <f t="shared" si="28"/>
        <v>68699615.399999991</v>
      </c>
      <c r="AC140" s="71"/>
      <c r="AD140" s="71"/>
      <c r="AE140" s="71"/>
      <c r="AF140" s="71"/>
      <c r="AG140" s="71"/>
      <c r="AH140" s="103"/>
      <c r="AI140" s="71"/>
      <c r="AJ140" s="103"/>
      <c r="AK140" s="103"/>
      <c r="AL140" s="554" t="str">
        <f>IF(AI140&lt;&gt;"",VLOOKUP(AI140,'DON GIA'!$M$1:$P$9,4,0),"")</f>
        <v/>
      </c>
      <c r="AM140" s="554" t="str">
        <f t="shared" si="17"/>
        <v/>
      </c>
      <c r="AN140" s="103"/>
      <c r="AO140" s="103"/>
      <c r="AP140" s="553" t="str">
        <f t="shared" si="29"/>
        <v/>
      </c>
      <c r="AQ140" s="107" t="s">
        <v>428</v>
      </c>
    </row>
    <row r="141" spans="1:44" outlineLevel="2">
      <c r="A141" s="72" t="e">
        <f>IF(D140&lt;&gt;"",$D$8:D140,A140)</f>
        <v>#VALUE!</v>
      </c>
      <c r="C141" s="552" t="str">
        <f>IF(D141&lt;&gt;"",COUNTA($D$8:D141),"")</f>
        <v/>
      </c>
      <c r="D141" s="552"/>
      <c r="E141" s="71"/>
      <c r="F141" s="103"/>
      <c r="G141" s="103"/>
      <c r="H141" s="103"/>
      <c r="I141" s="103"/>
      <c r="J141" s="103"/>
      <c r="K141" s="103"/>
      <c r="L141" s="107"/>
      <c r="M141" s="105"/>
      <c r="N141" s="106" t="str">
        <f>IF(L141&lt;&gt;"",VLOOKUP(L141,'DON GIA'!$S$1:$U$19,3,0),"")</f>
        <v/>
      </c>
      <c r="O141" s="106" t="str">
        <f>IF(L141&lt;&gt;"",VLOOKUP(L141,'DON GIA'!$S$1:$V$19,4,0),"")</f>
        <v/>
      </c>
      <c r="P141" s="106" t="str">
        <f t="shared" si="15"/>
        <v/>
      </c>
      <c r="Q141" s="106" t="str">
        <f t="shared" si="16"/>
        <v/>
      </c>
      <c r="R141" s="71" t="s">
        <v>122</v>
      </c>
      <c r="S141" s="103" t="s">
        <v>44</v>
      </c>
      <c r="T141" s="103">
        <v>3</v>
      </c>
      <c r="U141" s="554">
        <f>IF(R141&lt;&gt;"",VLOOKUP(R141,'DON GIA'!$H$1:$K$103,4,0),"")</f>
        <v>997000</v>
      </c>
      <c r="V141" s="554">
        <f t="shared" si="27"/>
        <v>2991000</v>
      </c>
      <c r="W141" s="107" t="s">
        <v>1008</v>
      </c>
      <c r="X141" s="103" t="s">
        <v>27</v>
      </c>
      <c r="Y141" s="108">
        <v>60.2</v>
      </c>
      <c r="Z141" s="109"/>
      <c r="AA141" s="554">
        <f>IF(W141&lt;&gt;"",VLOOKUP(W141,'DON GIA'!$A$1:$D$346,4,0),"")</f>
        <v>264499</v>
      </c>
      <c r="AB141" s="554">
        <f t="shared" si="28"/>
        <v>15922839.800000001</v>
      </c>
      <c r="AC141" s="71"/>
      <c r="AD141" s="71"/>
      <c r="AE141" s="71"/>
      <c r="AF141" s="71"/>
      <c r="AG141" s="71"/>
      <c r="AH141" s="103"/>
      <c r="AI141" s="71"/>
      <c r="AJ141" s="103"/>
      <c r="AK141" s="103"/>
      <c r="AL141" s="554" t="str">
        <f>IF(AI141&lt;&gt;"",VLOOKUP(AI141,'DON GIA'!$M$1:$P$9,4,0),"")</f>
        <v/>
      </c>
      <c r="AM141" s="554" t="str">
        <f t="shared" si="17"/>
        <v/>
      </c>
      <c r="AN141" s="103"/>
      <c r="AO141" s="103"/>
      <c r="AP141" s="553" t="str">
        <f t="shared" si="29"/>
        <v/>
      </c>
      <c r="AQ141" s="107"/>
    </row>
    <row r="142" spans="1:44" outlineLevel="2">
      <c r="A142" s="72" t="e">
        <f>IF(D141&lt;&gt;"",$D$8:D141,A141)</f>
        <v>#VALUE!</v>
      </c>
      <c r="C142" s="552" t="str">
        <f>IF(D142&lt;&gt;"",COUNTA($D$8:D142),"")</f>
        <v/>
      </c>
      <c r="D142" s="552"/>
      <c r="E142" s="71"/>
      <c r="F142" s="103"/>
      <c r="G142" s="103"/>
      <c r="H142" s="103"/>
      <c r="I142" s="103"/>
      <c r="J142" s="103"/>
      <c r="K142" s="103"/>
      <c r="L142" s="107"/>
      <c r="M142" s="105"/>
      <c r="N142" s="106" t="str">
        <f>IF(L142&lt;&gt;"",VLOOKUP(L142,'DON GIA'!$S$1:$U$19,3,0),"")</f>
        <v/>
      </c>
      <c r="O142" s="106" t="str">
        <f>IF(L142&lt;&gt;"",VLOOKUP(L142,'DON GIA'!$S$1:$V$19,4,0),"")</f>
        <v/>
      </c>
      <c r="P142" s="106" t="str">
        <f t="shared" si="15"/>
        <v/>
      </c>
      <c r="Q142" s="106" t="str">
        <f t="shared" si="16"/>
        <v/>
      </c>
      <c r="R142" s="71" t="s">
        <v>78</v>
      </c>
      <c r="S142" s="103" t="s">
        <v>44</v>
      </c>
      <c r="T142" s="103">
        <v>1</v>
      </c>
      <c r="U142" s="554">
        <f>IF(R142&lt;&gt;"",VLOOKUP(R142,'DON GIA'!$H$1:$K$103,4,0),"")</f>
        <v>2236000</v>
      </c>
      <c r="V142" s="554">
        <f t="shared" si="27"/>
        <v>2236000</v>
      </c>
      <c r="W142" s="107"/>
      <c r="X142" s="103"/>
      <c r="Y142" s="108"/>
      <c r="Z142" s="109"/>
      <c r="AA142" s="554" t="str">
        <f>IF(W142&lt;&gt;"",VLOOKUP(W142,'DON GIA'!$A$1:$D$346,4,0),"")</f>
        <v/>
      </c>
      <c r="AB142" s="554" t="str">
        <f t="shared" si="28"/>
        <v/>
      </c>
      <c r="AC142" s="71"/>
      <c r="AD142" s="71"/>
      <c r="AE142" s="71"/>
      <c r="AF142" s="71"/>
      <c r="AG142" s="71"/>
      <c r="AH142" s="103"/>
      <c r="AI142" s="71"/>
      <c r="AJ142" s="103"/>
      <c r="AK142" s="103"/>
      <c r="AL142" s="554" t="str">
        <f>IF(AI142&lt;&gt;"",VLOOKUP(AI142,'DON GIA'!$M$1:$P$9,4,0),"")</f>
        <v/>
      </c>
      <c r="AM142" s="554" t="str">
        <f t="shared" si="17"/>
        <v/>
      </c>
      <c r="AN142" s="103"/>
      <c r="AO142" s="103"/>
      <c r="AP142" s="553" t="str">
        <f t="shared" si="29"/>
        <v/>
      </c>
      <c r="AQ142" s="107"/>
    </row>
    <row r="143" spans="1:44" outlineLevel="2">
      <c r="A143" s="72" t="e">
        <f>IF(D142&lt;&gt;"",$D$8:D142,A142)</f>
        <v>#VALUE!</v>
      </c>
      <c r="C143" s="552" t="str">
        <f>IF(D143&lt;&gt;"",COUNTA($D$8:D143),"")</f>
        <v/>
      </c>
      <c r="D143" s="552"/>
      <c r="E143" s="71"/>
      <c r="F143" s="103"/>
      <c r="G143" s="103"/>
      <c r="H143" s="103"/>
      <c r="I143" s="103"/>
      <c r="J143" s="103"/>
      <c r="K143" s="103"/>
      <c r="L143" s="107"/>
      <c r="M143" s="105"/>
      <c r="N143" s="106" t="str">
        <f>IF(L143&lt;&gt;"",VLOOKUP(L143,'DON GIA'!$S$1:$U$19,3,0),"")</f>
        <v/>
      </c>
      <c r="O143" s="106" t="str">
        <f>IF(L143&lt;&gt;"",VLOOKUP(L143,'DON GIA'!$S$1:$V$19,4,0),"")</f>
        <v/>
      </c>
      <c r="P143" s="106" t="str">
        <f t="shared" si="15"/>
        <v/>
      </c>
      <c r="Q143" s="106" t="str">
        <f t="shared" si="16"/>
        <v/>
      </c>
      <c r="R143" s="71" t="s">
        <v>61</v>
      </c>
      <c r="S143" s="103" t="s">
        <v>44</v>
      </c>
      <c r="T143" s="103">
        <v>2</v>
      </c>
      <c r="U143" s="554">
        <f>IF(R143&lt;&gt;"",VLOOKUP(R143,'DON GIA'!$H$1:$K$103,4,0),"")</f>
        <v>180000</v>
      </c>
      <c r="V143" s="554">
        <f t="shared" si="27"/>
        <v>360000</v>
      </c>
      <c r="W143" s="107"/>
      <c r="X143" s="103"/>
      <c r="Y143" s="108"/>
      <c r="Z143" s="109"/>
      <c r="AA143" s="554" t="str">
        <f>IF(W143&lt;&gt;"",VLOOKUP(W143,'DON GIA'!$A$1:$D$346,4,0),"")</f>
        <v/>
      </c>
      <c r="AB143" s="554" t="str">
        <f t="shared" si="28"/>
        <v/>
      </c>
      <c r="AC143" s="71"/>
      <c r="AD143" s="71"/>
      <c r="AE143" s="71"/>
      <c r="AF143" s="71"/>
      <c r="AG143" s="71"/>
      <c r="AH143" s="103"/>
      <c r="AI143" s="71"/>
      <c r="AJ143" s="103"/>
      <c r="AK143" s="103"/>
      <c r="AL143" s="554" t="str">
        <f>IF(AI143&lt;&gt;"",VLOOKUP(AI143,'DON GIA'!$M$1:$P$9,4,0),"")</f>
        <v/>
      </c>
      <c r="AM143" s="554" t="str">
        <f t="shared" si="17"/>
        <v/>
      </c>
      <c r="AN143" s="103"/>
      <c r="AO143" s="103"/>
      <c r="AP143" s="553" t="str">
        <f t="shared" si="29"/>
        <v/>
      </c>
      <c r="AQ143" s="107"/>
    </row>
    <row r="144" spans="1:44" outlineLevel="2">
      <c r="A144" s="72" t="e">
        <f>IF(D143&lt;&gt;"",$D$8:D143,A143)</f>
        <v>#VALUE!</v>
      </c>
      <c r="C144" s="552" t="str">
        <f>IF(D144&lt;&gt;"",COUNTA($D$8:D144),"")</f>
        <v/>
      </c>
      <c r="D144" s="552"/>
      <c r="E144" s="71"/>
      <c r="F144" s="103"/>
      <c r="G144" s="103"/>
      <c r="H144" s="103"/>
      <c r="I144" s="103"/>
      <c r="J144" s="103"/>
      <c r="K144" s="103"/>
      <c r="L144" s="107"/>
      <c r="M144" s="105"/>
      <c r="N144" s="106" t="str">
        <f>IF(L144&lt;&gt;"",VLOOKUP(L144,'DON GIA'!$S$1:$U$19,3,0),"")</f>
        <v/>
      </c>
      <c r="O144" s="106" t="str">
        <f>IF(L144&lt;&gt;"",VLOOKUP(L144,'DON GIA'!$S$1:$V$19,4,0),"")</f>
        <v/>
      </c>
      <c r="P144" s="106" t="str">
        <f t="shared" si="15"/>
        <v/>
      </c>
      <c r="Q144" s="106" t="str">
        <f t="shared" si="16"/>
        <v/>
      </c>
      <c r="R144" s="71" t="s">
        <v>123</v>
      </c>
      <c r="S144" s="103" t="s">
        <v>44</v>
      </c>
      <c r="T144" s="103">
        <v>1</v>
      </c>
      <c r="U144" s="554">
        <f>IF(R144&lt;&gt;"",VLOOKUP(R144,'DON GIA'!$H$1:$K$103,4,0),"")</f>
        <v>997000</v>
      </c>
      <c r="V144" s="554">
        <f t="shared" si="27"/>
        <v>997000</v>
      </c>
      <c r="W144" s="107"/>
      <c r="X144" s="103"/>
      <c r="Y144" s="108"/>
      <c r="Z144" s="109"/>
      <c r="AA144" s="554" t="str">
        <f>IF(W144&lt;&gt;"",VLOOKUP(W144,'DON GIA'!$A$1:$D$346,4,0),"")</f>
        <v/>
      </c>
      <c r="AB144" s="554" t="str">
        <f t="shared" si="28"/>
        <v/>
      </c>
      <c r="AC144" s="71"/>
      <c r="AD144" s="71"/>
      <c r="AE144" s="71"/>
      <c r="AF144" s="71"/>
      <c r="AG144" s="71"/>
      <c r="AH144" s="103"/>
      <c r="AI144" s="71"/>
      <c r="AJ144" s="103"/>
      <c r="AK144" s="103"/>
      <c r="AL144" s="554" t="str">
        <f>IF(AI144&lt;&gt;"",VLOOKUP(AI144,'DON GIA'!$M$1:$P$9,4,0),"")</f>
        <v/>
      </c>
      <c r="AM144" s="554" t="str">
        <f t="shared" si="17"/>
        <v/>
      </c>
      <c r="AN144" s="103"/>
      <c r="AO144" s="103"/>
      <c r="AP144" s="553" t="str">
        <f t="shared" si="29"/>
        <v/>
      </c>
      <c r="AQ144" s="107"/>
    </row>
    <row r="145" spans="1:43" outlineLevel="2">
      <c r="A145" s="72" t="e">
        <f>IF(D144&lt;&gt;"",$D$8:D144,A144)</f>
        <v>#VALUE!</v>
      </c>
      <c r="C145" s="552" t="str">
        <f>IF(D145&lt;&gt;"",COUNTA($D$8:D145),"")</f>
        <v/>
      </c>
      <c r="D145" s="552"/>
      <c r="E145" s="71"/>
      <c r="F145" s="103"/>
      <c r="G145" s="103"/>
      <c r="H145" s="103"/>
      <c r="I145" s="103"/>
      <c r="J145" s="103"/>
      <c r="K145" s="103"/>
      <c r="L145" s="107"/>
      <c r="M145" s="105"/>
      <c r="N145" s="106" t="str">
        <f>IF(L145&lt;&gt;"",VLOOKUP(L145,'DON GIA'!$S$1:$U$19,3,0),"")</f>
        <v/>
      </c>
      <c r="O145" s="106" t="str">
        <f>IF(L145&lt;&gt;"",VLOOKUP(L145,'DON GIA'!$S$1:$V$19,4,0),"")</f>
        <v/>
      </c>
      <c r="P145" s="106" t="str">
        <f t="shared" si="15"/>
        <v/>
      </c>
      <c r="Q145" s="106" t="str">
        <f t="shared" si="16"/>
        <v/>
      </c>
      <c r="R145" s="71" t="s">
        <v>124</v>
      </c>
      <c r="S145" s="103" t="s">
        <v>44</v>
      </c>
      <c r="T145" s="103">
        <v>1</v>
      </c>
      <c r="U145" s="554">
        <f>IF(R145&lt;&gt;"",VLOOKUP(R145,'DON GIA'!$H$1:$K$103,4,0),"")</f>
        <v>1632000</v>
      </c>
      <c r="V145" s="554">
        <f t="shared" si="27"/>
        <v>1632000</v>
      </c>
      <c r="W145" s="107"/>
      <c r="X145" s="103"/>
      <c r="Y145" s="108"/>
      <c r="Z145" s="109"/>
      <c r="AA145" s="554" t="str">
        <f>IF(W145&lt;&gt;"",VLOOKUP(W145,'DON GIA'!$A$1:$D$346,4,0),"")</f>
        <v/>
      </c>
      <c r="AB145" s="554" t="str">
        <f t="shared" si="28"/>
        <v/>
      </c>
      <c r="AC145" s="71"/>
      <c r="AD145" s="71"/>
      <c r="AE145" s="71"/>
      <c r="AF145" s="71"/>
      <c r="AG145" s="71"/>
      <c r="AH145" s="103"/>
      <c r="AI145" s="71"/>
      <c r="AJ145" s="103"/>
      <c r="AK145" s="103"/>
      <c r="AL145" s="554" t="str">
        <f>IF(AI145&lt;&gt;"",VLOOKUP(AI145,'DON GIA'!$M$1:$P$9,4,0),"")</f>
        <v/>
      </c>
      <c r="AM145" s="554" t="str">
        <f t="shared" si="17"/>
        <v/>
      </c>
      <c r="AN145" s="103"/>
      <c r="AO145" s="103"/>
      <c r="AP145" s="553" t="str">
        <f t="shared" si="29"/>
        <v/>
      </c>
      <c r="AQ145" s="107"/>
    </row>
    <row r="146" spans="1:43" outlineLevel="2">
      <c r="A146" s="72" t="e">
        <f>IF(D145&lt;&gt;"",$D$8:D145,A145)</f>
        <v>#VALUE!</v>
      </c>
      <c r="C146" s="552" t="str">
        <f>IF(D146&lt;&gt;"",COUNTA($D$8:D146),"")</f>
        <v/>
      </c>
      <c r="D146" s="552"/>
      <c r="E146" s="71"/>
      <c r="F146" s="103"/>
      <c r="G146" s="103"/>
      <c r="H146" s="103"/>
      <c r="I146" s="103"/>
      <c r="J146" s="103"/>
      <c r="K146" s="103"/>
      <c r="L146" s="107"/>
      <c r="M146" s="105"/>
      <c r="N146" s="106" t="str">
        <f>IF(L146&lt;&gt;"",VLOOKUP(L146,'DON GIA'!$S$1:$U$19,3,0),"")</f>
        <v/>
      </c>
      <c r="O146" s="106" t="str">
        <f>IF(L146&lt;&gt;"",VLOOKUP(L146,'DON GIA'!$S$1:$V$19,4,0),"")</f>
        <v/>
      </c>
      <c r="P146" s="106" t="str">
        <f t="shared" si="15"/>
        <v/>
      </c>
      <c r="Q146" s="106" t="str">
        <f t="shared" si="16"/>
        <v/>
      </c>
      <c r="R146" s="71" t="s">
        <v>125</v>
      </c>
      <c r="S146" s="103" t="s">
        <v>44</v>
      </c>
      <c r="T146" s="103">
        <v>1</v>
      </c>
      <c r="U146" s="554">
        <f>IF(R146&lt;&gt;"",VLOOKUP(R146,'DON GIA'!$H$1:$K$103,4,0),"")</f>
        <v>758000</v>
      </c>
      <c r="V146" s="554">
        <f t="shared" si="27"/>
        <v>758000</v>
      </c>
      <c r="W146" s="107"/>
      <c r="X146" s="103"/>
      <c r="Y146" s="108"/>
      <c r="Z146" s="109"/>
      <c r="AA146" s="554" t="str">
        <f>IF(W146&lt;&gt;"",VLOOKUP(W146,'DON GIA'!$A$1:$D$346,4,0),"")</f>
        <v/>
      </c>
      <c r="AB146" s="554" t="str">
        <f t="shared" si="28"/>
        <v/>
      </c>
      <c r="AC146" s="71"/>
      <c r="AD146" s="71"/>
      <c r="AE146" s="71"/>
      <c r="AF146" s="71"/>
      <c r="AG146" s="71"/>
      <c r="AH146" s="103"/>
      <c r="AI146" s="71"/>
      <c r="AJ146" s="103"/>
      <c r="AK146" s="103"/>
      <c r="AL146" s="554" t="str">
        <f>IF(AI146&lt;&gt;"",VLOOKUP(AI146,'DON GIA'!$M$1:$P$9,4,0),"")</f>
        <v/>
      </c>
      <c r="AM146" s="554" t="str">
        <f t="shared" si="17"/>
        <v/>
      </c>
      <c r="AN146" s="103"/>
      <c r="AO146" s="103"/>
      <c r="AP146" s="553" t="str">
        <f t="shared" si="29"/>
        <v/>
      </c>
      <c r="AQ146" s="107"/>
    </row>
    <row r="147" spans="1:43" outlineLevel="2">
      <c r="A147" s="72" t="e">
        <f>IF(D146&lt;&gt;"",$D$8:D146,A146)</f>
        <v>#VALUE!</v>
      </c>
      <c r="C147" s="552" t="str">
        <f>IF(D147&lt;&gt;"",COUNTA($D$8:D147),"")</f>
        <v/>
      </c>
      <c r="D147" s="552"/>
      <c r="E147" s="71"/>
      <c r="F147" s="103"/>
      <c r="G147" s="103"/>
      <c r="H147" s="103"/>
      <c r="I147" s="103"/>
      <c r="J147" s="103"/>
      <c r="K147" s="103"/>
      <c r="L147" s="107"/>
      <c r="M147" s="105"/>
      <c r="N147" s="106" t="str">
        <f>IF(L147&lt;&gt;"",VLOOKUP(L147,'DON GIA'!$S$1:$U$19,3,0),"")</f>
        <v/>
      </c>
      <c r="O147" s="106" t="str">
        <f>IF(L147&lt;&gt;"",VLOOKUP(L147,'DON GIA'!$S$1:$V$19,4,0),"")</f>
        <v/>
      </c>
      <c r="P147" s="106" t="str">
        <f t="shared" si="15"/>
        <v/>
      </c>
      <c r="Q147" s="106" t="str">
        <f t="shared" si="16"/>
        <v/>
      </c>
      <c r="R147" s="71" t="s">
        <v>126</v>
      </c>
      <c r="S147" s="103" t="s">
        <v>44</v>
      </c>
      <c r="T147" s="103">
        <v>1</v>
      </c>
      <c r="U147" s="554">
        <f>IF(R147&lt;&gt;"",VLOOKUP(R147,'DON GIA'!$H$1:$K$103,4,0),"")</f>
        <v>288000</v>
      </c>
      <c r="V147" s="554">
        <f t="shared" si="27"/>
        <v>288000</v>
      </c>
      <c r="W147" s="107"/>
      <c r="X147" s="103"/>
      <c r="Y147" s="108"/>
      <c r="Z147" s="109"/>
      <c r="AA147" s="554" t="str">
        <f>IF(W147&lt;&gt;"",VLOOKUP(W147,'DON GIA'!$A$1:$D$346,4,0),"")</f>
        <v/>
      </c>
      <c r="AB147" s="554" t="str">
        <f t="shared" si="28"/>
        <v/>
      </c>
      <c r="AC147" s="71"/>
      <c r="AD147" s="71"/>
      <c r="AE147" s="71"/>
      <c r="AF147" s="71"/>
      <c r="AG147" s="71"/>
      <c r="AH147" s="103"/>
      <c r="AI147" s="71"/>
      <c r="AJ147" s="103"/>
      <c r="AK147" s="103"/>
      <c r="AL147" s="554" t="str">
        <f>IF(AI147&lt;&gt;"",VLOOKUP(AI147,'DON GIA'!$M$1:$P$9,4,0),"")</f>
        <v/>
      </c>
      <c r="AM147" s="554" t="str">
        <f t="shared" si="17"/>
        <v/>
      </c>
      <c r="AN147" s="103"/>
      <c r="AO147" s="103"/>
      <c r="AP147" s="553" t="str">
        <f t="shared" si="29"/>
        <v/>
      </c>
      <c r="AQ147" s="107"/>
    </row>
    <row r="148" spans="1:43" outlineLevel="2">
      <c r="A148" s="72" t="e">
        <f>IF(D147&lt;&gt;"",$D$8:D147,A147)</f>
        <v>#VALUE!</v>
      </c>
      <c r="C148" s="552" t="str">
        <f>IF(D148&lt;&gt;"",COUNTA($D$8:D148),"")</f>
        <v/>
      </c>
      <c r="D148" s="552"/>
      <c r="E148" s="71"/>
      <c r="F148" s="103"/>
      <c r="G148" s="103"/>
      <c r="H148" s="103"/>
      <c r="I148" s="103"/>
      <c r="J148" s="103"/>
      <c r="K148" s="103"/>
      <c r="L148" s="107"/>
      <c r="M148" s="105"/>
      <c r="N148" s="106" t="str">
        <f>IF(L148&lt;&gt;"",VLOOKUP(L148,'DON GIA'!$S$1:$U$19,3,0),"")</f>
        <v/>
      </c>
      <c r="O148" s="106" t="str">
        <f>IF(L148&lt;&gt;"",VLOOKUP(L148,'DON GIA'!$S$1:$V$19,4,0),"")</f>
        <v/>
      </c>
      <c r="P148" s="106" t="str">
        <f t="shared" si="15"/>
        <v/>
      </c>
      <c r="Q148" s="106" t="str">
        <f t="shared" si="16"/>
        <v/>
      </c>
      <c r="R148" s="71" t="s">
        <v>49</v>
      </c>
      <c r="S148" s="103" t="s">
        <v>44</v>
      </c>
      <c r="T148" s="103">
        <v>5</v>
      </c>
      <c r="U148" s="554">
        <f>IF(R148&lt;&gt;"",VLOOKUP(R148,'DON GIA'!$H$1:$K$103,4,0),"")</f>
        <v>248000</v>
      </c>
      <c r="V148" s="554">
        <f t="shared" si="27"/>
        <v>1240000</v>
      </c>
      <c r="W148" s="107"/>
      <c r="X148" s="103"/>
      <c r="Y148" s="108"/>
      <c r="Z148" s="109"/>
      <c r="AA148" s="554" t="str">
        <f>IF(W148&lt;&gt;"",VLOOKUP(W148,'DON GIA'!$A$1:$D$346,4,0),"")</f>
        <v/>
      </c>
      <c r="AB148" s="554" t="str">
        <f t="shared" si="28"/>
        <v/>
      </c>
      <c r="AC148" s="71"/>
      <c r="AD148" s="71"/>
      <c r="AE148" s="71"/>
      <c r="AF148" s="71"/>
      <c r="AG148" s="71"/>
      <c r="AH148" s="103"/>
      <c r="AI148" s="71"/>
      <c r="AJ148" s="103"/>
      <c r="AK148" s="103"/>
      <c r="AL148" s="554" t="str">
        <f>IF(AI148&lt;&gt;"",VLOOKUP(AI148,'DON GIA'!$M$1:$P$9,4,0),"")</f>
        <v/>
      </c>
      <c r="AM148" s="554" t="str">
        <f t="shared" si="17"/>
        <v/>
      </c>
      <c r="AN148" s="103"/>
      <c r="AO148" s="103"/>
      <c r="AP148" s="553" t="str">
        <f t="shared" si="29"/>
        <v/>
      </c>
      <c r="AQ148" s="107"/>
    </row>
    <row r="149" spans="1:43" outlineLevel="2">
      <c r="A149" s="72" t="e">
        <f>IF(D148&lt;&gt;"",$D$8:D148,A148)</f>
        <v>#VALUE!</v>
      </c>
      <c r="C149" s="552" t="str">
        <f>IF(D149&lt;&gt;"",COUNTA($D$8:D149),"")</f>
        <v/>
      </c>
      <c r="D149" s="552"/>
      <c r="E149" s="71"/>
      <c r="F149" s="103"/>
      <c r="G149" s="103"/>
      <c r="H149" s="103"/>
      <c r="I149" s="103"/>
      <c r="J149" s="103"/>
      <c r="K149" s="103"/>
      <c r="L149" s="107"/>
      <c r="M149" s="105"/>
      <c r="N149" s="106" t="str">
        <f>IF(L149&lt;&gt;"",VLOOKUP(L149,'DON GIA'!$S$1:$U$19,3,0),"")</f>
        <v/>
      </c>
      <c r="O149" s="106" t="str">
        <f>IF(L149&lt;&gt;"",VLOOKUP(L149,'DON GIA'!$S$1:$V$19,4,0),"")</f>
        <v/>
      </c>
      <c r="P149" s="106" t="str">
        <f t="shared" ref="P149:P219" si="30">IF(L149&lt;&gt;"",M149*N149,"")</f>
        <v/>
      </c>
      <c r="Q149" s="106" t="str">
        <f t="shared" ref="Q149:Q219" si="31">IF(L149&lt;&gt;"",M149*O149,"")</f>
        <v/>
      </c>
      <c r="R149" s="71" t="s">
        <v>50</v>
      </c>
      <c r="S149" s="103" t="s">
        <v>44</v>
      </c>
      <c r="T149" s="103">
        <v>3</v>
      </c>
      <c r="U149" s="554">
        <f>IF(R149&lt;&gt;"",VLOOKUP(R149,'DON GIA'!$H$1:$K$103,4,0),"")</f>
        <v>146000</v>
      </c>
      <c r="V149" s="554">
        <f t="shared" si="27"/>
        <v>438000</v>
      </c>
      <c r="W149" s="107"/>
      <c r="X149" s="103"/>
      <c r="Y149" s="108"/>
      <c r="Z149" s="109"/>
      <c r="AA149" s="554" t="str">
        <f>IF(W149&lt;&gt;"",VLOOKUP(W149,'DON GIA'!$A$1:$D$346,4,0),"")</f>
        <v/>
      </c>
      <c r="AB149" s="554" t="str">
        <f t="shared" si="28"/>
        <v/>
      </c>
      <c r="AC149" s="71"/>
      <c r="AD149" s="71"/>
      <c r="AE149" s="71"/>
      <c r="AF149" s="71"/>
      <c r="AG149" s="71"/>
      <c r="AH149" s="103"/>
      <c r="AI149" s="71"/>
      <c r="AJ149" s="103"/>
      <c r="AK149" s="103"/>
      <c r="AL149" s="554" t="str">
        <f>IF(AI149&lt;&gt;"",VLOOKUP(AI149,'DON GIA'!$M$1:$P$9,4,0),"")</f>
        <v/>
      </c>
      <c r="AM149" s="554" t="str">
        <f t="shared" ref="AM149:AM219" si="32">IF(AI149&lt;&gt;"",AK149*AL149,"")</f>
        <v/>
      </c>
      <c r="AN149" s="103"/>
      <c r="AO149" s="103"/>
      <c r="AP149" s="553" t="str">
        <f t="shared" si="29"/>
        <v/>
      </c>
      <c r="AQ149" s="107"/>
    </row>
    <row r="150" spans="1:43" outlineLevel="2">
      <c r="A150" s="72" t="e">
        <f>IF(D149&lt;&gt;"",$D$8:D149,A149)</f>
        <v>#VALUE!</v>
      </c>
      <c r="C150" s="552" t="str">
        <f>IF(D150&lt;&gt;"",COUNTA($D$8:D150),"")</f>
        <v/>
      </c>
      <c r="D150" s="552"/>
      <c r="E150" s="71"/>
      <c r="F150" s="103"/>
      <c r="G150" s="103"/>
      <c r="H150" s="103"/>
      <c r="I150" s="103"/>
      <c r="J150" s="103"/>
      <c r="K150" s="103"/>
      <c r="L150" s="107"/>
      <c r="M150" s="105"/>
      <c r="N150" s="106" t="str">
        <f>IF(L150&lt;&gt;"",VLOOKUP(L150,'DON GIA'!$S$1:$U$19,3,0),"")</f>
        <v/>
      </c>
      <c r="O150" s="106" t="str">
        <f>IF(L150&lt;&gt;"",VLOOKUP(L150,'DON GIA'!$S$1:$V$19,4,0),"")</f>
        <v/>
      </c>
      <c r="P150" s="106" t="str">
        <f t="shared" si="30"/>
        <v/>
      </c>
      <c r="Q150" s="106" t="str">
        <f t="shared" si="31"/>
        <v/>
      </c>
      <c r="R150" s="71" t="s">
        <v>77</v>
      </c>
      <c r="S150" s="103" t="s">
        <v>44</v>
      </c>
      <c r="T150" s="103">
        <v>3</v>
      </c>
      <c r="U150" s="554">
        <f>IF(R150&lt;&gt;"",VLOOKUP(R150,'DON GIA'!$H$1:$K$103,4,0),"")</f>
        <v>45000</v>
      </c>
      <c r="V150" s="554">
        <f t="shared" si="27"/>
        <v>135000</v>
      </c>
      <c r="W150" s="107"/>
      <c r="X150" s="103"/>
      <c r="Y150" s="108"/>
      <c r="Z150" s="109"/>
      <c r="AA150" s="554" t="str">
        <f>IF(W150&lt;&gt;"",VLOOKUP(W150,'DON GIA'!$A$1:$D$346,4,0),"")</f>
        <v/>
      </c>
      <c r="AB150" s="554" t="str">
        <f t="shared" si="28"/>
        <v/>
      </c>
      <c r="AC150" s="71"/>
      <c r="AD150" s="71"/>
      <c r="AE150" s="71"/>
      <c r="AF150" s="71"/>
      <c r="AG150" s="71"/>
      <c r="AH150" s="103"/>
      <c r="AI150" s="71"/>
      <c r="AJ150" s="103"/>
      <c r="AK150" s="103"/>
      <c r="AL150" s="554" t="str">
        <f>IF(AI150&lt;&gt;"",VLOOKUP(AI150,'DON GIA'!$M$1:$P$9,4,0),"")</f>
        <v/>
      </c>
      <c r="AM150" s="554" t="str">
        <f t="shared" si="32"/>
        <v/>
      </c>
      <c r="AN150" s="103"/>
      <c r="AO150" s="103"/>
      <c r="AP150" s="553" t="str">
        <f t="shared" si="29"/>
        <v/>
      </c>
      <c r="AQ150" s="107"/>
    </row>
    <row r="151" spans="1:43" outlineLevel="2">
      <c r="A151" s="72" t="e">
        <f>IF(D150&lt;&gt;"",$D$8:D150,A150)</f>
        <v>#VALUE!</v>
      </c>
      <c r="C151" s="552" t="str">
        <f>IF(D151&lt;&gt;"",COUNTA($D$8:D151),"")</f>
        <v/>
      </c>
      <c r="D151" s="552"/>
      <c r="E151" s="71"/>
      <c r="F151" s="103"/>
      <c r="G151" s="103"/>
      <c r="H151" s="103"/>
      <c r="I151" s="103"/>
      <c r="J151" s="103"/>
      <c r="K151" s="103"/>
      <c r="L151" s="107"/>
      <c r="M151" s="105"/>
      <c r="N151" s="106" t="str">
        <f>IF(L151&lt;&gt;"",VLOOKUP(L151,'DON GIA'!$S$1:$U$19,3,0),"")</f>
        <v/>
      </c>
      <c r="O151" s="106" t="str">
        <f>IF(L151&lt;&gt;"",VLOOKUP(L151,'DON GIA'!$S$1:$V$19,4,0),"")</f>
        <v/>
      </c>
      <c r="P151" s="106" t="str">
        <f t="shared" si="30"/>
        <v/>
      </c>
      <c r="Q151" s="106" t="str">
        <f t="shared" si="31"/>
        <v/>
      </c>
      <c r="R151" s="71" t="s">
        <v>53</v>
      </c>
      <c r="S151" s="103" t="s">
        <v>44</v>
      </c>
      <c r="T151" s="103">
        <v>11</v>
      </c>
      <c r="U151" s="554">
        <f>IF(R151&lt;&gt;"",VLOOKUP(R151,'DON GIA'!$H$1:$K$103,4,0),"")</f>
        <v>34000</v>
      </c>
      <c r="V151" s="554">
        <f t="shared" si="27"/>
        <v>374000</v>
      </c>
      <c r="W151" s="107"/>
      <c r="X151" s="103"/>
      <c r="Y151" s="108"/>
      <c r="Z151" s="109"/>
      <c r="AA151" s="554" t="str">
        <f>IF(W151&lt;&gt;"",VLOOKUP(W151,'DON GIA'!$A$1:$D$346,4,0),"")</f>
        <v/>
      </c>
      <c r="AB151" s="554" t="str">
        <f t="shared" si="28"/>
        <v/>
      </c>
      <c r="AC151" s="71"/>
      <c r="AD151" s="71"/>
      <c r="AE151" s="71"/>
      <c r="AF151" s="71"/>
      <c r="AG151" s="71"/>
      <c r="AH151" s="103"/>
      <c r="AI151" s="71"/>
      <c r="AJ151" s="103"/>
      <c r="AK151" s="103"/>
      <c r="AL151" s="554" t="str">
        <f>IF(AI151&lt;&gt;"",VLOOKUP(AI151,'DON GIA'!$M$1:$P$9,4,0),"")</f>
        <v/>
      </c>
      <c r="AM151" s="554" t="str">
        <f t="shared" si="32"/>
        <v/>
      </c>
      <c r="AN151" s="103"/>
      <c r="AO151" s="103"/>
      <c r="AP151" s="553" t="str">
        <f t="shared" si="29"/>
        <v/>
      </c>
      <c r="AQ151" s="107"/>
    </row>
    <row r="152" spans="1:43" outlineLevel="2">
      <c r="A152" s="72" t="e">
        <f>IF(D151&lt;&gt;"",$D$8:D151,A151)</f>
        <v>#VALUE!</v>
      </c>
      <c r="C152" s="552" t="str">
        <f>IF(D152&lt;&gt;"",COUNTA($D$8:D152),"")</f>
        <v/>
      </c>
      <c r="D152" s="552"/>
      <c r="E152" s="71"/>
      <c r="F152" s="103"/>
      <c r="G152" s="103"/>
      <c r="H152" s="103"/>
      <c r="I152" s="103"/>
      <c r="J152" s="103"/>
      <c r="K152" s="103"/>
      <c r="L152" s="107"/>
      <c r="M152" s="105"/>
      <c r="N152" s="106" t="str">
        <f>IF(L152&lt;&gt;"",VLOOKUP(L152,'DON GIA'!$S$1:$U$19,3,0),"")</f>
        <v/>
      </c>
      <c r="O152" s="106" t="str">
        <f>IF(L152&lt;&gt;"",VLOOKUP(L152,'DON GIA'!$S$1:$V$19,4,0),"")</f>
        <v/>
      </c>
      <c r="P152" s="106" t="str">
        <f t="shared" si="30"/>
        <v/>
      </c>
      <c r="Q152" s="106" t="str">
        <f t="shared" si="31"/>
        <v/>
      </c>
      <c r="R152" s="71" t="s">
        <v>127</v>
      </c>
      <c r="S152" s="103" t="s">
        <v>44</v>
      </c>
      <c r="T152" s="103">
        <v>1</v>
      </c>
      <c r="U152" s="554">
        <f>IF(R152&lt;&gt;"",VLOOKUP(R152,'DON GIA'!$H$1:$K$103,4,0),"")</f>
        <v>283000</v>
      </c>
      <c r="V152" s="554">
        <f t="shared" si="27"/>
        <v>283000</v>
      </c>
      <c r="W152" s="107"/>
      <c r="X152" s="103"/>
      <c r="Y152" s="108"/>
      <c r="Z152" s="109"/>
      <c r="AA152" s="554" t="str">
        <f>IF(W152&lt;&gt;"",VLOOKUP(W152,'DON GIA'!$A$1:$D$346,4,0),"")</f>
        <v/>
      </c>
      <c r="AB152" s="554" t="str">
        <f t="shared" si="28"/>
        <v/>
      </c>
      <c r="AC152" s="71"/>
      <c r="AD152" s="71"/>
      <c r="AE152" s="71"/>
      <c r="AF152" s="71"/>
      <c r="AG152" s="71"/>
      <c r="AH152" s="103"/>
      <c r="AI152" s="71"/>
      <c r="AJ152" s="103"/>
      <c r="AK152" s="103"/>
      <c r="AL152" s="554" t="str">
        <f>IF(AI152&lt;&gt;"",VLOOKUP(AI152,'DON GIA'!$M$1:$P$9,4,0),"")</f>
        <v/>
      </c>
      <c r="AM152" s="554" t="str">
        <f t="shared" si="32"/>
        <v/>
      </c>
      <c r="AN152" s="103"/>
      <c r="AO152" s="103"/>
      <c r="AP152" s="553" t="str">
        <f t="shared" si="29"/>
        <v/>
      </c>
      <c r="AQ152" s="107"/>
    </row>
    <row r="153" spans="1:43" outlineLevel="2">
      <c r="A153" s="72" t="e">
        <f>IF(D152&lt;&gt;"",$D$8:D152,A152)</f>
        <v>#VALUE!</v>
      </c>
      <c r="C153" s="552" t="str">
        <f>IF(D153&lt;&gt;"",COUNTA($D$8:D153),"")</f>
        <v/>
      </c>
      <c r="D153" s="552"/>
      <c r="E153" s="71"/>
      <c r="F153" s="103"/>
      <c r="G153" s="103"/>
      <c r="H153" s="103"/>
      <c r="I153" s="103"/>
      <c r="J153" s="103"/>
      <c r="K153" s="103"/>
      <c r="L153" s="107"/>
      <c r="M153" s="105"/>
      <c r="N153" s="106" t="str">
        <f>IF(L153&lt;&gt;"",VLOOKUP(L153,'DON GIA'!$S$1:$U$19,3,0),"")</f>
        <v/>
      </c>
      <c r="O153" s="106" t="str">
        <f>IF(L153&lt;&gt;"",VLOOKUP(L153,'DON GIA'!$S$1:$V$19,4,0),"")</f>
        <v/>
      </c>
      <c r="P153" s="106" t="str">
        <f t="shared" si="30"/>
        <v/>
      </c>
      <c r="Q153" s="106" t="str">
        <f t="shared" si="31"/>
        <v/>
      </c>
      <c r="R153" s="71" t="s">
        <v>128</v>
      </c>
      <c r="S153" s="103" t="s">
        <v>44</v>
      </c>
      <c r="T153" s="103">
        <v>1</v>
      </c>
      <c r="U153" s="554">
        <f>IF(R153&lt;&gt;"",VLOOKUP(R153,'DON GIA'!$H$1:$K$103,4,0),"")</f>
        <v>473000</v>
      </c>
      <c r="V153" s="554">
        <f t="shared" si="27"/>
        <v>473000</v>
      </c>
      <c r="W153" s="107"/>
      <c r="X153" s="103"/>
      <c r="Y153" s="108"/>
      <c r="Z153" s="109"/>
      <c r="AA153" s="554" t="str">
        <f>IF(W153&lt;&gt;"",VLOOKUP(W153,'DON GIA'!$A$1:$D$346,4,0),"")</f>
        <v/>
      </c>
      <c r="AB153" s="554" t="str">
        <f t="shared" si="28"/>
        <v/>
      </c>
      <c r="AC153" s="71"/>
      <c r="AD153" s="71"/>
      <c r="AE153" s="71"/>
      <c r="AF153" s="71"/>
      <c r="AG153" s="71"/>
      <c r="AH153" s="103"/>
      <c r="AI153" s="71"/>
      <c r="AJ153" s="103"/>
      <c r="AK153" s="103"/>
      <c r="AL153" s="554" t="str">
        <f>IF(AI153&lt;&gt;"",VLOOKUP(AI153,'DON GIA'!$M$1:$P$9,4,0),"")</f>
        <v/>
      </c>
      <c r="AM153" s="554" t="str">
        <f t="shared" si="32"/>
        <v/>
      </c>
      <c r="AN153" s="103"/>
      <c r="AO153" s="103"/>
      <c r="AP153" s="553" t="str">
        <f t="shared" si="29"/>
        <v/>
      </c>
      <c r="AQ153" s="107"/>
    </row>
    <row r="154" spans="1:43" outlineLevel="2">
      <c r="A154" s="72" t="e">
        <f>IF(D153&lt;&gt;"",$D$8:D153,A153)</f>
        <v>#VALUE!</v>
      </c>
      <c r="C154" s="552" t="str">
        <f>IF(D154&lt;&gt;"",COUNTA($D$8:D154),"")</f>
        <v/>
      </c>
      <c r="D154" s="552"/>
      <c r="E154" s="71"/>
      <c r="F154" s="103"/>
      <c r="G154" s="103"/>
      <c r="H154" s="103"/>
      <c r="I154" s="103"/>
      <c r="J154" s="103"/>
      <c r="K154" s="103"/>
      <c r="L154" s="107"/>
      <c r="M154" s="105"/>
      <c r="N154" s="106" t="str">
        <f>IF(L154&lt;&gt;"",VLOOKUP(L154,'DON GIA'!$S$1:$U$19,3,0),"")</f>
        <v/>
      </c>
      <c r="O154" s="106" t="str">
        <f>IF(L154&lt;&gt;"",VLOOKUP(L154,'DON GIA'!$S$1:$V$19,4,0),"")</f>
        <v/>
      </c>
      <c r="P154" s="106" t="str">
        <f t="shared" si="30"/>
        <v/>
      </c>
      <c r="Q154" s="106" t="str">
        <f t="shared" si="31"/>
        <v/>
      </c>
      <c r="R154" s="71" t="s">
        <v>129</v>
      </c>
      <c r="S154" s="103" t="s">
        <v>44</v>
      </c>
      <c r="T154" s="103">
        <v>1</v>
      </c>
      <c r="U154" s="554">
        <f>IF(R154&lt;&gt;"",VLOOKUP(R154,'DON GIA'!$H$1:$K$103,4,0),"")</f>
        <v>360000</v>
      </c>
      <c r="V154" s="554">
        <f t="shared" si="27"/>
        <v>360000</v>
      </c>
      <c r="W154" s="107"/>
      <c r="X154" s="103"/>
      <c r="Y154" s="108"/>
      <c r="Z154" s="109"/>
      <c r="AA154" s="554" t="str">
        <f>IF(W154&lt;&gt;"",VLOOKUP(W154,'DON GIA'!$A$1:$D$346,4,0),"")</f>
        <v/>
      </c>
      <c r="AB154" s="554" t="str">
        <f t="shared" si="28"/>
        <v/>
      </c>
      <c r="AC154" s="71"/>
      <c r="AD154" s="71"/>
      <c r="AE154" s="71"/>
      <c r="AF154" s="71"/>
      <c r="AG154" s="71"/>
      <c r="AH154" s="103"/>
      <c r="AI154" s="71"/>
      <c r="AJ154" s="103"/>
      <c r="AK154" s="103"/>
      <c r="AL154" s="554" t="str">
        <f>IF(AI154&lt;&gt;"",VLOOKUP(AI154,'DON GIA'!$M$1:$P$9,4,0),"")</f>
        <v/>
      </c>
      <c r="AM154" s="554" t="str">
        <f t="shared" si="32"/>
        <v/>
      </c>
      <c r="AN154" s="103"/>
      <c r="AO154" s="103"/>
      <c r="AP154" s="553" t="str">
        <f t="shared" si="29"/>
        <v/>
      </c>
      <c r="AQ154" s="107"/>
    </row>
    <row r="155" spans="1:43" outlineLevel="2">
      <c r="A155" s="72" t="e">
        <f>IF(D154&lt;&gt;"",$D$8:D154,A154)</f>
        <v>#VALUE!</v>
      </c>
      <c r="C155" s="552" t="str">
        <f>IF(D155&lt;&gt;"",COUNTA($D$8:D155),"")</f>
        <v/>
      </c>
      <c r="D155" s="552"/>
      <c r="E155" s="71"/>
      <c r="F155" s="103"/>
      <c r="G155" s="103"/>
      <c r="H155" s="103"/>
      <c r="I155" s="103"/>
      <c r="J155" s="103"/>
      <c r="K155" s="103"/>
      <c r="L155" s="107"/>
      <c r="M155" s="105"/>
      <c r="N155" s="106" t="str">
        <f>IF(L155&lt;&gt;"",VLOOKUP(L155,'DON GIA'!$S$1:$U$19,3,0),"")</f>
        <v/>
      </c>
      <c r="O155" s="106" t="str">
        <f>IF(L155&lt;&gt;"",VLOOKUP(L155,'DON GIA'!$S$1:$V$19,4,0),"")</f>
        <v/>
      </c>
      <c r="P155" s="106" t="str">
        <f t="shared" si="30"/>
        <v/>
      </c>
      <c r="Q155" s="106" t="str">
        <f t="shared" si="31"/>
        <v/>
      </c>
      <c r="R155" s="71" t="s">
        <v>130</v>
      </c>
      <c r="S155" s="103" t="s">
        <v>44</v>
      </c>
      <c r="T155" s="103">
        <v>1</v>
      </c>
      <c r="U155" s="554">
        <f>IF(R155&lt;&gt;"",VLOOKUP(R155,'DON GIA'!$H$1:$K$103,4,0),"")</f>
        <v>134000</v>
      </c>
      <c r="V155" s="554">
        <f t="shared" si="27"/>
        <v>134000</v>
      </c>
      <c r="W155" s="107"/>
      <c r="X155" s="103"/>
      <c r="Y155" s="108"/>
      <c r="Z155" s="109"/>
      <c r="AA155" s="554" t="str">
        <f>IF(W155&lt;&gt;"",VLOOKUP(W155,'DON GIA'!$A$1:$D$346,4,0),"")</f>
        <v/>
      </c>
      <c r="AB155" s="554" t="str">
        <f t="shared" si="28"/>
        <v/>
      </c>
      <c r="AC155" s="71"/>
      <c r="AD155" s="71"/>
      <c r="AE155" s="71"/>
      <c r="AF155" s="71"/>
      <c r="AG155" s="71"/>
      <c r="AH155" s="103"/>
      <c r="AI155" s="71"/>
      <c r="AJ155" s="103"/>
      <c r="AK155" s="103"/>
      <c r="AL155" s="554" t="str">
        <f>IF(AI155&lt;&gt;"",VLOOKUP(AI155,'DON GIA'!$M$1:$P$9,4,0),"")</f>
        <v/>
      </c>
      <c r="AM155" s="554" t="str">
        <f t="shared" si="32"/>
        <v/>
      </c>
      <c r="AN155" s="103"/>
      <c r="AO155" s="103"/>
      <c r="AP155" s="553" t="str">
        <f t="shared" si="29"/>
        <v/>
      </c>
      <c r="AQ155" s="107"/>
    </row>
    <row r="156" spans="1:43" outlineLevel="2">
      <c r="A156" s="72" t="e">
        <f>IF(D155&lt;&gt;"",$D$8:D155,A155)</f>
        <v>#VALUE!</v>
      </c>
      <c r="C156" s="552" t="str">
        <f>IF(D156&lt;&gt;"",COUNTA($D$8:D156),"")</f>
        <v/>
      </c>
      <c r="D156" s="552"/>
      <c r="E156" s="71"/>
      <c r="F156" s="103"/>
      <c r="G156" s="103"/>
      <c r="H156" s="103"/>
      <c r="I156" s="103"/>
      <c r="J156" s="103"/>
      <c r="K156" s="103"/>
      <c r="L156" s="107"/>
      <c r="M156" s="105"/>
      <c r="N156" s="106" t="str">
        <f>IF(L156&lt;&gt;"",VLOOKUP(L156,'DON GIA'!$S$1:$U$19,3,0),"")</f>
        <v/>
      </c>
      <c r="O156" s="106" t="str">
        <f>IF(L156&lt;&gt;"",VLOOKUP(L156,'DON GIA'!$S$1:$V$19,4,0),"")</f>
        <v/>
      </c>
      <c r="P156" s="106" t="str">
        <f t="shared" si="30"/>
        <v/>
      </c>
      <c r="Q156" s="106" t="str">
        <f t="shared" si="31"/>
        <v/>
      </c>
      <c r="R156" s="71" t="s">
        <v>131</v>
      </c>
      <c r="S156" s="103" t="s">
        <v>44</v>
      </c>
      <c r="T156" s="103">
        <v>1</v>
      </c>
      <c r="U156" s="554">
        <f>IF(R156&lt;&gt;"",VLOOKUP(R156,'DON GIA'!$H$1:$K$103,4,0),"")</f>
        <v>554000</v>
      </c>
      <c r="V156" s="554">
        <f t="shared" si="27"/>
        <v>554000</v>
      </c>
      <c r="W156" s="107"/>
      <c r="X156" s="103"/>
      <c r="Y156" s="108"/>
      <c r="Z156" s="109"/>
      <c r="AA156" s="554" t="str">
        <f>IF(W156&lt;&gt;"",VLOOKUP(W156,'DON GIA'!$A$1:$D$346,4,0),"")</f>
        <v/>
      </c>
      <c r="AB156" s="554" t="str">
        <f t="shared" si="28"/>
        <v/>
      </c>
      <c r="AC156" s="71"/>
      <c r="AD156" s="71"/>
      <c r="AE156" s="71"/>
      <c r="AF156" s="71"/>
      <c r="AG156" s="71"/>
      <c r="AH156" s="103"/>
      <c r="AI156" s="71"/>
      <c r="AJ156" s="103"/>
      <c r="AK156" s="103"/>
      <c r="AL156" s="554" t="str">
        <f>IF(AI156&lt;&gt;"",VLOOKUP(AI156,'DON GIA'!$M$1:$P$9,4,0),"")</f>
        <v/>
      </c>
      <c r="AM156" s="554" t="str">
        <f t="shared" si="32"/>
        <v/>
      </c>
      <c r="AN156" s="103"/>
      <c r="AO156" s="103"/>
      <c r="AP156" s="553" t="str">
        <f t="shared" si="29"/>
        <v/>
      </c>
      <c r="AQ156" s="107"/>
    </row>
    <row r="157" spans="1:43" outlineLevel="2">
      <c r="A157" s="72" t="e">
        <f>IF(D156&lt;&gt;"",$D$8:D156,A156)</f>
        <v>#VALUE!</v>
      </c>
      <c r="C157" s="552" t="str">
        <f>IF(D157&lt;&gt;"",COUNTA($D$8:D157),"")</f>
        <v/>
      </c>
      <c r="D157" s="552"/>
      <c r="E157" s="71"/>
      <c r="F157" s="103"/>
      <c r="G157" s="103"/>
      <c r="H157" s="103"/>
      <c r="I157" s="103"/>
      <c r="J157" s="103"/>
      <c r="K157" s="103"/>
      <c r="L157" s="107"/>
      <c r="M157" s="105"/>
      <c r="N157" s="106" t="str">
        <f>IF(L157&lt;&gt;"",VLOOKUP(L157,'DON GIA'!$S$1:$U$19,3,0),"")</f>
        <v/>
      </c>
      <c r="O157" s="106" t="str">
        <f>IF(L157&lt;&gt;"",VLOOKUP(L157,'DON GIA'!$S$1:$V$19,4,0),"")</f>
        <v/>
      </c>
      <c r="P157" s="106" t="str">
        <f t="shared" si="30"/>
        <v/>
      </c>
      <c r="Q157" s="106" t="str">
        <f t="shared" si="31"/>
        <v/>
      </c>
      <c r="R157" s="71" t="s">
        <v>132</v>
      </c>
      <c r="S157" s="103" t="s">
        <v>44</v>
      </c>
      <c r="T157" s="103">
        <v>1</v>
      </c>
      <c r="U157" s="554">
        <f>IF(R157&lt;&gt;"",VLOOKUP(R157,'DON GIA'!$H$1:$K$103,4,0),"")</f>
        <v>293000</v>
      </c>
      <c r="V157" s="554">
        <f t="shared" si="27"/>
        <v>293000</v>
      </c>
      <c r="W157" s="107"/>
      <c r="X157" s="103"/>
      <c r="Y157" s="108"/>
      <c r="Z157" s="109"/>
      <c r="AA157" s="554" t="str">
        <f>IF(W157&lt;&gt;"",VLOOKUP(W157,'DON GIA'!$A$1:$D$346,4,0),"")</f>
        <v/>
      </c>
      <c r="AB157" s="554" t="str">
        <f t="shared" si="28"/>
        <v/>
      </c>
      <c r="AC157" s="71"/>
      <c r="AD157" s="71"/>
      <c r="AE157" s="71"/>
      <c r="AF157" s="71"/>
      <c r="AG157" s="71"/>
      <c r="AH157" s="103"/>
      <c r="AI157" s="71"/>
      <c r="AJ157" s="103"/>
      <c r="AK157" s="103"/>
      <c r="AL157" s="554" t="str">
        <f>IF(AI157&lt;&gt;"",VLOOKUP(AI157,'DON GIA'!$M$1:$P$9,4,0),"")</f>
        <v/>
      </c>
      <c r="AM157" s="554" t="str">
        <f t="shared" si="32"/>
        <v/>
      </c>
      <c r="AN157" s="103"/>
      <c r="AO157" s="103"/>
      <c r="AP157" s="553" t="str">
        <f t="shared" si="29"/>
        <v/>
      </c>
      <c r="AQ157" s="107"/>
    </row>
    <row r="158" spans="1:43" outlineLevel="2">
      <c r="A158" s="72" t="e">
        <f>IF(D157&lt;&gt;"",$D$8:D157,A157)</f>
        <v>#VALUE!</v>
      </c>
      <c r="C158" s="552" t="str">
        <f>IF(D158&lt;&gt;"",COUNTA($D$8:D158),"")</f>
        <v/>
      </c>
      <c r="D158" s="552"/>
      <c r="E158" s="71"/>
      <c r="F158" s="103"/>
      <c r="G158" s="103"/>
      <c r="H158" s="103"/>
      <c r="I158" s="103"/>
      <c r="J158" s="103"/>
      <c r="K158" s="103"/>
      <c r="L158" s="107"/>
      <c r="M158" s="105"/>
      <c r="N158" s="106" t="str">
        <f>IF(L158&lt;&gt;"",VLOOKUP(L158,'DON GIA'!$S$1:$U$19,3,0),"")</f>
        <v/>
      </c>
      <c r="O158" s="106" t="str">
        <f>IF(L158&lt;&gt;"",VLOOKUP(L158,'DON GIA'!$S$1:$V$19,4,0),"")</f>
        <v/>
      </c>
      <c r="P158" s="106" t="str">
        <f t="shared" si="30"/>
        <v/>
      </c>
      <c r="Q158" s="106" t="str">
        <f t="shared" si="31"/>
        <v/>
      </c>
      <c r="R158" s="71" t="s">
        <v>133</v>
      </c>
      <c r="S158" s="103" t="s">
        <v>44</v>
      </c>
      <c r="T158" s="103">
        <v>1</v>
      </c>
      <c r="U158" s="554">
        <f>IF(R158&lt;&gt;"",VLOOKUP(R158,'DON GIA'!$H$1:$K$103,4,0),"")</f>
        <v>283000</v>
      </c>
      <c r="V158" s="554">
        <f t="shared" si="27"/>
        <v>283000</v>
      </c>
      <c r="W158" s="107"/>
      <c r="X158" s="103"/>
      <c r="Y158" s="108"/>
      <c r="Z158" s="109"/>
      <c r="AA158" s="554" t="str">
        <f>IF(W158&lt;&gt;"",VLOOKUP(W158,'DON GIA'!$A$1:$D$346,4,0),"")</f>
        <v/>
      </c>
      <c r="AB158" s="554" t="str">
        <f t="shared" si="28"/>
        <v/>
      </c>
      <c r="AC158" s="71"/>
      <c r="AD158" s="71"/>
      <c r="AE158" s="71"/>
      <c r="AF158" s="71"/>
      <c r="AG158" s="71"/>
      <c r="AH158" s="103"/>
      <c r="AI158" s="71"/>
      <c r="AJ158" s="103"/>
      <c r="AK158" s="103"/>
      <c r="AL158" s="554" t="str">
        <f>IF(AI158&lt;&gt;"",VLOOKUP(AI158,'DON GIA'!$M$1:$P$9,4,0),"")</f>
        <v/>
      </c>
      <c r="AM158" s="554" t="str">
        <f t="shared" si="32"/>
        <v/>
      </c>
      <c r="AN158" s="103"/>
      <c r="AO158" s="103"/>
      <c r="AP158" s="553" t="str">
        <f t="shared" si="29"/>
        <v/>
      </c>
      <c r="AQ158" s="107"/>
    </row>
    <row r="159" spans="1:43" outlineLevel="2">
      <c r="A159" s="72" t="e">
        <f>IF(D158&lt;&gt;"",$D$8:D158,A158)</f>
        <v>#VALUE!</v>
      </c>
      <c r="C159" s="552" t="str">
        <f>IF(D159&lt;&gt;"",COUNTA($D$8:D159),"")</f>
        <v/>
      </c>
      <c r="D159" s="552"/>
      <c r="E159" s="71"/>
      <c r="F159" s="103"/>
      <c r="G159" s="103"/>
      <c r="H159" s="103"/>
      <c r="I159" s="103"/>
      <c r="J159" s="103"/>
      <c r="K159" s="103"/>
      <c r="L159" s="107"/>
      <c r="M159" s="105"/>
      <c r="N159" s="106" t="str">
        <f>IF(L159&lt;&gt;"",VLOOKUP(L159,'DON GIA'!$S$1:$U$19,3,0),"")</f>
        <v/>
      </c>
      <c r="O159" s="106" t="str">
        <f>IF(L159&lt;&gt;"",VLOOKUP(L159,'DON GIA'!$S$1:$V$19,4,0),"")</f>
        <v/>
      </c>
      <c r="P159" s="106" t="str">
        <f t="shared" si="30"/>
        <v/>
      </c>
      <c r="Q159" s="106" t="str">
        <f t="shared" si="31"/>
        <v/>
      </c>
      <c r="R159" s="71" t="s">
        <v>134</v>
      </c>
      <c r="S159" s="103" t="s">
        <v>44</v>
      </c>
      <c r="T159" s="103">
        <v>1</v>
      </c>
      <c r="U159" s="554">
        <f>IF(R159&lt;&gt;"",VLOOKUP(R159,'DON GIA'!$H$1:$K$103,4,0),"")</f>
        <v>360000</v>
      </c>
      <c r="V159" s="554">
        <f t="shared" si="27"/>
        <v>360000</v>
      </c>
      <c r="W159" s="107"/>
      <c r="X159" s="103"/>
      <c r="Y159" s="108"/>
      <c r="Z159" s="109"/>
      <c r="AA159" s="554" t="str">
        <f>IF(W159&lt;&gt;"",VLOOKUP(W159,'DON GIA'!$A$1:$D$346,4,0),"")</f>
        <v/>
      </c>
      <c r="AB159" s="554" t="str">
        <f t="shared" si="28"/>
        <v/>
      </c>
      <c r="AC159" s="71"/>
      <c r="AD159" s="71"/>
      <c r="AE159" s="71"/>
      <c r="AF159" s="71"/>
      <c r="AG159" s="71"/>
      <c r="AH159" s="103"/>
      <c r="AI159" s="71"/>
      <c r="AJ159" s="103"/>
      <c r="AK159" s="103"/>
      <c r="AL159" s="554" t="str">
        <f>IF(AI159&lt;&gt;"",VLOOKUP(AI159,'DON GIA'!$M$1:$P$9,4,0),"")</f>
        <v/>
      </c>
      <c r="AM159" s="554" t="str">
        <f t="shared" si="32"/>
        <v/>
      </c>
      <c r="AN159" s="103"/>
      <c r="AO159" s="103"/>
      <c r="AP159" s="553" t="str">
        <f t="shared" si="29"/>
        <v/>
      </c>
      <c r="AQ159" s="107"/>
    </row>
    <row r="160" spans="1:43" ht="37.5" outlineLevel="2">
      <c r="A160" s="72" t="e">
        <f>IF(D159&lt;&gt;"",$D$8:D159,A159)</f>
        <v>#VALUE!</v>
      </c>
      <c r="C160" s="552" t="str">
        <f>IF(D160&lt;&gt;"",COUNTA($D$8:D160),"")</f>
        <v/>
      </c>
      <c r="D160" s="552"/>
      <c r="E160" s="71"/>
      <c r="F160" s="103"/>
      <c r="G160" s="103"/>
      <c r="H160" s="103"/>
      <c r="I160" s="103"/>
      <c r="J160" s="103"/>
      <c r="K160" s="103"/>
      <c r="L160" s="107"/>
      <c r="M160" s="105"/>
      <c r="N160" s="106" t="str">
        <f>IF(L160&lt;&gt;"",VLOOKUP(L160,'DON GIA'!$S$1:$U$19,3,0),"")</f>
        <v/>
      </c>
      <c r="O160" s="106" t="str">
        <f>IF(L160&lt;&gt;"",VLOOKUP(L160,'DON GIA'!$S$1:$V$19,4,0),"")</f>
        <v/>
      </c>
      <c r="P160" s="106" t="str">
        <f t="shared" si="30"/>
        <v/>
      </c>
      <c r="Q160" s="106" t="str">
        <f t="shared" si="31"/>
        <v/>
      </c>
      <c r="R160" s="71" t="s">
        <v>135</v>
      </c>
      <c r="S160" s="103" t="s">
        <v>44</v>
      </c>
      <c r="T160" s="103">
        <v>1</v>
      </c>
      <c r="U160" s="554" t="e">
        <f>IF(R160&lt;&gt;"",VLOOKUP(R160,'DON GIA'!$H$1:$K$103,4,0),"")</f>
        <v>#N/A</v>
      </c>
      <c r="V160" s="554" t="str">
        <f t="shared" si="27"/>
        <v/>
      </c>
      <c r="W160" s="107"/>
      <c r="X160" s="103"/>
      <c r="Y160" s="108"/>
      <c r="Z160" s="109"/>
      <c r="AA160" s="554" t="str">
        <f>IF(W160&lt;&gt;"",VLOOKUP(W160,'DON GIA'!$A$1:$D$346,4,0),"")</f>
        <v/>
      </c>
      <c r="AB160" s="554" t="str">
        <f t="shared" si="28"/>
        <v/>
      </c>
      <c r="AC160" s="71"/>
      <c r="AD160" s="71"/>
      <c r="AE160" s="71"/>
      <c r="AF160" s="71"/>
      <c r="AG160" s="71"/>
      <c r="AH160" s="103"/>
      <c r="AI160" s="71"/>
      <c r="AJ160" s="103"/>
      <c r="AK160" s="103"/>
      <c r="AL160" s="554" t="str">
        <f>IF(AI160&lt;&gt;"",VLOOKUP(AI160,'DON GIA'!$M$1:$P$9,4,0),"")</f>
        <v/>
      </c>
      <c r="AM160" s="554" t="str">
        <f t="shared" si="32"/>
        <v/>
      </c>
      <c r="AN160" s="103"/>
      <c r="AO160" s="103"/>
      <c r="AP160" s="553" t="str">
        <f t="shared" si="29"/>
        <v/>
      </c>
      <c r="AQ160" s="107"/>
    </row>
    <row r="161" spans="1:44" outlineLevel="2">
      <c r="A161" s="72" t="e">
        <f>IF(D160&lt;&gt;"",$D$8:D160,A160)</f>
        <v>#VALUE!</v>
      </c>
      <c r="C161" s="552" t="str">
        <f>IF(D161&lt;&gt;"",COUNTA($D$8:D161),"")</f>
        <v/>
      </c>
      <c r="D161" s="552"/>
      <c r="E161" s="61"/>
      <c r="F161" s="103"/>
      <c r="G161" s="103"/>
      <c r="H161" s="103"/>
      <c r="I161" s="103"/>
      <c r="J161" s="103"/>
      <c r="K161" s="103"/>
      <c r="L161" s="107"/>
      <c r="M161" s="105"/>
      <c r="N161" s="106" t="str">
        <f>IF(L161&lt;&gt;"",VLOOKUP(L161,'DON GIA'!$S$1:$U$19,3,0),"")</f>
        <v/>
      </c>
      <c r="O161" s="106" t="str">
        <f>IF(L161&lt;&gt;"",VLOOKUP(L161,'DON GIA'!$S$1:$V$19,4,0),"")</f>
        <v/>
      </c>
      <c r="P161" s="106" t="str">
        <f t="shared" si="30"/>
        <v/>
      </c>
      <c r="Q161" s="106" t="str">
        <f t="shared" si="31"/>
        <v/>
      </c>
      <c r="R161" s="71" t="s">
        <v>35</v>
      </c>
      <c r="S161" s="103"/>
      <c r="T161" s="103"/>
      <c r="U161" s="554" t="str">
        <f>IF(R161&lt;&gt;"",VLOOKUP(R161,'DON GIA'!$H$1:$K$103,4,0),"")</f>
        <v/>
      </c>
      <c r="V161" s="554" t="str">
        <f t="shared" si="27"/>
        <v/>
      </c>
      <c r="W161" s="107"/>
      <c r="X161" s="103"/>
      <c r="Y161" s="108"/>
      <c r="Z161" s="109"/>
      <c r="AA161" s="554" t="str">
        <f>IF(W161&lt;&gt;"",VLOOKUP(W161,'DON GIA'!$A$1:$D$346,4,0),"")</f>
        <v/>
      </c>
      <c r="AB161" s="554" t="str">
        <f t="shared" si="28"/>
        <v/>
      </c>
      <c r="AC161" s="71"/>
      <c r="AD161" s="71"/>
      <c r="AE161" s="71"/>
      <c r="AF161" s="71"/>
      <c r="AG161" s="71"/>
      <c r="AH161" s="103"/>
      <c r="AI161" s="71"/>
      <c r="AJ161" s="103"/>
      <c r="AK161" s="103"/>
      <c r="AL161" s="554" t="str">
        <f>IF(AI161&lt;&gt;"",VLOOKUP(AI161,'DON GIA'!$M$1:$P$9,4,0),"")</f>
        <v/>
      </c>
      <c r="AM161" s="554" t="str">
        <f t="shared" si="32"/>
        <v/>
      </c>
      <c r="AN161" s="103"/>
      <c r="AO161" s="103"/>
      <c r="AP161" s="553" t="str">
        <f t="shared" si="29"/>
        <v/>
      </c>
      <c r="AQ161" s="107"/>
    </row>
    <row r="162" spans="1:44" outlineLevel="1">
      <c r="A162" s="84" t="s">
        <v>849</v>
      </c>
      <c r="B162" s="576">
        <v>56</v>
      </c>
      <c r="C162" s="552">
        <f>IF(D162&lt;&gt;"",COUNTA($D$8:D162),"")</f>
        <v>12</v>
      </c>
      <c r="D162" s="552">
        <v>404</v>
      </c>
      <c r="E162" s="61" t="s">
        <v>137</v>
      </c>
      <c r="F162" s="162"/>
      <c r="G162" s="162"/>
      <c r="H162" s="162"/>
      <c r="I162" s="162"/>
      <c r="J162" s="162"/>
      <c r="K162" s="162"/>
      <c r="L162" s="129"/>
      <c r="M162" s="167">
        <f>SUBTOTAL(9,M163:M168)</f>
        <v>538.1</v>
      </c>
      <c r="N162" s="199"/>
      <c r="O162" s="199"/>
      <c r="P162" s="199">
        <f>SUBTOTAL(9,P163:P168)</f>
        <v>903469900</v>
      </c>
      <c r="Q162" s="199">
        <f>SUBTOTAL(9,Q163:Q168)</f>
        <v>726435000</v>
      </c>
      <c r="R162" s="61"/>
      <c r="S162" s="162"/>
      <c r="T162" s="162">
        <f>SUBTOTAL(9,T163:T168)</f>
        <v>0</v>
      </c>
      <c r="U162" s="553"/>
      <c r="V162" s="553">
        <f>SUBTOTAL(9,V163:V168)</f>
        <v>0</v>
      </c>
      <c r="W162" s="129"/>
      <c r="X162" s="162"/>
      <c r="Y162" s="169">
        <f>SUBTOTAL(9,Y163:Y168)</f>
        <v>0</v>
      </c>
      <c r="Z162" s="170">
        <f>SUBTOTAL(9,Z163:Z168)</f>
        <v>0</v>
      </c>
      <c r="AA162" s="553"/>
      <c r="AB162" s="553">
        <f>SUBTOTAL(9,AB163:AB168)</f>
        <v>0</v>
      </c>
      <c r="AC162" s="71"/>
      <c r="AD162" s="71"/>
      <c r="AE162" s="71"/>
      <c r="AF162" s="71"/>
      <c r="AG162" s="71"/>
      <c r="AH162" s="103"/>
      <c r="AI162" s="71"/>
      <c r="AJ162" s="162"/>
      <c r="AK162" s="162">
        <f>SUBTOTAL(9,AK163:AK168)</f>
        <v>0</v>
      </c>
      <c r="AL162" s="553"/>
      <c r="AM162" s="553">
        <f>SUBTOTAL(9,AM163:AM168)</f>
        <v>0</v>
      </c>
      <c r="AN162" s="162"/>
      <c r="AO162" s="162">
        <f>SUBTOTAL(9,AO163:AO168)</f>
        <v>0</v>
      </c>
      <c r="AP162" s="553">
        <f t="shared" si="29"/>
        <v>1629904900</v>
      </c>
      <c r="AQ162" s="111"/>
      <c r="AR162" s="90"/>
    </row>
    <row r="163" spans="1:44" ht="56.25" outlineLevel="2">
      <c r="A163" s="72" t="e">
        <f>IF(D162&lt;&gt;"",$D$8:D162,A161)</f>
        <v>#VALUE!</v>
      </c>
      <c r="C163" s="552" t="str">
        <f>IF(D163&lt;&gt;"",COUNTA($D$8:D163),"")</f>
        <v/>
      </c>
      <c r="D163" s="552"/>
      <c r="E163" s="71" t="s">
        <v>138</v>
      </c>
      <c r="F163" s="103"/>
      <c r="G163" s="103"/>
      <c r="H163" s="103">
        <v>44</v>
      </c>
      <c r="I163" s="103">
        <v>80</v>
      </c>
      <c r="J163" s="103">
        <v>251</v>
      </c>
      <c r="K163" s="103">
        <v>308</v>
      </c>
      <c r="L163" s="107" t="s">
        <v>974</v>
      </c>
      <c r="M163" s="105">
        <v>538.1</v>
      </c>
      <c r="N163" s="106">
        <f>IF(L163&lt;&gt;"",VLOOKUP(L163,'DON GIA'!$S$1:$U$19,3,0),"")</f>
        <v>1679000</v>
      </c>
      <c r="O163" s="106">
        <f>IF(L163&lt;&gt;"",VLOOKUP(L163,'DON GIA'!$S$1:$V$19,4,0),"")</f>
        <v>1350000</v>
      </c>
      <c r="P163" s="106">
        <f t="shared" si="30"/>
        <v>903469900</v>
      </c>
      <c r="Q163" s="106">
        <f t="shared" si="31"/>
        <v>726435000</v>
      </c>
      <c r="R163" s="71" t="s">
        <v>35</v>
      </c>
      <c r="S163" s="103"/>
      <c r="T163" s="103"/>
      <c r="U163" s="554" t="str">
        <f>IF(R163&lt;&gt;"",VLOOKUP(R163,'DON GIA'!$H$1:$K$103,4,0),"")</f>
        <v/>
      </c>
      <c r="V163" s="554" t="str">
        <f t="shared" ref="V163:V168" si="33">IF(R163&lt;&gt;"",IF(ISNUMBER(U163),T163*U163,""),"")</f>
        <v/>
      </c>
      <c r="W163" s="107"/>
      <c r="X163" s="103"/>
      <c r="Y163" s="108"/>
      <c r="Z163" s="109"/>
      <c r="AA163" s="554" t="str">
        <f>IF(W163&lt;&gt;"",VLOOKUP(W163,'DON GIA'!$A$1:$D$346,4,0),"")</f>
        <v/>
      </c>
      <c r="AB163" s="554" t="str">
        <f t="shared" ref="AB163:AB168" si="34">IF(W163&lt;&gt;"",IF(ISNUMBER(AA163),Y163*AA163,""),"")</f>
        <v/>
      </c>
      <c r="AC163" s="71"/>
      <c r="AD163" s="71"/>
      <c r="AE163" s="71"/>
      <c r="AF163" s="71"/>
      <c r="AG163" s="71"/>
      <c r="AH163" s="103"/>
      <c r="AI163" s="71"/>
      <c r="AJ163" s="103"/>
      <c r="AK163" s="103"/>
      <c r="AL163" s="554" t="str">
        <f>IF(AI163&lt;&gt;"",VLOOKUP(AI163,'DON GIA'!$M$1:$P$9,4,0),"")</f>
        <v/>
      </c>
      <c r="AM163" s="554" t="str">
        <f t="shared" si="32"/>
        <v/>
      </c>
      <c r="AN163" s="103"/>
      <c r="AO163" s="103"/>
      <c r="AP163" s="553" t="str">
        <f t="shared" si="29"/>
        <v/>
      </c>
      <c r="AQ163" s="111" t="s">
        <v>611</v>
      </c>
      <c r="AR163" s="77" t="s">
        <v>1912</v>
      </c>
    </row>
    <row r="164" spans="1:44" ht="93.75" outlineLevel="2">
      <c r="A164" s="72" t="e">
        <f>IF(D163&lt;&gt;"",$D$8:D163,A163)</f>
        <v>#VALUE!</v>
      </c>
      <c r="C164" s="552" t="str">
        <f>IF(D164&lt;&gt;"",COUNTA($D$8:D164),"")</f>
        <v/>
      </c>
      <c r="D164" s="552"/>
      <c r="E164" s="60" t="s">
        <v>139</v>
      </c>
      <c r="F164" s="103"/>
      <c r="G164" s="103"/>
      <c r="H164" s="103"/>
      <c r="I164" s="103"/>
      <c r="J164" s="103"/>
      <c r="K164" s="103"/>
      <c r="L164" s="107"/>
      <c r="M164" s="105"/>
      <c r="N164" s="106" t="str">
        <f>IF(L164&lt;&gt;"",VLOOKUP(L164,'DON GIA'!$S$1:$U$19,3,0),"")</f>
        <v/>
      </c>
      <c r="O164" s="106" t="str">
        <f>IF(L164&lt;&gt;"",VLOOKUP(L164,'DON GIA'!$S$1:$V$19,4,0),"")</f>
        <v/>
      </c>
      <c r="P164" s="106" t="str">
        <f t="shared" si="30"/>
        <v/>
      </c>
      <c r="Q164" s="106" t="str">
        <f t="shared" si="31"/>
        <v/>
      </c>
      <c r="R164" s="71" t="s">
        <v>35</v>
      </c>
      <c r="S164" s="103"/>
      <c r="T164" s="103"/>
      <c r="U164" s="554" t="str">
        <f>IF(R164&lt;&gt;"",VLOOKUP(R164,'DON GIA'!$H$1:$K$103,4,0),"")</f>
        <v/>
      </c>
      <c r="V164" s="554" t="str">
        <f t="shared" si="33"/>
        <v/>
      </c>
      <c r="W164" s="107"/>
      <c r="X164" s="103"/>
      <c r="Y164" s="108"/>
      <c r="Z164" s="109"/>
      <c r="AA164" s="554" t="str">
        <f>IF(W164&lt;&gt;"",VLOOKUP(W164,'DON GIA'!$A$1:$D$346,4,0),"")</f>
        <v/>
      </c>
      <c r="AB164" s="554" t="str">
        <f t="shared" si="34"/>
        <v/>
      </c>
      <c r="AC164" s="71"/>
      <c r="AD164" s="71"/>
      <c r="AE164" s="71"/>
      <c r="AF164" s="71"/>
      <c r="AG164" s="71"/>
      <c r="AH164" s="103"/>
      <c r="AI164" s="71"/>
      <c r="AJ164" s="103"/>
      <c r="AK164" s="103"/>
      <c r="AL164" s="554" t="str">
        <f>IF(AI164&lt;&gt;"",VLOOKUP(AI164,'DON GIA'!$M$1:$P$9,4,0),"")</f>
        <v/>
      </c>
      <c r="AM164" s="554" t="str">
        <f t="shared" si="32"/>
        <v/>
      </c>
      <c r="AN164" s="103"/>
      <c r="AO164" s="103"/>
      <c r="AP164" s="553" t="str">
        <f t="shared" si="29"/>
        <v/>
      </c>
      <c r="AQ164" s="59" t="s">
        <v>375</v>
      </c>
      <c r="AR164" s="577" t="s">
        <v>1994</v>
      </c>
    </row>
    <row r="165" spans="1:44" ht="150" outlineLevel="2">
      <c r="A165" s="72" t="e">
        <f>IF(D164&lt;&gt;"",$D$8:D164,A164)</f>
        <v>#VALUE!</v>
      </c>
      <c r="C165" s="552" t="str">
        <f>IF(D165&lt;&gt;"",COUNTA($D$8:D165),"")</f>
        <v/>
      </c>
      <c r="D165" s="552"/>
      <c r="E165" s="71"/>
      <c r="F165" s="103"/>
      <c r="G165" s="103"/>
      <c r="H165" s="103"/>
      <c r="I165" s="103"/>
      <c r="J165" s="103"/>
      <c r="K165" s="103"/>
      <c r="L165" s="107"/>
      <c r="M165" s="105"/>
      <c r="N165" s="106" t="str">
        <f>IF(L165&lt;&gt;"",VLOOKUP(L165,'DON GIA'!$S$1:$U$19,3,0),"")</f>
        <v/>
      </c>
      <c r="O165" s="106" t="str">
        <f>IF(L165&lt;&gt;"",VLOOKUP(L165,'DON GIA'!$S$1:$V$19,4,0),"")</f>
        <v/>
      </c>
      <c r="P165" s="106" t="str">
        <f t="shared" si="30"/>
        <v/>
      </c>
      <c r="Q165" s="106" t="str">
        <f t="shared" si="31"/>
        <v/>
      </c>
      <c r="R165" s="71" t="s">
        <v>35</v>
      </c>
      <c r="S165" s="103"/>
      <c r="T165" s="103"/>
      <c r="U165" s="554" t="str">
        <f>IF(R165&lt;&gt;"",VLOOKUP(R165,'DON GIA'!$H$1:$K$103,4,0),"")</f>
        <v/>
      </c>
      <c r="V165" s="554" t="str">
        <f t="shared" si="33"/>
        <v/>
      </c>
      <c r="W165" s="107"/>
      <c r="X165" s="103"/>
      <c r="Y165" s="108"/>
      <c r="Z165" s="109"/>
      <c r="AA165" s="554" t="str">
        <f>IF(W165&lt;&gt;"",VLOOKUP(W165,'DON GIA'!$A$1:$D$346,4,0),"")</f>
        <v/>
      </c>
      <c r="AB165" s="554" t="str">
        <f t="shared" si="34"/>
        <v/>
      </c>
      <c r="AC165" s="71"/>
      <c r="AD165" s="71"/>
      <c r="AE165" s="71"/>
      <c r="AF165" s="71"/>
      <c r="AG165" s="71"/>
      <c r="AH165" s="103"/>
      <c r="AI165" s="71"/>
      <c r="AJ165" s="103"/>
      <c r="AK165" s="103"/>
      <c r="AL165" s="554" t="str">
        <f>IF(AI165&lt;&gt;"",VLOOKUP(AI165,'DON GIA'!$M$1:$P$9,4,0),"")</f>
        <v/>
      </c>
      <c r="AM165" s="554" t="str">
        <f t="shared" si="32"/>
        <v/>
      </c>
      <c r="AN165" s="103"/>
      <c r="AO165" s="103"/>
      <c r="AP165" s="553" t="str">
        <f t="shared" si="29"/>
        <v/>
      </c>
      <c r="AQ165" s="59" t="s">
        <v>376</v>
      </c>
      <c r="AR165" s="577" t="s">
        <v>1995</v>
      </c>
    </row>
    <row r="166" spans="1:44" ht="56.25" outlineLevel="2">
      <c r="A166" s="72" t="e">
        <f>IF(D165&lt;&gt;"",$D$8:D165,A165)</f>
        <v>#VALUE!</v>
      </c>
      <c r="C166" s="552" t="str">
        <f>IF(D166&lt;&gt;"",COUNTA($D$8:D166),"")</f>
        <v/>
      </c>
      <c r="D166" s="552"/>
      <c r="E166" s="71"/>
      <c r="F166" s="103"/>
      <c r="G166" s="103"/>
      <c r="H166" s="103"/>
      <c r="I166" s="103"/>
      <c r="J166" s="103"/>
      <c r="K166" s="103"/>
      <c r="L166" s="107"/>
      <c r="M166" s="105"/>
      <c r="N166" s="106" t="str">
        <f>IF(L166&lt;&gt;"",VLOOKUP(L166,'DON GIA'!$S$1:$U$19,3,0),"")</f>
        <v/>
      </c>
      <c r="O166" s="106" t="str">
        <f>IF(L166&lt;&gt;"",VLOOKUP(L166,'DON GIA'!$S$1:$V$19,4,0),"")</f>
        <v/>
      </c>
      <c r="P166" s="106" t="str">
        <f t="shared" si="30"/>
        <v/>
      </c>
      <c r="Q166" s="106" t="str">
        <f t="shared" si="31"/>
        <v/>
      </c>
      <c r="R166" s="71" t="s">
        <v>35</v>
      </c>
      <c r="S166" s="103"/>
      <c r="T166" s="103"/>
      <c r="U166" s="554" t="str">
        <f>IF(R166&lt;&gt;"",VLOOKUP(R166,'DON GIA'!$H$1:$K$103,4,0),"")</f>
        <v/>
      </c>
      <c r="V166" s="554" t="str">
        <f t="shared" si="33"/>
        <v/>
      </c>
      <c r="W166" s="107"/>
      <c r="X166" s="103"/>
      <c r="Y166" s="108"/>
      <c r="Z166" s="109"/>
      <c r="AA166" s="554" t="str">
        <f>IF(W166&lt;&gt;"",VLOOKUP(W166,'DON GIA'!$A$1:$D$346,4,0),"")</f>
        <v/>
      </c>
      <c r="AB166" s="554" t="str">
        <f t="shared" si="34"/>
        <v/>
      </c>
      <c r="AC166" s="71"/>
      <c r="AD166" s="71"/>
      <c r="AE166" s="71"/>
      <c r="AF166" s="71"/>
      <c r="AG166" s="71"/>
      <c r="AH166" s="103"/>
      <c r="AI166" s="71"/>
      <c r="AJ166" s="103"/>
      <c r="AK166" s="103"/>
      <c r="AL166" s="554" t="str">
        <f>IF(AI166&lt;&gt;"",VLOOKUP(AI166,'DON GIA'!$M$1:$P$9,4,0),"")</f>
        <v/>
      </c>
      <c r="AM166" s="554" t="str">
        <f t="shared" si="32"/>
        <v/>
      </c>
      <c r="AN166" s="103"/>
      <c r="AO166" s="103"/>
      <c r="AP166" s="553" t="str">
        <f t="shared" si="29"/>
        <v/>
      </c>
      <c r="AQ166" s="107"/>
      <c r="AR166" s="577" t="s">
        <v>1996</v>
      </c>
    </row>
    <row r="167" spans="1:44" outlineLevel="2">
      <c r="A167" s="72" t="e">
        <f>IF(D166&lt;&gt;"",$D$8:D166,A166)</f>
        <v>#VALUE!</v>
      </c>
      <c r="C167" s="552" t="str">
        <f>IF(D167&lt;&gt;"",COUNTA($D$8:D167),"")</f>
        <v/>
      </c>
      <c r="D167" s="552"/>
      <c r="E167" s="71"/>
      <c r="F167" s="103"/>
      <c r="G167" s="103"/>
      <c r="H167" s="103"/>
      <c r="I167" s="103"/>
      <c r="J167" s="103"/>
      <c r="K167" s="103"/>
      <c r="L167" s="107"/>
      <c r="M167" s="105"/>
      <c r="N167" s="106" t="str">
        <f>IF(L167&lt;&gt;"",VLOOKUP(L167,'DON GIA'!$S$1:$U$19,3,0),"")</f>
        <v/>
      </c>
      <c r="O167" s="106" t="str">
        <f>IF(L167&lt;&gt;"",VLOOKUP(L167,'DON GIA'!$S$1:$V$19,4,0),"")</f>
        <v/>
      </c>
      <c r="P167" s="106" t="str">
        <f t="shared" si="30"/>
        <v/>
      </c>
      <c r="Q167" s="106" t="str">
        <f t="shared" si="31"/>
        <v/>
      </c>
      <c r="R167" s="71" t="s">
        <v>35</v>
      </c>
      <c r="S167" s="103"/>
      <c r="T167" s="103"/>
      <c r="U167" s="554" t="str">
        <f>IF(R167&lt;&gt;"",VLOOKUP(R167,'DON GIA'!$H$1:$K$103,4,0),"")</f>
        <v/>
      </c>
      <c r="V167" s="554" t="str">
        <f t="shared" si="33"/>
        <v/>
      </c>
      <c r="W167" s="107"/>
      <c r="X167" s="103"/>
      <c r="Y167" s="108"/>
      <c r="Z167" s="109"/>
      <c r="AA167" s="554" t="str">
        <f>IF(W167&lt;&gt;"",VLOOKUP(W167,'DON GIA'!$A$1:$D$346,4,0),"")</f>
        <v/>
      </c>
      <c r="AB167" s="554" t="str">
        <f t="shared" si="34"/>
        <v/>
      </c>
      <c r="AC167" s="71"/>
      <c r="AD167" s="71"/>
      <c r="AE167" s="71"/>
      <c r="AF167" s="71"/>
      <c r="AG167" s="71"/>
      <c r="AH167" s="103"/>
      <c r="AI167" s="71"/>
      <c r="AJ167" s="103"/>
      <c r="AK167" s="103"/>
      <c r="AL167" s="554" t="str">
        <f>IF(AI167&lt;&gt;"",VLOOKUP(AI167,'DON GIA'!$M$1:$P$9,4,0),"")</f>
        <v/>
      </c>
      <c r="AM167" s="554" t="str">
        <f t="shared" si="32"/>
        <v/>
      </c>
      <c r="AN167" s="103"/>
      <c r="AO167" s="103"/>
      <c r="AP167" s="553" t="str">
        <f t="shared" si="29"/>
        <v/>
      </c>
      <c r="AQ167" s="107"/>
      <c r="AR167" s="139" t="s">
        <v>1997</v>
      </c>
    </row>
    <row r="168" spans="1:44" outlineLevel="2">
      <c r="A168" s="72" t="e">
        <f>IF(D167&lt;&gt;"",$D$8:D167,A167)</f>
        <v>#VALUE!</v>
      </c>
      <c r="C168" s="552" t="str">
        <f>IF(D168&lt;&gt;"",COUNTA($D$8:D168),"")</f>
        <v/>
      </c>
      <c r="D168" s="552"/>
      <c r="E168" s="61"/>
      <c r="F168" s="103"/>
      <c r="G168" s="103"/>
      <c r="H168" s="103"/>
      <c r="I168" s="103"/>
      <c r="J168" s="103"/>
      <c r="K168" s="103"/>
      <c r="L168" s="107"/>
      <c r="M168" s="105"/>
      <c r="N168" s="106" t="str">
        <f>IF(L168&lt;&gt;"",VLOOKUP(L168,'DON GIA'!$S$1:$U$19,3,0),"")</f>
        <v/>
      </c>
      <c r="O168" s="106" t="str">
        <f>IF(L168&lt;&gt;"",VLOOKUP(L168,'DON GIA'!$S$1:$V$19,4,0),"")</f>
        <v/>
      </c>
      <c r="P168" s="106" t="str">
        <f t="shared" si="30"/>
        <v/>
      </c>
      <c r="Q168" s="106" t="str">
        <f t="shared" si="31"/>
        <v/>
      </c>
      <c r="R168" s="71" t="s">
        <v>35</v>
      </c>
      <c r="S168" s="103"/>
      <c r="T168" s="103"/>
      <c r="U168" s="554" t="str">
        <f>IF(R168&lt;&gt;"",VLOOKUP(R168,'DON GIA'!$H$1:$K$103,4,0),"")</f>
        <v/>
      </c>
      <c r="V168" s="554" t="str">
        <f t="shared" si="33"/>
        <v/>
      </c>
      <c r="W168" s="107"/>
      <c r="X168" s="103"/>
      <c r="Y168" s="108"/>
      <c r="Z168" s="109"/>
      <c r="AA168" s="554" t="str">
        <f>IF(W168&lt;&gt;"",VLOOKUP(W168,'DON GIA'!$A$1:$D$346,4,0),"")</f>
        <v/>
      </c>
      <c r="AB168" s="554" t="str">
        <f t="shared" si="34"/>
        <v/>
      </c>
      <c r="AC168" s="71"/>
      <c r="AD168" s="71"/>
      <c r="AE168" s="71"/>
      <c r="AF168" s="71"/>
      <c r="AG168" s="71"/>
      <c r="AH168" s="103"/>
      <c r="AI168" s="71"/>
      <c r="AJ168" s="103"/>
      <c r="AK168" s="103"/>
      <c r="AL168" s="554" t="str">
        <f>IF(AI168&lt;&gt;"",VLOOKUP(AI168,'DON GIA'!$M$1:$P$9,4,0),"")</f>
        <v/>
      </c>
      <c r="AM168" s="554" t="str">
        <f t="shared" si="32"/>
        <v/>
      </c>
      <c r="AN168" s="103"/>
      <c r="AO168" s="103"/>
      <c r="AP168" s="553" t="str">
        <f t="shared" si="29"/>
        <v/>
      </c>
      <c r="AQ168" s="107"/>
    </row>
    <row r="169" spans="1:44" outlineLevel="1">
      <c r="A169" s="84" t="s">
        <v>848</v>
      </c>
      <c r="B169" s="576">
        <v>57</v>
      </c>
      <c r="C169" s="552">
        <f>IF(D169&lt;&gt;"",COUNTA($D$8:D169),"")</f>
        <v>13</v>
      </c>
      <c r="D169" s="552">
        <v>405</v>
      </c>
      <c r="E169" s="61" t="s">
        <v>140</v>
      </c>
      <c r="F169" s="162"/>
      <c r="G169" s="162"/>
      <c r="H169" s="162"/>
      <c r="I169" s="163"/>
      <c r="J169" s="165"/>
      <c r="K169" s="165"/>
      <c r="L169" s="129"/>
      <c r="M169" s="165">
        <f>SUBTOTAL(9,M170:M175)</f>
        <v>0</v>
      </c>
      <c r="N169" s="199"/>
      <c r="O169" s="199"/>
      <c r="P169" s="199">
        <f>SUBTOTAL(9,P170:P175)</f>
        <v>0</v>
      </c>
      <c r="Q169" s="199">
        <f>SUBTOTAL(9,Q170:Q175)</f>
        <v>0</v>
      </c>
      <c r="R169" s="61"/>
      <c r="S169" s="162"/>
      <c r="T169" s="162">
        <f>SUBTOTAL(9,T170:T175)</f>
        <v>0</v>
      </c>
      <c r="U169" s="553"/>
      <c r="V169" s="553">
        <f>SUBTOTAL(9,V170:V175)</f>
        <v>0</v>
      </c>
      <c r="W169" s="129"/>
      <c r="X169" s="162"/>
      <c r="Y169" s="169">
        <f>SUBTOTAL(9,Y170:Y175)</f>
        <v>62.74</v>
      </c>
      <c r="Z169" s="170">
        <f>SUBTOTAL(9,Z170:Z175)</f>
        <v>20.72</v>
      </c>
      <c r="AA169" s="553"/>
      <c r="AB169" s="553">
        <f>SUBTOTAL(9,AB170:AB175)</f>
        <v>148680464.94</v>
      </c>
      <c r="AC169" s="71"/>
      <c r="AD169" s="71"/>
      <c r="AE169" s="71"/>
      <c r="AF169" s="71"/>
      <c r="AG169" s="71"/>
      <c r="AH169" s="103"/>
      <c r="AI169" s="71"/>
      <c r="AJ169" s="162"/>
      <c r="AK169" s="162">
        <f>SUBTOTAL(9,AK170:AK175)</f>
        <v>0</v>
      </c>
      <c r="AL169" s="553"/>
      <c r="AM169" s="553">
        <f>SUBTOTAL(9,AM170:AM175)</f>
        <v>0</v>
      </c>
      <c r="AN169" s="162"/>
      <c r="AO169" s="162">
        <f>SUBTOTAL(9,AO170:AO175)</f>
        <v>0</v>
      </c>
      <c r="AP169" s="553">
        <f t="shared" si="29"/>
        <v>148680464.94</v>
      </c>
      <c r="AQ169" s="129"/>
      <c r="AR169" s="90"/>
    </row>
    <row r="170" spans="1:44" ht="93.75" outlineLevel="2">
      <c r="A170" s="72" t="e">
        <f>IF(D169&lt;&gt;"",$D$8:D169,A168)</f>
        <v>#VALUE!</v>
      </c>
      <c r="C170" s="552" t="str">
        <f>IF(D170&lt;&gt;"",COUNTA($D$8:D170),"")</f>
        <v/>
      </c>
      <c r="D170" s="552"/>
      <c r="E170" s="71" t="s">
        <v>141</v>
      </c>
      <c r="F170" s="103"/>
      <c r="G170" s="103"/>
      <c r="H170" s="103"/>
      <c r="I170" s="123"/>
      <c r="J170" s="124"/>
      <c r="K170" s="124"/>
      <c r="L170" s="107"/>
      <c r="M170" s="124"/>
      <c r="N170" s="106" t="str">
        <f>IF(L170&lt;&gt;"",VLOOKUP(L170,'DON GIA'!$S$1:$U$19,3,0),"")</f>
        <v/>
      </c>
      <c r="O170" s="106" t="str">
        <f>IF(L170&lt;&gt;"",VLOOKUP(L170,'DON GIA'!$S$1:$V$19,4,0),"")</f>
        <v/>
      </c>
      <c r="P170" s="106" t="str">
        <f t="shared" si="30"/>
        <v/>
      </c>
      <c r="Q170" s="106" t="str">
        <f t="shared" si="31"/>
        <v/>
      </c>
      <c r="R170" s="71" t="s">
        <v>35</v>
      </c>
      <c r="S170" s="103"/>
      <c r="T170" s="103"/>
      <c r="U170" s="554" t="str">
        <f>IF(R170&lt;&gt;"",VLOOKUP(R170,'DON GIA'!$H$1:$K$103,4,0),"")</f>
        <v/>
      </c>
      <c r="V170" s="554" t="str">
        <f t="shared" ref="V170:V175" si="35">IF(R170&lt;&gt;"",IF(ISNUMBER(U170),T170*U170,""),"")</f>
        <v/>
      </c>
      <c r="W170" s="107" t="s">
        <v>1003</v>
      </c>
      <c r="X170" s="103" t="s">
        <v>27</v>
      </c>
      <c r="Y170" s="108">
        <v>7.3</v>
      </c>
      <c r="Z170" s="109">
        <v>10.16</v>
      </c>
      <c r="AA170" s="554">
        <f>IF(W170&lt;&gt;"",VLOOKUP(W170,'DON GIA'!$A$1:$D$346,4,0),"")</f>
        <v>854777</v>
      </c>
      <c r="AB170" s="554">
        <f t="shared" ref="AB170:AB175" si="36">IF(W170&lt;&gt;"",IF(ISNUMBER(AA170),Y170*AA170,""),"")</f>
        <v>6239872.0999999996</v>
      </c>
      <c r="AC170" s="71"/>
      <c r="AD170" s="71"/>
      <c r="AE170" s="71"/>
      <c r="AF170" s="71"/>
      <c r="AG170" s="71"/>
      <c r="AH170" s="103"/>
      <c r="AI170" s="71"/>
      <c r="AJ170" s="103"/>
      <c r="AK170" s="103"/>
      <c r="AL170" s="554" t="str">
        <f>IF(AI170&lt;&gt;"",VLOOKUP(AI170,'DON GIA'!$M$1:$P$9,4,0),"")</f>
        <v/>
      </c>
      <c r="AM170" s="554" t="str">
        <f t="shared" si="32"/>
        <v/>
      </c>
      <c r="AN170" s="103"/>
      <c r="AO170" s="103"/>
      <c r="AP170" s="553" t="str">
        <f t="shared" si="29"/>
        <v/>
      </c>
      <c r="AQ170" s="107" t="s">
        <v>377</v>
      </c>
      <c r="AR170" s="77" t="s">
        <v>1912</v>
      </c>
    </row>
    <row r="171" spans="1:44" ht="93.75" outlineLevel="2">
      <c r="A171" s="72" t="e">
        <f>IF(D170&lt;&gt;"",$D$8:D170,A170)</f>
        <v>#VALUE!</v>
      </c>
      <c r="C171" s="552" t="str">
        <f>IF(D171&lt;&gt;"",COUNTA($D$8:D171),"")</f>
        <v/>
      </c>
      <c r="D171" s="552"/>
      <c r="E171" s="71" t="s">
        <v>142</v>
      </c>
      <c r="F171" s="103"/>
      <c r="G171" s="103"/>
      <c r="H171" s="103"/>
      <c r="I171" s="103"/>
      <c r="J171" s="103"/>
      <c r="K171" s="103"/>
      <c r="L171" s="107"/>
      <c r="M171" s="105"/>
      <c r="N171" s="106" t="str">
        <f>IF(L171&lt;&gt;"",VLOOKUP(L171,'DON GIA'!$S$1:$U$19,3,0),"")</f>
        <v/>
      </c>
      <c r="O171" s="106" t="str">
        <f>IF(L171&lt;&gt;"",VLOOKUP(L171,'DON GIA'!$S$1:$V$19,4,0),"")</f>
        <v/>
      </c>
      <c r="P171" s="106" t="str">
        <f t="shared" si="30"/>
        <v/>
      </c>
      <c r="Q171" s="106" t="str">
        <f t="shared" si="31"/>
        <v/>
      </c>
      <c r="R171" s="71" t="s">
        <v>35</v>
      </c>
      <c r="S171" s="103"/>
      <c r="T171" s="103"/>
      <c r="U171" s="554" t="str">
        <f>IF(R171&lt;&gt;"",VLOOKUP(R171,'DON GIA'!$H$1:$K$103,4,0),"")</f>
        <v/>
      </c>
      <c r="V171" s="554" t="str">
        <f t="shared" si="35"/>
        <v/>
      </c>
      <c r="W171" s="107" t="s">
        <v>1062</v>
      </c>
      <c r="X171" s="103" t="s">
        <v>27</v>
      </c>
      <c r="Y171" s="108">
        <f>11.1+7.4</f>
        <v>18.5</v>
      </c>
      <c r="Z171" s="109">
        <v>0.4</v>
      </c>
      <c r="AA171" s="554">
        <f>IF(W171&lt;&gt;"",VLOOKUP(W171,'DON GIA'!$A$1:$D$346,4,0),"")</f>
        <v>264499</v>
      </c>
      <c r="AB171" s="554">
        <f t="shared" si="36"/>
        <v>4893231.5</v>
      </c>
      <c r="AC171" s="71"/>
      <c r="AD171" s="71"/>
      <c r="AE171" s="71"/>
      <c r="AF171" s="71"/>
      <c r="AG171" s="71"/>
      <c r="AH171" s="103"/>
      <c r="AI171" s="71"/>
      <c r="AJ171" s="103"/>
      <c r="AK171" s="103"/>
      <c r="AL171" s="554" t="str">
        <f>IF(AI171&lt;&gt;"",VLOOKUP(AI171,'DON GIA'!$M$1:$P$9,4,0),"")</f>
        <v/>
      </c>
      <c r="AM171" s="554" t="str">
        <f t="shared" si="32"/>
        <v/>
      </c>
      <c r="AN171" s="103"/>
      <c r="AO171" s="103"/>
      <c r="AP171" s="553" t="str">
        <f t="shared" si="29"/>
        <v/>
      </c>
      <c r="AQ171" s="107" t="s">
        <v>1999</v>
      </c>
      <c r="AR171" s="577" t="s">
        <v>1958</v>
      </c>
    </row>
    <row r="172" spans="1:44" ht="112.5" outlineLevel="2">
      <c r="A172" s="72" t="e">
        <f>IF(D171&lt;&gt;"",$D$8:D171,A171)</f>
        <v>#VALUE!</v>
      </c>
      <c r="C172" s="552" t="str">
        <f>IF(D172&lt;&gt;"",COUNTA($D$8:D172),"")</f>
        <v/>
      </c>
      <c r="D172" s="552"/>
      <c r="E172" s="71"/>
      <c r="F172" s="103"/>
      <c r="G172" s="103"/>
      <c r="H172" s="103"/>
      <c r="I172" s="103"/>
      <c r="J172" s="103"/>
      <c r="K172" s="103"/>
      <c r="L172" s="107"/>
      <c r="M172" s="105"/>
      <c r="N172" s="106" t="str">
        <f>IF(L172&lt;&gt;"",VLOOKUP(L172,'DON GIA'!$S$1:$U$19,3,0),"")</f>
        <v/>
      </c>
      <c r="O172" s="106" t="str">
        <f>IF(L172&lt;&gt;"",VLOOKUP(L172,'DON GIA'!$S$1:$V$19,4,0),"")</f>
        <v/>
      </c>
      <c r="P172" s="106" t="str">
        <f t="shared" si="30"/>
        <v/>
      </c>
      <c r="Q172" s="106" t="str">
        <f t="shared" si="31"/>
        <v/>
      </c>
      <c r="R172" s="71" t="s">
        <v>35</v>
      </c>
      <c r="S172" s="103"/>
      <c r="T172" s="103"/>
      <c r="U172" s="554" t="str">
        <f>IF(R172&lt;&gt;"",VLOOKUP(R172,'DON GIA'!$H$1:$K$103,4,0),"")</f>
        <v/>
      </c>
      <c r="V172" s="554" t="str">
        <f t="shared" si="35"/>
        <v/>
      </c>
      <c r="W172" s="107" t="s">
        <v>1063</v>
      </c>
      <c r="X172" s="103" t="s">
        <v>27</v>
      </c>
      <c r="Y172" s="108">
        <v>26.44</v>
      </c>
      <c r="Z172" s="109"/>
      <c r="AA172" s="554">
        <f>IF(W172&lt;&gt;"",VLOOKUP(W172,'DON GIA'!$A$1:$D$346,4,0),"")</f>
        <v>3941166</v>
      </c>
      <c r="AB172" s="554">
        <f t="shared" si="36"/>
        <v>104204429.04000001</v>
      </c>
      <c r="AC172" s="71" t="s">
        <v>28</v>
      </c>
      <c r="AD172" s="71" t="s">
        <v>29</v>
      </c>
      <c r="AE172" s="71" t="s">
        <v>30</v>
      </c>
      <c r="AF172" s="71" t="s">
        <v>31</v>
      </c>
      <c r="AG172" s="71" t="s">
        <v>32</v>
      </c>
      <c r="AH172" s="103"/>
      <c r="AI172" s="71"/>
      <c r="AJ172" s="103"/>
      <c r="AK172" s="103"/>
      <c r="AL172" s="554" t="str">
        <f>IF(AI172&lt;&gt;"",VLOOKUP(AI172,'DON GIA'!$M$1:$P$9,4,0),"")</f>
        <v/>
      </c>
      <c r="AM172" s="554" t="str">
        <f t="shared" si="32"/>
        <v/>
      </c>
      <c r="AN172" s="103"/>
      <c r="AO172" s="103"/>
      <c r="AP172" s="553" t="str">
        <f t="shared" si="29"/>
        <v/>
      </c>
      <c r="AQ172" s="107"/>
      <c r="AR172" s="577" t="s">
        <v>1959</v>
      </c>
    </row>
    <row r="173" spans="1:44" ht="93.75" outlineLevel="2">
      <c r="A173" s="72" t="e">
        <f>IF(D172&lt;&gt;"",$D$8:D172,A172)</f>
        <v>#VALUE!</v>
      </c>
      <c r="C173" s="552" t="str">
        <f>IF(D173&lt;&gt;"",COUNTA($D$8:D173),"")</f>
        <v/>
      </c>
      <c r="D173" s="552"/>
      <c r="E173" s="71"/>
      <c r="F173" s="103"/>
      <c r="G173" s="103"/>
      <c r="H173" s="103"/>
      <c r="I173" s="103"/>
      <c r="J173" s="103"/>
      <c r="K173" s="103"/>
      <c r="L173" s="107"/>
      <c r="M173" s="105"/>
      <c r="N173" s="106" t="str">
        <f>IF(L173&lt;&gt;"",VLOOKUP(L173,'DON GIA'!$S$1:$U$19,3,0),"")</f>
        <v/>
      </c>
      <c r="O173" s="106" t="str">
        <f>IF(L173&lt;&gt;"",VLOOKUP(L173,'DON GIA'!$S$1:$V$19,4,0),"")</f>
        <v/>
      </c>
      <c r="P173" s="106" t="str">
        <f t="shared" si="30"/>
        <v/>
      </c>
      <c r="Q173" s="106" t="str">
        <f t="shared" si="31"/>
        <v/>
      </c>
      <c r="R173" s="71" t="s">
        <v>35</v>
      </c>
      <c r="S173" s="103"/>
      <c r="T173" s="103"/>
      <c r="U173" s="554" t="str">
        <f>IF(R173&lt;&gt;"",VLOOKUP(R173,'DON GIA'!$H$1:$K$103,4,0),"")</f>
        <v/>
      </c>
      <c r="V173" s="554" t="str">
        <f t="shared" si="35"/>
        <v/>
      </c>
      <c r="W173" s="107" t="s">
        <v>1064</v>
      </c>
      <c r="X173" s="103" t="s">
        <v>27</v>
      </c>
      <c r="Y173" s="108">
        <v>3.2</v>
      </c>
      <c r="Z173" s="109"/>
      <c r="AA173" s="554">
        <f>IF(W173&lt;&gt;"",VLOOKUP(W173,'DON GIA'!$A$1:$D$346,4,0),"")</f>
        <v>9816278</v>
      </c>
      <c r="AB173" s="554">
        <f t="shared" si="36"/>
        <v>31412089.600000001</v>
      </c>
      <c r="AC173" s="71"/>
      <c r="AD173" s="71"/>
      <c r="AE173" s="71"/>
      <c r="AF173" s="71"/>
      <c r="AG173" s="71"/>
      <c r="AH173" s="103"/>
      <c r="AI173" s="71"/>
      <c r="AJ173" s="103"/>
      <c r="AK173" s="103"/>
      <c r="AL173" s="554" t="str">
        <f>IF(AI173&lt;&gt;"",VLOOKUP(AI173,'DON GIA'!$M$1:$P$9,4,0),"")</f>
        <v/>
      </c>
      <c r="AM173" s="554" t="str">
        <f t="shared" si="32"/>
        <v/>
      </c>
      <c r="AN173" s="103"/>
      <c r="AO173" s="103"/>
      <c r="AP173" s="553" t="str">
        <f t="shared" si="29"/>
        <v/>
      </c>
      <c r="AQ173" s="107"/>
      <c r="AR173" s="577" t="s">
        <v>1960</v>
      </c>
    </row>
    <row r="174" spans="1:44" outlineLevel="2">
      <c r="A174" s="72" t="e">
        <f>IF(D173&lt;&gt;"",$D$8:D173,A173)</f>
        <v>#VALUE!</v>
      </c>
      <c r="C174" s="552" t="str">
        <f>IF(D174&lt;&gt;"",COUNTA($D$8:D174),"")</f>
        <v/>
      </c>
      <c r="D174" s="552"/>
      <c r="E174" s="71"/>
      <c r="F174" s="103"/>
      <c r="G174" s="103"/>
      <c r="H174" s="103"/>
      <c r="I174" s="103"/>
      <c r="J174" s="103"/>
      <c r="K174" s="103"/>
      <c r="L174" s="107"/>
      <c r="M174" s="105"/>
      <c r="N174" s="106" t="str">
        <f>IF(L174&lt;&gt;"",VLOOKUP(L174,'DON GIA'!$S$1:$U$19,3,0),"")</f>
        <v/>
      </c>
      <c r="O174" s="106" t="str">
        <f>IF(L174&lt;&gt;"",VLOOKUP(L174,'DON GIA'!$S$1:$V$19,4,0),"")</f>
        <v/>
      </c>
      <c r="P174" s="106" t="str">
        <f t="shared" si="30"/>
        <v/>
      </c>
      <c r="Q174" s="106" t="str">
        <f t="shared" si="31"/>
        <v/>
      </c>
      <c r="R174" s="71" t="s">
        <v>35</v>
      </c>
      <c r="S174" s="103"/>
      <c r="T174" s="103"/>
      <c r="U174" s="554" t="str">
        <f>IF(R174&lt;&gt;"",VLOOKUP(R174,'DON GIA'!$H$1:$K$103,4,0),"")</f>
        <v/>
      </c>
      <c r="V174" s="554" t="str">
        <f t="shared" si="35"/>
        <v/>
      </c>
      <c r="W174" s="107" t="s">
        <v>1062</v>
      </c>
      <c r="X174" s="103" t="s">
        <v>27</v>
      </c>
      <c r="Y174" s="108">
        <v>7.3</v>
      </c>
      <c r="Z174" s="109">
        <v>10.16</v>
      </c>
      <c r="AA174" s="554">
        <f>IF(W174&lt;&gt;"",VLOOKUP(W174,'DON GIA'!$A$1:$D$346,4,0),"")</f>
        <v>264499</v>
      </c>
      <c r="AB174" s="554">
        <f t="shared" si="36"/>
        <v>1930842.7</v>
      </c>
      <c r="AC174" s="71"/>
      <c r="AD174" s="71"/>
      <c r="AE174" s="71"/>
      <c r="AF174" s="71"/>
      <c r="AG174" s="71"/>
      <c r="AH174" s="103"/>
      <c r="AI174" s="71"/>
      <c r="AJ174" s="103"/>
      <c r="AK174" s="103"/>
      <c r="AL174" s="554" t="str">
        <f>IF(AI174&lt;&gt;"",VLOOKUP(AI174,'DON GIA'!$M$1:$P$9,4,0),"")</f>
        <v/>
      </c>
      <c r="AM174" s="554" t="str">
        <f t="shared" si="32"/>
        <v/>
      </c>
      <c r="AN174" s="103"/>
      <c r="AO174" s="103"/>
      <c r="AP174" s="553" t="str">
        <f t="shared" si="29"/>
        <v/>
      </c>
      <c r="AQ174" s="107"/>
    </row>
    <row r="175" spans="1:44" outlineLevel="2">
      <c r="A175" s="72" t="e">
        <f>IF(D174&lt;&gt;"",$D$8:D174,A174)</f>
        <v>#VALUE!</v>
      </c>
      <c r="C175" s="552" t="str">
        <f>IF(D175&lt;&gt;"",COUNTA($D$8:D175),"")</f>
        <v/>
      </c>
      <c r="D175" s="552"/>
      <c r="E175" s="61"/>
      <c r="F175" s="103"/>
      <c r="G175" s="103"/>
      <c r="H175" s="103"/>
      <c r="I175" s="103"/>
      <c r="J175" s="103"/>
      <c r="K175" s="103"/>
      <c r="L175" s="107"/>
      <c r="M175" s="105"/>
      <c r="N175" s="106" t="str">
        <f>IF(L175&lt;&gt;"",VLOOKUP(L175,'DON GIA'!$S$1:$U$19,3,0),"")</f>
        <v/>
      </c>
      <c r="O175" s="106" t="str">
        <f>IF(L175&lt;&gt;"",VLOOKUP(L175,'DON GIA'!$S$1:$V$19,4,0),"")</f>
        <v/>
      </c>
      <c r="P175" s="106" t="str">
        <f t="shared" si="30"/>
        <v/>
      </c>
      <c r="Q175" s="106" t="str">
        <f t="shared" si="31"/>
        <v/>
      </c>
      <c r="R175" s="71" t="s">
        <v>35</v>
      </c>
      <c r="S175" s="103"/>
      <c r="T175" s="103"/>
      <c r="U175" s="554" t="str">
        <f>IF(R175&lt;&gt;"",VLOOKUP(R175,'DON GIA'!$H$1:$K$103,4,0),"")</f>
        <v/>
      </c>
      <c r="V175" s="554" t="str">
        <f t="shared" si="35"/>
        <v/>
      </c>
      <c r="W175" s="107"/>
      <c r="X175" s="103"/>
      <c r="Y175" s="108"/>
      <c r="Z175" s="109"/>
      <c r="AA175" s="554" t="str">
        <f>IF(W175&lt;&gt;"",VLOOKUP(W175,'DON GIA'!$A$1:$D$346,4,0),"")</f>
        <v/>
      </c>
      <c r="AB175" s="554" t="str">
        <f t="shared" si="36"/>
        <v/>
      </c>
      <c r="AC175" s="71"/>
      <c r="AD175" s="71"/>
      <c r="AE175" s="71"/>
      <c r="AF175" s="71"/>
      <c r="AG175" s="71"/>
      <c r="AH175" s="103"/>
      <c r="AI175" s="71"/>
      <c r="AJ175" s="103"/>
      <c r="AK175" s="103"/>
      <c r="AL175" s="554" t="str">
        <f>IF(AI175&lt;&gt;"",VLOOKUP(AI175,'DON GIA'!$M$1:$P$9,4,0),"")</f>
        <v/>
      </c>
      <c r="AM175" s="554" t="str">
        <f t="shared" si="32"/>
        <v/>
      </c>
      <c r="AN175" s="103"/>
      <c r="AO175" s="103"/>
      <c r="AP175" s="553" t="str">
        <f t="shared" si="29"/>
        <v/>
      </c>
      <c r="AQ175" s="107"/>
    </row>
    <row r="176" spans="1:44" outlineLevel="1">
      <c r="A176" s="84" t="s">
        <v>847</v>
      </c>
      <c r="B176" s="576">
        <v>58</v>
      </c>
      <c r="C176" s="552">
        <f>IF(D176&lt;&gt;"",COUNTA($D$8:D176),"")</f>
        <v>14</v>
      </c>
      <c r="D176" s="552">
        <v>406</v>
      </c>
      <c r="E176" s="61" t="s">
        <v>143</v>
      </c>
      <c r="F176" s="162"/>
      <c r="G176" s="162"/>
      <c r="H176" s="162"/>
      <c r="I176" s="162"/>
      <c r="J176" s="162"/>
      <c r="K176" s="162"/>
      <c r="L176" s="129"/>
      <c r="M176" s="167">
        <f>SUBTOTAL(9,M177:M186)</f>
        <v>0</v>
      </c>
      <c r="N176" s="199"/>
      <c r="O176" s="199"/>
      <c r="P176" s="199">
        <f>SUBTOTAL(9,P177:P186)</f>
        <v>0</v>
      </c>
      <c r="Q176" s="199">
        <f>SUBTOTAL(9,Q177:Q186)</f>
        <v>0</v>
      </c>
      <c r="R176" s="61"/>
      <c r="S176" s="162"/>
      <c r="T176" s="162">
        <f>SUBTOTAL(9,T177:T186)</f>
        <v>12</v>
      </c>
      <c r="U176" s="553"/>
      <c r="V176" s="553">
        <f>SUBTOTAL(9,V177:V186)</f>
        <v>813000</v>
      </c>
      <c r="W176" s="129"/>
      <c r="X176" s="162"/>
      <c r="Y176" s="169">
        <f>SUBTOTAL(9,Y177:Y186)</f>
        <v>21.34</v>
      </c>
      <c r="Z176" s="170">
        <f>SUBTOTAL(9,Z177:Z186)</f>
        <v>38.869999999999997</v>
      </c>
      <c r="AA176" s="553"/>
      <c r="AB176" s="553">
        <f>SUBTOTAL(9,AB177:AB186)</f>
        <v>57569055.100000001</v>
      </c>
      <c r="AC176" s="71"/>
      <c r="AD176" s="71"/>
      <c r="AE176" s="71"/>
      <c r="AF176" s="71"/>
      <c r="AG176" s="71"/>
      <c r="AH176" s="103"/>
      <c r="AI176" s="71"/>
      <c r="AJ176" s="162"/>
      <c r="AK176" s="162">
        <f>SUBTOTAL(9,AK177:AK186)</f>
        <v>0</v>
      </c>
      <c r="AL176" s="553"/>
      <c r="AM176" s="553">
        <f>SUBTOTAL(9,AM177:AM186)</f>
        <v>0</v>
      </c>
      <c r="AN176" s="162"/>
      <c r="AO176" s="162">
        <f>SUBTOTAL(9,AO177:AO186)</f>
        <v>0</v>
      </c>
      <c r="AP176" s="553">
        <f t="shared" si="29"/>
        <v>58382055.100000001</v>
      </c>
      <c r="AQ176" s="129"/>
      <c r="AR176" s="90"/>
    </row>
    <row r="177" spans="1:44" ht="93.75" outlineLevel="2">
      <c r="A177" s="72" t="e">
        <f>IF(D176&lt;&gt;"",$D$8:D176,A175)</f>
        <v>#VALUE!</v>
      </c>
      <c r="C177" s="552" t="str">
        <f>IF(D177&lt;&gt;"",COUNTA($D$8:D177),"")</f>
        <v/>
      </c>
      <c r="D177" s="552"/>
      <c r="E177" s="71" t="s">
        <v>144</v>
      </c>
      <c r="F177" s="103"/>
      <c r="G177" s="103"/>
      <c r="H177" s="103"/>
      <c r="I177" s="103"/>
      <c r="J177" s="103"/>
      <c r="K177" s="103"/>
      <c r="L177" s="107"/>
      <c r="M177" s="105"/>
      <c r="N177" s="106" t="str">
        <f>IF(L177&lt;&gt;"",VLOOKUP(L177,'DON GIA'!$S$1:$U$19,3,0),"")</f>
        <v/>
      </c>
      <c r="O177" s="106" t="str">
        <f>IF(L177&lt;&gt;"",VLOOKUP(L177,'DON GIA'!$S$1:$V$19,4,0),"")</f>
        <v/>
      </c>
      <c r="P177" s="106" t="str">
        <f t="shared" si="30"/>
        <v/>
      </c>
      <c r="Q177" s="106" t="str">
        <f t="shared" si="31"/>
        <v/>
      </c>
      <c r="R177" s="71" t="s">
        <v>49</v>
      </c>
      <c r="S177" s="103" t="s">
        <v>44</v>
      </c>
      <c r="T177" s="103">
        <v>1</v>
      </c>
      <c r="U177" s="554">
        <f>IF(R177&lt;&gt;"",VLOOKUP(R177,'DON GIA'!$H$1:$K$103,4,0),"")</f>
        <v>248000</v>
      </c>
      <c r="V177" s="554">
        <f t="shared" ref="V177:V186" si="37">IF(R177&lt;&gt;"",IF(ISNUMBER(U177),T177*U177,""),"")</f>
        <v>248000</v>
      </c>
      <c r="W177" s="107" t="s">
        <v>1063</v>
      </c>
      <c r="X177" s="103" t="s">
        <v>27</v>
      </c>
      <c r="Y177" s="108">
        <v>5.12</v>
      </c>
      <c r="Z177" s="109">
        <v>21.31</v>
      </c>
      <c r="AA177" s="554">
        <f>IF(W177&lt;&gt;"",VLOOKUP(W177,'DON GIA'!$A$1:$D$346,4,0),"")</f>
        <v>3941166</v>
      </c>
      <c r="AB177" s="554">
        <f t="shared" ref="AB177:AB186" si="38">IF(W177&lt;&gt;"",IF(ISNUMBER(AA177),Y177*AA177,""),"")</f>
        <v>20178769.920000002</v>
      </c>
      <c r="AC177" s="71" t="s">
        <v>28</v>
      </c>
      <c r="AD177" s="71" t="s">
        <v>29</v>
      </c>
      <c r="AE177" s="71" t="s">
        <v>30</v>
      </c>
      <c r="AF177" s="71" t="s">
        <v>31</v>
      </c>
      <c r="AG177" s="71" t="s">
        <v>32</v>
      </c>
      <c r="AH177" s="103"/>
      <c r="AI177" s="71"/>
      <c r="AJ177" s="103"/>
      <c r="AK177" s="103"/>
      <c r="AL177" s="554" t="str">
        <f>IF(AI177&lt;&gt;"",VLOOKUP(AI177,'DON GIA'!$M$1:$P$9,4,0),"")</f>
        <v/>
      </c>
      <c r="AM177" s="554" t="str">
        <f t="shared" si="32"/>
        <v/>
      </c>
      <c r="AN177" s="103"/>
      <c r="AO177" s="103"/>
      <c r="AP177" s="553" t="str">
        <f t="shared" si="29"/>
        <v/>
      </c>
      <c r="AQ177" s="107" t="s">
        <v>378</v>
      </c>
      <c r="AR177" s="77" t="s">
        <v>1912</v>
      </c>
    </row>
    <row r="178" spans="1:44" ht="93.75" outlineLevel="2">
      <c r="A178" s="72" t="e">
        <f>IF(D177&lt;&gt;"",$D$8:D177,A177)</f>
        <v>#VALUE!</v>
      </c>
      <c r="C178" s="552" t="str">
        <f>IF(D178&lt;&gt;"",COUNTA($D$8:D178),"")</f>
        <v/>
      </c>
      <c r="D178" s="552"/>
      <c r="E178" s="71" t="s">
        <v>37</v>
      </c>
      <c r="F178" s="103"/>
      <c r="G178" s="103"/>
      <c r="H178" s="103"/>
      <c r="I178" s="103"/>
      <c r="J178" s="103"/>
      <c r="K178" s="103"/>
      <c r="L178" s="107"/>
      <c r="M178" s="105"/>
      <c r="N178" s="106" t="str">
        <f>IF(L178&lt;&gt;"",VLOOKUP(L178,'DON GIA'!$S$1:$U$19,3,0),"")</f>
        <v/>
      </c>
      <c r="O178" s="106" t="str">
        <f>IF(L178&lt;&gt;"",VLOOKUP(L178,'DON GIA'!$S$1:$V$19,4,0),"")</f>
        <v/>
      </c>
      <c r="P178" s="106" t="str">
        <f t="shared" si="30"/>
        <v/>
      </c>
      <c r="Q178" s="106" t="str">
        <f t="shared" si="31"/>
        <v/>
      </c>
      <c r="R178" s="71" t="s">
        <v>77</v>
      </c>
      <c r="S178" s="103" t="s">
        <v>44</v>
      </c>
      <c r="T178" s="103">
        <v>2</v>
      </c>
      <c r="U178" s="554">
        <f>IF(R178&lt;&gt;"",VLOOKUP(R178,'DON GIA'!$H$1:$K$103,4,0),"")</f>
        <v>45000</v>
      </c>
      <c r="V178" s="554">
        <f t="shared" si="37"/>
        <v>90000</v>
      </c>
      <c r="W178" s="107" t="s">
        <v>1065</v>
      </c>
      <c r="X178" s="103" t="s">
        <v>27</v>
      </c>
      <c r="Y178" s="108"/>
      <c r="Z178" s="109">
        <v>7.76</v>
      </c>
      <c r="AA178" s="554">
        <f>IF(W178&lt;&gt;"",VLOOKUP(W178,'DON GIA'!$A$1:$D$346,4,0),"")</f>
        <v>1119277</v>
      </c>
      <c r="AB178" s="554">
        <f t="shared" si="38"/>
        <v>0</v>
      </c>
      <c r="AC178" s="71"/>
      <c r="AD178" s="71"/>
      <c r="AE178" s="71"/>
      <c r="AF178" s="71"/>
      <c r="AG178" s="71"/>
      <c r="AH178" s="103"/>
      <c r="AI178" s="71"/>
      <c r="AJ178" s="103"/>
      <c r="AK178" s="103"/>
      <c r="AL178" s="554" t="str">
        <f>IF(AI178&lt;&gt;"",VLOOKUP(AI178,'DON GIA'!$M$1:$P$9,4,0),"")</f>
        <v/>
      </c>
      <c r="AM178" s="554" t="str">
        <f t="shared" si="32"/>
        <v/>
      </c>
      <c r="AN178" s="103"/>
      <c r="AO178" s="103"/>
      <c r="AP178" s="553" t="str">
        <f t="shared" si="29"/>
        <v/>
      </c>
      <c r="AQ178" s="107" t="s">
        <v>2000</v>
      </c>
      <c r="AR178" s="577" t="s">
        <v>1958</v>
      </c>
    </row>
    <row r="179" spans="1:44" ht="112.5" outlineLevel="2">
      <c r="A179" s="72" t="e">
        <f>IF(D178&lt;&gt;"",$D$8:D178,A178)</f>
        <v>#VALUE!</v>
      </c>
      <c r="C179" s="552" t="str">
        <f>IF(D179&lt;&gt;"",COUNTA($D$8:D179),"")</f>
        <v/>
      </c>
      <c r="D179" s="552"/>
      <c r="E179" s="71"/>
      <c r="F179" s="103"/>
      <c r="G179" s="103"/>
      <c r="H179" s="103"/>
      <c r="I179" s="103"/>
      <c r="J179" s="103"/>
      <c r="K179" s="103"/>
      <c r="L179" s="107"/>
      <c r="M179" s="105"/>
      <c r="N179" s="106" t="str">
        <f>IF(L179&lt;&gt;"",VLOOKUP(L179,'DON GIA'!$S$1:$U$19,3,0),"")</f>
        <v/>
      </c>
      <c r="O179" s="106" t="str">
        <f>IF(L179&lt;&gt;"",VLOOKUP(L179,'DON GIA'!$S$1:$V$19,4,0),"")</f>
        <v/>
      </c>
      <c r="P179" s="106" t="str">
        <f t="shared" si="30"/>
        <v/>
      </c>
      <c r="Q179" s="106" t="str">
        <f t="shared" si="31"/>
        <v/>
      </c>
      <c r="R179" s="71" t="s">
        <v>53</v>
      </c>
      <c r="S179" s="103" t="s">
        <v>44</v>
      </c>
      <c r="T179" s="103">
        <v>8</v>
      </c>
      <c r="U179" s="554">
        <f>IF(R179&lt;&gt;"",VLOOKUP(R179,'DON GIA'!$H$1:$K$103,4,0),"")</f>
        <v>34000</v>
      </c>
      <c r="V179" s="554">
        <f t="shared" si="37"/>
        <v>272000</v>
      </c>
      <c r="W179" s="107" t="s">
        <v>1007</v>
      </c>
      <c r="X179" s="103" t="s">
        <v>27</v>
      </c>
      <c r="Y179" s="108">
        <v>0.6</v>
      </c>
      <c r="Z179" s="109">
        <v>4.9000000000000004</v>
      </c>
      <c r="AA179" s="554">
        <f>IF(W179&lt;&gt;"",VLOOKUP(W179,'DON GIA'!$A$1:$D$346,4,0),"")</f>
        <v>1229116</v>
      </c>
      <c r="AB179" s="554">
        <f t="shared" si="38"/>
        <v>737469.6</v>
      </c>
      <c r="AC179" s="71"/>
      <c r="AD179" s="71"/>
      <c r="AE179" s="71"/>
      <c r="AF179" s="71"/>
      <c r="AG179" s="71"/>
      <c r="AH179" s="103"/>
      <c r="AI179" s="71"/>
      <c r="AJ179" s="103"/>
      <c r="AK179" s="103"/>
      <c r="AL179" s="554" t="str">
        <f>IF(AI179&lt;&gt;"",VLOOKUP(AI179,'DON GIA'!$M$1:$P$9,4,0),"")</f>
        <v/>
      </c>
      <c r="AM179" s="554" t="str">
        <f t="shared" si="32"/>
        <v/>
      </c>
      <c r="AN179" s="103"/>
      <c r="AO179" s="103"/>
      <c r="AP179" s="553" t="str">
        <f t="shared" si="29"/>
        <v/>
      </c>
      <c r="AQ179" s="107"/>
      <c r="AR179" s="577" t="s">
        <v>1959</v>
      </c>
    </row>
    <row r="180" spans="1:44" ht="93.75" outlineLevel="2">
      <c r="A180" s="72" t="e">
        <f>IF(D179&lt;&gt;"",$D$8:D179,A179)</f>
        <v>#VALUE!</v>
      </c>
      <c r="C180" s="552" t="str">
        <f>IF(D180&lt;&gt;"",COUNTA($D$8:D180),"")</f>
        <v/>
      </c>
      <c r="D180" s="552"/>
      <c r="E180" s="71"/>
      <c r="F180" s="103"/>
      <c r="G180" s="103"/>
      <c r="H180" s="103"/>
      <c r="I180" s="103"/>
      <c r="J180" s="103"/>
      <c r="K180" s="103"/>
      <c r="L180" s="107"/>
      <c r="M180" s="105"/>
      <c r="N180" s="106" t="str">
        <f>IF(L180&lt;&gt;"",VLOOKUP(L180,'DON GIA'!$S$1:$U$19,3,0),"")</f>
        <v/>
      </c>
      <c r="O180" s="106" t="str">
        <f>IF(L180&lt;&gt;"",VLOOKUP(L180,'DON GIA'!$S$1:$V$19,4,0),"")</f>
        <v/>
      </c>
      <c r="P180" s="106" t="str">
        <f t="shared" si="30"/>
        <v/>
      </c>
      <c r="Q180" s="106" t="str">
        <f t="shared" si="31"/>
        <v/>
      </c>
      <c r="R180" s="71" t="s">
        <v>51</v>
      </c>
      <c r="S180" s="103" t="s">
        <v>44</v>
      </c>
      <c r="T180" s="103">
        <v>1</v>
      </c>
      <c r="U180" s="554">
        <f>IF(R180&lt;&gt;"",VLOOKUP(R180,'DON GIA'!$H$1:$K$103,4,0),"")</f>
        <v>203000</v>
      </c>
      <c r="V180" s="554">
        <f t="shared" si="37"/>
        <v>203000</v>
      </c>
      <c r="W180" s="107" t="s">
        <v>1008</v>
      </c>
      <c r="X180" s="103" t="s">
        <v>27</v>
      </c>
      <c r="Y180" s="108">
        <v>0.6</v>
      </c>
      <c r="Z180" s="109">
        <v>4.9000000000000004</v>
      </c>
      <c r="AA180" s="554">
        <f>IF(W180&lt;&gt;"",VLOOKUP(W180,'DON GIA'!$A$1:$D$346,4,0),"")</f>
        <v>264499</v>
      </c>
      <c r="AB180" s="554">
        <f t="shared" si="38"/>
        <v>158699.4</v>
      </c>
      <c r="AC180" s="71"/>
      <c r="AD180" s="71"/>
      <c r="AE180" s="71"/>
      <c r="AF180" s="71"/>
      <c r="AG180" s="71"/>
      <c r="AH180" s="103"/>
      <c r="AI180" s="71"/>
      <c r="AJ180" s="103"/>
      <c r="AK180" s="103"/>
      <c r="AL180" s="554" t="str">
        <f>IF(AI180&lt;&gt;"",VLOOKUP(AI180,'DON GIA'!$M$1:$P$9,4,0),"")</f>
        <v/>
      </c>
      <c r="AM180" s="554" t="str">
        <f t="shared" si="32"/>
        <v/>
      </c>
      <c r="AN180" s="103"/>
      <c r="AO180" s="103"/>
      <c r="AP180" s="553" t="str">
        <f t="shared" si="29"/>
        <v/>
      </c>
      <c r="AQ180" s="107"/>
      <c r="AR180" s="577" t="s">
        <v>1960</v>
      </c>
    </row>
    <row r="181" spans="1:44" outlineLevel="2">
      <c r="A181" s="72" t="e">
        <f>IF(D180&lt;&gt;"",$D$8:D180,A180)</f>
        <v>#VALUE!</v>
      </c>
      <c r="C181" s="552" t="str">
        <f>IF(D181&lt;&gt;"",COUNTA($D$8:D181),"")</f>
        <v/>
      </c>
      <c r="D181" s="552"/>
      <c r="E181" s="71"/>
      <c r="F181" s="103"/>
      <c r="G181" s="103"/>
      <c r="H181" s="103"/>
      <c r="I181" s="103"/>
      <c r="J181" s="103"/>
      <c r="K181" s="103"/>
      <c r="L181" s="107"/>
      <c r="M181" s="105"/>
      <c r="N181" s="106" t="str">
        <f>IF(L181&lt;&gt;"",VLOOKUP(L181,'DON GIA'!$S$1:$U$19,3,0),"")</f>
        <v/>
      </c>
      <c r="O181" s="106" t="str">
        <f>IF(L181&lt;&gt;"",VLOOKUP(L181,'DON GIA'!$S$1:$V$19,4,0),"")</f>
        <v/>
      </c>
      <c r="P181" s="106" t="str">
        <f t="shared" si="30"/>
        <v/>
      </c>
      <c r="Q181" s="106" t="str">
        <f t="shared" si="31"/>
        <v/>
      </c>
      <c r="R181" s="71" t="s">
        <v>35</v>
      </c>
      <c r="S181" s="103"/>
      <c r="T181" s="103"/>
      <c r="U181" s="554" t="str">
        <f>IF(R181&lt;&gt;"",VLOOKUP(R181,'DON GIA'!$H$1:$K$103,4,0),"")</f>
        <v/>
      </c>
      <c r="V181" s="554" t="str">
        <f t="shared" si="37"/>
        <v/>
      </c>
      <c r="W181" s="107" t="s">
        <v>1040</v>
      </c>
      <c r="X181" s="103" t="s">
        <v>27</v>
      </c>
      <c r="Y181" s="108">
        <v>2.94</v>
      </c>
      <c r="Z181" s="109"/>
      <c r="AA181" s="554">
        <f>IF(W181&lt;&gt;"",VLOOKUP(W181,'DON GIA'!$A$1:$D$346,4,0),"")</f>
        <v>854777</v>
      </c>
      <c r="AB181" s="554">
        <f t="shared" si="38"/>
        <v>2513044.38</v>
      </c>
      <c r="AC181" s="71"/>
      <c r="AD181" s="71"/>
      <c r="AE181" s="71"/>
      <c r="AF181" s="71"/>
      <c r="AG181" s="71"/>
      <c r="AH181" s="103"/>
      <c r="AI181" s="71"/>
      <c r="AJ181" s="103"/>
      <c r="AK181" s="103"/>
      <c r="AL181" s="554" t="str">
        <f>IF(AI181&lt;&gt;"",VLOOKUP(AI181,'DON GIA'!$M$1:$P$9,4,0),"")</f>
        <v/>
      </c>
      <c r="AM181" s="554" t="str">
        <f t="shared" si="32"/>
        <v/>
      </c>
      <c r="AN181" s="103"/>
      <c r="AO181" s="103"/>
      <c r="AP181" s="553" t="str">
        <f t="shared" si="29"/>
        <v/>
      </c>
      <c r="AQ181" s="107"/>
    </row>
    <row r="182" spans="1:44" outlineLevel="2">
      <c r="A182" s="72" t="e">
        <f>IF(D181&lt;&gt;"",$D$8:D181,A181)</f>
        <v>#VALUE!</v>
      </c>
      <c r="C182" s="552" t="str">
        <f>IF(D182&lt;&gt;"",COUNTA($D$8:D182),"")</f>
        <v/>
      </c>
      <c r="D182" s="552"/>
      <c r="E182" s="71"/>
      <c r="F182" s="103"/>
      <c r="G182" s="103"/>
      <c r="H182" s="103"/>
      <c r="I182" s="103"/>
      <c r="J182" s="103"/>
      <c r="K182" s="103"/>
      <c r="L182" s="107"/>
      <c r="M182" s="105"/>
      <c r="N182" s="106" t="str">
        <f>IF(L182&lt;&gt;"",VLOOKUP(L182,'DON GIA'!$S$1:$U$19,3,0),"")</f>
        <v/>
      </c>
      <c r="O182" s="106" t="str">
        <f>IF(L182&lt;&gt;"",VLOOKUP(L182,'DON GIA'!$S$1:$V$19,4,0),"")</f>
        <v/>
      </c>
      <c r="P182" s="106" t="str">
        <f t="shared" si="30"/>
        <v/>
      </c>
      <c r="Q182" s="106" t="str">
        <f t="shared" si="31"/>
        <v/>
      </c>
      <c r="R182" s="71" t="s">
        <v>35</v>
      </c>
      <c r="S182" s="103"/>
      <c r="T182" s="103"/>
      <c r="U182" s="554" t="str">
        <f>IF(R182&lt;&gt;"",VLOOKUP(R182,'DON GIA'!$H$1:$K$103,4,0),"")</f>
        <v/>
      </c>
      <c r="V182" s="554" t="str">
        <f t="shared" si="37"/>
        <v/>
      </c>
      <c r="W182" s="107" t="s">
        <v>1004</v>
      </c>
      <c r="X182" s="103" t="s">
        <v>27</v>
      </c>
      <c r="Y182" s="108">
        <v>2.94</v>
      </c>
      <c r="Z182" s="109"/>
      <c r="AA182" s="554">
        <f>IF(W182&lt;&gt;"",VLOOKUP(W182,'DON GIA'!$A$1:$D$346,4,0),"")</f>
        <v>330817</v>
      </c>
      <c r="AB182" s="554">
        <f t="shared" si="38"/>
        <v>972601.98</v>
      </c>
      <c r="AC182" s="71"/>
      <c r="AD182" s="71"/>
      <c r="AE182" s="71"/>
      <c r="AF182" s="71"/>
      <c r="AG182" s="71"/>
      <c r="AH182" s="103"/>
      <c r="AI182" s="71"/>
      <c r="AJ182" s="103"/>
      <c r="AK182" s="103"/>
      <c r="AL182" s="554" t="str">
        <f>IF(AI182&lt;&gt;"",VLOOKUP(AI182,'DON GIA'!$M$1:$P$9,4,0),"")</f>
        <v/>
      </c>
      <c r="AM182" s="554" t="str">
        <f t="shared" si="32"/>
        <v/>
      </c>
      <c r="AN182" s="103"/>
      <c r="AO182" s="103"/>
      <c r="AP182" s="553" t="str">
        <f t="shared" si="29"/>
        <v/>
      </c>
      <c r="AQ182" s="107"/>
    </row>
    <row r="183" spans="1:44" ht="56.25" outlineLevel="2">
      <c r="A183" s="72" t="e">
        <f>IF(D182&lt;&gt;"",$D$8:D182,A182)</f>
        <v>#VALUE!</v>
      </c>
      <c r="C183" s="552" t="str">
        <f>IF(D183&lt;&gt;"",COUNTA($D$8:D183),"")</f>
        <v/>
      </c>
      <c r="D183" s="552"/>
      <c r="E183" s="71"/>
      <c r="F183" s="103"/>
      <c r="G183" s="103"/>
      <c r="H183" s="103"/>
      <c r="I183" s="103"/>
      <c r="J183" s="103"/>
      <c r="K183" s="103"/>
      <c r="L183" s="107"/>
      <c r="M183" s="105"/>
      <c r="N183" s="106" t="str">
        <f>IF(L183&lt;&gt;"",VLOOKUP(L183,'DON GIA'!$S$1:$U$19,3,0),"")</f>
        <v/>
      </c>
      <c r="O183" s="106" t="str">
        <f>IF(L183&lt;&gt;"",VLOOKUP(L183,'DON GIA'!$S$1:$V$19,4,0),"")</f>
        <v/>
      </c>
      <c r="P183" s="106" t="str">
        <f t="shared" si="30"/>
        <v/>
      </c>
      <c r="Q183" s="106" t="str">
        <f t="shared" si="31"/>
        <v/>
      </c>
      <c r="R183" s="71" t="s">
        <v>35</v>
      </c>
      <c r="S183" s="103"/>
      <c r="T183" s="103"/>
      <c r="U183" s="554" t="str">
        <f>IF(R183&lt;&gt;"",VLOOKUP(R183,'DON GIA'!$H$1:$K$103,4,0),"")</f>
        <v/>
      </c>
      <c r="V183" s="554" t="str">
        <f t="shared" si="37"/>
        <v/>
      </c>
      <c r="W183" s="107" t="s">
        <v>1066</v>
      </c>
      <c r="X183" s="103" t="s">
        <v>27</v>
      </c>
      <c r="Y183" s="108">
        <v>3.2</v>
      </c>
      <c r="Z183" s="109"/>
      <c r="AA183" s="554">
        <f>IF(W183&lt;&gt;"",VLOOKUP(W183,'DON GIA'!$A$1:$D$346,4,0),"")</f>
        <v>9816278</v>
      </c>
      <c r="AB183" s="554">
        <f t="shared" si="38"/>
        <v>31412089.600000001</v>
      </c>
      <c r="AC183" s="71"/>
      <c r="AD183" s="71"/>
      <c r="AE183" s="71"/>
      <c r="AF183" s="71"/>
      <c r="AG183" s="71"/>
      <c r="AH183" s="103"/>
      <c r="AI183" s="71"/>
      <c r="AJ183" s="103"/>
      <c r="AK183" s="103"/>
      <c r="AL183" s="554" t="str">
        <f>IF(AI183&lt;&gt;"",VLOOKUP(AI183,'DON GIA'!$M$1:$P$9,4,0),"")</f>
        <v/>
      </c>
      <c r="AM183" s="554" t="str">
        <f t="shared" si="32"/>
        <v/>
      </c>
      <c r="AN183" s="103"/>
      <c r="AO183" s="103"/>
      <c r="AP183" s="553" t="str">
        <f t="shared" si="29"/>
        <v/>
      </c>
      <c r="AQ183" s="107"/>
    </row>
    <row r="184" spans="1:44" outlineLevel="2">
      <c r="A184" s="72" t="e">
        <f>IF(D183&lt;&gt;"",$D$8:D183,A183)</f>
        <v>#VALUE!</v>
      </c>
      <c r="C184" s="552" t="str">
        <f>IF(D184&lt;&gt;"",COUNTA($D$8:D184),"")</f>
        <v/>
      </c>
      <c r="D184" s="552"/>
      <c r="E184" s="71"/>
      <c r="F184" s="103"/>
      <c r="G184" s="103"/>
      <c r="H184" s="103"/>
      <c r="I184" s="103"/>
      <c r="J184" s="103"/>
      <c r="K184" s="103"/>
      <c r="L184" s="107"/>
      <c r="M184" s="105"/>
      <c r="N184" s="106" t="str">
        <f>IF(L184&lt;&gt;"",VLOOKUP(L184,'DON GIA'!$S$1:$U$19,3,0),"")</f>
        <v/>
      </c>
      <c r="O184" s="106" t="str">
        <f>IF(L184&lt;&gt;"",VLOOKUP(L184,'DON GIA'!$S$1:$V$19,4,0),"")</f>
        <v/>
      </c>
      <c r="P184" s="106" t="str">
        <f t="shared" si="30"/>
        <v/>
      </c>
      <c r="Q184" s="106" t="str">
        <f t="shared" si="31"/>
        <v/>
      </c>
      <c r="R184" s="71" t="s">
        <v>35</v>
      </c>
      <c r="S184" s="103"/>
      <c r="T184" s="103"/>
      <c r="U184" s="554" t="str">
        <f>IF(R184&lt;&gt;"",VLOOKUP(R184,'DON GIA'!$H$1:$K$103,4,0),"")</f>
        <v/>
      </c>
      <c r="V184" s="554" t="str">
        <f t="shared" si="37"/>
        <v/>
      </c>
      <c r="W184" s="107" t="s">
        <v>1009</v>
      </c>
      <c r="X184" s="103" t="s">
        <v>27</v>
      </c>
      <c r="Y184" s="108">
        <v>1.44</v>
      </c>
      <c r="Z184" s="109"/>
      <c r="AA184" s="554">
        <f>IF(W184&lt;&gt;"",VLOOKUP(W184,'DON GIA'!$A$1:$D$346,4,0),"")</f>
        <v>282038</v>
      </c>
      <c r="AB184" s="554">
        <f t="shared" si="38"/>
        <v>406134.72</v>
      </c>
      <c r="AC184" s="71"/>
      <c r="AD184" s="71"/>
      <c r="AE184" s="71"/>
      <c r="AF184" s="71"/>
      <c r="AG184" s="71"/>
      <c r="AH184" s="103"/>
      <c r="AI184" s="71"/>
      <c r="AJ184" s="103"/>
      <c r="AK184" s="103"/>
      <c r="AL184" s="554" t="str">
        <f>IF(AI184&lt;&gt;"",VLOOKUP(AI184,'DON GIA'!$M$1:$P$9,4,0),"")</f>
        <v/>
      </c>
      <c r="AM184" s="554" t="str">
        <f t="shared" si="32"/>
        <v/>
      </c>
      <c r="AN184" s="103"/>
      <c r="AO184" s="103"/>
      <c r="AP184" s="553" t="str">
        <f t="shared" si="29"/>
        <v/>
      </c>
      <c r="AQ184" s="107"/>
    </row>
    <row r="185" spans="1:44" outlineLevel="2">
      <c r="A185" s="72" t="e">
        <f>IF(D184&lt;&gt;"",$D$8:D184,A184)</f>
        <v>#VALUE!</v>
      </c>
      <c r="C185" s="552" t="str">
        <f>IF(D185&lt;&gt;"",COUNTA($D$8:D185),"")</f>
        <v/>
      </c>
      <c r="D185" s="552"/>
      <c r="E185" s="71"/>
      <c r="F185" s="103"/>
      <c r="G185" s="103"/>
      <c r="H185" s="103"/>
      <c r="I185" s="103"/>
      <c r="J185" s="103"/>
      <c r="K185" s="103"/>
      <c r="L185" s="107"/>
      <c r="M185" s="105"/>
      <c r="N185" s="106" t="str">
        <f>IF(L185&lt;&gt;"",VLOOKUP(L185,'DON GIA'!$S$1:$U$19,3,0),"")</f>
        <v/>
      </c>
      <c r="O185" s="106" t="str">
        <f>IF(L185&lt;&gt;"",VLOOKUP(L185,'DON GIA'!$S$1:$V$19,4,0),"")</f>
        <v/>
      </c>
      <c r="P185" s="106" t="str">
        <f t="shared" si="30"/>
        <v/>
      </c>
      <c r="Q185" s="106" t="str">
        <f t="shared" si="31"/>
        <v/>
      </c>
      <c r="R185" s="71" t="s">
        <v>35</v>
      </c>
      <c r="S185" s="103"/>
      <c r="T185" s="103"/>
      <c r="U185" s="554" t="str">
        <f>IF(R185&lt;&gt;"",VLOOKUP(R185,'DON GIA'!$H$1:$K$103,4,0),"")</f>
        <v/>
      </c>
      <c r="V185" s="554" t="str">
        <f t="shared" si="37"/>
        <v/>
      </c>
      <c r="W185" s="107" t="s">
        <v>1008</v>
      </c>
      <c r="X185" s="103" t="s">
        <v>27</v>
      </c>
      <c r="Y185" s="108">
        <v>4.5</v>
      </c>
      <c r="Z185" s="109"/>
      <c r="AA185" s="554">
        <f>IF(W185&lt;&gt;"",VLOOKUP(W185,'DON GIA'!$A$1:$D$346,4,0),"")</f>
        <v>264499</v>
      </c>
      <c r="AB185" s="554">
        <f t="shared" si="38"/>
        <v>1190245.5</v>
      </c>
      <c r="AC185" s="71"/>
      <c r="AD185" s="71"/>
      <c r="AE185" s="71"/>
      <c r="AF185" s="71"/>
      <c r="AG185" s="71"/>
      <c r="AH185" s="103"/>
      <c r="AI185" s="71"/>
      <c r="AJ185" s="103"/>
      <c r="AK185" s="103"/>
      <c r="AL185" s="554" t="str">
        <f>IF(AI185&lt;&gt;"",VLOOKUP(AI185,'DON GIA'!$M$1:$P$9,4,0),"")</f>
        <v/>
      </c>
      <c r="AM185" s="554" t="str">
        <f t="shared" si="32"/>
        <v/>
      </c>
      <c r="AN185" s="103"/>
      <c r="AO185" s="103"/>
      <c r="AP185" s="553" t="str">
        <f t="shared" si="29"/>
        <v/>
      </c>
      <c r="AQ185" s="107"/>
    </row>
    <row r="186" spans="1:44" outlineLevel="2">
      <c r="A186" s="72" t="e">
        <f>IF(D185&lt;&gt;"",$D$8:D185,A185)</f>
        <v>#VALUE!</v>
      </c>
      <c r="C186" s="552" t="str">
        <f>IF(D186&lt;&gt;"",COUNTA($D$8:D186),"")</f>
        <v/>
      </c>
      <c r="D186" s="552"/>
      <c r="E186" s="61"/>
      <c r="F186" s="103"/>
      <c r="G186" s="103"/>
      <c r="H186" s="103"/>
      <c r="I186" s="103"/>
      <c r="J186" s="103"/>
      <c r="K186" s="103"/>
      <c r="L186" s="107"/>
      <c r="M186" s="105"/>
      <c r="N186" s="106" t="str">
        <f>IF(L186&lt;&gt;"",VLOOKUP(L186,'DON GIA'!$S$1:$U$19,3,0),"")</f>
        <v/>
      </c>
      <c r="O186" s="106" t="str">
        <f>IF(L186&lt;&gt;"",VLOOKUP(L186,'DON GIA'!$S$1:$V$19,4,0),"")</f>
        <v/>
      </c>
      <c r="P186" s="106" t="str">
        <f t="shared" si="30"/>
        <v/>
      </c>
      <c r="Q186" s="106" t="str">
        <f t="shared" si="31"/>
        <v/>
      </c>
      <c r="R186" s="71" t="s">
        <v>35</v>
      </c>
      <c r="S186" s="103"/>
      <c r="T186" s="103"/>
      <c r="U186" s="554" t="str">
        <f>IF(R186&lt;&gt;"",VLOOKUP(R186,'DON GIA'!$H$1:$K$103,4,0),"")</f>
        <v/>
      </c>
      <c r="V186" s="554" t="str">
        <f t="shared" si="37"/>
        <v/>
      </c>
      <c r="W186" s="107"/>
      <c r="X186" s="103"/>
      <c r="Y186" s="108"/>
      <c r="Z186" s="109"/>
      <c r="AA186" s="554" t="str">
        <f>IF(W186&lt;&gt;"",VLOOKUP(W186,'DON GIA'!$A$1:$D$346,4,0),"")</f>
        <v/>
      </c>
      <c r="AB186" s="554" t="str">
        <f t="shared" si="38"/>
        <v/>
      </c>
      <c r="AC186" s="71"/>
      <c r="AD186" s="71"/>
      <c r="AE186" s="71"/>
      <c r="AF186" s="71"/>
      <c r="AG186" s="71"/>
      <c r="AH186" s="103"/>
      <c r="AI186" s="71"/>
      <c r="AJ186" s="103"/>
      <c r="AK186" s="103"/>
      <c r="AL186" s="554" t="str">
        <f>IF(AI186&lt;&gt;"",VLOOKUP(AI186,'DON GIA'!$M$1:$P$9,4,0),"")</f>
        <v/>
      </c>
      <c r="AM186" s="554" t="str">
        <f t="shared" si="32"/>
        <v/>
      </c>
      <c r="AN186" s="103"/>
      <c r="AO186" s="103"/>
      <c r="AP186" s="553" t="str">
        <f t="shared" si="29"/>
        <v/>
      </c>
      <c r="AQ186" s="107"/>
    </row>
    <row r="187" spans="1:44" outlineLevel="1">
      <c r="A187" s="84" t="s">
        <v>846</v>
      </c>
      <c r="B187" s="576">
        <v>59</v>
      </c>
      <c r="C187" s="552">
        <f>IF(D187&lt;&gt;"",COUNTA($D$8:D187),"")</f>
        <v>15</v>
      </c>
      <c r="D187" s="552">
        <v>407</v>
      </c>
      <c r="E187" s="61" t="s">
        <v>145</v>
      </c>
      <c r="F187" s="162"/>
      <c r="G187" s="162"/>
      <c r="H187" s="162"/>
      <c r="I187" s="162"/>
      <c r="J187" s="162"/>
      <c r="K187" s="162"/>
      <c r="L187" s="129"/>
      <c r="M187" s="167">
        <f>SUBTOTAL(9,M188:M197)</f>
        <v>0</v>
      </c>
      <c r="N187" s="199"/>
      <c r="O187" s="199"/>
      <c r="P187" s="199">
        <f>SUBTOTAL(9,P188:P197)</f>
        <v>0</v>
      </c>
      <c r="Q187" s="199">
        <f>SUBTOTAL(9,Q188:Q197)</f>
        <v>0</v>
      </c>
      <c r="R187" s="61"/>
      <c r="S187" s="162"/>
      <c r="T187" s="162">
        <f>SUBTOTAL(9,T188:T197)</f>
        <v>0</v>
      </c>
      <c r="U187" s="553"/>
      <c r="V187" s="553">
        <f>SUBTOTAL(9,V188:V197)</f>
        <v>0</v>
      </c>
      <c r="W187" s="129"/>
      <c r="X187" s="162"/>
      <c r="Y187" s="169">
        <f>SUBTOTAL(9,Y188:Y197)</f>
        <v>66.47</v>
      </c>
      <c r="Z187" s="170">
        <f>SUBTOTAL(9,Z188:Z197)</f>
        <v>67.970000000000013</v>
      </c>
      <c r="AA187" s="553"/>
      <c r="AB187" s="553">
        <f>SUBTOTAL(9,AB188:AB197)</f>
        <v>143639326.41000003</v>
      </c>
      <c r="AC187" s="71"/>
      <c r="AD187" s="71"/>
      <c r="AE187" s="71"/>
      <c r="AF187" s="71"/>
      <c r="AG187" s="71"/>
      <c r="AH187" s="103"/>
      <c r="AI187" s="71"/>
      <c r="AJ187" s="162"/>
      <c r="AK187" s="162">
        <f>SUBTOTAL(9,AK188:AK197)</f>
        <v>0</v>
      </c>
      <c r="AL187" s="553"/>
      <c r="AM187" s="553">
        <f>SUBTOTAL(9,AM188:AM197)</f>
        <v>0</v>
      </c>
      <c r="AN187" s="162"/>
      <c r="AO187" s="162">
        <f>SUBTOTAL(9,AO188:AO197)</f>
        <v>0</v>
      </c>
      <c r="AP187" s="553">
        <f t="shared" si="29"/>
        <v>143639326.41000003</v>
      </c>
      <c r="AQ187" s="111"/>
      <c r="AR187" s="90"/>
    </row>
    <row r="188" spans="1:44" ht="56.25" outlineLevel="2">
      <c r="A188" s="72" t="e">
        <f>IF(D187&lt;&gt;"",$D$8:D187,A186)</f>
        <v>#VALUE!</v>
      </c>
      <c r="C188" s="552" t="str">
        <f>IF(D188&lt;&gt;"",COUNTA($D$8:D188),"")</f>
        <v/>
      </c>
      <c r="D188" s="552"/>
      <c r="E188" s="71" t="s">
        <v>146</v>
      </c>
      <c r="F188" s="103">
        <v>1</v>
      </c>
      <c r="G188" s="103"/>
      <c r="H188" s="103"/>
      <c r="I188" s="103"/>
      <c r="J188" s="103"/>
      <c r="K188" s="103"/>
      <c r="L188" s="107"/>
      <c r="M188" s="105"/>
      <c r="N188" s="106" t="str">
        <f>IF(L188&lt;&gt;"",VLOOKUP(L188,'DON GIA'!$S$1:$U$19,3,0),"")</f>
        <v/>
      </c>
      <c r="O188" s="106" t="str">
        <f>IF(L188&lt;&gt;"",VLOOKUP(L188,'DON GIA'!$S$1:$V$19,4,0),"")</f>
        <v/>
      </c>
      <c r="P188" s="106" t="str">
        <f t="shared" si="30"/>
        <v/>
      </c>
      <c r="Q188" s="106" t="str">
        <f t="shared" si="31"/>
        <v/>
      </c>
      <c r="R188" s="71" t="s">
        <v>35</v>
      </c>
      <c r="S188" s="103"/>
      <c r="T188" s="103"/>
      <c r="U188" s="554" t="str">
        <f>IF(R188&lt;&gt;"",VLOOKUP(R188,'DON GIA'!$H$1:$K$103,4,0),"")</f>
        <v/>
      </c>
      <c r="V188" s="554" t="str">
        <f t="shared" ref="V188:V197" si="39">IF(R188&lt;&gt;"",IF(ISNUMBER(U188),T188*U188,""),"")</f>
        <v/>
      </c>
      <c r="W188" s="107" t="s">
        <v>1057</v>
      </c>
      <c r="X188" s="103" t="s">
        <v>27</v>
      </c>
      <c r="Y188" s="108">
        <v>27</v>
      </c>
      <c r="Z188" s="109">
        <v>24.61</v>
      </c>
      <c r="AA188" s="554">
        <f>IF(W188&lt;&gt;"",VLOOKUP(W188,'DON GIA'!$A$1:$D$346,4,0),"")</f>
        <v>1229116</v>
      </c>
      <c r="AB188" s="554">
        <f t="shared" ref="AB188:AB197" si="40">IF(W188&lt;&gt;"",IF(ISNUMBER(AA188),Y188*AA188,""),"")</f>
        <v>33186132</v>
      </c>
      <c r="AC188" s="71"/>
      <c r="AD188" s="71"/>
      <c r="AE188" s="71"/>
      <c r="AF188" s="71"/>
      <c r="AG188" s="71"/>
      <c r="AH188" s="103"/>
      <c r="AI188" s="71"/>
      <c r="AJ188" s="103"/>
      <c r="AK188" s="103"/>
      <c r="AL188" s="554" t="str">
        <f>IF(AI188&lt;&gt;"",VLOOKUP(AI188,'DON GIA'!$M$1:$P$9,4,0),"")</f>
        <v/>
      </c>
      <c r="AM188" s="554" t="str">
        <f t="shared" si="32"/>
        <v/>
      </c>
      <c r="AN188" s="103"/>
      <c r="AO188" s="103"/>
      <c r="AP188" s="553" t="str">
        <f t="shared" si="29"/>
        <v/>
      </c>
      <c r="AQ188" s="59" t="s">
        <v>379</v>
      </c>
      <c r="AR188" s="77" t="s">
        <v>1912</v>
      </c>
    </row>
    <row r="189" spans="1:44" ht="93.75" outlineLevel="2">
      <c r="A189" s="72" t="e">
        <f>IF(D188&lt;&gt;"",$D$8:D188,A188)</f>
        <v>#VALUE!</v>
      </c>
      <c r="C189" s="552" t="str">
        <f>IF(D189&lt;&gt;"",COUNTA($D$8:D189),"")</f>
        <v/>
      </c>
      <c r="D189" s="552"/>
      <c r="E189" s="71" t="s">
        <v>39</v>
      </c>
      <c r="F189" s="103"/>
      <c r="G189" s="103"/>
      <c r="H189" s="103"/>
      <c r="I189" s="103"/>
      <c r="J189" s="103"/>
      <c r="K189" s="103"/>
      <c r="L189" s="107"/>
      <c r="M189" s="105"/>
      <c r="N189" s="106" t="str">
        <f>IF(L189&lt;&gt;"",VLOOKUP(L189,'DON GIA'!$S$1:$U$19,3,0),"")</f>
        <v/>
      </c>
      <c r="O189" s="106" t="str">
        <f>IF(L189&lt;&gt;"",VLOOKUP(L189,'DON GIA'!$S$1:$V$19,4,0),"")</f>
        <v/>
      </c>
      <c r="P189" s="106" t="str">
        <f t="shared" si="30"/>
        <v/>
      </c>
      <c r="Q189" s="106" t="str">
        <f t="shared" si="31"/>
        <v/>
      </c>
      <c r="R189" s="71" t="s">
        <v>35</v>
      </c>
      <c r="S189" s="103"/>
      <c r="T189" s="103"/>
      <c r="U189" s="554" t="str">
        <f>IF(R189&lt;&gt;"",VLOOKUP(R189,'DON GIA'!$H$1:$K$103,4,0),"")</f>
        <v/>
      </c>
      <c r="V189" s="554" t="str">
        <f t="shared" si="39"/>
        <v/>
      </c>
      <c r="W189" s="107" t="s">
        <v>1003</v>
      </c>
      <c r="X189" s="103" t="s">
        <v>27</v>
      </c>
      <c r="Y189" s="108"/>
      <c r="Z189" s="109">
        <v>7.6</v>
      </c>
      <c r="AA189" s="554">
        <f>IF(W189&lt;&gt;"",VLOOKUP(W189,'DON GIA'!$A$1:$D$346,4,0),"")</f>
        <v>854777</v>
      </c>
      <c r="AB189" s="554">
        <f t="shared" si="40"/>
        <v>0</v>
      </c>
      <c r="AC189" s="71"/>
      <c r="AD189" s="71"/>
      <c r="AE189" s="71"/>
      <c r="AF189" s="71"/>
      <c r="AG189" s="71"/>
      <c r="AH189" s="103"/>
      <c r="AI189" s="71"/>
      <c r="AJ189" s="103"/>
      <c r="AK189" s="103"/>
      <c r="AL189" s="554" t="str">
        <f>IF(AI189&lt;&gt;"",VLOOKUP(AI189,'DON GIA'!$M$1:$P$9,4,0),"")</f>
        <v/>
      </c>
      <c r="AM189" s="554" t="str">
        <f t="shared" si="32"/>
        <v/>
      </c>
      <c r="AN189" s="103"/>
      <c r="AO189" s="103"/>
      <c r="AP189" s="553" t="str">
        <f t="shared" si="29"/>
        <v/>
      </c>
      <c r="AQ189" s="568" t="s">
        <v>2001</v>
      </c>
      <c r="AR189" s="577" t="s">
        <v>1958</v>
      </c>
    </row>
    <row r="190" spans="1:44" ht="112.5" outlineLevel="2">
      <c r="A190" s="72" t="e">
        <f>IF(D189&lt;&gt;"",$D$8:D189,A189)</f>
        <v>#VALUE!</v>
      </c>
      <c r="C190" s="552" t="str">
        <f>IF(D190&lt;&gt;"",COUNTA($D$8:D190),"")</f>
        <v/>
      </c>
      <c r="D190" s="552"/>
      <c r="E190" s="71"/>
      <c r="F190" s="103"/>
      <c r="G190" s="103"/>
      <c r="H190" s="103"/>
      <c r="I190" s="103"/>
      <c r="J190" s="103"/>
      <c r="K190" s="103"/>
      <c r="L190" s="107"/>
      <c r="M190" s="105"/>
      <c r="N190" s="106" t="str">
        <f>IF(L190&lt;&gt;"",VLOOKUP(L190,'DON GIA'!$S$1:$U$19,3,0),"")</f>
        <v/>
      </c>
      <c r="O190" s="106" t="str">
        <f>IF(L190&lt;&gt;"",VLOOKUP(L190,'DON GIA'!$S$1:$V$19,4,0),"")</f>
        <v/>
      </c>
      <c r="P190" s="106" t="str">
        <f t="shared" si="30"/>
        <v/>
      </c>
      <c r="Q190" s="106" t="str">
        <f t="shared" si="31"/>
        <v/>
      </c>
      <c r="R190" s="71" t="s">
        <v>35</v>
      </c>
      <c r="S190" s="103"/>
      <c r="T190" s="103"/>
      <c r="U190" s="554" t="str">
        <f>IF(R190&lt;&gt;"",VLOOKUP(R190,'DON GIA'!$H$1:$K$103,4,0),"")</f>
        <v/>
      </c>
      <c r="V190" s="554" t="str">
        <f t="shared" si="39"/>
        <v/>
      </c>
      <c r="W190" s="107" t="s">
        <v>1062</v>
      </c>
      <c r="X190" s="103" t="s">
        <v>27</v>
      </c>
      <c r="Y190" s="108"/>
      <c r="Z190" s="109">
        <v>7.6</v>
      </c>
      <c r="AA190" s="554">
        <f>IF(W190&lt;&gt;"",VLOOKUP(W190,'DON GIA'!$A$1:$D$346,4,0),"")</f>
        <v>264499</v>
      </c>
      <c r="AB190" s="554">
        <f t="shared" si="40"/>
        <v>0</v>
      </c>
      <c r="AC190" s="71"/>
      <c r="AD190" s="71"/>
      <c r="AE190" s="71"/>
      <c r="AF190" s="71"/>
      <c r="AG190" s="71"/>
      <c r="AH190" s="103"/>
      <c r="AI190" s="71"/>
      <c r="AJ190" s="103"/>
      <c r="AK190" s="103"/>
      <c r="AL190" s="554" t="str">
        <f>IF(AI190&lt;&gt;"",VLOOKUP(AI190,'DON GIA'!$M$1:$P$9,4,0),"")</f>
        <v/>
      </c>
      <c r="AM190" s="554" t="str">
        <f t="shared" si="32"/>
        <v/>
      </c>
      <c r="AN190" s="103"/>
      <c r="AO190" s="103"/>
      <c r="AP190" s="553" t="str">
        <f t="shared" si="29"/>
        <v/>
      </c>
      <c r="AQ190" s="107"/>
      <c r="AR190" s="577" t="s">
        <v>1959</v>
      </c>
    </row>
    <row r="191" spans="1:44" ht="93.75" outlineLevel="2">
      <c r="A191" s="72" t="e">
        <f>IF(D190&lt;&gt;"",$D$8:D190,A190)</f>
        <v>#VALUE!</v>
      </c>
      <c r="C191" s="552" t="str">
        <f>IF(D191&lt;&gt;"",COUNTA($D$8:D191),"")</f>
        <v/>
      </c>
      <c r="D191" s="552"/>
      <c r="E191" s="71"/>
      <c r="F191" s="103"/>
      <c r="G191" s="103"/>
      <c r="H191" s="103"/>
      <c r="I191" s="103"/>
      <c r="J191" s="103"/>
      <c r="K191" s="103"/>
      <c r="L191" s="107"/>
      <c r="M191" s="105"/>
      <c r="N191" s="106" t="str">
        <f>IF(L191&lt;&gt;"",VLOOKUP(L191,'DON GIA'!$S$1:$U$19,3,0),"")</f>
        <v/>
      </c>
      <c r="O191" s="106" t="str">
        <f>IF(L191&lt;&gt;"",VLOOKUP(L191,'DON GIA'!$S$1:$V$19,4,0),"")</f>
        <v/>
      </c>
      <c r="P191" s="106" t="str">
        <f t="shared" si="30"/>
        <v/>
      </c>
      <c r="Q191" s="106" t="str">
        <f t="shared" si="31"/>
        <v/>
      </c>
      <c r="R191" s="71" t="s">
        <v>35</v>
      </c>
      <c r="S191" s="103"/>
      <c r="T191" s="103"/>
      <c r="U191" s="554" t="str">
        <f>IF(R191&lt;&gt;"",VLOOKUP(R191,'DON GIA'!$H$1:$K$103,4,0),"")</f>
        <v/>
      </c>
      <c r="V191" s="554" t="str">
        <f t="shared" si="39"/>
        <v/>
      </c>
      <c r="W191" s="107" t="s">
        <v>1067</v>
      </c>
      <c r="X191" s="103" t="s">
        <v>27</v>
      </c>
      <c r="Y191" s="108">
        <v>3.52</v>
      </c>
      <c r="Z191" s="109"/>
      <c r="AA191" s="554">
        <f>IF(W191&lt;&gt;"",VLOOKUP(W191,'DON GIA'!$A$1:$D$346,4,0),"")</f>
        <v>9667459</v>
      </c>
      <c r="AB191" s="554">
        <f t="shared" si="40"/>
        <v>34029455.68</v>
      </c>
      <c r="AC191" s="71"/>
      <c r="AD191" s="71"/>
      <c r="AE191" s="71"/>
      <c r="AF191" s="71"/>
      <c r="AG191" s="71"/>
      <c r="AH191" s="103"/>
      <c r="AI191" s="71"/>
      <c r="AJ191" s="103"/>
      <c r="AK191" s="103"/>
      <c r="AL191" s="554" t="str">
        <f>IF(AI191&lt;&gt;"",VLOOKUP(AI191,'DON GIA'!$M$1:$P$9,4,0),"")</f>
        <v/>
      </c>
      <c r="AM191" s="554" t="str">
        <f t="shared" si="32"/>
        <v/>
      </c>
      <c r="AN191" s="103"/>
      <c r="AO191" s="103"/>
      <c r="AP191" s="553" t="str">
        <f t="shared" si="29"/>
        <v/>
      </c>
      <c r="AQ191" s="107"/>
      <c r="AR191" s="577" t="s">
        <v>1960</v>
      </c>
    </row>
    <row r="192" spans="1:44" ht="37.5" outlineLevel="2">
      <c r="A192" s="72" t="e">
        <f>IF(D191&lt;&gt;"",$D$8:D191,A191)</f>
        <v>#VALUE!</v>
      </c>
      <c r="C192" s="552" t="str">
        <f>IF(D192&lt;&gt;"",COUNTA($D$8:D192),"")</f>
        <v/>
      </c>
      <c r="D192" s="552"/>
      <c r="E192" s="71"/>
      <c r="F192" s="103"/>
      <c r="G192" s="103"/>
      <c r="H192" s="103"/>
      <c r="I192" s="103"/>
      <c r="J192" s="103"/>
      <c r="K192" s="103"/>
      <c r="L192" s="107"/>
      <c r="M192" s="105"/>
      <c r="N192" s="106" t="str">
        <f>IF(L192&lt;&gt;"",VLOOKUP(L192,'DON GIA'!$S$1:$U$19,3,0),"")</f>
        <v/>
      </c>
      <c r="O192" s="106" t="str">
        <f>IF(L192&lt;&gt;"",VLOOKUP(L192,'DON GIA'!$S$1:$V$19,4,0),"")</f>
        <v/>
      </c>
      <c r="P192" s="106" t="str">
        <f t="shared" si="30"/>
        <v/>
      </c>
      <c r="Q192" s="106" t="str">
        <f t="shared" si="31"/>
        <v/>
      </c>
      <c r="R192" s="71" t="s">
        <v>35</v>
      </c>
      <c r="S192" s="103"/>
      <c r="T192" s="103"/>
      <c r="U192" s="554" t="str">
        <f>IF(R192&lt;&gt;"",VLOOKUP(R192,'DON GIA'!$H$1:$K$103,4,0),"")</f>
        <v/>
      </c>
      <c r="V192" s="554" t="str">
        <f t="shared" si="39"/>
        <v/>
      </c>
      <c r="W192" s="107" t="s">
        <v>1068</v>
      </c>
      <c r="X192" s="103" t="s">
        <v>27</v>
      </c>
      <c r="Y192" s="108">
        <v>1.5</v>
      </c>
      <c r="Z192" s="109"/>
      <c r="AA192" s="554">
        <f>IF(W192&lt;&gt;"",VLOOKUP(W192,'DON GIA'!$A$1:$D$346,4,0),"")</f>
        <v>9667459</v>
      </c>
      <c r="AB192" s="554">
        <f t="shared" si="40"/>
        <v>14501188.5</v>
      </c>
      <c r="AC192" s="71"/>
      <c r="AD192" s="71"/>
      <c r="AE192" s="71"/>
      <c r="AF192" s="71"/>
      <c r="AG192" s="71"/>
      <c r="AH192" s="103"/>
      <c r="AI192" s="71"/>
      <c r="AJ192" s="103"/>
      <c r="AK192" s="103"/>
      <c r="AL192" s="554" t="str">
        <f>IF(AI192&lt;&gt;"",VLOOKUP(AI192,'DON GIA'!$M$1:$P$9,4,0),"")</f>
        <v/>
      </c>
      <c r="AM192" s="554" t="str">
        <f t="shared" si="32"/>
        <v/>
      </c>
      <c r="AN192" s="103"/>
      <c r="AO192" s="103"/>
      <c r="AP192" s="553" t="str">
        <f t="shared" si="29"/>
        <v/>
      </c>
      <c r="AQ192" s="107"/>
    </row>
    <row r="193" spans="1:44" outlineLevel="2">
      <c r="A193" s="72" t="e">
        <f>IF(D192&lt;&gt;"",$D$8:D192,A192)</f>
        <v>#VALUE!</v>
      </c>
      <c r="C193" s="552" t="str">
        <f>IF(D193&lt;&gt;"",COUNTA($D$8:D193),"")</f>
        <v/>
      </c>
      <c r="D193" s="552"/>
      <c r="E193" s="71"/>
      <c r="F193" s="103"/>
      <c r="G193" s="103"/>
      <c r="H193" s="103"/>
      <c r="I193" s="103"/>
      <c r="J193" s="103"/>
      <c r="K193" s="103"/>
      <c r="L193" s="107"/>
      <c r="M193" s="105"/>
      <c r="N193" s="106" t="str">
        <f>IF(L193&lt;&gt;"",VLOOKUP(L193,'DON GIA'!$S$1:$U$19,3,0),"")</f>
        <v/>
      </c>
      <c r="O193" s="106" t="str">
        <f>IF(L193&lt;&gt;"",VLOOKUP(L193,'DON GIA'!$S$1:$V$19,4,0),"")</f>
        <v/>
      </c>
      <c r="P193" s="106" t="str">
        <f t="shared" si="30"/>
        <v/>
      </c>
      <c r="Q193" s="106" t="str">
        <f t="shared" si="31"/>
        <v/>
      </c>
      <c r="R193" s="71" t="s">
        <v>35</v>
      </c>
      <c r="S193" s="103"/>
      <c r="T193" s="103"/>
      <c r="U193" s="554" t="str">
        <f>IF(R193&lt;&gt;"",VLOOKUP(R193,'DON GIA'!$H$1:$K$103,4,0),"")</f>
        <v/>
      </c>
      <c r="V193" s="554" t="str">
        <f t="shared" si="39"/>
        <v/>
      </c>
      <c r="W193" s="107" t="s">
        <v>1039</v>
      </c>
      <c r="X193" s="103" t="s">
        <v>27</v>
      </c>
      <c r="Y193" s="108">
        <v>31.22</v>
      </c>
      <c r="Z193" s="109">
        <v>15.88</v>
      </c>
      <c r="AA193" s="554">
        <f>IF(W193&lt;&gt;"",VLOOKUP(W193,'DON GIA'!$A$1:$D$346,4,0),"")</f>
        <v>1747152</v>
      </c>
      <c r="AB193" s="554">
        <f t="shared" si="40"/>
        <v>54546085.439999998</v>
      </c>
      <c r="AC193" s="71"/>
      <c r="AD193" s="71"/>
      <c r="AE193" s="71"/>
      <c r="AF193" s="71"/>
      <c r="AG193" s="71"/>
      <c r="AH193" s="103"/>
      <c r="AI193" s="71"/>
      <c r="AJ193" s="103"/>
      <c r="AK193" s="103"/>
      <c r="AL193" s="554" t="str">
        <f>IF(AI193&lt;&gt;"",VLOOKUP(AI193,'DON GIA'!$M$1:$P$9,4,0),"")</f>
        <v/>
      </c>
      <c r="AM193" s="554" t="str">
        <f t="shared" si="32"/>
        <v/>
      </c>
      <c r="AN193" s="103"/>
      <c r="AO193" s="103"/>
      <c r="AP193" s="553" t="str">
        <f t="shared" si="29"/>
        <v/>
      </c>
      <c r="AQ193" s="107"/>
    </row>
    <row r="194" spans="1:44" ht="37.5" outlineLevel="2">
      <c r="A194" s="72" t="e">
        <f>IF(D193&lt;&gt;"",$D$8:D193,A193)</f>
        <v>#VALUE!</v>
      </c>
      <c r="C194" s="552" t="str">
        <f>IF(D194&lt;&gt;"",COUNTA($D$8:D194),"")</f>
        <v/>
      </c>
      <c r="D194" s="552"/>
      <c r="E194" s="71"/>
      <c r="F194" s="103"/>
      <c r="G194" s="103"/>
      <c r="H194" s="103"/>
      <c r="I194" s="103"/>
      <c r="J194" s="103"/>
      <c r="K194" s="103"/>
      <c r="L194" s="107"/>
      <c r="M194" s="105"/>
      <c r="N194" s="106" t="str">
        <f>IF(L194&lt;&gt;"",VLOOKUP(L194,'DON GIA'!$S$1:$U$19,3,0),"")</f>
        <v/>
      </c>
      <c r="O194" s="106" t="str">
        <f>IF(L194&lt;&gt;"",VLOOKUP(L194,'DON GIA'!$S$1:$V$19,4,0),"")</f>
        <v/>
      </c>
      <c r="P194" s="106" t="str">
        <f t="shared" si="30"/>
        <v/>
      </c>
      <c r="Q194" s="106" t="str">
        <f t="shared" si="31"/>
        <v/>
      </c>
      <c r="R194" s="71" t="s">
        <v>35</v>
      </c>
      <c r="S194" s="103"/>
      <c r="T194" s="103"/>
      <c r="U194" s="554" t="str">
        <f>IF(R194&lt;&gt;"",VLOOKUP(R194,'DON GIA'!$H$1:$K$103,4,0),"")</f>
        <v/>
      </c>
      <c r="V194" s="554" t="str">
        <f t="shared" si="39"/>
        <v/>
      </c>
      <c r="W194" s="107" t="s">
        <v>1069</v>
      </c>
      <c r="X194" s="103" t="s">
        <v>27</v>
      </c>
      <c r="Y194" s="108"/>
      <c r="Z194" s="109">
        <v>10.88</v>
      </c>
      <c r="AA194" s="554">
        <f>IF(W194&lt;&gt;"",VLOOKUP(W194,'DON GIA'!$A$1:$D$346,4,0),"")</f>
        <v>1493615</v>
      </c>
      <c r="AB194" s="554">
        <f t="shared" si="40"/>
        <v>0</v>
      </c>
      <c r="AC194" s="71"/>
      <c r="AD194" s="71"/>
      <c r="AE194" s="71"/>
      <c r="AF194" s="71" t="s">
        <v>147</v>
      </c>
      <c r="AG194" s="71"/>
      <c r="AH194" s="103"/>
      <c r="AI194" s="71"/>
      <c r="AJ194" s="103"/>
      <c r="AK194" s="103"/>
      <c r="AL194" s="554" t="str">
        <f>IF(AI194&lt;&gt;"",VLOOKUP(AI194,'DON GIA'!$M$1:$P$9,4,0),"")</f>
        <v/>
      </c>
      <c r="AM194" s="554" t="str">
        <f t="shared" si="32"/>
        <v/>
      </c>
      <c r="AN194" s="103"/>
      <c r="AO194" s="103"/>
      <c r="AP194" s="553" t="str">
        <f t="shared" si="29"/>
        <v/>
      </c>
      <c r="AQ194" s="107"/>
    </row>
    <row r="195" spans="1:44" ht="56.25" outlineLevel="2">
      <c r="A195" s="72" t="e">
        <f>IF(D194&lt;&gt;"",$D$8:D194,A194)</f>
        <v>#VALUE!</v>
      </c>
      <c r="C195" s="552" t="str">
        <f>IF(D195&lt;&gt;"",COUNTA($D$8:D195),"")</f>
        <v/>
      </c>
      <c r="D195" s="552"/>
      <c r="E195" s="71"/>
      <c r="F195" s="103"/>
      <c r="G195" s="103"/>
      <c r="H195" s="103"/>
      <c r="I195" s="103"/>
      <c r="J195" s="103"/>
      <c r="K195" s="103"/>
      <c r="L195" s="107"/>
      <c r="M195" s="105"/>
      <c r="N195" s="106" t="str">
        <f>IF(L195&lt;&gt;"",VLOOKUP(L195,'DON GIA'!$S$1:$U$19,3,0),"")</f>
        <v/>
      </c>
      <c r="O195" s="106" t="str">
        <f>IF(L195&lt;&gt;"",VLOOKUP(L195,'DON GIA'!$S$1:$V$19,4,0),"")</f>
        <v/>
      </c>
      <c r="P195" s="106" t="str">
        <f t="shared" si="30"/>
        <v/>
      </c>
      <c r="Q195" s="106" t="str">
        <f t="shared" si="31"/>
        <v/>
      </c>
      <c r="R195" s="71" t="s">
        <v>35</v>
      </c>
      <c r="S195" s="103"/>
      <c r="T195" s="103"/>
      <c r="U195" s="554" t="str">
        <f>IF(R195&lt;&gt;"",VLOOKUP(R195,'DON GIA'!$H$1:$K$103,4,0),"")</f>
        <v/>
      </c>
      <c r="V195" s="554" t="str">
        <f t="shared" si="39"/>
        <v/>
      </c>
      <c r="W195" s="107" t="s">
        <v>1070</v>
      </c>
      <c r="X195" s="103" t="s">
        <v>27</v>
      </c>
      <c r="Y195" s="108">
        <v>0.44</v>
      </c>
      <c r="Z195" s="109">
        <v>1.4</v>
      </c>
      <c r="AA195" s="554">
        <f>IF(W195&lt;&gt;"",VLOOKUP(W195,'DON GIA'!$A$1:$D$346,4,0),"")</f>
        <v>9667459</v>
      </c>
      <c r="AB195" s="554">
        <f t="shared" si="40"/>
        <v>4253681.96</v>
      </c>
      <c r="AC195" s="71"/>
      <c r="AD195" s="71"/>
      <c r="AE195" s="71"/>
      <c r="AF195" s="71"/>
      <c r="AG195" s="71"/>
      <c r="AH195" s="103"/>
      <c r="AI195" s="71"/>
      <c r="AJ195" s="103"/>
      <c r="AK195" s="103"/>
      <c r="AL195" s="554" t="str">
        <f>IF(AI195&lt;&gt;"",VLOOKUP(AI195,'DON GIA'!$M$1:$P$9,4,0),"")</f>
        <v/>
      </c>
      <c r="AM195" s="554" t="str">
        <f t="shared" si="32"/>
        <v/>
      </c>
      <c r="AN195" s="103"/>
      <c r="AO195" s="103"/>
      <c r="AP195" s="553" t="str">
        <f t="shared" si="29"/>
        <v/>
      </c>
      <c r="AQ195" s="107"/>
    </row>
    <row r="196" spans="1:44" ht="37.5" outlineLevel="2">
      <c r="A196" s="72" t="e">
        <f>IF(D195&lt;&gt;"",$D$8:D195,A195)</f>
        <v>#VALUE!</v>
      </c>
      <c r="C196" s="552" t="str">
        <f>IF(D196&lt;&gt;"",COUNTA($D$8:D196),"")</f>
        <v/>
      </c>
      <c r="D196" s="552"/>
      <c r="E196" s="71"/>
      <c r="F196" s="103"/>
      <c r="G196" s="103"/>
      <c r="H196" s="103"/>
      <c r="I196" s="103"/>
      <c r="J196" s="103"/>
      <c r="K196" s="103"/>
      <c r="L196" s="107"/>
      <c r="M196" s="105"/>
      <c r="N196" s="106" t="str">
        <f>IF(L196&lt;&gt;"",VLOOKUP(L196,'DON GIA'!$S$1:$U$19,3,0),"")</f>
        <v/>
      </c>
      <c r="O196" s="106" t="str">
        <f>IF(L196&lt;&gt;"",VLOOKUP(L196,'DON GIA'!$S$1:$V$19,4,0),"")</f>
        <v/>
      </c>
      <c r="P196" s="106" t="str">
        <f t="shared" si="30"/>
        <v/>
      </c>
      <c r="Q196" s="106" t="str">
        <f t="shared" si="31"/>
        <v/>
      </c>
      <c r="R196" s="71" t="s">
        <v>35</v>
      </c>
      <c r="S196" s="103"/>
      <c r="T196" s="103"/>
      <c r="U196" s="554" t="str">
        <f>IF(R196&lt;&gt;"",VLOOKUP(R196,'DON GIA'!$H$1:$K$103,4,0),"")</f>
        <v/>
      </c>
      <c r="V196" s="554" t="str">
        <f t="shared" si="39"/>
        <v/>
      </c>
      <c r="W196" s="107" t="s">
        <v>1071</v>
      </c>
      <c r="X196" s="103" t="s">
        <v>27</v>
      </c>
      <c r="Y196" s="108">
        <v>2.79</v>
      </c>
      <c r="Z196" s="109"/>
      <c r="AA196" s="554">
        <f>IF(W196&lt;&gt;"",VLOOKUP(W196,'DON GIA'!$A$1:$D$346,4,0),"")</f>
        <v>1119277</v>
      </c>
      <c r="AB196" s="554">
        <f t="shared" si="40"/>
        <v>3122782.83</v>
      </c>
      <c r="AC196" s="71"/>
      <c r="AD196" s="71"/>
      <c r="AE196" s="71"/>
      <c r="AF196" s="71"/>
      <c r="AG196" s="71"/>
      <c r="AH196" s="103"/>
      <c r="AI196" s="71"/>
      <c r="AJ196" s="103"/>
      <c r="AK196" s="103"/>
      <c r="AL196" s="554" t="str">
        <f>IF(AI196&lt;&gt;"",VLOOKUP(AI196,'DON GIA'!$M$1:$P$9,4,0),"")</f>
        <v/>
      </c>
      <c r="AM196" s="554" t="str">
        <f t="shared" si="32"/>
        <v/>
      </c>
      <c r="AN196" s="103"/>
      <c r="AO196" s="103"/>
      <c r="AP196" s="553" t="str">
        <f t="shared" si="29"/>
        <v/>
      </c>
      <c r="AQ196" s="107"/>
    </row>
    <row r="197" spans="1:44" outlineLevel="2">
      <c r="A197" s="72" t="e">
        <f>IF(D196&lt;&gt;"",$D$8:D196,A196)</f>
        <v>#VALUE!</v>
      </c>
      <c r="C197" s="552" t="str">
        <f>IF(D197&lt;&gt;"",COUNTA($D$8:D197),"")</f>
        <v/>
      </c>
      <c r="D197" s="552"/>
      <c r="E197" s="61"/>
      <c r="F197" s="103"/>
      <c r="G197" s="103"/>
      <c r="H197" s="103"/>
      <c r="I197" s="103"/>
      <c r="J197" s="103"/>
      <c r="K197" s="103"/>
      <c r="L197" s="107"/>
      <c r="M197" s="105"/>
      <c r="N197" s="106" t="str">
        <f>IF(L197&lt;&gt;"",VLOOKUP(L197,'DON GIA'!$S$1:$U$19,3,0),"")</f>
        <v/>
      </c>
      <c r="O197" s="106" t="str">
        <f>IF(L197&lt;&gt;"",VLOOKUP(L197,'DON GIA'!$S$1:$V$19,4,0),"")</f>
        <v/>
      </c>
      <c r="P197" s="106" t="str">
        <f t="shared" si="30"/>
        <v/>
      </c>
      <c r="Q197" s="106" t="str">
        <f t="shared" si="31"/>
        <v/>
      </c>
      <c r="R197" s="71" t="s">
        <v>35</v>
      </c>
      <c r="S197" s="103"/>
      <c r="T197" s="103"/>
      <c r="U197" s="554" t="str">
        <f>IF(R197&lt;&gt;"",VLOOKUP(R197,'DON GIA'!$H$1:$K$103,4,0),"")</f>
        <v/>
      </c>
      <c r="V197" s="554" t="str">
        <f t="shared" si="39"/>
        <v/>
      </c>
      <c r="W197" s="107"/>
      <c r="X197" s="103"/>
      <c r="Y197" s="108"/>
      <c r="Z197" s="109"/>
      <c r="AA197" s="554" t="str">
        <f>IF(W197&lt;&gt;"",VLOOKUP(W197,'DON GIA'!$A$1:$D$346,4,0),"")</f>
        <v/>
      </c>
      <c r="AB197" s="554" t="str">
        <f t="shared" si="40"/>
        <v/>
      </c>
      <c r="AC197" s="71"/>
      <c r="AD197" s="71"/>
      <c r="AE197" s="71"/>
      <c r="AF197" s="71"/>
      <c r="AG197" s="71"/>
      <c r="AH197" s="103"/>
      <c r="AI197" s="71"/>
      <c r="AJ197" s="103"/>
      <c r="AK197" s="103"/>
      <c r="AL197" s="554" t="str">
        <f>IF(AI197&lt;&gt;"",VLOOKUP(AI197,'DON GIA'!$M$1:$P$9,4,0),"")</f>
        <v/>
      </c>
      <c r="AM197" s="554" t="str">
        <f t="shared" si="32"/>
        <v/>
      </c>
      <c r="AN197" s="103"/>
      <c r="AO197" s="103"/>
      <c r="AP197" s="553" t="str">
        <f t="shared" si="29"/>
        <v/>
      </c>
      <c r="AQ197" s="107"/>
    </row>
    <row r="198" spans="1:44" outlineLevel="1">
      <c r="A198" s="84" t="s">
        <v>845</v>
      </c>
      <c r="B198" s="576">
        <v>60</v>
      </c>
      <c r="C198" s="552">
        <f>IF(D198&lt;&gt;"",COUNTA($D$8:D198),"")</f>
        <v>16</v>
      </c>
      <c r="D198" s="552">
        <v>408</v>
      </c>
      <c r="E198" s="61" t="s">
        <v>148</v>
      </c>
      <c r="F198" s="162"/>
      <c r="G198" s="162"/>
      <c r="H198" s="162"/>
      <c r="I198" s="162"/>
      <c r="J198" s="162"/>
      <c r="K198" s="162"/>
      <c r="L198" s="129"/>
      <c r="M198" s="167">
        <f>SUBTOTAL(9,M199:M206)</f>
        <v>0</v>
      </c>
      <c r="N198" s="199"/>
      <c r="O198" s="199"/>
      <c r="P198" s="199">
        <f>SUBTOTAL(9,P199:P206)</f>
        <v>0</v>
      </c>
      <c r="Q198" s="199">
        <f>SUBTOTAL(9,Q199:Q206)</f>
        <v>0</v>
      </c>
      <c r="R198" s="61"/>
      <c r="S198" s="162"/>
      <c r="T198" s="162">
        <f>SUBTOTAL(9,T199:T206)</f>
        <v>2</v>
      </c>
      <c r="U198" s="553"/>
      <c r="V198" s="553">
        <f>SUBTOTAL(9,V199:V206)</f>
        <v>90000</v>
      </c>
      <c r="W198" s="129"/>
      <c r="X198" s="162"/>
      <c r="Y198" s="169">
        <f>SUBTOTAL(9,Y199:Y206)</f>
        <v>27.560000000000002</v>
      </c>
      <c r="Z198" s="170">
        <f>SUBTOTAL(9,Z199:Z206)</f>
        <v>27.450000000000003</v>
      </c>
      <c r="AA198" s="553"/>
      <c r="AB198" s="553">
        <f>SUBTOTAL(9,AB199:AB206)</f>
        <v>95044530</v>
      </c>
      <c r="AC198" s="71"/>
      <c r="AD198" s="71"/>
      <c r="AE198" s="71"/>
      <c r="AF198" s="71"/>
      <c r="AG198" s="71"/>
      <c r="AH198" s="103"/>
      <c r="AI198" s="71"/>
      <c r="AJ198" s="162"/>
      <c r="AK198" s="162">
        <f>SUBTOTAL(9,AK199:AK206)</f>
        <v>0</v>
      </c>
      <c r="AL198" s="553"/>
      <c r="AM198" s="553">
        <f>SUBTOTAL(9,AM199:AM206)</f>
        <v>0</v>
      </c>
      <c r="AN198" s="162"/>
      <c r="AO198" s="162">
        <f>SUBTOTAL(9,AO199:AO206)</f>
        <v>0</v>
      </c>
      <c r="AP198" s="553">
        <f t="shared" si="29"/>
        <v>95134530</v>
      </c>
      <c r="AQ198" s="111"/>
      <c r="AR198" s="90"/>
    </row>
    <row r="199" spans="1:44" ht="82.5" outlineLevel="2">
      <c r="A199" s="72" t="e">
        <f>IF(D198&lt;&gt;"",$D$8:D198,A197)</f>
        <v>#VALUE!</v>
      </c>
      <c r="C199" s="552" t="str">
        <f>IF(D199&lt;&gt;"",COUNTA($D$8:D199),"")</f>
        <v/>
      </c>
      <c r="D199" s="552"/>
      <c r="E199" s="71" t="s">
        <v>149</v>
      </c>
      <c r="F199" s="103">
        <v>3</v>
      </c>
      <c r="G199" s="103"/>
      <c r="H199" s="103"/>
      <c r="I199" s="103"/>
      <c r="J199" s="103"/>
      <c r="K199" s="103"/>
      <c r="L199" s="107"/>
      <c r="M199" s="105"/>
      <c r="N199" s="106" t="str">
        <f>IF(L199&lt;&gt;"",VLOOKUP(L199,'DON GIA'!$S$1:$U$19,3,0),"")</f>
        <v/>
      </c>
      <c r="O199" s="106" t="str">
        <f>IF(L199&lt;&gt;"",VLOOKUP(L199,'DON GIA'!$S$1:$V$19,4,0),"")</f>
        <v/>
      </c>
      <c r="P199" s="106" t="str">
        <f t="shared" si="30"/>
        <v/>
      </c>
      <c r="Q199" s="106" t="str">
        <f t="shared" si="31"/>
        <v/>
      </c>
      <c r="R199" s="71" t="s">
        <v>77</v>
      </c>
      <c r="S199" s="103" t="s">
        <v>44</v>
      </c>
      <c r="T199" s="103">
        <v>2</v>
      </c>
      <c r="U199" s="554">
        <f>IF(R199&lt;&gt;"",VLOOKUP(R199,'DON GIA'!$H$1:$K$103,4,0),"")</f>
        <v>45000</v>
      </c>
      <c r="V199" s="554">
        <f t="shared" ref="V199:V206" si="41">IF(R199&lt;&gt;"",IF(ISNUMBER(U199),T199*U199,""),"")</f>
        <v>90000</v>
      </c>
      <c r="W199" s="107" t="s">
        <v>1063</v>
      </c>
      <c r="X199" s="103" t="s">
        <v>27</v>
      </c>
      <c r="Y199" s="108">
        <v>13.8</v>
      </c>
      <c r="Z199" s="109">
        <v>12.62</v>
      </c>
      <c r="AA199" s="554">
        <f>IF(W199&lt;&gt;"",VLOOKUP(W199,'DON GIA'!$A$1:$D$346,4,0),"")</f>
        <v>3941166</v>
      </c>
      <c r="AB199" s="554">
        <f t="shared" ref="AB199:AB206" si="42">IF(W199&lt;&gt;"",IF(ISNUMBER(AA199),Y199*AA199,""),"")</f>
        <v>54388090.800000004</v>
      </c>
      <c r="AC199" s="71" t="s">
        <v>28</v>
      </c>
      <c r="AD199" s="71" t="s">
        <v>29</v>
      </c>
      <c r="AE199" s="71" t="s">
        <v>30</v>
      </c>
      <c r="AF199" s="71" t="s">
        <v>31</v>
      </c>
      <c r="AG199" s="71" t="s">
        <v>32</v>
      </c>
      <c r="AH199" s="103"/>
      <c r="AI199" s="71"/>
      <c r="AJ199" s="103"/>
      <c r="AK199" s="103"/>
      <c r="AL199" s="554" t="str">
        <f>IF(AI199&lt;&gt;"",VLOOKUP(AI199,'DON GIA'!$M$1:$P$9,4,0),"")</f>
        <v/>
      </c>
      <c r="AM199" s="554" t="str">
        <f t="shared" si="32"/>
        <v/>
      </c>
      <c r="AN199" s="103"/>
      <c r="AO199" s="103"/>
      <c r="AP199" s="553" t="str">
        <f t="shared" si="29"/>
        <v/>
      </c>
      <c r="AQ199" s="59" t="s">
        <v>613</v>
      </c>
      <c r="AR199" s="77" t="s">
        <v>1912</v>
      </c>
    </row>
    <row r="200" spans="1:44" ht="93.75" outlineLevel="2">
      <c r="A200" s="72" t="e">
        <f>IF(D199&lt;&gt;"",$D$8:D199,A199)</f>
        <v>#VALUE!</v>
      </c>
      <c r="C200" s="552" t="str">
        <f>IF(D200&lt;&gt;"",COUNTA($D$8:D200),"")</f>
        <v/>
      </c>
      <c r="D200" s="552"/>
      <c r="E200" s="71" t="s">
        <v>39</v>
      </c>
      <c r="F200" s="103"/>
      <c r="G200" s="103"/>
      <c r="H200" s="103"/>
      <c r="I200" s="103"/>
      <c r="J200" s="103"/>
      <c r="K200" s="103"/>
      <c r="L200" s="107"/>
      <c r="M200" s="105"/>
      <c r="N200" s="106" t="str">
        <f>IF(L200&lt;&gt;"",VLOOKUP(L200,'DON GIA'!$S$1:$U$19,3,0),"")</f>
        <v/>
      </c>
      <c r="O200" s="106" t="str">
        <f>IF(L200&lt;&gt;"",VLOOKUP(L200,'DON GIA'!$S$1:$V$19,4,0),"")</f>
        <v/>
      </c>
      <c r="P200" s="106" t="str">
        <f t="shared" si="30"/>
        <v/>
      </c>
      <c r="Q200" s="106" t="str">
        <f t="shared" si="31"/>
        <v/>
      </c>
      <c r="R200" s="71" t="s">
        <v>35</v>
      </c>
      <c r="S200" s="103"/>
      <c r="T200" s="103"/>
      <c r="U200" s="554" t="str">
        <f>IF(R200&lt;&gt;"",VLOOKUP(R200,'DON GIA'!$H$1:$K$103,4,0),"")</f>
        <v/>
      </c>
      <c r="V200" s="554" t="str">
        <f t="shared" si="41"/>
        <v/>
      </c>
      <c r="W200" s="107" t="s">
        <v>1064</v>
      </c>
      <c r="X200" s="103" t="s">
        <v>27</v>
      </c>
      <c r="Y200" s="108">
        <v>3.2</v>
      </c>
      <c r="Z200" s="109"/>
      <c r="AA200" s="554">
        <f>IF(W200&lt;&gt;"",VLOOKUP(W200,'DON GIA'!$A$1:$D$346,4,0),"")</f>
        <v>9816278</v>
      </c>
      <c r="AB200" s="554">
        <f t="shared" si="42"/>
        <v>31412089.600000001</v>
      </c>
      <c r="AC200" s="71"/>
      <c r="AD200" s="71"/>
      <c r="AE200" s="71"/>
      <c r="AF200" s="71"/>
      <c r="AG200" s="71"/>
      <c r="AH200" s="103"/>
      <c r="AI200" s="71"/>
      <c r="AJ200" s="103"/>
      <c r="AK200" s="103"/>
      <c r="AL200" s="554" t="str">
        <f>IF(AI200&lt;&gt;"",VLOOKUP(AI200,'DON GIA'!$M$1:$P$9,4,0),"")</f>
        <v/>
      </c>
      <c r="AM200" s="554" t="str">
        <f t="shared" si="32"/>
        <v/>
      </c>
      <c r="AN200" s="103"/>
      <c r="AO200" s="103"/>
      <c r="AP200" s="553" t="str">
        <f t="shared" si="29"/>
        <v/>
      </c>
      <c r="AQ200" s="568" t="s">
        <v>1998</v>
      </c>
      <c r="AR200" s="577" t="s">
        <v>1958</v>
      </c>
    </row>
    <row r="201" spans="1:44" ht="112.5" outlineLevel="2">
      <c r="A201" s="72" t="e">
        <f>IF(D200&lt;&gt;"",$D$8:D200,A200)</f>
        <v>#VALUE!</v>
      </c>
      <c r="C201" s="552" t="str">
        <f>IF(D201&lt;&gt;"",COUNTA($D$8:D201),"")</f>
        <v/>
      </c>
      <c r="D201" s="552"/>
      <c r="E201" s="71"/>
      <c r="F201" s="103"/>
      <c r="G201" s="103"/>
      <c r="H201" s="103"/>
      <c r="I201" s="103"/>
      <c r="J201" s="103"/>
      <c r="K201" s="103"/>
      <c r="L201" s="107"/>
      <c r="M201" s="105"/>
      <c r="N201" s="106" t="str">
        <f>IF(L201&lt;&gt;"",VLOOKUP(L201,'DON GIA'!$S$1:$U$19,3,0),"")</f>
        <v/>
      </c>
      <c r="O201" s="106" t="str">
        <f>IF(L201&lt;&gt;"",VLOOKUP(L201,'DON GIA'!$S$1:$V$19,4,0),"")</f>
        <v/>
      </c>
      <c r="P201" s="106" t="str">
        <f t="shared" si="30"/>
        <v/>
      </c>
      <c r="Q201" s="106" t="str">
        <f t="shared" si="31"/>
        <v/>
      </c>
      <c r="R201" s="71" t="s">
        <v>35</v>
      </c>
      <c r="S201" s="103"/>
      <c r="T201" s="103"/>
      <c r="U201" s="554" t="str">
        <f>IF(R201&lt;&gt;"",VLOOKUP(R201,'DON GIA'!$H$1:$K$103,4,0),"")</f>
        <v/>
      </c>
      <c r="V201" s="554" t="str">
        <f t="shared" si="41"/>
        <v/>
      </c>
      <c r="W201" s="107" t="s">
        <v>1069</v>
      </c>
      <c r="X201" s="103" t="s">
        <v>27</v>
      </c>
      <c r="Y201" s="108">
        <v>0.98</v>
      </c>
      <c r="Z201" s="109">
        <v>4.4800000000000004</v>
      </c>
      <c r="AA201" s="554">
        <f>IF(W201&lt;&gt;"",VLOOKUP(W201,'DON GIA'!$A$1:$D$346,4,0),"")</f>
        <v>1493615</v>
      </c>
      <c r="AB201" s="554">
        <f t="shared" si="42"/>
        <v>1463742.7</v>
      </c>
      <c r="AC201" s="71"/>
      <c r="AD201" s="71"/>
      <c r="AE201" s="71"/>
      <c r="AF201" s="71"/>
      <c r="AG201" s="71"/>
      <c r="AH201" s="103"/>
      <c r="AI201" s="71"/>
      <c r="AJ201" s="103"/>
      <c r="AK201" s="103"/>
      <c r="AL201" s="554" t="str">
        <f>IF(AI201&lt;&gt;"",VLOOKUP(AI201,'DON GIA'!$M$1:$P$9,4,0),"")</f>
        <v/>
      </c>
      <c r="AM201" s="554" t="str">
        <f t="shared" si="32"/>
        <v/>
      </c>
      <c r="AN201" s="103"/>
      <c r="AO201" s="103"/>
      <c r="AP201" s="553" t="str">
        <f t="shared" ref="AP201:AP264" si="43">IF(D201&lt;&gt;"",P201+Q201+V201+AB201+AM201,"")</f>
        <v/>
      </c>
      <c r="AQ201" s="107"/>
      <c r="AR201" s="577" t="s">
        <v>1959</v>
      </c>
    </row>
    <row r="202" spans="1:44" ht="93.75" outlineLevel="2">
      <c r="A202" s="72" t="e">
        <f>IF(D201&lt;&gt;"",$D$8:D201,A201)</f>
        <v>#VALUE!</v>
      </c>
      <c r="C202" s="552" t="str">
        <f>IF(D202&lt;&gt;"",COUNTA($D$8:D202),"")</f>
        <v/>
      </c>
      <c r="D202" s="552"/>
      <c r="E202" s="71"/>
      <c r="F202" s="103"/>
      <c r="G202" s="103"/>
      <c r="H202" s="103"/>
      <c r="I202" s="103"/>
      <c r="J202" s="103"/>
      <c r="K202" s="103"/>
      <c r="L202" s="107"/>
      <c r="M202" s="105"/>
      <c r="N202" s="106" t="str">
        <f>IF(L202&lt;&gt;"",VLOOKUP(L202,'DON GIA'!$S$1:$U$19,3,0),"")</f>
        <v/>
      </c>
      <c r="O202" s="106" t="str">
        <f>IF(L202&lt;&gt;"",VLOOKUP(L202,'DON GIA'!$S$1:$V$19,4,0),"")</f>
        <v/>
      </c>
      <c r="P202" s="106" t="str">
        <f t="shared" si="30"/>
        <v/>
      </c>
      <c r="Q202" s="106" t="str">
        <f t="shared" si="31"/>
        <v/>
      </c>
      <c r="R202" s="71" t="s">
        <v>35</v>
      </c>
      <c r="S202" s="103"/>
      <c r="T202" s="103"/>
      <c r="U202" s="554" t="str">
        <f>IF(R202&lt;&gt;"",VLOOKUP(R202,'DON GIA'!$H$1:$K$103,4,0),"")</f>
        <v/>
      </c>
      <c r="V202" s="554" t="str">
        <f t="shared" si="41"/>
        <v/>
      </c>
      <c r="W202" s="107" t="s">
        <v>1072</v>
      </c>
      <c r="X202" s="103" t="s">
        <v>27</v>
      </c>
      <c r="Y202" s="108">
        <v>2.94</v>
      </c>
      <c r="Z202" s="109"/>
      <c r="AA202" s="554">
        <f>IF(W202&lt;&gt;"",VLOOKUP(W202,'DON GIA'!$A$1:$D$346,4,0),"")</f>
        <v>1493615</v>
      </c>
      <c r="AB202" s="554">
        <f t="shared" si="42"/>
        <v>4391228.0999999996</v>
      </c>
      <c r="AC202" s="71"/>
      <c r="AD202" s="71"/>
      <c r="AE202" s="71"/>
      <c r="AF202" s="71"/>
      <c r="AG202" s="71"/>
      <c r="AH202" s="103"/>
      <c r="AI202" s="71"/>
      <c r="AJ202" s="103"/>
      <c r="AK202" s="103"/>
      <c r="AL202" s="554" t="str">
        <f>IF(AI202&lt;&gt;"",VLOOKUP(AI202,'DON GIA'!$M$1:$P$9,4,0),"")</f>
        <v/>
      </c>
      <c r="AM202" s="554" t="str">
        <f t="shared" si="32"/>
        <v/>
      </c>
      <c r="AN202" s="103"/>
      <c r="AO202" s="103"/>
      <c r="AP202" s="553" t="str">
        <f t="shared" si="43"/>
        <v/>
      </c>
      <c r="AQ202" s="107"/>
      <c r="AR202" s="577" t="s">
        <v>1960</v>
      </c>
    </row>
    <row r="203" spans="1:44" outlineLevel="2">
      <c r="A203" s="72" t="e">
        <f>IF(D202&lt;&gt;"",$D$8:D202,A202)</f>
        <v>#VALUE!</v>
      </c>
      <c r="C203" s="552" t="str">
        <f>IF(D203&lt;&gt;"",COUNTA($D$8:D203),"")</f>
        <v/>
      </c>
      <c r="D203" s="552"/>
      <c r="E203" s="71"/>
      <c r="F203" s="103"/>
      <c r="G203" s="103"/>
      <c r="H203" s="103"/>
      <c r="I203" s="103"/>
      <c r="J203" s="103"/>
      <c r="K203" s="103"/>
      <c r="L203" s="107"/>
      <c r="M203" s="105"/>
      <c r="N203" s="106" t="str">
        <f>IF(L203&lt;&gt;"",VLOOKUP(L203,'DON GIA'!$S$1:$U$19,3,0),"")</f>
        <v/>
      </c>
      <c r="O203" s="106" t="str">
        <f>IF(L203&lt;&gt;"",VLOOKUP(L203,'DON GIA'!$S$1:$V$19,4,0),"")</f>
        <v/>
      </c>
      <c r="P203" s="106" t="str">
        <f t="shared" si="30"/>
        <v/>
      </c>
      <c r="Q203" s="106" t="str">
        <f t="shared" si="31"/>
        <v/>
      </c>
      <c r="R203" s="71" t="s">
        <v>35</v>
      </c>
      <c r="S203" s="103"/>
      <c r="T203" s="103"/>
      <c r="U203" s="554" t="str">
        <f>IF(R203&lt;&gt;"",VLOOKUP(R203,'DON GIA'!$H$1:$K$103,4,0),"")</f>
        <v/>
      </c>
      <c r="V203" s="554" t="str">
        <f t="shared" si="41"/>
        <v/>
      </c>
      <c r="W203" s="107" t="s">
        <v>1038</v>
      </c>
      <c r="X203" s="103" t="s">
        <v>27</v>
      </c>
      <c r="Y203" s="108">
        <v>1.44</v>
      </c>
      <c r="Z203" s="109"/>
      <c r="AA203" s="554">
        <f>IF(W203&lt;&gt;"",VLOOKUP(W203,'DON GIA'!$A$1:$D$346,4,0),"")</f>
        <v>1398600</v>
      </c>
      <c r="AB203" s="554">
        <f t="shared" si="42"/>
        <v>2013984</v>
      </c>
      <c r="AC203" s="71"/>
      <c r="AD203" s="71"/>
      <c r="AE203" s="71"/>
      <c r="AF203" s="71"/>
      <c r="AG203" s="71"/>
      <c r="AH203" s="103"/>
      <c r="AI203" s="71"/>
      <c r="AJ203" s="103"/>
      <c r="AK203" s="103"/>
      <c r="AL203" s="554" t="str">
        <f>IF(AI203&lt;&gt;"",VLOOKUP(AI203,'DON GIA'!$M$1:$P$9,4,0),"")</f>
        <v/>
      </c>
      <c r="AM203" s="554" t="str">
        <f t="shared" si="32"/>
        <v/>
      </c>
      <c r="AN203" s="103"/>
      <c r="AO203" s="103"/>
      <c r="AP203" s="553" t="str">
        <f t="shared" si="43"/>
        <v/>
      </c>
      <c r="AQ203" s="107"/>
    </row>
    <row r="204" spans="1:44" outlineLevel="2">
      <c r="A204" s="72" t="e">
        <f>IF(D203&lt;&gt;"",$D$8:D203,A203)</f>
        <v>#VALUE!</v>
      </c>
      <c r="C204" s="552" t="str">
        <f>IF(D204&lt;&gt;"",COUNTA($D$8:D204),"")</f>
        <v/>
      </c>
      <c r="D204" s="552"/>
      <c r="E204" s="71"/>
      <c r="F204" s="103"/>
      <c r="G204" s="103"/>
      <c r="H204" s="103"/>
      <c r="I204" s="103"/>
      <c r="J204" s="103"/>
      <c r="K204" s="103"/>
      <c r="L204" s="107"/>
      <c r="M204" s="105"/>
      <c r="N204" s="106" t="str">
        <f>IF(L204&lt;&gt;"",VLOOKUP(L204,'DON GIA'!$S$1:$U$19,3,0),"")</f>
        <v/>
      </c>
      <c r="O204" s="106" t="str">
        <f>IF(L204&lt;&gt;"",VLOOKUP(L204,'DON GIA'!$S$1:$V$19,4,0),"")</f>
        <v/>
      </c>
      <c r="P204" s="106" t="str">
        <f t="shared" si="30"/>
        <v/>
      </c>
      <c r="Q204" s="106" t="str">
        <f t="shared" si="31"/>
        <v/>
      </c>
      <c r="R204" s="71" t="s">
        <v>35</v>
      </c>
      <c r="S204" s="103"/>
      <c r="T204" s="103"/>
      <c r="U204" s="554" t="str">
        <f>IF(R204&lt;&gt;"",VLOOKUP(R204,'DON GIA'!$H$1:$K$103,4,0),"")</f>
        <v/>
      </c>
      <c r="V204" s="554" t="str">
        <f t="shared" si="41"/>
        <v/>
      </c>
      <c r="W204" s="107" t="s">
        <v>1008</v>
      </c>
      <c r="X204" s="103" t="s">
        <v>27</v>
      </c>
      <c r="Y204" s="108">
        <v>5.2</v>
      </c>
      <c r="Z204" s="109">
        <v>2.59</v>
      </c>
      <c r="AA204" s="554">
        <f>IF(W204&lt;&gt;"",VLOOKUP(W204,'DON GIA'!$A$1:$D$346,4,0),"")</f>
        <v>264499</v>
      </c>
      <c r="AB204" s="554">
        <f t="shared" si="42"/>
        <v>1375394.8</v>
      </c>
      <c r="AC204" s="71"/>
      <c r="AD204" s="71"/>
      <c r="AE204" s="71"/>
      <c r="AF204" s="71"/>
      <c r="AG204" s="71"/>
      <c r="AH204" s="103"/>
      <c r="AI204" s="71"/>
      <c r="AJ204" s="103"/>
      <c r="AK204" s="103"/>
      <c r="AL204" s="554" t="str">
        <f>IF(AI204&lt;&gt;"",VLOOKUP(AI204,'DON GIA'!$M$1:$P$9,4,0),"")</f>
        <v/>
      </c>
      <c r="AM204" s="554" t="str">
        <f t="shared" si="32"/>
        <v/>
      </c>
      <c r="AN204" s="103"/>
      <c r="AO204" s="103"/>
      <c r="AP204" s="553" t="str">
        <f t="shared" si="43"/>
        <v/>
      </c>
      <c r="AQ204" s="107"/>
    </row>
    <row r="205" spans="1:44" ht="37.5" outlineLevel="2">
      <c r="A205" s="72" t="e">
        <f>IF(D204&lt;&gt;"",$D$8:D204,A204)</f>
        <v>#VALUE!</v>
      </c>
      <c r="C205" s="552" t="str">
        <f>IF(D205&lt;&gt;"",COUNTA($D$8:D205),"")</f>
        <v/>
      </c>
      <c r="D205" s="552"/>
      <c r="E205" s="71"/>
      <c r="F205" s="103"/>
      <c r="G205" s="103"/>
      <c r="H205" s="103"/>
      <c r="I205" s="103"/>
      <c r="J205" s="103"/>
      <c r="K205" s="103"/>
      <c r="L205" s="107"/>
      <c r="M205" s="105"/>
      <c r="N205" s="106" t="str">
        <f>IF(L205&lt;&gt;"",VLOOKUP(L205,'DON GIA'!$S$1:$U$19,3,0),"")</f>
        <v/>
      </c>
      <c r="O205" s="106" t="str">
        <f>IF(L205&lt;&gt;"",VLOOKUP(L205,'DON GIA'!$S$1:$V$19,4,0),"")</f>
        <v/>
      </c>
      <c r="P205" s="106" t="str">
        <f t="shared" si="30"/>
        <v/>
      </c>
      <c r="Q205" s="106" t="str">
        <f t="shared" si="31"/>
        <v/>
      </c>
      <c r="R205" s="71" t="s">
        <v>35</v>
      </c>
      <c r="S205" s="103"/>
      <c r="T205" s="103"/>
      <c r="U205" s="554" t="str">
        <f>IF(R205&lt;&gt;"",VLOOKUP(R205,'DON GIA'!$H$1:$K$103,4,0),"")</f>
        <v/>
      </c>
      <c r="V205" s="554" t="str">
        <f t="shared" si="41"/>
        <v/>
      </c>
      <c r="W205" s="107" t="s">
        <v>1073</v>
      </c>
      <c r="X205" s="103" t="s">
        <v>27</v>
      </c>
      <c r="Y205" s="108"/>
      <c r="Z205" s="109">
        <v>7.76</v>
      </c>
      <c r="AA205" s="554">
        <f>IF(W205&lt;&gt;"",VLOOKUP(W205,'DON GIA'!$A$1:$D$346,4,0),"")</f>
        <v>1119277</v>
      </c>
      <c r="AB205" s="554">
        <f t="shared" si="42"/>
        <v>0</v>
      </c>
      <c r="AC205" s="71"/>
      <c r="AD205" s="71"/>
      <c r="AE205" s="71"/>
      <c r="AF205" s="71"/>
      <c r="AG205" s="71"/>
      <c r="AH205" s="103"/>
      <c r="AI205" s="71"/>
      <c r="AJ205" s="103"/>
      <c r="AK205" s="103"/>
      <c r="AL205" s="554" t="str">
        <f>IF(AI205&lt;&gt;"",VLOOKUP(AI205,'DON GIA'!$M$1:$P$9,4,0),"")</f>
        <v/>
      </c>
      <c r="AM205" s="554" t="str">
        <f t="shared" si="32"/>
        <v/>
      </c>
      <c r="AN205" s="103"/>
      <c r="AO205" s="103"/>
      <c r="AP205" s="553" t="str">
        <f t="shared" si="43"/>
        <v/>
      </c>
      <c r="AQ205" s="107"/>
    </row>
    <row r="206" spans="1:44" outlineLevel="2">
      <c r="A206" s="72" t="e">
        <f>IF(D205&lt;&gt;"",$D$8:D205,A205)</f>
        <v>#VALUE!</v>
      </c>
      <c r="C206" s="552" t="str">
        <f>IF(D206&lt;&gt;"",COUNTA($D$8:D206),"")</f>
        <v/>
      </c>
      <c r="D206" s="552"/>
      <c r="E206" s="61"/>
      <c r="F206" s="103"/>
      <c r="G206" s="103"/>
      <c r="H206" s="103"/>
      <c r="I206" s="103"/>
      <c r="J206" s="103"/>
      <c r="K206" s="103"/>
      <c r="L206" s="107"/>
      <c r="M206" s="105"/>
      <c r="N206" s="106" t="str">
        <f>IF(L206&lt;&gt;"",VLOOKUP(L206,'DON GIA'!$S$1:$U$19,3,0),"")</f>
        <v/>
      </c>
      <c r="O206" s="106" t="str">
        <f>IF(L206&lt;&gt;"",VLOOKUP(L206,'DON GIA'!$S$1:$V$19,4,0),"")</f>
        <v/>
      </c>
      <c r="P206" s="106" t="str">
        <f t="shared" si="30"/>
        <v/>
      </c>
      <c r="Q206" s="106" t="str">
        <f t="shared" si="31"/>
        <v/>
      </c>
      <c r="R206" s="71" t="s">
        <v>35</v>
      </c>
      <c r="S206" s="103"/>
      <c r="T206" s="103"/>
      <c r="U206" s="554" t="str">
        <f>IF(R206&lt;&gt;"",VLOOKUP(R206,'DON GIA'!$H$1:$K$103,4,0),"")</f>
        <v/>
      </c>
      <c r="V206" s="554" t="str">
        <f t="shared" si="41"/>
        <v/>
      </c>
      <c r="W206" s="107"/>
      <c r="X206" s="103"/>
      <c r="Y206" s="108"/>
      <c r="Z206" s="109"/>
      <c r="AA206" s="554" t="str">
        <f>IF(W206&lt;&gt;"",VLOOKUP(W206,'DON GIA'!$A$1:$D$346,4,0),"")</f>
        <v/>
      </c>
      <c r="AB206" s="554" t="str">
        <f t="shared" si="42"/>
        <v/>
      </c>
      <c r="AC206" s="71"/>
      <c r="AD206" s="71"/>
      <c r="AE206" s="71"/>
      <c r="AF206" s="71"/>
      <c r="AG206" s="71"/>
      <c r="AH206" s="103"/>
      <c r="AI206" s="71"/>
      <c r="AJ206" s="103"/>
      <c r="AK206" s="103"/>
      <c r="AL206" s="554" t="str">
        <f>IF(AI206&lt;&gt;"",VLOOKUP(AI206,'DON GIA'!$M$1:$P$9,4,0),"")</f>
        <v/>
      </c>
      <c r="AM206" s="554" t="str">
        <f t="shared" si="32"/>
        <v/>
      </c>
      <c r="AN206" s="103"/>
      <c r="AO206" s="103"/>
      <c r="AP206" s="553" t="str">
        <f t="shared" si="43"/>
        <v/>
      </c>
      <c r="AQ206" s="107"/>
    </row>
    <row r="207" spans="1:44" outlineLevel="1">
      <c r="A207" s="84" t="s">
        <v>844</v>
      </c>
      <c r="B207" s="576">
        <v>61</v>
      </c>
      <c r="C207" s="552">
        <f>IF(D207&lt;&gt;"",COUNTA($D$8:D207),"")</f>
        <v>17</v>
      </c>
      <c r="D207" s="552">
        <v>409</v>
      </c>
      <c r="E207" s="61" t="s">
        <v>150</v>
      </c>
      <c r="F207" s="162"/>
      <c r="G207" s="162"/>
      <c r="H207" s="162"/>
      <c r="I207" s="162"/>
      <c r="J207" s="162"/>
      <c r="K207" s="162"/>
      <c r="L207" s="129"/>
      <c r="M207" s="177">
        <f>SUBTOTAL(9,M208:M212)</f>
        <v>0</v>
      </c>
      <c r="N207" s="199"/>
      <c r="O207" s="199"/>
      <c r="P207" s="199">
        <f>SUBTOTAL(9,P208:P212)</f>
        <v>0</v>
      </c>
      <c r="Q207" s="199">
        <f>SUBTOTAL(9,Q208:Q212)</f>
        <v>0</v>
      </c>
      <c r="R207" s="61"/>
      <c r="S207" s="162"/>
      <c r="T207" s="162">
        <f>SUBTOTAL(9,T208:T212)</f>
        <v>0</v>
      </c>
      <c r="U207" s="553"/>
      <c r="V207" s="553">
        <f>SUBTOTAL(9,V208:V212)</f>
        <v>0</v>
      </c>
      <c r="W207" s="129"/>
      <c r="X207" s="162"/>
      <c r="Y207" s="169">
        <f>SUBTOTAL(9,Y208:Y212)</f>
        <v>38.230000000000004</v>
      </c>
      <c r="Z207" s="170">
        <f>SUBTOTAL(9,Z208:Z212)</f>
        <v>24.13</v>
      </c>
      <c r="AA207" s="553"/>
      <c r="AB207" s="553">
        <f>SUBTOTAL(9,AB208:AB212)</f>
        <v>127348210.76000002</v>
      </c>
      <c r="AC207" s="71"/>
      <c r="AD207" s="71"/>
      <c r="AE207" s="71"/>
      <c r="AF207" s="71"/>
      <c r="AG207" s="71"/>
      <c r="AH207" s="103"/>
      <c r="AI207" s="71"/>
      <c r="AJ207" s="162"/>
      <c r="AK207" s="162">
        <f>SUBTOTAL(9,AK208:AK212)</f>
        <v>0</v>
      </c>
      <c r="AL207" s="553"/>
      <c r="AM207" s="553">
        <f>SUBTOTAL(9,AM208:AM212)</f>
        <v>0</v>
      </c>
      <c r="AN207" s="162"/>
      <c r="AO207" s="162">
        <f>SUBTOTAL(9,AO208:AO212)</f>
        <v>0</v>
      </c>
      <c r="AP207" s="553">
        <f t="shared" si="43"/>
        <v>127348210.76000002</v>
      </c>
      <c r="AQ207" s="111"/>
      <c r="AR207" s="90"/>
    </row>
    <row r="208" spans="1:44" ht="78.75" outlineLevel="2">
      <c r="A208" s="72" t="e">
        <f>IF(D207&lt;&gt;"",$D$8:D207,A206)</f>
        <v>#VALUE!</v>
      </c>
      <c r="C208" s="552" t="str">
        <f>IF(D208&lt;&gt;"",COUNTA($D$8:D208),"")</f>
        <v/>
      </c>
      <c r="D208" s="552"/>
      <c r="E208" s="71" t="s">
        <v>151</v>
      </c>
      <c r="F208" s="103"/>
      <c r="G208" s="103"/>
      <c r="H208" s="103"/>
      <c r="I208" s="103"/>
      <c r="J208" s="103"/>
      <c r="K208" s="103"/>
      <c r="L208" s="107"/>
      <c r="M208" s="125"/>
      <c r="N208" s="106" t="str">
        <f>IF(L208&lt;&gt;"",VLOOKUP(L208,'DON GIA'!$S$1:$U$19,3,0),"")</f>
        <v/>
      </c>
      <c r="O208" s="106" t="str">
        <f>IF(L208&lt;&gt;"",VLOOKUP(L208,'DON GIA'!$S$1:$V$19,4,0),"")</f>
        <v/>
      </c>
      <c r="P208" s="106" t="str">
        <f t="shared" si="30"/>
        <v/>
      </c>
      <c r="Q208" s="106" t="str">
        <f t="shared" si="31"/>
        <v/>
      </c>
      <c r="R208" s="71" t="s">
        <v>35</v>
      </c>
      <c r="S208" s="103"/>
      <c r="T208" s="103"/>
      <c r="U208" s="554" t="str">
        <f>IF(R208&lt;&gt;"",VLOOKUP(R208,'DON GIA'!$H$1:$K$103,4,0),"")</f>
        <v/>
      </c>
      <c r="V208" s="554" t="str">
        <f t="shared" ref="V208:V212" si="44">IF(R208&lt;&gt;"",IF(ISNUMBER(U208),T208*U208,""),"")</f>
        <v/>
      </c>
      <c r="W208" s="107" t="s">
        <v>1063</v>
      </c>
      <c r="X208" s="103" t="s">
        <v>27</v>
      </c>
      <c r="Y208" s="108">
        <v>21.79</v>
      </c>
      <c r="Z208" s="109">
        <v>4.5999999999999996</v>
      </c>
      <c r="AA208" s="554">
        <f>IF(W208&lt;&gt;"",VLOOKUP(W208,'DON GIA'!$A$1:$D$346,4,0),"")</f>
        <v>3941166</v>
      </c>
      <c r="AB208" s="554">
        <f>IF(W208&lt;&gt;"",IF(ISNUMBER(AA208),Y208*AA208,""),"")</f>
        <v>85878007.140000001</v>
      </c>
      <c r="AC208" s="71" t="s">
        <v>28</v>
      </c>
      <c r="AD208" s="71" t="s">
        <v>29</v>
      </c>
      <c r="AE208" s="71" t="s">
        <v>30</v>
      </c>
      <c r="AF208" s="71" t="s">
        <v>31</v>
      </c>
      <c r="AG208" s="71" t="s">
        <v>32</v>
      </c>
      <c r="AH208" s="103"/>
      <c r="AI208" s="71"/>
      <c r="AJ208" s="103"/>
      <c r="AK208" s="103"/>
      <c r="AL208" s="554" t="str">
        <f>IF(AI208&lt;&gt;"",VLOOKUP(AI208,'DON GIA'!$M$1:$P$9,4,0),"")</f>
        <v/>
      </c>
      <c r="AM208" s="554" t="str">
        <f t="shared" si="32"/>
        <v/>
      </c>
      <c r="AN208" s="103"/>
      <c r="AO208" s="103"/>
      <c r="AP208" s="553" t="str">
        <f t="shared" si="43"/>
        <v/>
      </c>
      <c r="AQ208" s="59" t="s">
        <v>614</v>
      </c>
      <c r="AR208" s="77" t="s">
        <v>1912</v>
      </c>
    </row>
    <row r="209" spans="1:44" ht="93.75" outlineLevel="2">
      <c r="A209" s="72" t="e">
        <f>IF(D208&lt;&gt;"",$D$8:D208,A208)</f>
        <v>#VALUE!</v>
      </c>
      <c r="C209" s="552" t="str">
        <f>IF(D209&lt;&gt;"",COUNTA($D$8:D209),"")</f>
        <v/>
      </c>
      <c r="D209" s="552"/>
      <c r="E209" s="71" t="s">
        <v>152</v>
      </c>
      <c r="F209" s="103"/>
      <c r="G209" s="103"/>
      <c r="H209" s="103"/>
      <c r="I209" s="103"/>
      <c r="J209" s="103"/>
      <c r="K209" s="103"/>
      <c r="L209" s="107"/>
      <c r="M209" s="105"/>
      <c r="N209" s="106" t="str">
        <f>IF(L209&lt;&gt;"",VLOOKUP(L209,'DON GIA'!$S$1:$U$19,3,0),"")</f>
        <v/>
      </c>
      <c r="O209" s="106" t="str">
        <f>IF(L209&lt;&gt;"",VLOOKUP(L209,'DON GIA'!$S$1:$V$19,4,0),"")</f>
        <v/>
      </c>
      <c r="P209" s="106" t="str">
        <f t="shared" si="30"/>
        <v/>
      </c>
      <c r="Q209" s="106" t="str">
        <f t="shared" si="31"/>
        <v/>
      </c>
      <c r="R209" s="71" t="s">
        <v>35</v>
      </c>
      <c r="S209" s="103"/>
      <c r="T209" s="103"/>
      <c r="U209" s="554" t="str">
        <f>IF(R209&lt;&gt;"",VLOOKUP(R209,'DON GIA'!$H$1:$K$103,4,0),"")</f>
        <v/>
      </c>
      <c r="V209" s="554" t="str">
        <f t="shared" si="44"/>
        <v/>
      </c>
      <c r="W209" s="107" t="s">
        <v>1073</v>
      </c>
      <c r="X209" s="103" t="s">
        <v>27</v>
      </c>
      <c r="Y209" s="108">
        <v>7.67</v>
      </c>
      <c r="Z209" s="109">
        <v>17.3</v>
      </c>
      <c r="AA209" s="554">
        <f>IF(W209&lt;&gt;"",VLOOKUP(W209,'DON GIA'!$A$1:$D$346,4,0),"")</f>
        <v>1119277</v>
      </c>
      <c r="AB209" s="554">
        <f>IF(W209&lt;&gt;"",IF(ISNUMBER(AA209),Y209*AA209,""),"")</f>
        <v>8584854.5899999999</v>
      </c>
      <c r="AC209" s="71"/>
      <c r="AD209" s="71"/>
      <c r="AE209" s="71"/>
      <c r="AF209" s="71"/>
      <c r="AG209" s="71"/>
      <c r="AH209" s="103"/>
      <c r="AI209" s="71"/>
      <c r="AJ209" s="103"/>
      <c r="AK209" s="103"/>
      <c r="AL209" s="554" t="str">
        <f>IF(AI209&lt;&gt;"",VLOOKUP(AI209,'DON GIA'!$M$1:$P$9,4,0),"")</f>
        <v/>
      </c>
      <c r="AM209" s="554" t="str">
        <f t="shared" si="32"/>
        <v/>
      </c>
      <c r="AN209" s="103"/>
      <c r="AO209" s="103"/>
      <c r="AP209" s="553" t="str">
        <f t="shared" si="43"/>
        <v/>
      </c>
      <c r="AQ209" s="568" t="s">
        <v>1998</v>
      </c>
      <c r="AR209" s="577" t="s">
        <v>1958</v>
      </c>
    </row>
    <row r="210" spans="1:44" ht="112.5" outlineLevel="2">
      <c r="A210" s="72" t="e">
        <f>IF(D209&lt;&gt;"",$D$8:D209,A209)</f>
        <v>#VALUE!</v>
      </c>
      <c r="C210" s="552" t="str">
        <f>IF(D210&lt;&gt;"",COUNTA($D$8:D210),"")</f>
        <v/>
      </c>
      <c r="D210" s="552"/>
      <c r="E210" s="71"/>
      <c r="F210" s="103"/>
      <c r="G210" s="103"/>
      <c r="H210" s="103"/>
      <c r="I210" s="103"/>
      <c r="J210" s="103"/>
      <c r="K210" s="103"/>
      <c r="L210" s="107"/>
      <c r="M210" s="105"/>
      <c r="N210" s="106" t="str">
        <f>IF(L210&lt;&gt;"",VLOOKUP(L210,'DON GIA'!$S$1:$U$19,3,0),"")</f>
        <v/>
      </c>
      <c r="O210" s="106" t="str">
        <f>IF(L210&lt;&gt;"",VLOOKUP(L210,'DON GIA'!$S$1:$V$19,4,0),"")</f>
        <v/>
      </c>
      <c r="P210" s="106" t="str">
        <f t="shared" si="30"/>
        <v/>
      </c>
      <c r="Q210" s="106" t="str">
        <f t="shared" si="31"/>
        <v/>
      </c>
      <c r="R210" s="71" t="s">
        <v>35</v>
      </c>
      <c r="S210" s="103"/>
      <c r="T210" s="103"/>
      <c r="U210" s="554" t="str">
        <f>IF(R210&lt;&gt;"",VLOOKUP(R210,'DON GIA'!$H$1:$K$103,4,0),"")</f>
        <v/>
      </c>
      <c r="V210" s="554" t="str">
        <f t="shared" si="44"/>
        <v/>
      </c>
      <c r="W210" s="107" t="s">
        <v>1064</v>
      </c>
      <c r="X210" s="103" t="s">
        <v>27</v>
      </c>
      <c r="Y210" s="108">
        <v>3.2</v>
      </c>
      <c r="Z210" s="109"/>
      <c r="AA210" s="554">
        <f>IF(W210&lt;&gt;"",VLOOKUP(W210,'DON GIA'!$A$1:$D$346,4,0),"")</f>
        <v>9816278</v>
      </c>
      <c r="AB210" s="554">
        <f>IF(W210&lt;&gt;"",IF(ISNUMBER(AA210),Y210*AA210,""),"")</f>
        <v>31412089.600000001</v>
      </c>
      <c r="AC210" s="71"/>
      <c r="AD210" s="71"/>
      <c r="AE210" s="71"/>
      <c r="AF210" s="71"/>
      <c r="AG210" s="71"/>
      <c r="AH210" s="103"/>
      <c r="AI210" s="71"/>
      <c r="AJ210" s="103"/>
      <c r="AK210" s="103"/>
      <c r="AL210" s="554" t="str">
        <f>IF(AI210&lt;&gt;"",VLOOKUP(AI210,'DON GIA'!$M$1:$P$9,4,0),"")</f>
        <v/>
      </c>
      <c r="AM210" s="554" t="str">
        <f t="shared" si="32"/>
        <v/>
      </c>
      <c r="AN210" s="103"/>
      <c r="AO210" s="103"/>
      <c r="AP210" s="553" t="str">
        <f t="shared" si="43"/>
        <v/>
      </c>
      <c r="AQ210" s="107"/>
      <c r="AR210" s="577" t="s">
        <v>1959</v>
      </c>
    </row>
    <row r="211" spans="1:44" ht="93.75" outlineLevel="2">
      <c r="A211" s="72" t="e">
        <f>IF(D210&lt;&gt;"",$D$8:D210,A210)</f>
        <v>#VALUE!</v>
      </c>
      <c r="C211" s="552" t="str">
        <f>IF(D211&lt;&gt;"",COUNTA($D$8:D211),"")</f>
        <v/>
      </c>
      <c r="D211" s="552"/>
      <c r="E211" s="71"/>
      <c r="F211" s="103"/>
      <c r="G211" s="103"/>
      <c r="H211" s="103"/>
      <c r="I211" s="103"/>
      <c r="J211" s="103"/>
      <c r="K211" s="103"/>
      <c r="L211" s="107"/>
      <c r="M211" s="105"/>
      <c r="N211" s="106" t="str">
        <f>IF(L211&lt;&gt;"",VLOOKUP(L211,'DON GIA'!$S$1:$U$19,3,0),"")</f>
        <v/>
      </c>
      <c r="O211" s="106" t="str">
        <f>IF(L211&lt;&gt;"",VLOOKUP(L211,'DON GIA'!$S$1:$V$19,4,0),"")</f>
        <v/>
      </c>
      <c r="P211" s="106" t="str">
        <f t="shared" si="30"/>
        <v/>
      </c>
      <c r="Q211" s="106" t="str">
        <f t="shared" si="31"/>
        <v/>
      </c>
      <c r="R211" s="71" t="s">
        <v>35</v>
      </c>
      <c r="S211" s="103"/>
      <c r="T211" s="103"/>
      <c r="U211" s="554" t="str">
        <f>IF(R211&lt;&gt;"",VLOOKUP(R211,'DON GIA'!$H$1:$K$103,4,0),"")</f>
        <v/>
      </c>
      <c r="V211" s="554" t="str">
        <f t="shared" si="44"/>
        <v/>
      </c>
      <c r="W211" s="107" t="s">
        <v>1008</v>
      </c>
      <c r="X211" s="103" t="s">
        <v>27</v>
      </c>
      <c r="Y211" s="108">
        <v>5.57</v>
      </c>
      <c r="Z211" s="109">
        <v>2.23</v>
      </c>
      <c r="AA211" s="554">
        <f>IF(W211&lt;&gt;"",VLOOKUP(W211,'DON GIA'!$A$1:$D$346,4,0),"")</f>
        <v>264499</v>
      </c>
      <c r="AB211" s="554">
        <f>IF(W211&lt;&gt;"",IF(ISNUMBER(AA211),Y211*AA211,""),"")</f>
        <v>1473259.4300000002</v>
      </c>
      <c r="AC211" s="71"/>
      <c r="AD211" s="71"/>
      <c r="AE211" s="71"/>
      <c r="AF211" s="71"/>
      <c r="AG211" s="71"/>
      <c r="AH211" s="103"/>
      <c r="AI211" s="71"/>
      <c r="AJ211" s="103"/>
      <c r="AK211" s="103"/>
      <c r="AL211" s="554" t="str">
        <f>IF(AI211&lt;&gt;"",VLOOKUP(AI211,'DON GIA'!$M$1:$P$9,4,0),"")</f>
        <v/>
      </c>
      <c r="AM211" s="554" t="str">
        <f t="shared" si="32"/>
        <v/>
      </c>
      <c r="AN211" s="103"/>
      <c r="AO211" s="103"/>
      <c r="AP211" s="553" t="str">
        <f t="shared" si="43"/>
        <v/>
      </c>
      <c r="AQ211" s="107"/>
      <c r="AR211" s="577" t="s">
        <v>1960</v>
      </c>
    </row>
    <row r="212" spans="1:44" outlineLevel="2">
      <c r="A212" s="72" t="e">
        <f>IF(D211&lt;&gt;"",$D$8:D211,A211)</f>
        <v>#VALUE!</v>
      </c>
      <c r="C212" s="552" t="str">
        <f>IF(D212&lt;&gt;"",COUNTA($D$8:D212),"")</f>
        <v/>
      </c>
      <c r="D212" s="552"/>
      <c r="E212" s="61"/>
      <c r="F212" s="103"/>
      <c r="G212" s="103"/>
      <c r="H212" s="103"/>
      <c r="I212" s="103"/>
      <c r="J212" s="103"/>
      <c r="K212" s="103"/>
      <c r="L212" s="107"/>
      <c r="M212" s="105"/>
      <c r="N212" s="106" t="str">
        <f>IF(L212&lt;&gt;"",VLOOKUP(L212,'DON GIA'!$S$1:$U$19,3,0),"")</f>
        <v/>
      </c>
      <c r="O212" s="106" t="str">
        <f>IF(L212&lt;&gt;"",VLOOKUP(L212,'DON GIA'!$S$1:$V$19,4,0),"")</f>
        <v/>
      </c>
      <c r="P212" s="106" t="str">
        <f t="shared" si="30"/>
        <v/>
      </c>
      <c r="Q212" s="106" t="str">
        <f t="shared" si="31"/>
        <v/>
      </c>
      <c r="R212" s="71" t="s">
        <v>35</v>
      </c>
      <c r="S212" s="103"/>
      <c r="T212" s="103"/>
      <c r="U212" s="554" t="str">
        <f>IF(R212&lt;&gt;"",VLOOKUP(R212,'DON GIA'!$H$1:$K$103,4,0),"")</f>
        <v/>
      </c>
      <c r="V212" s="554" t="str">
        <f t="shared" si="44"/>
        <v/>
      </c>
      <c r="W212" s="107"/>
      <c r="X212" s="103"/>
      <c r="Y212" s="108"/>
      <c r="Z212" s="109"/>
      <c r="AA212" s="554" t="str">
        <f>IF(W212&lt;&gt;"",VLOOKUP(W212,'DON GIA'!$A$1:$D$346,4,0),"")</f>
        <v/>
      </c>
      <c r="AB212" s="554" t="str">
        <f>IF(W212&lt;&gt;"",IF(ISNUMBER(AA212),Y212*AA212,""),"")</f>
        <v/>
      </c>
      <c r="AC212" s="71"/>
      <c r="AD212" s="71"/>
      <c r="AE212" s="71"/>
      <c r="AF212" s="71"/>
      <c r="AG212" s="71"/>
      <c r="AH212" s="103"/>
      <c r="AI212" s="71"/>
      <c r="AJ212" s="103"/>
      <c r="AK212" s="103"/>
      <c r="AL212" s="554" t="str">
        <f>IF(AI212&lt;&gt;"",VLOOKUP(AI212,'DON GIA'!$M$1:$P$9,4,0),"")</f>
        <v/>
      </c>
      <c r="AM212" s="554" t="str">
        <f t="shared" si="32"/>
        <v/>
      </c>
      <c r="AN212" s="103"/>
      <c r="AO212" s="103"/>
      <c r="AP212" s="553" t="str">
        <f t="shared" si="43"/>
        <v/>
      </c>
      <c r="AQ212" s="107"/>
    </row>
    <row r="213" spans="1:44" outlineLevel="1">
      <c r="A213" s="84" t="s">
        <v>843</v>
      </c>
      <c r="B213" s="576">
        <v>62</v>
      </c>
      <c r="C213" s="552">
        <f>IF(D213&lt;&gt;"",COUNTA($D$8:D213),"")</f>
        <v>18</v>
      </c>
      <c r="D213" s="552">
        <v>410</v>
      </c>
      <c r="E213" s="61" t="s">
        <v>137</v>
      </c>
      <c r="F213" s="162"/>
      <c r="G213" s="162"/>
      <c r="H213" s="162"/>
      <c r="I213" s="162"/>
      <c r="J213" s="162"/>
      <c r="K213" s="162"/>
      <c r="L213" s="129"/>
      <c r="M213" s="178">
        <f>SUBTOTAL(9,M214:M219)</f>
        <v>284.60000000000002</v>
      </c>
      <c r="N213" s="199"/>
      <c r="O213" s="199"/>
      <c r="P213" s="199">
        <f>SUBTOTAL(9,P214:P219)</f>
        <v>445272400</v>
      </c>
      <c r="Q213" s="199">
        <f>SUBTOTAL(9,Q214:Q219)</f>
        <v>0</v>
      </c>
      <c r="R213" s="61"/>
      <c r="S213" s="162"/>
      <c r="T213" s="162">
        <f>SUBTOTAL(9,T214:T219)</f>
        <v>0</v>
      </c>
      <c r="U213" s="553"/>
      <c r="V213" s="553">
        <f>SUBTOTAL(9,V214:V219)</f>
        <v>0</v>
      </c>
      <c r="W213" s="129"/>
      <c r="X213" s="162"/>
      <c r="Y213" s="169">
        <f>SUBTOTAL(9,Y214:Y219)</f>
        <v>0</v>
      </c>
      <c r="Z213" s="170">
        <f>SUBTOTAL(9,Z214:Z219)</f>
        <v>0</v>
      </c>
      <c r="AA213" s="553"/>
      <c r="AB213" s="553">
        <f>SUBTOTAL(9,AB214:AB219)</f>
        <v>0</v>
      </c>
      <c r="AC213" s="71"/>
      <c r="AD213" s="71"/>
      <c r="AE213" s="71"/>
      <c r="AF213" s="71"/>
      <c r="AG213" s="71"/>
      <c r="AH213" s="103"/>
      <c r="AI213" s="71"/>
      <c r="AJ213" s="162"/>
      <c r="AK213" s="162">
        <f>SUBTOTAL(9,AK214:AK219)</f>
        <v>0</v>
      </c>
      <c r="AL213" s="553"/>
      <c r="AM213" s="553">
        <f>SUBTOTAL(9,AM214:AM219)</f>
        <v>0</v>
      </c>
      <c r="AN213" s="162"/>
      <c r="AO213" s="162">
        <f>SUBTOTAL(9,AO214:AO219)</f>
        <v>0</v>
      </c>
      <c r="AP213" s="553">
        <f t="shared" si="43"/>
        <v>445272400</v>
      </c>
      <c r="AQ213" s="111"/>
      <c r="AR213" s="90"/>
    </row>
    <row r="214" spans="1:44" ht="56.25" outlineLevel="2">
      <c r="A214" s="72" t="e">
        <f>IF(D213&lt;&gt;"",$D$8:D213,A212)</f>
        <v>#VALUE!</v>
      </c>
      <c r="C214" s="552" t="str">
        <f>IF(D214&lt;&gt;"",COUNTA($D$8:D214),"")</f>
        <v/>
      </c>
      <c r="D214" s="552"/>
      <c r="E214" s="71" t="s">
        <v>138</v>
      </c>
      <c r="F214" s="103"/>
      <c r="G214" s="103"/>
      <c r="H214" s="103">
        <v>39</v>
      </c>
      <c r="I214" s="103">
        <v>80</v>
      </c>
      <c r="J214" s="103">
        <v>251</v>
      </c>
      <c r="K214" s="103" t="s">
        <v>2002</v>
      </c>
      <c r="L214" s="107" t="s">
        <v>973</v>
      </c>
      <c r="M214" s="126">
        <v>129.5</v>
      </c>
      <c r="N214" s="106">
        <f>IF(L214&lt;&gt;"",VLOOKUP(L214,'DON GIA'!$S$1:$U$19,3,0),"")</f>
        <v>1679000</v>
      </c>
      <c r="O214" s="106">
        <f>IF(L214&lt;&gt;"",VLOOKUP(L214,'DON GIA'!$S$1:$V$19,4,0),"")</f>
        <v>0</v>
      </c>
      <c r="P214" s="106">
        <f t="shared" si="30"/>
        <v>217430500</v>
      </c>
      <c r="Q214" s="106">
        <f t="shared" si="31"/>
        <v>0</v>
      </c>
      <c r="R214" s="71" t="s">
        <v>35</v>
      </c>
      <c r="S214" s="103"/>
      <c r="T214" s="103"/>
      <c r="U214" s="554" t="str">
        <f>IF(R214&lt;&gt;"",VLOOKUP(R214,'DON GIA'!$H$1:$K$103,4,0),"")</f>
        <v/>
      </c>
      <c r="V214" s="554" t="str">
        <f t="shared" ref="V214:V219" si="45">IF(R214&lt;&gt;"",IF(ISNUMBER(U214),T214*U214,""),"")</f>
        <v/>
      </c>
      <c r="W214" s="107"/>
      <c r="X214" s="103"/>
      <c r="Y214" s="108"/>
      <c r="Z214" s="109"/>
      <c r="AA214" s="554" t="str">
        <f>IF(W214&lt;&gt;"",VLOOKUP(W214,'DON GIA'!$A$1:$D$346,4,0),"")</f>
        <v/>
      </c>
      <c r="AB214" s="554" t="str">
        <f t="shared" ref="AB214:AB219" si="46">IF(W214&lt;&gt;"",IF(ISNUMBER(AA214),Y214*AA214,""),"")</f>
        <v/>
      </c>
      <c r="AC214" s="71"/>
      <c r="AD214" s="71"/>
      <c r="AE214" s="71"/>
      <c r="AF214" s="71"/>
      <c r="AG214" s="71"/>
      <c r="AH214" s="103"/>
      <c r="AI214" s="71"/>
      <c r="AJ214" s="103"/>
      <c r="AK214" s="103"/>
      <c r="AL214" s="554" t="str">
        <f>IF(AI214&lt;&gt;"",VLOOKUP(AI214,'DON GIA'!$M$1:$P$9,4,0),"")</f>
        <v/>
      </c>
      <c r="AM214" s="554" t="str">
        <f t="shared" si="32"/>
        <v/>
      </c>
      <c r="AN214" s="103"/>
      <c r="AO214" s="103"/>
      <c r="AP214" s="553" t="str">
        <f t="shared" si="43"/>
        <v/>
      </c>
      <c r="AQ214" s="111" t="s">
        <v>615</v>
      </c>
      <c r="AR214" s="77" t="s">
        <v>1912</v>
      </c>
    </row>
    <row r="215" spans="1:44" ht="93.75" outlineLevel="2">
      <c r="A215" s="72" t="e">
        <f>IF(D214&lt;&gt;"",$D$8:D214,A214)</f>
        <v>#VALUE!</v>
      </c>
      <c r="C215" s="552" t="str">
        <f>IF(D215&lt;&gt;"",COUNTA($D$8:D215),"")</f>
        <v/>
      </c>
      <c r="D215" s="552"/>
      <c r="E215" s="60" t="s">
        <v>139</v>
      </c>
      <c r="F215" s="103"/>
      <c r="G215" s="103"/>
      <c r="H215" s="103">
        <v>39</v>
      </c>
      <c r="I215" s="103">
        <v>80</v>
      </c>
      <c r="J215" s="103">
        <v>251</v>
      </c>
      <c r="K215" s="103" t="s">
        <v>2002</v>
      </c>
      <c r="L215" s="107" t="s">
        <v>967</v>
      </c>
      <c r="M215" s="127">
        <v>155.1</v>
      </c>
      <c r="N215" s="106">
        <f>IF(L215&lt;&gt;"",VLOOKUP(L215,'DON GIA'!$S$1:$U$19,3,0),"")</f>
        <v>1469000</v>
      </c>
      <c r="O215" s="106">
        <f>IF(L215&lt;&gt;"",VLOOKUP(L215,'DON GIA'!$S$1:$V$19,4,0),"")</f>
        <v>0</v>
      </c>
      <c r="P215" s="106">
        <f t="shared" si="30"/>
        <v>227841900</v>
      </c>
      <c r="Q215" s="106">
        <f t="shared" si="31"/>
        <v>0</v>
      </c>
      <c r="R215" s="71" t="s">
        <v>35</v>
      </c>
      <c r="S215" s="103"/>
      <c r="T215" s="103"/>
      <c r="U215" s="554" t="str">
        <f>IF(R215&lt;&gt;"",VLOOKUP(R215,'DON GIA'!$H$1:$K$103,4,0),"")</f>
        <v/>
      </c>
      <c r="V215" s="554" t="str">
        <f t="shared" si="45"/>
        <v/>
      </c>
      <c r="W215" s="107"/>
      <c r="X215" s="103"/>
      <c r="Y215" s="108"/>
      <c r="Z215" s="109"/>
      <c r="AA215" s="554" t="str">
        <f>IF(W215&lt;&gt;"",VLOOKUP(W215,'DON GIA'!$A$1:$D$346,4,0),"")</f>
        <v/>
      </c>
      <c r="AB215" s="554" t="str">
        <f t="shared" si="46"/>
        <v/>
      </c>
      <c r="AC215" s="71"/>
      <c r="AD215" s="71"/>
      <c r="AE215" s="71"/>
      <c r="AF215" s="71"/>
      <c r="AG215" s="71"/>
      <c r="AH215" s="103"/>
      <c r="AI215" s="71"/>
      <c r="AJ215" s="103"/>
      <c r="AK215" s="103"/>
      <c r="AL215" s="554" t="str">
        <f>IF(AI215&lt;&gt;"",VLOOKUP(AI215,'DON GIA'!$M$1:$P$9,4,0),"")</f>
        <v/>
      </c>
      <c r="AM215" s="554" t="str">
        <f t="shared" si="32"/>
        <v/>
      </c>
      <c r="AN215" s="103"/>
      <c r="AO215" s="103"/>
      <c r="AP215" s="553" t="str">
        <f t="shared" si="43"/>
        <v/>
      </c>
      <c r="AQ215" s="59" t="s">
        <v>380</v>
      </c>
      <c r="AR215" s="139" t="s">
        <v>1994</v>
      </c>
    </row>
    <row r="216" spans="1:44" ht="150" outlineLevel="2">
      <c r="A216" s="72" t="e">
        <f>IF(D215&lt;&gt;"",$D$8:D215,A215)</f>
        <v>#VALUE!</v>
      </c>
      <c r="C216" s="552" t="str">
        <f>IF(D216&lt;&gt;"",COUNTA($D$8:D216),"")</f>
        <v/>
      </c>
      <c r="D216" s="552"/>
      <c r="E216" s="71"/>
      <c r="F216" s="103"/>
      <c r="G216" s="103"/>
      <c r="H216" s="103"/>
      <c r="I216" s="103"/>
      <c r="J216" s="103"/>
      <c r="K216" s="103"/>
      <c r="L216" s="107"/>
      <c r="M216" s="105"/>
      <c r="N216" s="106" t="str">
        <f>IF(L216&lt;&gt;"",VLOOKUP(L216,'DON GIA'!$S$1:$U$19,3,0),"")</f>
        <v/>
      </c>
      <c r="O216" s="106" t="str">
        <f>IF(L216&lt;&gt;"",VLOOKUP(L216,'DON GIA'!$S$1:$V$19,4,0),"")</f>
        <v/>
      </c>
      <c r="P216" s="106" t="str">
        <f t="shared" si="30"/>
        <v/>
      </c>
      <c r="Q216" s="106" t="str">
        <f t="shared" si="31"/>
        <v/>
      </c>
      <c r="R216" s="71" t="s">
        <v>35</v>
      </c>
      <c r="S216" s="103"/>
      <c r="T216" s="103"/>
      <c r="U216" s="554" t="str">
        <f>IF(R216&lt;&gt;"",VLOOKUP(R216,'DON GIA'!$H$1:$K$103,4,0),"")</f>
        <v/>
      </c>
      <c r="V216" s="554" t="str">
        <f t="shared" si="45"/>
        <v/>
      </c>
      <c r="W216" s="107"/>
      <c r="X216" s="103"/>
      <c r="Y216" s="108"/>
      <c r="Z216" s="109"/>
      <c r="AA216" s="554" t="str">
        <f>IF(W216&lt;&gt;"",VLOOKUP(W216,'DON GIA'!$A$1:$D$346,4,0),"")</f>
        <v/>
      </c>
      <c r="AB216" s="554" t="str">
        <f t="shared" si="46"/>
        <v/>
      </c>
      <c r="AC216" s="71"/>
      <c r="AD216" s="71"/>
      <c r="AE216" s="71"/>
      <c r="AF216" s="71"/>
      <c r="AG216" s="71"/>
      <c r="AH216" s="103"/>
      <c r="AI216" s="71"/>
      <c r="AJ216" s="103"/>
      <c r="AK216" s="103"/>
      <c r="AL216" s="554" t="str">
        <f>IF(AI216&lt;&gt;"",VLOOKUP(AI216,'DON GIA'!$M$1:$P$9,4,0),"")</f>
        <v/>
      </c>
      <c r="AM216" s="554" t="str">
        <f t="shared" si="32"/>
        <v/>
      </c>
      <c r="AN216" s="103"/>
      <c r="AO216" s="103"/>
      <c r="AP216" s="553" t="str">
        <f t="shared" si="43"/>
        <v/>
      </c>
      <c r="AQ216" s="59" t="s">
        <v>376</v>
      </c>
      <c r="AR216" s="139" t="s">
        <v>1949</v>
      </c>
    </row>
    <row r="217" spans="1:44" ht="56.25" outlineLevel="2">
      <c r="A217" s="72" t="e">
        <f>IF(D216&lt;&gt;"",$D$8:D216,A216)</f>
        <v>#VALUE!</v>
      </c>
      <c r="C217" s="552" t="str">
        <f>IF(D217&lt;&gt;"",COUNTA($D$8:D217),"")</f>
        <v/>
      </c>
      <c r="D217" s="552"/>
      <c r="E217" s="71"/>
      <c r="F217" s="103"/>
      <c r="G217" s="103"/>
      <c r="H217" s="103"/>
      <c r="I217" s="103"/>
      <c r="J217" s="103"/>
      <c r="K217" s="103"/>
      <c r="L217" s="107"/>
      <c r="M217" s="105"/>
      <c r="N217" s="106" t="str">
        <f>IF(L217&lt;&gt;"",VLOOKUP(L217,'DON GIA'!$S$1:$U$19,3,0),"")</f>
        <v/>
      </c>
      <c r="O217" s="106" t="str">
        <f>IF(L217&lt;&gt;"",VLOOKUP(L217,'DON GIA'!$S$1:$V$19,4,0),"")</f>
        <v/>
      </c>
      <c r="P217" s="106" t="str">
        <f t="shared" si="30"/>
        <v/>
      </c>
      <c r="Q217" s="106" t="str">
        <f t="shared" si="31"/>
        <v/>
      </c>
      <c r="R217" s="71" t="s">
        <v>35</v>
      </c>
      <c r="S217" s="103"/>
      <c r="T217" s="103"/>
      <c r="U217" s="554" t="str">
        <f>IF(R217&lt;&gt;"",VLOOKUP(R217,'DON GIA'!$H$1:$K$103,4,0),"")</f>
        <v/>
      </c>
      <c r="V217" s="554" t="str">
        <f t="shared" si="45"/>
        <v/>
      </c>
      <c r="W217" s="107"/>
      <c r="X217" s="103"/>
      <c r="Y217" s="108"/>
      <c r="Z217" s="109"/>
      <c r="AA217" s="554" t="str">
        <f>IF(W217&lt;&gt;"",VLOOKUP(W217,'DON GIA'!$A$1:$D$346,4,0),"")</f>
        <v/>
      </c>
      <c r="AB217" s="554" t="str">
        <f t="shared" si="46"/>
        <v/>
      </c>
      <c r="AC217" s="71"/>
      <c r="AD217" s="71"/>
      <c r="AE217" s="71"/>
      <c r="AF217" s="71"/>
      <c r="AG217" s="71"/>
      <c r="AH217" s="103"/>
      <c r="AI217" s="71"/>
      <c r="AJ217" s="103"/>
      <c r="AK217" s="103"/>
      <c r="AL217" s="554" t="str">
        <f>IF(AI217&lt;&gt;"",VLOOKUP(AI217,'DON GIA'!$M$1:$P$9,4,0),"")</f>
        <v/>
      </c>
      <c r="AM217" s="554" t="str">
        <f t="shared" si="32"/>
        <v/>
      </c>
      <c r="AN217" s="103"/>
      <c r="AO217" s="103"/>
      <c r="AP217" s="553" t="str">
        <f t="shared" si="43"/>
        <v/>
      </c>
      <c r="AQ217" s="107"/>
      <c r="AR217" s="139" t="s">
        <v>1996</v>
      </c>
    </row>
    <row r="218" spans="1:44" outlineLevel="2">
      <c r="A218" s="72" t="e">
        <f>IF(D217&lt;&gt;"",$D$8:D217,A217)</f>
        <v>#VALUE!</v>
      </c>
      <c r="C218" s="552" t="str">
        <f>IF(D218&lt;&gt;"",COUNTA($D$8:D218),"")</f>
        <v/>
      </c>
      <c r="D218" s="552"/>
      <c r="E218" s="71"/>
      <c r="F218" s="103"/>
      <c r="G218" s="103"/>
      <c r="H218" s="103"/>
      <c r="I218" s="103"/>
      <c r="J218" s="103"/>
      <c r="K218" s="103"/>
      <c r="L218" s="107"/>
      <c r="M218" s="105"/>
      <c r="N218" s="106" t="str">
        <f>IF(L218&lt;&gt;"",VLOOKUP(L218,'DON GIA'!$S$1:$U$19,3,0),"")</f>
        <v/>
      </c>
      <c r="O218" s="106" t="str">
        <f>IF(L218&lt;&gt;"",VLOOKUP(L218,'DON GIA'!$S$1:$V$19,4,0),"")</f>
        <v/>
      </c>
      <c r="P218" s="106" t="str">
        <f t="shared" si="30"/>
        <v/>
      </c>
      <c r="Q218" s="106" t="str">
        <f t="shared" si="31"/>
        <v/>
      </c>
      <c r="R218" s="71" t="s">
        <v>35</v>
      </c>
      <c r="S218" s="103"/>
      <c r="T218" s="103"/>
      <c r="U218" s="554" t="str">
        <f>IF(R218&lt;&gt;"",VLOOKUP(R218,'DON GIA'!$H$1:$K$103,4,0),"")</f>
        <v/>
      </c>
      <c r="V218" s="554" t="str">
        <f t="shared" si="45"/>
        <v/>
      </c>
      <c r="W218" s="107"/>
      <c r="X218" s="103"/>
      <c r="Y218" s="108"/>
      <c r="Z218" s="109"/>
      <c r="AA218" s="554" t="str">
        <f>IF(W218&lt;&gt;"",VLOOKUP(W218,'DON GIA'!$A$1:$D$346,4,0),"")</f>
        <v/>
      </c>
      <c r="AB218" s="554" t="str">
        <f t="shared" si="46"/>
        <v/>
      </c>
      <c r="AC218" s="71"/>
      <c r="AD218" s="71"/>
      <c r="AE218" s="71"/>
      <c r="AF218" s="71"/>
      <c r="AG218" s="71"/>
      <c r="AH218" s="103"/>
      <c r="AI218" s="71"/>
      <c r="AJ218" s="103"/>
      <c r="AK218" s="103"/>
      <c r="AL218" s="554" t="str">
        <f>IF(AI218&lt;&gt;"",VLOOKUP(AI218,'DON GIA'!$M$1:$P$9,4,0),"")</f>
        <v/>
      </c>
      <c r="AM218" s="554" t="str">
        <f t="shared" si="32"/>
        <v/>
      </c>
      <c r="AN218" s="103"/>
      <c r="AO218" s="103"/>
      <c r="AP218" s="553" t="str">
        <f t="shared" si="43"/>
        <v/>
      </c>
      <c r="AQ218" s="107"/>
      <c r="AR218" s="139" t="s">
        <v>1997</v>
      </c>
    </row>
    <row r="219" spans="1:44" outlineLevel="2">
      <c r="A219" s="72" t="e">
        <f>IF(D218&lt;&gt;"",$D$8:D218,A218)</f>
        <v>#VALUE!</v>
      </c>
      <c r="C219" s="552" t="str">
        <f>IF(D219&lt;&gt;"",COUNTA($D$8:D219),"")</f>
        <v/>
      </c>
      <c r="D219" s="552"/>
      <c r="E219" s="61"/>
      <c r="F219" s="103"/>
      <c r="G219" s="103"/>
      <c r="H219" s="103"/>
      <c r="I219" s="103"/>
      <c r="J219" s="103"/>
      <c r="K219" s="103"/>
      <c r="L219" s="107"/>
      <c r="M219" s="105"/>
      <c r="N219" s="106" t="str">
        <f>IF(L219&lt;&gt;"",VLOOKUP(L219,'DON GIA'!$S$1:$U$19,3,0),"")</f>
        <v/>
      </c>
      <c r="O219" s="106" t="str">
        <f>IF(L219&lt;&gt;"",VLOOKUP(L219,'DON GIA'!$S$1:$V$19,4,0),"")</f>
        <v/>
      </c>
      <c r="P219" s="106" t="str">
        <f t="shared" si="30"/>
        <v/>
      </c>
      <c r="Q219" s="106" t="str">
        <f t="shared" si="31"/>
        <v/>
      </c>
      <c r="R219" s="71" t="s">
        <v>35</v>
      </c>
      <c r="S219" s="103"/>
      <c r="T219" s="103"/>
      <c r="U219" s="554" t="str">
        <f>IF(R219&lt;&gt;"",VLOOKUP(R219,'DON GIA'!$H$1:$K$103,4,0),"")</f>
        <v/>
      </c>
      <c r="V219" s="554" t="str">
        <f t="shared" si="45"/>
        <v/>
      </c>
      <c r="W219" s="107"/>
      <c r="X219" s="103"/>
      <c r="Y219" s="108"/>
      <c r="Z219" s="109"/>
      <c r="AA219" s="554" t="str">
        <f>IF(W219&lt;&gt;"",VLOOKUP(W219,'DON GIA'!$A$1:$D$346,4,0),"")</f>
        <v/>
      </c>
      <c r="AB219" s="554" t="str">
        <f t="shared" si="46"/>
        <v/>
      </c>
      <c r="AC219" s="71"/>
      <c r="AD219" s="71"/>
      <c r="AE219" s="71"/>
      <c r="AF219" s="71"/>
      <c r="AG219" s="71"/>
      <c r="AH219" s="103"/>
      <c r="AI219" s="71"/>
      <c r="AJ219" s="103"/>
      <c r="AK219" s="103"/>
      <c r="AL219" s="554" t="str">
        <f>IF(AI219&lt;&gt;"",VLOOKUP(AI219,'DON GIA'!$M$1:$P$9,4,0),"")</f>
        <v/>
      </c>
      <c r="AM219" s="554" t="str">
        <f t="shared" si="32"/>
        <v/>
      </c>
      <c r="AN219" s="103"/>
      <c r="AO219" s="103"/>
      <c r="AP219" s="553" t="str">
        <f t="shared" si="43"/>
        <v/>
      </c>
      <c r="AQ219" s="107"/>
    </row>
    <row r="220" spans="1:44" outlineLevel="1">
      <c r="A220" s="84" t="s">
        <v>842</v>
      </c>
      <c r="B220" s="576">
        <v>63</v>
      </c>
      <c r="C220" s="552">
        <f>IF(D220&lt;&gt;"",COUNTA($D$8:D220),"")</f>
        <v>19</v>
      </c>
      <c r="D220" s="552">
        <v>411</v>
      </c>
      <c r="E220" s="61" t="s">
        <v>148</v>
      </c>
      <c r="F220" s="162"/>
      <c r="G220" s="162"/>
      <c r="H220" s="162"/>
      <c r="I220" s="162"/>
      <c r="J220" s="162"/>
      <c r="K220" s="162"/>
      <c r="L220" s="129"/>
      <c r="M220" s="167">
        <f>SUBTOTAL(9,M221:M226)</f>
        <v>0</v>
      </c>
      <c r="N220" s="199"/>
      <c r="O220" s="199"/>
      <c r="P220" s="199">
        <f>SUBTOTAL(9,P221:P226)</f>
        <v>0</v>
      </c>
      <c r="Q220" s="199">
        <f>SUBTOTAL(9,Q221:Q226)</f>
        <v>0</v>
      </c>
      <c r="R220" s="61"/>
      <c r="S220" s="162"/>
      <c r="T220" s="162">
        <f>SUBTOTAL(9,T221:T226)</f>
        <v>0</v>
      </c>
      <c r="U220" s="553"/>
      <c r="V220" s="553">
        <f>SUBTOTAL(9,V221:V226)</f>
        <v>0</v>
      </c>
      <c r="W220" s="129"/>
      <c r="X220" s="162"/>
      <c r="Y220" s="169">
        <f>SUBTOTAL(9,Y221:Y226)</f>
        <v>80.039999999999992</v>
      </c>
      <c r="Z220" s="170">
        <f>SUBTOTAL(9,Z221:Z226)</f>
        <v>0</v>
      </c>
      <c r="AA220" s="553"/>
      <c r="AB220" s="553">
        <f>SUBTOTAL(9,AB221:AB226)</f>
        <v>96279071.879999995</v>
      </c>
      <c r="AC220" s="71"/>
      <c r="AD220" s="71"/>
      <c r="AE220" s="71"/>
      <c r="AF220" s="71"/>
      <c r="AG220" s="71"/>
      <c r="AH220" s="103"/>
      <c r="AI220" s="71"/>
      <c r="AJ220" s="162"/>
      <c r="AK220" s="162">
        <f>SUBTOTAL(9,AK221:AK226)</f>
        <v>0</v>
      </c>
      <c r="AL220" s="553"/>
      <c r="AM220" s="553">
        <f>SUBTOTAL(9,AM221:AM226)</f>
        <v>0</v>
      </c>
      <c r="AN220" s="162"/>
      <c r="AO220" s="162">
        <f>SUBTOTAL(9,AO221:AO226)</f>
        <v>0</v>
      </c>
      <c r="AP220" s="553">
        <f t="shared" si="43"/>
        <v>96279071.879999995</v>
      </c>
      <c r="AQ220" s="111"/>
      <c r="AR220" s="90"/>
    </row>
    <row r="221" spans="1:44" ht="63.75" outlineLevel="2">
      <c r="A221" s="72" t="e">
        <f>IF(D220&lt;&gt;"",$D$8:D220,A219)</f>
        <v>#VALUE!</v>
      </c>
      <c r="C221" s="552" t="str">
        <f>IF(D221&lt;&gt;"",COUNTA($D$8:D221),"")</f>
        <v/>
      </c>
      <c r="D221" s="552"/>
      <c r="E221" s="71" t="s">
        <v>154</v>
      </c>
      <c r="F221" s="103">
        <v>1</v>
      </c>
      <c r="G221" s="103"/>
      <c r="H221" s="103"/>
      <c r="I221" s="103"/>
      <c r="J221" s="103"/>
      <c r="K221" s="103"/>
      <c r="L221" s="107"/>
      <c r="M221" s="105"/>
      <c r="N221" s="106" t="str">
        <f>IF(L221&lt;&gt;"",VLOOKUP(L221,'DON GIA'!$S$1:$U$19,3,0),"")</f>
        <v/>
      </c>
      <c r="O221" s="106" t="str">
        <f>IF(L221&lt;&gt;"",VLOOKUP(L221,'DON GIA'!$S$1:$V$19,4,0),"")</f>
        <v/>
      </c>
      <c r="P221" s="106" t="str">
        <f t="shared" ref="P221:P291" si="47">IF(L221&lt;&gt;"",M221*N221,"")</f>
        <v/>
      </c>
      <c r="Q221" s="106" t="str">
        <f t="shared" ref="Q221:Q291" si="48">IF(L221&lt;&gt;"",M221*O221,"")</f>
        <v/>
      </c>
      <c r="R221" s="71" t="s">
        <v>35</v>
      </c>
      <c r="S221" s="103"/>
      <c r="T221" s="103"/>
      <c r="U221" s="554" t="str">
        <f>IF(R221&lt;&gt;"",VLOOKUP(R221,'DON GIA'!$H$1:$K$103,4,0),"")</f>
        <v/>
      </c>
      <c r="V221" s="554" t="str">
        <f t="shared" ref="V221:V226" si="49">IF(R221&lt;&gt;"",IF(ISNUMBER(U221),T221*U221,""),"")</f>
        <v/>
      </c>
      <c r="W221" s="107" t="s">
        <v>1074</v>
      </c>
      <c r="X221" s="103" t="s">
        <v>27</v>
      </c>
      <c r="Y221" s="108">
        <v>35.159999999999997</v>
      </c>
      <c r="Z221" s="109"/>
      <c r="AA221" s="554">
        <f>IF(W221&lt;&gt;"",VLOOKUP(W221,'DON GIA'!$A$1:$D$346,4,0),"")</f>
        <v>1821746</v>
      </c>
      <c r="AB221" s="554">
        <f t="shared" ref="AB221:AB226" si="50">IF(W221&lt;&gt;"",IF(ISNUMBER(AA221),Y221*AA221,""),"")</f>
        <v>64052589.359999992</v>
      </c>
      <c r="AC221" s="71"/>
      <c r="AD221" s="71"/>
      <c r="AE221" s="71"/>
      <c r="AF221" s="71"/>
      <c r="AG221" s="71" t="s">
        <v>153</v>
      </c>
      <c r="AH221" s="103"/>
      <c r="AI221" s="71"/>
      <c r="AJ221" s="103"/>
      <c r="AK221" s="103"/>
      <c r="AL221" s="554" t="str">
        <f>IF(AI221&lt;&gt;"",VLOOKUP(AI221,'DON GIA'!$M$1:$P$9,4,0),"")</f>
        <v/>
      </c>
      <c r="AM221" s="554" t="str">
        <f t="shared" ref="AM221:AM291" si="51">IF(AI221&lt;&gt;"",AK221*AL221,"")</f>
        <v/>
      </c>
      <c r="AN221" s="103"/>
      <c r="AO221" s="103"/>
      <c r="AP221" s="553" t="str">
        <f t="shared" si="43"/>
        <v/>
      </c>
      <c r="AQ221" s="59" t="s">
        <v>616</v>
      </c>
      <c r="AR221" s="77" t="s">
        <v>1912</v>
      </c>
    </row>
    <row r="222" spans="1:44" ht="93.75" outlineLevel="2">
      <c r="A222" s="72" t="e">
        <f>IF(D221&lt;&gt;"",$D$8:D221,A221)</f>
        <v>#VALUE!</v>
      </c>
      <c r="C222" s="552" t="str">
        <f>IF(D222&lt;&gt;"",COUNTA($D$8:D222),"")</f>
        <v/>
      </c>
      <c r="D222" s="552"/>
      <c r="E222" s="71" t="s">
        <v>39</v>
      </c>
      <c r="F222" s="103"/>
      <c r="G222" s="103"/>
      <c r="H222" s="103"/>
      <c r="I222" s="103"/>
      <c r="J222" s="103"/>
      <c r="K222" s="103"/>
      <c r="L222" s="107"/>
      <c r="M222" s="105"/>
      <c r="N222" s="106" t="str">
        <f>IF(L222&lt;&gt;"",VLOOKUP(L222,'DON GIA'!$S$1:$U$19,3,0),"")</f>
        <v/>
      </c>
      <c r="O222" s="106" t="str">
        <f>IF(L222&lt;&gt;"",VLOOKUP(L222,'DON GIA'!$S$1:$V$19,4,0),"")</f>
        <v/>
      </c>
      <c r="P222" s="106" t="str">
        <f t="shared" si="47"/>
        <v/>
      </c>
      <c r="Q222" s="106" t="str">
        <f t="shared" si="48"/>
        <v/>
      </c>
      <c r="R222" s="71" t="s">
        <v>35</v>
      </c>
      <c r="S222" s="103"/>
      <c r="T222" s="103"/>
      <c r="U222" s="554" t="str">
        <f>IF(R222&lt;&gt;"",VLOOKUP(R222,'DON GIA'!$H$1:$K$103,4,0),"")</f>
        <v/>
      </c>
      <c r="V222" s="554" t="str">
        <f t="shared" si="49"/>
        <v/>
      </c>
      <c r="W222" s="107" t="s">
        <v>1003</v>
      </c>
      <c r="X222" s="103" t="s">
        <v>27</v>
      </c>
      <c r="Y222" s="108">
        <v>3.9</v>
      </c>
      <c r="Z222" s="109"/>
      <c r="AA222" s="554">
        <f>IF(W222&lt;&gt;"",VLOOKUP(W222,'DON GIA'!$A$1:$D$346,4,0),"")</f>
        <v>854777</v>
      </c>
      <c r="AB222" s="554">
        <f t="shared" si="50"/>
        <v>3333630.3</v>
      </c>
      <c r="AC222" s="71"/>
      <c r="AD222" s="71"/>
      <c r="AE222" s="71"/>
      <c r="AF222" s="71"/>
      <c r="AG222" s="71"/>
      <c r="AH222" s="103"/>
      <c r="AI222" s="71"/>
      <c r="AJ222" s="103"/>
      <c r="AK222" s="103"/>
      <c r="AL222" s="554" t="str">
        <f>IF(AI222&lt;&gt;"",VLOOKUP(AI222,'DON GIA'!$M$1:$P$9,4,0),"")</f>
        <v/>
      </c>
      <c r="AM222" s="554" t="str">
        <f t="shared" si="51"/>
        <v/>
      </c>
      <c r="AN222" s="103"/>
      <c r="AO222" s="103"/>
      <c r="AP222" s="553" t="str">
        <f t="shared" si="43"/>
        <v/>
      </c>
      <c r="AQ222" s="107" t="s">
        <v>2003</v>
      </c>
      <c r="AR222" s="577" t="s">
        <v>1958</v>
      </c>
    </row>
    <row r="223" spans="1:44" ht="112.5" outlineLevel="2">
      <c r="A223" s="72" t="e">
        <f>IF(D222&lt;&gt;"",$D$8:D222,A222)</f>
        <v>#VALUE!</v>
      </c>
      <c r="C223" s="552" t="str">
        <f>IF(D223&lt;&gt;"",COUNTA($D$8:D223),"")</f>
        <v/>
      </c>
      <c r="D223" s="552"/>
      <c r="E223" s="71"/>
      <c r="F223" s="103"/>
      <c r="G223" s="103"/>
      <c r="H223" s="103"/>
      <c r="I223" s="103"/>
      <c r="J223" s="103"/>
      <c r="K223" s="103"/>
      <c r="L223" s="107"/>
      <c r="M223" s="105"/>
      <c r="N223" s="106" t="str">
        <f>IF(L223&lt;&gt;"",VLOOKUP(L223,'DON GIA'!$S$1:$U$19,3,0),"")</f>
        <v/>
      </c>
      <c r="O223" s="106" t="str">
        <f>IF(L223&lt;&gt;"",VLOOKUP(L223,'DON GIA'!$S$1:$V$19,4,0),"")</f>
        <v/>
      </c>
      <c r="P223" s="106" t="str">
        <f t="shared" si="47"/>
        <v/>
      </c>
      <c r="Q223" s="106" t="str">
        <f t="shared" si="48"/>
        <v/>
      </c>
      <c r="R223" s="71" t="s">
        <v>35</v>
      </c>
      <c r="S223" s="103"/>
      <c r="T223" s="103"/>
      <c r="U223" s="554" t="str">
        <f>IF(R223&lt;&gt;"",VLOOKUP(R223,'DON GIA'!$H$1:$K$103,4,0),"")</f>
        <v/>
      </c>
      <c r="V223" s="554" t="str">
        <f t="shared" si="49"/>
        <v/>
      </c>
      <c r="W223" s="107" t="s">
        <v>1075</v>
      </c>
      <c r="X223" s="103" t="s">
        <v>27</v>
      </c>
      <c r="Y223" s="108">
        <v>3.9</v>
      </c>
      <c r="Z223" s="109"/>
      <c r="AA223" s="554">
        <f>IF(W223&lt;&gt;"",VLOOKUP(W223,'DON GIA'!$A$1:$D$346,4,0),"")</f>
        <v>264499</v>
      </c>
      <c r="AB223" s="554">
        <f t="shared" si="50"/>
        <v>1031546.1</v>
      </c>
      <c r="AC223" s="71"/>
      <c r="AD223" s="71"/>
      <c r="AE223" s="71"/>
      <c r="AF223" s="71"/>
      <c r="AG223" s="71"/>
      <c r="AH223" s="103"/>
      <c r="AI223" s="71"/>
      <c r="AJ223" s="103"/>
      <c r="AK223" s="103"/>
      <c r="AL223" s="554" t="str">
        <f>IF(AI223&lt;&gt;"",VLOOKUP(AI223,'DON GIA'!$M$1:$P$9,4,0),"")</f>
        <v/>
      </c>
      <c r="AM223" s="554" t="str">
        <f t="shared" si="51"/>
        <v/>
      </c>
      <c r="AN223" s="103"/>
      <c r="AO223" s="103"/>
      <c r="AP223" s="553" t="str">
        <f t="shared" si="43"/>
        <v/>
      </c>
      <c r="AQ223" s="107"/>
      <c r="AR223" s="577" t="s">
        <v>1959</v>
      </c>
    </row>
    <row r="224" spans="1:44" ht="93.75" outlineLevel="2">
      <c r="A224" s="72" t="e">
        <f>IF(D223&lt;&gt;"",$D$8:D223,A223)</f>
        <v>#VALUE!</v>
      </c>
      <c r="C224" s="552" t="str">
        <f>IF(D224&lt;&gt;"",COUNTA($D$8:D224),"")</f>
        <v/>
      </c>
      <c r="D224" s="552"/>
      <c r="E224" s="71"/>
      <c r="F224" s="103"/>
      <c r="G224" s="103"/>
      <c r="H224" s="103"/>
      <c r="I224" s="103"/>
      <c r="J224" s="103"/>
      <c r="K224" s="103"/>
      <c r="L224" s="107"/>
      <c r="M224" s="105"/>
      <c r="N224" s="106" t="str">
        <f>IF(L224&lt;&gt;"",VLOOKUP(L224,'DON GIA'!$S$1:$U$19,3,0),"")</f>
        <v/>
      </c>
      <c r="O224" s="106" t="str">
        <f>IF(L224&lt;&gt;"",VLOOKUP(L224,'DON GIA'!$S$1:$V$19,4,0),"")</f>
        <v/>
      </c>
      <c r="P224" s="106" t="str">
        <f t="shared" si="47"/>
        <v/>
      </c>
      <c r="Q224" s="106" t="str">
        <f t="shared" si="48"/>
        <v/>
      </c>
      <c r="R224" s="71" t="s">
        <v>35</v>
      </c>
      <c r="S224" s="103"/>
      <c r="T224" s="103"/>
      <c r="U224" s="554" t="str">
        <f>IF(R224&lt;&gt;"",VLOOKUP(R224,'DON GIA'!$H$1:$K$103,4,0),"")</f>
        <v/>
      </c>
      <c r="V224" s="554" t="str">
        <f t="shared" si="49"/>
        <v/>
      </c>
      <c r="W224" s="107" t="s">
        <v>1076</v>
      </c>
      <c r="X224" s="103" t="s">
        <v>27</v>
      </c>
      <c r="Y224" s="108">
        <v>1.92</v>
      </c>
      <c r="Z224" s="109"/>
      <c r="AA224" s="554">
        <f>IF(W224&lt;&gt;"",VLOOKUP(W224,'DON GIA'!$A$1:$D$346,4,0),"")</f>
        <v>9667459</v>
      </c>
      <c r="AB224" s="554">
        <f t="shared" si="50"/>
        <v>18561521.279999997</v>
      </c>
      <c r="AC224" s="71"/>
      <c r="AD224" s="71"/>
      <c r="AE224" s="71"/>
      <c r="AF224" s="71"/>
      <c r="AG224" s="71"/>
      <c r="AH224" s="103"/>
      <c r="AI224" s="71"/>
      <c r="AJ224" s="103"/>
      <c r="AK224" s="103"/>
      <c r="AL224" s="554" t="str">
        <f>IF(AI224&lt;&gt;"",VLOOKUP(AI224,'DON GIA'!$M$1:$P$9,4,0),"")</f>
        <v/>
      </c>
      <c r="AM224" s="554" t="str">
        <f t="shared" si="51"/>
        <v/>
      </c>
      <c r="AN224" s="103"/>
      <c r="AO224" s="103"/>
      <c r="AP224" s="553" t="str">
        <f t="shared" si="43"/>
        <v/>
      </c>
      <c r="AQ224" s="107"/>
      <c r="AR224" s="577" t="s">
        <v>1960</v>
      </c>
    </row>
    <row r="225" spans="1:44" outlineLevel="2">
      <c r="A225" s="72" t="e">
        <f>IF(D224&lt;&gt;"",$D$8:D224,A224)</f>
        <v>#VALUE!</v>
      </c>
      <c r="C225" s="552" t="str">
        <f>IF(D225&lt;&gt;"",COUNTA($D$8:D225),"")</f>
        <v/>
      </c>
      <c r="D225" s="552"/>
      <c r="E225" s="71"/>
      <c r="F225" s="103"/>
      <c r="G225" s="103"/>
      <c r="H225" s="103"/>
      <c r="I225" s="103"/>
      <c r="J225" s="103"/>
      <c r="K225" s="103"/>
      <c r="L225" s="107"/>
      <c r="M225" s="105"/>
      <c r="N225" s="106" t="str">
        <f>IF(L225&lt;&gt;"",VLOOKUP(L225,'DON GIA'!$S$1:$U$19,3,0),"")</f>
        <v/>
      </c>
      <c r="O225" s="106" t="str">
        <f>IF(L225&lt;&gt;"",VLOOKUP(L225,'DON GIA'!$S$1:$V$19,4,0),"")</f>
        <v/>
      </c>
      <c r="P225" s="106" t="str">
        <f t="shared" si="47"/>
        <v/>
      </c>
      <c r="Q225" s="106" t="str">
        <f t="shared" si="48"/>
        <v/>
      </c>
      <c r="R225" s="71" t="s">
        <v>35</v>
      </c>
      <c r="S225" s="103"/>
      <c r="T225" s="103"/>
      <c r="U225" s="554" t="str">
        <f>IF(R225&lt;&gt;"",VLOOKUP(R225,'DON GIA'!$H$1:$K$103,4,0),"")</f>
        <v/>
      </c>
      <c r="V225" s="554" t="str">
        <f t="shared" si="49"/>
        <v/>
      </c>
      <c r="W225" s="107" t="s">
        <v>1075</v>
      </c>
      <c r="X225" s="103" t="s">
        <v>27</v>
      </c>
      <c r="Y225" s="108">
        <v>35.159999999999997</v>
      </c>
      <c r="Z225" s="109"/>
      <c r="AA225" s="554">
        <f>IF(W225&lt;&gt;"",VLOOKUP(W225,'DON GIA'!$A$1:$D$346,4,0),"")</f>
        <v>264499</v>
      </c>
      <c r="AB225" s="554">
        <f t="shared" si="50"/>
        <v>9299784.8399999999</v>
      </c>
      <c r="AC225" s="71"/>
      <c r="AD225" s="71"/>
      <c r="AE225" s="71"/>
      <c r="AF225" s="71"/>
      <c r="AG225" s="71"/>
      <c r="AH225" s="103"/>
      <c r="AI225" s="71"/>
      <c r="AJ225" s="103"/>
      <c r="AK225" s="103"/>
      <c r="AL225" s="554" t="str">
        <f>IF(AI225&lt;&gt;"",VLOOKUP(AI225,'DON GIA'!$M$1:$P$9,4,0),"")</f>
        <v/>
      </c>
      <c r="AM225" s="554" t="str">
        <f t="shared" si="51"/>
        <v/>
      </c>
      <c r="AN225" s="103"/>
      <c r="AO225" s="103"/>
      <c r="AP225" s="553" t="str">
        <f t="shared" si="43"/>
        <v/>
      </c>
      <c r="AQ225" s="107"/>
    </row>
    <row r="226" spans="1:44" outlineLevel="2">
      <c r="A226" s="72" t="e">
        <f>IF(D225&lt;&gt;"",$D$8:D225,A225)</f>
        <v>#VALUE!</v>
      </c>
      <c r="C226" s="552" t="str">
        <f>IF(D226&lt;&gt;"",COUNTA($D$8:D226),"")</f>
        <v/>
      </c>
      <c r="D226" s="552"/>
      <c r="E226" s="61"/>
      <c r="F226" s="103"/>
      <c r="G226" s="103"/>
      <c r="H226" s="103"/>
      <c r="I226" s="103"/>
      <c r="J226" s="103"/>
      <c r="K226" s="103"/>
      <c r="L226" s="107"/>
      <c r="M226" s="105"/>
      <c r="N226" s="106" t="str">
        <f>IF(L226&lt;&gt;"",VLOOKUP(L226,'DON GIA'!$S$1:$U$19,3,0),"")</f>
        <v/>
      </c>
      <c r="O226" s="106" t="str">
        <f>IF(L226&lt;&gt;"",VLOOKUP(L226,'DON GIA'!$S$1:$V$19,4,0),"")</f>
        <v/>
      </c>
      <c r="P226" s="106" t="str">
        <f t="shared" si="47"/>
        <v/>
      </c>
      <c r="Q226" s="106" t="str">
        <f t="shared" si="48"/>
        <v/>
      </c>
      <c r="R226" s="71" t="s">
        <v>35</v>
      </c>
      <c r="S226" s="103"/>
      <c r="T226" s="103"/>
      <c r="U226" s="554" t="str">
        <f>IF(R226&lt;&gt;"",VLOOKUP(R226,'DON GIA'!$H$1:$K$103,4,0),"")</f>
        <v/>
      </c>
      <c r="V226" s="554" t="str">
        <f t="shared" si="49"/>
        <v/>
      </c>
      <c r="W226" s="107"/>
      <c r="X226" s="103"/>
      <c r="Y226" s="108"/>
      <c r="Z226" s="109"/>
      <c r="AA226" s="554" t="str">
        <f>IF(W226&lt;&gt;"",VLOOKUP(W226,'DON GIA'!$A$1:$D$346,4,0),"")</f>
        <v/>
      </c>
      <c r="AB226" s="554" t="str">
        <f t="shared" si="50"/>
        <v/>
      </c>
      <c r="AC226" s="71"/>
      <c r="AD226" s="71"/>
      <c r="AE226" s="71"/>
      <c r="AF226" s="71"/>
      <c r="AG226" s="71"/>
      <c r="AH226" s="103"/>
      <c r="AI226" s="71"/>
      <c r="AJ226" s="103"/>
      <c r="AK226" s="103"/>
      <c r="AL226" s="554" t="str">
        <f>IF(AI226&lt;&gt;"",VLOOKUP(AI226,'DON GIA'!$M$1:$P$9,4,0),"")</f>
        <v/>
      </c>
      <c r="AM226" s="554" t="str">
        <f t="shared" si="51"/>
        <v/>
      </c>
      <c r="AN226" s="103"/>
      <c r="AO226" s="103"/>
      <c r="AP226" s="553" t="str">
        <f t="shared" si="43"/>
        <v/>
      </c>
      <c r="AQ226" s="107"/>
    </row>
    <row r="227" spans="1:44" outlineLevel="1">
      <c r="A227" s="84" t="s">
        <v>841</v>
      </c>
      <c r="B227" s="576">
        <v>64</v>
      </c>
      <c r="C227" s="552">
        <f>IF(D227&lt;&gt;"",COUNTA($D$8:D227),"")</f>
        <v>20</v>
      </c>
      <c r="D227" s="552">
        <v>412</v>
      </c>
      <c r="E227" s="61" t="s">
        <v>155</v>
      </c>
      <c r="F227" s="162"/>
      <c r="G227" s="162"/>
      <c r="H227" s="162"/>
      <c r="I227" s="162"/>
      <c r="J227" s="162"/>
      <c r="K227" s="162"/>
      <c r="L227" s="129"/>
      <c r="M227" s="167">
        <f>SUBTOTAL(9,M228:M232)</f>
        <v>0</v>
      </c>
      <c r="N227" s="199"/>
      <c r="O227" s="199"/>
      <c r="P227" s="199">
        <f>SUBTOTAL(9,P228:P232)</f>
        <v>0</v>
      </c>
      <c r="Q227" s="199">
        <f>SUBTOTAL(9,Q228:Q232)</f>
        <v>0</v>
      </c>
      <c r="R227" s="61"/>
      <c r="S227" s="162"/>
      <c r="T227" s="162">
        <f>SUBTOTAL(9,T228:T232)</f>
        <v>0</v>
      </c>
      <c r="U227" s="553"/>
      <c r="V227" s="553">
        <f>SUBTOTAL(9,V228:V232)</f>
        <v>0</v>
      </c>
      <c r="W227" s="129"/>
      <c r="X227" s="162"/>
      <c r="Y227" s="169">
        <f>SUBTOTAL(9,Y228:Y232)</f>
        <v>63.539999999999992</v>
      </c>
      <c r="Z227" s="170">
        <f>SUBTOTAL(9,Z228:Z232)</f>
        <v>0</v>
      </c>
      <c r="AA227" s="553"/>
      <c r="AB227" s="553">
        <f>SUBTOTAL(9,AB228:AB232)</f>
        <v>79067550.629999995</v>
      </c>
      <c r="AC227" s="71"/>
      <c r="AD227" s="71"/>
      <c r="AE227" s="71"/>
      <c r="AF227" s="71"/>
      <c r="AG227" s="71"/>
      <c r="AH227" s="103"/>
      <c r="AI227" s="71"/>
      <c r="AJ227" s="162"/>
      <c r="AK227" s="162">
        <f>SUBTOTAL(9,AK228:AK232)</f>
        <v>0</v>
      </c>
      <c r="AL227" s="553"/>
      <c r="AM227" s="553">
        <f>SUBTOTAL(9,AM228:AM232)</f>
        <v>0</v>
      </c>
      <c r="AN227" s="162"/>
      <c r="AO227" s="162">
        <f>SUBTOTAL(9,AO228:AO232)</f>
        <v>0</v>
      </c>
      <c r="AP227" s="553">
        <f t="shared" si="43"/>
        <v>79067550.629999995</v>
      </c>
      <c r="AQ227" s="111"/>
      <c r="AR227" s="90"/>
    </row>
    <row r="228" spans="1:44" ht="78.75" outlineLevel="2">
      <c r="A228" s="72" t="e">
        <f>IF(D227&lt;&gt;"",$D$8:D227,A226)</f>
        <v>#VALUE!</v>
      </c>
      <c r="C228" s="552" t="str">
        <f>IF(D228&lt;&gt;"",COUNTA($D$8:D228),"")</f>
        <v/>
      </c>
      <c r="D228" s="552"/>
      <c r="E228" s="71" t="s">
        <v>156</v>
      </c>
      <c r="F228" s="103"/>
      <c r="G228" s="103"/>
      <c r="H228" s="103"/>
      <c r="I228" s="103"/>
      <c r="J228" s="103"/>
      <c r="K228" s="103"/>
      <c r="L228" s="107"/>
      <c r="M228" s="105"/>
      <c r="N228" s="106" t="str">
        <f>IF(L228&lt;&gt;"",VLOOKUP(L228,'DON GIA'!$S$1:$U$19,3,0),"")</f>
        <v/>
      </c>
      <c r="O228" s="106" t="str">
        <f>IF(L228&lt;&gt;"",VLOOKUP(L228,'DON GIA'!$S$1:$V$19,4,0),"")</f>
        <v/>
      </c>
      <c r="P228" s="106" t="str">
        <f t="shared" si="47"/>
        <v/>
      </c>
      <c r="Q228" s="106" t="str">
        <f t="shared" si="48"/>
        <v/>
      </c>
      <c r="R228" s="71" t="s">
        <v>35</v>
      </c>
      <c r="S228" s="103"/>
      <c r="T228" s="103"/>
      <c r="U228" s="554" t="str">
        <f>IF(R228&lt;&gt;"",VLOOKUP(R228,'DON GIA'!$H$1:$K$103,4,0),"")</f>
        <v/>
      </c>
      <c r="V228" s="554" t="str">
        <f t="shared" ref="V228:V232" si="52">IF(R228&lt;&gt;"",IF(ISNUMBER(U228),T228*U228,""),"")</f>
        <v/>
      </c>
      <c r="W228" s="107" t="s">
        <v>1003</v>
      </c>
      <c r="X228" s="103" t="s">
        <v>27</v>
      </c>
      <c r="Y228" s="108">
        <v>3.9</v>
      </c>
      <c r="Z228" s="109"/>
      <c r="AA228" s="554">
        <f>IF(W228&lt;&gt;"",VLOOKUP(W228,'DON GIA'!$A$1:$D$346,4,0),"")</f>
        <v>854777</v>
      </c>
      <c r="AB228" s="554">
        <f>IF(W228&lt;&gt;"",IF(ISNUMBER(AA228),Y228*AA228,""),"")</f>
        <v>3333630.3</v>
      </c>
      <c r="AC228" s="71"/>
      <c r="AD228" s="71"/>
      <c r="AE228" s="71"/>
      <c r="AF228" s="71"/>
      <c r="AG228" s="71"/>
      <c r="AH228" s="103"/>
      <c r="AI228" s="71"/>
      <c r="AJ228" s="103"/>
      <c r="AK228" s="103"/>
      <c r="AL228" s="554" t="str">
        <f>IF(AI228&lt;&gt;"",VLOOKUP(AI228,'DON GIA'!$M$1:$P$9,4,0),"")</f>
        <v/>
      </c>
      <c r="AM228" s="554" t="str">
        <f t="shared" si="51"/>
        <v/>
      </c>
      <c r="AN228" s="103"/>
      <c r="AO228" s="103"/>
      <c r="AP228" s="553" t="str">
        <f t="shared" si="43"/>
        <v/>
      </c>
      <c r="AQ228" s="59" t="s">
        <v>617</v>
      </c>
      <c r="AR228" s="77" t="s">
        <v>1912</v>
      </c>
    </row>
    <row r="229" spans="1:44" ht="93.75" outlineLevel="2">
      <c r="A229" s="72" t="e">
        <f>IF(D228&lt;&gt;"",$D$8:D228,A228)</f>
        <v>#VALUE!</v>
      </c>
      <c r="C229" s="552" t="str">
        <f>IF(D229&lt;&gt;"",COUNTA($D$8:D229),"")</f>
        <v/>
      </c>
      <c r="D229" s="552"/>
      <c r="E229" s="71" t="s">
        <v>39</v>
      </c>
      <c r="F229" s="103"/>
      <c r="G229" s="103"/>
      <c r="H229" s="103"/>
      <c r="I229" s="103"/>
      <c r="J229" s="103"/>
      <c r="K229" s="103"/>
      <c r="L229" s="107"/>
      <c r="M229" s="105"/>
      <c r="N229" s="106" t="str">
        <f>IF(L229&lt;&gt;"",VLOOKUP(L229,'DON GIA'!$S$1:$U$19,3,0),"")</f>
        <v/>
      </c>
      <c r="O229" s="106" t="str">
        <f>IF(L229&lt;&gt;"",VLOOKUP(L229,'DON GIA'!$S$1:$V$19,4,0),"")</f>
        <v/>
      </c>
      <c r="P229" s="106" t="str">
        <f t="shared" si="47"/>
        <v/>
      </c>
      <c r="Q229" s="106" t="str">
        <f t="shared" si="48"/>
        <v/>
      </c>
      <c r="R229" s="71" t="s">
        <v>35</v>
      </c>
      <c r="S229" s="103"/>
      <c r="T229" s="103"/>
      <c r="U229" s="554" t="str">
        <f>IF(R229&lt;&gt;"",VLOOKUP(R229,'DON GIA'!$H$1:$K$103,4,0),"")</f>
        <v/>
      </c>
      <c r="V229" s="554" t="str">
        <f t="shared" si="52"/>
        <v/>
      </c>
      <c r="W229" s="107" t="s">
        <v>1074</v>
      </c>
      <c r="X229" s="103" t="s">
        <v>27</v>
      </c>
      <c r="Y229" s="108">
        <v>26.91</v>
      </c>
      <c r="Z229" s="109"/>
      <c r="AA229" s="554">
        <f>IF(W229&lt;&gt;"",VLOOKUP(W229,'DON GIA'!$A$1:$D$346,4,0),"")</f>
        <v>1821746</v>
      </c>
      <c r="AB229" s="554">
        <f>IF(W229&lt;&gt;"",IF(ISNUMBER(AA229),Y229*AA229,""),"")</f>
        <v>49023184.859999999</v>
      </c>
      <c r="AC229" s="71"/>
      <c r="AD229" s="71"/>
      <c r="AE229" s="71"/>
      <c r="AF229" s="71"/>
      <c r="AG229" s="71"/>
      <c r="AH229" s="103"/>
      <c r="AI229" s="71"/>
      <c r="AJ229" s="103"/>
      <c r="AK229" s="103"/>
      <c r="AL229" s="554" t="str">
        <f>IF(AI229&lt;&gt;"",VLOOKUP(AI229,'DON GIA'!$M$1:$P$9,4,0),"")</f>
        <v/>
      </c>
      <c r="AM229" s="554" t="str">
        <f t="shared" si="51"/>
        <v/>
      </c>
      <c r="AN229" s="103"/>
      <c r="AO229" s="103"/>
      <c r="AP229" s="553" t="str">
        <f t="shared" si="43"/>
        <v/>
      </c>
      <c r="AQ229" s="568" t="s">
        <v>2003</v>
      </c>
      <c r="AR229" s="577" t="s">
        <v>1958</v>
      </c>
    </row>
    <row r="230" spans="1:44" ht="112.5" outlineLevel="2">
      <c r="A230" s="72" t="e">
        <f>IF(D229&lt;&gt;"",$D$8:D229,A229)</f>
        <v>#VALUE!</v>
      </c>
      <c r="C230" s="552" t="str">
        <f>IF(D230&lt;&gt;"",COUNTA($D$8:D230),"")</f>
        <v/>
      </c>
      <c r="D230" s="552"/>
      <c r="E230" s="71"/>
      <c r="F230" s="103"/>
      <c r="G230" s="103"/>
      <c r="H230" s="103"/>
      <c r="I230" s="103"/>
      <c r="J230" s="103"/>
      <c r="K230" s="103"/>
      <c r="L230" s="107"/>
      <c r="M230" s="105"/>
      <c r="N230" s="106" t="str">
        <f>IF(L230&lt;&gt;"",VLOOKUP(L230,'DON GIA'!$S$1:$U$19,3,0),"")</f>
        <v/>
      </c>
      <c r="O230" s="106" t="str">
        <f>IF(L230&lt;&gt;"",VLOOKUP(L230,'DON GIA'!$S$1:$V$19,4,0),"")</f>
        <v/>
      </c>
      <c r="P230" s="106" t="str">
        <f t="shared" si="47"/>
        <v/>
      </c>
      <c r="Q230" s="106" t="str">
        <f t="shared" si="48"/>
        <v/>
      </c>
      <c r="R230" s="71" t="s">
        <v>35</v>
      </c>
      <c r="S230" s="103"/>
      <c r="T230" s="103"/>
      <c r="U230" s="554" t="str">
        <f>IF(R230&lt;&gt;"",VLOOKUP(R230,'DON GIA'!$H$1:$K$103,4,0),"")</f>
        <v/>
      </c>
      <c r="V230" s="554" t="str">
        <f t="shared" si="52"/>
        <v/>
      </c>
      <c r="W230" s="107" t="s">
        <v>1076</v>
      </c>
      <c r="X230" s="103" t="s">
        <v>27</v>
      </c>
      <c r="Y230" s="108">
        <v>1.92</v>
      </c>
      <c r="Z230" s="109"/>
      <c r="AA230" s="554">
        <f>IF(W230&lt;&gt;"",VLOOKUP(W230,'DON GIA'!$A$1:$D$346,4,0),"")</f>
        <v>9667459</v>
      </c>
      <c r="AB230" s="554">
        <f>IF(W230&lt;&gt;"",IF(ISNUMBER(AA230),Y230*AA230,""),"")</f>
        <v>18561521.279999997</v>
      </c>
      <c r="AC230" s="71"/>
      <c r="AD230" s="71"/>
      <c r="AE230" s="71"/>
      <c r="AF230" s="71"/>
      <c r="AG230" s="71"/>
      <c r="AH230" s="103"/>
      <c r="AI230" s="71"/>
      <c r="AJ230" s="103"/>
      <c r="AK230" s="103"/>
      <c r="AL230" s="554" t="str">
        <f>IF(AI230&lt;&gt;"",VLOOKUP(AI230,'DON GIA'!$M$1:$P$9,4,0),"")</f>
        <v/>
      </c>
      <c r="AM230" s="554" t="str">
        <f t="shared" si="51"/>
        <v/>
      </c>
      <c r="AN230" s="103"/>
      <c r="AO230" s="103"/>
      <c r="AP230" s="553" t="str">
        <f t="shared" si="43"/>
        <v/>
      </c>
      <c r="AQ230" s="107"/>
      <c r="AR230" s="577" t="s">
        <v>1959</v>
      </c>
    </row>
    <row r="231" spans="1:44" ht="93.75" outlineLevel="2">
      <c r="A231" s="72" t="e">
        <f>IF(D230&lt;&gt;"",$D$8:D230,A230)</f>
        <v>#VALUE!</v>
      </c>
      <c r="C231" s="552" t="str">
        <f>IF(D231&lt;&gt;"",COUNTA($D$8:D231),"")</f>
        <v/>
      </c>
      <c r="D231" s="552"/>
      <c r="E231" s="71"/>
      <c r="F231" s="103"/>
      <c r="G231" s="103"/>
      <c r="H231" s="103"/>
      <c r="I231" s="103"/>
      <c r="J231" s="103"/>
      <c r="K231" s="103"/>
      <c r="L231" s="107"/>
      <c r="M231" s="105"/>
      <c r="N231" s="106" t="str">
        <f>IF(L231&lt;&gt;"",VLOOKUP(L231,'DON GIA'!$S$1:$U$19,3,0),"")</f>
        <v/>
      </c>
      <c r="O231" s="106" t="str">
        <f>IF(L231&lt;&gt;"",VLOOKUP(L231,'DON GIA'!$S$1:$V$19,4,0),"")</f>
        <v/>
      </c>
      <c r="P231" s="106" t="str">
        <f t="shared" si="47"/>
        <v/>
      </c>
      <c r="Q231" s="106" t="str">
        <f t="shared" si="48"/>
        <v/>
      </c>
      <c r="R231" s="71" t="s">
        <v>35</v>
      </c>
      <c r="S231" s="103"/>
      <c r="T231" s="103"/>
      <c r="U231" s="554" t="str">
        <f>IF(R231&lt;&gt;"",VLOOKUP(R231,'DON GIA'!$H$1:$K$103,4,0),"")</f>
        <v/>
      </c>
      <c r="V231" s="554" t="str">
        <f t="shared" si="52"/>
        <v/>
      </c>
      <c r="W231" s="107" t="s">
        <v>1008</v>
      </c>
      <c r="X231" s="103" t="s">
        <v>27</v>
      </c>
      <c r="Y231" s="108">
        <v>30.81</v>
      </c>
      <c r="Z231" s="109"/>
      <c r="AA231" s="554">
        <f>IF(W231&lt;&gt;"",VLOOKUP(W231,'DON GIA'!$A$1:$D$346,4,0),"")</f>
        <v>264499</v>
      </c>
      <c r="AB231" s="554">
        <f>IF(W231&lt;&gt;"",IF(ISNUMBER(AA231),Y231*AA231,""),"")</f>
        <v>8149214.1899999995</v>
      </c>
      <c r="AC231" s="71"/>
      <c r="AD231" s="71"/>
      <c r="AE231" s="71"/>
      <c r="AF231" s="71"/>
      <c r="AG231" s="71"/>
      <c r="AH231" s="103"/>
      <c r="AI231" s="71"/>
      <c r="AJ231" s="103"/>
      <c r="AK231" s="103"/>
      <c r="AL231" s="554" t="str">
        <f>IF(AI231&lt;&gt;"",VLOOKUP(AI231,'DON GIA'!$M$1:$P$9,4,0),"")</f>
        <v/>
      </c>
      <c r="AM231" s="554" t="str">
        <f t="shared" si="51"/>
        <v/>
      </c>
      <c r="AN231" s="103"/>
      <c r="AO231" s="103"/>
      <c r="AP231" s="553" t="str">
        <f t="shared" si="43"/>
        <v/>
      </c>
      <c r="AQ231" s="107"/>
      <c r="AR231" s="577" t="s">
        <v>1960</v>
      </c>
    </row>
    <row r="232" spans="1:44" outlineLevel="2">
      <c r="A232" s="72" t="e">
        <f>IF(D231&lt;&gt;"",$D$8:D231,A231)</f>
        <v>#VALUE!</v>
      </c>
      <c r="C232" s="552" t="str">
        <f>IF(D232&lt;&gt;"",COUNTA($D$8:D232),"")</f>
        <v/>
      </c>
      <c r="D232" s="552"/>
      <c r="E232" s="61"/>
      <c r="F232" s="103"/>
      <c r="G232" s="103"/>
      <c r="H232" s="103"/>
      <c r="I232" s="103"/>
      <c r="J232" s="103"/>
      <c r="K232" s="103"/>
      <c r="L232" s="107"/>
      <c r="M232" s="105"/>
      <c r="N232" s="106" t="str">
        <f>IF(L232&lt;&gt;"",VLOOKUP(L232,'DON GIA'!$S$1:$U$19,3,0),"")</f>
        <v/>
      </c>
      <c r="O232" s="106" t="str">
        <f>IF(L232&lt;&gt;"",VLOOKUP(L232,'DON GIA'!$S$1:$V$19,4,0),"")</f>
        <v/>
      </c>
      <c r="P232" s="106" t="str">
        <f t="shared" si="47"/>
        <v/>
      </c>
      <c r="Q232" s="106" t="str">
        <f t="shared" si="48"/>
        <v/>
      </c>
      <c r="R232" s="71" t="s">
        <v>35</v>
      </c>
      <c r="S232" s="103"/>
      <c r="T232" s="103"/>
      <c r="U232" s="554" t="str">
        <f>IF(R232&lt;&gt;"",VLOOKUP(R232,'DON GIA'!$H$1:$K$103,4,0),"")</f>
        <v/>
      </c>
      <c r="V232" s="554" t="str">
        <f t="shared" si="52"/>
        <v/>
      </c>
      <c r="W232" s="107"/>
      <c r="X232" s="103"/>
      <c r="Y232" s="108"/>
      <c r="Z232" s="109"/>
      <c r="AA232" s="554" t="str">
        <f>IF(W232&lt;&gt;"",VLOOKUP(W232,'DON GIA'!$A$1:$D$346,4,0),"")</f>
        <v/>
      </c>
      <c r="AB232" s="554" t="str">
        <f>IF(W232&lt;&gt;"",IF(ISNUMBER(AA232),Y232*AA232,""),"")</f>
        <v/>
      </c>
      <c r="AC232" s="71"/>
      <c r="AD232" s="71"/>
      <c r="AE232" s="71"/>
      <c r="AF232" s="71"/>
      <c r="AG232" s="71"/>
      <c r="AH232" s="103"/>
      <c r="AI232" s="71"/>
      <c r="AJ232" s="103"/>
      <c r="AK232" s="103"/>
      <c r="AL232" s="554" t="str">
        <f>IF(AI232&lt;&gt;"",VLOOKUP(AI232,'DON GIA'!$M$1:$P$9,4,0),"")</f>
        <v/>
      </c>
      <c r="AM232" s="554" t="str">
        <f t="shared" si="51"/>
        <v/>
      </c>
      <c r="AN232" s="103"/>
      <c r="AO232" s="103"/>
      <c r="AP232" s="553" t="str">
        <f t="shared" si="43"/>
        <v/>
      </c>
      <c r="AQ232" s="107"/>
    </row>
    <row r="233" spans="1:44" outlineLevel="1">
      <c r="A233" s="84" t="s">
        <v>840</v>
      </c>
      <c r="B233" s="576">
        <v>65</v>
      </c>
      <c r="C233" s="552">
        <f>IF(D233&lt;&gt;"",COUNTA($D$8:D233),"")</f>
        <v>21</v>
      </c>
      <c r="D233" s="552">
        <v>413</v>
      </c>
      <c r="E233" s="61" t="s">
        <v>157</v>
      </c>
      <c r="F233" s="162"/>
      <c r="G233" s="162"/>
      <c r="H233" s="162"/>
      <c r="I233" s="162"/>
      <c r="J233" s="162"/>
      <c r="K233" s="162"/>
      <c r="L233" s="129"/>
      <c r="M233" s="167">
        <f>SUBTOTAL(9,M234:M238)</f>
        <v>0</v>
      </c>
      <c r="N233" s="199"/>
      <c r="O233" s="199"/>
      <c r="P233" s="199">
        <f>SUBTOTAL(9,P234:P238)</f>
        <v>0</v>
      </c>
      <c r="Q233" s="199">
        <f>SUBTOTAL(9,Q234:Q238)</f>
        <v>0</v>
      </c>
      <c r="R233" s="61"/>
      <c r="S233" s="162"/>
      <c r="T233" s="162">
        <f>SUBTOTAL(9,T234:T238)</f>
        <v>0</v>
      </c>
      <c r="U233" s="553"/>
      <c r="V233" s="553">
        <f>SUBTOTAL(9,V234:V238)</f>
        <v>0</v>
      </c>
      <c r="W233" s="129"/>
      <c r="X233" s="162"/>
      <c r="Y233" s="169">
        <f>SUBTOTAL(9,Y234:Y238)</f>
        <v>51.06</v>
      </c>
      <c r="Z233" s="170">
        <f>SUBTOTAL(9,Z234:Z238)</f>
        <v>0</v>
      </c>
      <c r="AA233" s="553"/>
      <c r="AB233" s="553">
        <f>SUBTOTAL(9,AB234:AB238)</f>
        <v>69646906.74000001</v>
      </c>
      <c r="AC233" s="71"/>
      <c r="AD233" s="71"/>
      <c r="AE233" s="71"/>
      <c r="AF233" s="71"/>
      <c r="AG233" s="71"/>
      <c r="AH233" s="103"/>
      <c r="AI233" s="71"/>
      <c r="AJ233" s="162"/>
      <c r="AK233" s="162">
        <f>SUBTOTAL(9,AK234:AK238)</f>
        <v>0</v>
      </c>
      <c r="AL233" s="553"/>
      <c r="AM233" s="553">
        <f>SUBTOTAL(9,AM234:AM238)</f>
        <v>0</v>
      </c>
      <c r="AN233" s="162"/>
      <c r="AO233" s="162">
        <f>SUBTOTAL(9,AO234:AO238)</f>
        <v>0</v>
      </c>
      <c r="AP233" s="553">
        <f t="shared" si="43"/>
        <v>69646906.74000001</v>
      </c>
      <c r="AQ233" s="111"/>
      <c r="AR233" s="90"/>
    </row>
    <row r="234" spans="1:44" ht="78.75" outlineLevel="2">
      <c r="A234" s="72" t="e">
        <f>IF(D233&lt;&gt;"",$D$8:D233,A232)</f>
        <v>#VALUE!</v>
      </c>
      <c r="C234" s="552" t="str">
        <f>IF(D234&lt;&gt;"",COUNTA($D$8:D234),"")</f>
        <v/>
      </c>
      <c r="D234" s="552"/>
      <c r="E234" s="71" t="s">
        <v>158</v>
      </c>
      <c r="F234" s="103">
        <v>1</v>
      </c>
      <c r="G234" s="103"/>
      <c r="H234" s="103"/>
      <c r="I234" s="103"/>
      <c r="J234" s="103"/>
      <c r="K234" s="103"/>
      <c r="L234" s="107"/>
      <c r="M234" s="105"/>
      <c r="N234" s="106" t="str">
        <f>IF(L234&lt;&gt;"",VLOOKUP(L234,'DON GIA'!$S$1:$U$19,3,0),"")</f>
        <v/>
      </c>
      <c r="O234" s="106" t="str">
        <f>IF(L234&lt;&gt;"",VLOOKUP(L234,'DON GIA'!$S$1:$V$19,4,0),"")</f>
        <v/>
      </c>
      <c r="P234" s="106" t="str">
        <f t="shared" si="47"/>
        <v/>
      </c>
      <c r="Q234" s="106" t="str">
        <f t="shared" si="48"/>
        <v/>
      </c>
      <c r="R234" s="71" t="s">
        <v>35</v>
      </c>
      <c r="S234" s="103"/>
      <c r="T234" s="103"/>
      <c r="U234" s="554" t="str">
        <f>IF(R234&lt;&gt;"",VLOOKUP(R234,'DON GIA'!$H$1:$K$103,4,0),"")</f>
        <v/>
      </c>
      <c r="V234" s="554" t="str">
        <f t="shared" ref="V234:V238" si="53">IF(R234&lt;&gt;"",IF(ISNUMBER(U234),T234*U234,""),"")</f>
        <v/>
      </c>
      <c r="W234" s="107" t="s">
        <v>1057</v>
      </c>
      <c r="X234" s="103" t="s">
        <v>27</v>
      </c>
      <c r="Y234" s="108">
        <v>28.6</v>
      </c>
      <c r="Z234" s="109"/>
      <c r="AA234" s="554">
        <f>IF(W234&lt;&gt;"",VLOOKUP(W234,'DON GIA'!$A$1:$D$346,4,0),"")</f>
        <v>1229116</v>
      </c>
      <c r="AB234" s="554">
        <f>IF(W234&lt;&gt;"",IF(ISNUMBER(AA234),Y234*AA234,""),"")</f>
        <v>35152717.600000001</v>
      </c>
      <c r="AC234" s="71"/>
      <c r="AD234" s="71"/>
      <c r="AE234" s="71"/>
      <c r="AF234" s="71"/>
      <c r="AG234" s="71"/>
      <c r="AH234" s="103"/>
      <c r="AI234" s="71"/>
      <c r="AJ234" s="103"/>
      <c r="AK234" s="103"/>
      <c r="AL234" s="554" t="str">
        <f>IF(AI234&lt;&gt;"",VLOOKUP(AI234,'DON GIA'!$M$1:$P$9,4,0),"")</f>
        <v/>
      </c>
      <c r="AM234" s="554" t="str">
        <f t="shared" si="51"/>
        <v/>
      </c>
      <c r="AN234" s="103"/>
      <c r="AO234" s="103"/>
      <c r="AP234" s="553" t="str">
        <f t="shared" si="43"/>
        <v/>
      </c>
      <c r="AQ234" s="59" t="s">
        <v>618</v>
      </c>
      <c r="AR234" s="77" t="s">
        <v>1912</v>
      </c>
    </row>
    <row r="235" spans="1:44" ht="93.75" outlineLevel="2">
      <c r="A235" s="72" t="e">
        <f>IF(D234&lt;&gt;"",$D$8:D234,A234)</f>
        <v>#VALUE!</v>
      </c>
      <c r="C235" s="552" t="str">
        <f>IF(D235&lt;&gt;"",COUNTA($D$8:D235),"")</f>
        <v/>
      </c>
      <c r="D235" s="552"/>
      <c r="E235" s="71" t="s">
        <v>159</v>
      </c>
      <c r="F235" s="103"/>
      <c r="G235" s="103"/>
      <c r="H235" s="103"/>
      <c r="I235" s="103"/>
      <c r="J235" s="103"/>
      <c r="K235" s="103"/>
      <c r="L235" s="107"/>
      <c r="M235" s="105"/>
      <c r="N235" s="106" t="str">
        <f>IF(L235&lt;&gt;"",VLOOKUP(L235,'DON GIA'!$S$1:$U$19,3,0),"")</f>
        <v/>
      </c>
      <c r="O235" s="106" t="str">
        <f>IF(L235&lt;&gt;"",VLOOKUP(L235,'DON GIA'!$S$1:$V$19,4,0),"")</f>
        <v/>
      </c>
      <c r="P235" s="106" t="str">
        <f t="shared" si="47"/>
        <v/>
      </c>
      <c r="Q235" s="106" t="str">
        <f t="shared" si="48"/>
        <v/>
      </c>
      <c r="R235" s="71" t="s">
        <v>35</v>
      </c>
      <c r="S235" s="103"/>
      <c r="T235" s="103"/>
      <c r="U235" s="554" t="str">
        <f>IF(R235&lt;&gt;"",VLOOKUP(R235,'DON GIA'!$H$1:$K$103,4,0),"")</f>
        <v/>
      </c>
      <c r="V235" s="554" t="str">
        <f t="shared" si="53"/>
        <v/>
      </c>
      <c r="W235" s="107" t="s">
        <v>1003</v>
      </c>
      <c r="X235" s="103" t="s">
        <v>27</v>
      </c>
      <c r="Y235" s="108">
        <v>6</v>
      </c>
      <c r="Z235" s="109"/>
      <c r="AA235" s="554">
        <f>IF(W235&lt;&gt;"",VLOOKUP(W235,'DON GIA'!$A$1:$D$346,4,0),"")</f>
        <v>854777</v>
      </c>
      <c r="AB235" s="554">
        <f>IF(W235&lt;&gt;"",IF(ISNUMBER(AA235),Y235*AA235,""),"")</f>
        <v>5128662</v>
      </c>
      <c r="AC235" s="71"/>
      <c r="AD235" s="71"/>
      <c r="AE235" s="71"/>
      <c r="AF235" s="71"/>
      <c r="AG235" s="71"/>
      <c r="AH235" s="103"/>
      <c r="AI235" s="71"/>
      <c r="AJ235" s="103"/>
      <c r="AK235" s="103"/>
      <c r="AL235" s="554" t="str">
        <f>IF(AI235&lt;&gt;"",VLOOKUP(AI235,'DON GIA'!$M$1:$P$9,4,0),"")</f>
        <v/>
      </c>
      <c r="AM235" s="554" t="str">
        <f t="shared" si="51"/>
        <v/>
      </c>
      <c r="AN235" s="103"/>
      <c r="AO235" s="103"/>
      <c r="AP235" s="553" t="str">
        <f t="shared" si="43"/>
        <v/>
      </c>
      <c r="AQ235" s="568" t="s">
        <v>2003</v>
      </c>
      <c r="AR235" s="577" t="s">
        <v>1958</v>
      </c>
    </row>
    <row r="236" spans="1:44" ht="112.5" outlineLevel="2">
      <c r="A236" s="72" t="e">
        <f>IF(D235&lt;&gt;"",$D$8:D235,A235)</f>
        <v>#VALUE!</v>
      </c>
      <c r="C236" s="552" t="str">
        <f>IF(D236&lt;&gt;"",COUNTA($D$8:D236),"")</f>
        <v/>
      </c>
      <c r="D236" s="552"/>
      <c r="E236" s="71"/>
      <c r="F236" s="103"/>
      <c r="G236" s="103"/>
      <c r="H236" s="103"/>
      <c r="I236" s="103"/>
      <c r="J236" s="103"/>
      <c r="K236" s="103"/>
      <c r="L236" s="107"/>
      <c r="M236" s="105"/>
      <c r="N236" s="106" t="str">
        <f>IF(L236&lt;&gt;"",VLOOKUP(L236,'DON GIA'!$S$1:$U$19,3,0),"")</f>
        <v/>
      </c>
      <c r="O236" s="106" t="str">
        <f>IF(L236&lt;&gt;"",VLOOKUP(L236,'DON GIA'!$S$1:$V$19,4,0),"")</f>
        <v/>
      </c>
      <c r="P236" s="106" t="str">
        <f t="shared" si="47"/>
        <v/>
      </c>
      <c r="Q236" s="106" t="str">
        <f t="shared" si="48"/>
        <v/>
      </c>
      <c r="R236" s="71" t="s">
        <v>35</v>
      </c>
      <c r="S236" s="103"/>
      <c r="T236" s="103"/>
      <c r="U236" s="554" t="str">
        <f>IF(R236&lt;&gt;"",VLOOKUP(R236,'DON GIA'!$H$1:$K$103,4,0),"")</f>
        <v/>
      </c>
      <c r="V236" s="554" t="str">
        <f t="shared" si="53"/>
        <v/>
      </c>
      <c r="W236" s="107" t="s">
        <v>1077</v>
      </c>
      <c r="X236" s="103" t="s">
        <v>27</v>
      </c>
      <c r="Y236" s="108">
        <v>13.8</v>
      </c>
      <c r="Z236" s="109"/>
      <c r="AA236" s="554">
        <f>IF(W236&lt;&gt;"",VLOOKUP(W236,'DON GIA'!$A$1:$D$346,4,0),"")</f>
        <v>264499</v>
      </c>
      <c r="AB236" s="554">
        <f>IF(W236&lt;&gt;"",IF(ISNUMBER(AA236),Y236*AA236,""),"")</f>
        <v>3650086.2</v>
      </c>
      <c r="AC236" s="71"/>
      <c r="AD236" s="71"/>
      <c r="AE236" s="71"/>
      <c r="AF236" s="71"/>
      <c r="AG236" s="71"/>
      <c r="AH236" s="103"/>
      <c r="AI236" s="71"/>
      <c r="AJ236" s="103"/>
      <c r="AK236" s="103"/>
      <c r="AL236" s="554" t="str">
        <f>IF(AI236&lt;&gt;"",VLOOKUP(AI236,'DON GIA'!$M$1:$P$9,4,0),"")</f>
        <v/>
      </c>
      <c r="AM236" s="554" t="str">
        <f t="shared" si="51"/>
        <v/>
      </c>
      <c r="AN236" s="103"/>
      <c r="AO236" s="103"/>
      <c r="AP236" s="553" t="str">
        <f t="shared" si="43"/>
        <v/>
      </c>
      <c r="AQ236" s="107"/>
      <c r="AR236" s="577" t="s">
        <v>1959</v>
      </c>
    </row>
    <row r="237" spans="1:44" ht="93.75" outlineLevel="2">
      <c r="A237" s="72" t="e">
        <f>IF(D236&lt;&gt;"",$D$8:D236,A236)</f>
        <v>#VALUE!</v>
      </c>
      <c r="C237" s="552" t="str">
        <f>IF(D237&lt;&gt;"",COUNTA($D$8:D237),"")</f>
        <v/>
      </c>
      <c r="D237" s="552"/>
      <c r="E237" s="71"/>
      <c r="F237" s="103"/>
      <c r="G237" s="103"/>
      <c r="H237" s="103"/>
      <c r="I237" s="103"/>
      <c r="J237" s="103"/>
      <c r="K237" s="103"/>
      <c r="L237" s="107"/>
      <c r="M237" s="105"/>
      <c r="N237" s="106" t="str">
        <f>IF(L237&lt;&gt;"",VLOOKUP(L237,'DON GIA'!$S$1:$U$19,3,0),"")</f>
        <v/>
      </c>
      <c r="O237" s="106" t="str">
        <f>IF(L237&lt;&gt;"",VLOOKUP(L237,'DON GIA'!$S$1:$V$19,4,0),"")</f>
        <v/>
      </c>
      <c r="P237" s="106" t="str">
        <f t="shared" si="47"/>
        <v/>
      </c>
      <c r="Q237" s="106" t="str">
        <f t="shared" si="48"/>
        <v/>
      </c>
      <c r="R237" s="71" t="s">
        <v>35</v>
      </c>
      <c r="S237" s="103"/>
      <c r="T237" s="103"/>
      <c r="U237" s="554" t="str">
        <f>IF(R237&lt;&gt;"",VLOOKUP(R237,'DON GIA'!$H$1:$K$103,4,0),"")</f>
        <v/>
      </c>
      <c r="V237" s="554" t="str">
        <f t="shared" si="53"/>
        <v/>
      </c>
      <c r="W237" s="107" t="s">
        <v>1076</v>
      </c>
      <c r="X237" s="103" t="s">
        <v>27</v>
      </c>
      <c r="Y237" s="108">
        <v>2.66</v>
      </c>
      <c r="Z237" s="109"/>
      <c r="AA237" s="554">
        <f>IF(W237&lt;&gt;"",VLOOKUP(W237,'DON GIA'!$A$1:$D$346,4,0),"")</f>
        <v>9667459</v>
      </c>
      <c r="AB237" s="554">
        <f>IF(W237&lt;&gt;"",IF(ISNUMBER(AA237),Y237*AA237,""),"")</f>
        <v>25715440.940000001</v>
      </c>
      <c r="AC237" s="71"/>
      <c r="AD237" s="71"/>
      <c r="AE237" s="71"/>
      <c r="AF237" s="71"/>
      <c r="AG237" s="71"/>
      <c r="AH237" s="103"/>
      <c r="AI237" s="71"/>
      <c r="AJ237" s="103"/>
      <c r="AK237" s="103"/>
      <c r="AL237" s="554" t="str">
        <f>IF(AI237&lt;&gt;"",VLOOKUP(AI237,'DON GIA'!$M$1:$P$9,4,0),"")</f>
        <v/>
      </c>
      <c r="AM237" s="554" t="str">
        <f t="shared" si="51"/>
        <v/>
      </c>
      <c r="AN237" s="103"/>
      <c r="AO237" s="103"/>
      <c r="AP237" s="553" t="str">
        <f t="shared" si="43"/>
        <v/>
      </c>
      <c r="AQ237" s="107"/>
      <c r="AR237" s="577" t="s">
        <v>1960</v>
      </c>
    </row>
    <row r="238" spans="1:44" outlineLevel="2">
      <c r="A238" s="72" t="e">
        <f>IF(D237&lt;&gt;"",$D$8:D237,A237)</f>
        <v>#VALUE!</v>
      </c>
      <c r="C238" s="552" t="str">
        <f>IF(D238&lt;&gt;"",COUNTA($D$8:D238),"")</f>
        <v/>
      </c>
      <c r="D238" s="552"/>
      <c r="E238" s="61"/>
      <c r="F238" s="103"/>
      <c r="G238" s="103"/>
      <c r="H238" s="103"/>
      <c r="I238" s="103"/>
      <c r="J238" s="103"/>
      <c r="K238" s="103"/>
      <c r="L238" s="107"/>
      <c r="M238" s="105"/>
      <c r="N238" s="106" t="str">
        <f>IF(L238&lt;&gt;"",VLOOKUP(L238,'DON GIA'!$S$1:$U$19,3,0),"")</f>
        <v/>
      </c>
      <c r="O238" s="106" t="str">
        <f>IF(L238&lt;&gt;"",VLOOKUP(L238,'DON GIA'!$S$1:$V$19,4,0),"")</f>
        <v/>
      </c>
      <c r="P238" s="106" t="str">
        <f t="shared" si="47"/>
        <v/>
      </c>
      <c r="Q238" s="106" t="str">
        <f t="shared" si="48"/>
        <v/>
      </c>
      <c r="R238" s="71" t="s">
        <v>35</v>
      </c>
      <c r="S238" s="103"/>
      <c r="T238" s="103"/>
      <c r="U238" s="554" t="str">
        <f>IF(R238&lt;&gt;"",VLOOKUP(R238,'DON GIA'!$H$1:$K$103,4,0),"")</f>
        <v/>
      </c>
      <c r="V238" s="554" t="str">
        <f t="shared" si="53"/>
        <v/>
      </c>
      <c r="W238" s="107"/>
      <c r="X238" s="103"/>
      <c r="Y238" s="108"/>
      <c r="Z238" s="109"/>
      <c r="AA238" s="554" t="str">
        <f>IF(W238&lt;&gt;"",VLOOKUP(W238,'DON GIA'!$A$1:$D$346,4,0),"")</f>
        <v/>
      </c>
      <c r="AB238" s="554" t="str">
        <f>IF(W238&lt;&gt;"",IF(ISNUMBER(AA238),Y238*AA238,""),"")</f>
        <v/>
      </c>
      <c r="AC238" s="71"/>
      <c r="AD238" s="71"/>
      <c r="AE238" s="71"/>
      <c r="AF238" s="71"/>
      <c r="AG238" s="71"/>
      <c r="AH238" s="103"/>
      <c r="AI238" s="71"/>
      <c r="AJ238" s="103"/>
      <c r="AK238" s="103"/>
      <c r="AL238" s="554" t="str">
        <f>IF(AI238&lt;&gt;"",VLOOKUP(AI238,'DON GIA'!$M$1:$P$9,4,0),"")</f>
        <v/>
      </c>
      <c r="AM238" s="554" t="str">
        <f t="shared" si="51"/>
        <v/>
      </c>
      <c r="AN238" s="103"/>
      <c r="AO238" s="103"/>
      <c r="AP238" s="553" t="str">
        <f t="shared" si="43"/>
        <v/>
      </c>
      <c r="AQ238" s="107"/>
    </row>
    <row r="239" spans="1:44" outlineLevel="1">
      <c r="A239" s="84" t="s">
        <v>839</v>
      </c>
      <c r="B239" s="576">
        <v>26</v>
      </c>
      <c r="C239" s="552">
        <f>IF(D239&lt;&gt;"",COUNTA($D$8:D239),"")</f>
        <v>22</v>
      </c>
      <c r="D239" s="552">
        <v>414</v>
      </c>
      <c r="E239" s="61" t="s">
        <v>160</v>
      </c>
      <c r="F239" s="162"/>
      <c r="G239" s="162"/>
      <c r="H239" s="162"/>
      <c r="I239" s="162"/>
      <c r="J239" s="162"/>
      <c r="K239" s="162"/>
      <c r="L239" s="129"/>
      <c r="M239" s="167">
        <f>SUBTOTAL(9,M240:M251)</f>
        <v>111.34</v>
      </c>
      <c r="N239" s="199"/>
      <c r="O239" s="199"/>
      <c r="P239" s="199">
        <f>SUBTOTAL(9,P240:P251)</f>
        <v>163558460</v>
      </c>
      <c r="Q239" s="199">
        <f>SUBTOTAL(9,Q240:Q251)</f>
        <v>0</v>
      </c>
      <c r="R239" s="61"/>
      <c r="S239" s="162"/>
      <c r="T239" s="162">
        <f>SUBTOTAL(9,T240:T251)</f>
        <v>0</v>
      </c>
      <c r="U239" s="553"/>
      <c r="V239" s="553">
        <f>SUBTOTAL(9,V240:V251)</f>
        <v>0</v>
      </c>
      <c r="W239" s="129"/>
      <c r="X239" s="162"/>
      <c r="Y239" s="169">
        <f>SUBTOTAL(9,Y240:Y251)</f>
        <v>336.74400000000003</v>
      </c>
      <c r="Z239" s="170">
        <f>SUBTOTAL(9,Z240:Z251)</f>
        <v>0</v>
      </c>
      <c r="AA239" s="553"/>
      <c r="AB239" s="553">
        <f>SUBTOTAL(9,AB240:AB251)</f>
        <v>447995150.42199993</v>
      </c>
      <c r="AC239" s="71"/>
      <c r="AD239" s="71"/>
      <c r="AE239" s="71"/>
      <c r="AF239" s="71"/>
      <c r="AG239" s="71"/>
      <c r="AH239" s="103"/>
      <c r="AI239" s="71"/>
      <c r="AJ239" s="162"/>
      <c r="AK239" s="162">
        <f>SUBTOTAL(9,AK240:AK251)</f>
        <v>2</v>
      </c>
      <c r="AL239" s="553"/>
      <c r="AM239" s="553">
        <f>SUBTOTAL(9,AM240:AM251)</f>
        <v>29895920</v>
      </c>
      <c r="AN239" s="162"/>
      <c r="AO239" s="162">
        <f>SUBTOTAL(9,AO240:AO251)</f>
        <v>1</v>
      </c>
      <c r="AP239" s="553">
        <f t="shared" si="43"/>
        <v>641449530.42199993</v>
      </c>
      <c r="AQ239" s="111"/>
      <c r="AR239" s="90"/>
    </row>
    <row r="240" spans="1:44" ht="75" outlineLevel="2">
      <c r="A240" s="72" t="e">
        <f>IF(D239&lt;&gt;"",$D$8:D239,A238)</f>
        <v>#VALUE!</v>
      </c>
      <c r="C240" s="552" t="str">
        <f>IF(D240&lt;&gt;"",COUNTA($D$8:D240),"")</f>
        <v/>
      </c>
      <c r="D240" s="552"/>
      <c r="E240" s="71" t="s">
        <v>162</v>
      </c>
      <c r="F240" s="103"/>
      <c r="G240" s="103"/>
      <c r="H240" s="103">
        <v>229</v>
      </c>
      <c r="I240" s="103">
        <v>10</v>
      </c>
      <c r="J240" s="103">
        <v>399</v>
      </c>
      <c r="K240" s="103" t="s">
        <v>161</v>
      </c>
      <c r="L240" s="107" t="s">
        <v>967</v>
      </c>
      <c r="M240" s="105">
        <v>111.34</v>
      </c>
      <c r="N240" s="106">
        <f>IF(L240&lt;&gt;"",VLOOKUP(L240,'DON GIA'!$S$1:$U$19,3,0),"")</f>
        <v>1469000</v>
      </c>
      <c r="O240" s="106">
        <f>IF(L240&lt;&gt;"",VLOOKUP(L240,'DON GIA'!$S$1:$V$19,4,0),"")</f>
        <v>0</v>
      </c>
      <c r="P240" s="106">
        <f t="shared" si="47"/>
        <v>163558460</v>
      </c>
      <c r="Q240" s="106">
        <f t="shared" si="48"/>
        <v>0</v>
      </c>
      <c r="R240" s="71" t="s">
        <v>35</v>
      </c>
      <c r="S240" s="103"/>
      <c r="T240" s="103"/>
      <c r="U240" s="554" t="str">
        <f>IF(R240&lt;&gt;"",VLOOKUP(R240,'DON GIA'!$H$1:$K$103,4,0),"")</f>
        <v/>
      </c>
      <c r="V240" s="554" t="str">
        <f t="shared" ref="V240:V251" si="54">IF(R240&lt;&gt;"",IF(ISNUMBER(U240),T240*U240,""),"")</f>
        <v/>
      </c>
      <c r="W240" s="107" t="s">
        <v>1078</v>
      </c>
      <c r="X240" s="103" t="s">
        <v>27</v>
      </c>
      <c r="Y240" s="108">
        <v>18.88</v>
      </c>
      <c r="Z240" s="109"/>
      <c r="AA240" s="554">
        <f>IF(W240&lt;&gt;"",VLOOKUP(W240,'DON GIA'!$A$1:$D$346,4,0),"")</f>
        <v>854777</v>
      </c>
      <c r="AB240" s="554">
        <f t="shared" ref="AB240:AB251" si="55">IF(W240&lt;&gt;"",IF(ISNUMBER(AA240),Y240*AA240,""),"")</f>
        <v>16138189.76</v>
      </c>
      <c r="AC240" s="71" t="s">
        <v>28</v>
      </c>
      <c r="AD240" s="71" t="s">
        <v>29</v>
      </c>
      <c r="AE240" s="71" t="s">
        <v>30</v>
      </c>
      <c r="AF240" s="71" t="s">
        <v>41</v>
      </c>
      <c r="AG240" s="71" t="s">
        <v>136</v>
      </c>
      <c r="AH240" s="103" t="s">
        <v>408</v>
      </c>
      <c r="AI240" s="71" t="s">
        <v>562</v>
      </c>
      <c r="AJ240" s="103" t="s">
        <v>409</v>
      </c>
      <c r="AK240" s="103">
        <v>1</v>
      </c>
      <c r="AL240" s="554">
        <f>IF(AI240&lt;&gt;"",VLOOKUP(AI240,'DON GIA'!$M$1:$P$9,4,0),"")</f>
        <v>12895920</v>
      </c>
      <c r="AM240" s="554">
        <f t="shared" si="51"/>
        <v>12895920</v>
      </c>
      <c r="AN240" s="103" t="s">
        <v>407</v>
      </c>
      <c r="AO240" s="103">
        <v>1</v>
      </c>
      <c r="AP240" s="553" t="str">
        <f t="shared" si="43"/>
        <v/>
      </c>
      <c r="AQ240" s="111" t="s">
        <v>619</v>
      </c>
      <c r="AR240" s="77" t="s">
        <v>1912</v>
      </c>
    </row>
    <row r="241" spans="1:44" ht="131.25" outlineLevel="2">
      <c r="A241" s="72" t="e">
        <f>IF(D240&lt;&gt;"",$D$8:D240,A240)</f>
        <v>#VALUE!</v>
      </c>
      <c r="C241" s="552" t="str">
        <f>IF(D241&lt;&gt;"",COUNTA($D$8:D241),"")</f>
        <v/>
      </c>
      <c r="D241" s="552"/>
      <c r="E241" s="71" t="s">
        <v>163</v>
      </c>
      <c r="F241" s="103"/>
      <c r="G241" s="103"/>
      <c r="H241" s="103"/>
      <c r="I241" s="103"/>
      <c r="J241" s="103"/>
      <c r="K241" s="103"/>
      <c r="L241" s="107"/>
      <c r="M241" s="105"/>
      <c r="N241" s="106" t="str">
        <f>IF(L241&lt;&gt;"",VLOOKUP(L241,'DON GIA'!$S$1:$U$19,3,0),"")</f>
        <v/>
      </c>
      <c r="O241" s="106" t="str">
        <f>IF(L241&lt;&gt;"",VLOOKUP(L241,'DON GIA'!$S$1:$V$19,4,0),"")</f>
        <v/>
      </c>
      <c r="P241" s="106" t="str">
        <f t="shared" si="47"/>
        <v/>
      </c>
      <c r="Q241" s="106" t="str">
        <f t="shared" si="48"/>
        <v/>
      </c>
      <c r="R241" s="71" t="s">
        <v>35</v>
      </c>
      <c r="S241" s="103"/>
      <c r="T241" s="103"/>
      <c r="U241" s="554" t="str">
        <f>IF(R241&lt;&gt;"",VLOOKUP(R241,'DON GIA'!$H$1:$K$103,4,0),"")</f>
        <v/>
      </c>
      <c r="V241" s="554" t="str">
        <f t="shared" si="54"/>
        <v/>
      </c>
      <c r="W241" s="107" t="s">
        <v>1063</v>
      </c>
      <c r="X241" s="103" t="s">
        <v>27</v>
      </c>
      <c r="Y241" s="108">
        <v>78.69</v>
      </c>
      <c r="Z241" s="109"/>
      <c r="AA241" s="554">
        <f>IF(W241&lt;&gt;"",VLOOKUP(W241,'DON GIA'!$A$1:$D$346,4,0),"")</f>
        <v>3941166</v>
      </c>
      <c r="AB241" s="554">
        <f t="shared" si="55"/>
        <v>310130352.53999996</v>
      </c>
      <c r="AC241" s="71" t="s">
        <v>28</v>
      </c>
      <c r="AD241" s="71" t="s">
        <v>29</v>
      </c>
      <c r="AE241" s="71" t="s">
        <v>30</v>
      </c>
      <c r="AF241" s="71" t="s">
        <v>31</v>
      </c>
      <c r="AG241" s="71" t="s">
        <v>32</v>
      </c>
      <c r="AH241" s="103"/>
      <c r="AI241" s="71" t="s">
        <v>579</v>
      </c>
      <c r="AJ241" s="103" t="s">
        <v>560</v>
      </c>
      <c r="AK241" s="103">
        <v>1</v>
      </c>
      <c r="AL241" s="554">
        <f>IF(AI241&lt;&gt;"",VLOOKUP(AI241,'DON GIA'!$M$1:$P$9,4,0),"")</f>
        <v>17000000</v>
      </c>
      <c r="AM241" s="554">
        <f t="shared" si="51"/>
        <v>17000000</v>
      </c>
      <c r="AN241" s="103"/>
      <c r="AO241" s="103"/>
      <c r="AP241" s="553" t="str">
        <f t="shared" si="43"/>
        <v/>
      </c>
      <c r="AQ241" s="59" t="s">
        <v>413</v>
      </c>
      <c r="AR241" s="139" t="s">
        <v>395</v>
      </c>
    </row>
    <row r="242" spans="1:44" ht="150" outlineLevel="2">
      <c r="A242" s="72" t="e">
        <f>IF(D241&lt;&gt;"",$D$8:D241,A241)</f>
        <v>#VALUE!</v>
      </c>
      <c r="C242" s="552" t="str">
        <f>IF(D242&lt;&gt;"",COUNTA($D$8:D242),"")</f>
        <v/>
      </c>
      <c r="D242" s="552"/>
      <c r="E242" s="71" t="s">
        <v>164</v>
      </c>
      <c r="F242" s="103"/>
      <c r="G242" s="103"/>
      <c r="H242" s="103"/>
      <c r="I242" s="103"/>
      <c r="J242" s="103"/>
      <c r="K242" s="103"/>
      <c r="L242" s="107"/>
      <c r="M242" s="105"/>
      <c r="N242" s="106" t="str">
        <f>IF(L242&lt;&gt;"",VLOOKUP(L242,'DON GIA'!$S$1:$U$19,3,0),"")</f>
        <v/>
      </c>
      <c r="O242" s="106" t="str">
        <f>IF(L242&lt;&gt;"",VLOOKUP(L242,'DON GIA'!$S$1:$V$19,4,0),"")</f>
        <v/>
      </c>
      <c r="P242" s="106" t="str">
        <f t="shared" si="47"/>
        <v/>
      </c>
      <c r="Q242" s="106" t="str">
        <f t="shared" si="48"/>
        <v/>
      </c>
      <c r="R242" s="71" t="s">
        <v>35</v>
      </c>
      <c r="S242" s="103"/>
      <c r="T242" s="103"/>
      <c r="U242" s="554" t="str">
        <f>IF(R242&lt;&gt;"",VLOOKUP(R242,'DON GIA'!$H$1:$K$103,4,0),"")</f>
        <v/>
      </c>
      <c r="V242" s="554" t="str">
        <f t="shared" si="54"/>
        <v/>
      </c>
      <c r="W242" s="107" t="s">
        <v>1079</v>
      </c>
      <c r="X242" s="103" t="s">
        <v>27</v>
      </c>
      <c r="Y242" s="108">
        <v>82.6</v>
      </c>
      <c r="Z242" s="109"/>
      <c r="AA242" s="554">
        <f>IF(W242&lt;&gt;"",VLOOKUP(W242,'DON GIA'!$A$1:$D$346,4,0),"")</f>
        <v>109890</v>
      </c>
      <c r="AB242" s="554">
        <f t="shared" si="55"/>
        <v>9076914</v>
      </c>
      <c r="AC242" s="71"/>
      <c r="AD242" s="71"/>
      <c r="AE242" s="71"/>
      <c r="AF242" s="71"/>
      <c r="AG242" s="71"/>
      <c r="AH242" s="103"/>
      <c r="AI242" s="71"/>
      <c r="AJ242" s="103"/>
      <c r="AK242" s="103"/>
      <c r="AL242" s="554" t="str">
        <f>IF(AI242&lt;&gt;"",VLOOKUP(AI242,'DON GIA'!$M$1:$P$9,4,0),"")</f>
        <v/>
      </c>
      <c r="AM242" s="554" t="str">
        <f t="shared" si="51"/>
        <v/>
      </c>
      <c r="AN242" s="103"/>
      <c r="AO242" s="103"/>
      <c r="AP242" s="553" t="str">
        <f t="shared" si="43"/>
        <v/>
      </c>
      <c r="AQ242" s="107" t="s">
        <v>414</v>
      </c>
      <c r="AR242" s="139" t="s">
        <v>1949</v>
      </c>
    </row>
    <row r="243" spans="1:44" ht="206.25" outlineLevel="2">
      <c r="A243" s="72" t="e">
        <f>IF(D242&lt;&gt;"",$D$8:D242,A242)</f>
        <v>#VALUE!</v>
      </c>
      <c r="C243" s="552" t="str">
        <f>IF(D243&lt;&gt;"",COUNTA($D$8:D243),"")</f>
        <v/>
      </c>
      <c r="D243" s="552"/>
      <c r="E243" s="71"/>
      <c r="F243" s="103"/>
      <c r="G243" s="103"/>
      <c r="H243" s="103"/>
      <c r="I243" s="103"/>
      <c r="J243" s="103"/>
      <c r="K243" s="103"/>
      <c r="L243" s="107"/>
      <c r="M243" s="105"/>
      <c r="N243" s="106" t="str">
        <f>IF(L243&lt;&gt;"",VLOOKUP(L243,'DON GIA'!$S$1:$U$19,3,0),"")</f>
        <v/>
      </c>
      <c r="O243" s="106" t="str">
        <f>IF(L243&lt;&gt;"",VLOOKUP(L243,'DON GIA'!$S$1:$V$19,4,0),"")</f>
        <v/>
      </c>
      <c r="P243" s="106" t="str">
        <f t="shared" si="47"/>
        <v/>
      </c>
      <c r="Q243" s="106" t="str">
        <f t="shared" si="48"/>
        <v/>
      </c>
      <c r="R243" s="71" t="s">
        <v>35</v>
      </c>
      <c r="S243" s="103"/>
      <c r="T243" s="103"/>
      <c r="U243" s="554" t="str">
        <f>IF(R243&lt;&gt;"",VLOOKUP(R243,'DON GIA'!$H$1:$K$103,4,0),"")</f>
        <v/>
      </c>
      <c r="V243" s="554" t="str">
        <f t="shared" si="54"/>
        <v/>
      </c>
      <c r="W243" s="107" t="s">
        <v>1080</v>
      </c>
      <c r="X243" s="103" t="s">
        <v>27</v>
      </c>
      <c r="Y243" s="108">
        <v>3.91</v>
      </c>
      <c r="Z243" s="109"/>
      <c r="AA243" s="554">
        <f>IF(W243&lt;&gt;"",VLOOKUP(W243,'DON GIA'!$A$1:$D$346,4,0),"")</f>
        <v>10375629</v>
      </c>
      <c r="AB243" s="554">
        <f t="shared" si="55"/>
        <v>40568709.390000001</v>
      </c>
      <c r="AC243" s="71" t="s">
        <v>28</v>
      </c>
      <c r="AD243" s="71" t="s">
        <v>29</v>
      </c>
      <c r="AE243" s="71" t="s">
        <v>30</v>
      </c>
      <c r="AF243" s="71" t="s">
        <v>31</v>
      </c>
      <c r="AG243" s="71" t="s">
        <v>32</v>
      </c>
      <c r="AH243" s="103"/>
      <c r="AI243" s="71"/>
      <c r="AJ243" s="103"/>
      <c r="AK243" s="103"/>
      <c r="AL243" s="554" t="str">
        <f>IF(AI243&lt;&gt;"",VLOOKUP(AI243,'DON GIA'!$M$1:$P$9,4,0),"")</f>
        <v/>
      </c>
      <c r="AM243" s="554" t="str">
        <f t="shared" si="51"/>
        <v/>
      </c>
      <c r="AN243" s="103"/>
      <c r="AO243" s="103"/>
      <c r="AP243" s="553" t="str">
        <f t="shared" si="43"/>
        <v/>
      </c>
      <c r="AQ243" s="107" t="s">
        <v>415</v>
      </c>
      <c r="AR243" s="139" t="s">
        <v>1950</v>
      </c>
    </row>
    <row r="244" spans="1:44" ht="131.25" outlineLevel="2">
      <c r="A244" s="72" t="e">
        <f>IF(D243&lt;&gt;"",$D$8:D243,A243)</f>
        <v>#VALUE!</v>
      </c>
      <c r="C244" s="552" t="str">
        <f>IF(D244&lt;&gt;"",COUNTA($D$8:D244),"")</f>
        <v/>
      </c>
      <c r="D244" s="552"/>
      <c r="E244" s="71"/>
      <c r="F244" s="103"/>
      <c r="G244" s="103"/>
      <c r="H244" s="103"/>
      <c r="I244" s="103"/>
      <c r="J244" s="103"/>
      <c r="K244" s="103"/>
      <c r="L244" s="107"/>
      <c r="M244" s="105"/>
      <c r="N244" s="106" t="str">
        <f>IF(L244&lt;&gt;"",VLOOKUP(L244,'DON GIA'!$S$1:$U$19,3,0),"")</f>
        <v/>
      </c>
      <c r="O244" s="106" t="str">
        <f>IF(L244&lt;&gt;"",VLOOKUP(L244,'DON GIA'!$S$1:$V$19,4,0),"")</f>
        <v/>
      </c>
      <c r="P244" s="106" t="str">
        <f t="shared" si="47"/>
        <v/>
      </c>
      <c r="Q244" s="106" t="str">
        <f t="shared" si="48"/>
        <v/>
      </c>
      <c r="R244" s="71" t="s">
        <v>35</v>
      </c>
      <c r="S244" s="103"/>
      <c r="T244" s="103"/>
      <c r="U244" s="554" t="str">
        <f>IF(R244&lt;&gt;"",VLOOKUP(R244,'DON GIA'!$H$1:$K$103,4,0),"")</f>
        <v/>
      </c>
      <c r="V244" s="554" t="str">
        <f t="shared" si="54"/>
        <v/>
      </c>
      <c r="W244" s="107" t="s">
        <v>1081</v>
      </c>
      <c r="X244" s="103" t="s">
        <v>27</v>
      </c>
      <c r="Y244" s="108">
        <v>25.44</v>
      </c>
      <c r="Z244" s="109"/>
      <c r="AA244" s="554">
        <f>IF(W244&lt;&gt;"",VLOOKUP(W244,'DON GIA'!$A$1:$D$346,4,0),"")</f>
        <v>1238791</v>
      </c>
      <c r="AB244" s="554">
        <f t="shared" si="55"/>
        <v>31514843.040000003</v>
      </c>
      <c r="AC244" s="71"/>
      <c r="AD244" s="71"/>
      <c r="AE244" s="71"/>
      <c r="AF244" s="71"/>
      <c r="AG244" s="71"/>
      <c r="AH244" s="103"/>
      <c r="AI244" s="71"/>
      <c r="AJ244" s="103"/>
      <c r="AK244" s="103"/>
      <c r="AL244" s="554" t="str">
        <f>IF(AI244&lt;&gt;"",VLOOKUP(AI244,'DON GIA'!$M$1:$P$9,4,0),"")</f>
        <v/>
      </c>
      <c r="AM244" s="554" t="str">
        <f t="shared" si="51"/>
        <v/>
      </c>
      <c r="AN244" s="103"/>
      <c r="AO244" s="103"/>
      <c r="AP244" s="553" t="str">
        <f t="shared" si="43"/>
        <v/>
      </c>
      <c r="AQ244" s="107" t="s">
        <v>416</v>
      </c>
    </row>
    <row r="245" spans="1:44" outlineLevel="2">
      <c r="A245" s="72" t="e">
        <f>IF(D244&lt;&gt;"",$D$8:D244,A244)</f>
        <v>#VALUE!</v>
      </c>
      <c r="C245" s="552" t="str">
        <f>IF(D245&lt;&gt;"",COUNTA($D$8:D245),"")</f>
        <v/>
      </c>
      <c r="D245" s="552"/>
      <c r="E245" s="61"/>
      <c r="F245" s="103"/>
      <c r="G245" s="103"/>
      <c r="H245" s="103"/>
      <c r="I245" s="103"/>
      <c r="J245" s="103"/>
      <c r="K245" s="103"/>
      <c r="L245" s="107"/>
      <c r="M245" s="105"/>
      <c r="N245" s="106" t="str">
        <f>IF(L245&lt;&gt;"",VLOOKUP(L245,'DON GIA'!$S$1:$U$19,3,0),"")</f>
        <v/>
      </c>
      <c r="O245" s="106" t="str">
        <f>IF(L245&lt;&gt;"",VLOOKUP(L245,'DON GIA'!$S$1:$V$19,4,0),"")</f>
        <v/>
      </c>
      <c r="P245" s="106" t="str">
        <f t="shared" si="47"/>
        <v/>
      </c>
      <c r="Q245" s="106" t="str">
        <f t="shared" si="48"/>
        <v/>
      </c>
      <c r="R245" s="71" t="s">
        <v>35</v>
      </c>
      <c r="S245" s="103"/>
      <c r="T245" s="103"/>
      <c r="U245" s="554" t="str">
        <f>IF(R245&lt;&gt;"",VLOOKUP(R245,'DON GIA'!$H$1:$K$103,4,0),"")</f>
        <v/>
      </c>
      <c r="V245" s="554" t="str">
        <f t="shared" si="54"/>
        <v/>
      </c>
      <c r="W245" s="107" t="s">
        <v>1082</v>
      </c>
      <c r="X245" s="103" t="s">
        <v>38</v>
      </c>
      <c r="Y245" s="108">
        <v>0.17399999999999999</v>
      </c>
      <c r="Z245" s="109"/>
      <c r="AA245" s="554">
        <f>IF(W245&lt;&gt;"",VLOOKUP(W245,'DON GIA'!$A$1:$D$346,4,0),"")</f>
        <v>2523428</v>
      </c>
      <c r="AB245" s="554">
        <f t="shared" si="55"/>
        <v>439076.47199999995</v>
      </c>
      <c r="AC245" s="71"/>
      <c r="AD245" s="71"/>
      <c r="AE245" s="71"/>
      <c r="AF245" s="71"/>
      <c r="AG245" s="71"/>
      <c r="AH245" s="103"/>
      <c r="AI245" s="71"/>
      <c r="AJ245" s="103"/>
      <c r="AK245" s="103"/>
      <c r="AL245" s="554" t="str">
        <f>IF(AI245&lt;&gt;"",VLOOKUP(AI245,'DON GIA'!$M$1:$P$9,4,0),"")</f>
        <v/>
      </c>
      <c r="AM245" s="554" t="str">
        <f t="shared" si="51"/>
        <v/>
      </c>
      <c r="AN245" s="103"/>
      <c r="AO245" s="103"/>
      <c r="AP245" s="553" t="str">
        <f t="shared" si="43"/>
        <v/>
      </c>
      <c r="AQ245" s="565" t="s">
        <v>1911</v>
      </c>
    </row>
    <row r="246" spans="1:44" outlineLevel="2">
      <c r="A246" s="72" t="e">
        <f>IF(D245&lt;&gt;"",$D$8:D245,A245)</f>
        <v>#VALUE!</v>
      </c>
      <c r="C246" s="552" t="str">
        <f>IF(D246&lt;&gt;"",COUNTA($D$8:D246),"")</f>
        <v/>
      </c>
      <c r="D246" s="552"/>
      <c r="E246" s="71"/>
      <c r="F246" s="103"/>
      <c r="G246" s="103"/>
      <c r="H246" s="103"/>
      <c r="I246" s="103"/>
      <c r="J246" s="103"/>
      <c r="K246" s="103"/>
      <c r="L246" s="107"/>
      <c r="M246" s="105"/>
      <c r="N246" s="106" t="str">
        <f>IF(L246&lt;&gt;"",VLOOKUP(L246,'DON GIA'!$S$1:$U$19,3,0),"")</f>
        <v/>
      </c>
      <c r="O246" s="106" t="str">
        <f>IF(L246&lt;&gt;"",VLOOKUP(L246,'DON GIA'!$S$1:$V$19,4,0),"")</f>
        <v/>
      </c>
      <c r="P246" s="106" t="str">
        <f t="shared" si="47"/>
        <v/>
      </c>
      <c r="Q246" s="106" t="str">
        <f t="shared" si="48"/>
        <v/>
      </c>
      <c r="R246" s="71" t="s">
        <v>35</v>
      </c>
      <c r="S246" s="103"/>
      <c r="T246" s="103"/>
      <c r="U246" s="554" t="str">
        <f>IF(R246&lt;&gt;"",VLOOKUP(R246,'DON GIA'!$H$1:$K$103,4,0),"")</f>
        <v/>
      </c>
      <c r="V246" s="554" t="str">
        <f t="shared" si="54"/>
        <v/>
      </c>
      <c r="W246" s="107" t="s">
        <v>1083</v>
      </c>
      <c r="X246" s="103" t="s">
        <v>27</v>
      </c>
      <c r="Y246" s="108">
        <v>5.86</v>
      </c>
      <c r="Z246" s="109"/>
      <c r="AA246" s="554">
        <f>IF(W246&lt;&gt;"",VLOOKUP(W246,'DON GIA'!$A$1:$D$346,4,0),"")</f>
        <v>282038</v>
      </c>
      <c r="AB246" s="554">
        <f t="shared" si="55"/>
        <v>1652742.6800000002</v>
      </c>
      <c r="AC246" s="71"/>
      <c r="AD246" s="71"/>
      <c r="AE246" s="71"/>
      <c r="AF246" s="71"/>
      <c r="AG246" s="71"/>
      <c r="AH246" s="103"/>
      <c r="AI246" s="71"/>
      <c r="AJ246" s="103"/>
      <c r="AK246" s="103"/>
      <c r="AL246" s="554" t="str">
        <f>IF(AI246&lt;&gt;"",VLOOKUP(AI246,'DON GIA'!$M$1:$P$9,4,0),"")</f>
        <v/>
      </c>
      <c r="AM246" s="554" t="str">
        <f t="shared" si="51"/>
        <v/>
      </c>
      <c r="AN246" s="103"/>
      <c r="AO246" s="103"/>
      <c r="AP246" s="553" t="str">
        <f t="shared" si="43"/>
        <v/>
      </c>
      <c r="AQ246" s="568" t="s">
        <v>1951</v>
      </c>
    </row>
    <row r="247" spans="1:44" outlineLevel="2">
      <c r="A247" s="72" t="e">
        <f>IF(D246&lt;&gt;"",$D$8:D246,A246)</f>
        <v>#VALUE!</v>
      </c>
      <c r="C247" s="552" t="str">
        <f>IF(D247&lt;&gt;"",COUNTA($D$8:D247),"")</f>
        <v/>
      </c>
      <c r="D247" s="552"/>
      <c r="E247" s="71"/>
      <c r="F247" s="103"/>
      <c r="G247" s="103"/>
      <c r="H247" s="103"/>
      <c r="I247" s="103"/>
      <c r="J247" s="103"/>
      <c r="K247" s="103"/>
      <c r="L247" s="107"/>
      <c r="M247" s="105"/>
      <c r="N247" s="106" t="str">
        <f>IF(L247&lt;&gt;"",VLOOKUP(L247,'DON GIA'!$S$1:$U$19,3,0),"")</f>
        <v/>
      </c>
      <c r="O247" s="106" t="str">
        <f>IF(L247&lt;&gt;"",VLOOKUP(L247,'DON GIA'!$S$1:$V$19,4,0),"")</f>
        <v/>
      </c>
      <c r="P247" s="106" t="str">
        <f t="shared" si="47"/>
        <v/>
      </c>
      <c r="Q247" s="106" t="str">
        <f t="shared" si="48"/>
        <v/>
      </c>
      <c r="R247" s="71" t="s">
        <v>35</v>
      </c>
      <c r="S247" s="103"/>
      <c r="T247" s="103"/>
      <c r="U247" s="554" t="str">
        <f>IF(R247&lt;&gt;"",VLOOKUP(R247,'DON GIA'!$H$1:$K$103,4,0),"")</f>
        <v/>
      </c>
      <c r="V247" s="554" t="str">
        <f t="shared" si="54"/>
        <v/>
      </c>
      <c r="W247" s="107" t="s">
        <v>1084</v>
      </c>
      <c r="X247" s="103" t="s">
        <v>27</v>
      </c>
      <c r="Y247" s="108">
        <v>0.96</v>
      </c>
      <c r="Z247" s="109"/>
      <c r="AA247" s="554">
        <f>IF(W247&lt;&gt;"",VLOOKUP(W247,'DON GIA'!$A$1:$D$346,4,0),"")</f>
        <v>138443</v>
      </c>
      <c r="AB247" s="554">
        <f t="shared" si="55"/>
        <v>132905.28</v>
      </c>
      <c r="AC247" s="71"/>
      <c r="AD247" s="71"/>
      <c r="AE247" s="71"/>
      <c r="AF247" s="71"/>
      <c r="AG247" s="71"/>
      <c r="AH247" s="103"/>
      <c r="AI247" s="71"/>
      <c r="AJ247" s="103"/>
      <c r="AK247" s="103"/>
      <c r="AL247" s="554" t="str">
        <f>IF(AI247&lt;&gt;"",VLOOKUP(AI247,'DON GIA'!$M$1:$P$9,4,0),"")</f>
        <v/>
      </c>
      <c r="AM247" s="554" t="str">
        <f t="shared" si="51"/>
        <v/>
      </c>
      <c r="AN247" s="103"/>
      <c r="AO247" s="103"/>
      <c r="AP247" s="553" t="str">
        <f t="shared" si="43"/>
        <v/>
      </c>
      <c r="AQ247" s="107"/>
    </row>
    <row r="248" spans="1:44" outlineLevel="2">
      <c r="A248" s="72" t="e">
        <f>IF(D247&lt;&gt;"",$D$8:D247,A247)</f>
        <v>#VALUE!</v>
      </c>
      <c r="C248" s="552" t="str">
        <f>IF(D248&lt;&gt;"",COUNTA($D$8:D248),"")</f>
        <v/>
      </c>
      <c r="D248" s="552"/>
      <c r="E248" s="71"/>
      <c r="F248" s="103"/>
      <c r="G248" s="103"/>
      <c r="H248" s="103"/>
      <c r="I248" s="103"/>
      <c r="J248" s="103"/>
      <c r="K248" s="103"/>
      <c r="L248" s="107"/>
      <c r="M248" s="105"/>
      <c r="N248" s="106" t="str">
        <f>IF(L248&lt;&gt;"",VLOOKUP(L248,'DON GIA'!$S$1:$U$19,3,0),"")</f>
        <v/>
      </c>
      <c r="O248" s="106" t="str">
        <f>IF(L248&lt;&gt;"",VLOOKUP(L248,'DON GIA'!$S$1:$V$19,4,0),"")</f>
        <v/>
      </c>
      <c r="P248" s="106" t="str">
        <f t="shared" si="47"/>
        <v/>
      </c>
      <c r="Q248" s="106" t="str">
        <f t="shared" si="48"/>
        <v/>
      </c>
      <c r="R248" s="71" t="s">
        <v>35</v>
      </c>
      <c r="S248" s="103"/>
      <c r="T248" s="103"/>
      <c r="U248" s="554" t="str">
        <f>IF(R248&lt;&gt;"",VLOOKUP(R248,'DON GIA'!$H$1:$K$103,4,0),"")</f>
        <v/>
      </c>
      <c r="V248" s="554" t="str">
        <f t="shared" si="54"/>
        <v/>
      </c>
      <c r="W248" s="107" t="s">
        <v>1085</v>
      </c>
      <c r="X248" s="103" t="s">
        <v>27</v>
      </c>
      <c r="Y248" s="108">
        <v>100.35</v>
      </c>
      <c r="Z248" s="109"/>
      <c r="AA248" s="554">
        <f>IF(W248&lt;&gt;"",VLOOKUP(W248,'DON GIA'!$A$1:$D$346,4,0),"")</f>
        <v>282038</v>
      </c>
      <c r="AB248" s="554">
        <f t="shared" si="55"/>
        <v>28302513.299999997</v>
      </c>
      <c r="AC248" s="71"/>
      <c r="AD248" s="71"/>
      <c r="AE248" s="71"/>
      <c r="AF248" s="71"/>
      <c r="AG248" s="71"/>
      <c r="AH248" s="103"/>
      <c r="AI248" s="71"/>
      <c r="AJ248" s="103"/>
      <c r="AK248" s="103"/>
      <c r="AL248" s="554" t="str">
        <f>IF(AI248&lt;&gt;"",VLOOKUP(AI248,'DON GIA'!$M$1:$P$9,4,0),"")</f>
        <v/>
      </c>
      <c r="AM248" s="554" t="str">
        <f t="shared" si="51"/>
        <v/>
      </c>
      <c r="AN248" s="103"/>
      <c r="AO248" s="103"/>
      <c r="AP248" s="553" t="str">
        <f t="shared" si="43"/>
        <v/>
      </c>
      <c r="AQ248" s="107"/>
    </row>
    <row r="249" spans="1:44" outlineLevel="2">
      <c r="A249" s="72" t="e">
        <f>IF(D248&lt;&gt;"",$D$8:D248,A248)</f>
        <v>#VALUE!</v>
      </c>
      <c r="C249" s="552" t="str">
        <f>IF(D249&lt;&gt;"",COUNTA($D$8:D249),"")</f>
        <v/>
      </c>
      <c r="D249" s="552"/>
      <c r="E249" s="71"/>
      <c r="F249" s="103"/>
      <c r="G249" s="103"/>
      <c r="H249" s="103"/>
      <c r="I249" s="103"/>
      <c r="J249" s="103"/>
      <c r="K249" s="103"/>
      <c r="L249" s="107"/>
      <c r="M249" s="105"/>
      <c r="N249" s="106" t="str">
        <f>IF(L249&lt;&gt;"",VLOOKUP(L249,'DON GIA'!$S$1:$U$19,3,0),"")</f>
        <v/>
      </c>
      <c r="O249" s="106" t="str">
        <f>IF(L249&lt;&gt;"",VLOOKUP(L249,'DON GIA'!$S$1:$V$19,4,0),"")</f>
        <v/>
      </c>
      <c r="P249" s="106" t="str">
        <f t="shared" si="47"/>
        <v/>
      </c>
      <c r="Q249" s="106" t="str">
        <f t="shared" si="48"/>
        <v/>
      </c>
      <c r="R249" s="71" t="s">
        <v>35</v>
      </c>
      <c r="S249" s="103"/>
      <c r="T249" s="103"/>
      <c r="U249" s="554" t="str">
        <f>IF(R249&lt;&gt;"",VLOOKUP(R249,'DON GIA'!$H$1:$K$103,4,0),"")</f>
        <v/>
      </c>
      <c r="V249" s="554" t="str">
        <f t="shared" si="54"/>
        <v/>
      </c>
      <c r="W249" s="107" t="s">
        <v>1086</v>
      </c>
      <c r="X249" s="103" t="s">
        <v>44</v>
      </c>
      <c r="Y249" s="108">
        <v>1</v>
      </c>
      <c r="Z249" s="109"/>
      <c r="AA249" s="554">
        <f>IF(W249&lt;&gt;"",VLOOKUP(W249,'DON GIA'!$A$1:$D$346,4,0),"")</f>
        <v>3793079</v>
      </c>
      <c r="AB249" s="554">
        <f t="shared" si="55"/>
        <v>3793079</v>
      </c>
      <c r="AC249" s="71"/>
      <c r="AD249" s="71"/>
      <c r="AE249" s="71"/>
      <c r="AF249" s="71"/>
      <c r="AG249" s="71"/>
      <c r="AH249" s="103"/>
      <c r="AI249" s="71"/>
      <c r="AJ249" s="103"/>
      <c r="AK249" s="103"/>
      <c r="AL249" s="554" t="str">
        <f>IF(AI249&lt;&gt;"",VLOOKUP(AI249,'DON GIA'!$M$1:$P$9,4,0),"")</f>
        <v/>
      </c>
      <c r="AM249" s="554" t="str">
        <f t="shared" si="51"/>
        <v/>
      </c>
      <c r="AN249" s="103"/>
      <c r="AO249" s="103"/>
      <c r="AP249" s="553" t="str">
        <f t="shared" si="43"/>
        <v/>
      </c>
      <c r="AQ249" s="107"/>
    </row>
    <row r="250" spans="1:44" outlineLevel="2">
      <c r="A250" s="72" t="e">
        <f>IF(D249&lt;&gt;"",$D$8:D249,A249)</f>
        <v>#VALUE!</v>
      </c>
      <c r="C250" s="552" t="str">
        <f>IF(D250&lt;&gt;"",COUNTA($D$8:D250),"")</f>
        <v/>
      </c>
      <c r="D250" s="552"/>
      <c r="E250" s="71"/>
      <c r="F250" s="103"/>
      <c r="G250" s="103"/>
      <c r="H250" s="103"/>
      <c r="I250" s="103"/>
      <c r="J250" s="103"/>
      <c r="K250" s="103"/>
      <c r="L250" s="107"/>
      <c r="M250" s="105"/>
      <c r="N250" s="106" t="str">
        <f>IF(L250&lt;&gt;"",VLOOKUP(L250,'DON GIA'!$S$1:$U$19,3,0),"")</f>
        <v/>
      </c>
      <c r="O250" s="106" t="str">
        <f>IF(L250&lt;&gt;"",VLOOKUP(L250,'DON GIA'!$S$1:$V$19,4,0),"")</f>
        <v/>
      </c>
      <c r="P250" s="106" t="str">
        <f t="shared" si="47"/>
        <v/>
      </c>
      <c r="Q250" s="106" t="str">
        <f t="shared" si="48"/>
        <v/>
      </c>
      <c r="R250" s="71" t="s">
        <v>35</v>
      </c>
      <c r="S250" s="103"/>
      <c r="T250" s="103"/>
      <c r="U250" s="554" t="str">
        <f>IF(R250&lt;&gt;"",VLOOKUP(R250,'DON GIA'!$H$1:$K$103,4,0),"")</f>
        <v/>
      </c>
      <c r="V250" s="554" t="str">
        <f t="shared" si="54"/>
        <v/>
      </c>
      <c r="W250" s="107" t="s">
        <v>1019</v>
      </c>
      <c r="X250" s="103" t="s">
        <v>27</v>
      </c>
      <c r="Y250" s="108">
        <v>18.88</v>
      </c>
      <c r="Z250" s="109"/>
      <c r="AA250" s="554">
        <f>IF(W250&lt;&gt;"",VLOOKUP(W250,'DON GIA'!$A$1:$D$346,4,0),"")</f>
        <v>330817</v>
      </c>
      <c r="AB250" s="554">
        <f t="shared" si="55"/>
        <v>6245824.96</v>
      </c>
      <c r="AC250" s="71"/>
      <c r="AD250" s="71"/>
      <c r="AE250" s="71"/>
      <c r="AF250" s="71"/>
      <c r="AG250" s="71"/>
      <c r="AH250" s="103"/>
      <c r="AI250" s="71"/>
      <c r="AJ250" s="103"/>
      <c r="AK250" s="103"/>
      <c r="AL250" s="554" t="str">
        <f>IF(AI250&lt;&gt;"",VLOOKUP(AI250,'DON GIA'!$M$1:$P$9,4,0),"")</f>
        <v/>
      </c>
      <c r="AM250" s="554" t="str">
        <f t="shared" si="51"/>
        <v/>
      </c>
      <c r="AN250" s="103"/>
      <c r="AO250" s="103"/>
      <c r="AP250" s="553" t="str">
        <f t="shared" si="43"/>
        <v/>
      </c>
      <c r="AQ250" s="107"/>
    </row>
    <row r="251" spans="1:44" outlineLevel="2">
      <c r="A251" s="72" t="e">
        <f>IF(D250&lt;&gt;"",$D$8:D250,A250)</f>
        <v>#VALUE!</v>
      </c>
      <c r="C251" s="552" t="str">
        <f>IF(D251&lt;&gt;"",COUNTA($D$8:D251),"")</f>
        <v/>
      </c>
      <c r="D251" s="552"/>
      <c r="E251" s="61"/>
      <c r="F251" s="103"/>
      <c r="G251" s="103"/>
      <c r="H251" s="103"/>
      <c r="I251" s="103"/>
      <c r="J251" s="103"/>
      <c r="K251" s="103"/>
      <c r="L251" s="107"/>
      <c r="M251" s="105"/>
      <c r="N251" s="106" t="str">
        <f>IF(L251&lt;&gt;"",VLOOKUP(L251,'DON GIA'!$S$1:$U$19,3,0),"")</f>
        <v/>
      </c>
      <c r="O251" s="106" t="str">
        <f>IF(L251&lt;&gt;"",VLOOKUP(L251,'DON GIA'!$S$1:$V$19,4,0),"")</f>
        <v/>
      </c>
      <c r="P251" s="106" t="str">
        <f t="shared" si="47"/>
        <v/>
      </c>
      <c r="Q251" s="106" t="str">
        <f t="shared" si="48"/>
        <v/>
      </c>
      <c r="R251" s="71" t="s">
        <v>35</v>
      </c>
      <c r="S251" s="103"/>
      <c r="T251" s="103"/>
      <c r="U251" s="554" t="str">
        <f>IF(R251&lt;&gt;"",VLOOKUP(R251,'DON GIA'!$H$1:$K$103,4,0),"")</f>
        <v/>
      </c>
      <c r="V251" s="554" t="str">
        <f t="shared" si="54"/>
        <v/>
      </c>
      <c r="W251" s="107" t="s">
        <v>35</v>
      </c>
      <c r="X251" s="103"/>
      <c r="Y251" s="108"/>
      <c r="Z251" s="109"/>
      <c r="AA251" s="554" t="str">
        <f>IF(W251&lt;&gt;"",VLOOKUP(W251,'DON GIA'!$A$1:$D$346,4,0),"")</f>
        <v/>
      </c>
      <c r="AB251" s="554" t="str">
        <f t="shared" si="55"/>
        <v/>
      </c>
      <c r="AC251" s="71"/>
      <c r="AD251" s="71"/>
      <c r="AE251" s="71"/>
      <c r="AF251" s="71"/>
      <c r="AG251" s="71"/>
      <c r="AH251" s="103"/>
      <c r="AI251" s="71"/>
      <c r="AJ251" s="103"/>
      <c r="AK251" s="103"/>
      <c r="AL251" s="554" t="str">
        <f>IF(AI251&lt;&gt;"",VLOOKUP(AI251,'DON GIA'!$M$1:$P$9,4,0),"")</f>
        <v/>
      </c>
      <c r="AM251" s="554" t="str">
        <f t="shared" si="51"/>
        <v/>
      </c>
      <c r="AN251" s="103"/>
      <c r="AO251" s="103"/>
      <c r="AP251" s="553" t="str">
        <f t="shared" si="43"/>
        <v/>
      </c>
      <c r="AQ251" s="107"/>
    </row>
    <row r="252" spans="1:44" outlineLevel="1">
      <c r="A252" s="84" t="s">
        <v>838</v>
      </c>
      <c r="B252" s="576">
        <v>27</v>
      </c>
      <c r="C252" s="552">
        <f>IF(D252&lt;&gt;"",COUNTA($D$8:D252),"")</f>
        <v>23</v>
      </c>
      <c r="D252" s="552">
        <v>415</v>
      </c>
      <c r="E252" s="61" t="s">
        <v>165</v>
      </c>
      <c r="F252" s="162"/>
      <c r="G252" s="162"/>
      <c r="H252" s="162"/>
      <c r="I252" s="162"/>
      <c r="J252" s="162"/>
      <c r="K252" s="162"/>
      <c r="L252" s="129"/>
      <c r="M252" s="167">
        <f>SUBTOTAL(9,M253:M259)</f>
        <v>120</v>
      </c>
      <c r="N252" s="199"/>
      <c r="O252" s="199"/>
      <c r="P252" s="199">
        <f>SUBTOTAL(9,P253:P259)</f>
        <v>176280000</v>
      </c>
      <c r="Q252" s="199">
        <f>SUBTOTAL(9,Q253:Q259)</f>
        <v>0</v>
      </c>
      <c r="R252" s="61"/>
      <c r="S252" s="162"/>
      <c r="T252" s="162">
        <f>SUBTOTAL(9,T253:T259)</f>
        <v>0</v>
      </c>
      <c r="U252" s="553"/>
      <c r="V252" s="553">
        <f>SUBTOTAL(9,V253:V259)</f>
        <v>0</v>
      </c>
      <c r="W252" s="129"/>
      <c r="X252" s="162"/>
      <c r="Y252" s="169">
        <f>SUBTOTAL(9,Y253:Y259)</f>
        <v>164.7</v>
      </c>
      <c r="Z252" s="170">
        <f>SUBTOTAL(9,Z253:Z259)</f>
        <v>0</v>
      </c>
      <c r="AA252" s="553"/>
      <c r="AB252" s="553">
        <f>SUBTOTAL(9,AB253:AB259)</f>
        <v>159456432.5</v>
      </c>
      <c r="AC252" s="71"/>
      <c r="AD252" s="71"/>
      <c r="AE252" s="71"/>
      <c r="AF252" s="71"/>
      <c r="AG252" s="71"/>
      <c r="AH252" s="103"/>
      <c r="AI252" s="71"/>
      <c r="AJ252" s="162"/>
      <c r="AK252" s="162">
        <f>SUBTOTAL(9,AK253:AK259)</f>
        <v>3</v>
      </c>
      <c r="AL252" s="553"/>
      <c r="AM252" s="553">
        <f>SUBTOTAL(9,AM253:AM259)</f>
        <v>38791840</v>
      </c>
      <c r="AN252" s="162"/>
      <c r="AO252" s="162">
        <f>SUBTOTAL(9,AO253:AO259)</f>
        <v>1</v>
      </c>
      <c r="AP252" s="553">
        <f t="shared" si="43"/>
        <v>374528272.5</v>
      </c>
      <c r="AQ252" s="111"/>
      <c r="AR252" s="90"/>
    </row>
    <row r="253" spans="1:44" ht="75" outlineLevel="2">
      <c r="A253" s="72" t="e">
        <f>IF(D252&lt;&gt;"",$D$8:D252,A251)</f>
        <v>#VALUE!</v>
      </c>
      <c r="C253" s="552" t="str">
        <f>IF(D253&lt;&gt;"",COUNTA($D$8:D253),"")</f>
        <v/>
      </c>
      <c r="D253" s="552"/>
      <c r="E253" s="71" t="s">
        <v>166</v>
      </c>
      <c r="F253" s="103">
        <v>2</v>
      </c>
      <c r="G253" s="103"/>
      <c r="H253" s="103">
        <v>235</v>
      </c>
      <c r="I253" s="103">
        <v>10</v>
      </c>
      <c r="J253" s="103">
        <v>399</v>
      </c>
      <c r="K253" s="103" t="s">
        <v>161</v>
      </c>
      <c r="L253" s="107" t="s">
        <v>967</v>
      </c>
      <c r="M253" s="105">
        <v>120</v>
      </c>
      <c r="N253" s="106">
        <f>IF(L253&lt;&gt;"",VLOOKUP(L253,'DON GIA'!$S$1:$U$19,3,0),"")</f>
        <v>1469000</v>
      </c>
      <c r="O253" s="106">
        <f>IF(L253&lt;&gt;"",VLOOKUP(L253,'DON GIA'!$S$1:$V$19,4,0),"")</f>
        <v>0</v>
      </c>
      <c r="P253" s="106">
        <f t="shared" si="47"/>
        <v>176280000</v>
      </c>
      <c r="Q253" s="106">
        <f t="shared" si="48"/>
        <v>0</v>
      </c>
      <c r="R253" s="71" t="s">
        <v>35</v>
      </c>
      <c r="S253" s="103"/>
      <c r="T253" s="103"/>
      <c r="U253" s="554" t="str">
        <f>IF(R253&lt;&gt;"",VLOOKUP(R253,'DON GIA'!$H$1:$K$103,4,0),"")</f>
        <v/>
      </c>
      <c r="V253" s="554" t="str">
        <f t="shared" ref="V253:V259" si="56">IF(R253&lt;&gt;"",IF(ISNUMBER(U253),T253*U253,""),"")</f>
        <v/>
      </c>
      <c r="W253" s="107" t="s">
        <v>1057</v>
      </c>
      <c r="X253" s="103" t="s">
        <v>27</v>
      </c>
      <c r="Y253" s="108">
        <v>12.8</v>
      </c>
      <c r="Z253" s="109"/>
      <c r="AA253" s="554">
        <f>IF(W253&lt;&gt;"",VLOOKUP(W253,'DON GIA'!$A$1:$D$346,4,0),"")</f>
        <v>1229116</v>
      </c>
      <c r="AB253" s="554">
        <f t="shared" ref="AB253:AB259" si="57">IF(W253&lt;&gt;"",IF(ISNUMBER(AA253),Y253*AA253,""),"")</f>
        <v>15732684.800000001</v>
      </c>
      <c r="AC253" s="71"/>
      <c r="AD253" s="71" t="s">
        <v>29</v>
      </c>
      <c r="AE253" s="71" t="s">
        <v>30</v>
      </c>
      <c r="AF253" s="71" t="s">
        <v>116</v>
      </c>
      <c r="AG253" s="71" t="s">
        <v>136</v>
      </c>
      <c r="AH253" s="103"/>
      <c r="AI253" s="71" t="s">
        <v>562</v>
      </c>
      <c r="AJ253" s="103" t="s">
        <v>409</v>
      </c>
      <c r="AK253" s="103">
        <v>2</v>
      </c>
      <c r="AL253" s="554">
        <f>IF(AI253&lt;&gt;"",VLOOKUP(AI253,'DON GIA'!$M$1:$P$9,4,0),"")</f>
        <v>12895920</v>
      </c>
      <c r="AM253" s="554">
        <f t="shared" si="51"/>
        <v>25791840</v>
      </c>
      <c r="AN253" s="103" t="s">
        <v>407</v>
      </c>
      <c r="AO253" s="103">
        <v>1</v>
      </c>
      <c r="AP253" s="553" t="str">
        <f t="shared" si="43"/>
        <v/>
      </c>
      <c r="AQ253" s="111" t="s">
        <v>620</v>
      </c>
      <c r="AR253" s="77" t="s">
        <v>1912</v>
      </c>
    </row>
    <row r="254" spans="1:44" ht="168.75" outlineLevel="2">
      <c r="A254" s="72" t="e">
        <f>IF(D253&lt;&gt;"",$D$8:D253,A253)</f>
        <v>#VALUE!</v>
      </c>
      <c r="C254" s="552" t="str">
        <f>IF(D254&lt;&gt;"",COUNTA($D$8:D254),"")</f>
        <v/>
      </c>
      <c r="D254" s="552"/>
      <c r="E254" s="71" t="s">
        <v>39</v>
      </c>
      <c r="F254" s="103"/>
      <c r="G254" s="103"/>
      <c r="H254" s="103"/>
      <c r="I254" s="103"/>
      <c r="J254" s="103"/>
      <c r="K254" s="103"/>
      <c r="L254" s="107"/>
      <c r="M254" s="105"/>
      <c r="N254" s="106" t="str">
        <f>IF(L254&lt;&gt;"",VLOOKUP(L254,'DON GIA'!$S$1:$U$19,3,0),"")</f>
        <v/>
      </c>
      <c r="O254" s="106" t="str">
        <f>IF(L254&lt;&gt;"",VLOOKUP(L254,'DON GIA'!$S$1:$V$19,4,0),"")</f>
        <v/>
      </c>
      <c r="P254" s="106" t="str">
        <f t="shared" si="47"/>
        <v/>
      </c>
      <c r="Q254" s="106" t="str">
        <f t="shared" si="48"/>
        <v/>
      </c>
      <c r="R254" s="71" t="s">
        <v>35</v>
      </c>
      <c r="S254" s="103"/>
      <c r="T254" s="103"/>
      <c r="U254" s="554" t="str">
        <f>IF(R254&lt;&gt;"",VLOOKUP(R254,'DON GIA'!$H$1:$K$103,4,0),"")</f>
        <v/>
      </c>
      <c r="V254" s="554" t="str">
        <f t="shared" si="56"/>
        <v/>
      </c>
      <c r="W254" s="107" t="s">
        <v>1057</v>
      </c>
      <c r="X254" s="103" t="s">
        <v>27</v>
      </c>
      <c r="Y254" s="108">
        <v>54.1</v>
      </c>
      <c r="Z254" s="109"/>
      <c r="AA254" s="554">
        <f>IF(W254&lt;&gt;"",VLOOKUP(W254,'DON GIA'!$A$1:$D$346,4,0),"")</f>
        <v>1229116</v>
      </c>
      <c r="AB254" s="554">
        <f t="shared" si="57"/>
        <v>66495175.600000001</v>
      </c>
      <c r="AC254" s="71"/>
      <c r="AD254" s="71" t="s">
        <v>29</v>
      </c>
      <c r="AE254" s="71" t="s">
        <v>30</v>
      </c>
      <c r="AF254" s="71" t="s">
        <v>116</v>
      </c>
      <c r="AG254" s="71" t="s">
        <v>136</v>
      </c>
      <c r="AH254" s="103"/>
      <c r="AI254" s="71" t="s">
        <v>578</v>
      </c>
      <c r="AJ254" s="103" t="s">
        <v>560</v>
      </c>
      <c r="AK254" s="103">
        <v>1</v>
      </c>
      <c r="AL254" s="554">
        <f>IF(AI254&lt;&gt;"",VLOOKUP(AI254,'DON GIA'!$M$1:$P$9,4,0),"")</f>
        <v>13000000</v>
      </c>
      <c r="AM254" s="554">
        <f t="shared" si="51"/>
        <v>13000000</v>
      </c>
      <c r="AN254" s="103"/>
      <c r="AO254" s="103"/>
      <c r="AP254" s="553" t="str">
        <f t="shared" si="43"/>
        <v/>
      </c>
      <c r="AQ254" s="59" t="s">
        <v>593</v>
      </c>
      <c r="AR254" s="139" t="s">
        <v>395</v>
      </c>
    </row>
    <row r="255" spans="1:44" ht="187.5" outlineLevel="2">
      <c r="A255" s="72" t="e">
        <f>IF(D254&lt;&gt;"",$D$8:D254,A254)</f>
        <v>#VALUE!</v>
      </c>
      <c r="C255" s="552" t="str">
        <f>IF(D255&lt;&gt;"",COUNTA($D$8:D255),"")</f>
        <v/>
      </c>
      <c r="D255" s="552"/>
      <c r="E255" s="71" t="s">
        <v>167</v>
      </c>
      <c r="F255" s="103"/>
      <c r="G255" s="103"/>
      <c r="H255" s="103"/>
      <c r="I255" s="103"/>
      <c r="J255" s="103"/>
      <c r="K255" s="103"/>
      <c r="L255" s="107"/>
      <c r="M255" s="105"/>
      <c r="N255" s="106" t="str">
        <f>IF(L255&lt;&gt;"",VLOOKUP(L255,'DON GIA'!$S$1:$U$19,3,0),"")</f>
        <v/>
      </c>
      <c r="O255" s="106" t="str">
        <f>IF(L255&lt;&gt;"",VLOOKUP(L255,'DON GIA'!$S$1:$V$19,4,0),"")</f>
        <v/>
      </c>
      <c r="P255" s="106" t="str">
        <f t="shared" si="47"/>
        <v/>
      </c>
      <c r="Q255" s="106" t="str">
        <f t="shared" si="48"/>
        <v/>
      </c>
      <c r="R255" s="71" t="s">
        <v>35</v>
      </c>
      <c r="S255" s="103"/>
      <c r="T255" s="103"/>
      <c r="U255" s="554" t="str">
        <f>IF(R255&lt;&gt;"",VLOOKUP(R255,'DON GIA'!$H$1:$K$103,4,0),"")</f>
        <v/>
      </c>
      <c r="V255" s="554" t="str">
        <f t="shared" si="56"/>
        <v/>
      </c>
      <c r="W255" s="107" t="s">
        <v>1087</v>
      </c>
      <c r="X255" s="103" t="s">
        <v>27</v>
      </c>
      <c r="Y255" s="108">
        <v>5</v>
      </c>
      <c r="Z255" s="109"/>
      <c r="AA255" s="554">
        <f>IF(W255&lt;&gt;"",VLOOKUP(W255,'DON GIA'!$A$1:$D$346,4,0),"")</f>
        <v>10375629</v>
      </c>
      <c r="AB255" s="554">
        <f t="shared" si="57"/>
        <v>51878145</v>
      </c>
      <c r="AC255" s="71"/>
      <c r="AD255" s="71" t="s">
        <v>29</v>
      </c>
      <c r="AE255" s="71" t="s">
        <v>30</v>
      </c>
      <c r="AF255" s="71" t="s">
        <v>31</v>
      </c>
      <c r="AG255" s="71" t="s">
        <v>32</v>
      </c>
      <c r="AH255" s="103"/>
      <c r="AI255" s="71"/>
      <c r="AJ255" s="103"/>
      <c r="AK255" s="103"/>
      <c r="AL255" s="554" t="str">
        <f>IF(AI255&lt;&gt;"",VLOOKUP(AI255,'DON GIA'!$M$1:$P$9,4,0),"")</f>
        <v/>
      </c>
      <c r="AM255" s="554" t="str">
        <f t="shared" si="51"/>
        <v/>
      </c>
      <c r="AN255" s="103"/>
      <c r="AO255" s="103"/>
      <c r="AP255" s="553" t="str">
        <f t="shared" si="43"/>
        <v/>
      </c>
      <c r="AQ255" s="107" t="s">
        <v>594</v>
      </c>
      <c r="AR255" s="139" t="s">
        <v>1949</v>
      </c>
    </row>
    <row r="256" spans="1:44" ht="112.5" outlineLevel="2">
      <c r="A256" s="72" t="e">
        <f>IF(D255&lt;&gt;"",$D$8:D255,A255)</f>
        <v>#VALUE!</v>
      </c>
      <c r="C256" s="552" t="str">
        <f>IF(D256&lt;&gt;"",COUNTA($D$8:D256),"")</f>
        <v/>
      </c>
      <c r="D256" s="552"/>
      <c r="E256" s="71"/>
      <c r="F256" s="103"/>
      <c r="G256" s="103"/>
      <c r="H256" s="103"/>
      <c r="I256" s="103"/>
      <c r="J256" s="103"/>
      <c r="K256" s="103"/>
      <c r="L256" s="107"/>
      <c r="M256" s="105"/>
      <c r="N256" s="106" t="str">
        <f>IF(L256&lt;&gt;"",VLOOKUP(L256,'DON GIA'!$S$1:$U$19,3,0),"")</f>
        <v/>
      </c>
      <c r="O256" s="106" t="str">
        <f>IF(L256&lt;&gt;"",VLOOKUP(L256,'DON GIA'!$S$1:$V$19,4,0),"")</f>
        <v/>
      </c>
      <c r="P256" s="106" t="str">
        <f t="shared" si="47"/>
        <v/>
      </c>
      <c r="Q256" s="106" t="str">
        <f t="shared" si="48"/>
        <v/>
      </c>
      <c r="R256" s="71" t="s">
        <v>35</v>
      </c>
      <c r="S256" s="103"/>
      <c r="T256" s="103"/>
      <c r="U256" s="554" t="str">
        <f>IF(R256&lt;&gt;"",VLOOKUP(R256,'DON GIA'!$H$1:$K$103,4,0),"")</f>
        <v/>
      </c>
      <c r="V256" s="554" t="str">
        <f t="shared" si="56"/>
        <v/>
      </c>
      <c r="W256" s="107" t="s">
        <v>1088</v>
      </c>
      <c r="X256" s="103" t="s">
        <v>27</v>
      </c>
      <c r="Y256" s="108">
        <v>19.100000000000001</v>
      </c>
      <c r="Z256" s="109"/>
      <c r="AA256" s="554">
        <f>IF(W256&lt;&gt;"",VLOOKUP(W256,'DON GIA'!$A$1:$D$346,4,0),"")</f>
        <v>64226</v>
      </c>
      <c r="AB256" s="554">
        <f t="shared" si="57"/>
        <v>1226716.6000000001</v>
      </c>
      <c r="AC256" s="71"/>
      <c r="AD256" s="71"/>
      <c r="AE256" s="71"/>
      <c r="AF256" s="71"/>
      <c r="AG256" s="71"/>
      <c r="AH256" s="103"/>
      <c r="AI256" s="71"/>
      <c r="AJ256" s="103"/>
      <c r="AK256" s="103"/>
      <c r="AL256" s="554" t="str">
        <f>IF(AI256&lt;&gt;"",VLOOKUP(AI256,'DON GIA'!$M$1:$P$9,4,0),"")</f>
        <v/>
      </c>
      <c r="AM256" s="554" t="str">
        <f t="shared" si="51"/>
        <v/>
      </c>
      <c r="AN256" s="103"/>
      <c r="AO256" s="103"/>
      <c r="AP256" s="553" t="str">
        <f t="shared" si="43"/>
        <v/>
      </c>
      <c r="AQ256" s="59" t="s">
        <v>621</v>
      </c>
      <c r="AR256" s="139" t="s">
        <v>1950</v>
      </c>
    </row>
    <row r="257" spans="1:44" ht="37.5" outlineLevel="2">
      <c r="A257" s="72" t="e">
        <f>IF(D256&lt;&gt;"",$D$8:D256,A256)</f>
        <v>#VALUE!</v>
      </c>
      <c r="C257" s="552" t="str">
        <f>IF(D257&lt;&gt;"",COUNTA($D$8:D257),"")</f>
        <v/>
      </c>
      <c r="D257" s="552"/>
      <c r="E257" s="71"/>
      <c r="F257" s="103"/>
      <c r="G257" s="103"/>
      <c r="H257" s="103"/>
      <c r="I257" s="103"/>
      <c r="J257" s="103"/>
      <c r="K257" s="103"/>
      <c r="L257" s="107"/>
      <c r="M257" s="105"/>
      <c r="N257" s="106" t="str">
        <f>IF(L257&lt;&gt;"",VLOOKUP(L257,'DON GIA'!$S$1:$U$19,3,0),"")</f>
        <v/>
      </c>
      <c r="O257" s="106" t="str">
        <f>IF(L257&lt;&gt;"",VLOOKUP(L257,'DON GIA'!$S$1:$V$19,4,0),"")</f>
        <v/>
      </c>
      <c r="P257" s="106" t="str">
        <f t="shared" si="47"/>
        <v/>
      </c>
      <c r="Q257" s="106" t="str">
        <f t="shared" si="48"/>
        <v/>
      </c>
      <c r="R257" s="71" t="s">
        <v>35</v>
      </c>
      <c r="S257" s="103"/>
      <c r="T257" s="103"/>
      <c r="U257" s="554" t="str">
        <f>IF(R257&lt;&gt;"",VLOOKUP(R257,'DON GIA'!$H$1:$K$103,4,0),"")</f>
        <v/>
      </c>
      <c r="V257" s="554" t="str">
        <f t="shared" si="56"/>
        <v/>
      </c>
      <c r="W257" s="107" t="s">
        <v>1089</v>
      </c>
      <c r="X257" s="103" t="s">
        <v>27</v>
      </c>
      <c r="Y257" s="108">
        <v>6.8</v>
      </c>
      <c r="Z257" s="109"/>
      <c r="AA257" s="554">
        <f>IF(W257&lt;&gt;"",VLOOKUP(W257,'DON GIA'!$A$1:$D$346,4,0),"")</f>
        <v>292949</v>
      </c>
      <c r="AB257" s="554">
        <f t="shared" si="57"/>
        <v>1992053.2</v>
      </c>
      <c r="AC257" s="71"/>
      <c r="AD257" s="71"/>
      <c r="AE257" s="71"/>
      <c r="AF257" s="71"/>
      <c r="AG257" s="71"/>
      <c r="AH257" s="103"/>
      <c r="AI257" s="71"/>
      <c r="AJ257" s="103"/>
      <c r="AK257" s="103"/>
      <c r="AL257" s="554" t="str">
        <f>IF(AI257&lt;&gt;"",VLOOKUP(AI257,'DON GIA'!$M$1:$P$9,4,0),"")</f>
        <v/>
      </c>
      <c r="AM257" s="554" t="str">
        <f t="shared" si="51"/>
        <v/>
      </c>
      <c r="AN257" s="103"/>
      <c r="AO257" s="103"/>
      <c r="AP257" s="553" t="str">
        <f t="shared" si="43"/>
        <v/>
      </c>
      <c r="AQ257" s="565" t="s">
        <v>1911</v>
      </c>
    </row>
    <row r="258" spans="1:44" outlineLevel="2">
      <c r="A258" s="72" t="e">
        <f>IF(D257&lt;&gt;"",$D$8:D257,A257)</f>
        <v>#VALUE!</v>
      </c>
      <c r="C258" s="552" t="str">
        <f>IF(D258&lt;&gt;"",COUNTA($D$8:D258),"")</f>
        <v/>
      </c>
      <c r="D258" s="552"/>
      <c r="E258" s="71"/>
      <c r="F258" s="103"/>
      <c r="G258" s="103"/>
      <c r="H258" s="103"/>
      <c r="I258" s="103"/>
      <c r="J258" s="103"/>
      <c r="K258" s="103"/>
      <c r="L258" s="107"/>
      <c r="M258" s="105"/>
      <c r="N258" s="106" t="str">
        <f>IF(L258&lt;&gt;"",VLOOKUP(L258,'DON GIA'!$S$1:$U$19,3,0),"")</f>
        <v/>
      </c>
      <c r="O258" s="106" t="str">
        <f>IF(L258&lt;&gt;"",VLOOKUP(L258,'DON GIA'!$S$1:$V$19,4,0),"")</f>
        <v/>
      </c>
      <c r="P258" s="106" t="str">
        <f t="shared" si="47"/>
        <v/>
      </c>
      <c r="Q258" s="106" t="str">
        <f t="shared" si="48"/>
        <v/>
      </c>
      <c r="R258" s="71" t="s">
        <v>35</v>
      </c>
      <c r="S258" s="103"/>
      <c r="T258" s="103"/>
      <c r="U258" s="554" t="str">
        <f>IF(R258&lt;&gt;"",VLOOKUP(R258,'DON GIA'!$H$1:$K$103,4,0),"")</f>
        <v/>
      </c>
      <c r="V258" s="554" t="str">
        <f t="shared" si="56"/>
        <v/>
      </c>
      <c r="W258" s="107" t="s">
        <v>1019</v>
      </c>
      <c r="X258" s="103" t="s">
        <v>27</v>
      </c>
      <c r="Y258" s="108">
        <v>66.900000000000006</v>
      </c>
      <c r="Z258" s="109"/>
      <c r="AA258" s="554">
        <f>IF(W258&lt;&gt;"",VLOOKUP(W258,'DON GIA'!$A$1:$D$346,4,0),"")</f>
        <v>330817</v>
      </c>
      <c r="AB258" s="554">
        <f t="shared" si="57"/>
        <v>22131657.300000001</v>
      </c>
      <c r="AC258" s="71"/>
      <c r="AD258" s="71"/>
      <c r="AE258" s="71"/>
      <c r="AF258" s="71"/>
      <c r="AG258" s="71"/>
      <c r="AH258" s="103"/>
      <c r="AI258" s="71"/>
      <c r="AJ258" s="103"/>
      <c r="AK258" s="103"/>
      <c r="AL258" s="554" t="str">
        <f>IF(AI258&lt;&gt;"",VLOOKUP(AI258,'DON GIA'!$M$1:$P$9,4,0),"")</f>
        <v/>
      </c>
      <c r="AM258" s="554" t="str">
        <f t="shared" si="51"/>
        <v/>
      </c>
      <c r="AN258" s="103"/>
      <c r="AO258" s="103"/>
      <c r="AP258" s="553" t="str">
        <f t="shared" si="43"/>
        <v/>
      </c>
      <c r="AQ258" s="568" t="s">
        <v>1952</v>
      </c>
    </row>
    <row r="259" spans="1:44" outlineLevel="2">
      <c r="A259" s="72" t="e">
        <f>IF(D258&lt;&gt;"",$D$8:D258,A258)</f>
        <v>#VALUE!</v>
      </c>
      <c r="C259" s="552" t="str">
        <f>IF(D259&lt;&gt;"",COUNTA($D$8:D259),"")</f>
        <v/>
      </c>
      <c r="D259" s="552"/>
      <c r="E259" s="61"/>
      <c r="F259" s="103"/>
      <c r="G259" s="103"/>
      <c r="H259" s="103"/>
      <c r="I259" s="103"/>
      <c r="J259" s="103"/>
      <c r="K259" s="103"/>
      <c r="L259" s="107"/>
      <c r="M259" s="105"/>
      <c r="N259" s="106" t="str">
        <f>IF(L259&lt;&gt;"",VLOOKUP(L259,'DON GIA'!$S$1:$U$19,3,0),"")</f>
        <v/>
      </c>
      <c r="O259" s="106" t="str">
        <f>IF(L259&lt;&gt;"",VLOOKUP(L259,'DON GIA'!$S$1:$V$19,4,0),"")</f>
        <v/>
      </c>
      <c r="P259" s="106" t="str">
        <f t="shared" si="47"/>
        <v/>
      </c>
      <c r="Q259" s="106" t="str">
        <f t="shared" si="48"/>
        <v/>
      </c>
      <c r="R259" s="71" t="s">
        <v>35</v>
      </c>
      <c r="S259" s="103"/>
      <c r="T259" s="103"/>
      <c r="U259" s="554" t="str">
        <f>IF(R259&lt;&gt;"",VLOOKUP(R259,'DON GIA'!$H$1:$K$103,4,0),"")</f>
        <v/>
      </c>
      <c r="V259" s="554" t="str">
        <f t="shared" si="56"/>
        <v/>
      </c>
      <c r="W259" s="107" t="s">
        <v>35</v>
      </c>
      <c r="X259" s="103"/>
      <c r="Y259" s="108"/>
      <c r="Z259" s="109"/>
      <c r="AA259" s="554" t="str">
        <f>IF(W259&lt;&gt;"",VLOOKUP(W259,'DON GIA'!$A$1:$D$346,4,0),"")</f>
        <v/>
      </c>
      <c r="AB259" s="554" t="str">
        <f t="shared" si="57"/>
        <v/>
      </c>
      <c r="AC259" s="71"/>
      <c r="AD259" s="71"/>
      <c r="AE259" s="71"/>
      <c r="AF259" s="71"/>
      <c r="AG259" s="71"/>
      <c r="AH259" s="103"/>
      <c r="AI259" s="71"/>
      <c r="AJ259" s="103"/>
      <c r="AK259" s="103"/>
      <c r="AL259" s="554" t="str">
        <f>IF(AI259&lt;&gt;"",VLOOKUP(AI259,'DON GIA'!$M$1:$P$9,4,0),"")</f>
        <v/>
      </c>
      <c r="AM259" s="554" t="str">
        <f t="shared" si="51"/>
        <v/>
      </c>
      <c r="AN259" s="103"/>
      <c r="AO259" s="103"/>
      <c r="AP259" s="553" t="str">
        <f t="shared" si="43"/>
        <v/>
      </c>
      <c r="AQ259" s="107"/>
    </row>
    <row r="260" spans="1:44" outlineLevel="1">
      <c r="A260" s="84" t="s">
        <v>837</v>
      </c>
      <c r="B260" s="576">
        <v>37</v>
      </c>
      <c r="C260" s="552">
        <f>IF(D260&lt;&gt;"",COUNTA($D$8:D260),"")</f>
        <v>24</v>
      </c>
      <c r="D260" s="552">
        <v>416</v>
      </c>
      <c r="E260" s="61" t="s">
        <v>168</v>
      </c>
      <c r="F260" s="162"/>
      <c r="G260" s="162"/>
      <c r="H260" s="162"/>
      <c r="I260" s="162"/>
      <c r="J260" s="162"/>
      <c r="K260" s="162"/>
      <c r="L260" s="129"/>
      <c r="M260" s="167">
        <f>SUBTOTAL(9,M261:M273)</f>
        <v>136.22</v>
      </c>
      <c r="N260" s="199"/>
      <c r="O260" s="199"/>
      <c r="P260" s="199">
        <f>SUBTOTAL(9,P261:P273)</f>
        <v>228713380</v>
      </c>
      <c r="Q260" s="199">
        <f>SUBTOTAL(9,Q261:Q273)</f>
        <v>0</v>
      </c>
      <c r="R260" s="61"/>
      <c r="S260" s="162"/>
      <c r="T260" s="162">
        <f>SUBTOTAL(9,T261:T273)</f>
        <v>0</v>
      </c>
      <c r="U260" s="553"/>
      <c r="V260" s="553">
        <f>SUBTOTAL(9,V261:V273)</f>
        <v>0</v>
      </c>
      <c r="W260" s="129"/>
      <c r="X260" s="162"/>
      <c r="Y260" s="169">
        <f>SUBTOTAL(9,Y261:Y273)</f>
        <v>319.28799999999995</v>
      </c>
      <c r="Z260" s="170">
        <f>SUBTOTAL(9,Z261:Z273)</f>
        <v>3.78</v>
      </c>
      <c r="AA260" s="553"/>
      <c r="AB260" s="553">
        <f>SUBTOTAL(9,AB261:AB273)</f>
        <v>610778134.17399991</v>
      </c>
      <c r="AC260" s="71"/>
      <c r="AD260" s="71"/>
      <c r="AE260" s="71"/>
      <c r="AF260" s="71"/>
      <c r="AG260" s="71"/>
      <c r="AH260" s="103"/>
      <c r="AI260" s="71"/>
      <c r="AJ260" s="162"/>
      <c r="AK260" s="162">
        <f>SUBTOTAL(9,AK261:AK273)</f>
        <v>1</v>
      </c>
      <c r="AL260" s="553"/>
      <c r="AM260" s="553">
        <f>SUBTOTAL(9,AM261:AM273)</f>
        <v>6447960</v>
      </c>
      <c r="AN260" s="162"/>
      <c r="AO260" s="162">
        <f>SUBTOTAL(9,AO261:AO273)</f>
        <v>0</v>
      </c>
      <c r="AP260" s="553">
        <f t="shared" si="43"/>
        <v>845939474.17399991</v>
      </c>
      <c r="AQ260" s="111"/>
      <c r="AR260" s="90"/>
    </row>
    <row r="261" spans="1:44" ht="56.25" outlineLevel="2">
      <c r="A261" s="72" t="e">
        <f>IF(D260&lt;&gt;"",$D$8:D260,A259)</f>
        <v>#VALUE!</v>
      </c>
      <c r="C261" s="552" t="str">
        <f>IF(D261&lt;&gt;"",COUNTA($D$8:D261),"")</f>
        <v/>
      </c>
      <c r="D261" s="552"/>
      <c r="E261" s="71" t="s">
        <v>170</v>
      </c>
      <c r="F261" s="103">
        <v>1</v>
      </c>
      <c r="G261" s="103"/>
      <c r="H261" s="103">
        <v>241</v>
      </c>
      <c r="I261" s="103">
        <v>7</v>
      </c>
      <c r="J261" s="103">
        <v>396</v>
      </c>
      <c r="K261" s="103" t="s">
        <v>169</v>
      </c>
      <c r="L261" s="107" t="s">
        <v>973</v>
      </c>
      <c r="M261" s="105">
        <v>136.22</v>
      </c>
      <c r="N261" s="106">
        <f>IF(L261&lt;&gt;"",VLOOKUP(L261,'DON GIA'!$S$1:$U$19,3,0),"")</f>
        <v>1679000</v>
      </c>
      <c r="O261" s="106">
        <f>IF(L261&lt;&gt;"",VLOOKUP(L261,'DON GIA'!$S$1:$V$19,4,0),"")</f>
        <v>0</v>
      </c>
      <c r="P261" s="106">
        <f t="shared" si="47"/>
        <v>228713380</v>
      </c>
      <c r="Q261" s="106">
        <f t="shared" si="48"/>
        <v>0</v>
      </c>
      <c r="R261" s="71" t="s">
        <v>35</v>
      </c>
      <c r="S261" s="103"/>
      <c r="T261" s="103"/>
      <c r="U261" s="554" t="str">
        <f>IF(R261&lt;&gt;"",VLOOKUP(R261,'DON GIA'!$H$1:$K$103,4,0),"")</f>
        <v/>
      </c>
      <c r="V261" s="554" t="str">
        <f t="shared" ref="V261:V273" si="58">IF(R261&lt;&gt;"",IF(ISNUMBER(U261),T261*U261,""),"")</f>
        <v/>
      </c>
      <c r="W261" s="107" t="s">
        <v>1014</v>
      </c>
      <c r="X261" s="103" t="s">
        <v>27</v>
      </c>
      <c r="Y261" s="108">
        <v>7.58</v>
      </c>
      <c r="Z261" s="109">
        <v>2.92</v>
      </c>
      <c r="AA261" s="554">
        <f>IF(W261&lt;&gt;"",VLOOKUP(W261,'DON GIA'!$A$1:$D$346,4,0),"")</f>
        <v>4447303</v>
      </c>
      <c r="AB261" s="554">
        <f t="shared" ref="AB261:AB273" si="59">IF(W261&lt;&gt;"",IF(ISNUMBER(AA261),Y261*AA261,""),"")</f>
        <v>33710556.740000002</v>
      </c>
      <c r="AC261" s="71" t="s">
        <v>28</v>
      </c>
      <c r="AD261" s="71" t="s">
        <v>34</v>
      </c>
      <c r="AE261" s="71" t="s">
        <v>30</v>
      </c>
      <c r="AF261" s="71" t="s">
        <v>41</v>
      </c>
      <c r="AG261" s="71" t="s">
        <v>34</v>
      </c>
      <c r="AH261" s="103"/>
      <c r="AI261" s="71" t="s">
        <v>561</v>
      </c>
      <c r="AJ261" s="103" t="s">
        <v>409</v>
      </c>
      <c r="AK261" s="103">
        <v>1</v>
      </c>
      <c r="AL261" s="554">
        <f>IF(AI261&lt;&gt;"",VLOOKUP(AI261,'DON GIA'!$M$1:$P$9,4,0),"")</f>
        <v>6447960</v>
      </c>
      <c r="AM261" s="554">
        <f t="shared" si="51"/>
        <v>6447960</v>
      </c>
      <c r="AN261" s="103"/>
      <c r="AO261" s="103"/>
      <c r="AP261" s="553" t="str">
        <f t="shared" si="43"/>
        <v/>
      </c>
      <c r="AQ261" s="111" t="s">
        <v>622</v>
      </c>
      <c r="AR261" s="77" t="s">
        <v>1912</v>
      </c>
    </row>
    <row r="262" spans="1:44" ht="150" outlineLevel="2">
      <c r="A262" s="72" t="e">
        <f>IF(D261&lt;&gt;"",$D$8:D261,A261)</f>
        <v>#VALUE!</v>
      </c>
      <c r="C262" s="552" t="str">
        <f>IF(D262&lt;&gt;"",COUNTA($D$8:D262),"")</f>
        <v/>
      </c>
      <c r="D262" s="552"/>
      <c r="E262" s="71" t="s">
        <v>39</v>
      </c>
      <c r="F262" s="103"/>
      <c r="G262" s="103"/>
      <c r="H262" s="103"/>
      <c r="I262" s="103"/>
      <c r="J262" s="103"/>
      <c r="K262" s="103"/>
      <c r="L262" s="107"/>
      <c r="M262" s="105"/>
      <c r="N262" s="106" t="str">
        <f>IF(L262&lt;&gt;"",VLOOKUP(L262,'DON GIA'!$S$1:$U$19,3,0),"")</f>
        <v/>
      </c>
      <c r="O262" s="106" t="str">
        <f>IF(L262&lt;&gt;"",VLOOKUP(L262,'DON GIA'!$S$1:$V$19,4,0),"")</f>
        <v/>
      </c>
      <c r="P262" s="106" t="str">
        <f t="shared" si="47"/>
        <v/>
      </c>
      <c r="Q262" s="106" t="str">
        <f t="shared" si="48"/>
        <v/>
      </c>
      <c r="R262" s="71" t="s">
        <v>35</v>
      </c>
      <c r="S262" s="103"/>
      <c r="T262" s="103"/>
      <c r="U262" s="554" t="str">
        <f>IF(R262&lt;&gt;"",VLOOKUP(R262,'DON GIA'!$H$1:$K$103,4,0),"")</f>
        <v/>
      </c>
      <c r="V262" s="554" t="str">
        <f t="shared" si="58"/>
        <v/>
      </c>
      <c r="W262" s="107" t="s">
        <v>1005</v>
      </c>
      <c r="X262" s="103" t="s">
        <v>27</v>
      </c>
      <c r="Y262" s="108">
        <v>85.2</v>
      </c>
      <c r="Z262" s="109"/>
      <c r="AA262" s="554">
        <f>IF(W262&lt;&gt;"",VLOOKUP(W262,'DON GIA'!$A$1:$D$346,4,0),"")</f>
        <v>5559129</v>
      </c>
      <c r="AB262" s="554">
        <f t="shared" si="59"/>
        <v>473637790.80000001</v>
      </c>
      <c r="AC262" s="71" t="s">
        <v>28</v>
      </c>
      <c r="AD262" s="71" t="s">
        <v>29</v>
      </c>
      <c r="AE262" s="71" t="s">
        <v>30</v>
      </c>
      <c r="AF262" s="71" t="s">
        <v>31</v>
      </c>
      <c r="AG262" s="71" t="s">
        <v>34</v>
      </c>
      <c r="AH262" s="103"/>
      <c r="AI262" s="71"/>
      <c r="AJ262" s="103"/>
      <c r="AK262" s="103"/>
      <c r="AL262" s="554" t="str">
        <f>IF(AI262&lt;&gt;"",VLOOKUP(AI262,'DON GIA'!$M$1:$P$9,4,0),"")</f>
        <v/>
      </c>
      <c r="AM262" s="554" t="str">
        <f t="shared" si="51"/>
        <v/>
      </c>
      <c r="AN262" s="103"/>
      <c r="AO262" s="103"/>
      <c r="AP262" s="553" t="str">
        <f t="shared" si="43"/>
        <v/>
      </c>
      <c r="AQ262" s="59" t="s">
        <v>600</v>
      </c>
      <c r="AR262" s="139" t="s">
        <v>395</v>
      </c>
    </row>
    <row r="263" spans="1:44" ht="225" outlineLevel="2">
      <c r="A263" s="72" t="e">
        <f>IF(D262&lt;&gt;"",$D$8:D262,A262)</f>
        <v>#VALUE!</v>
      </c>
      <c r="C263" s="552" t="str">
        <f>IF(D263&lt;&gt;"",COUNTA($D$8:D263),"")</f>
        <v/>
      </c>
      <c r="D263" s="552"/>
      <c r="E263" s="71"/>
      <c r="F263" s="103"/>
      <c r="G263" s="103"/>
      <c r="H263" s="103"/>
      <c r="I263" s="103"/>
      <c r="J263" s="103"/>
      <c r="K263" s="103"/>
      <c r="L263" s="107"/>
      <c r="M263" s="105"/>
      <c r="N263" s="106" t="str">
        <f>IF(L263&lt;&gt;"",VLOOKUP(L263,'DON GIA'!$S$1:$U$19,3,0),"")</f>
        <v/>
      </c>
      <c r="O263" s="106" t="str">
        <f>IF(L263&lt;&gt;"",VLOOKUP(L263,'DON GIA'!$S$1:$V$19,4,0),"")</f>
        <v/>
      </c>
      <c r="P263" s="106" t="str">
        <f t="shared" si="47"/>
        <v/>
      </c>
      <c r="Q263" s="106" t="str">
        <f t="shared" si="48"/>
        <v/>
      </c>
      <c r="R263" s="71" t="s">
        <v>35</v>
      </c>
      <c r="S263" s="103"/>
      <c r="T263" s="103"/>
      <c r="U263" s="554" t="str">
        <f>IF(R263&lt;&gt;"",VLOOKUP(R263,'DON GIA'!$H$1:$K$103,4,0),"")</f>
        <v/>
      </c>
      <c r="V263" s="554" t="str">
        <f t="shared" si="58"/>
        <v/>
      </c>
      <c r="W263" s="107" t="s">
        <v>1090</v>
      </c>
      <c r="X263" s="103" t="s">
        <v>27</v>
      </c>
      <c r="Y263" s="108">
        <v>4.8</v>
      </c>
      <c r="Z263" s="109"/>
      <c r="AA263" s="554">
        <f>IF(W263&lt;&gt;"",VLOOKUP(W263,'DON GIA'!$A$1:$D$346,4,0),"")</f>
        <v>10375629</v>
      </c>
      <c r="AB263" s="554">
        <f t="shared" si="59"/>
        <v>49803019.199999996</v>
      </c>
      <c r="AC263" s="71" t="s">
        <v>28</v>
      </c>
      <c r="AD263" s="71" t="s">
        <v>29</v>
      </c>
      <c r="AE263" s="71" t="s">
        <v>30</v>
      </c>
      <c r="AF263" s="71" t="s">
        <v>31</v>
      </c>
      <c r="AG263" s="71" t="s">
        <v>34</v>
      </c>
      <c r="AH263" s="103"/>
      <c r="AI263" s="71"/>
      <c r="AJ263" s="103"/>
      <c r="AK263" s="103"/>
      <c r="AL263" s="554" t="str">
        <f>IF(AI263&lt;&gt;"",VLOOKUP(AI263,'DON GIA'!$M$1:$P$9,4,0),"")</f>
        <v/>
      </c>
      <c r="AM263" s="554" t="str">
        <f t="shared" si="51"/>
        <v/>
      </c>
      <c r="AN263" s="103"/>
      <c r="AO263" s="103"/>
      <c r="AP263" s="553" t="str">
        <f t="shared" si="43"/>
        <v/>
      </c>
      <c r="AQ263" s="107" t="s">
        <v>601</v>
      </c>
      <c r="AR263" s="139" t="s">
        <v>1949</v>
      </c>
    </row>
    <row r="264" spans="1:44" ht="112.5" outlineLevel="2">
      <c r="A264" s="72" t="e">
        <f>IF(D263&lt;&gt;"",$D$8:D263,A263)</f>
        <v>#VALUE!</v>
      </c>
      <c r="C264" s="552" t="str">
        <f>IF(D264&lt;&gt;"",COUNTA($D$8:D264),"")</f>
        <v/>
      </c>
      <c r="D264" s="552"/>
      <c r="E264" s="71"/>
      <c r="F264" s="103"/>
      <c r="G264" s="103"/>
      <c r="H264" s="103"/>
      <c r="I264" s="103"/>
      <c r="J264" s="103"/>
      <c r="K264" s="103"/>
      <c r="L264" s="107"/>
      <c r="M264" s="105"/>
      <c r="N264" s="106" t="str">
        <f>IF(L264&lt;&gt;"",VLOOKUP(L264,'DON GIA'!$S$1:$U$19,3,0),"")</f>
        <v/>
      </c>
      <c r="O264" s="106" t="str">
        <f>IF(L264&lt;&gt;"",VLOOKUP(L264,'DON GIA'!$S$1:$V$19,4,0),"")</f>
        <v/>
      </c>
      <c r="P264" s="106" t="str">
        <f t="shared" si="47"/>
        <v/>
      </c>
      <c r="Q264" s="106" t="str">
        <f t="shared" si="48"/>
        <v/>
      </c>
      <c r="R264" s="71" t="s">
        <v>35</v>
      </c>
      <c r="S264" s="103"/>
      <c r="T264" s="103"/>
      <c r="U264" s="554" t="str">
        <f>IF(R264&lt;&gt;"",VLOOKUP(R264,'DON GIA'!$H$1:$K$103,4,0),"")</f>
        <v/>
      </c>
      <c r="V264" s="554" t="str">
        <f t="shared" si="58"/>
        <v/>
      </c>
      <c r="W264" s="107" t="s">
        <v>1019</v>
      </c>
      <c r="X264" s="103" t="s">
        <v>27</v>
      </c>
      <c r="Y264" s="108">
        <v>23.24</v>
      </c>
      <c r="Z264" s="109">
        <v>0.86</v>
      </c>
      <c r="AA264" s="554">
        <f>IF(W264&lt;&gt;"",VLOOKUP(W264,'DON GIA'!$A$1:$D$346,4,0),"")</f>
        <v>330817</v>
      </c>
      <c r="AB264" s="554">
        <f t="shared" si="59"/>
        <v>7688187.0799999991</v>
      </c>
      <c r="AC264" s="71"/>
      <c r="AD264" s="71"/>
      <c r="AE264" s="71"/>
      <c r="AF264" s="71"/>
      <c r="AG264" s="71"/>
      <c r="AH264" s="103"/>
      <c r="AI264" s="71"/>
      <c r="AJ264" s="103"/>
      <c r="AK264" s="103"/>
      <c r="AL264" s="554" t="str">
        <f>IF(AI264&lt;&gt;"",VLOOKUP(AI264,'DON GIA'!$M$1:$P$9,4,0),"")</f>
        <v/>
      </c>
      <c r="AM264" s="554" t="str">
        <f t="shared" si="51"/>
        <v/>
      </c>
      <c r="AN264" s="103"/>
      <c r="AO264" s="103"/>
      <c r="AP264" s="553" t="str">
        <f t="shared" si="43"/>
        <v/>
      </c>
      <c r="AQ264" s="59" t="s">
        <v>623</v>
      </c>
      <c r="AR264" s="139" t="s">
        <v>1970</v>
      </c>
    </row>
    <row r="265" spans="1:44" ht="75" outlineLevel="2">
      <c r="A265" s="72" t="e">
        <f>IF(D264&lt;&gt;"",$D$8:D264,A264)</f>
        <v>#VALUE!</v>
      </c>
      <c r="C265" s="552" t="str">
        <f>IF(D265&lt;&gt;"",COUNTA($D$8:D265),"")</f>
        <v/>
      </c>
      <c r="D265" s="552"/>
      <c r="E265" s="71"/>
      <c r="F265" s="103"/>
      <c r="G265" s="103"/>
      <c r="H265" s="103"/>
      <c r="I265" s="103"/>
      <c r="J265" s="103"/>
      <c r="K265" s="103"/>
      <c r="L265" s="107"/>
      <c r="M265" s="105"/>
      <c r="N265" s="106" t="str">
        <f>IF(L265&lt;&gt;"",VLOOKUP(L265,'DON GIA'!$S$1:$U$19,3,0),"")</f>
        <v/>
      </c>
      <c r="O265" s="106" t="str">
        <f>IF(L265&lt;&gt;"",VLOOKUP(L265,'DON GIA'!$S$1:$V$19,4,0),"")</f>
        <v/>
      </c>
      <c r="P265" s="106" t="str">
        <f t="shared" si="47"/>
        <v/>
      </c>
      <c r="Q265" s="106" t="str">
        <f t="shared" si="48"/>
        <v/>
      </c>
      <c r="R265" s="71" t="s">
        <v>35</v>
      </c>
      <c r="S265" s="103"/>
      <c r="T265" s="103"/>
      <c r="U265" s="554" t="str">
        <f>IF(R265&lt;&gt;"",VLOOKUP(R265,'DON GIA'!$H$1:$K$103,4,0),"")</f>
        <v/>
      </c>
      <c r="V265" s="554" t="str">
        <f t="shared" si="58"/>
        <v/>
      </c>
      <c r="W265" s="107"/>
      <c r="X265" s="103"/>
      <c r="Y265" s="108"/>
      <c r="Z265" s="109"/>
      <c r="AA265" s="554" t="str">
        <f>IF(W265&lt;&gt;"",VLOOKUP(W265,'DON GIA'!$A$1:$D$346,4,0),"")</f>
        <v/>
      </c>
      <c r="AB265" s="554" t="str">
        <f t="shared" si="59"/>
        <v/>
      </c>
      <c r="AC265" s="71"/>
      <c r="AD265" s="71"/>
      <c r="AE265" s="71"/>
      <c r="AF265" s="71"/>
      <c r="AG265" s="71"/>
      <c r="AH265" s="103"/>
      <c r="AI265" s="71"/>
      <c r="AJ265" s="103"/>
      <c r="AK265" s="103"/>
      <c r="AL265" s="554" t="str">
        <f>IF(AI265&lt;&gt;"",VLOOKUP(AI265,'DON GIA'!$M$1:$P$9,4,0),"")</f>
        <v/>
      </c>
      <c r="AM265" s="554" t="str">
        <f t="shared" si="51"/>
        <v/>
      </c>
      <c r="AN265" s="103"/>
      <c r="AO265" s="103"/>
      <c r="AP265" s="553" t="str">
        <f t="shared" ref="AP265:AP328" si="60">IF(D265&lt;&gt;"",P265+Q265+V265+AB265+AM265,"")</f>
        <v/>
      </c>
      <c r="AQ265" s="579" t="s">
        <v>1972</v>
      </c>
      <c r="AR265" s="77" t="s">
        <v>1971</v>
      </c>
    </row>
    <row r="266" spans="1:44" outlineLevel="2">
      <c r="A266" s="72" t="e">
        <f>IF(D265&lt;&gt;"",$D$8:D265,A265)</f>
        <v>#VALUE!</v>
      </c>
      <c r="C266" s="552" t="str">
        <f>IF(D266&lt;&gt;"",COUNTA($D$8:D266),"")</f>
        <v/>
      </c>
      <c r="D266" s="552"/>
      <c r="E266" s="71"/>
      <c r="F266" s="103"/>
      <c r="G266" s="103"/>
      <c r="H266" s="103"/>
      <c r="I266" s="103"/>
      <c r="J266" s="103"/>
      <c r="K266" s="103"/>
      <c r="L266" s="107"/>
      <c r="M266" s="105"/>
      <c r="N266" s="106" t="str">
        <f>IF(L266&lt;&gt;"",VLOOKUP(L266,'DON GIA'!$S$1:$U$19,3,0),"")</f>
        <v/>
      </c>
      <c r="O266" s="106" t="str">
        <f>IF(L266&lt;&gt;"",VLOOKUP(L266,'DON GIA'!$S$1:$V$19,4,0),"")</f>
        <v/>
      </c>
      <c r="P266" s="106" t="str">
        <f t="shared" si="47"/>
        <v/>
      </c>
      <c r="Q266" s="106" t="str">
        <f t="shared" si="48"/>
        <v/>
      </c>
      <c r="R266" s="71" t="s">
        <v>35</v>
      </c>
      <c r="S266" s="103"/>
      <c r="T266" s="103"/>
      <c r="U266" s="554" t="str">
        <f>IF(R266&lt;&gt;"",VLOOKUP(R266,'DON GIA'!$H$1:$K$103,4,0),"")</f>
        <v/>
      </c>
      <c r="V266" s="554" t="str">
        <f t="shared" si="58"/>
        <v/>
      </c>
      <c r="W266" s="107" t="s">
        <v>1091</v>
      </c>
      <c r="X266" s="103" t="s">
        <v>27</v>
      </c>
      <c r="Y266" s="108">
        <v>30</v>
      </c>
      <c r="Z266" s="109"/>
      <c r="AA266" s="554">
        <f>IF(W266&lt;&gt;"",VLOOKUP(W266,'DON GIA'!$A$1:$D$346,4,0),"")</f>
        <v>161275</v>
      </c>
      <c r="AB266" s="554">
        <f t="shared" si="59"/>
        <v>4838250</v>
      </c>
      <c r="AC266" s="71"/>
      <c r="AD266" s="71"/>
      <c r="AE266" s="71"/>
      <c r="AF266" s="71"/>
      <c r="AG266" s="71"/>
      <c r="AH266" s="103"/>
      <c r="AI266" s="71"/>
      <c r="AJ266" s="103"/>
      <c r="AK266" s="103"/>
      <c r="AL266" s="554" t="str">
        <f>IF(AI266&lt;&gt;"",VLOOKUP(AI266,'DON GIA'!$M$1:$P$9,4,0),"")</f>
        <v/>
      </c>
      <c r="AM266" s="554" t="str">
        <f t="shared" si="51"/>
        <v/>
      </c>
      <c r="AN266" s="103"/>
      <c r="AO266" s="103"/>
      <c r="AP266" s="553" t="str">
        <f t="shared" si="60"/>
        <v/>
      </c>
      <c r="AQ266" s="107" t="s">
        <v>430</v>
      </c>
    </row>
    <row r="267" spans="1:44" outlineLevel="2">
      <c r="A267" s="72" t="e">
        <f>IF(D266&lt;&gt;"",$D$8:D266,A266)</f>
        <v>#VALUE!</v>
      </c>
      <c r="C267" s="552" t="str">
        <f>IF(D267&lt;&gt;"",COUNTA($D$8:D267),"")</f>
        <v/>
      </c>
      <c r="D267" s="552"/>
      <c r="E267" s="71"/>
      <c r="F267" s="103"/>
      <c r="G267" s="103"/>
      <c r="H267" s="103"/>
      <c r="I267" s="103"/>
      <c r="J267" s="103"/>
      <c r="K267" s="103"/>
      <c r="L267" s="107"/>
      <c r="M267" s="105"/>
      <c r="N267" s="106" t="str">
        <f>IF(L267&lt;&gt;"",VLOOKUP(L267,'DON GIA'!$S$1:$U$19,3,0),"")</f>
        <v/>
      </c>
      <c r="O267" s="106" t="str">
        <f>IF(L267&lt;&gt;"",VLOOKUP(L267,'DON GIA'!$S$1:$V$19,4,0),"")</f>
        <v/>
      </c>
      <c r="P267" s="106" t="str">
        <f t="shared" si="47"/>
        <v/>
      </c>
      <c r="Q267" s="106" t="str">
        <f t="shared" si="48"/>
        <v/>
      </c>
      <c r="R267" s="71" t="s">
        <v>35</v>
      </c>
      <c r="S267" s="103"/>
      <c r="T267" s="103"/>
      <c r="U267" s="554" t="str">
        <f>IF(R267&lt;&gt;"",VLOOKUP(R267,'DON GIA'!$H$1:$K$103,4,0),"")</f>
        <v/>
      </c>
      <c r="V267" s="554" t="str">
        <f t="shared" si="58"/>
        <v/>
      </c>
      <c r="W267" s="107" t="s">
        <v>1079</v>
      </c>
      <c r="X267" s="103" t="s">
        <v>27</v>
      </c>
      <c r="Y267" s="108">
        <v>60</v>
      </c>
      <c r="Z267" s="109"/>
      <c r="AA267" s="554">
        <f>IF(W267&lt;&gt;"",VLOOKUP(W267,'DON GIA'!$A$1:$D$346,4,0),"")</f>
        <v>109890</v>
      </c>
      <c r="AB267" s="554">
        <f t="shared" si="59"/>
        <v>6593400</v>
      </c>
      <c r="AC267" s="71"/>
      <c r="AD267" s="71"/>
      <c r="AE267" s="71"/>
      <c r="AF267" s="71"/>
      <c r="AG267" s="71"/>
      <c r="AH267" s="103"/>
      <c r="AI267" s="71"/>
      <c r="AJ267" s="103"/>
      <c r="AK267" s="103"/>
      <c r="AL267" s="554" t="str">
        <f>IF(AI267&lt;&gt;"",VLOOKUP(AI267,'DON GIA'!$M$1:$P$9,4,0),"")</f>
        <v/>
      </c>
      <c r="AM267" s="554" t="str">
        <f t="shared" si="51"/>
        <v/>
      </c>
      <c r="AN267" s="103"/>
      <c r="AO267" s="103"/>
      <c r="AP267" s="553" t="str">
        <f t="shared" si="60"/>
        <v/>
      </c>
      <c r="AQ267" s="107"/>
    </row>
    <row r="268" spans="1:44" outlineLevel="2">
      <c r="A268" s="72" t="e">
        <f>IF(D267&lt;&gt;"",$D$8:D267,A267)</f>
        <v>#VALUE!</v>
      </c>
      <c r="C268" s="552" t="str">
        <f>IF(D268&lt;&gt;"",COUNTA($D$8:D268),"")</f>
        <v/>
      </c>
      <c r="D268" s="552"/>
      <c r="E268" s="71"/>
      <c r="F268" s="103"/>
      <c r="G268" s="103"/>
      <c r="H268" s="103"/>
      <c r="I268" s="103"/>
      <c r="J268" s="103"/>
      <c r="K268" s="103"/>
      <c r="L268" s="107"/>
      <c r="M268" s="105"/>
      <c r="N268" s="106" t="str">
        <f>IF(L268&lt;&gt;"",VLOOKUP(L268,'DON GIA'!$S$1:$U$19,3,0),"")</f>
        <v/>
      </c>
      <c r="O268" s="106" t="str">
        <f>IF(L268&lt;&gt;"",VLOOKUP(L268,'DON GIA'!$S$1:$V$19,4,0),"")</f>
        <v/>
      </c>
      <c r="P268" s="106" t="str">
        <f t="shared" si="47"/>
        <v/>
      </c>
      <c r="Q268" s="106" t="str">
        <f t="shared" si="48"/>
        <v/>
      </c>
      <c r="R268" s="71" t="s">
        <v>35</v>
      </c>
      <c r="S268" s="103"/>
      <c r="T268" s="103"/>
      <c r="U268" s="554" t="str">
        <f>IF(R268&lt;&gt;"",VLOOKUP(R268,'DON GIA'!$H$1:$K$103,4,0),"")</f>
        <v/>
      </c>
      <c r="V268" s="554" t="str">
        <f t="shared" si="58"/>
        <v/>
      </c>
      <c r="W268" s="107" t="s">
        <v>1085</v>
      </c>
      <c r="X268" s="103" t="s">
        <v>27</v>
      </c>
      <c r="Y268" s="108">
        <v>89.34</v>
      </c>
      <c r="Z268" s="109"/>
      <c r="AA268" s="554">
        <f>IF(W268&lt;&gt;"",VLOOKUP(W268,'DON GIA'!$A$1:$D$346,4,0),"")</f>
        <v>282038</v>
      </c>
      <c r="AB268" s="554">
        <f t="shared" si="59"/>
        <v>25197274.920000002</v>
      </c>
      <c r="AC268" s="71"/>
      <c r="AD268" s="71"/>
      <c r="AE268" s="71"/>
      <c r="AF268" s="71"/>
      <c r="AG268" s="71"/>
      <c r="AH268" s="103"/>
      <c r="AI268" s="71"/>
      <c r="AJ268" s="103"/>
      <c r="AK268" s="103"/>
      <c r="AL268" s="554" t="str">
        <f>IF(AI268&lt;&gt;"",VLOOKUP(AI268,'DON GIA'!$M$1:$P$9,4,0),"")</f>
        <v/>
      </c>
      <c r="AM268" s="554" t="str">
        <f t="shared" si="51"/>
        <v/>
      </c>
      <c r="AN268" s="103"/>
      <c r="AO268" s="103"/>
      <c r="AP268" s="553" t="str">
        <f t="shared" si="60"/>
        <v/>
      </c>
      <c r="AQ268" s="107"/>
    </row>
    <row r="269" spans="1:44" outlineLevel="2">
      <c r="A269" s="72" t="e">
        <f>IF(D268&lt;&gt;"",$D$8:D268,A268)</f>
        <v>#VALUE!</v>
      </c>
      <c r="C269" s="552" t="str">
        <f>IF(D269&lt;&gt;"",COUNTA($D$8:D269),"")</f>
        <v/>
      </c>
      <c r="D269" s="552"/>
      <c r="E269" s="71"/>
      <c r="F269" s="103"/>
      <c r="G269" s="103"/>
      <c r="H269" s="103"/>
      <c r="I269" s="103"/>
      <c r="J269" s="103"/>
      <c r="K269" s="103"/>
      <c r="L269" s="107"/>
      <c r="M269" s="105"/>
      <c r="N269" s="106" t="str">
        <f>IF(L269&lt;&gt;"",VLOOKUP(L269,'DON GIA'!$S$1:$U$19,3,0),"")</f>
        <v/>
      </c>
      <c r="O269" s="106" t="str">
        <f>IF(L269&lt;&gt;"",VLOOKUP(L269,'DON GIA'!$S$1:$V$19,4,0),"")</f>
        <v/>
      </c>
      <c r="P269" s="106" t="str">
        <f t="shared" si="47"/>
        <v/>
      </c>
      <c r="Q269" s="106" t="str">
        <f t="shared" si="48"/>
        <v/>
      </c>
      <c r="R269" s="71" t="s">
        <v>35</v>
      </c>
      <c r="S269" s="103"/>
      <c r="T269" s="103"/>
      <c r="U269" s="554" t="str">
        <f>IF(R269&lt;&gt;"",VLOOKUP(R269,'DON GIA'!$H$1:$K$103,4,0),"")</f>
        <v/>
      </c>
      <c r="V269" s="554" t="str">
        <f t="shared" si="58"/>
        <v/>
      </c>
      <c r="W269" s="107" t="s">
        <v>1082</v>
      </c>
      <c r="X269" s="103" t="s">
        <v>38</v>
      </c>
      <c r="Y269" s="108">
        <v>0.22800000000000001</v>
      </c>
      <c r="Z269" s="109"/>
      <c r="AA269" s="554">
        <f>IF(W269&lt;&gt;"",VLOOKUP(W269,'DON GIA'!$A$1:$D$346,4,0),"")</f>
        <v>2523428</v>
      </c>
      <c r="AB269" s="554">
        <f t="shared" si="59"/>
        <v>575341.58400000003</v>
      </c>
      <c r="AC269" s="71"/>
      <c r="AD269" s="71"/>
      <c r="AE269" s="71"/>
      <c r="AF269" s="71"/>
      <c r="AG269" s="71"/>
      <c r="AH269" s="103"/>
      <c r="AI269" s="71"/>
      <c r="AJ269" s="103"/>
      <c r="AK269" s="103"/>
      <c r="AL269" s="554" t="str">
        <f>IF(AI269&lt;&gt;"",VLOOKUP(AI269,'DON GIA'!$M$1:$P$9,4,0),"")</f>
        <v/>
      </c>
      <c r="AM269" s="554" t="str">
        <f t="shared" si="51"/>
        <v/>
      </c>
      <c r="AN269" s="103"/>
      <c r="AO269" s="103"/>
      <c r="AP269" s="553" t="str">
        <f t="shared" si="60"/>
        <v/>
      </c>
      <c r="AQ269" s="107"/>
    </row>
    <row r="270" spans="1:44" ht="37.5" outlineLevel="2">
      <c r="A270" s="72" t="e">
        <f>IF(D269&lt;&gt;"",$D$8:D269,A269)</f>
        <v>#VALUE!</v>
      </c>
      <c r="C270" s="552" t="str">
        <f>IF(D270&lt;&gt;"",COUNTA($D$8:D270),"")</f>
        <v/>
      </c>
      <c r="D270" s="552"/>
      <c r="E270" s="71"/>
      <c r="F270" s="103"/>
      <c r="G270" s="103"/>
      <c r="H270" s="103"/>
      <c r="I270" s="103"/>
      <c r="J270" s="103"/>
      <c r="K270" s="103"/>
      <c r="L270" s="107"/>
      <c r="M270" s="105"/>
      <c r="N270" s="106" t="str">
        <f>IF(L270&lt;&gt;"",VLOOKUP(L270,'DON GIA'!$S$1:$U$19,3,0),"")</f>
        <v/>
      </c>
      <c r="O270" s="106" t="str">
        <f>IF(L270&lt;&gt;"",VLOOKUP(L270,'DON GIA'!$S$1:$V$19,4,0),"")</f>
        <v/>
      </c>
      <c r="P270" s="106" t="str">
        <f t="shared" si="47"/>
        <v/>
      </c>
      <c r="Q270" s="106" t="str">
        <f t="shared" si="48"/>
        <v/>
      </c>
      <c r="R270" s="71" t="s">
        <v>35</v>
      </c>
      <c r="S270" s="103"/>
      <c r="T270" s="103"/>
      <c r="U270" s="554" t="str">
        <f>IF(R270&lt;&gt;"",VLOOKUP(R270,'DON GIA'!$H$1:$K$103,4,0),"")</f>
        <v/>
      </c>
      <c r="V270" s="554" t="str">
        <f t="shared" si="58"/>
        <v/>
      </c>
      <c r="W270" s="107" t="s">
        <v>1092</v>
      </c>
      <c r="X270" s="103" t="s">
        <v>27</v>
      </c>
      <c r="Y270" s="108">
        <v>8.4499999999999993</v>
      </c>
      <c r="Z270" s="109"/>
      <c r="AA270" s="554">
        <f>IF(W270&lt;&gt;"",VLOOKUP(W270,'DON GIA'!$A$1:$D$346,4,0),"")</f>
        <v>257144</v>
      </c>
      <c r="AB270" s="554">
        <f t="shared" si="59"/>
        <v>2172866.7999999998</v>
      </c>
      <c r="AC270" s="71"/>
      <c r="AD270" s="71"/>
      <c r="AE270" s="71"/>
      <c r="AF270" s="71"/>
      <c r="AG270" s="71"/>
      <c r="AH270" s="103"/>
      <c r="AI270" s="71"/>
      <c r="AJ270" s="103"/>
      <c r="AK270" s="103"/>
      <c r="AL270" s="554" t="str">
        <f>IF(AI270&lt;&gt;"",VLOOKUP(AI270,'DON GIA'!$M$1:$P$9,4,0),"")</f>
        <v/>
      </c>
      <c r="AM270" s="554" t="str">
        <f t="shared" si="51"/>
        <v/>
      </c>
      <c r="AN270" s="103"/>
      <c r="AO270" s="103"/>
      <c r="AP270" s="553" t="str">
        <f t="shared" si="60"/>
        <v/>
      </c>
      <c r="AQ270" s="107"/>
    </row>
    <row r="271" spans="1:44" ht="37.5" outlineLevel="2">
      <c r="A271" s="72" t="e">
        <f>IF(D270&lt;&gt;"",$D$8:D270,A270)</f>
        <v>#VALUE!</v>
      </c>
      <c r="C271" s="552" t="str">
        <f>IF(D271&lt;&gt;"",COUNTA($D$8:D271),"")</f>
        <v/>
      </c>
      <c r="D271" s="552"/>
      <c r="E271" s="71"/>
      <c r="F271" s="103"/>
      <c r="G271" s="103"/>
      <c r="H271" s="103"/>
      <c r="I271" s="103"/>
      <c r="J271" s="103"/>
      <c r="K271" s="103"/>
      <c r="L271" s="107"/>
      <c r="M271" s="105"/>
      <c r="N271" s="106" t="str">
        <f>IF(L271&lt;&gt;"",VLOOKUP(L271,'DON GIA'!$S$1:$U$19,3,0),"")</f>
        <v/>
      </c>
      <c r="O271" s="106" t="str">
        <f>IF(L271&lt;&gt;"",VLOOKUP(L271,'DON GIA'!$S$1:$V$19,4,0),"")</f>
        <v/>
      </c>
      <c r="P271" s="106" t="str">
        <f t="shared" si="47"/>
        <v/>
      </c>
      <c r="Q271" s="106" t="str">
        <f t="shared" si="48"/>
        <v/>
      </c>
      <c r="R271" s="71" t="s">
        <v>35</v>
      </c>
      <c r="S271" s="103"/>
      <c r="T271" s="103"/>
      <c r="U271" s="554" t="str">
        <f>IF(R271&lt;&gt;"",VLOOKUP(R271,'DON GIA'!$H$1:$K$103,4,0),"")</f>
        <v/>
      </c>
      <c r="V271" s="554" t="str">
        <f t="shared" si="58"/>
        <v/>
      </c>
      <c r="W271" s="107" t="s">
        <v>1089</v>
      </c>
      <c r="X271" s="103" t="s">
        <v>27</v>
      </c>
      <c r="Y271" s="108">
        <v>9.4499999999999993</v>
      </c>
      <c r="Z271" s="109"/>
      <c r="AA271" s="554">
        <f>IF(W271&lt;&gt;"",VLOOKUP(W271,'DON GIA'!$A$1:$D$346,4,0),"")</f>
        <v>292949</v>
      </c>
      <c r="AB271" s="554">
        <f t="shared" si="59"/>
        <v>2768368.05</v>
      </c>
      <c r="AC271" s="71"/>
      <c r="AD271" s="71"/>
      <c r="AE271" s="71"/>
      <c r="AF271" s="71"/>
      <c r="AG271" s="71"/>
      <c r="AH271" s="103"/>
      <c r="AI271" s="71"/>
      <c r="AJ271" s="103"/>
      <c r="AK271" s="103"/>
      <c r="AL271" s="554" t="str">
        <f>IF(AI271&lt;&gt;"",VLOOKUP(AI271,'DON GIA'!$M$1:$P$9,4,0),"")</f>
        <v/>
      </c>
      <c r="AM271" s="554" t="str">
        <f t="shared" si="51"/>
        <v/>
      </c>
      <c r="AN271" s="103"/>
      <c r="AO271" s="103"/>
      <c r="AP271" s="553" t="str">
        <f t="shared" si="60"/>
        <v/>
      </c>
      <c r="AQ271" s="107"/>
    </row>
    <row r="272" spans="1:44" ht="37.5" outlineLevel="2">
      <c r="A272" s="72" t="e">
        <f>IF(D271&lt;&gt;"",$D$8:D271,A271)</f>
        <v>#VALUE!</v>
      </c>
      <c r="C272" s="552" t="str">
        <f>IF(D272&lt;&gt;"",COUNTA($D$8:D272),"")</f>
        <v/>
      </c>
      <c r="D272" s="552"/>
      <c r="E272" s="71"/>
      <c r="F272" s="103"/>
      <c r="G272" s="103"/>
      <c r="H272" s="103"/>
      <c r="I272" s="103"/>
      <c r="J272" s="103"/>
      <c r="K272" s="103"/>
      <c r="L272" s="107"/>
      <c r="M272" s="105"/>
      <c r="N272" s="106" t="str">
        <f>IF(L272&lt;&gt;"",VLOOKUP(L272,'DON GIA'!$S$1:$U$19,3,0),"")</f>
        <v/>
      </c>
      <c r="O272" s="106" t="str">
        <f>IF(L272&lt;&gt;"",VLOOKUP(L272,'DON GIA'!$S$1:$V$19,4,0),"")</f>
        <v/>
      </c>
      <c r="P272" s="106" t="str">
        <f t="shared" si="47"/>
        <v/>
      </c>
      <c r="Q272" s="106" t="str">
        <f t="shared" si="48"/>
        <v/>
      </c>
      <c r="R272" s="71" t="s">
        <v>35</v>
      </c>
      <c r="S272" s="103"/>
      <c r="T272" s="103"/>
      <c r="U272" s="554" t="str">
        <f>IF(R272&lt;&gt;"",VLOOKUP(R272,'DON GIA'!$H$1:$K$103,4,0),"")</f>
        <v/>
      </c>
      <c r="V272" s="554" t="str">
        <f t="shared" si="58"/>
        <v/>
      </c>
      <c r="W272" s="107" t="s">
        <v>1049</v>
      </c>
      <c r="X272" s="103" t="s">
        <v>42</v>
      </c>
      <c r="Y272" s="108">
        <v>1</v>
      </c>
      <c r="Z272" s="109"/>
      <c r="AA272" s="554">
        <f>IF(W272&lt;&gt;"",VLOOKUP(W272,'DON GIA'!$A$1:$D$346,4,0),"")</f>
        <v>3793079</v>
      </c>
      <c r="AB272" s="554">
        <f t="shared" si="59"/>
        <v>3793079</v>
      </c>
      <c r="AC272" s="71"/>
      <c r="AD272" s="71"/>
      <c r="AE272" s="71"/>
      <c r="AF272" s="71"/>
      <c r="AG272" s="71"/>
      <c r="AH272" s="103"/>
      <c r="AI272" s="71"/>
      <c r="AJ272" s="103"/>
      <c r="AK272" s="103"/>
      <c r="AL272" s="554" t="str">
        <f>IF(AI272&lt;&gt;"",VLOOKUP(AI272,'DON GIA'!$M$1:$P$9,4,0),"")</f>
        <v/>
      </c>
      <c r="AM272" s="554" t="str">
        <f t="shared" si="51"/>
        <v/>
      </c>
      <c r="AN272" s="103"/>
      <c r="AO272" s="103"/>
      <c r="AP272" s="553" t="str">
        <f t="shared" si="60"/>
        <v/>
      </c>
      <c r="AQ272" s="107"/>
    </row>
    <row r="273" spans="1:44" outlineLevel="2">
      <c r="A273" s="72" t="e">
        <f>IF(D272&lt;&gt;"",$D$8:D272,A272)</f>
        <v>#VALUE!</v>
      </c>
      <c r="C273" s="552" t="str">
        <f>IF(D273&lt;&gt;"",COUNTA($D$8:D273),"")</f>
        <v/>
      </c>
      <c r="D273" s="552"/>
      <c r="E273" s="61"/>
      <c r="F273" s="103"/>
      <c r="G273" s="103"/>
      <c r="H273" s="103"/>
      <c r="I273" s="103"/>
      <c r="J273" s="103"/>
      <c r="K273" s="103"/>
      <c r="L273" s="107"/>
      <c r="M273" s="105"/>
      <c r="N273" s="106" t="str">
        <f>IF(L273&lt;&gt;"",VLOOKUP(L273,'DON GIA'!$S$1:$U$19,3,0),"")</f>
        <v/>
      </c>
      <c r="O273" s="106" t="str">
        <f>IF(L273&lt;&gt;"",VLOOKUP(L273,'DON GIA'!$S$1:$V$19,4,0),"")</f>
        <v/>
      </c>
      <c r="P273" s="106" t="str">
        <f t="shared" si="47"/>
        <v/>
      </c>
      <c r="Q273" s="106" t="str">
        <f t="shared" si="48"/>
        <v/>
      </c>
      <c r="R273" s="71" t="s">
        <v>35</v>
      </c>
      <c r="S273" s="103"/>
      <c r="T273" s="103"/>
      <c r="U273" s="554" t="str">
        <f>IF(R273&lt;&gt;"",VLOOKUP(R273,'DON GIA'!$H$1:$K$103,4,0),"")</f>
        <v/>
      </c>
      <c r="V273" s="554" t="str">
        <f t="shared" si="58"/>
        <v/>
      </c>
      <c r="W273" s="107" t="s">
        <v>35</v>
      </c>
      <c r="X273" s="103"/>
      <c r="Y273" s="108"/>
      <c r="Z273" s="109"/>
      <c r="AA273" s="554" t="str">
        <f>IF(W273&lt;&gt;"",VLOOKUP(W273,'DON GIA'!$A$1:$D$346,4,0),"")</f>
        <v/>
      </c>
      <c r="AB273" s="554" t="str">
        <f t="shared" si="59"/>
        <v/>
      </c>
      <c r="AC273" s="71"/>
      <c r="AD273" s="71"/>
      <c r="AE273" s="71"/>
      <c r="AF273" s="71"/>
      <c r="AG273" s="71"/>
      <c r="AH273" s="103"/>
      <c r="AI273" s="71"/>
      <c r="AJ273" s="103"/>
      <c r="AK273" s="103"/>
      <c r="AL273" s="554" t="str">
        <f>IF(AI273&lt;&gt;"",VLOOKUP(AI273,'DON GIA'!$M$1:$P$9,4,0),"")</f>
        <v/>
      </c>
      <c r="AM273" s="554" t="str">
        <f t="shared" si="51"/>
        <v/>
      </c>
      <c r="AN273" s="103"/>
      <c r="AO273" s="103"/>
      <c r="AP273" s="553" t="str">
        <f t="shared" si="60"/>
        <v/>
      </c>
      <c r="AQ273" s="107"/>
    </row>
    <row r="274" spans="1:44" outlineLevel="1">
      <c r="A274" s="84" t="s">
        <v>836</v>
      </c>
      <c r="B274" s="576">
        <v>72</v>
      </c>
      <c r="C274" s="552">
        <f>IF(D274&lt;&gt;"",COUNTA($D$8:D274),"")</f>
        <v>25</v>
      </c>
      <c r="D274" s="552">
        <v>417</v>
      </c>
      <c r="E274" s="61" t="s">
        <v>171</v>
      </c>
      <c r="F274" s="162"/>
      <c r="G274" s="162"/>
      <c r="H274" s="162"/>
      <c r="I274" s="179"/>
      <c r="J274" s="179"/>
      <c r="K274" s="179"/>
      <c r="L274" s="129"/>
      <c r="M274" s="180">
        <f>SUBTOTAL(9,M275:M285)</f>
        <v>63.7</v>
      </c>
      <c r="N274" s="199"/>
      <c r="O274" s="199"/>
      <c r="P274" s="199">
        <f>SUBTOTAL(9,P275:P285)</f>
        <v>106952300</v>
      </c>
      <c r="Q274" s="199">
        <f>SUBTOTAL(9,Q275:Q285)</f>
        <v>0</v>
      </c>
      <c r="R274" s="61"/>
      <c r="S274" s="162"/>
      <c r="T274" s="162">
        <f>SUBTOTAL(9,T275:T285)</f>
        <v>0</v>
      </c>
      <c r="U274" s="553"/>
      <c r="V274" s="553">
        <f>SUBTOTAL(9,V275:V285)</f>
        <v>0</v>
      </c>
      <c r="W274" s="129"/>
      <c r="X274" s="162"/>
      <c r="Y274" s="169">
        <f>SUBTOTAL(9,Y275:Y285)</f>
        <v>141.126</v>
      </c>
      <c r="Z274" s="170">
        <f>SUBTOTAL(9,Z275:Z285)</f>
        <v>40.604999999999997</v>
      </c>
      <c r="AA274" s="553"/>
      <c r="AB274" s="553">
        <f>SUBTOTAL(9,AB275:AB285)</f>
        <v>516192530.71799994</v>
      </c>
      <c r="AC274" s="71"/>
      <c r="AD274" s="71"/>
      <c r="AE274" s="71"/>
      <c r="AF274" s="71"/>
      <c r="AG274" s="71"/>
      <c r="AH274" s="103"/>
      <c r="AI274" s="71"/>
      <c r="AJ274" s="162"/>
      <c r="AK274" s="162">
        <f>SUBTOTAL(9,AK275:AK285)</f>
        <v>1</v>
      </c>
      <c r="AL274" s="553"/>
      <c r="AM274" s="553">
        <f>SUBTOTAL(9,AM275:AM285)</f>
        <v>17000000</v>
      </c>
      <c r="AN274" s="162"/>
      <c r="AO274" s="162">
        <f>SUBTOTAL(9,AO275:AO285)</f>
        <v>1</v>
      </c>
      <c r="AP274" s="553">
        <f t="shared" si="60"/>
        <v>640144830.71799994</v>
      </c>
      <c r="AQ274" s="111"/>
      <c r="AR274" s="90"/>
    </row>
    <row r="275" spans="1:44" ht="56.25" outlineLevel="2">
      <c r="A275" s="72" t="e">
        <f>IF(D274&lt;&gt;"",$D$8:D274,A273)</f>
        <v>#VALUE!</v>
      </c>
      <c r="C275" s="552" t="str">
        <f>IF(D275&lt;&gt;"",COUNTA($D$8:D275),"")</f>
        <v/>
      </c>
      <c r="D275" s="552"/>
      <c r="E275" s="71" t="s">
        <v>172</v>
      </c>
      <c r="F275" s="103"/>
      <c r="G275" s="103"/>
      <c r="H275" s="103">
        <v>225</v>
      </c>
      <c r="I275" s="67">
        <v>7</v>
      </c>
      <c r="J275" s="67">
        <v>396</v>
      </c>
      <c r="K275" s="67" t="s">
        <v>169</v>
      </c>
      <c r="L275" s="107" t="s">
        <v>973</v>
      </c>
      <c r="M275" s="128">
        <v>63.7</v>
      </c>
      <c r="N275" s="106">
        <f>IF(L275&lt;&gt;"",VLOOKUP(L275,'DON GIA'!$S$1:$U$19,3,0),"")</f>
        <v>1679000</v>
      </c>
      <c r="O275" s="106">
        <f>IF(L275&lt;&gt;"",VLOOKUP(L275,'DON GIA'!$S$1:$V$19,4,0),"")</f>
        <v>0</v>
      </c>
      <c r="P275" s="106">
        <f t="shared" si="47"/>
        <v>106952300</v>
      </c>
      <c r="Q275" s="106">
        <f t="shared" si="48"/>
        <v>0</v>
      </c>
      <c r="R275" s="71" t="s">
        <v>35</v>
      </c>
      <c r="S275" s="103"/>
      <c r="T275" s="103"/>
      <c r="U275" s="554" t="str">
        <f>IF(R275&lt;&gt;"",VLOOKUP(R275,'DON GIA'!$H$1:$K$103,4,0),"")</f>
        <v/>
      </c>
      <c r="V275" s="554" t="str">
        <f t="shared" ref="V275:V285" si="61">IF(R275&lt;&gt;"",IF(ISNUMBER(U275),T275*U275,""),"")</f>
        <v/>
      </c>
      <c r="W275" s="107" t="s">
        <v>1093</v>
      </c>
      <c r="X275" s="103" t="s">
        <v>27</v>
      </c>
      <c r="Y275" s="108">
        <v>0.54</v>
      </c>
      <c r="Z275" s="109">
        <v>10.59</v>
      </c>
      <c r="AA275" s="554">
        <f>IF(W275&lt;&gt;"",VLOOKUP(W275,'DON GIA'!$A$1:$D$346,4,0),"")</f>
        <v>3152933</v>
      </c>
      <c r="AB275" s="554">
        <f t="shared" ref="AB275:AB285" si="62">IF(W275&lt;&gt;"",IF(ISNUMBER(AA275),Y275*AA275,""),"")</f>
        <v>1702583.82</v>
      </c>
      <c r="AC275" s="71" t="s">
        <v>28</v>
      </c>
      <c r="AD275" s="71" t="s">
        <v>29</v>
      </c>
      <c r="AE275" s="71" t="s">
        <v>30</v>
      </c>
      <c r="AF275" s="71" t="s">
        <v>41</v>
      </c>
      <c r="AG275" s="71" t="s">
        <v>32</v>
      </c>
      <c r="AH275" s="103"/>
      <c r="AI275" s="71" t="s">
        <v>579</v>
      </c>
      <c r="AJ275" s="103" t="s">
        <v>560</v>
      </c>
      <c r="AK275" s="103">
        <v>1</v>
      </c>
      <c r="AL275" s="554">
        <f>IF(AI275&lt;&gt;"",VLOOKUP(AI275,'DON GIA'!$M$1:$P$9,4,0),"")</f>
        <v>17000000</v>
      </c>
      <c r="AM275" s="554">
        <f t="shared" si="51"/>
        <v>17000000</v>
      </c>
      <c r="AN275" s="103" t="s">
        <v>407</v>
      </c>
      <c r="AO275" s="103">
        <v>1</v>
      </c>
      <c r="AP275" s="553" t="str">
        <f t="shared" si="60"/>
        <v/>
      </c>
      <c r="AQ275" s="111" t="s">
        <v>624</v>
      </c>
      <c r="AR275" s="77" t="s">
        <v>1912</v>
      </c>
    </row>
    <row r="276" spans="1:44" ht="341.25" outlineLevel="2">
      <c r="A276" s="72" t="e">
        <f>IF(D275&lt;&gt;"",$D$8:D275,A275)</f>
        <v>#VALUE!</v>
      </c>
      <c r="C276" s="552" t="str">
        <f>IF(D276&lt;&gt;"",COUNTA($D$8:D276),"")</f>
        <v/>
      </c>
      <c r="D276" s="552"/>
      <c r="E276" s="71" t="s">
        <v>163</v>
      </c>
      <c r="F276" s="103"/>
      <c r="G276" s="103"/>
      <c r="H276" s="103"/>
      <c r="I276" s="67"/>
      <c r="J276" s="67"/>
      <c r="K276" s="67"/>
      <c r="L276" s="107"/>
      <c r="M276" s="128"/>
      <c r="N276" s="106" t="str">
        <f>IF(L276&lt;&gt;"",VLOOKUP(L276,'DON GIA'!$S$1:$U$19,3,0),"")</f>
        <v/>
      </c>
      <c r="O276" s="106" t="str">
        <f>IF(L276&lt;&gt;"",VLOOKUP(L276,'DON GIA'!$S$1:$V$19,4,0),"")</f>
        <v/>
      </c>
      <c r="P276" s="106" t="str">
        <f t="shared" si="47"/>
        <v/>
      </c>
      <c r="Q276" s="106" t="str">
        <f t="shared" si="48"/>
        <v/>
      </c>
      <c r="R276" s="71" t="s">
        <v>35</v>
      </c>
      <c r="S276" s="103"/>
      <c r="T276" s="103"/>
      <c r="U276" s="554" t="str">
        <f>IF(R276&lt;&gt;"",VLOOKUP(R276,'DON GIA'!$H$1:$K$103,4,0),"")</f>
        <v/>
      </c>
      <c r="V276" s="554" t="str">
        <f t="shared" si="61"/>
        <v/>
      </c>
      <c r="W276" s="107" t="s">
        <v>1063</v>
      </c>
      <c r="X276" s="103" t="s">
        <v>27</v>
      </c>
      <c r="Y276" s="108">
        <v>78.94</v>
      </c>
      <c r="Z276" s="109">
        <v>6.5000000000000002E-2</v>
      </c>
      <c r="AA276" s="554">
        <f>IF(W276&lt;&gt;"",VLOOKUP(W276,'DON GIA'!$A$1:$D$346,4,0),"")</f>
        <v>3941166</v>
      </c>
      <c r="AB276" s="554">
        <f t="shared" si="62"/>
        <v>311115644.03999996</v>
      </c>
      <c r="AC276" s="71" t="s">
        <v>28</v>
      </c>
      <c r="AD276" s="71" t="s">
        <v>29</v>
      </c>
      <c r="AE276" s="71" t="s">
        <v>30</v>
      </c>
      <c r="AF276" s="71" t="s">
        <v>31</v>
      </c>
      <c r="AG276" s="71" t="s">
        <v>32</v>
      </c>
      <c r="AH276" s="103"/>
      <c r="AI276" s="71"/>
      <c r="AJ276" s="103"/>
      <c r="AK276" s="103"/>
      <c r="AL276" s="554" t="str">
        <f>IF(AI276&lt;&gt;"",VLOOKUP(AI276,'DON GIA'!$M$1:$P$9,4,0),"")</f>
        <v/>
      </c>
      <c r="AM276" s="554" t="str">
        <f t="shared" si="51"/>
        <v/>
      </c>
      <c r="AN276" s="103"/>
      <c r="AO276" s="103"/>
      <c r="AP276" s="553" t="str">
        <f t="shared" si="60"/>
        <v/>
      </c>
      <c r="AQ276" s="59" t="s">
        <v>625</v>
      </c>
      <c r="AR276" s="139" t="s">
        <v>395</v>
      </c>
    </row>
    <row r="277" spans="1:44" ht="150" outlineLevel="2">
      <c r="A277" s="72" t="e">
        <f>IF(D276&lt;&gt;"",$D$8:D276,A276)</f>
        <v>#VALUE!</v>
      </c>
      <c r="C277" s="552" t="str">
        <f>IF(D277&lt;&gt;"",COUNTA($D$8:D277),"")</f>
        <v/>
      </c>
      <c r="D277" s="552"/>
      <c r="E277" s="71"/>
      <c r="F277" s="103"/>
      <c r="G277" s="103"/>
      <c r="H277" s="103"/>
      <c r="I277" s="103"/>
      <c r="J277" s="103"/>
      <c r="K277" s="103"/>
      <c r="L277" s="107"/>
      <c r="M277" s="105"/>
      <c r="N277" s="106" t="str">
        <f>IF(L277&lt;&gt;"",VLOOKUP(L277,'DON GIA'!$S$1:$U$19,3,0),"")</f>
        <v/>
      </c>
      <c r="O277" s="106" t="str">
        <f>IF(L277&lt;&gt;"",VLOOKUP(L277,'DON GIA'!$S$1:$V$19,4,0),"")</f>
        <v/>
      </c>
      <c r="P277" s="106" t="str">
        <f t="shared" si="47"/>
        <v/>
      </c>
      <c r="Q277" s="106" t="str">
        <f t="shared" si="48"/>
        <v/>
      </c>
      <c r="R277" s="71" t="s">
        <v>35</v>
      </c>
      <c r="S277" s="103"/>
      <c r="T277" s="103"/>
      <c r="U277" s="554" t="str">
        <f>IF(R277&lt;&gt;"",VLOOKUP(R277,'DON GIA'!$H$1:$K$103,4,0),"")</f>
        <v/>
      </c>
      <c r="V277" s="554" t="str">
        <f t="shared" si="61"/>
        <v/>
      </c>
      <c r="W277" s="107" t="s">
        <v>1063</v>
      </c>
      <c r="X277" s="103" t="s">
        <v>27</v>
      </c>
      <c r="Y277" s="108">
        <v>33.5</v>
      </c>
      <c r="Z277" s="109"/>
      <c r="AA277" s="554">
        <f>IF(W277&lt;&gt;"",VLOOKUP(W277,'DON GIA'!$A$1:$D$346,4,0),"")</f>
        <v>3941166</v>
      </c>
      <c r="AB277" s="554">
        <f t="shared" si="62"/>
        <v>132029061</v>
      </c>
      <c r="AC277" s="71" t="s">
        <v>28</v>
      </c>
      <c r="AD277" s="71" t="s">
        <v>29</v>
      </c>
      <c r="AE277" s="71" t="s">
        <v>30</v>
      </c>
      <c r="AF277" s="71" t="s">
        <v>31</v>
      </c>
      <c r="AG277" s="71" t="s">
        <v>32</v>
      </c>
      <c r="AH277" s="103"/>
      <c r="AI277" s="71"/>
      <c r="AJ277" s="103"/>
      <c r="AK277" s="103"/>
      <c r="AL277" s="554" t="str">
        <f>IF(AI277&lt;&gt;"",VLOOKUP(AI277,'DON GIA'!$M$1:$P$9,4,0),"")</f>
        <v/>
      </c>
      <c r="AM277" s="554" t="str">
        <f t="shared" si="51"/>
        <v/>
      </c>
      <c r="AN277" s="103"/>
      <c r="AO277" s="103"/>
      <c r="AP277" s="553" t="str">
        <f t="shared" si="60"/>
        <v/>
      </c>
      <c r="AQ277" s="59" t="s">
        <v>626</v>
      </c>
      <c r="AR277" s="139" t="s">
        <v>2016</v>
      </c>
    </row>
    <row r="278" spans="1:44" ht="112.5" outlineLevel="2">
      <c r="A278" s="72" t="e">
        <f>IF(D277&lt;&gt;"",$D$8:D277,A277)</f>
        <v>#VALUE!</v>
      </c>
      <c r="C278" s="552" t="str">
        <f>IF(D278&lt;&gt;"",COUNTA($D$8:D278),"")</f>
        <v/>
      </c>
      <c r="D278" s="552"/>
      <c r="E278" s="71"/>
      <c r="F278" s="103"/>
      <c r="G278" s="103"/>
      <c r="H278" s="103"/>
      <c r="I278" s="103"/>
      <c r="J278" s="103"/>
      <c r="K278" s="103"/>
      <c r="L278" s="107"/>
      <c r="M278" s="105"/>
      <c r="N278" s="106" t="str">
        <f>IF(L278&lt;&gt;"",VLOOKUP(L278,'DON GIA'!$S$1:$U$19,3,0),"")</f>
        <v/>
      </c>
      <c r="O278" s="106" t="str">
        <f>IF(L278&lt;&gt;"",VLOOKUP(L278,'DON GIA'!$S$1:$V$19,4,0),"")</f>
        <v/>
      </c>
      <c r="P278" s="106" t="str">
        <f t="shared" si="47"/>
        <v/>
      </c>
      <c r="Q278" s="106" t="str">
        <f t="shared" si="48"/>
        <v/>
      </c>
      <c r="R278" s="71" t="s">
        <v>35</v>
      </c>
      <c r="S278" s="103"/>
      <c r="T278" s="103"/>
      <c r="U278" s="554" t="str">
        <f>IF(R278&lt;&gt;"",VLOOKUP(R278,'DON GIA'!$H$1:$K$103,4,0),"")</f>
        <v/>
      </c>
      <c r="V278" s="554" t="str">
        <f t="shared" si="61"/>
        <v/>
      </c>
      <c r="W278" s="107" t="s">
        <v>1078</v>
      </c>
      <c r="X278" s="103" t="s">
        <v>27</v>
      </c>
      <c r="Y278" s="108">
        <v>9.8699999999999992</v>
      </c>
      <c r="Z278" s="109">
        <v>29.95</v>
      </c>
      <c r="AA278" s="554">
        <f>IF(W278&lt;&gt;"",VLOOKUP(W278,'DON GIA'!$A$1:$D$346,4,0),"")</f>
        <v>854777</v>
      </c>
      <c r="AB278" s="554">
        <f t="shared" si="62"/>
        <v>8436648.9900000002</v>
      </c>
      <c r="AC278" s="71"/>
      <c r="AD278" s="71" t="s">
        <v>29</v>
      </c>
      <c r="AE278" s="71" t="s">
        <v>30</v>
      </c>
      <c r="AF278" s="71" t="s">
        <v>41</v>
      </c>
      <c r="AG278" s="71" t="s">
        <v>136</v>
      </c>
      <c r="AH278" s="103"/>
      <c r="AI278" s="71"/>
      <c r="AJ278" s="103"/>
      <c r="AK278" s="103"/>
      <c r="AL278" s="554" t="str">
        <f>IF(AI278&lt;&gt;"",VLOOKUP(AI278,'DON GIA'!$M$1:$P$9,4,0),"")</f>
        <v/>
      </c>
      <c r="AM278" s="554" t="str">
        <f t="shared" si="51"/>
        <v/>
      </c>
      <c r="AN278" s="103"/>
      <c r="AO278" s="103"/>
      <c r="AP278" s="553" t="str">
        <f t="shared" si="60"/>
        <v/>
      </c>
      <c r="AQ278" s="568" t="s">
        <v>2017</v>
      </c>
      <c r="AR278" s="139" t="s">
        <v>1915</v>
      </c>
    </row>
    <row r="279" spans="1:44" outlineLevel="2">
      <c r="A279" s="72" t="e">
        <f>IF(D278&lt;&gt;"",$D$8:D278,A278)</f>
        <v>#VALUE!</v>
      </c>
      <c r="C279" s="552" t="str">
        <f>IF(D279&lt;&gt;"",COUNTA($D$8:D279),"")</f>
        <v/>
      </c>
      <c r="D279" s="552"/>
      <c r="E279" s="71"/>
      <c r="F279" s="103"/>
      <c r="G279" s="103"/>
      <c r="H279" s="103"/>
      <c r="I279" s="103"/>
      <c r="J279" s="103"/>
      <c r="K279" s="103"/>
      <c r="L279" s="107"/>
      <c r="M279" s="105"/>
      <c r="N279" s="106" t="str">
        <f>IF(L279&lt;&gt;"",VLOOKUP(L279,'DON GIA'!$S$1:$U$19,3,0),"")</f>
        <v/>
      </c>
      <c r="O279" s="106" t="str">
        <f>IF(L279&lt;&gt;"",VLOOKUP(L279,'DON GIA'!$S$1:$V$19,4,0),"")</f>
        <v/>
      </c>
      <c r="P279" s="106" t="str">
        <f t="shared" si="47"/>
        <v/>
      </c>
      <c r="Q279" s="106" t="str">
        <f t="shared" si="48"/>
        <v/>
      </c>
      <c r="R279" s="71" t="s">
        <v>35</v>
      </c>
      <c r="S279" s="103"/>
      <c r="T279" s="103"/>
      <c r="U279" s="554" t="str">
        <f>IF(R279&lt;&gt;"",VLOOKUP(R279,'DON GIA'!$H$1:$K$103,4,0),"")</f>
        <v/>
      </c>
      <c r="V279" s="554" t="str">
        <f t="shared" si="61"/>
        <v/>
      </c>
      <c r="W279" s="107" t="s">
        <v>1094</v>
      </c>
      <c r="X279" s="103" t="s">
        <v>27</v>
      </c>
      <c r="Y279" s="108">
        <v>5.0999999999999996</v>
      </c>
      <c r="Z279" s="109"/>
      <c r="AA279" s="554">
        <f>IF(W279&lt;&gt;"",VLOOKUP(W279,'DON GIA'!$A$1:$D$346,4,0),"")</f>
        <v>5058826</v>
      </c>
      <c r="AB279" s="554">
        <f t="shared" si="62"/>
        <v>25800012.599999998</v>
      </c>
      <c r="AC279" s="71" t="s">
        <v>28</v>
      </c>
      <c r="AD279" s="71" t="s">
        <v>34</v>
      </c>
      <c r="AE279" s="71" t="s">
        <v>30</v>
      </c>
      <c r="AF279" s="71" t="s">
        <v>31</v>
      </c>
      <c r="AG279" s="71" t="s">
        <v>32</v>
      </c>
      <c r="AH279" s="103"/>
      <c r="AI279" s="71"/>
      <c r="AJ279" s="103"/>
      <c r="AK279" s="103"/>
      <c r="AL279" s="554" t="str">
        <f>IF(AI279&lt;&gt;"",VLOOKUP(AI279,'DON GIA'!$M$1:$P$9,4,0),"")</f>
        <v/>
      </c>
      <c r="AM279" s="554" t="str">
        <f t="shared" si="51"/>
        <v/>
      </c>
      <c r="AN279" s="103"/>
      <c r="AO279" s="103"/>
      <c r="AP279" s="553" t="str">
        <f t="shared" si="60"/>
        <v/>
      </c>
      <c r="AQ279" s="107"/>
      <c r="AR279" s="139" t="s">
        <v>1997</v>
      </c>
    </row>
    <row r="280" spans="1:44" outlineLevel="2">
      <c r="A280" s="72" t="e">
        <f>IF(D279&lt;&gt;"",$D$8:D279,A279)</f>
        <v>#VALUE!</v>
      </c>
      <c r="C280" s="552" t="str">
        <f>IF(D280&lt;&gt;"",COUNTA($D$8:D280),"")</f>
        <v/>
      </c>
      <c r="D280" s="552"/>
      <c r="E280" s="71"/>
      <c r="F280" s="103"/>
      <c r="G280" s="103"/>
      <c r="H280" s="103"/>
      <c r="I280" s="103"/>
      <c r="J280" s="103"/>
      <c r="K280" s="103"/>
      <c r="L280" s="107"/>
      <c r="M280" s="105"/>
      <c r="N280" s="106" t="str">
        <f>IF(L280&lt;&gt;"",VLOOKUP(L280,'DON GIA'!$S$1:$U$19,3,0),"")</f>
        <v/>
      </c>
      <c r="O280" s="106" t="str">
        <f>IF(L280&lt;&gt;"",VLOOKUP(L280,'DON GIA'!$S$1:$V$19,4,0),"")</f>
        <v/>
      </c>
      <c r="P280" s="106" t="str">
        <f t="shared" si="47"/>
        <v/>
      </c>
      <c r="Q280" s="106" t="str">
        <f t="shared" si="48"/>
        <v/>
      </c>
      <c r="R280" s="71" t="s">
        <v>35</v>
      </c>
      <c r="S280" s="103"/>
      <c r="T280" s="103"/>
      <c r="U280" s="554" t="str">
        <f>IF(R280&lt;&gt;"",VLOOKUP(R280,'DON GIA'!$H$1:$K$103,4,0),"")</f>
        <v/>
      </c>
      <c r="V280" s="554" t="str">
        <f t="shared" si="61"/>
        <v/>
      </c>
      <c r="W280" s="107" t="s">
        <v>1094</v>
      </c>
      <c r="X280" s="103" t="s">
        <v>27</v>
      </c>
      <c r="Y280" s="108">
        <v>6.9</v>
      </c>
      <c r="Z280" s="109"/>
      <c r="AA280" s="554">
        <f>IF(W280&lt;&gt;"",VLOOKUP(W280,'DON GIA'!$A$1:$D$346,4,0),"")</f>
        <v>5058826</v>
      </c>
      <c r="AB280" s="554">
        <f t="shared" si="62"/>
        <v>34905899.399999999</v>
      </c>
      <c r="AC280" s="71" t="s">
        <v>28</v>
      </c>
      <c r="AD280" s="71" t="s">
        <v>29</v>
      </c>
      <c r="AE280" s="71" t="s">
        <v>30</v>
      </c>
      <c r="AF280" s="71" t="s">
        <v>31</v>
      </c>
      <c r="AG280" s="71" t="s">
        <v>32</v>
      </c>
      <c r="AH280" s="103"/>
      <c r="AI280" s="71"/>
      <c r="AJ280" s="103"/>
      <c r="AK280" s="103"/>
      <c r="AL280" s="554" t="str">
        <f>IF(AI280&lt;&gt;"",VLOOKUP(AI280,'DON GIA'!$M$1:$P$9,4,0),"")</f>
        <v/>
      </c>
      <c r="AM280" s="554" t="str">
        <f t="shared" si="51"/>
        <v/>
      </c>
      <c r="AN280" s="103"/>
      <c r="AO280" s="103"/>
      <c r="AP280" s="553" t="str">
        <f t="shared" si="60"/>
        <v/>
      </c>
      <c r="AQ280" s="107"/>
    </row>
    <row r="281" spans="1:44" outlineLevel="2">
      <c r="A281" s="72" t="e">
        <f>IF(D280&lt;&gt;"",$D$8:D280,A280)</f>
        <v>#VALUE!</v>
      </c>
      <c r="C281" s="552" t="str">
        <f>IF(D281&lt;&gt;"",COUNTA($D$8:D281),"")</f>
        <v/>
      </c>
      <c r="D281" s="552"/>
      <c r="E281" s="71"/>
      <c r="F281" s="103"/>
      <c r="G281" s="103"/>
      <c r="H281" s="103"/>
      <c r="I281" s="103"/>
      <c r="J281" s="103"/>
      <c r="K281" s="103"/>
      <c r="L281" s="107"/>
      <c r="M281" s="105"/>
      <c r="N281" s="106" t="str">
        <f>IF(L281&lt;&gt;"",VLOOKUP(L281,'DON GIA'!$S$1:$U$19,3,0),"")</f>
        <v/>
      </c>
      <c r="O281" s="106" t="str">
        <f>IF(L281&lt;&gt;"",VLOOKUP(L281,'DON GIA'!$S$1:$V$19,4,0),"")</f>
        <v/>
      </c>
      <c r="P281" s="106" t="str">
        <f t="shared" si="47"/>
        <v/>
      </c>
      <c r="Q281" s="106" t="str">
        <f t="shared" si="48"/>
        <v/>
      </c>
      <c r="R281" s="71" t="s">
        <v>35</v>
      </c>
      <c r="S281" s="103"/>
      <c r="T281" s="103"/>
      <c r="U281" s="554" t="str">
        <f>IF(R281&lt;&gt;"",VLOOKUP(R281,'DON GIA'!$H$1:$K$103,4,0),"")</f>
        <v/>
      </c>
      <c r="V281" s="554" t="str">
        <f t="shared" si="61"/>
        <v/>
      </c>
      <c r="W281" s="107" t="s">
        <v>1083</v>
      </c>
      <c r="X281" s="103" t="s">
        <v>27</v>
      </c>
      <c r="Y281" s="108">
        <v>4.6500000000000004</v>
      </c>
      <c r="Z281" s="109"/>
      <c r="AA281" s="554">
        <f>IF(W281&lt;&gt;"",VLOOKUP(W281,'DON GIA'!$A$1:$D$346,4,0),"")</f>
        <v>282038</v>
      </c>
      <c r="AB281" s="554">
        <f t="shared" si="62"/>
        <v>1311476.7000000002</v>
      </c>
      <c r="AC281" s="71"/>
      <c r="AD281" s="71"/>
      <c r="AE281" s="71"/>
      <c r="AF281" s="71"/>
      <c r="AG281" s="71"/>
      <c r="AH281" s="103"/>
      <c r="AI281" s="71"/>
      <c r="AJ281" s="103"/>
      <c r="AK281" s="103"/>
      <c r="AL281" s="554" t="str">
        <f>IF(AI281&lt;&gt;"",VLOOKUP(AI281,'DON GIA'!$M$1:$P$9,4,0),"")</f>
        <v/>
      </c>
      <c r="AM281" s="554" t="str">
        <f t="shared" si="51"/>
        <v/>
      </c>
      <c r="AN281" s="103"/>
      <c r="AO281" s="103"/>
      <c r="AP281" s="553" t="str">
        <f t="shared" si="60"/>
        <v/>
      </c>
      <c r="AQ281" s="107"/>
    </row>
    <row r="282" spans="1:44" outlineLevel="2">
      <c r="A282" s="72" t="e">
        <f>IF(D281&lt;&gt;"",$D$8:D281,A281)</f>
        <v>#VALUE!</v>
      </c>
      <c r="C282" s="552" t="str">
        <f>IF(D282&lt;&gt;"",COUNTA($D$8:D282),"")</f>
        <v/>
      </c>
      <c r="D282" s="552"/>
      <c r="E282" s="71"/>
      <c r="F282" s="103"/>
      <c r="G282" s="103"/>
      <c r="H282" s="103"/>
      <c r="I282" s="103"/>
      <c r="J282" s="103"/>
      <c r="K282" s="103"/>
      <c r="L282" s="107"/>
      <c r="M282" s="105"/>
      <c r="N282" s="106" t="str">
        <f>IF(L282&lt;&gt;"",VLOOKUP(L282,'DON GIA'!$S$1:$U$19,3,0),"")</f>
        <v/>
      </c>
      <c r="O282" s="106" t="str">
        <f>IF(L282&lt;&gt;"",VLOOKUP(L282,'DON GIA'!$S$1:$V$19,4,0),"")</f>
        <v/>
      </c>
      <c r="P282" s="106" t="str">
        <f t="shared" si="47"/>
        <v/>
      </c>
      <c r="Q282" s="106" t="str">
        <f t="shared" si="48"/>
        <v/>
      </c>
      <c r="R282" s="71" t="s">
        <v>35</v>
      </c>
      <c r="S282" s="103"/>
      <c r="T282" s="103"/>
      <c r="U282" s="554" t="str">
        <f>IF(R282&lt;&gt;"",VLOOKUP(R282,'DON GIA'!$H$1:$K$103,4,0),"")</f>
        <v/>
      </c>
      <c r="V282" s="554" t="str">
        <f t="shared" si="61"/>
        <v/>
      </c>
      <c r="W282" s="107" t="s">
        <v>1082</v>
      </c>
      <c r="X282" s="103" t="s">
        <v>38</v>
      </c>
      <c r="Y282" s="108">
        <v>0.186</v>
      </c>
      <c r="Z282" s="109"/>
      <c r="AA282" s="554">
        <f>IF(W282&lt;&gt;"",VLOOKUP(W282,'DON GIA'!$A$1:$D$346,4,0),"")</f>
        <v>2523428</v>
      </c>
      <c r="AB282" s="554">
        <f t="shared" si="62"/>
        <v>469357.60800000001</v>
      </c>
      <c r="AC282" s="71"/>
      <c r="AD282" s="71"/>
      <c r="AE282" s="71"/>
      <c r="AF282" s="71"/>
      <c r="AG282" s="71"/>
      <c r="AH282" s="103"/>
      <c r="AI282" s="71"/>
      <c r="AJ282" s="103"/>
      <c r="AK282" s="103"/>
      <c r="AL282" s="554" t="str">
        <f>IF(AI282&lt;&gt;"",VLOOKUP(AI282,'DON GIA'!$M$1:$P$9,4,0),"")</f>
        <v/>
      </c>
      <c r="AM282" s="554" t="str">
        <f t="shared" si="51"/>
        <v/>
      </c>
      <c r="AN282" s="103"/>
      <c r="AO282" s="103"/>
      <c r="AP282" s="553" t="str">
        <f t="shared" si="60"/>
        <v/>
      </c>
      <c r="AQ282" s="107"/>
    </row>
    <row r="283" spans="1:44" outlineLevel="2">
      <c r="A283" s="72" t="e">
        <f>IF(D282&lt;&gt;"",$D$8:D282,A282)</f>
        <v>#VALUE!</v>
      </c>
      <c r="C283" s="552" t="str">
        <f>IF(D283&lt;&gt;"",COUNTA($D$8:D283),"")</f>
        <v/>
      </c>
      <c r="D283" s="552"/>
      <c r="E283" s="71"/>
      <c r="F283" s="103"/>
      <c r="G283" s="103"/>
      <c r="H283" s="103"/>
      <c r="I283" s="103"/>
      <c r="J283" s="103"/>
      <c r="K283" s="103"/>
      <c r="L283" s="107"/>
      <c r="M283" s="105"/>
      <c r="N283" s="106" t="str">
        <f>IF(L283&lt;&gt;"",VLOOKUP(L283,'DON GIA'!$S$1:$U$19,3,0),"")</f>
        <v/>
      </c>
      <c r="O283" s="106" t="str">
        <f>IF(L283&lt;&gt;"",VLOOKUP(L283,'DON GIA'!$S$1:$V$19,4,0),"")</f>
        <v/>
      </c>
      <c r="P283" s="106" t="str">
        <f t="shared" si="47"/>
        <v/>
      </c>
      <c r="Q283" s="106" t="str">
        <f t="shared" si="48"/>
        <v/>
      </c>
      <c r="R283" s="71" t="s">
        <v>35</v>
      </c>
      <c r="S283" s="103"/>
      <c r="T283" s="103"/>
      <c r="U283" s="554" t="str">
        <f>IF(R283&lt;&gt;"",VLOOKUP(R283,'DON GIA'!$H$1:$K$103,4,0),"")</f>
        <v/>
      </c>
      <c r="V283" s="554" t="str">
        <f t="shared" si="61"/>
        <v/>
      </c>
      <c r="W283" s="107" t="s">
        <v>1095</v>
      </c>
      <c r="X283" s="103" t="s">
        <v>27</v>
      </c>
      <c r="Y283" s="108">
        <v>1.44</v>
      </c>
      <c r="Z283" s="109"/>
      <c r="AA283" s="554">
        <f>IF(W283&lt;&gt;"",VLOOKUP(W283,'DON GIA'!$A$1:$D$346,4,0),"")</f>
        <v>292949</v>
      </c>
      <c r="AB283" s="554">
        <f t="shared" si="62"/>
        <v>421846.56</v>
      </c>
      <c r="AC283" s="71"/>
      <c r="AD283" s="71"/>
      <c r="AE283" s="71"/>
      <c r="AF283" s="71"/>
      <c r="AG283" s="71"/>
      <c r="AH283" s="103"/>
      <c r="AI283" s="71"/>
      <c r="AJ283" s="103"/>
      <c r="AK283" s="103"/>
      <c r="AL283" s="554" t="str">
        <f>IF(AI283&lt;&gt;"",VLOOKUP(AI283,'DON GIA'!$M$1:$P$9,4,0),"")</f>
        <v/>
      </c>
      <c r="AM283" s="554" t="str">
        <f t="shared" si="51"/>
        <v/>
      </c>
      <c r="AN283" s="103"/>
      <c r="AO283" s="103"/>
      <c r="AP283" s="553" t="str">
        <f t="shared" si="60"/>
        <v/>
      </c>
      <c r="AQ283" s="107"/>
    </row>
    <row r="284" spans="1:44" outlineLevel="2">
      <c r="A284" s="72" t="e">
        <f>IF(D283&lt;&gt;"",$D$8:D283,A283)</f>
        <v>#VALUE!</v>
      </c>
      <c r="C284" s="552" t="str">
        <f>IF(D284&lt;&gt;"",COUNTA($D$8:D284),"")</f>
        <v/>
      </c>
      <c r="D284" s="552"/>
      <c r="E284" s="71"/>
      <c r="F284" s="103"/>
      <c r="G284" s="103"/>
      <c r="H284" s="103"/>
      <c r="I284" s="103"/>
      <c r="J284" s="103"/>
      <c r="K284" s="103"/>
      <c r="L284" s="107"/>
      <c r="M284" s="105"/>
      <c r="N284" s="106" t="str">
        <f>IF(L284&lt;&gt;"",VLOOKUP(L284,'DON GIA'!$S$1:$U$19,3,0),"")</f>
        <v/>
      </c>
      <c r="O284" s="106" t="str">
        <f>IF(L284&lt;&gt;"",VLOOKUP(L284,'DON GIA'!$S$1:$V$19,4,0),"")</f>
        <v/>
      </c>
      <c r="P284" s="106" t="str">
        <f t="shared" si="47"/>
        <v/>
      </c>
      <c r="Q284" s="106" t="str">
        <f t="shared" si="48"/>
        <v/>
      </c>
      <c r="R284" s="71" t="s">
        <v>35</v>
      </c>
      <c r="S284" s="103"/>
      <c r="T284" s="103"/>
      <c r="U284" s="554" t="str">
        <f>IF(R284&lt;&gt;"",VLOOKUP(R284,'DON GIA'!$H$1:$K$103,4,0),"")</f>
        <v/>
      </c>
      <c r="V284" s="554" t="str">
        <f t="shared" si="61"/>
        <v/>
      </c>
      <c r="W284" s="107" t="s">
        <v>35</v>
      </c>
      <c r="X284" s="103"/>
      <c r="Y284" s="108"/>
      <c r="Z284" s="109"/>
      <c r="AA284" s="554" t="str">
        <f>IF(W284&lt;&gt;"",VLOOKUP(W284,'DON GIA'!$A$1:$D$346,4,0),"")</f>
        <v/>
      </c>
      <c r="AB284" s="554" t="str">
        <f t="shared" si="62"/>
        <v/>
      </c>
      <c r="AC284" s="71"/>
      <c r="AD284" s="71"/>
      <c r="AE284" s="71"/>
      <c r="AF284" s="71"/>
      <c r="AG284" s="71"/>
      <c r="AH284" s="103"/>
      <c r="AI284" s="71"/>
      <c r="AJ284" s="103"/>
      <c r="AK284" s="103"/>
      <c r="AL284" s="554" t="str">
        <f>IF(AI284&lt;&gt;"",VLOOKUP(AI284,'DON GIA'!$M$1:$P$9,4,0),"")</f>
        <v/>
      </c>
      <c r="AM284" s="554" t="str">
        <f t="shared" si="51"/>
        <v/>
      </c>
      <c r="AN284" s="103"/>
      <c r="AO284" s="103"/>
      <c r="AP284" s="553" t="str">
        <f t="shared" si="60"/>
        <v/>
      </c>
      <c r="AQ284" s="107"/>
    </row>
    <row r="285" spans="1:44" outlineLevel="2">
      <c r="A285" s="72" t="e">
        <f>IF(D284&lt;&gt;"",$D$8:D284,A284)</f>
        <v>#VALUE!</v>
      </c>
      <c r="C285" s="552" t="str">
        <f>IF(D285&lt;&gt;"",COUNTA($D$8:D285),"")</f>
        <v/>
      </c>
      <c r="D285" s="552"/>
      <c r="E285" s="129"/>
      <c r="F285" s="103"/>
      <c r="G285" s="103"/>
      <c r="H285" s="103"/>
      <c r="I285" s="103"/>
      <c r="J285" s="103"/>
      <c r="K285" s="103"/>
      <c r="L285" s="107"/>
      <c r="M285" s="105"/>
      <c r="N285" s="106" t="str">
        <f>IF(L285&lt;&gt;"",VLOOKUP(L285,'DON GIA'!$S$1:$U$19,3,0),"")</f>
        <v/>
      </c>
      <c r="O285" s="106" t="str">
        <f>IF(L285&lt;&gt;"",VLOOKUP(L285,'DON GIA'!$S$1:$V$19,4,0),"")</f>
        <v/>
      </c>
      <c r="P285" s="106" t="str">
        <f t="shared" si="47"/>
        <v/>
      </c>
      <c r="Q285" s="106" t="str">
        <f t="shared" si="48"/>
        <v/>
      </c>
      <c r="R285" s="71" t="s">
        <v>35</v>
      </c>
      <c r="S285" s="103"/>
      <c r="T285" s="103"/>
      <c r="U285" s="554" t="str">
        <f>IF(R285&lt;&gt;"",VLOOKUP(R285,'DON GIA'!$H$1:$K$103,4,0),"")</f>
        <v/>
      </c>
      <c r="V285" s="554" t="str">
        <f t="shared" si="61"/>
        <v/>
      </c>
      <c r="W285" s="107"/>
      <c r="X285" s="103"/>
      <c r="Y285" s="108"/>
      <c r="Z285" s="109"/>
      <c r="AA285" s="554" t="str">
        <f>IF(W285&lt;&gt;"",VLOOKUP(W285,'DON GIA'!$A$1:$D$346,4,0),"")</f>
        <v/>
      </c>
      <c r="AB285" s="554" t="str">
        <f t="shared" si="62"/>
        <v/>
      </c>
      <c r="AC285" s="71"/>
      <c r="AD285" s="71"/>
      <c r="AE285" s="71"/>
      <c r="AF285" s="71"/>
      <c r="AG285" s="71"/>
      <c r="AH285" s="103"/>
      <c r="AI285" s="71"/>
      <c r="AJ285" s="103"/>
      <c r="AK285" s="103"/>
      <c r="AL285" s="554" t="str">
        <f>IF(AI285&lt;&gt;"",VLOOKUP(AI285,'DON GIA'!$M$1:$P$9,4,0),"")</f>
        <v/>
      </c>
      <c r="AM285" s="554" t="str">
        <f t="shared" si="51"/>
        <v/>
      </c>
      <c r="AN285" s="103"/>
      <c r="AO285" s="103"/>
      <c r="AP285" s="553" t="str">
        <f t="shared" si="60"/>
        <v/>
      </c>
      <c r="AQ285" s="107"/>
    </row>
    <row r="286" spans="1:44" ht="37.5" outlineLevel="1">
      <c r="A286" s="84" t="s">
        <v>835</v>
      </c>
      <c r="B286" s="576">
        <v>73</v>
      </c>
      <c r="C286" s="552">
        <f>IF(D286&lt;&gt;"",COUNTA($D$8:D286),"")</f>
        <v>26</v>
      </c>
      <c r="D286" s="552">
        <v>418</v>
      </c>
      <c r="E286" s="129" t="s">
        <v>173</v>
      </c>
      <c r="F286" s="162"/>
      <c r="G286" s="162"/>
      <c r="H286" s="162"/>
      <c r="I286" s="162"/>
      <c r="J286" s="162"/>
      <c r="K286" s="162"/>
      <c r="L286" s="129"/>
      <c r="M286" s="167">
        <f>SUBTOTAL(9,M287:M292)</f>
        <v>99</v>
      </c>
      <c r="N286" s="199"/>
      <c r="O286" s="199"/>
      <c r="P286" s="199">
        <f>SUBTOTAL(9,P287:P292)</f>
        <v>166221000</v>
      </c>
      <c r="Q286" s="199">
        <f>SUBTOTAL(9,Q287:Q292)</f>
        <v>0</v>
      </c>
      <c r="R286" s="61"/>
      <c r="S286" s="162"/>
      <c r="T286" s="162">
        <f>SUBTOTAL(9,T287:T292)</f>
        <v>0</v>
      </c>
      <c r="U286" s="553"/>
      <c r="V286" s="553">
        <f>SUBTOTAL(9,V287:V292)</f>
        <v>0</v>
      </c>
      <c r="W286" s="129"/>
      <c r="X286" s="162"/>
      <c r="Y286" s="169">
        <f>SUBTOTAL(9,Y287:Y292)</f>
        <v>0</v>
      </c>
      <c r="Z286" s="170">
        <f>SUBTOTAL(9,Z287:Z292)</f>
        <v>0</v>
      </c>
      <c r="AA286" s="553"/>
      <c r="AB286" s="553">
        <f>SUBTOTAL(9,AB287:AB292)</f>
        <v>0</v>
      </c>
      <c r="AC286" s="71"/>
      <c r="AD286" s="71"/>
      <c r="AE286" s="71"/>
      <c r="AF286" s="71"/>
      <c r="AG286" s="71"/>
      <c r="AH286" s="103"/>
      <c r="AI286" s="71"/>
      <c r="AJ286" s="162"/>
      <c r="AK286" s="162">
        <f>SUBTOTAL(9,AK287:AK292)</f>
        <v>0</v>
      </c>
      <c r="AL286" s="553"/>
      <c r="AM286" s="553">
        <f>SUBTOTAL(9,AM287:AM292)</f>
        <v>0</v>
      </c>
      <c r="AN286" s="162"/>
      <c r="AO286" s="162">
        <f>SUBTOTAL(9,AO287:AO292)</f>
        <v>0</v>
      </c>
      <c r="AP286" s="553">
        <f t="shared" si="60"/>
        <v>166221000</v>
      </c>
      <c r="AQ286" s="111"/>
      <c r="AR286" s="90"/>
    </row>
    <row r="287" spans="1:44" ht="56.25" outlineLevel="2">
      <c r="A287" s="72" t="e">
        <f>IF(D286&lt;&gt;"",$D$8:D286,A285)</f>
        <v>#VALUE!</v>
      </c>
      <c r="C287" s="552" t="str">
        <f>IF(D287&lt;&gt;"",COUNTA($D$8:D287),"")</f>
        <v/>
      </c>
      <c r="D287" s="552"/>
      <c r="E287" s="107" t="s">
        <v>174</v>
      </c>
      <c r="F287" s="103">
        <v>4</v>
      </c>
      <c r="G287" s="103"/>
      <c r="H287" s="103">
        <v>521</v>
      </c>
      <c r="I287" s="103">
        <v>80</v>
      </c>
      <c r="J287" s="103">
        <v>21</v>
      </c>
      <c r="K287" s="103">
        <v>67</v>
      </c>
      <c r="L287" s="107" t="s">
        <v>973</v>
      </c>
      <c r="M287" s="105">
        <v>99</v>
      </c>
      <c r="N287" s="106">
        <f>IF(L287&lt;&gt;"",VLOOKUP(L287,'DON GIA'!$S$1:$U$19,3,0),"")</f>
        <v>1679000</v>
      </c>
      <c r="O287" s="106">
        <f>IF(L287&lt;&gt;"",VLOOKUP(L287,'DON GIA'!$S$1:$V$19,4,0),"")</f>
        <v>0</v>
      </c>
      <c r="P287" s="106">
        <f t="shared" si="47"/>
        <v>166221000</v>
      </c>
      <c r="Q287" s="106">
        <f t="shared" si="48"/>
        <v>0</v>
      </c>
      <c r="R287" s="71" t="s">
        <v>35</v>
      </c>
      <c r="S287" s="103"/>
      <c r="T287" s="103"/>
      <c r="U287" s="554" t="str">
        <f>IF(R287&lt;&gt;"",VLOOKUP(R287,'DON GIA'!$H$1:$K$103,4,0),"")</f>
        <v/>
      </c>
      <c r="V287" s="554" t="str">
        <f t="shared" ref="V287:V292" si="63">IF(R287&lt;&gt;"",IF(ISNUMBER(U287),T287*U287,""),"")</f>
        <v/>
      </c>
      <c r="W287" s="107"/>
      <c r="X287" s="103"/>
      <c r="Y287" s="108"/>
      <c r="Z287" s="109"/>
      <c r="AA287" s="554" t="str">
        <f>IF(W287&lt;&gt;"",VLOOKUP(W287,'DON GIA'!$A$1:$D$346,4,0),"")</f>
        <v/>
      </c>
      <c r="AB287" s="554" t="str">
        <f t="shared" ref="AB287:AB292" si="64">IF(W287&lt;&gt;"",IF(ISNUMBER(AA287),Y287*AA287,""),"")</f>
        <v/>
      </c>
      <c r="AC287" s="71"/>
      <c r="AD287" s="71"/>
      <c r="AE287" s="71"/>
      <c r="AF287" s="71"/>
      <c r="AG287" s="71"/>
      <c r="AH287" s="103"/>
      <c r="AI287" s="71"/>
      <c r="AJ287" s="103"/>
      <c r="AK287" s="103"/>
      <c r="AL287" s="554" t="str">
        <f>IF(AI287&lt;&gt;"",VLOOKUP(AI287,'DON GIA'!$M$1:$P$9,4,0),"")</f>
        <v/>
      </c>
      <c r="AM287" s="554" t="str">
        <f t="shared" si="51"/>
        <v/>
      </c>
      <c r="AN287" s="103"/>
      <c r="AO287" s="103"/>
      <c r="AP287" s="553" t="str">
        <f t="shared" si="60"/>
        <v/>
      </c>
      <c r="AQ287" s="111" t="s">
        <v>627</v>
      </c>
      <c r="AR287" s="77" t="s">
        <v>1912</v>
      </c>
    </row>
    <row r="288" spans="1:44" ht="93.75" outlineLevel="2">
      <c r="A288" s="72" t="e">
        <f>IF(D287&lt;&gt;"",$D$8:D287,A287)</f>
        <v>#VALUE!</v>
      </c>
      <c r="C288" s="552" t="str">
        <f>IF(D288&lt;&gt;"",COUNTA($D$8:D288),"")</f>
        <v/>
      </c>
      <c r="D288" s="552"/>
      <c r="E288" s="107" t="s">
        <v>175</v>
      </c>
      <c r="F288" s="103"/>
      <c r="G288" s="103"/>
      <c r="H288" s="103"/>
      <c r="I288" s="103"/>
      <c r="J288" s="103"/>
      <c r="K288" s="103"/>
      <c r="L288" s="107"/>
      <c r="M288" s="105"/>
      <c r="N288" s="106" t="str">
        <f>IF(L288&lt;&gt;"",VLOOKUP(L288,'DON GIA'!$S$1:$U$19,3,0),"")</f>
        <v/>
      </c>
      <c r="O288" s="106" t="str">
        <f>IF(L288&lt;&gt;"",VLOOKUP(L288,'DON GIA'!$S$1:$V$19,4,0),"")</f>
        <v/>
      </c>
      <c r="P288" s="106" t="str">
        <f t="shared" si="47"/>
        <v/>
      </c>
      <c r="Q288" s="106" t="str">
        <f t="shared" si="48"/>
        <v/>
      </c>
      <c r="R288" s="71" t="s">
        <v>35</v>
      </c>
      <c r="S288" s="103"/>
      <c r="T288" s="103"/>
      <c r="U288" s="554" t="str">
        <f>IF(R288&lt;&gt;"",VLOOKUP(R288,'DON GIA'!$H$1:$K$103,4,0),"")</f>
        <v/>
      </c>
      <c r="V288" s="554" t="str">
        <f t="shared" si="63"/>
        <v/>
      </c>
      <c r="W288" s="107"/>
      <c r="X288" s="103"/>
      <c r="Y288" s="108"/>
      <c r="Z288" s="109"/>
      <c r="AA288" s="554" t="str">
        <f>IF(W288&lt;&gt;"",VLOOKUP(W288,'DON GIA'!$A$1:$D$346,4,0),"")</f>
        <v/>
      </c>
      <c r="AB288" s="554" t="str">
        <f t="shared" si="64"/>
        <v/>
      </c>
      <c r="AC288" s="71"/>
      <c r="AD288" s="71"/>
      <c r="AE288" s="71"/>
      <c r="AF288" s="71"/>
      <c r="AG288" s="71"/>
      <c r="AH288" s="103"/>
      <c r="AI288" s="71"/>
      <c r="AJ288" s="103"/>
      <c r="AK288" s="103"/>
      <c r="AL288" s="554" t="str">
        <f>IF(AI288&lt;&gt;"",VLOOKUP(AI288,'DON GIA'!$M$1:$P$9,4,0),"")</f>
        <v/>
      </c>
      <c r="AM288" s="554" t="str">
        <f t="shared" si="51"/>
        <v/>
      </c>
      <c r="AN288" s="103"/>
      <c r="AO288" s="103"/>
      <c r="AP288" s="553" t="str">
        <f t="shared" si="60"/>
        <v/>
      </c>
      <c r="AQ288" s="59" t="s">
        <v>390</v>
      </c>
      <c r="AR288" s="139" t="s">
        <v>1953</v>
      </c>
    </row>
    <row r="289" spans="1:44" ht="56.25" outlineLevel="2">
      <c r="A289" s="72" t="e">
        <f>IF(D288&lt;&gt;"",$D$8:D288,A288)</f>
        <v>#VALUE!</v>
      </c>
      <c r="C289" s="552" t="str">
        <f>IF(D289&lt;&gt;"",COUNTA($D$8:D289),"")</f>
        <v/>
      </c>
      <c r="D289" s="552"/>
      <c r="E289" s="107" t="s">
        <v>176</v>
      </c>
      <c r="F289" s="103"/>
      <c r="G289" s="103"/>
      <c r="H289" s="103"/>
      <c r="I289" s="103"/>
      <c r="J289" s="103"/>
      <c r="K289" s="103"/>
      <c r="L289" s="107"/>
      <c r="M289" s="105"/>
      <c r="N289" s="106" t="str">
        <f>IF(L289&lt;&gt;"",VLOOKUP(L289,'DON GIA'!$S$1:$U$19,3,0),"")</f>
        <v/>
      </c>
      <c r="O289" s="106" t="str">
        <f>IF(L289&lt;&gt;"",VLOOKUP(L289,'DON GIA'!$S$1:$V$19,4,0),"")</f>
        <v/>
      </c>
      <c r="P289" s="106" t="str">
        <f t="shared" si="47"/>
        <v/>
      </c>
      <c r="Q289" s="106" t="str">
        <f t="shared" si="48"/>
        <v/>
      </c>
      <c r="R289" s="71" t="s">
        <v>35</v>
      </c>
      <c r="S289" s="103"/>
      <c r="T289" s="103"/>
      <c r="U289" s="554" t="str">
        <f>IF(R289&lt;&gt;"",VLOOKUP(R289,'DON GIA'!$H$1:$K$103,4,0),"")</f>
        <v/>
      </c>
      <c r="V289" s="554" t="str">
        <f t="shared" si="63"/>
        <v/>
      </c>
      <c r="W289" s="107"/>
      <c r="X289" s="103"/>
      <c r="Y289" s="108"/>
      <c r="Z289" s="109"/>
      <c r="AA289" s="554" t="str">
        <f>IF(W289&lt;&gt;"",VLOOKUP(W289,'DON GIA'!$A$1:$D$346,4,0),"")</f>
        <v/>
      </c>
      <c r="AB289" s="554" t="str">
        <f t="shared" si="64"/>
        <v/>
      </c>
      <c r="AC289" s="71"/>
      <c r="AD289" s="71"/>
      <c r="AE289" s="71"/>
      <c r="AF289" s="71"/>
      <c r="AG289" s="71"/>
      <c r="AH289" s="103"/>
      <c r="AI289" s="71"/>
      <c r="AJ289" s="103"/>
      <c r="AK289" s="103"/>
      <c r="AL289" s="554" t="str">
        <f>IF(AI289&lt;&gt;"",VLOOKUP(AI289,'DON GIA'!$M$1:$P$9,4,0),"")</f>
        <v/>
      </c>
      <c r="AM289" s="554" t="str">
        <f t="shared" si="51"/>
        <v/>
      </c>
      <c r="AN289" s="103"/>
      <c r="AO289" s="103"/>
      <c r="AP289" s="553" t="str">
        <f t="shared" si="60"/>
        <v/>
      </c>
      <c r="AQ289" s="59" t="s">
        <v>364</v>
      </c>
      <c r="AR289" s="139" t="s">
        <v>2018</v>
      </c>
    </row>
    <row r="290" spans="1:44" ht="93.75" outlineLevel="2">
      <c r="A290" s="72" t="e">
        <f>IF(D289&lt;&gt;"",$D$8:D289,A289)</f>
        <v>#VALUE!</v>
      </c>
      <c r="C290" s="552" t="str">
        <f>IF(D290&lt;&gt;"",COUNTA($D$8:D290),"")</f>
        <v/>
      </c>
      <c r="D290" s="552"/>
      <c r="E290" s="111" t="s">
        <v>574</v>
      </c>
      <c r="F290" s="103"/>
      <c r="G290" s="103"/>
      <c r="H290" s="103"/>
      <c r="I290" s="103"/>
      <c r="J290" s="103"/>
      <c r="K290" s="103"/>
      <c r="L290" s="107"/>
      <c r="M290" s="105"/>
      <c r="N290" s="106" t="str">
        <f>IF(L290&lt;&gt;"",VLOOKUP(L290,'DON GIA'!$S$1:$U$19,3,0),"")</f>
        <v/>
      </c>
      <c r="O290" s="106" t="str">
        <f>IF(L290&lt;&gt;"",VLOOKUP(L290,'DON GIA'!$S$1:$V$19,4,0),"")</f>
        <v/>
      </c>
      <c r="P290" s="106" t="str">
        <f t="shared" si="47"/>
        <v/>
      </c>
      <c r="Q290" s="106" t="str">
        <f t="shared" si="48"/>
        <v/>
      </c>
      <c r="R290" s="71" t="s">
        <v>35</v>
      </c>
      <c r="S290" s="103"/>
      <c r="T290" s="103"/>
      <c r="U290" s="554" t="str">
        <f>IF(R290&lt;&gt;"",VLOOKUP(R290,'DON GIA'!$H$1:$K$103,4,0),"")</f>
        <v/>
      </c>
      <c r="V290" s="554" t="str">
        <f t="shared" si="63"/>
        <v/>
      </c>
      <c r="W290" s="107"/>
      <c r="X290" s="103"/>
      <c r="Y290" s="108"/>
      <c r="Z290" s="109"/>
      <c r="AA290" s="554" t="str">
        <f>IF(W290&lt;&gt;"",VLOOKUP(W290,'DON GIA'!$A$1:$D$346,4,0),"")</f>
        <v/>
      </c>
      <c r="AB290" s="554" t="str">
        <f t="shared" si="64"/>
        <v/>
      </c>
      <c r="AC290" s="71"/>
      <c r="AD290" s="71"/>
      <c r="AE290" s="71"/>
      <c r="AF290" s="71"/>
      <c r="AG290" s="71"/>
      <c r="AH290" s="103"/>
      <c r="AI290" s="71"/>
      <c r="AJ290" s="103"/>
      <c r="AK290" s="103"/>
      <c r="AL290" s="554" t="str">
        <f>IF(AI290&lt;&gt;"",VLOOKUP(AI290,'DON GIA'!$M$1:$P$9,4,0),"")</f>
        <v/>
      </c>
      <c r="AM290" s="554" t="str">
        <f t="shared" si="51"/>
        <v/>
      </c>
      <c r="AN290" s="103"/>
      <c r="AO290" s="103"/>
      <c r="AP290" s="553" t="str">
        <f t="shared" si="60"/>
        <v/>
      </c>
      <c r="AQ290" s="111" t="s">
        <v>391</v>
      </c>
      <c r="AR290" s="139" t="s">
        <v>2019</v>
      </c>
    </row>
    <row r="291" spans="1:44" outlineLevel="2">
      <c r="A291" s="72" t="e">
        <f>IF(D290&lt;&gt;"",$D$8:D290,A290)</f>
        <v>#VALUE!</v>
      </c>
      <c r="C291" s="552" t="str">
        <f>IF(D291&lt;&gt;"",COUNTA($D$8:D291),"")</f>
        <v/>
      </c>
      <c r="D291" s="552"/>
      <c r="E291" s="71"/>
      <c r="F291" s="103"/>
      <c r="G291" s="103"/>
      <c r="H291" s="103"/>
      <c r="I291" s="103"/>
      <c r="J291" s="103"/>
      <c r="K291" s="103"/>
      <c r="L291" s="107"/>
      <c r="M291" s="105"/>
      <c r="N291" s="106" t="str">
        <f>IF(L291&lt;&gt;"",VLOOKUP(L291,'DON GIA'!$S$1:$U$19,3,0),"")</f>
        <v/>
      </c>
      <c r="O291" s="106" t="str">
        <f>IF(L291&lt;&gt;"",VLOOKUP(L291,'DON GIA'!$S$1:$V$19,4,0),"")</f>
        <v/>
      </c>
      <c r="P291" s="106" t="str">
        <f t="shared" si="47"/>
        <v/>
      </c>
      <c r="Q291" s="106" t="str">
        <f t="shared" si="48"/>
        <v/>
      </c>
      <c r="R291" s="71" t="s">
        <v>35</v>
      </c>
      <c r="S291" s="103"/>
      <c r="T291" s="103"/>
      <c r="U291" s="554" t="str">
        <f>IF(R291&lt;&gt;"",VLOOKUP(R291,'DON GIA'!$H$1:$K$103,4,0),"")</f>
        <v/>
      </c>
      <c r="V291" s="554" t="str">
        <f t="shared" si="63"/>
        <v/>
      </c>
      <c r="W291" s="107"/>
      <c r="X291" s="103"/>
      <c r="Y291" s="108"/>
      <c r="Z291" s="109"/>
      <c r="AA291" s="554" t="str">
        <f>IF(W291&lt;&gt;"",VLOOKUP(W291,'DON GIA'!$A$1:$D$346,4,0),"")</f>
        <v/>
      </c>
      <c r="AB291" s="554" t="str">
        <f t="shared" si="64"/>
        <v/>
      </c>
      <c r="AC291" s="71"/>
      <c r="AD291" s="71"/>
      <c r="AE291" s="71"/>
      <c r="AF291" s="71"/>
      <c r="AG291" s="71"/>
      <c r="AH291" s="103"/>
      <c r="AI291" s="71"/>
      <c r="AJ291" s="103"/>
      <c r="AK291" s="103"/>
      <c r="AL291" s="554" t="str">
        <f>IF(AI291&lt;&gt;"",VLOOKUP(AI291,'DON GIA'!$M$1:$P$9,4,0),"")</f>
        <v/>
      </c>
      <c r="AM291" s="554" t="str">
        <f t="shared" si="51"/>
        <v/>
      </c>
      <c r="AN291" s="103"/>
      <c r="AO291" s="103"/>
      <c r="AP291" s="553" t="str">
        <f t="shared" si="60"/>
        <v/>
      </c>
      <c r="AQ291" s="107"/>
      <c r="AR291" s="139" t="s">
        <v>2020</v>
      </c>
    </row>
    <row r="292" spans="1:44" outlineLevel="2">
      <c r="A292" s="72" t="e">
        <f>IF(D291&lt;&gt;"",$D$8:D291,A291)</f>
        <v>#VALUE!</v>
      </c>
      <c r="C292" s="552" t="str">
        <f>IF(D292&lt;&gt;"",COUNTA($D$8:D292),"")</f>
        <v/>
      </c>
      <c r="D292" s="552"/>
      <c r="E292" s="61"/>
      <c r="F292" s="103"/>
      <c r="G292" s="103"/>
      <c r="H292" s="103"/>
      <c r="I292" s="103"/>
      <c r="J292" s="103"/>
      <c r="K292" s="103"/>
      <c r="L292" s="107"/>
      <c r="M292" s="105"/>
      <c r="N292" s="106" t="str">
        <f>IF(L292&lt;&gt;"",VLOOKUP(L292,'DON GIA'!$S$1:$U$19,3,0),"")</f>
        <v/>
      </c>
      <c r="O292" s="106" t="str">
        <f>IF(L292&lt;&gt;"",VLOOKUP(L292,'DON GIA'!$S$1:$V$19,4,0),"")</f>
        <v/>
      </c>
      <c r="P292" s="106" t="str">
        <f t="shared" ref="P292:P360" si="65">IF(L292&lt;&gt;"",M292*N292,"")</f>
        <v/>
      </c>
      <c r="Q292" s="106" t="str">
        <f t="shared" ref="Q292:Q360" si="66">IF(L292&lt;&gt;"",M292*O292,"")</f>
        <v/>
      </c>
      <c r="R292" s="71" t="s">
        <v>35</v>
      </c>
      <c r="S292" s="103"/>
      <c r="T292" s="103"/>
      <c r="U292" s="554" t="str">
        <f>IF(R292&lt;&gt;"",VLOOKUP(R292,'DON GIA'!$H$1:$K$103,4,0),"")</f>
        <v/>
      </c>
      <c r="V292" s="554" t="str">
        <f t="shared" si="63"/>
        <v/>
      </c>
      <c r="W292" s="107"/>
      <c r="X292" s="103"/>
      <c r="Y292" s="108"/>
      <c r="Z292" s="109"/>
      <c r="AA292" s="554" t="str">
        <f>IF(W292&lt;&gt;"",VLOOKUP(W292,'DON GIA'!$A$1:$D$346,4,0),"")</f>
        <v/>
      </c>
      <c r="AB292" s="554" t="str">
        <f t="shared" si="64"/>
        <v/>
      </c>
      <c r="AC292" s="71"/>
      <c r="AD292" s="71"/>
      <c r="AE292" s="71"/>
      <c r="AF292" s="71"/>
      <c r="AG292" s="71"/>
      <c r="AH292" s="103"/>
      <c r="AI292" s="71"/>
      <c r="AJ292" s="103"/>
      <c r="AK292" s="103"/>
      <c r="AL292" s="554" t="str">
        <f>IF(AI292&lt;&gt;"",VLOOKUP(AI292,'DON GIA'!$M$1:$P$9,4,0),"")</f>
        <v/>
      </c>
      <c r="AM292" s="554" t="str">
        <f t="shared" ref="AM292:AM360" si="67">IF(AI292&lt;&gt;"",AK292*AL292,"")</f>
        <v/>
      </c>
      <c r="AN292" s="103"/>
      <c r="AO292" s="103"/>
      <c r="AP292" s="553" t="str">
        <f t="shared" si="60"/>
        <v/>
      </c>
      <c r="AQ292" s="107"/>
    </row>
    <row r="293" spans="1:44" outlineLevel="1">
      <c r="A293" s="84" t="s">
        <v>834</v>
      </c>
      <c r="B293" s="576">
        <v>38</v>
      </c>
      <c r="C293" s="552">
        <f>IF(D293&lt;&gt;"",COUNTA($D$8:D293),"")</f>
        <v>27</v>
      </c>
      <c r="D293" s="552">
        <v>419</v>
      </c>
      <c r="E293" s="61" t="s">
        <v>177</v>
      </c>
      <c r="F293" s="162"/>
      <c r="G293" s="162"/>
      <c r="H293" s="162"/>
      <c r="I293" s="162"/>
      <c r="J293" s="162"/>
      <c r="K293" s="162"/>
      <c r="L293" s="129"/>
      <c r="M293" s="167">
        <f>SUBTOTAL(9,M294:M308)</f>
        <v>134.47999999999999</v>
      </c>
      <c r="N293" s="199"/>
      <c r="O293" s="199"/>
      <c r="P293" s="199">
        <f>SUBTOTAL(9,P294:P308)</f>
        <v>225791919.99999997</v>
      </c>
      <c r="Q293" s="199">
        <f>SUBTOTAL(9,Q294:Q308)</f>
        <v>0</v>
      </c>
      <c r="R293" s="61"/>
      <c r="S293" s="162"/>
      <c r="T293" s="162">
        <f>SUBTOTAL(9,T294:T308)</f>
        <v>0</v>
      </c>
      <c r="U293" s="553"/>
      <c r="V293" s="553">
        <f>SUBTOTAL(9,V294:V308)</f>
        <v>0</v>
      </c>
      <c r="W293" s="129"/>
      <c r="X293" s="162"/>
      <c r="Y293" s="169">
        <f>SUBTOTAL(9,Y294:Y308)</f>
        <v>335.17800000000005</v>
      </c>
      <c r="Z293" s="170">
        <f>SUBTOTAL(9,Z294:Z308)</f>
        <v>47.06</v>
      </c>
      <c r="AA293" s="553"/>
      <c r="AB293" s="553">
        <f>SUBTOTAL(9,AB294:AB308)</f>
        <v>601944644.04400003</v>
      </c>
      <c r="AC293" s="71"/>
      <c r="AD293" s="71"/>
      <c r="AE293" s="71"/>
      <c r="AF293" s="71"/>
      <c r="AG293" s="71"/>
      <c r="AH293" s="103"/>
      <c r="AI293" s="71"/>
      <c r="AJ293" s="162"/>
      <c r="AK293" s="162">
        <f>SUBTOTAL(9,AK294:AK308)</f>
        <v>2</v>
      </c>
      <c r="AL293" s="553"/>
      <c r="AM293" s="553">
        <f>SUBTOTAL(9,AM294:AM308)</f>
        <v>25895920</v>
      </c>
      <c r="AN293" s="162"/>
      <c r="AO293" s="162">
        <f>SUBTOTAL(9,AO294:AO308)</f>
        <v>1</v>
      </c>
      <c r="AP293" s="553">
        <f t="shared" si="60"/>
        <v>853632484.04400003</v>
      </c>
      <c r="AQ293" s="111"/>
      <c r="AR293" s="90"/>
    </row>
    <row r="294" spans="1:44" ht="56.25" outlineLevel="2">
      <c r="A294" s="72" t="e">
        <f>IF(D293&lt;&gt;"",$D$8:D293,A292)</f>
        <v>#VALUE!</v>
      </c>
      <c r="C294" s="552" t="str">
        <f>IF(D294&lt;&gt;"",COUNTA($D$8:D294),"")</f>
        <v/>
      </c>
      <c r="D294" s="552"/>
      <c r="E294" s="71" t="s">
        <v>178</v>
      </c>
      <c r="F294" s="103">
        <v>1</v>
      </c>
      <c r="G294" s="103"/>
      <c r="H294" s="103">
        <v>242</v>
      </c>
      <c r="I294" s="103">
        <v>7</v>
      </c>
      <c r="J294" s="103">
        <v>396</v>
      </c>
      <c r="K294" s="103" t="s">
        <v>169</v>
      </c>
      <c r="L294" s="107" t="s">
        <v>973</v>
      </c>
      <c r="M294" s="105">
        <v>134.47999999999999</v>
      </c>
      <c r="N294" s="106">
        <f>IF(L294&lt;&gt;"",VLOOKUP(L294,'DON GIA'!$S$1:$U$19,3,0),"")</f>
        <v>1679000</v>
      </c>
      <c r="O294" s="106">
        <f>IF(L294&lt;&gt;"",VLOOKUP(L294,'DON GIA'!$S$1:$V$19,4,0),"")</f>
        <v>0</v>
      </c>
      <c r="P294" s="106">
        <f t="shared" si="65"/>
        <v>225791919.99999997</v>
      </c>
      <c r="Q294" s="106">
        <f t="shared" si="66"/>
        <v>0</v>
      </c>
      <c r="R294" s="71" t="s">
        <v>35</v>
      </c>
      <c r="S294" s="103"/>
      <c r="T294" s="103"/>
      <c r="U294" s="554" t="str">
        <f>IF(R294&lt;&gt;"",VLOOKUP(R294,'DON GIA'!$H$1:$K$103,4,0),"")</f>
        <v/>
      </c>
      <c r="V294" s="554" t="str">
        <f t="shared" ref="V294:V308" si="68">IF(R294&lt;&gt;"",IF(ISNUMBER(U294),T294*U294,""),"")</f>
        <v/>
      </c>
      <c r="W294" s="107" t="s">
        <v>1014</v>
      </c>
      <c r="X294" s="103" t="s">
        <v>27</v>
      </c>
      <c r="Y294" s="108">
        <v>4.67</v>
      </c>
      <c r="Z294" s="109">
        <v>5.83</v>
      </c>
      <c r="AA294" s="554">
        <f>IF(W294&lt;&gt;"",VLOOKUP(W294,'DON GIA'!$A$1:$D$346,4,0),"")</f>
        <v>4447303</v>
      </c>
      <c r="AB294" s="554">
        <f t="shared" ref="AB294:AB308" si="69">IF(W294&lt;&gt;"",IF(ISNUMBER(AA294),Y294*AA294,""),"")</f>
        <v>20768905.009999998</v>
      </c>
      <c r="AC294" s="71" t="s">
        <v>28</v>
      </c>
      <c r="AD294" s="71" t="s">
        <v>34</v>
      </c>
      <c r="AE294" s="71" t="s">
        <v>30</v>
      </c>
      <c r="AF294" s="71" t="s">
        <v>41</v>
      </c>
      <c r="AG294" s="71" t="s">
        <v>34</v>
      </c>
      <c r="AH294" s="103" t="s">
        <v>408</v>
      </c>
      <c r="AI294" s="71" t="s">
        <v>562</v>
      </c>
      <c r="AJ294" s="103" t="s">
        <v>409</v>
      </c>
      <c r="AK294" s="103">
        <v>1</v>
      </c>
      <c r="AL294" s="554">
        <f>IF(AI294&lt;&gt;"",VLOOKUP(AI294,'DON GIA'!$M$1:$P$9,4,0),"")</f>
        <v>12895920</v>
      </c>
      <c r="AM294" s="554">
        <f t="shared" si="67"/>
        <v>12895920</v>
      </c>
      <c r="AN294" s="103" t="s">
        <v>407</v>
      </c>
      <c r="AO294" s="103">
        <v>1</v>
      </c>
      <c r="AP294" s="553" t="str">
        <f t="shared" si="60"/>
        <v/>
      </c>
      <c r="AQ294" s="111" t="s">
        <v>628</v>
      </c>
      <c r="AR294" s="77" t="s">
        <v>1912</v>
      </c>
    </row>
    <row r="295" spans="1:44" ht="150" outlineLevel="2">
      <c r="A295" s="72" t="e">
        <f>IF(D294&lt;&gt;"",$D$8:D294,A294)</f>
        <v>#VALUE!</v>
      </c>
      <c r="C295" s="552" t="str">
        <f>IF(D295&lt;&gt;"",COUNTA($D$8:D295),"")</f>
        <v/>
      </c>
      <c r="D295" s="552"/>
      <c r="E295" s="71" t="s">
        <v>39</v>
      </c>
      <c r="F295" s="103"/>
      <c r="G295" s="103"/>
      <c r="H295" s="103"/>
      <c r="I295" s="103"/>
      <c r="J295" s="103"/>
      <c r="K295" s="103"/>
      <c r="L295" s="107"/>
      <c r="M295" s="105"/>
      <c r="N295" s="106" t="str">
        <f>IF(L295&lt;&gt;"",VLOOKUP(L295,'DON GIA'!$S$1:$U$19,3,0),"")</f>
        <v/>
      </c>
      <c r="O295" s="106" t="str">
        <f>IF(L295&lt;&gt;"",VLOOKUP(L295,'DON GIA'!$S$1:$V$19,4,0),"")</f>
        <v/>
      </c>
      <c r="P295" s="106" t="str">
        <f t="shared" si="65"/>
        <v/>
      </c>
      <c r="Q295" s="106" t="str">
        <f t="shared" si="66"/>
        <v/>
      </c>
      <c r="R295" s="71" t="s">
        <v>35</v>
      </c>
      <c r="S295" s="103"/>
      <c r="T295" s="103"/>
      <c r="U295" s="554" t="str">
        <f>IF(R295&lt;&gt;"",VLOOKUP(R295,'DON GIA'!$H$1:$K$103,4,0),"")</f>
        <v/>
      </c>
      <c r="V295" s="554" t="str">
        <f t="shared" si="68"/>
        <v/>
      </c>
      <c r="W295" s="107" t="s">
        <v>1005</v>
      </c>
      <c r="X295" s="103" t="s">
        <v>27</v>
      </c>
      <c r="Y295" s="108">
        <v>85.2</v>
      </c>
      <c r="Z295" s="109"/>
      <c r="AA295" s="554">
        <f>IF(W295&lt;&gt;"",VLOOKUP(W295,'DON GIA'!$A$1:$D$346,4,0),"")</f>
        <v>5559129</v>
      </c>
      <c r="AB295" s="554">
        <f t="shared" si="69"/>
        <v>473637790.80000001</v>
      </c>
      <c r="AC295" s="71" t="s">
        <v>28</v>
      </c>
      <c r="AD295" s="71" t="s">
        <v>29</v>
      </c>
      <c r="AE295" s="71" t="s">
        <v>30</v>
      </c>
      <c r="AF295" s="71" t="s">
        <v>31</v>
      </c>
      <c r="AG295" s="71" t="s">
        <v>34</v>
      </c>
      <c r="AH295" s="103"/>
      <c r="AI295" s="71" t="s">
        <v>578</v>
      </c>
      <c r="AJ295" s="103" t="s">
        <v>560</v>
      </c>
      <c r="AK295" s="103">
        <v>1</v>
      </c>
      <c r="AL295" s="554">
        <f>IF(AI295&lt;&gt;"",VLOOKUP(AI295,'DON GIA'!$M$1:$P$9,4,0),"")</f>
        <v>13000000</v>
      </c>
      <c r="AM295" s="554">
        <f t="shared" si="67"/>
        <v>13000000</v>
      </c>
      <c r="AN295" s="103"/>
      <c r="AO295" s="103"/>
      <c r="AP295" s="553" t="str">
        <f t="shared" si="60"/>
        <v/>
      </c>
      <c r="AQ295" s="59" t="s">
        <v>602</v>
      </c>
      <c r="AR295" s="139" t="s">
        <v>395</v>
      </c>
    </row>
    <row r="296" spans="1:44" ht="225" outlineLevel="2">
      <c r="A296" s="72" t="e">
        <f>IF(D295&lt;&gt;"",$D$8:D295,A295)</f>
        <v>#VALUE!</v>
      </c>
      <c r="C296" s="552" t="str">
        <f>IF(D296&lt;&gt;"",COUNTA($D$8:D296),"")</f>
        <v/>
      </c>
      <c r="D296" s="552"/>
      <c r="E296" s="71"/>
      <c r="F296" s="103"/>
      <c r="G296" s="103"/>
      <c r="H296" s="103"/>
      <c r="I296" s="103"/>
      <c r="J296" s="103"/>
      <c r="K296" s="103"/>
      <c r="L296" s="107"/>
      <c r="M296" s="105"/>
      <c r="N296" s="106" t="str">
        <f>IF(L296&lt;&gt;"",VLOOKUP(L296,'DON GIA'!$S$1:$U$19,3,0),"")</f>
        <v/>
      </c>
      <c r="O296" s="106" t="str">
        <f>IF(L296&lt;&gt;"",VLOOKUP(L296,'DON GIA'!$S$1:$V$19,4,0),"")</f>
        <v/>
      </c>
      <c r="P296" s="106" t="str">
        <f t="shared" si="65"/>
        <v/>
      </c>
      <c r="Q296" s="106" t="str">
        <f t="shared" si="66"/>
        <v/>
      </c>
      <c r="R296" s="71" t="s">
        <v>35</v>
      </c>
      <c r="S296" s="103"/>
      <c r="T296" s="103"/>
      <c r="U296" s="554" t="str">
        <f>IF(R296&lt;&gt;"",VLOOKUP(R296,'DON GIA'!$H$1:$K$103,4,0),"")</f>
        <v/>
      </c>
      <c r="V296" s="554" t="str">
        <f t="shared" si="68"/>
        <v/>
      </c>
      <c r="W296" s="107" t="s">
        <v>1090</v>
      </c>
      <c r="X296" s="103" t="s">
        <v>27</v>
      </c>
      <c r="Y296" s="108">
        <v>4.8</v>
      </c>
      <c r="Z296" s="109"/>
      <c r="AA296" s="554">
        <f>IF(W296&lt;&gt;"",VLOOKUP(W296,'DON GIA'!$A$1:$D$346,4,0),"")</f>
        <v>10375629</v>
      </c>
      <c r="AB296" s="554">
        <f t="shared" si="69"/>
        <v>49803019.199999996</v>
      </c>
      <c r="AC296" s="71" t="s">
        <v>28</v>
      </c>
      <c r="AD296" s="71" t="s">
        <v>29</v>
      </c>
      <c r="AE296" s="71" t="s">
        <v>30</v>
      </c>
      <c r="AF296" s="71" t="s">
        <v>31</v>
      </c>
      <c r="AG296" s="71" t="s">
        <v>34</v>
      </c>
      <c r="AH296" s="103"/>
      <c r="AI296" s="71"/>
      <c r="AJ296" s="103"/>
      <c r="AK296" s="103"/>
      <c r="AL296" s="554" t="str">
        <f>IF(AI296&lt;&gt;"",VLOOKUP(AI296,'DON GIA'!$M$1:$P$9,4,0),"")</f>
        <v/>
      </c>
      <c r="AM296" s="554" t="str">
        <f t="shared" si="67"/>
        <v/>
      </c>
      <c r="AN296" s="103"/>
      <c r="AO296" s="103"/>
      <c r="AP296" s="553" t="str">
        <f t="shared" si="60"/>
        <v/>
      </c>
      <c r="AQ296" s="107" t="s">
        <v>603</v>
      </c>
      <c r="AR296" s="139" t="s">
        <v>1949</v>
      </c>
    </row>
    <row r="297" spans="1:44" ht="112.5" outlineLevel="2">
      <c r="A297" s="72" t="e">
        <f>IF(D296&lt;&gt;"",$D$8:D296,A296)</f>
        <v>#VALUE!</v>
      </c>
      <c r="C297" s="552" t="str">
        <f>IF(D297&lt;&gt;"",COUNTA($D$8:D297),"")</f>
        <v/>
      </c>
      <c r="D297" s="552"/>
      <c r="E297" s="71"/>
      <c r="F297" s="103"/>
      <c r="G297" s="103"/>
      <c r="H297" s="103"/>
      <c r="I297" s="103"/>
      <c r="J297" s="103"/>
      <c r="K297" s="103"/>
      <c r="L297" s="107"/>
      <c r="M297" s="105"/>
      <c r="N297" s="106" t="str">
        <f>IF(L297&lt;&gt;"",VLOOKUP(L297,'DON GIA'!$S$1:$U$19,3,0),"")</f>
        <v/>
      </c>
      <c r="O297" s="106" t="str">
        <f>IF(L297&lt;&gt;"",VLOOKUP(L297,'DON GIA'!$S$1:$V$19,4,0),"")</f>
        <v/>
      </c>
      <c r="P297" s="106" t="str">
        <f t="shared" si="65"/>
        <v/>
      </c>
      <c r="Q297" s="106" t="str">
        <f t="shared" si="66"/>
        <v/>
      </c>
      <c r="R297" s="71" t="s">
        <v>35</v>
      </c>
      <c r="S297" s="103"/>
      <c r="T297" s="103"/>
      <c r="U297" s="554" t="str">
        <f>IF(R297&lt;&gt;"",VLOOKUP(R297,'DON GIA'!$H$1:$K$103,4,0),"")</f>
        <v/>
      </c>
      <c r="V297" s="554" t="str">
        <f t="shared" si="68"/>
        <v/>
      </c>
      <c r="W297" s="107" t="s">
        <v>1019</v>
      </c>
      <c r="X297" s="103" t="s">
        <v>27</v>
      </c>
      <c r="Y297" s="108">
        <v>23.19</v>
      </c>
      <c r="Z297" s="109">
        <v>0.91</v>
      </c>
      <c r="AA297" s="554">
        <f>IF(W297&lt;&gt;"",VLOOKUP(W297,'DON GIA'!$A$1:$D$346,4,0),"")</f>
        <v>330817</v>
      </c>
      <c r="AB297" s="554">
        <f t="shared" si="69"/>
        <v>7671646.2300000004</v>
      </c>
      <c r="AC297" s="71"/>
      <c r="AD297" s="71"/>
      <c r="AE297" s="71"/>
      <c r="AF297" s="71"/>
      <c r="AG297" s="71"/>
      <c r="AH297" s="103"/>
      <c r="AI297" s="71"/>
      <c r="AJ297" s="103"/>
      <c r="AK297" s="103"/>
      <c r="AL297" s="554" t="str">
        <f>IF(AI297&lt;&gt;"",VLOOKUP(AI297,'DON GIA'!$M$1:$P$9,4,0),"")</f>
        <v/>
      </c>
      <c r="AM297" s="554" t="str">
        <f t="shared" si="67"/>
        <v/>
      </c>
      <c r="AN297" s="103"/>
      <c r="AO297" s="103"/>
      <c r="AP297" s="553" t="str">
        <f t="shared" si="60"/>
        <v/>
      </c>
      <c r="AQ297" s="59" t="s">
        <v>629</v>
      </c>
      <c r="AR297" s="139" t="s">
        <v>1915</v>
      </c>
    </row>
    <row r="298" spans="1:44" ht="33.75" outlineLevel="2">
      <c r="A298" s="72" t="e">
        <f>IF(D297&lt;&gt;"",$D$8:D297,A297)</f>
        <v>#VALUE!</v>
      </c>
      <c r="C298" s="552" t="str">
        <f>IF(D298&lt;&gt;"",COUNTA($D$8:D298),"")</f>
        <v/>
      </c>
      <c r="D298" s="552"/>
      <c r="E298" s="71"/>
      <c r="F298" s="103"/>
      <c r="G298" s="103"/>
      <c r="H298" s="103"/>
      <c r="I298" s="103"/>
      <c r="J298" s="103"/>
      <c r="K298" s="103"/>
      <c r="L298" s="107"/>
      <c r="M298" s="105"/>
      <c r="N298" s="106" t="str">
        <f>IF(L298&lt;&gt;"",VLOOKUP(L298,'DON GIA'!$S$1:$U$19,3,0),"")</f>
        <v/>
      </c>
      <c r="O298" s="106" t="str">
        <f>IF(L298&lt;&gt;"",VLOOKUP(L298,'DON GIA'!$S$1:$V$19,4,0),"")</f>
        <v/>
      </c>
      <c r="P298" s="106" t="str">
        <f t="shared" si="65"/>
        <v/>
      </c>
      <c r="Q298" s="106" t="str">
        <f t="shared" si="66"/>
        <v/>
      </c>
      <c r="R298" s="71" t="s">
        <v>35</v>
      </c>
      <c r="S298" s="103"/>
      <c r="T298" s="103"/>
      <c r="U298" s="554" t="str">
        <f>IF(R298&lt;&gt;"",VLOOKUP(R298,'DON GIA'!$H$1:$K$103,4,0),"")</f>
        <v/>
      </c>
      <c r="V298" s="554" t="str">
        <f t="shared" si="68"/>
        <v/>
      </c>
      <c r="W298" s="107" t="s">
        <v>1078</v>
      </c>
      <c r="X298" s="103" t="s">
        <v>27</v>
      </c>
      <c r="Y298" s="108"/>
      <c r="Z298" s="109">
        <v>40.32</v>
      </c>
      <c r="AA298" s="554">
        <f>IF(W298&lt;&gt;"",VLOOKUP(W298,'DON GIA'!$A$1:$D$346,4,0),"")</f>
        <v>854777</v>
      </c>
      <c r="AB298" s="554">
        <f t="shared" si="69"/>
        <v>0</v>
      </c>
      <c r="AC298" s="71"/>
      <c r="AD298" s="71" t="s">
        <v>29</v>
      </c>
      <c r="AE298" s="71" t="s">
        <v>30</v>
      </c>
      <c r="AF298" s="71" t="s">
        <v>41</v>
      </c>
      <c r="AG298" s="71" t="s">
        <v>136</v>
      </c>
      <c r="AH298" s="103"/>
      <c r="AI298" s="71"/>
      <c r="AJ298" s="103"/>
      <c r="AK298" s="103"/>
      <c r="AL298" s="554" t="str">
        <f>IF(AI298&lt;&gt;"",VLOOKUP(AI298,'DON GIA'!$M$1:$P$9,4,0),"")</f>
        <v/>
      </c>
      <c r="AM298" s="554" t="str">
        <f t="shared" si="67"/>
        <v/>
      </c>
      <c r="AN298" s="103"/>
      <c r="AO298" s="103"/>
      <c r="AP298" s="553" t="str">
        <f t="shared" si="60"/>
        <v/>
      </c>
      <c r="AQ298" s="579" t="s">
        <v>1972</v>
      </c>
    </row>
    <row r="299" spans="1:44" outlineLevel="2">
      <c r="A299" s="72" t="e">
        <f>IF(D298&lt;&gt;"",$D$8:D298,A298)</f>
        <v>#VALUE!</v>
      </c>
      <c r="C299" s="552" t="str">
        <f>IF(D299&lt;&gt;"",COUNTA($D$8:D299),"")</f>
        <v/>
      </c>
      <c r="D299" s="552"/>
      <c r="E299" s="71"/>
      <c r="F299" s="103"/>
      <c r="G299" s="103"/>
      <c r="H299" s="103"/>
      <c r="I299" s="103"/>
      <c r="J299" s="103"/>
      <c r="K299" s="103"/>
      <c r="L299" s="107"/>
      <c r="M299" s="105"/>
      <c r="N299" s="106" t="str">
        <f>IF(L299&lt;&gt;"",VLOOKUP(L299,'DON GIA'!$S$1:$U$19,3,0),"")</f>
        <v/>
      </c>
      <c r="O299" s="106" t="str">
        <f>IF(L299&lt;&gt;"",VLOOKUP(L299,'DON GIA'!$S$1:$V$19,4,0),"")</f>
        <v/>
      </c>
      <c r="P299" s="106" t="str">
        <f t="shared" si="65"/>
        <v/>
      </c>
      <c r="Q299" s="106" t="str">
        <f t="shared" si="66"/>
        <v/>
      </c>
      <c r="R299" s="71" t="s">
        <v>35</v>
      </c>
      <c r="S299" s="103"/>
      <c r="T299" s="103"/>
      <c r="U299" s="554" t="str">
        <f>IF(R299&lt;&gt;"",VLOOKUP(R299,'DON GIA'!$H$1:$K$103,4,0),"")</f>
        <v/>
      </c>
      <c r="V299" s="554" t="str">
        <f t="shared" si="68"/>
        <v/>
      </c>
      <c r="W299" s="107" t="s">
        <v>1091</v>
      </c>
      <c r="X299" s="103" t="s">
        <v>27</v>
      </c>
      <c r="Y299" s="108">
        <v>30</v>
      </c>
      <c r="Z299" s="109"/>
      <c r="AA299" s="554">
        <f>IF(W299&lt;&gt;"",VLOOKUP(W299,'DON GIA'!$A$1:$D$346,4,0),"")</f>
        <v>161275</v>
      </c>
      <c r="AB299" s="554">
        <f t="shared" si="69"/>
        <v>4838250</v>
      </c>
      <c r="AC299" s="71"/>
      <c r="AD299" s="71"/>
      <c r="AE299" s="71"/>
      <c r="AF299" s="71"/>
      <c r="AG299" s="71"/>
      <c r="AH299" s="103"/>
      <c r="AI299" s="71"/>
      <c r="AJ299" s="103"/>
      <c r="AK299" s="103"/>
      <c r="AL299" s="554" t="str">
        <f>IF(AI299&lt;&gt;"",VLOOKUP(AI299,'DON GIA'!$M$1:$P$9,4,0),"")</f>
        <v/>
      </c>
      <c r="AM299" s="554" t="str">
        <f t="shared" si="67"/>
        <v/>
      </c>
      <c r="AN299" s="103"/>
      <c r="AO299" s="103"/>
      <c r="AP299" s="553" t="str">
        <f t="shared" si="60"/>
        <v/>
      </c>
      <c r="AQ299" s="107" t="s">
        <v>421</v>
      </c>
    </row>
    <row r="300" spans="1:44" outlineLevel="2">
      <c r="A300" s="72" t="e">
        <f>IF(D299&lt;&gt;"",$D$8:D299,A299)</f>
        <v>#VALUE!</v>
      </c>
      <c r="C300" s="552" t="str">
        <f>IF(D300&lt;&gt;"",COUNTA($D$8:D300),"")</f>
        <v/>
      </c>
      <c r="D300" s="552"/>
      <c r="E300" s="71"/>
      <c r="F300" s="103"/>
      <c r="G300" s="103"/>
      <c r="H300" s="103"/>
      <c r="I300" s="103"/>
      <c r="J300" s="103"/>
      <c r="K300" s="103"/>
      <c r="L300" s="107"/>
      <c r="M300" s="105"/>
      <c r="N300" s="106" t="str">
        <f>IF(L300&lt;&gt;"",VLOOKUP(L300,'DON GIA'!$S$1:$U$19,3,0),"")</f>
        <v/>
      </c>
      <c r="O300" s="106" t="str">
        <f>IF(L300&lt;&gt;"",VLOOKUP(L300,'DON GIA'!$S$1:$V$19,4,0),"")</f>
        <v/>
      </c>
      <c r="P300" s="106" t="str">
        <f t="shared" si="65"/>
        <v/>
      </c>
      <c r="Q300" s="106" t="str">
        <f t="shared" si="66"/>
        <v/>
      </c>
      <c r="R300" s="71" t="s">
        <v>35</v>
      </c>
      <c r="S300" s="103"/>
      <c r="T300" s="103"/>
      <c r="U300" s="554" t="str">
        <f>IF(R300&lt;&gt;"",VLOOKUP(R300,'DON GIA'!$H$1:$K$103,4,0),"")</f>
        <v/>
      </c>
      <c r="V300" s="554" t="str">
        <f t="shared" si="68"/>
        <v/>
      </c>
      <c r="W300" s="107" t="s">
        <v>1079</v>
      </c>
      <c r="X300" s="103" t="s">
        <v>27</v>
      </c>
      <c r="Y300" s="108">
        <v>60</v>
      </c>
      <c r="Z300" s="109"/>
      <c r="AA300" s="554">
        <f>IF(W300&lt;&gt;"",VLOOKUP(W300,'DON GIA'!$A$1:$D$346,4,0),"")</f>
        <v>109890</v>
      </c>
      <c r="AB300" s="554">
        <f t="shared" si="69"/>
        <v>6593400</v>
      </c>
      <c r="AC300" s="71"/>
      <c r="AD300" s="71"/>
      <c r="AE300" s="71"/>
      <c r="AF300" s="71"/>
      <c r="AG300" s="71"/>
      <c r="AH300" s="103"/>
      <c r="AI300" s="71"/>
      <c r="AJ300" s="103"/>
      <c r="AK300" s="103"/>
      <c r="AL300" s="554" t="str">
        <f>IF(AI300&lt;&gt;"",VLOOKUP(AI300,'DON GIA'!$M$1:$P$9,4,0),"")</f>
        <v/>
      </c>
      <c r="AM300" s="554" t="str">
        <f t="shared" si="67"/>
        <v/>
      </c>
      <c r="AN300" s="103"/>
      <c r="AO300" s="103"/>
      <c r="AP300" s="553" t="str">
        <f t="shared" si="60"/>
        <v/>
      </c>
      <c r="AQ300" s="107"/>
    </row>
    <row r="301" spans="1:44" outlineLevel="2">
      <c r="A301" s="72" t="e">
        <f>IF(D300&lt;&gt;"",$D$8:D300,A300)</f>
        <v>#VALUE!</v>
      </c>
      <c r="C301" s="552" t="str">
        <f>IF(D301&lt;&gt;"",COUNTA($D$8:D301),"")</f>
        <v/>
      </c>
      <c r="D301" s="552"/>
      <c r="E301" s="71"/>
      <c r="F301" s="103"/>
      <c r="G301" s="103"/>
      <c r="H301" s="103"/>
      <c r="I301" s="103"/>
      <c r="J301" s="103"/>
      <c r="K301" s="103"/>
      <c r="L301" s="107"/>
      <c r="M301" s="105"/>
      <c r="N301" s="106" t="str">
        <f>IF(L301&lt;&gt;"",VLOOKUP(L301,'DON GIA'!$S$1:$U$19,3,0),"")</f>
        <v/>
      </c>
      <c r="O301" s="106" t="str">
        <f>IF(L301&lt;&gt;"",VLOOKUP(L301,'DON GIA'!$S$1:$V$19,4,0),"")</f>
        <v/>
      </c>
      <c r="P301" s="106" t="str">
        <f t="shared" si="65"/>
        <v/>
      </c>
      <c r="Q301" s="106" t="str">
        <f t="shared" si="66"/>
        <v/>
      </c>
      <c r="R301" s="71" t="s">
        <v>35</v>
      </c>
      <c r="S301" s="103"/>
      <c r="T301" s="103"/>
      <c r="U301" s="554" t="str">
        <f>IF(R301&lt;&gt;"",VLOOKUP(R301,'DON GIA'!$H$1:$K$103,4,0),"")</f>
        <v/>
      </c>
      <c r="V301" s="554" t="str">
        <f t="shared" si="68"/>
        <v/>
      </c>
      <c r="W301" s="107" t="s">
        <v>1085</v>
      </c>
      <c r="X301" s="103" t="s">
        <v>27</v>
      </c>
      <c r="Y301" s="108">
        <v>89.34</v>
      </c>
      <c r="Z301" s="109"/>
      <c r="AA301" s="554">
        <f>IF(W301&lt;&gt;"",VLOOKUP(W301,'DON GIA'!$A$1:$D$346,4,0),"")</f>
        <v>282038</v>
      </c>
      <c r="AB301" s="554">
        <f t="shared" si="69"/>
        <v>25197274.920000002</v>
      </c>
      <c r="AC301" s="71"/>
      <c r="AD301" s="71"/>
      <c r="AE301" s="71"/>
      <c r="AF301" s="71"/>
      <c r="AG301" s="71"/>
      <c r="AH301" s="103"/>
      <c r="AI301" s="71"/>
      <c r="AJ301" s="103"/>
      <c r="AK301" s="103"/>
      <c r="AL301" s="554" t="str">
        <f>IF(AI301&lt;&gt;"",VLOOKUP(AI301,'DON GIA'!$M$1:$P$9,4,0),"")</f>
        <v/>
      </c>
      <c r="AM301" s="554" t="str">
        <f t="shared" si="67"/>
        <v/>
      </c>
      <c r="AN301" s="103"/>
      <c r="AO301" s="103"/>
      <c r="AP301" s="553" t="str">
        <f t="shared" si="60"/>
        <v/>
      </c>
      <c r="AQ301" s="107"/>
    </row>
    <row r="302" spans="1:44" outlineLevel="2">
      <c r="A302" s="72" t="e">
        <f>IF(D301&lt;&gt;"",$D$8:D301,A301)</f>
        <v>#VALUE!</v>
      </c>
      <c r="C302" s="552" t="str">
        <f>IF(D302&lt;&gt;"",COUNTA($D$8:D302),"")</f>
        <v/>
      </c>
      <c r="D302" s="552"/>
      <c r="E302" s="71"/>
      <c r="F302" s="103"/>
      <c r="G302" s="103"/>
      <c r="H302" s="103"/>
      <c r="I302" s="103"/>
      <c r="J302" s="103"/>
      <c r="K302" s="103"/>
      <c r="L302" s="107"/>
      <c r="M302" s="105"/>
      <c r="N302" s="106" t="str">
        <f>IF(L302&lt;&gt;"",VLOOKUP(L302,'DON GIA'!$S$1:$U$19,3,0),"")</f>
        <v/>
      </c>
      <c r="O302" s="106" t="str">
        <f>IF(L302&lt;&gt;"",VLOOKUP(L302,'DON GIA'!$S$1:$V$19,4,0),"")</f>
        <v/>
      </c>
      <c r="P302" s="106" t="str">
        <f t="shared" si="65"/>
        <v/>
      </c>
      <c r="Q302" s="106" t="str">
        <f t="shared" si="66"/>
        <v/>
      </c>
      <c r="R302" s="71" t="s">
        <v>35</v>
      </c>
      <c r="S302" s="103"/>
      <c r="T302" s="103"/>
      <c r="U302" s="554" t="str">
        <f>IF(R302&lt;&gt;"",VLOOKUP(R302,'DON GIA'!$H$1:$K$103,4,0),"")</f>
        <v/>
      </c>
      <c r="V302" s="554" t="str">
        <f t="shared" si="68"/>
        <v/>
      </c>
      <c r="W302" s="107" t="s">
        <v>1082</v>
      </c>
      <c r="X302" s="103" t="s">
        <v>38</v>
      </c>
      <c r="Y302" s="108">
        <v>0.22800000000000001</v>
      </c>
      <c r="Z302" s="109"/>
      <c r="AA302" s="554">
        <f>IF(W302&lt;&gt;"",VLOOKUP(W302,'DON GIA'!$A$1:$D$346,4,0),"")</f>
        <v>2523428</v>
      </c>
      <c r="AB302" s="554">
        <f t="shared" si="69"/>
        <v>575341.58400000003</v>
      </c>
      <c r="AC302" s="71"/>
      <c r="AD302" s="71"/>
      <c r="AE302" s="71"/>
      <c r="AF302" s="71"/>
      <c r="AG302" s="71"/>
      <c r="AH302" s="103"/>
      <c r="AI302" s="71"/>
      <c r="AJ302" s="103"/>
      <c r="AK302" s="103"/>
      <c r="AL302" s="554" t="str">
        <f>IF(AI302&lt;&gt;"",VLOOKUP(AI302,'DON GIA'!$M$1:$P$9,4,0),"")</f>
        <v/>
      </c>
      <c r="AM302" s="554" t="str">
        <f t="shared" si="67"/>
        <v/>
      </c>
      <c r="AN302" s="103"/>
      <c r="AO302" s="103"/>
      <c r="AP302" s="553" t="str">
        <f t="shared" si="60"/>
        <v/>
      </c>
      <c r="AQ302" s="107"/>
    </row>
    <row r="303" spans="1:44" ht="37.5" outlineLevel="2">
      <c r="A303" s="72" t="e">
        <f>IF(D302&lt;&gt;"",$D$8:D302,A302)</f>
        <v>#VALUE!</v>
      </c>
      <c r="C303" s="552" t="str">
        <f>IF(D303&lt;&gt;"",COUNTA($D$8:D303),"")</f>
        <v/>
      </c>
      <c r="D303" s="552"/>
      <c r="E303" s="71"/>
      <c r="F303" s="103"/>
      <c r="G303" s="103"/>
      <c r="H303" s="103"/>
      <c r="I303" s="103"/>
      <c r="J303" s="103"/>
      <c r="K303" s="103"/>
      <c r="L303" s="107"/>
      <c r="M303" s="105"/>
      <c r="N303" s="106" t="str">
        <f>IF(L303&lt;&gt;"",VLOOKUP(L303,'DON GIA'!$S$1:$U$19,3,0),"")</f>
        <v/>
      </c>
      <c r="O303" s="106" t="str">
        <f>IF(L303&lt;&gt;"",VLOOKUP(L303,'DON GIA'!$S$1:$V$19,4,0),"")</f>
        <v/>
      </c>
      <c r="P303" s="106" t="str">
        <f t="shared" si="65"/>
        <v/>
      </c>
      <c r="Q303" s="106" t="str">
        <f t="shared" si="66"/>
        <v/>
      </c>
      <c r="R303" s="71" t="s">
        <v>35</v>
      </c>
      <c r="S303" s="103"/>
      <c r="T303" s="103"/>
      <c r="U303" s="554" t="str">
        <f>IF(R303&lt;&gt;"",VLOOKUP(R303,'DON GIA'!$H$1:$K$103,4,0),"")</f>
        <v/>
      </c>
      <c r="V303" s="554" t="str">
        <f t="shared" si="68"/>
        <v/>
      </c>
      <c r="W303" s="107" t="s">
        <v>1096</v>
      </c>
      <c r="X303" s="103" t="s">
        <v>27</v>
      </c>
      <c r="Y303" s="108">
        <f>21*1.3</f>
        <v>27.3</v>
      </c>
      <c r="Z303" s="109"/>
      <c r="AA303" s="554">
        <f>IF(W303&lt;&gt;"",VLOOKUP(W303,'DON GIA'!$A$1:$D$346,4,0),"")</f>
        <v>257144</v>
      </c>
      <c r="AB303" s="554">
        <f t="shared" si="69"/>
        <v>7020031.2000000002</v>
      </c>
      <c r="AC303" s="71"/>
      <c r="AD303" s="71"/>
      <c r="AE303" s="71"/>
      <c r="AF303" s="71"/>
      <c r="AG303" s="71"/>
      <c r="AH303" s="103"/>
      <c r="AI303" s="71"/>
      <c r="AJ303" s="103"/>
      <c r="AK303" s="103"/>
      <c r="AL303" s="554" t="str">
        <f>IF(AI303&lt;&gt;"",VLOOKUP(AI303,'DON GIA'!$M$1:$P$9,4,0),"")</f>
        <v/>
      </c>
      <c r="AM303" s="554" t="str">
        <f t="shared" si="67"/>
        <v/>
      </c>
      <c r="AN303" s="103"/>
      <c r="AO303" s="103"/>
      <c r="AP303" s="553" t="str">
        <f t="shared" si="60"/>
        <v/>
      </c>
      <c r="AQ303" s="107"/>
    </row>
    <row r="304" spans="1:44" outlineLevel="2">
      <c r="A304" s="72" t="e">
        <f>IF(D303&lt;&gt;"",$D$8:D303,A303)</f>
        <v>#VALUE!</v>
      </c>
      <c r="C304" s="552" t="str">
        <f>IF(D304&lt;&gt;"",COUNTA($D$8:D304),"")</f>
        <v/>
      </c>
      <c r="D304" s="552"/>
      <c r="E304" s="71"/>
      <c r="F304" s="103"/>
      <c r="G304" s="103"/>
      <c r="H304" s="103"/>
      <c r="I304" s="103"/>
      <c r="J304" s="103"/>
      <c r="K304" s="103"/>
      <c r="L304" s="107"/>
      <c r="M304" s="105"/>
      <c r="N304" s="106" t="str">
        <f>IF(L304&lt;&gt;"",VLOOKUP(L304,'DON GIA'!$S$1:$U$19,3,0),"")</f>
        <v/>
      </c>
      <c r="O304" s="106" t="str">
        <f>IF(L304&lt;&gt;"",VLOOKUP(L304,'DON GIA'!$S$1:$V$19,4,0),"")</f>
        <v/>
      </c>
      <c r="P304" s="106" t="str">
        <f t="shared" si="65"/>
        <v/>
      </c>
      <c r="Q304" s="106" t="str">
        <f t="shared" si="66"/>
        <v/>
      </c>
      <c r="R304" s="71" t="s">
        <v>35</v>
      </c>
      <c r="S304" s="103"/>
      <c r="T304" s="103"/>
      <c r="U304" s="554" t="str">
        <f>IF(R304&lt;&gt;"",VLOOKUP(R304,'DON GIA'!$H$1:$K$103,4,0),"")</f>
        <v/>
      </c>
      <c r="V304" s="554" t="str">
        <f t="shared" si="68"/>
        <v/>
      </c>
      <c r="W304" s="107"/>
      <c r="X304" s="103"/>
      <c r="Y304" s="108"/>
      <c r="Z304" s="109"/>
      <c r="AA304" s="554" t="str">
        <f>IF(W304&lt;&gt;"",VLOOKUP(W304,'DON GIA'!$A$1:$D$346,4,0),"")</f>
        <v/>
      </c>
      <c r="AB304" s="554" t="str">
        <f t="shared" si="69"/>
        <v/>
      </c>
      <c r="AC304" s="71"/>
      <c r="AD304" s="71"/>
      <c r="AE304" s="71"/>
      <c r="AF304" s="71"/>
      <c r="AG304" s="71"/>
      <c r="AH304" s="103"/>
      <c r="AI304" s="71"/>
      <c r="AJ304" s="103"/>
      <c r="AK304" s="103"/>
      <c r="AL304" s="554" t="str">
        <f>IF(AI304&lt;&gt;"",VLOOKUP(AI304,'DON GIA'!$M$1:$P$9,4,0),"")</f>
        <v/>
      </c>
      <c r="AM304" s="554" t="str">
        <f t="shared" si="67"/>
        <v/>
      </c>
      <c r="AN304" s="103"/>
      <c r="AO304" s="103"/>
      <c r="AP304" s="553" t="str">
        <f t="shared" si="60"/>
        <v/>
      </c>
      <c r="AQ304" s="107"/>
    </row>
    <row r="305" spans="1:44" outlineLevel="2">
      <c r="A305" s="72" t="e">
        <f>IF(D304&lt;&gt;"",$D$8:D304,A304)</f>
        <v>#VALUE!</v>
      </c>
      <c r="C305" s="552" t="str">
        <f>IF(D305&lt;&gt;"",COUNTA($D$8:D305),"")</f>
        <v/>
      </c>
      <c r="D305" s="552"/>
      <c r="E305" s="71"/>
      <c r="F305" s="103"/>
      <c r="G305" s="103"/>
      <c r="H305" s="103"/>
      <c r="I305" s="103"/>
      <c r="J305" s="103"/>
      <c r="K305" s="103"/>
      <c r="L305" s="107"/>
      <c r="M305" s="105"/>
      <c r="N305" s="106" t="str">
        <f>IF(L305&lt;&gt;"",VLOOKUP(L305,'DON GIA'!$S$1:$U$19,3,0),"")</f>
        <v/>
      </c>
      <c r="O305" s="106" t="str">
        <f>IF(L305&lt;&gt;"",VLOOKUP(L305,'DON GIA'!$S$1:$V$19,4,0),"")</f>
        <v/>
      </c>
      <c r="P305" s="106" t="str">
        <f t="shared" si="65"/>
        <v/>
      </c>
      <c r="Q305" s="106" t="str">
        <f t="shared" si="66"/>
        <v/>
      </c>
      <c r="R305" s="71" t="s">
        <v>35</v>
      </c>
      <c r="S305" s="103"/>
      <c r="T305" s="103"/>
      <c r="U305" s="554" t="str">
        <f>IF(R305&lt;&gt;"",VLOOKUP(R305,'DON GIA'!$H$1:$K$103,4,0),"")</f>
        <v/>
      </c>
      <c r="V305" s="554" t="str">
        <f t="shared" si="68"/>
        <v/>
      </c>
      <c r="W305" s="107" t="s">
        <v>1097</v>
      </c>
      <c r="X305" s="103" t="s">
        <v>27</v>
      </c>
      <c r="Y305" s="108">
        <v>9.4499999999999993</v>
      </c>
      <c r="Z305" s="109"/>
      <c r="AA305" s="554">
        <f>IF(W305&lt;&gt;"",VLOOKUP(W305,'DON GIA'!$A$1:$D$346,4,0),"")</f>
        <v>216498</v>
      </c>
      <c r="AB305" s="554">
        <f t="shared" si="69"/>
        <v>2045906.0999999999</v>
      </c>
      <c r="AC305" s="71"/>
      <c r="AD305" s="71"/>
      <c r="AE305" s="71"/>
      <c r="AF305" s="71"/>
      <c r="AG305" s="71"/>
      <c r="AH305" s="103"/>
      <c r="AI305" s="71"/>
      <c r="AJ305" s="103"/>
      <c r="AK305" s="103"/>
      <c r="AL305" s="554" t="str">
        <f>IF(AI305&lt;&gt;"",VLOOKUP(AI305,'DON GIA'!$M$1:$P$9,4,0),"")</f>
        <v/>
      </c>
      <c r="AM305" s="554" t="str">
        <f t="shared" si="67"/>
        <v/>
      </c>
      <c r="AN305" s="103"/>
      <c r="AO305" s="103"/>
      <c r="AP305" s="553" t="str">
        <f t="shared" si="60"/>
        <v/>
      </c>
      <c r="AQ305" s="107"/>
    </row>
    <row r="306" spans="1:44" ht="37.5" outlineLevel="2">
      <c r="A306" s="72" t="e">
        <f>IF(D305&lt;&gt;"",$D$8:D305,A305)</f>
        <v>#VALUE!</v>
      </c>
      <c r="C306" s="552" t="str">
        <f>IF(D306&lt;&gt;"",COUNTA($D$8:D306),"")</f>
        <v/>
      </c>
      <c r="D306" s="552"/>
      <c r="E306" s="71"/>
      <c r="F306" s="103"/>
      <c r="G306" s="103"/>
      <c r="H306" s="103"/>
      <c r="I306" s="103"/>
      <c r="J306" s="103"/>
      <c r="K306" s="103"/>
      <c r="L306" s="107"/>
      <c r="M306" s="105"/>
      <c r="N306" s="106" t="str">
        <f>IF(L306&lt;&gt;"",VLOOKUP(L306,'DON GIA'!$S$1:$U$19,3,0),"")</f>
        <v/>
      </c>
      <c r="O306" s="106" t="str">
        <f>IF(L306&lt;&gt;"",VLOOKUP(L306,'DON GIA'!$S$1:$V$19,4,0),"")</f>
        <v/>
      </c>
      <c r="P306" s="106" t="str">
        <f t="shared" si="65"/>
        <v/>
      </c>
      <c r="Q306" s="106" t="str">
        <f t="shared" si="66"/>
        <v/>
      </c>
      <c r="R306" s="71" t="s">
        <v>35</v>
      </c>
      <c r="S306" s="103"/>
      <c r="T306" s="103"/>
      <c r="U306" s="554" t="str">
        <f>IF(R306&lt;&gt;"",VLOOKUP(R306,'DON GIA'!$H$1:$K$103,4,0),"")</f>
        <v/>
      </c>
      <c r="V306" s="554" t="str">
        <f t="shared" si="68"/>
        <v/>
      </c>
      <c r="W306" s="107" t="s">
        <v>1049</v>
      </c>
      <c r="X306" s="103" t="s">
        <v>42</v>
      </c>
      <c r="Y306" s="108">
        <v>1</v>
      </c>
      <c r="Z306" s="109"/>
      <c r="AA306" s="554">
        <f>IF(W306&lt;&gt;"",VLOOKUP(W306,'DON GIA'!$A$1:$D$346,4,0),"")</f>
        <v>3793079</v>
      </c>
      <c r="AB306" s="554">
        <f t="shared" si="69"/>
        <v>3793079</v>
      </c>
      <c r="AC306" s="71"/>
      <c r="AD306" s="71"/>
      <c r="AE306" s="71"/>
      <c r="AF306" s="71"/>
      <c r="AG306" s="71"/>
      <c r="AH306" s="103"/>
      <c r="AI306" s="71"/>
      <c r="AJ306" s="103"/>
      <c r="AK306" s="103"/>
      <c r="AL306" s="554" t="str">
        <f>IF(AI306&lt;&gt;"",VLOOKUP(AI306,'DON GIA'!$M$1:$P$9,4,0),"")</f>
        <v/>
      </c>
      <c r="AM306" s="554" t="str">
        <f t="shared" si="67"/>
        <v/>
      </c>
      <c r="AN306" s="103"/>
      <c r="AO306" s="103"/>
      <c r="AP306" s="553" t="str">
        <f t="shared" si="60"/>
        <v/>
      </c>
      <c r="AQ306" s="107"/>
    </row>
    <row r="307" spans="1:44" outlineLevel="2">
      <c r="A307" s="72" t="e">
        <f>IF(D306&lt;&gt;"",$D$8:D306,A306)</f>
        <v>#VALUE!</v>
      </c>
      <c r="C307" s="552" t="str">
        <f>IF(D307&lt;&gt;"",COUNTA($D$8:D307),"")</f>
        <v/>
      </c>
      <c r="D307" s="552"/>
      <c r="E307" s="71"/>
      <c r="F307" s="103"/>
      <c r="G307" s="103"/>
      <c r="H307" s="103"/>
      <c r="I307" s="103"/>
      <c r="J307" s="103"/>
      <c r="K307" s="103"/>
      <c r="L307" s="107"/>
      <c r="M307" s="105"/>
      <c r="N307" s="106" t="str">
        <f>IF(L307&lt;&gt;"",VLOOKUP(L307,'DON GIA'!$S$1:$U$19,3,0),"")</f>
        <v/>
      </c>
      <c r="O307" s="106" t="str">
        <f>IF(L307&lt;&gt;"",VLOOKUP(L307,'DON GIA'!$S$1:$V$19,4,0),"")</f>
        <v/>
      </c>
      <c r="P307" s="106" t="str">
        <f t="shared" si="65"/>
        <v/>
      </c>
      <c r="Q307" s="106" t="str">
        <f t="shared" si="66"/>
        <v/>
      </c>
      <c r="R307" s="71" t="s">
        <v>35</v>
      </c>
      <c r="S307" s="103"/>
      <c r="T307" s="103"/>
      <c r="U307" s="554" t="str">
        <f>IF(R307&lt;&gt;"",VLOOKUP(R307,'DON GIA'!$H$1:$K$103,4,0),"")</f>
        <v/>
      </c>
      <c r="V307" s="554" t="str">
        <f t="shared" si="68"/>
        <v/>
      </c>
      <c r="W307" s="107" t="s">
        <v>35</v>
      </c>
      <c r="X307" s="103"/>
      <c r="Y307" s="108"/>
      <c r="Z307" s="109"/>
      <c r="AA307" s="554" t="str">
        <f>IF(W307&lt;&gt;"",VLOOKUP(W307,'DON GIA'!$A$1:$D$346,4,0),"")</f>
        <v/>
      </c>
      <c r="AB307" s="554" t="str">
        <f t="shared" si="69"/>
        <v/>
      </c>
      <c r="AC307" s="71"/>
      <c r="AD307" s="71"/>
      <c r="AE307" s="71"/>
      <c r="AF307" s="71"/>
      <c r="AG307" s="71"/>
      <c r="AH307" s="103"/>
      <c r="AI307" s="71"/>
      <c r="AJ307" s="103"/>
      <c r="AK307" s="103"/>
      <c r="AL307" s="554" t="str">
        <f>IF(AI307&lt;&gt;"",VLOOKUP(AI307,'DON GIA'!$M$1:$P$9,4,0),"")</f>
        <v/>
      </c>
      <c r="AM307" s="554" t="str">
        <f t="shared" si="67"/>
        <v/>
      </c>
      <c r="AN307" s="103"/>
      <c r="AO307" s="103"/>
      <c r="AP307" s="553" t="str">
        <f t="shared" si="60"/>
        <v/>
      </c>
      <c r="AQ307" s="107"/>
    </row>
    <row r="308" spans="1:44" outlineLevel="2">
      <c r="A308" s="72" t="e">
        <f>IF(D307&lt;&gt;"",$D$8:D307,A307)</f>
        <v>#VALUE!</v>
      </c>
      <c r="C308" s="552" t="str">
        <f>IF(D308&lt;&gt;"",COUNTA($D$8:D308),"")</f>
        <v/>
      </c>
      <c r="D308" s="552"/>
      <c r="E308" s="61"/>
      <c r="F308" s="103"/>
      <c r="G308" s="103"/>
      <c r="H308" s="103"/>
      <c r="I308" s="103"/>
      <c r="J308" s="103"/>
      <c r="K308" s="103"/>
      <c r="L308" s="107"/>
      <c r="M308" s="105"/>
      <c r="N308" s="106" t="str">
        <f>IF(L308&lt;&gt;"",VLOOKUP(L308,'DON GIA'!$S$1:$U$19,3,0),"")</f>
        <v/>
      </c>
      <c r="O308" s="106" t="str">
        <f>IF(L308&lt;&gt;"",VLOOKUP(L308,'DON GIA'!$S$1:$V$19,4,0),"")</f>
        <v/>
      </c>
      <c r="P308" s="106" t="str">
        <f t="shared" si="65"/>
        <v/>
      </c>
      <c r="Q308" s="106" t="str">
        <f t="shared" si="66"/>
        <v/>
      </c>
      <c r="R308" s="71" t="s">
        <v>35</v>
      </c>
      <c r="S308" s="103"/>
      <c r="T308" s="103"/>
      <c r="U308" s="554" t="str">
        <f>IF(R308&lt;&gt;"",VLOOKUP(R308,'DON GIA'!$H$1:$K$103,4,0),"")</f>
        <v/>
      </c>
      <c r="V308" s="554" t="str">
        <f t="shared" si="68"/>
        <v/>
      </c>
      <c r="W308" s="107" t="s">
        <v>35</v>
      </c>
      <c r="X308" s="103"/>
      <c r="Y308" s="108"/>
      <c r="Z308" s="109"/>
      <c r="AA308" s="554" t="str">
        <f>IF(W308&lt;&gt;"",VLOOKUP(W308,'DON GIA'!$A$1:$D$346,4,0),"")</f>
        <v/>
      </c>
      <c r="AB308" s="554" t="str">
        <f t="shared" si="69"/>
        <v/>
      </c>
      <c r="AC308" s="71"/>
      <c r="AD308" s="71"/>
      <c r="AE308" s="71"/>
      <c r="AF308" s="71"/>
      <c r="AG308" s="71"/>
      <c r="AH308" s="103"/>
      <c r="AI308" s="71"/>
      <c r="AJ308" s="103"/>
      <c r="AK308" s="103"/>
      <c r="AL308" s="554" t="str">
        <f>IF(AI308&lt;&gt;"",VLOOKUP(AI308,'DON GIA'!$M$1:$P$9,4,0),"")</f>
        <v/>
      </c>
      <c r="AM308" s="554" t="str">
        <f t="shared" si="67"/>
        <v/>
      </c>
      <c r="AN308" s="103"/>
      <c r="AO308" s="103"/>
      <c r="AP308" s="553" t="str">
        <f t="shared" si="60"/>
        <v/>
      </c>
      <c r="AQ308" s="107"/>
    </row>
    <row r="309" spans="1:44" outlineLevel="1">
      <c r="A309" s="84" t="s">
        <v>833</v>
      </c>
      <c r="B309" s="576">
        <v>34</v>
      </c>
      <c r="C309" s="552">
        <f>IF(D309&lt;&gt;"",COUNTA($D$8:D309),"")</f>
        <v>28</v>
      </c>
      <c r="D309" s="552">
        <v>420</v>
      </c>
      <c r="E309" s="61" t="s">
        <v>179</v>
      </c>
      <c r="F309" s="162"/>
      <c r="G309" s="162"/>
      <c r="H309" s="162"/>
      <c r="I309" s="162"/>
      <c r="J309" s="162"/>
      <c r="K309" s="162"/>
      <c r="L309" s="129"/>
      <c r="M309" s="167">
        <f>SUBTOTAL(9,M310:M317)</f>
        <v>103.6</v>
      </c>
      <c r="N309" s="199"/>
      <c r="O309" s="199"/>
      <c r="P309" s="199">
        <f>SUBTOTAL(9,P310:P317)</f>
        <v>173944400</v>
      </c>
      <c r="Q309" s="199">
        <f>SUBTOTAL(9,Q310:Q317)</f>
        <v>0</v>
      </c>
      <c r="R309" s="61"/>
      <c r="S309" s="162"/>
      <c r="T309" s="162">
        <f>SUBTOTAL(9,T310:T317)</f>
        <v>0</v>
      </c>
      <c r="U309" s="553"/>
      <c r="V309" s="553">
        <f>SUBTOTAL(9,V310:V317)</f>
        <v>0</v>
      </c>
      <c r="W309" s="129"/>
      <c r="X309" s="162"/>
      <c r="Y309" s="169">
        <f>SUBTOTAL(9,Y310:Y317)</f>
        <v>213.17999999999998</v>
      </c>
      <c r="Z309" s="170">
        <f>SUBTOTAL(9,Z310:Z317)</f>
        <v>117.48</v>
      </c>
      <c r="AA309" s="553"/>
      <c r="AB309" s="553">
        <f>SUBTOTAL(9,AB310:AB317)</f>
        <v>620955083.75</v>
      </c>
      <c r="AC309" s="71"/>
      <c r="AD309" s="71"/>
      <c r="AE309" s="71"/>
      <c r="AF309" s="71"/>
      <c r="AG309" s="71"/>
      <c r="AH309" s="103"/>
      <c r="AI309" s="71"/>
      <c r="AJ309" s="162"/>
      <c r="AK309" s="162">
        <f>SUBTOTAL(9,AK310:AK317)</f>
        <v>6</v>
      </c>
      <c r="AL309" s="553"/>
      <c r="AM309" s="553">
        <f>SUBTOTAL(9,AM310:AM317)</f>
        <v>49239800</v>
      </c>
      <c r="AN309" s="162"/>
      <c r="AO309" s="162">
        <f>SUBTOTAL(9,AO310:AO317)</f>
        <v>1</v>
      </c>
      <c r="AP309" s="553">
        <f t="shared" si="60"/>
        <v>844139283.75</v>
      </c>
      <c r="AQ309" s="111"/>
      <c r="AR309" s="90"/>
    </row>
    <row r="310" spans="1:44" ht="56.25" outlineLevel="2">
      <c r="A310" s="72" t="e">
        <f>IF(D309&lt;&gt;"",$D$8:D309,A308)</f>
        <v>#VALUE!</v>
      </c>
      <c r="C310" s="552" t="str">
        <f>IF(D310&lt;&gt;"",COUNTA($D$8:D310),"")</f>
        <v/>
      </c>
      <c r="D310" s="552"/>
      <c r="E310" s="71" t="s">
        <v>180</v>
      </c>
      <c r="F310" s="103">
        <v>5</v>
      </c>
      <c r="G310" s="103"/>
      <c r="H310" s="103">
        <v>246</v>
      </c>
      <c r="I310" s="103">
        <v>7</v>
      </c>
      <c r="J310" s="103">
        <v>396</v>
      </c>
      <c r="K310" s="103" t="s">
        <v>169</v>
      </c>
      <c r="L310" s="107" t="s">
        <v>973</v>
      </c>
      <c r="M310" s="105">
        <v>103.6</v>
      </c>
      <c r="N310" s="106">
        <f>IF(L310&lt;&gt;"",VLOOKUP(L310,'DON GIA'!$S$1:$U$19,3,0),"")</f>
        <v>1679000</v>
      </c>
      <c r="O310" s="106">
        <f>IF(L310&lt;&gt;"",VLOOKUP(L310,'DON GIA'!$S$1:$V$19,4,0),"")</f>
        <v>0</v>
      </c>
      <c r="P310" s="106">
        <f t="shared" si="65"/>
        <v>173944400</v>
      </c>
      <c r="Q310" s="106">
        <f t="shared" si="66"/>
        <v>0</v>
      </c>
      <c r="R310" s="71" t="s">
        <v>35</v>
      </c>
      <c r="S310" s="103"/>
      <c r="T310" s="103"/>
      <c r="U310" s="554" t="str">
        <f>IF(R310&lt;&gt;"",VLOOKUP(R310,'DON GIA'!$H$1:$K$103,4,0),"")</f>
        <v/>
      </c>
      <c r="V310" s="554" t="str">
        <f t="shared" ref="V310:V317" si="70">IF(R310&lt;&gt;"",IF(ISNUMBER(U310),T310*U310,""),"")</f>
        <v/>
      </c>
      <c r="W310" s="107" t="s">
        <v>1005</v>
      </c>
      <c r="X310" s="103" t="s">
        <v>27</v>
      </c>
      <c r="Y310" s="108">
        <v>96.3</v>
      </c>
      <c r="Z310" s="109">
        <v>58.74</v>
      </c>
      <c r="AA310" s="554">
        <f>IF(W310&lt;&gt;"",VLOOKUP(W310,'DON GIA'!$A$1:$D$346,4,0),"")</f>
        <v>5559129</v>
      </c>
      <c r="AB310" s="554">
        <f t="shared" ref="AB310:AB317" si="71">IF(W310&lt;&gt;"",IF(ISNUMBER(AA310),Y310*AA310,""),"")</f>
        <v>535344122.69999999</v>
      </c>
      <c r="AC310" s="71" t="s">
        <v>28</v>
      </c>
      <c r="AD310" s="71" t="s">
        <v>29</v>
      </c>
      <c r="AE310" s="71" t="s">
        <v>30</v>
      </c>
      <c r="AF310" s="71" t="s">
        <v>31</v>
      </c>
      <c r="AG310" s="71" t="s">
        <v>34</v>
      </c>
      <c r="AH310" s="103"/>
      <c r="AI310" s="71" t="s">
        <v>561</v>
      </c>
      <c r="AJ310" s="103" t="s">
        <v>409</v>
      </c>
      <c r="AK310" s="103">
        <v>5</v>
      </c>
      <c r="AL310" s="554">
        <f>IF(AI310&lt;&gt;"",VLOOKUP(AI310,'DON GIA'!$M$1:$P$9,4,0),"")</f>
        <v>6447960</v>
      </c>
      <c r="AM310" s="554">
        <f t="shared" si="67"/>
        <v>32239800</v>
      </c>
      <c r="AN310" s="103" t="s">
        <v>407</v>
      </c>
      <c r="AO310" s="103">
        <v>1</v>
      </c>
      <c r="AP310" s="553" t="str">
        <f t="shared" si="60"/>
        <v/>
      </c>
      <c r="AQ310" s="111" t="s">
        <v>630</v>
      </c>
      <c r="AR310" s="77" t="s">
        <v>1912</v>
      </c>
    </row>
    <row r="311" spans="1:44" ht="150" outlineLevel="2">
      <c r="A311" s="72" t="e">
        <f>IF(D310&lt;&gt;"",$D$8:D310,A310)</f>
        <v>#VALUE!</v>
      </c>
      <c r="C311" s="552" t="str">
        <f>IF(D311&lt;&gt;"",COUNTA($D$8:D311),"")</f>
        <v/>
      </c>
      <c r="D311" s="552"/>
      <c r="E311" s="71" t="s">
        <v>181</v>
      </c>
      <c r="F311" s="103"/>
      <c r="G311" s="103"/>
      <c r="H311" s="103"/>
      <c r="I311" s="103"/>
      <c r="J311" s="103"/>
      <c r="K311" s="103"/>
      <c r="L311" s="107"/>
      <c r="M311" s="105"/>
      <c r="N311" s="106" t="str">
        <f>IF(L311&lt;&gt;"",VLOOKUP(L311,'DON GIA'!$S$1:$U$19,3,0),"")</f>
        <v/>
      </c>
      <c r="O311" s="106" t="str">
        <f>IF(L311&lt;&gt;"",VLOOKUP(L311,'DON GIA'!$S$1:$V$19,4,0),"")</f>
        <v/>
      </c>
      <c r="P311" s="106" t="str">
        <f t="shared" si="65"/>
        <v/>
      </c>
      <c r="Q311" s="106" t="str">
        <f t="shared" si="66"/>
        <v/>
      </c>
      <c r="R311" s="71" t="s">
        <v>35</v>
      </c>
      <c r="S311" s="103"/>
      <c r="T311" s="103"/>
      <c r="U311" s="554" t="str">
        <f>IF(R311&lt;&gt;"",VLOOKUP(R311,'DON GIA'!$H$1:$K$103,4,0),"")</f>
        <v/>
      </c>
      <c r="V311" s="554" t="str">
        <f t="shared" si="70"/>
        <v/>
      </c>
      <c r="W311" s="107" t="s">
        <v>1098</v>
      </c>
      <c r="X311" s="103" t="s">
        <v>27</v>
      </c>
      <c r="Y311" s="108">
        <v>6.55</v>
      </c>
      <c r="Z311" s="109"/>
      <c r="AA311" s="554">
        <f>IF(W311&lt;&gt;"",VLOOKUP(W311,'DON GIA'!$A$1:$D$346,4,0),"")</f>
        <v>10375629</v>
      </c>
      <c r="AB311" s="554">
        <f t="shared" si="71"/>
        <v>67960369.950000003</v>
      </c>
      <c r="AC311" s="71" t="s">
        <v>28</v>
      </c>
      <c r="AD311" s="71" t="s">
        <v>29</v>
      </c>
      <c r="AE311" s="71" t="s">
        <v>30</v>
      </c>
      <c r="AF311" s="71" t="s">
        <v>31</v>
      </c>
      <c r="AG311" s="71" t="s">
        <v>34</v>
      </c>
      <c r="AH311" s="103"/>
      <c r="AI311" s="71" t="s">
        <v>579</v>
      </c>
      <c r="AJ311" s="103" t="s">
        <v>560</v>
      </c>
      <c r="AK311" s="103">
        <v>1</v>
      </c>
      <c r="AL311" s="554">
        <f>IF(AI311&lt;&gt;"",VLOOKUP(AI311,'DON GIA'!$M$1:$P$9,4,0),"")</f>
        <v>17000000</v>
      </c>
      <c r="AM311" s="554">
        <f t="shared" si="67"/>
        <v>17000000</v>
      </c>
      <c r="AN311" s="103"/>
      <c r="AO311" s="103"/>
      <c r="AP311" s="553" t="str">
        <f t="shared" si="60"/>
        <v/>
      </c>
      <c r="AQ311" s="59" t="s">
        <v>595</v>
      </c>
      <c r="AR311" s="139" t="s">
        <v>395</v>
      </c>
    </row>
    <row r="312" spans="1:44" ht="187.5" outlineLevel="2">
      <c r="A312" s="72" t="e">
        <f>IF(D311&lt;&gt;"",$D$8:D311,A311)</f>
        <v>#VALUE!</v>
      </c>
      <c r="C312" s="552" t="str">
        <f>IF(D312&lt;&gt;"",COUNTA($D$8:D312),"")</f>
        <v/>
      </c>
      <c r="D312" s="552"/>
      <c r="E312" s="71" t="s">
        <v>182</v>
      </c>
      <c r="F312" s="103"/>
      <c r="G312" s="103"/>
      <c r="H312" s="103"/>
      <c r="I312" s="103"/>
      <c r="J312" s="103"/>
      <c r="K312" s="103"/>
      <c r="L312" s="107"/>
      <c r="M312" s="105"/>
      <c r="N312" s="106" t="str">
        <f>IF(L312&lt;&gt;"",VLOOKUP(L312,'DON GIA'!$S$1:$U$19,3,0),"")</f>
        <v/>
      </c>
      <c r="O312" s="106" t="str">
        <f>IF(L312&lt;&gt;"",VLOOKUP(L312,'DON GIA'!$S$1:$V$19,4,0),"")</f>
        <v/>
      </c>
      <c r="P312" s="106" t="str">
        <f t="shared" si="65"/>
        <v/>
      </c>
      <c r="Q312" s="106" t="str">
        <f t="shared" si="66"/>
        <v/>
      </c>
      <c r="R312" s="71" t="s">
        <v>35</v>
      </c>
      <c r="S312" s="103"/>
      <c r="T312" s="103"/>
      <c r="U312" s="554" t="str">
        <f>IF(R312&lt;&gt;"",VLOOKUP(R312,'DON GIA'!$H$1:$K$103,4,0),"")</f>
        <v/>
      </c>
      <c r="V312" s="554" t="str">
        <f t="shared" si="70"/>
        <v/>
      </c>
      <c r="W312" s="107" t="s">
        <v>1079</v>
      </c>
      <c r="X312" s="103" t="s">
        <v>27</v>
      </c>
      <c r="Y312" s="108">
        <v>102.85</v>
      </c>
      <c r="Z312" s="109">
        <v>58.74</v>
      </c>
      <c r="AA312" s="554">
        <f>IF(W312&lt;&gt;"",VLOOKUP(W312,'DON GIA'!$A$1:$D$346,4,0),"")</f>
        <v>109890</v>
      </c>
      <c r="AB312" s="554">
        <f t="shared" si="71"/>
        <v>11302186.5</v>
      </c>
      <c r="AC312" s="71"/>
      <c r="AD312" s="71"/>
      <c r="AE312" s="71"/>
      <c r="AF312" s="71"/>
      <c r="AG312" s="71"/>
      <c r="AH312" s="103"/>
      <c r="AI312" s="71"/>
      <c r="AJ312" s="103"/>
      <c r="AK312" s="103"/>
      <c r="AL312" s="554" t="str">
        <f>IF(AI312&lt;&gt;"",VLOOKUP(AI312,'DON GIA'!$M$1:$P$9,4,0),"")</f>
        <v/>
      </c>
      <c r="AM312" s="554" t="str">
        <f t="shared" si="67"/>
        <v/>
      </c>
      <c r="AN312" s="103"/>
      <c r="AO312" s="103"/>
      <c r="AP312" s="553" t="str">
        <f t="shared" si="60"/>
        <v/>
      </c>
      <c r="AQ312" s="107" t="s">
        <v>596</v>
      </c>
      <c r="AR312" s="139" t="s">
        <v>1949</v>
      </c>
    </row>
    <row r="313" spans="1:44" ht="112.5" outlineLevel="2">
      <c r="A313" s="72" t="e">
        <f>IF(D312&lt;&gt;"",$D$8:D312,A312)</f>
        <v>#VALUE!</v>
      </c>
      <c r="C313" s="552" t="str">
        <f>IF(D313&lt;&gt;"",COUNTA($D$8:D313),"")</f>
        <v/>
      </c>
      <c r="D313" s="552"/>
      <c r="E313" s="71"/>
      <c r="F313" s="103"/>
      <c r="G313" s="103"/>
      <c r="H313" s="103"/>
      <c r="I313" s="103"/>
      <c r="J313" s="103"/>
      <c r="K313" s="103"/>
      <c r="L313" s="107"/>
      <c r="M313" s="105"/>
      <c r="N313" s="106" t="str">
        <f>IF(L313&lt;&gt;"",VLOOKUP(L313,'DON GIA'!$S$1:$U$19,3,0),"")</f>
        <v/>
      </c>
      <c r="O313" s="106" t="str">
        <f>IF(L313&lt;&gt;"",VLOOKUP(L313,'DON GIA'!$S$1:$V$19,4,0),"")</f>
        <v/>
      </c>
      <c r="P313" s="106" t="str">
        <f t="shared" si="65"/>
        <v/>
      </c>
      <c r="Q313" s="106" t="str">
        <f t="shared" si="66"/>
        <v/>
      </c>
      <c r="R313" s="71" t="s">
        <v>35</v>
      </c>
      <c r="S313" s="103"/>
      <c r="T313" s="103"/>
      <c r="U313" s="554" t="str">
        <f>IF(R313&lt;&gt;"",VLOOKUP(R313,'DON GIA'!$H$1:$K$103,4,0),"")</f>
        <v/>
      </c>
      <c r="V313" s="554" t="str">
        <f t="shared" si="70"/>
        <v/>
      </c>
      <c r="W313" s="107" t="s">
        <v>1082</v>
      </c>
      <c r="X313" s="103" t="s">
        <v>38</v>
      </c>
      <c r="Y313" s="108">
        <v>0.32</v>
      </c>
      <c r="Z313" s="109"/>
      <c r="AA313" s="554">
        <f>IF(W313&lt;&gt;"",VLOOKUP(W313,'DON GIA'!$A$1:$D$346,4,0),"")</f>
        <v>2523428</v>
      </c>
      <c r="AB313" s="554">
        <f t="shared" si="71"/>
        <v>807496.96</v>
      </c>
      <c r="AC313" s="71"/>
      <c r="AD313" s="71"/>
      <c r="AE313" s="71"/>
      <c r="AF313" s="71"/>
      <c r="AG313" s="71"/>
      <c r="AH313" s="103"/>
      <c r="AI313" s="71"/>
      <c r="AJ313" s="103"/>
      <c r="AK313" s="103"/>
      <c r="AL313" s="554" t="str">
        <f>IF(AI313&lt;&gt;"",VLOOKUP(AI313,'DON GIA'!$M$1:$P$9,4,0),"")</f>
        <v/>
      </c>
      <c r="AM313" s="554" t="str">
        <f t="shared" si="67"/>
        <v/>
      </c>
      <c r="AN313" s="103"/>
      <c r="AO313" s="103"/>
      <c r="AP313" s="553" t="str">
        <f t="shared" si="60"/>
        <v/>
      </c>
      <c r="AQ313" s="59" t="s">
        <v>631</v>
      </c>
      <c r="AR313" s="139" t="s">
        <v>1950</v>
      </c>
    </row>
    <row r="314" spans="1:44" ht="37.5" outlineLevel="2">
      <c r="A314" s="72" t="e">
        <f>IF(D313&lt;&gt;"",$D$8:D313,A313)</f>
        <v>#VALUE!</v>
      </c>
      <c r="C314" s="552" t="str">
        <f>IF(D314&lt;&gt;"",COUNTA($D$8:D314),"")</f>
        <v/>
      </c>
      <c r="D314" s="552"/>
      <c r="E314" s="71"/>
      <c r="F314" s="103"/>
      <c r="G314" s="103"/>
      <c r="H314" s="103"/>
      <c r="I314" s="103"/>
      <c r="J314" s="103"/>
      <c r="K314" s="103"/>
      <c r="L314" s="107"/>
      <c r="M314" s="105"/>
      <c r="N314" s="106" t="str">
        <f>IF(L314&lt;&gt;"",VLOOKUP(L314,'DON GIA'!$S$1:$U$19,3,0),"")</f>
        <v/>
      </c>
      <c r="O314" s="106" t="str">
        <f>IF(L314&lt;&gt;"",VLOOKUP(L314,'DON GIA'!$S$1:$V$19,4,0),"")</f>
        <v/>
      </c>
      <c r="P314" s="106" t="str">
        <f t="shared" si="65"/>
        <v/>
      </c>
      <c r="Q314" s="106" t="str">
        <f t="shared" si="66"/>
        <v/>
      </c>
      <c r="R314" s="71" t="s">
        <v>35</v>
      </c>
      <c r="S314" s="103"/>
      <c r="T314" s="103"/>
      <c r="U314" s="554" t="str">
        <f>IF(R314&lt;&gt;"",VLOOKUP(R314,'DON GIA'!$H$1:$K$103,4,0),"")</f>
        <v/>
      </c>
      <c r="V314" s="554" t="str">
        <f t="shared" si="70"/>
        <v/>
      </c>
      <c r="W314" s="107" t="s">
        <v>1095</v>
      </c>
      <c r="X314" s="103" t="s">
        <v>27</v>
      </c>
      <c r="Y314" s="108">
        <v>0.96</v>
      </c>
      <c r="Z314" s="109"/>
      <c r="AA314" s="554">
        <f>IF(W314&lt;&gt;"",VLOOKUP(W314,'DON GIA'!$A$1:$D$346,4,0),"")</f>
        <v>292949</v>
      </c>
      <c r="AB314" s="554">
        <f t="shared" si="71"/>
        <v>281231.03999999998</v>
      </c>
      <c r="AC314" s="71"/>
      <c r="AD314" s="71"/>
      <c r="AE314" s="71"/>
      <c r="AF314" s="71"/>
      <c r="AG314" s="71"/>
      <c r="AH314" s="103"/>
      <c r="AI314" s="71"/>
      <c r="AJ314" s="103"/>
      <c r="AK314" s="103"/>
      <c r="AL314" s="554" t="str">
        <f>IF(AI314&lt;&gt;"",VLOOKUP(AI314,'DON GIA'!$M$1:$P$9,4,0),"")</f>
        <v/>
      </c>
      <c r="AM314" s="554" t="str">
        <f t="shared" si="67"/>
        <v/>
      </c>
      <c r="AN314" s="103"/>
      <c r="AO314" s="103"/>
      <c r="AP314" s="553" t="str">
        <f t="shared" si="60"/>
        <v/>
      </c>
      <c r="AQ314" s="59" t="s">
        <v>1966</v>
      </c>
    </row>
    <row r="315" spans="1:44" outlineLevel="2">
      <c r="A315" s="72" t="e">
        <f>IF(D314&lt;&gt;"",$D$8:D314,A314)</f>
        <v>#VALUE!</v>
      </c>
      <c r="C315" s="552" t="str">
        <f>IF(D315&lt;&gt;"",COUNTA($D$8:D315),"")</f>
        <v/>
      </c>
      <c r="D315" s="552"/>
      <c r="E315" s="71"/>
      <c r="F315" s="103"/>
      <c r="G315" s="103"/>
      <c r="H315" s="103"/>
      <c r="I315" s="103"/>
      <c r="J315" s="103"/>
      <c r="K315" s="103"/>
      <c r="L315" s="107"/>
      <c r="M315" s="105"/>
      <c r="N315" s="106" t="str">
        <f>IF(L315&lt;&gt;"",VLOOKUP(L315,'DON GIA'!$S$1:$U$19,3,0),"")</f>
        <v/>
      </c>
      <c r="O315" s="106" t="str">
        <f>IF(L315&lt;&gt;"",VLOOKUP(L315,'DON GIA'!$S$1:$V$19,4,0),"")</f>
        <v/>
      </c>
      <c r="P315" s="106" t="str">
        <f t="shared" si="65"/>
        <v/>
      </c>
      <c r="Q315" s="106" t="str">
        <f t="shared" si="66"/>
        <v/>
      </c>
      <c r="R315" s="71" t="s">
        <v>35</v>
      </c>
      <c r="S315" s="103"/>
      <c r="T315" s="103"/>
      <c r="U315" s="554" t="str">
        <f>IF(R315&lt;&gt;"",VLOOKUP(R315,'DON GIA'!$H$1:$K$103,4,0),"")</f>
        <v/>
      </c>
      <c r="V315" s="554" t="str">
        <f t="shared" si="70"/>
        <v/>
      </c>
      <c r="W315" s="107" t="s">
        <v>1083</v>
      </c>
      <c r="X315" s="103" t="s">
        <v>27</v>
      </c>
      <c r="Y315" s="108">
        <v>5.2</v>
      </c>
      <c r="Z315" s="109"/>
      <c r="AA315" s="554">
        <f>IF(W315&lt;&gt;"",VLOOKUP(W315,'DON GIA'!$A$1:$D$346,4,0),"")</f>
        <v>282038</v>
      </c>
      <c r="AB315" s="554">
        <f t="shared" si="71"/>
        <v>1466597.6</v>
      </c>
      <c r="AC315" s="71"/>
      <c r="AD315" s="71"/>
      <c r="AE315" s="71"/>
      <c r="AF315" s="71"/>
      <c r="AG315" s="71"/>
      <c r="AH315" s="103"/>
      <c r="AI315" s="71"/>
      <c r="AJ315" s="103"/>
      <c r="AK315" s="103"/>
      <c r="AL315" s="554" t="str">
        <f>IF(AI315&lt;&gt;"",VLOOKUP(AI315,'DON GIA'!$M$1:$P$9,4,0),"")</f>
        <v/>
      </c>
      <c r="AM315" s="554" t="str">
        <f t="shared" si="67"/>
        <v/>
      </c>
      <c r="AN315" s="103"/>
      <c r="AO315" s="103"/>
      <c r="AP315" s="553" t="str">
        <f t="shared" si="60"/>
        <v/>
      </c>
      <c r="AQ315" s="107" t="s">
        <v>418</v>
      </c>
    </row>
    <row r="316" spans="1:44" ht="37.5" outlineLevel="2">
      <c r="A316" s="72" t="e">
        <f>IF(D315&lt;&gt;"",$D$8:D315,A315)</f>
        <v>#VALUE!</v>
      </c>
      <c r="C316" s="552" t="str">
        <f>IF(D316&lt;&gt;"",COUNTA($D$8:D316),"")</f>
        <v/>
      </c>
      <c r="D316" s="552"/>
      <c r="E316" s="71"/>
      <c r="F316" s="103"/>
      <c r="G316" s="103"/>
      <c r="H316" s="103"/>
      <c r="I316" s="103"/>
      <c r="J316" s="103"/>
      <c r="K316" s="103"/>
      <c r="L316" s="107"/>
      <c r="M316" s="105"/>
      <c r="N316" s="106" t="str">
        <f>IF(L316&lt;&gt;"",VLOOKUP(L316,'DON GIA'!$S$1:$U$19,3,0),"")</f>
        <v/>
      </c>
      <c r="O316" s="106" t="str">
        <f>IF(L316&lt;&gt;"",VLOOKUP(L316,'DON GIA'!$S$1:$V$19,4,0),"")</f>
        <v/>
      </c>
      <c r="P316" s="106" t="str">
        <f t="shared" si="65"/>
        <v/>
      </c>
      <c r="Q316" s="106" t="str">
        <f t="shared" si="66"/>
        <v/>
      </c>
      <c r="R316" s="71" t="s">
        <v>35</v>
      </c>
      <c r="S316" s="103"/>
      <c r="T316" s="103"/>
      <c r="U316" s="554" t="str">
        <f>IF(R316&lt;&gt;"",VLOOKUP(R316,'DON GIA'!$H$1:$K$103,4,0),"")</f>
        <v/>
      </c>
      <c r="V316" s="554" t="str">
        <f t="shared" si="70"/>
        <v/>
      </c>
      <c r="W316" s="107" t="s">
        <v>1049</v>
      </c>
      <c r="X316" s="103" t="s">
        <v>42</v>
      </c>
      <c r="Y316" s="108">
        <v>1</v>
      </c>
      <c r="Z316" s="109"/>
      <c r="AA316" s="554">
        <f>IF(W316&lt;&gt;"",VLOOKUP(W316,'DON GIA'!$A$1:$D$346,4,0),"")</f>
        <v>3793079</v>
      </c>
      <c r="AB316" s="554">
        <f t="shared" si="71"/>
        <v>3793079</v>
      </c>
      <c r="AC316" s="71"/>
      <c r="AD316" s="71"/>
      <c r="AE316" s="71"/>
      <c r="AF316" s="71"/>
      <c r="AG316" s="71"/>
      <c r="AH316" s="103"/>
      <c r="AI316" s="71"/>
      <c r="AJ316" s="103"/>
      <c r="AK316" s="103"/>
      <c r="AL316" s="554" t="str">
        <f>IF(AI316&lt;&gt;"",VLOOKUP(AI316,'DON GIA'!$M$1:$P$9,4,0),"")</f>
        <v/>
      </c>
      <c r="AM316" s="554" t="str">
        <f t="shared" si="67"/>
        <v/>
      </c>
      <c r="AN316" s="103"/>
      <c r="AO316" s="103"/>
      <c r="AP316" s="553" t="str">
        <f t="shared" si="60"/>
        <v/>
      </c>
      <c r="AQ316" s="107"/>
    </row>
    <row r="317" spans="1:44" outlineLevel="2">
      <c r="A317" s="72" t="e">
        <f>IF(D316&lt;&gt;"",$D$8:D316,A316)</f>
        <v>#VALUE!</v>
      </c>
      <c r="C317" s="552" t="str">
        <f>IF(D317&lt;&gt;"",COUNTA($D$8:D317),"")</f>
        <v/>
      </c>
      <c r="D317" s="552"/>
      <c r="E317" s="61"/>
      <c r="F317" s="103"/>
      <c r="G317" s="103"/>
      <c r="H317" s="103"/>
      <c r="I317" s="103"/>
      <c r="J317" s="103"/>
      <c r="K317" s="103"/>
      <c r="L317" s="107"/>
      <c r="M317" s="105"/>
      <c r="N317" s="106" t="str">
        <f>IF(L317&lt;&gt;"",VLOOKUP(L317,'DON GIA'!$S$1:$U$19,3,0),"")</f>
        <v/>
      </c>
      <c r="O317" s="106" t="str">
        <f>IF(L317&lt;&gt;"",VLOOKUP(L317,'DON GIA'!$S$1:$V$19,4,0),"")</f>
        <v/>
      </c>
      <c r="P317" s="106" t="str">
        <f t="shared" si="65"/>
        <v/>
      </c>
      <c r="Q317" s="106" t="str">
        <f t="shared" si="66"/>
        <v/>
      </c>
      <c r="R317" s="71" t="s">
        <v>35</v>
      </c>
      <c r="S317" s="103"/>
      <c r="T317" s="103"/>
      <c r="U317" s="554" t="str">
        <f>IF(R317&lt;&gt;"",VLOOKUP(R317,'DON GIA'!$H$1:$K$103,4,0),"")</f>
        <v/>
      </c>
      <c r="V317" s="554" t="str">
        <f t="shared" si="70"/>
        <v/>
      </c>
      <c r="W317" s="107" t="s">
        <v>35</v>
      </c>
      <c r="X317" s="103"/>
      <c r="Y317" s="108"/>
      <c r="Z317" s="109"/>
      <c r="AA317" s="554" t="str">
        <f>IF(W317&lt;&gt;"",VLOOKUP(W317,'DON GIA'!$A$1:$D$346,4,0),"")</f>
        <v/>
      </c>
      <c r="AB317" s="554" t="str">
        <f t="shared" si="71"/>
        <v/>
      </c>
      <c r="AC317" s="71"/>
      <c r="AD317" s="71"/>
      <c r="AE317" s="71"/>
      <c r="AF317" s="71"/>
      <c r="AG317" s="71"/>
      <c r="AH317" s="103"/>
      <c r="AI317" s="71"/>
      <c r="AJ317" s="103"/>
      <c r="AK317" s="103"/>
      <c r="AL317" s="554" t="str">
        <f>IF(AI317&lt;&gt;"",VLOOKUP(AI317,'DON GIA'!$M$1:$P$9,4,0),"")</f>
        <v/>
      </c>
      <c r="AM317" s="554" t="str">
        <f t="shared" si="67"/>
        <v/>
      </c>
      <c r="AN317" s="103"/>
      <c r="AO317" s="103"/>
      <c r="AP317" s="553" t="str">
        <f t="shared" si="60"/>
        <v/>
      </c>
      <c r="AQ317" s="107"/>
    </row>
    <row r="318" spans="1:44" outlineLevel="1">
      <c r="A318" s="84" t="s">
        <v>832</v>
      </c>
      <c r="B318" s="576">
        <v>35</v>
      </c>
      <c r="C318" s="552">
        <f>IF(D318&lt;&gt;"",COUNTA($D$8:D318),"")</f>
        <v>29</v>
      </c>
      <c r="D318" s="552">
        <v>421</v>
      </c>
      <c r="E318" s="61" t="s">
        <v>183</v>
      </c>
      <c r="F318" s="162"/>
      <c r="G318" s="162"/>
      <c r="H318" s="162"/>
      <c r="I318" s="162"/>
      <c r="J318" s="162"/>
      <c r="K318" s="162"/>
      <c r="L318" s="129"/>
      <c r="M318" s="167">
        <f>SUBTOTAL(9,M319:M329)</f>
        <v>94.7</v>
      </c>
      <c r="N318" s="199"/>
      <c r="O318" s="199"/>
      <c r="P318" s="199">
        <f>SUBTOTAL(9,P319:P329)</f>
        <v>159001300</v>
      </c>
      <c r="Q318" s="199">
        <f>SUBTOTAL(9,Q319:Q329)</f>
        <v>0</v>
      </c>
      <c r="R318" s="61"/>
      <c r="S318" s="162"/>
      <c r="T318" s="162">
        <f>SUBTOTAL(9,T319:T329)</f>
        <v>0</v>
      </c>
      <c r="U318" s="553"/>
      <c r="V318" s="553">
        <f>SUBTOTAL(9,V319:V329)</f>
        <v>0</v>
      </c>
      <c r="W318" s="129"/>
      <c r="X318" s="162"/>
      <c r="Y318" s="169">
        <f>SUBTOTAL(9,Y319:Y329)</f>
        <v>184.53</v>
      </c>
      <c r="Z318" s="170">
        <f>SUBTOTAL(9,Z319:Z329)</f>
        <v>32.58</v>
      </c>
      <c r="AA318" s="553"/>
      <c r="AB318" s="553">
        <f>SUBTOTAL(9,AB319:AB329)</f>
        <v>522812131.39000005</v>
      </c>
      <c r="AC318" s="71"/>
      <c r="AD318" s="71"/>
      <c r="AE318" s="71"/>
      <c r="AF318" s="71"/>
      <c r="AG318" s="71"/>
      <c r="AH318" s="103"/>
      <c r="AI318" s="71"/>
      <c r="AJ318" s="162"/>
      <c r="AK318" s="162">
        <f>SUBTOTAL(9,AK319:AK329)</f>
        <v>6</v>
      </c>
      <c r="AL318" s="553"/>
      <c r="AM318" s="553">
        <f>SUBTOTAL(9,AM319:AM329)</f>
        <v>45239800</v>
      </c>
      <c r="AN318" s="162"/>
      <c r="AO318" s="162">
        <f>SUBTOTAL(9,AO319:AO329)</f>
        <v>1</v>
      </c>
      <c r="AP318" s="553">
        <f t="shared" si="60"/>
        <v>727053231.3900001</v>
      </c>
      <c r="AQ318" s="111"/>
      <c r="AR318" s="90"/>
    </row>
    <row r="319" spans="1:44" ht="56.25" outlineLevel="2">
      <c r="A319" s="72" t="e">
        <f>IF(D318&lt;&gt;"",$D$8:D318,A317)</f>
        <v>#VALUE!</v>
      </c>
      <c r="C319" s="552" t="str">
        <f>IF(D319&lt;&gt;"",COUNTA($D$8:D319),"")</f>
        <v/>
      </c>
      <c r="D319" s="552"/>
      <c r="E319" s="71" t="s">
        <v>184</v>
      </c>
      <c r="F319" s="103">
        <v>5</v>
      </c>
      <c r="G319" s="103"/>
      <c r="H319" s="103">
        <v>245</v>
      </c>
      <c r="I319" s="103">
        <v>7</v>
      </c>
      <c r="J319" s="103">
        <v>396</v>
      </c>
      <c r="K319" s="103" t="s">
        <v>169</v>
      </c>
      <c r="L319" s="107" t="s">
        <v>973</v>
      </c>
      <c r="M319" s="105">
        <v>94.7</v>
      </c>
      <c r="N319" s="106">
        <f>IF(L319&lt;&gt;"",VLOOKUP(L319,'DON GIA'!$S$1:$U$19,3,0),"")</f>
        <v>1679000</v>
      </c>
      <c r="O319" s="106">
        <f>IF(L319&lt;&gt;"",VLOOKUP(L319,'DON GIA'!$S$1:$V$19,4,0),"")</f>
        <v>0</v>
      </c>
      <c r="P319" s="106">
        <f t="shared" si="65"/>
        <v>159001300</v>
      </c>
      <c r="Q319" s="106">
        <f t="shared" si="66"/>
        <v>0</v>
      </c>
      <c r="R319" s="71" t="s">
        <v>35</v>
      </c>
      <c r="S319" s="103"/>
      <c r="T319" s="103"/>
      <c r="U319" s="554" t="str">
        <f>IF(R319&lt;&gt;"",VLOOKUP(R319,'DON GIA'!$H$1:$K$103,4,0),"")</f>
        <v/>
      </c>
      <c r="V319" s="554" t="str">
        <f t="shared" ref="V319:V329" si="72">IF(R319&lt;&gt;"",IF(ISNUMBER(U319),T319*U319,""),"")</f>
        <v/>
      </c>
      <c r="W319" s="107" t="s">
        <v>1005</v>
      </c>
      <c r="X319" s="103" t="s">
        <v>27</v>
      </c>
      <c r="Y319" s="108">
        <v>66.37</v>
      </c>
      <c r="Z319" s="109">
        <v>16.29</v>
      </c>
      <c r="AA319" s="554">
        <f>IF(W319&lt;&gt;"",VLOOKUP(W319,'DON GIA'!$A$1:$D$346,4,0),"")</f>
        <v>5559129</v>
      </c>
      <c r="AB319" s="554">
        <f t="shared" ref="AB319:AB329" si="73">IF(W319&lt;&gt;"",IF(ISNUMBER(AA319),Y319*AA319,""),"")</f>
        <v>368959391.73000002</v>
      </c>
      <c r="AC319" s="71" t="s">
        <v>28</v>
      </c>
      <c r="AD319" s="71" t="s">
        <v>29</v>
      </c>
      <c r="AE319" s="71" t="s">
        <v>30</v>
      </c>
      <c r="AF319" s="71" t="s">
        <v>31</v>
      </c>
      <c r="AG319" s="71" t="s">
        <v>34</v>
      </c>
      <c r="AH319" s="103"/>
      <c r="AI319" s="71" t="s">
        <v>561</v>
      </c>
      <c r="AJ319" s="103" t="s">
        <v>409</v>
      </c>
      <c r="AK319" s="103">
        <v>5</v>
      </c>
      <c r="AL319" s="554">
        <f>IF(AI319&lt;&gt;"",VLOOKUP(AI319,'DON GIA'!$M$1:$P$9,4,0),"")</f>
        <v>6447960</v>
      </c>
      <c r="AM319" s="554">
        <f t="shared" si="67"/>
        <v>32239800</v>
      </c>
      <c r="AN319" s="103" t="s">
        <v>407</v>
      </c>
      <c r="AO319" s="103">
        <v>1</v>
      </c>
      <c r="AP319" s="553" t="str">
        <f t="shared" si="60"/>
        <v/>
      </c>
      <c r="AQ319" s="111" t="s">
        <v>632</v>
      </c>
      <c r="AR319" s="77" t="s">
        <v>1912</v>
      </c>
    </row>
    <row r="320" spans="1:44" ht="150" outlineLevel="2">
      <c r="A320" s="72" t="e">
        <f>IF(D319&lt;&gt;"",$D$8:D319,A319)</f>
        <v>#VALUE!</v>
      </c>
      <c r="C320" s="552" t="str">
        <f>IF(D320&lt;&gt;"",COUNTA($D$8:D320),"")</f>
        <v/>
      </c>
      <c r="D320" s="552"/>
      <c r="E320" s="71" t="s">
        <v>39</v>
      </c>
      <c r="F320" s="103"/>
      <c r="G320" s="103"/>
      <c r="H320" s="103"/>
      <c r="I320" s="103"/>
      <c r="J320" s="103"/>
      <c r="K320" s="103"/>
      <c r="L320" s="107"/>
      <c r="M320" s="105"/>
      <c r="N320" s="106" t="str">
        <f>IF(L320&lt;&gt;"",VLOOKUP(L320,'DON GIA'!$S$1:$U$19,3,0),"")</f>
        <v/>
      </c>
      <c r="O320" s="106" t="str">
        <f>IF(L320&lt;&gt;"",VLOOKUP(L320,'DON GIA'!$S$1:$V$19,4,0),"")</f>
        <v/>
      </c>
      <c r="P320" s="106" t="str">
        <f t="shared" si="65"/>
        <v/>
      </c>
      <c r="Q320" s="106" t="str">
        <f t="shared" si="66"/>
        <v/>
      </c>
      <c r="R320" s="71" t="s">
        <v>35</v>
      </c>
      <c r="S320" s="103"/>
      <c r="T320" s="103"/>
      <c r="U320" s="554" t="str">
        <f>IF(R320&lt;&gt;"",VLOOKUP(R320,'DON GIA'!$H$1:$K$103,4,0),"")</f>
        <v/>
      </c>
      <c r="V320" s="554" t="str">
        <f t="shared" si="72"/>
        <v/>
      </c>
      <c r="W320" s="107" t="s">
        <v>1099</v>
      </c>
      <c r="X320" s="103" t="s">
        <v>27</v>
      </c>
      <c r="Y320" s="108">
        <v>5.0999999999999996</v>
      </c>
      <c r="Z320" s="109"/>
      <c r="AA320" s="554">
        <f>IF(W320&lt;&gt;"",VLOOKUP(W320,'DON GIA'!$A$1:$D$346,4,0),"")</f>
        <v>5058826</v>
      </c>
      <c r="AB320" s="554">
        <f t="shared" si="73"/>
        <v>25800012.599999998</v>
      </c>
      <c r="AC320" s="71" t="s">
        <v>28</v>
      </c>
      <c r="AD320" s="71" t="s">
        <v>29</v>
      </c>
      <c r="AE320" s="71" t="s">
        <v>30</v>
      </c>
      <c r="AF320" s="71" t="s">
        <v>31</v>
      </c>
      <c r="AG320" s="71" t="s">
        <v>34</v>
      </c>
      <c r="AH320" s="103"/>
      <c r="AI320" s="71" t="s">
        <v>578</v>
      </c>
      <c r="AJ320" s="103" t="s">
        <v>560</v>
      </c>
      <c r="AK320" s="103">
        <v>1</v>
      </c>
      <c r="AL320" s="554">
        <f>IF(AI320&lt;&gt;"",VLOOKUP(AI320,'DON GIA'!$M$1:$P$9,4,0),"")</f>
        <v>13000000</v>
      </c>
      <c r="AM320" s="554">
        <f t="shared" si="67"/>
        <v>13000000</v>
      </c>
      <c r="AN320" s="103"/>
      <c r="AO320" s="103"/>
      <c r="AP320" s="553" t="str">
        <f t="shared" si="60"/>
        <v/>
      </c>
      <c r="AQ320" s="59" t="s">
        <v>597</v>
      </c>
      <c r="AR320" s="139" t="s">
        <v>395</v>
      </c>
    </row>
    <row r="321" spans="1:44" ht="206.25" outlineLevel="2">
      <c r="A321" s="72" t="e">
        <f>IF(D320&lt;&gt;"",$D$8:D320,A320)</f>
        <v>#VALUE!</v>
      </c>
      <c r="C321" s="552" t="str">
        <f>IF(D321&lt;&gt;"",COUNTA($D$8:D321),"")</f>
        <v/>
      </c>
      <c r="D321" s="552"/>
      <c r="E321" s="71" t="s">
        <v>185</v>
      </c>
      <c r="F321" s="103"/>
      <c r="G321" s="103"/>
      <c r="H321" s="103"/>
      <c r="I321" s="103"/>
      <c r="J321" s="103"/>
      <c r="K321" s="103"/>
      <c r="L321" s="107"/>
      <c r="M321" s="105"/>
      <c r="N321" s="106" t="str">
        <f>IF(L321&lt;&gt;"",VLOOKUP(L321,'DON GIA'!$S$1:$U$19,3,0),"")</f>
        <v/>
      </c>
      <c r="O321" s="106" t="str">
        <f>IF(L321&lt;&gt;"",VLOOKUP(L321,'DON GIA'!$S$1:$V$19,4,0),"")</f>
        <v/>
      </c>
      <c r="P321" s="106" t="str">
        <f t="shared" si="65"/>
        <v/>
      </c>
      <c r="Q321" s="106" t="str">
        <f t="shared" si="66"/>
        <v/>
      </c>
      <c r="R321" s="71" t="s">
        <v>35</v>
      </c>
      <c r="S321" s="103"/>
      <c r="T321" s="103"/>
      <c r="U321" s="554" t="str">
        <f>IF(R321&lt;&gt;"",VLOOKUP(R321,'DON GIA'!$H$1:$K$103,4,0),"")</f>
        <v/>
      </c>
      <c r="V321" s="554" t="str">
        <f t="shared" si="72"/>
        <v/>
      </c>
      <c r="W321" s="107" t="s">
        <v>1005</v>
      </c>
      <c r="X321" s="103" t="s">
        <v>27</v>
      </c>
      <c r="Y321" s="108">
        <v>16.09</v>
      </c>
      <c r="Z321" s="109"/>
      <c r="AA321" s="554">
        <f>IF(W321&lt;&gt;"",VLOOKUP(W321,'DON GIA'!$A$1:$D$346,4,0),"")</f>
        <v>5559129</v>
      </c>
      <c r="AB321" s="554">
        <f t="shared" si="73"/>
        <v>89446385.609999999</v>
      </c>
      <c r="AC321" s="71" t="s">
        <v>28</v>
      </c>
      <c r="AD321" s="71" t="s">
        <v>29</v>
      </c>
      <c r="AE321" s="71" t="s">
        <v>30</v>
      </c>
      <c r="AF321" s="71" t="s">
        <v>31</v>
      </c>
      <c r="AG321" s="71" t="s">
        <v>34</v>
      </c>
      <c r="AH321" s="103"/>
      <c r="AI321" s="71"/>
      <c r="AJ321" s="103"/>
      <c r="AK321" s="103"/>
      <c r="AL321" s="554" t="str">
        <f>IF(AI321&lt;&gt;"",VLOOKUP(AI321,'DON GIA'!$M$1:$P$9,4,0),"")</f>
        <v/>
      </c>
      <c r="AM321" s="554" t="str">
        <f t="shared" si="67"/>
        <v/>
      </c>
      <c r="AN321" s="103"/>
      <c r="AO321" s="103"/>
      <c r="AP321" s="553" t="str">
        <f t="shared" si="60"/>
        <v/>
      </c>
      <c r="AQ321" s="107" t="s">
        <v>598</v>
      </c>
      <c r="AR321" s="139" t="s">
        <v>1949</v>
      </c>
    </row>
    <row r="322" spans="1:44" ht="112.5" outlineLevel="2">
      <c r="A322" s="72" t="e">
        <f>IF(D321&lt;&gt;"",$D$8:D321,A321)</f>
        <v>#VALUE!</v>
      </c>
      <c r="C322" s="552" t="str">
        <f>IF(D322&lt;&gt;"",COUNTA($D$8:D322),"")</f>
        <v/>
      </c>
      <c r="D322" s="552"/>
      <c r="E322" s="71"/>
      <c r="F322" s="103"/>
      <c r="G322" s="103"/>
      <c r="H322" s="103"/>
      <c r="I322" s="103"/>
      <c r="J322" s="103"/>
      <c r="K322" s="103"/>
      <c r="L322" s="107"/>
      <c r="M322" s="105"/>
      <c r="N322" s="106" t="str">
        <f>IF(L322&lt;&gt;"",VLOOKUP(L322,'DON GIA'!$S$1:$U$19,3,0),"")</f>
        <v/>
      </c>
      <c r="O322" s="106" t="str">
        <f>IF(L322&lt;&gt;"",VLOOKUP(L322,'DON GIA'!$S$1:$V$19,4,0),"")</f>
        <v/>
      </c>
      <c r="P322" s="106" t="str">
        <f t="shared" si="65"/>
        <v/>
      </c>
      <c r="Q322" s="106" t="str">
        <f t="shared" si="66"/>
        <v/>
      </c>
      <c r="R322" s="71" t="s">
        <v>35</v>
      </c>
      <c r="S322" s="103"/>
      <c r="T322" s="103"/>
      <c r="U322" s="554" t="str">
        <f>IF(R322&lt;&gt;"",VLOOKUP(R322,'DON GIA'!$H$1:$K$103,4,0),"")</f>
        <v/>
      </c>
      <c r="V322" s="554" t="str">
        <f t="shared" si="72"/>
        <v/>
      </c>
      <c r="W322" s="107" t="s">
        <v>1100</v>
      </c>
      <c r="X322" s="103" t="s">
        <v>27</v>
      </c>
      <c r="Y322" s="108">
        <v>5.7</v>
      </c>
      <c r="Z322" s="109"/>
      <c r="AA322" s="554">
        <f>IF(W322&lt;&gt;"",VLOOKUP(W322,'DON GIA'!$A$1:$D$346,4,0),"")</f>
        <v>3362197</v>
      </c>
      <c r="AB322" s="554">
        <f t="shared" si="73"/>
        <v>19164522.900000002</v>
      </c>
      <c r="AC322" s="71" t="s">
        <v>28</v>
      </c>
      <c r="AD322" s="71" t="s">
        <v>29</v>
      </c>
      <c r="AE322" s="71" t="s">
        <v>30</v>
      </c>
      <c r="AF322" s="71" t="s">
        <v>31</v>
      </c>
      <c r="AG322" s="71" t="s">
        <v>34</v>
      </c>
      <c r="AH322" s="103"/>
      <c r="AI322" s="71"/>
      <c r="AJ322" s="103"/>
      <c r="AK322" s="103"/>
      <c r="AL322" s="554" t="str">
        <f>IF(AI322&lt;&gt;"",VLOOKUP(AI322,'DON GIA'!$M$1:$P$9,4,0),"")</f>
        <v/>
      </c>
      <c r="AM322" s="554" t="str">
        <f t="shared" si="67"/>
        <v/>
      </c>
      <c r="AN322" s="103"/>
      <c r="AO322" s="103"/>
      <c r="AP322" s="553" t="str">
        <f t="shared" si="60"/>
        <v/>
      </c>
      <c r="AQ322" s="59" t="s">
        <v>633</v>
      </c>
      <c r="AR322" s="139" t="s">
        <v>1950</v>
      </c>
    </row>
    <row r="323" spans="1:44" ht="33.75" outlineLevel="2">
      <c r="A323" s="72" t="e">
        <f>IF(D322&lt;&gt;"",$D$8:D322,A322)</f>
        <v>#VALUE!</v>
      </c>
      <c r="C323" s="552" t="str">
        <f>IF(D323&lt;&gt;"",COUNTA($D$8:D323),"")</f>
        <v/>
      </c>
      <c r="D323" s="552"/>
      <c r="E323" s="71"/>
      <c r="F323" s="103"/>
      <c r="G323" s="103"/>
      <c r="H323" s="103"/>
      <c r="I323" s="103"/>
      <c r="J323" s="103"/>
      <c r="K323" s="103"/>
      <c r="L323" s="107"/>
      <c r="M323" s="105"/>
      <c r="N323" s="106" t="str">
        <f>IF(L323&lt;&gt;"",VLOOKUP(L323,'DON GIA'!$S$1:$U$19,3,0),"")</f>
        <v/>
      </c>
      <c r="O323" s="106" t="str">
        <f>IF(L323&lt;&gt;"",VLOOKUP(L323,'DON GIA'!$S$1:$V$19,4,0),"")</f>
        <v/>
      </c>
      <c r="P323" s="106" t="str">
        <f t="shared" si="65"/>
        <v/>
      </c>
      <c r="Q323" s="106" t="str">
        <f t="shared" si="66"/>
        <v/>
      </c>
      <c r="R323" s="71" t="s">
        <v>35</v>
      </c>
      <c r="S323" s="103"/>
      <c r="T323" s="103"/>
      <c r="U323" s="554" t="str">
        <f>IF(R323&lt;&gt;"",VLOOKUP(R323,'DON GIA'!$H$1:$K$103,4,0),"")</f>
        <v/>
      </c>
      <c r="V323" s="554" t="str">
        <f t="shared" si="72"/>
        <v/>
      </c>
      <c r="W323" s="107" t="s">
        <v>1091</v>
      </c>
      <c r="X323" s="103" t="s">
        <v>27</v>
      </c>
      <c r="Y323" s="108">
        <v>77.17</v>
      </c>
      <c r="Z323" s="109">
        <v>16.29</v>
      </c>
      <c r="AA323" s="554">
        <f>IF(W323&lt;&gt;"",VLOOKUP(W323,'DON GIA'!$A$1:$D$346,4,0),"")</f>
        <v>161275</v>
      </c>
      <c r="AB323" s="554">
        <f t="shared" si="73"/>
        <v>12445591.75</v>
      </c>
      <c r="AC323" s="71"/>
      <c r="AD323" s="71"/>
      <c r="AE323" s="71"/>
      <c r="AF323" s="71"/>
      <c r="AG323" s="71"/>
      <c r="AH323" s="103"/>
      <c r="AI323" s="71"/>
      <c r="AJ323" s="103"/>
      <c r="AK323" s="103"/>
      <c r="AL323" s="554" t="str">
        <f>IF(AI323&lt;&gt;"",VLOOKUP(AI323,'DON GIA'!$M$1:$P$9,4,0),"")</f>
        <v/>
      </c>
      <c r="AM323" s="554" t="str">
        <f t="shared" si="67"/>
        <v/>
      </c>
      <c r="AN323" s="103"/>
      <c r="AO323" s="103"/>
      <c r="AP323" s="553" t="str">
        <f t="shared" si="60"/>
        <v/>
      </c>
      <c r="AQ323" s="579" t="s">
        <v>1967</v>
      </c>
    </row>
    <row r="324" spans="1:44" outlineLevel="2">
      <c r="A324" s="72" t="e">
        <f>IF(D323&lt;&gt;"",$D$8:D323,A323)</f>
        <v>#VALUE!</v>
      </c>
      <c r="C324" s="552" t="str">
        <f>IF(D324&lt;&gt;"",COUNTA($D$8:D324),"")</f>
        <v/>
      </c>
      <c r="D324" s="552"/>
      <c r="E324" s="71"/>
      <c r="F324" s="103"/>
      <c r="G324" s="103"/>
      <c r="H324" s="103"/>
      <c r="I324" s="103"/>
      <c r="J324" s="103"/>
      <c r="K324" s="103"/>
      <c r="L324" s="107"/>
      <c r="M324" s="105"/>
      <c r="N324" s="106" t="str">
        <f>IF(L324&lt;&gt;"",VLOOKUP(L324,'DON GIA'!$S$1:$U$19,3,0),"")</f>
        <v/>
      </c>
      <c r="O324" s="106" t="str">
        <f>IF(L324&lt;&gt;"",VLOOKUP(L324,'DON GIA'!$S$1:$V$19,4,0),"")</f>
        <v/>
      </c>
      <c r="P324" s="106" t="str">
        <f t="shared" si="65"/>
        <v/>
      </c>
      <c r="Q324" s="106" t="str">
        <f t="shared" si="66"/>
        <v/>
      </c>
      <c r="R324" s="71" t="s">
        <v>35</v>
      </c>
      <c r="S324" s="103"/>
      <c r="T324" s="103"/>
      <c r="U324" s="554" t="str">
        <f>IF(R324&lt;&gt;"",VLOOKUP(R324,'DON GIA'!$H$1:$K$103,4,0),"")</f>
        <v/>
      </c>
      <c r="V324" s="554" t="str">
        <f t="shared" si="72"/>
        <v/>
      </c>
      <c r="W324" s="107" t="s">
        <v>1085</v>
      </c>
      <c r="X324" s="103" t="s">
        <v>27</v>
      </c>
      <c r="Y324" s="108">
        <v>5.6</v>
      </c>
      <c r="Z324" s="109"/>
      <c r="AA324" s="554">
        <f>IF(W324&lt;&gt;"",VLOOKUP(W324,'DON GIA'!$A$1:$D$346,4,0),"")</f>
        <v>282038</v>
      </c>
      <c r="AB324" s="554">
        <f t="shared" si="73"/>
        <v>1579412.7999999998</v>
      </c>
      <c r="AC324" s="71"/>
      <c r="AD324" s="71"/>
      <c r="AE324" s="71"/>
      <c r="AF324" s="71"/>
      <c r="AG324" s="71"/>
      <c r="AH324" s="103"/>
      <c r="AI324" s="71"/>
      <c r="AJ324" s="103"/>
      <c r="AK324" s="103"/>
      <c r="AL324" s="554" t="str">
        <f>IF(AI324&lt;&gt;"",VLOOKUP(AI324,'DON GIA'!$M$1:$P$9,4,0),"")</f>
        <v/>
      </c>
      <c r="AM324" s="554" t="str">
        <f t="shared" si="67"/>
        <v/>
      </c>
      <c r="AN324" s="103"/>
      <c r="AO324" s="103"/>
      <c r="AP324" s="553" t="str">
        <f t="shared" si="60"/>
        <v/>
      </c>
      <c r="AQ324" s="107" t="s">
        <v>419</v>
      </c>
    </row>
    <row r="325" spans="1:44" ht="37.5" outlineLevel="2">
      <c r="A325" s="72" t="e">
        <f>IF(D324&lt;&gt;"",$D$8:D324,A324)</f>
        <v>#VALUE!</v>
      </c>
      <c r="C325" s="552" t="str">
        <f>IF(D325&lt;&gt;"",COUNTA($D$8:D325),"")</f>
        <v/>
      </c>
      <c r="D325" s="552"/>
      <c r="E325" s="71"/>
      <c r="F325" s="103"/>
      <c r="G325" s="103"/>
      <c r="H325" s="103"/>
      <c r="I325" s="103"/>
      <c r="J325" s="103"/>
      <c r="K325" s="103"/>
      <c r="L325" s="107"/>
      <c r="M325" s="105"/>
      <c r="N325" s="106" t="str">
        <f>IF(L325&lt;&gt;"",VLOOKUP(L325,'DON GIA'!$S$1:$U$19,3,0),"")</f>
        <v/>
      </c>
      <c r="O325" s="106" t="str">
        <f>IF(L325&lt;&gt;"",VLOOKUP(L325,'DON GIA'!$S$1:$V$19,4,0),"")</f>
        <v/>
      </c>
      <c r="P325" s="106" t="str">
        <f t="shared" si="65"/>
        <v/>
      </c>
      <c r="Q325" s="106" t="str">
        <f t="shared" si="66"/>
        <v/>
      </c>
      <c r="R325" s="71" t="s">
        <v>35</v>
      </c>
      <c r="S325" s="103"/>
      <c r="T325" s="103"/>
      <c r="U325" s="554" t="str">
        <f>IF(R325&lt;&gt;"",VLOOKUP(R325,'DON GIA'!$H$1:$K$103,4,0),"")</f>
        <v/>
      </c>
      <c r="V325" s="554" t="str">
        <f t="shared" si="72"/>
        <v/>
      </c>
      <c r="W325" s="107" t="s">
        <v>1101</v>
      </c>
      <c r="X325" s="103" t="s">
        <v>27</v>
      </c>
      <c r="Y325" s="108">
        <v>7.5</v>
      </c>
      <c r="Z325" s="109"/>
      <c r="AA325" s="554">
        <f>IF(W325&lt;&gt;"",VLOOKUP(W325,'DON GIA'!$A$1:$D$346,4,0),"")</f>
        <v>216498</v>
      </c>
      <c r="AB325" s="554">
        <f t="shared" si="73"/>
        <v>1623735</v>
      </c>
      <c r="AC325" s="71"/>
      <c r="AD325" s="71"/>
      <c r="AE325" s="71"/>
      <c r="AF325" s="71"/>
      <c r="AG325" s="71"/>
      <c r="AH325" s="103"/>
      <c r="AI325" s="71"/>
      <c r="AJ325" s="103"/>
      <c r="AK325" s="103"/>
      <c r="AL325" s="554" t="str">
        <f>IF(AI325&lt;&gt;"",VLOOKUP(AI325,'DON GIA'!$M$1:$P$9,4,0),"")</f>
        <v/>
      </c>
      <c r="AM325" s="554" t="str">
        <f t="shared" si="67"/>
        <v/>
      </c>
      <c r="AN325" s="103"/>
      <c r="AO325" s="103"/>
      <c r="AP325" s="553" t="str">
        <f t="shared" si="60"/>
        <v/>
      </c>
      <c r="AQ325" s="107"/>
    </row>
    <row r="326" spans="1:44" ht="37.5" outlineLevel="2">
      <c r="A326" s="72" t="e">
        <f>IF(D325&lt;&gt;"",$D$8:D325,A325)</f>
        <v>#VALUE!</v>
      </c>
      <c r="C326" s="552" t="str">
        <f>IF(D326&lt;&gt;"",COUNTA($D$8:D326),"")</f>
        <v/>
      </c>
      <c r="D326" s="552"/>
      <c r="E326" s="71"/>
      <c r="F326" s="103"/>
      <c r="G326" s="103"/>
      <c r="H326" s="103"/>
      <c r="I326" s="103"/>
      <c r="J326" s="103"/>
      <c r="K326" s="103"/>
      <c r="L326" s="107"/>
      <c r="M326" s="105"/>
      <c r="N326" s="106" t="str">
        <f>IF(L326&lt;&gt;"",VLOOKUP(L326,'DON GIA'!$S$1:$U$19,3,0),"")</f>
        <v/>
      </c>
      <c r="O326" s="106" t="str">
        <f>IF(L326&lt;&gt;"",VLOOKUP(L326,'DON GIA'!$S$1:$V$19,4,0),"")</f>
        <v/>
      </c>
      <c r="P326" s="106" t="str">
        <f t="shared" si="65"/>
        <v/>
      </c>
      <c r="Q326" s="106" t="str">
        <f t="shared" si="66"/>
        <v/>
      </c>
      <c r="R326" s="71" t="s">
        <v>35</v>
      </c>
      <c r="S326" s="103"/>
      <c r="T326" s="103"/>
      <c r="U326" s="554" t="str">
        <f>IF(R326&lt;&gt;"",VLOOKUP(R326,'DON GIA'!$H$1:$K$103,4,0),"")</f>
        <v/>
      </c>
      <c r="V326" s="554" t="str">
        <f t="shared" si="72"/>
        <v/>
      </c>
      <c r="W326" s="107" t="s">
        <v>1049</v>
      </c>
      <c r="X326" s="103" t="s">
        <v>42</v>
      </c>
      <c r="Y326" s="108">
        <v>1</v>
      </c>
      <c r="Z326" s="109"/>
      <c r="AA326" s="554">
        <f>IF(W326&lt;&gt;"",VLOOKUP(W326,'DON GIA'!$A$1:$D$346,4,0),"")</f>
        <v>3793079</v>
      </c>
      <c r="AB326" s="554">
        <f t="shared" si="73"/>
        <v>3793079</v>
      </c>
      <c r="AC326" s="71"/>
      <c r="AD326" s="71"/>
      <c r="AE326" s="71"/>
      <c r="AF326" s="71"/>
      <c r="AG326" s="71"/>
      <c r="AH326" s="103"/>
      <c r="AI326" s="71"/>
      <c r="AJ326" s="103"/>
      <c r="AK326" s="103"/>
      <c r="AL326" s="554" t="str">
        <f>IF(AI326&lt;&gt;"",VLOOKUP(AI326,'DON GIA'!$M$1:$P$9,4,0),"")</f>
        <v/>
      </c>
      <c r="AM326" s="554" t="str">
        <f t="shared" si="67"/>
        <v/>
      </c>
      <c r="AN326" s="103"/>
      <c r="AO326" s="103"/>
      <c r="AP326" s="553" t="str">
        <f t="shared" si="60"/>
        <v/>
      </c>
      <c r="AQ326" s="107"/>
    </row>
    <row r="327" spans="1:44" outlineLevel="2">
      <c r="A327" s="72" t="e">
        <f>IF(D326&lt;&gt;"",$D$8:D326,A326)</f>
        <v>#VALUE!</v>
      </c>
      <c r="C327" s="552" t="str">
        <f>IF(D327&lt;&gt;"",COUNTA($D$8:D327),"")</f>
        <v/>
      </c>
      <c r="D327" s="552"/>
      <c r="E327" s="71"/>
      <c r="F327" s="103"/>
      <c r="G327" s="103"/>
      <c r="H327" s="103"/>
      <c r="I327" s="103"/>
      <c r="J327" s="103"/>
      <c r="K327" s="103"/>
      <c r="L327" s="107"/>
      <c r="M327" s="105"/>
      <c r="N327" s="106" t="str">
        <f>IF(L327&lt;&gt;"",VLOOKUP(L327,'DON GIA'!$S$1:$U$19,3,0),"")</f>
        <v/>
      </c>
      <c r="O327" s="106" t="str">
        <f>IF(L327&lt;&gt;"",VLOOKUP(L327,'DON GIA'!$S$1:$V$19,4,0),"")</f>
        <v/>
      </c>
      <c r="P327" s="106" t="str">
        <f t="shared" si="65"/>
        <v/>
      </c>
      <c r="Q327" s="106" t="str">
        <f t="shared" si="66"/>
        <v/>
      </c>
      <c r="R327" s="71" t="s">
        <v>35</v>
      </c>
      <c r="S327" s="103"/>
      <c r="T327" s="103"/>
      <c r="U327" s="554" t="str">
        <f>IF(R327&lt;&gt;"",VLOOKUP(R327,'DON GIA'!$H$1:$K$103,4,0),"")</f>
        <v/>
      </c>
      <c r="V327" s="554" t="str">
        <f t="shared" si="72"/>
        <v/>
      </c>
      <c r="W327" s="107"/>
      <c r="X327" s="103"/>
      <c r="Y327" s="108"/>
      <c r="Z327" s="109"/>
      <c r="AA327" s="554" t="str">
        <f>IF(W327&lt;&gt;"",VLOOKUP(W327,'DON GIA'!$A$1:$D$346,4,0),"")</f>
        <v/>
      </c>
      <c r="AB327" s="554" t="str">
        <f t="shared" si="73"/>
        <v/>
      </c>
      <c r="AC327" s="71"/>
      <c r="AD327" s="71"/>
      <c r="AE327" s="71"/>
      <c r="AF327" s="71"/>
      <c r="AG327" s="71"/>
      <c r="AH327" s="103"/>
      <c r="AI327" s="71"/>
      <c r="AJ327" s="103"/>
      <c r="AK327" s="103"/>
      <c r="AL327" s="554" t="str">
        <f>IF(AI327&lt;&gt;"",VLOOKUP(AI327,'DON GIA'!$M$1:$P$9,4,0),"")</f>
        <v/>
      </c>
      <c r="AM327" s="554" t="str">
        <f t="shared" si="67"/>
        <v/>
      </c>
      <c r="AN327" s="103"/>
      <c r="AO327" s="103"/>
      <c r="AP327" s="553" t="str">
        <f t="shared" si="60"/>
        <v/>
      </c>
      <c r="AQ327" s="107"/>
    </row>
    <row r="328" spans="1:44" outlineLevel="2">
      <c r="A328" s="72" t="e">
        <f>IF(D327&lt;&gt;"",$D$8:D327,A327)</f>
        <v>#VALUE!</v>
      </c>
      <c r="C328" s="552" t="str">
        <f>IF(D328&lt;&gt;"",COUNTA($D$8:D328),"")</f>
        <v/>
      </c>
      <c r="D328" s="552"/>
      <c r="E328" s="71"/>
      <c r="F328" s="103"/>
      <c r="G328" s="103"/>
      <c r="H328" s="103"/>
      <c r="I328" s="103"/>
      <c r="J328" s="103"/>
      <c r="K328" s="103"/>
      <c r="L328" s="107"/>
      <c r="M328" s="105"/>
      <c r="N328" s="106" t="str">
        <f>IF(L328&lt;&gt;"",VLOOKUP(L328,'DON GIA'!$S$1:$U$19,3,0),"")</f>
        <v/>
      </c>
      <c r="O328" s="106" t="str">
        <f>IF(L328&lt;&gt;"",VLOOKUP(L328,'DON GIA'!$S$1:$V$19,4,0),"")</f>
        <v/>
      </c>
      <c r="P328" s="106" t="str">
        <f t="shared" si="65"/>
        <v/>
      </c>
      <c r="Q328" s="106" t="str">
        <f t="shared" si="66"/>
        <v/>
      </c>
      <c r="R328" s="71" t="s">
        <v>35</v>
      </c>
      <c r="S328" s="103"/>
      <c r="T328" s="103"/>
      <c r="U328" s="554" t="str">
        <f>IF(R328&lt;&gt;"",VLOOKUP(R328,'DON GIA'!$H$1:$K$103,4,0),"")</f>
        <v/>
      </c>
      <c r="V328" s="554" t="str">
        <f t="shared" si="72"/>
        <v/>
      </c>
      <c r="W328" s="107"/>
      <c r="X328" s="103"/>
      <c r="Y328" s="108"/>
      <c r="Z328" s="109"/>
      <c r="AA328" s="554" t="str">
        <f>IF(W328&lt;&gt;"",VLOOKUP(W328,'DON GIA'!$A$1:$D$346,4,0),"")</f>
        <v/>
      </c>
      <c r="AB328" s="554" t="str">
        <f t="shared" si="73"/>
        <v/>
      </c>
      <c r="AC328" s="71"/>
      <c r="AD328" s="71"/>
      <c r="AE328" s="71"/>
      <c r="AF328" s="71"/>
      <c r="AG328" s="71"/>
      <c r="AH328" s="103"/>
      <c r="AI328" s="71"/>
      <c r="AJ328" s="103"/>
      <c r="AK328" s="103"/>
      <c r="AL328" s="554" t="str">
        <f>IF(AI328&lt;&gt;"",VLOOKUP(AI328,'DON GIA'!$M$1:$P$9,4,0),"")</f>
        <v/>
      </c>
      <c r="AM328" s="554" t="str">
        <f t="shared" si="67"/>
        <v/>
      </c>
      <c r="AN328" s="103"/>
      <c r="AO328" s="103"/>
      <c r="AP328" s="553" t="str">
        <f t="shared" si="60"/>
        <v/>
      </c>
      <c r="AQ328" s="107"/>
    </row>
    <row r="329" spans="1:44" outlineLevel="2">
      <c r="A329" s="72" t="e">
        <f>IF(D328&lt;&gt;"",$D$8:D328,A328)</f>
        <v>#VALUE!</v>
      </c>
      <c r="C329" s="552" t="str">
        <f>IF(D329&lt;&gt;"",COUNTA($D$8:D329),"")</f>
        <v/>
      </c>
      <c r="D329" s="552"/>
      <c r="E329" s="61"/>
      <c r="F329" s="103"/>
      <c r="G329" s="103"/>
      <c r="H329" s="103"/>
      <c r="I329" s="103"/>
      <c r="J329" s="103"/>
      <c r="K329" s="103"/>
      <c r="L329" s="107"/>
      <c r="M329" s="105"/>
      <c r="N329" s="106" t="str">
        <f>IF(L329&lt;&gt;"",VLOOKUP(L329,'DON GIA'!$S$1:$U$19,3,0),"")</f>
        <v/>
      </c>
      <c r="O329" s="106" t="str">
        <f>IF(L329&lt;&gt;"",VLOOKUP(L329,'DON GIA'!$S$1:$V$19,4,0),"")</f>
        <v/>
      </c>
      <c r="P329" s="106" t="str">
        <f t="shared" si="65"/>
        <v/>
      </c>
      <c r="Q329" s="106" t="str">
        <f t="shared" si="66"/>
        <v/>
      </c>
      <c r="R329" s="71" t="s">
        <v>35</v>
      </c>
      <c r="S329" s="103"/>
      <c r="T329" s="103"/>
      <c r="U329" s="554" t="str">
        <f>IF(R329&lt;&gt;"",VLOOKUP(R329,'DON GIA'!$H$1:$K$103,4,0),"")</f>
        <v/>
      </c>
      <c r="V329" s="554" t="str">
        <f t="shared" si="72"/>
        <v/>
      </c>
      <c r="W329" s="107" t="s">
        <v>35</v>
      </c>
      <c r="X329" s="103"/>
      <c r="Y329" s="108"/>
      <c r="Z329" s="109"/>
      <c r="AA329" s="554" t="str">
        <f>IF(W329&lt;&gt;"",VLOOKUP(W329,'DON GIA'!$A$1:$D$346,4,0),"")</f>
        <v/>
      </c>
      <c r="AB329" s="554" t="str">
        <f t="shared" si="73"/>
        <v/>
      </c>
      <c r="AC329" s="71"/>
      <c r="AD329" s="71"/>
      <c r="AE329" s="71"/>
      <c r="AF329" s="71"/>
      <c r="AG329" s="71"/>
      <c r="AH329" s="103"/>
      <c r="AI329" s="71"/>
      <c r="AJ329" s="103"/>
      <c r="AK329" s="103"/>
      <c r="AL329" s="554" t="str">
        <f>IF(AI329&lt;&gt;"",VLOOKUP(AI329,'DON GIA'!$M$1:$P$9,4,0),"")</f>
        <v/>
      </c>
      <c r="AM329" s="554" t="str">
        <f t="shared" si="67"/>
        <v/>
      </c>
      <c r="AN329" s="103"/>
      <c r="AO329" s="103"/>
      <c r="AP329" s="553" t="str">
        <f t="shared" ref="AP329:AP392" si="74">IF(D329&lt;&gt;"",P329+Q329+V329+AB329+AM329,"")</f>
        <v/>
      </c>
      <c r="AQ329" s="107"/>
    </row>
    <row r="330" spans="1:44" outlineLevel="1">
      <c r="A330" s="84" t="s">
        <v>831</v>
      </c>
      <c r="B330" s="576">
        <v>36</v>
      </c>
      <c r="C330" s="552">
        <f>IF(D330&lt;&gt;"",COUNTA($D$8:D330),"")</f>
        <v>30</v>
      </c>
      <c r="D330" s="552">
        <v>422</v>
      </c>
      <c r="E330" s="61" t="s">
        <v>186</v>
      </c>
      <c r="F330" s="162"/>
      <c r="G330" s="162"/>
      <c r="H330" s="162"/>
      <c r="I330" s="162"/>
      <c r="J330" s="162"/>
      <c r="K330" s="162"/>
      <c r="L330" s="129"/>
      <c r="M330" s="167">
        <f>SUBTOTAL(9,M331:M341)</f>
        <v>127.11</v>
      </c>
      <c r="N330" s="199"/>
      <c r="O330" s="199"/>
      <c r="P330" s="199">
        <f>SUBTOTAL(9,P331:P341)</f>
        <v>213417690</v>
      </c>
      <c r="Q330" s="199">
        <f>SUBTOTAL(9,Q331:Q341)</f>
        <v>171598500</v>
      </c>
      <c r="R330" s="61"/>
      <c r="S330" s="162"/>
      <c r="T330" s="162">
        <f>SUBTOTAL(9,T331:T341)</f>
        <v>3</v>
      </c>
      <c r="U330" s="553"/>
      <c r="V330" s="553">
        <f>SUBTOTAL(9,V331:V341)</f>
        <v>3049000</v>
      </c>
      <c r="W330" s="129"/>
      <c r="X330" s="162"/>
      <c r="Y330" s="169">
        <f>SUBTOTAL(9,Y331:Y341)</f>
        <v>112.62</v>
      </c>
      <c r="Z330" s="170">
        <f>SUBTOTAL(9,Z331:Z341)</f>
        <v>0</v>
      </c>
      <c r="AA330" s="553"/>
      <c r="AB330" s="553">
        <f>SUBTOTAL(9,AB331:AB341)</f>
        <v>91326977.88000001</v>
      </c>
      <c r="AC330" s="71"/>
      <c r="AD330" s="71"/>
      <c r="AE330" s="71"/>
      <c r="AF330" s="71"/>
      <c r="AG330" s="71"/>
      <c r="AH330" s="103"/>
      <c r="AI330" s="71"/>
      <c r="AJ330" s="162"/>
      <c r="AK330" s="162">
        <f>SUBTOTAL(9,AK331:AK341)</f>
        <v>3</v>
      </c>
      <c r="AL330" s="553"/>
      <c r="AM330" s="553">
        <f>SUBTOTAL(9,AM331:AM341)</f>
        <v>19343880</v>
      </c>
      <c r="AN330" s="162"/>
      <c r="AO330" s="162">
        <f>SUBTOTAL(9,AO331:AO341)</f>
        <v>0</v>
      </c>
      <c r="AP330" s="553">
        <f t="shared" si="74"/>
        <v>498736047.88</v>
      </c>
      <c r="AQ330" s="111"/>
      <c r="AR330" s="90"/>
    </row>
    <row r="331" spans="1:44" ht="56.25" outlineLevel="2">
      <c r="A331" s="72" t="e">
        <f>IF(D330&lt;&gt;"",$D$8:D330,A329)</f>
        <v>#VALUE!</v>
      </c>
      <c r="C331" s="552" t="str">
        <f>IF(D331&lt;&gt;"",COUNTA($D$8:D331),"")</f>
        <v/>
      </c>
      <c r="D331" s="552"/>
      <c r="E331" s="71" t="s">
        <v>188</v>
      </c>
      <c r="F331" s="103">
        <v>3</v>
      </c>
      <c r="G331" s="103"/>
      <c r="H331" s="103">
        <v>244</v>
      </c>
      <c r="I331" s="103">
        <v>7</v>
      </c>
      <c r="J331" s="103">
        <v>396</v>
      </c>
      <c r="K331" s="103" t="s">
        <v>169</v>
      </c>
      <c r="L331" s="107" t="s">
        <v>974</v>
      </c>
      <c r="M331" s="105">
        <v>127.11</v>
      </c>
      <c r="N331" s="106">
        <f>IF(L331&lt;&gt;"",VLOOKUP(L331,'DON GIA'!$S$1:$U$19,3,0),"")</f>
        <v>1679000</v>
      </c>
      <c r="O331" s="106">
        <f>IF(L331&lt;&gt;"",VLOOKUP(L331,'DON GIA'!$S$1:$V$19,4,0),"")</f>
        <v>1350000</v>
      </c>
      <c r="P331" s="106">
        <f t="shared" si="65"/>
        <v>213417690</v>
      </c>
      <c r="Q331" s="106">
        <f t="shared" si="66"/>
        <v>171598500</v>
      </c>
      <c r="R331" s="71" t="s">
        <v>187</v>
      </c>
      <c r="S331" s="103" t="s">
        <v>44</v>
      </c>
      <c r="T331" s="103">
        <v>1</v>
      </c>
      <c r="U331" s="554">
        <f>IF(R331&lt;&gt;"",VLOOKUP(R331,'DON GIA'!$H$1:$K$103,4,0),"")</f>
        <v>900000</v>
      </c>
      <c r="V331" s="554">
        <f t="shared" ref="V331:V341" si="75">IF(R331&lt;&gt;"",IF(ISNUMBER(U331),T331*U331,""),"")</f>
        <v>900000</v>
      </c>
      <c r="W331" s="107" t="s">
        <v>1078</v>
      </c>
      <c r="X331" s="103" t="s">
        <v>27</v>
      </c>
      <c r="Y331" s="108">
        <v>6.3</v>
      </c>
      <c r="Z331" s="109"/>
      <c r="AA331" s="554">
        <f>IF(W331&lt;&gt;"",VLOOKUP(W331,'DON GIA'!$A$1:$D$346,4,0),"")</f>
        <v>854777</v>
      </c>
      <c r="AB331" s="554">
        <f t="shared" ref="AB331:AB341" si="76">IF(W331&lt;&gt;"",IF(ISNUMBER(AA331),Y331*AA331,""),"")</f>
        <v>5385095.0999999996</v>
      </c>
      <c r="AC331" s="71"/>
      <c r="AD331" s="71" t="s">
        <v>29</v>
      </c>
      <c r="AE331" s="71" t="s">
        <v>30</v>
      </c>
      <c r="AF331" s="71" t="s">
        <v>41</v>
      </c>
      <c r="AG331" s="71" t="s">
        <v>136</v>
      </c>
      <c r="AH331" s="103"/>
      <c r="AI331" s="71" t="s">
        <v>561</v>
      </c>
      <c r="AJ331" s="103" t="s">
        <v>409</v>
      </c>
      <c r="AK331" s="103">
        <v>3</v>
      </c>
      <c r="AL331" s="554">
        <f>IF(AI331&lt;&gt;"",VLOOKUP(AI331,'DON GIA'!$M$1:$P$9,4,0),"")</f>
        <v>6447960</v>
      </c>
      <c r="AM331" s="554">
        <f t="shared" si="67"/>
        <v>19343880</v>
      </c>
      <c r="AN331" s="103"/>
      <c r="AO331" s="103"/>
      <c r="AP331" s="553" t="str">
        <f t="shared" si="74"/>
        <v/>
      </c>
      <c r="AQ331" s="111" t="s">
        <v>634</v>
      </c>
      <c r="AR331" s="77" t="s">
        <v>1912</v>
      </c>
    </row>
    <row r="332" spans="1:44" ht="150" outlineLevel="2">
      <c r="A332" s="72" t="e">
        <f>IF(D331&lt;&gt;"",$D$8:D331,A331)</f>
        <v>#VALUE!</v>
      </c>
      <c r="C332" s="552" t="str">
        <f>IF(D332&lt;&gt;"",COUNTA($D$8:D332),"")</f>
        <v/>
      </c>
      <c r="D332" s="552"/>
      <c r="E332" s="71" t="s">
        <v>106</v>
      </c>
      <c r="F332" s="103"/>
      <c r="G332" s="103"/>
      <c r="H332" s="103"/>
      <c r="I332" s="103"/>
      <c r="J332" s="103"/>
      <c r="K332" s="103"/>
      <c r="L332" s="107"/>
      <c r="M332" s="105"/>
      <c r="N332" s="106" t="str">
        <f>IF(L332&lt;&gt;"",VLOOKUP(L332,'DON GIA'!$S$1:$U$19,3,0),"")</f>
        <v/>
      </c>
      <c r="O332" s="106" t="str">
        <f>IF(L332&lt;&gt;"",VLOOKUP(L332,'DON GIA'!$S$1:$V$19,4,0),"")</f>
        <v/>
      </c>
      <c r="P332" s="106" t="str">
        <f t="shared" si="65"/>
        <v/>
      </c>
      <c r="Q332" s="106" t="str">
        <f t="shared" si="66"/>
        <v/>
      </c>
      <c r="R332" s="71" t="s">
        <v>79</v>
      </c>
      <c r="S332" s="103" t="s">
        <v>44</v>
      </c>
      <c r="T332" s="103">
        <v>1</v>
      </c>
      <c r="U332" s="554">
        <f>IF(R332&lt;&gt;"",VLOOKUP(R332,'DON GIA'!$H$1:$K$103,4,0),"")</f>
        <v>1632000</v>
      </c>
      <c r="V332" s="554">
        <f t="shared" si="75"/>
        <v>1632000</v>
      </c>
      <c r="W332" s="107" t="s">
        <v>1019</v>
      </c>
      <c r="X332" s="103" t="s">
        <v>27</v>
      </c>
      <c r="Y332" s="108">
        <v>6.3</v>
      </c>
      <c r="Z332" s="109"/>
      <c r="AA332" s="554">
        <f>IF(W332&lt;&gt;"",VLOOKUP(W332,'DON GIA'!$A$1:$D$346,4,0),"")</f>
        <v>330817</v>
      </c>
      <c r="AB332" s="554">
        <f t="shared" si="76"/>
        <v>2084147.0999999999</v>
      </c>
      <c r="AC332" s="71"/>
      <c r="AD332" s="71"/>
      <c r="AE332" s="71"/>
      <c r="AF332" s="71"/>
      <c r="AG332" s="71"/>
      <c r="AH332" s="103"/>
      <c r="AI332" s="71"/>
      <c r="AJ332" s="103"/>
      <c r="AK332" s="103"/>
      <c r="AL332" s="554" t="str">
        <f>IF(AI332&lt;&gt;"",VLOOKUP(AI332,'DON GIA'!$M$1:$P$9,4,0),"")</f>
        <v/>
      </c>
      <c r="AM332" s="554" t="str">
        <f t="shared" si="67"/>
        <v/>
      </c>
      <c r="AN332" s="103"/>
      <c r="AO332" s="103"/>
      <c r="AP332" s="553" t="str">
        <f t="shared" si="74"/>
        <v/>
      </c>
      <c r="AQ332" s="59" t="s">
        <v>595</v>
      </c>
      <c r="AR332" s="139" t="s">
        <v>395</v>
      </c>
    </row>
    <row r="333" spans="1:44" ht="187.5" outlineLevel="2">
      <c r="A333" s="72" t="e">
        <f>IF(D332&lt;&gt;"",$D$8:D332,A332)</f>
        <v>#VALUE!</v>
      </c>
      <c r="C333" s="552" t="str">
        <f>IF(D333&lt;&gt;"",COUNTA($D$8:D333),"")</f>
        <v/>
      </c>
      <c r="D333" s="552"/>
      <c r="E333" s="71" t="s">
        <v>190</v>
      </c>
      <c r="F333" s="103"/>
      <c r="G333" s="103"/>
      <c r="H333" s="103"/>
      <c r="I333" s="103"/>
      <c r="J333" s="103"/>
      <c r="K333" s="103"/>
      <c r="L333" s="107"/>
      <c r="M333" s="105"/>
      <c r="N333" s="106" t="str">
        <f>IF(L333&lt;&gt;"",VLOOKUP(L333,'DON GIA'!$S$1:$U$19,3,0),"")</f>
        <v/>
      </c>
      <c r="O333" s="106" t="str">
        <f>IF(L333&lt;&gt;"",VLOOKUP(L333,'DON GIA'!$S$1:$V$19,4,0),"")</f>
        <v/>
      </c>
      <c r="P333" s="106" t="str">
        <f t="shared" si="65"/>
        <v/>
      </c>
      <c r="Q333" s="106" t="str">
        <f t="shared" si="66"/>
        <v/>
      </c>
      <c r="R333" s="71" t="s">
        <v>189</v>
      </c>
      <c r="S333" s="103" t="s">
        <v>44</v>
      </c>
      <c r="T333" s="103">
        <v>1</v>
      </c>
      <c r="U333" s="554">
        <f>IF(R333&lt;&gt;"",VLOOKUP(R333,'DON GIA'!$H$1:$K$103,4,0),"")</f>
        <v>517000</v>
      </c>
      <c r="V333" s="554">
        <f t="shared" si="75"/>
        <v>517000</v>
      </c>
      <c r="W333" s="107" t="s">
        <v>1039</v>
      </c>
      <c r="X333" s="103" t="s">
        <v>27</v>
      </c>
      <c r="Y333" s="108">
        <v>32.450000000000003</v>
      </c>
      <c r="Z333" s="109"/>
      <c r="AA333" s="554">
        <f>IF(W333&lt;&gt;"",VLOOKUP(W333,'DON GIA'!$A$1:$D$346,4,0),"")</f>
        <v>1747152</v>
      </c>
      <c r="AB333" s="554">
        <f t="shared" si="76"/>
        <v>56695082.400000006</v>
      </c>
      <c r="AC333" s="71" t="s">
        <v>32</v>
      </c>
      <c r="AD333" s="71" t="s">
        <v>29</v>
      </c>
      <c r="AE333" s="71" t="s">
        <v>36</v>
      </c>
      <c r="AF333" s="71" t="s">
        <v>116</v>
      </c>
      <c r="AG333" s="71" t="s">
        <v>136</v>
      </c>
      <c r="AH333" s="103"/>
      <c r="AI333" s="71"/>
      <c r="AJ333" s="103"/>
      <c r="AK333" s="103"/>
      <c r="AL333" s="554" t="str">
        <f>IF(AI333&lt;&gt;"",VLOOKUP(AI333,'DON GIA'!$M$1:$P$9,4,0),"")</f>
        <v/>
      </c>
      <c r="AM333" s="554" t="str">
        <f t="shared" si="67"/>
        <v/>
      </c>
      <c r="AN333" s="103"/>
      <c r="AO333" s="103"/>
      <c r="AP333" s="553" t="str">
        <f t="shared" si="74"/>
        <v/>
      </c>
      <c r="AQ333" s="107" t="s">
        <v>599</v>
      </c>
      <c r="AR333" s="139" t="s">
        <v>1969</v>
      </c>
    </row>
    <row r="334" spans="1:44" ht="131.25" outlineLevel="2">
      <c r="A334" s="72" t="e">
        <f>IF(D333&lt;&gt;"",$D$8:D333,A333)</f>
        <v>#VALUE!</v>
      </c>
      <c r="C334" s="552" t="str">
        <f>IF(D334&lt;&gt;"",COUNTA($D$8:D334),"")</f>
        <v/>
      </c>
      <c r="D334" s="552"/>
      <c r="E334" s="71"/>
      <c r="F334" s="103"/>
      <c r="G334" s="103"/>
      <c r="H334" s="103"/>
      <c r="I334" s="103"/>
      <c r="J334" s="103"/>
      <c r="K334" s="103"/>
      <c r="L334" s="107"/>
      <c r="M334" s="105"/>
      <c r="N334" s="106" t="str">
        <f>IF(L334&lt;&gt;"",VLOOKUP(L334,'DON GIA'!$S$1:$U$19,3,0),"")</f>
        <v/>
      </c>
      <c r="O334" s="106" t="str">
        <f>IF(L334&lt;&gt;"",VLOOKUP(L334,'DON GIA'!$S$1:$V$19,4,0),"")</f>
        <v/>
      </c>
      <c r="P334" s="106" t="str">
        <f t="shared" si="65"/>
        <v/>
      </c>
      <c r="Q334" s="106" t="str">
        <f t="shared" si="66"/>
        <v/>
      </c>
      <c r="R334" s="71" t="s">
        <v>35</v>
      </c>
      <c r="S334" s="103"/>
      <c r="T334" s="103"/>
      <c r="U334" s="554" t="str">
        <f>IF(R334&lt;&gt;"",VLOOKUP(R334,'DON GIA'!$H$1:$K$103,4,0),"")</f>
        <v/>
      </c>
      <c r="V334" s="554" t="str">
        <f t="shared" si="75"/>
        <v/>
      </c>
      <c r="W334" s="107" t="s">
        <v>1102</v>
      </c>
      <c r="X334" s="103" t="s">
        <v>27</v>
      </c>
      <c r="Y334" s="108">
        <v>4.4000000000000004</v>
      </c>
      <c r="Z334" s="109"/>
      <c r="AA334" s="554">
        <f>IF(W334&lt;&gt;"",VLOOKUP(W334,'DON GIA'!$A$1:$D$346,4,0),"")</f>
        <v>2337381</v>
      </c>
      <c r="AB334" s="554">
        <f t="shared" si="76"/>
        <v>10284476.4</v>
      </c>
      <c r="AC334" s="71" t="s">
        <v>32</v>
      </c>
      <c r="AD334" s="71" t="s">
        <v>29</v>
      </c>
      <c r="AE334" s="71" t="s">
        <v>30</v>
      </c>
      <c r="AF334" s="71" t="s">
        <v>116</v>
      </c>
      <c r="AG334" s="71" t="s">
        <v>136</v>
      </c>
      <c r="AH334" s="103"/>
      <c r="AI334" s="71"/>
      <c r="AJ334" s="103"/>
      <c r="AK334" s="103"/>
      <c r="AL334" s="554" t="str">
        <f>IF(AI334&lt;&gt;"",VLOOKUP(AI334,'DON GIA'!$M$1:$P$9,4,0),"")</f>
        <v/>
      </c>
      <c r="AM334" s="554" t="str">
        <f t="shared" si="67"/>
        <v/>
      </c>
      <c r="AN334" s="103"/>
      <c r="AO334" s="103"/>
      <c r="AP334" s="553" t="str">
        <f t="shared" si="74"/>
        <v/>
      </c>
      <c r="AQ334" s="59" t="s">
        <v>635</v>
      </c>
      <c r="AR334" s="139" t="s">
        <v>1968</v>
      </c>
    </row>
    <row r="335" spans="1:44" ht="33.75" outlineLevel="2">
      <c r="A335" s="72" t="e">
        <f>IF(D334&lt;&gt;"",$D$8:D334,A334)</f>
        <v>#VALUE!</v>
      </c>
      <c r="C335" s="552" t="str">
        <f>IF(D335&lt;&gt;"",COUNTA($D$8:D335),"")</f>
        <v/>
      </c>
      <c r="D335" s="552"/>
      <c r="E335" s="71"/>
      <c r="F335" s="103"/>
      <c r="G335" s="103"/>
      <c r="H335" s="103"/>
      <c r="I335" s="103"/>
      <c r="J335" s="103"/>
      <c r="K335" s="103"/>
      <c r="L335" s="107"/>
      <c r="M335" s="105"/>
      <c r="N335" s="106" t="str">
        <f>IF(L335&lt;&gt;"",VLOOKUP(L335,'DON GIA'!$S$1:$U$19,3,0),"")</f>
        <v/>
      </c>
      <c r="O335" s="106" t="str">
        <f>IF(L335&lt;&gt;"",VLOOKUP(L335,'DON GIA'!$S$1:$V$19,4,0),"")</f>
        <v/>
      </c>
      <c r="P335" s="106" t="str">
        <f t="shared" si="65"/>
        <v/>
      </c>
      <c r="Q335" s="106" t="str">
        <f t="shared" si="66"/>
        <v/>
      </c>
      <c r="R335" s="71" t="s">
        <v>35</v>
      </c>
      <c r="S335" s="103"/>
      <c r="T335" s="103"/>
      <c r="U335" s="554" t="str">
        <f>IF(R335&lt;&gt;"",VLOOKUP(R335,'DON GIA'!$H$1:$K$103,4,0),"")</f>
        <v/>
      </c>
      <c r="V335" s="554" t="str">
        <f t="shared" si="75"/>
        <v/>
      </c>
      <c r="W335" s="107" t="s">
        <v>1079</v>
      </c>
      <c r="X335" s="103" t="s">
        <v>27</v>
      </c>
      <c r="Y335" s="108">
        <v>15.3</v>
      </c>
      <c r="Z335" s="109"/>
      <c r="AA335" s="554">
        <f>IF(W335&lt;&gt;"",VLOOKUP(W335,'DON GIA'!$A$1:$D$346,4,0),"")</f>
        <v>109890</v>
      </c>
      <c r="AB335" s="554">
        <f t="shared" si="76"/>
        <v>1681317</v>
      </c>
      <c r="AC335" s="71"/>
      <c r="AD335" s="71"/>
      <c r="AE335" s="71"/>
      <c r="AF335" s="71"/>
      <c r="AG335" s="71"/>
      <c r="AH335" s="103"/>
      <c r="AI335" s="71"/>
      <c r="AJ335" s="103"/>
      <c r="AK335" s="103"/>
      <c r="AL335" s="554" t="str">
        <f>IF(AI335&lt;&gt;"",VLOOKUP(AI335,'DON GIA'!$M$1:$P$9,4,0),"")</f>
        <v/>
      </c>
      <c r="AM335" s="554" t="str">
        <f t="shared" si="67"/>
        <v/>
      </c>
      <c r="AN335" s="103"/>
      <c r="AO335" s="103"/>
      <c r="AP335" s="553" t="str">
        <f t="shared" si="74"/>
        <v/>
      </c>
      <c r="AQ335" s="579" t="s">
        <v>1966</v>
      </c>
    </row>
    <row r="336" spans="1:44" ht="37.5" outlineLevel="2">
      <c r="A336" s="72" t="e">
        <f>IF(D335&lt;&gt;"",$D$8:D335,A335)</f>
        <v>#VALUE!</v>
      </c>
      <c r="C336" s="552" t="str">
        <f>IF(D336&lt;&gt;"",COUNTA($D$8:D336),"")</f>
        <v/>
      </c>
      <c r="D336" s="552"/>
      <c r="E336" s="71"/>
      <c r="F336" s="103"/>
      <c r="G336" s="103"/>
      <c r="H336" s="103"/>
      <c r="I336" s="103"/>
      <c r="J336" s="103"/>
      <c r="K336" s="103"/>
      <c r="L336" s="107"/>
      <c r="M336" s="105"/>
      <c r="N336" s="106" t="str">
        <f>IF(L336&lt;&gt;"",VLOOKUP(L336,'DON GIA'!$S$1:$U$19,3,0),"")</f>
        <v/>
      </c>
      <c r="O336" s="106" t="str">
        <f>IF(L336&lt;&gt;"",VLOOKUP(L336,'DON GIA'!$S$1:$V$19,4,0),"")</f>
        <v/>
      </c>
      <c r="P336" s="106" t="str">
        <f t="shared" si="65"/>
        <v/>
      </c>
      <c r="Q336" s="106" t="str">
        <f t="shared" si="66"/>
        <v/>
      </c>
      <c r="R336" s="71" t="s">
        <v>35</v>
      </c>
      <c r="S336" s="103"/>
      <c r="T336" s="103"/>
      <c r="U336" s="554" t="str">
        <f>IF(R336&lt;&gt;"",VLOOKUP(R336,'DON GIA'!$H$1:$K$103,4,0),"")</f>
        <v/>
      </c>
      <c r="V336" s="554" t="str">
        <f t="shared" si="75"/>
        <v/>
      </c>
      <c r="W336" s="107" t="s">
        <v>1101</v>
      </c>
      <c r="X336" s="103" t="s">
        <v>27</v>
      </c>
      <c r="Y336" s="108">
        <f>17+9.75</f>
        <v>26.75</v>
      </c>
      <c r="Z336" s="109"/>
      <c r="AA336" s="554">
        <f>IF(W336&lt;&gt;"",VLOOKUP(W336,'DON GIA'!$A$1:$D$346,4,0),"")</f>
        <v>216498</v>
      </c>
      <c r="AB336" s="554">
        <f t="shared" si="76"/>
        <v>5791321.5</v>
      </c>
      <c r="AC336" s="71"/>
      <c r="AD336" s="71"/>
      <c r="AE336" s="71"/>
      <c r="AF336" s="71"/>
      <c r="AG336" s="71"/>
      <c r="AH336" s="103"/>
      <c r="AI336" s="71"/>
      <c r="AJ336" s="103"/>
      <c r="AK336" s="103"/>
      <c r="AL336" s="554" t="str">
        <f>IF(AI336&lt;&gt;"",VLOOKUP(AI336,'DON GIA'!$M$1:$P$9,4,0),"")</f>
        <v/>
      </c>
      <c r="AM336" s="554" t="str">
        <f t="shared" si="67"/>
        <v/>
      </c>
      <c r="AN336" s="103"/>
      <c r="AO336" s="103"/>
      <c r="AP336" s="553" t="str">
        <f t="shared" si="74"/>
        <v/>
      </c>
      <c r="AQ336" s="107" t="s">
        <v>420</v>
      </c>
    </row>
    <row r="337" spans="1:44" ht="37.5" outlineLevel="2">
      <c r="A337" s="72" t="e">
        <f>IF(D336&lt;&gt;"",$D$8:D336,A336)</f>
        <v>#VALUE!</v>
      </c>
      <c r="C337" s="552" t="str">
        <f>IF(D337&lt;&gt;"",COUNTA($D$8:D337),"")</f>
        <v/>
      </c>
      <c r="D337" s="552"/>
      <c r="E337" s="71"/>
      <c r="F337" s="103"/>
      <c r="G337" s="103"/>
      <c r="H337" s="103"/>
      <c r="I337" s="103"/>
      <c r="J337" s="103"/>
      <c r="K337" s="103"/>
      <c r="L337" s="107"/>
      <c r="M337" s="105"/>
      <c r="N337" s="106" t="str">
        <f>IF(L337&lt;&gt;"",VLOOKUP(L337,'DON GIA'!$S$1:$U$19,3,0),"")</f>
        <v/>
      </c>
      <c r="O337" s="106" t="str">
        <f>IF(L337&lt;&gt;"",VLOOKUP(L337,'DON GIA'!$S$1:$V$19,4,0),"")</f>
        <v/>
      </c>
      <c r="P337" s="106" t="str">
        <f t="shared" si="65"/>
        <v/>
      </c>
      <c r="Q337" s="106" t="str">
        <f t="shared" si="66"/>
        <v/>
      </c>
      <c r="R337" s="71" t="s">
        <v>35</v>
      </c>
      <c r="S337" s="103"/>
      <c r="T337" s="103"/>
      <c r="U337" s="554" t="str">
        <f>IF(R337&lt;&gt;"",VLOOKUP(R337,'DON GIA'!$H$1:$K$103,4,0),"")</f>
        <v/>
      </c>
      <c r="V337" s="554" t="str">
        <f t="shared" si="75"/>
        <v/>
      </c>
      <c r="W337" s="107" t="s">
        <v>1089</v>
      </c>
      <c r="X337" s="103" t="s">
        <v>27</v>
      </c>
      <c r="Y337" s="108">
        <v>7.83</v>
      </c>
      <c r="Z337" s="109"/>
      <c r="AA337" s="554">
        <f>IF(W337&lt;&gt;"",VLOOKUP(W337,'DON GIA'!$A$1:$D$346,4,0),"")</f>
        <v>292949</v>
      </c>
      <c r="AB337" s="554">
        <f t="shared" si="76"/>
        <v>2293790.67</v>
      </c>
      <c r="AC337" s="71"/>
      <c r="AD337" s="71"/>
      <c r="AE337" s="71"/>
      <c r="AF337" s="71"/>
      <c r="AG337" s="71"/>
      <c r="AH337" s="103"/>
      <c r="AI337" s="71"/>
      <c r="AJ337" s="103"/>
      <c r="AK337" s="103"/>
      <c r="AL337" s="554" t="str">
        <f>IF(AI337&lt;&gt;"",VLOOKUP(AI337,'DON GIA'!$M$1:$P$9,4,0),"")</f>
        <v/>
      </c>
      <c r="AM337" s="554" t="str">
        <f t="shared" si="67"/>
        <v/>
      </c>
      <c r="AN337" s="103"/>
      <c r="AO337" s="103"/>
      <c r="AP337" s="553" t="str">
        <f t="shared" si="74"/>
        <v/>
      </c>
      <c r="AQ337" s="107"/>
    </row>
    <row r="338" spans="1:44" ht="37.5" outlineLevel="2">
      <c r="A338" s="72" t="e">
        <f>IF(D337&lt;&gt;"",$D$8:D337,A337)</f>
        <v>#VALUE!</v>
      </c>
      <c r="C338" s="552" t="str">
        <f>IF(D338&lt;&gt;"",COUNTA($D$8:D338),"")</f>
        <v/>
      </c>
      <c r="D338" s="552"/>
      <c r="E338" s="71"/>
      <c r="F338" s="103"/>
      <c r="G338" s="103"/>
      <c r="H338" s="103"/>
      <c r="I338" s="103"/>
      <c r="J338" s="103"/>
      <c r="K338" s="103"/>
      <c r="L338" s="107"/>
      <c r="M338" s="105"/>
      <c r="N338" s="106" t="str">
        <f>IF(L338&lt;&gt;"",VLOOKUP(L338,'DON GIA'!$S$1:$U$19,3,0),"")</f>
        <v/>
      </c>
      <c r="O338" s="106" t="str">
        <f>IF(L338&lt;&gt;"",VLOOKUP(L338,'DON GIA'!$S$1:$V$19,4,0),"")</f>
        <v/>
      </c>
      <c r="P338" s="106" t="str">
        <f t="shared" si="65"/>
        <v/>
      </c>
      <c r="Q338" s="106" t="str">
        <f t="shared" si="66"/>
        <v/>
      </c>
      <c r="R338" s="71" t="s">
        <v>35</v>
      </c>
      <c r="S338" s="103"/>
      <c r="T338" s="103"/>
      <c r="U338" s="554" t="str">
        <f>IF(R338&lt;&gt;"",VLOOKUP(R338,'DON GIA'!$H$1:$K$103,4,0),"")</f>
        <v/>
      </c>
      <c r="V338" s="554" t="str">
        <f t="shared" si="75"/>
        <v/>
      </c>
      <c r="W338" s="107" t="s">
        <v>1103</v>
      </c>
      <c r="X338" s="103" t="s">
        <v>27</v>
      </c>
      <c r="Y338" s="108">
        <v>8</v>
      </c>
      <c r="Z338" s="109"/>
      <c r="AA338" s="554">
        <f>IF(W338&lt;&gt;"",VLOOKUP(W338,'DON GIA'!$A$1:$D$346,4,0),"")</f>
        <v>272996</v>
      </c>
      <c r="AB338" s="554">
        <f t="shared" si="76"/>
        <v>2183968</v>
      </c>
      <c r="AC338" s="71"/>
      <c r="AD338" s="71"/>
      <c r="AE338" s="71"/>
      <c r="AF338" s="71"/>
      <c r="AG338" s="71"/>
      <c r="AH338" s="103"/>
      <c r="AI338" s="71"/>
      <c r="AJ338" s="103"/>
      <c r="AK338" s="103"/>
      <c r="AL338" s="554" t="str">
        <f>IF(AI338&lt;&gt;"",VLOOKUP(AI338,'DON GIA'!$M$1:$P$9,4,0),"")</f>
        <v/>
      </c>
      <c r="AM338" s="554" t="str">
        <f t="shared" si="67"/>
        <v/>
      </c>
      <c r="AN338" s="103"/>
      <c r="AO338" s="103"/>
      <c r="AP338" s="553" t="str">
        <f t="shared" si="74"/>
        <v/>
      </c>
      <c r="AQ338" s="107"/>
    </row>
    <row r="339" spans="1:44" outlineLevel="2">
      <c r="A339" s="72" t="e">
        <f>IF(D338&lt;&gt;"",$D$8:D338,A338)</f>
        <v>#VALUE!</v>
      </c>
      <c r="C339" s="552" t="str">
        <f>IF(D339&lt;&gt;"",COUNTA($D$8:D339),"")</f>
        <v/>
      </c>
      <c r="D339" s="552"/>
      <c r="E339" s="71"/>
      <c r="F339" s="103"/>
      <c r="G339" s="103"/>
      <c r="H339" s="103"/>
      <c r="I339" s="103"/>
      <c r="J339" s="103"/>
      <c r="K339" s="103"/>
      <c r="L339" s="107"/>
      <c r="M339" s="105"/>
      <c r="N339" s="106" t="str">
        <f>IF(L339&lt;&gt;"",VLOOKUP(L339,'DON GIA'!$S$1:$U$19,3,0),"")</f>
        <v/>
      </c>
      <c r="O339" s="106" t="str">
        <f>IF(L339&lt;&gt;"",VLOOKUP(L339,'DON GIA'!$S$1:$V$19,4,0),"")</f>
        <v/>
      </c>
      <c r="P339" s="106" t="str">
        <f t="shared" si="65"/>
        <v/>
      </c>
      <c r="Q339" s="106" t="str">
        <f t="shared" si="66"/>
        <v/>
      </c>
      <c r="R339" s="71" t="s">
        <v>35</v>
      </c>
      <c r="S339" s="103"/>
      <c r="T339" s="103"/>
      <c r="U339" s="554" t="str">
        <f>IF(R339&lt;&gt;"",VLOOKUP(R339,'DON GIA'!$H$1:$K$103,4,0),"")</f>
        <v/>
      </c>
      <c r="V339" s="554" t="str">
        <f t="shared" si="75"/>
        <v/>
      </c>
      <c r="W339" s="107" t="s">
        <v>1062</v>
      </c>
      <c r="X339" s="103" t="s">
        <v>27</v>
      </c>
      <c r="Y339" s="108">
        <v>4.29</v>
      </c>
      <c r="Z339" s="109"/>
      <c r="AA339" s="554">
        <f>IF(W339&lt;&gt;"",VLOOKUP(W339,'DON GIA'!$A$1:$D$346,4,0),"")</f>
        <v>264499</v>
      </c>
      <c r="AB339" s="554">
        <f t="shared" si="76"/>
        <v>1134700.71</v>
      </c>
      <c r="AC339" s="71"/>
      <c r="AD339" s="71"/>
      <c r="AE339" s="71"/>
      <c r="AF339" s="71"/>
      <c r="AG339" s="71"/>
      <c r="AH339" s="103"/>
      <c r="AI339" s="71"/>
      <c r="AJ339" s="103"/>
      <c r="AK339" s="103"/>
      <c r="AL339" s="554" t="str">
        <f>IF(AI339&lt;&gt;"",VLOOKUP(AI339,'DON GIA'!$M$1:$P$9,4,0),"")</f>
        <v/>
      </c>
      <c r="AM339" s="554" t="str">
        <f t="shared" si="67"/>
        <v/>
      </c>
      <c r="AN339" s="103"/>
      <c r="AO339" s="103"/>
      <c r="AP339" s="553" t="str">
        <f t="shared" si="74"/>
        <v/>
      </c>
      <c r="AQ339" s="107"/>
    </row>
    <row r="340" spans="1:44" ht="37.5" outlineLevel="2">
      <c r="A340" s="72" t="e">
        <f>IF(D339&lt;&gt;"",$D$8:D339,A339)</f>
        <v>#VALUE!</v>
      </c>
      <c r="C340" s="552" t="str">
        <f>IF(D340&lt;&gt;"",COUNTA($D$8:D340),"")</f>
        <v/>
      </c>
      <c r="D340" s="552"/>
      <c r="E340" s="71"/>
      <c r="F340" s="103"/>
      <c r="G340" s="103"/>
      <c r="H340" s="103"/>
      <c r="I340" s="103"/>
      <c r="J340" s="103"/>
      <c r="K340" s="103"/>
      <c r="L340" s="107"/>
      <c r="M340" s="105"/>
      <c r="N340" s="106" t="str">
        <f>IF(L340&lt;&gt;"",VLOOKUP(L340,'DON GIA'!$S$1:$U$19,3,0),"")</f>
        <v/>
      </c>
      <c r="O340" s="106" t="str">
        <f>IF(L340&lt;&gt;"",VLOOKUP(L340,'DON GIA'!$S$1:$V$19,4,0),"")</f>
        <v/>
      </c>
      <c r="P340" s="106" t="str">
        <f t="shared" si="65"/>
        <v/>
      </c>
      <c r="Q340" s="106" t="str">
        <f t="shared" si="66"/>
        <v/>
      </c>
      <c r="R340" s="71" t="s">
        <v>35</v>
      </c>
      <c r="S340" s="103"/>
      <c r="T340" s="103"/>
      <c r="U340" s="554" t="str">
        <f>IF(R340&lt;&gt;"",VLOOKUP(R340,'DON GIA'!$H$1:$K$103,4,0),"")</f>
        <v/>
      </c>
      <c r="V340" s="554" t="str">
        <f t="shared" si="75"/>
        <v/>
      </c>
      <c r="W340" s="107" t="s">
        <v>1049</v>
      </c>
      <c r="X340" s="103" t="s">
        <v>42</v>
      </c>
      <c r="Y340" s="108">
        <v>1</v>
      </c>
      <c r="Z340" s="109"/>
      <c r="AA340" s="554">
        <f>IF(W340&lt;&gt;"",VLOOKUP(W340,'DON GIA'!$A$1:$D$346,4,0),"")</f>
        <v>3793079</v>
      </c>
      <c r="AB340" s="554">
        <f t="shared" si="76"/>
        <v>3793079</v>
      </c>
      <c r="AC340" s="71"/>
      <c r="AD340" s="71"/>
      <c r="AE340" s="71"/>
      <c r="AF340" s="71"/>
      <c r="AG340" s="71"/>
      <c r="AH340" s="103"/>
      <c r="AI340" s="71"/>
      <c r="AJ340" s="103"/>
      <c r="AK340" s="103"/>
      <c r="AL340" s="554" t="str">
        <f>IF(AI340&lt;&gt;"",VLOOKUP(AI340,'DON GIA'!$M$1:$P$9,4,0),"")</f>
        <v/>
      </c>
      <c r="AM340" s="554" t="str">
        <f t="shared" si="67"/>
        <v/>
      </c>
      <c r="AN340" s="103"/>
      <c r="AO340" s="103"/>
      <c r="AP340" s="553" t="str">
        <f t="shared" si="74"/>
        <v/>
      </c>
      <c r="AQ340" s="107"/>
    </row>
    <row r="341" spans="1:44" outlineLevel="2">
      <c r="A341" s="72" t="e">
        <f>IF(D340&lt;&gt;"",$D$8:D340,A340)</f>
        <v>#VALUE!</v>
      </c>
      <c r="C341" s="552" t="str">
        <f>IF(D341&lt;&gt;"",COUNTA($D$8:D341),"")</f>
        <v/>
      </c>
      <c r="D341" s="552"/>
      <c r="E341" s="61"/>
      <c r="F341" s="103"/>
      <c r="G341" s="103"/>
      <c r="H341" s="103"/>
      <c r="I341" s="103"/>
      <c r="J341" s="103"/>
      <c r="K341" s="103"/>
      <c r="L341" s="107"/>
      <c r="M341" s="105"/>
      <c r="N341" s="106" t="str">
        <f>IF(L341&lt;&gt;"",VLOOKUP(L341,'DON GIA'!$S$1:$U$19,3,0),"")</f>
        <v/>
      </c>
      <c r="O341" s="106" t="str">
        <f>IF(L341&lt;&gt;"",VLOOKUP(L341,'DON GIA'!$S$1:$V$19,4,0),"")</f>
        <v/>
      </c>
      <c r="P341" s="106" t="str">
        <f t="shared" si="65"/>
        <v/>
      </c>
      <c r="Q341" s="106" t="str">
        <f t="shared" si="66"/>
        <v/>
      </c>
      <c r="R341" s="71" t="s">
        <v>35</v>
      </c>
      <c r="S341" s="103"/>
      <c r="T341" s="103"/>
      <c r="U341" s="554" t="str">
        <f>IF(R341&lt;&gt;"",VLOOKUP(R341,'DON GIA'!$H$1:$K$103,4,0),"")</f>
        <v/>
      </c>
      <c r="V341" s="554" t="str">
        <f t="shared" si="75"/>
        <v/>
      </c>
      <c r="W341" s="107" t="s">
        <v>35</v>
      </c>
      <c r="X341" s="103"/>
      <c r="Y341" s="108"/>
      <c r="Z341" s="109"/>
      <c r="AA341" s="554" t="str">
        <f>IF(W341&lt;&gt;"",VLOOKUP(W341,'DON GIA'!$A$1:$D$346,4,0),"")</f>
        <v/>
      </c>
      <c r="AB341" s="554" t="str">
        <f t="shared" si="76"/>
        <v/>
      </c>
      <c r="AC341" s="71"/>
      <c r="AD341" s="71"/>
      <c r="AE341" s="71"/>
      <c r="AF341" s="71"/>
      <c r="AG341" s="71"/>
      <c r="AH341" s="103"/>
      <c r="AI341" s="71"/>
      <c r="AJ341" s="103"/>
      <c r="AK341" s="103"/>
      <c r="AL341" s="554" t="str">
        <f>IF(AI341&lt;&gt;"",VLOOKUP(AI341,'DON GIA'!$M$1:$P$9,4,0),"")</f>
        <v/>
      </c>
      <c r="AM341" s="554" t="str">
        <f t="shared" si="67"/>
        <v/>
      </c>
      <c r="AN341" s="103"/>
      <c r="AO341" s="103"/>
      <c r="AP341" s="553" t="str">
        <f t="shared" si="74"/>
        <v/>
      </c>
      <c r="AQ341" s="107"/>
    </row>
    <row r="342" spans="1:44" ht="37.5" outlineLevel="1">
      <c r="A342" s="84" t="s">
        <v>830</v>
      </c>
      <c r="B342" s="576">
        <v>71</v>
      </c>
      <c r="C342" s="552">
        <f>IF(D342&lt;&gt;"",COUNTA($D$8:D342),"")</f>
        <v>31</v>
      </c>
      <c r="D342" s="552">
        <v>423</v>
      </c>
      <c r="E342" s="61" t="s">
        <v>195</v>
      </c>
      <c r="F342" s="162"/>
      <c r="G342" s="162"/>
      <c r="H342" s="162"/>
      <c r="I342" s="162"/>
      <c r="J342" s="162"/>
      <c r="K342" s="162"/>
      <c r="L342" s="129"/>
      <c r="M342" s="181">
        <f>SUBTOTAL(9,M343:M366)</f>
        <v>287.8</v>
      </c>
      <c r="N342" s="199"/>
      <c r="O342" s="199"/>
      <c r="P342" s="199">
        <f>SUBTOTAL(9,P343:P366)</f>
        <v>430359200</v>
      </c>
      <c r="Q342" s="199">
        <f>SUBTOTAL(9,Q343:Q366)</f>
        <v>0</v>
      </c>
      <c r="R342" s="61"/>
      <c r="S342" s="162"/>
      <c r="T342" s="162">
        <f>SUBTOTAL(9,T343:T366)</f>
        <v>29</v>
      </c>
      <c r="U342" s="553"/>
      <c r="V342" s="553">
        <f>SUBTOTAL(9,V343:V366)</f>
        <v>1998000</v>
      </c>
      <c r="W342" s="129"/>
      <c r="X342" s="162"/>
      <c r="Y342" s="169">
        <f>SUBTOTAL(9,Y343:Y366)</f>
        <v>1</v>
      </c>
      <c r="Z342" s="170">
        <f>SUBTOTAL(9,Z343:Z366)</f>
        <v>0</v>
      </c>
      <c r="AA342" s="553"/>
      <c r="AB342" s="553">
        <f>SUBTOTAL(9,AB343:AB366)</f>
        <v>3793079</v>
      </c>
      <c r="AC342" s="71"/>
      <c r="AD342" s="71"/>
      <c r="AE342" s="71"/>
      <c r="AF342" s="71"/>
      <c r="AG342" s="71"/>
      <c r="AH342" s="103"/>
      <c r="AI342" s="71"/>
      <c r="AJ342" s="162"/>
      <c r="AK342" s="162">
        <f>SUBTOTAL(9,AK343:AK366)</f>
        <v>0</v>
      </c>
      <c r="AL342" s="553"/>
      <c r="AM342" s="553">
        <f>SUBTOTAL(9,AM343:AM366)</f>
        <v>0</v>
      </c>
      <c r="AN342" s="162"/>
      <c r="AO342" s="162">
        <f>SUBTOTAL(9,AO343:AO366)</f>
        <v>0</v>
      </c>
      <c r="AP342" s="553">
        <f t="shared" si="74"/>
        <v>436150279</v>
      </c>
      <c r="AQ342" s="111"/>
      <c r="AR342" s="90"/>
    </row>
    <row r="343" spans="1:44" ht="56.25" outlineLevel="2">
      <c r="A343" s="72" t="e">
        <f>IF(D342&lt;&gt;"",$D$8:D342,A341)</f>
        <v>#VALUE!</v>
      </c>
      <c r="C343" s="552" t="str">
        <f>IF(D343&lt;&gt;"",COUNTA($D$8:D343),"")</f>
        <v/>
      </c>
      <c r="D343" s="552"/>
      <c r="E343" s="71" t="s">
        <v>198</v>
      </c>
      <c r="F343" s="103">
        <v>3</v>
      </c>
      <c r="G343" s="103"/>
      <c r="H343" s="103">
        <v>360</v>
      </c>
      <c r="I343" s="103">
        <v>80</v>
      </c>
      <c r="J343" s="103">
        <v>251</v>
      </c>
      <c r="K343" s="103" t="s">
        <v>196</v>
      </c>
      <c r="L343" s="107" t="s">
        <v>973</v>
      </c>
      <c r="M343" s="130">
        <v>36.1</v>
      </c>
      <c r="N343" s="106">
        <f>IF(L343&lt;&gt;"",VLOOKUP(L343,'DON GIA'!$S$1:$U$19,3,0),"")</f>
        <v>1679000</v>
      </c>
      <c r="O343" s="106">
        <f>IF(L343&lt;&gt;"",VLOOKUP(L343,'DON GIA'!$S$1:$V$19,4,0),"")</f>
        <v>0</v>
      </c>
      <c r="P343" s="106">
        <f t="shared" si="65"/>
        <v>60611900</v>
      </c>
      <c r="Q343" s="106">
        <f t="shared" si="66"/>
        <v>0</v>
      </c>
      <c r="R343" s="71" t="s">
        <v>197</v>
      </c>
      <c r="S343" s="103" t="s">
        <v>44</v>
      </c>
      <c r="T343" s="103">
        <v>5</v>
      </c>
      <c r="U343" s="554">
        <f>IF(R343&lt;&gt;"",VLOOKUP(R343,'DON GIA'!$H$1:$K$103,4,0),"")</f>
        <v>64000</v>
      </c>
      <c r="V343" s="554">
        <f t="shared" ref="V343:V366" si="77">IF(R343&lt;&gt;"",IF(ISNUMBER(U343),T343*U343,""),"")</f>
        <v>320000</v>
      </c>
      <c r="W343" s="107" t="s">
        <v>1049</v>
      </c>
      <c r="X343" s="103" t="s">
        <v>42</v>
      </c>
      <c r="Y343" s="108">
        <v>1</v>
      </c>
      <c r="Z343" s="109"/>
      <c r="AA343" s="554">
        <f>IF(W343&lt;&gt;"",VLOOKUP(W343,'DON GIA'!$A$1:$D$346,4,0),"")</f>
        <v>3793079</v>
      </c>
      <c r="AB343" s="554">
        <f t="shared" ref="AB343:AB366" si="78">IF(W343&lt;&gt;"",IF(ISNUMBER(AA343),Y343*AA343,""),"")</f>
        <v>3793079</v>
      </c>
      <c r="AC343" s="71"/>
      <c r="AD343" s="71"/>
      <c r="AE343" s="71"/>
      <c r="AF343" s="71"/>
      <c r="AG343" s="71"/>
      <c r="AH343" s="103"/>
      <c r="AI343" s="71"/>
      <c r="AJ343" s="103"/>
      <c r="AK343" s="103"/>
      <c r="AL343" s="554" t="str">
        <f>IF(AI343&lt;&gt;"",VLOOKUP(AI343,'DON GIA'!$M$1:$P$9,4,0),"")</f>
        <v/>
      </c>
      <c r="AM343" s="554" t="str">
        <f t="shared" si="67"/>
        <v/>
      </c>
      <c r="AN343" s="103"/>
      <c r="AO343" s="103"/>
      <c r="AP343" s="553" t="str">
        <f t="shared" si="74"/>
        <v/>
      </c>
      <c r="AQ343" s="111" t="s">
        <v>636</v>
      </c>
      <c r="AR343" s="77" t="s">
        <v>1912</v>
      </c>
    </row>
    <row r="344" spans="1:44" ht="247.5" outlineLevel="2">
      <c r="A344" s="72" t="e">
        <f>IF(D343&lt;&gt;"",$D$8:D343,A343)</f>
        <v>#VALUE!</v>
      </c>
      <c r="C344" s="552" t="str">
        <f>IF(D344&lt;&gt;"",COUNTA($D$8:D344),"")</f>
        <v/>
      </c>
      <c r="D344" s="552"/>
      <c r="E344" s="71" t="s">
        <v>200</v>
      </c>
      <c r="F344" s="103"/>
      <c r="G344" s="103"/>
      <c r="H344" s="103">
        <v>360</v>
      </c>
      <c r="I344" s="103">
        <v>80</v>
      </c>
      <c r="J344" s="103">
        <v>251</v>
      </c>
      <c r="K344" s="103" t="s">
        <v>196</v>
      </c>
      <c r="L344" s="107" t="s">
        <v>967</v>
      </c>
      <c r="M344" s="131">
        <v>251.7</v>
      </c>
      <c r="N344" s="106">
        <f>IF(L344&lt;&gt;"",VLOOKUP(L344,'DON GIA'!$S$1:$U$19,3,0),"")</f>
        <v>1469000</v>
      </c>
      <c r="O344" s="106">
        <f>IF(L344&lt;&gt;"",VLOOKUP(L344,'DON GIA'!$S$1:$V$19,4,0),"")</f>
        <v>0</v>
      </c>
      <c r="P344" s="106">
        <f t="shared" si="65"/>
        <v>369747300</v>
      </c>
      <c r="Q344" s="106">
        <f t="shared" si="66"/>
        <v>0</v>
      </c>
      <c r="R344" s="71" t="s">
        <v>199</v>
      </c>
      <c r="S344" s="103" t="s">
        <v>44</v>
      </c>
      <c r="T344" s="103">
        <v>7</v>
      </c>
      <c r="U344" s="554">
        <f>IF(R344&lt;&gt;"",VLOOKUP(R344,'DON GIA'!$H$1:$K$103,4,0),"")</f>
        <v>50000</v>
      </c>
      <c r="V344" s="554">
        <f t="shared" si="77"/>
        <v>350000</v>
      </c>
      <c r="W344" s="107"/>
      <c r="X344" s="103"/>
      <c r="Y344" s="108"/>
      <c r="Z344" s="109"/>
      <c r="AA344" s="554" t="str">
        <f>IF(W344&lt;&gt;"",VLOOKUP(W344,'DON GIA'!$A$1:$D$346,4,0),"")</f>
        <v/>
      </c>
      <c r="AB344" s="554" t="str">
        <f t="shared" si="78"/>
        <v/>
      </c>
      <c r="AC344" s="71"/>
      <c r="AD344" s="71"/>
      <c r="AE344" s="71"/>
      <c r="AF344" s="71"/>
      <c r="AG344" s="71"/>
      <c r="AH344" s="103"/>
      <c r="AI344" s="71"/>
      <c r="AJ344" s="103"/>
      <c r="AK344" s="103"/>
      <c r="AL344" s="554" t="str">
        <f>IF(AI344&lt;&gt;"",VLOOKUP(AI344,'DON GIA'!$M$1:$P$9,4,0),"")</f>
        <v/>
      </c>
      <c r="AM344" s="554" t="str">
        <f t="shared" si="67"/>
        <v/>
      </c>
      <c r="AN344" s="103"/>
      <c r="AO344" s="103"/>
      <c r="AP344" s="553" t="str">
        <f t="shared" si="74"/>
        <v/>
      </c>
      <c r="AQ344" s="59" t="s">
        <v>637</v>
      </c>
      <c r="AR344" s="139" t="s">
        <v>2013</v>
      </c>
    </row>
    <row r="345" spans="1:44" ht="37.5" outlineLevel="2">
      <c r="A345" s="72" t="e">
        <f>IF(D344&lt;&gt;"",$D$8:D344,A344)</f>
        <v>#VALUE!</v>
      </c>
      <c r="C345" s="552" t="str">
        <f>IF(D345&lt;&gt;"",COUNTA($D$8:D345),"")</f>
        <v/>
      </c>
      <c r="D345" s="552"/>
      <c r="E345" s="71" t="s">
        <v>120</v>
      </c>
      <c r="F345" s="103"/>
      <c r="G345" s="103"/>
      <c r="H345" s="103"/>
      <c r="I345" s="103"/>
      <c r="J345" s="103"/>
      <c r="K345" s="103"/>
      <c r="L345" s="107"/>
      <c r="M345" s="105"/>
      <c r="N345" s="106" t="str">
        <f>IF(L345&lt;&gt;"",VLOOKUP(L345,'DON GIA'!$S$1:$U$19,3,0),"")</f>
        <v/>
      </c>
      <c r="O345" s="106" t="str">
        <f>IF(L345&lt;&gt;"",VLOOKUP(L345,'DON GIA'!$S$1:$V$19,4,0),"")</f>
        <v/>
      </c>
      <c r="P345" s="106" t="str">
        <f t="shared" si="65"/>
        <v/>
      </c>
      <c r="Q345" s="106" t="str">
        <f t="shared" si="66"/>
        <v/>
      </c>
      <c r="R345" s="71" t="s">
        <v>201</v>
      </c>
      <c r="S345" s="103" t="s">
        <v>44</v>
      </c>
      <c r="T345" s="103">
        <v>9</v>
      </c>
      <c r="U345" s="554">
        <f>IF(R345&lt;&gt;"",VLOOKUP(R345,'DON GIA'!$H$1:$K$103,4,0),"")</f>
        <v>25000</v>
      </c>
      <c r="V345" s="554">
        <f t="shared" si="77"/>
        <v>225000</v>
      </c>
      <c r="W345" s="107"/>
      <c r="X345" s="103"/>
      <c r="Y345" s="108"/>
      <c r="Z345" s="109"/>
      <c r="AA345" s="554" t="str">
        <f>IF(W345&lt;&gt;"",VLOOKUP(W345,'DON GIA'!$A$1:$D$346,4,0),"")</f>
        <v/>
      </c>
      <c r="AB345" s="554" t="str">
        <f t="shared" si="78"/>
        <v/>
      </c>
      <c r="AC345" s="71"/>
      <c r="AD345" s="71"/>
      <c r="AE345" s="71"/>
      <c r="AF345" s="71"/>
      <c r="AG345" s="71"/>
      <c r="AH345" s="103"/>
      <c r="AI345" s="71"/>
      <c r="AJ345" s="103"/>
      <c r="AK345" s="103"/>
      <c r="AL345" s="554" t="str">
        <f>IF(AI345&lt;&gt;"",VLOOKUP(AI345,'DON GIA'!$M$1:$P$9,4,0),"")</f>
        <v/>
      </c>
      <c r="AM345" s="554" t="str">
        <f t="shared" si="67"/>
        <v/>
      </c>
      <c r="AN345" s="103"/>
      <c r="AO345" s="103"/>
      <c r="AP345" s="553" t="str">
        <f t="shared" si="74"/>
        <v/>
      </c>
      <c r="AQ345" s="111" t="s">
        <v>389</v>
      </c>
      <c r="AR345" s="139" t="s">
        <v>2014</v>
      </c>
    </row>
    <row r="346" spans="1:44" ht="112.5" outlineLevel="2">
      <c r="A346" s="72" t="e">
        <f>IF(D345&lt;&gt;"",$D$8:D345,A345)</f>
        <v>#VALUE!</v>
      </c>
      <c r="C346" s="552" t="str">
        <f>IF(D346&lt;&gt;"",COUNTA($D$8:D346),"")</f>
        <v/>
      </c>
      <c r="D346" s="552"/>
      <c r="E346" s="71" t="s">
        <v>202</v>
      </c>
      <c r="F346" s="103"/>
      <c r="G346" s="103"/>
      <c r="H346" s="103"/>
      <c r="I346" s="103"/>
      <c r="J346" s="103"/>
      <c r="K346" s="103"/>
      <c r="L346" s="107"/>
      <c r="M346" s="105"/>
      <c r="N346" s="106" t="str">
        <f>IF(L346&lt;&gt;"",VLOOKUP(L346,'DON GIA'!$S$1:$U$19,3,0),"")</f>
        <v/>
      </c>
      <c r="O346" s="106" t="str">
        <f>IF(L346&lt;&gt;"",VLOOKUP(L346,'DON GIA'!$S$1:$V$19,4,0),"")</f>
        <v/>
      </c>
      <c r="P346" s="106" t="str">
        <f t="shared" si="65"/>
        <v/>
      </c>
      <c r="Q346" s="106" t="str">
        <f t="shared" si="66"/>
        <v/>
      </c>
      <c r="R346" s="71" t="s">
        <v>135</v>
      </c>
      <c r="S346" s="103" t="s">
        <v>44</v>
      </c>
      <c r="T346" s="103">
        <v>1</v>
      </c>
      <c r="U346" s="554" t="e">
        <f>IF(R346&lt;&gt;"",VLOOKUP(R346,'DON GIA'!$H$1:$K$103,4,0),"")</f>
        <v>#N/A</v>
      </c>
      <c r="V346" s="554" t="str">
        <f t="shared" si="77"/>
        <v/>
      </c>
      <c r="W346" s="107"/>
      <c r="X346" s="103"/>
      <c r="Y346" s="108"/>
      <c r="Z346" s="109"/>
      <c r="AA346" s="554" t="str">
        <f>IF(W346&lt;&gt;"",VLOOKUP(W346,'DON GIA'!$A$1:$D$346,4,0),"")</f>
        <v/>
      </c>
      <c r="AB346" s="554" t="str">
        <f t="shared" si="78"/>
        <v/>
      </c>
      <c r="AC346" s="71"/>
      <c r="AD346" s="71"/>
      <c r="AE346" s="71"/>
      <c r="AF346" s="71"/>
      <c r="AG346" s="71"/>
      <c r="AH346" s="103"/>
      <c r="AI346" s="71"/>
      <c r="AJ346" s="103"/>
      <c r="AK346" s="103"/>
      <c r="AL346" s="554" t="str">
        <f>IF(AI346&lt;&gt;"",VLOOKUP(AI346,'DON GIA'!$M$1:$P$9,4,0),"")</f>
        <v/>
      </c>
      <c r="AM346" s="554" t="str">
        <f t="shared" si="67"/>
        <v/>
      </c>
      <c r="AN346" s="103"/>
      <c r="AO346" s="103"/>
      <c r="AP346" s="553" t="str">
        <f t="shared" si="74"/>
        <v/>
      </c>
      <c r="AQ346" s="111"/>
      <c r="AR346" s="139" t="s">
        <v>1934</v>
      </c>
    </row>
    <row r="347" spans="1:44" ht="37.5" outlineLevel="2">
      <c r="A347" s="72" t="e">
        <f>IF(D346&lt;&gt;"",$D$8:D346,A346)</f>
        <v>#VALUE!</v>
      </c>
      <c r="C347" s="552" t="str">
        <f>IF(D347&lt;&gt;"",COUNTA($D$8:D347),"")</f>
        <v/>
      </c>
      <c r="D347" s="552"/>
      <c r="E347" s="71" t="s">
        <v>204</v>
      </c>
      <c r="F347" s="103"/>
      <c r="G347" s="103"/>
      <c r="H347" s="103"/>
      <c r="I347" s="103"/>
      <c r="J347" s="103"/>
      <c r="K347" s="103"/>
      <c r="L347" s="107"/>
      <c r="M347" s="105"/>
      <c r="N347" s="106" t="str">
        <f>IF(L347&lt;&gt;"",VLOOKUP(L347,'DON GIA'!$S$1:$U$19,3,0),"")</f>
        <v/>
      </c>
      <c r="O347" s="106" t="str">
        <f>IF(L347&lt;&gt;"",VLOOKUP(L347,'DON GIA'!$S$1:$V$19,4,0),"")</f>
        <v/>
      </c>
      <c r="P347" s="106" t="str">
        <f t="shared" si="65"/>
        <v/>
      </c>
      <c r="Q347" s="106" t="str">
        <f t="shared" si="66"/>
        <v/>
      </c>
      <c r="R347" s="71" t="s">
        <v>203</v>
      </c>
      <c r="S347" s="103" t="s">
        <v>44</v>
      </c>
      <c r="T347" s="103">
        <v>1</v>
      </c>
      <c r="U347" s="554" t="e">
        <f>IF(R347&lt;&gt;"",VLOOKUP(R347,'DON GIA'!$H$1:$K$103,4,0),"")</f>
        <v>#N/A</v>
      </c>
      <c r="V347" s="554" t="str">
        <f t="shared" si="77"/>
        <v/>
      </c>
      <c r="W347" s="107"/>
      <c r="X347" s="103"/>
      <c r="Y347" s="108"/>
      <c r="Z347" s="109"/>
      <c r="AA347" s="554" t="str">
        <f>IF(W347&lt;&gt;"",VLOOKUP(W347,'DON GIA'!$A$1:$D$346,4,0),"")</f>
        <v/>
      </c>
      <c r="AB347" s="554" t="str">
        <f t="shared" si="78"/>
        <v/>
      </c>
      <c r="AC347" s="71"/>
      <c r="AD347" s="71"/>
      <c r="AE347" s="71"/>
      <c r="AF347" s="71"/>
      <c r="AG347" s="71"/>
      <c r="AH347" s="103"/>
      <c r="AI347" s="71"/>
      <c r="AJ347" s="103"/>
      <c r="AK347" s="103"/>
      <c r="AL347" s="554" t="str">
        <f>IF(AI347&lt;&gt;"",VLOOKUP(AI347,'DON GIA'!$M$1:$P$9,4,0),"")</f>
        <v/>
      </c>
      <c r="AM347" s="554" t="str">
        <f t="shared" si="67"/>
        <v/>
      </c>
      <c r="AN347" s="103"/>
      <c r="AO347" s="103"/>
      <c r="AP347" s="553" t="str">
        <f t="shared" si="74"/>
        <v/>
      </c>
      <c r="AQ347" s="107"/>
      <c r="AR347" s="139" t="s">
        <v>2015</v>
      </c>
    </row>
    <row r="348" spans="1:44" ht="37.5" outlineLevel="2">
      <c r="A348" s="72" t="e">
        <f>IF(D347&lt;&gt;"",$D$8:D347,A347)</f>
        <v>#VALUE!</v>
      </c>
      <c r="C348" s="552" t="str">
        <f>IF(D348&lt;&gt;"",COUNTA($D$8:D348),"")</f>
        <v/>
      </c>
      <c r="D348" s="552"/>
      <c r="E348" s="71" t="s">
        <v>120</v>
      </c>
      <c r="F348" s="103"/>
      <c r="G348" s="103"/>
      <c r="H348" s="103"/>
      <c r="I348" s="103"/>
      <c r="J348" s="103"/>
      <c r="K348" s="103"/>
      <c r="L348" s="107"/>
      <c r="M348" s="105"/>
      <c r="N348" s="106" t="str">
        <f>IF(L348&lt;&gt;"",VLOOKUP(L348,'DON GIA'!$S$1:$U$19,3,0),"")</f>
        <v/>
      </c>
      <c r="O348" s="106" t="str">
        <f>IF(L348&lt;&gt;"",VLOOKUP(L348,'DON GIA'!$S$1:$V$19,4,0),"")</f>
        <v/>
      </c>
      <c r="P348" s="106" t="str">
        <f t="shared" si="65"/>
        <v/>
      </c>
      <c r="Q348" s="106" t="str">
        <f t="shared" si="66"/>
        <v/>
      </c>
      <c r="R348" s="103" t="s">
        <v>35</v>
      </c>
      <c r="S348" s="103"/>
      <c r="T348" s="103"/>
      <c r="U348" s="554" t="str">
        <f>IF(R348&lt;&gt;"",VLOOKUP(R348,'DON GIA'!$H$1:$K$103,4,0),"")</f>
        <v/>
      </c>
      <c r="V348" s="554" t="str">
        <f t="shared" si="77"/>
        <v/>
      </c>
      <c r="W348" s="107" t="s">
        <v>35</v>
      </c>
      <c r="X348" s="103"/>
      <c r="Y348" s="108"/>
      <c r="Z348" s="109"/>
      <c r="AA348" s="554" t="str">
        <f>IF(W348&lt;&gt;"",VLOOKUP(W348,'DON GIA'!$A$1:$D$346,4,0),"")</f>
        <v/>
      </c>
      <c r="AB348" s="554" t="str">
        <f t="shared" si="78"/>
        <v/>
      </c>
      <c r="AC348" s="71"/>
      <c r="AD348" s="71"/>
      <c r="AE348" s="71"/>
      <c r="AF348" s="71"/>
      <c r="AG348" s="71"/>
      <c r="AH348" s="103"/>
      <c r="AI348" s="71"/>
      <c r="AJ348" s="103"/>
      <c r="AK348" s="103"/>
      <c r="AL348" s="554" t="str">
        <f>IF(AI348&lt;&gt;"",VLOOKUP(AI348,'DON GIA'!$M$1:$P$9,4,0),"")</f>
        <v/>
      </c>
      <c r="AM348" s="554" t="str">
        <f t="shared" si="67"/>
        <v/>
      </c>
      <c r="AN348" s="103"/>
      <c r="AO348" s="103"/>
      <c r="AP348" s="553" t="str">
        <f t="shared" si="74"/>
        <v/>
      </c>
      <c r="AQ348" s="107"/>
    </row>
    <row r="349" spans="1:44" ht="56.25" outlineLevel="2">
      <c r="A349" s="72" t="e">
        <f>IF(D348&lt;&gt;"",$D$8:D348,A348)</f>
        <v>#VALUE!</v>
      </c>
      <c r="C349" s="552" t="str">
        <f>IF(D349&lt;&gt;"",COUNTA($D$8:D349),"")</f>
        <v/>
      </c>
      <c r="D349" s="552"/>
      <c r="E349" s="111" t="s">
        <v>389</v>
      </c>
      <c r="F349" s="103"/>
      <c r="G349" s="103"/>
      <c r="H349" s="103"/>
      <c r="I349" s="103"/>
      <c r="J349" s="103"/>
      <c r="K349" s="103"/>
      <c r="L349" s="107"/>
      <c r="M349" s="105"/>
      <c r="N349" s="106" t="str">
        <f>IF(L349&lt;&gt;"",VLOOKUP(L349,'DON GIA'!$S$1:$U$19,3,0),"")</f>
        <v/>
      </c>
      <c r="O349" s="106" t="str">
        <f>IF(L349&lt;&gt;"",VLOOKUP(L349,'DON GIA'!$S$1:$V$19,4,0),"")</f>
        <v/>
      </c>
      <c r="P349" s="106" t="str">
        <f t="shared" si="65"/>
        <v/>
      </c>
      <c r="Q349" s="106" t="str">
        <f t="shared" si="66"/>
        <v/>
      </c>
      <c r="R349" s="71" t="s">
        <v>205</v>
      </c>
      <c r="S349" s="103" t="s">
        <v>44</v>
      </c>
      <c r="T349" s="103">
        <v>1</v>
      </c>
      <c r="U349" s="554">
        <f>IF(R349&lt;&gt;"",VLOOKUP(R349,'DON GIA'!$H$1:$K$103,4,0),"")</f>
        <v>202000</v>
      </c>
      <c r="V349" s="554">
        <f t="shared" si="77"/>
        <v>202000</v>
      </c>
      <c r="W349" s="107" t="s">
        <v>35</v>
      </c>
      <c r="X349" s="103"/>
      <c r="Y349" s="108"/>
      <c r="Z349" s="109"/>
      <c r="AA349" s="554" t="str">
        <f>IF(W349&lt;&gt;"",VLOOKUP(W349,'DON GIA'!$A$1:$D$346,4,0),"")</f>
        <v/>
      </c>
      <c r="AB349" s="554" t="str">
        <f t="shared" si="78"/>
        <v/>
      </c>
      <c r="AC349" s="71"/>
      <c r="AD349" s="71"/>
      <c r="AE349" s="71"/>
      <c r="AF349" s="71"/>
      <c r="AG349" s="71"/>
      <c r="AH349" s="103"/>
      <c r="AI349" s="71"/>
      <c r="AJ349" s="103"/>
      <c r="AK349" s="103"/>
      <c r="AL349" s="554" t="str">
        <f>IF(AI349&lt;&gt;"",VLOOKUP(AI349,'DON GIA'!$M$1:$P$9,4,0),"")</f>
        <v/>
      </c>
      <c r="AM349" s="554" t="str">
        <f t="shared" si="67"/>
        <v/>
      </c>
      <c r="AN349" s="103"/>
      <c r="AO349" s="103"/>
      <c r="AP349" s="553" t="str">
        <f t="shared" si="74"/>
        <v/>
      </c>
      <c r="AQ349" s="107"/>
    </row>
    <row r="350" spans="1:44" outlineLevel="2">
      <c r="A350" s="72" t="e">
        <f>IF(D349&lt;&gt;"",$D$8:D349,A349)</f>
        <v>#VALUE!</v>
      </c>
      <c r="C350" s="552" t="str">
        <f>IF(D350&lt;&gt;"",COUNTA($D$8:D350),"")</f>
        <v/>
      </c>
      <c r="D350" s="552"/>
      <c r="E350" s="71"/>
      <c r="F350" s="103"/>
      <c r="G350" s="103"/>
      <c r="H350" s="103"/>
      <c r="I350" s="103"/>
      <c r="J350" s="103"/>
      <c r="K350" s="103"/>
      <c r="L350" s="107"/>
      <c r="M350" s="105"/>
      <c r="N350" s="106" t="str">
        <f>IF(L350&lt;&gt;"",VLOOKUP(L350,'DON GIA'!$S$1:$U$19,3,0),"")</f>
        <v/>
      </c>
      <c r="O350" s="106" t="str">
        <f>IF(L350&lt;&gt;"",VLOOKUP(L350,'DON GIA'!$S$1:$V$19,4,0),"")</f>
        <v/>
      </c>
      <c r="P350" s="106" t="str">
        <f t="shared" si="65"/>
        <v/>
      </c>
      <c r="Q350" s="106" t="str">
        <f t="shared" si="66"/>
        <v/>
      </c>
      <c r="R350" s="71" t="s">
        <v>206</v>
      </c>
      <c r="S350" s="103" t="s">
        <v>44</v>
      </c>
      <c r="T350" s="103">
        <v>1</v>
      </c>
      <c r="U350" s="554">
        <f>IF(R350&lt;&gt;"",VLOOKUP(R350,'DON GIA'!$H$1:$K$103,4,0),"")</f>
        <v>356000</v>
      </c>
      <c r="V350" s="554">
        <f t="shared" si="77"/>
        <v>356000</v>
      </c>
      <c r="W350" s="107" t="s">
        <v>35</v>
      </c>
      <c r="X350" s="103"/>
      <c r="Y350" s="108"/>
      <c r="Z350" s="109"/>
      <c r="AA350" s="554" t="str">
        <f>IF(W350&lt;&gt;"",VLOOKUP(W350,'DON GIA'!$A$1:$D$346,4,0),"")</f>
        <v/>
      </c>
      <c r="AB350" s="554" t="str">
        <f t="shared" si="78"/>
        <v/>
      </c>
      <c r="AC350" s="71"/>
      <c r="AD350" s="71"/>
      <c r="AE350" s="71"/>
      <c r="AF350" s="71"/>
      <c r="AG350" s="71"/>
      <c r="AH350" s="103"/>
      <c r="AI350" s="71"/>
      <c r="AJ350" s="103"/>
      <c r="AK350" s="103"/>
      <c r="AL350" s="554" t="str">
        <f>IF(AI350&lt;&gt;"",VLOOKUP(AI350,'DON GIA'!$M$1:$P$9,4,0),"")</f>
        <v/>
      </c>
      <c r="AM350" s="554" t="str">
        <f t="shared" si="67"/>
        <v/>
      </c>
      <c r="AN350" s="103"/>
      <c r="AO350" s="103"/>
      <c r="AP350" s="553" t="str">
        <f t="shared" si="74"/>
        <v/>
      </c>
      <c r="AQ350" s="107"/>
    </row>
    <row r="351" spans="1:44" outlineLevel="2">
      <c r="A351" s="72" t="e">
        <f>IF(D350&lt;&gt;"",$D$8:D350,A350)</f>
        <v>#VALUE!</v>
      </c>
      <c r="C351" s="552" t="str">
        <f>IF(D351&lt;&gt;"",COUNTA($D$8:D351),"")</f>
        <v/>
      </c>
      <c r="D351" s="552"/>
      <c r="E351" s="71"/>
      <c r="F351" s="103"/>
      <c r="G351" s="103"/>
      <c r="H351" s="103"/>
      <c r="I351" s="103"/>
      <c r="J351" s="103"/>
      <c r="K351" s="103"/>
      <c r="L351" s="107"/>
      <c r="M351" s="105"/>
      <c r="N351" s="106" t="str">
        <f>IF(L351&lt;&gt;"",VLOOKUP(L351,'DON GIA'!$S$1:$U$19,3,0),"")</f>
        <v/>
      </c>
      <c r="O351" s="106" t="str">
        <f>IF(L351&lt;&gt;"",VLOOKUP(L351,'DON GIA'!$S$1:$V$19,4,0),"")</f>
        <v/>
      </c>
      <c r="P351" s="106" t="str">
        <f t="shared" si="65"/>
        <v/>
      </c>
      <c r="Q351" s="106" t="str">
        <f t="shared" si="66"/>
        <v/>
      </c>
      <c r="R351" s="71" t="s">
        <v>61</v>
      </c>
      <c r="S351" s="103" t="s">
        <v>44</v>
      </c>
      <c r="T351" s="103">
        <v>1</v>
      </c>
      <c r="U351" s="554">
        <f>IF(R351&lt;&gt;"",VLOOKUP(R351,'DON GIA'!$H$1:$K$103,4,0),"")</f>
        <v>180000</v>
      </c>
      <c r="V351" s="554">
        <f t="shared" si="77"/>
        <v>180000</v>
      </c>
      <c r="W351" s="107" t="s">
        <v>35</v>
      </c>
      <c r="X351" s="103"/>
      <c r="Y351" s="108"/>
      <c r="Z351" s="109"/>
      <c r="AA351" s="554" t="str">
        <f>IF(W351&lt;&gt;"",VLOOKUP(W351,'DON GIA'!$A$1:$D$346,4,0),"")</f>
        <v/>
      </c>
      <c r="AB351" s="554" t="str">
        <f t="shared" si="78"/>
        <v/>
      </c>
      <c r="AC351" s="71"/>
      <c r="AD351" s="71"/>
      <c r="AE351" s="71"/>
      <c r="AF351" s="71"/>
      <c r="AG351" s="71"/>
      <c r="AH351" s="103"/>
      <c r="AI351" s="71"/>
      <c r="AJ351" s="103"/>
      <c r="AK351" s="103"/>
      <c r="AL351" s="554" t="str">
        <f>IF(AI351&lt;&gt;"",VLOOKUP(AI351,'DON GIA'!$M$1:$P$9,4,0),"")</f>
        <v/>
      </c>
      <c r="AM351" s="554" t="str">
        <f t="shared" si="67"/>
        <v/>
      </c>
      <c r="AN351" s="103"/>
      <c r="AO351" s="103"/>
      <c r="AP351" s="553" t="str">
        <f t="shared" si="74"/>
        <v/>
      </c>
      <c r="AQ351" s="107"/>
    </row>
    <row r="352" spans="1:44" outlineLevel="2">
      <c r="A352" s="72" t="e">
        <f>IF(D351&lt;&gt;"",$D$8:D351,A351)</f>
        <v>#VALUE!</v>
      </c>
      <c r="C352" s="552" t="str">
        <f>IF(D352&lt;&gt;"",COUNTA($D$8:D352),"")</f>
        <v/>
      </c>
      <c r="D352" s="552"/>
      <c r="E352" s="71"/>
      <c r="F352" s="103"/>
      <c r="G352" s="103"/>
      <c r="H352" s="103"/>
      <c r="I352" s="103"/>
      <c r="J352" s="103"/>
      <c r="K352" s="103"/>
      <c r="L352" s="107"/>
      <c r="M352" s="105"/>
      <c r="N352" s="106" t="str">
        <f>IF(L352&lt;&gt;"",VLOOKUP(L352,'DON GIA'!$S$1:$U$19,3,0),"")</f>
        <v/>
      </c>
      <c r="O352" s="106" t="str">
        <f>IF(L352&lt;&gt;"",VLOOKUP(L352,'DON GIA'!$S$1:$V$19,4,0),"")</f>
        <v/>
      </c>
      <c r="P352" s="106" t="str">
        <f t="shared" si="65"/>
        <v/>
      </c>
      <c r="Q352" s="106" t="str">
        <f t="shared" si="66"/>
        <v/>
      </c>
      <c r="R352" s="71" t="s">
        <v>84</v>
      </c>
      <c r="S352" s="103" t="s">
        <v>44</v>
      </c>
      <c r="T352" s="103">
        <v>1</v>
      </c>
      <c r="U352" s="554">
        <f>IF(R352&lt;&gt;"",VLOOKUP(R352,'DON GIA'!$H$1:$K$103,4,0),"")</f>
        <v>70000</v>
      </c>
      <c r="V352" s="554">
        <f t="shared" si="77"/>
        <v>70000</v>
      </c>
      <c r="W352" s="107" t="s">
        <v>35</v>
      </c>
      <c r="X352" s="103"/>
      <c r="Y352" s="108"/>
      <c r="Z352" s="109"/>
      <c r="AA352" s="554" t="str">
        <f>IF(W352&lt;&gt;"",VLOOKUP(W352,'DON GIA'!$A$1:$D$346,4,0),"")</f>
        <v/>
      </c>
      <c r="AB352" s="554" t="str">
        <f t="shared" si="78"/>
        <v/>
      </c>
      <c r="AC352" s="71"/>
      <c r="AD352" s="71"/>
      <c r="AE352" s="71"/>
      <c r="AF352" s="71"/>
      <c r="AG352" s="71"/>
      <c r="AH352" s="103"/>
      <c r="AI352" s="71"/>
      <c r="AJ352" s="103"/>
      <c r="AK352" s="103"/>
      <c r="AL352" s="554" t="str">
        <f>IF(AI352&lt;&gt;"",VLOOKUP(AI352,'DON GIA'!$M$1:$P$9,4,0),"")</f>
        <v/>
      </c>
      <c r="AM352" s="554" t="str">
        <f t="shared" si="67"/>
        <v/>
      </c>
      <c r="AN352" s="103"/>
      <c r="AO352" s="103"/>
      <c r="AP352" s="553" t="str">
        <f t="shared" si="74"/>
        <v/>
      </c>
      <c r="AQ352" s="107"/>
    </row>
    <row r="353" spans="1:44" outlineLevel="2">
      <c r="A353" s="72" t="e">
        <f>IF(D352&lt;&gt;"",$D$8:D352,A352)</f>
        <v>#VALUE!</v>
      </c>
      <c r="C353" s="552" t="str">
        <f>IF(D353&lt;&gt;"",COUNTA($D$8:D353),"")</f>
        <v/>
      </c>
      <c r="D353" s="552"/>
      <c r="E353" s="71"/>
      <c r="F353" s="103"/>
      <c r="G353" s="103"/>
      <c r="H353" s="103"/>
      <c r="I353" s="103"/>
      <c r="J353" s="103"/>
      <c r="K353" s="103"/>
      <c r="L353" s="107"/>
      <c r="M353" s="105"/>
      <c r="N353" s="106" t="str">
        <f>IF(L353&lt;&gt;"",VLOOKUP(L353,'DON GIA'!$S$1:$U$19,3,0),"")</f>
        <v/>
      </c>
      <c r="O353" s="106" t="str">
        <f>IF(L353&lt;&gt;"",VLOOKUP(L353,'DON GIA'!$S$1:$V$19,4,0),"")</f>
        <v/>
      </c>
      <c r="P353" s="106" t="str">
        <f t="shared" si="65"/>
        <v/>
      </c>
      <c r="Q353" s="106" t="str">
        <f t="shared" si="66"/>
        <v/>
      </c>
      <c r="R353" s="71" t="s">
        <v>133</v>
      </c>
      <c r="S353" s="103" t="s">
        <v>44</v>
      </c>
      <c r="T353" s="103">
        <v>1</v>
      </c>
      <c r="U353" s="554">
        <f>IF(R353&lt;&gt;"",VLOOKUP(R353,'DON GIA'!$H$1:$K$103,4,0),"")</f>
        <v>283000</v>
      </c>
      <c r="V353" s="554">
        <f t="shared" si="77"/>
        <v>283000</v>
      </c>
      <c r="W353" s="107" t="s">
        <v>35</v>
      </c>
      <c r="X353" s="103"/>
      <c r="Y353" s="108"/>
      <c r="Z353" s="109"/>
      <c r="AA353" s="554" t="str">
        <f>IF(W353&lt;&gt;"",VLOOKUP(W353,'DON GIA'!$A$1:$D$346,4,0),"")</f>
        <v/>
      </c>
      <c r="AB353" s="554" t="str">
        <f t="shared" si="78"/>
        <v/>
      </c>
      <c r="AC353" s="71"/>
      <c r="AD353" s="71"/>
      <c r="AE353" s="71"/>
      <c r="AF353" s="71"/>
      <c r="AG353" s="71"/>
      <c r="AH353" s="103"/>
      <c r="AI353" s="71"/>
      <c r="AJ353" s="103"/>
      <c r="AK353" s="103"/>
      <c r="AL353" s="554" t="str">
        <f>IF(AI353&lt;&gt;"",VLOOKUP(AI353,'DON GIA'!$M$1:$P$9,4,0),"")</f>
        <v/>
      </c>
      <c r="AM353" s="554" t="str">
        <f t="shared" si="67"/>
        <v/>
      </c>
      <c r="AN353" s="103"/>
      <c r="AO353" s="103"/>
      <c r="AP353" s="553" t="str">
        <f t="shared" si="74"/>
        <v/>
      </c>
      <c r="AQ353" s="107"/>
    </row>
    <row r="354" spans="1:44" outlineLevel="2">
      <c r="A354" s="72" t="e">
        <f>IF(D353&lt;&gt;"",$D$8:D353,A353)</f>
        <v>#VALUE!</v>
      </c>
      <c r="C354" s="552" t="str">
        <f>IF(D354&lt;&gt;"",COUNTA($D$8:D354),"")</f>
        <v/>
      </c>
      <c r="D354" s="552"/>
      <c r="E354" s="71"/>
      <c r="F354" s="103"/>
      <c r="G354" s="103"/>
      <c r="H354" s="103"/>
      <c r="I354" s="103"/>
      <c r="J354" s="103"/>
      <c r="K354" s="103"/>
      <c r="L354" s="107"/>
      <c r="M354" s="105"/>
      <c r="N354" s="106" t="str">
        <f>IF(L354&lt;&gt;"",VLOOKUP(L354,'DON GIA'!$S$1:$U$19,3,0),"")</f>
        <v/>
      </c>
      <c r="O354" s="106" t="str">
        <f>IF(L354&lt;&gt;"",VLOOKUP(L354,'DON GIA'!$S$1:$V$19,4,0),"")</f>
        <v/>
      </c>
      <c r="P354" s="106" t="str">
        <f t="shared" si="65"/>
        <v/>
      </c>
      <c r="Q354" s="106" t="str">
        <f t="shared" si="66"/>
        <v/>
      </c>
      <c r="R354" s="71" t="s">
        <v>207</v>
      </c>
      <c r="S354" s="103" t="s">
        <v>27</v>
      </c>
      <c r="T354" s="103">
        <v>1</v>
      </c>
      <c r="U354" s="554">
        <f>IF(R354&lt;&gt;"",VLOOKUP(R354,'DON GIA'!$H$1:$K$103,4,0),"")</f>
        <v>12000</v>
      </c>
      <c r="V354" s="554">
        <f t="shared" si="77"/>
        <v>12000</v>
      </c>
      <c r="W354" s="107" t="s">
        <v>35</v>
      </c>
      <c r="X354" s="103"/>
      <c r="Y354" s="108"/>
      <c r="Z354" s="109"/>
      <c r="AA354" s="554" t="str">
        <f>IF(W354&lt;&gt;"",VLOOKUP(W354,'DON GIA'!$A$1:$D$346,4,0),"")</f>
        <v/>
      </c>
      <c r="AB354" s="554" t="str">
        <f t="shared" si="78"/>
        <v/>
      </c>
      <c r="AC354" s="71"/>
      <c r="AD354" s="71"/>
      <c r="AE354" s="71"/>
      <c r="AF354" s="71"/>
      <c r="AG354" s="71"/>
      <c r="AH354" s="103"/>
      <c r="AI354" s="71"/>
      <c r="AJ354" s="103"/>
      <c r="AK354" s="103"/>
      <c r="AL354" s="554" t="str">
        <f>IF(AI354&lt;&gt;"",VLOOKUP(AI354,'DON GIA'!$M$1:$P$9,4,0),"")</f>
        <v/>
      </c>
      <c r="AM354" s="554" t="str">
        <f t="shared" si="67"/>
        <v/>
      </c>
      <c r="AN354" s="103"/>
      <c r="AO354" s="103"/>
      <c r="AP354" s="553" t="str">
        <f t="shared" si="74"/>
        <v/>
      </c>
      <c r="AQ354" s="107"/>
    </row>
    <row r="355" spans="1:44" outlineLevel="2">
      <c r="A355" s="72" t="e">
        <f>IF(D354&lt;&gt;"",$D$8:D354,A354)</f>
        <v>#VALUE!</v>
      </c>
      <c r="C355" s="552" t="str">
        <f>IF(D355&lt;&gt;"",COUNTA($D$8:D355),"")</f>
        <v/>
      </c>
      <c r="D355" s="552"/>
      <c r="E355" s="71"/>
      <c r="F355" s="103"/>
      <c r="G355" s="103"/>
      <c r="H355" s="103"/>
      <c r="I355" s="103"/>
      <c r="J355" s="103"/>
      <c r="K355" s="103"/>
      <c r="L355" s="107"/>
      <c r="M355" s="105"/>
      <c r="N355" s="106" t="str">
        <f>IF(L355&lt;&gt;"",VLOOKUP(L355,'DON GIA'!$S$1:$U$19,3,0),"")</f>
        <v/>
      </c>
      <c r="O355" s="106" t="str">
        <f>IF(L355&lt;&gt;"",VLOOKUP(L355,'DON GIA'!$S$1:$V$19,4,0),"")</f>
        <v/>
      </c>
      <c r="P355" s="106" t="str">
        <f t="shared" si="65"/>
        <v/>
      </c>
      <c r="Q355" s="106" t="str">
        <f t="shared" si="66"/>
        <v/>
      </c>
      <c r="R355" s="110" t="s">
        <v>35</v>
      </c>
      <c r="S355" s="67"/>
      <c r="T355" s="67"/>
      <c r="U355" s="554" t="str">
        <f>IF(R355&lt;&gt;"",VLOOKUP(R355,'DON GIA'!$H$1:$K$103,4,0),"")</f>
        <v/>
      </c>
      <c r="V355" s="554" t="str">
        <f t="shared" si="77"/>
        <v/>
      </c>
      <c r="W355" s="107" t="s">
        <v>35</v>
      </c>
      <c r="X355" s="103"/>
      <c r="Y355" s="108"/>
      <c r="Z355" s="109"/>
      <c r="AA355" s="554" t="str">
        <f>IF(W355&lt;&gt;"",VLOOKUP(W355,'DON GIA'!$A$1:$D$346,4,0),"")</f>
        <v/>
      </c>
      <c r="AB355" s="554" t="str">
        <f t="shared" si="78"/>
        <v/>
      </c>
      <c r="AC355" s="71"/>
      <c r="AD355" s="71"/>
      <c r="AE355" s="71"/>
      <c r="AF355" s="71"/>
      <c r="AG355" s="71"/>
      <c r="AH355" s="103"/>
      <c r="AI355" s="71"/>
      <c r="AJ355" s="103"/>
      <c r="AK355" s="103"/>
      <c r="AL355" s="554" t="str">
        <f>IF(AI355&lt;&gt;"",VLOOKUP(AI355,'DON GIA'!$M$1:$P$9,4,0),"")</f>
        <v/>
      </c>
      <c r="AM355" s="554" t="str">
        <f t="shared" si="67"/>
        <v/>
      </c>
      <c r="AN355" s="103"/>
      <c r="AO355" s="103"/>
      <c r="AP355" s="553" t="str">
        <f t="shared" si="74"/>
        <v/>
      </c>
      <c r="AQ355" s="107"/>
    </row>
    <row r="356" spans="1:44" outlineLevel="2">
      <c r="A356" s="72" t="e">
        <f>IF(D355&lt;&gt;"",$D$8:D355,A355)</f>
        <v>#VALUE!</v>
      </c>
      <c r="C356" s="552" t="str">
        <f>IF(D356&lt;&gt;"",COUNTA($D$8:D356),"")</f>
        <v/>
      </c>
      <c r="D356" s="552"/>
      <c r="E356" s="71"/>
      <c r="F356" s="103"/>
      <c r="G356" s="103"/>
      <c r="H356" s="103"/>
      <c r="I356" s="103"/>
      <c r="J356" s="103"/>
      <c r="K356" s="103"/>
      <c r="L356" s="107"/>
      <c r="M356" s="105"/>
      <c r="N356" s="106" t="str">
        <f>IF(L356&lt;&gt;"",VLOOKUP(L356,'DON GIA'!$S$1:$U$19,3,0),"")</f>
        <v/>
      </c>
      <c r="O356" s="106" t="str">
        <f>IF(L356&lt;&gt;"",VLOOKUP(L356,'DON GIA'!$S$1:$V$19,4,0),"")</f>
        <v/>
      </c>
      <c r="P356" s="106" t="str">
        <f t="shared" si="65"/>
        <v/>
      </c>
      <c r="Q356" s="106" t="str">
        <f t="shared" si="66"/>
        <v/>
      </c>
      <c r="R356" s="110" t="s">
        <v>35</v>
      </c>
      <c r="S356" s="67"/>
      <c r="T356" s="67"/>
      <c r="U356" s="554" t="str">
        <f>IF(R356&lt;&gt;"",VLOOKUP(R356,'DON GIA'!$H$1:$K$103,4,0),"")</f>
        <v/>
      </c>
      <c r="V356" s="554" t="str">
        <f t="shared" si="77"/>
        <v/>
      </c>
      <c r="W356" s="107" t="s">
        <v>35</v>
      </c>
      <c r="X356" s="103"/>
      <c r="Y356" s="108"/>
      <c r="Z356" s="109"/>
      <c r="AA356" s="554" t="str">
        <f>IF(W356&lt;&gt;"",VLOOKUP(W356,'DON GIA'!$A$1:$D$346,4,0),"")</f>
        <v/>
      </c>
      <c r="AB356" s="554" t="str">
        <f t="shared" si="78"/>
        <v/>
      </c>
      <c r="AC356" s="71"/>
      <c r="AD356" s="71"/>
      <c r="AE356" s="71"/>
      <c r="AF356" s="71"/>
      <c r="AG356" s="71"/>
      <c r="AH356" s="103"/>
      <c r="AI356" s="71"/>
      <c r="AJ356" s="103"/>
      <c r="AK356" s="103"/>
      <c r="AL356" s="554" t="str">
        <f>IF(AI356&lt;&gt;"",VLOOKUP(AI356,'DON GIA'!$M$1:$P$9,4,0),"")</f>
        <v/>
      </c>
      <c r="AM356" s="554" t="str">
        <f t="shared" si="67"/>
        <v/>
      </c>
      <c r="AN356" s="103"/>
      <c r="AO356" s="103"/>
      <c r="AP356" s="553" t="str">
        <f t="shared" si="74"/>
        <v/>
      </c>
      <c r="AQ356" s="107"/>
    </row>
    <row r="357" spans="1:44" outlineLevel="2">
      <c r="A357" s="72" t="e">
        <f>IF(D356&lt;&gt;"",$D$8:D356,A356)</f>
        <v>#VALUE!</v>
      </c>
      <c r="C357" s="552" t="str">
        <f>IF(D357&lt;&gt;"",COUNTA($D$8:D357),"")</f>
        <v/>
      </c>
      <c r="D357" s="552"/>
      <c r="E357" s="71"/>
      <c r="F357" s="103"/>
      <c r="G357" s="103"/>
      <c r="H357" s="103"/>
      <c r="I357" s="103"/>
      <c r="J357" s="103"/>
      <c r="K357" s="103"/>
      <c r="L357" s="107"/>
      <c r="M357" s="105"/>
      <c r="N357" s="106" t="str">
        <f>IF(L357&lt;&gt;"",VLOOKUP(L357,'DON GIA'!$S$1:$U$19,3,0),"")</f>
        <v/>
      </c>
      <c r="O357" s="106" t="str">
        <f>IF(L357&lt;&gt;"",VLOOKUP(L357,'DON GIA'!$S$1:$V$19,4,0),"")</f>
        <v/>
      </c>
      <c r="P357" s="106" t="str">
        <f t="shared" si="65"/>
        <v/>
      </c>
      <c r="Q357" s="106" t="str">
        <f t="shared" si="66"/>
        <v/>
      </c>
      <c r="R357" s="71" t="s">
        <v>35</v>
      </c>
      <c r="S357" s="103"/>
      <c r="T357" s="103"/>
      <c r="U357" s="554" t="str">
        <f>IF(R357&lt;&gt;"",VLOOKUP(R357,'DON GIA'!$H$1:$K$103,4,0),"")</f>
        <v/>
      </c>
      <c r="V357" s="554" t="str">
        <f t="shared" si="77"/>
        <v/>
      </c>
      <c r="W357" s="107" t="s">
        <v>35</v>
      </c>
      <c r="X357" s="103"/>
      <c r="Y357" s="108"/>
      <c r="Z357" s="109"/>
      <c r="AA357" s="554" t="str">
        <f>IF(W357&lt;&gt;"",VLOOKUP(W357,'DON GIA'!$A$1:$D$346,4,0),"")</f>
        <v/>
      </c>
      <c r="AB357" s="554" t="str">
        <f t="shared" si="78"/>
        <v/>
      </c>
      <c r="AC357" s="71"/>
      <c r="AD357" s="71"/>
      <c r="AE357" s="71"/>
      <c r="AF357" s="71"/>
      <c r="AG357" s="71"/>
      <c r="AH357" s="103"/>
      <c r="AI357" s="71"/>
      <c r="AJ357" s="103"/>
      <c r="AK357" s="103"/>
      <c r="AL357" s="554" t="str">
        <f>IF(AI357&lt;&gt;"",VLOOKUP(AI357,'DON GIA'!$M$1:$P$9,4,0),"")</f>
        <v/>
      </c>
      <c r="AM357" s="554" t="str">
        <f t="shared" si="67"/>
        <v/>
      </c>
      <c r="AN357" s="103"/>
      <c r="AO357" s="103"/>
      <c r="AP357" s="553" t="str">
        <f t="shared" si="74"/>
        <v/>
      </c>
      <c r="AQ357" s="107"/>
    </row>
    <row r="358" spans="1:44" outlineLevel="2">
      <c r="A358" s="72" t="e">
        <f>IF(D357&lt;&gt;"",$D$8:D357,A357)</f>
        <v>#VALUE!</v>
      </c>
      <c r="C358" s="552" t="str">
        <f>IF(D358&lt;&gt;"",COUNTA($D$8:D358),"")</f>
        <v/>
      </c>
      <c r="D358" s="552"/>
      <c r="E358" s="71"/>
      <c r="F358" s="103"/>
      <c r="G358" s="103"/>
      <c r="H358" s="103"/>
      <c r="I358" s="103"/>
      <c r="J358" s="103"/>
      <c r="K358" s="103"/>
      <c r="L358" s="107"/>
      <c r="M358" s="105"/>
      <c r="N358" s="106" t="str">
        <f>IF(L358&lt;&gt;"",VLOOKUP(L358,'DON GIA'!$S$1:$U$19,3,0),"")</f>
        <v/>
      </c>
      <c r="O358" s="106" t="str">
        <f>IF(L358&lt;&gt;"",VLOOKUP(L358,'DON GIA'!$S$1:$V$19,4,0),"")</f>
        <v/>
      </c>
      <c r="P358" s="106" t="str">
        <f t="shared" si="65"/>
        <v/>
      </c>
      <c r="Q358" s="106" t="str">
        <f t="shared" si="66"/>
        <v/>
      </c>
      <c r="R358" s="71" t="s">
        <v>35</v>
      </c>
      <c r="S358" s="103"/>
      <c r="T358" s="103"/>
      <c r="U358" s="554" t="str">
        <f>IF(R358&lt;&gt;"",VLOOKUP(R358,'DON GIA'!$H$1:$K$103,4,0),"")</f>
        <v/>
      </c>
      <c r="V358" s="554" t="str">
        <f t="shared" si="77"/>
        <v/>
      </c>
      <c r="W358" s="107" t="s">
        <v>35</v>
      </c>
      <c r="X358" s="103"/>
      <c r="Y358" s="108"/>
      <c r="Z358" s="109"/>
      <c r="AA358" s="554" t="str">
        <f>IF(W358&lt;&gt;"",VLOOKUP(W358,'DON GIA'!$A$1:$D$346,4,0),"")</f>
        <v/>
      </c>
      <c r="AB358" s="554" t="str">
        <f t="shared" si="78"/>
        <v/>
      </c>
      <c r="AC358" s="71"/>
      <c r="AD358" s="71"/>
      <c r="AE358" s="71"/>
      <c r="AF358" s="71"/>
      <c r="AG358" s="71"/>
      <c r="AH358" s="103"/>
      <c r="AI358" s="71"/>
      <c r="AJ358" s="103"/>
      <c r="AK358" s="103"/>
      <c r="AL358" s="554" t="str">
        <f>IF(AI358&lt;&gt;"",VLOOKUP(AI358,'DON GIA'!$M$1:$P$9,4,0),"")</f>
        <v/>
      </c>
      <c r="AM358" s="554" t="str">
        <f t="shared" si="67"/>
        <v/>
      </c>
      <c r="AN358" s="103"/>
      <c r="AO358" s="103"/>
      <c r="AP358" s="553" t="str">
        <f t="shared" si="74"/>
        <v/>
      </c>
      <c r="AQ358" s="107"/>
    </row>
    <row r="359" spans="1:44" outlineLevel="2">
      <c r="A359" s="72" t="e">
        <f>IF(D358&lt;&gt;"",$D$8:D358,A358)</f>
        <v>#VALUE!</v>
      </c>
      <c r="C359" s="552" t="str">
        <f>IF(D359&lt;&gt;"",COUNTA($D$8:D359),"")</f>
        <v/>
      </c>
      <c r="D359" s="552"/>
      <c r="E359" s="71"/>
      <c r="F359" s="103"/>
      <c r="G359" s="103"/>
      <c r="H359" s="103"/>
      <c r="I359" s="103"/>
      <c r="J359" s="103"/>
      <c r="K359" s="103"/>
      <c r="L359" s="107"/>
      <c r="M359" s="105"/>
      <c r="N359" s="106" t="str">
        <f>IF(L359&lt;&gt;"",VLOOKUP(L359,'DON GIA'!$S$1:$U$19,3,0),"")</f>
        <v/>
      </c>
      <c r="O359" s="106" t="str">
        <f>IF(L359&lt;&gt;"",VLOOKUP(L359,'DON GIA'!$S$1:$V$19,4,0),"")</f>
        <v/>
      </c>
      <c r="P359" s="106" t="str">
        <f t="shared" si="65"/>
        <v/>
      </c>
      <c r="Q359" s="106" t="str">
        <f t="shared" si="66"/>
        <v/>
      </c>
      <c r="R359" s="71" t="s">
        <v>35</v>
      </c>
      <c r="S359" s="103"/>
      <c r="T359" s="103"/>
      <c r="U359" s="554" t="str">
        <f>IF(R359&lt;&gt;"",VLOOKUP(R359,'DON GIA'!$H$1:$K$103,4,0),"")</f>
        <v/>
      </c>
      <c r="V359" s="554" t="str">
        <f t="shared" si="77"/>
        <v/>
      </c>
      <c r="W359" s="107" t="s">
        <v>35</v>
      </c>
      <c r="X359" s="103"/>
      <c r="Y359" s="108"/>
      <c r="Z359" s="109"/>
      <c r="AA359" s="554" t="str">
        <f>IF(W359&lt;&gt;"",VLOOKUP(W359,'DON GIA'!$A$1:$D$346,4,0),"")</f>
        <v/>
      </c>
      <c r="AB359" s="554" t="str">
        <f t="shared" si="78"/>
        <v/>
      </c>
      <c r="AC359" s="71"/>
      <c r="AD359" s="71"/>
      <c r="AE359" s="71"/>
      <c r="AF359" s="71"/>
      <c r="AG359" s="71"/>
      <c r="AH359" s="103"/>
      <c r="AI359" s="71"/>
      <c r="AJ359" s="103"/>
      <c r="AK359" s="103"/>
      <c r="AL359" s="554" t="str">
        <f>IF(AI359&lt;&gt;"",VLOOKUP(AI359,'DON GIA'!$M$1:$P$9,4,0),"")</f>
        <v/>
      </c>
      <c r="AM359" s="554" t="str">
        <f t="shared" si="67"/>
        <v/>
      </c>
      <c r="AN359" s="103"/>
      <c r="AO359" s="103"/>
      <c r="AP359" s="553" t="str">
        <f t="shared" si="74"/>
        <v/>
      </c>
      <c r="AQ359" s="107"/>
    </row>
    <row r="360" spans="1:44" outlineLevel="2">
      <c r="A360" s="72" t="e">
        <f>IF(D359&lt;&gt;"",$D$8:D359,A359)</f>
        <v>#VALUE!</v>
      </c>
      <c r="C360" s="552" t="str">
        <f>IF(D360&lt;&gt;"",COUNTA($D$8:D360),"")</f>
        <v/>
      </c>
      <c r="D360" s="552"/>
      <c r="E360" s="71"/>
      <c r="F360" s="103"/>
      <c r="G360" s="103"/>
      <c r="H360" s="103"/>
      <c r="I360" s="103"/>
      <c r="J360" s="103"/>
      <c r="K360" s="103"/>
      <c r="L360" s="107"/>
      <c r="M360" s="105"/>
      <c r="N360" s="106" t="str">
        <f>IF(L360&lt;&gt;"",VLOOKUP(L360,'DON GIA'!$S$1:$U$19,3,0),"")</f>
        <v/>
      </c>
      <c r="O360" s="106" t="str">
        <f>IF(L360&lt;&gt;"",VLOOKUP(L360,'DON GIA'!$S$1:$V$19,4,0),"")</f>
        <v/>
      </c>
      <c r="P360" s="106" t="str">
        <f t="shared" si="65"/>
        <v/>
      </c>
      <c r="Q360" s="106" t="str">
        <f t="shared" si="66"/>
        <v/>
      </c>
      <c r="R360" s="71" t="s">
        <v>35</v>
      </c>
      <c r="S360" s="103"/>
      <c r="T360" s="103"/>
      <c r="U360" s="554" t="str">
        <f>IF(R360&lt;&gt;"",VLOOKUP(R360,'DON GIA'!$H$1:$K$103,4,0),"")</f>
        <v/>
      </c>
      <c r="V360" s="554" t="str">
        <f t="shared" si="77"/>
        <v/>
      </c>
      <c r="W360" s="107" t="s">
        <v>35</v>
      </c>
      <c r="X360" s="103"/>
      <c r="Y360" s="108"/>
      <c r="Z360" s="109"/>
      <c r="AA360" s="554" t="str">
        <f>IF(W360&lt;&gt;"",VLOOKUP(W360,'DON GIA'!$A$1:$D$346,4,0),"")</f>
        <v/>
      </c>
      <c r="AB360" s="554" t="str">
        <f t="shared" si="78"/>
        <v/>
      </c>
      <c r="AC360" s="71"/>
      <c r="AD360" s="71"/>
      <c r="AE360" s="71"/>
      <c r="AF360" s="71"/>
      <c r="AG360" s="71"/>
      <c r="AH360" s="103"/>
      <c r="AI360" s="71"/>
      <c r="AJ360" s="103"/>
      <c r="AK360" s="103"/>
      <c r="AL360" s="554" t="str">
        <f>IF(AI360&lt;&gt;"",VLOOKUP(AI360,'DON GIA'!$M$1:$P$9,4,0),"")</f>
        <v/>
      </c>
      <c r="AM360" s="554" t="str">
        <f t="shared" si="67"/>
        <v/>
      </c>
      <c r="AN360" s="103"/>
      <c r="AO360" s="103"/>
      <c r="AP360" s="553" t="str">
        <f t="shared" si="74"/>
        <v/>
      </c>
      <c r="AQ360" s="107"/>
    </row>
    <row r="361" spans="1:44" outlineLevel="2">
      <c r="A361" s="72" t="e">
        <f>IF(D360&lt;&gt;"",$D$8:D360,A360)</f>
        <v>#VALUE!</v>
      </c>
      <c r="C361" s="552" t="str">
        <f>IF(D361&lt;&gt;"",COUNTA($D$8:D361),"")</f>
        <v/>
      </c>
      <c r="D361" s="552"/>
      <c r="E361" s="71"/>
      <c r="F361" s="103"/>
      <c r="G361" s="103"/>
      <c r="H361" s="103"/>
      <c r="I361" s="103"/>
      <c r="J361" s="103"/>
      <c r="K361" s="103"/>
      <c r="L361" s="107"/>
      <c r="M361" s="105"/>
      <c r="N361" s="106" t="str">
        <f>IF(L361&lt;&gt;"",VLOOKUP(L361,'DON GIA'!$S$1:$U$19,3,0),"")</f>
        <v/>
      </c>
      <c r="O361" s="106" t="str">
        <f>IF(L361&lt;&gt;"",VLOOKUP(L361,'DON GIA'!$S$1:$V$19,4,0),"")</f>
        <v/>
      </c>
      <c r="P361" s="106" t="str">
        <f t="shared" ref="P361:P428" si="79">IF(L361&lt;&gt;"",M361*N361,"")</f>
        <v/>
      </c>
      <c r="Q361" s="106" t="str">
        <f t="shared" ref="Q361:Q428" si="80">IF(L361&lt;&gt;"",M361*O361,"")</f>
        <v/>
      </c>
      <c r="R361" s="71" t="s">
        <v>35</v>
      </c>
      <c r="S361" s="103"/>
      <c r="T361" s="103"/>
      <c r="U361" s="554" t="str">
        <f>IF(R361&lt;&gt;"",VLOOKUP(R361,'DON GIA'!$H$1:$K$103,4,0),"")</f>
        <v/>
      </c>
      <c r="V361" s="554" t="str">
        <f t="shared" si="77"/>
        <v/>
      </c>
      <c r="W361" s="107" t="s">
        <v>35</v>
      </c>
      <c r="X361" s="103"/>
      <c r="Y361" s="108"/>
      <c r="Z361" s="109"/>
      <c r="AA361" s="554" t="str">
        <f>IF(W361&lt;&gt;"",VLOOKUP(W361,'DON GIA'!$A$1:$D$346,4,0),"")</f>
        <v/>
      </c>
      <c r="AB361" s="554" t="str">
        <f t="shared" si="78"/>
        <v/>
      </c>
      <c r="AC361" s="71"/>
      <c r="AD361" s="71"/>
      <c r="AE361" s="71"/>
      <c r="AF361" s="71"/>
      <c r="AG361" s="71"/>
      <c r="AH361" s="103"/>
      <c r="AI361" s="71"/>
      <c r="AJ361" s="103"/>
      <c r="AK361" s="103"/>
      <c r="AL361" s="554" t="str">
        <f>IF(AI361&lt;&gt;"",VLOOKUP(AI361,'DON GIA'!$M$1:$P$9,4,0),"")</f>
        <v/>
      </c>
      <c r="AM361" s="554" t="str">
        <f t="shared" ref="AM361:AM428" si="81">IF(AI361&lt;&gt;"",AK361*AL361,"")</f>
        <v/>
      </c>
      <c r="AN361" s="103"/>
      <c r="AO361" s="103"/>
      <c r="AP361" s="553" t="str">
        <f t="shared" si="74"/>
        <v/>
      </c>
      <c r="AQ361" s="107"/>
    </row>
    <row r="362" spans="1:44" outlineLevel="2">
      <c r="A362" s="72" t="e">
        <f>IF(D361&lt;&gt;"",$D$8:D361,A361)</f>
        <v>#VALUE!</v>
      </c>
      <c r="C362" s="552" t="str">
        <f>IF(D362&lt;&gt;"",COUNTA($D$8:D362),"")</f>
        <v/>
      </c>
      <c r="D362" s="552"/>
      <c r="E362" s="71"/>
      <c r="F362" s="103"/>
      <c r="G362" s="103"/>
      <c r="H362" s="103"/>
      <c r="I362" s="103"/>
      <c r="J362" s="103"/>
      <c r="K362" s="103"/>
      <c r="L362" s="107"/>
      <c r="M362" s="105"/>
      <c r="N362" s="106" t="str">
        <f>IF(L362&lt;&gt;"",VLOOKUP(L362,'DON GIA'!$S$1:$U$19,3,0),"")</f>
        <v/>
      </c>
      <c r="O362" s="106" t="str">
        <f>IF(L362&lt;&gt;"",VLOOKUP(L362,'DON GIA'!$S$1:$V$19,4,0),"")</f>
        <v/>
      </c>
      <c r="P362" s="106" t="str">
        <f t="shared" si="79"/>
        <v/>
      </c>
      <c r="Q362" s="106" t="str">
        <f t="shared" si="80"/>
        <v/>
      </c>
      <c r="R362" s="71" t="s">
        <v>35</v>
      </c>
      <c r="S362" s="103"/>
      <c r="T362" s="103"/>
      <c r="U362" s="554" t="str">
        <f>IF(R362&lt;&gt;"",VLOOKUP(R362,'DON GIA'!$H$1:$K$103,4,0),"")</f>
        <v/>
      </c>
      <c r="V362" s="554" t="str">
        <f t="shared" si="77"/>
        <v/>
      </c>
      <c r="W362" s="107" t="s">
        <v>35</v>
      </c>
      <c r="X362" s="103"/>
      <c r="Y362" s="108"/>
      <c r="Z362" s="109"/>
      <c r="AA362" s="554" t="str">
        <f>IF(W362&lt;&gt;"",VLOOKUP(W362,'DON GIA'!$A$1:$D$346,4,0),"")</f>
        <v/>
      </c>
      <c r="AB362" s="554" t="str">
        <f t="shared" si="78"/>
        <v/>
      </c>
      <c r="AC362" s="71"/>
      <c r="AD362" s="71"/>
      <c r="AE362" s="71"/>
      <c r="AF362" s="71"/>
      <c r="AG362" s="71"/>
      <c r="AH362" s="103"/>
      <c r="AI362" s="71"/>
      <c r="AJ362" s="103"/>
      <c r="AK362" s="103"/>
      <c r="AL362" s="554" t="str">
        <f>IF(AI362&lt;&gt;"",VLOOKUP(AI362,'DON GIA'!$M$1:$P$9,4,0),"")</f>
        <v/>
      </c>
      <c r="AM362" s="554" t="str">
        <f t="shared" si="81"/>
        <v/>
      </c>
      <c r="AN362" s="103"/>
      <c r="AO362" s="103"/>
      <c r="AP362" s="553" t="str">
        <f t="shared" si="74"/>
        <v/>
      </c>
      <c r="AQ362" s="107"/>
    </row>
    <row r="363" spans="1:44" outlineLevel="2">
      <c r="A363" s="72" t="e">
        <f>IF(D362&lt;&gt;"",$D$8:D362,A362)</f>
        <v>#VALUE!</v>
      </c>
      <c r="C363" s="552" t="str">
        <f>IF(D363&lt;&gt;"",COUNTA($D$8:D363),"")</f>
        <v/>
      </c>
      <c r="D363" s="552"/>
      <c r="E363" s="71"/>
      <c r="F363" s="103"/>
      <c r="G363" s="103"/>
      <c r="H363" s="103"/>
      <c r="I363" s="103"/>
      <c r="J363" s="103"/>
      <c r="K363" s="103"/>
      <c r="L363" s="107"/>
      <c r="M363" s="105"/>
      <c r="N363" s="106" t="str">
        <f>IF(L363&lt;&gt;"",VLOOKUP(L363,'DON GIA'!$S$1:$U$19,3,0),"")</f>
        <v/>
      </c>
      <c r="O363" s="106" t="str">
        <f>IF(L363&lt;&gt;"",VLOOKUP(L363,'DON GIA'!$S$1:$V$19,4,0),"")</f>
        <v/>
      </c>
      <c r="P363" s="106" t="str">
        <f t="shared" si="79"/>
        <v/>
      </c>
      <c r="Q363" s="106" t="str">
        <f t="shared" si="80"/>
        <v/>
      </c>
      <c r="R363" s="71" t="s">
        <v>35</v>
      </c>
      <c r="S363" s="103"/>
      <c r="T363" s="103"/>
      <c r="U363" s="554" t="str">
        <f>IF(R363&lt;&gt;"",VLOOKUP(R363,'DON GIA'!$H$1:$K$103,4,0),"")</f>
        <v/>
      </c>
      <c r="V363" s="554" t="str">
        <f t="shared" si="77"/>
        <v/>
      </c>
      <c r="W363" s="107" t="s">
        <v>35</v>
      </c>
      <c r="X363" s="103"/>
      <c r="Y363" s="108"/>
      <c r="Z363" s="109"/>
      <c r="AA363" s="554" t="str">
        <f>IF(W363&lt;&gt;"",VLOOKUP(W363,'DON GIA'!$A$1:$D$346,4,0),"")</f>
        <v/>
      </c>
      <c r="AB363" s="554" t="str">
        <f t="shared" si="78"/>
        <v/>
      </c>
      <c r="AC363" s="71"/>
      <c r="AD363" s="71"/>
      <c r="AE363" s="71"/>
      <c r="AF363" s="71"/>
      <c r="AG363" s="71"/>
      <c r="AH363" s="103"/>
      <c r="AI363" s="71"/>
      <c r="AJ363" s="103"/>
      <c r="AK363" s="103"/>
      <c r="AL363" s="554" t="str">
        <f>IF(AI363&lt;&gt;"",VLOOKUP(AI363,'DON GIA'!$M$1:$P$9,4,0),"")</f>
        <v/>
      </c>
      <c r="AM363" s="554" t="str">
        <f t="shared" si="81"/>
        <v/>
      </c>
      <c r="AN363" s="103"/>
      <c r="AO363" s="103"/>
      <c r="AP363" s="553" t="str">
        <f t="shared" si="74"/>
        <v/>
      </c>
      <c r="AQ363" s="107"/>
    </row>
    <row r="364" spans="1:44" outlineLevel="2">
      <c r="A364" s="72" t="e">
        <f>IF(D363&lt;&gt;"",$D$8:D363,A363)</f>
        <v>#VALUE!</v>
      </c>
      <c r="C364" s="552" t="str">
        <f>IF(D364&lt;&gt;"",COUNTA($D$8:D364),"")</f>
        <v/>
      </c>
      <c r="D364" s="552"/>
      <c r="E364" s="71"/>
      <c r="F364" s="103"/>
      <c r="G364" s="103"/>
      <c r="H364" s="103"/>
      <c r="I364" s="103"/>
      <c r="J364" s="103"/>
      <c r="K364" s="103"/>
      <c r="L364" s="107"/>
      <c r="M364" s="105"/>
      <c r="N364" s="106" t="str">
        <f>IF(L364&lt;&gt;"",VLOOKUP(L364,'DON GIA'!$S$1:$U$19,3,0),"")</f>
        <v/>
      </c>
      <c r="O364" s="106" t="str">
        <f>IF(L364&lt;&gt;"",VLOOKUP(L364,'DON GIA'!$S$1:$V$19,4,0),"")</f>
        <v/>
      </c>
      <c r="P364" s="106" t="str">
        <f t="shared" si="79"/>
        <v/>
      </c>
      <c r="Q364" s="106" t="str">
        <f t="shared" si="80"/>
        <v/>
      </c>
      <c r="R364" s="71" t="s">
        <v>35</v>
      </c>
      <c r="S364" s="103"/>
      <c r="T364" s="103"/>
      <c r="U364" s="554" t="str">
        <f>IF(R364&lt;&gt;"",VLOOKUP(R364,'DON GIA'!$H$1:$K$103,4,0),"")</f>
        <v/>
      </c>
      <c r="V364" s="554" t="str">
        <f t="shared" si="77"/>
        <v/>
      </c>
      <c r="W364" s="107" t="s">
        <v>35</v>
      </c>
      <c r="X364" s="103"/>
      <c r="Y364" s="108"/>
      <c r="Z364" s="109"/>
      <c r="AA364" s="554" t="str">
        <f>IF(W364&lt;&gt;"",VLOOKUP(W364,'DON GIA'!$A$1:$D$346,4,0),"")</f>
        <v/>
      </c>
      <c r="AB364" s="554" t="str">
        <f t="shared" si="78"/>
        <v/>
      </c>
      <c r="AC364" s="71"/>
      <c r="AD364" s="71"/>
      <c r="AE364" s="71"/>
      <c r="AF364" s="71"/>
      <c r="AG364" s="71"/>
      <c r="AH364" s="103"/>
      <c r="AI364" s="71"/>
      <c r="AJ364" s="103"/>
      <c r="AK364" s="103"/>
      <c r="AL364" s="554" t="str">
        <f>IF(AI364&lt;&gt;"",VLOOKUP(AI364,'DON GIA'!$M$1:$P$9,4,0),"")</f>
        <v/>
      </c>
      <c r="AM364" s="554" t="str">
        <f t="shared" si="81"/>
        <v/>
      </c>
      <c r="AN364" s="103"/>
      <c r="AO364" s="103"/>
      <c r="AP364" s="553" t="str">
        <f t="shared" si="74"/>
        <v/>
      </c>
      <c r="AQ364" s="107"/>
    </row>
    <row r="365" spans="1:44" outlineLevel="2">
      <c r="A365" s="72" t="e">
        <f>IF(D364&lt;&gt;"",$D$8:D364,A364)</f>
        <v>#VALUE!</v>
      </c>
      <c r="C365" s="552" t="str">
        <f>IF(D365&lt;&gt;"",COUNTA($D$8:D365),"")</f>
        <v/>
      </c>
      <c r="D365" s="552"/>
      <c r="E365" s="71"/>
      <c r="F365" s="103"/>
      <c r="G365" s="103"/>
      <c r="H365" s="103"/>
      <c r="I365" s="103"/>
      <c r="J365" s="103"/>
      <c r="K365" s="103"/>
      <c r="L365" s="107"/>
      <c r="M365" s="105"/>
      <c r="N365" s="106" t="str">
        <f>IF(L365&lt;&gt;"",VLOOKUP(L365,'DON GIA'!$S$1:$U$19,3,0),"")</f>
        <v/>
      </c>
      <c r="O365" s="106" t="str">
        <f>IF(L365&lt;&gt;"",VLOOKUP(L365,'DON GIA'!$S$1:$V$19,4,0),"")</f>
        <v/>
      </c>
      <c r="P365" s="106" t="str">
        <f t="shared" si="79"/>
        <v/>
      </c>
      <c r="Q365" s="106" t="str">
        <f t="shared" si="80"/>
        <v/>
      </c>
      <c r="R365" s="71" t="s">
        <v>35</v>
      </c>
      <c r="S365" s="103"/>
      <c r="T365" s="103"/>
      <c r="U365" s="554" t="str">
        <f>IF(R365&lt;&gt;"",VLOOKUP(R365,'DON GIA'!$H$1:$K$103,4,0),"")</f>
        <v/>
      </c>
      <c r="V365" s="554" t="str">
        <f t="shared" si="77"/>
        <v/>
      </c>
      <c r="W365" s="107" t="s">
        <v>35</v>
      </c>
      <c r="X365" s="103"/>
      <c r="Y365" s="108"/>
      <c r="Z365" s="109"/>
      <c r="AA365" s="554" t="str">
        <f>IF(W365&lt;&gt;"",VLOOKUP(W365,'DON GIA'!$A$1:$D$346,4,0),"")</f>
        <v/>
      </c>
      <c r="AB365" s="554" t="str">
        <f t="shared" si="78"/>
        <v/>
      </c>
      <c r="AC365" s="71"/>
      <c r="AD365" s="71"/>
      <c r="AE365" s="71"/>
      <c r="AF365" s="71"/>
      <c r="AG365" s="71"/>
      <c r="AH365" s="103"/>
      <c r="AI365" s="71"/>
      <c r="AJ365" s="103"/>
      <c r="AK365" s="103"/>
      <c r="AL365" s="554" t="str">
        <f>IF(AI365&lt;&gt;"",VLOOKUP(AI365,'DON GIA'!$M$1:$P$9,4,0),"")</f>
        <v/>
      </c>
      <c r="AM365" s="554" t="str">
        <f t="shared" si="81"/>
        <v/>
      </c>
      <c r="AN365" s="103"/>
      <c r="AO365" s="103"/>
      <c r="AP365" s="553" t="str">
        <f t="shared" si="74"/>
        <v/>
      </c>
      <c r="AQ365" s="107"/>
    </row>
    <row r="366" spans="1:44" outlineLevel="2">
      <c r="A366" s="72" t="e">
        <f>IF(D365&lt;&gt;"",$D$8:D365,A365)</f>
        <v>#VALUE!</v>
      </c>
      <c r="C366" s="552" t="str">
        <f>IF(D366&lt;&gt;"",COUNTA($D$8:D366),"")</f>
        <v/>
      </c>
      <c r="D366" s="552"/>
      <c r="E366" s="132"/>
      <c r="F366" s="103"/>
      <c r="G366" s="103"/>
      <c r="H366" s="103"/>
      <c r="I366" s="103"/>
      <c r="J366" s="103"/>
      <c r="K366" s="103"/>
      <c r="L366" s="107"/>
      <c r="M366" s="105"/>
      <c r="N366" s="106" t="str">
        <f>IF(L366&lt;&gt;"",VLOOKUP(L366,'DON GIA'!$S$1:$U$19,3,0),"")</f>
        <v/>
      </c>
      <c r="O366" s="106" t="str">
        <f>IF(L366&lt;&gt;"",VLOOKUP(L366,'DON GIA'!$S$1:$V$19,4,0),"")</f>
        <v/>
      </c>
      <c r="P366" s="106" t="str">
        <f t="shared" si="79"/>
        <v/>
      </c>
      <c r="Q366" s="106" t="str">
        <f t="shared" si="80"/>
        <v/>
      </c>
      <c r="R366" s="71" t="s">
        <v>35</v>
      </c>
      <c r="S366" s="103"/>
      <c r="T366" s="103"/>
      <c r="U366" s="554" t="str">
        <f>IF(R366&lt;&gt;"",VLOOKUP(R366,'DON GIA'!$H$1:$K$103,4,0),"")</f>
        <v/>
      </c>
      <c r="V366" s="554" t="str">
        <f t="shared" si="77"/>
        <v/>
      </c>
      <c r="W366" s="107" t="s">
        <v>35</v>
      </c>
      <c r="X366" s="103"/>
      <c r="Y366" s="108"/>
      <c r="Z366" s="109"/>
      <c r="AA366" s="554" t="str">
        <f>IF(W366&lt;&gt;"",VLOOKUP(W366,'DON GIA'!$A$1:$D$346,4,0),"")</f>
        <v/>
      </c>
      <c r="AB366" s="554" t="str">
        <f t="shared" si="78"/>
        <v/>
      </c>
      <c r="AC366" s="71"/>
      <c r="AD366" s="71"/>
      <c r="AE366" s="71"/>
      <c r="AF366" s="71"/>
      <c r="AG366" s="71"/>
      <c r="AH366" s="103"/>
      <c r="AI366" s="71"/>
      <c r="AJ366" s="103"/>
      <c r="AK366" s="103"/>
      <c r="AL366" s="554" t="str">
        <f>IF(AI366&lt;&gt;"",VLOOKUP(AI366,'DON GIA'!$M$1:$P$9,4,0),"")</f>
        <v/>
      </c>
      <c r="AM366" s="554" t="str">
        <f t="shared" si="81"/>
        <v/>
      </c>
      <c r="AN366" s="103"/>
      <c r="AO366" s="103"/>
      <c r="AP366" s="553" t="str">
        <f t="shared" si="74"/>
        <v/>
      </c>
      <c r="AQ366" s="107"/>
    </row>
    <row r="367" spans="1:44" outlineLevel="1">
      <c r="A367" s="84" t="s">
        <v>829</v>
      </c>
      <c r="B367" s="576">
        <v>66</v>
      </c>
      <c r="C367" s="552">
        <f>IF(D367&lt;&gt;"",COUNTA($D$8:D367),"")</f>
        <v>32</v>
      </c>
      <c r="D367" s="552">
        <v>424</v>
      </c>
      <c r="E367" s="132" t="s">
        <v>209</v>
      </c>
      <c r="F367" s="162"/>
      <c r="G367" s="162"/>
      <c r="H367" s="162"/>
      <c r="I367" s="162"/>
      <c r="J367" s="162"/>
      <c r="K367" s="162"/>
      <c r="L367" s="555"/>
      <c r="M367" s="178">
        <f>SUBTOTAL(9,M368:M402)</f>
        <v>5165.6000000000004</v>
      </c>
      <c r="N367" s="199"/>
      <c r="O367" s="199"/>
      <c r="P367" s="199">
        <f>SUBTOTAL(9,P368:P402)</f>
        <v>11493588500</v>
      </c>
      <c r="Q367" s="199">
        <f>SUBTOTAL(9,Q368:Q402)</f>
        <v>0</v>
      </c>
      <c r="R367" s="61"/>
      <c r="S367" s="162"/>
      <c r="T367" s="162">
        <f>SUBTOTAL(9,T368:T402)</f>
        <v>104</v>
      </c>
      <c r="U367" s="553"/>
      <c r="V367" s="553">
        <f>SUBTOTAL(9,V368:V402)</f>
        <v>27892000</v>
      </c>
      <c r="W367" s="129"/>
      <c r="X367" s="162"/>
      <c r="Y367" s="183">
        <f>SUBTOTAL(9,Y368:Y402)</f>
        <v>747.7</v>
      </c>
      <c r="Z367" s="170">
        <f>SUBTOTAL(9,Z368:Z402)</f>
        <v>0</v>
      </c>
      <c r="AA367" s="553"/>
      <c r="AB367" s="553">
        <f>SUBTOTAL(9,AB368:AB402)</f>
        <v>152395430</v>
      </c>
      <c r="AC367" s="71"/>
      <c r="AD367" s="71"/>
      <c r="AE367" s="71"/>
      <c r="AF367" s="71"/>
      <c r="AG367" s="71"/>
      <c r="AH367" s="103"/>
      <c r="AI367" s="71"/>
      <c r="AJ367" s="162"/>
      <c r="AK367" s="162">
        <f>SUBTOTAL(9,AK368:AK402)</f>
        <v>0</v>
      </c>
      <c r="AL367" s="553"/>
      <c r="AM367" s="553">
        <f>SUBTOTAL(9,AM368:AM402)</f>
        <v>0</v>
      </c>
      <c r="AN367" s="162"/>
      <c r="AO367" s="162">
        <f>SUBTOTAL(9,AO368:AO402)</f>
        <v>0</v>
      </c>
      <c r="AP367" s="553">
        <f t="shared" si="74"/>
        <v>11673875930</v>
      </c>
      <c r="AQ367" s="111"/>
      <c r="AR367" s="90"/>
    </row>
    <row r="368" spans="1:44" ht="75" outlineLevel="2">
      <c r="A368" s="72" t="e">
        <f>IF(D367&lt;&gt;"",$D$8:D367,A366)</f>
        <v>#VALUE!</v>
      </c>
      <c r="C368" s="552" t="str">
        <f>IF(D368&lt;&gt;"",COUNTA($D$8:D368),"")</f>
        <v/>
      </c>
      <c r="D368" s="552"/>
      <c r="E368" s="121" t="s">
        <v>212</v>
      </c>
      <c r="F368" s="103">
        <v>4</v>
      </c>
      <c r="G368" s="103"/>
      <c r="H368" s="103">
        <v>8</v>
      </c>
      <c r="I368" s="103">
        <v>79</v>
      </c>
      <c r="J368" s="103">
        <v>250</v>
      </c>
      <c r="K368" s="103">
        <v>21</v>
      </c>
      <c r="L368" s="556" t="s">
        <v>392</v>
      </c>
      <c r="M368" s="126">
        <v>936.9</v>
      </c>
      <c r="N368" s="106">
        <f>IF(L368&lt;&gt;"",VLOOKUP(L368,'DON GIA'!$S$1:$U$19,3,0),"")</f>
        <v>3015000</v>
      </c>
      <c r="O368" s="106">
        <f>IF(L368&lt;&gt;"",VLOOKUP(L368,'DON GIA'!$S$1:$V$19,4,0),"")</f>
        <v>0</v>
      </c>
      <c r="P368" s="106">
        <f t="shared" si="79"/>
        <v>2824753500</v>
      </c>
      <c r="Q368" s="106">
        <f t="shared" si="80"/>
        <v>0</v>
      </c>
      <c r="R368" s="71" t="s">
        <v>766</v>
      </c>
      <c r="S368" s="103" t="s">
        <v>210</v>
      </c>
      <c r="T368" s="103">
        <v>18</v>
      </c>
      <c r="U368" s="554">
        <f>IF(R368&lt;&gt;"",VLOOKUP(R368,'DON GIA'!$H$1:$K$103,4,0),"")</f>
        <v>420000</v>
      </c>
      <c r="V368" s="554">
        <f t="shared" ref="V368:V402" si="82">IF(R368&lt;&gt;"",IF(ISNUMBER(U368),T368*U368,""),"")</f>
        <v>7560000</v>
      </c>
      <c r="W368" s="107" t="s">
        <v>1104</v>
      </c>
      <c r="X368" s="103" t="s">
        <v>38</v>
      </c>
      <c r="Y368" s="134">
        <v>110</v>
      </c>
      <c r="Z368" s="109"/>
      <c r="AA368" s="554">
        <f>IF(W368&lt;&gt;"",VLOOKUP(W368,'DON GIA'!$A$1:$D$346,4,0),"")</f>
        <v>1385413</v>
      </c>
      <c r="AB368" s="554">
        <f t="shared" ref="AB368:AB402" si="83">IF(W368&lt;&gt;"",IF(ISNUMBER(AA368),Y368*AA368,""),"")</f>
        <v>152395430</v>
      </c>
      <c r="AC368" s="71"/>
      <c r="AD368" s="71"/>
      <c r="AE368" s="71"/>
      <c r="AF368" s="71"/>
      <c r="AG368" s="71"/>
      <c r="AH368" s="103"/>
      <c r="AI368" s="71"/>
      <c r="AJ368" s="103"/>
      <c r="AK368" s="103"/>
      <c r="AL368" s="554" t="str">
        <f>IF(AI368&lt;&gt;"",VLOOKUP(AI368,'DON GIA'!$M$1:$P$9,4,0),"")</f>
        <v/>
      </c>
      <c r="AM368" s="554" t="str">
        <f t="shared" si="81"/>
        <v/>
      </c>
      <c r="AN368" s="103"/>
      <c r="AO368" s="103"/>
      <c r="AP368" s="553" t="str">
        <f t="shared" si="74"/>
        <v/>
      </c>
      <c r="AQ368" s="111" t="s">
        <v>638</v>
      </c>
      <c r="AR368" s="77" t="s">
        <v>1912</v>
      </c>
    </row>
    <row r="369" spans="1:44" ht="409.5" outlineLevel="2">
      <c r="A369" s="72" t="e">
        <f>IF(D368&lt;&gt;"",$D$8:D368,A368)</f>
        <v>#VALUE!</v>
      </c>
      <c r="C369" s="552" t="str">
        <f>IF(D369&lt;&gt;"",COUNTA($D$8:D369),"")</f>
        <v/>
      </c>
      <c r="D369" s="552"/>
      <c r="E369" s="121" t="s">
        <v>214</v>
      </c>
      <c r="F369" s="103"/>
      <c r="G369" s="103"/>
      <c r="H369" s="103">
        <v>8</v>
      </c>
      <c r="I369" s="103">
        <v>79</v>
      </c>
      <c r="J369" s="103">
        <v>250</v>
      </c>
      <c r="K369" s="103">
        <v>21</v>
      </c>
      <c r="L369" s="107" t="s">
        <v>591</v>
      </c>
      <c r="M369" s="127">
        <v>164.5</v>
      </c>
      <c r="N369" s="106">
        <f>IF(L369&lt;&gt;"",VLOOKUP(L369,'DON GIA'!$S$1:$U$19,3,0),"")</f>
        <v>2050000</v>
      </c>
      <c r="O369" s="106">
        <f>IF(L369&lt;&gt;"",VLOOKUP(L369,'DON GIA'!$S$1:$V$19,4,0),"")</f>
        <v>0</v>
      </c>
      <c r="P369" s="106">
        <f t="shared" si="79"/>
        <v>337225000</v>
      </c>
      <c r="Q369" s="106">
        <f t="shared" si="80"/>
        <v>0</v>
      </c>
      <c r="R369" s="71" t="s">
        <v>213</v>
      </c>
      <c r="S369" s="103" t="s">
        <v>44</v>
      </c>
      <c r="T369" s="103">
        <v>1</v>
      </c>
      <c r="U369" s="554">
        <f>IF(R369&lt;&gt;"",VLOOKUP(R369,'DON GIA'!$H$1:$K$103,4,0),"")</f>
        <v>180000</v>
      </c>
      <c r="V369" s="554">
        <f t="shared" si="82"/>
        <v>180000</v>
      </c>
      <c r="W369" s="107" t="s">
        <v>995</v>
      </c>
      <c r="X369" s="103" t="s">
        <v>38</v>
      </c>
      <c r="Y369" s="134">
        <v>637.70000000000005</v>
      </c>
      <c r="Z369" s="109"/>
      <c r="AA369" s="554" t="str">
        <f>IF(W369&lt;&gt;"",VLOOKUP(W369,'DON GIA'!$A$1:$D$346,4,0),"")</f>
        <v>không hỗ trợ</v>
      </c>
      <c r="AB369" s="554" t="str">
        <f t="shared" si="83"/>
        <v/>
      </c>
      <c r="AC369" s="71"/>
      <c r="AD369" s="71"/>
      <c r="AE369" s="71"/>
      <c r="AF369" s="71"/>
      <c r="AG369" s="71"/>
      <c r="AH369" s="103"/>
      <c r="AI369" s="71"/>
      <c r="AJ369" s="103"/>
      <c r="AK369" s="103"/>
      <c r="AL369" s="554" t="str">
        <f>IF(AI369&lt;&gt;"",VLOOKUP(AI369,'DON GIA'!$M$1:$P$9,4,0),"")</f>
        <v/>
      </c>
      <c r="AM369" s="554" t="str">
        <f t="shared" si="81"/>
        <v/>
      </c>
      <c r="AN369" s="103"/>
      <c r="AO369" s="103"/>
      <c r="AP369" s="553" t="str">
        <f t="shared" si="74"/>
        <v/>
      </c>
      <c r="AQ369" s="111" t="s">
        <v>639</v>
      </c>
      <c r="AR369" s="139" t="s">
        <v>395</v>
      </c>
    </row>
    <row r="370" spans="1:44" ht="78.75" outlineLevel="2">
      <c r="A370" s="72" t="e">
        <f>IF(D369&lt;&gt;"",$D$8:D369,A369)</f>
        <v>#VALUE!</v>
      </c>
      <c r="C370" s="552" t="str">
        <f>IF(D370&lt;&gt;"",COUNTA($D$8:D370),"")</f>
        <v/>
      </c>
      <c r="D370" s="552"/>
      <c r="E370" s="121"/>
      <c r="F370" s="103"/>
      <c r="G370" s="103"/>
      <c r="H370" s="103">
        <v>8</v>
      </c>
      <c r="I370" s="103">
        <v>79</v>
      </c>
      <c r="J370" s="103">
        <v>250</v>
      </c>
      <c r="K370" s="103">
        <v>30</v>
      </c>
      <c r="L370" s="107" t="s">
        <v>591</v>
      </c>
      <c r="M370" s="135">
        <v>109.8</v>
      </c>
      <c r="N370" s="106">
        <f>IF(L370&lt;&gt;"",VLOOKUP(L370,'DON GIA'!$S$1:$U$19,3,0),"")</f>
        <v>2050000</v>
      </c>
      <c r="O370" s="106">
        <f>IF(L370&lt;&gt;"",VLOOKUP(L370,'DON GIA'!$S$1:$V$19,4,0),"")</f>
        <v>0</v>
      </c>
      <c r="P370" s="106">
        <f t="shared" si="79"/>
        <v>225090000</v>
      </c>
      <c r="Q370" s="106">
        <f t="shared" si="80"/>
        <v>0</v>
      </c>
      <c r="R370" s="71" t="s">
        <v>203</v>
      </c>
      <c r="S370" s="103" t="s">
        <v>44</v>
      </c>
      <c r="T370" s="103">
        <v>2</v>
      </c>
      <c r="U370" s="554" t="e">
        <f>IF(R370&lt;&gt;"",VLOOKUP(R370,'DON GIA'!$H$1:$K$103,4,0),"")</f>
        <v>#N/A</v>
      </c>
      <c r="V370" s="554" t="str">
        <f t="shared" si="82"/>
        <v/>
      </c>
      <c r="W370" s="107"/>
      <c r="X370" s="103"/>
      <c r="Y370" s="134"/>
      <c r="Z370" s="109"/>
      <c r="AA370" s="554" t="str">
        <f>IF(W370&lt;&gt;"",VLOOKUP(W370,'DON GIA'!$A$1:$D$346,4,0),"")</f>
        <v/>
      </c>
      <c r="AB370" s="554" t="str">
        <f t="shared" si="83"/>
        <v/>
      </c>
      <c r="AC370" s="71"/>
      <c r="AD370" s="71"/>
      <c r="AE370" s="71"/>
      <c r="AF370" s="71"/>
      <c r="AG370" s="71"/>
      <c r="AH370" s="103"/>
      <c r="AI370" s="71"/>
      <c r="AJ370" s="103"/>
      <c r="AK370" s="103"/>
      <c r="AL370" s="554" t="str">
        <f>IF(AI370&lt;&gt;"",VLOOKUP(AI370,'DON GIA'!$M$1:$P$9,4,0),"")</f>
        <v/>
      </c>
      <c r="AM370" s="554" t="str">
        <f t="shared" si="81"/>
        <v/>
      </c>
      <c r="AN370" s="103"/>
      <c r="AO370" s="103"/>
      <c r="AP370" s="553" t="str">
        <f t="shared" si="74"/>
        <v/>
      </c>
      <c r="AQ370" s="59" t="s">
        <v>640</v>
      </c>
      <c r="AR370" s="139" t="s">
        <v>2004</v>
      </c>
    </row>
    <row r="371" spans="1:44" ht="381.75" outlineLevel="2">
      <c r="A371" s="72" t="e">
        <f>IF(D370&lt;&gt;"",$D$8:D370,A370)</f>
        <v>#VALUE!</v>
      </c>
      <c r="C371" s="552" t="str">
        <f>IF(D371&lt;&gt;"",COUNTA($D$8:D371),"")</f>
        <v/>
      </c>
      <c r="D371" s="552"/>
      <c r="E371" s="121"/>
      <c r="F371" s="103"/>
      <c r="G371" s="103"/>
      <c r="H371" s="103"/>
      <c r="I371" s="103">
        <v>79</v>
      </c>
      <c r="J371" s="103">
        <v>250</v>
      </c>
      <c r="K371" s="103">
        <v>42</v>
      </c>
      <c r="L371" s="107" t="s">
        <v>591</v>
      </c>
      <c r="M371" s="125">
        <v>8.1999999999999993</v>
      </c>
      <c r="N371" s="106">
        <f>IF(L371&lt;&gt;"",VLOOKUP(L371,'DON GIA'!$S$1:$U$19,3,0),"")</f>
        <v>2050000</v>
      </c>
      <c r="O371" s="106">
        <f>IF(L371&lt;&gt;"",VLOOKUP(L371,'DON GIA'!$S$1:$V$19,4,0),"")</f>
        <v>0</v>
      </c>
      <c r="P371" s="106">
        <f t="shared" si="79"/>
        <v>16810000</v>
      </c>
      <c r="Q371" s="106">
        <f t="shared" si="80"/>
        <v>0</v>
      </c>
      <c r="R371" s="71" t="s">
        <v>215</v>
      </c>
      <c r="S371" s="103" t="s">
        <v>44</v>
      </c>
      <c r="T371" s="103">
        <v>11</v>
      </c>
      <c r="U371" s="554" t="e">
        <f>IF(R371&lt;&gt;"",VLOOKUP(R371,'DON GIA'!$H$1:$K$103,4,0),"")</f>
        <v>#N/A</v>
      </c>
      <c r="V371" s="554" t="str">
        <f t="shared" si="82"/>
        <v/>
      </c>
      <c r="W371" s="107"/>
      <c r="X371" s="103"/>
      <c r="Y371" s="134"/>
      <c r="Z371" s="109"/>
      <c r="AA371" s="554" t="str">
        <f>IF(W371&lt;&gt;"",VLOOKUP(W371,'DON GIA'!$A$1:$D$346,4,0),"")</f>
        <v/>
      </c>
      <c r="AB371" s="554" t="str">
        <f t="shared" si="83"/>
        <v/>
      </c>
      <c r="AC371" s="71"/>
      <c r="AD371" s="71"/>
      <c r="AE371" s="71"/>
      <c r="AF371" s="71"/>
      <c r="AG371" s="71"/>
      <c r="AH371" s="103"/>
      <c r="AI371" s="71"/>
      <c r="AJ371" s="103"/>
      <c r="AK371" s="103"/>
      <c r="AL371" s="554" t="str">
        <f>IF(AI371&lt;&gt;"",VLOOKUP(AI371,'DON GIA'!$M$1:$P$9,4,0),"")</f>
        <v/>
      </c>
      <c r="AM371" s="554" t="str">
        <f t="shared" si="81"/>
        <v/>
      </c>
      <c r="AN371" s="103"/>
      <c r="AO371" s="103"/>
      <c r="AP371" s="553" t="str">
        <f t="shared" si="74"/>
        <v/>
      </c>
      <c r="AQ371" s="111" t="s">
        <v>641</v>
      </c>
      <c r="AR371" s="139" t="s">
        <v>2006</v>
      </c>
    </row>
    <row r="372" spans="1:44" ht="75" outlineLevel="2">
      <c r="A372" s="72" t="e">
        <f>IF(D371&lt;&gt;"",$D$8:D371,A371)</f>
        <v>#VALUE!</v>
      </c>
      <c r="C372" s="552" t="str">
        <f>IF(D372&lt;&gt;"",COUNTA($D$8:D372),"")</f>
        <v/>
      </c>
      <c r="D372" s="552"/>
      <c r="E372" s="121"/>
      <c r="F372" s="103"/>
      <c r="G372" s="103"/>
      <c r="H372" s="103"/>
      <c r="I372" s="103">
        <v>79</v>
      </c>
      <c r="J372" s="103">
        <v>250</v>
      </c>
      <c r="K372" s="103">
        <v>46</v>
      </c>
      <c r="L372" s="107" t="s">
        <v>591</v>
      </c>
      <c r="M372" s="125">
        <v>329.8</v>
      </c>
      <c r="N372" s="106">
        <f>IF(L372&lt;&gt;"",VLOOKUP(L372,'DON GIA'!$S$1:$U$19,3,0),"")</f>
        <v>2050000</v>
      </c>
      <c r="O372" s="106">
        <f>IF(L372&lt;&gt;"",VLOOKUP(L372,'DON GIA'!$S$1:$V$19,4,0),"")</f>
        <v>0</v>
      </c>
      <c r="P372" s="106">
        <f t="shared" si="79"/>
        <v>676090000</v>
      </c>
      <c r="Q372" s="106">
        <f t="shared" si="80"/>
        <v>0</v>
      </c>
      <c r="R372" s="71" t="s">
        <v>216</v>
      </c>
      <c r="S372" s="103" t="s">
        <v>44</v>
      </c>
      <c r="T372" s="103">
        <v>19</v>
      </c>
      <c r="U372" s="554" t="e">
        <f>IF(R372&lt;&gt;"",VLOOKUP(R372,'DON GIA'!$H$1:$K$103,4,0),"")</f>
        <v>#N/A</v>
      </c>
      <c r="V372" s="554" t="str">
        <f t="shared" si="82"/>
        <v/>
      </c>
      <c r="W372" s="107"/>
      <c r="X372" s="103"/>
      <c r="Y372" s="134"/>
      <c r="Z372" s="109"/>
      <c r="AA372" s="554" t="str">
        <f>IF(W372&lt;&gt;"",VLOOKUP(W372,'DON GIA'!$A$1:$D$346,4,0),"")</f>
        <v/>
      </c>
      <c r="AB372" s="554" t="str">
        <f t="shared" si="83"/>
        <v/>
      </c>
      <c r="AC372" s="71"/>
      <c r="AD372" s="71"/>
      <c r="AE372" s="71"/>
      <c r="AF372" s="71"/>
      <c r="AG372" s="71"/>
      <c r="AH372" s="103"/>
      <c r="AI372" s="71"/>
      <c r="AJ372" s="103"/>
      <c r="AK372" s="103"/>
      <c r="AL372" s="554" t="str">
        <f>IF(AI372&lt;&gt;"",VLOOKUP(AI372,'DON GIA'!$M$1:$P$9,4,0),"")</f>
        <v/>
      </c>
      <c r="AM372" s="554" t="str">
        <f t="shared" si="81"/>
        <v/>
      </c>
      <c r="AN372" s="103"/>
      <c r="AO372" s="103"/>
      <c r="AP372" s="553" t="str">
        <f t="shared" si="74"/>
        <v/>
      </c>
      <c r="AQ372" s="59" t="s">
        <v>642</v>
      </c>
      <c r="AR372" s="139" t="s">
        <v>2007</v>
      </c>
    </row>
    <row r="373" spans="1:44" ht="378" outlineLevel="2">
      <c r="A373" s="72" t="e">
        <f>IF(D372&lt;&gt;"",$D$8:D372,A372)</f>
        <v>#VALUE!</v>
      </c>
      <c r="C373" s="552" t="str">
        <f>IF(D373&lt;&gt;"",COUNTA($D$8:D373),"")</f>
        <v/>
      </c>
      <c r="D373" s="552"/>
      <c r="E373" s="121"/>
      <c r="F373" s="103"/>
      <c r="G373" s="103"/>
      <c r="H373" s="103"/>
      <c r="I373" s="103">
        <v>79</v>
      </c>
      <c r="J373" s="103">
        <v>250</v>
      </c>
      <c r="K373" s="103">
        <v>31</v>
      </c>
      <c r="L373" s="107" t="s">
        <v>591</v>
      </c>
      <c r="M373" s="125">
        <v>3586.9</v>
      </c>
      <c r="N373" s="106">
        <f>IF(L373&lt;&gt;"",VLOOKUP(L373,'DON GIA'!$S$1:$U$19,3,0),"")</f>
        <v>2050000</v>
      </c>
      <c r="O373" s="106">
        <f>IF(L373&lt;&gt;"",VLOOKUP(L373,'DON GIA'!$S$1:$V$19,4,0),"")</f>
        <v>0</v>
      </c>
      <c r="P373" s="106">
        <f t="shared" si="79"/>
        <v>7353145000</v>
      </c>
      <c r="Q373" s="106">
        <f t="shared" si="80"/>
        <v>0</v>
      </c>
      <c r="R373" s="71" t="s">
        <v>217</v>
      </c>
      <c r="S373" s="103" t="s">
        <v>44</v>
      </c>
      <c r="T373" s="103">
        <v>4</v>
      </c>
      <c r="U373" s="554">
        <f>IF(R373&lt;&gt;"",VLOOKUP(R373,'DON GIA'!$H$1:$K$103,4,0),"")</f>
        <v>132000</v>
      </c>
      <c r="V373" s="554">
        <f t="shared" si="82"/>
        <v>528000</v>
      </c>
      <c r="W373" s="107"/>
      <c r="X373" s="103"/>
      <c r="Y373" s="134"/>
      <c r="Z373" s="109"/>
      <c r="AA373" s="554" t="str">
        <f>IF(W373&lt;&gt;"",VLOOKUP(W373,'DON GIA'!$A$1:$D$346,4,0),"")</f>
        <v/>
      </c>
      <c r="AB373" s="554" t="str">
        <f t="shared" si="83"/>
        <v/>
      </c>
      <c r="AC373" s="71"/>
      <c r="AD373" s="71"/>
      <c r="AE373" s="71"/>
      <c r="AF373" s="71"/>
      <c r="AG373" s="71"/>
      <c r="AH373" s="103"/>
      <c r="AI373" s="71"/>
      <c r="AJ373" s="103"/>
      <c r="AK373" s="103"/>
      <c r="AL373" s="554" t="str">
        <f>IF(AI373&lt;&gt;"",VLOOKUP(AI373,'DON GIA'!$M$1:$P$9,4,0),"")</f>
        <v/>
      </c>
      <c r="AM373" s="554" t="str">
        <f t="shared" si="81"/>
        <v/>
      </c>
      <c r="AN373" s="103"/>
      <c r="AO373" s="103"/>
      <c r="AP373" s="553" t="str">
        <f t="shared" si="74"/>
        <v/>
      </c>
      <c r="AQ373" s="111" t="s">
        <v>643</v>
      </c>
    </row>
    <row r="374" spans="1:44" ht="75" outlineLevel="2">
      <c r="A374" s="72" t="e">
        <f>IF(D373&lt;&gt;"",$D$8:D373,A373)</f>
        <v>#VALUE!</v>
      </c>
      <c r="C374" s="552" t="str">
        <f>IF(D374&lt;&gt;"",COUNTA($D$8:D374),"")</f>
        <v/>
      </c>
      <c r="D374" s="552"/>
      <c r="E374" s="121"/>
      <c r="F374" s="103"/>
      <c r="G374" s="103"/>
      <c r="H374" s="103"/>
      <c r="I374" s="102">
        <v>79</v>
      </c>
      <c r="J374" s="102">
        <v>250</v>
      </c>
      <c r="K374" s="102">
        <v>201</v>
      </c>
      <c r="L374" s="107" t="s">
        <v>591</v>
      </c>
      <c r="M374" s="136">
        <v>29.5</v>
      </c>
      <c r="N374" s="106">
        <f>IF(L374&lt;&gt;"",VLOOKUP(L374,'DON GIA'!$S$1:$U$19,3,0),"")</f>
        <v>2050000</v>
      </c>
      <c r="O374" s="106">
        <f>IF(L374&lt;&gt;"",VLOOKUP(L374,'DON GIA'!$S$1:$V$19,4,0),"")</f>
        <v>0</v>
      </c>
      <c r="P374" s="106">
        <f t="shared" si="79"/>
        <v>60475000</v>
      </c>
      <c r="Q374" s="106">
        <f t="shared" si="80"/>
        <v>0</v>
      </c>
      <c r="R374" s="71" t="s">
        <v>52</v>
      </c>
      <c r="S374" s="103" t="s">
        <v>44</v>
      </c>
      <c r="T374" s="103">
        <v>29</v>
      </c>
      <c r="U374" s="554">
        <f>IF(R374&lt;&gt;"",VLOOKUP(R374,'DON GIA'!$H$1:$K$103,4,0),"")</f>
        <v>76000</v>
      </c>
      <c r="V374" s="554">
        <f t="shared" si="82"/>
        <v>2204000</v>
      </c>
      <c r="W374" s="107"/>
      <c r="X374" s="103"/>
      <c r="Y374" s="134"/>
      <c r="Z374" s="109"/>
      <c r="AA374" s="554" t="str">
        <f>IF(W374&lt;&gt;"",VLOOKUP(W374,'DON GIA'!$A$1:$D$346,4,0),"")</f>
        <v/>
      </c>
      <c r="AB374" s="554" t="str">
        <f t="shared" si="83"/>
        <v/>
      </c>
      <c r="AC374" s="71"/>
      <c r="AD374" s="71"/>
      <c r="AE374" s="71"/>
      <c r="AF374" s="71"/>
      <c r="AG374" s="71"/>
      <c r="AH374" s="103"/>
      <c r="AI374" s="71"/>
      <c r="AJ374" s="103"/>
      <c r="AK374" s="103"/>
      <c r="AL374" s="554" t="str">
        <f>IF(AI374&lt;&gt;"",VLOOKUP(AI374,'DON GIA'!$M$1:$P$9,4,0),"")</f>
        <v/>
      </c>
      <c r="AM374" s="554" t="str">
        <f t="shared" si="81"/>
        <v/>
      </c>
      <c r="AN374" s="103"/>
      <c r="AO374" s="103"/>
      <c r="AP374" s="553" t="str">
        <f t="shared" si="74"/>
        <v/>
      </c>
      <c r="AQ374" s="59" t="s">
        <v>644</v>
      </c>
    </row>
    <row r="375" spans="1:44" ht="135" outlineLevel="2">
      <c r="A375" s="72" t="e">
        <f>IF(D374&lt;&gt;"",$D$8:D374,A374)</f>
        <v>#VALUE!</v>
      </c>
      <c r="C375" s="552" t="str">
        <f>IF(D375&lt;&gt;"",COUNTA($D$8:D375),"")</f>
        <v/>
      </c>
      <c r="D375" s="552"/>
      <c r="E375" s="121"/>
      <c r="F375" s="103"/>
      <c r="G375" s="103"/>
      <c r="H375" s="103"/>
      <c r="I375" s="103"/>
      <c r="J375" s="103"/>
      <c r="K375" s="103"/>
      <c r="L375" s="556"/>
      <c r="M375" s="125"/>
      <c r="N375" s="106" t="str">
        <f>IF(L375&lt;&gt;"",VLOOKUP(L375,'DON GIA'!$S$1:$U$19,3,0),"")</f>
        <v/>
      </c>
      <c r="O375" s="106" t="str">
        <f>IF(L375&lt;&gt;"",VLOOKUP(L375,'DON GIA'!$S$1:$V$19,4,0),"")</f>
        <v/>
      </c>
      <c r="P375" s="106" t="str">
        <f t="shared" si="79"/>
        <v/>
      </c>
      <c r="Q375" s="106" t="str">
        <f t="shared" si="80"/>
        <v/>
      </c>
      <c r="R375" s="71" t="s">
        <v>53</v>
      </c>
      <c r="S375" s="103" t="s">
        <v>44</v>
      </c>
      <c r="T375" s="103">
        <v>10</v>
      </c>
      <c r="U375" s="554">
        <f>IF(R375&lt;&gt;"",VLOOKUP(R375,'DON GIA'!$H$1:$K$103,4,0),"")</f>
        <v>34000</v>
      </c>
      <c r="V375" s="554">
        <f t="shared" si="82"/>
        <v>340000</v>
      </c>
      <c r="W375" s="107"/>
      <c r="X375" s="103"/>
      <c r="Y375" s="134"/>
      <c r="Z375" s="109"/>
      <c r="AA375" s="554" t="str">
        <f>IF(W375&lt;&gt;"",VLOOKUP(W375,'DON GIA'!$A$1:$D$346,4,0),"")</f>
        <v/>
      </c>
      <c r="AB375" s="554" t="str">
        <f t="shared" si="83"/>
        <v/>
      </c>
      <c r="AC375" s="71"/>
      <c r="AD375" s="71"/>
      <c r="AE375" s="71"/>
      <c r="AF375" s="71"/>
      <c r="AG375" s="71"/>
      <c r="AH375" s="103"/>
      <c r="AI375" s="71"/>
      <c r="AJ375" s="103"/>
      <c r="AK375" s="103"/>
      <c r="AL375" s="554" t="str">
        <f>IF(AI375&lt;&gt;"",VLOOKUP(AI375,'DON GIA'!$M$1:$P$9,4,0),"")</f>
        <v/>
      </c>
      <c r="AM375" s="554" t="str">
        <f t="shared" si="81"/>
        <v/>
      </c>
      <c r="AN375" s="103"/>
      <c r="AO375" s="103"/>
      <c r="AP375" s="553" t="str">
        <f t="shared" si="74"/>
        <v/>
      </c>
      <c r="AQ375" s="59" t="s">
        <v>645</v>
      </c>
    </row>
    <row r="376" spans="1:44" ht="112.5" outlineLevel="2">
      <c r="A376" s="72" t="e">
        <f>IF(D375&lt;&gt;"",$D$8:D375,A375)</f>
        <v>#VALUE!</v>
      </c>
      <c r="C376" s="552" t="str">
        <f>IF(D376&lt;&gt;"",COUNTA($D$8:D376),"")</f>
        <v/>
      </c>
      <c r="D376" s="552"/>
      <c r="E376" s="121"/>
      <c r="F376" s="103"/>
      <c r="G376" s="103"/>
      <c r="H376" s="103"/>
      <c r="I376" s="103"/>
      <c r="J376" s="103"/>
      <c r="K376" s="103"/>
      <c r="L376" s="107"/>
      <c r="M376" s="125"/>
      <c r="N376" s="106" t="str">
        <f>IF(L376&lt;&gt;"",VLOOKUP(L376,'DON GIA'!$S$1:$U$19,3,0),"")</f>
        <v/>
      </c>
      <c r="O376" s="106" t="str">
        <f>IF(L376&lt;&gt;"",VLOOKUP(L376,'DON GIA'!$S$1:$V$19,4,0),"")</f>
        <v/>
      </c>
      <c r="P376" s="106" t="str">
        <f t="shared" si="79"/>
        <v/>
      </c>
      <c r="Q376" s="106" t="str">
        <f t="shared" si="80"/>
        <v/>
      </c>
      <c r="R376" s="71" t="s">
        <v>48</v>
      </c>
      <c r="S376" s="103" t="s">
        <v>44</v>
      </c>
      <c r="T376" s="103">
        <v>10</v>
      </c>
      <c r="U376" s="554">
        <f>IF(R376&lt;&gt;"",VLOOKUP(R376,'DON GIA'!$H$1:$K$103,4,0),"")</f>
        <v>1708000</v>
      </c>
      <c r="V376" s="554">
        <f t="shared" si="82"/>
        <v>17080000</v>
      </c>
      <c r="W376" s="107"/>
      <c r="X376" s="103"/>
      <c r="Y376" s="134"/>
      <c r="Z376" s="109"/>
      <c r="AA376" s="554" t="str">
        <f>IF(W376&lt;&gt;"",VLOOKUP(W376,'DON GIA'!$A$1:$D$346,4,0),"")</f>
        <v/>
      </c>
      <c r="AB376" s="554" t="str">
        <f t="shared" si="83"/>
        <v/>
      </c>
      <c r="AC376" s="71"/>
      <c r="AD376" s="71"/>
      <c r="AE376" s="71"/>
      <c r="AF376" s="71"/>
      <c r="AG376" s="71"/>
      <c r="AH376" s="103"/>
      <c r="AI376" s="71"/>
      <c r="AJ376" s="103"/>
      <c r="AK376" s="103"/>
      <c r="AL376" s="554" t="str">
        <f>IF(AI376&lt;&gt;"",VLOOKUP(AI376,'DON GIA'!$M$1:$P$9,4,0),"")</f>
        <v/>
      </c>
      <c r="AM376" s="554" t="str">
        <f t="shared" si="81"/>
        <v/>
      </c>
      <c r="AN376" s="103"/>
      <c r="AO376" s="103"/>
      <c r="AP376" s="553" t="str">
        <f t="shared" si="74"/>
        <v/>
      </c>
      <c r="AQ376" s="59" t="s">
        <v>381</v>
      </c>
    </row>
    <row r="377" spans="1:44" ht="150" outlineLevel="2">
      <c r="A377" s="72" t="e">
        <f>IF(D376&lt;&gt;"",$D$8:D376,A376)</f>
        <v>#VALUE!</v>
      </c>
      <c r="C377" s="552" t="str">
        <f>IF(D377&lt;&gt;"",COUNTA($D$8:D377),"")</f>
        <v/>
      </c>
      <c r="D377" s="552"/>
      <c r="E377" s="121"/>
      <c r="F377" s="103"/>
      <c r="G377" s="103"/>
      <c r="H377" s="103"/>
      <c r="I377" s="103"/>
      <c r="J377" s="103"/>
      <c r="K377" s="103"/>
      <c r="L377" s="107"/>
      <c r="M377" s="125"/>
      <c r="N377" s="106" t="str">
        <f>IF(L377&lt;&gt;"",VLOOKUP(L377,'DON GIA'!$S$1:$U$19,3,0),"")</f>
        <v/>
      </c>
      <c r="O377" s="106" t="str">
        <f>IF(L377&lt;&gt;"",VLOOKUP(L377,'DON GIA'!$S$1:$V$19,4,0),"")</f>
        <v/>
      </c>
      <c r="P377" s="106" t="str">
        <f t="shared" si="79"/>
        <v/>
      </c>
      <c r="Q377" s="106" t="str">
        <f t="shared" si="80"/>
        <v/>
      </c>
      <c r="R377" s="71" t="s">
        <v>35</v>
      </c>
      <c r="S377" s="103"/>
      <c r="T377" s="103"/>
      <c r="U377" s="554" t="str">
        <f>IF(R377&lt;&gt;"",VLOOKUP(R377,'DON GIA'!$H$1:$K$103,4,0),"")</f>
        <v/>
      </c>
      <c r="V377" s="554" t="str">
        <f t="shared" si="82"/>
        <v/>
      </c>
      <c r="W377" s="107"/>
      <c r="X377" s="103"/>
      <c r="Y377" s="134"/>
      <c r="Z377" s="109"/>
      <c r="AA377" s="554" t="str">
        <f>IF(W377&lt;&gt;"",VLOOKUP(W377,'DON GIA'!$A$1:$D$346,4,0),"")</f>
        <v/>
      </c>
      <c r="AB377" s="554" t="str">
        <f t="shared" si="83"/>
        <v/>
      </c>
      <c r="AC377" s="71"/>
      <c r="AD377" s="71"/>
      <c r="AE377" s="71"/>
      <c r="AF377" s="71"/>
      <c r="AG377" s="71"/>
      <c r="AH377" s="103"/>
      <c r="AI377" s="71"/>
      <c r="AJ377" s="103"/>
      <c r="AK377" s="103"/>
      <c r="AL377" s="554" t="str">
        <f>IF(AI377&lt;&gt;"",VLOOKUP(AI377,'DON GIA'!$M$1:$P$9,4,0),"")</f>
        <v/>
      </c>
      <c r="AM377" s="554" t="str">
        <f t="shared" si="81"/>
        <v/>
      </c>
      <c r="AN377" s="103"/>
      <c r="AO377" s="103"/>
      <c r="AP377" s="553" t="str">
        <f t="shared" si="74"/>
        <v/>
      </c>
      <c r="AQ377" s="59" t="s">
        <v>382</v>
      </c>
    </row>
    <row r="378" spans="1:44" ht="78.75" outlineLevel="2">
      <c r="A378" s="72" t="e">
        <f>IF(D377&lt;&gt;"",$D$8:D377,A377)</f>
        <v>#VALUE!</v>
      </c>
      <c r="C378" s="552" t="str">
        <f>IF(D378&lt;&gt;"",COUNTA($D$8:D378),"")</f>
        <v/>
      </c>
      <c r="D378" s="552"/>
      <c r="E378" s="121"/>
      <c r="F378" s="103"/>
      <c r="G378" s="103"/>
      <c r="H378" s="103"/>
      <c r="I378" s="103"/>
      <c r="J378" s="103"/>
      <c r="K378" s="103"/>
      <c r="L378" s="107"/>
      <c r="M378" s="125"/>
      <c r="N378" s="106" t="str">
        <f>IF(L378&lt;&gt;"",VLOOKUP(L378,'DON GIA'!$S$1:$U$19,3,0),"")</f>
        <v/>
      </c>
      <c r="O378" s="106" t="str">
        <f>IF(L378&lt;&gt;"",VLOOKUP(L378,'DON GIA'!$S$1:$V$19,4,0),"")</f>
        <v/>
      </c>
      <c r="P378" s="106" t="str">
        <f t="shared" si="79"/>
        <v/>
      </c>
      <c r="Q378" s="106" t="str">
        <f t="shared" si="80"/>
        <v/>
      </c>
      <c r="R378" s="71" t="s">
        <v>35</v>
      </c>
      <c r="S378" s="103"/>
      <c r="T378" s="103"/>
      <c r="U378" s="554" t="str">
        <f>IF(R378&lt;&gt;"",VLOOKUP(R378,'DON GIA'!$H$1:$K$103,4,0),"")</f>
        <v/>
      </c>
      <c r="V378" s="554" t="str">
        <f t="shared" si="82"/>
        <v/>
      </c>
      <c r="W378" s="107"/>
      <c r="X378" s="103"/>
      <c r="Y378" s="134"/>
      <c r="Z378" s="109"/>
      <c r="AA378" s="554" t="str">
        <f>IF(W378&lt;&gt;"",VLOOKUP(W378,'DON GIA'!$A$1:$D$346,4,0),"")</f>
        <v/>
      </c>
      <c r="AB378" s="554" t="str">
        <f t="shared" si="83"/>
        <v/>
      </c>
      <c r="AC378" s="71"/>
      <c r="AD378" s="71"/>
      <c r="AE378" s="71"/>
      <c r="AF378" s="71"/>
      <c r="AG378" s="71"/>
      <c r="AH378" s="103"/>
      <c r="AI378" s="71"/>
      <c r="AJ378" s="103"/>
      <c r="AK378" s="103"/>
      <c r="AL378" s="554" t="str">
        <f>IF(AI378&lt;&gt;"",VLOOKUP(AI378,'DON GIA'!$M$1:$P$9,4,0),"")</f>
        <v/>
      </c>
      <c r="AM378" s="554" t="str">
        <f t="shared" si="81"/>
        <v/>
      </c>
      <c r="AN378" s="103"/>
      <c r="AO378" s="103"/>
      <c r="AP378" s="553" t="str">
        <f t="shared" si="74"/>
        <v/>
      </c>
      <c r="AQ378" s="59" t="s">
        <v>646</v>
      </c>
    </row>
    <row r="379" spans="1:44" ht="288" outlineLevel="2">
      <c r="A379" s="72" t="e">
        <f>IF(D378&lt;&gt;"",$D$8:D378,A378)</f>
        <v>#VALUE!</v>
      </c>
      <c r="C379" s="552" t="str">
        <f>IF(D379&lt;&gt;"",COUNTA($D$8:D379),"")</f>
        <v/>
      </c>
      <c r="D379" s="552"/>
      <c r="E379" s="121"/>
      <c r="F379" s="103"/>
      <c r="G379" s="103"/>
      <c r="H379" s="103"/>
      <c r="I379" s="103"/>
      <c r="J379" s="103"/>
      <c r="K379" s="103"/>
      <c r="L379" s="107"/>
      <c r="M379" s="125"/>
      <c r="N379" s="106" t="str">
        <f>IF(L379&lt;&gt;"",VLOOKUP(L379,'DON GIA'!$S$1:$U$19,3,0),"")</f>
        <v/>
      </c>
      <c r="O379" s="106" t="str">
        <f>IF(L379&lt;&gt;"",VLOOKUP(L379,'DON GIA'!$S$1:$V$19,4,0),"")</f>
        <v/>
      </c>
      <c r="P379" s="106" t="str">
        <f t="shared" si="79"/>
        <v/>
      </c>
      <c r="Q379" s="106" t="str">
        <f t="shared" si="80"/>
        <v/>
      </c>
      <c r="R379" s="71" t="s">
        <v>35</v>
      </c>
      <c r="S379" s="103"/>
      <c r="T379" s="103"/>
      <c r="U379" s="554" t="str">
        <f>IF(R379&lt;&gt;"",VLOOKUP(R379,'DON GIA'!$H$1:$K$103,4,0),"")</f>
        <v/>
      </c>
      <c r="V379" s="554" t="str">
        <f t="shared" si="82"/>
        <v/>
      </c>
      <c r="W379" s="107"/>
      <c r="X379" s="103"/>
      <c r="Y379" s="134"/>
      <c r="Z379" s="109"/>
      <c r="AA379" s="554" t="str">
        <f>IF(W379&lt;&gt;"",VLOOKUP(W379,'DON GIA'!$A$1:$D$346,4,0),"")</f>
        <v/>
      </c>
      <c r="AB379" s="554" t="str">
        <f t="shared" si="83"/>
        <v/>
      </c>
      <c r="AC379" s="71"/>
      <c r="AD379" s="71"/>
      <c r="AE379" s="71"/>
      <c r="AF379" s="71"/>
      <c r="AG379" s="71"/>
      <c r="AH379" s="103"/>
      <c r="AI379" s="71"/>
      <c r="AJ379" s="103"/>
      <c r="AK379" s="103"/>
      <c r="AL379" s="554" t="str">
        <f>IF(AI379&lt;&gt;"",VLOOKUP(AI379,'DON GIA'!$M$1:$P$9,4,0),"")</f>
        <v/>
      </c>
      <c r="AM379" s="554" t="str">
        <f t="shared" si="81"/>
        <v/>
      </c>
      <c r="AN379" s="103"/>
      <c r="AO379" s="103"/>
      <c r="AP379" s="553" t="str">
        <f t="shared" si="74"/>
        <v/>
      </c>
      <c r="AQ379" s="111" t="s">
        <v>647</v>
      </c>
    </row>
    <row r="380" spans="1:44" ht="60" outlineLevel="2">
      <c r="A380" s="72" t="e">
        <f>IF(D379&lt;&gt;"",$D$8:D379,A379)</f>
        <v>#VALUE!</v>
      </c>
      <c r="C380" s="552" t="str">
        <f>IF(D380&lt;&gt;"",COUNTA($D$8:D380),"")</f>
        <v/>
      </c>
      <c r="D380" s="552"/>
      <c r="E380" s="121"/>
      <c r="F380" s="103"/>
      <c r="G380" s="103"/>
      <c r="H380" s="103"/>
      <c r="I380" s="103"/>
      <c r="J380" s="103"/>
      <c r="K380" s="103"/>
      <c r="L380" s="107"/>
      <c r="M380" s="125"/>
      <c r="N380" s="106" t="str">
        <f>IF(L380&lt;&gt;"",VLOOKUP(L380,'DON GIA'!$S$1:$U$19,3,0),"")</f>
        <v/>
      </c>
      <c r="O380" s="106" t="str">
        <f>IF(L380&lt;&gt;"",VLOOKUP(L380,'DON GIA'!$S$1:$V$19,4,0),"")</f>
        <v/>
      </c>
      <c r="P380" s="106" t="str">
        <f t="shared" si="79"/>
        <v/>
      </c>
      <c r="Q380" s="106" t="str">
        <f t="shared" si="80"/>
        <v/>
      </c>
      <c r="R380" s="71" t="s">
        <v>35</v>
      </c>
      <c r="S380" s="103"/>
      <c r="T380" s="103"/>
      <c r="U380" s="554" t="str">
        <f>IF(R380&lt;&gt;"",VLOOKUP(R380,'DON GIA'!$H$1:$K$103,4,0),"")</f>
        <v/>
      </c>
      <c r="V380" s="554" t="str">
        <f t="shared" si="82"/>
        <v/>
      </c>
      <c r="W380" s="107"/>
      <c r="X380" s="103"/>
      <c r="Y380" s="134"/>
      <c r="Z380" s="109"/>
      <c r="AA380" s="554" t="str">
        <f>IF(W380&lt;&gt;"",VLOOKUP(W380,'DON GIA'!$A$1:$D$346,4,0),"")</f>
        <v/>
      </c>
      <c r="AB380" s="554" t="str">
        <f t="shared" si="83"/>
        <v/>
      </c>
      <c r="AC380" s="71"/>
      <c r="AD380" s="71"/>
      <c r="AE380" s="71"/>
      <c r="AF380" s="71"/>
      <c r="AG380" s="71"/>
      <c r="AH380" s="103"/>
      <c r="AI380" s="71"/>
      <c r="AJ380" s="103"/>
      <c r="AK380" s="103"/>
      <c r="AL380" s="554" t="str">
        <f>IF(AI380&lt;&gt;"",VLOOKUP(AI380,'DON GIA'!$M$1:$P$9,4,0),"")</f>
        <v/>
      </c>
      <c r="AM380" s="554" t="str">
        <f t="shared" si="81"/>
        <v/>
      </c>
      <c r="AN380" s="103"/>
      <c r="AO380" s="103"/>
      <c r="AP380" s="553" t="str">
        <f t="shared" si="74"/>
        <v/>
      </c>
      <c r="AQ380" s="59" t="s">
        <v>648</v>
      </c>
    </row>
    <row r="381" spans="1:44" ht="78.75" outlineLevel="2">
      <c r="A381" s="72" t="e">
        <f>IF(D380&lt;&gt;"",$D$8:D380,A380)</f>
        <v>#VALUE!</v>
      </c>
      <c r="C381" s="552" t="str">
        <f>IF(D381&lt;&gt;"",COUNTA($D$8:D381),"")</f>
        <v/>
      </c>
      <c r="D381" s="552"/>
      <c r="E381" s="121"/>
      <c r="F381" s="103"/>
      <c r="G381" s="103"/>
      <c r="H381" s="103"/>
      <c r="I381" s="103"/>
      <c r="J381" s="103"/>
      <c r="K381" s="103"/>
      <c r="L381" s="107"/>
      <c r="M381" s="125"/>
      <c r="N381" s="106" t="str">
        <f>IF(L381&lt;&gt;"",VLOOKUP(L381,'DON GIA'!$S$1:$U$19,3,0),"")</f>
        <v/>
      </c>
      <c r="O381" s="106" t="str">
        <f>IF(L381&lt;&gt;"",VLOOKUP(L381,'DON GIA'!$S$1:$V$19,4,0),"")</f>
        <v/>
      </c>
      <c r="P381" s="106" t="str">
        <f t="shared" si="79"/>
        <v/>
      </c>
      <c r="Q381" s="106" t="str">
        <f t="shared" si="80"/>
        <v/>
      </c>
      <c r="R381" s="71" t="s">
        <v>35</v>
      </c>
      <c r="S381" s="103"/>
      <c r="T381" s="103"/>
      <c r="U381" s="554" t="str">
        <f>IF(R381&lt;&gt;"",VLOOKUP(R381,'DON GIA'!$H$1:$K$103,4,0),"")</f>
        <v/>
      </c>
      <c r="V381" s="554" t="str">
        <f t="shared" si="82"/>
        <v/>
      </c>
      <c r="W381" s="107"/>
      <c r="X381" s="103"/>
      <c r="Y381" s="134"/>
      <c r="Z381" s="109"/>
      <c r="AA381" s="554" t="str">
        <f>IF(W381&lt;&gt;"",VLOOKUP(W381,'DON GIA'!$A$1:$D$346,4,0),"")</f>
        <v/>
      </c>
      <c r="AB381" s="554" t="str">
        <f t="shared" si="83"/>
        <v/>
      </c>
      <c r="AC381" s="71"/>
      <c r="AD381" s="71"/>
      <c r="AE381" s="71"/>
      <c r="AF381" s="71"/>
      <c r="AG381" s="71"/>
      <c r="AH381" s="103"/>
      <c r="AI381" s="71"/>
      <c r="AJ381" s="103"/>
      <c r="AK381" s="103"/>
      <c r="AL381" s="554" t="str">
        <f>IF(AI381&lt;&gt;"",VLOOKUP(AI381,'DON GIA'!$M$1:$P$9,4,0),"")</f>
        <v/>
      </c>
      <c r="AM381" s="554" t="str">
        <f t="shared" si="81"/>
        <v/>
      </c>
      <c r="AN381" s="103"/>
      <c r="AO381" s="103"/>
      <c r="AP381" s="553" t="str">
        <f t="shared" si="74"/>
        <v/>
      </c>
      <c r="AQ381" s="59" t="s">
        <v>649</v>
      </c>
    </row>
    <row r="382" spans="1:44" ht="409.5" outlineLevel="2">
      <c r="A382" s="72" t="e">
        <f>IF(D381&lt;&gt;"",$D$8:D381,A381)</f>
        <v>#VALUE!</v>
      </c>
      <c r="C382" s="552" t="str">
        <f>IF(D382&lt;&gt;"",COUNTA($D$8:D382),"")</f>
        <v/>
      </c>
      <c r="D382" s="552"/>
      <c r="E382" s="121"/>
      <c r="F382" s="103"/>
      <c r="G382" s="103"/>
      <c r="H382" s="103"/>
      <c r="I382" s="103"/>
      <c r="J382" s="103"/>
      <c r="K382" s="103"/>
      <c r="L382" s="107"/>
      <c r="M382" s="125"/>
      <c r="N382" s="106" t="str">
        <f>IF(L382&lt;&gt;"",VLOOKUP(L382,'DON GIA'!$S$1:$U$19,3,0),"")</f>
        <v/>
      </c>
      <c r="O382" s="106" t="str">
        <f>IF(L382&lt;&gt;"",VLOOKUP(L382,'DON GIA'!$S$1:$V$19,4,0),"")</f>
        <v/>
      </c>
      <c r="P382" s="106" t="str">
        <f t="shared" si="79"/>
        <v/>
      </c>
      <c r="Q382" s="106" t="str">
        <f t="shared" si="80"/>
        <v/>
      </c>
      <c r="R382" s="71" t="s">
        <v>35</v>
      </c>
      <c r="S382" s="103"/>
      <c r="T382" s="103"/>
      <c r="U382" s="554" t="str">
        <f>IF(R382&lt;&gt;"",VLOOKUP(R382,'DON GIA'!$H$1:$K$103,4,0),"")</f>
        <v/>
      </c>
      <c r="V382" s="554" t="str">
        <f t="shared" si="82"/>
        <v/>
      </c>
      <c r="W382" s="107"/>
      <c r="X382" s="103"/>
      <c r="Y382" s="134"/>
      <c r="Z382" s="109"/>
      <c r="AA382" s="554" t="str">
        <f>IF(W382&lt;&gt;"",VLOOKUP(W382,'DON GIA'!$A$1:$D$346,4,0),"")</f>
        <v/>
      </c>
      <c r="AB382" s="554" t="str">
        <f t="shared" si="83"/>
        <v/>
      </c>
      <c r="AC382" s="71"/>
      <c r="AD382" s="71"/>
      <c r="AE382" s="71"/>
      <c r="AF382" s="71"/>
      <c r="AG382" s="71"/>
      <c r="AH382" s="103"/>
      <c r="AI382" s="71"/>
      <c r="AJ382" s="103"/>
      <c r="AK382" s="103"/>
      <c r="AL382" s="554" t="str">
        <f>IF(AI382&lt;&gt;"",VLOOKUP(AI382,'DON GIA'!$M$1:$P$9,4,0),"")</f>
        <v/>
      </c>
      <c r="AM382" s="554" t="str">
        <f t="shared" si="81"/>
        <v/>
      </c>
      <c r="AN382" s="103"/>
      <c r="AO382" s="103"/>
      <c r="AP382" s="553" t="str">
        <f t="shared" si="74"/>
        <v/>
      </c>
      <c r="AQ382" s="111" t="s">
        <v>650</v>
      </c>
    </row>
    <row r="383" spans="1:44" ht="112.5" outlineLevel="2">
      <c r="A383" s="72" t="e">
        <f>IF(D382&lt;&gt;"",$D$8:D382,A382)</f>
        <v>#VALUE!</v>
      </c>
      <c r="C383" s="552" t="str">
        <f>IF(D383&lt;&gt;"",COUNTA($D$8:D383),"")</f>
        <v/>
      </c>
      <c r="D383" s="552"/>
      <c r="E383" s="121"/>
      <c r="F383" s="103"/>
      <c r="G383" s="103"/>
      <c r="H383" s="103"/>
      <c r="I383" s="103"/>
      <c r="J383" s="103"/>
      <c r="K383" s="103"/>
      <c r="L383" s="107"/>
      <c r="M383" s="125"/>
      <c r="N383" s="106" t="str">
        <f>IF(L383&lt;&gt;"",VLOOKUP(L383,'DON GIA'!$S$1:$U$19,3,0),"")</f>
        <v/>
      </c>
      <c r="O383" s="106" t="str">
        <f>IF(L383&lt;&gt;"",VLOOKUP(L383,'DON GIA'!$S$1:$V$19,4,0),"")</f>
        <v/>
      </c>
      <c r="P383" s="106" t="str">
        <f t="shared" si="79"/>
        <v/>
      </c>
      <c r="Q383" s="106" t="str">
        <f t="shared" si="80"/>
        <v/>
      </c>
      <c r="R383" s="71" t="s">
        <v>35</v>
      </c>
      <c r="S383" s="103"/>
      <c r="T383" s="103"/>
      <c r="U383" s="554" t="str">
        <f>IF(R383&lt;&gt;"",VLOOKUP(R383,'DON GIA'!$H$1:$K$103,4,0),"")</f>
        <v/>
      </c>
      <c r="V383" s="554" t="str">
        <f t="shared" si="82"/>
        <v/>
      </c>
      <c r="W383" s="107"/>
      <c r="X383" s="103"/>
      <c r="Y383" s="134"/>
      <c r="Z383" s="109"/>
      <c r="AA383" s="554" t="str">
        <f>IF(W383&lt;&gt;"",VLOOKUP(W383,'DON GIA'!$A$1:$D$346,4,0),"")</f>
        <v/>
      </c>
      <c r="AB383" s="554" t="str">
        <f t="shared" si="83"/>
        <v/>
      </c>
      <c r="AC383" s="71"/>
      <c r="AD383" s="71"/>
      <c r="AE383" s="71"/>
      <c r="AF383" s="71"/>
      <c r="AG383" s="71"/>
      <c r="AH383" s="103"/>
      <c r="AI383" s="71"/>
      <c r="AJ383" s="103"/>
      <c r="AK383" s="103"/>
      <c r="AL383" s="554" t="str">
        <f>IF(AI383&lt;&gt;"",VLOOKUP(AI383,'DON GIA'!$M$1:$P$9,4,0),"")</f>
        <v/>
      </c>
      <c r="AM383" s="554" t="str">
        <f t="shared" si="81"/>
        <v/>
      </c>
      <c r="AN383" s="103"/>
      <c r="AO383" s="103"/>
      <c r="AP383" s="553" t="str">
        <f t="shared" si="74"/>
        <v/>
      </c>
      <c r="AQ383" s="59" t="s">
        <v>383</v>
      </c>
    </row>
    <row r="384" spans="1:44" ht="150" outlineLevel="2">
      <c r="A384" s="72" t="e">
        <f>IF(D383&lt;&gt;"",$D$8:D383,A383)</f>
        <v>#VALUE!</v>
      </c>
      <c r="C384" s="552" t="str">
        <f>IF(D384&lt;&gt;"",COUNTA($D$8:D384),"")</f>
        <v/>
      </c>
      <c r="D384" s="552"/>
      <c r="E384" s="121"/>
      <c r="F384" s="103"/>
      <c r="G384" s="103"/>
      <c r="H384" s="103"/>
      <c r="I384" s="103"/>
      <c r="J384" s="103"/>
      <c r="K384" s="103"/>
      <c r="L384" s="107"/>
      <c r="M384" s="125"/>
      <c r="N384" s="106" t="str">
        <f>IF(L384&lt;&gt;"",VLOOKUP(L384,'DON GIA'!$S$1:$U$19,3,0),"")</f>
        <v/>
      </c>
      <c r="O384" s="106" t="str">
        <f>IF(L384&lt;&gt;"",VLOOKUP(L384,'DON GIA'!$S$1:$V$19,4,0),"")</f>
        <v/>
      </c>
      <c r="P384" s="106" t="str">
        <f t="shared" si="79"/>
        <v/>
      </c>
      <c r="Q384" s="106" t="str">
        <f t="shared" si="80"/>
        <v/>
      </c>
      <c r="R384" s="71" t="s">
        <v>35</v>
      </c>
      <c r="S384" s="103"/>
      <c r="T384" s="103"/>
      <c r="U384" s="554" t="str">
        <f>IF(R384&lt;&gt;"",VLOOKUP(R384,'DON GIA'!$H$1:$K$103,4,0),"")</f>
        <v/>
      </c>
      <c r="V384" s="554" t="str">
        <f t="shared" si="82"/>
        <v/>
      </c>
      <c r="W384" s="107"/>
      <c r="X384" s="103"/>
      <c r="Y384" s="134"/>
      <c r="Z384" s="109"/>
      <c r="AA384" s="554" t="str">
        <f>IF(W384&lt;&gt;"",VLOOKUP(W384,'DON GIA'!$A$1:$D$346,4,0),"")</f>
        <v/>
      </c>
      <c r="AB384" s="554" t="str">
        <f t="shared" si="83"/>
        <v/>
      </c>
      <c r="AC384" s="71"/>
      <c r="AD384" s="71"/>
      <c r="AE384" s="71"/>
      <c r="AF384" s="71"/>
      <c r="AG384" s="71"/>
      <c r="AH384" s="103"/>
      <c r="AI384" s="71"/>
      <c r="AJ384" s="103"/>
      <c r="AK384" s="103"/>
      <c r="AL384" s="554" t="str">
        <f>IF(AI384&lt;&gt;"",VLOOKUP(AI384,'DON GIA'!$M$1:$P$9,4,0),"")</f>
        <v/>
      </c>
      <c r="AM384" s="554" t="str">
        <f t="shared" si="81"/>
        <v/>
      </c>
      <c r="AN384" s="103"/>
      <c r="AO384" s="103"/>
      <c r="AP384" s="553" t="str">
        <f t="shared" si="74"/>
        <v/>
      </c>
      <c r="AQ384" s="59" t="s">
        <v>384</v>
      </c>
    </row>
    <row r="385" spans="1:43" ht="78.75" outlineLevel="2">
      <c r="A385" s="72" t="e">
        <f>IF(D384&lt;&gt;"",$D$8:D384,A384)</f>
        <v>#VALUE!</v>
      </c>
      <c r="C385" s="552" t="str">
        <f>IF(D385&lt;&gt;"",COUNTA($D$8:D385),"")</f>
        <v/>
      </c>
      <c r="D385" s="552"/>
      <c r="E385" s="121"/>
      <c r="F385" s="103"/>
      <c r="G385" s="103"/>
      <c r="H385" s="103"/>
      <c r="I385" s="103"/>
      <c r="J385" s="103"/>
      <c r="K385" s="103"/>
      <c r="L385" s="107"/>
      <c r="M385" s="125"/>
      <c r="N385" s="106" t="str">
        <f>IF(L385&lt;&gt;"",VLOOKUP(L385,'DON GIA'!$S$1:$U$19,3,0),"")</f>
        <v/>
      </c>
      <c r="O385" s="106" t="str">
        <f>IF(L385&lt;&gt;"",VLOOKUP(L385,'DON GIA'!$S$1:$V$19,4,0),"")</f>
        <v/>
      </c>
      <c r="P385" s="106" t="str">
        <f t="shared" si="79"/>
        <v/>
      </c>
      <c r="Q385" s="106" t="str">
        <f t="shared" si="80"/>
        <v/>
      </c>
      <c r="R385" s="71" t="s">
        <v>35</v>
      </c>
      <c r="S385" s="103"/>
      <c r="T385" s="103"/>
      <c r="U385" s="554" t="str">
        <f>IF(R385&lt;&gt;"",VLOOKUP(R385,'DON GIA'!$H$1:$K$103,4,0),"")</f>
        <v/>
      </c>
      <c r="V385" s="554" t="str">
        <f t="shared" si="82"/>
        <v/>
      </c>
      <c r="W385" s="107"/>
      <c r="X385" s="103"/>
      <c r="Y385" s="134"/>
      <c r="Z385" s="109"/>
      <c r="AA385" s="554" t="str">
        <f>IF(W385&lt;&gt;"",VLOOKUP(W385,'DON GIA'!$A$1:$D$346,4,0),"")</f>
        <v/>
      </c>
      <c r="AB385" s="554" t="str">
        <f t="shared" si="83"/>
        <v/>
      </c>
      <c r="AC385" s="71"/>
      <c r="AD385" s="71"/>
      <c r="AE385" s="71"/>
      <c r="AF385" s="71"/>
      <c r="AG385" s="71"/>
      <c r="AH385" s="103"/>
      <c r="AI385" s="71"/>
      <c r="AJ385" s="103"/>
      <c r="AK385" s="103"/>
      <c r="AL385" s="554" t="str">
        <f>IF(AI385&lt;&gt;"",VLOOKUP(AI385,'DON GIA'!$M$1:$P$9,4,0),"")</f>
        <v/>
      </c>
      <c r="AM385" s="554" t="str">
        <f t="shared" si="81"/>
        <v/>
      </c>
      <c r="AN385" s="103"/>
      <c r="AO385" s="103"/>
      <c r="AP385" s="553" t="str">
        <f t="shared" si="74"/>
        <v/>
      </c>
      <c r="AQ385" s="59" t="s">
        <v>651</v>
      </c>
    </row>
    <row r="386" spans="1:43" ht="409.5" outlineLevel="2">
      <c r="A386" s="72" t="e">
        <f>IF(D385&lt;&gt;"",$D$8:D385,A385)</f>
        <v>#VALUE!</v>
      </c>
      <c r="C386" s="552" t="str">
        <f>IF(D386&lt;&gt;"",COUNTA($D$8:D386),"")</f>
        <v/>
      </c>
      <c r="D386" s="552"/>
      <c r="E386" s="121"/>
      <c r="F386" s="103"/>
      <c r="G386" s="103"/>
      <c r="H386" s="103"/>
      <c r="I386" s="103"/>
      <c r="J386" s="103"/>
      <c r="K386" s="103"/>
      <c r="L386" s="107"/>
      <c r="M386" s="125"/>
      <c r="N386" s="106" t="str">
        <f>IF(L386&lt;&gt;"",VLOOKUP(L386,'DON GIA'!$S$1:$U$19,3,0),"")</f>
        <v/>
      </c>
      <c r="O386" s="106" t="str">
        <f>IF(L386&lt;&gt;"",VLOOKUP(L386,'DON GIA'!$S$1:$V$19,4,0),"")</f>
        <v/>
      </c>
      <c r="P386" s="106" t="str">
        <f t="shared" si="79"/>
        <v/>
      </c>
      <c r="Q386" s="106" t="str">
        <f t="shared" si="80"/>
        <v/>
      </c>
      <c r="R386" s="71" t="s">
        <v>35</v>
      </c>
      <c r="S386" s="103"/>
      <c r="T386" s="103"/>
      <c r="U386" s="554" t="str">
        <f>IF(R386&lt;&gt;"",VLOOKUP(R386,'DON GIA'!$H$1:$K$103,4,0),"")</f>
        <v/>
      </c>
      <c r="V386" s="554" t="str">
        <f t="shared" si="82"/>
        <v/>
      </c>
      <c r="W386" s="107"/>
      <c r="X386" s="103"/>
      <c r="Y386" s="134"/>
      <c r="Z386" s="109"/>
      <c r="AA386" s="554" t="str">
        <f>IF(W386&lt;&gt;"",VLOOKUP(W386,'DON GIA'!$A$1:$D$346,4,0),"")</f>
        <v/>
      </c>
      <c r="AB386" s="554" t="str">
        <f t="shared" si="83"/>
        <v/>
      </c>
      <c r="AC386" s="71"/>
      <c r="AD386" s="71"/>
      <c r="AE386" s="71"/>
      <c r="AF386" s="71"/>
      <c r="AG386" s="71"/>
      <c r="AH386" s="103"/>
      <c r="AI386" s="71"/>
      <c r="AJ386" s="103"/>
      <c r="AK386" s="103"/>
      <c r="AL386" s="554" t="str">
        <f>IF(AI386&lt;&gt;"",VLOOKUP(AI386,'DON GIA'!$M$1:$P$9,4,0),"")</f>
        <v/>
      </c>
      <c r="AM386" s="554" t="str">
        <f t="shared" si="81"/>
        <v/>
      </c>
      <c r="AN386" s="103"/>
      <c r="AO386" s="103"/>
      <c r="AP386" s="553" t="str">
        <f t="shared" si="74"/>
        <v/>
      </c>
      <c r="AQ386" s="111" t="s">
        <v>652</v>
      </c>
    </row>
    <row r="387" spans="1:43" ht="37.5" outlineLevel="2">
      <c r="A387" s="72" t="e">
        <f>IF(D386&lt;&gt;"",$D$8:D386,A386)</f>
        <v>#VALUE!</v>
      </c>
      <c r="C387" s="552" t="str">
        <f>IF(D387&lt;&gt;"",COUNTA($D$8:D387),"")</f>
        <v/>
      </c>
      <c r="D387" s="552"/>
      <c r="E387" s="121"/>
      <c r="F387" s="103"/>
      <c r="G387" s="103"/>
      <c r="H387" s="103"/>
      <c r="I387" s="103"/>
      <c r="J387" s="103"/>
      <c r="K387" s="103"/>
      <c r="L387" s="107"/>
      <c r="M387" s="125"/>
      <c r="N387" s="106" t="str">
        <f>IF(L387&lt;&gt;"",VLOOKUP(L387,'DON GIA'!$S$1:$U$19,3,0),"")</f>
        <v/>
      </c>
      <c r="O387" s="106" t="str">
        <f>IF(L387&lt;&gt;"",VLOOKUP(L387,'DON GIA'!$S$1:$V$19,4,0),"")</f>
        <v/>
      </c>
      <c r="P387" s="106" t="str">
        <f t="shared" si="79"/>
        <v/>
      </c>
      <c r="Q387" s="106" t="str">
        <f t="shared" si="80"/>
        <v/>
      </c>
      <c r="R387" s="71" t="s">
        <v>35</v>
      </c>
      <c r="S387" s="103"/>
      <c r="T387" s="103"/>
      <c r="U387" s="554" t="str">
        <f>IF(R387&lt;&gt;"",VLOOKUP(R387,'DON GIA'!$H$1:$K$103,4,0),"")</f>
        <v/>
      </c>
      <c r="V387" s="554" t="str">
        <f t="shared" si="82"/>
        <v/>
      </c>
      <c r="W387" s="107"/>
      <c r="X387" s="103"/>
      <c r="Y387" s="134"/>
      <c r="Z387" s="109"/>
      <c r="AA387" s="554" t="str">
        <f>IF(W387&lt;&gt;"",VLOOKUP(W387,'DON GIA'!$A$1:$D$346,4,0),"")</f>
        <v/>
      </c>
      <c r="AB387" s="554" t="str">
        <f t="shared" si="83"/>
        <v/>
      </c>
      <c r="AC387" s="71"/>
      <c r="AD387" s="71"/>
      <c r="AE387" s="71"/>
      <c r="AF387" s="71"/>
      <c r="AG387" s="71"/>
      <c r="AH387" s="103"/>
      <c r="AI387" s="71"/>
      <c r="AJ387" s="103"/>
      <c r="AK387" s="103"/>
      <c r="AL387" s="554" t="str">
        <f>IF(AI387&lt;&gt;"",VLOOKUP(AI387,'DON GIA'!$M$1:$P$9,4,0),"")</f>
        <v/>
      </c>
      <c r="AM387" s="554" t="str">
        <f t="shared" si="81"/>
        <v/>
      </c>
      <c r="AN387" s="103"/>
      <c r="AO387" s="103"/>
      <c r="AP387" s="553" t="str">
        <f t="shared" si="74"/>
        <v/>
      </c>
      <c r="AQ387" s="59" t="s">
        <v>385</v>
      </c>
    </row>
    <row r="388" spans="1:43" ht="78.75" outlineLevel="2">
      <c r="A388" s="72" t="e">
        <f>IF(D387&lt;&gt;"",$D$8:D387,A387)</f>
        <v>#VALUE!</v>
      </c>
      <c r="C388" s="552" t="str">
        <f>IF(D388&lt;&gt;"",COUNTA($D$8:D388),"")</f>
        <v/>
      </c>
      <c r="D388" s="552"/>
      <c r="E388" s="121"/>
      <c r="F388" s="103"/>
      <c r="G388" s="103"/>
      <c r="H388" s="103"/>
      <c r="I388" s="103"/>
      <c r="J388" s="103"/>
      <c r="K388" s="103"/>
      <c r="L388" s="107"/>
      <c r="M388" s="125"/>
      <c r="N388" s="106" t="str">
        <f>IF(L388&lt;&gt;"",VLOOKUP(L388,'DON GIA'!$S$1:$U$19,3,0),"")</f>
        <v/>
      </c>
      <c r="O388" s="106" t="str">
        <f>IF(L388&lt;&gt;"",VLOOKUP(L388,'DON GIA'!$S$1:$V$19,4,0),"")</f>
        <v/>
      </c>
      <c r="P388" s="106" t="str">
        <f t="shared" si="79"/>
        <v/>
      </c>
      <c r="Q388" s="106" t="str">
        <f t="shared" si="80"/>
        <v/>
      </c>
      <c r="R388" s="71" t="s">
        <v>35</v>
      </c>
      <c r="S388" s="103"/>
      <c r="T388" s="103"/>
      <c r="U388" s="554" t="str">
        <f>IF(R388&lt;&gt;"",VLOOKUP(R388,'DON GIA'!$H$1:$K$103,4,0),"")</f>
        <v/>
      </c>
      <c r="V388" s="554" t="str">
        <f t="shared" si="82"/>
        <v/>
      </c>
      <c r="W388" s="107"/>
      <c r="X388" s="103"/>
      <c r="Y388" s="134"/>
      <c r="Z388" s="109"/>
      <c r="AA388" s="554" t="str">
        <f>IF(W388&lt;&gt;"",VLOOKUP(W388,'DON GIA'!$A$1:$D$346,4,0),"")</f>
        <v/>
      </c>
      <c r="AB388" s="554" t="str">
        <f t="shared" si="83"/>
        <v/>
      </c>
      <c r="AC388" s="71"/>
      <c r="AD388" s="71"/>
      <c r="AE388" s="71"/>
      <c r="AF388" s="71"/>
      <c r="AG388" s="71"/>
      <c r="AH388" s="103"/>
      <c r="AI388" s="71"/>
      <c r="AJ388" s="103"/>
      <c r="AK388" s="103"/>
      <c r="AL388" s="554" t="str">
        <f>IF(AI388&lt;&gt;"",VLOOKUP(AI388,'DON GIA'!$M$1:$P$9,4,0),"")</f>
        <v/>
      </c>
      <c r="AM388" s="554" t="str">
        <f t="shared" si="81"/>
        <v/>
      </c>
      <c r="AN388" s="103"/>
      <c r="AO388" s="103"/>
      <c r="AP388" s="553" t="str">
        <f t="shared" si="74"/>
        <v/>
      </c>
      <c r="AQ388" s="59" t="s">
        <v>653</v>
      </c>
    </row>
    <row r="389" spans="1:43" ht="409.5" outlineLevel="2">
      <c r="A389" s="72" t="e">
        <f>IF(D388&lt;&gt;"",$D$8:D388,A388)</f>
        <v>#VALUE!</v>
      </c>
      <c r="C389" s="552" t="str">
        <f>IF(D389&lt;&gt;"",COUNTA($D$8:D389),"")</f>
        <v/>
      </c>
      <c r="D389" s="552"/>
      <c r="E389" s="121"/>
      <c r="F389" s="103"/>
      <c r="G389" s="103"/>
      <c r="H389" s="103"/>
      <c r="I389" s="103"/>
      <c r="J389" s="103"/>
      <c r="K389" s="103"/>
      <c r="L389" s="107"/>
      <c r="M389" s="125"/>
      <c r="N389" s="106" t="str">
        <f>IF(L389&lt;&gt;"",VLOOKUP(L389,'DON GIA'!$S$1:$U$19,3,0),"")</f>
        <v/>
      </c>
      <c r="O389" s="106" t="str">
        <f>IF(L389&lt;&gt;"",VLOOKUP(L389,'DON GIA'!$S$1:$V$19,4,0),"")</f>
        <v/>
      </c>
      <c r="P389" s="106" t="str">
        <f t="shared" si="79"/>
        <v/>
      </c>
      <c r="Q389" s="106" t="str">
        <f t="shared" si="80"/>
        <v/>
      </c>
      <c r="R389" s="71" t="s">
        <v>35</v>
      </c>
      <c r="S389" s="103"/>
      <c r="T389" s="103"/>
      <c r="U389" s="554" t="str">
        <f>IF(R389&lt;&gt;"",VLOOKUP(R389,'DON GIA'!$H$1:$K$103,4,0),"")</f>
        <v/>
      </c>
      <c r="V389" s="554" t="str">
        <f t="shared" si="82"/>
        <v/>
      </c>
      <c r="W389" s="107"/>
      <c r="X389" s="103"/>
      <c r="Y389" s="134"/>
      <c r="Z389" s="109"/>
      <c r="AA389" s="554" t="str">
        <f>IF(W389&lt;&gt;"",VLOOKUP(W389,'DON GIA'!$A$1:$D$346,4,0),"")</f>
        <v/>
      </c>
      <c r="AB389" s="554" t="str">
        <f t="shared" si="83"/>
        <v/>
      </c>
      <c r="AC389" s="71"/>
      <c r="AD389" s="71"/>
      <c r="AE389" s="71"/>
      <c r="AF389" s="71"/>
      <c r="AG389" s="71"/>
      <c r="AH389" s="103"/>
      <c r="AI389" s="71"/>
      <c r="AJ389" s="103"/>
      <c r="AK389" s="103"/>
      <c r="AL389" s="554" t="str">
        <f>IF(AI389&lt;&gt;"",VLOOKUP(AI389,'DON GIA'!$M$1:$P$9,4,0),"")</f>
        <v/>
      </c>
      <c r="AM389" s="554" t="str">
        <f t="shared" si="81"/>
        <v/>
      </c>
      <c r="AN389" s="103"/>
      <c r="AO389" s="103"/>
      <c r="AP389" s="553" t="str">
        <f t="shared" si="74"/>
        <v/>
      </c>
      <c r="AQ389" s="59" t="s">
        <v>964</v>
      </c>
    </row>
    <row r="390" spans="1:43" ht="56.25" outlineLevel="2">
      <c r="A390" s="72" t="e">
        <f>IF(D389&lt;&gt;"",$D$8:D389,A389)</f>
        <v>#VALUE!</v>
      </c>
      <c r="C390" s="552" t="str">
        <f>IF(D390&lt;&gt;"",COUNTA($D$8:D390),"")</f>
        <v/>
      </c>
      <c r="D390" s="552"/>
      <c r="E390" s="121"/>
      <c r="F390" s="103"/>
      <c r="G390" s="103"/>
      <c r="H390" s="103"/>
      <c r="I390" s="103"/>
      <c r="J390" s="103"/>
      <c r="K390" s="103"/>
      <c r="L390" s="107"/>
      <c r="M390" s="125"/>
      <c r="N390" s="106" t="str">
        <f>IF(L390&lt;&gt;"",VLOOKUP(L390,'DON GIA'!$S$1:$U$19,3,0),"")</f>
        <v/>
      </c>
      <c r="O390" s="106" t="str">
        <f>IF(L390&lt;&gt;"",VLOOKUP(L390,'DON GIA'!$S$1:$V$19,4,0),"")</f>
        <v/>
      </c>
      <c r="P390" s="106" t="str">
        <f t="shared" si="79"/>
        <v/>
      </c>
      <c r="Q390" s="106" t="str">
        <f t="shared" si="80"/>
        <v/>
      </c>
      <c r="R390" s="71" t="s">
        <v>35</v>
      </c>
      <c r="S390" s="103"/>
      <c r="T390" s="103"/>
      <c r="U390" s="554" t="str">
        <f>IF(R390&lt;&gt;"",VLOOKUP(R390,'DON GIA'!$H$1:$K$103,4,0),"")</f>
        <v/>
      </c>
      <c r="V390" s="554" t="str">
        <f t="shared" si="82"/>
        <v/>
      </c>
      <c r="W390" s="107"/>
      <c r="X390" s="103"/>
      <c r="Y390" s="134"/>
      <c r="Z390" s="109"/>
      <c r="AA390" s="554" t="str">
        <f>IF(W390&lt;&gt;"",VLOOKUP(W390,'DON GIA'!$A$1:$D$346,4,0),"")</f>
        <v/>
      </c>
      <c r="AB390" s="554" t="str">
        <f t="shared" si="83"/>
        <v/>
      </c>
      <c r="AC390" s="71"/>
      <c r="AD390" s="71"/>
      <c r="AE390" s="71"/>
      <c r="AF390" s="71"/>
      <c r="AG390" s="71"/>
      <c r="AH390" s="103"/>
      <c r="AI390" s="71"/>
      <c r="AJ390" s="103"/>
      <c r="AK390" s="103"/>
      <c r="AL390" s="554" t="str">
        <f>IF(AI390&lt;&gt;"",VLOOKUP(AI390,'DON GIA'!$M$1:$P$9,4,0),"")</f>
        <v/>
      </c>
      <c r="AM390" s="554" t="str">
        <f t="shared" si="81"/>
        <v/>
      </c>
      <c r="AN390" s="103"/>
      <c r="AO390" s="103"/>
      <c r="AP390" s="553" t="str">
        <f t="shared" si="74"/>
        <v/>
      </c>
      <c r="AQ390" s="59" t="s">
        <v>962</v>
      </c>
    </row>
    <row r="391" spans="1:43" ht="75" outlineLevel="2">
      <c r="A391" s="72" t="e">
        <f>IF(D390&lt;&gt;"",$D$8:D390,A390)</f>
        <v>#VALUE!</v>
      </c>
      <c r="C391" s="552" t="str">
        <f>IF(D391&lt;&gt;"",COUNTA($D$8:D391),"")</f>
        <v/>
      </c>
      <c r="D391" s="552"/>
      <c r="E391" s="121"/>
      <c r="F391" s="103"/>
      <c r="G391" s="103"/>
      <c r="H391" s="103"/>
      <c r="I391" s="103"/>
      <c r="J391" s="103"/>
      <c r="K391" s="103"/>
      <c r="L391" s="107"/>
      <c r="M391" s="125"/>
      <c r="N391" s="106" t="str">
        <f>IF(L391&lt;&gt;"",VLOOKUP(L391,'DON GIA'!$S$1:$U$19,3,0),"")</f>
        <v/>
      </c>
      <c r="O391" s="106" t="str">
        <f>IF(L391&lt;&gt;"",VLOOKUP(L391,'DON GIA'!$S$1:$V$19,4,0),"")</f>
        <v/>
      </c>
      <c r="P391" s="106" t="str">
        <f t="shared" si="79"/>
        <v/>
      </c>
      <c r="Q391" s="106" t="str">
        <f t="shared" si="80"/>
        <v/>
      </c>
      <c r="R391" s="71" t="s">
        <v>35</v>
      </c>
      <c r="S391" s="103"/>
      <c r="T391" s="103"/>
      <c r="U391" s="554" t="str">
        <f>IF(R391&lt;&gt;"",VLOOKUP(R391,'DON GIA'!$H$1:$K$103,4,0),"")</f>
        <v/>
      </c>
      <c r="V391" s="554" t="str">
        <f t="shared" si="82"/>
        <v/>
      </c>
      <c r="W391" s="107"/>
      <c r="X391" s="103"/>
      <c r="Y391" s="134"/>
      <c r="Z391" s="109"/>
      <c r="AA391" s="554" t="str">
        <f>IF(W391&lt;&gt;"",VLOOKUP(W391,'DON GIA'!$A$1:$D$346,4,0),"")</f>
        <v/>
      </c>
      <c r="AB391" s="554" t="str">
        <f t="shared" si="83"/>
        <v/>
      </c>
      <c r="AC391" s="71"/>
      <c r="AD391" s="71"/>
      <c r="AE391" s="71"/>
      <c r="AF391" s="71"/>
      <c r="AG391" s="71"/>
      <c r="AH391" s="103"/>
      <c r="AI391" s="71"/>
      <c r="AJ391" s="103"/>
      <c r="AK391" s="103"/>
      <c r="AL391" s="554" t="str">
        <f>IF(AI391&lt;&gt;"",VLOOKUP(AI391,'DON GIA'!$M$1:$P$9,4,0),"")</f>
        <v/>
      </c>
      <c r="AM391" s="554" t="str">
        <f t="shared" si="81"/>
        <v/>
      </c>
      <c r="AN391" s="103"/>
      <c r="AO391" s="103"/>
      <c r="AP391" s="553" t="str">
        <f t="shared" si="74"/>
        <v/>
      </c>
      <c r="AQ391" s="59" t="s">
        <v>963</v>
      </c>
    </row>
    <row r="392" spans="1:43" ht="306.75" outlineLevel="2">
      <c r="A392" s="72" t="e">
        <f>IF(D391&lt;&gt;"",$D$8:D391,A391)</f>
        <v>#VALUE!</v>
      </c>
      <c r="C392" s="552" t="str">
        <f>IF(D392&lt;&gt;"",COUNTA($D$8:D392),"")</f>
        <v/>
      </c>
      <c r="D392" s="552"/>
      <c r="E392" s="121"/>
      <c r="F392" s="103"/>
      <c r="G392" s="103"/>
      <c r="H392" s="103"/>
      <c r="I392" s="103"/>
      <c r="J392" s="103"/>
      <c r="K392" s="103"/>
      <c r="L392" s="107"/>
      <c r="M392" s="125"/>
      <c r="N392" s="106" t="str">
        <f>IF(L392&lt;&gt;"",VLOOKUP(L392,'DON GIA'!$S$1:$U$19,3,0),"")</f>
        <v/>
      </c>
      <c r="O392" s="106" t="str">
        <f>IF(L392&lt;&gt;"",VLOOKUP(L392,'DON GIA'!$S$1:$V$19,4,0),"")</f>
        <v/>
      </c>
      <c r="P392" s="106" t="str">
        <f t="shared" si="79"/>
        <v/>
      </c>
      <c r="Q392" s="106" t="str">
        <f t="shared" si="80"/>
        <v/>
      </c>
      <c r="R392" s="71" t="s">
        <v>35</v>
      </c>
      <c r="S392" s="103"/>
      <c r="T392" s="103"/>
      <c r="U392" s="554" t="str">
        <f>IF(R392&lt;&gt;"",VLOOKUP(R392,'DON GIA'!$H$1:$K$103,4,0),"")</f>
        <v/>
      </c>
      <c r="V392" s="554" t="str">
        <f t="shared" si="82"/>
        <v/>
      </c>
      <c r="W392" s="107"/>
      <c r="X392" s="103"/>
      <c r="Y392" s="134"/>
      <c r="Z392" s="109"/>
      <c r="AA392" s="554" t="str">
        <f>IF(W392&lt;&gt;"",VLOOKUP(W392,'DON GIA'!$A$1:$D$346,4,0),"")</f>
        <v/>
      </c>
      <c r="AB392" s="554" t="str">
        <f t="shared" si="83"/>
        <v/>
      </c>
      <c r="AC392" s="71"/>
      <c r="AD392" s="71"/>
      <c r="AE392" s="71"/>
      <c r="AF392" s="71"/>
      <c r="AG392" s="71"/>
      <c r="AH392" s="103"/>
      <c r="AI392" s="71"/>
      <c r="AJ392" s="103"/>
      <c r="AK392" s="103"/>
      <c r="AL392" s="554" t="str">
        <f>IF(AI392&lt;&gt;"",VLOOKUP(AI392,'DON GIA'!$M$1:$P$9,4,0),"")</f>
        <v/>
      </c>
      <c r="AM392" s="554" t="str">
        <f t="shared" si="81"/>
        <v/>
      </c>
      <c r="AN392" s="103"/>
      <c r="AO392" s="103"/>
      <c r="AP392" s="553" t="str">
        <f t="shared" si="74"/>
        <v/>
      </c>
      <c r="AQ392" s="111" t="s">
        <v>654</v>
      </c>
    </row>
    <row r="393" spans="1:43" ht="60" outlineLevel="2">
      <c r="A393" s="72" t="e">
        <f>IF(D392&lt;&gt;"",$D$8:D392,A392)</f>
        <v>#VALUE!</v>
      </c>
      <c r="C393" s="552" t="str">
        <f>IF(D393&lt;&gt;"",COUNTA($D$8:D393),"")</f>
        <v/>
      </c>
      <c r="D393" s="552"/>
      <c r="E393" s="121"/>
      <c r="F393" s="103"/>
      <c r="G393" s="103"/>
      <c r="H393" s="103"/>
      <c r="I393" s="103"/>
      <c r="J393" s="103"/>
      <c r="K393" s="103"/>
      <c r="L393" s="107"/>
      <c r="M393" s="125"/>
      <c r="N393" s="106" t="str">
        <f>IF(L393&lt;&gt;"",VLOOKUP(L393,'DON GIA'!$S$1:$U$19,3,0),"")</f>
        <v/>
      </c>
      <c r="O393" s="106" t="str">
        <f>IF(L393&lt;&gt;"",VLOOKUP(L393,'DON GIA'!$S$1:$V$19,4,0),"")</f>
        <v/>
      </c>
      <c r="P393" s="106" t="str">
        <f t="shared" si="79"/>
        <v/>
      </c>
      <c r="Q393" s="106" t="str">
        <f t="shared" si="80"/>
        <v/>
      </c>
      <c r="R393" s="71" t="s">
        <v>35</v>
      </c>
      <c r="S393" s="103"/>
      <c r="T393" s="103"/>
      <c r="U393" s="554" t="str">
        <f>IF(R393&lt;&gt;"",VLOOKUP(R393,'DON GIA'!$H$1:$K$103,4,0),"")</f>
        <v/>
      </c>
      <c r="V393" s="554" t="str">
        <f t="shared" si="82"/>
        <v/>
      </c>
      <c r="W393" s="107"/>
      <c r="X393" s="103"/>
      <c r="Y393" s="134"/>
      <c r="Z393" s="109"/>
      <c r="AA393" s="554" t="str">
        <f>IF(W393&lt;&gt;"",VLOOKUP(W393,'DON GIA'!$A$1:$D$346,4,0),"")</f>
        <v/>
      </c>
      <c r="AB393" s="554" t="str">
        <f t="shared" si="83"/>
        <v/>
      </c>
      <c r="AC393" s="71"/>
      <c r="AD393" s="71"/>
      <c r="AE393" s="71"/>
      <c r="AF393" s="71"/>
      <c r="AG393" s="71"/>
      <c r="AH393" s="103"/>
      <c r="AI393" s="71"/>
      <c r="AJ393" s="103"/>
      <c r="AK393" s="103"/>
      <c r="AL393" s="554" t="str">
        <f>IF(AI393&lt;&gt;"",VLOOKUP(AI393,'DON GIA'!$M$1:$P$9,4,0),"")</f>
        <v/>
      </c>
      <c r="AM393" s="554" t="str">
        <f t="shared" si="81"/>
        <v/>
      </c>
      <c r="AN393" s="103"/>
      <c r="AO393" s="103"/>
      <c r="AP393" s="553" t="str">
        <f t="shared" ref="AP393:AP457" si="84">IF(D393&lt;&gt;"",P393+Q393+V393+AB393+AM393,"")</f>
        <v/>
      </c>
      <c r="AQ393" s="59" t="s">
        <v>655</v>
      </c>
    </row>
    <row r="394" spans="1:43" ht="78.75" outlineLevel="2">
      <c r="A394" s="72" t="e">
        <f>IF(D393&lt;&gt;"",$D$8:D393,A393)</f>
        <v>#VALUE!</v>
      </c>
      <c r="C394" s="552" t="str">
        <f>IF(D394&lt;&gt;"",COUNTA($D$8:D394),"")</f>
        <v/>
      </c>
      <c r="D394" s="552"/>
      <c r="E394" s="121"/>
      <c r="F394" s="103"/>
      <c r="G394" s="103"/>
      <c r="H394" s="103"/>
      <c r="I394" s="103"/>
      <c r="J394" s="103"/>
      <c r="K394" s="103"/>
      <c r="L394" s="107"/>
      <c r="M394" s="125"/>
      <c r="N394" s="106" t="str">
        <f>IF(L394&lt;&gt;"",VLOOKUP(L394,'DON GIA'!$S$1:$U$19,3,0),"")</f>
        <v/>
      </c>
      <c r="O394" s="106" t="str">
        <f>IF(L394&lt;&gt;"",VLOOKUP(L394,'DON GIA'!$S$1:$V$19,4,0),"")</f>
        <v/>
      </c>
      <c r="P394" s="106" t="str">
        <f t="shared" si="79"/>
        <v/>
      </c>
      <c r="Q394" s="106" t="str">
        <f t="shared" si="80"/>
        <v/>
      </c>
      <c r="R394" s="71" t="s">
        <v>35</v>
      </c>
      <c r="S394" s="103"/>
      <c r="T394" s="103"/>
      <c r="U394" s="554" t="str">
        <f>IF(R394&lt;&gt;"",VLOOKUP(R394,'DON GIA'!$H$1:$K$103,4,0),"")</f>
        <v/>
      </c>
      <c r="V394" s="554" t="str">
        <f t="shared" si="82"/>
        <v/>
      </c>
      <c r="W394" s="107"/>
      <c r="X394" s="103"/>
      <c r="Y394" s="134"/>
      <c r="Z394" s="109"/>
      <c r="AA394" s="554" t="str">
        <f>IF(W394&lt;&gt;"",VLOOKUP(W394,'DON GIA'!$A$1:$D$346,4,0),"")</f>
        <v/>
      </c>
      <c r="AB394" s="554" t="str">
        <f t="shared" si="83"/>
        <v/>
      </c>
      <c r="AC394" s="71"/>
      <c r="AD394" s="71"/>
      <c r="AE394" s="71"/>
      <c r="AF394" s="71"/>
      <c r="AG394" s="71"/>
      <c r="AH394" s="103"/>
      <c r="AI394" s="71"/>
      <c r="AJ394" s="103"/>
      <c r="AK394" s="103"/>
      <c r="AL394" s="554" t="str">
        <f>IF(AI394&lt;&gt;"",VLOOKUP(AI394,'DON GIA'!$M$1:$P$9,4,0),"")</f>
        <v/>
      </c>
      <c r="AM394" s="554" t="str">
        <f t="shared" si="81"/>
        <v/>
      </c>
      <c r="AN394" s="103"/>
      <c r="AO394" s="103"/>
      <c r="AP394" s="553" t="str">
        <f t="shared" si="84"/>
        <v/>
      </c>
      <c r="AQ394" s="59" t="s">
        <v>656</v>
      </c>
    </row>
    <row r="395" spans="1:43" ht="171.75" outlineLevel="2">
      <c r="A395" s="72" t="e">
        <f>IF(D394&lt;&gt;"",$D$8:D394,A394)</f>
        <v>#VALUE!</v>
      </c>
      <c r="C395" s="552" t="str">
        <f>IF(D395&lt;&gt;"",COUNTA($D$8:D395),"")</f>
        <v/>
      </c>
      <c r="D395" s="552"/>
      <c r="E395" s="121"/>
      <c r="F395" s="103"/>
      <c r="G395" s="103"/>
      <c r="H395" s="103"/>
      <c r="I395" s="103"/>
      <c r="J395" s="103"/>
      <c r="K395" s="103"/>
      <c r="L395" s="107"/>
      <c r="M395" s="125"/>
      <c r="N395" s="106" t="str">
        <f>IF(L395&lt;&gt;"",VLOOKUP(L395,'DON GIA'!$S$1:$U$19,3,0),"")</f>
        <v/>
      </c>
      <c r="O395" s="106" t="str">
        <f>IF(L395&lt;&gt;"",VLOOKUP(L395,'DON GIA'!$S$1:$V$19,4,0),"")</f>
        <v/>
      </c>
      <c r="P395" s="106" t="str">
        <f t="shared" si="79"/>
        <v/>
      </c>
      <c r="Q395" s="106" t="str">
        <f t="shared" si="80"/>
        <v/>
      </c>
      <c r="R395" s="71" t="s">
        <v>35</v>
      </c>
      <c r="S395" s="103"/>
      <c r="T395" s="103"/>
      <c r="U395" s="554" t="str">
        <f>IF(R395&lt;&gt;"",VLOOKUP(R395,'DON GIA'!$H$1:$K$103,4,0),"")</f>
        <v/>
      </c>
      <c r="V395" s="554" t="str">
        <f t="shared" si="82"/>
        <v/>
      </c>
      <c r="W395" s="107"/>
      <c r="X395" s="103"/>
      <c r="Y395" s="134"/>
      <c r="Z395" s="109"/>
      <c r="AA395" s="554" t="str">
        <f>IF(W395&lt;&gt;"",VLOOKUP(W395,'DON GIA'!$A$1:$D$346,4,0),"")</f>
        <v/>
      </c>
      <c r="AB395" s="554" t="str">
        <f t="shared" si="83"/>
        <v/>
      </c>
      <c r="AC395" s="71"/>
      <c r="AD395" s="71"/>
      <c r="AE395" s="71"/>
      <c r="AF395" s="71"/>
      <c r="AG395" s="71"/>
      <c r="AH395" s="103"/>
      <c r="AI395" s="71"/>
      <c r="AJ395" s="103"/>
      <c r="AK395" s="103"/>
      <c r="AL395" s="554" t="str">
        <f>IF(AI395&lt;&gt;"",VLOOKUP(AI395,'DON GIA'!$M$1:$P$9,4,0),"")</f>
        <v/>
      </c>
      <c r="AM395" s="554" t="str">
        <f t="shared" si="81"/>
        <v/>
      </c>
      <c r="AN395" s="103"/>
      <c r="AO395" s="103"/>
      <c r="AP395" s="553" t="str">
        <f t="shared" si="84"/>
        <v/>
      </c>
      <c r="AQ395" s="111" t="s">
        <v>657</v>
      </c>
    </row>
    <row r="396" spans="1:43" ht="225" outlineLevel="2">
      <c r="A396" s="72" t="e">
        <f>IF(D395&lt;&gt;"",$D$8:D395,A395)</f>
        <v>#VALUE!</v>
      </c>
      <c r="C396" s="552" t="str">
        <f>IF(D396&lt;&gt;"",COUNTA($D$8:D396),"")</f>
        <v/>
      </c>
      <c r="D396" s="552"/>
      <c r="E396" s="121"/>
      <c r="F396" s="103"/>
      <c r="G396" s="103"/>
      <c r="H396" s="103"/>
      <c r="I396" s="103"/>
      <c r="J396" s="103"/>
      <c r="K396" s="103"/>
      <c r="L396" s="107"/>
      <c r="M396" s="125"/>
      <c r="N396" s="106" t="str">
        <f>IF(L396&lt;&gt;"",VLOOKUP(L396,'DON GIA'!$S$1:$U$19,3,0),"")</f>
        <v/>
      </c>
      <c r="O396" s="106" t="str">
        <f>IF(L396&lt;&gt;"",VLOOKUP(L396,'DON GIA'!$S$1:$V$19,4,0),"")</f>
        <v/>
      </c>
      <c r="P396" s="106" t="str">
        <f t="shared" si="79"/>
        <v/>
      </c>
      <c r="Q396" s="106" t="str">
        <f t="shared" si="80"/>
        <v/>
      </c>
      <c r="R396" s="71" t="s">
        <v>35</v>
      </c>
      <c r="S396" s="103"/>
      <c r="T396" s="103"/>
      <c r="U396" s="554" t="str">
        <f>IF(R396&lt;&gt;"",VLOOKUP(R396,'DON GIA'!$H$1:$K$103,4,0),"")</f>
        <v/>
      </c>
      <c r="V396" s="554" t="str">
        <f t="shared" si="82"/>
        <v/>
      </c>
      <c r="W396" s="107"/>
      <c r="X396" s="103"/>
      <c r="Y396" s="134"/>
      <c r="Z396" s="109"/>
      <c r="AA396" s="554" t="str">
        <f>IF(W396&lt;&gt;"",VLOOKUP(W396,'DON GIA'!$A$1:$D$346,4,0),"")</f>
        <v/>
      </c>
      <c r="AB396" s="554" t="str">
        <f t="shared" si="83"/>
        <v/>
      </c>
      <c r="AC396" s="71"/>
      <c r="AD396" s="71"/>
      <c r="AE396" s="71"/>
      <c r="AF396" s="71"/>
      <c r="AG396" s="71"/>
      <c r="AH396" s="103"/>
      <c r="AI396" s="71"/>
      <c r="AJ396" s="103"/>
      <c r="AK396" s="103"/>
      <c r="AL396" s="554" t="str">
        <f>IF(AI396&lt;&gt;"",VLOOKUP(AI396,'DON GIA'!$M$1:$P$9,4,0),"")</f>
        <v/>
      </c>
      <c r="AM396" s="554" t="str">
        <f t="shared" si="81"/>
        <v/>
      </c>
      <c r="AN396" s="103"/>
      <c r="AO396" s="103"/>
      <c r="AP396" s="553" t="str">
        <f t="shared" si="84"/>
        <v/>
      </c>
      <c r="AQ396" s="107" t="s">
        <v>586</v>
      </c>
    </row>
    <row r="397" spans="1:43" ht="112.5" outlineLevel="2">
      <c r="A397" s="72" t="e">
        <f>IF(D396&lt;&gt;"",$D$8:D396,A396)</f>
        <v>#VALUE!</v>
      </c>
      <c r="C397" s="552" t="str">
        <f>IF(D397&lt;&gt;"",COUNTA($D$8:D397),"")</f>
        <v/>
      </c>
      <c r="D397" s="552"/>
      <c r="E397" s="121"/>
      <c r="F397" s="103"/>
      <c r="G397" s="103"/>
      <c r="H397" s="103"/>
      <c r="I397" s="103"/>
      <c r="J397" s="103"/>
      <c r="K397" s="103"/>
      <c r="L397" s="107"/>
      <c r="M397" s="125"/>
      <c r="N397" s="106" t="str">
        <f>IF(L397&lt;&gt;"",VLOOKUP(L397,'DON GIA'!$S$1:$U$19,3,0),"")</f>
        <v/>
      </c>
      <c r="O397" s="106" t="str">
        <f>IF(L397&lt;&gt;"",VLOOKUP(L397,'DON GIA'!$S$1:$V$19,4,0),"")</f>
        <v/>
      </c>
      <c r="P397" s="106" t="str">
        <f t="shared" si="79"/>
        <v/>
      </c>
      <c r="Q397" s="106" t="str">
        <f t="shared" si="80"/>
        <v/>
      </c>
      <c r="R397" s="71" t="s">
        <v>35</v>
      </c>
      <c r="S397" s="103"/>
      <c r="T397" s="103"/>
      <c r="U397" s="554" t="str">
        <f>IF(R397&lt;&gt;"",VLOOKUP(R397,'DON GIA'!$H$1:$K$103,4,0),"")</f>
        <v/>
      </c>
      <c r="V397" s="554" t="str">
        <f t="shared" si="82"/>
        <v/>
      </c>
      <c r="W397" s="107"/>
      <c r="X397" s="103"/>
      <c r="Y397" s="134"/>
      <c r="Z397" s="109"/>
      <c r="AA397" s="554" t="str">
        <f>IF(W397&lt;&gt;"",VLOOKUP(W397,'DON GIA'!$A$1:$D$346,4,0),"")</f>
        <v/>
      </c>
      <c r="AB397" s="554" t="str">
        <f t="shared" si="83"/>
        <v/>
      </c>
      <c r="AC397" s="71"/>
      <c r="AD397" s="71"/>
      <c r="AE397" s="71"/>
      <c r="AF397" s="71"/>
      <c r="AG397" s="71"/>
      <c r="AH397" s="103"/>
      <c r="AI397" s="71"/>
      <c r="AJ397" s="103"/>
      <c r="AK397" s="103"/>
      <c r="AL397" s="554" t="str">
        <f>IF(AI397&lt;&gt;"",VLOOKUP(AI397,'DON GIA'!$M$1:$P$9,4,0),"")</f>
        <v/>
      </c>
      <c r="AM397" s="554" t="str">
        <f t="shared" si="81"/>
        <v/>
      </c>
      <c r="AN397" s="103"/>
      <c r="AO397" s="103"/>
      <c r="AP397" s="553" t="str">
        <f t="shared" si="84"/>
        <v/>
      </c>
      <c r="AQ397" s="59" t="s">
        <v>386</v>
      </c>
    </row>
    <row r="398" spans="1:43" ht="37.5" outlineLevel="2">
      <c r="A398" s="72" t="e">
        <f>IF(D397&lt;&gt;"",$D$8:D397,A397)</f>
        <v>#VALUE!</v>
      </c>
      <c r="C398" s="552" t="str">
        <f>IF(D398&lt;&gt;"",COUNTA($D$8:D398),"")</f>
        <v/>
      </c>
      <c r="D398" s="552"/>
      <c r="E398" s="121"/>
      <c r="F398" s="103"/>
      <c r="G398" s="103"/>
      <c r="H398" s="103"/>
      <c r="I398" s="103"/>
      <c r="J398" s="103"/>
      <c r="K398" s="103"/>
      <c r="L398" s="107"/>
      <c r="M398" s="125"/>
      <c r="N398" s="106" t="str">
        <f>IF(L398&lt;&gt;"",VLOOKUP(L398,'DON GIA'!$S$1:$U$19,3,0),"")</f>
        <v/>
      </c>
      <c r="O398" s="106" t="str">
        <f>IF(L398&lt;&gt;"",VLOOKUP(L398,'DON GIA'!$S$1:$V$19,4,0),"")</f>
        <v/>
      </c>
      <c r="P398" s="106" t="str">
        <f t="shared" si="79"/>
        <v/>
      </c>
      <c r="Q398" s="106" t="str">
        <f t="shared" si="80"/>
        <v/>
      </c>
      <c r="R398" s="71" t="s">
        <v>35</v>
      </c>
      <c r="S398" s="103"/>
      <c r="T398" s="103"/>
      <c r="U398" s="554" t="str">
        <f>IF(R398&lt;&gt;"",VLOOKUP(R398,'DON GIA'!$H$1:$K$103,4,0),"")</f>
        <v/>
      </c>
      <c r="V398" s="554" t="str">
        <f t="shared" si="82"/>
        <v/>
      </c>
      <c r="W398" s="107"/>
      <c r="X398" s="103"/>
      <c r="Y398" s="134"/>
      <c r="Z398" s="109"/>
      <c r="AA398" s="554" t="str">
        <f>IF(W398&lt;&gt;"",VLOOKUP(W398,'DON GIA'!$A$1:$D$346,4,0),"")</f>
        <v/>
      </c>
      <c r="AB398" s="554" t="str">
        <f t="shared" si="83"/>
        <v/>
      </c>
      <c r="AC398" s="71"/>
      <c r="AD398" s="71"/>
      <c r="AE398" s="71"/>
      <c r="AF398" s="71"/>
      <c r="AG398" s="71"/>
      <c r="AH398" s="103"/>
      <c r="AI398" s="71"/>
      <c r="AJ398" s="103"/>
      <c r="AK398" s="103"/>
      <c r="AL398" s="554" t="str">
        <f>IF(AI398&lt;&gt;"",VLOOKUP(AI398,'DON GIA'!$M$1:$P$9,4,0),"")</f>
        <v/>
      </c>
      <c r="AM398" s="554" t="str">
        <f t="shared" si="81"/>
        <v/>
      </c>
      <c r="AN398" s="103"/>
      <c r="AO398" s="103"/>
      <c r="AP398" s="553" t="str">
        <f t="shared" si="84"/>
        <v/>
      </c>
      <c r="AQ398" s="59" t="s">
        <v>387</v>
      </c>
    </row>
    <row r="399" spans="1:43" ht="78.75" outlineLevel="2">
      <c r="A399" s="72" t="e">
        <f>IF(D398&lt;&gt;"",$D$8:D398,A398)</f>
        <v>#VALUE!</v>
      </c>
      <c r="C399" s="552" t="str">
        <f>IF(D399&lt;&gt;"",COUNTA($D$8:D399),"")</f>
        <v/>
      </c>
      <c r="D399" s="552"/>
      <c r="E399" s="121"/>
      <c r="F399" s="103"/>
      <c r="G399" s="103"/>
      <c r="H399" s="103"/>
      <c r="I399" s="103"/>
      <c r="J399" s="103"/>
      <c r="K399" s="103"/>
      <c r="L399" s="107"/>
      <c r="M399" s="125"/>
      <c r="N399" s="106" t="str">
        <f>IF(L399&lt;&gt;"",VLOOKUP(L399,'DON GIA'!$S$1:$U$19,3,0),"")</f>
        <v/>
      </c>
      <c r="O399" s="106" t="str">
        <f>IF(L399&lt;&gt;"",VLOOKUP(L399,'DON GIA'!$S$1:$V$19,4,0),"")</f>
        <v/>
      </c>
      <c r="P399" s="106" t="str">
        <f t="shared" si="79"/>
        <v/>
      </c>
      <c r="Q399" s="106" t="str">
        <f t="shared" si="80"/>
        <v/>
      </c>
      <c r="R399" s="71" t="s">
        <v>35</v>
      </c>
      <c r="S399" s="103"/>
      <c r="T399" s="103"/>
      <c r="U399" s="554" t="str">
        <f>IF(R399&lt;&gt;"",VLOOKUP(R399,'DON GIA'!$H$1:$K$103,4,0),"")</f>
        <v/>
      </c>
      <c r="V399" s="554" t="str">
        <f t="shared" si="82"/>
        <v/>
      </c>
      <c r="W399" s="107"/>
      <c r="X399" s="103"/>
      <c r="Y399" s="134"/>
      <c r="Z399" s="109"/>
      <c r="AA399" s="554" t="str">
        <f>IF(W399&lt;&gt;"",VLOOKUP(W399,'DON GIA'!$A$1:$D$346,4,0),"")</f>
        <v/>
      </c>
      <c r="AB399" s="554" t="str">
        <f t="shared" si="83"/>
        <v/>
      </c>
      <c r="AC399" s="71"/>
      <c r="AD399" s="71"/>
      <c r="AE399" s="71"/>
      <c r="AF399" s="71"/>
      <c r="AG399" s="71"/>
      <c r="AH399" s="103"/>
      <c r="AI399" s="71"/>
      <c r="AJ399" s="103"/>
      <c r="AK399" s="103"/>
      <c r="AL399" s="554" t="str">
        <f>IF(AI399&lt;&gt;"",VLOOKUP(AI399,'DON GIA'!$M$1:$P$9,4,0),"")</f>
        <v/>
      </c>
      <c r="AM399" s="554" t="str">
        <f t="shared" si="81"/>
        <v/>
      </c>
      <c r="AN399" s="103"/>
      <c r="AO399" s="103"/>
      <c r="AP399" s="553" t="str">
        <f t="shared" si="84"/>
        <v/>
      </c>
      <c r="AQ399" s="59" t="s">
        <v>658</v>
      </c>
    </row>
    <row r="400" spans="1:43" ht="97.5" outlineLevel="2">
      <c r="A400" s="72" t="e">
        <f>IF(D399&lt;&gt;"",$D$8:D399,A399)</f>
        <v>#VALUE!</v>
      </c>
      <c r="C400" s="552" t="str">
        <f>IF(D400&lt;&gt;"",COUNTA($D$8:D400),"")</f>
        <v/>
      </c>
      <c r="D400" s="552"/>
      <c r="E400" s="121"/>
      <c r="F400" s="103"/>
      <c r="G400" s="103"/>
      <c r="H400" s="103"/>
      <c r="I400" s="103"/>
      <c r="J400" s="103"/>
      <c r="K400" s="103"/>
      <c r="L400" s="107"/>
      <c r="M400" s="125"/>
      <c r="N400" s="106" t="str">
        <f>IF(L400&lt;&gt;"",VLOOKUP(L400,'DON GIA'!$S$1:$U$19,3,0),"")</f>
        <v/>
      </c>
      <c r="O400" s="106" t="str">
        <f>IF(L400&lt;&gt;"",VLOOKUP(L400,'DON GIA'!$S$1:$V$19,4,0),"")</f>
        <v/>
      </c>
      <c r="P400" s="106" t="str">
        <f t="shared" si="79"/>
        <v/>
      </c>
      <c r="Q400" s="106" t="str">
        <f t="shared" si="80"/>
        <v/>
      </c>
      <c r="R400" s="71" t="s">
        <v>35</v>
      </c>
      <c r="S400" s="103"/>
      <c r="T400" s="103"/>
      <c r="U400" s="554" t="str">
        <f>IF(R400&lt;&gt;"",VLOOKUP(R400,'DON GIA'!$H$1:$K$103,4,0),"")</f>
        <v/>
      </c>
      <c r="V400" s="554" t="str">
        <f t="shared" si="82"/>
        <v/>
      </c>
      <c r="W400" s="107"/>
      <c r="X400" s="103"/>
      <c r="Y400" s="134"/>
      <c r="Z400" s="109"/>
      <c r="AA400" s="554" t="str">
        <f>IF(W400&lt;&gt;"",VLOOKUP(W400,'DON GIA'!$A$1:$D$346,4,0),"")</f>
        <v/>
      </c>
      <c r="AB400" s="554" t="str">
        <f t="shared" si="83"/>
        <v/>
      </c>
      <c r="AC400" s="71"/>
      <c r="AD400" s="71"/>
      <c r="AE400" s="71"/>
      <c r="AF400" s="71"/>
      <c r="AG400" s="71"/>
      <c r="AH400" s="103"/>
      <c r="AI400" s="71"/>
      <c r="AJ400" s="103"/>
      <c r="AK400" s="103"/>
      <c r="AL400" s="554" t="str">
        <f>IF(AI400&lt;&gt;"",VLOOKUP(AI400,'DON GIA'!$M$1:$P$9,4,0),"")</f>
        <v/>
      </c>
      <c r="AM400" s="554" t="str">
        <f t="shared" si="81"/>
        <v/>
      </c>
      <c r="AN400" s="103"/>
      <c r="AO400" s="103"/>
      <c r="AP400" s="553" t="str">
        <f t="shared" si="84"/>
        <v/>
      </c>
      <c r="AQ400" s="59" t="s">
        <v>659</v>
      </c>
    </row>
    <row r="401" spans="1:44" ht="33.75" outlineLevel="2">
      <c r="C401" s="552"/>
      <c r="D401" s="552"/>
      <c r="E401" s="121"/>
      <c r="F401" s="103"/>
      <c r="G401" s="103"/>
      <c r="H401" s="103"/>
      <c r="I401" s="103"/>
      <c r="J401" s="103"/>
      <c r="K401" s="103"/>
      <c r="L401" s="107"/>
      <c r="M401" s="125"/>
      <c r="N401" s="106"/>
      <c r="O401" s="106"/>
      <c r="P401" s="106"/>
      <c r="Q401" s="106"/>
      <c r="R401" s="71"/>
      <c r="S401" s="103"/>
      <c r="T401" s="103"/>
      <c r="U401" s="554"/>
      <c r="V401" s="554"/>
      <c r="W401" s="107"/>
      <c r="X401" s="103"/>
      <c r="Y401" s="134"/>
      <c r="Z401" s="109"/>
      <c r="AA401" s="554"/>
      <c r="AB401" s="554"/>
      <c r="AC401" s="71"/>
      <c r="AD401" s="71"/>
      <c r="AE401" s="71"/>
      <c r="AF401" s="71"/>
      <c r="AG401" s="71"/>
      <c r="AH401" s="103"/>
      <c r="AI401" s="71"/>
      <c r="AJ401" s="103"/>
      <c r="AK401" s="103"/>
      <c r="AL401" s="554"/>
      <c r="AM401" s="554"/>
      <c r="AN401" s="103"/>
      <c r="AO401" s="103"/>
      <c r="AP401" s="553"/>
      <c r="AQ401" s="579" t="s">
        <v>2005</v>
      </c>
    </row>
    <row r="402" spans="1:44" outlineLevel="2">
      <c r="A402" s="72" t="e">
        <f>IF(D400&lt;&gt;"",$D$8:D400,A400)</f>
        <v>#VALUE!</v>
      </c>
      <c r="C402" s="552" t="str">
        <f>IF(D402&lt;&gt;"",COUNTA($D$8:D402),"")</f>
        <v/>
      </c>
      <c r="D402" s="552"/>
      <c r="E402" s="61"/>
      <c r="F402" s="103"/>
      <c r="G402" s="103"/>
      <c r="H402" s="103"/>
      <c r="I402" s="103"/>
      <c r="J402" s="103"/>
      <c r="K402" s="103"/>
      <c r="L402" s="107"/>
      <c r="M402" s="125"/>
      <c r="N402" s="106" t="str">
        <f>IF(L402&lt;&gt;"",VLOOKUP(L402,'DON GIA'!$S$1:$U$19,3,0),"")</f>
        <v/>
      </c>
      <c r="O402" s="106" t="str">
        <f>IF(L402&lt;&gt;"",VLOOKUP(L402,'DON GIA'!$S$1:$V$19,4,0),"")</f>
        <v/>
      </c>
      <c r="P402" s="106" t="str">
        <f t="shared" si="79"/>
        <v/>
      </c>
      <c r="Q402" s="106" t="str">
        <f t="shared" si="80"/>
        <v/>
      </c>
      <c r="R402" s="71" t="s">
        <v>35</v>
      </c>
      <c r="S402" s="103"/>
      <c r="T402" s="103"/>
      <c r="U402" s="554" t="str">
        <f>IF(R402&lt;&gt;"",VLOOKUP(R402,'DON GIA'!$H$1:$K$103,4,0),"")</f>
        <v/>
      </c>
      <c r="V402" s="554" t="str">
        <f t="shared" si="82"/>
        <v/>
      </c>
      <c r="W402" s="107"/>
      <c r="X402" s="103"/>
      <c r="Y402" s="134"/>
      <c r="Z402" s="109"/>
      <c r="AA402" s="554" t="str">
        <f>IF(W402&lt;&gt;"",VLOOKUP(W402,'DON GIA'!$A$1:$D$346,4,0),"")</f>
        <v/>
      </c>
      <c r="AB402" s="554" t="str">
        <f t="shared" si="83"/>
        <v/>
      </c>
      <c r="AC402" s="71"/>
      <c r="AD402" s="71"/>
      <c r="AE402" s="71"/>
      <c r="AF402" s="71"/>
      <c r="AG402" s="71"/>
      <c r="AH402" s="103"/>
      <c r="AI402" s="71"/>
      <c r="AJ402" s="103"/>
      <c r="AK402" s="103"/>
      <c r="AL402" s="554" t="str">
        <f>IF(AI402&lt;&gt;"",VLOOKUP(AI402,'DON GIA'!$M$1:$P$9,4,0),"")</f>
        <v/>
      </c>
      <c r="AM402" s="554" t="str">
        <f t="shared" si="81"/>
        <v/>
      </c>
      <c r="AN402" s="103"/>
      <c r="AO402" s="103"/>
      <c r="AP402" s="553" t="str">
        <f t="shared" si="84"/>
        <v/>
      </c>
      <c r="AQ402" s="107"/>
    </row>
    <row r="403" spans="1:44" outlineLevel="1">
      <c r="A403" s="84" t="s">
        <v>828</v>
      </c>
      <c r="B403" s="576">
        <v>69</v>
      </c>
      <c r="C403" s="552">
        <f>IF(D403&lt;&gt;"",COUNTA($D$8:D403),"")</f>
        <v>33</v>
      </c>
      <c r="D403" s="552">
        <v>425</v>
      </c>
      <c r="E403" s="61" t="s">
        <v>222</v>
      </c>
      <c r="F403" s="162"/>
      <c r="G403" s="162"/>
      <c r="H403" s="162"/>
      <c r="I403" s="162"/>
      <c r="J403" s="162"/>
      <c r="K403" s="162"/>
      <c r="L403" s="129"/>
      <c r="M403" s="167">
        <f>SUBTOTAL(9,M404:M419)</f>
        <v>112.44</v>
      </c>
      <c r="N403" s="199"/>
      <c r="O403" s="199"/>
      <c r="P403" s="199">
        <f>SUBTOTAL(9,P404:P419)</f>
        <v>188786760</v>
      </c>
      <c r="Q403" s="199">
        <f>SUBTOTAL(9,Q404:Q419)</f>
        <v>0</v>
      </c>
      <c r="R403" s="61"/>
      <c r="S403" s="162"/>
      <c r="T403" s="162">
        <f>SUBTOTAL(9,T404:T419)</f>
        <v>0</v>
      </c>
      <c r="U403" s="553"/>
      <c r="V403" s="553">
        <f>SUBTOTAL(9,V404:V419)</f>
        <v>0</v>
      </c>
      <c r="W403" s="129"/>
      <c r="X403" s="162"/>
      <c r="Y403" s="169">
        <f>SUBTOTAL(9,Y404:Y419)</f>
        <v>244.28800000000001</v>
      </c>
      <c r="Z403" s="170">
        <f>SUBTOTAL(9,Z404:Z419)</f>
        <v>0</v>
      </c>
      <c r="AA403" s="553"/>
      <c r="AB403" s="553">
        <f>SUBTOTAL(9,AB404:AB419)</f>
        <v>470949585.27399999</v>
      </c>
      <c r="AC403" s="71"/>
      <c r="AD403" s="71"/>
      <c r="AE403" s="71"/>
      <c r="AF403" s="71"/>
      <c r="AG403" s="71"/>
      <c r="AH403" s="103"/>
      <c r="AI403" s="71"/>
      <c r="AJ403" s="162"/>
      <c r="AK403" s="162">
        <f>SUBTOTAL(9,AK404:AK419)</f>
        <v>1</v>
      </c>
      <c r="AL403" s="553"/>
      <c r="AM403" s="553">
        <f>SUBTOTAL(9,AM404:AM419)</f>
        <v>3223980</v>
      </c>
      <c r="AN403" s="162"/>
      <c r="AO403" s="162">
        <f>SUBTOTAL(9,AO404:AO419)</f>
        <v>0</v>
      </c>
      <c r="AP403" s="553">
        <f t="shared" si="84"/>
        <v>662960325.27399993</v>
      </c>
      <c r="AQ403" s="111"/>
      <c r="AR403" s="90"/>
    </row>
    <row r="404" spans="1:44" ht="56.25" outlineLevel="2">
      <c r="A404" s="72" t="e">
        <f>IF(D403&lt;&gt;"",$D$8:D403,A402)</f>
        <v>#VALUE!</v>
      </c>
      <c r="C404" s="552" t="str">
        <f>IF(D404&lt;&gt;"",COUNTA($D$8:D404),"")</f>
        <v/>
      </c>
      <c r="D404" s="552"/>
      <c r="E404" s="71" t="s">
        <v>225</v>
      </c>
      <c r="F404" s="103"/>
      <c r="G404" s="103"/>
      <c r="H404" s="103">
        <v>430</v>
      </c>
      <c r="I404" s="103">
        <v>79</v>
      </c>
      <c r="J404" s="103" t="s">
        <v>223</v>
      </c>
      <c r="K404" s="103" t="s">
        <v>224</v>
      </c>
      <c r="L404" s="107" t="s">
        <v>973</v>
      </c>
      <c r="M404" s="105">
        <v>112.44</v>
      </c>
      <c r="N404" s="106">
        <f>IF(L404&lt;&gt;"",VLOOKUP(L404,'DON GIA'!$S$1:$U$19,3,0),"")</f>
        <v>1679000</v>
      </c>
      <c r="O404" s="106">
        <f>IF(L404&lt;&gt;"",VLOOKUP(L404,'DON GIA'!$S$1:$V$19,4,0),"")</f>
        <v>0</v>
      </c>
      <c r="P404" s="106">
        <f t="shared" si="79"/>
        <v>188786760</v>
      </c>
      <c r="Q404" s="106">
        <f t="shared" si="80"/>
        <v>0</v>
      </c>
      <c r="R404" s="71" t="s">
        <v>35</v>
      </c>
      <c r="S404" s="103"/>
      <c r="T404" s="103"/>
      <c r="U404" s="554" t="str">
        <f>IF(R404&lt;&gt;"",VLOOKUP(R404,'DON GIA'!$H$1:$K$103,4,0),"")</f>
        <v/>
      </c>
      <c r="V404" s="554" t="str">
        <f t="shared" ref="V404:V419" si="85">IF(R404&lt;&gt;"",IF(ISNUMBER(U404),T404*U404,""),"")</f>
        <v/>
      </c>
      <c r="W404" s="107" t="s">
        <v>1005</v>
      </c>
      <c r="X404" s="103" t="s">
        <v>27</v>
      </c>
      <c r="Y404" s="108">
        <v>47.52</v>
      </c>
      <c r="Z404" s="109"/>
      <c r="AA404" s="554">
        <f>IF(W404&lt;&gt;"",VLOOKUP(W404,'DON GIA'!$A$1:$D$346,4,0),"")</f>
        <v>5559129</v>
      </c>
      <c r="AB404" s="554">
        <f t="shared" ref="AB404:AB419" si="86">IF(W404&lt;&gt;"",IF(ISNUMBER(AA404),Y404*AA404,""),"")</f>
        <v>264169810.08000001</v>
      </c>
      <c r="AC404" s="71" t="s">
        <v>28</v>
      </c>
      <c r="AD404" s="71" t="s">
        <v>29</v>
      </c>
      <c r="AE404" s="71" t="s">
        <v>30</v>
      </c>
      <c r="AF404" s="71" t="s">
        <v>31</v>
      </c>
      <c r="AG404" s="71" t="s">
        <v>34</v>
      </c>
      <c r="AH404" s="103" t="s">
        <v>33</v>
      </c>
      <c r="AI404" s="71" t="s">
        <v>564</v>
      </c>
      <c r="AJ404" s="103" t="s">
        <v>409</v>
      </c>
      <c r="AK404" s="103">
        <v>1</v>
      </c>
      <c r="AL404" s="554">
        <f>IF(AI404&lt;&gt;"",VLOOKUP(AI404,'DON GIA'!$M$1:$P$9,4,0),"")</f>
        <v>3223980</v>
      </c>
      <c r="AM404" s="554">
        <f t="shared" si="81"/>
        <v>3223980</v>
      </c>
      <c r="AN404" s="103"/>
      <c r="AO404" s="103"/>
      <c r="AP404" s="553" t="str">
        <f t="shared" si="84"/>
        <v/>
      </c>
      <c r="AQ404" s="111" t="s">
        <v>660</v>
      </c>
      <c r="AR404" s="77" t="s">
        <v>1912</v>
      </c>
    </row>
    <row r="405" spans="1:44" ht="131.25" outlineLevel="2">
      <c r="A405" s="72" t="e">
        <f>IF(D404&lt;&gt;"",$D$8:D404,A404)</f>
        <v>#VALUE!</v>
      </c>
      <c r="C405" s="552" t="str">
        <f>IF(D405&lt;&gt;"",COUNTA($D$8:D405),"")</f>
        <v/>
      </c>
      <c r="D405" s="552"/>
      <c r="E405" s="71" t="s">
        <v>226</v>
      </c>
      <c r="F405" s="103"/>
      <c r="G405" s="103"/>
      <c r="H405" s="103"/>
      <c r="I405" s="103"/>
      <c r="J405" s="103"/>
      <c r="K405" s="103"/>
      <c r="L405" s="107"/>
      <c r="M405" s="105"/>
      <c r="N405" s="106" t="str">
        <f>IF(L405&lt;&gt;"",VLOOKUP(L405,'DON GIA'!$S$1:$U$19,3,0),"")</f>
        <v/>
      </c>
      <c r="O405" s="106" t="str">
        <f>IF(L405&lt;&gt;"",VLOOKUP(L405,'DON GIA'!$S$1:$V$19,4,0),"")</f>
        <v/>
      </c>
      <c r="P405" s="106" t="str">
        <f t="shared" si="79"/>
        <v/>
      </c>
      <c r="Q405" s="106" t="str">
        <f t="shared" si="80"/>
        <v/>
      </c>
      <c r="R405" s="71" t="s">
        <v>35</v>
      </c>
      <c r="S405" s="103"/>
      <c r="T405" s="103"/>
      <c r="U405" s="554" t="str">
        <f>IF(R405&lt;&gt;"",VLOOKUP(R405,'DON GIA'!$H$1:$K$103,4,0),"")</f>
        <v/>
      </c>
      <c r="V405" s="554" t="str">
        <f t="shared" si="85"/>
        <v/>
      </c>
      <c r="W405" s="107" t="s">
        <v>1044</v>
      </c>
      <c r="X405" s="103" t="s">
        <v>27</v>
      </c>
      <c r="Y405" s="108">
        <v>21.25</v>
      </c>
      <c r="Z405" s="109"/>
      <c r="AA405" s="554">
        <f>IF(W405&lt;&gt;"",VLOOKUP(W405,'DON GIA'!$A$1:$D$346,4,0),"")</f>
        <v>854777</v>
      </c>
      <c r="AB405" s="554">
        <f t="shared" si="86"/>
        <v>18164011.25</v>
      </c>
      <c r="AC405" s="71"/>
      <c r="AD405" s="71" t="s">
        <v>29</v>
      </c>
      <c r="AE405" s="71" t="s">
        <v>30</v>
      </c>
      <c r="AF405" s="71" t="s">
        <v>41</v>
      </c>
      <c r="AG405" s="71" t="s">
        <v>136</v>
      </c>
      <c r="AH405" s="103" t="s">
        <v>33</v>
      </c>
      <c r="AI405" s="71"/>
      <c r="AJ405" s="103"/>
      <c r="AK405" s="103"/>
      <c r="AL405" s="554" t="str">
        <f>IF(AI405&lt;&gt;"",VLOOKUP(AI405,'DON GIA'!$M$1:$P$9,4,0),"")</f>
        <v/>
      </c>
      <c r="AM405" s="554" t="str">
        <f t="shared" si="81"/>
        <v/>
      </c>
      <c r="AN405" s="103"/>
      <c r="AO405" s="103"/>
      <c r="AP405" s="553" t="str">
        <f t="shared" si="84"/>
        <v/>
      </c>
      <c r="AQ405" s="59" t="s">
        <v>584</v>
      </c>
      <c r="AR405" s="139" t="s">
        <v>1918</v>
      </c>
    </row>
    <row r="406" spans="1:44" ht="168.75" outlineLevel="2">
      <c r="A406" s="72" t="e">
        <f>IF(D405&lt;&gt;"",$D$8:D405,A405)</f>
        <v>#VALUE!</v>
      </c>
      <c r="C406" s="552" t="str">
        <f>IF(D406&lt;&gt;"",COUNTA($D$8:D406),"")</f>
        <v/>
      </c>
      <c r="D406" s="552"/>
      <c r="E406" s="71" t="s">
        <v>227</v>
      </c>
      <c r="F406" s="103"/>
      <c r="G406" s="103"/>
      <c r="H406" s="103"/>
      <c r="I406" s="103"/>
      <c r="J406" s="103"/>
      <c r="K406" s="103"/>
      <c r="L406" s="107"/>
      <c r="M406" s="105"/>
      <c r="N406" s="106" t="str">
        <f>IF(L406&lt;&gt;"",VLOOKUP(L406,'DON GIA'!$S$1:$U$19,3,0),"")</f>
        <v/>
      </c>
      <c r="O406" s="106" t="str">
        <f>IF(L406&lt;&gt;"",VLOOKUP(L406,'DON GIA'!$S$1:$V$19,4,0),"")</f>
        <v/>
      </c>
      <c r="P406" s="106" t="str">
        <f t="shared" si="79"/>
        <v/>
      </c>
      <c r="Q406" s="106" t="str">
        <f t="shared" si="80"/>
        <v/>
      </c>
      <c r="R406" s="71" t="s">
        <v>35</v>
      </c>
      <c r="S406" s="103"/>
      <c r="T406" s="103"/>
      <c r="U406" s="554" t="str">
        <f>IF(R406&lt;&gt;"",VLOOKUP(R406,'DON GIA'!$H$1:$K$103,4,0),"")</f>
        <v/>
      </c>
      <c r="V406" s="554" t="str">
        <f t="shared" si="85"/>
        <v/>
      </c>
      <c r="W406" s="107" t="s">
        <v>1105</v>
      </c>
      <c r="X406" s="103" t="s">
        <v>27</v>
      </c>
      <c r="Y406" s="108">
        <v>10.72</v>
      </c>
      <c r="Z406" s="109"/>
      <c r="AA406" s="554">
        <f>IF(W406&lt;&gt;"",VLOOKUP(W406,'DON GIA'!$A$1:$D$346,4,0),"")</f>
        <v>292949</v>
      </c>
      <c r="AB406" s="554">
        <f t="shared" si="86"/>
        <v>3140413.2800000003</v>
      </c>
      <c r="AC406" s="71"/>
      <c r="AD406" s="71"/>
      <c r="AE406" s="71"/>
      <c r="AF406" s="71"/>
      <c r="AG406" s="71"/>
      <c r="AH406" s="103"/>
      <c r="AI406" s="71"/>
      <c r="AJ406" s="103"/>
      <c r="AK406" s="103"/>
      <c r="AL406" s="554" t="str">
        <f>IF(AI406&lt;&gt;"",VLOOKUP(AI406,'DON GIA'!$M$1:$P$9,4,0),"")</f>
        <v/>
      </c>
      <c r="AM406" s="554" t="str">
        <f t="shared" si="81"/>
        <v/>
      </c>
      <c r="AN406" s="103"/>
      <c r="AO406" s="103"/>
      <c r="AP406" s="553" t="str">
        <f t="shared" si="84"/>
        <v/>
      </c>
      <c r="AQ406" s="107" t="s">
        <v>585</v>
      </c>
      <c r="AR406" s="139" t="s">
        <v>1914</v>
      </c>
    </row>
    <row r="407" spans="1:44" ht="150" outlineLevel="2">
      <c r="A407" s="72" t="e">
        <f>IF(D406&lt;&gt;"",$D$8:D406,A406)</f>
        <v>#VALUE!</v>
      </c>
      <c r="C407" s="552" t="str">
        <f>IF(D407&lt;&gt;"",COUNTA($D$8:D407),"")</f>
        <v/>
      </c>
      <c r="D407" s="552"/>
      <c r="E407" s="71"/>
      <c r="F407" s="103"/>
      <c r="G407" s="103"/>
      <c r="H407" s="103"/>
      <c r="I407" s="103"/>
      <c r="J407" s="103"/>
      <c r="K407" s="103"/>
      <c r="L407" s="107"/>
      <c r="M407" s="105"/>
      <c r="N407" s="106" t="str">
        <f>IF(L407&lt;&gt;"",VLOOKUP(L407,'DON GIA'!$S$1:$U$19,3,0),"")</f>
        <v/>
      </c>
      <c r="O407" s="106" t="str">
        <f>IF(L407&lt;&gt;"",VLOOKUP(L407,'DON GIA'!$S$1:$V$19,4,0),"")</f>
        <v/>
      </c>
      <c r="P407" s="106" t="str">
        <f t="shared" si="79"/>
        <v/>
      </c>
      <c r="Q407" s="106" t="str">
        <f t="shared" si="80"/>
        <v/>
      </c>
      <c r="R407" s="71" t="s">
        <v>35</v>
      </c>
      <c r="S407" s="103"/>
      <c r="T407" s="103"/>
      <c r="U407" s="554" t="str">
        <f>IF(R407&lt;&gt;"",VLOOKUP(R407,'DON GIA'!$H$1:$K$103,4,0),"")</f>
        <v/>
      </c>
      <c r="V407" s="554" t="str">
        <f t="shared" si="85"/>
        <v/>
      </c>
      <c r="W407" s="107" t="s">
        <v>1106</v>
      </c>
      <c r="X407" s="103" t="s">
        <v>27</v>
      </c>
      <c r="Y407" s="108">
        <v>21.25</v>
      </c>
      <c r="Z407" s="109"/>
      <c r="AA407" s="554">
        <f>IF(W407&lt;&gt;"",VLOOKUP(W407,'DON GIA'!$A$1:$D$346,4,0),"")</f>
        <v>330817</v>
      </c>
      <c r="AB407" s="554">
        <f t="shared" si="86"/>
        <v>7029861.25</v>
      </c>
      <c r="AC407" s="71"/>
      <c r="AD407" s="71"/>
      <c r="AE407" s="71"/>
      <c r="AF407" s="71"/>
      <c r="AG407" s="71"/>
      <c r="AH407" s="103"/>
      <c r="AI407" s="71"/>
      <c r="AJ407" s="103"/>
      <c r="AK407" s="103"/>
      <c r="AL407" s="554" t="str">
        <f>IF(AI407&lt;&gt;"",VLOOKUP(AI407,'DON GIA'!$M$1:$P$9,4,0),"")</f>
        <v/>
      </c>
      <c r="AM407" s="554" t="str">
        <f t="shared" si="81"/>
        <v/>
      </c>
      <c r="AN407" s="103"/>
      <c r="AO407" s="103"/>
      <c r="AP407" s="553" t="str">
        <f t="shared" si="84"/>
        <v/>
      </c>
      <c r="AQ407" s="59" t="s">
        <v>661</v>
      </c>
      <c r="AR407" s="139" t="s">
        <v>2009</v>
      </c>
    </row>
    <row r="408" spans="1:44" outlineLevel="2">
      <c r="A408" s="72" t="e">
        <f>IF(D407&lt;&gt;"",$D$8:D407,A407)</f>
        <v>#VALUE!</v>
      </c>
      <c r="C408" s="552" t="str">
        <f>IF(D408&lt;&gt;"",COUNTA($D$8:D408),"")</f>
        <v/>
      </c>
      <c r="D408" s="552"/>
      <c r="E408" s="71"/>
      <c r="F408" s="103"/>
      <c r="G408" s="103"/>
      <c r="H408" s="103"/>
      <c r="I408" s="103"/>
      <c r="J408" s="103"/>
      <c r="K408" s="103"/>
      <c r="L408" s="107"/>
      <c r="M408" s="105"/>
      <c r="N408" s="106" t="str">
        <f>IF(L408&lt;&gt;"",VLOOKUP(L408,'DON GIA'!$S$1:$U$19,3,0),"")</f>
        <v/>
      </c>
      <c r="O408" s="106" t="str">
        <f>IF(L408&lt;&gt;"",VLOOKUP(L408,'DON GIA'!$S$1:$V$19,4,0),"")</f>
        <v/>
      </c>
      <c r="P408" s="106" t="str">
        <f t="shared" si="79"/>
        <v/>
      </c>
      <c r="Q408" s="106" t="str">
        <f t="shared" si="80"/>
        <v/>
      </c>
      <c r="R408" s="71" t="s">
        <v>35</v>
      </c>
      <c r="S408" s="103"/>
      <c r="T408" s="103"/>
      <c r="U408" s="554" t="str">
        <f>IF(R408&lt;&gt;"",VLOOKUP(R408,'DON GIA'!$H$1:$K$103,4,0),"")</f>
        <v/>
      </c>
      <c r="V408" s="554" t="str">
        <f t="shared" si="85"/>
        <v/>
      </c>
      <c r="W408" s="107" t="s">
        <v>1107</v>
      </c>
      <c r="X408" s="103" t="s">
        <v>27</v>
      </c>
      <c r="Y408" s="108">
        <v>63.25</v>
      </c>
      <c r="Z408" s="109"/>
      <c r="AA408" s="554">
        <f>IF(W408&lt;&gt;"",VLOOKUP(W408,'DON GIA'!$A$1:$D$346,4,0),"")</f>
        <v>109890</v>
      </c>
      <c r="AB408" s="554">
        <f t="shared" si="86"/>
        <v>6950542.5</v>
      </c>
      <c r="AC408" s="71"/>
      <c r="AD408" s="71"/>
      <c r="AE408" s="71"/>
      <c r="AF408" s="71"/>
      <c r="AG408" s="71"/>
      <c r="AH408" s="103"/>
      <c r="AI408" s="71"/>
      <c r="AJ408" s="103"/>
      <c r="AK408" s="103"/>
      <c r="AL408" s="554" t="str">
        <f>IF(AI408&lt;&gt;"",VLOOKUP(AI408,'DON GIA'!$M$1:$P$9,4,0),"")</f>
        <v/>
      </c>
      <c r="AM408" s="554" t="str">
        <f t="shared" si="81"/>
        <v/>
      </c>
      <c r="AN408" s="103"/>
      <c r="AO408" s="103"/>
      <c r="AP408" s="553" t="str">
        <f t="shared" si="84"/>
        <v/>
      </c>
      <c r="AQ408" s="566" t="s">
        <v>2010</v>
      </c>
    </row>
    <row r="409" spans="1:44" ht="37.5" outlineLevel="2">
      <c r="A409" s="72" t="e">
        <f>IF(D408&lt;&gt;"",$D$8:D408,A408)</f>
        <v>#VALUE!</v>
      </c>
      <c r="C409" s="552" t="str">
        <f>IF(D409&lt;&gt;"",COUNTA($D$8:D409),"")</f>
        <v/>
      </c>
      <c r="D409" s="552"/>
      <c r="E409" s="71"/>
      <c r="F409" s="103"/>
      <c r="G409" s="103"/>
      <c r="H409" s="103"/>
      <c r="I409" s="103"/>
      <c r="J409" s="103"/>
      <c r="K409" s="103"/>
      <c r="L409" s="107"/>
      <c r="M409" s="105"/>
      <c r="N409" s="106" t="str">
        <f>IF(L409&lt;&gt;"",VLOOKUP(L409,'DON GIA'!$S$1:$U$19,3,0),"")</f>
        <v/>
      </c>
      <c r="O409" s="106" t="str">
        <f>IF(L409&lt;&gt;"",VLOOKUP(L409,'DON GIA'!$S$1:$V$19,4,0),"")</f>
        <v/>
      </c>
      <c r="P409" s="106" t="str">
        <f t="shared" si="79"/>
        <v/>
      </c>
      <c r="Q409" s="106" t="str">
        <f t="shared" si="80"/>
        <v/>
      </c>
      <c r="R409" s="71" t="s">
        <v>35</v>
      </c>
      <c r="S409" s="103"/>
      <c r="T409" s="103"/>
      <c r="U409" s="554" t="str">
        <f>IF(R409&lt;&gt;"",VLOOKUP(R409,'DON GIA'!$H$1:$K$103,4,0),"")</f>
        <v/>
      </c>
      <c r="V409" s="554" t="str">
        <f t="shared" si="85"/>
        <v/>
      </c>
      <c r="W409" s="107" t="s">
        <v>1080</v>
      </c>
      <c r="X409" s="103" t="s">
        <v>27</v>
      </c>
      <c r="Y409" s="108">
        <v>3.57</v>
      </c>
      <c r="Z409" s="109"/>
      <c r="AA409" s="554">
        <f>IF(W409&lt;&gt;"",VLOOKUP(W409,'DON GIA'!$A$1:$D$346,4,0),"")</f>
        <v>10375629</v>
      </c>
      <c r="AB409" s="554">
        <f t="shared" si="86"/>
        <v>37040995.530000001</v>
      </c>
      <c r="AC409" s="71"/>
      <c r="AD409" s="71"/>
      <c r="AE409" s="71"/>
      <c r="AF409" s="71" t="s">
        <v>31</v>
      </c>
      <c r="AG409" s="71"/>
      <c r="AH409" s="103"/>
      <c r="AI409" s="71"/>
      <c r="AJ409" s="103"/>
      <c r="AK409" s="103"/>
      <c r="AL409" s="554" t="str">
        <f>IF(AI409&lt;&gt;"",VLOOKUP(AI409,'DON GIA'!$M$1:$P$9,4,0),"")</f>
        <v/>
      </c>
      <c r="AM409" s="554" t="str">
        <f t="shared" si="81"/>
        <v/>
      </c>
      <c r="AN409" s="103"/>
      <c r="AO409" s="103"/>
      <c r="AP409" s="553" t="str">
        <f t="shared" si="84"/>
        <v/>
      </c>
      <c r="AQ409" s="568" t="s">
        <v>2011</v>
      </c>
    </row>
    <row r="410" spans="1:44" outlineLevel="2">
      <c r="A410" s="72" t="e">
        <f>IF(D409&lt;&gt;"",$D$8:D409,A409)</f>
        <v>#VALUE!</v>
      </c>
      <c r="C410" s="552" t="str">
        <f>IF(D410&lt;&gt;"",COUNTA($D$8:D410),"")</f>
        <v/>
      </c>
      <c r="D410" s="552"/>
      <c r="E410" s="61"/>
      <c r="F410" s="103"/>
      <c r="G410" s="103"/>
      <c r="H410" s="103"/>
      <c r="I410" s="103"/>
      <c r="J410" s="103"/>
      <c r="K410" s="103"/>
      <c r="L410" s="107"/>
      <c r="M410" s="105"/>
      <c r="N410" s="106" t="str">
        <f>IF(L410&lt;&gt;"",VLOOKUP(L410,'DON GIA'!$S$1:$U$19,3,0),"")</f>
        <v/>
      </c>
      <c r="O410" s="106" t="str">
        <f>IF(L410&lt;&gt;"",VLOOKUP(L410,'DON GIA'!$S$1:$V$19,4,0),"")</f>
        <v/>
      </c>
      <c r="P410" s="106" t="str">
        <f t="shared" si="79"/>
        <v/>
      </c>
      <c r="Q410" s="106" t="str">
        <f t="shared" si="80"/>
        <v/>
      </c>
      <c r="R410" s="71" t="s">
        <v>35</v>
      </c>
      <c r="S410" s="103"/>
      <c r="T410" s="103"/>
      <c r="U410" s="554" t="str">
        <f>IF(R410&lt;&gt;"",VLOOKUP(R410,'DON GIA'!$H$1:$K$103,4,0),"")</f>
        <v/>
      </c>
      <c r="V410" s="554" t="str">
        <f t="shared" si="85"/>
        <v/>
      </c>
      <c r="W410" s="107" t="s">
        <v>1082</v>
      </c>
      <c r="X410" s="103" t="s">
        <v>38</v>
      </c>
      <c r="Y410" s="108">
        <v>0.42799999999999999</v>
      </c>
      <c r="Z410" s="109"/>
      <c r="AA410" s="554">
        <f>IF(W410&lt;&gt;"",VLOOKUP(W410,'DON GIA'!$A$1:$D$346,4,0),"")</f>
        <v>2523428</v>
      </c>
      <c r="AB410" s="554">
        <f t="shared" si="86"/>
        <v>1080027.1839999999</v>
      </c>
      <c r="AC410" s="71"/>
      <c r="AD410" s="71"/>
      <c r="AE410" s="71"/>
      <c r="AF410" s="71"/>
      <c r="AG410" s="71"/>
      <c r="AH410" s="103"/>
      <c r="AI410" s="71"/>
      <c r="AJ410" s="103"/>
      <c r="AK410" s="103"/>
      <c r="AL410" s="554" t="str">
        <f>IF(AI410&lt;&gt;"",VLOOKUP(AI410,'DON GIA'!$M$1:$P$9,4,0),"")</f>
        <v/>
      </c>
      <c r="AM410" s="554" t="str">
        <f t="shared" si="81"/>
        <v/>
      </c>
      <c r="AN410" s="103"/>
      <c r="AO410" s="103"/>
      <c r="AP410" s="553" t="str">
        <f t="shared" si="84"/>
        <v/>
      </c>
      <c r="AQ410" s="107"/>
    </row>
    <row r="411" spans="1:44" outlineLevel="2">
      <c r="A411" s="72" t="e">
        <f>IF(D410&lt;&gt;"",$D$8:D410,A410)</f>
        <v>#VALUE!</v>
      </c>
      <c r="C411" s="552" t="str">
        <f>IF(D411&lt;&gt;"",COUNTA($D$8:D411),"")</f>
        <v/>
      </c>
      <c r="D411" s="552"/>
      <c r="E411" s="71"/>
      <c r="F411" s="103"/>
      <c r="G411" s="103"/>
      <c r="H411" s="103"/>
      <c r="I411" s="103"/>
      <c r="J411" s="103"/>
      <c r="K411" s="103"/>
      <c r="L411" s="107"/>
      <c r="M411" s="105"/>
      <c r="N411" s="106" t="str">
        <f>IF(L411&lt;&gt;"",VLOOKUP(L411,'DON GIA'!$S$1:$U$19,3,0),"")</f>
        <v/>
      </c>
      <c r="O411" s="106" t="str">
        <f>IF(L411&lt;&gt;"",VLOOKUP(L411,'DON GIA'!$S$1:$V$19,4,0),"")</f>
        <v/>
      </c>
      <c r="P411" s="106" t="str">
        <f t="shared" si="79"/>
        <v/>
      </c>
      <c r="Q411" s="106" t="str">
        <f t="shared" si="80"/>
        <v/>
      </c>
      <c r="R411" s="71" t="s">
        <v>35</v>
      </c>
      <c r="S411" s="103"/>
      <c r="T411" s="103"/>
      <c r="U411" s="554" t="str">
        <f>IF(R411&lt;&gt;"",VLOOKUP(R411,'DON GIA'!$H$1:$K$103,4,0),"")</f>
        <v/>
      </c>
      <c r="V411" s="554" t="str">
        <f t="shared" si="85"/>
        <v/>
      </c>
      <c r="W411" s="107" t="s">
        <v>1108</v>
      </c>
      <c r="X411" s="103" t="s">
        <v>27</v>
      </c>
      <c r="Y411" s="108">
        <v>4</v>
      </c>
      <c r="Z411" s="109"/>
      <c r="AA411" s="554">
        <f>IF(W411&lt;&gt;"",VLOOKUP(W411,'DON GIA'!$A$1:$D$346,4,0),"")</f>
        <v>282038</v>
      </c>
      <c r="AB411" s="554">
        <f t="shared" si="86"/>
        <v>1128152</v>
      </c>
      <c r="AC411" s="71"/>
      <c r="AD411" s="71"/>
      <c r="AE411" s="71"/>
      <c r="AF411" s="71"/>
      <c r="AG411" s="71"/>
      <c r="AH411" s="103"/>
      <c r="AI411" s="71"/>
      <c r="AJ411" s="103"/>
      <c r="AK411" s="103"/>
      <c r="AL411" s="554" t="str">
        <f>IF(AI411&lt;&gt;"",VLOOKUP(AI411,'DON GIA'!$M$1:$P$9,4,0),"")</f>
        <v/>
      </c>
      <c r="AM411" s="554" t="str">
        <f t="shared" si="81"/>
        <v/>
      </c>
      <c r="AN411" s="103"/>
      <c r="AO411" s="103"/>
      <c r="AP411" s="553" t="str">
        <f t="shared" si="84"/>
        <v/>
      </c>
      <c r="AQ411" s="107"/>
    </row>
    <row r="412" spans="1:44" outlineLevel="2">
      <c r="A412" s="72" t="e">
        <f>IF(D411&lt;&gt;"",$D$8:D411,A411)</f>
        <v>#VALUE!</v>
      </c>
      <c r="C412" s="552" t="str">
        <f>IF(D412&lt;&gt;"",COUNTA($D$8:D412),"")</f>
        <v/>
      </c>
      <c r="D412" s="552"/>
      <c r="E412" s="71"/>
      <c r="F412" s="103"/>
      <c r="G412" s="103"/>
      <c r="H412" s="103"/>
      <c r="I412" s="103"/>
      <c r="J412" s="103"/>
      <c r="K412" s="103"/>
      <c r="L412" s="107"/>
      <c r="M412" s="105"/>
      <c r="N412" s="106" t="str">
        <f>IF(L412&lt;&gt;"",VLOOKUP(L412,'DON GIA'!$S$1:$U$19,3,0),"")</f>
        <v/>
      </c>
      <c r="O412" s="106" t="str">
        <f>IF(L412&lt;&gt;"",VLOOKUP(L412,'DON GIA'!$S$1:$V$19,4,0),"")</f>
        <v/>
      </c>
      <c r="P412" s="106" t="str">
        <f t="shared" si="79"/>
        <v/>
      </c>
      <c r="Q412" s="106" t="str">
        <f t="shared" si="80"/>
        <v/>
      </c>
      <c r="R412" s="71" t="s">
        <v>35</v>
      </c>
      <c r="S412" s="103"/>
      <c r="T412" s="103"/>
      <c r="U412" s="554" t="str">
        <f>IF(R412&lt;&gt;"",VLOOKUP(R412,'DON GIA'!$H$1:$K$103,4,0),"")</f>
        <v/>
      </c>
      <c r="V412" s="554" t="str">
        <f t="shared" si="85"/>
        <v/>
      </c>
      <c r="W412" s="107"/>
      <c r="X412" s="103"/>
      <c r="Y412" s="108"/>
      <c r="Z412" s="109"/>
      <c r="AA412" s="554" t="str">
        <f>IF(W412&lt;&gt;"",VLOOKUP(W412,'DON GIA'!$A$1:$D$346,4,0),"")</f>
        <v/>
      </c>
      <c r="AB412" s="554" t="str">
        <f t="shared" si="86"/>
        <v/>
      </c>
      <c r="AC412" s="71"/>
      <c r="AD412" s="71"/>
      <c r="AE412" s="71"/>
      <c r="AF412" s="71"/>
      <c r="AG412" s="71"/>
      <c r="AH412" s="103"/>
      <c r="AI412" s="71"/>
      <c r="AJ412" s="103"/>
      <c r="AK412" s="103"/>
      <c r="AL412" s="554" t="str">
        <f>IF(AI412&lt;&gt;"",VLOOKUP(AI412,'DON GIA'!$M$1:$P$9,4,0),"")</f>
        <v/>
      </c>
      <c r="AM412" s="554" t="str">
        <f t="shared" si="81"/>
        <v/>
      </c>
      <c r="AN412" s="103"/>
      <c r="AO412" s="103"/>
      <c r="AP412" s="553" t="str">
        <f t="shared" si="84"/>
        <v/>
      </c>
      <c r="AQ412" s="107"/>
    </row>
    <row r="413" spans="1:44" outlineLevel="2">
      <c r="A413" s="72" t="e">
        <f>IF(D412&lt;&gt;"",$D$8:D412,A412)</f>
        <v>#VALUE!</v>
      </c>
      <c r="C413" s="552" t="str">
        <f>IF(D413&lt;&gt;"",COUNTA($D$8:D413),"")</f>
        <v/>
      </c>
      <c r="D413" s="552"/>
      <c r="E413" s="71"/>
      <c r="F413" s="103"/>
      <c r="G413" s="103"/>
      <c r="H413" s="103"/>
      <c r="I413" s="103"/>
      <c r="J413" s="103"/>
      <c r="K413" s="103"/>
      <c r="L413" s="107"/>
      <c r="M413" s="105"/>
      <c r="N413" s="106" t="str">
        <f>IF(L413&lt;&gt;"",VLOOKUP(L413,'DON GIA'!$S$1:$U$19,3,0),"")</f>
        <v/>
      </c>
      <c r="O413" s="106" t="str">
        <f>IF(L413&lt;&gt;"",VLOOKUP(L413,'DON GIA'!$S$1:$V$19,4,0),"")</f>
        <v/>
      </c>
      <c r="P413" s="106" t="str">
        <f t="shared" si="79"/>
        <v/>
      </c>
      <c r="Q413" s="106" t="str">
        <f t="shared" si="80"/>
        <v/>
      </c>
      <c r="R413" s="71" t="s">
        <v>35</v>
      </c>
      <c r="S413" s="103"/>
      <c r="T413" s="103"/>
      <c r="U413" s="554" t="str">
        <f>IF(R413&lt;&gt;"",VLOOKUP(R413,'DON GIA'!$H$1:$K$103,4,0),"")</f>
        <v/>
      </c>
      <c r="V413" s="554" t="str">
        <f t="shared" si="85"/>
        <v/>
      </c>
      <c r="W413" s="107" t="s">
        <v>1109</v>
      </c>
      <c r="X413" s="103" t="s">
        <v>27</v>
      </c>
      <c r="Y413" s="108">
        <v>2.38</v>
      </c>
      <c r="Z413" s="109"/>
      <c r="AA413" s="554">
        <f>IF(W413&lt;&gt;"",VLOOKUP(W413,'DON GIA'!$A$1:$D$346,4,0),"")</f>
        <v>282038</v>
      </c>
      <c r="AB413" s="554">
        <f t="shared" si="86"/>
        <v>671250.44</v>
      </c>
      <c r="AC413" s="71"/>
      <c r="AD413" s="71"/>
      <c r="AE413" s="71"/>
      <c r="AF413" s="71"/>
      <c r="AG413" s="71"/>
      <c r="AH413" s="103"/>
      <c r="AI413" s="71"/>
      <c r="AJ413" s="103"/>
      <c r="AK413" s="103"/>
      <c r="AL413" s="554" t="str">
        <f>IF(AI413&lt;&gt;"",VLOOKUP(AI413,'DON GIA'!$M$1:$P$9,4,0),"")</f>
        <v/>
      </c>
      <c r="AM413" s="554" t="str">
        <f t="shared" si="81"/>
        <v/>
      </c>
      <c r="AN413" s="103"/>
      <c r="AO413" s="103"/>
      <c r="AP413" s="553" t="str">
        <f t="shared" si="84"/>
        <v/>
      </c>
      <c r="AQ413" s="107"/>
    </row>
    <row r="414" spans="1:44" outlineLevel="2">
      <c r="A414" s="72" t="e">
        <f>IF(D413&lt;&gt;"",$D$8:D413,A413)</f>
        <v>#VALUE!</v>
      </c>
      <c r="C414" s="552" t="str">
        <f>IF(D414&lt;&gt;"",COUNTA($D$8:D414),"")</f>
        <v/>
      </c>
      <c r="D414" s="552"/>
      <c r="E414" s="71"/>
      <c r="F414" s="103"/>
      <c r="G414" s="103"/>
      <c r="H414" s="103"/>
      <c r="I414" s="103"/>
      <c r="J414" s="103"/>
      <c r="K414" s="103"/>
      <c r="L414" s="107"/>
      <c r="M414" s="105"/>
      <c r="N414" s="106" t="str">
        <f>IF(L414&lt;&gt;"",VLOOKUP(L414,'DON GIA'!$S$1:$U$19,3,0),"")</f>
        <v/>
      </c>
      <c r="O414" s="106" t="str">
        <f>IF(L414&lt;&gt;"",VLOOKUP(L414,'DON GIA'!$S$1:$V$19,4,0),"")</f>
        <v/>
      </c>
      <c r="P414" s="106" t="str">
        <f t="shared" si="79"/>
        <v/>
      </c>
      <c r="Q414" s="106" t="str">
        <f t="shared" si="80"/>
        <v/>
      </c>
      <c r="R414" s="71" t="s">
        <v>35</v>
      </c>
      <c r="S414" s="103"/>
      <c r="T414" s="103"/>
      <c r="U414" s="554" t="str">
        <f>IF(R414&lt;&gt;"",VLOOKUP(R414,'DON GIA'!$H$1:$K$103,4,0),"")</f>
        <v/>
      </c>
      <c r="V414" s="554" t="str">
        <f t="shared" si="85"/>
        <v/>
      </c>
      <c r="W414" s="107" t="s">
        <v>1105</v>
      </c>
      <c r="X414" s="103" t="s">
        <v>27</v>
      </c>
      <c r="Y414" s="108">
        <v>3.44</v>
      </c>
      <c r="Z414" s="109"/>
      <c r="AA414" s="554">
        <f>IF(W414&lt;&gt;"",VLOOKUP(W414,'DON GIA'!$A$1:$D$346,4,0),"")</f>
        <v>292949</v>
      </c>
      <c r="AB414" s="554">
        <f t="shared" si="86"/>
        <v>1007744.5599999999</v>
      </c>
      <c r="AC414" s="71"/>
      <c r="AD414" s="71"/>
      <c r="AE414" s="71"/>
      <c r="AF414" s="71"/>
      <c r="AG414" s="71"/>
      <c r="AH414" s="103"/>
      <c r="AI414" s="71"/>
      <c r="AJ414" s="103"/>
      <c r="AK414" s="103"/>
      <c r="AL414" s="554" t="str">
        <f>IF(AI414&lt;&gt;"",VLOOKUP(AI414,'DON GIA'!$M$1:$P$9,4,0),"")</f>
        <v/>
      </c>
      <c r="AM414" s="554" t="str">
        <f t="shared" si="81"/>
        <v/>
      </c>
      <c r="AN414" s="103"/>
      <c r="AO414" s="103"/>
      <c r="AP414" s="553" t="str">
        <f t="shared" si="84"/>
        <v/>
      </c>
      <c r="AQ414" s="107"/>
    </row>
    <row r="415" spans="1:44" outlineLevel="2">
      <c r="A415" s="72" t="e">
        <f>IF(D414&lt;&gt;"",$D$8:D414,A414)</f>
        <v>#VALUE!</v>
      </c>
      <c r="C415" s="552" t="str">
        <f>IF(D415&lt;&gt;"",COUNTA($D$8:D415),"")</f>
        <v/>
      </c>
      <c r="D415" s="552"/>
      <c r="E415" s="71"/>
      <c r="F415" s="103"/>
      <c r="G415" s="103"/>
      <c r="H415" s="103"/>
      <c r="I415" s="103"/>
      <c r="J415" s="103"/>
      <c r="K415" s="103"/>
      <c r="L415" s="107"/>
      <c r="M415" s="105"/>
      <c r="N415" s="106" t="str">
        <f>IF(L415&lt;&gt;"",VLOOKUP(L415,'DON GIA'!$S$1:$U$19,3,0),"")</f>
        <v/>
      </c>
      <c r="O415" s="106" t="str">
        <f>IF(L415&lt;&gt;"",VLOOKUP(L415,'DON GIA'!$S$1:$V$19,4,0),"")</f>
        <v/>
      </c>
      <c r="P415" s="106" t="str">
        <f t="shared" si="79"/>
        <v/>
      </c>
      <c r="Q415" s="106" t="str">
        <f t="shared" si="80"/>
        <v/>
      </c>
      <c r="R415" s="71" t="s">
        <v>35</v>
      </c>
      <c r="S415" s="103"/>
      <c r="T415" s="103"/>
      <c r="U415" s="554" t="str">
        <f>IF(R415&lt;&gt;"",VLOOKUP(R415,'DON GIA'!$H$1:$K$103,4,0),"")</f>
        <v/>
      </c>
      <c r="V415" s="554" t="str">
        <f t="shared" si="85"/>
        <v/>
      </c>
      <c r="W415" s="107" t="s">
        <v>1110</v>
      </c>
      <c r="X415" s="103" t="s">
        <v>27</v>
      </c>
      <c r="Y415" s="108">
        <f>15+27</f>
        <v>42</v>
      </c>
      <c r="Z415" s="109"/>
      <c r="AA415" s="554">
        <f>IF(W415&lt;&gt;"",VLOOKUP(W415,'DON GIA'!$A$1:$D$346,4,0),"")</f>
        <v>2523428</v>
      </c>
      <c r="AB415" s="554">
        <f t="shared" si="86"/>
        <v>105983976</v>
      </c>
      <c r="AC415" s="71"/>
      <c r="AD415" s="71"/>
      <c r="AE415" s="71"/>
      <c r="AF415" s="71"/>
      <c r="AG415" s="71"/>
      <c r="AH415" s="103"/>
      <c r="AI415" s="71"/>
      <c r="AJ415" s="103"/>
      <c r="AK415" s="103"/>
      <c r="AL415" s="554" t="str">
        <f>IF(AI415&lt;&gt;"",VLOOKUP(AI415,'DON GIA'!$M$1:$P$9,4,0),"")</f>
        <v/>
      </c>
      <c r="AM415" s="554" t="str">
        <f t="shared" si="81"/>
        <v/>
      </c>
      <c r="AN415" s="103"/>
      <c r="AO415" s="103"/>
      <c r="AP415" s="553" t="str">
        <f t="shared" si="84"/>
        <v/>
      </c>
      <c r="AQ415" s="107"/>
    </row>
    <row r="416" spans="1:44" ht="56.25" outlineLevel="2">
      <c r="A416" s="72" t="e">
        <f>IF(D415&lt;&gt;"",$D$8:D415,A415)</f>
        <v>#VALUE!</v>
      </c>
      <c r="C416" s="552" t="str">
        <f>IF(D416&lt;&gt;"",COUNTA($D$8:D416),"")</f>
        <v/>
      </c>
      <c r="D416" s="552"/>
      <c r="E416" s="71"/>
      <c r="F416" s="103"/>
      <c r="G416" s="103"/>
      <c r="H416" s="103"/>
      <c r="I416" s="103"/>
      <c r="J416" s="103"/>
      <c r="K416" s="103"/>
      <c r="L416" s="107"/>
      <c r="M416" s="105"/>
      <c r="N416" s="106" t="str">
        <f>IF(L416&lt;&gt;"",VLOOKUP(L416,'DON GIA'!$S$1:$U$19,3,0),"")</f>
        <v/>
      </c>
      <c r="O416" s="106" t="str">
        <f>IF(L416&lt;&gt;"",VLOOKUP(L416,'DON GIA'!$S$1:$V$19,4,0),"")</f>
        <v/>
      </c>
      <c r="P416" s="106" t="str">
        <f t="shared" si="79"/>
        <v/>
      </c>
      <c r="Q416" s="106" t="str">
        <f t="shared" si="80"/>
        <v/>
      </c>
      <c r="R416" s="71" t="s">
        <v>35</v>
      </c>
      <c r="S416" s="103"/>
      <c r="T416" s="103"/>
      <c r="U416" s="554" t="str">
        <f>IF(R416&lt;&gt;"",VLOOKUP(R416,'DON GIA'!$H$1:$K$103,4,0),"")</f>
        <v/>
      </c>
      <c r="V416" s="554" t="str">
        <f t="shared" si="85"/>
        <v/>
      </c>
      <c r="W416" s="107" t="s">
        <v>1111</v>
      </c>
      <c r="X416" s="103" t="s">
        <v>27</v>
      </c>
      <c r="Y416" s="108">
        <v>18</v>
      </c>
      <c r="Z416" s="109"/>
      <c r="AA416" s="554">
        <f>IF(W416&lt;&gt;"",VLOOKUP(W416,'DON GIA'!$A$1:$D$346,4,0),"")</f>
        <v>1238791</v>
      </c>
      <c r="AB416" s="554">
        <f t="shared" si="86"/>
        <v>22298238</v>
      </c>
      <c r="AC416" s="71"/>
      <c r="AD416" s="71"/>
      <c r="AE416" s="71"/>
      <c r="AF416" s="71"/>
      <c r="AG416" s="71"/>
      <c r="AH416" s="103"/>
      <c r="AI416" s="71"/>
      <c r="AJ416" s="103"/>
      <c r="AK416" s="103"/>
      <c r="AL416" s="554" t="str">
        <f>IF(AI416&lt;&gt;"",VLOOKUP(AI416,'DON GIA'!$M$1:$P$9,4,0),"")</f>
        <v/>
      </c>
      <c r="AM416" s="554" t="str">
        <f t="shared" si="81"/>
        <v/>
      </c>
      <c r="AN416" s="103"/>
      <c r="AO416" s="103"/>
      <c r="AP416" s="553" t="str">
        <f t="shared" si="84"/>
        <v/>
      </c>
      <c r="AQ416" s="107"/>
    </row>
    <row r="417" spans="1:44" outlineLevel="2">
      <c r="A417" s="72" t="e">
        <f>IF(D416&lt;&gt;"",$D$8:D416,A416)</f>
        <v>#VALUE!</v>
      </c>
      <c r="C417" s="552" t="str">
        <f>IF(D417&lt;&gt;"",COUNTA($D$8:D417),"")</f>
        <v/>
      </c>
      <c r="D417" s="552"/>
      <c r="E417" s="71"/>
      <c r="F417" s="103"/>
      <c r="G417" s="103"/>
      <c r="H417" s="103"/>
      <c r="I417" s="103"/>
      <c r="J417" s="103"/>
      <c r="K417" s="103"/>
      <c r="L417" s="107"/>
      <c r="M417" s="105"/>
      <c r="N417" s="106" t="str">
        <f>IF(L417&lt;&gt;"",VLOOKUP(L417,'DON GIA'!$S$1:$U$19,3,0),"")</f>
        <v/>
      </c>
      <c r="O417" s="106" t="str">
        <f>IF(L417&lt;&gt;"",VLOOKUP(L417,'DON GIA'!$S$1:$V$19,4,0),"")</f>
        <v/>
      </c>
      <c r="P417" s="106" t="str">
        <f t="shared" si="79"/>
        <v/>
      </c>
      <c r="Q417" s="106" t="str">
        <f t="shared" si="80"/>
        <v/>
      </c>
      <c r="R417" s="71" t="s">
        <v>35</v>
      </c>
      <c r="S417" s="103"/>
      <c r="T417" s="103"/>
      <c r="U417" s="554" t="str">
        <f>IF(R417&lt;&gt;"",VLOOKUP(R417,'DON GIA'!$H$1:$K$103,4,0),"")</f>
        <v/>
      </c>
      <c r="V417" s="554" t="str">
        <f t="shared" si="85"/>
        <v/>
      </c>
      <c r="W417" s="107" t="s">
        <v>1112</v>
      </c>
      <c r="X417" s="103" t="s">
        <v>27</v>
      </c>
      <c r="Y417" s="108">
        <v>6.4</v>
      </c>
      <c r="Z417" s="109"/>
      <c r="AA417" s="554">
        <f>IF(W417&lt;&gt;"",VLOOKUP(W417,'DON GIA'!$A$1:$D$346,4,0),"")</f>
        <v>282038</v>
      </c>
      <c r="AB417" s="554">
        <f t="shared" si="86"/>
        <v>1805043.2000000002</v>
      </c>
      <c r="AC417" s="71"/>
      <c r="AD417" s="71"/>
      <c r="AE417" s="71"/>
      <c r="AF417" s="71"/>
      <c r="AG417" s="71"/>
      <c r="AH417" s="103"/>
      <c r="AI417" s="71"/>
      <c r="AJ417" s="103"/>
      <c r="AK417" s="103"/>
      <c r="AL417" s="554" t="str">
        <f>IF(AI417&lt;&gt;"",VLOOKUP(AI417,'DON GIA'!$M$1:$P$9,4,0),"")</f>
        <v/>
      </c>
      <c r="AM417" s="554" t="str">
        <f t="shared" si="81"/>
        <v/>
      </c>
      <c r="AN417" s="103"/>
      <c r="AO417" s="103"/>
      <c r="AP417" s="553" t="str">
        <f t="shared" si="84"/>
        <v/>
      </c>
      <c r="AQ417" s="107"/>
    </row>
    <row r="418" spans="1:44" outlineLevel="2">
      <c r="A418" s="72" t="e">
        <f>IF(D417&lt;&gt;"",$D$8:D417,A417)</f>
        <v>#VALUE!</v>
      </c>
      <c r="C418" s="552" t="str">
        <f>IF(D418&lt;&gt;"",COUNTA($D$8:D418),"")</f>
        <v/>
      </c>
      <c r="D418" s="552"/>
      <c r="E418" s="71"/>
      <c r="F418" s="103"/>
      <c r="G418" s="103"/>
      <c r="H418" s="103"/>
      <c r="I418" s="103"/>
      <c r="J418" s="103"/>
      <c r="K418" s="103"/>
      <c r="L418" s="107"/>
      <c r="M418" s="105"/>
      <c r="N418" s="106" t="str">
        <f>IF(L418&lt;&gt;"",VLOOKUP(L418,'DON GIA'!$S$1:$U$19,3,0),"")</f>
        <v/>
      </c>
      <c r="O418" s="106" t="str">
        <f>IF(L418&lt;&gt;"",VLOOKUP(L418,'DON GIA'!$S$1:$V$19,4,0),"")</f>
        <v/>
      </c>
      <c r="P418" s="106" t="str">
        <f t="shared" si="79"/>
        <v/>
      </c>
      <c r="Q418" s="106" t="str">
        <f t="shared" si="80"/>
        <v/>
      </c>
      <c r="R418" s="71" t="s">
        <v>35</v>
      </c>
      <c r="S418" s="103"/>
      <c r="T418" s="103"/>
      <c r="U418" s="554" t="str">
        <f>IF(R418&lt;&gt;"",VLOOKUP(R418,'DON GIA'!$H$1:$K$103,4,0),"")</f>
        <v/>
      </c>
      <c r="V418" s="554" t="str">
        <f t="shared" si="85"/>
        <v/>
      </c>
      <c r="W418" s="107" t="s">
        <v>1113</v>
      </c>
      <c r="X418" s="103" t="s">
        <v>38</v>
      </c>
      <c r="Y418" s="108">
        <v>0.08</v>
      </c>
      <c r="Z418" s="109"/>
      <c r="AA418" s="554">
        <f>IF(W418&lt;&gt;"",VLOOKUP(W418,'DON GIA'!$A$1:$D$346,4,0),"")</f>
        <v>5994000</v>
      </c>
      <c r="AB418" s="554">
        <f t="shared" si="86"/>
        <v>479520</v>
      </c>
      <c r="AC418" s="71"/>
      <c r="AD418" s="71"/>
      <c r="AE418" s="71"/>
      <c r="AF418" s="71"/>
      <c r="AG418" s="71"/>
      <c r="AH418" s="103"/>
      <c r="AI418" s="71"/>
      <c r="AJ418" s="103"/>
      <c r="AK418" s="103"/>
      <c r="AL418" s="554" t="str">
        <f>IF(AI418&lt;&gt;"",VLOOKUP(AI418,'DON GIA'!$M$1:$P$9,4,0),"")</f>
        <v/>
      </c>
      <c r="AM418" s="554" t="str">
        <f t="shared" si="81"/>
        <v/>
      </c>
      <c r="AN418" s="103"/>
      <c r="AO418" s="103"/>
      <c r="AP418" s="553" t="str">
        <f t="shared" si="84"/>
        <v/>
      </c>
      <c r="AQ418" s="107"/>
    </row>
    <row r="419" spans="1:44" outlineLevel="2">
      <c r="A419" s="72" t="e">
        <f>IF(D418&lt;&gt;"",$D$8:D418,A418)</f>
        <v>#VALUE!</v>
      </c>
      <c r="C419" s="552" t="str">
        <f>IF(D419&lt;&gt;"",COUNTA($D$8:D419),"")</f>
        <v/>
      </c>
      <c r="D419" s="552"/>
      <c r="E419" s="61"/>
      <c r="F419" s="103"/>
      <c r="G419" s="103"/>
      <c r="H419" s="103"/>
      <c r="I419" s="103"/>
      <c r="J419" s="103"/>
      <c r="K419" s="103"/>
      <c r="L419" s="107"/>
      <c r="M419" s="105"/>
      <c r="N419" s="106" t="str">
        <f>IF(L419&lt;&gt;"",VLOOKUP(L419,'DON GIA'!$S$1:$U$19,3,0),"")</f>
        <v/>
      </c>
      <c r="O419" s="106" t="str">
        <f>IF(L419&lt;&gt;"",VLOOKUP(L419,'DON GIA'!$S$1:$V$19,4,0),"")</f>
        <v/>
      </c>
      <c r="P419" s="106" t="str">
        <f t="shared" si="79"/>
        <v/>
      </c>
      <c r="Q419" s="106" t="str">
        <f t="shared" si="80"/>
        <v/>
      </c>
      <c r="R419" s="71" t="s">
        <v>35</v>
      </c>
      <c r="S419" s="103"/>
      <c r="T419" s="103"/>
      <c r="U419" s="554" t="str">
        <f>IF(R419&lt;&gt;"",VLOOKUP(R419,'DON GIA'!$H$1:$K$103,4,0),"")</f>
        <v/>
      </c>
      <c r="V419" s="554" t="str">
        <f t="shared" si="85"/>
        <v/>
      </c>
      <c r="W419" s="107"/>
      <c r="X419" s="103"/>
      <c r="Y419" s="108"/>
      <c r="Z419" s="109"/>
      <c r="AA419" s="554" t="str">
        <f>IF(W419&lt;&gt;"",VLOOKUP(W419,'DON GIA'!$A$1:$D$346,4,0),"")</f>
        <v/>
      </c>
      <c r="AB419" s="554" t="str">
        <f t="shared" si="86"/>
        <v/>
      </c>
      <c r="AC419" s="71"/>
      <c r="AD419" s="71"/>
      <c r="AE419" s="71"/>
      <c r="AF419" s="71"/>
      <c r="AG419" s="71"/>
      <c r="AH419" s="103"/>
      <c r="AI419" s="71"/>
      <c r="AJ419" s="103"/>
      <c r="AK419" s="103"/>
      <c r="AL419" s="554" t="str">
        <f>IF(AI419&lt;&gt;"",VLOOKUP(AI419,'DON GIA'!$M$1:$P$9,4,0),"")</f>
        <v/>
      </c>
      <c r="AM419" s="554" t="str">
        <f t="shared" si="81"/>
        <v/>
      </c>
      <c r="AN419" s="103"/>
      <c r="AO419" s="103"/>
      <c r="AP419" s="553" t="str">
        <f t="shared" si="84"/>
        <v/>
      </c>
      <c r="AQ419" s="107"/>
    </row>
    <row r="420" spans="1:44" outlineLevel="1">
      <c r="A420" s="84" t="s">
        <v>827</v>
      </c>
      <c r="B420" s="576">
        <v>16</v>
      </c>
      <c r="C420" s="552">
        <f>IF(D420&lt;&gt;"",COUNTA($D$8:D420),"")</f>
        <v>34</v>
      </c>
      <c r="D420" s="552">
        <v>426</v>
      </c>
      <c r="E420" s="61" t="s">
        <v>228</v>
      </c>
      <c r="F420" s="162"/>
      <c r="G420" s="162"/>
      <c r="H420" s="162"/>
      <c r="I420" s="162"/>
      <c r="J420" s="162"/>
      <c r="K420" s="162"/>
      <c r="L420" s="129"/>
      <c r="M420" s="167">
        <f>SUBTOTAL(9,M421:M439)</f>
        <v>147.57</v>
      </c>
      <c r="N420" s="199"/>
      <c r="O420" s="199"/>
      <c r="P420" s="199">
        <f>SUBTOTAL(9,P421:P439)</f>
        <v>247770030</v>
      </c>
      <c r="Q420" s="199">
        <f>SUBTOTAL(9,Q421:Q439)</f>
        <v>0</v>
      </c>
      <c r="R420" s="61"/>
      <c r="S420" s="162"/>
      <c r="T420" s="162">
        <f>SUBTOTAL(9,T421:T439)</f>
        <v>0</v>
      </c>
      <c r="U420" s="553"/>
      <c r="V420" s="553">
        <f>SUBTOTAL(9,V421:V439)</f>
        <v>0</v>
      </c>
      <c r="W420" s="129"/>
      <c r="X420" s="162"/>
      <c r="Y420" s="169">
        <f>SUBTOTAL(9,Y421:Y439)</f>
        <v>456.08600000000001</v>
      </c>
      <c r="Z420" s="170">
        <f>SUBTOTAL(9,Z421:Z439)</f>
        <v>0</v>
      </c>
      <c r="AA420" s="553"/>
      <c r="AB420" s="553">
        <f>SUBTOTAL(9,AB421:AB439)</f>
        <v>879683571.27799988</v>
      </c>
      <c r="AC420" s="71"/>
      <c r="AD420" s="71"/>
      <c r="AE420" s="71"/>
      <c r="AF420" s="71"/>
      <c r="AG420" s="71"/>
      <c r="AH420" s="103"/>
      <c r="AI420" s="71"/>
      <c r="AJ420" s="162"/>
      <c r="AK420" s="162">
        <f>SUBTOTAL(9,AK421:AK439)</f>
        <v>2</v>
      </c>
      <c r="AL420" s="553"/>
      <c r="AM420" s="553">
        <f>SUBTOTAL(9,AM421:AM439)</f>
        <v>29895920</v>
      </c>
      <c r="AN420" s="162"/>
      <c r="AO420" s="162">
        <f>SUBTOTAL(9,AO421:AO439)</f>
        <v>1</v>
      </c>
      <c r="AP420" s="553">
        <f t="shared" si="84"/>
        <v>1157349521.2779999</v>
      </c>
      <c r="AQ420" s="111"/>
      <c r="AR420" s="90"/>
    </row>
    <row r="421" spans="1:44" ht="56.25" outlineLevel="2">
      <c r="A421" s="72" t="e">
        <f>IF(D420&lt;&gt;"",$D$8:D420,A419)</f>
        <v>#VALUE!</v>
      </c>
      <c r="C421" s="552" t="str">
        <f>IF(D421&lt;&gt;"",COUNTA($D$8:D421),"")</f>
        <v/>
      </c>
      <c r="D421" s="552"/>
      <c r="E421" s="71" t="s">
        <v>229</v>
      </c>
      <c r="F421" s="103">
        <v>1</v>
      </c>
      <c r="G421" s="103"/>
      <c r="H421" s="103">
        <v>423</v>
      </c>
      <c r="I421" s="103">
        <v>79</v>
      </c>
      <c r="J421" s="103" t="s">
        <v>223</v>
      </c>
      <c r="K421" s="103" t="s">
        <v>224</v>
      </c>
      <c r="L421" s="107" t="s">
        <v>973</v>
      </c>
      <c r="M421" s="105">
        <v>147.57</v>
      </c>
      <c r="N421" s="106">
        <f>IF(L421&lt;&gt;"",VLOOKUP(L421,'DON GIA'!$S$1:$U$19,3,0),"")</f>
        <v>1679000</v>
      </c>
      <c r="O421" s="106">
        <f>IF(L421&lt;&gt;"",VLOOKUP(L421,'DON GIA'!$S$1:$V$19,4,0),"")</f>
        <v>0</v>
      </c>
      <c r="P421" s="106">
        <f t="shared" si="79"/>
        <v>247770030</v>
      </c>
      <c r="Q421" s="106">
        <f t="shared" si="80"/>
        <v>0</v>
      </c>
      <c r="R421" s="71" t="s">
        <v>35</v>
      </c>
      <c r="S421" s="103"/>
      <c r="T421" s="103"/>
      <c r="U421" s="554" t="str">
        <f>IF(R421&lt;&gt;"",VLOOKUP(R421,'DON GIA'!$H$1:$K$103,4,0),"")</f>
        <v/>
      </c>
      <c r="V421" s="554" t="str">
        <f t="shared" ref="V421:V439" si="87">IF(R421&lt;&gt;"",IF(ISNUMBER(U421),T421*U421,""),"")</f>
        <v/>
      </c>
      <c r="W421" s="107" t="s">
        <v>1114</v>
      </c>
      <c r="X421" s="103" t="s">
        <v>27</v>
      </c>
      <c r="Y421" s="108">
        <v>86.8</v>
      </c>
      <c r="Z421" s="109"/>
      <c r="AA421" s="554">
        <f>IF(W421&lt;&gt;"",VLOOKUP(W421,'DON GIA'!$A$1:$D$346,4,0),"")</f>
        <v>6055679</v>
      </c>
      <c r="AB421" s="554">
        <f t="shared" ref="AB421:AB439" si="88">IF(W421&lt;&gt;"",IF(ISNUMBER(AA421),Y421*AA421,""),"")</f>
        <v>525632937.19999999</v>
      </c>
      <c r="AC421" s="71" t="s">
        <v>28</v>
      </c>
      <c r="AD421" s="71" t="s">
        <v>208</v>
      </c>
      <c r="AE421" s="71" t="s">
        <v>30</v>
      </c>
      <c r="AF421" s="71" t="s">
        <v>31</v>
      </c>
      <c r="AG421" s="71" t="s">
        <v>34</v>
      </c>
      <c r="AH421" s="103" t="s">
        <v>101</v>
      </c>
      <c r="AI421" s="71" t="s">
        <v>562</v>
      </c>
      <c r="AJ421" s="103" t="s">
        <v>409</v>
      </c>
      <c r="AK421" s="103">
        <v>1</v>
      </c>
      <c r="AL421" s="554">
        <f>IF(AI421&lt;&gt;"",VLOOKUP(AI421,'DON GIA'!$M$1:$P$9,4,0),"")</f>
        <v>12895920</v>
      </c>
      <c r="AM421" s="554">
        <f t="shared" si="81"/>
        <v>12895920</v>
      </c>
      <c r="AN421" s="103" t="s">
        <v>407</v>
      </c>
      <c r="AO421" s="103">
        <v>1</v>
      </c>
      <c r="AP421" s="553" t="str">
        <f t="shared" si="84"/>
        <v/>
      </c>
      <c r="AQ421" s="111" t="s">
        <v>662</v>
      </c>
      <c r="AR421" s="77" t="s">
        <v>1912</v>
      </c>
    </row>
    <row r="422" spans="1:44" ht="131.25" outlineLevel="2">
      <c r="A422" s="72" t="e">
        <f>IF(D421&lt;&gt;"",$D$8:D421,A421)</f>
        <v>#VALUE!</v>
      </c>
      <c r="C422" s="552" t="str">
        <f>IF(D422&lt;&gt;"",COUNTA($D$8:D422),"")</f>
        <v/>
      </c>
      <c r="D422" s="552"/>
      <c r="E422" s="71" t="s">
        <v>71</v>
      </c>
      <c r="F422" s="103"/>
      <c r="G422" s="103"/>
      <c r="H422" s="103"/>
      <c r="I422" s="103"/>
      <c r="J422" s="103"/>
      <c r="K422" s="103"/>
      <c r="L422" s="107"/>
      <c r="M422" s="105"/>
      <c r="N422" s="106" t="str">
        <f>IF(L422&lt;&gt;"",VLOOKUP(L422,'DON GIA'!$S$1:$U$19,3,0),"")</f>
        <v/>
      </c>
      <c r="O422" s="106" t="str">
        <f>IF(L422&lt;&gt;"",VLOOKUP(L422,'DON GIA'!$S$1:$V$19,4,0),"")</f>
        <v/>
      </c>
      <c r="P422" s="106" t="str">
        <f t="shared" si="79"/>
        <v/>
      </c>
      <c r="Q422" s="106" t="str">
        <f t="shared" si="80"/>
        <v/>
      </c>
      <c r="R422" s="71" t="s">
        <v>35</v>
      </c>
      <c r="S422" s="103"/>
      <c r="T422" s="106"/>
      <c r="U422" s="554" t="str">
        <f>IF(R422&lt;&gt;"",VLOOKUP(R422,'DON GIA'!$H$1:$K$103,4,0),"")</f>
        <v/>
      </c>
      <c r="V422" s="554" t="str">
        <f t="shared" si="87"/>
        <v/>
      </c>
      <c r="W422" s="107" t="s">
        <v>1115</v>
      </c>
      <c r="X422" s="103" t="s">
        <v>27</v>
      </c>
      <c r="Y422" s="108">
        <v>11</v>
      </c>
      <c r="Z422" s="109"/>
      <c r="AA422" s="554">
        <f>IF(W422&lt;&gt;"",VLOOKUP(W422,'DON GIA'!$A$1:$D$346,4,0),"")</f>
        <v>4826746</v>
      </c>
      <c r="AB422" s="554">
        <f t="shared" si="88"/>
        <v>53094206</v>
      </c>
      <c r="AC422" s="71"/>
      <c r="AD422" s="71" t="s">
        <v>34</v>
      </c>
      <c r="AE422" s="71" t="s">
        <v>30</v>
      </c>
      <c r="AF422" s="71" t="s">
        <v>41</v>
      </c>
      <c r="AG422" s="71" t="s">
        <v>34</v>
      </c>
      <c r="AH422" s="103"/>
      <c r="AI422" s="71" t="s">
        <v>579</v>
      </c>
      <c r="AJ422" s="103" t="s">
        <v>560</v>
      </c>
      <c r="AK422" s="103">
        <v>1</v>
      </c>
      <c r="AL422" s="554">
        <f>IF(AI422&lt;&gt;"",VLOOKUP(AI422,'DON GIA'!$M$1:$P$9,4,0),"")</f>
        <v>17000000</v>
      </c>
      <c r="AM422" s="554">
        <f t="shared" si="81"/>
        <v>17000000</v>
      </c>
      <c r="AN422" s="103"/>
      <c r="AO422" s="103"/>
      <c r="AP422" s="553" t="str">
        <f t="shared" si="84"/>
        <v/>
      </c>
      <c r="AQ422" s="59" t="s">
        <v>582</v>
      </c>
      <c r="AR422" s="139" t="s">
        <v>1918</v>
      </c>
    </row>
    <row r="423" spans="1:44" ht="206.25" outlineLevel="2">
      <c r="A423" s="72" t="e">
        <f>IF(D422&lt;&gt;"",$D$8:D422,A422)</f>
        <v>#VALUE!</v>
      </c>
      <c r="C423" s="552" t="str">
        <f>IF(D423&lt;&gt;"",COUNTA($D$8:D423),"")</f>
        <v/>
      </c>
      <c r="D423" s="552"/>
      <c r="E423" s="71" t="s">
        <v>230</v>
      </c>
      <c r="F423" s="103"/>
      <c r="G423" s="103"/>
      <c r="H423" s="103"/>
      <c r="I423" s="103"/>
      <c r="J423" s="103"/>
      <c r="K423" s="103"/>
      <c r="L423" s="107"/>
      <c r="M423" s="105"/>
      <c r="N423" s="106" t="str">
        <f>IF(L423&lt;&gt;"",VLOOKUP(L423,'DON GIA'!$S$1:$U$19,3,0),"")</f>
        <v/>
      </c>
      <c r="O423" s="106" t="str">
        <f>IF(L423&lt;&gt;"",VLOOKUP(L423,'DON GIA'!$S$1:$V$19,4,0),"")</f>
        <v/>
      </c>
      <c r="P423" s="106" t="str">
        <f t="shared" si="79"/>
        <v/>
      </c>
      <c r="Q423" s="106" t="str">
        <f t="shared" si="80"/>
        <v/>
      </c>
      <c r="R423" s="71" t="s">
        <v>35</v>
      </c>
      <c r="S423" s="103"/>
      <c r="T423" s="103"/>
      <c r="U423" s="554" t="str">
        <f>IF(R423&lt;&gt;"",VLOOKUP(R423,'DON GIA'!$H$1:$K$103,4,0),"")</f>
        <v/>
      </c>
      <c r="V423" s="554" t="str">
        <f t="shared" si="87"/>
        <v/>
      </c>
      <c r="W423" s="107" t="s">
        <v>1063</v>
      </c>
      <c r="X423" s="103" t="s">
        <v>27</v>
      </c>
      <c r="Y423" s="108">
        <v>30.8</v>
      </c>
      <c r="Z423" s="109"/>
      <c r="AA423" s="554">
        <f>IF(W423&lt;&gt;"",VLOOKUP(W423,'DON GIA'!$A$1:$D$346,4,0),"")</f>
        <v>3941166</v>
      </c>
      <c r="AB423" s="554">
        <f t="shared" si="88"/>
        <v>121387912.8</v>
      </c>
      <c r="AC423" s="71"/>
      <c r="AD423" s="71" t="s">
        <v>29</v>
      </c>
      <c r="AE423" s="71" t="s">
        <v>30</v>
      </c>
      <c r="AF423" s="71" t="s">
        <v>31</v>
      </c>
      <c r="AG423" s="71" t="s">
        <v>136</v>
      </c>
      <c r="AH423" s="103" t="s">
        <v>33</v>
      </c>
      <c r="AI423" s="71"/>
      <c r="AJ423" s="103"/>
      <c r="AK423" s="103"/>
      <c r="AL423" s="554" t="str">
        <f>IF(AI423&lt;&gt;"",VLOOKUP(AI423,'DON GIA'!$M$1:$P$9,4,0),"")</f>
        <v/>
      </c>
      <c r="AM423" s="554" t="str">
        <f t="shared" si="81"/>
        <v/>
      </c>
      <c r="AN423" s="103"/>
      <c r="AO423" s="103"/>
      <c r="AP423" s="553" t="str">
        <f t="shared" si="84"/>
        <v/>
      </c>
      <c r="AQ423" s="107" t="s">
        <v>583</v>
      </c>
      <c r="AR423" s="139" t="s">
        <v>1914</v>
      </c>
    </row>
    <row r="424" spans="1:44" ht="116.25" outlineLevel="2">
      <c r="A424" s="72" t="e">
        <f>IF(D423&lt;&gt;"",$D$8:D423,A423)</f>
        <v>#VALUE!</v>
      </c>
      <c r="C424" s="552" t="str">
        <f>IF(D424&lt;&gt;"",COUNTA($D$8:D424),"")</f>
        <v/>
      </c>
      <c r="D424" s="552"/>
      <c r="E424" s="71"/>
      <c r="F424" s="103"/>
      <c r="G424" s="103"/>
      <c r="H424" s="103"/>
      <c r="I424" s="103"/>
      <c r="J424" s="103"/>
      <c r="K424" s="103"/>
      <c r="L424" s="107"/>
      <c r="M424" s="105"/>
      <c r="N424" s="106" t="str">
        <f>IF(L424&lt;&gt;"",VLOOKUP(L424,'DON GIA'!$S$1:$U$19,3,0),"")</f>
        <v/>
      </c>
      <c r="O424" s="106" t="str">
        <f>IF(L424&lt;&gt;"",VLOOKUP(L424,'DON GIA'!$S$1:$V$19,4,0),"")</f>
        <v/>
      </c>
      <c r="P424" s="106" t="str">
        <f t="shared" si="79"/>
        <v/>
      </c>
      <c r="Q424" s="106" t="str">
        <f t="shared" si="80"/>
        <v/>
      </c>
      <c r="R424" s="71" t="s">
        <v>35</v>
      </c>
      <c r="S424" s="103"/>
      <c r="T424" s="103"/>
      <c r="U424" s="554" t="str">
        <f>IF(R424&lt;&gt;"",VLOOKUP(R424,'DON GIA'!$H$1:$K$103,4,0),"")</f>
        <v/>
      </c>
      <c r="V424" s="554" t="str">
        <f t="shared" si="87"/>
        <v/>
      </c>
      <c r="W424" s="107" t="s">
        <v>1116</v>
      </c>
      <c r="X424" s="103" t="s">
        <v>27</v>
      </c>
      <c r="Y424" s="108">
        <v>34.72</v>
      </c>
      <c r="Z424" s="109"/>
      <c r="AA424" s="554">
        <f>IF(W424&lt;&gt;"",VLOOKUP(W424,'DON GIA'!$A$1:$D$346,4,0),"")</f>
        <v>330817</v>
      </c>
      <c r="AB424" s="554">
        <f t="shared" si="88"/>
        <v>11485966.24</v>
      </c>
      <c r="AC424" s="71"/>
      <c r="AD424" s="71"/>
      <c r="AE424" s="71"/>
      <c r="AF424" s="71"/>
      <c r="AG424" s="71"/>
      <c r="AH424" s="103"/>
      <c r="AI424" s="71"/>
      <c r="AJ424" s="103"/>
      <c r="AK424" s="103"/>
      <c r="AL424" s="554" t="str">
        <f>IF(AI424&lt;&gt;"",VLOOKUP(AI424,'DON GIA'!$M$1:$P$9,4,0),"")</f>
        <v/>
      </c>
      <c r="AM424" s="554" t="str">
        <f t="shared" si="81"/>
        <v/>
      </c>
      <c r="AN424" s="103"/>
      <c r="AO424" s="103"/>
      <c r="AP424" s="553" t="str">
        <f t="shared" si="84"/>
        <v/>
      </c>
      <c r="AQ424" s="59" t="s">
        <v>663</v>
      </c>
      <c r="AR424" s="139" t="s">
        <v>1915</v>
      </c>
    </row>
    <row r="425" spans="1:44" outlineLevel="2">
      <c r="A425" s="72" t="e">
        <f>IF(D424&lt;&gt;"",$D$8:D424,A424)</f>
        <v>#VALUE!</v>
      </c>
      <c r="C425" s="552" t="str">
        <f>IF(D425&lt;&gt;"",COUNTA($D$8:D425),"")</f>
        <v/>
      </c>
      <c r="D425" s="552"/>
      <c r="E425" s="71"/>
      <c r="F425" s="103"/>
      <c r="G425" s="103"/>
      <c r="H425" s="103"/>
      <c r="I425" s="103"/>
      <c r="J425" s="103"/>
      <c r="K425" s="103"/>
      <c r="L425" s="107"/>
      <c r="M425" s="105"/>
      <c r="N425" s="106" t="str">
        <f>IF(L425&lt;&gt;"",VLOOKUP(L425,'DON GIA'!$S$1:$U$19,3,0),"")</f>
        <v/>
      </c>
      <c r="O425" s="106" t="str">
        <f>IF(L425&lt;&gt;"",VLOOKUP(L425,'DON GIA'!$S$1:$V$19,4,0),"")</f>
        <v/>
      </c>
      <c r="P425" s="106" t="str">
        <f t="shared" si="79"/>
        <v/>
      </c>
      <c r="Q425" s="106" t="str">
        <f t="shared" si="80"/>
        <v/>
      </c>
      <c r="R425" s="71" t="s">
        <v>35</v>
      </c>
      <c r="S425" s="103"/>
      <c r="T425" s="103"/>
      <c r="U425" s="554" t="str">
        <f>IF(R425&lt;&gt;"",VLOOKUP(R425,'DON GIA'!$H$1:$K$103,4,0),"")</f>
        <v/>
      </c>
      <c r="V425" s="554" t="str">
        <f t="shared" si="87"/>
        <v/>
      </c>
      <c r="W425" s="107" t="s">
        <v>1117</v>
      </c>
      <c r="X425" s="103" t="s">
        <v>27</v>
      </c>
      <c r="Y425" s="108">
        <v>30.8</v>
      </c>
      <c r="Z425" s="109"/>
      <c r="AA425" s="554">
        <f>IF(W425&lt;&gt;"",VLOOKUP(W425,'DON GIA'!$A$1:$D$346,4,0),"")</f>
        <v>109890</v>
      </c>
      <c r="AB425" s="554">
        <f t="shared" si="88"/>
        <v>3384612</v>
      </c>
      <c r="AC425" s="71"/>
      <c r="AD425" s="71"/>
      <c r="AE425" s="71"/>
      <c r="AF425" s="71"/>
      <c r="AG425" s="71"/>
      <c r="AH425" s="103"/>
      <c r="AI425" s="71"/>
      <c r="AJ425" s="103"/>
      <c r="AK425" s="103"/>
      <c r="AL425" s="554" t="str">
        <f>IF(AI425&lt;&gt;"",VLOOKUP(AI425,'DON GIA'!$M$1:$P$9,4,0),"")</f>
        <v/>
      </c>
      <c r="AM425" s="554" t="str">
        <f t="shared" si="81"/>
        <v/>
      </c>
      <c r="AN425" s="103"/>
      <c r="AO425" s="103"/>
      <c r="AP425" s="553" t="str">
        <f t="shared" si="84"/>
        <v/>
      </c>
      <c r="AQ425" s="565" t="s">
        <v>1911</v>
      </c>
    </row>
    <row r="426" spans="1:44" ht="37.5" outlineLevel="2">
      <c r="A426" s="72" t="e">
        <f>IF(D425&lt;&gt;"",$D$8:D425,A425)</f>
        <v>#VALUE!</v>
      </c>
      <c r="C426" s="552" t="str">
        <f>IF(D426&lt;&gt;"",COUNTA($D$8:D426),"")</f>
        <v/>
      </c>
      <c r="D426" s="552"/>
      <c r="E426" s="71"/>
      <c r="F426" s="103"/>
      <c r="G426" s="103"/>
      <c r="H426" s="103"/>
      <c r="I426" s="103"/>
      <c r="J426" s="103"/>
      <c r="K426" s="103"/>
      <c r="L426" s="107"/>
      <c r="M426" s="105"/>
      <c r="N426" s="106" t="str">
        <f>IF(L426&lt;&gt;"",VLOOKUP(L426,'DON GIA'!$S$1:$U$19,3,0),"")</f>
        <v/>
      </c>
      <c r="O426" s="106" t="str">
        <f>IF(L426&lt;&gt;"",VLOOKUP(L426,'DON GIA'!$S$1:$V$19,4,0),"")</f>
        <v/>
      </c>
      <c r="P426" s="106" t="str">
        <f t="shared" si="79"/>
        <v/>
      </c>
      <c r="Q426" s="106" t="str">
        <f t="shared" si="80"/>
        <v/>
      </c>
      <c r="R426" s="71" t="s">
        <v>35</v>
      </c>
      <c r="S426" s="103"/>
      <c r="T426" s="103"/>
      <c r="U426" s="554" t="str">
        <f>IF(R426&lt;&gt;"",VLOOKUP(R426,'DON GIA'!$H$1:$K$103,4,0),"")</f>
        <v/>
      </c>
      <c r="V426" s="554" t="str">
        <f t="shared" si="87"/>
        <v/>
      </c>
      <c r="W426" s="107" t="s">
        <v>1118</v>
      </c>
      <c r="X426" s="103" t="s">
        <v>27</v>
      </c>
      <c r="Y426" s="108">
        <v>4.2</v>
      </c>
      <c r="Z426" s="109"/>
      <c r="AA426" s="554">
        <f>IF(W426&lt;&gt;"",VLOOKUP(W426,'DON GIA'!$A$1:$D$346,4,0),"")</f>
        <v>10375629</v>
      </c>
      <c r="AB426" s="554">
        <f t="shared" si="88"/>
        <v>43577641.800000004</v>
      </c>
      <c r="AC426" s="71"/>
      <c r="AD426" s="71"/>
      <c r="AE426" s="71"/>
      <c r="AF426" s="71" t="s">
        <v>31</v>
      </c>
      <c r="AG426" s="71"/>
      <c r="AH426" s="103" t="s">
        <v>219</v>
      </c>
      <c r="AI426" s="71"/>
      <c r="AJ426" s="103"/>
      <c r="AK426" s="103"/>
      <c r="AL426" s="554" t="str">
        <f>IF(AI426&lt;&gt;"",VLOOKUP(AI426,'DON GIA'!$M$1:$P$9,4,0),"")</f>
        <v/>
      </c>
      <c r="AM426" s="554" t="str">
        <f t="shared" si="81"/>
        <v/>
      </c>
      <c r="AN426" s="103"/>
      <c r="AO426" s="103"/>
      <c r="AP426" s="553" t="str">
        <f t="shared" si="84"/>
        <v/>
      </c>
      <c r="AQ426" s="568" t="s">
        <v>1930</v>
      </c>
    </row>
    <row r="427" spans="1:44" ht="56.25" outlineLevel="2">
      <c r="A427" s="72" t="e">
        <f>IF(D426&lt;&gt;"",$D$8:D426,A426)</f>
        <v>#VALUE!</v>
      </c>
      <c r="C427" s="552" t="str">
        <f>IF(D427&lt;&gt;"",COUNTA($D$8:D427),"")</f>
        <v/>
      </c>
      <c r="D427" s="552"/>
      <c r="E427" s="71"/>
      <c r="F427" s="103"/>
      <c r="G427" s="103"/>
      <c r="H427" s="103"/>
      <c r="I427" s="103"/>
      <c r="J427" s="103"/>
      <c r="K427" s="103"/>
      <c r="L427" s="107"/>
      <c r="M427" s="105"/>
      <c r="N427" s="106" t="str">
        <f>IF(L427&lt;&gt;"",VLOOKUP(L427,'DON GIA'!$S$1:$U$19,3,0),"")</f>
        <v/>
      </c>
      <c r="O427" s="106" t="str">
        <f>IF(L427&lt;&gt;"",VLOOKUP(L427,'DON GIA'!$S$1:$V$19,4,0),"")</f>
        <v/>
      </c>
      <c r="P427" s="106" t="str">
        <f t="shared" si="79"/>
        <v/>
      </c>
      <c r="Q427" s="106" t="str">
        <f t="shared" si="80"/>
        <v/>
      </c>
      <c r="R427" s="71" t="s">
        <v>35</v>
      </c>
      <c r="S427" s="103"/>
      <c r="T427" s="103"/>
      <c r="U427" s="554" t="str">
        <f>IF(R427&lt;&gt;"",VLOOKUP(R427,'DON GIA'!$H$1:$K$103,4,0),"")</f>
        <v/>
      </c>
      <c r="V427" s="554" t="str">
        <f t="shared" si="87"/>
        <v/>
      </c>
      <c r="W427" s="107" t="s">
        <v>1119</v>
      </c>
      <c r="X427" s="103" t="s">
        <v>27</v>
      </c>
      <c r="Y427" s="108">
        <v>16.25</v>
      </c>
      <c r="Z427" s="109"/>
      <c r="AA427" s="554">
        <f>IF(W427&lt;&gt;"",VLOOKUP(W427,'DON GIA'!$A$1:$D$346,4,0),"")</f>
        <v>1238791</v>
      </c>
      <c r="AB427" s="554">
        <f t="shared" si="88"/>
        <v>20130353.75</v>
      </c>
      <c r="AC427" s="71"/>
      <c r="AD427" s="71"/>
      <c r="AE427" s="71"/>
      <c r="AF427" s="71"/>
      <c r="AG427" s="71"/>
      <c r="AH427" s="103"/>
      <c r="AI427" s="71"/>
      <c r="AJ427" s="103"/>
      <c r="AK427" s="103"/>
      <c r="AL427" s="554" t="str">
        <f>IF(AI427&lt;&gt;"",VLOOKUP(AI427,'DON GIA'!$M$1:$P$9,4,0),"")</f>
        <v/>
      </c>
      <c r="AM427" s="554" t="str">
        <f t="shared" si="81"/>
        <v/>
      </c>
      <c r="AN427" s="103"/>
      <c r="AO427" s="103"/>
      <c r="AP427" s="553" t="str">
        <f t="shared" si="84"/>
        <v/>
      </c>
      <c r="AQ427" s="107"/>
    </row>
    <row r="428" spans="1:44" outlineLevel="2">
      <c r="A428" s="72" t="e">
        <f>IF(D427&lt;&gt;"",$D$8:D427,A427)</f>
        <v>#VALUE!</v>
      </c>
      <c r="C428" s="552" t="str">
        <f>IF(D428&lt;&gt;"",COUNTA($D$8:D428),"")</f>
        <v/>
      </c>
      <c r="D428" s="552"/>
      <c r="E428" s="71"/>
      <c r="F428" s="103"/>
      <c r="G428" s="103"/>
      <c r="H428" s="103"/>
      <c r="I428" s="103"/>
      <c r="J428" s="103"/>
      <c r="K428" s="103"/>
      <c r="L428" s="107"/>
      <c r="M428" s="105"/>
      <c r="N428" s="106" t="str">
        <f>IF(L428&lt;&gt;"",VLOOKUP(L428,'DON GIA'!$S$1:$U$19,3,0),"")</f>
        <v/>
      </c>
      <c r="O428" s="106" t="str">
        <f>IF(L428&lt;&gt;"",VLOOKUP(L428,'DON GIA'!$S$1:$V$19,4,0),"")</f>
        <v/>
      </c>
      <c r="P428" s="106" t="str">
        <f t="shared" si="79"/>
        <v/>
      </c>
      <c r="Q428" s="106" t="str">
        <f t="shared" si="80"/>
        <v/>
      </c>
      <c r="R428" s="71" t="s">
        <v>35</v>
      </c>
      <c r="S428" s="103"/>
      <c r="T428" s="103"/>
      <c r="U428" s="554" t="str">
        <f>IF(R428&lt;&gt;"",VLOOKUP(R428,'DON GIA'!$H$1:$K$103,4,0),"")</f>
        <v/>
      </c>
      <c r="V428" s="554" t="str">
        <f t="shared" si="87"/>
        <v/>
      </c>
      <c r="W428" s="107" t="s">
        <v>1120</v>
      </c>
      <c r="X428" s="103" t="s">
        <v>38</v>
      </c>
      <c r="Y428" s="108">
        <v>1.31</v>
      </c>
      <c r="Z428" s="109"/>
      <c r="AA428" s="554">
        <f>IF(W428&lt;&gt;"",VLOOKUP(W428,'DON GIA'!$A$1:$D$346,4,0),"")</f>
        <v>2523428</v>
      </c>
      <c r="AB428" s="554">
        <f t="shared" si="88"/>
        <v>3305690.68</v>
      </c>
      <c r="AC428" s="71"/>
      <c r="AD428" s="71"/>
      <c r="AE428" s="71"/>
      <c r="AF428" s="71"/>
      <c r="AG428" s="71"/>
      <c r="AH428" s="103"/>
      <c r="AI428" s="71"/>
      <c r="AJ428" s="103"/>
      <c r="AK428" s="103"/>
      <c r="AL428" s="554" t="str">
        <f>IF(AI428&lt;&gt;"",VLOOKUP(AI428,'DON GIA'!$M$1:$P$9,4,0),"")</f>
        <v/>
      </c>
      <c r="AM428" s="554" t="str">
        <f t="shared" si="81"/>
        <v/>
      </c>
      <c r="AN428" s="103"/>
      <c r="AO428" s="103"/>
      <c r="AP428" s="553" t="str">
        <f t="shared" si="84"/>
        <v/>
      </c>
      <c r="AQ428" s="107"/>
    </row>
    <row r="429" spans="1:44" outlineLevel="2">
      <c r="A429" s="72" t="e">
        <f>IF(D428&lt;&gt;"",$D$8:D428,A428)</f>
        <v>#VALUE!</v>
      </c>
      <c r="C429" s="552" t="str">
        <f>IF(D429&lt;&gt;"",COUNTA($D$8:D429),"")</f>
        <v/>
      </c>
      <c r="D429" s="552"/>
      <c r="E429" s="71"/>
      <c r="F429" s="103"/>
      <c r="G429" s="103"/>
      <c r="H429" s="103"/>
      <c r="I429" s="103"/>
      <c r="J429" s="103"/>
      <c r="K429" s="103"/>
      <c r="L429" s="107"/>
      <c r="M429" s="105"/>
      <c r="N429" s="106" t="str">
        <f>IF(L429&lt;&gt;"",VLOOKUP(L429,'DON GIA'!$S$1:$U$19,3,0),"")</f>
        <v/>
      </c>
      <c r="O429" s="106" t="str">
        <f>IF(L429&lt;&gt;"",VLOOKUP(L429,'DON GIA'!$S$1:$V$19,4,0),"")</f>
        <v/>
      </c>
      <c r="P429" s="106" t="str">
        <f t="shared" ref="P429:P496" si="89">IF(L429&lt;&gt;"",M429*N429,"")</f>
        <v/>
      </c>
      <c r="Q429" s="106" t="str">
        <f t="shared" ref="Q429:Q496" si="90">IF(L429&lt;&gt;"",M429*O429,"")</f>
        <v/>
      </c>
      <c r="R429" s="71" t="s">
        <v>35</v>
      </c>
      <c r="S429" s="103"/>
      <c r="T429" s="103"/>
      <c r="U429" s="554" t="str">
        <f>IF(R429&lt;&gt;"",VLOOKUP(R429,'DON GIA'!$H$1:$K$103,4,0),"")</f>
        <v/>
      </c>
      <c r="V429" s="554" t="str">
        <f t="shared" si="87"/>
        <v/>
      </c>
      <c r="W429" s="107" t="s">
        <v>1121</v>
      </c>
      <c r="X429" s="103" t="s">
        <v>27</v>
      </c>
      <c r="Y429" s="108">
        <v>2.73</v>
      </c>
      <c r="Z429" s="109"/>
      <c r="AA429" s="554">
        <f>IF(W429&lt;&gt;"",VLOOKUP(W429,'DON GIA'!$A$1:$D$346,4,0),"")</f>
        <v>1398600</v>
      </c>
      <c r="AB429" s="554">
        <f t="shared" si="88"/>
        <v>3818178</v>
      </c>
      <c r="AC429" s="71"/>
      <c r="AD429" s="71"/>
      <c r="AE429" s="71"/>
      <c r="AF429" s="71"/>
      <c r="AG429" s="71"/>
      <c r="AH429" s="103"/>
      <c r="AI429" s="71"/>
      <c r="AJ429" s="103"/>
      <c r="AK429" s="103"/>
      <c r="AL429" s="554" t="str">
        <f>IF(AI429&lt;&gt;"",VLOOKUP(AI429,'DON GIA'!$M$1:$P$9,4,0),"")</f>
        <v/>
      </c>
      <c r="AM429" s="554" t="str">
        <f t="shared" ref="AM429:AM496" si="91">IF(AI429&lt;&gt;"",AK429*AL429,"")</f>
        <v/>
      </c>
      <c r="AN429" s="103"/>
      <c r="AO429" s="103"/>
      <c r="AP429" s="553" t="str">
        <f t="shared" si="84"/>
        <v/>
      </c>
      <c r="AQ429" s="107"/>
    </row>
    <row r="430" spans="1:44" outlineLevel="2">
      <c r="A430" s="72" t="e">
        <f>IF(D429&lt;&gt;"",$D$8:D429,A429)</f>
        <v>#VALUE!</v>
      </c>
      <c r="C430" s="552" t="str">
        <f>IF(D430&lt;&gt;"",COUNTA($D$8:D430),"")</f>
        <v/>
      </c>
      <c r="D430" s="552"/>
      <c r="E430" s="71"/>
      <c r="F430" s="103"/>
      <c r="G430" s="103"/>
      <c r="H430" s="103"/>
      <c r="I430" s="103"/>
      <c r="J430" s="103"/>
      <c r="K430" s="103"/>
      <c r="L430" s="107"/>
      <c r="M430" s="105"/>
      <c r="N430" s="106" t="str">
        <f>IF(L430&lt;&gt;"",VLOOKUP(L430,'DON GIA'!$S$1:$U$19,3,0),"")</f>
        <v/>
      </c>
      <c r="O430" s="106" t="str">
        <f>IF(L430&lt;&gt;"",VLOOKUP(L430,'DON GIA'!$S$1:$V$19,4,0),"")</f>
        <v/>
      </c>
      <c r="P430" s="106" t="str">
        <f t="shared" si="89"/>
        <v/>
      </c>
      <c r="Q430" s="106" t="str">
        <f t="shared" si="90"/>
        <v/>
      </c>
      <c r="R430" s="71" t="s">
        <v>35</v>
      </c>
      <c r="S430" s="103"/>
      <c r="T430" s="103"/>
      <c r="U430" s="554" t="str">
        <f>IF(R430&lt;&gt;"",VLOOKUP(R430,'DON GIA'!$H$1:$K$103,4,0),"")</f>
        <v/>
      </c>
      <c r="V430" s="554" t="str">
        <f t="shared" si="87"/>
        <v/>
      </c>
      <c r="W430" s="107" t="s">
        <v>1122</v>
      </c>
      <c r="X430" s="103" t="s">
        <v>27</v>
      </c>
      <c r="Y430" s="108">
        <v>58.76</v>
      </c>
      <c r="Z430" s="109"/>
      <c r="AA430" s="554">
        <f>IF(W430&lt;&gt;"",VLOOKUP(W430,'DON GIA'!$A$1:$D$346,4,0),"")</f>
        <v>161275</v>
      </c>
      <c r="AB430" s="554">
        <f t="shared" si="88"/>
        <v>9476519</v>
      </c>
      <c r="AC430" s="71"/>
      <c r="AD430" s="71"/>
      <c r="AE430" s="71"/>
      <c r="AF430" s="71"/>
      <c r="AG430" s="71"/>
      <c r="AH430" s="103"/>
      <c r="AI430" s="71"/>
      <c r="AJ430" s="103"/>
      <c r="AK430" s="103"/>
      <c r="AL430" s="554" t="str">
        <f>IF(AI430&lt;&gt;"",VLOOKUP(AI430,'DON GIA'!$M$1:$P$9,4,0),"")</f>
        <v/>
      </c>
      <c r="AM430" s="554" t="str">
        <f t="shared" si="91"/>
        <v/>
      </c>
      <c r="AN430" s="103"/>
      <c r="AO430" s="103"/>
      <c r="AP430" s="553" t="str">
        <f t="shared" si="84"/>
        <v/>
      </c>
      <c r="AQ430" s="107"/>
    </row>
    <row r="431" spans="1:44" outlineLevel="2">
      <c r="A431" s="72" t="e">
        <f>IF(D430&lt;&gt;"",$D$8:D430,A430)</f>
        <v>#VALUE!</v>
      </c>
      <c r="C431" s="552" t="str">
        <f>IF(D431&lt;&gt;"",COUNTA($D$8:D431),"")</f>
        <v/>
      </c>
      <c r="D431" s="552"/>
      <c r="E431" s="61"/>
      <c r="F431" s="103"/>
      <c r="G431" s="103"/>
      <c r="H431" s="103"/>
      <c r="I431" s="103"/>
      <c r="J431" s="103"/>
      <c r="K431" s="103"/>
      <c r="L431" s="107"/>
      <c r="M431" s="105"/>
      <c r="N431" s="106" t="str">
        <f>IF(L431&lt;&gt;"",VLOOKUP(L431,'DON GIA'!$S$1:$U$19,3,0),"")</f>
        <v/>
      </c>
      <c r="O431" s="106" t="str">
        <f>IF(L431&lt;&gt;"",VLOOKUP(L431,'DON GIA'!$S$1:$V$19,4,0),"")</f>
        <v/>
      </c>
      <c r="P431" s="106" t="str">
        <f t="shared" si="89"/>
        <v/>
      </c>
      <c r="Q431" s="106" t="str">
        <f t="shared" si="90"/>
        <v/>
      </c>
      <c r="R431" s="71" t="s">
        <v>35</v>
      </c>
      <c r="S431" s="103"/>
      <c r="T431" s="103"/>
      <c r="U431" s="554" t="str">
        <f>IF(R431&lt;&gt;"",VLOOKUP(R431,'DON GIA'!$H$1:$K$103,4,0),"")</f>
        <v/>
      </c>
      <c r="V431" s="554" t="str">
        <f t="shared" si="87"/>
        <v/>
      </c>
      <c r="W431" s="107" t="s">
        <v>1107</v>
      </c>
      <c r="X431" s="103" t="s">
        <v>27</v>
      </c>
      <c r="Y431" s="108">
        <v>20.28</v>
      </c>
      <c r="Z431" s="109"/>
      <c r="AA431" s="554">
        <f>IF(W431&lt;&gt;"",VLOOKUP(W431,'DON GIA'!$A$1:$D$346,4,0),"")</f>
        <v>109890</v>
      </c>
      <c r="AB431" s="554">
        <f t="shared" si="88"/>
        <v>2228569.2000000002</v>
      </c>
      <c r="AC431" s="71"/>
      <c r="AD431" s="71"/>
      <c r="AE431" s="71"/>
      <c r="AF431" s="71"/>
      <c r="AG431" s="71"/>
      <c r="AH431" s="103"/>
      <c r="AI431" s="71"/>
      <c r="AJ431" s="103"/>
      <c r="AK431" s="103"/>
      <c r="AL431" s="554" t="str">
        <f>IF(AI431&lt;&gt;"",VLOOKUP(AI431,'DON GIA'!$M$1:$P$9,4,0),"")</f>
        <v/>
      </c>
      <c r="AM431" s="554" t="str">
        <f t="shared" si="91"/>
        <v/>
      </c>
      <c r="AN431" s="103"/>
      <c r="AO431" s="103"/>
      <c r="AP431" s="553" t="str">
        <f t="shared" si="84"/>
        <v/>
      </c>
      <c r="AQ431" s="107"/>
    </row>
    <row r="432" spans="1:44" outlineLevel="2">
      <c r="A432" s="72" t="e">
        <f>IF(D431&lt;&gt;"",$D$8:D431,A431)</f>
        <v>#VALUE!</v>
      </c>
      <c r="C432" s="552" t="str">
        <f>IF(D432&lt;&gt;"",COUNTA($D$8:D432),"")</f>
        <v/>
      </c>
      <c r="D432" s="552"/>
      <c r="E432" s="71"/>
      <c r="F432" s="103"/>
      <c r="G432" s="103"/>
      <c r="H432" s="103"/>
      <c r="I432" s="103"/>
      <c r="J432" s="103"/>
      <c r="K432" s="103"/>
      <c r="L432" s="107"/>
      <c r="M432" s="105"/>
      <c r="N432" s="106" t="str">
        <f>IF(L432&lt;&gt;"",VLOOKUP(L432,'DON GIA'!$S$1:$U$19,3,0),"")</f>
        <v/>
      </c>
      <c r="O432" s="106" t="str">
        <f>IF(L432&lt;&gt;"",VLOOKUP(L432,'DON GIA'!$S$1:$V$19,4,0),"")</f>
        <v/>
      </c>
      <c r="P432" s="106" t="str">
        <f t="shared" si="89"/>
        <v/>
      </c>
      <c r="Q432" s="106" t="str">
        <f t="shared" si="90"/>
        <v/>
      </c>
      <c r="R432" s="71" t="s">
        <v>35</v>
      </c>
      <c r="S432" s="103"/>
      <c r="T432" s="103"/>
      <c r="U432" s="554" t="str">
        <f>IF(R432&lt;&gt;"",VLOOKUP(R432,'DON GIA'!$H$1:$K$103,4,0),"")</f>
        <v/>
      </c>
      <c r="V432" s="554" t="str">
        <f t="shared" si="87"/>
        <v/>
      </c>
      <c r="W432" s="107" t="s">
        <v>1123</v>
      </c>
      <c r="X432" s="103" t="s">
        <v>27</v>
      </c>
      <c r="Y432" s="108">
        <v>126.3</v>
      </c>
      <c r="Z432" s="109"/>
      <c r="AA432" s="554">
        <f>IF(W432&lt;&gt;"",VLOOKUP(W432,'DON GIA'!$A$1:$D$346,4,0),"")</f>
        <v>282038</v>
      </c>
      <c r="AB432" s="554">
        <f t="shared" si="88"/>
        <v>35621399.399999999</v>
      </c>
      <c r="AC432" s="71"/>
      <c r="AD432" s="71"/>
      <c r="AE432" s="71"/>
      <c r="AF432" s="71"/>
      <c r="AG432" s="71"/>
      <c r="AH432" s="103"/>
      <c r="AI432" s="71"/>
      <c r="AJ432" s="103"/>
      <c r="AK432" s="103"/>
      <c r="AL432" s="554" t="str">
        <f>IF(AI432&lt;&gt;"",VLOOKUP(AI432,'DON GIA'!$M$1:$P$9,4,0),"")</f>
        <v/>
      </c>
      <c r="AM432" s="554" t="str">
        <f t="shared" si="91"/>
        <v/>
      </c>
      <c r="AN432" s="103"/>
      <c r="AO432" s="103"/>
      <c r="AP432" s="553" t="str">
        <f t="shared" si="84"/>
        <v/>
      </c>
      <c r="AQ432" s="107"/>
    </row>
    <row r="433" spans="1:44" ht="37.5" outlineLevel="2">
      <c r="A433" s="72" t="e">
        <f>IF(D432&lt;&gt;"",$D$8:D432,A432)</f>
        <v>#VALUE!</v>
      </c>
      <c r="C433" s="552" t="str">
        <f>IF(D433&lt;&gt;"",COUNTA($D$8:D433),"")</f>
        <v/>
      </c>
      <c r="D433" s="552"/>
      <c r="E433" s="71"/>
      <c r="F433" s="103"/>
      <c r="G433" s="103"/>
      <c r="H433" s="103"/>
      <c r="I433" s="103"/>
      <c r="J433" s="103"/>
      <c r="K433" s="103"/>
      <c r="L433" s="107"/>
      <c r="M433" s="105"/>
      <c r="N433" s="106" t="str">
        <f>IF(L433&lt;&gt;"",VLOOKUP(L433,'DON GIA'!$S$1:$U$19,3,0),"")</f>
        <v/>
      </c>
      <c r="O433" s="106" t="str">
        <f>IF(L433&lt;&gt;"",VLOOKUP(L433,'DON GIA'!$S$1:$V$19,4,0),"")</f>
        <v/>
      </c>
      <c r="P433" s="106" t="str">
        <f t="shared" si="89"/>
        <v/>
      </c>
      <c r="Q433" s="106" t="str">
        <f t="shared" si="90"/>
        <v/>
      </c>
      <c r="R433" s="71" t="s">
        <v>35</v>
      </c>
      <c r="S433" s="103"/>
      <c r="T433" s="103"/>
      <c r="U433" s="554" t="str">
        <f>IF(R433&lt;&gt;"",VLOOKUP(R433,'DON GIA'!$H$1:$K$103,4,0),"")</f>
        <v/>
      </c>
      <c r="V433" s="554" t="str">
        <f t="shared" si="87"/>
        <v/>
      </c>
      <c r="W433" s="107" t="s">
        <v>1124</v>
      </c>
      <c r="X433" s="103" t="s">
        <v>38</v>
      </c>
      <c r="Y433" s="108">
        <v>1.702</v>
      </c>
      <c r="Z433" s="109"/>
      <c r="AA433" s="554">
        <f>IF(W433&lt;&gt;"",VLOOKUP(W433,'DON GIA'!$A$1:$D$346,4,0),"")</f>
        <v>2523428</v>
      </c>
      <c r="AB433" s="554">
        <f t="shared" si="88"/>
        <v>4294874.4560000002</v>
      </c>
      <c r="AC433" s="71"/>
      <c r="AD433" s="71"/>
      <c r="AE433" s="71"/>
      <c r="AF433" s="71"/>
      <c r="AG433" s="71"/>
      <c r="AH433" s="103"/>
      <c r="AI433" s="71"/>
      <c r="AJ433" s="103"/>
      <c r="AK433" s="103"/>
      <c r="AL433" s="554" t="str">
        <f>IF(AI433&lt;&gt;"",VLOOKUP(AI433,'DON GIA'!$M$1:$P$9,4,0),"")</f>
        <v/>
      </c>
      <c r="AM433" s="554" t="str">
        <f t="shared" si="91"/>
        <v/>
      </c>
      <c r="AN433" s="103"/>
      <c r="AO433" s="103"/>
      <c r="AP433" s="553" t="str">
        <f t="shared" si="84"/>
        <v/>
      </c>
      <c r="AQ433" s="107"/>
    </row>
    <row r="434" spans="1:44" outlineLevel="2">
      <c r="A434" s="72" t="e">
        <f>IF(D433&lt;&gt;"",$D$8:D433,A433)</f>
        <v>#VALUE!</v>
      </c>
      <c r="C434" s="552" t="str">
        <f>IF(D434&lt;&gt;"",COUNTA($D$8:D434),"")</f>
        <v/>
      </c>
      <c r="D434" s="552"/>
      <c r="E434" s="71"/>
      <c r="F434" s="103"/>
      <c r="G434" s="103"/>
      <c r="H434" s="103"/>
      <c r="I434" s="103"/>
      <c r="J434" s="103"/>
      <c r="K434" s="103"/>
      <c r="L434" s="107"/>
      <c r="M434" s="105"/>
      <c r="N434" s="106" t="str">
        <f>IF(L434&lt;&gt;"",VLOOKUP(L434,'DON GIA'!$S$1:$U$19,3,0),"")</f>
        <v/>
      </c>
      <c r="O434" s="106" t="str">
        <f>IF(L434&lt;&gt;"",VLOOKUP(L434,'DON GIA'!$S$1:$V$19,4,0),"")</f>
        <v/>
      </c>
      <c r="P434" s="106" t="str">
        <f t="shared" si="89"/>
        <v/>
      </c>
      <c r="Q434" s="106" t="str">
        <f t="shared" si="90"/>
        <v/>
      </c>
      <c r="R434" s="71" t="s">
        <v>35</v>
      </c>
      <c r="S434" s="103"/>
      <c r="T434" s="103"/>
      <c r="U434" s="554" t="str">
        <f>IF(R434&lt;&gt;"",VLOOKUP(R434,'DON GIA'!$H$1:$K$103,4,0),"")</f>
        <v/>
      </c>
      <c r="V434" s="554" t="str">
        <f t="shared" si="87"/>
        <v/>
      </c>
      <c r="W434" s="107" t="s">
        <v>1125</v>
      </c>
      <c r="X434" s="103" t="s">
        <v>27</v>
      </c>
      <c r="Y434" s="108">
        <v>7.8</v>
      </c>
      <c r="Z434" s="109"/>
      <c r="AA434" s="554">
        <f>IF(W434&lt;&gt;"",VLOOKUP(W434,'DON GIA'!$A$1:$D$346,4,0),"")</f>
        <v>282038</v>
      </c>
      <c r="AB434" s="554">
        <f t="shared" si="88"/>
        <v>2199896.4</v>
      </c>
      <c r="AC434" s="71"/>
      <c r="AD434" s="71"/>
      <c r="AE434" s="71"/>
      <c r="AF434" s="71"/>
      <c r="AG434" s="71"/>
      <c r="AH434" s="103"/>
      <c r="AI434" s="71"/>
      <c r="AJ434" s="103"/>
      <c r="AK434" s="103"/>
      <c r="AL434" s="554" t="str">
        <f>IF(AI434&lt;&gt;"",VLOOKUP(AI434,'DON GIA'!$M$1:$P$9,4,0),"")</f>
        <v/>
      </c>
      <c r="AM434" s="554" t="str">
        <f t="shared" si="91"/>
        <v/>
      </c>
      <c r="AN434" s="103"/>
      <c r="AO434" s="103"/>
      <c r="AP434" s="553" t="str">
        <f t="shared" si="84"/>
        <v/>
      </c>
      <c r="AQ434" s="107"/>
    </row>
    <row r="435" spans="1:44" ht="37.5" outlineLevel="2">
      <c r="A435" s="72" t="e">
        <f>IF(D434&lt;&gt;"",$D$8:D434,A434)</f>
        <v>#VALUE!</v>
      </c>
      <c r="C435" s="552" t="str">
        <f>IF(D435&lt;&gt;"",COUNTA($D$8:D435),"")</f>
        <v/>
      </c>
      <c r="D435" s="552"/>
      <c r="E435" s="71"/>
      <c r="F435" s="103"/>
      <c r="G435" s="103"/>
      <c r="H435" s="103"/>
      <c r="I435" s="103"/>
      <c r="J435" s="103"/>
      <c r="K435" s="103"/>
      <c r="L435" s="107"/>
      <c r="M435" s="105"/>
      <c r="N435" s="106" t="str">
        <f>IF(L435&lt;&gt;"",VLOOKUP(L435,'DON GIA'!$S$1:$U$19,3,0),"")</f>
        <v/>
      </c>
      <c r="O435" s="106" t="str">
        <f>IF(L435&lt;&gt;"",VLOOKUP(L435,'DON GIA'!$S$1:$V$19,4,0),"")</f>
        <v/>
      </c>
      <c r="P435" s="106" t="str">
        <f t="shared" si="89"/>
        <v/>
      </c>
      <c r="Q435" s="106" t="str">
        <f t="shared" si="90"/>
        <v/>
      </c>
      <c r="R435" s="71" t="s">
        <v>35</v>
      </c>
      <c r="S435" s="103"/>
      <c r="T435" s="103"/>
      <c r="U435" s="554" t="str">
        <f>IF(R435&lt;&gt;"",VLOOKUP(R435,'DON GIA'!$H$1:$K$103,4,0),"")</f>
        <v/>
      </c>
      <c r="V435" s="554" t="str">
        <f t="shared" si="87"/>
        <v/>
      </c>
      <c r="W435" s="107" t="s">
        <v>1126</v>
      </c>
      <c r="X435" s="103" t="s">
        <v>27</v>
      </c>
      <c r="Y435" s="108">
        <v>17</v>
      </c>
      <c r="Z435" s="109"/>
      <c r="AA435" s="554">
        <f>IF(W435&lt;&gt;"",VLOOKUP(W435,'DON GIA'!$A$1:$D$346,4,0),"")</f>
        <v>282038</v>
      </c>
      <c r="AB435" s="554">
        <f t="shared" si="88"/>
        <v>4794646</v>
      </c>
      <c r="AC435" s="71"/>
      <c r="AD435" s="71"/>
      <c r="AE435" s="71"/>
      <c r="AF435" s="71"/>
      <c r="AG435" s="71"/>
      <c r="AH435" s="103"/>
      <c r="AI435" s="71"/>
      <c r="AJ435" s="103"/>
      <c r="AK435" s="103"/>
      <c r="AL435" s="554" t="str">
        <f>IF(AI435&lt;&gt;"",VLOOKUP(AI435,'DON GIA'!$M$1:$P$9,4,0),"")</f>
        <v/>
      </c>
      <c r="AM435" s="554" t="str">
        <f t="shared" si="91"/>
        <v/>
      </c>
      <c r="AN435" s="103"/>
      <c r="AO435" s="103"/>
      <c r="AP435" s="553" t="str">
        <f t="shared" si="84"/>
        <v/>
      </c>
      <c r="AQ435" s="107"/>
    </row>
    <row r="436" spans="1:44" ht="37.5" outlineLevel="2">
      <c r="A436" s="72" t="e">
        <f>IF(D435&lt;&gt;"",$D$8:D435,A435)</f>
        <v>#VALUE!</v>
      </c>
      <c r="C436" s="552" t="str">
        <f>IF(D436&lt;&gt;"",COUNTA($D$8:D436),"")</f>
        <v/>
      </c>
      <c r="D436" s="552"/>
      <c r="E436" s="71"/>
      <c r="F436" s="103"/>
      <c r="G436" s="103"/>
      <c r="H436" s="103"/>
      <c r="I436" s="103"/>
      <c r="J436" s="103"/>
      <c r="K436" s="103"/>
      <c r="L436" s="107"/>
      <c r="M436" s="105"/>
      <c r="N436" s="106" t="str">
        <f>IF(L436&lt;&gt;"",VLOOKUP(L436,'DON GIA'!$S$1:$U$19,3,0),"")</f>
        <v/>
      </c>
      <c r="O436" s="106" t="str">
        <f>IF(L436&lt;&gt;"",VLOOKUP(L436,'DON GIA'!$S$1:$V$19,4,0),"")</f>
        <v/>
      </c>
      <c r="P436" s="106" t="str">
        <f t="shared" si="89"/>
        <v/>
      </c>
      <c r="Q436" s="106" t="str">
        <f t="shared" si="90"/>
        <v/>
      </c>
      <c r="R436" s="71" t="s">
        <v>35</v>
      </c>
      <c r="S436" s="103"/>
      <c r="T436" s="103"/>
      <c r="U436" s="554" t="str">
        <f>IF(R436&lt;&gt;"",VLOOKUP(R436,'DON GIA'!$H$1:$K$103,4,0),"")</f>
        <v/>
      </c>
      <c r="V436" s="554" t="str">
        <f t="shared" si="87"/>
        <v/>
      </c>
      <c r="W436" s="107" t="s">
        <v>1127</v>
      </c>
      <c r="X436" s="103" t="s">
        <v>27</v>
      </c>
      <c r="Y436" s="108">
        <v>3</v>
      </c>
      <c r="Z436" s="109"/>
      <c r="AA436" s="554">
        <f>IF(W436&lt;&gt;"",VLOOKUP(W436,'DON GIA'!$A$1:$D$346,4,0),"")</f>
        <v>10375629</v>
      </c>
      <c r="AB436" s="554">
        <f t="shared" si="88"/>
        <v>31126887</v>
      </c>
      <c r="AC436" s="71"/>
      <c r="AD436" s="71"/>
      <c r="AE436" s="71"/>
      <c r="AF436" s="71"/>
      <c r="AG436" s="71"/>
      <c r="AH436" s="103"/>
      <c r="AI436" s="71"/>
      <c r="AJ436" s="103"/>
      <c r="AK436" s="103"/>
      <c r="AL436" s="554" t="str">
        <f>IF(AI436&lt;&gt;"",VLOOKUP(AI436,'DON GIA'!$M$1:$P$9,4,0),"")</f>
        <v/>
      </c>
      <c r="AM436" s="554" t="str">
        <f t="shared" si="91"/>
        <v/>
      </c>
      <c r="AN436" s="103"/>
      <c r="AO436" s="103"/>
      <c r="AP436" s="553" t="str">
        <f t="shared" si="84"/>
        <v/>
      </c>
      <c r="AQ436" s="107"/>
    </row>
    <row r="437" spans="1:44" outlineLevel="2">
      <c r="A437" s="72" t="e">
        <f>IF(D436&lt;&gt;"",$D$8:D436,A436)</f>
        <v>#VALUE!</v>
      </c>
      <c r="C437" s="552" t="str">
        <f>IF(D437&lt;&gt;"",COUNTA($D$8:D437),"")</f>
        <v/>
      </c>
      <c r="D437" s="552"/>
      <c r="E437" s="71"/>
      <c r="F437" s="103"/>
      <c r="G437" s="103"/>
      <c r="H437" s="103"/>
      <c r="I437" s="103"/>
      <c r="J437" s="103"/>
      <c r="K437" s="103"/>
      <c r="L437" s="107"/>
      <c r="M437" s="105"/>
      <c r="N437" s="106" t="str">
        <f>IF(L437&lt;&gt;"",VLOOKUP(L437,'DON GIA'!$S$1:$U$19,3,0),"")</f>
        <v/>
      </c>
      <c r="O437" s="106" t="str">
        <f>IF(L437&lt;&gt;"",VLOOKUP(L437,'DON GIA'!$S$1:$V$19,4,0),"")</f>
        <v/>
      </c>
      <c r="P437" s="106" t="str">
        <f t="shared" si="89"/>
        <v/>
      </c>
      <c r="Q437" s="106" t="str">
        <f t="shared" si="90"/>
        <v/>
      </c>
      <c r="R437" s="71" t="s">
        <v>35</v>
      </c>
      <c r="S437" s="103"/>
      <c r="T437" s="103"/>
      <c r="U437" s="554" t="str">
        <f>IF(R437&lt;&gt;"",VLOOKUP(R437,'DON GIA'!$H$1:$K$103,4,0),"")</f>
        <v/>
      </c>
      <c r="V437" s="554" t="str">
        <f t="shared" si="87"/>
        <v/>
      </c>
      <c r="W437" s="107" t="s">
        <v>1128</v>
      </c>
      <c r="X437" s="103" t="s">
        <v>38</v>
      </c>
      <c r="Y437" s="108">
        <v>1.6339999999999999</v>
      </c>
      <c r="Z437" s="109"/>
      <c r="AA437" s="554">
        <f>IF(W437&lt;&gt;"",VLOOKUP(W437,'DON GIA'!$A$1:$D$346,4,0),"")</f>
        <v>2523428</v>
      </c>
      <c r="AB437" s="554">
        <f t="shared" si="88"/>
        <v>4123281.352</v>
      </c>
      <c r="AC437" s="71"/>
      <c r="AD437" s="71"/>
      <c r="AE437" s="71"/>
      <c r="AF437" s="71"/>
      <c r="AG437" s="71"/>
      <c r="AH437" s="103"/>
      <c r="AI437" s="71"/>
      <c r="AJ437" s="103"/>
      <c r="AK437" s="103"/>
      <c r="AL437" s="554" t="str">
        <f>IF(AI437&lt;&gt;"",VLOOKUP(AI437,'DON GIA'!$M$1:$P$9,4,0),"")</f>
        <v/>
      </c>
      <c r="AM437" s="554" t="str">
        <f t="shared" si="91"/>
        <v/>
      </c>
      <c r="AN437" s="103"/>
      <c r="AO437" s="103"/>
      <c r="AP437" s="553" t="str">
        <f t="shared" si="84"/>
        <v/>
      </c>
      <c r="AQ437" s="107"/>
    </row>
    <row r="438" spans="1:44" outlineLevel="2">
      <c r="A438" s="72" t="e">
        <f>IF(D437&lt;&gt;"",$D$8:D437,A437)</f>
        <v>#VALUE!</v>
      </c>
      <c r="C438" s="552" t="str">
        <f>IF(D438&lt;&gt;"",COUNTA($D$8:D438),"")</f>
        <v/>
      </c>
      <c r="D438" s="552"/>
      <c r="E438" s="71"/>
      <c r="F438" s="103"/>
      <c r="G438" s="103"/>
      <c r="H438" s="103"/>
      <c r="I438" s="103"/>
      <c r="J438" s="103"/>
      <c r="K438" s="103"/>
      <c r="L438" s="107"/>
      <c r="M438" s="105"/>
      <c r="N438" s="106" t="str">
        <f>IF(L438&lt;&gt;"",VLOOKUP(L438,'DON GIA'!$S$1:$U$19,3,0),"")</f>
        <v/>
      </c>
      <c r="O438" s="106" t="str">
        <f>IF(L438&lt;&gt;"",VLOOKUP(L438,'DON GIA'!$S$1:$V$19,4,0),"")</f>
        <v/>
      </c>
      <c r="P438" s="106" t="str">
        <f t="shared" si="89"/>
        <v/>
      </c>
      <c r="Q438" s="106" t="str">
        <f t="shared" si="90"/>
        <v/>
      </c>
      <c r="R438" s="71" t="s">
        <v>35</v>
      </c>
      <c r="S438" s="103"/>
      <c r="T438" s="103"/>
      <c r="U438" s="554" t="str">
        <f>IF(R438&lt;&gt;"",VLOOKUP(R438,'DON GIA'!$H$1:$K$103,4,0),"")</f>
        <v/>
      </c>
      <c r="V438" s="554" t="str">
        <f t="shared" si="87"/>
        <v/>
      </c>
      <c r="W438" s="107" t="s">
        <v>996</v>
      </c>
      <c r="X438" s="103" t="s">
        <v>42</v>
      </c>
      <c r="Y438" s="108">
        <v>1</v>
      </c>
      <c r="Z438" s="109"/>
      <c r="AA438" s="554" t="str">
        <f>IF(W438&lt;&gt;"",VLOOKUP(W438,'DON GIA'!$A$1:$D$346,4,0),"")</f>
        <v>chưa có giá</v>
      </c>
      <c r="AB438" s="554" t="str">
        <f t="shared" si="88"/>
        <v/>
      </c>
      <c r="AC438" s="71"/>
      <c r="AD438" s="71"/>
      <c r="AE438" s="71"/>
      <c r="AF438" s="71"/>
      <c r="AG438" s="71"/>
      <c r="AH438" s="103"/>
      <c r="AI438" s="71"/>
      <c r="AJ438" s="103"/>
      <c r="AK438" s="103"/>
      <c r="AL438" s="554" t="str">
        <f>IF(AI438&lt;&gt;"",VLOOKUP(AI438,'DON GIA'!$M$1:$P$9,4,0),"")</f>
        <v/>
      </c>
      <c r="AM438" s="554" t="str">
        <f t="shared" si="91"/>
        <v/>
      </c>
      <c r="AN438" s="103"/>
      <c r="AO438" s="103"/>
      <c r="AP438" s="553" t="str">
        <f t="shared" si="84"/>
        <v/>
      </c>
      <c r="AQ438" s="107"/>
    </row>
    <row r="439" spans="1:44" outlineLevel="2">
      <c r="A439" s="72" t="e">
        <f>IF(D438&lt;&gt;"",$D$8:D438,A438)</f>
        <v>#VALUE!</v>
      </c>
      <c r="C439" s="552" t="str">
        <f>IF(D439&lt;&gt;"",COUNTA($D$8:D439),"")</f>
        <v/>
      </c>
      <c r="D439" s="552"/>
      <c r="E439" s="61"/>
      <c r="F439" s="103"/>
      <c r="G439" s="103"/>
      <c r="H439" s="103"/>
      <c r="I439" s="103"/>
      <c r="J439" s="103"/>
      <c r="K439" s="103"/>
      <c r="L439" s="107"/>
      <c r="M439" s="105"/>
      <c r="N439" s="106" t="str">
        <f>IF(L439&lt;&gt;"",VLOOKUP(L439,'DON GIA'!$S$1:$U$19,3,0),"")</f>
        <v/>
      </c>
      <c r="O439" s="106" t="str">
        <f>IF(L439&lt;&gt;"",VLOOKUP(L439,'DON GIA'!$S$1:$V$19,4,0),"")</f>
        <v/>
      </c>
      <c r="P439" s="106" t="str">
        <f t="shared" si="89"/>
        <v/>
      </c>
      <c r="Q439" s="106" t="str">
        <f t="shared" si="90"/>
        <v/>
      </c>
      <c r="R439" s="71" t="s">
        <v>35</v>
      </c>
      <c r="S439" s="103"/>
      <c r="T439" s="103"/>
      <c r="U439" s="554" t="str">
        <f>IF(R439&lt;&gt;"",VLOOKUP(R439,'DON GIA'!$H$1:$K$103,4,0),"")</f>
        <v/>
      </c>
      <c r="V439" s="554" t="str">
        <f t="shared" si="87"/>
        <v/>
      </c>
      <c r="W439" s="107"/>
      <c r="X439" s="103"/>
      <c r="Y439" s="108"/>
      <c r="Z439" s="109"/>
      <c r="AA439" s="554" t="str">
        <f>IF(W439&lt;&gt;"",VLOOKUP(W439,'DON GIA'!$A$1:$D$346,4,0),"")</f>
        <v/>
      </c>
      <c r="AB439" s="554" t="str">
        <f t="shared" si="88"/>
        <v/>
      </c>
      <c r="AC439" s="71"/>
      <c r="AD439" s="71"/>
      <c r="AE439" s="71"/>
      <c r="AF439" s="71"/>
      <c r="AG439" s="71"/>
      <c r="AH439" s="103"/>
      <c r="AI439" s="71"/>
      <c r="AJ439" s="103"/>
      <c r="AK439" s="103"/>
      <c r="AL439" s="554" t="str">
        <f>IF(AI439&lt;&gt;"",VLOOKUP(AI439,'DON GIA'!$M$1:$P$9,4,0),"")</f>
        <v/>
      </c>
      <c r="AM439" s="554" t="str">
        <f t="shared" si="91"/>
        <v/>
      </c>
      <c r="AN439" s="103"/>
      <c r="AO439" s="103"/>
      <c r="AP439" s="553" t="str">
        <f t="shared" si="84"/>
        <v/>
      </c>
      <c r="AQ439" s="107"/>
    </row>
    <row r="440" spans="1:44" outlineLevel="1">
      <c r="A440" s="84" t="s">
        <v>826</v>
      </c>
      <c r="B440" s="576">
        <v>15</v>
      </c>
      <c r="C440" s="552">
        <f>IF(D440&lt;&gt;"",COUNTA($D$8:D440),"")</f>
        <v>35</v>
      </c>
      <c r="D440" s="552">
        <v>427</v>
      </c>
      <c r="E440" s="61" t="s">
        <v>231</v>
      </c>
      <c r="F440" s="162"/>
      <c r="G440" s="162"/>
      <c r="H440" s="162"/>
      <c r="I440" s="162"/>
      <c r="J440" s="162"/>
      <c r="K440" s="162"/>
      <c r="L440" s="129"/>
      <c r="M440" s="167">
        <f>SUBTOTAL(9,M441:M456)</f>
        <v>143.53</v>
      </c>
      <c r="N440" s="199"/>
      <c r="O440" s="199"/>
      <c r="P440" s="199">
        <f>SUBTOTAL(9,P441:P456)</f>
        <v>240986870</v>
      </c>
      <c r="Q440" s="199">
        <f>SUBTOTAL(9,Q441:Q456)</f>
        <v>0</v>
      </c>
      <c r="R440" s="61"/>
      <c r="S440" s="162"/>
      <c r="T440" s="162">
        <f>SUBTOTAL(9,T441:T456)</f>
        <v>0</v>
      </c>
      <c r="U440" s="553"/>
      <c r="V440" s="553">
        <f>SUBTOTAL(9,V441:V456)</f>
        <v>0</v>
      </c>
      <c r="W440" s="129"/>
      <c r="X440" s="162"/>
      <c r="Y440" s="169">
        <f>SUBTOTAL(9,Y441:Y456)</f>
        <v>353.22299999999996</v>
      </c>
      <c r="Z440" s="170">
        <f>SUBTOTAL(9,Z441:Z456)</f>
        <v>0</v>
      </c>
      <c r="AA440" s="553"/>
      <c r="AB440" s="553">
        <f>SUBTOTAL(9,AB441:AB456)</f>
        <v>689669658.18400002</v>
      </c>
      <c r="AC440" s="71"/>
      <c r="AD440" s="71"/>
      <c r="AE440" s="71"/>
      <c r="AF440" s="71"/>
      <c r="AG440" s="71"/>
      <c r="AH440" s="103"/>
      <c r="AI440" s="71"/>
      <c r="AJ440" s="162"/>
      <c r="AK440" s="162">
        <f>SUBTOTAL(9,AK441:AK456)</f>
        <v>0</v>
      </c>
      <c r="AL440" s="553"/>
      <c r="AM440" s="553">
        <f>SUBTOTAL(9,AM441:AM456)</f>
        <v>0</v>
      </c>
      <c r="AN440" s="162"/>
      <c r="AO440" s="162">
        <f>SUBTOTAL(9,AO441:AO456)</f>
        <v>0</v>
      </c>
      <c r="AP440" s="553">
        <f t="shared" si="84"/>
        <v>930656528.18400002</v>
      </c>
      <c r="AQ440" s="111"/>
      <c r="AR440" s="90"/>
    </row>
    <row r="441" spans="1:44" ht="56.25" outlineLevel="2">
      <c r="A441" s="72" t="e">
        <f>IF(D440&lt;&gt;"",$D$8:D440,A439)</f>
        <v>#VALUE!</v>
      </c>
      <c r="C441" s="552" t="str">
        <f>IF(D441&lt;&gt;"",COUNTA($D$8:D441),"")</f>
        <v/>
      </c>
      <c r="D441" s="552"/>
      <c r="E441" s="71" t="s">
        <v>232</v>
      </c>
      <c r="F441" s="103">
        <v>1</v>
      </c>
      <c r="G441" s="103"/>
      <c r="H441" s="103">
        <v>422</v>
      </c>
      <c r="I441" s="103">
        <v>79</v>
      </c>
      <c r="J441" s="103" t="s">
        <v>223</v>
      </c>
      <c r="K441" s="103" t="s">
        <v>224</v>
      </c>
      <c r="L441" s="107" t="s">
        <v>973</v>
      </c>
      <c r="M441" s="105">
        <v>143.53</v>
      </c>
      <c r="N441" s="106">
        <f>IF(L441&lt;&gt;"",VLOOKUP(L441,'DON GIA'!$S$1:$U$19,3,0),"")</f>
        <v>1679000</v>
      </c>
      <c r="O441" s="106">
        <f>IF(L441&lt;&gt;"",VLOOKUP(L441,'DON GIA'!$S$1:$V$19,4,0),"")</f>
        <v>0</v>
      </c>
      <c r="P441" s="106">
        <f t="shared" si="89"/>
        <v>240986870</v>
      </c>
      <c r="Q441" s="106">
        <f t="shared" si="90"/>
        <v>0</v>
      </c>
      <c r="R441" s="71" t="s">
        <v>35</v>
      </c>
      <c r="S441" s="103"/>
      <c r="T441" s="103"/>
      <c r="U441" s="554" t="str">
        <f>IF(R441&lt;&gt;"",VLOOKUP(R441,'DON GIA'!$H$1:$K$103,4,0),"")</f>
        <v/>
      </c>
      <c r="V441" s="554" t="str">
        <f t="shared" ref="V441:V456" si="92">IF(R441&lt;&gt;"",IF(ISNUMBER(U441),T441*U441,""),"")</f>
        <v/>
      </c>
      <c r="W441" s="107" t="s">
        <v>1005</v>
      </c>
      <c r="X441" s="103" t="s">
        <v>27</v>
      </c>
      <c r="Y441" s="108">
        <v>53.1</v>
      </c>
      <c r="Z441" s="109"/>
      <c r="AA441" s="554">
        <f>IF(W441&lt;&gt;"",VLOOKUP(W441,'DON GIA'!$A$1:$D$346,4,0),"")</f>
        <v>5559129</v>
      </c>
      <c r="AB441" s="554">
        <f t="shared" ref="AB441:AB456" si="93">IF(W441&lt;&gt;"",IF(ISNUMBER(AA441),Y441*AA441,""),"")</f>
        <v>295189749.90000004</v>
      </c>
      <c r="AC441" s="71" t="s">
        <v>28</v>
      </c>
      <c r="AD441" s="71" t="s">
        <v>116</v>
      </c>
      <c r="AE441" s="71" t="s">
        <v>30</v>
      </c>
      <c r="AF441" s="71" t="s">
        <v>31</v>
      </c>
      <c r="AG441" s="71" t="s">
        <v>34</v>
      </c>
      <c r="AH441" s="103" t="s">
        <v>33</v>
      </c>
      <c r="AI441" s="71"/>
      <c r="AJ441" s="103"/>
      <c r="AK441" s="103"/>
      <c r="AL441" s="554" t="str">
        <f>IF(AI441&lt;&gt;"",VLOOKUP(AI441,'DON GIA'!$M$1:$P$9,4,0),"")</f>
        <v/>
      </c>
      <c r="AM441" s="554" t="str">
        <f t="shared" si="91"/>
        <v/>
      </c>
      <c r="AN441" s="103"/>
      <c r="AO441" s="103"/>
      <c r="AP441" s="553" t="str">
        <f t="shared" si="84"/>
        <v/>
      </c>
      <c r="AQ441" s="111" t="s">
        <v>664</v>
      </c>
      <c r="AR441" s="77" t="s">
        <v>1912</v>
      </c>
    </row>
    <row r="442" spans="1:44" ht="322.5" outlineLevel="2">
      <c r="A442" s="72" t="e">
        <f>IF(D441&lt;&gt;"",$D$8:D441,A441)</f>
        <v>#VALUE!</v>
      </c>
      <c r="C442" s="552" t="str">
        <f>IF(D442&lt;&gt;"",COUNTA($D$8:D442),"")</f>
        <v/>
      </c>
      <c r="D442" s="552"/>
      <c r="E442" s="71" t="s">
        <v>71</v>
      </c>
      <c r="F442" s="103"/>
      <c r="G442" s="103"/>
      <c r="H442" s="103"/>
      <c r="I442" s="103"/>
      <c r="J442" s="103"/>
      <c r="K442" s="103"/>
      <c r="L442" s="107"/>
      <c r="M442" s="105"/>
      <c r="N442" s="106" t="str">
        <f>IF(L442&lt;&gt;"",VLOOKUP(L442,'DON GIA'!$S$1:$U$19,3,0),"")</f>
        <v/>
      </c>
      <c r="O442" s="106" t="str">
        <f>IF(L442&lt;&gt;"",VLOOKUP(L442,'DON GIA'!$S$1:$V$19,4,0),"")</f>
        <v/>
      </c>
      <c r="P442" s="106" t="str">
        <f t="shared" si="89"/>
        <v/>
      </c>
      <c r="Q442" s="106" t="str">
        <f t="shared" si="90"/>
        <v/>
      </c>
      <c r="R442" s="71" t="s">
        <v>35</v>
      </c>
      <c r="S442" s="103"/>
      <c r="T442" s="103"/>
      <c r="U442" s="554" t="str">
        <f>IF(R442&lt;&gt;"",VLOOKUP(R442,'DON GIA'!$H$1:$K$103,4,0),"")</f>
        <v/>
      </c>
      <c r="V442" s="554" t="str">
        <f t="shared" si="92"/>
        <v/>
      </c>
      <c r="W442" s="107" t="s">
        <v>1063</v>
      </c>
      <c r="X442" s="103" t="s">
        <v>27</v>
      </c>
      <c r="Y442" s="108">
        <v>39</v>
      </c>
      <c r="Z442" s="109"/>
      <c r="AA442" s="554">
        <f>IF(W442&lt;&gt;"",VLOOKUP(W442,'DON GIA'!$A$1:$D$346,4,0),"")</f>
        <v>3941166</v>
      </c>
      <c r="AB442" s="554">
        <f t="shared" si="93"/>
        <v>153705474</v>
      </c>
      <c r="AC442" s="71"/>
      <c r="AD442" s="71"/>
      <c r="AE442" s="71"/>
      <c r="AF442" s="71"/>
      <c r="AG442" s="71"/>
      <c r="AH442" s="103"/>
      <c r="AI442" s="71"/>
      <c r="AJ442" s="103"/>
      <c r="AK442" s="103"/>
      <c r="AL442" s="554" t="str">
        <f>IF(AI442&lt;&gt;"",VLOOKUP(AI442,'DON GIA'!$M$1:$P$9,4,0),"")</f>
        <v/>
      </c>
      <c r="AM442" s="554" t="str">
        <f t="shared" si="91"/>
        <v/>
      </c>
      <c r="AN442" s="103"/>
      <c r="AO442" s="103"/>
      <c r="AP442" s="553" t="str">
        <f t="shared" si="84"/>
        <v/>
      </c>
      <c r="AQ442" s="59" t="s">
        <v>665</v>
      </c>
      <c r="AR442" s="139" t="s">
        <v>1918</v>
      </c>
    </row>
    <row r="443" spans="1:44" ht="150" outlineLevel="2">
      <c r="A443" s="72" t="e">
        <f>IF(D442&lt;&gt;"",$D$8:D442,A442)</f>
        <v>#VALUE!</v>
      </c>
      <c r="C443" s="552" t="str">
        <f>IF(D443&lt;&gt;"",COUNTA($D$8:D443),"")</f>
        <v/>
      </c>
      <c r="D443" s="552"/>
      <c r="E443" s="71" t="s">
        <v>233</v>
      </c>
      <c r="F443" s="103"/>
      <c r="G443" s="103"/>
      <c r="H443" s="103"/>
      <c r="I443" s="103"/>
      <c r="J443" s="103"/>
      <c r="K443" s="103"/>
      <c r="L443" s="107"/>
      <c r="M443" s="105"/>
      <c r="N443" s="106" t="str">
        <f>IF(L443&lt;&gt;"",VLOOKUP(L443,'DON GIA'!$S$1:$U$19,3,0),"")</f>
        <v/>
      </c>
      <c r="O443" s="106" t="str">
        <f>IF(L443&lt;&gt;"",VLOOKUP(L443,'DON GIA'!$S$1:$V$19,4,0),"")</f>
        <v/>
      </c>
      <c r="P443" s="106" t="str">
        <f t="shared" si="89"/>
        <v/>
      </c>
      <c r="Q443" s="106" t="str">
        <f t="shared" si="90"/>
        <v/>
      </c>
      <c r="R443" s="71" t="s">
        <v>35</v>
      </c>
      <c r="S443" s="103"/>
      <c r="T443" s="103"/>
      <c r="U443" s="554" t="str">
        <f>IF(R443&lt;&gt;"",VLOOKUP(R443,'DON GIA'!$H$1:$K$103,4,0),"")</f>
        <v/>
      </c>
      <c r="V443" s="554" t="str">
        <f t="shared" si="92"/>
        <v/>
      </c>
      <c r="W443" s="107" t="s">
        <v>1078</v>
      </c>
      <c r="X443" s="103" t="s">
        <v>27</v>
      </c>
      <c r="Y443" s="108">
        <v>18.27</v>
      </c>
      <c r="Z443" s="109"/>
      <c r="AA443" s="554">
        <f>IF(W443&lt;&gt;"",VLOOKUP(W443,'DON GIA'!$A$1:$D$346,4,0),"")</f>
        <v>854777</v>
      </c>
      <c r="AB443" s="554">
        <f t="shared" si="93"/>
        <v>15616775.789999999</v>
      </c>
      <c r="AC443" s="71"/>
      <c r="AD443" s="71"/>
      <c r="AE443" s="71"/>
      <c r="AF443" s="71" t="s">
        <v>41</v>
      </c>
      <c r="AG443" s="71"/>
      <c r="AH443" s="103"/>
      <c r="AI443" s="71"/>
      <c r="AJ443" s="103"/>
      <c r="AK443" s="103"/>
      <c r="AL443" s="554" t="str">
        <f>IF(AI443&lt;&gt;"",VLOOKUP(AI443,'DON GIA'!$M$1:$P$9,4,0),"")</f>
        <v/>
      </c>
      <c r="AM443" s="554" t="str">
        <f t="shared" si="91"/>
        <v/>
      </c>
      <c r="AN443" s="103"/>
      <c r="AO443" s="103"/>
      <c r="AP443" s="553" t="str">
        <f t="shared" si="84"/>
        <v/>
      </c>
      <c r="AQ443" s="59" t="s">
        <v>666</v>
      </c>
      <c r="AR443" s="139" t="s">
        <v>1914</v>
      </c>
    </row>
    <row r="444" spans="1:44" ht="37.5" outlineLevel="2">
      <c r="A444" s="72" t="e">
        <f>IF(D443&lt;&gt;"",$D$8:D443,A443)</f>
        <v>#VALUE!</v>
      </c>
      <c r="C444" s="552" t="str">
        <f>IF(D444&lt;&gt;"",COUNTA($D$8:D444),"")</f>
        <v/>
      </c>
      <c r="D444" s="552"/>
      <c r="E444" s="71"/>
      <c r="F444" s="103"/>
      <c r="G444" s="103"/>
      <c r="H444" s="103"/>
      <c r="I444" s="103"/>
      <c r="J444" s="103"/>
      <c r="K444" s="103"/>
      <c r="L444" s="107"/>
      <c r="M444" s="105"/>
      <c r="N444" s="106" t="str">
        <f>IF(L444&lt;&gt;"",VLOOKUP(L444,'DON GIA'!$S$1:$U$19,3,0),"")</f>
        <v/>
      </c>
      <c r="O444" s="106" t="str">
        <f>IF(L444&lt;&gt;"",VLOOKUP(L444,'DON GIA'!$S$1:$V$19,4,0),"")</f>
        <v/>
      </c>
      <c r="P444" s="106" t="str">
        <f t="shared" si="89"/>
        <v/>
      </c>
      <c r="Q444" s="106" t="str">
        <f t="shared" si="90"/>
        <v/>
      </c>
      <c r="R444" s="71" t="s">
        <v>35</v>
      </c>
      <c r="S444" s="103"/>
      <c r="T444" s="103"/>
      <c r="U444" s="554" t="str">
        <f>IF(R444&lt;&gt;"",VLOOKUP(R444,'DON GIA'!$H$1:$K$103,4,0),"")</f>
        <v/>
      </c>
      <c r="V444" s="554" t="str">
        <f t="shared" si="92"/>
        <v/>
      </c>
      <c r="W444" s="107" t="s">
        <v>1080</v>
      </c>
      <c r="X444" s="103" t="s">
        <v>27</v>
      </c>
      <c r="Y444" s="108">
        <v>10.44</v>
      </c>
      <c r="Z444" s="109"/>
      <c r="AA444" s="554">
        <f>IF(W444&lt;&gt;"",VLOOKUP(W444,'DON GIA'!$A$1:$D$346,4,0),"")</f>
        <v>10375629</v>
      </c>
      <c r="AB444" s="554">
        <f t="shared" si="93"/>
        <v>108321566.75999999</v>
      </c>
      <c r="AC444" s="71"/>
      <c r="AD444" s="71"/>
      <c r="AE444" s="71"/>
      <c r="AF444" s="71" t="s">
        <v>31</v>
      </c>
      <c r="AG444" s="71"/>
      <c r="AH444" s="103" t="s">
        <v>219</v>
      </c>
      <c r="AI444" s="71"/>
      <c r="AJ444" s="103"/>
      <c r="AK444" s="103"/>
      <c r="AL444" s="554" t="str">
        <f>IF(AI444&lt;&gt;"",VLOOKUP(AI444,'DON GIA'!$M$1:$P$9,4,0),"")</f>
        <v/>
      </c>
      <c r="AM444" s="554" t="str">
        <f t="shared" si="91"/>
        <v/>
      </c>
      <c r="AN444" s="103"/>
      <c r="AO444" s="103"/>
      <c r="AP444" s="553" t="str">
        <f t="shared" si="84"/>
        <v/>
      </c>
      <c r="AQ444" s="571" t="s">
        <v>1920</v>
      </c>
      <c r="AR444" s="139" t="s">
        <v>1938</v>
      </c>
    </row>
    <row r="445" spans="1:44" ht="37.5" outlineLevel="2">
      <c r="A445" s="72" t="e">
        <f>IF(D444&lt;&gt;"",$D$8:D444,A444)</f>
        <v>#VALUE!</v>
      </c>
      <c r="C445" s="552" t="str">
        <f>IF(D445&lt;&gt;"",COUNTA($D$8:D445),"")</f>
        <v/>
      </c>
      <c r="D445" s="552"/>
      <c r="E445" s="71"/>
      <c r="F445" s="103"/>
      <c r="G445" s="103"/>
      <c r="H445" s="103"/>
      <c r="I445" s="103"/>
      <c r="J445" s="103"/>
      <c r="K445" s="103"/>
      <c r="L445" s="107"/>
      <c r="M445" s="105"/>
      <c r="N445" s="106" t="str">
        <f>IF(L445&lt;&gt;"",VLOOKUP(L445,'DON GIA'!$S$1:$U$19,3,0),"")</f>
        <v/>
      </c>
      <c r="O445" s="106" t="str">
        <f>IF(L445&lt;&gt;"",VLOOKUP(L445,'DON GIA'!$S$1:$V$19,4,0),"")</f>
        <v/>
      </c>
      <c r="P445" s="106" t="str">
        <f t="shared" si="89"/>
        <v/>
      </c>
      <c r="Q445" s="106" t="str">
        <f t="shared" si="90"/>
        <v/>
      </c>
      <c r="R445" s="71" t="s">
        <v>35</v>
      </c>
      <c r="S445" s="103"/>
      <c r="T445" s="103"/>
      <c r="U445" s="554" t="str">
        <f>IF(R445&lt;&gt;"",VLOOKUP(R445,'DON GIA'!$H$1:$K$103,4,0),"")</f>
        <v/>
      </c>
      <c r="V445" s="554" t="str">
        <f t="shared" si="92"/>
        <v/>
      </c>
      <c r="W445" s="107" t="s">
        <v>1129</v>
      </c>
      <c r="X445" s="103" t="s">
        <v>27</v>
      </c>
      <c r="Y445" s="108">
        <v>5.2</v>
      </c>
      <c r="Z445" s="109"/>
      <c r="AA445" s="554">
        <f>IF(W445&lt;&gt;"",VLOOKUP(W445,'DON GIA'!$A$1:$D$346,4,0),"")</f>
        <v>2613835</v>
      </c>
      <c r="AB445" s="554">
        <f t="shared" si="93"/>
        <v>13591942</v>
      </c>
      <c r="AC445" s="71"/>
      <c r="AD445" s="71"/>
      <c r="AE445" s="71"/>
      <c r="AF445" s="71" t="s">
        <v>31</v>
      </c>
      <c r="AG445" s="71"/>
      <c r="AH445" s="103" t="s">
        <v>219</v>
      </c>
      <c r="AI445" s="71"/>
      <c r="AJ445" s="103"/>
      <c r="AK445" s="103"/>
      <c r="AL445" s="554" t="str">
        <f>IF(AI445&lt;&gt;"",VLOOKUP(AI445,'DON GIA'!$M$1:$P$9,4,0),"")</f>
        <v/>
      </c>
      <c r="AM445" s="554" t="str">
        <f t="shared" si="91"/>
        <v/>
      </c>
      <c r="AN445" s="103"/>
      <c r="AO445" s="103"/>
      <c r="AP445" s="553" t="str">
        <f t="shared" si="84"/>
        <v/>
      </c>
      <c r="AQ445" s="568" t="s">
        <v>1925</v>
      </c>
      <c r="AR445" s="571" t="s">
        <v>1921</v>
      </c>
    </row>
    <row r="446" spans="1:44" outlineLevel="2">
      <c r="A446" s="72" t="e">
        <f>IF(D445&lt;&gt;"",$D$8:D445,A445)</f>
        <v>#VALUE!</v>
      </c>
      <c r="C446" s="552" t="str">
        <f>IF(D446&lt;&gt;"",COUNTA($D$8:D446),"")</f>
        <v/>
      </c>
      <c r="D446" s="552"/>
      <c r="E446" s="71"/>
      <c r="F446" s="103"/>
      <c r="G446" s="103"/>
      <c r="H446" s="103"/>
      <c r="I446" s="103"/>
      <c r="J446" s="103"/>
      <c r="K446" s="103"/>
      <c r="L446" s="107"/>
      <c r="M446" s="105"/>
      <c r="N446" s="106" t="str">
        <f>IF(L446&lt;&gt;"",VLOOKUP(L446,'DON GIA'!$S$1:$U$19,3,0),"")</f>
        <v/>
      </c>
      <c r="O446" s="106" t="str">
        <f>IF(L446&lt;&gt;"",VLOOKUP(L446,'DON GIA'!$S$1:$V$19,4,0),"")</f>
        <v/>
      </c>
      <c r="P446" s="106" t="str">
        <f t="shared" si="89"/>
        <v/>
      </c>
      <c r="Q446" s="106" t="str">
        <f t="shared" si="90"/>
        <v/>
      </c>
      <c r="R446" s="71" t="s">
        <v>35</v>
      </c>
      <c r="S446" s="103"/>
      <c r="T446" s="103"/>
      <c r="U446" s="554" t="str">
        <f>IF(R446&lt;&gt;"",VLOOKUP(R446,'DON GIA'!$H$1:$K$103,4,0),"")</f>
        <v/>
      </c>
      <c r="V446" s="554" t="str">
        <f t="shared" si="92"/>
        <v/>
      </c>
      <c r="W446" s="107" t="s">
        <v>1023</v>
      </c>
      <c r="X446" s="103" t="s">
        <v>38</v>
      </c>
      <c r="Y446" s="108">
        <v>0.16300000000000001</v>
      </c>
      <c r="Z446" s="109"/>
      <c r="AA446" s="554">
        <f>IF(W446&lt;&gt;"",VLOOKUP(W446,'DON GIA'!$A$1:$D$346,4,0),"")</f>
        <v>2523428</v>
      </c>
      <c r="AB446" s="554">
        <f t="shared" si="93"/>
        <v>411318.76400000002</v>
      </c>
      <c r="AC446" s="71"/>
      <c r="AD446" s="71"/>
      <c r="AE446" s="71"/>
      <c r="AF446" s="71"/>
      <c r="AG446" s="71"/>
      <c r="AH446" s="103"/>
      <c r="AI446" s="71"/>
      <c r="AJ446" s="103"/>
      <c r="AK446" s="103"/>
      <c r="AL446" s="554" t="str">
        <f>IF(AI446&lt;&gt;"",VLOOKUP(AI446,'DON GIA'!$M$1:$P$9,4,0),"")</f>
        <v/>
      </c>
      <c r="AM446" s="554" t="str">
        <f t="shared" si="91"/>
        <v/>
      </c>
      <c r="AN446" s="103"/>
      <c r="AO446" s="103"/>
      <c r="AP446" s="553" t="str">
        <f t="shared" si="84"/>
        <v/>
      </c>
      <c r="AQ446" s="107"/>
      <c r="AR446" s="571" t="s">
        <v>1939</v>
      </c>
    </row>
    <row r="447" spans="1:44" outlineLevel="2">
      <c r="A447" s="72" t="e">
        <f>IF(D446&lt;&gt;"",$D$8:D446,A446)</f>
        <v>#VALUE!</v>
      </c>
      <c r="C447" s="552" t="str">
        <f>IF(D447&lt;&gt;"",COUNTA($D$8:D447),"")</f>
        <v/>
      </c>
      <c r="D447" s="552"/>
      <c r="E447" s="61"/>
      <c r="F447" s="103"/>
      <c r="G447" s="103"/>
      <c r="H447" s="103"/>
      <c r="I447" s="103"/>
      <c r="J447" s="103"/>
      <c r="K447" s="103"/>
      <c r="L447" s="107"/>
      <c r="M447" s="105"/>
      <c r="N447" s="106" t="str">
        <f>IF(L447&lt;&gt;"",VLOOKUP(L447,'DON GIA'!$S$1:$U$19,3,0),"")</f>
        <v/>
      </c>
      <c r="O447" s="106" t="str">
        <f>IF(L447&lt;&gt;"",VLOOKUP(L447,'DON GIA'!$S$1:$V$19,4,0),"")</f>
        <v/>
      </c>
      <c r="P447" s="106" t="str">
        <f t="shared" si="89"/>
        <v/>
      </c>
      <c r="Q447" s="106" t="str">
        <f t="shared" si="90"/>
        <v/>
      </c>
      <c r="R447" s="71" t="s">
        <v>35</v>
      </c>
      <c r="S447" s="103"/>
      <c r="T447" s="103"/>
      <c r="U447" s="554" t="str">
        <f>IF(R447&lt;&gt;"",VLOOKUP(R447,'DON GIA'!$H$1:$K$103,4,0),"")</f>
        <v/>
      </c>
      <c r="V447" s="554" t="str">
        <f t="shared" si="92"/>
        <v/>
      </c>
      <c r="W447" s="107" t="s">
        <v>1105</v>
      </c>
      <c r="X447" s="103" t="s">
        <v>27</v>
      </c>
      <c r="Y447" s="108">
        <v>1.44</v>
      </c>
      <c r="Z447" s="109"/>
      <c r="AA447" s="554">
        <f>IF(W447&lt;&gt;"",VLOOKUP(W447,'DON GIA'!$A$1:$D$346,4,0),"")</f>
        <v>292949</v>
      </c>
      <c r="AB447" s="554">
        <f t="shared" si="93"/>
        <v>421846.56</v>
      </c>
      <c r="AC447" s="71"/>
      <c r="AD447" s="71"/>
      <c r="AE447" s="71"/>
      <c r="AF447" s="71"/>
      <c r="AG447" s="71"/>
      <c r="AH447" s="103"/>
      <c r="AI447" s="71"/>
      <c r="AJ447" s="103"/>
      <c r="AK447" s="103"/>
      <c r="AL447" s="554" t="str">
        <f>IF(AI447&lt;&gt;"",VLOOKUP(AI447,'DON GIA'!$M$1:$P$9,4,0),"")</f>
        <v/>
      </c>
      <c r="AM447" s="554" t="str">
        <f t="shared" si="91"/>
        <v/>
      </c>
      <c r="AN447" s="103"/>
      <c r="AO447" s="103"/>
      <c r="AP447" s="553" t="str">
        <f t="shared" si="84"/>
        <v/>
      </c>
      <c r="AQ447" s="107"/>
    </row>
    <row r="448" spans="1:44" outlineLevel="2">
      <c r="A448" s="72" t="e">
        <f>IF(D447&lt;&gt;"",$D$8:D447,A447)</f>
        <v>#VALUE!</v>
      </c>
      <c r="C448" s="552" t="str">
        <f>IF(D448&lt;&gt;"",COUNTA($D$8:D448),"")</f>
        <v/>
      </c>
      <c r="D448" s="552"/>
      <c r="E448" s="71"/>
      <c r="F448" s="103"/>
      <c r="G448" s="103"/>
      <c r="H448" s="103"/>
      <c r="I448" s="103"/>
      <c r="J448" s="103"/>
      <c r="K448" s="103"/>
      <c r="L448" s="107"/>
      <c r="M448" s="105"/>
      <c r="N448" s="106" t="str">
        <f>IF(L448&lt;&gt;"",VLOOKUP(L448,'DON GIA'!$S$1:$U$19,3,0),"")</f>
        <v/>
      </c>
      <c r="O448" s="106" t="str">
        <f>IF(L448&lt;&gt;"",VLOOKUP(L448,'DON GIA'!$S$1:$V$19,4,0),"")</f>
        <v/>
      </c>
      <c r="P448" s="106" t="str">
        <f t="shared" si="89"/>
        <v/>
      </c>
      <c r="Q448" s="106" t="str">
        <f t="shared" si="90"/>
        <v/>
      </c>
      <c r="R448" s="71" t="s">
        <v>35</v>
      </c>
      <c r="S448" s="103"/>
      <c r="T448" s="103"/>
      <c r="U448" s="554" t="str">
        <f>IF(R448&lt;&gt;"",VLOOKUP(R448,'DON GIA'!$H$1:$K$103,4,0),"")</f>
        <v/>
      </c>
      <c r="V448" s="554" t="str">
        <f t="shared" si="92"/>
        <v/>
      </c>
      <c r="W448" s="107" t="s">
        <v>1130</v>
      </c>
      <c r="X448" s="103" t="s">
        <v>27</v>
      </c>
      <c r="Y448" s="108">
        <v>2.52</v>
      </c>
      <c r="Z448" s="109"/>
      <c r="AA448" s="554">
        <f>IF(W448&lt;&gt;"",VLOOKUP(W448,'DON GIA'!$A$1:$D$346,4,0),"")</f>
        <v>282038</v>
      </c>
      <c r="AB448" s="554">
        <f t="shared" si="93"/>
        <v>710735.76</v>
      </c>
      <c r="AC448" s="71"/>
      <c r="AD448" s="71"/>
      <c r="AE448" s="71"/>
      <c r="AF448" s="71"/>
      <c r="AG448" s="71"/>
      <c r="AH448" s="103"/>
      <c r="AI448" s="71"/>
      <c r="AJ448" s="103"/>
      <c r="AK448" s="103"/>
      <c r="AL448" s="554" t="str">
        <f>IF(AI448&lt;&gt;"",VLOOKUP(AI448,'DON GIA'!$M$1:$P$9,4,0),"")</f>
        <v/>
      </c>
      <c r="AM448" s="554" t="str">
        <f t="shared" si="91"/>
        <v/>
      </c>
      <c r="AN448" s="103"/>
      <c r="AO448" s="103"/>
      <c r="AP448" s="553" t="str">
        <f t="shared" si="84"/>
        <v/>
      </c>
      <c r="AQ448" s="107"/>
    </row>
    <row r="449" spans="1:44" outlineLevel="2">
      <c r="A449" s="72" t="e">
        <f>IF(D448&lt;&gt;"",$D$8:D448,A448)</f>
        <v>#VALUE!</v>
      </c>
      <c r="C449" s="552" t="str">
        <f>IF(D449&lt;&gt;"",COUNTA($D$8:D449),"")</f>
        <v/>
      </c>
      <c r="D449" s="552"/>
      <c r="E449" s="71"/>
      <c r="F449" s="103"/>
      <c r="G449" s="103"/>
      <c r="H449" s="103"/>
      <c r="I449" s="103"/>
      <c r="J449" s="103"/>
      <c r="K449" s="103"/>
      <c r="L449" s="107"/>
      <c r="M449" s="105"/>
      <c r="N449" s="106" t="str">
        <f>IF(L449&lt;&gt;"",VLOOKUP(L449,'DON GIA'!$S$1:$U$19,3,0),"")</f>
        <v/>
      </c>
      <c r="O449" s="106" t="str">
        <f>IF(L449&lt;&gt;"",VLOOKUP(L449,'DON GIA'!$S$1:$V$19,4,0),"")</f>
        <v/>
      </c>
      <c r="P449" s="106" t="str">
        <f t="shared" si="89"/>
        <v/>
      </c>
      <c r="Q449" s="106" t="str">
        <f t="shared" si="90"/>
        <v/>
      </c>
      <c r="R449" s="71" t="s">
        <v>35</v>
      </c>
      <c r="S449" s="103"/>
      <c r="T449" s="103"/>
      <c r="U449" s="554" t="str">
        <f>IF(R449&lt;&gt;"",VLOOKUP(R449,'DON GIA'!$H$1:$K$103,4,0),"")</f>
        <v/>
      </c>
      <c r="V449" s="554" t="str">
        <f t="shared" si="92"/>
        <v/>
      </c>
      <c r="W449" s="107" t="s">
        <v>1131</v>
      </c>
      <c r="X449" s="103" t="s">
        <v>27</v>
      </c>
      <c r="Y449" s="108">
        <v>39</v>
      </c>
      <c r="Z449" s="109"/>
      <c r="AA449" s="554">
        <f>IF(W449&lt;&gt;"",VLOOKUP(W449,'DON GIA'!$A$1:$D$346,4,0),"")</f>
        <v>330817</v>
      </c>
      <c r="AB449" s="554">
        <f t="shared" si="93"/>
        <v>12901863</v>
      </c>
      <c r="AC449" s="71"/>
      <c r="AD449" s="71"/>
      <c r="AE449" s="71"/>
      <c r="AF449" s="71"/>
      <c r="AG449" s="71"/>
      <c r="AH449" s="103"/>
      <c r="AI449" s="71"/>
      <c r="AJ449" s="103"/>
      <c r="AK449" s="103"/>
      <c r="AL449" s="554" t="str">
        <f>IF(AI449&lt;&gt;"",VLOOKUP(AI449,'DON GIA'!$M$1:$P$9,4,0),"")</f>
        <v/>
      </c>
      <c r="AM449" s="554" t="str">
        <f t="shared" si="91"/>
        <v/>
      </c>
      <c r="AN449" s="103"/>
      <c r="AO449" s="103"/>
      <c r="AP449" s="553" t="str">
        <f t="shared" si="84"/>
        <v/>
      </c>
      <c r="AQ449" s="107"/>
    </row>
    <row r="450" spans="1:44" outlineLevel="2">
      <c r="A450" s="72" t="e">
        <f>IF(D449&lt;&gt;"",$D$8:D449,A449)</f>
        <v>#VALUE!</v>
      </c>
      <c r="C450" s="552" t="str">
        <f>IF(D450&lt;&gt;"",COUNTA($D$8:D450),"")</f>
        <v/>
      </c>
      <c r="D450" s="552"/>
      <c r="E450" s="71"/>
      <c r="F450" s="103"/>
      <c r="G450" s="103"/>
      <c r="H450" s="103"/>
      <c r="I450" s="103"/>
      <c r="J450" s="103"/>
      <c r="K450" s="103"/>
      <c r="L450" s="107"/>
      <c r="M450" s="105"/>
      <c r="N450" s="106" t="str">
        <f>IF(L450&lt;&gt;"",VLOOKUP(L450,'DON GIA'!$S$1:$U$19,3,0),"")</f>
        <v/>
      </c>
      <c r="O450" s="106" t="str">
        <f>IF(L450&lt;&gt;"",VLOOKUP(L450,'DON GIA'!$S$1:$V$19,4,0),"")</f>
        <v/>
      </c>
      <c r="P450" s="106" t="str">
        <f t="shared" si="89"/>
        <v/>
      </c>
      <c r="Q450" s="106" t="str">
        <f t="shared" si="90"/>
        <v/>
      </c>
      <c r="R450" s="71" t="s">
        <v>35</v>
      </c>
      <c r="S450" s="103"/>
      <c r="T450" s="103"/>
      <c r="U450" s="554" t="str">
        <f>IF(R450&lt;&gt;"",VLOOKUP(R450,'DON GIA'!$H$1:$K$103,4,0),"")</f>
        <v/>
      </c>
      <c r="V450" s="554" t="str">
        <f t="shared" si="92"/>
        <v/>
      </c>
      <c r="W450" s="107" t="s">
        <v>1123</v>
      </c>
      <c r="X450" s="103" t="s">
        <v>27</v>
      </c>
      <c r="Y450" s="108">
        <v>60.48</v>
      </c>
      <c r="Z450" s="109"/>
      <c r="AA450" s="554">
        <f>IF(W450&lt;&gt;"",VLOOKUP(W450,'DON GIA'!$A$1:$D$346,4,0),"")</f>
        <v>282038</v>
      </c>
      <c r="AB450" s="554">
        <f t="shared" si="93"/>
        <v>17057658.239999998</v>
      </c>
      <c r="AC450" s="71"/>
      <c r="AD450" s="71"/>
      <c r="AE450" s="71"/>
      <c r="AF450" s="71"/>
      <c r="AG450" s="71"/>
      <c r="AH450" s="103"/>
      <c r="AI450" s="71"/>
      <c r="AJ450" s="103"/>
      <c r="AK450" s="103"/>
      <c r="AL450" s="554" t="str">
        <f>IF(AI450&lt;&gt;"",VLOOKUP(AI450,'DON GIA'!$M$1:$P$9,4,0),"")</f>
        <v/>
      </c>
      <c r="AM450" s="554" t="str">
        <f t="shared" si="91"/>
        <v/>
      </c>
      <c r="AN450" s="103"/>
      <c r="AO450" s="103"/>
      <c r="AP450" s="553" t="str">
        <f t="shared" si="84"/>
        <v/>
      </c>
      <c r="AQ450" s="107"/>
    </row>
    <row r="451" spans="1:44" outlineLevel="2">
      <c r="A451" s="72" t="e">
        <f>IF(D450&lt;&gt;"",$D$8:D450,A450)</f>
        <v>#VALUE!</v>
      </c>
      <c r="C451" s="552" t="str">
        <f>IF(D451&lt;&gt;"",COUNTA($D$8:D451),"")</f>
        <v/>
      </c>
      <c r="D451" s="552"/>
      <c r="E451" s="71"/>
      <c r="F451" s="103"/>
      <c r="G451" s="103"/>
      <c r="H451" s="103"/>
      <c r="I451" s="103"/>
      <c r="J451" s="103"/>
      <c r="K451" s="103"/>
      <c r="L451" s="107"/>
      <c r="M451" s="105"/>
      <c r="N451" s="106" t="str">
        <f>IF(L451&lt;&gt;"",VLOOKUP(L451,'DON GIA'!$S$1:$U$19,3,0),"")</f>
        <v/>
      </c>
      <c r="O451" s="106" t="str">
        <f>IF(L451&lt;&gt;"",VLOOKUP(L451,'DON GIA'!$S$1:$V$19,4,0),"")</f>
        <v/>
      </c>
      <c r="P451" s="106" t="str">
        <f t="shared" si="89"/>
        <v/>
      </c>
      <c r="Q451" s="106" t="str">
        <f t="shared" si="90"/>
        <v/>
      </c>
      <c r="R451" s="71" t="s">
        <v>35</v>
      </c>
      <c r="S451" s="103"/>
      <c r="T451" s="103"/>
      <c r="U451" s="554" t="str">
        <f>IF(R451&lt;&gt;"",VLOOKUP(R451,'DON GIA'!$H$1:$K$103,4,0),"")</f>
        <v/>
      </c>
      <c r="V451" s="554" t="str">
        <f t="shared" si="92"/>
        <v/>
      </c>
      <c r="W451" s="107" t="s">
        <v>1107</v>
      </c>
      <c r="X451" s="103" t="s">
        <v>27</v>
      </c>
      <c r="Y451" s="108">
        <f>53.1+39</f>
        <v>92.1</v>
      </c>
      <c r="Z451" s="109"/>
      <c r="AA451" s="554">
        <f>IF(W451&lt;&gt;"",VLOOKUP(W451,'DON GIA'!$A$1:$D$346,4,0),"")</f>
        <v>109890</v>
      </c>
      <c r="AB451" s="554">
        <f t="shared" si="93"/>
        <v>10120869</v>
      </c>
      <c r="AC451" s="71"/>
      <c r="AD451" s="71"/>
      <c r="AE451" s="71"/>
      <c r="AF451" s="71"/>
      <c r="AG451" s="71"/>
      <c r="AH451" s="103"/>
      <c r="AI451" s="71"/>
      <c r="AJ451" s="103"/>
      <c r="AK451" s="103"/>
      <c r="AL451" s="554" t="str">
        <f>IF(AI451&lt;&gt;"",VLOOKUP(AI451,'DON GIA'!$M$1:$P$9,4,0),"")</f>
        <v/>
      </c>
      <c r="AM451" s="554" t="str">
        <f t="shared" si="91"/>
        <v/>
      </c>
      <c r="AN451" s="103"/>
      <c r="AO451" s="103"/>
      <c r="AP451" s="553" t="str">
        <f t="shared" si="84"/>
        <v/>
      </c>
      <c r="AQ451" s="107"/>
    </row>
    <row r="452" spans="1:44" outlineLevel="2">
      <c r="A452" s="72" t="e">
        <f>IF(D451&lt;&gt;"",$D$8:D451,A451)</f>
        <v>#VALUE!</v>
      </c>
      <c r="C452" s="552" t="str">
        <f>IF(D452&lt;&gt;"",COUNTA($D$8:D452),"")</f>
        <v/>
      </c>
      <c r="D452" s="552"/>
      <c r="E452" s="71"/>
      <c r="F452" s="103"/>
      <c r="G452" s="103"/>
      <c r="H452" s="103"/>
      <c r="I452" s="103"/>
      <c r="J452" s="103"/>
      <c r="K452" s="103"/>
      <c r="L452" s="107"/>
      <c r="M452" s="105"/>
      <c r="N452" s="106" t="str">
        <f>IF(L452&lt;&gt;"",VLOOKUP(L452,'DON GIA'!$S$1:$U$19,3,0),"")</f>
        <v/>
      </c>
      <c r="O452" s="106" t="str">
        <f>IF(L452&lt;&gt;"",VLOOKUP(L452,'DON GIA'!$S$1:$V$19,4,0),"")</f>
        <v/>
      </c>
      <c r="P452" s="106" t="str">
        <f t="shared" si="89"/>
        <v/>
      </c>
      <c r="Q452" s="106" t="str">
        <f t="shared" si="90"/>
        <v/>
      </c>
      <c r="R452" s="71" t="s">
        <v>35</v>
      </c>
      <c r="S452" s="103"/>
      <c r="T452" s="103"/>
      <c r="U452" s="554" t="str">
        <f>IF(R452&lt;&gt;"",VLOOKUP(R452,'DON GIA'!$H$1:$K$103,4,0),"")</f>
        <v/>
      </c>
      <c r="V452" s="554" t="str">
        <f t="shared" si="92"/>
        <v/>
      </c>
      <c r="W452" s="107" t="s">
        <v>1105</v>
      </c>
      <c r="X452" s="103" t="s">
        <v>27</v>
      </c>
      <c r="Y452" s="108">
        <v>8.25</v>
      </c>
      <c r="Z452" s="109"/>
      <c r="AA452" s="554">
        <f>IF(W452&lt;&gt;"",VLOOKUP(W452,'DON GIA'!$A$1:$D$346,4,0),"")</f>
        <v>292949</v>
      </c>
      <c r="AB452" s="554">
        <f t="shared" si="93"/>
        <v>2416829.25</v>
      </c>
      <c r="AC452" s="71"/>
      <c r="AD452" s="71"/>
      <c r="AE452" s="71"/>
      <c r="AF452" s="71"/>
      <c r="AG452" s="71"/>
      <c r="AH452" s="103"/>
      <c r="AI452" s="71"/>
      <c r="AJ452" s="103"/>
      <c r="AK452" s="103"/>
      <c r="AL452" s="554" t="str">
        <f>IF(AI452&lt;&gt;"",VLOOKUP(AI452,'DON GIA'!$M$1:$P$9,4,0),"")</f>
        <v/>
      </c>
      <c r="AM452" s="554" t="str">
        <f t="shared" si="91"/>
        <v/>
      </c>
      <c r="AN452" s="103"/>
      <c r="AO452" s="103"/>
      <c r="AP452" s="553" t="str">
        <f t="shared" si="84"/>
        <v/>
      </c>
      <c r="AQ452" s="107"/>
    </row>
    <row r="453" spans="1:44" ht="56.25" outlineLevel="2">
      <c r="A453" s="72" t="e">
        <f>IF(D452&lt;&gt;"",$D$8:D452,A452)</f>
        <v>#VALUE!</v>
      </c>
      <c r="C453" s="552" t="str">
        <f>IF(D453&lt;&gt;"",COUNTA($D$8:D453),"")</f>
        <v/>
      </c>
      <c r="D453" s="552"/>
      <c r="E453" s="71"/>
      <c r="F453" s="103"/>
      <c r="G453" s="103"/>
      <c r="H453" s="103"/>
      <c r="I453" s="103"/>
      <c r="J453" s="103"/>
      <c r="K453" s="103"/>
      <c r="L453" s="107"/>
      <c r="M453" s="105"/>
      <c r="N453" s="106" t="str">
        <f>IF(L453&lt;&gt;"",VLOOKUP(L453,'DON GIA'!$S$1:$U$19,3,0),"")</f>
        <v/>
      </c>
      <c r="O453" s="106" t="str">
        <f>IF(L453&lt;&gt;"",VLOOKUP(L453,'DON GIA'!$S$1:$V$19,4,0),"")</f>
        <v/>
      </c>
      <c r="P453" s="106" t="str">
        <f t="shared" si="89"/>
        <v/>
      </c>
      <c r="Q453" s="106" t="str">
        <f t="shared" si="90"/>
        <v/>
      </c>
      <c r="R453" s="71" t="s">
        <v>35</v>
      </c>
      <c r="S453" s="103"/>
      <c r="T453" s="103"/>
      <c r="U453" s="554" t="str">
        <f>IF(R453&lt;&gt;"",VLOOKUP(R453,'DON GIA'!$H$1:$K$103,4,0),"")</f>
        <v/>
      </c>
      <c r="V453" s="554" t="str">
        <f t="shared" si="92"/>
        <v/>
      </c>
      <c r="W453" s="107" t="s">
        <v>1132</v>
      </c>
      <c r="X453" s="103" t="s">
        <v>27</v>
      </c>
      <c r="Y453" s="108">
        <v>11.96</v>
      </c>
      <c r="Z453" s="109"/>
      <c r="AA453" s="554">
        <f>IF(W453&lt;&gt;"",VLOOKUP(W453,'DON GIA'!$A$1:$D$346,4,0),"")</f>
        <v>1238791</v>
      </c>
      <c r="AB453" s="554">
        <f t="shared" si="93"/>
        <v>14815940.360000001</v>
      </c>
      <c r="AC453" s="71"/>
      <c r="AD453" s="71"/>
      <c r="AE453" s="71"/>
      <c r="AF453" s="71"/>
      <c r="AG453" s="71"/>
      <c r="AH453" s="103"/>
      <c r="AI453" s="71"/>
      <c r="AJ453" s="103"/>
      <c r="AK453" s="103"/>
      <c r="AL453" s="554" t="str">
        <f>IF(AI453&lt;&gt;"",VLOOKUP(AI453,'DON GIA'!$M$1:$P$9,4,0),"")</f>
        <v/>
      </c>
      <c r="AM453" s="554" t="str">
        <f t="shared" si="91"/>
        <v/>
      </c>
      <c r="AN453" s="103"/>
      <c r="AO453" s="103"/>
      <c r="AP453" s="553" t="str">
        <f t="shared" si="84"/>
        <v/>
      </c>
      <c r="AQ453" s="107"/>
    </row>
    <row r="454" spans="1:44" outlineLevel="2">
      <c r="A454" s="72" t="e">
        <f>IF(D453&lt;&gt;"",$D$8:D453,A453)</f>
        <v>#VALUE!</v>
      </c>
      <c r="C454" s="552" t="str">
        <f>IF(D454&lt;&gt;"",COUNTA($D$8:D454),"")</f>
        <v/>
      </c>
      <c r="D454" s="552"/>
      <c r="E454" s="71"/>
      <c r="F454" s="103"/>
      <c r="G454" s="103"/>
      <c r="H454" s="103"/>
      <c r="I454" s="103"/>
      <c r="J454" s="103"/>
      <c r="K454" s="103"/>
      <c r="L454" s="107"/>
      <c r="M454" s="105"/>
      <c r="N454" s="106" t="str">
        <f>IF(L454&lt;&gt;"",VLOOKUP(L454,'DON GIA'!$S$1:$U$19,3,0),"")</f>
        <v/>
      </c>
      <c r="O454" s="106" t="str">
        <f>IF(L454&lt;&gt;"",VLOOKUP(L454,'DON GIA'!$S$1:$V$19,4,0),"")</f>
        <v/>
      </c>
      <c r="P454" s="106" t="str">
        <f t="shared" si="89"/>
        <v/>
      </c>
      <c r="Q454" s="106" t="str">
        <f t="shared" si="90"/>
        <v/>
      </c>
      <c r="R454" s="71" t="s">
        <v>35</v>
      </c>
      <c r="S454" s="103"/>
      <c r="T454" s="103"/>
      <c r="U454" s="554" t="str">
        <f>IF(R454&lt;&gt;"",VLOOKUP(R454,'DON GIA'!$H$1:$K$103,4,0),"")</f>
        <v/>
      </c>
      <c r="V454" s="554" t="str">
        <f t="shared" si="92"/>
        <v/>
      </c>
      <c r="W454" s="107" t="s">
        <v>1063</v>
      </c>
      <c r="X454" s="103" t="s">
        <v>27</v>
      </c>
      <c r="Y454" s="108">
        <v>10.3</v>
      </c>
      <c r="Z454" s="109"/>
      <c r="AA454" s="554">
        <f>IF(W454&lt;&gt;"",VLOOKUP(W454,'DON GIA'!$A$1:$D$346,4,0),"")</f>
        <v>3941166</v>
      </c>
      <c r="AB454" s="554">
        <f t="shared" si="93"/>
        <v>40594009.800000004</v>
      </c>
      <c r="AC454" s="71"/>
      <c r="AD454" s="71" t="s">
        <v>29</v>
      </c>
      <c r="AE454" s="71" t="s">
        <v>30</v>
      </c>
      <c r="AF454" s="71" t="s">
        <v>31</v>
      </c>
      <c r="AG454" s="71" t="s">
        <v>32</v>
      </c>
      <c r="AH454" s="103" t="s">
        <v>41</v>
      </c>
      <c r="AI454" s="71"/>
      <c r="AJ454" s="103"/>
      <c r="AK454" s="103"/>
      <c r="AL454" s="554" t="str">
        <f>IF(AI454&lt;&gt;"",VLOOKUP(AI454,'DON GIA'!$M$1:$P$9,4,0),"")</f>
        <v/>
      </c>
      <c r="AM454" s="554" t="str">
        <f t="shared" si="91"/>
        <v/>
      </c>
      <c r="AN454" s="103"/>
      <c r="AO454" s="103"/>
      <c r="AP454" s="553" t="str">
        <f t="shared" si="84"/>
        <v/>
      </c>
      <c r="AQ454" s="107"/>
    </row>
    <row r="455" spans="1:44" ht="37.5" outlineLevel="2">
      <c r="A455" s="72" t="e">
        <f>IF(D454&lt;&gt;"",$D$8:D454,A454)</f>
        <v>#VALUE!</v>
      </c>
      <c r="C455" s="552" t="str">
        <f>IF(D455&lt;&gt;"",COUNTA($D$8:D455),"")</f>
        <v/>
      </c>
      <c r="D455" s="552"/>
      <c r="E455" s="71"/>
      <c r="F455" s="103"/>
      <c r="G455" s="103"/>
      <c r="H455" s="103"/>
      <c r="I455" s="103"/>
      <c r="J455" s="103"/>
      <c r="K455" s="103"/>
      <c r="L455" s="107"/>
      <c r="M455" s="105"/>
      <c r="N455" s="106" t="str">
        <f>IF(L455&lt;&gt;"",VLOOKUP(L455,'DON GIA'!$S$1:$U$19,3,0),"")</f>
        <v/>
      </c>
      <c r="O455" s="106" t="str">
        <f>IF(L455&lt;&gt;"",VLOOKUP(L455,'DON GIA'!$S$1:$V$19,4,0),"")</f>
        <v/>
      </c>
      <c r="P455" s="106" t="str">
        <f t="shared" si="89"/>
        <v/>
      </c>
      <c r="Q455" s="106" t="str">
        <f t="shared" si="90"/>
        <v/>
      </c>
      <c r="R455" s="71" t="s">
        <v>35</v>
      </c>
      <c r="S455" s="103"/>
      <c r="T455" s="103"/>
      <c r="U455" s="554" t="str">
        <f>IF(R455&lt;&gt;"",VLOOKUP(R455,'DON GIA'!$H$1:$K$103,4,0),"")</f>
        <v/>
      </c>
      <c r="V455" s="554" t="str">
        <f t="shared" si="92"/>
        <v/>
      </c>
      <c r="W455" s="107" t="s">
        <v>1049</v>
      </c>
      <c r="X455" s="103" t="s">
        <v>42</v>
      </c>
      <c r="Y455" s="108">
        <v>1</v>
      </c>
      <c r="Z455" s="109"/>
      <c r="AA455" s="554">
        <f>IF(W455&lt;&gt;"",VLOOKUP(W455,'DON GIA'!$A$1:$D$346,4,0),"")</f>
        <v>3793079</v>
      </c>
      <c r="AB455" s="554">
        <f t="shared" si="93"/>
        <v>3793079</v>
      </c>
      <c r="AC455" s="71"/>
      <c r="AD455" s="71"/>
      <c r="AE455" s="71"/>
      <c r="AF455" s="71"/>
      <c r="AG455" s="71"/>
      <c r="AH455" s="103"/>
      <c r="AI455" s="71"/>
      <c r="AJ455" s="103"/>
      <c r="AK455" s="103"/>
      <c r="AL455" s="554" t="str">
        <f>IF(AI455&lt;&gt;"",VLOOKUP(AI455,'DON GIA'!$M$1:$P$9,4,0),"")</f>
        <v/>
      </c>
      <c r="AM455" s="554" t="str">
        <f t="shared" si="91"/>
        <v/>
      </c>
      <c r="AN455" s="103"/>
      <c r="AO455" s="103"/>
      <c r="AP455" s="553" t="str">
        <f t="shared" si="84"/>
        <v/>
      </c>
      <c r="AQ455" s="107"/>
    </row>
    <row r="456" spans="1:44" outlineLevel="2">
      <c r="A456" s="72" t="e">
        <f>IF(D455&lt;&gt;"",$D$8:D455,A455)</f>
        <v>#VALUE!</v>
      </c>
      <c r="C456" s="552" t="str">
        <f>IF(D456&lt;&gt;"",COUNTA($D$8:D456),"")</f>
        <v/>
      </c>
      <c r="D456" s="552"/>
      <c r="E456" s="61"/>
      <c r="F456" s="103"/>
      <c r="G456" s="103"/>
      <c r="H456" s="103"/>
      <c r="I456" s="103"/>
      <c r="J456" s="103"/>
      <c r="K456" s="103"/>
      <c r="L456" s="107"/>
      <c r="M456" s="105"/>
      <c r="N456" s="106" t="str">
        <f>IF(L456&lt;&gt;"",VLOOKUP(L456,'DON GIA'!$S$1:$U$19,3,0),"")</f>
        <v/>
      </c>
      <c r="O456" s="106" t="str">
        <f>IF(L456&lt;&gt;"",VLOOKUP(L456,'DON GIA'!$S$1:$V$19,4,0),"")</f>
        <v/>
      </c>
      <c r="P456" s="106" t="str">
        <f t="shared" si="89"/>
        <v/>
      </c>
      <c r="Q456" s="106" t="str">
        <f t="shared" si="90"/>
        <v/>
      </c>
      <c r="R456" s="71" t="s">
        <v>35</v>
      </c>
      <c r="S456" s="103"/>
      <c r="T456" s="103"/>
      <c r="U456" s="554" t="str">
        <f>IF(R456&lt;&gt;"",VLOOKUP(R456,'DON GIA'!$H$1:$K$103,4,0),"")</f>
        <v/>
      </c>
      <c r="V456" s="554" t="str">
        <f t="shared" si="92"/>
        <v/>
      </c>
      <c r="W456" s="107"/>
      <c r="X456" s="103"/>
      <c r="Y456" s="108"/>
      <c r="Z456" s="109"/>
      <c r="AA456" s="554" t="str">
        <f>IF(W456&lt;&gt;"",VLOOKUP(W456,'DON GIA'!$A$1:$D$346,4,0),"")</f>
        <v/>
      </c>
      <c r="AB456" s="554" t="str">
        <f t="shared" si="93"/>
        <v/>
      </c>
      <c r="AC456" s="71"/>
      <c r="AD456" s="71"/>
      <c r="AE456" s="71"/>
      <c r="AF456" s="71"/>
      <c r="AG456" s="71"/>
      <c r="AH456" s="103"/>
      <c r="AI456" s="71"/>
      <c r="AJ456" s="103"/>
      <c r="AK456" s="103"/>
      <c r="AL456" s="554" t="str">
        <f>IF(AI456&lt;&gt;"",VLOOKUP(AI456,'DON GIA'!$M$1:$P$9,4,0),"")</f>
        <v/>
      </c>
      <c r="AM456" s="554" t="str">
        <f t="shared" si="91"/>
        <v/>
      </c>
      <c r="AN456" s="103"/>
      <c r="AO456" s="103"/>
      <c r="AP456" s="553" t="str">
        <f t="shared" si="84"/>
        <v/>
      </c>
      <c r="AQ456" s="107"/>
    </row>
    <row r="457" spans="1:44" outlineLevel="1">
      <c r="A457" s="84" t="s">
        <v>825</v>
      </c>
      <c r="B457" s="576">
        <v>2</v>
      </c>
      <c r="C457" s="552">
        <f>IF(D457&lt;&gt;"",COUNTA($D$8:D457),"")</f>
        <v>36</v>
      </c>
      <c r="D457" s="552">
        <v>428</v>
      </c>
      <c r="E457" s="61" t="s">
        <v>236</v>
      </c>
      <c r="F457" s="162"/>
      <c r="G457" s="162"/>
      <c r="H457" s="162"/>
      <c r="I457" s="162"/>
      <c r="J457" s="162"/>
      <c r="K457" s="162"/>
      <c r="L457" s="129"/>
      <c r="M457" s="167">
        <f>SUBTOTAL(9,M458:M470)</f>
        <v>241.83</v>
      </c>
      <c r="N457" s="199"/>
      <c r="O457" s="199"/>
      <c r="P457" s="199">
        <f>SUBTOTAL(9,P458:P470)</f>
        <v>355248270</v>
      </c>
      <c r="Q457" s="199">
        <f>SUBTOTAL(9,Q458:Q470)</f>
        <v>221999940</v>
      </c>
      <c r="R457" s="61"/>
      <c r="S457" s="162"/>
      <c r="T457" s="162">
        <f>SUBTOTAL(9,T458:T470)</f>
        <v>10</v>
      </c>
      <c r="U457" s="553"/>
      <c r="V457" s="553">
        <f>SUBTOTAL(9,V458:V470)</f>
        <v>3225000</v>
      </c>
      <c r="W457" s="129"/>
      <c r="X457" s="162"/>
      <c r="Y457" s="169">
        <f>SUBTOTAL(9,Y458:Y470)</f>
        <v>262.41500000000002</v>
      </c>
      <c r="Z457" s="170">
        <f>SUBTOTAL(9,Z458:Z470)</f>
        <v>0</v>
      </c>
      <c r="AA457" s="553"/>
      <c r="AB457" s="553">
        <f>SUBTOTAL(9,AB458:AB470)</f>
        <v>315327189.5</v>
      </c>
      <c r="AC457" s="71"/>
      <c r="AD457" s="71"/>
      <c r="AE457" s="71"/>
      <c r="AF457" s="71"/>
      <c r="AG457" s="71"/>
      <c r="AH457" s="103"/>
      <c r="AI457" s="71"/>
      <c r="AJ457" s="162"/>
      <c r="AK457" s="162">
        <f>SUBTOTAL(9,AK458:AK470)</f>
        <v>2</v>
      </c>
      <c r="AL457" s="553"/>
      <c r="AM457" s="553">
        <f>SUBTOTAL(9,AM458:AM470)</f>
        <v>25895920</v>
      </c>
      <c r="AN457" s="162"/>
      <c r="AO457" s="162">
        <f>SUBTOTAL(9,AO458:AO470)</f>
        <v>1</v>
      </c>
      <c r="AP457" s="553">
        <f t="shared" si="84"/>
        <v>921696319.5</v>
      </c>
      <c r="AQ457" s="111"/>
      <c r="AR457" s="90"/>
    </row>
    <row r="458" spans="1:44" ht="75" outlineLevel="2">
      <c r="A458" s="72" t="e">
        <f>IF(D457&lt;&gt;"",$D$8:D457,A456)</f>
        <v>#VALUE!</v>
      </c>
      <c r="C458" s="552" t="str">
        <f>IF(D458&lt;&gt;"",COUNTA($D$8:D458),"")</f>
        <v/>
      </c>
      <c r="D458" s="552"/>
      <c r="E458" s="71" t="s">
        <v>237</v>
      </c>
      <c r="F458" s="103">
        <v>1</v>
      </c>
      <c r="G458" s="103"/>
      <c r="H458" s="103">
        <v>1</v>
      </c>
      <c r="I458" s="103">
        <v>79</v>
      </c>
      <c r="J458" s="103" t="s">
        <v>223</v>
      </c>
      <c r="K458" s="103" t="s">
        <v>234</v>
      </c>
      <c r="L458" s="107" t="s">
        <v>968</v>
      </c>
      <c r="M458" s="105">
        <v>241.83</v>
      </c>
      <c r="N458" s="106">
        <f>IF(L458&lt;&gt;"",VLOOKUP(L458,'DON GIA'!$S$1:$U$19,3,0),"")</f>
        <v>1469000</v>
      </c>
      <c r="O458" s="106">
        <f>IF(L458&lt;&gt;"",VLOOKUP(L458,'DON GIA'!$S$1:$V$19,4,0),"")</f>
        <v>918000</v>
      </c>
      <c r="P458" s="106">
        <f t="shared" si="89"/>
        <v>355248270</v>
      </c>
      <c r="Q458" s="106">
        <f t="shared" si="90"/>
        <v>221999940</v>
      </c>
      <c r="R458" s="71" t="s">
        <v>47</v>
      </c>
      <c r="S458" s="103" t="s">
        <v>44</v>
      </c>
      <c r="T458" s="103">
        <v>1</v>
      </c>
      <c r="U458" s="554">
        <f>IF(R458&lt;&gt;"",VLOOKUP(R458,'DON GIA'!$H$1:$K$103,4,0),"")</f>
        <v>1035000</v>
      </c>
      <c r="V458" s="554">
        <f t="shared" ref="V458:V470" si="94">IF(R458&lt;&gt;"",IF(ISNUMBER(U458),T458*U458,""),"")</f>
        <v>1035000</v>
      </c>
      <c r="W458" s="107" t="s">
        <v>1005</v>
      </c>
      <c r="X458" s="103" t="s">
        <v>27</v>
      </c>
      <c r="Y458" s="108">
        <v>33.04</v>
      </c>
      <c r="Z458" s="109"/>
      <c r="AA458" s="554">
        <f>IF(W458&lt;&gt;"",VLOOKUP(W458,'DON GIA'!$A$1:$D$346,4,0),"")</f>
        <v>5559129</v>
      </c>
      <c r="AB458" s="554">
        <f t="shared" ref="AB458:AB470" si="95">IF(W458&lt;&gt;"",IF(ISNUMBER(AA458),Y458*AA458,""),"")</f>
        <v>183673622.16</v>
      </c>
      <c r="AC458" s="71" t="s">
        <v>28</v>
      </c>
      <c r="AD458" s="71" t="s">
        <v>29</v>
      </c>
      <c r="AE458" s="71" t="s">
        <v>30</v>
      </c>
      <c r="AF458" s="71" t="s">
        <v>31</v>
      </c>
      <c r="AG458" s="71" t="s">
        <v>34</v>
      </c>
      <c r="AH458" s="103" t="s">
        <v>33</v>
      </c>
      <c r="AI458" s="71" t="s">
        <v>562</v>
      </c>
      <c r="AJ458" s="103" t="s">
        <v>409</v>
      </c>
      <c r="AK458" s="103">
        <v>1</v>
      </c>
      <c r="AL458" s="554">
        <f>IF(AI458&lt;&gt;"",VLOOKUP(AI458,'DON GIA'!$M$1:$P$9,4,0),"")</f>
        <v>12895920</v>
      </c>
      <c r="AM458" s="554">
        <f t="shared" si="91"/>
        <v>12895920</v>
      </c>
      <c r="AN458" s="103" t="s">
        <v>407</v>
      </c>
      <c r="AO458" s="103">
        <v>1</v>
      </c>
      <c r="AP458" s="553" t="str">
        <f t="shared" ref="AP458:AP521" si="96">IF(D458&lt;&gt;"",P458+Q458+V458+AB458+AM458,"")</f>
        <v/>
      </c>
      <c r="AQ458" s="111" t="s">
        <v>667</v>
      </c>
      <c r="AR458" s="77" t="s">
        <v>1912</v>
      </c>
    </row>
    <row r="459" spans="1:44" ht="345" outlineLevel="2">
      <c r="A459" s="72" t="e">
        <f>IF(D458&lt;&gt;"",$D$8:D458,A458)</f>
        <v>#VALUE!</v>
      </c>
      <c r="C459" s="552" t="str">
        <f>IF(D459&lt;&gt;"",COUNTA($D$8:D459),"")</f>
        <v/>
      </c>
      <c r="D459" s="552"/>
      <c r="E459" s="71" t="s">
        <v>71</v>
      </c>
      <c r="F459" s="103"/>
      <c r="G459" s="103"/>
      <c r="H459" s="103"/>
      <c r="I459" s="103"/>
      <c r="J459" s="103"/>
      <c r="K459" s="103"/>
      <c r="L459" s="107"/>
      <c r="M459" s="105"/>
      <c r="N459" s="106" t="str">
        <f>IF(L459&lt;&gt;"",VLOOKUP(L459,'DON GIA'!$S$1:$U$19,3,0),"")</f>
        <v/>
      </c>
      <c r="O459" s="106" t="str">
        <f>IF(L459&lt;&gt;"",VLOOKUP(L459,'DON GIA'!$S$1:$V$19,4,0),"")</f>
        <v/>
      </c>
      <c r="P459" s="106" t="str">
        <f t="shared" si="89"/>
        <v/>
      </c>
      <c r="Q459" s="106" t="str">
        <f t="shared" si="90"/>
        <v/>
      </c>
      <c r="R459" s="71" t="s">
        <v>48</v>
      </c>
      <c r="S459" s="103" t="s">
        <v>44</v>
      </c>
      <c r="T459" s="103">
        <v>1</v>
      </c>
      <c r="U459" s="554">
        <f>IF(R459&lt;&gt;"",VLOOKUP(R459,'DON GIA'!$H$1:$K$103,4,0),"")</f>
        <v>1708000</v>
      </c>
      <c r="V459" s="554">
        <f t="shared" si="94"/>
        <v>1708000</v>
      </c>
      <c r="W459" s="107" t="s">
        <v>1044</v>
      </c>
      <c r="X459" s="103" t="s">
        <v>27</v>
      </c>
      <c r="Y459" s="108">
        <v>12</v>
      </c>
      <c r="Z459" s="109"/>
      <c r="AA459" s="554">
        <f>IF(W459&lt;&gt;"",VLOOKUP(W459,'DON GIA'!$A$1:$D$346,4,0),"")</f>
        <v>854777</v>
      </c>
      <c r="AB459" s="554">
        <f t="shared" si="95"/>
        <v>10257324</v>
      </c>
      <c r="AC459" s="71"/>
      <c r="AD459" s="71" t="s">
        <v>29</v>
      </c>
      <c r="AE459" s="71" t="s">
        <v>34</v>
      </c>
      <c r="AF459" s="71"/>
      <c r="AG459" s="71" t="s">
        <v>136</v>
      </c>
      <c r="AH459" s="103"/>
      <c r="AI459" s="71" t="s">
        <v>578</v>
      </c>
      <c r="AJ459" s="103" t="s">
        <v>560</v>
      </c>
      <c r="AK459" s="103">
        <v>1</v>
      </c>
      <c r="AL459" s="554">
        <f>IF(AI459&lt;&gt;"",VLOOKUP(AI459,'DON GIA'!$M$1:$P$9,4,0),"")</f>
        <v>13000000</v>
      </c>
      <c r="AM459" s="554">
        <f t="shared" si="91"/>
        <v>13000000</v>
      </c>
      <c r="AN459" s="103"/>
      <c r="AO459" s="103"/>
      <c r="AP459" s="553" t="str">
        <f t="shared" si="96"/>
        <v/>
      </c>
      <c r="AQ459" s="59" t="s">
        <v>668</v>
      </c>
      <c r="AR459" s="139" t="s">
        <v>395</v>
      </c>
    </row>
    <row r="460" spans="1:44" ht="150" outlineLevel="2">
      <c r="A460" s="72" t="e">
        <f>IF(D459&lt;&gt;"",$D$8:D459,A459)</f>
        <v>#VALUE!</v>
      </c>
      <c r="C460" s="552" t="str">
        <f>IF(D460&lt;&gt;"",COUNTA($D$8:D460),"")</f>
        <v/>
      </c>
      <c r="D460" s="552"/>
      <c r="E460" s="61"/>
      <c r="F460" s="103"/>
      <c r="G460" s="103"/>
      <c r="H460" s="103"/>
      <c r="I460" s="103"/>
      <c r="J460" s="103"/>
      <c r="K460" s="103"/>
      <c r="L460" s="107"/>
      <c r="M460" s="105"/>
      <c r="N460" s="106" t="str">
        <f>IF(L460&lt;&gt;"",VLOOKUP(L460,'DON GIA'!$S$1:$U$19,3,0),"")</f>
        <v/>
      </c>
      <c r="O460" s="106" t="str">
        <f>IF(L460&lt;&gt;"",VLOOKUP(L460,'DON GIA'!$S$1:$V$19,4,0),"")</f>
        <v/>
      </c>
      <c r="P460" s="106" t="str">
        <f t="shared" si="89"/>
        <v/>
      </c>
      <c r="Q460" s="106" t="str">
        <f t="shared" si="90"/>
        <v/>
      </c>
      <c r="R460" s="71" t="s">
        <v>52</v>
      </c>
      <c r="S460" s="103" t="s">
        <v>44</v>
      </c>
      <c r="T460" s="103">
        <v>5</v>
      </c>
      <c r="U460" s="554">
        <f>IF(R460&lt;&gt;"",VLOOKUP(R460,'DON GIA'!$H$1:$K$103,4,0),"")</f>
        <v>76000</v>
      </c>
      <c r="V460" s="554">
        <f t="shared" si="94"/>
        <v>380000</v>
      </c>
      <c r="W460" s="107" t="s">
        <v>1133</v>
      </c>
      <c r="X460" s="103" t="s">
        <v>27</v>
      </c>
      <c r="Y460" s="108">
        <v>20.9</v>
      </c>
      <c r="Z460" s="109"/>
      <c r="AA460" s="554">
        <f>IF(W460&lt;&gt;"",VLOOKUP(W460,'DON GIA'!$A$1:$D$346,4,0),"")</f>
        <v>295078</v>
      </c>
      <c r="AB460" s="554">
        <f t="shared" si="95"/>
        <v>6167130.1999999993</v>
      </c>
      <c r="AC460" s="71"/>
      <c r="AD460" s="71"/>
      <c r="AE460" s="71"/>
      <c r="AF460" s="71"/>
      <c r="AG460" s="71"/>
      <c r="AH460" s="103"/>
      <c r="AI460" s="71"/>
      <c r="AJ460" s="103"/>
      <c r="AK460" s="103"/>
      <c r="AL460" s="554" t="str">
        <f>IF(AI460&lt;&gt;"",VLOOKUP(AI460,'DON GIA'!$M$1:$P$9,4,0),"")</f>
        <v/>
      </c>
      <c r="AM460" s="554" t="str">
        <f t="shared" si="91"/>
        <v/>
      </c>
      <c r="AN460" s="103"/>
      <c r="AO460" s="103"/>
      <c r="AP460" s="553" t="str">
        <f t="shared" si="96"/>
        <v/>
      </c>
      <c r="AQ460" s="59" t="s">
        <v>669</v>
      </c>
      <c r="AR460" s="139" t="s">
        <v>1908</v>
      </c>
    </row>
    <row r="461" spans="1:44" ht="83.25" outlineLevel="2">
      <c r="A461" s="72" t="e">
        <f>IF(D460&lt;&gt;"",$D$8:D460,A460)</f>
        <v>#VALUE!</v>
      </c>
      <c r="C461" s="552" t="str">
        <f>IF(D461&lt;&gt;"",COUNTA($D$8:D461),"")</f>
        <v/>
      </c>
      <c r="D461" s="552"/>
      <c r="E461" s="71"/>
      <c r="F461" s="103"/>
      <c r="G461" s="103"/>
      <c r="H461" s="103"/>
      <c r="I461" s="103"/>
      <c r="J461" s="103"/>
      <c r="K461" s="103"/>
      <c r="L461" s="107"/>
      <c r="M461" s="105"/>
      <c r="N461" s="106" t="str">
        <f>IF(L461&lt;&gt;"",VLOOKUP(L461,'DON GIA'!$S$1:$U$19,3,0),"")</f>
        <v/>
      </c>
      <c r="O461" s="106" t="str">
        <f>IF(L461&lt;&gt;"",VLOOKUP(L461,'DON GIA'!$S$1:$V$19,4,0),"")</f>
        <v/>
      </c>
      <c r="P461" s="106" t="str">
        <f t="shared" si="89"/>
        <v/>
      </c>
      <c r="Q461" s="106" t="str">
        <f t="shared" si="90"/>
        <v/>
      </c>
      <c r="R461" s="71" t="s">
        <v>53</v>
      </c>
      <c r="S461" s="103" t="s">
        <v>44</v>
      </c>
      <c r="T461" s="103">
        <v>3</v>
      </c>
      <c r="U461" s="554">
        <f>IF(R461&lt;&gt;"",VLOOKUP(R461,'DON GIA'!$H$1:$K$103,4,0),"")</f>
        <v>34000</v>
      </c>
      <c r="V461" s="554">
        <f t="shared" si="94"/>
        <v>102000</v>
      </c>
      <c r="W461" s="107" t="s">
        <v>1134</v>
      </c>
      <c r="X461" s="103" t="s">
        <v>27</v>
      </c>
      <c r="Y461" s="108">
        <v>53.34</v>
      </c>
      <c r="Z461" s="109"/>
      <c r="AA461" s="554">
        <f>IF(W461&lt;&gt;"",VLOOKUP(W461,'DON GIA'!$A$1:$D$346,4,0),"")</f>
        <v>1238791</v>
      </c>
      <c r="AB461" s="554">
        <f t="shared" si="95"/>
        <v>66077111.940000005</v>
      </c>
      <c r="AC461" s="71"/>
      <c r="AD461" s="71"/>
      <c r="AE461" s="71"/>
      <c r="AF461" s="71"/>
      <c r="AG461" s="71"/>
      <c r="AH461" s="103"/>
      <c r="AI461" s="71"/>
      <c r="AJ461" s="103"/>
      <c r="AK461" s="103"/>
      <c r="AL461" s="554" t="str">
        <f>IF(AI461&lt;&gt;"",VLOOKUP(AI461,'DON GIA'!$M$1:$P$9,4,0),"")</f>
        <v/>
      </c>
      <c r="AM461" s="554" t="str">
        <f t="shared" si="91"/>
        <v/>
      </c>
      <c r="AN461" s="103"/>
      <c r="AO461" s="103"/>
      <c r="AP461" s="553" t="str">
        <f t="shared" si="96"/>
        <v/>
      </c>
      <c r="AQ461" s="565" t="s">
        <v>1911</v>
      </c>
      <c r="AR461" s="564" t="s">
        <v>1909</v>
      </c>
    </row>
    <row r="462" spans="1:44" ht="37.5" outlineLevel="2">
      <c r="A462" s="72" t="e">
        <f>IF(D461&lt;&gt;"",$D$8:D461,A461)</f>
        <v>#VALUE!</v>
      </c>
      <c r="C462" s="552" t="str">
        <f>IF(D462&lt;&gt;"",COUNTA($D$8:D462),"")</f>
        <v/>
      </c>
      <c r="D462" s="552"/>
      <c r="E462" s="71"/>
      <c r="F462" s="103"/>
      <c r="G462" s="103"/>
      <c r="H462" s="103"/>
      <c r="I462" s="103"/>
      <c r="J462" s="103"/>
      <c r="K462" s="103"/>
      <c r="L462" s="107"/>
      <c r="M462" s="105"/>
      <c r="N462" s="106" t="str">
        <f>IF(L462&lt;&gt;"",VLOOKUP(L462,'DON GIA'!$S$1:$U$19,3,0),"")</f>
        <v/>
      </c>
      <c r="O462" s="106" t="str">
        <f>IF(L462&lt;&gt;"",VLOOKUP(L462,'DON GIA'!$S$1:$V$19,4,0),"")</f>
        <v/>
      </c>
      <c r="P462" s="106" t="str">
        <f t="shared" si="89"/>
        <v/>
      </c>
      <c r="Q462" s="106" t="str">
        <f t="shared" si="90"/>
        <v/>
      </c>
      <c r="R462" s="71" t="s">
        <v>35</v>
      </c>
      <c r="S462" s="103"/>
      <c r="T462" s="103"/>
      <c r="U462" s="554" t="str">
        <f>IF(R462&lt;&gt;"",VLOOKUP(R462,'DON GIA'!$H$1:$K$103,4,0),"")</f>
        <v/>
      </c>
      <c r="V462" s="554" t="str">
        <f t="shared" si="94"/>
        <v/>
      </c>
      <c r="W462" s="107" t="s">
        <v>1135</v>
      </c>
      <c r="X462" s="103" t="s">
        <v>27</v>
      </c>
      <c r="Y462" s="108">
        <v>2.6</v>
      </c>
      <c r="Z462" s="109"/>
      <c r="AA462" s="554">
        <f>IF(W462&lt;&gt;"",VLOOKUP(W462,'DON GIA'!$A$1:$D$346,4,0),"")</f>
        <v>138443</v>
      </c>
      <c r="AB462" s="554">
        <f t="shared" si="95"/>
        <v>359951.8</v>
      </c>
      <c r="AC462" s="71"/>
      <c r="AD462" s="71"/>
      <c r="AE462" s="71"/>
      <c r="AF462" s="71"/>
      <c r="AG462" s="71"/>
      <c r="AH462" s="103"/>
      <c r="AI462" s="71"/>
      <c r="AJ462" s="103"/>
      <c r="AK462" s="103"/>
      <c r="AL462" s="554" t="str">
        <f>IF(AI462&lt;&gt;"",VLOOKUP(AI462,'DON GIA'!$M$1:$P$9,4,0),"")</f>
        <v/>
      </c>
      <c r="AM462" s="554" t="str">
        <f t="shared" si="91"/>
        <v/>
      </c>
      <c r="AN462" s="103"/>
      <c r="AO462" s="103"/>
      <c r="AP462" s="553" t="str">
        <f t="shared" si="96"/>
        <v/>
      </c>
      <c r="AQ462" s="107"/>
      <c r="AR462" s="566"/>
    </row>
    <row r="463" spans="1:44" outlineLevel="2">
      <c r="A463" s="72" t="e">
        <f>IF(D462&lt;&gt;"",$D$8:D462,A462)</f>
        <v>#VALUE!</v>
      </c>
      <c r="C463" s="552" t="str">
        <f>IF(D463&lt;&gt;"",COUNTA($D$8:D463),"")</f>
        <v/>
      </c>
      <c r="D463" s="552"/>
      <c r="E463" s="71"/>
      <c r="F463" s="103"/>
      <c r="G463" s="103"/>
      <c r="H463" s="103"/>
      <c r="I463" s="103"/>
      <c r="J463" s="103"/>
      <c r="K463" s="103"/>
      <c r="L463" s="107"/>
      <c r="M463" s="105"/>
      <c r="N463" s="106" t="str">
        <f>IF(L463&lt;&gt;"",VLOOKUP(L463,'DON GIA'!$S$1:$U$19,3,0),"")</f>
        <v/>
      </c>
      <c r="O463" s="106" t="str">
        <f>IF(L463&lt;&gt;"",VLOOKUP(L463,'DON GIA'!$S$1:$V$19,4,0),"")</f>
        <v/>
      </c>
      <c r="P463" s="106" t="str">
        <f t="shared" si="89"/>
        <v/>
      </c>
      <c r="Q463" s="106" t="str">
        <f t="shared" si="90"/>
        <v/>
      </c>
      <c r="R463" s="71" t="s">
        <v>35</v>
      </c>
      <c r="S463" s="103"/>
      <c r="T463" s="103"/>
      <c r="U463" s="554" t="str">
        <f>IF(R463&lt;&gt;"",VLOOKUP(R463,'DON GIA'!$H$1:$K$103,4,0),"")</f>
        <v/>
      </c>
      <c r="V463" s="554" t="str">
        <f t="shared" si="94"/>
        <v/>
      </c>
      <c r="W463" s="107" t="s">
        <v>1023</v>
      </c>
      <c r="X463" s="103" t="s">
        <v>38</v>
      </c>
      <c r="Y463" s="108">
        <v>3.5000000000000003E-2</v>
      </c>
      <c r="Z463" s="109"/>
      <c r="AA463" s="554">
        <f>IF(W463&lt;&gt;"",VLOOKUP(W463,'DON GIA'!$A$1:$D$346,4,0),"")</f>
        <v>2523428</v>
      </c>
      <c r="AB463" s="554">
        <f t="shared" si="95"/>
        <v>88319.98000000001</v>
      </c>
      <c r="AC463" s="71"/>
      <c r="AD463" s="71"/>
      <c r="AE463" s="71"/>
      <c r="AF463" s="71"/>
      <c r="AG463" s="71"/>
      <c r="AH463" s="103"/>
      <c r="AI463" s="71"/>
      <c r="AJ463" s="103"/>
      <c r="AK463" s="103"/>
      <c r="AL463" s="554" t="str">
        <f>IF(AI463&lt;&gt;"",VLOOKUP(AI463,'DON GIA'!$M$1:$P$9,4,0),"")</f>
        <v/>
      </c>
      <c r="AM463" s="554" t="str">
        <f t="shared" si="91"/>
        <v/>
      </c>
      <c r="AN463" s="103"/>
      <c r="AO463" s="103"/>
      <c r="AP463" s="553" t="str">
        <f t="shared" si="96"/>
        <v/>
      </c>
      <c r="AQ463" s="107"/>
    </row>
    <row r="464" spans="1:44" outlineLevel="2">
      <c r="A464" s="72" t="e">
        <f>IF(D463&lt;&gt;"",$D$8:D463,A463)</f>
        <v>#VALUE!</v>
      </c>
      <c r="C464" s="552" t="str">
        <f>IF(D464&lt;&gt;"",COUNTA($D$8:D464),"")</f>
        <v/>
      </c>
      <c r="D464" s="552"/>
      <c r="E464" s="71"/>
      <c r="F464" s="103"/>
      <c r="G464" s="103"/>
      <c r="H464" s="103"/>
      <c r="I464" s="103"/>
      <c r="J464" s="103"/>
      <c r="K464" s="103"/>
      <c r="L464" s="107"/>
      <c r="M464" s="105"/>
      <c r="N464" s="106" t="str">
        <f>IF(L464&lt;&gt;"",VLOOKUP(L464,'DON GIA'!$S$1:$U$19,3,0),"")</f>
        <v/>
      </c>
      <c r="O464" s="106" t="str">
        <f>IF(L464&lt;&gt;"",VLOOKUP(L464,'DON GIA'!$S$1:$V$19,4,0),"")</f>
        <v/>
      </c>
      <c r="P464" s="106" t="str">
        <f t="shared" si="89"/>
        <v/>
      </c>
      <c r="Q464" s="106" t="str">
        <f t="shared" si="90"/>
        <v/>
      </c>
      <c r="R464" s="71" t="s">
        <v>35</v>
      </c>
      <c r="S464" s="103"/>
      <c r="T464" s="103"/>
      <c r="U464" s="554" t="str">
        <f>IF(R464&lt;&gt;"",VLOOKUP(R464,'DON GIA'!$H$1:$K$103,4,0),"")</f>
        <v/>
      </c>
      <c r="V464" s="554" t="str">
        <f t="shared" si="94"/>
        <v/>
      </c>
      <c r="W464" s="107" t="s">
        <v>1109</v>
      </c>
      <c r="X464" s="103" t="s">
        <v>27</v>
      </c>
      <c r="Y464" s="108">
        <v>0.7</v>
      </c>
      <c r="Z464" s="109"/>
      <c r="AA464" s="554">
        <f>IF(W464&lt;&gt;"",VLOOKUP(W464,'DON GIA'!$A$1:$D$346,4,0),"")</f>
        <v>282038</v>
      </c>
      <c r="AB464" s="554">
        <f t="shared" si="95"/>
        <v>197426.59999999998</v>
      </c>
      <c r="AC464" s="71"/>
      <c r="AD464" s="71"/>
      <c r="AE464" s="71"/>
      <c r="AF464" s="71"/>
      <c r="AG464" s="71"/>
      <c r="AH464" s="103"/>
      <c r="AI464" s="71"/>
      <c r="AJ464" s="103"/>
      <c r="AK464" s="103"/>
      <c r="AL464" s="554" t="str">
        <f>IF(AI464&lt;&gt;"",VLOOKUP(AI464,'DON GIA'!$M$1:$P$9,4,0),"")</f>
        <v/>
      </c>
      <c r="AM464" s="554" t="str">
        <f t="shared" si="91"/>
        <v/>
      </c>
      <c r="AN464" s="103"/>
      <c r="AO464" s="103"/>
      <c r="AP464" s="553" t="str">
        <f t="shared" si="96"/>
        <v/>
      </c>
      <c r="AQ464" s="107"/>
    </row>
    <row r="465" spans="1:44" outlineLevel="2">
      <c r="A465" s="72" t="e">
        <f>IF(D464&lt;&gt;"",$D$8:D464,A464)</f>
        <v>#VALUE!</v>
      </c>
      <c r="C465" s="552" t="str">
        <f>IF(D465&lt;&gt;"",COUNTA($D$8:D465),"")</f>
        <v/>
      </c>
      <c r="D465" s="552"/>
      <c r="E465" s="61"/>
      <c r="F465" s="103"/>
      <c r="G465" s="103"/>
      <c r="H465" s="103"/>
      <c r="I465" s="103"/>
      <c r="J465" s="103"/>
      <c r="K465" s="103"/>
      <c r="L465" s="107"/>
      <c r="M465" s="105"/>
      <c r="N465" s="106" t="str">
        <f>IF(L465&lt;&gt;"",VLOOKUP(L465,'DON GIA'!$S$1:$U$19,3,0),"")</f>
        <v/>
      </c>
      <c r="O465" s="106" t="str">
        <f>IF(L465&lt;&gt;"",VLOOKUP(L465,'DON GIA'!$S$1:$V$19,4,0),"")</f>
        <v/>
      </c>
      <c r="P465" s="106" t="str">
        <f t="shared" si="89"/>
        <v/>
      </c>
      <c r="Q465" s="106" t="str">
        <f t="shared" si="90"/>
        <v/>
      </c>
      <c r="R465" s="71" t="s">
        <v>35</v>
      </c>
      <c r="S465" s="103"/>
      <c r="T465" s="103"/>
      <c r="U465" s="554" t="str">
        <f>IF(R465&lt;&gt;"",VLOOKUP(R465,'DON GIA'!$H$1:$K$103,4,0),"")</f>
        <v/>
      </c>
      <c r="V465" s="554" t="str">
        <f t="shared" si="94"/>
        <v/>
      </c>
      <c r="W465" s="107" t="s">
        <v>1107</v>
      </c>
      <c r="X465" s="103" t="s">
        <v>27</v>
      </c>
      <c r="Y465" s="108">
        <v>33.04</v>
      </c>
      <c r="Z465" s="109"/>
      <c r="AA465" s="554">
        <f>IF(W465&lt;&gt;"",VLOOKUP(W465,'DON GIA'!$A$1:$D$346,4,0),"")</f>
        <v>109890</v>
      </c>
      <c r="AB465" s="554">
        <f t="shared" si="95"/>
        <v>3630765.6</v>
      </c>
      <c r="AC465" s="71"/>
      <c r="AD465" s="71"/>
      <c r="AE465" s="71"/>
      <c r="AF465" s="71"/>
      <c r="AG465" s="71"/>
      <c r="AH465" s="103"/>
      <c r="AI465" s="71"/>
      <c r="AJ465" s="103"/>
      <c r="AK465" s="103"/>
      <c r="AL465" s="554" t="str">
        <f>IF(AI465&lt;&gt;"",VLOOKUP(AI465,'DON GIA'!$M$1:$P$9,4,0),"")</f>
        <v/>
      </c>
      <c r="AM465" s="554" t="str">
        <f t="shared" si="91"/>
        <v/>
      </c>
      <c r="AN465" s="103"/>
      <c r="AO465" s="103"/>
      <c r="AP465" s="553" t="str">
        <f t="shared" si="96"/>
        <v/>
      </c>
      <c r="AQ465" s="107"/>
    </row>
    <row r="466" spans="1:44" ht="37.5" outlineLevel="2">
      <c r="A466" s="72" t="e">
        <f>IF(D465&lt;&gt;"",$D$8:D465,A465)</f>
        <v>#VALUE!</v>
      </c>
      <c r="C466" s="552" t="str">
        <f>IF(D466&lt;&gt;"",COUNTA($D$8:D466),"")</f>
        <v/>
      </c>
      <c r="D466" s="552"/>
      <c r="E466" s="71"/>
      <c r="F466" s="103"/>
      <c r="G466" s="103"/>
      <c r="H466" s="103"/>
      <c r="I466" s="103"/>
      <c r="J466" s="103"/>
      <c r="K466" s="103"/>
      <c r="L466" s="107"/>
      <c r="M466" s="105"/>
      <c r="N466" s="106" t="str">
        <f>IF(L466&lt;&gt;"",VLOOKUP(L466,'DON GIA'!$S$1:$U$19,3,0),"")</f>
        <v/>
      </c>
      <c r="O466" s="106" t="str">
        <f>IF(L466&lt;&gt;"",VLOOKUP(L466,'DON GIA'!$S$1:$V$19,4,0),"")</f>
        <v/>
      </c>
      <c r="P466" s="106" t="str">
        <f t="shared" si="89"/>
        <v/>
      </c>
      <c r="Q466" s="106" t="str">
        <f t="shared" si="90"/>
        <v/>
      </c>
      <c r="R466" s="71" t="s">
        <v>35</v>
      </c>
      <c r="S466" s="103"/>
      <c r="T466" s="103"/>
      <c r="U466" s="554" t="str">
        <f>IF(R466&lt;&gt;"",VLOOKUP(R466,'DON GIA'!$H$1:$K$103,4,0),"")</f>
        <v/>
      </c>
      <c r="V466" s="554" t="str">
        <f t="shared" si="94"/>
        <v/>
      </c>
      <c r="W466" s="107" t="s">
        <v>1136</v>
      </c>
      <c r="X466" s="103" t="s">
        <v>27</v>
      </c>
      <c r="Y466" s="108">
        <v>6.96</v>
      </c>
      <c r="Z466" s="109"/>
      <c r="AA466" s="554">
        <f>IF(W466&lt;&gt;"",VLOOKUP(W466,'DON GIA'!$A$1:$D$346,4,0),"")</f>
        <v>4206777</v>
      </c>
      <c r="AB466" s="554">
        <f t="shared" si="95"/>
        <v>29279167.919999998</v>
      </c>
      <c r="AC466" s="71"/>
      <c r="AD466" s="71"/>
      <c r="AE466" s="71" t="s">
        <v>30</v>
      </c>
      <c r="AF466" s="71" t="s">
        <v>31</v>
      </c>
      <c r="AG466" s="71"/>
      <c r="AH466" s="103"/>
      <c r="AI466" s="71"/>
      <c r="AJ466" s="103"/>
      <c r="AK466" s="103"/>
      <c r="AL466" s="554" t="str">
        <f>IF(AI466&lt;&gt;"",VLOOKUP(AI466,'DON GIA'!$M$1:$P$9,4,0),"")</f>
        <v/>
      </c>
      <c r="AM466" s="554" t="str">
        <f t="shared" si="91"/>
        <v/>
      </c>
      <c r="AN466" s="103"/>
      <c r="AO466" s="103"/>
      <c r="AP466" s="553" t="str">
        <f t="shared" si="96"/>
        <v/>
      </c>
      <c r="AQ466" s="107"/>
    </row>
    <row r="467" spans="1:44" outlineLevel="2">
      <c r="A467" s="72" t="e">
        <f>IF(D466&lt;&gt;"",$D$8:D466,A466)</f>
        <v>#VALUE!</v>
      </c>
      <c r="C467" s="552" t="str">
        <f>IF(D467&lt;&gt;"",COUNTA($D$8:D467),"")</f>
        <v/>
      </c>
      <c r="D467" s="552"/>
      <c r="E467" s="71"/>
      <c r="F467" s="103"/>
      <c r="G467" s="103"/>
      <c r="H467" s="103"/>
      <c r="I467" s="103"/>
      <c r="J467" s="103"/>
      <c r="K467" s="103"/>
      <c r="L467" s="107"/>
      <c r="M467" s="105"/>
      <c r="N467" s="106" t="str">
        <f>IF(L467&lt;&gt;"",VLOOKUP(L467,'DON GIA'!$S$1:$U$19,3,0),"")</f>
        <v/>
      </c>
      <c r="O467" s="106" t="str">
        <f>IF(L467&lt;&gt;"",VLOOKUP(L467,'DON GIA'!$S$1:$V$19,4,0),"")</f>
        <v/>
      </c>
      <c r="P467" s="106" t="str">
        <f t="shared" si="89"/>
        <v/>
      </c>
      <c r="Q467" s="106" t="str">
        <f t="shared" si="90"/>
        <v/>
      </c>
      <c r="R467" s="71" t="s">
        <v>35</v>
      </c>
      <c r="S467" s="103"/>
      <c r="T467" s="103"/>
      <c r="U467" s="554" t="str">
        <f>IF(R467&lt;&gt;"",VLOOKUP(R467,'DON GIA'!$H$1:$K$103,4,0),"")</f>
        <v/>
      </c>
      <c r="V467" s="554" t="str">
        <f t="shared" si="94"/>
        <v/>
      </c>
      <c r="W467" s="107" t="s">
        <v>1009</v>
      </c>
      <c r="X467" s="103" t="s">
        <v>27</v>
      </c>
      <c r="Y467" s="108">
        <v>41.85</v>
      </c>
      <c r="Z467" s="109"/>
      <c r="AA467" s="554">
        <f>IF(W467&lt;&gt;"",VLOOKUP(W467,'DON GIA'!$A$1:$D$346,4,0),"")</f>
        <v>282038</v>
      </c>
      <c r="AB467" s="554">
        <f t="shared" si="95"/>
        <v>11803290.300000001</v>
      </c>
      <c r="AC467" s="71"/>
      <c r="AD467" s="71"/>
      <c r="AE467" s="71"/>
      <c r="AF467" s="71"/>
      <c r="AG467" s="71"/>
      <c r="AH467" s="103"/>
      <c r="AI467" s="71"/>
      <c r="AJ467" s="103"/>
      <c r="AK467" s="103"/>
      <c r="AL467" s="554" t="str">
        <f>IF(AI467&lt;&gt;"",VLOOKUP(AI467,'DON GIA'!$M$1:$P$9,4,0),"")</f>
        <v/>
      </c>
      <c r="AM467" s="554" t="str">
        <f t="shared" si="91"/>
        <v/>
      </c>
      <c r="AN467" s="103"/>
      <c r="AO467" s="103"/>
      <c r="AP467" s="553" t="str">
        <f t="shared" si="96"/>
        <v/>
      </c>
      <c r="AQ467" s="107"/>
    </row>
    <row r="468" spans="1:44" outlineLevel="2">
      <c r="A468" s="72" t="e">
        <f>IF(D467&lt;&gt;"",$D$8:D467,A467)</f>
        <v>#VALUE!</v>
      </c>
      <c r="C468" s="552" t="str">
        <f>IF(D468&lt;&gt;"",COUNTA($D$8:D468),"")</f>
        <v/>
      </c>
      <c r="D468" s="552"/>
      <c r="E468" s="71"/>
      <c r="F468" s="103"/>
      <c r="G468" s="103"/>
      <c r="H468" s="103"/>
      <c r="I468" s="103"/>
      <c r="J468" s="103"/>
      <c r="K468" s="103"/>
      <c r="L468" s="107"/>
      <c r="M468" s="105"/>
      <c r="N468" s="106" t="str">
        <f>IF(L468&lt;&gt;"",VLOOKUP(L468,'DON GIA'!$S$1:$U$19,3,0),"")</f>
        <v/>
      </c>
      <c r="O468" s="106" t="str">
        <f>IF(L468&lt;&gt;"",VLOOKUP(L468,'DON GIA'!$S$1:$V$19,4,0),"")</f>
        <v/>
      </c>
      <c r="P468" s="106" t="str">
        <f t="shared" si="89"/>
        <v/>
      </c>
      <c r="Q468" s="106" t="str">
        <f t="shared" si="90"/>
        <v/>
      </c>
      <c r="R468" s="71" t="s">
        <v>35</v>
      </c>
      <c r="S468" s="103"/>
      <c r="T468" s="103"/>
      <c r="U468" s="554" t="str">
        <f>IF(R468&lt;&gt;"",VLOOKUP(R468,'DON GIA'!$H$1:$K$103,4,0),"")</f>
        <v/>
      </c>
      <c r="V468" s="554" t="str">
        <f t="shared" si="94"/>
        <v/>
      </c>
      <c r="W468" s="107" t="s">
        <v>997</v>
      </c>
      <c r="X468" s="103" t="s">
        <v>38</v>
      </c>
      <c r="Y468" s="108">
        <v>56.95</v>
      </c>
      <c r="Z468" s="109"/>
      <c r="AA468" s="554" t="str">
        <f>IF(W468&lt;&gt;"",VLOOKUP(W468,'DON GIA'!$A$1:$D$346,4,0),"")</f>
        <v>không hỗ trợ</v>
      </c>
      <c r="AB468" s="554" t="str">
        <f t="shared" si="95"/>
        <v/>
      </c>
      <c r="AC468" s="71"/>
      <c r="AD468" s="71"/>
      <c r="AE468" s="71"/>
      <c r="AF468" s="71"/>
      <c r="AG468" s="71"/>
      <c r="AH468" s="103"/>
      <c r="AI468" s="71"/>
      <c r="AJ468" s="103"/>
      <c r="AK468" s="103"/>
      <c r="AL468" s="554" t="str">
        <f>IF(AI468&lt;&gt;"",VLOOKUP(AI468,'DON GIA'!$M$1:$P$9,4,0),"")</f>
        <v/>
      </c>
      <c r="AM468" s="554" t="str">
        <f t="shared" si="91"/>
        <v/>
      </c>
      <c r="AN468" s="103"/>
      <c r="AO468" s="103"/>
      <c r="AP468" s="553" t="str">
        <f t="shared" si="96"/>
        <v/>
      </c>
      <c r="AQ468" s="107"/>
    </row>
    <row r="469" spans="1:44" ht="37.5" outlineLevel="2">
      <c r="A469" s="72" t="e">
        <f>IF(D468&lt;&gt;"",$D$8:D468,A468)</f>
        <v>#VALUE!</v>
      </c>
      <c r="C469" s="552" t="str">
        <f>IF(D469&lt;&gt;"",COUNTA($D$8:D469),"")</f>
        <v/>
      </c>
      <c r="D469" s="552"/>
      <c r="E469" s="71"/>
      <c r="F469" s="103"/>
      <c r="G469" s="103"/>
      <c r="H469" s="103"/>
      <c r="I469" s="103"/>
      <c r="J469" s="103"/>
      <c r="K469" s="103"/>
      <c r="L469" s="107"/>
      <c r="M469" s="105"/>
      <c r="N469" s="106" t="str">
        <f>IF(L469&lt;&gt;"",VLOOKUP(L469,'DON GIA'!$S$1:$U$19,3,0),"")</f>
        <v/>
      </c>
      <c r="O469" s="106" t="str">
        <f>IF(L469&lt;&gt;"",VLOOKUP(L469,'DON GIA'!$S$1:$V$19,4,0),"")</f>
        <v/>
      </c>
      <c r="P469" s="106" t="str">
        <f t="shared" si="89"/>
        <v/>
      </c>
      <c r="Q469" s="106" t="str">
        <f t="shared" si="90"/>
        <v/>
      </c>
      <c r="R469" s="71" t="s">
        <v>35</v>
      </c>
      <c r="S469" s="103"/>
      <c r="T469" s="103"/>
      <c r="U469" s="554" t="str">
        <f>IF(R469&lt;&gt;"",VLOOKUP(R469,'DON GIA'!$H$1:$K$103,4,0),"")</f>
        <v/>
      </c>
      <c r="V469" s="554" t="str">
        <f t="shared" si="94"/>
        <v/>
      </c>
      <c r="W469" s="107" t="s">
        <v>1049</v>
      </c>
      <c r="X469" s="103" t="s">
        <v>42</v>
      </c>
      <c r="Y469" s="108">
        <v>1</v>
      </c>
      <c r="Z469" s="109"/>
      <c r="AA469" s="554">
        <f>IF(W469&lt;&gt;"",VLOOKUP(W469,'DON GIA'!$A$1:$D$346,4,0),"")</f>
        <v>3793079</v>
      </c>
      <c r="AB469" s="554">
        <f t="shared" si="95"/>
        <v>3793079</v>
      </c>
      <c r="AC469" s="71"/>
      <c r="AD469" s="71"/>
      <c r="AE469" s="71"/>
      <c r="AF469" s="71"/>
      <c r="AG469" s="71"/>
      <c r="AH469" s="103"/>
      <c r="AI469" s="71"/>
      <c r="AJ469" s="103"/>
      <c r="AK469" s="103"/>
      <c r="AL469" s="554" t="str">
        <f>IF(AI469&lt;&gt;"",VLOOKUP(AI469,'DON GIA'!$M$1:$P$9,4,0),"")</f>
        <v/>
      </c>
      <c r="AM469" s="554" t="str">
        <f t="shared" si="91"/>
        <v/>
      </c>
      <c r="AN469" s="103"/>
      <c r="AO469" s="103"/>
      <c r="AP469" s="553" t="str">
        <f t="shared" si="96"/>
        <v/>
      </c>
      <c r="AQ469" s="107"/>
    </row>
    <row r="470" spans="1:44" outlineLevel="2">
      <c r="A470" s="72" t="e">
        <f>IF(D469&lt;&gt;"",$D$8:D469,A469)</f>
        <v>#VALUE!</v>
      </c>
      <c r="C470" s="552" t="str">
        <f>IF(D470&lt;&gt;"",COUNTA($D$8:D470),"")</f>
        <v/>
      </c>
      <c r="D470" s="552"/>
      <c r="E470" s="61"/>
      <c r="F470" s="103"/>
      <c r="G470" s="103"/>
      <c r="H470" s="103"/>
      <c r="I470" s="103"/>
      <c r="J470" s="103"/>
      <c r="K470" s="103"/>
      <c r="L470" s="107"/>
      <c r="M470" s="105"/>
      <c r="N470" s="106" t="str">
        <f>IF(L470&lt;&gt;"",VLOOKUP(L470,'DON GIA'!$S$1:$U$19,3,0),"")</f>
        <v/>
      </c>
      <c r="O470" s="106" t="str">
        <f>IF(L470&lt;&gt;"",VLOOKUP(L470,'DON GIA'!$S$1:$V$19,4,0),"")</f>
        <v/>
      </c>
      <c r="P470" s="106" t="str">
        <f t="shared" si="89"/>
        <v/>
      </c>
      <c r="Q470" s="106" t="str">
        <f t="shared" si="90"/>
        <v/>
      </c>
      <c r="R470" s="71" t="s">
        <v>35</v>
      </c>
      <c r="S470" s="103"/>
      <c r="T470" s="103"/>
      <c r="U470" s="554" t="str">
        <f>IF(R470&lt;&gt;"",VLOOKUP(R470,'DON GIA'!$H$1:$K$103,4,0),"")</f>
        <v/>
      </c>
      <c r="V470" s="554" t="str">
        <f t="shared" si="94"/>
        <v/>
      </c>
      <c r="W470" s="107"/>
      <c r="X470" s="103"/>
      <c r="Y470" s="108"/>
      <c r="Z470" s="109"/>
      <c r="AA470" s="554" t="str">
        <f>IF(W470&lt;&gt;"",VLOOKUP(W470,'DON GIA'!$A$1:$D$346,4,0),"")</f>
        <v/>
      </c>
      <c r="AB470" s="554" t="str">
        <f t="shared" si="95"/>
        <v/>
      </c>
      <c r="AC470" s="71"/>
      <c r="AD470" s="71"/>
      <c r="AE470" s="71"/>
      <c r="AF470" s="71"/>
      <c r="AG470" s="71"/>
      <c r="AH470" s="103"/>
      <c r="AI470" s="71"/>
      <c r="AJ470" s="103"/>
      <c r="AK470" s="103"/>
      <c r="AL470" s="554" t="str">
        <f>IF(AI470&lt;&gt;"",VLOOKUP(AI470,'DON GIA'!$M$1:$P$9,4,0),"")</f>
        <v/>
      </c>
      <c r="AM470" s="554" t="str">
        <f t="shared" si="91"/>
        <v/>
      </c>
      <c r="AN470" s="103"/>
      <c r="AO470" s="103"/>
      <c r="AP470" s="553" t="str">
        <f t="shared" si="96"/>
        <v/>
      </c>
      <c r="AQ470" s="107"/>
    </row>
    <row r="471" spans="1:44" outlineLevel="1">
      <c r="A471" s="84" t="s">
        <v>824</v>
      </c>
      <c r="B471" s="576">
        <v>20</v>
      </c>
      <c r="C471" s="552">
        <f>IF(D471&lt;&gt;"",COUNTA($D$8:D471),"")</f>
        <v>37</v>
      </c>
      <c r="D471" s="552">
        <v>429</v>
      </c>
      <c r="E471" s="61" t="s">
        <v>243</v>
      </c>
      <c r="F471" s="162"/>
      <c r="G471" s="162"/>
      <c r="H471" s="162"/>
      <c r="I471" s="162"/>
      <c r="J471" s="162"/>
      <c r="K471" s="162"/>
      <c r="L471" s="129"/>
      <c r="M471" s="167">
        <f>SUBTOTAL(9,M472:M487)</f>
        <v>135.69999999999999</v>
      </c>
      <c r="N471" s="199"/>
      <c r="O471" s="199"/>
      <c r="P471" s="199">
        <f>SUBTOTAL(9,P472:P487)</f>
        <v>227840299.99999997</v>
      </c>
      <c r="Q471" s="199">
        <f>SUBTOTAL(9,Q472:Q487)</f>
        <v>0</v>
      </c>
      <c r="R471" s="61"/>
      <c r="S471" s="162"/>
      <c r="T471" s="162">
        <f>SUBTOTAL(9,T472:T487)</f>
        <v>0</v>
      </c>
      <c r="U471" s="553"/>
      <c r="V471" s="553">
        <f>SUBTOTAL(9,V472:V487)</f>
        <v>0</v>
      </c>
      <c r="W471" s="129"/>
      <c r="X471" s="162"/>
      <c r="Y471" s="169">
        <f>SUBTOTAL(9,Y472:Y487)</f>
        <v>296.98499999999996</v>
      </c>
      <c r="Z471" s="170">
        <f>SUBTOTAL(9,Z472:Z487)</f>
        <v>0</v>
      </c>
      <c r="AA471" s="553"/>
      <c r="AB471" s="553">
        <f>SUBTOTAL(9,AB472:AB487)</f>
        <v>724519069.08000016</v>
      </c>
      <c r="AC471" s="71"/>
      <c r="AD471" s="71"/>
      <c r="AE471" s="71"/>
      <c r="AF471" s="71"/>
      <c r="AG471" s="71"/>
      <c r="AH471" s="103"/>
      <c r="AI471" s="71"/>
      <c r="AJ471" s="162"/>
      <c r="AK471" s="162">
        <f>SUBTOTAL(9,AK472:AK487)</f>
        <v>5</v>
      </c>
      <c r="AL471" s="553"/>
      <c r="AM471" s="553">
        <f>SUBTOTAL(9,AM472:AM487)</f>
        <v>68583680</v>
      </c>
      <c r="AN471" s="162"/>
      <c r="AO471" s="162">
        <f>SUBTOTAL(9,AO472:AO487)</f>
        <v>1</v>
      </c>
      <c r="AP471" s="553">
        <f t="shared" si="96"/>
        <v>1020943049.0800002</v>
      </c>
      <c r="AQ471" s="111"/>
      <c r="AR471" s="90"/>
    </row>
    <row r="472" spans="1:44" ht="56.25" outlineLevel="2">
      <c r="A472" s="72" t="e">
        <f>IF(D471&lt;&gt;"",$D$8:D471,A470)</f>
        <v>#VALUE!</v>
      </c>
      <c r="C472" s="552" t="str">
        <f>IF(D472&lt;&gt;"",COUNTA($D$8:D472),"")</f>
        <v/>
      </c>
      <c r="D472" s="552"/>
      <c r="E472" s="71" t="s">
        <v>244</v>
      </c>
      <c r="F472" s="103">
        <v>4</v>
      </c>
      <c r="G472" s="103"/>
      <c r="H472" s="103">
        <v>427</v>
      </c>
      <c r="I472" s="103">
        <v>79</v>
      </c>
      <c r="J472" s="103" t="s">
        <v>223</v>
      </c>
      <c r="K472" s="103" t="s">
        <v>224</v>
      </c>
      <c r="L472" s="107" t="s">
        <v>973</v>
      </c>
      <c r="M472" s="105">
        <v>135.69999999999999</v>
      </c>
      <c r="N472" s="106">
        <f>IF(L472&lt;&gt;"",VLOOKUP(L472,'DON GIA'!$S$1:$U$19,3,0),"")</f>
        <v>1679000</v>
      </c>
      <c r="O472" s="106">
        <f>IF(L472&lt;&gt;"",VLOOKUP(L472,'DON GIA'!$S$1:$V$19,4,0),"")</f>
        <v>0</v>
      </c>
      <c r="P472" s="106">
        <f t="shared" si="89"/>
        <v>227840299.99999997</v>
      </c>
      <c r="Q472" s="106">
        <f t="shared" si="90"/>
        <v>0</v>
      </c>
      <c r="R472" s="71" t="s">
        <v>35</v>
      </c>
      <c r="S472" s="103"/>
      <c r="T472" s="103"/>
      <c r="U472" s="554" t="str">
        <f>IF(R472&lt;&gt;"",VLOOKUP(R472,'DON GIA'!$H$1:$K$103,4,0),"")</f>
        <v/>
      </c>
      <c r="V472" s="554" t="str">
        <f t="shared" ref="V472:V487" si="97">IF(R472&lt;&gt;"",IF(ISNUMBER(U472),T472*U472,""),"")</f>
        <v/>
      </c>
      <c r="W472" s="107" t="s">
        <v>1005</v>
      </c>
      <c r="X472" s="103" t="s">
        <v>27</v>
      </c>
      <c r="Y472" s="108">
        <v>98.42</v>
      </c>
      <c r="Z472" s="109"/>
      <c r="AA472" s="554">
        <f>IF(W472&lt;&gt;"",VLOOKUP(W472,'DON GIA'!$A$1:$D$346,4,0),"")</f>
        <v>5559129</v>
      </c>
      <c r="AB472" s="554">
        <f t="shared" ref="AB472:AB487" si="98">IF(W472&lt;&gt;"",IF(ISNUMBER(AA472),Y472*AA472,""),"")</f>
        <v>547129476.18000007</v>
      </c>
      <c r="AC472" s="71" t="s">
        <v>28</v>
      </c>
      <c r="AD472" s="71" t="s">
        <v>29</v>
      </c>
      <c r="AE472" s="71" t="s">
        <v>30</v>
      </c>
      <c r="AF472" s="71"/>
      <c r="AG472" s="71" t="s">
        <v>34</v>
      </c>
      <c r="AH472" s="103" t="s">
        <v>33</v>
      </c>
      <c r="AI472" s="71" t="s">
        <v>562</v>
      </c>
      <c r="AJ472" s="103" t="s">
        <v>409</v>
      </c>
      <c r="AK472" s="103">
        <v>4</v>
      </c>
      <c r="AL472" s="554">
        <f>IF(AI472&lt;&gt;"",VLOOKUP(AI472,'DON GIA'!$M$1:$P$9,4,0),"")</f>
        <v>12895920</v>
      </c>
      <c r="AM472" s="554">
        <f t="shared" si="91"/>
        <v>51583680</v>
      </c>
      <c r="AN472" s="103" t="s">
        <v>407</v>
      </c>
      <c r="AO472" s="103">
        <v>1</v>
      </c>
      <c r="AP472" s="553" t="str">
        <f t="shared" si="96"/>
        <v/>
      </c>
      <c r="AQ472" s="111" t="s">
        <v>670</v>
      </c>
      <c r="AR472" s="77" t="s">
        <v>1912</v>
      </c>
    </row>
    <row r="473" spans="1:44" ht="285" outlineLevel="2">
      <c r="A473" s="72" t="e">
        <f>IF(D472&lt;&gt;"",$D$8:D472,A472)</f>
        <v>#VALUE!</v>
      </c>
      <c r="C473" s="552" t="str">
        <f>IF(D473&lt;&gt;"",COUNTA($D$8:D473),"")</f>
        <v/>
      </c>
      <c r="D473" s="552"/>
      <c r="E473" s="71" t="s">
        <v>71</v>
      </c>
      <c r="F473" s="103"/>
      <c r="G473" s="103"/>
      <c r="H473" s="103"/>
      <c r="I473" s="103"/>
      <c r="J473" s="103"/>
      <c r="K473" s="103"/>
      <c r="L473" s="107"/>
      <c r="M473" s="105"/>
      <c r="N473" s="106" t="str">
        <f>IF(L473&lt;&gt;"",VLOOKUP(L473,'DON GIA'!$S$1:$U$19,3,0),"")</f>
        <v/>
      </c>
      <c r="O473" s="106" t="str">
        <f>IF(L473&lt;&gt;"",VLOOKUP(L473,'DON GIA'!$S$1:$V$19,4,0),"")</f>
        <v/>
      </c>
      <c r="P473" s="106" t="str">
        <f t="shared" si="89"/>
        <v/>
      </c>
      <c r="Q473" s="106" t="str">
        <f t="shared" si="90"/>
        <v/>
      </c>
      <c r="R473" s="71" t="s">
        <v>35</v>
      </c>
      <c r="S473" s="103"/>
      <c r="T473" s="103"/>
      <c r="U473" s="554" t="str">
        <f>IF(R473&lt;&gt;"",VLOOKUP(R473,'DON GIA'!$H$1:$K$103,4,0),"")</f>
        <v/>
      </c>
      <c r="V473" s="554" t="str">
        <f t="shared" si="97"/>
        <v/>
      </c>
      <c r="W473" s="107" t="s">
        <v>1014</v>
      </c>
      <c r="X473" s="103" t="s">
        <v>27</v>
      </c>
      <c r="Y473" s="108">
        <v>9.36</v>
      </c>
      <c r="Z473" s="109"/>
      <c r="AA473" s="554">
        <f>IF(W473&lt;&gt;"",VLOOKUP(W473,'DON GIA'!$A$1:$D$346,4,0),"")</f>
        <v>4447303</v>
      </c>
      <c r="AB473" s="554">
        <f t="shared" si="98"/>
        <v>41626756.079999998</v>
      </c>
      <c r="AC473" s="71" t="s">
        <v>28</v>
      </c>
      <c r="AD473" s="71" t="s">
        <v>29</v>
      </c>
      <c r="AE473" s="71" t="s">
        <v>30</v>
      </c>
      <c r="AF473" s="71"/>
      <c r="AG473" s="71" t="s">
        <v>34</v>
      </c>
      <c r="AH473" s="103" t="s">
        <v>34</v>
      </c>
      <c r="AI473" s="71" t="s">
        <v>579</v>
      </c>
      <c r="AJ473" s="103" t="s">
        <v>560</v>
      </c>
      <c r="AK473" s="103">
        <v>1</v>
      </c>
      <c r="AL473" s="554">
        <f>IF(AI473&lt;&gt;"",VLOOKUP(AI473,'DON GIA'!$M$1:$P$9,4,0),"")</f>
        <v>17000000</v>
      </c>
      <c r="AM473" s="554">
        <f t="shared" si="91"/>
        <v>17000000</v>
      </c>
      <c r="AN473" s="103"/>
      <c r="AO473" s="103"/>
      <c r="AP473" s="553" t="str">
        <f t="shared" si="96"/>
        <v/>
      </c>
      <c r="AQ473" s="59" t="s">
        <v>671</v>
      </c>
      <c r="AR473" s="139" t="s">
        <v>1918</v>
      </c>
    </row>
    <row r="474" spans="1:44" ht="150" outlineLevel="2">
      <c r="A474" s="72" t="e">
        <f>IF(D473&lt;&gt;"",$D$8:D473,A473)</f>
        <v>#VALUE!</v>
      </c>
      <c r="C474" s="552" t="str">
        <f>IF(D474&lt;&gt;"",COUNTA($D$8:D474),"")</f>
        <v/>
      </c>
      <c r="D474" s="552"/>
      <c r="E474" s="71"/>
      <c r="F474" s="103"/>
      <c r="G474" s="103"/>
      <c r="H474" s="103"/>
      <c r="I474" s="103"/>
      <c r="J474" s="103"/>
      <c r="K474" s="103"/>
      <c r="L474" s="107"/>
      <c r="M474" s="105"/>
      <c r="N474" s="106" t="str">
        <f>IF(L474&lt;&gt;"",VLOOKUP(L474,'DON GIA'!$S$1:$U$19,3,0),"")</f>
        <v/>
      </c>
      <c r="O474" s="106" t="str">
        <f>IF(L474&lt;&gt;"",VLOOKUP(L474,'DON GIA'!$S$1:$V$19,4,0),"")</f>
        <v/>
      </c>
      <c r="P474" s="106" t="str">
        <f t="shared" si="89"/>
        <v/>
      </c>
      <c r="Q474" s="106" t="str">
        <f t="shared" si="90"/>
        <v/>
      </c>
      <c r="R474" s="71" t="s">
        <v>35</v>
      </c>
      <c r="S474" s="103"/>
      <c r="T474" s="103"/>
      <c r="U474" s="554" t="str">
        <f>IF(R474&lt;&gt;"",VLOOKUP(R474,'DON GIA'!$H$1:$K$103,4,0),"")</f>
        <v/>
      </c>
      <c r="V474" s="554" t="str">
        <f t="shared" si="97"/>
        <v/>
      </c>
      <c r="W474" s="107" t="s">
        <v>1137</v>
      </c>
      <c r="X474" s="103" t="s">
        <v>38</v>
      </c>
      <c r="Y474" s="108">
        <v>1.04</v>
      </c>
      <c r="Z474" s="109"/>
      <c r="AA474" s="554">
        <f>IF(W474&lt;&gt;"",VLOOKUP(W474,'DON GIA'!$A$1:$D$346,4,0),"")</f>
        <v>4676799</v>
      </c>
      <c r="AB474" s="554">
        <f t="shared" si="98"/>
        <v>4863870.96</v>
      </c>
      <c r="AC474" s="71"/>
      <c r="AD474" s="71"/>
      <c r="AE474" s="71"/>
      <c r="AF474" s="71"/>
      <c r="AG474" s="71"/>
      <c r="AH474" s="103"/>
      <c r="AI474" s="71"/>
      <c r="AJ474" s="103"/>
      <c r="AK474" s="103"/>
      <c r="AL474" s="554" t="str">
        <f>IF(AI474&lt;&gt;"",VLOOKUP(AI474,'DON GIA'!$M$1:$P$9,4,0),"")</f>
        <v/>
      </c>
      <c r="AM474" s="554" t="str">
        <f t="shared" si="91"/>
        <v/>
      </c>
      <c r="AN474" s="103"/>
      <c r="AO474" s="103"/>
      <c r="AP474" s="553" t="str">
        <f t="shared" si="96"/>
        <v/>
      </c>
      <c r="AQ474" s="59" t="s">
        <v>672</v>
      </c>
      <c r="AR474" s="139" t="s">
        <v>1914</v>
      </c>
    </row>
    <row r="475" spans="1:44" ht="112.5" outlineLevel="2">
      <c r="A475" s="72" t="e">
        <f>IF(D474&lt;&gt;"",$D$8:D474,A474)</f>
        <v>#VALUE!</v>
      </c>
      <c r="C475" s="552" t="str">
        <f>IF(D475&lt;&gt;"",COUNTA($D$8:D475),"")</f>
        <v/>
      </c>
      <c r="D475" s="552"/>
      <c r="E475" s="71"/>
      <c r="F475" s="103"/>
      <c r="G475" s="103"/>
      <c r="H475" s="103"/>
      <c r="I475" s="103"/>
      <c r="J475" s="103"/>
      <c r="K475" s="103"/>
      <c r="L475" s="107"/>
      <c r="M475" s="105"/>
      <c r="N475" s="106" t="str">
        <f>IF(L475&lt;&gt;"",VLOOKUP(L475,'DON GIA'!$S$1:$U$19,3,0),"")</f>
        <v/>
      </c>
      <c r="O475" s="106" t="str">
        <f>IF(L475&lt;&gt;"",VLOOKUP(L475,'DON GIA'!$S$1:$V$19,4,0),"")</f>
        <v/>
      </c>
      <c r="P475" s="106" t="str">
        <f t="shared" si="89"/>
        <v/>
      </c>
      <c r="Q475" s="106" t="str">
        <f t="shared" si="90"/>
        <v/>
      </c>
      <c r="R475" s="71" t="s">
        <v>35</v>
      </c>
      <c r="S475" s="103"/>
      <c r="T475" s="103"/>
      <c r="U475" s="554" t="str">
        <f>IF(R475&lt;&gt;"",VLOOKUP(R475,'DON GIA'!$H$1:$K$103,4,0),"")</f>
        <v/>
      </c>
      <c r="V475" s="554" t="str">
        <f t="shared" si="97"/>
        <v/>
      </c>
      <c r="W475" s="107" t="s">
        <v>1138</v>
      </c>
      <c r="X475" s="103" t="s">
        <v>27</v>
      </c>
      <c r="Y475" s="108">
        <v>12.6</v>
      </c>
      <c r="Z475" s="109"/>
      <c r="AA475" s="554">
        <f>IF(W475&lt;&gt;"",VLOOKUP(W475,'DON GIA'!$A$1:$D$346,4,0),"")</f>
        <v>292949</v>
      </c>
      <c r="AB475" s="554">
        <f t="shared" si="98"/>
        <v>3691157.4</v>
      </c>
      <c r="AC475" s="71"/>
      <c r="AD475" s="71"/>
      <c r="AE475" s="71"/>
      <c r="AF475" s="71"/>
      <c r="AG475" s="71"/>
      <c r="AH475" s="103"/>
      <c r="AI475" s="71"/>
      <c r="AJ475" s="103"/>
      <c r="AK475" s="103"/>
      <c r="AL475" s="554" t="str">
        <f>IF(AI475&lt;&gt;"",VLOOKUP(AI475,'DON GIA'!$M$1:$P$9,4,0),"")</f>
        <v/>
      </c>
      <c r="AM475" s="554" t="str">
        <f t="shared" si="91"/>
        <v/>
      </c>
      <c r="AN475" s="103"/>
      <c r="AO475" s="103"/>
      <c r="AP475" s="553" t="str">
        <f t="shared" si="96"/>
        <v/>
      </c>
      <c r="AQ475" s="565" t="s">
        <v>1911</v>
      </c>
      <c r="AR475" s="139" t="s">
        <v>1915</v>
      </c>
    </row>
    <row r="476" spans="1:44" outlineLevel="2">
      <c r="A476" s="72" t="e">
        <f>IF(D475&lt;&gt;"",$D$8:D475,A475)</f>
        <v>#VALUE!</v>
      </c>
      <c r="C476" s="552" t="str">
        <f>IF(D476&lt;&gt;"",COUNTA($D$8:D476),"")</f>
        <v/>
      </c>
      <c r="D476" s="552"/>
      <c r="E476" s="71"/>
      <c r="F476" s="103"/>
      <c r="G476" s="103"/>
      <c r="H476" s="103"/>
      <c r="I476" s="103"/>
      <c r="J476" s="103"/>
      <c r="K476" s="103"/>
      <c r="L476" s="107"/>
      <c r="M476" s="105"/>
      <c r="N476" s="106" t="str">
        <f>IF(L476&lt;&gt;"",VLOOKUP(L476,'DON GIA'!$S$1:$U$19,3,0),"")</f>
        <v/>
      </c>
      <c r="O476" s="106" t="str">
        <f>IF(L476&lt;&gt;"",VLOOKUP(L476,'DON GIA'!$S$1:$V$19,4,0),"")</f>
        <v/>
      </c>
      <c r="P476" s="106" t="str">
        <f t="shared" si="89"/>
        <v/>
      </c>
      <c r="Q476" s="106" t="str">
        <f t="shared" si="90"/>
        <v/>
      </c>
      <c r="R476" s="71" t="s">
        <v>35</v>
      </c>
      <c r="S476" s="103"/>
      <c r="T476" s="103"/>
      <c r="U476" s="554" t="str">
        <f>IF(R476&lt;&gt;"",VLOOKUP(R476,'DON GIA'!$H$1:$K$103,4,0),"")</f>
        <v/>
      </c>
      <c r="V476" s="554" t="str">
        <f t="shared" si="97"/>
        <v/>
      </c>
      <c r="W476" s="107" t="s">
        <v>1044</v>
      </c>
      <c r="X476" s="103" t="s">
        <v>27</v>
      </c>
      <c r="Y476" s="108">
        <v>16.64</v>
      </c>
      <c r="Z476" s="109"/>
      <c r="AA476" s="554">
        <f>IF(W476&lt;&gt;"",VLOOKUP(W476,'DON GIA'!$A$1:$D$346,4,0),"")</f>
        <v>854777</v>
      </c>
      <c r="AB476" s="554">
        <f t="shared" si="98"/>
        <v>14223489.280000001</v>
      </c>
      <c r="AC476" s="71"/>
      <c r="AD476" s="71"/>
      <c r="AE476" s="71"/>
      <c r="AF476" s="71"/>
      <c r="AG476" s="71"/>
      <c r="AH476" s="103"/>
      <c r="AI476" s="71"/>
      <c r="AJ476" s="103"/>
      <c r="AK476" s="103"/>
      <c r="AL476" s="554" t="str">
        <f>IF(AI476&lt;&gt;"",VLOOKUP(AI476,'DON GIA'!$M$1:$P$9,4,0),"")</f>
        <v/>
      </c>
      <c r="AM476" s="554" t="str">
        <f t="shared" si="91"/>
        <v/>
      </c>
      <c r="AN476" s="103"/>
      <c r="AO476" s="103"/>
      <c r="AP476" s="553" t="str">
        <f t="shared" si="96"/>
        <v/>
      </c>
      <c r="AQ476" s="568" t="s">
        <v>1925</v>
      </c>
    </row>
    <row r="477" spans="1:44" outlineLevel="2">
      <c r="A477" s="72" t="e">
        <f>IF(D476&lt;&gt;"",$D$8:D476,A476)</f>
        <v>#VALUE!</v>
      </c>
      <c r="C477" s="552" t="str">
        <f>IF(D477&lt;&gt;"",COUNTA($D$8:D477),"")</f>
        <v/>
      </c>
      <c r="D477" s="552"/>
      <c r="E477" s="71"/>
      <c r="F477" s="103"/>
      <c r="G477" s="103"/>
      <c r="H477" s="103"/>
      <c r="I477" s="103"/>
      <c r="J477" s="103"/>
      <c r="K477" s="103"/>
      <c r="L477" s="107"/>
      <c r="M477" s="105"/>
      <c r="N477" s="106" t="str">
        <f>IF(L477&lt;&gt;"",VLOOKUP(L477,'DON GIA'!$S$1:$U$19,3,0),"")</f>
        <v/>
      </c>
      <c r="O477" s="106" t="str">
        <f>IF(L477&lt;&gt;"",VLOOKUP(L477,'DON GIA'!$S$1:$V$19,4,0),"")</f>
        <v/>
      </c>
      <c r="P477" s="106" t="str">
        <f t="shared" si="89"/>
        <v/>
      </c>
      <c r="Q477" s="106" t="str">
        <f t="shared" si="90"/>
        <v/>
      </c>
      <c r="R477" s="71" t="s">
        <v>35</v>
      </c>
      <c r="S477" s="103"/>
      <c r="T477" s="103"/>
      <c r="U477" s="554" t="str">
        <f>IF(R477&lt;&gt;"",VLOOKUP(R477,'DON GIA'!$H$1:$K$103,4,0),"")</f>
        <v/>
      </c>
      <c r="V477" s="554" t="str">
        <f t="shared" si="97"/>
        <v/>
      </c>
      <c r="W477" s="107" t="s">
        <v>1139</v>
      </c>
      <c r="X477" s="103" t="s">
        <v>27</v>
      </c>
      <c r="Y477" s="108">
        <v>16.64</v>
      </c>
      <c r="Z477" s="109"/>
      <c r="AA477" s="554">
        <f>IF(W477&lt;&gt;"",VLOOKUP(W477,'DON GIA'!$A$1:$D$346,4,0),"")</f>
        <v>330817</v>
      </c>
      <c r="AB477" s="554">
        <f t="shared" si="98"/>
        <v>5504794.8799999999</v>
      </c>
      <c r="AC477" s="71"/>
      <c r="AD477" s="71"/>
      <c r="AE477" s="71"/>
      <c r="AF477" s="71"/>
      <c r="AG477" s="71"/>
      <c r="AH477" s="103"/>
      <c r="AI477" s="71"/>
      <c r="AJ477" s="103"/>
      <c r="AK477" s="103"/>
      <c r="AL477" s="554" t="str">
        <f>IF(AI477&lt;&gt;"",VLOOKUP(AI477,'DON GIA'!$M$1:$P$9,4,0),"")</f>
        <v/>
      </c>
      <c r="AM477" s="554" t="str">
        <f t="shared" si="91"/>
        <v/>
      </c>
      <c r="AN477" s="103"/>
      <c r="AO477" s="103"/>
      <c r="AP477" s="553" t="str">
        <f t="shared" si="96"/>
        <v/>
      </c>
      <c r="AQ477" s="107"/>
    </row>
    <row r="478" spans="1:44" ht="37.5" outlineLevel="2">
      <c r="A478" s="72" t="e">
        <f>IF(D477&lt;&gt;"",$D$8:D477,A477)</f>
        <v>#VALUE!</v>
      </c>
      <c r="C478" s="552" t="str">
        <f>IF(D478&lt;&gt;"",COUNTA($D$8:D478),"")</f>
        <v/>
      </c>
      <c r="D478" s="552"/>
      <c r="E478" s="71"/>
      <c r="F478" s="103"/>
      <c r="G478" s="103"/>
      <c r="H478" s="103"/>
      <c r="I478" s="103"/>
      <c r="J478" s="103"/>
      <c r="K478" s="103"/>
      <c r="L478" s="107"/>
      <c r="M478" s="105"/>
      <c r="N478" s="106" t="str">
        <f>IF(L478&lt;&gt;"",VLOOKUP(L478,'DON GIA'!$S$1:$U$19,3,0),"")</f>
        <v/>
      </c>
      <c r="O478" s="106" t="str">
        <f>IF(L478&lt;&gt;"",VLOOKUP(L478,'DON GIA'!$S$1:$V$19,4,0),"")</f>
        <v/>
      </c>
      <c r="P478" s="106" t="str">
        <f t="shared" si="89"/>
        <v/>
      </c>
      <c r="Q478" s="106" t="str">
        <f t="shared" si="90"/>
        <v/>
      </c>
      <c r="R478" s="71" t="s">
        <v>35</v>
      </c>
      <c r="S478" s="103"/>
      <c r="T478" s="103"/>
      <c r="U478" s="554" t="str">
        <f>IF(R478&lt;&gt;"",VLOOKUP(R478,'DON GIA'!$H$1:$K$103,4,0),"")</f>
        <v/>
      </c>
      <c r="V478" s="554" t="str">
        <f t="shared" si="97"/>
        <v/>
      </c>
      <c r="W478" s="107" t="s">
        <v>1140</v>
      </c>
      <c r="X478" s="103" t="s">
        <v>27</v>
      </c>
      <c r="Y478" s="108">
        <v>23.2</v>
      </c>
      <c r="Z478" s="109"/>
      <c r="AA478" s="554">
        <f>IF(W478&lt;&gt;"",VLOOKUP(W478,'DON GIA'!$A$1:$D$346,4,0),"")</f>
        <v>1238791</v>
      </c>
      <c r="AB478" s="554">
        <f t="shared" si="98"/>
        <v>28739951.199999999</v>
      </c>
      <c r="AC478" s="71"/>
      <c r="AD478" s="71"/>
      <c r="AE478" s="71"/>
      <c r="AF478" s="71"/>
      <c r="AG478" s="71"/>
      <c r="AH478" s="103"/>
      <c r="AI478" s="71"/>
      <c r="AJ478" s="103"/>
      <c r="AK478" s="103"/>
      <c r="AL478" s="554" t="str">
        <f>IF(AI478&lt;&gt;"",VLOOKUP(AI478,'DON GIA'!$M$1:$P$9,4,0),"")</f>
        <v/>
      </c>
      <c r="AM478" s="554" t="str">
        <f t="shared" si="91"/>
        <v/>
      </c>
      <c r="AN478" s="103"/>
      <c r="AO478" s="103"/>
      <c r="AP478" s="553" t="str">
        <f t="shared" si="96"/>
        <v/>
      </c>
      <c r="AQ478" s="107"/>
    </row>
    <row r="479" spans="1:44" ht="37.5" outlineLevel="2">
      <c r="A479" s="72" t="e">
        <f>IF(D478&lt;&gt;"",$D$8:D478,A478)</f>
        <v>#VALUE!</v>
      </c>
      <c r="C479" s="552" t="str">
        <f>IF(D479&lt;&gt;"",COUNTA($D$8:D479),"")</f>
        <v/>
      </c>
      <c r="D479" s="552"/>
      <c r="E479" s="71"/>
      <c r="F479" s="103"/>
      <c r="G479" s="103"/>
      <c r="H479" s="103"/>
      <c r="I479" s="103"/>
      <c r="J479" s="103"/>
      <c r="K479" s="103"/>
      <c r="L479" s="107"/>
      <c r="M479" s="105"/>
      <c r="N479" s="106" t="str">
        <f>IF(L479&lt;&gt;"",VLOOKUP(L479,'DON GIA'!$S$1:$U$19,3,0),"")</f>
        <v/>
      </c>
      <c r="O479" s="106" t="str">
        <f>IF(L479&lt;&gt;"",VLOOKUP(L479,'DON GIA'!$S$1:$V$19,4,0),"")</f>
        <v/>
      </c>
      <c r="P479" s="106" t="str">
        <f t="shared" si="89"/>
        <v/>
      </c>
      <c r="Q479" s="106" t="str">
        <f t="shared" si="90"/>
        <v/>
      </c>
      <c r="R479" s="71" t="s">
        <v>35</v>
      </c>
      <c r="S479" s="103"/>
      <c r="T479" s="103"/>
      <c r="U479" s="554" t="str">
        <f>IF(R479&lt;&gt;"",VLOOKUP(R479,'DON GIA'!$H$1:$K$103,4,0),"")</f>
        <v/>
      </c>
      <c r="V479" s="554" t="str">
        <f t="shared" si="97"/>
        <v/>
      </c>
      <c r="W479" s="107" t="s">
        <v>1141</v>
      </c>
      <c r="X479" s="103" t="s">
        <v>27</v>
      </c>
      <c r="Y479" s="108">
        <v>5.58</v>
      </c>
      <c r="Z479" s="109"/>
      <c r="AA479" s="554">
        <f>IF(W479&lt;&gt;"",VLOOKUP(W479,'DON GIA'!$A$1:$D$346,4,0),"")</f>
        <v>10375629</v>
      </c>
      <c r="AB479" s="554">
        <f t="shared" si="98"/>
        <v>57896009.82</v>
      </c>
      <c r="AC479" s="71"/>
      <c r="AD479" s="71"/>
      <c r="AE479" s="71"/>
      <c r="AF479" s="71" t="s">
        <v>31</v>
      </c>
      <c r="AG479" s="71"/>
      <c r="AH479" s="103"/>
      <c r="AI479" s="71"/>
      <c r="AJ479" s="103"/>
      <c r="AK479" s="103"/>
      <c r="AL479" s="554" t="str">
        <f>IF(AI479&lt;&gt;"",VLOOKUP(AI479,'DON GIA'!$M$1:$P$9,4,0),"")</f>
        <v/>
      </c>
      <c r="AM479" s="554" t="str">
        <f t="shared" si="91"/>
        <v/>
      </c>
      <c r="AN479" s="103"/>
      <c r="AO479" s="103"/>
      <c r="AP479" s="553" t="str">
        <f t="shared" si="96"/>
        <v/>
      </c>
      <c r="AQ479" s="107"/>
    </row>
    <row r="480" spans="1:44" outlineLevel="2">
      <c r="A480" s="72" t="e">
        <f>IF(D479&lt;&gt;"",$D$8:D479,A479)</f>
        <v>#VALUE!</v>
      </c>
      <c r="C480" s="552" t="str">
        <f>IF(D480&lt;&gt;"",COUNTA($D$8:D480),"")</f>
        <v/>
      </c>
      <c r="D480" s="552"/>
      <c r="E480" s="71"/>
      <c r="F480" s="103"/>
      <c r="G480" s="103"/>
      <c r="H480" s="103"/>
      <c r="I480" s="103"/>
      <c r="J480" s="103"/>
      <c r="K480" s="103"/>
      <c r="L480" s="107"/>
      <c r="M480" s="105"/>
      <c r="N480" s="106" t="str">
        <f>IF(L480&lt;&gt;"",VLOOKUP(L480,'DON GIA'!$S$1:$U$19,3,0),"")</f>
        <v/>
      </c>
      <c r="O480" s="106" t="str">
        <f>IF(L480&lt;&gt;"",VLOOKUP(L480,'DON GIA'!$S$1:$V$19,4,0),"")</f>
        <v/>
      </c>
      <c r="P480" s="106" t="str">
        <f t="shared" si="89"/>
        <v/>
      </c>
      <c r="Q480" s="106" t="str">
        <f t="shared" si="90"/>
        <v/>
      </c>
      <c r="R480" s="71" t="s">
        <v>35</v>
      </c>
      <c r="S480" s="103"/>
      <c r="T480" s="103"/>
      <c r="U480" s="554" t="str">
        <f>IF(R480&lt;&gt;"",VLOOKUP(R480,'DON GIA'!$H$1:$K$103,4,0),"")</f>
        <v/>
      </c>
      <c r="V480" s="554" t="str">
        <f t="shared" si="97"/>
        <v/>
      </c>
      <c r="W480" s="107" t="s">
        <v>1023</v>
      </c>
      <c r="X480" s="103" t="s">
        <v>38</v>
      </c>
      <c r="Y480" s="108">
        <v>0.315</v>
      </c>
      <c r="Z480" s="109"/>
      <c r="AA480" s="554">
        <f>IF(W480&lt;&gt;"",VLOOKUP(W480,'DON GIA'!$A$1:$D$346,4,0),"")</f>
        <v>2523428</v>
      </c>
      <c r="AB480" s="554">
        <f t="shared" si="98"/>
        <v>794879.82</v>
      </c>
      <c r="AC480" s="71"/>
      <c r="AD480" s="71"/>
      <c r="AE480" s="71"/>
      <c r="AF480" s="71"/>
      <c r="AG480" s="71"/>
      <c r="AH480" s="103"/>
      <c r="AI480" s="71"/>
      <c r="AJ480" s="103"/>
      <c r="AK480" s="103"/>
      <c r="AL480" s="554" t="str">
        <f>IF(AI480&lt;&gt;"",VLOOKUP(AI480,'DON GIA'!$M$1:$P$9,4,0),"")</f>
        <v/>
      </c>
      <c r="AM480" s="554" t="str">
        <f t="shared" si="91"/>
        <v/>
      </c>
      <c r="AN480" s="103"/>
      <c r="AO480" s="103"/>
      <c r="AP480" s="553" t="str">
        <f t="shared" si="96"/>
        <v/>
      </c>
      <c r="AQ480" s="107"/>
    </row>
    <row r="481" spans="1:44" outlineLevel="2">
      <c r="A481" s="72" t="e">
        <f>IF(D480&lt;&gt;"",$D$8:D480,A480)</f>
        <v>#VALUE!</v>
      </c>
      <c r="C481" s="552" t="str">
        <f>IF(D481&lt;&gt;"",COUNTA($D$8:D481),"")</f>
        <v/>
      </c>
      <c r="D481" s="552"/>
      <c r="E481" s="71"/>
      <c r="F481" s="103"/>
      <c r="G481" s="103"/>
      <c r="H481" s="103"/>
      <c r="I481" s="103"/>
      <c r="J481" s="103"/>
      <c r="K481" s="103"/>
      <c r="L481" s="107"/>
      <c r="M481" s="105"/>
      <c r="N481" s="106" t="str">
        <f>IF(L481&lt;&gt;"",VLOOKUP(L481,'DON GIA'!$S$1:$U$19,3,0),"")</f>
        <v/>
      </c>
      <c r="O481" s="106" t="str">
        <f>IF(L481&lt;&gt;"",VLOOKUP(L481,'DON GIA'!$S$1:$V$19,4,0),"")</f>
        <v/>
      </c>
      <c r="P481" s="106" t="str">
        <f t="shared" si="89"/>
        <v/>
      </c>
      <c r="Q481" s="106" t="str">
        <f t="shared" si="90"/>
        <v/>
      </c>
      <c r="R481" s="71" t="s">
        <v>35</v>
      </c>
      <c r="S481" s="103"/>
      <c r="T481" s="103"/>
      <c r="U481" s="554" t="str">
        <f>IF(R481&lt;&gt;"",VLOOKUP(R481,'DON GIA'!$H$1:$K$103,4,0),"")</f>
        <v/>
      </c>
      <c r="V481" s="554" t="str">
        <f t="shared" si="97"/>
        <v/>
      </c>
      <c r="W481" s="107" t="s">
        <v>1054</v>
      </c>
      <c r="X481" s="103" t="s">
        <v>27</v>
      </c>
      <c r="Y481" s="108">
        <v>1.38</v>
      </c>
      <c r="Z481" s="109"/>
      <c r="AA481" s="554">
        <f>IF(W481&lt;&gt;"",VLOOKUP(W481,'DON GIA'!$A$1:$D$346,4,0),"")</f>
        <v>1398600</v>
      </c>
      <c r="AB481" s="554">
        <f t="shared" si="98"/>
        <v>1930067.9999999998</v>
      </c>
      <c r="AC481" s="71"/>
      <c r="AD481" s="71"/>
      <c r="AE481" s="71"/>
      <c r="AF481" s="71"/>
      <c r="AG481" s="71"/>
      <c r="AH481" s="103"/>
      <c r="AI481" s="71"/>
      <c r="AJ481" s="103"/>
      <c r="AK481" s="103"/>
      <c r="AL481" s="554" t="str">
        <f>IF(AI481&lt;&gt;"",VLOOKUP(AI481,'DON GIA'!$M$1:$P$9,4,0),"")</f>
        <v/>
      </c>
      <c r="AM481" s="554" t="str">
        <f t="shared" si="91"/>
        <v/>
      </c>
      <c r="AN481" s="103"/>
      <c r="AO481" s="103"/>
      <c r="AP481" s="553" t="str">
        <f t="shared" si="96"/>
        <v/>
      </c>
      <c r="AQ481" s="107"/>
    </row>
    <row r="482" spans="1:44" outlineLevel="2">
      <c r="A482" s="72" t="e">
        <f>IF(D481&lt;&gt;"",$D$8:D481,A481)</f>
        <v>#VALUE!</v>
      </c>
      <c r="C482" s="552" t="str">
        <f>IF(D482&lt;&gt;"",COUNTA($D$8:D482),"")</f>
        <v/>
      </c>
      <c r="D482" s="552"/>
      <c r="E482" s="71"/>
      <c r="F482" s="103"/>
      <c r="G482" s="103"/>
      <c r="H482" s="103"/>
      <c r="I482" s="103"/>
      <c r="J482" s="103"/>
      <c r="K482" s="103"/>
      <c r="L482" s="107"/>
      <c r="M482" s="105"/>
      <c r="N482" s="106" t="str">
        <f>IF(L482&lt;&gt;"",VLOOKUP(L482,'DON GIA'!$S$1:$U$19,3,0),"")</f>
        <v/>
      </c>
      <c r="O482" s="106" t="str">
        <f>IF(L482&lt;&gt;"",VLOOKUP(L482,'DON GIA'!$S$1:$V$19,4,0),"")</f>
        <v/>
      </c>
      <c r="P482" s="106" t="str">
        <f t="shared" si="89"/>
        <v/>
      </c>
      <c r="Q482" s="106" t="str">
        <f t="shared" si="90"/>
        <v/>
      </c>
      <c r="R482" s="71" t="s">
        <v>35</v>
      </c>
      <c r="S482" s="103"/>
      <c r="T482" s="103"/>
      <c r="U482" s="554" t="str">
        <f>IF(R482&lt;&gt;"",VLOOKUP(R482,'DON GIA'!$H$1:$K$103,4,0),"")</f>
        <v/>
      </c>
      <c r="V482" s="554" t="str">
        <f t="shared" si="97"/>
        <v/>
      </c>
      <c r="W482" s="107" t="s">
        <v>1130</v>
      </c>
      <c r="X482" s="103" t="s">
        <v>27</v>
      </c>
      <c r="Y482" s="108">
        <v>4.95</v>
      </c>
      <c r="Z482" s="109"/>
      <c r="AA482" s="554">
        <f>IF(W482&lt;&gt;"",VLOOKUP(W482,'DON GIA'!$A$1:$D$346,4,0),"")</f>
        <v>282038</v>
      </c>
      <c r="AB482" s="554">
        <f t="shared" si="98"/>
        <v>1396088.1</v>
      </c>
      <c r="AC482" s="71"/>
      <c r="AD482" s="71"/>
      <c r="AE482" s="71"/>
      <c r="AF482" s="71"/>
      <c r="AG482" s="71"/>
      <c r="AH482" s="103"/>
      <c r="AI482" s="71"/>
      <c r="AJ482" s="103"/>
      <c r="AK482" s="103"/>
      <c r="AL482" s="554" t="str">
        <f>IF(AI482&lt;&gt;"",VLOOKUP(AI482,'DON GIA'!$M$1:$P$9,4,0),"")</f>
        <v/>
      </c>
      <c r="AM482" s="554" t="str">
        <f t="shared" si="91"/>
        <v/>
      </c>
      <c r="AN482" s="103"/>
      <c r="AO482" s="103"/>
      <c r="AP482" s="553" t="str">
        <f t="shared" si="96"/>
        <v/>
      </c>
      <c r="AQ482" s="107"/>
    </row>
    <row r="483" spans="1:44" outlineLevel="2">
      <c r="A483" s="72" t="e">
        <f>IF(D482&lt;&gt;"",$D$8:D482,A482)</f>
        <v>#VALUE!</v>
      </c>
      <c r="C483" s="552" t="str">
        <f>IF(D483&lt;&gt;"",COUNTA($D$8:D483),"")</f>
        <v/>
      </c>
      <c r="D483" s="552"/>
      <c r="E483" s="71"/>
      <c r="F483" s="103"/>
      <c r="G483" s="103"/>
      <c r="H483" s="103"/>
      <c r="I483" s="103"/>
      <c r="J483" s="103"/>
      <c r="K483" s="103"/>
      <c r="L483" s="107"/>
      <c r="M483" s="105"/>
      <c r="N483" s="106" t="str">
        <f>IF(L483&lt;&gt;"",VLOOKUP(L483,'DON GIA'!$S$1:$U$19,3,0),"")</f>
        <v/>
      </c>
      <c r="O483" s="106" t="str">
        <f>IF(L483&lt;&gt;"",VLOOKUP(L483,'DON GIA'!$S$1:$V$19,4,0),"")</f>
        <v/>
      </c>
      <c r="P483" s="106" t="str">
        <f t="shared" si="89"/>
        <v/>
      </c>
      <c r="Q483" s="106" t="str">
        <f t="shared" si="90"/>
        <v/>
      </c>
      <c r="R483" s="71" t="s">
        <v>35</v>
      </c>
      <c r="S483" s="103"/>
      <c r="T483" s="103"/>
      <c r="U483" s="554" t="str">
        <f>IF(R483&lt;&gt;"",VLOOKUP(R483,'DON GIA'!$H$1:$K$103,4,0),"")</f>
        <v/>
      </c>
      <c r="V483" s="554" t="str">
        <f t="shared" si="97"/>
        <v/>
      </c>
      <c r="W483" s="107" t="s">
        <v>1105</v>
      </c>
      <c r="X483" s="103" t="s">
        <v>27</v>
      </c>
      <c r="Y483" s="108">
        <v>1.44</v>
      </c>
      <c r="Z483" s="109"/>
      <c r="AA483" s="554">
        <f>IF(W483&lt;&gt;"",VLOOKUP(W483,'DON GIA'!$A$1:$D$346,4,0),"")</f>
        <v>292949</v>
      </c>
      <c r="AB483" s="554">
        <f t="shared" si="98"/>
        <v>421846.56</v>
      </c>
      <c r="AC483" s="71"/>
      <c r="AD483" s="71"/>
      <c r="AE483" s="71"/>
      <c r="AF483" s="71"/>
      <c r="AG483" s="71"/>
      <c r="AH483" s="103"/>
      <c r="AI483" s="71"/>
      <c r="AJ483" s="103"/>
      <c r="AK483" s="103"/>
      <c r="AL483" s="554" t="str">
        <f>IF(AI483&lt;&gt;"",VLOOKUP(AI483,'DON GIA'!$M$1:$P$9,4,0),"")</f>
        <v/>
      </c>
      <c r="AM483" s="554" t="str">
        <f t="shared" si="91"/>
        <v/>
      </c>
      <c r="AN483" s="103"/>
      <c r="AO483" s="103"/>
      <c r="AP483" s="553" t="str">
        <f t="shared" si="96"/>
        <v/>
      </c>
      <c r="AQ483" s="107"/>
    </row>
    <row r="484" spans="1:44" outlineLevel="2">
      <c r="A484" s="72" t="e">
        <f>IF(D483&lt;&gt;"",$D$8:D483,A483)</f>
        <v>#VALUE!</v>
      </c>
      <c r="C484" s="552" t="str">
        <f>IF(D484&lt;&gt;"",COUNTA($D$8:D484),"")</f>
        <v/>
      </c>
      <c r="D484" s="552"/>
      <c r="E484" s="71"/>
      <c r="F484" s="103"/>
      <c r="G484" s="103"/>
      <c r="H484" s="103"/>
      <c r="I484" s="103"/>
      <c r="J484" s="103"/>
      <c r="K484" s="103"/>
      <c r="L484" s="107"/>
      <c r="M484" s="105"/>
      <c r="N484" s="106" t="str">
        <f>IF(L484&lt;&gt;"",VLOOKUP(L484,'DON GIA'!$S$1:$U$19,3,0),"")</f>
        <v/>
      </c>
      <c r="O484" s="106" t="str">
        <f>IF(L484&lt;&gt;"",VLOOKUP(L484,'DON GIA'!$S$1:$V$19,4,0),"")</f>
        <v/>
      </c>
      <c r="P484" s="106" t="str">
        <f t="shared" si="89"/>
        <v/>
      </c>
      <c r="Q484" s="106" t="str">
        <f t="shared" si="90"/>
        <v/>
      </c>
      <c r="R484" s="71" t="s">
        <v>35</v>
      </c>
      <c r="S484" s="103"/>
      <c r="T484" s="103"/>
      <c r="U484" s="554" t="str">
        <f>IF(R484&lt;&gt;"",VLOOKUP(R484,'DON GIA'!$H$1:$K$103,4,0),"")</f>
        <v/>
      </c>
      <c r="V484" s="554" t="str">
        <f t="shared" si="97"/>
        <v/>
      </c>
      <c r="W484" s="107" t="s">
        <v>1108</v>
      </c>
      <c r="X484" s="103" t="s">
        <v>27</v>
      </c>
      <c r="Y484" s="108">
        <v>6</v>
      </c>
      <c r="Z484" s="109"/>
      <c r="AA484" s="554">
        <f>IF(W484&lt;&gt;"",VLOOKUP(W484,'DON GIA'!$A$1:$D$346,4,0),"")</f>
        <v>282038</v>
      </c>
      <c r="AB484" s="554">
        <f t="shared" si="98"/>
        <v>1692228</v>
      </c>
      <c r="AC484" s="71"/>
      <c r="AD484" s="71"/>
      <c r="AE484" s="71"/>
      <c r="AF484" s="71"/>
      <c r="AG484" s="71"/>
      <c r="AH484" s="103"/>
      <c r="AI484" s="71"/>
      <c r="AJ484" s="103"/>
      <c r="AK484" s="103"/>
      <c r="AL484" s="554" t="str">
        <f>IF(AI484&lt;&gt;"",VLOOKUP(AI484,'DON GIA'!$M$1:$P$9,4,0),"")</f>
        <v/>
      </c>
      <c r="AM484" s="554" t="str">
        <f t="shared" si="91"/>
        <v/>
      </c>
      <c r="AN484" s="103"/>
      <c r="AO484" s="103"/>
      <c r="AP484" s="553" t="str">
        <f t="shared" si="96"/>
        <v/>
      </c>
      <c r="AQ484" s="107"/>
    </row>
    <row r="485" spans="1:44" outlineLevel="2">
      <c r="A485" s="72" t="e">
        <f>IF(D484&lt;&gt;"",$D$8:D484,A484)</f>
        <v>#VALUE!</v>
      </c>
      <c r="C485" s="552" t="str">
        <f>IF(D485&lt;&gt;"",COUNTA($D$8:D485),"")</f>
        <v/>
      </c>
      <c r="D485" s="552"/>
      <c r="E485" s="71"/>
      <c r="F485" s="103"/>
      <c r="G485" s="103"/>
      <c r="H485" s="103"/>
      <c r="I485" s="103"/>
      <c r="J485" s="103"/>
      <c r="K485" s="103"/>
      <c r="L485" s="107"/>
      <c r="M485" s="105"/>
      <c r="N485" s="106" t="str">
        <f>IF(L485&lt;&gt;"",VLOOKUP(L485,'DON GIA'!$S$1:$U$19,3,0),"")</f>
        <v/>
      </c>
      <c r="O485" s="106" t="str">
        <f>IF(L485&lt;&gt;"",VLOOKUP(L485,'DON GIA'!$S$1:$V$19,4,0),"")</f>
        <v/>
      </c>
      <c r="P485" s="106" t="str">
        <f t="shared" si="89"/>
        <v/>
      </c>
      <c r="Q485" s="106" t="str">
        <f t="shared" si="90"/>
        <v/>
      </c>
      <c r="R485" s="71" t="s">
        <v>35</v>
      </c>
      <c r="S485" s="103"/>
      <c r="T485" s="103"/>
      <c r="U485" s="554" t="str">
        <f>IF(R485&lt;&gt;"",VLOOKUP(R485,'DON GIA'!$H$1:$K$103,4,0),"")</f>
        <v/>
      </c>
      <c r="V485" s="554" t="str">
        <f t="shared" si="97"/>
        <v/>
      </c>
      <c r="W485" s="107" t="s">
        <v>1006</v>
      </c>
      <c r="X485" s="103" t="s">
        <v>27</v>
      </c>
      <c r="Y485" s="108">
        <v>98.42</v>
      </c>
      <c r="Z485" s="109"/>
      <c r="AA485" s="554">
        <f>IF(W485&lt;&gt;"",VLOOKUP(W485,'DON GIA'!$A$1:$D$346,4,0),"")</f>
        <v>109890</v>
      </c>
      <c r="AB485" s="554">
        <f t="shared" si="98"/>
        <v>10815373.800000001</v>
      </c>
      <c r="AC485" s="71"/>
      <c r="AD485" s="71"/>
      <c r="AE485" s="71"/>
      <c r="AF485" s="71"/>
      <c r="AG485" s="71"/>
      <c r="AH485" s="103"/>
      <c r="AI485" s="71"/>
      <c r="AJ485" s="103"/>
      <c r="AK485" s="103"/>
      <c r="AL485" s="554" t="str">
        <f>IF(AI485&lt;&gt;"",VLOOKUP(AI485,'DON GIA'!$M$1:$P$9,4,0),"")</f>
        <v/>
      </c>
      <c r="AM485" s="554" t="str">
        <f t="shared" si="91"/>
        <v/>
      </c>
      <c r="AN485" s="103"/>
      <c r="AO485" s="103"/>
      <c r="AP485" s="553" t="str">
        <f t="shared" si="96"/>
        <v/>
      </c>
      <c r="AQ485" s="107"/>
    </row>
    <row r="486" spans="1:44" ht="37.5" outlineLevel="2">
      <c r="A486" s="72" t="e">
        <f>IF(D485&lt;&gt;"",$D$8:D485,A485)</f>
        <v>#VALUE!</v>
      </c>
      <c r="C486" s="552" t="str">
        <f>IF(D486&lt;&gt;"",COUNTA($D$8:D486),"")</f>
        <v/>
      </c>
      <c r="D486" s="552"/>
      <c r="E486" s="71"/>
      <c r="F486" s="103"/>
      <c r="G486" s="103"/>
      <c r="H486" s="103"/>
      <c r="I486" s="103"/>
      <c r="J486" s="103"/>
      <c r="K486" s="103"/>
      <c r="L486" s="107"/>
      <c r="M486" s="105"/>
      <c r="N486" s="106" t="str">
        <f>IF(L486&lt;&gt;"",VLOOKUP(L486,'DON GIA'!$S$1:$U$19,3,0),"")</f>
        <v/>
      </c>
      <c r="O486" s="106" t="str">
        <f>IF(L486&lt;&gt;"",VLOOKUP(L486,'DON GIA'!$S$1:$V$19,4,0),"")</f>
        <v/>
      </c>
      <c r="P486" s="106" t="str">
        <f t="shared" si="89"/>
        <v/>
      </c>
      <c r="Q486" s="106" t="str">
        <f t="shared" si="90"/>
        <v/>
      </c>
      <c r="R486" s="71" t="s">
        <v>35</v>
      </c>
      <c r="S486" s="103"/>
      <c r="T486" s="103"/>
      <c r="U486" s="554" t="str">
        <f>IF(R486&lt;&gt;"",VLOOKUP(R486,'DON GIA'!$H$1:$K$103,4,0),"")</f>
        <v/>
      </c>
      <c r="V486" s="554" t="str">
        <f t="shared" si="97"/>
        <v/>
      </c>
      <c r="W486" s="107" t="s">
        <v>1049</v>
      </c>
      <c r="X486" s="103" t="s">
        <v>42</v>
      </c>
      <c r="Y486" s="108">
        <v>1</v>
      </c>
      <c r="Z486" s="109"/>
      <c r="AA486" s="554">
        <f>IF(W486&lt;&gt;"",VLOOKUP(W486,'DON GIA'!$A$1:$D$346,4,0),"")</f>
        <v>3793079</v>
      </c>
      <c r="AB486" s="554">
        <f t="shared" si="98"/>
        <v>3793079</v>
      </c>
      <c r="AC486" s="71"/>
      <c r="AD486" s="71"/>
      <c r="AE486" s="71"/>
      <c r="AF486" s="71"/>
      <c r="AG486" s="71"/>
      <c r="AH486" s="103"/>
      <c r="AI486" s="71"/>
      <c r="AJ486" s="103"/>
      <c r="AK486" s="103"/>
      <c r="AL486" s="554" t="str">
        <f>IF(AI486&lt;&gt;"",VLOOKUP(AI486,'DON GIA'!$M$1:$P$9,4,0),"")</f>
        <v/>
      </c>
      <c r="AM486" s="554" t="str">
        <f t="shared" si="91"/>
        <v/>
      </c>
      <c r="AN486" s="103"/>
      <c r="AO486" s="103"/>
      <c r="AP486" s="553" t="str">
        <f t="shared" si="96"/>
        <v/>
      </c>
      <c r="AQ486" s="107"/>
    </row>
    <row r="487" spans="1:44" outlineLevel="2">
      <c r="A487" s="72" t="e">
        <f>IF(D486&lt;&gt;"",$D$8:D486,A486)</f>
        <v>#VALUE!</v>
      </c>
      <c r="C487" s="552" t="str">
        <f>IF(D487&lt;&gt;"",COUNTA($D$8:D487),"")</f>
        <v/>
      </c>
      <c r="D487" s="552"/>
      <c r="E487" s="61"/>
      <c r="F487" s="103"/>
      <c r="G487" s="103"/>
      <c r="H487" s="103"/>
      <c r="I487" s="103"/>
      <c r="J487" s="103"/>
      <c r="K487" s="103"/>
      <c r="L487" s="107"/>
      <c r="M487" s="105"/>
      <c r="N487" s="106" t="str">
        <f>IF(L487&lt;&gt;"",VLOOKUP(L487,'DON GIA'!$S$1:$U$19,3,0),"")</f>
        <v/>
      </c>
      <c r="O487" s="106" t="str">
        <f>IF(L487&lt;&gt;"",VLOOKUP(L487,'DON GIA'!$S$1:$V$19,4,0),"")</f>
        <v/>
      </c>
      <c r="P487" s="106" t="str">
        <f t="shared" si="89"/>
        <v/>
      </c>
      <c r="Q487" s="106" t="str">
        <f t="shared" si="90"/>
        <v/>
      </c>
      <c r="R487" s="71" t="s">
        <v>35</v>
      </c>
      <c r="S487" s="103"/>
      <c r="T487" s="103"/>
      <c r="U487" s="554" t="str">
        <f>IF(R487&lt;&gt;"",VLOOKUP(R487,'DON GIA'!$H$1:$K$103,4,0),"")</f>
        <v/>
      </c>
      <c r="V487" s="554" t="str">
        <f t="shared" si="97"/>
        <v/>
      </c>
      <c r="W487" s="107"/>
      <c r="X487" s="103"/>
      <c r="Y487" s="108"/>
      <c r="Z487" s="109"/>
      <c r="AA487" s="554" t="str">
        <f>IF(W487&lt;&gt;"",VLOOKUP(W487,'DON GIA'!$A$1:$D$346,4,0),"")</f>
        <v/>
      </c>
      <c r="AB487" s="554" t="str">
        <f t="shared" si="98"/>
        <v/>
      </c>
      <c r="AC487" s="71"/>
      <c r="AD487" s="71"/>
      <c r="AE487" s="71"/>
      <c r="AF487" s="71"/>
      <c r="AG487" s="71"/>
      <c r="AH487" s="103"/>
      <c r="AI487" s="71"/>
      <c r="AJ487" s="103"/>
      <c r="AK487" s="103"/>
      <c r="AL487" s="554" t="str">
        <f>IF(AI487&lt;&gt;"",VLOOKUP(AI487,'DON GIA'!$M$1:$P$9,4,0),"")</f>
        <v/>
      </c>
      <c r="AM487" s="554" t="str">
        <f t="shared" si="91"/>
        <v/>
      </c>
      <c r="AN487" s="103"/>
      <c r="AO487" s="103"/>
      <c r="AP487" s="553" t="str">
        <f t="shared" si="96"/>
        <v/>
      </c>
      <c r="AQ487" s="107"/>
    </row>
    <row r="488" spans="1:44" outlineLevel="1">
      <c r="A488" s="84" t="s">
        <v>823</v>
      </c>
      <c r="B488" s="576">
        <v>6</v>
      </c>
      <c r="C488" s="552">
        <f>IF(D488&lt;&gt;"",COUNTA($D$8:D488),"")</f>
        <v>38</v>
      </c>
      <c r="D488" s="552">
        <v>430</v>
      </c>
      <c r="E488" s="61" t="s">
        <v>245</v>
      </c>
      <c r="F488" s="162"/>
      <c r="G488" s="162"/>
      <c r="H488" s="162"/>
      <c r="I488" s="162"/>
      <c r="J488" s="162"/>
      <c r="K488" s="162"/>
      <c r="L488" s="129"/>
      <c r="M488" s="167">
        <f>SUBTOTAL(9,M489:M499)</f>
        <v>111.9</v>
      </c>
      <c r="N488" s="199"/>
      <c r="O488" s="199"/>
      <c r="P488" s="199">
        <f>SUBTOTAL(9,P489:P499)</f>
        <v>187880100</v>
      </c>
      <c r="Q488" s="199">
        <f>SUBTOTAL(9,Q489:Q499)</f>
        <v>0</v>
      </c>
      <c r="R488" s="61"/>
      <c r="S488" s="162"/>
      <c r="T488" s="162">
        <f>SUBTOTAL(9,T489:T499)</f>
        <v>0</v>
      </c>
      <c r="U488" s="553"/>
      <c r="V488" s="553">
        <f>SUBTOTAL(9,V489:V499)</f>
        <v>0</v>
      </c>
      <c r="W488" s="129"/>
      <c r="X488" s="162"/>
      <c r="Y488" s="169">
        <f>SUBTOTAL(9,Y489:Y499)</f>
        <v>225.69199999999998</v>
      </c>
      <c r="Z488" s="170">
        <f>SUBTOTAL(9,Z489:Z499)</f>
        <v>0</v>
      </c>
      <c r="AA488" s="553"/>
      <c r="AB488" s="553">
        <f>SUBTOTAL(9,AB489:AB499)</f>
        <v>393095364.2159999</v>
      </c>
      <c r="AC488" s="71"/>
      <c r="AD488" s="71"/>
      <c r="AE488" s="71"/>
      <c r="AF488" s="71"/>
      <c r="AG488" s="71"/>
      <c r="AH488" s="103"/>
      <c r="AI488" s="71"/>
      <c r="AJ488" s="162"/>
      <c r="AK488" s="162">
        <f>SUBTOTAL(9,AK489:AK499)</f>
        <v>4</v>
      </c>
      <c r="AL488" s="553"/>
      <c r="AM488" s="553">
        <f>SUBTOTAL(9,AM489:AM499)</f>
        <v>51687760</v>
      </c>
      <c r="AN488" s="162"/>
      <c r="AO488" s="162">
        <f>SUBTOTAL(9,AO489:AO499)</f>
        <v>1</v>
      </c>
      <c r="AP488" s="553">
        <f t="shared" si="96"/>
        <v>632663224.21599984</v>
      </c>
      <c r="AQ488" s="111"/>
      <c r="AR488" s="90"/>
    </row>
    <row r="489" spans="1:44" ht="56.25" outlineLevel="2">
      <c r="A489" s="72" t="e">
        <f>IF(D488&lt;&gt;"",$D$8:D488,A487)</f>
        <v>#VALUE!</v>
      </c>
      <c r="C489" s="552" t="str">
        <f>IF(D489&lt;&gt;"",COUNTA($D$8:D489),"")</f>
        <v/>
      </c>
      <c r="D489" s="552"/>
      <c r="E489" s="71" t="s">
        <v>246</v>
      </c>
      <c r="F489" s="103">
        <v>3</v>
      </c>
      <c r="G489" s="103"/>
      <c r="H489" s="103">
        <v>434</v>
      </c>
      <c r="I489" s="103">
        <v>79</v>
      </c>
      <c r="J489" s="103" t="s">
        <v>223</v>
      </c>
      <c r="K489" s="103" t="s">
        <v>224</v>
      </c>
      <c r="L489" s="107" t="s">
        <v>973</v>
      </c>
      <c r="M489" s="105">
        <v>111.9</v>
      </c>
      <c r="N489" s="106">
        <f>IF(L489&lt;&gt;"",VLOOKUP(L489,'DON GIA'!$S$1:$U$19,3,0),"")</f>
        <v>1679000</v>
      </c>
      <c r="O489" s="106">
        <f>IF(L489&lt;&gt;"",VLOOKUP(L489,'DON GIA'!$S$1:$V$19,4,0),"")</f>
        <v>0</v>
      </c>
      <c r="P489" s="106">
        <f t="shared" si="89"/>
        <v>187880100</v>
      </c>
      <c r="Q489" s="106">
        <f t="shared" si="90"/>
        <v>0</v>
      </c>
      <c r="R489" s="71" t="s">
        <v>35</v>
      </c>
      <c r="S489" s="103"/>
      <c r="T489" s="103"/>
      <c r="U489" s="554" t="str">
        <f>IF(R489&lt;&gt;"",VLOOKUP(R489,'DON GIA'!$H$1:$K$103,4,0),"")</f>
        <v/>
      </c>
      <c r="V489" s="554" t="str">
        <f t="shared" ref="V489:V499" si="99">IF(R489&lt;&gt;"",IF(ISNUMBER(U489),T489*U489,""),"")</f>
        <v/>
      </c>
      <c r="W489" s="107" t="s">
        <v>1142</v>
      </c>
      <c r="X489" s="103" t="s">
        <v>27</v>
      </c>
      <c r="Y489" s="108">
        <v>15.6</v>
      </c>
      <c r="Z489" s="109"/>
      <c r="AA489" s="554">
        <f>IF(W489&lt;&gt;"",VLOOKUP(W489,'DON GIA'!$A$1:$D$346,4,0),"")</f>
        <v>3840615</v>
      </c>
      <c r="AB489" s="554">
        <f t="shared" ref="AB489:AB499" si="100">IF(W489&lt;&gt;"",IF(ISNUMBER(AA489),Y489*AA489,""),"")</f>
        <v>59913594</v>
      </c>
      <c r="AC489" s="71" t="s">
        <v>28</v>
      </c>
      <c r="AD489" s="71" t="s">
        <v>29</v>
      </c>
      <c r="AE489" s="71" t="s">
        <v>34</v>
      </c>
      <c r="AF489" s="71" t="s">
        <v>31</v>
      </c>
      <c r="AG489" s="71" t="s">
        <v>32</v>
      </c>
      <c r="AH489" s="103" t="s">
        <v>41</v>
      </c>
      <c r="AI489" s="71" t="s">
        <v>562</v>
      </c>
      <c r="AJ489" s="103" t="s">
        <v>409</v>
      </c>
      <c r="AK489" s="103">
        <v>3</v>
      </c>
      <c r="AL489" s="554">
        <f>IF(AI489&lt;&gt;"",VLOOKUP(AI489,'DON GIA'!$M$1:$P$9,4,0),"")</f>
        <v>12895920</v>
      </c>
      <c r="AM489" s="554">
        <f t="shared" si="91"/>
        <v>38687760</v>
      </c>
      <c r="AN489" s="103" t="s">
        <v>407</v>
      </c>
      <c r="AO489" s="103">
        <v>1</v>
      </c>
      <c r="AP489" s="553" t="str">
        <f t="shared" si="96"/>
        <v/>
      </c>
      <c r="AQ489" s="111" t="s">
        <v>673</v>
      </c>
      <c r="AR489" s="77" t="s">
        <v>1912</v>
      </c>
    </row>
    <row r="490" spans="1:44" ht="285" outlineLevel="2">
      <c r="A490" s="72" t="e">
        <f>IF(D489&lt;&gt;"",$D$8:D489,A489)</f>
        <v>#VALUE!</v>
      </c>
      <c r="C490" s="552" t="str">
        <f>IF(D490&lt;&gt;"",COUNTA($D$8:D490),"")</f>
        <v/>
      </c>
      <c r="D490" s="552"/>
      <c r="E490" s="71" t="s">
        <v>71</v>
      </c>
      <c r="F490" s="103"/>
      <c r="G490" s="103"/>
      <c r="H490" s="103"/>
      <c r="I490" s="103"/>
      <c r="J490" s="103"/>
      <c r="K490" s="103"/>
      <c r="L490" s="107"/>
      <c r="M490" s="105"/>
      <c r="N490" s="106" t="str">
        <f>IF(L490&lt;&gt;"",VLOOKUP(L490,'DON GIA'!$S$1:$U$19,3,0),"")</f>
        <v/>
      </c>
      <c r="O490" s="106" t="str">
        <f>IF(L490&lt;&gt;"",VLOOKUP(L490,'DON GIA'!$S$1:$V$19,4,0),"")</f>
        <v/>
      </c>
      <c r="P490" s="106" t="str">
        <f t="shared" si="89"/>
        <v/>
      </c>
      <c r="Q490" s="106" t="str">
        <f t="shared" si="90"/>
        <v/>
      </c>
      <c r="R490" s="71" t="s">
        <v>35</v>
      </c>
      <c r="S490" s="103"/>
      <c r="T490" s="103"/>
      <c r="U490" s="554" t="str">
        <f>IF(R490&lt;&gt;"",VLOOKUP(R490,'DON GIA'!$H$1:$K$103,4,0),"")</f>
        <v/>
      </c>
      <c r="V490" s="554" t="str">
        <f t="shared" si="99"/>
        <v/>
      </c>
      <c r="W490" s="107" t="s">
        <v>1063</v>
      </c>
      <c r="X490" s="103" t="s">
        <v>27</v>
      </c>
      <c r="Y490" s="108">
        <v>59.8</v>
      </c>
      <c r="Z490" s="109"/>
      <c r="AA490" s="554">
        <f>IF(W490&lt;&gt;"",VLOOKUP(W490,'DON GIA'!$A$1:$D$346,4,0),"")</f>
        <v>3941166</v>
      </c>
      <c r="AB490" s="554">
        <f t="shared" si="100"/>
        <v>235681726.79999998</v>
      </c>
      <c r="AC490" s="71" t="s">
        <v>28</v>
      </c>
      <c r="AD490" s="71" t="s">
        <v>29</v>
      </c>
      <c r="AE490" s="71" t="s">
        <v>30</v>
      </c>
      <c r="AF490" s="71" t="s">
        <v>31</v>
      </c>
      <c r="AG490" s="71" t="s">
        <v>32</v>
      </c>
      <c r="AH490" s="103" t="s">
        <v>33</v>
      </c>
      <c r="AI490" s="71" t="s">
        <v>578</v>
      </c>
      <c r="AJ490" s="103" t="s">
        <v>560</v>
      </c>
      <c r="AK490" s="103">
        <v>1</v>
      </c>
      <c r="AL490" s="554">
        <f>IF(AI490&lt;&gt;"",VLOOKUP(AI490,'DON GIA'!$M$1:$P$9,4,0),"")</f>
        <v>13000000</v>
      </c>
      <c r="AM490" s="554">
        <f t="shared" si="91"/>
        <v>13000000</v>
      </c>
      <c r="AN490" s="103"/>
      <c r="AO490" s="103"/>
      <c r="AP490" s="553" t="str">
        <f t="shared" si="96"/>
        <v/>
      </c>
      <c r="AQ490" s="59" t="s">
        <v>674</v>
      </c>
      <c r="AR490" s="139" t="s">
        <v>1918</v>
      </c>
    </row>
    <row r="491" spans="1:44" ht="150" outlineLevel="2">
      <c r="A491" s="72" t="e">
        <f>IF(D490&lt;&gt;"",$D$8:D490,A490)</f>
        <v>#VALUE!</v>
      </c>
      <c r="C491" s="552" t="str">
        <f>IF(D491&lt;&gt;"",COUNTA($D$8:D491),"")</f>
        <v/>
      </c>
      <c r="D491" s="552"/>
      <c r="E491" s="71"/>
      <c r="F491" s="103"/>
      <c r="G491" s="103"/>
      <c r="H491" s="103"/>
      <c r="I491" s="103"/>
      <c r="J491" s="103"/>
      <c r="K491" s="103"/>
      <c r="L491" s="107"/>
      <c r="M491" s="105"/>
      <c r="N491" s="106" t="str">
        <f>IF(L491&lt;&gt;"",VLOOKUP(L491,'DON GIA'!$S$1:$U$19,3,0),"")</f>
        <v/>
      </c>
      <c r="O491" s="106" t="str">
        <f>IF(L491&lt;&gt;"",VLOOKUP(L491,'DON GIA'!$S$1:$V$19,4,0),"")</f>
        <v/>
      </c>
      <c r="P491" s="106" t="str">
        <f t="shared" si="89"/>
        <v/>
      </c>
      <c r="Q491" s="106" t="str">
        <f t="shared" si="90"/>
        <v/>
      </c>
      <c r="R491" s="71" t="s">
        <v>35</v>
      </c>
      <c r="S491" s="103"/>
      <c r="T491" s="103"/>
      <c r="U491" s="554" t="str">
        <f>IF(R491&lt;&gt;"",VLOOKUP(R491,'DON GIA'!$H$1:$K$103,4,0),"")</f>
        <v/>
      </c>
      <c r="V491" s="554" t="str">
        <f t="shared" si="99"/>
        <v/>
      </c>
      <c r="W491" s="107" t="s">
        <v>1107</v>
      </c>
      <c r="X491" s="103" t="s">
        <v>27</v>
      </c>
      <c r="Y491" s="108">
        <v>59.8</v>
      </c>
      <c r="Z491" s="109"/>
      <c r="AA491" s="554">
        <f>IF(W491&lt;&gt;"",VLOOKUP(W491,'DON GIA'!$A$1:$D$346,4,0),"")</f>
        <v>109890</v>
      </c>
      <c r="AB491" s="554">
        <f t="shared" si="100"/>
        <v>6571422</v>
      </c>
      <c r="AC491" s="71"/>
      <c r="AD491" s="71"/>
      <c r="AE491" s="71"/>
      <c r="AF491" s="71"/>
      <c r="AG491" s="71"/>
      <c r="AH491" s="103"/>
      <c r="AI491" s="71"/>
      <c r="AJ491" s="103"/>
      <c r="AK491" s="103"/>
      <c r="AL491" s="554" t="str">
        <f>IF(AI491&lt;&gt;"",VLOOKUP(AI491,'DON GIA'!$M$1:$P$9,4,0),"")</f>
        <v/>
      </c>
      <c r="AM491" s="554" t="str">
        <f t="shared" si="91"/>
        <v/>
      </c>
      <c r="AN491" s="103"/>
      <c r="AO491" s="103"/>
      <c r="AP491" s="553" t="str">
        <f t="shared" si="96"/>
        <v/>
      </c>
      <c r="AQ491" s="59" t="s">
        <v>675</v>
      </c>
      <c r="AR491" s="139" t="s">
        <v>1914</v>
      </c>
    </row>
    <row r="492" spans="1:44" ht="112.5" outlineLevel="2">
      <c r="A492" s="72" t="e">
        <f>IF(D491&lt;&gt;"",$D$8:D491,A491)</f>
        <v>#VALUE!</v>
      </c>
      <c r="C492" s="552" t="str">
        <f>IF(D492&lt;&gt;"",COUNTA($D$8:D492),"")</f>
        <v/>
      </c>
      <c r="D492" s="552"/>
      <c r="E492" s="71"/>
      <c r="F492" s="103"/>
      <c r="G492" s="103"/>
      <c r="H492" s="103"/>
      <c r="I492" s="103"/>
      <c r="J492" s="103"/>
      <c r="K492" s="103"/>
      <c r="L492" s="107"/>
      <c r="M492" s="105"/>
      <c r="N492" s="106" t="str">
        <f>IF(L492&lt;&gt;"",VLOOKUP(L492,'DON GIA'!$S$1:$U$19,3,0),"")</f>
        <v/>
      </c>
      <c r="O492" s="106" t="str">
        <f>IF(L492&lt;&gt;"",VLOOKUP(L492,'DON GIA'!$S$1:$V$19,4,0),"")</f>
        <v/>
      </c>
      <c r="P492" s="106" t="str">
        <f t="shared" si="89"/>
        <v/>
      </c>
      <c r="Q492" s="106" t="str">
        <f t="shared" si="90"/>
        <v/>
      </c>
      <c r="R492" s="71" t="s">
        <v>35</v>
      </c>
      <c r="S492" s="103"/>
      <c r="T492" s="103"/>
      <c r="U492" s="554" t="str">
        <f>IF(R492&lt;&gt;"",VLOOKUP(R492,'DON GIA'!$H$1:$K$103,4,0),"")</f>
        <v/>
      </c>
      <c r="V492" s="554" t="str">
        <f t="shared" si="99"/>
        <v/>
      </c>
      <c r="W492" s="107" t="s">
        <v>1143</v>
      </c>
      <c r="X492" s="103" t="s">
        <v>27</v>
      </c>
      <c r="Y492" s="108">
        <v>13.18</v>
      </c>
      <c r="Z492" s="109"/>
      <c r="AA492" s="554">
        <f>IF(W492&lt;&gt;"",VLOOKUP(W492,'DON GIA'!$A$1:$D$346,4,0),"")</f>
        <v>282038</v>
      </c>
      <c r="AB492" s="554">
        <f t="shared" si="100"/>
        <v>3717260.84</v>
      </c>
      <c r="AC492" s="71"/>
      <c r="AD492" s="71"/>
      <c r="AE492" s="71"/>
      <c r="AF492" s="71"/>
      <c r="AG492" s="71"/>
      <c r="AH492" s="103"/>
      <c r="AI492" s="71"/>
      <c r="AJ492" s="103"/>
      <c r="AK492" s="103"/>
      <c r="AL492" s="554" t="str">
        <f>IF(AI492&lt;&gt;"",VLOOKUP(AI492,'DON GIA'!$M$1:$P$9,4,0),"")</f>
        <v/>
      </c>
      <c r="AM492" s="554" t="str">
        <f t="shared" si="91"/>
        <v/>
      </c>
      <c r="AN492" s="103"/>
      <c r="AO492" s="103"/>
      <c r="AP492" s="553" t="str">
        <f t="shared" si="96"/>
        <v/>
      </c>
      <c r="AQ492" s="565" t="s">
        <v>1911</v>
      </c>
      <c r="AR492" s="139" t="s">
        <v>1915</v>
      </c>
    </row>
    <row r="493" spans="1:44" ht="37.5" outlineLevel="2">
      <c r="A493" s="72" t="e">
        <f>IF(D492&lt;&gt;"",$D$8:D492,A492)</f>
        <v>#VALUE!</v>
      </c>
      <c r="C493" s="552" t="str">
        <f>IF(D493&lt;&gt;"",COUNTA($D$8:D493),"")</f>
        <v/>
      </c>
      <c r="D493" s="552"/>
      <c r="E493" s="71"/>
      <c r="F493" s="103"/>
      <c r="G493" s="103"/>
      <c r="H493" s="103"/>
      <c r="I493" s="103"/>
      <c r="J493" s="103"/>
      <c r="K493" s="103"/>
      <c r="L493" s="107"/>
      <c r="M493" s="105"/>
      <c r="N493" s="106" t="str">
        <f>IF(L493&lt;&gt;"",VLOOKUP(L493,'DON GIA'!$S$1:$U$19,3,0),"")</f>
        <v/>
      </c>
      <c r="O493" s="106" t="str">
        <f>IF(L493&lt;&gt;"",VLOOKUP(L493,'DON GIA'!$S$1:$V$19,4,0),"")</f>
        <v/>
      </c>
      <c r="P493" s="106" t="str">
        <f t="shared" si="89"/>
        <v/>
      </c>
      <c r="Q493" s="106" t="str">
        <f t="shared" si="90"/>
        <v/>
      </c>
      <c r="R493" s="71" t="s">
        <v>35</v>
      </c>
      <c r="S493" s="103"/>
      <c r="T493" s="103"/>
      <c r="U493" s="554" t="str">
        <f>IF(R493&lt;&gt;"",VLOOKUP(R493,'DON GIA'!$H$1:$K$103,4,0),"")</f>
        <v/>
      </c>
      <c r="V493" s="554" t="str">
        <f t="shared" si="99"/>
        <v/>
      </c>
      <c r="W493" s="107" t="s">
        <v>1144</v>
      </c>
      <c r="X493" s="103" t="s">
        <v>27</v>
      </c>
      <c r="Y493" s="108">
        <v>4.2</v>
      </c>
      <c r="Z493" s="109"/>
      <c r="AA493" s="554">
        <f>IF(W493&lt;&gt;"",VLOOKUP(W493,'DON GIA'!$A$1:$D$346,4,0),"")</f>
        <v>10375629</v>
      </c>
      <c r="AB493" s="554">
        <f t="shared" si="100"/>
        <v>43577641.800000004</v>
      </c>
      <c r="AC493" s="71"/>
      <c r="AD493" s="71"/>
      <c r="AE493" s="71"/>
      <c r="AF493" s="71" t="s">
        <v>31</v>
      </c>
      <c r="AG493" s="71"/>
      <c r="AH493" s="103" t="s">
        <v>219</v>
      </c>
      <c r="AI493" s="71"/>
      <c r="AJ493" s="103"/>
      <c r="AK493" s="103"/>
      <c r="AL493" s="554" t="str">
        <f>IF(AI493&lt;&gt;"",VLOOKUP(AI493,'DON GIA'!$M$1:$P$9,4,0),"")</f>
        <v/>
      </c>
      <c r="AM493" s="554" t="str">
        <f t="shared" si="91"/>
        <v/>
      </c>
      <c r="AN493" s="103"/>
      <c r="AO493" s="103"/>
      <c r="AP493" s="553" t="str">
        <f t="shared" si="96"/>
        <v/>
      </c>
      <c r="AQ493" s="568" t="s">
        <v>1927</v>
      </c>
    </row>
    <row r="494" spans="1:44" outlineLevel="2">
      <c r="A494" s="72" t="e">
        <f>IF(D493&lt;&gt;"",$D$8:D493,A493)</f>
        <v>#VALUE!</v>
      </c>
      <c r="C494" s="552" t="str">
        <f>IF(D494&lt;&gt;"",COUNTA($D$8:D494),"")</f>
        <v/>
      </c>
      <c r="D494" s="552"/>
      <c r="E494" s="71"/>
      <c r="F494" s="103"/>
      <c r="G494" s="103"/>
      <c r="H494" s="103"/>
      <c r="I494" s="103"/>
      <c r="J494" s="103"/>
      <c r="K494" s="103"/>
      <c r="L494" s="107"/>
      <c r="M494" s="105"/>
      <c r="N494" s="106" t="str">
        <f>IF(L494&lt;&gt;"",VLOOKUP(L494,'DON GIA'!$S$1:$U$19,3,0),"")</f>
        <v/>
      </c>
      <c r="O494" s="106" t="str">
        <f>IF(L494&lt;&gt;"",VLOOKUP(L494,'DON GIA'!$S$1:$V$19,4,0),"")</f>
        <v/>
      </c>
      <c r="P494" s="106" t="str">
        <f t="shared" si="89"/>
        <v/>
      </c>
      <c r="Q494" s="106" t="str">
        <f t="shared" si="90"/>
        <v/>
      </c>
      <c r="R494" s="71" t="s">
        <v>35</v>
      </c>
      <c r="S494" s="103"/>
      <c r="T494" s="103"/>
      <c r="U494" s="554" t="str">
        <f>IF(R494&lt;&gt;"",VLOOKUP(R494,'DON GIA'!$H$1:$K$103,4,0),"")</f>
        <v/>
      </c>
      <c r="V494" s="554" t="str">
        <f t="shared" si="99"/>
        <v/>
      </c>
      <c r="W494" s="107" t="s">
        <v>1145</v>
      </c>
      <c r="X494" s="103" t="s">
        <v>38</v>
      </c>
      <c r="Y494" s="108">
        <v>0.51200000000000001</v>
      </c>
      <c r="Z494" s="109"/>
      <c r="AA494" s="554">
        <f>IF(W494&lt;&gt;"",VLOOKUP(W494,'DON GIA'!$A$1:$D$346,4,0),"")</f>
        <v>2523428</v>
      </c>
      <c r="AB494" s="554">
        <f t="shared" si="100"/>
        <v>1291995.1359999999</v>
      </c>
      <c r="AC494" s="71"/>
      <c r="AD494" s="71"/>
      <c r="AE494" s="71"/>
      <c r="AF494" s="71"/>
      <c r="AG494" s="71"/>
      <c r="AH494" s="103"/>
      <c r="AI494" s="71"/>
      <c r="AJ494" s="103"/>
      <c r="AK494" s="103"/>
      <c r="AL494" s="554" t="str">
        <f>IF(AI494&lt;&gt;"",VLOOKUP(AI494,'DON GIA'!$M$1:$P$9,4,0),"")</f>
        <v/>
      </c>
      <c r="AM494" s="554" t="str">
        <f t="shared" si="91"/>
        <v/>
      </c>
      <c r="AN494" s="103"/>
      <c r="AO494" s="103"/>
      <c r="AP494" s="553" t="str">
        <f t="shared" si="96"/>
        <v/>
      </c>
      <c r="AQ494" s="107"/>
    </row>
    <row r="495" spans="1:44" outlineLevel="2">
      <c r="A495" s="72" t="e">
        <f>IF(D494&lt;&gt;"",$D$8:D494,A494)</f>
        <v>#VALUE!</v>
      </c>
      <c r="C495" s="552" t="str">
        <f>IF(D495&lt;&gt;"",COUNTA($D$8:D495),"")</f>
        <v/>
      </c>
      <c r="D495" s="552"/>
      <c r="E495" s="71"/>
      <c r="F495" s="103"/>
      <c r="G495" s="103"/>
      <c r="H495" s="103"/>
      <c r="I495" s="103"/>
      <c r="J495" s="103"/>
      <c r="K495" s="103"/>
      <c r="L495" s="107"/>
      <c r="M495" s="105"/>
      <c r="N495" s="106" t="str">
        <f>IF(L495&lt;&gt;"",VLOOKUP(L495,'DON GIA'!$S$1:$U$19,3,0),"")</f>
        <v/>
      </c>
      <c r="O495" s="106" t="str">
        <f>IF(L495&lt;&gt;"",VLOOKUP(L495,'DON GIA'!$S$1:$V$19,4,0),"")</f>
        <v/>
      </c>
      <c r="P495" s="106" t="str">
        <f t="shared" si="89"/>
        <v/>
      </c>
      <c r="Q495" s="106" t="str">
        <f t="shared" si="90"/>
        <v/>
      </c>
      <c r="R495" s="71" t="s">
        <v>35</v>
      </c>
      <c r="S495" s="103"/>
      <c r="T495" s="103"/>
      <c r="U495" s="554" t="str">
        <f>IF(R495&lt;&gt;"",VLOOKUP(R495,'DON GIA'!$H$1:$K$103,4,0),"")</f>
        <v/>
      </c>
      <c r="V495" s="554" t="str">
        <f t="shared" si="99"/>
        <v/>
      </c>
      <c r="W495" s="107" t="s">
        <v>1044</v>
      </c>
      <c r="X495" s="103" t="s">
        <v>27</v>
      </c>
      <c r="Y495" s="108">
        <v>31.16</v>
      </c>
      <c r="Z495" s="109"/>
      <c r="AA495" s="554">
        <f>IF(W495&lt;&gt;"",VLOOKUP(W495,'DON GIA'!$A$1:$D$346,4,0),"")</f>
        <v>854777</v>
      </c>
      <c r="AB495" s="554">
        <f t="shared" si="100"/>
        <v>26634851.32</v>
      </c>
      <c r="AC495" s="71"/>
      <c r="AD495" s="71"/>
      <c r="AE495" s="71"/>
      <c r="AF495" s="71"/>
      <c r="AG495" s="71"/>
      <c r="AH495" s="103"/>
      <c r="AI495" s="71"/>
      <c r="AJ495" s="103"/>
      <c r="AK495" s="103"/>
      <c r="AL495" s="554" t="str">
        <f>IF(AI495&lt;&gt;"",VLOOKUP(AI495,'DON GIA'!$M$1:$P$9,4,0),"")</f>
        <v/>
      </c>
      <c r="AM495" s="554" t="str">
        <f t="shared" si="91"/>
        <v/>
      </c>
      <c r="AN495" s="103"/>
      <c r="AO495" s="103"/>
      <c r="AP495" s="553" t="str">
        <f t="shared" si="96"/>
        <v/>
      </c>
      <c r="AQ495" s="107"/>
    </row>
    <row r="496" spans="1:44" outlineLevel="2">
      <c r="A496" s="72" t="e">
        <f>IF(D495&lt;&gt;"",$D$8:D495,A495)</f>
        <v>#VALUE!</v>
      </c>
      <c r="C496" s="552" t="str">
        <f>IF(D496&lt;&gt;"",COUNTA($D$8:D496),"")</f>
        <v/>
      </c>
      <c r="D496" s="552"/>
      <c r="E496" s="71"/>
      <c r="F496" s="103"/>
      <c r="G496" s="103"/>
      <c r="H496" s="103"/>
      <c r="I496" s="103"/>
      <c r="J496" s="103"/>
      <c r="K496" s="103"/>
      <c r="L496" s="107"/>
      <c r="M496" s="105"/>
      <c r="N496" s="106" t="str">
        <f>IF(L496&lt;&gt;"",VLOOKUP(L496,'DON GIA'!$S$1:$U$19,3,0),"")</f>
        <v/>
      </c>
      <c r="O496" s="106" t="str">
        <f>IF(L496&lt;&gt;"",VLOOKUP(L496,'DON GIA'!$S$1:$V$19,4,0),"")</f>
        <v/>
      </c>
      <c r="P496" s="106" t="str">
        <f t="shared" si="89"/>
        <v/>
      </c>
      <c r="Q496" s="106" t="str">
        <f t="shared" si="90"/>
        <v/>
      </c>
      <c r="R496" s="71" t="s">
        <v>35</v>
      </c>
      <c r="S496" s="103"/>
      <c r="T496" s="103"/>
      <c r="U496" s="554" t="str">
        <f>IF(R496&lt;&gt;"",VLOOKUP(R496,'DON GIA'!$H$1:$K$103,4,0),"")</f>
        <v/>
      </c>
      <c r="V496" s="554" t="str">
        <f t="shared" si="99"/>
        <v/>
      </c>
      <c r="W496" s="107" t="s">
        <v>1001</v>
      </c>
      <c r="X496" s="103" t="s">
        <v>27</v>
      </c>
      <c r="Y496" s="108">
        <v>31.44</v>
      </c>
      <c r="Z496" s="109"/>
      <c r="AA496" s="554">
        <f>IF(W496&lt;&gt;"",VLOOKUP(W496,'DON GIA'!$A$1:$D$346,4,0),"")</f>
        <v>295078</v>
      </c>
      <c r="AB496" s="554">
        <f t="shared" si="100"/>
        <v>9277252.3200000003</v>
      </c>
      <c r="AC496" s="71"/>
      <c r="AD496" s="71"/>
      <c r="AE496" s="71"/>
      <c r="AF496" s="71"/>
      <c r="AG496" s="71"/>
      <c r="AH496" s="103"/>
      <c r="AI496" s="71"/>
      <c r="AJ496" s="103"/>
      <c r="AK496" s="103"/>
      <c r="AL496" s="554" t="str">
        <f>IF(AI496&lt;&gt;"",VLOOKUP(AI496,'DON GIA'!$M$1:$P$9,4,0),"")</f>
        <v/>
      </c>
      <c r="AM496" s="554" t="str">
        <f t="shared" si="91"/>
        <v/>
      </c>
      <c r="AN496" s="103"/>
      <c r="AO496" s="103"/>
      <c r="AP496" s="553" t="str">
        <f t="shared" si="96"/>
        <v/>
      </c>
      <c r="AQ496" s="107"/>
    </row>
    <row r="497" spans="1:44" outlineLevel="2">
      <c r="A497" s="72" t="e">
        <f>IF(D496&lt;&gt;"",$D$8:D496,A496)</f>
        <v>#VALUE!</v>
      </c>
      <c r="C497" s="552" t="str">
        <f>IF(D497&lt;&gt;"",COUNTA($D$8:D497),"")</f>
        <v/>
      </c>
      <c r="D497" s="552"/>
      <c r="E497" s="71"/>
      <c r="F497" s="103"/>
      <c r="G497" s="103"/>
      <c r="H497" s="103"/>
      <c r="I497" s="103"/>
      <c r="J497" s="103"/>
      <c r="K497" s="103"/>
      <c r="L497" s="107"/>
      <c r="M497" s="105"/>
      <c r="N497" s="106" t="str">
        <f>IF(L497&lt;&gt;"",VLOOKUP(L497,'DON GIA'!$S$1:$U$19,3,0),"")</f>
        <v/>
      </c>
      <c r="O497" s="106" t="str">
        <f>IF(L497&lt;&gt;"",VLOOKUP(L497,'DON GIA'!$S$1:$V$19,4,0),"")</f>
        <v/>
      </c>
      <c r="P497" s="106" t="str">
        <f t="shared" ref="P497:P564" si="101">IF(L497&lt;&gt;"",M497*N497,"")</f>
        <v/>
      </c>
      <c r="Q497" s="106" t="str">
        <f t="shared" ref="Q497:Q564" si="102">IF(L497&lt;&gt;"",M497*O497,"")</f>
        <v/>
      </c>
      <c r="R497" s="71" t="s">
        <v>35</v>
      </c>
      <c r="S497" s="103"/>
      <c r="T497" s="103"/>
      <c r="U497" s="554" t="str">
        <f>IF(R497&lt;&gt;"",VLOOKUP(R497,'DON GIA'!$H$1:$K$103,4,0),"")</f>
        <v/>
      </c>
      <c r="V497" s="554" t="str">
        <f t="shared" si="99"/>
        <v/>
      </c>
      <c r="W497" s="107" t="s">
        <v>1105</v>
      </c>
      <c r="X497" s="103" t="s">
        <v>27</v>
      </c>
      <c r="Y497" s="108">
        <v>9</v>
      </c>
      <c r="Z497" s="109"/>
      <c r="AA497" s="554">
        <f>IF(W497&lt;&gt;"",VLOOKUP(W497,'DON GIA'!$A$1:$D$346,4,0),"")</f>
        <v>292949</v>
      </c>
      <c r="AB497" s="554">
        <f t="shared" si="100"/>
        <v>2636541</v>
      </c>
      <c r="AC497" s="71"/>
      <c r="AD497" s="71"/>
      <c r="AE497" s="71"/>
      <c r="AF497" s="71"/>
      <c r="AG497" s="71"/>
      <c r="AH497" s="103"/>
      <c r="AI497" s="71"/>
      <c r="AJ497" s="103"/>
      <c r="AK497" s="103"/>
      <c r="AL497" s="554" t="str">
        <f>IF(AI497&lt;&gt;"",VLOOKUP(AI497,'DON GIA'!$M$1:$P$9,4,0),"")</f>
        <v/>
      </c>
      <c r="AM497" s="554" t="str">
        <f t="shared" ref="AM497:AM564" si="103">IF(AI497&lt;&gt;"",AK497*AL497,"")</f>
        <v/>
      </c>
      <c r="AN497" s="103"/>
      <c r="AO497" s="103"/>
      <c r="AP497" s="553" t="str">
        <f t="shared" si="96"/>
        <v/>
      </c>
      <c r="AQ497" s="107"/>
    </row>
    <row r="498" spans="1:44" ht="37.5" outlineLevel="2">
      <c r="A498" s="72" t="e">
        <f>IF(D497&lt;&gt;"",$D$8:D497,A497)</f>
        <v>#VALUE!</v>
      </c>
      <c r="C498" s="552" t="str">
        <f>IF(D498&lt;&gt;"",COUNTA($D$8:D498),"")</f>
        <v/>
      </c>
      <c r="D498" s="552"/>
      <c r="E498" s="71"/>
      <c r="F498" s="103"/>
      <c r="G498" s="103"/>
      <c r="H498" s="103"/>
      <c r="I498" s="103"/>
      <c r="J498" s="103"/>
      <c r="K498" s="103"/>
      <c r="L498" s="107"/>
      <c r="M498" s="105"/>
      <c r="N498" s="106" t="str">
        <f>IF(L498&lt;&gt;"",VLOOKUP(L498,'DON GIA'!$S$1:$U$19,3,0),"")</f>
        <v/>
      </c>
      <c r="O498" s="106" t="str">
        <f>IF(L498&lt;&gt;"",VLOOKUP(L498,'DON GIA'!$S$1:$V$19,4,0),"")</f>
        <v/>
      </c>
      <c r="P498" s="106" t="str">
        <f t="shared" si="101"/>
        <v/>
      </c>
      <c r="Q498" s="106" t="str">
        <f t="shared" si="102"/>
        <v/>
      </c>
      <c r="R498" s="71" t="s">
        <v>35</v>
      </c>
      <c r="S498" s="103"/>
      <c r="T498" s="103"/>
      <c r="U498" s="554" t="str">
        <f>IF(R498&lt;&gt;"",VLOOKUP(R498,'DON GIA'!$H$1:$K$103,4,0),"")</f>
        <v/>
      </c>
      <c r="V498" s="554" t="str">
        <f t="shared" si="99"/>
        <v/>
      </c>
      <c r="W498" s="107" t="s">
        <v>1049</v>
      </c>
      <c r="X498" s="103" t="s">
        <v>42</v>
      </c>
      <c r="Y498" s="108">
        <v>1</v>
      </c>
      <c r="Z498" s="109"/>
      <c r="AA498" s="554">
        <f>IF(W498&lt;&gt;"",VLOOKUP(W498,'DON GIA'!$A$1:$D$346,4,0),"")</f>
        <v>3793079</v>
      </c>
      <c r="AB498" s="554">
        <f t="shared" si="100"/>
        <v>3793079</v>
      </c>
      <c r="AC498" s="71"/>
      <c r="AD498" s="71"/>
      <c r="AE498" s="71"/>
      <c r="AF498" s="71"/>
      <c r="AG498" s="71"/>
      <c r="AH498" s="103"/>
      <c r="AI498" s="71"/>
      <c r="AJ498" s="103"/>
      <c r="AK498" s="103"/>
      <c r="AL498" s="554" t="str">
        <f>IF(AI498&lt;&gt;"",VLOOKUP(AI498,'DON GIA'!$M$1:$P$9,4,0),"")</f>
        <v/>
      </c>
      <c r="AM498" s="554" t="str">
        <f t="shared" si="103"/>
        <v/>
      </c>
      <c r="AN498" s="103"/>
      <c r="AO498" s="103"/>
      <c r="AP498" s="553" t="str">
        <f t="shared" si="96"/>
        <v/>
      </c>
      <c r="AQ498" s="107"/>
    </row>
    <row r="499" spans="1:44" outlineLevel="2">
      <c r="A499" s="72" t="e">
        <f>IF(D498&lt;&gt;"",$D$8:D498,A498)</f>
        <v>#VALUE!</v>
      </c>
      <c r="C499" s="552" t="str">
        <f>IF(D499&lt;&gt;"",COUNTA($D$8:D499),"")</f>
        <v/>
      </c>
      <c r="D499" s="552"/>
      <c r="E499" s="61"/>
      <c r="F499" s="103"/>
      <c r="G499" s="103"/>
      <c r="H499" s="103"/>
      <c r="I499" s="103"/>
      <c r="J499" s="103"/>
      <c r="K499" s="103"/>
      <c r="L499" s="107"/>
      <c r="M499" s="105"/>
      <c r="N499" s="106" t="str">
        <f>IF(L499&lt;&gt;"",VLOOKUP(L499,'DON GIA'!$S$1:$U$19,3,0),"")</f>
        <v/>
      </c>
      <c r="O499" s="106" t="str">
        <f>IF(L499&lt;&gt;"",VLOOKUP(L499,'DON GIA'!$S$1:$V$19,4,0),"")</f>
        <v/>
      </c>
      <c r="P499" s="106" t="str">
        <f t="shared" si="101"/>
        <v/>
      </c>
      <c r="Q499" s="106" t="str">
        <f t="shared" si="102"/>
        <v/>
      </c>
      <c r="R499" s="71" t="s">
        <v>35</v>
      </c>
      <c r="S499" s="103"/>
      <c r="T499" s="103"/>
      <c r="U499" s="554" t="str">
        <f>IF(R499&lt;&gt;"",VLOOKUP(R499,'DON GIA'!$H$1:$K$103,4,0),"")</f>
        <v/>
      </c>
      <c r="V499" s="554" t="str">
        <f t="shared" si="99"/>
        <v/>
      </c>
      <c r="W499" s="107"/>
      <c r="X499" s="103"/>
      <c r="Y499" s="108"/>
      <c r="Z499" s="109"/>
      <c r="AA499" s="554" t="str">
        <f>IF(W499&lt;&gt;"",VLOOKUP(W499,'DON GIA'!$A$1:$D$346,4,0),"")</f>
        <v/>
      </c>
      <c r="AB499" s="554" t="str">
        <f t="shared" si="100"/>
        <v/>
      </c>
      <c r="AC499" s="71"/>
      <c r="AD499" s="71"/>
      <c r="AE499" s="71"/>
      <c r="AF499" s="71"/>
      <c r="AG499" s="71"/>
      <c r="AH499" s="103"/>
      <c r="AI499" s="71"/>
      <c r="AJ499" s="103"/>
      <c r="AK499" s="103"/>
      <c r="AL499" s="554" t="str">
        <f>IF(AI499&lt;&gt;"",VLOOKUP(AI499,'DON GIA'!$M$1:$P$9,4,0),"")</f>
        <v/>
      </c>
      <c r="AM499" s="554" t="str">
        <f t="shared" si="103"/>
        <v/>
      </c>
      <c r="AN499" s="103"/>
      <c r="AO499" s="103"/>
      <c r="AP499" s="553" t="str">
        <f t="shared" si="96"/>
        <v/>
      </c>
      <c r="AQ499" s="107"/>
    </row>
    <row r="500" spans="1:44" outlineLevel="1">
      <c r="A500" s="84" t="s">
        <v>822</v>
      </c>
      <c r="B500" s="576">
        <v>67</v>
      </c>
      <c r="C500" s="552">
        <f>IF(D500&lt;&gt;"",COUNTA($D$8:D500),"")</f>
        <v>39</v>
      </c>
      <c r="D500" s="552">
        <v>431</v>
      </c>
      <c r="E500" s="61" t="s">
        <v>248</v>
      </c>
      <c r="F500" s="162"/>
      <c r="G500" s="162"/>
      <c r="H500" s="162"/>
      <c r="I500" s="162"/>
      <c r="J500" s="162"/>
      <c r="K500" s="162"/>
      <c r="L500" s="129"/>
      <c r="M500" s="167">
        <f>SUBTOTAL(9,M501:M516)</f>
        <v>112.4</v>
      </c>
      <c r="N500" s="199"/>
      <c r="O500" s="199"/>
      <c r="P500" s="199">
        <f>SUBTOTAL(9,P501:P516)</f>
        <v>188719600</v>
      </c>
      <c r="Q500" s="199">
        <f>SUBTOTAL(9,Q501:Q516)</f>
        <v>0</v>
      </c>
      <c r="R500" s="61"/>
      <c r="S500" s="162"/>
      <c r="T500" s="162">
        <f>SUBTOTAL(9,T501:T516)</f>
        <v>0</v>
      </c>
      <c r="U500" s="553"/>
      <c r="V500" s="553">
        <f>SUBTOTAL(9,V501:V516)</f>
        <v>0</v>
      </c>
      <c r="W500" s="129"/>
      <c r="X500" s="162"/>
      <c r="Y500" s="169">
        <f>SUBTOTAL(9,Y501:Y516)</f>
        <v>247.5</v>
      </c>
      <c r="Z500" s="170">
        <f>SUBTOTAL(9,Z501:Z516)</f>
        <v>0</v>
      </c>
      <c r="AA500" s="553"/>
      <c r="AB500" s="553">
        <f>SUBTOTAL(9,AB501:AB516)</f>
        <v>632010923.10000014</v>
      </c>
      <c r="AC500" s="71"/>
      <c r="AD500" s="71"/>
      <c r="AE500" s="71"/>
      <c r="AF500" s="71"/>
      <c r="AG500" s="71"/>
      <c r="AH500" s="103"/>
      <c r="AI500" s="71"/>
      <c r="AJ500" s="162"/>
      <c r="AK500" s="162">
        <f>SUBTOTAL(9,AK501:AK516)</f>
        <v>4</v>
      </c>
      <c r="AL500" s="553"/>
      <c r="AM500" s="553">
        <f>SUBTOTAL(9,AM501:AM516)</f>
        <v>55687760</v>
      </c>
      <c r="AN500" s="162"/>
      <c r="AO500" s="162">
        <f>SUBTOTAL(9,AO501:AO516)</f>
        <v>1</v>
      </c>
      <c r="AP500" s="553">
        <f t="shared" si="96"/>
        <v>876418283.10000014</v>
      </c>
      <c r="AQ500" s="111"/>
      <c r="AR500" s="90"/>
    </row>
    <row r="501" spans="1:44" ht="56.25" outlineLevel="2">
      <c r="A501" s="72" t="e">
        <f>IF(D500&lt;&gt;"",$D$8:D500,A499)</f>
        <v>#VALUE!</v>
      </c>
      <c r="C501" s="552" t="str">
        <f>IF(D501&lt;&gt;"",COUNTA($D$8:D501),"")</f>
        <v/>
      </c>
      <c r="D501" s="552"/>
      <c r="E501" s="71" t="s">
        <v>249</v>
      </c>
      <c r="F501" s="103">
        <v>3</v>
      </c>
      <c r="G501" s="103"/>
      <c r="H501" s="103">
        <v>428</v>
      </c>
      <c r="I501" s="103">
        <v>79</v>
      </c>
      <c r="J501" s="103" t="s">
        <v>223</v>
      </c>
      <c r="K501" s="103" t="s">
        <v>224</v>
      </c>
      <c r="L501" s="107" t="s">
        <v>973</v>
      </c>
      <c r="M501" s="105">
        <v>112.4</v>
      </c>
      <c r="N501" s="106">
        <f>IF(L501&lt;&gt;"",VLOOKUP(L501,'DON GIA'!$S$1:$U$19,3,0),"")</f>
        <v>1679000</v>
      </c>
      <c r="O501" s="106">
        <f>IF(L501&lt;&gt;"",VLOOKUP(L501,'DON GIA'!$S$1:$V$19,4,0),"")</f>
        <v>0</v>
      </c>
      <c r="P501" s="106">
        <f t="shared" si="101"/>
        <v>188719600</v>
      </c>
      <c r="Q501" s="106">
        <f t="shared" si="102"/>
        <v>0</v>
      </c>
      <c r="R501" s="71" t="s">
        <v>35</v>
      </c>
      <c r="S501" s="103"/>
      <c r="T501" s="103"/>
      <c r="U501" s="554" t="str">
        <f>IF(R501&lt;&gt;"",VLOOKUP(R501,'DON GIA'!$H$1:$K$103,4,0),"")</f>
        <v/>
      </c>
      <c r="V501" s="554" t="str">
        <f t="shared" ref="V501:V516" si="104">IF(R501&lt;&gt;"",IF(ISNUMBER(U501),T501*U501,""),"")</f>
        <v/>
      </c>
      <c r="W501" s="107" t="s">
        <v>1005</v>
      </c>
      <c r="X501" s="103" t="s">
        <v>27</v>
      </c>
      <c r="Y501" s="108">
        <v>93.78</v>
      </c>
      <c r="Z501" s="109"/>
      <c r="AA501" s="554">
        <f>IF(W501&lt;&gt;"",VLOOKUP(W501,'DON GIA'!$A$1:$D$346,4,0),"")</f>
        <v>5559129</v>
      </c>
      <c r="AB501" s="554">
        <f t="shared" ref="AB501:AB516" si="105">IF(W501&lt;&gt;"",IF(ISNUMBER(AA501),Y501*AA501,""),"")</f>
        <v>521335117.62</v>
      </c>
      <c r="AC501" s="71" t="s">
        <v>28</v>
      </c>
      <c r="AD501" s="71" t="s">
        <v>29</v>
      </c>
      <c r="AE501" s="71" t="s">
        <v>30</v>
      </c>
      <c r="AF501" s="71" t="s">
        <v>31</v>
      </c>
      <c r="AG501" s="71" t="s">
        <v>34</v>
      </c>
      <c r="AH501" s="103" t="s">
        <v>33</v>
      </c>
      <c r="AI501" s="71" t="s">
        <v>562</v>
      </c>
      <c r="AJ501" s="103" t="s">
        <v>409</v>
      </c>
      <c r="AK501" s="103">
        <v>3</v>
      </c>
      <c r="AL501" s="554">
        <f>IF(AI501&lt;&gt;"",VLOOKUP(AI501,'DON GIA'!$M$1:$P$9,4,0),"")</f>
        <v>12895920</v>
      </c>
      <c r="AM501" s="554">
        <f t="shared" si="103"/>
        <v>38687760</v>
      </c>
      <c r="AN501" s="103" t="s">
        <v>407</v>
      </c>
      <c r="AO501" s="103">
        <v>1</v>
      </c>
      <c r="AP501" s="553" t="str">
        <f t="shared" si="96"/>
        <v/>
      </c>
      <c r="AQ501" s="111" t="s">
        <v>660</v>
      </c>
      <c r="AR501" s="77" t="s">
        <v>1912</v>
      </c>
    </row>
    <row r="502" spans="1:44" ht="150" outlineLevel="2">
      <c r="A502" s="72" t="e">
        <f>IF(D501&lt;&gt;"",$D$8:D501,A501)</f>
        <v>#VALUE!</v>
      </c>
      <c r="C502" s="552" t="str">
        <f>IF(D502&lt;&gt;"",COUNTA($D$8:D502),"")</f>
        <v/>
      </c>
      <c r="D502" s="552"/>
      <c r="E502" s="71" t="s">
        <v>250</v>
      </c>
      <c r="F502" s="103"/>
      <c r="G502" s="103"/>
      <c r="H502" s="103"/>
      <c r="I502" s="103"/>
      <c r="J502" s="103"/>
      <c r="K502" s="103"/>
      <c r="L502" s="107"/>
      <c r="M502" s="105"/>
      <c r="N502" s="106" t="str">
        <f>IF(L502&lt;&gt;"",VLOOKUP(L502,'DON GIA'!$S$1:$U$19,3,0),"")</f>
        <v/>
      </c>
      <c r="O502" s="106" t="str">
        <f>IF(L502&lt;&gt;"",VLOOKUP(L502,'DON GIA'!$S$1:$V$19,4,0),"")</f>
        <v/>
      </c>
      <c r="P502" s="106" t="str">
        <f t="shared" si="101"/>
        <v/>
      </c>
      <c r="Q502" s="106" t="str">
        <f t="shared" si="102"/>
        <v/>
      </c>
      <c r="R502" s="71" t="s">
        <v>35</v>
      </c>
      <c r="S502" s="103"/>
      <c r="T502" s="103"/>
      <c r="U502" s="554" t="str">
        <f>IF(R502&lt;&gt;"",VLOOKUP(R502,'DON GIA'!$H$1:$K$103,4,0),"")</f>
        <v/>
      </c>
      <c r="V502" s="554" t="str">
        <f t="shared" si="104"/>
        <v/>
      </c>
      <c r="W502" s="107" t="s">
        <v>1014</v>
      </c>
      <c r="X502" s="103" t="s">
        <v>27</v>
      </c>
      <c r="Y502" s="108">
        <v>4</v>
      </c>
      <c r="Z502" s="109"/>
      <c r="AA502" s="554">
        <f>IF(W502&lt;&gt;"",VLOOKUP(W502,'DON GIA'!$A$1:$D$346,4,0),"")</f>
        <v>4447303</v>
      </c>
      <c r="AB502" s="554">
        <f t="shared" si="105"/>
        <v>17789212</v>
      </c>
      <c r="AC502" s="71"/>
      <c r="AD502" s="71" t="s">
        <v>29</v>
      </c>
      <c r="AE502" s="71" t="s">
        <v>30</v>
      </c>
      <c r="AF502" s="71"/>
      <c r="AG502" s="71" t="s">
        <v>34</v>
      </c>
      <c r="AH502" s="103" t="s">
        <v>34</v>
      </c>
      <c r="AI502" s="71" t="s">
        <v>579</v>
      </c>
      <c r="AJ502" s="103" t="s">
        <v>560</v>
      </c>
      <c r="AK502" s="103">
        <v>1</v>
      </c>
      <c r="AL502" s="554">
        <f>IF(AI502&lt;&gt;"",VLOOKUP(AI502,'DON GIA'!$M$1:$P$9,4,0),"")</f>
        <v>17000000</v>
      </c>
      <c r="AM502" s="554">
        <f t="shared" si="103"/>
        <v>17000000</v>
      </c>
      <c r="AN502" s="103"/>
      <c r="AO502" s="103"/>
      <c r="AP502" s="553" t="str">
        <f t="shared" si="96"/>
        <v/>
      </c>
      <c r="AQ502" s="59" t="s">
        <v>604</v>
      </c>
      <c r="AR502" s="139" t="s">
        <v>1918</v>
      </c>
    </row>
    <row r="503" spans="1:44" ht="150" outlineLevel="2">
      <c r="A503" s="72" t="e">
        <f>IF(D502&lt;&gt;"",$D$8:D502,A502)</f>
        <v>#VALUE!</v>
      </c>
      <c r="C503" s="552" t="str">
        <f>IF(D503&lt;&gt;"",COUNTA($D$8:D503),"")</f>
        <v/>
      </c>
      <c r="D503" s="552"/>
      <c r="E503" s="71" t="s">
        <v>251</v>
      </c>
      <c r="F503" s="103"/>
      <c r="G503" s="103"/>
      <c r="H503" s="103"/>
      <c r="I503" s="103"/>
      <c r="J503" s="103"/>
      <c r="K503" s="103"/>
      <c r="L503" s="107"/>
      <c r="M503" s="105"/>
      <c r="N503" s="106" t="str">
        <f>IF(L503&lt;&gt;"",VLOOKUP(L503,'DON GIA'!$S$1:$U$19,3,0),"")</f>
        <v/>
      </c>
      <c r="O503" s="106" t="str">
        <f>IF(L503&lt;&gt;"",VLOOKUP(L503,'DON GIA'!$S$1:$V$19,4,0),"")</f>
        <v/>
      </c>
      <c r="P503" s="106" t="str">
        <f t="shared" si="101"/>
        <v/>
      </c>
      <c r="Q503" s="106" t="str">
        <f t="shared" si="102"/>
        <v/>
      </c>
      <c r="R503" s="71" t="s">
        <v>35</v>
      </c>
      <c r="S503" s="103"/>
      <c r="T503" s="103"/>
      <c r="U503" s="554" t="str">
        <f>IF(R503&lt;&gt;"",VLOOKUP(R503,'DON GIA'!$H$1:$K$103,4,0),"")</f>
        <v/>
      </c>
      <c r="V503" s="554" t="str">
        <f t="shared" si="104"/>
        <v/>
      </c>
      <c r="W503" s="107" t="s">
        <v>1044</v>
      </c>
      <c r="X503" s="103" t="s">
        <v>27</v>
      </c>
      <c r="Y503" s="108">
        <v>9</v>
      </c>
      <c r="Z503" s="109"/>
      <c r="AA503" s="554">
        <f>IF(W503&lt;&gt;"",VLOOKUP(W503,'DON GIA'!$A$1:$D$346,4,0),"")</f>
        <v>854777</v>
      </c>
      <c r="AB503" s="554">
        <f t="shared" si="105"/>
        <v>7692993</v>
      </c>
      <c r="AC503" s="71"/>
      <c r="AD503" s="71"/>
      <c r="AE503" s="71"/>
      <c r="AF503" s="71"/>
      <c r="AG503" s="71" t="s">
        <v>136</v>
      </c>
      <c r="AH503" s="103"/>
      <c r="AI503" s="71"/>
      <c r="AJ503" s="103"/>
      <c r="AK503" s="103"/>
      <c r="AL503" s="554" t="str">
        <f>IF(AI503&lt;&gt;"",VLOOKUP(AI503,'DON GIA'!$M$1:$P$9,4,0),"")</f>
        <v/>
      </c>
      <c r="AM503" s="554" t="str">
        <f t="shared" si="103"/>
        <v/>
      </c>
      <c r="AN503" s="103"/>
      <c r="AO503" s="103"/>
      <c r="AP503" s="553" t="str">
        <f t="shared" si="96"/>
        <v/>
      </c>
      <c r="AQ503" s="107" t="s">
        <v>605</v>
      </c>
      <c r="AR503" s="139" t="s">
        <v>1914</v>
      </c>
    </row>
    <row r="504" spans="1:44" ht="116.25" outlineLevel="2">
      <c r="A504" s="72" t="e">
        <f>IF(D503&lt;&gt;"",$D$8:D503,A503)</f>
        <v>#VALUE!</v>
      </c>
      <c r="C504" s="552" t="str">
        <f>IF(D504&lt;&gt;"",COUNTA($D$8:D504),"")</f>
        <v/>
      </c>
      <c r="D504" s="552"/>
      <c r="E504" s="71"/>
      <c r="F504" s="103"/>
      <c r="G504" s="103"/>
      <c r="H504" s="103"/>
      <c r="I504" s="103"/>
      <c r="J504" s="103"/>
      <c r="K504" s="103"/>
      <c r="L504" s="107"/>
      <c r="M504" s="105"/>
      <c r="N504" s="106" t="str">
        <f>IF(L504&lt;&gt;"",VLOOKUP(L504,'DON GIA'!$S$1:$U$19,3,0),"")</f>
        <v/>
      </c>
      <c r="O504" s="106" t="str">
        <f>IF(L504&lt;&gt;"",VLOOKUP(L504,'DON GIA'!$S$1:$V$19,4,0),"")</f>
        <v/>
      </c>
      <c r="P504" s="106" t="str">
        <f t="shared" si="101"/>
        <v/>
      </c>
      <c r="Q504" s="106" t="str">
        <f t="shared" si="102"/>
        <v/>
      </c>
      <c r="R504" s="71" t="s">
        <v>35</v>
      </c>
      <c r="S504" s="103"/>
      <c r="T504" s="103"/>
      <c r="U504" s="554" t="str">
        <f>IF(R504&lt;&gt;"",VLOOKUP(R504,'DON GIA'!$H$1:$K$103,4,0),"")</f>
        <v/>
      </c>
      <c r="V504" s="554" t="str">
        <f t="shared" si="104"/>
        <v/>
      </c>
      <c r="W504" s="107" t="s">
        <v>1146</v>
      </c>
      <c r="X504" s="103" t="s">
        <v>27</v>
      </c>
      <c r="Y504" s="108">
        <v>9.36</v>
      </c>
      <c r="Z504" s="109"/>
      <c r="AA504" s="554">
        <f>IF(W504&lt;&gt;"",VLOOKUP(W504,'DON GIA'!$A$1:$D$346,4,0),"")</f>
        <v>169828</v>
      </c>
      <c r="AB504" s="554">
        <f t="shared" si="105"/>
        <v>1589590.0799999998</v>
      </c>
      <c r="AC504" s="71"/>
      <c r="AD504" s="71"/>
      <c r="AE504" s="71"/>
      <c r="AF504" s="71"/>
      <c r="AG504" s="71"/>
      <c r="AH504" s="103"/>
      <c r="AI504" s="71"/>
      <c r="AJ504" s="103"/>
      <c r="AK504" s="103"/>
      <c r="AL504" s="554" t="str">
        <f>IF(AI504&lt;&gt;"",VLOOKUP(AI504,'DON GIA'!$M$1:$P$9,4,0),"")</f>
        <v/>
      </c>
      <c r="AM504" s="554" t="str">
        <f t="shared" si="103"/>
        <v/>
      </c>
      <c r="AN504" s="103"/>
      <c r="AO504" s="103"/>
      <c r="AP504" s="553" t="str">
        <f t="shared" si="96"/>
        <v/>
      </c>
      <c r="AQ504" s="59" t="s">
        <v>661</v>
      </c>
      <c r="AR504" s="139" t="s">
        <v>1915</v>
      </c>
    </row>
    <row r="505" spans="1:44" ht="37.5" outlineLevel="2">
      <c r="A505" s="72" t="e">
        <f>IF(D504&lt;&gt;"",$D$8:D504,A504)</f>
        <v>#VALUE!</v>
      </c>
      <c r="C505" s="552" t="str">
        <f>IF(D505&lt;&gt;"",COUNTA($D$8:D505),"")</f>
        <v/>
      </c>
      <c r="D505" s="552"/>
      <c r="E505" s="71"/>
      <c r="F505" s="103"/>
      <c r="G505" s="103"/>
      <c r="H505" s="103"/>
      <c r="I505" s="103"/>
      <c r="J505" s="103"/>
      <c r="K505" s="103"/>
      <c r="L505" s="107"/>
      <c r="M505" s="105"/>
      <c r="N505" s="106" t="str">
        <f>IF(L505&lt;&gt;"",VLOOKUP(L505,'DON GIA'!$S$1:$U$19,3,0),"")</f>
        <v/>
      </c>
      <c r="O505" s="106" t="str">
        <f>IF(L505&lt;&gt;"",VLOOKUP(L505,'DON GIA'!$S$1:$V$19,4,0),"")</f>
        <v/>
      </c>
      <c r="P505" s="106" t="str">
        <f t="shared" si="101"/>
        <v/>
      </c>
      <c r="Q505" s="106" t="str">
        <f t="shared" si="102"/>
        <v/>
      </c>
      <c r="R505" s="71" t="s">
        <v>35</v>
      </c>
      <c r="S505" s="103"/>
      <c r="T505" s="103"/>
      <c r="U505" s="554" t="str">
        <f>IF(R505&lt;&gt;"",VLOOKUP(R505,'DON GIA'!$H$1:$K$103,4,0),"")</f>
        <v/>
      </c>
      <c r="V505" s="554" t="str">
        <f t="shared" si="104"/>
        <v/>
      </c>
      <c r="W505" s="107" t="s">
        <v>1144</v>
      </c>
      <c r="X505" s="103" t="s">
        <v>27</v>
      </c>
      <c r="Y505" s="108">
        <v>4.5</v>
      </c>
      <c r="Z505" s="109"/>
      <c r="AA505" s="554">
        <f>IF(W505&lt;&gt;"",VLOOKUP(W505,'DON GIA'!$A$1:$D$346,4,0),"")</f>
        <v>10375629</v>
      </c>
      <c r="AB505" s="554">
        <f t="shared" si="105"/>
        <v>46690330.5</v>
      </c>
      <c r="AC505" s="71"/>
      <c r="AD505" s="71"/>
      <c r="AE505" s="71"/>
      <c r="AF505" s="71" t="s">
        <v>31</v>
      </c>
      <c r="AG505" s="71"/>
      <c r="AH505" s="103" t="s">
        <v>33</v>
      </c>
      <c r="AI505" s="71"/>
      <c r="AJ505" s="103"/>
      <c r="AK505" s="103"/>
      <c r="AL505" s="554" t="str">
        <f>IF(AI505&lt;&gt;"",VLOOKUP(AI505,'DON GIA'!$M$1:$P$9,4,0),"")</f>
        <v/>
      </c>
      <c r="AM505" s="554" t="str">
        <f t="shared" si="103"/>
        <v/>
      </c>
      <c r="AN505" s="103"/>
      <c r="AO505" s="103"/>
      <c r="AP505" s="553" t="str">
        <f t="shared" si="96"/>
        <v/>
      </c>
      <c r="AQ505" s="565" t="s">
        <v>1911</v>
      </c>
    </row>
    <row r="506" spans="1:44" ht="37.5" outlineLevel="2">
      <c r="A506" s="72" t="e">
        <f>IF(D505&lt;&gt;"",$D$8:D505,A505)</f>
        <v>#VALUE!</v>
      </c>
      <c r="C506" s="552" t="str">
        <f>IF(D506&lt;&gt;"",COUNTA($D$8:D506),"")</f>
        <v/>
      </c>
      <c r="D506" s="552"/>
      <c r="E506" s="71"/>
      <c r="F506" s="103"/>
      <c r="G506" s="103"/>
      <c r="H506" s="103"/>
      <c r="I506" s="103"/>
      <c r="J506" s="103"/>
      <c r="K506" s="103"/>
      <c r="L506" s="107"/>
      <c r="M506" s="105"/>
      <c r="N506" s="106" t="str">
        <f>IF(L506&lt;&gt;"",VLOOKUP(L506,'DON GIA'!$S$1:$U$19,3,0),"")</f>
        <v/>
      </c>
      <c r="O506" s="106" t="str">
        <f>IF(L506&lt;&gt;"",VLOOKUP(L506,'DON GIA'!$S$1:$V$19,4,0),"")</f>
        <v/>
      </c>
      <c r="P506" s="106" t="str">
        <f t="shared" si="101"/>
        <v/>
      </c>
      <c r="Q506" s="106" t="str">
        <f t="shared" si="102"/>
        <v/>
      </c>
      <c r="R506" s="71" t="s">
        <v>35</v>
      </c>
      <c r="S506" s="103"/>
      <c r="T506" s="103"/>
      <c r="U506" s="554" t="str">
        <f>IF(R506&lt;&gt;"",VLOOKUP(R506,'DON GIA'!$H$1:$K$103,4,0),"")</f>
        <v/>
      </c>
      <c r="V506" s="554" t="str">
        <f t="shared" si="104"/>
        <v/>
      </c>
      <c r="W506" s="107" t="s">
        <v>1147</v>
      </c>
      <c r="X506" s="103" t="s">
        <v>27</v>
      </c>
      <c r="Y506" s="108">
        <v>5.54</v>
      </c>
      <c r="Z506" s="109"/>
      <c r="AA506" s="554">
        <f>IF(W506&lt;&gt;"",VLOOKUP(W506,'DON GIA'!$A$1:$D$346,4,0),"")</f>
        <v>456091</v>
      </c>
      <c r="AB506" s="554">
        <f t="shared" si="105"/>
        <v>2526744.14</v>
      </c>
      <c r="AC506" s="71"/>
      <c r="AD506" s="71"/>
      <c r="AE506" s="71"/>
      <c r="AF506" s="71"/>
      <c r="AG506" s="71"/>
      <c r="AH506" s="103"/>
      <c r="AI506" s="71"/>
      <c r="AJ506" s="103"/>
      <c r="AK506" s="103"/>
      <c r="AL506" s="554" t="str">
        <f>IF(AI506&lt;&gt;"",VLOOKUP(AI506,'DON GIA'!$M$1:$P$9,4,0),"")</f>
        <v/>
      </c>
      <c r="AM506" s="554" t="str">
        <f t="shared" si="103"/>
        <v/>
      </c>
      <c r="AN506" s="103"/>
      <c r="AO506" s="103"/>
      <c r="AP506" s="553" t="str">
        <f t="shared" si="96"/>
        <v/>
      </c>
      <c r="AQ506" s="568" t="s">
        <v>1932</v>
      </c>
    </row>
    <row r="507" spans="1:44" outlineLevel="2">
      <c r="A507" s="72" t="e">
        <f>IF(D506&lt;&gt;"",$D$8:D506,A506)</f>
        <v>#VALUE!</v>
      </c>
      <c r="C507" s="552" t="str">
        <f>IF(D507&lt;&gt;"",COUNTA($D$8:D507),"")</f>
        <v/>
      </c>
      <c r="D507" s="552"/>
      <c r="E507" s="71"/>
      <c r="F507" s="103"/>
      <c r="G507" s="103"/>
      <c r="H507" s="103"/>
      <c r="I507" s="103"/>
      <c r="J507" s="103"/>
      <c r="K507" s="103"/>
      <c r="L507" s="107"/>
      <c r="M507" s="105"/>
      <c r="N507" s="106" t="str">
        <f>IF(L507&lt;&gt;"",VLOOKUP(L507,'DON GIA'!$S$1:$U$19,3,0),"")</f>
        <v/>
      </c>
      <c r="O507" s="106" t="str">
        <f>IF(L507&lt;&gt;"",VLOOKUP(L507,'DON GIA'!$S$1:$V$19,4,0),"")</f>
        <v/>
      </c>
      <c r="P507" s="106" t="str">
        <f t="shared" si="101"/>
        <v/>
      </c>
      <c r="Q507" s="106" t="str">
        <f t="shared" si="102"/>
        <v/>
      </c>
      <c r="R507" s="71" t="s">
        <v>35</v>
      </c>
      <c r="S507" s="103"/>
      <c r="T507" s="103"/>
      <c r="U507" s="554" t="str">
        <f>IF(R507&lt;&gt;"",VLOOKUP(R507,'DON GIA'!$H$1:$K$103,4,0),"")</f>
        <v/>
      </c>
      <c r="V507" s="554" t="str">
        <f t="shared" si="104"/>
        <v/>
      </c>
      <c r="W507" s="107" t="s">
        <v>1121</v>
      </c>
      <c r="X507" s="103" t="s">
        <v>27</v>
      </c>
      <c r="Y507" s="108">
        <v>1.8</v>
      </c>
      <c r="Z507" s="109"/>
      <c r="AA507" s="554">
        <f>IF(W507&lt;&gt;"",VLOOKUP(W507,'DON GIA'!$A$1:$D$346,4,0),"")</f>
        <v>1398600</v>
      </c>
      <c r="AB507" s="554">
        <f t="shared" si="105"/>
        <v>2517480</v>
      </c>
      <c r="AC507" s="71"/>
      <c r="AD507" s="71"/>
      <c r="AE507" s="71"/>
      <c r="AF507" s="71"/>
      <c r="AG507" s="71"/>
      <c r="AH507" s="103"/>
      <c r="AI507" s="71"/>
      <c r="AJ507" s="103"/>
      <c r="AK507" s="103"/>
      <c r="AL507" s="554" t="str">
        <f>IF(AI507&lt;&gt;"",VLOOKUP(AI507,'DON GIA'!$M$1:$P$9,4,0),"")</f>
        <v/>
      </c>
      <c r="AM507" s="554" t="str">
        <f t="shared" si="103"/>
        <v/>
      </c>
      <c r="AN507" s="103"/>
      <c r="AO507" s="103"/>
      <c r="AP507" s="553" t="str">
        <f t="shared" si="96"/>
        <v/>
      </c>
      <c r="AQ507" s="107"/>
    </row>
    <row r="508" spans="1:44" outlineLevel="2">
      <c r="A508" s="72" t="e">
        <f>IF(D507&lt;&gt;"",$D$8:D507,A507)</f>
        <v>#VALUE!</v>
      </c>
      <c r="C508" s="552" t="str">
        <f>IF(D508&lt;&gt;"",COUNTA($D$8:D508),"")</f>
        <v/>
      </c>
      <c r="D508" s="552"/>
      <c r="E508" s="71"/>
      <c r="F508" s="103"/>
      <c r="G508" s="103"/>
      <c r="H508" s="103"/>
      <c r="I508" s="103"/>
      <c r="J508" s="103"/>
      <c r="K508" s="103"/>
      <c r="L508" s="107"/>
      <c r="M508" s="105"/>
      <c r="N508" s="106" t="str">
        <f>IF(L508&lt;&gt;"",VLOOKUP(L508,'DON GIA'!$S$1:$U$19,3,0),"")</f>
        <v/>
      </c>
      <c r="O508" s="106" t="str">
        <f>IF(L508&lt;&gt;"",VLOOKUP(L508,'DON GIA'!$S$1:$V$19,4,0),"")</f>
        <v/>
      </c>
      <c r="P508" s="106" t="str">
        <f t="shared" si="101"/>
        <v/>
      </c>
      <c r="Q508" s="106" t="str">
        <f t="shared" si="102"/>
        <v/>
      </c>
      <c r="R508" s="71" t="s">
        <v>35</v>
      </c>
      <c r="S508" s="103"/>
      <c r="T508" s="103"/>
      <c r="U508" s="554" t="str">
        <f>IF(R508&lt;&gt;"",VLOOKUP(R508,'DON GIA'!$H$1:$K$103,4,0),"")</f>
        <v/>
      </c>
      <c r="V508" s="554" t="str">
        <f t="shared" si="104"/>
        <v/>
      </c>
      <c r="W508" s="107" t="s">
        <v>1148</v>
      </c>
      <c r="X508" s="103" t="s">
        <v>38</v>
      </c>
      <c r="Y508" s="108">
        <v>0.24</v>
      </c>
      <c r="Z508" s="109"/>
      <c r="AA508" s="554">
        <f>IF(W508&lt;&gt;"",VLOOKUP(W508,'DON GIA'!$A$1:$D$346,4,0),"")</f>
        <v>2523428</v>
      </c>
      <c r="AB508" s="554">
        <f t="shared" si="105"/>
        <v>605622.72</v>
      </c>
      <c r="AC508" s="71"/>
      <c r="AD508" s="71"/>
      <c r="AE508" s="71"/>
      <c r="AF508" s="71"/>
      <c r="AG508" s="71"/>
      <c r="AH508" s="103"/>
      <c r="AI508" s="71"/>
      <c r="AJ508" s="103"/>
      <c r="AK508" s="103"/>
      <c r="AL508" s="554" t="str">
        <f>IF(AI508&lt;&gt;"",VLOOKUP(AI508,'DON GIA'!$M$1:$P$9,4,0),"")</f>
        <v/>
      </c>
      <c r="AM508" s="554" t="str">
        <f t="shared" si="103"/>
        <v/>
      </c>
      <c r="AN508" s="103"/>
      <c r="AO508" s="103"/>
      <c r="AP508" s="553" t="str">
        <f t="shared" si="96"/>
        <v/>
      </c>
      <c r="AQ508" s="107"/>
    </row>
    <row r="509" spans="1:44" outlineLevel="2">
      <c r="A509" s="72" t="e">
        <f>IF(D508&lt;&gt;"",$D$8:D508,A508)</f>
        <v>#VALUE!</v>
      </c>
      <c r="C509" s="552" t="str">
        <f>IF(D509&lt;&gt;"",COUNTA($D$8:D509),"")</f>
        <v/>
      </c>
      <c r="D509" s="552"/>
      <c r="E509" s="71"/>
      <c r="F509" s="103"/>
      <c r="G509" s="103"/>
      <c r="H509" s="103"/>
      <c r="I509" s="103"/>
      <c r="J509" s="103"/>
      <c r="K509" s="103"/>
      <c r="L509" s="107"/>
      <c r="M509" s="105"/>
      <c r="N509" s="106" t="str">
        <f>IF(L509&lt;&gt;"",VLOOKUP(L509,'DON GIA'!$S$1:$U$19,3,0),"")</f>
        <v/>
      </c>
      <c r="O509" s="106" t="str">
        <f>IF(L509&lt;&gt;"",VLOOKUP(L509,'DON GIA'!$S$1:$V$19,4,0),"")</f>
        <v/>
      </c>
      <c r="P509" s="106" t="str">
        <f t="shared" si="101"/>
        <v/>
      </c>
      <c r="Q509" s="106" t="str">
        <f t="shared" si="102"/>
        <v/>
      </c>
      <c r="R509" s="71" t="s">
        <v>35</v>
      </c>
      <c r="S509" s="103"/>
      <c r="T509" s="103"/>
      <c r="U509" s="554" t="str">
        <f>IF(R509&lt;&gt;"",VLOOKUP(R509,'DON GIA'!$H$1:$K$103,4,0),"")</f>
        <v/>
      </c>
      <c r="V509" s="554" t="str">
        <f t="shared" si="104"/>
        <v/>
      </c>
      <c r="W509" s="107" t="s">
        <v>1130</v>
      </c>
      <c r="X509" s="103" t="s">
        <v>27</v>
      </c>
      <c r="Y509" s="108">
        <v>2.88</v>
      </c>
      <c r="Z509" s="109"/>
      <c r="AA509" s="554">
        <f>IF(W509&lt;&gt;"",VLOOKUP(W509,'DON GIA'!$A$1:$D$346,4,0),"")</f>
        <v>282038</v>
      </c>
      <c r="AB509" s="554">
        <f t="shared" si="105"/>
        <v>812269.44</v>
      </c>
      <c r="AC509" s="71"/>
      <c r="AD509" s="71"/>
      <c r="AE509" s="71"/>
      <c r="AF509" s="71"/>
      <c r="AG509" s="71"/>
      <c r="AH509" s="103"/>
      <c r="AI509" s="71"/>
      <c r="AJ509" s="103"/>
      <c r="AK509" s="103"/>
      <c r="AL509" s="554" t="str">
        <f>IF(AI509&lt;&gt;"",VLOOKUP(AI509,'DON GIA'!$M$1:$P$9,4,0),"")</f>
        <v/>
      </c>
      <c r="AM509" s="554" t="str">
        <f t="shared" si="103"/>
        <v/>
      </c>
      <c r="AN509" s="103"/>
      <c r="AO509" s="103"/>
      <c r="AP509" s="553" t="str">
        <f t="shared" si="96"/>
        <v/>
      </c>
      <c r="AQ509" s="107"/>
    </row>
    <row r="510" spans="1:44" outlineLevel="2">
      <c r="A510" s="72" t="e">
        <f>IF(D509&lt;&gt;"",$D$8:D509,A509)</f>
        <v>#VALUE!</v>
      </c>
      <c r="C510" s="552" t="str">
        <f>IF(D510&lt;&gt;"",COUNTA($D$8:D510),"")</f>
        <v/>
      </c>
      <c r="D510" s="552"/>
      <c r="E510" s="71"/>
      <c r="F510" s="103"/>
      <c r="G510" s="103"/>
      <c r="H510" s="103"/>
      <c r="I510" s="103"/>
      <c r="J510" s="103"/>
      <c r="K510" s="103"/>
      <c r="L510" s="107"/>
      <c r="M510" s="105"/>
      <c r="N510" s="106" t="str">
        <f>IF(L510&lt;&gt;"",VLOOKUP(L510,'DON GIA'!$S$1:$U$19,3,0),"")</f>
        <v/>
      </c>
      <c r="O510" s="106" t="str">
        <f>IF(L510&lt;&gt;"",VLOOKUP(L510,'DON GIA'!$S$1:$V$19,4,0),"")</f>
        <v/>
      </c>
      <c r="P510" s="106" t="str">
        <f t="shared" si="101"/>
        <v/>
      </c>
      <c r="Q510" s="106" t="str">
        <f t="shared" si="102"/>
        <v/>
      </c>
      <c r="R510" s="71" t="s">
        <v>35</v>
      </c>
      <c r="S510" s="103"/>
      <c r="T510" s="103"/>
      <c r="U510" s="554" t="str">
        <f>IF(R510&lt;&gt;"",VLOOKUP(R510,'DON GIA'!$H$1:$K$103,4,0),"")</f>
        <v/>
      </c>
      <c r="V510" s="554" t="str">
        <f t="shared" si="104"/>
        <v/>
      </c>
      <c r="W510" s="107" t="s">
        <v>1105</v>
      </c>
      <c r="X510" s="103" t="s">
        <v>27</v>
      </c>
      <c r="Y510" s="108">
        <v>2.44</v>
      </c>
      <c r="Z510" s="109"/>
      <c r="AA510" s="554">
        <f>IF(W510&lt;&gt;"",VLOOKUP(W510,'DON GIA'!$A$1:$D$346,4,0),"")</f>
        <v>292949</v>
      </c>
      <c r="AB510" s="554">
        <f t="shared" si="105"/>
        <v>714795.55999999994</v>
      </c>
      <c r="AC510" s="71"/>
      <c r="AD510" s="71"/>
      <c r="AE510" s="71"/>
      <c r="AF510" s="71"/>
      <c r="AG510" s="71"/>
      <c r="AH510" s="103"/>
      <c r="AI510" s="71"/>
      <c r="AJ510" s="103"/>
      <c r="AK510" s="103"/>
      <c r="AL510" s="554" t="str">
        <f>IF(AI510&lt;&gt;"",VLOOKUP(AI510,'DON GIA'!$M$1:$P$9,4,0),"")</f>
        <v/>
      </c>
      <c r="AM510" s="554" t="str">
        <f t="shared" si="103"/>
        <v/>
      </c>
      <c r="AN510" s="103"/>
      <c r="AO510" s="103"/>
      <c r="AP510" s="553" t="str">
        <f t="shared" si="96"/>
        <v/>
      </c>
      <c r="AQ510" s="107"/>
    </row>
    <row r="511" spans="1:44" outlineLevel="2">
      <c r="A511" s="72" t="e">
        <f>IF(D510&lt;&gt;"",$D$8:D510,A510)</f>
        <v>#VALUE!</v>
      </c>
      <c r="C511" s="552" t="str">
        <f>IF(D511&lt;&gt;"",COUNTA($D$8:D511),"")</f>
        <v/>
      </c>
      <c r="D511" s="552"/>
      <c r="E511" s="71"/>
      <c r="F511" s="103"/>
      <c r="G511" s="103"/>
      <c r="H511" s="103"/>
      <c r="I511" s="103"/>
      <c r="J511" s="103"/>
      <c r="K511" s="103"/>
      <c r="L511" s="107"/>
      <c r="M511" s="105"/>
      <c r="N511" s="106" t="str">
        <f>IF(L511&lt;&gt;"",VLOOKUP(L511,'DON GIA'!$S$1:$U$19,3,0),"")</f>
        <v/>
      </c>
      <c r="O511" s="106" t="str">
        <f>IF(L511&lt;&gt;"",VLOOKUP(L511,'DON GIA'!$S$1:$V$19,4,0),"")</f>
        <v/>
      </c>
      <c r="P511" s="106" t="str">
        <f t="shared" si="101"/>
        <v/>
      </c>
      <c r="Q511" s="106" t="str">
        <f t="shared" si="102"/>
        <v/>
      </c>
      <c r="R511" s="71" t="s">
        <v>35</v>
      </c>
      <c r="S511" s="103"/>
      <c r="T511" s="103"/>
      <c r="U511" s="554" t="str">
        <f>IF(R511&lt;&gt;"",VLOOKUP(R511,'DON GIA'!$H$1:$K$103,4,0),"")</f>
        <v/>
      </c>
      <c r="V511" s="554" t="str">
        <f t="shared" si="104"/>
        <v/>
      </c>
      <c r="W511" s="107" t="s">
        <v>1108</v>
      </c>
      <c r="X511" s="103" t="s">
        <v>27</v>
      </c>
      <c r="Y511" s="108">
        <v>7.18</v>
      </c>
      <c r="Z511" s="109"/>
      <c r="AA511" s="554">
        <f>IF(W511&lt;&gt;"",VLOOKUP(W511,'DON GIA'!$A$1:$D$346,4,0),"")</f>
        <v>282038</v>
      </c>
      <c r="AB511" s="554">
        <f t="shared" si="105"/>
        <v>2025032.8399999999</v>
      </c>
      <c r="AC511" s="71"/>
      <c r="AD511" s="71"/>
      <c r="AE511" s="71"/>
      <c r="AF511" s="71"/>
      <c r="AG511" s="71"/>
      <c r="AH511" s="103"/>
      <c r="AI511" s="71"/>
      <c r="AJ511" s="103"/>
      <c r="AK511" s="103"/>
      <c r="AL511" s="554" t="str">
        <f>IF(AI511&lt;&gt;"",VLOOKUP(AI511,'DON GIA'!$M$1:$P$9,4,0),"")</f>
        <v/>
      </c>
      <c r="AM511" s="554" t="str">
        <f t="shared" si="103"/>
        <v/>
      </c>
      <c r="AN511" s="103"/>
      <c r="AO511" s="103"/>
      <c r="AP511" s="553" t="str">
        <f t="shared" si="96"/>
        <v/>
      </c>
      <c r="AQ511" s="107"/>
    </row>
    <row r="512" spans="1:44" outlineLevel="2">
      <c r="A512" s="72" t="e">
        <f>IF(D511&lt;&gt;"",$D$8:D511,A511)</f>
        <v>#VALUE!</v>
      </c>
      <c r="C512" s="552" t="str">
        <f>IF(D512&lt;&gt;"",COUNTA($D$8:D512),"")</f>
        <v/>
      </c>
      <c r="D512" s="552"/>
      <c r="E512" s="71"/>
      <c r="F512" s="103"/>
      <c r="G512" s="103"/>
      <c r="H512" s="103"/>
      <c r="I512" s="103"/>
      <c r="J512" s="103"/>
      <c r="K512" s="103"/>
      <c r="L512" s="107"/>
      <c r="M512" s="105"/>
      <c r="N512" s="106" t="str">
        <f>IF(L512&lt;&gt;"",VLOOKUP(L512,'DON GIA'!$S$1:$U$19,3,0),"")</f>
        <v/>
      </c>
      <c r="O512" s="106" t="str">
        <f>IF(L512&lt;&gt;"",VLOOKUP(L512,'DON GIA'!$S$1:$V$19,4,0),"")</f>
        <v/>
      </c>
      <c r="P512" s="106" t="str">
        <f t="shared" si="101"/>
        <v/>
      </c>
      <c r="Q512" s="106" t="str">
        <f t="shared" si="102"/>
        <v/>
      </c>
      <c r="R512" s="71" t="s">
        <v>35</v>
      </c>
      <c r="S512" s="103"/>
      <c r="T512" s="103"/>
      <c r="U512" s="554" t="str">
        <f>IF(R512&lt;&gt;"",VLOOKUP(R512,'DON GIA'!$H$1:$K$103,4,0),"")</f>
        <v/>
      </c>
      <c r="V512" s="554" t="str">
        <f t="shared" si="104"/>
        <v/>
      </c>
      <c r="W512" s="107" t="s">
        <v>1149</v>
      </c>
      <c r="X512" s="103" t="s">
        <v>27</v>
      </c>
      <c r="Y512" s="108">
        <v>93.78</v>
      </c>
      <c r="Z512" s="109"/>
      <c r="AA512" s="554">
        <f>IF(W512&lt;&gt;"",VLOOKUP(W512,'DON GIA'!$A$1:$D$346,4,0),"")</f>
        <v>109890</v>
      </c>
      <c r="AB512" s="554">
        <f t="shared" si="105"/>
        <v>10305484.199999999</v>
      </c>
      <c r="AC512" s="71"/>
      <c r="AD512" s="71"/>
      <c r="AE512" s="71"/>
      <c r="AF512" s="71"/>
      <c r="AG512" s="71"/>
      <c r="AH512" s="103"/>
      <c r="AI512" s="71"/>
      <c r="AJ512" s="103"/>
      <c r="AK512" s="103"/>
      <c r="AL512" s="554" t="str">
        <f>IF(AI512&lt;&gt;"",VLOOKUP(AI512,'DON GIA'!$M$1:$P$9,4,0),"")</f>
        <v/>
      </c>
      <c r="AM512" s="554" t="str">
        <f t="shared" si="103"/>
        <v/>
      </c>
      <c r="AN512" s="103"/>
      <c r="AO512" s="103"/>
      <c r="AP512" s="553" t="str">
        <f t="shared" si="96"/>
        <v/>
      </c>
      <c r="AQ512" s="107"/>
    </row>
    <row r="513" spans="1:44" ht="37.5" outlineLevel="2">
      <c r="A513" s="72" t="e">
        <f>IF(D512&lt;&gt;"",$D$8:D512,A512)</f>
        <v>#VALUE!</v>
      </c>
      <c r="C513" s="552" t="str">
        <f>IF(D513&lt;&gt;"",COUNTA($D$8:D513),"")</f>
        <v/>
      </c>
      <c r="D513" s="552"/>
      <c r="E513" s="71"/>
      <c r="F513" s="103"/>
      <c r="G513" s="103"/>
      <c r="H513" s="103"/>
      <c r="I513" s="103"/>
      <c r="J513" s="103"/>
      <c r="K513" s="103"/>
      <c r="L513" s="107"/>
      <c r="M513" s="105"/>
      <c r="N513" s="106" t="str">
        <f>IF(L513&lt;&gt;"",VLOOKUP(L513,'DON GIA'!$S$1:$U$19,3,0),"")</f>
        <v/>
      </c>
      <c r="O513" s="106" t="str">
        <f>IF(L513&lt;&gt;"",VLOOKUP(L513,'DON GIA'!$S$1:$V$19,4,0),"")</f>
        <v/>
      </c>
      <c r="P513" s="106" t="str">
        <f t="shared" si="101"/>
        <v/>
      </c>
      <c r="Q513" s="106" t="str">
        <f t="shared" si="102"/>
        <v/>
      </c>
      <c r="R513" s="71" t="s">
        <v>35</v>
      </c>
      <c r="S513" s="103"/>
      <c r="T513" s="103"/>
      <c r="U513" s="554" t="str">
        <f>IF(R513&lt;&gt;"",VLOOKUP(R513,'DON GIA'!$H$1:$K$103,4,0),"")</f>
        <v/>
      </c>
      <c r="V513" s="554" t="str">
        <f t="shared" si="104"/>
        <v/>
      </c>
      <c r="W513" s="107" t="s">
        <v>1147</v>
      </c>
      <c r="X513" s="103" t="s">
        <v>27</v>
      </c>
      <c r="Y513" s="108">
        <v>1.6</v>
      </c>
      <c r="Z513" s="109"/>
      <c r="AA513" s="554">
        <f>IF(W513&lt;&gt;"",VLOOKUP(W513,'DON GIA'!$A$1:$D$346,4,0),"")</f>
        <v>456091</v>
      </c>
      <c r="AB513" s="554">
        <f t="shared" si="105"/>
        <v>729745.60000000009</v>
      </c>
      <c r="AC513" s="71"/>
      <c r="AD513" s="71"/>
      <c r="AE513" s="71"/>
      <c r="AF513" s="71"/>
      <c r="AG513" s="71"/>
      <c r="AH513" s="103"/>
      <c r="AI513" s="71"/>
      <c r="AJ513" s="103"/>
      <c r="AK513" s="103"/>
      <c r="AL513" s="554" t="str">
        <f>IF(AI513&lt;&gt;"",VLOOKUP(AI513,'DON GIA'!$M$1:$P$9,4,0),"")</f>
        <v/>
      </c>
      <c r="AM513" s="554" t="str">
        <f t="shared" si="103"/>
        <v/>
      </c>
      <c r="AN513" s="103"/>
      <c r="AO513" s="103"/>
      <c r="AP513" s="553" t="str">
        <f t="shared" si="96"/>
        <v/>
      </c>
      <c r="AQ513" s="107"/>
    </row>
    <row r="514" spans="1:44" ht="56.25" outlineLevel="2">
      <c r="A514" s="72" t="e">
        <f>IF(D513&lt;&gt;"",$D$8:D513,A513)</f>
        <v>#VALUE!</v>
      </c>
      <c r="C514" s="552" t="str">
        <f>IF(D514&lt;&gt;"",COUNTA($D$8:D514),"")</f>
        <v/>
      </c>
      <c r="D514" s="552"/>
      <c r="E514" s="71"/>
      <c r="F514" s="103"/>
      <c r="G514" s="103"/>
      <c r="H514" s="103"/>
      <c r="I514" s="103"/>
      <c r="J514" s="103"/>
      <c r="K514" s="103"/>
      <c r="L514" s="107"/>
      <c r="M514" s="105"/>
      <c r="N514" s="106" t="str">
        <f>IF(L514&lt;&gt;"",VLOOKUP(L514,'DON GIA'!$S$1:$U$19,3,0),"")</f>
        <v/>
      </c>
      <c r="O514" s="106" t="str">
        <f>IF(L514&lt;&gt;"",VLOOKUP(L514,'DON GIA'!$S$1:$V$19,4,0),"")</f>
        <v/>
      </c>
      <c r="P514" s="106" t="str">
        <f t="shared" si="101"/>
        <v/>
      </c>
      <c r="Q514" s="106" t="str">
        <f t="shared" si="102"/>
        <v/>
      </c>
      <c r="R514" s="71" t="s">
        <v>35</v>
      </c>
      <c r="S514" s="103"/>
      <c r="T514" s="103"/>
      <c r="U514" s="554" t="str">
        <f>IF(R514&lt;&gt;"",VLOOKUP(R514,'DON GIA'!$H$1:$K$103,4,0),"")</f>
        <v/>
      </c>
      <c r="V514" s="554" t="str">
        <f t="shared" si="104"/>
        <v/>
      </c>
      <c r="W514" s="107" t="s">
        <v>1150</v>
      </c>
      <c r="X514" s="103" t="s">
        <v>27</v>
      </c>
      <c r="Y514" s="108">
        <v>10.4</v>
      </c>
      <c r="Z514" s="109"/>
      <c r="AA514" s="554">
        <f>IF(W514&lt;&gt;"",VLOOKUP(W514,'DON GIA'!$A$1:$D$346,4,0),"")</f>
        <v>1238791</v>
      </c>
      <c r="AB514" s="554">
        <f t="shared" si="105"/>
        <v>12883426.4</v>
      </c>
      <c r="AC514" s="71"/>
      <c r="AD514" s="71"/>
      <c r="AE514" s="71"/>
      <c r="AF514" s="71"/>
      <c r="AG514" s="71"/>
      <c r="AH514" s="103"/>
      <c r="AI514" s="71"/>
      <c r="AJ514" s="103"/>
      <c r="AK514" s="103"/>
      <c r="AL514" s="554" t="str">
        <f>IF(AI514&lt;&gt;"",VLOOKUP(AI514,'DON GIA'!$M$1:$P$9,4,0),"")</f>
        <v/>
      </c>
      <c r="AM514" s="554" t="str">
        <f t="shared" si="103"/>
        <v/>
      </c>
      <c r="AN514" s="103"/>
      <c r="AO514" s="103"/>
      <c r="AP514" s="553" t="str">
        <f t="shared" si="96"/>
        <v/>
      </c>
      <c r="AQ514" s="107"/>
    </row>
    <row r="515" spans="1:44" ht="37.5" outlineLevel="2">
      <c r="A515" s="72" t="e">
        <f>IF(D514&lt;&gt;"",$D$8:D514,A514)</f>
        <v>#VALUE!</v>
      </c>
      <c r="C515" s="552" t="str">
        <f>IF(D515&lt;&gt;"",COUNTA($D$8:D515),"")</f>
        <v/>
      </c>
      <c r="D515" s="552"/>
      <c r="E515" s="71"/>
      <c r="F515" s="103"/>
      <c r="G515" s="103"/>
      <c r="H515" s="103"/>
      <c r="I515" s="103"/>
      <c r="J515" s="103"/>
      <c r="K515" s="103"/>
      <c r="L515" s="107"/>
      <c r="M515" s="105"/>
      <c r="N515" s="106" t="str">
        <f>IF(L515&lt;&gt;"",VLOOKUP(L515,'DON GIA'!$S$1:$U$19,3,0),"")</f>
        <v/>
      </c>
      <c r="O515" s="106" t="str">
        <f>IF(L515&lt;&gt;"",VLOOKUP(L515,'DON GIA'!$S$1:$V$19,4,0),"")</f>
        <v/>
      </c>
      <c r="P515" s="106" t="str">
        <f t="shared" si="101"/>
        <v/>
      </c>
      <c r="Q515" s="106" t="str">
        <f t="shared" si="102"/>
        <v/>
      </c>
      <c r="R515" s="71" t="s">
        <v>35</v>
      </c>
      <c r="S515" s="103"/>
      <c r="T515" s="103"/>
      <c r="U515" s="554" t="str">
        <f>IF(R515&lt;&gt;"",VLOOKUP(R515,'DON GIA'!$H$1:$K$103,4,0),"")</f>
        <v/>
      </c>
      <c r="V515" s="554" t="str">
        <f t="shared" si="104"/>
        <v/>
      </c>
      <c r="W515" s="107" t="s">
        <v>1049</v>
      </c>
      <c r="X515" s="103" t="s">
        <v>42</v>
      </c>
      <c r="Y515" s="108">
        <v>1</v>
      </c>
      <c r="Z515" s="109"/>
      <c r="AA515" s="554">
        <f>IF(W515&lt;&gt;"",VLOOKUP(W515,'DON GIA'!$A$1:$D$346,4,0),"")</f>
        <v>3793079</v>
      </c>
      <c r="AB515" s="554">
        <f t="shared" si="105"/>
        <v>3793079</v>
      </c>
      <c r="AC515" s="71"/>
      <c r="AD515" s="71"/>
      <c r="AE515" s="71"/>
      <c r="AF515" s="71"/>
      <c r="AG515" s="71"/>
      <c r="AH515" s="103"/>
      <c r="AI515" s="71"/>
      <c r="AJ515" s="103"/>
      <c r="AK515" s="103"/>
      <c r="AL515" s="554" t="str">
        <f>IF(AI515&lt;&gt;"",VLOOKUP(AI515,'DON GIA'!$M$1:$P$9,4,0),"")</f>
        <v/>
      </c>
      <c r="AM515" s="554" t="str">
        <f t="shared" si="103"/>
        <v/>
      </c>
      <c r="AN515" s="103"/>
      <c r="AO515" s="103"/>
      <c r="AP515" s="553" t="str">
        <f t="shared" si="96"/>
        <v/>
      </c>
      <c r="AQ515" s="107"/>
    </row>
    <row r="516" spans="1:44" outlineLevel="2">
      <c r="A516" s="72" t="e">
        <f>IF(D515&lt;&gt;"",$D$8:D515,A515)</f>
        <v>#VALUE!</v>
      </c>
      <c r="C516" s="552" t="str">
        <f>IF(D516&lt;&gt;"",COUNTA($D$8:D516),"")</f>
        <v/>
      </c>
      <c r="D516" s="552"/>
      <c r="E516" s="61"/>
      <c r="F516" s="103"/>
      <c r="G516" s="103"/>
      <c r="H516" s="103"/>
      <c r="I516" s="103"/>
      <c r="J516" s="103"/>
      <c r="K516" s="103"/>
      <c r="L516" s="107"/>
      <c r="M516" s="105"/>
      <c r="N516" s="106" t="str">
        <f>IF(L516&lt;&gt;"",VLOOKUP(L516,'DON GIA'!$S$1:$U$19,3,0),"")</f>
        <v/>
      </c>
      <c r="O516" s="106" t="str">
        <f>IF(L516&lt;&gt;"",VLOOKUP(L516,'DON GIA'!$S$1:$V$19,4,0),"")</f>
        <v/>
      </c>
      <c r="P516" s="106" t="str">
        <f t="shared" si="101"/>
        <v/>
      </c>
      <c r="Q516" s="106" t="str">
        <f t="shared" si="102"/>
        <v/>
      </c>
      <c r="R516" s="71" t="s">
        <v>35</v>
      </c>
      <c r="S516" s="103"/>
      <c r="T516" s="103"/>
      <c r="U516" s="554" t="str">
        <f>IF(R516&lt;&gt;"",VLOOKUP(R516,'DON GIA'!$H$1:$K$103,4,0),"")</f>
        <v/>
      </c>
      <c r="V516" s="554" t="str">
        <f t="shared" si="104"/>
        <v/>
      </c>
      <c r="W516" s="107"/>
      <c r="X516" s="103"/>
      <c r="Y516" s="108"/>
      <c r="Z516" s="109"/>
      <c r="AA516" s="554" t="str">
        <f>IF(W516&lt;&gt;"",VLOOKUP(W516,'DON GIA'!$A$1:$D$346,4,0),"")</f>
        <v/>
      </c>
      <c r="AB516" s="554" t="str">
        <f t="shared" si="105"/>
        <v/>
      </c>
      <c r="AC516" s="71"/>
      <c r="AD516" s="71"/>
      <c r="AE516" s="71"/>
      <c r="AF516" s="71"/>
      <c r="AG516" s="71"/>
      <c r="AH516" s="103"/>
      <c r="AI516" s="71"/>
      <c r="AJ516" s="103"/>
      <c r="AK516" s="103"/>
      <c r="AL516" s="554" t="str">
        <f>IF(AI516&lt;&gt;"",VLOOKUP(AI516,'DON GIA'!$M$1:$P$9,4,0),"")</f>
        <v/>
      </c>
      <c r="AM516" s="554" t="str">
        <f t="shared" si="103"/>
        <v/>
      </c>
      <c r="AN516" s="103"/>
      <c r="AO516" s="103"/>
      <c r="AP516" s="553" t="str">
        <f t="shared" si="96"/>
        <v/>
      </c>
      <c r="AQ516" s="107"/>
    </row>
    <row r="517" spans="1:44" outlineLevel="1">
      <c r="A517" s="84" t="s">
        <v>821</v>
      </c>
      <c r="B517" s="576">
        <v>14</v>
      </c>
      <c r="C517" s="552">
        <f>IF(D517&lt;&gt;"",COUNTA($D$8:D517),"")</f>
        <v>40</v>
      </c>
      <c r="D517" s="552">
        <v>432</v>
      </c>
      <c r="E517" s="61" t="s">
        <v>252</v>
      </c>
      <c r="F517" s="162"/>
      <c r="G517" s="162"/>
      <c r="H517" s="162"/>
      <c r="I517" s="162"/>
      <c r="J517" s="162"/>
      <c r="K517" s="162"/>
      <c r="L517" s="129"/>
      <c r="M517" s="167">
        <f>SUBTOTAL(9,M518:M532)</f>
        <v>122.53</v>
      </c>
      <c r="N517" s="199"/>
      <c r="O517" s="199"/>
      <c r="P517" s="199">
        <f>SUBTOTAL(9,P518:P532)</f>
        <v>205727870</v>
      </c>
      <c r="Q517" s="199">
        <f>SUBTOTAL(9,Q518:Q532)</f>
        <v>0</v>
      </c>
      <c r="R517" s="61"/>
      <c r="S517" s="162"/>
      <c r="T517" s="162">
        <f>SUBTOTAL(9,T518:T532)</f>
        <v>0</v>
      </c>
      <c r="U517" s="553"/>
      <c r="V517" s="553">
        <f>SUBTOTAL(9,V518:V532)</f>
        <v>0</v>
      </c>
      <c r="W517" s="129"/>
      <c r="X517" s="162"/>
      <c r="Y517" s="169">
        <f>SUBTOTAL(9,Y518:Y532)</f>
        <v>352.84899999999999</v>
      </c>
      <c r="Z517" s="170">
        <f>SUBTOTAL(9,Z518:Z532)</f>
        <v>0</v>
      </c>
      <c r="AA517" s="553"/>
      <c r="AB517" s="553">
        <f>SUBTOTAL(9,AB518:AB532)</f>
        <v>509756775.63200003</v>
      </c>
      <c r="AC517" s="71"/>
      <c r="AD517" s="71"/>
      <c r="AE517" s="71"/>
      <c r="AF517" s="71"/>
      <c r="AG517" s="71"/>
      <c r="AH517" s="103"/>
      <c r="AI517" s="71"/>
      <c r="AJ517" s="162"/>
      <c r="AK517" s="162">
        <f>SUBTOTAL(9,AK518:AK532)</f>
        <v>3</v>
      </c>
      <c r="AL517" s="553"/>
      <c r="AM517" s="553">
        <f>SUBTOTAL(9,AM518:AM532)</f>
        <v>42791840</v>
      </c>
      <c r="AN517" s="162"/>
      <c r="AO517" s="162">
        <f>SUBTOTAL(9,AO518:AO532)</f>
        <v>1</v>
      </c>
      <c r="AP517" s="553">
        <f t="shared" si="96"/>
        <v>758276485.63199997</v>
      </c>
      <c r="AQ517" s="111"/>
    </row>
    <row r="518" spans="1:44" ht="56.25" outlineLevel="2">
      <c r="A518" s="72" t="e">
        <f>IF(D517&lt;&gt;"",$D$8:D517,A516)</f>
        <v>#VALUE!</v>
      </c>
      <c r="C518" s="552" t="str">
        <f>IF(D518&lt;&gt;"",COUNTA($D$8:D518),"")</f>
        <v/>
      </c>
      <c r="D518" s="552"/>
      <c r="E518" s="71" t="s">
        <v>253</v>
      </c>
      <c r="F518" s="103">
        <v>2</v>
      </c>
      <c r="G518" s="103"/>
      <c r="H518" s="103">
        <v>421</v>
      </c>
      <c r="I518" s="103">
        <v>79</v>
      </c>
      <c r="J518" s="103" t="s">
        <v>223</v>
      </c>
      <c r="K518" s="103" t="s">
        <v>224</v>
      </c>
      <c r="L518" s="107" t="s">
        <v>973</v>
      </c>
      <c r="M518" s="105">
        <v>122.53</v>
      </c>
      <c r="N518" s="106">
        <f>IF(L518&lt;&gt;"",VLOOKUP(L518,'DON GIA'!$S$1:$U$19,3,0),"")</f>
        <v>1679000</v>
      </c>
      <c r="O518" s="106">
        <f>IF(L518&lt;&gt;"",VLOOKUP(L518,'DON GIA'!$S$1:$V$19,4,0),"")</f>
        <v>0</v>
      </c>
      <c r="P518" s="106">
        <f t="shared" si="101"/>
        <v>205727870</v>
      </c>
      <c r="Q518" s="106">
        <f t="shared" si="102"/>
        <v>0</v>
      </c>
      <c r="R518" s="71" t="s">
        <v>35</v>
      </c>
      <c r="S518" s="103"/>
      <c r="T518" s="103"/>
      <c r="U518" s="554" t="str">
        <f>IF(R518&lt;&gt;"",VLOOKUP(R518,'DON GIA'!$H$1:$K$103,4,0),"")</f>
        <v/>
      </c>
      <c r="V518" s="554" t="str">
        <f t="shared" ref="V518:V532" si="106">IF(R518&lt;&gt;"",IF(ISNUMBER(U518),T518*U518,""),"")</f>
        <v/>
      </c>
      <c r="W518" s="107" t="s">
        <v>1005</v>
      </c>
      <c r="X518" s="103" t="s">
        <v>27</v>
      </c>
      <c r="Y518" s="108">
        <v>55.95</v>
      </c>
      <c r="Z518" s="109"/>
      <c r="AA518" s="554">
        <f>IF(W518&lt;&gt;"",VLOOKUP(W518,'DON GIA'!$A$1:$D$346,4,0),"")</f>
        <v>5559129</v>
      </c>
      <c r="AB518" s="554">
        <f t="shared" ref="AB518:AB532" si="107">IF(W518&lt;&gt;"",IF(ISNUMBER(AA518),Y518*AA518,""),"")</f>
        <v>311033267.55000001</v>
      </c>
      <c r="AC518" s="71" t="s">
        <v>28</v>
      </c>
      <c r="AD518" s="71" t="s">
        <v>116</v>
      </c>
      <c r="AE518" s="71" t="s">
        <v>30</v>
      </c>
      <c r="AF518" s="71" t="s">
        <v>31</v>
      </c>
      <c r="AG518" s="71" t="s">
        <v>34</v>
      </c>
      <c r="AH518" s="103" t="s">
        <v>33</v>
      </c>
      <c r="AI518" s="71" t="s">
        <v>562</v>
      </c>
      <c r="AJ518" s="103" t="s">
        <v>409</v>
      </c>
      <c r="AK518" s="103">
        <v>2</v>
      </c>
      <c r="AL518" s="554">
        <f>IF(AI518&lt;&gt;"",VLOOKUP(AI518,'DON GIA'!$M$1:$P$9,4,0),"")</f>
        <v>12895920</v>
      </c>
      <c r="AM518" s="554">
        <f t="shared" si="103"/>
        <v>25791840</v>
      </c>
      <c r="AN518" s="103" t="s">
        <v>407</v>
      </c>
      <c r="AO518" s="103">
        <v>1</v>
      </c>
      <c r="AP518" s="553" t="str">
        <f t="shared" si="96"/>
        <v/>
      </c>
      <c r="AQ518" s="111" t="s">
        <v>676</v>
      </c>
      <c r="AR518" s="77" t="s">
        <v>1912</v>
      </c>
    </row>
    <row r="519" spans="1:44" ht="303.75" outlineLevel="2">
      <c r="A519" s="72" t="e">
        <f>IF(D518&lt;&gt;"",$D$8:D518,A518)</f>
        <v>#VALUE!</v>
      </c>
      <c r="C519" s="552" t="str">
        <f>IF(D519&lt;&gt;"",COUNTA($D$8:D519),"")</f>
        <v/>
      </c>
      <c r="D519" s="552"/>
      <c r="E519" s="71" t="s">
        <v>71</v>
      </c>
      <c r="F519" s="103"/>
      <c r="G519" s="103"/>
      <c r="H519" s="103"/>
      <c r="I519" s="103"/>
      <c r="J519" s="103"/>
      <c r="K519" s="103"/>
      <c r="L519" s="107"/>
      <c r="M519" s="105"/>
      <c r="N519" s="106" t="str">
        <f>IF(L519&lt;&gt;"",VLOOKUP(L519,'DON GIA'!$S$1:$U$19,3,0),"")</f>
        <v/>
      </c>
      <c r="O519" s="106" t="str">
        <f>IF(L519&lt;&gt;"",VLOOKUP(L519,'DON GIA'!$S$1:$V$19,4,0),"")</f>
        <v/>
      </c>
      <c r="P519" s="106" t="str">
        <f t="shared" si="101"/>
        <v/>
      </c>
      <c r="Q519" s="106" t="str">
        <f t="shared" si="102"/>
        <v/>
      </c>
      <c r="R519" s="71" t="s">
        <v>35</v>
      </c>
      <c r="S519" s="103"/>
      <c r="T519" s="103"/>
      <c r="U519" s="554" t="str">
        <f>IF(R519&lt;&gt;"",VLOOKUP(R519,'DON GIA'!$H$1:$K$103,4,0),"")</f>
        <v/>
      </c>
      <c r="V519" s="554" t="str">
        <f t="shared" si="106"/>
        <v/>
      </c>
      <c r="W519" s="107" t="s">
        <v>1063</v>
      </c>
      <c r="X519" s="103" t="s">
        <v>27</v>
      </c>
      <c r="Y519" s="108">
        <v>11.04</v>
      </c>
      <c r="Z519" s="109"/>
      <c r="AA519" s="554">
        <f>IF(W519&lt;&gt;"",VLOOKUP(W519,'DON GIA'!$A$1:$D$346,4,0),"")</f>
        <v>3941166</v>
      </c>
      <c r="AB519" s="554">
        <f t="shared" si="107"/>
        <v>43510472.639999993</v>
      </c>
      <c r="AC519" s="71" t="s">
        <v>28</v>
      </c>
      <c r="AD519" s="71" t="s">
        <v>116</v>
      </c>
      <c r="AE519" s="71" t="s">
        <v>30</v>
      </c>
      <c r="AF519" s="71" t="s">
        <v>254</v>
      </c>
      <c r="AG519" s="71" t="s">
        <v>32</v>
      </c>
      <c r="AH519" s="103" t="s">
        <v>41</v>
      </c>
      <c r="AI519" s="71" t="s">
        <v>579</v>
      </c>
      <c r="AJ519" s="103" t="s">
        <v>560</v>
      </c>
      <c r="AK519" s="103">
        <v>1</v>
      </c>
      <c r="AL519" s="554">
        <f>IF(AI519&lt;&gt;"",VLOOKUP(AI519,'DON GIA'!$M$1:$P$9,4,0),"")</f>
        <v>17000000</v>
      </c>
      <c r="AM519" s="554">
        <f t="shared" si="103"/>
        <v>17000000</v>
      </c>
      <c r="AN519" s="103"/>
      <c r="AO519" s="103"/>
      <c r="AP519" s="553" t="str">
        <f t="shared" si="96"/>
        <v/>
      </c>
      <c r="AQ519" s="59" t="s">
        <v>677</v>
      </c>
      <c r="AR519" s="139" t="s">
        <v>1918</v>
      </c>
    </row>
    <row r="520" spans="1:44" ht="150" outlineLevel="2">
      <c r="A520" s="72" t="e">
        <f>IF(D519&lt;&gt;"",$D$8:D519,A519)</f>
        <v>#VALUE!</v>
      </c>
      <c r="C520" s="552" t="str">
        <f>IF(D520&lt;&gt;"",COUNTA($D$8:D520),"")</f>
        <v/>
      </c>
      <c r="D520" s="552"/>
      <c r="E520" s="71" t="s">
        <v>255</v>
      </c>
      <c r="F520" s="103"/>
      <c r="G520" s="103"/>
      <c r="H520" s="103"/>
      <c r="I520" s="103"/>
      <c r="J520" s="103"/>
      <c r="K520" s="103"/>
      <c r="L520" s="107"/>
      <c r="M520" s="105"/>
      <c r="N520" s="106" t="str">
        <f>IF(L520&lt;&gt;"",VLOOKUP(L520,'DON GIA'!$S$1:$U$19,3,0),"")</f>
        <v/>
      </c>
      <c r="O520" s="106" t="str">
        <f>IF(L520&lt;&gt;"",VLOOKUP(L520,'DON GIA'!$S$1:$V$19,4,0),"")</f>
        <v/>
      </c>
      <c r="P520" s="106" t="str">
        <f t="shared" si="101"/>
        <v/>
      </c>
      <c r="Q520" s="106" t="str">
        <f t="shared" si="102"/>
        <v/>
      </c>
      <c r="R520" s="71" t="s">
        <v>35</v>
      </c>
      <c r="S520" s="103"/>
      <c r="T520" s="103"/>
      <c r="U520" s="554" t="str">
        <f>IF(R520&lt;&gt;"",VLOOKUP(R520,'DON GIA'!$H$1:$K$103,4,0),"")</f>
        <v/>
      </c>
      <c r="V520" s="554" t="str">
        <f t="shared" si="106"/>
        <v/>
      </c>
      <c r="W520" s="107" t="s">
        <v>1080</v>
      </c>
      <c r="X520" s="103" t="s">
        <v>27</v>
      </c>
      <c r="Y520" s="108">
        <v>2.5499999999999998</v>
      </c>
      <c r="Z520" s="109"/>
      <c r="AA520" s="554">
        <f>IF(W520&lt;&gt;"",VLOOKUP(W520,'DON GIA'!$A$1:$D$346,4,0),"")</f>
        <v>10375629</v>
      </c>
      <c r="AB520" s="554">
        <f t="shared" si="107"/>
        <v>26457853.949999999</v>
      </c>
      <c r="AC520" s="71"/>
      <c r="AD520" s="71"/>
      <c r="AE520" s="71"/>
      <c r="AF520" s="71" t="s">
        <v>31</v>
      </c>
      <c r="AG520" s="71"/>
      <c r="AH520" s="103" t="s">
        <v>219</v>
      </c>
      <c r="AI520" s="71"/>
      <c r="AJ520" s="103"/>
      <c r="AK520" s="103"/>
      <c r="AL520" s="554" t="str">
        <f>IF(AI520&lt;&gt;"",VLOOKUP(AI520,'DON GIA'!$M$1:$P$9,4,0),"")</f>
        <v/>
      </c>
      <c r="AM520" s="554" t="str">
        <f t="shared" si="103"/>
        <v/>
      </c>
      <c r="AN520" s="103"/>
      <c r="AO520" s="103"/>
      <c r="AP520" s="553" t="str">
        <f t="shared" si="96"/>
        <v/>
      </c>
      <c r="AQ520" s="59" t="s">
        <v>678</v>
      </c>
      <c r="AR520" s="139" t="s">
        <v>1937</v>
      </c>
    </row>
    <row r="521" spans="1:44" ht="112.5" outlineLevel="2">
      <c r="A521" s="72" t="e">
        <f>IF(D520&lt;&gt;"",$D$8:D520,A520)</f>
        <v>#VALUE!</v>
      </c>
      <c r="C521" s="552" t="str">
        <f>IF(D521&lt;&gt;"",COUNTA($D$8:D521),"")</f>
        <v/>
      </c>
      <c r="D521" s="552"/>
      <c r="E521" s="71"/>
      <c r="F521" s="103"/>
      <c r="G521" s="103"/>
      <c r="H521" s="103"/>
      <c r="I521" s="103"/>
      <c r="J521" s="103"/>
      <c r="K521" s="103"/>
      <c r="L521" s="107"/>
      <c r="M521" s="105"/>
      <c r="N521" s="106" t="str">
        <f>IF(L521&lt;&gt;"",VLOOKUP(L521,'DON GIA'!$S$1:$U$19,3,0),"")</f>
        <v/>
      </c>
      <c r="O521" s="106" t="str">
        <f>IF(L521&lt;&gt;"",VLOOKUP(L521,'DON GIA'!$S$1:$V$19,4,0),"")</f>
        <v/>
      </c>
      <c r="P521" s="106" t="str">
        <f t="shared" si="101"/>
        <v/>
      </c>
      <c r="Q521" s="106" t="str">
        <f t="shared" si="102"/>
        <v/>
      </c>
      <c r="R521" s="71" t="s">
        <v>35</v>
      </c>
      <c r="S521" s="103"/>
      <c r="T521" s="103"/>
      <c r="U521" s="554" t="str">
        <f>IF(R521&lt;&gt;"",VLOOKUP(R521,'DON GIA'!$H$1:$K$103,4,0),"")</f>
        <v/>
      </c>
      <c r="V521" s="554" t="str">
        <f t="shared" si="106"/>
        <v/>
      </c>
      <c r="W521" s="107" t="s">
        <v>1151</v>
      </c>
      <c r="X521" s="103" t="s">
        <v>38</v>
      </c>
      <c r="Y521" s="108">
        <v>0.25600000000000001</v>
      </c>
      <c r="Z521" s="109"/>
      <c r="AA521" s="554">
        <f>IF(W521&lt;&gt;"",VLOOKUP(W521,'DON GIA'!$A$1:$D$346,4,0),"")</f>
        <v>2523428</v>
      </c>
      <c r="AB521" s="554">
        <f t="shared" si="107"/>
        <v>645997.56799999997</v>
      </c>
      <c r="AC521" s="71"/>
      <c r="AD521" s="71"/>
      <c r="AE521" s="71"/>
      <c r="AF521" s="71"/>
      <c r="AG521" s="71"/>
      <c r="AH521" s="103"/>
      <c r="AI521" s="71"/>
      <c r="AJ521" s="103"/>
      <c r="AK521" s="103"/>
      <c r="AL521" s="554" t="str">
        <f>IF(AI521&lt;&gt;"",VLOOKUP(AI521,'DON GIA'!$M$1:$P$9,4,0),"")</f>
        <v/>
      </c>
      <c r="AM521" s="554" t="str">
        <f t="shared" si="103"/>
        <v/>
      </c>
      <c r="AN521" s="103"/>
      <c r="AO521" s="103"/>
      <c r="AP521" s="553" t="str">
        <f t="shared" si="96"/>
        <v/>
      </c>
      <c r="AQ521" s="565" t="s">
        <v>1911</v>
      </c>
      <c r="AR521" s="139" t="s">
        <v>1915</v>
      </c>
    </row>
    <row r="522" spans="1:44" outlineLevel="2">
      <c r="A522" s="72" t="e">
        <f>IF(D521&lt;&gt;"",$D$8:D521,A521)</f>
        <v>#VALUE!</v>
      </c>
      <c r="C522" s="552" t="str">
        <f>IF(D522&lt;&gt;"",COUNTA($D$8:D522),"")</f>
        <v/>
      </c>
      <c r="D522" s="552"/>
      <c r="E522" s="71"/>
      <c r="F522" s="103"/>
      <c r="G522" s="103"/>
      <c r="H522" s="103"/>
      <c r="I522" s="103"/>
      <c r="J522" s="103"/>
      <c r="K522" s="103"/>
      <c r="L522" s="107"/>
      <c r="M522" s="105"/>
      <c r="N522" s="106" t="str">
        <f>IF(L522&lt;&gt;"",VLOOKUP(L522,'DON GIA'!$S$1:$U$19,3,0),"")</f>
        <v/>
      </c>
      <c r="O522" s="106" t="str">
        <f>IF(L522&lt;&gt;"",VLOOKUP(L522,'DON GIA'!$S$1:$V$19,4,0),"")</f>
        <v/>
      </c>
      <c r="P522" s="106" t="str">
        <f t="shared" si="101"/>
        <v/>
      </c>
      <c r="Q522" s="106" t="str">
        <f t="shared" si="102"/>
        <v/>
      </c>
      <c r="R522" s="71" t="s">
        <v>35</v>
      </c>
      <c r="S522" s="103"/>
      <c r="T522" s="103"/>
      <c r="U522" s="554" t="str">
        <f>IF(R522&lt;&gt;"",VLOOKUP(R522,'DON GIA'!$H$1:$K$103,4,0),"")</f>
        <v/>
      </c>
      <c r="V522" s="554" t="str">
        <f t="shared" si="106"/>
        <v/>
      </c>
      <c r="W522" s="107" t="s">
        <v>1078</v>
      </c>
      <c r="X522" s="103" t="s">
        <v>27</v>
      </c>
      <c r="Y522" s="108">
        <v>32.56</v>
      </c>
      <c r="Z522" s="109"/>
      <c r="AA522" s="554">
        <f>IF(W522&lt;&gt;"",VLOOKUP(W522,'DON GIA'!$A$1:$D$346,4,0),"")</f>
        <v>854777</v>
      </c>
      <c r="AB522" s="554">
        <f t="shared" si="107"/>
        <v>27831539.120000001</v>
      </c>
      <c r="AC522" s="71"/>
      <c r="AD522" s="71"/>
      <c r="AE522" s="71"/>
      <c r="AF522" s="71"/>
      <c r="AG522" s="71"/>
      <c r="AH522" s="103"/>
      <c r="AI522" s="71"/>
      <c r="AJ522" s="103"/>
      <c r="AK522" s="103"/>
      <c r="AL522" s="554" t="str">
        <f>IF(AI522&lt;&gt;"",VLOOKUP(AI522,'DON GIA'!$M$1:$P$9,4,0),"")</f>
        <v/>
      </c>
      <c r="AM522" s="554" t="str">
        <f t="shared" si="103"/>
        <v/>
      </c>
      <c r="AN522" s="103"/>
      <c r="AO522" s="103"/>
      <c r="AP522" s="553" t="str">
        <f t="shared" ref="AP522:AP585" si="108">IF(D522&lt;&gt;"",P522+Q522+V522+AB522+AM522,"")</f>
        <v/>
      </c>
      <c r="AQ522" s="568" t="s">
        <v>1925</v>
      </c>
    </row>
    <row r="523" spans="1:44" outlineLevel="2">
      <c r="A523" s="72" t="e">
        <f>IF(D522&lt;&gt;"",$D$8:D522,A522)</f>
        <v>#VALUE!</v>
      </c>
      <c r="C523" s="552" t="str">
        <f>IF(D523&lt;&gt;"",COUNTA($D$8:D523),"")</f>
        <v/>
      </c>
      <c r="D523" s="552"/>
      <c r="E523" s="71"/>
      <c r="F523" s="103"/>
      <c r="G523" s="103"/>
      <c r="H523" s="103"/>
      <c r="I523" s="103"/>
      <c r="J523" s="103"/>
      <c r="K523" s="103"/>
      <c r="L523" s="107"/>
      <c r="M523" s="105"/>
      <c r="N523" s="106" t="str">
        <f>IF(L523&lt;&gt;"",VLOOKUP(L523,'DON GIA'!$S$1:$U$19,3,0),"")</f>
        <v/>
      </c>
      <c r="O523" s="106" t="str">
        <f>IF(L523&lt;&gt;"",VLOOKUP(L523,'DON GIA'!$S$1:$V$19,4,0),"")</f>
        <v/>
      </c>
      <c r="P523" s="106" t="str">
        <f t="shared" si="101"/>
        <v/>
      </c>
      <c r="Q523" s="106" t="str">
        <f t="shared" si="102"/>
        <v/>
      </c>
      <c r="R523" s="71" t="s">
        <v>35</v>
      </c>
      <c r="S523" s="103"/>
      <c r="T523" s="103"/>
      <c r="U523" s="554" t="str">
        <f>IF(R523&lt;&gt;"",VLOOKUP(R523,'DON GIA'!$H$1:$K$103,4,0),"")</f>
        <v/>
      </c>
      <c r="V523" s="554" t="str">
        <f t="shared" si="106"/>
        <v/>
      </c>
      <c r="W523" s="107" t="s">
        <v>1152</v>
      </c>
      <c r="X523" s="103" t="s">
        <v>27</v>
      </c>
      <c r="Y523" s="108">
        <v>37.4</v>
      </c>
      <c r="Z523" s="109"/>
      <c r="AA523" s="554">
        <f>IF(W523&lt;&gt;"",VLOOKUP(W523,'DON GIA'!$A$1:$D$346,4,0),"")</f>
        <v>330817</v>
      </c>
      <c r="AB523" s="554">
        <f t="shared" si="107"/>
        <v>12372555.799999999</v>
      </c>
      <c r="AC523" s="71"/>
      <c r="AD523" s="71"/>
      <c r="AE523" s="71"/>
      <c r="AF523" s="71"/>
      <c r="AG523" s="71"/>
      <c r="AH523" s="103"/>
      <c r="AI523" s="71"/>
      <c r="AJ523" s="103"/>
      <c r="AK523" s="103"/>
      <c r="AL523" s="554" t="str">
        <f>IF(AI523&lt;&gt;"",VLOOKUP(AI523,'DON GIA'!$M$1:$P$9,4,0),"")</f>
        <v/>
      </c>
      <c r="AM523" s="554" t="str">
        <f t="shared" si="103"/>
        <v/>
      </c>
      <c r="AN523" s="103"/>
      <c r="AO523" s="103"/>
      <c r="AP523" s="553" t="str">
        <f t="shared" si="108"/>
        <v/>
      </c>
      <c r="AQ523" s="107"/>
    </row>
    <row r="524" spans="1:44" outlineLevel="2">
      <c r="A524" s="72" t="e">
        <f>IF(D523&lt;&gt;"",$D$8:D523,A523)</f>
        <v>#VALUE!</v>
      </c>
      <c r="C524" s="552" t="str">
        <f>IF(D524&lt;&gt;"",COUNTA($D$8:D524),"")</f>
        <v/>
      </c>
      <c r="D524" s="552"/>
      <c r="E524" s="71"/>
      <c r="F524" s="103"/>
      <c r="G524" s="103"/>
      <c r="H524" s="103"/>
      <c r="I524" s="103"/>
      <c r="J524" s="103"/>
      <c r="K524" s="103"/>
      <c r="L524" s="107"/>
      <c r="M524" s="105"/>
      <c r="N524" s="106" t="str">
        <f>IF(L524&lt;&gt;"",VLOOKUP(L524,'DON GIA'!$S$1:$U$19,3,0),"")</f>
        <v/>
      </c>
      <c r="O524" s="106" t="str">
        <f>IF(L524&lt;&gt;"",VLOOKUP(L524,'DON GIA'!$S$1:$V$19,4,0),"")</f>
        <v/>
      </c>
      <c r="P524" s="106" t="str">
        <f t="shared" si="101"/>
        <v/>
      </c>
      <c r="Q524" s="106" t="str">
        <f t="shared" si="102"/>
        <v/>
      </c>
      <c r="R524" s="71" t="s">
        <v>35</v>
      </c>
      <c r="S524" s="103"/>
      <c r="T524" s="103"/>
      <c r="U524" s="554" t="str">
        <f>IF(R524&lt;&gt;"",VLOOKUP(R524,'DON GIA'!$H$1:$K$103,4,0),"")</f>
        <v/>
      </c>
      <c r="V524" s="554" t="str">
        <f t="shared" si="106"/>
        <v/>
      </c>
      <c r="W524" s="107" t="s">
        <v>1105</v>
      </c>
      <c r="X524" s="103" t="s">
        <v>27</v>
      </c>
      <c r="Y524" s="108">
        <v>8.9600000000000009</v>
      </c>
      <c r="Z524" s="109"/>
      <c r="AA524" s="554">
        <f>IF(W524&lt;&gt;"",VLOOKUP(W524,'DON GIA'!$A$1:$D$346,4,0),"")</f>
        <v>292949</v>
      </c>
      <c r="AB524" s="554">
        <f t="shared" si="107"/>
        <v>2624823.04</v>
      </c>
      <c r="AC524" s="71"/>
      <c r="AD524" s="71"/>
      <c r="AE524" s="71"/>
      <c r="AF524" s="71"/>
      <c r="AG524" s="71"/>
      <c r="AH524" s="103"/>
      <c r="AI524" s="71"/>
      <c r="AJ524" s="103"/>
      <c r="AK524" s="103"/>
      <c r="AL524" s="554" t="str">
        <f>IF(AI524&lt;&gt;"",VLOOKUP(AI524,'DON GIA'!$M$1:$P$9,4,0),"")</f>
        <v/>
      </c>
      <c r="AM524" s="554" t="str">
        <f t="shared" si="103"/>
        <v/>
      </c>
      <c r="AN524" s="103"/>
      <c r="AO524" s="103"/>
      <c r="AP524" s="553" t="str">
        <f t="shared" si="108"/>
        <v/>
      </c>
      <c r="AQ524" s="107"/>
    </row>
    <row r="525" spans="1:44" ht="37.5" outlineLevel="2">
      <c r="A525" s="72" t="e">
        <f>IF(D524&lt;&gt;"",$D$8:D524,A524)</f>
        <v>#VALUE!</v>
      </c>
      <c r="C525" s="552" t="str">
        <f>IF(D525&lt;&gt;"",COUNTA($D$8:D525),"")</f>
        <v/>
      </c>
      <c r="D525" s="552"/>
      <c r="E525" s="71"/>
      <c r="F525" s="103"/>
      <c r="G525" s="103"/>
      <c r="H525" s="103"/>
      <c r="I525" s="103"/>
      <c r="J525" s="103"/>
      <c r="K525" s="103"/>
      <c r="L525" s="107"/>
      <c r="M525" s="105"/>
      <c r="N525" s="106" t="str">
        <f>IF(L525&lt;&gt;"",VLOOKUP(L525,'DON GIA'!$S$1:$U$19,3,0),"")</f>
        <v/>
      </c>
      <c r="O525" s="106" t="str">
        <f>IF(L525&lt;&gt;"",VLOOKUP(L525,'DON GIA'!$S$1:$V$19,4,0),"")</f>
        <v/>
      </c>
      <c r="P525" s="106" t="str">
        <f t="shared" si="101"/>
        <v/>
      </c>
      <c r="Q525" s="106" t="str">
        <f t="shared" si="102"/>
        <v/>
      </c>
      <c r="R525" s="71" t="s">
        <v>35</v>
      </c>
      <c r="S525" s="103"/>
      <c r="T525" s="103"/>
      <c r="U525" s="554" t="str">
        <f>IF(R525&lt;&gt;"",VLOOKUP(R525,'DON GIA'!$H$1:$K$103,4,0),"")</f>
        <v/>
      </c>
      <c r="V525" s="554" t="str">
        <f t="shared" si="106"/>
        <v/>
      </c>
      <c r="W525" s="107" t="s">
        <v>1153</v>
      </c>
      <c r="X525" s="103" t="s">
        <v>27</v>
      </c>
      <c r="Y525" s="108">
        <v>23.32</v>
      </c>
      <c r="Z525" s="109"/>
      <c r="AA525" s="554">
        <f>IF(W525&lt;&gt;"",VLOOKUP(W525,'DON GIA'!$A$1:$D$346,4,0),"")</f>
        <v>1238791</v>
      </c>
      <c r="AB525" s="554">
        <f t="shared" si="107"/>
        <v>28888606.120000001</v>
      </c>
      <c r="AC525" s="71"/>
      <c r="AD525" s="71"/>
      <c r="AE525" s="71"/>
      <c r="AF525" s="71"/>
      <c r="AG525" s="71"/>
      <c r="AH525" s="103"/>
      <c r="AI525" s="71"/>
      <c r="AJ525" s="103"/>
      <c r="AK525" s="103"/>
      <c r="AL525" s="554" t="str">
        <f>IF(AI525&lt;&gt;"",VLOOKUP(AI525,'DON GIA'!$M$1:$P$9,4,0),"")</f>
        <v/>
      </c>
      <c r="AM525" s="554" t="str">
        <f t="shared" si="103"/>
        <v/>
      </c>
      <c r="AN525" s="103"/>
      <c r="AO525" s="103"/>
      <c r="AP525" s="553" t="str">
        <f t="shared" si="108"/>
        <v/>
      </c>
      <c r="AQ525" s="107"/>
    </row>
    <row r="526" spans="1:44" ht="37.5" outlineLevel="2">
      <c r="A526" s="72" t="e">
        <f>IF(D525&lt;&gt;"",$D$8:D525,A525)</f>
        <v>#VALUE!</v>
      </c>
      <c r="C526" s="552" t="str">
        <f>IF(D526&lt;&gt;"",COUNTA($D$8:D526),"")</f>
        <v/>
      </c>
      <c r="D526" s="552"/>
      <c r="E526" s="71"/>
      <c r="F526" s="103"/>
      <c r="G526" s="103"/>
      <c r="H526" s="103"/>
      <c r="I526" s="103"/>
      <c r="J526" s="103"/>
      <c r="K526" s="103"/>
      <c r="L526" s="107"/>
      <c r="M526" s="105"/>
      <c r="N526" s="106" t="str">
        <f>IF(L526&lt;&gt;"",VLOOKUP(L526,'DON GIA'!$S$1:$U$19,3,0),"")</f>
        <v/>
      </c>
      <c r="O526" s="106" t="str">
        <f>IF(L526&lt;&gt;"",VLOOKUP(L526,'DON GIA'!$S$1:$V$19,4,0),"")</f>
        <v/>
      </c>
      <c r="P526" s="106" t="str">
        <f t="shared" si="101"/>
        <v/>
      </c>
      <c r="Q526" s="106" t="str">
        <f t="shared" si="102"/>
        <v/>
      </c>
      <c r="R526" s="71" t="s">
        <v>35</v>
      </c>
      <c r="S526" s="103"/>
      <c r="T526" s="103"/>
      <c r="U526" s="554" t="str">
        <f>IF(R526&lt;&gt;"",VLOOKUP(R526,'DON GIA'!$H$1:$K$103,4,0),"")</f>
        <v/>
      </c>
      <c r="V526" s="554" t="str">
        <f t="shared" si="106"/>
        <v/>
      </c>
      <c r="W526" s="107" t="s">
        <v>1154</v>
      </c>
      <c r="X526" s="103" t="s">
        <v>27</v>
      </c>
      <c r="Y526" s="108">
        <v>54.39</v>
      </c>
      <c r="Z526" s="109"/>
      <c r="AA526" s="554">
        <f>IF(W526&lt;&gt;"",VLOOKUP(W526,'DON GIA'!$A$1:$D$346,4,0),"")</f>
        <v>551282</v>
      </c>
      <c r="AB526" s="554">
        <f t="shared" si="107"/>
        <v>29984227.98</v>
      </c>
      <c r="AC526" s="71"/>
      <c r="AD526" s="71"/>
      <c r="AE526" s="71"/>
      <c r="AF526" s="71"/>
      <c r="AG526" s="71"/>
      <c r="AH526" s="103"/>
      <c r="AI526" s="71"/>
      <c r="AJ526" s="103"/>
      <c r="AK526" s="103"/>
      <c r="AL526" s="554" t="str">
        <f>IF(AI526&lt;&gt;"",VLOOKUP(AI526,'DON GIA'!$M$1:$P$9,4,0),"")</f>
        <v/>
      </c>
      <c r="AM526" s="554" t="str">
        <f t="shared" si="103"/>
        <v/>
      </c>
      <c r="AN526" s="103"/>
      <c r="AO526" s="103"/>
      <c r="AP526" s="553" t="str">
        <f t="shared" si="108"/>
        <v/>
      </c>
      <c r="AQ526" s="107"/>
    </row>
    <row r="527" spans="1:44" outlineLevel="2">
      <c r="A527" s="72" t="e">
        <f>IF(D526&lt;&gt;"",$D$8:D526,A526)</f>
        <v>#VALUE!</v>
      </c>
      <c r="C527" s="552" t="str">
        <f>IF(D527&lt;&gt;"",COUNTA($D$8:D527),"")</f>
        <v/>
      </c>
      <c r="D527" s="552"/>
      <c r="E527" s="71"/>
      <c r="F527" s="103"/>
      <c r="G527" s="103"/>
      <c r="H527" s="103"/>
      <c r="I527" s="103"/>
      <c r="J527" s="103"/>
      <c r="K527" s="103"/>
      <c r="L527" s="107"/>
      <c r="M527" s="105"/>
      <c r="N527" s="106" t="str">
        <f>IF(L527&lt;&gt;"",VLOOKUP(L527,'DON GIA'!$S$1:$U$19,3,0),"")</f>
        <v/>
      </c>
      <c r="O527" s="106" t="str">
        <f>IF(L527&lt;&gt;"",VLOOKUP(L527,'DON GIA'!$S$1:$V$19,4,0),"")</f>
        <v/>
      </c>
      <c r="P527" s="106" t="str">
        <f t="shared" si="101"/>
        <v/>
      </c>
      <c r="Q527" s="106" t="str">
        <f t="shared" si="102"/>
        <v/>
      </c>
      <c r="R527" s="71" t="s">
        <v>35</v>
      </c>
      <c r="S527" s="103"/>
      <c r="T527" s="103"/>
      <c r="U527" s="554" t="str">
        <f>IF(R527&lt;&gt;"",VLOOKUP(R527,'DON GIA'!$H$1:$K$103,4,0),"")</f>
        <v/>
      </c>
      <c r="V527" s="554" t="str">
        <f t="shared" si="106"/>
        <v/>
      </c>
      <c r="W527" s="107" t="s">
        <v>1023</v>
      </c>
      <c r="X527" s="103" t="s">
        <v>38</v>
      </c>
      <c r="Y527" s="108">
        <v>0.16300000000000001</v>
      </c>
      <c r="Z527" s="109"/>
      <c r="AA527" s="554">
        <f>IF(W527&lt;&gt;"",VLOOKUP(W527,'DON GIA'!$A$1:$D$346,4,0),"")</f>
        <v>2523428</v>
      </c>
      <c r="AB527" s="554">
        <f t="shared" si="107"/>
        <v>411318.76400000002</v>
      </c>
      <c r="AC527" s="71"/>
      <c r="AD527" s="71"/>
      <c r="AE527" s="71"/>
      <c r="AF527" s="71"/>
      <c r="AG527" s="71"/>
      <c r="AH527" s="103"/>
      <c r="AI527" s="71"/>
      <c r="AJ527" s="103"/>
      <c r="AK527" s="103"/>
      <c r="AL527" s="554" t="str">
        <f>IF(AI527&lt;&gt;"",VLOOKUP(AI527,'DON GIA'!$M$1:$P$9,4,0),"")</f>
        <v/>
      </c>
      <c r="AM527" s="554" t="str">
        <f t="shared" si="103"/>
        <v/>
      </c>
      <c r="AN527" s="103"/>
      <c r="AO527" s="103"/>
      <c r="AP527" s="553" t="str">
        <f t="shared" si="108"/>
        <v/>
      </c>
      <c r="AQ527" s="107"/>
    </row>
    <row r="528" spans="1:44" outlineLevel="2">
      <c r="A528" s="72" t="e">
        <f>IF(D527&lt;&gt;"",$D$8:D527,A527)</f>
        <v>#VALUE!</v>
      </c>
      <c r="C528" s="552" t="str">
        <f>IF(D528&lt;&gt;"",COUNTA($D$8:D528),"")</f>
        <v/>
      </c>
      <c r="D528" s="552"/>
      <c r="E528" s="71"/>
      <c r="F528" s="103"/>
      <c r="G528" s="103"/>
      <c r="H528" s="103"/>
      <c r="I528" s="103"/>
      <c r="J528" s="103"/>
      <c r="K528" s="103"/>
      <c r="L528" s="107"/>
      <c r="M528" s="105"/>
      <c r="N528" s="106" t="str">
        <f>IF(L528&lt;&gt;"",VLOOKUP(L528,'DON GIA'!$S$1:$U$19,3,0),"")</f>
        <v/>
      </c>
      <c r="O528" s="106" t="str">
        <f>IF(L528&lt;&gt;"",VLOOKUP(L528,'DON GIA'!$S$1:$V$19,4,0),"")</f>
        <v/>
      </c>
      <c r="P528" s="106" t="str">
        <f t="shared" si="101"/>
        <v/>
      </c>
      <c r="Q528" s="106" t="str">
        <f t="shared" si="102"/>
        <v/>
      </c>
      <c r="R528" s="71" t="s">
        <v>35</v>
      </c>
      <c r="S528" s="103"/>
      <c r="T528" s="103"/>
      <c r="U528" s="554" t="str">
        <f>IF(R528&lt;&gt;"",VLOOKUP(R528,'DON GIA'!$H$1:$K$103,4,0),"")</f>
        <v/>
      </c>
      <c r="V528" s="554" t="str">
        <f t="shared" si="106"/>
        <v/>
      </c>
      <c r="W528" s="107" t="s">
        <v>1105</v>
      </c>
      <c r="X528" s="103" t="s">
        <v>27</v>
      </c>
      <c r="Y528" s="108">
        <v>1.62</v>
      </c>
      <c r="Z528" s="109"/>
      <c r="AA528" s="554">
        <f>IF(W528&lt;&gt;"",VLOOKUP(W528,'DON GIA'!$A$1:$D$346,4,0),"")</f>
        <v>292949</v>
      </c>
      <c r="AB528" s="554">
        <f t="shared" si="107"/>
        <v>474577.38</v>
      </c>
      <c r="AC528" s="71"/>
      <c r="AD528" s="71"/>
      <c r="AE528" s="71"/>
      <c r="AF528" s="71"/>
      <c r="AG528" s="71"/>
      <c r="AH528" s="103"/>
      <c r="AI528" s="71"/>
      <c r="AJ528" s="103"/>
      <c r="AK528" s="103"/>
      <c r="AL528" s="554" t="str">
        <f>IF(AI528&lt;&gt;"",VLOOKUP(AI528,'DON GIA'!$M$1:$P$9,4,0),"")</f>
        <v/>
      </c>
      <c r="AM528" s="554" t="str">
        <f t="shared" si="103"/>
        <v/>
      </c>
      <c r="AN528" s="103"/>
      <c r="AO528" s="103"/>
      <c r="AP528" s="553" t="str">
        <f t="shared" si="108"/>
        <v/>
      </c>
      <c r="AQ528" s="107"/>
    </row>
    <row r="529" spans="1:44" outlineLevel="2">
      <c r="A529" s="72" t="e">
        <f>IF(D528&lt;&gt;"",$D$8:D528,A528)</f>
        <v>#VALUE!</v>
      </c>
      <c r="C529" s="552" t="str">
        <f>IF(D529&lt;&gt;"",COUNTA($D$8:D529),"")</f>
        <v/>
      </c>
      <c r="D529" s="552"/>
      <c r="E529" s="71"/>
      <c r="F529" s="103"/>
      <c r="G529" s="103"/>
      <c r="H529" s="103"/>
      <c r="I529" s="103"/>
      <c r="J529" s="103"/>
      <c r="K529" s="103"/>
      <c r="L529" s="107"/>
      <c r="M529" s="105"/>
      <c r="N529" s="106" t="str">
        <f>IF(L529&lt;&gt;"",VLOOKUP(L529,'DON GIA'!$S$1:$U$19,3,0),"")</f>
        <v/>
      </c>
      <c r="O529" s="106" t="str">
        <f>IF(L529&lt;&gt;"",VLOOKUP(L529,'DON GIA'!$S$1:$V$19,4,0),"")</f>
        <v/>
      </c>
      <c r="P529" s="106" t="str">
        <f t="shared" si="101"/>
        <v/>
      </c>
      <c r="Q529" s="106" t="str">
        <f t="shared" si="102"/>
        <v/>
      </c>
      <c r="R529" s="71" t="s">
        <v>35</v>
      </c>
      <c r="S529" s="103"/>
      <c r="T529" s="103"/>
      <c r="U529" s="554" t="str">
        <f>IF(R529&lt;&gt;"",VLOOKUP(R529,'DON GIA'!$H$1:$K$103,4,0),"")</f>
        <v/>
      </c>
      <c r="V529" s="554" t="str">
        <f t="shared" si="106"/>
        <v/>
      </c>
      <c r="W529" s="107" t="s">
        <v>1130</v>
      </c>
      <c r="X529" s="103" t="s">
        <v>27</v>
      </c>
      <c r="Y529" s="108">
        <v>4.3</v>
      </c>
      <c r="Z529" s="109"/>
      <c r="AA529" s="554">
        <f>IF(W529&lt;&gt;"",VLOOKUP(W529,'DON GIA'!$A$1:$D$346,4,0),"")</f>
        <v>282038</v>
      </c>
      <c r="AB529" s="554">
        <f t="shared" si="107"/>
        <v>1212763.3999999999</v>
      </c>
      <c r="AC529" s="71"/>
      <c r="AD529" s="71"/>
      <c r="AE529" s="71"/>
      <c r="AF529" s="71"/>
      <c r="AG529" s="71"/>
      <c r="AH529" s="103"/>
      <c r="AI529" s="71"/>
      <c r="AJ529" s="103"/>
      <c r="AK529" s="103"/>
      <c r="AL529" s="554" t="str">
        <f>IF(AI529&lt;&gt;"",VLOOKUP(AI529,'DON GIA'!$M$1:$P$9,4,0),"")</f>
        <v/>
      </c>
      <c r="AM529" s="554" t="str">
        <f t="shared" si="103"/>
        <v/>
      </c>
      <c r="AN529" s="103"/>
      <c r="AO529" s="103"/>
      <c r="AP529" s="553" t="str">
        <f t="shared" si="108"/>
        <v/>
      </c>
      <c r="AQ529" s="107"/>
    </row>
    <row r="530" spans="1:44" outlineLevel="2">
      <c r="A530" s="72" t="e">
        <f>IF(D529&lt;&gt;"",$D$8:D529,A529)</f>
        <v>#VALUE!</v>
      </c>
      <c r="C530" s="552" t="str">
        <f>IF(D530&lt;&gt;"",COUNTA($D$8:D530),"")</f>
        <v/>
      </c>
      <c r="D530" s="552"/>
      <c r="E530" s="71"/>
      <c r="F530" s="103"/>
      <c r="G530" s="103"/>
      <c r="H530" s="103"/>
      <c r="I530" s="103"/>
      <c r="J530" s="103"/>
      <c r="K530" s="103"/>
      <c r="L530" s="107"/>
      <c r="M530" s="105"/>
      <c r="N530" s="106" t="str">
        <f>IF(L530&lt;&gt;"",VLOOKUP(L530,'DON GIA'!$S$1:$U$19,3,0),"")</f>
        <v/>
      </c>
      <c r="O530" s="106" t="str">
        <f>IF(L530&lt;&gt;"",VLOOKUP(L530,'DON GIA'!$S$1:$V$19,4,0),"")</f>
        <v/>
      </c>
      <c r="P530" s="106" t="str">
        <f t="shared" si="101"/>
        <v/>
      </c>
      <c r="Q530" s="106" t="str">
        <f t="shared" si="102"/>
        <v/>
      </c>
      <c r="R530" s="71" t="s">
        <v>35</v>
      </c>
      <c r="S530" s="103"/>
      <c r="T530" s="103"/>
      <c r="U530" s="554" t="str">
        <f>IF(R530&lt;&gt;"",VLOOKUP(R530,'DON GIA'!$H$1:$K$103,4,0),"")</f>
        <v/>
      </c>
      <c r="V530" s="554" t="str">
        <f t="shared" si="106"/>
        <v/>
      </c>
      <c r="W530" s="107" t="s">
        <v>1123</v>
      </c>
      <c r="X530" s="103" t="s">
        <v>27</v>
      </c>
      <c r="Y530" s="108">
        <v>64.39</v>
      </c>
      <c r="Z530" s="109"/>
      <c r="AA530" s="554">
        <f>IF(W530&lt;&gt;"",VLOOKUP(W530,'DON GIA'!$A$1:$D$346,4,0),"")</f>
        <v>282038</v>
      </c>
      <c r="AB530" s="554">
        <f t="shared" si="107"/>
        <v>18160426.82</v>
      </c>
      <c r="AC530" s="71"/>
      <c r="AD530" s="71"/>
      <c r="AE530" s="71"/>
      <c r="AF530" s="71"/>
      <c r="AG530" s="71"/>
      <c r="AH530" s="103"/>
      <c r="AI530" s="71"/>
      <c r="AJ530" s="103"/>
      <c r="AK530" s="103"/>
      <c r="AL530" s="554" t="str">
        <f>IF(AI530&lt;&gt;"",VLOOKUP(AI530,'DON GIA'!$M$1:$P$9,4,0),"")</f>
        <v/>
      </c>
      <c r="AM530" s="554" t="str">
        <f t="shared" si="103"/>
        <v/>
      </c>
      <c r="AN530" s="103"/>
      <c r="AO530" s="103"/>
      <c r="AP530" s="553" t="str">
        <f t="shared" si="108"/>
        <v/>
      </c>
      <c r="AQ530" s="107"/>
    </row>
    <row r="531" spans="1:44" outlineLevel="2">
      <c r="A531" s="72" t="e">
        <f>IF(D530&lt;&gt;"",$D$8:D530,A530)</f>
        <v>#VALUE!</v>
      </c>
      <c r="C531" s="552" t="str">
        <f>IF(D531&lt;&gt;"",COUNTA($D$8:D531),"")</f>
        <v/>
      </c>
      <c r="D531" s="552"/>
      <c r="E531" s="71"/>
      <c r="F531" s="103"/>
      <c r="G531" s="103"/>
      <c r="H531" s="103"/>
      <c r="I531" s="103"/>
      <c r="J531" s="103"/>
      <c r="K531" s="103"/>
      <c r="L531" s="107"/>
      <c r="M531" s="105"/>
      <c r="N531" s="106" t="str">
        <f>IF(L531&lt;&gt;"",VLOOKUP(L531,'DON GIA'!$S$1:$U$19,3,0),"")</f>
        <v/>
      </c>
      <c r="O531" s="106" t="str">
        <f>IF(L531&lt;&gt;"",VLOOKUP(L531,'DON GIA'!$S$1:$V$19,4,0),"")</f>
        <v/>
      </c>
      <c r="P531" s="106" t="str">
        <f t="shared" si="101"/>
        <v/>
      </c>
      <c r="Q531" s="106" t="str">
        <f t="shared" si="102"/>
        <v/>
      </c>
      <c r="R531" s="71" t="s">
        <v>35</v>
      </c>
      <c r="S531" s="103"/>
      <c r="T531" s="103"/>
      <c r="U531" s="554" t="str">
        <f>IF(R531&lt;&gt;"",VLOOKUP(R531,'DON GIA'!$H$1:$K$103,4,0),"")</f>
        <v/>
      </c>
      <c r="V531" s="554" t="str">
        <f t="shared" si="106"/>
        <v/>
      </c>
      <c r="W531" s="107" t="s">
        <v>1107</v>
      </c>
      <c r="X531" s="103" t="s">
        <v>27</v>
      </c>
      <c r="Y531" s="108">
        <v>55.95</v>
      </c>
      <c r="Z531" s="109"/>
      <c r="AA531" s="554">
        <f>IF(W531&lt;&gt;"",VLOOKUP(W531,'DON GIA'!$A$1:$D$346,4,0),"")</f>
        <v>109890</v>
      </c>
      <c r="AB531" s="554">
        <f t="shared" si="107"/>
        <v>6148345.5</v>
      </c>
      <c r="AC531" s="71"/>
      <c r="AD531" s="71"/>
      <c r="AE531" s="71"/>
      <c r="AF531" s="71"/>
      <c r="AG531" s="71"/>
      <c r="AH531" s="103"/>
      <c r="AI531" s="71"/>
      <c r="AJ531" s="103"/>
      <c r="AK531" s="103"/>
      <c r="AL531" s="554" t="str">
        <f>IF(AI531&lt;&gt;"",VLOOKUP(AI531,'DON GIA'!$M$1:$P$9,4,0),"")</f>
        <v/>
      </c>
      <c r="AM531" s="554" t="str">
        <f t="shared" si="103"/>
        <v/>
      </c>
      <c r="AN531" s="103"/>
      <c r="AO531" s="103"/>
      <c r="AP531" s="553" t="str">
        <f t="shared" si="108"/>
        <v/>
      </c>
      <c r="AQ531" s="107"/>
    </row>
    <row r="532" spans="1:44" outlineLevel="2">
      <c r="A532" s="72" t="e">
        <f>IF(D531&lt;&gt;"",$D$8:D531,A531)</f>
        <v>#VALUE!</v>
      </c>
      <c r="C532" s="552" t="str">
        <f>IF(D532&lt;&gt;"",COUNTA($D$8:D532),"")</f>
        <v/>
      </c>
      <c r="D532" s="552"/>
      <c r="E532" s="61"/>
      <c r="F532" s="103"/>
      <c r="G532" s="103"/>
      <c r="H532" s="103"/>
      <c r="I532" s="103"/>
      <c r="J532" s="103"/>
      <c r="K532" s="103"/>
      <c r="L532" s="107"/>
      <c r="M532" s="105"/>
      <c r="N532" s="106" t="str">
        <f>IF(L532&lt;&gt;"",VLOOKUP(L532,'DON GIA'!$S$1:$U$19,3,0),"")</f>
        <v/>
      </c>
      <c r="O532" s="106" t="str">
        <f>IF(L532&lt;&gt;"",VLOOKUP(L532,'DON GIA'!$S$1:$V$19,4,0),"")</f>
        <v/>
      </c>
      <c r="P532" s="106" t="str">
        <f t="shared" si="101"/>
        <v/>
      </c>
      <c r="Q532" s="106" t="str">
        <f t="shared" si="102"/>
        <v/>
      </c>
      <c r="R532" s="71" t="s">
        <v>35</v>
      </c>
      <c r="S532" s="103"/>
      <c r="T532" s="103"/>
      <c r="U532" s="554" t="str">
        <f>IF(R532&lt;&gt;"",VLOOKUP(R532,'DON GIA'!$H$1:$K$103,4,0),"")</f>
        <v/>
      </c>
      <c r="V532" s="554" t="str">
        <f t="shared" si="106"/>
        <v/>
      </c>
      <c r="W532" s="107"/>
      <c r="X532" s="103"/>
      <c r="Y532" s="108"/>
      <c r="Z532" s="109"/>
      <c r="AA532" s="554" t="str">
        <f>IF(W532&lt;&gt;"",VLOOKUP(W532,'DON GIA'!$A$1:$D$346,4,0),"")</f>
        <v/>
      </c>
      <c r="AB532" s="554" t="str">
        <f t="shared" si="107"/>
        <v/>
      </c>
      <c r="AC532" s="71"/>
      <c r="AD532" s="71"/>
      <c r="AE532" s="71"/>
      <c r="AF532" s="71"/>
      <c r="AG532" s="71"/>
      <c r="AH532" s="103"/>
      <c r="AI532" s="71"/>
      <c r="AJ532" s="103"/>
      <c r="AK532" s="103"/>
      <c r="AL532" s="554" t="str">
        <f>IF(AI532&lt;&gt;"",VLOOKUP(AI532,'DON GIA'!$M$1:$P$9,4,0),"")</f>
        <v/>
      </c>
      <c r="AM532" s="554" t="str">
        <f t="shared" si="103"/>
        <v/>
      </c>
      <c r="AN532" s="103"/>
      <c r="AO532" s="103"/>
      <c r="AP532" s="553" t="str">
        <f t="shared" si="108"/>
        <v/>
      </c>
      <c r="AQ532" s="107"/>
    </row>
    <row r="533" spans="1:44" outlineLevel="1">
      <c r="A533" s="84" t="s">
        <v>820</v>
      </c>
      <c r="B533" s="576">
        <v>7</v>
      </c>
      <c r="C533" s="552">
        <f>IF(D533&lt;&gt;"",COUNTA($D$8:D533),"")</f>
        <v>41</v>
      </c>
      <c r="D533" s="552">
        <v>433</v>
      </c>
      <c r="E533" s="61" t="s">
        <v>256</v>
      </c>
      <c r="F533" s="162"/>
      <c r="G533" s="162"/>
      <c r="H533" s="162"/>
      <c r="I533" s="162"/>
      <c r="J533" s="162"/>
      <c r="K533" s="162"/>
      <c r="L533" s="129"/>
      <c r="M533" s="167">
        <f>SUBTOTAL(9,M534:M547)</f>
        <v>111.78</v>
      </c>
      <c r="N533" s="199"/>
      <c r="O533" s="199"/>
      <c r="P533" s="199">
        <f>SUBTOTAL(9,P534:P547)</f>
        <v>187678620</v>
      </c>
      <c r="Q533" s="199">
        <f>SUBTOTAL(9,Q534:Q547)</f>
        <v>0</v>
      </c>
      <c r="R533" s="61"/>
      <c r="S533" s="162"/>
      <c r="T533" s="162">
        <f>SUBTOTAL(9,T534:T547)</f>
        <v>0</v>
      </c>
      <c r="U533" s="553"/>
      <c r="V533" s="553">
        <f>SUBTOTAL(9,V534:V547)</f>
        <v>0</v>
      </c>
      <c r="W533" s="129"/>
      <c r="X533" s="162"/>
      <c r="Y533" s="169">
        <f>SUBTOTAL(9,Y534:Y547)</f>
        <v>217.31999999999996</v>
      </c>
      <c r="Z533" s="170">
        <f>SUBTOTAL(9,Z534:Z547)</f>
        <v>0</v>
      </c>
      <c r="AA533" s="553"/>
      <c r="AB533" s="553">
        <f>SUBTOTAL(9,AB534:AB547)</f>
        <v>458419068.25999993</v>
      </c>
      <c r="AC533" s="71"/>
      <c r="AD533" s="71"/>
      <c r="AE533" s="71"/>
      <c r="AF533" s="71"/>
      <c r="AG533" s="71"/>
      <c r="AH533" s="103"/>
      <c r="AI533" s="71"/>
      <c r="AJ533" s="162"/>
      <c r="AK533" s="162">
        <f>SUBTOTAL(9,AK534:AK547)</f>
        <v>5</v>
      </c>
      <c r="AL533" s="553"/>
      <c r="AM533" s="553">
        <f>SUBTOTAL(9,AM534:AM547)</f>
        <v>68583680</v>
      </c>
      <c r="AN533" s="162"/>
      <c r="AO533" s="162">
        <f>SUBTOTAL(9,AO534:AO547)</f>
        <v>1</v>
      </c>
      <c r="AP533" s="553">
        <f t="shared" si="108"/>
        <v>714681368.25999999</v>
      </c>
      <c r="AQ533" s="111"/>
      <c r="AR533" s="90"/>
    </row>
    <row r="534" spans="1:44" ht="56.25" outlineLevel="2">
      <c r="A534" s="72" t="e">
        <f>IF(D533&lt;&gt;"",$D$8:D533,A532)</f>
        <v>#VALUE!</v>
      </c>
      <c r="C534" s="552" t="str">
        <f>IF(D534&lt;&gt;"",COUNTA($D$8:D534),"")</f>
        <v/>
      </c>
      <c r="D534" s="552"/>
      <c r="E534" s="71" t="s">
        <v>257</v>
      </c>
      <c r="F534" s="103">
        <v>4</v>
      </c>
      <c r="G534" s="103"/>
      <c r="H534" s="103">
        <v>433</v>
      </c>
      <c r="I534" s="103">
        <v>79</v>
      </c>
      <c r="J534" s="103" t="s">
        <v>223</v>
      </c>
      <c r="K534" s="103" t="s">
        <v>224</v>
      </c>
      <c r="L534" s="107" t="s">
        <v>973</v>
      </c>
      <c r="M534" s="105">
        <v>111.78</v>
      </c>
      <c r="N534" s="106">
        <f>IF(L534&lt;&gt;"",VLOOKUP(L534,'DON GIA'!$S$1:$U$19,3,0),"")</f>
        <v>1679000</v>
      </c>
      <c r="O534" s="106">
        <f>IF(L534&lt;&gt;"",VLOOKUP(L534,'DON GIA'!$S$1:$V$19,4,0),"")</f>
        <v>0</v>
      </c>
      <c r="P534" s="106">
        <f t="shared" si="101"/>
        <v>187678620</v>
      </c>
      <c r="Q534" s="106">
        <f t="shared" si="102"/>
        <v>0</v>
      </c>
      <c r="R534" s="71" t="s">
        <v>35</v>
      </c>
      <c r="S534" s="103"/>
      <c r="T534" s="103"/>
      <c r="U534" s="554" t="str">
        <f>IF(R534&lt;&gt;"",VLOOKUP(R534,'DON GIA'!$H$1:$K$103,4,0),"")</f>
        <v/>
      </c>
      <c r="V534" s="554" t="str">
        <f t="shared" ref="V534:V547" si="109">IF(R534&lt;&gt;"",IF(ISNUMBER(U534),T534*U534,""),"")</f>
        <v/>
      </c>
      <c r="W534" s="107" t="s">
        <v>1142</v>
      </c>
      <c r="X534" s="103" t="s">
        <v>27</v>
      </c>
      <c r="Y534" s="108">
        <v>19.760000000000002</v>
      </c>
      <c r="Z534" s="109"/>
      <c r="AA534" s="554">
        <f>IF(W534&lt;&gt;"",VLOOKUP(W534,'DON GIA'!$A$1:$D$346,4,0),"")</f>
        <v>3840615</v>
      </c>
      <c r="AB534" s="554">
        <f t="shared" ref="AB534:AB547" si="110">IF(W534&lt;&gt;"",IF(ISNUMBER(AA534),Y534*AA534,""),"")</f>
        <v>75890552.400000006</v>
      </c>
      <c r="AC534" s="71" t="s">
        <v>32</v>
      </c>
      <c r="AD534" s="71" t="s">
        <v>29</v>
      </c>
      <c r="AE534" s="71" t="s">
        <v>34</v>
      </c>
      <c r="AF534" s="71" t="s">
        <v>31</v>
      </c>
      <c r="AG534" s="71" t="s">
        <v>32</v>
      </c>
      <c r="AH534" s="103" t="s">
        <v>41</v>
      </c>
      <c r="AI534" s="71" t="s">
        <v>562</v>
      </c>
      <c r="AJ534" s="103" t="s">
        <v>409</v>
      </c>
      <c r="AK534" s="103">
        <v>4</v>
      </c>
      <c r="AL534" s="554">
        <f>IF(AI534&lt;&gt;"",VLOOKUP(AI534,'DON GIA'!$M$1:$P$9,4,0),"")</f>
        <v>12895920</v>
      </c>
      <c r="AM534" s="554">
        <f t="shared" si="103"/>
        <v>51583680</v>
      </c>
      <c r="AN534" s="103" t="s">
        <v>407</v>
      </c>
      <c r="AO534" s="103">
        <v>1</v>
      </c>
      <c r="AP534" s="553" t="str">
        <f t="shared" si="108"/>
        <v/>
      </c>
      <c r="AQ534" s="111" t="s">
        <v>679</v>
      </c>
      <c r="AR534" s="77" t="s">
        <v>1912</v>
      </c>
    </row>
    <row r="535" spans="1:44" ht="285" outlineLevel="2">
      <c r="A535" s="72" t="e">
        <f>IF(D534&lt;&gt;"",$D$8:D534,A534)</f>
        <v>#VALUE!</v>
      </c>
      <c r="C535" s="552" t="str">
        <f>IF(D535&lt;&gt;"",COUNTA($D$8:D535),"")</f>
        <v/>
      </c>
      <c r="D535" s="552"/>
      <c r="E535" s="71" t="s">
        <v>71</v>
      </c>
      <c r="F535" s="103"/>
      <c r="G535" s="103"/>
      <c r="H535" s="103"/>
      <c r="I535" s="103"/>
      <c r="J535" s="103"/>
      <c r="K535" s="103"/>
      <c r="L535" s="107"/>
      <c r="M535" s="105"/>
      <c r="N535" s="106" t="str">
        <f>IF(L535&lt;&gt;"",VLOOKUP(L535,'DON GIA'!$S$1:$U$19,3,0),"")</f>
        <v/>
      </c>
      <c r="O535" s="106" t="str">
        <f>IF(L535&lt;&gt;"",VLOOKUP(L535,'DON GIA'!$S$1:$V$19,4,0),"")</f>
        <v/>
      </c>
      <c r="P535" s="106" t="str">
        <f t="shared" si="101"/>
        <v/>
      </c>
      <c r="Q535" s="106" t="str">
        <f t="shared" si="102"/>
        <v/>
      </c>
      <c r="R535" s="71" t="s">
        <v>35</v>
      </c>
      <c r="S535" s="103"/>
      <c r="T535" s="103"/>
      <c r="U535" s="554" t="str">
        <f>IF(R535&lt;&gt;"",VLOOKUP(R535,'DON GIA'!$H$1:$K$103,4,0),"")</f>
        <v/>
      </c>
      <c r="V535" s="554" t="str">
        <f t="shared" si="109"/>
        <v/>
      </c>
      <c r="W535" s="107" t="s">
        <v>1063</v>
      </c>
      <c r="X535" s="103" t="s">
        <v>27</v>
      </c>
      <c r="Y535" s="108">
        <v>79</v>
      </c>
      <c r="Z535" s="109"/>
      <c r="AA535" s="554">
        <f>IF(W535&lt;&gt;"",VLOOKUP(W535,'DON GIA'!$A$1:$D$346,4,0),"")</f>
        <v>3941166</v>
      </c>
      <c r="AB535" s="554">
        <f t="shared" si="110"/>
        <v>311352114</v>
      </c>
      <c r="AC535" s="71" t="s">
        <v>32</v>
      </c>
      <c r="AD535" s="71" t="s">
        <v>29</v>
      </c>
      <c r="AE535" s="71" t="s">
        <v>30</v>
      </c>
      <c r="AF535" s="71" t="s">
        <v>31</v>
      </c>
      <c r="AG535" s="71" t="s">
        <v>32</v>
      </c>
      <c r="AH535" s="103" t="s">
        <v>33</v>
      </c>
      <c r="AI535" s="71" t="s">
        <v>579</v>
      </c>
      <c r="AJ535" s="103" t="s">
        <v>560</v>
      </c>
      <c r="AK535" s="103">
        <v>1</v>
      </c>
      <c r="AL535" s="554">
        <f>IF(AI535&lt;&gt;"",VLOOKUP(AI535,'DON GIA'!$M$1:$P$9,4,0),"")</f>
        <v>17000000</v>
      </c>
      <c r="AM535" s="554">
        <f t="shared" si="103"/>
        <v>17000000</v>
      </c>
      <c r="AN535" s="103"/>
      <c r="AO535" s="103"/>
      <c r="AP535" s="553" t="str">
        <f t="shared" si="108"/>
        <v/>
      </c>
      <c r="AQ535" s="59" t="s">
        <v>680</v>
      </c>
      <c r="AR535" s="139" t="s">
        <v>1918</v>
      </c>
    </row>
    <row r="536" spans="1:44" ht="150" outlineLevel="2">
      <c r="A536" s="72" t="e">
        <f>IF(D535&lt;&gt;"",$D$8:D535,A535)</f>
        <v>#VALUE!</v>
      </c>
      <c r="C536" s="552" t="str">
        <f>IF(D536&lt;&gt;"",COUNTA($D$8:D536),"")</f>
        <v/>
      </c>
      <c r="D536" s="552"/>
      <c r="E536" s="71" t="s">
        <v>258</v>
      </c>
      <c r="F536" s="103"/>
      <c r="G536" s="103"/>
      <c r="H536" s="103"/>
      <c r="I536" s="103"/>
      <c r="J536" s="103"/>
      <c r="K536" s="103"/>
      <c r="L536" s="107"/>
      <c r="M536" s="105"/>
      <c r="N536" s="106" t="str">
        <f>IF(L536&lt;&gt;"",VLOOKUP(L536,'DON GIA'!$S$1:$U$19,3,0),"")</f>
        <v/>
      </c>
      <c r="O536" s="106" t="str">
        <f>IF(L536&lt;&gt;"",VLOOKUP(L536,'DON GIA'!$S$1:$V$19,4,0),"")</f>
        <v/>
      </c>
      <c r="P536" s="106" t="str">
        <f t="shared" si="101"/>
        <v/>
      </c>
      <c r="Q536" s="106" t="str">
        <f t="shared" si="102"/>
        <v/>
      </c>
      <c r="R536" s="71" t="s">
        <v>35</v>
      </c>
      <c r="S536" s="103"/>
      <c r="T536" s="103"/>
      <c r="U536" s="554" t="str">
        <f>IF(R536&lt;&gt;"",VLOOKUP(R536,'DON GIA'!$H$1:$K$103,4,0),"")</f>
        <v/>
      </c>
      <c r="V536" s="554" t="str">
        <f t="shared" si="109"/>
        <v/>
      </c>
      <c r="W536" s="107" t="s">
        <v>1107</v>
      </c>
      <c r="X536" s="103" t="s">
        <v>27</v>
      </c>
      <c r="Y536" s="108">
        <v>79</v>
      </c>
      <c r="Z536" s="109"/>
      <c r="AA536" s="554">
        <f>IF(W536&lt;&gt;"",VLOOKUP(W536,'DON GIA'!$A$1:$D$346,4,0),"")</f>
        <v>109890</v>
      </c>
      <c r="AB536" s="554">
        <f t="shared" si="110"/>
        <v>8681310</v>
      </c>
      <c r="AC536" s="71"/>
      <c r="AD536" s="71"/>
      <c r="AE536" s="71"/>
      <c r="AF536" s="71"/>
      <c r="AG536" s="71"/>
      <c r="AH536" s="103"/>
      <c r="AI536" s="71"/>
      <c r="AJ536" s="103"/>
      <c r="AK536" s="103"/>
      <c r="AL536" s="554" t="str">
        <f>IF(AI536&lt;&gt;"",VLOOKUP(AI536,'DON GIA'!$M$1:$P$9,4,0),"")</f>
        <v/>
      </c>
      <c r="AM536" s="554" t="str">
        <f t="shared" si="103"/>
        <v/>
      </c>
      <c r="AN536" s="103"/>
      <c r="AO536" s="103"/>
      <c r="AP536" s="553" t="str">
        <f t="shared" si="108"/>
        <v/>
      </c>
      <c r="AQ536" s="59" t="s">
        <v>681</v>
      </c>
      <c r="AR536" s="139" t="s">
        <v>1914</v>
      </c>
    </row>
    <row r="537" spans="1:44" ht="112.5" outlineLevel="2">
      <c r="A537" s="72" t="e">
        <f>IF(D536&lt;&gt;"",$D$8:D536,A536)</f>
        <v>#VALUE!</v>
      </c>
      <c r="C537" s="552" t="str">
        <f>IF(D537&lt;&gt;"",COUNTA($D$8:D537),"")</f>
        <v/>
      </c>
      <c r="D537" s="552"/>
      <c r="E537" s="71"/>
      <c r="F537" s="103"/>
      <c r="G537" s="103"/>
      <c r="H537" s="103"/>
      <c r="I537" s="103"/>
      <c r="J537" s="103"/>
      <c r="K537" s="103"/>
      <c r="L537" s="107"/>
      <c r="M537" s="105"/>
      <c r="N537" s="106" t="str">
        <f>IF(L537&lt;&gt;"",VLOOKUP(L537,'DON GIA'!$S$1:$U$19,3,0),"")</f>
        <v/>
      </c>
      <c r="O537" s="106" t="str">
        <f>IF(L537&lt;&gt;"",VLOOKUP(L537,'DON GIA'!$S$1:$V$19,4,0),"")</f>
        <v/>
      </c>
      <c r="P537" s="106" t="str">
        <f t="shared" si="101"/>
        <v/>
      </c>
      <c r="Q537" s="106" t="str">
        <f t="shared" si="102"/>
        <v/>
      </c>
      <c r="R537" s="71" t="s">
        <v>35</v>
      </c>
      <c r="S537" s="103"/>
      <c r="T537" s="103"/>
      <c r="U537" s="554" t="str">
        <f>IF(R537&lt;&gt;"",VLOOKUP(R537,'DON GIA'!$H$1:$K$103,4,0),"")</f>
        <v/>
      </c>
      <c r="V537" s="554" t="str">
        <f t="shared" si="109"/>
        <v/>
      </c>
      <c r="W537" s="107" t="s">
        <v>1121</v>
      </c>
      <c r="X537" s="103" t="s">
        <v>27</v>
      </c>
      <c r="Y537" s="108">
        <v>2.2200000000000002</v>
      </c>
      <c r="Z537" s="109"/>
      <c r="AA537" s="554">
        <f>IF(W537&lt;&gt;"",VLOOKUP(W537,'DON GIA'!$A$1:$D$346,4,0),"")</f>
        <v>1398600</v>
      </c>
      <c r="AB537" s="554">
        <f t="shared" si="110"/>
        <v>3104892.0000000005</v>
      </c>
      <c r="AC537" s="71"/>
      <c r="AD537" s="71"/>
      <c r="AE537" s="71"/>
      <c r="AF537" s="71"/>
      <c r="AG537" s="71"/>
      <c r="AH537" s="103"/>
      <c r="AI537" s="71"/>
      <c r="AJ537" s="103"/>
      <c r="AK537" s="103"/>
      <c r="AL537" s="554" t="str">
        <f>IF(AI537&lt;&gt;"",VLOOKUP(AI537,'DON GIA'!$M$1:$P$9,4,0),"")</f>
        <v/>
      </c>
      <c r="AM537" s="554" t="str">
        <f t="shared" si="103"/>
        <v/>
      </c>
      <c r="AN537" s="103"/>
      <c r="AO537" s="103"/>
      <c r="AP537" s="553" t="str">
        <f t="shared" si="108"/>
        <v/>
      </c>
      <c r="AQ537" s="565" t="s">
        <v>1911</v>
      </c>
      <c r="AR537" s="139" t="s">
        <v>1915</v>
      </c>
    </row>
    <row r="538" spans="1:44" outlineLevel="2">
      <c r="A538" s="72" t="e">
        <f>IF(D537&lt;&gt;"",$D$8:D537,A537)</f>
        <v>#VALUE!</v>
      </c>
      <c r="C538" s="552" t="str">
        <f>IF(D538&lt;&gt;"",COUNTA($D$8:D538),"")</f>
        <v/>
      </c>
      <c r="D538" s="552"/>
      <c r="E538" s="71"/>
      <c r="F538" s="103"/>
      <c r="G538" s="103"/>
      <c r="H538" s="103"/>
      <c r="I538" s="103"/>
      <c r="J538" s="103"/>
      <c r="K538" s="103"/>
      <c r="L538" s="107"/>
      <c r="M538" s="105"/>
      <c r="N538" s="106" t="str">
        <f>IF(L538&lt;&gt;"",VLOOKUP(L538,'DON GIA'!$S$1:$U$19,3,0),"")</f>
        <v/>
      </c>
      <c r="O538" s="106" t="str">
        <f>IF(L538&lt;&gt;"",VLOOKUP(L538,'DON GIA'!$S$1:$V$19,4,0),"")</f>
        <v/>
      </c>
      <c r="P538" s="106" t="str">
        <f t="shared" si="101"/>
        <v/>
      </c>
      <c r="Q538" s="106" t="str">
        <f t="shared" si="102"/>
        <v/>
      </c>
      <c r="R538" s="71" t="s">
        <v>35</v>
      </c>
      <c r="S538" s="103"/>
      <c r="T538" s="103"/>
      <c r="U538" s="554" t="str">
        <f>IF(R538&lt;&gt;"",VLOOKUP(R538,'DON GIA'!$H$1:$K$103,4,0),"")</f>
        <v/>
      </c>
      <c r="V538" s="554" t="str">
        <f t="shared" si="109"/>
        <v/>
      </c>
      <c r="W538" s="107" t="s">
        <v>1105</v>
      </c>
      <c r="X538" s="103" t="s">
        <v>27</v>
      </c>
      <c r="Y538" s="108">
        <v>1.92</v>
      </c>
      <c r="Z538" s="109"/>
      <c r="AA538" s="554">
        <f>IF(W538&lt;&gt;"",VLOOKUP(W538,'DON GIA'!$A$1:$D$346,4,0),"")</f>
        <v>292949</v>
      </c>
      <c r="AB538" s="554">
        <f t="shared" si="110"/>
        <v>562462.07999999996</v>
      </c>
      <c r="AC538" s="71"/>
      <c r="AD538" s="71"/>
      <c r="AE538" s="71"/>
      <c r="AF538" s="71"/>
      <c r="AG538" s="71"/>
      <c r="AH538" s="103"/>
      <c r="AI538" s="71"/>
      <c r="AJ538" s="103"/>
      <c r="AK538" s="103"/>
      <c r="AL538" s="554" t="str">
        <f>IF(AI538&lt;&gt;"",VLOOKUP(AI538,'DON GIA'!$M$1:$P$9,4,0),"")</f>
        <v/>
      </c>
      <c r="AM538" s="554" t="str">
        <f t="shared" si="103"/>
        <v/>
      </c>
      <c r="AN538" s="103"/>
      <c r="AO538" s="103"/>
      <c r="AP538" s="553" t="str">
        <f t="shared" si="108"/>
        <v/>
      </c>
      <c r="AQ538" s="568" t="s">
        <v>1928</v>
      </c>
    </row>
    <row r="539" spans="1:44" outlineLevel="2">
      <c r="A539" s="72" t="e">
        <f>IF(D538&lt;&gt;"",$D$8:D538,A538)</f>
        <v>#VALUE!</v>
      </c>
      <c r="C539" s="552" t="str">
        <f>IF(D539&lt;&gt;"",COUNTA($D$8:D539),"")</f>
        <v/>
      </c>
      <c r="D539" s="552"/>
      <c r="E539" s="71"/>
      <c r="F539" s="103"/>
      <c r="G539" s="103"/>
      <c r="H539" s="103"/>
      <c r="I539" s="103"/>
      <c r="J539" s="103"/>
      <c r="K539" s="103"/>
      <c r="L539" s="107"/>
      <c r="M539" s="105"/>
      <c r="N539" s="106" t="str">
        <f>IF(L539&lt;&gt;"",VLOOKUP(L539,'DON GIA'!$S$1:$U$19,3,0),"")</f>
        <v/>
      </c>
      <c r="O539" s="106" t="str">
        <f>IF(L539&lt;&gt;"",VLOOKUP(L539,'DON GIA'!$S$1:$V$19,4,0),"")</f>
        <v/>
      </c>
      <c r="P539" s="106" t="str">
        <f t="shared" si="101"/>
        <v/>
      </c>
      <c r="Q539" s="106" t="str">
        <f t="shared" si="102"/>
        <v/>
      </c>
      <c r="R539" s="71" t="s">
        <v>35</v>
      </c>
      <c r="S539" s="103"/>
      <c r="T539" s="103"/>
      <c r="U539" s="554" t="str">
        <f>IF(R539&lt;&gt;"",VLOOKUP(R539,'DON GIA'!$H$1:$K$103,4,0),"")</f>
        <v/>
      </c>
      <c r="V539" s="554" t="str">
        <f t="shared" si="109"/>
        <v/>
      </c>
      <c r="W539" s="107" t="s">
        <v>1130</v>
      </c>
      <c r="X539" s="103" t="s">
        <v>27</v>
      </c>
      <c r="Y539" s="108">
        <v>3.87</v>
      </c>
      <c r="Z539" s="109"/>
      <c r="AA539" s="554">
        <f>IF(W539&lt;&gt;"",VLOOKUP(W539,'DON GIA'!$A$1:$D$346,4,0),"")</f>
        <v>282038</v>
      </c>
      <c r="AB539" s="554">
        <f t="shared" si="110"/>
        <v>1091487.06</v>
      </c>
      <c r="AC539" s="71"/>
      <c r="AD539" s="71"/>
      <c r="AE539" s="71"/>
      <c r="AF539" s="71"/>
      <c r="AG539" s="71"/>
      <c r="AH539" s="103"/>
      <c r="AI539" s="71"/>
      <c r="AJ539" s="103"/>
      <c r="AK539" s="103"/>
      <c r="AL539" s="554" t="str">
        <f>IF(AI539&lt;&gt;"",VLOOKUP(AI539,'DON GIA'!$M$1:$P$9,4,0),"")</f>
        <v/>
      </c>
      <c r="AM539" s="554" t="str">
        <f t="shared" si="103"/>
        <v/>
      </c>
      <c r="AN539" s="103"/>
      <c r="AO539" s="103"/>
      <c r="AP539" s="553" t="str">
        <f t="shared" si="108"/>
        <v/>
      </c>
      <c r="AQ539" s="107"/>
    </row>
    <row r="540" spans="1:44" outlineLevel="2">
      <c r="A540" s="72" t="e">
        <f>IF(D539&lt;&gt;"",$D$8:D539,A539)</f>
        <v>#VALUE!</v>
      </c>
      <c r="C540" s="552" t="str">
        <f>IF(D540&lt;&gt;"",COUNTA($D$8:D540),"")</f>
        <v/>
      </c>
      <c r="D540" s="552"/>
      <c r="E540" s="71"/>
      <c r="F540" s="103"/>
      <c r="G540" s="103"/>
      <c r="H540" s="103"/>
      <c r="I540" s="103"/>
      <c r="J540" s="103"/>
      <c r="K540" s="103"/>
      <c r="L540" s="107"/>
      <c r="M540" s="105"/>
      <c r="N540" s="106" t="str">
        <f>IF(L540&lt;&gt;"",VLOOKUP(L540,'DON GIA'!$S$1:$U$19,3,0),"")</f>
        <v/>
      </c>
      <c r="O540" s="106" t="str">
        <f>IF(L540&lt;&gt;"",VLOOKUP(L540,'DON GIA'!$S$1:$V$19,4,0),"")</f>
        <v/>
      </c>
      <c r="P540" s="106" t="str">
        <f t="shared" si="101"/>
        <v/>
      </c>
      <c r="Q540" s="106" t="str">
        <f t="shared" si="102"/>
        <v/>
      </c>
      <c r="R540" s="71" t="s">
        <v>35</v>
      </c>
      <c r="S540" s="103"/>
      <c r="T540" s="103"/>
      <c r="U540" s="554" t="str">
        <f>IF(R540&lt;&gt;"",VLOOKUP(R540,'DON GIA'!$H$1:$K$103,4,0),"")</f>
        <v/>
      </c>
      <c r="V540" s="554" t="str">
        <f t="shared" si="109"/>
        <v/>
      </c>
      <c r="W540" s="107" t="s">
        <v>1108</v>
      </c>
      <c r="X540" s="103" t="s">
        <v>27</v>
      </c>
      <c r="Y540" s="108">
        <v>7.6</v>
      </c>
      <c r="Z540" s="109"/>
      <c r="AA540" s="554">
        <f>IF(W540&lt;&gt;"",VLOOKUP(W540,'DON GIA'!$A$1:$D$346,4,0),"")</f>
        <v>282038</v>
      </c>
      <c r="AB540" s="554">
        <f t="shared" si="110"/>
        <v>2143488.7999999998</v>
      </c>
      <c r="AC540" s="71"/>
      <c r="AD540" s="71"/>
      <c r="AE540" s="71"/>
      <c r="AF540" s="71"/>
      <c r="AG540" s="71"/>
      <c r="AH540" s="103"/>
      <c r="AI540" s="71"/>
      <c r="AJ540" s="103"/>
      <c r="AK540" s="103"/>
      <c r="AL540" s="554" t="str">
        <f>IF(AI540&lt;&gt;"",VLOOKUP(AI540,'DON GIA'!$M$1:$P$9,4,0),"")</f>
        <v/>
      </c>
      <c r="AM540" s="554" t="str">
        <f t="shared" si="103"/>
        <v/>
      </c>
      <c r="AN540" s="103"/>
      <c r="AO540" s="103"/>
      <c r="AP540" s="553" t="str">
        <f t="shared" si="108"/>
        <v/>
      </c>
      <c r="AQ540" s="107"/>
    </row>
    <row r="541" spans="1:44" outlineLevel="2">
      <c r="A541" s="72" t="e">
        <f>IF(D540&lt;&gt;"",$D$8:D540,A540)</f>
        <v>#VALUE!</v>
      </c>
      <c r="C541" s="552" t="str">
        <f>IF(D541&lt;&gt;"",COUNTA($D$8:D541),"")</f>
        <v/>
      </c>
      <c r="D541" s="552"/>
      <c r="E541" s="71"/>
      <c r="F541" s="103"/>
      <c r="G541" s="103"/>
      <c r="H541" s="103"/>
      <c r="I541" s="103"/>
      <c r="J541" s="103"/>
      <c r="K541" s="103"/>
      <c r="L541" s="107"/>
      <c r="M541" s="105"/>
      <c r="N541" s="106" t="str">
        <f>IF(L541&lt;&gt;"",VLOOKUP(L541,'DON GIA'!$S$1:$U$19,3,0),"")</f>
        <v/>
      </c>
      <c r="O541" s="106" t="str">
        <f>IF(L541&lt;&gt;"",VLOOKUP(L541,'DON GIA'!$S$1:$V$19,4,0),"")</f>
        <v/>
      </c>
      <c r="P541" s="106" t="str">
        <f t="shared" si="101"/>
        <v/>
      </c>
      <c r="Q541" s="106" t="str">
        <f t="shared" si="102"/>
        <v/>
      </c>
      <c r="R541" s="71" t="s">
        <v>35</v>
      </c>
      <c r="S541" s="103"/>
      <c r="T541" s="103"/>
      <c r="U541" s="554" t="str">
        <f>IF(R541&lt;&gt;"",VLOOKUP(R541,'DON GIA'!$H$1:$K$103,4,0),"")</f>
        <v/>
      </c>
      <c r="V541" s="554" t="str">
        <f t="shared" si="109"/>
        <v/>
      </c>
      <c r="W541" s="107" t="s">
        <v>1155</v>
      </c>
      <c r="X541" s="103" t="s">
        <v>27</v>
      </c>
      <c r="Y541" s="108">
        <v>2.34</v>
      </c>
      <c r="Z541" s="109"/>
      <c r="AA541" s="554">
        <f>IF(W541&lt;&gt;"",VLOOKUP(W541,'DON GIA'!$A$1:$D$346,4,0),"")</f>
        <v>330817</v>
      </c>
      <c r="AB541" s="554">
        <f t="shared" si="110"/>
        <v>774111.77999999991</v>
      </c>
      <c r="AC541" s="71"/>
      <c r="AD541" s="71"/>
      <c r="AE541" s="71"/>
      <c r="AF541" s="71"/>
      <c r="AG541" s="71"/>
      <c r="AH541" s="103"/>
      <c r="AI541" s="71"/>
      <c r="AJ541" s="103"/>
      <c r="AK541" s="103"/>
      <c r="AL541" s="554" t="str">
        <f>IF(AI541&lt;&gt;"",VLOOKUP(AI541,'DON GIA'!$M$1:$P$9,4,0),"")</f>
        <v/>
      </c>
      <c r="AM541" s="554" t="str">
        <f t="shared" si="103"/>
        <v/>
      </c>
      <c r="AN541" s="103"/>
      <c r="AO541" s="103"/>
      <c r="AP541" s="553" t="str">
        <f t="shared" si="108"/>
        <v/>
      </c>
      <c r="AQ541" s="107"/>
    </row>
    <row r="542" spans="1:44" ht="37.5" outlineLevel="2">
      <c r="A542" s="72" t="e">
        <f>IF(D541&lt;&gt;"",$D$8:D541,A541)</f>
        <v>#VALUE!</v>
      </c>
      <c r="C542" s="552" t="str">
        <f>IF(D542&lt;&gt;"",COUNTA($D$8:D542),"")</f>
        <v/>
      </c>
      <c r="D542" s="552"/>
      <c r="E542" s="71"/>
      <c r="F542" s="103"/>
      <c r="G542" s="103"/>
      <c r="H542" s="103"/>
      <c r="I542" s="103"/>
      <c r="J542" s="103"/>
      <c r="K542" s="103"/>
      <c r="L542" s="107"/>
      <c r="M542" s="105"/>
      <c r="N542" s="106" t="str">
        <f>IF(L542&lt;&gt;"",VLOOKUP(L542,'DON GIA'!$S$1:$U$19,3,0),"")</f>
        <v/>
      </c>
      <c r="O542" s="106" t="str">
        <f>IF(L542&lt;&gt;"",VLOOKUP(L542,'DON GIA'!$S$1:$V$19,4,0),"")</f>
        <v/>
      </c>
      <c r="P542" s="106" t="str">
        <f t="shared" si="101"/>
        <v/>
      </c>
      <c r="Q542" s="106" t="str">
        <f t="shared" si="102"/>
        <v/>
      </c>
      <c r="R542" s="71" t="s">
        <v>35</v>
      </c>
      <c r="S542" s="103"/>
      <c r="T542" s="103"/>
      <c r="U542" s="554" t="str">
        <f>IF(R542&lt;&gt;"",VLOOKUP(R542,'DON GIA'!$H$1:$K$103,4,0),"")</f>
        <v/>
      </c>
      <c r="V542" s="554" t="str">
        <f t="shared" si="109"/>
        <v/>
      </c>
      <c r="W542" s="107" t="s">
        <v>1080</v>
      </c>
      <c r="X542" s="103" t="s">
        <v>27</v>
      </c>
      <c r="Y542" s="108">
        <v>4.2</v>
      </c>
      <c r="Z542" s="109"/>
      <c r="AA542" s="554">
        <f>IF(W542&lt;&gt;"",VLOOKUP(W542,'DON GIA'!$A$1:$D$346,4,0),"")</f>
        <v>10375629</v>
      </c>
      <c r="AB542" s="554">
        <f t="shared" si="110"/>
        <v>43577641.800000004</v>
      </c>
      <c r="AC542" s="71"/>
      <c r="AD542" s="71"/>
      <c r="AE542" s="71"/>
      <c r="AF542" s="71" t="s">
        <v>31</v>
      </c>
      <c r="AG542" s="71"/>
      <c r="AH542" s="103" t="s">
        <v>33</v>
      </c>
      <c r="AI542" s="71"/>
      <c r="AJ542" s="103"/>
      <c r="AK542" s="103"/>
      <c r="AL542" s="554" t="str">
        <f>IF(AI542&lt;&gt;"",VLOOKUP(AI542,'DON GIA'!$M$1:$P$9,4,0),"")</f>
        <v/>
      </c>
      <c r="AM542" s="554" t="str">
        <f t="shared" si="103"/>
        <v/>
      </c>
      <c r="AN542" s="103"/>
      <c r="AO542" s="103"/>
      <c r="AP542" s="553" t="str">
        <f t="shared" si="108"/>
        <v/>
      </c>
      <c r="AQ542" s="107"/>
    </row>
    <row r="543" spans="1:44" outlineLevel="2">
      <c r="A543" s="72" t="e">
        <f>IF(D542&lt;&gt;"",$D$8:D542,A542)</f>
        <v>#VALUE!</v>
      </c>
      <c r="C543" s="552" t="str">
        <f>IF(D543&lt;&gt;"",COUNTA($D$8:D543),"")</f>
        <v/>
      </c>
      <c r="D543" s="552"/>
      <c r="E543" s="71"/>
      <c r="F543" s="103"/>
      <c r="G543" s="103"/>
      <c r="H543" s="103"/>
      <c r="I543" s="103"/>
      <c r="J543" s="103"/>
      <c r="K543" s="103"/>
      <c r="L543" s="107"/>
      <c r="M543" s="105"/>
      <c r="N543" s="106" t="str">
        <f>IF(L543&lt;&gt;"",VLOOKUP(L543,'DON GIA'!$S$1:$U$19,3,0),"")</f>
        <v/>
      </c>
      <c r="O543" s="106" t="str">
        <f>IF(L543&lt;&gt;"",VLOOKUP(L543,'DON GIA'!$S$1:$V$19,4,0),"")</f>
        <v/>
      </c>
      <c r="P543" s="106" t="str">
        <f t="shared" si="101"/>
        <v/>
      </c>
      <c r="Q543" s="106" t="str">
        <f t="shared" si="102"/>
        <v/>
      </c>
      <c r="R543" s="71" t="s">
        <v>35</v>
      </c>
      <c r="S543" s="103"/>
      <c r="T543" s="103"/>
      <c r="U543" s="554" t="str">
        <f>IF(R543&lt;&gt;"",VLOOKUP(R543,'DON GIA'!$H$1:$K$103,4,0),"")</f>
        <v/>
      </c>
      <c r="V543" s="554" t="str">
        <f t="shared" si="109"/>
        <v/>
      </c>
      <c r="W543" s="107" t="s">
        <v>1001</v>
      </c>
      <c r="X543" s="103" t="s">
        <v>27</v>
      </c>
      <c r="Y543" s="108">
        <v>8.25</v>
      </c>
      <c r="Z543" s="109"/>
      <c r="AA543" s="554">
        <f>IF(W543&lt;&gt;"",VLOOKUP(W543,'DON GIA'!$A$1:$D$346,4,0),"")</f>
        <v>295078</v>
      </c>
      <c r="AB543" s="554">
        <f t="shared" si="110"/>
        <v>2434393.5</v>
      </c>
      <c r="AC543" s="71"/>
      <c r="AD543" s="71"/>
      <c r="AE543" s="71"/>
      <c r="AF543" s="71"/>
      <c r="AG543" s="71"/>
      <c r="AH543" s="103"/>
      <c r="AI543" s="71"/>
      <c r="AJ543" s="103"/>
      <c r="AK543" s="103"/>
      <c r="AL543" s="554" t="str">
        <f>IF(AI543&lt;&gt;"",VLOOKUP(AI543,'DON GIA'!$M$1:$P$9,4,0),"")</f>
        <v/>
      </c>
      <c r="AM543" s="554" t="str">
        <f t="shared" si="103"/>
        <v/>
      </c>
      <c r="AN543" s="103"/>
      <c r="AO543" s="103"/>
      <c r="AP543" s="553" t="str">
        <f t="shared" si="108"/>
        <v/>
      </c>
      <c r="AQ543" s="107"/>
    </row>
    <row r="544" spans="1:44" outlineLevel="2">
      <c r="A544" s="72" t="e">
        <f>IF(D543&lt;&gt;"",$D$8:D543,A543)</f>
        <v>#VALUE!</v>
      </c>
      <c r="C544" s="552" t="str">
        <f>IF(D544&lt;&gt;"",COUNTA($D$8:D544),"")</f>
        <v/>
      </c>
      <c r="D544" s="552"/>
      <c r="E544" s="71"/>
      <c r="F544" s="103"/>
      <c r="G544" s="103"/>
      <c r="H544" s="103"/>
      <c r="I544" s="103"/>
      <c r="J544" s="103"/>
      <c r="K544" s="103"/>
      <c r="L544" s="107"/>
      <c r="M544" s="105"/>
      <c r="N544" s="106" t="str">
        <f>IF(L544&lt;&gt;"",VLOOKUP(L544,'DON GIA'!$S$1:$U$19,3,0),"")</f>
        <v/>
      </c>
      <c r="O544" s="106" t="str">
        <f>IF(L544&lt;&gt;"",VLOOKUP(L544,'DON GIA'!$S$1:$V$19,4,0),"")</f>
        <v/>
      </c>
      <c r="P544" s="106" t="str">
        <f t="shared" si="101"/>
        <v/>
      </c>
      <c r="Q544" s="106" t="str">
        <f t="shared" si="102"/>
        <v/>
      </c>
      <c r="R544" s="71" t="s">
        <v>35</v>
      </c>
      <c r="S544" s="103"/>
      <c r="T544" s="103"/>
      <c r="U544" s="554" t="str">
        <f>IF(R544&lt;&gt;"",VLOOKUP(R544,'DON GIA'!$H$1:$K$103,4,0),"")</f>
        <v/>
      </c>
      <c r="V544" s="554" t="str">
        <f t="shared" si="109"/>
        <v/>
      </c>
      <c r="W544" s="107" t="s">
        <v>1105</v>
      </c>
      <c r="X544" s="103" t="s">
        <v>27</v>
      </c>
      <c r="Y544" s="108">
        <v>4.16</v>
      </c>
      <c r="Z544" s="109"/>
      <c r="AA544" s="554">
        <f>IF(W544&lt;&gt;"",VLOOKUP(W544,'DON GIA'!$A$1:$D$346,4,0),"")</f>
        <v>292949</v>
      </c>
      <c r="AB544" s="554">
        <f t="shared" si="110"/>
        <v>1218667.8400000001</v>
      </c>
      <c r="AC544" s="71"/>
      <c r="AD544" s="71"/>
      <c r="AE544" s="71"/>
      <c r="AF544" s="71"/>
      <c r="AG544" s="71"/>
      <c r="AH544" s="103"/>
      <c r="AI544" s="71"/>
      <c r="AJ544" s="103"/>
      <c r="AK544" s="103"/>
      <c r="AL544" s="554" t="str">
        <f>IF(AI544&lt;&gt;"",VLOOKUP(AI544,'DON GIA'!$M$1:$P$9,4,0),"")</f>
        <v/>
      </c>
      <c r="AM544" s="554" t="str">
        <f t="shared" si="103"/>
        <v/>
      </c>
      <c r="AN544" s="103"/>
      <c r="AO544" s="103"/>
      <c r="AP544" s="553" t="str">
        <f t="shared" si="108"/>
        <v/>
      </c>
      <c r="AQ544" s="107"/>
    </row>
    <row r="545" spans="1:44" ht="37.5" outlineLevel="2">
      <c r="A545" s="72" t="e">
        <f>IF(D544&lt;&gt;"",$D$8:D544,A544)</f>
        <v>#VALUE!</v>
      </c>
      <c r="C545" s="552" t="str">
        <f>IF(D545&lt;&gt;"",COUNTA($D$8:D545),"")</f>
        <v/>
      </c>
      <c r="D545" s="552"/>
      <c r="E545" s="71"/>
      <c r="F545" s="103"/>
      <c r="G545" s="103"/>
      <c r="H545" s="103"/>
      <c r="I545" s="103"/>
      <c r="J545" s="103"/>
      <c r="K545" s="103"/>
      <c r="L545" s="107"/>
      <c r="M545" s="105"/>
      <c r="N545" s="106" t="str">
        <f>IF(L545&lt;&gt;"",VLOOKUP(L545,'DON GIA'!$S$1:$U$19,3,0),"")</f>
        <v/>
      </c>
      <c r="O545" s="106" t="str">
        <f>IF(L545&lt;&gt;"",VLOOKUP(L545,'DON GIA'!$S$1:$V$19,4,0),"")</f>
        <v/>
      </c>
      <c r="P545" s="106" t="str">
        <f t="shared" si="101"/>
        <v/>
      </c>
      <c r="Q545" s="106" t="str">
        <f t="shared" si="102"/>
        <v/>
      </c>
      <c r="R545" s="71" t="s">
        <v>35</v>
      </c>
      <c r="S545" s="103"/>
      <c r="T545" s="103"/>
      <c r="U545" s="554" t="str">
        <f>IF(R545&lt;&gt;"",VLOOKUP(R545,'DON GIA'!$H$1:$K$103,4,0),"")</f>
        <v/>
      </c>
      <c r="V545" s="554" t="str">
        <f t="shared" si="109"/>
        <v/>
      </c>
      <c r="W545" s="107" t="s">
        <v>1156</v>
      </c>
      <c r="X545" s="103" t="s">
        <v>27</v>
      </c>
      <c r="Y545" s="108">
        <v>4</v>
      </c>
      <c r="Z545" s="109"/>
      <c r="AA545" s="554">
        <f>IF(W545&lt;&gt;"",VLOOKUP(W545,'DON GIA'!$A$1:$D$346,4,0),"")</f>
        <v>948717</v>
      </c>
      <c r="AB545" s="554">
        <f t="shared" si="110"/>
        <v>3794868</v>
      </c>
      <c r="AC545" s="71"/>
      <c r="AD545" s="71"/>
      <c r="AE545" s="71"/>
      <c r="AF545" s="71"/>
      <c r="AG545" s="71"/>
      <c r="AH545" s="103"/>
      <c r="AI545" s="71"/>
      <c r="AJ545" s="103"/>
      <c r="AK545" s="103"/>
      <c r="AL545" s="554" t="str">
        <f>IF(AI545&lt;&gt;"",VLOOKUP(AI545,'DON GIA'!$M$1:$P$9,4,0),"")</f>
        <v/>
      </c>
      <c r="AM545" s="554" t="str">
        <f t="shared" si="103"/>
        <v/>
      </c>
      <c r="AN545" s="103"/>
      <c r="AO545" s="103"/>
      <c r="AP545" s="553" t="str">
        <f t="shared" si="108"/>
        <v/>
      </c>
      <c r="AQ545" s="107"/>
    </row>
    <row r="546" spans="1:44" ht="37.5" outlineLevel="2">
      <c r="A546" s="72" t="e">
        <f>IF(D545&lt;&gt;"",$D$8:D545,A545)</f>
        <v>#VALUE!</v>
      </c>
      <c r="C546" s="552" t="str">
        <f>IF(D546&lt;&gt;"",COUNTA($D$8:D546),"")</f>
        <v/>
      </c>
      <c r="D546" s="552"/>
      <c r="E546" s="71"/>
      <c r="F546" s="103"/>
      <c r="G546" s="103"/>
      <c r="H546" s="103"/>
      <c r="I546" s="103"/>
      <c r="J546" s="103"/>
      <c r="K546" s="103"/>
      <c r="L546" s="107"/>
      <c r="M546" s="105"/>
      <c r="N546" s="106" t="str">
        <f>IF(L546&lt;&gt;"",VLOOKUP(L546,'DON GIA'!$S$1:$U$19,3,0),"")</f>
        <v/>
      </c>
      <c r="O546" s="106" t="str">
        <f>IF(L546&lt;&gt;"",VLOOKUP(L546,'DON GIA'!$S$1:$V$19,4,0),"")</f>
        <v/>
      </c>
      <c r="P546" s="106" t="str">
        <f t="shared" si="101"/>
        <v/>
      </c>
      <c r="Q546" s="106" t="str">
        <f t="shared" si="102"/>
        <v/>
      </c>
      <c r="R546" s="71" t="s">
        <v>35</v>
      </c>
      <c r="S546" s="103"/>
      <c r="T546" s="103"/>
      <c r="U546" s="554" t="str">
        <f>IF(R546&lt;&gt;"",VLOOKUP(R546,'DON GIA'!$H$1:$K$103,4,0),"")</f>
        <v/>
      </c>
      <c r="V546" s="554" t="str">
        <f t="shared" si="109"/>
        <v/>
      </c>
      <c r="W546" s="107" t="s">
        <v>1049</v>
      </c>
      <c r="X546" s="103" t="s">
        <v>42</v>
      </c>
      <c r="Y546" s="108">
        <v>1</v>
      </c>
      <c r="Z546" s="109"/>
      <c r="AA546" s="554">
        <f>IF(W546&lt;&gt;"",VLOOKUP(W546,'DON GIA'!$A$1:$D$346,4,0),"")</f>
        <v>3793079</v>
      </c>
      <c r="AB546" s="554">
        <f t="shared" si="110"/>
        <v>3793079</v>
      </c>
      <c r="AC546" s="71"/>
      <c r="AD546" s="71"/>
      <c r="AE546" s="71"/>
      <c r="AF546" s="71"/>
      <c r="AG546" s="71"/>
      <c r="AH546" s="103"/>
      <c r="AI546" s="71"/>
      <c r="AJ546" s="103"/>
      <c r="AK546" s="103"/>
      <c r="AL546" s="554" t="str">
        <f>IF(AI546&lt;&gt;"",VLOOKUP(AI546,'DON GIA'!$M$1:$P$9,4,0),"")</f>
        <v/>
      </c>
      <c r="AM546" s="554" t="str">
        <f t="shared" si="103"/>
        <v/>
      </c>
      <c r="AN546" s="103"/>
      <c r="AO546" s="103"/>
      <c r="AP546" s="553" t="str">
        <f t="shared" si="108"/>
        <v/>
      </c>
      <c r="AQ546" s="107"/>
    </row>
    <row r="547" spans="1:44" outlineLevel="2">
      <c r="A547" s="72" t="e">
        <f>IF(D546&lt;&gt;"",$D$8:D546,A546)</f>
        <v>#VALUE!</v>
      </c>
      <c r="C547" s="552" t="str">
        <f>IF(D547&lt;&gt;"",COUNTA($D$8:D547),"")</f>
        <v/>
      </c>
      <c r="D547" s="552"/>
      <c r="E547" s="61"/>
      <c r="F547" s="103"/>
      <c r="G547" s="103"/>
      <c r="H547" s="103"/>
      <c r="I547" s="103"/>
      <c r="J547" s="103"/>
      <c r="K547" s="103"/>
      <c r="L547" s="107"/>
      <c r="M547" s="105"/>
      <c r="N547" s="106" t="str">
        <f>IF(L547&lt;&gt;"",VLOOKUP(L547,'DON GIA'!$S$1:$U$19,3,0),"")</f>
        <v/>
      </c>
      <c r="O547" s="106" t="str">
        <f>IF(L547&lt;&gt;"",VLOOKUP(L547,'DON GIA'!$S$1:$V$19,4,0),"")</f>
        <v/>
      </c>
      <c r="P547" s="106" t="str">
        <f t="shared" si="101"/>
        <v/>
      </c>
      <c r="Q547" s="106" t="str">
        <f t="shared" si="102"/>
        <v/>
      </c>
      <c r="R547" s="71" t="s">
        <v>35</v>
      </c>
      <c r="S547" s="103"/>
      <c r="T547" s="103"/>
      <c r="U547" s="554" t="str">
        <f>IF(R547&lt;&gt;"",VLOOKUP(R547,'DON GIA'!$H$1:$K$103,4,0),"")</f>
        <v/>
      </c>
      <c r="V547" s="554" t="str">
        <f t="shared" si="109"/>
        <v/>
      </c>
      <c r="W547" s="107"/>
      <c r="X547" s="103"/>
      <c r="Y547" s="108"/>
      <c r="Z547" s="109"/>
      <c r="AA547" s="554" t="str">
        <f>IF(W547&lt;&gt;"",VLOOKUP(W547,'DON GIA'!$A$1:$D$346,4,0),"")</f>
        <v/>
      </c>
      <c r="AB547" s="554" t="str">
        <f t="shared" si="110"/>
        <v/>
      </c>
      <c r="AC547" s="71"/>
      <c r="AD547" s="71"/>
      <c r="AE547" s="71"/>
      <c r="AF547" s="71"/>
      <c r="AG547" s="71"/>
      <c r="AH547" s="103"/>
      <c r="AI547" s="71"/>
      <c r="AJ547" s="103"/>
      <c r="AK547" s="103"/>
      <c r="AL547" s="554" t="str">
        <f>IF(AI547&lt;&gt;"",VLOOKUP(AI547,'DON GIA'!$M$1:$P$9,4,0),"")</f>
        <v/>
      </c>
      <c r="AM547" s="554" t="str">
        <f t="shared" si="103"/>
        <v/>
      </c>
      <c r="AN547" s="103"/>
      <c r="AO547" s="103"/>
      <c r="AP547" s="553" t="str">
        <f t="shared" si="108"/>
        <v/>
      </c>
      <c r="AQ547" s="107"/>
    </row>
    <row r="548" spans="1:44" outlineLevel="1">
      <c r="A548" s="84" t="s">
        <v>819</v>
      </c>
      <c r="B548" s="576">
        <v>9</v>
      </c>
      <c r="C548" s="552">
        <f>IF(D548&lt;&gt;"",COUNTA($D$8:D548),"")</f>
        <v>42</v>
      </c>
      <c r="D548" s="552">
        <v>434</v>
      </c>
      <c r="E548" s="61" t="s">
        <v>259</v>
      </c>
      <c r="F548" s="162"/>
      <c r="G548" s="162"/>
      <c r="H548" s="162"/>
      <c r="I548" s="162"/>
      <c r="J548" s="162"/>
      <c r="K548" s="162"/>
      <c r="L548" s="129"/>
      <c r="M548" s="167">
        <f>SUBTOTAL(9,M549:M564)</f>
        <v>132.97999999999999</v>
      </c>
      <c r="N548" s="199"/>
      <c r="O548" s="199"/>
      <c r="P548" s="199">
        <f>SUBTOTAL(9,P549:P564)</f>
        <v>223273419.99999997</v>
      </c>
      <c r="Q548" s="199">
        <f>SUBTOTAL(9,Q549:Q564)</f>
        <v>0</v>
      </c>
      <c r="R548" s="61"/>
      <c r="S548" s="162"/>
      <c r="T548" s="162">
        <f>SUBTOTAL(9,T549:T564)</f>
        <v>0</v>
      </c>
      <c r="U548" s="553"/>
      <c r="V548" s="553">
        <f>SUBTOTAL(9,V549:V564)</f>
        <v>0</v>
      </c>
      <c r="W548" s="129"/>
      <c r="X548" s="162"/>
      <c r="Y548" s="169">
        <f>SUBTOTAL(9,Y549:Y564)</f>
        <v>392.62200000000001</v>
      </c>
      <c r="Z548" s="170">
        <f>SUBTOTAL(9,Z549:Z564)</f>
        <v>0</v>
      </c>
      <c r="AA548" s="553"/>
      <c r="AB548" s="553">
        <f>SUBTOTAL(9,AB549:AB564)</f>
        <v>717031245.21499991</v>
      </c>
      <c r="AC548" s="71"/>
      <c r="AD548" s="71"/>
      <c r="AE548" s="71"/>
      <c r="AF548" s="71"/>
      <c r="AG548" s="71"/>
      <c r="AH548" s="103"/>
      <c r="AI548" s="71"/>
      <c r="AJ548" s="162"/>
      <c r="AK548" s="162">
        <f>SUBTOTAL(9,AK549:AK564)</f>
        <v>2</v>
      </c>
      <c r="AL548" s="553"/>
      <c r="AM548" s="553">
        <f>SUBTOTAL(9,AM549:AM564)</f>
        <v>29895920</v>
      </c>
      <c r="AN548" s="162"/>
      <c r="AO548" s="162">
        <f>SUBTOTAL(9,AO549:AO564)</f>
        <v>1</v>
      </c>
      <c r="AP548" s="553">
        <f t="shared" si="108"/>
        <v>970200585.21499991</v>
      </c>
      <c r="AQ548" s="111"/>
      <c r="AR548" s="90"/>
    </row>
    <row r="549" spans="1:44" ht="56.25" outlineLevel="2">
      <c r="A549" s="72" t="e">
        <f>IF(D548&lt;&gt;"",$D$8:D548,A547)</f>
        <v>#VALUE!</v>
      </c>
      <c r="C549" s="552" t="str">
        <f>IF(D549&lt;&gt;"",COUNTA($D$8:D549),"")</f>
        <v/>
      </c>
      <c r="D549" s="552"/>
      <c r="E549" s="71" t="s">
        <v>261</v>
      </c>
      <c r="F549" s="103">
        <v>1</v>
      </c>
      <c r="G549" s="103"/>
      <c r="H549" s="103">
        <v>439</v>
      </c>
      <c r="I549" s="103">
        <v>79</v>
      </c>
      <c r="J549" s="103" t="s">
        <v>223</v>
      </c>
      <c r="K549" s="103" t="s">
        <v>224</v>
      </c>
      <c r="L549" s="107" t="s">
        <v>973</v>
      </c>
      <c r="M549" s="105">
        <v>132.97999999999999</v>
      </c>
      <c r="N549" s="106">
        <f>IF(L549&lt;&gt;"",VLOOKUP(L549,'DON GIA'!$S$1:$U$19,3,0),"")</f>
        <v>1679000</v>
      </c>
      <c r="O549" s="106">
        <f>IF(L549&lt;&gt;"",VLOOKUP(L549,'DON GIA'!$S$1:$V$19,4,0),"")</f>
        <v>0</v>
      </c>
      <c r="P549" s="106">
        <f t="shared" si="101"/>
        <v>223273419.99999997</v>
      </c>
      <c r="Q549" s="106">
        <f t="shared" si="102"/>
        <v>0</v>
      </c>
      <c r="R549" s="71" t="s">
        <v>35</v>
      </c>
      <c r="S549" s="103"/>
      <c r="T549" s="103"/>
      <c r="U549" s="554" t="str">
        <f>IF(R549&lt;&gt;"",VLOOKUP(R549,'DON GIA'!$H$1:$K$103,4,0),"")</f>
        <v/>
      </c>
      <c r="V549" s="554" t="str">
        <f t="shared" ref="V549:V564" si="111">IF(R549&lt;&gt;"",IF(ISNUMBER(U549),T549*U549,""),"")</f>
        <v/>
      </c>
      <c r="W549" s="107" t="s">
        <v>1005</v>
      </c>
      <c r="X549" s="103" t="s">
        <v>27</v>
      </c>
      <c r="Y549" s="108">
        <v>91.94</v>
      </c>
      <c r="Z549" s="109"/>
      <c r="AA549" s="554">
        <f>IF(W549&lt;&gt;"",VLOOKUP(W549,'DON GIA'!$A$1:$D$346,4,0),"")</f>
        <v>5559129</v>
      </c>
      <c r="AB549" s="554">
        <f t="shared" ref="AB549:AB564" si="112">IF(W549&lt;&gt;"",IF(ISNUMBER(AA549),Y549*AA549,""),"")</f>
        <v>511106320.25999999</v>
      </c>
      <c r="AC549" s="71" t="s">
        <v>28</v>
      </c>
      <c r="AD549" s="71" t="s">
        <v>29</v>
      </c>
      <c r="AE549" s="71" t="s">
        <v>30</v>
      </c>
      <c r="AF549" s="71" t="s">
        <v>31</v>
      </c>
      <c r="AG549" s="71" t="s">
        <v>34</v>
      </c>
      <c r="AH549" s="103" t="s">
        <v>260</v>
      </c>
      <c r="AI549" s="71" t="s">
        <v>562</v>
      </c>
      <c r="AJ549" s="103" t="s">
        <v>409</v>
      </c>
      <c r="AK549" s="103">
        <v>1</v>
      </c>
      <c r="AL549" s="554">
        <f>IF(AI549&lt;&gt;"",VLOOKUP(AI549,'DON GIA'!$M$1:$P$9,4,0),"")</f>
        <v>12895920</v>
      </c>
      <c r="AM549" s="554">
        <f t="shared" si="103"/>
        <v>12895920</v>
      </c>
      <c r="AN549" s="103" t="s">
        <v>407</v>
      </c>
      <c r="AO549" s="103">
        <v>1</v>
      </c>
      <c r="AP549" s="553" t="str">
        <f t="shared" si="108"/>
        <v/>
      </c>
      <c r="AQ549" s="111" t="s">
        <v>682</v>
      </c>
      <c r="AR549" s="77" t="s">
        <v>1912</v>
      </c>
    </row>
    <row r="550" spans="1:44" ht="285" outlineLevel="2">
      <c r="A550" s="72" t="e">
        <f>IF(D549&lt;&gt;"",$D$8:D549,A549)</f>
        <v>#VALUE!</v>
      </c>
      <c r="C550" s="552" t="str">
        <f>IF(D550&lt;&gt;"",COUNTA($D$8:D550),"")</f>
        <v/>
      </c>
      <c r="D550" s="552"/>
      <c r="E550" s="71" t="s">
        <v>71</v>
      </c>
      <c r="F550" s="103"/>
      <c r="G550" s="103"/>
      <c r="H550" s="103"/>
      <c r="I550" s="103"/>
      <c r="J550" s="103"/>
      <c r="K550" s="103"/>
      <c r="L550" s="107"/>
      <c r="M550" s="105"/>
      <c r="N550" s="106" t="str">
        <f>IF(L550&lt;&gt;"",VLOOKUP(L550,'DON GIA'!$S$1:$U$19,3,0),"")</f>
        <v/>
      </c>
      <c r="O550" s="106" t="str">
        <f>IF(L550&lt;&gt;"",VLOOKUP(L550,'DON GIA'!$S$1:$V$19,4,0),"")</f>
        <v/>
      </c>
      <c r="P550" s="106" t="str">
        <f t="shared" si="101"/>
        <v/>
      </c>
      <c r="Q550" s="106" t="str">
        <f t="shared" si="102"/>
        <v/>
      </c>
      <c r="R550" s="71" t="s">
        <v>35</v>
      </c>
      <c r="S550" s="103"/>
      <c r="T550" s="103"/>
      <c r="U550" s="554" t="str">
        <f>IF(R550&lt;&gt;"",VLOOKUP(R550,'DON GIA'!$H$1:$K$103,4,0),"")</f>
        <v/>
      </c>
      <c r="V550" s="554" t="str">
        <f t="shared" si="111"/>
        <v/>
      </c>
      <c r="W550" s="107" t="s">
        <v>1107</v>
      </c>
      <c r="X550" s="103" t="s">
        <v>27</v>
      </c>
      <c r="Y550" s="108">
        <v>66.98</v>
      </c>
      <c r="Z550" s="109"/>
      <c r="AA550" s="554">
        <f>IF(W550&lt;&gt;"",VLOOKUP(W550,'DON GIA'!$A$1:$D$346,4,0),"")</f>
        <v>109890</v>
      </c>
      <c r="AB550" s="554">
        <f t="shared" si="112"/>
        <v>7360432.2000000002</v>
      </c>
      <c r="AC550" s="71"/>
      <c r="AD550" s="71"/>
      <c r="AE550" s="71"/>
      <c r="AF550" s="71"/>
      <c r="AG550" s="71"/>
      <c r="AH550" s="103"/>
      <c r="AI550" s="71" t="s">
        <v>579</v>
      </c>
      <c r="AJ550" s="103" t="s">
        <v>560</v>
      </c>
      <c r="AK550" s="103">
        <v>1</v>
      </c>
      <c r="AL550" s="554">
        <f>IF(AI550&lt;&gt;"",VLOOKUP(AI550,'DON GIA'!$M$1:$P$9,4,0),"")</f>
        <v>17000000</v>
      </c>
      <c r="AM550" s="554">
        <f t="shared" si="103"/>
        <v>17000000</v>
      </c>
      <c r="AN550" s="103"/>
      <c r="AO550" s="103"/>
      <c r="AP550" s="553" t="str">
        <f t="shared" si="108"/>
        <v/>
      </c>
      <c r="AQ550" s="59" t="s">
        <v>683</v>
      </c>
      <c r="AR550" s="139" t="s">
        <v>1918</v>
      </c>
    </row>
    <row r="551" spans="1:44" ht="150" outlineLevel="2">
      <c r="A551" s="72" t="e">
        <f>IF(D550&lt;&gt;"",$D$8:D550,A550)</f>
        <v>#VALUE!</v>
      </c>
      <c r="C551" s="552" t="str">
        <f>IF(D551&lt;&gt;"",COUNTA($D$8:D551),"")</f>
        <v/>
      </c>
      <c r="D551" s="552"/>
      <c r="E551" s="71"/>
      <c r="F551" s="103"/>
      <c r="G551" s="103"/>
      <c r="H551" s="103"/>
      <c r="I551" s="103"/>
      <c r="J551" s="103"/>
      <c r="K551" s="103"/>
      <c r="L551" s="107"/>
      <c r="M551" s="105"/>
      <c r="N551" s="106" t="str">
        <f>IF(L551&lt;&gt;"",VLOOKUP(L551,'DON GIA'!$S$1:$U$19,3,0),"")</f>
        <v/>
      </c>
      <c r="O551" s="106" t="str">
        <f>IF(L551&lt;&gt;"",VLOOKUP(L551,'DON GIA'!$S$1:$V$19,4,0),"")</f>
        <v/>
      </c>
      <c r="P551" s="106" t="str">
        <f t="shared" si="101"/>
        <v/>
      </c>
      <c r="Q551" s="106" t="str">
        <f t="shared" si="102"/>
        <v/>
      </c>
      <c r="R551" s="71" t="s">
        <v>35</v>
      </c>
      <c r="S551" s="103"/>
      <c r="T551" s="103"/>
      <c r="U551" s="554" t="str">
        <f>IF(R551&lt;&gt;"",VLOOKUP(R551,'DON GIA'!$H$1:$K$103,4,0),"")</f>
        <v/>
      </c>
      <c r="V551" s="554" t="str">
        <f t="shared" si="111"/>
        <v/>
      </c>
      <c r="W551" s="107" t="s">
        <v>1091</v>
      </c>
      <c r="X551" s="103" t="s">
        <v>27</v>
      </c>
      <c r="Y551" s="108">
        <v>24.96</v>
      </c>
      <c r="Z551" s="109"/>
      <c r="AA551" s="554">
        <f>IF(W551&lt;&gt;"",VLOOKUP(W551,'DON GIA'!$A$1:$D$346,4,0),"")</f>
        <v>161275</v>
      </c>
      <c r="AB551" s="554">
        <f t="shared" si="112"/>
        <v>4025424</v>
      </c>
      <c r="AC551" s="71"/>
      <c r="AD551" s="71"/>
      <c r="AE551" s="71"/>
      <c r="AF551" s="71"/>
      <c r="AG551" s="71"/>
      <c r="AH551" s="103"/>
      <c r="AI551" s="71"/>
      <c r="AJ551" s="103"/>
      <c r="AK551" s="103"/>
      <c r="AL551" s="554" t="str">
        <f>IF(AI551&lt;&gt;"",VLOOKUP(AI551,'DON GIA'!$M$1:$P$9,4,0),"")</f>
        <v/>
      </c>
      <c r="AM551" s="554" t="str">
        <f t="shared" si="103"/>
        <v/>
      </c>
      <c r="AN551" s="103"/>
      <c r="AO551" s="103"/>
      <c r="AP551" s="553" t="str">
        <f t="shared" si="108"/>
        <v/>
      </c>
      <c r="AQ551" s="59" t="s">
        <v>684</v>
      </c>
      <c r="AR551" s="139" t="s">
        <v>1914</v>
      </c>
    </row>
    <row r="552" spans="1:44" ht="112.5" outlineLevel="2">
      <c r="A552" s="72" t="e">
        <f>IF(D551&lt;&gt;"",$D$8:D551,A551)</f>
        <v>#VALUE!</v>
      </c>
      <c r="C552" s="552" t="str">
        <f>IF(D552&lt;&gt;"",COUNTA($D$8:D552),"")</f>
        <v/>
      </c>
      <c r="D552" s="552"/>
      <c r="E552" s="71"/>
      <c r="F552" s="103"/>
      <c r="G552" s="103"/>
      <c r="H552" s="103"/>
      <c r="I552" s="103"/>
      <c r="J552" s="103"/>
      <c r="K552" s="103"/>
      <c r="L552" s="107"/>
      <c r="M552" s="105"/>
      <c r="N552" s="106" t="str">
        <f>IF(L552&lt;&gt;"",VLOOKUP(L552,'DON GIA'!$S$1:$U$19,3,0),"")</f>
        <v/>
      </c>
      <c r="O552" s="106" t="str">
        <f>IF(L552&lt;&gt;"",VLOOKUP(L552,'DON GIA'!$S$1:$V$19,4,0),"")</f>
        <v/>
      </c>
      <c r="P552" s="106" t="str">
        <f t="shared" si="101"/>
        <v/>
      </c>
      <c r="Q552" s="106" t="str">
        <f t="shared" si="102"/>
        <v/>
      </c>
      <c r="R552" s="71" t="s">
        <v>35</v>
      </c>
      <c r="S552" s="103"/>
      <c r="T552" s="103"/>
      <c r="U552" s="554" t="str">
        <f>IF(R552&lt;&gt;"",VLOOKUP(R552,'DON GIA'!$H$1:$K$103,4,0),"")</f>
        <v/>
      </c>
      <c r="V552" s="554" t="str">
        <f t="shared" si="111"/>
        <v/>
      </c>
      <c r="W552" s="107" t="s">
        <v>1141</v>
      </c>
      <c r="X552" s="103" t="s">
        <v>27</v>
      </c>
      <c r="Y552" s="108">
        <v>3.14</v>
      </c>
      <c r="Z552" s="109"/>
      <c r="AA552" s="554">
        <f>IF(W552&lt;&gt;"",VLOOKUP(W552,'DON GIA'!$A$1:$D$346,4,0),"")</f>
        <v>10375629</v>
      </c>
      <c r="AB552" s="554">
        <f t="shared" si="112"/>
        <v>32579475.060000002</v>
      </c>
      <c r="AC552" s="71"/>
      <c r="AD552" s="71"/>
      <c r="AE552" s="71"/>
      <c r="AF552" s="71" t="s">
        <v>31</v>
      </c>
      <c r="AG552" s="71"/>
      <c r="AH552" s="103" t="s">
        <v>219</v>
      </c>
      <c r="AI552" s="71"/>
      <c r="AJ552" s="103"/>
      <c r="AK552" s="103"/>
      <c r="AL552" s="554" t="str">
        <f>IF(AI552&lt;&gt;"",VLOOKUP(AI552,'DON GIA'!$M$1:$P$9,4,0),"")</f>
        <v/>
      </c>
      <c r="AM552" s="554" t="str">
        <f t="shared" si="103"/>
        <v/>
      </c>
      <c r="AN552" s="103"/>
      <c r="AO552" s="103"/>
      <c r="AP552" s="553" t="str">
        <f t="shared" si="108"/>
        <v/>
      </c>
      <c r="AQ552" s="565" t="s">
        <v>1911</v>
      </c>
      <c r="AR552" s="139" t="s">
        <v>1915</v>
      </c>
    </row>
    <row r="553" spans="1:44" outlineLevel="2">
      <c r="A553" s="72" t="e">
        <f>IF(D552&lt;&gt;"",$D$8:D552,A552)</f>
        <v>#VALUE!</v>
      </c>
      <c r="C553" s="552" t="str">
        <f>IF(D553&lt;&gt;"",COUNTA($D$8:D553),"")</f>
        <v/>
      </c>
      <c r="D553" s="552"/>
      <c r="E553" s="71"/>
      <c r="F553" s="103"/>
      <c r="G553" s="103"/>
      <c r="H553" s="103"/>
      <c r="I553" s="103"/>
      <c r="J553" s="103"/>
      <c r="K553" s="103"/>
      <c r="L553" s="107"/>
      <c r="M553" s="105"/>
      <c r="N553" s="106" t="str">
        <f>IF(L553&lt;&gt;"",VLOOKUP(L553,'DON GIA'!$S$1:$U$19,3,0),"")</f>
        <v/>
      </c>
      <c r="O553" s="106" t="str">
        <f>IF(L553&lt;&gt;"",VLOOKUP(L553,'DON GIA'!$S$1:$V$19,4,0),"")</f>
        <v/>
      </c>
      <c r="P553" s="106" t="str">
        <f t="shared" si="101"/>
        <v/>
      </c>
      <c r="Q553" s="106" t="str">
        <f t="shared" si="102"/>
        <v/>
      </c>
      <c r="R553" s="71" t="s">
        <v>35</v>
      </c>
      <c r="S553" s="103"/>
      <c r="T553" s="103"/>
      <c r="U553" s="554" t="str">
        <f>IF(R553&lt;&gt;"",VLOOKUP(R553,'DON GIA'!$H$1:$K$103,4,0),"")</f>
        <v/>
      </c>
      <c r="V553" s="554" t="str">
        <f t="shared" si="111"/>
        <v/>
      </c>
      <c r="W553" s="107" t="s">
        <v>1123</v>
      </c>
      <c r="X553" s="103" t="s">
        <v>27</v>
      </c>
      <c r="Y553" s="108">
        <v>130.82</v>
      </c>
      <c r="Z553" s="109"/>
      <c r="AA553" s="554">
        <f>IF(W553&lt;&gt;"",VLOOKUP(W553,'DON GIA'!$A$1:$D$346,4,0),"")</f>
        <v>282038</v>
      </c>
      <c r="AB553" s="554">
        <f t="shared" si="112"/>
        <v>36896211.159999996</v>
      </c>
      <c r="AC553" s="71"/>
      <c r="AD553" s="71"/>
      <c r="AE553" s="71"/>
      <c r="AF553" s="71"/>
      <c r="AG553" s="71"/>
      <c r="AH553" s="103"/>
      <c r="AI553" s="71"/>
      <c r="AJ553" s="103"/>
      <c r="AK553" s="103"/>
      <c r="AL553" s="554" t="str">
        <f>IF(AI553&lt;&gt;"",VLOOKUP(AI553,'DON GIA'!$M$1:$P$9,4,0),"")</f>
        <v/>
      </c>
      <c r="AM553" s="554" t="str">
        <f t="shared" si="103"/>
        <v/>
      </c>
      <c r="AN553" s="103"/>
      <c r="AO553" s="103"/>
      <c r="AP553" s="553" t="str">
        <f t="shared" si="108"/>
        <v/>
      </c>
      <c r="AQ553" s="568" t="s">
        <v>1930</v>
      </c>
    </row>
    <row r="554" spans="1:44" outlineLevel="2">
      <c r="A554" s="72" t="e">
        <f>IF(D553&lt;&gt;"",$D$8:D553,A553)</f>
        <v>#VALUE!</v>
      </c>
      <c r="C554" s="552" t="str">
        <f>IF(D554&lt;&gt;"",COUNTA($D$8:D554),"")</f>
        <v/>
      </c>
      <c r="D554" s="552"/>
      <c r="E554" s="71"/>
      <c r="F554" s="103"/>
      <c r="G554" s="103"/>
      <c r="H554" s="103"/>
      <c r="I554" s="103"/>
      <c r="J554" s="103"/>
      <c r="K554" s="103"/>
      <c r="L554" s="107"/>
      <c r="M554" s="105"/>
      <c r="N554" s="106" t="str">
        <f>IF(L554&lt;&gt;"",VLOOKUP(L554,'DON GIA'!$S$1:$U$19,3,0),"")</f>
        <v/>
      </c>
      <c r="O554" s="106" t="str">
        <f>IF(L554&lt;&gt;"",VLOOKUP(L554,'DON GIA'!$S$1:$V$19,4,0),"")</f>
        <v/>
      </c>
      <c r="P554" s="106" t="str">
        <f t="shared" si="101"/>
        <v/>
      </c>
      <c r="Q554" s="106" t="str">
        <f t="shared" si="102"/>
        <v/>
      </c>
      <c r="R554" s="71" t="s">
        <v>35</v>
      </c>
      <c r="S554" s="103"/>
      <c r="T554" s="103"/>
      <c r="U554" s="554" t="str">
        <f>IF(R554&lt;&gt;"",VLOOKUP(R554,'DON GIA'!$H$1:$K$103,4,0),"")</f>
        <v/>
      </c>
      <c r="V554" s="554" t="str">
        <f t="shared" si="111"/>
        <v/>
      </c>
      <c r="W554" s="107" t="s">
        <v>1105</v>
      </c>
      <c r="X554" s="103" t="s">
        <v>27</v>
      </c>
      <c r="Y554" s="108">
        <v>6.42</v>
      </c>
      <c r="Z554" s="109"/>
      <c r="AA554" s="554">
        <f>IF(W554&lt;&gt;"",VLOOKUP(W554,'DON GIA'!$A$1:$D$346,4,0),"")</f>
        <v>292949</v>
      </c>
      <c r="AB554" s="554">
        <f t="shared" si="112"/>
        <v>1880732.58</v>
      </c>
      <c r="AC554" s="71"/>
      <c r="AD554" s="71"/>
      <c r="AE554" s="71"/>
      <c r="AF554" s="71"/>
      <c r="AG554" s="71"/>
      <c r="AH554" s="103"/>
      <c r="AI554" s="71"/>
      <c r="AJ554" s="103"/>
      <c r="AK554" s="103"/>
      <c r="AL554" s="554" t="str">
        <f>IF(AI554&lt;&gt;"",VLOOKUP(AI554,'DON GIA'!$M$1:$P$9,4,0),"")</f>
        <v/>
      </c>
      <c r="AM554" s="554" t="str">
        <f t="shared" si="103"/>
        <v/>
      </c>
      <c r="AN554" s="103"/>
      <c r="AO554" s="103"/>
      <c r="AP554" s="553" t="str">
        <f t="shared" si="108"/>
        <v/>
      </c>
      <c r="AQ554" s="107"/>
    </row>
    <row r="555" spans="1:44" outlineLevel="2">
      <c r="A555" s="72" t="e">
        <f>IF(D554&lt;&gt;"",$D$8:D554,A554)</f>
        <v>#VALUE!</v>
      </c>
      <c r="C555" s="552" t="str">
        <f>IF(D555&lt;&gt;"",COUNTA($D$8:D555),"")</f>
        <v/>
      </c>
      <c r="D555" s="552"/>
      <c r="E555" s="71"/>
      <c r="F555" s="103"/>
      <c r="G555" s="103"/>
      <c r="H555" s="103"/>
      <c r="I555" s="103"/>
      <c r="J555" s="103"/>
      <c r="K555" s="103"/>
      <c r="L555" s="107"/>
      <c r="M555" s="105"/>
      <c r="N555" s="106" t="str">
        <f>IF(L555&lt;&gt;"",VLOOKUP(L555,'DON GIA'!$S$1:$U$19,3,0),"")</f>
        <v/>
      </c>
      <c r="O555" s="106" t="str">
        <f>IF(L555&lt;&gt;"",VLOOKUP(L555,'DON GIA'!$S$1:$V$19,4,0),"")</f>
        <v/>
      </c>
      <c r="P555" s="106" t="str">
        <f t="shared" si="101"/>
        <v/>
      </c>
      <c r="Q555" s="106" t="str">
        <f t="shared" si="102"/>
        <v/>
      </c>
      <c r="R555" s="71" t="s">
        <v>35</v>
      </c>
      <c r="S555" s="103"/>
      <c r="T555" s="103"/>
      <c r="U555" s="554" t="str">
        <f>IF(R555&lt;&gt;"",VLOOKUP(R555,'DON GIA'!$H$1:$K$103,4,0),"")</f>
        <v/>
      </c>
      <c r="V555" s="554" t="str">
        <f t="shared" si="111"/>
        <v/>
      </c>
      <c r="W555" s="107" t="s">
        <v>1157</v>
      </c>
      <c r="X555" s="103" t="s">
        <v>38</v>
      </c>
      <c r="Y555" s="108">
        <v>0.35099999999999998</v>
      </c>
      <c r="Z555" s="109"/>
      <c r="AA555" s="554">
        <f>IF(W555&lt;&gt;"",VLOOKUP(W555,'DON GIA'!$A$1:$D$346,4,0),"")</f>
        <v>2036769</v>
      </c>
      <c r="AB555" s="554">
        <f t="shared" si="112"/>
        <v>714905.91899999999</v>
      </c>
      <c r="AC555" s="71"/>
      <c r="AD555" s="71"/>
      <c r="AE555" s="71"/>
      <c r="AF555" s="71"/>
      <c r="AG555" s="71"/>
      <c r="AH555" s="103"/>
      <c r="AI555" s="71"/>
      <c r="AJ555" s="103"/>
      <c r="AK555" s="103"/>
      <c r="AL555" s="554" t="str">
        <f>IF(AI555&lt;&gt;"",VLOOKUP(AI555,'DON GIA'!$M$1:$P$9,4,0),"")</f>
        <v/>
      </c>
      <c r="AM555" s="554" t="str">
        <f t="shared" si="103"/>
        <v/>
      </c>
      <c r="AN555" s="103"/>
      <c r="AO555" s="103"/>
      <c r="AP555" s="553" t="str">
        <f t="shared" si="108"/>
        <v/>
      </c>
      <c r="AQ555" s="107"/>
    </row>
    <row r="556" spans="1:44" outlineLevel="2">
      <c r="A556" s="72" t="e">
        <f>IF(D555&lt;&gt;"",$D$8:D555,A555)</f>
        <v>#VALUE!</v>
      </c>
      <c r="C556" s="552" t="str">
        <f>IF(D556&lt;&gt;"",COUNTA($D$8:D556),"")</f>
        <v/>
      </c>
      <c r="D556" s="552"/>
      <c r="E556" s="71"/>
      <c r="F556" s="103"/>
      <c r="G556" s="103"/>
      <c r="H556" s="103"/>
      <c r="I556" s="103"/>
      <c r="J556" s="103"/>
      <c r="K556" s="103"/>
      <c r="L556" s="107"/>
      <c r="M556" s="105"/>
      <c r="N556" s="106" t="str">
        <f>IF(L556&lt;&gt;"",VLOOKUP(L556,'DON GIA'!$S$1:$U$19,3,0),"")</f>
        <v/>
      </c>
      <c r="O556" s="106" t="str">
        <f>IF(L556&lt;&gt;"",VLOOKUP(L556,'DON GIA'!$S$1:$V$19,4,0),"")</f>
        <v/>
      </c>
      <c r="P556" s="106" t="str">
        <f t="shared" si="101"/>
        <v/>
      </c>
      <c r="Q556" s="106" t="str">
        <f t="shared" si="102"/>
        <v/>
      </c>
      <c r="R556" s="71" t="s">
        <v>35</v>
      </c>
      <c r="S556" s="103"/>
      <c r="T556" s="103"/>
      <c r="U556" s="554" t="str">
        <f>IF(R556&lt;&gt;"",VLOOKUP(R556,'DON GIA'!$H$1:$K$103,4,0),"")</f>
        <v/>
      </c>
      <c r="V556" s="554" t="str">
        <f t="shared" si="111"/>
        <v/>
      </c>
      <c r="W556" s="107" t="s">
        <v>1014</v>
      </c>
      <c r="X556" s="103" t="s">
        <v>27</v>
      </c>
      <c r="Y556" s="108">
        <v>15.6</v>
      </c>
      <c r="Z556" s="109"/>
      <c r="AA556" s="554">
        <f>IF(W556&lt;&gt;"",VLOOKUP(W556,'DON GIA'!$A$1:$D$346,4,0),"")</f>
        <v>4447303</v>
      </c>
      <c r="AB556" s="554">
        <f t="shared" si="112"/>
        <v>69377926.799999997</v>
      </c>
      <c r="AC556" s="71"/>
      <c r="AD556" s="71"/>
      <c r="AE556" s="71"/>
      <c r="AF556" s="71"/>
      <c r="AG556" s="71"/>
      <c r="AH556" s="103"/>
      <c r="AI556" s="71"/>
      <c r="AJ556" s="103"/>
      <c r="AK556" s="103"/>
      <c r="AL556" s="554" t="str">
        <f>IF(AI556&lt;&gt;"",VLOOKUP(AI556,'DON GIA'!$M$1:$P$9,4,0),"")</f>
        <v/>
      </c>
      <c r="AM556" s="554" t="str">
        <f t="shared" si="103"/>
        <v/>
      </c>
      <c r="AN556" s="103"/>
      <c r="AO556" s="103"/>
      <c r="AP556" s="553" t="str">
        <f t="shared" si="108"/>
        <v/>
      </c>
      <c r="AQ556" s="107"/>
    </row>
    <row r="557" spans="1:44" outlineLevel="2">
      <c r="A557" s="72" t="e">
        <f>IF(D556&lt;&gt;"",$D$8:D556,A556)</f>
        <v>#VALUE!</v>
      </c>
      <c r="C557" s="552" t="str">
        <f>IF(D557&lt;&gt;"",COUNTA($D$8:D557),"")</f>
        <v/>
      </c>
      <c r="D557" s="552"/>
      <c r="E557" s="71"/>
      <c r="F557" s="103"/>
      <c r="G557" s="103"/>
      <c r="H557" s="103"/>
      <c r="I557" s="103"/>
      <c r="J557" s="103"/>
      <c r="K557" s="103"/>
      <c r="L557" s="107"/>
      <c r="M557" s="105"/>
      <c r="N557" s="106" t="str">
        <f>IF(L557&lt;&gt;"",VLOOKUP(L557,'DON GIA'!$S$1:$U$19,3,0),"")</f>
        <v/>
      </c>
      <c r="O557" s="106" t="str">
        <f>IF(L557&lt;&gt;"",VLOOKUP(L557,'DON GIA'!$S$1:$V$19,4,0),"")</f>
        <v/>
      </c>
      <c r="P557" s="106" t="str">
        <f t="shared" si="101"/>
        <v/>
      </c>
      <c r="Q557" s="106" t="str">
        <f t="shared" si="102"/>
        <v/>
      </c>
      <c r="R557" s="71" t="s">
        <v>35</v>
      </c>
      <c r="S557" s="103"/>
      <c r="T557" s="103"/>
      <c r="U557" s="554" t="str">
        <f>IF(R557&lt;&gt;"",VLOOKUP(R557,'DON GIA'!$H$1:$K$103,4,0),"")</f>
        <v/>
      </c>
      <c r="V557" s="554" t="str">
        <f t="shared" si="111"/>
        <v/>
      </c>
      <c r="W557" s="107" t="s">
        <v>1158</v>
      </c>
      <c r="X557" s="103" t="s">
        <v>38</v>
      </c>
      <c r="Y557" s="108">
        <v>1.768</v>
      </c>
      <c r="Z557" s="109"/>
      <c r="AA557" s="554">
        <f>IF(W557&lt;&gt;"",VLOOKUP(W557,'DON GIA'!$A$1:$D$346,4,0),"")</f>
        <v>4676799</v>
      </c>
      <c r="AB557" s="554">
        <f t="shared" si="112"/>
        <v>8268580.6320000002</v>
      </c>
      <c r="AC557" s="71"/>
      <c r="AD557" s="71"/>
      <c r="AE557" s="71"/>
      <c r="AF557" s="71"/>
      <c r="AG557" s="71"/>
      <c r="AH557" s="103"/>
      <c r="AI557" s="71"/>
      <c r="AJ557" s="103"/>
      <c r="AK557" s="103"/>
      <c r="AL557" s="554" t="str">
        <f>IF(AI557&lt;&gt;"",VLOOKUP(AI557,'DON GIA'!$M$1:$P$9,4,0),"")</f>
        <v/>
      </c>
      <c r="AM557" s="554" t="str">
        <f t="shared" si="103"/>
        <v/>
      </c>
      <c r="AN557" s="103"/>
      <c r="AO557" s="103"/>
      <c r="AP557" s="553" t="str">
        <f t="shared" si="108"/>
        <v/>
      </c>
      <c r="AQ557" s="107"/>
    </row>
    <row r="558" spans="1:44" outlineLevel="2">
      <c r="A558" s="72" t="e">
        <f>IF(D557&lt;&gt;"",$D$8:D557,A557)</f>
        <v>#VALUE!</v>
      </c>
      <c r="C558" s="552" t="str">
        <f>IF(D558&lt;&gt;"",COUNTA($D$8:D558),"")</f>
        <v/>
      </c>
      <c r="D558" s="552"/>
      <c r="E558" s="71"/>
      <c r="F558" s="103"/>
      <c r="G558" s="103"/>
      <c r="H558" s="103"/>
      <c r="I558" s="103"/>
      <c r="J558" s="103"/>
      <c r="K558" s="103"/>
      <c r="L558" s="107"/>
      <c r="M558" s="105"/>
      <c r="N558" s="106" t="str">
        <f>IF(L558&lt;&gt;"",VLOOKUP(L558,'DON GIA'!$S$1:$U$19,3,0),"")</f>
        <v/>
      </c>
      <c r="O558" s="106" t="str">
        <f>IF(L558&lt;&gt;"",VLOOKUP(L558,'DON GIA'!$S$1:$V$19,4,0),"")</f>
        <v/>
      </c>
      <c r="P558" s="106" t="str">
        <f t="shared" si="101"/>
        <v/>
      </c>
      <c r="Q558" s="106" t="str">
        <f t="shared" si="102"/>
        <v/>
      </c>
      <c r="R558" s="71" t="s">
        <v>35</v>
      </c>
      <c r="S558" s="103"/>
      <c r="T558" s="103"/>
      <c r="U558" s="554" t="str">
        <f>IF(R558&lt;&gt;"",VLOOKUP(R558,'DON GIA'!$H$1:$K$103,4,0),"")</f>
        <v/>
      </c>
      <c r="V558" s="554" t="str">
        <f t="shared" si="111"/>
        <v/>
      </c>
      <c r="W558" s="107" t="s">
        <v>1044</v>
      </c>
      <c r="X558" s="103" t="s">
        <v>27</v>
      </c>
      <c r="Y558" s="108">
        <v>18.2</v>
      </c>
      <c r="Z558" s="109"/>
      <c r="AA558" s="554">
        <f>IF(W558&lt;&gt;"",VLOOKUP(W558,'DON GIA'!$A$1:$D$346,4,0),"")</f>
        <v>854777</v>
      </c>
      <c r="AB558" s="554">
        <f t="shared" si="112"/>
        <v>15556941.399999999</v>
      </c>
      <c r="AC558" s="71"/>
      <c r="AD558" s="71"/>
      <c r="AE558" s="71"/>
      <c r="AF558" s="71"/>
      <c r="AG558" s="71"/>
      <c r="AH558" s="103"/>
      <c r="AI558" s="71"/>
      <c r="AJ558" s="103"/>
      <c r="AK558" s="103"/>
      <c r="AL558" s="554" t="str">
        <f>IF(AI558&lt;&gt;"",VLOOKUP(AI558,'DON GIA'!$M$1:$P$9,4,0),"")</f>
        <v/>
      </c>
      <c r="AM558" s="554" t="str">
        <f t="shared" si="103"/>
        <v/>
      </c>
      <c r="AN558" s="103"/>
      <c r="AO558" s="103"/>
      <c r="AP558" s="553" t="str">
        <f t="shared" si="108"/>
        <v/>
      </c>
      <c r="AQ558" s="107"/>
    </row>
    <row r="559" spans="1:44" outlineLevel="2">
      <c r="A559" s="72" t="e">
        <f>IF(D558&lt;&gt;"",$D$8:D558,A558)</f>
        <v>#VALUE!</v>
      </c>
      <c r="C559" s="552" t="str">
        <f>IF(D559&lt;&gt;"",COUNTA($D$8:D559),"")</f>
        <v/>
      </c>
      <c r="D559" s="552"/>
      <c r="E559" s="71"/>
      <c r="F559" s="103"/>
      <c r="G559" s="103"/>
      <c r="H559" s="103"/>
      <c r="I559" s="103"/>
      <c r="J559" s="103"/>
      <c r="K559" s="103"/>
      <c r="L559" s="107"/>
      <c r="M559" s="105"/>
      <c r="N559" s="106" t="str">
        <f>IF(L559&lt;&gt;"",VLOOKUP(L559,'DON GIA'!$S$1:$U$19,3,0),"")</f>
        <v/>
      </c>
      <c r="O559" s="106" t="str">
        <f>IF(L559&lt;&gt;"",VLOOKUP(L559,'DON GIA'!$S$1:$V$19,4,0),"")</f>
        <v/>
      </c>
      <c r="P559" s="106" t="str">
        <f t="shared" si="101"/>
        <v/>
      </c>
      <c r="Q559" s="106" t="str">
        <f t="shared" si="102"/>
        <v/>
      </c>
      <c r="R559" s="71" t="s">
        <v>35</v>
      </c>
      <c r="S559" s="103"/>
      <c r="T559" s="103"/>
      <c r="U559" s="554" t="str">
        <f>IF(R559&lt;&gt;"",VLOOKUP(R559,'DON GIA'!$H$1:$K$103,4,0),"")</f>
        <v/>
      </c>
      <c r="V559" s="554" t="str">
        <f t="shared" si="111"/>
        <v/>
      </c>
      <c r="W559" s="107" t="s">
        <v>1008</v>
      </c>
      <c r="X559" s="103" t="s">
        <v>27</v>
      </c>
      <c r="Y559" s="108">
        <v>18.2</v>
      </c>
      <c r="Z559" s="109"/>
      <c r="AA559" s="554">
        <f>IF(W559&lt;&gt;"",VLOOKUP(W559,'DON GIA'!$A$1:$D$346,4,0),"")</f>
        <v>264499</v>
      </c>
      <c r="AB559" s="554">
        <f t="shared" si="112"/>
        <v>4813881.8</v>
      </c>
      <c r="AC559" s="71"/>
      <c r="AD559" s="71"/>
      <c r="AE559" s="71"/>
      <c r="AF559" s="71"/>
      <c r="AG559" s="71"/>
      <c r="AH559" s="103"/>
      <c r="AI559" s="71"/>
      <c r="AJ559" s="103"/>
      <c r="AK559" s="103"/>
      <c r="AL559" s="554" t="str">
        <f>IF(AI559&lt;&gt;"",VLOOKUP(AI559,'DON GIA'!$M$1:$P$9,4,0),"")</f>
        <v/>
      </c>
      <c r="AM559" s="554" t="str">
        <f t="shared" si="103"/>
        <v/>
      </c>
      <c r="AN559" s="103"/>
      <c r="AO559" s="103"/>
      <c r="AP559" s="553" t="str">
        <f t="shared" si="108"/>
        <v/>
      </c>
      <c r="AQ559" s="107"/>
    </row>
    <row r="560" spans="1:44" ht="37.5" outlineLevel="2">
      <c r="A560" s="72" t="e">
        <f>IF(D559&lt;&gt;"",$D$8:D559,A559)</f>
        <v>#VALUE!</v>
      </c>
      <c r="C560" s="552" t="str">
        <f>IF(D560&lt;&gt;"",COUNTA($D$8:D560),"")</f>
        <v/>
      </c>
      <c r="D560" s="552"/>
      <c r="E560" s="71"/>
      <c r="F560" s="103"/>
      <c r="G560" s="103"/>
      <c r="H560" s="103"/>
      <c r="I560" s="103"/>
      <c r="J560" s="103"/>
      <c r="K560" s="103"/>
      <c r="L560" s="107"/>
      <c r="M560" s="105"/>
      <c r="N560" s="106" t="str">
        <f>IF(L560&lt;&gt;"",VLOOKUP(L560,'DON GIA'!$S$1:$U$19,3,0),"")</f>
        <v/>
      </c>
      <c r="O560" s="106" t="str">
        <f>IF(L560&lt;&gt;"",VLOOKUP(L560,'DON GIA'!$S$1:$V$19,4,0),"")</f>
        <v/>
      </c>
      <c r="P560" s="106" t="str">
        <f t="shared" si="101"/>
        <v/>
      </c>
      <c r="Q560" s="106" t="str">
        <f t="shared" si="102"/>
        <v/>
      </c>
      <c r="R560" s="71" t="s">
        <v>35</v>
      </c>
      <c r="S560" s="103"/>
      <c r="T560" s="103"/>
      <c r="U560" s="554" t="str">
        <f>IF(R560&lt;&gt;"",VLOOKUP(R560,'DON GIA'!$H$1:$K$103,4,0),"")</f>
        <v/>
      </c>
      <c r="V560" s="554" t="str">
        <f t="shared" si="111"/>
        <v/>
      </c>
      <c r="W560" s="107" t="s">
        <v>1153</v>
      </c>
      <c r="X560" s="103" t="s">
        <v>27</v>
      </c>
      <c r="Y560" s="108">
        <v>10.14</v>
      </c>
      <c r="Z560" s="109"/>
      <c r="AA560" s="554">
        <f>IF(W560&lt;&gt;"",VLOOKUP(W560,'DON GIA'!$A$1:$D$346,4,0),"")</f>
        <v>1238791</v>
      </c>
      <c r="AB560" s="554">
        <f t="shared" si="112"/>
        <v>12561340.74</v>
      </c>
      <c r="AC560" s="71"/>
      <c r="AD560" s="71"/>
      <c r="AE560" s="71"/>
      <c r="AF560" s="71"/>
      <c r="AG560" s="71"/>
      <c r="AH560" s="103"/>
      <c r="AI560" s="71"/>
      <c r="AJ560" s="103"/>
      <c r="AK560" s="103"/>
      <c r="AL560" s="554" t="str">
        <f>IF(AI560&lt;&gt;"",VLOOKUP(AI560,'DON GIA'!$M$1:$P$9,4,0),"")</f>
        <v/>
      </c>
      <c r="AM560" s="554" t="str">
        <f t="shared" si="103"/>
        <v/>
      </c>
      <c r="AN560" s="103"/>
      <c r="AO560" s="103"/>
      <c r="AP560" s="553" t="str">
        <f t="shared" si="108"/>
        <v/>
      </c>
      <c r="AQ560" s="107"/>
    </row>
    <row r="561" spans="1:44" outlineLevel="2">
      <c r="A561" s="72" t="e">
        <f>IF(D560&lt;&gt;"",$D$8:D560,A560)</f>
        <v>#VALUE!</v>
      </c>
      <c r="C561" s="552" t="str">
        <f>IF(D561&lt;&gt;"",COUNTA($D$8:D561),"")</f>
        <v/>
      </c>
      <c r="D561" s="552"/>
      <c r="E561" s="71"/>
      <c r="F561" s="103"/>
      <c r="G561" s="103"/>
      <c r="H561" s="103"/>
      <c r="I561" s="103"/>
      <c r="J561" s="103"/>
      <c r="K561" s="103"/>
      <c r="L561" s="107"/>
      <c r="M561" s="105"/>
      <c r="N561" s="106" t="str">
        <f>IF(L561&lt;&gt;"",VLOOKUP(L561,'DON GIA'!$S$1:$U$19,3,0),"")</f>
        <v/>
      </c>
      <c r="O561" s="106" t="str">
        <f>IF(L561&lt;&gt;"",VLOOKUP(L561,'DON GIA'!$S$1:$V$19,4,0),"")</f>
        <v/>
      </c>
      <c r="P561" s="106" t="str">
        <f t="shared" si="101"/>
        <v/>
      </c>
      <c r="Q561" s="106" t="str">
        <f t="shared" si="102"/>
        <v/>
      </c>
      <c r="R561" s="71" t="s">
        <v>35</v>
      </c>
      <c r="S561" s="103"/>
      <c r="T561" s="103"/>
      <c r="U561" s="554" t="str">
        <f>IF(R561&lt;&gt;"",VLOOKUP(R561,'DON GIA'!$H$1:$K$103,4,0),"")</f>
        <v/>
      </c>
      <c r="V561" s="554" t="str">
        <f t="shared" si="111"/>
        <v/>
      </c>
      <c r="W561" s="107" t="s">
        <v>1023</v>
      </c>
      <c r="X561" s="103" t="s">
        <v>38</v>
      </c>
      <c r="Y561" s="108">
        <v>0.16300000000000001</v>
      </c>
      <c r="Z561" s="109"/>
      <c r="AA561" s="554">
        <f>IF(W561&lt;&gt;"",VLOOKUP(W561,'DON GIA'!$A$1:$D$346,4,0),"")</f>
        <v>2523428</v>
      </c>
      <c r="AB561" s="554">
        <f t="shared" si="112"/>
        <v>411318.76400000002</v>
      </c>
      <c r="AC561" s="71"/>
      <c r="AD561" s="71"/>
      <c r="AE561" s="71"/>
      <c r="AF561" s="71"/>
      <c r="AG561" s="71"/>
      <c r="AH561" s="103"/>
      <c r="AI561" s="71"/>
      <c r="AJ561" s="103"/>
      <c r="AK561" s="103"/>
      <c r="AL561" s="554" t="str">
        <f>IF(AI561&lt;&gt;"",VLOOKUP(AI561,'DON GIA'!$M$1:$P$9,4,0),"")</f>
        <v/>
      </c>
      <c r="AM561" s="554" t="str">
        <f t="shared" si="103"/>
        <v/>
      </c>
      <c r="AN561" s="103"/>
      <c r="AO561" s="103"/>
      <c r="AP561" s="553" t="str">
        <f t="shared" si="108"/>
        <v/>
      </c>
      <c r="AQ561" s="107"/>
    </row>
    <row r="562" spans="1:44" ht="37.5" outlineLevel="2">
      <c r="A562" s="72" t="e">
        <f>IF(D561&lt;&gt;"",$D$8:D561,A561)</f>
        <v>#VALUE!</v>
      </c>
      <c r="C562" s="552" t="str">
        <f>IF(D562&lt;&gt;"",COUNTA($D$8:D562),"")</f>
        <v/>
      </c>
      <c r="D562" s="552"/>
      <c r="E562" s="71"/>
      <c r="F562" s="103"/>
      <c r="G562" s="103"/>
      <c r="H562" s="103"/>
      <c r="I562" s="103"/>
      <c r="J562" s="103"/>
      <c r="K562" s="103"/>
      <c r="L562" s="107"/>
      <c r="M562" s="105"/>
      <c r="N562" s="106" t="str">
        <f>IF(L562&lt;&gt;"",VLOOKUP(L562,'DON GIA'!$S$1:$U$19,3,0),"")</f>
        <v/>
      </c>
      <c r="O562" s="106" t="str">
        <f>IF(L562&lt;&gt;"",VLOOKUP(L562,'DON GIA'!$S$1:$V$19,4,0),"")</f>
        <v/>
      </c>
      <c r="P562" s="106" t="str">
        <f t="shared" si="101"/>
        <v/>
      </c>
      <c r="Q562" s="106" t="str">
        <f t="shared" si="102"/>
        <v/>
      </c>
      <c r="R562" s="71" t="s">
        <v>35</v>
      </c>
      <c r="S562" s="103"/>
      <c r="T562" s="103"/>
      <c r="U562" s="554" t="str">
        <f>IF(R562&lt;&gt;"",VLOOKUP(R562,'DON GIA'!$H$1:$K$103,4,0),"")</f>
        <v/>
      </c>
      <c r="V562" s="554" t="str">
        <f t="shared" si="111"/>
        <v/>
      </c>
      <c r="W562" s="107" t="s">
        <v>1049</v>
      </c>
      <c r="X562" s="103" t="s">
        <v>42</v>
      </c>
      <c r="Y562" s="108">
        <v>1</v>
      </c>
      <c r="Z562" s="109"/>
      <c r="AA562" s="554">
        <f>IF(W562&lt;&gt;"",VLOOKUP(W562,'DON GIA'!$A$1:$D$346,4,0),"")</f>
        <v>3793079</v>
      </c>
      <c r="AB562" s="554">
        <f t="shared" si="112"/>
        <v>3793079</v>
      </c>
      <c r="AC562" s="71"/>
      <c r="AD562" s="71"/>
      <c r="AE562" s="71"/>
      <c r="AF562" s="71"/>
      <c r="AG562" s="71"/>
      <c r="AH562" s="103"/>
      <c r="AI562" s="71"/>
      <c r="AJ562" s="103"/>
      <c r="AK562" s="103"/>
      <c r="AL562" s="554" t="str">
        <f>IF(AI562&lt;&gt;"",VLOOKUP(AI562,'DON GIA'!$M$1:$P$9,4,0),"")</f>
        <v/>
      </c>
      <c r="AM562" s="554" t="str">
        <f t="shared" si="103"/>
        <v/>
      </c>
      <c r="AN562" s="103"/>
      <c r="AO562" s="103"/>
      <c r="AP562" s="553" t="str">
        <f t="shared" si="108"/>
        <v/>
      </c>
      <c r="AQ562" s="107"/>
    </row>
    <row r="563" spans="1:44" ht="37.5" outlineLevel="2">
      <c r="A563" s="72" t="e">
        <f>IF(D562&lt;&gt;"",$D$8:D562,A562)</f>
        <v>#VALUE!</v>
      </c>
      <c r="C563" s="552" t="str">
        <f>IF(D563&lt;&gt;"",COUNTA($D$8:D563),"")</f>
        <v/>
      </c>
      <c r="D563" s="552"/>
      <c r="E563" s="71"/>
      <c r="F563" s="103"/>
      <c r="G563" s="103"/>
      <c r="H563" s="103"/>
      <c r="I563" s="103"/>
      <c r="J563" s="103"/>
      <c r="K563" s="103"/>
      <c r="L563" s="107"/>
      <c r="M563" s="105"/>
      <c r="N563" s="106" t="str">
        <f>IF(L563&lt;&gt;"",VLOOKUP(L563,'DON GIA'!$S$1:$U$19,3,0),"")</f>
        <v/>
      </c>
      <c r="O563" s="106" t="str">
        <f>IF(L563&lt;&gt;"",VLOOKUP(L563,'DON GIA'!$S$1:$V$19,4,0),"")</f>
        <v/>
      </c>
      <c r="P563" s="106" t="str">
        <f t="shared" si="101"/>
        <v/>
      </c>
      <c r="Q563" s="106" t="str">
        <f t="shared" si="102"/>
        <v/>
      </c>
      <c r="R563" s="71" t="s">
        <v>35</v>
      </c>
      <c r="S563" s="103"/>
      <c r="T563" s="103"/>
      <c r="U563" s="554" t="str">
        <f>IF(R563&lt;&gt;"",VLOOKUP(R563,'DON GIA'!$H$1:$K$103,4,0),"")</f>
        <v/>
      </c>
      <c r="V563" s="554" t="str">
        <f t="shared" si="111"/>
        <v/>
      </c>
      <c r="W563" s="107" t="s">
        <v>1159</v>
      </c>
      <c r="X563" s="103" t="s">
        <v>27</v>
      </c>
      <c r="Y563" s="108">
        <v>2.94</v>
      </c>
      <c r="Z563" s="109"/>
      <c r="AA563" s="554">
        <f>IF(W563&lt;&gt;"",VLOOKUP(W563,'DON GIA'!$A$1:$D$346,4,0),"")</f>
        <v>2613835</v>
      </c>
      <c r="AB563" s="554">
        <f t="shared" si="112"/>
        <v>7684674.8999999994</v>
      </c>
      <c r="AC563" s="71"/>
      <c r="AD563" s="71"/>
      <c r="AE563" s="71"/>
      <c r="AF563" s="71"/>
      <c r="AG563" s="71"/>
      <c r="AH563" s="103"/>
      <c r="AI563" s="71"/>
      <c r="AJ563" s="103"/>
      <c r="AK563" s="103"/>
      <c r="AL563" s="554" t="str">
        <f>IF(AI563&lt;&gt;"",VLOOKUP(AI563,'DON GIA'!$M$1:$P$9,4,0),"")</f>
        <v/>
      </c>
      <c r="AM563" s="554" t="str">
        <f t="shared" si="103"/>
        <v/>
      </c>
      <c r="AN563" s="103"/>
      <c r="AO563" s="103"/>
      <c r="AP563" s="553" t="str">
        <f t="shared" si="108"/>
        <v/>
      </c>
      <c r="AQ563" s="107"/>
    </row>
    <row r="564" spans="1:44" outlineLevel="2">
      <c r="A564" s="72" t="e">
        <f>IF(D563&lt;&gt;"",$D$8:D563,A563)</f>
        <v>#VALUE!</v>
      </c>
      <c r="C564" s="552" t="str">
        <f>IF(D564&lt;&gt;"",COUNTA($D$8:D564),"")</f>
        <v/>
      </c>
      <c r="D564" s="552"/>
      <c r="E564" s="61"/>
      <c r="F564" s="103"/>
      <c r="G564" s="103"/>
      <c r="H564" s="103"/>
      <c r="I564" s="103"/>
      <c r="J564" s="103"/>
      <c r="K564" s="103"/>
      <c r="L564" s="107"/>
      <c r="M564" s="105"/>
      <c r="N564" s="106" t="str">
        <f>IF(L564&lt;&gt;"",VLOOKUP(L564,'DON GIA'!$S$1:$U$19,3,0),"")</f>
        <v/>
      </c>
      <c r="O564" s="106" t="str">
        <f>IF(L564&lt;&gt;"",VLOOKUP(L564,'DON GIA'!$S$1:$V$19,4,0),"")</f>
        <v/>
      </c>
      <c r="P564" s="106" t="str">
        <f t="shared" si="101"/>
        <v/>
      </c>
      <c r="Q564" s="106" t="str">
        <f t="shared" si="102"/>
        <v/>
      </c>
      <c r="R564" s="71" t="s">
        <v>35</v>
      </c>
      <c r="S564" s="103"/>
      <c r="T564" s="103"/>
      <c r="U564" s="554" t="str">
        <f>IF(R564&lt;&gt;"",VLOOKUP(R564,'DON GIA'!$H$1:$K$103,4,0),"")</f>
        <v/>
      </c>
      <c r="V564" s="554" t="str">
        <f t="shared" si="111"/>
        <v/>
      </c>
      <c r="W564" s="107"/>
      <c r="X564" s="103"/>
      <c r="Y564" s="108"/>
      <c r="Z564" s="109"/>
      <c r="AA564" s="554" t="str">
        <f>IF(W564&lt;&gt;"",VLOOKUP(W564,'DON GIA'!$A$1:$D$346,4,0),"")</f>
        <v/>
      </c>
      <c r="AB564" s="554" t="str">
        <f t="shared" si="112"/>
        <v/>
      </c>
      <c r="AC564" s="71"/>
      <c r="AD564" s="71"/>
      <c r="AE564" s="71"/>
      <c r="AF564" s="71"/>
      <c r="AG564" s="71"/>
      <c r="AH564" s="103"/>
      <c r="AI564" s="71"/>
      <c r="AJ564" s="103"/>
      <c r="AK564" s="103"/>
      <c r="AL564" s="554" t="str">
        <f>IF(AI564&lt;&gt;"",VLOOKUP(AI564,'DON GIA'!$M$1:$P$9,4,0),"")</f>
        <v/>
      </c>
      <c r="AM564" s="554" t="str">
        <f t="shared" si="103"/>
        <v/>
      </c>
      <c r="AN564" s="103"/>
      <c r="AO564" s="103"/>
      <c r="AP564" s="553" t="str">
        <f t="shared" si="108"/>
        <v/>
      </c>
      <c r="AQ564" s="107"/>
    </row>
    <row r="565" spans="1:44" outlineLevel="1">
      <c r="A565" s="84" t="s">
        <v>818</v>
      </c>
      <c r="B565" s="576">
        <v>25</v>
      </c>
      <c r="C565" s="552">
        <f>IF(D565&lt;&gt;"",COUNTA($D$8:D565),"")</f>
        <v>43</v>
      </c>
      <c r="D565" s="552">
        <v>435</v>
      </c>
      <c r="E565" s="61" t="s">
        <v>262</v>
      </c>
      <c r="F565" s="162"/>
      <c r="G565" s="162"/>
      <c r="H565" s="162"/>
      <c r="I565" s="162"/>
      <c r="J565" s="162"/>
      <c r="K565" s="162"/>
      <c r="L565" s="129"/>
      <c r="M565" s="167">
        <f>SUBTOTAL(9,M566:M577)</f>
        <v>72.790000000000006</v>
      </c>
      <c r="N565" s="199"/>
      <c r="O565" s="199"/>
      <c r="P565" s="199">
        <f>SUBTOTAL(9,P566:P577)</f>
        <v>106928510.00000001</v>
      </c>
      <c r="Q565" s="199">
        <f>SUBTOTAL(9,Q566:Q577)</f>
        <v>0</v>
      </c>
      <c r="R565" s="61"/>
      <c r="S565" s="162"/>
      <c r="T565" s="162">
        <f>SUBTOTAL(9,T566:T577)</f>
        <v>0</v>
      </c>
      <c r="U565" s="553"/>
      <c r="V565" s="553">
        <f>SUBTOTAL(9,V566:V577)</f>
        <v>0</v>
      </c>
      <c r="W565" s="129"/>
      <c r="X565" s="162"/>
      <c r="Y565" s="169">
        <f>SUBTOTAL(9,Y566:Y577)</f>
        <v>225.39400000000001</v>
      </c>
      <c r="Z565" s="170">
        <f>SUBTOTAL(9,Z566:Z577)</f>
        <v>0</v>
      </c>
      <c r="AA565" s="553"/>
      <c r="AB565" s="553">
        <f>SUBTOTAL(9,AB566:AB577)</f>
        <v>440698320.88200003</v>
      </c>
      <c r="AC565" s="71"/>
      <c r="AD565" s="71"/>
      <c r="AE565" s="71"/>
      <c r="AF565" s="71"/>
      <c r="AG565" s="71"/>
      <c r="AH565" s="103"/>
      <c r="AI565" s="71"/>
      <c r="AJ565" s="162"/>
      <c r="AK565" s="162">
        <f>SUBTOTAL(9,AK566:AK577)</f>
        <v>4</v>
      </c>
      <c r="AL565" s="553"/>
      <c r="AM565" s="553">
        <f>SUBTOTAL(9,AM566:AM577)</f>
        <v>51687760</v>
      </c>
      <c r="AN565" s="162"/>
      <c r="AO565" s="162">
        <f>SUBTOTAL(9,AO566:AO577)</f>
        <v>1</v>
      </c>
      <c r="AP565" s="553">
        <f t="shared" si="108"/>
        <v>599314590.88200009</v>
      </c>
      <c r="AQ565" s="111"/>
      <c r="AR565" s="90"/>
    </row>
    <row r="566" spans="1:44" ht="75" outlineLevel="2">
      <c r="A566" s="72" t="e">
        <f>IF(D565&lt;&gt;"",$D$8:D565,A564)</f>
        <v>#VALUE!</v>
      </c>
      <c r="C566" s="552" t="str">
        <f>IF(D566&lt;&gt;"",COUNTA($D$8:D566),"")</f>
        <v/>
      </c>
      <c r="D566" s="552"/>
      <c r="E566" s="71" t="s">
        <v>263</v>
      </c>
      <c r="F566" s="103">
        <v>3</v>
      </c>
      <c r="G566" s="103"/>
      <c r="H566" s="103">
        <v>467</v>
      </c>
      <c r="I566" s="103">
        <v>79</v>
      </c>
      <c r="J566" s="103" t="s">
        <v>223</v>
      </c>
      <c r="K566" s="103" t="s">
        <v>235</v>
      </c>
      <c r="L566" s="107" t="s">
        <v>967</v>
      </c>
      <c r="M566" s="105">
        <v>72.790000000000006</v>
      </c>
      <c r="N566" s="106">
        <f>IF(L566&lt;&gt;"",VLOOKUP(L566,'DON GIA'!$S$1:$U$19,3,0),"")</f>
        <v>1469000</v>
      </c>
      <c r="O566" s="106">
        <f>IF(L566&lt;&gt;"",VLOOKUP(L566,'DON GIA'!$S$1:$V$19,4,0),"")</f>
        <v>0</v>
      </c>
      <c r="P566" s="106">
        <f t="shared" ref="P566:P633" si="113">IF(L566&lt;&gt;"",M566*N566,"")</f>
        <v>106928510.00000001</v>
      </c>
      <c r="Q566" s="106">
        <f t="shared" ref="Q566:Q633" si="114">IF(L566&lt;&gt;"",M566*O566,"")</f>
        <v>0</v>
      </c>
      <c r="R566" s="71" t="s">
        <v>35</v>
      </c>
      <c r="S566" s="103"/>
      <c r="T566" s="103"/>
      <c r="U566" s="554" t="str">
        <f>IF(R566&lt;&gt;"",VLOOKUP(R566,'DON GIA'!$H$1:$K$103,4,0),"")</f>
        <v/>
      </c>
      <c r="V566" s="554" t="str">
        <f t="shared" ref="V566:V577" si="115">IF(R566&lt;&gt;"",IF(ISNUMBER(U566),T566*U566,""),"")</f>
        <v/>
      </c>
      <c r="W566" s="107" t="s">
        <v>1005</v>
      </c>
      <c r="X566" s="103" t="s">
        <v>27</v>
      </c>
      <c r="Y566" s="108">
        <v>57.75</v>
      </c>
      <c r="Z566" s="109"/>
      <c r="AA566" s="554">
        <f>IF(W566&lt;&gt;"",VLOOKUP(W566,'DON GIA'!$A$1:$D$346,4,0),"")</f>
        <v>5559129</v>
      </c>
      <c r="AB566" s="554">
        <f t="shared" ref="AB566:AB577" si="116">IF(W566&lt;&gt;"",IF(ISNUMBER(AA566),Y566*AA566,""),"")</f>
        <v>321039699.75</v>
      </c>
      <c r="AC566" s="71" t="s">
        <v>28</v>
      </c>
      <c r="AD566" s="71" t="s">
        <v>29</v>
      </c>
      <c r="AE566" s="71" t="s">
        <v>30</v>
      </c>
      <c r="AF566" s="71" t="s">
        <v>31</v>
      </c>
      <c r="AG566" s="71" t="s">
        <v>34</v>
      </c>
      <c r="AH566" s="103" t="s">
        <v>33</v>
      </c>
      <c r="AI566" s="71" t="s">
        <v>562</v>
      </c>
      <c r="AJ566" s="103" t="s">
        <v>409</v>
      </c>
      <c r="AK566" s="103">
        <v>3</v>
      </c>
      <c r="AL566" s="554">
        <f>IF(AI566&lt;&gt;"",VLOOKUP(AI566,'DON GIA'!$M$1:$P$9,4,0),"")</f>
        <v>12895920</v>
      </c>
      <c r="AM566" s="554">
        <f t="shared" ref="AM566:AM633" si="117">IF(AI566&lt;&gt;"",AK566*AL566,"")</f>
        <v>38687760</v>
      </c>
      <c r="AN566" s="103" t="s">
        <v>407</v>
      </c>
      <c r="AO566" s="103">
        <v>1</v>
      </c>
      <c r="AP566" s="553" t="str">
        <f t="shared" si="108"/>
        <v/>
      </c>
      <c r="AQ566" s="111" t="s">
        <v>685</v>
      </c>
      <c r="AR566" s="77" t="s">
        <v>1912</v>
      </c>
    </row>
    <row r="567" spans="1:44" ht="281.25" outlineLevel="2">
      <c r="A567" s="72" t="e">
        <f>IF(D566&lt;&gt;"",$D$8:D566,A566)</f>
        <v>#VALUE!</v>
      </c>
      <c r="C567" s="552" t="str">
        <f>IF(D567&lt;&gt;"",COUNTA($D$8:D567),"")</f>
        <v/>
      </c>
      <c r="D567" s="552"/>
      <c r="E567" s="71" t="s">
        <v>71</v>
      </c>
      <c r="F567" s="103"/>
      <c r="G567" s="103"/>
      <c r="H567" s="103"/>
      <c r="I567" s="103"/>
      <c r="J567" s="103"/>
      <c r="K567" s="103"/>
      <c r="L567" s="107"/>
      <c r="M567" s="105"/>
      <c r="N567" s="106" t="str">
        <f>IF(L567&lt;&gt;"",VLOOKUP(L567,'DON GIA'!$S$1:$U$19,3,0),"")</f>
        <v/>
      </c>
      <c r="O567" s="106" t="str">
        <f>IF(L567&lt;&gt;"",VLOOKUP(L567,'DON GIA'!$S$1:$V$19,4,0),"")</f>
        <v/>
      </c>
      <c r="P567" s="106" t="str">
        <f t="shared" si="113"/>
        <v/>
      </c>
      <c r="Q567" s="106" t="str">
        <f t="shared" si="114"/>
        <v/>
      </c>
      <c r="R567" s="71" t="s">
        <v>35</v>
      </c>
      <c r="S567" s="103"/>
      <c r="T567" s="103"/>
      <c r="U567" s="554" t="str">
        <f>IF(R567&lt;&gt;"",VLOOKUP(R567,'DON GIA'!$H$1:$K$103,4,0),"")</f>
        <v/>
      </c>
      <c r="V567" s="554" t="str">
        <f t="shared" si="115"/>
        <v/>
      </c>
      <c r="W567" s="107" t="s">
        <v>1014</v>
      </c>
      <c r="X567" s="103" t="s">
        <v>27</v>
      </c>
      <c r="Y567" s="108">
        <v>11</v>
      </c>
      <c r="Z567" s="109"/>
      <c r="AA567" s="554">
        <f>IF(W567&lt;&gt;"",VLOOKUP(W567,'DON GIA'!$A$1:$D$346,4,0),"")</f>
        <v>4447303</v>
      </c>
      <c r="AB567" s="554">
        <f t="shared" si="116"/>
        <v>48920333</v>
      </c>
      <c r="AC567" s="71"/>
      <c r="AD567" s="71"/>
      <c r="AE567" s="71" t="s">
        <v>30</v>
      </c>
      <c r="AF567" s="71"/>
      <c r="AG567" s="71" t="s">
        <v>34</v>
      </c>
      <c r="AH567" s="103"/>
      <c r="AI567" s="71" t="s">
        <v>578</v>
      </c>
      <c r="AJ567" s="103" t="s">
        <v>560</v>
      </c>
      <c r="AK567" s="103">
        <v>1</v>
      </c>
      <c r="AL567" s="554">
        <f>IF(AI567&lt;&gt;"",VLOOKUP(AI567,'DON GIA'!$M$1:$P$9,4,0),"")</f>
        <v>13000000</v>
      </c>
      <c r="AM567" s="554">
        <f t="shared" si="117"/>
        <v>13000000</v>
      </c>
      <c r="AN567" s="103"/>
      <c r="AO567" s="103"/>
      <c r="AP567" s="553" t="str">
        <f t="shared" si="108"/>
        <v/>
      </c>
      <c r="AQ567" s="59" t="s">
        <v>358</v>
      </c>
      <c r="AR567" s="139" t="s">
        <v>1947</v>
      </c>
    </row>
    <row r="568" spans="1:44" ht="150" outlineLevel="2">
      <c r="A568" s="72" t="e">
        <f>IF(D567&lt;&gt;"",$D$8:D567,A567)</f>
        <v>#VALUE!</v>
      </c>
      <c r="C568" s="552" t="str">
        <f>IF(D568&lt;&gt;"",COUNTA($D$8:D568),"")</f>
        <v/>
      </c>
      <c r="D568" s="552"/>
      <c r="E568" s="71" t="s">
        <v>264</v>
      </c>
      <c r="F568" s="103"/>
      <c r="G568" s="103"/>
      <c r="H568" s="103"/>
      <c r="I568" s="103"/>
      <c r="J568" s="103"/>
      <c r="K568" s="103"/>
      <c r="L568" s="107"/>
      <c r="M568" s="105"/>
      <c r="N568" s="106" t="str">
        <f>IF(L568&lt;&gt;"",VLOOKUP(L568,'DON GIA'!$S$1:$U$19,3,0),"")</f>
        <v/>
      </c>
      <c r="O568" s="106" t="str">
        <f>IF(L568&lt;&gt;"",VLOOKUP(L568,'DON GIA'!$S$1:$V$19,4,0),"")</f>
        <v/>
      </c>
      <c r="P568" s="106" t="str">
        <f t="shared" si="113"/>
        <v/>
      </c>
      <c r="Q568" s="106" t="str">
        <f t="shared" si="114"/>
        <v/>
      </c>
      <c r="R568" s="71" t="s">
        <v>35</v>
      </c>
      <c r="S568" s="103"/>
      <c r="T568" s="103"/>
      <c r="U568" s="554" t="str">
        <f>IF(R568&lt;&gt;"",VLOOKUP(R568,'DON GIA'!$H$1:$K$103,4,0),"")</f>
        <v/>
      </c>
      <c r="V568" s="554" t="str">
        <f t="shared" si="115"/>
        <v/>
      </c>
      <c r="W568" s="107" t="s">
        <v>1160</v>
      </c>
      <c r="X568" s="103" t="s">
        <v>27</v>
      </c>
      <c r="Y568" s="108">
        <v>9.35</v>
      </c>
      <c r="Z568" s="109"/>
      <c r="AA568" s="554">
        <f>IF(W568&lt;&gt;"",VLOOKUP(W568,'DON GIA'!$A$1:$D$346,4,0),"")</f>
        <v>269273</v>
      </c>
      <c r="AB568" s="554">
        <f t="shared" si="116"/>
        <v>2517702.5499999998</v>
      </c>
      <c r="AC568" s="71"/>
      <c r="AD568" s="71"/>
      <c r="AE568" s="71"/>
      <c r="AF568" s="71"/>
      <c r="AG568" s="71"/>
      <c r="AH568" s="103"/>
      <c r="AI568" s="71"/>
      <c r="AJ568" s="103"/>
      <c r="AK568" s="103"/>
      <c r="AL568" s="554" t="str">
        <f>IF(AI568&lt;&gt;"",VLOOKUP(AI568,'DON GIA'!$M$1:$P$9,4,0),"")</f>
        <v/>
      </c>
      <c r="AM568" s="554" t="str">
        <f t="shared" si="117"/>
        <v/>
      </c>
      <c r="AN568" s="103"/>
      <c r="AO568" s="103"/>
      <c r="AP568" s="553" t="str">
        <f t="shared" si="108"/>
        <v/>
      </c>
      <c r="AQ568" s="59" t="s">
        <v>359</v>
      </c>
      <c r="AR568" s="139" t="s">
        <v>1914</v>
      </c>
    </row>
    <row r="569" spans="1:44" ht="112.5" outlineLevel="2">
      <c r="A569" s="72" t="e">
        <f>IF(D568&lt;&gt;"",$D$8:D568,A568)</f>
        <v>#VALUE!</v>
      </c>
      <c r="C569" s="552" t="str">
        <f>IF(D569&lt;&gt;"",COUNTA($D$8:D569),"")</f>
        <v/>
      </c>
      <c r="D569" s="552"/>
      <c r="E569" s="71"/>
      <c r="F569" s="103"/>
      <c r="G569" s="103"/>
      <c r="H569" s="103"/>
      <c r="I569" s="103"/>
      <c r="J569" s="103"/>
      <c r="K569" s="103"/>
      <c r="L569" s="107"/>
      <c r="M569" s="105"/>
      <c r="N569" s="106" t="str">
        <f>IF(L569&lt;&gt;"",VLOOKUP(L569,'DON GIA'!$S$1:$U$19,3,0),"")</f>
        <v/>
      </c>
      <c r="O569" s="106" t="str">
        <f>IF(L569&lt;&gt;"",VLOOKUP(L569,'DON GIA'!$S$1:$V$19,4,0),"")</f>
        <v/>
      </c>
      <c r="P569" s="106" t="str">
        <f t="shared" si="113"/>
        <v/>
      </c>
      <c r="Q569" s="106" t="str">
        <f t="shared" si="114"/>
        <v/>
      </c>
      <c r="R569" s="71" t="s">
        <v>35</v>
      </c>
      <c r="S569" s="103"/>
      <c r="T569" s="103"/>
      <c r="U569" s="554" t="str">
        <f>IF(R569&lt;&gt;"",VLOOKUP(R569,'DON GIA'!$H$1:$K$103,4,0),"")</f>
        <v/>
      </c>
      <c r="V569" s="554" t="str">
        <f t="shared" si="115"/>
        <v/>
      </c>
      <c r="W569" s="107" t="s">
        <v>1161</v>
      </c>
      <c r="X569" s="103" t="s">
        <v>27</v>
      </c>
      <c r="Y569" s="108">
        <v>2.25</v>
      </c>
      <c r="Z569" s="109"/>
      <c r="AA569" s="554">
        <f>IF(W569&lt;&gt;"",VLOOKUP(W569,'DON GIA'!$A$1:$D$346,4,0),"")</f>
        <v>295078</v>
      </c>
      <c r="AB569" s="554">
        <f t="shared" si="116"/>
        <v>663925.5</v>
      </c>
      <c r="AC569" s="71"/>
      <c r="AD569" s="71"/>
      <c r="AE569" s="71"/>
      <c r="AF569" s="71"/>
      <c r="AG569" s="71"/>
      <c r="AH569" s="103"/>
      <c r="AI569" s="71"/>
      <c r="AJ569" s="103"/>
      <c r="AK569" s="103"/>
      <c r="AL569" s="554" t="str">
        <f>IF(AI569&lt;&gt;"",VLOOKUP(AI569,'DON GIA'!$M$1:$P$9,4,0),"")</f>
        <v/>
      </c>
      <c r="AM569" s="554" t="str">
        <f t="shared" si="117"/>
        <v/>
      </c>
      <c r="AN569" s="103"/>
      <c r="AO569" s="103"/>
      <c r="AP569" s="553" t="str">
        <f t="shared" si="108"/>
        <v/>
      </c>
      <c r="AQ569" s="59" t="s">
        <v>686</v>
      </c>
      <c r="AR569" s="139" t="s">
        <v>1915</v>
      </c>
    </row>
    <row r="570" spans="1:44" outlineLevel="2">
      <c r="A570" s="72" t="e">
        <f>IF(D569&lt;&gt;"",$D$8:D569,A569)</f>
        <v>#VALUE!</v>
      </c>
      <c r="C570" s="552" t="str">
        <f>IF(D570&lt;&gt;"",COUNTA($D$8:D570),"")</f>
        <v/>
      </c>
      <c r="D570" s="552"/>
      <c r="E570" s="71"/>
      <c r="F570" s="103"/>
      <c r="G570" s="103"/>
      <c r="H570" s="103"/>
      <c r="I570" s="103"/>
      <c r="J570" s="103"/>
      <c r="K570" s="103"/>
      <c r="L570" s="107"/>
      <c r="M570" s="105"/>
      <c r="N570" s="106" t="str">
        <f>IF(L570&lt;&gt;"",VLOOKUP(L570,'DON GIA'!$S$1:$U$19,3,0),"")</f>
        <v/>
      </c>
      <c r="O570" s="106" t="str">
        <f>IF(L570&lt;&gt;"",VLOOKUP(L570,'DON GIA'!$S$1:$V$19,4,0),"")</f>
        <v/>
      </c>
      <c r="P570" s="106" t="str">
        <f t="shared" si="113"/>
        <v/>
      </c>
      <c r="Q570" s="106" t="str">
        <f t="shared" si="114"/>
        <v/>
      </c>
      <c r="R570" s="71" t="s">
        <v>35</v>
      </c>
      <c r="S570" s="103"/>
      <c r="T570" s="103"/>
      <c r="U570" s="554" t="str">
        <f>IF(R570&lt;&gt;"",VLOOKUP(R570,'DON GIA'!$H$1:$K$103,4,0),"")</f>
        <v/>
      </c>
      <c r="V570" s="554" t="str">
        <f t="shared" si="115"/>
        <v/>
      </c>
      <c r="W570" s="107" t="s">
        <v>1023</v>
      </c>
      <c r="X570" s="103" t="s">
        <v>38</v>
      </c>
      <c r="Y570" s="108">
        <v>0.14399999999999999</v>
      </c>
      <c r="Z570" s="109"/>
      <c r="AA570" s="554">
        <f>IF(W570&lt;&gt;"",VLOOKUP(W570,'DON GIA'!$A$1:$D$346,4,0),"")</f>
        <v>2523428</v>
      </c>
      <c r="AB570" s="554">
        <f t="shared" si="116"/>
        <v>363373.63199999998</v>
      </c>
      <c r="AC570" s="71"/>
      <c r="AD570" s="71"/>
      <c r="AE570" s="71"/>
      <c r="AF570" s="71"/>
      <c r="AG570" s="71"/>
      <c r="AH570" s="103"/>
      <c r="AI570" s="71"/>
      <c r="AJ570" s="103"/>
      <c r="AK570" s="103"/>
      <c r="AL570" s="554" t="str">
        <f>IF(AI570&lt;&gt;"",VLOOKUP(AI570,'DON GIA'!$M$1:$P$9,4,0),"")</f>
        <v/>
      </c>
      <c r="AM570" s="554" t="str">
        <f t="shared" si="117"/>
        <v/>
      </c>
      <c r="AN570" s="103"/>
      <c r="AO570" s="103"/>
      <c r="AP570" s="553" t="str">
        <f t="shared" si="108"/>
        <v/>
      </c>
      <c r="AQ570" s="565" t="s">
        <v>1910</v>
      </c>
    </row>
    <row r="571" spans="1:44" outlineLevel="2">
      <c r="A571" s="72" t="e">
        <f>IF(D570&lt;&gt;"",$D$8:D570,A570)</f>
        <v>#VALUE!</v>
      </c>
      <c r="C571" s="552" t="str">
        <f>IF(D571&lt;&gt;"",COUNTA($D$8:D571),"")</f>
        <v/>
      </c>
      <c r="D571" s="552"/>
      <c r="E571" s="71"/>
      <c r="F571" s="103"/>
      <c r="G571" s="103"/>
      <c r="H571" s="103"/>
      <c r="I571" s="103"/>
      <c r="J571" s="103"/>
      <c r="K571" s="103"/>
      <c r="L571" s="107"/>
      <c r="M571" s="105"/>
      <c r="N571" s="106" t="str">
        <f>IF(L571&lt;&gt;"",VLOOKUP(L571,'DON GIA'!$S$1:$U$19,3,0),"")</f>
        <v/>
      </c>
      <c r="O571" s="106" t="str">
        <f>IF(L571&lt;&gt;"",VLOOKUP(L571,'DON GIA'!$S$1:$V$19,4,0),"")</f>
        <v/>
      </c>
      <c r="P571" s="106" t="str">
        <f t="shared" si="113"/>
        <v/>
      </c>
      <c r="Q571" s="106" t="str">
        <f t="shared" si="114"/>
        <v/>
      </c>
      <c r="R571" s="71" t="s">
        <v>35</v>
      </c>
      <c r="S571" s="103"/>
      <c r="T571" s="103"/>
      <c r="U571" s="554" t="str">
        <f>IF(R571&lt;&gt;"",VLOOKUP(R571,'DON GIA'!$H$1:$K$103,4,0),"")</f>
        <v/>
      </c>
      <c r="V571" s="554" t="str">
        <f t="shared" si="115"/>
        <v/>
      </c>
      <c r="W571" s="107" t="s">
        <v>1130</v>
      </c>
      <c r="X571" s="103" t="s">
        <v>27</v>
      </c>
      <c r="Y571" s="108">
        <v>2.66</v>
      </c>
      <c r="Z571" s="109"/>
      <c r="AA571" s="554">
        <f>IF(W571&lt;&gt;"",VLOOKUP(W571,'DON GIA'!$A$1:$D$346,4,0),"")</f>
        <v>282038</v>
      </c>
      <c r="AB571" s="554">
        <f t="shared" si="116"/>
        <v>750221.08000000007</v>
      </c>
      <c r="AC571" s="71"/>
      <c r="AD571" s="71"/>
      <c r="AE571" s="71"/>
      <c r="AF571" s="71"/>
      <c r="AG571" s="71"/>
      <c r="AH571" s="103"/>
      <c r="AI571" s="71"/>
      <c r="AJ571" s="103"/>
      <c r="AK571" s="103"/>
      <c r="AL571" s="554" t="str">
        <f>IF(AI571&lt;&gt;"",VLOOKUP(AI571,'DON GIA'!$M$1:$P$9,4,0),"")</f>
        <v/>
      </c>
      <c r="AM571" s="554" t="str">
        <f t="shared" si="117"/>
        <v/>
      </c>
      <c r="AN571" s="103"/>
      <c r="AO571" s="103"/>
      <c r="AP571" s="553" t="str">
        <f t="shared" si="108"/>
        <v/>
      </c>
      <c r="AQ571" s="568" t="s">
        <v>1948</v>
      </c>
    </row>
    <row r="572" spans="1:44" ht="56.25" outlineLevel="2">
      <c r="A572" s="72" t="e">
        <f>IF(D571&lt;&gt;"",$D$8:D571,A571)</f>
        <v>#VALUE!</v>
      </c>
      <c r="C572" s="552" t="str">
        <f>IF(D572&lt;&gt;"",COUNTA($D$8:D572),"")</f>
        <v/>
      </c>
      <c r="D572" s="552"/>
      <c r="E572" s="71"/>
      <c r="F572" s="103"/>
      <c r="G572" s="103"/>
      <c r="H572" s="103"/>
      <c r="I572" s="103"/>
      <c r="J572" s="103"/>
      <c r="K572" s="103"/>
      <c r="L572" s="107"/>
      <c r="M572" s="105"/>
      <c r="N572" s="106" t="str">
        <f>IF(L572&lt;&gt;"",VLOOKUP(L572,'DON GIA'!$S$1:$U$19,3,0),"")</f>
        <v/>
      </c>
      <c r="O572" s="106" t="str">
        <f>IF(L572&lt;&gt;"",VLOOKUP(L572,'DON GIA'!$S$1:$V$19,4,0),"")</f>
        <v/>
      </c>
      <c r="P572" s="106" t="str">
        <f t="shared" si="113"/>
        <v/>
      </c>
      <c r="Q572" s="106" t="str">
        <f t="shared" si="114"/>
        <v/>
      </c>
      <c r="R572" s="71" t="s">
        <v>35</v>
      </c>
      <c r="S572" s="103"/>
      <c r="T572" s="103"/>
      <c r="U572" s="554" t="str">
        <f>IF(R572&lt;&gt;"",VLOOKUP(R572,'DON GIA'!$H$1:$K$103,4,0),"")</f>
        <v/>
      </c>
      <c r="V572" s="554" t="str">
        <f t="shared" si="115"/>
        <v/>
      </c>
      <c r="W572" s="107" t="s">
        <v>1162</v>
      </c>
      <c r="X572" s="103" t="s">
        <v>27</v>
      </c>
      <c r="Y572" s="108">
        <v>2.25</v>
      </c>
      <c r="Z572" s="109"/>
      <c r="AA572" s="554">
        <f>IF(W572&lt;&gt;"",VLOOKUP(W572,'DON GIA'!$A$1:$D$346,4,0),"")</f>
        <v>10375629</v>
      </c>
      <c r="AB572" s="554">
        <f t="shared" si="116"/>
        <v>23345165.25</v>
      </c>
      <c r="AC572" s="71"/>
      <c r="AD572" s="71"/>
      <c r="AE572" s="71"/>
      <c r="AF572" s="71" t="s">
        <v>31</v>
      </c>
      <c r="AG572" s="71"/>
      <c r="AH572" s="103" t="s">
        <v>33</v>
      </c>
      <c r="AI572" s="71"/>
      <c r="AJ572" s="103"/>
      <c r="AK572" s="103"/>
      <c r="AL572" s="554" t="str">
        <f>IF(AI572&lt;&gt;"",VLOOKUP(AI572,'DON GIA'!$M$1:$P$9,4,0),"")</f>
        <v/>
      </c>
      <c r="AM572" s="554" t="str">
        <f t="shared" si="117"/>
        <v/>
      </c>
      <c r="AN572" s="103"/>
      <c r="AO572" s="103"/>
      <c r="AP572" s="553" t="str">
        <f t="shared" si="108"/>
        <v/>
      </c>
      <c r="AQ572" s="107"/>
    </row>
    <row r="573" spans="1:44" outlineLevel="2">
      <c r="A573" s="72" t="e">
        <f>IF(D572&lt;&gt;"",$D$8:D572,A572)</f>
        <v>#VALUE!</v>
      </c>
      <c r="C573" s="552" t="str">
        <f>IF(D573&lt;&gt;"",COUNTA($D$8:D573),"")</f>
        <v/>
      </c>
      <c r="D573" s="552"/>
      <c r="E573" s="71"/>
      <c r="F573" s="103"/>
      <c r="G573" s="103"/>
      <c r="H573" s="103"/>
      <c r="I573" s="103"/>
      <c r="J573" s="103"/>
      <c r="K573" s="103"/>
      <c r="L573" s="107"/>
      <c r="M573" s="105"/>
      <c r="N573" s="106" t="str">
        <f>IF(L573&lt;&gt;"",VLOOKUP(L573,'DON GIA'!$S$1:$U$19,3,0),"")</f>
        <v/>
      </c>
      <c r="O573" s="106" t="str">
        <f>IF(L573&lt;&gt;"",VLOOKUP(L573,'DON GIA'!$S$1:$V$19,4,0),"")</f>
        <v/>
      </c>
      <c r="P573" s="106" t="str">
        <f t="shared" si="113"/>
        <v/>
      </c>
      <c r="Q573" s="106" t="str">
        <f t="shared" si="114"/>
        <v/>
      </c>
      <c r="R573" s="71" t="s">
        <v>35</v>
      </c>
      <c r="S573" s="103"/>
      <c r="T573" s="103"/>
      <c r="U573" s="554" t="str">
        <f>IF(R573&lt;&gt;"",VLOOKUP(R573,'DON GIA'!$H$1:$K$103,4,0),"")</f>
        <v/>
      </c>
      <c r="V573" s="554" t="str">
        <f t="shared" si="115"/>
        <v/>
      </c>
      <c r="W573" s="107" t="s">
        <v>1009</v>
      </c>
      <c r="X573" s="103" t="s">
        <v>27</v>
      </c>
      <c r="Y573" s="108">
        <v>70.739999999999995</v>
      </c>
      <c r="Z573" s="109"/>
      <c r="AA573" s="554">
        <f>IF(W573&lt;&gt;"",VLOOKUP(W573,'DON GIA'!$A$1:$D$346,4,0),"")</f>
        <v>282038</v>
      </c>
      <c r="AB573" s="554">
        <f t="shared" si="116"/>
        <v>19951368.119999997</v>
      </c>
      <c r="AC573" s="71"/>
      <c r="AD573" s="71"/>
      <c r="AE573" s="71"/>
      <c r="AF573" s="71"/>
      <c r="AG573" s="71"/>
      <c r="AH573" s="103"/>
      <c r="AI573" s="71"/>
      <c r="AJ573" s="103"/>
      <c r="AK573" s="103"/>
      <c r="AL573" s="554" t="str">
        <f>IF(AI573&lt;&gt;"",VLOOKUP(AI573,'DON GIA'!$M$1:$P$9,4,0),"")</f>
        <v/>
      </c>
      <c r="AM573" s="554" t="str">
        <f t="shared" si="117"/>
        <v/>
      </c>
      <c r="AN573" s="103"/>
      <c r="AO573" s="103"/>
      <c r="AP573" s="553" t="str">
        <f t="shared" si="108"/>
        <v/>
      </c>
      <c r="AQ573" s="107"/>
    </row>
    <row r="574" spans="1:44" outlineLevel="2">
      <c r="A574" s="72" t="e">
        <f>IF(D573&lt;&gt;"",$D$8:D573,A573)</f>
        <v>#VALUE!</v>
      </c>
      <c r="C574" s="552" t="str">
        <f>IF(D574&lt;&gt;"",COUNTA($D$8:D574),"")</f>
        <v/>
      </c>
      <c r="D574" s="552"/>
      <c r="E574" s="71"/>
      <c r="F574" s="103"/>
      <c r="G574" s="103"/>
      <c r="H574" s="103"/>
      <c r="I574" s="103"/>
      <c r="J574" s="103"/>
      <c r="K574" s="103"/>
      <c r="L574" s="107"/>
      <c r="M574" s="105"/>
      <c r="N574" s="106" t="str">
        <f>IF(L574&lt;&gt;"",VLOOKUP(L574,'DON GIA'!$S$1:$U$19,3,0),"")</f>
        <v/>
      </c>
      <c r="O574" s="106" t="str">
        <f>IF(L574&lt;&gt;"",VLOOKUP(L574,'DON GIA'!$S$1:$V$19,4,0),"")</f>
        <v/>
      </c>
      <c r="P574" s="106" t="str">
        <f t="shared" si="113"/>
        <v/>
      </c>
      <c r="Q574" s="106" t="str">
        <f t="shared" si="114"/>
        <v/>
      </c>
      <c r="R574" s="71" t="s">
        <v>35</v>
      </c>
      <c r="S574" s="103"/>
      <c r="T574" s="103"/>
      <c r="U574" s="554" t="str">
        <f>IF(R574&lt;&gt;"",VLOOKUP(R574,'DON GIA'!$H$1:$K$103,4,0),"")</f>
        <v/>
      </c>
      <c r="V574" s="554" t="str">
        <f t="shared" si="115"/>
        <v/>
      </c>
      <c r="W574" s="107" t="s">
        <v>1107</v>
      </c>
      <c r="X574" s="103" t="s">
        <v>27</v>
      </c>
      <c r="Y574" s="108">
        <v>57.75</v>
      </c>
      <c r="Z574" s="109"/>
      <c r="AA574" s="554">
        <f>IF(W574&lt;&gt;"",VLOOKUP(W574,'DON GIA'!$A$1:$D$346,4,0),"")</f>
        <v>109890</v>
      </c>
      <c r="AB574" s="554">
        <f t="shared" si="116"/>
        <v>6346147.5</v>
      </c>
      <c r="AC574" s="71"/>
      <c r="AD574" s="71"/>
      <c r="AE574" s="71"/>
      <c r="AF574" s="71"/>
      <c r="AG574" s="71"/>
      <c r="AH574" s="103"/>
      <c r="AI574" s="71"/>
      <c r="AJ574" s="103"/>
      <c r="AK574" s="103"/>
      <c r="AL574" s="554" t="str">
        <f>IF(AI574&lt;&gt;"",VLOOKUP(AI574,'DON GIA'!$M$1:$P$9,4,0),"")</f>
        <v/>
      </c>
      <c r="AM574" s="554" t="str">
        <f t="shared" si="117"/>
        <v/>
      </c>
      <c r="AN574" s="103"/>
      <c r="AO574" s="103"/>
      <c r="AP574" s="553" t="str">
        <f t="shared" si="108"/>
        <v/>
      </c>
      <c r="AQ574" s="107"/>
    </row>
    <row r="575" spans="1:44" ht="37.5" outlineLevel="2">
      <c r="A575" s="72" t="e">
        <f>IF(D574&lt;&gt;"",$D$8:D574,A574)</f>
        <v>#VALUE!</v>
      </c>
      <c r="C575" s="552" t="str">
        <f>IF(D575&lt;&gt;"",COUNTA($D$8:D575),"")</f>
        <v/>
      </c>
      <c r="D575" s="552"/>
      <c r="E575" s="71"/>
      <c r="F575" s="103"/>
      <c r="G575" s="103"/>
      <c r="H575" s="103"/>
      <c r="I575" s="103"/>
      <c r="J575" s="103"/>
      <c r="K575" s="103"/>
      <c r="L575" s="107"/>
      <c r="M575" s="105"/>
      <c r="N575" s="106" t="str">
        <f>IF(L575&lt;&gt;"",VLOOKUP(L575,'DON GIA'!$S$1:$U$19,3,0),"")</f>
        <v/>
      </c>
      <c r="O575" s="106" t="str">
        <f>IF(L575&lt;&gt;"",VLOOKUP(L575,'DON GIA'!$S$1:$V$19,4,0),"")</f>
        <v/>
      </c>
      <c r="P575" s="106" t="str">
        <f t="shared" si="113"/>
        <v/>
      </c>
      <c r="Q575" s="106" t="str">
        <f t="shared" si="114"/>
        <v/>
      </c>
      <c r="R575" s="71" t="s">
        <v>35</v>
      </c>
      <c r="S575" s="103"/>
      <c r="T575" s="103"/>
      <c r="U575" s="554" t="str">
        <f>IF(R575&lt;&gt;"",VLOOKUP(R575,'DON GIA'!$H$1:$K$103,4,0),"")</f>
        <v/>
      </c>
      <c r="V575" s="554" t="str">
        <f t="shared" si="115"/>
        <v/>
      </c>
      <c r="W575" s="107" t="s">
        <v>1153</v>
      </c>
      <c r="X575" s="103" t="s">
        <v>27</v>
      </c>
      <c r="Y575" s="108">
        <v>10.5</v>
      </c>
      <c r="Z575" s="109"/>
      <c r="AA575" s="554">
        <f>IF(W575&lt;&gt;"",VLOOKUP(W575,'DON GIA'!$A$1:$D$346,4,0),"")</f>
        <v>1238791</v>
      </c>
      <c r="AB575" s="554">
        <f t="shared" si="116"/>
        <v>13007305.5</v>
      </c>
      <c r="AC575" s="71"/>
      <c r="AD575" s="71"/>
      <c r="AE575" s="71"/>
      <c r="AF575" s="71"/>
      <c r="AG575" s="71"/>
      <c r="AH575" s="103"/>
      <c r="AI575" s="71"/>
      <c r="AJ575" s="103"/>
      <c r="AK575" s="103"/>
      <c r="AL575" s="554" t="str">
        <f>IF(AI575&lt;&gt;"",VLOOKUP(AI575,'DON GIA'!$M$1:$P$9,4,0),"")</f>
        <v/>
      </c>
      <c r="AM575" s="554" t="str">
        <f t="shared" si="117"/>
        <v/>
      </c>
      <c r="AN575" s="103"/>
      <c r="AO575" s="103"/>
      <c r="AP575" s="553" t="str">
        <f t="shared" si="108"/>
        <v/>
      </c>
      <c r="AQ575" s="107"/>
    </row>
    <row r="576" spans="1:44" ht="37.5" outlineLevel="2">
      <c r="A576" s="72" t="e">
        <f>IF(D575&lt;&gt;"",$D$8:D575,A575)</f>
        <v>#VALUE!</v>
      </c>
      <c r="C576" s="552" t="str">
        <f>IF(D576&lt;&gt;"",COUNTA($D$8:D576),"")</f>
        <v/>
      </c>
      <c r="D576" s="552"/>
      <c r="E576" s="71"/>
      <c r="F576" s="103"/>
      <c r="G576" s="103"/>
      <c r="H576" s="103"/>
      <c r="I576" s="103"/>
      <c r="J576" s="103"/>
      <c r="K576" s="103"/>
      <c r="L576" s="107"/>
      <c r="M576" s="105"/>
      <c r="N576" s="106" t="str">
        <f>IF(L576&lt;&gt;"",VLOOKUP(L576,'DON GIA'!$S$1:$U$19,3,0),"")</f>
        <v/>
      </c>
      <c r="O576" s="106" t="str">
        <f>IF(L576&lt;&gt;"",VLOOKUP(L576,'DON GIA'!$S$1:$V$19,4,0),"")</f>
        <v/>
      </c>
      <c r="P576" s="106" t="str">
        <f t="shared" si="113"/>
        <v/>
      </c>
      <c r="Q576" s="106" t="str">
        <f t="shared" si="114"/>
        <v/>
      </c>
      <c r="R576" s="71" t="s">
        <v>35</v>
      </c>
      <c r="S576" s="103"/>
      <c r="T576" s="103"/>
      <c r="U576" s="554" t="str">
        <f>IF(R576&lt;&gt;"",VLOOKUP(R576,'DON GIA'!$H$1:$K$103,4,0),"")</f>
        <v/>
      </c>
      <c r="V576" s="554" t="str">
        <f t="shared" si="115"/>
        <v/>
      </c>
      <c r="W576" s="107" t="s">
        <v>1049</v>
      </c>
      <c r="X576" s="103" t="s">
        <v>42</v>
      </c>
      <c r="Y576" s="108">
        <v>1</v>
      </c>
      <c r="Z576" s="109"/>
      <c r="AA576" s="554">
        <f>IF(W576&lt;&gt;"",VLOOKUP(W576,'DON GIA'!$A$1:$D$346,4,0),"")</f>
        <v>3793079</v>
      </c>
      <c r="AB576" s="554">
        <f t="shared" si="116"/>
        <v>3793079</v>
      </c>
      <c r="AC576" s="71"/>
      <c r="AD576" s="71"/>
      <c r="AE576" s="71"/>
      <c r="AF576" s="71"/>
      <c r="AG576" s="71"/>
      <c r="AH576" s="103"/>
      <c r="AI576" s="71"/>
      <c r="AJ576" s="103"/>
      <c r="AK576" s="103"/>
      <c r="AL576" s="554" t="str">
        <f>IF(AI576&lt;&gt;"",VLOOKUP(AI576,'DON GIA'!$M$1:$P$9,4,0),"")</f>
        <v/>
      </c>
      <c r="AM576" s="554" t="str">
        <f t="shared" si="117"/>
        <v/>
      </c>
      <c r="AN576" s="103"/>
      <c r="AO576" s="103"/>
      <c r="AP576" s="553" t="str">
        <f t="shared" si="108"/>
        <v/>
      </c>
      <c r="AQ576" s="107"/>
    </row>
    <row r="577" spans="1:44" outlineLevel="2">
      <c r="A577" s="72" t="e">
        <f>IF(D576&lt;&gt;"",$D$8:D576,A576)</f>
        <v>#VALUE!</v>
      </c>
      <c r="C577" s="552" t="str">
        <f>IF(D577&lt;&gt;"",COUNTA($D$8:D577),"")</f>
        <v/>
      </c>
      <c r="D577" s="552"/>
      <c r="E577" s="61"/>
      <c r="F577" s="103"/>
      <c r="G577" s="103"/>
      <c r="H577" s="103"/>
      <c r="I577" s="103"/>
      <c r="J577" s="103"/>
      <c r="K577" s="103"/>
      <c r="L577" s="107"/>
      <c r="M577" s="105"/>
      <c r="N577" s="106" t="str">
        <f>IF(L577&lt;&gt;"",VLOOKUP(L577,'DON GIA'!$S$1:$U$19,3,0),"")</f>
        <v/>
      </c>
      <c r="O577" s="106" t="str">
        <f>IF(L577&lt;&gt;"",VLOOKUP(L577,'DON GIA'!$S$1:$V$19,4,0),"")</f>
        <v/>
      </c>
      <c r="P577" s="106" t="str">
        <f t="shared" si="113"/>
        <v/>
      </c>
      <c r="Q577" s="106" t="str">
        <f t="shared" si="114"/>
        <v/>
      </c>
      <c r="R577" s="71" t="s">
        <v>35</v>
      </c>
      <c r="S577" s="103"/>
      <c r="T577" s="103"/>
      <c r="U577" s="554" t="str">
        <f>IF(R577&lt;&gt;"",VLOOKUP(R577,'DON GIA'!$H$1:$K$103,4,0),"")</f>
        <v/>
      </c>
      <c r="V577" s="554" t="str">
        <f t="shared" si="115"/>
        <v/>
      </c>
      <c r="W577" s="107"/>
      <c r="X577" s="103"/>
      <c r="Y577" s="108"/>
      <c r="Z577" s="109"/>
      <c r="AA577" s="554" t="str">
        <f>IF(W577&lt;&gt;"",VLOOKUP(W577,'DON GIA'!$A$1:$D$346,4,0),"")</f>
        <v/>
      </c>
      <c r="AB577" s="554" t="str">
        <f t="shared" si="116"/>
        <v/>
      </c>
      <c r="AC577" s="71"/>
      <c r="AD577" s="71"/>
      <c r="AE577" s="71"/>
      <c r="AF577" s="71"/>
      <c r="AG577" s="71"/>
      <c r="AH577" s="103"/>
      <c r="AI577" s="71"/>
      <c r="AJ577" s="103"/>
      <c r="AK577" s="103"/>
      <c r="AL577" s="554" t="str">
        <f>IF(AI577&lt;&gt;"",VLOOKUP(AI577,'DON GIA'!$M$1:$P$9,4,0),"")</f>
        <v/>
      </c>
      <c r="AM577" s="554" t="str">
        <f t="shared" si="117"/>
        <v/>
      </c>
      <c r="AN577" s="103"/>
      <c r="AO577" s="103"/>
      <c r="AP577" s="553" t="str">
        <f t="shared" si="108"/>
        <v/>
      </c>
      <c r="AQ577" s="107"/>
    </row>
    <row r="578" spans="1:44" outlineLevel="1">
      <c r="A578" s="84" t="s">
        <v>817</v>
      </c>
      <c r="B578" s="576">
        <v>10</v>
      </c>
      <c r="C578" s="552">
        <f>IF(D578&lt;&gt;"",COUNTA($D$8:D578),"")</f>
        <v>44</v>
      </c>
      <c r="D578" s="552">
        <v>436</v>
      </c>
      <c r="E578" s="61" t="s">
        <v>265</v>
      </c>
      <c r="F578" s="162"/>
      <c r="G578" s="162"/>
      <c r="H578" s="162"/>
      <c r="I578" s="162"/>
      <c r="J578" s="162"/>
      <c r="K578" s="162"/>
      <c r="L578" s="129"/>
      <c r="M578" s="167">
        <f>SUBTOTAL(9,M579:M589)</f>
        <v>132.81</v>
      </c>
      <c r="N578" s="199"/>
      <c r="O578" s="199"/>
      <c r="P578" s="199">
        <f>SUBTOTAL(9,P579:P589)</f>
        <v>222987990</v>
      </c>
      <c r="Q578" s="199">
        <f>SUBTOTAL(9,Q579:Q589)</f>
        <v>0</v>
      </c>
      <c r="R578" s="61"/>
      <c r="S578" s="162"/>
      <c r="T578" s="162">
        <f>SUBTOTAL(9,T579:T589)</f>
        <v>0</v>
      </c>
      <c r="U578" s="553"/>
      <c r="V578" s="553">
        <f>SUBTOTAL(9,V579:V589)</f>
        <v>0</v>
      </c>
      <c r="W578" s="129"/>
      <c r="X578" s="162"/>
      <c r="Y578" s="169">
        <f>SUBTOTAL(9,Y579:Y589)</f>
        <v>248.52599999999995</v>
      </c>
      <c r="Z578" s="170">
        <f>SUBTOTAL(9,Z579:Z589)</f>
        <v>0</v>
      </c>
      <c r="AA578" s="553"/>
      <c r="AB578" s="553">
        <f>SUBTOTAL(9,AB579:AB589)</f>
        <v>550018394.01800001</v>
      </c>
      <c r="AC578" s="71"/>
      <c r="AD578" s="71"/>
      <c r="AE578" s="71"/>
      <c r="AF578" s="71"/>
      <c r="AG578" s="71"/>
      <c r="AH578" s="103"/>
      <c r="AI578" s="71"/>
      <c r="AJ578" s="162"/>
      <c r="AK578" s="162">
        <f>SUBTOTAL(9,AK579:AK589)</f>
        <v>2</v>
      </c>
      <c r="AL578" s="553"/>
      <c r="AM578" s="553">
        <f>SUBTOTAL(9,AM579:AM589)</f>
        <v>29895920</v>
      </c>
      <c r="AN578" s="162"/>
      <c r="AO578" s="162">
        <f>SUBTOTAL(9,AO579:AO589)</f>
        <v>1</v>
      </c>
      <c r="AP578" s="553">
        <f t="shared" si="108"/>
        <v>802902304.01800001</v>
      </c>
      <c r="AQ578" s="111"/>
      <c r="AR578" s="90"/>
    </row>
    <row r="579" spans="1:44" ht="56.25" outlineLevel="2">
      <c r="A579" s="72" t="e">
        <f>IF(D578&lt;&gt;"",$D$8:D578,A577)</f>
        <v>#VALUE!</v>
      </c>
      <c r="C579" s="552" t="str">
        <f>IF(D579&lt;&gt;"",COUNTA($D$8:D579),"")</f>
        <v/>
      </c>
      <c r="D579" s="552"/>
      <c r="E579" s="71" t="s">
        <v>267</v>
      </c>
      <c r="F579" s="103">
        <v>1</v>
      </c>
      <c r="G579" s="103"/>
      <c r="H579" s="103">
        <v>440</v>
      </c>
      <c r="I579" s="103">
        <v>79</v>
      </c>
      <c r="J579" s="103" t="s">
        <v>223</v>
      </c>
      <c r="K579" s="103" t="s">
        <v>266</v>
      </c>
      <c r="L579" s="107" t="s">
        <v>973</v>
      </c>
      <c r="M579" s="105">
        <v>132.81</v>
      </c>
      <c r="N579" s="106">
        <f>IF(L579&lt;&gt;"",VLOOKUP(L579,'DON GIA'!$S$1:$U$19,3,0),"")</f>
        <v>1679000</v>
      </c>
      <c r="O579" s="106">
        <f>IF(L579&lt;&gt;"",VLOOKUP(L579,'DON GIA'!$S$1:$V$19,4,0),"")</f>
        <v>0</v>
      </c>
      <c r="P579" s="106">
        <f t="shared" si="113"/>
        <v>222987990</v>
      </c>
      <c r="Q579" s="106">
        <f t="shared" si="114"/>
        <v>0</v>
      </c>
      <c r="R579" s="71" t="s">
        <v>35</v>
      </c>
      <c r="S579" s="103"/>
      <c r="T579" s="103"/>
      <c r="U579" s="554" t="str">
        <f>IF(R579&lt;&gt;"",VLOOKUP(R579,'DON GIA'!$H$1:$K$103,4,0),"")</f>
        <v/>
      </c>
      <c r="V579" s="554" t="str">
        <f t="shared" ref="V579:V589" si="118">IF(R579&lt;&gt;"",IF(ISNUMBER(U579),T579*U579,""),"")</f>
        <v/>
      </c>
      <c r="W579" s="107" t="s">
        <v>1063</v>
      </c>
      <c r="X579" s="103" t="s">
        <v>27</v>
      </c>
      <c r="Y579" s="108">
        <v>36.4</v>
      </c>
      <c r="Z579" s="109"/>
      <c r="AA579" s="554">
        <f>IF(W579&lt;&gt;"",VLOOKUP(W579,'DON GIA'!$A$1:$D$346,4,0),"")</f>
        <v>3941166</v>
      </c>
      <c r="AB579" s="554">
        <f t="shared" ref="AB579:AB589" si="119">IF(W579&lt;&gt;"",IF(ISNUMBER(AA579),Y579*AA579,""),"")</f>
        <v>143458442.40000001</v>
      </c>
      <c r="AC579" s="71" t="s">
        <v>28</v>
      </c>
      <c r="AD579" s="71" t="s">
        <v>29</v>
      </c>
      <c r="AE579" s="71" t="s">
        <v>30</v>
      </c>
      <c r="AF579" s="71" t="s">
        <v>31</v>
      </c>
      <c r="AG579" s="71" t="s">
        <v>32</v>
      </c>
      <c r="AH579" s="103" t="s">
        <v>33</v>
      </c>
      <c r="AI579" s="71" t="s">
        <v>562</v>
      </c>
      <c r="AJ579" s="103" t="s">
        <v>409</v>
      </c>
      <c r="AK579" s="103">
        <v>1</v>
      </c>
      <c r="AL579" s="554">
        <f>IF(AI579&lt;&gt;"",VLOOKUP(AI579,'DON GIA'!$M$1:$P$9,4,0),"")</f>
        <v>12895920</v>
      </c>
      <c r="AM579" s="554">
        <f t="shared" si="117"/>
        <v>12895920</v>
      </c>
      <c r="AN579" s="103" t="s">
        <v>407</v>
      </c>
      <c r="AO579" s="103">
        <v>1</v>
      </c>
      <c r="AP579" s="553" t="str">
        <f t="shared" si="108"/>
        <v/>
      </c>
      <c r="AQ579" s="111" t="s">
        <v>687</v>
      </c>
      <c r="AR579" s="567" t="s">
        <v>1912</v>
      </c>
    </row>
    <row r="580" spans="1:44" ht="285" outlineLevel="2">
      <c r="A580" s="72" t="e">
        <f>IF(D579&lt;&gt;"",$D$8:D579,A579)</f>
        <v>#VALUE!</v>
      </c>
      <c r="C580" s="552" t="str">
        <f>IF(D580&lt;&gt;"",COUNTA($D$8:D580),"")</f>
        <v/>
      </c>
      <c r="D580" s="552"/>
      <c r="E580" s="71" t="s">
        <v>71</v>
      </c>
      <c r="F580" s="103"/>
      <c r="G580" s="103"/>
      <c r="H580" s="103"/>
      <c r="I580" s="103"/>
      <c r="J580" s="103"/>
      <c r="K580" s="103"/>
      <c r="L580" s="107"/>
      <c r="M580" s="105"/>
      <c r="N580" s="106" t="str">
        <f>IF(L580&lt;&gt;"",VLOOKUP(L580,'DON GIA'!$S$1:$U$19,3,0),"")</f>
        <v/>
      </c>
      <c r="O580" s="106" t="str">
        <f>IF(L580&lt;&gt;"",VLOOKUP(L580,'DON GIA'!$S$1:$V$19,4,0),"")</f>
        <v/>
      </c>
      <c r="P580" s="106" t="str">
        <f t="shared" si="113"/>
        <v/>
      </c>
      <c r="Q580" s="106" t="str">
        <f t="shared" si="114"/>
        <v/>
      </c>
      <c r="R580" s="71" t="s">
        <v>35</v>
      </c>
      <c r="S580" s="103"/>
      <c r="T580" s="103"/>
      <c r="U580" s="554" t="str">
        <f>IF(R580&lt;&gt;"",VLOOKUP(R580,'DON GIA'!$H$1:$K$103,4,0),"")</f>
        <v/>
      </c>
      <c r="V580" s="554" t="str">
        <f t="shared" si="118"/>
        <v/>
      </c>
      <c r="W580" s="107" t="s">
        <v>1107</v>
      </c>
      <c r="X580" s="103" t="s">
        <v>27</v>
      </c>
      <c r="Y580" s="108">
        <v>89.32</v>
      </c>
      <c r="Z580" s="109"/>
      <c r="AA580" s="554">
        <f>IF(W580&lt;&gt;"",VLOOKUP(W580,'DON GIA'!$A$1:$D$346,4,0),"")</f>
        <v>109890</v>
      </c>
      <c r="AB580" s="554">
        <f t="shared" si="119"/>
        <v>9815374.7999999989</v>
      </c>
      <c r="AC580" s="71"/>
      <c r="AD580" s="71"/>
      <c r="AE580" s="71"/>
      <c r="AF580" s="71"/>
      <c r="AG580" s="71"/>
      <c r="AH580" s="103"/>
      <c r="AI580" s="71" t="s">
        <v>579</v>
      </c>
      <c r="AJ580" s="103" t="s">
        <v>560</v>
      </c>
      <c r="AK580" s="103">
        <v>1</v>
      </c>
      <c r="AL580" s="554">
        <f>IF(AI580&lt;&gt;"",VLOOKUP(AI580,'DON GIA'!$M$1:$P$9,4,0),"")</f>
        <v>17000000</v>
      </c>
      <c r="AM580" s="554">
        <f t="shared" si="117"/>
        <v>17000000</v>
      </c>
      <c r="AN580" s="103"/>
      <c r="AO580" s="103"/>
      <c r="AP580" s="553" t="str">
        <f t="shared" si="108"/>
        <v/>
      </c>
      <c r="AQ580" s="59" t="s">
        <v>688</v>
      </c>
      <c r="AR580" s="139" t="s">
        <v>1918</v>
      </c>
    </row>
    <row r="581" spans="1:44" ht="150" outlineLevel="2">
      <c r="A581" s="72" t="e">
        <f>IF(D580&lt;&gt;"",$D$8:D580,A580)</f>
        <v>#VALUE!</v>
      </c>
      <c r="C581" s="552" t="str">
        <f>IF(D581&lt;&gt;"",COUNTA($D$8:D581),"")</f>
        <v/>
      </c>
      <c r="D581" s="552"/>
      <c r="E581" s="71" t="s">
        <v>268</v>
      </c>
      <c r="F581" s="103"/>
      <c r="G581" s="103"/>
      <c r="H581" s="103"/>
      <c r="I581" s="103"/>
      <c r="J581" s="103"/>
      <c r="K581" s="103"/>
      <c r="L581" s="107"/>
      <c r="M581" s="105"/>
      <c r="N581" s="106" t="str">
        <f>IF(L581&lt;&gt;"",VLOOKUP(L581,'DON GIA'!$S$1:$U$19,3,0),"")</f>
        <v/>
      </c>
      <c r="O581" s="106" t="str">
        <f>IF(L581&lt;&gt;"",VLOOKUP(L581,'DON GIA'!$S$1:$V$19,4,0),"")</f>
        <v/>
      </c>
      <c r="P581" s="106" t="str">
        <f t="shared" si="113"/>
        <v/>
      </c>
      <c r="Q581" s="106" t="str">
        <f t="shared" si="114"/>
        <v/>
      </c>
      <c r="R581" s="71" t="s">
        <v>35</v>
      </c>
      <c r="S581" s="103"/>
      <c r="T581" s="103"/>
      <c r="U581" s="554" t="str">
        <f>IF(R581&lt;&gt;"",VLOOKUP(R581,'DON GIA'!$H$1:$K$103,4,0),"")</f>
        <v/>
      </c>
      <c r="V581" s="554" t="str">
        <f t="shared" si="118"/>
        <v/>
      </c>
      <c r="W581" s="107" t="s">
        <v>1163</v>
      </c>
      <c r="X581" s="103" t="s">
        <v>27</v>
      </c>
      <c r="Y581" s="108">
        <v>5.84</v>
      </c>
      <c r="Z581" s="109"/>
      <c r="AA581" s="554">
        <f>IF(W581&lt;&gt;"",VLOOKUP(W581,'DON GIA'!$A$1:$D$346,4,0),"")</f>
        <v>5058826</v>
      </c>
      <c r="AB581" s="554">
        <f t="shared" si="119"/>
        <v>29543543.84</v>
      </c>
      <c r="AC581" s="71"/>
      <c r="AD581" s="71"/>
      <c r="AE581" s="71"/>
      <c r="AF581" s="71" t="s">
        <v>31</v>
      </c>
      <c r="AG581" s="71"/>
      <c r="AH581" s="103" t="s">
        <v>34</v>
      </c>
      <c r="AI581" s="71"/>
      <c r="AJ581" s="103"/>
      <c r="AK581" s="103"/>
      <c r="AL581" s="554" t="str">
        <f>IF(AI581&lt;&gt;"",VLOOKUP(AI581,'DON GIA'!$M$1:$P$9,4,0),"")</f>
        <v/>
      </c>
      <c r="AM581" s="554" t="str">
        <f t="shared" si="117"/>
        <v/>
      </c>
      <c r="AN581" s="103"/>
      <c r="AO581" s="103"/>
      <c r="AP581" s="553" t="str">
        <f t="shared" si="108"/>
        <v/>
      </c>
      <c r="AQ581" s="59" t="s">
        <v>689</v>
      </c>
      <c r="AR581" s="139" t="s">
        <v>1914</v>
      </c>
    </row>
    <row r="582" spans="1:44" ht="112.5" outlineLevel="2">
      <c r="A582" s="72" t="e">
        <f>IF(D581&lt;&gt;"",$D$8:D581,A581)</f>
        <v>#VALUE!</v>
      </c>
      <c r="C582" s="552" t="str">
        <f>IF(D582&lt;&gt;"",COUNTA($D$8:D582),"")</f>
        <v/>
      </c>
      <c r="D582" s="552"/>
      <c r="E582" s="71"/>
      <c r="F582" s="103"/>
      <c r="G582" s="103"/>
      <c r="H582" s="103"/>
      <c r="I582" s="103"/>
      <c r="J582" s="103"/>
      <c r="K582" s="103"/>
      <c r="L582" s="107"/>
      <c r="M582" s="105"/>
      <c r="N582" s="106" t="str">
        <f>IF(L582&lt;&gt;"",VLOOKUP(L582,'DON GIA'!$S$1:$U$19,3,0),"")</f>
        <v/>
      </c>
      <c r="O582" s="106" t="str">
        <f>IF(L582&lt;&gt;"",VLOOKUP(L582,'DON GIA'!$S$1:$V$19,4,0),"")</f>
        <v/>
      </c>
      <c r="P582" s="106" t="str">
        <f t="shared" si="113"/>
        <v/>
      </c>
      <c r="Q582" s="106" t="str">
        <f t="shared" si="114"/>
        <v/>
      </c>
      <c r="R582" s="71" t="s">
        <v>35</v>
      </c>
      <c r="S582" s="103"/>
      <c r="T582" s="103"/>
      <c r="U582" s="554" t="str">
        <f>IF(R582&lt;&gt;"",VLOOKUP(R582,'DON GIA'!$H$1:$K$103,4,0),"")</f>
        <v/>
      </c>
      <c r="V582" s="554" t="str">
        <f t="shared" si="118"/>
        <v/>
      </c>
      <c r="W582" s="107" t="s">
        <v>1151</v>
      </c>
      <c r="X582" s="103" t="s">
        <v>38</v>
      </c>
      <c r="Y582" s="108">
        <v>0.64600000000000002</v>
      </c>
      <c r="Z582" s="109"/>
      <c r="AA582" s="554">
        <f>IF(W582&lt;&gt;"",VLOOKUP(W582,'DON GIA'!$A$1:$D$346,4,0),"")</f>
        <v>2523428</v>
      </c>
      <c r="AB582" s="554">
        <f t="shared" si="119"/>
        <v>1630134.4880000001</v>
      </c>
      <c r="AC582" s="71"/>
      <c r="AD582" s="71"/>
      <c r="AE582" s="71"/>
      <c r="AF582" s="71"/>
      <c r="AG582" s="71"/>
      <c r="AH582" s="103"/>
      <c r="AI582" s="71"/>
      <c r="AJ582" s="103"/>
      <c r="AK582" s="103"/>
      <c r="AL582" s="554" t="str">
        <f>IF(AI582&lt;&gt;"",VLOOKUP(AI582,'DON GIA'!$M$1:$P$9,4,0),"")</f>
        <v/>
      </c>
      <c r="AM582" s="554" t="str">
        <f t="shared" si="117"/>
        <v/>
      </c>
      <c r="AN582" s="103"/>
      <c r="AO582" s="103"/>
      <c r="AP582" s="553" t="str">
        <f t="shared" si="108"/>
        <v/>
      </c>
      <c r="AQ582" s="59" t="s">
        <v>351</v>
      </c>
      <c r="AR582" s="139" t="s">
        <v>1915</v>
      </c>
    </row>
    <row r="583" spans="1:44" outlineLevel="2">
      <c r="A583" s="72" t="e">
        <f>IF(D582&lt;&gt;"",$D$8:D582,A582)</f>
        <v>#VALUE!</v>
      </c>
      <c r="C583" s="552" t="str">
        <f>IF(D583&lt;&gt;"",COUNTA($D$8:D583),"")</f>
        <v/>
      </c>
      <c r="D583" s="552"/>
      <c r="E583" s="71"/>
      <c r="F583" s="103"/>
      <c r="G583" s="103"/>
      <c r="H583" s="103"/>
      <c r="I583" s="103"/>
      <c r="J583" s="103"/>
      <c r="K583" s="103"/>
      <c r="L583" s="107"/>
      <c r="M583" s="105"/>
      <c r="N583" s="106" t="str">
        <f>IF(L583&lt;&gt;"",VLOOKUP(L583,'DON GIA'!$S$1:$U$19,3,0),"")</f>
        <v/>
      </c>
      <c r="O583" s="106" t="str">
        <f>IF(L583&lt;&gt;"",VLOOKUP(L583,'DON GIA'!$S$1:$V$19,4,0),"")</f>
        <v/>
      </c>
      <c r="P583" s="106" t="str">
        <f t="shared" si="113"/>
        <v/>
      </c>
      <c r="Q583" s="106" t="str">
        <f t="shared" si="114"/>
        <v/>
      </c>
      <c r="R583" s="71" t="s">
        <v>35</v>
      </c>
      <c r="S583" s="103"/>
      <c r="T583" s="103"/>
      <c r="U583" s="554" t="str">
        <f>IF(R583&lt;&gt;"",VLOOKUP(R583,'DON GIA'!$H$1:$K$103,4,0),"")</f>
        <v/>
      </c>
      <c r="V583" s="554" t="str">
        <f t="shared" si="118"/>
        <v/>
      </c>
      <c r="W583" s="107" t="s">
        <v>1121</v>
      </c>
      <c r="X583" s="103" t="s">
        <v>27</v>
      </c>
      <c r="Y583" s="108">
        <v>2.14</v>
      </c>
      <c r="Z583" s="109"/>
      <c r="AA583" s="554">
        <f>IF(W583&lt;&gt;"",VLOOKUP(W583,'DON GIA'!$A$1:$D$346,4,0),"")</f>
        <v>1398600</v>
      </c>
      <c r="AB583" s="554">
        <f t="shared" si="119"/>
        <v>2993004</v>
      </c>
      <c r="AC583" s="71"/>
      <c r="AD583" s="71"/>
      <c r="AE583" s="71"/>
      <c r="AF583" s="71"/>
      <c r="AG583" s="71"/>
      <c r="AH583" s="103"/>
      <c r="AI583" s="71"/>
      <c r="AJ583" s="103"/>
      <c r="AK583" s="103"/>
      <c r="AL583" s="554" t="str">
        <f>IF(AI583&lt;&gt;"",VLOOKUP(AI583,'DON GIA'!$M$1:$P$9,4,0),"")</f>
        <v/>
      </c>
      <c r="AM583" s="554" t="str">
        <f t="shared" si="117"/>
        <v/>
      </c>
      <c r="AN583" s="103"/>
      <c r="AO583" s="103"/>
      <c r="AP583" s="553" t="str">
        <f t="shared" si="108"/>
        <v/>
      </c>
      <c r="AQ583" s="565" t="s">
        <v>1911</v>
      </c>
    </row>
    <row r="584" spans="1:44" outlineLevel="2">
      <c r="A584" s="72" t="e">
        <f>IF(D583&lt;&gt;"",$D$8:D583,A583)</f>
        <v>#VALUE!</v>
      </c>
      <c r="C584" s="552" t="str">
        <f>IF(D584&lt;&gt;"",COUNTA($D$8:D584),"")</f>
        <v/>
      </c>
      <c r="D584" s="552"/>
      <c r="E584" s="71"/>
      <c r="F584" s="103"/>
      <c r="G584" s="103"/>
      <c r="H584" s="103"/>
      <c r="I584" s="103"/>
      <c r="J584" s="103"/>
      <c r="K584" s="103"/>
      <c r="L584" s="107"/>
      <c r="M584" s="105"/>
      <c r="N584" s="106" t="str">
        <f>IF(L584&lt;&gt;"",VLOOKUP(L584,'DON GIA'!$S$1:$U$19,3,0),"")</f>
        <v/>
      </c>
      <c r="O584" s="106" t="str">
        <f>IF(L584&lt;&gt;"",VLOOKUP(L584,'DON GIA'!$S$1:$V$19,4,0),"")</f>
        <v/>
      </c>
      <c r="P584" s="106" t="str">
        <f t="shared" si="113"/>
        <v/>
      </c>
      <c r="Q584" s="106" t="str">
        <f t="shared" si="114"/>
        <v/>
      </c>
      <c r="R584" s="71" t="s">
        <v>35</v>
      </c>
      <c r="S584" s="103"/>
      <c r="T584" s="103"/>
      <c r="U584" s="554" t="str">
        <f>IF(R584&lt;&gt;"",VLOOKUP(R584,'DON GIA'!$H$1:$K$103,4,0),"")</f>
        <v/>
      </c>
      <c r="V584" s="554" t="str">
        <f t="shared" si="118"/>
        <v/>
      </c>
      <c r="W584" s="107" t="s">
        <v>1105</v>
      </c>
      <c r="X584" s="103" t="s">
        <v>27</v>
      </c>
      <c r="Y584" s="108">
        <v>1.44</v>
      </c>
      <c r="Z584" s="109"/>
      <c r="AA584" s="554">
        <f>IF(W584&lt;&gt;"",VLOOKUP(W584,'DON GIA'!$A$1:$D$346,4,0),"")</f>
        <v>292949</v>
      </c>
      <c r="AB584" s="554">
        <f t="shared" si="119"/>
        <v>421846.56</v>
      </c>
      <c r="AC584" s="71"/>
      <c r="AD584" s="71"/>
      <c r="AE584" s="71"/>
      <c r="AF584" s="71"/>
      <c r="AG584" s="71"/>
      <c r="AH584" s="103"/>
      <c r="AI584" s="71"/>
      <c r="AJ584" s="103"/>
      <c r="AK584" s="103"/>
      <c r="AL584" s="554" t="str">
        <f>IF(AI584&lt;&gt;"",VLOOKUP(AI584,'DON GIA'!$M$1:$P$9,4,0),"")</f>
        <v/>
      </c>
      <c r="AM584" s="554" t="str">
        <f t="shared" si="117"/>
        <v/>
      </c>
      <c r="AN584" s="103"/>
      <c r="AO584" s="103"/>
      <c r="AP584" s="553" t="str">
        <f t="shared" si="108"/>
        <v/>
      </c>
      <c r="AQ584" s="568" t="s">
        <v>1932</v>
      </c>
    </row>
    <row r="585" spans="1:44" ht="37.5" outlineLevel="2">
      <c r="A585" s="72" t="e">
        <f>IF(D584&lt;&gt;"",$D$8:D584,A584)</f>
        <v>#VALUE!</v>
      </c>
      <c r="C585" s="552" t="str">
        <f>IF(D585&lt;&gt;"",COUNTA($D$8:D585),"")</f>
        <v/>
      </c>
      <c r="D585" s="552"/>
      <c r="E585" s="71"/>
      <c r="F585" s="103"/>
      <c r="G585" s="103"/>
      <c r="H585" s="103"/>
      <c r="I585" s="103"/>
      <c r="J585" s="103"/>
      <c r="K585" s="103"/>
      <c r="L585" s="107"/>
      <c r="M585" s="105"/>
      <c r="N585" s="106" t="str">
        <f>IF(L585&lt;&gt;"",VLOOKUP(L585,'DON GIA'!$S$1:$U$19,3,0),"")</f>
        <v/>
      </c>
      <c r="O585" s="106" t="str">
        <f>IF(L585&lt;&gt;"",VLOOKUP(L585,'DON GIA'!$S$1:$V$19,4,0),"")</f>
        <v/>
      </c>
      <c r="P585" s="106" t="str">
        <f t="shared" si="113"/>
        <v/>
      </c>
      <c r="Q585" s="106" t="str">
        <f t="shared" si="114"/>
        <v/>
      </c>
      <c r="R585" s="71" t="s">
        <v>35</v>
      </c>
      <c r="S585" s="103"/>
      <c r="T585" s="103"/>
      <c r="U585" s="554" t="str">
        <f>IF(R585&lt;&gt;"",VLOOKUP(R585,'DON GIA'!$H$1:$K$103,4,0),"")</f>
        <v/>
      </c>
      <c r="V585" s="554" t="str">
        <f t="shared" si="118"/>
        <v/>
      </c>
      <c r="W585" s="107" t="s">
        <v>1164</v>
      </c>
      <c r="X585" s="103" t="s">
        <v>27</v>
      </c>
      <c r="Y585" s="108">
        <v>21.07</v>
      </c>
      <c r="Z585" s="109"/>
      <c r="AA585" s="554">
        <f>IF(W585&lt;&gt;"",VLOOKUP(W585,'DON GIA'!$A$1:$D$346,4,0),"")</f>
        <v>282038</v>
      </c>
      <c r="AB585" s="554">
        <f t="shared" si="119"/>
        <v>5942540.6600000001</v>
      </c>
      <c r="AC585" s="71"/>
      <c r="AD585" s="71"/>
      <c r="AE585" s="71"/>
      <c r="AF585" s="71"/>
      <c r="AG585" s="71"/>
      <c r="AH585" s="103"/>
      <c r="AI585" s="71"/>
      <c r="AJ585" s="103"/>
      <c r="AK585" s="103"/>
      <c r="AL585" s="554" t="str">
        <f>IF(AI585&lt;&gt;"",VLOOKUP(AI585,'DON GIA'!$M$1:$P$9,4,0),"")</f>
        <v/>
      </c>
      <c r="AM585" s="554" t="str">
        <f t="shared" si="117"/>
        <v/>
      </c>
      <c r="AN585" s="103"/>
      <c r="AO585" s="103"/>
      <c r="AP585" s="553" t="str">
        <f t="shared" si="108"/>
        <v/>
      </c>
      <c r="AQ585" s="107"/>
    </row>
    <row r="586" spans="1:44" outlineLevel="2">
      <c r="A586" s="72" t="e">
        <f>IF(D585&lt;&gt;"",$D$8:D585,A585)</f>
        <v>#VALUE!</v>
      </c>
      <c r="C586" s="552" t="str">
        <f>IF(D586&lt;&gt;"",COUNTA($D$8:D586),"")</f>
        <v/>
      </c>
      <c r="D586" s="552"/>
      <c r="E586" s="71"/>
      <c r="F586" s="103"/>
      <c r="G586" s="103"/>
      <c r="H586" s="103"/>
      <c r="I586" s="103"/>
      <c r="J586" s="103"/>
      <c r="K586" s="103"/>
      <c r="L586" s="107"/>
      <c r="M586" s="105"/>
      <c r="N586" s="106" t="str">
        <f>IF(L586&lt;&gt;"",VLOOKUP(L586,'DON GIA'!$S$1:$U$19,3,0),"")</f>
        <v/>
      </c>
      <c r="O586" s="106" t="str">
        <f>IF(L586&lt;&gt;"",VLOOKUP(L586,'DON GIA'!$S$1:$V$19,4,0),"")</f>
        <v/>
      </c>
      <c r="P586" s="106" t="str">
        <f t="shared" si="113"/>
        <v/>
      </c>
      <c r="Q586" s="106" t="str">
        <f t="shared" si="114"/>
        <v/>
      </c>
      <c r="R586" s="71" t="s">
        <v>35</v>
      </c>
      <c r="S586" s="103"/>
      <c r="T586" s="103"/>
      <c r="U586" s="554" t="str">
        <f>IF(R586&lt;&gt;"",VLOOKUP(R586,'DON GIA'!$H$1:$K$103,4,0),"")</f>
        <v/>
      </c>
      <c r="V586" s="554" t="str">
        <f t="shared" si="118"/>
        <v/>
      </c>
      <c r="W586" s="107" t="s">
        <v>1105</v>
      </c>
      <c r="X586" s="103" t="s">
        <v>27</v>
      </c>
      <c r="Y586" s="108">
        <v>1.35</v>
      </c>
      <c r="Z586" s="109"/>
      <c r="AA586" s="554">
        <f>IF(W586&lt;&gt;"",VLOOKUP(W586,'DON GIA'!$A$1:$D$346,4,0),"")</f>
        <v>292949</v>
      </c>
      <c r="AB586" s="554">
        <f t="shared" si="119"/>
        <v>395481.15</v>
      </c>
      <c r="AC586" s="71"/>
      <c r="AD586" s="71"/>
      <c r="AE586" s="71"/>
      <c r="AF586" s="71"/>
      <c r="AG586" s="71"/>
      <c r="AH586" s="103"/>
      <c r="AI586" s="71"/>
      <c r="AJ586" s="103"/>
      <c r="AK586" s="103"/>
      <c r="AL586" s="554" t="str">
        <f>IF(AI586&lt;&gt;"",VLOOKUP(AI586,'DON GIA'!$M$1:$P$9,4,0),"")</f>
        <v/>
      </c>
      <c r="AM586" s="554" t="str">
        <f t="shared" si="117"/>
        <v/>
      </c>
      <c r="AN586" s="103"/>
      <c r="AO586" s="103"/>
      <c r="AP586" s="553" t="str">
        <f t="shared" ref="AP586:AP649" si="120">IF(D586&lt;&gt;"",P586+Q586+V586+AB586+AM586,"")</f>
        <v/>
      </c>
      <c r="AQ586" s="107"/>
    </row>
    <row r="587" spans="1:44" outlineLevel="2">
      <c r="A587" s="72" t="e">
        <f>IF(D586&lt;&gt;"",$D$8:D586,A586)</f>
        <v>#VALUE!</v>
      </c>
      <c r="C587" s="552" t="str">
        <f>IF(D587&lt;&gt;"",COUNTA($D$8:D587),"")</f>
        <v/>
      </c>
      <c r="D587" s="552"/>
      <c r="E587" s="71"/>
      <c r="F587" s="103"/>
      <c r="G587" s="103"/>
      <c r="H587" s="103"/>
      <c r="I587" s="103"/>
      <c r="J587" s="103"/>
      <c r="K587" s="103"/>
      <c r="L587" s="107"/>
      <c r="M587" s="105"/>
      <c r="N587" s="106" t="str">
        <f>IF(L587&lt;&gt;"",VLOOKUP(L587,'DON GIA'!$S$1:$U$19,3,0),"")</f>
        <v/>
      </c>
      <c r="O587" s="106" t="str">
        <f>IF(L587&lt;&gt;"",VLOOKUP(L587,'DON GIA'!$S$1:$V$19,4,0),"")</f>
        <v/>
      </c>
      <c r="P587" s="106" t="str">
        <f t="shared" si="113"/>
        <v/>
      </c>
      <c r="Q587" s="106" t="str">
        <f t="shared" si="114"/>
        <v/>
      </c>
      <c r="R587" s="71" t="s">
        <v>35</v>
      </c>
      <c r="S587" s="103"/>
      <c r="T587" s="103"/>
      <c r="U587" s="554" t="str">
        <f>IF(R587&lt;&gt;"",VLOOKUP(R587,'DON GIA'!$H$1:$K$103,4,0),"")</f>
        <v/>
      </c>
      <c r="V587" s="554" t="str">
        <f t="shared" si="118"/>
        <v/>
      </c>
      <c r="W587" s="107" t="s">
        <v>1063</v>
      </c>
      <c r="X587" s="103" t="s">
        <v>27</v>
      </c>
      <c r="Y587" s="108">
        <v>89.32</v>
      </c>
      <c r="Z587" s="109"/>
      <c r="AA587" s="554">
        <f>IF(W587&lt;&gt;"",VLOOKUP(W587,'DON GIA'!$A$1:$D$346,4,0),"")</f>
        <v>3941166</v>
      </c>
      <c r="AB587" s="554">
        <f t="shared" si="119"/>
        <v>352024947.11999995</v>
      </c>
      <c r="AC587" s="71" t="s">
        <v>28</v>
      </c>
      <c r="AD587" s="71" t="s">
        <v>29</v>
      </c>
      <c r="AE587" s="71" t="s">
        <v>30</v>
      </c>
      <c r="AF587" s="71" t="s">
        <v>31</v>
      </c>
      <c r="AG587" s="71" t="s">
        <v>32</v>
      </c>
      <c r="AH587" s="103" t="s">
        <v>33</v>
      </c>
      <c r="AI587" s="71"/>
      <c r="AJ587" s="103"/>
      <c r="AK587" s="103"/>
      <c r="AL587" s="554" t="str">
        <f>IF(AI587&lt;&gt;"",VLOOKUP(AI587,'DON GIA'!$M$1:$P$9,4,0),"")</f>
        <v/>
      </c>
      <c r="AM587" s="554" t="str">
        <f t="shared" si="117"/>
        <v/>
      </c>
      <c r="AN587" s="103"/>
      <c r="AO587" s="103"/>
      <c r="AP587" s="553" t="str">
        <f t="shared" si="120"/>
        <v/>
      </c>
      <c r="AQ587" s="107"/>
    </row>
    <row r="588" spans="1:44" ht="37.5" outlineLevel="2">
      <c r="A588" s="72" t="e">
        <f>IF(D587&lt;&gt;"",$D$8:D587,A587)</f>
        <v>#VALUE!</v>
      </c>
      <c r="C588" s="552" t="str">
        <f>IF(D588&lt;&gt;"",COUNTA($D$8:D588),"")</f>
        <v/>
      </c>
      <c r="D588" s="552"/>
      <c r="E588" s="71"/>
      <c r="F588" s="103"/>
      <c r="G588" s="103"/>
      <c r="H588" s="103"/>
      <c r="I588" s="103"/>
      <c r="J588" s="103"/>
      <c r="K588" s="103"/>
      <c r="L588" s="107"/>
      <c r="M588" s="105"/>
      <c r="N588" s="106" t="str">
        <f>IF(L588&lt;&gt;"",VLOOKUP(L588,'DON GIA'!$S$1:$U$19,3,0),"")</f>
        <v/>
      </c>
      <c r="O588" s="106" t="str">
        <f>IF(L588&lt;&gt;"",VLOOKUP(L588,'DON GIA'!$S$1:$V$19,4,0),"")</f>
        <v/>
      </c>
      <c r="P588" s="106" t="str">
        <f t="shared" si="113"/>
        <v/>
      </c>
      <c r="Q588" s="106" t="str">
        <f t="shared" si="114"/>
        <v/>
      </c>
      <c r="R588" s="71" t="s">
        <v>35</v>
      </c>
      <c r="S588" s="103"/>
      <c r="T588" s="103"/>
      <c r="U588" s="554" t="str">
        <f>IF(R588&lt;&gt;"",VLOOKUP(R588,'DON GIA'!$H$1:$K$103,4,0),"")</f>
        <v/>
      </c>
      <c r="V588" s="554" t="str">
        <f t="shared" si="118"/>
        <v/>
      </c>
      <c r="W588" s="107" t="s">
        <v>1049</v>
      </c>
      <c r="X588" s="103" t="s">
        <v>42</v>
      </c>
      <c r="Y588" s="108">
        <v>1</v>
      </c>
      <c r="Z588" s="109"/>
      <c r="AA588" s="554">
        <f>IF(W588&lt;&gt;"",VLOOKUP(W588,'DON GIA'!$A$1:$D$346,4,0),"")</f>
        <v>3793079</v>
      </c>
      <c r="AB588" s="554">
        <f t="shared" si="119"/>
        <v>3793079</v>
      </c>
      <c r="AC588" s="71"/>
      <c r="AD588" s="71"/>
      <c r="AE588" s="71"/>
      <c r="AF588" s="71"/>
      <c r="AG588" s="71"/>
      <c r="AH588" s="103"/>
      <c r="AI588" s="71"/>
      <c r="AJ588" s="103"/>
      <c r="AK588" s="103"/>
      <c r="AL588" s="554" t="str">
        <f>IF(AI588&lt;&gt;"",VLOOKUP(AI588,'DON GIA'!$M$1:$P$9,4,0),"")</f>
        <v/>
      </c>
      <c r="AM588" s="554" t="str">
        <f t="shared" si="117"/>
        <v/>
      </c>
      <c r="AN588" s="103"/>
      <c r="AO588" s="103"/>
      <c r="AP588" s="553" t="str">
        <f t="shared" si="120"/>
        <v/>
      </c>
      <c r="AQ588" s="107"/>
    </row>
    <row r="589" spans="1:44" outlineLevel="2">
      <c r="A589" s="72" t="e">
        <f>IF(D588&lt;&gt;"",$D$8:D588,A588)</f>
        <v>#VALUE!</v>
      </c>
      <c r="C589" s="552" t="str">
        <f>IF(D589&lt;&gt;"",COUNTA($D$8:D589),"")</f>
        <v/>
      </c>
      <c r="D589" s="552"/>
      <c r="E589" s="61"/>
      <c r="F589" s="103"/>
      <c r="G589" s="103"/>
      <c r="H589" s="103"/>
      <c r="I589" s="103"/>
      <c r="J589" s="103"/>
      <c r="K589" s="103"/>
      <c r="L589" s="107"/>
      <c r="M589" s="105"/>
      <c r="N589" s="106" t="str">
        <f>IF(L589&lt;&gt;"",VLOOKUP(L589,'DON GIA'!$S$1:$U$19,3,0),"")</f>
        <v/>
      </c>
      <c r="O589" s="106" t="str">
        <f>IF(L589&lt;&gt;"",VLOOKUP(L589,'DON GIA'!$S$1:$V$19,4,0),"")</f>
        <v/>
      </c>
      <c r="P589" s="106" t="str">
        <f t="shared" si="113"/>
        <v/>
      </c>
      <c r="Q589" s="106" t="str">
        <f t="shared" si="114"/>
        <v/>
      </c>
      <c r="R589" s="71" t="s">
        <v>35</v>
      </c>
      <c r="S589" s="103"/>
      <c r="T589" s="103"/>
      <c r="U589" s="554" t="str">
        <f>IF(R589&lt;&gt;"",VLOOKUP(R589,'DON GIA'!$H$1:$K$103,4,0),"")</f>
        <v/>
      </c>
      <c r="V589" s="554" t="str">
        <f t="shared" si="118"/>
        <v/>
      </c>
      <c r="W589" s="107"/>
      <c r="X589" s="103"/>
      <c r="Y589" s="108"/>
      <c r="Z589" s="109"/>
      <c r="AA589" s="554" t="str">
        <f>IF(W589&lt;&gt;"",VLOOKUP(W589,'DON GIA'!$A$1:$D$346,4,0),"")</f>
        <v/>
      </c>
      <c r="AB589" s="554" t="str">
        <f t="shared" si="119"/>
        <v/>
      </c>
      <c r="AC589" s="71"/>
      <c r="AD589" s="71"/>
      <c r="AE589" s="71"/>
      <c r="AF589" s="71"/>
      <c r="AG589" s="71"/>
      <c r="AH589" s="103"/>
      <c r="AI589" s="71"/>
      <c r="AJ589" s="103"/>
      <c r="AK589" s="103"/>
      <c r="AL589" s="554" t="str">
        <f>IF(AI589&lt;&gt;"",VLOOKUP(AI589,'DON GIA'!$M$1:$P$9,4,0),"")</f>
        <v/>
      </c>
      <c r="AM589" s="554" t="str">
        <f t="shared" si="117"/>
        <v/>
      </c>
      <c r="AN589" s="103"/>
      <c r="AO589" s="103"/>
      <c r="AP589" s="553" t="str">
        <f t="shared" si="120"/>
        <v/>
      </c>
      <c r="AQ589" s="107"/>
    </row>
    <row r="590" spans="1:44" outlineLevel="1">
      <c r="A590" s="84" t="s">
        <v>816</v>
      </c>
      <c r="B590" s="576">
        <v>19</v>
      </c>
      <c r="C590" s="552">
        <f>IF(D590&lt;&gt;"",COUNTA($D$8:D590),"")</f>
        <v>45</v>
      </c>
      <c r="D590" s="552">
        <v>437</v>
      </c>
      <c r="E590" s="61" t="s">
        <v>269</v>
      </c>
      <c r="F590" s="162"/>
      <c r="G590" s="162"/>
      <c r="H590" s="162"/>
      <c r="I590" s="162"/>
      <c r="J590" s="162"/>
      <c r="K590" s="162"/>
      <c r="L590" s="129"/>
      <c r="M590" s="167">
        <f>SUBTOTAL(9,M591:M610)</f>
        <v>135.5</v>
      </c>
      <c r="N590" s="199"/>
      <c r="O590" s="199"/>
      <c r="P590" s="199">
        <f>SUBTOTAL(9,P591:P610)</f>
        <v>227504500</v>
      </c>
      <c r="Q590" s="199">
        <f>SUBTOTAL(9,Q591:Q610)</f>
        <v>182925000</v>
      </c>
      <c r="R590" s="61"/>
      <c r="S590" s="162"/>
      <c r="T590" s="162">
        <f>SUBTOTAL(9,T591:T610)</f>
        <v>10</v>
      </c>
      <c r="U590" s="553"/>
      <c r="V590" s="553">
        <f>SUBTOTAL(9,V591:V610)</f>
        <v>3274000</v>
      </c>
      <c r="W590" s="129"/>
      <c r="X590" s="162"/>
      <c r="Y590" s="169">
        <f>SUBTOTAL(9,Y591:Y610)</f>
        <v>289.87599999999998</v>
      </c>
      <c r="Z590" s="170">
        <f>SUBTOTAL(9,Z591:Z610)</f>
        <v>0</v>
      </c>
      <c r="AA590" s="553"/>
      <c r="AB590" s="553">
        <f>SUBTOTAL(9,AB591:AB610)</f>
        <v>652199067.46200025</v>
      </c>
      <c r="AC590" s="71"/>
      <c r="AD590" s="71"/>
      <c r="AE590" s="71"/>
      <c r="AF590" s="71"/>
      <c r="AG590" s="71"/>
      <c r="AH590" s="103"/>
      <c r="AI590" s="71"/>
      <c r="AJ590" s="162"/>
      <c r="AK590" s="162">
        <f>SUBTOTAL(9,AK591:AK610)</f>
        <v>5</v>
      </c>
      <c r="AL590" s="553"/>
      <c r="AM590" s="553">
        <f>SUBTOTAL(9,AM591:AM610)</f>
        <v>68583680</v>
      </c>
      <c r="AN590" s="162"/>
      <c r="AO590" s="162">
        <f>SUBTOTAL(9,AO591:AO610)</f>
        <v>1</v>
      </c>
      <c r="AP590" s="553">
        <f t="shared" si="120"/>
        <v>1134486247.4620004</v>
      </c>
      <c r="AQ590" s="111"/>
      <c r="AR590" s="90"/>
    </row>
    <row r="591" spans="1:44" ht="56.25" outlineLevel="2">
      <c r="A591" s="72" t="e">
        <f>IF(D590&lt;&gt;"",$D$8:D590,A589)</f>
        <v>#VALUE!</v>
      </c>
      <c r="C591" s="552" t="str">
        <f>IF(D591&lt;&gt;"",COUNTA($D$8:D591),"")</f>
        <v/>
      </c>
      <c r="D591" s="552"/>
      <c r="E591" s="71" t="s">
        <v>271</v>
      </c>
      <c r="F591" s="103">
        <v>4</v>
      </c>
      <c r="G591" s="103"/>
      <c r="H591" s="103">
        <v>426</v>
      </c>
      <c r="I591" s="103">
        <v>79</v>
      </c>
      <c r="J591" s="103" t="s">
        <v>223</v>
      </c>
      <c r="K591" s="103" t="s">
        <v>224</v>
      </c>
      <c r="L591" s="107" t="s">
        <v>974</v>
      </c>
      <c r="M591" s="105">
        <v>135.5</v>
      </c>
      <c r="N591" s="106">
        <f>IF(L591&lt;&gt;"",VLOOKUP(L591,'DON GIA'!$S$1:$U$19,3,0),"")</f>
        <v>1679000</v>
      </c>
      <c r="O591" s="106">
        <f>IF(L591&lt;&gt;"",VLOOKUP(L591,'DON GIA'!$S$1:$V$19,4,0),"")</f>
        <v>1350000</v>
      </c>
      <c r="P591" s="106">
        <f t="shared" si="113"/>
        <v>227504500</v>
      </c>
      <c r="Q591" s="106">
        <f t="shared" si="114"/>
        <v>182925000</v>
      </c>
      <c r="R591" s="71" t="s">
        <v>242</v>
      </c>
      <c r="S591" s="103" t="s">
        <v>44</v>
      </c>
      <c r="T591" s="103">
        <v>1</v>
      </c>
      <c r="U591" s="554">
        <f>IF(R591&lt;&gt;"",VLOOKUP(R591,'DON GIA'!$H$1:$K$103,4,0),"")</f>
        <v>800000</v>
      </c>
      <c r="V591" s="554">
        <f t="shared" ref="V591:V610" si="121">IF(R591&lt;&gt;"",IF(ISNUMBER(U591),T591*U591,""),"")</f>
        <v>800000</v>
      </c>
      <c r="W591" s="107" t="s">
        <v>1005</v>
      </c>
      <c r="X591" s="103" t="s">
        <v>27</v>
      </c>
      <c r="Y591" s="108">
        <v>79.53</v>
      </c>
      <c r="Z591" s="109"/>
      <c r="AA591" s="554">
        <f>IF(W591&lt;&gt;"",VLOOKUP(W591,'DON GIA'!$A$1:$D$346,4,0),"")</f>
        <v>5559129</v>
      </c>
      <c r="AB591" s="554">
        <f t="shared" ref="AB591:AB610" si="122">IF(W591&lt;&gt;"",IF(ISNUMBER(AA591),Y591*AA591,""),"")</f>
        <v>442117529.37</v>
      </c>
      <c r="AC591" s="71" t="s">
        <v>28</v>
      </c>
      <c r="AD591" s="71" t="s">
        <v>29</v>
      </c>
      <c r="AE591" s="71" t="s">
        <v>270</v>
      </c>
      <c r="AF591" s="71" t="s">
        <v>31</v>
      </c>
      <c r="AG591" s="71" t="s">
        <v>34</v>
      </c>
      <c r="AH591" s="103" t="s">
        <v>33</v>
      </c>
      <c r="AI591" s="71" t="s">
        <v>562</v>
      </c>
      <c r="AJ591" s="103" t="s">
        <v>409</v>
      </c>
      <c r="AK591" s="103">
        <v>4</v>
      </c>
      <c r="AL591" s="554">
        <f>IF(AI591&lt;&gt;"",VLOOKUP(AI591,'DON GIA'!$M$1:$P$9,4,0),"")</f>
        <v>12895920</v>
      </c>
      <c r="AM591" s="554">
        <f t="shared" si="117"/>
        <v>51583680</v>
      </c>
      <c r="AN591" s="103" t="s">
        <v>407</v>
      </c>
      <c r="AO591" s="103">
        <v>1</v>
      </c>
      <c r="AP591" s="553" t="str">
        <f t="shared" si="120"/>
        <v/>
      </c>
      <c r="AQ591" s="111" t="s">
        <v>690</v>
      </c>
      <c r="AR591" s="77" t="s">
        <v>1912</v>
      </c>
    </row>
    <row r="592" spans="1:44" ht="131.25" outlineLevel="2">
      <c r="A592" s="72" t="e">
        <f>IF(D591&lt;&gt;"",$D$8:D591,A591)</f>
        <v>#VALUE!</v>
      </c>
      <c r="C592" s="552" t="str">
        <f>IF(D592&lt;&gt;"",COUNTA($D$8:D592),"")</f>
        <v/>
      </c>
      <c r="D592" s="552"/>
      <c r="E592" s="71" t="s">
        <v>71</v>
      </c>
      <c r="F592" s="103"/>
      <c r="G592" s="103"/>
      <c r="H592" s="103"/>
      <c r="I592" s="103"/>
      <c r="J592" s="103"/>
      <c r="K592" s="103"/>
      <c r="L592" s="107"/>
      <c r="M592" s="105"/>
      <c r="N592" s="106" t="str">
        <f>IF(L592&lt;&gt;"",VLOOKUP(L592,'DON GIA'!$S$1:$U$19,3,0),"")</f>
        <v/>
      </c>
      <c r="O592" s="106" t="str">
        <f>IF(L592&lt;&gt;"",VLOOKUP(L592,'DON GIA'!$S$1:$V$19,4,0),"")</f>
        <v/>
      </c>
      <c r="P592" s="106" t="str">
        <f t="shared" si="113"/>
        <v/>
      </c>
      <c r="Q592" s="106" t="str">
        <f t="shared" si="114"/>
        <v/>
      </c>
      <c r="R592" s="71" t="s">
        <v>49</v>
      </c>
      <c r="S592" s="103" t="s">
        <v>44</v>
      </c>
      <c r="T592" s="103">
        <v>1</v>
      </c>
      <c r="U592" s="554">
        <f>IF(R592&lt;&gt;"",VLOOKUP(R592,'DON GIA'!$H$1:$K$103,4,0),"")</f>
        <v>248000</v>
      </c>
      <c r="V592" s="554">
        <f t="shared" si="121"/>
        <v>248000</v>
      </c>
      <c r="W592" s="107" t="s">
        <v>1014</v>
      </c>
      <c r="X592" s="103" t="s">
        <v>27</v>
      </c>
      <c r="Y592" s="108">
        <v>27.04</v>
      </c>
      <c r="Z592" s="109"/>
      <c r="AA592" s="554">
        <f>IF(W592&lt;&gt;"",VLOOKUP(W592,'DON GIA'!$A$1:$D$346,4,0),"")</f>
        <v>4447303</v>
      </c>
      <c r="AB592" s="554">
        <f t="shared" si="122"/>
        <v>120255073.11999999</v>
      </c>
      <c r="AC592" s="71"/>
      <c r="AD592" s="71" t="s">
        <v>29</v>
      </c>
      <c r="AE592" s="71"/>
      <c r="AF592" s="71"/>
      <c r="AG592" s="71" t="s">
        <v>34</v>
      </c>
      <c r="AH592" s="103"/>
      <c r="AI592" s="71" t="s">
        <v>579</v>
      </c>
      <c r="AJ592" s="103" t="s">
        <v>560</v>
      </c>
      <c r="AK592" s="103">
        <v>1</v>
      </c>
      <c r="AL592" s="554">
        <f>IF(AI592&lt;&gt;"",VLOOKUP(AI592,'DON GIA'!$M$1:$P$9,4,0),"")</f>
        <v>17000000</v>
      </c>
      <c r="AM592" s="554">
        <f t="shared" si="117"/>
        <v>17000000</v>
      </c>
      <c r="AN592" s="103"/>
      <c r="AO592" s="103"/>
      <c r="AP592" s="553" t="str">
        <f t="shared" si="120"/>
        <v/>
      </c>
      <c r="AQ592" s="59" t="s">
        <v>589</v>
      </c>
      <c r="AR592" s="139" t="s">
        <v>1918</v>
      </c>
    </row>
    <row r="593" spans="1:44" ht="168.75" outlineLevel="2">
      <c r="A593" s="72" t="e">
        <f>IF(D592&lt;&gt;"",$D$8:D592,A592)</f>
        <v>#VALUE!</v>
      </c>
      <c r="C593" s="552" t="str">
        <f>IF(D593&lt;&gt;"",COUNTA($D$8:D593),"")</f>
        <v/>
      </c>
      <c r="D593" s="552"/>
      <c r="E593" s="71"/>
      <c r="F593" s="103"/>
      <c r="G593" s="103"/>
      <c r="H593" s="103"/>
      <c r="I593" s="103"/>
      <c r="J593" s="103"/>
      <c r="K593" s="103"/>
      <c r="L593" s="107"/>
      <c r="M593" s="105"/>
      <c r="N593" s="106" t="str">
        <f>IF(L593&lt;&gt;"",VLOOKUP(L593,'DON GIA'!$S$1:$U$19,3,0),"")</f>
        <v/>
      </c>
      <c r="O593" s="106" t="str">
        <f>IF(L593&lt;&gt;"",VLOOKUP(L593,'DON GIA'!$S$1:$V$19,4,0),"")</f>
        <v/>
      </c>
      <c r="P593" s="106" t="str">
        <f t="shared" si="113"/>
        <v/>
      </c>
      <c r="Q593" s="106" t="str">
        <f t="shared" si="114"/>
        <v/>
      </c>
      <c r="R593" s="71" t="s">
        <v>272</v>
      </c>
      <c r="S593" s="103" t="s">
        <v>44</v>
      </c>
      <c r="T593" s="103">
        <v>1</v>
      </c>
      <c r="U593" s="554">
        <f>IF(R593&lt;&gt;"",VLOOKUP(R593,'DON GIA'!$H$1:$K$103,4,0),"")</f>
        <v>450000</v>
      </c>
      <c r="V593" s="554">
        <f t="shared" si="121"/>
        <v>450000</v>
      </c>
      <c r="W593" s="107" t="s">
        <v>1128</v>
      </c>
      <c r="X593" s="103" t="s">
        <v>38</v>
      </c>
      <c r="Y593" s="108">
        <v>1.248</v>
      </c>
      <c r="Z593" s="109"/>
      <c r="AA593" s="554">
        <f>IF(W593&lt;&gt;"",VLOOKUP(W593,'DON GIA'!$A$1:$D$346,4,0),"")</f>
        <v>2523428</v>
      </c>
      <c r="AB593" s="554">
        <f t="shared" si="122"/>
        <v>3149238.1439999999</v>
      </c>
      <c r="AC593" s="71"/>
      <c r="AD593" s="71"/>
      <c r="AE593" s="71"/>
      <c r="AF593" s="71"/>
      <c r="AG593" s="71"/>
      <c r="AH593" s="103"/>
      <c r="AI593" s="71"/>
      <c r="AJ593" s="103"/>
      <c r="AK593" s="103"/>
      <c r="AL593" s="554" t="str">
        <f>IF(AI593&lt;&gt;"",VLOOKUP(AI593,'DON GIA'!$M$1:$P$9,4,0),"")</f>
        <v/>
      </c>
      <c r="AM593" s="554" t="str">
        <f t="shared" si="117"/>
        <v/>
      </c>
      <c r="AN593" s="103"/>
      <c r="AO593" s="103"/>
      <c r="AP593" s="553" t="str">
        <f t="shared" si="120"/>
        <v/>
      </c>
      <c r="AQ593" s="107" t="s">
        <v>590</v>
      </c>
      <c r="AR593" s="139" t="s">
        <v>1943</v>
      </c>
    </row>
    <row r="594" spans="1:44" ht="112.5" outlineLevel="2">
      <c r="A594" s="72" t="e">
        <f>IF(D593&lt;&gt;"",$D$8:D593,A593)</f>
        <v>#VALUE!</v>
      </c>
      <c r="C594" s="552" t="str">
        <f>IF(D594&lt;&gt;"",COUNTA($D$8:D594),"")</f>
        <v/>
      </c>
      <c r="D594" s="552"/>
      <c r="E594" s="71"/>
      <c r="F594" s="103"/>
      <c r="G594" s="103"/>
      <c r="H594" s="103"/>
      <c r="I594" s="103"/>
      <c r="J594" s="103"/>
      <c r="K594" s="103"/>
      <c r="L594" s="107"/>
      <c r="M594" s="105"/>
      <c r="N594" s="106" t="str">
        <f>IF(L594&lt;&gt;"",VLOOKUP(L594,'DON GIA'!$S$1:$U$19,3,0),"")</f>
        <v/>
      </c>
      <c r="O594" s="106" t="str">
        <f>IF(L594&lt;&gt;"",VLOOKUP(L594,'DON GIA'!$S$1:$V$19,4,0),"")</f>
        <v/>
      </c>
      <c r="P594" s="106" t="str">
        <f t="shared" si="113"/>
        <v/>
      </c>
      <c r="Q594" s="106" t="str">
        <f t="shared" si="114"/>
        <v/>
      </c>
      <c r="R594" s="71" t="s">
        <v>273</v>
      </c>
      <c r="S594" s="103" t="s">
        <v>44</v>
      </c>
      <c r="T594" s="103">
        <v>1</v>
      </c>
      <c r="U594" s="554">
        <f>IF(R594&lt;&gt;"",VLOOKUP(R594,'DON GIA'!$H$1:$K$103,4,0),"")</f>
        <v>450000</v>
      </c>
      <c r="V594" s="554">
        <f t="shared" si="121"/>
        <v>450000</v>
      </c>
      <c r="W594" s="107" t="s">
        <v>1004</v>
      </c>
      <c r="X594" s="103" t="s">
        <v>27</v>
      </c>
      <c r="Y594" s="108">
        <v>8.19</v>
      </c>
      <c r="Z594" s="109"/>
      <c r="AA594" s="554">
        <f>IF(W594&lt;&gt;"",VLOOKUP(W594,'DON GIA'!$A$1:$D$346,4,0),"")</f>
        <v>330817</v>
      </c>
      <c r="AB594" s="554">
        <f t="shared" si="122"/>
        <v>2709391.23</v>
      </c>
      <c r="AC594" s="71"/>
      <c r="AD594" s="71"/>
      <c r="AE594" s="71"/>
      <c r="AF594" s="71"/>
      <c r="AG594" s="71"/>
      <c r="AH594" s="103"/>
      <c r="AI594" s="71"/>
      <c r="AJ594" s="103"/>
      <c r="AK594" s="103"/>
      <c r="AL594" s="554" t="str">
        <f>IF(AI594&lt;&gt;"",VLOOKUP(AI594,'DON GIA'!$M$1:$P$9,4,0),"")</f>
        <v/>
      </c>
      <c r="AM594" s="554" t="str">
        <f t="shared" si="117"/>
        <v/>
      </c>
      <c r="AN594" s="103"/>
      <c r="AO594" s="103"/>
      <c r="AP594" s="553" t="str">
        <f t="shared" si="120"/>
        <v/>
      </c>
      <c r="AQ594" s="59" t="s">
        <v>691</v>
      </c>
      <c r="AR594" s="139" t="s">
        <v>1915</v>
      </c>
    </row>
    <row r="595" spans="1:44" ht="75" outlineLevel="2">
      <c r="A595" s="72" t="e">
        <f>IF(D594&lt;&gt;"",$D$8:D594,A594)</f>
        <v>#VALUE!</v>
      </c>
      <c r="C595" s="552" t="str">
        <f>IF(D595&lt;&gt;"",COUNTA($D$8:D595),"")</f>
        <v/>
      </c>
      <c r="D595" s="552"/>
      <c r="E595" s="71"/>
      <c r="F595" s="103"/>
      <c r="G595" s="103"/>
      <c r="H595" s="103"/>
      <c r="I595" s="103"/>
      <c r="J595" s="103"/>
      <c r="K595" s="103"/>
      <c r="L595" s="107"/>
      <c r="M595" s="105"/>
      <c r="N595" s="106" t="str">
        <f>IF(L595&lt;&gt;"",VLOOKUP(L595,'DON GIA'!$S$1:$U$19,3,0),"")</f>
        <v/>
      </c>
      <c r="O595" s="106" t="str">
        <f>IF(L595&lt;&gt;"",VLOOKUP(L595,'DON GIA'!$S$1:$V$19,4,0),"")</f>
        <v/>
      </c>
      <c r="P595" s="106" t="str">
        <f t="shared" si="113"/>
        <v/>
      </c>
      <c r="Q595" s="106" t="str">
        <f t="shared" si="114"/>
        <v/>
      </c>
      <c r="R595" s="71" t="s">
        <v>274</v>
      </c>
      <c r="S595" s="103" t="s">
        <v>44</v>
      </c>
      <c r="T595" s="103">
        <v>1</v>
      </c>
      <c r="U595" s="554">
        <f>IF(R595&lt;&gt;"",VLOOKUP(R595,'DON GIA'!$H$1:$K$103,4,0),"")</f>
        <v>390000</v>
      </c>
      <c r="V595" s="554">
        <f t="shared" si="121"/>
        <v>390000</v>
      </c>
      <c r="W595" s="107" t="s">
        <v>1105</v>
      </c>
      <c r="X595" s="103" t="s">
        <v>27</v>
      </c>
      <c r="Y595" s="108">
        <v>34.32</v>
      </c>
      <c r="Z595" s="109"/>
      <c r="AA595" s="554">
        <f>IF(W595&lt;&gt;"",VLOOKUP(W595,'DON GIA'!$A$1:$D$346,4,0),"")</f>
        <v>292949</v>
      </c>
      <c r="AB595" s="554">
        <f t="shared" si="122"/>
        <v>10054009.68</v>
      </c>
      <c r="AC595" s="71"/>
      <c r="AD595" s="71"/>
      <c r="AE595" s="71"/>
      <c r="AF595" s="71"/>
      <c r="AG595" s="71"/>
      <c r="AH595" s="103"/>
      <c r="AI595" s="71"/>
      <c r="AJ595" s="103"/>
      <c r="AK595" s="103"/>
      <c r="AL595" s="554" t="str">
        <f>IF(AI595&lt;&gt;"",VLOOKUP(AI595,'DON GIA'!$M$1:$P$9,4,0),"")</f>
        <v/>
      </c>
      <c r="AM595" s="554" t="str">
        <f t="shared" si="117"/>
        <v/>
      </c>
      <c r="AN595" s="103"/>
      <c r="AO595" s="103"/>
      <c r="AP595" s="553" t="str">
        <f t="shared" si="120"/>
        <v/>
      </c>
      <c r="AQ595" s="59" t="s">
        <v>353</v>
      </c>
    </row>
    <row r="596" spans="1:44" ht="37.5" outlineLevel="2">
      <c r="A596" s="72" t="e">
        <f>IF(D595&lt;&gt;"",$D$8:D595,A595)</f>
        <v>#VALUE!</v>
      </c>
      <c r="C596" s="552" t="str">
        <f>IF(D596&lt;&gt;"",COUNTA($D$8:D596),"")</f>
        <v/>
      </c>
      <c r="D596" s="552"/>
      <c r="E596" s="71"/>
      <c r="F596" s="103"/>
      <c r="G596" s="103"/>
      <c r="H596" s="103"/>
      <c r="I596" s="103"/>
      <c r="J596" s="103"/>
      <c r="K596" s="103"/>
      <c r="L596" s="107"/>
      <c r="M596" s="105"/>
      <c r="N596" s="106" t="str">
        <f>IF(L596&lt;&gt;"",VLOOKUP(L596,'DON GIA'!$S$1:$U$19,3,0),"")</f>
        <v/>
      </c>
      <c r="O596" s="106" t="str">
        <f>IF(L596&lt;&gt;"",VLOOKUP(L596,'DON GIA'!$S$1:$V$19,4,0),"")</f>
        <v/>
      </c>
      <c r="P596" s="106" t="str">
        <f t="shared" si="113"/>
        <v/>
      </c>
      <c r="Q596" s="106" t="str">
        <f t="shared" si="114"/>
        <v/>
      </c>
      <c r="R596" s="71" t="s">
        <v>66</v>
      </c>
      <c r="S596" s="103" t="s">
        <v>44</v>
      </c>
      <c r="T596" s="103">
        <v>1</v>
      </c>
      <c r="U596" s="554">
        <f>IF(R596&lt;&gt;"",VLOOKUP(R596,'DON GIA'!$H$1:$K$103,4,0),"")</f>
        <v>450000</v>
      </c>
      <c r="V596" s="554">
        <f t="shared" si="121"/>
        <v>450000</v>
      </c>
      <c r="W596" s="107" t="s">
        <v>1165</v>
      </c>
      <c r="X596" s="103" t="s">
        <v>27</v>
      </c>
      <c r="Y596" s="108">
        <v>8.19</v>
      </c>
      <c r="Z596" s="109"/>
      <c r="AA596" s="554">
        <f>IF(W596&lt;&gt;"",VLOOKUP(W596,'DON GIA'!$A$1:$D$346,4,0),"")</f>
        <v>802027</v>
      </c>
      <c r="AB596" s="554">
        <f t="shared" si="122"/>
        <v>6568601.1299999999</v>
      </c>
      <c r="AC596" s="71"/>
      <c r="AD596" s="71"/>
      <c r="AE596" s="71"/>
      <c r="AF596" s="71"/>
      <c r="AG596" s="71"/>
      <c r="AH596" s="103"/>
      <c r="AI596" s="71"/>
      <c r="AJ596" s="103"/>
      <c r="AK596" s="103"/>
      <c r="AL596" s="554" t="str">
        <f>IF(AI596&lt;&gt;"",VLOOKUP(AI596,'DON GIA'!$M$1:$P$9,4,0),"")</f>
        <v/>
      </c>
      <c r="AM596" s="554" t="str">
        <f t="shared" si="117"/>
        <v/>
      </c>
      <c r="AN596" s="103"/>
      <c r="AO596" s="103"/>
      <c r="AP596" s="553" t="str">
        <f t="shared" si="120"/>
        <v/>
      </c>
      <c r="AQ596" s="565" t="s">
        <v>1911</v>
      </c>
    </row>
    <row r="597" spans="1:44" ht="37.5" outlineLevel="2">
      <c r="A597" s="72" t="e">
        <f>IF(D596&lt;&gt;"",$D$8:D596,A596)</f>
        <v>#VALUE!</v>
      </c>
      <c r="C597" s="552" t="str">
        <f>IF(D597&lt;&gt;"",COUNTA($D$8:D597),"")</f>
        <v/>
      </c>
      <c r="D597" s="552"/>
      <c r="E597" s="71"/>
      <c r="F597" s="103"/>
      <c r="G597" s="103"/>
      <c r="H597" s="103"/>
      <c r="I597" s="103"/>
      <c r="J597" s="103"/>
      <c r="K597" s="103"/>
      <c r="L597" s="107"/>
      <c r="M597" s="105"/>
      <c r="N597" s="106" t="str">
        <f>IF(L597&lt;&gt;"",VLOOKUP(L597,'DON GIA'!$S$1:$U$19,3,0),"")</f>
        <v/>
      </c>
      <c r="O597" s="106" t="str">
        <f>IF(L597&lt;&gt;"",VLOOKUP(L597,'DON GIA'!$S$1:$V$19,4,0),"")</f>
        <v/>
      </c>
      <c r="P597" s="106" t="str">
        <f t="shared" si="113"/>
        <v/>
      </c>
      <c r="Q597" s="106" t="str">
        <f t="shared" si="114"/>
        <v/>
      </c>
      <c r="R597" s="71" t="s">
        <v>68</v>
      </c>
      <c r="S597" s="103" t="s">
        <v>44</v>
      </c>
      <c r="T597" s="103">
        <v>1</v>
      </c>
      <c r="U597" s="554">
        <f>IF(R597&lt;&gt;"",VLOOKUP(R597,'DON GIA'!$H$1:$K$103,4,0),"")</f>
        <v>450000</v>
      </c>
      <c r="V597" s="554">
        <f t="shared" si="121"/>
        <v>450000</v>
      </c>
      <c r="W597" s="107" t="s">
        <v>1166</v>
      </c>
      <c r="X597" s="103" t="s">
        <v>27</v>
      </c>
      <c r="Y597" s="108">
        <v>10.92</v>
      </c>
      <c r="Z597" s="109"/>
      <c r="AA597" s="554">
        <f>IF(W597&lt;&gt;"",VLOOKUP(W597,'DON GIA'!$A$1:$D$346,4,0),"")</f>
        <v>1238791</v>
      </c>
      <c r="AB597" s="554">
        <f t="shared" si="122"/>
        <v>13527597.720000001</v>
      </c>
      <c r="AC597" s="71"/>
      <c r="AD597" s="71"/>
      <c r="AE597" s="71"/>
      <c r="AF597" s="71"/>
      <c r="AG597" s="71"/>
      <c r="AH597" s="103"/>
      <c r="AI597" s="71"/>
      <c r="AJ597" s="103"/>
      <c r="AK597" s="103"/>
      <c r="AL597" s="554" t="str">
        <f>IF(AI597&lt;&gt;"",VLOOKUP(AI597,'DON GIA'!$M$1:$P$9,4,0),"")</f>
        <v/>
      </c>
      <c r="AM597" s="554" t="str">
        <f t="shared" si="117"/>
        <v/>
      </c>
      <c r="AN597" s="103"/>
      <c r="AO597" s="103"/>
      <c r="AP597" s="553" t="str">
        <f t="shared" si="120"/>
        <v/>
      </c>
      <c r="AQ597" s="568" t="s">
        <v>1916</v>
      </c>
    </row>
    <row r="598" spans="1:44" outlineLevel="2">
      <c r="A598" s="72" t="e">
        <f>IF(D597&lt;&gt;"",$D$8:D597,A597)</f>
        <v>#VALUE!</v>
      </c>
      <c r="C598" s="552" t="str">
        <f>IF(D598&lt;&gt;"",COUNTA($D$8:D598),"")</f>
        <v/>
      </c>
      <c r="D598" s="552"/>
      <c r="E598" s="71"/>
      <c r="F598" s="103"/>
      <c r="G598" s="103"/>
      <c r="H598" s="103"/>
      <c r="I598" s="103"/>
      <c r="J598" s="103"/>
      <c r="K598" s="103"/>
      <c r="L598" s="107"/>
      <c r="M598" s="105"/>
      <c r="N598" s="106" t="str">
        <f>IF(L598&lt;&gt;"",VLOOKUP(L598,'DON GIA'!$S$1:$U$19,3,0),"")</f>
        <v/>
      </c>
      <c r="O598" s="106" t="str">
        <f>IF(L598&lt;&gt;"",VLOOKUP(L598,'DON GIA'!$S$1:$V$19,4,0),"")</f>
        <v/>
      </c>
      <c r="P598" s="106" t="str">
        <f t="shared" si="113"/>
        <v/>
      </c>
      <c r="Q598" s="106" t="str">
        <f t="shared" si="114"/>
        <v/>
      </c>
      <c r="R598" s="71" t="s">
        <v>239</v>
      </c>
      <c r="S598" s="103" t="s">
        <v>27</v>
      </c>
      <c r="T598" s="103">
        <v>3</v>
      </c>
      <c r="U598" s="554">
        <f>IF(R598&lt;&gt;"",VLOOKUP(R598,'DON GIA'!$H$1:$K$103,4,0),"")</f>
        <v>12000</v>
      </c>
      <c r="V598" s="554">
        <f t="shared" si="121"/>
        <v>36000</v>
      </c>
      <c r="W598" s="107" t="s">
        <v>1160</v>
      </c>
      <c r="X598" s="103" t="s">
        <v>27</v>
      </c>
      <c r="Y598" s="108">
        <v>6.24</v>
      </c>
      <c r="Z598" s="109"/>
      <c r="AA598" s="554">
        <f>IF(W598&lt;&gt;"",VLOOKUP(W598,'DON GIA'!$A$1:$D$346,4,0),"")</f>
        <v>269273</v>
      </c>
      <c r="AB598" s="554">
        <f t="shared" si="122"/>
        <v>1680263.52</v>
      </c>
      <c r="AC598" s="71"/>
      <c r="AD598" s="71"/>
      <c r="AE598" s="71"/>
      <c r="AF598" s="71"/>
      <c r="AG598" s="71"/>
      <c r="AH598" s="103"/>
      <c r="AI598" s="71"/>
      <c r="AJ598" s="103"/>
      <c r="AK598" s="103"/>
      <c r="AL598" s="554" t="str">
        <f>IF(AI598&lt;&gt;"",VLOOKUP(AI598,'DON GIA'!$M$1:$P$9,4,0),"")</f>
        <v/>
      </c>
      <c r="AM598" s="554" t="str">
        <f t="shared" si="117"/>
        <v/>
      </c>
      <c r="AN598" s="103"/>
      <c r="AO598" s="103"/>
      <c r="AP598" s="553" t="str">
        <f t="shared" si="120"/>
        <v/>
      </c>
      <c r="AQ598" s="107"/>
    </row>
    <row r="599" spans="1:44" outlineLevel="2">
      <c r="A599" s="72" t="e">
        <f>IF(D598&lt;&gt;"",$D$8:D598,A598)</f>
        <v>#VALUE!</v>
      </c>
      <c r="C599" s="552" t="str">
        <f>IF(D599&lt;&gt;"",COUNTA($D$8:D599),"")</f>
        <v/>
      </c>
      <c r="D599" s="552"/>
      <c r="E599" s="71"/>
      <c r="F599" s="103"/>
      <c r="G599" s="103"/>
      <c r="H599" s="103"/>
      <c r="I599" s="103"/>
      <c r="J599" s="103"/>
      <c r="K599" s="103"/>
      <c r="L599" s="107"/>
      <c r="M599" s="105"/>
      <c r="N599" s="106" t="str">
        <f>IF(L599&lt;&gt;"",VLOOKUP(L599,'DON GIA'!$S$1:$U$19,3,0),"")</f>
        <v/>
      </c>
      <c r="O599" s="106" t="str">
        <f>IF(L599&lt;&gt;"",VLOOKUP(L599,'DON GIA'!$S$1:$V$19,4,0),"")</f>
        <v/>
      </c>
      <c r="P599" s="106" t="str">
        <f t="shared" si="113"/>
        <v/>
      </c>
      <c r="Q599" s="106" t="str">
        <f t="shared" si="114"/>
        <v/>
      </c>
      <c r="R599" s="71" t="s">
        <v>35</v>
      </c>
      <c r="S599" s="103"/>
      <c r="T599" s="103"/>
      <c r="U599" s="554" t="str">
        <f>IF(R599&lt;&gt;"",VLOOKUP(R599,'DON GIA'!$H$1:$K$103,4,0),"")</f>
        <v/>
      </c>
      <c r="V599" s="554" t="str">
        <f t="shared" si="121"/>
        <v/>
      </c>
      <c r="W599" s="107" t="s">
        <v>1167</v>
      </c>
      <c r="X599" s="103" t="s">
        <v>38</v>
      </c>
      <c r="Y599" s="108">
        <v>0.56999999999999995</v>
      </c>
      <c r="Z599" s="109"/>
      <c r="AA599" s="554">
        <f>IF(W599&lt;&gt;"",VLOOKUP(W599,'DON GIA'!$A$1:$D$346,4,0),"")</f>
        <v>2036769</v>
      </c>
      <c r="AB599" s="554">
        <f t="shared" si="122"/>
        <v>1160958.3299999998</v>
      </c>
      <c r="AC599" s="71"/>
      <c r="AD599" s="71"/>
      <c r="AE599" s="71"/>
      <c r="AF599" s="71"/>
      <c r="AG599" s="71"/>
      <c r="AH599" s="103"/>
      <c r="AI599" s="71"/>
      <c r="AJ599" s="103"/>
      <c r="AK599" s="103"/>
      <c r="AL599" s="554" t="str">
        <f>IF(AI599&lt;&gt;"",VLOOKUP(AI599,'DON GIA'!$M$1:$P$9,4,0),"")</f>
        <v/>
      </c>
      <c r="AM599" s="554" t="str">
        <f t="shared" si="117"/>
        <v/>
      </c>
      <c r="AN599" s="103"/>
      <c r="AO599" s="103"/>
      <c r="AP599" s="553" t="str">
        <f t="shared" si="120"/>
        <v/>
      </c>
      <c r="AQ599" s="107"/>
    </row>
    <row r="600" spans="1:44" outlineLevel="2">
      <c r="A600" s="72" t="e">
        <f>IF(D599&lt;&gt;"",$D$8:D599,A599)</f>
        <v>#VALUE!</v>
      </c>
      <c r="C600" s="552" t="str">
        <f>IF(D600&lt;&gt;"",COUNTA($D$8:D600),"")</f>
        <v/>
      </c>
      <c r="D600" s="552"/>
      <c r="E600" s="71"/>
      <c r="F600" s="103"/>
      <c r="G600" s="103"/>
      <c r="H600" s="103"/>
      <c r="I600" s="103"/>
      <c r="J600" s="103"/>
      <c r="K600" s="103"/>
      <c r="L600" s="107"/>
      <c r="M600" s="105"/>
      <c r="N600" s="106" t="str">
        <f>IF(L600&lt;&gt;"",VLOOKUP(L600,'DON GIA'!$S$1:$U$19,3,0),"")</f>
        <v/>
      </c>
      <c r="O600" s="106" t="str">
        <f>IF(L600&lt;&gt;"",VLOOKUP(L600,'DON GIA'!$S$1:$V$19,4,0),"")</f>
        <v/>
      </c>
      <c r="P600" s="106" t="str">
        <f t="shared" si="113"/>
        <v/>
      </c>
      <c r="Q600" s="106" t="str">
        <f t="shared" si="114"/>
        <v/>
      </c>
      <c r="R600" s="71" t="s">
        <v>35</v>
      </c>
      <c r="S600" s="103"/>
      <c r="T600" s="103"/>
      <c r="U600" s="554" t="str">
        <f>IF(R600&lt;&gt;"",VLOOKUP(R600,'DON GIA'!$H$1:$K$103,4,0),"")</f>
        <v/>
      </c>
      <c r="V600" s="554" t="str">
        <f t="shared" si="121"/>
        <v/>
      </c>
      <c r="W600" s="107" t="s">
        <v>1105</v>
      </c>
      <c r="X600" s="103" t="s">
        <v>27</v>
      </c>
      <c r="Y600" s="108">
        <v>10.77</v>
      </c>
      <c r="Z600" s="109"/>
      <c r="AA600" s="554">
        <f>IF(W600&lt;&gt;"",VLOOKUP(W600,'DON GIA'!$A$1:$D$346,4,0),"")</f>
        <v>292949</v>
      </c>
      <c r="AB600" s="554">
        <f t="shared" si="122"/>
        <v>3155060.73</v>
      </c>
      <c r="AC600" s="71"/>
      <c r="AD600" s="71"/>
      <c r="AE600" s="71"/>
      <c r="AF600" s="71"/>
      <c r="AG600" s="71"/>
      <c r="AH600" s="103"/>
      <c r="AI600" s="71"/>
      <c r="AJ600" s="103"/>
      <c r="AK600" s="103"/>
      <c r="AL600" s="554" t="str">
        <f>IF(AI600&lt;&gt;"",VLOOKUP(AI600,'DON GIA'!$M$1:$P$9,4,0),"")</f>
        <v/>
      </c>
      <c r="AM600" s="554" t="str">
        <f t="shared" si="117"/>
        <v/>
      </c>
      <c r="AN600" s="103"/>
      <c r="AO600" s="103"/>
      <c r="AP600" s="553" t="str">
        <f t="shared" si="120"/>
        <v/>
      </c>
      <c r="AQ600" s="107"/>
    </row>
    <row r="601" spans="1:44" outlineLevel="2">
      <c r="A601" s="72" t="e">
        <f>IF(D600&lt;&gt;"",$D$8:D600,A600)</f>
        <v>#VALUE!</v>
      </c>
      <c r="C601" s="552" t="str">
        <f>IF(D601&lt;&gt;"",COUNTA($D$8:D601),"")</f>
        <v/>
      </c>
      <c r="D601" s="552"/>
      <c r="E601" s="71"/>
      <c r="F601" s="103"/>
      <c r="G601" s="103"/>
      <c r="H601" s="103"/>
      <c r="I601" s="103"/>
      <c r="J601" s="103"/>
      <c r="K601" s="103"/>
      <c r="L601" s="107"/>
      <c r="M601" s="105"/>
      <c r="N601" s="106" t="str">
        <f>IF(L601&lt;&gt;"",VLOOKUP(L601,'DON GIA'!$S$1:$U$19,3,0),"")</f>
        <v/>
      </c>
      <c r="O601" s="106" t="str">
        <f>IF(L601&lt;&gt;"",VLOOKUP(L601,'DON GIA'!$S$1:$V$19,4,0),"")</f>
        <v/>
      </c>
      <c r="P601" s="106" t="str">
        <f t="shared" si="113"/>
        <v/>
      </c>
      <c r="Q601" s="106" t="str">
        <f t="shared" si="114"/>
        <v/>
      </c>
      <c r="R601" s="71" t="s">
        <v>35</v>
      </c>
      <c r="S601" s="103"/>
      <c r="T601" s="103"/>
      <c r="U601" s="554" t="str">
        <f>IF(R601&lt;&gt;"",VLOOKUP(R601,'DON GIA'!$H$1:$K$103,4,0),"")</f>
        <v/>
      </c>
      <c r="V601" s="554" t="str">
        <f t="shared" si="121"/>
        <v/>
      </c>
      <c r="W601" s="107" t="s">
        <v>1168</v>
      </c>
      <c r="X601" s="103" t="s">
        <v>38</v>
      </c>
      <c r="Y601" s="108">
        <v>0.39200000000000002</v>
      </c>
      <c r="Z601" s="109"/>
      <c r="AA601" s="554">
        <f>IF(W601&lt;&gt;"",VLOOKUP(W601,'DON GIA'!$A$1:$D$346,4,0),"")</f>
        <v>2132067</v>
      </c>
      <c r="AB601" s="554">
        <f t="shared" si="122"/>
        <v>835770.26400000008</v>
      </c>
      <c r="AC601" s="71"/>
      <c r="AD601" s="71"/>
      <c r="AE601" s="71"/>
      <c r="AF601" s="71"/>
      <c r="AG601" s="71"/>
      <c r="AH601" s="103"/>
      <c r="AI601" s="71"/>
      <c r="AJ601" s="103"/>
      <c r="AK601" s="103"/>
      <c r="AL601" s="554" t="str">
        <f>IF(AI601&lt;&gt;"",VLOOKUP(AI601,'DON GIA'!$M$1:$P$9,4,0),"")</f>
        <v/>
      </c>
      <c r="AM601" s="554" t="str">
        <f t="shared" si="117"/>
        <v/>
      </c>
      <c r="AN601" s="103"/>
      <c r="AO601" s="103"/>
      <c r="AP601" s="553" t="str">
        <f t="shared" si="120"/>
        <v/>
      </c>
      <c r="AQ601" s="107"/>
    </row>
    <row r="602" spans="1:44" ht="37.5" outlineLevel="2">
      <c r="A602" s="72" t="e">
        <f>IF(D601&lt;&gt;"",$D$8:D601,A601)</f>
        <v>#VALUE!</v>
      </c>
      <c r="C602" s="552" t="str">
        <f>IF(D602&lt;&gt;"",COUNTA($D$8:D602),"")</f>
        <v/>
      </c>
      <c r="D602" s="552"/>
      <c r="E602" s="71"/>
      <c r="F602" s="103"/>
      <c r="G602" s="103"/>
      <c r="H602" s="103"/>
      <c r="I602" s="103"/>
      <c r="J602" s="103"/>
      <c r="K602" s="103"/>
      <c r="L602" s="107"/>
      <c r="M602" s="105"/>
      <c r="N602" s="106" t="str">
        <f>IF(L602&lt;&gt;"",VLOOKUP(L602,'DON GIA'!$S$1:$U$19,3,0),"")</f>
        <v/>
      </c>
      <c r="O602" s="106" t="str">
        <f>IF(L602&lt;&gt;"",VLOOKUP(L602,'DON GIA'!$S$1:$V$19,4,0),"")</f>
        <v/>
      </c>
      <c r="P602" s="106" t="str">
        <f t="shared" si="113"/>
        <v/>
      </c>
      <c r="Q602" s="106" t="str">
        <f t="shared" si="114"/>
        <v/>
      </c>
      <c r="R602" s="71" t="s">
        <v>35</v>
      </c>
      <c r="S602" s="103"/>
      <c r="T602" s="103"/>
      <c r="U602" s="554" t="str">
        <f>IF(R602&lt;&gt;"",VLOOKUP(R602,'DON GIA'!$H$1:$K$103,4,0),"")</f>
        <v/>
      </c>
      <c r="V602" s="554" t="str">
        <f t="shared" si="121"/>
        <v/>
      </c>
      <c r="W602" s="107" t="s">
        <v>1169</v>
      </c>
      <c r="X602" s="103" t="s">
        <v>27</v>
      </c>
      <c r="Y602" s="108">
        <v>5.25</v>
      </c>
      <c r="Z602" s="109"/>
      <c r="AA602" s="554">
        <f>IF(W602&lt;&gt;"",VLOOKUP(W602,'DON GIA'!$A$1:$D$346,4,0),"")</f>
        <v>5058826</v>
      </c>
      <c r="AB602" s="554">
        <f t="shared" si="122"/>
        <v>26558836.5</v>
      </c>
      <c r="AC602" s="71"/>
      <c r="AD602" s="71"/>
      <c r="AE602" s="71"/>
      <c r="AF602" s="71" t="s">
        <v>31</v>
      </c>
      <c r="AG602" s="71"/>
      <c r="AH602" s="103" t="s">
        <v>34</v>
      </c>
      <c r="AI602" s="71"/>
      <c r="AJ602" s="103"/>
      <c r="AK602" s="103"/>
      <c r="AL602" s="554" t="str">
        <f>IF(AI602&lt;&gt;"",VLOOKUP(AI602,'DON GIA'!$M$1:$P$9,4,0),"")</f>
        <v/>
      </c>
      <c r="AM602" s="554" t="str">
        <f t="shared" si="117"/>
        <v/>
      </c>
      <c r="AN602" s="103"/>
      <c r="AO602" s="103"/>
      <c r="AP602" s="553" t="str">
        <f t="shared" si="120"/>
        <v/>
      </c>
      <c r="AQ602" s="107"/>
    </row>
    <row r="603" spans="1:44" outlineLevel="2">
      <c r="A603" s="72" t="e">
        <f>IF(D602&lt;&gt;"",$D$8:D602,A602)</f>
        <v>#VALUE!</v>
      </c>
      <c r="C603" s="552" t="str">
        <f>IF(D603&lt;&gt;"",COUNTA($D$8:D603),"")</f>
        <v/>
      </c>
      <c r="D603" s="552"/>
      <c r="E603" s="71"/>
      <c r="F603" s="103"/>
      <c r="G603" s="103"/>
      <c r="H603" s="103"/>
      <c r="I603" s="103"/>
      <c r="J603" s="103"/>
      <c r="K603" s="103"/>
      <c r="L603" s="107"/>
      <c r="M603" s="105"/>
      <c r="N603" s="106" t="str">
        <f>IF(L603&lt;&gt;"",VLOOKUP(L603,'DON GIA'!$S$1:$U$19,3,0),"")</f>
        <v/>
      </c>
      <c r="O603" s="106" t="str">
        <f>IF(L603&lt;&gt;"",VLOOKUP(L603,'DON GIA'!$S$1:$V$19,4,0),"")</f>
        <v/>
      </c>
      <c r="P603" s="106" t="str">
        <f t="shared" si="113"/>
        <v/>
      </c>
      <c r="Q603" s="106" t="str">
        <f t="shared" si="114"/>
        <v/>
      </c>
      <c r="R603" s="71" t="s">
        <v>35</v>
      </c>
      <c r="S603" s="103"/>
      <c r="T603" s="103"/>
      <c r="U603" s="554" t="str">
        <f>IF(R603&lt;&gt;"",VLOOKUP(R603,'DON GIA'!$H$1:$K$103,4,0),"")</f>
        <v/>
      </c>
      <c r="V603" s="554" t="str">
        <f t="shared" si="121"/>
        <v/>
      </c>
      <c r="W603" s="107" t="s">
        <v>1157</v>
      </c>
      <c r="X603" s="103" t="s">
        <v>38</v>
      </c>
      <c r="Y603" s="108">
        <v>0.57599999999999996</v>
      </c>
      <c r="Z603" s="109"/>
      <c r="AA603" s="554">
        <f>IF(W603&lt;&gt;"",VLOOKUP(W603,'DON GIA'!$A$1:$D$346,4,0),"")</f>
        <v>2036769</v>
      </c>
      <c r="AB603" s="554">
        <f t="shared" si="122"/>
        <v>1173178.9439999999</v>
      </c>
      <c r="AC603" s="71"/>
      <c r="AD603" s="71"/>
      <c r="AE603" s="71"/>
      <c r="AF603" s="71"/>
      <c r="AG603" s="71"/>
      <c r="AH603" s="103"/>
      <c r="AI603" s="71"/>
      <c r="AJ603" s="103"/>
      <c r="AK603" s="103"/>
      <c r="AL603" s="554" t="str">
        <f>IF(AI603&lt;&gt;"",VLOOKUP(AI603,'DON GIA'!$M$1:$P$9,4,0),"")</f>
        <v/>
      </c>
      <c r="AM603" s="554" t="str">
        <f t="shared" si="117"/>
        <v/>
      </c>
      <c r="AN603" s="103"/>
      <c r="AO603" s="103"/>
      <c r="AP603" s="553" t="str">
        <f t="shared" si="120"/>
        <v/>
      </c>
      <c r="AQ603" s="107"/>
    </row>
    <row r="604" spans="1:44" outlineLevel="2">
      <c r="A604" s="72" t="e">
        <f>IF(D603&lt;&gt;"",$D$8:D603,A603)</f>
        <v>#VALUE!</v>
      </c>
      <c r="C604" s="552" t="str">
        <f>IF(D604&lt;&gt;"",COUNTA($D$8:D604),"")</f>
        <v/>
      </c>
      <c r="D604" s="552"/>
      <c r="E604" s="71"/>
      <c r="F604" s="103"/>
      <c r="G604" s="103"/>
      <c r="H604" s="103"/>
      <c r="I604" s="103"/>
      <c r="J604" s="103"/>
      <c r="K604" s="103"/>
      <c r="L604" s="107"/>
      <c r="M604" s="105"/>
      <c r="N604" s="106" t="str">
        <f>IF(L604&lt;&gt;"",VLOOKUP(L604,'DON GIA'!$S$1:$U$19,3,0),"")</f>
        <v/>
      </c>
      <c r="O604" s="106" t="str">
        <f>IF(L604&lt;&gt;"",VLOOKUP(L604,'DON GIA'!$S$1:$V$19,4,0),"")</f>
        <v/>
      </c>
      <c r="P604" s="106" t="str">
        <f t="shared" si="113"/>
        <v/>
      </c>
      <c r="Q604" s="106" t="str">
        <f t="shared" si="114"/>
        <v/>
      </c>
      <c r="R604" s="71" t="s">
        <v>35</v>
      </c>
      <c r="S604" s="103"/>
      <c r="T604" s="103"/>
      <c r="U604" s="554" t="str">
        <f>IF(R604&lt;&gt;"",VLOOKUP(R604,'DON GIA'!$H$1:$K$103,4,0),"")</f>
        <v/>
      </c>
      <c r="V604" s="554" t="str">
        <f t="shared" si="121"/>
        <v/>
      </c>
      <c r="W604" s="107" t="s">
        <v>1121</v>
      </c>
      <c r="X604" s="103" t="s">
        <v>27</v>
      </c>
      <c r="Y604" s="108">
        <v>1.95</v>
      </c>
      <c r="Z604" s="109"/>
      <c r="AA604" s="554">
        <f>IF(W604&lt;&gt;"",VLOOKUP(W604,'DON GIA'!$A$1:$D$346,4,0),"")</f>
        <v>1398600</v>
      </c>
      <c r="AB604" s="554">
        <f t="shared" si="122"/>
        <v>2727270</v>
      </c>
      <c r="AC604" s="71"/>
      <c r="AD604" s="71"/>
      <c r="AE604" s="71"/>
      <c r="AF604" s="71"/>
      <c r="AG604" s="71"/>
      <c r="AH604" s="103"/>
      <c r="AI604" s="71"/>
      <c r="AJ604" s="103"/>
      <c r="AK604" s="103"/>
      <c r="AL604" s="554" t="str">
        <f>IF(AI604&lt;&gt;"",VLOOKUP(AI604,'DON GIA'!$M$1:$P$9,4,0),"")</f>
        <v/>
      </c>
      <c r="AM604" s="554" t="str">
        <f t="shared" si="117"/>
        <v/>
      </c>
      <c r="AN604" s="103"/>
      <c r="AO604" s="103"/>
      <c r="AP604" s="553" t="str">
        <f t="shared" si="120"/>
        <v/>
      </c>
      <c r="AQ604" s="107"/>
    </row>
    <row r="605" spans="1:44" outlineLevel="2">
      <c r="A605" s="72" t="e">
        <f>IF(D604&lt;&gt;"",$D$8:D604,A604)</f>
        <v>#VALUE!</v>
      </c>
      <c r="C605" s="552" t="str">
        <f>IF(D605&lt;&gt;"",COUNTA($D$8:D605),"")</f>
        <v/>
      </c>
      <c r="D605" s="552"/>
      <c r="E605" s="71"/>
      <c r="F605" s="103"/>
      <c r="G605" s="103"/>
      <c r="H605" s="103"/>
      <c r="I605" s="103"/>
      <c r="J605" s="103"/>
      <c r="K605" s="103"/>
      <c r="L605" s="107"/>
      <c r="M605" s="105"/>
      <c r="N605" s="106" t="str">
        <f>IF(L605&lt;&gt;"",VLOOKUP(L605,'DON GIA'!$S$1:$U$19,3,0),"")</f>
        <v/>
      </c>
      <c r="O605" s="106" t="str">
        <f>IF(L605&lt;&gt;"",VLOOKUP(L605,'DON GIA'!$S$1:$V$19,4,0),"")</f>
        <v/>
      </c>
      <c r="P605" s="106" t="str">
        <f t="shared" si="113"/>
        <v/>
      </c>
      <c r="Q605" s="106" t="str">
        <f t="shared" si="114"/>
        <v/>
      </c>
      <c r="R605" s="71" t="s">
        <v>35</v>
      </c>
      <c r="S605" s="103"/>
      <c r="T605" s="103"/>
      <c r="U605" s="554" t="str">
        <f>IF(R605&lt;&gt;"",VLOOKUP(R605,'DON GIA'!$H$1:$K$103,4,0),"")</f>
        <v/>
      </c>
      <c r="V605" s="554" t="str">
        <f t="shared" si="121"/>
        <v/>
      </c>
      <c r="W605" s="107" t="s">
        <v>1130</v>
      </c>
      <c r="X605" s="103" t="s">
        <v>27</v>
      </c>
      <c r="Y605" s="108">
        <v>7.96</v>
      </c>
      <c r="Z605" s="109"/>
      <c r="AA605" s="554">
        <f>IF(W605&lt;&gt;"",VLOOKUP(W605,'DON GIA'!$A$1:$D$346,4,0),"")</f>
        <v>282038</v>
      </c>
      <c r="AB605" s="554">
        <f t="shared" si="122"/>
        <v>2245022.48</v>
      </c>
      <c r="AC605" s="71"/>
      <c r="AD605" s="71"/>
      <c r="AE605" s="71"/>
      <c r="AF605" s="71"/>
      <c r="AG605" s="71"/>
      <c r="AH605" s="103"/>
      <c r="AI605" s="71"/>
      <c r="AJ605" s="103"/>
      <c r="AK605" s="103"/>
      <c r="AL605" s="554" t="str">
        <f>IF(AI605&lt;&gt;"",VLOOKUP(AI605,'DON GIA'!$M$1:$P$9,4,0),"")</f>
        <v/>
      </c>
      <c r="AM605" s="554" t="str">
        <f t="shared" si="117"/>
        <v/>
      </c>
      <c r="AN605" s="103"/>
      <c r="AO605" s="103"/>
      <c r="AP605" s="553" t="str">
        <f t="shared" si="120"/>
        <v/>
      </c>
      <c r="AQ605" s="107"/>
    </row>
    <row r="606" spans="1:44" outlineLevel="2">
      <c r="A606" s="72" t="e">
        <f>IF(D605&lt;&gt;"",$D$8:D605,A605)</f>
        <v>#VALUE!</v>
      </c>
      <c r="C606" s="552" t="str">
        <f>IF(D606&lt;&gt;"",COUNTA($D$8:D606),"")</f>
        <v/>
      </c>
      <c r="D606" s="552"/>
      <c r="E606" s="71"/>
      <c r="F606" s="103"/>
      <c r="G606" s="103"/>
      <c r="H606" s="103"/>
      <c r="I606" s="103"/>
      <c r="J606" s="103"/>
      <c r="K606" s="103"/>
      <c r="L606" s="107"/>
      <c r="M606" s="105"/>
      <c r="N606" s="106" t="str">
        <f>IF(L606&lt;&gt;"",VLOOKUP(L606,'DON GIA'!$S$1:$U$19,3,0),"")</f>
        <v/>
      </c>
      <c r="O606" s="106" t="str">
        <f>IF(L606&lt;&gt;"",VLOOKUP(L606,'DON GIA'!$S$1:$V$19,4,0),"")</f>
        <v/>
      </c>
      <c r="P606" s="106" t="str">
        <f t="shared" si="113"/>
        <v/>
      </c>
      <c r="Q606" s="106" t="str">
        <f t="shared" si="114"/>
        <v/>
      </c>
      <c r="R606" s="71" t="s">
        <v>35</v>
      </c>
      <c r="S606" s="103"/>
      <c r="T606" s="103"/>
      <c r="U606" s="554" t="str">
        <f>IF(R606&lt;&gt;"",VLOOKUP(R606,'DON GIA'!$H$1:$K$103,4,0),"")</f>
        <v/>
      </c>
      <c r="V606" s="554" t="str">
        <f t="shared" si="121"/>
        <v/>
      </c>
      <c r="W606" s="107" t="s">
        <v>1108</v>
      </c>
      <c r="X606" s="103" t="s">
        <v>27</v>
      </c>
      <c r="Y606" s="108">
        <v>6.2</v>
      </c>
      <c r="Z606" s="109"/>
      <c r="AA606" s="554">
        <f>IF(W606&lt;&gt;"",VLOOKUP(W606,'DON GIA'!$A$1:$D$346,4,0),"")</f>
        <v>282038</v>
      </c>
      <c r="AB606" s="554">
        <f t="shared" si="122"/>
        <v>1748635.6</v>
      </c>
      <c r="AC606" s="71"/>
      <c r="AD606" s="71"/>
      <c r="AE606" s="71"/>
      <c r="AF606" s="71"/>
      <c r="AG606" s="71"/>
      <c r="AH606" s="103"/>
      <c r="AI606" s="71"/>
      <c r="AJ606" s="103"/>
      <c r="AK606" s="103"/>
      <c r="AL606" s="554" t="str">
        <f>IF(AI606&lt;&gt;"",VLOOKUP(AI606,'DON GIA'!$M$1:$P$9,4,0),"")</f>
        <v/>
      </c>
      <c r="AM606" s="554" t="str">
        <f t="shared" si="117"/>
        <v/>
      </c>
      <c r="AN606" s="103"/>
      <c r="AO606" s="103"/>
      <c r="AP606" s="553" t="str">
        <f t="shared" si="120"/>
        <v/>
      </c>
      <c r="AQ606" s="107"/>
    </row>
    <row r="607" spans="1:44" outlineLevel="2">
      <c r="A607" s="72" t="e">
        <f>IF(D606&lt;&gt;"",$D$8:D606,A606)</f>
        <v>#VALUE!</v>
      </c>
      <c r="C607" s="552" t="str">
        <f>IF(D607&lt;&gt;"",COUNTA($D$8:D607),"")</f>
        <v/>
      </c>
      <c r="D607" s="552"/>
      <c r="E607" s="71"/>
      <c r="F607" s="103"/>
      <c r="G607" s="103"/>
      <c r="H607" s="103"/>
      <c r="I607" s="103"/>
      <c r="J607" s="103"/>
      <c r="K607" s="103"/>
      <c r="L607" s="107"/>
      <c r="M607" s="105"/>
      <c r="N607" s="106" t="str">
        <f>IF(L607&lt;&gt;"",VLOOKUP(L607,'DON GIA'!$S$1:$U$19,3,0),"")</f>
        <v/>
      </c>
      <c r="O607" s="106" t="str">
        <f>IF(L607&lt;&gt;"",VLOOKUP(L607,'DON GIA'!$S$1:$V$19,4,0),"")</f>
        <v/>
      </c>
      <c r="P607" s="106" t="str">
        <f t="shared" si="113"/>
        <v/>
      </c>
      <c r="Q607" s="106" t="str">
        <f t="shared" si="114"/>
        <v/>
      </c>
      <c r="R607" s="71" t="s">
        <v>35</v>
      </c>
      <c r="S607" s="103"/>
      <c r="T607" s="103"/>
      <c r="U607" s="554" t="str">
        <f>IF(R607&lt;&gt;"",VLOOKUP(R607,'DON GIA'!$H$1:$K$103,4,0),"")</f>
        <v/>
      </c>
      <c r="V607" s="554" t="str">
        <f t="shared" si="121"/>
        <v/>
      </c>
      <c r="W607" s="107" t="s">
        <v>1006</v>
      </c>
      <c r="X607" s="103" t="s">
        <v>27</v>
      </c>
      <c r="Y607" s="108">
        <v>79.53</v>
      </c>
      <c r="Z607" s="109"/>
      <c r="AA607" s="554">
        <f>IF(W607&lt;&gt;"",VLOOKUP(W607,'DON GIA'!$A$1:$D$346,4,0),"")</f>
        <v>109890</v>
      </c>
      <c r="AB607" s="554">
        <f t="shared" si="122"/>
        <v>8739551.6999999993</v>
      </c>
      <c r="AC607" s="71"/>
      <c r="AD607" s="71"/>
      <c r="AE607" s="71"/>
      <c r="AF607" s="71"/>
      <c r="AG607" s="71"/>
      <c r="AH607" s="103"/>
      <c r="AI607" s="71"/>
      <c r="AJ607" s="103"/>
      <c r="AK607" s="103"/>
      <c r="AL607" s="554" t="str">
        <f>IF(AI607&lt;&gt;"",VLOOKUP(AI607,'DON GIA'!$M$1:$P$9,4,0),"")</f>
        <v/>
      </c>
      <c r="AM607" s="554" t="str">
        <f t="shared" si="117"/>
        <v/>
      </c>
      <c r="AN607" s="103"/>
      <c r="AO607" s="103"/>
      <c r="AP607" s="553" t="str">
        <f t="shared" si="120"/>
        <v/>
      </c>
      <c r="AQ607" s="107"/>
    </row>
    <row r="608" spans="1:44" ht="37.5" outlineLevel="2">
      <c r="A608" s="72" t="e">
        <f>IF(D607&lt;&gt;"",$D$8:D607,A607)</f>
        <v>#VALUE!</v>
      </c>
      <c r="C608" s="552" t="str">
        <f>IF(D608&lt;&gt;"",COUNTA($D$8:D608),"")</f>
        <v/>
      </c>
      <c r="D608" s="552"/>
      <c r="E608" s="71"/>
      <c r="F608" s="103"/>
      <c r="G608" s="103"/>
      <c r="H608" s="103"/>
      <c r="I608" s="103"/>
      <c r="J608" s="103"/>
      <c r="K608" s="103"/>
      <c r="L608" s="107"/>
      <c r="M608" s="105"/>
      <c r="N608" s="106" t="str">
        <f>IF(L608&lt;&gt;"",VLOOKUP(L608,'DON GIA'!$S$1:$U$19,3,0),"")</f>
        <v/>
      </c>
      <c r="O608" s="106" t="str">
        <f>IF(L608&lt;&gt;"",VLOOKUP(L608,'DON GIA'!$S$1:$V$19,4,0),"")</f>
        <v/>
      </c>
      <c r="P608" s="106" t="str">
        <f t="shared" si="113"/>
        <v/>
      </c>
      <c r="Q608" s="106" t="str">
        <f t="shared" si="114"/>
        <v/>
      </c>
      <c r="R608" s="71" t="s">
        <v>35</v>
      </c>
      <c r="S608" s="103"/>
      <c r="T608" s="103"/>
      <c r="U608" s="554" t="str">
        <f>IF(R608&lt;&gt;"",VLOOKUP(R608,'DON GIA'!$H$1:$K$103,4,0),"")</f>
        <v/>
      </c>
      <c r="V608" s="554" t="str">
        <f t="shared" si="121"/>
        <v/>
      </c>
      <c r="W608" s="107" t="s">
        <v>1049</v>
      </c>
      <c r="X608" s="103" t="s">
        <v>42</v>
      </c>
      <c r="Y608" s="108">
        <v>1</v>
      </c>
      <c r="Z608" s="109"/>
      <c r="AA608" s="554">
        <f>IF(W608&lt;&gt;"",VLOOKUP(W608,'DON GIA'!$A$1:$D$346,4,0),"")</f>
        <v>3793079</v>
      </c>
      <c r="AB608" s="554">
        <f t="shared" si="122"/>
        <v>3793079</v>
      </c>
      <c r="AC608" s="71"/>
      <c r="AD608" s="71"/>
      <c r="AE608" s="71"/>
      <c r="AF608" s="71"/>
      <c r="AG608" s="71"/>
      <c r="AH608" s="103"/>
      <c r="AI608" s="71"/>
      <c r="AJ608" s="103"/>
      <c r="AK608" s="103"/>
      <c r="AL608" s="554" t="str">
        <f>IF(AI608&lt;&gt;"",VLOOKUP(AI608,'DON GIA'!$M$1:$P$9,4,0),"")</f>
        <v/>
      </c>
      <c r="AM608" s="554" t="str">
        <f t="shared" si="117"/>
        <v/>
      </c>
      <c r="AN608" s="103"/>
      <c r="AO608" s="103"/>
      <c r="AP608" s="553" t="str">
        <f t="shared" si="120"/>
        <v/>
      </c>
      <c r="AQ608" s="107"/>
    </row>
    <row r="609" spans="1:44" outlineLevel="2">
      <c r="A609" s="72" t="e">
        <f>IF(D608&lt;&gt;"",$D$8:D608,A608)</f>
        <v>#VALUE!</v>
      </c>
      <c r="C609" s="552" t="str">
        <f>IF(D609&lt;&gt;"",COUNTA($D$8:D609),"")</f>
        <v/>
      </c>
      <c r="D609" s="552"/>
      <c r="E609" s="71"/>
      <c r="F609" s="103"/>
      <c r="G609" s="103"/>
      <c r="H609" s="103"/>
      <c r="I609" s="103"/>
      <c r="J609" s="103"/>
      <c r="K609" s="103"/>
      <c r="L609" s="107"/>
      <c r="M609" s="105"/>
      <c r="N609" s="106" t="str">
        <f>IF(L609&lt;&gt;"",VLOOKUP(L609,'DON GIA'!$S$1:$U$19,3,0),"")</f>
        <v/>
      </c>
      <c r="O609" s="106" t="str">
        <f>IF(L609&lt;&gt;"",VLOOKUP(L609,'DON GIA'!$S$1:$V$19,4,0),"")</f>
        <v/>
      </c>
      <c r="P609" s="106" t="str">
        <f t="shared" si="113"/>
        <v/>
      </c>
      <c r="Q609" s="106" t="str">
        <f t="shared" si="114"/>
        <v/>
      </c>
      <c r="R609" s="71" t="s">
        <v>35</v>
      </c>
      <c r="S609" s="103"/>
      <c r="T609" s="103"/>
      <c r="U609" s="554" t="str">
        <f>IF(R609&lt;&gt;"",VLOOKUP(R609,'DON GIA'!$H$1:$K$103,4,0),"")</f>
        <v/>
      </c>
      <c r="V609" s="554" t="str">
        <f t="shared" si="121"/>
        <v/>
      </c>
      <c r="W609" s="107" t="s">
        <v>35</v>
      </c>
      <c r="X609" s="103"/>
      <c r="Y609" s="108"/>
      <c r="Z609" s="109"/>
      <c r="AA609" s="554" t="str">
        <f>IF(W609&lt;&gt;"",VLOOKUP(W609,'DON GIA'!$A$1:$D$346,4,0),"")</f>
        <v/>
      </c>
      <c r="AB609" s="554" t="str">
        <f t="shared" si="122"/>
        <v/>
      </c>
      <c r="AC609" s="71"/>
      <c r="AD609" s="71"/>
      <c r="AE609" s="71"/>
      <c r="AF609" s="71"/>
      <c r="AG609" s="71"/>
      <c r="AH609" s="103"/>
      <c r="AI609" s="71"/>
      <c r="AJ609" s="103"/>
      <c r="AK609" s="103"/>
      <c r="AL609" s="554" t="str">
        <f>IF(AI609&lt;&gt;"",VLOOKUP(AI609,'DON GIA'!$M$1:$P$9,4,0),"")</f>
        <v/>
      </c>
      <c r="AM609" s="554" t="str">
        <f t="shared" si="117"/>
        <v/>
      </c>
      <c r="AN609" s="103"/>
      <c r="AO609" s="103"/>
      <c r="AP609" s="553" t="str">
        <f t="shared" si="120"/>
        <v/>
      </c>
      <c r="AQ609" s="107"/>
    </row>
    <row r="610" spans="1:44" outlineLevel="2">
      <c r="A610" s="72" t="e">
        <f>IF(D609&lt;&gt;"",$D$8:D609,A609)</f>
        <v>#VALUE!</v>
      </c>
      <c r="C610" s="552" t="str">
        <f>IF(D610&lt;&gt;"",COUNTA($D$8:D610),"")</f>
        <v/>
      </c>
      <c r="D610" s="552"/>
      <c r="E610" s="61"/>
      <c r="F610" s="103"/>
      <c r="G610" s="103"/>
      <c r="H610" s="103"/>
      <c r="I610" s="103"/>
      <c r="J610" s="103"/>
      <c r="K610" s="103"/>
      <c r="L610" s="107"/>
      <c r="M610" s="105"/>
      <c r="N610" s="106" t="str">
        <f>IF(L610&lt;&gt;"",VLOOKUP(L610,'DON GIA'!$S$1:$U$19,3,0),"")</f>
        <v/>
      </c>
      <c r="O610" s="106" t="str">
        <f>IF(L610&lt;&gt;"",VLOOKUP(L610,'DON GIA'!$S$1:$V$19,4,0),"")</f>
        <v/>
      </c>
      <c r="P610" s="106" t="str">
        <f t="shared" si="113"/>
        <v/>
      </c>
      <c r="Q610" s="106" t="str">
        <f t="shared" si="114"/>
        <v/>
      </c>
      <c r="R610" s="71" t="s">
        <v>35</v>
      </c>
      <c r="S610" s="103"/>
      <c r="T610" s="103"/>
      <c r="U610" s="554" t="str">
        <f>IF(R610&lt;&gt;"",VLOOKUP(R610,'DON GIA'!$H$1:$K$103,4,0),"")</f>
        <v/>
      </c>
      <c r="V610" s="554" t="str">
        <f t="shared" si="121"/>
        <v/>
      </c>
      <c r="W610" s="107" t="s">
        <v>35</v>
      </c>
      <c r="X610" s="103"/>
      <c r="Y610" s="108"/>
      <c r="Z610" s="109"/>
      <c r="AA610" s="554" t="str">
        <f>IF(W610&lt;&gt;"",VLOOKUP(W610,'DON GIA'!$A$1:$D$346,4,0),"")</f>
        <v/>
      </c>
      <c r="AB610" s="554" t="str">
        <f t="shared" si="122"/>
        <v/>
      </c>
      <c r="AC610" s="71"/>
      <c r="AD610" s="71"/>
      <c r="AE610" s="71"/>
      <c r="AF610" s="71"/>
      <c r="AG610" s="71"/>
      <c r="AH610" s="103"/>
      <c r="AI610" s="71"/>
      <c r="AJ610" s="103"/>
      <c r="AK610" s="103"/>
      <c r="AL610" s="554" t="str">
        <f>IF(AI610&lt;&gt;"",VLOOKUP(AI610,'DON GIA'!$M$1:$P$9,4,0),"")</f>
        <v/>
      </c>
      <c r="AM610" s="554" t="str">
        <f t="shared" si="117"/>
        <v/>
      </c>
      <c r="AN610" s="103"/>
      <c r="AO610" s="103"/>
      <c r="AP610" s="553" t="str">
        <f t="shared" si="120"/>
        <v/>
      </c>
      <c r="AQ610" s="107"/>
    </row>
    <row r="611" spans="1:44" outlineLevel="1">
      <c r="A611" s="84" t="s">
        <v>815</v>
      </c>
      <c r="B611" s="576">
        <v>3</v>
      </c>
      <c r="C611" s="552">
        <f>IF(D611&lt;&gt;"",COUNTA($D$8:D611),"")</f>
        <v>46</v>
      </c>
      <c r="D611" s="552">
        <v>438</v>
      </c>
      <c r="E611" s="61" t="s">
        <v>275</v>
      </c>
      <c r="F611" s="162"/>
      <c r="G611" s="162"/>
      <c r="H611" s="162"/>
      <c r="I611" s="162"/>
      <c r="J611" s="162"/>
      <c r="K611" s="162"/>
      <c r="L611" s="129"/>
      <c r="M611" s="167">
        <f>SUBTOTAL(9,M612:M624)</f>
        <v>113.11</v>
      </c>
      <c r="N611" s="199"/>
      <c r="O611" s="199"/>
      <c r="P611" s="199">
        <f>SUBTOTAL(9,P612:P624)</f>
        <v>189911690</v>
      </c>
      <c r="Q611" s="199">
        <f>SUBTOTAL(9,Q612:Q624)</f>
        <v>0</v>
      </c>
      <c r="R611" s="61"/>
      <c r="S611" s="162"/>
      <c r="T611" s="162">
        <f>SUBTOTAL(9,T612:T624)</f>
        <v>0</v>
      </c>
      <c r="U611" s="553"/>
      <c r="V611" s="553">
        <f>SUBTOTAL(9,V612:V624)</f>
        <v>0</v>
      </c>
      <c r="W611" s="129"/>
      <c r="X611" s="162"/>
      <c r="Y611" s="169">
        <f>SUBTOTAL(9,Y612:Y624)</f>
        <v>209.80300000000005</v>
      </c>
      <c r="Z611" s="170">
        <f>SUBTOTAL(9,Z612:Z624)</f>
        <v>0</v>
      </c>
      <c r="AA611" s="553"/>
      <c r="AB611" s="553">
        <f>SUBTOTAL(9,AB612:AB624)</f>
        <v>460758159.574</v>
      </c>
      <c r="AC611" s="71"/>
      <c r="AD611" s="71"/>
      <c r="AE611" s="71"/>
      <c r="AF611" s="71"/>
      <c r="AG611" s="71"/>
      <c r="AH611" s="103"/>
      <c r="AI611" s="71"/>
      <c r="AJ611" s="162"/>
      <c r="AK611" s="162">
        <f>SUBTOTAL(9,AK612:AK624)</f>
        <v>3</v>
      </c>
      <c r="AL611" s="553"/>
      <c r="AM611" s="553">
        <f>SUBTOTAL(9,AM612:AM624)</f>
        <v>42791840</v>
      </c>
      <c r="AN611" s="162"/>
      <c r="AO611" s="162">
        <f>SUBTOTAL(9,AO612:AO624)</f>
        <v>1</v>
      </c>
      <c r="AP611" s="553">
        <f t="shared" si="120"/>
        <v>693461689.574</v>
      </c>
      <c r="AQ611" s="111"/>
      <c r="AR611" s="90"/>
    </row>
    <row r="612" spans="1:44" ht="56.25" outlineLevel="2">
      <c r="A612" s="72" t="e">
        <f>IF(D611&lt;&gt;"",$D$8:D611,A610)</f>
        <v>#VALUE!</v>
      </c>
      <c r="C612" s="552" t="str">
        <f>IF(D612&lt;&gt;"",COUNTA($D$8:D612),"")</f>
        <v/>
      </c>
      <c r="D612" s="552"/>
      <c r="E612" s="71" t="s">
        <v>276</v>
      </c>
      <c r="F612" s="103">
        <v>2</v>
      </c>
      <c r="G612" s="103"/>
      <c r="H612" s="103">
        <v>437</v>
      </c>
      <c r="I612" s="103">
        <v>79</v>
      </c>
      <c r="J612" s="103" t="s">
        <v>223</v>
      </c>
      <c r="K612" s="103" t="s">
        <v>224</v>
      </c>
      <c r="L612" s="107" t="s">
        <v>973</v>
      </c>
      <c r="M612" s="105">
        <v>113.11</v>
      </c>
      <c r="N612" s="106">
        <f>IF(L612&lt;&gt;"",VLOOKUP(L612,'DON GIA'!$S$1:$U$19,3,0),"")</f>
        <v>1679000</v>
      </c>
      <c r="O612" s="106">
        <f>IF(L612&lt;&gt;"",VLOOKUP(L612,'DON GIA'!$S$1:$V$19,4,0),"")</f>
        <v>0</v>
      </c>
      <c r="P612" s="106">
        <f t="shared" si="113"/>
        <v>189911690</v>
      </c>
      <c r="Q612" s="106">
        <f t="shared" si="114"/>
        <v>0</v>
      </c>
      <c r="R612" s="71" t="s">
        <v>35</v>
      </c>
      <c r="S612" s="103"/>
      <c r="T612" s="103"/>
      <c r="U612" s="554" t="str">
        <f>IF(R612&lt;&gt;"",VLOOKUP(R612,'DON GIA'!$H$1:$K$103,4,0),"")</f>
        <v/>
      </c>
      <c r="V612" s="554" t="str">
        <f t="shared" ref="V612:V624" si="123">IF(R612&lt;&gt;"",IF(ISNUMBER(U612),T612*U612,""),"")</f>
        <v/>
      </c>
      <c r="W612" s="107" t="s">
        <v>1142</v>
      </c>
      <c r="X612" s="103" t="s">
        <v>27</v>
      </c>
      <c r="Y612" s="108">
        <v>21.32</v>
      </c>
      <c r="Z612" s="109"/>
      <c r="AA612" s="554">
        <f>IF(W612&lt;&gt;"",VLOOKUP(W612,'DON GIA'!$A$1:$D$346,4,0),"")</f>
        <v>3840615</v>
      </c>
      <c r="AB612" s="554">
        <f t="shared" ref="AB612:AB624" si="124">IF(W612&lt;&gt;"",IF(ISNUMBER(AA612),Y612*AA612,""),"")</f>
        <v>81881911.799999997</v>
      </c>
      <c r="AC612" s="71" t="s">
        <v>32</v>
      </c>
      <c r="AD612" s="71" t="s">
        <v>29</v>
      </c>
      <c r="AE612" s="71" t="s">
        <v>36</v>
      </c>
      <c r="AF612" s="71" t="s">
        <v>31</v>
      </c>
      <c r="AG612" s="71" t="s">
        <v>32</v>
      </c>
      <c r="AH612" s="103" t="s">
        <v>41</v>
      </c>
      <c r="AI612" s="71" t="s">
        <v>562</v>
      </c>
      <c r="AJ612" s="103" t="s">
        <v>409</v>
      </c>
      <c r="AK612" s="103">
        <v>2</v>
      </c>
      <c r="AL612" s="554">
        <f>IF(AI612&lt;&gt;"",VLOOKUP(AI612,'DON GIA'!$M$1:$P$9,4,0),"")</f>
        <v>12895920</v>
      </c>
      <c r="AM612" s="554">
        <f t="shared" si="117"/>
        <v>25791840</v>
      </c>
      <c r="AN612" s="103" t="s">
        <v>407</v>
      </c>
      <c r="AO612" s="103">
        <v>1</v>
      </c>
      <c r="AP612" s="553" t="str">
        <f t="shared" si="120"/>
        <v/>
      </c>
      <c r="AQ612" s="111" t="s">
        <v>692</v>
      </c>
    </row>
    <row r="613" spans="1:44" ht="303.75" outlineLevel="2">
      <c r="A613" s="72" t="e">
        <f>IF(D612&lt;&gt;"",$D$8:D612,A612)</f>
        <v>#VALUE!</v>
      </c>
      <c r="C613" s="552" t="str">
        <f>IF(D613&lt;&gt;"",COUNTA($D$8:D613),"")</f>
        <v/>
      </c>
      <c r="D613" s="552"/>
      <c r="E613" s="71" t="s">
        <v>71</v>
      </c>
      <c r="F613" s="103"/>
      <c r="G613" s="103"/>
      <c r="H613" s="103"/>
      <c r="I613" s="103"/>
      <c r="J613" s="103"/>
      <c r="K613" s="103"/>
      <c r="L613" s="107"/>
      <c r="M613" s="105"/>
      <c r="N613" s="106" t="str">
        <f>IF(L613&lt;&gt;"",VLOOKUP(L613,'DON GIA'!$S$1:$U$19,3,0),"")</f>
        <v/>
      </c>
      <c r="O613" s="106" t="str">
        <f>IF(L613&lt;&gt;"",VLOOKUP(L613,'DON GIA'!$S$1:$V$19,4,0),"")</f>
        <v/>
      </c>
      <c r="P613" s="106" t="str">
        <f t="shared" si="113"/>
        <v/>
      </c>
      <c r="Q613" s="106" t="str">
        <f t="shared" si="114"/>
        <v/>
      </c>
      <c r="R613" s="71" t="s">
        <v>35</v>
      </c>
      <c r="S613" s="103"/>
      <c r="T613" s="103"/>
      <c r="U613" s="554" t="str">
        <f>IF(R613&lt;&gt;"",VLOOKUP(R613,'DON GIA'!$H$1:$K$103,4,0),"")</f>
        <v/>
      </c>
      <c r="V613" s="554" t="str">
        <f t="shared" si="123"/>
        <v/>
      </c>
      <c r="W613" s="107" t="s">
        <v>1063</v>
      </c>
      <c r="X613" s="103" t="s">
        <v>27</v>
      </c>
      <c r="Y613" s="108">
        <v>78.95</v>
      </c>
      <c r="Z613" s="109"/>
      <c r="AA613" s="554">
        <f>IF(W613&lt;&gt;"",VLOOKUP(W613,'DON GIA'!$A$1:$D$346,4,0),"")</f>
        <v>3941166</v>
      </c>
      <c r="AB613" s="554">
        <f t="shared" si="124"/>
        <v>311155055.69999999</v>
      </c>
      <c r="AC613" s="71" t="s">
        <v>32</v>
      </c>
      <c r="AD613" s="71" t="s">
        <v>29</v>
      </c>
      <c r="AE613" s="71" t="s">
        <v>30</v>
      </c>
      <c r="AF613" s="71" t="s">
        <v>31</v>
      </c>
      <c r="AG613" s="71" t="s">
        <v>32</v>
      </c>
      <c r="AH613" s="103" t="s">
        <v>33</v>
      </c>
      <c r="AI613" s="71" t="s">
        <v>579</v>
      </c>
      <c r="AJ613" s="103" t="s">
        <v>560</v>
      </c>
      <c r="AK613" s="103">
        <v>1</v>
      </c>
      <c r="AL613" s="554">
        <f>IF(AI613&lt;&gt;"",VLOOKUP(AI613,'DON GIA'!$M$1:$P$9,4,0),"")</f>
        <v>17000000</v>
      </c>
      <c r="AM613" s="554">
        <f t="shared" si="117"/>
        <v>17000000</v>
      </c>
      <c r="AN613" s="103"/>
      <c r="AO613" s="103"/>
      <c r="AP613" s="553" t="str">
        <f t="shared" si="120"/>
        <v/>
      </c>
      <c r="AQ613" s="59" t="s">
        <v>693</v>
      </c>
      <c r="AR613" s="570" t="s">
        <v>1913</v>
      </c>
    </row>
    <row r="614" spans="1:44" ht="116.25" outlineLevel="2">
      <c r="A614" s="72" t="e">
        <f>IF(D613&lt;&gt;"",$D$8:D613,A613)</f>
        <v>#VALUE!</v>
      </c>
      <c r="C614" s="552" t="str">
        <f>IF(D614&lt;&gt;"",COUNTA($D$8:D614),"")</f>
        <v/>
      </c>
      <c r="D614" s="552"/>
      <c r="E614" s="71"/>
      <c r="F614" s="103"/>
      <c r="G614" s="103"/>
      <c r="H614" s="103"/>
      <c r="I614" s="103"/>
      <c r="J614" s="103"/>
      <c r="K614" s="103"/>
      <c r="L614" s="107"/>
      <c r="M614" s="105"/>
      <c r="N614" s="106" t="str">
        <f>IF(L614&lt;&gt;"",VLOOKUP(L614,'DON GIA'!$S$1:$U$19,3,0),"")</f>
        <v/>
      </c>
      <c r="O614" s="106" t="str">
        <f>IF(L614&lt;&gt;"",VLOOKUP(L614,'DON GIA'!$S$1:$V$19,4,0),"")</f>
        <v/>
      </c>
      <c r="P614" s="106" t="str">
        <f t="shared" si="113"/>
        <v/>
      </c>
      <c r="Q614" s="106" t="str">
        <f t="shared" si="114"/>
        <v/>
      </c>
      <c r="R614" s="71" t="s">
        <v>35</v>
      </c>
      <c r="S614" s="103"/>
      <c r="T614" s="103"/>
      <c r="U614" s="554" t="str">
        <f>IF(R614&lt;&gt;"",VLOOKUP(R614,'DON GIA'!$H$1:$K$103,4,0),"")</f>
        <v/>
      </c>
      <c r="V614" s="554" t="str">
        <f t="shared" si="123"/>
        <v/>
      </c>
      <c r="W614" s="107" t="s">
        <v>1108</v>
      </c>
      <c r="X614" s="103" t="s">
        <v>27</v>
      </c>
      <c r="Y614" s="108">
        <v>7.9</v>
      </c>
      <c r="Z614" s="109"/>
      <c r="AA614" s="554">
        <f>IF(W614&lt;&gt;"",VLOOKUP(W614,'DON GIA'!$A$1:$D$346,4,0),"")</f>
        <v>282038</v>
      </c>
      <c r="AB614" s="554">
        <f t="shared" si="124"/>
        <v>2228100.2000000002</v>
      </c>
      <c r="AC614" s="71"/>
      <c r="AD614" s="71"/>
      <c r="AE614" s="71"/>
      <c r="AF614" s="71"/>
      <c r="AG614" s="71"/>
      <c r="AH614" s="103"/>
      <c r="AI614" s="71"/>
      <c r="AJ614" s="103"/>
      <c r="AK614" s="103"/>
      <c r="AL614" s="554" t="str">
        <f>IF(AI614&lt;&gt;"",VLOOKUP(AI614,'DON GIA'!$M$1:$P$9,4,0),"")</f>
        <v/>
      </c>
      <c r="AM614" s="554" t="str">
        <f t="shared" si="117"/>
        <v/>
      </c>
      <c r="AN614" s="103"/>
      <c r="AO614" s="103"/>
      <c r="AP614" s="553" t="str">
        <f t="shared" si="120"/>
        <v/>
      </c>
      <c r="AQ614" s="59" t="s">
        <v>694</v>
      </c>
      <c r="AR614" s="570" t="s">
        <v>1914</v>
      </c>
    </row>
    <row r="615" spans="1:44" ht="112.5" outlineLevel="2">
      <c r="A615" s="72" t="e">
        <f>IF(D614&lt;&gt;"",$D$8:D614,A614)</f>
        <v>#VALUE!</v>
      </c>
      <c r="C615" s="552" t="str">
        <f>IF(D615&lt;&gt;"",COUNTA($D$8:D615),"")</f>
        <v/>
      </c>
      <c r="D615" s="552"/>
      <c r="E615" s="71"/>
      <c r="F615" s="103"/>
      <c r="G615" s="103"/>
      <c r="H615" s="103"/>
      <c r="I615" s="103"/>
      <c r="J615" s="103"/>
      <c r="K615" s="103"/>
      <c r="L615" s="107"/>
      <c r="M615" s="105"/>
      <c r="N615" s="106" t="str">
        <f>IF(L615&lt;&gt;"",VLOOKUP(L615,'DON GIA'!$S$1:$U$19,3,0),"")</f>
        <v/>
      </c>
      <c r="O615" s="106" t="str">
        <f>IF(L615&lt;&gt;"",VLOOKUP(L615,'DON GIA'!$S$1:$V$19,4,0),"")</f>
        <v/>
      </c>
      <c r="P615" s="106" t="str">
        <f t="shared" si="113"/>
        <v/>
      </c>
      <c r="Q615" s="106" t="str">
        <f t="shared" si="114"/>
        <v/>
      </c>
      <c r="R615" s="71" t="s">
        <v>35</v>
      </c>
      <c r="S615" s="103"/>
      <c r="T615" s="103"/>
      <c r="U615" s="554" t="str">
        <f>IF(R615&lt;&gt;"",VLOOKUP(R615,'DON GIA'!$H$1:$K$103,4,0),"")</f>
        <v/>
      </c>
      <c r="V615" s="554" t="str">
        <f t="shared" si="123"/>
        <v/>
      </c>
      <c r="W615" s="107" t="s">
        <v>1121</v>
      </c>
      <c r="X615" s="103" t="s">
        <v>27</v>
      </c>
      <c r="Y615" s="108">
        <v>2.4</v>
      </c>
      <c r="Z615" s="109"/>
      <c r="AA615" s="554">
        <f>IF(W615&lt;&gt;"",VLOOKUP(W615,'DON GIA'!$A$1:$D$346,4,0),"")</f>
        <v>1398600</v>
      </c>
      <c r="AB615" s="554">
        <f t="shared" si="124"/>
        <v>3356640</v>
      </c>
      <c r="AC615" s="71"/>
      <c r="AD615" s="71"/>
      <c r="AE615" s="71"/>
      <c r="AF615" s="71"/>
      <c r="AG615" s="71"/>
      <c r="AH615" s="103"/>
      <c r="AI615" s="71"/>
      <c r="AJ615" s="103"/>
      <c r="AK615" s="103"/>
      <c r="AL615" s="554" t="str">
        <f>IF(AI615&lt;&gt;"",VLOOKUP(AI615,'DON GIA'!$M$1:$P$9,4,0),"")</f>
        <v/>
      </c>
      <c r="AM615" s="554" t="str">
        <f t="shared" si="117"/>
        <v/>
      </c>
      <c r="AN615" s="103"/>
      <c r="AO615" s="103"/>
      <c r="AP615" s="553" t="str">
        <f t="shared" si="120"/>
        <v/>
      </c>
      <c r="AQ615" s="565" t="s">
        <v>1911</v>
      </c>
      <c r="AR615" s="139" t="s">
        <v>1915</v>
      </c>
    </row>
    <row r="616" spans="1:44" outlineLevel="2">
      <c r="A616" s="72" t="e">
        <f>IF(D615&lt;&gt;"",$D$8:D615,A615)</f>
        <v>#VALUE!</v>
      </c>
      <c r="C616" s="552" t="str">
        <f>IF(D616&lt;&gt;"",COUNTA($D$8:D616),"")</f>
        <v/>
      </c>
      <c r="D616" s="552"/>
      <c r="E616" s="71"/>
      <c r="F616" s="103"/>
      <c r="G616" s="103"/>
      <c r="H616" s="103"/>
      <c r="I616" s="103"/>
      <c r="J616" s="103"/>
      <c r="K616" s="103"/>
      <c r="L616" s="107"/>
      <c r="M616" s="105"/>
      <c r="N616" s="106" t="str">
        <f>IF(L616&lt;&gt;"",VLOOKUP(L616,'DON GIA'!$S$1:$U$19,3,0),"")</f>
        <v/>
      </c>
      <c r="O616" s="106" t="str">
        <f>IF(L616&lt;&gt;"",VLOOKUP(L616,'DON GIA'!$S$1:$V$19,4,0),"")</f>
        <v/>
      </c>
      <c r="P616" s="106" t="str">
        <f t="shared" si="113"/>
        <v/>
      </c>
      <c r="Q616" s="106" t="str">
        <f t="shared" si="114"/>
        <v/>
      </c>
      <c r="R616" s="71" t="s">
        <v>35</v>
      </c>
      <c r="S616" s="103"/>
      <c r="T616" s="103"/>
      <c r="U616" s="554" t="str">
        <f>IF(R616&lt;&gt;"",VLOOKUP(R616,'DON GIA'!$H$1:$K$103,4,0),"")</f>
        <v/>
      </c>
      <c r="V616" s="554" t="str">
        <f t="shared" si="123"/>
        <v/>
      </c>
      <c r="W616" s="107" t="s">
        <v>1130</v>
      </c>
      <c r="X616" s="103" t="s">
        <v>27</v>
      </c>
      <c r="Y616" s="108">
        <v>3.2</v>
      </c>
      <c r="Z616" s="109"/>
      <c r="AA616" s="554">
        <f>IF(W616&lt;&gt;"",VLOOKUP(W616,'DON GIA'!$A$1:$D$346,4,0),"")</f>
        <v>282038</v>
      </c>
      <c r="AB616" s="554">
        <f t="shared" si="124"/>
        <v>902521.60000000009</v>
      </c>
      <c r="AC616" s="71"/>
      <c r="AD616" s="71"/>
      <c r="AE616" s="71"/>
      <c r="AF616" s="71"/>
      <c r="AG616" s="71"/>
      <c r="AH616" s="103"/>
      <c r="AI616" s="71"/>
      <c r="AJ616" s="103"/>
      <c r="AK616" s="103"/>
      <c r="AL616" s="554" t="str">
        <f>IF(AI616&lt;&gt;"",VLOOKUP(AI616,'DON GIA'!$M$1:$P$9,4,0),"")</f>
        <v/>
      </c>
      <c r="AM616" s="554" t="str">
        <f t="shared" si="117"/>
        <v/>
      </c>
      <c r="AN616" s="103"/>
      <c r="AO616" s="103"/>
      <c r="AP616" s="553" t="str">
        <f t="shared" si="120"/>
        <v/>
      </c>
      <c r="AQ616" s="568" t="s">
        <v>1917</v>
      </c>
    </row>
    <row r="617" spans="1:44" ht="37.5" outlineLevel="2">
      <c r="A617" s="72" t="e">
        <f>IF(D616&lt;&gt;"",$D$8:D616,A616)</f>
        <v>#VALUE!</v>
      </c>
      <c r="C617" s="552" t="str">
        <f>IF(D617&lt;&gt;"",COUNTA($D$8:D617),"")</f>
        <v/>
      </c>
      <c r="D617" s="552"/>
      <c r="E617" s="71"/>
      <c r="F617" s="103"/>
      <c r="G617" s="103"/>
      <c r="H617" s="103"/>
      <c r="I617" s="103"/>
      <c r="J617" s="103"/>
      <c r="K617" s="103"/>
      <c r="L617" s="107"/>
      <c r="M617" s="105"/>
      <c r="N617" s="106" t="str">
        <f>IF(L617&lt;&gt;"",VLOOKUP(L617,'DON GIA'!$S$1:$U$19,3,0),"")</f>
        <v/>
      </c>
      <c r="O617" s="106" t="str">
        <f>IF(L617&lt;&gt;"",VLOOKUP(L617,'DON GIA'!$S$1:$V$19,4,0),"")</f>
        <v/>
      </c>
      <c r="P617" s="106" t="str">
        <f t="shared" si="113"/>
        <v/>
      </c>
      <c r="Q617" s="106" t="str">
        <f t="shared" si="114"/>
        <v/>
      </c>
      <c r="R617" s="71" t="s">
        <v>35</v>
      </c>
      <c r="S617" s="103"/>
      <c r="T617" s="103"/>
      <c r="U617" s="554" t="str">
        <f>IF(R617&lt;&gt;"",VLOOKUP(R617,'DON GIA'!$H$1:$K$103,4,0),"")</f>
        <v/>
      </c>
      <c r="V617" s="554" t="str">
        <f t="shared" si="123"/>
        <v/>
      </c>
      <c r="W617" s="107" t="s">
        <v>1144</v>
      </c>
      <c r="X617" s="103" t="s">
        <v>27</v>
      </c>
      <c r="Y617" s="108">
        <v>4.25</v>
      </c>
      <c r="Z617" s="109"/>
      <c r="AA617" s="554">
        <f>IF(W617&lt;&gt;"",VLOOKUP(W617,'DON GIA'!$A$1:$D$346,4,0),"")</f>
        <v>10375629</v>
      </c>
      <c r="AB617" s="554">
        <f t="shared" si="124"/>
        <v>44096423.25</v>
      </c>
      <c r="AC617" s="71"/>
      <c r="AD617" s="71"/>
      <c r="AE617" s="71"/>
      <c r="AF617" s="71" t="s">
        <v>31</v>
      </c>
      <c r="AG617" s="71"/>
      <c r="AH617" s="103" t="s">
        <v>34</v>
      </c>
      <c r="AI617" s="71"/>
      <c r="AJ617" s="103"/>
      <c r="AK617" s="103"/>
      <c r="AL617" s="554" t="str">
        <f>IF(AI617&lt;&gt;"",VLOOKUP(AI617,'DON GIA'!$M$1:$P$9,4,0),"")</f>
        <v/>
      </c>
      <c r="AM617" s="554" t="str">
        <f t="shared" si="117"/>
        <v/>
      </c>
      <c r="AN617" s="103"/>
      <c r="AO617" s="103"/>
      <c r="AP617" s="553" t="str">
        <f t="shared" si="120"/>
        <v/>
      </c>
      <c r="AQ617" s="107"/>
    </row>
    <row r="618" spans="1:44" outlineLevel="2">
      <c r="A618" s="72" t="e">
        <f>IF(D617&lt;&gt;"",$D$8:D617,A617)</f>
        <v>#VALUE!</v>
      </c>
      <c r="C618" s="552" t="str">
        <f>IF(D618&lt;&gt;"",COUNTA($D$8:D618),"")</f>
        <v/>
      </c>
      <c r="D618" s="552"/>
      <c r="E618" s="71"/>
      <c r="F618" s="103"/>
      <c r="G618" s="103"/>
      <c r="H618" s="103"/>
      <c r="I618" s="103"/>
      <c r="J618" s="103"/>
      <c r="K618" s="103"/>
      <c r="L618" s="107"/>
      <c r="M618" s="105"/>
      <c r="N618" s="106" t="str">
        <f>IF(L618&lt;&gt;"",VLOOKUP(L618,'DON GIA'!$S$1:$U$19,3,0),"")</f>
        <v/>
      </c>
      <c r="O618" s="106" t="str">
        <f>IF(L618&lt;&gt;"",VLOOKUP(L618,'DON GIA'!$S$1:$V$19,4,0),"")</f>
        <v/>
      </c>
      <c r="P618" s="106" t="str">
        <f t="shared" si="113"/>
        <v/>
      </c>
      <c r="Q618" s="106" t="str">
        <f t="shared" si="114"/>
        <v/>
      </c>
      <c r="R618" s="71" t="s">
        <v>35</v>
      </c>
      <c r="S618" s="103"/>
      <c r="T618" s="103"/>
      <c r="U618" s="554" t="str">
        <f>IF(R618&lt;&gt;"",VLOOKUP(R618,'DON GIA'!$H$1:$K$103,4,0),"")</f>
        <v/>
      </c>
      <c r="V618" s="554" t="str">
        <f t="shared" si="123"/>
        <v/>
      </c>
      <c r="W618" s="107" t="s">
        <v>1151</v>
      </c>
      <c r="X618" s="103" t="s">
        <v>38</v>
      </c>
      <c r="Y618" s="108">
        <v>0.51300000000000001</v>
      </c>
      <c r="Z618" s="109"/>
      <c r="AA618" s="554">
        <f>IF(W618&lt;&gt;"",VLOOKUP(W618,'DON GIA'!$A$1:$D$346,4,0),"")</f>
        <v>2523428</v>
      </c>
      <c r="AB618" s="554">
        <f t="shared" si="124"/>
        <v>1294518.564</v>
      </c>
      <c r="AC618" s="71"/>
      <c r="AD618" s="71"/>
      <c r="AE618" s="71"/>
      <c r="AF618" s="71"/>
      <c r="AG618" s="71"/>
      <c r="AH618" s="103"/>
      <c r="AI618" s="71"/>
      <c r="AJ618" s="103"/>
      <c r="AK618" s="103"/>
      <c r="AL618" s="554" t="str">
        <f>IF(AI618&lt;&gt;"",VLOOKUP(AI618,'DON GIA'!$M$1:$P$9,4,0),"")</f>
        <v/>
      </c>
      <c r="AM618" s="554" t="str">
        <f t="shared" si="117"/>
        <v/>
      </c>
      <c r="AN618" s="103"/>
      <c r="AO618" s="103"/>
      <c r="AP618" s="553" t="str">
        <f t="shared" si="120"/>
        <v/>
      </c>
      <c r="AQ618" s="107"/>
    </row>
    <row r="619" spans="1:44" outlineLevel="2">
      <c r="A619" s="72" t="e">
        <f>IF(D618&lt;&gt;"",$D$8:D618,A618)</f>
        <v>#VALUE!</v>
      </c>
      <c r="C619" s="552" t="str">
        <f>IF(D619&lt;&gt;"",COUNTA($D$8:D619),"")</f>
        <v/>
      </c>
      <c r="D619" s="552"/>
      <c r="E619" s="71"/>
      <c r="F619" s="103"/>
      <c r="G619" s="103"/>
      <c r="H619" s="103"/>
      <c r="I619" s="103"/>
      <c r="J619" s="103"/>
      <c r="K619" s="103"/>
      <c r="L619" s="107"/>
      <c r="M619" s="105"/>
      <c r="N619" s="106" t="str">
        <f>IF(L619&lt;&gt;"",VLOOKUP(L619,'DON GIA'!$S$1:$U$19,3,0),"")</f>
        <v/>
      </c>
      <c r="O619" s="106" t="str">
        <f>IF(L619&lt;&gt;"",VLOOKUP(L619,'DON GIA'!$S$1:$V$19,4,0),"")</f>
        <v/>
      </c>
      <c r="P619" s="106" t="str">
        <f t="shared" si="113"/>
        <v/>
      </c>
      <c r="Q619" s="106" t="str">
        <f t="shared" si="114"/>
        <v/>
      </c>
      <c r="R619" s="71" t="s">
        <v>35</v>
      </c>
      <c r="S619" s="103"/>
      <c r="T619" s="103"/>
      <c r="U619" s="554" t="str">
        <f>IF(R619&lt;&gt;"",VLOOKUP(R619,'DON GIA'!$H$1:$K$103,4,0),"")</f>
        <v/>
      </c>
      <c r="V619" s="554" t="str">
        <f t="shared" si="123"/>
        <v/>
      </c>
      <c r="W619" s="107" t="s">
        <v>1106</v>
      </c>
      <c r="X619" s="103" t="s">
        <v>27</v>
      </c>
      <c r="Y619" s="108">
        <v>1.1200000000000001</v>
      </c>
      <c r="Z619" s="109"/>
      <c r="AA619" s="554">
        <f>IF(W619&lt;&gt;"",VLOOKUP(W619,'DON GIA'!$A$1:$D$346,4,0),"")</f>
        <v>330817</v>
      </c>
      <c r="AB619" s="554">
        <f t="shared" si="124"/>
        <v>370515.04000000004</v>
      </c>
      <c r="AC619" s="71"/>
      <c r="AD619" s="71"/>
      <c r="AE619" s="71"/>
      <c r="AF619" s="71"/>
      <c r="AG619" s="71"/>
      <c r="AH619" s="103"/>
      <c r="AI619" s="71"/>
      <c r="AJ619" s="103"/>
      <c r="AK619" s="103"/>
      <c r="AL619" s="554" t="str">
        <f>IF(AI619&lt;&gt;"",VLOOKUP(AI619,'DON GIA'!$M$1:$P$9,4,0),"")</f>
        <v/>
      </c>
      <c r="AM619" s="554" t="str">
        <f t="shared" si="117"/>
        <v/>
      </c>
      <c r="AN619" s="103"/>
      <c r="AO619" s="103"/>
      <c r="AP619" s="553" t="str">
        <f t="shared" si="120"/>
        <v/>
      </c>
      <c r="AQ619" s="107"/>
    </row>
    <row r="620" spans="1:44" outlineLevel="2">
      <c r="A620" s="72" t="e">
        <f>IF(D619&lt;&gt;"",$D$8:D619,A619)</f>
        <v>#VALUE!</v>
      </c>
      <c r="C620" s="552" t="str">
        <f>IF(D620&lt;&gt;"",COUNTA($D$8:D620),"")</f>
        <v/>
      </c>
      <c r="D620" s="552"/>
      <c r="E620" s="71"/>
      <c r="F620" s="103"/>
      <c r="G620" s="103"/>
      <c r="H620" s="103"/>
      <c r="I620" s="103"/>
      <c r="J620" s="103"/>
      <c r="K620" s="103"/>
      <c r="L620" s="107"/>
      <c r="M620" s="105"/>
      <c r="N620" s="106" t="str">
        <f>IF(L620&lt;&gt;"",VLOOKUP(L620,'DON GIA'!$S$1:$U$19,3,0),"")</f>
        <v/>
      </c>
      <c r="O620" s="106" t="str">
        <f>IF(L620&lt;&gt;"",VLOOKUP(L620,'DON GIA'!$S$1:$V$19,4,0),"")</f>
        <v/>
      </c>
      <c r="P620" s="106" t="str">
        <f t="shared" si="113"/>
        <v/>
      </c>
      <c r="Q620" s="106" t="str">
        <f t="shared" si="114"/>
        <v/>
      </c>
      <c r="R620" s="71" t="s">
        <v>35</v>
      </c>
      <c r="S620" s="103"/>
      <c r="T620" s="103"/>
      <c r="U620" s="554" t="str">
        <f>IF(R620&lt;&gt;"",VLOOKUP(R620,'DON GIA'!$H$1:$K$103,4,0),"")</f>
        <v/>
      </c>
      <c r="V620" s="554" t="str">
        <f t="shared" si="123"/>
        <v/>
      </c>
      <c r="W620" s="107" t="s">
        <v>1001</v>
      </c>
      <c r="X620" s="103" t="s">
        <v>27</v>
      </c>
      <c r="Y620" s="108">
        <v>7.28</v>
      </c>
      <c r="Z620" s="109"/>
      <c r="AA620" s="554">
        <f>IF(W620&lt;&gt;"",VLOOKUP(W620,'DON GIA'!$A$1:$D$346,4,0),"")</f>
        <v>295078</v>
      </c>
      <c r="AB620" s="554">
        <f t="shared" si="124"/>
        <v>2148167.84</v>
      </c>
      <c r="AC620" s="71"/>
      <c r="AD620" s="71"/>
      <c r="AE620" s="71"/>
      <c r="AF620" s="71"/>
      <c r="AG620" s="71"/>
      <c r="AH620" s="103"/>
      <c r="AI620" s="71"/>
      <c r="AJ620" s="103"/>
      <c r="AK620" s="103"/>
      <c r="AL620" s="554" t="str">
        <f>IF(AI620&lt;&gt;"",VLOOKUP(AI620,'DON GIA'!$M$1:$P$9,4,0),"")</f>
        <v/>
      </c>
      <c r="AM620" s="554" t="str">
        <f t="shared" si="117"/>
        <v/>
      </c>
      <c r="AN620" s="103"/>
      <c r="AO620" s="103"/>
      <c r="AP620" s="553" t="str">
        <f t="shared" si="120"/>
        <v/>
      </c>
      <c r="AQ620" s="107"/>
    </row>
    <row r="621" spans="1:44" outlineLevel="2">
      <c r="A621" s="72" t="e">
        <f>IF(D620&lt;&gt;"",$D$8:D620,A620)</f>
        <v>#VALUE!</v>
      </c>
      <c r="C621" s="552" t="str">
        <f>IF(D621&lt;&gt;"",COUNTA($D$8:D621),"")</f>
        <v/>
      </c>
      <c r="D621" s="552"/>
      <c r="E621" s="71"/>
      <c r="F621" s="103"/>
      <c r="G621" s="103"/>
      <c r="H621" s="103"/>
      <c r="I621" s="103"/>
      <c r="J621" s="103"/>
      <c r="K621" s="103"/>
      <c r="L621" s="107"/>
      <c r="M621" s="105"/>
      <c r="N621" s="106" t="str">
        <f>IF(L621&lt;&gt;"",VLOOKUP(L621,'DON GIA'!$S$1:$U$19,3,0),"")</f>
        <v/>
      </c>
      <c r="O621" s="106" t="str">
        <f>IF(L621&lt;&gt;"",VLOOKUP(L621,'DON GIA'!$S$1:$V$19,4,0),"")</f>
        <v/>
      </c>
      <c r="P621" s="106" t="str">
        <f t="shared" si="113"/>
        <v/>
      </c>
      <c r="Q621" s="106" t="str">
        <f t="shared" si="114"/>
        <v/>
      </c>
      <c r="R621" s="71" t="s">
        <v>35</v>
      </c>
      <c r="S621" s="103"/>
      <c r="T621" s="103"/>
      <c r="U621" s="554" t="str">
        <f>IF(R621&lt;&gt;"",VLOOKUP(R621,'DON GIA'!$H$1:$K$103,4,0),"")</f>
        <v/>
      </c>
      <c r="V621" s="554" t="str">
        <f t="shared" si="123"/>
        <v/>
      </c>
      <c r="W621" s="107" t="s">
        <v>1105</v>
      </c>
      <c r="X621" s="103" t="s">
        <v>27</v>
      </c>
      <c r="Y621" s="108">
        <v>2.92</v>
      </c>
      <c r="Z621" s="109"/>
      <c r="AA621" s="554">
        <f>IF(W621&lt;&gt;"",VLOOKUP(W621,'DON GIA'!$A$1:$D$346,4,0),"")</f>
        <v>292949</v>
      </c>
      <c r="AB621" s="554">
        <f t="shared" si="124"/>
        <v>855411.08</v>
      </c>
      <c r="AC621" s="71"/>
      <c r="AD621" s="71"/>
      <c r="AE621" s="71"/>
      <c r="AF621" s="71"/>
      <c r="AG621" s="71"/>
      <c r="AH621" s="103"/>
      <c r="AI621" s="71"/>
      <c r="AJ621" s="103"/>
      <c r="AK621" s="103"/>
      <c r="AL621" s="554" t="str">
        <f>IF(AI621&lt;&gt;"",VLOOKUP(AI621,'DON GIA'!$M$1:$P$9,4,0),"")</f>
        <v/>
      </c>
      <c r="AM621" s="554" t="str">
        <f t="shared" si="117"/>
        <v/>
      </c>
      <c r="AN621" s="103"/>
      <c r="AO621" s="103"/>
      <c r="AP621" s="553" t="str">
        <f t="shared" si="120"/>
        <v/>
      </c>
      <c r="AQ621" s="107"/>
    </row>
    <row r="622" spans="1:44" outlineLevel="2">
      <c r="A622" s="72" t="e">
        <f>IF(D621&lt;&gt;"",$D$8:D621,A621)</f>
        <v>#VALUE!</v>
      </c>
      <c r="C622" s="552" t="str">
        <f>IF(D622&lt;&gt;"",COUNTA($D$8:D622),"")</f>
        <v/>
      </c>
      <c r="D622" s="552"/>
      <c r="E622" s="71"/>
      <c r="F622" s="103"/>
      <c r="G622" s="103"/>
      <c r="H622" s="103"/>
      <c r="I622" s="103"/>
      <c r="J622" s="103"/>
      <c r="K622" s="103"/>
      <c r="L622" s="107"/>
      <c r="M622" s="105"/>
      <c r="N622" s="106" t="str">
        <f>IF(L622&lt;&gt;"",VLOOKUP(L622,'DON GIA'!$S$1:$U$19,3,0),"")</f>
        <v/>
      </c>
      <c r="O622" s="106" t="str">
        <f>IF(L622&lt;&gt;"",VLOOKUP(L622,'DON GIA'!$S$1:$V$19,4,0),"")</f>
        <v/>
      </c>
      <c r="P622" s="106" t="str">
        <f t="shared" si="113"/>
        <v/>
      </c>
      <c r="Q622" s="106" t="str">
        <f t="shared" si="114"/>
        <v/>
      </c>
      <c r="R622" s="71" t="s">
        <v>35</v>
      </c>
      <c r="S622" s="103"/>
      <c r="T622" s="103"/>
      <c r="U622" s="554" t="str">
        <f>IF(R622&lt;&gt;"",VLOOKUP(R622,'DON GIA'!$H$1:$K$103,4,0),"")</f>
        <v/>
      </c>
      <c r="V622" s="554" t="str">
        <f t="shared" si="123"/>
        <v/>
      </c>
      <c r="W622" s="107" t="s">
        <v>1006</v>
      </c>
      <c r="X622" s="103" t="s">
        <v>27</v>
      </c>
      <c r="Y622" s="108">
        <v>78.95</v>
      </c>
      <c r="Z622" s="109"/>
      <c r="AA622" s="554">
        <f>IF(W622&lt;&gt;"",VLOOKUP(W622,'DON GIA'!$A$1:$D$346,4,0),"")</f>
        <v>109890</v>
      </c>
      <c r="AB622" s="554">
        <f t="shared" si="124"/>
        <v>8675815.5</v>
      </c>
      <c r="AC622" s="71"/>
      <c r="AD622" s="71"/>
      <c r="AE622" s="71"/>
      <c r="AF622" s="71"/>
      <c r="AG622" s="71"/>
      <c r="AH622" s="103"/>
      <c r="AI622" s="71"/>
      <c r="AJ622" s="103"/>
      <c r="AK622" s="103"/>
      <c r="AL622" s="554" t="str">
        <f>IF(AI622&lt;&gt;"",VLOOKUP(AI622,'DON GIA'!$M$1:$P$9,4,0),"")</f>
        <v/>
      </c>
      <c r="AM622" s="554" t="str">
        <f t="shared" si="117"/>
        <v/>
      </c>
      <c r="AN622" s="103"/>
      <c r="AO622" s="103"/>
      <c r="AP622" s="553" t="str">
        <f t="shared" si="120"/>
        <v/>
      </c>
      <c r="AQ622" s="107"/>
    </row>
    <row r="623" spans="1:44" ht="37.5" outlineLevel="2">
      <c r="A623" s="72" t="e">
        <f>IF(D622&lt;&gt;"",$D$8:D622,A622)</f>
        <v>#VALUE!</v>
      </c>
      <c r="C623" s="552" t="str">
        <f>IF(D623&lt;&gt;"",COUNTA($D$8:D623),"")</f>
        <v/>
      </c>
      <c r="D623" s="552"/>
      <c r="E623" s="71"/>
      <c r="F623" s="103"/>
      <c r="G623" s="103"/>
      <c r="H623" s="103"/>
      <c r="I623" s="103"/>
      <c r="J623" s="103"/>
      <c r="K623" s="103"/>
      <c r="L623" s="107"/>
      <c r="M623" s="105"/>
      <c r="N623" s="106" t="str">
        <f>IF(L623&lt;&gt;"",VLOOKUP(L623,'DON GIA'!$S$1:$U$19,3,0),"")</f>
        <v/>
      </c>
      <c r="O623" s="106" t="str">
        <f>IF(L623&lt;&gt;"",VLOOKUP(L623,'DON GIA'!$S$1:$V$19,4,0),"")</f>
        <v/>
      </c>
      <c r="P623" s="106" t="str">
        <f t="shared" si="113"/>
        <v/>
      </c>
      <c r="Q623" s="106" t="str">
        <f t="shared" si="114"/>
        <v/>
      </c>
      <c r="R623" s="71" t="s">
        <v>35</v>
      </c>
      <c r="S623" s="103"/>
      <c r="T623" s="103"/>
      <c r="U623" s="554" t="str">
        <f>IF(R623&lt;&gt;"",VLOOKUP(R623,'DON GIA'!$H$1:$K$103,4,0),"")</f>
        <v/>
      </c>
      <c r="V623" s="554" t="str">
        <f t="shared" si="123"/>
        <v/>
      </c>
      <c r="W623" s="107" t="s">
        <v>1049</v>
      </c>
      <c r="X623" s="103" t="s">
        <v>42</v>
      </c>
      <c r="Y623" s="108">
        <v>1</v>
      </c>
      <c r="Z623" s="109"/>
      <c r="AA623" s="554">
        <f>IF(W623&lt;&gt;"",VLOOKUP(W623,'DON GIA'!$A$1:$D$346,4,0),"")</f>
        <v>3793079</v>
      </c>
      <c r="AB623" s="554">
        <f t="shared" si="124"/>
        <v>3793079</v>
      </c>
      <c r="AC623" s="71"/>
      <c r="AD623" s="71"/>
      <c r="AE623" s="71"/>
      <c r="AF623" s="71"/>
      <c r="AG623" s="71"/>
      <c r="AH623" s="103"/>
      <c r="AI623" s="71"/>
      <c r="AJ623" s="103"/>
      <c r="AK623" s="103"/>
      <c r="AL623" s="554" t="str">
        <f>IF(AI623&lt;&gt;"",VLOOKUP(AI623,'DON GIA'!$M$1:$P$9,4,0),"")</f>
        <v/>
      </c>
      <c r="AM623" s="554" t="str">
        <f t="shared" si="117"/>
        <v/>
      </c>
      <c r="AN623" s="103"/>
      <c r="AO623" s="103"/>
      <c r="AP623" s="553" t="str">
        <f t="shared" si="120"/>
        <v/>
      </c>
      <c r="AQ623" s="107"/>
    </row>
    <row r="624" spans="1:44" outlineLevel="2">
      <c r="A624" s="72" t="e">
        <f>IF(D623&lt;&gt;"",$D$8:D623,A623)</f>
        <v>#VALUE!</v>
      </c>
      <c r="C624" s="552" t="str">
        <f>IF(D624&lt;&gt;"",COUNTA($D$8:D624),"")</f>
        <v/>
      </c>
      <c r="D624" s="552"/>
      <c r="E624" s="61"/>
      <c r="F624" s="103"/>
      <c r="G624" s="103"/>
      <c r="H624" s="103"/>
      <c r="I624" s="103"/>
      <c r="J624" s="103"/>
      <c r="K624" s="103"/>
      <c r="L624" s="107"/>
      <c r="M624" s="105"/>
      <c r="N624" s="106" t="str">
        <f>IF(L624&lt;&gt;"",VLOOKUP(L624,'DON GIA'!$S$1:$U$19,3,0),"")</f>
        <v/>
      </c>
      <c r="O624" s="106" t="str">
        <f>IF(L624&lt;&gt;"",VLOOKUP(L624,'DON GIA'!$S$1:$V$19,4,0),"")</f>
        <v/>
      </c>
      <c r="P624" s="106" t="str">
        <f t="shared" si="113"/>
        <v/>
      </c>
      <c r="Q624" s="106" t="str">
        <f t="shared" si="114"/>
        <v/>
      </c>
      <c r="R624" s="71" t="s">
        <v>35</v>
      </c>
      <c r="S624" s="103"/>
      <c r="T624" s="103"/>
      <c r="U624" s="554" t="str">
        <f>IF(R624&lt;&gt;"",VLOOKUP(R624,'DON GIA'!$H$1:$K$103,4,0),"")</f>
        <v/>
      </c>
      <c r="V624" s="554" t="str">
        <f t="shared" si="123"/>
        <v/>
      </c>
      <c r="W624" s="107" t="s">
        <v>35</v>
      </c>
      <c r="X624" s="103"/>
      <c r="Y624" s="108"/>
      <c r="Z624" s="109"/>
      <c r="AA624" s="554" t="str">
        <f>IF(W624&lt;&gt;"",VLOOKUP(W624,'DON GIA'!$A$1:$D$346,4,0),"")</f>
        <v/>
      </c>
      <c r="AB624" s="554" t="str">
        <f t="shared" si="124"/>
        <v/>
      </c>
      <c r="AC624" s="71"/>
      <c r="AD624" s="71"/>
      <c r="AE624" s="71"/>
      <c r="AF624" s="71"/>
      <c r="AG624" s="71"/>
      <c r="AH624" s="103"/>
      <c r="AI624" s="71"/>
      <c r="AJ624" s="103"/>
      <c r="AK624" s="103"/>
      <c r="AL624" s="554" t="str">
        <f>IF(AI624&lt;&gt;"",VLOOKUP(AI624,'DON GIA'!$M$1:$P$9,4,0),"")</f>
        <v/>
      </c>
      <c r="AM624" s="554" t="str">
        <f t="shared" si="117"/>
        <v/>
      </c>
      <c r="AN624" s="103"/>
      <c r="AO624" s="103"/>
      <c r="AP624" s="553" t="str">
        <f t="shared" si="120"/>
        <v/>
      </c>
      <c r="AQ624" s="107"/>
    </row>
    <row r="625" spans="1:44" outlineLevel="1">
      <c r="A625" s="84" t="s">
        <v>814</v>
      </c>
      <c r="B625" s="576">
        <v>17</v>
      </c>
      <c r="C625" s="552">
        <f>IF(D625&lt;&gt;"",COUNTA($D$8:D625),"")</f>
        <v>47</v>
      </c>
      <c r="D625" s="552">
        <v>439</v>
      </c>
      <c r="E625" s="61" t="s">
        <v>277</v>
      </c>
      <c r="F625" s="162"/>
      <c r="G625" s="162"/>
      <c r="H625" s="162"/>
      <c r="I625" s="162"/>
      <c r="J625" s="162"/>
      <c r="K625" s="162"/>
      <c r="L625" s="129"/>
      <c r="M625" s="167">
        <f>SUBTOTAL(9,M626:M639)</f>
        <v>135.53</v>
      </c>
      <c r="N625" s="199"/>
      <c r="O625" s="199"/>
      <c r="P625" s="199">
        <f>SUBTOTAL(9,P626:P639)</f>
        <v>227554870</v>
      </c>
      <c r="Q625" s="199">
        <f>SUBTOTAL(9,Q626:Q639)</f>
        <v>0</v>
      </c>
      <c r="R625" s="61"/>
      <c r="S625" s="162"/>
      <c r="T625" s="162">
        <f>SUBTOTAL(9,T626:T639)</f>
        <v>0</v>
      </c>
      <c r="U625" s="553"/>
      <c r="V625" s="553">
        <f>SUBTOTAL(9,V626:V639)</f>
        <v>0</v>
      </c>
      <c r="W625" s="129"/>
      <c r="X625" s="162"/>
      <c r="Y625" s="169">
        <f>SUBTOTAL(9,Y626:Y639)</f>
        <v>401.58900000000006</v>
      </c>
      <c r="Z625" s="170">
        <f>SUBTOTAL(9,Z626:Z639)</f>
        <v>0</v>
      </c>
      <c r="AA625" s="553"/>
      <c r="AB625" s="553">
        <f>SUBTOTAL(9,AB626:AB639)</f>
        <v>490946985.07199997</v>
      </c>
      <c r="AC625" s="71"/>
      <c r="AD625" s="71"/>
      <c r="AE625" s="71"/>
      <c r="AF625" s="71"/>
      <c r="AG625" s="71"/>
      <c r="AH625" s="103"/>
      <c r="AI625" s="71"/>
      <c r="AJ625" s="162"/>
      <c r="AK625" s="162">
        <f>SUBTOTAL(9,AK626:AK639)</f>
        <v>2</v>
      </c>
      <c r="AL625" s="553"/>
      <c r="AM625" s="553">
        <f>SUBTOTAL(9,AM626:AM639)</f>
        <v>29895920</v>
      </c>
      <c r="AN625" s="162"/>
      <c r="AO625" s="162">
        <f>SUBTOTAL(9,AO626:AO639)</f>
        <v>1</v>
      </c>
      <c r="AP625" s="553">
        <f t="shared" si="120"/>
        <v>748397775.07200003</v>
      </c>
      <c r="AQ625" s="111"/>
      <c r="AR625" s="90"/>
    </row>
    <row r="626" spans="1:44" ht="56.25" outlineLevel="2">
      <c r="A626" s="72" t="e">
        <f>IF(D625&lt;&gt;"",$D$8:D625,A624)</f>
        <v>#VALUE!</v>
      </c>
      <c r="C626" s="552" t="str">
        <f>IF(D626&lt;&gt;"",COUNTA($D$8:D626),"")</f>
        <v/>
      </c>
      <c r="D626" s="552"/>
      <c r="E626" s="71" t="s">
        <v>278</v>
      </c>
      <c r="F626" s="103">
        <v>1</v>
      </c>
      <c r="G626" s="103"/>
      <c r="H626" s="103">
        <v>424</v>
      </c>
      <c r="I626" s="103">
        <v>79</v>
      </c>
      <c r="J626" s="103" t="s">
        <v>223</v>
      </c>
      <c r="K626" s="103" t="s">
        <v>224</v>
      </c>
      <c r="L626" s="107" t="s">
        <v>973</v>
      </c>
      <c r="M626" s="105">
        <v>135.53</v>
      </c>
      <c r="N626" s="106">
        <f>IF(L626&lt;&gt;"",VLOOKUP(L626,'DON GIA'!$S$1:$U$19,3,0),"")</f>
        <v>1679000</v>
      </c>
      <c r="O626" s="106">
        <f>IF(L626&lt;&gt;"",VLOOKUP(L626,'DON GIA'!$S$1:$V$19,4,0),"")</f>
        <v>0</v>
      </c>
      <c r="P626" s="106">
        <f t="shared" si="113"/>
        <v>227554870</v>
      </c>
      <c r="Q626" s="106">
        <f t="shared" si="114"/>
        <v>0</v>
      </c>
      <c r="R626" s="71" t="s">
        <v>35</v>
      </c>
      <c r="S626" s="103"/>
      <c r="T626" s="103"/>
      <c r="U626" s="554" t="str">
        <f>IF(R626&lt;&gt;"",VLOOKUP(R626,'DON GIA'!$H$1:$K$103,4,0),"")</f>
        <v/>
      </c>
      <c r="V626" s="554" t="str">
        <f t="shared" ref="V626:V639" si="125">IF(R626&lt;&gt;"",IF(ISNUMBER(U626),T626*U626,""),"")</f>
        <v/>
      </c>
      <c r="W626" s="107" t="s">
        <v>1063</v>
      </c>
      <c r="X626" s="103" t="s">
        <v>27</v>
      </c>
      <c r="Y626" s="108">
        <f>4.42+88.4</f>
        <v>92.820000000000007</v>
      </c>
      <c r="Z626" s="109"/>
      <c r="AA626" s="554">
        <f>IF(W626&lt;&gt;"",VLOOKUP(W626,'DON GIA'!$A$1:$D$346,4,0),"")</f>
        <v>3941166</v>
      </c>
      <c r="AB626" s="554">
        <f t="shared" ref="AB626:AB639" si="126">IF(W626&lt;&gt;"",IF(ISNUMBER(AA626),Y626*AA626,""),"")</f>
        <v>365819028.12</v>
      </c>
      <c r="AC626" s="71" t="s">
        <v>28</v>
      </c>
      <c r="AD626" s="71" t="s">
        <v>29</v>
      </c>
      <c r="AE626" s="71" t="s">
        <v>30</v>
      </c>
      <c r="AF626" s="71" t="s">
        <v>31</v>
      </c>
      <c r="AG626" s="71" t="s">
        <v>32</v>
      </c>
      <c r="AH626" s="103" t="s">
        <v>33</v>
      </c>
      <c r="AI626" s="71" t="s">
        <v>562</v>
      </c>
      <c r="AJ626" s="103" t="s">
        <v>409</v>
      </c>
      <c r="AK626" s="103">
        <v>1</v>
      </c>
      <c r="AL626" s="554">
        <f>IF(AI626&lt;&gt;"",VLOOKUP(AI626,'DON GIA'!$M$1:$P$9,4,0),"")</f>
        <v>12895920</v>
      </c>
      <c r="AM626" s="554">
        <f t="shared" si="117"/>
        <v>12895920</v>
      </c>
      <c r="AN626" s="103" t="s">
        <v>407</v>
      </c>
      <c r="AO626" s="103">
        <v>1</v>
      </c>
      <c r="AP626" s="553" t="str">
        <f t="shared" si="120"/>
        <v/>
      </c>
      <c r="AQ626" s="111" t="s">
        <v>690</v>
      </c>
      <c r="AR626" s="77" t="s">
        <v>1912</v>
      </c>
    </row>
    <row r="627" spans="1:44" ht="150" outlineLevel="2">
      <c r="A627" s="72" t="e">
        <f>IF(D626&lt;&gt;"",$D$8:D626,A626)</f>
        <v>#VALUE!</v>
      </c>
      <c r="C627" s="552" t="str">
        <f>IF(D627&lt;&gt;"",COUNTA($D$8:D627),"")</f>
        <v/>
      </c>
      <c r="D627" s="552"/>
      <c r="E627" s="71" t="s">
        <v>279</v>
      </c>
      <c r="F627" s="103"/>
      <c r="G627" s="103"/>
      <c r="H627" s="103"/>
      <c r="I627" s="103"/>
      <c r="J627" s="103"/>
      <c r="K627" s="103"/>
      <c r="L627" s="107"/>
      <c r="M627" s="105"/>
      <c r="N627" s="106" t="str">
        <f>IF(L627&lt;&gt;"",VLOOKUP(L627,'DON GIA'!$S$1:$U$19,3,0),"")</f>
        <v/>
      </c>
      <c r="O627" s="106" t="str">
        <f>IF(L627&lt;&gt;"",VLOOKUP(L627,'DON GIA'!$S$1:$V$19,4,0),"")</f>
        <v/>
      </c>
      <c r="P627" s="106" t="str">
        <f t="shared" si="113"/>
        <v/>
      </c>
      <c r="Q627" s="106" t="str">
        <f t="shared" si="114"/>
        <v/>
      </c>
      <c r="R627" s="71" t="s">
        <v>35</v>
      </c>
      <c r="S627" s="103"/>
      <c r="T627" s="103"/>
      <c r="U627" s="554" t="str">
        <f>IF(R627&lt;&gt;"",VLOOKUP(R627,'DON GIA'!$H$1:$K$103,4,0),"")</f>
        <v/>
      </c>
      <c r="V627" s="554" t="str">
        <f t="shared" si="125"/>
        <v/>
      </c>
      <c r="W627" s="107" t="s">
        <v>1006</v>
      </c>
      <c r="X627" s="103" t="s">
        <v>27</v>
      </c>
      <c r="Y627" s="108">
        <v>88.4</v>
      </c>
      <c r="Z627" s="109"/>
      <c r="AA627" s="554">
        <f>IF(W627&lt;&gt;"",VLOOKUP(W627,'DON GIA'!$A$1:$D$346,4,0),"")</f>
        <v>109890</v>
      </c>
      <c r="AB627" s="554">
        <f t="shared" si="126"/>
        <v>9714276</v>
      </c>
      <c r="AC627" s="71"/>
      <c r="AD627" s="71"/>
      <c r="AE627" s="71"/>
      <c r="AF627" s="71"/>
      <c r="AG627" s="71"/>
      <c r="AH627" s="103"/>
      <c r="AI627" s="71" t="s">
        <v>579</v>
      </c>
      <c r="AJ627" s="103" t="s">
        <v>560</v>
      </c>
      <c r="AK627" s="103">
        <v>1</v>
      </c>
      <c r="AL627" s="554">
        <f>IF(AI627&lt;&gt;"",VLOOKUP(AI627,'DON GIA'!$M$1:$P$9,4,0),"")</f>
        <v>17000000</v>
      </c>
      <c r="AM627" s="554">
        <f t="shared" si="117"/>
        <v>17000000</v>
      </c>
      <c r="AN627" s="103"/>
      <c r="AO627" s="103"/>
      <c r="AP627" s="553" t="str">
        <f t="shared" si="120"/>
        <v/>
      </c>
      <c r="AQ627" s="59" t="s">
        <v>587</v>
      </c>
      <c r="AR627" s="139" t="s">
        <v>1918</v>
      </c>
    </row>
    <row r="628" spans="1:44" ht="168.75" outlineLevel="2">
      <c r="A628" s="72" t="e">
        <f>IF(D627&lt;&gt;"",$D$8:D627,A627)</f>
        <v>#VALUE!</v>
      </c>
      <c r="C628" s="552" t="str">
        <f>IF(D628&lt;&gt;"",COUNTA($D$8:D628),"")</f>
        <v/>
      </c>
      <c r="D628" s="552"/>
      <c r="E628" s="71"/>
      <c r="F628" s="103"/>
      <c r="G628" s="103"/>
      <c r="H628" s="103"/>
      <c r="I628" s="103"/>
      <c r="J628" s="103"/>
      <c r="K628" s="103"/>
      <c r="L628" s="107"/>
      <c r="M628" s="105"/>
      <c r="N628" s="106" t="str">
        <f>IF(L628&lt;&gt;"",VLOOKUP(L628,'DON GIA'!$S$1:$U$19,3,0),"")</f>
        <v/>
      </c>
      <c r="O628" s="106" t="str">
        <f>IF(L628&lt;&gt;"",VLOOKUP(L628,'DON GIA'!$S$1:$V$19,4,0),"")</f>
        <v/>
      </c>
      <c r="P628" s="106" t="str">
        <f t="shared" si="113"/>
        <v/>
      </c>
      <c r="Q628" s="106" t="str">
        <f t="shared" si="114"/>
        <v/>
      </c>
      <c r="R628" s="71" t="s">
        <v>35</v>
      </c>
      <c r="S628" s="103"/>
      <c r="T628" s="103"/>
      <c r="U628" s="554" t="str">
        <f>IF(R628&lt;&gt;"",VLOOKUP(R628,'DON GIA'!$H$1:$K$103,4,0),"")</f>
        <v/>
      </c>
      <c r="V628" s="554" t="str">
        <f t="shared" si="125"/>
        <v/>
      </c>
      <c r="W628" s="107" t="s">
        <v>1133</v>
      </c>
      <c r="X628" s="103" t="s">
        <v>27</v>
      </c>
      <c r="Y628" s="108">
        <v>26</v>
      </c>
      <c r="Z628" s="109"/>
      <c r="AA628" s="554">
        <f>IF(W628&lt;&gt;"",VLOOKUP(W628,'DON GIA'!$A$1:$D$346,4,0),"")</f>
        <v>295078</v>
      </c>
      <c r="AB628" s="554">
        <f t="shared" si="126"/>
        <v>7672028</v>
      </c>
      <c r="AC628" s="71"/>
      <c r="AD628" s="71"/>
      <c r="AE628" s="71"/>
      <c r="AF628" s="71"/>
      <c r="AG628" s="71"/>
      <c r="AH628" s="103"/>
      <c r="AI628" s="71"/>
      <c r="AJ628" s="103"/>
      <c r="AK628" s="103"/>
      <c r="AL628" s="554" t="str">
        <f>IF(AI628&lt;&gt;"",VLOOKUP(AI628,'DON GIA'!$M$1:$P$9,4,0),"")</f>
        <v/>
      </c>
      <c r="AM628" s="554" t="str">
        <f t="shared" si="117"/>
        <v/>
      </c>
      <c r="AN628" s="103"/>
      <c r="AO628" s="103"/>
      <c r="AP628" s="553" t="str">
        <f t="shared" si="120"/>
        <v/>
      </c>
      <c r="AQ628" s="107" t="s">
        <v>588</v>
      </c>
      <c r="AR628" s="139" t="s">
        <v>1914</v>
      </c>
    </row>
    <row r="629" spans="1:44" ht="116.25" outlineLevel="2">
      <c r="A629" s="72" t="e">
        <f>IF(D628&lt;&gt;"",$D$8:D628,A628)</f>
        <v>#VALUE!</v>
      </c>
      <c r="C629" s="552" t="str">
        <f>IF(D629&lt;&gt;"",COUNTA($D$8:D629),"")</f>
        <v/>
      </c>
      <c r="D629" s="552"/>
      <c r="E629" s="71"/>
      <c r="F629" s="103"/>
      <c r="G629" s="103"/>
      <c r="H629" s="103"/>
      <c r="I629" s="103"/>
      <c r="J629" s="103"/>
      <c r="K629" s="103"/>
      <c r="L629" s="107"/>
      <c r="M629" s="105"/>
      <c r="N629" s="106" t="str">
        <f>IF(L629&lt;&gt;"",VLOOKUP(L629,'DON GIA'!$S$1:$U$19,3,0),"")</f>
        <v/>
      </c>
      <c r="O629" s="106" t="str">
        <f>IF(L629&lt;&gt;"",VLOOKUP(L629,'DON GIA'!$S$1:$V$19,4,0),"")</f>
        <v/>
      </c>
      <c r="P629" s="106" t="str">
        <f t="shared" si="113"/>
        <v/>
      </c>
      <c r="Q629" s="106" t="str">
        <f t="shared" si="114"/>
        <v/>
      </c>
      <c r="R629" s="71" t="s">
        <v>35</v>
      </c>
      <c r="S629" s="103"/>
      <c r="T629" s="103"/>
      <c r="U629" s="554" t="str">
        <f>IF(R629&lt;&gt;"",VLOOKUP(R629,'DON GIA'!$H$1:$K$103,4,0),"")</f>
        <v/>
      </c>
      <c r="V629" s="554" t="str">
        <f t="shared" si="125"/>
        <v/>
      </c>
      <c r="W629" s="107" t="s">
        <v>1019</v>
      </c>
      <c r="X629" s="103" t="s">
        <v>27</v>
      </c>
      <c r="Y629" s="108">
        <v>18.2</v>
      </c>
      <c r="Z629" s="109"/>
      <c r="AA629" s="554">
        <f>IF(W629&lt;&gt;"",VLOOKUP(W629,'DON GIA'!$A$1:$D$346,4,0),"")</f>
        <v>330817</v>
      </c>
      <c r="AB629" s="554">
        <f t="shared" si="126"/>
        <v>6020869.3999999994</v>
      </c>
      <c r="AC629" s="71"/>
      <c r="AD629" s="71"/>
      <c r="AE629" s="71"/>
      <c r="AF629" s="71"/>
      <c r="AG629" s="71"/>
      <c r="AH629" s="103"/>
      <c r="AI629" s="71"/>
      <c r="AJ629" s="103"/>
      <c r="AK629" s="103"/>
      <c r="AL629" s="554" t="str">
        <f>IF(AI629&lt;&gt;"",VLOOKUP(AI629,'DON GIA'!$M$1:$P$9,4,0),"")</f>
        <v/>
      </c>
      <c r="AM629" s="554" t="str">
        <f t="shared" si="117"/>
        <v/>
      </c>
      <c r="AN629" s="103"/>
      <c r="AO629" s="103"/>
      <c r="AP629" s="553" t="str">
        <f t="shared" si="120"/>
        <v/>
      </c>
      <c r="AQ629" s="59" t="s">
        <v>695</v>
      </c>
      <c r="AR629" s="139" t="s">
        <v>1915</v>
      </c>
    </row>
    <row r="630" spans="1:44" ht="37.5" outlineLevel="2">
      <c r="A630" s="72" t="e">
        <f>IF(D629&lt;&gt;"",$D$8:D629,A629)</f>
        <v>#VALUE!</v>
      </c>
      <c r="C630" s="552" t="str">
        <f>IF(D630&lt;&gt;"",COUNTA($D$8:D630),"")</f>
        <v/>
      </c>
      <c r="D630" s="552"/>
      <c r="E630" s="71"/>
      <c r="F630" s="103"/>
      <c r="G630" s="103"/>
      <c r="H630" s="103"/>
      <c r="I630" s="103"/>
      <c r="J630" s="103"/>
      <c r="K630" s="103"/>
      <c r="L630" s="107"/>
      <c r="M630" s="105"/>
      <c r="N630" s="106" t="str">
        <f>IF(L630&lt;&gt;"",VLOOKUP(L630,'DON GIA'!$S$1:$U$19,3,0),"")</f>
        <v/>
      </c>
      <c r="O630" s="106" t="str">
        <f>IF(L630&lt;&gt;"",VLOOKUP(L630,'DON GIA'!$S$1:$V$19,4,0),"")</f>
        <v/>
      </c>
      <c r="P630" s="106" t="str">
        <f t="shared" si="113"/>
        <v/>
      </c>
      <c r="Q630" s="106" t="str">
        <f t="shared" si="114"/>
        <v/>
      </c>
      <c r="R630" s="71" t="s">
        <v>35</v>
      </c>
      <c r="S630" s="103"/>
      <c r="T630" s="103"/>
      <c r="U630" s="554" t="str">
        <f>IF(R630&lt;&gt;"",VLOOKUP(R630,'DON GIA'!$H$1:$K$103,4,0),"")</f>
        <v/>
      </c>
      <c r="V630" s="554" t="str">
        <f t="shared" si="125"/>
        <v/>
      </c>
      <c r="W630" s="107" t="s">
        <v>1044</v>
      </c>
      <c r="X630" s="103" t="s">
        <v>27</v>
      </c>
      <c r="Y630" s="108">
        <v>42.38</v>
      </c>
      <c r="Z630" s="109"/>
      <c r="AA630" s="554">
        <f>IF(W630&lt;&gt;"",VLOOKUP(W630,'DON GIA'!$A$1:$D$346,4,0),"")</f>
        <v>854777</v>
      </c>
      <c r="AB630" s="554">
        <f t="shared" si="126"/>
        <v>36225449.260000005</v>
      </c>
      <c r="AC630" s="71"/>
      <c r="AD630" s="71" t="s">
        <v>29</v>
      </c>
      <c r="AE630" s="71" t="s">
        <v>280</v>
      </c>
      <c r="AF630" s="71"/>
      <c r="AG630" s="71" t="s">
        <v>136</v>
      </c>
      <c r="AH630" s="103"/>
      <c r="AI630" s="71"/>
      <c r="AJ630" s="103"/>
      <c r="AK630" s="103"/>
      <c r="AL630" s="554" t="str">
        <f>IF(AI630&lt;&gt;"",VLOOKUP(AI630,'DON GIA'!$M$1:$P$9,4,0),"")</f>
        <v/>
      </c>
      <c r="AM630" s="554" t="str">
        <f t="shared" si="117"/>
        <v/>
      </c>
      <c r="AN630" s="103"/>
      <c r="AO630" s="103"/>
      <c r="AP630" s="553" t="str">
        <f t="shared" si="120"/>
        <v/>
      </c>
      <c r="AQ630" s="565" t="s">
        <v>1911</v>
      </c>
    </row>
    <row r="631" spans="1:44" outlineLevel="2">
      <c r="A631" s="72" t="e">
        <f>IF(D630&lt;&gt;"",$D$8:D630,A630)</f>
        <v>#VALUE!</v>
      </c>
      <c r="C631" s="552" t="str">
        <f>IF(D631&lt;&gt;"",COUNTA($D$8:D631),"")</f>
        <v/>
      </c>
      <c r="D631" s="552"/>
      <c r="E631" s="71"/>
      <c r="F631" s="103"/>
      <c r="G631" s="103"/>
      <c r="H631" s="103"/>
      <c r="I631" s="103"/>
      <c r="J631" s="103"/>
      <c r="K631" s="103"/>
      <c r="L631" s="107"/>
      <c r="M631" s="105"/>
      <c r="N631" s="106" t="str">
        <f>IF(L631&lt;&gt;"",VLOOKUP(L631,'DON GIA'!$S$1:$U$19,3,0),"")</f>
        <v/>
      </c>
      <c r="O631" s="106" t="str">
        <f>IF(L631&lt;&gt;"",VLOOKUP(L631,'DON GIA'!$S$1:$V$19,4,0),"")</f>
        <v/>
      </c>
      <c r="P631" s="106" t="str">
        <f t="shared" si="113"/>
        <v/>
      </c>
      <c r="Q631" s="106" t="str">
        <f t="shared" si="114"/>
        <v/>
      </c>
      <c r="R631" s="71" t="s">
        <v>35</v>
      </c>
      <c r="S631" s="103"/>
      <c r="T631" s="103"/>
      <c r="U631" s="554" t="str">
        <f>IF(R631&lt;&gt;"",VLOOKUP(R631,'DON GIA'!$H$1:$K$103,4,0),"")</f>
        <v/>
      </c>
      <c r="V631" s="554" t="str">
        <f t="shared" si="125"/>
        <v/>
      </c>
      <c r="W631" s="107" t="s">
        <v>1170</v>
      </c>
      <c r="X631" s="103" t="s">
        <v>27</v>
      </c>
      <c r="Y631" s="108">
        <v>10.66</v>
      </c>
      <c r="Z631" s="109"/>
      <c r="AA631" s="554">
        <f>IF(W631&lt;&gt;"",VLOOKUP(W631,'DON GIA'!$A$1:$D$346,4,0),"")</f>
        <v>269273</v>
      </c>
      <c r="AB631" s="554">
        <f t="shared" si="126"/>
        <v>2870450.18</v>
      </c>
      <c r="AC631" s="71"/>
      <c r="AD631" s="71"/>
      <c r="AE631" s="71"/>
      <c r="AF631" s="71"/>
      <c r="AG631" s="71"/>
      <c r="AH631" s="103"/>
      <c r="AI631" s="71"/>
      <c r="AJ631" s="103"/>
      <c r="AK631" s="103"/>
      <c r="AL631" s="554" t="str">
        <f>IF(AI631&lt;&gt;"",VLOOKUP(AI631,'DON GIA'!$M$1:$P$9,4,0),"")</f>
        <v/>
      </c>
      <c r="AM631" s="554" t="str">
        <f t="shared" si="117"/>
        <v/>
      </c>
      <c r="AN631" s="103"/>
      <c r="AO631" s="103"/>
      <c r="AP631" s="553" t="str">
        <f t="shared" si="120"/>
        <v/>
      </c>
      <c r="AQ631" s="568" t="s">
        <v>1941</v>
      </c>
    </row>
    <row r="632" spans="1:44" ht="37.5" outlineLevel="2">
      <c r="A632" s="72" t="e">
        <f>IF(D631&lt;&gt;"",$D$8:D631,A631)</f>
        <v>#VALUE!</v>
      </c>
      <c r="C632" s="552" t="str">
        <f>IF(D632&lt;&gt;"",COUNTA($D$8:D632),"")</f>
        <v/>
      </c>
      <c r="D632" s="552"/>
      <c r="E632" s="71"/>
      <c r="F632" s="103"/>
      <c r="G632" s="103"/>
      <c r="H632" s="103"/>
      <c r="I632" s="103"/>
      <c r="J632" s="103"/>
      <c r="K632" s="103"/>
      <c r="L632" s="107"/>
      <c r="M632" s="105"/>
      <c r="N632" s="106" t="str">
        <f>IF(L632&lt;&gt;"",VLOOKUP(L632,'DON GIA'!$S$1:$U$19,3,0),"")</f>
        <v/>
      </c>
      <c r="O632" s="106" t="str">
        <f>IF(L632&lt;&gt;"",VLOOKUP(L632,'DON GIA'!$S$1:$V$19,4,0),"")</f>
        <v/>
      </c>
      <c r="P632" s="106" t="str">
        <f t="shared" si="113"/>
        <v/>
      </c>
      <c r="Q632" s="106" t="str">
        <f t="shared" si="114"/>
        <v/>
      </c>
      <c r="R632" s="71" t="s">
        <v>35</v>
      </c>
      <c r="S632" s="103"/>
      <c r="T632" s="103"/>
      <c r="U632" s="554" t="str">
        <f>IF(R632&lt;&gt;"",VLOOKUP(R632,'DON GIA'!$H$1:$K$103,4,0),"")</f>
        <v/>
      </c>
      <c r="V632" s="554" t="str">
        <f t="shared" si="125"/>
        <v/>
      </c>
      <c r="W632" s="107" t="s">
        <v>1144</v>
      </c>
      <c r="X632" s="103" t="s">
        <v>27</v>
      </c>
      <c r="Y632" s="108">
        <v>2.34</v>
      </c>
      <c r="Z632" s="109"/>
      <c r="AA632" s="554">
        <f>IF(W632&lt;&gt;"",VLOOKUP(W632,'DON GIA'!$A$1:$D$346,4,0),"")</f>
        <v>10375629</v>
      </c>
      <c r="AB632" s="554">
        <f t="shared" si="126"/>
        <v>24278971.859999999</v>
      </c>
      <c r="AC632" s="71"/>
      <c r="AD632" s="71"/>
      <c r="AE632" s="71"/>
      <c r="AF632" s="71" t="s">
        <v>31</v>
      </c>
      <c r="AG632" s="71"/>
      <c r="AH632" s="103" t="s">
        <v>34</v>
      </c>
      <c r="AI632" s="71"/>
      <c r="AJ632" s="103"/>
      <c r="AK632" s="103"/>
      <c r="AL632" s="554" t="str">
        <f>IF(AI632&lt;&gt;"",VLOOKUP(AI632,'DON GIA'!$M$1:$P$9,4,0),"")</f>
        <v/>
      </c>
      <c r="AM632" s="554" t="str">
        <f t="shared" si="117"/>
        <v/>
      </c>
      <c r="AN632" s="103"/>
      <c r="AO632" s="103"/>
      <c r="AP632" s="553" t="str">
        <f t="shared" si="120"/>
        <v/>
      </c>
      <c r="AQ632" s="107"/>
    </row>
    <row r="633" spans="1:44" outlineLevel="2">
      <c r="A633" s="72" t="e">
        <f>IF(D632&lt;&gt;"",$D$8:D632,A632)</f>
        <v>#VALUE!</v>
      </c>
      <c r="C633" s="552" t="str">
        <f>IF(D633&lt;&gt;"",COUNTA($D$8:D633),"")</f>
        <v/>
      </c>
      <c r="D633" s="552"/>
      <c r="E633" s="71"/>
      <c r="F633" s="103"/>
      <c r="G633" s="103"/>
      <c r="H633" s="103"/>
      <c r="I633" s="103"/>
      <c r="J633" s="103"/>
      <c r="K633" s="103"/>
      <c r="L633" s="107"/>
      <c r="M633" s="105"/>
      <c r="N633" s="106" t="str">
        <f>IF(L633&lt;&gt;"",VLOOKUP(L633,'DON GIA'!$S$1:$U$19,3,0),"")</f>
        <v/>
      </c>
      <c r="O633" s="106" t="str">
        <f>IF(L633&lt;&gt;"",VLOOKUP(L633,'DON GIA'!$S$1:$V$19,4,0),"")</f>
        <v/>
      </c>
      <c r="P633" s="106" t="str">
        <f t="shared" si="113"/>
        <v/>
      </c>
      <c r="Q633" s="106" t="str">
        <f t="shared" si="114"/>
        <v/>
      </c>
      <c r="R633" s="71" t="s">
        <v>35</v>
      </c>
      <c r="S633" s="103"/>
      <c r="T633" s="103"/>
      <c r="U633" s="554" t="str">
        <f>IF(R633&lt;&gt;"",VLOOKUP(R633,'DON GIA'!$H$1:$K$103,4,0),"")</f>
        <v/>
      </c>
      <c r="V633" s="554" t="str">
        <f t="shared" si="125"/>
        <v/>
      </c>
      <c r="W633" s="107" t="s">
        <v>1171</v>
      </c>
      <c r="X633" s="103" t="s">
        <v>38</v>
      </c>
      <c r="Y633" s="108">
        <v>0.26</v>
      </c>
      <c r="Z633" s="109"/>
      <c r="AA633" s="554">
        <f>IF(W633&lt;&gt;"",VLOOKUP(W633,'DON GIA'!$A$1:$D$346,4,0),"")</f>
        <v>2036769</v>
      </c>
      <c r="AB633" s="554">
        <f t="shared" si="126"/>
        <v>529559.94000000006</v>
      </c>
      <c r="AC633" s="71"/>
      <c r="AD633" s="71"/>
      <c r="AE633" s="71"/>
      <c r="AF633" s="71"/>
      <c r="AG633" s="71"/>
      <c r="AH633" s="103"/>
      <c r="AI633" s="71"/>
      <c r="AJ633" s="103"/>
      <c r="AK633" s="103"/>
      <c r="AL633" s="554" t="str">
        <f>IF(AI633&lt;&gt;"",VLOOKUP(AI633,'DON GIA'!$M$1:$P$9,4,0),"")</f>
        <v/>
      </c>
      <c r="AM633" s="554" t="str">
        <f t="shared" si="117"/>
        <v/>
      </c>
      <c r="AN633" s="103"/>
      <c r="AO633" s="103"/>
      <c r="AP633" s="553" t="str">
        <f t="shared" si="120"/>
        <v/>
      </c>
      <c r="AQ633" s="107"/>
    </row>
    <row r="634" spans="1:44" outlineLevel="2">
      <c r="A634" s="72" t="e">
        <f>IF(D633&lt;&gt;"",$D$8:D633,A633)</f>
        <v>#VALUE!</v>
      </c>
      <c r="C634" s="552" t="str">
        <f>IF(D634&lt;&gt;"",COUNTA($D$8:D634),"")</f>
        <v/>
      </c>
      <c r="D634" s="552"/>
      <c r="E634" s="71"/>
      <c r="F634" s="103"/>
      <c r="G634" s="103"/>
      <c r="H634" s="103"/>
      <c r="I634" s="103"/>
      <c r="J634" s="103"/>
      <c r="K634" s="103"/>
      <c r="L634" s="107"/>
      <c r="M634" s="105"/>
      <c r="N634" s="106" t="str">
        <f>IF(L634&lt;&gt;"",VLOOKUP(L634,'DON GIA'!$S$1:$U$19,3,0),"")</f>
        <v/>
      </c>
      <c r="O634" s="106" t="str">
        <f>IF(L634&lt;&gt;"",VLOOKUP(L634,'DON GIA'!$S$1:$V$19,4,0),"")</f>
        <v/>
      </c>
      <c r="P634" s="106" t="str">
        <f t="shared" ref="P634:P702" si="127">IF(L634&lt;&gt;"",M634*N634,"")</f>
        <v/>
      </c>
      <c r="Q634" s="106" t="str">
        <f t="shared" ref="Q634:Q702" si="128">IF(L634&lt;&gt;"",M634*O634,"")</f>
        <v/>
      </c>
      <c r="R634" s="71" t="s">
        <v>35</v>
      </c>
      <c r="S634" s="103"/>
      <c r="T634" s="103"/>
      <c r="U634" s="554" t="str">
        <f>IF(R634&lt;&gt;"",VLOOKUP(R634,'DON GIA'!$H$1:$K$103,4,0),"")</f>
        <v/>
      </c>
      <c r="V634" s="554" t="str">
        <f t="shared" si="125"/>
        <v/>
      </c>
      <c r="W634" s="107" t="s">
        <v>1023</v>
      </c>
      <c r="X634" s="103" t="s">
        <v>38</v>
      </c>
      <c r="Y634" s="108">
        <v>0.13900000000000001</v>
      </c>
      <c r="Z634" s="109"/>
      <c r="AA634" s="554">
        <f>IF(W634&lt;&gt;"",VLOOKUP(W634,'DON GIA'!$A$1:$D$346,4,0),"")</f>
        <v>2523428</v>
      </c>
      <c r="AB634" s="554">
        <f t="shared" si="126"/>
        <v>350756.49200000003</v>
      </c>
      <c r="AC634" s="71"/>
      <c r="AD634" s="71"/>
      <c r="AE634" s="71"/>
      <c r="AF634" s="71"/>
      <c r="AG634" s="71"/>
      <c r="AH634" s="103"/>
      <c r="AI634" s="71"/>
      <c r="AJ634" s="103"/>
      <c r="AK634" s="103"/>
      <c r="AL634" s="554" t="str">
        <f>IF(AI634&lt;&gt;"",VLOOKUP(AI634,'DON GIA'!$M$1:$P$9,4,0),"")</f>
        <v/>
      </c>
      <c r="AM634" s="554" t="str">
        <f t="shared" ref="AM634:AM702" si="129">IF(AI634&lt;&gt;"",AK634*AL634,"")</f>
        <v/>
      </c>
      <c r="AN634" s="103"/>
      <c r="AO634" s="103"/>
      <c r="AP634" s="553" t="str">
        <f t="shared" si="120"/>
        <v/>
      </c>
      <c r="AQ634" s="107"/>
    </row>
    <row r="635" spans="1:44" outlineLevel="2">
      <c r="A635" s="72" t="e">
        <f>IF(D634&lt;&gt;"",$D$8:D634,A634)</f>
        <v>#VALUE!</v>
      </c>
      <c r="C635" s="552" t="str">
        <f>IF(D635&lt;&gt;"",COUNTA($D$8:D635),"")</f>
        <v/>
      </c>
      <c r="D635" s="552"/>
      <c r="E635" s="71"/>
      <c r="F635" s="103"/>
      <c r="G635" s="103"/>
      <c r="H635" s="103"/>
      <c r="I635" s="103"/>
      <c r="J635" s="103"/>
      <c r="K635" s="103"/>
      <c r="L635" s="107"/>
      <c r="M635" s="105"/>
      <c r="N635" s="106" t="str">
        <f>IF(L635&lt;&gt;"",VLOOKUP(L635,'DON GIA'!$S$1:$U$19,3,0),"")</f>
        <v/>
      </c>
      <c r="O635" s="106" t="str">
        <f>IF(L635&lt;&gt;"",VLOOKUP(L635,'DON GIA'!$S$1:$V$19,4,0),"")</f>
        <v/>
      </c>
      <c r="P635" s="106" t="str">
        <f t="shared" si="127"/>
        <v/>
      </c>
      <c r="Q635" s="106" t="str">
        <f t="shared" si="128"/>
        <v/>
      </c>
      <c r="R635" s="71" t="s">
        <v>35</v>
      </c>
      <c r="S635" s="103"/>
      <c r="T635" s="103"/>
      <c r="U635" s="554" t="str">
        <f>IF(R635&lt;&gt;"",VLOOKUP(R635,'DON GIA'!$H$1:$K$103,4,0),"")</f>
        <v/>
      </c>
      <c r="V635" s="554" t="str">
        <f t="shared" si="125"/>
        <v/>
      </c>
      <c r="W635" s="107" t="s">
        <v>1130</v>
      </c>
      <c r="X635" s="103" t="s">
        <v>27</v>
      </c>
      <c r="Y635" s="108">
        <v>7.04</v>
      </c>
      <c r="Z635" s="109"/>
      <c r="AA635" s="554">
        <f>IF(W635&lt;&gt;"",VLOOKUP(W635,'DON GIA'!$A$1:$D$346,4,0),"")</f>
        <v>282038</v>
      </c>
      <c r="AB635" s="554">
        <f t="shared" si="126"/>
        <v>1985547.52</v>
      </c>
      <c r="AC635" s="71"/>
      <c r="AD635" s="71"/>
      <c r="AE635" s="71"/>
      <c r="AF635" s="71"/>
      <c r="AG635" s="71"/>
      <c r="AH635" s="103"/>
      <c r="AI635" s="71"/>
      <c r="AJ635" s="103"/>
      <c r="AK635" s="103"/>
      <c r="AL635" s="554" t="str">
        <f>IF(AI635&lt;&gt;"",VLOOKUP(AI635,'DON GIA'!$M$1:$P$9,4,0),"")</f>
        <v/>
      </c>
      <c r="AM635" s="554" t="str">
        <f t="shared" si="129"/>
        <v/>
      </c>
      <c r="AN635" s="103"/>
      <c r="AO635" s="103"/>
      <c r="AP635" s="553" t="str">
        <f t="shared" si="120"/>
        <v/>
      </c>
      <c r="AQ635" s="107"/>
    </row>
    <row r="636" spans="1:44" outlineLevel="2">
      <c r="A636" s="72" t="e">
        <f>IF(D635&lt;&gt;"",$D$8:D635,A635)</f>
        <v>#VALUE!</v>
      </c>
      <c r="C636" s="552" t="str">
        <f>IF(D636&lt;&gt;"",COUNTA($D$8:D636),"")</f>
        <v/>
      </c>
      <c r="D636" s="552"/>
      <c r="E636" s="71"/>
      <c r="F636" s="103"/>
      <c r="G636" s="103"/>
      <c r="H636" s="103"/>
      <c r="I636" s="103"/>
      <c r="J636" s="103"/>
      <c r="K636" s="103"/>
      <c r="L636" s="107"/>
      <c r="M636" s="105"/>
      <c r="N636" s="106" t="str">
        <f>IF(L636&lt;&gt;"",VLOOKUP(L636,'DON GIA'!$S$1:$U$19,3,0),"")</f>
        <v/>
      </c>
      <c r="O636" s="106" t="str">
        <f>IF(L636&lt;&gt;"",VLOOKUP(L636,'DON GIA'!$S$1:$V$19,4,0),"")</f>
        <v/>
      </c>
      <c r="P636" s="106" t="str">
        <f t="shared" si="127"/>
        <v/>
      </c>
      <c r="Q636" s="106" t="str">
        <f t="shared" si="128"/>
        <v/>
      </c>
      <c r="R636" s="71" t="s">
        <v>35</v>
      </c>
      <c r="S636" s="103"/>
      <c r="T636" s="103"/>
      <c r="U636" s="554" t="str">
        <f>IF(R636&lt;&gt;"",VLOOKUP(R636,'DON GIA'!$H$1:$K$103,4,0),"")</f>
        <v/>
      </c>
      <c r="V636" s="554" t="str">
        <f t="shared" si="125"/>
        <v/>
      </c>
      <c r="W636" s="107" t="s">
        <v>1123</v>
      </c>
      <c r="X636" s="103" t="s">
        <v>27</v>
      </c>
      <c r="Y636" s="108">
        <v>112.35</v>
      </c>
      <c r="Z636" s="109"/>
      <c r="AA636" s="554">
        <f>IF(W636&lt;&gt;"",VLOOKUP(W636,'DON GIA'!$A$1:$D$346,4,0),"")</f>
        <v>282038</v>
      </c>
      <c r="AB636" s="554">
        <f t="shared" si="126"/>
        <v>31686969.299999997</v>
      </c>
      <c r="AC636" s="71"/>
      <c r="AD636" s="71"/>
      <c r="AE636" s="71"/>
      <c r="AF636" s="71"/>
      <c r="AG636" s="71"/>
      <c r="AH636" s="103"/>
      <c r="AI636" s="71"/>
      <c r="AJ636" s="103"/>
      <c r="AK636" s="103"/>
      <c r="AL636" s="554" t="str">
        <f>IF(AI636&lt;&gt;"",VLOOKUP(AI636,'DON GIA'!$M$1:$P$9,4,0),"")</f>
        <v/>
      </c>
      <c r="AM636" s="554" t="str">
        <f t="shared" si="129"/>
        <v/>
      </c>
      <c r="AN636" s="103"/>
      <c r="AO636" s="103"/>
      <c r="AP636" s="553" t="str">
        <f t="shared" si="120"/>
        <v/>
      </c>
      <c r="AQ636" s="107"/>
    </row>
    <row r="637" spans="1:44" ht="37.5" outlineLevel="2">
      <c r="A637" s="72" t="e">
        <f>IF(D636&lt;&gt;"",$D$8:D636,A636)</f>
        <v>#VALUE!</v>
      </c>
      <c r="C637" s="552" t="str">
        <f>IF(D637&lt;&gt;"",COUNTA($D$8:D637),"")</f>
        <v/>
      </c>
      <c r="D637" s="552"/>
      <c r="E637" s="71"/>
      <c r="F637" s="103"/>
      <c r="G637" s="103"/>
      <c r="H637" s="103"/>
      <c r="I637" s="103"/>
      <c r="J637" s="103"/>
      <c r="K637" s="103"/>
      <c r="L637" s="107"/>
      <c r="M637" s="105"/>
      <c r="N637" s="106" t="str">
        <f>IF(L637&lt;&gt;"",VLOOKUP(L637,'DON GIA'!$S$1:$U$19,3,0),"")</f>
        <v/>
      </c>
      <c r="O637" s="106" t="str">
        <f>IF(L637&lt;&gt;"",VLOOKUP(L637,'DON GIA'!$S$1:$V$19,4,0),"")</f>
        <v/>
      </c>
      <c r="P637" s="106" t="str">
        <f t="shared" si="127"/>
        <v/>
      </c>
      <c r="Q637" s="106" t="str">
        <f t="shared" si="128"/>
        <v/>
      </c>
      <c r="R637" s="71" t="s">
        <v>35</v>
      </c>
      <c r="S637" s="103"/>
      <c r="T637" s="103"/>
      <c r="U637" s="554" t="str">
        <f>IF(R637&lt;&gt;"",VLOOKUP(R637,'DON GIA'!$H$1:$K$103,4,0),"")</f>
        <v/>
      </c>
      <c r="V637" s="554" t="str">
        <f t="shared" si="125"/>
        <v/>
      </c>
      <c r="W637" s="107" t="s">
        <v>1049</v>
      </c>
      <c r="X637" s="103" t="s">
        <v>42</v>
      </c>
      <c r="Y637" s="108">
        <v>1</v>
      </c>
      <c r="Z637" s="109"/>
      <c r="AA637" s="554">
        <f>IF(W637&lt;&gt;"",VLOOKUP(W637,'DON GIA'!$A$1:$D$346,4,0),"")</f>
        <v>3793079</v>
      </c>
      <c r="AB637" s="554">
        <f t="shared" si="126"/>
        <v>3793079</v>
      </c>
      <c r="AC637" s="71"/>
      <c r="AD637" s="71"/>
      <c r="AE637" s="71"/>
      <c r="AF637" s="71"/>
      <c r="AG637" s="71"/>
      <c r="AH637" s="103"/>
      <c r="AI637" s="71"/>
      <c r="AJ637" s="103"/>
      <c r="AK637" s="103"/>
      <c r="AL637" s="554" t="str">
        <f>IF(AI637&lt;&gt;"",VLOOKUP(AI637,'DON GIA'!$M$1:$P$9,4,0),"")</f>
        <v/>
      </c>
      <c r="AM637" s="554" t="str">
        <f t="shared" si="129"/>
        <v/>
      </c>
      <c r="AN637" s="103"/>
      <c r="AO637" s="103"/>
      <c r="AP637" s="553" t="str">
        <f t="shared" si="120"/>
        <v/>
      </c>
      <c r="AQ637" s="107"/>
    </row>
    <row r="638" spans="1:44" outlineLevel="2">
      <c r="A638" s="72" t="e">
        <f>IF(D637&lt;&gt;"",$D$8:D637,A637)</f>
        <v>#VALUE!</v>
      </c>
      <c r="C638" s="552" t="str">
        <f>IF(D638&lt;&gt;"",COUNTA($D$8:D638),"")</f>
        <v/>
      </c>
      <c r="D638" s="552"/>
      <c r="E638" s="71"/>
      <c r="F638" s="103"/>
      <c r="G638" s="103"/>
      <c r="H638" s="103"/>
      <c r="I638" s="103"/>
      <c r="J638" s="103"/>
      <c r="K638" s="103"/>
      <c r="L638" s="107"/>
      <c r="M638" s="105"/>
      <c r="N638" s="106" t="str">
        <f>IF(L638&lt;&gt;"",VLOOKUP(L638,'DON GIA'!$S$1:$U$19,3,0),"")</f>
        <v/>
      </c>
      <c r="O638" s="106" t="str">
        <f>IF(L638&lt;&gt;"",VLOOKUP(L638,'DON GIA'!$S$1:$V$19,4,0),"")</f>
        <v/>
      </c>
      <c r="P638" s="106" t="str">
        <f t="shared" si="127"/>
        <v/>
      </c>
      <c r="Q638" s="106" t="str">
        <f t="shared" si="128"/>
        <v/>
      </c>
      <c r="R638" s="71" t="s">
        <v>35</v>
      </c>
      <c r="S638" s="103"/>
      <c r="T638" s="103"/>
      <c r="U638" s="554" t="str">
        <f>IF(R638&lt;&gt;"",VLOOKUP(R638,'DON GIA'!$H$1:$K$103,4,0),"")</f>
        <v/>
      </c>
      <c r="V638" s="554" t="str">
        <f t="shared" si="125"/>
        <v/>
      </c>
      <c r="W638" s="102"/>
      <c r="X638" s="102"/>
      <c r="Y638" s="102"/>
      <c r="Z638" s="109"/>
      <c r="AA638" s="554" t="str">
        <f>IF(W638&lt;&gt;"",VLOOKUP(W638,'DON GIA'!$A$1:$D$346,4,0),"")</f>
        <v/>
      </c>
      <c r="AB638" s="554" t="str">
        <f t="shared" si="126"/>
        <v/>
      </c>
      <c r="AC638" s="71"/>
      <c r="AD638" s="71"/>
      <c r="AE638" s="71"/>
      <c r="AF638" s="71"/>
      <c r="AG638" s="71"/>
      <c r="AH638" s="103"/>
      <c r="AI638" s="71"/>
      <c r="AJ638" s="103"/>
      <c r="AK638" s="103"/>
      <c r="AL638" s="554" t="str">
        <f>IF(AI638&lt;&gt;"",VLOOKUP(AI638,'DON GIA'!$M$1:$P$9,4,0),"")</f>
        <v/>
      </c>
      <c r="AM638" s="554" t="str">
        <f t="shared" si="129"/>
        <v/>
      </c>
      <c r="AN638" s="103"/>
      <c r="AO638" s="103"/>
      <c r="AP638" s="553" t="str">
        <f t="shared" si="120"/>
        <v/>
      </c>
      <c r="AQ638" s="107"/>
    </row>
    <row r="639" spans="1:44" outlineLevel="2">
      <c r="A639" s="72" t="e">
        <f>IF(D638&lt;&gt;"",$D$8:D638,A638)</f>
        <v>#VALUE!</v>
      </c>
      <c r="C639" s="552" t="str">
        <f>IF(D639&lt;&gt;"",COUNTA($D$8:D639),"")</f>
        <v/>
      </c>
      <c r="D639" s="552"/>
      <c r="E639" s="61"/>
      <c r="F639" s="103"/>
      <c r="G639" s="103"/>
      <c r="H639" s="103"/>
      <c r="I639" s="103"/>
      <c r="J639" s="103"/>
      <c r="K639" s="103"/>
      <c r="L639" s="107"/>
      <c r="M639" s="105"/>
      <c r="N639" s="106" t="str">
        <f>IF(L639&lt;&gt;"",VLOOKUP(L639,'DON GIA'!$S$1:$U$19,3,0),"")</f>
        <v/>
      </c>
      <c r="O639" s="106" t="str">
        <f>IF(L639&lt;&gt;"",VLOOKUP(L639,'DON GIA'!$S$1:$V$19,4,0),"")</f>
        <v/>
      </c>
      <c r="P639" s="106" t="str">
        <f t="shared" si="127"/>
        <v/>
      </c>
      <c r="Q639" s="106" t="str">
        <f t="shared" si="128"/>
        <v/>
      </c>
      <c r="R639" s="71" t="s">
        <v>35</v>
      </c>
      <c r="S639" s="103"/>
      <c r="T639" s="103"/>
      <c r="U639" s="554" t="str">
        <f>IF(R639&lt;&gt;"",VLOOKUP(R639,'DON GIA'!$H$1:$K$103,4,0),"")</f>
        <v/>
      </c>
      <c r="V639" s="554" t="str">
        <f t="shared" si="125"/>
        <v/>
      </c>
      <c r="W639" s="107" t="s">
        <v>35</v>
      </c>
      <c r="X639" s="103"/>
      <c r="Y639" s="108"/>
      <c r="Z639" s="109"/>
      <c r="AA639" s="554" t="str">
        <f>IF(W639&lt;&gt;"",VLOOKUP(W639,'DON GIA'!$A$1:$D$346,4,0),"")</f>
        <v/>
      </c>
      <c r="AB639" s="554" t="str">
        <f t="shared" si="126"/>
        <v/>
      </c>
      <c r="AC639" s="71"/>
      <c r="AD639" s="71"/>
      <c r="AE639" s="71"/>
      <c r="AF639" s="71"/>
      <c r="AG639" s="71"/>
      <c r="AH639" s="103"/>
      <c r="AI639" s="71"/>
      <c r="AJ639" s="103"/>
      <c r="AK639" s="103"/>
      <c r="AL639" s="554" t="str">
        <f>IF(AI639&lt;&gt;"",VLOOKUP(AI639,'DON GIA'!$M$1:$P$9,4,0),"")</f>
        <v/>
      </c>
      <c r="AM639" s="554" t="str">
        <f t="shared" si="129"/>
        <v/>
      </c>
      <c r="AN639" s="103"/>
      <c r="AO639" s="103"/>
      <c r="AP639" s="553" t="str">
        <f t="shared" si="120"/>
        <v/>
      </c>
      <c r="AQ639" s="107"/>
    </row>
    <row r="640" spans="1:44" outlineLevel="1">
      <c r="A640" s="84" t="s">
        <v>813</v>
      </c>
      <c r="B640" s="576">
        <v>12</v>
      </c>
      <c r="C640" s="552">
        <f>IF(D640&lt;&gt;"",COUNTA($D$8:D640),"")</f>
        <v>48</v>
      </c>
      <c r="D640" s="552">
        <v>440</v>
      </c>
      <c r="E640" s="61" t="s">
        <v>281</v>
      </c>
      <c r="F640" s="162"/>
      <c r="G640" s="162"/>
      <c r="H640" s="162"/>
      <c r="I640" s="162"/>
      <c r="J640" s="162"/>
      <c r="K640" s="162"/>
      <c r="L640" s="129"/>
      <c r="M640" s="167">
        <f>SUBTOTAL(9,M641:M654)</f>
        <v>132.69999999999999</v>
      </c>
      <c r="N640" s="199"/>
      <c r="O640" s="199"/>
      <c r="P640" s="199">
        <f>SUBTOTAL(9,P641:P654)</f>
        <v>222803299.99999997</v>
      </c>
      <c r="Q640" s="199">
        <f>SUBTOTAL(9,Q641:Q654)</f>
        <v>0</v>
      </c>
      <c r="R640" s="61"/>
      <c r="S640" s="162"/>
      <c r="T640" s="162">
        <f>SUBTOTAL(9,T641:T654)</f>
        <v>0</v>
      </c>
      <c r="U640" s="553"/>
      <c r="V640" s="553">
        <f>SUBTOTAL(9,V641:V654)</f>
        <v>0</v>
      </c>
      <c r="W640" s="129"/>
      <c r="X640" s="162"/>
      <c r="Y640" s="169">
        <f>SUBTOTAL(9,Y641:Y654)</f>
        <v>285.05599999999998</v>
      </c>
      <c r="Z640" s="170">
        <f>SUBTOTAL(9,Z641:Z654)</f>
        <v>0</v>
      </c>
      <c r="AA640" s="553"/>
      <c r="AB640" s="553">
        <f>SUBTOTAL(9,AB641:AB654)</f>
        <v>587992290.926</v>
      </c>
      <c r="AC640" s="71"/>
      <c r="AD640" s="71"/>
      <c r="AE640" s="71"/>
      <c r="AF640" s="71"/>
      <c r="AG640" s="71"/>
      <c r="AH640" s="103"/>
      <c r="AI640" s="71"/>
      <c r="AJ640" s="162"/>
      <c r="AK640" s="162">
        <f>SUBTOTAL(9,AK641:AK654)</f>
        <v>2</v>
      </c>
      <c r="AL640" s="553"/>
      <c r="AM640" s="553">
        <f>SUBTOTAL(9,AM641:AM654)</f>
        <v>25895920</v>
      </c>
      <c r="AN640" s="162"/>
      <c r="AO640" s="162">
        <f>SUBTOTAL(9,AO641:AO654)</f>
        <v>1</v>
      </c>
      <c r="AP640" s="553">
        <f t="shared" si="120"/>
        <v>836691510.926</v>
      </c>
      <c r="AQ640" s="111"/>
      <c r="AR640" s="90"/>
    </row>
    <row r="641" spans="1:44" ht="56.25" outlineLevel="2">
      <c r="A641" s="72" t="e">
        <f>IF(D640&lt;&gt;"",$D$8:D640,A639)</f>
        <v>#VALUE!</v>
      </c>
      <c r="C641" s="552" t="str">
        <f>IF(D641&lt;&gt;"",COUNTA($D$8:D641),"")</f>
        <v/>
      </c>
      <c r="D641" s="552"/>
      <c r="E641" s="71" t="s">
        <v>282</v>
      </c>
      <c r="F641" s="103">
        <v>1</v>
      </c>
      <c r="G641" s="103"/>
      <c r="H641" s="103">
        <v>443</v>
      </c>
      <c r="I641" s="103">
        <v>79</v>
      </c>
      <c r="J641" s="103" t="s">
        <v>223</v>
      </c>
      <c r="K641" s="103" t="s">
        <v>224</v>
      </c>
      <c r="L641" s="107" t="s">
        <v>973</v>
      </c>
      <c r="M641" s="105">
        <v>132.69999999999999</v>
      </c>
      <c r="N641" s="106">
        <f>IF(L641&lt;&gt;"",VLOOKUP(L641,'DON GIA'!$S$1:$U$19,3,0),"")</f>
        <v>1679000</v>
      </c>
      <c r="O641" s="106">
        <f>IF(L641&lt;&gt;"",VLOOKUP(L641,'DON GIA'!$S$1:$V$19,4,0),"")</f>
        <v>0</v>
      </c>
      <c r="P641" s="106">
        <f t="shared" si="127"/>
        <v>222803299.99999997</v>
      </c>
      <c r="Q641" s="106">
        <f t="shared" si="128"/>
        <v>0</v>
      </c>
      <c r="R641" s="71" t="s">
        <v>35</v>
      </c>
      <c r="S641" s="103"/>
      <c r="T641" s="103"/>
      <c r="U641" s="554" t="str">
        <f>IF(R641&lt;&gt;"",VLOOKUP(R641,'DON GIA'!$H$1:$K$103,4,0),"")</f>
        <v/>
      </c>
      <c r="V641" s="554" t="str">
        <f t="shared" ref="V641:V654" si="130">IF(R641&lt;&gt;"",IF(ISNUMBER(U641),T641*U641,""),"")</f>
        <v/>
      </c>
      <c r="W641" s="107" t="s">
        <v>1005</v>
      </c>
      <c r="X641" s="103" t="s">
        <v>27</v>
      </c>
      <c r="Y641" s="108">
        <v>82.8</v>
      </c>
      <c r="Z641" s="109"/>
      <c r="AA641" s="554">
        <f>IF(W641&lt;&gt;"",VLOOKUP(W641,'DON GIA'!$A$1:$D$346,4,0),"")</f>
        <v>5559129</v>
      </c>
      <c r="AB641" s="554">
        <f t="shared" ref="AB641:AB654" si="131">IF(W641&lt;&gt;"",IF(ISNUMBER(AA641),Y641*AA641,""),"")</f>
        <v>460295881.19999999</v>
      </c>
      <c r="AC641" s="71" t="s">
        <v>28</v>
      </c>
      <c r="AD641" s="71" t="s">
        <v>29</v>
      </c>
      <c r="AE641" s="71" t="s">
        <v>30</v>
      </c>
      <c r="AF641" s="71" t="s">
        <v>31</v>
      </c>
      <c r="AG641" s="71" t="s">
        <v>34</v>
      </c>
      <c r="AH641" s="103" t="s">
        <v>33</v>
      </c>
      <c r="AI641" s="71" t="s">
        <v>562</v>
      </c>
      <c r="AJ641" s="103" t="s">
        <v>409</v>
      </c>
      <c r="AK641" s="103">
        <v>1</v>
      </c>
      <c r="AL641" s="554">
        <f>IF(AI641&lt;&gt;"",VLOOKUP(AI641,'DON GIA'!$M$1:$P$9,4,0),"")</f>
        <v>12895920</v>
      </c>
      <c r="AM641" s="554">
        <f t="shared" si="129"/>
        <v>12895920</v>
      </c>
      <c r="AN641" s="103" t="s">
        <v>407</v>
      </c>
      <c r="AO641" s="103">
        <v>1</v>
      </c>
      <c r="AP641" s="553" t="str">
        <f t="shared" si="120"/>
        <v/>
      </c>
      <c r="AQ641" s="111" t="s">
        <v>696</v>
      </c>
      <c r="AR641" s="77" t="s">
        <v>1912</v>
      </c>
    </row>
    <row r="642" spans="1:44" ht="285" outlineLevel="2">
      <c r="A642" s="72" t="e">
        <f>IF(D641&lt;&gt;"",$D$8:D641,A641)</f>
        <v>#VALUE!</v>
      </c>
      <c r="C642" s="552" t="str">
        <f>IF(D642&lt;&gt;"",COUNTA($D$8:D642),"")</f>
        <v/>
      </c>
      <c r="D642" s="552"/>
      <c r="E642" s="71" t="s">
        <v>279</v>
      </c>
      <c r="F642" s="103"/>
      <c r="G642" s="103"/>
      <c r="H642" s="103"/>
      <c r="I642" s="103"/>
      <c r="J642" s="103"/>
      <c r="K642" s="103"/>
      <c r="L642" s="107"/>
      <c r="M642" s="105"/>
      <c r="N642" s="106" t="str">
        <f>IF(L642&lt;&gt;"",VLOOKUP(L642,'DON GIA'!$S$1:$U$19,3,0),"")</f>
        <v/>
      </c>
      <c r="O642" s="106" t="str">
        <f>IF(L642&lt;&gt;"",VLOOKUP(L642,'DON GIA'!$S$1:$V$19,4,0),"")</f>
        <v/>
      </c>
      <c r="P642" s="106" t="str">
        <f t="shared" si="127"/>
        <v/>
      </c>
      <c r="Q642" s="106" t="str">
        <f t="shared" si="128"/>
        <v/>
      </c>
      <c r="R642" s="71" t="s">
        <v>35</v>
      </c>
      <c r="S642" s="103"/>
      <c r="T642" s="103"/>
      <c r="U642" s="554" t="str">
        <f>IF(R642&lt;&gt;"",VLOOKUP(R642,'DON GIA'!$H$1:$K$103,4,0),"")</f>
        <v/>
      </c>
      <c r="V642" s="554" t="str">
        <f t="shared" si="130"/>
        <v/>
      </c>
      <c r="W642" s="107" t="s">
        <v>1001</v>
      </c>
      <c r="X642" s="103" t="s">
        <v>27</v>
      </c>
      <c r="Y642" s="108">
        <v>28.05</v>
      </c>
      <c r="Z642" s="109"/>
      <c r="AA642" s="554">
        <f>IF(W642&lt;&gt;"",VLOOKUP(W642,'DON GIA'!$A$1:$D$346,4,0),"")</f>
        <v>295078</v>
      </c>
      <c r="AB642" s="554">
        <f t="shared" si="131"/>
        <v>8276937.9000000004</v>
      </c>
      <c r="AC642" s="71"/>
      <c r="AD642" s="71"/>
      <c r="AE642" s="71"/>
      <c r="AF642" s="71"/>
      <c r="AG642" s="71"/>
      <c r="AH642" s="103"/>
      <c r="AI642" s="71" t="s">
        <v>578</v>
      </c>
      <c r="AJ642" s="103" t="s">
        <v>560</v>
      </c>
      <c r="AK642" s="103">
        <v>1</v>
      </c>
      <c r="AL642" s="554">
        <f>IF(AI642&lt;&gt;"",VLOOKUP(AI642,'DON GIA'!$M$1:$P$9,4,0),"")</f>
        <v>13000000</v>
      </c>
      <c r="AM642" s="554">
        <f t="shared" si="129"/>
        <v>13000000</v>
      </c>
      <c r="AN642" s="103"/>
      <c r="AO642" s="103"/>
      <c r="AP642" s="553" t="str">
        <f t="shared" si="120"/>
        <v/>
      </c>
      <c r="AQ642" s="59" t="s">
        <v>697</v>
      </c>
      <c r="AR642" s="139" t="s">
        <v>1918</v>
      </c>
    </row>
    <row r="643" spans="1:44" ht="150" outlineLevel="2">
      <c r="A643" s="72" t="e">
        <f>IF(D642&lt;&gt;"",$D$8:D642,A642)</f>
        <v>#VALUE!</v>
      </c>
      <c r="C643" s="552" t="str">
        <f>IF(D643&lt;&gt;"",COUNTA($D$8:D643),"")</f>
        <v/>
      </c>
      <c r="D643" s="552"/>
      <c r="E643" s="71"/>
      <c r="F643" s="103"/>
      <c r="G643" s="103"/>
      <c r="H643" s="103"/>
      <c r="I643" s="103"/>
      <c r="J643" s="103"/>
      <c r="K643" s="103"/>
      <c r="L643" s="107"/>
      <c r="M643" s="105"/>
      <c r="N643" s="106" t="str">
        <f>IF(L643&lt;&gt;"",VLOOKUP(L643,'DON GIA'!$S$1:$U$19,3,0),"")</f>
        <v/>
      </c>
      <c r="O643" s="106" t="str">
        <f>IF(L643&lt;&gt;"",VLOOKUP(L643,'DON GIA'!$S$1:$V$19,4,0),"")</f>
        <v/>
      </c>
      <c r="P643" s="106" t="str">
        <f t="shared" si="127"/>
        <v/>
      </c>
      <c r="Q643" s="106" t="str">
        <f t="shared" si="128"/>
        <v/>
      </c>
      <c r="R643" s="71" t="s">
        <v>35</v>
      </c>
      <c r="S643" s="103"/>
      <c r="T643" s="103"/>
      <c r="U643" s="554" t="str">
        <f>IF(R643&lt;&gt;"",VLOOKUP(R643,'DON GIA'!$H$1:$K$103,4,0),"")</f>
        <v/>
      </c>
      <c r="V643" s="554" t="str">
        <f t="shared" si="130"/>
        <v/>
      </c>
      <c r="W643" s="107" t="s">
        <v>1172</v>
      </c>
      <c r="X643" s="103" t="s">
        <v>27</v>
      </c>
      <c r="Y643" s="108">
        <v>15.3</v>
      </c>
      <c r="Z643" s="109"/>
      <c r="AA643" s="554">
        <f>IF(W643&lt;&gt;"",VLOOKUP(W643,'DON GIA'!$A$1:$D$346,4,0),"")</f>
        <v>299700</v>
      </c>
      <c r="AB643" s="554">
        <f t="shared" si="131"/>
        <v>4585410</v>
      </c>
      <c r="AC643" s="71"/>
      <c r="AD643" s="71"/>
      <c r="AE643" s="71" t="s">
        <v>36</v>
      </c>
      <c r="AF643" s="71"/>
      <c r="AG643" s="71" t="s">
        <v>136</v>
      </c>
      <c r="AH643" s="103"/>
      <c r="AI643" s="71"/>
      <c r="AJ643" s="103"/>
      <c r="AK643" s="103"/>
      <c r="AL643" s="554" t="str">
        <f>IF(AI643&lt;&gt;"",VLOOKUP(AI643,'DON GIA'!$M$1:$P$9,4,0),"")</f>
        <v/>
      </c>
      <c r="AM643" s="554" t="str">
        <f t="shared" si="129"/>
        <v/>
      </c>
      <c r="AN643" s="103"/>
      <c r="AO643" s="103"/>
      <c r="AP643" s="553" t="str">
        <f t="shared" si="120"/>
        <v/>
      </c>
      <c r="AQ643" s="59" t="s">
        <v>698</v>
      </c>
      <c r="AR643" s="139" t="s">
        <v>1914</v>
      </c>
    </row>
    <row r="644" spans="1:44" ht="112.5" outlineLevel="2">
      <c r="A644" s="72" t="e">
        <f>IF(D643&lt;&gt;"",$D$8:D643,A643)</f>
        <v>#VALUE!</v>
      </c>
      <c r="C644" s="552" t="str">
        <f>IF(D644&lt;&gt;"",COUNTA($D$8:D644),"")</f>
        <v/>
      </c>
      <c r="D644" s="552"/>
      <c r="E644" s="71"/>
      <c r="F644" s="103"/>
      <c r="G644" s="103"/>
      <c r="H644" s="103"/>
      <c r="I644" s="103"/>
      <c r="J644" s="103"/>
      <c r="K644" s="103"/>
      <c r="L644" s="107"/>
      <c r="M644" s="105"/>
      <c r="N644" s="106" t="str">
        <f>IF(L644&lt;&gt;"",VLOOKUP(L644,'DON GIA'!$S$1:$U$19,3,0),"")</f>
        <v/>
      </c>
      <c r="O644" s="106" t="str">
        <f>IF(L644&lt;&gt;"",VLOOKUP(L644,'DON GIA'!$S$1:$V$19,4,0),"")</f>
        <v/>
      </c>
      <c r="P644" s="106" t="str">
        <f t="shared" si="127"/>
        <v/>
      </c>
      <c r="Q644" s="106" t="str">
        <f t="shared" si="128"/>
        <v/>
      </c>
      <c r="R644" s="71" t="s">
        <v>35</v>
      </c>
      <c r="S644" s="103"/>
      <c r="T644" s="103"/>
      <c r="U644" s="554" t="str">
        <f>IF(R644&lt;&gt;"",VLOOKUP(R644,'DON GIA'!$H$1:$K$103,4,0),"")</f>
        <v/>
      </c>
      <c r="V644" s="554" t="str">
        <f t="shared" si="130"/>
        <v/>
      </c>
      <c r="W644" s="107" t="s">
        <v>1139</v>
      </c>
      <c r="X644" s="103" t="s">
        <v>27</v>
      </c>
      <c r="Y644" s="108">
        <v>15.3</v>
      </c>
      <c r="Z644" s="109"/>
      <c r="AA644" s="554">
        <f>IF(W644&lt;&gt;"",VLOOKUP(W644,'DON GIA'!$A$1:$D$346,4,0),"")</f>
        <v>330817</v>
      </c>
      <c r="AB644" s="554">
        <f t="shared" si="131"/>
        <v>5061500.1000000006</v>
      </c>
      <c r="AC644" s="71"/>
      <c r="AD644" s="71"/>
      <c r="AE644" s="71"/>
      <c r="AF644" s="71"/>
      <c r="AG644" s="71"/>
      <c r="AH644" s="103"/>
      <c r="AI644" s="71"/>
      <c r="AJ644" s="103"/>
      <c r="AK644" s="103"/>
      <c r="AL644" s="554" t="str">
        <f>IF(AI644&lt;&gt;"",VLOOKUP(AI644,'DON GIA'!$M$1:$P$9,4,0),"")</f>
        <v/>
      </c>
      <c r="AM644" s="554" t="str">
        <f t="shared" si="129"/>
        <v/>
      </c>
      <c r="AN644" s="103"/>
      <c r="AO644" s="103"/>
      <c r="AP644" s="553" t="str">
        <f t="shared" si="120"/>
        <v/>
      </c>
      <c r="AQ644" s="59" t="s">
        <v>352</v>
      </c>
      <c r="AR644" s="139" t="s">
        <v>1915</v>
      </c>
    </row>
    <row r="645" spans="1:44" ht="37.5" outlineLevel="2">
      <c r="A645" s="72" t="e">
        <f>IF(D644&lt;&gt;"",$D$8:D644,A644)</f>
        <v>#VALUE!</v>
      </c>
      <c r="C645" s="552" t="str">
        <f>IF(D645&lt;&gt;"",COUNTA($D$8:D645),"")</f>
        <v/>
      </c>
      <c r="D645" s="552"/>
      <c r="E645" s="71"/>
      <c r="F645" s="103"/>
      <c r="G645" s="103"/>
      <c r="H645" s="103"/>
      <c r="I645" s="103"/>
      <c r="J645" s="103"/>
      <c r="K645" s="103"/>
      <c r="L645" s="107"/>
      <c r="M645" s="105"/>
      <c r="N645" s="106" t="str">
        <f>IF(L645&lt;&gt;"",VLOOKUP(L645,'DON GIA'!$S$1:$U$19,3,0),"")</f>
        <v/>
      </c>
      <c r="O645" s="106" t="str">
        <f>IF(L645&lt;&gt;"",VLOOKUP(L645,'DON GIA'!$S$1:$V$19,4,0),"")</f>
        <v/>
      </c>
      <c r="P645" s="106" t="str">
        <f t="shared" si="127"/>
        <v/>
      </c>
      <c r="Q645" s="106" t="str">
        <f t="shared" si="128"/>
        <v/>
      </c>
      <c r="R645" s="71" t="s">
        <v>35</v>
      </c>
      <c r="S645" s="103"/>
      <c r="T645" s="103"/>
      <c r="U645" s="554" t="str">
        <f>IF(R645&lt;&gt;"",VLOOKUP(R645,'DON GIA'!$H$1:$K$103,4,0),"")</f>
        <v/>
      </c>
      <c r="V645" s="554" t="str">
        <f t="shared" si="130"/>
        <v/>
      </c>
      <c r="W645" s="107" t="s">
        <v>1141</v>
      </c>
      <c r="X645" s="103" t="s">
        <v>27</v>
      </c>
      <c r="Y645" s="108">
        <v>3.84</v>
      </c>
      <c r="Z645" s="109"/>
      <c r="AA645" s="554">
        <f>IF(W645&lt;&gt;"",VLOOKUP(W645,'DON GIA'!$A$1:$D$346,4,0),"")</f>
        <v>10375629</v>
      </c>
      <c r="AB645" s="554">
        <f t="shared" si="131"/>
        <v>39842415.359999999</v>
      </c>
      <c r="AC645" s="71"/>
      <c r="AD645" s="71"/>
      <c r="AE645" s="71"/>
      <c r="AF645" s="71" t="s">
        <v>31</v>
      </c>
      <c r="AG645" s="71" t="s">
        <v>34</v>
      </c>
      <c r="AH645" s="103"/>
      <c r="AI645" s="71"/>
      <c r="AJ645" s="103"/>
      <c r="AK645" s="103"/>
      <c r="AL645" s="554" t="str">
        <f>IF(AI645&lt;&gt;"",VLOOKUP(AI645,'DON GIA'!$M$1:$P$9,4,0),"")</f>
        <v/>
      </c>
      <c r="AM645" s="554" t="str">
        <f t="shared" si="129"/>
        <v/>
      </c>
      <c r="AN645" s="103"/>
      <c r="AO645" s="103"/>
      <c r="AP645" s="553" t="str">
        <f t="shared" si="120"/>
        <v/>
      </c>
      <c r="AQ645" s="565" t="s">
        <v>1911</v>
      </c>
    </row>
    <row r="646" spans="1:44" outlineLevel="2">
      <c r="A646" s="72" t="e">
        <f>IF(D645&lt;&gt;"",$D$8:D645,A645)</f>
        <v>#VALUE!</v>
      </c>
      <c r="C646" s="552" t="str">
        <f>IF(D646&lt;&gt;"",COUNTA($D$8:D646),"")</f>
        <v/>
      </c>
      <c r="D646" s="552"/>
      <c r="E646" s="71"/>
      <c r="F646" s="103"/>
      <c r="G646" s="103"/>
      <c r="H646" s="103"/>
      <c r="I646" s="103"/>
      <c r="J646" s="103"/>
      <c r="K646" s="103"/>
      <c r="L646" s="107"/>
      <c r="M646" s="105"/>
      <c r="N646" s="106" t="str">
        <f>IF(L646&lt;&gt;"",VLOOKUP(L646,'DON GIA'!$S$1:$U$19,3,0),"")</f>
        <v/>
      </c>
      <c r="O646" s="106" t="str">
        <f>IF(L646&lt;&gt;"",VLOOKUP(L646,'DON GIA'!$S$1:$V$19,4,0),"")</f>
        <v/>
      </c>
      <c r="P646" s="106" t="str">
        <f t="shared" si="127"/>
        <v/>
      </c>
      <c r="Q646" s="106" t="str">
        <f t="shared" si="128"/>
        <v/>
      </c>
      <c r="R646" s="71" t="s">
        <v>35</v>
      </c>
      <c r="S646" s="103"/>
      <c r="T646" s="103"/>
      <c r="U646" s="554" t="str">
        <f>IF(R646&lt;&gt;"",VLOOKUP(R646,'DON GIA'!$H$1:$K$103,4,0),"")</f>
        <v/>
      </c>
      <c r="V646" s="554" t="str">
        <f t="shared" si="130"/>
        <v/>
      </c>
      <c r="W646" s="107" t="s">
        <v>1157</v>
      </c>
      <c r="X646" s="103" t="s">
        <v>38</v>
      </c>
      <c r="Y646" s="108">
        <v>0.46800000000000003</v>
      </c>
      <c r="Z646" s="109"/>
      <c r="AA646" s="554">
        <f>IF(W646&lt;&gt;"",VLOOKUP(W646,'DON GIA'!$A$1:$D$346,4,0),"")</f>
        <v>2036769</v>
      </c>
      <c r="AB646" s="554">
        <f t="shared" si="131"/>
        <v>953207.89200000011</v>
      </c>
      <c r="AC646" s="71"/>
      <c r="AD646" s="71"/>
      <c r="AE646" s="71"/>
      <c r="AF646" s="71"/>
      <c r="AG646" s="71"/>
      <c r="AH646" s="103"/>
      <c r="AI646" s="71"/>
      <c r="AJ646" s="103"/>
      <c r="AK646" s="103"/>
      <c r="AL646" s="554" t="str">
        <f>IF(AI646&lt;&gt;"",VLOOKUP(AI646,'DON GIA'!$M$1:$P$9,4,0),"")</f>
        <v/>
      </c>
      <c r="AM646" s="554" t="str">
        <f t="shared" si="129"/>
        <v/>
      </c>
      <c r="AN646" s="103"/>
      <c r="AO646" s="103"/>
      <c r="AP646" s="553" t="str">
        <f t="shared" si="120"/>
        <v/>
      </c>
      <c r="AQ646" s="568" t="s">
        <v>1932</v>
      </c>
    </row>
    <row r="647" spans="1:44" outlineLevel="2">
      <c r="A647" s="72" t="e">
        <f>IF(D646&lt;&gt;"",$D$8:D646,A646)</f>
        <v>#VALUE!</v>
      </c>
      <c r="C647" s="552" t="str">
        <f>IF(D647&lt;&gt;"",COUNTA($D$8:D647),"")</f>
        <v/>
      </c>
      <c r="D647" s="552"/>
      <c r="E647" s="71"/>
      <c r="F647" s="103"/>
      <c r="G647" s="103"/>
      <c r="H647" s="103"/>
      <c r="I647" s="103"/>
      <c r="J647" s="103"/>
      <c r="K647" s="103"/>
      <c r="L647" s="107"/>
      <c r="M647" s="105"/>
      <c r="N647" s="106" t="str">
        <f>IF(L647&lt;&gt;"",VLOOKUP(L647,'DON GIA'!$S$1:$U$19,3,0),"")</f>
        <v/>
      </c>
      <c r="O647" s="106" t="str">
        <f>IF(L647&lt;&gt;"",VLOOKUP(L647,'DON GIA'!$S$1:$V$19,4,0),"")</f>
        <v/>
      </c>
      <c r="P647" s="106" t="str">
        <f t="shared" si="127"/>
        <v/>
      </c>
      <c r="Q647" s="106" t="str">
        <f t="shared" si="128"/>
        <v/>
      </c>
      <c r="R647" s="71" t="s">
        <v>35</v>
      </c>
      <c r="S647" s="103"/>
      <c r="T647" s="103"/>
      <c r="U647" s="554" t="str">
        <f>IF(R647&lt;&gt;"",VLOOKUP(R647,'DON GIA'!$H$1:$K$103,4,0),"")</f>
        <v/>
      </c>
      <c r="V647" s="554" t="str">
        <f t="shared" si="130"/>
        <v/>
      </c>
      <c r="W647" s="107" t="s">
        <v>1173</v>
      </c>
      <c r="X647" s="103" t="s">
        <v>27</v>
      </c>
      <c r="Y647" s="108">
        <v>3.76</v>
      </c>
      <c r="Z647" s="109"/>
      <c r="AA647" s="554">
        <f>IF(W647&lt;&gt;"",VLOOKUP(W647,'DON GIA'!$A$1:$D$346,4,0),"")</f>
        <v>282038</v>
      </c>
      <c r="AB647" s="554">
        <f t="shared" si="131"/>
        <v>1060462.8799999999</v>
      </c>
      <c r="AC647" s="71"/>
      <c r="AD647" s="71"/>
      <c r="AE647" s="71"/>
      <c r="AF647" s="71"/>
      <c r="AG647" s="71"/>
      <c r="AH647" s="103"/>
      <c r="AI647" s="71"/>
      <c r="AJ647" s="103"/>
      <c r="AK647" s="103"/>
      <c r="AL647" s="554" t="str">
        <f>IF(AI647&lt;&gt;"",VLOOKUP(AI647,'DON GIA'!$M$1:$P$9,4,0),"")</f>
        <v/>
      </c>
      <c r="AM647" s="554" t="str">
        <f t="shared" si="129"/>
        <v/>
      </c>
      <c r="AN647" s="103"/>
      <c r="AO647" s="103"/>
      <c r="AP647" s="553" t="str">
        <f t="shared" si="120"/>
        <v/>
      </c>
      <c r="AQ647" s="107"/>
    </row>
    <row r="648" spans="1:44" outlineLevel="2">
      <c r="A648" s="72" t="e">
        <f>IF(D647&lt;&gt;"",$D$8:D647,A647)</f>
        <v>#VALUE!</v>
      </c>
      <c r="C648" s="552" t="str">
        <f>IF(D648&lt;&gt;"",COUNTA($D$8:D648),"")</f>
        <v/>
      </c>
      <c r="D648" s="552"/>
      <c r="E648" s="71"/>
      <c r="F648" s="103"/>
      <c r="G648" s="103"/>
      <c r="H648" s="103"/>
      <c r="I648" s="103"/>
      <c r="J648" s="103"/>
      <c r="K648" s="103"/>
      <c r="L648" s="107"/>
      <c r="M648" s="105"/>
      <c r="N648" s="106" t="str">
        <f>IF(L648&lt;&gt;"",VLOOKUP(L648,'DON GIA'!$S$1:$U$19,3,0),"")</f>
        <v/>
      </c>
      <c r="O648" s="106" t="str">
        <f>IF(L648&lt;&gt;"",VLOOKUP(L648,'DON GIA'!$S$1:$V$19,4,0),"")</f>
        <v/>
      </c>
      <c r="P648" s="106" t="str">
        <f t="shared" si="127"/>
        <v/>
      </c>
      <c r="Q648" s="106" t="str">
        <f t="shared" si="128"/>
        <v/>
      </c>
      <c r="R648" s="71" t="s">
        <v>35</v>
      </c>
      <c r="S648" s="103"/>
      <c r="T648" s="103"/>
      <c r="U648" s="554" t="str">
        <f>IF(R648&lt;&gt;"",VLOOKUP(R648,'DON GIA'!$H$1:$K$103,4,0),"")</f>
        <v/>
      </c>
      <c r="V648" s="554" t="str">
        <f t="shared" si="130"/>
        <v/>
      </c>
      <c r="W648" s="107" t="s">
        <v>1107</v>
      </c>
      <c r="X648" s="103" t="s">
        <v>27</v>
      </c>
      <c r="Y648" s="108">
        <v>82.86</v>
      </c>
      <c r="Z648" s="109"/>
      <c r="AA648" s="554">
        <f>IF(W648&lt;&gt;"",VLOOKUP(W648,'DON GIA'!$A$1:$D$346,4,0),"")</f>
        <v>109890</v>
      </c>
      <c r="AB648" s="554">
        <f t="shared" si="131"/>
        <v>9105485.4000000004</v>
      </c>
      <c r="AC648" s="71"/>
      <c r="AD648" s="71"/>
      <c r="AE648" s="71"/>
      <c r="AF648" s="71"/>
      <c r="AG648" s="71"/>
      <c r="AH648" s="103"/>
      <c r="AI648" s="71"/>
      <c r="AJ648" s="103"/>
      <c r="AK648" s="103"/>
      <c r="AL648" s="554" t="str">
        <f>IF(AI648&lt;&gt;"",VLOOKUP(AI648,'DON GIA'!$M$1:$P$9,4,0),"")</f>
        <v/>
      </c>
      <c r="AM648" s="554" t="str">
        <f t="shared" si="129"/>
        <v/>
      </c>
      <c r="AN648" s="103"/>
      <c r="AO648" s="103"/>
      <c r="AP648" s="553" t="str">
        <f t="shared" si="120"/>
        <v/>
      </c>
      <c r="AQ648" s="107"/>
    </row>
    <row r="649" spans="1:44" outlineLevel="2">
      <c r="A649" s="72" t="e">
        <f>IF(D648&lt;&gt;"",$D$8:D648,A648)</f>
        <v>#VALUE!</v>
      </c>
      <c r="C649" s="552" t="str">
        <f>IF(D649&lt;&gt;"",COUNTA($D$8:D649),"")</f>
        <v/>
      </c>
      <c r="D649" s="552"/>
      <c r="E649" s="71"/>
      <c r="F649" s="103"/>
      <c r="G649" s="103"/>
      <c r="H649" s="103"/>
      <c r="I649" s="103"/>
      <c r="J649" s="103"/>
      <c r="K649" s="103"/>
      <c r="L649" s="107"/>
      <c r="M649" s="105"/>
      <c r="N649" s="106" t="str">
        <f>IF(L649&lt;&gt;"",VLOOKUP(L649,'DON GIA'!$S$1:$U$19,3,0),"")</f>
        <v/>
      </c>
      <c r="O649" s="106" t="str">
        <f>IF(L649&lt;&gt;"",VLOOKUP(L649,'DON GIA'!$S$1:$V$19,4,0),"")</f>
        <v/>
      </c>
      <c r="P649" s="106" t="str">
        <f t="shared" si="127"/>
        <v/>
      </c>
      <c r="Q649" s="106" t="str">
        <f t="shared" si="128"/>
        <v/>
      </c>
      <c r="R649" s="71" t="s">
        <v>35</v>
      </c>
      <c r="S649" s="103"/>
      <c r="T649" s="103"/>
      <c r="U649" s="554" t="str">
        <f>IF(R649&lt;&gt;"",VLOOKUP(R649,'DON GIA'!$H$1:$K$103,4,0),"")</f>
        <v/>
      </c>
      <c r="V649" s="554" t="str">
        <f t="shared" si="130"/>
        <v/>
      </c>
      <c r="W649" s="107" t="s">
        <v>1023</v>
      </c>
      <c r="X649" s="103" t="s">
        <v>38</v>
      </c>
      <c r="Y649" s="108">
        <v>0.108</v>
      </c>
      <c r="Z649" s="109"/>
      <c r="AA649" s="554">
        <f>IF(W649&lt;&gt;"",VLOOKUP(W649,'DON GIA'!$A$1:$D$346,4,0),"")</f>
        <v>2523428</v>
      </c>
      <c r="AB649" s="554">
        <f t="shared" si="131"/>
        <v>272530.22399999999</v>
      </c>
      <c r="AC649" s="71"/>
      <c r="AD649" s="71"/>
      <c r="AE649" s="71"/>
      <c r="AF649" s="71"/>
      <c r="AG649" s="71"/>
      <c r="AH649" s="103"/>
      <c r="AI649" s="71"/>
      <c r="AJ649" s="103"/>
      <c r="AK649" s="103"/>
      <c r="AL649" s="554" t="str">
        <f>IF(AI649&lt;&gt;"",VLOOKUP(AI649,'DON GIA'!$M$1:$P$9,4,0),"")</f>
        <v/>
      </c>
      <c r="AM649" s="554" t="str">
        <f t="shared" si="129"/>
        <v/>
      </c>
      <c r="AN649" s="103"/>
      <c r="AO649" s="103"/>
      <c r="AP649" s="553" t="str">
        <f t="shared" si="120"/>
        <v/>
      </c>
      <c r="AQ649" s="107"/>
    </row>
    <row r="650" spans="1:44" outlineLevel="2">
      <c r="A650" s="72" t="e">
        <f>IF(D649&lt;&gt;"",$D$8:D649,A649)</f>
        <v>#VALUE!</v>
      </c>
      <c r="C650" s="552" t="str">
        <f>IF(D650&lt;&gt;"",COUNTA($D$8:D650),"")</f>
        <v/>
      </c>
      <c r="D650" s="552"/>
      <c r="E650" s="71"/>
      <c r="F650" s="103"/>
      <c r="G650" s="103"/>
      <c r="H650" s="103"/>
      <c r="I650" s="103"/>
      <c r="J650" s="103"/>
      <c r="K650" s="103"/>
      <c r="L650" s="107"/>
      <c r="M650" s="105"/>
      <c r="N650" s="106" t="str">
        <f>IF(L650&lt;&gt;"",VLOOKUP(L650,'DON GIA'!$S$1:$U$19,3,0),"")</f>
        <v/>
      </c>
      <c r="O650" s="106" t="str">
        <f>IF(L650&lt;&gt;"",VLOOKUP(L650,'DON GIA'!$S$1:$V$19,4,0),"")</f>
        <v/>
      </c>
      <c r="P650" s="106" t="str">
        <f t="shared" si="127"/>
        <v/>
      </c>
      <c r="Q650" s="106" t="str">
        <f t="shared" si="128"/>
        <v/>
      </c>
      <c r="R650" s="71" t="s">
        <v>35</v>
      </c>
      <c r="S650" s="103"/>
      <c r="T650" s="103"/>
      <c r="U650" s="554" t="str">
        <f>IF(R650&lt;&gt;"",VLOOKUP(R650,'DON GIA'!$H$1:$K$103,4,0),"")</f>
        <v/>
      </c>
      <c r="V650" s="554" t="str">
        <f t="shared" si="130"/>
        <v/>
      </c>
      <c r="W650" s="107" t="s">
        <v>1130</v>
      </c>
      <c r="X650" s="103" t="s">
        <v>27</v>
      </c>
      <c r="Y650" s="108">
        <v>7.14</v>
      </c>
      <c r="Z650" s="109"/>
      <c r="AA650" s="554">
        <f>IF(W650&lt;&gt;"",VLOOKUP(W650,'DON GIA'!$A$1:$D$346,4,0),"")</f>
        <v>282038</v>
      </c>
      <c r="AB650" s="554">
        <f t="shared" si="131"/>
        <v>2013751.3199999998</v>
      </c>
      <c r="AC650" s="71"/>
      <c r="AD650" s="71"/>
      <c r="AE650" s="71"/>
      <c r="AF650" s="71"/>
      <c r="AG650" s="71"/>
      <c r="AH650" s="103"/>
      <c r="AI650" s="71"/>
      <c r="AJ650" s="103"/>
      <c r="AK650" s="103"/>
      <c r="AL650" s="554" t="str">
        <f>IF(AI650&lt;&gt;"",VLOOKUP(AI650,'DON GIA'!$M$1:$P$9,4,0),"")</f>
        <v/>
      </c>
      <c r="AM650" s="554" t="str">
        <f t="shared" si="129"/>
        <v/>
      </c>
      <c r="AN650" s="103"/>
      <c r="AO650" s="103"/>
      <c r="AP650" s="553" t="str">
        <f t="shared" ref="AP650:AP713" si="132">IF(D650&lt;&gt;"",P650+Q650+V650+AB650+AM650,"")</f>
        <v/>
      </c>
      <c r="AQ650" s="107"/>
    </row>
    <row r="651" spans="1:44" outlineLevel="2">
      <c r="A651" s="72" t="e">
        <f>IF(D650&lt;&gt;"",$D$8:D650,A650)</f>
        <v>#VALUE!</v>
      </c>
      <c r="C651" s="552" t="str">
        <f>IF(D651&lt;&gt;"",COUNTA($D$8:D651),"")</f>
        <v/>
      </c>
      <c r="D651" s="552"/>
      <c r="E651" s="71"/>
      <c r="F651" s="103"/>
      <c r="G651" s="103"/>
      <c r="H651" s="103"/>
      <c r="I651" s="103"/>
      <c r="J651" s="103"/>
      <c r="K651" s="103"/>
      <c r="L651" s="107"/>
      <c r="M651" s="105"/>
      <c r="N651" s="106" t="str">
        <f>IF(L651&lt;&gt;"",VLOOKUP(L651,'DON GIA'!$S$1:$U$19,3,0),"")</f>
        <v/>
      </c>
      <c r="O651" s="106" t="str">
        <f>IF(L651&lt;&gt;"",VLOOKUP(L651,'DON GIA'!$S$1:$V$19,4,0),"")</f>
        <v/>
      </c>
      <c r="P651" s="106" t="str">
        <f t="shared" si="127"/>
        <v/>
      </c>
      <c r="Q651" s="106" t="str">
        <f t="shared" si="128"/>
        <v/>
      </c>
      <c r="R651" s="71" t="s">
        <v>35</v>
      </c>
      <c r="S651" s="103"/>
      <c r="T651" s="103"/>
      <c r="U651" s="554" t="str">
        <f>IF(R651&lt;&gt;"",VLOOKUP(R651,'DON GIA'!$H$1:$K$103,4,0),"")</f>
        <v/>
      </c>
      <c r="V651" s="554" t="str">
        <f t="shared" si="130"/>
        <v/>
      </c>
      <c r="W651" s="107" t="s">
        <v>1105</v>
      </c>
      <c r="X651" s="103" t="s">
        <v>27</v>
      </c>
      <c r="Y651" s="108">
        <v>2.44</v>
      </c>
      <c r="Z651" s="109"/>
      <c r="AA651" s="554">
        <f>IF(W651&lt;&gt;"",VLOOKUP(W651,'DON GIA'!$A$1:$D$346,4,0),"")</f>
        <v>292949</v>
      </c>
      <c r="AB651" s="554">
        <f t="shared" si="131"/>
        <v>714795.55999999994</v>
      </c>
      <c r="AC651" s="71"/>
      <c r="AD651" s="71"/>
      <c r="AE651" s="71"/>
      <c r="AF651" s="71"/>
      <c r="AG651" s="71"/>
      <c r="AH651" s="103"/>
      <c r="AI651" s="71"/>
      <c r="AJ651" s="103"/>
      <c r="AK651" s="103"/>
      <c r="AL651" s="554" t="str">
        <f>IF(AI651&lt;&gt;"",VLOOKUP(AI651,'DON GIA'!$M$1:$P$9,4,0),"")</f>
        <v/>
      </c>
      <c r="AM651" s="554" t="str">
        <f t="shared" si="129"/>
        <v/>
      </c>
      <c r="AN651" s="103"/>
      <c r="AO651" s="103"/>
      <c r="AP651" s="553" t="str">
        <f t="shared" si="132"/>
        <v/>
      </c>
      <c r="AQ651" s="107"/>
    </row>
    <row r="652" spans="1:44" ht="37.5" outlineLevel="2">
      <c r="A652" s="72" t="e">
        <f>IF(D651&lt;&gt;"",$D$8:D651,A651)</f>
        <v>#VALUE!</v>
      </c>
      <c r="C652" s="552" t="str">
        <f>IF(D652&lt;&gt;"",COUNTA($D$8:D652),"")</f>
        <v/>
      </c>
      <c r="D652" s="552"/>
      <c r="E652" s="71"/>
      <c r="F652" s="103"/>
      <c r="G652" s="103"/>
      <c r="H652" s="103"/>
      <c r="I652" s="103"/>
      <c r="J652" s="103"/>
      <c r="K652" s="103"/>
      <c r="L652" s="107"/>
      <c r="M652" s="105"/>
      <c r="N652" s="106" t="str">
        <f>IF(L652&lt;&gt;"",VLOOKUP(L652,'DON GIA'!$S$1:$U$19,3,0),"")</f>
        <v/>
      </c>
      <c r="O652" s="106" t="str">
        <f>IF(L652&lt;&gt;"",VLOOKUP(L652,'DON GIA'!$S$1:$V$19,4,0),"")</f>
        <v/>
      </c>
      <c r="P652" s="106" t="str">
        <f t="shared" si="127"/>
        <v/>
      </c>
      <c r="Q652" s="106" t="str">
        <f t="shared" si="128"/>
        <v/>
      </c>
      <c r="R652" s="71" t="s">
        <v>35</v>
      </c>
      <c r="S652" s="103"/>
      <c r="T652" s="103"/>
      <c r="U652" s="554" t="str">
        <f>IF(R652&lt;&gt;"",VLOOKUP(R652,'DON GIA'!$H$1:$K$103,4,0),"")</f>
        <v/>
      </c>
      <c r="V652" s="554" t="str">
        <f t="shared" si="130"/>
        <v/>
      </c>
      <c r="W652" s="107" t="s">
        <v>1166</v>
      </c>
      <c r="X652" s="103" t="s">
        <v>27</v>
      </c>
      <c r="Y652" s="108">
        <v>41.99</v>
      </c>
      <c r="Z652" s="109"/>
      <c r="AA652" s="554">
        <f>IF(W652&lt;&gt;"",VLOOKUP(W652,'DON GIA'!$A$1:$D$346,4,0),"")</f>
        <v>1238791</v>
      </c>
      <c r="AB652" s="554">
        <f t="shared" si="131"/>
        <v>52016834.090000004</v>
      </c>
      <c r="AC652" s="71"/>
      <c r="AD652" s="71"/>
      <c r="AE652" s="71"/>
      <c r="AF652" s="71"/>
      <c r="AG652" s="71"/>
      <c r="AH652" s="103"/>
      <c r="AI652" s="71"/>
      <c r="AJ652" s="103"/>
      <c r="AK652" s="103"/>
      <c r="AL652" s="554" t="str">
        <f>IF(AI652&lt;&gt;"",VLOOKUP(AI652,'DON GIA'!$M$1:$P$9,4,0),"")</f>
        <v/>
      </c>
      <c r="AM652" s="554" t="str">
        <f t="shared" si="129"/>
        <v/>
      </c>
      <c r="AN652" s="103"/>
      <c r="AO652" s="103"/>
      <c r="AP652" s="553" t="str">
        <f t="shared" si="132"/>
        <v/>
      </c>
      <c r="AQ652" s="107"/>
    </row>
    <row r="653" spans="1:44" ht="37.5" outlineLevel="2">
      <c r="A653" s="72" t="e">
        <f>IF(D652&lt;&gt;"",$D$8:D652,A652)</f>
        <v>#VALUE!</v>
      </c>
      <c r="C653" s="552" t="str">
        <f>IF(D653&lt;&gt;"",COUNTA($D$8:D653),"")</f>
        <v/>
      </c>
      <c r="D653" s="552"/>
      <c r="E653" s="71"/>
      <c r="F653" s="103"/>
      <c r="G653" s="103"/>
      <c r="H653" s="103"/>
      <c r="I653" s="103"/>
      <c r="J653" s="103"/>
      <c r="K653" s="103"/>
      <c r="L653" s="107"/>
      <c r="M653" s="105"/>
      <c r="N653" s="106" t="str">
        <f>IF(L653&lt;&gt;"",VLOOKUP(L653,'DON GIA'!$S$1:$U$19,3,0),"")</f>
        <v/>
      </c>
      <c r="O653" s="106" t="str">
        <f>IF(L653&lt;&gt;"",VLOOKUP(L653,'DON GIA'!$S$1:$V$19,4,0),"")</f>
        <v/>
      </c>
      <c r="P653" s="106" t="str">
        <f t="shared" si="127"/>
        <v/>
      </c>
      <c r="Q653" s="106" t="str">
        <f t="shared" si="128"/>
        <v/>
      </c>
      <c r="R653" s="71" t="s">
        <v>35</v>
      </c>
      <c r="S653" s="103"/>
      <c r="T653" s="103"/>
      <c r="U653" s="554" t="str">
        <f>IF(R653&lt;&gt;"",VLOOKUP(R653,'DON GIA'!$H$1:$K$103,4,0),"")</f>
        <v/>
      </c>
      <c r="V653" s="554" t="str">
        <f t="shared" si="130"/>
        <v/>
      </c>
      <c r="W653" s="107" t="s">
        <v>1049</v>
      </c>
      <c r="X653" s="103" t="s">
        <v>42</v>
      </c>
      <c r="Y653" s="108">
        <v>1</v>
      </c>
      <c r="Z653" s="109"/>
      <c r="AA653" s="554">
        <f>IF(W653&lt;&gt;"",VLOOKUP(W653,'DON GIA'!$A$1:$D$346,4,0),"")</f>
        <v>3793079</v>
      </c>
      <c r="AB653" s="554">
        <f t="shared" si="131"/>
        <v>3793079</v>
      </c>
      <c r="AC653" s="71"/>
      <c r="AD653" s="71"/>
      <c r="AE653" s="71"/>
      <c r="AF653" s="71"/>
      <c r="AG653" s="71"/>
      <c r="AH653" s="103"/>
      <c r="AI653" s="71"/>
      <c r="AJ653" s="103"/>
      <c r="AK653" s="103"/>
      <c r="AL653" s="554" t="str">
        <f>IF(AI653&lt;&gt;"",VLOOKUP(AI653,'DON GIA'!$M$1:$P$9,4,0),"")</f>
        <v/>
      </c>
      <c r="AM653" s="554" t="str">
        <f t="shared" si="129"/>
        <v/>
      </c>
      <c r="AN653" s="103"/>
      <c r="AO653" s="103"/>
      <c r="AP653" s="553" t="str">
        <f t="shared" si="132"/>
        <v/>
      </c>
      <c r="AQ653" s="107"/>
    </row>
    <row r="654" spans="1:44" outlineLevel="2">
      <c r="A654" s="72" t="e">
        <f>IF(D653&lt;&gt;"",$D$8:D653,A653)</f>
        <v>#VALUE!</v>
      </c>
      <c r="C654" s="552" t="str">
        <f>IF(D654&lt;&gt;"",COUNTA($D$8:D654),"")</f>
        <v/>
      </c>
      <c r="D654" s="552"/>
      <c r="E654" s="61"/>
      <c r="F654" s="103"/>
      <c r="G654" s="103"/>
      <c r="H654" s="103"/>
      <c r="I654" s="103"/>
      <c r="J654" s="103"/>
      <c r="K654" s="103"/>
      <c r="L654" s="107"/>
      <c r="M654" s="105"/>
      <c r="N654" s="106" t="str">
        <f>IF(L654&lt;&gt;"",VLOOKUP(L654,'DON GIA'!$S$1:$U$19,3,0),"")</f>
        <v/>
      </c>
      <c r="O654" s="106" t="str">
        <f>IF(L654&lt;&gt;"",VLOOKUP(L654,'DON GIA'!$S$1:$V$19,4,0),"")</f>
        <v/>
      </c>
      <c r="P654" s="106" t="str">
        <f t="shared" si="127"/>
        <v/>
      </c>
      <c r="Q654" s="106" t="str">
        <f t="shared" si="128"/>
        <v/>
      </c>
      <c r="R654" s="71" t="s">
        <v>35</v>
      </c>
      <c r="S654" s="103"/>
      <c r="T654" s="103"/>
      <c r="U654" s="554" t="str">
        <f>IF(R654&lt;&gt;"",VLOOKUP(R654,'DON GIA'!$H$1:$K$103,4,0),"")</f>
        <v/>
      </c>
      <c r="V654" s="554" t="str">
        <f t="shared" si="130"/>
        <v/>
      </c>
      <c r="W654" s="107" t="s">
        <v>35</v>
      </c>
      <c r="X654" s="103"/>
      <c r="Y654" s="108"/>
      <c r="Z654" s="109"/>
      <c r="AA654" s="554" t="str">
        <f>IF(W654&lt;&gt;"",VLOOKUP(W654,'DON GIA'!$A$1:$D$346,4,0),"")</f>
        <v/>
      </c>
      <c r="AB654" s="554" t="str">
        <f t="shared" si="131"/>
        <v/>
      </c>
      <c r="AC654" s="71"/>
      <c r="AD654" s="71"/>
      <c r="AE654" s="71"/>
      <c r="AF654" s="71"/>
      <c r="AG654" s="71"/>
      <c r="AH654" s="103"/>
      <c r="AI654" s="71"/>
      <c r="AJ654" s="103"/>
      <c r="AK654" s="103"/>
      <c r="AL654" s="554" t="str">
        <f>IF(AI654&lt;&gt;"",VLOOKUP(AI654,'DON GIA'!$M$1:$P$9,4,0),"")</f>
        <v/>
      </c>
      <c r="AM654" s="554" t="str">
        <f t="shared" si="129"/>
        <v/>
      </c>
      <c r="AN654" s="103"/>
      <c r="AO654" s="103"/>
      <c r="AP654" s="553" t="str">
        <f t="shared" si="132"/>
        <v/>
      </c>
      <c r="AQ654" s="107"/>
    </row>
    <row r="655" spans="1:44" outlineLevel="1">
      <c r="A655" s="84" t="s">
        <v>812</v>
      </c>
      <c r="B655" s="576">
        <v>13</v>
      </c>
      <c r="C655" s="552">
        <f>IF(D655&lt;&gt;"",COUNTA($D$8:D655),"")</f>
        <v>49</v>
      </c>
      <c r="D655" s="552">
        <v>441</v>
      </c>
      <c r="E655" s="61" t="s">
        <v>283</v>
      </c>
      <c r="F655" s="162"/>
      <c r="G655" s="162"/>
      <c r="H655" s="162"/>
      <c r="I655" s="162"/>
      <c r="J655" s="162"/>
      <c r="K655" s="162"/>
      <c r="L655" s="129"/>
      <c r="M655" s="167">
        <f>SUBTOTAL(9,M656:M670)</f>
        <v>133.47999999999999</v>
      </c>
      <c r="N655" s="199"/>
      <c r="O655" s="199"/>
      <c r="P655" s="199">
        <f>SUBTOTAL(9,P656:P670)</f>
        <v>224112919.99999997</v>
      </c>
      <c r="Q655" s="199">
        <f>SUBTOTAL(9,Q656:Q670)</f>
        <v>180198000</v>
      </c>
      <c r="R655" s="61"/>
      <c r="S655" s="162"/>
      <c r="T655" s="162">
        <f>SUBTOTAL(9,T656:T670)</f>
        <v>17</v>
      </c>
      <c r="U655" s="553"/>
      <c r="V655" s="553">
        <f>SUBTOTAL(9,V656:V670)</f>
        <v>10699000</v>
      </c>
      <c r="W655" s="129"/>
      <c r="X655" s="162"/>
      <c r="Y655" s="169">
        <f>SUBTOTAL(9,Y656:Y670)</f>
        <v>286.13299999999998</v>
      </c>
      <c r="Z655" s="170">
        <f>SUBTOTAL(9,Z656:Z670)</f>
        <v>0</v>
      </c>
      <c r="AA655" s="553"/>
      <c r="AB655" s="553">
        <f>SUBTOTAL(9,AB656:AB670)</f>
        <v>463435916.84299999</v>
      </c>
      <c r="AC655" s="71"/>
      <c r="AD655" s="71"/>
      <c r="AE655" s="71"/>
      <c r="AF655" s="71"/>
      <c r="AG655" s="71"/>
      <c r="AH655" s="103"/>
      <c r="AI655" s="71"/>
      <c r="AJ655" s="162"/>
      <c r="AK655" s="162">
        <f>SUBTOTAL(9,AK656:AK670)</f>
        <v>2</v>
      </c>
      <c r="AL655" s="553"/>
      <c r="AM655" s="553">
        <f>SUBTOTAL(9,AM656:AM670)</f>
        <v>25895920</v>
      </c>
      <c r="AN655" s="162"/>
      <c r="AO655" s="162">
        <f>SUBTOTAL(9,AO656:AO670)</f>
        <v>1</v>
      </c>
      <c r="AP655" s="553">
        <f t="shared" si="132"/>
        <v>904341756.84299994</v>
      </c>
      <c r="AQ655" s="111"/>
      <c r="AR655" s="90"/>
    </row>
    <row r="656" spans="1:44" ht="56.25" outlineLevel="2">
      <c r="A656" s="72" t="e">
        <f>IF(D655&lt;&gt;"",$D$8:D655,A654)</f>
        <v>#VALUE!</v>
      </c>
      <c r="C656" s="552" t="str">
        <f>IF(D656&lt;&gt;"",COUNTA($D$8:D656),"")</f>
        <v/>
      </c>
      <c r="D656" s="552"/>
      <c r="E656" s="71" t="s">
        <v>285</v>
      </c>
      <c r="F656" s="103">
        <v>1</v>
      </c>
      <c r="G656" s="103"/>
      <c r="H656" s="103">
        <v>444</v>
      </c>
      <c r="I656" s="103">
        <v>79</v>
      </c>
      <c r="J656" s="103" t="s">
        <v>223</v>
      </c>
      <c r="K656" s="103" t="s">
        <v>224</v>
      </c>
      <c r="L656" s="107" t="s">
        <v>974</v>
      </c>
      <c r="M656" s="105">
        <v>133.47999999999999</v>
      </c>
      <c r="N656" s="106">
        <f>IF(L656&lt;&gt;"",VLOOKUP(L656,'DON GIA'!$S$1:$U$19,3,0),"")</f>
        <v>1679000</v>
      </c>
      <c r="O656" s="106">
        <f>IF(L656&lt;&gt;"",VLOOKUP(L656,'DON GIA'!$S$1:$V$19,4,0),"")</f>
        <v>1350000</v>
      </c>
      <c r="P656" s="106">
        <f t="shared" si="127"/>
        <v>224112919.99999997</v>
      </c>
      <c r="Q656" s="106">
        <f t="shared" si="128"/>
        <v>180198000</v>
      </c>
      <c r="R656" s="71" t="s">
        <v>241</v>
      </c>
      <c r="S656" s="103" t="s">
        <v>44</v>
      </c>
      <c r="T656" s="103">
        <v>1</v>
      </c>
      <c r="U656" s="554">
        <f>IF(R656&lt;&gt;"",VLOOKUP(R656,'DON GIA'!$H$1:$K$103,4,0),"")</f>
        <v>4240000</v>
      </c>
      <c r="V656" s="554">
        <f t="shared" ref="V656:V670" si="133">IF(R656&lt;&gt;"",IF(ISNUMBER(U656),T656*U656,""),"")</f>
        <v>4240000</v>
      </c>
      <c r="W656" s="107" t="s">
        <v>1005</v>
      </c>
      <c r="X656" s="103" t="s">
        <v>27</v>
      </c>
      <c r="Y656" s="108">
        <v>48.64</v>
      </c>
      <c r="Z656" s="109"/>
      <c r="AA656" s="554">
        <f>IF(W656&lt;&gt;"",VLOOKUP(W656,'DON GIA'!$A$1:$D$346,4,0),"")</f>
        <v>5559129</v>
      </c>
      <c r="AB656" s="554">
        <f t="shared" ref="AB656:AB670" si="134">IF(W656&lt;&gt;"",IF(ISNUMBER(AA656),Y656*AA656,""),"")</f>
        <v>270396034.56</v>
      </c>
      <c r="AC656" s="71" t="s">
        <v>28</v>
      </c>
      <c r="AD656" s="71" t="s">
        <v>29</v>
      </c>
      <c r="AE656" s="71" t="s">
        <v>30</v>
      </c>
      <c r="AF656" s="71" t="s">
        <v>31</v>
      </c>
      <c r="AG656" s="71" t="s">
        <v>34</v>
      </c>
      <c r="AH656" s="103" t="s">
        <v>284</v>
      </c>
      <c r="AI656" s="71" t="s">
        <v>562</v>
      </c>
      <c r="AJ656" s="103" t="s">
        <v>409</v>
      </c>
      <c r="AK656" s="103">
        <v>1</v>
      </c>
      <c r="AL656" s="554">
        <f>IF(AI656&lt;&gt;"",VLOOKUP(AI656,'DON GIA'!$M$1:$P$9,4,0),"")</f>
        <v>12895920</v>
      </c>
      <c r="AM656" s="554">
        <f t="shared" si="129"/>
        <v>12895920</v>
      </c>
      <c r="AN656" s="103" t="s">
        <v>407</v>
      </c>
      <c r="AO656" s="103">
        <v>1</v>
      </c>
      <c r="AP656" s="553" t="str">
        <f t="shared" si="132"/>
        <v/>
      </c>
      <c r="AQ656" s="111" t="s">
        <v>699</v>
      </c>
      <c r="AR656" s="77" t="s">
        <v>1912</v>
      </c>
    </row>
    <row r="657" spans="1:44" ht="285" outlineLevel="2">
      <c r="A657" s="72" t="e">
        <f>IF(D656&lt;&gt;"",$D$8:D656,A656)</f>
        <v>#VALUE!</v>
      </c>
      <c r="C657" s="552" t="str">
        <f>IF(D657&lt;&gt;"",COUNTA($D$8:D657),"")</f>
        <v/>
      </c>
      <c r="D657" s="552"/>
      <c r="E657" s="71" t="s">
        <v>71</v>
      </c>
      <c r="F657" s="103"/>
      <c r="G657" s="103"/>
      <c r="H657" s="103"/>
      <c r="I657" s="103"/>
      <c r="J657" s="103"/>
      <c r="K657" s="103"/>
      <c r="L657" s="107"/>
      <c r="M657" s="105"/>
      <c r="N657" s="106" t="str">
        <f>IF(L657&lt;&gt;"",VLOOKUP(L657,'DON GIA'!$S$1:$U$19,3,0),"")</f>
        <v/>
      </c>
      <c r="O657" s="106" t="str">
        <f>IF(L657&lt;&gt;"",VLOOKUP(L657,'DON GIA'!$S$1:$V$19,4,0),"")</f>
        <v/>
      </c>
      <c r="P657" s="106" t="str">
        <f t="shared" si="127"/>
        <v/>
      </c>
      <c r="Q657" s="106" t="str">
        <f t="shared" si="128"/>
        <v/>
      </c>
      <c r="R657" s="71" t="s">
        <v>286</v>
      </c>
      <c r="S657" s="103" t="s">
        <v>44</v>
      </c>
      <c r="T657" s="103">
        <v>1</v>
      </c>
      <c r="U657" s="554" t="e">
        <f>IF(R657&lt;&gt;"",VLOOKUP(R657,'DON GIA'!$H$1:$K$103,4,0),"")</f>
        <v>#N/A</v>
      </c>
      <c r="V657" s="554" t="str">
        <f t="shared" si="133"/>
        <v/>
      </c>
      <c r="W657" s="107" t="s">
        <v>1044</v>
      </c>
      <c r="X657" s="103" t="s">
        <v>27</v>
      </c>
      <c r="Y657" s="108">
        <v>10</v>
      </c>
      <c r="Z657" s="109"/>
      <c r="AA657" s="554">
        <f>IF(W657&lt;&gt;"",VLOOKUP(W657,'DON GIA'!$A$1:$D$346,4,0),"")</f>
        <v>854777</v>
      </c>
      <c r="AB657" s="554">
        <f t="shared" si="134"/>
        <v>8547770</v>
      </c>
      <c r="AC657" s="71" t="s">
        <v>28</v>
      </c>
      <c r="AD657" s="71" t="s">
        <v>29</v>
      </c>
      <c r="AE657" s="71" t="s">
        <v>30</v>
      </c>
      <c r="AF657" s="71" t="s">
        <v>41</v>
      </c>
      <c r="AG657" s="71" t="s">
        <v>136</v>
      </c>
      <c r="AH657" s="103" t="s">
        <v>41</v>
      </c>
      <c r="AI657" s="71" t="s">
        <v>578</v>
      </c>
      <c r="AJ657" s="103" t="s">
        <v>560</v>
      </c>
      <c r="AK657" s="103">
        <v>1</v>
      </c>
      <c r="AL657" s="554">
        <f>IF(AI657&lt;&gt;"",VLOOKUP(AI657,'DON GIA'!$M$1:$P$9,4,0),"")</f>
        <v>13000000</v>
      </c>
      <c r="AM657" s="554">
        <f t="shared" si="129"/>
        <v>13000000</v>
      </c>
      <c r="AN657" s="103"/>
      <c r="AO657" s="103"/>
      <c r="AP657" s="553" t="str">
        <f t="shared" si="132"/>
        <v/>
      </c>
      <c r="AQ657" s="59" t="s">
        <v>700</v>
      </c>
      <c r="AR657" s="139" t="s">
        <v>1918</v>
      </c>
    </row>
    <row r="658" spans="1:44" ht="168.75" outlineLevel="2">
      <c r="A658" s="72" t="e">
        <f>IF(D657&lt;&gt;"",$D$8:D657,A657)</f>
        <v>#VALUE!</v>
      </c>
      <c r="C658" s="552" t="str">
        <f>IF(D658&lt;&gt;"",COUNTA($D$8:D658),"")</f>
        <v/>
      </c>
      <c r="D658" s="552"/>
      <c r="E658" s="71"/>
      <c r="F658" s="103"/>
      <c r="G658" s="103"/>
      <c r="H658" s="103"/>
      <c r="I658" s="103"/>
      <c r="J658" s="103"/>
      <c r="K658" s="103"/>
      <c r="L658" s="107"/>
      <c r="M658" s="105"/>
      <c r="N658" s="106" t="str">
        <f>IF(L658&lt;&gt;"",VLOOKUP(L658,'DON GIA'!$S$1:$U$19,3,0),"")</f>
        <v/>
      </c>
      <c r="O658" s="106" t="str">
        <f>IF(L658&lt;&gt;"",VLOOKUP(L658,'DON GIA'!$S$1:$V$19,4,0),"")</f>
        <v/>
      </c>
      <c r="P658" s="106" t="str">
        <f t="shared" si="127"/>
        <v/>
      </c>
      <c r="Q658" s="106" t="str">
        <f t="shared" si="128"/>
        <v/>
      </c>
      <c r="R658" s="71" t="s">
        <v>83</v>
      </c>
      <c r="S658" s="103" t="s">
        <v>44</v>
      </c>
      <c r="T658" s="103">
        <v>1</v>
      </c>
      <c r="U658" s="554">
        <f>IF(R658&lt;&gt;"",VLOOKUP(R658,'DON GIA'!$H$1:$K$103,4,0),"")</f>
        <v>337000</v>
      </c>
      <c r="V658" s="554">
        <f t="shared" si="133"/>
        <v>337000</v>
      </c>
      <c r="W658" s="107" t="s">
        <v>1080</v>
      </c>
      <c r="X658" s="103" t="s">
        <v>27</v>
      </c>
      <c r="Y658" s="108">
        <v>3.36</v>
      </c>
      <c r="Z658" s="109"/>
      <c r="AA658" s="554">
        <f>IF(W658&lt;&gt;"",VLOOKUP(W658,'DON GIA'!$A$1:$D$346,4,0),"")</f>
        <v>10375629</v>
      </c>
      <c r="AB658" s="554">
        <f t="shared" si="134"/>
        <v>34862113.439999998</v>
      </c>
      <c r="AC658" s="71"/>
      <c r="AD658" s="71"/>
      <c r="AE658" s="71"/>
      <c r="AF658" s="71" t="s">
        <v>31</v>
      </c>
      <c r="AG658" s="71" t="s">
        <v>34</v>
      </c>
      <c r="AH658" s="103"/>
      <c r="AI658" s="71"/>
      <c r="AJ658" s="103"/>
      <c r="AK658" s="103"/>
      <c r="AL658" s="554" t="str">
        <f>IF(AI658&lt;&gt;"",VLOOKUP(AI658,'DON GIA'!$M$1:$P$9,4,0),"")</f>
        <v/>
      </c>
      <c r="AM658" s="554" t="str">
        <f t="shared" si="129"/>
        <v/>
      </c>
      <c r="AN658" s="103"/>
      <c r="AO658" s="103"/>
      <c r="AP658" s="553" t="str">
        <f t="shared" si="132"/>
        <v/>
      </c>
      <c r="AQ658" s="59" t="s">
        <v>701</v>
      </c>
      <c r="AR658" s="139" t="s">
        <v>1936</v>
      </c>
    </row>
    <row r="659" spans="1:44" ht="112.5" outlineLevel="2">
      <c r="A659" s="72" t="e">
        <f>IF(D658&lt;&gt;"",$D$8:D658,A658)</f>
        <v>#VALUE!</v>
      </c>
      <c r="C659" s="552" t="str">
        <f>IF(D659&lt;&gt;"",COUNTA($D$8:D659),"")</f>
        <v/>
      </c>
      <c r="D659" s="552"/>
      <c r="E659" s="71"/>
      <c r="F659" s="103"/>
      <c r="G659" s="103"/>
      <c r="H659" s="103"/>
      <c r="I659" s="103"/>
      <c r="J659" s="103"/>
      <c r="K659" s="103"/>
      <c r="L659" s="107"/>
      <c r="M659" s="105"/>
      <c r="N659" s="106" t="str">
        <f>IF(L659&lt;&gt;"",VLOOKUP(L659,'DON GIA'!$S$1:$U$19,3,0),"")</f>
        <v/>
      </c>
      <c r="O659" s="106" t="str">
        <f>IF(L659&lt;&gt;"",VLOOKUP(L659,'DON GIA'!$S$1:$V$19,4,0),"")</f>
        <v/>
      </c>
      <c r="P659" s="106" t="str">
        <f t="shared" si="127"/>
        <v/>
      </c>
      <c r="Q659" s="106" t="str">
        <f t="shared" si="128"/>
        <v/>
      </c>
      <c r="R659" s="71" t="s">
        <v>191</v>
      </c>
      <c r="S659" s="103" t="s">
        <v>44</v>
      </c>
      <c r="T659" s="103">
        <v>1</v>
      </c>
      <c r="U659" s="554">
        <f>IF(R659&lt;&gt;"",VLOOKUP(R659,'DON GIA'!$H$1:$K$103,4,0),"")</f>
        <v>580000</v>
      </c>
      <c r="V659" s="554">
        <f t="shared" si="133"/>
        <v>580000</v>
      </c>
      <c r="W659" s="107" t="s">
        <v>1139</v>
      </c>
      <c r="X659" s="103" t="s">
        <v>27</v>
      </c>
      <c r="Y659" s="108">
        <v>10</v>
      </c>
      <c r="Z659" s="109"/>
      <c r="AA659" s="554">
        <f>IF(W659&lt;&gt;"",VLOOKUP(W659,'DON GIA'!$A$1:$D$346,4,0),"")</f>
        <v>330817</v>
      </c>
      <c r="AB659" s="554">
        <f t="shared" si="134"/>
        <v>3308170</v>
      </c>
      <c r="AC659" s="71"/>
      <c r="AD659" s="71"/>
      <c r="AE659" s="71"/>
      <c r="AF659" s="71"/>
      <c r="AG659" s="71"/>
      <c r="AH659" s="103"/>
      <c r="AI659" s="71"/>
      <c r="AJ659" s="103"/>
      <c r="AK659" s="103"/>
      <c r="AL659" s="554" t="str">
        <f>IF(AI659&lt;&gt;"",VLOOKUP(AI659,'DON GIA'!$M$1:$P$9,4,0),"")</f>
        <v/>
      </c>
      <c r="AM659" s="554" t="str">
        <f t="shared" si="129"/>
        <v/>
      </c>
      <c r="AN659" s="103"/>
      <c r="AO659" s="103"/>
      <c r="AP659" s="553" t="str">
        <f t="shared" si="132"/>
        <v/>
      </c>
      <c r="AQ659" s="565" t="s">
        <v>1911</v>
      </c>
      <c r="AR659" s="139" t="s">
        <v>1915</v>
      </c>
    </row>
    <row r="660" spans="1:44" outlineLevel="2">
      <c r="A660" s="72" t="e">
        <f>IF(D659&lt;&gt;"",$D$8:D659,A659)</f>
        <v>#VALUE!</v>
      </c>
      <c r="C660" s="552" t="str">
        <f>IF(D660&lt;&gt;"",COUNTA($D$8:D660),"")</f>
        <v/>
      </c>
      <c r="D660" s="552"/>
      <c r="E660" s="71"/>
      <c r="F660" s="103"/>
      <c r="G660" s="103"/>
      <c r="H660" s="103"/>
      <c r="I660" s="103"/>
      <c r="J660" s="103"/>
      <c r="K660" s="103"/>
      <c r="L660" s="107"/>
      <c r="M660" s="105"/>
      <c r="N660" s="106" t="str">
        <f>IF(L660&lt;&gt;"",VLOOKUP(L660,'DON GIA'!$S$1:$U$19,3,0),"")</f>
        <v/>
      </c>
      <c r="O660" s="106" t="str">
        <f>IF(L660&lt;&gt;"",VLOOKUP(L660,'DON GIA'!$S$1:$V$19,4,0),"")</f>
        <v/>
      </c>
      <c r="P660" s="106" t="str">
        <f t="shared" si="127"/>
        <v/>
      </c>
      <c r="Q660" s="106" t="str">
        <f t="shared" si="128"/>
        <v/>
      </c>
      <c r="R660" s="71" t="s">
        <v>78</v>
      </c>
      <c r="S660" s="103" t="s">
        <v>44</v>
      </c>
      <c r="T660" s="103">
        <v>1</v>
      </c>
      <c r="U660" s="554">
        <f>IF(R660&lt;&gt;"",VLOOKUP(R660,'DON GIA'!$H$1:$K$103,4,0),"")</f>
        <v>2236000</v>
      </c>
      <c r="V660" s="554">
        <f t="shared" si="133"/>
        <v>2236000</v>
      </c>
      <c r="W660" s="107" t="s">
        <v>1157</v>
      </c>
      <c r="X660" s="103" t="s">
        <v>38</v>
      </c>
      <c r="Y660" s="108">
        <v>0.499</v>
      </c>
      <c r="Z660" s="109"/>
      <c r="AA660" s="554">
        <f>IF(W660&lt;&gt;"",VLOOKUP(W660,'DON GIA'!$A$1:$D$346,4,0),"")</f>
        <v>2036769</v>
      </c>
      <c r="AB660" s="554">
        <f t="shared" si="134"/>
        <v>1016347.731</v>
      </c>
      <c r="AC660" s="71"/>
      <c r="AD660" s="71"/>
      <c r="AE660" s="71"/>
      <c r="AF660" s="71"/>
      <c r="AG660" s="71"/>
      <c r="AH660" s="103"/>
      <c r="AI660" s="71"/>
      <c r="AJ660" s="103"/>
      <c r="AK660" s="103"/>
      <c r="AL660" s="554" t="str">
        <f>IF(AI660&lt;&gt;"",VLOOKUP(AI660,'DON GIA'!$M$1:$P$9,4,0),"")</f>
        <v/>
      </c>
      <c r="AM660" s="554" t="str">
        <f t="shared" si="129"/>
        <v/>
      </c>
      <c r="AN660" s="103"/>
      <c r="AO660" s="103"/>
      <c r="AP660" s="553" t="str">
        <f t="shared" si="132"/>
        <v/>
      </c>
      <c r="AQ660" s="568" t="s">
        <v>1931</v>
      </c>
    </row>
    <row r="661" spans="1:44" outlineLevel="2">
      <c r="A661" s="72" t="e">
        <f>IF(D660&lt;&gt;"",$D$8:D660,A660)</f>
        <v>#VALUE!</v>
      </c>
      <c r="C661" s="552" t="str">
        <f>IF(D661&lt;&gt;"",COUNTA($D$8:D661),"")</f>
        <v/>
      </c>
      <c r="D661" s="552"/>
      <c r="E661" s="71"/>
      <c r="F661" s="103"/>
      <c r="G661" s="103"/>
      <c r="H661" s="103"/>
      <c r="I661" s="103"/>
      <c r="J661" s="103"/>
      <c r="K661" s="103"/>
      <c r="L661" s="107"/>
      <c r="M661" s="105"/>
      <c r="N661" s="106" t="str">
        <f>IF(L661&lt;&gt;"",VLOOKUP(L661,'DON GIA'!$S$1:$U$19,3,0),"")</f>
        <v/>
      </c>
      <c r="O661" s="106" t="str">
        <f>IF(L661&lt;&gt;"",VLOOKUP(L661,'DON GIA'!$S$1:$V$19,4,0),"")</f>
        <v/>
      </c>
      <c r="P661" s="106" t="str">
        <f t="shared" si="127"/>
        <v/>
      </c>
      <c r="Q661" s="106" t="str">
        <f t="shared" si="128"/>
        <v/>
      </c>
      <c r="R661" s="71" t="s">
        <v>66</v>
      </c>
      <c r="S661" s="103" t="s">
        <v>44</v>
      </c>
      <c r="T661" s="103">
        <v>3</v>
      </c>
      <c r="U661" s="554">
        <f>IF(R661&lt;&gt;"",VLOOKUP(R661,'DON GIA'!$H$1:$K$103,4,0),"")</f>
        <v>450000</v>
      </c>
      <c r="V661" s="554">
        <f t="shared" si="133"/>
        <v>1350000</v>
      </c>
      <c r="W661" s="107" t="s">
        <v>1023</v>
      </c>
      <c r="X661" s="103" t="s">
        <v>38</v>
      </c>
      <c r="Y661" s="108">
        <v>0.13400000000000001</v>
      </c>
      <c r="Z661" s="109"/>
      <c r="AA661" s="554">
        <f>IF(W661&lt;&gt;"",VLOOKUP(W661,'DON GIA'!$A$1:$D$346,4,0),"")</f>
        <v>2523428</v>
      </c>
      <c r="AB661" s="554">
        <f t="shared" si="134"/>
        <v>338139.35200000001</v>
      </c>
      <c r="AC661" s="71"/>
      <c r="AD661" s="71"/>
      <c r="AE661" s="71"/>
      <c r="AF661" s="71"/>
      <c r="AG661" s="71"/>
      <c r="AH661" s="103"/>
      <c r="AI661" s="71"/>
      <c r="AJ661" s="103"/>
      <c r="AK661" s="103"/>
      <c r="AL661" s="554" t="str">
        <f>IF(AI661&lt;&gt;"",VLOOKUP(AI661,'DON GIA'!$M$1:$P$9,4,0),"")</f>
        <v/>
      </c>
      <c r="AM661" s="554" t="str">
        <f t="shared" si="129"/>
        <v/>
      </c>
      <c r="AN661" s="103"/>
      <c r="AO661" s="103"/>
      <c r="AP661" s="553" t="str">
        <f t="shared" si="132"/>
        <v/>
      </c>
      <c r="AQ661" s="107"/>
    </row>
    <row r="662" spans="1:44" outlineLevel="2">
      <c r="A662" s="72" t="e">
        <f>IF(D661&lt;&gt;"",$D$8:D661,A661)</f>
        <v>#VALUE!</v>
      </c>
      <c r="C662" s="552" t="str">
        <f>IF(D662&lt;&gt;"",COUNTA($D$8:D662),"")</f>
        <v/>
      </c>
      <c r="D662" s="552"/>
      <c r="E662" s="71"/>
      <c r="F662" s="103"/>
      <c r="G662" s="103"/>
      <c r="H662" s="103"/>
      <c r="I662" s="103"/>
      <c r="J662" s="103"/>
      <c r="K662" s="103"/>
      <c r="L662" s="107"/>
      <c r="M662" s="105"/>
      <c r="N662" s="106" t="str">
        <f>IF(L662&lt;&gt;"",VLOOKUP(L662,'DON GIA'!$S$1:$U$19,3,0),"")</f>
        <v/>
      </c>
      <c r="O662" s="106" t="str">
        <f>IF(L662&lt;&gt;"",VLOOKUP(L662,'DON GIA'!$S$1:$V$19,4,0),"")</f>
        <v/>
      </c>
      <c r="P662" s="106" t="str">
        <f t="shared" si="127"/>
        <v/>
      </c>
      <c r="Q662" s="106" t="str">
        <f t="shared" si="128"/>
        <v/>
      </c>
      <c r="R662" s="71" t="s">
        <v>64</v>
      </c>
      <c r="S662" s="103" t="s">
        <v>44</v>
      </c>
      <c r="T662" s="103">
        <v>2</v>
      </c>
      <c r="U662" s="554">
        <f>IF(R662&lt;&gt;"",VLOOKUP(R662,'DON GIA'!$H$1:$K$103,4,0),"")</f>
        <v>390000</v>
      </c>
      <c r="V662" s="554">
        <f t="shared" si="133"/>
        <v>780000</v>
      </c>
      <c r="W662" s="107" t="s">
        <v>1105</v>
      </c>
      <c r="X662" s="103" t="s">
        <v>27</v>
      </c>
      <c r="Y662" s="108">
        <v>0.96</v>
      </c>
      <c r="Z662" s="109"/>
      <c r="AA662" s="554">
        <f>IF(W662&lt;&gt;"",VLOOKUP(W662,'DON GIA'!$A$1:$D$346,4,0),"")</f>
        <v>292949</v>
      </c>
      <c r="AB662" s="554">
        <f t="shared" si="134"/>
        <v>281231.03999999998</v>
      </c>
      <c r="AC662" s="71"/>
      <c r="AD662" s="71"/>
      <c r="AE662" s="71"/>
      <c r="AF662" s="71"/>
      <c r="AG662" s="71"/>
      <c r="AH662" s="103"/>
      <c r="AI662" s="71"/>
      <c r="AJ662" s="103"/>
      <c r="AK662" s="103"/>
      <c r="AL662" s="554" t="str">
        <f>IF(AI662&lt;&gt;"",VLOOKUP(AI662,'DON GIA'!$M$1:$P$9,4,0),"")</f>
        <v/>
      </c>
      <c r="AM662" s="554" t="str">
        <f t="shared" si="129"/>
        <v/>
      </c>
      <c r="AN662" s="103"/>
      <c r="AO662" s="103"/>
      <c r="AP662" s="553" t="str">
        <f t="shared" si="132"/>
        <v/>
      </c>
      <c r="AQ662" s="107"/>
    </row>
    <row r="663" spans="1:44" outlineLevel="2">
      <c r="A663" s="72" t="e">
        <f>IF(D662&lt;&gt;"",$D$8:D662,A662)</f>
        <v>#VALUE!</v>
      </c>
      <c r="C663" s="552" t="str">
        <f>IF(D663&lt;&gt;"",COUNTA($D$8:D663),"")</f>
        <v/>
      </c>
      <c r="D663" s="552"/>
      <c r="E663" s="71"/>
      <c r="F663" s="103"/>
      <c r="G663" s="103"/>
      <c r="H663" s="103"/>
      <c r="I663" s="103"/>
      <c r="J663" s="103"/>
      <c r="K663" s="103"/>
      <c r="L663" s="107"/>
      <c r="M663" s="105"/>
      <c r="N663" s="106" t="str">
        <f>IF(L663&lt;&gt;"",VLOOKUP(L663,'DON GIA'!$S$1:$U$19,3,0),"")</f>
        <v/>
      </c>
      <c r="O663" s="106" t="str">
        <f>IF(L663&lt;&gt;"",VLOOKUP(L663,'DON GIA'!$S$1:$V$19,4,0),"")</f>
        <v/>
      </c>
      <c r="P663" s="106" t="str">
        <f t="shared" si="127"/>
        <v/>
      </c>
      <c r="Q663" s="106" t="str">
        <f t="shared" si="128"/>
        <v/>
      </c>
      <c r="R663" s="71" t="s">
        <v>247</v>
      </c>
      <c r="S663" s="103" t="s">
        <v>44</v>
      </c>
      <c r="T663" s="103">
        <v>1</v>
      </c>
      <c r="U663" s="554">
        <f>IF(R663&lt;&gt;"",VLOOKUP(R663,'DON GIA'!$H$1:$K$103,4,0),"")</f>
        <v>780000</v>
      </c>
      <c r="V663" s="554">
        <f t="shared" si="133"/>
        <v>780000</v>
      </c>
      <c r="W663" s="107" t="s">
        <v>1130</v>
      </c>
      <c r="X663" s="103" t="s">
        <v>27</v>
      </c>
      <c r="Y663" s="108">
        <v>4.2</v>
      </c>
      <c r="Z663" s="109"/>
      <c r="AA663" s="554">
        <f>IF(W663&lt;&gt;"",VLOOKUP(W663,'DON GIA'!$A$1:$D$346,4,0),"")</f>
        <v>282038</v>
      </c>
      <c r="AB663" s="554">
        <f t="shared" si="134"/>
        <v>1184559.6000000001</v>
      </c>
      <c r="AC663" s="71"/>
      <c r="AD663" s="71"/>
      <c r="AE663" s="71"/>
      <c r="AF663" s="71"/>
      <c r="AG663" s="71"/>
      <c r="AH663" s="103"/>
      <c r="AI663" s="71"/>
      <c r="AJ663" s="103"/>
      <c r="AK663" s="103"/>
      <c r="AL663" s="554" t="str">
        <f>IF(AI663&lt;&gt;"",VLOOKUP(AI663,'DON GIA'!$M$1:$P$9,4,0),"")</f>
        <v/>
      </c>
      <c r="AM663" s="554" t="str">
        <f t="shared" si="129"/>
        <v/>
      </c>
      <c r="AN663" s="103"/>
      <c r="AO663" s="103"/>
      <c r="AP663" s="553" t="str">
        <f t="shared" si="132"/>
        <v/>
      </c>
      <c r="AQ663" s="107"/>
    </row>
    <row r="664" spans="1:44" outlineLevel="2">
      <c r="A664" s="72" t="e">
        <f>IF(D663&lt;&gt;"",$D$8:D663,A663)</f>
        <v>#VALUE!</v>
      </c>
      <c r="C664" s="552" t="str">
        <f>IF(D664&lt;&gt;"",COUNTA($D$8:D664),"")</f>
        <v/>
      </c>
      <c r="D664" s="552"/>
      <c r="E664" s="71"/>
      <c r="F664" s="103"/>
      <c r="G664" s="103"/>
      <c r="H664" s="103"/>
      <c r="I664" s="103"/>
      <c r="J664" s="103"/>
      <c r="K664" s="103"/>
      <c r="L664" s="107"/>
      <c r="M664" s="105"/>
      <c r="N664" s="106" t="str">
        <f>IF(L664&lt;&gt;"",VLOOKUP(L664,'DON GIA'!$S$1:$U$19,3,0),"")</f>
        <v/>
      </c>
      <c r="O664" s="106" t="str">
        <f>IF(L664&lt;&gt;"",VLOOKUP(L664,'DON GIA'!$S$1:$V$19,4,0),"")</f>
        <v/>
      </c>
      <c r="P664" s="106" t="str">
        <f t="shared" si="127"/>
        <v/>
      </c>
      <c r="Q664" s="106" t="str">
        <f t="shared" si="128"/>
        <v/>
      </c>
      <c r="R664" s="71" t="s">
        <v>239</v>
      </c>
      <c r="S664" s="103" t="s">
        <v>27</v>
      </c>
      <c r="T664" s="103">
        <v>3</v>
      </c>
      <c r="U664" s="554">
        <f>IF(R664&lt;&gt;"",VLOOKUP(R664,'DON GIA'!$H$1:$K$103,4,0),"")</f>
        <v>12000</v>
      </c>
      <c r="V664" s="554">
        <f t="shared" si="133"/>
        <v>36000</v>
      </c>
      <c r="W664" s="107" t="s">
        <v>1085</v>
      </c>
      <c r="X664" s="103" t="s">
        <v>27</v>
      </c>
      <c r="Y664" s="108">
        <v>52.92</v>
      </c>
      <c r="Z664" s="109"/>
      <c r="AA664" s="554">
        <f>IF(W664&lt;&gt;"",VLOOKUP(W664,'DON GIA'!$A$1:$D$346,4,0),"")</f>
        <v>282038</v>
      </c>
      <c r="AB664" s="554">
        <f t="shared" si="134"/>
        <v>14925450.960000001</v>
      </c>
      <c r="AC664" s="71"/>
      <c r="AD664" s="71"/>
      <c r="AE664" s="71"/>
      <c r="AF664" s="71"/>
      <c r="AG664" s="71"/>
      <c r="AH664" s="103"/>
      <c r="AI664" s="71"/>
      <c r="AJ664" s="103"/>
      <c r="AK664" s="103"/>
      <c r="AL664" s="554" t="str">
        <f>IF(AI664&lt;&gt;"",VLOOKUP(AI664,'DON GIA'!$M$1:$P$9,4,0),"")</f>
        <v/>
      </c>
      <c r="AM664" s="554" t="str">
        <f t="shared" si="129"/>
        <v/>
      </c>
      <c r="AN664" s="103"/>
      <c r="AO664" s="103"/>
      <c r="AP664" s="553" t="str">
        <f t="shared" si="132"/>
        <v/>
      </c>
      <c r="AQ664" s="107"/>
    </row>
    <row r="665" spans="1:44" outlineLevel="2">
      <c r="A665" s="72" t="e">
        <f>IF(D664&lt;&gt;"",$D$8:D664,A664)</f>
        <v>#VALUE!</v>
      </c>
      <c r="C665" s="552" t="str">
        <f>IF(D665&lt;&gt;"",COUNTA($D$8:D665),"")</f>
        <v/>
      </c>
      <c r="D665" s="552"/>
      <c r="E665" s="71"/>
      <c r="F665" s="103"/>
      <c r="G665" s="103"/>
      <c r="H665" s="103"/>
      <c r="I665" s="103"/>
      <c r="J665" s="103"/>
      <c r="K665" s="103"/>
      <c r="L665" s="107"/>
      <c r="M665" s="105"/>
      <c r="N665" s="106" t="str">
        <f>IF(L665&lt;&gt;"",VLOOKUP(L665,'DON GIA'!$S$1:$U$19,3,0),"")</f>
        <v/>
      </c>
      <c r="O665" s="106" t="str">
        <f>IF(L665&lt;&gt;"",VLOOKUP(L665,'DON GIA'!$S$1:$V$19,4,0),"")</f>
        <v/>
      </c>
      <c r="P665" s="106" t="str">
        <f t="shared" si="127"/>
        <v/>
      </c>
      <c r="Q665" s="106" t="str">
        <f t="shared" si="128"/>
        <v/>
      </c>
      <c r="R665" s="71" t="s">
        <v>323</v>
      </c>
      <c r="S665" s="103" t="s">
        <v>44</v>
      </c>
      <c r="T665" s="103">
        <v>3</v>
      </c>
      <c r="U665" s="554">
        <f>IF(R665&lt;&gt;"",VLOOKUP(R665,'DON GIA'!$H$1:$K$103,4,0),"")</f>
        <v>120000</v>
      </c>
      <c r="V665" s="554">
        <f t="shared" si="133"/>
        <v>360000</v>
      </c>
      <c r="W665" s="107" t="s">
        <v>1083</v>
      </c>
      <c r="X665" s="103" t="s">
        <v>27</v>
      </c>
      <c r="Y665" s="108">
        <v>6.48</v>
      </c>
      <c r="Z665" s="109"/>
      <c r="AA665" s="554">
        <f>IF(W665&lt;&gt;"",VLOOKUP(W665,'DON GIA'!$A$1:$D$346,4,0),"")</f>
        <v>282038</v>
      </c>
      <c r="AB665" s="554">
        <f t="shared" si="134"/>
        <v>1827606.2400000002</v>
      </c>
      <c r="AC665" s="71"/>
      <c r="AD665" s="71"/>
      <c r="AE665" s="71"/>
      <c r="AF665" s="71"/>
      <c r="AG665" s="71"/>
      <c r="AH665" s="103"/>
      <c r="AI665" s="71"/>
      <c r="AJ665" s="103"/>
      <c r="AK665" s="103"/>
      <c r="AL665" s="554" t="str">
        <f>IF(AI665&lt;&gt;"",VLOOKUP(AI665,'DON GIA'!$M$1:$P$9,4,0),"")</f>
        <v/>
      </c>
      <c r="AM665" s="554" t="str">
        <f t="shared" si="129"/>
        <v/>
      </c>
      <c r="AN665" s="103"/>
      <c r="AO665" s="103"/>
      <c r="AP665" s="553" t="str">
        <f t="shared" si="132"/>
        <v/>
      </c>
      <c r="AQ665" s="107"/>
    </row>
    <row r="666" spans="1:44" ht="37.5" outlineLevel="2">
      <c r="A666" s="72" t="e">
        <f>IF(D665&lt;&gt;"",$D$8:D665,A665)</f>
        <v>#VALUE!</v>
      </c>
      <c r="C666" s="552" t="str">
        <f>IF(D666&lt;&gt;"",COUNTA($D$8:D666),"")</f>
        <v/>
      </c>
      <c r="D666" s="552"/>
      <c r="E666" s="71"/>
      <c r="F666" s="103"/>
      <c r="G666" s="103"/>
      <c r="H666" s="103"/>
      <c r="I666" s="103"/>
      <c r="J666" s="103"/>
      <c r="K666" s="103"/>
      <c r="L666" s="107"/>
      <c r="M666" s="105"/>
      <c r="N666" s="106" t="str">
        <f>IF(L666&lt;&gt;"",VLOOKUP(L666,'DON GIA'!$S$1:$U$19,3,0),"")</f>
        <v/>
      </c>
      <c r="O666" s="106" t="str">
        <f>IF(L666&lt;&gt;"",VLOOKUP(L666,'DON GIA'!$S$1:$V$19,4,0),"")</f>
        <v/>
      </c>
      <c r="P666" s="106" t="str">
        <f t="shared" si="127"/>
        <v/>
      </c>
      <c r="Q666" s="106" t="str">
        <f t="shared" si="128"/>
        <v/>
      </c>
      <c r="R666" s="71" t="s">
        <v>35</v>
      </c>
      <c r="S666" s="103"/>
      <c r="T666" s="103"/>
      <c r="U666" s="554" t="str">
        <f>IF(R666&lt;&gt;"",VLOOKUP(R666,'DON GIA'!$H$1:$K$103,4,0),"")</f>
        <v/>
      </c>
      <c r="V666" s="554" t="str">
        <f t="shared" si="133"/>
        <v/>
      </c>
      <c r="W666" s="107" t="s">
        <v>1153</v>
      </c>
      <c r="X666" s="103" t="s">
        <v>27</v>
      </c>
      <c r="Y666" s="108">
        <v>88.2</v>
      </c>
      <c r="Z666" s="109"/>
      <c r="AA666" s="554">
        <f>IF(W666&lt;&gt;"",VLOOKUP(W666,'DON GIA'!$A$1:$D$346,4,0),"")</f>
        <v>1238791</v>
      </c>
      <c r="AB666" s="554">
        <f t="shared" si="134"/>
        <v>109261366.2</v>
      </c>
      <c r="AC666" s="71"/>
      <c r="AD666" s="71"/>
      <c r="AE666" s="71"/>
      <c r="AF666" s="71"/>
      <c r="AG666" s="71"/>
      <c r="AH666" s="103"/>
      <c r="AI666" s="71"/>
      <c r="AJ666" s="103"/>
      <c r="AK666" s="103"/>
      <c r="AL666" s="554" t="str">
        <f>IF(AI666&lt;&gt;"",VLOOKUP(AI666,'DON GIA'!$M$1:$P$9,4,0),"")</f>
        <v/>
      </c>
      <c r="AM666" s="554" t="str">
        <f t="shared" si="129"/>
        <v/>
      </c>
      <c r="AN666" s="103"/>
      <c r="AO666" s="103"/>
      <c r="AP666" s="553" t="str">
        <f t="shared" si="132"/>
        <v/>
      </c>
      <c r="AQ666" s="107"/>
    </row>
    <row r="667" spans="1:44" outlineLevel="2">
      <c r="A667" s="72" t="e">
        <f>IF(D666&lt;&gt;"",$D$8:D666,A666)</f>
        <v>#VALUE!</v>
      </c>
      <c r="C667" s="552" t="str">
        <f>IF(D667&lt;&gt;"",COUNTA($D$8:D667),"")</f>
        <v/>
      </c>
      <c r="D667" s="552"/>
      <c r="E667" s="71"/>
      <c r="F667" s="103"/>
      <c r="G667" s="103"/>
      <c r="H667" s="103"/>
      <c r="I667" s="103"/>
      <c r="J667" s="103"/>
      <c r="K667" s="103"/>
      <c r="L667" s="107"/>
      <c r="M667" s="105"/>
      <c r="N667" s="106" t="str">
        <f>IF(L667&lt;&gt;"",VLOOKUP(L667,'DON GIA'!$S$1:$U$19,3,0),"")</f>
        <v/>
      </c>
      <c r="O667" s="106" t="str">
        <f>IF(L667&lt;&gt;"",VLOOKUP(L667,'DON GIA'!$S$1:$V$19,4,0),"")</f>
        <v/>
      </c>
      <c r="P667" s="106" t="str">
        <f t="shared" si="127"/>
        <v/>
      </c>
      <c r="Q667" s="106" t="str">
        <f t="shared" si="128"/>
        <v/>
      </c>
      <c r="R667" s="71" t="s">
        <v>35</v>
      </c>
      <c r="S667" s="103"/>
      <c r="T667" s="103"/>
      <c r="U667" s="554" t="str">
        <f>IF(R667&lt;&gt;"",VLOOKUP(R667,'DON GIA'!$H$1:$K$103,4,0),"")</f>
        <v/>
      </c>
      <c r="V667" s="554" t="str">
        <f t="shared" si="133"/>
        <v/>
      </c>
      <c r="W667" s="107" t="s">
        <v>1001</v>
      </c>
      <c r="X667" s="103" t="s">
        <v>27</v>
      </c>
      <c r="Y667" s="108">
        <v>48.94</v>
      </c>
      <c r="Z667" s="109"/>
      <c r="AA667" s="554">
        <f>IF(W667&lt;&gt;"",VLOOKUP(W667,'DON GIA'!$A$1:$D$346,4,0),"")</f>
        <v>295078</v>
      </c>
      <c r="AB667" s="554">
        <f t="shared" si="134"/>
        <v>14441117.319999998</v>
      </c>
      <c r="AC667" s="71"/>
      <c r="AD667" s="71"/>
      <c r="AE667" s="71"/>
      <c r="AF667" s="71"/>
      <c r="AG667" s="71"/>
      <c r="AH667" s="103"/>
      <c r="AI667" s="71"/>
      <c r="AJ667" s="103"/>
      <c r="AK667" s="103"/>
      <c r="AL667" s="554" t="str">
        <f>IF(AI667&lt;&gt;"",VLOOKUP(AI667,'DON GIA'!$M$1:$P$9,4,0),"")</f>
        <v/>
      </c>
      <c r="AM667" s="554" t="str">
        <f t="shared" si="129"/>
        <v/>
      </c>
      <c r="AN667" s="103"/>
      <c r="AO667" s="103"/>
      <c r="AP667" s="553" t="str">
        <f t="shared" si="132"/>
        <v/>
      </c>
      <c r="AQ667" s="107"/>
    </row>
    <row r="668" spans="1:44" outlineLevel="2">
      <c r="A668" s="72" t="e">
        <f>IF(D667&lt;&gt;"",$D$8:D667,A667)</f>
        <v>#VALUE!</v>
      </c>
      <c r="C668" s="552" t="str">
        <f>IF(D668&lt;&gt;"",COUNTA($D$8:D668),"")</f>
        <v/>
      </c>
      <c r="D668" s="552"/>
      <c r="E668" s="71"/>
      <c r="F668" s="103"/>
      <c r="G668" s="103"/>
      <c r="H668" s="103"/>
      <c r="I668" s="103"/>
      <c r="J668" s="103"/>
      <c r="K668" s="103"/>
      <c r="L668" s="107"/>
      <c r="M668" s="105"/>
      <c r="N668" s="106" t="str">
        <f>IF(L668&lt;&gt;"",VLOOKUP(L668,'DON GIA'!$S$1:$U$19,3,0),"")</f>
        <v/>
      </c>
      <c r="O668" s="106" t="str">
        <f>IF(L668&lt;&gt;"",VLOOKUP(L668,'DON GIA'!$S$1:$V$19,4,0),"")</f>
        <v/>
      </c>
      <c r="P668" s="106" t="str">
        <f t="shared" si="127"/>
        <v/>
      </c>
      <c r="Q668" s="106" t="str">
        <f t="shared" si="128"/>
        <v/>
      </c>
      <c r="R668" s="71" t="s">
        <v>35</v>
      </c>
      <c r="S668" s="103"/>
      <c r="T668" s="103"/>
      <c r="U668" s="554" t="str">
        <f>IF(R668&lt;&gt;"",VLOOKUP(R668,'DON GIA'!$H$1:$K$103,4,0),"")</f>
        <v/>
      </c>
      <c r="V668" s="554" t="str">
        <f t="shared" si="133"/>
        <v/>
      </c>
      <c r="W668" s="107" t="s">
        <v>1174</v>
      </c>
      <c r="X668" s="103" t="s">
        <v>27</v>
      </c>
      <c r="Y668" s="108">
        <v>10.8</v>
      </c>
      <c r="Z668" s="109"/>
      <c r="AA668" s="554">
        <f>IF(W668&lt;&gt;"",VLOOKUP(W668,'DON GIA'!$A$1:$D$346,4,0),"")</f>
        <v>282038</v>
      </c>
      <c r="AB668" s="554">
        <f t="shared" si="134"/>
        <v>3046010.4000000004</v>
      </c>
      <c r="AC668" s="71"/>
      <c r="AD668" s="71"/>
      <c r="AE668" s="71"/>
      <c r="AF668" s="71"/>
      <c r="AG668" s="71"/>
      <c r="AH668" s="103"/>
      <c r="AI668" s="71"/>
      <c r="AJ668" s="103"/>
      <c r="AK668" s="103"/>
      <c r="AL668" s="554" t="str">
        <f>IF(AI668&lt;&gt;"",VLOOKUP(AI668,'DON GIA'!$M$1:$P$9,4,0),"")</f>
        <v/>
      </c>
      <c r="AM668" s="554" t="str">
        <f t="shared" si="129"/>
        <v/>
      </c>
      <c r="AN668" s="103"/>
      <c r="AO668" s="103"/>
      <c r="AP668" s="553" t="str">
        <f t="shared" si="132"/>
        <v/>
      </c>
      <c r="AQ668" s="107"/>
    </row>
    <row r="669" spans="1:44" outlineLevel="2">
      <c r="A669" s="72" t="e">
        <f>IF(D668&lt;&gt;"",$D$8:D668,A668)</f>
        <v>#VALUE!</v>
      </c>
      <c r="C669" s="552" t="str">
        <f>IF(D669&lt;&gt;"",COUNTA($D$8:D669),"")</f>
        <v/>
      </c>
      <c r="D669" s="552"/>
      <c r="E669" s="71"/>
      <c r="F669" s="103"/>
      <c r="G669" s="103"/>
      <c r="H669" s="103"/>
      <c r="I669" s="103"/>
      <c r="J669" s="103"/>
      <c r="K669" s="103"/>
      <c r="L669" s="107"/>
      <c r="M669" s="105"/>
      <c r="N669" s="106" t="str">
        <f>IF(L669&lt;&gt;"",VLOOKUP(L669,'DON GIA'!$S$1:$U$19,3,0),"")</f>
        <v/>
      </c>
      <c r="O669" s="106" t="str">
        <f>IF(L669&lt;&gt;"",VLOOKUP(L669,'DON GIA'!$S$1:$V$19,4,0),"")</f>
        <v/>
      </c>
      <c r="P669" s="106" t="str">
        <f t="shared" si="127"/>
        <v/>
      </c>
      <c r="Q669" s="106" t="str">
        <f t="shared" si="128"/>
        <v/>
      </c>
      <c r="R669" s="71" t="s">
        <v>35</v>
      </c>
      <c r="S669" s="103"/>
      <c r="T669" s="103"/>
      <c r="U669" s="554" t="str">
        <f>IF(R669&lt;&gt;"",VLOOKUP(R669,'DON GIA'!$H$1:$K$103,4,0),"")</f>
        <v/>
      </c>
      <c r="V669" s="554" t="str">
        <f t="shared" si="133"/>
        <v/>
      </c>
      <c r="W669" s="107" t="s">
        <v>996</v>
      </c>
      <c r="X669" s="103" t="s">
        <v>42</v>
      </c>
      <c r="Y669" s="108">
        <v>1</v>
      </c>
      <c r="Z669" s="109"/>
      <c r="AA669" s="554" t="str">
        <f>IF(W669&lt;&gt;"",VLOOKUP(W669,'DON GIA'!$A$1:$D$346,4,0),"")</f>
        <v>chưa có giá</v>
      </c>
      <c r="AB669" s="554" t="str">
        <f t="shared" si="134"/>
        <v/>
      </c>
      <c r="AC669" s="71"/>
      <c r="AD669" s="71"/>
      <c r="AE669" s="71"/>
      <c r="AF669" s="71"/>
      <c r="AG669" s="71"/>
      <c r="AH669" s="103"/>
      <c r="AI669" s="71"/>
      <c r="AJ669" s="103"/>
      <c r="AK669" s="103"/>
      <c r="AL669" s="554" t="str">
        <f>IF(AI669&lt;&gt;"",VLOOKUP(AI669,'DON GIA'!$M$1:$P$9,4,0),"")</f>
        <v/>
      </c>
      <c r="AM669" s="554" t="str">
        <f t="shared" si="129"/>
        <v/>
      </c>
      <c r="AN669" s="103"/>
      <c r="AO669" s="103"/>
      <c r="AP669" s="553" t="str">
        <f t="shared" si="132"/>
        <v/>
      </c>
      <c r="AQ669" s="107"/>
    </row>
    <row r="670" spans="1:44" outlineLevel="2">
      <c r="A670" s="72" t="e">
        <f>IF(D669&lt;&gt;"",$D$8:D669,A669)</f>
        <v>#VALUE!</v>
      </c>
      <c r="C670" s="552" t="str">
        <f>IF(D670&lt;&gt;"",COUNTA($D$8:D670),"")</f>
        <v/>
      </c>
      <c r="D670" s="552"/>
      <c r="E670" s="61"/>
      <c r="F670" s="103"/>
      <c r="G670" s="103"/>
      <c r="H670" s="103"/>
      <c r="I670" s="103"/>
      <c r="J670" s="103"/>
      <c r="K670" s="103"/>
      <c r="L670" s="107"/>
      <c r="M670" s="105"/>
      <c r="N670" s="106" t="str">
        <f>IF(L670&lt;&gt;"",VLOOKUP(L670,'DON GIA'!$S$1:$U$19,3,0),"")</f>
        <v/>
      </c>
      <c r="O670" s="106" t="str">
        <f>IF(L670&lt;&gt;"",VLOOKUP(L670,'DON GIA'!$S$1:$V$19,4,0),"")</f>
        <v/>
      </c>
      <c r="P670" s="106" t="str">
        <f t="shared" si="127"/>
        <v/>
      </c>
      <c r="Q670" s="106" t="str">
        <f t="shared" si="128"/>
        <v/>
      </c>
      <c r="R670" s="71" t="s">
        <v>35</v>
      </c>
      <c r="S670" s="103"/>
      <c r="T670" s="103"/>
      <c r="U670" s="554" t="str">
        <f>IF(R670&lt;&gt;"",VLOOKUP(R670,'DON GIA'!$H$1:$K$103,4,0),"")</f>
        <v/>
      </c>
      <c r="V670" s="554" t="str">
        <f t="shared" si="133"/>
        <v/>
      </c>
      <c r="W670" s="107" t="s">
        <v>35</v>
      </c>
      <c r="X670" s="103"/>
      <c r="Y670" s="108"/>
      <c r="Z670" s="109"/>
      <c r="AA670" s="554" t="str">
        <f>IF(W670&lt;&gt;"",VLOOKUP(W670,'DON GIA'!$A$1:$D$346,4,0),"")</f>
        <v/>
      </c>
      <c r="AB670" s="554" t="str">
        <f t="shared" si="134"/>
        <v/>
      </c>
      <c r="AC670" s="71"/>
      <c r="AD670" s="71"/>
      <c r="AE670" s="71"/>
      <c r="AF670" s="71"/>
      <c r="AG670" s="71"/>
      <c r="AH670" s="103"/>
      <c r="AI670" s="71"/>
      <c r="AJ670" s="103"/>
      <c r="AK670" s="103"/>
      <c r="AL670" s="554" t="str">
        <f>IF(AI670&lt;&gt;"",VLOOKUP(AI670,'DON GIA'!$M$1:$P$9,4,0),"")</f>
        <v/>
      </c>
      <c r="AM670" s="554" t="str">
        <f t="shared" si="129"/>
        <v/>
      </c>
      <c r="AN670" s="103"/>
      <c r="AO670" s="103"/>
      <c r="AP670" s="553" t="str">
        <f t="shared" si="132"/>
        <v/>
      </c>
      <c r="AQ670" s="107"/>
    </row>
    <row r="671" spans="1:44" outlineLevel="1">
      <c r="A671" s="84" t="s">
        <v>811</v>
      </c>
      <c r="B671" s="576">
        <v>8</v>
      </c>
      <c r="C671" s="552">
        <f>IF(D671&lt;&gt;"",COUNTA($D$8:D671),"")</f>
        <v>50</v>
      </c>
      <c r="D671" s="552">
        <v>442</v>
      </c>
      <c r="E671" s="61" t="s">
        <v>287</v>
      </c>
      <c r="F671" s="162"/>
      <c r="G671" s="162"/>
      <c r="H671" s="162"/>
      <c r="I671" s="162"/>
      <c r="J671" s="162"/>
      <c r="K671" s="162"/>
      <c r="L671" s="129"/>
      <c r="M671" s="167">
        <f>SUBTOTAL(9,M672:M684)</f>
        <v>133.13999999999999</v>
      </c>
      <c r="N671" s="199"/>
      <c r="O671" s="199"/>
      <c r="P671" s="199">
        <f>SUBTOTAL(9,P672:P684)</f>
        <v>223542059.99999997</v>
      </c>
      <c r="Q671" s="199">
        <f>SUBTOTAL(9,Q672:Q684)</f>
        <v>0</v>
      </c>
      <c r="R671" s="61"/>
      <c r="S671" s="162"/>
      <c r="T671" s="162">
        <f>SUBTOTAL(9,T672:T684)</f>
        <v>0</v>
      </c>
      <c r="U671" s="553"/>
      <c r="V671" s="553">
        <f>SUBTOTAL(9,V672:V684)</f>
        <v>0</v>
      </c>
      <c r="W671" s="129"/>
      <c r="X671" s="162"/>
      <c r="Y671" s="169">
        <f>SUBTOTAL(9,Y672:Y684)</f>
        <v>256.21400000000006</v>
      </c>
      <c r="Z671" s="170">
        <f>SUBTOTAL(9,Z672:Z684)</f>
        <v>0</v>
      </c>
      <c r="AA671" s="553"/>
      <c r="AB671" s="553">
        <f>SUBTOTAL(9,AB672:AB684)</f>
        <v>554959104.78199995</v>
      </c>
      <c r="AC671" s="71"/>
      <c r="AD671" s="71"/>
      <c r="AE671" s="71"/>
      <c r="AF671" s="71"/>
      <c r="AG671" s="71"/>
      <c r="AH671" s="103"/>
      <c r="AI671" s="71"/>
      <c r="AJ671" s="162"/>
      <c r="AK671" s="162">
        <f>SUBTOTAL(9,AK672:AK684)</f>
        <v>2</v>
      </c>
      <c r="AL671" s="553"/>
      <c r="AM671" s="553">
        <f>SUBTOTAL(9,AM672:AM684)</f>
        <v>29895920</v>
      </c>
      <c r="AN671" s="162"/>
      <c r="AO671" s="162">
        <f>SUBTOTAL(9,AO672:AO684)</f>
        <v>1</v>
      </c>
      <c r="AP671" s="553">
        <f t="shared" si="132"/>
        <v>808397084.78199995</v>
      </c>
      <c r="AQ671" s="111"/>
      <c r="AR671" s="90"/>
    </row>
    <row r="672" spans="1:44" ht="56.25" outlineLevel="2">
      <c r="A672" s="72" t="e">
        <f>IF(D671&lt;&gt;"",$D$8:D671,A670)</f>
        <v>#VALUE!</v>
      </c>
      <c r="C672" s="552" t="str">
        <f>IF(D672&lt;&gt;"",COUNTA($D$8:D672),"")</f>
        <v/>
      </c>
      <c r="D672" s="552"/>
      <c r="E672" s="71" t="s">
        <v>289</v>
      </c>
      <c r="F672" s="103">
        <v>1</v>
      </c>
      <c r="G672" s="103"/>
      <c r="H672" s="103">
        <v>438</v>
      </c>
      <c r="I672" s="103">
        <v>79</v>
      </c>
      <c r="J672" s="103" t="s">
        <v>223</v>
      </c>
      <c r="K672" s="103" t="s">
        <v>224</v>
      </c>
      <c r="L672" s="107" t="s">
        <v>973</v>
      </c>
      <c r="M672" s="105">
        <v>133.13999999999999</v>
      </c>
      <c r="N672" s="106">
        <f>IF(L672&lt;&gt;"",VLOOKUP(L672,'DON GIA'!$S$1:$U$19,3,0),"")</f>
        <v>1679000</v>
      </c>
      <c r="O672" s="106">
        <f>IF(L672&lt;&gt;"",VLOOKUP(L672,'DON GIA'!$S$1:$V$19,4,0),"")</f>
        <v>0</v>
      </c>
      <c r="P672" s="106">
        <f t="shared" si="127"/>
        <v>223542059.99999997</v>
      </c>
      <c r="Q672" s="106">
        <f t="shared" si="128"/>
        <v>0</v>
      </c>
      <c r="R672" s="71" t="s">
        <v>35</v>
      </c>
      <c r="S672" s="103"/>
      <c r="T672" s="103"/>
      <c r="U672" s="554" t="str">
        <f>IF(R672&lt;&gt;"",VLOOKUP(R672,'DON GIA'!$H$1:$K$103,4,0),"")</f>
        <v/>
      </c>
      <c r="V672" s="554" t="str">
        <f t="shared" ref="V672:V684" si="135">IF(R672&lt;&gt;"",IF(ISNUMBER(U672),T672*U672,""),"")</f>
        <v/>
      </c>
      <c r="W672" s="107" t="s">
        <v>1142</v>
      </c>
      <c r="X672" s="103" t="s">
        <v>27</v>
      </c>
      <c r="Y672" s="108">
        <v>31.21</v>
      </c>
      <c r="Z672" s="109"/>
      <c r="AA672" s="554">
        <f>IF(W672&lt;&gt;"",VLOOKUP(W672,'DON GIA'!$A$1:$D$346,4,0),"")</f>
        <v>3840615</v>
      </c>
      <c r="AB672" s="554">
        <f t="shared" ref="AB672:AB684" si="136">IF(W672&lt;&gt;"",IF(ISNUMBER(AA672),Y672*AA672,""),"")</f>
        <v>119865594.15000001</v>
      </c>
      <c r="AC672" s="71" t="s">
        <v>32</v>
      </c>
      <c r="AD672" s="71" t="s">
        <v>29</v>
      </c>
      <c r="AE672" s="71" t="s">
        <v>36</v>
      </c>
      <c r="AF672" s="71" t="s">
        <v>288</v>
      </c>
      <c r="AG672" s="71" t="s">
        <v>32</v>
      </c>
      <c r="AH672" s="103" t="s">
        <v>41</v>
      </c>
      <c r="AI672" s="71" t="s">
        <v>562</v>
      </c>
      <c r="AJ672" s="103" t="s">
        <v>409</v>
      </c>
      <c r="AK672" s="103">
        <v>1</v>
      </c>
      <c r="AL672" s="554">
        <f>IF(AI672&lt;&gt;"",VLOOKUP(AI672,'DON GIA'!$M$1:$P$9,4,0),"")</f>
        <v>12895920</v>
      </c>
      <c r="AM672" s="554">
        <f t="shared" si="129"/>
        <v>12895920</v>
      </c>
      <c r="AN672" s="103" t="s">
        <v>407</v>
      </c>
      <c r="AO672" s="103">
        <v>1</v>
      </c>
      <c r="AP672" s="553" t="str">
        <f t="shared" si="132"/>
        <v/>
      </c>
      <c r="AQ672" s="111" t="s">
        <v>702</v>
      </c>
      <c r="AR672" s="77" t="s">
        <v>1912</v>
      </c>
    </row>
    <row r="673" spans="1:44" ht="285" outlineLevel="2">
      <c r="A673" s="72" t="e">
        <f>IF(D672&lt;&gt;"",$D$8:D672,A672)</f>
        <v>#VALUE!</v>
      </c>
      <c r="C673" s="552" t="str">
        <f>IF(D673&lt;&gt;"",COUNTA($D$8:D673),"")</f>
        <v/>
      </c>
      <c r="D673" s="552"/>
      <c r="E673" s="71" t="s">
        <v>71</v>
      </c>
      <c r="F673" s="103"/>
      <c r="G673" s="103"/>
      <c r="H673" s="103"/>
      <c r="I673" s="103"/>
      <c r="J673" s="103"/>
      <c r="K673" s="103"/>
      <c r="L673" s="107"/>
      <c r="M673" s="105"/>
      <c r="N673" s="106" t="str">
        <f>IF(L673&lt;&gt;"",VLOOKUP(L673,'DON GIA'!$S$1:$U$19,3,0),"")</f>
        <v/>
      </c>
      <c r="O673" s="106" t="str">
        <f>IF(L673&lt;&gt;"",VLOOKUP(L673,'DON GIA'!$S$1:$V$19,4,0),"")</f>
        <v/>
      </c>
      <c r="P673" s="106" t="str">
        <f t="shared" si="127"/>
        <v/>
      </c>
      <c r="Q673" s="106" t="str">
        <f t="shared" si="128"/>
        <v/>
      </c>
      <c r="R673" s="71" t="s">
        <v>35</v>
      </c>
      <c r="S673" s="103"/>
      <c r="T673" s="103"/>
      <c r="U673" s="554" t="str">
        <f>IF(R673&lt;&gt;"",VLOOKUP(R673,'DON GIA'!$H$1:$K$103,4,0),"")</f>
        <v/>
      </c>
      <c r="V673" s="554" t="str">
        <f t="shared" si="135"/>
        <v/>
      </c>
      <c r="W673" s="107" t="s">
        <v>1063</v>
      </c>
      <c r="X673" s="103" t="s">
        <v>27</v>
      </c>
      <c r="Y673" s="108">
        <v>95.53</v>
      </c>
      <c r="Z673" s="109"/>
      <c r="AA673" s="554">
        <f>IF(W673&lt;&gt;"",VLOOKUP(W673,'DON GIA'!$A$1:$D$346,4,0),"")</f>
        <v>3941166</v>
      </c>
      <c r="AB673" s="554">
        <f t="shared" si="136"/>
        <v>376499587.98000002</v>
      </c>
      <c r="AC673" s="71" t="s">
        <v>32</v>
      </c>
      <c r="AD673" s="71" t="s">
        <v>29</v>
      </c>
      <c r="AE673" s="71" t="s">
        <v>30</v>
      </c>
      <c r="AF673" s="71" t="s">
        <v>31</v>
      </c>
      <c r="AG673" s="71" t="s">
        <v>32</v>
      </c>
      <c r="AH673" s="103" t="s">
        <v>33</v>
      </c>
      <c r="AI673" s="71" t="s">
        <v>579</v>
      </c>
      <c r="AJ673" s="103" t="s">
        <v>560</v>
      </c>
      <c r="AK673" s="103">
        <v>1</v>
      </c>
      <c r="AL673" s="554">
        <f>IF(AI673&lt;&gt;"",VLOOKUP(AI673,'DON GIA'!$M$1:$P$9,4,0),"")</f>
        <v>17000000</v>
      </c>
      <c r="AM673" s="554">
        <f t="shared" si="129"/>
        <v>17000000</v>
      </c>
      <c r="AN673" s="103"/>
      <c r="AO673" s="103"/>
      <c r="AP673" s="553" t="str">
        <f t="shared" si="132"/>
        <v/>
      </c>
      <c r="AQ673" s="59" t="s">
        <v>703</v>
      </c>
      <c r="AR673" s="139" t="s">
        <v>1918</v>
      </c>
    </row>
    <row r="674" spans="1:44" ht="150" outlineLevel="2">
      <c r="A674" s="72" t="e">
        <f>IF(D673&lt;&gt;"",$D$8:D673,A673)</f>
        <v>#VALUE!</v>
      </c>
      <c r="C674" s="552" t="str">
        <f>IF(D674&lt;&gt;"",COUNTA($D$8:D674),"")</f>
        <v/>
      </c>
      <c r="D674" s="552"/>
      <c r="E674" s="71"/>
      <c r="F674" s="103"/>
      <c r="G674" s="103"/>
      <c r="H674" s="103"/>
      <c r="I674" s="103"/>
      <c r="J674" s="103"/>
      <c r="K674" s="103"/>
      <c r="L674" s="107"/>
      <c r="M674" s="105"/>
      <c r="N674" s="106" t="str">
        <f>IF(L674&lt;&gt;"",VLOOKUP(L674,'DON GIA'!$S$1:$U$19,3,0),"")</f>
        <v/>
      </c>
      <c r="O674" s="106" t="str">
        <f>IF(L674&lt;&gt;"",VLOOKUP(L674,'DON GIA'!$S$1:$V$19,4,0),"")</f>
        <v/>
      </c>
      <c r="P674" s="106" t="str">
        <f t="shared" si="127"/>
        <v/>
      </c>
      <c r="Q674" s="106" t="str">
        <f t="shared" si="128"/>
        <v/>
      </c>
      <c r="R674" s="71" t="s">
        <v>35</v>
      </c>
      <c r="S674" s="103"/>
      <c r="T674" s="103"/>
      <c r="U674" s="554" t="str">
        <f>IF(R674&lt;&gt;"",VLOOKUP(R674,'DON GIA'!$H$1:$K$103,4,0),"")</f>
        <v/>
      </c>
      <c r="V674" s="554" t="str">
        <f t="shared" si="135"/>
        <v/>
      </c>
      <c r="W674" s="107" t="s">
        <v>1054</v>
      </c>
      <c r="X674" s="103" t="s">
        <v>27</v>
      </c>
      <c r="Y674" s="108">
        <v>2.4</v>
      </c>
      <c r="Z674" s="109"/>
      <c r="AA674" s="554">
        <f>IF(W674&lt;&gt;"",VLOOKUP(W674,'DON GIA'!$A$1:$D$346,4,0),"")</f>
        <v>1398600</v>
      </c>
      <c r="AB674" s="554">
        <f t="shared" si="136"/>
        <v>3356640</v>
      </c>
      <c r="AC674" s="71"/>
      <c r="AD674" s="71"/>
      <c r="AE674" s="71"/>
      <c r="AF674" s="71"/>
      <c r="AG674" s="71"/>
      <c r="AH674" s="103"/>
      <c r="AI674" s="71"/>
      <c r="AJ674" s="103"/>
      <c r="AK674" s="103"/>
      <c r="AL674" s="554" t="str">
        <f>IF(AI674&lt;&gt;"",VLOOKUP(AI674,'DON GIA'!$M$1:$P$9,4,0),"")</f>
        <v/>
      </c>
      <c r="AM674" s="554" t="str">
        <f t="shared" si="129"/>
        <v/>
      </c>
      <c r="AN674" s="103"/>
      <c r="AO674" s="103"/>
      <c r="AP674" s="553" t="str">
        <f t="shared" si="132"/>
        <v/>
      </c>
      <c r="AQ674" s="59" t="s">
        <v>704</v>
      </c>
      <c r="AR674" s="139" t="s">
        <v>1914</v>
      </c>
    </row>
    <row r="675" spans="1:44" ht="112.5" outlineLevel="2">
      <c r="A675" s="72" t="e">
        <f>IF(D674&lt;&gt;"",$D$8:D674,A674)</f>
        <v>#VALUE!</v>
      </c>
      <c r="C675" s="552" t="str">
        <f>IF(D675&lt;&gt;"",COUNTA($D$8:D675),"")</f>
        <v/>
      </c>
      <c r="D675" s="552"/>
      <c r="E675" s="71"/>
      <c r="F675" s="103"/>
      <c r="G675" s="103"/>
      <c r="H675" s="103"/>
      <c r="I675" s="103"/>
      <c r="J675" s="103"/>
      <c r="K675" s="103"/>
      <c r="L675" s="107"/>
      <c r="M675" s="105"/>
      <c r="N675" s="106" t="str">
        <f>IF(L675&lt;&gt;"",VLOOKUP(L675,'DON GIA'!$S$1:$U$19,3,0),"")</f>
        <v/>
      </c>
      <c r="O675" s="106" t="str">
        <f>IF(L675&lt;&gt;"",VLOOKUP(L675,'DON GIA'!$S$1:$V$19,4,0),"")</f>
        <v/>
      </c>
      <c r="P675" s="106" t="str">
        <f t="shared" si="127"/>
        <v/>
      </c>
      <c r="Q675" s="106" t="str">
        <f t="shared" si="128"/>
        <v/>
      </c>
      <c r="R675" s="71" t="s">
        <v>35</v>
      </c>
      <c r="S675" s="103"/>
      <c r="T675" s="103"/>
      <c r="U675" s="554" t="str">
        <f>IF(R675&lt;&gt;"",VLOOKUP(R675,'DON GIA'!$H$1:$K$103,4,0),"")</f>
        <v/>
      </c>
      <c r="V675" s="554" t="str">
        <f t="shared" si="135"/>
        <v/>
      </c>
      <c r="W675" s="107" t="s">
        <v>1105</v>
      </c>
      <c r="X675" s="103" t="s">
        <v>27</v>
      </c>
      <c r="Y675" s="108">
        <v>2.44</v>
      </c>
      <c r="Z675" s="109"/>
      <c r="AA675" s="554">
        <f>IF(W675&lt;&gt;"",VLOOKUP(W675,'DON GIA'!$A$1:$D$346,4,0),"")</f>
        <v>292949</v>
      </c>
      <c r="AB675" s="554">
        <f t="shared" si="136"/>
        <v>714795.55999999994</v>
      </c>
      <c r="AC675" s="71"/>
      <c r="AD675" s="71"/>
      <c r="AE675" s="71"/>
      <c r="AF675" s="71"/>
      <c r="AG675" s="71"/>
      <c r="AH675" s="103"/>
      <c r="AI675" s="71"/>
      <c r="AJ675" s="103"/>
      <c r="AK675" s="103"/>
      <c r="AL675" s="554" t="str">
        <f>IF(AI675&lt;&gt;"",VLOOKUP(AI675,'DON GIA'!$M$1:$P$9,4,0),"")</f>
        <v/>
      </c>
      <c r="AM675" s="554" t="str">
        <f t="shared" si="129"/>
        <v/>
      </c>
      <c r="AN675" s="103"/>
      <c r="AO675" s="103"/>
      <c r="AP675" s="553" t="str">
        <f t="shared" si="132"/>
        <v/>
      </c>
      <c r="AQ675" s="59" t="s">
        <v>350</v>
      </c>
      <c r="AR675" s="139" t="s">
        <v>1915</v>
      </c>
    </row>
    <row r="676" spans="1:44" outlineLevel="2">
      <c r="A676" s="72" t="e">
        <f>IF(D675&lt;&gt;"",$D$8:D675,A675)</f>
        <v>#VALUE!</v>
      </c>
      <c r="C676" s="552" t="str">
        <f>IF(D676&lt;&gt;"",COUNTA($D$8:D676),"")</f>
        <v/>
      </c>
      <c r="D676" s="552"/>
      <c r="E676" s="71"/>
      <c r="F676" s="103"/>
      <c r="G676" s="103"/>
      <c r="H676" s="103"/>
      <c r="I676" s="103"/>
      <c r="J676" s="103"/>
      <c r="K676" s="103"/>
      <c r="L676" s="107"/>
      <c r="M676" s="105"/>
      <c r="N676" s="106" t="str">
        <f>IF(L676&lt;&gt;"",VLOOKUP(L676,'DON GIA'!$S$1:$U$19,3,0),"")</f>
        <v/>
      </c>
      <c r="O676" s="106" t="str">
        <f>IF(L676&lt;&gt;"",VLOOKUP(L676,'DON GIA'!$S$1:$V$19,4,0),"")</f>
        <v/>
      </c>
      <c r="P676" s="106" t="str">
        <f t="shared" si="127"/>
        <v/>
      </c>
      <c r="Q676" s="106" t="str">
        <f t="shared" si="128"/>
        <v/>
      </c>
      <c r="R676" s="71" t="s">
        <v>35</v>
      </c>
      <c r="S676" s="103"/>
      <c r="T676" s="103"/>
      <c r="U676" s="554" t="str">
        <f>IF(R676&lt;&gt;"",VLOOKUP(R676,'DON GIA'!$H$1:$K$103,4,0),"")</f>
        <v/>
      </c>
      <c r="V676" s="554" t="str">
        <f t="shared" si="135"/>
        <v/>
      </c>
      <c r="W676" s="107" t="s">
        <v>1130</v>
      </c>
      <c r="X676" s="103" t="s">
        <v>27</v>
      </c>
      <c r="Y676" s="108">
        <v>3.6</v>
      </c>
      <c r="Z676" s="109"/>
      <c r="AA676" s="554">
        <f>IF(W676&lt;&gt;"",VLOOKUP(W676,'DON GIA'!$A$1:$D$346,4,0),"")</f>
        <v>282038</v>
      </c>
      <c r="AB676" s="554">
        <f t="shared" si="136"/>
        <v>1015336.8</v>
      </c>
      <c r="AC676" s="71"/>
      <c r="AD676" s="71"/>
      <c r="AE676" s="71"/>
      <c r="AF676" s="71"/>
      <c r="AG676" s="71"/>
      <c r="AH676" s="103"/>
      <c r="AI676" s="71"/>
      <c r="AJ676" s="103"/>
      <c r="AK676" s="103"/>
      <c r="AL676" s="554" t="str">
        <f>IF(AI676&lt;&gt;"",VLOOKUP(AI676,'DON GIA'!$M$1:$P$9,4,0),"")</f>
        <v/>
      </c>
      <c r="AM676" s="554" t="str">
        <f t="shared" si="129"/>
        <v/>
      </c>
      <c r="AN676" s="103"/>
      <c r="AO676" s="103"/>
      <c r="AP676" s="553" t="str">
        <f t="shared" si="132"/>
        <v/>
      </c>
      <c r="AQ676" s="565" t="s">
        <v>1926</v>
      </c>
    </row>
    <row r="677" spans="1:44" ht="37.5" outlineLevel="2">
      <c r="A677" s="72" t="e">
        <f>IF(D676&lt;&gt;"",$D$8:D676,A676)</f>
        <v>#VALUE!</v>
      </c>
      <c r="C677" s="552" t="str">
        <f>IF(D677&lt;&gt;"",COUNTA($D$8:D677),"")</f>
        <v/>
      </c>
      <c r="D677" s="552"/>
      <c r="E677" s="71"/>
      <c r="F677" s="103"/>
      <c r="G677" s="103"/>
      <c r="H677" s="103"/>
      <c r="I677" s="103"/>
      <c r="J677" s="103"/>
      <c r="K677" s="103"/>
      <c r="L677" s="107"/>
      <c r="M677" s="105"/>
      <c r="N677" s="106" t="str">
        <f>IF(L677&lt;&gt;"",VLOOKUP(L677,'DON GIA'!$S$1:$U$19,3,0),"")</f>
        <v/>
      </c>
      <c r="O677" s="106" t="str">
        <f>IF(L677&lt;&gt;"",VLOOKUP(L677,'DON GIA'!$S$1:$V$19,4,0),"")</f>
        <v/>
      </c>
      <c r="P677" s="106" t="str">
        <f t="shared" si="127"/>
        <v/>
      </c>
      <c r="Q677" s="106" t="str">
        <f t="shared" si="128"/>
        <v/>
      </c>
      <c r="R677" s="71" t="s">
        <v>35</v>
      </c>
      <c r="S677" s="103"/>
      <c r="T677" s="103"/>
      <c r="U677" s="554" t="str">
        <f>IF(R677&lt;&gt;"",VLOOKUP(R677,'DON GIA'!$H$1:$K$103,4,0),"")</f>
        <v/>
      </c>
      <c r="V677" s="554" t="str">
        <f t="shared" si="135"/>
        <v/>
      </c>
      <c r="W677" s="107" t="s">
        <v>1175</v>
      </c>
      <c r="X677" s="103" t="s">
        <v>27</v>
      </c>
      <c r="Y677" s="108">
        <v>6.4</v>
      </c>
      <c r="Z677" s="109"/>
      <c r="AA677" s="554">
        <f>IF(W677&lt;&gt;"",VLOOKUP(W677,'DON GIA'!$A$1:$D$346,4,0),"")</f>
        <v>5058826</v>
      </c>
      <c r="AB677" s="554">
        <f t="shared" si="136"/>
        <v>32376486.400000002</v>
      </c>
      <c r="AC677" s="71"/>
      <c r="AD677" s="71"/>
      <c r="AE677" s="71"/>
      <c r="AF677" s="71" t="s">
        <v>31</v>
      </c>
      <c r="AG677" s="71"/>
      <c r="AH677" s="103" t="s">
        <v>34</v>
      </c>
      <c r="AI677" s="71"/>
      <c r="AJ677" s="103"/>
      <c r="AK677" s="103"/>
      <c r="AL677" s="554" t="str">
        <f>IF(AI677&lt;&gt;"",VLOOKUP(AI677,'DON GIA'!$M$1:$P$9,4,0),"")</f>
        <v/>
      </c>
      <c r="AM677" s="554" t="str">
        <f t="shared" si="129"/>
        <v/>
      </c>
      <c r="AN677" s="103"/>
      <c r="AO677" s="103"/>
      <c r="AP677" s="553" t="str">
        <f t="shared" si="132"/>
        <v/>
      </c>
      <c r="AQ677" s="568" t="s">
        <v>1929</v>
      </c>
    </row>
    <row r="678" spans="1:44" outlineLevel="2">
      <c r="A678" s="72" t="e">
        <f>IF(D677&lt;&gt;"",$D$8:D677,A677)</f>
        <v>#VALUE!</v>
      </c>
      <c r="C678" s="552" t="str">
        <f>IF(D678&lt;&gt;"",COUNTA($D$8:D678),"")</f>
        <v/>
      </c>
      <c r="D678" s="552"/>
      <c r="E678" s="71"/>
      <c r="F678" s="103"/>
      <c r="G678" s="103"/>
      <c r="H678" s="103"/>
      <c r="I678" s="103"/>
      <c r="J678" s="103"/>
      <c r="K678" s="103"/>
      <c r="L678" s="107"/>
      <c r="M678" s="105"/>
      <c r="N678" s="106" t="str">
        <f>IF(L678&lt;&gt;"",VLOOKUP(L678,'DON GIA'!$S$1:$U$19,3,0),"")</f>
        <v/>
      </c>
      <c r="O678" s="106" t="str">
        <f>IF(L678&lt;&gt;"",VLOOKUP(L678,'DON GIA'!$S$1:$V$19,4,0),"")</f>
        <v/>
      </c>
      <c r="P678" s="106" t="str">
        <f t="shared" si="127"/>
        <v/>
      </c>
      <c r="Q678" s="106" t="str">
        <f t="shared" si="128"/>
        <v/>
      </c>
      <c r="R678" s="71" t="s">
        <v>35</v>
      </c>
      <c r="S678" s="103"/>
      <c r="T678" s="103"/>
      <c r="U678" s="554" t="str">
        <f>IF(R678&lt;&gt;"",VLOOKUP(R678,'DON GIA'!$H$1:$K$103,4,0),"")</f>
        <v/>
      </c>
      <c r="V678" s="554" t="str">
        <f t="shared" si="135"/>
        <v/>
      </c>
      <c r="W678" s="107" t="s">
        <v>1151</v>
      </c>
      <c r="X678" s="103" t="s">
        <v>38</v>
      </c>
      <c r="Y678" s="108">
        <v>0.71399999999999997</v>
      </c>
      <c r="Z678" s="109"/>
      <c r="AA678" s="554">
        <f>IF(W678&lt;&gt;"",VLOOKUP(W678,'DON GIA'!$A$1:$D$346,4,0),"")</f>
        <v>2523428</v>
      </c>
      <c r="AB678" s="554">
        <f t="shared" si="136"/>
        <v>1801727.5919999999</v>
      </c>
      <c r="AC678" s="71"/>
      <c r="AD678" s="71"/>
      <c r="AE678" s="71"/>
      <c r="AF678" s="71"/>
      <c r="AG678" s="71"/>
      <c r="AH678" s="103"/>
      <c r="AI678" s="71"/>
      <c r="AJ678" s="103"/>
      <c r="AK678" s="103"/>
      <c r="AL678" s="554" t="str">
        <f>IF(AI678&lt;&gt;"",VLOOKUP(AI678,'DON GIA'!$M$1:$P$9,4,0),"")</f>
        <v/>
      </c>
      <c r="AM678" s="554" t="str">
        <f t="shared" si="129"/>
        <v/>
      </c>
      <c r="AN678" s="103"/>
      <c r="AO678" s="103"/>
      <c r="AP678" s="553" t="str">
        <f t="shared" si="132"/>
        <v/>
      </c>
      <c r="AQ678" s="107"/>
    </row>
    <row r="679" spans="1:44" outlineLevel="2">
      <c r="A679" s="72" t="e">
        <f>IF(D678&lt;&gt;"",$D$8:D678,A678)</f>
        <v>#VALUE!</v>
      </c>
      <c r="C679" s="552" t="str">
        <f>IF(D679&lt;&gt;"",COUNTA($D$8:D679),"")</f>
        <v/>
      </c>
      <c r="D679" s="552"/>
      <c r="E679" s="71"/>
      <c r="F679" s="103"/>
      <c r="G679" s="103"/>
      <c r="H679" s="103"/>
      <c r="I679" s="103"/>
      <c r="J679" s="103"/>
      <c r="K679" s="103"/>
      <c r="L679" s="107"/>
      <c r="M679" s="105"/>
      <c r="N679" s="106" t="str">
        <f>IF(L679&lt;&gt;"",VLOOKUP(L679,'DON GIA'!$S$1:$U$19,3,0),"")</f>
        <v/>
      </c>
      <c r="O679" s="106" t="str">
        <f>IF(L679&lt;&gt;"",VLOOKUP(L679,'DON GIA'!$S$1:$V$19,4,0),"")</f>
        <v/>
      </c>
      <c r="P679" s="106" t="str">
        <f t="shared" si="127"/>
        <v/>
      </c>
      <c r="Q679" s="106" t="str">
        <f t="shared" si="128"/>
        <v/>
      </c>
      <c r="R679" s="71" t="s">
        <v>35</v>
      </c>
      <c r="S679" s="103"/>
      <c r="T679" s="103"/>
      <c r="U679" s="554" t="str">
        <f>IF(R679&lt;&gt;"",VLOOKUP(R679,'DON GIA'!$H$1:$K$103,4,0),"")</f>
        <v/>
      </c>
      <c r="V679" s="554" t="str">
        <f t="shared" si="135"/>
        <v/>
      </c>
      <c r="W679" s="107" t="s">
        <v>1176</v>
      </c>
      <c r="X679" s="103" t="s">
        <v>27</v>
      </c>
      <c r="Y679" s="108">
        <v>2.7</v>
      </c>
      <c r="Z679" s="109"/>
      <c r="AA679" s="554">
        <f>IF(W679&lt;&gt;"",VLOOKUP(W679,'DON GIA'!$A$1:$D$346,4,0),"")</f>
        <v>330817</v>
      </c>
      <c r="AB679" s="554">
        <f t="shared" si="136"/>
        <v>893205.9</v>
      </c>
      <c r="AC679" s="71"/>
      <c r="AD679" s="71"/>
      <c r="AE679" s="71"/>
      <c r="AF679" s="71"/>
      <c r="AG679" s="71"/>
      <c r="AH679" s="103"/>
      <c r="AI679" s="71"/>
      <c r="AJ679" s="103"/>
      <c r="AK679" s="103"/>
      <c r="AL679" s="554" t="str">
        <f>IF(AI679&lt;&gt;"",VLOOKUP(AI679,'DON GIA'!$M$1:$P$9,4,0),"")</f>
        <v/>
      </c>
      <c r="AM679" s="554" t="str">
        <f t="shared" si="129"/>
        <v/>
      </c>
      <c r="AN679" s="103"/>
      <c r="AO679" s="103"/>
      <c r="AP679" s="553" t="str">
        <f t="shared" si="132"/>
        <v/>
      </c>
      <c r="AQ679" s="107"/>
    </row>
    <row r="680" spans="1:44" outlineLevel="2">
      <c r="A680" s="72" t="e">
        <f>IF(D679&lt;&gt;"",$D$8:D679,A679)</f>
        <v>#VALUE!</v>
      </c>
      <c r="C680" s="552" t="str">
        <f>IF(D680&lt;&gt;"",COUNTA($D$8:D680),"")</f>
        <v/>
      </c>
      <c r="D680" s="552"/>
      <c r="E680" s="71"/>
      <c r="F680" s="103"/>
      <c r="G680" s="103"/>
      <c r="H680" s="103"/>
      <c r="I680" s="103"/>
      <c r="J680" s="103"/>
      <c r="K680" s="103"/>
      <c r="L680" s="107"/>
      <c r="M680" s="105"/>
      <c r="N680" s="106" t="str">
        <f>IF(L680&lt;&gt;"",VLOOKUP(L680,'DON GIA'!$S$1:$U$19,3,0),"")</f>
        <v/>
      </c>
      <c r="O680" s="106" t="str">
        <f>IF(L680&lt;&gt;"",VLOOKUP(L680,'DON GIA'!$S$1:$V$19,4,0),"")</f>
        <v/>
      </c>
      <c r="P680" s="106" t="str">
        <f t="shared" si="127"/>
        <v/>
      </c>
      <c r="Q680" s="106" t="str">
        <f t="shared" si="128"/>
        <v/>
      </c>
      <c r="R680" s="71" t="s">
        <v>35</v>
      </c>
      <c r="S680" s="103"/>
      <c r="T680" s="103"/>
      <c r="U680" s="554" t="str">
        <f>IF(R680&lt;&gt;"",VLOOKUP(R680,'DON GIA'!$H$1:$K$103,4,0),"")</f>
        <v/>
      </c>
      <c r="V680" s="554" t="str">
        <f t="shared" si="135"/>
        <v/>
      </c>
      <c r="W680" s="107" t="s">
        <v>1108</v>
      </c>
      <c r="X680" s="103" t="s">
        <v>27</v>
      </c>
      <c r="Y680" s="108">
        <v>7.8</v>
      </c>
      <c r="Z680" s="109"/>
      <c r="AA680" s="554">
        <f>IF(W680&lt;&gt;"",VLOOKUP(W680,'DON GIA'!$A$1:$D$346,4,0),"")</f>
        <v>282038</v>
      </c>
      <c r="AB680" s="554">
        <f t="shared" si="136"/>
        <v>2199896.4</v>
      </c>
      <c r="AC680" s="71"/>
      <c r="AD680" s="71"/>
      <c r="AE680" s="71"/>
      <c r="AF680" s="71"/>
      <c r="AG680" s="71"/>
      <c r="AH680" s="103"/>
      <c r="AI680" s="71"/>
      <c r="AJ680" s="103"/>
      <c r="AK680" s="103"/>
      <c r="AL680" s="554" t="str">
        <f>IF(AI680&lt;&gt;"",VLOOKUP(AI680,'DON GIA'!$M$1:$P$9,4,0),"")</f>
        <v/>
      </c>
      <c r="AM680" s="554" t="str">
        <f t="shared" si="129"/>
        <v/>
      </c>
      <c r="AN680" s="103"/>
      <c r="AO680" s="103"/>
      <c r="AP680" s="553" t="str">
        <f t="shared" si="132"/>
        <v/>
      </c>
      <c r="AQ680" s="107"/>
    </row>
    <row r="681" spans="1:44" outlineLevel="2">
      <c r="A681" s="72" t="e">
        <f>IF(D680&lt;&gt;"",$D$8:D680,A680)</f>
        <v>#VALUE!</v>
      </c>
      <c r="C681" s="552" t="str">
        <f>IF(D681&lt;&gt;"",COUNTA($D$8:D681),"")</f>
        <v/>
      </c>
      <c r="D681" s="552"/>
      <c r="E681" s="71"/>
      <c r="F681" s="103"/>
      <c r="G681" s="103"/>
      <c r="H681" s="103"/>
      <c r="I681" s="103"/>
      <c r="J681" s="103"/>
      <c r="K681" s="103"/>
      <c r="L681" s="107"/>
      <c r="M681" s="105"/>
      <c r="N681" s="106" t="str">
        <f>IF(L681&lt;&gt;"",VLOOKUP(L681,'DON GIA'!$S$1:$U$19,3,0),"")</f>
        <v/>
      </c>
      <c r="O681" s="106" t="str">
        <f>IF(L681&lt;&gt;"",VLOOKUP(L681,'DON GIA'!$S$1:$V$19,4,0),"")</f>
        <v/>
      </c>
      <c r="P681" s="106" t="str">
        <f t="shared" si="127"/>
        <v/>
      </c>
      <c r="Q681" s="106" t="str">
        <f t="shared" si="128"/>
        <v/>
      </c>
      <c r="R681" s="71" t="s">
        <v>35</v>
      </c>
      <c r="S681" s="103"/>
      <c r="T681" s="103"/>
      <c r="U681" s="554" t="str">
        <f>IF(R681&lt;&gt;"",VLOOKUP(R681,'DON GIA'!$H$1:$K$103,4,0),"")</f>
        <v/>
      </c>
      <c r="V681" s="554" t="str">
        <f t="shared" si="135"/>
        <v/>
      </c>
      <c r="W681" s="107" t="s">
        <v>1107</v>
      </c>
      <c r="X681" s="103" t="s">
        <v>27</v>
      </c>
      <c r="Y681" s="108">
        <v>95.52</v>
      </c>
      <c r="Z681" s="109"/>
      <c r="AA681" s="554">
        <f>IF(W681&lt;&gt;"",VLOOKUP(W681,'DON GIA'!$A$1:$D$346,4,0),"")</f>
        <v>109890</v>
      </c>
      <c r="AB681" s="554">
        <f t="shared" si="136"/>
        <v>10496692.799999999</v>
      </c>
      <c r="AC681" s="71"/>
      <c r="AD681" s="71"/>
      <c r="AE681" s="71"/>
      <c r="AF681" s="71"/>
      <c r="AG681" s="71"/>
      <c r="AH681" s="103"/>
      <c r="AI681" s="71"/>
      <c r="AJ681" s="103"/>
      <c r="AK681" s="103"/>
      <c r="AL681" s="554" t="str">
        <f>IF(AI681&lt;&gt;"",VLOOKUP(AI681,'DON GIA'!$M$1:$P$9,4,0),"")</f>
        <v/>
      </c>
      <c r="AM681" s="554" t="str">
        <f t="shared" si="129"/>
        <v/>
      </c>
      <c r="AN681" s="103"/>
      <c r="AO681" s="103"/>
      <c r="AP681" s="553" t="str">
        <f t="shared" si="132"/>
        <v/>
      </c>
      <c r="AQ681" s="107"/>
    </row>
    <row r="682" spans="1:44" outlineLevel="2">
      <c r="A682" s="72" t="e">
        <f>IF(D681&lt;&gt;"",$D$8:D681,A681)</f>
        <v>#VALUE!</v>
      </c>
      <c r="C682" s="552" t="str">
        <f>IF(D682&lt;&gt;"",COUNTA($D$8:D682),"")</f>
        <v/>
      </c>
      <c r="D682" s="552"/>
      <c r="E682" s="71"/>
      <c r="F682" s="103"/>
      <c r="G682" s="103"/>
      <c r="H682" s="103"/>
      <c r="I682" s="103"/>
      <c r="J682" s="103"/>
      <c r="K682" s="103"/>
      <c r="L682" s="107"/>
      <c r="M682" s="105"/>
      <c r="N682" s="106" t="str">
        <f>IF(L682&lt;&gt;"",VLOOKUP(L682,'DON GIA'!$S$1:$U$19,3,0),"")</f>
        <v/>
      </c>
      <c r="O682" s="106" t="str">
        <f>IF(L682&lt;&gt;"",VLOOKUP(L682,'DON GIA'!$S$1:$V$19,4,0),"")</f>
        <v/>
      </c>
      <c r="P682" s="106" t="str">
        <f t="shared" si="127"/>
        <v/>
      </c>
      <c r="Q682" s="106" t="str">
        <f t="shared" si="128"/>
        <v/>
      </c>
      <c r="R682" s="71" t="s">
        <v>35</v>
      </c>
      <c r="S682" s="103"/>
      <c r="T682" s="103"/>
      <c r="U682" s="554" t="str">
        <f>IF(R682&lt;&gt;"",VLOOKUP(R682,'DON GIA'!$H$1:$K$103,4,0),"")</f>
        <v/>
      </c>
      <c r="V682" s="554" t="str">
        <f t="shared" si="135"/>
        <v/>
      </c>
      <c r="W682" s="107" t="s">
        <v>1177</v>
      </c>
      <c r="X682" s="103" t="s">
        <v>27</v>
      </c>
      <c r="Y682" s="108">
        <v>6.9</v>
      </c>
      <c r="Z682" s="109"/>
      <c r="AA682" s="554">
        <f>IF(W682&lt;&gt;"",VLOOKUP(W682,'DON GIA'!$A$1:$D$346,4,0),"")</f>
        <v>282038</v>
      </c>
      <c r="AB682" s="554">
        <f t="shared" si="136"/>
        <v>1946062.2000000002</v>
      </c>
      <c r="AC682" s="71"/>
      <c r="AD682" s="71"/>
      <c r="AE682" s="71"/>
      <c r="AF682" s="71"/>
      <c r="AG682" s="71"/>
      <c r="AH682" s="103"/>
      <c r="AI682" s="71"/>
      <c r="AJ682" s="103"/>
      <c r="AK682" s="103"/>
      <c r="AL682" s="554" t="str">
        <f>IF(AI682&lt;&gt;"",VLOOKUP(AI682,'DON GIA'!$M$1:$P$9,4,0),"")</f>
        <v/>
      </c>
      <c r="AM682" s="554" t="str">
        <f t="shared" si="129"/>
        <v/>
      </c>
      <c r="AN682" s="103"/>
      <c r="AO682" s="103"/>
      <c r="AP682" s="553" t="str">
        <f t="shared" si="132"/>
        <v/>
      </c>
      <c r="AQ682" s="107"/>
    </row>
    <row r="683" spans="1:44" ht="37.5" outlineLevel="2">
      <c r="A683" s="72" t="e">
        <f>IF(D682&lt;&gt;"",$D$8:D682,A682)</f>
        <v>#VALUE!</v>
      </c>
      <c r="C683" s="552" t="str">
        <f>IF(D683&lt;&gt;"",COUNTA($D$8:D683),"")</f>
        <v/>
      </c>
      <c r="D683" s="552"/>
      <c r="E683" s="71"/>
      <c r="F683" s="103"/>
      <c r="G683" s="103"/>
      <c r="H683" s="103"/>
      <c r="I683" s="103"/>
      <c r="J683" s="103"/>
      <c r="K683" s="103"/>
      <c r="L683" s="107"/>
      <c r="M683" s="105"/>
      <c r="N683" s="106" t="str">
        <f>IF(L683&lt;&gt;"",VLOOKUP(L683,'DON GIA'!$S$1:$U$19,3,0),"")</f>
        <v/>
      </c>
      <c r="O683" s="106" t="str">
        <f>IF(L683&lt;&gt;"",VLOOKUP(L683,'DON GIA'!$S$1:$V$19,4,0),"")</f>
        <v/>
      </c>
      <c r="P683" s="106" t="str">
        <f t="shared" si="127"/>
        <v/>
      </c>
      <c r="Q683" s="106" t="str">
        <f t="shared" si="128"/>
        <v/>
      </c>
      <c r="R683" s="71" t="s">
        <v>35</v>
      </c>
      <c r="S683" s="103"/>
      <c r="T683" s="103"/>
      <c r="U683" s="554" t="str">
        <f>IF(R683&lt;&gt;"",VLOOKUP(R683,'DON GIA'!$H$1:$K$103,4,0),"")</f>
        <v/>
      </c>
      <c r="V683" s="554" t="str">
        <f t="shared" si="135"/>
        <v/>
      </c>
      <c r="W683" s="107" t="s">
        <v>1049</v>
      </c>
      <c r="X683" s="103" t="s">
        <v>42</v>
      </c>
      <c r="Y683" s="108">
        <v>1</v>
      </c>
      <c r="Z683" s="109"/>
      <c r="AA683" s="554">
        <f>IF(W683&lt;&gt;"",VLOOKUP(W683,'DON GIA'!$A$1:$D$346,4,0),"")</f>
        <v>3793079</v>
      </c>
      <c r="AB683" s="554">
        <f t="shared" si="136"/>
        <v>3793079</v>
      </c>
      <c r="AC683" s="71"/>
      <c r="AD683" s="71"/>
      <c r="AE683" s="71"/>
      <c r="AF683" s="71"/>
      <c r="AG683" s="71"/>
      <c r="AH683" s="103"/>
      <c r="AI683" s="71"/>
      <c r="AJ683" s="103"/>
      <c r="AK683" s="103"/>
      <c r="AL683" s="554" t="str">
        <f>IF(AI683&lt;&gt;"",VLOOKUP(AI683,'DON GIA'!$M$1:$P$9,4,0),"")</f>
        <v/>
      </c>
      <c r="AM683" s="554" t="str">
        <f t="shared" si="129"/>
        <v/>
      </c>
      <c r="AN683" s="103"/>
      <c r="AO683" s="103"/>
      <c r="AP683" s="553" t="str">
        <f t="shared" si="132"/>
        <v/>
      </c>
      <c r="AQ683" s="107"/>
    </row>
    <row r="684" spans="1:44" outlineLevel="2">
      <c r="A684" s="72" t="e">
        <f>IF(D683&lt;&gt;"",$D$8:D683,A683)</f>
        <v>#VALUE!</v>
      </c>
      <c r="C684" s="552" t="str">
        <f>IF(D684&lt;&gt;"",COUNTA($D$8:D684),"")</f>
        <v/>
      </c>
      <c r="D684" s="552"/>
      <c r="E684" s="61"/>
      <c r="F684" s="103"/>
      <c r="G684" s="103"/>
      <c r="H684" s="103"/>
      <c r="I684" s="103"/>
      <c r="J684" s="103"/>
      <c r="K684" s="103"/>
      <c r="L684" s="107"/>
      <c r="M684" s="105"/>
      <c r="N684" s="106" t="str">
        <f>IF(L684&lt;&gt;"",VLOOKUP(L684,'DON GIA'!$S$1:$U$19,3,0),"")</f>
        <v/>
      </c>
      <c r="O684" s="106" t="str">
        <f>IF(L684&lt;&gt;"",VLOOKUP(L684,'DON GIA'!$S$1:$V$19,4,0),"")</f>
        <v/>
      </c>
      <c r="P684" s="106" t="str">
        <f t="shared" si="127"/>
        <v/>
      </c>
      <c r="Q684" s="106" t="str">
        <f t="shared" si="128"/>
        <v/>
      </c>
      <c r="R684" s="71" t="s">
        <v>35</v>
      </c>
      <c r="S684" s="103"/>
      <c r="T684" s="103"/>
      <c r="U684" s="554" t="str">
        <f>IF(R684&lt;&gt;"",VLOOKUP(R684,'DON GIA'!$H$1:$K$103,4,0),"")</f>
        <v/>
      </c>
      <c r="V684" s="554" t="str">
        <f t="shared" si="135"/>
        <v/>
      </c>
      <c r="W684" s="107" t="s">
        <v>35</v>
      </c>
      <c r="X684" s="103"/>
      <c r="Y684" s="108"/>
      <c r="Z684" s="109"/>
      <c r="AA684" s="554" t="str">
        <f>IF(W684&lt;&gt;"",VLOOKUP(W684,'DON GIA'!$A$1:$D$346,4,0),"")</f>
        <v/>
      </c>
      <c r="AB684" s="554" t="str">
        <f t="shared" si="136"/>
        <v/>
      </c>
      <c r="AC684" s="71"/>
      <c r="AD684" s="71"/>
      <c r="AE684" s="71"/>
      <c r="AF684" s="71"/>
      <c r="AG684" s="71"/>
      <c r="AH684" s="103"/>
      <c r="AI684" s="71"/>
      <c r="AJ684" s="103"/>
      <c r="AK684" s="103"/>
      <c r="AL684" s="554" t="str">
        <f>IF(AI684&lt;&gt;"",VLOOKUP(AI684,'DON GIA'!$M$1:$P$9,4,0),"")</f>
        <v/>
      </c>
      <c r="AM684" s="554" t="str">
        <f t="shared" si="129"/>
        <v/>
      </c>
      <c r="AN684" s="103"/>
      <c r="AO684" s="103"/>
      <c r="AP684" s="553" t="str">
        <f t="shared" si="132"/>
        <v/>
      </c>
      <c r="AQ684" s="107"/>
    </row>
    <row r="685" spans="1:44" outlineLevel="1">
      <c r="A685" s="84" t="s">
        <v>810</v>
      </c>
      <c r="B685" s="576">
        <v>22</v>
      </c>
      <c r="C685" s="552">
        <f>IF(D685&lt;&gt;"",COUNTA($D$8:D685),"")</f>
        <v>51</v>
      </c>
      <c r="D685" s="552">
        <v>443</v>
      </c>
      <c r="E685" s="61" t="s">
        <v>290</v>
      </c>
      <c r="F685" s="162"/>
      <c r="G685" s="162"/>
      <c r="H685" s="162"/>
      <c r="I685" s="162"/>
      <c r="J685" s="162"/>
      <c r="K685" s="162"/>
      <c r="L685" s="129"/>
      <c r="M685" s="167">
        <f>SUBTOTAL(9,M686:M698)</f>
        <v>115.3</v>
      </c>
      <c r="N685" s="199"/>
      <c r="O685" s="199"/>
      <c r="P685" s="199">
        <f>SUBTOTAL(9,P686:P698)</f>
        <v>193588700</v>
      </c>
      <c r="Q685" s="199">
        <f>SUBTOTAL(9,Q686:Q698)</f>
        <v>0</v>
      </c>
      <c r="R685" s="61"/>
      <c r="S685" s="162"/>
      <c r="T685" s="162">
        <f>SUBTOTAL(9,T686:T698)</f>
        <v>0</v>
      </c>
      <c r="U685" s="553"/>
      <c r="V685" s="553">
        <f>SUBTOTAL(9,V686:V698)</f>
        <v>0</v>
      </c>
      <c r="W685" s="129"/>
      <c r="X685" s="162"/>
      <c r="Y685" s="169">
        <f>SUBTOTAL(9,Y686:Y698)</f>
        <v>256.06599999999997</v>
      </c>
      <c r="Z685" s="170">
        <f>SUBTOTAL(9,Z686:Z698)</f>
        <v>0</v>
      </c>
      <c r="AA685" s="553"/>
      <c r="AB685" s="553">
        <f>SUBTOTAL(9,AB686:AB698)</f>
        <v>480995196.92799997</v>
      </c>
      <c r="AC685" s="71"/>
      <c r="AD685" s="71"/>
      <c r="AE685" s="71"/>
      <c r="AF685" s="71"/>
      <c r="AG685" s="71"/>
      <c r="AH685" s="103"/>
      <c r="AI685" s="71"/>
      <c r="AJ685" s="162"/>
      <c r="AK685" s="162">
        <f>SUBTOTAL(9,AK686:AK698)</f>
        <v>0</v>
      </c>
      <c r="AL685" s="553"/>
      <c r="AM685" s="553">
        <f>SUBTOTAL(9,AM686:AM698)</f>
        <v>0</v>
      </c>
      <c r="AN685" s="162"/>
      <c r="AO685" s="162">
        <f>SUBTOTAL(9,AO686:AO698)</f>
        <v>0</v>
      </c>
      <c r="AP685" s="553">
        <f t="shared" si="132"/>
        <v>674583896.92799997</v>
      </c>
      <c r="AQ685" s="111"/>
      <c r="AR685" s="90"/>
    </row>
    <row r="686" spans="1:44" ht="56.25" outlineLevel="2">
      <c r="A686" s="72" t="e">
        <f>IF(D685&lt;&gt;"",$D$8:D685,A684)</f>
        <v>#VALUE!</v>
      </c>
      <c r="C686" s="552" t="str">
        <f>IF(D686&lt;&gt;"",COUNTA($D$8:D686),"")</f>
        <v/>
      </c>
      <c r="D686" s="552"/>
      <c r="E686" s="71" t="s">
        <v>291</v>
      </c>
      <c r="F686" s="103">
        <v>3</v>
      </c>
      <c r="G686" s="103"/>
      <c r="H686" s="103">
        <v>432</v>
      </c>
      <c r="I686" s="103">
        <v>79</v>
      </c>
      <c r="J686" s="103" t="s">
        <v>223</v>
      </c>
      <c r="K686" s="103" t="s">
        <v>224</v>
      </c>
      <c r="L686" s="107" t="s">
        <v>973</v>
      </c>
      <c r="M686" s="105">
        <v>115.3</v>
      </c>
      <c r="N686" s="106">
        <f>IF(L686&lt;&gt;"",VLOOKUP(L686,'DON GIA'!$S$1:$U$19,3,0),"")</f>
        <v>1679000</v>
      </c>
      <c r="O686" s="106">
        <f>IF(L686&lt;&gt;"",VLOOKUP(L686,'DON GIA'!$S$1:$V$19,4,0),"")</f>
        <v>0</v>
      </c>
      <c r="P686" s="106">
        <f t="shared" si="127"/>
        <v>193588700</v>
      </c>
      <c r="Q686" s="106">
        <f t="shared" si="128"/>
        <v>0</v>
      </c>
      <c r="R686" s="71" t="s">
        <v>35</v>
      </c>
      <c r="S686" s="103"/>
      <c r="T686" s="103"/>
      <c r="U686" s="554" t="str">
        <f>IF(R686&lt;&gt;"",VLOOKUP(R686,'DON GIA'!$H$1:$K$103,4,0),"")</f>
        <v/>
      </c>
      <c r="V686" s="554" t="str">
        <f t="shared" ref="V686:V698" si="137">IF(R686&lt;&gt;"",IF(ISNUMBER(U686),T686*U686,""),"")</f>
        <v/>
      </c>
      <c r="W686" s="107" t="s">
        <v>1063</v>
      </c>
      <c r="X686" s="103" t="s">
        <v>27</v>
      </c>
      <c r="Y686" s="108">
        <v>98.96</v>
      </c>
      <c r="Z686" s="109"/>
      <c r="AA686" s="554">
        <f>IF(W686&lt;&gt;"",VLOOKUP(W686,'DON GIA'!$A$1:$D$346,4,0),"")</f>
        <v>3941166</v>
      </c>
      <c r="AB686" s="554">
        <f t="shared" ref="AB686:AB698" si="138">IF(W686&lt;&gt;"",IF(ISNUMBER(AA686),Y686*AA686,""),"")</f>
        <v>390017787.35999995</v>
      </c>
      <c r="AC686" s="71" t="s">
        <v>28</v>
      </c>
      <c r="AD686" s="71" t="s">
        <v>116</v>
      </c>
      <c r="AE686" s="71" t="s">
        <v>30</v>
      </c>
      <c r="AF686" s="71" t="s">
        <v>31</v>
      </c>
      <c r="AG686" s="71" t="s">
        <v>32</v>
      </c>
      <c r="AH686" s="103" t="s">
        <v>33</v>
      </c>
      <c r="AI686" s="71"/>
      <c r="AJ686" s="103"/>
      <c r="AK686" s="103"/>
      <c r="AL686" s="554" t="str">
        <f>IF(AI686&lt;&gt;"",VLOOKUP(AI686,'DON GIA'!$M$1:$P$9,4,0),"")</f>
        <v/>
      </c>
      <c r="AM686" s="554" t="str">
        <f t="shared" si="129"/>
        <v/>
      </c>
      <c r="AN686" s="103"/>
      <c r="AO686" s="103"/>
      <c r="AP686" s="553" t="str">
        <f t="shared" si="132"/>
        <v/>
      </c>
      <c r="AQ686" s="111" t="s">
        <v>705</v>
      </c>
      <c r="AR686" s="77" t="s">
        <v>1912</v>
      </c>
    </row>
    <row r="687" spans="1:44" ht="303.75" outlineLevel="2">
      <c r="A687" s="72" t="e">
        <f>IF(D686&lt;&gt;"",$D$8:D686,A686)</f>
        <v>#VALUE!</v>
      </c>
      <c r="C687" s="552" t="str">
        <f>IF(D687&lt;&gt;"",COUNTA($D$8:D687),"")</f>
        <v/>
      </c>
      <c r="D687" s="552"/>
      <c r="E687" s="71" t="s">
        <v>39</v>
      </c>
      <c r="F687" s="103"/>
      <c r="G687" s="103"/>
      <c r="H687" s="103"/>
      <c r="I687" s="103"/>
      <c r="J687" s="103"/>
      <c r="K687" s="103"/>
      <c r="L687" s="107"/>
      <c r="M687" s="105"/>
      <c r="N687" s="106" t="str">
        <f>IF(L687&lt;&gt;"",VLOOKUP(L687,'DON GIA'!$S$1:$U$19,3,0),"")</f>
        <v/>
      </c>
      <c r="O687" s="106" t="str">
        <f>IF(L687&lt;&gt;"",VLOOKUP(L687,'DON GIA'!$S$1:$V$19,4,0),"")</f>
        <v/>
      </c>
      <c r="P687" s="106" t="str">
        <f t="shared" si="127"/>
        <v/>
      </c>
      <c r="Q687" s="106" t="str">
        <f t="shared" si="128"/>
        <v/>
      </c>
      <c r="R687" s="71" t="s">
        <v>35</v>
      </c>
      <c r="S687" s="103"/>
      <c r="T687" s="103"/>
      <c r="U687" s="554" t="str">
        <f>IF(R687&lt;&gt;"",VLOOKUP(R687,'DON GIA'!$H$1:$K$103,4,0),"")</f>
        <v/>
      </c>
      <c r="V687" s="554" t="str">
        <f t="shared" si="137"/>
        <v/>
      </c>
      <c r="W687" s="107" t="s">
        <v>1178</v>
      </c>
      <c r="X687" s="103" t="s">
        <v>27</v>
      </c>
      <c r="Y687" s="108">
        <v>4</v>
      </c>
      <c r="Z687" s="109"/>
      <c r="AA687" s="554">
        <f>IF(W687&lt;&gt;"",VLOOKUP(W687,'DON GIA'!$A$1:$D$346,4,0),"")</f>
        <v>10375629</v>
      </c>
      <c r="AB687" s="554">
        <f t="shared" si="138"/>
        <v>41502516</v>
      </c>
      <c r="AC687" s="71"/>
      <c r="AD687" s="71" t="s">
        <v>34</v>
      </c>
      <c r="AE687" s="71" t="s">
        <v>30</v>
      </c>
      <c r="AF687" s="71" t="s">
        <v>31</v>
      </c>
      <c r="AG687" s="71" t="s">
        <v>32</v>
      </c>
      <c r="AH687" s="103" t="s">
        <v>34</v>
      </c>
      <c r="AI687" s="71"/>
      <c r="AJ687" s="103"/>
      <c r="AK687" s="103"/>
      <c r="AL687" s="554" t="str">
        <f>IF(AI687&lt;&gt;"",VLOOKUP(AI687,'DON GIA'!$M$1:$P$9,4,0),"")</f>
        <v/>
      </c>
      <c r="AM687" s="554" t="str">
        <f t="shared" si="129"/>
        <v/>
      </c>
      <c r="AN687" s="103"/>
      <c r="AO687" s="103"/>
      <c r="AP687" s="553" t="str">
        <f t="shared" si="132"/>
        <v/>
      </c>
      <c r="AQ687" s="59" t="s">
        <v>706</v>
      </c>
      <c r="AR687" s="139" t="s">
        <v>1918</v>
      </c>
    </row>
    <row r="688" spans="1:44" ht="150" outlineLevel="2">
      <c r="A688" s="72" t="e">
        <f>IF(D687&lt;&gt;"",$D$8:D687,A687)</f>
        <v>#VALUE!</v>
      </c>
      <c r="C688" s="552" t="str">
        <f>IF(D688&lt;&gt;"",COUNTA($D$8:D688),"")</f>
        <v/>
      </c>
      <c r="D688" s="552"/>
      <c r="E688" s="71"/>
      <c r="F688" s="103"/>
      <c r="G688" s="103"/>
      <c r="H688" s="103"/>
      <c r="I688" s="103"/>
      <c r="J688" s="103"/>
      <c r="K688" s="103"/>
      <c r="L688" s="107"/>
      <c r="M688" s="105"/>
      <c r="N688" s="106" t="str">
        <f>IF(L688&lt;&gt;"",VLOOKUP(L688,'DON GIA'!$S$1:$U$19,3,0),"")</f>
        <v/>
      </c>
      <c r="O688" s="106" t="str">
        <f>IF(L688&lt;&gt;"",VLOOKUP(L688,'DON GIA'!$S$1:$V$19,4,0),"")</f>
        <v/>
      </c>
      <c r="P688" s="106" t="str">
        <f t="shared" si="127"/>
        <v/>
      </c>
      <c r="Q688" s="106" t="str">
        <f t="shared" si="128"/>
        <v/>
      </c>
      <c r="R688" s="71" t="s">
        <v>35</v>
      </c>
      <c r="S688" s="103"/>
      <c r="T688" s="103"/>
      <c r="U688" s="554" t="str">
        <f>IF(R688&lt;&gt;"",VLOOKUP(R688,'DON GIA'!$H$1:$K$103,4,0),"")</f>
        <v/>
      </c>
      <c r="V688" s="554" t="str">
        <f t="shared" si="137"/>
        <v/>
      </c>
      <c r="W688" s="107" t="s">
        <v>1151</v>
      </c>
      <c r="X688" s="103" t="s">
        <v>38</v>
      </c>
      <c r="Y688" s="108">
        <v>0.48599999999999999</v>
      </c>
      <c r="Z688" s="109"/>
      <c r="AA688" s="554">
        <f>IF(W688&lt;&gt;"",VLOOKUP(W688,'DON GIA'!$A$1:$D$346,4,0),"")</f>
        <v>2523428</v>
      </c>
      <c r="AB688" s="554">
        <f t="shared" si="138"/>
        <v>1226386.0079999999</v>
      </c>
      <c r="AC688" s="71"/>
      <c r="AD688" s="71"/>
      <c r="AE688" s="71"/>
      <c r="AF688" s="71"/>
      <c r="AG688" s="71"/>
      <c r="AH688" s="103"/>
      <c r="AI688" s="71"/>
      <c r="AJ688" s="103"/>
      <c r="AK688" s="103"/>
      <c r="AL688" s="554" t="str">
        <f>IF(AI688&lt;&gt;"",VLOOKUP(AI688,'DON GIA'!$M$1:$P$9,4,0),"")</f>
        <v/>
      </c>
      <c r="AM688" s="554" t="str">
        <f t="shared" si="129"/>
        <v/>
      </c>
      <c r="AN688" s="103"/>
      <c r="AO688" s="103"/>
      <c r="AP688" s="553" t="str">
        <f t="shared" si="132"/>
        <v/>
      </c>
      <c r="AQ688" s="59" t="s">
        <v>707</v>
      </c>
      <c r="AR688" s="139" t="s">
        <v>1914</v>
      </c>
    </row>
    <row r="689" spans="1:44" ht="75" outlineLevel="2">
      <c r="A689" s="72" t="e">
        <f>IF(D688&lt;&gt;"",$D$8:D688,A688)</f>
        <v>#VALUE!</v>
      </c>
      <c r="C689" s="552" t="str">
        <f>IF(D689&lt;&gt;"",COUNTA($D$8:D689),"")</f>
        <v/>
      </c>
      <c r="D689" s="552"/>
      <c r="E689" s="71"/>
      <c r="F689" s="103"/>
      <c r="G689" s="103"/>
      <c r="H689" s="103"/>
      <c r="I689" s="103"/>
      <c r="J689" s="103"/>
      <c r="K689" s="103"/>
      <c r="L689" s="107"/>
      <c r="M689" s="105"/>
      <c r="N689" s="106" t="str">
        <f>IF(L689&lt;&gt;"",VLOOKUP(L689,'DON GIA'!$S$1:$U$19,3,0),"")</f>
        <v/>
      </c>
      <c r="O689" s="106" t="str">
        <f>IF(L689&lt;&gt;"",VLOOKUP(L689,'DON GIA'!$S$1:$V$19,4,0),"")</f>
        <v/>
      </c>
      <c r="P689" s="106" t="str">
        <f t="shared" si="127"/>
        <v/>
      </c>
      <c r="Q689" s="106" t="str">
        <f t="shared" si="128"/>
        <v/>
      </c>
      <c r="R689" s="71" t="s">
        <v>35</v>
      </c>
      <c r="S689" s="103"/>
      <c r="T689" s="103"/>
      <c r="U689" s="554" t="str">
        <f>IF(R689&lt;&gt;"",VLOOKUP(R689,'DON GIA'!$H$1:$K$103,4,0),"")</f>
        <v/>
      </c>
      <c r="V689" s="554" t="str">
        <f t="shared" si="137"/>
        <v/>
      </c>
      <c r="W689" s="107" t="s">
        <v>1044</v>
      </c>
      <c r="X689" s="103" t="s">
        <v>27</v>
      </c>
      <c r="Y689" s="108">
        <v>7.28</v>
      </c>
      <c r="Z689" s="109"/>
      <c r="AA689" s="554">
        <f>IF(W689&lt;&gt;"",VLOOKUP(W689,'DON GIA'!$A$1:$D$346,4,0),"")</f>
        <v>854777</v>
      </c>
      <c r="AB689" s="554">
        <f t="shared" si="138"/>
        <v>6222776.5600000005</v>
      </c>
      <c r="AC689" s="71"/>
      <c r="AD689" s="71" t="s">
        <v>29</v>
      </c>
      <c r="AE689" s="71" t="s">
        <v>30</v>
      </c>
      <c r="AF689" s="71" t="s">
        <v>41</v>
      </c>
      <c r="AG689" s="71" t="s">
        <v>41</v>
      </c>
      <c r="AH689" s="103" t="s">
        <v>41</v>
      </c>
      <c r="AI689" s="71"/>
      <c r="AJ689" s="103"/>
      <c r="AK689" s="103"/>
      <c r="AL689" s="554" t="str">
        <f>IF(AI689&lt;&gt;"",VLOOKUP(AI689,'DON GIA'!$M$1:$P$9,4,0),"")</f>
        <v/>
      </c>
      <c r="AM689" s="554" t="str">
        <f t="shared" si="129"/>
        <v/>
      </c>
      <c r="AN689" s="103"/>
      <c r="AO689" s="103"/>
      <c r="AP689" s="553" t="str">
        <f t="shared" si="132"/>
        <v/>
      </c>
      <c r="AQ689" s="59" t="s">
        <v>354</v>
      </c>
      <c r="AR689" s="139" t="s">
        <v>1945</v>
      </c>
    </row>
    <row r="690" spans="1:44" ht="37.5" outlineLevel="2">
      <c r="A690" s="72" t="e">
        <f>IF(D689&lt;&gt;"",$D$8:D689,A689)</f>
        <v>#VALUE!</v>
      </c>
      <c r="C690" s="552" t="str">
        <f>IF(D690&lt;&gt;"",COUNTA($D$8:D690),"")</f>
        <v/>
      </c>
      <c r="D690" s="552"/>
      <c r="E690" s="71"/>
      <c r="F690" s="103"/>
      <c r="G690" s="103"/>
      <c r="H690" s="103"/>
      <c r="I690" s="103"/>
      <c r="J690" s="103"/>
      <c r="K690" s="103"/>
      <c r="L690" s="107"/>
      <c r="M690" s="105"/>
      <c r="N690" s="106" t="str">
        <f>IF(L690&lt;&gt;"",VLOOKUP(L690,'DON GIA'!$S$1:$U$19,3,0),"")</f>
        <v/>
      </c>
      <c r="O690" s="106" t="str">
        <f>IF(L690&lt;&gt;"",VLOOKUP(L690,'DON GIA'!$S$1:$V$19,4,0),"")</f>
        <v/>
      </c>
      <c r="P690" s="106" t="str">
        <f t="shared" si="127"/>
        <v/>
      </c>
      <c r="Q690" s="106" t="str">
        <f t="shared" si="128"/>
        <v/>
      </c>
      <c r="R690" s="71" t="s">
        <v>35</v>
      </c>
      <c r="S690" s="103"/>
      <c r="T690" s="103"/>
      <c r="U690" s="554" t="str">
        <f>IF(R690&lt;&gt;"",VLOOKUP(R690,'DON GIA'!$H$1:$K$103,4,0),"")</f>
        <v/>
      </c>
      <c r="V690" s="554" t="str">
        <f t="shared" si="137"/>
        <v/>
      </c>
      <c r="W690" s="107" t="s">
        <v>1153</v>
      </c>
      <c r="X690" s="103" t="s">
        <v>27</v>
      </c>
      <c r="Y690" s="108">
        <v>11.44</v>
      </c>
      <c r="Z690" s="109"/>
      <c r="AA690" s="554">
        <f>IF(W690&lt;&gt;"",VLOOKUP(W690,'DON GIA'!$A$1:$D$346,4,0),"")</f>
        <v>1238791</v>
      </c>
      <c r="AB690" s="554">
        <f t="shared" si="138"/>
        <v>14171769.039999999</v>
      </c>
      <c r="AC690" s="71"/>
      <c r="AD690" s="71"/>
      <c r="AE690" s="71"/>
      <c r="AF690" s="71"/>
      <c r="AG690" s="71"/>
      <c r="AH690" s="103"/>
      <c r="AI690" s="71"/>
      <c r="AJ690" s="103"/>
      <c r="AK690" s="103"/>
      <c r="AL690" s="554" t="str">
        <f>IF(AI690&lt;&gt;"",VLOOKUP(AI690,'DON GIA'!$M$1:$P$9,4,0),"")</f>
        <v/>
      </c>
      <c r="AM690" s="554" t="str">
        <f t="shared" si="129"/>
        <v/>
      </c>
      <c r="AN690" s="103"/>
      <c r="AO690" s="103"/>
      <c r="AP690" s="553" t="str">
        <f t="shared" si="132"/>
        <v/>
      </c>
      <c r="AQ690" s="568" t="s">
        <v>1916</v>
      </c>
      <c r="AR690" s="571" t="s">
        <v>1921</v>
      </c>
    </row>
    <row r="691" spans="1:44" outlineLevel="2">
      <c r="A691" s="72" t="e">
        <f>IF(D690&lt;&gt;"",$D$8:D690,A690)</f>
        <v>#VALUE!</v>
      </c>
      <c r="C691" s="552" t="str">
        <f>IF(D691&lt;&gt;"",COUNTA($D$8:D691),"")</f>
        <v/>
      </c>
      <c r="D691" s="552"/>
      <c r="E691" s="71"/>
      <c r="F691" s="103"/>
      <c r="G691" s="103"/>
      <c r="H691" s="103"/>
      <c r="I691" s="103"/>
      <c r="J691" s="103"/>
      <c r="K691" s="103"/>
      <c r="L691" s="107"/>
      <c r="M691" s="105"/>
      <c r="N691" s="106" t="str">
        <f>IF(L691&lt;&gt;"",VLOOKUP(L691,'DON GIA'!$S$1:$U$19,3,0),"")</f>
        <v/>
      </c>
      <c r="O691" s="106" t="str">
        <f>IF(L691&lt;&gt;"",VLOOKUP(L691,'DON GIA'!$S$1:$V$19,4,0),"")</f>
        <v/>
      </c>
      <c r="P691" s="106" t="str">
        <f t="shared" si="127"/>
        <v/>
      </c>
      <c r="Q691" s="106" t="str">
        <f t="shared" si="128"/>
        <v/>
      </c>
      <c r="R691" s="71" t="s">
        <v>35</v>
      </c>
      <c r="S691" s="103"/>
      <c r="T691" s="103"/>
      <c r="U691" s="554" t="str">
        <f>IF(R691&lt;&gt;"",VLOOKUP(R691,'DON GIA'!$H$1:$K$103,4,0),"")</f>
        <v/>
      </c>
      <c r="V691" s="554" t="str">
        <f t="shared" si="137"/>
        <v/>
      </c>
      <c r="W691" s="107" t="s">
        <v>1054</v>
      </c>
      <c r="X691" s="103" t="s">
        <v>27</v>
      </c>
      <c r="Y691" s="108">
        <v>2.82</v>
      </c>
      <c r="Z691" s="109"/>
      <c r="AA691" s="554">
        <f>IF(W691&lt;&gt;"",VLOOKUP(W691,'DON GIA'!$A$1:$D$346,4,0),"")</f>
        <v>1398600</v>
      </c>
      <c r="AB691" s="554">
        <f t="shared" si="138"/>
        <v>3944052</v>
      </c>
      <c r="AC691" s="71"/>
      <c r="AD691" s="71"/>
      <c r="AE691" s="71"/>
      <c r="AF691" s="71"/>
      <c r="AG691" s="71"/>
      <c r="AH691" s="103"/>
      <c r="AI691" s="71"/>
      <c r="AJ691" s="103"/>
      <c r="AK691" s="103"/>
      <c r="AL691" s="554" t="str">
        <f>IF(AI691&lt;&gt;"",VLOOKUP(AI691,'DON GIA'!$M$1:$P$9,4,0),"")</f>
        <v/>
      </c>
      <c r="AM691" s="554" t="str">
        <f t="shared" si="129"/>
        <v/>
      </c>
      <c r="AN691" s="103"/>
      <c r="AO691" s="103"/>
      <c r="AP691" s="553" t="str">
        <f t="shared" si="132"/>
        <v/>
      </c>
      <c r="AQ691" s="571" t="s">
        <v>1920</v>
      </c>
      <c r="AR691" s="571" t="s">
        <v>1922</v>
      </c>
    </row>
    <row r="692" spans="1:44" outlineLevel="2">
      <c r="A692" s="72" t="e">
        <f>IF(D691&lt;&gt;"",$D$8:D691,A691)</f>
        <v>#VALUE!</v>
      </c>
      <c r="C692" s="552" t="str">
        <f>IF(D692&lt;&gt;"",COUNTA($D$8:D692),"")</f>
        <v/>
      </c>
      <c r="D692" s="552"/>
      <c r="E692" s="71"/>
      <c r="F692" s="103"/>
      <c r="G692" s="103"/>
      <c r="H692" s="103"/>
      <c r="I692" s="103"/>
      <c r="J692" s="103"/>
      <c r="K692" s="103"/>
      <c r="L692" s="107"/>
      <c r="M692" s="105"/>
      <c r="N692" s="106" t="str">
        <f>IF(L692&lt;&gt;"",VLOOKUP(L692,'DON GIA'!$S$1:$U$19,3,0),"")</f>
        <v/>
      </c>
      <c r="O692" s="106" t="str">
        <f>IF(L692&lt;&gt;"",VLOOKUP(L692,'DON GIA'!$S$1:$V$19,4,0),"")</f>
        <v/>
      </c>
      <c r="P692" s="106" t="str">
        <f t="shared" si="127"/>
        <v/>
      </c>
      <c r="Q692" s="106" t="str">
        <f t="shared" si="128"/>
        <v/>
      </c>
      <c r="R692" s="71" t="s">
        <v>35</v>
      </c>
      <c r="S692" s="103"/>
      <c r="T692" s="103"/>
      <c r="U692" s="554" t="str">
        <f>IF(R692&lt;&gt;"",VLOOKUP(R692,'DON GIA'!$H$1:$K$103,4,0),"")</f>
        <v/>
      </c>
      <c r="V692" s="554" t="str">
        <f t="shared" si="137"/>
        <v/>
      </c>
      <c r="W692" s="107" t="s">
        <v>1105</v>
      </c>
      <c r="X692" s="103" t="s">
        <v>27</v>
      </c>
      <c r="Y692" s="108">
        <f>1.92+8.16</f>
        <v>10.08</v>
      </c>
      <c r="Z692" s="109"/>
      <c r="AA692" s="554">
        <f>IF(W692&lt;&gt;"",VLOOKUP(W692,'DON GIA'!$A$1:$D$346,4,0),"")</f>
        <v>292949</v>
      </c>
      <c r="AB692" s="554">
        <f t="shared" si="138"/>
        <v>2952925.92</v>
      </c>
      <c r="AC692" s="71"/>
      <c r="AD692" s="71"/>
      <c r="AE692" s="71"/>
      <c r="AF692" s="71"/>
      <c r="AG692" s="71"/>
      <c r="AH692" s="103"/>
      <c r="AI692" s="71"/>
      <c r="AJ692" s="103"/>
      <c r="AK692" s="103"/>
      <c r="AL692" s="554" t="str">
        <f>IF(AI692&lt;&gt;"",VLOOKUP(AI692,'DON GIA'!$M$1:$P$9,4,0),"")</f>
        <v/>
      </c>
      <c r="AM692" s="554" t="str">
        <f t="shared" si="129"/>
        <v/>
      </c>
      <c r="AN692" s="103"/>
      <c r="AO692" s="103"/>
      <c r="AP692" s="553" t="str">
        <f t="shared" si="132"/>
        <v/>
      </c>
      <c r="AQ692" s="107"/>
    </row>
    <row r="693" spans="1:44" outlineLevel="2">
      <c r="A693" s="72" t="e">
        <f>IF(D692&lt;&gt;"",$D$8:D692,A692)</f>
        <v>#VALUE!</v>
      </c>
      <c r="C693" s="552" t="str">
        <f>IF(D693&lt;&gt;"",COUNTA($D$8:D693),"")</f>
        <v/>
      </c>
      <c r="D693" s="552"/>
      <c r="E693" s="71"/>
      <c r="F693" s="103"/>
      <c r="G693" s="103"/>
      <c r="H693" s="103"/>
      <c r="I693" s="103"/>
      <c r="J693" s="103"/>
      <c r="K693" s="103"/>
      <c r="L693" s="107"/>
      <c r="M693" s="105"/>
      <c r="N693" s="106" t="str">
        <f>IF(L693&lt;&gt;"",VLOOKUP(L693,'DON GIA'!$S$1:$U$19,3,0),"")</f>
        <v/>
      </c>
      <c r="O693" s="106" t="str">
        <f>IF(L693&lt;&gt;"",VLOOKUP(L693,'DON GIA'!$S$1:$V$19,4,0),"")</f>
        <v/>
      </c>
      <c r="P693" s="106" t="str">
        <f t="shared" si="127"/>
        <v/>
      </c>
      <c r="Q693" s="106" t="str">
        <f t="shared" si="128"/>
        <v/>
      </c>
      <c r="R693" s="71" t="s">
        <v>35</v>
      </c>
      <c r="S693" s="103"/>
      <c r="T693" s="103"/>
      <c r="U693" s="554" t="str">
        <f>IF(R693&lt;&gt;"",VLOOKUP(R693,'DON GIA'!$H$1:$K$103,4,0),"")</f>
        <v/>
      </c>
      <c r="V693" s="554" t="str">
        <f t="shared" si="137"/>
        <v/>
      </c>
      <c r="W693" s="107" t="s">
        <v>1130</v>
      </c>
      <c r="X693" s="103" t="s">
        <v>27</v>
      </c>
      <c r="Y693" s="108">
        <v>6.16</v>
      </c>
      <c r="Z693" s="109"/>
      <c r="AA693" s="554">
        <f>IF(W693&lt;&gt;"",VLOOKUP(W693,'DON GIA'!$A$1:$D$346,4,0),"")</f>
        <v>282038</v>
      </c>
      <c r="AB693" s="554">
        <f t="shared" si="138"/>
        <v>1737354.08</v>
      </c>
      <c r="AC693" s="71"/>
      <c r="AD693" s="71"/>
      <c r="AE693" s="71"/>
      <c r="AF693" s="71"/>
      <c r="AG693" s="71"/>
      <c r="AH693" s="103"/>
      <c r="AI693" s="71"/>
      <c r="AJ693" s="103"/>
      <c r="AK693" s="103"/>
      <c r="AL693" s="554" t="str">
        <f>IF(AI693&lt;&gt;"",VLOOKUP(AI693,'DON GIA'!$M$1:$P$9,4,0),"")</f>
        <v/>
      </c>
      <c r="AM693" s="554" t="str">
        <f t="shared" si="129"/>
        <v/>
      </c>
      <c r="AN693" s="103"/>
      <c r="AO693" s="103"/>
      <c r="AP693" s="553" t="str">
        <f t="shared" si="132"/>
        <v/>
      </c>
      <c r="AQ693" s="107"/>
    </row>
    <row r="694" spans="1:44" outlineLevel="2">
      <c r="A694" s="72" t="e">
        <f>IF(D693&lt;&gt;"",$D$8:D693,A693)</f>
        <v>#VALUE!</v>
      </c>
      <c r="C694" s="552" t="str">
        <f>IF(D694&lt;&gt;"",COUNTA($D$8:D694),"")</f>
        <v/>
      </c>
      <c r="D694" s="552"/>
      <c r="E694" s="71"/>
      <c r="F694" s="103"/>
      <c r="G694" s="103"/>
      <c r="H694" s="103"/>
      <c r="I694" s="103"/>
      <c r="J694" s="103"/>
      <c r="K694" s="103"/>
      <c r="L694" s="107"/>
      <c r="M694" s="105"/>
      <c r="N694" s="106" t="str">
        <f>IF(L694&lt;&gt;"",VLOOKUP(L694,'DON GIA'!$S$1:$U$19,3,0),"")</f>
        <v/>
      </c>
      <c r="O694" s="106" t="str">
        <f>IF(L694&lt;&gt;"",VLOOKUP(L694,'DON GIA'!$S$1:$V$19,4,0),"")</f>
        <v/>
      </c>
      <c r="P694" s="106" t="str">
        <f t="shared" si="127"/>
        <v/>
      </c>
      <c r="Q694" s="106" t="str">
        <f t="shared" si="128"/>
        <v/>
      </c>
      <c r="R694" s="71" t="s">
        <v>35</v>
      </c>
      <c r="S694" s="103"/>
      <c r="T694" s="103"/>
      <c r="U694" s="554" t="str">
        <f>IF(R694&lt;&gt;"",VLOOKUP(R694,'DON GIA'!$H$1:$K$103,4,0),"")</f>
        <v/>
      </c>
      <c r="V694" s="554" t="str">
        <f t="shared" si="137"/>
        <v/>
      </c>
      <c r="W694" s="107" t="s">
        <v>1179</v>
      </c>
      <c r="X694" s="103" t="s">
        <v>27</v>
      </c>
      <c r="Y694" s="108">
        <v>7.28</v>
      </c>
      <c r="Z694" s="109"/>
      <c r="AA694" s="554">
        <f>IF(W694&lt;&gt;"",VLOOKUP(W694,'DON GIA'!$A$1:$D$346,4,0),"")</f>
        <v>330817</v>
      </c>
      <c r="AB694" s="554">
        <f t="shared" si="138"/>
        <v>2408347.7600000002</v>
      </c>
      <c r="AC694" s="71"/>
      <c r="AD694" s="71"/>
      <c r="AE694" s="71"/>
      <c r="AF694" s="71"/>
      <c r="AG694" s="71"/>
      <c r="AH694" s="103"/>
      <c r="AI694" s="71"/>
      <c r="AJ694" s="103"/>
      <c r="AK694" s="103"/>
      <c r="AL694" s="554" t="str">
        <f>IF(AI694&lt;&gt;"",VLOOKUP(AI694,'DON GIA'!$M$1:$P$9,4,0),"")</f>
        <v/>
      </c>
      <c r="AM694" s="554" t="str">
        <f t="shared" si="129"/>
        <v/>
      </c>
      <c r="AN694" s="103"/>
      <c r="AO694" s="103"/>
      <c r="AP694" s="553" t="str">
        <f t="shared" si="132"/>
        <v/>
      </c>
      <c r="AQ694" s="107"/>
    </row>
    <row r="695" spans="1:44" outlineLevel="2">
      <c r="A695" s="72" t="e">
        <f>IF(D694&lt;&gt;"",$D$8:D694,A694)</f>
        <v>#VALUE!</v>
      </c>
      <c r="C695" s="552" t="str">
        <f>IF(D695&lt;&gt;"",COUNTA($D$8:D695),"")</f>
        <v/>
      </c>
      <c r="D695" s="552"/>
      <c r="E695" s="71"/>
      <c r="F695" s="103"/>
      <c r="G695" s="103"/>
      <c r="H695" s="103"/>
      <c r="I695" s="103"/>
      <c r="J695" s="103"/>
      <c r="K695" s="103"/>
      <c r="L695" s="107"/>
      <c r="M695" s="105"/>
      <c r="N695" s="106" t="str">
        <f>IF(L695&lt;&gt;"",VLOOKUP(L695,'DON GIA'!$S$1:$U$19,3,0),"")</f>
        <v/>
      </c>
      <c r="O695" s="106" t="str">
        <f>IF(L695&lt;&gt;"",VLOOKUP(L695,'DON GIA'!$S$1:$V$19,4,0),"")</f>
        <v/>
      </c>
      <c r="P695" s="106" t="str">
        <f t="shared" si="127"/>
        <v/>
      </c>
      <c r="Q695" s="106" t="str">
        <f t="shared" si="128"/>
        <v/>
      </c>
      <c r="R695" s="71" t="s">
        <v>35</v>
      </c>
      <c r="S695" s="103"/>
      <c r="T695" s="103"/>
      <c r="U695" s="554" t="str">
        <f>IF(R695&lt;&gt;"",VLOOKUP(R695,'DON GIA'!$H$1:$K$103,4,0),"")</f>
        <v/>
      </c>
      <c r="V695" s="554" t="str">
        <f t="shared" si="137"/>
        <v/>
      </c>
      <c r="W695" s="107" t="s">
        <v>1108</v>
      </c>
      <c r="X695" s="103" t="s">
        <v>27</v>
      </c>
      <c r="Y695" s="108">
        <v>7.6</v>
      </c>
      <c r="Z695" s="109"/>
      <c r="AA695" s="554">
        <f>IF(W695&lt;&gt;"",VLOOKUP(W695,'DON GIA'!$A$1:$D$346,4,0),"")</f>
        <v>282038</v>
      </c>
      <c r="AB695" s="554">
        <f t="shared" si="138"/>
        <v>2143488.7999999998</v>
      </c>
      <c r="AC695" s="71"/>
      <c r="AD695" s="71"/>
      <c r="AE695" s="71"/>
      <c r="AF695" s="71"/>
      <c r="AG695" s="71"/>
      <c r="AH695" s="103"/>
      <c r="AI695" s="71"/>
      <c r="AJ695" s="103"/>
      <c r="AK695" s="103"/>
      <c r="AL695" s="554" t="str">
        <f>IF(AI695&lt;&gt;"",VLOOKUP(AI695,'DON GIA'!$M$1:$P$9,4,0),"")</f>
        <v/>
      </c>
      <c r="AM695" s="554" t="str">
        <f t="shared" si="129"/>
        <v/>
      </c>
      <c r="AN695" s="103"/>
      <c r="AO695" s="103"/>
      <c r="AP695" s="553" t="str">
        <f t="shared" si="132"/>
        <v/>
      </c>
      <c r="AQ695" s="107"/>
    </row>
    <row r="696" spans="1:44" outlineLevel="2">
      <c r="A696" s="72" t="e">
        <f>IF(D695&lt;&gt;"",$D$8:D695,A695)</f>
        <v>#VALUE!</v>
      </c>
      <c r="C696" s="552" t="str">
        <f>IF(D696&lt;&gt;"",COUNTA($D$8:D696),"")</f>
        <v/>
      </c>
      <c r="D696" s="552"/>
      <c r="E696" s="71"/>
      <c r="F696" s="103"/>
      <c r="G696" s="103"/>
      <c r="H696" s="103"/>
      <c r="I696" s="103"/>
      <c r="J696" s="103"/>
      <c r="K696" s="103"/>
      <c r="L696" s="107"/>
      <c r="M696" s="105"/>
      <c r="N696" s="106" t="str">
        <f>IF(L696&lt;&gt;"",VLOOKUP(L696,'DON GIA'!$S$1:$U$19,3,0),"")</f>
        <v/>
      </c>
      <c r="O696" s="106" t="str">
        <f>IF(L696&lt;&gt;"",VLOOKUP(L696,'DON GIA'!$S$1:$V$19,4,0),"")</f>
        <v/>
      </c>
      <c r="P696" s="106" t="str">
        <f t="shared" si="127"/>
        <v/>
      </c>
      <c r="Q696" s="106" t="str">
        <f t="shared" si="128"/>
        <v/>
      </c>
      <c r="R696" s="71" t="s">
        <v>35</v>
      </c>
      <c r="S696" s="103"/>
      <c r="T696" s="103"/>
      <c r="U696" s="554" t="str">
        <f>IF(R696&lt;&gt;"",VLOOKUP(R696,'DON GIA'!$H$1:$K$103,4,0),"")</f>
        <v/>
      </c>
      <c r="V696" s="554" t="str">
        <f t="shared" si="137"/>
        <v/>
      </c>
      <c r="W696" s="107" t="s">
        <v>1107</v>
      </c>
      <c r="X696" s="103" t="s">
        <v>27</v>
      </c>
      <c r="Y696" s="108">
        <v>98.96</v>
      </c>
      <c r="Z696" s="109"/>
      <c r="AA696" s="554">
        <f>IF(W696&lt;&gt;"",VLOOKUP(W696,'DON GIA'!$A$1:$D$346,4,0),"")</f>
        <v>109890</v>
      </c>
      <c r="AB696" s="554">
        <f t="shared" si="138"/>
        <v>10874714.399999999</v>
      </c>
      <c r="AC696" s="71"/>
      <c r="AD696" s="71"/>
      <c r="AE696" s="71"/>
      <c r="AF696" s="71"/>
      <c r="AG696" s="71"/>
      <c r="AH696" s="103"/>
      <c r="AI696" s="71"/>
      <c r="AJ696" s="103"/>
      <c r="AK696" s="103"/>
      <c r="AL696" s="554" t="str">
        <f>IF(AI696&lt;&gt;"",VLOOKUP(AI696,'DON GIA'!$M$1:$P$9,4,0),"")</f>
        <v/>
      </c>
      <c r="AM696" s="554" t="str">
        <f t="shared" si="129"/>
        <v/>
      </c>
      <c r="AN696" s="103"/>
      <c r="AO696" s="103"/>
      <c r="AP696" s="553" t="str">
        <f t="shared" si="132"/>
        <v/>
      </c>
      <c r="AQ696" s="107"/>
    </row>
    <row r="697" spans="1:44" ht="37.5" outlineLevel="2">
      <c r="A697" s="72" t="e">
        <f>IF(D696&lt;&gt;"",$D$8:D696,A696)</f>
        <v>#VALUE!</v>
      </c>
      <c r="C697" s="552" t="str">
        <f>IF(D697&lt;&gt;"",COUNTA($D$8:D697),"")</f>
        <v/>
      </c>
      <c r="D697" s="552"/>
      <c r="E697" s="71"/>
      <c r="F697" s="103"/>
      <c r="G697" s="103"/>
      <c r="H697" s="103"/>
      <c r="I697" s="103"/>
      <c r="J697" s="103"/>
      <c r="K697" s="103"/>
      <c r="L697" s="107"/>
      <c r="M697" s="105"/>
      <c r="N697" s="106" t="str">
        <f>IF(L697&lt;&gt;"",VLOOKUP(L697,'DON GIA'!$S$1:$U$19,3,0),"")</f>
        <v/>
      </c>
      <c r="O697" s="106" t="str">
        <f>IF(L697&lt;&gt;"",VLOOKUP(L697,'DON GIA'!$S$1:$V$19,4,0),"")</f>
        <v/>
      </c>
      <c r="P697" s="106" t="str">
        <f t="shared" si="127"/>
        <v/>
      </c>
      <c r="Q697" s="106" t="str">
        <f t="shared" si="128"/>
        <v/>
      </c>
      <c r="R697" s="71" t="s">
        <v>35</v>
      </c>
      <c r="S697" s="103"/>
      <c r="T697" s="103"/>
      <c r="U697" s="554" t="str">
        <f>IF(R697&lt;&gt;"",VLOOKUP(R697,'DON GIA'!$H$1:$K$103,4,0),"")</f>
        <v/>
      </c>
      <c r="V697" s="554" t="str">
        <f t="shared" si="137"/>
        <v/>
      </c>
      <c r="W697" s="107" t="s">
        <v>1049</v>
      </c>
      <c r="X697" s="103" t="s">
        <v>42</v>
      </c>
      <c r="Y697" s="108">
        <v>1</v>
      </c>
      <c r="Z697" s="109"/>
      <c r="AA697" s="554">
        <f>IF(W697&lt;&gt;"",VLOOKUP(W697,'DON GIA'!$A$1:$D$346,4,0),"")</f>
        <v>3793079</v>
      </c>
      <c r="AB697" s="554">
        <f t="shared" si="138"/>
        <v>3793079</v>
      </c>
      <c r="AC697" s="71"/>
      <c r="AD697" s="71"/>
      <c r="AE697" s="71"/>
      <c r="AF697" s="71"/>
      <c r="AG697" s="71"/>
      <c r="AH697" s="103"/>
      <c r="AI697" s="71"/>
      <c r="AJ697" s="103"/>
      <c r="AK697" s="103"/>
      <c r="AL697" s="554" t="str">
        <f>IF(AI697&lt;&gt;"",VLOOKUP(AI697,'DON GIA'!$M$1:$P$9,4,0),"")</f>
        <v/>
      </c>
      <c r="AM697" s="554" t="str">
        <f t="shared" si="129"/>
        <v/>
      </c>
      <c r="AN697" s="103"/>
      <c r="AO697" s="103"/>
      <c r="AP697" s="553" t="str">
        <f t="shared" si="132"/>
        <v/>
      </c>
      <c r="AQ697" s="107"/>
    </row>
    <row r="698" spans="1:44" outlineLevel="2">
      <c r="A698" s="72" t="e">
        <f>IF(D697&lt;&gt;"",$D$8:D697,A697)</f>
        <v>#VALUE!</v>
      </c>
      <c r="C698" s="552" t="str">
        <f>IF(D698&lt;&gt;"",COUNTA($D$8:D698),"")</f>
        <v/>
      </c>
      <c r="D698" s="552"/>
      <c r="E698" s="61"/>
      <c r="F698" s="103"/>
      <c r="G698" s="103"/>
      <c r="H698" s="103"/>
      <c r="I698" s="103"/>
      <c r="J698" s="103"/>
      <c r="K698" s="103"/>
      <c r="L698" s="107"/>
      <c r="M698" s="105"/>
      <c r="N698" s="106" t="str">
        <f>IF(L698&lt;&gt;"",VLOOKUP(L698,'DON GIA'!$S$1:$U$19,3,0),"")</f>
        <v/>
      </c>
      <c r="O698" s="106" t="str">
        <f>IF(L698&lt;&gt;"",VLOOKUP(L698,'DON GIA'!$S$1:$V$19,4,0),"")</f>
        <v/>
      </c>
      <c r="P698" s="106" t="str">
        <f t="shared" si="127"/>
        <v/>
      </c>
      <c r="Q698" s="106" t="str">
        <f t="shared" si="128"/>
        <v/>
      </c>
      <c r="R698" s="71" t="s">
        <v>35</v>
      </c>
      <c r="S698" s="103"/>
      <c r="T698" s="103"/>
      <c r="U698" s="554" t="str">
        <f>IF(R698&lt;&gt;"",VLOOKUP(R698,'DON GIA'!$H$1:$K$103,4,0),"")</f>
        <v/>
      </c>
      <c r="V698" s="554" t="str">
        <f t="shared" si="137"/>
        <v/>
      </c>
      <c r="W698" s="107" t="s">
        <v>35</v>
      </c>
      <c r="X698" s="103"/>
      <c r="Y698" s="108"/>
      <c r="Z698" s="109"/>
      <c r="AA698" s="554" t="str">
        <f>IF(W698&lt;&gt;"",VLOOKUP(W698,'DON GIA'!$A$1:$D$346,4,0),"")</f>
        <v/>
      </c>
      <c r="AB698" s="554" t="str">
        <f t="shared" si="138"/>
        <v/>
      </c>
      <c r="AC698" s="71"/>
      <c r="AD698" s="71"/>
      <c r="AE698" s="71"/>
      <c r="AF698" s="71"/>
      <c r="AG698" s="71"/>
      <c r="AH698" s="103"/>
      <c r="AI698" s="71"/>
      <c r="AJ698" s="103"/>
      <c r="AK698" s="103"/>
      <c r="AL698" s="554" t="str">
        <f>IF(AI698&lt;&gt;"",VLOOKUP(AI698,'DON GIA'!$M$1:$P$9,4,0),"")</f>
        <v/>
      </c>
      <c r="AM698" s="554" t="str">
        <f t="shared" si="129"/>
        <v/>
      </c>
      <c r="AN698" s="103"/>
      <c r="AO698" s="103"/>
      <c r="AP698" s="553" t="str">
        <f t="shared" si="132"/>
        <v/>
      </c>
      <c r="AQ698" s="107"/>
    </row>
    <row r="699" spans="1:44" outlineLevel="1">
      <c r="A699" s="84" t="s">
        <v>809</v>
      </c>
      <c r="B699" s="576">
        <v>21</v>
      </c>
      <c r="C699" s="552">
        <f>IF(D699&lt;&gt;"",COUNTA($D$8:D699),"")</f>
        <v>52</v>
      </c>
      <c r="D699" s="552">
        <v>444</v>
      </c>
      <c r="E699" s="61" t="s">
        <v>292</v>
      </c>
      <c r="F699" s="162"/>
      <c r="G699" s="162"/>
      <c r="H699" s="162"/>
      <c r="I699" s="162"/>
      <c r="J699" s="162"/>
      <c r="K699" s="162"/>
      <c r="L699" s="129"/>
      <c r="M699" s="167">
        <f>SUBTOTAL(9,M700:M712)</f>
        <v>111.36</v>
      </c>
      <c r="N699" s="199"/>
      <c r="O699" s="199"/>
      <c r="P699" s="199">
        <f>SUBTOTAL(9,P700:P712)</f>
        <v>186973440</v>
      </c>
      <c r="Q699" s="199">
        <f>SUBTOTAL(9,Q700:Q712)</f>
        <v>0</v>
      </c>
      <c r="R699" s="61"/>
      <c r="S699" s="162"/>
      <c r="T699" s="162">
        <f>SUBTOTAL(9,T700:T712)</f>
        <v>0</v>
      </c>
      <c r="U699" s="553"/>
      <c r="V699" s="553">
        <f>SUBTOTAL(9,V700:V712)</f>
        <v>0</v>
      </c>
      <c r="W699" s="129"/>
      <c r="X699" s="162"/>
      <c r="Y699" s="169">
        <f>SUBTOTAL(9,Y700:Y712)</f>
        <v>213.57399999999998</v>
      </c>
      <c r="Z699" s="170">
        <f>SUBTOTAL(9,Z700:Z712)</f>
        <v>0</v>
      </c>
      <c r="AA699" s="553"/>
      <c r="AB699" s="553">
        <f>SUBTOTAL(9,AB700:AB712)</f>
        <v>578652742.80199993</v>
      </c>
      <c r="AC699" s="71"/>
      <c r="AD699" s="71"/>
      <c r="AE699" s="71"/>
      <c r="AF699" s="71"/>
      <c r="AG699" s="71"/>
      <c r="AH699" s="103"/>
      <c r="AI699" s="71"/>
      <c r="AJ699" s="162"/>
      <c r="AK699" s="162">
        <f>SUBTOTAL(9,AK700:AK712)</f>
        <v>0</v>
      </c>
      <c r="AL699" s="553"/>
      <c r="AM699" s="553">
        <f>SUBTOTAL(9,AM700:AM712)</f>
        <v>0</v>
      </c>
      <c r="AN699" s="162"/>
      <c r="AO699" s="162">
        <f>SUBTOTAL(9,AO700:AO712)</f>
        <v>0</v>
      </c>
      <c r="AP699" s="553">
        <f t="shared" si="132"/>
        <v>765626182.80199993</v>
      </c>
      <c r="AQ699" s="111"/>
      <c r="AR699" s="90"/>
    </row>
    <row r="700" spans="1:44" ht="56.25" outlineLevel="2">
      <c r="A700" s="72" t="e">
        <f>IF(D699&lt;&gt;"",$D$8:D699,A698)</f>
        <v>#VALUE!</v>
      </c>
      <c r="C700" s="552" t="str">
        <f>IF(D700&lt;&gt;"",COUNTA($D$8:D700),"")</f>
        <v/>
      </c>
      <c r="D700" s="552"/>
      <c r="E700" s="71" t="s">
        <v>293</v>
      </c>
      <c r="F700" s="103">
        <v>1</v>
      </c>
      <c r="G700" s="103"/>
      <c r="H700" s="103">
        <v>431</v>
      </c>
      <c r="I700" s="103">
        <v>79</v>
      </c>
      <c r="J700" s="103" t="s">
        <v>223</v>
      </c>
      <c r="K700" s="103" t="s">
        <v>224</v>
      </c>
      <c r="L700" s="107" t="s">
        <v>973</v>
      </c>
      <c r="M700" s="105">
        <v>111.36</v>
      </c>
      <c r="N700" s="106">
        <f>IF(L700&lt;&gt;"",VLOOKUP(L700,'DON GIA'!$S$1:$U$19,3,0),"")</f>
        <v>1679000</v>
      </c>
      <c r="O700" s="106">
        <f>IF(L700&lt;&gt;"",VLOOKUP(L700,'DON GIA'!$S$1:$V$19,4,0),"")</f>
        <v>0</v>
      </c>
      <c r="P700" s="106">
        <f t="shared" si="127"/>
        <v>186973440</v>
      </c>
      <c r="Q700" s="106">
        <f t="shared" si="128"/>
        <v>0</v>
      </c>
      <c r="R700" s="71" t="s">
        <v>35</v>
      </c>
      <c r="S700" s="103"/>
      <c r="T700" s="103"/>
      <c r="U700" s="554" t="str">
        <f>IF(R700&lt;&gt;"",VLOOKUP(R700,'DON GIA'!$H$1:$K$103,4,0),"")</f>
        <v/>
      </c>
      <c r="V700" s="554" t="str">
        <f t="shared" ref="V700:V712" si="139">IF(R700&lt;&gt;"",IF(ISNUMBER(U700),T700*U700,""),"")</f>
        <v/>
      </c>
      <c r="W700" s="107" t="s">
        <v>1142</v>
      </c>
      <c r="X700" s="103" t="s">
        <v>27</v>
      </c>
      <c r="Y700" s="108">
        <v>18.57</v>
      </c>
      <c r="Z700" s="109"/>
      <c r="AA700" s="554">
        <f>IF(W700&lt;&gt;"",VLOOKUP(W700,'DON GIA'!$A$1:$D$346,4,0),"")</f>
        <v>3840615</v>
      </c>
      <c r="AB700" s="554">
        <f t="shared" ref="AB700:AB712" si="140">IF(W700&lt;&gt;"",IF(ISNUMBER(AA700),Y700*AA700,""),"")</f>
        <v>71320220.549999997</v>
      </c>
      <c r="AC700" s="71" t="s">
        <v>32</v>
      </c>
      <c r="AD700" s="71" t="s">
        <v>29</v>
      </c>
      <c r="AE700" s="71" t="s">
        <v>34</v>
      </c>
      <c r="AF700" s="71" t="s">
        <v>31</v>
      </c>
      <c r="AG700" s="71" t="s">
        <v>32</v>
      </c>
      <c r="AH700" s="103" t="s">
        <v>41</v>
      </c>
      <c r="AI700" s="71"/>
      <c r="AJ700" s="103"/>
      <c r="AK700" s="103"/>
      <c r="AL700" s="554" t="str">
        <f>IF(AI700&lt;&gt;"",VLOOKUP(AI700,'DON GIA'!$M$1:$P$9,4,0),"")</f>
        <v/>
      </c>
      <c r="AM700" s="554" t="str">
        <f t="shared" si="129"/>
        <v/>
      </c>
      <c r="AN700" s="103"/>
      <c r="AO700" s="103"/>
      <c r="AP700" s="553" t="str">
        <f t="shared" si="132"/>
        <v/>
      </c>
      <c r="AQ700" s="111" t="s">
        <v>708</v>
      </c>
      <c r="AR700" s="77" t="s">
        <v>1912</v>
      </c>
    </row>
    <row r="701" spans="1:44" ht="303.75" outlineLevel="2">
      <c r="A701" s="72" t="e">
        <f>IF(D700&lt;&gt;"",$D$8:D700,A700)</f>
        <v>#VALUE!</v>
      </c>
      <c r="C701" s="552" t="str">
        <f>IF(D701&lt;&gt;"",COUNTA($D$8:D701),"")</f>
        <v/>
      </c>
      <c r="D701" s="552"/>
      <c r="E701" s="71" t="s">
        <v>106</v>
      </c>
      <c r="F701" s="103"/>
      <c r="G701" s="103"/>
      <c r="H701" s="103"/>
      <c r="I701" s="103"/>
      <c r="J701" s="103"/>
      <c r="K701" s="103"/>
      <c r="L701" s="107"/>
      <c r="M701" s="105"/>
      <c r="N701" s="106" t="str">
        <f>IF(L701&lt;&gt;"",VLOOKUP(L701,'DON GIA'!$S$1:$U$19,3,0),"")</f>
        <v/>
      </c>
      <c r="O701" s="106" t="str">
        <f>IF(L701&lt;&gt;"",VLOOKUP(L701,'DON GIA'!$S$1:$V$19,4,0),"")</f>
        <v/>
      </c>
      <c r="P701" s="106" t="str">
        <f t="shared" si="127"/>
        <v/>
      </c>
      <c r="Q701" s="106" t="str">
        <f t="shared" si="128"/>
        <v/>
      </c>
      <c r="R701" s="71" t="s">
        <v>35</v>
      </c>
      <c r="S701" s="103"/>
      <c r="T701" s="103"/>
      <c r="U701" s="554" t="str">
        <f>IF(R701&lt;&gt;"",VLOOKUP(R701,'DON GIA'!$H$1:$K$103,4,0),"")</f>
        <v/>
      </c>
      <c r="V701" s="554" t="str">
        <f t="shared" si="139"/>
        <v/>
      </c>
      <c r="W701" s="107" t="s">
        <v>1005</v>
      </c>
      <c r="X701" s="103" t="s">
        <v>27</v>
      </c>
      <c r="Y701" s="108">
        <v>79.430000000000007</v>
      </c>
      <c r="Z701" s="109"/>
      <c r="AA701" s="554">
        <f>IF(W701&lt;&gt;"",VLOOKUP(W701,'DON GIA'!$A$1:$D$346,4,0),"")</f>
        <v>5559129</v>
      </c>
      <c r="AB701" s="554">
        <f t="shared" si="140"/>
        <v>441561616.47000003</v>
      </c>
      <c r="AC701" s="71" t="s">
        <v>32</v>
      </c>
      <c r="AD701" s="71" t="s">
        <v>29</v>
      </c>
      <c r="AE701" s="71" t="s">
        <v>30</v>
      </c>
      <c r="AF701" s="71" t="s">
        <v>31</v>
      </c>
      <c r="AG701" s="71" t="s">
        <v>34</v>
      </c>
      <c r="AH701" s="103" t="s">
        <v>33</v>
      </c>
      <c r="AI701" s="71"/>
      <c r="AJ701" s="103"/>
      <c r="AK701" s="103"/>
      <c r="AL701" s="554" t="str">
        <f>IF(AI701&lt;&gt;"",VLOOKUP(AI701,'DON GIA'!$M$1:$P$9,4,0),"")</f>
        <v/>
      </c>
      <c r="AM701" s="554" t="str">
        <f t="shared" si="129"/>
        <v/>
      </c>
      <c r="AN701" s="103"/>
      <c r="AO701" s="103"/>
      <c r="AP701" s="553" t="str">
        <f t="shared" si="132"/>
        <v/>
      </c>
      <c r="AQ701" s="59" t="s">
        <v>709</v>
      </c>
      <c r="AR701" s="139" t="s">
        <v>1918</v>
      </c>
    </row>
    <row r="702" spans="1:44" ht="150" outlineLevel="2">
      <c r="A702" s="72" t="e">
        <f>IF(D701&lt;&gt;"",$D$8:D701,A701)</f>
        <v>#VALUE!</v>
      </c>
      <c r="C702" s="552" t="str">
        <f>IF(D702&lt;&gt;"",COUNTA($D$8:D702),"")</f>
        <v/>
      </c>
      <c r="D702" s="552"/>
      <c r="E702" s="71"/>
      <c r="F702" s="103"/>
      <c r="G702" s="103"/>
      <c r="H702" s="103"/>
      <c r="I702" s="103"/>
      <c r="J702" s="103"/>
      <c r="K702" s="103"/>
      <c r="L702" s="107"/>
      <c r="M702" s="105"/>
      <c r="N702" s="106" t="str">
        <f>IF(L702&lt;&gt;"",VLOOKUP(L702,'DON GIA'!$S$1:$U$19,3,0),"")</f>
        <v/>
      </c>
      <c r="O702" s="106" t="str">
        <f>IF(L702&lt;&gt;"",VLOOKUP(L702,'DON GIA'!$S$1:$V$19,4,0),"")</f>
        <v/>
      </c>
      <c r="P702" s="106" t="str">
        <f t="shared" si="127"/>
        <v/>
      </c>
      <c r="Q702" s="106" t="str">
        <f t="shared" si="128"/>
        <v/>
      </c>
      <c r="R702" s="71" t="s">
        <v>35</v>
      </c>
      <c r="S702" s="103"/>
      <c r="T702" s="103"/>
      <c r="U702" s="554" t="str">
        <f>IF(R702&lt;&gt;"",VLOOKUP(R702,'DON GIA'!$H$1:$K$103,4,0),"")</f>
        <v/>
      </c>
      <c r="V702" s="554" t="str">
        <f t="shared" si="139"/>
        <v/>
      </c>
      <c r="W702" s="107" t="s">
        <v>1006</v>
      </c>
      <c r="X702" s="103" t="s">
        <v>27</v>
      </c>
      <c r="Y702" s="108">
        <v>79.430000000000007</v>
      </c>
      <c r="Z702" s="109"/>
      <c r="AA702" s="554">
        <f>IF(W702&lt;&gt;"",VLOOKUP(W702,'DON GIA'!$A$1:$D$346,4,0),"")</f>
        <v>109890</v>
      </c>
      <c r="AB702" s="554">
        <f t="shared" si="140"/>
        <v>8728562.7000000011</v>
      </c>
      <c r="AC702" s="71"/>
      <c r="AD702" s="71"/>
      <c r="AE702" s="71"/>
      <c r="AF702" s="71"/>
      <c r="AG702" s="71"/>
      <c r="AH702" s="103"/>
      <c r="AI702" s="71"/>
      <c r="AJ702" s="103"/>
      <c r="AK702" s="103"/>
      <c r="AL702" s="554" t="str">
        <f>IF(AI702&lt;&gt;"",VLOOKUP(AI702,'DON GIA'!$M$1:$P$9,4,0),"")</f>
        <v/>
      </c>
      <c r="AM702" s="554" t="str">
        <f t="shared" si="129"/>
        <v/>
      </c>
      <c r="AN702" s="103"/>
      <c r="AO702" s="103"/>
      <c r="AP702" s="553" t="str">
        <f t="shared" si="132"/>
        <v/>
      </c>
      <c r="AQ702" s="59" t="s">
        <v>710</v>
      </c>
      <c r="AR702" s="139" t="s">
        <v>1914</v>
      </c>
    </row>
    <row r="703" spans="1:44" outlineLevel="2">
      <c r="A703" s="72" t="e">
        <f>IF(D702&lt;&gt;"",$D$8:D702,A702)</f>
        <v>#VALUE!</v>
      </c>
      <c r="C703" s="552" t="str">
        <f>IF(D703&lt;&gt;"",COUNTA($D$8:D703),"")</f>
        <v/>
      </c>
      <c r="D703" s="552"/>
      <c r="E703" s="71"/>
      <c r="F703" s="103"/>
      <c r="G703" s="103"/>
      <c r="H703" s="103"/>
      <c r="I703" s="103"/>
      <c r="J703" s="103"/>
      <c r="K703" s="103"/>
      <c r="L703" s="107"/>
      <c r="M703" s="105"/>
      <c r="N703" s="106" t="str">
        <f>IF(L703&lt;&gt;"",VLOOKUP(L703,'DON GIA'!$S$1:$U$19,3,0),"")</f>
        <v/>
      </c>
      <c r="O703" s="106" t="str">
        <f>IF(L703&lt;&gt;"",VLOOKUP(L703,'DON GIA'!$S$1:$V$19,4,0),"")</f>
        <v/>
      </c>
      <c r="P703" s="106" t="str">
        <f t="shared" ref="P703:P770" si="141">IF(L703&lt;&gt;"",M703*N703,"")</f>
        <v/>
      </c>
      <c r="Q703" s="106" t="str">
        <f t="shared" ref="Q703:Q770" si="142">IF(L703&lt;&gt;"",M703*O703,"")</f>
        <v/>
      </c>
      <c r="R703" s="71" t="s">
        <v>35</v>
      </c>
      <c r="S703" s="103"/>
      <c r="T703" s="103"/>
      <c r="U703" s="554" t="str">
        <f>IF(R703&lt;&gt;"",VLOOKUP(R703,'DON GIA'!$H$1:$K$103,4,0),"")</f>
        <v/>
      </c>
      <c r="V703" s="554" t="str">
        <f t="shared" si="139"/>
        <v/>
      </c>
      <c r="W703" s="107" t="s">
        <v>1001</v>
      </c>
      <c r="X703" s="103" t="s">
        <v>27</v>
      </c>
      <c r="Y703" s="108">
        <v>8.0399999999999991</v>
      </c>
      <c r="Z703" s="109"/>
      <c r="AA703" s="554">
        <f>IF(W703&lt;&gt;"",VLOOKUP(W703,'DON GIA'!$A$1:$D$346,4,0),"")</f>
        <v>295078</v>
      </c>
      <c r="AB703" s="554">
        <f t="shared" si="140"/>
        <v>2372427.1199999996</v>
      </c>
      <c r="AC703" s="71"/>
      <c r="AD703" s="71"/>
      <c r="AE703" s="71"/>
      <c r="AF703" s="71"/>
      <c r="AG703" s="71"/>
      <c r="AH703" s="103"/>
      <c r="AI703" s="71"/>
      <c r="AJ703" s="103"/>
      <c r="AK703" s="103"/>
      <c r="AL703" s="554" t="str">
        <f>IF(AI703&lt;&gt;"",VLOOKUP(AI703,'DON GIA'!$M$1:$P$9,4,0),"")</f>
        <v/>
      </c>
      <c r="AM703" s="554" t="str">
        <f t="shared" ref="AM703:AM770" si="143">IF(AI703&lt;&gt;"",AK703*AL703,"")</f>
        <v/>
      </c>
      <c r="AN703" s="103"/>
      <c r="AO703" s="103"/>
      <c r="AP703" s="553" t="str">
        <f t="shared" si="132"/>
        <v/>
      </c>
      <c r="AQ703" s="571" t="s">
        <v>1920</v>
      </c>
      <c r="AR703" s="139" t="s">
        <v>1944</v>
      </c>
    </row>
    <row r="704" spans="1:44" outlineLevel="2">
      <c r="A704" s="72" t="e">
        <f>IF(D703&lt;&gt;"",$D$8:D703,A703)</f>
        <v>#VALUE!</v>
      </c>
      <c r="C704" s="552" t="str">
        <f>IF(D704&lt;&gt;"",COUNTA($D$8:D704),"")</f>
        <v/>
      </c>
      <c r="D704" s="552"/>
      <c r="E704" s="71"/>
      <c r="F704" s="103"/>
      <c r="G704" s="103"/>
      <c r="H704" s="103"/>
      <c r="I704" s="103"/>
      <c r="J704" s="103"/>
      <c r="K704" s="103"/>
      <c r="L704" s="107"/>
      <c r="M704" s="105"/>
      <c r="N704" s="106" t="str">
        <f>IF(L704&lt;&gt;"",VLOOKUP(L704,'DON GIA'!$S$1:$U$19,3,0),"")</f>
        <v/>
      </c>
      <c r="O704" s="106" t="str">
        <f>IF(L704&lt;&gt;"",VLOOKUP(L704,'DON GIA'!$S$1:$V$19,4,0),"")</f>
        <v/>
      </c>
      <c r="P704" s="106" t="str">
        <f t="shared" si="141"/>
        <v/>
      </c>
      <c r="Q704" s="106" t="str">
        <f t="shared" si="142"/>
        <v/>
      </c>
      <c r="R704" s="71" t="s">
        <v>35</v>
      </c>
      <c r="S704" s="103"/>
      <c r="T704" s="103"/>
      <c r="U704" s="554" t="str">
        <f>IF(R704&lt;&gt;"",VLOOKUP(R704,'DON GIA'!$H$1:$K$103,4,0),"")</f>
        <v/>
      </c>
      <c r="V704" s="554" t="str">
        <f t="shared" si="139"/>
        <v/>
      </c>
      <c r="W704" s="107" t="s">
        <v>1105</v>
      </c>
      <c r="X704" s="103" t="s">
        <v>27</v>
      </c>
      <c r="Y704" s="108">
        <v>4.12</v>
      </c>
      <c r="Z704" s="109"/>
      <c r="AA704" s="554">
        <f>IF(W704&lt;&gt;"",VLOOKUP(W704,'DON GIA'!$A$1:$D$346,4,0),"")</f>
        <v>292949</v>
      </c>
      <c r="AB704" s="554">
        <f t="shared" si="140"/>
        <v>1206949.8800000001</v>
      </c>
      <c r="AC704" s="71"/>
      <c r="AD704" s="71"/>
      <c r="AE704" s="71"/>
      <c r="AF704" s="71"/>
      <c r="AG704" s="71"/>
      <c r="AH704" s="103"/>
      <c r="AI704" s="71"/>
      <c r="AJ704" s="103"/>
      <c r="AK704" s="103"/>
      <c r="AL704" s="554" t="str">
        <f>IF(AI704&lt;&gt;"",VLOOKUP(AI704,'DON GIA'!$M$1:$P$9,4,0),"")</f>
        <v/>
      </c>
      <c r="AM704" s="554" t="str">
        <f t="shared" si="143"/>
        <v/>
      </c>
      <c r="AN704" s="103"/>
      <c r="AO704" s="103"/>
      <c r="AP704" s="553" t="str">
        <f t="shared" si="132"/>
        <v/>
      </c>
      <c r="AQ704" s="568" t="s">
        <v>1916</v>
      </c>
      <c r="AR704" s="571" t="s">
        <v>1921</v>
      </c>
    </row>
    <row r="705" spans="1:44" outlineLevel="2">
      <c r="A705" s="72" t="e">
        <f>IF(D704&lt;&gt;"",$D$8:D704,A704)</f>
        <v>#VALUE!</v>
      </c>
      <c r="C705" s="552" t="str">
        <f>IF(D705&lt;&gt;"",COUNTA($D$8:D705),"")</f>
        <v/>
      </c>
      <c r="D705" s="552"/>
      <c r="E705" s="71"/>
      <c r="F705" s="103"/>
      <c r="G705" s="103"/>
      <c r="H705" s="103"/>
      <c r="I705" s="103"/>
      <c r="J705" s="103"/>
      <c r="K705" s="103"/>
      <c r="L705" s="107"/>
      <c r="M705" s="105"/>
      <c r="N705" s="106" t="str">
        <f>IF(L705&lt;&gt;"",VLOOKUP(L705,'DON GIA'!$S$1:$U$19,3,0),"")</f>
        <v/>
      </c>
      <c r="O705" s="106" t="str">
        <f>IF(L705&lt;&gt;"",VLOOKUP(L705,'DON GIA'!$S$1:$V$19,4,0),"")</f>
        <v/>
      </c>
      <c r="P705" s="106" t="str">
        <f t="shared" si="141"/>
        <v/>
      </c>
      <c r="Q705" s="106" t="str">
        <f t="shared" si="142"/>
        <v/>
      </c>
      <c r="R705" s="71" t="s">
        <v>35</v>
      </c>
      <c r="S705" s="103"/>
      <c r="T705" s="103"/>
      <c r="U705" s="554" t="str">
        <f>IF(R705&lt;&gt;"",VLOOKUP(R705,'DON GIA'!$H$1:$K$103,4,0),"")</f>
        <v/>
      </c>
      <c r="V705" s="554" t="str">
        <f t="shared" si="139"/>
        <v/>
      </c>
      <c r="W705" s="107" t="s">
        <v>1106</v>
      </c>
      <c r="X705" s="103" t="s">
        <v>27</v>
      </c>
      <c r="Y705" s="108">
        <v>1.2</v>
      </c>
      <c r="Z705" s="109"/>
      <c r="AA705" s="554">
        <f>IF(W705&lt;&gt;"",VLOOKUP(W705,'DON GIA'!$A$1:$D$346,4,0),"")</f>
        <v>330817</v>
      </c>
      <c r="AB705" s="554">
        <f t="shared" si="140"/>
        <v>396980.39999999997</v>
      </c>
      <c r="AC705" s="71"/>
      <c r="AD705" s="71"/>
      <c r="AE705" s="71"/>
      <c r="AF705" s="71"/>
      <c r="AG705" s="71"/>
      <c r="AH705" s="103"/>
      <c r="AI705" s="71"/>
      <c r="AJ705" s="103"/>
      <c r="AK705" s="103"/>
      <c r="AL705" s="554" t="str">
        <f>IF(AI705&lt;&gt;"",VLOOKUP(AI705,'DON GIA'!$M$1:$P$9,4,0),"")</f>
        <v/>
      </c>
      <c r="AM705" s="554" t="str">
        <f t="shared" si="143"/>
        <v/>
      </c>
      <c r="AN705" s="103"/>
      <c r="AO705" s="103"/>
      <c r="AP705" s="553" t="str">
        <f t="shared" si="132"/>
        <v/>
      </c>
      <c r="AQ705" s="107"/>
      <c r="AR705" s="571" t="s">
        <v>1922</v>
      </c>
    </row>
    <row r="706" spans="1:44" ht="37.5" outlineLevel="2">
      <c r="A706" s="72" t="e">
        <f>IF(D705&lt;&gt;"",$D$8:D705,A705)</f>
        <v>#VALUE!</v>
      </c>
      <c r="C706" s="552" t="str">
        <f>IF(D706&lt;&gt;"",COUNTA($D$8:D706),"")</f>
        <v/>
      </c>
      <c r="D706" s="552"/>
      <c r="E706" s="71"/>
      <c r="F706" s="103"/>
      <c r="G706" s="103"/>
      <c r="H706" s="103"/>
      <c r="I706" s="103"/>
      <c r="J706" s="103"/>
      <c r="K706" s="103"/>
      <c r="L706" s="107"/>
      <c r="M706" s="105"/>
      <c r="N706" s="106" t="str">
        <f>IF(L706&lt;&gt;"",VLOOKUP(L706,'DON GIA'!$S$1:$U$19,3,0),"")</f>
        <v/>
      </c>
      <c r="O706" s="106" t="str">
        <f>IF(L706&lt;&gt;"",VLOOKUP(L706,'DON GIA'!$S$1:$V$19,4,0),"")</f>
        <v/>
      </c>
      <c r="P706" s="106" t="str">
        <f t="shared" si="141"/>
        <v/>
      </c>
      <c r="Q706" s="106" t="str">
        <f t="shared" si="142"/>
        <v/>
      </c>
      <c r="R706" s="71" t="s">
        <v>35</v>
      </c>
      <c r="S706" s="103"/>
      <c r="T706" s="103"/>
      <c r="U706" s="554" t="str">
        <f>IF(R706&lt;&gt;"",VLOOKUP(R706,'DON GIA'!$H$1:$K$103,4,0),"")</f>
        <v/>
      </c>
      <c r="V706" s="554" t="str">
        <f t="shared" si="139"/>
        <v/>
      </c>
      <c r="W706" s="107" t="s">
        <v>1180</v>
      </c>
      <c r="X706" s="103" t="s">
        <v>27</v>
      </c>
      <c r="Y706" s="108">
        <v>4.16</v>
      </c>
      <c r="Z706" s="109"/>
      <c r="AA706" s="554">
        <f>IF(W706&lt;&gt;"",VLOOKUP(W706,'DON GIA'!$A$1:$D$346,4,0),"")</f>
        <v>10375629</v>
      </c>
      <c r="AB706" s="554">
        <f t="shared" si="140"/>
        <v>43162616.640000001</v>
      </c>
      <c r="AC706" s="71"/>
      <c r="AD706" s="71"/>
      <c r="AE706" s="71"/>
      <c r="AF706" s="71"/>
      <c r="AG706" s="71"/>
      <c r="AH706" s="103"/>
      <c r="AI706" s="71"/>
      <c r="AJ706" s="103"/>
      <c r="AK706" s="103"/>
      <c r="AL706" s="554" t="str">
        <f>IF(AI706&lt;&gt;"",VLOOKUP(AI706,'DON GIA'!$M$1:$P$9,4,0),"")</f>
        <v/>
      </c>
      <c r="AM706" s="554" t="str">
        <f t="shared" si="143"/>
        <v/>
      </c>
      <c r="AN706" s="103"/>
      <c r="AO706" s="103"/>
      <c r="AP706" s="553" t="str">
        <f t="shared" si="132"/>
        <v/>
      </c>
      <c r="AQ706" s="107"/>
    </row>
    <row r="707" spans="1:44" outlineLevel="2">
      <c r="A707" s="72" t="e">
        <f>IF(D706&lt;&gt;"",$D$8:D706,A706)</f>
        <v>#VALUE!</v>
      </c>
      <c r="C707" s="552" t="str">
        <f>IF(D707&lt;&gt;"",COUNTA($D$8:D707),"")</f>
        <v/>
      </c>
      <c r="D707" s="552"/>
      <c r="E707" s="71"/>
      <c r="F707" s="103"/>
      <c r="G707" s="103"/>
      <c r="H707" s="103"/>
      <c r="I707" s="103"/>
      <c r="J707" s="103"/>
      <c r="K707" s="103"/>
      <c r="L707" s="107"/>
      <c r="M707" s="105"/>
      <c r="N707" s="106" t="str">
        <f>IF(L707&lt;&gt;"",VLOOKUP(L707,'DON GIA'!$S$1:$U$19,3,0),"")</f>
        <v/>
      </c>
      <c r="O707" s="106" t="str">
        <f>IF(L707&lt;&gt;"",VLOOKUP(L707,'DON GIA'!$S$1:$V$19,4,0),"")</f>
        <v/>
      </c>
      <c r="P707" s="106" t="str">
        <f t="shared" si="141"/>
        <v/>
      </c>
      <c r="Q707" s="106" t="str">
        <f t="shared" si="142"/>
        <v/>
      </c>
      <c r="R707" s="71" t="s">
        <v>35</v>
      </c>
      <c r="S707" s="103"/>
      <c r="T707" s="103"/>
      <c r="U707" s="554" t="str">
        <f>IF(R707&lt;&gt;"",VLOOKUP(R707,'DON GIA'!$H$1:$K$103,4,0),"")</f>
        <v/>
      </c>
      <c r="V707" s="554" t="str">
        <f t="shared" si="139"/>
        <v/>
      </c>
      <c r="W707" s="107" t="s">
        <v>1151</v>
      </c>
      <c r="X707" s="103" t="s">
        <v>27</v>
      </c>
      <c r="Y707" s="108">
        <v>0.49399999999999999</v>
      </c>
      <c r="Z707" s="109"/>
      <c r="AA707" s="554">
        <f>IF(W707&lt;&gt;"",VLOOKUP(W707,'DON GIA'!$A$1:$D$346,4,0),"")</f>
        <v>2523428</v>
      </c>
      <c r="AB707" s="554">
        <f t="shared" si="140"/>
        <v>1246573.432</v>
      </c>
      <c r="AC707" s="71"/>
      <c r="AD707" s="71"/>
      <c r="AE707" s="71"/>
      <c r="AF707" s="71"/>
      <c r="AG707" s="71"/>
      <c r="AH707" s="103"/>
      <c r="AI707" s="71"/>
      <c r="AJ707" s="103"/>
      <c r="AK707" s="103"/>
      <c r="AL707" s="554" t="str">
        <f>IF(AI707&lt;&gt;"",VLOOKUP(AI707,'DON GIA'!$M$1:$P$9,4,0),"")</f>
        <v/>
      </c>
      <c r="AM707" s="554" t="str">
        <f t="shared" si="143"/>
        <v/>
      </c>
      <c r="AN707" s="103"/>
      <c r="AO707" s="103"/>
      <c r="AP707" s="553" t="str">
        <f t="shared" si="132"/>
        <v/>
      </c>
      <c r="AQ707" s="107"/>
    </row>
    <row r="708" spans="1:44" outlineLevel="2">
      <c r="A708" s="72" t="e">
        <f>IF(D707&lt;&gt;"",$D$8:D707,A707)</f>
        <v>#VALUE!</v>
      </c>
      <c r="C708" s="552" t="str">
        <f>IF(D708&lt;&gt;"",COUNTA($D$8:D708),"")</f>
        <v/>
      </c>
      <c r="D708" s="552"/>
      <c r="E708" s="71"/>
      <c r="F708" s="103"/>
      <c r="G708" s="103"/>
      <c r="H708" s="103"/>
      <c r="I708" s="103"/>
      <c r="J708" s="103"/>
      <c r="K708" s="103"/>
      <c r="L708" s="107"/>
      <c r="M708" s="105"/>
      <c r="N708" s="106" t="str">
        <f>IF(L708&lt;&gt;"",VLOOKUP(L708,'DON GIA'!$S$1:$U$19,3,0),"")</f>
        <v/>
      </c>
      <c r="O708" s="106" t="str">
        <f>IF(L708&lt;&gt;"",VLOOKUP(L708,'DON GIA'!$S$1:$V$19,4,0),"")</f>
        <v/>
      </c>
      <c r="P708" s="106" t="str">
        <f t="shared" si="141"/>
        <v/>
      </c>
      <c r="Q708" s="106" t="str">
        <f t="shared" si="142"/>
        <v/>
      </c>
      <c r="R708" s="71" t="s">
        <v>35</v>
      </c>
      <c r="S708" s="103"/>
      <c r="T708" s="103"/>
      <c r="U708" s="554" t="str">
        <f>IF(R708&lt;&gt;"",VLOOKUP(R708,'DON GIA'!$H$1:$K$103,4,0),"")</f>
        <v/>
      </c>
      <c r="V708" s="554" t="str">
        <f t="shared" si="139"/>
        <v/>
      </c>
      <c r="W708" s="107" t="s">
        <v>1130</v>
      </c>
      <c r="X708" s="103" t="s">
        <v>27</v>
      </c>
      <c r="Y708" s="108">
        <v>6.56</v>
      </c>
      <c r="Z708" s="109"/>
      <c r="AA708" s="554">
        <f>IF(W708&lt;&gt;"",VLOOKUP(W708,'DON GIA'!$A$1:$D$346,4,0),"")</f>
        <v>282038</v>
      </c>
      <c r="AB708" s="554">
        <f t="shared" si="140"/>
        <v>1850169.2799999998</v>
      </c>
      <c r="AC708" s="71"/>
      <c r="AD708" s="71"/>
      <c r="AE708" s="71"/>
      <c r="AF708" s="71"/>
      <c r="AG708" s="71"/>
      <c r="AH708" s="103"/>
      <c r="AI708" s="71"/>
      <c r="AJ708" s="103"/>
      <c r="AK708" s="103"/>
      <c r="AL708" s="554" t="str">
        <f>IF(AI708&lt;&gt;"",VLOOKUP(AI708,'DON GIA'!$M$1:$P$9,4,0),"")</f>
        <v/>
      </c>
      <c r="AM708" s="554" t="str">
        <f t="shared" si="143"/>
        <v/>
      </c>
      <c r="AN708" s="103"/>
      <c r="AO708" s="103"/>
      <c r="AP708" s="553" t="str">
        <f t="shared" si="132"/>
        <v/>
      </c>
      <c r="AQ708" s="107"/>
    </row>
    <row r="709" spans="1:44" outlineLevel="2">
      <c r="A709" s="72" t="e">
        <f>IF(D708&lt;&gt;"",$D$8:D708,A708)</f>
        <v>#VALUE!</v>
      </c>
      <c r="C709" s="552" t="str">
        <f>IF(D709&lt;&gt;"",COUNTA($D$8:D709),"")</f>
        <v/>
      </c>
      <c r="D709" s="552"/>
      <c r="E709" s="71"/>
      <c r="F709" s="103"/>
      <c r="G709" s="103"/>
      <c r="H709" s="103"/>
      <c r="I709" s="103"/>
      <c r="J709" s="103"/>
      <c r="K709" s="103"/>
      <c r="L709" s="107"/>
      <c r="M709" s="105"/>
      <c r="N709" s="106" t="str">
        <f>IF(L709&lt;&gt;"",VLOOKUP(L709,'DON GIA'!$S$1:$U$19,3,0),"")</f>
        <v/>
      </c>
      <c r="O709" s="106" t="str">
        <f>IF(L709&lt;&gt;"",VLOOKUP(L709,'DON GIA'!$S$1:$V$19,4,0),"")</f>
        <v/>
      </c>
      <c r="P709" s="106" t="str">
        <f t="shared" si="141"/>
        <v/>
      </c>
      <c r="Q709" s="106" t="str">
        <f t="shared" si="142"/>
        <v/>
      </c>
      <c r="R709" s="71" t="s">
        <v>35</v>
      </c>
      <c r="S709" s="103"/>
      <c r="T709" s="103"/>
      <c r="U709" s="554" t="str">
        <f>IF(R709&lt;&gt;"",VLOOKUP(R709,'DON GIA'!$H$1:$K$103,4,0),"")</f>
        <v/>
      </c>
      <c r="V709" s="554" t="str">
        <f t="shared" si="139"/>
        <v/>
      </c>
      <c r="W709" s="107" t="s">
        <v>1105</v>
      </c>
      <c r="X709" s="103" t="s">
        <v>27</v>
      </c>
      <c r="Y709" s="108">
        <v>2.97</v>
      </c>
      <c r="Z709" s="109"/>
      <c r="AA709" s="554">
        <f>IF(W709&lt;&gt;"",VLOOKUP(W709,'DON GIA'!$A$1:$D$346,4,0),"")</f>
        <v>292949</v>
      </c>
      <c r="AB709" s="554">
        <f t="shared" si="140"/>
        <v>870058.53</v>
      </c>
      <c r="AC709" s="71"/>
      <c r="AD709" s="71"/>
      <c r="AE709" s="71"/>
      <c r="AF709" s="71"/>
      <c r="AG709" s="71"/>
      <c r="AH709" s="103"/>
      <c r="AI709" s="71"/>
      <c r="AJ709" s="103"/>
      <c r="AK709" s="103"/>
      <c r="AL709" s="554" t="str">
        <f>IF(AI709&lt;&gt;"",VLOOKUP(AI709,'DON GIA'!$M$1:$P$9,4,0),"")</f>
        <v/>
      </c>
      <c r="AM709" s="554" t="str">
        <f t="shared" si="143"/>
        <v/>
      </c>
      <c r="AN709" s="103"/>
      <c r="AO709" s="103"/>
      <c r="AP709" s="553" t="str">
        <f t="shared" si="132"/>
        <v/>
      </c>
      <c r="AQ709" s="107"/>
    </row>
    <row r="710" spans="1:44" outlineLevel="2">
      <c r="A710" s="72" t="e">
        <f>IF(D709&lt;&gt;"",$D$8:D709,A709)</f>
        <v>#VALUE!</v>
      </c>
      <c r="C710" s="552" t="str">
        <f>IF(D710&lt;&gt;"",COUNTA($D$8:D710),"")</f>
        <v/>
      </c>
      <c r="D710" s="552"/>
      <c r="E710" s="71"/>
      <c r="F710" s="103"/>
      <c r="G710" s="103"/>
      <c r="H710" s="103"/>
      <c r="I710" s="103"/>
      <c r="J710" s="103"/>
      <c r="K710" s="103"/>
      <c r="L710" s="107"/>
      <c r="M710" s="105"/>
      <c r="N710" s="106" t="str">
        <f>IF(L710&lt;&gt;"",VLOOKUP(L710,'DON GIA'!$S$1:$U$19,3,0),"")</f>
        <v/>
      </c>
      <c r="O710" s="106" t="str">
        <f>IF(L710&lt;&gt;"",VLOOKUP(L710,'DON GIA'!$S$1:$V$19,4,0),"")</f>
        <v/>
      </c>
      <c r="P710" s="106" t="str">
        <f t="shared" si="141"/>
        <v/>
      </c>
      <c r="Q710" s="106" t="str">
        <f t="shared" si="142"/>
        <v/>
      </c>
      <c r="R710" s="71" t="s">
        <v>35</v>
      </c>
      <c r="S710" s="103"/>
      <c r="T710" s="103"/>
      <c r="U710" s="554" t="str">
        <f>IF(R710&lt;&gt;"",VLOOKUP(R710,'DON GIA'!$H$1:$K$103,4,0),"")</f>
        <v/>
      </c>
      <c r="V710" s="554" t="str">
        <f t="shared" si="139"/>
        <v/>
      </c>
      <c r="W710" s="107" t="s">
        <v>1108</v>
      </c>
      <c r="X710" s="103" t="s">
        <v>27</v>
      </c>
      <c r="Y710" s="108">
        <v>7.6</v>
      </c>
      <c r="Z710" s="109"/>
      <c r="AA710" s="554">
        <f>IF(W710&lt;&gt;"",VLOOKUP(W710,'DON GIA'!$A$1:$D$346,4,0),"")</f>
        <v>282038</v>
      </c>
      <c r="AB710" s="554">
        <f t="shared" si="140"/>
        <v>2143488.7999999998</v>
      </c>
      <c r="AC710" s="71"/>
      <c r="AD710" s="71"/>
      <c r="AE710" s="71"/>
      <c r="AF710" s="71"/>
      <c r="AG710" s="71"/>
      <c r="AH710" s="103"/>
      <c r="AI710" s="71"/>
      <c r="AJ710" s="103"/>
      <c r="AK710" s="103"/>
      <c r="AL710" s="554" t="str">
        <f>IF(AI710&lt;&gt;"",VLOOKUP(AI710,'DON GIA'!$M$1:$P$9,4,0),"")</f>
        <v/>
      </c>
      <c r="AM710" s="554" t="str">
        <f t="shared" si="143"/>
        <v/>
      </c>
      <c r="AN710" s="103"/>
      <c r="AO710" s="103"/>
      <c r="AP710" s="553" t="str">
        <f t="shared" si="132"/>
        <v/>
      </c>
      <c r="AQ710" s="107"/>
    </row>
    <row r="711" spans="1:44" ht="37.5" outlineLevel="2">
      <c r="A711" s="72" t="e">
        <f>IF(D710&lt;&gt;"",$D$8:D710,A710)</f>
        <v>#VALUE!</v>
      </c>
      <c r="C711" s="552" t="str">
        <f>IF(D711&lt;&gt;"",COUNTA($D$8:D711),"")</f>
        <v/>
      </c>
      <c r="D711" s="552"/>
      <c r="E711" s="71"/>
      <c r="F711" s="103"/>
      <c r="G711" s="103"/>
      <c r="H711" s="103"/>
      <c r="I711" s="103"/>
      <c r="J711" s="103"/>
      <c r="K711" s="103"/>
      <c r="L711" s="107"/>
      <c r="M711" s="105"/>
      <c r="N711" s="106" t="str">
        <f>IF(L711&lt;&gt;"",VLOOKUP(L711,'DON GIA'!$S$1:$U$19,3,0),"")</f>
        <v/>
      </c>
      <c r="O711" s="106" t="str">
        <f>IF(L711&lt;&gt;"",VLOOKUP(L711,'DON GIA'!$S$1:$V$19,4,0),"")</f>
        <v/>
      </c>
      <c r="P711" s="106" t="str">
        <f t="shared" si="141"/>
        <v/>
      </c>
      <c r="Q711" s="106" t="str">
        <f t="shared" si="142"/>
        <v/>
      </c>
      <c r="R711" s="71" t="s">
        <v>35</v>
      </c>
      <c r="S711" s="103"/>
      <c r="T711" s="103"/>
      <c r="U711" s="554" t="str">
        <f>IF(R711&lt;&gt;"",VLOOKUP(R711,'DON GIA'!$H$1:$K$103,4,0),"")</f>
        <v/>
      </c>
      <c r="V711" s="554" t="str">
        <f t="shared" si="139"/>
        <v/>
      </c>
      <c r="W711" s="107" t="s">
        <v>1049</v>
      </c>
      <c r="X711" s="103" t="s">
        <v>42</v>
      </c>
      <c r="Y711" s="108">
        <v>1</v>
      </c>
      <c r="Z711" s="109"/>
      <c r="AA711" s="554">
        <f>IF(W711&lt;&gt;"",VLOOKUP(W711,'DON GIA'!$A$1:$D$346,4,0),"")</f>
        <v>3793079</v>
      </c>
      <c r="AB711" s="554">
        <f t="shared" si="140"/>
        <v>3793079</v>
      </c>
      <c r="AC711" s="71"/>
      <c r="AD711" s="71"/>
      <c r="AE711" s="71"/>
      <c r="AF711" s="71"/>
      <c r="AG711" s="71"/>
      <c r="AH711" s="103"/>
      <c r="AI711" s="71"/>
      <c r="AJ711" s="103"/>
      <c r="AK711" s="103"/>
      <c r="AL711" s="554" t="str">
        <f>IF(AI711&lt;&gt;"",VLOOKUP(AI711,'DON GIA'!$M$1:$P$9,4,0),"")</f>
        <v/>
      </c>
      <c r="AM711" s="554" t="str">
        <f t="shared" si="143"/>
        <v/>
      </c>
      <c r="AN711" s="103"/>
      <c r="AO711" s="103"/>
      <c r="AP711" s="553" t="str">
        <f t="shared" si="132"/>
        <v/>
      </c>
      <c r="AQ711" s="107"/>
    </row>
    <row r="712" spans="1:44" outlineLevel="2">
      <c r="A712" s="72" t="e">
        <f>IF(D711&lt;&gt;"",$D$8:D711,A711)</f>
        <v>#VALUE!</v>
      </c>
      <c r="C712" s="552" t="str">
        <f>IF(D712&lt;&gt;"",COUNTA($D$8:D712),"")</f>
        <v/>
      </c>
      <c r="D712" s="552"/>
      <c r="E712" s="61"/>
      <c r="F712" s="103"/>
      <c r="G712" s="103"/>
      <c r="H712" s="103"/>
      <c r="I712" s="103"/>
      <c r="J712" s="103"/>
      <c r="K712" s="103"/>
      <c r="L712" s="107"/>
      <c r="M712" s="105"/>
      <c r="N712" s="106" t="str">
        <f>IF(L712&lt;&gt;"",VLOOKUP(L712,'DON GIA'!$S$1:$U$19,3,0),"")</f>
        <v/>
      </c>
      <c r="O712" s="106" t="str">
        <f>IF(L712&lt;&gt;"",VLOOKUP(L712,'DON GIA'!$S$1:$V$19,4,0),"")</f>
        <v/>
      </c>
      <c r="P712" s="106" t="str">
        <f t="shared" si="141"/>
        <v/>
      </c>
      <c r="Q712" s="106" t="str">
        <f t="shared" si="142"/>
        <v/>
      </c>
      <c r="R712" s="71" t="s">
        <v>35</v>
      </c>
      <c r="S712" s="103"/>
      <c r="T712" s="103"/>
      <c r="U712" s="554" t="str">
        <f>IF(R712&lt;&gt;"",VLOOKUP(R712,'DON GIA'!$H$1:$K$103,4,0),"")</f>
        <v/>
      </c>
      <c r="V712" s="554" t="str">
        <f t="shared" si="139"/>
        <v/>
      </c>
      <c r="W712" s="107" t="s">
        <v>35</v>
      </c>
      <c r="X712" s="103"/>
      <c r="Y712" s="108"/>
      <c r="Z712" s="109"/>
      <c r="AA712" s="554" t="str">
        <f>IF(W712&lt;&gt;"",VLOOKUP(W712,'DON GIA'!$A$1:$D$346,4,0),"")</f>
        <v/>
      </c>
      <c r="AB712" s="554" t="str">
        <f t="shared" si="140"/>
        <v/>
      </c>
      <c r="AC712" s="71"/>
      <c r="AD712" s="71"/>
      <c r="AE712" s="71"/>
      <c r="AF712" s="71"/>
      <c r="AG712" s="71"/>
      <c r="AH712" s="103"/>
      <c r="AI712" s="71"/>
      <c r="AJ712" s="103"/>
      <c r="AK712" s="103"/>
      <c r="AL712" s="554" t="str">
        <f>IF(AI712&lt;&gt;"",VLOOKUP(AI712,'DON GIA'!$M$1:$P$9,4,0),"")</f>
        <v/>
      </c>
      <c r="AM712" s="554" t="str">
        <f t="shared" si="143"/>
        <v/>
      </c>
      <c r="AN712" s="103"/>
      <c r="AO712" s="103"/>
      <c r="AP712" s="553" t="str">
        <f t="shared" si="132"/>
        <v/>
      </c>
      <c r="AQ712" s="107"/>
    </row>
    <row r="713" spans="1:44" outlineLevel="1">
      <c r="A713" s="84" t="s">
        <v>808</v>
      </c>
      <c r="B713" s="576">
        <v>5</v>
      </c>
      <c r="C713" s="552">
        <f>IF(D713&lt;&gt;"",COUNTA($D$8:D713),"")</f>
        <v>53</v>
      </c>
      <c r="D713" s="552">
        <v>445</v>
      </c>
      <c r="E713" s="61" t="s">
        <v>294</v>
      </c>
      <c r="F713" s="162"/>
      <c r="G713" s="162"/>
      <c r="H713" s="162"/>
      <c r="I713" s="162"/>
      <c r="J713" s="162"/>
      <c r="K713" s="162"/>
      <c r="L713" s="129"/>
      <c r="M713" s="167">
        <f>SUBTOTAL(9,M714:M726)</f>
        <v>112.01</v>
      </c>
      <c r="N713" s="199"/>
      <c r="O713" s="199"/>
      <c r="P713" s="199">
        <f>SUBTOTAL(9,P714:P726)</f>
        <v>188064790</v>
      </c>
      <c r="Q713" s="199">
        <f>SUBTOTAL(9,Q714:Q726)</f>
        <v>0</v>
      </c>
      <c r="R713" s="61"/>
      <c r="S713" s="162"/>
      <c r="T713" s="162">
        <f>SUBTOTAL(9,T714:T726)</f>
        <v>0</v>
      </c>
      <c r="U713" s="553"/>
      <c r="V713" s="553">
        <f>SUBTOTAL(9,V714:V726)</f>
        <v>0</v>
      </c>
      <c r="W713" s="129"/>
      <c r="X713" s="162"/>
      <c r="Y713" s="169">
        <f>SUBTOTAL(9,Y714:Y726)</f>
        <v>209.80300000000005</v>
      </c>
      <c r="Z713" s="170">
        <f>SUBTOTAL(9,Z714:Z726)</f>
        <v>0</v>
      </c>
      <c r="AA713" s="553"/>
      <c r="AB713" s="553">
        <f>SUBTOTAL(9,AB714:AB726)</f>
        <v>460758159.574</v>
      </c>
      <c r="AC713" s="71"/>
      <c r="AD713" s="71"/>
      <c r="AE713" s="71"/>
      <c r="AF713" s="71"/>
      <c r="AG713" s="71"/>
      <c r="AH713" s="103"/>
      <c r="AI713" s="71"/>
      <c r="AJ713" s="162"/>
      <c r="AK713" s="162">
        <f>SUBTOTAL(9,AK714:AK726)</f>
        <v>2</v>
      </c>
      <c r="AL713" s="553"/>
      <c r="AM713" s="553">
        <f>SUBTOTAL(9,AM714:AM726)</f>
        <v>29895920</v>
      </c>
      <c r="AN713" s="162"/>
      <c r="AO713" s="162">
        <f>SUBTOTAL(9,AO714:AO726)</f>
        <v>1</v>
      </c>
      <c r="AP713" s="553">
        <f t="shared" si="132"/>
        <v>678718869.574</v>
      </c>
      <c r="AQ713" s="111"/>
      <c r="AR713" s="90"/>
    </row>
    <row r="714" spans="1:44" ht="56.25" outlineLevel="2">
      <c r="A714" s="72" t="e">
        <f>IF(D713&lt;&gt;"",$D$8:D713,A712)</f>
        <v>#VALUE!</v>
      </c>
      <c r="C714" s="552" t="str">
        <f>IF(D714&lt;&gt;"",COUNTA($D$8:D714),"")</f>
        <v/>
      </c>
      <c r="D714" s="552"/>
      <c r="E714" s="71" t="s">
        <v>295</v>
      </c>
      <c r="F714" s="103">
        <v>1</v>
      </c>
      <c r="G714" s="103"/>
      <c r="H714" s="103">
        <v>435</v>
      </c>
      <c r="I714" s="103">
        <v>79</v>
      </c>
      <c r="J714" s="103" t="s">
        <v>223</v>
      </c>
      <c r="K714" s="103" t="s">
        <v>224</v>
      </c>
      <c r="L714" s="107" t="s">
        <v>973</v>
      </c>
      <c r="M714" s="105">
        <v>112.01</v>
      </c>
      <c r="N714" s="106">
        <f>IF(L714&lt;&gt;"",VLOOKUP(L714,'DON GIA'!$S$1:$U$19,3,0),"")</f>
        <v>1679000</v>
      </c>
      <c r="O714" s="106">
        <f>IF(L714&lt;&gt;"",VLOOKUP(L714,'DON GIA'!$S$1:$V$19,4,0),"")</f>
        <v>0</v>
      </c>
      <c r="P714" s="106">
        <f t="shared" si="141"/>
        <v>188064790</v>
      </c>
      <c r="Q714" s="106">
        <f t="shared" si="142"/>
        <v>0</v>
      </c>
      <c r="R714" s="71" t="s">
        <v>35</v>
      </c>
      <c r="S714" s="103"/>
      <c r="T714" s="103"/>
      <c r="U714" s="554" t="str">
        <f>IF(R714&lt;&gt;"",VLOOKUP(R714,'DON GIA'!$H$1:$K$103,4,0),"")</f>
        <v/>
      </c>
      <c r="V714" s="554" t="str">
        <f t="shared" ref="V714:V726" si="144">IF(R714&lt;&gt;"",IF(ISNUMBER(U714),T714*U714,""),"")</f>
        <v/>
      </c>
      <c r="W714" s="107" t="s">
        <v>1142</v>
      </c>
      <c r="X714" s="103" t="s">
        <v>27</v>
      </c>
      <c r="Y714" s="108">
        <v>21.32</v>
      </c>
      <c r="Z714" s="109"/>
      <c r="AA714" s="554">
        <f>IF(W714&lt;&gt;"",VLOOKUP(W714,'DON GIA'!$A$1:$D$346,4,0),"")</f>
        <v>3840615</v>
      </c>
      <c r="AB714" s="554">
        <f t="shared" ref="AB714:AB726" si="145">IF(W714&lt;&gt;"",IF(ISNUMBER(AA714),Y714*AA714,""),"")</f>
        <v>81881911.799999997</v>
      </c>
      <c r="AC714" s="71" t="s">
        <v>32</v>
      </c>
      <c r="AD714" s="71" t="s">
        <v>29</v>
      </c>
      <c r="AE714" s="71" t="s">
        <v>36</v>
      </c>
      <c r="AF714" s="71" t="s">
        <v>31</v>
      </c>
      <c r="AG714" s="71" t="s">
        <v>32</v>
      </c>
      <c r="AH714" s="103" t="s">
        <v>41</v>
      </c>
      <c r="AI714" s="71" t="s">
        <v>562</v>
      </c>
      <c r="AJ714" s="103" t="s">
        <v>409</v>
      </c>
      <c r="AK714" s="103">
        <v>1</v>
      </c>
      <c r="AL714" s="554">
        <f>IF(AI714&lt;&gt;"",VLOOKUP(AI714,'DON GIA'!$M$1:$P$9,4,0),"")</f>
        <v>12895920</v>
      </c>
      <c r="AM714" s="554">
        <f t="shared" si="143"/>
        <v>12895920</v>
      </c>
      <c r="AN714" s="103" t="s">
        <v>407</v>
      </c>
      <c r="AO714" s="103">
        <v>1</v>
      </c>
      <c r="AP714" s="553" t="str">
        <f t="shared" ref="AP714:AP777" si="146">IF(D714&lt;&gt;"",P714+Q714+V714+AB714+AM714,"")</f>
        <v/>
      </c>
      <c r="AQ714" s="111" t="s">
        <v>711</v>
      </c>
      <c r="AR714" s="77" t="s">
        <v>1912</v>
      </c>
    </row>
    <row r="715" spans="1:44" ht="285" outlineLevel="2">
      <c r="A715" s="72" t="e">
        <f>IF(D714&lt;&gt;"",$D$8:D714,A714)</f>
        <v>#VALUE!</v>
      </c>
      <c r="C715" s="552" t="str">
        <f>IF(D715&lt;&gt;"",COUNTA($D$8:D715),"")</f>
        <v/>
      </c>
      <c r="D715" s="552"/>
      <c r="E715" s="71" t="s">
        <v>71</v>
      </c>
      <c r="F715" s="103"/>
      <c r="G715" s="103"/>
      <c r="H715" s="103"/>
      <c r="I715" s="103"/>
      <c r="J715" s="103"/>
      <c r="K715" s="103"/>
      <c r="L715" s="107"/>
      <c r="M715" s="105"/>
      <c r="N715" s="106" t="str">
        <f>IF(L715&lt;&gt;"",VLOOKUP(L715,'DON GIA'!$S$1:$U$19,3,0),"")</f>
        <v/>
      </c>
      <c r="O715" s="106" t="str">
        <f>IF(L715&lt;&gt;"",VLOOKUP(L715,'DON GIA'!$S$1:$V$19,4,0),"")</f>
        <v/>
      </c>
      <c r="P715" s="106" t="str">
        <f t="shared" si="141"/>
        <v/>
      </c>
      <c r="Q715" s="106" t="str">
        <f t="shared" si="142"/>
        <v/>
      </c>
      <c r="R715" s="71" t="s">
        <v>35</v>
      </c>
      <c r="S715" s="103"/>
      <c r="T715" s="103"/>
      <c r="U715" s="554" t="str">
        <f>IF(R715&lt;&gt;"",VLOOKUP(R715,'DON GIA'!$H$1:$K$103,4,0),"")</f>
        <v/>
      </c>
      <c r="V715" s="554" t="str">
        <f t="shared" si="144"/>
        <v/>
      </c>
      <c r="W715" s="107" t="s">
        <v>1063</v>
      </c>
      <c r="X715" s="103" t="s">
        <v>27</v>
      </c>
      <c r="Y715" s="108">
        <v>78.95</v>
      </c>
      <c r="Z715" s="109"/>
      <c r="AA715" s="554">
        <f>IF(W715&lt;&gt;"",VLOOKUP(W715,'DON GIA'!$A$1:$D$346,4,0),"")</f>
        <v>3941166</v>
      </c>
      <c r="AB715" s="554">
        <f t="shared" si="145"/>
        <v>311155055.69999999</v>
      </c>
      <c r="AC715" s="71" t="s">
        <v>32</v>
      </c>
      <c r="AD715" s="71" t="s">
        <v>29</v>
      </c>
      <c r="AE715" s="71" t="s">
        <v>30</v>
      </c>
      <c r="AF715" s="71" t="s">
        <v>31</v>
      </c>
      <c r="AG715" s="71" t="s">
        <v>32</v>
      </c>
      <c r="AH715" s="103" t="s">
        <v>33</v>
      </c>
      <c r="AI715" s="71" t="s">
        <v>579</v>
      </c>
      <c r="AJ715" s="103" t="s">
        <v>560</v>
      </c>
      <c r="AK715" s="103">
        <v>1</v>
      </c>
      <c r="AL715" s="554">
        <f>IF(AI715&lt;&gt;"",VLOOKUP(AI715,'DON GIA'!$M$1:$P$9,4,0),"")</f>
        <v>17000000</v>
      </c>
      <c r="AM715" s="554">
        <f t="shared" si="143"/>
        <v>17000000</v>
      </c>
      <c r="AN715" s="103"/>
      <c r="AO715" s="103"/>
      <c r="AP715" s="553" t="str">
        <f t="shared" si="146"/>
        <v/>
      </c>
      <c r="AQ715" s="59" t="s">
        <v>712</v>
      </c>
      <c r="AR715" s="139" t="s">
        <v>1918</v>
      </c>
    </row>
    <row r="716" spans="1:44" ht="150" outlineLevel="2">
      <c r="A716" s="72" t="e">
        <f>IF(D715&lt;&gt;"",$D$8:D715,A715)</f>
        <v>#VALUE!</v>
      </c>
      <c r="C716" s="552" t="str">
        <f>IF(D716&lt;&gt;"",COUNTA($D$8:D716),"")</f>
        <v/>
      </c>
      <c r="D716" s="552"/>
      <c r="E716" s="71"/>
      <c r="F716" s="103"/>
      <c r="G716" s="103"/>
      <c r="H716" s="103"/>
      <c r="I716" s="103"/>
      <c r="J716" s="103"/>
      <c r="K716" s="103"/>
      <c r="L716" s="107"/>
      <c r="M716" s="105"/>
      <c r="N716" s="106" t="str">
        <f>IF(L716&lt;&gt;"",VLOOKUP(L716,'DON GIA'!$S$1:$U$19,3,0),"")</f>
        <v/>
      </c>
      <c r="O716" s="106" t="str">
        <f>IF(L716&lt;&gt;"",VLOOKUP(L716,'DON GIA'!$S$1:$V$19,4,0),"")</f>
        <v/>
      </c>
      <c r="P716" s="106" t="str">
        <f t="shared" si="141"/>
        <v/>
      </c>
      <c r="Q716" s="106" t="str">
        <f t="shared" si="142"/>
        <v/>
      </c>
      <c r="R716" s="71" t="s">
        <v>35</v>
      </c>
      <c r="S716" s="103"/>
      <c r="T716" s="103"/>
      <c r="U716" s="554" t="str">
        <f>IF(R716&lt;&gt;"",VLOOKUP(R716,'DON GIA'!$H$1:$K$103,4,0),"")</f>
        <v/>
      </c>
      <c r="V716" s="554" t="str">
        <f t="shared" si="144"/>
        <v/>
      </c>
      <c r="W716" s="107" t="s">
        <v>1108</v>
      </c>
      <c r="X716" s="103" t="s">
        <v>27</v>
      </c>
      <c r="Y716" s="108">
        <v>7.9</v>
      </c>
      <c r="Z716" s="109"/>
      <c r="AA716" s="554">
        <f>IF(W716&lt;&gt;"",VLOOKUP(W716,'DON GIA'!$A$1:$D$346,4,0),"")</f>
        <v>282038</v>
      </c>
      <c r="AB716" s="554">
        <f t="shared" si="145"/>
        <v>2228100.2000000002</v>
      </c>
      <c r="AC716" s="71"/>
      <c r="AD716" s="71"/>
      <c r="AE716" s="71"/>
      <c r="AF716" s="71"/>
      <c r="AG716" s="71"/>
      <c r="AH716" s="103"/>
      <c r="AI716" s="71"/>
      <c r="AJ716" s="103"/>
      <c r="AK716" s="103"/>
      <c r="AL716" s="554" t="str">
        <f>IF(AI716&lt;&gt;"",VLOOKUP(AI716,'DON GIA'!$M$1:$P$9,4,0),"")</f>
        <v/>
      </c>
      <c r="AM716" s="554" t="str">
        <f t="shared" si="143"/>
        <v/>
      </c>
      <c r="AN716" s="103"/>
      <c r="AO716" s="103"/>
      <c r="AP716" s="553" t="str">
        <f t="shared" si="146"/>
        <v/>
      </c>
      <c r="AQ716" s="59" t="s">
        <v>713</v>
      </c>
      <c r="AR716" s="139" t="s">
        <v>1914</v>
      </c>
    </row>
    <row r="717" spans="1:44" ht="112.5" outlineLevel="2">
      <c r="A717" s="72" t="e">
        <f>IF(D716&lt;&gt;"",$D$8:D716,A716)</f>
        <v>#VALUE!</v>
      </c>
      <c r="C717" s="552" t="str">
        <f>IF(D717&lt;&gt;"",COUNTA($D$8:D717),"")</f>
        <v/>
      </c>
      <c r="D717" s="552"/>
      <c r="E717" s="71"/>
      <c r="F717" s="103"/>
      <c r="G717" s="103"/>
      <c r="H717" s="103"/>
      <c r="I717" s="103"/>
      <c r="J717" s="103"/>
      <c r="K717" s="103"/>
      <c r="L717" s="107"/>
      <c r="M717" s="105"/>
      <c r="N717" s="106" t="str">
        <f>IF(L717&lt;&gt;"",VLOOKUP(L717,'DON GIA'!$S$1:$U$19,3,0),"")</f>
        <v/>
      </c>
      <c r="O717" s="106" t="str">
        <f>IF(L717&lt;&gt;"",VLOOKUP(L717,'DON GIA'!$S$1:$V$19,4,0),"")</f>
        <v/>
      </c>
      <c r="P717" s="106" t="str">
        <f t="shared" si="141"/>
        <v/>
      </c>
      <c r="Q717" s="106" t="str">
        <f t="shared" si="142"/>
        <v/>
      </c>
      <c r="R717" s="71" t="s">
        <v>35</v>
      </c>
      <c r="S717" s="103"/>
      <c r="T717" s="103"/>
      <c r="U717" s="554" t="str">
        <f>IF(R717&lt;&gt;"",VLOOKUP(R717,'DON GIA'!$H$1:$K$103,4,0),"")</f>
        <v/>
      </c>
      <c r="V717" s="554" t="str">
        <f t="shared" si="144"/>
        <v/>
      </c>
      <c r="W717" s="107" t="s">
        <v>1121</v>
      </c>
      <c r="X717" s="103" t="s">
        <v>27</v>
      </c>
      <c r="Y717" s="108">
        <v>2.4</v>
      </c>
      <c r="Z717" s="109"/>
      <c r="AA717" s="554">
        <f>IF(W717&lt;&gt;"",VLOOKUP(W717,'DON GIA'!$A$1:$D$346,4,0),"")</f>
        <v>1398600</v>
      </c>
      <c r="AB717" s="554">
        <f t="shared" si="145"/>
        <v>3356640</v>
      </c>
      <c r="AC717" s="71"/>
      <c r="AD717" s="71"/>
      <c r="AE717" s="71"/>
      <c r="AF717" s="71"/>
      <c r="AG717" s="71"/>
      <c r="AH717" s="103"/>
      <c r="AI717" s="71"/>
      <c r="AJ717" s="103"/>
      <c r="AK717" s="103"/>
      <c r="AL717" s="554" t="str">
        <f>IF(AI717&lt;&gt;"",VLOOKUP(AI717,'DON GIA'!$M$1:$P$9,4,0),"")</f>
        <v/>
      </c>
      <c r="AM717" s="554" t="str">
        <f t="shared" si="143"/>
        <v/>
      </c>
      <c r="AN717" s="103"/>
      <c r="AO717" s="103"/>
      <c r="AP717" s="553" t="str">
        <f t="shared" si="146"/>
        <v/>
      </c>
      <c r="AQ717" s="568" t="s">
        <v>1925</v>
      </c>
      <c r="AR717" s="139" t="s">
        <v>1915</v>
      </c>
    </row>
    <row r="718" spans="1:44" outlineLevel="2">
      <c r="A718" s="72" t="e">
        <f>IF(D717&lt;&gt;"",$D$8:D717,A717)</f>
        <v>#VALUE!</v>
      </c>
      <c r="C718" s="552" t="str">
        <f>IF(D718&lt;&gt;"",COUNTA($D$8:D718),"")</f>
        <v/>
      </c>
      <c r="D718" s="552"/>
      <c r="E718" s="71"/>
      <c r="F718" s="103"/>
      <c r="G718" s="103"/>
      <c r="H718" s="103"/>
      <c r="I718" s="103"/>
      <c r="J718" s="103"/>
      <c r="K718" s="103"/>
      <c r="L718" s="107"/>
      <c r="M718" s="105"/>
      <c r="N718" s="106" t="str">
        <f>IF(L718&lt;&gt;"",VLOOKUP(L718,'DON GIA'!$S$1:$U$19,3,0),"")</f>
        <v/>
      </c>
      <c r="O718" s="106" t="str">
        <f>IF(L718&lt;&gt;"",VLOOKUP(L718,'DON GIA'!$S$1:$V$19,4,0),"")</f>
        <v/>
      </c>
      <c r="P718" s="106" t="str">
        <f t="shared" si="141"/>
        <v/>
      </c>
      <c r="Q718" s="106" t="str">
        <f t="shared" si="142"/>
        <v/>
      </c>
      <c r="R718" s="71" t="s">
        <v>35</v>
      </c>
      <c r="S718" s="103"/>
      <c r="T718" s="103"/>
      <c r="U718" s="554" t="str">
        <f>IF(R718&lt;&gt;"",VLOOKUP(R718,'DON GIA'!$H$1:$K$103,4,0),"")</f>
        <v/>
      </c>
      <c r="V718" s="554" t="str">
        <f t="shared" si="144"/>
        <v/>
      </c>
      <c r="W718" s="107" t="s">
        <v>1130</v>
      </c>
      <c r="X718" s="103" t="s">
        <v>27</v>
      </c>
      <c r="Y718" s="108">
        <v>3.2</v>
      </c>
      <c r="Z718" s="109"/>
      <c r="AA718" s="554">
        <f>IF(W718&lt;&gt;"",VLOOKUP(W718,'DON GIA'!$A$1:$D$346,4,0),"")</f>
        <v>282038</v>
      </c>
      <c r="AB718" s="554">
        <f t="shared" si="145"/>
        <v>902521.60000000009</v>
      </c>
      <c r="AC718" s="71"/>
      <c r="AD718" s="71"/>
      <c r="AE718" s="71"/>
      <c r="AF718" s="71"/>
      <c r="AG718" s="71"/>
      <c r="AH718" s="103"/>
      <c r="AI718" s="71"/>
      <c r="AJ718" s="103"/>
      <c r="AK718" s="103"/>
      <c r="AL718" s="554" t="str">
        <f>IF(AI718&lt;&gt;"",VLOOKUP(AI718,'DON GIA'!$M$1:$P$9,4,0),"")</f>
        <v/>
      </c>
      <c r="AM718" s="554" t="str">
        <f t="shared" si="143"/>
        <v/>
      </c>
      <c r="AN718" s="103"/>
      <c r="AO718" s="103"/>
      <c r="AP718" s="553" t="str">
        <f t="shared" si="146"/>
        <v/>
      </c>
      <c r="AQ718" s="565" t="s">
        <v>1926</v>
      </c>
    </row>
    <row r="719" spans="1:44" ht="37.5" outlineLevel="2">
      <c r="A719" s="72" t="e">
        <f>IF(D718&lt;&gt;"",$D$8:D718,A718)</f>
        <v>#VALUE!</v>
      </c>
      <c r="C719" s="552" t="str">
        <f>IF(D719&lt;&gt;"",COUNTA($D$8:D719),"")</f>
        <v/>
      </c>
      <c r="D719" s="552"/>
      <c r="E719" s="71"/>
      <c r="F719" s="103"/>
      <c r="G719" s="103"/>
      <c r="H719" s="103"/>
      <c r="I719" s="103"/>
      <c r="J719" s="103"/>
      <c r="K719" s="103"/>
      <c r="L719" s="107"/>
      <c r="M719" s="105"/>
      <c r="N719" s="106" t="str">
        <f>IF(L719&lt;&gt;"",VLOOKUP(L719,'DON GIA'!$S$1:$U$19,3,0),"")</f>
        <v/>
      </c>
      <c r="O719" s="106" t="str">
        <f>IF(L719&lt;&gt;"",VLOOKUP(L719,'DON GIA'!$S$1:$V$19,4,0),"")</f>
        <v/>
      </c>
      <c r="P719" s="106" t="str">
        <f t="shared" si="141"/>
        <v/>
      </c>
      <c r="Q719" s="106" t="str">
        <f t="shared" si="142"/>
        <v/>
      </c>
      <c r="R719" s="71" t="s">
        <v>35</v>
      </c>
      <c r="S719" s="103"/>
      <c r="T719" s="103"/>
      <c r="U719" s="554" t="str">
        <f>IF(R719&lt;&gt;"",VLOOKUP(R719,'DON GIA'!$H$1:$K$103,4,0),"")</f>
        <v/>
      </c>
      <c r="V719" s="554" t="str">
        <f t="shared" si="144"/>
        <v/>
      </c>
      <c r="W719" s="107" t="s">
        <v>1141</v>
      </c>
      <c r="X719" s="103" t="s">
        <v>27</v>
      </c>
      <c r="Y719" s="108">
        <v>4.25</v>
      </c>
      <c r="Z719" s="109"/>
      <c r="AA719" s="554">
        <f>IF(W719&lt;&gt;"",VLOOKUP(W719,'DON GIA'!$A$1:$D$346,4,0),"")</f>
        <v>10375629</v>
      </c>
      <c r="AB719" s="554">
        <f t="shared" si="145"/>
        <v>44096423.25</v>
      </c>
      <c r="AC719" s="71"/>
      <c r="AD719" s="71"/>
      <c r="AE719" s="71"/>
      <c r="AF719" s="71" t="s">
        <v>31</v>
      </c>
      <c r="AG719" s="71"/>
      <c r="AH719" s="103" t="s">
        <v>34</v>
      </c>
      <c r="AI719" s="71"/>
      <c r="AJ719" s="103"/>
      <c r="AK719" s="103"/>
      <c r="AL719" s="554" t="str">
        <f>IF(AI719&lt;&gt;"",VLOOKUP(AI719,'DON GIA'!$M$1:$P$9,4,0),"")</f>
        <v/>
      </c>
      <c r="AM719" s="554" t="str">
        <f t="shared" si="143"/>
        <v/>
      </c>
      <c r="AN719" s="103"/>
      <c r="AO719" s="103"/>
      <c r="AP719" s="553" t="str">
        <f t="shared" si="146"/>
        <v/>
      </c>
      <c r="AQ719" s="107"/>
    </row>
    <row r="720" spans="1:44" outlineLevel="2">
      <c r="A720" s="72" t="e">
        <f>IF(D719&lt;&gt;"",$D$8:D719,A719)</f>
        <v>#VALUE!</v>
      </c>
      <c r="C720" s="552" t="str">
        <f>IF(D720&lt;&gt;"",COUNTA($D$8:D720),"")</f>
        <v/>
      </c>
      <c r="D720" s="552"/>
      <c r="E720" s="71"/>
      <c r="F720" s="103"/>
      <c r="G720" s="103"/>
      <c r="H720" s="103"/>
      <c r="I720" s="103"/>
      <c r="J720" s="103"/>
      <c r="K720" s="103"/>
      <c r="L720" s="107"/>
      <c r="M720" s="105"/>
      <c r="N720" s="106" t="str">
        <f>IF(L720&lt;&gt;"",VLOOKUP(L720,'DON GIA'!$S$1:$U$19,3,0),"")</f>
        <v/>
      </c>
      <c r="O720" s="106" t="str">
        <f>IF(L720&lt;&gt;"",VLOOKUP(L720,'DON GIA'!$S$1:$V$19,4,0),"")</f>
        <v/>
      </c>
      <c r="P720" s="106" t="str">
        <f t="shared" si="141"/>
        <v/>
      </c>
      <c r="Q720" s="106" t="str">
        <f t="shared" si="142"/>
        <v/>
      </c>
      <c r="R720" s="71" t="s">
        <v>35</v>
      </c>
      <c r="S720" s="103"/>
      <c r="T720" s="103"/>
      <c r="U720" s="554" t="str">
        <f>IF(R720&lt;&gt;"",VLOOKUP(R720,'DON GIA'!$H$1:$K$103,4,0),"")</f>
        <v/>
      </c>
      <c r="V720" s="554" t="str">
        <f t="shared" si="144"/>
        <v/>
      </c>
      <c r="W720" s="107" t="s">
        <v>1151</v>
      </c>
      <c r="X720" s="103" t="s">
        <v>38</v>
      </c>
      <c r="Y720" s="108">
        <v>0.51300000000000001</v>
      </c>
      <c r="Z720" s="109"/>
      <c r="AA720" s="554">
        <f>IF(W720&lt;&gt;"",VLOOKUP(W720,'DON GIA'!$A$1:$D$346,4,0),"")</f>
        <v>2523428</v>
      </c>
      <c r="AB720" s="554">
        <f t="shared" si="145"/>
        <v>1294518.564</v>
      </c>
      <c r="AC720" s="71"/>
      <c r="AD720" s="71"/>
      <c r="AE720" s="71"/>
      <c r="AF720" s="71"/>
      <c r="AG720" s="71"/>
      <c r="AH720" s="103"/>
      <c r="AI720" s="71"/>
      <c r="AJ720" s="103"/>
      <c r="AK720" s="103"/>
      <c r="AL720" s="554" t="str">
        <f>IF(AI720&lt;&gt;"",VLOOKUP(AI720,'DON GIA'!$M$1:$P$9,4,0),"")</f>
        <v/>
      </c>
      <c r="AM720" s="554" t="str">
        <f t="shared" si="143"/>
        <v/>
      </c>
      <c r="AN720" s="103"/>
      <c r="AO720" s="103"/>
      <c r="AP720" s="553" t="str">
        <f t="shared" si="146"/>
        <v/>
      </c>
      <c r="AQ720" s="107"/>
    </row>
    <row r="721" spans="1:44" outlineLevel="2">
      <c r="A721" s="72" t="e">
        <f>IF(D720&lt;&gt;"",$D$8:D720,A720)</f>
        <v>#VALUE!</v>
      </c>
      <c r="C721" s="552" t="str">
        <f>IF(D721&lt;&gt;"",COUNTA($D$8:D721),"")</f>
        <v/>
      </c>
      <c r="D721" s="552"/>
      <c r="E721" s="71"/>
      <c r="F721" s="103"/>
      <c r="G721" s="103"/>
      <c r="H721" s="103"/>
      <c r="I721" s="103"/>
      <c r="J721" s="103"/>
      <c r="K721" s="103"/>
      <c r="L721" s="107"/>
      <c r="M721" s="105"/>
      <c r="N721" s="106" t="str">
        <f>IF(L721&lt;&gt;"",VLOOKUP(L721,'DON GIA'!$S$1:$U$19,3,0),"")</f>
        <v/>
      </c>
      <c r="O721" s="106" t="str">
        <f>IF(L721&lt;&gt;"",VLOOKUP(L721,'DON GIA'!$S$1:$V$19,4,0),"")</f>
        <v/>
      </c>
      <c r="P721" s="106" t="str">
        <f t="shared" si="141"/>
        <v/>
      </c>
      <c r="Q721" s="106" t="str">
        <f t="shared" si="142"/>
        <v/>
      </c>
      <c r="R721" s="71" t="s">
        <v>35</v>
      </c>
      <c r="S721" s="103"/>
      <c r="T721" s="103"/>
      <c r="U721" s="554" t="str">
        <f>IF(R721&lt;&gt;"",VLOOKUP(R721,'DON GIA'!$H$1:$K$103,4,0),"")</f>
        <v/>
      </c>
      <c r="V721" s="554" t="str">
        <f t="shared" si="144"/>
        <v/>
      </c>
      <c r="W721" s="107" t="s">
        <v>1106</v>
      </c>
      <c r="X721" s="103" t="s">
        <v>27</v>
      </c>
      <c r="Y721" s="108">
        <v>1.1200000000000001</v>
      </c>
      <c r="Z721" s="109"/>
      <c r="AA721" s="554">
        <f>IF(W721&lt;&gt;"",VLOOKUP(W721,'DON GIA'!$A$1:$D$346,4,0),"")</f>
        <v>330817</v>
      </c>
      <c r="AB721" s="554">
        <f t="shared" si="145"/>
        <v>370515.04000000004</v>
      </c>
      <c r="AC721" s="71"/>
      <c r="AD721" s="71"/>
      <c r="AE721" s="71"/>
      <c r="AF721" s="71"/>
      <c r="AG721" s="71"/>
      <c r="AH721" s="103"/>
      <c r="AI721" s="71"/>
      <c r="AJ721" s="103"/>
      <c r="AK721" s="103"/>
      <c r="AL721" s="554" t="str">
        <f>IF(AI721&lt;&gt;"",VLOOKUP(AI721,'DON GIA'!$M$1:$P$9,4,0),"")</f>
        <v/>
      </c>
      <c r="AM721" s="554" t="str">
        <f t="shared" si="143"/>
        <v/>
      </c>
      <c r="AN721" s="103"/>
      <c r="AO721" s="103"/>
      <c r="AP721" s="553" t="str">
        <f t="shared" si="146"/>
        <v/>
      </c>
      <c r="AQ721" s="107"/>
    </row>
    <row r="722" spans="1:44" outlineLevel="2">
      <c r="A722" s="72" t="e">
        <f>IF(D721&lt;&gt;"",$D$8:D721,A721)</f>
        <v>#VALUE!</v>
      </c>
      <c r="C722" s="552" t="str">
        <f>IF(D722&lt;&gt;"",COUNTA($D$8:D722),"")</f>
        <v/>
      </c>
      <c r="D722" s="552"/>
      <c r="E722" s="71"/>
      <c r="F722" s="103"/>
      <c r="G722" s="103"/>
      <c r="H722" s="103"/>
      <c r="I722" s="103"/>
      <c r="J722" s="103"/>
      <c r="K722" s="103"/>
      <c r="L722" s="107"/>
      <c r="M722" s="105"/>
      <c r="N722" s="106" t="str">
        <f>IF(L722&lt;&gt;"",VLOOKUP(L722,'DON GIA'!$S$1:$U$19,3,0),"")</f>
        <v/>
      </c>
      <c r="O722" s="106" t="str">
        <f>IF(L722&lt;&gt;"",VLOOKUP(L722,'DON GIA'!$S$1:$V$19,4,0),"")</f>
        <v/>
      </c>
      <c r="P722" s="106" t="str">
        <f t="shared" si="141"/>
        <v/>
      </c>
      <c r="Q722" s="106" t="str">
        <f t="shared" si="142"/>
        <v/>
      </c>
      <c r="R722" s="71" t="s">
        <v>35</v>
      </c>
      <c r="S722" s="103"/>
      <c r="T722" s="103"/>
      <c r="U722" s="554" t="str">
        <f>IF(R722&lt;&gt;"",VLOOKUP(R722,'DON GIA'!$H$1:$K$103,4,0),"")</f>
        <v/>
      </c>
      <c r="V722" s="554" t="str">
        <f t="shared" si="144"/>
        <v/>
      </c>
      <c r="W722" s="107" t="s">
        <v>1001</v>
      </c>
      <c r="X722" s="103" t="s">
        <v>27</v>
      </c>
      <c r="Y722" s="108">
        <v>7.28</v>
      </c>
      <c r="Z722" s="109"/>
      <c r="AA722" s="554">
        <f>IF(W722&lt;&gt;"",VLOOKUP(W722,'DON GIA'!$A$1:$D$346,4,0),"")</f>
        <v>295078</v>
      </c>
      <c r="AB722" s="554">
        <f t="shared" si="145"/>
        <v>2148167.84</v>
      </c>
      <c r="AC722" s="71"/>
      <c r="AD722" s="71"/>
      <c r="AE722" s="71"/>
      <c r="AF722" s="71"/>
      <c r="AG722" s="71"/>
      <c r="AH722" s="103"/>
      <c r="AI722" s="71"/>
      <c r="AJ722" s="103"/>
      <c r="AK722" s="103"/>
      <c r="AL722" s="554" t="str">
        <f>IF(AI722&lt;&gt;"",VLOOKUP(AI722,'DON GIA'!$M$1:$P$9,4,0),"")</f>
        <v/>
      </c>
      <c r="AM722" s="554" t="str">
        <f t="shared" si="143"/>
        <v/>
      </c>
      <c r="AN722" s="103"/>
      <c r="AO722" s="103"/>
      <c r="AP722" s="553" t="str">
        <f t="shared" si="146"/>
        <v/>
      </c>
      <c r="AQ722" s="107"/>
    </row>
    <row r="723" spans="1:44" outlineLevel="2">
      <c r="A723" s="72" t="e">
        <f>IF(D722&lt;&gt;"",$D$8:D722,A722)</f>
        <v>#VALUE!</v>
      </c>
      <c r="C723" s="552" t="str">
        <f>IF(D723&lt;&gt;"",COUNTA($D$8:D723),"")</f>
        <v/>
      </c>
      <c r="D723" s="552"/>
      <c r="E723" s="71"/>
      <c r="F723" s="103"/>
      <c r="G723" s="103"/>
      <c r="H723" s="103"/>
      <c r="I723" s="103"/>
      <c r="J723" s="103"/>
      <c r="K723" s="103"/>
      <c r="L723" s="107"/>
      <c r="M723" s="105"/>
      <c r="N723" s="106" t="str">
        <f>IF(L723&lt;&gt;"",VLOOKUP(L723,'DON GIA'!$S$1:$U$19,3,0),"")</f>
        <v/>
      </c>
      <c r="O723" s="106" t="str">
        <f>IF(L723&lt;&gt;"",VLOOKUP(L723,'DON GIA'!$S$1:$V$19,4,0),"")</f>
        <v/>
      </c>
      <c r="P723" s="106" t="str">
        <f t="shared" si="141"/>
        <v/>
      </c>
      <c r="Q723" s="106" t="str">
        <f t="shared" si="142"/>
        <v/>
      </c>
      <c r="R723" s="71" t="s">
        <v>35</v>
      </c>
      <c r="S723" s="103"/>
      <c r="T723" s="103"/>
      <c r="U723" s="554" t="str">
        <f>IF(R723&lt;&gt;"",VLOOKUP(R723,'DON GIA'!$H$1:$K$103,4,0),"")</f>
        <v/>
      </c>
      <c r="V723" s="554" t="str">
        <f t="shared" si="144"/>
        <v/>
      </c>
      <c r="W723" s="107" t="s">
        <v>1105</v>
      </c>
      <c r="X723" s="103" t="s">
        <v>27</v>
      </c>
      <c r="Y723" s="108">
        <v>2.92</v>
      </c>
      <c r="Z723" s="109"/>
      <c r="AA723" s="554">
        <f>IF(W723&lt;&gt;"",VLOOKUP(W723,'DON GIA'!$A$1:$D$346,4,0),"")</f>
        <v>292949</v>
      </c>
      <c r="AB723" s="554">
        <f t="shared" si="145"/>
        <v>855411.08</v>
      </c>
      <c r="AC723" s="71"/>
      <c r="AD723" s="71"/>
      <c r="AE723" s="71"/>
      <c r="AF723" s="71"/>
      <c r="AG723" s="71"/>
      <c r="AH723" s="103"/>
      <c r="AI723" s="71"/>
      <c r="AJ723" s="103"/>
      <c r="AK723" s="103"/>
      <c r="AL723" s="554" t="str">
        <f>IF(AI723&lt;&gt;"",VLOOKUP(AI723,'DON GIA'!$M$1:$P$9,4,0),"")</f>
        <v/>
      </c>
      <c r="AM723" s="554" t="str">
        <f t="shared" si="143"/>
        <v/>
      </c>
      <c r="AN723" s="103"/>
      <c r="AO723" s="103"/>
      <c r="AP723" s="553" t="str">
        <f t="shared" si="146"/>
        <v/>
      </c>
      <c r="AQ723" s="107"/>
    </row>
    <row r="724" spans="1:44" outlineLevel="2">
      <c r="A724" s="72" t="e">
        <f>IF(D723&lt;&gt;"",$D$8:D723,A723)</f>
        <v>#VALUE!</v>
      </c>
      <c r="C724" s="552" t="str">
        <f>IF(D724&lt;&gt;"",COUNTA($D$8:D724),"")</f>
        <v/>
      </c>
      <c r="D724" s="552"/>
      <c r="E724" s="71"/>
      <c r="F724" s="103"/>
      <c r="G724" s="103"/>
      <c r="H724" s="103"/>
      <c r="I724" s="103"/>
      <c r="J724" s="103"/>
      <c r="K724" s="103"/>
      <c r="L724" s="107"/>
      <c r="M724" s="105"/>
      <c r="N724" s="106" t="str">
        <f>IF(L724&lt;&gt;"",VLOOKUP(L724,'DON GIA'!$S$1:$U$19,3,0),"")</f>
        <v/>
      </c>
      <c r="O724" s="106" t="str">
        <f>IF(L724&lt;&gt;"",VLOOKUP(L724,'DON GIA'!$S$1:$V$19,4,0),"")</f>
        <v/>
      </c>
      <c r="P724" s="106" t="str">
        <f t="shared" si="141"/>
        <v/>
      </c>
      <c r="Q724" s="106" t="str">
        <f t="shared" si="142"/>
        <v/>
      </c>
      <c r="R724" s="71" t="s">
        <v>35</v>
      </c>
      <c r="S724" s="103"/>
      <c r="T724" s="103"/>
      <c r="U724" s="554" t="str">
        <f>IF(R724&lt;&gt;"",VLOOKUP(R724,'DON GIA'!$H$1:$K$103,4,0),"")</f>
        <v/>
      </c>
      <c r="V724" s="554" t="str">
        <f t="shared" si="144"/>
        <v/>
      </c>
      <c r="W724" s="107" t="s">
        <v>1006</v>
      </c>
      <c r="X724" s="103" t="s">
        <v>27</v>
      </c>
      <c r="Y724" s="108">
        <v>78.95</v>
      </c>
      <c r="Z724" s="109"/>
      <c r="AA724" s="554">
        <f>IF(W724&lt;&gt;"",VLOOKUP(W724,'DON GIA'!$A$1:$D$346,4,0),"")</f>
        <v>109890</v>
      </c>
      <c r="AB724" s="554">
        <f t="shared" si="145"/>
        <v>8675815.5</v>
      </c>
      <c r="AC724" s="71"/>
      <c r="AD724" s="71"/>
      <c r="AE724" s="71"/>
      <c r="AF724" s="71"/>
      <c r="AG724" s="71"/>
      <c r="AH724" s="103"/>
      <c r="AI724" s="71"/>
      <c r="AJ724" s="103"/>
      <c r="AK724" s="103"/>
      <c r="AL724" s="554" t="str">
        <f>IF(AI724&lt;&gt;"",VLOOKUP(AI724,'DON GIA'!$M$1:$P$9,4,0),"")</f>
        <v/>
      </c>
      <c r="AM724" s="554" t="str">
        <f t="shared" si="143"/>
        <v/>
      </c>
      <c r="AN724" s="103"/>
      <c r="AO724" s="103"/>
      <c r="AP724" s="553" t="str">
        <f t="shared" si="146"/>
        <v/>
      </c>
      <c r="AQ724" s="107"/>
    </row>
    <row r="725" spans="1:44" ht="37.5" outlineLevel="2">
      <c r="A725" s="72" t="e">
        <f>IF(D724&lt;&gt;"",$D$8:D724,A724)</f>
        <v>#VALUE!</v>
      </c>
      <c r="C725" s="552" t="str">
        <f>IF(D725&lt;&gt;"",COUNTA($D$8:D725),"")</f>
        <v/>
      </c>
      <c r="D725" s="552"/>
      <c r="E725" s="71"/>
      <c r="F725" s="103"/>
      <c r="G725" s="103"/>
      <c r="H725" s="103"/>
      <c r="I725" s="103"/>
      <c r="J725" s="103"/>
      <c r="K725" s="103"/>
      <c r="L725" s="107"/>
      <c r="M725" s="105"/>
      <c r="N725" s="106" t="str">
        <f>IF(L725&lt;&gt;"",VLOOKUP(L725,'DON GIA'!$S$1:$U$19,3,0),"")</f>
        <v/>
      </c>
      <c r="O725" s="106" t="str">
        <f>IF(L725&lt;&gt;"",VLOOKUP(L725,'DON GIA'!$S$1:$V$19,4,0),"")</f>
        <v/>
      </c>
      <c r="P725" s="106" t="str">
        <f t="shared" si="141"/>
        <v/>
      </c>
      <c r="Q725" s="106" t="str">
        <f t="shared" si="142"/>
        <v/>
      </c>
      <c r="R725" s="71" t="s">
        <v>35</v>
      </c>
      <c r="S725" s="103"/>
      <c r="T725" s="103"/>
      <c r="U725" s="554" t="str">
        <f>IF(R725&lt;&gt;"",VLOOKUP(R725,'DON GIA'!$H$1:$K$103,4,0),"")</f>
        <v/>
      </c>
      <c r="V725" s="554" t="str">
        <f t="shared" si="144"/>
        <v/>
      </c>
      <c r="W725" s="107" t="s">
        <v>1049</v>
      </c>
      <c r="X725" s="103" t="s">
        <v>42</v>
      </c>
      <c r="Y725" s="108">
        <v>1</v>
      </c>
      <c r="Z725" s="109"/>
      <c r="AA725" s="554">
        <f>IF(W725&lt;&gt;"",VLOOKUP(W725,'DON GIA'!$A$1:$D$346,4,0),"")</f>
        <v>3793079</v>
      </c>
      <c r="AB725" s="554">
        <f t="shared" si="145"/>
        <v>3793079</v>
      </c>
      <c r="AC725" s="71"/>
      <c r="AD725" s="71"/>
      <c r="AE725" s="71"/>
      <c r="AF725" s="71"/>
      <c r="AG725" s="71"/>
      <c r="AH725" s="103"/>
      <c r="AI725" s="71"/>
      <c r="AJ725" s="103"/>
      <c r="AK725" s="103"/>
      <c r="AL725" s="554" t="str">
        <f>IF(AI725&lt;&gt;"",VLOOKUP(AI725,'DON GIA'!$M$1:$P$9,4,0),"")</f>
        <v/>
      </c>
      <c r="AM725" s="554" t="str">
        <f t="shared" si="143"/>
        <v/>
      </c>
      <c r="AN725" s="103"/>
      <c r="AO725" s="103"/>
      <c r="AP725" s="553" t="str">
        <f t="shared" si="146"/>
        <v/>
      </c>
      <c r="AQ725" s="107"/>
    </row>
    <row r="726" spans="1:44" outlineLevel="2">
      <c r="A726" s="72" t="e">
        <f>IF(D725&lt;&gt;"",$D$8:D725,A725)</f>
        <v>#VALUE!</v>
      </c>
      <c r="C726" s="552" t="str">
        <f>IF(D726&lt;&gt;"",COUNTA($D$8:D726),"")</f>
        <v/>
      </c>
      <c r="D726" s="552"/>
      <c r="E726" s="61"/>
      <c r="F726" s="103"/>
      <c r="G726" s="103"/>
      <c r="H726" s="103"/>
      <c r="I726" s="103"/>
      <c r="J726" s="103"/>
      <c r="K726" s="103"/>
      <c r="L726" s="107"/>
      <c r="M726" s="105"/>
      <c r="N726" s="106" t="str">
        <f>IF(L726&lt;&gt;"",VLOOKUP(L726,'DON GIA'!$S$1:$U$19,3,0),"")</f>
        <v/>
      </c>
      <c r="O726" s="106" t="str">
        <f>IF(L726&lt;&gt;"",VLOOKUP(L726,'DON GIA'!$S$1:$V$19,4,0),"")</f>
        <v/>
      </c>
      <c r="P726" s="106" t="str">
        <f t="shared" si="141"/>
        <v/>
      </c>
      <c r="Q726" s="106" t="str">
        <f t="shared" si="142"/>
        <v/>
      </c>
      <c r="R726" s="71" t="s">
        <v>35</v>
      </c>
      <c r="S726" s="103"/>
      <c r="T726" s="103"/>
      <c r="U726" s="554" t="str">
        <f>IF(R726&lt;&gt;"",VLOOKUP(R726,'DON GIA'!$H$1:$K$103,4,0),"")</f>
        <v/>
      </c>
      <c r="V726" s="554" t="str">
        <f t="shared" si="144"/>
        <v/>
      </c>
      <c r="W726" s="107" t="s">
        <v>35</v>
      </c>
      <c r="X726" s="103"/>
      <c r="Y726" s="108"/>
      <c r="Z726" s="109"/>
      <c r="AA726" s="554" t="str">
        <f>IF(W726&lt;&gt;"",VLOOKUP(W726,'DON GIA'!$A$1:$D$346,4,0),"")</f>
        <v/>
      </c>
      <c r="AB726" s="554" t="str">
        <f t="shared" si="145"/>
        <v/>
      </c>
      <c r="AC726" s="71"/>
      <c r="AD726" s="71"/>
      <c r="AE726" s="71"/>
      <c r="AF726" s="71"/>
      <c r="AG726" s="71"/>
      <c r="AH726" s="103"/>
      <c r="AI726" s="71"/>
      <c r="AJ726" s="103"/>
      <c r="AK726" s="103"/>
      <c r="AL726" s="554" t="str">
        <f>IF(AI726&lt;&gt;"",VLOOKUP(AI726,'DON GIA'!$M$1:$P$9,4,0),"")</f>
        <v/>
      </c>
      <c r="AM726" s="554" t="str">
        <f t="shared" si="143"/>
        <v/>
      </c>
      <c r="AN726" s="103"/>
      <c r="AO726" s="103"/>
      <c r="AP726" s="553" t="str">
        <f t="shared" si="146"/>
        <v/>
      </c>
      <c r="AQ726" s="107"/>
    </row>
    <row r="727" spans="1:44" outlineLevel="1">
      <c r="A727" s="84" t="s">
        <v>807</v>
      </c>
      <c r="B727" s="576">
        <v>4</v>
      </c>
      <c r="C727" s="552">
        <f>IF(D727&lt;&gt;"",COUNTA($D$8:D727),"")</f>
        <v>54</v>
      </c>
      <c r="D727" s="552">
        <v>446</v>
      </c>
      <c r="E727" s="61" t="s">
        <v>296</v>
      </c>
      <c r="F727" s="162"/>
      <c r="G727" s="162"/>
      <c r="H727" s="162"/>
      <c r="I727" s="162"/>
      <c r="J727" s="162"/>
      <c r="K727" s="162"/>
      <c r="L727" s="129"/>
      <c r="M727" s="167">
        <f>SUBTOTAL(9,M728:M740)</f>
        <v>112.13</v>
      </c>
      <c r="N727" s="199"/>
      <c r="O727" s="199"/>
      <c r="P727" s="199">
        <f>SUBTOTAL(9,P728:P740)</f>
        <v>188266270</v>
      </c>
      <c r="Q727" s="199">
        <f>SUBTOTAL(9,Q728:Q740)</f>
        <v>0</v>
      </c>
      <c r="R727" s="61"/>
      <c r="S727" s="162"/>
      <c r="T727" s="162">
        <f>SUBTOTAL(9,T728:T740)</f>
        <v>0</v>
      </c>
      <c r="U727" s="553"/>
      <c r="V727" s="553">
        <f>SUBTOTAL(9,V728:V740)</f>
        <v>0</v>
      </c>
      <c r="W727" s="129"/>
      <c r="X727" s="162"/>
      <c r="Y727" s="169">
        <f>SUBTOTAL(9,Y728:Y740)</f>
        <v>209.80300000000005</v>
      </c>
      <c r="Z727" s="170">
        <f>SUBTOTAL(9,Z728:Z740)</f>
        <v>0</v>
      </c>
      <c r="AA727" s="553"/>
      <c r="AB727" s="553">
        <f>SUBTOTAL(9,AB728:AB740)</f>
        <v>459846339.574</v>
      </c>
      <c r="AC727" s="71"/>
      <c r="AD727" s="71"/>
      <c r="AE727" s="71"/>
      <c r="AF727" s="71"/>
      <c r="AG727" s="71"/>
      <c r="AH727" s="103"/>
      <c r="AI727" s="71"/>
      <c r="AJ727" s="162"/>
      <c r="AK727" s="162">
        <f>SUBTOTAL(9,AK728:AK740)</f>
        <v>0</v>
      </c>
      <c r="AL727" s="553"/>
      <c r="AM727" s="553">
        <f>SUBTOTAL(9,AM728:AM740)</f>
        <v>0</v>
      </c>
      <c r="AN727" s="162"/>
      <c r="AO727" s="162">
        <f>SUBTOTAL(9,AO728:AO740)</f>
        <v>0</v>
      </c>
      <c r="AP727" s="553">
        <f t="shared" si="146"/>
        <v>648112609.574</v>
      </c>
      <c r="AQ727" s="111"/>
      <c r="AR727" s="90"/>
    </row>
    <row r="728" spans="1:44" ht="56.25" outlineLevel="2">
      <c r="A728" s="72" t="e">
        <f>IF(D727&lt;&gt;"",$D$8:D727,A726)</f>
        <v>#VALUE!</v>
      </c>
      <c r="C728" s="552" t="str">
        <f>IF(D728&lt;&gt;"",COUNTA($D$8:D728),"")</f>
        <v/>
      </c>
      <c r="D728" s="552"/>
      <c r="E728" s="71" t="s">
        <v>297</v>
      </c>
      <c r="F728" s="103">
        <v>1</v>
      </c>
      <c r="G728" s="103"/>
      <c r="H728" s="103">
        <v>436</v>
      </c>
      <c r="I728" s="103">
        <v>79</v>
      </c>
      <c r="J728" s="103" t="s">
        <v>223</v>
      </c>
      <c r="K728" s="103" t="s">
        <v>224</v>
      </c>
      <c r="L728" s="107" t="s">
        <v>973</v>
      </c>
      <c r="M728" s="105">
        <v>112.13</v>
      </c>
      <c r="N728" s="106">
        <f>IF(L728&lt;&gt;"",VLOOKUP(L728,'DON GIA'!$S$1:$U$19,3,0),"")</f>
        <v>1679000</v>
      </c>
      <c r="O728" s="106">
        <f>IF(L728&lt;&gt;"",VLOOKUP(L728,'DON GIA'!$S$1:$V$19,4,0),"")</f>
        <v>0</v>
      </c>
      <c r="P728" s="106">
        <f t="shared" si="141"/>
        <v>188266270</v>
      </c>
      <c r="Q728" s="106">
        <f t="shared" si="142"/>
        <v>0</v>
      </c>
      <c r="R728" s="71" t="s">
        <v>35</v>
      </c>
      <c r="S728" s="103"/>
      <c r="T728" s="103"/>
      <c r="U728" s="554" t="str">
        <f>IF(R728&lt;&gt;"",VLOOKUP(R728,'DON GIA'!$H$1:$K$103,4,0),"")</f>
        <v/>
      </c>
      <c r="V728" s="554" t="str">
        <f t="shared" ref="V728:V740" si="147">IF(R728&lt;&gt;"",IF(ISNUMBER(U728),T728*U728,""),"")</f>
        <v/>
      </c>
      <c r="W728" s="107" t="s">
        <v>1142</v>
      </c>
      <c r="X728" s="103" t="s">
        <v>27</v>
      </c>
      <c r="Y728" s="108">
        <v>21.32</v>
      </c>
      <c r="Z728" s="109"/>
      <c r="AA728" s="554">
        <f>IF(W728&lt;&gt;"",VLOOKUP(W728,'DON GIA'!$A$1:$D$346,4,0),"")</f>
        <v>3840615</v>
      </c>
      <c r="AB728" s="554">
        <f t="shared" ref="AB728:AB740" si="148">IF(W728&lt;&gt;"",IF(ISNUMBER(AA728),Y728*AA728,""),"")</f>
        <v>81881911.799999997</v>
      </c>
      <c r="AC728" s="71" t="s">
        <v>32</v>
      </c>
      <c r="AD728" s="71" t="s">
        <v>29</v>
      </c>
      <c r="AE728" s="71" t="s">
        <v>36</v>
      </c>
      <c r="AF728" s="71" t="s">
        <v>31</v>
      </c>
      <c r="AG728" s="71" t="s">
        <v>32</v>
      </c>
      <c r="AH728" s="103" t="s">
        <v>41</v>
      </c>
      <c r="AI728" s="71"/>
      <c r="AJ728" s="103"/>
      <c r="AK728" s="103"/>
      <c r="AL728" s="554" t="str">
        <f>IF(AI728&lt;&gt;"",VLOOKUP(AI728,'DON GIA'!$M$1:$P$9,4,0),"")</f>
        <v/>
      </c>
      <c r="AM728" s="554" t="str">
        <f t="shared" si="143"/>
        <v/>
      </c>
      <c r="AN728" s="103"/>
      <c r="AO728" s="103"/>
      <c r="AP728" s="553" t="str">
        <f t="shared" si="146"/>
        <v/>
      </c>
      <c r="AQ728" s="111" t="s">
        <v>714</v>
      </c>
      <c r="AR728" s="567" t="s">
        <v>1912</v>
      </c>
    </row>
    <row r="729" spans="1:44" ht="285" outlineLevel="2">
      <c r="A729" s="72" t="e">
        <f>IF(D728&lt;&gt;"",$D$8:D728,A728)</f>
        <v>#VALUE!</v>
      </c>
      <c r="C729" s="552" t="str">
        <f>IF(D729&lt;&gt;"",COUNTA($D$8:D729),"")</f>
        <v/>
      </c>
      <c r="D729" s="552"/>
      <c r="E729" s="71" t="s">
        <v>71</v>
      </c>
      <c r="F729" s="103"/>
      <c r="G729" s="103"/>
      <c r="H729" s="103"/>
      <c r="I729" s="103"/>
      <c r="J729" s="103"/>
      <c r="K729" s="103"/>
      <c r="L729" s="107"/>
      <c r="M729" s="105"/>
      <c r="N729" s="106" t="str">
        <f>IF(L729&lt;&gt;"",VLOOKUP(L729,'DON GIA'!$S$1:$U$19,3,0),"")</f>
        <v/>
      </c>
      <c r="O729" s="106" t="str">
        <f>IF(L729&lt;&gt;"",VLOOKUP(L729,'DON GIA'!$S$1:$V$19,4,0),"")</f>
        <v/>
      </c>
      <c r="P729" s="106" t="str">
        <f t="shared" si="141"/>
        <v/>
      </c>
      <c r="Q729" s="106" t="str">
        <f t="shared" si="142"/>
        <v/>
      </c>
      <c r="R729" s="71" t="s">
        <v>35</v>
      </c>
      <c r="S729" s="103"/>
      <c r="T729" s="103"/>
      <c r="U729" s="554" t="str">
        <f>IF(R729&lt;&gt;"",VLOOKUP(R729,'DON GIA'!$H$1:$K$103,4,0),"")</f>
        <v/>
      </c>
      <c r="V729" s="554" t="str">
        <f t="shared" si="147"/>
        <v/>
      </c>
      <c r="W729" s="107" t="s">
        <v>1063</v>
      </c>
      <c r="X729" s="103" t="s">
        <v>27</v>
      </c>
      <c r="Y729" s="108">
        <v>78.95</v>
      </c>
      <c r="Z729" s="109"/>
      <c r="AA729" s="554">
        <f>IF(W729&lt;&gt;"",VLOOKUP(W729,'DON GIA'!$A$1:$D$346,4,0),"")</f>
        <v>3941166</v>
      </c>
      <c r="AB729" s="554">
        <f t="shared" si="148"/>
        <v>311155055.69999999</v>
      </c>
      <c r="AC729" s="71" t="s">
        <v>32</v>
      </c>
      <c r="AD729" s="71" t="s">
        <v>29</v>
      </c>
      <c r="AE729" s="71" t="s">
        <v>30</v>
      </c>
      <c r="AF729" s="71" t="s">
        <v>31</v>
      </c>
      <c r="AG729" s="71" t="s">
        <v>32</v>
      </c>
      <c r="AH729" s="103" t="s">
        <v>33</v>
      </c>
      <c r="AI729" s="71"/>
      <c r="AJ729" s="103"/>
      <c r="AK729" s="103"/>
      <c r="AL729" s="554" t="str">
        <f>IF(AI729&lt;&gt;"",VLOOKUP(AI729,'DON GIA'!$M$1:$P$9,4,0),"")</f>
        <v/>
      </c>
      <c r="AM729" s="554" t="str">
        <f t="shared" si="143"/>
        <v/>
      </c>
      <c r="AN729" s="103"/>
      <c r="AO729" s="103"/>
      <c r="AP729" s="553" t="str">
        <f t="shared" si="146"/>
        <v/>
      </c>
      <c r="AQ729" s="59" t="s">
        <v>715</v>
      </c>
      <c r="AR729" s="139" t="s">
        <v>1918</v>
      </c>
    </row>
    <row r="730" spans="1:44" ht="150" outlineLevel="2">
      <c r="A730" s="72" t="e">
        <f>IF(D729&lt;&gt;"",$D$8:D729,A729)</f>
        <v>#VALUE!</v>
      </c>
      <c r="C730" s="552" t="str">
        <f>IF(D730&lt;&gt;"",COUNTA($D$8:D730),"")</f>
        <v/>
      </c>
      <c r="D730" s="552"/>
      <c r="E730" s="71"/>
      <c r="F730" s="103"/>
      <c r="G730" s="103"/>
      <c r="H730" s="103"/>
      <c r="I730" s="103"/>
      <c r="J730" s="103"/>
      <c r="K730" s="103"/>
      <c r="L730" s="107"/>
      <c r="M730" s="105"/>
      <c r="N730" s="106" t="str">
        <f>IF(L730&lt;&gt;"",VLOOKUP(L730,'DON GIA'!$S$1:$U$19,3,0),"")</f>
        <v/>
      </c>
      <c r="O730" s="106" t="str">
        <f>IF(L730&lt;&gt;"",VLOOKUP(L730,'DON GIA'!$S$1:$V$19,4,0),"")</f>
        <v/>
      </c>
      <c r="P730" s="106" t="str">
        <f t="shared" si="141"/>
        <v/>
      </c>
      <c r="Q730" s="106" t="str">
        <f t="shared" si="142"/>
        <v/>
      </c>
      <c r="R730" s="71" t="s">
        <v>35</v>
      </c>
      <c r="S730" s="103"/>
      <c r="T730" s="103"/>
      <c r="U730" s="554" t="str">
        <f>IF(R730&lt;&gt;"",VLOOKUP(R730,'DON GIA'!$H$1:$K$103,4,0),"")</f>
        <v/>
      </c>
      <c r="V730" s="554" t="str">
        <f t="shared" si="147"/>
        <v/>
      </c>
      <c r="W730" s="107" t="s">
        <v>1108</v>
      </c>
      <c r="X730" s="103" t="s">
        <v>27</v>
      </c>
      <c r="Y730" s="108">
        <v>7.9</v>
      </c>
      <c r="Z730" s="109"/>
      <c r="AA730" s="554">
        <f>IF(W730&lt;&gt;"",VLOOKUP(W730,'DON GIA'!$A$1:$D$346,4,0),"")</f>
        <v>282038</v>
      </c>
      <c r="AB730" s="554">
        <f t="shared" si="148"/>
        <v>2228100.2000000002</v>
      </c>
      <c r="AC730" s="71"/>
      <c r="AD730" s="71"/>
      <c r="AE730" s="71"/>
      <c r="AF730" s="71"/>
      <c r="AG730" s="71"/>
      <c r="AH730" s="103"/>
      <c r="AI730" s="71"/>
      <c r="AJ730" s="103"/>
      <c r="AK730" s="103"/>
      <c r="AL730" s="554" t="str">
        <f>IF(AI730&lt;&gt;"",VLOOKUP(AI730,'DON GIA'!$M$1:$P$9,4,0),"")</f>
        <v/>
      </c>
      <c r="AM730" s="554" t="str">
        <f t="shared" si="143"/>
        <v/>
      </c>
      <c r="AN730" s="103"/>
      <c r="AO730" s="103"/>
      <c r="AP730" s="553" t="str">
        <f t="shared" si="146"/>
        <v/>
      </c>
      <c r="AQ730" s="59" t="s">
        <v>716</v>
      </c>
      <c r="AR730" s="139" t="s">
        <v>1914</v>
      </c>
    </row>
    <row r="731" spans="1:44" outlineLevel="2">
      <c r="A731" s="72" t="e">
        <f>IF(D730&lt;&gt;"",$D$8:D730,A730)</f>
        <v>#VALUE!</v>
      </c>
      <c r="C731" s="552" t="str">
        <f>IF(D731&lt;&gt;"",COUNTA($D$8:D731),"")</f>
        <v/>
      </c>
      <c r="D731" s="552"/>
      <c r="E731" s="71"/>
      <c r="F731" s="103"/>
      <c r="G731" s="103"/>
      <c r="H731" s="103"/>
      <c r="I731" s="103"/>
      <c r="J731" s="103"/>
      <c r="K731" s="103"/>
      <c r="L731" s="107"/>
      <c r="M731" s="105"/>
      <c r="N731" s="106" t="str">
        <f>IF(L731&lt;&gt;"",VLOOKUP(L731,'DON GIA'!$S$1:$U$19,3,0),"")</f>
        <v/>
      </c>
      <c r="O731" s="106" t="str">
        <f>IF(L731&lt;&gt;"",VLOOKUP(L731,'DON GIA'!$S$1:$V$19,4,0),"")</f>
        <v/>
      </c>
      <c r="P731" s="106" t="str">
        <f t="shared" si="141"/>
        <v/>
      </c>
      <c r="Q731" s="106" t="str">
        <f t="shared" si="142"/>
        <v/>
      </c>
      <c r="R731" s="71" t="s">
        <v>35</v>
      </c>
      <c r="S731" s="103"/>
      <c r="T731" s="103"/>
      <c r="U731" s="554" t="str">
        <f>IF(R731&lt;&gt;"",VLOOKUP(R731,'DON GIA'!$H$1:$K$103,4,0),"")</f>
        <v/>
      </c>
      <c r="V731" s="554" t="str">
        <f t="shared" si="147"/>
        <v/>
      </c>
      <c r="W731" s="107" t="s">
        <v>1121</v>
      </c>
      <c r="X731" s="103" t="s">
        <v>27</v>
      </c>
      <c r="Y731" s="108">
        <v>2.4</v>
      </c>
      <c r="Z731" s="109"/>
      <c r="AA731" s="554">
        <f>IF(W731&lt;&gt;"",VLOOKUP(W731,'DON GIA'!$A$1:$D$346,4,0),"")</f>
        <v>1398600</v>
      </c>
      <c r="AB731" s="554">
        <f t="shared" si="148"/>
        <v>3356640</v>
      </c>
      <c r="AC731" s="71"/>
      <c r="AD731" s="71"/>
      <c r="AE731" s="71"/>
      <c r="AF731" s="71"/>
      <c r="AG731" s="71"/>
      <c r="AH731" s="103"/>
      <c r="AI731" s="71"/>
      <c r="AJ731" s="103"/>
      <c r="AK731" s="103"/>
      <c r="AL731" s="554" t="str">
        <f>IF(AI731&lt;&gt;"",VLOOKUP(AI731,'DON GIA'!$M$1:$P$9,4,0),"")</f>
        <v/>
      </c>
      <c r="AM731" s="554" t="str">
        <f t="shared" si="143"/>
        <v/>
      </c>
      <c r="AN731" s="103"/>
      <c r="AO731" s="103"/>
      <c r="AP731" s="553" t="str">
        <f t="shared" si="146"/>
        <v/>
      </c>
      <c r="AQ731" s="565" t="s">
        <v>1920</v>
      </c>
      <c r="AR731" s="139" t="s">
        <v>1919</v>
      </c>
    </row>
    <row r="732" spans="1:44" outlineLevel="2">
      <c r="A732" s="72" t="e">
        <f>IF(D731&lt;&gt;"",$D$8:D731,A731)</f>
        <v>#VALUE!</v>
      </c>
      <c r="C732" s="552" t="str">
        <f>IF(D732&lt;&gt;"",COUNTA($D$8:D732),"")</f>
        <v/>
      </c>
      <c r="D732" s="552"/>
      <c r="E732" s="71"/>
      <c r="F732" s="103"/>
      <c r="G732" s="103"/>
      <c r="H732" s="103"/>
      <c r="I732" s="103"/>
      <c r="J732" s="103"/>
      <c r="K732" s="103"/>
      <c r="L732" s="107"/>
      <c r="M732" s="105"/>
      <c r="N732" s="106" t="str">
        <f>IF(L732&lt;&gt;"",VLOOKUP(L732,'DON GIA'!$S$1:$U$19,3,0),"")</f>
        <v/>
      </c>
      <c r="O732" s="106" t="str">
        <f>IF(L732&lt;&gt;"",VLOOKUP(L732,'DON GIA'!$S$1:$V$19,4,0),"")</f>
        <v/>
      </c>
      <c r="P732" s="106" t="str">
        <f t="shared" si="141"/>
        <v/>
      </c>
      <c r="Q732" s="106" t="str">
        <f t="shared" si="142"/>
        <v/>
      </c>
      <c r="R732" s="71" t="s">
        <v>35</v>
      </c>
      <c r="S732" s="103"/>
      <c r="T732" s="103"/>
      <c r="U732" s="554" t="str">
        <f>IF(R732&lt;&gt;"",VLOOKUP(R732,'DON GIA'!$H$1:$K$103,4,0),"")</f>
        <v/>
      </c>
      <c r="V732" s="554" t="str">
        <f t="shared" si="147"/>
        <v/>
      </c>
      <c r="W732" s="107" t="s">
        <v>1130</v>
      </c>
      <c r="X732" s="103" t="s">
        <v>27</v>
      </c>
      <c r="Y732" s="108">
        <v>3.2</v>
      </c>
      <c r="Z732" s="109"/>
      <c r="AA732" s="554">
        <f>IF(W732&lt;&gt;"",VLOOKUP(W732,'DON GIA'!$A$1:$D$346,4,0),"")</f>
        <v>282038</v>
      </c>
      <c r="AB732" s="554">
        <f t="shared" si="148"/>
        <v>902521.60000000009</v>
      </c>
      <c r="AC732" s="71"/>
      <c r="AD732" s="71"/>
      <c r="AE732" s="71"/>
      <c r="AF732" s="71"/>
      <c r="AG732" s="71"/>
      <c r="AH732" s="103"/>
      <c r="AI732" s="71"/>
      <c r="AJ732" s="103"/>
      <c r="AK732" s="103"/>
      <c r="AL732" s="554" t="str">
        <f>IF(AI732&lt;&gt;"",VLOOKUP(AI732,'DON GIA'!$M$1:$P$9,4,0),"")</f>
        <v/>
      </c>
      <c r="AM732" s="554" t="str">
        <f t="shared" si="143"/>
        <v/>
      </c>
      <c r="AN732" s="103"/>
      <c r="AO732" s="103"/>
      <c r="AP732" s="553" t="str">
        <f t="shared" si="146"/>
        <v/>
      </c>
      <c r="AQ732" s="568" t="s">
        <v>1925</v>
      </c>
      <c r="AR732" s="572" t="s">
        <v>1923</v>
      </c>
    </row>
    <row r="733" spans="1:44" ht="37.5" outlineLevel="2">
      <c r="A733" s="72" t="e">
        <f>IF(D732&lt;&gt;"",$D$8:D732,A732)</f>
        <v>#VALUE!</v>
      </c>
      <c r="C733" s="552" t="str">
        <f>IF(D733&lt;&gt;"",COUNTA($D$8:D733),"")</f>
        <v/>
      </c>
      <c r="D733" s="552"/>
      <c r="E733" s="71"/>
      <c r="F733" s="103"/>
      <c r="G733" s="103"/>
      <c r="H733" s="103"/>
      <c r="I733" s="103"/>
      <c r="J733" s="103"/>
      <c r="K733" s="103"/>
      <c r="L733" s="107"/>
      <c r="M733" s="105"/>
      <c r="N733" s="106" t="str">
        <f>IF(L733&lt;&gt;"",VLOOKUP(L733,'DON GIA'!$S$1:$U$19,3,0),"")</f>
        <v/>
      </c>
      <c r="O733" s="106" t="str">
        <f>IF(L733&lt;&gt;"",VLOOKUP(L733,'DON GIA'!$S$1:$V$19,4,0),"")</f>
        <v/>
      </c>
      <c r="P733" s="106" t="str">
        <f t="shared" si="141"/>
        <v/>
      </c>
      <c r="Q733" s="106" t="str">
        <f t="shared" si="142"/>
        <v/>
      </c>
      <c r="R733" s="71" t="s">
        <v>35</v>
      </c>
      <c r="S733" s="103"/>
      <c r="T733" s="103"/>
      <c r="U733" s="554" t="str">
        <f>IF(R733&lt;&gt;"",VLOOKUP(R733,'DON GIA'!$H$1:$K$103,4,0),"")</f>
        <v/>
      </c>
      <c r="V733" s="554" t="str">
        <f t="shared" si="147"/>
        <v/>
      </c>
      <c r="W733" s="107" t="s">
        <v>1141</v>
      </c>
      <c r="X733" s="103" t="s">
        <v>27</v>
      </c>
      <c r="Y733" s="108">
        <v>4.25</v>
      </c>
      <c r="Z733" s="109"/>
      <c r="AA733" s="554">
        <f>IF(W733&lt;&gt;"",VLOOKUP(W733,'DON GIA'!$A$1:$D$346,4,0),"")</f>
        <v>10375629</v>
      </c>
      <c r="AB733" s="554">
        <f t="shared" si="148"/>
        <v>44096423.25</v>
      </c>
      <c r="AC733" s="71"/>
      <c r="AD733" s="71"/>
      <c r="AE733" s="71"/>
      <c r="AF733" s="71" t="s">
        <v>31</v>
      </c>
      <c r="AG733" s="71"/>
      <c r="AH733" s="103" t="s">
        <v>34</v>
      </c>
      <c r="AI733" s="71"/>
      <c r="AJ733" s="103"/>
      <c r="AK733" s="103"/>
      <c r="AL733" s="554" t="str">
        <f>IF(AI733&lt;&gt;"",VLOOKUP(AI733,'DON GIA'!$M$1:$P$9,4,0),"")</f>
        <v/>
      </c>
      <c r="AM733" s="554" t="str">
        <f t="shared" si="143"/>
        <v/>
      </c>
      <c r="AN733" s="103"/>
      <c r="AO733" s="103"/>
      <c r="AP733" s="553" t="str">
        <f t="shared" si="146"/>
        <v/>
      </c>
      <c r="AQ733" s="107"/>
      <c r="AR733" s="573" t="s">
        <v>1924</v>
      </c>
    </row>
    <row r="734" spans="1:44" outlineLevel="2">
      <c r="A734" s="72" t="e">
        <f>IF(D733&lt;&gt;"",$D$8:D733,A733)</f>
        <v>#VALUE!</v>
      </c>
      <c r="C734" s="552" t="str">
        <f>IF(D734&lt;&gt;"",COUNTA($D$8:D734),"")</f>
        <v/>
      </c>
      <c r="D734" s="552"/>
      <c r="E734" s="71"/>
      <c r="F734" s="103"/>
      <c r="G734" s="103"/>
      <c r="H734" s="103"/>
      <c r="I734" s="103"/>
      <c r="J734" s="103"/>
      <c r="K734" s="103"/>
      <c r="L734" s="107"/>
      <c r="M734" s="105"/>
      <c r="N734" s="106" t="str">
        <f>IF(L734&lt;&gt;"",VLOOKUP(L734,'DON GIA'!$S$1:$U$19,3,0),"")</f>
        <v/>
      </c>
      <c r="O734" s="106" t="str">
        <f>IF(L734&lt;&gt;"",VLOOKUP(L734,'DON GIA'!$S$1:$V$19,4,0),"")</f>
        <v/>
      </c>
      <c r="P734" s="106" t="str">
        <f t="shared" si="141"/>
        <v/>
      </c>
      <c r="Q734" s="106" t="str">
        <f t="shared" si="142"/>
        <v/>
      </c>
      <c r="R734" s="71" t="s">
        <v>35</v>
      </c>
      <c r="S734" s="103"/>
      <c r="T734" s="103"/>
      <c r="U734" s="554" t="str">
        <f>IF(R734&lt;&gt;"",VLOOKUP(R734,'DON GIA'!$H$1:$K$103,4,0),"")</f>
        <v/>
      </c>
      <c r="V734" s="554" t="str">
        <f t="shared" si="147"/>
        <v/>
      </c>
      <c r="W734" s="107" t="s">
        <v>1151</v>
      </c>
      <c r="X734" s="103" t="s">
        <v>38</v>
      </c>
      <c r="Y734" s="108">
        <v>0.51300000000000001</v>
      </c>
      <c r="Z734" s="109"/>
      <c r="AA734" s="554">
        <f>IF(W734&lt;&gt;"",VLOOKUP(W734,'DON GIA'!$A$1:$D$346,4,0),"")</f>
        <v>2523428</v>
      </c>
      <c r="AB734" s="554">
        <f t="shared" si="148"/>
        <v>1294518.564</v>
      </c>
      <c r="AC734" s="71"/>
      <c r="AD734" s="71"/>
      <c r="AE734" s="71"/>
      <c r="AF734" s="71"/>
      <c r="AG734" s="71"/>
      <c r="AH734" s="103"/>
      <c r="AI734" s="71"/>
      <c r="AJ734" s="103"/>
      <c r="AK734" s="103"/>
      <c r="AL734" s="554" t="str">
        <f>IF(AI734&lt;&gt;"",VLOOKUP(AI734,'DON GIA'!$M$1:$P$9,4,0),"")</f>
        <v/>
      </c>
      <c r="AM734" s="554" t="str">
        <f t="shared" si="143"/>
        <v/>
      </c>
      <c r="AN734" s="103"/>
      <c r="AO734" s="103"/>
      <c r="AP734" s="553" t="str">
        <f t="shared" si="146"/>
        <v/>
      </c>
      <c r="AQ734" s="107"/>
    </row>
    <row r="735" spans="1:44" outlineLevel="2">
      <c r="A735" s="72" t="e">
        <f>IF(D734&lt;&gt;"",$D$8:D734,A734)</f>
        <v>#VALUE!</v>
      </c>
      <c r="C735" s="552" t="str">
        <f>IF(D735&lt;&gt;"",COUNTA($D$8:D735),"")</f>
        <v/>
      </c>
      <c r="D735" s="552"/>
      <c r="E735" s="71"/>
      <c r="F735" s="103"/>
      <c r="G735" s="103"/>
      <c r="H735" s="103"/>
      <c r="I735" s="103"/>
      <c r="J735" s="103"/>
      <c r="K735" s="103"/>
      <c r="L735" s="107"/>
      <c r="M735" s="105"/>
      <c r="N735" s="106" t="str">
        <f>IF(L735&lt;&gt;"",VLOOKUP(L735,'DON GIA'!$S$1:$U$19,3,0),"")</f>
        <v/>
      </c>
      <c r="O735" s="106" t="str">
        <f>IF(L735&lt;&gt;"",VLOOKUP(L735,'DON GIA'!$S$1:$V$19,4,0),"")</f>
        <v/>
      </c>
      <c r="P735" s="106" t="str">
        <f t="shared" si="141"/>
        <v/>
      </c>
      <c r="Q735" s="106" t="str">
        <f t="shared" si="142"/>
        <v/>
      </c>
      <c r="R735" s="71" t="s">
        <v>35</v>
      </c>
      <c r="S735" s="103"/>
      <c r="T735" s="103"/>
      <c r="U735" s="554" t="str">
        <f>IF(R735&lt;&gt;"",VLOOKUP(R735,'DON GIA'!$H$1:$K$103,4,0),"")</f>
        <v/>
      </c>
      <c r="V735" s="554" t="str">
        <f t="shared" si="147"/>
        <v/>
      </c>
      <c r="W735" s="107" t="s">
        <v>1146</v>
      </c>
      <c r="X735" s="103" t="s">
        <v>27</v>
      </c>
      <c r="Y735" s="108">
        <v>7.28</v>
      </c>
      <c r="Z735" s="109"/>
      <c r="AA735" s="554">
        <f>IF(W735&lt;&gt;"",VLOOKUP(W735,'DON GIA'!$A$1:$D$346,4,0),"")</f>
        <v>169828</v>
      </c>
      <c r="AB735" s="554">
        <f t="shared" si="148"/>
        <v>1236347.8400000001</v>
      </c>
      <c r="AC735" s="71"/>
      <c r="AD735" s="71"/>
      <c r="AE735" s="71"/>
      <c r="AF735" s="71"/>
      <c r="AG735" s="71"/>
      <c r="AH735" s="103"/>
      <c r="AI735" s="71"/>
      <c r="AJ735" s="103"/>
      <c r="AK735" s="103"/>
      <c r="AL735" s="554" t="str">
        <f>IF(AI735&lt;&gt;"",VLOOKUP(AI735,'DON GIA'!$M$1:$P$9,4,0),"")</f>
        <v/>
      </c>
      <c r="AM735" s="554" t="str">
        <f t="shared" si="143"/>
        <v/>
      </c>
      <c r="AN735" s="103"/>
      <c r="AO735" s="103"/>
      <c r="AP735" s="553" t="str">
        <f t="shared" si="146"/>
        <v/>
      </c>
      <c r="AQ735" s="107"/>
    </row>
    <row r="736" spans="1:44" outlineLevel="2">
      <c r="A736" s="72" t="e">
        <f>IF(D735&lt;&gt;"",$D$8:D735,A735)</f>
        <v>#VALUE!</v>
      </c>
      <c r="C736" s="552" t="str">
        <f>IF(D736&lt;&gt;"",COUNTA($D$8:D736),"")</f>
        <v/>
      </c>
      <c r="D736" s="552"/>
      <c r="E736" s="71"/>
      <c r="F736" s="103"/>
      <c r="G736" s="103"/>
      <c r="H736" s="103"/>
      <c r="I736" s="103"/>
      <c r="J736" s="103"/>
      <c r="K736" s="103"/>
      <c r="L736" s="107"/>
      <c r="M736" s="105"/>
      <c r="N736" s="106" t="str">
        <f>IF(L736&lt;&gt;"",VLOOKUP(L736,'DON GIA'!$S$1:$U$19,3,0),"")</f>
        <v/>
      </c>
      <c r="O736" s="106" t="str">
        <f>IF(L736&lt;&gt;"",VLOOKUP(L736,'DON GIA'!$S$1:$V$19,4,0),"")</f>
        <v/>
      </c>
      <c r="P736" s="106" t="str">
        <f t="shared" si="141"/>
        <v/>
      </c>
      <c r="Q736" s="106" t="str">
        <f t="shared" si="142"/>
        <v/>
      </c>
      <c r="R736" s="71" t="s">
        <v>35</v>
      </c>
      <c r="S736" s="103"/>
      <c r="T736" s="103"/>
      <c r="U736" s="554" t="str">
        <f>IF(R736&lt;&gt;"",VLOOKUP(R736,'DON GIA'!$H$1:$K$103,4,0),"")</f>
        <v/>
      </c>
      <c r="V736" s="554" t="str">
        <f t="shared" si="147"/>
        <v/>
      </c>
      <c r="W736" s="107" t="s">
        <v>1105</v>
      </c>
      <c r="X736" s="103" t="s">
        <v>27</v>
      </c>
      <c r="Y736" s="108">
        <v>2.92</v>
      </c>
      <c r="Z736" s="109"/>
      <c r="AA736" s="554">
        <f>IF(W736&lt;&gt;"",VLOOKUP(W736,'DON GIA'!$A$1:$D$346,4,0),"")</f>
        <v>292949</v>
      </c>
      <c r="AB736" s="554">
        <f t="shared" si="148"/>
        <v>855411.08</v>
      </c>
      <c r="AC736" s="71"/>
      <c r="AD736" s="71"/>
      <c r="AE736" s="71"/>
      <c r="AF736" s="71"/>
      <c r="AG736" s="71"/>
      <c r="AH736" s="103"/>
      <c r="AI736" s="71"/>
      <c r="AJ736" s="103"/>
      <c r="AK736" s="103"/>
      <c r="AL736" s="554" t="str">
        <f>IF(AI736&lt;&gt;"",VLOOKUP(AI736,'DON GIA'!$M$1:$P$9,4,0),"")</f>
        <v/>
      </c>
      <c r="AM736" s="554" t="str">
        <f t="shared" si="143"/>
        <v/>
      </c>
      <c r="AN736" s="103"/>
      <c r="AO736" s="103"/>
      <c r="AP736" s="553" t="str">
        <f t="shared" si="146"/>
        <v/>
      </c>
      <c r="AQ736" s="107"/>
    </row>
    <row r="737" spans="1:44" outlineLevel="2">
      <c r="A737" s="72" t="e">
        <f>IF(D736&lt;&gt;"",$D$8:D736,A736)</f>
        <v>#VALUE!</v>
      </c>
      <c r="C737" s="552" t="str">
        <f>IF(D737&lt;&gt;"",COUNTA($D$8:D737),"")</f>
        <v/>
      </c>
      <c r="D737" s="552"/>
      <c r="E737" s="71"/>
      <c r="F737" s="103"/>
      <c r="G737" s="103"/>
      <c r="H737" s="103"/>
      <c r="I737" s="103"/>
      <c r="J737" s="103"/>
      <c r="K737" s="103"/>
      <c r="L737" s="107"/>
      <c r="M737" s="105"/>
      <c r="N737" s="106" t="str">
        <f>IF(L737&lt;&gt;"",VLOOKUP(L737,'DON GIA'!$S$1:$U$19,3,0),"")</f>
        <v/>
      </c>
      <c r="O737" s="106" t="str">
        <f>IF(L737&lt;&gt;"",VLOOKUP(L737,'DON GIA'!$S$1:$V$19,4,0),"")</f>
        <v/>
      </c>
      <c r="P737" s="106" t="str">
        <f t="shared" si="141"/>
        <v/>
      </c>
      <c r="Q737" s="106" t="str">
        <f t="shared" si="142"/>
        <v/>
      </c>
      <c r="R737" s="71" t="s">
        <v>35</v>
      </c>
      <c r="S737" s="103"/>
      <c r="T737" s="103"/>
      <c r="U737" s="554" t="str">
        <f>IF(R737&lt;&gt;"",VLOOKUP(R737,'DON GIA'!$H$1:$K$103,4,0),"")</f>
        <v/>
      </c>
      <c r="V737" s="554" t="str">
        <f t="shared" si="147"/>
        <v/>
      </c>
      <c r="W737" s="107" t="s">
        <v>1006</v>
      </c>
      <c r="X737" s="103" t="s">
        <v>27</v>
      </c>
      <c r="Y737" s="108">
        <v>78.95</v>
      </c>
      <c r="Z737" s="109"/>
      <c r="AA737" s="554">
        <f>IF(W737&lt;&gt;"",VLOOKUP(W737,'DON GIA'!$A$1:$D$346,4,0),"")</f>
        <v>109890</v>
      </c>
      <c r="AB737" s="554">
        <f t="shared" si="148"/>
        <v>8675815.5</v>
      </c>
      <c r="AC737" s="71"/>
      <c r="AD737" s="71"/>
      <c r="AE737" s="71"/>
      <c r="AF737" s="71"/>
      <c r="AG737" s="71"/>
      <c r="AH737" s="103"/>
      <c r="AI737" s="71"/>
      <c r="AJ737" s="103"/>
      <c r="AK737" s="103"/>
      <c r="AL737" s="554" t="str">
        <f>IF(AI737&lt;&gt;"",VLOOKUP(AI737,'DON GIA'!$M$1:$P$9,4,0),"")</f>
        <v/>
      </c>
      <c r="AM737" s="554" t="str">
        <f t="shared" si="143"/>
        <v/>
      </c>
      <c r="AN737" s="103"/>
      <c r="AO737" s="103"/>
      <c r="AP737" s="553" t="str">
        <f t="shared" si="146"/>
        <v/>
      </c>
      <c r="AQ737" s="107"/>
    </row>
    <row r="738" spans="1:44" outlineLevel="2">
      <c r="A738" s="72" t="e">
        <f>IF(D737&lt;&gt;"",$D$8:D737,A737)</f>
        <v>#VALUE!</v>
      </c>
      <c r="C738" s="552" t="str">
        <f>IF(D738&lt;&gt;"",COUNTA($D$8:D738),"")</f>
        <v/>
      </c>
      <c r="D738" s="552"/>
      <c r="E738" s="71"/>
      <c r="F738" s="103"/>
      <c r="G738" s="103"/>
      <c r="H738" s="103"/>
      <c r="I738" s="103"/>
      <c r="J738" s="103"/>
      <c r="K738" s="103"/>
      <c r="L738" s="107"/>
      <c r="M738" s="105"/>
      <c r="N738" s="106" t="str">
        <f>IF(L738&lt;&gt;"",VLOOKUP(L738,'DON GIA'!$S$1:$U$19,3,0),"")</f>
        <v/>
      </c>
      <c r="O738" s="106" t="str">
        <f>IF(L738&lt;&gt;"",VLOOKUP(L738,'DON GIA'!$S$1:$V$19,4,0),"")</f>
        <v/>
      </c>
      <c r="P738" s="106" t="str">
        <f t="shared" si="141"/>
        <v/>
      </c>
      <c r="Q738" s="106" t="str">
        <f t="shared" si="142"/>
        <v/>
      </c>
      <c r="R738" s="71" t="s">
        <v>35</v>
      </c>
      <c r="S738" s="103"/>
      <c r="T738" s="103"/>
      <c r="U738" s="554" t="str">
        <f>IF(R738&lt;&gt;"",VLOOKUP(R738,'DON GIA'!$H$1:$K$103,4,0),"")</f>
        <v/>
      </c>
      <c r="V738" s="554" t="str">
        <f t="shared" si="147"/>
        <v/>
      </c>
      <c r="W738" s="107" t="s">
        <v>1106</v>
      </c>
      <c r="X738" s="103" t="s">
        <v>27</v>
      </c>
      <c r="Y738" s="108">
        <v>1.1200000000000001</v>
      </c>
      <c r="Z738" s="109"/>
      <c r="AA738" s="554">
        <f>IF(W738&lt;&gt;"",VLOOKUP(W738,'DON GIA'!$A$1:$D$346,4,0),"")</f>
        <v>330817</v>
      </c>
      <c r="AB738" s="554">
        <f t="shared" si="148"/>
        <v>370515.04000000004</v>
      </c>
      <c r="AC738" s="71"/>
      <c r="AD738" s="71"/>
      <c r="AE738" s="71"/>
      <c r="AF738" s="71"/>
      <c r="AG738" s="71"/>
      <c r="AH738" s="103"/>
      <c r="AI738" s="71"/>
      <c r="AJ738" s="103"/>
      <c r="AK738" s="103"/>
      <c r="AL738" s="554" t="str">
        <f>IF(AI738&lt;&gt;"",VLOOKUP(AI738,'DON GIA'!$M$1:$P$9,4,0),"")</f>
        <v/>
      </c>
      <c r="AM738" s="554" t="str">
        <f t="shared" si="143"/>
        <v/>
      </c>
      <c r="AN738" s="103"/>
      <c r="AO738" s="103"/>
      <c r="AP738" s="553" t="str">
        <f t="shared" si="146"/>
        <v/>
      </c>
      <c r="AQ738" s="107"/>
    </row>
    <row r="739" spans="1:44" ht="37.5" outlineLevel="2">
      <c r="A739" s="72" t="e">
        <f>IF(D738&lt;&gt;"",$D$8:D738,A738)</f>
        <v>#VALUE!</v>
      </c>
      <c r="C739" s="552" t="str">
        <f>IF(D739&lt;&gt;"",COUNTA($D$8:D739),"")</f>
        <v/>
      </c>
      <c r="D739" s="552"/>
      <c r="E739" s="71"/>
      <c r="F739" s="103"/>
      <c r="G739" s="103"/>
      <c r="H739" s="103"/>
      <c r="I739" s="103"/>
      <c r="J739" s="103"/>
      <c r="K739" s="103"/>
      <c r="L739" s="107"/>
      <c r="M739" s="105"/>
      <c r="N739" s="106" t="str">
        <f>IF(L739&lt;&gt;"",VLOOKUP(L739,'DON GIA'!$S$1:$U$19,3,0),"")</f>
        <v/>
      </c>
      <c r="O739" s="106" t="str">
        <f>IF(L739&lt;&gt;"",VLOOKUP(L739,'DON GIA'!$S$1:$V$19,4,0),"")</f>
        <v/>
      </c>
      <c r="P739" s="106" t="str">
        <f t="shared" si="141"/>
        <v/>
      </c>
      <c r="Q739" s="106" t="str">
        <f t="shared" si="142"/>
        <v/>
      </c>
      <c r="R739" s="71" t="s">
        <v>35</v>
      </c>
      <c r="S739" s="103"/>
      <c r="T739" s="103"/>
      <c r="U739" s="554" t="str">
        <f>IF(R739&lt;&gt;"",VLOOKUP(R739,'DON GIA'!$H$1:$K$103,4,0),"")</f>
        <v/>
      </c>
      <c r="V739" s="554" t="str">
        <f t="shared" si="147"/>
        <v/>
      </c>
      <c r="W739" s="107" t="s">
        <v>1049</v>
      </c>
      <c r="X739" s="103" t="s">
        <v>42</v>
      </c>
      <c r="Y739" s="108">
        <v>1</v>
      </c>
      <c r="Z739" s="109"/>
      <c r="AA739" s="554">
        <f>IF(W739&lt;&gt;"",VLOOKUP(W739,'DON GIA'!$A$1:$D$346,4,0),"")</f>
        <v>3793079</v>
      </c>
      <c r="AB739" s="554">
        <f t="shared" si="148"/>
        <v>3793079</v>
      </c>
      <c r="AC739" s="71"/>
      <c r="AD739" s="71"/>
      <c r="AE739" s="71"/>
      <c r="AF739" s="71"/>
      <c r="AG739" s="71"/>
      <c r="AH739" s="103"/>
      <c r="AI739" s="71"/>
      <c r="AJ739" s="103"/>
      <c r="AK739" s="103"/>
      <c r="AL739" s="554" t="str">
        <f>IF(AI739&lt;&gt;"",VLOOKUP(AI739,'DON GIA'!$M$1:$P$9,4,0),"")</f>
        <v/>
      </c>
      <c r="AM739" s="554" t="str">
        <f t="shared" si="143"/>
        <v/>
      </c>
      <c r="AN739" s="103"/>
      <c r="AO739" s="103"/>
      <c r="AP739" s="553" t="str">
        <f t="shared" si="146"/>
        <v/>
      </c>
      <c r="AQ739" s="107"/>
    </row>
    <row r="740" spans="1:44" outlineLevel="2">
      <c r="A740" s="72" t="e">
        <f>IF(D739&lt;&gt;"",$D$8:D739,A739)</f>
        <v>#VALUE!</v>
      </c>
      <c r="C740" s="552" t="str">
        <f>IF(D740&lt;&gt;"",COUNTA($D$8:D740),"")</f>
        <v/>
      </c>
      <c r="D740" s="552"/>
      <c r="E740" s="61"/>
      <c r="F740" s="103"/>
      <c r="G740" s="103"/>
      <c r="H740" s="103"/>
      <c r="I740" s="103"/>
      <c r="J740" s="103"/>
      <c r="K740" s="103"/>
      <c r="L740" s="107"/>
      <c r="M740" s="105"/>
      <c r="N740" s="106" t="str">
        <f>IF(L740&lt;&gt;"",VLOOKUP(L740,'DON GIA'!$S$1:$U$19,3,0),"")</f>
        <v/>
      </c>
      <c r="O740" s="106" t="str">
        <f>IF(L740&lt;&gt;"",VLOOKUP(L740,'DON GIA'!$S$1:$V$19,4,0),"")</f>
        <v/>
      </c>
      <c r="P740" s="106" t="str">
        <f t="shared" si="141"/>
        <v/>
      </c>
      <c r="Q740" s="106" t="str">
        <f t="shared" si="142"/>
        <v/>
      </c>
      <c r="R740" s="71" t="s">
        <v>35</v>
      </c>
      <c r="S740" s="103"/>
      <c r="T740" s="103"/>
      <c r="U740" s="554" t="str">
        <f>IF(R740&lt;&gt;"",VLOOKUP(R740,'DON GIA'!$H$1:$K$103,4,0),"")</f>
        <v/>
      </c>
      <c r="V740" s="554" t="str">
        <f t="shared" si="147"/>
        <v/>
      </c>
      <c r="W740" s="107" t="s">
        <v>35</v>
      </c>
      <c r="X740" s="103"/>
      <c r="Y740" s="108"/>
      <c r="Z740" s="109"/>
      <c r="AA740" s="554" t="str">
        <f>IF(W740&lt;&gt;"",VLOOKUP(W740,'DON GIA'!$A$1:$D$346,4,0),"")</f>
        <v/>
      </c>
      <c r="AB740" s="554" t="str">
        <f t="shared" si="148"/>
        <v/>
      </c>
      <c r="AC740" s="71"/>
      <c r="AD740" s="71"/>
      <c r="AE740" s="71"/>
      <c r="AF740" s="71"/>
      <c r="AG740" s="71"/>
      <c r="AH740" s="103"/>
      <c r="AI740" s="71"/>
      <c r="AJ740" s="103"/>
      <c r="AK740" s="103"/>
      <c r="AL740" s="554" t="str">
        <f>IF(AI740&lt;&gt;"",VLOOKUP(AI740,'DON GIA'!$M$1:$P$9,4,0),"")</f>
        <v/>
      </c>
      <c r="AM740" s="554" t="str">
        <f t="shared" si="143"/>
        <v/>
      </c>
      <c r="AN740" s="103"/>
      <c r="AO740" s="103"/>
      <c r="AP740" s="553" t="str">
        <f t="shared" si="146"/>
        <v/>
      </c>
      <c r="AQ740" s="107"/>
    </row>
    <row r="741" spans="1:44" outlineLevel="1">
      <c r="A741" s="84" t="s">
        <v>806</v>
      </c>
      <c r="B741" s="576">
        <v>70</v>
      </c>
      <c r="C741" s="552">
        <f>IF(D741&lt;&gt;"",COUNTA($D$8:D741),"")</f>
        <v>55</v>
      </c>
      <c r="D741" s="552">
        <v>447</v>
      </c>
      <c r="E741" s="61" t="s">
        <v>298</v>
      </c>
      <c r="F741" s="162"/>
      <c r="G741" s="162"/>
      <c r="H741" s="162"/>
      <c r="I741" s="162"/>
      <c r="J741" s="162"/>
      <c r="K741" s="162"/>
      <c r="L741" s="129"/>
      <c r="M741" s="167">
        <f>SUBTOTAL(9,M742:M753)</f>
        <v>132.63999999999999</v>
      </c>
      <c r="N741" s="199"/>
      <c r="O741" s="199"/>
      <c r="P741" s="199">
        <f>SUBTOTAL(9,P742:P753)</f>
        <v>222702559.99999997</v>
      </c>
      <c r="Q741" s="199">
        <f>SUBTOTAL(9,Q742:Q753)</f>
        <v>0</v>
      </c>
      <c r="R741" s="61"/>
      <c r="S741" s="162"/>
      <c r="T741" s="162">
        <f>SUBTOTAL(9,T742:T753)</f>
        <v>0</v>
      </c>
      <c r="U741" s="553"/>
      <c r="V741" s="553">
        <f>SUBTOTAL(9,V742:V753)</f>
        <v>0</v>
      </c>
      <c r="W741" s="129"/>
      <c r="X741" s="162"/>
      <c r="Y741" s="169">
        <f>SUBTOTAL(9,Y742:Y753)</f>
        <v>250.90699999999998</v>
      </c>
      <c r="Z741" s="170">
        <f>SUBTOTAL(9,Z742:Z753)</f>
        <v>0</v>
      </c>
      <c r="AA741" s="553"/>
      <c r="AB741" s="553">
        <f>SUBTOTAL(9,AB742:AB753)</f>
        <v>537746489.4460001</v>
      </c>
      <c r="AC741" s="71"/>
      <c r="AD741" s="71"/>
      <c r="AE741" s="71"/>
      <c r="AF741" s="71"/>
      <c r="AG741" s="71"/>
      <c r="AH741" s="103"/>
      <c r="AI741" s="71"/>
      <c r="AJ741" s="162"/>
      <c r="AK741" s="162">
        <f>SUBTOTAL(9,AK742:AK753)</f>
        <v>2</v>
      </c>
      <c r="AL741" s="553"/>
      <c r="AM741" s="553">
        <f>SUBTOTAL(9,AM742:AM753)</f>
        <v>29895920</v>
      </c>
      <c r="AN741" s="162"/>
      <c r="AO741" s="162">
        <f>SUBTOTAL(9,AO742:AO753)</f>
        <v>1</v>
      </c>
      <c r="AP741" s="553">
        <f t="shared" si="146"/>
        <v>790344969.4460001</v>
      </c>
      <c r="AQ741" s="111"/>
      <c r="AR741" s="90"/>
    </row>
    <row r="742" spans="1:44" ht="56.25" outlineLevel="2">
      <c r="A742" s="72" t="e">
        <f>IF(D741&lt;&gt;"",$D$8:D741,A740)</f>
        <v>#VALUE!</v>
      </c>
      <c r="C742" s="552" t="str">
        <f>IF(D742&lt;&gt;"",COUNTA($D$8:D742),"")</f>
        <v/>
      </c>
      <c r="D742" s="552"/>
      <c r="E742" s="71" t="s">
        <v>299</v>
      </c>
      <c r="F742" s="103">
        <v>1</v>
      </c>
      <c r="G742" s="103"/>
      <c r="H742" s="103">
        <v>441</v>
      </c>
      <c r="I742" s="103">
        <v>79</v>
      </c>
      <c r="J742" s="103" t="s">
        <v>223</v>
      </c>
      <c r="K742" s="103" t="s">
        <v>224</v>
      </c>
      <c r="L742" s="107" t="s">
        <v>973</v>
      </c>
      <c r="M742" s="105">
        <v>132.63999999999999</v>
      </c>
      <c r="N742" s="106">
        <f>IF(L742&lt;&gt;"",VLOOKUP(L742,'DON GIA'!$S$1:$U$19,3,0),"")</f>
        <v>1679000</v>
      </c>
      <c r="O742" s="106">
        <f>IF(L742&lt;&gt;"",VLOOKUP(L742,'DON GIA'!$S$1:$V$19,4,0),"")</f>
        <v>0</v>
      </c>
      <c r="P742" s="106">
        <f t="shared" si="141"/>
        <v>222702559.99999997</v>
      </c>
      <c r="Q742" s="106">
        <f t="shared" si="142"/>
        <v>0</v>
      </c>
      <c r="R742" s="71" t="s">
        <v>35</v>
      </c>
      <c r="S742" s="103"/>
      <c r="T742" s="103"/>
      <c r="U742" s="554" t="str">
        <f>IF(R742&lt;&gt;"",VLOOKUP(R742,'DON GIA'!$H$1:$K$103,4,0),"")</f>
        <v/>
      </c>
      <c r="V742" s="554" t="str">
        <f t="shared" ref="V742:V753" si="149">IF(R742&lt;&gt;"",IF(ISNUMBER(U742),T742*U742,""),"")</f>
        <v/>
      </c>
      <c r="W742" s="107" t="s">
        <v>1063</v>
      </c>
      <c r="X742" s="103" t="s">
        <v>27</v>
      </c>
      <c r="Y742" s="108">
        <v>85.8</v>
      </c>
      <c r="Z742" s="109"/>
      <c r="AA742" s="554">
        <f>IF(W742&lt;&gt;"",VLOOKUP(W742,'DON GIA'!$A$1:$D$346,4,0),"")</f>
        <v>3941166</v>
      </c>
      <c r="AB742" s="554">
        <f t="shared" ref="AB742:AB753" si="150">IF(W742&lt;&gt;"",IF(ISNUMBER(AA742),Y742*AA742,""),"")</f>
        <v>338152042.80000001</v>
      </c>
      <c r="AC742" s="71"/>
      <c r="AD742" s="71" t="s">
        <v>29</v>
      </c>
      <c r="AE742" s="71" t="s">
        <v>30</v>
      </c>
      <c r="AF742" s="71" t="s">
        <v>31</v>
      </c>
      <c r="AG742" s="71" t="s">
        <v>32</v>
      </c>
      <c r="AH742" s="103" t="s">
        <v>33</v>
      </c>
      <c r="AI742" s="71" t="s">
        <v>562</v>
      </c>
      <c r="AJ742" s="103" t="s">
        <v>409</v>
      </c>
      <c r="AK742" s="103">
        <v>1</v>
      </c>
      <c r="AL742" s="554">
        <f>IF(AI742&lt;&gt;"",VLOOKUP(AI742,'DON GIA'!$M$1:$P$9,4,0),"")</f>
        <v>12895920</v>
      </c>
      <c r="AM742" s="554">
        <f t="shared" si="143"/>
        <v>12895920</v>
      </c>
      <c r="AN742" s="103" t="s">
        <v>407</v>
      </c>
      <c r="AO742" s="103">
        <v>1</v>
      </c>
      <c r="AP742" s="553" t="str">
        <f t="shared" si="146"/>
        <v/>
      </c>
      <c r="AQ742" s="111" t="s">
        <v>717</v>
      </c>
      <c r="AR742" s="77" t="s">
        <v>1912</v>
      </c>
    </row>
    <row r="743" spans="1:44" ht="210" outlineLevel="2">
      <c r="A743" s="72" t="e">
        <f>IF(D742&lt;&gt;"",$D$8:D742,A742)</f>
        <v>#VALUE!</v>
      </c>
      <c r="C743" s="552" t="str">
        <f>IF(D743&lt;&gt;"",COUNTA($D$8:D743),"")</f>
        <v/>
      </c>
      <c r="D743" s="552"/>
      <c r="E743" s="71" t="s">
        <v>39</v>
      </c>
      <c r="F743" s="103"/>
      <c r="G743" s="103"/>
      <c r="H743" s="103"/>
      <c r="I743" s="103"/>
      <c r="J743" s="103"/>
      <c r="K743" s="103"/>
      <c r="L743" s="107"/>
      <c r="M743" s="105"/>
      <c r="N743" s="106" t="str">
        <f>IF(L743&lt;&gt;"",VLOOKUP(L743,'DON GIA'!$S$1:$U$19,3,0),"")</f>
        <v/>
      </c>
      <c r="O743" s="106" t="str">
        <f>IF(L743&lt;&gt;"",VLOOKUP(L743,'DON GIA'!$S$1:$V$19,4,0),"")</f>
        <v/>
      </c>
      <c r="P743" s="106" t="str">
        <f t="shared" si="141"/>
        <v/>
      </c>
      <c r="Q743" s="106" t="str">
        <f t="shared" si="142"/>
        <v/>
      </c>
      <c r="R743" s="71" t="s">
        <v>35</v>
      </c>
      <c r="S743" s="103"/>
      <c r="T743" s="103"/>
      <c r="U743" s="554" t="str">
        <f>IF(R743&lt;&gt;"",VLOOKUP(R743,'DON GIA'!$H$1:$K$103,4,0),"")</f>
        <v/>
      </c>
      <c r="V743" s="554" t="str">
        <f t="shared" si="149"/>
        <v/>
      </c>
      <c r="W743" s="107" t="s">
        <v>1063</v>
      </c>
      <c r="X743" s="103" t="s">
        <v>27</v>
      </c>
      <c r="Y743" s="108">
        <v>36.4</v>
      </c>
      <c r="Z743" s="109"/>
      <c r="AA743" s="554">
        <f>IF(W743&lt;&gt;"",VLOOKUP(W743,'DON GIA'!$A$1:$D$346,4,0),"")</f>
        <v>3941166</v>
      </c>
      <c r="AB743" s="554">
        <f t="shared" si="150"/>
        <v>143458442.40000001</v>
      </c>
      <c r="AC743" s="71"/>
      <c r="AD743" s="71" t="s">
        <v>29</v>
      </c>
      <c r="AE743" s="71" t="s">
        <v>30</v>
      </c>
      <c r="AF743" s="71" t="s">
        <v>31</v>
      </c>
      <c r="AG743" s="71" t="s">
        <v>32</v>
      </c>
      <c r="AH743" s="103" t="s">
        <v>41</v>
      </c>
      <c r="AI743" s="71" t="s">
        <v>579</v>
      </c>
      <c r="AJ743" s="103" t="s">
        <v>560</v>
      </c>
      <c r="AK743" s="103">
        <v>1</v>
      </c>
      <c r="AL743" s="554">
        <f>IF(AI743&lt;&gt;"",VLOOKUP(AI743,'DON GIA'!$M$1:$P$9,4,0),"")</f>
        <v>17000000</v>
      </c>
      <c r="AM743" s="554">
        <f t="shared" si="143"/>
        <v>17000000</v>
      </c>
      <c r="AN743" s="103"/>
      <c r="AO743" s="103"/>
      <c r="AP743" s="553" t="str">
        <f t="shared" si="146"/>
        <v/>
      </c>
      <c r="AQ743" s="59" t="s">
        <v>718</v>
      </c>
      <c r="AR743" s="139" t="s">
        <v>1918</v>
      </c>
    </row>
    <row r="744" spans="1:44" ht="206.25" outlineLevel="2">
      <c r="A744" s="72" t="e">
        <f>IF(D743&lt;&gt;"",$D$8:D743,A743)</f>
        <v>#VALUE!</v>
      </c>
      <c r="C744" s="552" t="str">
        <f>IF(D744&lt;&gt;"",COUNTA($D$8:D744),"")</f>
        <v/>
      </c>
      <c r="D744" s="552"/>
      <c r="E744" s="71"/>
      <c r="F744" s="103"/>
      <c r="G744" s="103"/>
      <c r="H744" s="103"/>
      <c r="I744" s="103"/>
      <c r="J744" s="103"/>
      <c r="K744" s="103"/>
      <c r="L744" s="107"/>
      <c r="M744" s="105"/>
      <c r="N744" s="106" t="str">
        <f>IF(L744&lt;&gt;"",VLOOKUP(L744,'DON GIA'!$S$1:$U$19,3,0),"")</f>
        <v/>
      </c>
      <c r="O744" s="106" t="str">
        <f>IF(L744&lt;&gt;"",VLOOKUP(L744,'DON GIA'!$S$1:$V$19,4,0),"")</f>
        <v/>
      </c>
      <c r="P744" s="106" t="str">
        <f t="shared" si="141"/>
        <v/>
      </c>
      <c r="Q744" s="106" t="str">
        <f t="shared" si="142"/>
        <v/>
      </c>
      <c r="R744" s="71" t="s">
        <v>35</v>
      </c>
      <c r="S744" s="103"/>
      <c r="T744" s="103"/>
      <c r="U744" s="554" t="str">
        <f>IF(R744&lt;&gt;"",VLOOKUP(R744,'DON GIA'!$H$1:$K$103,4,0),"")</f>
        <v/>
      </c>
      <c r="V744" s="554" t="str">
        <f t="shared" si="149"/>
        <v/>
      </c>
      <c r="W744" s="107" t="s">
        <v>1006</v>
      </c>
      <c r="X744" s="103" t="s">
        <v>27</v>
      </c>
      <c r="Y744" s="108">
        <v>89.79</v>
      </c>
      <c r="Z744" s="109"/>
      <c r="AA744" s="554">
        <f>IF(W744&lt;&gt;"",VLOOKUP(W744,'DON GIA'!$A$1:$D$346,4,0),"")</f>
        <v>109890</v>
      </c>
      <c r="AB744" s="554">
        <f t="shared" si="150"/>
        <v>9867023.1000000015</v>
      </c>
      <c r="AC744" s="71"/>
      <c r="AD744" s="71"/>
      <c r="AE744" s="71"/>
      <c r="AF744" s="71"/>
      <c r="AG744" s="71"/>
      <c r="AH744" s="103"/>
      <c r="AI744" s="71"/>
      <c r="AJ744" s="103"/>
      <c r="AK744" s="103"/>
      <c r="AL744" s="554" t="str">
        <f>IF(AI744&lt;&gt;"",VLOOKUP(AI744,'DON GIA'!$M$1:$P$9,4,0),"")</f>
        <v/>
      </c>
      <c r="AM744" s="554" t="str">
        <f t="shared" si="143"/>
        <v/>
      </c>
      <c r="AN744" s="103"/>
      <c r="AO744" s="103"/>
      <c r="AP744" s="553" t="str">
        <f t="shared" si="146"/>
        <v/>
      </c>
      <c r="AQ744" s="107" t="s">
        <v>606</v>
      </c>
      <c r="AR744" s="139" t="s">
        <v>1914</v>
      </c>
    </row>
    <row r="745" spans="1:44" ht="116.25" outlineLevel="2">
      <c r="A745" s="72" t="e">
        <f>IF(D744&lt;&gt;"",$D$8:D744,A744)</f>
        <v>#VALUE!</v>
      </c>
      <c r="C745" s="552" t="str">
        <f>IF(D745&lt;&gt;"",COUNTA($D$8:D745),"")</f>
        <v/>
      </c>
      <c r="D745" s="552"/>
      <c r="E745" s="71"/>
      <c r="F745" s="103"/>
      <c r="G745" s="103"/>
      <c r="H745" s="103"/>
      <c r="I745" s="103"/>
      <c r="J745" s="103"/>
      <c r="K745" s="103"/>
      <c r="L745" s="107"/>
      <c r="M745" s="105"/>
      <c r="N745" s="106" t="str">
        <f>IF(L745&lt;&gt;"",VLOOKUP(L745,'DON GIA'!$S$1:$U$19,3,0),"")</f>
        <v/>
      </c>
      <c r="O745" s="106" t="str">
        <f>IF(L745&lt;&gt;"",VLOOKUP(L745,'DON GIA'!$S$1:$V$19,4,0),"")</f>
        <v/>
      </c>
      <c r="P745" s="106" t="str">
        <f t="shared" si="141"/>
        <v/>
      </c>
      <c r="Q745" s="106" t="str">
        <f t="shared" si="142"/>
        <v/>
      </c>
      <c r="R745" s="71" t="s">
        <v>35</v>
      </c>
      <c r="S745" s="103"/>
      <c r="T745" s="103"/>
      <c r="U745" s="554" t="str">
        <f>IF(R745&lt;&gt;"",VLOOKUP(R745,'DON GIA'!$H$1:$K$103,4,0),"")</f>
        <v/>
      </c>
      <c r="V745" s="554" t="str">
        <f t="shared" si="149"/>
        <v/>
      </c>
      <c r="W745" s="107" t="s">
        <v>1163</v>
      </c>
      <c r="X745" s="103" t="s">
        <v>27</v>
      </c>
      <c r="Y745" s="108">
        <v>5.89</v>
      </c>
      <c r="Z745" s="109"/>
      <c r="AA745" s="554">
        <f>IF(W745&lt;&gt;"",VLOOKUP(W745,'DON GIA'!$A$1:$D$346,4,0),"")</f>
        <v>5058826</v>
      </c>
      <c r="AB745" s="554">
        <f t="shared" si="150"/>
        <v>29796485.139999997</v>
      </c>
      <c r="AC745" s="71"/>
      <c r="AD745" s="71"/>
      <c r="AE745" s="71"/>
      <c r="AF745" s="71" t="s">
        <v>31</v>
      </c>
      <c r="AG745" s="71"/>
      <c r="AH745" s="103" t="s">
        <v>34</v>
      </c>
      <c r="AI745" s="71"/>
      <c r="AJ745" s="103"/>
      <c r="AK745" s="103"/>
      <c r="AL745" s="554" t="str">
        <f>IF(AI745&lt;&gt;"",VLOOKUP(AI745,'DON GIA'!$M$1:$P$9,4,0),"")</f>
        <v/>
      </c>
      <c r="AM745" s="554" t="str">
        <f t="shared" si="143"/>
        <v/>
      </c>
      <c r="AN745" s="103"/>
      <c r="AO745" s="103"/>
      <c r="AP745" s="553" t="str">
        <f t="shared" si="146"/>
        <v/>
      </c>
      <c r="AQ745" s="59" t="s">
        <v>719</v>
      </c>
      <c r="AR745" s="139" t="s">
        <v>2012</v>
      </c>
    </row>
    <row r="746" spans="1:44" outlineLevel="2">
      <c r="A746" s="72" t="e">
        <f>IF(D745&lt;&gt;"",$D$8:D745,A745)</f>
        <v>#VALUE!</v>
      </c>
      <c r="C746" s="552" t="str">
        <f>IF(D746&lt;&gt;"",COUNTA($D$8:D746),"")</f>
        <v/>
      </c>
      <c r="D746" s="552"/>
      <c r="E746" s="71"/>
      <c r="F746" s="103"/>
      <c r="G746" s="103"/>
      <c r="H746" s="103"/>
      <c r="I746" s="103"/>
      <c r="J746" s="103"/>
      <c r="K746" s="103"/>
      <c r="L746" s="107"/>
      <c r="M746" s="105"/>
      <c r="N746" s="106" t="str">
        <f>IF(L746&lt;&gt;"",VLOOKUP(L746,'DON GIA'!$S$1:$U$19,3,0),"")</f>
        <v/>
      </c>
      <c r="O746" s="106" t="str">
        <f>IF(L746&lt;&gt;"",VLOOKUP(L746,'DON GIA'!$S$1:$V$19,4,0),"")</f>
        <v/>
      </c>
      <c r="P746" s="106" t="str">
        <f t="shared" si="141"/>
        <v/>
      </c>
      <c r="Q746" s="106" t="str">
        <f t="shared" si="142"/>
        <v/>
      </c>
      <c r="R746" s="71" t="s">
        <v>35</v>
      </c>
      <c r="S746" s="103"/>
      <c r="T746" s="103"/>
      <c r="U746" s="554" t="str">
        <f>IF(R746&lt;&gt;"",VLOOKUP(R746,'DON GIA'!$H$1:$K$103,4,0),"")</f>
        <v/>
      </c>
      <c r="V746" s="554" t="str">
        <f t="shared" si="149"/>
        <v/>
      </c>
      <c r="W746" s="107" t="s">
        <v>1120</v>
      </c>
      <c r="X746" s="103" t="s">
        <v>38</v>
      </c>
      <c r="Y746" s="108">
        <v>0.627</v>
      </c>
      <c r="Z746" s="109"/>
      <c r="AA746" s="554">
        <f>IF(W746&lt;&gt;"",VLOOKUP(W746,'DON GIA'!$A$1:$D$346,4,0),"")</f>
        <v>2523428</v>
      </c>
      <c r="AB746" s="554">
        <f t="shared" si="150"/>
        <v>1582189.3559999999</v>
      </c>
      <c r="AC746" s="71"/>
      <c r="AD746" s="71"/>
      <c r="AE746" s="71"/>
      <c r="AF746" s="71"/>
      <c r="AG746" s="71"/>
      <c r="AH746" s="103"/>
      <c r="AI746" s="71"/>
      <c r="AJ746" s="103"/>
      <c r="AK746" s="103"/>
      <c r="AL746" s="554" t="str">
        <f>IF(AI746&lt;&gt;"",VLOOKUP(AI746,'DON GIA'!$M$1:$P$9,4,0),"")</f>
        <v/>
      </c>
      <c r="AM746" s="554" t="str">
        <f t="shared" si="143"/>
        <v/>
      </c>
      <c r="AN746" s="103"/>
      <c r="AO746" s="103"/>
      <c r="AP746" s="553" t="str">
        <f t="shared" si="146"/>
        <v/>
      </c>
      <c r="AQ746" s="563" t="s">
        <v>1911</v>
      </c>
    </row>
    <row r="747" spans="1:44" outlineLevel="2">
      <c r="A747" s="72" t="e">
        <f>IF(D746&lt;&gt;"",$D$8:D746,A746)</f>
        <v>#VALUE!</v>
      </c>
      <c r="C747" s="552" t="str">
        <f>IF(D747&lt;&gt;"",COUNTA($D$8:D747),"")</f>
        <v/>
      </c>
      <c r="D747" s="552"/>
      <c r="E747" s="71"/>
      <c r="F747" s="103"/>
      <c r="G747" s="103"/>
      <c r="H747" s="103"/>
      <c r="I747" s="103"/>
      <c r="J747" s="103"/>
      <c r="K747" s="103"/>
      <c r="L747" s="107"/>
      <c r="M747" s="105"/>
      <c r="N747" s="106" t="str">
        <f>IF(L747&lt;&gt;"",VLOOKUP(L747,'DON GIA'!$S$1:$U$19,3,0),"")</f>
        <v/>
      </c>
      <c r="O747" s="106" t="str">
        <f>IF(L747&lt;&gt;"",VLOOKUP(L747,'DON GIA'!$S$1:$V$19,4,0),"")</f>
        <v/>
      </c>
      <c r="P747" s="106" t="str">
        <f t="shared" si="141"/>
        <v/>
      </c>
      <c r="Q747" s="106" t="str">
        <f t="shared" si="142"/>
        <v/>
      </c>
      <c r="R747" s="71" t="s">
        <v>35</v>
      </c>
      <c r="S747" s="103"/>
      <c r="T747" s="103"/>
      <c r="U747" s="554" t="str">
        <f>IF(R747&lt;&gt;"",VLOOKUP(R747,'DON GIA'!$H$1:$K$103,4,0),"")</f>
        <v/>
      </c>
      <c r="V747" s="554" t="str">
        <f t="shared" si="149"/>
        <v/>
      </c>
      <c r="W747" s="107" t="s">
        <v>1181</v>
      </c>
      <c r="X747" s="103" t="s">
        <v>27</v>
      </c>
      <c r="Y747" s="108">
        <v>8.1</v>
      </c>
      <c r="Z747" s="109"/>
      <c r="AA747" s="554">
        <f>IF(W747&lt;&gt;"",VLOOKUP(W747,'DON GIA'!$A$1:$D$346,4,0),"")</f>
        <v>282038</v>
      </c>
      <c r="AB747" s="554">
        <f t="shared" si="150"/>
        <v>2284507.7999999998</v>
      </c>
      <c r="AC747" s="71"/>
      <c r="AD747" s="71"/>
      <c r="AE747" s="71"/>
      <c r="AF747" s="71"/>
      <c r="AG747" s="71"/>
      <c r="AH747" s="103"/>
      <c r="AI747" s="71"/>
      <c r="AJ747" s="103"/>
      <c r="AK747" s="103"/>
      <c r="AL747" s="554" t="str">
        <f>IF(AI747&lt;&gt;"",VLOOKUP(AI747,'DON GIA'!$M$1:$P$9,4,0),"")</f>
        <v/>
      </c>
      <c r="AM747" s="554" t="str">
        <f t="shared" si="143"/>
        <v/>
      </c>
      <c r="AN747" s="103"/>
      <c r="AO747" s="103"/>
      <c r="AP747" s="553" t="str">
        <f t="shared" si="146"/>
        <v/>
      </c>
      <c r="AQ747" s="568" t="s">
        <v>1932</v>
      </c>
    </row>
    <row r="748" spans="1:44" outlineLevel="2">
      <c r="A748" s="72" t="e">
        <f>IF(D747&lt;&gt;"",$D$8:D747,A747)</f>
        <v>#VALUE!</v>
      </c>
      <c r="C748" s="552" t="str">
        <f>IF(D748&lt;&gt;"",COUNTA($D$8:D748),"")</f>
        <v/>
      </c>
      <c r="D748" s="552"/>
      <c r="E748" s="71"/>
      <c r="F748" s="103"/>
      <c r="G748" s="103"/>
      <c r="H748" s="103"/>
      <c r="I748" s="103"/>
      <c r="J748" s="103"/>
      <c r="K748" s="103"/>
      <c r="L748" s="107"/>
      <c r="M748" s="105"/>
      <c r="N748" s="106" t="str">
        <f>IF(L748&lt;&gt;"",VLOOKUP(L748,'DON GIA'!$S$1:$U$19,3,0),"")</f>
        <v/>
      </c>
      <c r="O748" s="106" t="str">
        <f>IF(L748&lt;&gt;"",VLOOKUP(L748,'DON GIA'!$S$1:$V$19,4,0),"")</f>
        <v/>
      </c>
      <c r="P748" s="106" t="str">
        <f t="shared" si="141"/>
        <v/>
      </c>
      <c r="Q748" s="106" t="str">
        <f t="shared" si="142"/>
        <v/>
      </c>
      <c r="R748" s="71" t="s">
        <v>35</v>
      </c>
      <c r="S748" s="103"/>
      <c r="T748" s="103"/>
      <c r="U748" s="554" t="str">
        <f>IF(R748&lt;&gt;"",VLOOKUP(R748,'DON GIA'!$H$1:$K$103,4,0),"")</f>
        <v/>
      </c>
      <c r="V748" s="554" t="str">
        <f t="shared" si="149"/>
        <v/>
      </c>
      <c r="W748" s="107" t="s">
        <v>1121</v>
      </c>
      <c r="X748" s="103" t="s">
        <v>27</v>
      </c>
      <c r="Y748" s="108">
        <v>1.98</v>
      </c>
      <c r="Z748" s="109"/>
      <c r="AA748" s="554">
        <f>IF(W748&lt;&gt;"",VLOOKUP(W748,'DON GIA'!$A$1:$D$346,4,0),"")</f>
        <v>1398600</v>
      </c>
      <c r="AB748" s="554">
        <f t="shared" si="150"/>
        <v>2769228</v>
      </c>
      <c r="AC748" s="71"/>
      <c r="AD748" s="71"/>
      <c r="AE748" s="71"/>
      <c r="AF748" s="71"/>
      <c r="AG748" s="71"/>
      <c r="AH748" s="103"/>
      <c r="AI748" s="71"/>
      <c r="AJ748" s="103"/>
      <c r="AK748" s="103"/>
      <c r="AL748" s="554" t="str">
        <f>IF(AI748&lt;&gt;"",VLOOKUP(AI748,'DON GIA'!$M$1:$P$9,4,0),"")</f>
        <v/>
      </c>
      <c r="AM748" s="554" t="str">
        <f t="shared" si="143"/>
        <v/>
      </c>
      <c r="AN748" s="103"/>
      <c r="AO748" s="103"/>
      <c r="AP748" s="553" t="str">
        <f t="shared" si="146"/>
        <v/>
      </c>
      <c r="AQ748" s="107"/>
    </row>
    <row r="749" spans="1:44" outlineLevel="2">
      <c r="A749" s="72" t="e">
        <f>IF(D748&lt;&gt;"",$D$8:D748,A748)</f>
        <v>#VALUE!</v>
      </c>
      <c r="C749" s="552" t="str">
        <f>IF(D749&lt;&gt;"",COUNTA($D$8:D749),"")</f>
        <v/>
      </c>
      <c r="D749" s="552"/>
      <c r="E749" s="71"/>
      <c r="F749" s="103"/>
      <c r="G749" s="103"/>
      <c r="H749" s="103"/>
      <c r="I749" s="103"/>
      <c r="J749" s="103"/>
      <c r="K749" s="103"/>
      <c r="L749" s="107"/>
      <c r="M749" s="105"/>
      <c r="N749" s="106" t="str">
        <f>IF(L749&lt;&gt;"",VLOOKUP(L749,'DON GIA'!$S$1:$U$19,3,0),"")</f>
        <v/>
      </c>
      <c r="O749" s="106" t="str">
        <f>IF(L749&lt;&gt;"",VLOOKUP(L749,'DON GIA'!$S$1:$V$19,4,0),"")</f>
        <v/>
      </c>
      <c r="P749" s="106" t="str">
        <f t="shared" si="141"/>
        <v/>
      </c>
      <c r="Q749" s="106" t="str">
        <f t="shared" si="142"/>
        <v/>
      </c>
      <c r="R749" s="71" t="s">
        <v>35</v>
      </c>
      <c r="S749" s="103"/>
      <c r="T749" s="103"/>
      <c r="U749" s="554" t="str">
        <f>IF(R749&lt;&gt;"",VLOOKUP(R749,'DON GIA'!$H$1:$K$103,4,0),"")</f>
        <v/>
      </c>
      <c r="V749" s="554" t="str">
        <f t="shared" si="149"/>
        <v/>
      </c>
      <c r="W749" s="107" t="s">
        <v>1105</v>
      </c>
      <c r="X749" s="103" t="s">
        <v>27</v>
      </c>
      <c r="Y749" s="108">
        <f>1.44+1.35</f>
        <v>2.79</v>
      </c>
      <c r="Z749" s="109"/>
      <c r="AA749" s="554">
        <f>IF(W749&lt;&gt;"",VLOOKUP(W749,'DON GIA'!$A$1:$D$346,4,0),"")</f>
        <v>292949</v>
      </c>
      <c r="AB749" s="554">
        <f t="shared" si="150"/>
        <v>817327.71</v>
      </c>
      <c r="AC749" s="71"/>
      <c r="AD749" s="71"/>
      <c r="AE749" s="71"/>
      <c r="AF749" s="71"/>
      <c r="AG749" s="71"/>
      <c r="AH749" s="103"/>
      <c r="AI749" s="71"/>
      <c r="AJ749" s="103"/>
      <c r="AK749" s="103"/>
      <c r="AL749" s="554" t="str">
        <f>IF(AI749&lt;&gt;"",VLOOKUP(AI749,'DON GIA'!$M$1:$P$9,4,0),"")</f>
        <v/>
      </c>
      <c r="AM749" s="554" t="str">
        <f t="shared" si="143"/>
        <v/>
      </c>
      <c r="AN749" s="103"/>
      <c r="AO749" s="103"/>
      <c r="AP749" s="553" t="str">
        <f t="shared" si="146"/>
        <v/>
      </c>
      <c r="AQ749" s="107"/>
    </row>
    <row r="750" spans="1:44" outlineLevel="2">
      <c r="A750" s="72" t="e">
        <f>IF(D749&lt;&gt;"",$D$8:D749,A749)</f>
        <v>#VALUE!</v>
      </c>
      <c r="C750" s="552" t="str">
        <f>IF(D750&lt;&gt;"",COUNTA($D$8:D750),"")</f>
        <v/>
      </c>
      <c r="D750" s="552"/>
      <c r="E750" s="71"/>
      <c r="F750" s="103"/>
      <c r="G750" s="103"/>
      <c r="H750" s="103"/>
      <c r="I750" s="103"/>
      <c r="J750" s="103"/>
      <c r="K750" s="103"/>
      <c r="L750" s="107"/>
      <c r="M750" s="105"/>
      <c r="N750" s="106" t="str">
        <f>IF(L750&lt;&gt;"",VLOOKUP(L750,'DON GIA'!$S$1:$U$19,3,0),"")</f>
        <v/>
      </c>
      <c r="O750" s="106" t="str">
        <f>IF(L750&lt;&gt;"",VLOOKUP(L750,'DON GIA'!$S$1:$V$19,4,0),"")</f>
        <v/>
      </c>
      <c r="P750" s="106" t="str">
        <f t="shared" si="141"/>
        <v/>
      </c>
      <c r="Q750" s="106" t="str">
        <f t="shared" si="142"/>
        <v/>
      </c>
      <c r="R750" s="71" t="s">
        <v>35</v>
      </c>
      <c r="S750" s="103"/>
      <c r="T750" s="103"/>
      <c r="U750" s="554" t="str">
        <f>IF(R750&lt;&gt;"",VLOOKUP(R750,'DON GIA'!$H$1:$K$103,4,0),"")</f>
        <v/>
      </c>
      <c r="V750" s="554" t="str">
        <f t="shared" si="149"/>
        <v/>
      </c>
      <c r="W750" s="107" t="s">
        <v>1108</v>
      </c>
      <c r="X750" s="103" t="s">
        <v>27</v>
      </c>
      <c r="Y750" s="108">
        <v>9.8000000000000007</v>
      </c>
      <c r="Z750" s="109"/>
      <c r="AA750" s="554">
        <f>IF(W750&lt;&gt;"",VLOOKUP(W750,'DON GIA'!$A$1:$D$346,4,0),"")</f>
        <v>282038</v>
      </c>
      <c r="AB750" s="554">
        <f t="shared" si="150"/>
        <v>2763972.4000000004</v>
      </c>
      <c r="AC750" s="71"/>
      <c r="AD750" s="71"/>
      <c r="AE750" s="71"/>
      <c r="AF750" s="71"/>
      <c r="AG750" s="71"/>
      <c r="AH750" s="103"/>
      <c r="AI750" s="71"/>
      <c r="AJ750" s="103"/>
      <c r="AK750" s="103"/>
      <c r="AL750" s="554" t="str">
        <f>IF(AI750&lt;&gt;"",VLOOKUP(AI750,'DON GIA'!$M$1:$P$9,4,0),"")</f>
        <v/>
      </c>
      <c r="AM750" s="554" t="str">
        <f t="shared" si="143"/>
        <v/>
      </c>
      <c r="AN750" s="103"/>
      <c r="AO750" s="103"/>
      <c r="AP750" s="553" t="str">
        <f t="shared" si="146"/>
        <v/>
      </c>
      <c r="AQ750" s="107"/>
    </row>
    <row r="751" spans="1:44" outlineLevel="2">
      <c r="A751" s="72" t="e">
        <f>IF(D750&lt;&gt;"",$D$8:D750,A750)</f>
        <v>#VALUE!</v>
      </c>
      <c r="C751" s="552" t="str">
        <f>IF(D751&lt;&gt;"",COUNTA($D$8:D751),"")</f>
        <v/>
      </c>
      <c r="D751" s="552"/>
      <c r="E751" s="71"/>
      <c r="F751" s="103"/>
      <c r="G751" s="103"/>
      <c r="H751" s="103"/>
      <c r="I751" s="103"/>
      <c r="J751" s="103"/>
      <c r="K751" s="103"/>
      <c r="L751" s="107"/>
      <c r="M751" s="105"/>
      <c r="N751" s="106" t="str">
        <f>IF(L751&lt;&gt;"",VLOOKUP(L751,'DON GIA'!$S$1:$U$19,3,0),"")</f>
        <v/>
      </c>
      <c r="O751" s="106" t="str">
        <f>IF(L751&lt;&gt;"",VLOOKUP(L751,'DON GIA'!$S$1:$V$19,4,0),"")</f>
        <v/>
      </c>
      <c r="P751" s="106" t="str">
        <f t="shared" si="141"/>
        <v/>
      </c>
      <c r="Q751" s="106" t="str">
        <f t="shared" si="142"/>
        <v/>
      </c>
      <c r="R751" s="71" t="s">
        <v>35</v>
      </c>
      <c r="S751" s="103"/>
      <c r="T751" s="103"/>
      <c r="U751" s="554" t="str">
        <f>IF(R751&lt;&gt;"",VLOOKUP(R751,'DON GIA'!$H$1:$K$103,4,0),"")</f>
        <v/>
      </c>
      <c r="V751" s="554" t="str">
        <f t="shared" si="149"/>
        <v/>
      </c>
      <c r="W751" s="107" t="s">
        <v>1177</v>
      </c>
      <c r="X751" s="103" t="s">
        <v>27</v>
      </c>
      <c r="Y751" s="108">
        <v>8.73</v>
      </c>
      <c r="Z751" s="109"/>
      <c r="AA751" s="554">
        <f>IF(W751&lt;&gt;"",VLOOKUP(W751,'DON GIA'!$A$1:$D$346,4,0),"")</f>
        <v>282038</v>
      </c>
      <c r="AB751" s="554">
        <f t="shared" si="150"/>
        <v>2462191.7400000002</v>
      </c>
      <c r="AC751" s="71"/>
      <c r="AD751" s="71"/>
      <c r="AE751" s="71"/>
      <c r="AF751" s="71"/>
      <c r="AG751" s="71"/>
      <c r="AH751" s="103"/>
      <c r="AI751" s="71"/>
      <c r="AJ751" s="103"/>
      <c r="AK751" s="103"/>
      <c r="AL751" s="554" t="str">
        <f>IF(AI751&lt;&gt;"",VLOOKUP(AI751,'DON GIA'!$M$1:$P$9,4,0),"")</f>
        <v/>
      </c>
      <c r="AM751" s="554" t="str">
        <f t="shared" si="143"/>
        <v/>
      </c>
      <c r="AN751" s="103"/>
      <c r="AO751" s="103"/>
      <c r="AP751" s="553" t="str">
        <f t="shared" si="146"/>
        <v/>
      </c>
      <c r="AQ751" s="107"/>
    </row>
    <row r="752" spans="1:44" ht="37.5" outlineLevel="2">
      <c r="A752" s="72" t="e">
        <f>IF(D751&lt;&gt;"",$D$8:D751,A751)</f>
        <v>#VALUE!</v>
      </c>
      <c r="C752" s="552" t="str">
        <f>IF(D752&lt;&gt;"",COUNTA($D$8:D752),"")</f>
        <v/>
      </c>
      <c r="D752" s="552"/>
      <c r="E752" s="71"/>
      <c r="F752" s="103"/>
      <c r="G752" s="103"/>
      <c r="H752" s="103"/>
      <c r="I752" s="103"/>
      <c r="J752" s="103"/>
      <c r="K752" s="103"/>
      <c r="L752" s="107"/>
      <c r="M752" s="105"/>
      <c r="N752" s="106" t="str">
        <f>IF(L752&lt;&gt;"",VLOOKUP(L752,'DON GIA'!$S$1:$U$19,3,0),"")</f>
        <v/>
      </c>
      <c r="O752" s="106" t="str">
        <f>IF(L752&lt;&gt;"",VLOOKUP(L752,'DON GIA'!$S$1:$V$19,4,0),"")</f>
        <v/>
      </c>
      <c r="P752" s="106" t="str">
        <f t="shared" si="141"/>
        <v/>
      </c>
      <c r="Q752" s="106" t="str">
        <f t="shared" si="142"/>
        <v/>
      </c>
      <c r="R752" s="71" t="s">
        <v>35</v>
      </c>
      <c r="S752" s="103"/>
      <c r="T752" s="103"/>
      <c r="U752" s="554" t="str">
        <f>IF(R752&lt;&gt;"",VLOOKUP(R752,'DON GIA'!$H$1:$K$103,4,0),"")</f>
        <v/>
      </c>
      <c r="V752" s="554" t="str">
        <f t="shared" si="149"/>
        <v/>
      </c>
      <c r="W752" s="107" t="s">
        <v>1049</v>
      </c>
      <c r="X752" s="103" t="s">
        <v>42</v>
      </c>
      <c r="Y752" s="108">
        <v>1</v>
      </c>
      <c r="Z752" s="109"/>
      <c r="AA752" s="554">
        <f>IF(W752&lt;&gt;"",VLOOKUP(W752,'DON GIA'!$A$1:$D$346,4,0),"")</f>
        <v>3793079</v>
      </c>
      <c r="AB752" s="554">
        <f t="shared" si="150"/>
        <v>3793079</v>
      </c>
      <c r="AC752" s="71"/>
      <c r="AD752" s="71"/>
      <c r="AE752" s="71"/>
      <c r="AF752" s="71"/>
      <c r="AG752" s="71"/>
      <c r="AH752" s="103"/>
      <c r="AI752" s="71"/>
      <c r="AJ752" s="103"/>
      <c r="AK752" s="103"/>
      <c r="AL752" s="554" t="str">
        <f>IF(AI752&lt;&gt;"",VLOOKUP(AI752,'DON GIA'!$M$1:$P$9,4,0),"")</f>
        <v/>
      </c>
      <c r="AM752" s="554" t="str">
        <f t="shared" si="143"/>
        <v/>
      </c>
      <c r="AN752" s="103"/>
      <c r="AO752" s="103"/>
      <c r="AP752" s="553" t="str">
        <f t="shared" si="146"/>
        <v/>
      </c>
      <c r="AQ752" s="107"/>
    </row>
    <row r="753" spans="1:44" outlineLevel="2">
      <c r="A753" s="72" t="e">
        <f>IF(D752&lt;&gt;"",$D$8:D752,A752)</f>
        <v>#VALUE!</v>
      </c>
      <c r="C753" s="552" t="str">
        <f>IF(D753&lt;&gt;"",COUNTA($D$8:D753),"")</f>
        <v/>
      </c>
      <c r="D753" s="552"/>
      <c r="E753" s="61"/>
      <c r="F753" s="103"/>
      <c r="G753" s="103"/>
      <c r="H753" s="103"/>
      <c r="I753" s="103"/>
      <c r="J753" s="103"/>
      <c r="K753" s="103"/>
      <c r="L753" s="107"/>
      <c r="M753" s="105"/>
      <c r="N753" s="106" t="str">
        <f>IF(L753&lt;&gt;"",VLOOKUP(L753,'DON GIA'!$S$1:$U$19,3,0),"")</f>
        <v/>
      </c>
      <c r="O753" s="106" t="str">
        <f>IF(L753&lt;&gt;"",VLOOKUP(L753,'DON GIA'!$S$1:$V$19,4,0),"")</f>
        <v/>
      </c>
      <c r="P753" s="106" t="str">
        <f t="shared" si="141"/>
        <v/>
      </c>
      <c r="Q753" s="106" t="str">
        <f t="shared" si="142"/>
        <v/>
      </c>
      <c r="R753" s="71" t="s">
        <v>35</v>
      </c>
      <c r="S753" s="103"/>
      <c r="T753" s="103"/>
      <c r="U753" s="554" t="str">
        <f>IF(R753&lt;&gt;"",VLOOKUP(R753,'DON GIA'!$H$1:$K$103,4,0),"")</f>
        <v/>
      </c>
      <c r="V753" s="554" t="str">
        <f t="shared" si="149"/>
        <v/>
      </c>
      <c r="W753" s="107" t="s">
        <v>35</v>
      </c>
      <c r="X753" s="103"/>
      <c r="Y753" s="108"/>
      <c r="Z753" s="109"/>
      <c r="AA753" s="554" t="str">
        <f>IF(W753&lt;&gt;"",VLOOKUP(W753,'DON GIA'!$A$1:$D$346,4,0),"")</f>
        <v/>
      </c>
      <c r="AB753" s="554" t="str">
        <f t="shared" si="150"/>
        <v/>
      </c>
      <c r="AC753" s="71"/>
      <c r="AD753" s="71"/>
      <c r="AE753" s="71"/>
      <c r="AF753" s="71"/>
      <c r="AG753" s="71"/>
      <c r="AH753" s="103"/>
      <c r="AI753" s="71"/>
      <c r="AJ753" s="103"/>
      <c r="AK753" s="103"/>
      <c r="AL753" s="554" t="str">
        <f>IF(AI753&lt;&gt;"",VLOOKUP(AI753,'DON GIA'!$M$1:$P$9,4,0),"")</f>
        <v/>
      </c>
      <c r="AM753" s="554" t="str">
        <f t="shared" si="143"/>
        <v/>
      </c>
      <c r="AN753" s="103"/>
      <c r="AO753" s="103"/>
      <c r="AP753" s="553" t="str">
        <f t="shared" si="146"/>
        <v/>
      </c>
      <c r="AQ753" s="107"/>
    </row>
    <row r="754" spans="1:44" outlineLevel="1">
      <c r="A754" s="84" t="s">
        <v>805</v>
      </c>
      <c r="B754" s="576">
        <v>18</v>
      </c>
      <c r="C754" s="552">
        <f>IF(D754&lt;&gt;"",COUNTA($D$8:D754),"")</f>
        <v>56</v>
      </c>
      <c r="D754" s="552">
        <v>448</v>
      </c>
      <c r="E754" s="61" t="s">
        <v>300</v>
      </c>
      <c r="F754" s="162"/>
      <c r="G754" s="162"/>
      <c r="H754" s="162"/>
      <c r="I754" s="162"/>
      <c r="J754" s="162"/>
      <c r="K754" s="162"/>
      <c r="L754" s="129"/>
      <c r="M754" s="167">
        <f>SUBTOTAL(9,M755:M771)</f>
        <v>134.85</v>
      </c>
      <c r="N754" s="199"/>
      <c r="O754" s="199"/>
      <c r="P754" s="199">
        <f>SUBTOTAL(9,P755:P771)</f>
        <v>226413150</v>
      </c>
      <c r="Q754" s="199">
        <f>SUBTOTAL(9,Q755:Q771)</f>
        <v>182047500</v>
      </c>
      <c r="R754" s="61"/>
      <c r="S754" s="162"/>
      <c r="T754" s="162">
        <f>SUBTOTAL(9,T755:T771)</f>
        <v>26</v>
      </c>
      <c r="U754" s="553"/>
      <c r="V754" s="553">
        <f>SUBTOTAL(9,V755:V771)</f>
        <v>5046000</v>
      </c>
      <c r="W754" s="129"/>
      <c r="X754" s="162"/>
      <c r="Y754" s="169">
        <f>SUBTOTAL(9,Y755:Y771)</f>
        <v>224.99700000000001</v>
      </c>
      <c r="Z754" s="170">
        <f>SUBTOTAL(9,Z755:Z771)</f>
        <v>0</v>
      </c>
      <c r="AA754" s="553"/>
      <c r="AB754" s="553">
        <f>SUBTOTAL(9,AB755:AB771)</f>
        <v>583998937.84200001</v>
      </c>
      <c r="AC754" s="71"/>
      <c r="AD754" s="71"/>
      <c r="AE754" s="71"/>
      <c r="AF754" s="71"/>
      <c r="AG754" s="71"/>
      <c r="AH754" s="103"/>
      <c r="AI754" s="71"/>
      <c r="AJ754" s="162"/>
      <c r="AK754" s="162">
        <f>SUBTOTAL(9,AK755:AK771)</f>
        <v>2</v>
      </c>
      <c r="AL754" s="553"/>
      <c r="AM754" s="553">
        <f>SUBTOTAL(9,AM755:AM771)</f>
        <v>25895920</v>
      </c>
      <c r="AN754" s="162"/>
      <c r="AO754" s="162">
        <f>SUBTOTAL(9,AO755:AO771)</f>
        <v>1</v>
      </c>
      <c r="AP754" s="553">
        <f t="shared" si="146"/>
        <v>1023401507.842</v>
      </c>
      <c r="AQ754" s="111"/>
      <c r="AR754" s="90"/>
    </row>
    <row r="755" spans="1:44" ht="56.25" outlineLevel="2">
      <c r="A755" s="72" t="e">
        <f>IF(D754&lt;&gt;"",$D$8:D754,A753)</f>
        <v>#VALUE!</v>
      </c>
      <c r="C755" s="552" t="str">
        <f>IF(D755&lt;&gt;"",COUNTA($D$8:D755),"")</f>
        <v/>
      </c>
      <c r="D755" s="552"/>
      <c r="E755" s="71" t="s">
        <v>301</v>
      </c>
      <c r="F755" s="103">
        <v>1</v>
      </c>
      <c r="G755" s="103"/>
      <c r="H755" s="103">
        <v>425</v>
      </c>
      <c r="I755" s="103">
        <v>79</v>
      </c>
      <c r="J755" s="103" t="s">
        <v>223</v>
      </c>
      <c r="K755" s="103" t="s">
        <v>224</v>
      </c>
      <c r="L755" s="107" t="s">
        <v>974</v>
      </c>
      <c r="M755" s="105">
        <v>134.85</v>
      </c>
      <c r="N755" s="106">
        <f>IF(L755&lt;&gt;"",VLOOKUP(L755,'DON GIA'!$S$1:$U$19,3,0),"")</f>
        <v>1679000</v>
      </c>
      <c r="O755" s="106">
        <f>IF(L755&lt;&gt;"",VLOOKUP(L755,'DON GIA'!$S$1:$V$19,4,0),"")</f>
        <v>1350000</v>
      </c>
      <c r="P755" s="106">
        <f t="shared" si="141"/>
        <v>226413150</v>
      </c>
      <c r="Q755" s="106">
        <f t="shared" si="142"/>
        <v>182047500</v>
      </c>
      <c r="R755" s="71" t="s">
        <v>60</v>
      </c>
      <c r="S755" s="103" t="s">
        <v>44</v>
      </c>
      <c r="T755" s="103">
        <v>1</v>
      </c>
      <c r="U755" s="554">
        <f>IF(R755&lt;&gt;"",VLOOKUP(R755,'DON GIA'!$H$1:$K$103,4,0),"")</f>
        <v>3064000</v>
      </c>
      <c r="V755" s="554">
        <f t="shared" ref="V755:V771" si="151">IF(R755&lt;&gt;"",IF(ISNUMBER(U755),T755*U755,""),"")</f>
        <v>3064000</v>
      </c>
      <c r="W755" s="107" t="s">
        <v>1005</v>
      </c>
      <c r="X755" s="103" t="s">
        <v>27</v>
      </c>
      <c r="Y755" s="108">
        <v>90.33</v>
      </c>
      <c r="Z755" s="109"/>
      <c r="AA755" s="554">
        <f>IF(W755&lt;&gt;"",VLOOKUP(W755,'DON GIA'!$A$1:$D$346,4,0),"")</f>
        <v>5559129</v>
      </c>
      <c r="AB755" s="554">
        <f t="shared" ref="AB755:AB771" si="152">IF(W755&lt;&gt;"",IF(ISNUMBER(AA755),Y755*AA755,""),"")</f>
        <v>502156122.56999999</v>
      </c>
      <c r="AC755" s="71" t="s">
        <v>28</v>
      </c>
      <c r="AD755" s="71" t="s">
        <v>29</v>
      </c>
      <c r="AE755" s="71" t="s">
        <v>30</v>
      </c>
      <c r="AF755" s="71" t="s">
        <v>31</v>
      </c>
      <c r="AG755" s="71" t="s">
        <v>34</v>
      </c>
      <c r="AH755" s="103" t="s">
        <v>33</v>
      </c>
      <c r="AI755" s="71" t="s">
        <v>562</v>
      </c>
      <c r="AJ755" s="103" t="s">
        <v>409</v>
      </c>
      <c r="AK755" s="103">
        <v>1</v>
      </c>
      <c r="AL755" s="554">
        <f>IF(AI755&lt;&gt;"",VLOOKUP(AI755,'DON GIA'!$M$1:$P$9,4,0),"")</f>
        <v>12895920</v>
      </c>
      <c r="AM755" s="554">
        <f t="shared" si="143"/>
        <v>12895920</v>
      </c>
      <c r="AN755" s="103" t="s">
        <v>407</v>
      </c>
      <c r="AO755" s="103">
        <v>1</v>
      </c>
      <c r="AP755" s="553" t="str">
        <f t="shared" si="146"/>
        <v/>
      </c>
      <c r="AQ755" s="111" t="s">
        <v>720</v>
      </c>
      <c r="AR755" s="77" t="s">
        <v>1912</v>
      </c>
    </row>
    <row r="756" spans="1:44" ht="285" outlineLevel="2">
      <c r="A756" s="72" t="e">
        <f>IF(D755&lt;&gt;"",$D$8:D755,A755)</f>
        <v>#VALUE!</v>
      </c>
      <c r="C756" s="552" t="str">
        <f>IF(D756&lt;&gt;"",COUNTA($D$8:D756),"")</f>
        <v/>
      </c>
      <c r="D756" s="552"/>
      <c r="E756" s="71" t="s">
        <v>71</v>
      </c>
      <c r="F756" s="103"/>
      <c r="G756" s="103"/>
      <c r="H756" s="103"/>
      <c r="I756" s="103"/>
      <c r="J756" s="103"/>
      <c r="K756" s="103"/>
      <c r="L756" s="107"/>
      <c r="M756" s="105"/>
      <c r="N756" s="106" t="str">
        <f>IF(L756&lt;&gt;"",VLOOKUP(L756,'DON GIA'!$S$1:$U$19,3,0),"")</f>
        <v/>
      </c>
      <c r="O756" s="106" t="str">
        <f>IF(L756&lt;&gt;"",VLOOKUP(L756,'DON GIA'!$S$1:$V$19,4,0),"")</f>
        <v/>
      </c>
      <c r="P756" s="106" t="str">
        <f t="shared" si="141"/>
        <v/>
      </c>
      <c r="Q756" s="106" t="str">
        <f t="shared" si="142"/>
        <v/>
      </c>
      <c r="R756" s="71" t="s">
        <v>302</v>
      </c>
      <c r="S756" s="103" t="s">
        <v>44</v>
      </c>
      <c r="T756" s="103">
        <v>1</v>
      </c>
      <c r="U756" s="554">
        <f>IF(R756&lt;&gt;"",VLOOKUP(R756,'DON GIA'!$H$1:$K$103,4,0),"")</f>
        <v>360000</v>
      </c>
      <c r="V756" s="554">
        <f t="shared" si="151"/>
        <v>360000</v>
      </c>
      <c r="W756" s="107" t="s">
        <v>1144</v>
      </c>
      <c r="X756" s="103" t="s">
        <v>27</v>
      </c>
      <c r="Y756" s="108">
        <v>3</v>
      </c>
      <c r="Z756" s="109"/>
      <c r="AA756" s="554">
        <f>IF(W756&lt;&gt;"",VLOOKUP(W756,'DON GIA'!$A$1:$D$346,4,0),"")</f>
        <v>10375629</v>
      </c>
      <c r="AB756" s="554">
        <f t="shared" si="152"/>
        <v>31126887</v>
      </c>
      <c r="AC756" s="71"/>
      <c r="AD756" s="71"/>
      <c r="AE756" s="71"/>
      <c r="AF756" s="71" t="s">
        <v>31</v>
      </c>
      <c r="AG756" s="71"/>
      <c r="AH756" s="103" t="s">
        <v>34</v>
      </c>
      <c r="AI756" s="71" t="s">
        <v>578</v>
      </c>
      <c r="AJ756" s="103" t="s">
        <v>560</v>
      </c>
      <c r="AK756" s="103">
        <v>1</v>
      </c>
      <c r="AL756" s="554">
        <f>IF(AI756&lt;&gt;"",VLOOKUP(AI756,'DON GIA'!$M$1:$P$9,4,0),"")</f>
        <v>13000000</v>
      </c>
      <c r="AM756" s="554">
        <f t="shared" si="143"/>
        <v>13000000</v>
      </c>
      <c r="AN756" s="103"/>
      <c r="AO756" s="103"/>
      <c r="AP756" s="553" t="str">
        <f t="shared" si="146"/>
        <v/>
      </c>
      <c r="AQ756" s="59" t="s">
        <v>721</v>
      </c>
      <c r="AR756" s="139" t="s">
        <v>1918</v>
      </c>
    </row>
    <row r="757" spans="1:44" ht="168.75" outlineLevel="2">
      <c r="A757" s="72" t="e">
        <f>IF(D756&lt;&gt;"",$D$8:D756,A756)</f>
        <v>#VALUE!</v>
      </c>
      <c r="C757" s="552" t="str">
        <f>IF(D757&lt;&gt;"",COUNTA($D$8:D757),"")</f>
        <v/>
      </c>
      <c r="D757" s="552"/>
      <c r="E757" s="71"/>
      <c r="F757" s="103"/>
      <c r="G757" s="103"/>
      <c r="H757" s="103"/>
      <c r="I757" s="103"/>
      <c r="J757" s="103"/>
      <c r="K757" s="103"/>
      <c r="L757" s="107"/>
      <c r="M757" s="105"/>
      <c r="N757" s="106" t="str">
        <f>IF(L757&lt;&gt;"",VLOOKUP(L757,'DON GIA'!$S$1:$U$19,3,0),"")</f>
        <v/>
      </c>
      <c r="O757" s="106" t="str">
        <f>IF(L757&lt;&gt;"",VLOOKUP(L757,'DON GIA'!$S$1:$V$19,4,0),"")</f>
        <v/>
      </c>
      <c r="P757" s="106" t="str">
        <f t="shared" si="141"/>
        <v/>
      </c>
      <c r="Q757" s="106" t="str">
        <f t="shared" si="142"/>
        <v/>
      </c>
      <c r="R757" s="71" t="s">
        <v>52</v>
      </c>
      <c r="S757" s="103" t="s">
        <v>44</v>
      </c>
      <c r="T757" s="103">
        <v>3</v>
      </c>
      <c r="U757" s="554">
        <f>IF(R757&lt;&gt;"",VLOOKUP(R757,'DON GIA'!$H$1:$K$103,4,0),"")</f>
        <v>76000</v>
      </c>
      <c r="V757" s="554">
        <f t="shared" si="151"/>
        <v>228000</v>
      </c>
      <c r="W757" s="107"/>
      <c r="X757" s="103"/>
      <c r="Y757" s="108"/>
      <c r="Z757" s="109"/>
      <c r="AA757" s="554" t="str">
        <f>IF(W757&lt;&gt;"",VLOOKUP(W757,'DON GIA'!$A$1:$D$346,4,0),"")</f>
        <v/>
      </c>
      <c r="AB757" s="554" t="str">
        <f t="shared" si="152"/>
        <v/>
      </c>
      <c r="AC757" s="71"/>
      <c r="AD757" s="71"/>
      <c r="AE757" s="71"/>
      <c r="AF757" s="71"/>
      <c r="AG757" s="71"/>
      <c r="AH757" s="103"/>
      <c r="AI757" s="71"/>
      <c r="AJ757" s="103"/>
      <c r="AK757" s="103"/>
      <c r="AL757" s="554" t="str">
        <f>IF(AI757&lt;&gt;"",VLOOKUP(AI757,'DON GIA'!$M$1:$P$9,4,0),"")</f>
        <v/>
      </c>
      <c r="AM757" s="554" t="str">
        <f t="shared" si="143"/>
        <v/>
      </c>
      <c r="AN757" s="103"/>
      <c r="AO757" s="103"/>
      <c r="AP757" s="553" t="str">
        <f t="shared" si="146"/>
        <v/>
      </c>
      <c r="AQ757" s="59" t="s">
        <v>722</v>
      </c>
      <c r="AR757" s="139" t="s">
        <v>1942</v>
      </c>
    </row>
    <row r="758" spans="1:44" ht="112.5" outlineLevel="2">
      <c r="A758" s="72" t="e">
        <f>IF(D757&lt;&gt;"",$D$8:D757,A757)</f>
        <v>#VALUE!</v>
      </c>
      <c r="C758" s="552" t="str">
        <f>IF(D758&lt;&gt;"",COUNTA($D$8:D758),"")</f>
        <v/>
      </c>
      <c r="D758" s="552"/>
      <c r="E758" s="71"/>
      <c r="F758" s="103"/>
      <c r="G758" s="103"/>
      <c r="H758" s="103"/>
      <c r="I758" s="103"/>
      <c r="J758" s="103"/>
      <c r="K758" s="103"/>
      <c r="L758" s="107"/>
      <c r="M758" s="105"/>
      <c r="N758" s="106" t="str">
        <f>IF(L758&lt;&gt;"",VLOOKUP(L758,'DON GIA'!$S$1:$U$19,3,0),"")</f>
        <v/>
      </c>
      <c r="O758" s="106" t="str">
        <f>IF(L758&lt;&gt;"",VLOOKUP(L758,'DON GIA'!$S$1:$V$19,4,0),"")</f>
        <v/>
      </c>
      <c r="P758" s="106" t="str">
        <f t="shared" si="141"/>
        <v/>
      </c>
      <c r="Q758" s="106" t="str">
        <f t="shared" si="142"/>
        <v/>
      </c>
      <c r="R758" s="71" t="s">
        <v>53</v>
      </c>
      <c r="S758" s="103" t="s">
        <v>44</v>
      </c>
      <c r="T758" s="103">
        <v>17</v>
      </c>
      <c r="U758" s="554">
        <f>IF(R758&lt;&gt;"",VLOOKUP(R758,'DON GIA'!$H$1:$K$103,4,0),"")</f>
        <v>34000</v>
      </c>
      <c r="V758" s="554">
        <f t="shared" si="151"/>
        <v>578000</v>
      </c>
      <c r="W758" s="107" t="s">
        <v>1023</v>
      </c>
      <c r="X758" s="103" t="s">
        <v>38</v>
      </c>
      <c r="Y758" s="108">
        <v>3.3000000000000002E-2</v>
      </c>
      <c r="Z758" s="109"/>
      <c r="AA758" s="554">
        <f>IF(W758&lt;&gt;"",VLOOKUP(W758,'DON GIA'!$A$1:$D$346,4,0),"")</f>
        <v>2523428</v>
      </c>
      <c r="AB758" s="554">
        <f t="shared" si="152"/>
        <v>83273.124000000011</v>
      </c>
      <c r="AC758" s="71"/>
      <c r="AD758" s="71"/>
      <c r="AE758" s="71"/>
      <c r="AF758" s="71"/>
      <c r="AG758" s="71"/>
      <c r="AH758" s="103"/>
      <c r="AI758" s="71"/>
      <c r="AJ758" s="103"/>
      <c r="AK758" s="103"/>
      <c r="AL758" s="554" t="str">
        <f>IF(AI758&lt;&gt;"",VLOOKUP(AI758,'DON GIA'!$M$1:$P$9,4,0),"")</f>
        <v/>
      </c>
      <c r="AM758" s="554" t="str">
        <f t="shared" si="143"/>
        <v/>
      </c>
      <c r="AN758" s="103"/>
      <c r="AO758" s="103"/>
      <c r="AP758" s="553" t="str">
        <f t="shared" si="146"/>
        <v/>
      </c>
      <c r="AQ758" s="565" t="s">
        <v>1911</v>
      </c>
      <c r="AR758" s="139" t="s">
        <v>1915</v>
      </c>
    </row>
    <row r="759" spans="1:44" outlineLevel="2">
      <c r="A759" s="72" t="e">
        <f>IF(D758&lt;&gt;"",$D$8:D758,A758)</f>
        <v>#VALUE!</v>
      </c>
      <c r="C759" s="552" t="str">
        <f>IF(D759&lt;&gt;"",COUNTA($D$8:D759),"")</f>
        <v/>
      </c>
      <c r="D759" s="552"/>
      <c r="E759" s="71"/>
      <c r="F759" s="103"/>
      <c r="G759" s="103"/>
      <c r="H759" s="103"/>
      <c r="I759" s="103"/>
      <c r="J759" s="103"/>
      <c r="K759" s="103"/>
      <c r="L759" s="107"/>
      <c r="M759" s="105"/>
      <c r="N759" s="106" t="str">
        <f>IF(L759&lt;&gt;"",VLOOKUP(L759,'DON GIA'!$S$1:$U$19,3,0),"")</f>
        <v/>
      </c>
      <c r="O759" s="106" t="str">
        <f>IF(L759&lt;&gt;"",VLOOKUP(L759,'DON GIA'!$S$1:$V$19,4,0),"")</f>
        <v/>
      </c>
      <c r="P759" s="106" t="str">
        <f t="shared" si="141"/>
        <v/>
      </c>
      <c r="Q759" s="106" t="str">
        <f t="shared" si="142"/>
        <v/>
      </c>
      <c r="R759" s="71" t="s">
        <v>303</v>
      </c>
      <c r="S759" s="103" t="s">
        <v>44</v>
      </c>
      <c r="T759" s="103">
        <v>1</v>
      </c>
      <c r="U759" s="554">
        <f>IF(R759&lt;&gt;"",VLOOKUP(R759,'DON GIA'!$H$1:$K$103,4,0),"")</f>
        <v>780000</v>
      </c>
      <c r="V759" s="554">
        <f t="shared" si="151"/>
        <v>780000</v>
      </c>
      <c r="W759" s="107" t="s">
        <v>1105</v>
      </c>
      <c r="X759" s="103" t="s">
        <v>27</v>
      </c>
      <c r="Y759" s="108">
        <f>3.6+0.96</f>
        <v>4.5600000000000005</v>
      </c>
      <c r="Z759" s="109"/>
      <c r="AA759" s="554">
        <f>IF(W759&lt;&gt;"",VLOOKUP(W759,'DON GIA'!$A$1:$D$346,4,0),"")</f>
        <v>292949</v>
      </c>
      <c r="AB759" s="554">
        <f t="shared" si="152"/>
        <v>1335847.4400000002</v>
      </c>
      <c r="AC759" s="71"/>
      <c r="AD759" s="71"/>
      <c r="AE759" s="71"/>
      <c r="AF759" s="71"/>
      <c r="AG759" s="71"/>
      <c r="AH759" s="103"/>
      <c r="AI759" s="71"/>
      <c r="AJ759" s="103"/>
      <c r="AK759" s="103"/>
      <c r="AL759" s="554" t="str">
        <f>IF(AI759&lt;&gt;"",VLOOKUP(AI759,'DON GIA'!$M$1:$P$9,4,0),"")</f>
        <v/>
      </c>
      <c r="AM759" s="554" t="str">
        <f t="shared" si="143"/>
        <v/>
      </c>
      <c r="AN759" s="103"/>
      <c r="AO759" s="103"/>
      <c r="AP759" s="553" t="str">
        <f t="shared" si="146"/>
        <v/>
      </c>
      <c r="AQ759" s="568" t="s">
        <v>1940</v>
      </c>
    </row>
    <row r="760" spans="1:44" outlineLevel="2">
      <c r="A760" s="72" t="e">
        <f>IF(D759&lt;&gt;"",$D$8:D759,A759)</f>
        <v>#VALUE!</v>
      </c>
      <c r="C760" s="552" t="str">
        <f>IF(D760&lt;&gt;"",COUNTA($D$8:D760),"")</f>
        <v/>
      </c>
      <c r="D760" s="552"/>
      <c r="E760" s="71"/>
      <c r="F760" s="103"/>
      <c r="G760" s="103"/>
      <c r="H760" s="103"/>
      <c r="I760" s="103"/>
      <c r="J760" s="103"/>
      <c r="K760" s="103"/>
      <c r="L760" s="107"/>
      <c r="M760" s="105"/>
      <c r="N760" s="106" t="str">
        <f>IF(L760&lt;&gt;"",VLOOKUP(L760,'DON GIA'!$S$1:$U$19,3,0),"")</f>
        <v/>
      </c>
      <c r="O760" s="106" t="str">
        <f>IF(L760&lt;&gt;"",VLOOKUP(L760,'DON GIA'!$S$1:$V$19,4,0),"")</f>
        <v/>
      </c>
      <c r="P760" s="106" t="str">
        <f t="shared" si="141"/>
        <v/>
      </c>
      <c r="Q760" s="106" t="str">
        <f t="shared" si="142"/>
        <v/>
      </c>
      <c r="R760" s="71" t="s">
        <v>239</v>
      </c>
      <c r="S760" s="103" t="s">
        <v>27</v>
      </c>
      <c r="T760" s="103">
        <v>3</v>
      </c>
      <c r="U760" s="554">
        <f>IF(R760&lt;&gt;"",VLOOKUP(R760,'DON GIA'!$H$1:$K$103,4,0),"")</f>
        <v>12000</v>
      </c>
      <c r="V760" s="554">
        <f t="shared" si="151"/>
        <v>36000</v>
      </c>
      <c r="W760" s="107" t="s">
        <v>1130</v>
      </c>
      <c r="X760" s="103" t="s">
        <v>27</v>
      </c>
      <c r="Y760" s="108">
        <v>1.17</v>
      </c>
      <c r="Z760" s="109"/>
      <c r="AA760" s="554">
        <f>IF(W760&lt;&gt;"",VLOOKUP(W760,'DON GIA'!$A$1:$D$346,4,0),"")</f>
        <v>282038</v>
      </c>
      <c r="AB760" s="554">
        <f t="shared" si="152"/>
        <v>329984.45999999996</v>
      </c>
      <c r="AC760" s="71"/>
      <c r="AD760" s="71"/>
      <c r="AE760" s="71"/>
      <c r="AF760" s="71"/>
      <c r="AG760" s="71"/>
      <c r="AH760" s="103"/>
      <c r="AI760" s="71"/>
      <c r="AJ760" s="103"/>
      <c r="AK760" s="103"/>
      <c r="AL760" s="554" t="str">
        <f>IF(AI760&lt;&gt;"",VLOOKUP(AI760,'DON GIA'!$M$1:$P$9,4,0),"")</f>
        <v/>
      </c>
      <c r="AM760" s="554" t="str">
        <f t="shared" si="143"/>
        <v/>
      </c>
      <c r="AN760" s="103"/>
      <c r="AO760" s="103"/>
      <c r="AP760" s="553" t="str">
        <f t="shared" si="146"/>
        <v/>
      </c>
      <c r="AQ760" s="107"/>
    </row>
    <row r="761" spans="1:44" outlineLevel="2">
      <c r="A761" s="72" t="e">
        <f>IF(D760&lt;&gt;"",$D$8:D760,A760)</f>
        <v>#VALUE!</v>
      </c>
      <c r="C761" s="552" t="str">
        <f>IF(D761&lt;&gt;"",COUNTA($D$8:D761),"")</f>
        <v/>
      </c>
      <c r="D761" s="552"/>
      <c r="E761" s="71"/>
      <c r="F761" s="103"/>
      <c r="G761" s="103"/>
      <c r="H761" s="103"/>
      <c r="I761" s="103"/>
      <c r="J761" s="103"/>
      <c r="K761" s="103"/>
      <c r="L761" s="107"/>
      <c r="M761" s="105"/>
      <c r="N761" s="106" t="str">
        <f>IF(L761&lt;&gt;"",VLOOKUP(L761,'DON GIA'!$S$1:$U$19,3,0),"")</f>
        <v/>
      </c>
      <c r="O761" s="106" t="str">
        <f>IF(L761&lt;&gt;"",VLOOKUP(L761,'DON GIA'!$S$1:$V$19,4,0),"")</f>
        <v/>
      </c>
      <c r="P761" s="106" t="str">
        <f t="shared" si="141"/>
        <v/>
      </c>
      <c r="Q761" s="106" t="str">
        <f t="shared" si="142"/>
        <v/>
      </c>
      <c r="R761" s="71" t="s">
        <v>35</v>
      </c>
      <c r="S761" s="103"/>
      <c r="T761" s="103"/>
      <c r="U761" s="554" t="str">
        <f>IF(R761&lt;&gt;"",VLOOKUP(R761,'DON GIA'!$H$1:$K$103,4,0),"")</f>
        <v/>
      </c>
      <c r="V761" s="554" t="str">
        <f t="shared" si="151"/>
        <v/>
      </c>
      <c r="W761" s="107" t="s">
        <v>1108</v>
      </c>
      <c r="X761" s="103" t="s">
        <v>27</v>
      </c>
      <c r="Y761" s="108">
        <v>7.86</v>
      </c>
      <c r="Z761" s="109"/>
      <c r="AA761" s="554">
        <f>IF(W761&lt;&gt;"",VLOOKUP(W761,'DON GIA'!$A$1:$D$346,4,0),"")</f>
        <v>282038</v>
      </c>
      <c r="AB761" s="554">
        <f t="shared" si="152"/>
        <v>2216818.6800000002</v>
      </c>
      <c r="AC761" s="71"/>
      <c r="AD761" s="71"/>
      <c r="AE761" s="71"/>
      <c r="AF761" s="71"/>
      <c r="AG761" s="71"/>
      <c r="AH761" s="103"/>
      <c r="AI761" s="71"/>
      <c r="AJ761" s="103"/>
      <c r="AK761" s="103"/>
      <c r="AL761" s="554" t="str">
        <f>IF(AI761&lt;&gt;"",VLOOKUP(AI761,'DON GIA'!$M$1:$P$9,4,0),"")</f>
        <v/>
      </c>
      <c r="AM761" s="554" t="str">
        <f t="shared" si="143"/>
        <v/>
      </c>
      <c r="AN761" s="103"/>
      <c r="AO761" s="103"/>
      <c r="AP761" s="553" t="str">
        <f t="shared" si="146"/>
        <v/>
      </c>
      <c r="AQ761" s="107"/>
    </row>
    <row r="762" spans="1:44" outlineLevel="2">
      <c r="A762" s="72" t="e">
        <f>IF(D761&lt;&gt;"",$D$8:D761,A761)</f>
        <v>#VALUE!</v>
      </c>
      <c r="C762" s="552" t="str">
        <f>IF(D762&lt;&gt;"",COUNTA($D$8:D762),"")</f>
        <v/>
      </c>
      <c r="D762" s="552"/>
      <c r="E762" s="71"/>
      <c r="F762" s="103"/>
      <c r="G762" s="103"/>
      <c r="H762" s="103"/>
      <c r="I762" s="103"/>
      <c r="J762" s="103"/>
      <c r="K762" s="103"/>
      <c r="L762" s="107"/>
      <c r="M762" s="105"/>
      <c r="N762" s="106" t="str">
        <f>IF(L762&lt;&gt;"",VLOOKUP(L762,'DON GIA'!$S$1:$U$19,3,0),"")</f>
        <v/>
      </c>
      <c r="O762" s="106" t="str">
        <f>IF(L762&lt;&gt;"",VLOOKUP(L762,'DON GIA'!$S$1:$V$19,4,0),"")</f>
        <v/>
      </c>
      <c r="P762" s="106" t="str">
        <f t="shared" si="141"/>
        <v/>
      </c>
      <c r="Q762" s="106" t="str">
        <f t="shared" si="142"/>
        <v/>
      </c>
      <c r="R762" s="71" t="s">
        <v>35</v>
      </c>
      <c r="S762" s="103"/>
      <c r="T762" s="103"/>
      <c r="U762" s="554" t="str">
        <f>IF(R762&lt;&gt;"",VLOOKUP(R762,'DON GIA'!$H$1:$K$103,4,0),"")</f>
        <v/>
      </c>
      <c r="V762" s="554" t="str">
        <f t="shared" si="151"/>
        <v/>
      </c>
      <c r="W762" s="107" t="s">
        <v>1182</v>
      </c>
      <c r="X762" s="103" t="s">
        <v>38</v>
      </c>
      <c r="Y762" s="108">
        <v>0.128</v>
      </c>
      <c r="Z762" s="109"/>
      <c r="AA762" s="554">
        <f>IF(W762&lt;&gt;"",VLOOKUP(W762,'DON GIA'!$A$1:$D$346,4,0),"")</f>
        <v>2523428</v>
      </c>
      <c r="AB762" s="554">
        <f t="shared" si="152"/>
        <v>322998.78399999999</v>
      </c>
      <c r="AC762" s="71"/>
      <c r="AD762" s="71"/>
      <c r="AE762" s="71"/>
      <c r="AF762" s="71"/>
      <c r="AG762" s="71"/>
      <c r="AH762" s="103"/>
      <c r="AI762" s="71"/>
      <c r="AJ762" s="103"/>
      <c r="AK762" s="103"/>
      <c r="AL762" s="554" t="str">
        <f>IF(AI762&lt;&gt;"",VLOOKUP(AI762,'DON GIA'!$M$1:$P$9,4,0),"")</f>
        <v/>
      </c>
      <c r="AM762" s="554" t="str">
        <f t="shared" si="143"/>
        <v/>
      </c>
      <c r="AN762" s="103"/>
      <c r="AO762" s="103"/>
      <c r="AP762" s="553" t="str">
        <f t="shared" si="146"/>
        <v/>
      </c>
      <c r="AQ762" s="107"/>
    </row>
    <row r="763" spans="1:44" outlineLevel="2">
      <c r="A763" s="72" t="e">
        <f>IF(D762&lt;&gt;"",$D$8:D762,A762)</f>
        <v>#VALUE!</v>
      </c>
      <c r="C763" s="552" t="str">
        <f>IF(D763&lt;&gt;"",COUNTA($D$8:D763),"")</f>
        <v/>
      </c>
      <c r="D763" s="552"/>
      <c r="E763" s="71"/>
      <c r="F763" s="103"/>
      <c r="G763" s="103"/>
      <c r="H763" s="103"/>
      <c r="I763" s="103"/>
      <c r="J763" s="103"/>
      <c r="K763" s="103"/>
      <c r="L763" s="107"/>
      <c r="M763" s="105"/>
      <c r="N763" s="106" t="str">
        <f>IF(L763&lt;&gt;"",VLOOKUP(L763,'DON GIA'!$S$1:$U$19,3,0),"")</f>
        <v/>
      </c>
      <c r="O763" s="106" t="str">
        <f>IF(L763&lt;&gt;"",VLOOKUP(L763,'DON GIA'!$S$1:$V$19,4,0),"")</f>
        <v/>
      </c>
      <c r="P763" s="106" t="str">
        <f t="shared" si="141"/>
        <v/>
      </c>
      <c r="Q763" s="106" t="str">
        <f t="shared" si="142"/>
        <v/>
      </c>
      <c r="R763" s="71" t="s">
        <v>35</v>
      </c>
      <c r="S763" s="103"/>
      <c r="T763" s="103"/>
      <c r="U763" s="554" t="str">
        <f>IF(R763&lt;&gt;"",VLOOKUP(R763,'DON GIA'!$H$1:$K$103,4,0),"")</f>
        <v/>
      </c>
      <c r="V763" s="554" t="str">
        <f t="shared" si="151"/>
        <v/>
      </c>
      <c r="W763" s="107" t="s">
        <v>1023</v>
      </c>
      <c r="X763" s="103" t="s">
        <v>38</v>
      </c>
      <c r="Y763" s="108">
        <v>0.06</v>
      </c>
      <c r="Z763" s="109"/>
      <c r="AA763" s="554">
        <f>IF(W763&lt;&gt;"",VLOOKUP(W763,'DON GIA'!$A$1:$D$346,4,0),"")</f>
        <v>2523428</v>
      </c>
      <c r="AB763" s="554">
        <f t="shared" si="152"/>
        <v>151405.68</v>
      </c>
      <c r="AC763" s="71"/>
      <c r="AD763" s="71"/>
      <c r="AE763" s="71"/>
      <c r="AF763" s="71"/>
      <c r="AG763" s="71"/>
      <c r="AH763" s="103"/>
      <c r="AI763" s="71"/>
      <c r="AJ763" s="103"/>
      <c r="AK763" s="103"/>
      <c r="AL763" s="554" t="str">
        <f>IF(AI763&lt;&gt;"",VLOOKUP(AI763,'DON GIA'!$M$1:$P$9,4,0),"")</f>
        <v/>
      </c>
      <c r="AM763" s="554" t="str">
        <f t="shared" si="143"/>
        <v/>
      </c>
      <c r="AN763" s="103"/>
      <c r="AO763" s="103"/>
      <c r="AP763" s="553" t="str">
        <f t="shared" si="146"/>
        <v/>
      </c>
      <c r="AQ763" s="107"/>
    </row>
    <row r="764" spans="1:44" outlineLevel="2">
      <c r="A764" s="72" t="e">
        <f>IF(D763&lt;&gt;"",$D$8:D763,A763)</f>
        <v>#VALUE!</v>
      </c>
      <c r="C764" s="552" t="str">
        <f>IF(D764&lt;&gt;"",COUNTA($D$8:D764),"")</f>
        <v/>
      </c>
      <c r="D764" s="552"/>
      <c r="E764" s="71"/>
      <c r="F764" s="103"/>
      <c r="G764" s="103"/>
      <c r="H764" s="103"/>
      <c r="I764" s="103"/>
      <c r="J764" s="103"/>
      <c r="K764" s="103"/>
      <c r="L764" s="107"/>
      <c r="M764" s="105"/>
      <c r="N764" s="106" t="str">
        <f>IF(L764&lt;&gt;"",VLOOKUP(L764,'DON GIA'!$S$1:$U$19,3,0),"")</f>
        <v/>
      </c>
      <c r="O764" s="106" t="str">
        <f>IF(L764&lt;&gt;"",VLOOKUP(L764,'DON GIA'!$S$1:$V$19,4,0),"")</f>
        <v/>
      </c>
      <c r="P764" s="106" t="str">
        <f t="shared" si="141"/>
        <v/>
      </c>
      <c r="Q764" s="106" t="str">
        <f t="shared" si="142"/>
        <v/>
      </c>
      <c r="R764" s="71" t="s">
        <v>35</v>
      </c>
      <c r="S764" s="103"/>
      <c r="T764" s="103"/>
      <c r="U764" s="554" t="str">
        <f>IF(R764&lt;&gt;"",VLOOKUP(R764,'DON GIA'!$H$1:$K$103,4,0),"")</f>
        <v/>
      </c>
      <c r="V764" s="554" t="str">
        <f t="shared" si="151"/>
        <v/>
      </c>
      <c r="W764" s="107" t="s">
        <v>1105</v>
      </c>
      <c r="X764" s="103" t="s">
        <v>27</v>
      </c>
      <c r="Y764" s="108">
        <v>3.36</v>
      </c>
      <c r="Z764" s="109"/>
      <c r="AA764" s="554">
        <f>IF(W764&lt;&gt;"",VLOOKUP(W764,'DON GIA'!$A$1:$D$346,4,0),"")</f>
        <v>292949</v>
      </c>
      <c r="AB764" s="554">
        <f t="shared" si="152"/>
        <v>984308.64</v>
      </c>
      <c r="AC764" s="71"/>
      <c r="AD764" s="71"/>
      <c r="AE764" s="71"/>
      <c r="AF764" s="71"/>
      <c r="AG764" s="71"/>
      <c r="AH764" s="103"/>
      <c r="AI764" s="71"/>
      <c r="AJ764" s="103"/>
      <c r="AK764" s="103"/>
      <c r="AL764" s="554" t="str">
        <f>IF(AI764&lt;&gt;"",VLOOKUP(AI764,'DON GIA'!$M$1:$P$9,4,0),"")</f>
        <v/>
      </c>
      <c r="AM764" s="554" t="str">
        <f t="shared" si="143"/>
        <v/>
      </c>
      <c r="AN764" s="103"/>
      <c r="AO764" s="103"/>
      <c r="AP764" s="553" t="str">
        <f t="shared" si="146"/>
        <v/>
      </c>
      <c r="AQ764" s="107"/>
    </row>
    <row r="765" spans="1:44" outlineLevel="2">
      <c r="A765" s="72" t="e">
        <f>IF(D764&lt;&gt;"",$D$8:D764,A764)</f>
        <v>#VALUE!</v>
      </c>
      <c r="C765" s="552" t="str">
        <f>IF(D765&lt;&gt;"",COUNTA($D$8:D765),"")</f>
        <v/>
      </c>
      <c r="D765" s="552"/>
      <c r="E765" s="71"/>
      <c r="F765" s="103"/>
      <c r="G765" s="103"/>
      <c r="H765" s="103"/>
      <c r="I765" s="103"/>
      <c r="J765" s="103"/>
      <c r="K765" s="103"/>
      <c r="L765" s="107"/>
      <c r="M765" s="105"/>
      <c r="N765" s="106" t="str">
        <f>IF(L765&lt;&gt;"",VLOOKUP(L765,'DON GIA'!$S$1:$U$19,3,0),"")</f>
        <v/>
      </c>
      <c r="O765" s="106" t="str">
        <f>IF(L765&lt;&gt;"",VLOOKUP(L765,'DON GIA'!$S$1:$V$19,4,0),"")</f>
        <v/>
      </c>
      <c r="P765" s="106" t="str">
        <f t="shared" si="141"/>
        <v/>
      </c>
      <c r="Q765" s="106" t="str">
        <f t="shared" si="142"/>
        <v/>
      </c>
      <c r="R765" s="71" t="s">
        <v>35</v>
      </c>
      <c r="S765" s="103"/>
      <c r="T765" s="103"/>
      <c r="U765" s="554" t="str">
        <f>IF(R765&lt;&gt;"",VLOOKUP(R765,'DON GIA'!$H$1:$K$103,4,0),"")</f>
        <v/>
      </c>
      <c r="V765" s="554" t="str">
        <f t="shared" si="151"/>
        <v/>
      </c>
      <c r="W765" s="107" t="s">
        <v>1130</v>
      </c>
      <c r="X765" s="103" t="s">
        <v>27</v>
      </c>
      <c r="Y765" s="108">
        <v>2.4300000000000002</v>
      </c>
      <c r="Z765" s="109"/>
      <c r="AA765" s="554">
        <f>IF(W765&lt;&gt;"",VLOOKUP(W765,'DON GIA'!$A$1:$D$346,4,0),"")</f>
        <v>282038</v>
      </c>
      <c r="AB765" s="554">
        <f t="shared" si="152"/>
        <v>685352.34000000008</v>
      </c>
      <c r="AC765" s="71"/>
      <c r="AD765" s="71"/>
      <c r="AE765" s="71"/>
      <c r="AF765" s="71"/>
      <c r="AG765" s="71"/>
      <c r="AH765" s="103"/>
      <c r="AI765" s="71"/>
      <c r="AJ765" s="103"/>
      <c r="AK765" s="103"/>
      <c r="AL765" s="554" t="str">
        <f>IF(AI765&lt;&gt;"",VLOOKUP(AI765,'DON GIA'!$M$1:$P$9,4,0),"")</f>
        <v/>
      </c>
      <c r="AM765" s="554" t="str">
        <f t="shared" si="143"/>
        <v/>
      </c>
      <c r="AN765" s="103"/>
      <c r="AO765" s="103"/>
      <c r="AP765" s="553" t="str">
        <f t="shared" si="146"/>
        <v/>
      </c>
      <c r="AQ765" s="107"/>
    </row>
    <row r="766" spans="1:44" outlineLevel="2">
      <c r="A766" s="72" t="e">
        <f>IF(D765&lt;&gt;"",$D$8:D765,A765)</f>
        <v>#VALUE!</v>
      </c>
      <c r="C766" s="552" t="str">
        <f>IF(D766&lt;&gt;"",COUNTA($D$8:D766),"")</f>
        <v/>
      </c>
      <c r="D766" s="552"/>
      <c r="E766" s="71"/>
      <c r="F766" s="103"/>
      <c r="G766" s="103"/>
      <c r="H766" s="103"/>
      <c r="I766" s="103"/>
      <c r="J766" s="103"/>
      <c r="K766" s="103"/>
      <c r="L766" s="107"/>
      <c r="M766" s="105"/>
      <c r="N766" s="106" t="str">
        <f>IF(L766&lt;&gt;"",VLOOKUP(L766,'DON GIA'!$S$1:$U$19,3,0),"")</f>
        <v/>
      </c>
      <c r="O766" s="106" t="str">
        <f>IF(L766&lt;&gt;"",VLOOKUP(L766,'DON GIA'!$S$1:$V$19,4,0),"")</f>
        <v/>
      </c>
      <c r="P766" s="106" t="str">
        <f t="shared" si="141"/>
        <v/>
      </c>
      <c r="Q766" s="106" t="str">
        <f t="shared" si="142"/>
        <v/>
      </c>
      <c r="R766" s="71" t="s">
        <v>35</v>
      </c>
      <c r="S766" s="103"/>
      <c r="T766" s="103"/>
      <c r="U766" s="554" t="str">
        <f>IF(R766&lt;&gt;"",VLOOKUP(R766,'DON GIA'!$H$1:$K$103,4,0),"")</f>
        <v/>
      </c>
      <c r="V766" s="554" t="str">
        <f t="shared" si="151"/>
        <v/>
      </c>
      <c r="W766" s="107" t="s">
        <v>1183</v>
      </c>
      <c r="X766" s="103" t="s">
        <v>38</v>
      </c>
      <c r="Y766" s="108">
        <f>0.536</f>
        <v>0.53600000000000003</v>
      </c>
      <c r="Z766" s="109"/>
      <c r="AA766" s="554">
        <f>IF(W766&lt;&gt;"",VLOOKUP(W766,'DON GIA'!$A$1:$D$346,4,0),"")</f>
        <v>2704619</v>
      </c>
      <c r="AB766" s="554">
        <f t="shared" si="152"/>
        <v>1449675.784</v>
      </c>
      <c r="AC766" s="71"/>
      <c r="AD766" s="71"/>
      <c r="AE766" s="71"/>
      <c r="AF766" s="71"/>
      <c r="AG766" s="71"/>
      <c r="AH766" s="103"/>
      <c r="AI766" s="71"/>
      <c r="AJ766" s="103"/>
      <c r="AK766" s="103"/>
      <c r="AL766" s="554" t="str">
        <f>IF(AI766&lt;&gt;"",VLOOKUP(AI766,'DON GIA'!$M$1:$P$9,4,0),"")</f>
        <v/>
      </c>
      <c r="AM766" s="554" t="str">
        <f t="shared" si="143"/>
        <v/>
      </c>
      <c r="AN766" s="103"/>
      <c r="AO766" s="103"/>
      <c r="AP766" s="553" t="str">
        <f t="shared" si="146"/>
        <v/>
      </c>
      <c r="AQ766" s="107"/>
    </row>
    <row r="767" spans="1:44" outlineLevel="2">
      <c r="A767" s="72" t="e">
        <f>IF(D766&lt;&gt;"",$D$8:D766,A766)</f>
        <v>#VALUE!</v>
      </c>
      <c r="C767" s="552" t="str">
        <f>IF(D767&lt;&gt;"",COUNTA($D$8:D767),"")</f>
        <v/>
      </c>
      <c r="D767" s="552"/>
      <c r="E767" s="71"/>
      <c r="F767" s="103"/>
      <c r="G767" s="103"/>
      <c r="H767" s="103"/>
      <c r="I767" s="103"/>
      <c r="J767" s="103"/>
      <c r="K767" s="103"/>
      <c r="L767" s="107"/>
      <c r="M767" s="105"/>
      <c r="N767" s="106" t="str">
        <f>IF(L767&lt;&gt;"",VLOOKUP(L767,'DON GIA'!$S$1:$U$19,3,0),"")</f>
        <v/>
      </c>
      <c r="O767" s="106" t="str">
        <f>IF(L767&lt;&gt;"",VLOOKUP(L767,'DON GIA'!$S$1:$V$19,4,0),"")</f>
        <v/>
      </c>
      <c r="P767" s="106" t="str">
        <f t="shared" si="141"/>
        <v/>
      </c>
      <c r="Q767" s="106" t="str">
        <f t="shared" si="142"/>
        <v/>
      </c>
      <c r="R767" s="71" t="s">
        <v>35</v>
      </c>
      <c r="S767" s="103"/>
      <c r="T767" s="103"/>
      <c r="U767" s="554" t="str">
        <f>IF(R767&lt;&gt;"",VLOOKUP(R767,'DON GIA'!$H$1:$K$103,4,0),"")</f>
        <v/>
      </c>
      <c r="V767" s="554" t="str">
        <f t="shared" si="151"/>
        <v/>
      </c>
      <c r="W767" s="107" t="s">
        <v>1179</v>
      </c>
      <c r="X767" s="103" t="s">
        <v>27</v>
      </c>
      <c r="Y767" s="108">
        <v>7.2</v>
      </c>
      <c r="Z767" s="109"/>
      <c r="AA767" s="554">
        <f>IF(W767&lt;&gt;"",VLOOKUP(W767,'DON GIA'!$A$1:$D$346,4,0),"")</f>
        <v>330817</v>
      </c>
      <c r="AB767" s="554">
        <f t="shared" si="152"/>
        <v>2381882.4</v>
      </c>
      <c r="AC767" s="71"/>
      <c r="AD767" s="71"/>
      <c r="AE767" s="71"/>
      <c r="AF767" s="71"/>
      <c r="AG767" s="71"/>
      <c r="AH767" s="103"/>
      <c r="AI767" s="71"/>
      <c r="AJ767" s="103"/>
      <c r="AK767" s="103"/>
      <c r="AL767" s="554" t="str">
        <f>IF(AI767&lt;&gt;"",VLOOKUP(AI767,'DON GIA'!$M$1:$P$9,4,0),"")</f>
        <v/>
      </c>
      <c r="AM767" s="554" t="str">
        <f t="shared" si="143"/>
        <v/>
      </c>
      <c r="AN767" s="103"/>
      <c r="AO767" s="103"/>
      <c r="AP767" s="553" t="str">
        <f t="shared" si="146"/>
        <v/>
      </c>
      <c r="AQ767" s="107"/>
    </row>
    <row r="768" spans="1:44" ht="37.5" outlineLevel="2">
      <c r="A768" s="72" t="e">
        <f>IF(D767&lt;&gt;"",$D$8:D767,A767)</f>
        <v>#VALUE!</v>
      </c>
      <c r="C768" s="552" t="str">
        <f>IF(D768&lt;&gt;"",COUNTA($D$8:D768),"")</f>
        <v/>
      </c>
      <c r="D768" s="552"/>
      <c r="E768" s="71"/>
      <c r="F768" s="103"/>
      <c r="G768" s="103"/>
      <c r="H768" s="103"/>
      <c r="I768" s="103"/>
      <c r="J768" s="103"/>
      <c r="K768" s="103"/>
      <c r="L768" s="107"/>
      <c r="M768" s="105"/>
      <c r="N768" s="106" t="str">
        <f>IF(L768&lt;&gt;"",VLOOKUP(L768,'DON GIA'!$S$1:$U$19,3,0),"")</f>
        <v/>
      </c>
      <c r="O768" s="106" t="str">
        <f>IF(L768&lt;&gt;"",VLOOKUP(L768,'DON GIA'!$S$1:$V$19,4,0),"")</f>
        <v/>
      </c>
      <c r="P768" s="106" t="str">
        <f t="shared" si="141"/>
        <v/>
      </c>
      <c r="Q768" s="106" t="str">
        <f t="shared" si="142"/>
        <v/>
      </c>
      <c r="R768" s="71" t="s">
        <v>35</v>
      </c>
      <c r="S768" s="103"/>
      <c r="T768" s="103"/>
      <c r="U768" s="554" t="str">
        <f>IF(R768&lt;&gt;"",VLOOKUP(R768,'DON GIA'!$H$1:$K$103,4,0),"")</f>
        <v/>
      </c>
      <c r="V768" s="554" t="str">
        <f t="shared" si="151"/>
        <v/>
      </c>
      <c r="W768" s="107" t="s">
        <v>1184</v>
      </c>
      <c r="X768" s="103" t="s">
        <v>27</v>
      </c>
      <c r="Y768" s="108">
        <v>27.28</v>
      </c>
      <c r="Z768" s="109"/>
      <c r="AA768" s="554">
        <f>IF(W768&lt;&gt;"",VLOOKUP(W768,'DON GIA'!$A$1:$D$346,4,0),"")</f>
        <v>1049273</v>
      </c>
      <c r="AB768" s="554">
        <f t="shared" si="152"/>
        <v>28624167.440000001</v>
      </c>
      <c r="AC768" s="71"/>
      <c r="AD768" s="71"/>
      <c r="AE768" s="71"/>
      <c r="AF768" s="71"/>
      <c r="AG768" s="71"/>
      <c r="AH768" s="103"/>
      <c r="AI768" s="71"/>
      <c r="AJ768" s="103"/>
      <c r="AK768" s="103"/>
      <c r="AL768" s="554" t="str">
        <f>IF(AI768&lt;&gt;"",VLOOKUP(AI768,'DON GIA'!$M$1:$P$9,4,0),"")</f>
        <v/>
      </c>
      <c r="AM768" s="554" t="str">
        <f t="shared" si="143"/>
        <v/>
      </c>
      <c r="AN768" s="103"/>
      <c r="AO768" s="103"/>
      <c r="AP768" s="553" t="str">
        <f t="shared" si="146"/>
        <v/>
      </c>
      <c r="AQ768" s="107"/>
    </row>
    <row r="769" spans="1:44" outlineLevel="2">
      <c r="A769" s="72" t="e">
        <f>IF(D768&lt;&gt;"",$D$8:D768,A768)</f>
        <v>#VALUE!</v>
      </c>
      <c r="C769" s="552" t="str">
        <f>IF(D769&lt;&gt;"",COUNTA($D$8:D769),"")</f>
        <v/>
      </c>
      <c r="D769" s="552"/>
      <c r="E769" s="71"/>
      <c r="F769" s="103"/>
      <c r="G769" s="103"/>
      <c r="H769" s="103"/>
      <c r="I769" s="103"/>
      <c r="J769" s="103"/>
      <c r="K769" s="103"/>
      <c r="L769" s="107"/>
      <c r="M769" s="105"/>
      <c r="N769" s="106" t="str">
        <f>IF(L769&lt;&gt;"",VLOOKUP(L769,'DON GIA'!$S$1:$U$19,3,0),"")</f>
        <v/>
      </c>
      <c r="O769" s="106" t="str">
        <f>IF(L769&lt;&gt;"",VLOOKUP(L769,'DON GIA'!$S$1:$V$19,4,0),"")</f>
        <v/>
      </c>
      <c r="P769" s="106" t="str">
        <f t="shared" si="141"/>
        <v/>
      </c>
      <c r="Q769" s="106" t="str">
        <f t="shared" si="142"/>
        <v/>
      </c>
      <c r="R769" s="71" t="s">
        <v>35</v>
      </c>
      <c r="S769" s="103"/>
      <c r="T769" s="103"/>
      <c r="U769" s="554" t="str">
        <f>IF(R769&lt;&gt;"",VLOOKUP(R769,'DON GIA'!$H$1:$K$103,4,0),"")</f>
        <v/>
      </c>
      <c r="V769" s="554" t="str">
        <f t="shared" si="151"/>
        <v/>
      </c>
      <c r="W769" s="107" t="s">
        <v>1107</v>
      </c>
      <c r="X769" s="103" t="s">
        <v>27</v>
      </c>
      <c r="Y769" s="108">
        <v>76.05</v>
      </c>
      <c r="Z769" s="109"/>
      <c r="AA769" s="554">
        <f>IF(W769&lt;&gt;"",VLOOKUP(W769,'DON GIA'!$A$1:$D$346,4,0),"")</f>
        <v>109890</v>
      </c>
      <c r="AB769" s="554">
        <f t="shared" si="152"/>
        <v>8357134.5</v>
      </c>
      <c r="AC769" s="71"/>
      <c r="AD769" s="71"/>
      <c r="AE769" s="71"/>
      <c r="AF769" s="71"/>
      <c r="AG769" s="71"/>
      <c r="AH769" s="103"/>
      <c r="AI769" s="71"/>
      <c r="AJ769" s="103"/>
      <c r="AK769" s="103"/>
      <c r="AL769" s="554" t="str">
        <f>IF(AI769&lt;&gt;"",VLOOKUP(AI769,'DON GIA'!$M$1:$P$9,4,0),"")</f>
        <v/>
      </c>
      <c r="AM769" s="554" t="str">
        <f t="shared" si="143"/>
        <v/>
      </c>
      <c r="AN769" s="103"/>
      <c r="AO769" s="103"/>
      <c r="AP769" s="553" t="str">
        <f t="shared" si="146"/>
        <v/>
      </c>
      <c r="AQ769" s="107"/>
    </row>
    <row r="770" spans="1:44" ht="37.5" outlineLevel="2">
      <c r="A770" s="72" t="e">
        <f>IF(D769&lt;&gt;"",$D$8:D769,A769)</f>
        <v>#VALUE!</v>
      </c>
      <c r="C770" s="552" t="str">
        <f>IF(D770&lt;&gt;"",COUNTA($D$8:D770),"")</f>
        <v/>
      </c>
      <c r="D770" s="552"/>
      <c r="E770" s="71"/>
      <c r="F770" s="103"/>
      <c r="G770" s="103"/>
      <c r="H770" s="103"/>
      <c r="I770" s="103"/>
      <c r="J770" s="103"/>
      <c r="K770" s="103"/>
      <c r="L770" s="107"/>
      <c r="M770" s="105"/>
      <c r="N770" s="106" t="str">
        <f>IF(L770&lt;&gt;"",VLOOKUP(L770,'DON GIA'!$S$1:$U$19,3,0),"")</f>
        <v/>
      </c>
      <c r="O770" s="106" t="str">
        <f>IF(L770&lt;&gt;"",VLOOKUP(L770,'DON GIA'!$S$1:$V$19,4,0),"")</f>
        <v/>
      </c>
      <c r="P770" s="106" t="str">
        <f t="shared" si="141"/>
        <v/>
      </c>
      <c r="Q770" s="106" t="str">
        <f t="shared" si="142"/>
        <v/>
      </c>
      <c r="R770" s="71" t="s">
        <v>35</v>
      </c>
      <c r="S770" s="103"/>
      <c r="T770" s="103"/>
      <c r="U770" s="554" t="str">
        <f>IF(R770&lt;&gt;"",VLOOKUP(R770,'DON GIA'!$H$1:$K$103,4,0),"")</f>
        <v/>
      </c>
      <c r="V770" s="554" t="str">
        <f t="shared" si="151"/>
        <v/>
      </c>
      <c r="W770" s="107" t="s">
        <v>1049</v>
      </c>
      <c r="X770" s="103" t="s">
        <v>42</v>
      </c>
      <c r="Y770" s="108">
        <v>1</v>
      </c>
      <c r="Z770" s="109"/>
      <c r="AA770" s="554">
        <f>IF(W770&lt;&gt;"",VLOOKUP(W770,'DON GIA'!$A$1:$D$346,4,0),"")</f>
        <v>3793079</v>
      </c>
      <c r="AB770" s="554">
        <f t="shared" si="152"/>
        <v>3793079</v>
      </c>
      <c r="AC770" s="71"/>
      <c r="AD770" s="71"/>
      <c r="AE770" s="71"/>
      <c r="AF770" s="71"/>
      <c r="AG770" s="71"/>
      <c r="AH770" s="103"/>
      <c r="AI770" s="71"/>
      <c r="AJ770" s="103"/>
      <c r="AK770" s="103"/>
      <c r="AL770" s="554" t="str">
        <f>IF(AI770&lt;&gt;"",VLOOKUP(AI770,'DON GIA'!$M$1:$P$9,4,0),"")</f>
        <v/>
      </c>
      <c r="AM770" s="554" t="str">
        <f t="shared" si="143"/>
        <v/>
      </c>
      <c r="AN770" s="103"/>
      <c r="AO770" s="103"/>
      <c r="AP770" s="553" t="str">
        <f t="shared" si="146"/>
        <v/>
      </c>
      <c r="AQ770" s="107"/>
    </row>
    <row r="771" spans="1:44" outlineLevel="2">
      <c r="A771" s="72" t="e">
        <f>IF(D770&lt;&gt;"",$D$8:D770,A770)</f>
        <v>#VALUE!</v>
      </c>
      <c r="C771" s="552" t="str">
        <f>IF(D771&lt;&gt;"",COUNTA($D$8:D771),"")</f>
        <v/>
      </c>
      <c r="D771" s="552"/>
      <c r="E771" s="61"/>
      <c r="F771" s="103"/>
      <c r="G771" s="103"/>
      <c r="H771" s="103"/>
      <c r="I771" s="103"/>
      <c r="J771" s="103"/>
      <c r="K771" s="103"/>
      <c r="L771" s="107"/>
      <c r="M771" s="105"/>
      <c r="N771" s="106" t="str">
        <f>IF(L771&lt;&gt;"",VLOOKUP(L771,'DON GIA'!$S$1:$U$19,3,0),"")</f>
        <v/>
      </c>
      <c r="O771" s="106" t="str">
        <f>IF(L771&lt;&gt;"",VLOOKUP(L771,'DON GIA'!$S$1:$V$19,4,0),"")</f>
        <v/>
      </c>
      <c r="P771" s="106" t="str">
        <f t="shared" ref="P771:P839" si="153">IF(L771&lt;&gt;"",M771*N771,"")</f>
        <v/>
      </c>
      <c r="Q771" s="106" t="str">
        <f t="shared" ref="Q771:Q839" si="154">IF(L771&lt;&gt;"",M771*O771,"")</f>
        <v/>
      </c>
      <c r="R771" s="71" t="s">
        <v>35</v>
      </c>
      <c r="S771" s="103"/>
      <c r="T771" s="103"/>
      <c r="U771" s="554" t="str">
        <f>IF(R771&lt;&gt;"",VLOOKUP(R771,'DON GIA'!$H$1:$K$103,4,0),"")</f>
        <v/>
      </c>
      <c r="V771" s="554" t="str">
        <f t="shared" si="151"/>
        <v/>
      </c>
      <c r="W771" s="107" t="s">
        <v>35</v>
      </c>
      <c r="X771" s="103"/>
      <c r="Y771" s="108"/>
      <c r="Z771" s="109"/>
      <c r="AA771" s="554" t="str">
        <f>IF(W771&lt;&gt;"",VLOOKUP(W771,'DON GIA'!$A$1:$D$346,4,0),"")</f>
        <v/>
      </c>
      <c r="AB771" s="554" t="str">
        <f t="shared" si="152"/>
        <v/>
      </c>
      <c r="AC771" s="71"/>
      <c r="AD771" s="71"/>
      <c r="AE771" s="71"/>
      <c r="AF771" s="71"/>
      <c r="AG771" s="71"/>
      <c r="AH771" s="103"/>
      <c r="AI771" s="71"/>
      <c r="AJ771" s="103"/>
      <c r="AK771" s="103"/>
      <c r="AL771" s="554" t="str">
        <f>IF(AI771&lt;&gt;"",VLOOKUP(AI771,'DON GIA'!$M$1:$P$9,4,0),"")</f>
        <v/>
      </c>
      <c r="AM771" s="554" t="str">
        <f t="shared" ref="AM771:AM839" si="155">IF(AI771&lt;&gt;"",AK771*AL771,"")</f>
        <v/>
      </c>
      <c r="AN771" s="103"/>
      <c r="AO771" s="103"/>
      <c r="AP771" s="553" t="str">
        <f t="shared" si="146"/>
        <v/>
      </c>
      <c r="AQ771" s="107"/>
    </row>
    <row r="772" spans="1:44" outlineLevel="1">
      <c r="A772" s="84" t="s">
        <v>804</v>
      </c>
      <c r="B772" s="576">
        <v>11</v>
      </c>
      <c r="C772" s="552">
        <f>IF(D772&lt;&gt;"",COUNTA($D$8:D772),"")</f>
        <v>57</v>
      </c>
      <c r="D772" s="552">
        <v>449</v>
      </c>
      <c r="E772" s="61" t="s">
        <v>220</v>
      </c>
      <c r="F772" s="162"/>
      <c r="G772" s="162"/>
      <c r="H772" s="162"/>
      <c r="I772" s="162"/>
      <c r="J772" s="162"/>
      <c r="K772" s="162"/>
      <c r="L772" s="129"/>
      <c r="M772" s="167">
        <f>SUBTOTAL(9,M773:M779)</f>
        <v>133.25</v>
      </c>
      <c r="N772" s="199"/>
      <c r="O772" s="199"/>
      <c r="P772" s="199">
        <f>SUBTOTAL(9,P773:P779)</f>
        <v>223726750</v>
      </c>
      <c r="Q772" s="199">
        <f>SUBTOTAL(9,Q773:Q779)</f>
        <v>179887500</v>
      </c>
      <c r="R772" s="61"/>
      <c r="S772" s="162"/>
      <c r="T772" s="162">
        <f>SUBTOTAL(9,T773:T779)</f>
        <v>21</v>
      </c>
      <c r="U772" s="553"/>
      <c r="V772" s="553">
        <f>SUBTOTAL(9,V773:V779)</f>
        <v>1688000</v>
      </c>
      <c r="W772" s="129"/>
      <c r="X772" s="162"/>
      <c r="Y772" s="169">
        <f>SUBTOTAL(9,Y773:Y779)</f>
        <v>0</v>
      </c>
      <c r="Z772" s="170">
        <f>SUBTOTAL(9,Z773:Z779)</f>
        <v>0</v>
      </c>
      <c r="AA772" s="553"/>
      <c r="AB772" s="553">
        <f>SUBTOTAL(9,AB773:AB779)</f>
        <v>0</v>
      </c>
      <c r="AC772" s="71"/>
      <c r="AD772" s="71"/>
      <c r="AE772" s="71"/>
      <c r="AF772" s="71"/>
      <c r="AG772" s="71"/>
      <c r="AH772" s="103"/>
      <c r="AI772" s="71"/>
      <c r="AJ772" s="162"/>
      <c r="AK772" s="162">
        <f>SUBTOTAL(9,AK773:AK779)</f>
        <v>1</v>
      </c>
      <c r="AL772" s="553"/>
      <c r="AM772" s="553">
        <f>SUBTOTAL(9,AM773:AM779)</f>
        <v>6447960</v>
      </c>
      <c r="AN772" s="162"/>
      <c r="AO772" s="162">
        <f>SUBTOTAL(9,AO773:AO779)</f>
        <v>0</v>
      </c>
      <c r="AP772" s="553">
        <f t="shared" si="146"/>
        <v>411750210</v>
      </c>
      <c r="AQ772" s="111"/>
      <c r="AR772" s="90"/>
    </row>
    <row r="773" spans="1:44" ht="56.25" outlineLevel="2">
      <c r="A773" s="72" t="e">
        <f>IF(D772&lt;&gt;"",$D$8:D772,A771)</f>
        <v>#VALUE!</v>
      </c>
      <c r="C773" s="552" t="str">
        <f>IF(D773&lt;&gt;"",COUNTA($D$8:D773),"")</f>
        <v/>
      </c>
      <c r="D773" s="552"/>
      <c r="E773" s="71" t="s">
        <v>221</v>
      </c>
      <c r="F773" s="103">
        <v>1</v>
      </c>
      <c r="G773" s="103"/>
      <c r="H773" s="103">
        <v>442</v>
      </c>
      <c r="I773" s="103">
        <v>79</v>
      </c>
      <c r="J773" s="103" t="s">
        <v>223</v>
      </c>
      <c r="K773" s="103" t="s">
        <v>224</v>
      </c>
      <c r="L773" s="107" t="s">
        <v>974</v>
      </c>
      <c r="M773" s="105">
        <v>133.25</v>
      </c>
      <c r="N773" s="106">
        <f>IF(L773&lt;&gt;"",VLOOKUP(L773,'DON GIA'!$S$1:$U$19,3,0),"")</f>
        <v>1679000</v>
      </c>
      <c r="O773" s="106">
        <f>IF(L773&lt;&gt;"",VLOOKUP(L773,'DON GIA'!$S$1:$V$19,4,0),"")</f>
        <v>1350000</v>
      </c>
      <c r="P773" s="106">
        <f t="shared" si="153"/>
        <v>223726750</v>
      </c>
      <c r="Q773" s="106">
        <f t="shared" si="154"/>
        <v>179887500</v>
      </c>
      <c r="R773" s="71" t="s">
        <v>304</v>
      </c>
      <c r="S773" s="103" t="s">
        <v>44</v>
      </c>
      <c r="T773" s="103">
        <v>1</v>
      </c>
      <c r="U773" s="554">
        <f>IF(R773&lt;&gt;"",VLOOKUP(R773,'DON GIA'!$H$1:$K$103,4,0),"")</f>
        <v>50000</v>
      </c>
      <c r="V773" s="554">
        <f t="shared" ref="V773:V779" si="156">IF(R773&lt;&gt;"",IF(ISNUMBER(U773),T773*U773,""),"")</f>
        <v>50000</v>
      </c>
      <c r="W773" s="107" t="s">
        <v>35</v>
      </c>
      <c r="X773" s="103"/>
      <c r="Y773" s="108"/>
      <c r="Z773" s="109"/>
      <c r="AA773" s="554" t="str">
        <f>IF(W773&lt;&gt;"",VLOOKUP(W773,'DON GIA'!$A$1:$D$346,4,0),"")</f>
        <v/>
      </c>
      <c r="AB773" s="554" t="str">
        <f t="shared" ref="AB773:AB779" si="157">IF(W773&lt;&gt;"",IF(ISNUMBER(AA773),Y773*AA773,""),"")</f>
        <v/>
      </c>
      <c r="AC773" s="71"/>
      <c r="AD773" s="71"/>
      <c r="AE773" s="71"/>
      <c r="AF773" s="71"/>
      <c r="AG773" s="71"/>
      <c r="AH773" s="103"/>
      <c r="AI773" s="71" t="s">
        <v>561</v>
      </c>
      <c r="AJ773" s="103" t="s">
        <v>409</v>
      </c>
      <c r="AK773" s="103">
        <v>1</v>
      </c>
      <c r="AL773" s="554">
        <f>IF(AI773&lt;&gt;"",VLOOKUP(AI773,'DON GIA'!$M$1:$P$9,4,0),"")</f>
        <v>6447960</v>
      </c>
      <c r="AM773" s="554">
        <f t="shared" si="155"/>
        <v>6447960</v>
      </c>
      <c r="AN773" s="103"/>
      <c r="AO773" s="103"/>
      <c r="AP773" s="553" t="str">
        <f t="shared" si="146"/>
        <v/>
      </c>
      <c r="AQ773" s="111" t="s">
        <v>723</v>
      </c>
      <c r="AR773" s="77" t="s">
        <v>1912</v>
      </c>
    </row>
    <row r="774" spans="1:44" ht="303.75" outlineLevel="2">
      <c r="A774" s="72" t="e">
        <f>IF(D773&lt;&gt;"",$D$8:D773,A773)</f>
        <v>#VALUE!</v>
      </c>
      <c r="C774" s="552" t="str">
        <f>IF(D774&lt;&gt;"",COUNTA($D$8:D774),"")</f>
        <v/>
      </c>
      <c r="D774" s="552"/>
      <c r="E774" s="71" t="s">
        <v>71</v>
      </c>
      <c r="F774" s="103"/>
      <c r="G774" s="103"/>
      <c r="H774" s="103"/>
      <c r="I774" s="103"/>
      <c r="J774" s="103"/>
      <c r="K774" s="103"/>
      <c r="L774" s="107"/>
      <c r="M774" s="105"/>
      <c r="N774" s="106" t="str">
        <f>IF(L774&lt;&gt;"",VLOOKUP(L774,'DON GIA'!$S$1:$U$19,3,0),"")</f>
        <v/>
      </c>
      <c r="O774" s="106" t="str">
        <f>IF(L774&lt;&gt;"",VLOOKUP(L774,'DON GIA'!$S$1:$V$19,4,0),"")</f>
        <v/>
      </c>
      <c r="P774" s="106" t="str">
        <f t="shared" si="153"/>
        <v/>
      </c>
      <c r="Q774" s="106" t="str">
        <f t="shared" si="154"/>
        <v/>
      </c>
      <c r="R774" s="71" t="s">
        <v>50</v>
      </c>
      <c r="S774" s="103" t="s">
        <v>44</v>
      </c>
      <c r="T774" s="103">
        <v>2</v>
      </c>
      <c r="U774" s="554">
        <f>IF(R774&lt;&gt;"",VLOOKUP(R774,'DON GIA'!$H$1:$K$103,4,0),"")</f>
        <v>146000</v>
      </c>
      <c r="V774" s="554">
        <f t="shared" si="156"/>
        <v>292000</v>
      </c>
      <c r="W774" s="107" t="s">
        <v>35</v>
      </c>
      <c r="X774" s="103"/>
      <c r="Y774" s="108"/>
      <c r="Z774" s="109"/>
      <c r="AA774" s="554" t="str">
        <f>IF(W774&lt;&gt;"",VLOOKUP(W774,'DON GIA'!$A$1:$D$346,4,0),"")</f>
        <v/>
      </c>
      <c r="AB774" s="554" t="str">
        <f t="shared" si="157"/>
        <v/>
      </c>
      <c r="AC774" s="71"/>
      <c r="AD774" s="71"/>
      <c r="AE774" s="71"/>
      <c r="AF774" s="71"/>
      <c r="AG774" s="71"/>
      <c r="AH774" s="103"/>
      <c r="AI774" s="71"/>
      <c r="AJ774" s="103"/>
      <c r="AK774" s="103"/>
      <c r="AL774" s="554" t="str">
        <f>IF(AI774&lt;&gt;"",VLOOKUP(AI774,'DON GIA'!$M$1:$P$9,4,0),"")</f>
        <v/>
      </c>
      <c r="AM774" s="554" t="str">
        <f t="shared" si="155"/>
        <v/>
      </c>
      <c r="AN774" s="103"/>
      <c r="AO774" s="103"/>
      <c r="AP774" s="553" t="str">
        <f t="shared" si="146"/>
        <v/>
      </c>
      <c r="AQ774" s="59" t="s">
        <v>724</v>
      </c>
      <c r="AR774" s="139" t="s">
        <v>1918</v>
      </c>
    </row>
    <row r="775" spans="1:44" ht="168.75" outlineLevel="2">
      <c r="A775" s="72" t="e">
        <f>IF(D774&lt;&gt;"",$D$8:D774,A774)</f>
        <v>#VALUE!</v>
      </c>
      <c r="C775" s="552" t="str">
        <f>IF(D775&lt;&gt;"",COUNTA($D$8:D775),"")</f>
        <v/>
      </c>
      <c r="D775" s="552"/>
      <c r="E775" s="71"/>
      <c r="F775" s="103"/>
      <c r="G775" s="103"/>
      <c r="H775" s="103"/>
      <c r="I775" s="103"/>
      <c r="J775" s="103"/>
      <c r="K775" s="103"/>
      <c r="L775" s="107"/>
      <c r="M775" s="105"/>
      <c r="N775" s="106" t="str">
        <f>IF(L775&lt;&gt;"",VLOOKUP(L775,'DON GIA'!$S$1:$U$19,3,0),"")</f>
        <v/>
      </c>
      <c r="O775" s="106" t="str">
        <f>IF(L775&lt;&gt;"",VLOOKUP(L775,'DON GIA'!$S$1:$V$19,4,0),"")</f>
        <v/>
      </c>
      <c r="P775" s="106" t="str">
        <f t="shared" si="153"/>
        <v/>
      </c>
      <c r="Q775" s="106" t="str">
        <f t="shared" si="154"/>
        <v/>
      </c>
      <c r="R775" s="71" t="s">
        <v>61</v>
      </c>
      <c r="S775" s="103" t="s">
        <v>44</v>
      </c>
      <c r="T775" s="103">
        <v>1</v>
      </c>
      <c r="U775" s="554">
        <f>IF(R775&lt;&gt;"",VLOOKUP(R775,'DON GIA'!$H$1:$K$103,4,0),"")</f>
        <v>180000</v>
      </c>
      <c r="V775" s="554">
        <f t="shared" si="156"/>
        <v>180000</v>
      </c>
      <c r="W775" s="107" t="s">
        <v>35</v>
      </c>
      <c r="X775" s="103"/>
      <c r="Y775" s="108"/>
      <c r="Z775" s="109"/>
      <c r="AA775" s="554" t="str">
        <f>IF(W775&lt;&gt;"",VLOOKUP(W775,'DON GIA'!$A$1:$D$346,4,0),"")</f>
        <v/>
      </c>
      <c r="AB775" s="554" t="str">
        <f t="shared" si="157"/>
        <v/>
      </c>
      <c r="AC775" s="71"/>
      <c r="AD775" s="71"/>
      <c r="AE775" s="71"/>
      <c r="AF775" s="71"/>
      <c r="AG775" s="71"/>
      <c r="AH775" s="103"/>
      <c r="AI775" s="71"/>
      <c r="AJ775" s="103"/>
      <c r="AK775" s="103"/>
      <c r="AL775" s="554" t="str">
        <f>IF(AI775&lt;&gt;"",VLOOKUP(AI775,'DON GIA'!$M$1:$P$9,4,0),"")</f>
        <v/>
      </c>
      <c r="AM775" s="554" t="str">
        <f t="shared" si="155"/>
        <v/>
      </c>
      <c r="AN775" s="103"/>
      <c r="AO775" s="103"/>
      <c r="AP775" s="553" t="str">
        <f t="shared" si="146"/>
        <v/>
      </c>
      <c r="AQ775" s="59" t="s">
        <v>725</v>
      </c>
      <c r="AR775" s="139" t="s">
        <v>1933</v>
      </c>
    </row>
    <row r="776" spans="1:44" ht="112.5" outlineLevel="2">
      <c r="A776" s="72" t="e">
        <f>IF(D775&lt;&gt;"",$D$8:D775,A775)</f>
        <v>#VALUE!</v>
      </c>
      <c r="C776" s="552" t="str">
        <f>IF(D776&lt;&gt;"",COUNTA($D$8:D776),"")</f>
        <v/>
      </c>
      <c r="D776" s="552"/>
      <c r="E776" s="71"/>
      <c r="F776" s="103"/>
      <c r="G776" s="103"/>
      <c r="H776" s="103"/>
      <c r="I776" s="103"/>
      <c r="J776" s="103"/>
      <c r="K776" s="103"/>
      <c r="L776" s="107"/>
      <c r="M776" s="105"/>
      <c r="N776" s="106" t="str">
        <f>IF(L776&lt;&gt;"",VLOOKUP(L776,'DON GIA'!$S$1:$U$19,3,0),"")</f>
        <v/>
      </c>
      <c r="O776" s="106" t="str">
        <f>IF(L776&lt;&gt;"",VLOOKUP(L776,'DON GIA'!$S$1:$V$19,4,0),"")</f>
        <v/>
      </c>
      <c r="P776" s="106" t="str">
        <f t="shared" si="153"/>
        <v/>
      </c>
      <c r="Q776" s="106" t="str">
        <f t="shared" si="154"/>
        <v/>
      </c>
      <c r="R776" s="71" t="s">
        <v>217</v>
      </c>
      <c r="S776" s="103" t="s">
        <v>44</v>
      </c>
      <c r="T776" s="103">
        <v>3</v>
      </c>
      <c r="U776" s="554">
        <f>IF(R776&lt;&gt;"",VLOOKUP(R776,'DON GIA'!$H$1:$K$103,4,0),"")</f>
        <v>132000</v>
      </c>
      <c r="V776" s="554">
        <f t="shared" si="156"/>
        <v>396000</v>
      </c>
      <c r="W776" s="107" t="s">
        <v>35</v>
      </c>
      <c r="X776" s="103"/>
      <c r="Y776" s="108"/>
      <c r="Z776" s="109"/>
      <c r="AA776" s="554" t="str">
        <f>IF(W776&lt;&gt;"",VLOOKUP(W776,'DON GIA'!$A$1:$D$346,4,0),"")</f>
        <v/>
      </c>
      <c r="AB776" s="554" t="str">
        <f t="shared" si="157"/>
        <v/>
      </c>
      <c r="AC776" s="71"/>
      <c r="AD776" s="71"/>
      <c r="AE776" s="71"/>
      <c r="AF776" s="71"/>
      <c r="AG776" s="71"/>
      <c r="AH776" s="103"/>
      <c r="AI776" s="71"/>
      <c r="AJ776" s="103"/>
      <c r="AK776" s="103"/>
      <c r="AL776" s="554" t="str">
        <f>IF(AI776&lt;&gt;"",VLOOKUP(AI776,'DON GIA'!$M$1:$P$9,4,0),"")</f>
        <v/>
      </c>
      <c r="AM776" s="554" t="str">
        <f t="shared" si="155"/>
        <v/>
      </c>
      <c r="AN776" s="103"/>
      <c r="AO776" s="103"/>
      <c r="AP776" s="553" t="str">
        <f t="shared" si="146"/>
        <v/>
      </c>
      <c r="AQ776" s="565" t="s">
        <v>1935</v>
      </c>
      <c r="AR776" s="139" t="s">
        <v>1934</v>
      </c>
    </row>
    <row r="777" spans="1:44" outlineLevel="2">
      <c r="A777" s="72" t="e">
        <f>IF(D776&lt;&gt;"",$D$8:D776,A776)</f>
        <v>#VALUE!</v>
      </c>
      <c r="C777" s="552" t="str">
        <f>IF(D777&lt;&gt;"",COUNTA($D$8:D777),"")</f>
        <v/>
      </c>
      <c r="D777" s="552"/>
      <c r="E777" s="71"/>
      <c r="F777" s="103"/>
      <c r="G777" s="103"/>
      <c r="H777" s="103"/>
      <c r="I777" s="103"/>
      <c r="J777" s="103"/>
      <c r="K777" s="103"/>
      <c r="L777" s="107"/>
      <c r="M777" s="105"/>
      <c r="N777" s="106" t="str">
        <f>IF(L777&lt;&gt;"",VLOOKUP(L777,'DON GIA'!$S$1:$U$19,3,0),"")</f>
        <v/>
      </c>
      <c r="O777" s="106" t="str">
        <f>IF(L777&lt;&gt;"",VLOOKUP(L777,'DON GIA'!$S$1:$V$19,4,0),"")</f>
        <v/>
      </c>
      <c r="P777" s="106" t="str">
        <f t="shared" si="153"/>
        <v/>
      </c>
      <c r="Q777" s="106" t="str">
        <f t="shared" si="154"/>
        <v/>
      </c>
      <c r="R777" s="71" t="s">
        <v>52</v>
      </c>
      <c r="S777" s="103" t="s">
        <v>44</v>
      </c>
      <c r="T777" s="103">
        <v>7</v>
      </c>
      <c r="U777" s="554">
        <f>IF(R777&lt;&gt;"",VLOOKUP(R777,'DON GIA'!$H$1:$K$103,4,0),"")</f>
        <v>76000</v>
      </c>
      <c r="V777" s="554">
        <f t="shared" si="156"/>
        <v>532000</v>
      </c>
      <c r="W777" s="107" t="s">
        <v>35</v>
      </c>
      <c r="X777" s="103"/>
      <c r="Y777" s="108"/>
      <c r="Z777" s="109"/>
      <c r="AA777" s="554" t="str">
        <f>IF(W777&lt;&gt;"",VLOOKUP(W777,'DON GIA'!$A$1:$D$346,4,0),"")</f>
        <v/>
      </c>
      <c r="AB777" s="554" t="str">
        <f t="shared" si="157"/>
        <v/>
      </c>
      <c r="AC777" s="71"/>
      <c r="AD777" s="71"/>
      <c r="AE777" s="71"/>
      <c r="AF777" s="71"/>
      <c r="AG777" s="71"/>
      <c r="AH777" s="103"/>
      <c r="AI777" s="71"/>
      <c r="AJ777" s="103"/>
      <c r="AK777" s="103"/>
      <c r="AL777" s="554" t="str">
        <f>IF(AI777&lt;&gt;"",VLOOKUP(AI777,'DON GIA'!$M$1:$P$9,4,0),"")</f>
        <v/>
      </c>
      <c r="AM777" s="554" t="str">
        <f t="shared" si="155"/>
        <v/>
      </c>
      <c r="AN777" s="103"/>
      <c r="AO777" s="103"/>
      <c r="AP777" s="553" t="str">
        <f t="shared" si="146"/>
        <v/>
      </c>
      <c r="AQ777" s="107"/>
    </row>
    <row r="778" spans="1:44" outlineLevel="2">
      <c r="A778" s="72" t="e">
        <f>IF(D777&lt;&gt;"",$D$8:D777,A777)</f>
        <v>#VALUE!</v>
      </c>
      <c r="C778" s="552" t="str">
        <f>IF(D778&lt;&gt;"",COUNTA($D$8:D778),"")</f>
        <v/>
      </c>
      <c r="D778" s="552"/>
      <c r="E778" s="71"/>
      <c r="F778" s="103"/>
      <c r="G778" s="103"/>
      <c r="H778" s="103"/>
      <c r="I778" s="103"/>
      <c r="J778" s="103"/>
      <c r="K778" s="103"/>
      <c r="L778" s="107"/>
      <c r="M778" s="105"/>
      <c r="N778" s="106" t="str">
        <f>IF(L778&lt;&gt;"",VLOOKUP(L778,'DON GIA'!$S$1:$U$19,3,0),"")</f>
        <v/>
      </c>
      <c r="O778" s="106" t="str">
        <f>IF(L778&lt;&gt;"",VLOOKUP(L778,'DON GIA'!$S$1:$V$19,4,0),"")</f>
        <v/>
      </c>
      <c r="P778" s="106" t="str">
        <f t="shared" si="153"/>
        <v/>
      </c>
      <c r="Q778" s="106" t="str">
        <f t="shared" si="154"/>
        <v/>
      </c>
      <c r="R778" s="71" t="s">
        <v>53</v>
      </c>
      <c r="S778" s="103" t="s">
        <v>44</v>
      </c>
      <c r="T778" s="103">
        <v>7</v>
      </c>
      <c r="U778" s="554">
        <f>IF(R778&lt;&gt;"",VLOOKUP(R778,'DON GIA'!$H$1:$K$103,4,0),"")</f>
        <v>34000</v>
      </c>
      <c r="V778" s="554">
        <f t="shared" si="156"/>
        <v>238000</v>
      </c>
      <c r="W778" s="107" t="s">
        <v>35</v>
      </c>
      <c r="X778" s="103"/>
      <c r="Y778" s="108"/>
      <c r="Z778" s="109"/>
      <c r="AA778" s="554" t="str">
        <f>IF(W778&lt;&gt;"",VLOOKUP(W778,'DON GIA'!$A$1:$D$346,4,0),"")</f>
        <v/>
      </c>
      <c r="AB778" s="554" t="str">
        <f t="shared" si="157"/>
        <v/>
      </c>
      <c r="AC778" s="71"/>
      <c r="AD778" s="71"/>
      <c r="AE778" s="71"/>
      <c r="AF778" s="71"/>
      <c r="AG778" s="71"/>
      <c r="AH778" s="103"/>
      <c r="AI778" s="71"/>
      <c r="AJ778" s="103"/>
      <c r="AK778" s="103"/>
      <c r="AL778" s="554" t="str">
        <f>IF(AI778&lt;&gt;"",VLOOKUP(AI778,'DON GIA'!$M$1:$P$9,4,0),"")</f>
        <v/>
      </c>
      <c r="AM778" s="554" t="str">
        <f t="shared" si="155"/>
        <v/>
      </c>
      <c r="AN778" s="103"/>
      <c r="AO778" s="103"/>
      <c r="AP778" s="553" t="str">
        <f t="shared" ref="AP778:AP841" si="158">IF(D778&lt;&gt;"",P778+Q778+V778+AB778+AM778,"")</f>
        <v/>
      </c>
      <c r="AQ778" s="107"/>
    </row>
    <row r="779" spans="1:44" outlineLevel="2">
      <c r="A779" s="72" t="e">
        <f>IF(D778&lt;&gt;"",$D$8:D778,A778)</f>
        <v>#VALUE!</v>
      </c>
      <c r="C779" s="552" t="str">
        <f>IF(D779&lt;&gt;"",COUNTA($D$8:D779),"")</f>
        <v/>
      </c>
      <c r="D779" s="552"/>
      <c r="E779" s="129"/>
      <c r="F779" s="103"/>
      <c r="G779" s="103"/>
      <c r="H779" s="103"/>
      <c r="I779" s="103"/>
      <c r="J779" s="103"/>
      <c r="K779" s="103"/>
      <c r="L779" s="107"/>
      <c r="M779" s="105"/>
      <c r="N779" s="106" t="str">
        <f>IF(L779&lt;&gt;"",VLOOKUP(L779,'DON GIA'!$S$1:$U$19,3,0),"")</f>
        <v/>
      </c>
      <c r="O779" s="106" t="str">
        <f>IF(L779&lt;&gt;"",VLOOKUP(L779,'DON GIA'!$S$1:$V$19,4,0),"")</f>
        <v/>
      </c>
      <c r="P779" s="106" t="str">
        <f t="shared" si="153"/>
        <v/>
      </c>
      <c r="Q779" s="106" t="str">
        <f t="shared" si="154"/>
        <v/>
      </c>
      <c r="R779" s="71" t="s">
        <v>35</v>
      </c>
      <c r="S779" s="103"/>
      <c r="T779" s="103"/>
      <c r="U779" s="554" t="str">
        <f>IF(R779&lt;&gt;"",VLOOKUP(R779,'DON GIA'!$H$1:$K$103,4,0),"")</f>
        <v/>
      </c>
      <c r="V779" s="554" t="str">
        <f t="shared" si="156"/>
        <v/>
      </c>
      <c r="W779" s="107" t="s">
        <v>35</v>
      </c>
      <c r="X779" s="103"/>
      <c r="Y779" s="108"/>
      <c r="Z779" s="109"/>
      <c r="AA779" s="554" t="str">
        <f>IF(W779&lt;&gt;"",VLOOKUP(W779,'DON GIA'!$A$1:$D$346,4,0),"")</f>
        <v/>
      </c>
      <c r="AB779" s="554" t="str">
        <f t="shared" si="157"/>
        <v/>
      </c>
      <c r="AC779" s="71"/>
      <c r="AD779" s="71"/>
      <c r="AE779" s="71"/>
      <c r="AF779" s="71"/>
      <c r="AG779" s="71"/>
      <c r="AH779" s="103"/>
      <c r="AI779" s="71"/>
      <c r="AJ779" s="103"/>
      <c r="AK779" s="103"/>
      <c r="AL779" s="554" t="str">
        <f>IF(AI779&lt;&gt;"",VLOOKUP(AI779,'DON GIA'!$M$1:$P$9,4,0),"")</f>
        <v/>
      </c>
      <c r="AM779" s="554" t="str">
        <f t="shared" si="155"/>
        <v/>
      </c>
      <c r="AN779" s="103"/>
      <c r="AO779" s="103"/>
      <c r="AP779" s="553" t="str">
        <f t="shared" si="158"/>
        <v/>
      </c>
      <c r="AQ779" s="107"/>
    </row>
    <row r="780" spans="1:44" outlineLevel="1">
      <c r="A780" s="84" t="s">
        <v>803</v>
      </c>
      <c r="B780" s="576">
        <v>1</v>
      </c>
      <c r="C780" s="552">
        <f>IF(D780&lt;&gt;"",COUNTA($D$8:D780),"")</f>
        <v>58</v>
      </c>
      <c r="D780" s="552">
        <v>450</v>
      </c>
      <c r="E780" s="129" t="s">
        <v>305</v>
      </c>
      <c r="F780" s="162"/>
      <c r="G780" s="162"/>
      <c r="H780" s="162"/>
      <c r="I780" s="162"/>
      <c r="J780" s="162"/>
      <c r="K780" s="162"/>
      <c r="L780" s="555"/>
      <c r="M780" s="167">
        <f>SUBTOTAL(9,M781:M791)</f>
        <v>109.7</v>
      </c>
      <c r="N780" s="199"/>
      <c r="O780" s="199"/>
      <c r="P780" s="199">
        <f>SUBTOTAL(9,P781:P791)</f>
        <v>330745500</v>
      </c>
      <c r="Q780" s="199">
        <f>SUBTOTAL(9,Q781:Q791)</f>
        <v>148095000</v>
      </c>
      <c r="R780" s="184"/>
      <c r="S780" s="185"/>
      <c r="T780" s="185">
        <f>SUBTOTAL(9,T781:T791)</f>
        <v>12</v>
      </c>
      <c r="U780" s="553"/>
      <c r="V780" s="553">
        <f>SUBTOTAL(9,V781:V791)</f>
        <v>88800</v>
      </c>
      <c r="W780" s="162"/>
      <c r="X780" s="169"/>
      <c r="Y780" s="170">
        <f>SUBTOTAL(9,Y781:Y791)</f>
        <v>0</v>
      </c>
      <c r="Z780" s="61">
        <f>SUBTOTAL(9,Z781:Z791)</f>
        <v>0</v>
      </c>
      <c r="AA780" s="553"/>
      <c r="AB780" s="553">
        <f>SUBTOTAL(9,AB781:AB791)</f>
        <v>0</v>
      </c>
      <c r="AC780" s="71"/>
      <c r="AD780" s="71"/>
      <c r="AE780" s="71"/>
      <c r="AF780" s="71"/>
      <c r="AG780" s="103"/>
      <c r="AH780" s="71"/>
      <c r="AI780" s="71"/>
      <c r="AJ780" s="61"/>
      <c r="AK780" s="61">
        <f>SUBTOTAL(9,AK781:AK791)</f>
        <v>0</v>
      </c>
      <c r="AL780" s="553"/>
      <c r="AM780" s="553">
        <f>SUBTOTAL(9,AM781:AM791)</f>
        <v>0</v>
      </c>
      <c r="AN780" s="61"/>
      <c r="AO780" s="61">
        <f>SUBTOTAL(9,AO781:AO791)</f>
        <v>0</v>
      </c>
      <c r="AP780" s="553">
        <f t="shared" si="158"/>
        <v>478929300</v>
      </c>
      <c r="AQ780" s="111"/>
      <c r="AR780" s="90"/>
    </row>
    <row r="781" spans="1:44" ht="75" outlineLevel="2">
      <c r="A781" s="72" t="e">
        <f>IF(D780&lt;&gt;"",$D$8:D780,A779)</f>
        <v>#VALUE!</v>
      </c>
      <c r="C781" s="552" t="str">
        <f>IF(D781&lt;&gt;"",COUNTA($D$8:D781),"")</f>
        <v/>
      </c>
      <c r="D781" s="552"/>
      <c r="E781" s="107" t="s">
        <v>306</v>
      </c>
      <c r="F781" s="103">
        <v>1</v>
      </c>
      <c r="G781" s="103"/>
      <c r="H781" s="103">
        <v>390</v>
      </c>
      <c r="I781" s="103">
        <v>79</v>
      </c>
      <c r="J781" s="103">
        <v>250</v>
      </c>
      <c r="K781" s="103" t="s">
        <v>1906</v>
      </c>
      <c r="L781" s="556" t="s">
        <v>394</v>
      </c>
      <c r="M781" s="105">
        <v>109.7</v>
      </c>
      <c r="N781" s="106">
        <f>IF(L781&lt;&gt;"",VLOOKUP(L781,'DON GIA'!$S$1:$U$19,3,0),"")</f>
        <v>3015000</v>
      </c>
      <c r="O781" s="106">
        <f>IF(L781&lt;&gt;"",VLOOKUP(L781,'DON GIA'!$S$1:$V$19,4,0),"")</f>
        <v>1350000</v>
      </c>
      <c r="P781" s="106">
        <f t="shared" si="153"/>
        <v>330745500</v>
      </c>
      <c r="Q781" s="106">
        <f t="shared" si="154"/>
        <v>148095000</v>
      </c>
      <c r="R781" s="137" t="s">
        <v>238</v>
      </c>
      <c r="S781" s="138" t="s">
        <v>44</v>
      </c>
      <c r="T781" s="138">
        <v>7</v>
      </c>
      <c r="U781" s="554">
        <f>IF(R781&lt;&gt;"",VLOOKUP(R781,'DON GIA'!$H$1:$K$103,4,0),"")</f>
        <v>8400</v>
      </c>
      <c r="V781" s="554">
        <f t="shared" ref="V781:V791" si="159">IF(R781&lt;&gt;"",IF(ISNUMBER(U781),T781*U781,""),"")</f>
        <v>58800</v>
      </c>
      <c r="W781" s="103"/>
      <c r="X781" s="108"/>
      <c r="Y781" s="109"/>
      <c r="Z781" s="71"/>
      <c r="AA781" s="554" t="str">
        <f>IF(W781&lt;&gt;"",VLOOKUP(W781,'DON GIA'!$A$1:$D$346,4,0),"")</f>
        <v/>
      </c>
      <c r="AB781" s="554" t="str">
        <f t="shared" ref="AB781:AB791" si="160">IF(W781&lt;&gt;"",IF(ISNUMBER(AA781),Y781*AA781,""),"")</f>
        <v/>
      </c>
      <c r="AC781" s="71"/>
      <c r="AD781" s="71"/>
      <c r="AE781" s="71"/>
      <c r="AF781" s="71"/>
      <c r="AG781" s="103"/>
      <c r="AH781" s="71"/>
      <c r="AI781" s="71"/>
      <c r="AJ781" s="71"/>
      <c r="AK781" s="71"/>
      <c r="AL781" s="554" t="str">
        <f>IF(AI781&lt;&gt;"",VLOOKUP(AI781,'DON GIA'!$M$1:$P$9,4,0),"")</f>
        <v/>
      </c>
      <c r="AM781" s="554" t="str">
        <f t="shared" si="155"/>
        <v/>
      </c>
      <c r="AN781" s="71"/>
      <c r="AO781" s="71"/>
      <c r="AP781" s="553" t="str">
        <f t="shared" si="158"/>
        <v/>
      </c>
      <c r="AQ781" s="111" t="s">
        <v>726</v>
      </c>
      <c r="AR781" s="77" t="s">
        <v>398</v>
      </c>
    </row>
    <row r="782" spans="1:44" ht="93.75" outlineLevel="2">
      <c r="A782" s="72" t="e">
        <f>IF(D781&lt;&gt;"",$D$8:D781,A781)</f>
        <v>#VALUE!</v>
      </c>
      <c r="C782" s="552" t="str">
        <f>IF(D782&lt;&gt;"",COUNTA($D$8:D782),"")</f>
        <v/>
      </c>
      <c r="D782" s="552"/>
      <c r="E782" s="107" t="s">
        <v>71</v>
      </c>
      <c r="F782" s="103"/>
      <c r="G782" s="103"/>
      <c r="H782" s="103"/>
      <c r="I782" s="103"/>
      <c r="J782" s="103"/>
      <c r="K782" s="103"/>
      <c r="L782" s="107"/>
      <c r="M782" s="105"/>
      <c r="N782" s="106" t="str">
        <f>IF(L782&lt;&gt;"",VLOOKUP(L782,'DON GIA'!$S$1:$U$19,3,0),"")</f>
        <v/>
      </c>
      <c r="O782" s="106" t="str">
        <f>IF(L782&lt;&gt;"",VLOOKUP(L782,'DON GIA'!$S$1:$V$19,4,0),"")</f>
        <v/>
      </c>
      <c r="P782" s="106" t="str">
        <f t="shared" si="153"/>
        <v/>
      </c>
      <c r="Q782" s="106" t="str">
        <f t="shared" si="154"/>
        <v/>
      </c>
      <c r="R782" s="137" t="s">
        <v>240</v>
      </c>
      <c r="S782" s="138" t="s">
        <v>44</v>
      </c>
      <c r="T782" s="138">
        <v>5</v>
      </c>
      <c r="U782" s="554">
        <f>IF(R782&lt;&gt;"",VLOOKUP(R782,'DON GIA'!$H$1:$K$103,4,0),"")</f>
        <v>6000</v>
      </c>
      <c r="V782" s="554">
        <f t="shared" si="159"/>
        <v>30000</v>
      </c>
      <c r="W782" s="103"/>
      <c r="X782" s="108"/>
      <c r="Y782" s="109"/>
      <c r="Z782" s="71"/>
      <c r="AA782" s="554" t="str">
        <f>IF(W782&lt;&gt;"",VLOOKUP(W782,'DON GIA'!$A$1:$D$346,4,0),"")</f>
        <v/>
      </c>
      <c r="AB782" s="554" t="str">
        <f t="shared" si="160"/>
        <v/>
      </c>
      <c r="AC782" s="71"/>
      <c r="AD782" s="71"/>
      <c r="AE782" s="71"/>
      <c r="AF782" s="71"/>
      <c r="AG782" s="103"/>
      <c r="AH782" s="71"/>
      <c r="AI782" s="71"/>
      <c r="AJ782" s="71"/>
      <c r="AK782" s="71"/>
      <c r="AL782" s="554" t="str">
        <f>IF(AI782&lt;&gt;"",VLOOKUP(AI782,'DON GIA'!$M$1:$P$9,4,0),"")</f>
        <v/>
      </c>
      <c r="AM782" s="554" t="str">
        <f t="shared" si="155"/>
        <v/>
      </c>
      <c r="AN782" s="71"/>
      <c r="AO782" s="71"/>
      <c r="AP782" s="553" t="str">
        <f t="shared" si="158"/>
        <v/>
      </c>
      <c r="AQ782" s="111" t="s">
        <v>727</v>
      </c>
      <c r="AR782" s="139" t="s">
        <v>395</v>
      </c>
    </row>
    <row r="783" spans="1:44" ht="153.75" outlineLevel="2">
      <c r="A783" s="72" t="e">
        <f>IF(D782&lt;&gt;"",$D$8:D782,A782)</f>
        <v>#VALUE!</v>
      </c>
      <c r="C783" s="552" t="str">
        <f>IF(D783&lt;&gt;"",COUNTA($D$8:D783),"")</f>
        <v/>
      </c>
      <c r="D783" s="552"/>
      <c r="E783" s="107"/>
      <c r="F783" s="103"/>
      <c r="G783" s="103"/>
      <c r="H783" s="103"/>
      <c r="I783" s="103"/>
      <c r="J783" s="103"/>
      <c r="K783" s="103"/>
      <c r="L783" s="107"/>
      <c r="M783" s="105"/>
      <c r="N783" s="106" t="str">
        <f>IF(L783&lt;&gt;"",VLOOKUP(L783,'DON GIA'!$S$1:$U$19,3,0),"")</f>
        <v/>
      </c>
      <c r="O783" s="106" t="str">
        <f>IF(L783&lt;&gt;"",VLOOKUP(L783,'DON GIA'!$S$1:$V$19,4,0),"")</f>
        <v/>
      </c>
      <c r="P783" s="106" t="str">
        <f t="shared" si="153"/>
        <v/>
      </c>
      <c r="Q783" s="106" t="str">
        <f t="shared" si="154"/>
        <v/>
      </c>
      <c r="R783" s="107" t="s">
        <v>35</v>
      </c>
      <c r="S783" s="103"/>
      <c r="T783" s="103"/>
      <c r="U783" s="554" t="str">
        <f>IF(R783&lt;&gt;"",VLOOKUP(R783,'DON GIA'!$H$1:$K$103,4,0),"")</f>
        <v/>
      </c>
      <c r="V783" s="554" t="str">
        <f t="shared" si="159"/>
        <v/>
      </c>
      <c r="W783" s="103"/>
      <c r="X783" s="108"/>
      <c r="Y783" s="109"/>
      <c r="Z783" s="71"/>
      <c r="AA783" s="554" t="str">
        <f>IF(W783&lt;&gt;"",VLOOKUP(W783,'DON GIA'!$A$1:$D$346,4,0),"")</f>
        <v/>
      </c>
      <c r="AB783" s="554" t="str">
        <f t="shared" si="160"/>
        <v/>
      </c>
      <c r="AC783" s="71"/>
      <c r="AD783" s="71"/>
      <c r="AE783" s="71"/>
      <c r="AF783" s="71"/>
      <c r="AG783" s="103"/>
      <c r="AH783" s="71"/>
      <c r="AI783" s="71"/>
      <c r="AJ783" s="71"/>
      <c r="AK783" s="71"/>
      <c r="AL783" s="554" t="str">
        <f>IF(AI783&lt;&gt;"",VLOOKUP(AI783,'DON GIA'!$M$1:$P$9,4,0),"")</f>
        <v/>
      </c>
      <c r="AM783" s="554" t="str">
        <f t="shared" si="155"/>
        <v/>
      </c>
      <c r="AN783" s="71"/>
      <c r="AO783" s="71"/>
      <c r="AP783" s="553" t="str">
        <f t="shared" si="158"/>
        <v/>
      </c>
      <c r="AQ783" s="59" t="s">
        <v>728</v>
      </c>
      <c r="AR783" s="139" t="s">
        <v>396</v>
      </c>
    </row>
    <row r="784" spans="1:44" ht="150" outlineLevel="2">
      <c r="A784" s="72" t="e">
        <f>IF(D783&lt;&gt;"",$D$8:D783,A783)</f>
        <v>#VALUE!</v>
      </c>
      <c r="C784" s="552" t="str">
        <f>IF(D784&lt;&gt;"",COUNTA($D$8:D784),"")</f>
        <v/>
      </c>
      <c r="D784" s="552"/>
      <c r="E784" s="107"/>
      <c r="F784" s="103"/>
      <c r="G784" s="103"/>
      <c r="H784" s="103"/>
      <c r="I784" s="103"/>
      <c r="J784" s="103"/>
      <c r="K784" s="103"/>
      <c r="L784" s="107"/>
      <c r="M784" s="105"/>
      <c r="N784" s="106" t="str">
        <f>IF(L784&lt;&gt;"",VLOOKUP(L784,'DON GIA'!$S$1:$U$19,3,0),"")</f>
        <v/>
      </c>
      <c r="O784" s="106" t="str">
        <f>IF(L784&lt;&gt;"",VLOOKUP(L784,'DON GIA'!$S$1:$V$19,4,0),"")</f>
        <v/>
      </c>
      <c r="P784" s="106" t="str">
        <f t="shared" si="153"/>
        <v/>
      </c>
      <c r="Q784" s="106" t="str">
        <f t="shared" si="154"/>
        <v/>
      </c>
      <c r="R784" s="107" t="s">
        <v>35</v>
      </c>
      <c r="S784" s="103"/>
      <c r="T784" s="103"/>
      <c r="U784" s="554" t="str">
        <f>IF(R784&lt;&gt;"",VLOOKUP(R784,'DON GIA'!$H$1:$K$103,4,0),"")</f>
        <v/>
      </c>
      <c r="V784" s="554" t="str">
        <f t="shared" si="159"/>
        <v/>
      </c>
      <c r="W784" s="103"/>
      <c r="X784" s="108"/>
      <c r="Y784" s="109"/>
      <c r="Z784" s="71"/>
      <c r="AA784" s="554" t="str">
        <f>IF(W784&lt;&gt;"",VLOOKUP(W784,'DON GIA'!$A$1:$D$346,4,0),"")</f>
        <v/>
      </c>
      <c r="AB784" s="554" t="str">
        <f t="shared" si="160"/>
        <v/>
      </c>
      <c r="AC784" s="71"/>
      <c r="AD784" s="71"/>
      <c r="AE784" s="71"/>
      <c r="AF784" s="71"/>
      <c r="AG784" s="103"/>
      <c r="AH784" s="71"/>
      <c r="AI784" s="71"/>
      <c r="AJ784" s="71"/>
      <c r="AK784" s="71"/>
      <c r="AL784" s="554" t="str">
        <f>IF(AI784&lt;&gt;"",VLOOKUP(AI784,'DON GIA'!$M$1:$P$9,4,0),"")</f>
        <v/>
      </c>
      <c r="AM784" s="554" t="str">
        <f t="shared" si="155"/>
        <v/>
      </c>
      <c r="AN784" s="71"/>
      <c r="AO784" s="71"/>
      <c r="AP784" s="553" t="str">
        <f t="shared" si="158"/>
        <v/>
      </c>
      <c r="AQ784" s="59" t="s">
        <v>729</v>
      </c>
      <c r="AR784" s="139" t="s">
        <v>397</v>
      </c>
    </row>
    <row r="785" spans="1:44" ht="131.25" outlineLevel="2">
      <c r="A785" s="72" t="e">
        <f>IF(D784&lt;&gt;"",$D$8:D784,A784)</f>
        <v>#VALUE!</v>
      </c>
      <c r="C785" s="552" t="str">
        <f>IF(D785&lt;&gt;"",COUNTA($D$8:D785),"")</f>
        <v/>
      </c>
      <c r="D785" s="552"/>
      <c r="E785" s="107"/>
      <c r="F785" s="103"/>
      <c r="G785" s="103"/>
      <c r="H785" s="103"/>
      <c r="I785" s="103"/>
      <c r="J785" s="103"/>
      <c r="K785" s="103"/>
      <c r="L785" s="107"/>
      <c r="M785" s="105"/>
      <c r="N785" s="106" t="str">
        <f>IF(L785&lt;&gt;"",VLOOKUP(L785,'DON GIA'!$S$1:$U$19,3,0),"")</f>
        <v/>
      </c>
      <c r="O785" s="106" t="str">
        <f>IF(L785&lt;&gt;"",VLOOKUP(L785,'DON GIA'!$S$1:$V$19,4,0),"")</f>
        <v/>
      </c>
      <c r="P785" s="106" t="str">
        <f t="shared" si="153"/>
        <v/>
      </c>
      <c r="Q785" s="106" t="str">
        <f t="shared" si="154"/>
        <v/>
      </c>
      <c r="R785" s="107" t="s">
        <v>35</v>
      </c>
      <c r="S785" s="103"/>
      <c r="T785" s="103"/>
      <c r="U785" s="554" t="str">
        <f>IF(R785&lt;&gt;"",VLOOKUP(R785,'DON GIA'!$H$1:$K$103,4,0),"")</f>
        <v/>
      </c>
      <c r="V785" s="554" t="str">
        <f t="shared" si="159"/>
        <v/>
      </c>
      <c r="W785" s="103"/>
      <c r="X785" s="108"/>
      <c r="Y785" s="109"/>
      <c r="Z785" s="71"/>
      <c r="AA785" s="554" t="str">
        <f>IF(W785&lt;&gt;"",VLOOKUP(W785,'DON GIA'!$A$1:$D$346,4,0),"")</f>
        <v/>
      </c>
      <c r="AB785" s="554" t="str">
        <f t="shared" si="160"/>
        <v/>
      </c>
      <c r="AC785" s="71"/>
      <c r="AD785" s="71"/>
      <c r="AE785" s="71"/>
      <c r="AF785" s="71"/>
      <c r="AG785" s="103"/>
      <c r="AH785" s="71"/>
      <c r="AI785" s="71"/>
      <c r="AJ785" s="71"/>
      <c r="AK785" s="71"/>
      <c r="AL785" s="554" t="str">
        <f>IF(AI785&lt;&gt;"",VLOOKUP(AI785,'DON GIA'!$M$1:$P$9,4,0),"")</f>
        <v/>
      </c>
      <c r="AM785" s="554" t="str">
        <f t="shared" si="155"/>
        <v/>
      </c>
      <c r="AN785" s="71"/>
      <c r="AO785" s="71"/>
      <c r="AP785" s="553" t="str">
        <f t="shared" si="158"/>
        <v/>
      </c>
      <c r="AQ785" s="59" t="s">
        <v>346</v>
      </c>
      <c r="AR785" s="62" t="s">
        <v>1907</v>
      </c>
    </row>
    <row r="786" spans="1:44" ht="60" outlineLevel="2">
      <c r="A786" s="72" t="e">
        <f>IF(D785&lt;&gt;"",$D$8:D785,A785)</f>
        <v>#VALUE!</v>
      </c>
      <c r="C786" s="552" t="str">
        <f>IF(D786&lt;&gt;"",COUNTA($D$8:D786),"")</f>
        <v/>
      </c>
      <c r="D786" s="552"/>
      <c r="E786" s="107"/>
      <c r="F786" s="103"/>
      <c r="G786" s="103"/>
      <c r="H786" s="103"/>
      <c r="I786" s="103"/>
      <c r="J786" s="103"/>
      <c r="K786" s="103"/>
      <c r="L786" s="107"/>
      <c r="M786" s="105"/>
      <c r="N786" s="106" t="str">
        <f>IF(L786&lt;&gt;"",VLOOKUP(L786,'DON GIA'!$S$1:$U$19,3,0),"")</f>
        <v/>
      </c>
      <c r="O786" s="106" t="str">
        <f>IF(L786&lt;&gt;"",VLOOKUP(L786,'DON GIA'!$S$1:$V$19,4,0),"")</f>
        <v/>
      </c>
      <c r="P786" s="106" t="str">
        <f t="shared" si="153"/>
        <v/>
      </c>
      <c r="Q786" s="106" t="str">
        <f t="shared" si="154"/>
        <v/>
      </c>
      <c r="R786" s="107" t="s">
        <v>35</v>
      </c>
      <c r="S786" s="103"/>
      <c r="T786" s="103"/>
      <c r="U786" s="554" t="str">
        <f>IF(R786&lt;&gt;"",VLOOKUP(R786,'DON GIA'!$H$1:$K$103,4,0),"")</f>
        <v/>
      </c>
      <c r="V786" s="554" t="str">
        <f t="shared" si="159"/>
        <v/>
      </c>
      <c r="W786" s="103"/>
      <c r="X786" s="108"/>
      <c r="Y786" s="109"/>
      <c r="Z786" s="71"/>
      <c r="AA786" s="554" t="str">
        <f>IF(W786&lt;&gt;"",VLOOKUP(W786,'DON GIA'!$A$1:$D$346,4,0),"")</f>
        <v/>
      </c>
      <c r="AB786" s="554" t="str">
        <f t="shared" si="160"/>
        <v/>
      </c>
      <c r="AC786" s="71"/>
      <c r="AD786" s="71"/>
      <c r="AE786" s="71"/>
      <c r="AF786" s="71"/>
      <c r="AG786" s="103"/>
      <c r="AH786" s="71"/>
      <c r="AI786" s="71"/>
      <c r="AJ786" s="71"/>
      <c r="AK786" s="71"/>
      <c r="AL786" s="554" t="str">
        <f>IF(AI786&lt;&gt;"",VLOOKUP(AI786,'DON GIA'!$M$1:$P$9,4,0),"")</f>
        <v/>
      </c>
      <c r="AM786" s="554" t="str">
        <f t="shared" si="155"/>
        <v/>
      </c>
      <c r="AN786" s="71"/>
      <c r="AO786" s="71"/>
      <c r="AP786" s="553" t="str">
        <f t="shared" si="158"/>
        <v/>
      </c>
      <c r="AQ786" s="59" t="s">
        <v>730</v>
      </c>
      <c r="AR786" s="63"/>
    </row>
    <row r="787" spans="1:44" ht="288" outlineLevel="2">
      <c r="A787" s="72" t="e">
        <f>IF(D786&lt;&gt;"",$D$8:D786,A786)</f>
        <v>#VALUE!</v>
      </c>
      <c r="C787" s="552" t="str">
        <f>IF(D787&lt;&gt;"",COUNTA($D$8:D787),"")</f>
        <v/>
      </c>
      <c r="D787" s="552"/>
      <c r="E787" s="107"/>
      <c r="F787" s="103"/>
      <c r="G787" s="103"/>
      <c r="H787" s="103"/>
      <c r="I787" s="103"/>
      <c r="J787" s="103"/>
      <c r="K787" s="103"/>
      <c r="L787" s="107"/>
      <c r="M787" s="105"/>
      <c r="N787" s="106" t="str">
        <f>IF(L787&lt;&gt;"",VLOOKUP(L787,'DON GIA'!$S$1:$U$19,3,0),"")</f>
        <v/>
      </c>
      <c r="O787" s="106" t="str">
        <f>IF(L787&lt;&gt;"",VLOOKUP(L787,'DON GIA'!$S$1:$V$19,4,0),"")</f>
        <v/>
      </c>
      <c r="P787" s="106" t="str">
        <f t="shared" si="153"/>
        <v/>
      </c>
      <c r="Q787" s="106" t="str">
        <f t="shared" si="154"/>
        <v/>
      </c>
      <c r="R787" s="107" t="s">
        <v>35</v>
      </c>
      <c r="S787" s="103"/>
      <c r="T787" s="103"/>
      <c r="U787" s="554" t="str">
        <f>IF(R787&lt;&gt;"",VLOOKUP(R787,'DON GIA'!$H$1:$K$103,4,0),"")</f>
        <v/>
      </c>
      <c r="V787" s="554" t="str">
        <f t="shared" si="159"/>
        <v/>
      </c>
      <c r="W787" s="103"/>
      <c r="X787" s="108"/>
      <c r="Y787" s="109"/>
      <c r="Z787" s="71"/>
      <c r="AA787" s="554" t="str">
        <f>IF(W787&lt;&gt;"",VLOOKUP(W787,'DON GIA'!$A$1:$D$346,4,0),"")</f>
        <v/>
      </c>
      <c r="AB787" s="554" t="str">
        <f t="shared" si="160"/>
        <v/>
      </c>
      <c r="AC787" s="71"/>
      <c r="AD787" s="71"/>
      <c r="AE787" s="71"/>
      <c r="AF787" s="71"/>
      <c r="AG787" s="103"/>
      <c r="AH787" s="71"/>
      <c r="AI787" s="71"/>
      <c r="AJ787" s="71"/>
      <c r="AK787" s="71"/>
      <c r="AL787" s="554" t="str">
        <f>IF(AI787&lt;&gt;"",VLOOKUP(AI787,'DON GIA'!$M$1:$P$9,4,0),"")</f>
        <v/>
      </c>
      <c r="AM787" s="554" t="str">
        <f t="shared" si="155"/>
        <v/>
      </c>
      <c r="AN787" s="71"/>
      <c r="AO787" s="71"/>
      <c r="AP787" s="553" t="str">
        <f t="shared" si="158"/>
        <v/>
      </c>
      <c r="AQ787" s="111" t="s">
        <v>731</v>
      </c>
      <c r="AR787" s="63"/>
    </row>
    <row r="788" spans="1:44" ht="60" outlineLevel="2">
      <c r="A788" s="72" t="e">
        <f>IF(D787&lt;&gt;"",$D$8:D787,A787)</f>
        <v>#VALUE!</v>
      </c>
      <c r="C788" s="552" t="str">
        <f>IF(D788&lt;&gt;"",COUNTA($D$8:D788),"")</f>
        <v/>
      </c>
      <c r="D788" s="552"/>
      <c r="E788" s="107"/>
      <c r="F788" s="103"/>
      <c r="G788" s="103"/>
      <c r="H788" s="103"/>
      <c r="I788" s="103"/>
      <c r="J788" s="103"/>
      <c r="K788" s="103"/>
      <c r="L788" s="107"/>
      <c r="M788" s="105"/>
      <c r="N788" s="106" t="str">
        <f>IF(L788&lt;&gt;"",VLOOKUP(L788,'DON GIA'!$S$1:$U$19,3,0),"")</f>
        <v/>
      </c>
      <c r="O788" s="106" t="str">
        <f>IF(L788&lt;&gt;"",VLOOKUP(L788,'DON GIA'!$S$1:$V$19,4,0),"")</f>
        <v/>
      </c>
      <c r="P788" s="106" t="str">
        <f t="shared" si="153"/>
        <v/>
      </c>
      <c r="Q788" s="106" t="str">
        <f t="shared" si="154"/>
        <v/>
      </c>
      <c r="R788" s="107" t="s">
        <v>35</v>
      </c>
      <c r="S788" s="103"/>
      <c r="T788" s="103"/>
      <c r="U788" s="554" t="str">
        <f>IF(R788&lt;&gt;"",VLOOKUP(R788,'DON GIA'!$H$1:$K$103,4,0),"")</f>
        <v/>
      </c>
      <c r="V788" s="554" t="str">
        <f t="shared" si="159"/>
        <v/>
      </c>
      <c r="W788" s="103"/>
      <c r="X788" s="108"/>
      <c r="Y788" s="109"/>
      <c r="Z788" s="71"/>
      <c r="AA788" s="554" t="str">
        <f>IF(W788&lt;&gt;"",VLOOKUP(W788,'DON GIA'!$A$1:$D$346,4,0),"")</f>
        <v/>
      </c>
      <c r="AB788" s="554" t="str">
        <f t="shared" si="160"/>
        <v/>
      </c>
      <c r="AC788" s="71"/>
      <c r="AD788" s="71"/>
      <c r="AE788" s="71"/>
      <c r="AF788" s="71"/>
      <c r="AG788" s="103"/>
      <c r="AH788" s="71"/>
      <c r="AI788" s="71"/>
      <c r="AJ788" s="71"/>
      <c r="AK788" s="71"/>
      <c r="AL788" s="554" t="str">
        <f>IF(AI788&lt;&gt;"",VLOOKUP(AI788,'DON GIA'!$M$1:$P$9,4,0),"")</f>
        <v/>
      </c>
      <c r="AM788" s="554" t="str">
        <f t="shared" si="155"/>
        <v/>
      </c>
      <c r="AN788" s="71"/>
      <c r="AO788" s="71"/>
      <c r="AP788" s="553" t="str">
        <f t="shared" si="158"/>
        <v/>
      </c>
      <c r="AQ788" s="59" t="s">
        <v>732</v>
      </c>
    </row>
    <row r="789" spans="1:44" ht="97.5" outlineLevel="2">
      <c r="A789" s="72" t="e">
        <f>IF(D788&lt;&gt;"",$D$8:D788,A788)</f>
        <v>#VALUE!</v>
      </c>
      <c r="C789" s="552" t="str">
        <f>IF(D789&lt;&gt;"",COUNTA($D$8:D789),"")</f>
        <v/>
      </c>
      <c r="D789" s="552"/>
      <c r="E789" s="107"/>
      <c r="F789" s="103"/>
      <c r="G789" s="103"/>
      <c r="H789" s="103"/>
      <c r="I789" s="103"/>
      <c r="J789" s="103"/>
      <c r="K789" s="103"/>
      <c r="L789" s="107"/>
      <c r="M789" s="105"/>
      <c r="N789" s="106" t="str">
        <f>IF(L789&lt;&gt;"",VLOOKUP(L789,'DON GIA'!$S$1:$U$19,3,0),"")</f>
        <v/>
      </c>
      <c r="O789" s="106" t="str">
        <f>IF(L789&lt;&gt;"",VLOOKUP(L789,'DON GIA'!$S$1:$V$19,4,0),"")</f>
        <v/>
      </c>
      <c r="P789" s="106" t="str">
        <f t="shared" si="153"/>
        <v/>
      </c>
      <c r="Q789" s="106" t="str">
        <f t="shared" si="154"/>
        <v/>
      </c>
      <c r="R789" s="107" t="s">
        <v>35</v>
      </c>
      <c r="S789" s="103"/>
      <c r="T789" s="103"/>
      <c r="U789" s="554" t="str">
        <f>IF(R789&lt;&gt;"",VLOOKUP(R789,'DON GIA'!$H$1:$K$103,4,0),"")</f>
        <v/>
      </c>
      <c r="V789" s="554" t="str">
        <f t="shared" si="159"/>
        <v/>
      </c>
      <c r="W789" s="103"/>
      <c r="X789" s="108"/>
      <c r="Y789" s="109"/>
      <c r="Z789" s="71"/>
      <c r="AA789" s="554" t="str">
        <f>IF(W789&lt;&gt;"",VLOOKUP(W789,'DON GIA'!$A$1:$D$346,4,0),"")</f>
        <v/>
      </c>
      <c r="AB789" s="554" t="str">
        <f t="shared" si="160"/>
        <v/>
      </c>
      <c r="AC789" s="71"/>
      <c r="AD789" s="71"/>
      <c r="AE789" s="71"/>
      <c r="AF789" s="71"/>
      <c r="AG789" s="103"/>
      <c r="AH789" s="71"/>
      <c r="AI789" s="71"/>
      <c r="AJ789" s="71"/>
      <c r="AK789" s="71"/>
      <c r="AL789" s="554" t="str">
        <f>IF(AI789&lt;&gt;"",VLOOKUP(AI789,'DON GIA'!$M$1:$P$9,4,0),"")</f>
        <v/>
      </c>
      <c r="AM789" s="554" t="str">
        <f t="shared" si="155"/>
        <v/>
      </c>
      <c r="AN789" s="71"/>
      <c r="AO789" s="71"/>
      <c r="AP789" s="553" t="str">
        <f t="shared" si="158"/>
        <v/>
      </c>
      <c r="AQ789" s="59" t="s">
        <v>733</v>
      </c>
    </row>
    <row r="790" spans="1:44" outlineLevel="2">
      <c r="A790" s="72" t="e">
        <f>IF(D789&lt;&gt;"",$D$8:D789,A789)</f>
        <v>#VALUE!</v>
      </c>
      <c r="C790" s="552" t="str">
        <f>IF(D790&lt;&gt;"",COUNTA($D$8:D790),"")</f>
        <v/>
      </c>
      <c r="D790" s="552"/>
      <c r="E790" s="107"/>
      <c r="F790" s="103"/>
      <c r="G790" s="103"/>
      <c r="H790" s="103"/>
      <c r="I790" s="103"/>
      <c r="J790" s="103"/>
      <c r="K790" s="103"/>
      <c r="L790" s="107"/>
      <c r="M790" s="105"/>
      <c r="N790" s="106" t="str">
        <f>IF(L790&lt;&gt;"",VLOOKUP(L790,'DON GIA'!$S$1:$U$19,3,0),"")</f>
        <v/>
      </c>
      <c r="O790" s="106" t="str">
        <f>IF(L790&lt;&gt;"",VLOOKUP(L790,'DON GIA'!$S$1:$V$19,4,0),"")</f>
        <v/>
      </c>
      <c r="P790" s="106" t="str">
        <f t="shared" si="153"/>
        <v/>
      </c>
      <c r="Q790" s="106" t="str">
        <f t="shared" si="154"/>
        <v/>
      </c>
      <c r="R790" s="107" t="s">
        <v>35</v>
      </c>
      <c r="S790" s="103"/>
      <c r="T790" s="103"/>
      <c r="U790" s="554" t="str">
        <f>IF(R790&lt;&gt;"",VLOOKUP(R790,'DON GIA'!$H$1:$K$103,4,0),"")</f>
        <v/>
      </c>
      <c r="V790" s="554" t="str">
        <f t="shared" si="159"/>
        <v/>
      </c>
      <c r="W790" s="103"/>
      <c r="X790" s="108"/>
      <c r="Y790" s="109"/>
      <c r="Z790" s="71"/>
      <c r="AA790" s="554" t="str">
        <f>IF(W790&lt;&gt;"",VLOOKUP(W790,'DON GIA'!$A$1:$D$346,4,0),"")</f>
        <v/>
      </c>
      <c r="AB790" s="554" t="str">
        <f t="shared" si="160"/>
        <v/>
      </c>
      <c r="AC790" s="71"/>
      <c r="AD790" s="71"/>
      <c r="AE790" s="71"/>
      <c r="AF790" s="71"/>
      <c r="AG790" s="103"/>
      <c r="AH790" s="71"/>
      <c r="AI790" s="71"/>
      <c r="AJ790" s="71"/>
      <c r="AK790" s="71"/>
      <c r="AL790" s="554" t="str">
        <f>IF(AI790&lt;&gt;"",VLOOKUP(AI790,'DON GIA'!$M$1:$P$9,4,0),"")</f>
        <v/>
      </c>
      <c r="AM790" s="554" t="str">
        <f t="shared" si="155"/>
        <v/>
      </c>
      <c r="AN790" s="71"/>
      <c r="AO790" s="71"/>
      <c r="AP790" s="553" t="str">
        <f t="shared" si="158"/>
        <v/>
      </c>
      <c r="AQ790" s="59"/>
    </row>
    <row r="791" spans="1:44" outlineLevel="2">
      <c r="A791" s="72" t="e">
        <f>IF(D790&lt;&gt;"",$D$8:D790,A790)</f>
        <v>#VALUE!</v>
      </c>
      <c r="C791" s="552" t="str">
        <f>IF(D791&lt;&gt;"",COUNTA($D$8:D791),"")</f>
        <v/>
      </c>
      <c r="D791" s="552"/>
      <c r="E791" s="61"/>
      <c r="F791" s="103"/>
      <c r="G791" s="103"/>
      <c r="H791" s="103"/>
      <c r="I791" s="103"/>
      <c r="J791" s="103"/>
      <c r="K791" s="103"/>
      <c r="L791" s="107"/>
      <c r="M791" s="105"/>
      <c r="N791" s="106" t="str">
        <f>IF(L791&lt;&gt;"",VLOOKUP(L791,'DON GIA'!$S$1:$U$19,3,0),"")</f>
        <v/>
      </c>
      <c r="O791" s="106" t="str">
        <f>IF(L791&lt;&gt;"",VLOOKUP(L791,'DON GIA'!$S$1:$V$19,4,0),"")</f>
        <v/>
      </c>
      <c r="P791" s="106" t="str">
        <f t="shared" si="153"/>
        <v/>
      </c>
      <c r="Q791" s="106" t="str">
        <f t="shared" si="154"/>
        <v/>
      </c>
      <c r="R791" s="107" t="s">
        <v>35</v>
      </c>
      <c r="S791" s="103"/>
      <c r="T791" s="103"/>
      <c r="U791" s="554" t="str">
        <f>IF(R791&lt;&gt;"",VLOOKUP(R791,'DON GIA'!$H$1:$K$103,4,0),"")</f>
        <v/>
      </c>
      <c r="V791" s="554" t="str">
        <f t="shared" si="159"/>
        <v/>
      </c>
      <c r="W791" s="103"/>
      <c r="X791" s="108"/>
      <c r="Y791" s="109"/>
      <c r="Z791" s="71"/>
      <c r="AA791" s="554" t="str">
        <f>IF(W791&lt;&gt;"",VLOOKUP(W791,'DON GIA'!$A$1:$D$346,4,0),"")</f>
        <v/>
      </c>
      <c r="AB791" s="554" t="str">
        <f t="shared" si="160"/>
        <v/>
      </c>
      <c r="AC791" s="71"/>
      <c r="AD791" s="71"/>
      <c r="AE791" s="71"/>
      <c r="AF791" s="71"/>
      <c r="AG791" s="103"/>
      <c r="AH791" s="71"/>
      <c r="AI791" s="71"/>
      <c r="AJ791" s="71"/>
      <c r="AK791" s="71"/>
      <c r="AL791" s="554" t="str">
        <f>IF(AI791&lt;&gt;"",VLOOKUP(AI791,'DON GIA'!$M$1:$P$9,4,0),"")</f>
        <v/>
      </c>
      <c r="AM791" s="554" t="str">
        <f t="shared" si="155"/>
        <v/>
      </c>
      <c r="AN791" s="71"/>
      <c r="AO791" s="71"/>
      <c r="AP791" s="553" t="str">
        <f t="shared" si="158"/>
        <v/>
      </c>
      <c r="AQ791" s="59"/>
    </row>
    <row r="792" spans="1:44" outlineLevel="1">
      <c r="A792" s="84" t="s">
        <v>802</v>
      </c>
      <c r="B792" s="576">
        <v>68</v>
      </c>
      <c r="C792" s="552">
        <f>IF(D792&lt;&gt;"",COUNTA($D$8:D792),"")</f>
        <v>59</v>
      </c>
      <c r="D792" s="552">
        <v>451</v>
      </c>
      <c r="E792" s="56" t="s">
        <v>307</v>
      </c>
      <c r="F792" s="162"/>
      <c r="G792" s="162"/>
      <c r="H792" s="162"/>
      <c r="I792" s="162"/>
      <c r="J792" s="162"/>
      <c r="K792" s="162"/>
      <c r="L792" s="129"/>
      <c r="M792" s="167">
        <f>SUBTOTAL(9,M793:M810)</f>
        <v>110.5</v>
      </c>
      <c r="N792" s="199"/>
      <c r="O792" s="199"/>
      <c r="P792" s="199">
        <f>SUBTOTAL(9,P793:P810)</f>
        <v>185529500</v>
      </c>
      <c r="Q792" s="199">
        <f>SUBTOTAL(9,Q793:Q810)</f>
        <v>0</v>
      </c>
      <c r="R792" s="61"/>
      <c r="S792" s="162"/>
      <c r="T792" s="162">
        <f>SUBTOTAL(9,T793:T810)</f>
        <v>0</v>
      </c>
      <c r="U792" s="553"/>
      <c r="V792" s="553">
        <f>SUBTOTAL(9,V793:V810)</f>
        <v>0</v>
      </c>
      <c r="W792" s="129"/>
      <c r="X792" s="162"/>
      <c r="Y792" s="169">
        <f>SUBTOTAL(9,Y793:Y810)</f>
        <v>245.875</v>
      </c>
      <c r="Z792" s="170">
        <f>SUBTOTAL(9,Z793:Z810)</f>
        <v>0</v>
      </c>
      <c r="AA792" s="553"/>
      <c r="AB792" s="553">
        <f>SUBTOTAL(9,AB793:AB810)</f>
        <v>634460587.472</v>
      </c>
      <c r="AC792" s="71"/>
      <c r="AD792" s="71"/>
      <c r="AE792" s="71"/>
      <c r="AF792" s="71"/>
      <c r="AG792" s="71"/>
      <c r="AH792" s="103"/>
      <c r="AI792" s="71"/>
      <c r="AJ792" s="162"/>
      <c r="AK792" s="162">
        <f>SUBTOTAL(9,AK793:AK810)</f>
        <v>0</v>
      </c>
      <c r="AL792" s="553"/>
      <c r="AM792" s="553">
        <f>SUBTOTAL(9,AM793:AM810)</f>
        <v>0</v>
      </c>
      <c r="AN792" s="162"/>
      <c r="AO792" s="162">
        <f>SUBTOTAL(9,AO793:AO810)</f>
        <v>0</v>
      </c>
      <c r="AP792" s="553">
        <f t="shared" si="158"/>
        <v>819990087.472</v>
      </c>
      <c r="AQ792" s="111"/>
      <c r="AR792" s="90"/>
    </row>
    <row r="793" spans="1:44" ht="56.25" outlineLevel="2">
      <c r="A793" s="72" t="e">
        <f>IF(D792&lt;&gt;"",$D$8:D792,A791)</f>
        <v>#VALUE!</v>
      </c>
      <c r="C793" s="552" t="str">
        <f>IF(D793&lt;&gt;"",COUNTA($D$8:D793),"")</f>
        <v/>
      </c>
      <c r="D793" s="552"/>
      <c r="E793" s="71" t="s">
        <v>308</v>
      </c>
      <c r="F793" s="103">
        <v>4</v>
      </c>
      <c r="G793" s="103"/>
      <c r="H793" s="103">
        <v>429</v>
      </c>
      <c r="I793" s="103">
        <v>79</v>
      </c>
      <c r="J793" s="103" t="s">
        <v>223</v>
      </c>
      <c r="K793" s="103" t="s">
        <v>224</v>
      </c>
      <c r="L793" s="107" t="s">
        <v>973</v>
      </c>
      <c r="M793" s="105">
        <v>110.5</v>
      </c>
      <c r="N793" s="106">
        <f>IF(L793&lt;&gt;"",VLOOKUP(L793,'DON GIA'!$S$1:$U$19,3,0),"")</f>
        <v>1679000</v>
      </c>
      <c r="O793" s="106">
        <f>IF(L793&lt;&gt;"",VLOOKUP(L793,'DON GIA'!$S$1:$V$19,4,0),"")</f>
        <v>0</v>
      </c>
      <c r="P793" s="106">
        <f t="shared" si="153"/>
        <v>185529500</v>
      </c>
      <c r="Q793" s="106">
        <f t="shared" si="154"/>
        <v>0</v>
      </c>
      <c r="R793" s="71" t="s">
        <v>35</v>
      </c>
      <c r="S793" s="103"/>
      <c r="T793" s="103"/>
      <c r="U793" s="554" t="str">
        <f>IF(R793&lt;&gt;"",VLOOKUP(R793,'DON GIA'!$H$1:$K$103,4,0),"")</f>
        <v/>
      </c>
      <c r="V793" s="554" t="str">
        <f t="shared" ref="V793:V810" si="161">IF(R793&lt;&gt;"",IF(ISNUMBER(U793),T793*U793,""),"")</f>
        <v/>
      </c>
      <c r="W793" s="107" t="s">
        <v>1005</v>
      </c>
      <c r="X793" s="103" t="s">
        <v>27</v>
      </c>
      <c r="Y793" s="108">
        <v>87.86</v>
      </c>
      <c r="Z793" s="109"/>
      <c r="AA793" s="554">
        <f>IF(W793&lt;&gt;"",VLOOKUP(W793,'DON GIA'!$A$1:$D$346,4,0),"")</f>
        <v>5559129</v>
      </c>
      <c r="AB793" s="554">
        <f t="shared" ref="AB793:AB810" si="162">IF(W793&lt;&gt;"",IF(ISNUMBER(AA793),Y793*AA793,""),"")</f>
        <v>488425073.94</v>
      </c>
      <c r="AC793" s="71" t="s">
        <v>28</v>
      </c>
      <c r="AD793" s="71" t="s">
        <v>29</v>
      </c>
      <c r="AE793" s="71" t="s">
        <v>30</v>
      </c>
      <c r="AF793" s="71" t="s">
        <v>31</v>
      </c>
      <c r="AG793" s="71" t="s">
        <v>219</v>
      </c>
      <c r="AH793" s="103" t="s">
        <v>33</v>
      </c>
      <c r="AI793" s="71"/>
      <c r="AJ793" s="103"/>
      <c r="AK793" s="103"/>
      <c r="AL793" s="554" t="str">
        <f>IF(AI793&lt;&gt;"",VLOOKUP(AI793,'DON GIA'!$M$1:$P$9,4,0),"")</f>
        <v/>
      </c>
      <c r="AM793" s="554" t="str">
        <f t="shared" si="155"/>
        <v/>
      </c>
      <c r="AN793" s="103"/>
      <c r="AO793" s="103"/>
      <c r="AP793" s="553" t="str">
        <f t="shared" si="158"/>
        <v/>
      </c>
      <c r="AQ793" s="111" t="s">
        <v>734</v>
      </c>
      <c r="AR793" s="77" t="s">
        <v>1912</v>
      </c>
    </row>
    <row r="794" spans="1:44" ht="285" outlineLevel="2">
      <c r="A794" s="72" t="e">
        <f>IF(D793&lt;&gt;"",$D$8:D793,A793)</f>
        <v>#VALUE!</v>
      </c>
      <c r="C794" s="552" t="str">
        <f>IF(D794&lt;&gt;"",COUNTA($D$8:D794),"")</f>
        <v/>
      </c>
      <c r="D794" s="552"/>
      <c r="E794" s="71" t="s">
        <v>250</v>
      </c>
      <c r="F794" s="103"/>
      <c r="G794" s="103"/>
      <c r="H794" s="103"/>
      <c r="I794" s="103"/>
      <c r="J794" s="103"/>
      <c r="K794" s="103"/>
      <c r="L794" s="107"/>
      <c r="M794" s="105"/>
      <c r="N794" s="106" t="str">
        <f>IF(L794&lt;&gt;"",VLOOKUP(L794,'DON GIA'!$S$1:$U$19,3,0),"")</f>
        <v/>
      </c>
      <c r="O794" s="106" t="str">
        <f>IF(L794&lt;&gt;"",VLOOKUP(L794,'DON GIA'!$S$1:$V$19,4,0),"")</f>
        <v/>
      </c>
      <c r="P794" s="106" t="str">
        <f t="shared" si="153"/>
        <v/>
      </c>
      <c r="Q794" s="106" t="str">
        <f t="shared" si="154"/>
        <v/>
      </c>
      <c r="R794" s="71" t="s">
        <v>35</v>
      </c>
      <c r="S794" s="103"/>
      <c r="T794" s="103"/>
      <c r="U794" s="554" t="str">
        <f>IF(R794&lt;&gt;"",VLOOKUP(R794,'DON GIA'!$H$1:$K$103,4,0),"")</f>
        <v/>
      </c>
      <c r="V794" s="554" t="str">
        <f t="shared" si="161"/>
        <v/>
      </c>
      <c r="W794" s="107" t="s">
        <v>1107</v>
      </c>
      <c r="X794" s="103" t="s">
        <v>27</v>
      </c>
      <c r="Y794" s="108">
        <v>87.86</v>
      </c>
      <c r="Z794" s="109"/>
      <c r="AA794" s="554">
        <f>IF(W794&lt;&gt;"",VLOOKUP(W794,'DON GIA'!$A$1:$D$346,4,0),"")</f>
        <v>109890</v>
      </c>
      <c r="AB794" s="554">
        <f t="shared" si="162"/>
        <v>9654935.4000000004</v>
      </c>
      <c r="AC794" s="71"/>
      <c r="AD794" s="71"/>
      <c r="AE794" s="71"/>
      <c r="AF794" s="71"/>
      <c r="AG794" s="71"/>
      <c r="AH794" s="103"/>
      <c r="AI794" s="71"/>
      <c r="AJ794" s="103"/>
      <c r="AK794" s="103"/>
      <c r="AL794" s="554" t="str">
        <f>IF(AI794&lt;&gt;"",VLOOKUP(AI794,'DON GIA'!$M$1:$P$9,4,0),"")</f>
        <v/>
      </c>
      <c r="AM794" s="554" t="str">
        <f t="shared" si="155"/>
        <v/>
      </c>
      <c r="AN794" s="103"/>
      <c r="AO794" s="103"/>
      <c r="AP794" s="553" t="str">
        <f t="shared" si="158"/>
        <v/>
      </c>
      <c r="AQ794" s="59" t="s">
        <v>735</v>
      </c>
      <c r="AR794" s="139" t="s">
        <v>1918</v>
      </c>
    </row>
    <row r="795" spans="1:44" ht="150" outlineLevel="2">
      <c r="A795" s="72" t="e">
        <f>IF(D794&lt;&gt;"",$D$8:D794,A794)</f>
        <v>#VALUE!</v>
      </c>
      <c r="C795" s="552" t="str">
        <f>IF(D795&lt;&gt;"",COUNTA($D$8:D795),"")</f>
        <v/>
      </c>
      <c r="D795" s="552"/>
      <c r="E795" s="71"/>
      <c r="F795" s="103"/>
      <c r="G795" s="103"/>
      <c r="H795" s="103"/>
      <c r="I795" s="103"/>
      <c r="J795" s="103"/>
      <c r="K795" s="103"/>
      <c r="L795" s="107"/>
      <c r="M795" s="105"/>
      <c r="N795" s="106" t="str">
        <f>IF(L795&lt;&gt;"",VLOOKUP(L795,'DON GIA'!$S$1:$U$19,3,0),"")</f>
        <v/>
      </c>
      <c r="O795" s="106" t="str">
        <f>IF(L795&lt;&gt;"",VLOOKUP(L795,'DON GIA'!$S$1:$V$19,4,0),"")</f>
        <v/>
      </c>
      <c r="P795" s="106" t="str">
        <f t="shared" si="153"/>
        <v/>
      </c>
      <c r="Q795" s="106" t="str">
        <f t="shared" si="154"/>
        <v/>
      </c>
      <c r="R795" s="71" t="s">
        <v>35</v>
      </c>
      <c r="S795" s="103"/>
      <c r="T795" s="103"/>
      <c r="U795" s="554" t="str">
        <f>IF(R795&lt;&gt;"",VLOOKUP(R795,'DON GIA'!$H$1:$K$103,4,0),"")</f>
        <v/>
      </c>
      <c r="V795" s="554" t="str">
        <f t="shared" si="161"/>
        <v/>
      </c>
      <c r="W795" s="107" t="s">
        <v>1014</v>
      </c>
      <c r="X795" s="103" t="s">
        <v>27</v>
      </c>
      <c r="Y795" s="108">
        <v>8.84</v>
      </c>
      <c r="Z795" s="109"/>
      <c r="AA795" s="554">
        <f>IF(W795&lt;&gt;"",VLOOKUP(W795,'DON GIA'!$A$1:$D$346,4,0),"")</f>
        <v>4447303</v>
      </c>
      <c r="AB795" s="554">
        <f t="shared" si="162"/>
        <v>39314158.519999996</v>
      </c>
      <c r="AC795" s="71"/>
      <c r="AD795" s="71" t="s">
        <v>116</v>
      </c>
      <c r="AE795" s="71" t="s">
        <v>219</v>
      </c>
      <c r="AF795" s="71"/>
      <c r="AG795" s="71"/>
      <c r="AH795" s="103" t="s">
        <v>219</v>
      </c>
      <c r="AI795" s="71"/>
      <c r="AJ795" s="103"/>
      <c r="AK795" s="103"/>
      <c r="AL795" s="554" t="str">
        <f>IF(AI795&lt;&gt;"",VLOOKUP(AI795,'DON GIA'!$M$1:$P$9,4,0),"")</f>
        <v/>
      </c>
      <c r="AM795" s="554" t="str">
        <f t="shared" si="155"/>
        <v/>
      </c>
      <c r="AN795" s="103"/>
      <c r="AO795" s="103"/>
      <c r="AP795" s="553" t="str">
        <f t="shared" si="158"/>
        <v/>
      </c>
      <c r="AQ795" s="59" t="s">
        <v>736</v>
      </c>
      <c r="AR795" s="139" t="s">
        <v>1914</v>
      </c>
    </row>
    <row r="796" spans="1:44" ht="131.25" outlineLevel="2">
      <c r="A796" s="72" t="e">
        <f>IF(D795&lt;&gt;"",$D$8:D795,A795)</f>
        <v>#VALUE!</v>
      </c>
      <c r="C796" s="552" t="str">
        <f>IF(D796&lt;&gt;"",COUNTA($D$8:D796),"")</f>
        <v/>
      </c>
      <c r="D796" s="552"/>
      <c r="E796" s="71"/>
      <c r="F796" s="103"/>
      <c r="G796" s="103"/>
      <c r="H796" s="103"/>
      <c r="I796" s="103"/>
      <c r="J796" s="103"/>
      <c r="K796" s="103"/>
      <c r="L796" s="107"/>
      <c r="M796" s="105"/>
      <c r="N796" s="106" t="str">
        <f>IF(L796&lt;&gt;"",VLOOKUP(L796,'DON GIA'!$S$1:$U$19,3,0),"")</f>
        <v/>
      </c>
      <c r="O796" s="106" t="str">
        <f>IF(L796&lt;&gt;"",VLOOKUP(L796,'DON GIA'!$S$1:$V$19,4,0),"")</f>
        <v/>
      </c>
      <c r="P796" s="106" t="str">
        <f t="shared" si="153"/>
        <v/>
      </c>
      <c r="Q796" s="106" t="str">
        <f t="shared" si="154"/>
        <v/>
      </c>
      <c r="R796" s="71" t="s">
        <v>35</v>
      </c>
      <c r="S796" s="103"/>
      <c r="T796" s="103"/>
      <c r="U796" s="554" t="str">
        <f>IF(R796&lt;&gt;"",VLOOKUP(R796,'DON GIA'!$H$1:$K$103,4,0),"")</f>
        <v/>
      </c>
      <c r="V796" s="554" t="str">
        <f t="shared" si="161"/>
        <v/>
      </c>
      <c r="W796" s="107" t="s">
        <v>1147</v>
      </c>
      <c r="X796" s="103" t="s">
        <v>27</v>
      </c>
      <c r="Y796" s="108">
        <v>16.18</v>
      </c>
      <c r="Z796" s="109"/>
      <c r="AA796" s="554">
        <f>IF(W796&lt;&gt;"",VLOOKUP(W796,'DON GIA'!$A$1:$D$346,4,0),"")</f>
        <v>456091</v>
      </c>
      <c r="AB796" s="554">
        <f t="shared" si="162"/>
        <v>7379552.3799999999</v>
      </c>
      <c r="AC796" s="71"/>
      <c r="AD796" s="71"/>
      <c r="AE796" s="71"/>
      <c r="AF796" s="71"/>
      <c r="AG796" s="71"/>
      <c r="AH796" s="103"/>
      <c r="AI796" s="71"/>
      <c r="AJ796" s="103"/>
      <c r="AK796" s="103"/>
      <c r="AL796" s="554" t="str">
        <f>IF(AI796&lt;&gt;"",VLOOKUP(AI796,'DON GIA'!$M$1:$P$9,4,0),"")</f>
        <v/>
      </c>
      <c r="AM796" s="554" t="str">
        <f t="shared" si="155"/>
        <v/>
      </c>
      <c r="AN796" s="103"/>
      <c r="AO796" s="103"/>
      <c r="AP796" s="553" t="str">
        <f t="shared" si="158"/>
        <v/>
      </c>
      <c r="AQ796" s="568" t="s">
        <v>1932</v>
      </c>
      <c r="AR796" s="139" t="s">
        <v>2008</v>
      </c>
    </row>
    <row r="797" spans="1:44" ht="37.5" outlineLevel="2">
      <c r="A797" s="72" t="e">
        <f>IF(D796&lt;&gt;"",$D$8:D796,A796)</f>
        <v>#VALUE!</v>
      </c>
      <c r="C797" s="552" t="str">
        <f>IF(D797&lt;&gt;"",COUNTA($D$8:D797),"")</f>
        <v/>
      </c>
      <c r="D797" s="552"/>
      <c r="E797" s="71"/>
      <c r="F797" s="103"/>
      <c r="G797" s="103"/>
      <c r="H797" s="103"/>
      <c r="I797" s="103"/>
      <c r="J797" s="103"/>
      <c r="K797" s="103"/>
      <c r="L797" s="107"/>
      <c r="M797" s="105"/>
      <c r="N797" s="106" t="str">
        <f>IF(L797&lt;&gt;"",VLOOKUP(L797,'DON GIA'!$S$1:$U$19,3,0),"")</f>
        <v/>
      </c>
      <c r="O797" s="106" t="str">
        <f>IF(L797&lt;&gt;"",VLOOKUP(L797,'DON GIA'!$S$1:$V$19,4,0),"")</f>
        <v/>
      </c>
      <c r="P797" s="106" t="str">
        <f t="shared" si="153"/>
        <v/>
      </c>
      <c r="Q797" s="106" t="str">
        <f t="shared" si="154"/>
        <v/>
      </c>
      <c r="R797" s="71" t="s">
        <v>35</v>
      </c>
      <c r="S797" s="103"/>
      <c r="T797" s="103"/>
      <c r="U797" s="554" t="str">
        <f>IF(R797&lt;&gt;"",VLOOKUP(R797,'DON GIA'!$H$1:$K$103,4,0),"")</f>
        <v/>
      </c>
      <c r="V797" s="554" t="str">
        <f t="shared" si="161"/>
        <v/>
      </c>
      <c r="W797" s="107" t="s">
        <v>1080</v>
      </c>
      <c r="X797" s="103" t="s">
        <v>27</v>
      </c>
      <c r="Y797" s="108">
        <v>4.3499999999999996</v>
      </c>
      <c r="Z797" s="109"/>
      <c r="AA797" s="554">
        <f>IF(W797&lt;&gt;"",VLOOKUP(W797,'DON GIA'!$A$1:$D$346,4,0),"")</f>
        <v>10375629</v>
      </c>
      <c r="AB797" s="554">
        <f t="shared" si="162"/>
        <v>45133986.149999999</v>
      </c>
      <c r="AC797" s="71"/>
      <c r="AD797" s="71"/>
      <c r="AE797" s="71"/>
      <c r="AF797" s="71" t="s">
        <v>31</v>
      </c>
      <c r="AG797" s="71"/>
      <c r="AH797" s="103" t="s">
        <v>33</v>
      </c>
      <c r="AI797" s="71"/>
      <c r="AJ797" s="103"/>
      <c r="AK797" s="103"/>
      <c r="AL797" s="554" t="str">
        <f>IF(AI797&lt;&gt;"",VLOOKUP(AI797,'DON GIA'!$M$1:$P$9,4,0),"")</f>
        <v/>
      </c>
      <c r="AM797" s="554" t="str">
        <f t="shared" si="155"/>
        <v/>
      </c>
      <c r="AN797" s="103"/>
      <c r="AO797" s="103"/>
      <c r="AP797" s="553" t="str">
        <f t="shared" si="158"/>
        <v/>
      </c>
      <c r="AQ797" s="107"/>
      <c r="AR797" s="139" t="s">
        <v>1997</v>
      </c>
    </row>
    <row r="798" spans="1:44" ht="37.5" outlineLevel="2">
      <c r="A798" s="72" t="e">
        <f>IF(D797&lt;&gt;"",$D$8:D797,A797)</f>
        <v>#VALUE!</v>
      </c>
      <c r="C798" s="552" t="str">
        <f>IF(D798&lt;&gt;"",COUNTA($D$8:D798),"")</f>
        <v/>
      </c>
      <c r="D798" s="552"/>
      <c r="E798" s="71"/>
      <c r="F798" s="103"/>
      <c r="G798" s="103"/>
      <c r="H798" s="103"/>
      <c r="I798" s="103"/>
      <c r="J798" s="103"/>
      <c r="K798" s="103"/>
      <c r="L798" s="107"/>
      <c r="M798" s="105"/>
      <c r="N798" s="106" t="str">
        <f>IF(L798&lt;&gt;"",VLOOKUP(L798,'DON GIA'!$S$1:$U$19,3,0),"")</f>
        <v/>
      </c>
      <c r="O798" s="106" t="str">
        <f>IF(L798&lt;&gt;"",VLOOKUP(L798,'DON GIA'!$S$1:$V$19,4,0),"")</f>
        <v/>
      </c>
      <c r="P798" s="106" t="str">
        <f t="shared" si="153"/>
        <v/>
      </c>
      <c r="Q798" s="106" t="str">
        <f t="shared" si="154"/>
        <v/>
      </c>
      <c r="R798" s="71" t="s">
        <v>35</v>
      </c>
      <c r="S798" s="103"/>
      <c r="T798" s="103"/>
      <c r="U798" s="554" t="str">
        <f>IF(R798&lt;&gt;"",VLOOKUP(R798,'DON GIA'!$H$1:$K$103,4,0),"")</f>
        <v/>
      </c>
      <c r="V798" s="554" t="str">
        <f t="shared" si="161"/>
        <v/>
      </c>
      <c r="W798" s="107" t="s">
        <v>1185</v>
      </c>
      <c r="X798" s="103" t="s">
        <v>27</v>
      </c>
      <c r="Y798" s="108">
        <v>5.04</v>
      </c>
      <c r="Z798" s="109"/>
      <c r="AA798" s="554">
        <f>IF(W798&lt;&gt;"",VLOOKUP(W798,'DON GIA'!$A$1:$D$346,4,0),"")</f>
        <v>2613835</v>
      </c>
      <c r="AB798" s="554">
        <f t="shared" si="162"/>
        <v>13173728.4</v>
      </c>
      <c r="AC798" s="71"/>
      <c r="AD798" s="71"/>
      <c r="AE798" s="71"/>
      <c r="AF798" s="71"/>
      <c r="AG798" s="71"/>
      <c r="AH798" s="103"/>
      <c r="AI798" s="71"/>
      <c r="AJ798" s="103"/>
      <c r="AK798" s="103"/>
      <c r="AL798" s="554" t="str">
        <f>IF(AI798&lt;&gt;"",VLOOKUP(AI798,'DON GIA'!$M$1:$P$9,4,0),"")</f>
        <v/>
      </c>
      <c r="AM798" s="554" t="str">
        <f t="shared" si="155"/>
        <v/>
      </c>
      <c r="AN798" s="103"/>
      <c r="AO798" s="103"/>
      <c r="AP798" s="553" t="str">
        <f t="shared" si="158"/>
        <v/>
      </c>
      <c r="AQ798" s="107"/>
    </row>
    <row r="799" spans="1:44" outlineLevel="2">
      <c r="A799" s="72" t="e">
        <f>IF(D798&lt;&gt;"",$D$8:D798,A798)</f>
        <v>#VALUE!</v>
      </c>
      <c r="C799" s="552" t="str">
        <f>IF(D799&lt;&gt;"",COUNTA($D$8:D799),"")</f>
        <v/>
      </c>
      <c r="D799" s="552"/>
      <c r="E799" s="71"/>
      <c r="F799" s="103"/>
      <c r="G799" s="103"/>
      <c r="H799" s="103"/>
      <c r="I799" s="103"/>
      <c r="J799" s="103"/>
      <c r="K799" s="103"/>
      <c r="L799" s="107"/>
      <c r="M799" s="105"/>
      <c r="N799" s="106" t="str">
        <f>IF(L799&lt;&gt;"",VLOOKUP(L799,'DON GIA'!$S$1:$U$19,3,0),"")</f>
        <v/>
      </c>
      <c r="O799" s="106" t="str">
        <f>IF(L799&lt;&gt;"",VLOOKUP(L799,'DON GIA'!$S$1:$V$19,4,0),"")</f>
        <v/>
      </c>
      <c r="P799" s="106" t="str">
        <f t="shared" si="153"/>
        <v/>
      </c>
      <c r="Q799" s="106" t="str">
        <f t="shared" si="154"/>
        <v/>
      </c>
      <c r="R799" s="71" t="s">
        <v>35</v>
      </c>
      <c r="S799" s="103"/>
      <c r="T799" s="103"/>
      <c r="U799" s="554" t="str">
        <f>IF(R799&lt;&gt;"",VLOOKUP(R799,'DON GIA'!$H$1:$K$103,4,0),"")</f>
        <v/>
      </c>
      <c r="V799" s="554" t="str">
        <f t="shared" si="161"/>
        <v/>
      </c>
      <c r="W799" s="107" t="s">
        <v>1186</v>
      </c>
      <c r="X799" s="103" t="s">
        <v>27</v>
      </c>
      <c r="Y799" s="108">
        <v>1.98</v>
      </c>
      <c r="Z799" s="109"/>
      <c r="AA799" s="554">
        <f>IF(W799&lt;&gt;"",VLOOKUP(W799,'DON GIA'!$A$1:$D$346,4,0),"")</f>
        <v>295078</v>
      </c>
      <c r="AB799" s="554">
        <f t="shared" si="162"/>
        <v>584254.43999999994</v>
      </c>
      <c r="AC799" s="71"/>
      <c r="AD799" s="71"/>
      <c r="AE799" s="71"/>
      <c r="AF799" s="71"/>
      <c r="AG799" s="71"/>
      <c r="AH799" s="103"/>
      <c r="AI799" s="71"/>
      <c r="AJ799" s="103"/>
      <c r="AK799" s="103"/>
      <c r="AL799" s="554" t="str">
        <f>IF(AI799&lt;&gt;"",VLOOKUP(AI799,'DON GIA'!$M$1:$P$9,4,0),"")</f>
        <v/>
      </c>
      <c r="AM799" s="554" t="str">
        <f t="shared" si="155"/>
        <v/>
      </c>
      <c r="AN799" s="103"/>
      <c r="AO799" s="103"/>
      <c r="AP799" s="553" t="str">
        <f t="shared" si="158"/>
        <v/>
      </c>
      <c r="AQ799" s="107"/>
    </row>
    <row r="800" spans="1:44" outlineLevel="2">
      <c r="A800" s="72" t="e">
        <f>IF(D799&lt;&gt;"",$D$8:D799,A799)</f>
        <v>#VALUE!</v>
      </c>
      <c r="C800" s="552" t="str">
        <f>IF(D800&lt;&gt;"",COUNTA($D$8:D800),"")</f>
        <v/>
      </c>
      <c r="D800" s="552"/>
      <c r="E800" s="71"/>
      <c r="F800" s="103"/>
      <c r="G800" s="103"/>
      <c r="H800" s="103"/>
      <c r="I800" s="103"/>
      <c r="J800" s="103"/>
      <c r="K800" s="103"/>
      <c r="L800" s="107"/>
      <c r="M800" s="105"/>
      <c r="N800" s="106" t="str">
        <f>IF(L800&lt;&gt;"",VLOOKUP(L800,'DON GIA'!$S$1:$U$19,3,0),"")</f>
        <v/>
      </c>
      <c r="O800" s="106" t="str">
        <f>IF(L800&lt;&gt;"",VLOOKUP(L800,'DON GIA'!$S$1:$V$19,4,0),"")</f>
        <v/>
      </c>
      <c r="P800" s="106" t="str">
        <f t="shared" si="153"/>
        <v/>
      </c>
      <c r="Q800" s="106" t="str">
        <f t="shared" si="154"/>
        <v/>
      </c>
      <c r="R800" s="71" t="s">
        <v>35</v>
      </c>
      <c r="S800" s="103"/>
      <c r="T800" s="103"/>
      <c r="U800" s="554" t="str">
        <f>IF(R800&lt;&gt;"",VLOOKUP(R800,'DON GIA'!$H$1:$K$103,4,0),"")</f>
        <v/>
      </c>
      <c r="V800" s="554" t="str">
        <f t="shared" si="161"/>
        <v/>
      </c>
      <c r="W800" s="107" t="s">
        <v>1179</v>
      </c>
      <c r="X800" s="103" t="s">
        <v>27</v>
      </c>
      <c r="Y800" s="108">
        <v>3.33</v>
      </c>
      <c r="Z800" s="109"/>
      <c r="AA800" s="554">
        <f>IF(W800&lt;&gt;"",VLOOKUP(W800,'DON GIA'!$A$1:$D$346,4,0),"")</f>
        <v>330817</v>
      </c>
      <c r="AB800" s="554">
        <f t="shared" si="162"/>
        <v>1101620.6100000001</v>
      </c>
      <c r="AC800" s="71"/>
      <c r="AD800" s="71"/>
      <c r="AE800" s="71"/>
      <c r="AF800" s="71"/>
      <c r="AG800" s="71"/>
      <c r="AH800" s="103"/>
      <c r="AI800" s="71"/>
      <c r="AJ800" s="103"/>
      <c r="AK800" s="103"/>
      <c r="AL800" s="554" t="str">
        <f>IF(AI800&lt;&gt;"",VLOOKUP(AI800,'DON GIA'!$M$1:$P$9,4,0),"")</f>
        <v/>
      </c>
      <c r="AM800" s="554" t="str">
        <f t="shared" si="155"/>
        <v/>
      </c>
      <c r="AN800" s="103"/>
      <c r="AO800" s="103"/>
      <c r="AP800" s="553" t="str">
        <f t="shared" si="158"/>
        <v/>
      </c>
      <c r="AQ800" s="107"/>
    </row>
    <row r="801" spans="1:44" outlineLevel="2">
      <c r="A801" s="72" t="e">
        <f>IF(D800&lt;&gt;"",$D$8:D800,A800)</f>
        <v>#VALUE!</v>
      </c>
      <c r="C801" s="552" t="str">
        <f>IF(D801&lt;&gt;"",COUNTA($D$8:D801),"")</f>
        <v/>
      </c>
      <c r="D801" s="552"/>
      <c r="E801" s="71"/>
      <c r="F801" s="103"/>
      <c r="G801" s="103"/>
      <c r="H801" s="103"/>
      <c r="I801" s="103"/>
      <c r="J801" s="103"/>
      <c r="K801" s="103"/>
      <c r="L801" s="107"/>
      <c r="M801" s="105"/>
      <c r="N801" s="106" t="str">
        <f>IF(L801&lt;&gt;"",VLOOKUP(L801,'DON GIA'!$S$1:$U$19,3,0),"")</f>
        <v/>
      </c>
      <c r="O801" s="106" t="str">
        <f>IF(L801&lt;&gt;"",VLOOKUP(L801,'DON GIA'!$S$1:$V$19,4,0),"")</f>
        <v/>
      </c>
      <c r="P801" s="106" t="str">
        <f t="shared" si="153"/>
        <v/>
      </c>
      <c r="Q801" s="106" t="str">
        <f t="shared" si="154"/>
        <v/>
      </c>
      <c r="R801" s="71" t="s">
        <v>35</v>
      </c>
      <c r="S801" s="103"/>
      <c r="T801" s="103"/>
      <c r="U801" s="554" t="str">
        <f>IF(R801&lt;&gt;"",VLOOKUP(R801,'DON GIA'!$H$1:$K$103,4,0),"")</f>
        <v/>
      </c>
      <c r="V801" s="554" t="str">
        <f t="shared" si="161"/>
        <v/>
      </c>
      <c r="W801" s="107" t="s">
        <v>1121</v>
      </c>
      <c r="X801" s="103" t="s">
        <v>27</v>
      </c>
      <c r="Y801" s="108">
        <v>1.4570000000000001</v>
      </c>
      <c r="Z801" s="109"/>
      <c r="AA801" s="554">
        <f>IF(W801&lt;&gt;"",VLOOKUP(W801,'DON GIA'!$A$1:$D$346,4,0),"")</f>
        <v>1398600</v>
      </c>
      <c r="AB801" s="554">
        <f t="shared" si="162"/>
        <v>2037760.2000000002</v>
      </c>
      <c r="AC801" s="71"/>
      <c r="AD801" s="71"/>
      <c r="AE801" s="71"/>
      <c r="AF801" s="71"/>
      <c r="AG801" s="71"/>
      <c r="AH801" s="103"/>
      <c r="AI801" s="71"/>
      <c r="AJ801" s="103"/>
      <c r="AK801" s="103"/>
      <c r="AL801" s="554" t="str">
        <f>IF(AI801&lt;&gt;"",VLOOKUP(AI801,'DON GIA'!$M$1:$P$9,4,0),"")</f>
        <v/>
      </c>
      <c r="AM801" s="554" t="str">
        <f t="shared" si="155"/>
        <v/>
      </c>
      <c r="AN801" s="103"/>
      <c r="AO801" s="103"/>
      <c r="AP801" s="553" t="str">
        <f t="shared" si="158"/>
        <v/>
      </c>
      <c r="AQ801" s="107"/>
    </row>
    <row r="802" spans="1:44" outlineLevel="2">
      <c r="A802" s="72" t="e">
        <f>IF(D801&lt;&gt;"",$D$8:D801,A801)</f>
        <v>#VALUE!</v>
      </c>
      <c r="C802" s="552" t="str">
        <f>IF(D802&lt;&gt;"",COUNTA($D$8:D802),"")</f>
        <v/>
      </c>
      <c r="D802" s="552"/>
      <c r="E802" s="71"/>
      <c r="F802" s="103"/>
      <c r="G802" s="103"/>
      <c r="H802" s="103"/>
      <c r="I802" s="103"/>
      <c r="J802" s="103"/>
      <c r="K802" s="103"/>
      <c r="L802" s="107"/>
      <c r="M802" s="105"/>
      <c r="N802" s="106" t="str">
        <f>IF(L802&lt;&gt;"",VLOOKUP(L802,'DON GIA'!$S$1:$U$19,3,0),"")</f>
        <v/>
      </c>
      <c r="O802" s="106" t="str">
        <f>IF(L802&lt;&gt;"",VLOOKUP(L802,'DON GIA'!$S$1:$V$19,4,0),"")</f>
        <v/>
      </c>
      <c r="P802" s="106" t="str">
        <f t="shared" si="153"/>
        <v/>
      </c>
      <c r="Q802" s="106" t="str">
        <f t="shared" si="154"/>
        <v/>
      </c>
      <c r="R802" s="71" t="s">
        <v>35</v>
      </c>
      <c r="S802" s="103"/>
      <c r="T802" s="103"/>
      <c r="U802" s="554" t="str">
        <f>IF(R802&lt;&gt;"",VLOOKUP(R802,'DON GIA'!$H$1:$K$103,4,0),"")</f>
        <v/>
      </c>
      <c r="V802" s="554" t="str">
        <f t="shared" si="161"/>
        <v/>
      </c>
      <c r="W802" s="107" t="s">
        <v>1105</v>
      </c>
      <c r="X802" s="103" t="s">
        <v>27</v>
      </c>
      <c r="Y802" s="108">
        <v>1.44</v>
      </c>
      <c r="Z802" s="109"/>
      <c r="AA802" s="554">
        <f>IF(W802&lt;&gt;"",VLOOKUP(W802,'DON GIA'!$A$1:$D$346,4,0),"")</f>
        <v>292949</v>
      </c>
      <c r="AB802" s="554">
        <f t="shared" si="162"/>
        <v>421846.56</v>
      </c>
      <c r="AC802" s="71"/>
      <c r="AD802" s="71"/>
      <c r="AE802" s="71"/>
      <c r="AF802" s="71"/>
      <c r="AG802" s="71"/>
      <c r="AH802" s="103"/>
      <c r="AI802" s="71"/>
      <c r="AJ802" s="103"/>
      <c r="AK802" s="103"/>
      <c r="AL802" s="554" t="str">
        <f>IF(AI802&lt;&gt;"",VLOOKUP(AI802,'DON GIA'!$M$1:$P$9,4,0),"")</f>
        <v/>
      </c>
      <c r="AM802" s="554" t="str">
        <f t="shared" si="155"/>
        <v/>
      </c>
      <c r="AN802" s="103"/>
      <c r="AO802" s="103"/>
      <c r="AP802" s="553" t="str">
        <f t="shared" si="158"/>
        <v/>
      </c>
      <c r="AQ802" s="107"/>
    </row>
    <row r="803" spans="1:44" outlineLevel="2">
      <c r="A803" s="72" t="e">
        <f>IF(D802&lt;&gt;"",$D$8:D802,A802)</f>
        <v>#VALUE!</v>
      </c>
      <c r="C803" s="552" t="str">
        <f>IF(D803&lt;&gt;"",COUNTA($D$8:D803),"")</f>
        <v/>
      </c>
      <c r="D803" s="552"/>
      <c r="E803" s="71"/>
      <c r="F803" s="103"/>
      <c r="G803" s="103"/>
      <c r="H803" s="103"/>
      <c r="I803" s="103"/>
      <c r="J803" s="103"/>
      <c r="K803" s="103"/>
      <c r="L803" s="107"/>
      <c r="M803" s="105"/>
      <c r="N803" s="106" t="str">
        <f>IF(L803&lt;&gt;"",VLOOKUP(L803,'DON GIA'!$S$1:$U$19,3,0),"")</f>
        <v/>
      </c>
      <c r="O803" s="106" t="str">
        <f>IF(L803&lt;&gt;"",VLOOKUP(L803,'DON GIA'!$S$1:$V$19,4,0),"")</f>
        <v/>
      </c>
      <c r="P803" s="106" t="str">
        <f t="shared" si="153"/>
        <v/>
      </c>
      <c r="Q803" s="106" t="str">
        <f t="shared" si="154"/>
        <v/>
      </c>
      <c r="R803" s="71" t="s">
        <v>35</v>
      </c>
      <c r="S803" s="103"/>
      <c r="T803" s="103"/>
      <c r="U803" s="554" t="str">
        <f>IF(R803&lt;&gt;"",VLOOKUP(R803,'DON GIA'!$H$1:$K$103,4,0),"")</f>
        <v/>
      </c>
      <c r="V803" s="554" t="str">
        <f t="shared" si="161"/>
        <v/>
      </c>
      <c r="W803" s="107" t="s">
        <v>1130</v>
      </c>
      <c r="X803" s="103" t="s">
        <v>27</v>
      </c>
      <c r="Y803" s="108">
        <v>3.19</v>
      </c>
      <c r="Z803" s="109"/>
      <c r="AA803" s="554">
        <f>IF(W803&lt;&gt;"",VLOOKUP(W803,'DON GIA'!$A$1:$D$346,4,0),"")</f>
        <v>282038</v>
      </c>
      <c r="AB803" s="554">
        <f t="shared" si="162"/>
        <v>899701.22</v>
      </c>
      <c r="AC803" s="71"/>
      <c r="AD803" s="71"/>
      <c r="AE803" s="71"/>
      <c r="AF803" s="71"/>
      <c r="AG803" s="71"/>
      <c r="AH803" s="103"/>
      <c r="AI803" s="71"/>
      <c r="AJ803" s="103"/>
      <c r="AK803" s="103"/>
      <c r="AL803" s="554" t="str">
        <f>IF(AI803&lt;&gt;"",VLOOKUP(AI803,'DON GIA'!$M$1:$P$9,4,0),"")</f>
        <v/>
      </c>
      <c r="AM803" s="554" t="str">
        <f t="shared" si="155"/>
        <v/>
      </c>
      <c r="AN803" s="103"/>
      <c r="AO803" s="103"/>
      <c r="AP803" s="553" t="str">
        <f t="shared" si="158"/>
        <v/>
      </c>
      <c r="AQ803" s="107"/>
    </row>
    <row r="804" spans="1:44" outlineLevel="2">
      <c r="A804" s="72" t="e">
        <f>IF(D803&lt;&gt;"",$D$8:D803,A803)</f>
        <v>#VALUE!</v>
      </c>
      <c r="C804" s="552" t="str">
        <f>IF(D804&lt;&gt;"",COUNTA($D$8:D804),"")</f>
        <v/>
      </c>
      <c r="D804" s="552"/>
      <c r="E804" s="71"/>
      <c r="F804" s="103"/>
      <c r="G804" s="103"/>
      <c r="H804" s="103"/>
      <c r="I804" s="103"/>
      <c r="J804" s="103"/>
      <c r="K804" s="103"/>
      <c r="L804" s="107"/>
      <c r="M804" s="105"/>
      <c r="N804" s="106" t="str">
        <f>IF(L804&lt;&gt;"",VLOOKUP(L804,'DON GIA'!$S$1:$U$19,3,0),"")</f>
        <v/>
      </c>
      <c r="O804" s="106" t="str">
        <f>IF(L804&lt;&gt;"",VLOOKUP(L804,'DON GIA'!$S$1:$V$19,4,0),"")</f>
        <v/>
      </c>
      <c r="P804" s="106" t="str">
        <f t="shared" si="153"/>
        <v/>
      </c>
      <c r="Q804" s="106" t="str">
        <f t="shared" si="154"/>
        <v/>
      </c>
      <c r="R804" s="71" t="s">
        <v>35</v>
      </c>
      <c r="S804" s="103"/>
      <c r="T804" s="103"/>
      <c r="U804" s="554" t="str">
        <f>IF(R804&lt;&gt;"",VLOOKUP(R804,'DON GIA'!$H$1:$K$103,4,0),"")</f>
        <v/>
      </c>
      <c r="V804" s="554" t="str">
        <f t="shared" si="161"/>
        <v/>
      </c>
      <c r="W804" s="107" t="s">
        <v>1108</v>
      </c>
      <c r="X804" s="103" t="s">
        <v>27</v>
      </c>
      <c r="Y804" s="108">
        <v>7.08</v>
      </c>
      <c r="Z804" s="109"/>
      <c r="AA804" s="554">
        <f>IF(W804&lt;&gt;"",VLOOKUP(W804,'DON GIA'!$A$1:$D$346,4,0),"")</f>
        <v>282038</v>
      </c>
      <c r="AB804" s="554">
        <f t="shared" si="162"/>
        <v>1996829.04</v>
      </c>
      <c r="AC804" s="71"/>
      <c r="AD804" s="71"/>
      <c r="AE804" s="71"/>
      <c r="AF804" s="71"/>
      <c r="AG804" s="71"/>
      <c r="AH804" s="103"/>
      <c r="AI804" s="71"/>
      <c r="AJ804" s="103"/>
      <c r="AK804" s="103"/>
      <c r="AL804" s="554" t="str">
        <f>IF(AI804&lt;&gt;"",VLOOKUP(AI804,'DON GIA'!$M$1:$P$9,4,0),"")</f>
        <v/>
      </c>
      <c r="AM804" s="554" t="str">
        <f t="shared" si="155"/>
        <v/>
      </c>
      <c r="AN804" s="103"/>
      <c r="AO804" s="103"/>
      <c r="AP804" s="553" t="str">
        <f t="shared" si="158"/>
        <v/>
      </c>
      <c r="AQ804" s="107"/>
    </row>
    <row r="805" spans="1:44" outlineLevel="2">
      <c r="A805" s="72" t="e">
        <f>IF(D804&lt;&gt;"",$D$8:D804,A804)</f>
        <v>#VALUE!</v>
      </c>
      <c r="C805" s="552" t="str">
        <f>IF(D805&lt;&gt;"",COUNTA($D$8:D805),"")</f>
        <v/>
      </c>
      <c r="D805" s="552"/>
      <c r="E805" s="71"/>
      <c r="F805" s="103"/>
      <c r="G805" s="103"/>
      <c r="H805" s="103"/>
      <c r="I805" s="103"/>
      <c r="J805" s="103"/>
      <c r="K805" s="103"/>
      <c r="L805" s="107"/>
      <c r="M805" s="105"/>
      <c r="N805" s="106" t="str">
        <f>IF(L805&lt;&gt;"",VLOOKUP(L805,'DON GIA'!$S$1:$U$19,3,0),"")</f>
        <v/>
      </c>
      <c r="O805" s="106" t="str">
        <f>IF(L805&lt;&gt;"",VLOOKUP(L805,'DON GIA'!$S$1:$V$19,4,0),"")</f>
        <v/>
      </c>
      <c r="P805" s="106" t="str">
        <f t="shared" si="153"/>
        <v/>
      </c>
      <c r="Q805" s="106" t="str">
        <f t="shared" si="154"/>
        <v/>
      </c>
      <c r="R805" s="71" t="s">
        <v>35</v>
      </c>
      <c r="S805" s="103"/>
      <c r="T805" s="103"/>
      <c r="U805" s="554" t="str">
        <f>IF(R805&lt;&gt;"",VLOOKUP(R805,'DON GIA'!$H$1:$K$103,4,0),"")</f>
        <v/>
      </c>
      <c r="V805" s="554" t="str">
        <f t="shared" si="161"/>
        <v/>
      </c>
      <c r="W805" s="107" t="s">
        <v>1187</v>
      </c>
      <c r="X805" s="103" t="s">
        <v>38</v>
      </c>
      <c r="Y805" s="108">
        <v>1.248</v>
      </c>
      <c r="Z805" s="109"/>
      <c r="AA805" s="554">
        <f>IF(W805&lt;&gt;"",VLOOKUP(W805,'DON GIA'!$A$1:$D$346,4,0),"")</f>
        <v>4676799</v>
      </c>
      <c r="AB805" s="554">
        <f t="shared" si="162"/>
        <v>5836645.1519999998</v>
      </c>
      <c r="AC805" s="71"/>
      <c r="AD805" s="71"/>
      <c r="AE805" s="71"/>
      <c r="AF805" s="71"/>
      <c r="AG805" s="71"/>
      <c r="AH805" s="103"/>
      <c r="AI805" s="71"/>
      <c r="AJ805" s="103"/>
      <c r="AK805" s="103"/>
      <c r="AL805" s="554" t="str">
        <f>IF(AI805&lt;&gt;"",VLOOKUP(AI805,'DON GIA'!$M$1:$P$9,4,0),"")</f>
        <v/>
      </c>
      <c r="AM805" s="554" t="str">
        <f t="shared" si="155"/>
        <v/>
      </c>
      <c r="AN805" s="103"/>
      <c r="AO805" s="103"/>
      <c r="AP805" s="553" t="str">
        <f t="shared" si="158"/>
        <v/>
      </c>
      <c r="AQ805" s="107"/>
    </row>
    <row r="806" spans="1:44" ht="56.25" outlineLevel="2">
      <c r="A806" s="72" t="e">
        <f>IF(D805&lt;&gt;"",$D$8:D805,A805)</f>
        <v>#VALUE!</v>
      </c>
      <c r="C806" s="552" t="str">
        <f>IF(D806&lt;&gt;"",COUNTA($D$8:D806),"")</f>
        <v/>
      </c>
      <c r="D806" s="552"/>
      <c r="E806" s="71"/>
      <c r="F806" s="103"/>
      <c r="G806" s="103"/>
      <c r="H806" s="103"/>
      <c r="I806" s="103"/>
      <c r="J806" s="103"/>
      <c r="K806" s="103"/>
      <c r="L806" s="107"/>
      <c r="M806" s="105"/>
      <c r="N806" s="106" t="str">
        <f>IF(L806&lt;&gt;"",VLOOKUP(L806,'DON GIA'!$S$1:$U$19,3,0),"")</f>
        <v/>
      </c>
      <c r="O806" s="106" t="str">
        <f>IF(L806&lt;&gt;"",VLOOKUP(L806,'DON GIA'!$S$1:$V$19,4,0),"")</f>
        <v/>
      </c>
      <c r="P806" s="106" t="str">
        <f t="shared" si="153"/>
        <v/>
      </c>
      <c r="Q806" s="106" t="str">
        <f t="shared" si="154"/>
        <v/>
      </c>
      <c r="R806" s="71" t="s">
        <v>35</v>
      </c>
      <c r="S806" s="103"/>
      <c r="T806" s="103"/>
      <c r="U806" s="554" t="str">
        <f>IF(R806&lt;&gt;"",VLOOKUP(R806,'DON GIA'!$H$1:$K$103,4,0),"")</f>
        <v/>
      </c>
      <c r="V806" s="554" t="str">
        <f t="shared" si="161"/>
        <v/>
      </c>
      <c r="W806" s="107" t="s">
        <v>1188</v>
      </c>
      <c r="X806" s="103" t="s">
        <v>27</v>
      </c>
      <c r="Y806" s="108">
        <v>10.4</v>
      </c>
      <c r="Z806" s="109"/>
      <c r="AA806" s="554">
        <f>IF(W806&lt;&gt;"",VLOOKUP(W806,'DON GIA'!$A$1:$D$346,4,0),"")</f>
        <v>1283399</v>
      </c>
      <c r="AB806" s="554">
        <f t="shared" si="162"/>
        <v>13347349.6</v>
      </c>
      <c r="AC806" s="71"/>
      <c r="AD806" s="71"/>
      <c r="AE806" s="71"/>
      <c r="AF806" s="71"/>
      <c r="AG806" s="71"/>
      <c r="AH806" s="103"/>
      <c r="AI806" s="71"/>
      <c r="AJ806" s="103"/>
      <c r="AK806" s="103"/>
      <c r="AL806" s="554" t="str">
        <f>IF(AI806&lt;&gt;"",VLOOKUP(AI806,'DON GIA'!$M$1:$P$9,4,0),"")</f>
        <v/>
      </c>
      <c r="AM806" s="554" t="str">
        <f t="shared" si="155"/>
        <v/>
      </c>
      <c r="AN806" s="103"/>
      <c r="AO806" s="103"/>
      <c r="AP806" s="553" t="str">
        <f t="shared" si="158"/>
        <v/>
      </c>
      <c r="AQ806" s="107"/>
    </row>
    <row r="807" spans="1:44" ht="37.5" outlineLevel="2">
      <c r="A807" s="72" t="e">
        <f>IF(D806&lt;&gt;"",$D$8:D806,A806)</f>
        <v>#VALUE!</v>
      </c>
      <c r="C807" s="552" t="str">
        <f>IF(D807&lt;&gt;"",COUNTA($D$8:D807),"")</f>
        <v/>
      </c>
      <c r="D807" s="552"/>
      <c r="E807" s="71"/>
      <c r="F807" s="103"/>
      <c r="G807" s="103"/>
      <c r="H807" s="103"/>
      <c r="I807" s="103"/>
      <c r="J807" s="103"/>
      <c r="K807" s="103"/>
      <c r="L807" s="107"/>
      <c r="M807" s="105"/>
      <c r="N807" s="106" t="str">
        <f>IF(L807&lt;&gt;"",VLOOKUP(L807,'DON GIA'!$S$1:$U$19,3,0),"")</f>
        <v/>
      </c>
      <c r="O807" s="106" t="str">
        <f>IF(L807&lt;&gt;"",VLOOKUP(L807,'DON GIA'!$S$1:$V$19,4,0),"")</f>
        <v/>
      </c>
      <c r="P807" s="106" t="str">
        <f t="shared" si="153"/>
        <v/>
      </c>
      <c r="Q807" s="106" t="str">
        <f t="shared" si="154"/>
        <v/>
      </c>
      <c r="R807" s="71" t="s">
        <v>35</v>
      </c>
      <c r="S807" s="103"/>
      <c r="T807" s="103"/>
      <c r="U807" s="554" t="str">
        <f>IF(R807&lt;&gt;"",VLOOKUP(R807,'DON GIA'!$H$1:$K$103,4,0),"")</f>
        <v/>
      </c>
      <c r="V807" s="554" t="str">
        <f t="shared" si="161"/>
        <v/>
      </c>
      <c r="W807" s="107" t="s">
        <v>1189</v>
      </c>
      <c r="X807" s="103" t="s">
        <v>27</v>
      </c>
      <c r="Y807" s="108">
        <v>1.5</v>
      </c>
      <c r="Z807" s="109"/>
      <c r="AA807" s="554">
        <f>IF(W807&lt;&gt;"",VLOOKUP(W807,'DON GIA'!$A$1:$D$346,4,0),"")</f>
        <v>292949</v>
      </c>
      <c r="AB807" s="554">
        <f t="shared" si="162"/>
        <v>439423.5</v>
      </c>
      <c r="AC807" s="71"/>
      <c r="AD807" s="71"/>
      <c r="AE807" s="71"/>
      <c r="AF807" s="71"/>
      <c r="AG807" s="71"/>
      <c r="AH807" s="103"/>
      <c r="AI807" s="71"/>
      <c r="AJ807" s="103"/>
      <c r="AK807" s="103"/>
      <c r="AL807" s="554" t="str">
        <f>IF(AI807&lt;&gt;"",VLOOKUP(AI807,'DON GIA'!$M$1:$P$9,4,0),"")</f>
        <v/>
      </c>
      <c r="AM807" s="554" t="str">
        <f t="shared" si="155"/>
        <v/>
      </c>
      <c r="AN807" s="103"/>
      <c r="AO807" s="103"/>
      <c r="AP807" s="553" t="str">
        <f t="shared" si="158"/>
        <v/>
      </c>
      <c r="AQ807" s="107"/>
    </row>
    <row r="808" spans="1:44" ht="37.5" outlineLevel="2">
      <c r="A808" s="72" t="e">
        <f>IF(D807&lt;&gt;"",$D$8:D807,A807)</f>
        <v>#VALUE!</v>
      </c>
      <c r="C808" s="552" t="str">
        <f>IF(D808&lt;&gt;"",COUNTA($D$8:D808),"")</f>
        <v/>
      </c>
      <c r="D808" s="552"/>
      <c r="E808" s="71"/>
      <c r="F808" s="103"/>
      <c r="G808" s="103"/>
      <c r="H808" s="103"/>
      <c r="I808" s="103"/>
      <c r="J808" s="103"/>
      <c r="K808" s="103"/>
      <c r="L808" s="107"/>
      <c r="M808" s="105"/>
      <c r="N808" s="106" t="str">
        <f>IF(L808&lt;&gt;"",VLOOKUP(L808,'DON GIA'!$S$1:$U$19,3,0),"")</f>
        <v/>
      </c>
      <c r="O808" s="106" t="str">
        <f>IF(L808&lt;&gt;"",VLOOKUP(L808,'DON GIA'!$S$1:$V$19,4,0),"")</f>
        <v/>
      </c>
      <c r="P808" s="106" t="str">
        <f t="shared" si="153"/>
        <v/>
      </c>
      <c r="Q808" s="106" t="str">
        <f t="shared" si="154"/>
        <v/>
      </c>
      <c r="R808" s="71" t="s">
        <v>35</v>
      </c>
      <c r="S808" s="103"/>
      <c r="T808" s="103"/>
      <c r="U808" s="554" t="str">
        <f>IF(R808&lt;&gt;"",VLOOKUP(R808,'DON GIA'!$H$1:$K$103,4,0),"")</f>
        <v/>
      </c>
      <c r="V808" s="554" t="str">
        <f t="shared" si="161"/>
        <v/>
      </c>
      <c r="W808" s="107" t="s">
        <v>1190</v>
      </c>
      <c r="X808" s="103" t="s">
        <v>27</v>
      </c>
      <c r="Y808" s="108">
        <v>3.12</v>
      </c>
      <c r="Z808" s="109"/>
      <c r="AA808" s="554">
        <f>IF(W808&lt;&gt;"",VLOOKUP(W808,'DON GIA'!$A$1:$D$346,4,0),"")</f>
        <v>295078</v>
      </c>
      <c r="AB808" s="554">
        <f t="shared" si="162"/>
        <v>920643.36</v>
      </c>
      <c r="AC808" s="71"/>
      <c r="AD808" s="71"/>
      <c r="AE808" s="71"/>
      <c r="AF808" s="71"/>
      <c r="AG808" s="71"/>
      <c r="AH808" s="103"/>
      <c r="AI808" s="71"/>
      <c r="AJ808" s="103"/>
      <c r="AK808" s="103"/>
      <c r="AL808" s="554" t="str">
        <f>IF(AI808&lt;&gt;"",VLOOKUP(AI808,'DON GIA'!$M$1:$P$9,4,0),"")</f>
        <v/>
      </c>
      <c r="AM808" s="554" t="str">
        <f t="shared" si="155"/>
        <v/>
      </c>
      <c r="AN808" s="103"/>
      <c r="AO808" s="103"/>
      <c r="AP808" s="553" t="str">
        <f t="shared" si="158"/>
        <v/>
      </c>
      <c r="AQ808" s="107"/>
    </row>
    <row r="809" spans="1:44" ht="37.5" outlineLevel="2">
      <c r="A809" s="72" t="e">
        <f>IF(D808&lt;&gt;"",$D$8:D808,A808)</f>
        <v>#VALUE!</v>
      </c>
      <c r="C809" s="552" t="str">
        <f>IF(D809&lt;&gt;"",COUNTA($D$8:D809),"")</f>
        <v/>
      </c>
      <c r="D809" s="552"/>
      <c r="E809" s="71"/>
      <c r="F809" s="103"/>
      <c r="G809" s="103"/>
      <c r="H809" s="103"/>
      <c r="I809" s="103"/>
      <c r="J809" s="103"/>
      <c r="K809" s="103"/>
      <c r="L809" s="107"/>
      <c r="M809" s="105"/>
      <c r="N809" s="106" t="str">
        <f>IF(L809&lt;&gt;"",VLOOKUP(L809,'DON GIA'!$S$1:$U$19,3,0),"")</f>
        <v/>
      </c>
      <c r="O809" s="106" t="str">
        <f>IF(L809&lt;&gt;"",VLOOKUP(L809,'DON GIA'!$S$1:$V$19,4,0),"")</f>
        <v/>
      </c>
      <c r="P809" s="106" t="str">
        <f t="shared" si="153"/>
        <v/>
      </c>
      <c r="Q809" s="106" t="str">
        <f t="shared" si="154"/>
        <v/>
      </c>
      <c r="R809" s="71" t="s">
        <v>35</v>
      </c>
      <c r="S809" s="103"/>
      <c r="T809" s="103"/>
      <c r="U809" s="554" t="str">
        <f>IF(R809&lt;&gt;"",VLOOKUP(R809,'DON GIA'!$H$1:$K$103,4,0),"")</f>
        <v/>
      </c>
      <c r="V809" s="554" t="str">
        <f t="shared" si="161"/>
        <v/>
      </c>
      <c r="W809" s="107" t="s">
        <v>1049</v>
      </c>
      <c r="X809" s="103" t="s">
        <v>42</v>
      </c>
      <c r="Y809" s="108">
        <v>1</v>
      </c>
      <c r="Z809" s="109"/>
      <c r="AA809" s="554">
        <f>IF(W809&lt;&gt;"",VLOOKUP(W809,'DON GIA'!$A$1:$D$346,4,0),"")</f>
        <v>3793079</v>
      </c>
      <c r="AB809" s="554">
        <f t="shared" si="162"/>
        <v>3793079</v>
      </c>
      <c r="AC809" s="71"/>
      <c r="AD809" s="71"/>
      <c r="AE809" s="71"/>
      <c r="AF809" s="71"/>
      <c r="AG809" s="71"/>
      <c r="AH809" s="103"/>
      <c r="AI809" s="71"/>
      <c r="AJ809" s="103"/>
      <c r="AK809" s="103"/>
      <c r="AL809" s="554" t="str">
        <f>IF(AI809&lt;&gt;"",VLOOKUP(AI809,'DON GIA'!$M$1:$P$9,4,0),"")</f>
        <v/>
      </c>
      <c r="AM809" s="554" t="str">
        <f t="shared" si="155"/>
        <v/>
      </c>
      <c r="AN809" s="103"/>
      <c r="AO809" s="103"/>
      <c r="AP809" s="553" t="str">
        <f t="shared" si="158"/>
        <v/>
      </c>
      <c r="AQ809" s="107"/>
    </row>
    <row r="810" spans="1:44" outlineLevel="2">
      <c r="A810" s="72" t="e">
        <f>IF(D809&lt;&gt;"",$D$8:D809,A809)</f>
        <v>#VALUE!</v>
      </c>
      <c r="C810" s="552" t="str">
        <f>IF(D810&lt;&gt;"",COUNTA($D$8:D810),"")</f>
        <v/>
      </c>
      <c r="D810" s="552"/>
      <c r="E810" s="61"/>
      <c r="F810" s="103"/>
      <c r="G810" s="103"/>
      <c r="H810" s="103"/>
      <c r="I810" s="103"/>
      <c r="J810" s="103"/>
      <c r="K810" s="103"/>
      <c r="L810" s="107"/>
      <c r="M810" s="105"/>
      <c r="N810" s="106" t="str">
        <f>IF(L810&lt;&gt;"",VLOOKUP(L810,'DON GIA'!$S$1:$U$19,3,0),"")</f>
        <v/>
      </c>
      <c r="O810" s="106" t="str">
        <f>IF(L810&lt;&gt;"",VLOOKUP(L810,'DON GIA'!$S$1:$V$19,4,0),"")</f>
        <v/>
      </c>
      <c r="P810" s="106" t="str">
        <f t="shared" si="153"/>
        <v/>
      </c>
      <c r="Q810" s="106" t="str">
        <f t="shared" si="154"/>
        <v/>
      </c>
      <c r="R810" s="71" t="s">
        <v>35</v>
      </c>
      <c r="S810" s="103"/>
      <c r="T810" s="103"/>
      <c r="U810" s="554" t="str">
        <f>IF(R810&lt;&gt;"",VLOOKUP(R810,'DON GIA'!$H$1:$K$103,4,0),"")</f>
        <v/>
      </c>
      <c r="V810" s="554" t="str">
        <f t="shared" si="161"/>
        <v/>
      </c>
      <c r="W810" s="107" t="s">
        <v>35</v>
      </c>
      <c r="X810" s="103"/>
      <c r="Y810" s="108"/>
      <c r="Z810" s="109"/>
      <c r="AA810" s="554" t="str">
        <f>IF(W810&lt;&gt;"",VLOOKUP(W810,'DON GIA'!$A$1:$D$346,4,0),"")</f>
        <v/>
      </c>
      <c r="AB810" s="554" t="str">
        <f t="shared" si="162"/>
        <v/>
      </c>
      <c r="AC810" s="71"/>
      <c r="AD810" s="71"/>
      <c r="AE810" s="71"/>
      <c r="AF810" s="71"/>
      <c r="AG810" s="71"/>
      <c r="AH810" s="103"/>
      <c r="AI810" s="71"/>
      <c r="AJ810" s="103"/>
      <c r="AK810" s="103"/>
      <c r="AL810" s="554" t="str">
        <f>IF(AI810&lt;&gt;"",VLOOKUP(AI810,'DON GIA'!$M$1:$P$9,4,0),"")</f>
        <v/>
      </c>
      <c r="AM810" s="554" t="str">
        <f t="shared" si="155"/>
        <v/>
      </c>
      <c r="AN810" s="103"/>
      <c r="AO810" s="103"/>
      <c r="AP810" s="553" t="str">
        <f t="shared" si="158"/>
        <v/>
      </c>
      <c r="AQ810" s="107"/>
    </row>
    <row r="811" spans="1:44" outlineLevel="1">
      <c r="A811" s="84" t="s">
        <v>801</v>
      </c>
      <c r="B811" s="576">
        <v>23</v>
      </c>
      <c r="C811" s="552">
        <f>IF(D811&lt;&gt;"",COUNTA($D$8:D811),"")</f>
        <v>60</v>
      </c>
      <c r="D811" s="552">
        <v>452</v>
      </c>
      <c r="E811" s="61" t="s">
        <v>309</v>
      </c>
      <c r="F811" s="162"/>
      <c r="G811" s="162"/>
      <c r="H811" s="162"/>
      <c r="I811" s="162"/>
      <c r="J811" s="162"/>
      <c r="K811" s="162"/>
      <c r="L811" s="129"/>
      <c r="M811" s="167">
        <f>SUBTOTAL(9,M812:M818)</f>
        <v>372.1</v>
      </c>
      <c r="N811" s="199"/>
      <c r="O811" s="199"/>
      <c r="P811" s="199">
        <f>SUBTOTAL(9,P812:P818)</f>
        <v>624755900</v>
      </c>
      <c r="Q811" s="199">
        <f>SUBTOTAL(9,Q812:Q818)</f>
        <v>0</v>
      </c>
      <c r="R811" s="61"/>
      <c r="S811" s="162"/>
      <c r="T811" s="162">
        <f>SUBTOTAL(9,T812:T818)</f>
        <v>0</v>
      </c>
      <c r="U811" s="553"/>
      <c r="V811" s="553">
        <f>SUBTOTAL(9,V812:V818)</f>
        <v>0</v>
      </c>
      <c r="W811" s="129"/>
      <c r="X811" s="162"/>
      <c r="Y811" s="169">
        <f>SUBTOTAL(9,Y812:Y818)</f>
        <v>277.83</v>
      </c>
      <c r="Z811" s="170">
        <f>SUBTOTAL(9,Z812:Z818)</f>
        <v>0</v>
      </c>
      <c r="AA811" s="553"/>
      <c r="AB811" s="553">
        <f>SUBTOTAL(9,AB812:AB818)</f>
        <v>81981520.739999995</v>
      </c>
      <c r="AC811" s="71"/>
      <c r="AD811" s="71"/>
      <c r="AE811" s="71"/>
      <c r="AF811" s="71"/>
      <c r="AG811" s="71"/>
      <c r="AH811" s="103"/>
      <c r="AI811" s="71"/>
      <c r="AJ811" s="162"/>
      <c r="AK811" s="162">
        <f>SUBTOTAL(9,AK812:AK818)</f>
        <v>0</v>
      </c>
      <c r="AL811" s="553"/>
      <c r="AM811" s="553">
        <f>SUBTOTAL(9,AM812:AM818)</f>
        <v>0</v>
      </c>
      <c r="AN811" s="162"/>
      <c r="AO811" s="162">
        <f>SUBTOTAL(9,AO812:AO818)</f>
        <v>0</v>
      </c>
      <c r="AP811" s="553">
        <f t="shared" si="158"/>
        <v>706737420.74000001</v>
      </c>
      <c r="AQ811" s="111"/>
      <c r="AR811" s="90"/>
    </row>
    <row r="812" spans="1:44" ht="56.25" outlineLevel="2">
      <c r="A812" s="72" t="e">
        <f>IF(D811&lt;&gt;"",$D$8:D811,A810)</f>
        <v>#VALUE!</v>
      </c>
      <c r="C812" s="552" t="str">
        <f>IF(D812&lt;&gt;"",COUNTA($D$8:D812),"")</f>
        <v/>
      </c>
      <c r="D812" s="552"/>
      <c r="E812" s="71" t="s">
        <v>310</v>
      </c>
      <c r="F812" s="103">
        <v>3</v>
      </c>
      <c r="G812" s="103"/>
      <c r="H812" s="103">
        <v>445</v>
      </c>
      <c r="I812" s="103">
        <v>79</v>
      </c>
      <c r="J812" s="103" t="s">
        <v>223</v>
      </c>
      <c r="K812" s="103" t="s">
        <v>224</v>
      </c>
      <c r="L812" s="107" t="s">
        <v>973</v>
      </c>
      <c r="M812" s="105">
        <v>372.1</v>
      </c>
      <c r="N812" s="106">
        <f>IF(L812&lt;&gt;"",VLOOKUP(L812,'DON GIA'!$S$1:$U$19,3,0),"")</f>
        <v>1679000</v>
      </c>
      <c r="O812" s="106">
        <f>IF(L812&lt;&gt;"",VLOOKUP(L812,'DON GIA'!$S$1:$V$19,4,0),"")</f>
        <v>0</v>
      </c>
      <c r="P812" s="106">
        <f t="shared" si="153"/>
        <v>624755900</v>
      </c>
      <c r="Q812" s="106">
        <f t="shared" si="154"/>
        <v>0</v>
      </c>
      <c r="R812" s="71" t="s">
        <v>35</v>
      </c>
      <c r="S812" s="103"/>
      <c r="T812" s="103"/>
      <c r="U812" s="554" t="str">
        <f>IF(R812&lt;&gt;"",VLOOKUP(R812,'DON GIA'!$H$1:$K$103,4,0),"")</f>
        <v/>
      </c>
      <c r="V812" s="554" t="str">
        <f t="shared" ref="V812:V818" si="163">IF(R812&lt;&gt;"",IF(ISNUMBER(U812),T812*U812,""),"")</f>
        <v/>
      </c>
      <c r="W812" s="107" t="s">
        <v>1191</v>
      </c>
      <c r="X812" s="103" t="s">
        <v>27</v>
      </c>
      <c r="Y812" s="108">
        <v>277.83</v>
      </c>
      <c r="Z812" s="109"/>
      <c r="AA812" s="554">
        <f>IF(W812&lt;&gt;"",VLOOKUP(W812,'DON GIA'!$A$1:$D$346,4,0),"")</f>
        <v>295078</v>
      </c>
      <c r="AB812" s="554">
        <f t="shared" ref="AB812:AB818" si="164">IF(W812&lt;&gt;"",IF(ISNUMBER(AA812),Y812*AA812,""),"")</f>
        <v>81981520.739999995</v>
      </c>
      <c r="AC812" s="71"/>
      <c r="AD812" s="71"/>
      <c r="AE812" s="71"/>
      <c r="AF812" s="71"/>
      <c r="AG812" s="71"/>
      <c r="AH812" s="103"/>
      <c r="AI812" s="71"/>
      <c r="AJ812" s="103"/>
      <c r="AK812" s="103"/>
      <c r="AL812" s="554" t="str">
        <f>IF(AI812&lt;&gt;"",VLOOKUP(AI812,'DON GIA'!$M$1:$P$9,4,0),"")</f>
        <v/>
      </c>
      <c r="AM812" s="554" t="str">
        <f t="shared" si="155"/>
        <v/>
      </c>
      <c r="AN812" s="103"/>
      <c r="AO812" s="103"/>
      <c r="AP812" s="553" t="str">
        <f t="shared" si="158"/>
        <v/>
      </c>
      <c r="AQ812" s="111" t="s">
        <v>737</v>
      </c>
      <c r="AR812" s="77" t="s">
        <v>1912</v>
      </c>
    </row>
    <row r="813" spans="1:44" ht="247.5" outlineLevel="2">
      <c r="A813" s="72" t="e">
        <f>IF(D812&lt;&gt;"",$D$8:D812,A812)</f>
        <v>#VALUE!</v>
      </c>
      <c r="C813" s="552" t="str">
        <f>IF(D813&lt;&gt;"",COUNTA($D$8:D813),"")</f>
        <v/>
      </c>
      <c r="D813" s="552"/>
      <c r="E813" s="71" t="s">
        <v>106</v>
      </c>
      <c r="F813" s="103"/>
      <c r="G813" s="103"/>
      <c r="H813" s="103"/>
      <c r="I813" s="103"/>
      <c r="J813" s="103"/>
      <c r="K813" s="103"/>
      <c r="L813" s="107"/>
      <c r="M813" s="105"/>
      <c r="N813" s="106" t="str">
        <f>IF(L813&lt;&gt;"",VLOOKUP(L813,'DON GIA'!$S$1:$U$19,3,0),"")</f>
        <v/>
      </c>
      <c r="O813" s="106" t="str">
        <f>IF(L813&lt;&gt;"",VLOOKUP(L813,'DON GIA'!$S$1:$V$19,4,0),"")</f>
        <v/>
      </c>
      <c r="P813" s="106" t="str">
        <f t="shared" si="153"/>
        <v/>
      </c>
      <c r="Q813" s="106" t="str">
        <f t="shared" si="154"/>
        <v/>
      </c>
      <c r="R813" s="71" t="s">
        <v>35</v>
      </c>
      <c r="S813" s="103"/>
      <c r="T813" s="103"/>
      <c r="U813" s="554" t="str">
        <f>IF(R813&lt;&gt;"",VLOOKUP(R813,'DON GIA'!$H$1:$K$103,4,0),"")</f>
        <v/>
      </c>
      <c r="V813" s="554" t="str">
        <f t="shared" si="163"/>
        <v/>
      </c>
      <c r="W813" s="107" t="s">
        <v>35</v>
      </c>
      <c r="X813" s="103"/>
      <c r="Y813" s="108"/>
      <c r="Z813" s="109"/>
      <c r="AA813" s="554" t="str">
        <f>IF(W813&lt;&gt;"",VLOOKUP(W813,'DON GIA'!$A$1:$D$346,4,0),"")</f>
        <v/>
      </c>
      <c r="AB813" s="554" t="str">
        <f t="shared" si="164"/>
        <v/>
      </c>
      <c r="AC813" s="71"/>
      <c r="AD813" s="71"/>
      <c r="AE813" s="71"/>
      <c r="AF813" s="71"/>
      <c r="AG813" s="71"/>
      <c r="AH813" s="103"/>
      <c r="AI813" s="71"/>
      <c r="AJ813" s="103"/>
      <c r="AK813" s="103"/>
      <c r="AL813" s="554" t="str">
        <f>IF(AI813&lt;&gt;"",VLOOKUP(AI813,'DON GIA'!$M$1:$P$9,4,0),"")</f>
        <v/>
      </c>
      <c r="AM813" s="554" t="str">
        <f t="shared" si="155"/>
        <v/>
      </c>
      <c r="AN813" s="103"/>
      <c r="AO813" s="103"/>
      <c r="AP813" s="553" t="str">
        <f t="shared" si="158"/>
        <v/>
      </c>
      <c r="AQ813" s="59" t="s">
        <v>738</v>
      </c>
      <c r="AR813" s="139" t="s">
        <v>1918</v>
      </c>
    </row>
    <row r="814" spans="1:44" ht="150" outlineLevel="2">
      <c r="A814" s="72" t="e">
        <f>IF(D813&lt;&gt;"",$D$8:D813,A813)</f>
        <v>#VALUE!</v>
      </c>
      <c r="C814" s="552" t="str">
        <f>IF(D814&lt;&gt;"",COUNTA($D$8:D814),"")</f>
        <v/>
      </c>
      <c r="D814" s="552"/>
      <c r="E814" s="71"/>
      <c r="F814" s="103"/>
      <c r="G814" s="103"/>
      <c r="H814" s="103"/>
      <c r="I814" s="103"/>
      <c r="J814" s="103"/>
      <c r="K814" s="103"/>
      <c r="L814" s="107"/>
      <c r="M814" s="105"/>
      <c r="N814" s="106" t="str">
        <f>IF(L814&lt;&gt;"",VLOOKUP(L814,'DON GIA'!$S$1:$U$19,3,0),"")</f>
        <v/>
      </c>
      <c r="O814" s="106" t="str">
        <f>IF(L814&lt;&gt;"",VLOOKUP(L814,'DON GIA'!$S$1:$V$19,4,0),"")</f>
        <v/>
      </c>
      <c r="P814" s="106" t="str">
        <f t="shared" si="153"/>
        <v/>
      </c>
      <c r="Q814" s="106" t="str">
        <f t="shared" si="154"/>
        <v/>
      </c>
      <c r="R814" s="71" t="s">
        <v>35</v>
      </c>
      <c r="S814" s="103"/>
      <c r="T814" s="103"/>
      <c r="U814" s="554" t="str">
        <f>IF(R814&lt;&gt;"",VLOOKUP(R814,'DON GIA'!$H$1:$K$103,4,0),"")</f>
        <v/>
      </c>
      <c r="V814" s="554" t="str">
        <f t="shared" si="163"/>
        <v/>
      </c>
      <c r="W814" s="107" t="s">
        <v>35</v>
      </c>
      <c r="X814" s="103"/>
      <c r="Y814" s="108"/>
      <c r="Z814" s="109"/>
      <c r="AA814" s="554" t="str">
        <f>IF(W814&lt;&gt;"",VLOOKUP(W814,'DON GIA'!$A$1:$D$346,4,0),"")</f>
        <v/>
      </c>
      <c r="AB814" s="554" t="str">
        <f t="shared" si="164"/>
        <v/>
      </c>
      <c r="AC814" s="71"/>
      <c r="AD814" s="71"/>
      <c r="AE814" s="71"/>
      <c r="AF814" s="71"/>
      <c r="AG814" s="71"/>
      <c r="AH814" s="103"/>
      <c r="AI814" s="71"/>
      <c r="AJ814" s="103"/>
      <c r="AK814" s="103"/>
      <c r="AL814" s="554" t="str">
        <f>IF(AI814&lt;&gt;"",VLOOKUP(AI814,'DON GIA'!$M$1:$P$9,4,0),"")</f>
        <v/>
      </c>
      <c r="AM814" s="554" t="str">
        <f t="shared" si="155"/>
        <v/>
      </c>
      <c r="AN814" s="103"/>
      <c r="AO814" s="103"/>
      <c r="AP814" s="553" t="str">
        <f t="shared" si="158"/>
        <v/>
      </c>
      <c r="AQ814" s="59" t="s">
        <v>739</v>
      </c>
      <c r="AR814" s="139" t="s">
        <v>1914</v>
      </c>
    </row>
    <row r="815" spans="1:44" ht="112.5" outlineLevel="2">
      <c r="A815" s="72" t="e">
        <f>IF(D814&lt;&gt;"",$D$8:D814,A814)</f>
        <v>#VALUE!</v>
      </c>
      <c r="C815" s="552" t="str">
        <f>IF(D815&lt;&gt;"",COUNTA($D$8:D815),"")</f>
        <v/>
      </c>
      <c r="D815" s="552"/>
      <c r="E815" s="71"/>
      <c r="F815" s="103"/>
      <c r="G815" s="103"/>
      <c r="H815" s="103"/>
      <c r="I815" s="103"/>
      <c r="J815" s="103"/>
      <c r="K815" s="103"/>
      <c r="L815" s="107"/>
      <c r="M815" s="105"/>
      <c r="N815" s="106" t="str">
        <f>IF(L815&lt;&gt;"",VLOOKUP(L815,'DON GIA'!$S$1:$U$19,3,0),"")</f>
        <v/>
      </c>
      <c r="O815" s="106" t="str">
        <f>IF(L815&lt;&gt;"",VLOOKUP(L815,'DON GIA'!$S$1:$V$19,4,0),"")</f>
        <v/>
      </c>
      <c r="P815" s="106" t="str">
        <f t="shared" si="153"/>
        <v/>
      </c>
      <c r="Q815" s="106" t="str">
        <f t="shared" si="154"/>
        <v/>
      </c>
      <c r="R815" s="71" t="s">
        <v>35</v>
      </c>
      <c r="S815" s="103"/>
      <c r="T815" s="103"/>
      <c r="U815" s="554" t="str">
        <f>IF(R815&lt;&gt;"",VLOOKUP(R815,'DON GIA'!$H$1:$K$103,4,0),"")</f>
        <v/>
      </c>
      <c r="V815" s="554" t="str">
        <f t="shared" si="163"/>
        <v/>
      </c>
      <c r="W815" s="107"/>
      <c r="X815" s="103"/>
      <c r="Y815" s="108"/>
      <c r="Z815" s="109"/>
      <c r="AA815" s="554" t="str">
        <f>IF(W815&lt;&gt;"",VLOOKUP(W815,'DON GIA'!$A$1:$D$346,4,0),"")</f>
        <v/>
      </c>
      <c r="AB815" s="554" t="str">
        <f t="shared" si="164"/>
        <v/>
      </c>
      <c r="AC815" s="71"/>
      <c r="AD815" s="71"/>
      <c r="AE815" s="71"/>
      <c r="AF815" s="71"/>
      <c r="AG815" s="71"/>
      <c r="AH815" s="103"/>
      <c r="AI815" s="71"/>
      <c r="AJ815" s="103"/>
      <c r="AK815" s="103"/>
      <c r="AL815" s="554" t="str">
        <f>IF(AI815&lt;&gt;"",VLOOKUP(AI815,'DON GIA'!$M$1:$P$9,4,0),"")</f>
        <v/>
      </c>
      <c r="AM815" s="554" t="str">
        <f t="shared" si="155"/>
        <v/>
      </c>
      <c r="AN815" s="103"/>
      <c r="AO815" s="103"/>
      <c r="AP815" s="553" t="str">
        <f t="shared" si="158"/>
        <v/>
      </c>
      <c r="AQ815" s="59" t="s">
        <v>355</v>
      </c>
      <c r="AR815" s="139" t="s">
        <v>1934</v>
      </c>
    </row>
    <row r="816" spans="1:44" ht="75" outlineLevel="2">
      <c r="A816" s="72" t="e">
        <f>IF(D815&lt;&gt;"",$D$8:D815,A815)</f>
        <v>#VALUE!</v>
      </c>
      <c r="C816" s="552" t="str">
        <f>IF(D816&lt;&gt;"",COUNTA($D$8:D816),"")</f>
        <v/>
      </c>
      <c r="D816" s="552"/>
      <c r="E816" s="71"/>
      <c r="F816" s="103"/>
      <c r="G816" s="103"/>
      <c r="H816" s="103"/>
      <c r="I816" s="103"/>
      <c r="J816" s="103"/>
      <c r="K816" s="103"/>
      <c r="L816" s="107"/>
      <c r="M816" s="105"/>
      <c r="N816" s="106" t="str">
        <f>IF(L816&lt;&gt;"",VLOOKUP(L816,'DON GIA'!$S$1:$U$19,3,0),"")</f>
        <v/>
      </c>
      <c r="O816" s="106" t="str">
        <f>IF(L816&lt;&gt;"",VLOOKUP(L816,'DON GIA'!$S$1:$V$19,4,0),"")</f>
        <v/>
      </c>
      <c r="P816" s="106" t="str">
        <f t="shared" si="153"/>
        <v/>
      </c>
      <c r="Q816" s="106" t="str">
        <f t="shared" si="154"/>
        <v/>
      </c>
      <c r="R816" s="71" t="s">
        <v>35</v>
      </c>
      <c r="S816" s="103"/>
      <c r="T816" s="103"/>
      <c r="U816" s="554" t="str">
        <f>IF(R816&lt;&gt;"",VLOOKUP(R816,'DON GIA'!$H$1:$K$103,4,0),"")</f>
        <v/>
      </c>
      <c r="V816" s="554" t="str">
        <f t="shared" si="163"/>
        <v/>
      </c>
      <c r="W816" s="107"/>
      <c r="X816" s="103"/>
      <c r="Y816" s="108"/>
      <c r="Z816" s="109"/>
      <c r="AA816" s="554" t="str">
        <f>IF(W816&lt;&gt;"",VLOOKUP(W816,'DON GIA'!$A$1:$D$346,4,0),"")</f>
        <v/>
      </c>
      <c r="AB816" s="554" t="str">
        <f t="shared" si="164"/>
        <v/>
      </c>
      <c r="AC816" s="71"/>
      <c r="AD816" s="71"/>
      <c r="AE816" s="71"/>
      <c r="AF816" s="71"/>
      <c r="AG816" s="71"/>
      <c r="AH816" s="103"/>
      <c r="AI816" s="71"/>
      <c r="AJ816" s="103"/>
      <c r="AK816" s="103"/>
      <c r="AL816" s="554" t="str">
        <f>IF(AI816&lt;&gt;"",VLOOKUP(AI816,'DON GIA'!$M$1:$P$9,4,0),"")</f>
        <v/>
      </c>
      <c r="AM816" s="554" t="str">
        <f t="shared" si="155"/>
        <v/>
      </c>
      <c r="AN816" s="103"/>
      <c r="AO816" s="103"/>
      <c r="AP816" s="553" t="str">
        <f t="shared" si="158"/>
        <v/>
      </c>
      <c r="AQ816" s="59" t="s">
        <v>349</v>
      </c>
    </row>
    <row r="817" spans="1:44" outlineLevel="2">
      <c r="A817" s="72" t="e">
        <f>IF(D816&lt;&gt;"",$D$8:D816,A816)</f>
        <v>#VALUE!</v>
      </c>
      <c r="C817" s="552" t="str">
        <f>IF(D817&lt;&gt;"",COUNTA($D$8:D817),"")</f>
        <v/>
      </c>
      <c r="D817" s="552"/>
      <c r="E817" s="71"/>
      <c r="F817" s="103"/>
      <c r="G817" s="103"/>
      <c r="H817" s="103"/>
      <c r="I817" s="103"/>
      <c r="J817" s="103"/>
      <c r="K817" s="103"/>
      <c r="L817" s="107"/>
      <c r="M817" s="105"/>
      <c r="N817" s="106" t="str">
        <f>IF(L817&lt;&gt;"",VLOOKUP(L817,'DON GIA'!$S$1:$U$19,3,0),"")</f>
        <v/>
      </c>
      <c r="O817" s="106" t="str">
        <f>IF(L817&lt;&gt;"",VLOOKUP(L817,'DON GIA'!$S$1:$V$19,4,0),"")</f>
        <v/>
      </c>
      <c r="P817" s="106" t="str">
        <f t="shared" si="153"/>
        <v/>
      </c>
      <c r="Q817" s="106" t="str">
        <f t="shared" si="154"/>
        <v/>
      </c>
      <c r="R817" s="71" t="s">
        <v>35</v>
      </c>
      <c r="S817" s="103"/>
      <c r="T817" s="103"/>
      <c r="U817" s="554" t="str">
        <f>IF(R817&lt;&gt;"",VLOOKUP(R817,'DON GIA'!$H$1:$K$103,4,0),"")</f>
        <v/>
      </c>
      <c r="V817" s="554" t="str">
        <f t="shared" si="163"/>
        <v/>
      </c>
      <c r="W817" s="107"/>
      <c r="X817" s="103"/>
      <c r="Y817" s="108"/>
      <c r="Z817" s="109"/>
      <c r="AA817" s="554" t="str">
        <f>IF(W817&lt;&gt;"",VLOOKUP(W817,'DON GIA'!$A$1:$D$346,4,0),"")</f>
        <v/>
      </c>
      <c r="AB817" s="554" t="str">
        <f t="shared" si="164"/>
        <v/>
      </c>
      <c r="AC817" s="71"/>
      <c r="AD817" s="71"/>
      <c r="AE817" s="71"/>
      <c r="AF817" s="71"/>
      <c r="AG817" s="71"/>
      <c r="AH817" s="103"/>
      <c r="AI817" s="71"/>
      <c r="AJ817" s="103"/>
      <c r="AK817" s="103"/>
      <c r="AL817" s="554" t="str">
        <f>IF(AI817&lt;&gt;"",VLOOKUP(AI817,'DON GIA'!$M$1:$P$9,4,0),"")</f>
        <v/>
      </c>
      <c r="AM817" s="554" t="str">
        <f t="shared" si="155"/>
        <v/>
      </c>
      <c r="AN817" s="103"/>
      <c r="AO817" s="103"/>
      <c r="AP817" s="553" t="str">
        <f t="shared" si="158"/>
        <v/>
      </c>
      <c r="AQ817" s="59" t="s">
        <v>410</v>
      </c>
    </row>
    <row r="818" spans="1:44" outlineLevel="2">
      <c r="A818" s="72" t="e">
        <f>IF(D817&lt;&gt;"",$D$8:D817,A817)</f>
        <v>#VALUE!</v>
      </c>
      <c r="C818" s="552" t="str">
        <f>IF(D818&lt;&gt;"",COUNTA($D$8:D818),"")</f>
        <v/>
      </c>
      <c r="D818" s="552"/>
      <c r="E818" s="61"/>
      <c r="F818" s="103"/>
      <c r="G818" s="103"/>
      <c r="H818" s="103"/>
      <c r="I818" s="103"/>
      <c r="J818" s="103"/>
      <c r="K818" s="103"/>
      <c r="L818" s="107"/>
      <c r="M818" s="105"/>
      <c r="N818" s="106" t="str">
        <f>IF(L818&lt;&gt;"",VLOOKUP(L818,'DON GIA'!$S$1:$U$19,3,0),"")</f>
        <v/>
      </c>
      <c r="O818" s="106" t="str">
        <f>IF(L818&lt;&gt;"",VLOOKUP(L818,'DON GIA'!$S$1:$V$19,4,0),"")</f>
        <v/>
      </c>
      <c r="P818" s="106" t="str">
        <f t="shared" si="153"/>
        <v/>
      </c>
      <c r="Q818" s="106" t="str">
        <f t="shared" si="154"/>
        <v/>
      </c>
      <c r="R818" s="71" t="s">
        <v>35</v>
      </c>
      <c r="S818" s="103"/>
      <c r="T818" s="103"/>
      <c r="U818" s="554" t="str">
        <f>IF(R818&lt;&gt;"",VLOOKUP(R818,'DON GIA'!$H$1:$K$103,4,0),"")</f>
        <v/>
      </c>
      <c r="V818" s="554" t="str">
        <f t="shared" si="163"/>
        <v/>
      </c>
      <c r="W818" s="107" t="s">
        <v>35</v>
      </c>
      <c r="X818" s="103"/>
      <c r="Y818" s="108"/>
      <c r="Z818" s="109"/>
      <c r="AA818" s="554" t="str">
        <f>IF(W818&lt;&gt;"",VLOOKUP(W818,'DON GIA'!$A$1:$D$346,4,0),"")</f>
        <v/>
      </c>
      <c r="AB818" s="554" t="str">
        <f t="shared" si="164"/>
        <v/>
      </c>
      <c r="AC818" s="71"/>
      <c r="AD818" s="71"/>
      <c r="AE818" s="71"/>
      <c r="AF818" s="71"/>
      <c r="AG818" s="71"/>
      <c r="AH818" s="103"/>
      <c r="AI818" s="71"/>
      <c r="AJ818" s="103"/>
      <c r="AK818" s="103"/>
      <c r="AL818" s="554" t="str">
        <f>IF(AI818&lt;&gt;"",VLOOKUP(AI818,'DON GIA'!$M$1:$P$9,4,0),"")</f>
        <v/>
      </c>
      <c r="AM818" s="554" t="str">
        <f t="shared" si="155"/>
        <v/>
      </c>
      <c r="AN818" s="103"/>
      <c r="AO818" s="103"/>
      <c r="AP818" s="553" t="str">
        <f t="shared" si="158"/>
        <v/>
      </c>
      <c r="AQ818" s="59"/>
    </row>
    <row r="819" spans="1:44" outlineLevel="1">
      <c r="A819" s="84" t="s">
        <v>800</v>
      </c>
      <c r="B819" s="576">
        <v>49</v>
      </c>
      <c r="C819" s="552">
        <f>IF(D819&lt;&gt;"",COUNTA($D$8:D819),"")</f>
        <v>61</v>
      </c>
      <c r="D819" s="552">
        <v>453</v>
      </c>
      <c r="E819" s="61" t="s">
        <v>317</v>
      </c>
      <c r="F819" s="162"/>
      <c r="G819" s="162"/>
      <c r="H819" s="162"/>
      <c r="I819" s="162"/>
      <c r="J819" s="162"/>
      <c r="K819" s="162"/>
      <c r="L819" s="129"/>
      <c r="M819" s="167">
        <f>SUBTOTAL(9,M820:M946)</f>
        <v>2204.9</v>
      </c>
      <c r="N819" s="199"/>
      <c r="O819" s="199"/>
      <c r="P819" s="199">
        <f>SUBTOTAL(9,P820:P946)</f>
        <v>3702027100</v>
      </c>
      <c r="Q819" s="199">
        <f>SUBTOTAL(9,Q820:Q946)</f>
        <v>2976615000</v>
      </c>
      <c r="R819" s="61"/>
      <c r="S819" s="162"/>
      <c r="T819" s="162">
        <f>SUBTOTAL(9,T820:T946)</f>
        <v>14</v>
      </c>
      <c r="U819" s="553"/>
      <c r="V819" s="553">
        <f>SUBTOTAL(9,V820:V946)</f>
        <v>7526000</v>
      </c>
      <c r="W819" s="129"/>
      <c r="X819" s="162"/>
      <c r="Y819" s="169">
        <f>SUBTOTAL(9,Y820:Y946)</f>
        <v>3325.7100000000019</v>
      </c>
      <c r="Z819" s="170">
        <f>SUBTOTAL(9,Z820:Z946)</f>
        <v>0</v>
      </c>
      <c r="AA819" s="553"/>
      <c r="AB819" s="553">
        <f>SUBTOTAL(9,AB820:AB946)</f>
        <v>5244939389.2210026</v>
      </c>
      <c r="AC819" s="71"/>
      <c r="AD819" s="71"/>
      <c r="AE819" s="71"/>
      <c r="AF819" s="71"/>
      <c r="AG819" s="71"/>
      <c r="AH819" s="103"/>
      <c r="AI819" s="71"/>
      <c r="AJ819" s="162"/>
      <c r="AK819" s="162">
        <f>SUBTOTAL(9,AK820:AK946)</f>
        <v>1</v>
      </c>
      <c r="AL819" s="553"/>
      <c r="AM819" s="553">
        <f>SUBTOTAL(9,AM820:AM946)</f>
        <v>3223980</v>
      </c>
      <c r="AN819" s="162"/>
      <c r="AO819" s="162">
        <f>SUBTOTAL(9,AO820:AO946)</f>
        <v>0</v>
      </c>
      <c r="AP819" s="553">
        <f t="shared" si="158"/>
        <v>11934331469.221003</v>
      </c>
      <c r="AQ819" s="111"/>
      <c r="AR819" s="90"/>
    </row>
    <row r="820" spans="1:44" ht="56.25" outlineLevel="2">
      <c r="A820" s="72" t="e">
        <f>IF(D819&lt;&gt;"",$D$8:D819,A818)</f>
        <v>#VALUE!</v>
      </c>
      <c r="C820" s="552" t="str">
        <f>IF(D820&lt;&gt;"",COUNTA($D$8:D820),"")</f>
        <v/>
      </c>
      <c r="D820" s="552"/>
      <c r="E820" s="71" t="s">
        <v>318</v>
      </c>
      <c r="F820" s="103">
        <v>1</v>
      </c>
      <c r="G820" s="103"/>
      <c r="H820" s="103">
        <v>170</v>
      </c>
      <c r="I820" s="103">
        <v>79</v>
      </c>
      <c r="J820" s="103">
        <v>250</v>
      </c>
      <c r="K820" s="103">
        <v>203</v>
      </c>
      <c r="L820" s="107" t="s">
        <v>974</v>
      </c>
      <c r="M820" s="105">
        <v>1617.2</v>
      </c>
      <c r="N820" s="106">
        <f>IF(L820&lt;&gt;"",VLOOKUP(L820,'DON GIA'!$S$1:$U$19,3,0),"")</f>
        <v>1679000</v>
      </c>
      <c r="O820" s="106">
        <f>IF(L820&lt;&gt;"",VLOOKUP(L820,'DON GIA'!$S$1:$V$19,4,0),"")</f>
        <v>1350000</v>
      </c>
      <c r="P820" s="106">
        <f t="shared" si="153"/>
        <v>2715278800</v>
      </c>
      <c r="Q820" s="106">
        <f t="shared" si="154"/>
        <v>2183220000</v>
      </c>
      <c r="R820" s="71" t="s">
        <v>68</v>
      </c>
      <c r="S820" s="103" t="s">
        <v>44</v>
      </c>
      <c r="T820" s="103">
        <v>1</v>
      </c>
      <c r="U820" s="554">
        <f>IF(R820&lt;&gt;"",VLOOKUP(R820,'DON GIA'!$H$1:$K$103,4,0),"")</f>
        <v>450000</v>
      </c>
      <c r="V820" s="554">
        <f t="shared" ref="V820:V883" si="165">IF(R820&lt;&gt;"",IF(ISNUMBER(U820),T820*U820,""),"")</f>
        <v>450000</v>
      </c>
      <c r="W820" s="107" t="s">
        <v>1078</v>
      </c>
      <c r="X820" s="103" t="s">
        <v>27</v>
      </c>
      <c r="Y820" s="108">
        <v>68.34</v>
      </c>
      <c r="Z820" s="109"/>
      <c r="AA820" s="554">
        <f>IF(W820&lt;&gt;"",VLOOKUP(W820,'DON GIA'!$A$1:$D$346,4,0),"")</f>
        <v>854777</v>
      </c>
      <c r="AB820" s="554">
        <f t="shared" ref="AB820:AB883" si="166">IF(W820&lt;&gt;"",IF(ISNUMBER(AA820),Y820*AA820,""),"")</f>
        <v>58415460.18</v>
      </c>
      <c r="AC820" s="71"/>
      <c r="AD820" s="71" t="s">
        <v>29</v>
      </c>
      <c r="AE820" s="71" t="s">
        <v>36</v>
      </c>
      <c r="AF820" s="71" t="s">
        <v>41</v>
      </c>
      <c r="AG820" s="71" t="s">
        <v>136</v>
      </c>
      <c r="AH820" s="103"/>
      <c r="AI820" s="71" t="s">
        <v>564</v>
      </c>
      <c r="AJ820" s="103" t="s">
        <v>409</v>
      </c>
      <c r="AK820" s="103">
        <v>1</v>
      </c>
      <c r="AL820" s="554">
        <f>IF(AI820&lt;&gt;"",VLOOKUP(AI820,'DON GIA'!$M$1:$P$9,4,0),"")</f>
        <v>3223980</v>
      </c>
      <c r="AM820" s="554">
        <f t="shared" si="155"/>
        <v>3223980</v>
      </c>
      <c r="AN820" s="103"/>
      <c r="AO820" s="103"/>
      <c r="AP820" s="553" t="str">
        <f t="shared" si="158"/>
        <v/>
      </c>
      <c r="AQ820" s="111" t="s">
        <v>740</v>
      </c>
      <c r="AR820" s="77" t="s">
        <v>1912</v>
      </c>
    </row>
    <row r="821" spans="1:44" ht="75" outlineLevel="2">
      <c r="A821" s="72" t="e">
        <f>IF(D820&lt;&gt;"",$D$8:D820,A820)</f>
        <v>#VALUE!</v>
      </c>
      <c r="C821" s="552" t="str">
        <f>IF(D821&lt;&gt;"",COUNTA($D$8:D821),"")</f>
        <v/>
      </c>
      <c r="D821" s="552"/>
      <c r="E821" s="71" t="s">
        <v>71</v>
      </c>
      <c r="F821" s="103"/>
      <c r="G821" s="103"/>
      <c r="H821" s="103">
        <v>523</v>
      </c>
      <c r="I821" s="103">
        <v>79</v>
      </c>
      <c r="J821" s="103">
        <v>250</v>
      </c>
      <c r="K821" s="103" t="s">
        <v>235</v>
      </c>
      <c r="L821" s="107" t="s">
        <v>974</v>
      </c>
      <c r="M821" s="105">
        <v>587.70000000000005</v>
      </c>
      <c r="N821" s="106">
        <f>IF(L821&lt;&gt;"",VLOOKUP(L821,'DON GIA'!$S$1:$U$19,3,0),"")</f>
        <v>1679000</v>
      </c>
      <c r="O821" s="106">
        <f>IF(L821&lt;&gt;"",VLOOKUP(L821,'DON GIA'!$S$1:$V$19,4,0),"")</f>
        <v>1350000</v>
      </c>
      <c r="P821" s="106">
        <f t="shared" si="153"/>
        <v>986748300.00000012</v>
      </c>
      <c r="Q821" s="106">
        <f t="shared" si="154"/>
        <v>793395000.00000012</v>
      </c>
      <c r="R821" s="71" t="s">
        <v>125</v>
      </c>
      <c r="S821" s="103" t="s">
        <v>44</v>
      </c>
      <c r="T821" s="103">
        <v>1</v>
      </c>
      <c r="U821" s="554">
        <f>IF(R821&lt;&gt;"",VLOOKUP(R821,'DON GIA'!$H$1:$K$103,4,0),"")</f>
        <v>758000</v>
      </c>
      <c r="V821" s="554">
        <f t="shared" si="165"/>
        <v>758000</v>
      </c>
      <c r="W821" s="107" t="s">
        <v>1115</v>
      </c>
      <c r="X821" s="103" t="s">
        <v>27</v>
      </c>
      <c r="Y821" s="108">
        <v>6.16</v>
      </c>
      <c r="Z821" s="109"/>
      <c r="AA821" s="554">
        <f>IF(W821&lt;&gt;"",VLOOKUP(W821,'DON GIA'!$A$1:$D$346,4,0),"")</f>
        <v>4826746</v>
      </c>
      <c r="AB821" s="554">
        <f t="shared" si="166"/>
        <v>29732755.359999999</v>
      </c>
      <c r="AC821" s="71"/>
      <c r="AD821" s="71" t="s">
        <v>34</v>
      </c>
      <c r="AE821" s="71" t="s">
        <v>30</v>
      </c>
      <c r="AF821" s="71" t="s">
        <v>41</v>
      </c>
      <c r="AG821" s="71" t="s">
        <v>34</v>
      </c>
      <c r="AH821" s="103"/>
      <c r="AI821" s="71"/>
      <c r="AJ821" s="103"/>
      <c r="AK821" s="103"/>
      <c r="AL821" s="554" t="str">
        <f>IF(AI821&lt;&gt;"",VLOOKUP(AI821,'DON GIA'!$M$1:$P$9,4,0),"")</f>
        <v/>
      </c>
      <c r="AM821" s="554" t="str">
        <f t="shared" si="155"/>
        <v/>
      </c>
      <c r="AN821" s="103"/>
      <c r="AO821" s="103"/>
      <c r="AP821" s="553" t="str">
        <f t="shared" si="158"/>
        <v/>
      </c>
      <c r="AQ821" s="59" t="s">
        <v>371</v>
      </c>
      <c r="AR821" s="139" t="s">
        <v>1985</v>
      </c>
    </row>
    <row r="822" spans="1:44" ht="190.5" outlineLevel="2">
      <c r="A822" s="72" t="e">
        <f>IF(D821&lt;&gt;"",$D$8:D821,A821)</f>
        <v>#VALUE!</v>
      </c>
      <c r="C822" s="552" t="str">
        <f>IF(D822&lt;&gt;"",COUNTA($D$8:D822),"")</f>
        <v/>
      </c>
      <c r="D822" s="552"/>
      <c r="E822" s="71"/>
      <c r="F822" s="103"/>
      <c r="G822" s="103"/>
      <c r="H822" s="103"/>
      <c r="I822" s="103"/>
      <c r="J822" s="103"/>
      <c r="K822" s="103"/>
      <c r="L822" s="107"/>
      <c r="M822" s="105"/>
      <c r="N822" s="106" t="str">
        <f>IF(L822&lt;&gt;"",VLOOKUP(L822,'DON GIA'!$S$1:$U$19,3,0),"")</f>
        <v/>
      </c>
      <c r="O822" s="106" t="str">
        <f>IF(L822&lt;&gt;"",VLOOKUP(L822,'DON GIA'!$S$1:$V$19,4,0),"")</f>
        <v/>
      </c>
      <c r="P822" s="106" t="str">
        <f t="shared" si="153"/>
        <v/>
      </c>
      <c r="Q822" s="106" t="str">
        <f t="shared" si="154"/>
        <v/>
      </c>
      <c r="R822" s="71" t="s">
        <v>315</v>
      </c>
      <c r="S822" s="103" t="s">
        <v>44</v>
      </c>
      <c r="T822" s="103">
        <v>4</v>
      </c>
      <c r="U822" s="554">
        <f>IF(R822&lt;&gt;"",VLOOKUP(R822,'DON GIA'!$H$1:$K$103,4,0),"")</f>
        <v>291000</v>
      </c>
      <c r="V822" s="554">
        <f t="shared" si="165"/>
        <v>1164000</v>
      </c>
      <c r="W822" s="107" t="s">
        <v>1014</v>
      </c>
      <c r="X822" s="103" t="s">
        <v>27</v>
      </c>
      <c r="Y822" s="108">
        <v>35.42</v>
      </c>
      <c r="Z822" s="109"/>
      <c r="AA822" s="554">
        <f>IF(W822&lt;&gt;"",VLOOKUP(W822,'DON GIA'!$A$1:$D$346,4,0),"")</f>
        <v>4447303</v>
      </c>
      <c r="AB822" s="554">
        <f t="shared" si="166"/>
        <v>157523472.26000002</v>
      </c>
      <c r="AC822" s="71"/>
      <c r="AD822" s="71" t="s">
        <v>29</v>
      </c>
      <c r="AE822" s="71" t="s">
        <v>30</v>
      </c>
      <c r="AF822" s="71" t="s">
        <v>41</v>
      </c>
      <c r="AG822" s="71" t="s">
        <v>34</v>
      </c>
      <c r="AH822" s="103"/>
      <c r="AI822" s="71"/>
      <c r="AJ822" s="103"/>
      <c r="AK822" s="103"/>
      <c r="AL822" s="554" t="str">
        <f>IF(AI822&lt;&gt;"",VLOOKUP(AI822,'DON GIA'!$M$1:$P$9,4,0),"")</f>
        <v/>
      </c>
      <c r="AM822" s="554" t="str">
        <f t="shared" si="155"/>
        <v/>
      </c>
      <c r="AN822" s="103"/>
      <c r="AO822" s="103"/>
      <c r="AP822" s="553" t="str">
        <f t="shared" si="158"/>
        <v/>
      </c>
      <c r="AQ822" s="111" t="s">
        <v>741</v>
      </c>
      <c r="AR822" s="139" t="s">
        <v>1986</v>
      </c>
    </row>
    <row r="823" spans="1:44" ht="150" outlineLevel="2">
      <c r="A823" s="72" t="e">
        <f>IF(D822&lt;&gt;"",$D$8:D822,A822)</f>
        <v>#VALUE!</v>
      </c>
      <c r="C823" s="552" t="str">
        <f>IF(D823&lt;&gt;"",COUNTA($D$8:D823),"")</f>
        <v/>
      </c>
      <c r="D823" s="552"/>
      <c r="E823" s="71"/>
      <c r="F823" s="103"/>
      <c r="G823" s="103"/>
      <c r="H823" s="103"/>
      <c r="I823" s="103"/>
      <c r="J823" s="103"/>
      <c r="K823" s="103"/>
      <c r="L823" s="107"/>
      <c r="M823" s="105"/>
      <c r="N823" s="106" t="str">
        <f>IF(L823&lt;&gt;"",VLOOKUP(L823,'DON GIA'!$S$1:$U$19,3,0),"")</f>
        <v/>
      </c>
      <c r="O823" s="106" t="str">
        <f>IF(L823&lt;&gt;"",VLOOKUP(L823,'DON GIA'!$S$1:$V$19,4,0),"")</f>
        <v/>
      </c>
      <c r="P823" s="106" t="str">
        <f t="shared" si="153"/>
        <v/>
      </c>
      <c r="Q823" s="106" t="str">
        <f t="shared" si="154"/>
        <v/>
      </c>
      <c r="R823" s="71" t="s">
        <v>48</v>
      </c>
      <c r="S823" s="103" t="s">
        <v>44</v>
      </c>
      <c r="T823" s="103">
        <v>1</v>
      </c>
      <c r="U823" s="554">
        <f>IF(R823&lt;&gt;"",VLOOKUP(R823,'DON GIA'!$H$1:$K$103,4,0),"")</f>
        <v>1708000</v>
      </c>
      <c r="V823" s="554">
        <f t="shared" si="165"/>
        <v>1708000</v>
      </c>
      <c r="W823" s="107" t="s">
        <v>1005</v>
      </c>
      <c r="X823" s="103" t="s">
        <v>27</v>
      </c>
      <c r="Y823" s="108">
        <v>3.36</v>
      </c>
      <c r="Z823" s="109"/>
      <c r="AA823" s="554">
        <f>IF(W823&lt;&gt;"",VLOOKUP(W823,'DON GIA'!$A$1:$D$346,4,0),"")</f>
        <v>5559129</v>
      </c>
      <c r="AB823" s="554">
        <f t="shared" si="166"/>
        <v>18678673.439999998</v>
      </c>
      <c r="AC823" s="71"/>
      <c r="AD823" s="71" t="s">
        <v>34</v>
      </c>
      <c r="AE823" s="71" t="s">
        <v>30</v>
      </c>
      <c r="AF823" s="71" t="s">
        <v>31</v>
      </c>
      <c r="AG823" s="71" t="s">
        <v>34</v>
      </c>
      <c r="AH823" s="103"/>
      <c r="AI823" s="71"/>
      <c r="AJ823" s="103"/>
      <c r="AK823" s="103"/>
      <c r="AL823" s="554" t="str">
        <f>IF(AI823&lt;&gt;"",VLOOKUP(AI823,'DON GIA'!$M$1:$P$9,4,0),"")</f>
        <v/>
      </c>
      <c r="AM823" s="554" t="str">
        <f t="shared" si="155"/>
        <v/>
      </c>
      <c r="AN823" s="103"/>
      <c r="AO823" s="103"/>
      <c r="AP823" s="553" t="str">
        <f t="shared" si="158"/>
        <v/>
      </c>
      <c r="AQ823" s="59" t="s">
        <v>372</v>
      </c>
      <c r="AR823" s="139" t="s">
        <v>1987</v>
      </c>
    </row>
    <row r="824" spans="1:44" ht="56.25" outlineLevel="2">
      <c r="A824" s="72" t="e">
        <f>IF(D823&lt;&gt;"",$D$8:D823,A823)</f>
        <v>#VALUE!</v>
      </c>
      <c r="C824" s="552" t="str">
        <f>IF(D824&lt;&gt;"",COUNTA($D$8:D824),"")</f>
        <v/>
      </c>
      <c r="D824" s="552"/>
      <c r="E824" s="71"/>
      <c r="F824" s="103"/>
      <c r="G824" s="103"/>
      <c r="H824" s="103"/>
      <c r="I824" s="103"/>
      <c r="J824" s="103"/>
      <c r="K824" s="103"/>
      <c r="L824" s="107"/>
      <c r="M824" s="105"/>
      <c r="N824" s="106" t="str">
        <f>IF(L824&lt;&gt;"",VLOOKUP(L824,'DON GIA'!$S$1:$U$19,3,0),"")</f>
        <v/>
      </c>
      <c r="O824" s="106" t="str">
        <f>IF(L824&lt;&gt;"",VLOOKUP(L824,'DON GIA'!$S$1:$V$19,4,0),"")</f>
        <v/>
      </c>
      <c r="P824" s="106" t="str">
        <f t="shared" si="153"/>
        <v/>
      </c>
      <c r="Q824" s="106" t="str">
        <f t="shared" si="154"/>
        <v/>
      </c>
      <c r="R824" s="71" t="s">
        <v>319</v>
      </c>
      <c r="S824" s="103" t="s">
        <v>27</v>
      </c>
      <c r="T824" s="103">
        <v>5</v>
      </c>
      <c r="U824" s="554">
        <f>IF(R824&lt;&gt;"",VLOOKUP(R824,'DON GIA'!$H$1:$K$103,4,0),"")</f>
        <v>5000</v>
      </c>
      <c r="V824" s="554">
        <f t="shared" si="165"/>
        <v>25000</v>
      </c>
      <c r="W824" s="107" t="s">
        <v>1005</v>
      </c>
      <c r="X824" s="103" t="s">
        <v>27</v>
      </c>
      <c r="Y824" s="108">
        <v>95.12</v>
      </c>
      <c r="Z824" s="109"/>
      <c r="AA824" s="554">
        <f>IF(W824&lt;&gt;"",VLOOKUP(W824,'DON GIA'!$A$1:$D$346,4,0),"")</f>
        <v>5559129</v>
      </c>
      <c r="AB824" s="554">
        <f t="shared" si="166"/>
        <v>528784350.48000002</v>
      </c>
      <c r="AC824" s="71"/>
      <c r="AD824" s="71" t="s">
        <v>313</v>
      </c>
      <c r="AE824" s="71" t="s">
        <v>30</v>
      </c>
      <c r="AF824" s="71" t="s">
        <v>31</v>
      </c>
      <c r="AG824" s="71" t="s">
        <v>34</v>
      </c>
      <c r="AH824" s="103"/>
      <c r="AI824" s="71"/>
      <c r="AJ824" s="103"/>
      <c r="AK824" s="103"/>
      <c r="AL824" s="554" t="str">
        <f>IF(AI824&lt;&gt;"",VLOOKUP(AI824,'DON GIA'!$M$1:$P$9,4,0),"")</f>
        <v/>
      </c>
      <c r="AM824" s="554" t="str">
        <f t="shared" si="155"/>
        <v/>
      </c>
      <c r="AN824" s="103"/>
      <c r="AO824" s="103"/>
      <c r="AP824" s="553" t="str">
        <f t="shared" si="158"/>
        <v/>
      </c>
      <c r="AQ824" s="59" t="s">
        <v>373</v>
      </c>
      <c r="AR824" s="139" t="s">
        <v>1988</v>
      </c>
    </row>
    <row r="825" spans="1:44" ht="37.5" outlineLevel="2">
      <c r="A825" s="72" t="e">
        <f>IF(D824&lt;&gt;"",$D$8:D824,A824)</f>
        <v>#VALUE!</v>
      </c>
      <c r="C825" s="552" t="str">
        <f>IF(D825&lt;&gt;"",COUNTA($D$8:D825),"")</f>
        <v/>
      </c>
      <c r="D825" s="552"/>
      <c r="E825" s="71"/>
      <c r="F825" s="103"/>
      <c r="G825" s="103"/>
      <c r="H825" s="103"/>
      <c r="I825" s="103"/>
      <c r="J825" s="103"/>
      <c r="K825" s="103"/>
      <c r="L825" s="107"/>
      <c r="M825" s="105"/>
      <c r="N825" s="106" t="str">
        <f>IF(L825&lt;&gt;"",VLOOKUP(L825,'DON GIA'!$S$1:$U$19,3,0),"")</f>
        <v/>
      </c>
      <c r="O825" s="106" t="str">
        <f>IF(L825&lt;&gt;"",VLOOKUP(L825,'DON GIA'!$S$1:$V$19,4,0),"")</f>
        <v/>
      </c>
      <c r="P825" s="106" t="str">
        <f t="shared" si="153"/>
        <v/>
      </c>
      <c r="Q825" s="106" t="str">
        <f t="shared" si="154"/>
        <v/>
      </c>
      <c r="R825" s="71" t="s">
        <v>192</v>
      </c>
      <c r="S825" s="103" t="s">
        <v>44</v>
      </c>
      <c r="T825" s="103">
        <v>1</v>
      </c>
      <c r="U825" s="554">
        <f>IF(R825&lt;&gt;"",VLOOKUP(R825,'DON GIA'!$H$1:$K$103,4,0),"")</f>
        <v>1713000</v>
      </c>
      <c r="V825" s="554">
        <f t="shared" si="165"/>
        <v>1713000</v>
      </c>
      <c r="W825" s="107" t="s">
        <v>1129</v>
      </c>
      <c r="X825" s="103" t="s">
        <v>27</v>
      </c>
      <c r="Y825" s="108">
        <v>2.56</v>
      </c>
      <c r="Z825" s="109"/>
      <c r="AA825" s="554">
        <f>IF(W825&lt;&gt;"",VLOOKUP(W825,'DON GIA'!$A$1:$D$346,4,0),"")</f>
        <v>2613835</v>
      </c>
      <c r="AB825" s="554">
        <f t="shared" si="166"/>
        <v>6691417.6000000006</v>
      </c>
      <c r="AC825" s="71"/>
      <c r="AD825" s="71" t="s">
        <v>29</v>
      </c>
      <c r="AE825" s="71" t="s">
        <v>30</v>
      </c>
      <c r="AF825" s="71" t="s">
        <v>31</v>
      </c>
      <c r="AG825" s="71" t="s">
        <v>34</v>
      </c>
      <c r="AH825" s="103"/>
      <c r="AI825" s="71"/>
      <c r="AJ825" s="103"/>
      <c r="AK825" s="103"/>
      <c r="AL825" s="554" t="str">
        <f>IF(AI825&lt;&gt;"",VLOOKUP(AI825,'DON GIA'!$M$1:$P$9,4,0),"")</f>
        <v/>
      </c>
      <c r="AM825" s="554" t="str">
        <f t="shared" si="155"/>
        <v/>
      </c>
      <c r="AN825" s="103"/>
      <c r="AO825" s="103"/>
      <c r="AP825" s="553" t="str">
        <f t="shared" si="158"/>
        <v/>
      </c>
      <c r="AQ825" s="107" t="s">
        <v>431</v>
      </c>
    </row>
    <row r="826" spans="1:44" ht="37.5" outlineLevel="2">
      <c r="A826" s="72" t="e">
        <f>IF(D825&lt;&gt;"",$D$8:D825,A825)</f>
        <v>#VALUE!</v>
      </c>
      <c r="C826" s="552" t="str">
        <f>IF(D826&lt;&gt;"",COUNTA($D$8:D826),"")</f>
        <v/>
      </c>
      <c r="D826" s="552"/>
      <c r="E826" s="71"/>
      <c r="F826" s="103"/>
      <c r="G826" s="103"/>
      <c r="H826" s="103"/>
      <c r="I826" s="103"/>
      <c r="J826" s="103"/>
      <c r="K826" s="103"/>
      <c r="L826" s="107"/>
      <c r="M826" s="105"/>
      <c r="N826" s="106" t="str">
        <f>IF(L826&lt;&gt;"",VLOOKUP(L826,'DON GIA'!$S$1:$U$19,3,0),"")</f>
        <v/>
      </c>
      <c r="O826" s="106" t="str">
        <f>IF(L826&lt;&gt;"",VLOOKUP(L826,'DON GIA'!$S$1:$V$19,4,0),"")</f>
        <v/>
      </c>
      <c r="P826" s="106" t="str">
        <f t="shared" si="153"/>
        <v/>
      </c>
      <c r="Q826" s="106" t="str">
        <f t="shared" si="154"/>
        <v/>
      </c>
      <c r="R826" s="71" t="s">
        <v>48</v>
      </c>
      <c r="S826" s="103" t="s">
        <v>44</v>
      </c>
      <c r="T826" s="103">
        <v>1</v>
      </c>
      <c r="U826" s="554">
        <f>IF(R826&lt;&gt;"",VLOOKUP(R826,'DON GIA'!$H$1:$K$103,4,0),"")</f>
        <v>1708000</v>
      </c>
      <c r="V826" s="554">
        <f t="shared" si="165"/>
        <v>1708000</v>
      </c>
      <c r="W826" s="107" t="s">
        <v>1080</v>
      </c>
      <c r="X826" s="103" t="s">
        <v>27</v>
      </c>
      <c r="Y826" s="108">
        <v>2.2400000000000002</v>
      </c>
      <c r="Z826" s="109"/>
      <c r="AA826" s="554">
        <f>IF(W826&lt;&gt;"",VLOOKUP(W826,'DON GIA'!$A$1:$D$346,4,0),"")</f>
        <v>10375629</v>
      </c>
      <c r="AB826" s="554">
        <f t="shared" si="166"/>
        <v>23241408.960000001</v>
      </c>
      <c r="AC826" s="71"/>
      <c r="AD826" s="71" t="s">
        <v>29</v>
      </c>
      <c r="AE826" s="71" t="s">
        <v>30</v>
      </c>
      <c r="AF826" s="71" t="s">
        <v>31</v>
      </c>
      <c r="AG826" s="71" t="s">
        <v>34</v>
      </c>
      <c r="AH826" s="103"/>
      <c r="AI826" s="71"/>
      <c r="AJ826" s="103"/>
      <c r="AK826" s="103"/>
      <c r="AL826" s="554" t="str">
        <f>IF(AI826&lt;&gt;"",VLOOKUP(AI826,'DON GIA'!$M$1:$P$9,4,0),"")</f>
        <v/>
      </c>
      <c r="AM826" s="554" t="str">
        <f t="shared" si="155"/>
        <v/>
      </c>
      <c r="AN826" s="103"/>
      <c r="AO826" s="103"/>
      <c r="AP826" s="553" t="str">
        <f t="shared" si="158"/>
        <v/>
      </c>
      <c r="AQ826" s="107"/>
    </row>
    <row r="827" spans="1:44" outlineLevel="2">
      <c r="A827" s="72" t="e">
        <f>IF(D826&lt;&gt;"",$D$8:D826,A826)</f>
        <v>#VALUE!</v>
      </c>
      <c r="C827" s="552" t="str">
        <f>IF(D827&lt;&gt;"",COUNTA($D$8:D827),"")</f>
        <v/>
      </c>
      <c r="D827" s="552"/>
      <c r="E827" s="71"/>
      <c r="F827" s="103"/>
      <c r="G827" s="103"/>
      <c r="H827" s="103"/>
      <c r="I827" s="103"/>
      <c r="J827" s="103"/>
      <c r="K827" s="103"/>
      <c r="L827" s="107"/>
      <c r="M827" s="105"/>
      <c r="N827" s="106" t="str">
        <f>IF(L827&lt;&gt;"",VLOOKUP(L827,'DON GIA'!$S$1:$U$19,3,0),"")</f>
        <v/>
      </c>
      <c r="O827" s="106" t="str">
        <f>IF(L827&lt;&gt;"",VLOOKUP(L827,'DON GIA'!$S$1:$V$19,4,0),"")</f>
        <v/>
      </c>
      <c r="P827" s="106" t="str">
        <f t="shared" si="153"/>
        <v/>
      </c>
      <c r="Q827" s="106" t="str">
        <f t="shared" si="154"/>
        <v/>
      </c>
      <c r="R827" s="71" t="s">
        <v>35</v>
      </c>
      <c r="S827" s="103"/>
      <c r="T827" s="103"/>
      <c r="U827" s="554" t="str">
        <f>IF(R827&lt;&gt;"",VLOOKUP(R827,'DON GIA'!$H$1:$K$103,4,0),"")</f>
        <v/>
      </c>
      <c r="V827" s="554" t="str">
        <f t="shared" si="165"/>
        <v/>
      </c>
      <c r="W827" s="107" t="s">
        <v>1192</v>
      </c>
      <c r="X827" s="103" t="s">
        <v>27</v>
      </c>
      <c r="Y827" s="108">
        <v>21.4</v>
      </c>
      <c r="Z827" s="109"/>
      <c r="AA827" s="554">
        <f>IF(W827&lt;&gt;"",VLOOKUP(W827,'DON GIA'!$A$1:$D$346,4,0),"")</f>
        <v>3072492</v>
      </c>
      <c r="AB827" s="554">
        <f t="shared" si="166"/>
        <v>65751328.799999997</v>
      </c>
      <c r="AC827" s="71"/>
      <c r="AD827" s="71" t="s">
        <v>29</v>
      </c>
      <c r="AE827" s="71" t="s">
        <v>218</v>
      </c>
      <c r="AF827" s="71" t="s">
        <v>41</v>
      </c>
      <c r="AG827" s="71" t="s">
        <v>312</v>
      </c>
      <c r="AH827" s="103"/>
      <c r="AI827" s="71"/>
      <c r="AJ827" s="103"/>
      <c r="AK827" s="103"/>
      <c r="AL827" s="554" t="str">
        <f>IF(AI827&lt;&gt;"",VLOOKUP(AI827,'DON GIA'!$M$1:$P$9,4,0),"")</f>
        <v/>
      </c>
      <c r="AM827" s="554" t="str">
        <f t="shared" si="155"/>
        <v/>
      </c>
      <c r="AN827" s="103"/>
      <c r="AO827" s="103"/>
      <c r="AP827" s="553" t="str">
        <f t="shared" si="158"/>
        <v/>
      </c>
      <c r="AQ827" s="107"/>
    </row>
    <row r="828" spans="1:44" outlineLevel="2">
      <c r="A828" s="72" t="e">
        <f>IF(D827&lt;&gt;"",$D$8:D827,A827)</f>
        <v>#VALUE!</v>
      </c>
      <c r="C828" s="552" t="str">
        <f>IF(D828&lt;&gt;"",COUNTA($D$8:D828),"")</f>
        <v/>
      </c>
      <c r="D828" s="552"/>
      <c r="E828" s="71"/>
      <c r="F828" s="103"/>
      <c r="G828" s="103"/>
      <c r="H828" s="103"/>
      <c r="I828" s="103"/>
      <c r="J828" s="103"/>
      <c r="K828" s="103"/>
      <c r="L828" s="107"/>
      <c r="M828" s="105"/>
      <c r="N828" s="106" t="str">
        <f>IF(L828&lt;&gt;"",VLOOKUP(L828,'DON GIA'!$S$1:$U$19,3,0),"")</f>
        <v/>
      </c>
      <c r="O828" s="106" t="str">
        <f>IF(L828&lt;&gt;"",VLOOKUP(L828,'DON GIA'!$S$1:$V$19,4,0),"")</f>
        <v/>
      </c>
      <c r="P828" s="106" t="str">
        <f t="shared" si="153"/>
        <v/>
      </c>
      <c r="Q828" s="106" t="str">
        <f t="shared" si="154"/>
        <v/>
      </c>
      <c r="R828" s="71" t="s">
        <v>35</v>
      </c>
      <c r="S828" s="103"/>
      <c r="T828" s="103"/>
      <c r="U828" s="554" t="str">
        <f>IF(R828&lt;&gt;"",VLOOKUP(R828,'DON GIA'!$H$1:$K$103,4,0),"")</f>
        <v/>
      </c>
      <c r="V828" s="554" t="str">
        <f t="shared" si="165"/>
        <v/>
      </c>
      <c r="W828" s="107" t="s">
        <v>1091</v>
      </c>
      <c r="X828" s="103" t="s">
        <v>27</v>
      </c>
      <c r="Y828" s="108">
        <f>22.36+6.16</f>
        <v>28.52</v>
      </c>
      <c r="Z828" s="109"/>
      <c r="AA828" s="554">
        <f>IF(W828&lt;&gt;"",VLOOKUP(W828,'DON GIA'!$A$1:$D$346,4,0),"")</f>
        <v>161275</v>
      </c>
      <c r="AB828" s="554">
        <f t="shared" si="166"/>
        <v>4599563</v>
      </c>
      <c r="AC828" s="71"/>
      <c r="AD828" s="71"/>
      <c r="AE828" s="71"/>
      <c r="AF828" s="71"/>
      <c r="AG828" s="71"/>
      <c r="AH828" s="103"/>
      <c r="AI828" s="71"/>
      <c r="AJ828" s="103"/>
      <c r="AK828" s="103"/>
      <c r="AL828" s="554" t="str">
        <f>IF(AI828&lt;&gt;"",VLOOKUP(AI828,'DON GIA'!$M$1:$P$9,4,0),"")</f>
        <v/>
      </c>
      <c r="AM828" s="554" t="str">
        <f t="shared" si="155"/>
        <v/>
      </c>
      <c r="AN828" s="103"/>
      <c r="AO828" s="103"/>
      <c r="AP828" s="553" t="str">
        <f t="shared" si="158"/>
        <v/>
      </c>
      <c r="AQ828" s="107"/>
    </row>
    <row r="829" spans="1:44" outlineLevel="2">
      <c r="A829" s="72" t="e">
        <f>IF(D828&lt;&gt;"",$D$8:D828,A828)</f>
        <v>#VALUE!</v>
      </c>
      <c r="C829" s="552" t="str">
        <f>IF(D829&lt;&gt;"",COUNTA($D$8:D829),"")</f>
        <v/>
      </c>
      <c r="D829" s="552"/>
      <c r="E829" s="71"/>
      <c r="F829" s="103"/>
      <c r="G829" s="103"/>
      <c r="H829" s="103"/>
      <c r="I829" s="103"/>
      <c r="J829" s="103"/>
      <c r="K829" s="103"/>
      <c r="L829" s="107"/>
      <c r="M829" s="105"/>
      <c r="N829" s="106" t="str">
        <f>IF(L829&lt;&gt;"",VLOOKUP(L829,'DON GIA'!$S$1:$U$19,3,0),"")</f>
        <v/>
      </c>
      <c r="O829" s="106" t="str">
        <f>IF(L829&lt;&gt;"",VLOOKUP(L829,'DON GIA'!$S$1:$V$19,4,0),"")</f>
        <v/>
      </c>
      <c r="P829" s="106" t="str">
        <f t="shared" si="153"/>
        <v/>
      </c>
      <c r="Q829" s="106" t="str">
        <f t="shared" si="154"/>
        <v/>
      </c>
      <c r="R829" s="71" t="s">
        <v>35</v>
      </c>
      <c r="S829" s="103"/>
      <c r="T829" s="103"/>
      <c r="U829" s="554" t="str">
        <f>IF(R829&lt;&gt;"",VLOOKUP(R829,'DON GIA'!$H$1:$K$103,4,0),"")</f>
        <v/>
      </c>
      <c r="V829" s="554" t="str">
        <f t="shared" si="165"/>
        <v/>
      </c>
      <c r="W829" s="107" t="s">
        <v>1193</v>
      </c>
      <c r="X829" s="103" t="s">
        <v>27</v>
      </c>
      <c r="Y829" s="108">
        <f>35.42+95.12</f>
        <v>130.54000000000002</v>
      </c>
      <c r="Z829" s="109"/>
      <c r="AA829" s="554">
        <f>IF(W829&lt;&gt;"",VLOOKUP(W829,'DON GIA'!$A$1:$D$346,4,0),"")</f>
        <v>109890</v>
      </c>
      <c r="AB829" s="554">
        <f t="shared" si="166"/>
        <v>14345040.600000001</v>
      </c>
      <c r="AC829" s="71"/>
      <c r="AD829" s="71"/>
      <c r="AE829" s="71"/>
      <c r="AF829" s="71"/>
      <c r="AG829" s="71"/>
      <c r="AH829" s="103"/>
      <c r="AI829" s="71"/>
      <c r="AJ829" s="103"/>
      <c r="AK829" s="103"/>
      <c r="AL829" s="554" t="str">
        <f>IF(AI829&lt;&gt;"",VLOOKUP(AI829,'DON GIA'!$M$1:$P$9,4,0),"")</f>
        <v/>
      </c>
      <c r="AM829" s="554" t="str">
        <f t="shared" si="155"/>
        <v/>
      </c>
      <c r="AN829" s="103"/>
      <c r="AO829" s="103"/>
      <c r="AP829" s="553" t="str">
        <f t="shared" si="158"/>
        <v/>
      </c>
      <c r="AQ829" s="107"/>
    </row>
    <row r="830" spans="1:44" outlineLevel="2">
      <c r="A830" s="72" t="e">
        <f>IF(D829&lt;&gt;"",$D$8:D829,A829)</f>
        <v>#VALUE!</v>
      </c>
      <c r="C830" s="552" t="str">
        <f>IF(D830&lt;&gt;"",COUNTA($D$8:D830),"")</f>
        <v/>
      </c>
      <c r="D830" s="552"/>
      <c r="E830" s="71"/>
      <c r="F830" s="103"/>
      <c r="G830" s="103"/>
      <c r="H830" s="103"/>
      <c r="I830" s="103"/>
      <c r="J830" s="103"/>
      <c r="K830" s="103"/>
      <c r="L830" s="107"/>
      <c r="M830" s="105"/>
      <c r="N830" s="106" t="str">
        <f>IF(L830&lt;&gt;"",VLOOKUP(L830,'DON GIA'!$S$1:$U$19,3,0),"")</f>
        <v/>
      </c>
      <c r="O830" s="106" t="str">
        <f>IF(L830&lt;&gt;"",VLOOKUP(L830,'DON GIA'!$S$1:$V$19,4,0),"")</f>
        <v/>
      </c>
      <c r="P830" s="106" t="str">
        <f t="shared" si="153"/>
        <v/>
      </c>
      <c r="Q830" s="106" t="str">
        <f t="shared" si="154"/>
        <v/>
      </c>
      <c r="R830" s="71" t="s">
        <v>35</v>
      </c>
      <c r="S830" s="103"/>
      <c r="T830" s="103"/>
      <c r="U830" s="554" t="str">
        <f>IF(R830&lt;&gt;"",VLOOKUP(R830,'DON GIA'!$H$1:$K$103,4,0),"")</f>
        <v/>
      </c>
      <c r="V830" s="554" t="str">
        <f t="shared" si="165"/>
        <v/>
      </c>
      <c r="W830" s="107" t="s">
        <v>1194</v>
      </c>
      <c r="X830" s="103" t="s">
        <v>27</v>
      </c>
      <c r="Y830" s="108">
        <v>0.96</v>
      </c>
      <c r="Z830" s="109"/>
      <c r="AA830" s="554">
        <f>IF(W830&lt;&gt;"",VLOOKUP(W830,'DON GIA'!$A$1:$D$346,4,0),"")</f>
        <v>292949</v>
      </c>
      <c r="AB830" s="554">
        <f t="shared" si="166"/>
        <v>281231.03999999998</v>
      </c>
      <c r="AC830" s="71"/>
      <c r="AD830" s="71"/>
      <c r="AE830" s="71"/>
      <c r="AF830" s="71"/>
      <c r="AG830" s="71"/>
      <c r="AH830" s="103"/>
      <c r="AI830" s="71"/>
      <c r="AJ830" s="103"/>
      <c r="AK830" s="103"/>
      <c r="AL830" s="554" t="str">
        <f>IF(AI830&lt;&gt;"",VLOOKUP(AI830,'DON GIA'!$M$1:$P$9,4,0),"")</f>
        <v/>
      </c>
      <c r="AM830" s="554" t="str">
        <f t="shared" si="155"/>
        <v/>
      </c>
      <c r="AN830" s="103"/>
      <c r="AO830" s="103"/>
      <c r="AP830" s="553" t="str">
        <f t="shared" si="158"/>
        <v/>
      </c>
      <c r="AQ830" s="107"/>
    </row>
    <row r="831" spans="1:44" ht="37.5" outlineLevel="2">
      <c r="A831" s="72" t="e">
        <f>IF(D830&lt;&gt;"",$D$8:D830,A830)</f>
        <v>#VALUE!</v>
      </c>
      <c r="C831" s="552" t="str">
        <f>IF(D831&lt;&gt;"",COUNTA($D$8:D831),"")</f>
        <v/>
      </c>
      <c r="D831" s="552"/>
      <c r="E831" s="71"/>
      <c r="F831" s="103"/>
      <c r="G831" s="103"/>
      <c r="H831" s="103"/>
      <c r="I831" s="103"/>
      <c r="J831" s="103"/>
      <c r="K831" s="103"/>
      <c r="L831" s="107"/>
      <c r="M831" s="105"/>
      <c r="N831" s="106" t="str">
        <f>IF(L831&lt;&gt;"",VLOOKUP(L831,'DON GIA'!$S$1:$U$19,3,0),"")</f>
        <v/>
      </c>
      <c r="O831" s="106" t="str">
        <f>IF(L831&lt;&gt;"",VLOOKUP(L831,'DON GIA'!$S$1:$V$19,4,0),"")</f>
        <v/>
      </c>
      <c r="P831" s="106" t="str">
        <f t="shared" si="153"/>
        <v/>
      </c>
      <c r="Q831" s="106" t="str">
        <f t="shared" si="154"/>
        <v/>
      </c>
      <c r="R831" s="71" t="s">
        <v>35</v>
      </c>
      <c r="S831" s="103"/>
      <c r="T831" s="103"/>
      <c r="U831" s="554" t="str">
        <f>IF(R831&lt;&gt;"",VLOOKUP(R831,'DON GIA'!$H$1:$K$103,4,0),"")</f>
        <v/>
      </c>
      <c r="V831" s="554" t="str">
        <f t="shared" si="165"/>
        <v/>
      </c>
      <c r="W831" s="107" t="s">
        <v>1195</v>
      </c>
      <c r="X831" s="103" t="s">
        <v>38</v>
      </c>
      <c r="Y831" s="108">
        <v>3.85</v>
      </c>
      <c r="Z831" s="109"/>
      <c r="AA831" s="554">
        <f>IF(W831&lt;&gt;"",VLOOKUP(W831,'DON GIA'!$A$1:$D$346,4,0),"")</f>
        <v>995279</v>
      </c>
      <c r="AB831" s="554">
        <f t="shared" si="166"/>
        <v>3831824.15</v>
      </c>
      <c r="AC831" s="71"/>
      <c r="AD831" s="71"/>
      <c r="AE831" s="71"/>
      <c r="AF831" s="71"/>
      <c r="AG831" s="71"/>
      <c r="AH831" s="103"/>
      <c r="AI831" s="71"/>
      <c r="AJ831" s="103"/>
      <c r="AK831" s="103"/>
      <c r="AL831" s="554" t="str">
        <f>IF(AI831&lt;&gt;"",VLOOKUP(AI831,'DON GIA'!$M$1:$P$9,4,0),"")</f>
        <v/>
      </c>
      <c r="AM831" s="554" t="str">
        <f t="shared" si="155"/>
        <v/>
      </c>
      <c r="AN831" s="103"/>
      <c r="AO831" s="103"/>
      <c r="AP831" s="553" t="str">
        <f t="shared" si="158"/>
        <v/>
      </c>
      <c r="AQ831" s="107"/>
    </row>
    <row r="832" spans="1:44" outlineLevel="2">
      <c r="A832" s="72" t="e">
        <f>IF(D831&lt;&gt;"",$D$8:D831,A831)</f>
        <v>#VALUE!</v>
      </c>
      <c r="C832" s="552" t="str">
        <f>IF(D832&lt;&gt;"",COUNTA($D$8:D832),"")</f>
        <v/>
      </c>
      <c r="D832" s="552"/>
      <c r="E832" s="71"/>
      <c r="F832" s="103"/>
      <c r="G832" s="103"/>
      <c r="H832" s="103"/>
      <c r="I832" s="103"/>
      <c r="J832" s="103"/>
      <c r="K832" s="103"/>
      <c r="L832" s="107"/>
      <c r="M832" s="105"/>
      <c r="N832" s="106" t="str">
        <f>IF(L832&lt;&gt;"",VLOOKUP(L832,'DON GIA'!$S$1:$U$19,3,0),"")</f>
        <v/>
      </c>
      <c r="O832" s="106" t="str">
        <f>IF(L832&lt;&gt;"",VLOOKUP(L832,'DON GIA'!$S$1:$V$19,4,0),"")</f>
        <v/>
      </c>
      <c r="P832" s="106" t="str">
        <f t="shared" si="153"/>
        <v/>
      </c>
      <c r="Q832" s="106" t="str">
        <f t="shared" si="154"/>
        <v/>
      </c>
      <c r="R832" s="71" t="s">
        <v>35</v>
      </c>
      <c r="S832" s="103"/>
      <c r="T832" s="103"/>
      <c r="U832" s="554" t="str">
        <f>IF(R832&lt;&gt;"",VLOOKUP(R832,'DON GIA'!$H$1:$K$103,4,0),"")</f>
        <v/>
      </c>
      <c r="V832" s="554" t="str">
        <f t="shared" si="165"/>
        <v/>
      </c>
      <c r="W832" s="107" t="s">
        <v>1009</v>
      </c>
      <c r="X832" s="103" t="s">
        <v>27</v>
      </c>
      <c r="Y832" s="108">
        <v>45.8</v>
      </c>
      <c r="Z832" s="109"/>
      <c r="AA832" s="554">
        <f>IF(W832&lt;&gt;"",VLOOKUP(W832,'DON GIA'!$A$1:$D$346,4,0),"")</f>
        <v>282038</v>
      </c>
      <c r="AB832" s="554">
        <f t="shared" si="166"/>
        <v>12917340.399999999</v>
      </c>
      <c r="AC832" s="71"/>
      <c r="AD832" s="71"/>
      <c r="AE832" s="71"/>
      <c r="AF832" s="71"/>
      <c r="AG832" s="71"/>
      <c r="AH832" s="103"/>
      <c r="AI832" s="71"/>
      <c r="AJ832" s="103"/>
      <c r="AK832" s="103"/>
      <c r="AL832" s="554" t="str">
        <f>IF(AI832&lt;&gt;"",VLOOKUP(AI832,'DON GIA'!$M$1:$P$9,4,0),"")</f>
        <v/>
      </c>
      <c r="AM832" s="554" t="str">
        <f t="shared" si="155"/>
        <v/>
      </c>
      <c r="AN832" s="103"/>
      <c r="AO832" s="103"/>
      <c r="AP832" s="553" t="str">
        <f t="shared" si="158"/>
        <v/>
      </c>
      <c r="AQ832" s="107"/>
    </row>
    <row r="833" spans="1:43" outlineLevel="2">
      <c r="A833" s="72" t="e">
        <f>IF(D832&lt;&gt;"",$D$8:D832,A832)</f>
        <v>#VALUE!</v>
      </c>
      <c r="C833" s="552" t="str">
        <f>IF(D833&lt;&gt;"",COUNTA($D$8:D833),"")</f>
        <v/>
      </c>
      <c r="D833" s="552"/>
      <c r="E833" s="71"/>
      <c r="F833" s="103"/>
      <c r="G833" s="103"/>
      <c r="H833" s="103"/>
      <c r="I833" s="103"/>
      <c r="J833" s="103"/>
      <c r="K833" s="103"/>
      <c r="L833" s="107"/>
      <c r="M833" s="105"/>
      <c r="N833" s="106" t="str">
        <f>IF(L833&lt;&gt;"",VLOOKUP(L833,'DON GIA'!$S$1:$U$19,3,0),"")</f>
        <v/>
      </c>
      <c r="O833" s="106" t="str">
        <f>IF(L833&lt;&gt;"",VLOOKUP(L833,'DON GIA'!$S$1:$V$19,4,0),"")</f>
        <v/>
      </c>
      <c r="P833" s="106" t="str">
        <f t="shared" si="153"/>
        <v/>
      </c>
      <c r="Q833" s="106" t="str">
        <f t="shared" si="154"/>
        <v/>
      </c>
      <c r="R833" s="71" t="s">
        <v>35</v>
      </c>
      <c r="S833" s="103"/>
      <c r="T833" s="103"/>
      <c r="U833" s="554" t="str">
        <f>IF(R833&lt;&gt;"",VLOOKUP(R833,'DON GIA'!$H$1:$K$103,4,0),"")</f>
        <v/>
      </c>
      <c r="V833" s="554" t="str">
        <f t="shared" si="165"/>
        <v/>
      </c>
      <c r="W833" s="107" t="s">
        <v>1196</v>
      </c>
      <c r="X833" s="103" t="s">
        <v>27</v>
      </c>
      <c r="Y833" s="108">
        <v>50.4</v>
      </c>
      <c r="Z833" s="109"/>
      <c r="AA833" s="554">
        <f>IF(W833&lt;&gt;"",VLOOKUP(W833,'DON GIA'!$A$1:$D$346,4,0),"")</f>
        <v>282038</v>
      </c>
      <c r="AB833" s="554">
        <f t="shared" si="166"/>
        <v>14214715.199999999</v>
      </c>
      <c r="AC833" s="71"/>
      <c r="AD833" s="71"/>
      <c r="AE833" s="71"/>
      <c r="AF833" s="71"/>
      <c r="AG833" s="71"/>
      <c r="AH833" s="103"/>
      <c r="AI833" s="71"/>
      <c r="AJ833" s="103"/>
      <c r="AK833" s="103"/>
      <c r="AL833" s="554" t="str">
        <f>IF(AI833&lt;&gt;"",VLOOKUP(AI833,'DON GIA'!$M$1:$P$9,4,0),"")</f>
        <v/>
      </c>
      <c r="AM833" s="554" t="str">
        <f t="shared" si="155"/>
        <v/>
      </c>
      <c r="AN833" s="103"/>
      <c r="AO833" s="103"/>
      <c r="AP833" s="553" t="str">
        <f t="shared" si="158"/>
        <v/>
      </c>
      <c r="AQ833" s="107"/>
    </row>
    <row r="834" spans="1:43" outlineLevel="2">
      <c r="A834" s="72" t="e">
        <f>IF(D833&lt;&gt;"",$D$8:D833,A833)</f>
        <v>#VALUE!</v>
      </c>
      <c r="C834" s="552" t="str">
        <f>IF(D834&lt;&gt;"",COUNTA($D$8:D834),"")</f>
        <v/>
      </c>
      <c r="D834" s="552"/>
      <c r="E834" s="71"/>
      <c r="F834" s="103"/>
      <c r="G834" s="103"/>
      <c r="H834" s="103"/>
      <c r="I834" s="103"/>
      <c r="J834" s="103"/>
      <c r="K834" s="103"/>
      <c r="L834" s="107"/>
      <c r="M834" s="105"/>
      <c r="N834" s="106" t="str">
        <f>IF(L834&lt;&gt;"",VLOOKUP(L834,'DON GIA'!$S$1:$U$19,3,0),"")</f>
        <v/>
      </c>
      <c r="O834" s="106" t="str">
        <f>IF(L834&lt;&gt;"",VLOOKUP(L834,'DON GIA'!$S$1:$V$19,4,0),"")</f>
        <v/>
      </c>
      <c r="P834" s="106" t="str">
        <f t="shared" si="153"/>
        <v/>
      </c>
      <c r="Q834" s="106" t="str">
        <f t="shared" si="154"/>
        <v/>
      </c>
      <c r="R834" s="71" t="s">
        <v>35</v>
      </c>
      <c r="S834" s="103"/>
      <c r="T834" s="103"/>
      <c r="U834" s="554" t="str">
        <f>IF(R834&lt;&gt;"",VLOOKUP(R834,'DON GIA'!$H$1:$K$103,4,0),"")</f>
        <v/>
      </c>
      <c r="V834" s="554" t="str">
        <f t="shared" si="165"/>
        <v/>
      </c>
      <c r="W834" s="107" t="s">
        <v>1197</v>
      </c>
      <c r="X834" s="103" t="s">
        <v>27</v>
      </c>
      <c r="Y834" s="108">
        <f>13.12+29.66+3.02+7.4</f>
        <v>53.2</v>
      </c>
      <c r="Z834" s="109"/>
      <c r="AA834" s="554">
        <f>IF(W834&lt;&gt;"",VLOOKUP(W834,'DON GIA'!$A$1:$D$346,4,0),"")</f>
        <v>282038</v>
      </c>
      <c r="AB834" s="554">
        <f t="shared" si="166"/>
        <v>15004421.600000001</v>
      </c>
      <c r="AC834" s="71"/>
      <c r="AD834" s="71"/>
      <c r="AE834" s="71"/>
      <c r="AF834" s="71"/>
      <c r="AG834" s="71"/>
      <c r="AH834" s="103"/>
      <c r="AI834" s="71"/>
      <c r="AJ834" s="103"/>
      <c r="AK834" s="103"/>
      <c r="AL834" s="554" t="str">
        <f>IF(AI834&lt;&gt;"",VLOOKUP(AI834,'DON GIA'!$M$1:$P$9,4,0),"")</f>
        <v/>
      </c>
      <c r="AM834" s="554" t="str">
        <f t="shared" si="155"/>
        <v/>
      </c>
      <c r="AN834" s="103"/>
      <c r="AO834" s="103"/>
      <c r="AP834" s="553" t="str">
        <f t="shared" si="158"/>
        <v/>
      </c>
      <c r="AQ834" s="107"/>
    </row>
    <row r="835" spans="1:43" outlineLevel="2">
      <c r="A835" s="72" t="e">
        <f>IF(D834&lt;&gt;"",$D$8:D834,A834)</f>
        <v>#VALUE!</v>
      </c>
      <c r="C835" s="552" t="str">
        <f>IF(D835&lt;&gt;"",COUNTA($D$8:D835),"")</f>
        <v/>
      </c>
      <c r="D835" s="552"/>
      <c r="E835" s="71"/>
      <c r="F835" s="103"/>
      <c r="G835" s="103"/>
      <c r="H835" s="103"/>
      <c r="I835" s="103"/>
      <c r="J835" s="103"/>
      <c r="K835" s="103"/>
      <c r="L835" s="107"/>
      <c r="M835" s="105"/>
      <c r="N835" s="106" t="str">
        <f>IF(L835&lt;&gt;"",VLOOKUP(L835,'DON GIA'!$S$1:$U$19,3,0),"")</f>
        <v/>
      </c>
      <c r="O835" s="106" t="str">
        <f>IF(L835&lt;&gt;"",VLOOKUP(L835,'DON GIA'!$S$1:$V$19,4,0),"")</f>
        <v/>
      </c>
      <c r="P835" s="106" t="str">
        <f t="shared" si="153"/>
        <v/>
      </c>
      <c r="Q835" s="106" t="str">
        <f t="shared" si="154"/>
        <v/>
      </c>
      <c r="R835" s="71" t="s">
        <v>35</v>
      </c>
      <c r="S835" s="103"/>
      <c r="T835" s="103"/>
      <c r="U835" s="554" t="str">
        <f>IF(R835&lt;&gt;"",VLOOKUP(R835,'DON GIA'!$H$1:$K$103,4,0),"")</f>
        <v/>
      </c>
      <c r="V835" s="554" t="str">
        <f t="shared" si="165"/>
        <v/>
      </c>
      <c r="W835" s="107" t="s">
        <v>1198</v>
      </c>
      <c r="X835" s="103" t="s">
        <v>27</v>
      </c>
      <c r="Y835" s="108">
        <v>1.21</v>
      </c>
      <c r="Z835" s="109"/>
      <c r="AA835" s="554">
        <f>IF(W835&lt;&gt;"",VLOOKUP(W835,'DON GIA'!$A$1:$D$346,4,0),"")</f>
        <v>303189</v>
      </c>
      <c r="AB835" s="554">
        <f t="shared" si="166"/>
        <v>366858.69</v>
      </c>
      <c r="AC835" s="71"/>
      <c r="AD835" s="71"/>
      <c r="AE835" s="71"/>
      <c r="AF835" s="71"/>
      <c r="AG835" s="71"/>
      <c r="AH835" s="103"/>
      <c r="AI835" s="71"/>
      <c r="AJ835" s="103"/>
      <c r="AK835" s="103"/>
      <c r="AL835" s="554" t="str">
        <f>IF(AI835&lt;&gt;"",VLOOKUP(AI835,'DON GIA'!$M$1:$P$9,4,0),"")</f>
        <v/>
      </c>
      <c r="AM835" s="554" t="str">
        <f t="shared" si="155"/>
        <v/>
      </c>
      <c r="AN835" s="103"/>
      <c r="AO835" s="103"/>
      <c r="AP835" s="553" t="str">
        <f t="shared" si="158"/>
        <v/>
      </c>
      <c r="AQ835" s="107"/>
    </row>
    <row r="836" spans="1:43" outlineLevel="2">
      <c r="A836" s="72" t="e">
        <f>IF(D835&lt;&gt;"",$D$8:D835,A835)</f>
        <v>#VALUE!</v>
      </c>
      <c r="C836" s="552" t="str">
        <f>IF(D836&lt;&gt;"",COUNTA($D$8:D836),"")</f>
        <v/>
      </c>
      <c r="D836" s="552"/>
      <c r="E836" s="71"/>
      <c r="F836" s="103"/>
      <c r="G836" s="103"/>
      <c r="H836" s="103"/>
      <c r="I836" s="103"/>
      <c r="J836" s="103"/>
      <c r="K836" s="103"/>
      <c r="L836" s="107"/>
      <c r="M836" s="105"/>
      <c r="N836" s="106" t="str">
        <f>IF(L836&lt;&gt;"",VLOOKUP(L836,'DON GIA'!$S$1:$U$19,3,0),"")</f>
        <v/>
      </c>
      <c r="O836" s="106" t="str">
        <f>IF(L836&lt;&gt;"",VLOOKUP(L836,'DON GIA'!$S$1:$V$19,4,0),"")</f>
        <v/>
      </c>
      <c r="P836" s="106" t="str">
        <f t="shared" si="153"/>
        <v/>
      </c>
      <c r="Q836" s="106" t="str">
        <f t="shared" si="154"/>
        <v/>
      </c>
      <c r="R836" s="71" t="s">
        <v>35</v>
      </c>
      <c r="S836" s="103"/>
      <c r="T836" s="103"/>
      <c r="U836" s="554" t="str">
        <f>IF(R836&lt;&gt;"",VLOOKUP(R836,'DON GIA'!$H$1:$K$103,4,0),"")</f>
        <v/>
      </c>
      <c r="V836" s="554" t="str">
        <f t="shared" si="165"/>
        <v/>
      </c>
      <c r="W836" s="107" t="s">
        <v>1199</v>
      </c>
      <c r="X836" s="103" t="s">
        <v>38</v>
      </c>
      <c r="Y836" s="108">
        <v>0.17599999999999999</v>
      </c>
      <c r="Z836" s="109"/>
      <c r="AA836" s="554">
        <f>IF(W836&lt;&gt;"",VLOOKUP(W836,'DON GIA'!$A$1:$D$346,4,0),"")</f>
        <v>1385413</v>
      </c>
      <c r="AB836" s="554">
        <f t="shared" si="166"/>
        <v>243832.68799999999</v>
      </c>
      <c r="AC836" s="71"/>
      <c r="AD836" s="71"/>
      <c r="AE836" s="71"/>
      <c r="AF836" s="71"/>
      <c r="AG836" s="71"/>
      <c r="AH836" s="103"/>
      <c r="AI836" s="71"/>
      <c r="AJ836" s="103"/>
      <c r="AK836" s="103"/>
      <c r="AL836" s="554" t="str">
        <f>IF(AI836&lt;&gt;"",VLOOKUP(AI836,'DON GIA'!$M$1:$P$9,4,0),"")</f>
        <v/>
      </c>
      <c r="AM836" s="554" t="str">
        <f t="shared" si="155"/>
        <v/>
      </c>
      <c r="AN836" s="103"/>
      <c r="AO836" s="103"/>
      <c r="AP836" s="553" t="str">
        <f t="shared" si="158"/>
        <v/>
      </c>
      <c r="AQ836" s="107"/>
    </row>
    <row r="837" spans="1:43" outlineLevel="2">
      <c r="A837" s="72" t="e">
        <f>IF(D836&lt;&gt;"",$D$8:D836,A836)</f>
        <v>#VALUE!</v>
      </c>
      <c r="C837" s="552" t="str">
        <f>IF(D837&lt;&gt;"",COUNTA($D$8:D837),"")</f>
        <v/>
      </c>
      <c r="D837" s="552"/>
      <c r="E837" s="71"/>
      <c r="F837" s="103"/>
      <c r="G837" s="103"/>
      <c r="H837" s="103"/>
      <c r="I837" s="103"/>
      <c r="J837" s="103"/>
      <c r="K837" s="103"/>
      <c r="L837" s="107"/>
      <c r="M837" s="105"/>
      <c r="N837" s="106" t="str">
        <f>IF(L837&lt;&gt;"",VLOOKUP(L837,'DON GIA'!$S$1:$U$19,3,0),"")</f>
        <v/>
      </c>
      <c r="O837" s="106" t="str">
        <f>IF(L837&lt;&gt;"",VLOOKUP(L837,'DON GIA'!$S$1:$V$19,4,0),"")</f>
        <v/>
      </c>
      <c r="P837" s="106" t="str">
        <f t="shared" si="153"/>
        <v/>
      </c>
      <c r="Q837" s="106" t="str">
        <f t="shared" si="154"/>
        <v/>
      </c>
      <c r="R837" s="71" t="s">
        <v>35</v>
      </c>
      <c r="S837" s="103"/>
      <c r="T837" s="103"/>
      <c r="U837" s="554" t="str">
        <f>IF(R837&lt;&gt;"",VLOOKUP(R837,'DON GIA'!$H$1:$K$103,4,0),"")</f>
        <v/>
      </c>
      <c r="V837" s="554" t="str">
        <f t="shared" si="165"/>
        <v/>
      </c>
      <c r="W837" s="107" t="s">
        <v>1200</v>
      </c>
      <c r="X837" s="103" t="s">
        <v>38</v>
      </c>
      <c r="Y837" s="108">
        <v>0.54</v>
      </c>
      <c r="Z837" s="109"/>
      <c r="AA837" s="554">
        <f>IF(W837&lt;&gt;"",VLOOKUP(W837,'DON GIA'!$A$1:$D$346,4,0),"")</f>
        <v>3039467</v>
      </c>
      <c r="AB837" s="554">
        <f t="shared" si="166"/>
        <v>1641312.1800000002</v>
      </c>
      <c r="AC837" s="71"/>
      <c r="AD837" s="71"/>
      <c r="AE837" s="71"/>
      <c r="AF837" s="71"/>
      <c r="AG837" s="71"/>
      <c r="AH837" s="103"/>
      <c r="AI837" s="71"/>
      <c r="AJ837" s="103"/>
      <c r="AK837" s="103"/>
      <c r="AL837" s="554" t="str">
        <f>IF(AI837&lt;&gt;"",VLOOKUP(AI837,'DON GIA'!$M$1:$P$9,4,0),"")</f>
        <v/>
      </c>
      <c r="AM837" s="554" t="str">
        <f t="shared" si="155"/>
        <v/>
      </c>
      <c r="AN837" s="103"/>
      <c r="AO837" s="103"/>
      <c r="AP837" s="553" t="str">
        <f t="shared" si="158"/>
        <v/>
      </c>
      <c r="AQ837" s="107"/>
    </row>
    <row r="838" spans="1:43" outlineLevel="2">
      <c r="A838" s="72" t="e">
        <f>IF(D837&lt;&gt;"",$D$8:D837,A837)</f>
        <v>#VALUE!</v>
      </c>
      <c r="C838" s="552" t="str">
        <f>IF(D838&lt;&gt;"",COUNTA($D$8:D838),"")</f>
        <v/>
      </c>
      <c r="D838" s="552"/>
      <c r="E838" s="71"/>
      <c r="F838" s="103"/>
      <c r="G838" s="103"/>
      <c r="H838" s="103"/>
      <c r="I838" s="103"/>
      <c r="J838" s="103"/>
      <c r="K838" s="103"/>
      <c r="L838" s="107"/>
      <c r="M838" s="105"/>
      <c r="N838" s="106" t="str">
        <f>IF(L838&lt;&gt;"",VLOOKUP(L838,'DON GIA'!$S$1:$U$19,3,0),"")</f>
        <v/>
      </c>
      <c r="O838" s="106" t="str">
        <f>IF(L838&lt;&gt;"",VLOOKUP(L838,'DON GIA'!$S$1:$V$19,4,0),"")</f>
        <v/>
      </c>
      <c r="P838" s="106" t="str">
        <f t="shared" si="153"/>
        <v/>
      </c>
      <c r="Q838" s="106" t="str">
        <f t="shared" si="154"/>
        <v/>
      </c>
      <c r="R838" s="71" t="s">
        <v>35</v>
      </c>
      <c r="S838" s="103"/>
      <c r="T838" s="103"/>
      <c r="U838" s="554" t="str">
        <f>IF(R838&lt;&gt;"",VLOOKUP(R838,'DON GIA'!$H$1:$K$103,4,0),"")</f>
        <v/>
      </c>
      <c r="V838" s="554" t="str">
        <f t="shared" si="165"/>
        <v/>
      </c>
      <c r="W838" s="107" t="s">
        <v>1201</v>
      </c>
      <c r="X838" s="103" t="s">
        <v>38</v>
      </c>
      <c r="Y838" s="108">
        <v>0.48599999999999999</v>
      </c>
      <c r="Z838" s="109"/>
      <c r="AA838" s="554">
        <f>IF(W838&lt;&gt;"",VLOOKUP(W838,'DON GIA'!$A$1:$D$346,4,0),"")</f>
        <v>3039467</v>
      </c>
      <c r="AB838" s="554">
        <f t="shared" si="166"/>
        <v>1477180.9620000001</v>
      </c>
      <c r="AC838" s="71"/>
      <c r="AD838" s="71"/>
      <c r="AE838" s="71"/>
      <c r="AF838" s="71"/>
      <c r="AG838" s="71"/>
      <c r="AH838" s="103"/>
      <c r="AI838" s="71"/>
      <c r="AJ838" s="103"/>
      <c r="AK838" s="103"/>
      <c r="AL838" s="554" t="str">
        <f>IF(AI838&lt;&gt;"",VLOOKUP(AI838,'DON GIA'!$M$1:$P$9,4,0),"")</f>
        <v/>
      </c>
      <c r="AM838" s="554" t="str">
        <f t="shared" si="155"/>
        <v/>
      </c>
      <c r="AN838" s="103"/>
      <c r="AO838" s="103"/>
      <c r="AP838" s="553" t="str">
        <f t="shared" si="158"/>
        <v/>
      </c>
      <c r="AQ838" s="107"/>
    </row>
    <row r="839" spans="1:43" outlineLevel="2">
      <c r="A839" s="72" t="e">
        <f>IF(D838&lt;&gt;"",$D$8:D838,A838)</f>
        <v>#VALUE!</v>
      </c>
      <c r="C839" s="552" t="str">
        <f>IF(D839&lt;&gt;"",COUNTA($D$8:D839),"")</f>
        <v/>
      </c>
      <c r="D839" s="552"/>
      <c r="E839" s="71"/>
      <c r="F839" s="103"/>
      <c r="G839" s="103"/>
      <c r="H839" s="103"/>
      <c r="I839" s="103"/>
      <c r="J839" s="103"/>
      <c r="K839" s="103"/>
      <c r="L839" s="107"/>
      <c r="M839" s="105"/>
      <c r="N839" s="106" t="str">
        <f>IF(L839&lt;&gt;"",VLOOKUP(L839,'DON GIA'!$S$1:$U$19,3,0),"")</f>
        <v/>
      </c>
      <c r="O839" s="106" t="str">
        <f>IF(L839&lt;&gt;"",VLOOKUP(L839,'DON GIA'!$S$1:$V$19,4,0),"")</f>
        <v/>
      </c>
      <c r="P839" s="106" t="str">
        <f t="shared" si="153"/>
        <v/>
      </c>
      <c r="Q839" s="106" t="str">
        <f t="shared" si="154"/>
        <v/>
      </c>
      <c r="R839" s="71" t="s">
        <v>35</v>
      </c>
      <c r="S839" s="103"/>
      <c r="T839" s="103"/>
      <c r="U839" s="554" t="str">
        <f>IF(R839&lt;&gt;"",VLOOKUP(R839,'DON GIA'!$H$1:$K$103,4,0),"")</f>
        <v/>
      </c>
      <c r="V839" s="554" t="str">
        <f t="shared" si="165"/>
        <v/>
      </c>
      <c r="W839" s="107" t="s">
        <v>1202</v>
      </c>
      <c r="X839" s="103" t="s">
        <v>27</v>
      </c>
      <c r="Y839" s="108">
        <v>19.079999999999998</v>
      </c>
      <c r="Z839" s="109"/>
      <c r="AA839" s="554">
        <f>IF(W839&lt;&gt;"",VLOOKUP(W839,'DON GIA'!$A$1:$D$346,4,0),"")</f>
        <v>802027</v>
      </c>
      <c r="AB839" s="554">
        <f t="shared" si="166"/>
        <v>15302675.159999998</v>
      </c>
      <c r="AC839" s="71"/>
      <c r="AD839" s="71"/>
      <c r="AE839" s="71"/>
      <c r="AF839" s="71"/>
      <c r="AG839" s="71"/>
      <c r="AH839" s="103"/>
      <c r="AI839" s="71"/>
      <c r="AJ839" s="103"/>
      <c r="AK839" s="103"/>
      <c r="AL839" s="554" t="str">
        <f>IF(AI839&lt;&gt;"",VLOOKUP(AI839,'DON GIA'!$M$1:$P$9,4,0),"")</f>
        <v/>
      </c>
      <c r="AM839" s="554" t="str">
        <f t="shared" si="155"/>
        <v/>
      </c>
      <c r="AN839" s="103"/>
      <c r="AO839" s="103"/>
      <c r="AP839" s="553" t="str">
        <f t="shared" si="158"/>
        <v/>
      </c>
      <c r="AQ839" s="107"/>
    </row>
    <row r="840" spans="1:43" ht="37.5" outlineLevel="2">
      <c r="A840" s="72" t="e">
        <f>IF(D839&lt;&gt;"",$D$8:D839,A839)</f>
        <v>#VALUE!</v>
      </c>
      <c r="C840" s="552" t="str">
        <f>IF(D840&lt;&gt;"",COUNTA($D$8:D840),"")</f>
        <v/>
      </c>
      <c r="D840" s="552"/>
      <c r="E840" s="71"/>
      <c r="F840" s="103"/>
      <c r="G840" s="103"/>
      <c r="H840" s="103"/>
      <c r="I840" s="103"/>
      <c r="J840" s="103"/>
      <c r="K840" s="103"/>
      <c r="L840" s="107"/>
      <c r="M840" s="105"/>
      <c r="N840" s="106" t="str">
        <f>IF(L840&lt;&gt;"",VLOOKUP(L840,'DON GIA'!$S$1:$U$19,3,0),"")</f>
        <v/>
      </c>
      <c r="O840" s="106" t="str">
        <f>IF(L840&lt;&gt;"",VLOOKUP(L840,'DON GIA'!$S$1:$V$19,4,0),"")</f>
        <v/>
      </c>
      <c r="P840" s="106" t="str">
        <f t="shared" ref="P840:P903" si="167">IF(L840&lt;&gt;"",M840*N840,"")</f>
        <v/>
      </c>
      <c r="Q840" s="106" t="str">
        <f t="shared" ref="Q840:Q903" si="168">IF(L840&lt;&gt;"",M840*O840,"")</f>
        <v/>
      </c>
      <c r="R840" s="71" t="s">
        <v>35</v>
      </c>
      <c r="S840" s="103"/>
      <c r="T840" s="103"/>
      <c r="U840" s="554" t="str">
        <f>IF(R840&lt;&gt;"",VLOOKUP(R840,'DON GIA'!$H$1:$K$103,4,0),"")</f>
        <v/>
      </c>
      <c r="V840" s="554" t="str">
        <f t="shared" si="165"/>
        <v/>
      </c>
      <c r="W840" s="107" t="s">
        <v>1049</v>
      </c>
      <c r="X840" s="103" t="s">
        <v>42</v>
      </c>
      <c r="Y840" s="108">
        <v>1</v>
      </c>
      <c r="Z840" s="109"/>
      <c r="AA840" s="554">
        <f>IF(W840&lt;&gt;"",VLOOKUP(W840,'DON GIA'!$A$1:$D$346,4,0),"")</f>
        <v>3793079</v>
      </c>
      <c r="AB840" s="554">
        <f t="shared" si="166"/>
        <v>3793079</v>
      </c>
      <c r="AC840" s="71"/>
      <c r="AD840" s="71"/>
      <c r="AE840" s="71"/>
      <c r="AF840" s="71"/>
      <c r="AG840" s="71"/>
      <c r="AH840" s="103"/>
      <c r="AI840" s="71"/>
      <c r="AJ840" s="103"/>
      <c r="AK840" s="103"/>
      <c r="AL840" s="554" t="str">
        <f>IF(AI840&lt;&gt;"",VLOOKUP(AI840,'DON GIA'!$M$1:$P$9,4,0),"")</f>
        <v/>
      </c>
      <c r="AM840" s="554" t="str">
        <f t="shared" ref="AM840:AM903" si="169">IF(AI840&lt;&gt;"",AK840*AL840,"")</f>
        <v/>
      </c>
      <c r="AN840" s="103"/>
      <c r="AO840" s="103"/>
      <c r="AP840" s="553" t="str">
        <f t="shared" si="158"/>
        <v/>
      </c>
      <c r="AQ840" s="107"/>
    </row>
    <row r="841" spans="1:43" ht="37.5" outlineLevel="2">
      <c r="A841" s="72" t="e">
        <f>IF(D840&lt;&gt;"",$D$8:D840,A840)</f>
        <v>#VALUE!</v>
      </c>
      <c r="C841" s="552" t="str">
        <f>IF(D841&lt;&gt;"",COUNTA($D$8:D841),"")</f>
        <v/>
      </c>
      <c r="D841" s="552"/>
      <c r="E841" s="71"/>
      <c r="F841" s="103"/>
      <c r="G841" s="103"/>
      <c r="H841" s="103"/>
      <c r="I841" s="103"/>
      <c r="J841" s="103"/>
      <c r="K841" s="103"/>
      <c r="L841" s="107"/>
      <c r="M841" s="105"/>
      <c r="N841" s="106" t="str">
        <f>IF(L841&lt;&gt;"",VLOOKUP(L841,'DON GIA'!$S$1:$U$19,3,0),"")</f>
        <v/>
      </c>
      <c r="O841" s="106" t="str">
        <f>IF(L841&lt;&gt;"",VLOOKUP(L841,'DON GIA'!$S$1:$V$19,4,0),"")</f>
        <v/>
      </c>
      <c r="P841" s="106" t="str">
        <f t="shared" si="167"/>
        <v/>
      </c>
      <c r="Q841" s="106" t="str">
        <f t="shared" si="168"/>
        <v/>
      </c>
      <c r="R841" s="71" t="s">
        <v>35</v>
      </c>
      <c r="S841" s="103"/>
      <c r="T841" s="103"/>
      <c r="U841" s="554" t="str">
        <f>IF(R841&lt;&gt;"",VLOOKUP(R841,'DON GIA'!$H$1:$K$103,4,0),"")</f>
        <v/>
      </c>
      <c r="V841" s="554" t="str">
        <f t="shared" si="165"/>
        <v/>
      </c>
      <c r="W841" s="107" t="s">
        <v>1203</v>
      </c>
      <c r="X841" s="103" t="s">
        <v>27</v>
      </c>
      <c r="Y841" s="108">
        <v>1.68</v>
      </c>
      <c r="Z841" s="109"/>
      <c r="AA841" s="554">
        <f>IF(W841&lt;&gt;"",VLOOKUP(W841,'DON GIA'!$A$1:$D$346,4,0),"")</f>
        <v>216498</v>
      </c>
      <c r="AB841" s="554">
        <f t="shared" si="166"/>
        <v>363716.64</v>
      </c>
      <c r="AC841" s="71"/>
      <c r="AD841" s="71"/>
      <c r="AE841" s="71"/>
      <c r="AF841" s="71"/>
      <c r="AG841" s="71"/>
      <c r="AH841" s="103"/>
      <c r="AI841" s="71"/>
      <c r="AJ841" s="103"/>
      <c r="AK841" s="103"/>
      <c r="AL841" s="554" t="str">
        <f>IF(AI841&lt;&gt;"",VLOOKUP(AI841,'DON GIA'!$M$1:$P$9,4,0),"")</f>
        <v/>
      </c>
      <c r="AM841" s="554" t="str">
        <f t="shared" si="169"/>
        <v/>
      </c>
      <c r="AN841" s="103"/>
      <c r="AO841" s="103"/>
      <c r="AP841" s="553" t="str">
        <f t="shared" si="158"/>
        <v/>
      </c>
      <c r="AQ841" s="107"/>
    </row>
    <row r="842" spans="1:43" outlineLevel="2">
      <c r="A842" s="72" t="e">
        <f>IF(D841&lt;&gt;"",$D$8:D841,A841)</f>
        <v>#VALUE!</v>
      </c>
      <c r="C842" s="552" t="str">
        <f>IF(D842&lt;&gt;"",COUNTA($D$8:D842),"")</f>
        <v/>
      </c>
      <c r="D842" s="552"/>
      <c r="E842" s="71"/>
      <c r="F842" s="103"/>
      <c r="G842" s="103"/>
      <c r="H842" s="103"/>
      <c r="I842" s="103"/>
      <c r="J842" s="103"/>
      <c r="K842" s="103"/>
      <c r="L842" s="107"/>
      <c r="M842" s="105"/>
      <c r="N842" s="106" t="str">
        <f>IF(L842&lt;&gt;"",VLOOKUP(L842,'DON GIA'!$S$1:$U$19,3,0),"")</f>
        <v/>
      </c>
      <c r="O842" s="106" t="str">
        <f>IF(L842&lt;&gt;"",VLOOKUP(L842,'DON GIA'!$S$1:$V$19,4,0),"")</f>
        <v/>
      </c>
      <c r="P842" s="106" t="str">
        <f t="shared" si="167"/>
        <v/>
      </c>
      <c r="Q842" s="106" t="str">
        <f t="shared" si="168"/>
        <v/>
      </c>
      <c r="R842" s="71" t="s">
        <v>35</v>
      </c>
      <c r="S842" s="103"/>
      <c r="T842" s="103"/>
      <c r="U842" s="554" t="str">
        <f>IF(R842&lt;&gt;"",VLOOKUP(R842,'DON GIA'!$H$1:$K$103,4,0),"")</f>
        <v/>
      </c>
      <c r="V842" s="554" t="str">
        <f t="shared" si="165"/>
        <v/>
      </c>
      <c r="W842" s="107" t="s">
        <v>1204</v>
      </c>
      <c r="X842" s="103" t="s">
        <v>27</v>
      </c>
      <c r="Y842" s="108">
        <v>1.6</v>
      </c>
      <c r="Z842" s="109"/>
      <c r="AA842" s="554">
        <f>IF(W842&lt;&gt;"",VLOOKUP(W842,'DON GIA'!$A$1:$D$346,4,0),"")</f>
        <v>292949</v>
      </c>
      <c r="AB842" s="554">
        <f t="shared" si="166"/>
        <v>468718.4</v>
      </c>
      <c r="AC842" s="71"/>
      <c r="AD842" s="71"/>
      <c r="AE842" s="71"/>
      <c r="AF842" s="71"/>
      <c r="AG842" s="71"/>
      <c r="AH842" s="103"/>
      <c r="AI842" s="71"/>
      <c r="AJ842" s="103"/>
      <c r="AK842" s="103"/>
      <c r="AL842" s="554" t="str">
        <f>IF(AI842&lt;&gt;"",VLOOKUP(AI842,'DON GIA'!$M$1:$P$9,4,0),"")</f>
        <v/>
      </c>
      <c r="AM842" s="554" t="str">
        <f t="shared" si="169"/>
        <v/>
      </c>
      <c r="AN842" s="103"/>
      <c r="AO842" s="103"/>
      <c r="AP842" s="553" t="str">
        <f t="shared" ref="AP842:AP905" si="170">IF(D842&lt;&gt;"",P842+Q842+V842+AB842+AM842,"")</f>
        <v/>
      </c>
      <c r="AQ842" s="107"/>
    </row>
    <row r="843" spans="1:43" outlineLevel="2">
      <c r="A843" s="72" t="e">
        <f>IF(D842&lt;&gt;"",$D$8:D842,A842)</f>
        <v>#VALUE!</v>
      </c>
      <c r="C843" s="552" t="str">
        <f>IF(D843&lt;&gt;"",COUNTA($D$8:D843),"")</f>
        <v/>
      </c>
      <c r="D843" s="552"/>
      <c r="E843" s="71"/>
      <c r="F843" s="103"/>
      <c r="G843" s="103"/>
      <c r="H843" s="103"/>
      <c r="I843" s="103"/>
      <c r="J843" s="103"/>
      <c r="K843" s="103"/>
      <c r="L843" s="107"/>
      <c r="M843" s="105"/>
      <c r="N843" s="106" t="str">
        <f>IF(L843&lt;&gt;"",VLOOKUP(L843,'DON GIA'!$S$1:$U$19,3,0),"")</f>
        <v/>
      </c>
      <c r="O843" s="106" t="str">
        <f>IF(L843&lt;&gt;"",VLOOKUP(L843,'DON GIA'!$S$1:$V$19,4,0),"")</f>
        <v/>
      </c>
      <c r="P843" s="106" t="str">
        <f t="shared" si="167"/>
        <v/>
      </c>
      <c r="Q843" s="106" t="str">
        <f t="shared" si="168"/>
        <v/>
      </c>
      <c r="R843" s="71" t="s">
        <v>35</v>
      </c>
      <c r="S843" s="103"/>
      <c r="T843" s="103"/>
      <c r="U843" s="554" t="str">
        <f>IF(R843&lt;&gt;"",VLOOKUP(R843,'DON GIA'!$H$1:$K$103,4,0),"")</f>
        <v/>
      </c>
      <c r="V843" s="554" t="str">
        <f t="shared" si="165"/>
        <v/>
      </c>
      <c r="W843" s="107" t="s">
        <v>1205</v>
      </c>
      <c r="X843" s="103" t="s">
        <v>38</v>
      </c>
      <c r="Y843" s="108">
        <v>5.1999999999999998E-2</v>
      </c>
      <c r="Z843" s="109"/>
      <c r="AA843" s="554">
        <f>IF(W843&lt;&gt;"",VLOOKUP(W843,'DON GIA'!$A$1:$D$346,4,0),"")</f>
        <v>109890</v>
      </c>
      <c r="AB843" s="554">
        <f t="shared" si="166"/>
        <v>5714.28</v>
      </c>
      <c r="AC843" s="71"/>
      <c r="AD843" s="71"/>
      <c r="AE843" s="71"/>
      <c r="AF843" s="71"/>
      <c r="AG843" s="71"/>
      <c r="AH843" s="103"/>
      <c r="AI843" s="71"/>
      <c r="AJ843" s="103"/>
      <c r="AK843" s="103"/>
      <c r="AL843" s="554" t="str">
        <f>IF(AI843&lt;&gt;"",VLOOKUP(AI843,'DON GIA'!$M$1:$P$9,4,0),"")</f>
        <v/>
      </c>
      <c r="AM843" s="554" t="str">
        <f t="shared" si="169"/>
        <v/>
      </c>
      <c r="AN843" s="103"/>
      <c r="AO843" s="103"/>
      <c r="AP843" s="553" t="str">
        <f t="shared" si="170"/>
        <v/>
      </c>
      <c r="AQ843" s="107"/>
    </row>
    <row r="844" spans="1:43" ht="56.25" outlineLevel="2">
      <c r="A844" s="72" t="e">
        <f>IF(D843&lt;&gt;"",$D$8:D843,A843)</f>
        <v>#VALUE!</v>
      </c>
      <c r="C844" s="552" t="str">
        <f>IF(D844&lt;&gt;"",COUNTA($D$8:D844),"")</f>
        <v/>
      </c>
      <c r="D844" s="552"/>
      <c r="E844" s="71"/>
      <c r="F844" s="103"/>
      <c r="G844" s="103"/>
      <c r="H844" s="103"/>
      <c r="I844" s="103"/>
      <c r="J844" s="103"/>
      <c r="K844" s="103"/>
      <c r="L844" s="107"/>
      <c r="M844" s="105"/>
      <c r="N844" s="106" t="str">
        <f>IF(L844&lt;&gt;"",VLOOKUP(L844,'DON GIA'!$S$1:$U$19,3,0),"")</f>
        <v/>
      </c>
      <c r="O844" s="106" t="str">
        <f>IF(L844&lt;&gt;"",VLOOKUP(L844,'DON GIA'!$S$1:$V$19,4,0),"")</f>
        <v/>
      </c>
      <c r="P844" s="106" t="str">
        <f t="shared" si="167"/>
        <v/>
      </c>
      <c r="Q844" s="106" t="str">
        <f t="shared" si="168"/>
        <v/>
      </c>
      <c r="R844" s="71" t="s">
        <v>35</v>
      </c>
      <c r="S844" s="103"/>
      <c r="T844" s="103"/>
      <c r="U844" s="554" t="str">
        <f>IF(R844&lt;&gt;"",VLOOKUP(R844,'DON GIA'!$H$1:$K$103,4,0),"")</f>
        <v/>
      </c>
      <c r="V844" s="554" t="str">
        <f t="shared" si="165"/>
        <v/>
      </c>
      <c r="W844" s="107" t="s">
        <v>1206</v>
      </c>
      <c r="X844" s="103" t="s">
        <v>27</v>
      </c>
      <c r="Y844" s="108">
        <v>40.5</v>
      </c>
      <c r="Z844" s="109"/>
      <c r="AA844" s="554">
        <f>IF(W844&lt;&gt;"",VLOOKUP(W844,'DON GIA'!$A$1:$D$346,4,0),"")</f>
        <v>1185385</v>
      </c>
      <c r="AB844" s="554">
        <f t="shared" si="166"/>
        <v>48008092.5</v>
      </c>
      <c r="AC844" s="71"/>
      <c r="AD844" s="71"/>
      <c r="AE844" s="71"/>
      <c r="AF844" s="71"/>
      <c r="AG844" s="71"/>
      <c r="AH844" s="103"/>
      <c r="AI844" s="71"/>
      <c r="AJ844" s="103"/>
      <c r="AK844" s="103"/>
      <c r="AL844" s="554" t="str">
        <f>IF(AI844&lt;&gt;"",VLOOKUP(AI844,'DON GIA'!$M$1:$P$9,4,0),"")</f>
        <v/>
      </c>
      <c r="AM844" s="554" t="str">
        <f t="shared" si="169"/>
        <v/>
      </c>
      <c r="AN844" s="103"/>
      <c r="AO844" s="103"/>
      <c r="AP844" s="553" t="str">
        <f t="shared" si="170"/>
        <v/>
      </c>
      <c r="AQ844" s="107"/>
    </row>
    <row r="845" spans="1:43" ht="37.5" outlineLevel="2">
      <c r="A845" s="72" t="e">
        <f>IF(D844&lt;&gt;"",$D$8:D844,A844)</f>
        <v>#VALUE!</v>
      </c>
      <c r="C845" s="552" t="str">
        <f>IF(D845&lt;&gt;"",COUNTA($D$8:D845),"")</f>
        <v/>
      </c>
      <c r="D845" s="552"/>
      <c r="E845" s="71"/>
      <c r="F845" s="103"/>
      <c r="G845" s="103"/>
      <c r="H845" s="103"/>
      <c r="I845" s="103"/>
      <c r="J845" s="103"/>
      <c r="K845" s="103"/>
      <c r="L845" s="107"/>
      <c r="M845" s="105"/>
      <c r="N845" s="106" t="str">
        <f>IF(L845&lt;&gt;"",VLOOKUP(L845,'DON GIA'!$S$1:$U$19,3,0),"")</f>
        <v/>
      </c>
      <c r="O845" s="106" t="str">
        <f>IF(L845&lt;&gt;"",VLOOKUP(L845,'DON GIA'!$S$1:$V$19,4,0),"")</f>
        <v/>
      </c>
      <c r="P845" s="106" t="str">
        <f t="shared" si="167"/>
        <v/>
      </c>
      <c r="Q845" s="106" t="str">
        <f t="shared" si="168"/>
        <v/>
      </c>
      <c r="R845" s="71" t="s">
        <v>35</v>
      </c>
      <c r="S845" s="103"/>
      <c r="T845" s="103"/>
      <c r="U845" s="554" t="str">
        <f>IF(R845&lt;&gt;"",VLOOKUP(R845,'DON GIA'!$H$1:$K$103,4,0),"")</f>
        <v/>
      </c>
      <c r="V845" s="554" t="str">
        <f t="shared" si="165"/>
        <v/>
      </c>
      <c r="W845" s="107" t="s">
        <v>1207</v>
      </c>
      <c r="X845" s="103" t="s">
        <v>38</v>
      </c>
      <c r="Y845" s="108">
        <v>0.76800000000000002</v>
      </c>
      <c r="Z845" s="109"/>
      <c r="AA845" s="554">
        <f>IF(W845&lt;&gt;"",VLOOKUP(W845,'DON GIA'!$A$1:$D$346,4,0),"")</f>
        <v>5994000</v>
      </c>
      <c r="AB845" s="554">
        <f t="shared" si="166"/>
        <v>4603392</v>
      </c>
      <c r="AC845" s="71"/>
      <c r="AD845" s="71"/>
      <c r="AE845" s="71"/>
      <c r="AF845" s="71"/>
      <c r="AG845" s="71"/>
      <c r="AH845" s="103"/>
      <c r="AI845" s="71"/>
      <c r="AJ845" s="103"/>
      <c r="AK845" s="103"/>
      <c r="AL845" s="554" t="str">
        <f>IF(AI845&lt;&gt;"",VLOOKUP(AI845,'DON GIA'!$M$1:$P$9,4,0),"")</f>
        <v/>
      </c>
      <c r="AM845" s="554" t="str">
        <f t="shared" si="169"/>
        <v/>
      </c>
      <c r="AN845" s="103"/>
      <c r="AO845" s="103"/>
      <c r="AP845" s="553" t="str">
        <f t="shared" si="170"/>
        <v/>
      </c>
      <c r="AQ845" s="107"/>
    </row>
    <row r="846" spans="1:43" outlineLevel="2">
      <c r="A846" s="72" t="e">
        <f>IF(D845&lt;&gt;"",$D$8:D845,A845)</f>
        <v>#VALUE!</v>
      </c>
      <c r="C846" s="552" t="str">
        <f>IF(D846&lt;&gt;"",COUNTA($D$8:D846),"")</f>
        <v/>
      </c>
      <c r="D846" s="552"/>
      <c r="E846" s="71"/>
      <c r="F846" s="103"/>
      <c r="G846" s="103"/>
      <c r="H846" s="103"/>
      <c r="I846" s="103"/>
      <c r="J846" s="103"/>
      <c r="K846" s="103"/>
      <c r="L846" s="107"/>
      <c r="M846" s="105"/>
      <c r="N846" s="106" t="str">
        <f>IF(L846&lt;&gt;"",VLOOKUP(L846,'DON GIA'!$S$1:$U$19,3,0),"")</f>
        <v/>
      </c>
      <c r="O846" s="106" t="str">
        <f>IF(L846&lt;&gt;"",VLOOKUP(L846,'DON GIA'!$S$1:$V$19,4,0),"")</f>
        <v/>
      </c>
      <c r="P846" s="106" t="str">
        <f t="shared" si="167"/>
        <v/>
      </c>
      <c r="Q846" s="106" t="str">
        <f t="shared" si="168"/>
        <v/>
      </c>
      <c r="R846" s="71" t="s">
        <v>35</v>
      </c>
      <c r="S846" s="103"/>
      <c r="T846" s="103"/>
      <c r="U846" s="554" t="str">
        <f>IF(R846&lt;&gt;"",VLOOKUP(R846,'DON GIA'!$H$1:$K$103,4,0),"")</f>
        <v/>
      </c>
      <c r="V846" s="554" t="str">
        <f t="shared" si="165"/>
        <v/>
      </c>
      <c r="W846" s="107" t="s">
        <v>1208</v>
      </c>
      <c r="X846" s="103" t="s">
        <v>38</v>
      </c>
      <c r="Y846" s="108">
        <v>0.28699999999999998</v>
      </c>
      <c r="Z846" s="109"/>
      <c r="AA846" s="554">
        <f>IF(W846&lt;&gt;"",VLOOKUP(W846,'DON GIA'!$A$1:$D$346,4,0),"")</f>
        <v>2523428</v>
      </c>
      <c r="AB846" s="554">
        <f t="shared" si="166"/>
        <v>724223.83599999989</v>
      </c>
      <c r="AC846" s="71"/>
      <c r="AD846" s="71"/>
      <c r="AE846" s="71"/>
      <c r="AF846" s="71"/>
      <c r="AG846" s="71"/>
      <c r="AH846" s="103"/>
      <c r="AI846" s="71"/>
      <c r="AJ846" s="103"/>
      <c r="AK846" s="103"/>
      <c r="AL846" s="554" t="str">
        <f>IF(AI846&lt;&gt;"",VLOOKUP(AI846,'DON GIA'!$M$1:$P$9,4,0),"")</f>
        <v/>
      </c>
      <c r="AM846" s="554" t="str">
        <f t="shared" si="169"/>
        <v/>
      </c>
      <c r="AN846" s="103"/>
      <c r="AO846" s="103"/>
      <c r="AP846" s="553" t="str">
        <f t="shared" si="170"/>
        <v/>
      </c>
      <c r="AQ846" s="107"/>
    </row>
    <row r="847" spans="1:43" outlineLevel="2">
      <c r="A847" s="72" t="e">
        <f>IF(D846&lt;&gt;"",$D$8:D846,A846)</f>
        <v>#VALUE!</v>
      </c>
      <c r="C847" s="552" t="str">
        <f>IF(D847&lt;&gt;"",COUNTA($D$8:D847),"")</f>
        <v/>
      </c>
      <c r="D847" s="552"/>
      <c r="E847" s="71"/>
      <c r="F847" s="103"/>
      <c r="G847" s="103"/>
      <c r="H847" s="103"/>
      <c r="I847" s="103"/>
      <c r="J847" s="103"/>
      <c r="K847" s="103"/>
      <c r="L847" s="107"/>
      <c r="M847" s="105"/>
      <c r="N847" s="106" t="str">
        <f>IF(L847&lt;&gt;"",VLOOKUP(L847,'DON GIA'!$S$1:$U$19,3,0),"")</f>
        <v/>
      </c>
      <c r="O847" s="106" t="str">
        <f>IF(L847&lt;&gt;"",VLOOKUP(L847,'DON GIA'!$S$1:$V$19,4,0),"")</f>
        <v/>
      </c>
      <c r="P847" s="106" t="str">
        <f t="shared" si="167"/>
        <v/>
      </c>
      <c r="Q847" s="106" t="str">
        <f t="shared" si="168"/>
        <v/>
      </c>
      <c r="R847" s="71" t="s">
        <v>35</v>
      </c>
      <c r="S847" s="103"/>
      <c r="T847" s="103"/>
      <c r="U847" s="554" t="str">
        <f>IF(R847&lt;&gt;"",VLOOKUP(R847,'DON GIA'!$H$1:$K$103,4,0),"")</f>
        <v/>
      </c>
      <c r="V847" s="554" t="str">
        <f t="shared" si="165"/>
        <v/>
      </c>
      <c r="W847" s="107" t="s">
        <v>1209</v>
      </c>
      <c r="X847" s="103" t="s">
        <v>27</v>
      </c>
      <c r="Y847" s="108">
        <v>126.13</v>
      </c>
      <c r="Z847" s="109"/>
      <c r="AA847" s="554">
        <f>IF(W847&lt;&gt;"",VLOOKUP(W847,'DON GIA'!$A$1:$D$346,4,0),"")</f>
        <v>264499</v>
      </c>
      <c r="AB847" s="554">
        <f t="shared" si="166"/>
        <v>33361258.869999997</v>
      </c>
      <c r="AC847" s="71"/>
      <c r="AD847" s="71"/>
      <c r="AE847" s="71"/>
      <c r="AF847" s="71"/>
      <c r="AG847" s="71"/>
      <c r="AH847" s="103"/>
      <c r="AI847" s="71"/>
      <c r="AJ847" s="103"/>
      <c r="AK847" s="103"/>
      <c r="AL847" s="554" t="str">
        <f>IF(AI847&lt;&gt;"",VLOOKUP(AI847,'DON GIA'!$M$1:$P$9,4,0),"")</f>
        <v/>
      </c>
      <c r="AM847" s="554" t="str">
        <f t="shared" si="169"/>
        <v/>
      </c>
      <c r="AN847" s="103"/>
      <c r="AO847" s="103"/>
      <c r="AP847" s="553" t="str">
        <f t="shared" si="170"/>
        <v/>
      </c>
      <c r="AQ847" s="107"/>
    </row>
    <row r="848" spans="1:43" outlineLevel="2">
      <c r="A848" s="72" t="e">
        <f>IF(D847&lt;&gt;"",$D$8:D847,A847)</f>
        <v>#VALUE!</v>
      </c>
      <c r="C848" s="552" t="str">
        <f>IF(D848&lt;&gt;"",COUNTA($D$8:D848),"")</f>
        <v/>
      </c>
      <c r="D848" s="552"/>
      <c r="E848" s="71"/>
      <c r="F848" s="103"/>
      <c r="G848" s="103"/>
      <c r="H848" s="103"/>
      <c r="I848" s="103"/>
      <c r="J848" s="103"/>
      <c r="K848" s="103"/>
      <c r="L848" s="107"/>
      <c r="M848" s="105"/>
      <c r="N848" s="106" t="str">
        <f>IF(L848&lt;&gt;"",VLOOKUP(L848,'DON GIA'!$S$1:$U$19,3,0),"")</f>
        <v/>
      </c>
      <c r="O848" s="106" t="str">
        <f>IF(L848&lt;&gt;"",VLOOKUP(L848,'DON GIA'!$S$1:$V$19,4,0),"")</f>
        <v/>
      </c>
      <c r="P848" s="106" t="str">
        <f t="shared" si="167"/>
        <v/>
      </c>
      <c r="Q848" s="106" t="str">
        <f t="shared" si="168"/>
        <v/>
      </c>
      <c r="R848" s="71" t="s">
        <v>35</v>
      </c>
      <c r="S848" s="103"/>
      <c r="T848" s="103"/>
      <c r="U848" s="554" t="str">
        <f>IF(R848&lt;&gt;"",VLOOKUP(R848,'DON GIA'!$H$1:$K$103,4,0),"")</f>
        <v/>
      </c>
      <c r="V848" s="554" t="str">
        <f t="shared" si="165"/>
        <v/>
      </c>
      <c r="W848" s="107" t="s">
        <v>1063</v>
      </c>
      <c r="X848" s="103" t="s">
        <v>27</v>
      </c>
      <c r="Y848" s="108">
        <v>53</v>
      </c>
      <c r="Z848" s="109"/>
      <c r="AA848" s="554">
        <f>IF(W848&lt;&gt;"",VLOOKUP(W848,'DON GIA'!$A$1:$D$346,4,0),"")</f>
        <v>3941166</v>
      </c>
      <c r="AB848" s="554">
        <f t="shared" si="166"/>
        <v>208881798</v>
      </c>
      <c r="AC848" s="71"/>
      <c r="AD848" s="71" t="s">
        <v>29</v>
      </c>
      <c r="AE848" s="71" t="s">
        <v>30</v>
      </c>
      <c r="AF848" s="71" t="s">
        <v>31</v>
      </c>
      <c r="AG848" s="71" t="s">
        <v>32</v>
      </c>
      <c r="AH848" s="103"/>
      <c r="AI848" s="71"/>
      <c r="AJ848" s="103"/>
      <c r="AK848" s="103"/>
      <c r="AL848" s="554" t="str">
        <f>IF(AI848&lt;&gt;"",VLOOKUP(AI848,'DON GIA'!$M$1:$P$9,4,0),"")</f>
        <v/>
      </c>
      <c r="AM848" s="554" t="str">
        <f t="shared" si="169"/>
        <v/>
      </c>
      <c r="AN848" s="103"/>
      <c r="AO848" s="103"/>
      <c r="AP848" s="553" t="str">
        <f t="shared" si="170"/>
        <v/>
      </c>
      <c r="AQ848" s="107"/>
    </row>
    <row r="849" spans="1:43" ht="37.5" outlineLevel="2">
      <c r="A849" s="72" t="e">
        <f>IF(D848&lt;&gt;"",$D$8:D848,A848)</f>
        <v>#VALUE!</v>
      </c>
      <c r="C849" s="552" t="str">
        <f>IF(D849&lt;&gt;"",COUNTA($D$8:D849),"")</f>
        <v/>
      </c>
      <c r="D849" s="552"/>
      <c r="E849" s="71"/>
      <c r="F849" s="103"/>
      <c r="G849" s="103"/>
      <c r="H849" s="103"/>
      <c r="I849" s="103"/>
      <c r="J849" s="103"/>
      <c r="K849" s="103"/>
      <c r="L849" s="107"/>
      <c r="M849" s="105"/>
      <c r="N849" s="106" t="str">
        <f>IF(L849&lt;&gt;"",VLOOKUP(L849,'DON GIA'!$S$1:$U$19,3,0),"")</f>
        <v/>
      </c>
      <c r="O849" s="106" t="str">
        <f>IF(L849&lt;&gt;"",VLOOKUP(L849,'DON GIA'!$S$1:$V$19,4,0),"")</f>
        <v/>
      </c>
      <c r="P849" s="106" t="str">
        <f t="shared" si="167"/>
        <v/>
      </c>
      <c r="Q849" s="106" t="str">
        <f t="shared" si="168"/>
        <v/>
      </c>
      <c r="R849" s="71" t="s">
        <v>35</v>
      </c>
      <c r="S849" s="103"/>
      <c r="T849" s="103"/>
      <c r="U849" s="554" t="str">
        <f>IF(R849&lt;&gt;"",VLOOKUP(R849,'DON GIA'!$H$1:$K$103,4,0),"")</f>
        <v/>
      </c>
      <c r="V849" s="554" t="str">
        <f t="shared" si="165"/>
        <v/>
      </c>
      <c r="W849" s="107" t="s">
        <v>1080</v>
      </c>
      <c r="X849" s="103" t="s">
        <v>27</v>
      </c>
      <c r="Y849" s="108">
        <v>7</v>
      </c>
      <c r="Z849" s="109"/>
      <c r="AA849" s="554">
        <f>IF(W849&lt;&gt;"",VLOOKUP(W849,'DON GIA'!$A$1:$D$346,4,0),"")</f>
        <v>10375629</v>
      </c>
      <c r="AB849" s="554">
        <f t="shared" si="166"/>
        <v>72629403</v>
      </c>
      <c r="AC849" s="71"/>
      <c r="AD849" s="71" t="s">
        <v>29</v>
      </c>
      <c r="AE849" s="71" t="s">
        <v>30</v>
      </c>
      <c r="AF849" s="71" t="s">
        <v>31</v>
      </c>
      <c r="AG849" s="71" t="s">
        <v>32</v>
      </c>
      <c r="AH849" s="103"/>
      <c r="AI849" s="71"/>
      <c r="AJ849" s="103"/>
      <c r="AK849" s="103"/>
      <c r="AL849" s="554" t="str">
        <f>IF(AI849&lt;&gt;"",VLOOKUP(AI849,'DON GIA'!$M$1:$P$9,4,0),"")</f>
        <v/>
      </c>
      <c r="AM849" s="554" t="str">
        <f t="shared" si="169"/>
        <v/>
      </c>
      <c r="AN849" s="103"/>
      <c r="AO849" s="103"/>
      <c r="AP849" s="553" t="str">
        <f t="shared" si="170"/>
        <v/>
      </c>
      <c r="AQ849" s="107"/>
    </row>
    <row r="850" spans="1:43" outlineLevel="2">
      <c r="A850" s="72" t="e">
        <f>IF(D849&lt;&gt;"",$D$8:D849,A849)</f>
        <v>#VALUE!</v>
      </c>
      <c r="C850" s="552" t="str">
        <f>IF(D850&lt;&gt;"",COUNTA($D$8:D850),"")</f>
        <v/>
      </c>
      <c r="D850" s="552"/>
      <c r="E850" s="71"/>
      <c r="F850" s="103"/>
      <c r="G850" s="103"/>
      <c r="H850" s="103"/>
      <c r="I850" s="103"/>
      <c r="J850" s="103"/>
      <c r="K850" s="103"/>
      <c r="L850" s="107"/>
      <c r="M850" s="105"/>
      <c r="N850" s="106" t="str">
        <f>IF(L850&lt;&gt;"",VLOOKUP(L850,'DON GIA'!$S$1:$U$19,3,0),"")</f>
        <v/>
      </c>
      <c r="O850" s="106" t="str">
        <f>IF(L850&lt;&gt;"",VLOOKUP(L850,'DON GIA'!$S$1:$V$19,4,0),"")</f>
        <v/>
      </c>
      <c r="P850" s="106" t="str">
        <f t="shared" si="167"/>
        <v/>
      </c>
      <c r="Q850" s="106" t="str">
        <f t="shared" si="168"/>
        <v/>
      </c>
      <c r="R850" s="71" t="s">
        <v>35</v>
      </c>
      <c r="S850" s="103"/>
      <c r="T850" s="103"/>
      <c r="U850" s="554" t="str">
        <f>IF(R850&lt;&gt;"",VLOOKUP(R850,'DON GIA'!$H$1:$K$103,4,0),"")</f>
        <v/>
      </c>
      <c r="V850" s="554" t="str">
        <f t="shared" si="165"/>
        <v/>
      </c>
      <c r="W850" s="107" t="s">
        <v>1210</v>
      </c>
      <c r="X850" s="103" t="s">
        <v>27</v>
      </c>
      <c r="Y850" s="108">
        <v>53</v>
      </c>
      <c r="Z850" s="109"/>
      <c r="AA850" s="554">
        <f>IF(W850&lt;&gt;"",VLOOKUP(W850,'DON GIA'!$A$1:$D$346,4,0),"")</f>
        <v>161275</v>
      </c>
      <c r="AB850" s="554">
        <f t="shared" si="166"/>
        <v>8547575</v>
      </c>
      <c r="AC850" s="71"/>
      <c r="AD850" s="71"/>
      <c r="AE850" s="71"/>
      <c r="AF850" s="71"/>
      <c r="AG850" s="71"/>
      <c r="AH850" s="103"/>
      <c r="AI850" s="71"/>
      <c r="AJ850" s="103"/>
      <c r="AK850" s="103"/>
      <c r="AL850" s="554" t="str">
        <f>IF(AI850&lt;&gt;"",VLOOKUP(AI850,'DON GIA'!$M$1:$P$9,4,0),"")</f>
        <v/>
      </c>
      <c r="AM850" s="554" t="str">
        <f t="shared" si="169"/>
        <v/>
      </c>
      <c r="AN850" s="103"/>
      <c r="AO850" s="103"/>
      <c r="AP850" s="553" t="str">
        <f t="shared" si="170"/>
        <v/>
      </c>
      <c r="AQ850" s="107"/>
    </row>
    <row r="851" spans="1:43" outlineLevel="2">
      <c r="A851" s="72" t="e">
        <f>IF(D850&lt;&gt;"",$D$8:D850,A850)</f>
        <v>#VALUE!</v>
      </c>
      <c r="C851" s="552" t="str">
        <f>IF(D851&lt;&gt;"",COUNTA($D$8:D851),"")</f>
        <v/>
      </c>
      <c r="D851" s="552"/>
      <c r="E851" s="71"/>
      <c r="F851" s="103"/>
      <c r="G851" s="103"/>
      <c r="H851" s="103"/>
      <c r="I851" s="103"/>
      <c r="J851" s="103"/>
      <c r="K851" s="103"/>
      <c r="L851" s="107"/>
      <c r="M851" s="105"/>
      <c r="N851" s="106" t="str">
        <f>IF(L851&lt;&gt;"",VLOOKUP(L851,'DON GIA'!$S$1:$U$19,3,0),"")</f>
        <v/>
      </c>
      <c r="O851" s="106" t="str">
        <f>IF(L851&lt;&gt;"",VLOOKUP(L851,'DON GIA'!$S$1:$V$19,4,0),"")</f>
        <v/>
      </c>
      <c r="P851" s="106" t="str">
        <f t="shared" si="167"/>
        <v/>
      </c>
      <c r="Q851" s="106" t="str">
        <f t="shared" si="168"/>
        <v/>
      </c>
      <c r="R851" s="71" t="s">
        <v>35</v>
      </c>
      <c r="S851" s="103"/>
      <c r="T851" s="103"/>
      <c r="U851" s="554" t="str">
        <f>IF(R851&lt;&gt;"",VLOOKUP(R851,'DON GIA'!$H$1:$K$103,4,0),"")</f>
        <v/>
      </c>
      <c r="V851" s="554" t="str">
        <f t="shared" si="165"/>
        <v/>
      </c>
      <c r="W851" s="107" t="s">
        <v>1211</v>
      </c>
      <c r="X851" s="103" t="s">
        <v>27</v>
      </c>
      <c r="Y851" s="108">
        <v>3.3</v>
      </c>
      <c r="Z851" s="109"/>
      <c r="AA851" s="554">
        <f>IF(W851&lt;&gt;"",VLOOKUP(W851,'DON GIA'!$A$1:$D$346,4,0),"")</f>
        <v>282038</v>
      </c>
      <c r="AB851" s="554">
        <f t="shared" si="166"/>
        <v>930725.39999999991</v>
      </c>
      <c r="AC851" s="71"/>
      <c r="AD851" s="71"/>
      <c r="AE851" s="71"/>
      <c r="AF851" s="71"/>
      <c r="AG851" s="71"/>
      <c r="AH851" s="103"/>
      <c r="AI851" s="71"/>
      <c r="AJ851" s="103"/>
      <c r="AK851" s="103"/>
      <c r="AL851" s="554" t="str">
        <f>IF(AI851&lt;&gt;"",VLOOKUP(AI851,'DON GIA'!$M$1:$P$9,4,0),"")</f>
        <v/>
      </c>
      <c r="AM851" s="554" t="str">
        <f t="shared" si="169"/>
        <v/>
      </c>
      <c r="AN851" s="103"/>
      <c r="AO851" s="103"/>
      <c r="AP851" s="553" t="str">
        <f t="shared" si="170"/>
        <v/>
      </c>
      <c r="AQ851" s="107"/>
    </row>
    <row r="852" spans="1:43" outlineLevel="2">
      <c r="A852" s="72" t="e">
        <f>IF(D851&lt;&gt;"",$D$8:D851,A851)</f>
        <v>#VALUE!</v>
      </c>
      <c r="C852" s="552" t="str">
        <f>IF(D852&lt;&gt;"",COUNTA($D$8:D852),"")</f>
        <v/>
      </c>
      <c r="D852" s="552"/>
      <c r="E852" s="71"/>
      <c r="F852" s="103"/>
      <c r="G852" s="103"/>
      <c r="H852" s="103"/>
      <c r="I852" s="103"/>
      <c r="J852" s="103"/>
      <c r="K852" s="103"/>
      <c r="L852" s="107"/>
      <c r="M852" s="105"/>
      <c r="N852" s="106" t="str">
        <f>IF(L852&lt;&gt;"",VLOOKUP(L852,'DON GIA'!$S$1:$U$19,3,0),"")</f>
        <v/>
      </c>
      <c r="O852" s="106" t="str">
        <f>IF(L852&lt;&gt;"",VLOOKUP(L852,'DON GIA'!$S$1:$V$19,4,0),"")</f>
        <v/>
      </c>
      <c r="P852" s="106" t="str">
        <f t="shared" si="167"/>
        <v/>
      </c>
      <c r="Q852" s="106" t="str">
        <f t="shared" si="168"/>
        <v/>
      </c>
      <c r="R852" s="71" t="s">
        <v>35</v>
      </c>
      <c r="S852" s="103"/>
      <c r="T852" s="103"/>
      <c r="U852" s="554" t="str">
        <f>IF(R852&lt;&gt;"",VLOOKUP(R852,'DON GIA'!$H$1:$K$103,4,0),"")</f>
        <v/>
      </c>
      <c r="V852" s="554" t="str">
        <f t="shared" si="165"/>
        <v/>
      </c>
      <c r="W852" s="107" t="s">
        <v>1023</v>
      </c>
      <c r="X852" s="103" t="s">
        <v>38</v>
      </c>
      <c r="Y852" s="108">
        <v>0.15</v>
      </c>
      <c r="Z852" s="109"/>
      <c r="AA852" s="554">
        <f>IF(W852&lt;&gt;"",VLOOKUP(W852,'DON GIA'!$A$1:$D$346,4,0),"")</f>
        <v>2523428</v>
      </c>
      <c r="AB852" s="554">
        <f t="shared" si="166"/>
        <v>378514.2</v>
      </c>
      <c r="AC852" s="71"/>
      <c r="AD852" s="71"/>
      <c r="AE852" s="71"/>
      <c r="AF852" s="71"/>
      <c r="AG852" s="71"/>
      <c r="AH852" s="103"/>
      <c r="AI852" s="71"/>
      <c r="AJ852" s="103"/>
      <c r="AK852" s="103"/>
      <c r="AL852" s="554" t="str">
        <f>IF(AI852&lt;&gt;"",VLOOKUP(AI852,'DON GIA'!$M$1:$P$9,4,0),"")</f>
        <v/>
      </c>
      <c r="AM852" s="554" t="str">
        <f t="shared" si="169"/>
        <v/>
      </c>
      <c r="AN852" s="103"/>
      <c r="AO852" s="103"/>
      <c r="AP852" s="553" t="str">
        <f t="shared" si="170"/>
        <v/>
      </c>
      <c r="AQ852" s="107"/>
    </row>
    <row r="853" spans="1:43" outlineLevel="2">
      <c r="A853" s="72" t="e">
        <f>IF(D852&lt;&gt;"",$D$8:D852,A852)</f>
        <v>#VALUE!</v>
      </c>
      <c r="C853" s="552" t="str">
        <f>IF(D853&lt;&gt;"",COUNTA($D$8:D853),"")</f>
        <v/>
      </c>
      <c r="D853" s="552"/>
      <c r="E853" s="71"/>
      <c r="F853" s="103"/>
      <c r="G853" s="103"/>
      <c r="H853" s="103"/>
      <c r="I853" s="103"/>
      <c r="J853" s="103"/>
      <c r="K853" s="103"/>
      <c r="L853" s="107"/>
      <c r="M853" s="105"/>
      <c r="N853" s="106" t="str">
        <f>IF(L853&lt;&gt;"",VLOOKUP(L853,'DON GIA'!$S$1:$U$19,3,0),"")</f>
        <v/>
      </c>
      <c r="O853" s="106" t="str">
        <f>IF(L853&lt;&gt;"",VLOOKUP(L853,'DON GIA'!$S$1:$V$19,4,0),"")</f>
        <v/>
      </c>
      <c r="P853" s="106" t="str">
        <f t="shared" si="167"/>
        <v/>
      </c>
      <c r="Q853" s="106" t="str">
        <f t="shared" si="168"/>
        <v/>
      </c>
      <c r="R853" s="71" t="s">
        <v>35</v>
      </c>
      <c r="S853" s="103"/>
      <c r="T853" s="103"/>
      <c r="U853" s="554" t="str">
        <f>IF(R853&lt;&gt;"",VLOOKUP(R853,'DON GIA'!$H$1:$K$103,4,0),"")</f>
        <v/>
      </c>
      <c r="V853" s="554" t="str">
        <f t="shared" si="165"/>
        <v/>
      </c>
      <c r="W853" s="107" t="s">
        <v>1212</v>
      </c>
      <c r="X853" s="103" t="s">
        <v>27</v>
      </c>
      <c r="Y853" s="108">
        <v>0.96</v>
      </c>
      <c r="Z853" s="109"/>
      <c r="AA853" s="554">
        <f>IF(W853&lt;&gt;"",VLOOKUP(W853,'DON GIA'!$A$1:$D$346,4,0),"")</f>
        <v>292949</v>
      </c>
      <c r="AB853" s="554">
        <f t="shared" si="166"/>
        <v>281231.03999999998</v>
      </c>
      <c r="AC853" s="71"/>
      <c r="AD853" s="71"/>
      <c r="AE853" s="71"/>
      <c r="AF853" s="71"/>
      <c r="AG853" s="71"/>
      <c r="AH853" s="103"/>
      <c r="AI853" s="71"/>
      <c r="AJ853" s="103"/>
      <c r="AK853" s="103"/>
      <c r="AL853" s="554" t="str">
        <f>IF(AI853&lt;&gt;"",VLOOKUP(AI853,'DON GIA'!$M$1:$P$9,4,0),"")</f>
        <v/>
      </c>
      <c r="AM853" s="554" t="str">
        <f t="shared" si="169"/>
        <v/>
      </c>
      <c r="AN853" s="103"/>
      <c r="AO853" s="103"/>
      <c r="AP853" s="553" t="str">
        <f t="shared" si="170"/>
        <v/>
      </c>
      <c r="AQ853" s="107"/>
    </row>
    <row r="854" spans="1:43" outlineLevel="2">
      <c r="A854" s="72" t="e">
        <f>IF(D853&lt;&gt;"",$D$8:D853,A853)</f>
        <v>#VALUE!</v>
      </c>
      <c r="C854" s="552" t="str">
        <f>IF(D854&lt;&gt;"",COUNTA($D$8:D854),"")</f>
        <v/>
      </c>
      <c r="D854" s="552"/>
      <c r="E854" s="71"/>
      <c r="F854" s="103"/>
      <c r="G854" s="103"/>
      <c r="H854" s="103"/>
      <c r="I854" s="103"/>
      <c r="J854" s="103"/>
      <c r="K854" s="103"/>
      <c r="L854" s="107"/>
      <c r="M854" s="105"/>
      <c r="N854" s="106" t="str">
        <f>IF(L854&lt;&gt;"",VLOOKUP(L854,'DON GIA'!$S$1:$U$19,3,0),"")</f>
        <v/>
      </c>
      <c r="O854" s="106" t="str">
        <f>IF(L854&lt;&gt;"",VLOOKUP(L854,'DON GIA'!$S$1:$V$19,4,0),"")</f>
        <v/>
      </c>
      <c r="P854" s="106" t="str">
        <f t="shared" si="167"/>
        <v/>
      </c>
      <c r="Q854" s="106" t="str">
        <f t="shared" si="168"/>
        <v/>
      </c>
      <c r="R854" s="71" t="s">
        <v>35</v>
      </c>
      <c r="S854" s="103"/>
      <c r="T854" s="103"/>
      <c r="U854" s="554" t="str">
        <f>IF(R854&lt;&gt;"",VLOOKUP(R854,'DON GIA'!$H$1:$K$103,4,0),"")</f>
        <v/>
      </c>
      <c r="V854" s="554" t="str">
        <f t="shared" si="165"/>
        <v/>
      </c>
      <c r="W854" s="107" t="s">
        <v>1109</v>
      </c>
      <c r="X854" s="103" t="s">
        <v>27</v>
      </c>
      <c r="Y854" s="108">
        <v>3.42</v>
      </c>
      <c r="Z854" s="109"/>
      <c r="AA854" s="554">
        <f>IF(W854&lt;&gt;"",VLOOKUP(W854,'DON GIA'!$A$1:$D$346,4,0),"")</f>
        <v>282038</v>
      </c>
      <c r="AB854" s="554">
        <f t="shared" si="166"/>
        <v>964569.96</v>
      </c>
      <c r="AC854" s="71"/>
      <c r="AD854" s="71"/>
      <c r="AE854" s="71"/>
      <c r="AF854" s="71"/>
      <c r="AG854" s="71"/>
      <c r="AH854" s="103"/>
      <c r="AI854" s="71"/>
      <c r="AJ854" s="103"/>
      <c r="AK854" s="103"/>
      <c r="AL854" s="554" t="str">
        <f>IF(AI854&lt;&gt;"",VLOOKUP(AI854,'DON GIA'!$M$1:$P$9,4,0),"")</f>
        <v/>
      </c>
      <c r="AM854" s="554" t="str">
        <f t="shared" si="169"/>
        <v/>
      </c>
      <c r="AN854" s="103"/>
      <c r="AO854" s="103"/>
      <c r="AP854" s="553" t="str">
        <f t="shared" si="170"/>
        <v/>
      </c>
      <c r="AQ854" s="107"/>
    </row>
    <row r="855" spans="1:43" ht="37.5" outlineLevel="2">
      <c r="A855" s="72" t="e">
        <f>IF(D854&lt;&gt;"",$D$8:D854,A854)</f>
        <v>#VALUE!</v>
      </c>
      <c r="C855" s="552" t="str">
        <f>IF(D855&lt;&gt;"",COUNTA($D$8:D855),"")</f>
        <v/>
      </c>
      <c r="D855" s="552"/>
      <c r="E855" s="71"/>
      <c r="F855" s="103"/>
      <c r="G855" s="103"/>
      <c r="H855" s="103"/>
      <c r="I855" s="103"/>
      <c r="J855" s="103"/>
      <c r="K855" s="103"/>
      <c r="L855" s="107"/>
      <c r="M855" s="105"/>
      <c r="N855" s="106" t="str">
        <f>IF(L855&lt;&gt;"",VLOOKUP(L855,'DON GIA'!$S$1:$U$19,3,0),"")</f>
        <v/>
      </c>
      <c r="O855" s="106" t="str">
        <f>IF(L855&lt;&gt;"",VLOOKUP(L855,'DON GIA'!$S$1:$V$19,4,0),"")</f>
        <v/>
      </c>
      <c r="P855" s="106" t="str">
        <f t="shared" si="167"/>
        <v/>
      </c>
      <c r="Q855" s="106" t="str">
        <f t="shared" si="168"/>
        <v/>
      </c>
      <c r="R855" s="71" t="s">
        <v>35</v>
      </c>
      <c r="S855" s="103"/>
      <c r="T855" s="103"/>
      <c r="U855" s="554" t="str">
        <f>IF(R855&lt;&gt;"",VLOOKUP(R855,'DON GIA'!$H$1:$K$103,4,0),"")</f>
        <v/>
      </c>
      <c r="V855" s="554" t="str">
        <f t="shared" si="165"/>
        <v/>
      </c>
      <c r="W855" s="107" t="s">
        <v>1213</v>
      </c>
      <c r="X855" s="103" t="s">
        <v>38</v>
      </c>
      <c r="Y855" s="108">
        <v>0.42</v>
      </c>
      <c r="Z855" s="109"/>
      <c r="AA855" s="554">
        <f>IF(W855&lt;&gt;"",VLOOKUP(W855,'DON GIA'!$A$1:$D$346,4,0),"")</f>
        <v>2704619</v>
      </c>
      <c r="AB855" s="554">
        <f t="shared" si="166"/>
        <v>1135939.98</v>
      </c>
      <c r="AC855" s="71"/>
      <c r="AD855" s="71"/>
      <c r="AE855" s="71"/>
      <c r="AF855" s="71"/>
      <c r="AG855" s="71"/>
      <c r="AH855" s="103"/>
      <c r="AI855" s="71"/>
      <c r="AJ855" s="103"/>
      <c r="AK855" s="103"/>
      <c r="AL855" s="554" t="str">
        <f>IF(AI855&lt;&gt;"",VLOOKUP(AI855,'DON GIA'!$M$1:$P$9,4,0),"")</f>
        <v/>
      </c>
      <c r="AM855" s="554" t="str">
        <f t="shared" si="169"/>
        <v/>
      </c>
      <c r="AN855" s="103"/>
      <c r="AO855" s="103"/>
      <c r="AP855" s="553" t="str">
        <f t="shared" si="170"/>
        <v/>
      </c>
      <c r="AQ855" s="107"/>
    </row>
    <row r="856" spans="1:43" ht="37.5" outlineLevel="2">
      <c r="A856" s="72" t="e">
        <f>IF(D855&lt;&gt;"",$D$8:D855,A855)</f>
        <v>#VALUE!</v>
      </c>
      <c r="C856" s="552" t="str">
        <f>IF(D856&lt;&gt;"",COUNTA($D$8:D856),"")</f>
        <v/>
      </c>
      <c r="D856" s="552"/>
      <c r="E856" s="71"/>
      <c r="F856" s="103"/>
      <c r="G856" s="103"/>
      <c r="H856" s="103"/>
      <c r="I856" s="103"/>
      <c r="J856" s="103"/>
      <c r="K856" s="103"/>
      <c r="L856" s="107"/>
      <c r="M856" s="105"/>
      <c r="N856" s="106" t="str">
        <f>IF(L856&lt;&gt;"",VLOOKUP(L856,'DON GIA'!$S$1:$U$19,3,0),"")</f>
        <v/>
      </c>
      <c r="O856" s="106" t="str">
        <f>IF(L856&lt;&gt;"",VLOOKUP(L856,'DON GIA'!$S$1:$V$19,4,0),"")</f>
        <v/>
      </c>
      <c r="P856" s="106" t="str">
        <f t="shared" si="167"/>
        <v/>
      </c>
      <c r="Q856" s="106" t="str">
        <f t="shared" si="168"/>
        <v/>
      </c>
      <c r="R856" s="71" t="s">
        <v>35</v>
      </c>
      <c r="S856" s="103"/>
      <c r="T856" s="103"/>
      <c r="U856" s="554" t="str">
        <f>IF(R856&lt;&gt;"",VLOOKUP(R856,'DON GIA'!$H$1:$K$103,4,0),"")</f>
        <v/>
      </c>
      <c r="V856" s="554" t="str">
        <f t="shared" si="165"/>
        <v/>
      </c>
      <c r="W856" s="107" t="s">
        <v>1214</v>
      </c>
      <c r="X856" s="103" t="s">
        <v>27</v>
      </c>
      <c r="Y856" s="108">
        <v>0.42</v>
      </c>
      <c r="Z856" s="109"/>
      <c r="AA856" s="554">
        <f>IF(W856&lt;&gt;"",VLOOKUP(W856,'DON GIA'!$A$1:$D$346,4,0),"")</f>
        <v>292949</v>
      </c>
      <c r="AB856" s="554">
        <f t="shared" si="166"/>
        <v>123038.58</v>
      </c>
      <c r="AC856" s="71"/>
      <c r="AD856" s="71"/>
      <c r="AE856" s="71"/>
      <c r="AF856" s="71"/>
      <c r="AG856" s="71"/>
      <c r="AH856" s="103"/>
      <c r="AI856" s="71"/>
      <c r="AJ856" s="103"/>
      <c r="AK856" s="103"/>
      <c r="AL856" s="554" t="str">
        <f>IF(AI856&lt;&gt;"",VLOOKUP(AI856,'DON GIA'!$M$1:$P$9,4,0),"")</f>
        <v/>
      </c>
      <c r="AM856" s="554" t="str">
        <f t="shared" si="169"/>
        <v/>
      </c>
      <c r="AN856" s="103"/>
      <c r="AO856" s="103"/>
      <c r="AP856" s="553" t="str">
        <f t="shared" si="170"/>
        <v/>
      </c>
      <c r="AQ856" s="107"/>
    </row>
    <row r="857" spans="1:43" outlineLevel="2">
      <c r="A857" s="72" t="e">
        <f>IF(D856&lt;&gt;"",$D$8:D856,A856)</f>
        <v>#VALUE!</v>
      </c>
      <c r="C857" s="552" t="str">
        <f>IF(D857&lt;&gt;"",COUNTA($D$8:D857),"")</f>
        <v/>
      </c>
      <c r="D857" s="552"/>
      <c r="E857" s="71"/>
      <c r="F857" s="103"/>
      <c r="G857" s="103"/>
      <c r="H857" s="103"/>
      <c r="I857" s="103"/>
      <c r="J857" s="103"/>
      <c r="K857" s="103"/>
      <c r="L857" s="107"/>
      <c r="M857" s="105"/>
      <c r="N857" s="106" t="str">
        <f>IF(L857&lt;&gt;"",VLOOKUP(L857,'DON GIA'!$S$1:$U$19,3,0),"")</f>
        <v/>
      </c>
      <c r="O857" s="106" t="str">
        <f>IF(L857&lt;&gt;"",VLOOKUP(L857,'DON GIA'!$S$1:$V$19,4,0),"")</f>
        <v/>
      </c>
      <c r="P857" s="106" t="str">
        <f t="shared" si="167"/>
        <v/>
      </c>
      <c r="Q857" s="106" t="str">
        <f t="shared" si="168"/>
        <v/>
      </c>
      <c r="R857" s="71" t="s">
        <v>35</v>
      </c>
      <c r="S857" s="103"/>
      <c r="T857" s="103"/>
      <c r="U857" s="554" t="str">
        <f>IF(R857&lt;&gt;"",VLOOKUP(R857,'DON GIA'!$H$1:$K$103,4,0),"")</f>
        <v/>
      </c>
      <c r="V857" s="554" t="str">
        <f t="shared" si="165"/>
        <v/>
      </c>
      <c r="W857" s="107" t="s">
        <v>1009</v>
      </c>
      <c r="X857" s="103" t="s">
        <v>27</v>
      </c>
      <c r="Y857" s="108">
        <v>74.75</v>
      </c>
      <c r="Z857" s="109"/>
      <c r="AA857" s="554">
        <f>IF(W857&lt;&gt;"",VLOOKUP(W857,'DON GIA'!$A$1:$D$346,4,0),"")</f>
        <v>282038</v>
      </c>
      <c r="AB857" s="554">
        <f t="shared" si="166"/>
        <v>21082340.5</v>
      </c>
      <c r="AC857" s="71"/>
      <c r="AD857" s="71"/>
      <c r="AE857" s="71"/>
      <c r="AF857" s="71"/>
      <c r="AG857" s="71"/>
      <c r="AH857" s="103"/>
      <c r="AI857" s="71"/>
      <c r="AJ857" s="103"/>
      <c r="AK857" s="103"/>
      <c r="AL857" s="554" t="str">
        <f>IF(AI857&lt;&gt;"",VLOOKUP(AI857,'DON GIA'!$M$1:$P$9,4,0),"")</f>
        <v/>
      </c>
      <c r="AM857" s="554" t="str">
        <f t="shared" si="169"/>
        <v/>
      </c>
      <c r="AN857" s="103"/>
      <c r="AO857" s="103"/>
      <c r="AP857" s="553" t="str">
        <f t="shared" si="170"/>
        <v/>
      </c>
      <c r="AQ857" s="107"/>
    </row>
    <row r="858" spans="1:43" outlineLevel="2">
      <c r="A858" s="72" t="e">
        <f>IF(D857&lt;&gt;"",$D$8:D857,A857)</f>
        <v>#VALUE!</v>
      </c>
      <c r="C858" s="552" t="str">
        <f>IF(D858&lt;&gt;"",COUNTA($D$8:D858),"")</f>
        <v/>
      </c>
      <c r="D858" s="552"/>
      <c r="E858" s="71"/>
      <c r="F858" s="103"/>
      <c r="G858" s="103"/>
      <c r="H858" s="103"/>
      <c r="I858" s="103"/>
      <c r="J858" s="103"/>
      <c r="K858" s="103"/>
      <c r="L858" s="107"/>
      <c r="M858" s="105"/>
      <c r="N858" s="106" t="str">
        <f>IF(L858&lt;&gt;"",VLOOKUP(L858,'DON GIA'!$S$1:$U$19,3,0),"")</f>
        <v/>
      </c>
      <c r="O858" s="106" t="str">
        <f>IF(L858&lt;&gt;"",VLOOKUP(L858,'DON GIA'!$S$1:$V$19,4,0),"")</f>
        <v/>
      </c>
      <c r="P858" s="106" t="str">
        <f t="shared" si="167"/>
        <v/>
      </c>
      <c r="Q858" s="106" t="str">
        <f t="shared" si="168"/>
        <v/>
      </c>
      <c r="R858" s="71" t="s">
        <v>35</v>
      </c>
      <c r="S858" s="103"/>
      <c r="T858" s="103"/>
      <c r="U858" s="554" t="str">
        <f>IF(R858&lt;&gt;"",VLOOKUP(R858,'DON GIA'!$H$1:$K$103,4,0),"")</f>
        <v/>
      </c>
      <c r="V858" s="554" t="str">
        <f t="shared" si="165"/>
        <v/>
      </c>
      <c r="W858" s="107" t="s">
        <v>1005</v>
      </c>
      <c r="X858" s="103" t="s">
        <v>27</v>
      </c>
      <c r="Y858" s="108">
        <v>55.2</v>
      </c>
      <c r="Z858" s="109"/>
      <c r="AA858" s="554">
        <f>IF(W858&lt;&gt;"",VLOOKUP(W858,'DON GIA'!$A$1:$D$346,4,0),"")</f>
        <v>5559129</v>
      </c>
      <c r="AB858" s="554">
        <f t="shared" si="166"/>
        <v>306863920.80000001</v>
      </c>
      <c r="AC858" s="71"/>
      <c r="AD858" s="71" t="s">
        <v>29</v>
      </c>
      <c r="AE858" s="71" t="s">
        <v>30</v>
      </c>
      <c r="AF858" s="71" t="s">
        <v>31</v>
      </c>
      <c r="AG858" s="71" t="s">
        <v>34</v>
      </c>
      <c r="AH858" s="103"/>
      <c r="AI858" s="71"/>
      <c r="AJ858" s="103"/>
      <c r="AK858" s="103"/>
      <c r="AL858" s="554" t="str">
        <f>IF(AI858&lt;&gt;"",VLOOKUP(AI858,'DON GIA'!$M$1:$P$9,4,0),"")</f>
        <v/>
      </c>
      <c r="AM858" s="554" t="str">
        <f t="shared" si="169"/>
        <v/>
      </c>
      <c r="AN858" s="103"/>
      <c r="AO858" s="103"/>
      <c r="AP858" s="553" t="str">
        <f t="shared" si="170"/>
        <v/>
      </c>
      <c r="AQ858" s="107"/>
    </row>
    <row r="859" spans="1:43" ht="37.5" outlineLevel="2">
      <c r="A859" s="72" t="e">
        <f>IF(D858&lt;&gt;"",$D$8:D858,A858)</f>
        <v>#VALUE!</v>
      </c>
      <c r="C859" s="552" t="str">
        <f>IF(D859&lt;&gt;"",COUNTA($D$8:D859),"")</f>
        <v/>
      </c>
      <c r="D859" s="552"/>
      <c r="E859" s="71"/>
      <c r="F859" s="103"/>
      <c r="G859" s="103"/>
      <c r="H859" s="103"/>
      <c r="I859" s="103"/>
      <c r="J859" s="103"/>
      <c r="K859" s="103"/>
      <c r="L859" s="107"/>
      <c r="M859" s="105"/>
      <c r="N859" s="106" t="str">
        <f>IF(L859&lt;&gt;"",VLOOKUP(L859,'DON GIA'!$S$1:$U$19,3,0),"")</f>
        <v/>
      </c>
      <c r="O859" s="106" t="str">
        <f>IF(L859&lt;&gt;"",VLOOKUP(L859,'DON GIA'!$S$1:$V$19,4,0),"")</f>
        <v/>
      </c>
      <c r="P859" s="106" t="str">
        <f t="shared" si="167"/>
        <v/>
      </c>
      <c r="Q859" s="106" t="str">
        <f t="shared" si="168"/>
        <v/>
      </c>
      <c r="R859" s="71" t="s">
        <v>35</v>
      </c>
      <c r="S859" s="103"/>
      <c r="T859" s="103"/>
      <c r="U859" s="554" t="str">
        <f>IF(R859&lt;&gt;"",VLOOKUP(R859,'DON GIA'!$H$1:$K$103,4,0),"")</f>
        <v/>
      </c>
      <c r="V859" s="554" t="str">
        <f t="shared" si="165"/>
        <v/>
      </c>
      <c r="W859" s="107" t="s">
        <v>1215</v>
      </c>
      <c r="X859" s="103" t="s">
        <v>27</v>
      </c>
      <c r="Y859" s="108">
        <v>7.2</v>
      </c>
      <c r="Z859" s="109"/>
      <c r="AA859" s="554">
        <f>IF(W859&lt;&gt;"",VLOOKUP(W859,'DON GIA'!$A$1:$D$346,4,0),"")</f>
        <v>2613835</v>
      </c>
      <c r="AB859" s="554">
        <f t="shared" si="166"/>
        <v>18819612</v>
      </c>
      <c r="AC859" s="71"/>
      <c r="AD859" s="71" t="s">
        <v>34</v>
      </c>
      <c r="AE859" s="71" t="s">
        <v>30</v>
      </c>
      <c r="AF859" s="71" t="s">
        <v>31</v>
      </c>
      <c r="AG859" s="71" t="s">
        <v>34</v>
      </c>
      <c r="AH859" s="103"/>
      <c r="AI859" s="71"/>
      <c r="AJ859" s="103"/>
      <c r="AK859" s="103"/>
      <c r="AL859" s="554" t="str">
        <f>IF(AI859&lt;&gt;"",VLOOKUP(AI859,'DON GIA'!$M$1:$P$9,4,0),"")</f>
        <v/>
      </c>
      <c r="AM859" s="554" t="str">
        <f t="shared" si="169"/>
        <v/>
      </c>
      <c r="AN859" s="103"/>
      <c r="AO859" s="103"/>
      <c r="AP859" s="553" t="str">
        <f t="shared" si="170"/>
        <v/>
      </c>
      <c r="AQ859" s="107"/>
    </row>
    <row r="860" spans="1:43" outlineLevel="2">
      <c r="A860" s="72" t="e">
        <f>IF(D859&lt;&gt;"",$D$8:D859,A859)</f>
        <v>#VALUE!</v>
      </c>
      <c r="C860" s="552" t="str">
        <f>IF(D860&lt;&gt;"",COUNTA($D$8:D860),"")</f>
        <v/>
      </c>
      <c r="D860" s="552"/>
      <c r="E860" s="71"/>
      <c r="F860" s="103"/>
      <c r="G860" s="103"/>
      <c r="H860" s="103"/>
      <c r="I860" s="103"/>
      <c r="J860" s="103"/>
      <c r="K860" s="103"/>
      <c r="L860" s="107"/>
      <c r="M860" s="105"/>
      <c r="N860" s="106" t="str">
        <f>IF(L860&lt;&gt;"",VLOOKUP(L860,'DON GIA'!$S$1:$U$19,3,0),"")</f>
        <v/>
      </c>
      <c r="O860" s="106" t="str">
        <f>IF(L860&lt;&gt;"",VLOOKUP(L860,'DON GIA'!$S$1:$V$19,4,0),"")</f>
        <v/>
      </c>
      <c r="P860" s="106" t="str">
        <f t="shared" si="167"/>
        <v/>
      </c>
      <c r="Q860" s="106" t="str">
        <f t="shared" si="168"/>
        <v/>
      </c>
      <c r="R860" s="71" t="s">
        <v>35</v>
      </c>
      <c r="S860" s="103"/>
      <c r="T860" s="103"/>
      <c r="U860" s="554" t="str">
        <f>IF(R860&lt;&gt;"",VLOOKUP(R860,'DON GIA'!$H$1:$K$103,4,0),"")</f>
        <v/>
      </c>
      <c r="V860" s="554" t="str">
        <f t="shared" si="165"/>
        <v/>
      </c>
      <c r="W860" s="107" t="s">
        <v>1210</v>
      </c>
      <c r="X860" s="103" t="s">
        <v>27</v>
      </c>
      <c r="Y860" s="108">
        <v>55.2</v>
      </c>
      <c r="Z860" s="109"/>
      <c r="AA860" s="554">
        <f>IF(W860&lt;&gt;"",VLOOKUP(W860,'DON GIA'!$A$1:$D$346,4,0),"")</f>
        <v>161275</v>
      </c>
      <c r="AB860" s="554">
        <f t="shared" si="166"/>
        <v>8902380</v>
      </c>
      <c r="AC860" s="71"/>
      <c r="AD860" s="71"/>
      <c r="AE860" s="71"/>
      <c r="AF860" s="71"/>
      <c r="AG860" s="71"/>
      <c r="AH860" s="103"/>
      <c r="AI860" s="71"/>
      <c r="AJ860" s="103"/>
      <c r="AK860" s="103"/>
      <c r="AL860" s="554" t="str">
        <f>IF(AI860&lt;&gt;"",VLOOKUP(AI860,'DON GIA'!$M$1:$P$9,4,0),"")</f>
        <v/>
      </c>
      <c r="AM860" s="554" t="str">
        <f t="shared" si="169"/>
        <v/>
      </c>
      <c r="AN860" s="103"/>
      <c r="AO860" s="103"/>
      <c r="AP860" s="553" t="str">
        <f t="shared" si="170"/>
        <v/>
      </c>
      <c r="AQ860" s="107"/>
    </row>
    <row r="861" spans="1:43" outlineLevel="2">
      <c r="A861" s="72" t="e">
        <f>IF(D860&lt;&gt;"",$D$8:D860,A860)</f>
        <v>#VALUE!</v>
      </c>
      <c r="C861" s="552" t="str">
        <f>IF(D861&lt;&gt;"",COUNTA($D$8:D861),"")</f>
        <v/>
      </c>
      <c r="D861" s="552"/>
      <c r="E861" s="71"/>
      <c r="F861" s="103"/>
      <c r="G861" s="103"/>
      <c r="H861" s="103"/>
      <c r="I861" s="103"/>
      <c r="J861" s="103"/>
      <c r="K861" s="103"/>
      <c r="L861" s="107"/>
      <c r="M861" s="105"/>
      <c r="N861" s="106" t="str">
        <f>IF(L861&lt;&gt;"",VLOOKUP(L861,'DON GIA'!$S$1:$U$19,3,0),"")</f>
        <v/>
      </c>
      <c r="O861" s="106" t="str">
        <f>IF(L861&lt;&gt;"",VLOOKUP(L861,'DON GIA'!$S$1:$V$19,4,0),"")</f>
        <v/>
      </c>
      <c r="P861" s="106" t="str">
        <f t="shared" si="167"/>
        <v/>
      </c>
      <c r="Q861" s="106" t="str">
        <f t="shared" si="168"/>
        <v/>
      </c>
      <c r="R861" s="71" t="s">
        <v>35</v>
      </c>
      <c r="S861" s="103"/>
      <c r="T861" s="103"/>
      <c r="U861" s="554" t="str">
        <f>IF(R861&lt;&gt;"",VLOOKUP(R861,'DON GIA'!$H$1:$K$103,4,0),"")</f>
        <v/>
      </c>
      <c r="V861" s="554" t="str">
        <f t="shared" si="165"/>
        <v/>
      </c>
      <c r="W861" s="107" t="s">
        <v>1211</v>
      </c>
      <c r="X861" s="103" t="s">
        <v>27</v>
      </c>
      <c r="Y861" s="108">
        <v>3.3</v>
      </c>
      <c r="Z861" s="109"/>
      <c r="AA861" s="554">
        <f>IF(W861&lt;&gt;"",VLOOKUP(W861,'DON GIA'!$A$1:$D$346,4,0),"")</f>
        <v>282038</v>
      </c>
      <c r="AB861" s="554">
        <f t="shared" si="166"/>
        <v>930725.39999999991</v>
      </c>
      <c r="AC861" s="71"/>
      <c r="AD861" s="71"/>
      <c r="AE861" s="71"/>
      <c r="AF861" s="71"/>
      <c r="AG861" s="71"/>
      <c r="AH861" s="103"/>
      <c r="AI861" s="71"/>
      <c r="AJ861" s="103"/>
      <c r="AK861" s="103"/>
      <c r="AL861" s="554" t="str">
        <f>IF(AI861&lt;&gt;"",VLOOKUP(AI861,'DON GIA'!$M$1:$P$9,4,0),"")</f>
        <v/>
      </c>
      <c r="AM861" s="554" t="str">
        <f t="shared" si="169"/>
        <v/>
      </c>
      <c r="AN861" s="103"/>
      <c r="AO861" s="103"/>
      <c r="AP861" s="553" t="str">
        <f t="shared" si="170"/>
        <v/>
      </c>
      <c r="AQ861" s="107"/>
    </row>
    <row r="862" spans="1:43" outlineLevel="2">
      <c r="A862" s="72" t="e">
        <f>IF(D861&lt;&gt;"",$D$8:D861,A861)</f>
        <v>#VALUE!</v>
      </c>
      <c r="C862" s="552" t="str">
        <f>IF(D862&lt;&gt;"",COUNTA($D$8:D862),"")</f>
        <v/>
      </c>
      <c r="D862" s="552"/>
      <c r="E862" s="71"/>
      <c r="F862" s="103"/>
      <c r="G862" s="103"/>
      <c r="H862" s="103"/>
      <c r="I862" s="103"/>
      <c r="J862" s="103"/>
      <c r="K862" s="103"/>
      <c r="L862" s="107"/>
      <c r="M862" s="105"/>
      <c r="N862" s="106" t="str">
        <f>IF(L862&lt;&gt;"",VLOOKUP(L862,'DON GIA'!$S$1:$U$19,3,0),"")</f>
        <v/>
      </c>
      <c r="O862" s="106" t="str">
        <f>IF(L862&lt;&gt;"",VLOOKUP(L862,'DON GIA'!$S$1:$V$19,4,0),"")</f>
        <v/>
      </c>
      <c r="P862" s="106" t="str">
        <f t="shared" si="167"/>
        <v/>
      </c>
      <c r="Q862" s="106" t="str">
        <f t="shared" si="168"/>
        <v/>
      </c>
      <c r="R862" s="71" t="s">
        <v>35</v>
      </c>
      <c r="S862" s="103"/>
      <c r="T862" s="103"/>
      <c r="U862" s="554" t="str">
        <f>IF(R862&lt;&gt;"",VLOOKUP(R862,'DON GIA'!$H$1:$K$103,4,0),"")</f>
        <v/>
      </c>
      <c r="V862" s="554" t="str">
        <f t="shared" si="165"/>
        <v/>
      </c>
      <c r="W862" s="107" t="s">
        <v>1023</v>
      </c>
      <c r="X862" s="103" t="s">
        <v>38</v>
      </c>
      <c r="Y862" s="108">
        <v>0.16</v>
      </c>
      <c r="Z862" s="109"/>
      <c r="AA862" s="554">
        <f>IF(W862&lt;&gt;"",VLOOKUP(W862,'DON GIA'!$A$1:$D$346,4,0),"")</f>
        <v>2523428</v>
      </c>
      <c r="AB862" s="554">
        <f t="shared" si="166"/>
        <v>403748.48</v>
      </c>
      <c r="AC862" s="71"/>
      <c r="AD862" s="71"/>
      <c r="AE862" s="71"/>
      <c r="AF862" s="71"/>
      <c r="AG862" s="71"/>
      <c r="AH862" s="103"/>
      <c r="AI862" s="71"/>
      <c r="AJ862" s="103"/>
      <c r="AK862" s="103"/>
      <c r="AL862" s="554" t="str">
        <f>IF(AI862&lt;&gt;"",VLOOKUP(AI862,'DON GIA'!$M$1:$P$9,4,0),"")</f>
        <v/>
      </c>
      <c r="AM862" s="554" t="str">
        <f t="shared" si="169"/>
        <v/>
      </c>
      <c r="AN862" s="103"/>
      <c r="AO862" s="103"/>
      <c r="AP862" s="553" t="str">
        <f t="shared" si="170"/>
        <v/>
      </c>
      <c r="AQ862" s="107"/>
    </row>
    <row r="863" spans="1:43" outlineLevel="2">
      <c r="A863" s="72" t="e">
        <f>IF(D862&lt;&gt;"",$D$8:D862,A862)</f>
        <v>#VALUE!</v>
      </c>
      <c r="C863" s="552" t="str">
        <f>IF(D863&lt;&gt;"",COUNTA($D$8:D863),"")</f>
        <v/>
      </c>
      <c r="D863" s="552"/>
      <c r="E863" s="71"/>
      <c r="F863" s="103"/>
      <c r="G863" s="103"/>
      <c r="H863" s="103"/>
      <c r="I863" s="103"/>
      <c r="J863" s="103"/>
      <c r="K863" s="103"/>
      <c r="L863" s="107"/>
      <c r="M863" s="105"/>
      <c r="N863" s="106" t="str">
        <f>IF(L863&lt;&gt;"",VLOOKUP(L863,'DON GIA'!$S$1:$U$19,3,0),"")</f>
        <v/>
      </c>
      <c r="O863" s="106" t="str">
        <f>IF(L863&lt;&gt;"",VLOOKUP(L863,'DON GIA'!$S$1:$V$19,4,0),"")</f>
        <v/>
      </c>
      <c r="P863" s="106" t="str">
        <f t="shared" si="167"/>
        <v/>
      </c>
      <c r="Q863" s="106" t="str">
        <f t="shared" si="168"/>
        <v/>
      </c>
      <c r="R863" s="71" t="s">
        <v>35</v>
      </c>
      <c r="S863" s="103"/>
      <c r="T863" s="103"/>
      <c r="U863" s="554" t="str">
        <f>IF(R863&lt;&gt;"",VLOOKUP(R863,'DON GIA'!$H$1:$K$103,4,0),"")</f>
        <v/>
      </c>
      <c r="V863" s="554" t="str">
        <f t="shared" si="165"/>
        <v/>
      </c>
      <c r="W863" s="107" t="s">
        <v>1212</v>
      </c>
      <c r="X863" s="103" t="s">
        <v>27</v>
      </c>
      <c r="Y863" s="108">
        <v>1.1200000000000001</v>
      </c>
      <c r="Z863" s="109"/>
      <c r="AA863" s="554">
        <f>IF(W863&lt;&gt;"",VLOOKUP(W863,'DON GIA'!$A$1:$D$346,4,0),"")</f>
        <v>292949</v>
      </c>
      <c r="AB863" s="554">
        <f t="shared" si="166"/>
        <v>328102.88</v>
      </c>
      <c r="AC863" s="71"/>
      <c r="AD863" s="71"/>
      <c r="AE863" s="71"/>
      <c r="AF863" s="71"/>
      <c r="AG863" s="71"/>
      <c r="AH863" s="103"/>
      <c r="AI863" s="71"/>
      <c r="AJ863" s="103"/>
      <c r="AK863" s="103"/>
      <c r="AL863" s="554" t="str">
        <f>IF(AI863&lt;&gt;"",VLOOKUP(AI863,'DON GIA'!$M$1:$P$9,4,0),"")</f>
        <v/>
      </c>
      <c r="AM863" s="554" t="str">
        <f t="shared" si="169"/>
        <v/>
      </c>
      <c r="AN863" s="103"/>
      <c r="AO863" s="103"/>
      <c r="AP863" s="553" t="str">
        <f t="shared" si="170"/>
        <v/>
      </c>
      <c r="AQ863" s="107"/>
    </row>
    <row r="864" spans="1:43" outlineLevel="2">
      <c r="A864" s="72" t="e">
        <f>IF(D863&lt;&gt;"",$D$8:D863,A863)</f>
        <v>#VALUE!</v>
      </c>
      <c r="C864" s="552" t="str">
        <f>IF(D864&lt;&gt;"",COUNTA($D$8:D864),"")</f>
        <v/>
      </c>
      <c r="D864" s="552"/>
      <c r="E864" s="71"/>
      <c r="F864" s="103"/>
      <c r="G864" s="103"/>
      <c r="H864" s="103"/>
      <c r="I864" s="103"/>
      <c r="J864" s="103"/>
      <c r="K864" s="103"/>
      <c r="L864" s="107"/>
      <c r="M864" s="105"/>
      <c r="N864" s="106" t="str">
        <f>IF(L864&lt;&gt;"",VLOOKUP(L864,'DON GIA'!$S$1:$U$19,3,0),"")</f>
        <v/>
      </c>
      <c r="O864" s="106" t="str">
        <f>IF(L864&lt;&gt;"",VLOOKUP(L864,'DON GIA'!$S$1:$V$19,4,0),"")</f>
        <v/>
      </c>
      <c r="P864" s="106" t="str">
        <f t="shared" si="167"/>
        <v/>
      </c>
      <c r="Q864" s="106" t="str">
        <f t="shared" si="168"/>
        <v/>
      </c>
      <c r="R864" s="71" t="s">
        <v>35</v>
      </c>
      <c r="S864" s="103"/>
      <c r="T864" s="103"/>
      <c r="U864" s="554" t="str">
        <f>IF(R864&lt;&gt;"",VLOOKUP(R864,'DON GIA'!$H$1:$K$103,4,0),"")</f>
        <v/>
      </c>
      <c r="V864" s="554" t="str">
        <f t="shared" si="165"/>
        <v/>
      </c>
      <c r="W864" s="107" t="s">
        <v>1109</v>
      </c>
      <c r="X864" s="103" t="s">
        <v>27</v>
      </c>
      <c r="Y864" s="108">
        <v>2.72</v>
      </c>
      <c r="Z864" s="109"/>
      <c r="AA864" s="554">
        <f>IF(W864&lt;&gt;"",VLOOKUP(W864,'DON GIA'!$A$1:$D$346,4,0),"")</f>
        <v>282038</v>
      </c>
      <c r="AB864" s="554">
        <f t="shared" si="166"/>
        <v>767143.3600000001</v>
      </c>
      <c r="AC864" s="71"/>
      <c r="AD864" s="71"/>
      <c r="AE864" s="71"/>
      <c r="AF864" s="71"/>
      <c r="AG864" s="71"/>
      <c r="AH864" s="103"/>
      <c r="AI864" s="71"/>
      <c r="AJ864" s="103"/>
      <c r="AK864" s="103"/>
      <c r="AL864" s="554" t="str">
        <f>IF(AI864&lt;&gt;"",VLOOKUP(AI864,'DON GIA'!$M$1:$P$9,4,0),"")</f>
        <v/>
      </c>
      <c r="AM864" s="554" t="str">
        <f t="shared" si="169"/>
        <v/>
      </c>
      <c r="AN864" s="103"/>
      <c r="AO864" s="103"/>
      <c r="AP864" s="553" t="str">
        <f t="shared" si="170"/>
        <v/>
      </c>
      <c r="AQ864" s="107"/>
    </row>
    <row r="865" spans="1:43" ht="37.5" outlineLevel="2">
      <c r="A865" s="72" t="e">
        <f>IF(D864&lt;&gt;"",$D$8:D864,A864)</f>
        <v>#VALUE!</v>
      </c>
      <c r="C865" s="552" t="str">
        <f>IF(D865&lt;&gt;"",COUNTA($D$8:D865),"")</f>
        <v/>
      </c>
      <c r="D865" s="552"/>
      <c r="E865" s="71"/>
      <c r="F865" s="103"/>
      <c r="G865" s="103"/>
      <c r="H865" s="103"/>
      <c r="I865" s="103"/>
      <c r="J865" s="103"/>
      <c r="K865" s="103"/>
      <c r="L865" s="107"/>
      <c r="M865" s="105"/>
      <c r="N865" s="106" t="str">
        <f>IF(L865&lt;&gt;"",VLOOKUP(L865,'DON GIA'!$S$1:$U$19,3,0),"")</f>
        <v/>
      </c>
      <c r="O865" s="106" t="str">
        <f>IF(L865&lt;&gt;"",VLOOKUP(L865,'DON GIA'!$S$1:$V$19,4,0),"")</f>
        <v/>
      </c>
      <c r="P865" s="106" t="str">
        <f t="shared" si="167"/>
        <v/>
      </c>
      <c r="Q865" s="106" t="str">
        <f t="shared" si="168"/>
        <v/>
      </c>
      <c r="R865" s="71" t="s">
        <v>35</v>
      </c>
      <c r="S865" s="103"/>
      <c r="T865" s="103"/>
      <c r="U865" s="554" t="str">
        <f>IF(R865&lt;&gt;"",VLOOKUP(R865,'DON GIA'!$H$1:$K$103,4,0),"")</f>
        <v/>
      </c>
      <c r="V865" s="554" t="str">
        <f t="shared" si="165"/>
        <v/>
      </c>
      <c r="W865" s="107" t="s">
        <v>1213</v>
      </c>
      <c r="X865" s="103" t="s">
        <v>38</v>
      </c>
      <c r="Y865" s="108">
        <v>0.42</v>
      </c>
      <c r="Z865" s="109"/>
      <c r="AA865" s="554">
        <f>IF(W865&lt;&gt;"",VLOOKUP(W865,'DON GIA'!$A$1:$D$346,4,0),"")</f>
        <v>2704619</v>
      </c>
      <c r="AB865" s="554">
        <f t="shared" si="166"/>
        <v>1135939.98</v>
      </c>
      <c r="AC865" s="71"/>
      <c r="AD865" s="71"/>
      <c r="AE865" s="71"/>
      <c r="AF865" s="71"/>
      <c r="AG865" s="71"/>
      <c r="AH865" s="103"/>
      <c r="AI865" s="71"/>
      <c r="AJ865" s="103"/>
      <c r="AK865" s="103"/>
      <c r="AL865" s="554" t="str">
        <f>IF(AI865&lt;&gt;"",VLOOKUP(AI865,'DON GIA'!$M$1:$P$9,4,0),"")</f>
        <v/>
      </c>
      <c r="AM865" s="554" t="str">
        <f t="shared" si="169"/>
        <v/>
      </c>
      <c r="AN865" s="103"/>
      <c r="AO865" s="103"/>
      <c r="AP865" s="553" t="str">
        <f t="shared" si="170"/>
        <v/>
      </c>
      <c r="AQ865" s="107"/>
    </row>
    <row r="866" spans="1:43" ht="37.5" outlineLevel="2">
      <c r="A866" s="72" t="e">
        <f>IF(D865&lt;&gt;"",$D$8:D865,A865)</f>
        <v>#VALUE!</v>
      </c>
      <c r="C866" s="552" t="str">
        <f>IF(D866&lt;&gt;"",COUNTA($D$8:D866),"")</f>
        <v/>
      </c>
      <c r="D866" s="552"/>
      <c r="E866" s="71"/>
      <c r="F866" s="103"/>
      <c r="G866" s="103"/>
      <c r="H866" s="103"/>
      <c r="I866" s="103"/>
      <c r="J866" s="103"/>
      <c r="K866" s="103"/>
      <c r="L866" s="107"/>
      <c r="M866" s="105"/>
      <c r="N866" s="106" t="str">
        <f>IF(L866&lt;&gt;"",VLOOKUP(L866,'DON GIA'!$S$1:$U$19,3,0),"")</f>
        <v/>
      </c>
      <c r="O866" s="106" t="str">
        <f>IF(L866&lt;&gt;"",VLOOKUP(L866,'DON GIA'!$S$1:$V$19,4,0),"")</f>
        <v/>
      </c>
      <c r="P866" s="106" t="str">
        <f t="shared" si="167"/>
        <v/>
      </c>
      <c r="Q866" s="106" t="str">
        <f t="shared" si="168"/>
        <v/>
      </c>
      <c r="R866" s="71" t="s">
        <v>35</v>
      </c>
      <c r="S866" s="103"/>
      <c r="T866" s="103"/>
      <c r="U866" s="554" t="str">
        <f>IF(R866&lt;&gt;"",VLOOKUP(R866,'DON GIA'!$H$1:$K$103,4,0),"")</f>
        <v/>
      </c>
      <c r="V866" s="554" t="str">
        <f t="shared" si="165"/>
        <v/>
      </c>
      <c r="W866" s="107" t="s">
        <v>1214</v>
      </c>
      <c r="X866" s="103" t="s">
        <v>27</v>
      </c>
      <c r="Y866" s="108">
        <v>0.42</v>
      </c>
      <c r="Z866" s="109"/>
      <c r="AA866" s="554">
        <f>IF(W866&lt;&gt;"",VLOOKUP(W866,'DON GIA'!$A$1:$D$346,4,0),"")</f>
        <v>292949</v>
      </c>
      <c r="AB866" s="554">
        <f t="shared" si="166"/>
        <v>123038.58</v>
      </c>
      <c r="AC866" s="71"/>
      <c r="AD866" s="71"/>
      <c r="AE866" s="71"/>
      <c r="AF866" s="71"/>
      <c r="AG866" s="71"/>
      <c r="AH866" s="103"/>
      <c r="AI866" s="71"/>
      <c r="AJ866" s="103"/>
      <c r="AK866" s="103"/>
      <c r="AL866" s="554" t="str">
        <f>IF(AI866&lt;&gt;"",VLOOKUP(AI866,'DON GIA'!$M$1:$P$9,4,0),"")</f>
        <v/>
      </c>
      <c r="AM866" s="554" t="str">
        <f t="shared" si="169"/>
        <v/>
      </c>
      <c r="AN866" s="103"/>
      <c r="AO866" s="103"/>
      <c r="AP866" s="553" t="str">
        <f t="shared" si="170"/>
        <v/>
      </c>
      <c r="AQ866" s="107"/>
    </row>
    <row r="867" spans="1:43" outlineLevel="2">
      <c r="A867" s="72" t="e">
        <f>IF(D866&lt;&gt;"",$D$8:D866,A866)</f>
        <v>#VALUE!</v>
      </c>
      <c r="C867" s="552" t="str">
        <f>IF(D867&lt;&gt;"",COUNTA($D$8:D867),"")</f>
        <v/>
      </c>
      <c r="D867" s="552"/>
      <c r="E867" s="71"/>
      <c r="F867" s="103"/>
      <c r="G867" s="103"/>
      <c r="H867" s="103"/>
      <c r="I867" s="103"/>
      <c r="J867" s="103"/>
      <c r="K867" s="103"/>
      <c r="L867" s="107"/>
      <c r="M867" s="105"/>
      <c r="N867" s="106" t="str">
        <f>IF(L867&lt;&gt;"",VLOOKUP(L867,'DON GIA'!$S$1:$U$19,3,0),"")</f>
        <v/>
      </c>
      <c r="O867" s="106" t="str">
        <f>IF(L867&lt;&gt;"",VLOOKUP(L867,'DON GIA'!$S$1:$V$19,4,0),"")</f>
        <v/>
      </c>
      <c r="P867" s="106" t="str">
        <f t="shared" si="167"/>
        <v/>
      </c>
      <c r="Q867" s="106" t="str">
        <f t="shared" si="168"/>
        <v/>
      </c>
      <c r="R867" s="71" t="s">
        <v>35</v>
      </c>
      <c r="S867" s="103"/>
      <c r="T867" s="103"/>
      <c r="U867" s="554" t="str">
        <f>IF(R867&lt;&gt;"",VLOOKUP(R867,'DON GIA'!$H$1:$K$103,4,0),"")</f>
        <v/>
      </c>
      <c r="V867" s="554" t="str">
        <f t="shared" si="165"/>
        <v/>
      </c>
      <c r="W867" s="107" t="s">
        <v>1009</v>
      </c>
      <c r="X867" s="103" t="s">
        <v>27</v>
      </c>
      <c r="Y867" s="108">
        <f>92.1+9.75</f>
        <v>101.85</v>
      </c>
      <c r="Z867" s="109"/>
      <c r="AA867" s="554">
        <f>IF(W867&lt;&gt;"",VLOOKUP(W867,'DON GIA'!$A$1:$D$346,4,0),"")</f>
        <v>282038</v>
      </c>
      <c r="AB867" s="554">
        <f t="shared" si="166"/>
        <v>28725570.299999997</v>
      </c>
      <c r="AC867" s="71"/>
      <c r="AD867" s="71"/>
      <c r="AE867" s="71"/>
      <c r="AF867" s="71"/>
      <c r="AG867" s="71"/>
      <c r="AH867" s="103"/>
      <c r="AI867" s="71"/>
      <c r="AJ867" s="103"/>
      <c r="AK867" s="103"/>
      <c r="AL867" s="554" t="str">
        <f>IF(AI867&lt;&gt;"",VLOOKUP(AI867,'DON GIA'!$M$1:$P$9,4,0),"")</f>
        <v/>
      </c>
      <c r="AM867" s="554" t="str">
        <f t="shared" si="169"/>
        <v/>
      </c>
      <c r="AN867" s="103"/>
      <c r="AO867" s="103"/>
      <c r="AP867" s="553" t="str">
        <f t="shared" si="170"/>
        <v/>
      </c>
      <c r="AQ867" s="107"/>
    </row>
    <row r="868" spans="1:43" outlineLevel="2">
      <c r="A868" s="72" t="e">
        <f>IF(D867&lt;&gt;"",$D$8:D867,A867)</f>
        <v>#VALUE!</v>
      </c>
      <c r="C868" s="552" t="str">
        <f>IF(D868&lt;&gt;"",COUNTA($D$8:D868),"")</f>
        <v/>
      </c>
      <c r="D868" s="552"/>
      <c r="E868" s="71"/>
      <c r="F868" s="103"/>
      <c r="G868" s="103"/>
      <c r="H868" s="103"/>
      <c r="I868" s="103"/>
      <c r="J868" s="103"/>
      <c r="K868" s="103"/>
      <c r="L868" s="107"/>
      <c r="M868" s="105"/>
      <c r="N868" s="106" t="str">
        <f>IF(L868&lt;&gt;"",VLOOKUP(L868,'DON GIA'!$S$1:$U$19,3,0),"")</f>
        <v/>
      </c>
      <c r="O868" s="106" t="str">
        <f>IF(L868&lt;&gt;"",VLOOKUP(L868,'DON GIA'!$S$1:$V$19,4,0),"")</f>
        <v/>
      </c>
      <c r="P868" s="106" t="str">
        <f t="shared" si="167"/>
        <v/>
      </c>
      <c r="Q868" s="106" t="str">
        <f t="shared" si="168"/>
        <v/>
      </c>
      <c r="R868" s="71" t="s">
        <v>35</v>
      </c>
      <c r="S868" s="103"/>
      <c r="T868" s="103"/>
      <c r="U868" s="554" t="str">
        <f>IF(R868&lt;&gt;"",VLOOKUP(R868,'DON GIA'!$H$1:$K$103,4,0),"")</f>
        <v/>
      </c>
      <c r="V868" s="554" t="str">
        <f t="shared" si="165"/>
        <v/>
      </c>
      <c r="W868" s="107" t="s">
        <v>1005</v>
      </c>
      <c r="X868" s="103" t="s">
        <v>27</v>
      </c>
      <c r="Y868" s="108">
        <v>60.71</v>
      </c>
      <c r="Z868" s="109"/>
      <c r="AA868" s="554">
        <f>IF(W868&lt;&gt;"",VLOOKUP(W868,'DON GIA'!$A$1:$D$346,4,0),"")</f>
        <v>5559129</v>
      </c>
      <c r="AB868" s="554">
        <f t="shared" si="166"/>
        <v>337494721.59000003</v>
      </c>
      <c r="AC868" s="71"/>
      <c r="AD868" s="71" t="s">
        <v>29</v>
      </c>
      <c r="AE868" s="71" t="s">
        <v>30</v>
      </c>
      <c r="AF868" s="71" t="s">
        <v>31</v>
      </c>
      <c r="AG868" s="71" t="s">
        <v>34</v>
      </c>
      <c r="AH868" s="103"/>
      <c r="AI868" s="71"/>
      <c r="AJ868" s="103"/>
      <c r="AK868" s="103"/>
      <c r="AL868" s="554" t="str">
        <f>IF(AI868&lt;&gt;"",VLOOKUP(AI868,'DON GIA'!$M$1:$P$9,4,0),"")</f>
        <v/>
      </c>
      <c r="AM868" s="554" t="str">
        <f t="shared" si="169"/>
        <v/>
      </c>
      <c r="AN868" s="103"/>
      <c r="AO868" s="103"/>
      <c r="AP868" s="553" t="str">
        <f t="shared" si="170"/>
        <v/>
      </c>
      <c r="AQ868" s="107"/>
    </row>
    <row r="869" spans="1:43" ht="37.5" outlineLevel="2">
      <c r="A869" s="72" t="e">
        <f>IF(D868&lt;&gt;"",$D$8:D868,A868)</f>
        <v>#VALUE!</v>
      </c>
      <c r="C869" s="552" t="str">
        <f>IF(D869&lt;&gt;"",COUNTA($D$8:D869),"")</f>
        <v/>
      </c>
      <c r="D869" s="552"/>
      <c r="E869" s="71"/>
      <c r="F869" s="103"/>
      <c r="G869" s="103"/>
      <c r="H869" s="103"/>
      <c r="I869" s="103"/>
      <c r="J869" s="103"/>
      <c r="K869" s="103"/>
      <c r="L869" s="107"/>
      <c r="M869" s="105"/>
      <c r="N869" s="106" t="str">
        <f>IF(L869&lt;&gt;"",VLOOKUP(L869,'DON GIA'!$S$1:$U$19,3,0),"")</f>
        <v/>
      </c>
      <c r="O869" s="106" t="str">
        <f>IF(L869&lt;&gt;"",VLOOKUP(L869,'DON GIA'!$S$1:$V$19,4,0),"")</f>
        <v/>
      </c>
      <c r="P869" s="106" t="str">
        <f t="shared" si="167"/>
        <v/>
      </c>
      <c r="Q869" s="106" t="str">
        <f t="shared" si="168"/>
        <v/>
      </c>
      <c r="R869" s="71" t="s">
        <v>35</v>
      </c>
      <c r="S869" s="103"/>
      <c r="T869" s="103"/>
      <c r="U869" s="554" t="str">
        <f>IF(R869&lt;&gt;"",VLOOKUP(R869,'DON GIA'!$H$1:$K$103,4,0),"")</f>
        <v/>
      </c>
      <c r="V869" s="554" t="str">
        <f t="shared" si="165"/>
        <v/>
      </c>
      <c r="W869" s="107" t="s">
        <v>1080</v>
      </c>
      <c r="X869" s="103" t="s">
        <v>27</v>
      </c>
      <c r="Y869" s="108">
        <v>5.89</v>
      </c>
      <c r="Z869" s="109"/>
      <c r="AA869" s="554">
        <f>IF(W869&lt;&gt;"",VLOOKUP(W869,'DON GIA'!$A$1:$D$346,4,0),"")</f>
        <v>10375629</v>
      </c>
      <c r="AB869" s="554">
        <f t="shared" si="166"/>
        <v>61112454.809999995</v>
      </c>
      <c r="AC869" s="71"/>
      <c r="AD869" s="71" t="s">
        <v>29</v>
      </c>
      <c r="AE869" s="71" t="s">
        <v>30</v>
      </c>
      <c r="AF869" s="71" t="s">
        <v>31</v>
      </c>
      <c r="AG869" s="71" t="s">
        <v>34</v>
      </c>
      <c r="AH869" s="103"/>
      <c r="AI869" s="71"/>
      <c r="AJ869" s="103"/>
      <c r="AK869" s="103"/>
      <c r="AL869" s="554" t="str">
        <f>IF(AI869&lt;&gt;"",VLOOKUP(AI869,'DON GIA'!$M$1:$P$9,4,0),"")</f>
        <v/>
      </c>
      <c r="AM869" s="554" t="str">
        <f t="shared" si="169"/>
        <v/>
      </c>
      <c r="AN869" s="103"/>
      <c r="AO869" s="103"/>
      <c r="AP869" s="553" t="str">
        <f t="shared" si="170"/>
        <v/>
      </c>
      <c r="AQ869" s="107"/>
    </row>
    <row r="870" spans="1:43" outlineLevel="2">
      <c r="A870" s="72" t="e">
        <f>IF(D869&lt;&gt;"",$D$8:D869,A869)</f>
        <v>#VALUE!</v>
      </c>
      <c r="C870" s="552" t="str">
        <f>IF(D870&lt;&gt;"",COUNTA($D$8:D870),"")</f>
        <v/>
      </c>
      <c r="D870" s="552"/>
      <c r="E870" s="71"/>
      <c r="F870" s="103"/>
      <c r="G870" s="103"/>
      <c r="H870" s="103"/>
      <c r="I870" s="103"/>
      <c r="J870" s="103"/>
      <c r="K870" s="103"/>
      <c r="L870" s="107"/>
      <c r="M870" s="105"/>
      <c r="N870" s="106" t="str">
        <f>IF(L870&lt;&gt;"",VLOOKUP(L870,'DON GIA'!$S$1:$U$19,3,0),"")</f>
        <v/>
      </c>
      <c r="O870" s="106" t="str">
        <f>IF(L870&lt;&gt;"",VLOOKUP(L870,'DON GIA'!$S$1:$V$19,4,0),"")</f>
        <v/>
      </c>
      <c r="P870" s="106" t="str">
        <f t="shared" si="167"/>
        <v/>
      </c>
      <c r="Q870" s="106" t="str">
        <f t="shared" si="168"/>
        <v/>
      </c>
      <c r="R870" s="71" t="s">
        <v>35</v>
      </c>
      <c r="S870" s="103"/>
      <c r="T870" s="103"/>
      <c r="U870" s="554" t="str">
        <f>IF(R870&lt;&gt;"",VLOOKUP(R870,'DON GIA'!$H$1:$K$103,4,0),"")</f>
        <v/>
      </c>
      <c r="V870" s="554" t="str">
        <f t="shared" si="165"/>
        <v/>
      </c>
      <c r="W870" s="107" t="s">
        <v>1210</v>
      </c>
      <c r="X870" s="103" t="s">
        <v>27</v>
      </c>
      <c r="Y870" s="108">
        <v>60.71</v>
      </c>
      <c r="Z870" s="109"/>
      <c r="AA870" s="554">
        <f>IF(W870&lt;&gt;"",VLOOKUP(W870,'DON GIA'!$A$1:$D$346,4,0),"")</f>
        <v>161275</v>
      </c>
      <c r="AB870" s="554">
        <f t="shared" si="166"/>
        <v>9791005.25</v>
      </c>
      <c r="AC870" s="71"/>
      <c r="AD870" s="71"/>
      <c r="AE870" s="71"/>
      <c r="AF870" s="71"/>
      <c r="AG870" s="71"/>
      <c r="AH870" s="103"/>
      <c r="AI870" s="71"/>
      <c r="AJ870" s="103"/>
      <c r="AK870" s="103"/>
      <c r="AL870" s="554" t="str">
        <f>IF(AI870&lt;&gt;"",VLOOKUP(AI870,'DON GIA'!$M$1:$P$9,4,0),"")</f>
        <v/>
      </c>
      <c r="AM870" s="554" t="str">
        <f t="shared" si="169"/>
        <v/>
      </c>
      <c r="AN870" s="103"/>
      <c r="AO870" s="103"/>
      <c r="AP870" s="553" t="str">
        <f t="shared" si="170"/>
        <v/>
      </c>
      <c r="AQ870" s="107"/>
    </row>
    <row r="871" spans="1:43" ht="37.5" outlineLevel="2">
      <c r="A871" s="72" t="e">
        <f>IF(D870&lt;&gt;"",$D$8:D870,A870)</f>
        <v>#VALUE!</v>
      </c>
      <c r="C871" s="552" t="str">
        <f>IF(D871&lt;&gt;"",COUNTA($D$8:D871),"")</f>
        <v/>
      </c>
      <c r="D871" s="552"/>
      <c r="E871" s="71"/>
      <c r="F871" s="103"/>
      <c r="G871" s="103"/>
      <c r="H871" s="103"/>
      <c r="I871" s="103"/>
      <c r="J871" s="103"/>
      <c r="K871" s="103"/>
      <c r="L871" s="107"/>
      <c r="M871" s="105"/>
      <c r="N871" s="106" t="str">
        <f>IF(L871&lt;&gt;"",VLOOKUP(L871,'DON GIA'!$S$1:$U$19,3,0),"")</f>
        <v/>
      </c>
      <c r="O871" s="106" t="str">
        <f>IF(L871&lt;&gt;"",VLOOKUP(L871,'DON GIA'!$S$1:$V$19,4,0),"")</f>
        <v/>
      </c>
      <c r="P871" s="106" t="str">
        <f t="shared" si="167"/>
        <v/>
      </c>
      <c r="Q871" s="106" t="str">
        <f t="shared" si="168"/>
        <v/>
      </c>
      <c r="R871" s="71" t="s">
        <v>35</v>
      </c>
      <c r="S871" s="103"/>
      <c r="T871" s="103"/>
      <c r="U871" s="554" t="str">
        <f>IF(R871&lt;&gt;"",VLOOKUP(R871,'DON GIA'!$H$1:$K$103,4,0),"")</f>
        <v/>
      </c>
      <c r="V871" s="554" t="str">
        <f t="shared" si="165"/>
        <v/>
      </c>
      <c r="W871" s="107" t="s">
        <v>1214</v>
      </c>
      <c r="X871" s="103" t="s">
        <v>27</v>
      </c>
      <c r="Y871" s="108">
        <v>0.42</v>
      </c>
      <c r="Z871" s="109"/>
      <c r="AA871" s="554">
        <f>IF(W871&lt;&gt;"",VLOOKUP(W871,'DON GIA'!$A$1:$D$346,4,0),"")</f>
        <v>292949</v>
      </c>
      <c r="AB871" s="554">
        <f t="shared" si="166"/>
        <v>123038.58</v>
      </c>
      <c r="AC871" s="71"/>
      <c r="AD871" s="71"/>
      <c r="AE871" s="71"/>
      <c r="AF871" s="71"/>
      <c r="AG871" s="71"/>
      <c r="AH871" s="103"/>
      <c r="AI871" s="71"/>
      <c r="AJ871" s="103"/>
      <c r="AK871" s="103"/>
      <c r="AL871" s="554" t="str">
        <f>IF(AI871&lt;&gt;"",VLOOKUP(AI871,'DON GIA'!$M$1:$P$9,4,0),"")</f>
        <v/>
      </c>
      <c r="AM871" s="554" t="str">
        <f t="shared" si="169"/>
        <v/>
      </c>
      <c r="AN871" s="103"/>
      <c r="AO871" s="103"/>
      <c r="AP871" s="553" t="str">
        <f t="shared" si="170"/>
        <v/>
      </c>
      <c r="AQ871" s="107"/>
    </row>
    <row r="872" spans="1:43" outlineLevel="2">
      <c r="A872" s="72" t="e">
        <f>IF(D871&lt;&gt;"",$D$8:D871,A871)</f>
        <v>#VALUE!</v>
      </c>
      <c r="C872" s="552" t="str">
        <f>IF(D872&lt;&gt;"",COUNTA($D$8:D872),"")</f>
        <v/>
      </c>
      <c r="D872" s="552"/>
      <c r="E872" s="71"/>
      <c r="F872" s="103"/>
      <c r="G872" s="103"/>
      <c r="H872" s="103"/>
      <c r="I872" s="103"/>
      <c r="J872" s="103"/>
      <c r="K872" s="103"/>
      <c r="L872" s="107"/>
      <c r="M872" s="105"/>
      <c r="N872" s="106" t="str">
        <f>IF(L872&lt;&gt;"",VLOOKUP(L872,'DON GIA'!$S$1:$U$19,3,0),"")</f>
        <v/>
      </c>
      <c r="O872" s="106" t="str">
        <f>IF(L872&lt;&gt;"",VLOOKUP(L872,'DON GIA'!$S$1:$V$19,4,0),"")</f>
        <v/>
      </c>
      <c r="P872" s="106" t="str">
        <f t="shared" si="167"/>
        <v/>
      </c>
      <c r="Q872" s="106" t="str">
        <f t="shared" si="168"/>
        <v/>
      </c>
      <c r="R872" s="71" t="s">
        <v>35</v>
      </c>
      <c r="S872" s="103"/>
      <c r="T872" s="103"/>
      <c r="U872" s="554" t="str">
        <f>IF(R872&lt;&gt;"",VLOOKUP(R872,'DON GIA'!$H$1:$K$103,4,0),"")</f>
        <v/>
      </c>
      <c r="V872" s="554" t="str">
        <f t="shared" si="165"/>
        <v/>
      </c>
      <c r="W872" s="107" t="s">
        <v>1023</v>
      </c>
      <c r="X872" s="103" t="s">
        <v>38</v>
      </c>
      <c r="Y872" s="108">
        <v>0.12</v>
      </c>
      <c r="Z872" s="109"/>
      <c r="AA872" s="554">
        <f>IF(W872&lt;&gt;"",VLOOKUP(W872,'DON GIA'!$A$1:$D$346,4,0),"")</f>
        <v>2523428</v>
      </c>
      <c r="AB872" s="554">
        <f t="shared" si="166"/>
        <v>302811.36</v>
      </c>
      <c r="AC872" s="71"/>
      <c r="AD872" s="71"/>
      <c r="AE872" s="71"/>
      <c r="AF872" s="71"/>
      <c r="AG872" s="71"/>
      <c r="AH872" s="103"/>
      <c r="AI872" s="71"/>
      <c r="AJ872" s="103"/>
      <c r="AK872" s="103"/>
      <c r="AL872" s="554" t="str">
        <f>IF(AI872&lt;&gt;"",VLOOKUP(AI872,'DON GIA'!$M$1:$P$9,4,0),"")</f>
        <v/>
      </c>
      <c r="AM872" s="554" t="str">
        <f t="shared" si="169"/>
        <v/>
      </c>
      <c r="AN872" s="103"/>
      <c r="AO872" s="103"/>
      <c r="AP872" s="553" t="str">
        <f t="shared" si="170"/>
        <v/>
      </c>
      <c r="AQ872" s="107"/>
    </row>
    <row r="873" spans="1:43" outlineLevel="2">
      <c r="A873" s="72" t="e">
        <f>IF(D872&lt;&gt;"",$D$8:D872,A872)</f>
        <v>#VALUE!</v>
      </c>
      <c r="C873" s="552" t="str">
        <f>IF(D873&lt;&gt;"",COUNTA($D$8:D873),"")</f>
        <v/>
      </c>
      <c r="D873" s="552"/>
      <c r="E873" s="71"/>
      <c r="F873" s="103"/>
      <c r="G873" s="103"/>
      <c r="H873" s="103"/>
      <c r="I873" s="103"/>
      <c r="J873" s="103"/>
      <c r="K873" s="103"/>
      <c r="L873" s="107"/>
      <c r="M873" s="105"/>
      <c r="N873" s="106" t="str">
        <f>IF(L873&lt;&gt;"",VLOOKUP(L873,'DON GIA'!$S$1:$U$19,3,0),"")</f>
        <v/>
      </c>
      <c r="O873" s="106" t="str">
        <f>IF(L873&lt;&gt;"",VLOOKUP(L873,'DON GIA'!$S$1:$V$19,4,0),"")</f>
        <v/>
      </c>
      <c r="P873" s="106" t="str">
        <f t="shared" si="167"/>
        <v/>
      </c>
      <c r="Q873" s="106" t="str">
        <f t="shared" si="168"/>
        <v/>
      </c>
      <c r="R873" s="71" t="s">
        <v>35</v>
      </c>
      <c r="S873" s="103"/>
      <c r="T873" s="103"/>
      <c r="U873" s="554" t="str">
        <f>IF(R873&lt;&gt;"",VLOOKUP(R873,'DON GIA'!$H$1:$K$103,4,0),"")</f>
        <v/>
      </c>
      <c r="V873" s="554" t="str">
        <f t="shared" si="165"/>
        <v/>
      </c>
      <c r="W873" s="107" t="s">
        <v>1212</v>
      </c>
      <c r="X873" s="103" t="s">
        <v>27</v>
      </c>
      <c r="Y873" s="108">
        <v>1.26</v>
      </c>
      <c r="Z873" s="109"/>
      <c r="AA873" s="554">
        <f>IF(W873&lt;&gt;"",VLOOKUP(W873,'DON GIA'!$A$1:$D$346,4,0),"")</f>
        <v>292949</v>
      </c>
      <c r="AB873" s="554">
        <f t="shared" si="166"/>
        <v>369115.74</v>
      </c>
      <c r="AC873" s="71"/>
      <c r="AD873" s="71"/>
      <c r="AE873" s="71"/>
      <c r="AF873" s="71"/>
      <c r="AG873" s="71"/>
      <c r="AH873" s="103"/>
      <c r="AI873" s="71"/>
      <c r="AJ873" s="103"/>
      <c r="AK873" s="103"/>
      <c r="AL873" s="554" t="str">
        <f>IF(AI873&lt;&gt;"",VLOOKUP(AI873,'DON GIA'!$M$1:$P$9,4,0),"")</f>
        <v/>
      </c>
      <c r="AM873" s="554" t="str">
        <f t="shared" si="169"/>
        <v/>
      </c>
      <c r="AN873" s="103"/>
      <c r="AO873" s="103"/>
      <c r="AP873" s="553" t="str">
        <f t="shared" si="170"/>
        <v/>
      </c>
      <c r="AQ873" s="107"/>
    </row>
    <row r="874" spans="1:43" outlineLevel="2">
      <c r="A874" s="72" t="e">
        <f>IF(D873&lt;&gt;"",$D$8:D873,A873)</f>
        <v>#VALUE!</v>
      </c>
      <c r="C874" s="552" t="str">
        <f>IF(D874&lt;&gt;"",COUNTA($D$8:D874),"")</f>
        <v/>
      </c>
      <c r="D874" s="552"/>
      <c r="E874" s="71"/>
      <c r="F874" s="103"/>
      <c r="G874" s="103"/>
      <c r="H874" s="103"/>
      <c r="I874" s="103"/>
      <c r="J874" s="103"/>
      <c r="K874" s="103"/>
      <c r="L874" s="107"/>
      <c r="M874" s="105"/>
      <c r="N874" s="106" t="str">
        <f>IF(L874&lt;&gt;"",VLOOKUP(L874,'DON GIA'!$S$1:$U$19,3,0),"")</f>
        <v/>
      </c>
      <c r="O874" s="106" t="str">
        <f>IF(L874&lt;&gt;"",VLOOKUP(L874,'DON GIA'!$S$1:$V$19,4,0),"")</f>
        <v/>
      </c>
      <c r="P874" s="106" t="str">
        <f t="shared" si="167"/>
        <v/>
      </c>
      <c r="Q874" s="106" t="str">
        <f t="shared" si="168"/>
        <v/>
      </c>
      <c r="R874" s="71" t="s">
        <v>35</v>
      </c>
      <c r="S874" s="103"/>
      <c r="T874" s="103"/>
      <c r="U874" s="554" t="str">
        <f>IF(R874&lt;&gt;"",VLOOKUP(R874,'DON GIA'!$H$1:$K$103,4,0),"")</f>
        <v/>
      </c>
      <c r="V874" s="554" t="str">
        <f t="shared" si="165"/>
        <v/>
      </c>
      <c r="W874" s="107" t="s">
        <v>1109</v>
      </c>
      <c r="X874" s="103" t="s">
        <v>27</v>
      </c>
      <c r="Y874" s="108">
        <v>3.72</v>
      </c>
      <c r="Z874" s="109"/>
      <c r="AA874" s="554">
        <f>IF(W874&lt;&gt;"",VLOOKUP(W874,'DON GIA'!$A$1:$D$346,4,0),"")</f>
        <v>282038</v>
      </c>
      <c r="AB874" s="554">
        <f t="shared" si="166"/>
        <v>1049181.3600000001</v>
      </c>
      <c r="AC874" s="71"/>
      <c r="AD874" s="71"/>
      <c r="AE874" s="71"/>
      <c r="AF874" s="71"/>
      <c r="AG874" s="71"/>
      <c r="AH874" s="103"/>
      <c r="AI874" s="71"/>
      <c r="AJ874" s="103"/>
      <c r="AK874" s="103"/>
      <c r="AL874" s="554" t="str">
        <f>IF(AI874&lt;&gt;"",VLOOKUP(AI874,'DON GIA'!$M$1:$P$9,4,0),"")</f>
        <v/>
      </c>
      <c r="AM874" s="554" t="str">
        <f t="shared" si="169"/>
        <v/>
      </c>
      <c r="AN874" s="103"/>
      <c r="AO874" s="103"/>
      <c r="AP874" s="553" t="str">
        <f t="shared" si="170"/>
        <v/>
      </c>
      <c r="AQ874" s="107"/>
    </row>
    <row r="875" spans="1:43" ht="37.5" outlineLevel="2">
      <c r="A875" s="72" t="e">
        <f>IF(D874&lt;&gt;"",$D$8:D874,A874)</f>
        <v>#VALUE!</v>
      </c>
      <c r="C875" s="552" t="str">
        <f>IF(D875&lt;&gt;"",COUNTA($D$8:D875),"")</f>
        <v/>
      </c>
      <c r="D875" s="552"/>
      <c r="E875" s="71"/>
      <c r="F875" s="103"/>
      <c r="G875" s="103"/>
      <c r="H875" s="103"/>
      <c r="I875" s="103"/>
      <c r="J875" s="103"/>
      <c r="K875" s="103"/>
      <c r="L875" s="107"/>
      <c r="M875" s="105"/>
      <c r="N875" s="106" t="str">
        <f>IF(L875&lt;&gt;"",VLOOKUP(L875,'DON GIA'!$S$1:$U$19,3,0),"")</f>
        <v/>
      </c>
      <c r="O875" s="106" t="str">
        <f>IF(L875&lt;&gt;"",VLOOKUP(L875,'DON GIA'!$S$1:$V$19,4,0),"")</f>
        <v/>
      </c>
      <c r="P875" s="106" t="str">
        <f t="shared" si="167"/>
        <v/>
      </c>
      <c r="Q875" s="106" t="str">
        <f t="shared" si="168"/>
        <v/>
      </c>
      <c r="R875" s="71" t="s">
        <v>35</v>
      </c>
      <c r="S875" s="103"/>
      <c r="T875" s="103"/>
      <c r="U875" s="554" t="str">
        <f>IF(R875&lt;&gt;"",VLOOKUP(R875,'DON GIA'!$H$1:$K$103,4,0),"")</f>
        <v/>
      </c>
      <c r="V875" s="554" t="str">
        <f t="shared" si="165"/>
        <v/>
      </c>
      <c r="W875" s="107" t="s">
        <v>1213</v>
      </c>
      <c r="X875" s="103" t="s">
        <v>38</v>
      </c>
      <c r="Y875" s="108">
        <v>0.42</v>
      </c>
      <c r="Z875" s="109"/>
      <c r="AA875" s="554">
        <f>IF(W875&lt;&gt;"",VLOOKUP(W875,'DON GIA'!$A$1:$D$346,4,0),"")</f>
        <v>2704619</v>
      </c>
      <c r="AB875" s="554">
        <f t="shared" si="166"/>
        <v>1135939.98</v>
      </c>
      <c r="AC875" s="71"/>
      <c r="AD875" s="71"/>
      <c r="AE875" s="71"/>
      <c r="AF875" s="71"/>
      <c r="AG875" s="71"/>
      <c r="AH875" s="103"/>
      <c r="AI875" s="71"/>
      <c r="AJ875" s="103"/>
      <c r="AK875" s="103"/>
      <c r="AL875" s="554" t="str">
        <f>IF(AI875&lt;&gt;"",VLOOKUP(AI875,'DON GIA'!$M$1:$P$9,4,0),"")</f>
        <v/>
      </c>
      <c r="AM875" s="554" t="str">
        <f t="shared" si="169"/>
        <v/>
      </c>
      <c r="AN875" s="103"/>
      <c r="AO875" s="103"/>
      <c r="AP875" s="553" t="str">
        <f t="shared" si="170"/>
        <v/>
      </c>
      <c r="AQ875" s="107"/>
    </row>
    <row r="876" spans="1:43" outlineLevel="2">
      <c r="A876" s="72" t="e">
        <f>IF(D875&lt;&gt;"",$D$8:D875,A875)</f>
        <v>#VALUE!</v>
      </c>
      <c r="C876" s="552" t="str">
        <f>IF(D876&lt;&gt;"",COUNTA($D$8:D876),"")</f>
        <v/>
      </c>
      <c r="D876" s="552"/>
      <c r="E876" s="71"/>
      <c r="F876" s="103"/>
      <c r="G876" s="103"/>
      <c r="H876" s="103"/>
      <c r="I876" s="103"/>
      <c r="J876" s="103"/>
      <c r="K876" s="103"/>
      <c r="L876" s="107"/>
      <c r="M876" s="105"/>
      <c r="N876" s="106" t="str">
        <f>IF(L876&lt;&gt;"",VLOOKUP(L876,'DON GIA'!$S$1:$U$19,3,0),"")</f>
        <v/>
      </c>
      <c r="O876" s="106" t="str">
        <f>IF(L876&lt;&gt;"",VLOOKUP(L876,'DON GIA'!$S$1:$V$19,4,0),"")</f>
        <v/>
      </c>
      <c r="P876" s="106" t="str">
        <f t="shared" si="167"/>
        <v/>
      </c>
      <c r="Q876" s="106" t="str">
        <f t="shared" si="168"/>
        <v/>
      </c>
      <c r="R876" s="71" t="s">
        <v>35</v>
      </c>
      <c r="S876" s="103"/>
      <c r="T876" s="103"/>
      <c r="U876" s="554" t="str">
        <f>IF(R876&lt;&gt;"",VLOOKUP(R876,'DON GIA'!$H$1:$K$103,4,0),"")</f>
        <v/>
      </c>
      <c r="V876" s="554" t="str">
        <f t="shared" si="165"/>
        <v/>
      </c>
      <c r="W876" s="107" t="s">
        <v>1009</v>
      </c>
      <c r="X876" s="103" t="s">
        <v>27</v>
      </c>
      <c r="Y876" s="108">
        <v>76.44</v>
      </c>
      <c r="Z876" s="109"/>
      <c r="AA876" s="554">
        <f>IF(W876&lt;&gt;"",VLOOKUP(W876,'DON GIA'!$A$1:$D$346,4,0),"")</f>
        <v>282038</v>
      </c>
      <c r="AB876" s="554">
        <f t="shared" si="166"/>
        <v>21558984.719999999</v>
      </c>
      <c r="AC876" s="71"/>
      <c r="AD876" s="71"/>
      <c r="AE876" s="71"/>
      <c r="AF876" s="71"/>
      <c r="AG876" s="71"/>
      <c r="AH876" s="103"/>
      <c r="AI876" s="71"/>
      <c r="AJ876" s="103"/>
      <c r="AK876" s="103"/>
      <c r="AL876" s="554" t="str">
        <f>IF(AI876&lt;&gt;"",VLOOKUP(AI876,'DON GIA'!$M$1:$P$9,4,0),"")</f>
        <v/>
      </c>
      <c r="AM876" s="554" t="str">
        <f t="shared" si="169"/>
        <v/>
      </c>
      <c r="AN876" s="103"/>
      <c r="AO876" s="103"/>
      <c r="AP876" s="553" t="str">
        <f t="shared" si="170"/>
        <v/>
      </c>
      <c r="AQ876" s="107"/>
    </row>
    <row r="877" spans="1:43" outlineLevel="2">
      <c r="A877" s="72" t="e">
        <f>IF(D876&lt;&gt;"",$D$8:D876,A876)</f>
        <v>#VALUE!</v>
      </c>
      <c r="C877" s="552" t="str">
        <f>IF(D877&lt;&gt;"",COUNTA($D$8:D877),"")</f>
        <v/>
      </c>
      <c r="D877" s="552"/>
      <c r="E877" s="71"/>
      <c r="F877" s="103"/>
      <c r="G877" s="103"/>
      <c r="H877" s="103"/>
      <c r="I877" s="103"/>
      <c r="J877" s="103"/>
      <c r="K877" s="103"/>
      <c r="L877" s="107"/>
      <c r="M877" s="105"/>
      <c r="N877" s="106" t="str">
        <f>IF(L877&lt;&gt;"",VLOOKUP(L877,'DON GIA'!$S$1:$U$19,3,0),"")</f>
        <v/>
      </c>
      <c r="O877" s="106" t="str">
        <f>IF(L877&lt;&gt;"",VLOOKUP(L877,'DON GIA'!$S$1:$V$19,4,0),"")</f>
        <v/>
      </c>
      <c r="P877" s="106" t="str">
        <f t="shared" si="167"/>
        <v/>
      </c>
      <c r="Q877" s="106" t="str">
        <f t="shared" si="168"/>
        <v/>
      </c>
      <c r="R877" s="71" t="s">
        <v>35</v>
      </c>
      <c r="S877" s="103"/>
      <c r="T877" s="103"/>
      <c r="U877" s="554" t="str">
        <f>IF(R877&lt;&gt;"",VLOOKUP(R877,'DON GIA'!$H$1:$K$103,4,0),"")</f>
        <v/>
      </c>
      <c r="V877" s="554" t="str">
        <f t="shared" si="165"/>
        <v/>
      </c>
      <c r="W877" s="107" t="s">
        <v>1005</v>
      </c>
      <c r="X877" s="103" t="s">
        <v>27</v>
      </c>
      <c r="Y877" s="108">
        <v>64.44</v>
      </c>
      <c r="Z877" s="109"/>
      <c r="AA877" s="554">
        <f>IF(W877&lt;&gt;"",VLOOKUP(W877,'DON GIA'!$A$1:$D$346,4,0),"")</f>
        <v>5559129</v>
      </c>
      <c r="AB877" s="554">
        <f t="shared" si="166"/>
        <v>358230272.75999999</v>
      </c>
      <c r="AC877" s="71"/>
      <c r="AD877" s="71" t="s">
        <v>29</v>
      </c>
      <c r="AE877" s="71" t="s">
        <v>30</v>
      </c>
      <c r="AF877" s="71" t="s">
        <v>31</v>
      </c>
      <c r="AG877" s="71" t="s">
        <v>34</v>
      </c>
      <c r="AH877" s="103"/>
      <c r="AI877" s="71"/>
      <c r="AJ877" s="103"/>
      <c r="AK877" s="103"/>
      <c r="AL877" s="554" t="str">
        <f>IF(AI877&lt;&gt;"",VLOOKUP(AI877,'DON GIA'!$M$1:$P$9,4,0),"")</f>
        <v/>
      </c>
      <c r="AM877" s="554" t="str">
        <f t="shared" si="169"/>
        <v/>
      </c>
      <c r="AN877" s="103"/>
      <c r="AO877" s="103"/>
      <c r="AP877" s="553" t="str">
        <f t="shared" si="170"/>
        <v/>
      </c>
      <c r="AQ877" s="107"/>
    </row>
    <row r="878" spans="1:43" ht="37.5" outlineLevel="2">
      <c r="A878" s="72" t="e">
        <f>IF(D877&lt;&gt;"",$D$8:D877,A877)</f>
        <v>#VALUE!</v>
      </c>
      <c r="C878" s="552" t="str">
        <f>IF(D878&lt;&gt;"",COUNTA($D$8:D878),"")</f>
        <v/>
      </c>
      <c r="D878" s="552"/>
      <c r="E878" s="71"/>
      <c r="F878" s="103"/>
      <c r="G878" s="103"/>
      <c r="H878" s="103"/>
      <c r="I878" s="103"/>
      <c r="J878" s="103"/>
      <c r="K878" s="103"/>
      <c r="L878" s="107"/>
      <c r="M878" s="105"/>
      <c r="N878" s="106" t="str">
        <f>IF(L878&lt;&gt;"",VLOOKUP(L878,'DON GIA'!$S$1:$U$19,3,0),"")</f>
        <v/>
      </c>
      <c r="O878" s="106" t="str">
        <f>IF(L878&lt;&gt;"",VLOOKUP(L878,'DON GIA'!$S$1:$V$19,4,0),"")</f>
        <v/>
      </c>
      <c r="P878" s="106" t="str">
        <f t="shared" si="167"/>
        <v/>
      </c>
      <c r="Q878" s="106" t="str">
        <f t="shared" si="168"/>
        <v/>
      </c>
      <c r="R878" s="71" t="s">
        <v>35</v>
      </c>
      <c r="S878" s="103"/>
      <c r="T878" s="103"/>
      <c r="U878" s="554" t="str">
        <f>IF(R878&lt;&gt;"",VLOOKUP(R878,'DON GIA'!$H$1:$K$103,4,0),"")</f>
        <v/>
      </c>
      <c r="V878" s="554" t="str">
        <f t="shared" si="165"/>
        <v/>
      </c>
      <c r="W878" s="107" t="s">
        <v>1215</v>
      </c>
      <c r="X878" s="103" t="s">
        <v>27</v>
      </c>
      <c r="Y878" s="108">
        <v>5.76</v>
      </c>
      <c r="Z878" s="109"/>
      <c r="AA878" s="554">
        <f>IF(W878&lt;&gt;"",VLOOKUP(W878,'DON GIA'!$A$1:$D$346,4,0),"")</f>
        <v>2613835</v>
      </c>
      <c r="AB878" s="554">
        <f t="shared" si="166"/>
        <v>15055689.6</v>
      </c>
      <c r="AC878" s="71"/>
      <c r="AD878" s="71" t="s">
        <v>29</v>
      </c>
      <c r="AE878" s="71" t="s">
        <v>30</v>
      </c>
      <c r="AF878" s="71" t="s">
        <v>31</v>
      </c>
      <c r="AG878" s="71" t="s">
        <v>34</v>
      </c>
      <c r="AH878" s="103"/>
      <c r="AI878" s="71"/>
      <c r="AJ878" s="103"/>
      <c r="AK878" s="103"/>
      <c r="AL878" s="554" t="str">
        <f>IF(AI878&lt;&gt;"",VLOOKUP(AI878,'DON GIA'!$M$1:$P$9,4,0),"")</f>
        <v/>
      </c>
      <c r="AM878" s="554" t="str">
        <f t="shared" si="169"/>
        <v/>
      </c>
      <c r="AN878" s="103"/>
      <c r="AO878" s="103"/>
      <c r="AP878" s="553" t="str">
        <f t="shared" si="170"/>
        <v/>
      </c>
      <c r="AQ878" s="107"/>
    </row>
    <row r="879" spans="1:43" outlineLevel="2">
      <c r="A879" s="72" t="e">
        <f>IF(D878&lt;&gt;"",$D$8:D878,A878)</f>
        <v>#VALUE!</v>
      </c>
      <c r="C879" s="552" t="str">
        <f>IF(D879&lt;&gt;"",COUNTA($D$8:D879),"")</f>
        <v/>
      </c>
      <c r="D879" s="552"/>
      <c r="E879" s="71"/>
      <c r="F879" s="103"/>
      <c r="G879" s="103"/>
      <c r="H879" s="103"/>
      <c r="I879" s="103"/>
      <c r="J879" s="103"/>
      <c r="K879" s="103"/>
      <c r="L879" s="107"/>
      <c r="M879" s="105"/>
      <c r="N879" s="106" t="str">
        <f>IF(L879&lt;&gt;"",VLOOKUP(L879,'DON GIA'!$S$1:$U$19,3,0),"")</f>
        <v/>
      </c>
      <c r="O879" s="106" t="str">
        <f>IF(L879&lt;&gt;"",VLOOKUP(L879,'DON GIA'!$S$1:$V$19,4,0),"")</f>
        <v/>
      </c>
      <c r="P879" s="106" t="str">
        <f t="shared" si="167"/>
        <v/>
      </c>
      <c r="Q879" s="106" t="str">
        <f t="shared" si="168"/>
        <v/>
      </c>
      <c r="R879" s="71" t="s">
        <v>35</v>
      </c>
      <c r="S879" s="103"/>
      <c r="T879" s="103"/>
      <c r="U879" s="554" t="str">
        <f>IF(R879&lt;&gt;"",VLOOKUP(R879,'DON GIA'!$H$1:$K$103,4,0),"")</f>
        <v/>
      </c>
      <c r="V879" s="554" t="str">
        <f t="shared" si="165"/>
        <v/>
      </c>
      <c r="W879" s="107" t="s">
        <v>1210</v>
      </c>
      <c r="X879" s="103" t="s">
        <v>27</v>
      </c>
      <c r="Y879" s="108">
        <v>64.44</v>
      </c>
      <c r="Z879" s="109"/>
      <c r="AA879" s="554">
        <f>IF(W879&lt;&gt;"",VLOOKUP(W879,'DON GIA'!$A$1:$D$346,4,0),"")</f>
        <v>161275</v>
      </c>
      <c r="AB879" s="554">
        <f t="shared" si="166"/>
        <v>10392561</v>
      </c>
      <c r="AC879" s="71"/>
      <c r="AD879" s="71"/>
      <c r="AE879" s="71"/>
      <c r="AF879" s="71"/>
      <c r="AG879" s="71"/>
      <c r="AH879" s="103"/>
      <c r="AI879" s="71"/>
      <c r="AJ879" s="103"/>
      <c r="AK879" s="103"/>
      <c r="AL879" s="554" t="str">
        <f>IF(AI879&lt;&gt;"",VLOOKUP(AI879,'DON GIA'!$M$1:$P$9,4,0),"")</f>
        <v/>
      </c>
      <c r="AM879" s="554" t="str">
        <f t="shared" si="169"/>
        <v/>
      </c>
      <c r="AN879" s="103"/>
      <c r="AO879" s="103"/>
      <c r="AP879" s="553" t="str">
        <f t="shared" si="170"/>
        <v/>
      </c>
      <c r="AQ879" s="107"/>
    </row>
    <row r="880" spans="1:43" ht="37.5" outlineLevel="2">
      <c r="A880" s="72" t="e">
        <f>IF(D879&lt;&gt;"",$D$8:D879,A879)</f>
        <v>#VALUE!</v>
      </c>
      <c r="C880" s="552" t="str">
        <f>IF(D880&lt;&gt;"",COUNTA($D$8:D880),"")</f>
        <v/>
      </c>
      <c r="D880" s="552"/>
      <c r="E880" s="71"/>
      <c r="F880" s="103"/>
      <c r="G880" s="103"/>
      <c r="H880" s="103"/>
      <c r="I880" s="103"/>
      <c r="J880" s="103"/>
      <c r="K880" s="103"/>
      <c r="L880" s="107"/>
      <c r="M880" s="105"/>
      <c r="N880" s="106" t="str">
        <f>IF(L880&lt;&gt;"",VLOOKUP(L880,'DON GIA'!$S$1:$U$19,3,0),"")</f>
        <v/>
      </c>
      <c r="O880" s="106" t="str">
        <f>IF(L880&lt;&gt;"",VLOOKUP(L880,'DON GIA'!$S$1:$V$19,4,0),"")</f>
        <v/>
      </c>
      <c r="P880" s="106" t="str">
        <f t="shared" si="167"/>
        <v/>
      </c>
      <c r="Q880" s="106" t="str">
        <f t="shared" si="168"/>
        <v/>
      </c>
      <c r="R880" s="71" t="s">
        <v>35</v>
      </c>
      <c r="S880" s="103"/>
      <c r="T880" s="103"/>
      <c r="U880" s="554" t="str">
        <f>IF(R880&lt;&gt;"",VLOOKUP(R880,'DON GIA'!$H$1:$K$103,4,0),"")</f>
        <v/>
      </c>
      <c r="V880" s="554" t="str">
        <f t="shared" si="165"/>
        <v/>
      </c>
      <c r="W880" s="107" t="s">
        <v>1213</v>
      </c>
      <c r="X880" s="103" t="s">
        <v>38</v>
      </c>
      <c r="Y880" s="108">
        <v>0.45500000000000002</v>
      </c>
      <c r="Z880" s="109"/>
      <c r="AA880" s="554">
        <f>IF(W880&lt;&gt;"",VLOOKUP(W880,'DON GIA'!$A$1:$D$346,4,0),"")</f>
        <v>2704619</v>
      </c>
      <c r="AB880" s="554">
        <f t="shared" si="166"/>
        <v>1230601.645</v>
      </c>
      <c r="AC880" s="71"/>
      <c r="AD880" s="71"/>
      <c r="AE880" s="71"/>
      <c r="AF880" s="71"/>
      <c r="AG880" s="71"/>
      <c r="AH880" s="103"/>
      <c r="AI880" s="71"/>
      <c r="AJ880" s="103"/>
      <c r="AK880" s="103"/>
      <c r="AL880" s="554" t="str">
        <f>IF(AI880&lt;&gt;"",VLOOKUP(AI880,'DON GIA'!$M$1:$P$9,4,0),"")</f>
        <v/>
      </c>
      <c r="AM880" s="554" t="str">
        <f t="shared" si="169"/>
        <v/>
      </c>
      <c r="AN880" s="103"/>
      <c r="AO880" s="103"/>
      <c r="AP880" s="553" t="str">
        <f t="shared" si="170"/>
        <v/>
      </c>
      <c r="AQ880" s="107"/>
    </row>
    <row r="881" spans="1:43" ht="37.5" outlineLevel="2">
      <c r="A881" s="72" t="e">
        <f>IF(D880&lt;&gt;"",$D$8:D880,A880)</f>
        <v>#VALUE!</v>
      </c>
      <c r="C881" s="552" t="str">
        <f>IF(D881&lt;&gt;"",COUNTA($D$8:D881),"")</f>
        <v/>
      </c>
      <c r="D881" s="552"/>
      <c r="E881" s="71"/>
      <c r="F881" s="103"/>
      <c r="G881" s="103"/>
      <c r="H881" s="103"/>
      <c r="I881" s="103"/>
      <c r="J881" s="103"/>
      <c r="K881" s="103"/>
      <c r="L881" s="107"/>
      <c r="M881" s="105"/>
      <c r="N881" s="106" t="str">
        <f>IF(L881&lt;&gt;"",VLOOKUP(L881,'DON GIA'!$S$1:$U$19,3,0),"")</f>
        <v/>
      </c>
      <c r="O881" s="106" t="str">
        <f>IF(L881&lt;&gt;"",VLOOKUP(L881,'DON GIA'!$S$1:$V$19,4,0),"")</f>
        <v/>
      </c>
      <c r="P881" s="106" t="str">
        <f t="shared" si="167"/>
        <v/>
      </c>
      <c r="Q881" s="106" t="str">
        <f t="shared" si="168"/>
        <v/>
      </c>
      <c r="R881" s="71" t="s">
        <v>35</v>
      </c>
      <c r="S881" s="103"/>
      <c r="T881" s="103"/>
      <c r="U881" s="554" t="str">
        <f>IF(R881&lt;&gt;"",VLOOKUP(R881,'DON GIA'!$H$1:$K$103,4,0),"")</f>
        <v/>
      </c>
      <c r="V881" s="554" t="str">
        <f t="shared" si="165"/>
        <v/>
      </c>
      <c r="W881" s="107" t="s">
        <v>1049</v>
      </c>
      <c r="X881" s="103" t="s">
        <v>42</v>
      </c>
      <c r="Y881" s="108">
        <v>4</v>
      </c>
      <c r="Z881" s="109"/>
      <c r="AA881" s="554">
        <f>IF(W881&lt;&gt;"",VLOOKUP(W881,'DON GIA'!$A$1:$D$346,4,0),"")</f>
        <v>3793079</v>
      </c>
      <c r="AB881" s="554">
        <f t="shared" si="166"/>
        <v>15172316</v>
      </c>
      <c r="AC881" s="71"/>
      <c r="AD881" s="71"/>
      <c r="AE881" s="71"/>
      <c r="AF881" s="71"/>
      <c r="AG881" s="71"/>
      <c r="AH881" s="103"/>
      <c r="AI881" s="71"/>
      <c r="AJ881" s="103"/>
      <c r="AK881" s="103"/>
      <c r="AL881" s="554" t="str">
        <f>IF(AI881&lt;&gt;"",VLOOKUP(AI881,'DON GIA'!$M$1:$P$9,4,0),"")</f>
        <v/>
      </c>
      <c r="AM881" s="554" t="str">
        <f t="shared" si="169"/>
        <v/>
      </c>
      <c r="AN881" s="103"/>
      <c r="AO881" s="103"/>
      <c r="AP881" s="553" t="str">
        <f t="shared" si="170"/>
        <v/>
      </c>
      <c r="AQ881" s="107"/>
    </row>
    <row r="882" spans="1:43" outlineLevel="2">
      <c r="A882" s="72" t="e">
        <f>IF(D881&lt;&gt;"",$D$8:D881,A881)</f>
        <v>#VALUE!</v>
      </c>
      <c r="C882" s="552" t="str">
        <f>IF(D882&lt;&gt;"",COUNTA($D$8:D882),"")</f>
        <v/>
      </c>
      <c r="D882" s="552"/>
      <c r="E882" s="71"/>
      <c r="F882" s="103"/>
      <c r="G882" s="103"/>
      <c r="H882" s="103"/>
      <c r="I882" s="103"/>
      <c r="J882" s="103"/>
      <c r="K882" s="103"/>
      <c r="L882" s="107"/>
      <c r="M882" s="105"/>
      <c r="N882" s="106" t="str">
        <f>IF(L882&lt;&gt;"",VLOOKUP(L882,'DON GIA'!$S$1:$U$19,3,0),"")</f>
        <v/>
      </c>
      <c r="O882" s="106" t="str">
        <f>IF(L882&lt;&gt;"",VLOOKUP(L882,'DON GIA'!$S$1:$V$19,4,0),"")</f>
        <v/>
      </c>
      <c r="P882" s="106" t="str">
        <f t="shared" si="167"/>
        <v/>
      </c>
      <c r="Q882" s="106" t="str">
        <f t="shared" si="168"/>
        <v/>
      </c>
      <c r="R882" s="71" t="s">
        <v>35</v>
      </c>
      <c r="S882" s="103"/>
      <c r="T882" s="103"/>
      <c r="U882" s="554" t="str">
        <f>IF(R882&lt;&gt;"",VLOOKUP(R882,'DON GIA'!$H$1:$K$103,4,0),"")</f>
        <v/>
      </c>
      <c r="V882" s="554" t="str">
        <f t="shared" si="165"/>
        <v/>
      </c>
      <c r="W882" s="107" t="s">
        <v>1023</v>
      </c>
      <c r="X882" s="103" t="s">
        <v>38</v>
      </c>
      <c r="Y882" s="108">
        <v>0.13800000000000001</v>
      </c>
      <c r="Z882" s="109"/>
      <c r="AA882" s="554">
        <f>IF(W882&lt;&gt;"",VLOOKUP(W882,'DON GIA'!$A$1:$D$346,4,0),"")</f>
        <v>2523428</v>
      </c>
      <c r="AB882" s="554">
        <f t="shared" si="166"/>
        <v>348233.06400000001</v>
      </c>
      <c r="AC882" s="71"/>
      <c r="AD882" s="71"/>
      <c r="AE882" s="71"/>
      <c r="AF882" s="71"/>
      <c r="AG882" s="71"/>
      <c r="AH882" s="103"/>
      <c r="AI882" s="71"/>
      <c r="AJ882" s="103"/>
      <c r="AK882" s="103"/>
      <c r="AL882" s="554" t="str">
        <f>IF(AI882&lt;&gt;"",VLOOKUP(AI882,'DON GIA'!$M$1:$P$9,4,0),"")</f>
        <v/>
      </c>
      <c r="AM882" s="554" t="str">
        <f t="shared" si="169"/>
        <v/>
      </c>
      <c r="AN882" s="103"/>
      <c r="AO882" s="103"/>
      <c r="AP882" s="553" t="str">
        <f t="shared" si="170"/>
        <v/>
      </c>
      <c r="AQ882" s="107"/>
    </row>
    <row r="883" spans="1:43" outlineLevel="2">
      <c r="A883" s="72" t="e">
        <f>IF(D882&lt;&gt;"",$D$8:D882,A882)</f>
        <v>#VALUE!</v>
      </c>
      <c r="C883" s="552" t="str">
        <f>IF(D883&lt;&gt;"",COUNTA($D$8:D883),"")</f>
        <v/>
      </c>
      <c r="D883" s="552"/>
      <c r="E883" s="71"/>
      <c r="F883" s="103"/>
      <c r="G883" s="103"/>
      <c r="H883" s="103"/>
      <c r="I883" s="103"/>
      <c r="J883" s="103"/>
      <c r="K883" s="103"/>
      <c r="L883" s="107"/>
      <c r="M883" s="105"/>
      <c r="N883" s="106" t="str">
        <f>IF(L883&lt;&gt;"",VLOOKUP(L883,'DON GIA'!$S$1:$U$19,3,0),"")</f>
        <v/>
      </c>
      <c r="O883" s="106" t="str">
        <f>IF(L883&lt;&gt;"",VLOOKUP(L883,'DON GIA'!$S$1:$V$19,4,0),"")</f>
        <v/>
      </c>
      <c r="P883" s="106" t="str">
        <f t="shared" si="167"/>
        <v/>
      </c>
      <c r="Q883" s="106" t="str">
        <f t="shared" si="168"/>
        <v/>
      </c>
      <c r="R883" s="71" t="s">
        <v>35</v>
      </c>
      <c r="S883" s="103"/>
      <c r="T883" s="103"/>
      <c r="U883" s="554" t="str">
        <f>IF(R883&lt;&gt;"",VLOOKUP(R883,'DON GIA'!$H$1:$K$103,4,0),"")</f>
        <v/>
      </c>
      <c r="V883" s="554" t="str">
        <f t="shared" si="165"/>
        <v/>
      </c>
      <c r="W883" s="107" t="s">
        <v>1212</v>
      </c>
      <c r="X883" s="103" t="s">
        <v>27</v>
      </c>
      <c r="Y883" s="108">
        <v>1.26</v>
      </c>
      <c r="Z883" s="109"/>
      <c r="AA883" s="554">
        <f>IF(W883&lt;&gt;"",VLOOKUP(W883,'DON GIA'!$A$1:$D$346,4,0),"")</f>
        <v>292949</v>
      </c>
      <c r="AB883" s="554">
        <f t="shared" si="166"/>
        <v>369115.74</v>
      </c>
      <c r="AC883" s="71"/>
      <c r="AD883" s="71"/>
      <c r="AE883" s="71"/>
      <c r="AF883" s="71"/>
      <c r="AG883" s="71"/>
      <c r="AH883" s="103"/>
      <c r="AI883" s="71"/>
      <c r="AJ883" s="103"/>
      <c r="AK883" s="103"/>
      <c r="AL883" s="554" t="str">
        <f>IF(AI883&lt;&gt;"",VLOOKUP(AI883,'DON GIA'!$M$1:$P$9,4,0),"")</f>
        <v/>
      </c>
      <c r="AM883" s="554" t="str">
        <f t="shared" si="169"/>
        <v/>
      </c>
      <c r="AN883" s="103"/>
      <c r="AO883" s="103"/>
      <c r="AP883" s="553" t="str">
        <f t="shared" si="170"/>
        <v/>
      </c>
      <c r="AQ883" s="107"/>
    </row>
    <row r="884" spans="1:43" outlineLevel="2">
      <c r="A884" s="72" t="e">
        <f>IF(D883&lt;&gt;"",$D$8:D883,A883)</f>
        <v>#VALUE!</v>
      </c>
      <c r="C884" s="552" t="str">
        <f>IF(D884&lt;&gt;"",COUNTA($D$8:D884),"")</f>
        <v/>
      </c>
      <c r="D884" s="552"/>
      <c r="E884" s="71"/>
      <c r="F884" s="103"/>
      <c r="G884" s="103"/>
      <c r="H884" s="103"/>
      <c r="I884" s="103"/>
      <c r="J884" s="103"/>
      <c r="K884" s="103"/>
      <c r="L884" s="107"/>
      <c r="M884" s="105"/>
      <c r="N884" s="106" t="str">
        <f>IF(L884&lt;&gt;"",VLOOKUP(L884,'DON GIA'!$S$1:$U$19,3,0),"")</f>
        <v/>
      </c>
      <c r="O884" s="106" t="str">
        <f>IF(L884&lt;&gt;"",VLOOKUP(L884,'DON GIA'!$S$1:$V$19,4,0),"")</f>
        <v/>
      </c>
      <c r="P884" s="106" t="str">
        <f t="shared" si="167"/>
        <v/>
      </c>
      <c r="Q884" s="106" t="str">
        <f t="shared" si="168"/>
        <v/>
      </c>
      <c r="R884" s="71" t="s">
        <v>35</v>
      </c>
      <c r="S884" s="103"/>
      <c r="T884" s="103"/>
      <c r="U884" s="554" t="str">
        <f>IF(R884&lt;&gt;"",VLOOKUP(R884,'DON GIA'!$H$1:$K$103,4,0),"")</f>
        <v/>
      </c>
      <c r="V884" s="554" t="str">
        <f t="shared" ref="V884:V946" si="171">IF(R884&lt;&gt;"",IF(ISNUMBER(U884),T884*U884,""),"")</f>
        <v/>
      </c>
      <c r="W884" s="107" t="s">
        <v>1083</v>
      </c>
      <c r="X884" s="103" t="s">
        <v>27</v>
      </c>
      <c r="Y884" s="108">
        <v>1.38</v>
      </c>
      <c r="Z884" s="109"/>
      <c r="AA884" s="554">
        <f>IF(W884&lt;&gt;"",VLOOKUP(W884,'DON GIA'!$A$1:$D$346,4,0),"")</f>
        <v>282038</v>
      </c>
      <c r="AB884" s="554">
        <f t="shared" ref="AB884:AB946" si="172">IF(W884&lt;&gt;"",IF(ISNUMBER(AA884),Y884*AA884,""),"")</f>
        <v>389212.43999999994</v>
      </c>
      <c r="AC884" s="71"/>
      <c r="AD884" s="71"/>
      <c r="AE884" s="71"/>
      <c r="AF884" s="71"/>
      <c r="AG884" s="71"/>
      <c r="AH884" s="103"/>
      <c r="AI884" s="71"/>
      <c r="AJ884" s="103"/>
      <c r="AK884" s="103"/>
      <c r="AL884" s="554" t="str">
        <f>IF(AI884&lt;&gt;"",VLOOKUP(AI884,'DON GIA'!$M$1:$P$9,4,0),"")</f>
        <v/>
      </c>
      <c r="AM884" s="554" t="str">
        <f t="shared" si="169"/>
        <v/>
      </c>
      <c r="AN884" s="103"/>
      <c r="AO884" s="103"/>
      <c r="AP884" s="553" t="str">
        <f t="shared" si="170"/>
        <v/>
      </c>
      <c r="AQ884" s="107"/>
    </row>
    <row r="885" spans="1:43" outlineLevel="2">
      <c r="A885" s="72" t="e">
        <f>IF(D884&lt;&gt;"",$D$8:D884,A884)</f>
        <v>#VALUE!</v>
      </c>
      <c r="C885" s="552" t="str">
        <f>IF(D885&lt;&gt;"",COUNTA($D$8:D885),"")</f>
        <v/>
      </c>
      <c r="D885" s="552"/>
      <c r="E885" s="71"/>
      <c r="F885" s="103"/>
      <c r="G885" s="103"/>
      <c r="H885" s="103"/>
      <c r="I885" s="103"/>
      <c r="J885" s="103"/>
      <c r="K885" s="103"/>
      <c r="L885" s="107"/>
      <c r="M885" s="105"/>
      <c r="N885" s="106" t="str">
        <f>IF(L885&lt;&gt;"",VLOOKUP(L885,'DON GIA'!$S$1:$U$19,3,0),"")</f>
        <v/>
      </c>
      <c r="O885" s="106" t="str">
        <f>IF(L885&lt;&gt;"",VLOOKUP(L885,'DON GIA'!$S$1:$V$19,4,0),"")</f>
        <v/>
      </c>
      <c r="P885" s="106" t="str">
        <f t="shared" si="167"/>
        <v/>
      </c>
      <c r="Q885" s="106" t="str">
        <f t="shared" si="168"/>
        <v/>
      </c>
      <c r="R885" s="71" t="s">
        <v>35</v>
      </c>
      <c r="S885" s="103"/>
      <c r="T885" s="103"/>
      <c r="U885" s="554" t="str">
        <f>IF(R885&lt;&gt;"",VLOOKUP(R885,'DON GIA'!$H$1:$K$103,4,0),"")</f>
        <v/>
      </c>
      <c r="V885" s="554" t="str">
        <f t="shared" si="171"/>
        <v/>
      </c>
      <c r="W885" s="107" t="s">
        <v>1009</v>
      </c>
      <c r="X885" s="103" t="s">
        <v>27</v>
      </c>
      <c r="Y885" s="108">
        <v>53.1</v>
      </c>
      <c r="Z885" s="109"/>
      <c r="AA885" s="554">
        <f>IF(W885&lt;&gt;"",VLOOKUP(W885,'DON GIA'!$A$1:$D$346,4,0),"")</f>
        <v>282038</v>
      </c>
      <c r="AB885" s="554">
        <f t="shared" si="172"/>
        <v>14976217.800000001</v>
      </c>
      <c r="AC885" s="71"/>
      <c r="AD885" s="71"/>
      <c r="AE885" s="71"/>
      <c r="AF885" s="71"/>
      <c r="AG885" s="71"/>
      <c r="AH885" s="103"/>
      <c r="AI885" s="71"/>
      <c r="AJ885" s="103"/>
      <c r="AK885" s="103"/>
      <c r="AL885" s="554" t="str">
        <f>IF(AI885&lt;&gt;"",VLOOKUP(AI885,'DON GIA'!$M$1:$P$9,4,0),"")</f>
        <v/>
      </c>
      <c r="AM885" s="554" t="str">
        <f t="shared" si="169"/>
        <v/>
      </c>
      <c r="AN885" s="103"/>
      <c r="AO885" s="103"/>
      <c r="AP885" s="553" t="str">
        <f t="shared" si="170"/>
        <v/>
      </c>
      <c r="AQ885" s="107"/>
    </row>
    <row r="886" spans="1:43" ht="37.5" outlineLevel="2">
      <c r="A886" s="72" t="e">
        <f>IF(D885&lt;&gt;"",$D$8:D885,A885)</f>
        <v>#VALUE!</v>
      </c>
      <c r="C886" s="552" t="str">
        <f>IF(D886&lt;&gt;"",COUNTA($D$8:D886),"")</f>
        <v/>
      </c>
      <c r="D886" s="552"/>
      <c r="E886" s="71"/>
      <c r="F886" s="103"/>
      <c r="G886" s="103"/>
      <c r="H886" s="103"/>
      <c r="I886" s="103"/>
      <c r="J886" s="103"/>
      <c r="K886" s="103"/>
      <c r="L886" s="107"/>
      <c r="M886" s="105"/>
      <c r="N886" s="106" t="str">
        <f>IF(L886&lt;&gt;"",VLOOKUP(L886,'DON GIA'!$S$1:$U$19,3,0),"")</f>
        <v/>
      </c>
      <c r="O886" s="106" t="str">
        <f>IF(L886&lt;&gt;"",VLOOKUP(L886,'DON GIA'!$S$1:$V$19,4,0),"")</f>
        <v/>
      </c>
      <c r="P886" s="106" t="str">
        <f t="shared" si="167"/>
        <v/>
      </c>
      <c r="Q886" s="106" t="str">
        <f t="shared" si="168"/>
        <v/>
      </c>
      <c r="R886" s="71" t="s">
        <v>35</v>
      </c>
      <c r="S886" s="103"/>
      <c r="T886" s="103"/>
      <c r="U886" s="554" t="str">
        <f>IF(R886&lt;&gt;"",VLOOKUP(R886,'DON GIA'!$H$1:$K$103,4,0),"")</f>
        <v/>
      </c>
      <c r="V886" s="554" t="str">
        <f t="shared" si="171"/>
        <v/>
      </c>
      <c r="W886" s="107" t="s">
        <v>1214</v>
      </c>
      <c r="X886" s="103" t="s">
        <v>27</v>
      </c>
      <c r="Y886" s="108">
        <v>0.42</v>
      </c>
      <c r="Z886" s="109"/>
      <c r="AA886" s="554">
        <f>IF(W886&lt;&gt;"",VLOOKUP(W886,'DON GIA'!$A$1:$D$346,4,0),"")</f>
        <v>292949</v>
      </c>
      <c r="AB886" s="554">
        <f t="shared" si="172"/>
        <v>123038.58</v>
      </c>
      <c r="AC886" s="71"/>
      <c r="AD886" s="71"/>
      <c r="AE886" s="71"/>
      <c r="AF886" s="71"/>
      <c r="AG886" s="71"/>
      <c r="AH886" s="103"/>
      <c r="AI886" s="71"/>
      <c r="AJ886" s="103"/>
      <c r="AK886" s="103"/>
      <c r="AL886" s="554" t="str">
        <f>IF(AI886&lt;&gt;"",VLOOKUP(AI886,'DON GIA'!$M$1:$P$9,4,0),"")</f>
        <v/>
      </c>
      <c r="AM886" s="554" t="str">
        <f t="shared" si="169"/>
        <v/>
      </c>
      <c r="AN886" s="103"/>
      <c r="AO886" s="103"/>
      <c r="AP886" s="553" t="str">
        <f t="shared" si="170"/>
        <v/>
      </c>
      <c r="AQ886" s="107"/>
    </row>
    <row r="887" spans="1:43" outlineLevel="2">
      <c r="A887" s="72" t="e">
        <f>IF(D886&lt;&gt;"",$D$8:D886,A886)</f>
        <v>#VALUE!</v>
      </c>
      <c r="C887" s="552" t="str">
        <f>IF(D887&lt;&gt;"",COUNTA($D$8:D887),"")</f>
        <v/>
      </c>
      <c r="D887" s="552"/>
      <c r="E887" s="71"/>
      <c r="F887" s="103"/>
      <c r="G887" s="103"/>
      <c r="H887" s="103"/>
      <c r="I887" s="103"/>
      <c r="J887" s="103"/>
      <c r="K887" s="103"/>
      <c r="L887" s="107"/>
      <c r="M887" s="105"/>
      <c r="N887" s="106" t="str">
        <f>IF(L887&lt;&gt;"",VLOOKUP(L887,'DON GIA'!$S$1:$U$19,3,0),"")</f>
        <v/>
      </c>
      <c r="O887" s="106" t="str">
        <f>IF(L887&lt;&gt;"",VLOOKUP(L887,'DON GIA'!$S$1:$V$19,4,0),"")</f>
        <v/>
      </c>
      <c r="P887" s="106" t="str">
        <f t="shared" si="167"/>
        <v/>
      </c>
      <c r="Q887" s="106" t="str">
        <f t="shared" si="168"/>
        <v/>
      </c>
      <c r="R887" s="71" t="s">
        <v>35</v>
      </c>
      <c r="S887" s="103"/>
      <c r="T887" s="103"/>
      <c r="U887" s="554" t="str">
        <f>IF(R887&lt;&gt;"",VLOOKUP(R887,'DON GIA'!$H$1:$K$103,4,0),"")</f>
        <v/>
      </c>
      <c r="V887" s="554" t="str">
        <f t="shared" si="171"/>
        <v/>
      </c>
      <c r="W887" s="107" t="s">
        <v>1005</v>
      </c>
      <c r="X887" s="103" t="s">
        <v>27</v>
      </c>
      <c r="Y887" s="108">
        <v>59.38</v>
      </c>
      <c r="Z887" s="109"/>
      <c r="AA887" s="554">
        <f>IF(W887&lt;&gt;"",VLOOKUP(W887,'DON GIA'!$A$1:$D$346,4,0),"")</f>
        <v>5559129</v>
      </c>
      <c r="AB887" s="554">
        <f t="shared" si="172"/>
        <v>330101080.02000004</v>
      </c>
      <c r="AC887" s="71"/>
      <c r="AD887" s="71" t="s">
        <v>29</v>
      </c>
      <c r="AE887" s="71" t="s">
        <v>30</v>
      </c>
      <c r="AF887" s="71" t="s">
        <v>31</v>
      </c>
      <c r="AG887" s="71" t="s">
        <v>34</v>
      </c>
      <c r="AH887" s="103"/>
      <c r="AI887" s="71"/>
      <c r="AJ887" s="103"/>
      <c r="AK887" s="103"/>
      <c r="AL887" s="554" t="str">
        <f>IF(AI887&lt;&gt;"",VLOOKUP(AI887,'DON GIA'!$M$1:$P$9,4,0),"")</f>
        <v/>
      </c>
      <c r="AM887" s="554" t="str">
        <f t="shared" si="169"/>
        <v/>
      </c>
      <c r="AN887" s="103"/>
      <c r="AO887" s="103"/>
      <c r="AP887" s="553" t="str">
        <f t="shared" si="170"/>
        <v/>
      </c>
      <c r="AQ887" s="107"/>
    </row>
    <row r="888" spans="1:43" ht="37.5" outlineLevel="2">
      <c r="A888" s="72" t="e">
        <f>IF(D887&lt;&gt;"",$D$8:D887,A887)</f>
        <v>#VALUE!</v>
      </c>
      <c r="C888" s="552" t="str">
        <f>IF(D888&lt;&gt;"",COUNTA($D$8:D888),"")</f>
        <v/>
      </c>
      <c r="D888" s="552"/>
      <c r="E888" s="71"/>
      <c r="F888" s="103"/>
      <c r="G888" s="103"/>
      <c r="H888" s="103"/>
      <c r="I888" s="103"/>
      <c r="J888" s="103"/>
      <c r="K888" s="103"/>
      <c r="L888" s="107"/>
      <c r="M888" s="105"/>
      <c r="N888" s="106" t="str">
        <f>IF(L888&lt;&gt;"",VLOOKUP(L888,'DON GIA'!$S$1:$U$19,3,0),"")</f>
        <v/>
      </c>
      <c r="O888" s="106" t="str">
        <f>IF(L888&lt;&gt;"",VLOOKUP(L888,'DON GIA'!$S$1:$V$19,4,0),"")</f>
        <v/>
      </c>
      <c r="P888" s="106" t="str">
        <f t="shared" si="167"/>
        <v/>
      </c>
      <c r="Q888" s="106" t="str">
        <f t="shared" si="168"/>
        <v/>
      </c>
      <c r="R888" s="71" t="s">
        <v>35</v>
      </c>
      <c r="S888" s="103"/>
      <c r="T888" s="103"/>
      <c r="U888" s="554" t="str">
        <f>IF(R888&lt;&gt;"",VLOOKUP(R888,'DON GIA'!$H$1:$K$103,4,0),"")</f>
        <v/>
      </c>
      <c r="V888" s="554" t="str">
        <f t="shared" si="171"/>
        <v/>
      </c>
      <c r="W888" s="107" t="s">
        <v>1215</v>
      </c>
      <c r="X888" s="103" t="s">
        <v>27</v>
      </c>
      <c r="Y888" s="108">
        <v>6.21</v>
      </c>
      <c r="Z888" s="109"/>
      <c r="AA888" s="554">
        <f>IF(W888&lt;&gt;"",VLOOKUP(W888,'DON GIA'!$A$1:$D$346,4,0),"")</f>
        <v>2613835</v>
      </c>
      <c r="AB888" s="554">
        <f t="shared" si="172"/>
        <v>16231915.35</v>
      </c>
      <c r="AC888" s="71"/>
      <c r="AD888" s="71" t="s">
        <v>29</v>
      </c>
      <c r="AE888" s="71" t="s">
        <v>30</v>
      </c>
      <c r="AF888" s="71" t="s">
        <v>31</v>
      </c>
      <c r="AG888" s="71" t="s">
        <v>32</v>
      </c>
      <c r="AH888" s="103"/>
      <c r="AI888" s="71"/>
      <c r="AJ888" s="103"/>
      <c r="AK888" s="103"/>
      <c r="AL888" s="554" t="str">
        <f>IF(AI888&lt;&gt;"",VLOOKUP(AI888,'DON GIA'!$M$1:$P$9,4,0),"")</f>
        <v/>
      </c>
      <c r="AM888" s="554" t="str">
        <f t="shared" si="169"/>
        <v/>
      </c>
      <c r="AN888" s="103"/>
      <c r="AO888" s="103"/>
      <c r="AP888" s="553" t="str">
        <f t="shared" si="170"/>
        <v/>
      </c>
      <c r="AQ888" s="107"/>
    </row>
    <row r="889" spans="1:43" outlineLevel="2">
      <c r="A889" s="72" t="e">
        <f>IF(D888&lt;&gt;"",$D$8:D888,A888)</f>
        <v>#VALUE!</v>
      </c>
      <c r="C889" s="552" t="str">
        <f>IF(D889&lt;&gt;"",COUNTA($D$8:D889),"")</f>
        <v/>
      </c>
      <c r="D889" s="552"/>
      <c r="E889" s="71"/>
      <c r="F889" s="103"/>
      <c r="G889" s="103"/>
      <c r="H889" s="103"/>
      <c r="I889" s="103"/>
      <c r="J889" s="103"/>
      <c r="K889" s="103"/>
      <c r="L889" s="107"/>
      <c r="M889" s="105"/>
      <c r="N889" s="106" t="str">
        <f>IF(L889&lt;&gt;"",VLOOKUP(L889,'DON GIA'!$S$1:$U$19,3,0),"")</f>
        <v/>
      </c>
      <c r="O889" s="106" t="str">
        <f>IF(L889&lt;&gt;"",VLOOKUP(L889,'DON GIA'!$S$1:$V$19,4,0),"")</f>
        <v/>
      </c>
      <c r="P889" s="106" t="str">
        <f t="shared" si="167"/>
        <v/>
      </c>
      <c r="Q889" s="106" t="str">
        <f t="shared" si="168"/>
        <v/>
      </c>
      <c r="R889" s="71" t="s">
        <v>35</v>
      </c>
      <c r="S889" s="103"/>
      <c r="T889" s="103"/>
      <c r="U889" s="554" t="str">
        <f>IF(R889&lt;&gt;"",VLOOKUP(R889,'DON GIA'!$H$1:$K$103,4,0),"")</f>
        <v/>
      </c>
      <c r="V889" s="554" t="str">
        <f t="shared" si="171"/>
        <v/>
      </c>
      <c r="W889" s="107" t="s">
        <v>1210</v>
      </c>
      <c r="X889" s="103" t="s">
        <v>27</v>
      </c>
      <c r="Y889" s="108">
        <v>59.38</v>
      </c>
      <c r="Z889" s="109"/>
      <c r="AA889" s="554">
        <f>IF(W889&lt;&gt;"",VLOOKUP(W889,'DON GIA'!$A$1:$D$346,4,0),"")</f>
        <v>161275</v>
      </c>
      <c r="AB889" s="554">
        <f t="shared" si="172"/>
        <v>9576509.5</v>
      </c>
      <c r="AC889" s="71"/>
      <c r="AD889" s="71"/>
      <c r="AE889" s="71"/>
      <c r="AF889" s="71"/>
      <c r="AG889" s="71"/>
      <c r="AH889" s="103"/>
      <c r="AI889" s="71"/>
      <c r="AJ889" s="103"/>
      <c r="AK889" s="103"/>
      <c r="AL889" s="554" t="str">
        <f>IF(AI889&lt;&gt;"",VLOOKUP(AI889,'DON GIA'!$M$1:$P$9,4,0),"")</f>
        <v/>
      </c>
      <c r="AM889" s="554" t="str">
        <f t="shared" si="169"/>
        <v/>
      </c>
      <c r="AN889" s="103"/>
      <c r="AO889" s="103"/>
      <c r="AP889" s="553" t="str">
        <f t="shared" si="170"/>
        <v/>
      </c>
      <c r="AQ889" s="107"/>
    </row>
    <row r="890" spans="1:43" ht="37.5" outlineLevel="2">
      <c r="A890" s="72" t="e">
        <f>IF(D889&lt;&gt;"",$D$8:D889,A889)</f>
        <v>#VALUE!</v>
      </c>
      <c r="C890" s="552" t="str">
        <f>IF(D890&lt;&gt;"",COUNTA($D$8:D890),"")</f>
        <v/>
      </c>
      <c r="D890" s="552"/>
      <c r="E890" s="71"/>
      <c r="F890" s="103"/>
      <c r="G890" s="103"/>
      <c r="H890" s="103"/>
      <c r="I890" s="103"/>
      <c r="J890" s="103"/>
      <c r="K890" s="103"/>
      <c r="L890" s="107"/>
      <c r="M890" s="105"/>
      <c r="N890" s="106" t="str">
        <f>IF(L890&lt;&gt;"",VLOOKUP(L890,'DON GIA'!$S$1:$U$19,3,0),"")</f>
        <v/>
      </c>
      <c r="O890" s="106" t="str">
        <f>IF(L890&lt;&gt;"",VLOOKUP(L890,'DON GIA'!$S$1:$V$19,4,0),"")</f>
        <v/>
      </c>
      <c r="P890" s="106" t="str">
        <f t="shared" si="167"/>
        <v/>
      </c>
      <c r="Q890" s="106" t="str">
        <f t="shared" si="168"/>
        <v/>
      </c>
      <c r="R890" s="71" t="s">
        <v>35</v>
      </c>
      <c r="S890" s="103"/>
      <c r="T890" s="103"/>
      <c r="U890" s="554" t="str">
        <f>IF(R890&lt;&gt;"",VLOOKUP(R890,'DON GIA'!$H$1:$K$103,4,0),"")</f>
        <v/>
      </c>
      <c r="V890" s="554" t="str">
        <f t="shared" si="171"/>
        <v/>
      </c>
      <c r="W890" s="107" t="s">
        <v>1213</v>
      </c>
      <c r="X890" s="103" t="s">
        <v>38</v>
      </c>
      <c r="Y890" s="108">
        <v>0.45500000000000002</v>
      </c>
      <c r="Z890" s="109"/>
      <c r="AA890" s="554">
        <f>IF(W890&lt;&gt;"",VLOOKUP(W890,'DON GIA'!$A$1:$D$346,4,0),"")</f>
        <v>2704619</v>
      </c>
      <c r="AB890" s="554">
        <f t="shared" si="172"/>
        <v>1230601.645</v>
      </c>
      <c r="AC890" s="71"/>
      <c r="AD890" s="71"/>
      <c r="AE890" s="71"/>
      <c r="AF890" s="71"/>
      <c r="AG890" s="71"/>
      <c r="AH890" s="103"/>
      <c r="AI890" s="71"/>
      <c r="AJ890" s="103"/>
      <c r="AK890" s="103"/>
      <c r="AL890" s="554" t="str">
        <f>IF(AI890&lt;&gt;"",VLOOKUP(AI890,'DON GIA'!$M$1:$P$9,4,0),"")</f>
        <v/>
      </c>
      <c r="AM890" s="554" t="str">
        <f t="shared" si="169"/>
        <v/>
      </c>
      <c r="AN890" s="103"/>
      <c r="AO890" s="103"/>
      <c r="AP890" s="553" t="str">
        <f t="shared" si="170"/>
        <v/>
      </c>
      <c r="AQ890" s="107"/>
    </row>
    <row r="891" spans="1:43" outlineLevel="2">
      <c r="A891" s="72" t="e">
        <f>IF(D890&lt;&gt;"",$D$8:D890,A890)</f>
        <v>#VALUE!</v>
      </c>
      <c r="C891" s="552" t="str">
        <f>IF(D891&lt;&gt;"",COUNTA($D$8:D891),"")</f>
        <v/>
      </c>
      <c r="D891" s="552"/>
      <c r="E891" s="71"/>
      <c r="F891" s="103"/>
      <c r="G891" s="103"/>
      <c r="H891" s="103"/>
      <c r="I891" s="103"/>
      <c r="J891" s="103"/>
      <c r="K891" s="103"/>
      <c r="L891" s="107"/>
      <c r="M891" s="105"/>
      <c r="N891" s="106" t="str">
        <f>IF(L891&lt;&gt;"",VLOOKUP(L891,'DON GIA'!$S$1:$U$19,3,0),"")</f>
        <v/>
      </c>
      <c r="O891" s="106" t="str">
        <f>IF(L891&lt;&gt;"",VLOOKUP(L891,'DON GIA'!$S$1:$V$19,4,0),"")</f>
        <v/>
      </c>
      <c r="P891" s="106" t="str">
        <f t="shared" si="167"/>
        <v/>
      </c>
      <c r="Q891" s="106" t="str">
        <f t="shared" si="168"/>
        <v/>
      </c>
      <c r="R891" s="71" t="s">
        <v>35</v>
      </c>
      <c r="S891" s="103"/>
      <c r="T891" s="103"/>
      <c r="U891" s="554" t="str">
        <f>IF(R891&lt;&gt;"",VLOOKUP(R891,'DON GIA'!$H$1:$K$103,4,0),"")</f>
        <v/>
      </c>
      <c r="V891" s="554" t="str">
        <f t="shared" si="171"/>
        <v/>
      </c>
      <c r="W891" s="107" t="s">
        <v>1023</v>
      </c>
      <c r="X891" s="103" t="s">
        <v>38</v>
      </c>
      <c r="Y891" s="108">
        <v>0.13800000000000001</v>
      </c>
      <c r="Z891" s="109"/>
      <c r="AA891" s="554">
        <f>IF(W891&lt;&gt;"",VLOOKUP(W891,'DON GIA'!$A$1:$D$346,4,0),"")</f>
        <v>2523428</v>
      </c>
      <c r="AB891" s="554">
        <f t="shared" si="172"/>
        <v>348233.06400000001</v>
      </c>
      <c r="AC891" s="71"/>
      <c r="AD891" s="71"/>
      <c r="AE891" s="71"/>
      <c r="AF891" s="71"/>
      <c r="AG891" s="71"/>
      <c r="AH891" s="103"/>
      <c r="AI891" s="71"/>
      <c r="AJ891" s="103"/>
      <c r="AK891" s="103"/>
      <c r="AL891" s="554" t="str">
        <f>IF(AI891&lt;&gt;"",VLOOKUP(AI891,'DON GIA'!$M$1:$P$9,4,0),"")</f>
        <v/>
      </c>
      <c r="AM891" s="554" t="str">
        <f t="shared" si="169"/>
        <v/>
      </c>
      <c r="AN891" s="103"/>
      <c r="AO891" s="103"/>
      <c r="AP891" s="553" t="str">
        <f t="shared" si="170"/>
        <v/>
      </c>
      <c r="AQ891" s="107"/>
    </row>
    <row r="892" spans="1:43" outlineLevel="2">
      <c r="A892" s="72" t="e">
        <f>IF(D891&lt;&gt;"",$D$8:D891,A891)</f>
        <v>#VALUE!</v>
      </c>
      <c r="C892" s="552" t="str">
        <f>IF(D892&lt;&gt;"",COUNTA($D$8:D892),"")</f>
        <v/>
      </c>
      <c r="D892" s="552"/>
      <c r="E892" s="71"/>
      <c r="F892" s="103"/>
      <c r="G892" s="103"/>
      <c r="H892" s="103"/>
      <c r="I892" s="103"/>
      <c r="J892" s="103"/>
      <c r="K892" s="103"/>
      <c r="L892" s="107"/>
      <c r="M892" s="105"/>
      <c r="N892" s="106" t="str">
        <f>IF(L892&lt;&gt;"",VLOOKUP(L892,'DON GIA'!$S$1:$U$19,3,0),"")</f>
        <v/>
      </c>
      <c r="O892" s="106" t="str">
        <f>IF(L892&lt;&gt;"",VLOOKUP(L892,'DON GIA'!$S$1:$V$19,4,0),"")</f>
        <v/>
      </c>
      <c r="P892" s="106" t="str">
        <f t="shared" si="167"/>
        <v/>
      </c>
      <c r="Q892" s="106" t="str">
        <f t="shared" si="168"/>
        <v/>
      </c>
      <c r="R892" s="71" t="s">
        <v>35</v>
      </c>
      <c r="S892" s="103"/>
      <c r="T892" s="103"/>
      <c r="U892" s="554" t="str">
        <f>IF(R892&lt;&gt;"",VLOOKUP(R892,'DON GIA'!$H$1:$K$103,4,0),"")</f>
        <v/>
      </c>
      <c r="V892" s="554" t="str">
        <f t="shared" si="171"/>
        <v/>
      </c>
      <c r="W892" s="107" t="s">
        <v>1212</v>
      </c>
      <c r="X892" s="103" t="s">
        <v>27</v>
      </c>
      <c r="Y892" s="108">
        <v>0.84</v>
      </c>
      <c r="Z892" s="109"/>
      <c r="AA892" s="554">
        <f>IF(W892&lt;&gt;"",VLOOKUP(W892,'DON GIA'!$A$1:$D$346,4,0),"")</f>
        <v>292949</v>
      </c>
      <c r="AB892" s="554">
        <f t="shared" si="172"/>
        <v>246077.16</v>
      </c>
      <c r="AC892" s="71"/>
      <c r="AD892" s="71"/>
      <c r="AE892" s="71"/>
      <c r="AF892" s="71"/>
      <c r="AG892" s="71"/>
      <c r="AH892" s="103"/>
      <c r="AI892" s="71"/>
      <c r="AJ892" s="103"/>
      <c r="AK892" s="103"/>
      <c r="AL892" s="554" t="str">
        <f>IF(AI892&lt;&gt;"",VLOOKUP(AI892,'DON GIA'!$M$1:$P$9,4,0),"")</f>
        <v/>
      </c>
      <c r="AM892" s="554" t="str">
        <f t="shared" si="169"/>
        <v/>
      </c>
      <c r="AN892" s="103"/>
      <c r="AO892" s="103"/>
      <c r="AP892" s="553" t="str">
        <f t="shared" si="170"/>
        <v/>
      </c>
      <c r="AQ892" s="107"/>
    </row>
    <row r="893" spans="1:43" outlineLevel="2">
      <c r="A893" s="72" t="e">
        <f>IF(D892&lt;&gt;"",$D$8:D892,A892)</f>
        <v>#VALUE!</v>
      </c>
      <c r="C893" s="552" t="str">
        <f>IF(D893&lt;&gt;"",COUNTA($D$8:D893),"")</f>
        <v/>
      </c>
      <c r="D893" s="552"/>
      <c r="E893" s="71"/>
      <c r="F893" s="103"/>
      <c r="G893" s="103"/>
      <c r="H893" s="103"/>
      <c r="I893" s="103"/>
      <c r="J893" s="103"/>
      <c r="K893" s="103"/>
      <c r="L893" s="107"/>
      <c r="M893" s="105"/>
      <c r="N893" s="106" t="str">
        <f>IF(L893&lt;&gt;"",VLOOKUP(L893,'DON GIA'!$S$1:$U$19,3,0),"")</f>
        <v/>
      </c>
      <c r="O893" s="106" t="str">
        <f>IF(L893&lt;&gt;"",VLOOKUP(L893,'DON GIA'!$S$1:$V$19,4,0),"")</f>
        <v/>
      </c>
      <c r="P893" s="106" t="str">
        <f t="shared" si="167"/>
        <v/>
      </c>
      <c r="Q893" s="106" t="str">
        <f t="shared" si="168"/>
        <v/>
      </c>
      <c r="R893" s="71" t="s">
        <v>35</v>
      </c>
      <c r="S893" s="103"/>
      <c r="T893" s="103"/>
      <c r="U893" s="554" t="str">
        <f>IF(R893&lt;&gt;"",VLOOKUP(R893,'DON GIA'!$H$1:$K$103,4,0),"")</f>
        <v/>
      </c>
      <c r="V893" s="554" t="str">
        <f t="shared" si="171"/>
        <v/>
      </c>
      <c r="W893" s="107" t="s">
        <v>1083</v>
      </c>
      <c r="X893" s="103" t="s">
        <v>27</v>
      </c>
      <c r="Y893" s="108">
        <v>2.2200000000000002</v>
      </c>
      <c r="Z893" s="109"/>
      <c r="AA893" s="554">
        <f>IF(W893&lt;&gt;"",VLOOKUP(W893,'DON GIA'!$A$1:$D$346,4,0),"")</f>
        <v>282038</v>
      </c>
      <c r="AB893" s="554">
        <f t="shared" si="172"/>
        <v>626124.3600000001</v>
      </c>
      <c r="AC893" s="71"/>
      <c r="AD893" s="71"/>
      <c r="AE893" s="71"/>
      <c r="AF893" s="71"/>
      <c r="AG893" s="71"/>
      <c r="AH893" s="103"/>
      <c r="AI893" s="71"/>
      <c r="AJ893" s="103"/>
      <c r="AK893" s="103"/>
      <c r="AL893" s="554" t="str">
        <f>IF(AI893&lt;&gt;"",VLOOKUP(AI893,'DON GIA'!$M$1:$P$9,4,0),"")</f>
        <v/>
      </c>
      <c r="AM893" s="554" t="str">
        <f t="shared" si="169"/>
        <v/>
      </c>
      <c r="AN893" s="103"/>
      <c r="AO893" s="103"/>
      <c r="AP893" s="553" t="str">
        <f t="shared" si="170"/>
        <v/>
      </c>
      <c r="AQ893" s="107"/>
    </row>
    <row r="894" spans="1:43" outlineLevel="2">
      <c r="A894" s="72" t="e">
        <f>IF(D893&lt;&gt;"",$D$8:D893,A893)</f>
        <v>#VALUE!</v>
      </c>
      <c r="C894" s="552" t="str">
        <f>IF(D894&lt;&gt;"",COUNTA($D$8:D894),"")</f>
        <v/>
      </c>
      <c r="D894" s="552"/>
      <c r="E894" s="71"/>
      <c r="F894" s="103"/>
      <c r="G894" s="103"/>
      <c r="H894" s="103"/>
      <c r="I894" s="103"/>
      <c r="J894" s="103"/>
      <c r="K894" s="103"/>
      <c r="L894" s="107"/>
      <c r="M894" s="105"/>
      <c r="N894" s="106" t="str">
        <f>IF(L894&lt;&gt;"",VLOOKUP(L894,'DON GIA'!$S$1:$U$19,3,0),"")</f>
        <v/>
      </c>
      <c r="O894" s="106" t="str">
        <f>IF(L894&lt;&gt;"",VLOOKUP(L894,'DON GIA'!$S$1:$V$19,4,0),"")</f>
        <v/>
      </c>
      <c r="P894" s="106" t="str">
        <f t="shared" si="167"/>
        <v/>
      </c>
      <c r="Q894" s="106" t="str">
        <f t="shared" si="168"/>
        <v/>
      </c>
      <c r="R894" s="71" t="s">
        <v>35</v>
      </c>
      <c r="S894" s="103"/>
      <c r="T894" s="103"/>
      <c r="U894" s="554" t="str">
        <f>IF(R894&lt;&gt;"",VLOOKUP(R894,'DON GIA'!$H$1:$K$103,4,0),"")</f>
        <v/>
      </c>
      <c r="V894" s="554" t="str">
        <f t="shared" si="171"/>
        <v/>
      </c>
      <c r="W894" s="107" t="s">
        <v>1009</v>
      </c>
      <c r="X894" s="103" t="s">
        <v>27</v>
      </c>
      <c r="Y894" s="108">
        <v>51</v>
      </c>
      <c r="Z894" s="109"/>
      <c r="AA894" s="554">
        <f>IF(W894&lt;&gt;"",VLOOKUP(W894,'DON GIA'!$A$1:$D$346,4,0),"")</f>
        <v>282038</v>
      </c>
      <c r="AB894" s="554">
        <f t="shared" si="172"/>
        <v>14383938</v>
      </c>
      <c r="AC894" s="71"/>
      <c r="AD894" s="71"/>
      <c r="AE894" s="71"/>
      <c r="AF894" s="71"/>
      <c r="AG894" s="71"/>
      <c r="AH894" s="103"/>
      <c r="AI894" s="71"/>
      <c r="AJ894" s="103"/>
      <c r="AK894" s="103"/>
      <c r="AL894" s="554" t="str">
        <f>IF(AI894&lt;&gt;"",VLOOKUP(AI894,'DON GIA'!$M$1:$P$9,4,0),"")</f>
        <v/>
      </c>
      <c r="AM894" s="554" t="str">
        <f t="shared" si="169"/>
        <v/>
      </c>
      <c r="AN894" s="103"/>
      <c r="AO894" s="103"/>
      <c r="AP894" s="553" t="str">
        <f t="shared" si="170"/>
        <v/>
      </c>
      <c r="AQ894" s="107"/>
    </row>
    <row r="895" spans="1:43" ht="37.5" outlineLevel="2">
      <c r="A895" s="72" t="e">
        <f>IF(D894&lt;&gt;"",$D$8:D894,A894)</f>
        <v>#VALUE!</v>
      </c>
      <c r="C895" s="552" t="str">
        <f>IF(D895&lt;&gt;"",COUNTA($D$8:D895),"")</f>
        <v/>
      </c>
      <c r="D895" s="552"/>
      <c r="E895" s="71"/>
      <c r="F895" s="103"/>
      <c r="G895" s="103"/>
      <c r="H895" s="103"/>
      <c r="I895" s="103"/>
      <c r="J895" s="103"/>
      <c r="K895" s="103"/>
      <c r="L895" s="107"/>
      <c r="M895" s="105"/>
      <c r="N895" s="106" t="str">
        <f>IF(L895&lt;&gt;"",VLOOKUP(L895,'DON GIA'!$S$1:$U$19,3,0),"")</f>
        <v/>
      </c>
      <c r="O895" s="106" t="str">
        <f>IF(L895&lt;&gt;"",VLOOKUP(L895,'DON GIA'!$S$1:$V$19,4,0),"")</f>
        <v/>
      </c>
      <c r="P895" s="106" t="str">
        <f t="shared" si="167"/>
        <v/>
      </c>
      <c r="Q895" s="106" t="str">
        <f t="shared" si="168"/>
        <v/>
      </c>
      <c r="R895" s="71" t="s">
        <v>35</v>
      </c>
      <c r="S895" s="103"/>
      <c r="T895" s="103"/>
      <c r="U895" s="554" t="str">
        <f>IF(R895&lt;&gt;"",VLOOKUP(R895,'DON GIA'!$H$1:$K$103,4,0),"")</f>
        <v/>
      </c>
      <c r="V895" s="554" t="str">
        <f t="shared" si="171"/>
        <v/>
      </c>
      <c r="W895" s="107" t="s">
        <v>1214</v>
      </c>
      <c r="X895" s="103" t="s">
        <v>27</v>
      </c>
      <c r="Y895" s="108">
        <v>0.42</v>
      </c>
      <c r="Z895" s="109"/>
      <c r="AA895" s="554">
        <f>IF(W895&lt;&gt;"",VLOOKUP(W895,'DON GIA'!$A$1:$D$346,4,0),"")</f>
        <v>292949</v>
      </c>
      <c r="AB895" s="554">
        <f t="shared" si="172"/>
        <v>123038.58</v>
      </c>
      <c r="AC895" s="71"/>
      <c r="AD895" s="71"/>
      <c r="AE895" s="71"/>
      <c r="AF895" s="71"/>
      <c r="AG895" s="71"/>
      <c r="AH895" s="103"/>
      <c r="AI895" s="71"/>
      <c r="AJ895" s="103"/>
      <c r="AK895" s="103"/>
      <c r="AL895" s="554" t="str">
        <f>IF(AI895&lt;&gt;"",VLOOKUP(AI895,'DON GIA'!$M$1:$P$9,4,0),"")</f>
        <v/>
      </c>
      <c r="AM895" s="554" t="str">
        <f t="shared" si="169"/>
        <v/>
      </c>
      <c r="AN895" s="103"/>
      <c r="AO895" s="103"/>
      <c r="AP895" s="553" t="str">
        <f t="shared" si="170"/>
        <v/>
      </c>
      <c r="AQ895" s="107"/>
    </row>
    <row r="896" spans="1:43" ht="56.25" outlineLevel="2">
      <c r="A896" s="72" t="e">
        <f>IF(D895&lt;&gt;"",$D$8:D895,A895)</f>
        <v>#VALUE!</v>
      </c>
      <c r="C896" s="552" t="str">
        <f>IF(D896&lt;&gt;"",COUNTA($D$8:D896),"")</f>
        <v/>
      </c>
      <c r="D896" s="552"/>
      <c r="E896" s="71"/>
      <c r="F896" s="103"/>
      <c r="G896" s="103"/>
      <c r="H896" s="103"/>
      <c r="I896" s="103"/>
      <c r="J896" s="103"/>
      <c r="K896" s="103"/>
      <c r="L896" s="107"/>
      <c r="M896" s="105"/>
      <c r="N896" s="106" t="str">
        <f>IF(L896&lt;&gt;"",VLOOKUP(L896,'DON GIA'!$S$1:$U$19,3,0),"")</f>
        <v/>
      </c>
      <c r="O896" s="106" t="str">
        <f>IF(L896&lt;&gt;"",VLOOKUP(L896,'DON GIA'!$S$1:$V$19,4,0),"")</f>
        <v/>
      </c>
      <c r="P896" s="106" t="str">
        <f t="shared" si="167"/>
        <v/>
      </c>
      <c r="Q896" s="106" t="str">
        <f t="shared" si="168"/>
        <v/>
      </c>
      <c r="R896" s="71" t="s">
        <v>35</v>
      </c>
      <c r="S896" s="103"/>
      <c r="T896" s="103"/>
      <c r="U896" s="554" t="str">
        <f>IF(R896&lt;&gt;"",VLOOKUP(R896,'DON GIA'!$H$1:$K$103,4,0),"")</f>
        <v/>
      </c>
      <c r="V896" s="554" t="str">
        <f t="shared" si="171"/>
        <v/>
      </c>
      <c r="W896" s="107" t="s">
        <v>1216</v>
      </c>
      <c r="X896" s="103" t="s">
        <v>27</v>
      </c>
      <c r="Y896" s="108">
        <v>71.94</v>
      </c>
      <c r="Z896" s="109"/>
      <c r="AA896" s="554">
        <f>IF(W896&lt;&gt;"",VLOOKUP(W896,'DON GIA'!$A$1:$D$346,4,0),"")</f>
        <v>402806</v>
      </c>
      <c r="AB896" s="554">
        <f t="shared" si="172"/>
        <v>28977863.640000001</v>
      </c>
      <c r="AC896" s="71"/>
      <c r="AD896" s="71"/>
      <c r="AE896" s="71"/>
      <c r="AF896" s="71"/>
      <c r="AG896" s="71"/>
      <c r="AH896" s="103"/>
      <c r="AI896" s="71"/>
      <c r="AJ896" s="103"/>
      <c r="AK896" s="103"/>
      <c r="AL896" s="554" t="str">
        <f>IF(AI896&lt;&gt;"",VLOOKUP(AI896,'DON GIA'!$M$1:$P$9,4,0),"")</f>
        <v/>
      </c>
      <c r="AM896" s="554" t="str">
        <f t="shared" si="169"/>
        <v/>
      </c>
      <c r="AN896" s="103"/>
      <c r="AO896" s="103"/>
      <c r="AP896" s="553" t="str">
        <f t="shared" si="170"/>
        <v/>
      </c>
      <c r="AQ896" s="107"/>
    </row>
    <row r="897" spans="1:43" outlineLevel="2">
      <c r="A897" s="72" t="e">
        <f>IF(D896&lt;&gt;"",$D$8:D896,A896)</f>
        <v>#VALUE!</v>
      </c>
      <c r="C897" s="552" t="str">
        <f>IF(D897&lt;&gt;"",COUNTA($D$8:D897),"")</f>
        <v/>
      </c>
      <c r="D897" s="552"/>
      <c r="E897" s="71"/>
      <c r="F897" s="103"/>
      <c r="G897" s="103"/>
      <c r="H897" s="103"/>
      <c r="I897" s="103"/>
      <c r="J897" s="103"/>
      <c r="K897" s="103"/>
      <c r="L897" s="107"/>
      <c r="M897" s="105"/>
      <c r="N897" s="106" t="str">
        <f>IF(L897&lt;&gt;"",VLOOKUP(L897,'DON GIA'!$S$1:$U$19,3,0),"")</f>
        <v/>
      </c>
      <c r="O897" s="106" t="str">
        <f>IF(L897&lt;&gt;"",VLOOKUP(L897,'DON GIA'!$S$1:$V$19,4,0),"")</f>
        <v/>
      </c>
      <c r="P897" s="106" t="str">
        <f t="shared" si="167"/>
        <v/>
      </c>
      <c r="Q897" s="106" t="str">
        <f t="shared" si="168"/>
        <v/>
      </c>
      <c r="R897" s="71" t="s">
        <v>35</v>
      </c>
      <c r="S897" s="103"/>
      <c r="T897" s="103"/>
      <c r="U897" s="554" t="str">
        <f>IF(R897&lt;&gt;"",VLOOKUP(R897,'DON GIA'!$H$1:$K$103,4,0),"")</f>
        <v/>
      </c>
      <c r="V897" s="554" t="str">
        <f t="shared" si="171"/>
        <v/>
      </c>
      <c r="W897" s="107" t="s">
        <v>1217</v>
      </c>
      <c r="X897" s="103" t="s">
        <v>38</v>
      </c>
      <c r="Y897" s="108">
        <v>0.48</v>
      </c>
      <c r="Z897" s="109"/>
      <c r="AA897" s="554">
        <f>IF(W897&lt;&gt;"",VLOOKUP(W897,'DON GIA'!$A$1:$D$346,4,0),"")</f>
        <v>5994000</v>
      </c>
      <c r="AB897" s="554">
        <f t="shared" si="172"/>
        <v>2877120</v>
      </c>
      <c r="AC897" s="71"/>
      <c r="AD897" s="71"/>
      <c r="AE897" s="71"/>
      <c r="AF897" s="71"/>
      <c r="AG897" s="71"/>
      <c r="AH897" s="103"/>
      <c r="AI897" s="71"/>
      <c r="AJ897" s="103"/>
      <c r="AK897" s="103"/>
      <c r="AL897" s="554" t="str">
        <f>IF(AI897&lt;&gt;"",VLOOKUP(AI897,'DON GIA'!$M$1:$P$9,4,0),"")</f>
        <v/>
      </c>
      <c r="AM897" s="554" t="str">
        <f t="shared" si="169"/>
        <v/>
      </c>
      <c r="AN897" s="103"/>
      <c r="AO897" s="103"/>
      <c r="AP897" s="553" t="str">
        <f t="shared" si="170"/>
        <v/>
      </c>
      <c r="AQ897" s="107"/>
    </row>
    <row r="898" spans="1:43" outlineLevel="2">
      <c r="A898" s="72" t="e">
        <f>IF(D897&lt;&gt;"",$D$8:D897,A897)</f>
        <v>#VALUE!</v>
      </c>
      <c r="C898" s="552" t="str">
        <f>IF(D898&lt;&gt;"",COUNTA($D$8:D898),"")</f>
        <v/>
      </c>
      <c r="D898" s="552"/>
      <c r="E898" s="71"/>
      <c r="F898" s="103"/>
      <c r="G898" s="103"/>
      <c r="H898" s="103"/>
      <c r="I898" s="103"/>
      <c r="J898" s="103"/>
      <c r="K898" s="103"/>
      <c r="L898" s="107"/>
      <c r="M898" s="105"/>
      <c r="N898" s="106" t="str">
        <f>IF(L898&lt;&gt;"",VLOOKUP(L898,'DON GIA'!$S$1:$U$19,3,0),"")</f>
        <v/>
      </c>
      <c r="O898" s="106" t="str">
        <f>IF(L898&lt;&gt;"",VLOOKUP(L898,'DON GIA'!$S$1:$V$19,4,0),"")</f>
        <v/>
      </c>
      <c r="P898" s="106" t="str">
        <f t="shared" si="167"/>
        <v/>
      </c>
      <c r="Q898" s="106" t="str">
        <f t="shared" si="168"/>
        <v/>
      </c>
      <c r="R898" s="71" t="s">
        <v>35</v>
      </c>
      <c r="S898" s="103"/>
      <c r="T898" s="103"/>
      <c r="U898" s="554" t="str">
        <f>IF(R898&lt;&gt;"",VLOOKUP(R898,'DON GIA'!$H$1:$K$103,4,0),"")</f>
        <v/>
      </c>
      <c r="V898" s="554" t="str">
        <f t="shared" si="171"/>
        <v/>
      </c>
      <c r="W898" s="107" t="s">
        <v>1005</v>
      </c>
      <c r="X898" s="103" t="s">
        <v>27</v>
      </c>
      <c r="Y898" s="108">
        <v>56.32</v>
      </c>
      <c r="Z898" s="109"/>
      <c r="AA898" s="554">
        <f>IF(W898&lt;&gt;"",VLOOKUP(W898,'DON GIA'!$A$1:$D$346,4,0),"")</f>
        <v>5559129</v>
      </c>
      <c r="AB898" s="554">
        <f t="shared" si="172"/>
        <v>313090145.28000003</v>
      </c>
      <c r="AC898" s="71"/>
      <c r="AD898" s="71" t="s">
        <v>29</v>
      </c>
      <c r="AE898" s="71" t="s">
        <v>30</v>
      </c>
      <c r="AF898" s="71" t="s">
        <v>31</v>
      </c>
      <c r="AG898" s="71" t="s">
        <v>32</v>
      </c>
      <c r="AH898" s="103"/>
      <c r="AI898" s="71"/>
      <c r="AJ898" s="103"/>
      <c r="AK898" s="103"/>
      <c r="AL898" s="554" t="str">
        <f>IF(AI898&lt;&gt;"",VLOOKUP(AI898,'DON GIA'!$M$1:$P$9,4,0),"")</f>
        <v/>
      </c>
      <c r="AM898" s="554" t="str">
        <f t="shared" si="169"/>
        <v/>
      </c>
      <c r="AN898" s="103"/>
      <c r="AO898" s="103"/>
      <c r="AP898" s="553" t="str">
        <f t="shared" si="170"/>
        <v/>
      </c>
      <c r="AQ898" s="107"/>
    </row>
    <row r="899" spans="1:43" ht="37.5" outlineLevel="2">
      <c r="A899" s="72" t="e">
        <f>IF(D898&lt;&gt;"",$D$8:D898,A898)</f>
        <v>#VALUE!</v>
      </c>
      <c r="C899" s="552" t="str">
        <f>IF(D899&lt;&gt;"",COUNTA($D$8:D899),"")</f>
        <v/>
      </c>
      <c r="D899" s="552"/>
      <c r="E899" s="71"/>
      <c r="F899" s="103"/>
      <c r="G899" s="103"/>
      <c r="H899" s="103"/>
      <c r="I899" s="103"/>
      <c r="J899" s="103"/>
      <c r="K899" s="103"/>
      <c r="L899" s="107"/>
      <c r="M899" s="105"/>
      <c r="N899" s="106" t="str">
        <f>IF(L899&lt;&gt;"",VLOOKUP(L899,'DON GIA'!$S$1:$U$19,3,0),"")</f>
        <v/>
      </c>
      <c r="O899" s="106" t="str">
        <f>IF(L899&lt;&gt;"",VLOOKUP(L899,'DON GIA'!$S$1:$V$19,4,0),"")</f>
        <v/>
      </c>
      <c r="P899" s="106" t="str">
        <f t="shared" si="167"/>
        <v/>
      </c>
      <c r="Q899" s="106" t="str">
        <f t="shared" si="168"/>
        <v/>
      </c>
      <c r="R899" s="71" t="s">
        <v>35</v>
      </c>
      <c r="S899" s="103"/>
      <c r="T899" s="103"/>
      <c r="U899" s="554" t="str">
        <f>IF(R899&lt;&gt;"",VLOOKUP(R899,'DON GIA'!$H$1:$K$103,4,0),"")</f>
        <v/>
      </c>
      <c r="V899" s="554" t="str">
        <f t="shared" si="171"/>
        <v/>
      </c>
      <c r="W899" s="107" t="s">
        <v>1215</v>
      </c>
      <c r="X899" s="103" t="s">
        <v>27</v>
      </c>
      <c r="Y899" s="108">
        <v>4.4000000000000004</v>
      </c>
      <c r="Z899" s="109"/>
      <c r="AA899" s="554">
        <f>IF(W899&lt;&gt;"",VLOOKUP(W899,'DON GIA'!$A$1:$D$346,4,0),"")</f>
        <v>2613835</v>
      </c>
      <c r="AB899" s="554">
        <f t="shared" si="172"/>
        <v>11500874</v>
      </c>
      <c r="AC899" s="71"/>
      <c r="AD899" s="71" t="s">
        <v>29</v>
      </c>
      <c r="AE899" s="71" t="s">
        <v>30</v>
      </c>
      <c r="AF899" s="71" t="s">
        <v>31</v>
      </c>
      <c r="AG899" s="71" t="s">
        <v>32</v>
      </c>
      <c r="AH899" s="103"/>
      <c r="AI899" s="71"/>
      <c r="AJ899" s="103"/>
      <c r="AK899" s="103"/>
      <c r="AL899" s="554" t="str">
        <f>IF(AI899&lt;&gt;"",VLOOKUP(AI899,'DON GIA'!$M$1:$P$9,4,0),"")</f>
        <v/>
      </c>
      <c r="AM899" s="554" t="str">
        <f t="shared" si="169"/>
        <v/>
      </c>
      <c r="AN899" s="103"/>
      <c r="AO899" s="103"/>
      <c r="AP899" s="553" t="str">
        <f t="shared" si="170"/>
        <v/>
      </c>
      <c r="AQ899" s="107"/>
    </row>
    <row r="900" spans="1:43" outlineLevel="2">
      <c r="A900" s="72" t="e">
        <f>IF(D899&lt;&gt;"",$D$8:D899,A899)</f>
        <v>#VALUE!</v>
      </c>
      <c r="C900" s="552" t="str">
        <f>IF(D900&lt;&gt;"",COUNTA($D$8:D900),"")</f>
        <v/>
      </c>
      <c r="D900" s="552"/>
      <c r="E900" s="71"/>
      <c r="F900" s="103"/>
      <c r="G900" s="103"/>
      <c r="H900" s="103"/>
      <c r="I900" s="103"/>
      <c r="J900" s="103"/>
      <c r="K900" s="103"/>
      <c r="L900" s="107"/>
      <c r="M900" s="105"/>
      <c r="N900" s="106" t="str">
        <f>IF(L900&lt;&gt;"",VLOOKUP(L900,'DON GIA'!$S$1:$U$19,3,0),"")</f>
        <v/>
      </c>
      <c r="O900" s="106" t="str">
        <f>IF(L900&lt;&gt;"",VLOOKUP(L900,'DON GIA'!$S$1:$V$19,4,0),"")</f>
        <v/>
      </c>
      <c r="P900" s="106" t="str">
        <f t="shared" si="167"/>
        <v/>
      </c>
      <c r="Q900" s="106" t="str">
        <f t="shared" si="168"/>
        <v/>
      </c>
      <c r="R900" s="71" t="s">
        <v>35</v>
      </c>
      <c r="S900" s="103"/>
      <c r="T900" s="103"/>
      <c r="U900" s="554" t="str">
        <f>IF(R900&lt;&gt;"",VLOOKUP(R900,'DON GIA'!$H$1:$K$103,4,0),"")</f>
        <v/>
      </c>
      <c r="V900" s="554" t="str">
        <f t="shared" si="171"/>
        <v/>
      </c>
      <c r="W900" s="107" t="s">
        <v>1210</v>
      </c>
      <c r="X900" s="103" t="s">
        <v>27</v>
      </c>
      <c r="Y900" s="108">
        <v>56.32</v>
      </c>
      <c r="Z900" s="109"/>
      <c r="AA900" s="554">
        <f>IF(W900&lt;&gt;"",VLOOKUP(W900,'DON GIA'!$A$1:$D$346,4,0),"")</f>
        <v>161275</v>
      </c>
      <c r="AB900" s="554">
        <f t="shared" si="172"/>
        <v>9083008</v>
      </c>
      <c r="AC900" s="71"/>
      <c r="AD900" s="71"/>
      <c r="AE900" s="71"/>
      <c r="AF900" s="71"/>
      <c r="AG900" s="71"/>
      <c r="AH900" s="103"/>
      <c r="AI900" s="71"/>
      <c r="AJ900" s="103"/>
      <c r="AK900" s="103"/>
      <c r="AL900" s="554" t="str">
        <f>IF(AI900&lt;&gt;"",VLOOKUP(AI900,'DON GIA'!$M$1:$P$9,4,0),"")</f>
        <v/>
      </c>
      <c r="AM900" s="554" t="str">
        <f t="shared" si="169"/>
        <v/>
      </c>
      <c r="AN900" s="103"/>
      <c r="AO900" s="103"/>
      <c r="AP900" s="553" t="str">
        <f t="shared" si="170"/>
        <v/>
      </c>
      <c r="AQ900" s="107"/>
    </row>
    <row r="901" spans="1:43" ht="37.5" outlineLevel="2">
      <c r="A901" s="72" t="e">
        <f>IF(D900&lt;&gt;"",$D$8:D900,A900)</f>
        <v>#VALUE!</v>
      </c>
      <c r="C901" s="552" t="str">
        <f>IF(D901&lt;&gt;"",COUNTA($D$8:D901),"")</f>
        <v/>
      </c>
      <c r="D901" s="552"/>
      <c r="E901" s="71"/>
      <c r="F901" s="103"/>
      <c r="G901" s="103"/>
      <c r="H901" s="103"/>
      <c r="I901" s="103"/>
      <c r="J901" s="103"/>
      <c r="K901" s="103"/>
      <c r="L901" s="107"/>
      <c r="M901" s="105"/>
      <c r="N901" s="106" t="str">
        <f>IF(L901&lt;&gt;"",VLOOKUP(L901,'DON GIA'!$S$1:$U$19,3,0),"")</f>
        <v/>
      </c>
      <c r="O901" s="106" t="str">
        <f>IF(L901&lt;&gt;"",VLOOKUP(L901,'DON GIA'!$S$1:$V$19,4,0),"")</f>
        <v/>
      </c>
      <c r="P901" s="106" t="str">
        <f t="shared" si="167"/>
        <v/>
      </c>
      <c r="Q901" s="106" t="str">
        <f t="shared" si="168"/>
        <v/>
      </c>
      <c r="R901" s="71" t="s">
        <v>35</v>
      </c>
      <c r="S901" s="103"/>
      <c r="T901" s="103"/>
      <c r="U901" s="554" t="str">
        <f>IF(R901&lt;&gt;"",VLOOKUP(R901,'DON GIA'!$H$1:$K$103,4,0),"")</f>
        <v/>
      </c>
      <c r="V901" s="554" t="str">
        <f t="shared" si="171"/>
        <v/>
      </c>
      <c r="W901" s="107" t="s">
        <v>1213</v>
      </c>
      <c r="X901" s="103" t="s">
        <v>38</v>
      </c>
      <c r="Y901" s="108">
        <v>0.40600000000000003</v>
      </c>
      <c r="Z901" s="109"/>
      <c r="AA901" s="554">
        <f>IF(W901&lt;&gt;"",VLOOKUP(W901,'DON GIA'!$A$1:$D$346,4,0),"")</f>
        <v>2704619</v>
      </c>
      <c r="AB901" s="554">
        <f t="shared" si="172"/>
        <v>1098075.314</v>
      </c>
      <c r="AC901" s="71"/>
      <c r="AD901" s="71"/>
      <c r="AE901" s="71"/>
      <c r="AF901" s="71"/>
      <c r="AG901" s="71"/>
      <c r="AH901" s="103"/>
      <c r="AI901" s="71"/>
      <c r="AJ901" s="103"/>
      <c r="AK901" s="103"/>
      <c r="AL901" s="554" t="str">
        <f>IF(AI901&lt;&gt;"",VLOOKUP(AI901,'DON GIA'!$M$1:$P$9,4,0),"")</f>
        <v/>
      </c>
      <c r="AM901" s="554" t="str">
        <f t="shared" si="169"/>
        <v/>
      </c>
      <c r="AN901" s="103"/>
      <c r="AO901" s="103"/>
      <c r="AP901" s="553" t="str">
        <f t="shared" si="170"/>
        <v/>
      </c>
      <c r="AQ901" s="107"/>
    </row>
    <row r="902" spans="1:43" outlineLevel="2">
      <c r="A902" s="72" t="e">
        <f>IF(D901&lt;&gt;"",$D$8:D901,A901)</f>
        <v>#VALUE!</v>
      </c>
      <c r="C902" s="552" t="str">
        <f>IF(D902&lt;&gt;"",COUNTA($D$8:D902),"")</f>
        <v/>
      </c>
      <c r="D902" s="552"/>
      <c r="E902" s="71"/>
      <c r="F902" s="103"/>
      <c r="G902" s="103"/>
      <c r="H902" s="103"/>
      <c r="I902" s="103"/>
      <c r="J902" s="103"/>
      <c r="K902" s="103"/>
      <c r="L902" s="107"/>
      <c r="M902" s="105"/>
      <c r="N902" s="106" t="str">
        <f>IF(L902&lt;&gt;"",VLOOKUP(L902,'DON GIA'!$S$1:$U$19,3,0),"")</f>
        <v/>
      </c>
      <c r="O902" s="106" t="str">
        <f>IF(L902&lt;&gt;"",VLOOKUP(L902,'DON GIA'!$S$1:$V$19,4,0),"")</f>
        <v/>
      </c>
      <c r="P902" s="106" t="str">
        <f t="shared" si="167"/>
        <v/>
      </c>
      <c r="Q902" s="106" t="str">
        <f t="shared" si="168"/>
        <v/>
      </c>
      <c r="R902" s="71" t="s">
        <v>35</v>
      </c>
      <c r="S902" s="103"/>
      <c r="T902" s="103"/>
      <c r="U902" s="554" t="str">
        <f>IF(R902&lt;&gt;"",VLOOKUP(R902,'DON GIA'!$H$1:$K$103,4,0),"")</f>
        <v/>
      </c>
      <c r="V902" s="554" t="str">
        <f t="shared" si="171"/>
        <v/>
      </c>
      <c r="W902" s="107" t="s">
        <v>1023</v>
      </c>
      <c r="X902" s="103" t="s">
        <v>38</v>
      </c>
      <c r="Y902" s="108">
        <v>0.12</v>
      </c>
      <c r="Z902" s="109"/>
      <c r="AA902" s="554">
        <f>IF(W902&lt;&gt;"",VLOOKUP(W902,'DON GIA'!$A$1:$D$346,4,0),"")</f>
        <v>2523428</v>
      </c>
      <c r="AB902" s="554">
        <f t="shared" si="172"/>
        <v>302811.36</v>
      </c>
      <c r="AC902" s="71"/>
      <c r="AD902" s="71"/>
      <c r="AE902" s="71"/>
      <c r="AF902" s="71"/>
      <c r="AG902" s="71"/>
      <c r="AH902" s="103"/>
      <c r="AI902" s="71"/>
      <c r="AJ902" s="103"/>
      <c r="AK902" s="103"/>
      <c r="AL902" s="554" t="str">
        <f>IF(AI902&lt;&gt;"",VLOOKUP(AI902,'DON GIA'!$M$1:$P$9,4,0),"")</f>
        <v/>
      </c>
      <c r="AM902" s="554" t="str">
        <f t="shared" si="169"/>
        <v/>
      </c>
      <c r="AN902" s="103"/>
      <c r="AO902" s="103"/>
      <c r="AP902" s="553" t="str">
        <f t="shared" si="170"/>
        <v/>
      </c>
      <c r="AQ902" s="107"/>
    </row>
    <row r="903" spans="1:43" outlineLevel="2">
      <c r="A903" s="72" t="e">
        <f>IF(D902&lt;&gt;"",$D$8:D902,A902)</f>
        <v>#VALUE!</v>
      </c>
      <c r="C903" s="552" t="str">
        <f>IF(D903&lt;&gt;"",COUNTA($D$8:D903),"")</f>
        <v/>
      </c>
      <c r="D903" s="552"/>
      <c r="E903" s="71"/>
      <c r="F903" s="103"/>
      <c r="G903" s="103"/>
      <c r="H903" s="103"/>
      <c r="I903" s="103"/>
      <c r="J903" s="103"/>
      <c r="K903" s="103"/>
      <c r="L903" s="107"/>
      <c r="M903" s="105"/>
      <c r="N903" s="106" t="str">
        <f>IF(L903&lt;&gt;"",VLOOKUP(L903,'DON GIA'!$S$1:$U$19,3,0),"")</f>
        <v/>
      </c>
      <c r="O903" s="106" t="str">
        <f>IF(L903&lt;&gt;"",VLOOKUP(L903,'DON GIA'!$S$1:$V$19,4,0),"")</f>
        <v/>
      </c>
      <c r="P903" s="106" t="str">
        <f t="shared" si="167"/>
        <v/>
      </c>
      <c r="Q903" s="106" t="str">
        <f t="shared" si="168"/>
        <v/>
      </c>
      <c r="R903" s="71" t="s">
        <v>35</v>
      </c>
      <c r="S903" s="103"/>
      <c r="T903" s="103"/>
      <c r="U903" s="554" t="str">
        <f>IF(R903&lt;&gt;"",VLOOKUP(R903,'DON GIA'!$H$1:$K$103,4,0),"")</f>
        <v/>
      </c>
      <c r="V903" s="554" t="str">
        <f t="shared" si="171"/>
        <v/>
      </c>
      <c r="W903" s="107" t="s">
        <v>1212</v>
      </c>
      <c r="X903" s="103" t="s">
        <v>27</v>
      </c>
      <c r="Y903" s="108">
        <v>1.26</v>
      </c>
      <c r="Z903" s="109"/>
      <c r="AA903" s="554">
        <f>IF(W903&lt;&gt;"",VLOOKUP(W903,'DON GIA'!$A$1:$D$346,4,0),"")</f>
        <v>292949</v>
      </c>
      <c r="AB903" s="554">
        <f t="shared" si="172"/>
        <v>369115.74</v>
      </c>
      <c r="AC903" s="71"/>
      <c r="AD903" s="71"/>
      <c r="AE903" s="71"/>
      <c r="AF903" s="71"/>
      <c r="AG903" s="71"/>
      <c r="AH903" s="103"/>
      <c r="AI903" s="71"/>
      <c r="AJ903" s="103"/>
      <c r="AK903" s="103"/>
      <c r="AL903" s="554" t="str">
        <f>IF(AI903&lt;&gt;"",VLOOKUP(AI903,'DON GIA'!$M$1:$P$9,4,0),"")</f>
        <v/>
      </c>
      <c r="AM903" s="554" t="str">
        <f t="shared" si="169"/>
        <v/>
      </c>
      <c r="AN903" s="103"/>
      <c r="AO903" s="103"/>
      <c r="AP903" s="553" t="str">
        <f t="shared" si="170"/>
        <v/>
      </c>
      <c r="AQ903" s="107"/>
    </row>
    <row r="904" spans="1:43" outlineLevel="2">
      <c r="A904" s="72" t="e">
        <f>IF(D903&lt;&gt;"",$D$8:D903,A903)</f>
        <v>#VALUE!</v>
      </c>
      <c r="C904" s="552" t="str">
        <f>IF(D904&lt;&gt;"",COUNTA($D$8:D904),"")</f>
        <v/>
      </c>
      <c r="D904" s="552"/>
      <c r="E904" s="71"/>
      <c r="F904" s="103"/>
      <c r="G904" s="103"/>
      <c r="H904" s="103"/>
      <c r="I904" s="103"/>
      <c r="J904" s="103"/>
      <c r="K904" s="103"/>
      <c r="L904" s="107"/>
      <c r="M904" s="105"/>
      <c r="N904" s="106" t="str">
        <f>IF(L904&lt;&gt;"",VLOOKUP(L904,'DON GIA'!$S$1:$U$19,3,0),"")</f>
        <v/>
      </c>
      <c r="O904" s="106" t="str">
        <f>IF(L904&lt;&gt;"",VLOOKUP(L904,'DON GIA'!$S$1:$V$19,4,0),"")</f>
        <v/>
      </c>
      <c r="P904" s="106" t="str">
        <f t="shared" ref="P904:P969" si="173">IF(L904&lt;&gt;"",M904*N904,"")</f>
        <v/>
      </c>
      <c r="Q904" s="106" t="str">
        <f t="shared" ref="Q904:Q969" si="174">IF(L904&lt;&gt;"",M904*O904,"")</f>
        <v/>
      </c>
      <c r="R904" s="71" t="s">
        <v>35</v>
      </c>
      <c r="S904" s="103"/>
      <c r="T904" s="103"/>
      <c r="U904" s="554" t="str">
        <f>IF(R904&lt;&gt;"",VLOOKUP(R904,'DON GIA'!$H$1:$K$103,4,0),"")</f>
        <v/>
      </c>
      <c r="V904" s="554" t="str">
        <f t="shared" si="171"/>
        <v/>
      </c>
      <c r="W904" s="107" t="s">
        <v>1083</v>
      </c>
      <c r="X904" s="103" t="s">
        <v>27</v>
      </c>
      <c r="Y904" s="108">
        <v>2.88</v>
      </c>
      <c r="Z904" s="109"/>
      <c r="AA904" s="554">
        <f>IF(W904&lt;&gt;"",VLOOKUP(W904,'DON GIA'!$A$1:$D$346,4,0),"")</f>
        <v>282038</v>
      </c>
      <c r="AB904" s="554">
        <f t="shared" si="172"/>
        <v>812269.44</v>
      </c>
      <c r="AC904" s="71"/>
      <c r="AD904" s="71"/>
      <c r="AE904" s="71"/>
      <c r="AF904" s="71"/>
      <c r="AG904" s="71"/>
      <c r="AH904" s="103"/>
      <c r="AI904" s="71"/>
      <c r="AJ904" s="103"/>
      <c r="AK904" s="103"/>
      <c r="AL904" s="554" t="str">
        <f>IF(AI904&lt;&gt;"",VLOOKUP(AI904,'DON GIA'!$M$1:$P$9,4,0),"")</f>
        <v/>
      </c>
      <c r="AM904" s="554" t="str">
        <f t="shared" ref="AM904:AM969" si="175">IF(AI904&lt;&gt;"",AK904*AL904,"")</f>
        <v/>
      </c>
      <c r="AN904" s="103"/>
      <c r="AO904" s="103"/>
      <c r="AP904" s="553" t="str">
        <f t="shared" si="170"/>
        <v/>
      </c>
      <c r="AQ904" s="107"/>
    </row>
    <row r="905" spans="1:43" outlineLevel="2">
      <c r="A905" s="72" t="e">
        <f>IF(D904&lt;&gt;"",$D$8:D904,A904)</f>
        <v>#VALUE!</v>
      </c>
      <c r="C905" s="552" t="str">
        <f>IF(D905&lt;&gt;"",COUNTA($D$8:D905),"")</f>
        <v/>
      </c>
      <c r="D905" s="552"/>
      <c r="E905" s="71"/>
      <c r="F905" s="103"/>
      <c r="G905" s="103"/>
      <c r="H905" s="103"/>
      <c r="I905" s="103"/>
      <c r="J905" s="103"/>
      <c r="K905" s="103"/>
      <c r="L905" s="107"/>
      <c r="M905" s="105"/>
      <c r="N905" s="106" t="str">
        <f>IF(L905&lt;&gt;"",VLOOKUP(L905,'DON GIA'!$S$1:$U$19,3,0),"")</f>
        <v/>
      </c>
      <c r="O905" s="106" t="str">
        <f>IF(L905&lt;&gt;"",VLOOKUP(L905,'DON GIA'!$S$1:$V$19,4,0),"")</f>
        <v/>
      </c>
      <c r="P905" s="106" t="str">
        <f t="shared" si="173"/>
        <v/>
      </c>
      <c r="Q905" s="106" t="str">
        <f t="shared" si="174"/>
        <v/>
      </c>
      <c r="R905" s="71" t="s">
        <v>35</v>
      </c>
      <c r="S905" s="103"/>
      <c r="T905" s="103"/>
      <c r="U905" s="554" t="str">
        <f>IF(R905&lt;&gt;"",VLOOKUP(R905,'DON GIA'!$H$1:$K$103,4,0),"")</f>
        <v/>
      </c>
      <c r="V905" s="554" t="str">
        <f t="shared" si="171"/>
        <v/>
      </c>
      <c r="W905" s="107" t="s">
        <v>1009</v>
      </c>
      <c r="X905" s="103" t="s">
        <v>27</v>
      </c>
      <c r="Y905" s="108">
        <v>56.1</v>
      </c>
      <c r="Z905" s="109"/>
      <c r="AA905" s="554">
        <f>IF(W905&lt;&gt;"",VLOOKUP(W905,'DON GIA'!$A$1:$D$346,4,0),"")</f>
        <v>282038</v>
      </c>
      <c r="AB905" s="554">
        <f t="shared" si="172"/>
        <v>15822331.800000001</v>
      </c>
      <c r="AC905" s="71"/>
      <c r="AD905" s="71"/>
      <c r="AE905" s="71"/>
      <c r="AF905" s="71"/>
      <c r="AG905" s="71"/>
      <c r="AH905" s="103"/>
      <c r="AI905" s="71"/>
      <c r="AJ905" s="103"/>
      <c r="AK905" s="103"/>
      <c r="AL905" s="554" t="str">
        <f>IF(AI905&lt;&gt;"",VLOOKUP(AI905,'DON GIA'!$M$1:$P$9,4,0),"")</f>
        <v/>
      </c>
      <c r="AM905" s="554" t="str">
        <f t="shared" si="175"/>
        <v/>
      </c>
      <c r="AN905" s="103"/>
      <c r="AO905" s="103"/>
      <c r="AP905" s="553" t="str">
        <f t="shared" si="170"/>
        <v/>
      </c>
      <c r="AQ905" s="107"/>
    </row>
    <row r="906" spans="1:43" ht="37.5" outlineLevel="2">
      <c r="A906" s="72" t="e">
        <f>IF(D905&lt;&gt;"",$D$8:D905,A905)</f>
        <v>#VALUE!</v>
      </c>
      <c r="C906" s="552" t="str">
        <f>IF(D906&lt;&gt;"",COUNTA($D$8:D906),"")</f>
        <v/>
      </c>
      <c r="D906" s="552"/>
      <c r="E906" s="71"/>
      <c r="F906" s="103"/>
      <c r="G906" s="103"/>
      <c r="H906" s="103"/>
      <c r="I906" s="103"/>
      <c r="J906" s="103"/>
      <c r="K906" s="103"/>
      <c r="L906" s="107"/>
      <c r="M906" s="105"/>
      <c r="N906" s="106" t="str">
        <f>IF(L906&lt;&gt;"",VLOOKUP(L906,'DON GIA'!$S$1:$U$19,3,0),"")</f>
        <v/>
      </c>
      <c r="O906" s="106" t="str">
        <f>IF(L906&lt;&gt;"",VLOOKUP(L906,'DON GIA'!$S$1:$V$19,4,0),"")</f>
        <v/>
      </c>
      <c r="P906" s="106" t="str">
        <f t="shared" si="173"/>
        <v/>
      </c>
      <c r="Q906" s="106" t="str">
        <f t="shared" si="174"/>
        <v/>
      </c>
      <c r="R906" s="71" t="s">
        <v>35</v>
      </c>
      <c r="S906" s="103"/>
      <c r="T906" s="103"/>
      <c r="U906" s="554" t="str">
        <f>IF(R906&lt;&gt;"",VLOOKUP(R906,'DON GIA'!$H$1:$K$103,4,0),"")</f>
        <v/>
      </c>
      <c r="V906" s="554" t="str">
        <f t="shared" si="171"/>
        <v/>
      </c>
      <c r="W906" s="107" t="s">
        <v>1214</v>
      </c>
      <c r="X906" s="103" t="s">
        <v>27</v>
      </c>
      <c r="Y906" s="108">
        <v>0.42</v>
      </c>
      <c r="Z906" s="109"/>
      <c r="AA906" s="554">
        <f>IF(W906&lt;&gt;"",VLOOKUP(W906,'DON GIA'!$A$1:$D$346,4,0),"")</f>
        <v>292949</v>
      </c>
      <c r="AB906" s="554">
        <f t="shared" si="172"/>
        <v>123038.58</v>
      </c>
      <c r="AC906" s="71"/>
      <c r="AD906" s="71"/>
      <c r="AE906" s="71"/>
      <c r="AF906" s="71"/>
      <c r="AG906" s="71"/>
      <c r="AH906" s="103"/>
      <c r="AI906" s="71"/>
      <c r="AJ906" s="103"/>
      <c r="AK906" s="103"/>
      <c r="AL906" s="554" t="str">
        <f>IF(AI906&lt;&gt;"",VLOOKUP(AI906,'DON GIA'!$M$1:$P$9,4,0),"")</f>
        <v/>
      </c>
      <c r="AM906" s="554" t="str">
        <f t="shared" si="175"/>
        <v/>
      </c>
      <c r="AN906" s="103"/>
      <c r="AO906" s="103"/>
      <c r="AP906" s="553" t="str">
        <f t="shared" ref="AP906:AP969" si="176">IF(D906&lt;&gt;"",P906+Q906+V906+AB906+AM906,"")</f>
        <v/>
      </c>
      <c r="AQ906" s="107"/>
    </row>
    <row r="907" spans="1:43" outlineLevel="2">
      <c r="A907" s="72" t="e">
        <f>IF(D906&lt;&gt;"",$D$8:D906,A906)</f>
        <v>#VALUE!</v>
      </c>
      <c r="C907" s="552" t="str">
        <f>IF(D907&lt;&gt;"",COUNTA($D$8:D907),"")</f>
        <v/>
      </c>
      <c r="D907" s="552"/>
      <c r="E907" s="71"/>
      <c r="F907" s="103"/>
      <c r="G907" s="103"/>
      <c r="H907" s="103"/>
      <c r="I907" s="103"/>
      <c r="J907" s="103"/>
      <c r="K907" s="103"/>
      <c r="L907" s="107"/>
      <c r="M907" s="105"/>
      <c r="N907" s="106" t="str">
        <f>IF(L907&lt;&gt;"",VLOOKUP(L907,'DON GIA'!$S$1:$U$19,3,0),"")</f>
        <v/>
      </c>
      <c r="O907" s="106" t="str">
        <f>IF(L907&lt;&gt;"",VLOOKUP(L907,'DON GIA'!$S$1:$V$19,4,0),"")</f>
        <v/>
      </c>
      <c r="P907" s="106" t="str">
        <f t="shared" si="173"/>
        <v/>
      </c>
      <c r="Q907" s="106" t="str">
        <f t="shared" si="174"/>
        <v/>
      </c>
      <c r="R907" s="71" t="s">
        <v>35</v>
      </c>
      <c r="S907" s="103"/>
      <c r="T907" s="103"/>
      <c r="U907" s="554" t="str">
        <f>IF(R907&lt;&gt;"",VLOOKUP(R907,'DON GIA'!$H$1:$K$103,4,0),"")</f>
        <v/>
      </c>
      <c r="V907" s="554" t="str">
        <f t="shared" si="171"/>
        <v/>
      </c>
      <c r="W907" s="107" t="s">
        <v>1063</v>
      </c>
      <c r="X907" s="103" t="s">
        <v>27</v>
      </c>
      <c r="Y907" s="108">
        <v>184.3</v>
      </c>
      <c r="Z907" s="109"/>
      <c r="AA907" s="554">
        <f>IF(W907&lt;&gt;"",VLOOKUP(W907,'DON GIA'!$A$1:$D$346,4,0),"")</f>
        <v>3941166</v>
      </c>
      <c r="AB907" s="554">
        <f t="shared" si="172"/>
        <v>726356893.80000007</v>
      </c>
      <c r="AC907" s="71"/>
      <c r="AD907" s="71" t="s">
        <v>29</v>
      </c>
      <c r="AE907" s="71" t="s">
        <v>30</v>
      </c>
      <c r="AF907" s="71" t="s">
        <v>31</v>
      </c>
      <c r="AG907" s="71" t="s">
        <v>32</v>
      </c>
      <c r="AH907" s="103"/>
      <c r="AI907" s="71"/>
      <c r="AJ907" s="103"/>
      <c r="AK907" s="103"/>
      <c r="AL907" s="554" t="str">
        <f>IF(AI907&lt;&gt;"",VLOOKUP(AI907,'DON GIA'!$M$1:$P$9,4,0),"")</f>
        <v/>
      </c>
      <c r="AM907" s="554" t="str">
        <f t="shared" si="175"/>
        <v/>
      </c>
      <c r="AN907" s="103"/>
      <c r="AO907" s="103"/>
      <c r="AP907" s="553" t="str">
        <f t="shared" si="176"/>
        <v/>
      </c>
      <c r="AQ907" s="107"/>
    </row>
    <row r="908" spans="1:43" ht="37.5" outlineLevel="2">
      <c r="A908" s="72" t="e">
        <f>IF(D907&lt;&gt;"",$D$8:D907,A907)</f>
        <v>#VALUE!</v>
      </c>
      <c r="C908" s="552" t="str">
        <f>IF(D908&lt;&gt;"",COUNTA($D$8:D908),"")</f>
        <v/>
      </c>
      <c r="D908" s="552"/>
      <c r="E908" s="71"/>
      <c r="F908" s="103"/>
      <c r="G908" s="103"/>
      <c r="H908" s="103"/>
      <c r="I908" s="103"/>
      <c r="J908" s="103"/>
      <c r="K908" s="103"/>
      <c r="L908" s="107"/>
      <c r="M908" s="105"/>
      <c r="N908" s="106" t="str">
        <f>IF(L908&lt;&gt;"",VLOOKUP(L908,'DON GIA'!$S$1:$U$19,3,0),"")</f>
        <v/>
      </c>
      <c r="O908" s="106" t="str">
        <f>IF(L908&lt;&gt;"",VLOOKUP(L908,'DON GIA'!$S$1:$V$19,4,0),"")</f>
        <v/>
      </c>
      <c r="P908" s="106" t="str">
        <f t="shared" si="173"/>
        <v/>
      </c>
      <c r="Q908" s="106" t="str">
        <f t="shared" si="174"/>
        <v/>
      </c>
      <c r="R908" s="71" t="s">
        <v>35</v>
      </c>
      <c r="S908" s="103"/>
      <c r="T908" s="103"/>
      <c r="U908" s="554" t="str">
        <f>IF(R908&lt;&gt;"",VLOOKUP(R908,'DON GIA'!$H$1:$K$103,4,0),"")</f>
        <v/>
      </c>
      <c r="V908" s="554" t="str">
        <f t="shared" si="171"/>
        <v/>
      </c>
      <c r="W908" s="107" t="s">
        <v>1080</v>
      </c>
      <c r="X908" s="103" t="s">
        <v>27</v>
      </c>
      <c r="Y908" s="108">
        <v>3.64</v>
      </c>
      <c r="Z908" s="109"/>
      <c r="AA908" s="554">
        <f>IF(W908&lt;&gt;"",VLOOKUP(W908,'DON GIA'!$A$1:$D$346,4,0),"")</f>
        <v>10375629</v>
      </c>
      <c r="AB908" s="554">
        <f t="shared" si="172"/>
        <v>37767289.560000002</v>
      </c>
      <c r="AC908" s="71"/>
      <c r="AD908" s="71" t="s">
        <v>29</v>
      </c>
      <c r="AE908" s="71" t="s">
        <v>30</v>
      </c>
      <c r="AF908" s="71" t="s">
        <v>31</v>
      </c>
      <c r="AG908" s="71" t="s">
        <v>32</v>
      </c>
      <c r="AH908" s="103"/>
      <c r="AI908" s="71"/>
      <c r="AJ908" s="103"/>
      <c r="AK908" s="103"/>
      <c r="AL908" s="554" t="str">
        <f>IF(AI908&lt;&gt;"",VLOOKUP(AI908,'DON GIA'!$M$1:$P$9,4,0),"")</f>
        <v/>
      </c>
      <c r="AM908" s="554" t="str">
        <f t="shared" si="175"/>
        <v/>
      </c>
      <c r="AN908" s="103"/>
      <c r="AO908" s="103"/>
      <c r="AP908" s="553" t="str">
        <f t="shared" si="176"/>
        <v/>
      </c>
      <c r="AQ908" s="107"/>
    </row>
    <row r="909" spans="1:43" ht="37.5" outlineLevel="2">
      <c r="A909" s="72" t="e">
        <f>IF(D908&lt;&gt;"",$D$8:D908,A908)</f>
        <v>#VALUE!</v>
      </c>
      <c r="C909" s="552" t="str">
        <f>IF(D909&lt;&gt;"",COUNTA($D$8:D909),"")</f>
        <v/>
      </c>
      <c r="D909" s="552"/>
      <c r="E909" s="71"/>
      <c r="F909" s="103"/>
      <c r="G909" s="103"/>
      <c r="H909" s="103"/>
      <c r="I909" s="103"/>
      <c r="J909" s="103"/>
      <c r="K909" s="103"/>
      <c r="L909" s="107"/>
      <c r="M909" s="105"/>
      <c r="N909" s="106" t="str">
        <f>IF(L909&lt;&gt;"",VLOOKUP(L909,'DON GIA'!$S$1:$U$19,3,0),"")</f>
        <v/>
      </c>
      <c r="O909" s="106" t="str">
        <f>IF(L909&lt;&gt;"",VLOOKUP(L909,'DON GIA'!$S$1:$V$19,4,0),"")</f>
        <v/>
      </c>
      <c r="P909" s="106" t="str">
        <f t="shared" si="173"/>
        <v/>
      </c>
      <c r="Q909" s="106" t="str">
        <f t="shared" si="174"/>
        <v/>
      </c>
      <c r="R909" s="71" t="s">
        <v>35</v>
      </c>
      <c r="S909" s="103"/>
      <c r="T909" s="103"/>
      <c r="U909" s="554" t="str">
        <f>IF(R909&lt;&gt;"",VLOOKUP(R909,'DON GIA'!$H$1:$K$103,4,0),"")</f>
        <v/>
      </c>
      <c r="V909" s="554" t="str">
        <f t="shared" si="171"/>
        <v/>
      </c>
      <c r="W909" s="107" t="s">
        <v>1215</v>
      </c>
      <c r="X909" s="103" t="s">
        <v>27</v>
      </c>
      <c r="Y909" s="108">
        <v>3.64</v>
      </c>
      <c r="Z909" s="109"/>
      <c r="AA909" s="554">
        <f>IF(W909&lt;&gt;"",VLOOKUP(W909,'DON GIA'!$A$1:$D$346,4,0),"")</f>
        <v>2613835</v>
      </c>
      <c r="AB909" s="554">
        <f t="shared" si="172"/>
        <v>9514359.4000000004</v>
      </c>
      <c r="AC909" s="71"/>
      <c r="AD909" s="71" t="s">
        <v>29</v>
      </c>
      <c r="AE909" s="71" t="s">
        <v>30</v>
      </c>
      <c r="AF909" s="71" t="s">
        <v>31</v>
      </c>
      <c r="AG909" s="71" t="s">
        <v>32</v>
      </c>
      <c r="AH909" s="103"/>
      <c r="AI909" s="71"/>
      <c r="AJ909" s="103"/>
      <c r="AK909" s="103"/>
      <c r="AL909" s="554" t="str">
        <f>IF(AI909&lt;&gt;"",VLOOKUP(AI909,'DON GIA'!$M$1:$P$9,4,0),"")</f>
        <v/>
      </c>
      <c r="AM909" s="554" t="str">
        <f t="shared" si="175"/>
        <v/>
      </c>
      <c r="AN909" s="103"/>
      <c r="AO909" s="103"/>
      <c r="AP909" s="553" t="str">
        <f t="shared" si="176"/>
        <v/>
      </c>
      <c r="AQ909" s="107"/>
    </row>
    <row r="910" spans="1:43" ht="37.5" outlineLevel="2">
      <c r="A910" s="72" t="e">
        <f>IF(D909&lt;&gt;"",$D$8:D909,A909)</f>
        <v>#VALUE!</v>
      </c>
      <c r="C910" s="552" t="str">
        <f>IF(D910&lt;&gt;"",COUNTA($D$8:D910),"")</f>
        <v/>
      </c>
      <c r="D910" s="552"/>
      <c r="E910" s="71"/>
      <c r="F910" s="103"/>
      <c r="G910" s="103"/>
      <c r="H910" s="103"/>
      <c r="I910" s="103"/>
      <c r="J910" s="103"/>
      <c r="K910" s="103"/>
      <c r="L910" s="107"/>
      <c r="M910" s="105"/>
      <c r="N910" s="106" t="str">
        <f>IF(L910&lt;&gt;"",VLOOKUP(L910,'DON GIA'!$S$1:$U$19,3,0),"")</f>
        <v/>
      </c>
      <c r="O910" s="106" t="str">
        <f>IF(L910&lt;&gt;"",VLOOKUP(L910,'DON GIA'!$S$1:$V$19,4,0),"")</f>
        <v/>
      </c>
      <c r="P910" s="106" t="str">
        <f t="shared" si="173"/>
        <v/>
      </c>
      <c r="Q910" s="106" t="str">
        <f t="shared" si="174"/>
        <v/>
      </c>
      <c r="R910" s="71" t="s">
        <v>35</v>
      </c>
      <c r="S910" s="103"/>
      <c r="T910" s="103"/>
      <c r="U910" s="554" t="str">
        <f>IF(R910&lt;&gt;"",VLOOKUP(R910,'DON GIA'!$H$1:$K$103,4,0),"")</f>
        <v/>
      </c>
      <c r="V910" s="554" t="str">
        <f t="shared" si="171"/>
        <v/>
      </c>
      <c r="W910" s="107" t="s">
        <v>1215</v>
      </c>
      <c r="X910" s="103" t="s">
        <v>27</v>
      </c>
      <c r="Y910" s="108">
        <v>3.64</v>
      </c>
      <c r="Z910" s="109"/>
      <c r="AA910" s="554">
        <f>IF(W910&lt;&gt;"",VLOOKUP(W910,'DON GIA'!$A$1:$D$346,4,0),"")</f>
        <v>2613835</v>
      </c>
      <c r="AB910" s="554">
        <f t="shared" si="172"/>
        <v>9514359.4000000004</v>
      </c>
      <c r="AC910" s="71"/>
      <c r="AD910" s="71" t="s">
        <v>29</v>
      </c>
      <c r="AE910" s="71" t="s">
        <v>30</v>
      </c>
      <c r="AF910" s="71" t="s">
        <v>31</v>
      </c>
      <c r="AG910" s="71" t="s">
        <v>32</v>
      </c>
      <c r="AH910" s="103"/>
      <c r="AI910" s="71"/>
      <c r="AJ910" s="103"/>
      <c r="AK910" s="103"/>
      <c r="AL910" s="554" t="str">
        <f>IF(AI910&lt;&gt;"",VLOOKUP(AI910,'DON GIA'!$M$1:$P$9,4,0),"")</f>
        <v/>
      </c>
      <c r="AM910" s="554" t="str">
        <f t="shared" si="175"/>
        <v/>
      </c>
      <c r="AN910" s="103"/>
      <c r="AO910" s="103"/>
      <c r="AP910" s="553" t="str">
        <f t="shared" si="176"/>
        <v/>
      </c>
      <c r="AQ910" s="107"/>
    </row>
    <row r="911" spans="1:43" ht="37.5" outlineLevel="2">
      <c r="A911" s="72" t="e">
        <f>IF(D910&lt;&gt;"",$D$8:D910,A910)</f>
        <v>#VALUE!</v>
      </c>
      <c r="C911" s="552" t="str">
        <f>IF(D911&lt;&gt;"",COUNTA($D$8:D911),"")</f>
        <v/>
      </c>
      <c r="D911" s="552"/>
      <c r="E911" s="71"/>
      <c r="F911" s="103"/>
      <c r="G911" s="103"/>
      <c r="H911" s="103"/>
      <c r="I911" s="103"/>
      <c r="J911" s="103"/>
      <c r="K911" s="103"/>
      <c r="L911" s="107"/>
      <c r="M911" s="105"/>
      <c r="N911" s="106" t="str">
        <f>IF(L911&lt;&gt;"",VLOOKUP(L911,'DON GIA'!$S$1:$U$19,3,0),"")</f>
        <v/>
      </c>
      <c r="O911" s="106" t="str">
        <f>IF(L911&lt;&gt;"",VLOOKUP(L911,'DON GIA'!$S$1:$V$19,4,0),"")</f>
        <v/>
      </c>
      <c r="P911" s="106" t="str">
        <f t="shared" si="173"/>
        <v/>
      </c>
      <c r="Q911" s="106" t="str">
        <f t="shared" si="174"/>
        <v/>
      </c>
      <c r="R911" s="71" t="s">
        <v>35</v>
      </c>
      <c r="S911" s="103"/>
      <c r="T911" s="103"/>
      <c r="U911" s="554" t="str">
        <f>IF(R911&lt;&gt;"",VLOOKUP(R911,'DON GIA'!$H$1:$K$103,4,0),"")</f>
        <v/>
      </c>
      <c r="V911" s="554" t="str">
        <f t="shared" si="171"/>
        <v/>
      </c>
      <c r="W911" s="107" t="s">
        <v>1215</v>
      </c>
      <c r="X911" s="103" t="s">
        <v>27</v>
      </c>
      <c r="Y911" s="108">
        <v>3.64</v>
      </c>
      <c r="Z911" s="109"/>
      <c r="AA911" s="554">
        <f>IF(W911&lt;&gt;"",VLOOKUP(W911,'DON GIA'!$A$1:$D$346,4,0),"")</f>
        <v>2613835</v>
      </c>
      <c r="AB911" s="554">
        <f t="shared" si="172"/>
        <v>9514359.4000000004</v>
      </c>
      <c r="AC911" s="71"/>
      <c r="AD911" s="71" t="s">
        <v>29</v>
      </c>
      <c r="AE911" s="71" t="s">
        <v>30</v>
      </c>
      <c r="AF911" s="71" t="s">
        <v>31</v>
      </c>
      <c r="AG911" s="71" t="s">
        <v>32</v>
      </c>
      <c r="AH911" s="103"/>
      <c r="AI911" s="71"/>
      <c r="AJ911" s="103"/>
      <c r="AK911" s="103"/>
      <c r="AL911" s="554" t="str">
        <f>IF(AI911&lt;&gt;"",VLOOKUP(AI911,'DON GIA'!$M$1:$P$9,4,0),"")</f>
        <v/>
      </c>
      <c r="AM911" s="554" t="str">
        <f t="shared" si="175"/>
        <v/>
      </c>
      <c r="AN911" s="103"/>
      <c r="AO911" s="103"/>
      <c r="AP911" s="553" t="str">
        <f t="shared" si="176"/>
        <v/>
      </c>
      <c r="AQ911" s="107"/>
    </row>
    <row r="912" spans="1:43" ht="37.5" outlineLevel="2">
      <c r="A912" s="72" t="e">
        <f>IF(D911&lt;&gt;"",$D$8:D911,A911)</f>
        <v>#VALUE!</v>
      </c>
      <c r="C912" s="552" t="str">
        <f>IF(D912&lt;&gt;"",COUNTA($D$8:D912),"")</f>
        <v/>
      </c>
      <c r="D912" s="552"/>
      <c r="E912" s="71"/>
      <c r="F912" s="103"/>
      <c r="G912" s="103"/>
      <c r="H912" s="103"/>
      <c r="I912" s="103"/>
      <c r="J912" s="103"/>
      <c r="K912" s="103"/>
      <c r="L912" s="107"/>
      <c r="M912" s="105"/>
      <c r="N912" s="106" t="str">
        <f>IF(L912&lt;&gt;"",VLOOKUP(L912,'DON GIA'!$S$1:$U$19,3,0),"")</f>
        <v/>
      </c>
      <c r="O912" s="106" t="str">
        <f>IF(L912&lt;&gt;"",VLOOKUP(L912,'DON GIA'!$S$1:$V$19,4,0),"")</f>
        <v/>
      </c>
      <c r="P912" s="106" t="str">
        <f t="shared" si="173"/>
        <v/>
      </c>
      <c r="Q912" s="106" t="str">
        <f t="shared" si="174"/>
        <v/>
      </c>
      <c r="R912" s="71" t="s">
        <v>35</v>
      </c>
      <c r="S912" s="103"/>
      <c r="T912" s="103"/>
      <c r="U912" s="554" t="str">
        <f>IF(R912&lt;&gt;"",VLOOKUP(R912,'DON GIA'!$H$1:$K$103,4,0),"")</f>
        <v/>
      </c>
      <c r="V912" s="554" t="str">
        <f t="shared" si="171"/>
        <v/>
      </c>
      <c r="W912" s="107" t="s">
        <v>1215</v>
      </c>
      <c r="X912" s="103" t="s">
        <v>27</v>
      </c>
      <c r="Y912" s="108">
        <v>3.64</v>
      </c>
      <c r="Z912" s="109"/>
      <c r="AA912" s="554">
        <f>IF(W912&lt;&gt;"",VLOOKUP(W912,'DON GIA'!$A$1:$D$346,4,0),"")</f>
        <v>2613835</v>
      </c>
      <c r="AB912" s="554">
        <f t="shared" si="172"/>
        <v>9514359.4000000004</v>
      </c>
      <c r="AC912" s="71"/>
      <c r="AD912" s="71" t="s">
        <v>29</v>
      </c>
      <c r="AE912" s="71" t="s">
        <v>30</v>
      </c>
      <c r="AF912" s="71" t="s">
        <v>31</v>
      </c>
      <c r="AG912" s="71" t="s">
        <v>32</v>
      </c>
      <c r="AH912" s="103"/>
      <c r="AI912" s="71"/>
      <c r="AJ912" s="103"/>
      <c r="AK912" s="103"/>
      <c r="AL912" s="554" t="str">
        <f>IF(AI912&lt;&gt;"",VLOOKUP(AI912,'DON GIA'!$M$1:$P$9,4,0),"")</f>
        <v/>
      </c>
      <c r="AM912" s="554" t="str">
        <f t="shared" si="175"/>
        <v/>
      </c>
      <c r="AN912" s="103"/>
      <c r="AO912" s="103"/>
      <c r="AP912" s="553" t="str">
        <f t="shared" si="176"/>
        <v/>
      </c>
      <c r="AQ912" s="107"/>
    </row>
    <row r="913" spans="1:43" outlineLevel="2">
      <c r="A913" s="72" t="e">
        <f>IF(D912&lt;&gt;"",$D$8:D912,A912)</f>
        <v>#VALUE!</v>
      </c>
      <c r="C913" s="552" t="str">
        <f>IF(D913&lt;&gt;"",COUNTA($D$8:D913),"")</f>
        <v/>
      </c>
      <c r="D913" s="552"/>
      <c r="E913" s="71"/>
      <c r="F913" s="103"/>
      <c r="G913" s="103"/>
      <c r="H913" s="103"/>
      <c r="I913" s="103"/>
      <c r="J913" s="103"/>
      <c r="K913" s="103"/>
      <c r="L913" s="107"/>
      <c r="M913" s="105"/>
      <c r="N913" s="106" t="str">
        <f>IF(L913&lt;&gt;"",VLOOKUP(L913,'DON GIA'!$S$1:$U$19,3,0),"")</f>
        <v/>
      </c>
      <c r="O913" s="106" t="str">
        <f>IF(L913&lt;&gt;"",VLOOKUP(L913,'DON GIA'!$S$1:$V$19,4,0),"")</f>
        <v/>
      </c>
      <c r="P913" s="106" t="str">
        <f t="shared" si="173"/>
        <v/>
      </c>
      <c r="Q913" s="106" t="str">
        <f t="shared" si="174"/>
        <v/>
      </c>
      <c r="R913" s="71" t="s">
        <v>35</v>
      </c>
      <c r="S913" s="103"/>
      <c r="T913" s="103"/>
      <c r="U913" s="554" t="str">
        <f>IF(R913&lt;&gt;"",VLOOKUP(R913,'DON GIA'!$H$1:$K$103,4,0),"")</f>
        <v/>
      </c>
      <c r="V913" s="554" t="str">
        <f t="shared" si="171"/>
        <v/>
      </c>
      <c r="W913" s="107" t="s">
        <v>1210</v>
      </c>
      <c r="X913" s="103" t="s">
        <v>27</v>
      </c>
      <c r="Y913" s="108">
        <v>184.3</v>
      </c>
      <c r="Z913" s="109"/>
      <c r="AA913" s="554">
        <f>IF(W913&lt;&gt;"",VLOOKUP(W913,'DON GIA'!$A$1:$D$346,4,0),"")</f>
        <v>161275</v>
      </c>
      <c r="AB913" s="554">
        <f t="shared" si="172"/>
        <v>29722982.5</v>
      </c>
      <c r="AC913" s="71"/>
      <c r="AD913" s="71"/>
      <c r="AE913" s="71"/>
      <c r="AF913" s="71"/>
      <c r="AG913" s="71"/>
      <c r="AH913" s="103"/>
      <c r="AI913" s="71"/>
      <c r="AJ913" s="103"/>
      <c r="AK913" s="103"/>
      <c r="AL913" s="554" t="str">
        <f>IF(AI913&lt;&gt;"",VLOOKUP(AI913,'DON GIA'!$M$1:$P$9,4,0),"")</f>
        <v/>
      </c>
      <c r="AM913" s="554" t="str">
        <f t="shared" si="175"/>
        <v/>
      </c>
      <c r="AN913" s="103"/>
      <c r="AO913" s="103"/>
      <c r="AP913" s="553" t="str">
        <f t="shared" si="176"/>
        <v/>
      </c>
      <c r="AQ913" s="107"/>
    </row>
    <row r="914" spans="1:43" outlineLevel="2">
      <c r="A914" s="72" t="e">
        <f>IF(D913&lt;&gt;"",$D$8:D913,A913)</f>
        <v>#VALUE!</v>
      </c>
      <c r="C914" s="552" t="str">
        <f>IF(D914&lt;&gt;"",COUNTA($D$8:D914),"")</f>
        <v/>
      </c>
      <c r="D914" s="552"/>
      <c r="E914" s="71"/>
      <c r="F914" s="103"/>
      <c r="G914" s="103"/>
      <c r="H914" s="103"/>
      <c r="I914" s="103"/>
      <c r="J914" s="103"/>
      <c r="K914" s="103"/>
      <c r="L914" s="107"/>
      <c r="M914" s="105"/>
      <c r="N914" s="106" t="str">
        <f>IF(L914&lt;&gt;"",VLOOKUP(L914,'DON GIA'!$S$1:$U$19,3,0),"")</f>
        <v/>
      </c>
      <c r="O914" s="106" t="str">
        <f>IF(L914&lt;&gt;"",VLOOKUP(L914,'DON GIA'!$S$1:$V$19,4,0),"")</f>
        <v/>
      </c>
      <c r="P914" s="106" t="str">
        <f t="shared" si="173"/>
        <v/>
      </c>
      <c r="Q914" s="106" t="str">
        <f t="shared" si="174"/>
        <v/>
      </c>
      <c r="R914" s="71" t="s">
        <v>35</v>
      </c>
      <c r="S914" s="103"/>
      <c r="T914" s="103"/>
      <c r="U914" s="554" t="str">
        <f>IF(R914&lt;&gt;"",VLOOKUP(R914,'DON GIA'!$H$1:$K$103,4,0),"")</f>
        <v/>
      </c>
      <c r="V914" s="554" t="str">
        <f t="shared" si="171"/>
        <v/>
      </c>
      <c r="W914" s="107" t="s">
        <v>1218</v>
      </c>
      <c r="X914" s="103" t="s">
        <v>38</v>
      </c>
      <c r="Y914" s="108">
        <v>0.8</v>
      </c>
      <c r="Z914" s="109"/>
      <c r="AA914" s="554">
        <f>IF(W914&lt;&gt;"",VLOOKUP(W914,'DON GIA'!$A$1:$D$346,4,0),"")</f>
        <v>2523428</v>
      </c>
      <c r="AB914" s="554">
        <f t="shared" si="172"/>
        <v>2018742.4000000001</v>
      </c>
      <c r="AC914" s="71"/>
      <c r="AD914" s="71"/>
      <c r="AE914" s="71"/>
      <c r="AF914" s="71"/>
      <c r="AG914" s="71"/>
      <c r="AH914" s="103"/>
      <c r="AI914" s="71"/>
      <c r="AJ914" s="103"/>
      <c r="AK914" s="103"/>
      <c r="AL914" s="554" t="str">
        <f>IF(AI914&lt;&gt;"",VLOOKUP(AI914,'DON GIA'!$M$1:$P$9,4,0),"")</f>
        <v/>
      </c>
      <c r="AM914" s="554" t="str">
        <f t="shared" si="175"/>
        <v/>
      </c>
      <c r="AN914" s="103"/>
      <c r="AO914" s="103"/>
      <c r="AP914" s="553" t="str">
        <f t="shared" si="176"/>
        <v/>
      </c>
      <c r="AQ914" s="107"/>
    </row>
    <row r="915" spans="1:43" outlineLevel="2">
      <c r="A915" s="72" t="e">
        <f>IF(D914&lt;&gt;"",$D$8:D914,A914)</f>
        <v>#VALUE!</v>
      </c>
      <c r="C915" s="552" t="str">
        <f>IF(D915&lt;&gt;"",COUNTA($D$8:D915),"")</f>
        <v/>
      </c>
      <c r="D915" s="552"/>
      <c r="E915" s="71"/>
      <c r="F915" s="103"/>
      <c r="G915" s="103"/>
      <c r="H915" s="103"/>
      <c r="I915" s="103"/>
      <c r="J915" s="103"/>
      <c r="K915" s="103"/>
      <c r="L915" s="107"/>
      <c r="M915" s="105"/>
      <c r="N915" s="106" t="str">
        <f>IF(L915&lt;&gt;"",VLOOKUP(L915,'DON GIA'!$S$1:$U$19,3,0),"")</f>
        <v/>
      </c>
      <c r="O915" s="106" t="str">
        <f>IF(L915&lt;&gt;"",VLOOKUP(L915,'DON GIA'!$S$1:$V$19,4,0),"")</f>
        <v/>
      </c>
      <c r="P915" s="106" t="str">
        <f t="shared" si="173"/>
        <v/>
      </c>
      <c r="Q915" s="106" t="str">
        <f t="shared" si="174"/>
        <v/>
      </c>
      <c r="R915" s="71" t="s">
        <v>35</v>
      </c>
      <c r="S915" s="103"/>
      <c r="T915" s="103"/>
      <c r="U915" s="554" t="str">
        <f>IF(R915&lt;&gt;"",VLOOKUP(R915,'DON GIA'!$H$1:$K$103,4,0),"")</f>
        <v/>
      </c>
      <c r="V915" s="554" t="str">
        <f t="shared" si="171"/>
        <v/>
      </c>
      <c r="W915" s="107" t="s">
        <v>1212</v>
      </c>
      <c r="X915" s="103" t="s">
        <v>27</v>
      </c>
      <c r="Y915" s="108">
        <v>3.2</v>
      </c>
      <c r="Z915" s="109"/>
      <c r="AA915" s="554">
        <f>IF(W915&lt;&gt;"",VLOOKUP(W915,'DON GIA'!$A$1:$D$346,4,0),"")</f>
        <v>292949</v>
      </c>
      <c r="AB915" s="554">
        <f t="shared" si="172"/>
        <v>937436.8</v>
      </c>
      <c r="AC915" s="71"/>
      <c r="AD915" s="71"/>
      <c r="AE915" s="71"/>
      <c r="AF915" s="71"/>
      <c r="AG915" s="71"/>
      <c r="AH915" s="103"/>
      <c r="AI915" s="71"/>
      <c r="AJ915" s="103"/>
      <c r="AK915" s="103"/>
      <c r="AL915" s="554" t="str">
        <f>IF(AI915&lt;&gt;"",VLOOKUP(AI915,'DON GIA'!$M$1:$P$9,4,0),"")</f>
        <v/>
      </c>
      <c r="AM915" s="554" t="str">
        <f t="shared" si="175"/>
        <v/>
      </c>
      <c r="AN915" s="103"/>
      <c r="AO915" s="103"/>
      <c r="AP915" s="553" t="str">
        <f t="shared" si="176"/>
        <v/>
      </c>
      <c r="AQ915" s="107"/>
    </row>
    <row r="916" spans="1:43" outlineLevel="2">
      <c r="A916" s="72" t="e">
        <f>IF(D915&lt;&gt;"",$D$8:D915,A915)</f>
        <v>#VALUE!</v>
      </c>
      <c r="C916" s="552" t="str">
        <f>IF(D916&lt;&gt;"",COUNTA($D$8:D916),"")</f>
        <v/>
      </c>
      <c r="D916" s="552"/>
      <c r="E916" s="71"/>
      <c r="F916" s="103"/>
      <c r="G916" s="103"/>
      <c r="H916" s="103"/>
      <c r="I916" s="103"/>
      <c r="J916" s="103"/>
      <c r="K916" s="103"/>
      <c r="L916" s="107"/>
      <c r="M916" s="105"/>
      <c r="N916" s="106" t="str">
        <f>IF(L916&lt;&gt;"",VLOOKUP(L916,'DON GIA'!$S$1:$U$19,3,0),"")</f>
        <v/>
      </c>
      <c r="O916" s="106" t="str">
        <f>IF(L916&lt;&gt;"",VLOOKUP(L916,'DON GIA'!$S$1:$V$19,4,0),"")</f>
        <v/>
      </c>
      <c r="P916" s="106" t="str">
        <f t="shared" si="173"/>
        <v/>
      </c>
      <c r="Q916" s="106" t="str">
        <f t="shared" si="174"/>
        <v/>
      </c>
      <c r="R916" s="71" t="s">
        <v>35</v>
      </c>
      <c r="S916" s="103"/>
      <c r="T916" s="103"/>
      <c r="U916" s="554" t="str">
        <f>IF(R916&lt;&gt;"",VLOOKUP(R916,'DON GIA'!$H$1:$K$103,4,0),"")</f>
        <v/>
      </c>
      <c r="V916" s="554" t="str">
        <f t="shared" si="171"/>
        <v/>
      </c>
      <c r="W916" s="107" t="s">
        <v>1194</v>
      </c>
      <c r="X916" s="103" t="s">
        <v>27</v>
      </c>
      <c r="Y916" s="108">
        <v>6.2</v>
      </c>
      <c r="Z916" s="109"/>
      <c r="AA916" s="554">
        <f>IF(W916&lt;&gt;"",VLOOKUP(W916,'DON GIA'!$A$1:$D$346,4,0),"")</f>
        <v>292949</v>
      </c>
      <c r="AB916" s="554">
        <f t="shared" si="172"/>
        <v>1816283.8</v>
      </c>
      <c r="AC916" s="71"/>
      <c r="AD916" s="71"/>
      <c r="AE916" s="71"/>
      <c r="AF916" s="71"/>
      <c r="AG916" s="71"/>
      <c r="AH916" s="103"/>
      <c r="AI916" s="71"/>
      <c r="AJ916" s="103"/>
      <c r="AK916" s="103"/>
      <c r="AL916" s="554" t="str">
        <f>IF(AI916&lt;&gt;"",VLOOKUP(AI916,'DON GIA'!$M$1:$P$9,4,0),"")</f>
        <v/>
      </c>
      <c r="AM916" s="554" t="str">
        <f t="shared" si="175"/>
        <v/>
      </c>
      <c r="AN916" s="103"/>
      <c r="AO916" s="103"/>
      <c r="AP916" s="553" t="str">
        <f t="shared" si="176"/>
        <v/>
      </c>
      <c r="AQ916" s="107"/>
    </row>
    <row r="917" spans="1:43" ht="37.5" outlineLevel="2">
      <c r="A917" s="72" t="e">
        <f>IF(D916&lt;&gt;"",$D$8:D916,A916)</f>
        <v>#VALUE!</v>
      </c>
      <c r="C917" s="552" t="str">
        <f>IF(D917&lt;&gt;"",COUNTA($D$8:D917),"")</f>
        <v/>
      </c>
      <c r="D917" s="552"/>
      <c r="E917" s="71"/>
      <c r="F917" s="103"/>
      <c r="G917" s="103"/>
      <c r="H917" s="103"/>
      <c r="I917" s="103"/>
      <c r="J917" s="103"/>
      <c r="K917" s="103"/>
      <c r="L917" s="107"/>
      <c r="M917" s="105"/>
      <c r="N917" s="106" t="str">
        <f>IF(L917&lt;&gt;"",VLOOKUP(L917,'DON GIA'!$S$1:$U$19,3,0),"")</f>
        <v/>
      </c>
      <c r="O917" s="106" t="str">
        <f>IF(L917&lt;&gt;"",VLOOKUP(L917,'DON GIA'!$S$1:$V$19,4,0),"")</f>
        <v/>
      </c>
      <c r="P917" s="106" t="str">
        <f t="shared" si="173"/>
        <v/>
      </c>
      <c r="Q917" s="106" t="str">
        <f t="shared" si="174"/>
        <v/>
      </c>
      <c r="R917" s="71" t="s">
        <v>35</v>
      </c>
      <c r="S917" s="103"/>
      <c r="T917" s="103"/>
      <c r="U917" s="554" t="str">
        <f>IF(R917&lt;&gt;"",VLOOKUP(R917,'DON GIA'!$H$1:$K$103,4,0),"")</f>
        <v/>
      </c>
      <c r="V917" s="554" t="str">
        <f t="shared" si="171"/>
        <v/>
      </c>
      <c r="W917" s="107" t="s">
        <v>1219</v>
      </c>
      <c r="X917" s="103" t="s">
        <v>27</v>
      </c>
      <c r="Y917" s="108">
        <v>318.41000000000003</v>
      </c>
      <c r="Z917" s="109"/>
      <c r="AA917" s="554">
        <f>IF(W917&lt;&gt;"",VLOOKUP(W917,'DON GIA'!$A$1:$D$346,4,0),"")</f>
        <v>282038</v>
      </c>
      <c r="AB917" s="554">
        <f t="shared" si="172"/>
        <v>89803719.580000013</v>
      </c>
      <c r="AC917" s="71"/>
      <c r="AD917" s="71"/>
      <c r="AE917" s="71"/>
      <c r="AF917" s="71"/>
      <c r="AG917" s="71"/>
      <c r="AH917" s="103"/>
      <c r="AI917" s="71"/>
      <c r="AJ917" s="103"/>
      <c r="AK917" s="103"/>
      <c r="AL917" s="554" t="str">
        <f>IF(AI917&lt;&gt;"",VLOOKUP(AI917,'DON GIA'!$M$1:$P$9,4,0),"")</f>
        <v/>
      </c>
      <c r="AM917" s="554" t="str">
        <f t="shared" si="175"/>
        <v/>
      </c>
      <c r="AN917" s="103"/>
      <c r="AO917" s="103"/>
      <c r="AP917" s="553" t="str">
        <f t="shared" si="176"/>
        <v/>
      </c>
      <c r="AQ917" s="107"/>
    </row>
    <row r="918" spans="1:43" outlineLevel="2">
      <c r="A918" s="72" t="e">
        <f>IF(D917&lt;&gt;"",$D$8:D917,A917)</f>
        <v>#VALUE!</v>
      </c>
      <c r="C918" s="552" t="str">
        <f>IF(D918&lt;&gt;"",COUNTA($D$8:D918),"")</f>
        <v/>
      </c>
      <c r="D918" s="552"/>
      <c r="E918" s="71"/>
      <c r="F918" s="103"/>
      <c r="G918" s="103"/>
      <c r="H918" s="103"/>
      <c r="I918" s="103"/>
      <c r="J918" s="103"/>
      <c r="K918" s="103"/>
      <c r="L918" s="107"/>
      <c r="M918" s="105"/>
      <c r="N918" s="106" t="str">
        <f>IF(L918&lt;&gt;"",VLOOKUP(L918,'DON GIA'!$S$1:$U$19,3,0),"")</f>
        <v/>
      </c>
      <c r="O918" s="106" t="str">
        <f>IF(L918&lt;&gt;"",VLOOKUP(L918,'DON GIA'!$S$1:$V$19,4,0),"")</f>
        <v/>
      </c>
      <c r="P918" s="106" t="str">
        <f t="shared" si="173"/>
        <v/>
      </c>
      <c r="Q918" s="106" t="str">
        <f t="shared" si="174"/>
        <v/>
      </c>
      <c r="R918" s="71" t="s">
        <v>35</v>
      </c>
      <c r="S918" s="103"/>
      <c r="T918" s="103"/>
      <c r="U918" s="554" t="str">
        <f>IF(R918&lt;&gt;"",VLOOKUP(R918,'DON GIA'!$H$1:$K$103,4,0),"")</f>
        <v/>
      </c>
      <c r="V918" s="554" t="str">
        <f t="shared" si="171"/>
        <v/>
      </c>
      <c r="W918" s="107" t="s">
        <v>1198</v>
      </c>
      <c r="X918" s="103" t="s">
        <v>27</v>
      </c>
      <c r="Y918" s="108">
        <v>3.36</v>
      </c>
      <c r="Z918" s="109"/>
      <c r="AA918" s="554">
        <f>IF(W918&lt;&gt;"",VLOOKUP(W918,'DON GIA'!$A$1:$D$346,4,0),"")</f>
        <v>303189</v>
      </c>
      <c r="AB918" s="554">
        <f t="shared" si="172"/>
        <v>1018715.0399999999</v>
      </c>
      <c r="AC918" s="71"/>
      <c r="AD918" s="71"/>
      <c r="AE918" s="71"/>
      <c r="AF918" s="71"/>
      <c r="AG918" s="71"/>
      <c r="AH918" s="103"/>
      <c r="AI918" s="71"/>
      <c r="AJ918" s="103"/>
      <c r="AK918" s="103"/>
      <c r="AL918" s="554" t="str">
        <f>IF(AI918&lt;&gt;"",VLOOKUP(AI918,'DON GIA'!$M$1:$P$9,4,0),"")</f>
        <v/>
      </c>
      <c r="AM918" s="554" t="str">
        <f t="shared" si="175"/>
        <v/>
      </c>
      <c r="AN918" s="103"/>
      <c r="AO918" s="103"/>
      <c r="AP918" s="553" t="str">
        <f t="shared" si="176"/>
        <v/>
      </c>
      <c r="AQ918" s="107"/>
    </row>
    <row r="919" spans="1:43" outlineLevel="2">
      <c r="A919" s="72" t="e">
        <f>IF(D918&lt;&gt;"",$D$8:D918,A918)</f>
        <v>#VALUE!</v>
      </c>
      <c r="C919" s="552" t="str">
        <f>IF(D919&lt;&gt;"",COUNTA($D$8:D919),"")</f>
        <v/>
      </c>
      <c r="D919" s="552"/>
      <c r="E919" s="71"/>
      <c r="F919" s="103"/>
      <c r="G919" s="103"/>
      <c r="H919" s="103"/>
      <c r="I919" s="103"/>
      <c r="J919" s="103"/>
      <c r="K919" s="103"/>
      <c r="L919" s="107"/>
      <c r="M919" s="105"/>
      <c r="N919" s="106" t="str">
        <f>IF(L919&lt;&gt;"",VLOOKUP(L919,'DON GIA'!$S$1:$U$19,3,0),"")</f>
        <v/>
      </c>
      <c r="O919" s="106" t="str">
        <f>IF(L919&lt;&gt;"",VLOOKUP(L919,'DON GIA'!$S$1:$V$19,4,0),"")</f>
        <v/>
      </c>
      <c r="P919" s="106" t="str">
        <f t="shared" si="173"/>
        <v/>
      </c>
      <c r="Q919" s="106" t="str">
        <f t="shared" si="174"/>
        <v/>
      </c>
      <c r="R919" s="71" t="s">
        <v>35</v>
      </c>
      <c r="S919" s="103"/>
      <c r="T919" s="103"/>
      <c r="U919" s="554" t="str">
        <f>IF(R919&lt;&gt;"",VLOOKUP(R919,'DON GIA'!$H$1:$K$103,4,0),"")</f>
        <v/>
      </c>
      <c r="V919" s="554" t="str">
        <f t="shared" si="171"/>
        <v/>
      </c>
      <c r="W919" s="107" t="s">
        <v>1024</v>
      </c>
      <c r="X919" s="103" t="s">
        <v>27</v>
      </c>
      <c r="Y919" s="108">
        <v>9</v>
      </c>
      <c r="Z919" s="109"/>
      <c r="AA919" s="554">
        <f>IF(W919&lt;&gt;"",VLOOKUP(W919,'DON GIA'!$A$1:$D$346,4,0),"")</f>
        <v>138443</v>
      </c>
      <c r="AB919" s="554">
        <f t="shared" si="172"/>
        <v>1245987</v>
      </c>
      <c r="AC919" s="71"/>
      <c r="AD919" s="71"/>
      <c r="AE919" s="71"/>
      <c r="AF919" s="71"/>
      <c r="AG919" s="71"/>
      <c r="AH919" s="103"/>
      <c r="AI919" s="71"/>
      <c r="AJ919" s="103"/>
      <c r="AK919" s="103"/>
      <c r="AL919" s="554" t="str">
        <f>IF(AI919&lt;&gt;"",VLOOKUP(AI919,'DON GIA'!$M$1:$P$9,4,0),"")</f>
        <v/>
      </c>
      <c r="AM919" s="554" t="str">
        <f t="shared" si="175"/>
        <v/>
      </c>
      <c r="AN919" s="103"/>
      <c r="AO919" s="103"/>
      <c r="AP919" s="553" t="str">
        <f t="shared" si="176"/>
        <v/>
      </c>
      <c r="AQ919" s="107"/>
    </row>
    <row r="920" spans="1:43" outlineLevel="2">
      <c r="A920" s="72" t="e">
        <f>IF(D919&lt;&gt;"",$D$8:D919,A919)</f>
        <v>#VALUE!</v>
      </c>
      <c r="C920" s="552" t="str">
        <f>IF(D920&lt;&gt;"",COUNTA($D$8:D920),"")</f>
        <v/>
      </c>
      <c r="D920" s="552"/>
      <c r="E920" s="71"/>
      <c r="F920" s="103"/>
      <c r="G920" s="103"/>
      <c r="H920" s="103"/>
      <c r="I920" s="103"/>
      <c r="J920" s="103"/>
      <c r="K920" s="103"/>
      <c r="L920" s="107"/>
      <c r="M920" s="105"/>
      <c r="N920" s="106" t="str">
        <f>IF(L920&lt;&gt;"",VLOOKUP(L920,'DON GIA'!$S$1:$U$19,3,0),"")</f>
        <v/>
      </c>
      <c r="O920" s="106" t="str">
        <f>IF(L920&lt;&gt;"",VLOOKUP(L920,'DON GIA'!$S$1:$V$19,4,0),"")</f>
        <v/>
      </c>
      <c r="P920" s="106" t="str">
        <f t="shared" si="173"/>
        <v/>
      </c>
      <c r="Q920" s="106" t="str">
        <f t="shared" si="174"/>
        <v/>
      </c>
      <c r="R920" s="71" t="s">
        <v>35</v>
      </c>
      <c r="S920" s="103"/>
      <c r="T920" s="103"/>
      <c r="U920" s="554" t="str">
        <f>IF(R920&lt;&gt;"",VLOOKUP(R920,'DON GIA'!$H$1:$K$103,4,0),"")</f>
        <v/>
      </c>
      <c r="V920" s="554" t="str">
        <f t="shared" si="171"/>
        <v/>
      </c>
      <c r="W920" s="107" t="s">
        <v>1217</v>
      </c>
      <c r="X920" s="103" t="s">
        <v>38</v>
      </c>
      <c r="Y920" s="108">
        <v>0.35199999999999998</v>
      </c>
      <c r="Z920" s="109"/>
      <c r="AA920" s="554">
        <f>IF(W920&lt;&gt;"",VLOOKUP(W920,'DON GIA'!$A$1:$D$346,4,0),"")</f>
        <v>5994000</v>
      </c>
      <c r="AB920" s="554">
        <f t="shared" si="172"/>
        <v>2109888</v>
      </c>
      <c r="AC920" s="71"/>
      <c r="AD920" s="71"/>
      <c r="AE920" s="71"/>
      <c r="AF920" s="71"/>
      <c r="AG920" s="71"/>
      <c r="AH920" s="103"/>
      <c r="AI920" s="71"/>
      <c r="AJ920" s="103"/>
      <c r="AK920" s="103"/>
      <c r="AL920" s="554" t="str">
        <f>IF(AI920&lt;&gt;"",VLOOKUP(AI920,'DON GIA'!$M$1:$P$9,4,0),"")</f>
        <v/>
      </c>
      <c r="AM920" s="554" t="str">
        <f t="shared" si="175"/>
        <v/>
      </c>
      <c r="AN920" s="103"/>
      <c r="AO920" s="103"/>
      <c r="AP920" s="553" t="str">
        <f t="shared" si="176"/>
        <v/>
      </c>
      <c r="AQ920" s="107"/>
    </row>
    <row r="921" spans="1:43" outlineLevel="2">
      <c r="A921" s="72" t="e">
        <f>IF(D920&lt;&gt;"",$D$8:D920,A920)</f>
        <v>#VALUE!</v>
      </c>
      <c r="C921" s="552" t="str">
        <f>IF(D921&lt;&gt;"",COUNTA($D$8:D921),"")</f>
        <v/>
      </c>
      <c r="D921" s="552"/>
      <c r="E921" s="71"/>
      <c r="F921" s="103"/>
      <c r="G921" s="103"/>
      <c r="H921" s="103"/>
      <c r="I921" s="103"/>
      <c r="J921" s="103"/>
      <c r="K921" s="103"/>
      <c r="L921" s="107"/>
      <c r="M921" s="105"/>
      <c r="N921" s="106" t="str">
        <f>IF(L921&lt;&gt;"",VLOOKUP(L921,'DON GIA'!$S$1:$U$19,3,0),"")</f>
        <v/>
      </c>
      <c r="O921" s="106" t="str">
        <f>IF(L921&lt;&gt;"",VLOOKUP(L921,'DON GIA'!$S$1:$V$19,4,0),"")</f>
        <v/>
      </c>
      <c r="P921" s="106" t="str">
        <f t="shared" si="173"/>
        <v/>
      </c>
      <c r="Q921" s="106" t="str">
        <f t="shared" si="174"/>
        <v/>
      </c>
      <c r="R921" s="71" t="s">
        <v>35</v>
      </c>
      <c r="S921" s="103"/>
      <c r="T921" s="103"/>
      <c r="U921" s="554" t="str">
        <f>IF(R921&lt;&gt;"",VLOOKUP(R921,'DON GIA'!$H$1:$K$103,4,0),"")</f>
        <v/>
      </c>
      <c r="V921" s="554" t="str">
        <f t="shared" si="171"/>
        <v/>
      </c>
      <c r="W921" s="107" t="s">
        <v>1220</v>
      </c>
      <c r="X921" s="103" t="s">
        <v>38</v>
      </c>
      <c r="Y921" s="108">
        <v>0.88700000000000001</v>
      </c>
      <c r="Z921" s="109"/>
      <c r="AA921" s="554">
        <f>IF(W921&lt;&gt;"",VLOOKUP(W921,'DON GIA'!$A$1:$D$346,4,0),"")</f>
        <v>2036769</v>
      </c>
      <c r="AB921" s="554">
        <f t="shared" si="172"/>
        <v>1806614.1030000001</v>
      </c>
      <c r="AC921" s="71"/>
      <c r="AD921" s="71"/>
      <c r="AE921" s="71"/>
      <c r="AF921" s="71"/>
      <c r="AG921" s="71"/>
      <c r="AH921" s="103"/>
      <c r="AI921" s="71"/>
      <c r="AJ921" s="103"/>
      <c r="AK921" s="103"/>
      <c r="AL921" s="554" t="str">
        <f>IF(AI921&lt;&gt;"",VLOOKUP(AI921,'DON GIA'!$M$1:$P$9,4,0),"")</f>
        <v/>
      </c>
      <c r="AM921" s="554" t="str">
        <f t="shared" si="175"/>
        <v/>
      </c>
      <c r="AN921" s="103"/>
      <c r="AO921" s="103"/>
      <c r="AP921" s="553" t="str">
        <f t="shared" si="176"/>
        <v/>
      </c>
      <c r="AQ921" s="107"/>
    </row>
    <row r="922" spans="1:43" outlineLevel="2">
      <c r="A922" s="72" t="e">
        <f>IF(D921&lt;&gt;"",$D$8:D921,A921)</f>
        <v>#VALUE!</v>
      </c>
      <c r="C922" s="552" t="str">
        <f>IF(D922&lt;&gt;"",COUNTA($D$8:D922),"")</f>
        <v/>
      </c>
      <c r="D922" s="552"/>
      <c r="E922" s="71"/>
      <c r="F922" s="103"/>
      <c r="G922" s="103"/>
      <c r="H922" s="103"/>
      <c r="I922" s="103"/>
      <c r="J922" s="103"/>
      <c r="K922" s="103"/>
      <c r="L922" s="107"/>
      <c r="M922" s="105"/>
      <c r="N922" s="106" t="str">
        <f>IF(L922&lt;&gt;"",VLOOKUP(L922,'DON GIA'!$S$1:$U$19,3,0),"")</f>
        <v/>
      </c>
      <c r="O922" s="106" t="str">
        <f>IF(L922&lt;&gt;"",VLOOKUP(L922,'DON GIA'!$S$1:$V$19,4,0),"")</f>
        <v/>
      </c>
      <c r="P922" s="106" t="str">
        <f t="shared" si="173"/>
        <v/>
      </c>
      <c r="Q922" s="106" t="str">
        <f t="shared" si="174"/>
        <v/>
      </c>
      <c r="R922" s="71" t="s">
        <v>35</v>
      </c>
      <c r="S922" s="103"/>
      <c r="T922" s="103"/>
      <c r="U922" s="554" t="str">
        <f>IF(R922&lt;&gt;"",VLOOKUP(R922,'DON GIA'!$H$1:$K$103,4,0),"")</f>
        <v/>
      </c>
      <c r="V922" s="554" t="str">
        <f t="shared" si="171"/>
        <v/>
      </c>
      <c r="W922" s="107" t="s">
        <v>1005</v>
      </c>
      <c r="X922" s="103" t="s">
        <v>27</v>
      </c>
      <c r="Y922" s="108">
        <v>28.8</v>
      </c>
      <c r="Z922" s="109"/>
      <c r="AA922" s="554">
        <f>IF(W922&lt;&gt;"",VLOOKUP(W922,'DON GIA'!$A$1:$D$346,4,0),"")</f>
        <v>5559129</v>
      </c>
      <c r="AB922" s="554">
        <f t="shared" si="172"/>
        <v>160102915.20000002</v>
      </c>
      <c r="AC922" s="71"/>
      <c r="AD922" s="71" t="s">
        <v>29</v>
      </c>
      <c r="AE922" s="71" t="s">
        <v>36</v>
      </c>
      <c r="AF922" s="71" t="s">
        <v>31</v>
      </c>
      <c r="AG922" s="71" t="s">
        <v>34</v>
      </c>
      <c r="AH922" s="103"/>
      <c r="AI922" s="71"/>
      <c r="AJ922" s="103"/>
      <c r="AK922" s="103"/>
      <c r="AL922" s="554" t="str">
        <f>IF(AI922&lt;&gt;"",VLOOKUP(AI922,'DON GIA'!$M$1:$P$9,4,0),"")</f>
        <v/>
      </c>
      <c r="AM922" s="554" t="str">
        <f t="shared" si="175"/>
        <v/>
      </c>
      <c r="AN922" s="103"/>
      <c r="AO922" s="103"/>
      <c r="AP922" s="553" t="str">
        <f t="shared" si="176"/>
        <v/>
      </c>
      <c r="AQ922" s="107"/>
    </row>
    <row r="923" spans="1:43" ht="37.5" outlineLevel="2">
      <c r="A923" s="72" t="e">
        <f>IF(D922&lt;&gt;"",$D$8:D922,A922)</f>
        <v>#VALUE!</v>
      </c>
      <c r="C923" s="552" t="str">
        <f>IF(D923&lt;&gt;"",COUNTA($D$8:D923),"")</f>
        <v/>
      </c>
      <c r="D923" s="552"/>
      <c r="E923" s="71"/>
      <c r="F923" s="103"/>
      <c r="G923" s="103"/>
      <c r="H923" s="103"/>
      <c r="I923" s="103"/>
      <c r="J923" s="103"/>
      <c r="K923" s="103"/>
      <c r="L923" s="107"/>
      <c r="M923" s="105"/>
      <c r="N923" s="106" t="str">
        <f>IF(L923&lt;&gt;"",VLOOKUP(L923,'DON GIA'!$S$1:$U$19,3,0),"")</f>
        <v/>
      </c>
      <c r="O923" s="106" t="str">
        <f>IF(L923&lt;&gt;"",VLOOKUP(L923,'DON GIA'!$S$1:$V$19,4,0),"")</f>
        <v/>
      </c>
      <c r="P923" s="106" t="str">
        <f t="shared" si="173"/>
        <v/>
      </c>
      <c r="Q923" s="106" t="str">
        <f t="shared" si="174"/>
        <v/>
      </c>
      <c r="R923" s="71" t="s">
        <v>35</v>
      </c>
      <c r="S923" s="103"/>
      <c r="T923" s="103"/>
      <c r="U923" s="554" t="str">
        <f>IF(R923&lt;&gt;"",VLOOKUP(R923,'DON GIA'!$H$1:$K$103,4,0),"")</f>
        <v/>
      </c>
      <c r="V923" s="554" t="str">
        <f t="shared" si="171"/>
        <v/>
      </c>
      <c r="W923" s="107" t="s">
        <v>1080</v>
      </c>
      <c r="X923" s="103" t="s">
        <v>27</v>
      </c>
      <c r="Y923" s="108">
        <v>2.4</v>
      </c>
      <c r="Z923" s="109"/>
      <c r="AA923" s="554">
        <f>IF(W923&lt;&gt;"",VLOOKUP(W923,'DON GIA'!$A$1:$D$346,4,0),"")</f>
        <v>10375629</v>
      </c>
      <c r="AB923" s="554">
        <f t="shared" si="172"/>
        <v>24901509.599999998</v>
      </c>
      <c r="AC923" s="71"/>
      <c r="AD923" s="71" t="s">
        <v>29</v>
      </c>
      <c r="AE923" s="71" t="s">
        <v>36</v>
      </c>
      <c r="AF923" s="71" t="s">
        <v>31</v>
      </c>
      <c r="AG923" s="71" t="s">
        <v>32</v>
      </c>
      <c r="AH923" s="103"/>
      <c r="AI923" s="71"/>
      <c r="AJ923" s="103"/>
      <c r="AK923" s="103"/>
      <c r="AL923" s="554" t="str">
        <f>IF(AI923&lt;&gt;"",VLOOKUP(AI923,'DON GIA'!$M$1:$P$9,4,0),"")</f>
        <v/>
      </c>
      <c r="AM923" s="554" t="str">
        <f t="shared" si="175"/>
        <v/>
      </c>
      <c r="AN923" s="103"/>
      <c r="AO923" s="103"/>
      <c r="AP923" s="553" t="str">
        <f t="shared" si="176"/>
        <v/>
      </c>
      <c r="AQ923" s="107"/>
    </row>
    <row r="924" spans="1:43" outlineLevel="2">
      <c r="A924" s="72" t="e">
        <f>IF(D923&lt;&gt;"",$D$8:D923,A923)</f>
        <v>#VALUE!</v>
      </c>
      <c r="C924" s="552" t="str">
        <f>IF(D924&lt;&gt;"",COUNTA($D$8:D924),"")</f>
        <v/>
      </c>
      <c r="D924" s="552"/>
      <c r="E924" s="71"/>
      <c r="F924" s="103"/>
      <c r="G924" s="103"/>
      <c r="H924" s="103"/>
      <c r="I924" s="103"/>
      <c r="J924" s="103"/>
      <c r="K924" s="103"/>
      <c r="L924" s="107"/>
      <c r="M924" s="105"/>
      <c r="N924" s="106" t="str">
        <f>IF(L924&lt;&gt;"",VLOOKUP(L924,'DON GIA'!$S$1:$U$19,3,0),"")</f>
        <v/>
      </c>
      <c r="O924" s="106" t="str">
        <f>IF(L924&lt;&gt;"",VLOOKUP(L924,'DON GIA'!$S$1:$V$19,4,0),"")</f>
        <v/>
      </c>
      <c r="P924" s="106" t="str">
        <f t="shared" si="173"/>
        <v/>
      </c>
      <c r="Q924" s="106" t="str">
        <f t="shared" si="174"/>
        <v/>
      </c>
      <c r="R924" s="71" t="s">
        <v>35</v>
      </c>
      <c r="S924" s="103"/>
      <c r="T924" s="103"/>
      <c r="U924" s="554" t="str">
        <f>IF(R924&lt;&gt;"",VLOOKUP(R924,'DON GIA'!$H$1:$K$103,4,0),"")</f>
        <v/>
      </c>
      <c r="V924" s="554" t="str">
        <f t="shared" si="171"/>
        <v/>
      </c>
      <c r="W924" s="107" t="s">
        <v>1009</v>
      </c>
      <c r="X924" s="103" t="s">
        <v>27</v>
      </c>
      <c r="Y924" s="108">
        <v>33.04</v>
      </c>
      <c r="Z924" s="109"/>
      <c r="AA924" s="554">
        <f>IF(W924&lt;&gt;"",VLOOKUP(W924,'DON GIA'!$A$1:$D$346,4,0),"")</f>
        <v>282038</v>
      </c>
      <c r="AB924" s="554">
        <f t="shared" si="172"/>
        <v>9318535.5199999996</v>
      </c>
      <c r="AC924" s="71"/>
      <c r="AD924" s="71"/>
      <c r="AE924" s="71"/>
      <c r="AF924" s="71"/>
      <c r="AG924" s="71"/>
      <c r="AH924" s="103"/>
      <c r="AI924" s="71"/>
      <c r="AJ924" s="103"/>
      <c r="AK924" s="103"/>
      <c r="AL924" s="554" t="str">
        <f>IF(AI924&lt;&gt;"",VLOOKUP(AI924,'DON GIA'!$M$1:$P$9,4,0),"")</f>
        <v/>
      </c>
      <c r="AM924" s="554" t="str">
        <f t="shared" si="175"/>
        <v/>
      </c>
      <c r="AN924" s="103"/>
      <c r="AO924" s="103"/>
      <c r="AP924" s="553" t="str">
        <f t="shared" si="176"/>
        <v/>
      </c>
      <c r="AQ924" s="107"/>
    </row>
    <row r="925" spans="1:43" outlineLevel="2">
      <c r="A925" s="72" t="e">
        <f>IF(D924&lt;&gt;"",$D$8:D924,A924)</f>
        <v>#VALUE!</v>
      </c>
      <c r="C925" s="552" t="str">
        <f>IF(D925&lt;&gt;"",COUNTA($D$8:D925),"")</f>
        <v/>
      </c>
      <c r="D925" s="552"/>
      <c r="E925" s="71"/>
      <c r="F925" s="103"/>
      <c r="G925" s="103"/>
      <c r="H925" s="103"/>
      <c r="I925" s="103"/>
      <c r="J925" s="103"/>
      <c r="K925" s="103"/>
      <c r="L925" s="107"/>
      <c r="M925" s="105"/>
      <c r="N925" s="106" t="str">
        <f>IF(L925&lt;&gt;"",VLOOKUP(L925,'DON GIA'!$S$1:$U$19,3,0),"")</f>
        <v/>
      </c>
      <c r="O925" s="106" t="str">
        <f>IF(L925&lt;&gt;"",VLOOKUP(L925,'DON GIA'!$S$1:$V$19,4,0),"")</f>
        <v/>
      </c>
      <c r="P925" s="106" t="str">
        <f t="shared" si="173"/>
        <v/>
      </c>
      <c r="Q925" s="106" t="str">
        <f t="shared" si="174"/>
        <v/>
      </c>
      <c r="R925" s="71" t="s">
        <v>35</v>
      </c>
      <c r="S925" s="103"/>
      <c r="T925" s="103"/>
      <c r="U925" s="554" t="str">
        <f>IF(R925&lt;&gt;"",VLOOKUP(R925,'DON GIA'!$H$1:$K$103,4,0),"")</f>
        <v/>
      </c>
      <c r="V925" s="554" t="str">
        <f t="shared" si="171"/>
        <v/>
      </c>
      <c r="W925" s="107" t="s">
        <v>1208</v>
      </c>
      <c r="X925" s="103" t="s">
        <v>38</v>
      </c>
      <c r="Y925" s="108">
        <v>0.95</v>
      </c>
      <c r="Z925" s="109"/>
      <c r="AA925" s="554">
        <f>IF(W925&lt;&gt;"",VLOOKUP(W925,'DON GIA'!$A$1:$D$346,4,0),"")</f>
        <v>2523428</v>
      </c>
      <c r="AB925" s="554">
        <f t="shared" si="172"/>
        <v>2397256.6</v>
      </c>
      <c r="AC925" s="71"/>
      <c r="AD925" s="71"/>
      <c r="AE925" s="71"/>
      <c r="AF925" s="71"/>
      <c r="AG925" s="71"/>
      <c r="AH925" s="103"/>
      <c r="AI925" s="71"/>
      <c r="AJ925" s="103"/>
      <c r="AK925" s="103"/>
      <c r="AL925" s="554" t="str">
        <f>IF(AI925&lt;&gt;"",VLOOKUP(AI925,'DON GIA'!$M$1:$P$9,4,0),"")</f>
        <v/>
      </c>
      <c r="AM925" s="554" t="str">
        <f t="shared" si="175"/>
        <v/>
      </c>
      <c r="AN925" s="103"/>
      <c r="AO925" s="103"/>
      <c r="AP925" s="553" t="str">
        <f t="shared" si="176"/>
        <v/>
      </c>
      <c r="AQ925" s="107"/>
    </row>
    <row r="926" spans="1:43" outlineLevel="2">
      <c r="A926" s="72" t="e">
        <f>IF(D925&lt;&gt;"",$D$8:D925,A925)</f>
        <v>#VALUE!</v>
      </c>
      <c r="C926" s="552" t="str">
        <f>IF(D926&lt;&gt;"",COUNTA($D$8:D926),"")</f>
        <v/>
      </c>
      <c r="D926" s="552"/>
      <c r="E926" s="71"/>
      <c r="F926" s="103"/>
      <c r="G926" s="103"/>
      <c r="H926" s="103"/>
      <c r="I926" s="103"/>
      <c r="J926" s="103"/>
      <c r="K926" s="103"/>
      <c r="L926" s="107"/>
      <c r="M926" s="105"/>
      <c r="N926" s="106" t="str">
        <f>IF(L926&lt;&gt;"",VLOOKUP(L926,'DON GIA'!$S$1:$U$19,3,0),"")</f>
        <v/>
      </c>
      <c r="O926" s="106" t="str">
        <f>IF(L926&lt;&gt;"",VLOOKUP(L926,'DON GIA'!$S$1:$V$19,4,0),"")</f>
        <v/>
      </c>
      <c r="P926" s="106" t="str">
        <f t="shared" si="173"/>
        <v/>
      </c>
      <c r="Q926" s="106" t="str">
        <f t="shared" si="174"/>
        <v/>
      </c>
      <c r="R926" s="71" t="s">
        <v>35</v>
      </c>
      <c r="S926" s="103"/>
      <c r="T926" s="103"/>
      <c r="U926" s="554" t="str">
        <f>IF(R926&lt;&gt;"",VLOOKUP(R926,'DON GIA'!$H$1:$K$103,4,0),"")</f>
        <v/>
      </c>
      <c r="V926" s="554" t="str">
        <f t="shared" si="171"/>
        <v/>
      </c>
      <c r="W926" s="107" t="s">
        <v>1221</v>
      </c>
      <c r="X926" s="103" t="s">
        <v>27</v>
      </c>
      <c r="Y926" s="108">
        <v>70.599999999999994</v>
      </c>
      <c r="Z926" s="109"/>
      <c r="AA926" s="554">
        <f>IF(W926&lt;&gt;"",VLOOKUP(W926,'DON GIA'!$A$1:$D$346,4,0),"")</f>
        <v>3941166</v>
      </c>
      <c r="AB926" s="554">
        <f t="shared" si="172"/>
        <v>278246319.59999996</v>
      </c>
      <c r="AC926" s="71"/>
      <c r="AD926" s="71" t="s">
        <v>29</v>
      </c>
      <c r="AE926" s="71" t="s">
        <v>30</v>
      </c>
      <c r="AF926" s="71" t="s">
        <v>31</v>
      </c>
      <c r="AG926" s="71" t="s">
        <v>32</v>
      </c>
      <c r="AH926" s="103"/>
      <c r="AI926" s="71"/>
      <c r="AJ926" s="103"/>
      <c r="AK926" s="103"/>
      <c r="AL926" s="554" t="str">
        <f>IF(AI926&lt;&gt;"",VLOOKUP(AI926,'DON GIA'!$M$1:$P$9,4,0),"")</f>
        <v/>
      </c>
      <c r="AM926" s="554" t="str">
        <f t="shared" si="175"/>
        <v/>
      </c>
      <c r="AN926" s="103"/>
      <c r="AO926" s="103"/>
      <c r="AP926" s="553" t="str">
        <f t="shared" si="176"/>
        <v/>
      </c>
      <c r="AQ926" s="107"/>
    </row>
    <row r="927" spans="1:43" ht="37.5" outlineLevel="2">
      <c r="A927" s="72" t="e">
        <f>IF(D926&lt;&gt;"",$D$8:D926,A926)</f>
        <v>#VALUE!</v>
      </c>
      <c r="C927" s="552" t="str">
        <f>IF(D927&lt;&gt;"",COUNTA($D$8:D927),"")</f>
        <v/>
      </c>
      <c r="D927" s="552"/>
      <c r="E927" s="71"/>
      <c r="F927" s="103"/>
      <c r="G927" s="103"/>
      <c r="H927" s="103"/>
      <c r="I927" s="103"/>
      <c r="J927" s="103"/>
      <c r="K927" s="103"/>
      <c r="L927" s="107"/>
      <c r="M927" s="105"/>
      <c r="N927" s="106" t="str">
        <f>IF(L927&lt;&gt;"",VLOOKUP(L927,'DON GIA'!$S$1:$U$19,3,0),"")</f>
        <v/>
      </c>
      <c r="O927" s="106" t="str">
        <f>IF(L927&lt;&gt;"",VLOOKUP(L927,'DON GIA'!$S$1:$V$19,4,0),"")</f>
        <v/>
      </c>
      <c r="P927" s="106" t="str">
        <f t="shared" si="173"/>
        <v/>
      </c>
      <c r="Q927" s="106" t="str">
        <f t="shared" si="174"/>
        <v/>
      </c>
      <c r="R927" s="71" t="s">
        <v>35</v>
      </c>
      <c r="S927" s="103"/>
      <c r="T927" s="103"/>
      <c r="U927" s="554" t="str">
        <f>IF(R927&lt;&gt;"",VLOOKUP(R927,'DON GIA'!$H$1:$K$103,4,0),"")</f>
        <v/>
      </c>
      <c r="V927" s="554" t="str">
        <f t="shared" si="171"/>
        <v/>
      </c>
      <c r="W927" s="107" t="s">
        <v>1080</v>
      </c>
      <c r="X927" s="103" t="s">
        <v>27</v>
      </c>
      <c r="Y927" s="108">
        <v>2.5499999999999998</v>
      </c>
      <c r="Z927" s="109"/>
      <c r="AA927" s="554">
        <f>IF(W927&lt;&gt;"",VLOOKUP(W927,'DON GIA'!$A$1:$D$346,4,0),"")</f>
        <v>10375629</v>
      </c>
      <c r="AB927" s="554">
        <f t="shared" si="172"/>
        <v>26457853.949999999</v>
      </c>
      <c r="AC927" s="71"/>
      <c r="AD927" s="71" t="s">
        <v>29</v>
      </c>
      <c r="AE927" s="71" t="s">
        <v>30</v>
      </c>
      <c r="AF927" s="71" t="s">
        <v>31</v>
      </c>
      <c r="AG927" s="71" t="s">
        <v>32</v>
      </c>
      <c r="AH927" s="103"/>
      <c r="AI927" s="71"/>
      <c r="AJ927" s="103"/>
      <c r="AK927" s="103"/>
      <c r="AL927" s="554" t="str">
        <f>IF(AI927&lt;&gt;"",VLOOKUP(AI927,'DON GIA'!$M$1:$P$9,4,0),"")</f>
        <v/>
      </c>
      <c r="AM927" s="554" t="str">
        <f t="shared" si="175"/>
        <v/>
      </c>
      <c r="AN927" s="103"/>
      <c r="AO927" s="103"/>
      <c r="AP927" s="553" t="str">
        <f t="shared" si="176"/>
        <v/>
      </c>
      <c r="AQ927" s="107"/>
    </row>
    <row r="928" spans="1:43" ht="37.5" outlineLevel="2">
      <c r="A928" s="72" t="e">
        <f>IF(D927&lt;&gt;"",$D$8:D927,A927)</f>
        <v>#VALUE!</v>
      </c>
      <c r="C928" s="552" t="str">
        <f>IF(D928&lt;&gt;"",COUNTA($D$8:D928),"")</f>
        <v/>
      </c>
      <c r="D928" s="552"/>
      <c r="E928" s="71"/>
      <c r="F928" s="103"/>
      <c r="G928" s="103"/>
      <c r="H928" s="103"/>
      <c r="I928" s="103"/>
      <c r="J928" s="103"/>
      <c r="K928" s="103"/>
      <c r="L928" s="107"/>
      <c r="M928" s="105"/>
      <c r="N928" s="106" t="str">
        <f>IF(L928&lt;&gt;"",VLOOKUP(L928,'DON GIA'!$S$1:$U$19,3,0),"")</f>
        <v/>
      </c>
      <c r="O928" s="106" t="str">
        <f>IF(L928&lt;&gt;"",VLOOKUP(L928,'DON GIA'!$S$1:$V$19,4,0),"")</f>
        <v/>
      </c>
      <c r="P928" s="106" t="str">
        <f t="shared" si="173"/>
        <v/>
      </c>
      <c r="Q928" s="106" t="str">
        <f t="shared" si="174"/>
        <v/>
      </c>
      <c r="R928" s="71" t="s">
        <v>35</v>
      </c>
      <c r="S928" s="103"/>
      <c r="T928" s="103"/>
      <c r="U928" s="554" t="str">
        <f>IF(R928&lt;&gt;"",VLOOKUP(R928,'DON GIA'!$H$1:$K$103,4,0),"")</f>
        <v/>
      </c>
      <c r="V928" s="554" t="str">
        <f t="shared" si="171"/>
        <v/>
      </c>
      <c r="W928" s="107" t="s">
        <v>1215</v>
      </c>
      <c r="X928" s="103" t="s">
        <v>27</v>
      </c>
      <c r="Y928" s="108">
        <v>2.5499999999999998</v>
      </c>
      <c r="Z928" s="109"/>
      <c r="AA928" s="554">
        <f>IF(W928&lt;&gt;"",VLOOKUP(W928,'DON GIA'!$A$1:$D$346,4,0),"")</f>
        <v>2613835</v>
      </c>
      <c r="AB928" s="554">
        <f t="shared" si="172"/>
        <v>6665279.25</v>
      </c>
      <c r="AC928" s="71"/>
      <c r="AD928" s="71" t="s">
        <v>29</v>
      </c>
      <c r="AE928" s="71" t="s">
        <v>30</v>
      </c>
      <c r="AF928" s="71" t="s">
        <v>31</v>
      </c>
      <c r="AG928" s="71" t="s">
        <v>32</v>
      </c>
      <c r="AH928" s="103"/>
      <c r="AI928" s="71"/>
      <c r="AJ928" s="103"/>
      <c r="AK928" s="103"/>
      <c r="AL928" s="554" t="str">
        <f>IF(AI928&lt;&gt;"",VLOOKUP(AI928,'DON GIA'!$M$1:$P$9,4,0),"")</f>
        <v/>
      </c>
      <c r="AM928" s="554" t="str">
        <f t="shared" si="175"/>
        <v/>
      </c>
      <c r="AN928" s="103"/>
      <c r="AO928" s="103"/>
      <c r="AP928" s="553" t="str">
        <f t="shared" si="176"/>
        <v/>
      </c>
      <c r="AQ928" s="107"/>
    </row>
    <row r="929" spans="1:43" ht="37.5" outlineLevel="2">
      <c r="A929" s="72" t="e">
        <f>IF(D928&lt;&gt;"",$D$8:D928,A928)</f>
        <v>#VALUE!</v>
      </c>
      <c r="C929" s="552" t="str">
        <f>IF(D929&lt;&gt;"",COUNTA($D$8:D929),"")</f>
        <v/>
      </c>
      <c r="D929" s="552"/>
      <c r="E929" s="71"/>
      <c r="F929" s="103"/>
      <c r="G929" s="103"/>
      <c r="H929" s="103"/>
      <c r="I929" s="103"/>
      <c r="J929" s="103"/>
      <c r="K929" s="103"/>
      <c r="L929" s="107"/>
      <c r="M929" s="105"/>
      <c r="N929" s="106" t="str">
        <f>IF(L929&lt;&gt;"",VLOOKUP(L929,'DON GIA'!$S$1:$U$19,3,0),"")</f>
        <v/>
      </c>
      <c r="O929" s="106" t="str">
        <f>IF(L929&lt;&gt;"",VLOOKUP(L929,'DON GIA'!$S$1:$V$19,4,0),"")</f>
        <v/>
      </c>
      <c r="P929" s="106" t="str">
        <f t="shared" si="173"/>
        <v/>
      </c>
      <c r="Q929" s="106" t="str">
        <f t="shared" si="174"/>
        <v/>
      </c>
      <c r="R929" s="71" t="s">
        <v>35</v>
      </c>
      <c r="S929" s="103"/>
      <c r="T929" s="103"/>
      <c r="U929" s="554" t="str">
        <f>IF(R929&lt;&gt;"",VLOOKUP(R929,'DON GIA'!$H$1:$K$103,4,0),"")</f>
        <v/>
      </c>
      <c r="V929" s="554" t="str">
        <f t="shared" si="171"/>
        <v/>
      </c>
      <c r="W929" s="107" t="s">
        <v>1215</v>
      </c>
      <c r="X929" s="103" t="s">
        <v>27</v>
      </c>
      <c r="Y929" s="108">
        <v>2.5499999999999998</v>
      </c>
      <c r="Z929" s="109"/>
      <c r="AA929" s="554">
        <f>IF(W929&lt;&gt;"",VLOOKUP(W929,'DON GIA'!$A$1:$D$346,4,0),"")</f>
        <v>2613835</v>
      </c>
      <c r="AB929" s="554">
        <f t="shared" si="172"/>
        <v>6665279.25</v>
      </c>
      <c r="AC929" s="71"/>
      <c r="AD929" s="71" t="s">
        <v>29</v>
      </c>
      <c r="AE929" s="71" t="s">
        <v>30</v>
      </c>
      <c r="AF929" s="71" t="s">
        <v>31</v>
      </c>
      <c r="AG929" s="71" t="s">
        <v>32</v>
      </c>
      <c r="AH929" s="103"/>
      <c r="AI929" s="71"/>
      <c r="AJ929" s="103"/>
      <c r="AK929" s="103"/>
      <c r="AL929" s="554" t="str">
        <f>IF(AI929&lt;&gt;"",VLOOKUP(AI929,'DON GIA'!$M$1:$P$9,4,0),"")</f>
        <v/>
      </c>
      <c r="AM929" s="554" t="str">
        <f t="shared" si="175"/>
        <v/>
      </c>
      <c r="AN929" s="103"/>
      <c r="AO929" s="103"/>
      <c r="AP929" s="553" t="str">
        <f t="shared" si="176"/>
        <v/>
      </c>
      <c r="AQ929" s="107"/>
    </row>
    <row r="930" spans="1:43" ht="37.5" outlineLevel="2">
      <c r="A930" s="72" t="e">
        <f>IF(D929&lt;&gt;"",$D$8:D929,A929)</f>
        <v>#VALUE!</v>
      </c>
      <c r="C930" s="552" t="str">
        <f>IF(D930&lt;&gt;"",COUNTA($D$8:D930),"")</f>
        <v/>
      </c>
      <c r="D930" s="552"/>
      <c r="E930" s="71"/>
      <c r="F930" s="103"/>
      <c r="G930" s="103"/>
      <c r="H930" s="103"/>
      <c r="I930" s="103"/>
      <c r="J930" s="103"/>
      <c r="K930" s="103"/>
      <c r="L930" s="107"/>
      <c r="M930" s="105"/>
      <c r="N930" s="106" t="str">
        <f>IF(L930&lt;&gt;"",VLOOKUP(L930,'DON GIA'!$S$1:$U$19,3,0),"")</f>
        <v/>
      </c>
      <c r="O930" s="106" t="str">
        <f>IF(L930&lt;&gt;"",VLOOKUP(L930,'DON GIA'!$S$1:$V$19,4,0),"")</f>
        <v/>
      </c>
      <c r="P930" s="106" t="str">
        <f t="shared" si="173"/>
        <v/>
      </c>
      <c r="Q930" s="106" t="str">
        <f t="shared" si="174"/>
        <v/>
      </c>
      <c r="R930" s="71" t="s">
        <v>35</v>
      </c>
      <c r="S930" s="103"/>
      <c r="T930" s="103"/>
      <c r="U930" s="554" t="str">
        <f>IF(R930&lt;&gt;"",VLOOKUP(R930,'DON GIA'!$H$1:$K$103,4,0),"")</f>
        <v/>
      </c>
      <c r="V930" s="554" t="str">
        <f t="shared" si="171"/>
        <v/>
      </c>
      <c r="W930" s="107" t="s">
        <v>1215</v>
      </c>
      <c r="X930" s="103" t="s">
        <v>27</v>
      </c>
      <c r="Y930" s="108">
        <v>2.5499999999999998</v>
      </c>
      <c r="Z930" s="109"/>
      <c r="AA930" s="554">
        <f>IF(W930&lt;&gt;"",VLOOKUP(W930,'DON GIA'!$A$1:$D$346,4,0),"")</f>
        <v>2613835</v>
      </c>
      <c r="AB930" s="554">
        <f t="shared" si="172"/>
        <v>6665279.25</v>
      </c>
      <c r="AC930" s="71"/>
      <c r="AD930" s="71" t="s">
        <v>29</v>
      </c>
      <c r="AE930" s="71" t="s">
        <v>30</v>
      </c>
      <c r="AF930" s="71" t="s">
        <v>31</v>
      </c>
      <c r="AG930" s="71" t="s">
        <v>32</v>
      </c>
      <c r="AH930" s="103"/>
      <c r="AI930" s="71"/>
      <c r="AJ930" s="103"/>
      <c r="AK930" s="103"/>
      <c r="AL930" s="554" t="str">
        <f>IF(AI930&lt;&gt;"",VLOOKUP(AI930,'DON GIA'!$M$1:$P$9,4,0),"")</f>
        <v/>
      </c>
      <c r="AM930" s="554" t="str">
        <f t="shared" si="175"/>
        <v/>
      </c>
      <c r="AN930" s="103"/>
      <c r="AO930" s="103"/>
      <c r="AP930" s="553" t="str">
        <f t="shared" si="176"/>
        <v/>
      </c>
      <c r="AQ930" s="107"/>
    </row>
    <row r="931" spans="1:43" outlineLevel="2">
      <c r="A931" s="72" t="e">
        <f>IF(D930&lt;&gt;"",$D$8:D930,A930)</f>
        <v>#VALUE!</v>
      </c>
      <c r="C931" s="552" t="str">
        <f>IF(D931&lt;&gt;"",COUNTA($D$8:D931),"")</f>
        <v/>
      </c>
      <c r="D931" s="552"/>
      <c r="E931" s="71"/>
      <c r="F931" s="103"/>
      <c r="G931" s="103"/>
      <c r="H931" s="103"/>
      <c r="I931" s="103"/>
      <c r="J931" s="103"/>
      <c r="K931" s="103"/>
      <c r="L931" s="107"/>
      <c r="M931" s="105"/>
      <c r="N931" s="106" t="str">
        <f>IF(L931&lt;&gt;"",VLOOKUP(L931,'DON GIA'!$S$1:$U$19,3,0),"")</f>
        <v/>
      </c>
      <c r="O931" s="106" t="str">
        <f>IF(L931&lt;&gt;"",VLOOKUP(L931,'DON GIA'!$S$1:$V$19,4,0),"")</f>
        <v/>
      </c>
      <c r="P931" s="106" t="str">
        <f t="shared" si="173"/>
        <v/>
      </c>
      <c r="Q931" s="106" t="str">
        <f t="shared" si="174"/>
        <v/>
      </c>
      <c r="R931" s="71" t="s">
        <v>35</v>
      </c>
      <c r="S931" s="103"/>
      <c r="T931" s="103"/>
      <c r="U931" s="554" t="str">
        <f>IF(R931&lt;&gt;"",VLOOKUP(R931,'DON GIA'!$H$1:$K$103,4,0),"")</f>
        <v/>
      </c>
      <c r="V931" s="554" t="str">
        <f t="shared" si="171"/>
        <v/>
      </c>
      <c r="W931" s="107" t="s">
        <v>1009</v>
      </c>
      <c r="X931" s="103" t="s">
        <v>27</v>
      </c>
      <c r="Y931" s="108">
        <v>69.599999999999994</v>
      </c>
      <c r="Z931" s="109"/>
      <c r="AA931" s="554">
        <f>IF(W931&lt;&gt;"",VLOOKUP(W931,'DON GIA'!$A$1:$D$346,4,0),"")</f>
        <v>282038</v>
      </c>
      <c r="AB931" s="554">
        <f t="shared" si="172"/>
        <v>19629844.799999997</v>
      </c>
      <c r="AC931" s="71"/>
      <c r="AD931" s="71"/>
      <c r="AE931" s="71"/>
      <c r="AF931" s="71"/>
      <c r="AG931" s="71"/>
      <c r="AH931" s="103"/>
      <c r="AI931" s="71"/>
      <c r="AJ931" s="103"/>
      <c r="AK931" s="103"/>
      <c r="AL931" s="554" t="str">
        <f>IF(AI931&lt;&gt;"",VLOOKUP(AI931,'DON GIA'!$M$1:$P$9,4,0),"")</f>
        <v/>
      </c>
      <c r="AM931" s="554" t="str">
        <f t="shared" si="175"/>
        <v/>
      </c>
      <c r="AN931" s="103"/>
      <c r="AO931" s="103"/>
      <c r="AP931" s="553" t="str">
        <f t="shared" si="176"/>
        <v/>
      </c>
      <c r="AQ931" s="107"/>
    </row>
    <row r="932" spans="1:43" outlineLevel="2">
      <c r="A932" s="72" t="e">
        <f>IF(D931&lt;&gt;"",$D$8:D931,A931)</f>
        <v>#VALUE!</v>
      </c>
      <c r="C932" s="552" t="str">
        <f>IF(D932&lt;&gt;"",COUNTA($D$8:D932),"")</f>
        <v/>
      </c>
      <c r="D932" s="552"/>
      <c r="E932" s="71"/>
      <c r="F932" s="103"/>
      <c r="G932" s="103"/>
      <c r="H932" s="103"/>
      <c r="I932" s="103"/>
      <c r="J932" s="103"/>
      <c r="K932" s="103"/>
      <c r="L932" s="107"/>
      <c r="M932" s="105"/>
      <c r="N932" s="106" t="str">
        <f>IF(L932&lt;&gt;"",VLOOKUP(L932,'DON GIA'!$S$1:$U$19,3,0),"")</f>
        <v/>
      </c>
      <c r="O932" s="106" t="str">
        <f>IF(L932&lt;&gt;"",VLOOKUP(L932,'DON GIA'!$S$1:$V$19,4,0),"")</f>
        <v/>
      </c>
      <c r="P932" s="106" t="str">
        <f t="shared" si="173"/>
        <v/>
      </c>
      <c r="Q932" s="106" t="str">
        <f t="shared" si="174"/>
        <v/>
      </c>
      <c r="R932" s="71" t="s">
        <v>35</v>
      </c>
      <c r="S932" s="103"/>
      <c r="T932" s="103"/>
      <c r="U932" s="554" t="str">
        <f>IF(R932&lt;&gt;"",VLOOKUP(R932,'DON GIA'!$H$1:$K$103,4,0),"")</f>
        <v/>
      </c>
      <c r="V932" s="554" t="str">
        <f t="shared" si="171"/>
        <v/>
      </c>
      <c r="W932" s="107" t="s">
        <v>1221</v>
      </c>
      <c r="X932" s="103" t="s">
        <v>27</v>
      </c>
      <c r="Y932" s="108">
        <v>67.36</v>
      </c>
      <c r="Z932" s="109"/>
      <c r="AA932" s="554">
        <f>IF(W932&lt;&gt;"",VLOOKUP(W932,'DON GIA'!$A$1:$D$346,4,0),"")</f>
        <v>3941166</v>
      </c>
      <c r="AB932" s="554">
        <f t="shared" si="172"/>
        <v>265476941.75999999</v>
      </c>
      <c r="AC932" s="71"/>
      <c r="AD932" s="71" t="s">
        <v>29</v>
      </c>
      <c r="AE932" s="71" t="s">
        <v>30</v>
      </c>
      <c r="AF932" s="71" t="s">
        <v>31</v>
      </c>
      <c r="AG932" s="71" t="s">
        <v>32</v>
      </c>
      <c r="AH932" s="103"/>
      <c r="AI932" s="71"/>
      <c r="AJ932" s="103"/>
      <c r="AK932" s="103"/>
      <c r="AL932" s="554" t="str">
        <f>IF(AI932&lt;&gt;"",VLOOKUP(AI932,'DON GIA'!$M$1:$P$9,4,0),"")</f>
        <v/>
      </c>
      <c r="AM932" s="554" t="str">
        <f t="shared" si="175"/>
        <v/>
      </c>
      <c r="AN932" s="103"/>
      <c r="AO932" s="103"/>
      <c r="AP932" s="553" t="str">
        <f t="shared" si="176"/>
        <v/>
      </c>
      <c r="AQ932" s="107"/>
    </row>
    <row r="933" spans="1:43" outlineLevel="2">
      <c r="A933" s="72" t="e">
        <f>IF(D932&lt;&gt;"",$D$8:D932,A932)</f>
        <v>#VALUE!</v>
      </c>
      <c r="C933" s="552" t="str">
        <f>IF(D933&lt;&gt;"",COUNTA($D$8:D933),"")</f>
        <v/>
      </c>
      <c r="D933" s="552"/>
      <c r="E933" s="71"/>
      <c r="F933" s="103"/>
      <c r="G933" s="103"/>
      <c r="H933" s="103"/>
      <c r="I933" s="103"/>
      <c r="J933" s="103"/>
      <c r="K933" s="103"/>
      <c r="L933" s="107"/>
      <c r="M933" s="105"/>
      <c r="N933" s="106" t="str">
        <f>IF(L933&lt;&gt;"",VLOOKUP(L933,'DON GIA'!$S$1:$U$19,3,0),"")</f>
        <v/>
      </c>
      <c r="O933" s="106" t="str">
        <f>IF(L933&lt;&gt;"",VLOOKUP(L933,'DON GIA'!$S$1:$V$19,4,0),"")</f>
        <v/>
      </c>
      <c r="P933" s="106" t="str">
        <f t="shared" si="173"/>
        <v/>
      </c>
      <c r="Q933" s="106" t="str">
        <f t="shared" si="174"/>
        <v/>
      </c>
      <c r="R933" s="71" t="s">
        <v>35</v>
      </c>
      <c r="S933" s="103"/>
      <c r="T933" s="103"/>
      <c r="U933" s="554" t="str">
        <f>IF(R933&lt;&gt;"",VLOOKUP(R933,'DON GIA'!$H$1:$K$103,4,0),"")</f>
        <v/>
      </c>
      <c r="V933" s="554" t="str">
        <f t="shared" si="171"/>
        <v/>
      </c>
      <c r="W933" s="107" t="s">
        <v>1102</v>
      </c>
      <c r="X933" s="103" t="s">
        <v>27</v>
      </c>
      <c r="Y933" s="108">
        <v>3.36</v>
      </c>
      <c r="Z933" s="109"/>
      <c r="AA933" s="554">
        <f>IF(W933&lt;&gt;"",VLOOKUP(W933,'DON GIA'!$A$1:$D$346,4,0),"")</f>
        <v>2337381</v>
      </c>
      <c r="AB933" s="554">
        <f t="shared" si="172"/>
        <v>7853600.1600000001</v>
      </c>
      <c r="AC933" s="71"/>
      <c r="AD933" s="71" t="s">
        <v>29</v>
      </c>
      <c r="AE933" s="71" t="s">
        <v>30</v>
      </c>
      <c r="AF933" s="71" t="s">
        <v>31</v>
      </c>
      <c r="AG933" s="71" t="s">
        <v>32</v>
      </c>
      <c r="AH933" s="103"/>
      <c r="AI933" s="71"/>
      <c r="AJ933" s="103"/>
      <c r="AK933" s="103"/>
      <c r="AL933" s="554" t="str">
        <f>IF(AI933&lt;&gt;"",VLOOKUP(AI933,'DON GIA'!$M$1:$P$9,4,0),"")</f>
        <v/>
      </c>
      <c r="AM933" s="554" t="str">
        <f t="shared" si="175"/>
        <v/>
      </c>
      <c r="AN933" s="103"/>
      <c r="AO933" s="103"/>
      <c r="AP933" s="553" t="str">
        <f t="shared" si="176"/>
        <v/>
      </c>
      <c r="AQ933" s="107"/>
    </row>
    <row r="934" spans="1:43" outlineLevel="2">
      <c r="A934" s="72" t="e">
        <f>IF(D933&lt;&gt;"",$D$8:D933,A933)</f>
        <v>#VALUE!</v>
      </c>
      <c r="C934" s="552" t="str">
        <f>IF(D934&lt;&gt;"",COUNTA($D$8:D934),"")</f>
        <v/>
      </c>
      <c r="D934" s="552"/>
      <c r="E934" s="71"/>
      <c r="F934" s="103"/>
      <c r="G934" s="103"/>
      <c r="H934" s="103"/>
      <c r="I934" s="103"/>
      <c r="J934" s="103"/>
      <c r="K934" s="103"/>
      <c r="L934" s="107"/>
      <c r="M934" s="105"/>
      <c r="N934" s="106" t="str">
        <f>IF(L934&lt;&gt;"",VLOOKUP(L934,'DON GIA'!$S$1:$U$19,3,0),"")</f>
        <v/>
      </c>
      <c r="O934" s="106" t="str">
        <f>IF(L934&lt;&gt;"",VLOOKUP(L934,'DON GIA'!$S$1:$V$19,4,0),"")</f>
        <v/>
      </c>
      <c r="P934" s="106" t="str">
        <f t="shared" si="173"/>
        <v/>
      </c>
      <c r="Q934" s="106" t="str">
        <f t="shared" si="174"/>
        <v/>
      </c>
      <c r="R934" s="71" t="s">
        <v>35</v>
      </c>
      <c r="S934" s="103"/>
      <c r="T934" s="103"/>
      <c r="U934" s="554" t="str">
        <f>IF(R934&lt;&gt;"",VLOOKUP(R934,'DON GIA'!$H$1:$K$103,4,0),"")</f>
        <v/>
      </c>
      <c r="V934" s="554" t="str">
        <f t="shared" si="171"/>
        <v/>
      </c>
      <c r="W934" s="107" t="s">
        <v>1102</v>
      </c>
      <c r="X934" s="103" t="s">
        <v>27</v>
      </c>
      <c r="Y934" s="108">
        <v>3.36</v>
      </c>
      <c r="Z934" s="109"/>
      <c r="AA934" s="554">
        <f>IF(W934&lt;&gt;"",VLOOKUP(W934,'DON GIA'!$A$1:$D$346,4,0),"")</f>
        <v>2337381</v>
      </c>
      <c r="AB934" s="554">
        <f t="shared" si="172"/>
        <v>7853600.1600000001</v>
      </c>
      <c r="AC934" s="71"/>
      <c r="AD934" s="71" t="s">
        <v>29</v>
      </c>
      <c r="AE934" s="71" t="s">
        <v>30</v>
      </c>
      <c r="AF934" s="71" t="s">
        <v>31</v>
      </c>
      <c r="AG934" s="71" t="s">
        <v>32</v>
      </c>
      <c r="AH934" s="103"/>
      <c r="AI934" s="71"/>
      <c r="AJ934" s="103"/>
      <c r="AK934" s="103"/>
      <c r="AL934" s="554" t="str">
        <f>IF(AI934&lt;&gt;"",VLOOKUP(AI934,'DON GIA'!$M$1:$P$9,4,0),"")</f>
        <v/>
      </c>
      <c r="AM934" s="554" t="str">
        <f t="shared" si="175"/>
        <v/>
      </c>
      <c r="AN934" s="103"/>
      <c r="AO934" s="103"/>
      <c r="AP934" s="553" t="str">
        <f t="shared" si="176"/>
        <v/>
      </c>
      <c r="AQ934" s="107"/>
    </row>
    <row r="935" spans="1:43" outlineLevel="2">
      <c r="A935" s="72" t="e">
        <f>IF(D934&lt;&gt;"",$D$8:D934,A934)</f>
        <v>#VALUE!</v>
      </c>
      <c r="C935" s="552" t="str">
        <f>IF(D935&lt;&gt;"",COUNTA($D$8:D935),"")</f>
        <v/>
      </c>
      <c r="D935" s="552"/>
      <c r="E935" s="71"/>
      <c r="F935" s="103"/>
      <c r="G935" s="103"/>
      <c r="H935" s="103"/>
      <c r="I935" s="103"/>
      <c r="J935" s="103"/>
      <c r="K935" s="103"/>
      <c r="L935" s="107"/>
      <c r="M935" s="105"/>
      <c r="N935" s="106" t="str">
        <f>IF(L935&lt;&gt;"",VLOOKUP(L935,'DON GIA'!$S$1:$U$19,3,0),"")</f>
        <v/>
      </c>
      <c r="O935" s="106" t="str">
        <f>IF(L935&lt;&gt;"",VLOOKUP(L935,'DON GIA'!$S$1:$V$19,4,0),"")</f>
        <v/>
      </c>
      <c r="P935" s="106" t="str">
        <f t="shared" si="173"/>
        <v/>
      </c>
      <c r="Q935" s="106" t="str">
        <f t="shared" si="174"/>
        <v/>
      </c>
      <c r="R935" s="71" t="s">
        <v>35</v>
      </c>
      <c r="S935" s="103"/>
      <c r="T935" s="103"/>
      <c r="U935" s="554" t="str">
        <f>IF(R935&lt;&gt;"",VLOOKUP(R935,'DON GIA'!$H$1:$K$103,4,0),"")</f>
        <v/>
      </c>
      <c r="V935" s="554" t="str">
        <f t="shared" si="171"/>
        <v/>
      </c>
      <c r="W935" s="107" t="s">
        <v>1102</v>
      </c>
      <c r="X935" s="103" t="s">
        <v>27</v>
      </c>
      <c r="Y935" s="108">
        <v>3.36</v>
      </c>
      <c r="Z935" s="109"/>
      <c r="AA935" s="554">
        <f>IF(W935&lt;&gt;"",VLOOKUP(W935,'DON GIA'!$A$1:$D$346,4,0),"")</f>
        <v>2337381</v>
      </c>
      <c r="AB935" s="554">
        <f t="shared" si="172"/>
        <v>7853600.1600000001</v>
      </c>
      <c r="AC935" s="71"/>
      <c r="AD935" s="71" t="s">
        <v>29</v>
      </c>
      <c r="AE935" s="71" t="s">
        <v>30</v>
      </c>
      <c r="AF935" s="71" t="s">
        <v>31</v>
      </c>
      <c r="AG935" s="71" t="s">
        <v>32</v>
      </c>
      <c r="AH935" s="103"/>
      <c r="AI935" s="71"/>
      <c r="AJ935" s="103"/>
      <c r="AK935" s="103"/>
      <c r="AL935" s="554" t="str">
        <f>IF(AI935&lt;&gt;"",VLOOKUP(AI935,'DON GIA'!$M$1:$P$9,4,0),"")</f>
        <v/>
      </c>
      <c r="AM935" s="554" t="str">
        <f t="shared" si="175"/>
        <v/>
      </c>
      <c r="AN935" s="103"/>
      <c r="AO935" s="103"/>
      <c r="AP935" s="553" t="str">
        <f t="shared" si="176"/>
        <v/>
      </c>
      <c r="AQ935" s="107"/>
    </row>
    <row r="936" spans="1:43" outlineLevel="2">
      <c r="A936" s="72" t="e">
        <f>IF(D935&lt;&gt;"",$D$8:D935,A935)</f>
        <v>#VALUE!</v>
      </c>
      <c r="C936" s="552" t="str">
        <f>IF(D936&lt;&gt;"",COUNTA($D$8:D936),"")</f>
        <v/>
      </c>
      <c r="D936" s="552"/>
      <c r="E936" s="71"/>
      <c r="F936" s="103"/>
      <c r="G936" s="103"/>
      <c r="H936" s="103"/>
      <c r="I936" s="103"/>
      <c r="J936" s="103"/>
      <c r="K936" s="103"/>
      <c r="L936" s="107"/>
      <c r="M936" s="105"/>
      <c r="N936" s="106" t="str">
        <f>IF(L936&lt;&gt;"",VLOOKUP(L936,'DON GIA'!$S$1:$U$19,3,0),"")</f>
        <v/>
      </c>
      <c r="O936" s="106" t="str">
        <f>IF(L936&lt;&gt;"",VLOOKUP(L936,'DON GIA'!$S$1:$V$19,4,0),"")</f>
        <v/>
      </c>
      <c r="P936" s="106" t="str">
        <f t="shared" si="173"/>
        <v/>
      </c>
      <c r="Q936" s="106" t="str">
        <f t="shared" si="174"/>
        <v/>
      </c>
      <c r="R936" s="71" t="s">
        <v>35</v>
      </c>
      <c r="S936" s="103"/>
      <c r="T936" s="103"/>
      <c r="U936" s="554" t="str">
        <f>IF(R936&lt;&gt;"",VLOOKUP(R936,'DON GIA'!$H$1:$K$103,4,0),"")</f>
        <v/>
      </c>
      <c r="V936" s="554" t="str">
        <f t="shared" si="171"/>
        <v/>
      </c>
      <c r="W936" s="107" t="s">
        <v>1102</v>
      </c>
      <c r="X936" s="103" t="s">
        <v>27</v>
      </c>
      <c r="Y936" s="108">
        <v>3.36</v>
      </c>
      <c r="Z936" s="109"/>
      <c r="AA936" s="554">
        <f>IF(W936&lt;&gt;"",VLOOKUP(W936,'DON GIA'!$A$1:$D$346,4,0),"")</f>
        <v>2337381</v>
      </c>
      <c r="AB936" s="554">
        <f t="shared" si="172"/>
        <v>7853600.1600000001</v>
      </c>
      <c r="AC936" s="71"/>
      <c r="AD936" s="71" t="s">
        <v>29</v>
      </c>
      <c r="AE936" s="71" t="s">
        <v>30</v>
      </c>
      <c r="AF936" s="71" t="s">
        <v>31</v>
      </c>
      <c r="AG936" s="71" t="s">
        <v>32</v>
      </c>
      <c r="AH936" s="103"/>
      <c r="AI936" s="71"/>
      <c r="AJ936" s="103"/>
      <c r="AK936" s="103"/>
      <c r="AL936" s="554" t="str">
        <f>IF(AI936&lt;&gt;"",VLOOKUP(AI936,'DON GIA'!$M$1:$P$9,4,0),"")</f>
        <v/>
      </c>
      <c r="AM936" s="554" t="str">
        <f t="shared" si="175"/>
        <v/>
      </c>
      <c r="AN936" s="103"/>
      <c r="AO936" s="103"/>
      <c r="AP936" s="553" t="str">
        <f t="shared" si="176"/>
        <v/>
      </c>
      <c r="AQ936" s="107"/>
    </row>
    <row r="937" spans="1:43" outlineLevel="2">
      <c r="A937" s="72" t="e">
        <f>IF(D936&lt;&gt;"",$D$8:D936,A936)</f>
        <v>#VALUE!</v>
      </c>
      <c r="C937" s="552" t="str">
        <f>IF(D937&lt;&gt;"",COUNTA($D$8:D937),"")</f>
        <v/>
      </c>
      <c r="D937" s="552"/>
      <c r="E937" s="71"/>
      <c r="F937" s="103"/>
      <c r="G937" s="103"/>
      <c r="H937" s="103"/>
      <c r="I937" s="103"/>
      <c r="J937" s="103"/>
      <c r="K937" s="103"/>
      <c r="L937" s="107"/>
      <c r="M937" s="105"/>
      <c r="N937" s="106" t="str">
        <f>IF(L937&lt;&gt;"",VLOOKUP(L937,'DON GIA'!$S$1:$U$19,3,0),"")</f>
        <v/>
      </c>
      <c r="O937" s="106" t="str">
        <f>IF(L937&lt;&gt;"",VLOOKUP(L937,'DON GIA'!$S$1:$V$19,4,0),"")</f>
        <v/>
      </c>
      <c r="P937" s="106" t="str">
        <f t="shared" si="173"/>
        <v/>
      </c>
      <c r="Q937" s="106" t="str">
        <f t="shared" si="174"/>
        <v/>
      </c>
      <c r="R937" s="71" t="s">
        <v>35</v>
      </c>
      <c r="S937" s="103"/>
      <c r="T937" s="103"/>
      <c r="U937" s="554" t="str">
        <f>IF(R937&lt;&gt;"",VLOOKUP(R937,'DON GIA'!$H$1:$K$103,4,0),"")</f>
        <v/>
      </c>
      <c r="V937" s="554" t="str">
        <f t="shared" si="171"/>
        <v/>
      </c>
      <c r="W937" s="107" t="s">
        <v>1210</v>
      </c>
      <c r="X937" s="103" t="s">
        <v>27</v>
      </c>
      <c r="Y937" s="108">
        <v>33.28</v>
      </c>
      <c r="Z937" s="109"/>
      <c r="AA937" s="554">
        <f>IF(W937&lt;&gt;"",VLOOKUP(W937,'DON GIA'!$A$1:$D$346,4,0),"")</f>
        <v>161275</v>
      </c>
      <c r="AB937" s="554">
        <f t="shared" si="172"/>
        <v>5367232</v>
      </c>
      <c r="AC937" s="71"/>
      <c r="AD937" s="71"/>
      <c r="AE937" s="71"/>
      <c r="AF937" s="71"/>
      <c r="AG937" s="71"/>
      <c r="AH937" s="103"/>
      <c r="AI937" s="71"/>
      <c r="AJ937" s="103"/>
      <c r="AK937" s="103"/>
      <c r="AL937" s="554" t="str">
        <f>IF(AI937&lt;&gt;"",VLOOKUP(AI937,'DON GIA'!$M$1:$P$9,4,0),"")</f>
        <v/>
      </c>
      <c r="AM937" s="554" t="str">
        <f t="shared" si="175"/>
        <v/>
      </c>
      <c r="AN937" s="103"/>
      <c r="AO937" s="103"/>
      <c r="AP937" s="553" t="str">
        <f t="shared" si="176"/>
        <v/>
      </c>
      <c r="AQ937" s="107"/>
    </row>
    <row r="938" spans="1:43" outlineLevel="2">
      <c r="A938" s="72" t="e">
        <f>IF(D937&lt;&gt;"",$D$8:D937,A937)</f>
        <v>#VALUE!</v>
      </c>
      <c r="C938" s="552" t="str">
        <f>IF(D938&lt;&gt;"",COUNTA($D$8:D938),"")</f>
        <v/>
      </c>
      <c r="D938" s="552"/>
      <c r="E938" s="71"/>
      <c r="F938" s="103"/>
      <c r="G938" s="103"/>
      <c r="H938" s="103"/>
      <c r="I938" s="103"/>
      <c r="J938" s="103"/>
      <c r="K938" s="103"/>
      <c r="L938" s="107"/>
      <c r="M938" s="105"/>
      <c r="N938" s="106" t="str">
        <f>IF(L938&lt;&gt;"",VLOOKUP(L938,'DON GIA'!$S$1:$U$19,3,0),"")</f>
        <v/>
      </c>
      <c r="O938" s="106" t="str">
        <f>IF(L938&lt;&gt;"",VLOOKUP(L938,'DON GIA'!$S$1:$V$19,4,0),"")</f>
        <v/>
      </c>
      <c r="P938" s="106" t="str">
        <f t="shared" si="173"/>
        <v/>
      </c>
      <c r="Q938" s="106" t="str">
        <f t="shared" si="174"/>
        <v/>
      </c>
      <c r="R938" s="71" t="s">
        <v>35</v>
      </c>
      <c r="S938" s="103"/>
      <c r="T938" s="103"/>
      <c r="U938" s="554" t="str">
        <f>IF(R938&lt;&gt;"",VLOOKUP(R938,'DON GIA'!$H$1:$K$103,4,0),"")</f>
        <v/>
      </c>
      <c r="V938" s="554" t="str">
        <f t="shared" si="171"/>
        <v/>
      </c>
      <c r="W938" s="107" t="s">
        <v>1222</v>
      </c>
      <c r="X938" s="103" t="s">
        <v>27</v>
      </c>
      <c r="Y938" s="108">
        <v>38.4</v>
      </c>
      <c r="Z938" s="109"/>
      <c r="AA938" s="554">
        <f>IF(W938&lt;&gt;"",VLOOKUP(W938,'DON GIA'!$A$1:$D$346,4,0),"")</f>
        <v>572213</v>
      </c>
      <c r="AB938" s="554">
        <f t="shared" si="172"/>
        <v>21972979.199999999</v>
      </c>
      <c r="AC938" s="71"/>
      <c r="AD938" s="71"/>
      <c r="AE938" s="71"/>
      <c r="AF938" s="71"/>
      <c r="AG938" s="71"/>
      <c r="AH938" s="103"/>
      <c r="AI938" s="71"/>
      <c r="AJ938" s="103"/>
      <c r="AK938" s="103"/>
      <c r="AL938" s="554" t="str">
        <f>IF(AI938&lt;&gt;"",VLOOKUP(AI938,'DON GIA'!$M$1:$P$9,4,0),"")</f>
        <v/>
      </c>
      <c r="AM938" s="554" t="str">
        <f t="shared" si="175"/>
        <v/>
      </c>
      <c r="AN938" s="103"/>
      <c r="AO938" s="103"/>
      <c r="AP938" s="553" t="str">
        <f t="shared" si="176"/>
        <v/>
      </c>
      <c r="AQ938" s="107"/>
    </row>
    <row r="939" spans="1:43" outlineLevel="2">
      <c r="A939" s="72" t="e">
        <f>IF(D938&lt;&gt;"",$D$8:D938,A938)</f>
        <v>#VALUE!</v>
      </c>
      <c r="C939" s="552" t="str">
        <f>IF(D939&lt;&gt;"",COUNTA($D$8:D939),"")</f>
        <v/>
      </c>
      <c r="D939" s="552"/>
      <c r="E939" s="71"/>
      <c r="F939" s="103"/>
      <c r="G939" s="103"/>
      <c r="H939" s="103"/>
      <c r="I939" s="103"/>
      <c r="J939" s="103"/>
      <c r="K939" s="103"/>
      <c r="L939" s="107"/>
      <c r="M939" s="105"/>
      <c r="N939" s="106" t="str">
        <f>IF(L939&lt;&gt;"",VLOOKUP(L939,'DON GIA'!$S$1:$U$19,3,0),"")</f>
        <v/>
      </c>
      <c r="O939" s="106" t="str">
        <f>IF(L939&lt;&gt;"",VLOOKUP(L939,'DON GIA'!$S$1:$V$19,4,0),"")</f>
        <v/>
      </c>
      <c r="P939" s="106" t="str">
        <f t="shared" si="173"/>
        <v/>
      </c>
      <c r="Q939" s="106" t="str">
        <f t="shared" si="174"/>
        <v/>
      </c>
      <c r="R939" s="71" t="s">
        <v>35</v>
      </c>
      <c r="S939" s="103"/>
      <c r="T939" s="103"/>
      <c r="U939" s="554" t="str">
        <f>IF(R939&lt;&gt;"",VLOOKUP(R939,'DON GIA'!$H$1:$K$103,4,0),"")</f>
        <v/>
      </c>
      <c r="V939" s="554" t="str">
        <f t="shared" si="171"/>
        <v/>
      </c>
      <c r="W939" s="107" t="s">
        <v>1009</v>
      </c>
      <c r="X939" s="103" t="s">
        <v>27</v>
      </c>
      <c r="Y939" s="108">
        <v>71.760000000000005</v>
      </c>
      <c r="Z939" s="109"/>
      <c r="AA939" s="554">
        <f>IF(W939&lt;&gt;"",VLOOKUP(W939,'DON GIA'!$A$1:$D$346,4,0),"")</f>
        <v>282038</v>
      </c>
      <c r="AB939" s="554">
        <f t="shared" si="172"/>
        <v>20239046.880000003</v>
      </c>
      <c r="AC939" s="71"/>
      <c r="AD939" s="71"/>
      <c r="AE939" s="71"/>
      <c r="AF939" s="71"/>
      <c r="AG939" s="71"/>
      <c r="AH939" s="103"/>
      <c r="AI939" s="71"/>
      <c r="AJ939" s="103"/>
      <c r="AK939" s="103"/>
      <c r="AL939" s="554" t="str">
        <f>IF(AI939&lt;&gt;"",VLOOKUP(AI939,'DON GIA'!$M$1:$P$9,4,0),"")</f>
        <v/>
      </c>
      <c r="AM939" s="554" t="str">
        <f t="shared" si="175"/>
        <v/>
      </c>
      <c r="AN939" s="103"/>
      <c r="AO939" s="103"/>
      <c r="AP939" s="553" t="str">
        <f t="shared" si="176"/>
        <v/>
      </c>
      <c r="AQ939" s="107"/>
    </row>
    <row r="940" spans="1:43" outlineLevel="2">
      <c r="A940" s="72" t="e">
        <f>IF(D939&lt;&gt;"",$D$8:D939,A939)</f>
        <v>#VALUE!</v>
      </c>
      <c r="C940" s="552" t="str">
        <f>IF(D940&lt;&gt;"",COUNTA($D$8:D940),"")</f>
        <v/>
      </c>
      <c r="D940" s="552"/>
      <c r="E940" s="71"/>
      <c r="F940" s="103"/>
      <c r="G940" s="103"/>
      <c r="H940" s="103"/>
      <c r="I940" s="103"/>
      <c r="J940" s="103"/>
      <c r="K940" s="103"/>
      <c r="L940" s="107"/>
      <c r="M940" s="105"/>
      <c r="N940" s="106" t="str">
        <f>IF(L940&lt;&gt;"",VLOOKUP(L940,'DON GIA'!$S$1:$U$19,3,0),"")</f>
        <v/>
      </c>
      <c r="O940" s="106" t="str">
        <f>IF(L940&lt;&gt;"",VLOOKUP(L940,'DON GIA'!$S$1:$V$19,4,0),"")</f>
        <v/>
      </c>
      <c r="P940" s="106" t="str">
        <f t="shared" si="173"/>
        <v/>
      </c>
      <c r="Q940" s="106" t="str">
        <f t="shared" si="174"/>
        <v/>
      </c>
      <c r="R940" s="71" t="s">
        <v>35</v>
      </c>
      <c r="S940" s="103"/>
      <c r="T940" s="103"/>
      <c r="U940" s="554" t="str">
        <f>IF(R940&lt;&gt;"",VLOOKUP(R940,'DON GIA'!$H$1:$K$103,4,0),"")</f>
        <v/>
      </c>
      <c r="V940" s="554" t="str">
        <f t="shared" si="171"/>
        <v/>
      </c>
      <c r="W940" s="107" t="s">
        <v>1223</v>
      </c>
      <c r="X940" s="103" t="s">
        <v>27</v>
      </c>
      <c r="Y940" s="108">
        <v>64</v>
      </c>
      <c r="Z940" s="109"/>
      <c r="AA940" s="554">
        <f>IF(W940&lt;&gt;"",VLOOKUP(W940,'DON GIA'!$A$1:$D$346,4,0),"")</f>
        <v>588447</v>
      </c>
      <c r="AB940" s="554">
        <f t="shared" si="172"/>
        <v>37660608</v>
      </c>
      <c r="AC940" s="71"/>
      <c r="AD940" s="71"/>
      <c r="AE940" s="71"/>
      <c r="AF940" s="71"/>
      <c r="AG940" s="71"/>
      <c r="AH940" s="103"/>
      <c r="AI940" s="71"/>
      <c r="AJ940" s="103"/>
      <c r="AK940" s="103"/>
      <c r="AL940" s="554" t="str">
        <f>IF(AI940&lt;&gt;"",VLOOKUP(AI940,'DON GIA'!$M$1:$P$9,4,0),"")</f>
        <v/>
      </c>
      <c r="AM940" s="554" t="str">
        <f t="shared" si="175"/>
        <v/>
      </c>
      <c r="AN940" s="103"/>
      <c r="AO940" s="103"/>
      <c r="AP940" s="553" t="str">
        <f t="shared" si="176"/>
        <v/>
      </c>
      <c r="AQ940" s="107"/>
    </row>
    <row r="941" spans="1:43" outlineLevel="2">
      <c r="A941" s="72" t="e">
        <f>IF(D940&lt;&gt;"",$D$8:D940,A940)</f>
        <v>#VALUE!</v>
      </c>
      <c r="C941" s="552" t="str">
        <f>IF(D941&lt;&gt;"",COUNTA($D$8:D941),"")</f>
        <v/>
      </c>
      <c r="D941" s="552"/>
      <c r="E941" s="71"/>
      <c r="F941" s="103"/>
      <c r="G941" s="103"/>
      <c r="H941" s="103"/>
      <c r="I941" s="103"/>
      <c r="J941" s="103"/>
      <c r="K941" s="103"/>
      <c r="L941" s="107"/>
      <c r="M941" s="105"/>
      <c r="N941" s="106" t="str">
        <f>IF(L941&lt;&gt;"",VLOOKUP(L941,'DON GIA'!$S$1:$U$19,3,0),"")</f>
        <v/>
      </c>
      <c r="O941" s="106" t="str">
        <f>IF(L941&lt;&gt;"",VLOOKUP(L941,'DON GIA'!$S$1:$V$19,4,0),"")</f>
        <v/>
      </c>
      <c r="P941" s="106" t="str">
        <f t="shared" si="173"/>
        <v/>
      </c>
      <c r="Q941" s="106" t="str">
        <f t="shared" si="174"/>
        <v/>
      </c>
      <c r="R941" s="71" t="s">
        <v>35</v>
      </c>
      <c r="S941" s="103"/>
      <c r="T941" s="103"/>
      <c r="U941" s="554" t="str">
        <f>IF(R941&lt;&gt;"",VLOOKUP(R941,'DON GIA'!$H$1:$K$103,4,0),"")</f>
        <v/>
      </c>
      <c r="V941" s="554" t="str">
        <f t="shared" si="171"/>
        <v/>
      </c>
      <c r="W941" s="107" t="s">
        <v>1223</v>
      </c>
      <c r="X941" s="103" t="s">
        <v>27</v>
      </c>
      <c r="Y941" s="108">
        <v>38.159999999999997</v>
      </c>
      <c r="Z941" s="109"/>
      <c r="AA941" s="554">
        <f>IF(W941&lt;&gt;"",VLOOKUP(W941,'DON GIA'!$A$1:$D$346,4,0),"")</f>
        <v>588447</v>
      </c>
      <c r="AB941" s="554">
        <f t="shared" si="172"/>
        <v>22455137.52</v>
      </c>
      <c r="AC941" s="71"/>
      <c r="AD941" s="71"/>
      <c r="AE941" s="71"/>
      <c r="AF941" s="71"/>
      <c r="AG941" s="71"/>
      <c r="AH941" s="103"/>
      <c r="AI941" s="71"/>
      <c r="AJ941" s="103"/>
      <c r="AK941" s="103"/>
      <c r="AL941" s="554" t="str">
        <f>IF(AI941&lt;&gt;"",VLOOKUP(AI941,'DON GIA'!$M$1:$P$9,4,0),"")</f>
        <v/>
      </c>
      <c r="AM941" s="554" t="str">
        <f t="shared" si="175"/>
        <v/>
      </c>
      <c r="AN941" s="103"/>
      <c r="AO941" s="103"/>
      <c r="AP941" s="553" t="str">
        <f t="shared" si="176"/>
        <v/>
      </c>
      <c r="AQ941" s="107"/>
    </row>
    <row r="942" spans="1:43" outlineLevel="2">
      <c r="A942" s="72" t="e">
        <f>IF(D941&lt;&gt;"",$D$8:D941,A941)</f>
        <v>#VALUE!</v>
      </c>
      <c r="C942" s="552" t="str">
        <f>IF(D942&lt;&gt;"",COUNTA($D$8:D942),"")</f>
        <v/>
      </c>
      <c r="D942" s="552"/>
      <c r="E942" s="71"/>
      <c r="F942" s="103"/>
      <c r="G942" s="103"/>
      <c r="H942" s="103"/>
      <c r="I942" s="103"/>
      <c r="J942" s="103"/>
      <c r="K942" s="103"/>
      <c r="L942" s="107"/>
      <c r="M942" s="105"/>
      <c r="N942" s="106" t="str">
        <f>IF(L942&lt;&gt;"",VLOOKUP(L942,'DON GIA'!$S$1:$U$19,3,0),"")</f>
        <v/>
      </c>
      <c r="O942" s="106" t="str">
        <f>IF(L942&lt;&gt;"",VLOOKUP(L942,'DON GIA'!$S$1:$V$19,4,0),"")</f>
        <v/>
      </c>
      <c r="P942" s="106" t="str">
        <f t="shared" si="173"/>
        <v/>
      </c>
      <c r="Q942" s="106" t="str">
        <f t="shared" si="174"/>
        <v/>
      </c>
      <c r="R942" s="71" t="s">
        <v>35</v>
      </c>
      <c r="S942" s="103"/>
      <c r="T942" s="103"/>
      <c r="U942" s="554" t="str">
        <f>IF(R942&lt;&gt;"",VLOOKUP(R942,'DON GIA'!$H$1:$K$103,4,0),"")</f>
        <v/>
      </c>
      <c r="V942" s="554" t="str">
        <f t="shared" si="171"/>
        <v/>
      </c>
      <c r="W942" s="107" t="s">
        <v>1224</v>
      </c>
      <c r="X942" s="103" t="s">
        <v>27</v>
      </c>
      <c r="Y942" s="108">
        <f>34.52+19.03</f>
        <v>53.550000000000004</v>
      </c>
      <c r="Z942" s="109"/>
      <c r="AA942" s="554">
        <f>IF(W942&lt;&gt;"",VLOOKUP(W942,'DON GIA'!$A$1:$D$346,4,0),"")</f>
        <v>264499</v>
      </c>
      <c r="AB942" s="554">
        <f t="shared" si="172"/>
        <v>14163921.450000001</v>
      </c>
      <c r="AC942" s="71"/>
      <c r="AD942" s="71"/>
      <c r="AE942" s="71"/>
      <c r="AF942" s="71"/>
      <c r="AG942" s="71"/>
      <c r="AH942" s="103"/>
      <c r="AI942" s="71"/>
      <c r="AJ942" s="103"/>
      <c r="AK942" s="103"/>
      <c r="AL942" s="554" t="str">
        <f>IF(AI942&lt;&gt;"",VLOOKUP(AI942,'DON GIA'!$M$1:$P$9,4,0),"")</f>
        <v/>
      </c>
      <c r="AM942" s="554" t="str">
        <f t="shared" si="175"/>
        <v/>
      </c>
      <c r="AN942" s="103"/>
      <c r="AO942" s="103"/>
      <c r="AP942" s="553" t="str">
        <f t="shared" si="176"/>
        <v/>
      </c>
      <c r="AQ942" s="107"/>
    </row>
    <row r="943" spans="1:43" ht="56.25" outlineLevel="2">
      <c r="A943" s="72" t="e">
        <f>IF(D942&lt;&gt;"",$D$8:D942,A942)</f>
        <v>#VALUE!</v>
      </c>
      <c r="C943" s="552" t="str">
        <f>IF(D943&lt;&gt;"",COUNTA($D$8:D943),"")</f>
        <v/>
      </c>
      <c r="D943" s="552"/>
      <c r="E943" s="71"/>
      <c r="F943" s="103"/>
      <c r="G943" s="103"/>
      <c r="H943" s="103"/>
      <c r="I943" s="103"/>
      <c r="J943" s="103"/>
      <c r="K943" s="103"/>
      <c r="L943" s="107"/>
      <c r="M943" s="105"/>
      <c r="N943" s="106" t="str">
        <f>IF(L943&lt;&gt;"",VLOOKUP(L943,'DON GIA'!$S$1:$U$19,3,0),"")</f>
        <v/>
      </c>
      <c r="O943" s="106" t="str">
        <f>IF(L943&lt;&gt;"",VLOOKUP(L943,'DON GIA'!$S$1:$V$19,4,0),"")</f>
        <v/>
      </c>
      <c r="P943" s="106" t="str">
        <f t="shared" si="173"/>
        <v/>
      </c>
      <c r="Q943" s="106" t="str">
        <f t="shared" si="174"/>
        <v/>
      </c>
      <c r="R943" s="71" t="s">
        <v>35</v>
      </c>
      <c r="S943" s="103"/>
      <c r="T943" s="103"/>
      <c r="U943" s="554" t="str">
        <f>IF(R943&lt;&gt;"",VLOOKUP(R943,'DON GIA'!$H$1:$K$103,4,0),"")</f>
        <v/>
      </c>
      <c r="V943" s="554" t="str">
        <f t="shared" si="171"/>
        <v/>
      </c>
      <c r="W943" s="107" t="s">
        <v>1225</v>
      </c>
      <c r="X943" s="103" t="s">
        <v>38</v>
      </c>
      <c r="Y943" s="108"/>
      <c r="Z943" s="109"/>
      <c r="AA943" s="554">
        <f>IF(W943&lt;&gt;"",VLOOKUP(W943,'DON GIA'!$A$1:$D$346,4,0),"")</f>
        <v>1939601</v>
      </c>
      <c r="AB943" s="554">
        <f t="shared" si="172"/>
        <v>0</v>
      </c>
      <c r="AC943" s="71"/>
      <c r="AD943" s="71"/>
      <c r="AE943" s="71"/>
      <c r="AF943" s="71"/>
      <c r="AG943" s="71"/>
      <c r="AH943" s="103"/>
      <c r="AI943" s="71"/>
      <c r="AJ943" s="103"/>
      <c r="AK943" s="103"/>
      <c r="AL943" s="554" t="str">
        <f>IF(AI943&lt;&gt;"",VLOOKUP(AI943,'DON GIA'!$M$1:$P$9,4,0),"")</f>
        <v/>
      </c>
      <c r="AM943" s="554" t="str">
        <f t="shared" si="175"/>
        <v/>
      </c>
      <c r="AN943" s="103"/>
      <c r="AO943" s="103"/>
      <c r="AP943" s="553" t="str">
        <f t="shared" si="176"/>
        <v/>
      </c>
      <c r="AQ943" s="107"/>
    </row>
    <row r="944" spans="1:43" ht="56.25" outlineLevel="2">
      <c r="A944" s="72" t="e">
        <f>IF(D943&lt;&gt;"",$D$8:D943,A943)</f>
        <v>#VALUE!</v>
      </c>
      <c r="C944" s="552" t="str">
        <f>IF(D944&lt;&gt;"",COUNTA($D$8:D944),"")</f>
        <v/>
      </c>
      <c r="D944" s="552"/>
      <c r="E944" s="71"/>
      <c r="F944" s="103"/>
      <c r="G944" s="103"/>
      <c r="H944" s="103"/>
      <c r="I944" s="103"/>
      <c r="J944" s="103"/>
      <c r="K944" s="103"/>
      <c r="L944" s="107"/>
      <c r="M944" s="105"/>
      <c r="N944" s="106" t="str">
        <f>IF(L944&lt;&gt;"",VLOOKUP(L944,'DON GIA'!$S$1:$U$19,3,0),"")</f>
        <v/>
      </c>
      <c r="O944" s="106" t="str">
        <f>IF(L944&lt;&gt;"",VLOOKUP(L944,'DON GIA'!$S$1:$V$19,4,0),"")</f>
        <v/>
      </c>
      <c r="P944" s="106" t="str">
        <f t="shared" si="173"/>
        <v/>
      </c>
      <c r="Q944" s="106" t="str">
        <f t="shared" si="174"/>
        <v/>
      </c>
      <c r="R944" s="71" t="s">
        <v>35</v>
      </c>
      <c r="S944" s="103"/>
      <c r="T944" s="103"/>
      <c r="U944" s="554" t="str">
        <f>IF(R944&lt;&gt;"",VLOOKUP(R944,'DON GIA'!$H$1:$K$103,4,0),"")</f>
        <v/>
      </c>
      <c r="V944" s="554" t="str">
        <f t="shared" si="171"/>
        <v/>
      </c>
      <c r="W944" s="107" t="s">
        <v>1226</v>
      </c>
      <c r="X944" s="103" t="s">
        <v>38</v>
      </c>
      <c r="Y944" s="108"/>
      <c r="Z944" s="109"/>
      <c r="AA944" s="554">
        <f>IF(W944&lt;&gt;"",VLOOKUP(W944,'DON GIA'!$A$1:$D$346,4,0),"")</f>
        <v>1939601</v>
      </c>
      <c r="AB944" s="554">
        <f t="shared" si="172"/>
        <v>0</v>
      </c>
      <c r="AC944" s="71"/>
      <c r="AD944" s="71"/>
      <c r="AE944" s="71"/>
      <c r="AF944" s="71"/>
      <c r="AG944" s="71"/>
      <c r="AH944" s="103"/>
      <c r="AI944" s="71"/>
      <c r="AJ944" s="103"/>
      <c r="AK944" s="103"/>
      <c r="AL944" s="554" t="str">
        <f>IF(AI944&lt;&gt;"",VLOOKUP(AI944,'DON GIA'!$M$1:$P$9,4,0),"")</f>
        <v/>
      </c>
      <c r="AM944" s="554" t="str">
        <f t="shared" si="175"/>
        <v/>
      </c>
      <c r="AN944" s="103"/>
      <c r="AO944" s="103"/>
      <c r="AP944" s="553" t="str">
        <f t="shared" si="176"/>
        <v/>
      </c>
      <c r="AQ944" s="107"/>
    </row>
    <row r="945" spans="1:44" ht="56.25" outlineLevel="2">
      <c r="A945" s="72" t="e">
        <f>IF(D944&lt;&gt;"",$D$8:D944,A944)</f>
        <v>#VALUE!</v>
      </c>
      <c r="C945" s="552" t="str">
        <f>IF(D945&lt;&gt;"",COUNTA($D$8:D945),"")</f>
        <v/>
      </c>
      <c r="D945" s="552"/>
      <c r="E945" s="71"/>
      <c r="F945" s="103"/>
      <c r="G945" s="103"/>
      <c r="H945" s="103"/>
      <c r="I945" s="103"/>
      <c r="J945" s="103"/>
      <c r="K945" s="103"/>
      <c r="L945" s="107"/>
      <c r="M945" s="105"/>
      <c r="N945" s="106" t="str">
        <f>IF(L945&lt;&gt;"",VLOOKUP(L945,'DON GIA'!$S$1:$U$19,3,0),"")</f>
        <v/>
      </c>
      <c r="O945" s="106" t="str">
        <f>IF(L945&lt;&gt;"",VLOOKUP(L945,'DON GIA'!$S$1:$V$19,4,0),"")</f>
        <v/>
      </c>
      <c r="P945" s="106" t="str">
        <f t="shared" si="173"/>
        <v/>
      </c>
      <c r="Q945" s="106" t="str">
        <f t="shared" si="174"/>
        <v/>
      </c>
      <c r="R945" s="71" t="s">
        <v>35</v>
      </c>
      <c r="S945" s="103"/>
      <c r="T945" s="103"/>
      <c r="U945" s="554" t="str">
        <f>IF(R945&lt;&gt;"",VLOOKUP(R945,'DON GIA'!$H$1:$K$103,4,0),"")</f>
        <v/>
      </c>
      <c r="V945" s="554" t="str">
        <f t="shared" si="171"/>
        <v/>
      </c>
      <c r="W945" s="107" t="s">
        <v>1227</v>
      </c>
      <c r="X945" s="103" t="s">
        <v>38</v>
      </c>
      <c r="Y945" s="108"/>
      <c r="Z945" s="109"/>
      <c r="AA945" s="554">
        <f>IF(W945&lt;&gt;"",VLOOKUP(W945,'DON GIA'!$A$1:$D$346,4,0),"")</f>
        <v>1939601</v>
      </c>
      <c r="AB945" s="554">
        <f t="shared" si="172"/>
        <v>0</v>
      </c>
      <c r="AC945" s="71"/>
      <c r="AD945" s="71"/>
      <c r="AE945" s="71"/>
      <c r="AF945" s="71"/>
      <c r="AG945" s="71"/>
      <c r="AH945" s="103"/>
      <c r="AI945" s="71"/>
      <c r="AJ945" s="103"/>
      <c r="AK945" s="103"/>
      <c r="AL945" s="554" t="str">
        <f>IF(AI945&lt;&gt;"",VLOOKUP(AI945,'DON GIA'!$M$1:$P$9,4,0),"")</f>
        <v/>
      </c>
      <c r="AM945" s="554" t="str">
        <f t="shared" si="175"/>
        <v/>
      </c>
      <c r="AN945" s="103"/>
      <c r="AO945" s="103"/>
      <c r="AP945" s="553" t="str">
        <f t="shared" si="176"/>
        <v/>
      </c>
      <c r="AQ945" s="107"/>
    </row>
    <row r="946" spans="1:44" outlineLevel="2">
      <c r="A946" s="72" t="e">
        <f>IF(D945&lt;&gt;"",$D$8:D945,A945)</f>
        <v>#VALUE!</v>
      </c>
      <c r="C946" s="552" t="str">
        <f>IF(D946&lt;&gt;"",COUNTA($D$8:D946),"")</f>
        <v/>
      </c>
      <c r="D946" s="552"/>
      <c r="E946" s="61"/>
      <c r="F946" s="103"/>
      <c r="G946" s="103"/>
      <c r="H946" s="103"/>
      <c r="I946" s="103"/>
      <c r="J946" s="103"/>
      <c r="K946" s="103"/>
      <c r="L946" s="107"/>
      <c r="M946" s="105"/>
      <c r="N946" s="106" t="str">
        <f>IF(L946&lt;&gt;"",VLOOKUP(L946,'DON GIA'!$S$1:$U$19,3,0),"")</f>
        <v/>
      </c>
      <c r="O946" s="106" t="str">
        <f>IF(L946&lt;&gt;"",VLOOKUP(L946,'DON GIA'!$S$1:$V$19,4,0),"")</f>
        <v/>
      </c>
      <c r="P946" s="106" t="str">
        <f t="shared" si="173"/>
        <v/>
      </c>
      <c r="Q946" s="106" t="str">
        <f t="shared" si="174"/>
        <v/>
      </c>
      <c r="R946" s="71" t="s">
        <v>35</v>
      </c>
      <c r="S946" s="103"/>
      <c r="T946" s="103"/>
      <c r="U946" s="554" t="str">
        <f>IF(R946&lt;&gt;"",VLOOKUP(R946,'DON GIA'!$H$1:$K$103,4,0),"")</f>
        <v/>
      </c>
      <c r="V946" s="554" t="str">
        <f t="shared" si="171"/>
        <v/>
      </c>
      <c r="W946" s="107" t="s">
        <v>35</v>
      </c>
      <c r="X946" s="103"/>
      <c r="Y946" s="108"/>
      <c r="Z946" s="109"/>
      <c r="AA946" s="554" t="str">
        <f>IF(W946&lt;&gt;"",VLOOKUP(W946,'DON GIA'!$A$1:$D$346,4,0),"")</f>
        <v/>
      </c>
      <c r="AB946" s="554" t="str">
        <f t="shared" si="172"/>
        <v/>
      </c>
      <c r="AC946" s="71"/>
      <c r="AD946" s="71"/>
      <c r="AE946" s="71"/>
      <c r="AF946" s="71"/>
      <c r="AG946" s="71"/>
      <c r="AH946" s="103"/>
      <c r="AI946" s="71"/>
      <c r="AJ946" s="103"/>
      <c r="AK946" s="103"/>
      <c r="AL946" s="554" t="str">
        <f>IF(AI946&lt;&gt;"",VLOOKUP(AI946,'DON GIA'!$M$1:$P$9,4,0),"")</f>
        <v/>
      </c>
      <c r="AM946" s="554" t="str">
        <f t="shared" si="175"/>
        <v/>
      </c>
      <c r="AN946" s="103"/>
      <c r="AO946" s="103"/>
      <c r="AP946" s="553" t="str">
        <f t="shared" si="176"/>
        <v/>
      </c>
      <c r="AQ946" s="107"/>
    </row>
    <row r="947" spans="1:44" outlineLevel="1">
      <c r="A947" s="84" t="s">
        <v>799</v>
      </c>
      <c r="B947" s="576">
        <v>50</v>
      </c>
      <c r="C947" s="552">
        <f>IF(D947&lt;&gt;"",COUNTA($D$8:D947),"")</f>
        <v>62</v>
      </c>
      <c r="D947" s="552">
        <v>454</v>
      </c>
      <c r="E947" s="61" t="s">
        <v>320</v>
      </c>
      <c r="F947" s="162"/>
      <c r="G947" s="162"/>
      <c r="H947" s="162"/>
      <c r="I947" s="162"/>
      <c r="J947" s="162"/>
      <c r="K947" s="162"/>
      <c r="L947" s="129"/>
      <c r="M947" s="167">
        <f>SUBTOTAL(9,M948:M957)</f>
        <v>0</v>
      </c>
      <c r="N947" s="199"/>
      <c r="O947" s="199"/>
      <c r="P947" s="199">
        <f>SUBTOTAL(9,P948:P957)</f>
        <v>0</v>
      </c>
      <c r="Q947" s="199">
        <f>SUBTOTAL(9,Q948:Q957)</f>
        <v>0</v>
      </c>
      <c r="R947" s="61"/>
      <c r="S947" s="162"/>
      <c r="T947" s="162">
        <f>SUBTOTAL(9,T948:T957)</f>
        <v>11</v>
      </c>
      <c r="U947" s="553"/>
      <c r="V947" s="553">
        <f>SUBTOTAL(9,V948:V957)</f>
        <v>5100000</v>
      </c>
      <c r="W947" s="186"/>
      <c r="X947" s="162"/>
      <c r="Y947" s="169">
        <f>SUBTOTAL(9,Y948:Y957)</f>
        <v>232.55</v>
      </c>
      <c r="Z947" s="170">
        <f>SUBTOTAL(9,Z948:Z957)</f>
        <v>0</v>
      </c>
      <c r="AA947" s="553"/>
      <c r="AB947" s="553">
        <f>SUBTOTAL(9,AB948:AB957)</f>
        <v>352689427.75000006</v>
      </c>
      <c r="AC947" s="71"/>
      <c r="AD947" s="71"/>
      <c r="AE947" s="71"/>
      <c r="AF947" s="71"/>
      <c r="AG947" s="71"/>
      <c r="AH947" s="103"/>
      <c r="AI947" s="71"/>
      <c r="AJ947" s="162"/>
      <c r="AK947" s="162">
        <f>SUBTOTAL(9,AK948:AK957)</f>
        <v>0</v>
      </c>
      <c r="AL947" s="553"/>
      <c r="AM947" s="553">
        <f>SUBTOTAL(9,AM948:AM957)</f>
        <v>0</v>
      </c>
      <c r="AN947" s="162"/>
      <c r="AO947" s="162">
        <f>SUBTOTAL(9,AO948:AO957)</f>
        <v>0</v>
      </c>
      <c r="AP947" s="553">
        <f t="shared" si="176"/>
        <v>357789427.75000006</v>
      </c>
      <c r="AQ947" s="129"/>
      <c r="AR947" s="90"/>
    </row>
    <row r="948" spans="1:44" ht="56.25" outlineLevel="2">
      <c r="A948" s="72" t="e">
        <f>IF(D947&lt;&gt;"",$D$8:D947,A946)</f>
        <v>#VALUE!</v>
      </c>
      <c r="C948" s="552" t="str">
        <f>IF(D948&lt;&gt;"",COUNTA($D$8:D948),"")</f>
        <v/>
      </c>
      <c r="D948" s="552"/>
      <c r="E948" s="71" t="s">
        <v>321</v>
      </c>
      <c r="F948" s="103"/>
      <c r="G948" s="103"/>
      <c r="H948" s="103"/>
      <c r="I948" s="103"/>
      <c r="J948" s="103"/>
      <c r="K948" s="103"/>
      <c r="L948" s="107"/>
      <c r="M948" s="105"/>
      <c r="N948" s="106" t="str">
        <f>IF(L948&lt;&gt;"",VLOOKUP(L948,'DON GIA'!$S$1:$U$19,3,0),"")</f>
        <v/>
      </c>
      <c r="O948" s="106" t="str">
        <f>IF(L948&lt;&gt;"",VLOOKUP(L948,'DON GIA'!$S$1:$V$19,4,0),"")</f>
        <v/>
      </c>
      <c r="P948" s="106" t="str">
        <f t="shared" si="173"/>
        <v/>
      </c>
      <c r="Q948" s="106" t="str">
        <f t="shared" si="174"/>
        <v/>
      </c>
      <c r="R948" s="71" t="s">
        <v>80</v>
      </c>
      <c r="S948" s="103" t="s">
        <v>44</v>
      </c>
      <c r="T948" s="103">
        <v>1</v>
      </c>
      <c r="U948" s="554">
        <f>IF(R948&lt;&gt;"",VLOOKUP(R948,'DON GIA'!$H$1:$K$103,4,0),"")</f>
        <v>600000</v>
      </c>
      <c r="V948" s="554">
        <f t="shared" ref="V948:V957" si="177">IF(R948&lt;&gt;"",IF(ISNUMBER(U948),T948*U948,""),"")</f>
        <v>600000</v>
      </c>
      <c r="W948" s="107" t="s">
        <v>1209</v>
      </c>
      <c r="X948" s="103" t="s">
        <v>27</v>
      </c>
      <c r="Y948" s="108">
        <v>40.07</v>
      </c>
      <c r="Z948" s="109"/>
      <c r="AA948" s="554">
        <f>IF(W948&lt;&gt;"",VLOOKUP(W948,'DON GIA'!$A$1:$D$346,4,0),"")</f>
        <v>264499</v>
      </c>
      <c r="AB948" s="554">
        <f t="shared" ref="AB948:AB957" si="178">IF(W948&lt;&gt;"",IF(ISNUMBER(AA948),Y948*AA948,""),"")</f>
        <v>10598474.93</v>
      </c>
      <c r="AC948" s="71"/>
      <c r="AD948" s="71"/>
      <c r="AE948" s="71"/>
      <c r="AF948" s="71"/>
      <c r="AG948" s="71"/>
      <c r="AH948" s="103"/>
      <c r="AI948" s="71"/>
      <c r="AJ948" s="103"/>
      <c r="AK948" s="103"/>
      <c r="AL948" s="554" t="str">
        <f>IF(AI948&lt;&gt;"",VLOOKUP(AI948,'DON GIA'!$M$1:$P$9,4,0),"")</f>
        <v/>
      </c>
      <c r="AM948" s="554" t="str">
        <f t="shared" si="175"/>
        <v/>
      </c>
      <c r="AN948" s="103"/>
      <c r="AO948" s="103"/>
      <c r="AP948" s="553" t="str">
        <f t="shared" si="176"/>
        <v/>
      </c>
      <c r="AQ948" s="107" t="s">
        <v>432</v>
      </c>
      <c r="AR948" s="77" t="s">
        <v>1912</v>
      </c>
    </row>
    <row r="949" spans="1:44" ht="93.75" outlineLevel="2">
      <c r="A949" s="72" t="e">
        <f>IF(D948&lt;&gt;"",$D$8:D948,A948)</f>
        <v>#VALUE!</v>
      </c>
      <c r="C949" s="552" t="str">
        <f>IF(D949&lt;&gt;"",COUNTA($D$8:D949),"")</f>
        <v/>
      </c>
      <c r="D949" s="552"/>
      <c r="E949" s="71" t="s">
        <v>71</v>
      </c>
      <c r="F949" s="103"/>
      <c r="G949" s="103"/>
      <c r="H949" s="103"/>
      <c r="I949" s="103"/>
      <c r="J949" s="103"/>
      <c r="K949" s="103"/>
      <c r="L949" s="107"/>
      <c r="M949" s="105"/>
      <c r="N949" s="106" t="str">
        <f>IF(L949&lt;&gt;"",VLOOKUP(L949,'DON GIA'!$S$1:$U$19,3,0),"")</f>
        <v/>
      </c>
      <c r="O949" s="106" t="str">
        <f>IF(L949&lt;&gt;"",VLOOKUP(L949,'DON GIA'!$S$1:$V$19,4,0),"")</f>
        <v/>
      </c>
      <c r="P949" s="106" t="str">
        <f t="shared" si="173"/>
        <v/>
      </c>
      <c r="Q949" s="106" t="str">
        <f t="shared" si="174"/>
        <v/>
      </c>
      <c r="R949" s="71" t="s">
        <v>47</v>
      </c>
      <c r="S949" s="103" t="s">
        <v>44</v>
      </c>
      <c r="T949" s="103">
        <v>1</v>
      </c>
      <c r="U949" s="554">
        <f>IF(R949&lt;&gt;"",VLOOKUP(R949,'DON GIA'!$H$1:$K$103,4,0),"")</f>
        <v>1035000</v>
      </c>
      <c r="V949" s="554">
        <f t="shared" si="177"/>
        <v>1035000</v>
      </c>
      <c r="W949" s="107" t="s">
        <v>1093</v>
      </c>
      <c r="X949" s="103" t="s">
        <v>27</v>
      </c>
      <c r="Y949" s="108">
        <v>18.850000000000001</v>
      </c>
      <c r="Z949" s="109"/>
      <c r="AA949" s="554">
        <f>IF(W949&lt;&gt;"",VLOOKUP(W949,'DON GIA'!$A$1:$D$346,4,0),"")</f>
        <v>3152933</v>
      </c>
      <c r="AB949" s="554">
        <f t="shared" si="178"/>
        <v>59432787.050000004</v>
      </c>
      <c r="AC949" s="71"/>
      <c r="AD949" s="71" t="s">
        <v>29</v>
      </c>
      <c r="AE949" s="71" t="s">
        <v>30</v>
      </c>
      <c r="AF949" s="71" t="s">
        <v>41</v>
      </c>
      <c r="AG949" s="71" t="s">
        <v>32</v>
      </c>
      <c r="AH949" s="103"/>
      <c r="AI949" s="71"/>
      <c r="AJ949" s="103"/>
      <c r="AK949" s="103"/>
      <c r="AL949" s="554" t="str">
        <f>IF(AI949&lt;&gt;"",VLOOKUP(AI949,'DON GIA'!$M$1:$P$9,4,0),"")</f>
        <v/>
      </c>
      <c r="AM949" s="554" t="str">
        <f t="shared" si="175"/>
        <v/>
      </c>
      <c r="AN949" s="103"/>
      <c r="AO949" s="103"/>
      <c r="AP949" s="553" t="str">
        <f t="shared" si="176"/>
        <v/>
      </c>
      <c r="AQ949" s="568" t="s">
        <v>1977</v>
      </c>
      <c r="AR949" s="577" t="s">
        <v>1958</v>
      </c>
    </row>
    <row r="950" spans="1:44" ht="112.5" outlineLevel="2">
      <c r="A950" s="72" t="e">
        <f>IF(D949&lt;&gt;"",$D$8:D949,A949)</f>
        <v>#VALUE!</v>
      </c>
      <c r="C950" s="552" t="str">
        <f>IF(D950&lt;&gt;"",COUNTA($D$8:D950),"")</f>
        <v/>
      </c>
      <c r="D950" s="552"/>
      <c r="E950" s="71"/>
      <c r="F950" s="103"/>
      <c r="G950" s="103"/>
      <c r="H950" s="103"/>
      <c r="I950" s="103"/>
      <c r="J950" s="103"/>
      <c r="K950" s="103"/>
      <c r="L950" s="107"/>
      <c r="M950" s="105"/>
      <c r="N950" s="106" t="str">
        <f>IF(L950&lt;&gt;"",VLOOKUP(L950,'DON GIA'!$S$1:$U$19,3,0),"")</f>
        <v/>
      </c>
      <c r="O950" s="106" t="str">
        <f>IF(L950&lt;&gt;"",VLOOKUP(L950,'DON GIA'!$S$1:$V$19,4,0),"")</f>
        <v/>
      </c>
      <c r="P950" s="106" t="str">
        <f t="shared" si="173"/>
        <v/>
      </c>
      <c r="Q950" s="106" t="str">
        <f t="shared" si="174"/>
        <v/>
      </c>
      <c r="R950" s="71" t="s">
        <v>272</v>
      </c>
      <c r="S950" s="103" t="s">
        <v>44</v>
      </c>
      <c r="T950" s="103">
        <v>3</v>
      </c>
      <c r="U950" s="554">
        <f>IF(R950&lt;&gt;"",VLOOKUP(R950,'DON GIA'!$H$1:$K$103,4,0),"")</f>
        <v>450000</v>
      </c>
      <c r="V950" s="554">
        <f t="shared" si="177"/>
        <v>1350000</v>
      </c>
      <c r="W950" s="107" t="s">
        <v>1063</v>
      </c>
      <c r="X950" s="103" t="s">
        <v>27</v>
      </c>
      <c r="Y950" s="108">
        <v>61.24</v>
      </c>
      <c r="Z950" s="109"/>
      <c r="AA950" s="554">
        <f>IF(W950&lt;&gt;"",VLOOKUP(W950,'DON GIA'!$A$1:$D$346,4,0),"")</f>
        <v>3941166</v>
      </c>
      <c r="AB950" s="554">
        <f t="shared" si="178"/>
        <v>241357005.84</v>
      </c>
      <c r="AC950" s="71"/>
      <c r="AD950" s="71" t="s">
        <v>29</v>
      </c>
      <c r="AE950" s="71" t="s">
        <v>30</v>
      </c>
      <c r="AF950" s="71" t="s">
        <v>31</v>
      </c>
      <c r="AG950" s="71" t="s">
        <v>32</v>
      </c>
      <c r="AH950" s="103"/>
      <c r="AI950" s="71"/>
      <c r="AJ950" s="103"/>
      <c r="AK950" s="103"/>
      <c r="AL950" s="554" t="str">
        <f>IF(AI950&lt;&gt;"",VLOOKUP(AI950,'DON GIA'!$M$1:$P$9,4,0),"")</f>
        <v/>
      </c>
      <c r="AM950" s="554" t="str">
        <f t="shared" si="175"/>
        <v/>
      </c>
      <c r="AN950" s="103"/>
      <c r="AO950" s="103"/>
      <c r="AP950" s="553" t="str">
        <f t="shared" si="176"/>
        <v/>
      </c>
      <c r="AQ950" s="107"/>
      <c r="AR950" s="577" t="s">
        <v>1959</v>
      </c>
    </row>
    <row r="951" spans="1:44" ht="93.75" outlineLevel="2">
      <c r="A951" s="72" t="e">
        <f>IF(D950&lt;&gt;"",$D$8:D950,A950)</f>
        <v>#VALUE!</v>
      </c>
      <c r="C951" s="552" t="str">
        <f>IF(D951&lt;&gt;"",COUNTA($D$8:D951),"")</f>
        <v/>
      </c>
      <c r="D951" s="552"/>
      <c r="E951" s="71"/>
      <c r="F951" s="103"/>
      <c r="G951" s="103"/>
      <c r="H951" s="103"/>
      <c r="I951" s="103"/>
      <c r="J951" s="103"/>
      <c r="K951" s="103"/>
      <c r="L951" s="107"/>
      <c r="M951" s="105"/>
      <c r="N951" s="106" t="str">
        <f>IF(L951&lt;&gt;"",VLOOKUP(L951,'DON GIA'!$S$1:$U$19,3,0),"")</f>
        <v/>
      </c>
      <c r="O951" s="106" t="str">
        <f>IF(L951&lt;&gt;"",VLOOKUP(L951,'DON GIA'!$S$1:$V$19,4,0),"")</f>
        <v/>
      </c>
      <c r="P951" s="106" t="str">
        <f t="shared" si="173"/>
        <v/>
      </c>
      <c r="Q951" s="106" t="str">
        <f t="shared" si="174"/>
        <v/>
      </c>
      <c r="R951" s="71" t="s">
        <v>322</v>
      </c>
      <c r="S951" s="103" t="s">
        <v>44</v>
      </c>
      <c r="T951" s="103">
        <v>1</v>
      </c>
      <c r="U951" s="554">
        <f>IF(R951&lt;&gt;"",VLOOKUP(R951,'DON GIA'!$H$1:$K$103,4,0),"")</f>
        <v>390000</v>
      </c>
      <c r="V951" s="554">
        <f t="shared" si="177"/>
        <v>390000</v>
      </c>
      <c r="W951" s="107" t="s">
        <v>1228</v>
      </c>
      <c r="X951" s="103" t="s">
        <v>27</v>
      </c>
      <c r="Y951" s="108">
        <v>4.41</v>
      </c>
      <c r="Z951" s="109"/>
      <c r="AA951" s="554">
        <f>IF(W951&lt;&gt;"",VLOOKUP(W951,'DON GIA'!$A$1:$D$346,4,0),"")</f>
        <v>3858605</v>
      </c>
      <c r="AB951" s="554">
        <f t="shared" si="178"/>
        <v>17016448.050000001</v>
      </c>
      <c r="AC951" s="71"/>
      <c r="AD951" s="71" t="s">
        <v>34</v>
      </c>
      <c r="AE951" s="71" t="s">
        <v>30</v>
      </c>
      <c r="AF951" s="71" t="s">
        <v>31</v>
      </c>
      <c r="AG951" s="71" t="s">
        <v>32</v>
      </c>
      <c r="AH951" s="103"/>
      <c r="AI951" s="71"/>
      <c r="AJ951" s="103"/>
      <c r="AK951" s="103"/>
      <c r="AL951" s="554" t="str">
        <f>IF(AI951&lt;&gt;"",VLOOKUP(AI951,'DON GIA'!$M$1:$P$9,4,0),"")</f>
        <v/>
      </c>
      <c r="AM951" s="554" t="str">
        <f t="shared" si="175"/>
        <v/>
      </c>
      <c r="AN951" s="103"/>
      <c r="AO951" s="103"/>
      <c r="AP951" s="553" t="str">
        <f t="shared" si="176"/>
        <v/>
      </c>
      <c r="AQ951" s="107"/>
      <c r="AR951" s="577" t="s">
        <v>1960</v>
      </c>
    </row>
    <row r="952" spans="1:44" outlineLevel="2">
      <c r="A952" s="72" t="e">
        <f>IF(D951&lt;&gt;"",$D$8:D951,A951)</f>
        <v>#VALUE!</v>
      </c>
      <c r="C952" s="552" t="str">
        <f>IF(D952&lt;&gt;"",COUNTA($D$8:D952),"")</f>
        <v/>
      </c>
      <c r="D952" s="552"/>
      <c r="E952" s="71"/>
      <c r="F952" s="103"/>
      <c r="G952" s="103"/>
      <c r="H952" s="103"/>
      <c r="I952" s="103"/>
      <c r="J952" s="103"/>
      <c r="K952" s="103"/>
      <c r="L952" s="107"/>
      <c r="M952" s="105"/>
      <c r="N952" s="106" t="str">
        <f>IF(L952&lt;&gt;"",VLOOKUP(L952,'DON GIA'!$S$1:$U$19,3,0),"")</f>
        <v/>
      </c>
      <c r="O952" s="106" t="str">
        <f>IF(L952&lt;&gt;"",VLOOKUP(L952,'DON GIA'!$S$1:$V$19,4,0),"")</f>
        <v/>
      </c>
      <c r="P952" s="106" t="str">
        <f t="shared" si="173"/>
        <v/>
      </c>
      <c r="Q952" s="106" t="str">
        <f t="shared" si="174"/>
        <v/>
      </c>
      <c r="R952" s="71" t="s">
        <v>76</v>
      </c>
      <c r="S952" s="103" t="s">
        <v>44</v>
      </c>
      <c r="T952" s="103">
        <v>1</v>
      </c>
      <c r="U952" s="554">
        <f>IF(R952&lt;&gt;"",VLOOKUP(R952,'DON GIA'!$H$1:$K$103,4,0),"")</f>
        <v>494000</v>
      </c>
      <c r="V952" s="554">
        <f t="shared" si="177"/>
        <v>494000</v>
      </c>
      <c r="W952" s="107" t="s">
        <v>1229</v>
      </c>
      <c r="X952" s="103" t="s">
        <v>27</v>
      </c>
      <c r="Y952" s="108">
        <v>9.1</v>
      </c>
      <c r="Z952" s="109"/>
      <c r="AA952" s="554">
        <f>IF(W952&lt;&gt;"",VLOOKUP(W952,'DON GIA'!$A$1:$D$346,4,0),"")</f>
        <v>64226</v>
      </c>
      <c r="AB952" s="554">
        <f t="shared" si="178"/>
        <v>584456.6</v>
      </c>
      <c r="AC952" s="71"/>
      <c r="AD952" s="71"/>
      <c r="AE952" s="71"/>
      <c r="AF952" s="71"/>
      <c r="AG952" s="71"/>
      <c r="AH952" s="103"/>
      <c r="AI952" s="71"/>
      <c r="AJ952" s="103"/>
      <c r="AK952" s="103"/>
      <c r="AL952" s="554" t="str">
        <f>IF(AI952&lt;&gt;"",VLOOKUP(AI952,'DON GIA'!$M$1:$P$9,4,0),"")</f>
        <v/>
      </c>
      <c r="AM952" s="554" t="str">
        <f t="shared" si="175"/>
        <v/>
      </c>
      <c r="AN952" s="103"/>
      <c r="AO952" s="103"/>
      <c r="AP952" s="553" t="str">
        <f t="shared" si="176"/>
        <v/>
      </c>
      <c r="AQ952" s="107"/>
    </row>
    <row r="953" spans="1:44" outlineLevel="2">
      <c r="A953" s="72" t="e">
        <f>IF(D952&lt;&gt;"",$D$8:D952,A952)</f>
        <v>#VALUE!</v>
      </c>
      <c r="C953" s="552" t="str">
        <f>IF(D953&lt;&gt;"",COUNTA($D$8:D953),"")</f>
        <v/>
      </c>
      <c r="D953" s="552"/>
      <c r="E953" s="71"/>
      <c r="F953" s="103"/>
      <c r="G953" s="103"/>
      <c r="H953" s="103"/>
      <c r="I953" s="103"/>
      <c r="J953" s="103"/>
      <c r="K953" s="103"/>
      <c r="L953" s="107"/>
      <c r="M953" s="105"/>
      <c r="N953" s="106" t="str">
        <f>IF(L953&lt;&gt;"",VLOOKUP(L953,'DON GIA'!$S$1:$U$19,3,0),"")</f>
        <v/>
      </c>
      <c r="O953" s="106" t="str">
        <f>IF(L953&lt;&gt;"",VLOOKUP(L953,'DON GIA'!$S$1:$V$19,4,0),"")</f>
        <v/>
      </c>
      <c r="P953" s="106" t="str">
        <f t="shared" si="173"/>
        <v/>
      </c>
      <c r="Q953" s="106" t="str">
        <f t="shared" si="174"/>
        <v/>
      </c>
      <c r="R953" s="71" t="s">
        <v>58</v>
      </c>
      <c r="S953" s="103" t="s">
        <v>44</v>
      </c>
      <c r="T953" s="103">
        <v>1</v>
      </c>
      <c r="U953" s="554">
        <f>IF(R953&lt;&gt;"",VLOOKUP(R953,'DON GIA'!$H$1:$K$103,4,0),"")</f>
        <v>211000</v>
      </c>
      <c r="V953" s="554">
        <f t="shared" si="177"/>
        <v>211000</v>
      </c>
      <c r="W953" s="107" t="s">
        <v>1212</v>
      </c>
      <c r="X953" s="103" t="s">
        <v>27</v>
      </c>
      <c r="Y953" s="108">
        <v>0.84</v>
      </c>
      <c r="Z953" s="109"/>
      <c r="AA953" s="554">
        <f>IF(W953&lt;&gt;"",VLOOKUP(W953,'DON GIA'!$A$1:$D$346,4,0),"")</f>
        <v>292949</v>
      </c>
      <c r="AB953" s="554">
        <f t="shared" si="178"/>
        <v>246077.16</v>
      </c>
      <c r="AC953" s="71"/>
      <c r="AD953" s="71"/>
      <c r="AE953" s="71"/>
      <c r="AF953" s="71"/>
      <c r="AG953" s="71"/>
      <c r="AH953" s="103"/>
      <c r="AI953" s="71"/>
      <c r="AJ953" s="103"/>
      <c r="AK953" s="103"/>
      <c r="AL953" s="554" t="str">
        <f>IF(AI953&lt;&gt;"",VLOOKUP(AI953,'DON GIA'!$M$1:$P$9,4,0),"")</f>
        <v/>
      </c>
      <c r="AM953" s="554" t="str">
        <f t="shared" si="175"/>
        <v/>
      </c>
      <c r="AN953" s="103"/>
      <c r="AO953" s="103"/>
      <c r="AP953" s="553" t="str">
        <f t="shared" si="176"/>
        <v/>
      </c>
      <c r="AQ953" s="107"/>
    </row>
    <row r="954" spans="1:44" outlineLevel="2">
      <c r="A954" s="72" t="e">
        <f>IF(D953&lt;&gt;"",$D$8:D953,A953)</f>
        <v>#VALUE!</v>
      </c>
      <c r="C954" s="552" t="str">
        <f>IF(D954&lt;&gt;"",COUNTA($D$8:D954),"")</f>
        <v/>
      </c>
      <c r="D954" s="552"/>
      <c r="E954" s="71"/>
      <c r="F954" s="103"/>
      <c r="G954" s="103"/>
      <c r="H954" s="103"/>
      <c r="I954" s="103"/>
      <c r="J954" s="103"/>
      <c r="K954" s="103"/>
      <c r="L954" s="107"/>
      <c r="M954" s="105"/>
      <c r="N954" s="106" t="str">
        <f>IF(L954&lt;&gt;"",VLOOKUP(L954,'DON GIA'!$S$1:$U$19,3,0),"")</f>
        <v/>
      </c>
      <c r="O954" s="106" t="str">
        <f>IF(L954&lt;&gt;"",VLOOKUP(L954,'DON GIA'!$S$1:$V$19,4,0),"")</f>
        <v/>
      </c>
      <c r="P954" s="106" t="str">
        <f t="shared" si="173"/>
        <v/>
      </c>
      <c r="Q954" s="106" t="str">
        <f t="shared" si="174"/>
        <v/>
      </c>
      <c r="R954" s="71" t="s">
        <v>323</v>
      </c>
      <c r="S954" s="103" t="s">
        <v>44</v>
      </c>
      <c r="T954" s="103">
        <v>1</v>
      </c>
      <c r="U954" s="554">
        <f>IF(R954&lt;&gt;"",VLOOKUP(R954,'DON GIA'!$H$1:$K$103,4,0),"")</f>
        <v>120000</v>
      </c>
      <c r="V954" s="554">
        <f t="shared" si="177"/>
        <v>120000</v>
      </c>
      <c r="W954" s="107" t="s">
        <v>1009</v>
      </c>
      <c r="X954" s="103" t="s">
        <v>27</v>
      </c>
      <c r="Y954" s="108">
        <v>36.24</v>
      </c>
      <c r="Z954" s="109"/>
      <c r="AA954" s="554">
        <f>IF(W954&lt;&gt;"",VLOOKUP(W954,'DON GIA'!$A$1:$D$346,4,0),"")</f>
        <v>282038</v>
      </c>
      <c r="AB954" s="554">
        <f t="shared" si="178"/>
        <v>10221057.120000001</v>
      </c>
      <c r="AC954" s="71"/>
      <c r="AD954" s="71"/>
      <c r="AE954" s="71"/>
      <c r="AF954" s="71"/>
      <c r="AG954" s="71"/>
      <c r="AH954" s="103"/>
      <c r="AI954" s="71"/>
      <c r="AJ954" s="103"/>
      <c r="AK954" s="103"/>
      <c r="AL954" s="554" t="str">
        <f>IF(AI954&lt;&gt;"",VLOOKUP(AI954,'DON GIA'!$M$1:$P$9,4,0),"")</f>
        <v/>
      </c>
      <c r="AM954" s="554" t="str">
        <f t="shared" si="175"/>
        <v/>
      </c>
      <c r="AN954" s="103"/>
      <c r="AO954" s="103"/>
      <c r="AP954" s="553" t="str">
        <f t="shared" si="176"/>
        <v/>
      </c>
      <c r="AQ954" s="107"/>
    </row>
    <row r="955" spans="1:44" outlineLevel="2">
      <c r="A955" s="72" t="e">
        <f>IF(D954&lt;&gt;"",$D$8:D954,A954)</f>
        <v>#VALUE!</v>
      </c>
      <c r="C955" s="552" t="str">
        <f>IF(D955&lt;&gt;"",COUNTA($D$8:D955),"")</f>
        <v/>
      </c>
      <c r="D955" s="552"/>
      <c r="E955" s="71"/>
      <c r="F955" s="103"/>
      <c r="G955" s="103"/>
      <c r="H955" s="103"/>
      <c r="I955" s="103"/>
      <c r="J955" s="103"/>
      <c r="K955" s="103"/>
      <c r="L955" s="107"/>
      <c r="M955" s="105"/>
      <c r="N955" s="106" t="str">
        <f>IF(L955&lt;&gt;"",VLOOKUP(L955,'DON GIA'!$S$1:$U$19,3,0),"")</f>
        <v/>
      </c>
      <c r="O955" s="106" t="str">
        <f>IF(L955&lt;&gt;"",VLOOKUP(L955,'DON GIA'!$S$1:$V$19,4,0),"")</f>
        <v/>
      </c>
      <c r="P955" s="106" t="str">
        <f t="shared" si="173"/>
        <v/>
      </c>
      <c r="Q955" s="106" t="str">
        <f t="shared" si="174"/>
        <v/>
      </c>
      <c r="R955" s="71" t="s">
        <v>324</v>
      </c>
      <c r="S955" s="103" t="s">
        <v>44</v>
      </c>
      <c r="T955" s="103">
        <v>2</v>
      </c>
      <c r="U955" s="554">
        <f>IF(R955&lt;&gt;"",VLOOKUP(R955,'DON GIA'!$H$1:$K$103,4,0),"")</f>
        <v>450000</v>
      </c>
      <c r="V955" s="554">
        <f t="shared" si="177"/>
        <v>900000</v>
      </c>
      <c r="W955" s="107" t="s">
        <v>1217</v>
      </c>
      <c r="X955" s="103" t="s">
        <v>38</v>
      </c>
      <c r="Y955" s="108">
        <v>0.56000000000000005</v>
      </c>
      <c r="Z955" s="109"/>
      <c r="AA955" s="554">
        <f>IF(W955&lt;&gt;"",VLOOKUP(W955,'DON GIA'!$A$1:$D$346,4,0),"")</f>
        <v>5994000</v>
      </c>
      <c r="AB955" s="554">
        <f t="shared" si="178"/>
        <v>3356640.0000000005</v>
      </c>
      <c r="AC955" s="71"/>
      <c r="AD955" s="71"/>
      <c r="AE955" s="71"/>
      <c r="AF955" s="71"/>
      <c r="AG955" s="71"/>
      <c r="AH955" s="103"/>
      <c r="AI955" s="71"/>
      <c r="AJ955" s="103"/>
      <c r="AK955" s="103"/>
      <c r="AL955" s="554" t="str">
        <f>IF(AI955&lt;&gt;"",VLOOKUP(AI955,'DON GIA'!$M$1:$P$9,4,0),"")</f>
        <v/>
      </c>
      <c r="AM955" s="554" t="str">
        <f t="shared" si="175"/>
        <v/>
      </c>
      <c r="AN955" s="103"/>
      <c r="AO955" s="103"/>
      <c r="AP955" s="553" t="str">
        <f t="shared" si="176"/>
        <v/>
      </c>
      <c r="AQ955" s="107"/>
    </row>
    <row r="956" spans="1:44" outlineLevel="2">
      <c r="A956" s="72" t="e">
        <f>IF(D955&lt;&gt;"",$D$8:D955,A955)</f>
        <v>#VALUE!</v>
      </c>
      <c r="C956" s="552" t="str">
        <f>IF(D956&lt;&gt;"",COUNTA($D$8:D956),"")</f>
        <v/>
      </c>
      <c r="D956" s="552"/>
      <c r="E956" s="71"/>
      <c r="F956" s="103"/>
      <c r="G956" s="103"/>
      <c r="H956" s="103"/>
      <c r="I956" s="103"/>
      <c r="J956" s="103"/>
      <c r="K956" s="103"/>
      <c r="L956" s="107"/>
      <c r="M956" s="105"/>
      <c r="N956" s="106" t="str">
        <f>IF(L956&lt;&gt;"",VLOOKUP(L956,'DON GIA'!$S$1:$U$19,3,0),"")</f>
        <v/>
      </c>
      <c r="O956" s="106" t="str">
        <f>IF(L956&lt;&gt;"",VLOOKUP(L956,'DON GIA'!$S$1:$V$19,4,0),"")</f>
        <v/>
      </c>
      <c r="P956" s="106" t="str">
        <f t="shared" si="173"/>
        <v/>
      </c>
      <c r="Q956" s="106" t="str">
        <f t="shared" si="174"/>
        <v/>
      </c>
      <c r="R956" s="71" t="s">
        <v>35</v>
      </c>
      <c r="S956" s="103"/>
      <c r="T956" s="103"/>
      <c r="U956" s="554" t="str">
        <f>IF(R956&lt;&gt;"",VLOOKUP(R956,'DON GIA'!$H$1:$K$103,4,0),"")</f>
        <v/>
      </c>
      <c r="V956" s="554" t="str">
        <f t="shared" si="177"/>
        <v/>
      </c>
      <c r="W956" s="107" t="s">
        <v>1036</v>
      </c>
      <c r="X956" s="103" t="s">
        <v>27</v>
      </c>
      <c r="Y956" s="108">
        <v>61.24</v>
      </c>
      <c r="Z956" s="109"/>
      <c r="AA956" s="554">
        <f>IF(W956&lt;&gt;"",VLOOKUP(W956,'DON GIA'!$A$1:$D$346,4,0),"")</f>
        <v>161275</v>
      </c>
      <c r="AB956" s="554">
        <f t="shared" si="178"/>
        <v>9876481</v>
      </c>
      <c r="AC956" s="71"/>
      <c r="AD956" s="71"/>
      <c r="AE956" s="71"/>
      <c r="AF956" s="71"/>
      <c r="AG956" s="71"/>
      <c r="AH956" s="103"/>
      <c r="AI956" s="71"/>
      <c r="AJ956" s="103"/>
      <c r="AK956" s="103"/>
      <c r="AL956" s="554" t="str">
        <f>IF(AI956&lt;&gt;"",VLOOKUP(AI956,'DON GIA'!$M$1:$P$9,4,0),"")</f>
        <v/>
      </c>
      <c r="AM956" s="554" t="str">
        <f t="shared" si="175"/>
        <v/>
      </c>
      <c r="AN956" s="103"/>
      <c r="AO956" s="103"/>
      <c r="AP956" s="553" t="str">
        <f t="shared" si="176"/>
        <v/>
      </c>
      <c r="AQ956" s="107"/>
    </row>
    <row r="957" spans="1:44" outlineLevel="2">
      <c r="A957" s="72" t="e">
        <f>IF(D956&lt;&gt;"",$D$8:D956,A956)</f>
        <v>#VALUE!</v>
      </c>
      <c r="C957" s="552" t="str">
        <f>IF(D957&lt;&gt;"",COUNTA($D$8:D957),"")</f>
        <v/>
      </c>
      <c r="D957" s="552"/>
      <c r="E957" s="61"/>
      <c r="F957" s="103"/>
      <c r="G957" s="103"/>
      <c r="H957" s="103"/>
      <c r="I957" s="103"/>
      <c r="J957" s="103"/>
      <c r="K957" s="103"/>
      <c r="L957" s="107"/>
      <c r="M957" s="105"/>
      <c r="N957" s="106" t="str">
        <f>IF(L957&lt;&gt;"",VLOOKUP(L957,'DON GIA'!$S$1:$U$19,3,0),"")</f>
        <v/>
      </c>
      <c r="O957" s="106" t="str">
        <f>IF(L957&lt;&gt;"",VLOOKUP(L957,'DON GIA'!$S$1:$V$19,4,0),"")</f>
        <v/>
      </c>
      <c r="P957" s="106" t="str">
        <f t="shared" si="173"/>
        <v/>
      </c>
      <c r="Q957" s="106" t="str">
        <f t="shared" si="174"/>
        <v/>
      </c>
      <c r="R957" s="71" t="s">
        <v>35</v>
      </c>
      <c r="S957" s="103"/>
      <c r="T957" s="103"/>
      <c r="U957" s="554" t="str">
        <f>IF(R957&lt;&gt;"",VLOOKUP(R957,'DON GIA'!$H$1:$K$103,4,0),"")</f>
        <v/>
      </c>
      <c r="V957" s="554" t="str">
        <f t="shared" si="177"/>
        <v/>
      </c>
      <c r="W957" s="107" t="s">
        <v>35</v>
      </c>
      <c r="X957" s="103"/>
      <c r="Y957" s="108"/>
      <c r="Z957" s="109"/>
      <c r="AA957" s="554" t="str">
        <f>IF(W957&lt;&gt;"",VLOOKUP(W957,'DON GIA'!$A$1:$D$346,4,0),"")</f>
        <v/>
      </c>
      <c r="AB957" s="554" t="str">
        <f t="shared" si="178"/>
        <v/>
      </c>
      <c r="AC957" s="71"/>
      <c r="AD957" s="71"/>
      <c r="AE957" s="71"/>
      <c r="AF957" s="71"/>
      <c r="AG957" s="71"/>
      <c r="AH957" s="103"/>
      <c r="AI957" s="71"/>
      <c r="AJ957" s="103"/>
      <c r="AK957" s="103"/>
      <c r="AL957" s="554" t="str">
        <f>IF(AI957&lt;&gt;"",VLOOKUP(AI957,'DON GIA'!$M$1:$P$9,4,0),"")</f>
        <v/>
      </c>
      <c r="AM957" s="554" t="str">
        <f t="shared" si="175"/>
        <v/>
      </c>
      <c r="AN957" s="103"/>
      <c r="AO957" s="103"/>
      <c r="AP957" s="553" t="str">
        <f t="shared" si="176"/>
        <v/>
      </c>
      <c r="AQ957" s="107"/>
    </row>
    <row r="958" spans="1:44" outlineLevel="1">
      <c r="A958" s="84" t="s">
        <v>798</v>
      </c>
      <c r="B958" s="576">
        <v>52</v>
      </c>
      <c r="C958" s="552">
        <f>IF(D958&lt;&gt;"",COUNTA($D$8:D958),"")</f>
        <v>63</v>
      </c>
      <c r="D958" s="552">
        <v>455</v>
      </c>
      <c r="E958" s="61" t="s">
        <v>325</v>
      </c>
      <c r="F958" s="162"/>
      <c r="G958" s="162"/>
      <c r="H958" s="162"/>
      <c r="I958" s="162"/>
      <c r="J958" s="162"/>
      <c r="K958" s="162"/>
      <c r="L958" s="129"/>
      <c r="M958" s="167">
        <f>SUBTOTAL(9,M959:M976)</f>
        <v>0</v>
      </c>
      <c r="N958" s="199"/>
      <c r="O958" s="199"/>
      <c r="P958" s="199">
        <f>SUBTOTAL(9,P959:P976)</f>
        <v>0</v>
      </c>
      <c r="Q958" s="199">
        <f>SUBTOTAL(9,Q959:Q976)</f>
        <v>0</v>
      </c>
      <c r="R958" s="61"/>
      <c r="S958" s="162"/>
      <c r="T958" s="162">
        <f>SUBTOTAL(9,T959:T976)</f>
        <v>0</v>
      </c>
      <c r="U958" s="553"/>
      <c r="V958" s="553">
        <f>SUBTOTAL(9,V959:V976)</f>
        <v>0</v>
      </c>
      <c r="W958" s="129"/>
      <c r="X958" s="162"/>
      <c r="Y958" s="169">
        <f>SUBTOTAL(9,Y959:Y976)</f>
        <v>302.26400000000001</v>
      </c>
      <c r="Z958" s="170">
        <f>SUBTOTAL(9,Z959:Z976)</f>
        <v>0</v>
      </c>
      <c r="AA958" s="553"/>
      <c r="AB958" s="553">
        <f>SUBTOTAL(9,AB959:AB976)</f>
        <v>583405838.77199996</v>
      </c>
      <c r="AC958" s="71"/>
      <c r="AD958" s="71"/>
      <c r="AE958" s="71"/>
      <c r="AF958" s="71"/>
      <c r="AG958" s="71"/>
      <c r="AH958" s="103"/>
      <c r="AI958" s="71"/>
      <c r="AJ958" s="162"/>
      <c r="AK958" s="162">
        <f>SUBTOTAL(9,AK959:AK976)</f>
        <v>0</v>
      </c>
      <c r="AL958" s="553"/>
      <c r="AM958" s="553">
        <f>SUBTOTAL(9,AM959:AM976)</f>
        <v>0</v>
      </c>
      <c r="AN958" s="162"/>
      <c r="AO958" s="162">
        <f>SUBTOTAL(9,AO959:AO976)</f>
        <v>0</v>
      </c>
      <c r="AP958" s="553">
        <f t="shared" si="176"/>
        <v>583405838.77199996</v>
      </c>
      <c r="AQ958" s="129"/>
      <c r="AR958" s="90"/>
    </row>
    <row r="959" spans="1:44" ht="56.25" outlineLevel="2">
      <c r="A959" s="72" t="e">
        <f>IF(D958&lt;&gt;"",$D$8:D958,A957)</f>
        <v>#VALUE!</v>
      </c>
      <c r="C959" s="552" t="str">
        <f>IF(D959&lt;&gt;"",COUNTA($D$8:D959),"")</f>
        <v/>
      </c>
      <c r="D959" s="552"/>
      <c r="E959" s="71" t="s">
        <v>326</v>
      </c>
      <c r="F959" s="103"/>
      <c r="G959" s="103"/>
      <c r="H959" s="103"/>
      <c r="I959" s="103"/>
      <c r="J959" s="103"/>
      <c r="K959" s="103"/>
      <c r="L959" s="107"/>
      <c r="M959" s="105"/>
      <c r="N959" s="106" t="str">
        <f>IF(L959&lt;&gt;"",VLOOKUP(L959,'DON GIA'!$S$1:$U$19,3,0),"")</f>
        <v/>
      </c>
      <c r="O959" s="106" t="str">
        <f>IF(L959&lt;&gt;"",VLOOKUP(L959,'DON GIA'!$S$1:$V$19,4,0),"")</f>
        <v/>
      </c>
      <c r="P959" s="106" t="str">
        <f t="shared" si="173"/>
        <v/>
      </c>
      <c r="Q959" s="106" t="str">
        <f t="shared" si="174"/>
        <v/>
      </c>
      <c r="R959" s="71" t="s">
        <v>35</v>
      </c>
      <c r="S959" s="103"/>
      <c r="T959" s="103"/>
      <c r="U959" s="554" t="str">
        <f>IF(R959&lt;&gt;"",VLOOKUP(R959,'DON GIA'!$H$1:$K$103,4,0),"")</f>
        <v/>
      </c>
      <c r="V959" s="554" t="str">
        <f t="shared" ref="V959:V976" si="179">IF(R959&lt;&gt;"",IF(ISNUMBER(U959),T959*U959,""),"")</f>
        <v/>
      </c>
      <c r="W959" s="107" t="s">
        <v>1230</v>
      </c>
      <c r="X959" s="103" t="s">
        <v>27</v>
      </c>
      <c r="Y959" s="108">
        <v>30.78</v>
      </c>
      <c r="Z959" s="109"/>
      <c r="AA959" s="554">
        <f>IF(W959&lt;&gt;"",VLOOKUP(W959,'DON GIA'!$A$1:$D$346,4,0),"")</f>
        <v>1119277</v>
      </c>
      <c r="AB959" s="554">
        <f t="shared" ref="AB959:AB976" si="180">IF(W959&lt;&gt;"",IF(ISNUMBER(AA959),Y959*AA959,""),"")</f>
        <v>34451346.060000002</v>
      </c>
      <c r="AC959" s="71"/>
      <c r="AD959" s="71" t="s">
        <v>29</v>
      </c>
      <c r="AE959" s="71" t="s">
        <v>36</v>
      </c>
      <c r="AF959" s="71" t="s">
        <v>316</v>
      </c>
      <c r="AG959" s="71" t="s">
        <v>136</v>
      </c>
      <c r="AH959" s="103"/>
      <c r="AI959" s="71"/>
      <c r="AJ959" s="103"/>
      <c r="AK959" s="103"/>
      <c r="AL959" s="554" t="str">
        <f>IF(AI959&lt;&gt;"",VLOOKUP(AI959,'DON GIA'!$M$1:$P$9,4,0),"")</f>
        <v/>
      </c>
      <c r="AM959" s="554" t="str">
        <f t="shared" si="175"/>
        <v/>
      </c>
      <c r="AN959" s="103"/>
      <c r="AO959" s="103"/>
      <c r="AP959" s="553" t="str">
        <f t="shared" si="176"/>
        <v/>
      </c>
      <c r="AQ959" s="107" t="s">
        <v>432</v>
      </c>
      <c r="AR959" s="77" t="s">
        <v>1912</v>
      </c>
    </row>
    <row r="960" spans="1:44" ht="93.75" outlineLevel="2">
      <c r="A960" s="72" t="e">
        <f>IF(D959&lt;&gt;"",$D$8:D959,A959)</f>
        <v>#VALUE!</v>
      </c>
      <c r="C960" s="552" t="str">
        <f>IF(D960&lt;&gt;"",COUNTA($D$8:D960),"")</f>
        <v/>
      </c>
      <c r="D960" s="552"/>
      <c r="E960" s="71" t="s">
        <v>71</v>
      </c>
      <c r="F960" s="103"/>
      <c r="G960" s="103"/>
      <c r="H960" s="103"/>
      <c r="I960" s="103"/>
      <c r="J960" s="103"/>
      <c r="K960" s="103"/>
      <c r="L960" s="107"/>
      <c r="M960" s="105"/>
      <c r="N960" s="106" t="str">
        <f>IF(L960&lt;&gt;"",VLOOKUP(L960,'DON GIA'!$S$1:$U$19,3,0),"")</f>
        <v/>
      </c>
      <c r="O960" s="106" t="str">
        <f>IF(L960&lt;&gt;"",VLOOKUP(L960,'DON GIA'!$S$1:$V$19,4,0),"")</f>
        <v/>
      </c>
      <c r="P960" s="106" t="str">
        <f t="shared" si="173"/>
        <v/>
      </c>
      <c r="Q960" s="106" t="str">
        <f t="shared" si="174"/>
        <v/>
      </c>
      <c r="R960" s="71" t="s">
        <v>35</v>
      </c>
      <c r="S960" s="103"/>
      <c r="T960" s="103"/>
      <c r="U960" s="554" t="str">
        <f>IF(R960&lt;&gt;"",VLOOKUP(R960,'DON GIA'!$H$1:$K$103,4,0),"")</f>
        <v/>
      </c>
      <c r="V960" s="554" t="str">
        <f t="shared" si="179"/>
        <v/>
      </c>
      <c r="W960" s="107" t="s">
        <v>1005</v>
      </c>
      <c r="X960" s="103" t="s">
        <v>27</v>
      </c>
      <c r="Y960" s="108">
        <v>76.849999999999994</v>
      </c>
      <c r="Z960" s="109"/>
      <c r="AA960" s="554">
        <f>IF(W960&lt;&gt;"",VLOOKUP(W960,'DON GIA'!$A$1:$D$346,4,0),"")</f>
        <v>5559129</v>
      </c>
      <c r="AB960" s="554">
        <f t="shared" si="180"/>
        <v>427219063.64999998</v>
      </c>
      <c r="AC960" s="71"/>
      <c r="AD960" s="71" t="s">
        <v>29</v>
      </c>
      <c r="AE960" s="71" t="s">
        <v>30</v>
      </c>
      <c r="AF960" s="71" t="s">
        <v>31</v>
      </c>
      <c r="AG960" s="71" t="s">
        <v>34</v>
      </c>
      <c r="AH960" s="103"/>
      <c r="AI960" s="71"/>
      <c r="AJ960" s="103"/>
      <c r="AK960" s="103"/>
      <c r="AL960" s="554" t="str">
        <f>IF(AI960&lt;&gt;"",VLOOKUP(AI960,'DON GIA'!$M$1:$P$9,4,0),"")</f>
        <v/>
      </c>
      <c r="AM960" s="554" t="str">
        <f t="shared" si="175"/>
        <v/>
      </c>
      <c r="AN960" s="103"/>
      <c r="AO960" s="103"/>
      <c r="AP960" s="553" t="str">
        <f t="shared" si="176"/>
        <v/>
      </c>
      <c r="AQ960" s="107" t="s">
        <v>1989</v>
      </c>
      <c r="AR960" s="577" t="s">
        <v>1958</v>
      </c>
    </row>
    <row r="961" spans="1:44" ht="112.5" outlineLevel="2">
      <c r="A961" s="72" t="e">
        <f>IF(D960&lt;&gt;"",$D$8:D960,A960)</f>
        <v>#VALUE!</v>
      </c>
      <c r="C961" s="552" t="str">
        <f>IF(D961&lt;&gt;"",COUNTA($D$8:D961),"")</f>
        <v/>
      </c>
      <c r="D961" s="552"/>
      <c r="E961" s="71"/>
      <c r="F961" s="103"/>
      <c r="G961" s="103"/>
      <c r="H961" s="103"/>
      <c r="I961" s="103"/>
      <c r="J961" s="103"/>
      <c r="K961" s="103"/>
      <c r="L961" s="107"/>
      <c r="M961" s="105"/>
      <c r="N961" s="106" t="str">
        <f>IF(L961&lt;&gt;"",VLOOKUP(L961,'DON GIA'!$S$1:$U$19,3,0),"")</f>
        <v/>
      </c>
      <c r="O961" s="106" t="str">
        <f>IF(L961&lt;&gt;"",VLOOKUP(L961,'DON GIA'!$S$1:$V$19,4,0),"")</f>
        <v/>
      </c>
      <c r="P961" s="106" t="str">
        <f t="shared" si="173"/>
        <v/>
      </c>
      <c r="Q961" s="106" t="str">
        <f t="shared" si="174"/>
        <v/>
      </c>
      <c r="R961" s="71" t="s">
        <v>35</v>
      </c>
      <c r="S961" s="103"/>
      <c r="T961" s="103"/>
      <c r="U961" s="554" t="str">
        <f>IF(R961&lt;&gt;"",VLOOKUP(R961,'DON GIA'!$H$1:$K$103,4,0),"")</f>
        <v/>
      </c>
      <c r="V961" s="554" t="str">
        <f t="shared" si="179"/>
        <v/>
      </c>
      <c r="W961" s="107" t="s">
        <v>1080</v>
      </c>
      <c r="X961" s="103" t="s">
        <v>27</v>
      </c>
      <c r="Y961" s="108">
        <v>4.75</v>
      </c>
      <c r="Z961" s="109"/>
      <c r="AA961" s="554">
        <f>IF(W961&lt;&gt;"",VLOOKUP(W961,'DON GIA'!$A$1:$D$346,4,0),"")</f>
        <v>10375629</v>
      </c>
      <c r="AB961" s="554">
        <f t="shared" si="180"/>
        <v>49284237.75</v>
      </c>
      <c r="AC961" s="71"/>
      <c r="AD961" s="71" t="s">
        <v>34</v>
      </c>
      <c r="AE961" s="71" t="s">
        <v>30</v>
      </c>
      <c r="AF961" s="71" t="s">
        <v>31</v>
      </c>
      <c r="AG961" s="71" t="s">
        <v>34</v>
      </c>
      <c r="AH961" s="103"/>
      <c r="AI961" s="71"/>
      <c r="AJ961" s="103"/>
      <c r="AK961" s="103"/>
      <c r="AL961" s="554" t="str">
        <f>IF(AI961&lt;&gt;"",VLOOKUP(AI961,'DON GIA'!$M$1:$P$9,4,0),"")</f>
        <v/>
      </c>
      <c r="AM961" s="554" t="str">
        <f t="shared" si="175"/>
        <v/>
      </c>
      <c r="AN961" s="103"/>
      <c r="AO961" s="103"/>
      <c r="AP961" s="553" t="str">
        <f t="shared" si="176"/>
        <v/>
      </c>
      <c r="AQ961" s="107"/>
      <c r="AR961" s="577" t="s">
        <v>1959</v>
      </c>
    </row>
    <row r="962" spans="1:44" ht="93.75" outlineLevel="2">
      <c r="A962" s="72" t="e">
        <f>IF(D961&lt;&gt;"",$D$8:D961,A961)</f>
        <v>#VALUE!</v>
      </c>
      <c r="C962" s="552" t="str">
        <f>IF(D962&lt;&gt;"",COUNTA($D$8:D962),"")</f>
        <v/>
      </c>
      <c r="D962" s="552"/>
      <c r="E962" s="71"/>
      <c r="F962" s="103"/>
      <c r="G962" s="103"/>
      <c r="H962" s="103"/>
      <c r="I962" s="103"/>
      <c r="J962" s="103"/>
      <c r="K962" s="103"/>
      <c r="L962" s="107"/>
      <c r="M962" s="105"/>
      <c r="N962" s="106" t="str">
        <f>IF(L962&lt;&gt;"",VLOOKUP(L962,'DON GIA'!$S$1:$U$19,3,0),"")</f>
        <v/>
      </c>
      <c r="O962" s="106" t="str">
        <f>IF(L962&lt;&gt;"",VLOOKUP(L962,'DON GIA'!$S$1:$V$19,4,0),"")</f>
        <v/>
      </c>
      <c r="P962" s="106" t="str">
        <f t="shared" si="173"/>
        <v/>
      </c>
      <c r="Q962" s="106" t="str">
        <f t="shared" si="174"/>
        <v/>
      </c>
      <c r="R962" s="71" t="s">
        <v>35</v>
      </c>
      <c r="S962" s="103"/>
      <c r="T962" s="103"/>
      <c r="U962" s="554" t="str">
        <f>IF(R962&lt;&gt;"",VLOOKUP(R962,'DON GIA'!$H$1:$K$103,4,0),"")</f>
        <v/>
      </c>
      <c r="V962" s="554" t="str">
        <f t="shared" si="179"/>
        <v/>
      </c>
      <c r="W962" s="107" t="s">
        <v>1231</v>
      </c>
      <c r="X962" s="103" t="s">
        <v>27</v>
      </c>
      <c r="Y962" s="108">
        <v>6.12</v>
      </c>
      <c r="Z962" s="109"/>
      <c r="AA962" s="554">
        <f>IF(W962&lt;&gt;"",VLOOKUP(W962,'DON GIA'!$A$1:$D$346,4,0),"")</f>
        <v>299700</v>
      </c>
      <c r="AB962" s="554">
        <f t="shared" si="180"/>
        <v>1834164</v>
      </c>
      <c r="AC962" s="71"/>
      <c r="AD962" s="71" t="s">
        <v>194</v>
      </c>
      <c r="AE962" s="71" t="s">
        <v>36</v>
      </c>
      <c r="AF962" s="71" t="s">
        <v>41</v>
      </c>
      <c r="AG962" s="71" t="s">
        <v>41</v>
      </c>
      <c r="AH962" s="103"/>
      <c r="AI962" s="71"/>
      <c r="AJ962" s="103"/>
      <c r="AK962" s="103"/>
      <c r="AL962" s="554" t="str">
        <f>IF(AI962&lt;&gt;"",VLOOKUP(AI962,'DON GIA'!$M$1:$P$9,4,0),"")</f>
        <v/>
      </c>
      <c r="AM962" s="554" t="str">
        <f t="shared" si="175"/>
        <v/>
      </c>
      <c r="AN962" s="103"/>
      <c r="AO962" s="103"/>
      <c r="AP962" s="553" t="str">
        <f t="shared" si="176"/>
        <v/>
      </c>
      <c r="AQ962" s="107"/>
      <c r="AR962" s="577" t="s">
        <v>1960</v>
      </c>
    </row>
    <row r="963" spans="1:44" outlineLevel="2">
      <c r="A963" s="72" t="e">
        <f>IF(D962&lt;&gt;"",$D$8:D962,A962)</f>
        <v>#VALUE!</v>
      </c>
      <c r="C963" s="552" t="str">
        <f>IF(D963&lt;&gt;"",COUNTA($D$8:D963),"")</f>
        <v/>
      </c>
      <c r="D963" s="552"/>
      <c r="E963" s="71"/>
      <c r="F963" s="103"/>
      <c r="G963" s="103"/>
      <c r="H963" s="103"/>
      <c r="I963" s="103"/>
      <c r="J963" s="103"/>
      <c r="K963" s="103"/>
      <c r="L963" s="107"/>
      <c r="M963" s="105"/>
      <c r="N963" s="106" t="str">
        <f>IF(L963&lt;&gt;"",VLOOKUP(L963,'DON GIA'!$S$1:$U$19,3,0),"")</f>
        <v/>
      </c>
      <c r="O963" s="106" t="str">
        <f>IF(L963&lt;&gt;"",VLOOKUP(L963,'DON GIA'!$S$1:$V$19,4,0),"")</f>
        <v/>
      </c>
      <c r="P963" s="106" t="str">
        <f t="shared" si="173"/>
        <v/>
      </c>
      <c r="Q963" s="106" t="str">
        <f t="shared" si="174"/>
        <v/>
      </c>
      <c r="R963" s="71" t="s">
        <v>35</v>
      </c>
      <c r="S963" s="103"/>
      <c r="T963" s="103"/>
      <c r="U963" s="554" t="str">
        <f>IF(R963&lt;&gt;"",VLOOKUP(R963,'DON GIA'!$H$1:$K$103,4,0),"")</f>
        <v/>
      </c>
      <c r="V963" s="554" t="str">
        <f t="shared" si="179"/>
        <v/>
      </c>
      <c r="W963" s="107" t="s">
        <v>1057</v>
      </c>
      <c r="X963" s="103" t="s">
        <v>27</v>
      </c>
      <c r="Y963" s="108">
        <v>21</v>
      </c>
      <c r="Z963" s="109"/>
      <c r="AA963" s="554">
        <f>IF(W963&lt;&gt;"",VLOOKUP(W963,'DON GIA'!$A$1:$D$346,4,0),"")</f>
        <v>1229116</v>
      </c>
      <c r="AB963" s="554">
        <f t="shared" si="180"/>
        <v>25811436</v>
      </c>
      <c r="AC963" s="71"/>
      <c r="AD963" s="71" t="s">
        <v>29</v>
      </c>
      <c r="AE963" s="71" t="s">
        <v>36</v>
      </c>
      <c r="AF963" s="71" t="s">
        <v>31</v>
      </c>
      <c r="AG963" s="71" t="s">
        <v>136</v>
      </c>
      <c r="AH963" s="103"/>
      <c r="AI963" s="71"/>
      <c r="AJ963" s="103"/>
      <c r="AK963" s="103"/>
      <c r="AL963" s="554" t="str">
        <f>IF(AI963&lt;&gt;"",VLOOKUP(AI963,'DON GIA'!$M$1:$P$9,4,0),"")</f>
        <v/>
      </c>
      <c r="AM963" s="554" t="str">
        <f t="shared" si="175"/>
        <v/>
      </c>
      <c r="AN963" s="103"/>
      <c r="AO963" s="103"/>
      <c r="AP963" s="553" t="str">
        <f t="shared" si="176"/>
        <v/>
      </c>
      <c r="AQ963" s="107"/>
    </row>
    <row r="964" spans="1:44" outlineLevel="2">
      <c r="A964" s="72" t="e">
        <f>IF(D963&lt;&gt;"",$D$8:D963,A963)</f>
        <v>#VALUE!</v>
      </c>
      <c r="C964" s="552" t="str">
        <f>IF(D964&lt;&gt;"",COUNTA($D$8:D964),"")</f>
        <v/>
      </c>
      <c r="D964" s="552"/>
      <c r="E964" s="71"/>
      <c r="F964" s="103"/>
      <c r="G964" s="103"/>
      <c r="H964" s="103"/>
      <c r="I964" s="103"/>
      <c r="J964" s="103"/>
      <c r="K964" s="103"/>
      <c r="L964" s="107"/>
      <c r="M964" s="105"/>
      <c r="N964" s="106" t="str">
        <f>IF(L964&lt;&gt;"",VLOOKUP(L964,'DON GIA'!$S$1:$U$19,3,0),"")</f>
        <v/>
      </c>
      <c r="O964" s="106" t="str">
        <f>IF(L964&lt;&gt;"",VLOOKUP(L964,'DON GIA'!$S$1:$V$19,4,0),"")</f>
        <v/>
      </c>
      <c r="P964" s="106" t="str">
        <f t="shared" si="173"/>
        <v/>
      </c>
      <c r="Q964" s="106" t="str">
        <f t="shared" si="174"/>
        <v/>
      </c>
      <c r="R964" s="71" t="s">
        <v>35</v>
      </c>
      <c r="S964" s="103"/>
      <c r="T964" s="103"/>
      <c r="U964" s="554" t="str">
        <f>IF(R964&lt;&gt;"",VLOOKUP(R964,'DON GIA'!$H$1:$K$103,4,0),"")</f>
        <v/>
      </c>
      <c r="V964" s="554" t="str">
        <f t="shared" si="179"/>
        <v/>
      </c>
      <c r="W964" s="107" t="s">
        <v>1054</v>
      </c>
      <c r="X964" s="103" t="s">
        <v>27</v>
      </c>
      <c r="Y964" s="108">
        <v>2.94</v>
      </c>
      <c r="Z964" s="109"/>
      <c r="AA964" s="554">
        <f>IF(W964&lt;&gt;"",VLOOKUP(W964,'DON GIA'!$A$1:$D$346,4,0),"")</f>
        <v>1398600</v>
      </c>
      <c r="AB964" s="554">
        <f t="shared" si="180"/>
        <v>4111884</v>
      </c>
      <c r="AC964" s="71"/>
      <c r="AD964" s="71"/>
      <c r="AE964" s="71"/>
      <c r="AF964" s="71"/>
      <c r="AG964" s="71"/>
      <c r="AH964" s="103"/>
      <c r="AI964" s="71"/>
      <c r="AJ964" s="103"/>
      <c r="AK964" s="103"/>
      <c r="AL964" s="554" t="str">
        <f>IF(AI964&lt;&gt;"",VLOOKUP(AI964,'DON GIA'!$M$1:$P$9,4,0),"")</f>
        <v/>
      </c>
      <c r="AM964" s="554" t="str">
        <f t="shared" si="175"/>
        <v/>
      </c>
      <c r="AN964" s="103"/>
      <c r="AO964" s="103"/>
      <c r="AP964" s="553" t="str">
        <f t="shared" si="176"/>
        <v/>
      </c>
      <c r="AQ964" s="107"/>
    </row>
    <row r="965" spans="1:44" outlineLevel="2">
      <c r="A965" s="72" t="e">
        <f>IF(D964&lt;&gt;"",$D$8:D964,A964)</f>
        <v>#VALUE!</v>
      </c>
      <c r="C965" s="552" t="str">
        <f>IF(D965&lt;&gt;"",COUNTA($D$8:D965),"")</f>
        <v/>
      </c>
      <c r="D965" s="552"/>
      <c r="E965" s="71"/>
      <c r="F965" s="103"/>
      <c r="G965" s="103"/>
      <c r="H965" s="103"/>
      <c r="I965" s="103"/>
      <c r="J965" s="103"/>
      <c r="K965" s="103"/>
      <c r="L965" s="107"/>
      <c r="M965" s="105"/>
      <c r="N965" s="106" t="str">
        <f>IF(L965&lt;&gt;"",VLOOKUP(L965,'DON GIA'!$S$1:$U$19,3,0),"")</f>
        <v/>
      </c>
      <c r="O965" s="106" t="str">
        <f>IF(L965&lt;&gt;"",VLOOKUP(L965,'DON GIA'!$S$1:$V$19,4,0),"")</f>
        <v/>
      </c>
      <c r="P965" s="106" t="str">
        <f t="shared" si="173"/>
        <v/>
      </c>
      <c r="Q965" s="106" t="str">
        <f t="shared" si="174"/>
        <v/>
      </c>
      <c r="R965" s="71" t="s">
        <v>35</v>
      </c>
      <c r="S965" s="103"/>
      <c r="T965" s="103"/>
      <c r="U965" s="554" t="str">
        <f>IF(R965&lt;&gt;"",VLOOKUP(R965,'DON GIA'!$H$1:$K$103,4,0),"")</f>
        <v/>
      </c>
      <c r="V965" s="554" t="str">
        <f t="shared" si="179"/>
        <v/>
      </c>
      <c r="W965" s="107" t="s">
        <v>1209</v>
      </c>
      <c r="X965" s="103" t="s">
        <v>27</v>
      </c>
      <c r="Y965" s="108">
        <v>10</v>
      </c>
      <c r="Z965" s="109"/>
      <c r="AA965" s="554">
        <f>IF(W965&lt;&gt;"",VLOOKUP(W965,'DON GIA'!$A$1:$D$346,4,0),"")</f>
        <v>264499</v>
      </c>
      <c r="AB965" s="554">
        <f t="shared" si="180"/>
        <v>2644990</v>
      </c>
      <c r="AC965" s="71"/>
      <c r="AD965" s="71"/>
      <c r="AE965" s="71"/>
      <c r="AF965" s="71"/>
      <c r="AG965" s="71"/>
      <c r="AH965" s="103"/>
      <c r="AI965" s="71"/>
      <c r="AJ965" s="103"/>
      <c r="AK965" s="103"/>
      <c r="AL965" s="554" t="str">
        <f>IF(AI965&lt;&gt;"",VLOOKUP(AI965,'DON GIA'!$M$1:$P$9,4,0),"")</f>
        <v/>
      </c>
      <c r="AM965" s="554" t="str">
        <f t="shared" si="175"/>
        <v/>
      </c>
      <c r="AN965" s="103"/>
      <c r="AO965" s="103"/>
      <c r="AP965" s="553" t="str">
        <f t="shared" si="176"/>
        <v/>
      </c>
      <c r="AQ965" s="107"/>
    </row>
    <row r="966" spans="1:44" outlineLevel="2">
      <c r="A966" s="72" t="e">
        <f>IF(D965&lt;&gt;"",$D$8:D965,A965)</f>
        <v>#VALUE!</v>
      </c>
      <c r="C966" s="552" t="str">
        <f>IF(D966&lt;&gt;"",COUNTA($D$8:D966),"")</f>
        <v/>
      </c>
      <c r="D966" s="552"/>
      <c r="E966" s="71"/>
      <c r="F966" s="103"/>
      <c r="G966" s="103"/>
      <c r="H966" s="103"/>
      <c r="I966" s="103"/>
      <c r="J966" s="103"/>
      <c r="K966" s="103"/>
      <c r="L966" s="107"/>
      <c r="M966" s="105"/>
      <c r="N966" s="106" t="str">
        <f>IF(L966&lt;&gt;"",VLOOKUP(L966,'DON GIA'!$S$1:$U$19,3,0),"")</f>
        <v/>
      </c>
      <c r="O966" s="106" t="str">
        <f>IF(L966&lt;&gt;"",VLOOKUP(L966,'DON GIA'!$S$1:$V$19,4,0),"")</f>
        <v/>
      </c>
      <c r="P966" s="106" t="str">
        <f t="shared" si="173"/>
        <v/>
      </c>
      <c r="Q966" s="106" t="str">
        <f t="shared" si="174"/>
        <v/>
      </c>
      <c r="R966" s="71" t="s">
        <v>35</v>
      </c>
      <c r="S966" s="103"/>
      <c r="T966" s="103"/>
      <c r="U966" s="554" t="str">
        <f>IF(R966&lt;&gt;"",VLOOKUP(R966,'DON GIA'!$H$1:$K$103,4,0),"")</f>
        <v/>
      </c>
      <c r="V966" s="554" t="str">
        <f t="shared" si="179"/>
        <v/>
      </c>
      <c r="W966" s="107" t="s">
        <v>1194</v>
      </c>
      <c r="X966" s="103" t="s">
        <v>27</v>
      </c>
      <c r="Y966" s="108">
        <v>1.68</v>
      </c>
      <c r="Z966" s="109"/>
      <c r="AA966" s="554">
        <f>IF(W966&lt;&gt;"",VLOOKUP(W966,'DON GIA'!$A$1:$D$346,4,0),"")</f>
        <v>292949</v>
      </c>
      <c r="AB966" s="554">
        <f t="shared" si="180"/>
        <v>492154.32</v>
      </c>
      <c r="AC966" s="71"/>
      <c r="AD966" s="71"/>
      <c r="AE966" s="71"/>
      <c r="AF966" s="71"/>
      <c r="AG966" s="71"/>
      <c r="AH966" s="103"/>
      <c r="AI966" s="71"/>
      <c r="AJ966" s="103"/>
      <c r="AK966" s="103"/>
      <c r="AL966" s="554" t="str">
        <f>IF(AI966&lt;&gt;"",VLOOKUP(AI966,'DON GIA'!$M$1:$P$9,4,0),"")</f>
        <v/>
      </c>
      <c r="AM966" s="554" t="str">
        <f t="shared" si="175"/>
        <v/>
      </c>
      <c r="AN966" s="103"/>
      <c r="AO966" s="103"/>
      <c r="AP966" s="553" t="str">
        <f t="shared" si="176"/>
        <v/>
      </c>
      <c r="AQ966" s="107"/>
    </row>
    <row r="967" spans="1:44" outlineLevel="2">
      <c r="A967" s="72" t="e">
        <f>IF(D966&lt;&gt;"",$D$8:D966,A966)</f>
        <v>#VALUE!</v>
      </c>
      <c r="C967" s="552" t="str">
        <f>IF(D967&lt;&gt;"",COUNTA($D$8:D967),"")</f>
        <v/>
      </c>
      <c r="D967" s="552"/>
      <c r="E967" s="71"/>
      <c r="F967" s="103"/>
      <c r="G967" s="103"/>
      <c r="H967" s="103"/>
      <c r="I967" s="103"/>
      <c r="J967" s="103"/>
      <c r="K967" s="103"/>
      <c r="L967" s="107"/>
      <c r="M967" s="105"/>
      <c r="N967" s="106" t="str">
        <f>IF(L967&lt;&gt;"",VLOOKUP(L967,'DON GIA'!$S$1:$U$19,3,0),"")</f>
        <v/>
      </c>
      <c r="O967" s="106" t="str">
        <f>IF(L967&lt;&gt;"",VLOOKUP(L967,'DON GIA'!$S$1:$V$19,4,0),"")</f>
        <v/>
      </c>
      <c r="P967" s="106" t="str">
        <f t="shared" si="173"/>
        <v/>
      </c>
      <c r="Q967" s="106" t="str">
        <f t="shared" si="174"/>
        <v/>
      </c>
      <c r="R967" s="71" t="s">
        <v>35</v>
      </c>
      <c r="S967" s="103"/>
      <c r="T967" s="103"/>
      <c r="U967" s="554" t="str">
        <f>IF(R967&lt;&gt;"",VLOOKUP(R967,'DON GIA'!$H$1:$K$103,4,0),"")</f>
        <v/>
      </c>
      <c r="V967" s="554" t="str">
        <f t="shared" si="179"/>
        <v/>
      </c>
      <c r="W967" s="107" t="s">
        <v>1232</v>
      </c>
      <c r="X967" s="103" t="s">
        <v>27</v>
      </c>
      <c r="Y967" s="108">
        <v>4.75</v>
      </c>
      <c r="Z967" s="109"/>
      <c r="AA967" s="554">
        <f>IF(W967&lt;&gt;"",VLOOKUP(W967,'DON GIA'!$A$1:$D$346,4,0),"")</f>
        <v>319680</v>
      </c>
      <c r="AB967" s="554">
        <f t="shared" si="180"/>
        <v>1518480</v>
      </c>
      <c r="AC967" s="71"/>
      <c r="AD967" s="71"/>
      <c r="AE967" s="71"/>
      <c r="AF967" s="71"/>
      <c r="AG967" s="71"/>
      <c r="AH967" s="103"/>
      <c r="AI967" s="71"/>
      <c r="AJ967" s="103"/>
      <c r="AK967" s="103"/>
      <c r="AL967" s="554" t="str">
        <f>IF(AI967&lt;&gt;"",VLOOKUP(AI967,'DON GIA'!$M$1:$P$9,4,0),"")</f>
        <v/>
      </c>
      <c r="AM967" s="554" t="str">
        <f t="shared" si="175"/>
        <v/>
      </c>
      <c r="AN967" s="103"/>
      <c r="AO967" s="103"/>
      <c r="AP967" s="553" t="str">
        <f t="shared" si="176"/>
        <v/>
      </c>
      <c r="AQ967" s="107"/>
    </row>
    <row r="968" spans="1:44" outlineLevel="2">
      <c r="A968" s="72" t="e">
        <f>IF(D967&lt;&gt;"",$D$8:D967,A967)</f>
        <v>#VALUE!</v>
      </c>
      <c r="C968" s="552" t="str">
        <f>IF(D968&lt;&gt;"",COUNTA($D$8:D968),"")</f>
        <v/>
      </c>
      <c r="D968" s="552"/>
      <c r="E968" s="71"/>
      <c r="F968" s="103"/>
      <c r="G968" s="103"/>
      <c r="H968" s="103"/>
      <c r="I968" s="103"/>
      <c r="J968" s="103"/>
      <c r="K968" s="103"/>
      <c r="L968" s="107"/>
      <c r="M968" s="105"/>
      <c r="N968" s="106" t="str">
        <f>IF(L968&lt;&gt;"",VLOOKUP(L968,'DON GIA'!$S$1:$U$19,3,0),"")</f>
        <v/>
      </c>
      <c r="O968" s="106" t="str">
        <f>IF(L968&lt;&gt;"",VLOOKUP(L968,'DON GIA'!$S$1:$V$19,4,0),"")</f>
        <v/>
      </c>
      <c r="P968" s="106" t="str">
        <f t="shared" si="173"/>
        <v/>
      </c>
      <c r="Q968" s="106" t="str">
        <f t="shared" si="174"/>
        <v/>
      </c>
      <c r="R968" s="71" t="s">
        <v>35</v>
      </c>
      <c r="S968" s="103"/>
      <c r="T968" s="103"/>
      <c r="U968" s="554" t="str">
        <f>IF(R968&lt;&gt;"",VLOOKUP(R968,'DON GIA'!$H$1:$K$103,4,0),"")</f>
        <v/>
      </c>
      <c r="V968" s="554" t="str">
        <f t="shared" si="179"/>
        <v/>
      </c>
      <c r="W968" s="107" t="s">
        <v>1009</v>
      </c>
      <c r="X968" s="103" t="s">
        <v>27</v>
      </c>
      <c r="Y968" s="108">
        <v>28.8</v>
      </c>
      <c r="Z968" s="109"/>
      <c r="AA968" s="554">
        <f>IF(W968&lt;&gt;"",VLOOKUP(W968,'DON GIA'!$A$1:$D$346,4,0),"")</f>
        <v>282038</v>
      </c>
      <c r="AB968" s="554">
        <f t="shared" si="180"/>
        <v>8122694.4000000004</v>
      </c>
      <c r="AC968" s="71"/>
      <c r="AD968" s="71"/>
      <c r="AE968" s="71"/>
      <c r="AF968" s="71"/>
      <c r="AG968" s="71"/>
      <c r="AH968" s="103"/>
      <c r="AI968" s="71"/>
      <c r="AJ968" s="103"/>
      <c r="AK968" s="103"/>
      <c r="AL968" s="554" t="str">
        <f>IF(AI968&lt;&gt;"",VLOOKUP(AI968,'DON GIA'!$M$1:$P$9,4,0),"")</f>
        <v/>
      </c>
      <c r="AM968" s="554" t="str">
        <f t="shared" si="175"/>
        <v/>
      </c>
      <c r="AN968" s="103"/>
      <c r="AO968" s="103"/>
      <c r="AP968" s="553" t="str">
        <f t="shared" si="176"/>
        <v/>
      </c>
      <c r="AQ968" s="107"/>
    </row>
    <row r="969" spans="1:44" outlineLevel="2">
      <c r="A969" s="72" t="e">
        <f>IF(D968&lt;&gt;"",$D$8:D968,A968)</f>
        <v>#VALUE!</v>
      </c>
      <c r="C969" s="552" t="str">
        <f>IF(D969&lt;&gt;"",COUNTA($D$8:D969),"")</f>
        <v/>
      </c>
      <c r="D969" s="552"/>
      <c r="E969" s="71"/>
      <c r="F969" s="103"/>
      <c r="G969" s="103"/>
      <c r="H969" s="103"/>
      <c r="I969" s="103"/>
      <c r="J969" s="103"/>
      <c r="K969" s="103"/>
      <c r="L969" s="107"/>
      <c r="M969" s="105"/>
      <c r="N969" s="106" t="str">
        <f>IF(L969&lt;&gt;"",VLOOKUP(L969,'DON GIA'!$S$1:$U$19,3,0),"")</f>
        <v/>
      </c>
      <c r="O969" s="106" t="str">
        <f>IF(L969&lt;&gt;"",VLOOKUP(L969,'DON GIA'!$S$1:$V$19,4,0),"")</f>
        <v/>
      </c>
      <c r="P969" s="106" t="str">
        <f t="shared" si="173"/>
        <v/>
      </c>
      <c r="Q969" s="106" t="str">
        <f t="shared" si="174"/>
        <v/>
      </c>
      <c r="R969" s="71" t="s">
        <v>35</v>
      </c>
      <c r="S969" s="103"/>
      <c r="T969" s="103"/>
      <c r="U969" s="554" t="str">
        <f>IF(R969&lt;&gt;"",VLOOKUP(R969,'DON GIA'!$H$1:$K$103,4,0),"")</f>
        <v/>
      </c>
      <c r="V969" s="554" t="str">
        <f t="shared" si="179"/>
        <v/>
      </c>
      <c r="W969" s="107" t="s">
        <v>1091</v>
      </c>
      <c r="X969" s="103" t="s">
        <v>27</v>
      </c>
      <c r="Y969" s="108">
        <v>31.04</v>
      </c>
      <c r="Z969" s="109"/>
      <c r="AA969" s="554">
        <f>IF(W969&lt;&gt;"",VLOOKUP(W969,'DON GIA'!$A$1:$D$346,4,0),"")</f>
        <v>161275</v>
      </c>
      <c r="AB969" s="554">
        <f t="shared" si="180"/>
        <v>5005976</v>
      </c>
      <c r="AC969" s="71"/>
      <c r="AD969" s="71"/>
      <c r="AE969" s="71"/>
      <c r="AF969" s="71"/>
      <c r="AG969" s="71"/>
      <c r="AH969" s="103"/>
      <c r="AI969" s="71"/>
      <c r="AJ969" s="103"/>
      <c r="AK969" s="103"/>
      <c r="AL969" s="554" t="str">
        <f>IF(AI969&lt;&gt;"",VLOOKUP(AI969,'DON GIA'!$M$1:$P$9,4,0),"")</f>
        <v/>
      </c>
      <c r="AM969" s="554" t="str">
        <f t="shared" si="175"/>
        <v/>
      </c>
      <c r="AN969" s="103"/>
      <c r="AO969" s="103"/>
      <c r="AP969" s="553" t="str">
        <f t="shared" si="176"/>
        <v/>
      </c>
      <c r="AQ969" s="107"/>
    </row>
    <row r="970" spans="1:44" outlineLevel="2">
      <c r="A970" s="72" t="e">
        <f>IF(D969&lt;&gt;"",$D$8:D969,A969)</f>
        <v>#VALUE!</v>
      </c>
      <c r="C970" s="552" t="str">
        <f>IF(D970&lt;&gt;"",COUNTA($D$8:D970),"")</f>
        <v/>
      </c>
      <c r="D970" s="552"/>
      <c r="E970" s="71"/>
      <c r="F970" s="103"/>
      <c r="G970" s="103"/>
      <c r="H970" s="103"/>
      <c r="I970" s="103"/>
      <c r="J970" s="103"/>
      <c r="K970" s="103"/>
      <c r="L970" s="107"/>
      <c r="M970" s="105"/>
      <c r="N970" s="106" t="str">
        <f>IF(L970&lt;&gt;"",VLOOKUP(L970,'DON GIA'!$S$1:$U$19,3,0),"")</f>
        <v/>
      </c>
      <c r="O970" s="106" t="str">
        <f>IF(L970&lt;&gt;"",VLOOKUP(L970,'DON GIA'!$S$1:$V$19,4,0),"")</f>
        <v/>
      </c>
      <c r="P970" s="106" t="str">
        <f t="shared" ref="P970:P1037" si="181">IF(L970&lt;&gt;"",M970*N970,"")</f>
        <v/>
      </c>
      <c r="Q970" s="106" t="str">
        <f t="shared" ref="Q970:Q1037" si="182">IF(L970&lt;&gt;"",M970*O970,"")</f>
        <v/>
      </c>
      <c r="R970" s="71" t="s">
        <v>35</v>
      </c>
      <c r="S970" s="103"/>
      <c r="T970" s="103"/>
      <c r="U970" s="554" t="str">
        <f>IF(R970&lt;&gt;"",VLOOKUP(R970,'DON GIA'!$H$1:$K$103,4,0),"")</f>
        <v/>
      </c>
      <c r="V970" s="554" t="str">
        <f t="shared" si="179"/>
        <v/>
      </c>
      <c r="W970" s="107" t="s">
        <v>1193</v>
      </c>
      <c r="X970" s="103" t="s">
        <v>27</v>
      </c>
      <c r="Y970" s="108">
        <v>45.81</v>
      </c>
      <c r="Z970" s="109"/>
      <c r="AA970" s="554">
        <f>IF(W970&lt;&gt;"",VLOOKUP(W970,'DON GIA'!$A$1:$D$346,4,0),"")</f>
        <v>109890</v>
      </c>
      <c r="AB970" s="554">
        <f t="shared" si="180"/>
        <v>5034060.9000000004</v>
      </c>
      <c r="AC970" s="71"/>
      <c r="AD970" s="71"/>
      <c r="AE970" s="71"/>
      <c r="AF970" s="71"/>
      <c r="AG970" s="71"/>
      <c r="AH970" s="103"/>
      <c r="AI970" s="71"/>
      <c r="AJ970" s="103"/>
      <c r="AK970" s="103"/>
      <c r="AL970" s="554" t="str">
        <f>IF(AI970&lt;&gt;"",VLOOKUP(AI970,'DON GIA'!$M$1:$P$9,4,0),"")</f>
        <v/>
      </c>
      <c r="AM970" s="554" t="str">
        <f t="shared" ref="AM970:AM1037" si="183">IF(AI970&lt;&gt;"",AK970*AL970,"")</f>
        <v/>
      </c>
      <c r="AN970" s="103"/>
      <c r="AO970" s="103"/>
      <c r="AP970" s="553" t="str">
        <f t="shared" ref="AP970:AP1033" si="184">IF(D970&lt;&gt;"",P970+Q970+V970+AB970+AM970,"")</f>
        <v/>
      </c>
      <c r="AQ970" s="107"/>
    </row>
    <row r="971" spans="1:44" outlineLevel="2">
      <c r="A971" s="72" t="e">
        <f>IF(D970&lt;&gt;"",$D$8:D970,A970)</f>
        <v>#VALUE!</v>
      </c>
      <c r="C971" s="552" t="str">
        <f>IF(D971&lt;&gt;"",COUNTA($D$8:D971),"")</f>
        <v/>
      </c>
      <c r="D971" s="552"/>
      <c r="E971" s="71"/>
      <c r="F971" s="103"/>
      <c r="G971" s="103"/>
      <c r="H971" s="103"/>
      <c r="I971" s="103"/>
      <c r="J971" s="103"/>
      <c r="K971" s="103"/>
      <c r="L971" s="107"/>
      <c r="M971" s="105"/>
      <c r="N971" s="106" t="str">
        <f>IF(L971&lt;&gt;"",VLOOKUP(L971,'DON GIA'!$S$1:$U$19,3,0),"")</f>
        <v/>
      </c>
      <c r="O971" s="106" t="str">
        <f>IF(L971&lt;&gt;"",VLOOKUP(L971,'DON GIA'!$S$1:$V$19,4,0),"")</f>
        <v/>
      </c>
      <c r="P971" s="106" t="str">
        <f t="shared" si="181"/>
        <v/>
      </c>
      <c r="Q971" s="106" t="str">
        <f t="shared" si="182"/>
        <v/>
      </c>
      <c r="R971" s="71" t="s">
        <v>35</v>
      </c>
      <c r="S971" s="103"/>
      <c r="T971" s="103"/>
      <c r="U971" s="554" t="str">
        <f>IF(R971&lt;&gt;"",VLOOKUP(R971,'DON GIA'!$H$1:$K$103,4,0),"")</f>
        <v/>
      </c>
      <c r="V971" s="554" t="str">
        <f t="shared" si="179"/>
        <v/>
      </c>
      <c r="W971" s="107" t="s">
        <v>1233</v>
      </c>
      <c r="X971" s="103" t="s">
        <v>27</v>
      </c>
      <c r="Y971" s="108">
        <v>1.54</v>
      </c>
      <c r="Z971" s="109"/>
      <c r="AA971" s="554">
        <f>IF(W971&lt;&gt;"",VLOOKUP(W971,'DON GIA'!$A$1:$D$346,4,0),"")</f>
        <v>1398600</v>
      </c>
      <c r="AB971" s="554">
        <f t="shared" si="180"/>
        <v>2153844</v>
      </c>
      <c r="AC971" s="71"/>
      <c r="AD971" s="71"/>
      <c r="AE971" s="71"/>
      <c r="AF971" s="71"/>
      <c r="AG971" s="71"/>
      <c r="AH971" s="103"/>
      <c r="AI971" s="71"/>
      <c r="AJ971" s="103"/>
      <c r="AK971" s="103"/>
      <c r="AL971" s="554" t="str">
        <f>IF(AI971&lt;&gt;"",VLOOKUP(AI971,'DON GIA'!$M$1:$P$9,4,0),"")</f>
        <v/>
      </c>
      <c r="AM971" s="554" t="str">
        <f t="shared" si="183"/>
        <v/>
      </c>
      <c r="AN971" s="103"/>
      <c r="AO971" s="103"/>
      <c r="AP971" s="553" t="str">
        <f t="shared" si="184"/>
        <v/>
      </c>
      <c r="AQ971" s="107"/>
    </row>
    <row r="972" spans="1:44" outlineLevel="2">
      <c r="A972" s="72" t="e">
        <f>IF(D971&lt;&gt;"",$D$8:D971,A971)</f>
        <v>#VALUE!</v>
      </c>
      <c r="C972" s="552" t="str">
        <f>IF(D972&lt;&gt;"",COUNTA($D$8:D972),"")</f>
        <v/>
      </c>
      <c r="D972" s="552"/>
      <c r="E972" s="71"/>
      <c r="F972" s="103"/>
      <c r="G972" s="103"/>
      <c r="H972" s="103"/>
      <c r="I972" s="103"/>
      <c r="J972" s="103"/>
      <c r="K972" s="103"/>
      <c r="L972" s="107"/>
      <c r="M972" s="105"/>
      <c r="N972" s="106" t="str">
        <f>IF(L972&lt;&gt;"",VLOOKUP(L972,'DON GIA'!$S$1:$U$19,3,0),"")</f>
        <v/>
      </c>
      <c r="O972" s="106" t="str">
        <f>IF(L972&lt;&gt;"",VLOOKUP(L972,'DON GIA'!$S$1:$V$19,4,0),"")</f>
        <v/>
      </c>
      <c r="P972" s="106" t="str">
        <f t="shared" si="181"/>
        <v/>
      </c>
      <c r="Q972" s="106" t="str">
        <f t="shared" si="182"/>
        <v/>
      </c>
      <c r="R972" s="71" t="s">
        <v>35</v>
      </c>
      <c r="S972" s="103"/>
      <c r="T972" s="103"/>
      <c r="U972" s="554" t="str">
        <f>IF(R972&lt;&gt;"",VLOOKUP(R972,'DON GIA'!$H$1:$K$103,4,0),"")</f>
        <v/>
      </c>
      <c r="V972" s="554" t="str">
        <f t="shared" si="179"/>
        <v/>
      </c>
      <c r="W972" s="107" t="s">
        <v>1234</v>
      </c>
      <c r="X972" s="103" t="s">
        <v>27</v>
      </c>
      <c r="Y972" s="108">
        <v>2.4</v>
      </c>
      <c r="Z972" s="109"/>
      <c r="AA972" s="554">
        <f>IF(W972&lt;&gt;"",VLOOKUP(W972,'DON GIA'!$A$1:$D$346,4,0),"")</f>
        <v>282038</v>
      </c>
      <c r="AB972" s="554">
        <f t="shared" si="180"/>
        <v>676891.2</v>
      </c>
      <c r="AC972" s="71"/>
      <c r="AD972" s="71"/>
      <c r="AE972" s="71"/>
      <c r="AF972" s="71"/>
      <c r="AG972" s="71"/>
      <c r="AH972" s="103"/>
      <c r="AI972" s="71"/>
      <c r="AJ972" s="103"/>
      <c r="AK972" s="103"/>
      <c r="AL972" s="554" t="str">
        <f>IF(AI972&lt;&gt;"",VLOOKUP(AI972,'DON GIA'!$M$1:$P$9,4,0),"")</f>
        <v/>
      </c>
      <c r="AM972" s="554" t="str">
        <f t="shared" si="183"/>
        <v/>
      </c>
      <c r="AN972" s="103"/>
      <c r="AO972" s="103"/>
      <c r="AP972" s="553" t="str">
        <f t="shared" si="184"/>
        <v/>
      </c>
      <c r="AQ972" s="107"/>
    </row>
    <row r="973" spans="1:44" ht="37.5" outlineLevel="2">
      <c r="A973" s="72" t="e">
        <f>IF(D972&lt;&gt;"",$D$8:D972,A972)</f>
        <v>#VALUE!</v>
      </c>
      <c r="C973" s="552" t="str">
        <f>IF(D973&lt;&gt;"",COUNTA($D$8:D973),"")</f>
        <v/>
      </c>
      <c r="D973" s="552"/>
      <c r="E973" s="71"/>
      <c r="F973" s="103"/>
      <c r="G973" s="103"/>
      <c r="H973" s="103"/>
      <c r="I973" s="103"/>
      <c r="J973" s="103"/>
      <c r="K973" s="103"/>
      <c r="L973" s="107"/>
      <c r="M973" s="105"/>
      <c r="N973" s="106" t="str">
        <f>IF(L973&lt;&gt;"",VLOOKUP(L973,'DON GIA'!$S$1:$U$19,3,0),"")</f>
        <v/>
      </c>
      <c r="O973" s="106" t="str">
        <f>IF(L973&lt;&gt;"",VLOOKUP(L973,'DON GIA'!$S$1:$V$19,4,0),"")</f>
        <v/>
      </c>
      <c r="P973" s="106" t="str">
        <f t="shared" si="181"/>
        <v/>
      </c>
      <c r="Q973" s="106" t="str">
        <f t="shared" si="182"/>
        <v/>
      </c>
      <c r="R973" s="71" t="s">
        <v>35</v>
      </c>
      <c r="S973" s="103"/>
      <c r="T973" s="103"/>
      <c r="U973" s="554" t="str">
        <f>IF(R973&lt;&gt;"",VLOOKUP(R973,'DON GIA'!$H$1:$K$103,4,0),"")</f>
        <v/>
      </c>
      <c r="V973" s="554" t="str">
        <f t="shared" si="179"/>
        <v/>
      </c>
      <c r="W973" s="107" t="s">
        <v>1235</v>
      </c>
      <c r="X973" s="103" t="s">
        <v>38</v>
      </c>
      <c r="Y973" s="108">
        <v>3.7440000000000002</v>
      </c>
      <c r="Z973" s="109"/>
      <c r="AA973" s="554">
        <f>IF(W973&lt;&gt;"",VLOOKUP(W973,'DON GIA'!$A$1:$D$346,4,0),"")</f>
        <v>800308</v>
      </c>
      <c r="AB973" s="554">
        <f t="shared" si="180"/>
        <v>2996353.1520000002</v>
      </c>
      <c r="AC973" s="71"/>
      <c r="AD973" s="71"/>
      <c r="AE973" s="71"/>
      <c r="AF973" s="71"/>
      <c r="AG973" s="71"/>
      <c r="AH973" s="103"/>
      <c r="AI973" s="71"/>
      <c r="AJ973" s="103"/>
      <c r="AK973" s="103"/>
      <c r="AL973" s="554" t="str">
        <f>IF(AI973&lt;&gt;"",VLOOKUP(AI973,'DON GIA'!$M$1:$P$9,4,0),"")</f>
        <v/>
      </c>
      <c r="AM973" s="554" t="str">
        <f t="shared" si="183"/>
        <v/>
      </c>
      <c r="AN973" s="103"/>
      <c r="AO973" s="103"/>
      <c r="AP973" s="553" t="str">
        <f t="shared" si="184"/>
        <v/>
      </c>
      <c r="AQ973" s="107"/>
    </row>
    <row r="974" spans="1:44" outlineLevel="2">
      <c r="A974" s="72" t="e">
        <f>IF(D973&lt;&gt;"",$D$8:D973,A973)</f>
        <v>#VALUE!</v>
      </c>
      <c r="C974" s="552" t="str">
        <f>IF(D974&lt;&gt;"",COUNTA($D$8:D974),"")</f>
        <v/>
      </c>
      <c r="D974" s="552"/>
      <c r="E974" s="71"/>
      <c r="F974" s="103"/>
      <c r="G974" s="103"/>
      <c r="H974" s="103"/>
      <c r="I974" s="103"/>
      <c r="J974" s="103"/>
      <c r="K974" s="103"/>
      <c r="L974" s="107"/>
      <c r="M974" s="105"/>
      <c r="N974" s="106" t="str">
        <f>IF(L974&lt;&gt;"",VLOOKUP(L974,'DON GIA'!$S$1:$U$19,3,0),"")</f>
        <v/>
      </c>
      <c r="O974" s="106" t="str">
        <f>IF(L974&lt;&gt;"",VLOOKUP(L974,'DON GIA'!$S$1:$V$19,4,0),"")</f>
        <v/>
      </c>
      <c r="P974" s="106" t="str">
        <f t="shared" si="181"/>
        <v/>
      </c>
      <c r="Q974" s="106" t="str">
        <f t="shared" si="182"/>
        <v/>
      </c>
      <c r="R974" s="71" t="s">
        <v>35</v>
      </c>
      <c r="S974" s="103"/>
      <c r="T974" s="103"/>
      <c r="U974" s="554" t="str">
        <f>IF(R974&lt;&gt;"",VLOOKUP(R974,'DON GIA'!$H$1:$K$103,4,0),"")</f>
        <v/>
      </c>
      <c r="V974" s="554" t="str">
        <f t="shared" si="179"/>
        <v/>
      </c>
      <c r="W974" s="107" t="s">
        <v>1236</v>
      </c>
      <c r="X974" s="103" t="s">
        <v>38</v>
      </c>
      <c r="Y974" s="108">
        <v>1.2</v>
      </c>
      <c r="Z974" s="109"/>
      <c r="AA974" s="554">
        <f>IF(W974&lt;&gt;"",VLOOKUP(W974,'DON GIA'!$A$1:$D$346,4,0),"")</f>
        <v>995279</v>
      </c>
      <c r="AB974" s="554">
        <f t="shared" si="180"/>
        <v>1194334.8</v>
      </c>
      <c r="AC974" s="71"/>
      <c r="AD974" s="71"/>
      <c r="AE974" s="71"/>
      <c r="AF974" s="71"/>
      <c r="AG974" s="71"/>
      <c r="AH974" s="103"/>
      <c r="AI974" s="71"/>
      <c r="AJ974" s="103"/>
      <c r="AK974" s="103"/>
      <c r="AL974" s="554" t="str">
        <f>IF(AI974&lt;&gt;"",VLOOKUP(AI974,'DON GIA'!$M$1:$P$9,4,0),"")</f>
        <v/>
      </c>
      <c r="AM974" s="554" t="str">
        <f t="shared" si="183"/>
        <v/>
      </c>
      <c r="AN974" s="103"/>
      <c r="AO974" s="103"/>
      <c r="AP974" s="553" t="str">
        <f t="shared" si="184"/>
        <v/>
      </c>
      <c r="AQ974" s="107"/>
    </row>
    <row r="975" spans="1:44" ht="37.5" outlineLevel="2">
      <c r="A975" s="72" t="e">
        <f>IF(D974&lt;&gt;"",$D$8:D974,A974)</f>
        <v>#VALUE!</v>
      </c>
      <c r="C975" s="552" t="str">
        <f>IF(D975&lt;&gt;"",COUNTA($D$8:D975),"")</f>
        <v/>
      </c>
      <c r="D975" s="552"/>
      <c r="E975" s="71"/>
      <c r="F975" s="103"/>
      <c r="G975" s="103"/>
      <c r="H975" s="103"/>
      <c r="I975" s="103"/>
      <c r="J975" s="103"/>
      <c r="K975" s="103"/>
      <c r="L975" s="107"/>
      <c r="M975" s="105"/>
      <c r="N975" s="106" t="str">
        <f>IF(L975&lt;&gt;"",VLOOKUP(L975,'DON GIA'!$S$1:$U$19,3,0),"")</f>
        <v/>
      </c>
      <c r="O975" s="106" t="str">
        <f>IF(L975&lt;&gt;"",VLOOKUP(L975,'DON GIA'!$S$1:$V$19,4,0),"")</f>
        <v/>
      </c>
      <c r="P975" s="106" t="str">
        <f t="shared" si="181"/>
        <v/>
      </c>
      <c r="Q975" s="106" t="str">
        <f t="shared" si="182"/>
        <v/>
      </c>
      <c r="R975" s="71" t="s">
        <v>35</v>
      </c>
      <c r="S975" s="103"/>
      <c r="T975" s="103"/>
      <c r="U975" s="554" t="str">
        <f>IF(R975&lt;&gt;"",VLOOKUP(R975,'DON GIA'!$H$1:$K$103,4,0),"")</f>
        <v/>
      </c>
      <c r="V975" s="554" t="str">
        <f t="shared" si="179"/>
        <v/>
      </c>
      <c r="W975" s="107" t="s">
        <v>1237</v>
      </c>
      <c r="X975" s="103" t="s">
        <v>27</v>
      </c>
      <c r="Y975" s="108">
        <f>2.6*(5.4+5.7)</f>
        <v>28.860000000000003</v>
      </c>
      <c r="Z975" s="109"/>
      <c r="AA975" s="554">
        <f>IF(W975&lt;&gt;"",VLOOKUP(W975,'DON GIA'!$A$1:$D$346,4,0),"")</f>
        <v>376089</v>
      </c>
      <c r="AB975" s="554">
        <f t="shared" si="180"/>
        <v>10853928.540000001</v>
      </c>
      <c r="AC975" s="71"/>
      <c r="AD975" s="71"/>
      <c r="AE975" s="71"/>
      <c r="AF975" s="71"/>
      <c r="AG975" s="71"/>
      <c r="AH975" s="103"/>
      <c r="AI975" s="71"/>
      <c r="AJ975" s="103"/>
      <c r="AK975" s="103"/>
      <c r="AL975" s="554" t="str">
        <f>IF(AI975&lt;&gt;"",VLOOKUP(AI975,'DON GIA'!$M$1:$P$9,4,0),"")</f>
        <v/>
      </c>
      <c r="AM975" s="554" t="str">
        <f t="shared" si="183"/>
        <v/>
      </c>
      <c r="AN975" s="103"/>
      <c r="AO975" s="103"/>
      <c r="AP975" s="553" t="str">
        <f t="shared" si="184"/>
        <v/>
      </c>
      <c r="AQ975" s="107"/>
    </row>
    <row r="976" spans="1:44" outlineLevel="2">
      <c r="A976" s="72" t="e">
        <f>IF(D975&lt;&gt;"",$D$8:D975,A975)</f>
        <v>#VALUE!</v>
      </c>
      <c r="C976" s="552" t="str">
        <f>IF(D976&lt;&gt;"",COUNTA($D$8:D976),"")</f>
        <v/>
      </c>
      <c r="D976" s="552"/>
      <c r="E976" s="61"/>
      <c r="F976" s="103"/>
      <c r="G976" s="103"/>
      <c r="H976" s="103"/>
      <c r="I976" s="103"/>
      <c r="J976" s="103"/>
      <c r="K976" s="103"/>
      <c r="L976" s="107"/>
      <c r="M976" s="105"/>
      <c r="N976" s="106" t="str">
        <f>IF(L976&lt;&gt;"",VLOOKUP(L976,'DON GIA'!$S$1:$U$19,3,0),"")</f>
        <v/>
      </c>
      <c r="O976" s="106" t="str">
        <f>IF(L976&lt;&gt;"",VLOOKUP(L976,'DON GIA'!$S$1:$V$19,4,0),"")</f>
        <v/>
      </c>
      <c r="P976" s="106" t="str">
        <f t="shared" si="181"/>
        <v/>
      </c>
      <c r="Q976" s="106" t="str">
        <f t="shared" si="182"/>
        <v/>
      </c>
      <c r="R976" s="71" t="s">
        <v>35</v>
      </c>
      <c r="S976" s="103"/>
      <c r="T976" s="103"/>
      <c r="U976" s="554" t="str">
        <f>IF(R976&lt;&gt;"",VLOOKUP(R976,'DON GIA'!$H$1:$K$103,4,0),"")</f>
        <v/>
      </c>
      <c r="V976" s="554" t="str">
        <f t="shared" si="179"/>
        <v/>
      </c>
      <c r="W976" s="107" t="s">
        <v>35</v>
      </c>
      <c r="X976" s="103"/>
      <c r="Y976" s="108"/>
      <c r="Z976" s="109"/>
      <c r="AA976" s="554" t="str">
        <f>IF(W976&lt;&gt;"",VLOOKUP(W976,'DON GIA'!$A$1:$D$346,4,0),"")</f>
        <v/>
      </c>
      <c r="AB976" s="554" t="str">
        <f t="shared" si="180"/>
        <v/>
      </c>
      <c r="AC976" s="71"/>
      <c r="AD976" s="71"/>
      <c r="AE976" s="71"/>
      <c r="AF976" s="71"/>
      <c r="AG976" s="71"/>
      <c r="AH976" s="103"/>
      <c r="AI976" s="71"/>
      <c r="AJ976" s="103"/>
      <c r="AK976" s="103"/>
      <c r="AL976" s="554" t="str">
        <f>IF(AI976&lt;&gt;"",VLOOKUP(AI976,'DON GIA'!$M$1:$P$9,4,0),"")</f>
        <v/>
      </c>
      <c r="AM976" s="554" t="str">
        <f t="shared" si="183"/>
        <v/>
      </c>
      <c r="AN976" s="103"/>
      <c r="AO976" s="103"/>
      <c r="AP976" s="553" t="str">
        <f t="shared" si="184"/>
        <v/>
      </c>
      <c r="AQ976" s="107"/>
    </row>
    <row r="977" spans="1:44" outlineLevel="1">
      <c r="A977" s="84" t="s">
        <v>797</v>
      </c>
      <c r="B977" s="576">
        <v>51</v>
      </c>
      <c r="C977" s="552">
        <f>IF(D977&lt;&gt;"",COUNTA($D$8:D977),"")</f>
        <v>64</v>
      </c>
      <c r="D977" s="552">
        <v>456</v>
      </c>
      <c r="E977" s="61" t="s">
        <v>327</v>
      </c>
      <c r="F977" s="162"/>
      <c r="G977" s="162"/>
      <c r="H977" s="162"/>
      <c r="I977" s="162"/>
      <c r="J977" s="162"/>
      <c r="K977" s="162"/>
      <c r="L977" s="129"/>
      <c r="M977" s="167">
        <f>SUBTOTAL(9,M978:M995)</f>
        <v>0</v>
      </c>
      <c r="N977" s="199"/>
      <c r="O977" s="199"/>
      <c r="P977" s="199">
        <f>SUBTOTAL(9,P978:P995)</f>
        <v>0</v>
      </c>
      <c r="Q977" s="199">
        <f>SUBTOTAL(9,Q978:Q995)</f>
        <v>0</v>
      </c>
      <c r="R977" s="61"/>
      <c r="S977" s="162"/>
      <c r="T977" s="162">
        <f>SUBTOTAL(9,T978:T995)</f>
        <v>1</v>
      </c>
      <c r="U977" s="553"/>
      <c r="V977" s="553">
        <f>SUBTOTAL(9,V978:V995)</f>
        <v>780000</v>
      </c>
      <c r="W977" s="186"/>
      <c r="X977" s="162"/>
      <c r="Y977" s="169">
        <f>SUBTOTAL(9,Y978:Y995)</f>
        <v>290.005</v>
      </c>
      <c r="Z977" s="170">
        <f>SUBTOTAL(9,Z978:Z995)</f>
        <v>0</v>
      </c>
      <c r="AA977" s="553"/>
      <c r="AB977" s="553">
        <f>SUBTOTAL(9,AB978:AB995)</f>
        <v>592536550.86000001</v>
      </c>
      <c r="AC977" s="71"/>
      <c r="AD977" s="71"/>
      <c r="AE977" s="71"/>
      <c r="AF977" s="71"/>
      <c r="AG977" s="71"/>
      <c r="AH977" s="103"/>
      <c r="AI977" s="71"/>
      <c r="AJ977" s="162"/>
      <c r="AK977" s="162">
        <f>SUBTOTAL(9,AK978:AK995)</f>
        <v>0</v>
      </c>
      <c r="AL977" s="553"/>
      <c r="AM977" s="553">
        <f>SUBTOTAL(9,AM978:AM995)</f>
        <v>0</v>
      </c>
      <c r="AN977" s="162"/>
      <c r="AO977" s="162">
        <f>SUBTOTAL(9,AO978:AO995)</f>
        <v>0</v>
      </c>
      <c r="AP977" s="553">
        <f t="shared" si="184"/>
        <v>593316550.86000001</v>
      </c>
      <c r="AQ977" s="129"/>
      <c r="AR977" s="90"/>
    </row>
    <row r="978" spans="1:44" ht="56.25" outlineLevel="2">
      <c r="A978" s="72" t="e">
        <f>IF(D977&lt;&gt;"",$D$8:D977,A976)</f>
        <v>#VALUE!</v>
      </c>
      <c r="C978" s="552" t="str">
        <f>IF(D978&lt;&gt;"",COUNTA($D$8:D978),"")</f>
        <v/>
      </c>
      <c r="D978" s="552"/>
      <c r="E978" s="71" t="s">
        <v>328</v>
      </c>
      <c r="F978" s="103"/>
      <c r="G978" s="103"/>
      <c r="H978" s="103"/>
      <c r="I978" s="103"/>
      <c r="J978" s="103"/>
      <c r="K978" s="103"/>
      <c r="L978" s="107"/>
      <c r="M978" s="105"/>
      <c r="N978" s="106" t="str">
        <f>IF(L978&lt;&gt;"",VLOOKUP(L978,'DON GIA'!$S$1:$U$19,3,0),"")</f>
        <v/>
      </c>
      <c r="O978" s="106" t="str">
        <f>IF(L978&lt;&gt;"",VLOOKUP(L978,'DON GIA'!$S$1:$V$19,4,0),"")</f>
        <v/>
      </c>
      <c r="P978" s="106" t="str">
        <f t="shared" si="181"/>
        <v/>
      </c>
      <c r="Q978" s="106" t="str">
        <f t="shared" si="182"/>
        <v/>
      </c>
      <c r="R978" s="71" t="s">
        <v>35</v>
      </c>
      <c r="S978" s="103"/>
      <c r="T978" s="103"/>
      <c r="U978" s="554" t="str">
        <f>IF(R978&lt;&gt;"",VLOOKUP(R978,'DON GIA'!$H$1:$K$103,4,0),"")</f>
        <v/>
      </c>
      <c r="V978" s="554" t="str">
        <f t="shared" ref="V978:V995" si="185">IF(R978&lt;&gt;"",IF(ISNUMBER(U978),T978*U978,""),"")</f>
        <v/>
      </c>
      <c r="W978" s="107" t="s">
        <v>1230</v>
      </c>
      <c r="X978" s="103" t="s">
        <v>27</v>
      </c>
      <c r="Y978" s="108">
        <v>29.07</v>
      </c>
      <c r="Z978" s="109"/>
      <c r="AA978" s="554">
        <f>IF(W978&lt;&gt;"",VLOOKUP(W978,'DON GIA'!$A$1:$D$346,4,0),"")</f>
        <v>1119277</v>
      </c>
      <c r="AB978" s="554">
        <f t="shared" ref="AB978:AB995" si="186">IF(W978&lt;&gt;"",IF(ISNUMBER(AA978),Y978*AA978,""),"")</f>
        <v>32537382.390000001</v>
      </c>
      <c r="AC978" s="71"/>
      <c r="AD978" s="71" t="s">
        <v>29</v>
      </c>
      <c r="AE978" s="71" t="s">
        <v>36</v>
      </c>
      <c r="AF978" s="71" t="s">
        <v>316</v>
      </c>
      <c r="AG978" s="71" t="s">
        <v>136</v>
      </c>
      <c r="AH978" s="103"/>
      <c r="AI978" s="71"/>
      <c r="AJ978" s="103"/>
      <c r="AK978" s="103"/>
      <c r="AL978" s="554" t="str">
        <f>IF(AI978&lt;&gt;"",VLOOKUP(AI978,'DON GIA'!$M$1:$P$9,4,0),"")</f>
        <v/>
      </c>
      <c r="AM978" s="554" t="str">
        <f t="shared" si="183"/>
        <v/>
      </c>
      <c r="AN978" s="103"/>
      <c r="AO978" s="103"/>
      <c r="AP978" s="553" t="str">
        <f t="shared" si="184"/>
        <v/>
      </c>
      <c r="AQ978" s="107" t="s">
        <v>432</v>
      </c>
      <c r="AR978" s="77" t="s">
        <v>1912</v>
      </c>
    </row>
    <row r="979" spans="1:44" ht="93.75" outlineLevel="2">
      <c r="A979" s="72" t="e">
        <f>IF(D978&lt;&gt;"",$D$8:D978,A978)</f>
        <v>#VALUE!</v>
      </c>
      <c r="C979" s="552" t="str">
        <f>IF(D979&lt;&gt;"",COUNTA($D$8:D979),"")</f>
        <v/>
      </c>
      <c r="D979" s="552"/>
      <c r="E979" s="71" t="s">
        <v>71</v>
      </c>
      <c r="F979" s="103"/>
      <c r="G979" s="103"/>
      <c r="H979" s="103"/>
      <c r="I979" s="103"/>
      <c r="J979" s="103"/>
      <c r="K979" s="103"/>
      <c r="L979" s="107"/>
      <c r="M979" s="105"/>
      <c r="N979" s="106" t="str">
        <f>IF(L979&lt;&gt;"",VLOOKUP(L979,'DON GIA'!$S$1:$U$19,3,0),"")</f>
        <v/>
      </c>
      <c r="O979" s="106" t="str">
        <f>IF(L979&lt;&gt;"",VLOOKUP(L979,'DON GIA'!$S$1:$V$19,4,0),"")</f>
        <v/>
      </c>
      <c r="P979" s="106" t="str">
        <f t="shared" si="181"/>
        <v/>
      </c>
      <c r="Q979" s="106" t="str">
        <f t="shared" si="182"/>
        <v/>
      </c>
      <c r="R979" s="71" t="s">
        <v>247</v>
      </c>
      <c r="S979" s="103" t="s">
        <v>44</v>
      </c>
      <c r="T979" s="103">
        <v>1</v>
      </c>
      <c r="U979" s="554">
        <f>IF(R979&lt;&gt;"",VLOOKUP(R979,'DON GIA'!$H$1:$K$103,4,0),"")</f>
        <v>780000</v>
      </c>
      <c r="V979" s="554">
        <f t="shared" si="185"/>
        <v>780000</v>
      </c>
      <c r="W979" s="107" t="s">
        <v>1005</v>
      </c>
      <c r="X979" s="103" t="s">
        <v>27</v>
      </c>
      <c r="Y979" s="108">
        <v>76.849999999999994</v>
      </c>
      <c r="Z979" s="109"/>
      <c r="AA979" s="554">
        <f>IF(W979&lt;&gt;"",VLOOKUP(W979,'DON GIA'!$A$1:$D$346,4,0),"")</f>
        <v>5559129</v>
      </c>
      <c r="AB979" s="554">
        <f t="shared" si="186"/>
        <v>427219063.64999998</v>
      </c>
      <c r="AC979" s="71"/>
      <c r="AD979" s="71" t="s">
        <v>29</v>
      </c>
      <c r="AE979" s="71" t="s">
        <v>30</v>
      </c>
      <c r="AF979" s="71" t="s">
        <v>31</v>
      </c>
      <c r="AG979" s="71" t="s">
        <v>34</v>
      </c>
      <c r="AH979" s="103"/>
      <c r="AI979" s="71"/>
      <c r="AJ979" s="103"/>
      <c r="AK979" s="103"/>
      <c r="AL979" s="554" t="str">
        <f>IF(AI979&lt;&gt;"",VLOOKUP(AI979,'DON GIA'!$M$1:$P$9,4,0),"")</f>
        <v/>
      </c>
      <c r="AM979" s="554" t="str">
        <f t="shared" si="183"/>
        <v/>
      </c>
      <c r="AN979" s="103"/>
      <c r="AO979" s="103"/>
      <c r="AP979" s="553" t="str">
        <f t="shared" si="184"/>
        <v/>
      </c>
      <c r="AQ979" s="568" t="s">
        <v>1989</v>
      </c>
      <c r="AR979" s="577" t="s">
        <v>1958</v>
      </c>
    </row>
    <row r="980" spans="1:44" ht="112.5" outlineLevel="2">
      <c r="A980" s="72" t="e">
        <f>IF(D979&lt;&gt;"",$D$8:D979,A979)</f>
        <v>#VALUE!</v>
      </c>
      <c r="C980" s="552" t="str">
        <f>IF(D980&lt;&gt;"",COUNTA($D$8:D980),"")</f>
        <v/>
      </c>
      <c r="D980" s="552"/>
      <c r="E980" s="71"/>
      <c r="F980" s="103"/>
      <c r="G980" s="103"/>
      <c r="H980" s="103"/>
      <c r="I980" s="103"/>
      <c r="J980" s="103"/>
      <c r="K980" s="103"/>
      <c r="L980" s="107"/>
      <c r="M980" s="105"/>
      <c r="N980" s="106" t="str">
        <f>IF(L980&lt;&gt;"",VLOOKUP(L980,'DON GIA'!$S$1:$U$19,3,0),"")</f>
        <v/>
      </c>
      <c r="O980" s="106" t="str">
        <f>IF(L980&lt;&gt;"",VLOOKUP(L980,'DON GIA'!$S$1:$V$19,4,0),"")</f>
        <v/>
      </c>
      <c r="P980" s="106" t="str">
        <f t="shared" si="181"/>
        <v/>
      </c>
      <c r="Q980" s="106" t="str">
        <f t="shared" si="182"/>
        <v/>
      </c>
      <c r="R980" s="71" t="s">
        <v>35</v>
      </c>
      <c r="S980" s="103"/>
      <c r="T980" s="103"/>
      <c r="U980" s="554" t="str">
        <f>IF(R980&lt;&gt;"",VLOOKUP(R980,'DON GIA'!$H$1:$K$103,4,0),"")</f>
        <v/>
      </c>
      <c r="V980" s="554" t="str">
        <f t="shared" si="185"/>
        <v/>
      </c>
      <c r="W980" s="107" t="s">
        <v>1080</v>
      </c>
      <c r="X980" s="103" t="s">
        <v>27</v>
      </c>
      <c r="Y980" s="108">
        <v>4.75</v>
      </c>
      <c r="Z980" s="109"/>
      <c r="AA980" s="554">
        <f>IF(W980&lt;&gt;"",VLOOKUP(W980,'DON GIA'!$A$1:$D$346,4,0),"")</f>
        <v>10375629</v>
      </c>
      <c r="AB980" s="554">
        <f t="shared" si="186"/>
        <v>49284237.75</v>
      </c>
      <c r="AC980" s="71"/>
      <c r="AD980" s="71" t="s">
        <v>29</v>
      </c>
      <c r="AE980" s="71" t="s">
        <v>30</v>
      </c>
      <c r="AF980" s="71" t="s">
        <v>31</v>
      </c>
      <c r="AG980" s="71" t="s">
        <v>34</v>
      </c>
      <c r="AH980" s="103"/>
      <c r="AI980" s="71"/>
      <c r="AJ980" s="103"/>
      <c r="AK980" s="103"/>
      <c r="AL980" s="554" t="str">
        <f>IF(AI980&lt;&gt;"",VLOOKUP(AI980,'DON GIA'!$M$1:$P$9,4,0),"")</f>
        <v/>
      </c>
      <c r="AM980" s="554" t="str">
        <f t="shared" si="183"/>
        <v/>
      </c>
      <c r="AN980" s="103"/>
      <c r="AO980" s="103"/>
      <c r="AP980" s="553" t="str">
        <f t="shared" si="184"/>
        <v/>
      </c>
      <c r="AQ980" s="107"/>
      <c r="AR980" s="577" t="s">
        <v>1959</v>
      </c>
    </row>
    <row r="981" spans="1:44" ht="93.75" outlineLevel="2">
      <c r="A981" s="72" t="e">
        <f>IF(D980&lt;&gt;"",$D$8:D980,A980)</f>
        <v>#VALUE!</v>
      </c>
      <c r="C981" s="552" t="str">
        <f>IF(D981&lt;&gt;"",COUNTA($D$8:D981),"")</f>
        <v/>
      </c>
      <c r="D981" s="552"/>
      <c r="E981" s="71"/>
      <c r="F981" s="103"/>
      <c r="G981" s="103"/>
      <c r="H981" s="103"/>
      <c r="I981" s="103"/>
      <c r="J981" s="103"/>
      <c r="K981" s="103"/>
      <c r="L981" s="107"/>
      <c r="M981" s="105"/>
      <c r="N981" s="106" t="str">
        <f>IF(L981&lt;&gt;"",VLOOKUP(L981,'DON GIA'!$S$1:$U$19,3,0),"")</f>
        <v/>
      </c>
      <c r="O981" s="106" t="str">
        <f>IF(L981&lt;&gt;"",VLOOKUP(L981,'DON GIA'!$S$1:$V$19,4,0),"")</f>
        <v/>
      </c>
      <c r="P981" s="106" t="str">
        <f t="shared" si="181"/>
        <v/>
      </c>
      <c r="Q981" s="106" t="str">
        <f t="shared" si="182"/>
        <v/>
      </c>
      <c r="R981" s="71" t="s">
        <v>35</v>
      </c>
      <c r="S981" s="103"/>
      <c r="T981" s="103"/>
      <c r="U981" s="554" t="str">
        <f>IF(R981&lt;&gt;"",VLOOKUP(R981,'DON GIA'!$H$1:$K$103,4,0),"")</f>
        <v/>
      </c>
      <c r="V981" s="554" t="str">
        <f t="shared" si="185"/>
        <v/>
      </c>
      <c r="W981" s="107" t="s">
        <v>1231</v>
      </c>
      <c r="X981" s="103" t="s">
        <v>27</v>
      </c>
      <c r="Y981" s="108">
        <v>6.12</v>
      </c>
      <c r="Z981" s="109"/>
      <c r="AA981" s="554">
        <f>IF(W981&lt;&gt;"",VLOOKUP(W981,'DON GIA'!$A$1:$D$346,4,0),"")</f>
        <v>299700</v>
      </c>
      <c r="AB981" s="554">
        <f t="shared" si="186"/>
        <v>1834164</v>
      </c>
      <c r="AC981" s="71"/>
      <c r="AD981" s="71" t="s">
        <v>194</v>
      </c>
      <c r="AE981" s="71" t="s">
        <v>36</v>
      </c>
      <c r="AF981" s="71" t="s">
        <v>316</v>
      </c>
      <c r="AG981" s="71" t="s">
        <v>41</v>
      </c>
      <c r="AH981" s="103"/>
      <c r="AI981" s="71"/>
      <c r="AJ981" s="103"/>
      <c r="AK981" s="103"/>
      <c r="AL981" s="554" t="str">
        <f>IF(AI981&lt;&gt;"",VLOOKUP(AI981,'DON GIA'!$M$1:$P$9,4,0),"")</f>
        <v/>
      </c>
      <c r="AM981" s="554" t="str">
        <f t="shared" si="183"/>
        <v/>
      </c>
      <c r="AN981" s="103"/>
      <c r="AO981" s="103"/>
      <c r="AP981" s="553" t="str">
        <f t="shared" si="184"/>
        <v/>
      </c>
      <c r="AQ981" s="107"/>
      <c r="AR981" s="577" t="s">
        <v>1960</v>
      </c>
    </row>
    <row r="982" spans="1:44" outlineLevel="2">
      <c r="A982" s="72" t="e">
        <f>IF(D981&lt;&gt;"",$D$8:D981,A981)</f>
        <v>#VALUE!</v>
      </c>
      <c r="C982" s="552" t="str">
        <f>IF(D982&lt;&gt;"",COUNTA($D$8:D982),"")</f>
        <v/>
      </c>
      <c r="D982" s="552"/>
      <c r="E982" s="71"/>
      <c r="F982" s="103"/>
      <c r="G982" s="103"/>
      <c r="H982" s="103"/>
      <c r="I982" s="103"/>
      <c r="J982" s="103"/>
      <c r="K982" s="103"/>
      <c r="L982" s="107"/>
      <c r="M982" s="105"/>
      <c r="N982" s="106" t="str">
        <f>IF(L982&lt;&gt;"",VLOOKUP(L982,'DON GIA'!$S$1:$U$19,3,0),"")</f>
        <v/>
      </c>
      <c r="O982" s="106" t="str">
        <f>IF(L982&lt;&gt;"",VLOOKUP(L982,'DON GIA'!$S$1:$V$19,4,0),"")</f>
        <v/>
      </c>
      <c r="P982" s="106" t="str">
        <f t="shared" si="181"/>
        <v/>
      </c>
      <c r="Q982" s="106" t="str">
        <f t="shared" si="182"/>
        <v/>
      </c>
      <c r="R982" s="71" t="s">
        <v>35</v>
      </c>
      <c r="S982" s="103"/>
      <c r="T982" s="103"/>
      <c r="U982" s="554" t="str">
        <f>IF(R982&lt;&gt;"",VLOOKUP(R982,'DON GIA'!$H$1:$K$103,4,0),"")</f>
        <v/>
      </c>
      <c r="V982" s="554" t="str">
        <f t="shared" si="185"/>
        <v/>
      </c>
      <c r="W982" s="107" t="s">
        <v>1057</v>
      </c>
      <c r="X982" s="103" t="s">
        <v>27</v>
      </c>
      <c r="Y982" s="108">
        <v>29.07</v>
      </c>
      <c r="Z982" s="109"/>
      <c r="AA982" s="554">
        <f>IF(W982&lt;&gt;"",VLOOKUP(W982,'DON GIA'!$A$1:$D$346,4,0),"")</f>
        <v>1229116</v>
      </c>
      <c r="AB982" s="554">
        <f t="shared" si="186"/>
        <v>35730402.119999997</v>
      </c>
      <c r="AC982" s="71"/>
      <c r="AD982" s="71" t="s">
        <v>29</v>
      </c>
      <c r="AE982" s="71" t="s">
        <v>30</v>
      </c>
      <c r="AF982" s="71" t="s">
        <v>31</v>
      </c>
      <c r="AG982" s="71" t="s">
        <v>136</v>
      </c>
      <c r="AH982" s="103"/>
      <c r="AI982" s="71"/>
      <c r="AJ982" s="103"/>
      <c r="AK982" s="103"/>
      <c r="AL982" s="554" t="str">
        <f>IF(AI982&lt;&gt;"",VLOOKUP(AI982,'DON GIA'!$M$1:$P$9,4,0),"")</f>
        <v/>
      </c>
      <c r="AM982" s="554" t="str">
        <f t="shared" si="183"/>
        <v/>
      </c>
      <c r="AN982" s="103"/>
      <c r="AO982" s="103"/>
      <c r="AP982" s="553" t="str">
        <f t="shared" si="184"/>
        <v/>
      </c>
      <c r="AQ982" s="107"/>
    </row>
    <row r="983" spans="1:44" outlineLevel="2">
      <c r="A983" s="72" t="e">
        <f>IF(D982&lt;&gt;"",$D$8:D982,A982)</f>
        <v>#VALUE!</v>
      </c>
      <c r="C983" s="552" t="str">
        <f>IF(D983&lt;&gt;"",COUNTA($D$8:D983),"")</f>
        <v/>
      </c>
      <c r="D983" s="552"/>
      <c r="E983" s="71"/>
      <c r="F983" s="103"/>
      <c r="G983" s="103"/>
      <c r="H983" s="103"/>
      <c r="I983" s="103"/>
      <c r="J983" s="103"/>
      <c r="K983" s="103"/>
      <c r="L983" s="107"/>
      <c r="M983" s="105"/>
      <c r="N983" s="106" t="str">
        <f>IF(L983&lt;&gt;"",VLOOKUP(L983,'DON GIA'!$S$1:$U$19,3,0),"")</f>
        <v/>
      </c>
      <c r="O983" s="106" t="str">
        <f>IF(L983&lt;&gt;"",VLOOKUP(L983,'DON GIA'!$S$1:$V$19,4,0),"")</f>
        <v/>
      </c>
      <c r="P983" s="106" t="str">
        <f t="shared" si="181"/>
        <v/>
      </c>
      <c r="Q983" s="106" t="str">
        <f t="shared" si="182"/>
        <v/>
      </c>
      <c r="R983" s="71" t="s">
        <v>35</v>
      </c>
      <c r="S983" s="103"/>
      <c r="T983" s="103"/>
      <c r="U983" s="554" t="str">
        <f>IF(R983&lt;&gt;"",VLOOKUP(R983,'DON GIA'!$H$1:$K$103,4,0),"")</f>
        <v/>
      </c>
      <c r="V983" s="554" t="str">
        <f t="shared" si="185"/>
        <v/>
      </c>
      <c r="W983" s="107" t="s">
        <v>1222</v>
      </c>
      <c r="X983" s="103" t="s">
        <v>27</v>
      </c>
      <c r="Y983" s="108">
        <v>10.45</v>
      </c>
      <c r="Z983" s="109"/>
      <c r="AA983" s="554">
        <f>IF(W983&lt;&gt;"",VLOOKUP(W983,'DON GIA'!$A$1:$D$346,4,0),"")</f>
        <v>572213</v>
      </c>
      <c r="AB983" s="554">
        <f t="shared" si="186"/>
        <v>5979625.8499999996</v>
      </c>
      <c r="AC983" s="71"/>
      <c r="AD983" s="71"/>
      <c r="AE983" s="71"/>
      <c r="AF983" s="71"/>
      <c r="AG983" s="71"/>
      <c r="AH983" s="103"/>
      <c r="AI983" s="71"/>
      <c r="AJ983" s="103"/>
      <c r="AK983" s="103"/>
      <c r="AL983" s="554" t="str">
        <f>IF(AI983&lt;&gt;"",VLOOKUP(AI983,'DON GIA'!$M$1:$P$9,4,0),"")</f>
        <v/>
      </c>
      <c r="AM983" s="554" t="str">
        <f t="shared" si="183"/>
        <v/>
      </c>
      <c r="AN983" s="103"/>
      <c r="AO983" s="103"/>
      <c r="AP983" s="553" t="str">
        <f t="shared" si="184"/>
        <v/>
      </c>
      <c r="AQ983" s="107"/>
    </row>
    <row r="984" spans="1:44" outlineLevel="2">
      <c r="A984" s="72" t="e">
        <f>IF(D983&lt;&gt;"",$D$8:D983,A983)</f>
        <v>#VALUE!</v>
      </c>
      <c r="C984" s="552" t="str">
        <f>IF(D984&lt;&gt;"",COUNTA($D$8:D984),"")</f>
        <v/>
      </c>
      <c r="D984" s="552"/>
      <c r="E984" s="71"/>
      <c r="F984" s="103"/>
      <c r="G984" s="103"/>
      <c r="H984" s="103"/>
      <c r="I984" s="103"/>
      <c r="J984" s="103"/>
      <c r="K984" s="103"/>
      <c r="L984" s="107"/>
      <c r="M984" s="105"/>
      <c r="N984" s="106" t="str">
        <f>IF(L984&lt;&gt;"",VLOOKUP(L984,'DON GIA'!$S$1:$U$19,3,0),"")</f>
        <v/>
      </c>
      <c r="O984" s="106" t="str">
        <f>IF(L984&lt;&gt;"",VLOOKUP(L984,'DON GIA'!$S$1:$V$19,4,0),"")</f>
        <v/>
      </c>
      <c r="P984" s="106" t="str">
        <f t="shared" si="181"/>
        <v/>
      </c>
      <c r="Q984" s="106" t="str">
        <f t="shared" si="182"/>
        <v/>
      </c>
      <c r="R984" s="71" t="s">
        <v>35</v>
      </c>
      <c r="S984" s="103"/>
      <c r="T984" s="103"/>
      <c r="U984" s="554" t="str">
        <f>IF(R984&lt;&gt;"",VLOOKUP(R984,'DON GIA'!$H$1:$K$103,4,0),"")</f>
        <v/>
      </c>
      <c r="V984" s="554" t="str">
        <f t="shared" si="185"/>
        <v/>
      </c>
      <c r="W984" s="107" t="s">
        <v>1232</v>
      </c>
      <c r="X984" s="103" t="s">
        <v>27</v>
      </c>
      <c r="Y984" s="108">
        <v>4.75</v>
      </c>
      <c r="Z984" s="109"/>
      <c r="AA984" s="554">
        <f>IF(W984&lt;&gt;"",VLOOKUP(W984,'DON GIA'!$A$1:$D$346,4,0),"")</f>
        <v>319680</v>
      </c>
      <c r="AB984" s="554">
        <f t="shared" si="186"/>
        <v>1518480</v>
      </c>
      <c r="AC984" s="71"/>
      <c r="AD984" s="71"/>
      <c r="AE984" s="71"/>
      <c r="AF984" s="71"/>
      <c r="AG984" s="71"/>
      <c r="AH984" s="103"/>
      <c r="AI984" s="71"/>
      <c r="AJ984" s="103"/>
      <c r="AK984" s="103"/>
      <c r="AL984" s="554" t="str">
        <f>IF(AI984&lt;&gt;"",VLOOKUP(AI984,'DON GIA'!$M$1:$P$9,4,0),"")</f>
        <v/>
      </c>
      <c r="AM984" s="554" t="str">
        <f t="shared" si="183"/>
        <v/>
      </c>
      <c r="AN984" s="103"/>
      <c r="AO984" s="103"/>
      <c r="AP984" s="553" t="str">
        <f t="shared" si="184"/>
        <v/>
      </c>
      <c r="AQ984" s="107"/>
    </row>
    <row r="985" spans="1:44" outlineLevel="2">
      <c r="A985" s="72" t="e">
        <f>IF(D984&lt;&gt;"",$D$8:D984,A984)</f>
        <v>#VALUE!</v>
      </c>
      <c r="C985" s="552" t="str">
        <f>IF(D985&lt;&gt;"",COUNTA($D$8:D985),"")</f>
        <v/>
      </c>
      <c r="D985" s="552"/>
      <c r="E985" s="71"/>
      <c r="F985" s="103"/>
      <c r="G985" s="103"/>
      <c r="H985" s="103"/>
      <c r="I985" s="103"/>
      <c r="J985" s="103"/>
      <c r="K985" s="103"/>
      <c r="L985" s="107"/>
      <c r="M985" s="105"/>
      <c r="N985" s="106" t="str">
        <f>IF(L985&lt;&gt;"",VLOOKUP(L985,'DON GIA'!$S$1:$U$19,3,0),"")</f>
        <v/>
      </c>
      <c r="O985" s="106" t="str">
        <f>IF(L985&lt;&gt;"",VLOOKUP(L985,'DON GIA'!$S$1:$V$19,4,0),"")</f>
        <v/>
      </c>
      <c r="P985" s="106" t="str">
        <f t="shared" si="181"/>
        <v/>
      </c>
      <c r="Q985" s="106" t="str">
        <f t="shared" si="182"/>
        <v/>
      </c>
      <c r="R985" s="71" t="s">
        <v>35</v>
      </c>
      <c r="S985" s="103"/>
      <c r="T985" s="103"/>
      <c r="U985" s="554" t="str">
        <f>IF(R985&lt;&gt;"",VLOOKUP(R985,'DON GIA'!$H$1:$K$103,4,0),"")</f>
        <v/>
      </c>
      <c r="V985" s="554" t="str">
        <f t="shared" si="185"/>
        <v/>
      </c>
      <c r="W985" s="107" t="s">
        <v>1054</v>
      </c>
      <c r="X985" s="103" t="s">
        <v>27</v>
      </c>
      <c r="Y985" s="108">
        <v>2.94</v>
      </c>
      <c r="Z985" s="109"/>
      <c r="AA985" s="554">
        <f>IF(W985&lt;&gt;"",VLOOKUP(W985,'DON GIA'!$A$1:$D$346,4,0),"")</f>
        <v>1398600</v>
      </c>
      <c r="AB985" s="554">
        <f t="shared" si="186"/>
        <v>4111884</v>
      </c>
      <c r="AC985" s="71"/>
      <c r="AD985" s="71"/>
      <c r="AE985" s="71"/>
      <c r="AF985" s="71"/>
      <c r="AG985" s="71"/>
      <c r="AH985" s="103"/>
      <c r="AI985" s="71"/>
      <c r="AJ985" s="103"/>
      <c r="AK985" s="103"/>
      <c r="AL985" s="554" t="str">
        <f>IF(AI985&lt;&gt;"",VLOOKUP(AI985,'DON GIA'!$M$1:$P$9,4,0),"")</f>
        <v/>
      </c>
      <c r="AM985" s="554" t="str">
        <f t="shared" si="183"/>
        <v/>
      </c>
      <c r="AN985" s="103"/>
      <c r="AO985" s="103"/>
      <c r="AP985" s="553" t="str">
        <f t="shared" si="184"/>
        <v/>
      </c>
      <c r="AQ985" s="107"/>
    </row>
    <row r="986" spans="1:44" outlineLevel="2">
      <c r="A986" s="72" t="e">
        <f>IF(D985&lt;&gt;"",$D$8:D985,A985)</f>
        <v>#VALUE!</v>
      </c>
      <c r="C986" s="552" t="str">
        <f>IF(D986&lt;&gt;"",COUNTA($D$8:D986),"")</f>
        <v/>
      </c>
      <c r="D986" s="552"/>
      <c r="E986" s="71"/>
      <c r="F986" s="103"/>
      <c r="G986" s="103"/>
      <c r="H986" s="103"/>
      <c r="I986" s="103"/>
      <c r="J986" s="103"/>
      <c r="K986" s="103"/>
      <c r="L986" s="107"/>
      <c r="M986" s="105"/>
      <c r="N986" s="106" t="str">
        <f>IF(L986&lt;&gt;"",VLOOKUP(L986,'DON GIA'!$S$1:$U$19,3,0),"")</f>
        <v/>
      </c>
      <c r="O986" s="106" t="str">
        <f>IF(L986&lt;&gt;"",VLOOKUP(L986,'DON GIA'!$S$1:$V$19,4,0),"")</f>
        <v/>
      </c>
      <c r="P986" s="106" t="str">
        <f t="shared" si="181"/>
        <v/>
      </c>
      <c r="Q986" s="106" t="str">
        <f t="shared" si="182"/>
        <v/>
      </c>
      <c r="R986" s="71" t="s">
        <v>35</v>
      </c>
      <c r="S986" s="103"/>
      <c r="T986" s="103"/>
      <c r="U986" s="554" t="str">
        <f>IF(R986&lt;&gt;"",VLOOKUP(R986,'DON GIA'!$H$1:$K$103,4,0),"")</f>
        <v/>
      </c>
      <c r="V986" s="554" t="str">
        <f t="shared" si="185"/>
        <v/>
      </c>
      <c r="W986" s="107" t="s">
        <v>1194</v>
      </c>
      <c r="X986" s="103" t="s">
        <v>27</v>
      </c>
      <c r="Y986" s="108">
        <v>1.68</v>
      </c>
      <c r="Z986" s="109"/>
      <c r="AA986" s="554">
        <f>IF(W986&lt;&gt;"",VLOOKUP(W986,'DON GIA'!$A$1:$D$346,4,0),"")</f>
        <v>292949</v>
      </c>
      <c r="AB986" s="554">
        <f t="shared" si="186"/>
        <v>492154.32</v>
      </c>
      <c r="AC986" s="71"/>
      <c r="AD986" s="71"/>
      <c r="AE986" s="71"/>
      <c r="AF986" s="71"/>
      <c r="AG986" s="71"/>
      <c r="AH986" s="103"/>
      <c r="AI986" s="71"/>
      <c r="AJ986" s="103"/>
      <c r="AK986" s="103"/>
      <c r="AL986" s="554" t="str">
        <f>IF(AI986&lt;&gt;"",VLOOKUP(AI986,'DON GIA'!$M$1:$P$9,4,0),"")</f>
        <v/>
      </c>
      <c r="AM986" s="554" t="str">
        <f t="shared" si="183"/>
        <v/>
      </c>
      <c r="AN986" s="103"/>
      <c r="AO986" s="103"/>
      <c r="AP986" s="553" t="str">
        <f t="shared" si="184"/>
        <v/>
      </c>
      <c r="AQ986" s="107"/>
    </row>
    <row r="987" spans="1:44" outlineLevel="2">
      <c r="A987" s="72" t="e">
        <f>IF(D986&lt;&gt;"",$D$8:D986,A986)</f>
        <v>#VALUE!</v>
      </c>
      <c r="C987" s="552" t="str">
        <f>IF(D987&lt;&gt;"",COUNTA($D$8:D987),"")</f>
        <v/>
      </c>
      <c r="D987" s="552"/>
      <c r="E987" s="71"/>
      <c r="F987" s="103"/>
      <c r="G987" s="103"/>
      <c r="H987" s="103"/>
      <c r="I987" s="103"/>
      <c r="J987" s="103"/>
      <c r="K987" s="103"/>
      <c r="L987" s="107"/>
      <c r="M987" s="105"/>
      <c r="N987" s="106" t="str">
        <f>IF(L987&lt;&gt;"",VLOOKUP(L987,'DON GIA'!$S$1:$U$19,3,0),"")</f>
        <v/>
      </c>
      <c r="O987" s="106" t="str">
        <f>IF(L987&lt;&gt;"",VLOOKUP(L987,'DON GIA'!$S$1:$V$19,4,0),"")</f>
        <v/>
      </c>
      <c r="P987" s="106" t="str">
        <f t="shared" si="181"/>
        <v/>
      </c>
      <c r="Q987" s="106" t="str">
        <f t="shared" si="182"/>
        <v/>
      </c>
      <c r="R987" s="71" t="s">
        <v>35</v>
      </c>
      <c r="S987" s="103"/>
      <c r="T987" s="103"/>
      <c r="U987" s="554" t="str">
        <f>IF(R987&lt;&gt;"",VLOOKUP(R987,'DON GIA'!$H$1:$K$103,4,0),"")</f>
        <v/>
      </c>
      <c r="V987" s="554" t="str">
        <f t="shared" si="185"/>
        <v/>
      </c>
      <c r="W987" s="107" t="s">
        <v>1009</v>
      </c>
      <c r="X987" s="103" t="s">
        <v>27</v>
      </c>
      <c r="Y987" s="108">
        <v>28.8</v>
      </c>
      <c r="Z987" s="109"/>
      <c r="AA987" s="554">
        <f>IF(W987&lt;&gt;"",VLOOKUP(W987,'DON GIA'!$A$1:$D$346,4,0),"")</f>
        <v>282038</v>
      </c>
      <c r="AB987" s="554">
        <f t="shared" si="186"/>
        <v>8122694.4000000004</v>
      </c>
      <c r="AC987" s="71"/>
      <c r="AD987" s="71"/>
      <c r="AE987" s="71"/>
      <c r="AF987" s="71"/>
      <c r="AG987" s="71"/>
      <c r="AH987" s="103"/>
      <c r="AI987" s="71"/>
      <c r="AJ987" s="103"/>
      <c r="AK987" s="103"/>
      <c r="AL987" s="554" t="str">
        <f>IF(AI987&lt;&gt;"",VLOOKUP(AI987,'DON GIA'!$M$1:$P$9,4,0),"")</f>
        <v/>
      </c>
      <c r="AM987" s="554" t="str">
        <f t="shared" si="183"/>
        <v/>
      </c>
      <c r="AN987" s="103"/>
      <c r="AO987" s="103"/>
      <c r="AP987" s="553" t="str">
        <f t="shared" si="184"/>
        <v/>
      </c>
      <c r="AQ987" s="107"/>
    </row>
    <row r="988" spans="1:44" outlineLevel="2">
      <c r="A988" s="72" t="e">
        <f>IF(D987&lt;&gt;"",$D$8:D987,A987)</f>
        <v>#VALUE!</v>
      </c>
      <c r="C988" s="552" t="str">
        <f>IF(D988&lt;&gt;"",COUNTA($D$8:D988),"")</f>
        <v/>
      </c>
      <c r="D988" s="552"/>
      <c r="E988" s="71"/>
      <c r="F988" s="103"/>
      <c r="G988" s="103"/>
      <c r="H988" s="103"/>
      <c r="I988" s="103"/>
      <c r="J988" s="103"/>
      <c r="K988" s="103"/>
      <c r="L988" s="107"/>
      <c r="M988" s="105"/>
      <c r="N988" s="106" t="str">
        <f>IF(L988&lt;&gt;"",VLOOKUP(L988,'DON GIA'!$S$1:$U$19,3,0),"")</f>
        <v/>
      </c>
      <c r="O988" s="106" t="str">
        <f>IF(L988&lt;&gt;"",VLOOKUP(L988,'DON GIA'!$S$1:$V$19,4,0),"")</f>
        <v/>
      </c>
      <c r="P988" s="106" t="str">
        <f t="shared" si="181"/>
        <v/>
      </c>
      <c r="Q988" s="106" t="str">
        <f t="shared" si="182"/>
        <v/>
      </c>
      <c r="R988" s="71" t="s">
        <v>35</v>
      </c>
      <c r="S988" s="103"/>
      <c r="T988" s="103"/>
      <c r="U988" s="554" t="str">
        <f>IF(R988&lt;&gt;"",VLOOKUP(R988,'DON GIA'!$H$1:$K$103,4,0),"")</f>
        <v/>
      </c>
      <c r="V988" s="554" t="str">
        <f t="shared" si="185"/>
        <v/>
      </c>
      <c r="W988" s="107" t="s">
        <v>1091</v>
      </c>
      <c r="X988" s="103" t="s">
        <v>27</v>
      </c>
      <c r="Y988" s="108">
        <v>31.04</v>
      </c>
      <c r="Z988" s="109"/>
      <c r="AA988" s="554">
        <f>IF(W988&lt;&gt;"",VLOOKUP(W988,'DON GIA'!$A$1:$D$346,4,0),"")</f>
        <v>161275</v>
      </c>
      <c r="AB988" s="554">
        <f t="shared" si="186"/>
        <v>5005976</v>
      </c>
      <c r="AC988" s="71"/>
      <c r="AD988" s="71"/>
      <c r="AE988" s="71"/>
      <c r="AF988" s="71"/>
      <c r="AG988" s="71"/>
      <c r="AH988" s="103"/>
      <c r="AI988" s="71"/>
      <c r="AJ988" s="103"/>
      <c r="AK988" s="103"/>
      <c r="AL988" s="554" t="str">
        <f>IF(AI988&lt;&gt;"",VLOOKUP(AI988,'DON GIA'!$M$1:$P$9,4,0),"")</f>
        <v/>
      </c>
      <c r="AM988" s="554" t="str">
        <f t="shared" si="183"/>
        <v/>
      </c>
      <c r="AN988" s="103"/>
      <c r="AO988" s="103"/>
      <c r="AP988" s="553" t="str">
        <f t="shared" si="184"/>
        <v/>
      </c>
      <c r="AQ988" s="107"/>
    </row>
    <row r="989" spans="1:44" outlineLevel="2">
      <c r="A989" s="72" t="e">
        <f>IF(D988&lt;&gt;"",$D$8:D988,A988)</f>
        <v>#VALUE!</v>
      </c>
      <c r="C989" s="552" t="str">
        <f>IF(D989&lt;&gt;"",COUNTA($D$8:D989),"")</f>
        <v/>
      </c>
      <c r="D989" s="552"/>
      <c r="E989" s="71"/>
      <c r="F989" s="103"/>
      <c r="G989" s="103"/>
      <c r="H989" s="103"/>
      <c r="I989" s="103"/>
      <c r="J989" s="103"/>
      <c r="K989" s="103"/>
      <c r="L989" s="107"/>
      <c r="M989" s="105"/>
      <c r="N989" s="106" t="str">
        <f>IF(L989&lt;&gt;"",VLOOKUP(L989,'DON GIA'!$S$1:$U$19,3,0),"")</f>
        <v/>
      </c>
      <c r="O989" s="106" t="str">
        <f>IF(L989&lt;&gt;"",VLOOKUP(L989,'DON GIA'!$S$1:$V$19,4,0),"")</f>
        <v/>
      </c>
      <c r="P989" s="106" t="str">
        <f t="shared" si="181"/>
        <v/>
      </c>
      <c r="Q989" s="106" t="str">
        <f t="shared" si="182"/>
        <v/>
      </c>
      <c r="R989" s="71" t="s">
        <v>35</v>
      </c>
      <c r="S989" s="103"/>
      <c r="T989" s="103"/>
      <c r="U989" s="554" t="str">
        <f>IF(R989&lt;&gt;"",VLOOKUP(R989,'DON GIA'!$H$1:$K$103,4,0),"")</f>
        <v/>
      </c>
      <c r="V989" s="554" t="str">
        <f t="shared" si="185"/>
        <v/>
      </c>
      <c r="W989" s="107" t="s">
        <v>1193</v>
      </c>
      <c r="X989" s="103" t="s">
        <v>27</v>
      </c>
      <c r="Y989" s="108">
        <v>45.81</v>
      </c>
      <c r="Z989" s="109"/>
      <c r="AA989" s="554">
        <f>IF(W989&lt;&gt;"",VLOOKUP(W989,'DON GIA'!$A$1:$D$346,4,0),"")</f>
        <v>109890</v>
      </c>
      <c r="AB989" s="554">
        <f t="shared" si="186"/>
        <v>5034060.9000000004</v>
      </c>
      <c r="AC989" s="71"/>
      <c r="AD989" s="71"/>
      <c r="AE989" s="71"/>
      <c r="AF989" s="71"/>
      <c r="AG989" s="71"/>
      <c r="AH989" s="103"/>
      <c r="AI989" s="71"/>
      <c r="AJ989" s="103"/>
      <c r="AK989" s="103"/>
      <c r="AL989" s="554" t="str">
        <f>IF(AI989&lt;&gt;"",VLOOKUP(AI989,'DON GIA'!$M$1:$P$9,4,0),"")</f>
        <v/>
      </c>
      <c r="AM989" s="554" t="str">
        <f t="shared" si="183"/>
        <v/>
      </c>
      <c r="AN989" s="103"/>
      <c r="AO989" s="103"/>
      <c r="AP989" s="553" t="str">
        <f t="shared" si="184"/>
        <v/>
      </c>
      <c r="AQ989" s="107"/>
    </row>
    <row r="990" spans="1:44" outlineLevel="2">
      <c r="A990" s="72" t="e">
        <f>IF(D989&lt;&gt;"",$D$8:D989,A989)</f>
        <v>#VALUE!</v>
      </c>
      <c r="C990" s="552" t="str">
        <f>IF(D990&lt;&gt;"",COUNTA($D$8:D990),"")</f>
        <v/>
      </c>
      <c r="D990" s="552"/>
      <c r="E990" s="71"/>
      <c r="F990" s="103"/>
      <c r="G990" s="103"/>
      <c r="H990" s="103"/>
      <c r="I990" s="103"/>
      <c r="J990" s="103"/>
      <c r="K990" s="103"/>
      <c r="L990" s="107"/>
      <c r="M990" s="105"/>
      <c r="N990" s="106" t="str">
        <f>IF(L990&lt;&gt;"",VLOOKUP(L990,'DON GIA'!$S$1:$U$19,3,0),"")</f>
        <v/>
      </c>
      <c r="O990" s="106" t="str">
        <f>IF(L990&lt;&gt;"",VLOOKUP(L990,'DON GIA'!$S$1:$V$19,4,0),"")</f>
        <v/>
      </c>
      <c r="P990" s="106" t="str">
        <f t="shared" si="181"/>
        <v/>
      </c>
      <c r="Q990" s="106" t="str">
        <f t="shared" si="182"/>
        <v/>
      </c>
      <c r="R990" s="71" t="s">
        <v>35</v>
      </c>
      <c r="S990" s="103"/>
      <c r="T990" s="103"/>
      <c r="U990" s="554" t="str">
        <f>IF(R990&lt;&gt;"",VLOOKUP(R990,'DON GIA'!$H$1:$K$103,4,0),"")</f>
        <v/>
      </c>
      <c r="V990" s="554" t="str">
        <f t="shared" si="185"/>
        <v/>
      </c>
      <c r="W990" s="107" t="s">
        <v>1233</v>
      </c>
      <c r="X990" s="103" t="s">
        <v>27</v>
      </c>
      <c r="Y990" s="108">
        <v>1.54</v>
      </c>
      <c r="Z990" s="109"/>
      <c r="AA990" s="554">
        <f>IF(W990&lt;&gt;"",VLOOKUP(W990,'DON GIA'!$A$1:$D$346,4,0),"")</f>
        <v>1398600</v>
      </c>
      <c r="AB990" s="554">
        <f t="shared" si="186"/>
        <v>2153844</v>
      </c>
      <c r="AC990" s="71"/>
      <c r="AD990" s="71"/>
      <c r="AE990" s="71"/>
      <c r="AF990" s="71"/>
      <c r="AG990" s="71"/>
      <c r="AH990" s="103"/>
      <c r="AI990" s="71"/>
      <c r="AJ990" s="103"/>
      <c r="AK990" s="103"/>
      <c r="AL990" s="554" t="str">
        <f>IF(AI990&lt;&gt;"",VLOOKUP(AI990,'DON GIA'!$M$1:$P$9,4,0),"")</f>
        <v/>
      </c>
      <c r="AM990" s="554" t="str">
        <f t="shared" si="183"/>
        <v/>
      </c>
      <c r="AN990" s="103"/>
      <c r="AO990" s="103"/>
      <c r="AP990" s="553" t="str">
        <f t="shared" si="184"/>
        <v/>
      </c>
      <c r="AQ990" s="107"/>
    </row>
    <row r="991" spans="1:44" outlineLevel="2">
      <c r="A991" s="72" t="e">
        <f>IF(D990&lt;&gt;"",$D$8:D990,A990)</f>
        <v>#VALUE!</v>
      </c>
      <c r="C991" s="552" t="str">
        <f>IF(D991&lt;&gt;"",COUNTA($D$8:D991),"")</f>
        <v/>
      </c>
      <c r="D991" s="552"/>
      <c r="E991" s="71"/>
      <c r="F991" s="103"/>
      <c r="G991" s="103"/>
      <c r="H991" s="103"/>
      <c r="I991" s="103"/>
      <c r="J991" s="103"/>
      <c r="K991" s="103"/>
      <c r="L991" s="107"/>
      <c r="M991" s="105"/>
      <c r="N991" s="106" t="str">
        <f>IF(L991&lt;&gt;"",VLOOKUP(L991,'DON GIA'!$S$1:$U$19,3,0),"")</f>
        <v/>
      </c>
      <c r="O991" s="106" t="str">
        <f>IF(L991&lt;&gt;"",VLOOKUP(L991,'DON GIA'!$S$1:$V$19,4,0),"")</f>
        <v/>
      </c>
      <c r="P991" s="106" t="str">
        <f t="shared" si="181"/>
        <v/>
      </c>
      <c r="Q991" s="106" t="str">
        <f t="shared" si="182"/>
        <v/>
      </c>
      <c r="R991" s="71" t="s">
        <v>35</v>
      </c>
      <c r="S991" s="103"/>
      <c r="T991" s="103"/>
      <c r="U991" s="554" t="str">
        <f>IF(R991&lt;&gt;"",VLOOKUP(R991,'DON GIA'!$H$1:$K$103,4,0),"")</f>
        <v/>
      </c>
      <c r="V991" s="554" t="str">
        <f t="shared" si="185"/>
        <v/>
      </c>
      <c r="W991" s="107" t="s">
        <v>1234</v>
      </c>
      <c r="X991" s="103" t="s">
        <v>27</v>
      </c>
      <c r="Y991" s="108">
        <v>2.4</v>
      </c>
      <c r="Z991" s="109"/>
      <c r="AA991" s="554">
        <f>IF(W991&lt;&gt;"",VLOOKUP(W991,'DON GIA'!$A$1:$D$346,4,0),"")</f>
        <v>282038</v>
      </c>
      <c r="AB991" s="554">
        <f t="shared" si="186"/>
        <v>676891.2</v>
      </c>
      <c r="AC991" s="71"/>
      <c r="AD991" s="71"/>
      <c r="AE991" s="71"/>
      <c r="AF991" s="71"/>
      <c r="AG991" s="71"/>
      <c r="AH991" s="103"/>
      <c r="AI991" s="71"/>
      <c r="AJ991" s="103"/>
      <c r="AK991" s="103"/>
      <c r="AL991" s="554" t="str">
        <f>IF(AI991&lt;&gt;"",VLOOKUP(AI991,'DON GIA'!$M$1:$P$9,4,0),"")</f>
        <v/>
      </c>
      <c r="AM991" s="554" t="str">
        <f t="shared" si="183"/>
        <v/>
      </c>
      <c r="AN991" s="103"/>
      <c r="AO991" s="103"/>
      <c r="AP991" s="553" t="str">
        <f t="shared" si="184"/>
        <v/>
      </c>
      <c r="AQ991" s="107"/>
    </row>
    <row r="992" spans="1:44" outlineLevel="2">
      <c r="A992" s="72" t="e">
        <f>IF(D991&lt;&gt;"",$D$8:D991,A991)</f>
        <v>#VALUE!</v>
      </c>
      <c r="C992" s="552" t="str">
        <f>IF(D992&lt;&gt;"",COUNTA($D$8:D992),"")</f>
        <v/>
      </c>
      <c r="D992" s="552"/>
      <c r="E992" s="71"/>
      <c r="F992" s="103"/>
      <c r="G992" s="103"/>
      <c r="H992" s="103"/>
      <c r="I992" s="103"/>
      <c r="J992" s="103"/>
      <c r="K992" s="103"/>
      <c r="L992" s="107"/>
      <c r="M992" s="105"/>
      <c r="N992" s="106" t="str">
        <f>IF(L992&lt;&gt;"",VLOOKUP(L992,'DON GIA'!$S$1:$U$19,3,0),"")</f>
        <v/>
      </c>
      <c r="O992" s="106" t="str">
        <f>IF(L992&lt;&gt;"",VLOOKUP(L992,'DON GIA'!$S$1:$V$19,4,0),"")</f>
        <v/>
      </c>
      <c r="P992" s="106" t="str">
        <f t="shared" si="181"/>
        <v/>
      </c>
      <c r="Q992" s="106" t="str">
        <f t="shared" si="182"/>
        <v/>
      </c>
      <c r="R992" s="71" t="s">
        <v>35</v>
      </c>
      <c r="S992" s="103"/>
      <c r="T992" s="103"/>
      <c r="U992" s="554" t="str">
        <f>IF(R992&lt;&gt;"",VLOOKUP(R992,'DON GIA'!$H$1:$K$103,4,0),"")</f>
        <v/>
      </c>
      <c r="V992" s="554" t="str">
        <f t="shared" si="185"/>
        <v/>
      </c>
      <c r="W992" s="107" t="s">
        <v>1238</v>
      </c>
      <c r="X992" s="103" t="s">
        <v>42</v>
      </c>
      <c r="Y992" s="108">
        <v>1</v>
      </c>
      <c r="Z992" s="109"/>
      <c r="AA992" s="554">
        <f>IF(W992&lt;&gt;"",VLOOKUP(W992,'DON GIA'!$A$1:$D$346,4,0),"")</f>
        <v>8066502</v>
      </c>
      <c r="AB992" s="554">
        <f t="shared" si="186"/>
        <v>8066502</v>
      </c>
      <c r="AC992" s="71"/>
      <c r="AD992" s="71"/>
      <c r="AE992" s="71"/>
      <c r="AF992" s="71"/>
      <c r="AG992" s="71"/>
      <c r="AH992" s="103"/>
      <c r="AI992" s="71"/>
      <c r="AJ992" s="103"/>
      <c r="AK992" s="103"/>
      <c r="AL992" s="554" t="str">
        <f>IF(AI992&lt;&gt;"",VLOOKUP(AI992,'DON GIA'!$M$1:$P$9,4,0),"")</f>
        <v/>
      </c>
      <c r="AM992" s="554" t="str">
        <f t="shared" si="183"/>
        <v/>
      </c>
      <c r="AN992" s="103"/>
      <c r="AO992" s="103"/>
      <c r="AP992" s="553" t="str">
        <f t="shared" si="184"/>
        <v/>
      </c>
      <c r="AQ992" s="107"/>
    </row>
    <row r="993" spans="1:44" ht="37.5" outlineLevel="2">
      <c r="A993" s="72" t="e">
        <f>IF(D992&lt;&gt;"",$D$8:D992,A992)</f>
        <v>#VALUE!</v>
      </c>
      <c r="C993" s="552" t="str">
        <f>IF(D993&lt;&gt;"",COUNTA($D$8:D993),"")</f>
        <v/>
      </c>
      <c r="D993" s="552"/>
      <c r="E993" s="71"/>
      <c r="F993" s="103"/>
      <c r="G993" s="103"/>
      <c r="H993" s="103"/>
      <c r="I993" s="103"/>
      <c r="J993" s="103"/>
      <c r="K993" s="103"/>
      <c r="L993" s="107"/>
      <c r="M993" s="105"/>
      <c r="N993" s="106" t="str">
        <f>IF(L993&lt;&gt;"",VLOOKUP(L993,'DON GIA'!$S$1:$U$19,3,0),"")</f>
        <v/>
      </c>
      <c r="O993" s="106" t="str">
        <f>IF(L993&lt;&gt;"",VLOOKUP(L993,'DON GIA'!$S$1:$V$19,4,0),"")</f>
        <v/>
      </c>
      <c r="P993" s="106" t="str">
        <f t="shared" si="181"/>
        <v/>
      </c>
      <c r="Q993" s="106" t="str">
        <f t="shared" si="182"/>
        <v/>
      </c>
      <c r="R993" s="71" t="s">
        <v>35</v>
      </c>
      <c r="S993" s="103"/>
      <c r="T993" s="103"/>
      <c r="U993" s="554" t="str">
        <f>IF(R993&lt;&gt;"",VLOOKUP(R993,'DON GIA'!$H$1:$K$103,4,0),"")</f>
        <v/>
      </c>
      <c r="V993" s="554" t="str">
        <f t="shared" si="185"/>
        <v/>
      </c>
      <c r="W993" s="107" t="s">
        <v>1239</v>
      </c>
      <c r="X993" s="103" t="s">
        <v>27</v>
      </c>
      <c r="Y993" s="108">
        <f>2.6*5.1</f>
        <v>13.26</v>
      </c>
      <c r="Z993" s="109"/>
      <c r="AA993" s="554">
        <f>IF(W993&lt;&gt;"",VLOOKUP(W993,'DON GIA'!$A$1:$D$346,4,0),"")</f>
        <v>269273</v>
      </c>
      <c r="AB993" s="554">
        <f t="shared" si="186"/>
        <v>3570559.98</v>
      </c>
      <c r="AC993" s="71"/>
      <c r="AD993" s="71"/>
      <c r="AE993" s="71"/>
      <c r="AF993" s="71"/>
      <c r="AG993" s="71"/>
      <c r="AH993" s="103"/>
      <c r="AI993" s="71"/>
      <c r="AJ993" s="103"/>
      <c r="AK993" s="103"/>
      <c r="AL993" s="554" t="str">
        <f>IF(AI993&lt;&gt;"",VLOOKUP(AI993,'DON GIA'!$M$1:$P$9,4,0),"")</f>
        <v/>
      </c>
      <c r="AM993" s="554" t="str">
        <f t="shared" si="183"/>
        <v/>
      </c>
      <c r="AN993" s="103"/>
      <c r="AO993" s="103"/>
      <c r="AP993" s="553" t="str">
        <f t="shared" si="184"/>
        <v/>
      </c>
      <c r="AQ993" s="107"/>
    </row>
    <row r="994" spans="1:44" outlineLevel="2">
      <c r="A994" s="72" t="e">
        <f>IF(D993&lt;&gt;"",$D$8:D993,A993)</f>
        <v>#VALUE!</v>
      </c>
      <c r="C994" s="552" t="str">
        <f>IF(D994&lt;&gt;"",COUNTA($D$8:D994),"")</f>
        <v/>
      </c>
      <c r="D994" s="552"/>
      <c r="E994" s="71"/>
      <c r="F994" s="103"/>
      <c r="G994" s="103"/>
      <c r="H994" s="103"/>
      <c r="I994" s="103"/>
      <c r="J994" s="103"/>
      <c r="K994" s="103"/>
      <c r="L994" s="107"/>
      <c r="M994" s="105"/>
      <c r="N994" s="106" t="str">
        <f>IF(L994&lt;&gt;"",VLOOKUP(L994,'DON GIA'!$S$1:$U$19,3,0),"")</f>
        <v/>
      </c>
      <c r="O994" s="106" t="str">
        <f>IF(L994&lt;&gt;"",VLOOKUP(L994,'DON GIA'!$S$1:$V$19,4,0),"")</f>
        <v/>
      </c>
      <c r="P994" s="106" t="str">
        <f t="shared" si="181"/>
        <v/>
      </c>
      <c r="Q994" s="106" t="str">
        <f t="shared" si="182"/>
        <v/>
      </c>
      <c r="R994" s="71" t="s">
        <v>35</v>
      </c>
      <c r="S994" s="103"/>
      <c r="T994" s="103"/>
      <c r="U994" s="554" t="str">
        <f>IF(R994&lt;&gt;"",VLOOKUP(R994,'DON GIA'!$H$1:$K$103,4,0),"")</f>
        <v/>
      </c>
      <c r="V994" s="554" t="str">
        <f t="shared" si="185"/>
        <v/>
      </c>
      <c r="W994" s="107" t="s">
        <v>1120</v>
      </c>
      <c r="X994" s="103" t="s">
        <v>38</v>
      </c>
      <c r="Y994" s="108">
        <f>4.75*0.1</f>
        <v>0.47500000000000003</v>
      </c>
      <c r="Z994" s="109"/>
      <c r="AA994" s="554">
        <f>IF(W994&lt;&gt;"",VLOOKUP(W994,'DON GIA'!$A$1:$D$346,4,0),"")</f>
        <v>2523428</v>
      </c>
      <c r="AB994" s="554">
        <f t="shared" si="186"/>
        <v>1198628.3</v>
      </c>
      <c r="AC994" s="71"/>
      <c r="AD994" s="71"/>
      <c r="AE994" s="71"/>
      <c r="AF994" s="71"/>
      <c r="AG994" s="71"/>
      <c r="AH994" s="103"/>
      <c r="AI994" s="71"/>
      <c r="AJ994" s="103"/>
      <c r="AK994" s="103"/>
      <c r="AL994" s="554" t="str">
        <f>IF(AI994&lt;&gt;"",VLOOKUP(AI994,'DON GIA'!$M$1:$P$9,4,0),"")</f>
        <v/>
      </c>
      <c r="AM994" s="554" t="str">
        <f t="shared" si="183"/>
        <v/>
      </c>
      <c r="AN994" s="103"/>
      <c r="AO994" s="103"/>
      <c r="AP994" s="553" t="str">
        <f t="shared" si="184"/>
        <v/>
      </c>
      <c r="AQ994" s="107"/>
    </row>
    <row r="995" spans="1:44" outlineLevel="2">
      <c r="A995" s="72" t="e">
        <f>IF(D994&lt;&gt;"",$D$8:D994,A994)</f>
        <v>#VALUE!</v>
      </c>
      <c r="C995" s="552" t="str">
        <f>IF(D995&lt;&gt;"",COUNTA($D$8:D995),"")</f>
        <v/>
      </c>
      <c r="D995" s="552"/>
      <c r="E995" s="61"/>
      <c r="F995" s="103"/>
      <c r="G995" s="103"/>
      <c r="H995" s="103"/>
      <c r="I995" s="103"/>
      <c r="J995" s="103"/>
      <c r="K995" s="103"/>
      <c r="L995" s="107"/>
      <c r="M995" s="105"/>
      <c r="N995" s="106" t="str">
        <f>IF(L995&lt;&gt;"",VLOOKUP(L995,'DON GIA'!$S$1:$U$19,3,0),"")</f>
        <v/>
      </c>
      <c r="O995" s="106" t="str">
        <f>IF(L995&lt;&gt;"",VLOOKUP(L995,'DON GIA'!$S$1:$V$19,4,0),"")</f>
        <v/>
      </c>
      <c r="P995" s="106" t="str">
        <f t="shared" si="181"/>
        <v/>
      </c>
      <c r="Q995" s="106" t="str">
        <f t="shared" si="182"/>
        <v/>
      </c>
      <c r="R995" s="71" t="s">
        <v>35</v>
      </c>
      <c r="S995" s="103"/>
      <c r="T995" s="103"/>
      <c r="U995" s="554" t="str">
        <f>IF(R995&lt;&gt;"",VLOOKUP(R995,'DON GIA'!$H$1:$K$103,4,0),"")</f>
        <v/>
      </c>
      <c r="V995" s="554" t="str">
        <f t="shared" si="185"/>
        <v/>
      </c>
      <c r="W995" s="107" t="s">
        <v>35</v>
      </c>
      <c r="X995" s="103"/>
      <c r="Y995" s="108"/>
      <c r="Z995" s="109"/>
      <c r="AA995" s="554" t="str">
        <f>IF(W995&lt;&gt;"",VLOOKUP(W995,'DON GIA'!$A$1:$D$346,4,0),"")</f>
        <v/>
      </c>
      <c r="AB995" s="554" t="str">
        <f t="shared" si="186"/>
        <v/>
      </c>
      <c r="AC995" s="71"/>
      <c r="AD995" s="71"/>
      <c r="AE995" s="71"/>
      <c r="AF995" s="71"/>
      <c r="AG995" s="71"/>
      <c r="AH995" s="103"/>
      <c r="AI995" s="71"/>
      <c r="AJ995" s="103"/>
      <c r="AK995" s="103"/>
      <c r="AL995" s="554" t="str">
        <f>IF(AI995&lt;&gt;"",VLOOKUP(AI995,'DON GIA'!$M$1:$P$9,4,0),"")</f>
        <v/>
      </c>
      <c r="AM995" s="554" t="str">
        <f t="shared" si="183"/>
        <v/>
      </c>
      <c r="AN995" s="103"/>
      <c r="AO995" s="103"/>
      <c r="AP995" s="553" t="str">
        <f t="shared" si="184"/>
        <v/>
      </c>
      <c r="AQ995" s="107"/>
    </row>
    <row r="996" spans="1:44" outlineLevel="1">
      <c r="A996" s="84" t="s">
        <v>796</v>
      </c>
      <c r="B996" s="576">
        <v>53</v>
      </c>
      <c r="C996" s="552">
        <f>IF(D996&lt;&gt;"",COUNTA($D$8:D996),"")</f>
        <v>65</v>
      </c>
      <c r="D996" s="552">
        <v>457</v>
      </c>
      <c r="E996" s="61" t="s">
        <v>329</v>
      </c>
      <c r="F996" s="162"/>
      <c r="G996" s="162"/>
      <c r="H996" s="162"/>
      <c r="I996" s="162"/>
      <c r="J996" s="162"/>
      <c r="K996" s="162"/>
      <c r="L996" s="129"/>
      <c r="M996" s="167">
        <f>SUBTOTAL(9,M997:M1007)</f>
        <v>0</v>
      </c>
      <c r="N996" s="199"/>
      <c r="O996" s="199"/>
      <c r="P996" s="199">
        <f>SUBTOTAL(9,P997:P1007)</f>
        <v>0</v>
      </c>
      <c r="Q996" s="199">
        <f>SUBTOTAL(9,Q997:Q1007)</f>
        <v>0</v>
      </c>
      <c r="R996" s="61"/>
      <c r="S996" s="162"/>
      <c r="T996" s="162">
        <f>SUBTOTAL(9,T997:T1007)</f>
        <v>13</v>
      </c>
      <c r="U996" s="553"/>
      <c r="V996" s="553">
        <f>SUBTOTAL(9,V997:V1007)</f>
        <v>13293000</v>
      </c>
      <c r="W996" s="129"/>
      <c r="X996" s="162"/>
      <c r="Y996" s="169">
        <f>SUBTOTAL(9,Y997:Y1007)</f>
        <v>250.482</v>
      </c>
      <c r="Z996" s="170">
        <f>SUBTOTAL(9,Z997:Z1007)</f>
        <v>0</v>
      </c>
      <c r="AA996" s="553"/>
      <c r="AB996" s="553">
        <f>SUBTOTAL(9,AB997:AB1007)</f>
        <v>381082046.97600007</v>
      </c>
      <c r="AC996" s="71"/>
      <c r="AD996" s="71"/>
      <c r="AE996" s="71"/>
      <c r="AF996" s="71"/>
      <c r="AG996" s="71"/>
      <c r="AH996" s="103"/>
      <c r="AI996" s="71"/>
      <c r="AJ996" s="162"/>
      <c r="AK996" s="162">
        <f>SUBTOTAL(9,AK997:AK1007)</f>
        <v>0</v>
      </c>
      <c r="AL996" s="553"/>
      <c r="AM996" s="553">
        <f>SUBTOTAL(9,AM997:AM1007)</f>
        <v>0</v>
      </c>
      <c r="AN996" s="162"/>
      <c r="AO996" s="162">
        <f>SUBTOTAL(9,AO997:AO1007)</f>
        <v>0</v>
      </c>
      <c r="AP996" s="553">
        <f t="shared" si="184"/>
        <v>394375046.97600007</v>
      </c>
      <c r="AQ996" s="129"/>
      <c r="AR996" s="90"/>
    </row>
    <row r="997" spans="1:44" ht="56.25" outlineLevel="2">
      <c r="A997" s="72" t="e">
        <f>IF(D996&lt;&gt;"",$D$8:D996,A995)</f>
        <v>#VALUE!</v>
      </c>
      <c r="C997" s="552" t="str">
        <f>IF(D997&lt;&gt;"",COUNTA($D$8:D997),"")</f>
        <v/>
      </c>
      <c r="D997" s="552"/>
      <c r="E997" s="71" t="s">
        <v>330</v>
      </c>
      <c r="F997" s="103"/>
      <c r="G997" s="103"/>
      <c r="H997" s="103"/>
      <c r="I997" s="103"/>
      <c r="J997" s="103"/>
      <c r="K997" s="103"/>
      <c r="L997" s="107"/>
      <c r="M997" s="105"/>
      <c r="N997" s="106" t="str">
        <f>IF(L997&lt;&gt;"",VLOOKUP(L997,'DON GIA'!$S$1:$U$19,3,0),"")</f>
        <v/>
      </c>
      <c r="O997" s="106" t="str">
        <f>IF(L997&lt;&gt;"",VLOOKUP(L997,'DON GIA'!$S$1:$V$19,4,0),"")</f>
        <v/>
      </c>
      <c r="P997" s="106" t="str">
        <f t="shared" si="181"/>
        <v/>
      </c>
      <c r="Q997" s="106" t="str">
        <f t="shared" si="182"/>
        <v/>
      </c>
      <c r="R997" s="71" t="s">
        <v>48</v>
      </c>
      <c r="S997" s="103" t="s">
        <v>44</v>
      </c>
      <c r="T997" s="103">
        <v>3</v>
      </c>
      <c r="U997" s="554">
        <f>IF(R997&lt;&gt;"",VLOOKUP(R997,'DON GIA'!$H$1:$K$103,4,0),"")</f>
        <v>1708000</v>
      </c>
      <c r="V997" s="554">
        <f t="shared" ref="V997:V1007" si="187">IF(R997&lt;&gt;"",IF(ISNUMBER(U997),T997*U997,""),"")</f>
        <v>5124000</v>
      </c>
      <c r="W997" s="107" t="s">
        <v>1224</v>
      </c>
      <c r="X997" s="103" t="s">
        <v>27</v>
      </c>
      <c r="Y997" s="108">
        <v>59.92</v>
      </c>
      <c r="Z997" s="109"/>
      <c r="AA997" s="554">
        <f>IF(W997&lt;&gt;"",VLOOKUP(W997,'DON GIA'!$A$1:$D$346,4,0),"")</f>
        <v>264499</v>
      </c>
      <c r="AB997" s="554">
        <f t="shared" ref="AB997:AB1007" si="188">IF(W997&lt;&gt;"",IF(ISNUMBER(AA997),Y997*AA997,""),"")</f>
        <v>15848780.08</v>
      </c>
      <c r="AC997" s="71"/>
      <c r="AD997" s="71"/>
      <c r="AE997" s="71"/>
      <c r="AF997" s="71"/>
      <c r="AG997" s="71"/>
      <c r="AH997" s="103"/>
      <c r="AI997" s="71"/>
      <c r="AJ997" s="103"/>
      <c r="AK997" s="103"/>
      <c r="AL997" s="554" t="str">
        <f>IF(AI997&lt;&gt;"",VLOOKUP(AI997,'DON GIA'!$M$1:$P$9,4,0),"")</f>
        <v/>
      </c>
      <c r="AM997" s="554" t="str">
        <f t="shared" si="183"/>
        <v/>
      </c>
      <c r="AN997" s="103"/>
      <c r="AO997" s="103"/>
      <c r="AP997" s="553" t="str">
        <f t="shared" si="184"/>
        <v/>
      </c>
      <c r="AQ997" s="107" t="s">
        <v>432</v>
      </c>
      <c r="AR997" s="77" t="s">
        <v>1912</v>
      </c>
    </row>
    <row r="998" spans="1:44" ht="93.75" outlineLevel="2">
      <c r="A998" s="72" t="e">
        <f>IF(D997&lt;&gt;"",$D$8:D997,A997)</f>
        <v>#VALUE!</v>
      </c>
      <c r="C998" s="552" t="str">
        <f>IF(D998&lt;&gt;"",COUNTA($D$8:D998),"")</f>
        <v/>
      </c>
      <c r="D998" s="552"/>
      <c r="E998" s="71" t="s">
        <v>71</v>
      </c>
      <c r="F998" s="103"/>
      <c r="G998" s="103"/>
      <c r="H998" s="103"/>
      <c r="I998" s="103"/>
      <c r="J998" s="103"/>
      <c r="K998" s="103"/>
      <c r="L998" s="107"/>
      <c r="M998" s="105"/>
      <c r="N998" s="106" t="str">
        <f>IF(L998&lt;&gt;"",VLOOKUP(L998,'DON GIA'!$S$1:$U$19,3,0),"")</f>
        <v/>
      </c>
      <c r="O998" s="106" t="str">
        <f>IF(L998&lt;&gt;"",VLOOKUP(L998,'DON GIA'!$S$1:$V$19,4,0),"")</f>
        <v/>
      </c>
      <c r="P998" s="106" t="str">
        <f t="shared" si="181"/>
        <v/>
      </c>
      <c r="Q998" s="106" t="str">
        <f t="shared" si="182"/>
        <v/>
      </c>
      <c r="R998" s="71" t="s">
        <v>78</v>
      </c>
      <c r="S998" s="103" t="s">
        <v>44</v>
      </c>
      <c r="T998" s="103">
        <v>1</v>
      </c>
      <c r="U998" s="554">
        <f>IF(R998&lt;&gt;"",VLOOKUP(R998,'DON GIA'!$H$1:$K$103,4,0),"")</f>
        <v>2236000</v>
      </c>
      <c r="V998" s="554">
        <f t="shared" si="187"/>
        <v>2236000</v>
      </c>
      <c r="W998" s="107" t="s">
        <v>1063</v>
      </c>
      <c r="X998" s="103" t="s">
        <v>27</v>
      </c>
      <c r="Y998" s="108">
        <v>58</v>
      </c>
      <c r="Z998" s="109"/>
      <c r="AA998" s="554">
        <f>IF(W998&lt;&gt;"",VLOOKUP(W998,'DON GIA'!$A$1:$D$346,4,0),"")</f>
        <v>3941166</v>
      </c>
      <c r="AB998" s="554">
        <f t="shared" si="188"/>
        <v>228587628</v>
      </c>
      <c r="AC998" s="71"/>
      <c r="AD998" s="71" t="s">
        <v>29</v>
      </c>
      <c r="AE998" s="71" t="s">
        <v>30</v>
      </c>
      <c r="AF998" s="71" t="s">
        <v>31</v>
      </c>
      <c r="AG998" s="71" t="s">
        <v>32</v>
      </c>
      <c r="AH998" s="103"/>
      <c r="AI998" s="71"/>
      <c r="AJ998" s="103"/>
      <c r="AK998" s="103"/>
      <c r="AL998" s="554" t="str">
        <f>IF(AI998&lt;&gt;"",VLOOKUP(AI998,'DON GIA'!$M$1:$P$9,4,0),"")</f>
        <v/>
      </c>
      <c r="AM998" s="554" t="str">
        <f t="shared" si="183"/>
        <v/>
      </c>
      <c r="AN998" s="103"/>
      <c r="AO998" s="103"/>
      <c r="AP998" s="553" t="str">
        <f t="shared" si="184"/>
        <v/>
      </c>
      <c r="AQ998" s="107" t="s">
        <v>1977</v>
      </c>
      <c r="AR998" s="577" t="s">
        <v>1958</v>
      </c>
    </row>
    <row r="999" spans="1:44" ht="112.5" outlineLevel="2">
      <c r="A999" s="72" t="e">
        <f>IF(D998&lt;&gt;"",$D$8:D998,A998)</f>
        <v>#VALUE!</v>
      </c>
      <c r="C999" s="552" t="str">
        <f>IF(D999&lt;&gt;"",COUNTA($D$8:D999),"")</f>
        <v/>
      </c>
      <c r="D999" s="552"/>
      <c r="E999" s="71"/>
      <c r="F999" s="103"/>
      <c r="G999" s="103"/>
      <c r="H999" s="103"/>
      <c r="I999" s="103"/>
      <c r="J999" s="103"/>
      <c r="K999" s="103"/>
      <c r="L999" s="107"/>
      <c r="M999" s="105"/>
      <c r="N999" s="106" t="str">
        <f>IF(L999&lt;&gt;"",VLOOKUP(L999,'DON GIA'!$S$1:$U$19,3,0),"")</f>
        <v/>
      </c>
      <c r="O999" s="106" t="str">
        <f>IF(L999&lt;&gt;"",VLOOKUP(L999,'DON GIA'!$S$1:$V$19,4,0),"")</f>
        <v/>
      </c>
      <c r="P999" s="106" t="str">
        <f t="shared" si="181"/>
        <v/>
      </c>
      <c r="Q999" s="106" t="str">
        <f t="shared" si="182"/>
        <v/>
      </c>
      <c r="R999" s="71" t="s">
        <v>79</v>
      </c>
      <c r="S999" s="103" t="s">
        <v>44</v>
      </c>
      <c r="T999" s="103">
        <v>1</v>
      </c>
      <c r="U999" s="554">
        <f>IF(R999&lt;&gt;"",VLOOKUP(R999,'DON GIA'!$H$1:$K$103,4,0),"")</f>
        <v>1632000</v>
      </c>
      <c r="V999" s="554">
        <f t="shared" si="187"/>
        <v>1632000</v>
      </c>
      <c r="W999" s="107" t="s">
        <v>1240</v>
      </c>
      <c r="X999" s="103" t="s">
        <v>27</v>
      </c>
      <c r="Y999" s="108">
        <v>13</v>
      </c>
      <c r="Z999" s="109"/>
      <c r="AA999" s="554">
        <f>IF(W999&lt;&gt;"",VLOOKUP(W999,'DON GIA'!$A$1:$D$346,4,0),"")</f>
        <v>1457397</v>
      </c>
      <c r="AB999" s="554">
        <f t="shared" si="188"/>
        <v>18946161</v>
      </c>
      <c r="AC999" s="71"/>
      <c r="AD999" s="71" t="s">
        <v>29</v>
      </c>
      <c r="AE999" s="71" t="s">
        <v>36</v>
      </c>
      <c r="AF999" s="71" t="s">
        <v>116</v>
      </c>
      <c r="AG999" s="71" t="s">
        <v>331</v>
      </c>
      <c r="AH999" s="103"/>
      <c r="AI999" s="71"/>
      <c r="AJ999" s="103"/>
      <c r="AK999" s="103"/>
      <c r="AL999" s="554" t="str">
        <f>IF(AI999&lt;&gt;"",VLOOKUP(AI999,'DON GIA'!$M$1:$P$9,4,0),"")</f>
        <v/>
      </c>
      <c r="AM999" s="554" t="str">
        <f t="shared" si="183"/>
        <v/>
      </c>
      <c r="AN999" s="103"/>
      <c r="AO999" s="103"/>
      <c r="AP999" s="553" t="str">
        <f t="shared" si="184"/>
        <v/>
      </c>
      <c r="AQ999" s="107"/>
      <c r="AR999" s="577" t="s">
        <v>1959</v>
      </c>
    </row>
    <row r="1000" spans="1:44" ht="93.75" outlineLevel="2">
      <c r="A1000" s="72" t="e">
        <f>IF(D999&lt;&gt;"",$D$8:D999,A999)</f>
        <v>#VALUE!</v>
      </c>
      <c r="C1000" s="552" t="str">
        <f>IF(D1000&lt;&gt;"",COUNTA($D$8:D1000),"")</f>
        <v/>
      </c>
      <c r="D1000" s="552"/>
      <c r="E1000" s="71"/>
      <c r="F1000" s="103"/>
      <c r="G1000" s="103"/>
      <c r="H1000" s="103"/>
      <c r="I1000" s="103"/>
      <c r="J1000" s="103"/>
      <c r="K1000" s="103"/>
      <c r="L1000" s="107"/>
      <c r="M1000" s="105"/>
      <c r="N1000" s="106" t="str">
        <f>IF(L1000&lt;&gt;"",VLOOKUP(L1000,'DON GIA'!$S$1:$U$19,3,0),"")</f>
        <v/>
      </c>
      <c r="O1000" s="106" t="str">
        <f>IF(L1000&lt;&gt;"",VLOOKUP(L1000,'DON GIA'!$S$1:$V$19,4,0),"")</f>
        <v/>
      </c>
      <c r="P1000" s="106" t="str">
        <f t="shared" si="181"/>
        <v/>
      </c>
      <c r="Q1000" s="106" t="str">
        <f t="shared" si="182"/>
        <v/>
      </c>
      <c r="R1000" s="71" t="s">
        <v>272</v>
      </c>
      <c r="S1000" s="103" t="s">
        <v>44</v>
      </c>
      <c r="T1000" s="103">
        <v>4</v>
      </c>
      <c r="U1000" s="554">
        <f>IF(R1000&lt;&gt;"",VLOOKUP(R1000,'DON GIA'!$H$1:$K$103,4,0),"")</f>
        <v>450000</v>
      </c>
      <c r="V1000" s="554">
        <f t="shared" si="187"/>
        <v>1800000</v>
      </c>
      <c r="W1000" s="107" t="s">
        <v>1241</v>
      </c>
      <c r="X1000" s="103" t="s">
        <v>27</v>
      </c>
      <c r="Y1000" s="108">
        <v>8.5</v>
      </c>
      <c r="Z1000" s="109"/>
      <c r="AA1000" s="554">
        <f>IF(W1000&lt;&gt;"",VLOOKUP(W1000,'DON GIA'!$A$1:$D$346,4,0),"")</f>
        <v>10655885</v>
      </c>
      <c r="AB1000" s="554">
        <f t="shared" si="188"/>
        <v>90575022.5</v>
      </c>
      <c r="AC1000" s="71"/>
      <c r="AD1000" s="71" t="s">
        <v>34</v>
      </c>
      <c r="AE1000" s="71" t="s">
        <v>30</v>
      </c>
      <c r="AF1000" s="71" t="s">
        <v>31</v>
      </c>
      <c r="AG1000" s="71" t="s">
        <v>32</v>
      </c>
      <c r="AH1000" s="103"/>
      <c r="AI1000" s="71"/>
      <c r="AJ1000" s="103"/>
      <c r="AK1000" s="103"/>
      <c r="AL1000" s="554" t="str">
        <f>IF(AI1000&lt;&gt;"",VLOOKUP(AI1000,'DON GIA'!$M$1:$P$9,4,0),"")</f>
        <v/>
      </c>
      <c r="AM1000" s="554" t="str">
        <f t="shared" si="183"/>
        <v/>
      </c>
      <c r="AN1000" s="103"/>
      <c r="AO1000" s="103"/>
      <c r="AP1000" s="553" t="str">
        <f t="shared" si="184"/>
        <v/>
      </c>
      <c r="AQ1000" s="107"/>
      <c r="AR1000" s="577" t="s">
        <v>1960</v>
      </c>
    </row>
    <row r="1001" spans="1:44" outlineLevel="2">
      <c r="A1001" s="72" t="e">
        <f>IF(D1000&lt;&gt;"",$D$8:D1000,A1000)</f>
        <v>#VALUE!</v>
      </c>
      <c r="C1001" s="552" t="str">
        <f>IF(D1001&lt;&gt;"",COUNTA($D$8:D1001),"")</f>
        <v/>
      </c>
      <c r="D1001" s="552"/>
      <c r="E1001" s="71"/>
      <c r="F1001" s="103"/>
      <c r="G1001" s="103"/>
      <c r="H1001" s="103"/>
      <c r="I1001" s="103"/>
      <c r="J1001" s="103"/>
      <c r="K1001" s="103"/>
      <c r="L1001" s="107"/>
      <c r="M1001" s="105"/>
      <c r="N1001" s="106" t="str">
        <f>IF(L1001&lt;&gt;"",VLOOKUP(L1001,'DON GIA'!$S$1:$U$19,3,0),"")</f>
        <v/>
      </c>
      <c r="O1001" s="106" t="str">
        <f>IF(L1001&lt;&gt;"",VLOOKUP(L1001,'DON GIA'!$S$1:$V$19,4,0),"")</f>
        <v/>
      </c>
      <c r="P1001" s="106" t="str">
        <f t="shared" si="181"/>
        <v/>
      </c>
      <c r="Q1001" s="106" t="str">
        <f t="shared" si="182"/>
        <v/>
      </c>
      <c r="R1001" s="71" t="s">
        <v>332</v>
      </c>
      <c r="S1001" s="103" t="s">
        <v>44</v>
      </c>
      <c r="T1001" s="103">
        <v>1</v>
      </c>
      <c r="U1001" s="554">
        <f>IF(R1001&lt;&gt;"",VLOOKUP(R1001,'DON GIA'!$H$1:$K$103,4,0),"")</f>
        <v>517000</v>
      </c>
      <c r="V1001" s="554">
        <f t="shared" si="187"/>
        <v>517000</v>
      </c>
      <c r="W1001" s="107" t="s">
        <v>1242</v>
      </c>
      <c r="X1001" s="103" t="s">
        <v>27</v>
      </c>
      <c r="Y1001" s="108">
        <v>58</v>
      </c>
      <c r="Z1001" s="109"/>
      <c r="AA1001" s="554">
        <f>IF(W1001&lt;&gt;"",VLOOKUP(W1001,'DON GIA'!$A$1:$D$346,4,0),"")</f>
        <v>161275</v>
      </c>
      <c r="AB1001" s="554">
        <f t="shared" si="188"/>
        <v>9353950</v>
      </c>
      <c r="AC1001" s="71"/>
      <c r="AD1001" s="71"/>
      <c r="AE1001" s="71"/>
      <c r="AF1001" s="71"/>
      <c r="AG1001" s="71"/>
      <c r="AH1001" s="103"/>
      <c r="AI1001" s="71"/>
      <c r="AJ1001" s="103"/>
      <c r="AK1001" s="103"/>
      <c r="AL1001" s="554" t="str">
        <f>IF(AI1001&lt;&gt;"",VLOOKUP(AI1001,'DON GIA'!$M$1:$P$9,4,0),"")</f>
        <v/>
      </c>
      <c r="AM1001" s="554" t="str">
        <f t="shared" si="183"/>
        <v/>
      </c>
      <c r="AN1001" s="103"/>
      <c r="AO1001" s="103"/>
      <c r="AP1001" s="553" t="str">
        <f t="shared" si="184"/>
        <v/>
      </c>
      <c r="AQ1001" s="107"/>
    </row>
    <row r="1002" spans="1:44" outlineLevel="2">
      <c r="A1002" s="72" t="e">
        <f>IF(D1001&lt;&gt;"",$D$8:D1001,A1001)</f>
        <v>#VALUE!</v>
      </c>
      <c r="C1002" s="552" t="str">
        <f>IF(D1002&lt;&gt;"",COUNTA($D$8:D1002),"")</f>
        <v/>
      </c>
      <c r="D1002" s="552"/>
      <c r="E1002" s="71"/>
      <c r="F1002" s="103"/>
      <c r="G1002" s="103"/>
      <c r="H1002" s="103"/>
      <c r="I1002" s="103"/>
      <c r="J1002" s="103"/>
      <c r="K1002" s="103"/>
      <c r="L1002" s="107"/>
      <c r="M1002" s="105"/>
      <c r="N1002" s="106" t="str">
        <f>IF(L1002&lt;&gt;"",VLOOKUP(L1002,'DON GIA'!$S$1:$U$19,3,0),"")</f>
        <v/>
      </c>
      <c r="O1002" s="106" t="str">
        <f>IF(L1002&lt;&gt;"",VLOOKUP(L1002,'DON GIA'!$S$1:$V$19,4,0),"")</f>
        <v/>
      </c>
      <c r="P1002" s="106" t="str">
        <f t="shared" si="181"/>
        <v/>
      </c>
      <c r="Q1002" s="106" t="str">
        <f t="shared" si="182"/>
        <v/>
      </c>
      <c r="R1002" s="71" t="s">
        <v>333</v>
      </c>
      <c r="S1002" s="103" t="s">
        <v>44</v>
      </c>
      <c r="T1002" s="103">
        <v>1</v>
      </c>
      <c r="U1002" s="554">
        <f>IF(R1002&lt;&gt;"",VLOOKUP(R1002,'DON GIA'!$H$1:$K$103,4,0),"")</f>
        <v>667000</v>
      </c>
      <c r="V1002" s="554">
        <f t="shared" si="187"/>
        <v>667000</v>
      </c>
      <c r="W1002" s="107" t="s">
        <v>1023</v>
      </c>
      <c r="X1002" s="103" t="s">
        <v>38</v>
      </c>
      <c r="Y1002" s="108">
        <v>0.16200000000000001</v>
      </c>
      <c r="Z1002" s="109"/>
      <c r="AA1002" s="554">
        <f>IF(W1002&lt;&gt;"",VLOOKUP(W1002,'DON GIA'!$A$1:$D$346,4,0),"")</f>
        <v>2523428</v>
      </c>
      <c r="AB1002" s="554">
        <f t="shared" si="188"/>
        <v>408795.33600000001</v>
      </c>
      <c r="AC1002" s="71"/>
      <c r="AD1002" s="71"/>
      <c r="AE1002" s="71"/>
      <c r="AF1002" s="71"/>
      <c r="AG1002" s="71"/>
      <c r="AH1002" s="103"/>
      <c r="AI1002" s="71"/>
      <c r="AJ1002" s="103"/>
      <c r="AK1002" s="103"/>
      <c r="AL1002" s="554" t="str">
        <f>IF(AI1002&lt;&gt;"",VLOOKUP(AI1002,'DON GIA'!$M$1:$P$9,4,0),"")</f>
        <v/>
      </c>
      <c r="AM1002" s="554" t="str">
        <f t="shared" si="183"/>
        <v/>
      </c>
      <c r="AN1002" s="103"/>
      <c r="AO1002" s="103"/>
      <c r="AP1002" s="553" t="str">
        <f t="shared" si="184"/>
        <v/>
      </c>
      <c r="AQ1002" s="107"/>
    </row>
    <row r="1003" spans="1:44" outlineLevel="2">
      <c r="A1003" s="72" t="e">
        <f>IF(D1002&lt;&gt;"",$D$8:D1002,A1002)</f>
        <v>#VALUE!</v>
      </c>
      <c r="C1003" s="552" t="str">
        <f>IF(D1003&lt;&gt;"",COUNTA($D$8:D1003),"")</f>
        <v/>
      </c>
      <c r="D1003" s="552"/>
      <c r="E1003" s="71"/>
      <c r="F1003" s="103"/>
      <c r="G1003" s="103"/>
      <c r="H1003" s="103"/>
      <c r="I1003" s="103"/>
      <c r="J1003" s="103"/>
      <c r="K1003" s="103"/>
      <c r="L1003" s="107"/>
      <c r="M1003" s="105"/>
      <c r="N1003" s="106" t="str">
        <f>IF(L1003&lt;&gt;"",VLOOKUP(L1003,'DON GIA'!$S$1:$U$19,3,0),"")</f>
        <v/>
      </c>
      <c r="O1003" s="106" t="str">
        <f>IF(L1003&lt;&gt;"",VLOOKUP(L1003,'DON GIA'!$S$1:$V$19,4,0),"")</f>
        <v/>
      </c>
      <c r="P1003" s="106" t="str">
        <f t="shared" si="181"/>
        <v/>
      </c>
      <c r="Q1003" s="106" t="str">
        <f t="shared" si="182"/>
        <v/>
      </c>
      <c r="R1003" s="71" t="s">
        <v>189</v>
      </c>
      <c r="S1003" s="103" t="s">
        <v>44</v>
      </c>
      <c r="T1003" s="103">
        <v>1</v>
      </c>
      <c r="U1003" s="554">
        <f>IF(R1003&lt;&gt;"",VLOOKUP(R1003,'DON GIA'!$H$1:$K$103,4,0),"")</f>
        <v>517000</v>
      </c>
      <c r="V1003" s="554">
        <f t="shared" si="187"/>
        <v>517000</v>
      </c>
      <c r="W1003" s="107" t="s">
        <v>1194</v>
      </c>
      <c r="X1003" s="103" t="s">
        <v>27</v>
      </c>
      <c r="Y1003" s="108">
        <v>1.26</v>
      </c>
      <c r="Z1003" s="109"/>
      <c r="AA1003" s="554">
        <f>IF(W1003&lt;&gt;"",VLOOKUP(W1003,'DON GIA'!$A$1:$D$346,4,0),"")</f>
        <v>292949</v>
      </c>
      <c r="AB1003" s="554">
        <f t="shared" si="188"/>
        <v>369115.74</v>
      </c>
      <c r="AC1003" s="71"/>
      <c r="AD1003" s="71"/>
      <c r="AE1003" s="71"/>
      <c r="AF1003" s="71"/>
      <c r="AG1003" s="71"/>
      <c r="AH1003" s="103"/>
      <c r="AI1003" s="71"/>
      <c r="AJ1003" s="103"/>
      <c r="AK1003" s="103"/>
      <c r="AL1003" s="554" t="str">
        <f>IF(AI1003&lt;&gt;"",VLOOKUP(AI1003,'DON GIA'!$M$1:$P$9,4,0),"")</f>
        <v/>
      </c>
      <c r="AM1003" s="554" t="str">
        <f t="shared" si="183"/>
        <v/>
      </c>
      <c r="AN1003" s="103"/>
      <c r="AO1003" s="103"/>
      <c r="AP1003" s="553" t="str">
        <f t="shared" si="184"/>
        <v/>
      </c>
      <c r="AQ1003" s="107"/>
    </row>
    <row r="1004" spans="1:44" outlineLevel="2">
      <c r="A1004" s="72" t="e">
        <f>IF(D1003&lt;&gt;"",$D$8:D1003,A1003)</f>
        <v>#VALUE!</v>
      </c>
      <c r="C1004" s="552" t="str">
        <f>IF(D1004&lt;&gt;"",COUNTA($D$8:D1004),"")</f>
        <v/>
      </c>
      <c r="D1004" s="552"/>
      <c r="E1004" s="71"/>
      <c r="F1004" s="103"/>
      <c r="G1004" s="103"/>
      <c r="H1004" s="103"/>
      <c r="I1004" s="103"/>
      <c r="J1004" s="103"/>
      <c r="K1004" s="103"/>
      <c r="L1004" s="107"/>
      <c r="M1004" s="105"/>
      <c r="N1004" s="106" t="str">
        <f>IF(L1004&lt;&gt;"",VLOOKUP(L1004,'DON GIA'!$S$1:$U$19,3,0),"")</f>
        <v/>
      </c>
      <c r="O1004" s="106" t="str">
        <f>IF(L1004&lt;&gt;"",VLOOKUP(L1004,'DON GIA'!$S$1:$V$19,4,0),"")</f>
        <v/>
      </c>
      <c r="P1004" s="106" t="str">
        <f t="shared" si="181"/>
        <v/>
      </c>
      <c r="Q1004" s="106" t="str">
        <f t="shared" si="182"/>
        <v/>
      </c>
      <c r="R1004" s="71" t="s">
        <v>242</v>
      </c>
      <c r="S1004" s="103" t="s">
        <v>44</v>
      </c>
      <c r="T1004" s="103">
        <v>1</v>
      </c>
      <c r="U1004" s="554">
        <f>IF(R1004&lt;&gt;"",VLOOKUP(R1004,'DON GIA'!$H$1:$K$103,4,0),"")</f>
        <v>800000</v>
      </c>
      <c r="V1004" s="554">
        <f t="shared" si="187"/>
        <v>800000</v>
      </c>
      <c r="W1004" s="107" t="s">
        <v>1009</v>
      </c>
      <c r="X1004" s="103" t="s">
        <v>27</v>
      </c>
      <c r="Y1004" s="108">
        <v>7.14</v>
      </c>
      <c r="Z1004" s="109"/>
      <c r="AA1004" s="554">
        <f>IF(W1004&lt;&gt;"",VLOOKUP(W1004,'DON GIA'!$A$1:$D$346,4,0),"")</f>
        <v>282038</v>
      </c>
      <c r="AB1004" s="554">
        <f t="shared" si="188"/>
        <v>2013751.3199999998</v>
      </c>
      <c r="AC1004" s="71"/>
      <c r="AD1004" s="71"/>
      <c r="AE1004" s="71"/>
      <c r="AF1004" s="71"/>
      <c r="AG1004" s="71"/>
      <c r="AH1004" s="103"/>
      <c r="AI1004" s="71"/>
      <c r="AJ1004" s="103"/>
      <c r="AK1004" s="103"/>
      <c r="AL1004" s="554" t="str">
        <f>IF(AI1004&lt;&gt;"",VLOOKUP(AI1004,'DON GIA'!$M$1:$P$9,4,0),"")</f>
        <v/>
      </c>
      <c r="AM1004" s="554" t="str">
        <f t="shared" si="183"/>
        <v/>
      </c>
      <c r="AN1004" s="103"/>
      <c r="AO1004" s="103"/>
      <c r="AP1004" s="553" t="str">
        <f t="shared" si="184"/>
        <v/>
      </c>
      <c r="AQ1004" s="107"/>
    </row>
    <row r="1005" spans="1:44" ht="37.5" outlineLevel="2">
      <c r="A1005" s="72" t="e">
        <f>IF(D1004&lt;&gt;"",$D$8:D1004,A1004)</f>
        <v>#VALUE!</v>
      </c>
      <c r="C1005" s="552" t="str">
        <f>IF(D1005&lt;&gt;"",COUNTA($D$8:D1005),"")</f>
        <v/>
      </c>
      <c r="D1005" s="552"/>
      <c r="E1005" s="71"/>
      <c r="F1005" s="103"/>
      <c r="G1005" s="103"/>
      <c r="H1005" s="103"/>
      <c r="I1005" s="103"/>
      <c r="J1005" s="103"/>
      <c r="K1005" s="103"/>
      <c r="L1005" s="107"/>
      <c r="M1005" s="105"/>
      <c r="N1005" s="106" t="str">
        <f>IF(L1005&lt;&gt;"",VLOOKUP(L1005,'DON GIA'!$S$1:$U$19,3,0),"")</f>
        <v/>
      </c>
      <c r="O1005" s="106" t="str">
        <f>IF(L1005&lt;&gt;"",VLOOKUP(L1005,'DON GIA'!$S$1:$V$19,4,0),"")</f>
        <v/>
      </c>
      <c r="P1005" s="106" t="str">
        <f t="shared" si="181"/>
        <v/>
      </c>
      <c r="Q1005" s="106" t="str">
        <f t="shared" si="182"/>
        <v/>
      </c>
      <c r="R1005" s="71" t="s">
        <v>35</v>
      </c>
      <c r="S1005" s="103"/>
      <c r="T1005" s="103"/>
      <c r="U1005" s="554" t="str">
        <f>IF(R1005&lt;&gt;"",VLOOKUP(R1005,'DON GIA'!$H$1:$K$103,4,0),"")</f>
        <v/>
      </c>
      <c r="V1005" s="554" t="str">
        <f t="shared" si="187"/>
        <v/>
      </c>
      <c r="W1005" s="107" t="s">
        <v>1243</v>
      </c>
      <c r="X1005" s="103" t="s">
        <v>27</v>
      </c>
      <c r="Y1005" s="108">
        <v>43.5</v>
      </c>
      <c r="Z1005" s="109"/>
      <c r="AA1005" s="554">
        <f>IF(W1005&lt;&gt;"",VLOOKUP(W1005,'DON GIA'!$A$1:$D$346,4,0),"")</f>
        <v>257144</v>
      </c>
      <c r="AB1005" s="554">
        <f t="shared" si="188"/>
        <v>11185764</v>
      </c>
      <c r="AC1005" s="71"/>
      <c r="AD1005" s="71"/>
      <c r="AE1005" s="71"/>
      <c r="AF1005" s="71"/>
      <c r="AG1005" s="71"/>
      <c r="AH1005" s="103"/>
      <c r="AI1005" s="71"/>
      <c r="AJ1005" s="103"/>
      <c r="AK1005" s="103"/>
      <c r="AL1005" s="554" t="str">
        <f>IF(AI1005&lt;&gt;"",VLOOKUP(AI1005,'DON GIA'!$M$1:$P$9,4,0),"")</f>
        <v/>
      </c>
      <c r="AM1005" s="554" t="str">
        <f t="shared" si="183"/>
        <v/>
      </c>
      <c r="AN1005" s="103"/>
      <c r="AO1005" s="103"/>
      <c r="AP1005" s="553" t="str">
        <f t="shared" si="184"/>
        <v/>
      </c>
      <c r="AQ1005" s="107"/>
    </row>
    <row r="1006" spans="1:44" ht="37.5" outlineLevel="2">
      <c r="A1006" s="72" t="e">
        <f>IF(D1005&lt;&gt;"",$D$8:D1005,A1005)</f>
        <v>#VALUE!</v>
      </c>
      <c r="C1006" s="552" t="str">
        <f>IF(D1006&lt;&gt;"",COUNTA($D$8:D1006),"")</f>
        <v/>
      </c>
      <c r="D1006" s="552"/>
      <c r="E1006" s="71"/>
      <c r="F1006" s="103"/>
      <c r="G1006" s="103"/>
      <c r="H1006" s="103"/>
      <c r="I1006" s="103"/>
      <c r="J1006" s="103"/>
      <c r="K1006" s="103"/>
      <c r="L1006" s="107"/>
      <c r="M1006" s="105"/>
      <c r="N1006" s="106" t="str">
        <f>IF(L1006&lt;&gt;"",VLOOKUP(L1006,'DON GIA'!$S$1:$U$19,3,0),"")</f>
        <v/>
      </c>
      <c r="O1006" s="106" t="str">
        <f>IF(L1006&lt;&gt;"",VLOOKUP(L1006,'DON GIA'!$S$1:$V$19,4,0),"")</f>
        <v/>
      </c>
      <c r="P1006" s="106" t="str">
        <f t="shared" si="181"/>
        <v/>
      </c>
      <c r="Q1006" s="106" t="str">
        <f t="shared" si="182"/>
        <v/>
      </c>
      <c r="R1006" s="71" t="s">
        <v>35</v>
      </c>
      <c r="S1006" s="103"/>
      <c r="T1006" s="103"/>
      <c r="U1006" s="554" t="str">
        <f>IF(R1006&lt;&gt;"",VLOOKUP(R1006,'DON GIA'!$H$1:$K$103,4,0),"")</f>
        <v/>
      </c>
      <c r="V1006" s="554" t="str">
        <f t="shared" si="187"/>
        <v/>
      </c>
      <c r="W1006" s="107" t="s">
        <v>1049</v>
      </c>
      <c r="X1006" s="103" t="s">
        <v>42</v>
      </c>
      <c r="Y1006" s="108">
        <v>1</v>
      </c>
      <c r="Z1006" s="109"/>
      <c r="AA1006" s="554">
        <f>IF(W1006&lt;&gt;"",VLOOKUP(W1006,'DON GIA'!$A$1:$D$346,4,0),"")</f>
        <v>3793079</v>
      </c>
      <c r="AB1006" s="554">
        <f t="shared" si="188"/>
        <v>3793079</v>
      </c>
      <c r="AC1006" s="71"/>
      <c r="AD1006" s="71"/>
      <c r="AE1006" s="71"/>
      <c r="AF1006" s="71"/>
      <c r="AG1006" s="71"/>
      <c r="AH1006" s="103"/>
      <c r="AI1006" s="71"/>
      <c r="AJ1006" s="103"/>
      <c r="AK1006" s="103"/>
      <c r="AL1006" s="554" t="str">
        <f>IF(AI1006&lt;&gt;"",VLOOKUP(AI1006,'DON GIA'!$M$1:$P$9,4,0),"")</f>
        <v/>
      </c>
      <c r="AM1006" s="554" t="str">
        <f t="shared" si="183"/>
        <v/>
      </c>
      <c r="AN1006" s="103"/>
      <c r="AO1006" s="103"/>
      <c r="AP1006" s="553" t="str">
        <f t="shared" si="184"/>
        <v/>
      </c>
      <c r="AQ1006" s="107"/>
    </row>
    <row r="1007" spans="1:44" outlineLevel="2">
      <c r="A1007" s="72" t="e">
        <f>IF(D1006&lt;&gt;"",$D$8:D1006,A1006)</f>
        <v>#VALUE!</v>
      </c>
      <c r="C1007" s="552" t="str">
        <f>IF(D1007&lt;&gt;"",COUNTA($D$8:D1007),"")</f>
        <v/>
      </c>
      <c r="D1007" s="552"/>
      <c r="E1007" s="61"/>
      <c r="F1007" s="103"/>
      <c r="G1007" s="103"/>
      <c r="H1007" s="103"/>
      <c r="I1007" s="103"/>
      <c r="J1007" s="103"/>
      <c r="K1007" s="103"/>
      <c r="L1007" s="107"/>
      <c r="M1007" s="105"/>
      <c r="N1007" s="106" t="str">
        <f>IF(L1007&lt;&gt;"",VLOOKUP(L1007,'DON GIA'!$S$1:$U$19,3,0),"")</f>
        <v/>
      </c>
      <c r="O1007" s="106" t="str">
        <f>IF(L1007&lt;&gt;"",VLOOKUP(L1007,'DON GIA'!$S$1:$V$19,4,0),"")</f>
        <v/>
      </c>
      <c r="P1007" s="106" t="str">
        <f t="shared" si="181"/>
        <v/>
      </c>
      <c r="Q1007" s="106" t="str">
        <f t="shared" si="182"/>
        <v/>
      </c>
      <c r="R1007" s="71" t="s">
        <v>35</v>
      </c>
      <c r="S1007" s="103"/>
      <c r="T1007" s="103"/>
      <c r="U1007" s="554" t="str">
        <f>IF(R1007&lt;&gt;"",VLOOKUP(R1007,'DON GIA'!$H$1:$K$103,4,0),"")</f>
        <v/>
      </c>
      <c r="V1007" s="554" t="str">
        <f t="shared" si="187"/>
        <v/>
      </c>
      <c r="W1007" s="107" t="s">
        <v>35</v>
      </c>
      <c r="X1007" s="103"/>
      <c r="Y1007" s="108"/>
      <c r="Z1007" s="109"/>
      <c r="AA1007" s="554" t="str">
        <f>IF(W1007&lt;&gt;"",VLOOKUP(W1007,'DON GIA'!$A$1:$D$346,4,0),"")</f>
        <v/>
      </c>
      <c r="AB1007" s="554" t="str">
        <f t="shared" si="188"/>
        <v/>
      </c>
      <c r="AC1007" s="71"/>
      <c r="AD1007" s="71"/>
      <c r="AE1007" s="71"/>
      <c r="AF1007" s="71"/>
      <c r="AG1007" s="71"/>
      <c r="AH1007" s="103"/>
      <c r="AI1007" s="71"/>
      <c r="AJ1007" s="103"/>
      <c r="AK1007" s="103"/>
      <c r="AL1007" s="554" t="str">
        <f>IF(AI1007&lt;&gt;"",VLOOKUP(AI1007,'DON GIA'!$M$1:$P$9,4,0),"")</f>
        <v/>
      </c>
      <c r="AM1007" s="554" t="str">
        <f t="shared" si="183"/>
        <v/>
      </c>
      <c r="AN1007" s="103"/>
      <c r="AO1007" s="103"/>
      <c r="AP1007" s="553" t="str">
        <f t="shared" si="184"/>
        <v/>
      </c>
      <c r="AQ1007" s="107"/>
    </row>
    <row r="1008" spans="1:44" outlineLevel="1">
      <c r="A1008" s="84" t="s">
        <v>795</v>
      </c>
      <c r="B1008" s="576">
        <v>54</v>
      </c>
      <c r="C1008" s="552">
        <f>IF(D1008&lt;&gt;"",COUNTA($D$8:D1008),"")</f>
        <v>66</v>
      </c>
      <c r="D1008" s="552">
        <v>458</v>
      </c>
      <c r="E1008" s="61" t="s">
        <v>334</v>
      </c>
      <c r="F1008" s="162"/>
      <c r="G1008" s="162"/>
      <c r="H1008" s="162"/>
      <c r="I1008" s="162"/>
      <c r="J1008" s="162"/>
      <c r="K1008" s="162"/>
      <c r="L1008" s="129"/>
      <c r="M1008" s="167">
        <f>SUBTOTAL(9,M1009:M1020)</f>
        <v>0</v>
      </c>
      <c r="N1008" s="199"/>
      <c r="O1008" s="199"/>
      <c r="P1008" s="199">
        <f>SUBTOTAL(9,P1009:P1020)</f>
        <v>0</v>
      </c>
      <c r="Q1008" s="199">
        <f>SUBTOTAL(9,Q1009:Q1020)</f>
        <v>0</v>
      </c>
      <c r="R1008" s="61"/>
      <c r="S1008" s="162"/>
      <c r="T1008" s="162">
        <f>SUBTOTAL(9,T1009:T1020)</f>
        <v>3</v>
      </c>
      <c r="U1008" s="553"/>
      <c r="V1008" s="553">
        <f>SUBTOTAL(9,V1009:V1020)</f>
        <v>1279000</v>
      </c>
      <c r="W1008" s="129"/>
      <c r="X1008" s="162"/>
      <c r="Y1008" s="169">
        <f>SUBTOTAL(9,Y1009:Y1020)</f>
        <v>235.64999999999998</v>
      </c>
      <c r="Z1008" s="170">
        <f>SUBTOTAL(9,Z1009:Z1020)</f>
        <v>0</v>
      </c>
      <c r="AA1008" s="553"/>
      <c r="AB1008" s="553">
        <f>SUBTOTAL(9,AB1009:AB1020)</f>
        <v>270692547.79999995</v>
      </c>
      <c r="AC1008" s="71"/>
      <c r="AD1008" s="71"/>
      <c r="AE1008" s="71"/>
      <c r="AF1008" s="71"/>
      <c r="AG1008" s="71"/>
      <c r="AH1008" s="103"/>
      <c r="AI1008" s="71"/>
      <c r="AJ1008" s="162"/>
      <c r="AK1008" s="162">
        <f>SUBTOTAL(9,AK1009:AK1020)</f>
        <v>0</v>
      </c>
      <c r="AL1008" s="553"/>
      <c r="AM1008" s="553">
        <f>SUBTOTAL(9,AM1009:AM1020)</f>
        <v>0</v>
      </c>
      <c r="AN1008" s="162"/>
      <c r="AO1008" s="162">
        <f>SUBTOTAL(9,AO1009:AO1020)</f>
        <v>0</v>
      </c>
      <c r="AP1008" s="553">
        <f t="shared" si="184"/>
        <v>271971547.79999995</v>
      </c>
      <c r="AQ1008" s="129"/>
      <c r="AR1008" s="90"/>
    </row>
    <row r="1009" spans="1:44" ht="56.25" outlineLevel="2">
      <c r="A1009" s="72" t="e">
        <f>IF(D1008&lt;&gt;"",$D$8:D1008,A1007)</f>
        <v>#VALUE!</v>
      </c>
      <c r="C1009" s="552" t="str">
        <f>IF(D1009&lt;&gt;"",COUNTA($D$8:D1009),"")</f>
        <v/>
      </c>
      <c r="D1009" s="552"/>
      <c r="E1009" s="71" t="s">
        <v>335</v>
      </c>
      <c r="F1009" s="103"/>
      <c r="G1009" s="103"/>
      <c r="H1009" s="103"/>
      <c r="I1009" s="103"/>
      <c r="J1009" s="103"/>
      <c r="K1009" s="103"/>
      <c r="L1009" s="107"/>
      <c r="M1009" s="105"/>
      <c r="N1009" s="106" t="str">
        <f>IF(L1009&lt;&gt;"",VLOOKUP(L1009,'DON GIA'!$S$1:$U$19,3,0),"")</f>
        <v/>
      </c>
      <c r="O1009" s="106" t="str">
        <f>IF(L1009&lt;&gt;"",VLOOKUP(L1009,'DON GIA'!$S$1:$V$19,4,0),"")</f>
        <v/>
      </c>
      <c r="P1009" s="106" t="str">
        <f t="shared" si="181"/>
        <v/>
      </c>
      <c r="Q1009" s="106" t="str">
        <f t="shared" si="182"/>
        <v/>
      </c>
      <c r="R1009" s="71" t="s">
        <v>76</v>
      </c>
      <c r="S1009" s="103" t="s">
        <v>44</v>
      </c>
      <c r="T1009" s="103">
        <v>2</v>
      </c>
      <c r="U1009" s="554">
        <f>IF(R1009&lt;&gt;"",VLOOKUP(R1009,'DON GIA'!$H$1:$K$103,4,0),"")</f>
        <v>494000</v>
      </c>
      <c r="V1009" s="554">
        <f t="shared" ref="V1009:V1020" si="189">IF(R1009&lt;&gt;"",IF(ISNUMBER(U1009),T1009*U1009,""),"")</f>
        <v>988000</v>
      </c>
      <c r="W1009" s="107" t="s">
        <v>1063</v>
      </c>
      <c r="X1009" s="103" t="s">
        <v>27</v>
      </c>
      <c r="Y1009" s="108">
        <v>42.35</v>
      </c>
      <c r="Z1009" s="109"/>
      <c r="AA1009" s="554">
        <f>IF(W1009&lt;&gt;"",VLOOKUP(W1009,'DON GIA'!$A$1:$D$346,4,0),"")</f>
        <v>3941166</v>
      </c>
      <c r="AB1009" s="554">
        <f t="shared" ref="AB1009:AB1020" si="190">IF(W1009&lt;&gt;"",IF(ISNUMBER(AA1009),Y1009*AA1009,""),"")</f>
        <v>166908380.09999999</v>
      </c>
      <c r="AC1009" s="71"/>
      <c r="AD1009" s="71" t="s">
        <v>29</v>
      </c>
      <c r="AE1009" s="71" t="s">
        <v>30</v>
      </c>
      <c r="AF1009" s="71" t="s">
        <v>31</v>
      </c>
      <c r="AG1009" s="71" t="s">
        <v>32</v>
      </c>
      <c r="AH1009" s="103"/>
      <c r="AI1009" s="71"/>
      <c r="AJ1009" s="103"/>
      <c r="AK1009" s="103"/>
      <c r="AL1009" s="554" t="str">
        <f>IF(AI1009&lt;&gt;"",VLOOKUP(AI1009,'DON GIA'!$M$1:$P$9,4,0),"")</f>
        <v/>
      </c>
      <c r="AM1009" s="554" t="str">
        <f t="shared" si="183"/>
        <v/>
      </c>
      <c r="AN1009" s="103"/>
      <c r="AO1009" s="103"/>
      <c r="AP1009" s="553" t="str">
        <f t="shared" si="184"/>
        <v/>
      </c>
      <c r="AQ1009" s="107" t="s">
        <v>432</v>
      </c>
      <c r="AR1009" s="77" t="s">
        <v>1912</v>
      </c>
    </row>
    <row r="1010" spans="1:44" ht="93.75" outlineLevel="2">
      <c r="A1010" s="72" t="e">
        <f>IF(D1009&lt;&gt;"",$D$8:D1009,A1009)</f>
        <v>#VALUE!</v>
      </c>
      <c r="C1010" s="552" t="str">
        <f>IF(D1010&lt;&gt;"",COUNTA($D$8:D1010),"")</f>
        <v/>
      </c>
      <c r="D1010" s="552"/>
      <c r="E1010" s="71" t="s">
        <v>71</v>
      </c>
      <c r="F1010" s="103"/>
      <c r="G1010" s="103"/>
      <c r="H1010" s="103"/>
      <c r="I1010" s="103"/>
      <c r="J1010" s="103"/>
      <c r="K1010" s="103"/>
      <c r="L1010" s="107"/>
      <c r="M1010" s="105"/>
      <c r="N1010" s="106" t="str">
        <f>IF(L1010&lt;&gt;"",VLOOKUP(L1010,'DON GIA'!$S$1:$U$19,3,0),"")</f>
        <v/>
      </c>
      <c r="O1010" s="106" t="str">
        <f>IF(L1010&lt;&gt;"",VLOOKUP(L1010,'DON GIA'!$S$1:$V$19,4,0),"")</f>
        <v/>
      </c>
      <c r="P1010" s="106" t="str">
        <f t="shared" si="181"/>
        <v/>
      </c>
      <c r="Q1010" s="106" t="str">
        <f t="shared" si="182"/>
        <v/>
      </c>
      <c r="R1010" s="71" t="s">
        <v>315</v>
      </c>
      <c r="S1010" s="103" t="s">
        <v>44</v>
      </c>
      <c r="T1010" s="103">
        <v>1</v>
      </c>
      <c r="U1010" s="554">
        <f>IF(R1010&lt;&gt;"",VLOOKUP(R1010,'DON GIA'!$H$1:$K$103,4,0),"")</f>
        <v>291000</v>
      </c>
      <c r="V1010" s="554">
        <f t="shared" si="189"/>
        <v>291000</v>
      </c>
      <c r="W1010" s="107" t="s">
        <v>1080</v>
      </c>
      <c r="X1010" s="103" t="s">
        <v>27</v>
      </c>
      <c r="Y1010" s="108">
        <v>3.04</v>
      </c>
      <c r="Z1010" s="109"/>
      <c r="AA1010" s="554">
        <f>IF(W1010&lt;&gt;"",VLOOKUP(W1010,'DON GIA'!$A$1:$D$346,4,0),"")</f>
        <v>10375629</v>
      </c>
      <c r="AB1010" s="554">
        <f t="shared" si="190"/>
        <v>31541912.16</v>
      </c>
      <c r="AC1010" s="71"/>
      <c r="AD1010" s="71" t="s">
        <v>34</v>
      </c>
      <c r="AE1010" s="71" t="s">
        <v>30</v>
      </c>
      <c r="AF1010" s="71" t="s">
        <v>31</v>
      </c>
      <c r="AG1010" s="71" t="s">
        <v>32</v>
      </c>
      <c r="AH1010" s="103"/>
      <c r="AI1010" s="71"/>
      <c r="AJ1010" s="103"/>
      <c r="AK1010" s="103"/>
      <c r="AL1010" s="554" t="str">
        <f>IF(AI1010&lt;&gt;"",VLOOKUP(AI1010,'DON GIA'!$M$1:$P$9,4,0),"")</f>
        <v/>
      </c>
      <c r="AM1010" s="554" t="str">
        <f t="shared" si="183"/>
        <v/>
      </c>
      <c r="AN1010" s="103"/>
      <c r="AO1010" s="103"/>
      <c r="AP1010" s="553" t="str">
        <f t="shared" si="184"/>
        <v/>
      </c>
      <c r="AQ1010" s="107" t="s">
        <v>1990</v>
      </c>
      <c r="AR1010" s="577" t="s">
        <v>1958</v>
      </c>
    </row>
    <row r="1011" spans="1:44" ht="112.5" outlineLevel="2">
      <c r="A1011" s="72" t="e">
        <f>IF(D1010&lt;&gt;"",$D$8:D1010,A1010)</f>
        <v>#VALUE!</v>
      </c>
      <c r="C1011" s="552" t="str">
        <f>IF(D1011&lt;&gt;"",COUNTA($D$8:D1011),"")</f>
        <v/>
      </c>
      <c r="D1011" s="552"/>
      <c r="E1011" s="71"/>
      <c r="F1011" s="103"/>
      <c r="G1011" s="103"/>
      <c r="H1011" s="103"/>
      <c r="I1011" s="103"/>
      <c r="J1011" s="103"/>
      <c r="K1011" s="103"/>
      <c r="L1011" s="107"/>
      <c r="M1011" s="105"/>
      <c r="N1011" s="106" t="str">
        <f>IF(L1011&lt;&gt;"",VLOOKUP(L1011,'DON GIA'!$S$1:$U$19,3,0),"")</f>
        <v/>
      </c>
      <c r="O1011" s="106" t="str">
        <f>IF(L1011&lt;&gt;"",VLOOKUP(L1011,'DON GIA'!$S$1:$V$19,4,0),"")</f>
        <v/>
      </c>
      <c r="P1011" s="106" t="str">
        <f t="shared" si="181"/>
        <v/>
      </c>
      <c r="Q1011" s="106" t="str">
        <f t="shared" si="182"/>
        <v/>
      </c>
      <c r="R1011" s="71" t="s">
        <v>35</v>
      </c>
      <c r="S1011" s="103"/>
      <c r="T1011" s="103"/>
      <c r="U1011" s="554" t="str">
        <f>IF(R1011&lt;&gt;"",VLOOKUP(R1011,'DON GIA'!$H$1:$K$103,4,0),"")</f>
        <v/>
      </c>
      <c r="V1011" s="554" t="str">
        <f t="shared" si="189"/>
        <v/>
      </c>
      <c r="W1011" s="107" t="s">
        <v>1023</v>
      </c>
      <c r="X1011" s="103" t="s">
        <v>38</v>
      </c>
      <c r="Y1011" s="108">
        <v>0.24</v>
      </c>
      <c r="Z1011" s="109"/>
      <c r="AA1011" s="554">
        <f>IF(W1011&lt;&gt;"",VLOOKUP(W1011,'DON GIA'!$A$1:$D$346,4,0),"")</f>
        <v>2523428</v>
      </c>
      <c r="AB1011" s="554">
        <f t="shared" si="190"/>
        <v>605622.72</v>
      </c>
      <c r="AC1011" s="71"/>
      <c r="AD1011" s="71"/>
      <c r="AE1011" s="71"/>
      <c r="AF1011" s="71"/>
      <c r="AG1011" s="71"/>
      <c r="AH1011" s="103"/>
      <c r="AI1011" s="71"/>
      <c r="AJ1011" s="103"/>
      <c r="AK1011" s="103"/>
      <c r="AL1011" s="554" t="str">
        <f>IF(AI1011&lt;&gt;"",VLOOKUP(AI1011,'DON GIA'!$M$1:$P$9,4,0),"")</f>
        <v/>
      </c>
      <c r="AM1011" s="554" t="str">
        <f t="shared" si="183"/>
        <v/>
      </c>
      <c r="AN1011" s="103"/>
      <c r="AO1011" s="103"/>
      <c r="AP1011" s="553" t="str">
        <f t="shared" si="184"/>
        <v/>
      </c>
      <c r="AQ1011" s="107"/>
      <c r="AR1011" s="577" t="s">
        <v>1959</v>
      </c>
    </row>
    <row r="1012" spans="1:44" ht="93.75" outlineLevel="2">
      <c r="A1012" s="72" t="e">
        <f>IF(D1011&lt;&gt;"",$D$8:D1011,A1011)</f>
        <v>#VALUE!</v>
      </c>
      <c r="C1012" s="552" t="str">
        <f>IF(D1012&lt;&gt;"",COUNTA($D$8:D1012),"")</f>
        <v/>
      </c>
      <c r="D1012" s="552"/>
      <c r="E1012" s="71"/>
      <c r="F1012" s="103"/>
      <c r="G1012" s="103"/>
      <c r="H1012" s="103"/>
      <c r="I1012" s="103"/>
      <c r="J1012" s="103"/>
      <c r="K1012" s="103"/>
      <c r="L1012" s="107"/>
      <c r="M1012" s="105"/>
      <c r="N1012" s="106" t="str">
        <f>IF(L1012&lt;&gt;"",VLOOKUP(L1012,'DON GIA'!$S$1:$U$19,3,0),"")</f>
        <v/>
      </c>
      <c r="O1012" s="106" t="str">
        <f>IF(L1012&lt;&gt;"",VLOOKUP(L1012,'DON GIA'!$S$1:$V$19,4,0),"")</f>
        <v/>
      </c>
      <c r="P1012" s="106" t="str">
        <f t="shared" si="181"/>
        <v/>
      </c>
      <c r="Q1012" s="106" t="str">
        <f t="shared" si="182"/>
        <v/>
      </c>
      <c r="R1012" s="71" t="s">
        <v>35</v>
      </c>
      <c r="S1012" s="103"/>
      <c r="T1012" s="103"/>
      <c r="U1012" s="554" t="str">
        <f>IF(R1012&lt;&gt;"",VLOOKUP(R1012,'DON GIA'!$H$1:$K$103,4,0),"")</f>
        <v/>
      </c>
      <c r="V1012" s="554" t="str">
        <f t="shared" si="189"/>
        <v/>
      </c>
      <c r="W1012" s="107" t="s">
        <v>1212</v>
      </c>
      <c r="X1012" s="103" t="s">
        <v>27</v>
      </c>
      <c r="Y1012" s="108">
        <v>0.84</v>
      </c>
      <c r="Z1012" s="109"/>
      <c r="AA1012" s="554">
        <f>IF(W1012&lt;&gt;"",VLOOKUP(W1012,'DON GIA'!$A$1:$D$346,4,0),"")</f>
        <v>292949</v>
      </c>
      <c r="AB1012" s="554">
        <f t="shared" si="190"/>
        <v>246077.16</v>
      </c>
      <c r="AC1012" s="71"/>
      <c r="AD1012" s="71"/>
      <c r="AE1012" s="71"/>
      <c r="AF1012" s="71"/>
      <c r="AG1012" s="71"/>
      <c r="AH1012" s="103"/>
      <c r="AI1012" s="71"/>
      <c r="AJ1012" s="103"/>
      <c r="AK1012" s="103"/>
      <c r="AL1012" s="554" t="str">
        <f>IF(AI1012&lt;&gt;"",VLOOKUP(AI1012,'DON GIA'!$M$1:$P$9,4,0),"")</f>
        <v/>
      </c>
      <c r="AM1012" s="554" t="str">
        <f t="shared" si="183"/>
        <v/>
      </c>
      <c r="AN1012" s="103"/>
      <c r="AO1012" s="103"/>
      <c r="AP1012" s="553" t="str">
        <f t="shared" si="184"/>
        <v/>
      </c>
      <c r="AQ1012" s="107"/>
      <c r="AR1012" s="577" t="s">
        <v>1960</v>
      </c>
    </row>
    <row r="1013" spans="1:44" outlineLevel="2">
      <c r="A1013" s="72" t="e">
        <f>IF(D1012&lt;&gt;"",$D$8:D1012,A1012)</f>
        <v>#VALUE!</v>
      </c>
      <c r="C1013" s="552" t="str">
        <f>IF(D1013&lt;&gt;"",COUNTA($D$8:D1013),"")</f>
        <v/>
      </c>
      <c r="D1013" s="552"/>
      <c r="E1013" s="71"/>
      <c r="F1013" s="103"/>
      <c r="G1013" s="103"/>
      <c r="H1013" s="103"/>
      <c r="I1013" s="103"/>
      <c r="J1013" s="103"/>
      <c r="K1013" s="103"/>
      <c r="L1013" s="107"/>
      <c r="M1013" s="105"/>
      <c r="N1013" s="106" t="str">
        <f>IF(L1013&lt;&gt;"",VLOOKUP(L1013,'DON GIA'!$S$1:$U$19,3,0),"")</f>
        <v/>
      </c>
      <c r="O1013" s="106" t="str">
        <f>IF(L1013&lt;&gt;"",VLOOKUP(L1013,'DON GIA'!$S$1:$V$19,4,0),"")</f>
        <v/>
      </c>
      <c r="P1013" s="106" t="str">
        <f t="shared" si="181"/>
        <v/>
      </c>
      <c r="Q1013" s="106" t="str">
        <f t="shared" si="182"/>
        <v/>
      </c>
      <c r="R1013" s="71" t="s">
        <v>35</v>
      </c>
      <c r="S1013" s="103"/>
      <c r="T1013" s="103"/>
      <c r="U1013" s="554" t="str">
        <f>IF(R1013&lt;&gt;"",VLOOKUP(R1013,'DON GIA'!$H$1:$K$103,4,0),"")</f>
        <v/>
      </c>
      <c r="V1013" s="554" t="str">
        <f t="shared" si="189"/>
        <v/>
      </c>
      <c r="W1013" s="107" t="s">
        <v>1083</v>
      </c>
      <c r="X1013" s="103" t="s">
        <v>27</v>
      </c>
      <c r="Y1013" s="108">
        <v>2.4</v>
      </c>
      <c r="Z1013" s="109"/>
      <c r="AA1013" s="554">
        <f>IF(W1013&lt;&gt;"",VLOOKUP(W1013,'DON GIA'!$A$1:$D$346,4,0),"")</f>
        <v>282038</v>
      </c>
      <c r="AB1013" s="554">
        <f t="shared" si="190"/>
        <v>676891.2</v>
      </c>
      <c r="AC1013" s="71"/>
      <c r="AD1013" s="71"/>
      <c r="AE1013" s="71"/>
      <c r="AF1013" s="71"/>
      <c r="AG1013" s="71"/>
      <c r="AH1013" s="103"/>
      <c r="AI1013" s="71"/>
      <c r="AJ1013" s="103"/>
      <c r="AK1013" s="103"/>
      <c r="AL1013" s="554" t="str">
        <f>IF(AI1013&lt;&gt;"",VLOOKUP(AI1013,'DON GIA'!$M$1:$P$9,4,0),"")</f>
        <v/>
      </c>
      <c r="AM1013" s="554" t="str">
        <f t="shared" si="183"/>
        <v/>
      </c>
      <c r="AN1013" s="103"/>
      <c r="AO1013" s="103"/>
      <c r="AP1013" s="553" t="str">
        <f t="shared" si="184"/>
        <v/>
      </c>
      <c r="AQ1013" s="107"/>
    </row>
    <row r="1014" spans="1:44" outlineLevel="2">
      <c r="A1014" s="72" t="e">
        <f>IF(D1013&lt;&gt;"",$D$8:D1013,A1013)</f>
        <v>#VALUE!</v>
      </c>
      <c r="C1014" s="552" t="str">
        <f>IF(D1014&lt;&gt;"",COUNTA($D$8:D1014),"")</f>
        <v/>
      </c>
      <c r="D1014" s="552"/>
      <c r="E1014" s="71"/>
      <c r="F1014" s="103"/>
      <c r="G1014" s="103"/>
      <c r="H1014" s="103"/>
      <c r="I1014" s="103"/>
      <c r="J1014" s="103"/>
      <c r="K1014" s="103"/>
      <c r="L1014" s="107"/>
      <c r="M1014" s="105"/>
      <c r="N1014" s="106" t="str">
        <f>IF(L1014&lt;&gt;"",VLOOKUP(L1014,'DON GIA'!$S$1:$U$19,3,0),"")</f>
        <v/>
      </c>
      <c r="O1014" s="106" t="str">
        <f>IF(L1014&lt;&gt;"",VLOOKUP(L1014,'DON GIA'!$S$1:$V$19,4,0),"")</f>
        <v/>
      </c>
      <c r="P1014" s="106" t="str">
        <f t="shared" si="181"/>
        <v/>
      </c>
      <c r="Q1014" s="106" t="str">
        <f t="shared" si="182"/>
        <v/>
      </c>
      <c r="R1014" s="71" t="s">
        <v>35</v>
      </c>
      <c r="S1014" s="103"/>
      <c r="T1014" s="103"/>
      <c r="U1014" s="554" t="str">
        <f>IF(R1014&lt;&gt;"",VLOOKUP(R1014,'DON GIA'!$H$1:$K$103,4,0),"")</f>
        <v/>
      </c>
      <c r="V1014" s="554" t="str">
        <f t="shared" si="189"/>
        <v/>
      </c>
      <c r="W1014" s="107" t="s">
        <v>1210</v>
      </c>
      <c r="X1014" s="103" t="s">
        <v>27</v>
      </c>
      <c r="Y1014" s="108">
        <v>42.35</v>
      </c>
      <c r="Z1014" s="109"/>
      <c r="AA1014" s="554">
        <f>IF(W1014&lt;&gt;"",VLOOKUP(W1014,'DON GIA'!$A$1:$D$346,4,0),"")</f>
        <v>161275</v>
      </c>
      <c r="AB1014" s="554">
        <f t="shared" si="190"/>
        <v>6829996.25</v>
      </c>
      <c r="AC1014" s="71"/>
      <c r="AD1014" s="71"/>
      <c r="AE1014" s="71"/>
      <c r="AF1014" s="71"/>
      <c r="AG1014" s="71"/>
      <c r="AH1014" s="103"/>
      <c r="AI1014" s="71"/>
      <c r="AJ1014" s="103"/>
      <c r="AK1014" s="103"/>
      <c r="AL1014" s="554" t="str">
        <f>IF(AI1014&lt;&gt;"",VLOOKUP(AI1014,'DON GIA'!$M$1:$P$9,4,0),"")</f>
        <v/>
      </c>
      <c r="AM1014" s="554" t="str">
        <f t="shared" si="183"/>
        <v/>
      </c>
      <c r="AN1014" s="103"/>
      <c r="AO1014" s="103"/>
      <c r="AP1014" s="553" t="str">
        <f t="shared" si="184"/>
        <v/>
      </c>
      <c r="AQ1014" s="107"/>
    </row>
    <row r="1015" spans="1:44" outlineLevel="2">
      <c r="A1015" s="72" t="e">
        <f>IF(D1014&lt;&gt;"",$D$8:D1014,A1014)</f>
        <v>#VALUE!</v>
      </c>
      <c r="C1015" s="552" t="str">
        <f>IF(D1015&lt;&gt;"",COUNTA($D$8:D1015),"")</f>
        <v/>
      </c>
      <c r="D1015" s="552"/>
      <c r="E1015" s="71"/>
      <c r="F1015" s="103"/>
      <c r="G1015" s="103"/>
      <c r="H1015" s="103"/>
      <c r="I1015" s="103"/>
      <c r="J1015" s="103"/>
      <c r="K1015" s="103"/>
      <c r="L1015" s="107"/>
      <c r="M1015" s="105"/>
      <c r="N1015" s="106" t="str">
        <f>IF(L1015&lt;&gt;"",VLOOKUP(L1015,'DON GIA'!$S$1:$U$19,3,0),"")</f>
        <v/>
      </c>
      <c r="O1015" s="106" t="str">
        <f>IF(L1015&lt;&gt;"",VLOOKUP(L1015,'DON GIA'!$S$1:$V$19,4,0),"")</f>
        <v/>
      </c>
      <c r="P1015" s="106" t="str">
        <f t="shared" si="181"/>
        <v/>
      </c>
      <c r="Q1015" s="106" t="str">
        <f t="shared" si="182"/>
        <v/>
      </c>
      <c r="R1015" s="71" t="s">
        <v>35</v>
      </c>
      <c r="S1015" s="103"/>
      <c r="T1015" s="103"/>
      <c r="U1015" s="554" t="str">
        <f>IF(R1015&lt;&gt;"",VLOOKUP(R1015,'DON GIA'!$H$1:$K$103,4,0),"")</f>
        <v/>
      </c>
      <c r="V1015" s="554" t="str">
        <f t="shared" si="189"/>
        <v/>
      </c>
      <c r="W1015" s="107" t="s">
        <v>1009</v>
      </c>
      <c r="X1015" s="103" t="s">
        <v>27</v>
      </c>
      <c r="Y1015" s="108">
        <v>82.49</v>
      </c>
      <c r="Z1015" s="109"/>
      <c r="AA1015" s="554">
        <f>IF(W1015&lt;&gt;"",VLOOKUP(W1015,'DON GIA'!$A$1:$D$346,4,0),"")</f>
        <v>282038</v>
      </c>
      <c r="AB1015" s="554">
        <f t="shared" si="190"/>
        <v>23265314.619999997</v>
      </c>
      <c r="AC1015" s="71"/>
      <c r="AD1015" s="71"/>
      <c r="AE1015" s="71"/>
      <c r="AF1015" s="71"/>
      <c r="AG1015" s="71"/>
      <c r="AH1015" s="103"/>
      <c r="AI1015" s="71"/>
      <c r="AJ1015" s="103"/>
      <c r="AK1015" s="103"/>
      <c r="AL1015" s="554" t="str">
        <f>IF(AI1015&lt;&gt;"",VLOOKUP(AI1015,'DON GIA'!$M$1:$P$9,4,0),"")</f>
        <v/>
      </c>
      <c r="AM1015" s="554" t="str">
        <f t="shared" si="183"/>
        <v/>
      </c>
      <c r="AN1015" s="103"/>
      <c r="AO1015" s="103"/>
      <c r="AP1015" s="553" t="str">
        <f t="shared" si="184"/>
        <v/>
      </c>
      <c r="AQ1015" s="107"/>
    </row>
    <row r="1016" spans="1:44" outlineLevel="2">
      <c r="A1016" s="72" t="e">
        <f>IF(D1015&lt;&gt;"",$D$8:D1015,A1015)</f>
        <v>#VALUE!</v>
      </c>
      <c r="C1016" s="552" t="str">
        <f>IF(D1016&lt;&gt;"",COUNTA($D$8:D1016),"")</f>
        <v/>
      </c>
      <c r="D1016" s="552"/>
      <c r="E1016" s="71"/>
      <c r="F1016" s="103"/>
      <c r="G1016" s="103"/>
      <c r="H1016" s="103"/>
      <c r="I1016" s="103"/>
      <c r="J1016" s="103"/>
      <c r="K1016" s="103"/>
      <c r="L1016" s="107"/>
      <c r="M1016" s="105"/>
      <c r="N1016" s="106" t="str">
        <f>IF(L1016&lt;&gt;"",VLOOKUP(L1016,'DON GIA'!$S$1:$U$19,3,0),"")</f>
        <v/>
      </c>
      <c r="O1016" s="106" t="str">
        <f>IF(L1016&lt;&gt;"",VLOOKUP(L1016,'DON GIA'!$S$1:$V$19,4,0),"")</f>
        <v/>
      </c>
      <c r="P1016" s="106" t="str">
        <f t="shared" si="181"/>
        <v/>
      </c>
      <c r="Q1016" s="106" t="str">
        <f t="shared" si="182"/>
        <v/>
      </c>
      <c r="R1016" s="71" t="s">
        <v>35</v>
      </c>
      <c r="S1016" s="103"/>
      <c r="T1016" s="103"/>
      <c r="U1016" s="554" t="str">
        <f>IF(R1016&lt;&gt;"",VLOOKUP(R1016,'DON GIA'!$H$1:$K$103,4,0),"")</f>
        <v/>
      </c>
      <c r="V1016" s="554" t="str">
        <f t="shared" si="189"/>
        <v/>
      </c>
      <c r="W1016" s="107" t="s">
        <v>1244</v>
      </c>
      <c r="X1016" s="103" t="s">
        <v>27</v>
      </c>
      <c r="Y1016" s="108">
        <v>6.9</v>
      </c>
      <c r="Z1016" s="109"/>
      <c r="AA1016" s="554">
        <f>IF(W1016&lt;&gt;"",VLOOKUP(W1016,'DON GIA'!$A$1:$D$346,4,0),"")</f>
        <v>269273</v>
      </c>
      <c r="AB1016" s="554">
        <f t="shared" si="190"/>
        <v>1857983.7000000002</v>
      </c>
      <c r="AC1016" s="71"/>
      <c r="AD1016" s="71"/>
      <c r="AE1016" s="71"/>
      <c r="AF1016" s="71"/>
      <c r="AG1016" s="71"/>
      <c r="AH1016" s="103"/>
      <c r="AI1016" s="71"/>
      <c r="AJ1016" s="103"/>
      <c r="AK1016" s="103"/>
      <c r="AL1016" s="554" t="str">
        <f>IF(AI1016&lt;&gt;"",VLOOKUP(AI1016,'DON GIA'!$M$1:$P$9,4,0),"")</f>
        <v/>
      </c>
      <c r="AM1016" s="554" t="str">
        <f t="shared" si="183"/>
        <v/>
      </c>
      <c r="AN1016" s="103"/>
      <c r="AO1016" s="103"/>
      <c r="AP1016" s="553" t="str">
        <f t="shared" si="184"/>
        <v/>
      </c>
      <c r="AQ1016" s="107"/>
    </row>
    <row r="1017" spans="1:44" outlineLevel="2">
      <c r="A1017" s="72" t="e">
        <f>IF(D1016&lt;&gt;"",$D$8:D1016,A1016)</f>
        <v>#VALUE!</v>
      </c>
      <c r="C1017" s="552" t="str">
        <f>IF(D1017&lt;&gt;"",COUNTA($D$8:D1017),"")</f>
        <v/>
      </c>
      <c r="D1017" s="552"/>
      <c r="E1017" s="71"/>
      <c r="F1017" s="103"/>
      <c r="G1017" s="103"/>
      <c r="H1017" s="103"/>
      <c r="I1017" s="103"/>
      <c r="J1017" s="103"/>
      <c r="K1017" s="103"/>
      <c r="L1017" s="107"/>
      <c r="M1017" s="105"/>
      <c r="N1017" s="106" t="str">
        <f>IF(L1017&lt;&gt;"",VLOOKUP(L1017,'DON GIA'!$S$1:$U$19,3,0),"")</f>
        <v/>
      </c>
      <c r="O1017" s="106" t="str">
        <f>IF(L1017&lt;&gt;"",VLOOKUP(L1017,'DON GIA'!$S$1:$V$19,4,0),"")</f>
        <v/>
      </c>
      <c r="P1017" s="106" t="str">
        <f t="shared" si="181"/>
        <v/>
      </c>
      <c r="Q1017" s="106" t="str">
        <f t="shared" si="182"/>
        <v/>
      </c>
      <c r="R1017" s="71" t="s">
        <v>35</v>
      </c>
      <c r="S1017" s="103"/>
      <c r="T1017" s="103"/>
      <c r="U1017" s="554" t="str">
        <f>IF(R1017&lt;&gt;"",VLOOKUP(R1017,'DON GIA'!$H$1:$K$103,4,0),"")</f>
        <v/>
      </c>
      <c r="V1017" s="554" t="str">
        <f t="shared" si="189"/>
        <v/>
      </c>
      <c r="W1017" s="107" t="s">
        <v>1245</v>
      </c>
      <c r="X1017" s="103" t="s">
        <v>27</v>
      </c>
      <c r="Y1017" s="108">
        <v>1.38</v>
      </c>
      <c r="Z1017" s="109"/>
      <c r="AA1017" s="554">
        <f>IF(W1017&lt;&gt;"",VLOOKUP(W1017,'DON GIA'!$A$1:$D$346,4,0),"")</f>
        <v>138443</v>
      </c>
      <c r="AB1017" s="554">
        <f t="shared" si="190"/>
        <v>191051.34</v>
      </c>
      <c r="AC1017" s="71"/>
      <c r="AD1017" s="71"/>
      <c r="AE1017" s="71"/>
      <c r="AF1017" s="71"/>
      <c r="AG1017" s="71"/>
      <c r="AH1017" s="103"/>
      <c r="AI1017" s="71"/>
      <c r="AJ1017" s="103"/>
      <c r="AK1017" s="103"/>
      <c r="AL1017" s="554" t="str">
        <f>IF(AI1017&lt;&gt;"",VLOOKUP(AI1017,'DON GIA'!$M$1:$P$9,4,0),"")</f>
        <v/>
      </c>
      <c r="AM1017" s="554" t="str">
        <f t="shared" si="183"/>
        <v/>
      </c>
      <c r="AN1017" s="103"/>
      <c r="AO1017" s="103"/>
      <c r="AP1017" s="553" t="str">
        <f t="shared" si="184"/>
        <v/>
      </c>
      <c r="AQ1017" s="107"/>
    </row>
    <row r="1018" spans="1:44" outlineLevel="2">
      <c r="A1018" s="72" t="e">
        <f>IF(D1017&lt;&gt;"",$D$8:D1017,A1017)</f>
        <v>#VALUE!</v>
      </c>
      <c r="C1018" s="552" t="str">
        <f>IF(D1018&lt;&gt;"",COUNTA($D$8:D1018),"")</f>
        <v/>
      </c>
      <c r="D1018" s="552"/>
      <c r="E1018" s="71"/>
      <c r="F1018" s="103"/>
      <c r="G1018" s="103"/>
      <c r="H1018" s="103"/>
      <c r="I1018" s="103"/>
      <c r="J1018" s="103"/>
      <c r="K1018" s="103"/>
      <c r="L1018" s="107"/>
      <c r="M1018" s="105"/>
      <c r="N1018" s="106" t="str">
        <f>IF(L1018&lt;&gt;"",VLOOKUP(L1018,'DON GIA'!$S$1:$U$19,3,0),"")</f>
        <v/>
      </c>
      <c r="O1018" s="106" t="str">
        <f>IF(L1018&lt;&gt;"",VLOOKUP(L1018,'DON GIA'!$S$1:$V$19,4,0),"")</f>
        <v/>
      </c>
      <c r="P1018" s="106" t="str">
        <f t="shared" si="181"/>
        <v/>
      </c>
      <c r="Q1018" s="106" t="str">
        <f t="shared" si="182"/>
        <v/>
      </c>
      <c r="R1018" s="71" t="s">
        <v>35</v>
      </c>
      <c r="S1018" s="103"/>
      <c r="T1018" s="103"/>
      <c r="U1018" s="554" t="str">
        <f>IF(R1018&lt;&gt;"",VLOOKUP(R1018,'DON GIA'!$H$1:$K$103,4,0),"")</f>
        <v/>
      </c>
      <c r="V1018" s="554" t="str">
        <f t="shared" si="189"/>
        <v/>
      </c>
      <c r="W1018" s="107" t="s">
        <v>1209</v>
      </c>
      <c r="X1018" s="103" t="s">
        <v>27</v>
      </c>
      <c r="Y1018" s="108">
        <v>47.03</v>
      </c>
      <c r="Z1018" s="109"/>
      <c r="AA1018" s="554">
        <f>IF(W1018&lt;&gt;"",VLOOKUP(W1018,'DON GIA'!$A$1:$D$346,4,0),"")</f>
        <v>264499</v>
      </c>
      <c r="AB1018" s="554">
        <f t="shared" si="190"/>
        <v>12439387.970000001</v>
      </c>
      <c r="AC1018" s="71"/>
      <c r="AD1018" s="71"/>
      <c r="AE1018" s="71"/>
      <c r="AF1018" s="71"/>
      <c r="AG1018" s="71"/>
      <c r="AH1018" s="103"/>
      <c r="AI1018" s="71"/>
      <c r="AJ1018" s="103"/>
      <c r="AK1018" s="103"/>
      <c r="AL1018" s="554" t="str">
        <f>IF(AI1018&lt;&gt;"",VLOOKUP(AI1018,'DON GIA'!$M$1:$P$9,4,0),"")</f>
        <v/>
      </c>
      <c r="AM1018" s="554" t="str">
        <f t="shared" si="183"/>
        <v/>
      </c>
      <c r="AN1018" s="103"/>
      <c r="AO1018" s="103"/>
      <c r="AP1018" s="553" t="str">
        <f t="shared" si="184"/>
        <v/>
      </c>
      <c r="AQ1018" s="107"/>
    </row>
    <row r="1019" spans="1:44" outlineLevel="2">
      <c r="A1019" s="72" t="e">
        <f>IF(D1018&lt;&gt;"",$D$8:D1018,A1018)</f>
        <v>#VALUE!</v>
      </c>
      <c r="C1019" s="552" t="str">
        <f>IF(D1019&lt;&gt;"",COUNTA($D$8:D1019),"")</f>
        <v/>
      </c>
      <c r="D1019" s="552"/>
      <c r="E1019" s="71"/>
      <c r="F1019" s="103"/>
      <c r="G1019" s="103"/>
      <c r="H1019" s="103"/>
      <c r="I1019" s="103"/>
      <c r="J1019" s="103"/>
      <c r="K1019" s="103"/>
      <c r="L1019" s="107"/>
      <c r="M1019" s="105"/>
      <c r="N1019" s="106" t="str">
        <f>IF(L1019&lt;&gt;"",VLOOKUP(L1019,'DON GIA'!$S$1:$U$19,3,0),"")</f>
        <v/>
      </c>
      <c r="O1019" s="106" t="str">
        <f>IF(L1019&lt;&gt;"",VLOOKUP(L1019,'DON GIA'!$S$1:$V$19,4,0),"")</f>
        <v/>
      </c>
      <c r="P1019" s="106" t="str">
        <f t="shared" si="181"/>
        <v/>
      </c>
      <c r="Q1019" s="106" t="str">
        <f t="shared" si="182"/>
        <v/>
      </c>
      <c r="R1019" s="71" t="s">
        <v>35</v>
      </c>
      <c r="S1019" s="103"/>
      <c r="T1019" s="103"/>
      <c r="U1019" s="554" t="str">
        <f>IF(R1019&lt;&gt;"",VLOOKUP(R1019,'DON GIA'!$H$1:$K$103,4,0),"")</f>
        <v/>
      </c>
      <c r="V1019" s="554" t="str">
        <f t="shared" si="189"/>
        <v/>
      </c>
      <c r="W1019" s="107" t="s">
        <v>1063</v>
      </c>
      <c r="X1019" s="103" t="s">
        <v>27</v>
      </c>
      <c r="Y1019" s="108">
        <v>6.63</v>
      </c>
      <c r="Z1019" s="109"/>
      <c r="AA1019" s="554">
        <f>IF(W1019&lt;&gt;"",VLOOKUP(W1019,'DON GIA'!$A$1:$D$346,4,0),"")</f>
        <v>3941166</v>
      </c>
      <c r="AB1019" s="554">
        <f t="shared" si="190"/>
        <v>26129930.579999998</v>
      </c>
      <c r="AC1019" s="71"/>
      <c r="AD1019" s="71" t="s">
        <v>29</v>
      </c>
      <c r="AE1019" s="71" t="s">
        <v>30</v>
      </c>
      <c r="AF1019" s="71" t="s">
        <v>31</v>
      </c>
      <c r="AG1019" s="71" t="s">
        <v>32</v>
      </c>
      <c r="AH1019" s="103"/>
      <c r="AI1019" s="71"/>
      <c r="AJ1019" s="103"/>
      <c r="AK1019" s="103"/>
      <c r="AL1019" s="554" t="str">
        <f>IF(AI1019&lt;&gt;"",VLOOKUP(AI1019,'DON GIA'!$M$1:$P$9,4,0),"")</f>
        <v/>
      </c>
      <c r="AM1019" s="554" t="str">
        <f t="shared" si="183"/>
        <v/>
      </c>
      <c r="AN1019" s="103"/>
      <c r="AO1019" s="103"/>
      <c r="AP1019" s="553" t="str">
        <f t="shared" si="184"/>
        <v/>
      </c>
      <c r="AQ1019" s="107"/>
    </row>
    <row r="1020" spans="1:44" outlineLevel="2">
      <c r="A1020" s="72" t="e">
        <f>IF(D1019&lt;&gt;"",$D$8:D1019,A1019)</f>
        <v>#VALUE!</v>
      </c>
      <c r="C1020" s="552" t="str">
        <f>IF(D1020&lt;&gt;"",COUNTA($D$8:D1020),"")</f>
        <v/>
      </c>
      <c r="D1020" s="552"/>
      <c r="E1020" s="61"/>
      <c r="F1020" s="103"/>
      <c r="G1020" s="103"/>
      <c r="H1020" s="103"/>
      <c r="I1020" s="103"/>
      <c r="J1020" s="103"/>
      <c r="K1020" s="103"/>
      <c r="L1020" s="107"/>
      <c r="M1020" s="105"/>
      <c r="N1020" s="106" t="str">
        <f>IF(L1020&lt;&gt;"",VLOOKUP(L1020,'DON GIA'!$S$1:$U$19,3,0),"")</f>
        <v/>
      </c>
      <c r="O1020" s="106" t="str">
        <f>IF(L1020&lt;&gt;"",VLOOKUP(L1020,'DON GIA'!$S$1:$V$19,4,0),"")</f>
        <v/>
      </c>
      <c r="P1020" s="106" t="str">
        <f t="shared" si="181"/>
        <v/>
      </c>
      <c r="Q1020" s="106" t="str">
        <f t="shared" si="182"/>
        <v/>
      </c>
      <c r="R1020" s="71" t="s">
        <v>35</v>
      </c>
      <c r="S1020" s="103"/>
      <c r="T1020" s="103"/>
      <c r="U1020" s="554" t="str">
        <f>IF(R1020&lt;&gt;"",VLOOKUP(R1020,'DON GIA'!$H$1:$K$103,4,0),"")</f>
        <v/>
      </c>
      <c r="V1020" s="554" t="str">
        <f t="shared" si="189"/>
        <v/>
      </c>
      <c r="W1020" s="107"/>
      <c r="X1020" s="103"/>
      <c r="Y1020" s="108"/>
      <c r="Z1020" s="109"/>
      <c r="AA1020" s="554" t="str">
        <f>IF(W1020&lt;&gt;"",VLOOKUP(W1020,'DON GIA'!$A$1:$D$346,4,0),"")</f>
        <v/>
      </c>
      <c r="AB1020" s="554" t="str">
        <f t="shared" si="190"/>
        <v/>
      </c>
      <c r="AC1020" s="71"/>
      <c r="AD1020" s="71"/>
      <c r="AE1020" s="71"/>
      <c r="AF1020" s="71"/>
      <c r="AG1020" s="71"/>
      <c r="AH1020" s="103"/>
      <c r="AI1020" s="71"/>
      <c r="AJ1020" s="103"/>
      <c r="AK1020" s="103"/>
      <c r="AL1020" s="554" t="str">
        <f>IF(AI1020&lt;&gt;"",VLOOKUP(AI1020,'DON GIA'!$M$1:$P$9,4,0),"")</f>
        <v/>
      </c>
      <c r="AM1020" s="554" t="str">
        <f t="shared" si="183"/>
        <v/>
      </c>
      <c r="AN1020" s="103"/>
      <c r="AO1020" s="103"/>
      <c r="AP1020" s="553" t="str">
        <f t="shared" si="184"/>
        <v/>
      </c>
      <c r="AQ1020" s="107"/>
    </row>
    <row r="1021" spans="1:44" outlineLevel="1">
      <c r="A1021" s="84" t="s">
        <v>794</v>
      </c>
      <c r="B1021" s="576">
        <v>33</v>
      </c>
      <c r="C1021" s="552">
        <f>IF(D1021&lt;&gt;"",COUNTA($D$8:D1021),"")</f>
        <v>67</v>
      </c>
      <c r="D1021" s="552">
        <v>459</v>
      </c>
      <c r="E1021" s="61" t="s">
        <v>338</v>
      </c>
      <c r="F1021" s="162"/>
      <c r="G1021" s="162"/>
      <c r="H1021" s="162"/>
      <c r="I1021" s="162"/>
      <c r="J1021" s="162"/>
      <c r="K1021" s="162"/>
      <c r="L1021" s="129"/>
      <c r="M1021" s="167">
        <f>SUBTOTAL(9,M1022:M1042)</f>
        <v>1103.8</v>
      </c>
      <c r="N1021" s="199"/>
      <c r="O1021" s="199"/>
      <c r="P1021" s="199">
        <f>SUBTOTAL(9,P1022:P1042)</f>
        <v>1853280200</v>
      </c>
      <c r="Q1021" s="199">
        <f>SUBTOTAL(9,Q1022:Q1042)</f>
        <v>0</v>
      </c>
      <c r="R1021" s="61"/>
      <c r="S1021" s="162"/>
      <c r="T1021" s="162">
        <f>SUBTOTAL(9,T1022:T1042)</f>
        <v>37</v>
      </c>
      <c r="U1021" s="553"/>
      <c r="V1021" s="553">
        <f>SUBTOTAL(9,V1022:V1042)</f>
        <v>20009000</v>
      </c>
      <c r="W1021" s="129"/>
      <c r="X1021" s="162"/>
      <c r="Y1021" s="183">
        <f>SUBTOTAL(9,Y1022:Y1042)</f>
        <v>490.62200000000001</v>
      </c>
      <c r="Z1021" s="170">
        <f>SUBTOTAL(9,Z1022:Z1042)</f>
        <v>0</v>
      </c>
      <c r="AA1021" s="553"/>
      <c r="AB1021" s="553">
        <f>SUBTOTAL(9,AB1022:AB1042)</f>
        <v>629359528.97599995</v>
      </c>
      <c r="AC1021" s="71"/>
      <c r="AD1021" s="71"/>
      <c r="AE1021" s="71"/>
      <c r="AF1021" s="71"/>
      <c r="AG1021" s="71"/>
      <c r="AH1021" s="103"/>
      <c r="AI1021" s="71"/>
      <c r="AJ1021" s="162"/>
      <c r="AK1021" s="162">
        <f>SUBTOTAL(9,AK1022:AK1042)</f>
        <v>0</v>
      </c>
      <c r="AL1021" s="553"/>
      <c r="AM1021" s="553">
        <f>SUBTOTAL(9,AM1022:AM1042)</f>
        <v>0</v>
      </c>
      <c r="AN1021" s="162"/>
      <c r="AO1021" s="162">
        <f>SUBTOTAL(9,AO1022:AO1042)</f>
        <v>0</v>
      </c>
      <c r="AP1021" s="553">
        <f t="shared" si="184"/>
        <v>2502648728.9759998</v>
      </c>
      <c r="AQ1021" s="111"/>
      <c r="AR1021" s="90"/>
    </row>
    <row r="1022" spans="1:44" ht="56.25" outlineLevel="2">
      <c r="A1022" s="72" t="e">
        <f>IF(D1021&lt;&gt;"",$D$8:D1021,A1020)</f>
        <v>#VALUE!</v>
      </c>
      <c r="C1022" s="552" t="str">
        <f>IF(D1022&lt;&gt;"",COUNTA($D$8:D1022),"")</f>
        <v/>
      </c>
      <c r="D1022" s="552"/>
      <c r="E1022" s="71" t="s">
        <v>339</v>
      </c>
      <c r="F1022" s="103"/>
      <c r="G1022" s="103"/>
      <c r="H1022" s="103">
        <v>74</v>
      </c>
      <c r="I1022" s="103">
        <v>80</v>
      </c>
      <c r="J1022" s="103">
        <v>251</v>
      </c>
      <c r="K1022" s="103">
        <v>132</v>
      </c>
      <c r="L1022" s="107" t="s">
        <v>973</v>
      </c>
      <c r="M1022" s="105">
        <v>1103.8</v>
      </c>
      <c r="N1022" s="106">
        <f>IF(L1022&lt;&gt;"",VLOOKUP(L1022,'DON GIA'!$S$1:$U$19,3,0),"")</f>
        <v>1679000</v>
      </c>
      <c r="O1022" s="106">
        <f>IF(L1022&lt;&gt;"",VLOOKUP(L1022,'DON GIA'!$S$1:$V$19,4,0),"")</f>
        <v>0</v>
      </c>
      <c r="P1022" s="106">
        <f t="shared" si="181"/>
        <v>1853280200</v>
      </c>
      <c r="Q1022" s="106">
        <f t="shared" si="182"/>
        <v>0</v>
      </c>
      <c r="R1022" s="71" t="s">
        <v>82</v>
      </c>
      <c r="S1022" s="103" t="s">
        <v>44</v>
      </c>
      <c r="T1022" s="103">
        <v>3</v>
      </c>
      <c r="U1022" s="554">
        <f>IF(R1022&lt;&gt;"",VLOOKUP(R1022,'DON GIA'!$H$1:$K$103,4,0),"")</f>
        <v>60000</v>
      </c>
      <c r="V1022" s="554">
        <f t="shared" ref="V1022:V1042" si="191">IF(R1022&lt;&gt;"",IF(ISNUMBER(U1022),T1022*U1022,""),"")</f>
        <v>180000</v>
      </c>
      <c r="W1022" s="107" t="s">
        <v>1246</v>
      </c>
      <c r="X1022" s="103" t="s">
        <v>27</v>
      </c>
      <c r="Y1022" s="134">
        <v>76.489999999999995</v>
      </c>
      <c r="Z1022" s="109"/>
      <c r="AA1022" s="554">
        <f>IF(W1022&lt;&gt;"",VLOOKUP(W1022,'DON GIA'!$A$1:$D$346,4,0),"")</f>
        <v>5891509</v>
      </c>
      <c r="AB1022" s="554">
        <f t="shared" ref="AB1022:AB1042" si="192">IF(W1022&lt;&gt;"",IF(ISNUMBER(AA1022),Y1022*AA1022,""),"")</f>
        <v>450641523.40999997</v>
      </c>
      <c r="AC1022" s="71" t="s">
        <v>115</v>
      </c>
      <c r="AD1022" s="71" t="s">
        <v>29</v>
      </c>
      <c r="AE1022" s="71" t="s">
        <v>30</v>
      </c>
      <c r="AF1022" s="71" t="s">
        <v>31</v>
      </c>
      <c r="AG1022" s="71" t="s">
        <v>219</v>
      </c>
      <c r="AH1022" s="103" t="s">
        <v>33</v>
      </c>
      <c r="AI1022" s="71"/>
      <c r="AJ1022" s="103"/>
      <c r="AK1022" s="103"/>
      <c r="AL1022" s="554" t="str">
        <f>IF(AI1022&lt;&gt;"",VLOOKUP(AI1022,'DON GIA'!$M$1:$P$9,4,0),"")</f>
        <v/>
      </c>
      <c r="AM1022" s="554" t="str">
        <f t="shared" si="183"/>
        <v/>
      </c>
      <c r="AN1022" s="103"/>
      <c r="AO1022" s="103"/>
      <c r="AP1022" s="553" t="str">
        <f t="shared" si="184"/>
        <v/>
      </c>
      <c r="AQ1022" s="111" t="s">
        <v>742</v>
      </c>
      <c r="AR1022" s="77" t="s">
        <v>1912</v>
      </c>
    </row>
    <row r="1023" spans="1:44" ht="75" outlineLevel="2">
      <c r="A1023" s="72" t="e">
        <f>IF(D1022&lt;&gt;"",$D$8:D1022,A1022)</f>
        <v>#VALUE!</v>
      </c>
      <c r="C1023" s="552" t="str">
        <f>IF(D1023&lt;&gt;"",COUNTA($D$8:D1023),"")</f>
        <v/>
      </c>
      <c r="D1023" s="552"/>
      <c r="E1023" s="60" t="s">
        <v>340</v>
      </c>
      <c r="F1023" s="103"/>
      <c r="G1023" s="103"/>
      <c r="H1023" s="103"/>
      <c r="I1023" s="103"/>
      <c r="J1023" s="103"/>
      <c r="K1023" s="103"/>
      <c r="L1023" s="107"/>
      <c r="M1023" s="105"/>
      <c r="N1023" s="106" t="str">
        <f>IF(L1023&lt;&gt;"",VLOOKUP(L1023,'DON GIA'!$S$1:$U$19,3,0),"")</f>
        <v/>
      </c>
      <c r="O1023" s="106" t="str">
        <f>IF(L1023&lt;&gt;"",VLOOKUP(L1023,'DON GIA'!$S$1:$V$19,4,0),"")</f>
        <v/>
      </c>
      <c r="P1023" s="106" t="str">
        <f t="shared" si="181"/>
        <v/>
      </c>
      <c r="Q1023" s="106" t="str">
        <f t="shared" si="182"/>
        <v/>
      </c>
      <c r="R1023" s="71" t="s">
        <v>203</v>
      </c>
      <c r="S1023" s="103" t="s">
        <v>44</v>
      </c>
      <c r="T1023" s="103">
        <v>3</v>
      </c>
      <c r="U1023" s="554" t="e">
        <f>IF(R1023&lt;&gt;"",VLOOKUP(R1023,'DON GIA'!$H$1:$K$103,4,0),"")</f>
        <v>#N/A</v>
      </c>
      <c r="V1023" s="554" t="str">
        <f t="shared" si="191"/>
        <v/>
      </c>
      <c r="W1023" s="107" t="s">
        <v>1247</v>
      </c>
      <c r="X1023" s="103" t="s">
        <v>27</v>
      </c>
      <c r="Y1023" s="134">
        <v>9.8000000000000007</v>
      </c>
      <c r="Z1023" s="109"/>
      <c r="AA1023" s="554">
        <f>IF(W1023&lt;&gt;"",VLOOKUP(W1023,'DON GIA'!$A$1:$D$346,4,0),"")</f>
        <v>169828</v>
      </c>
      <c r="AB1023" s="554">
        <f t="shared" si="192"/>
        <v>1664314.4000000001</v>
      </c>
      <c r="AC1023" s="71"/>
      <c r="AD1023" s="71"/>
      <c r="AE1023" s="71"/>
      <c r="AF1023" s="71"/>
      <c r="AG1023" s="71"/>
      <c r="AH1023" s="103"/>
      <c r="AI1023" s="71"/>
      <c r="AJ1023" s="103"/>
      <c r="AK1023" s="103"/>
      <c r="AL1023" s="554" t="str">
        <f>IF(AI1023&lt;&gt;"",VLOOKUP(AI1023,'DON GIA'!$M$1:$P$9,4,0),"")</f>
        <v/>
      </c>
      <c r="AM1023" s="554" t="str">
        <f t="shared" si="183"/>
        <v/>
      </c>
      <c r="AN1023" s="103"/>
      <c r="AO1023" s="103"/>
      <c r="AP1023" s="553" t="str">
        <f t="shared" si="184"/>
        <v/>
      </c>
      <c r="AQ1023" s="59" t="s">
        <v>365</v>
      </c>
      <c r="AR1023" s="139" t="s">
        <v>1953</v>
      </c>
    </row>
    <row r="1024" spans="1:44" ht="37.5" outlineLevel="2">
      <c r="A1024" s="72" t="e">
        <f>IF(D1023&lt;&gt;"",$D$8:D1023,A1023)</f>
        <v>#VALUE!</v>
      </c>
      <c r="C1024" s="552" t="str">
        <f>IF(D1024&lt;&gt;"",COUNTA($D$8:D1024),"")</f>
        <v/>
      </c>
      <c r="D1024" s="552"/>
      <c r="E1024" s="71"/>
      <c r="F1024" s="103"/>
      <c r="G1024" s="103"/>
      <c r="H1024" s="103"/>
      <c r="I1024" s="103"/>
      <c r="J1024" s="103"/>
      <c r="K1024" s="103"/>
      <c r="L1024" s="107"/>
      <c r="M1024" s="105"/>
      <c r="N1024" s="106" t="str">
        <f>IF(L1024&lt;&gt;"",VLOOKUP(L1024,'DON GIA'!$S$1:$U$19,3,0),"")</f>
        <v/>
      </c>
      <c r="O1024" s="106" t="str">
        <f>IF(L1024&lt;&gt;"",VLOOKUP(L1024,'DON GIA'!$S$1:$V$19,4,0),"")</f>
        <v/>
      </c>
      <c r="P1024" s="106" t="str">
        <f t="shared" si="181"/>
        <v/>
      </c>
      <c r="Q1024" s="106" t="str">
        <f t="shared" si="182"/>
        <v/>
      </c>
      <c r="R1024" s="71" t="s">
        <v>216</v>
      </c>
      <c r="S1024" s="103" t="s">
        <v>44</v>
      </c>
      <c r="T1024" s="103">
        <v>2</v>
      </c>
      <c r="U1024" s="554" t="e">
        <f>IF(R1024&lt;&gt;"",VLOOKUP(R1024,'DON GIA'!$H$1:$K$103,4,0),"")</f>
        <v>#N/A</v>
      </c>
      <c r="V1024" s="554" t="str">
        <f t="shared" si="191"/>
        <v/>
      </c>
      <c r="W1024" s="107" t="s">
        <v>1003</v>
      </c>
      <c r="X1024" s="103" t="s">
        <v>27</v>
      </c>
      <c r="Y1024" s="134">
        <f>36.56+15.2</f>
        <v>51.760000000000005</v>
      </c>
      <c r="Z1024" s="109"/>
      <c r="AA1024" s="554">
        <f>IF(W1024&lt;&gt;"",VLOOKUP(W1024,'DON GIA'!$A$1:$D$346,4,0),"")</f>
        <v>854777</v>
      </c>
      <c r="AB1024" s="554">
        <f t="shared" si="192"/>
        <v>44243257.520000003</v>
      </c>
      <c r="AC1024" s="71"/>
      <c r="AD1024" s="71"/>
      <c r="AE1024" s="71"/>
      <c r="AF1024" s="71"/>
      <c r="AG1024" s="71"/>
      <c r="AH1024" s="103"/>
      <c r="AI1024" s="71"/>
      <c r="AJ1024" s="103"/>
      <c r="AK1024" s="103"/>
      <c r="AL1024" s="554" t="str">
        <f>IF(AI1024&lt;&gt;"",VLOOKUP(AI1024,'DON GIA'!$M$1:$P$9,4,0),"")</f>
        <v/>
      </c>
      <c r="AM1024" s="554" t="str">
        <f t="shared" si="183"/>
        <v/>
      </c>
      <c r="AN1024" s="103"/>
      <c r="AO1024" s="103"/>
      <c r="AP1024" s="553" t="str">
        <f t="shared" si="184"/>
        <v/>
      </c>
      <c r="AQ1024" s="568" t="s">
        <v>1962</v>
      </c>
      <c r="AR1024" s="139" t="s">
        <v>1961</v>
      </c>
    </row>
    <row r="1025" spans="1:44" ht="112.5" outlineLevel="2">
      <c r="A1025" s="72" t="e">
        <f>IF(D1024&lt;&gt;"",$D$8:D1024,A1024)</f>
        <v>#VALUE!</v>
      </c>
      <c r="C1025" s="552" t="str">
        <f>IF(D1025&lt;&gt;"",COUNTA($D$8:D1025),"")</f>
        <v/>
      </c>
      <c r="D1025" s="552"/>
      <c r="E1025" s="71"/>
      <c r="F1025" s="103"/>
      <c r="G1025" s="103"/>
      <c r="H1025" s="103"/>
      <c r="I1025" s="103"/>
      <c r="J1025" s="103"/>
      <c r="K1025" s="103"/>
      <c r="L1025" s="107"/>
      <c r="M1025" s="105"/>
      <c r="N1025" s="106" t="str">
        <f>IF(L1025&lt;&gt;"",VLOOKUP(L1025,'DON GIA'!$S$1:$U$19,3,0),"")</f>
        <v/>
      </c>
      <c r="O1025" s="106" t="str">
        <f>IF(L1025&lt;&gt;"",VLOOKUP(L1025,'DON GIA'!$S$1:$V$19,4,0),"")</f>
        <v/>
      </c>
      <c r="P1025" s="106" t="str">
        <f t="shared" si="181"/>
        <v/>
      </c>
      <c r="Q1025" s="106" t="str">
        <f t="shared" si="182"/>
        <v/>
      </c>
      <c r="R1025" s="71" t="s">
        <v>341</v>
      </c>
      <c r="S1025" s="103" t="s">
        <v>44</v>
      </c>
      <c r="T1025" s="103">
        <v>1</v>
      </c>
      <c r="U1025" s="554">
        <f>IF(R1025&lt;&gt;"",VLOOKUP(R1025,'DON GIA'!$H$1:$K$103,4,0),"")</f>
        <v>899000</v>
      </c>
      <c r="V1025" s="554">
        <f t="shared" si="191"/>
        <v>899000</v>
      </c>
      <c r="W1025" s="107" t="s">
        <v>1001</v>
      </c>
      <c r="X1025" s="103" t="s">
        <v>27</v>
      </c>
      <c r="Y1025" s="134">
        <f>17.28+14.25+36.56+15.2</f>
        <v>83.29</v>
      </c>
      <c r="Z1025" s="109"/>
      <c r="AA1025" s="554">
        <f>IF(W1025&lt;&gt;"",VLOOKUP(W1025,'DON GIA'!$A$1:$D$346,4,0),"")</f>
        <v>295078</v>
      </c>
      <c r="AB1025" s="554">
        <f t="shared" si="192"/>
        <v>24577046.620000001</v>
      </c>
      <c r="AC1025" s="71"/>
      <c r="AD1025" s="71"/>
      <c r="AE1025" s="71"/>
      <c r="AF1025" s="71"/>
      <c r="AG1025" s="71"/>
      <c r="AH1025" s="103"/>
      <c r="AI1025" s="71"/>
      <c r="AJ1025" s="103"/>
      <c r="AK1025" s="103"/>
      <c r="AL1025" s="554" t="str">
        <f>IF(AI1025&lt;&gt;"",VLOOKUP(AI1025,'DON GIA'!$M$1:$P$9,4,0),"")</f>
        <v/>
      </c>
      <c r="AM1025" s="554" t="str">
        <f t="shared" si="183"/>
        <v/>
      </c>
      <c r="AN1025" s="103"/>
      <c r="AO1025" s="103"/>
      <c r="AP1025" s="553" t="str">
        <f t="shared" si="184"/>
        <v/>
      </c>
      <c r="AQ1025" s="107"/>
      <c r="AR1025" s="139" t="s">
        <v>1963</v>
      </c>
    </row>
    <row r="1026" spans="1:44" ht="37.5" outlineLevel="2">
      <c r="A1026" s="72" t="e">
        <f>IF(D1025&lt;&gt;"",$D$8:D1025,A1025)</f>
        <v>#VALUE!</v>
      </c>
      <c r="C1026" s="552" t="str">
        <f>IF(D1026&lt;&gt;"",COUNTA($D$8:D1026),"")</f>
        <v/>
      </c>
      <c r="D1026" s="552"/>
      <c r="E1026" s="71"/>
      <c r="F1026" s="103"/>
      <c r="G1026" s="103"/>
      <c r="H1026" s="103"/>
      <c r="I1026" s="103"/>
      <c r="J1026" s="103"/>
      <c r="K1026" s="103"/>
      <c r="L1026" s="107"/>
      <c r="M1026" s="105"/>
      <c r="N1026" s="106" t="str">
        <f>IF(L1026&lt;&gt;"",VLOOKUP(L1026,'DON GIA'!$S$1:$U$19,3,0),"")</f>
        <v/>
      </c>
      <c r="O1026" s="106" t="str">
        <f>IF(L1026&lt;&gt;"",VLOOKUP(L1026,'DON GIA'!$S$1:$V$19,4,0),"")</f>
        <v/>
      </c>
      <c r="P1026" s="106" t="str">
        <f t="shared" si="181"/>
        <v/>
      </c>
      <c r="Q1026" s="106" t="str">
        <f t="shared" si="182"/>
        <v/>
      </c>
      <c r="R1026" s="71" t="s">
        <v>131</v>
      </c>
      <c r="S1026" s="103" t="s">
        <v>44</v>
      </c>
      <c r="T1026" s="103">
        <v>1</v>
      </c>
      <c r="U1026" s="554">
        <f>IF(R1026&lt;&gt;"",VLOOKUP(R1026,'DON GIA'!$H$1:$K$103,4,0),"")</f>
        <v>554000</v>
      </c>
      <c r="V1026" s="554">
        <f t="shared" si="191"/>
        <v>554000</v>
      </c>
      <c r="W1026" s="107" t="s">
        <v>1248</v>
      </c>
      <c r="X1026" s="103" t="s">
        <v>27</v>
      </c>
      <c r="Y1026" s="134">
        <v>4.62</v>
      </c>
      <c r="Z1026" s="109"/>
      <c r="AA1026" s="554">
        <f>IF(W1026&lt;&gt;"",VLOOKUP(W1026,'DON GIA'!$A$1:$D$346,4,0),"")</f>
        <v>10375629</v>
      </c>
      <c r="AB1026" s="554">
        <f t="shared" si="192"/>
        <v>47935405.980000004</v>
      </c>
      <c r="AC1026" s="71"/>
      <c r="AD1026" s="71"/>
      <c r="AE1026" s="71"/>
      <c r="AF1026" s="71"/>
      <c r="AG1026" s="71"/>
      <c r="AH1026" s="103"/>
      <c r="AI1026" s="71"/>
      <c r="AJ1026" s="103"/>
      <c r="AK1026" s="103"/>
      <c r="AL1026" s="554" t="str">
        <f>IF(AI1026&lt;&gt;"",VLOOKUP(AI1026,'DON GIA'!$M$1:$P$9,4,0),"")</f>
        <v/>
      </c>
      <c r="AM1026" s="554" t="str">
        <f t="shared" si="183"/>
        <v/>
      </c>
      <c r="AN1026" s="103"/>
      <c r="AO1026" s="103"/>
      <c r="AP1026" s="553" t="str">
        <f t="shared" si="184"/>
        <v/>
      </c>
      <c r="AQ1026" s="107"/>
      <c r="AR1026" s="578" t="s">
        <v>1964</v>
      </c>
    </row>
    <row r="1027" spans="1:44" ht="63.75" outlineLevel="2">
      <c r="A1027" s="72" t="e">
        <f>IF(D1026&lt;&gt;"",$D$8:D1026,A1026)</f>
        <v>#VALUE!</v>
      </c>
      <c r="C1027" s="552" t="str">
        <f>IF(D1027&lt;&gt;"",COUNTA($D$8:D1027),"")</f>
        <v/>
      </c>
      <c r="D1027" s="552"/>
      <c r="E1027" s="71"/>
      <c r="F1027" s="103"/>
      <c r="G1027" s="103"/>
      <c r="H1027" s="103"/>
      <c r="I1027" s="103"/>
      <c r="J1027" s="103"/>
      <c r="K1027" s="103"/>
      <c r="L1027" s="107"/>
      <c r="M1027" s="105"/>
      <c r="N1027" s="106" t="str">
        <f>IF(L1027&lt;&gt;"",VLOOKUP(L1027,'DON GIA'!$S$1:$U$19,3,0),"")</f>
        <v/>
      </c>
      <c r="O1027" s="106" t="str">
        <f>IF(L1027&lt;&gt;"",VLOOKUP(L1027,'DON GIA'!$S$1:$V$19,4,0),"")</f>
        <v/>
      </c>
      <c r="P1027" s="106" t="str">
        <f t="shared" si="181"/>
        <v/>
      </c>
      <c r="Q1027" s="106" t="str">
        <f t="shared" si="182"/>
        <v/>
      </c>
      <c r="R1027" s="71" t="s">
        <v>132</v>
      </c>
      <c r="S1027" s="103" t="s">
        <v>44</v>
      </c>
      <c r="T1027" s="103">
        <v>2</v>
      </c>
      <c r="U1027" s="554">
        <f>IF(R1027&lt;&gt;"",VLOOKUP(R1027,'DON GIA'!$H$1:$K$103,4,0),"")</f>
        <v>293000</v>
      </c>
      <c r="V1027" s="554">
        <f t="shared" si="191"/>
        <v>586000</v>
      </c>
      <c r="W1027" s="107" t="s">
        <v>1009</v>
      </c>
      <c r="X1027" s="103" t="s">
        <v>27</v>
      </c>
      <c r="Y1027" s="134">
        <v>77.760000000000005</v>
      </c>
      <c r="Z1027" s="109"/>
      <c r="AA1027" s="554">
        <f>IF(W1027&lt;&gt;"",VLOOKUP(W1027,'DON GIA'!$A$1:$D$346,4,0),"")</f>
        <v>282038</v>
      </c>
      <c r="AB1027" s="554">
        <f t="shared" si="192"/>
        <v>21931274.880000003</v>
      </c>
      <c r="AC1027" s="71"/>
      <c r="AD1027" s="71"/>
      <c r="AE1027" s="71"/>
      <c r="AF1027" s="71"/>
      <c r="AG1027" s="71"/>
      <c r="AH1027" s="103"/>
      <c r="AI1027" s="71"/>
      <c r="AJ1027" s="103"/>
      <c r="AK1027" s="103"/>
      <c r="AL1027" s="554" t="str">
        <f>IF(AI1027&lt;&gt;"",VLOOKUP(AI1027,'DON GIA'!$M$1:$P$9,4,0),"")</f>
        <v/>
      </c>
      <c r="AM1027" s="554" t="str">
        <f t="shared" si="183"/>
        <v/>
      </c>
      <c r="AN1027" s="103"/>
      <c r="AO1027" s="103"/>
      <c r="AP1027" s="553" t="str">
        <f t="shared" si="184"/>
        <v/>
      </c>
      <c r="AQ1027" s="107"/>
      <c r="AR1027" s="573" t="s">
        <v>1965</v>
      </c>
    </row>
    <row r="1028" spans="1:44" outlineLevel="2">
      <c r="A1028" s="72" t="e">
        <f>IF(D1027&lt;&gt;"",$D$8:D1027,A1027)</f>
        <v>#VALUE!</v>
      </c>
      <c r="C1028" s="552" t="str">
        <f>IF(D1028&lt;&gt;"",COUNTA($D$8:D1028),"")</f>
        <v/>
      </c>
      <c r="D1028" s="552"/>
      <c r="E1028" s="71"/>
      <c r="F1028" s="103"/>
      <c r="G1028" s="103"/>
      <c r="H1028" s="103"/>
      <c r="I1028" s="103"/>
      <c r="J1028" s="103"/>
      <c r="K1028" s="103"/>
      <c r="L1028" s="107"/>
      <c r="M1028" s="105"/>
      <c r="N1028" s="106" t="str">
        <f>IF(L1028&lt;&gt;"",VLOOKUP(L1028,'DON GIA'!$S$1:$U$19,3,0),"")</f>
        <v/>
      </c>
      <c r="O1028" s="106" t="str">
        <f>IF(L1028&lt;&gt;"",VLOOKUP(L1028,'DON GIA'!$S$1:$V$19,4,0),"")</f>
        <v/>
      </c>
      <c r="P1028" s="106" t="str">
        <f t="shared" si="181"/>
        <v/>
      </c>
      <c r="Q1028" s="106" t="str">
        <f t="shared" si="182"/>
        <v/>
      </c>
      <c r="R1028" s="71" t="s">
        <v>241</v>
      </c>
      <c r="S1028" s="103" t="s">
        <v>44</v>
      </c>
      <c r="T1028" s="103">
        <v>2</v>
      </c>
      <c r="U1028" s="554">
        <f>IF(R1028&lt;&gt;"",VLOOKUP(R1028,'DON GIA'!$H$1:$K$103,4,0),"")</f>
        <v>4240000</v>
      </c>
      <c r="V1028" s="554">
        <f t="shared" si="191"/>
        <v>8480000</v>
      </c>
      <c r="W1028" s="107" t="s">
        <v>1249</v>
      </c>
      <c r="X1028" s="103" t="s">
        <v>27</v>
      </c>
      <c r="Y1028" s="134">
        <v>67.67</v>
      </c>
      <c r="Z1028" s="109"/>
      <c r="AA1028" s="554">
        <f>IF(W1028&lt;&gt;"",VLOOKUP(W1028,'DON GIA'!$A$1:$D$346,4,0),"")</f>
        <v>161275</v>
      </c>
      <c r="AB1028" s="554">
        <f t="shared" si="192"/>
        <v>10913479.25</v>
      </c>
      <c r="AC1028" s="71"/>
      <c r="AD1028" s="71"/>
      <c r="AE1028" s="71"/>
      <c r="AF1028" s="71"/>
      <c r="AG1028" s="71"/>
      <c r="AH1028" s="103"/>
      <c r="AI1028" s="71"/>
      <c r="AJ1028" s="103"/>
      <c r="AK1028" s="103"/>
      <c r="AL1028" s="554" t="str">
        <f>IF(AI1028&lt;&gt;"",VLOOKUP(AI1028,'DON GIA'!$M$1:$P$9,4,0),"")</f>
        <v/>
      </c>
      <c r="AM1028" s="554" t="str">
        <f t="shared" si="183"/>
        <v/>
      </c>
      <c r="AN1028" s="103"/>
      <c r="AO1028" s="103"/>
      <c r="AP1028" s="553" t="str">
        <f t="shared" si="184"/>
        <v/>
      </c>
      <c r="AQ1028" s="107"/>
    </row>
    <row r="1029" spans="1:44" outlineLevel="2">
      <c r="A1029" s="72" t="e">
        <f>IF(D1028&lt;&gt;"",$D$8:D1028,A1028)</f>
        <v>#VALUE!</v>
      </c>
      <c r="C1029" s="552" t="str">
        <f>IF(D1029&lt;&gt;"",COUNTA($D$8:D1029),"")</f>
        <v/>
      </c>
      <c r="D1029" s="552"/>
      <c r="E1029" s="71"/>
      <c r="F1029" s="103"/>
      <c r="G1029" s="103"/>
      <c r="H1029" s="103"/>
      <c r="I1029" s="103"/>
      <c r="J1029" s="103"/>
      <c r="K1029" s="103"/>
      <c r="L1029" s="107"/>
      <c r="M1029" s="105"/>
      <c r="N1029" s="106" t="str">
        <f>IF(L1029&lt;&gt;"",VLOOKUP(L1029,'DON GIA'!$S$1:$U$19,3,0),"")</f>
        <v/>
      </c>
      <c r="O1029" s="106" t="str">
        <f>IF(L1029&lt;&gt;"",VLOOKUP(L1029,'DON GIA'!$S$1:$V$19,4,0),"")</f>
        <v/>
      </c>
      <c r="P1029" s="106" t="str">
        <f t="shared" si="181"/>
        <v/>
      </c>
      <c r="Q1029" s="106" t="str">
        <f t="shared" si="182"/>
        <v/>
      </c>
      <c r="R1029" s="71" t="s">
        <v>314</v>
      </c>
      <c r="S1029" s="103" t="s">
        <v>44</v>
      </c>
      <c r="T1029" s="103">
        <v>1</v>
      </c>
      <c r="U1029" s="554">
        <f>IF(R1029&lt;&gt;"",VLOOKUP(R1029,'DON GIA'!$H$1:$K$103,4,0),"")</f>
        <v>1713000</v>
      </c>
      <c r="V1029" s="554">
        <f t="shared" si="191"/>
        <v>1713000</v>
      </c>
      <c r="W1029" s="107" t="s">
        <v>1054</v>
      </c>
      <c r="X1029" s="103" t="s">
        <v>27</v>
      </c>
      <c r="Y1029" s="134">
        <v>2.75</v>
      </c>
      <c r="Z1029" s="109"/>
      <c r="AA1029" s="554">
        <f>IF(W1029&lt;&gt;"",VLOOKUP(W1029,'DON GIA'!$A$1:$D$346,4,0),"")</f>
        <v>1398600</v>
      </c>
      <c r="AB1029" s="554">
        <f t="shared" si="192"/>
        <v>3846150</v>
      </c>
      <c r="AC1029" s="71"/>
      <c r="AD1029" s="71"/>
      <c r="AE1029" s="71"/>
      <c r="AF1029" s="71"/>
      <c r="AG1029" s="71"/>
      <c r="AH1029" s="103"/>
      <c r="AI1029" s="71"/>
      <c r="AJ1029" s="103"/>
      <c r="AK1029" s="103"/>
      <c r="AL1029" s="554" t="str">
        <f>IF(AI1029&lt;&gt;"",VLOOKUP(AI1029,'DON GIA'!$M$1:$P$9,4,0),"")</f>
        <v/>
      </c>
      <c r="AM1029" s="554" t="str">
        <f t="shared" si="183"/>
        <v/>
      </c>
      <c r="AN1029" s="103"/>
      <c r="AO1029" s="103"/>
      <c r="AP1029" s="553" t="str">
        <f t="shared" si="184"/>
        <v/>
      </c>
      <c r="AQ1029" s="107"/>
    </row>
    <row r="1030" spans="1:44" ht="37.5" outlineLevel="2">
      <c r="A1030" s="72" t="e">
        <f>IF(D1029&lt;&gt;"",$D$8:D1029,A1029)</f>
        <v>#VALUE!</v>
      </c>
      <c r="C1030" s="552" t="str">
        <f>IF(D1030&lt;&gt;"",COUNTA($D$8:D1030),"")</f>
        <v/>
      </c>
      <c r="D1030" s="552"/>
      <c r="E1030" s="71"/>
      <c r="F1030" s="103"/>
      <c r="G1030" s="103"/>
      <c r="H1030" s="103"/>
      <c r="I1030" s="103"/>
      <c r="J1030" s="103"/>
      <c r="K1030" s="103"/>
      <c r="L1030" s="107"/>
      <c r="M1030" s="105"/>
      <c r="N1030" s="106" t="str">
        <f>IF(L1030&lt;&gt;"",VLOOKUP(L1030,'DON GIA'!$S$1:$U$19,3,0),"")</f>
        <v/>
      </c>
      <c r="O1030" s="106" t="str">
        <f>IF(L1030&lt;&gt;"",VLOOKUP(L1030,'DON GIA'!$S$1:$V$19,4,0),"")</f>
        <v/>
      </c>
      <c r="P1030" s="106" t="str">
        <f t="shared" si="181"/>
        <v/>
      </c>
      <c r="Q1030" s="106" t="str">
        <f t="shared" si="182"/>
        <v/>
      </c>
      <c r="R1030" s="71" t="s">
        <v>332</v>
      </c>
      <c r="S1030" s="103" t="s">
        <v>44</v>
      </c>
      <c r="T1030" s="103">
        <v>1</v>
      </c>
      <c r="U1030" s="554">
        <f>IF(R1030&lt;&gt;"",VLOOKUP(R1030,'DON GIA'!$H$1:$K$103,4,0),"")</f>
        <v>517000</v>
      </c>
      <c r="V1030" s="554">
        <f t="shared" si="191"/>
        <v>517000</v>
      </c>
      <c r="W1030" s="107" t="s">
        <v>1250</v>
      </c>
      <c r="X1030" s="103" t="s">
        <v>27</v>
      </c>
      <c r="Y1030" s="134">
        <f>59.06+8</f>
        <v>67.06</v>
      </c>
      <c r="Z1030" s="109"/>
      <c r="AA1030" s="554">
        <f>IF(W1030&lt;&gt;"",VLOOKUP(W1030,'DON GIA'!$A$1:$D$346,4,0),"")</f>
        <v>138443</v>
      </c>
      <c r="AB1030" s="554">
        <f t="shared" si="192"/>
        <v>9283987.5800000001</v>
      </c>
      <c r="AC1030" s="71"/>
      <c r="AD1030" s="71"/>
      <c r="AE1030" s="71"/>
      <c r="AF1030" s="71"/>
      <c r="AG1030" s="71"/>
      <c r="AH1030" s="103"/>
      <c r="AI1030" s="71"/>
      <c r="AJ1030" s="103"/>
      <c r="AK1030" s="103"/>
      <c r="AL1030" s="554" t="str">
        <f>IF(AI1030&lt;&gt;"",VLOOKUP(AI1030,'DON GIA'!$M$1:$P$9,4,0),"")</f>
        <v/>
      </c>
      <c r="AM1030" s="554" t="str">
        <f t="shared" si="183"/>
        <v/>
      </c>
      <c r="AN1030" s="103"/>
      <c r="AO1030" s="103"/>
      <c r="AP1030" s="553" t="str">
        <f t="shared" si="184"/>
        <v/>
      </c>
      <c r="AQ1030" s="107"/>
    </row>
    <row r="1031" spans="1:44" ht="56.25" outlineLevel="2">
      <c r="A1031" s="72" t="e">
        <f>IF(D1030&lt;&gt;"",$D$8:D1030,A1030)</f>
        <v>#VALUE!</v>
      </c>
      <c r="C1031" s="552" t="str">
        <f>IF(D1031&lt;&gt;"",COUNTA($D$8:D1031),"")</f>
        <v/>
      </c>
      <c r="D1031" s="552"/>
      <c r="E1031" s="71"/>
      <c r="F1031" s="103"/>
      <c r="G1031" s="103"/>
      <c r="H1031" s="103"/>
      <c r="I1031" s="103"/>
      <c r="J1031" s="103"/>
      <c r="K1031" s="103"/>
      <c r="L1031" s="107"/>
      <c r="M1031" s="105"/>
      <c r="N1031" s="106" t="str">
        <f>IF(L1031&lt;&gt;"",VLOOKUP(L1031,'DON GIA'!$S$1:$U$19,3,0),"")</f>
        <v/>
      </c>
      <c r="O1031" s="106" t="str">
        <f>IF(L1031&lt;&gt;"",VLOOKUP(L1031,'DON GIA'!$S$1:$V$19,4,0),"")</f>
        <v/>
      </c>
      <c r="P1031" s="106" t="str">
        <f t="shared" si="181"/>
        <v/>
      </c>
      <c r="Q1031" s="106" t="str">
        <f t="shared" si="182"/>
        <v/>
      </c>
      <c r="R1031" s="71" t="s">
        <v>48</v>
      </c>
      <c r="S1031" s="103" t="s">
        <v>44</v>
      </c>
      <c r="T1031" s="103">
        <v>1</v>
      </c>
      <c r="U1031" s="554">
        <f>IF(R1031&lt;&gt;"",VLOOKUP(R1031,'DON GIA'!$H$1:$K$103,4,0),"")</f>
        <v>1708000</v>
      </c>
      <c r="V1031" s="554">
        <f t="shared" si="191"/>
        <v>1708000</v>
      </c>
      <c r="W1031" s="107" t="s">
        <v>1251</v>
      </c>
      <c r="X1031" s="103" t="s">
        <v>27</v>
      </c>
      <c r="Y1031" s="134">
        <f>40.46+8.5</f>
        <v>48.96</v>
      </c>
      <c r="Z1031" s="109"/>
      <c r="AA1031" s="554">
        <f>IF(W1031&lt;&gt;"",VLOOKUP(W1031,'DON GIA'!$A$1:$D$346,4,0),"")</f>
        <v>268735</v>
      </c>
      <c r="AB1031" s="554">
        <f t="shared" si="192"/>
        <v>13157265.6</v>
      </c>
      <c r="AC1031" s="71"/>
      <c r="AD1031" s="71"/>
      <c r="AE1031" s="71"/>
      <c r="AF1031" s="71"/>
      <c r="AG1031" s="71"/>
      <c r="AH1031" s="103"/>
      <c r="AI1031" s="71"/>
      <c r="AJ1031" s="103"/>
      <c r="AK1031" s="103"/>
      <c r="AL1031" s="554" t="str">
        <f>IF(AI1031&lt;&gt;"",VLOOKUP(AI1031,'DON GIA'!$M$1:$P$9,4,0),"")</f>
        <v/>
      </c>
      <c r="AM1031" s="554" t="str">
        <f t="shared" si="183"/>
        <v/>
      </c>
      <c r="AN1031" s="103"/>
      <c r="AO1031" s="103"/>
      <c r="AP1031" s="553" t="str">
        <f t="shared" si="184"/>
        <v/>
      </c>
      <c r="AQ1031" s="107"/>
    </row>
    <row r="1032" spans="1:44" outlineLevel="2">
      <c r="A1032" s="72" t="e">
        <f>IF(D1031&lt;&gt;"",$D$8:D1031,A1031)</f>
        <v>#VALUE!</v>
      </c>
      <c r="C1032" s="552" t="str">
        <f>IF(D1032&lt;&gt;"",COUNTA($D$8:D1032),"")</f>
        <v/>
      </c>
      <c r="D1032" s="552"/>
      <c r="E1032" s="71"/>
      <c r="F1032" s="103"/>
      <c r="G1032" s="103"/>
      <c r="H1032" s="103"/>
      <c r="I1032" s="103"/>
      <c r="J1032" s="103"/>
      <c r="K1032" s="103"/>
      <c r="L1032" s="107"/>
      <c r="M1032" s="105"/>
      <c r="N1032" s="106" t="str">
        <f>IF(L1032&lt;&gt;"",VLOOKUP(L1032,'DON GIA'!$S$1:$U$19,3,0),"")</f>
        <v/>
      </c>
      <c r="O1032" s="106" t="str">
        <f>IF(L1032&lt;&gt;"",VLOOKUP(L1032,'DON GIA'!$S$1:$V$19,4,0),"")</f>
        <v/>
      </c>
      <c r="P1032" s="106" t="str">
        <f t="shared" si="181"/>
        <v/>
      </c>
      <c r="Q1032" s="106" t="str">
        <f t="shared" si="182"/>
        <v/>
      </c>
      <c r="R1032" s="71" t="s">
        <v>58</v>
      </c>
      <c r="S1032" s="103" t="s">
        <v>44</v>
      </c>
      <c r="T1032" s="103">
        <v>2</v>
      </c>
      <c r="U1032" s="554">
        <f>IF(R1032&lt;&gt;"",VLOOKUP(R1032,'DON GIA'!$H$1:$K$103,4,0),"")</f>
        <v>211000</v>
      </c>
      <c r="V1032" s="554">
        <f t="shared" si="191"/>
        <v>422000</v>
      </c>
      <c r="W1032" s="107" t="s">
        <v>1145</v>
      </c>
      <c r="X1032" s="103" t="s">
        <v>38</v>
      </c>
      <c r="Y1032" s="108">
        <v>0.46200000000000002</v>
      </c>
      <c r="Z1032" s="109"/>
      <c r="AA1032" s="554">
        <f>IF(W1032&lt;&gt;"",VLOOKUP(W1032,'DON GIA'!$A$1:$D$346,4,0),"")</f>
        <v>2523428</v>
      </c>
      <c r="AB1032" s="554">
        <f t="shared" si="192"/>
        <v>1165823.736</v>
      </c>
      <c r="AC1032" s="71"/>
      <c r="AD1032" s="71"/>
      <c r="AE1032" s="71"/>
      <c r="AF1032" s="71"/>
      <c r="AG1032" s="71"/>
      <c r="AH1032" s="103"/>
      <c r="AI1032" s="71"/>
      <c r="AJ1032" s="103"/>
      <c r="AK1032" s="103"/>
      <c r="AL1032" s="554" t="str">
        <f>IF(AI1032&lt;&gt;"",VLOOKUP(AI1032,'DON GIA'!$M$1:$P$9,4,0),"")</f>
        <v/>
      </c>
      <c r="AM1032" s="554" t="str">
        <f t="shared" si="183"/>
        <v/>
      </c>
      <c r="AN1032" s="103"/>
      <c r="AO1032" s="103"/>
      <c r="AP1032" s="553" t="str">
        <f t="shared" si="184"/>
        <v/>
      </c>
      <c r="AQ1032" s="107"/>
    </row>
    <row r="1033" spans="1:44" outlineLevel="2">
      <c r="A1033" s="72" t="e">
        <f>IF(D1032&lt;&gt;"",$D$8:D1032,A1032)</f>
        <v>#VALUE!</v>
      </c>
      <c r="C1033" s="552" t="str">
        <f>IF(D1033&lt;&gt;"",COUNTA($D$8:D1033),"")</f>
        <v/>
      </c>
      <c r="D1033" s="552"/>
      <c r="E1033" s="71"/>
      <c r="F1033" s="103"/>
      <c r="G1033" s="103"/>
      <c r="H1033" s="103"/>
      <c r="I1033" s="103"/>
      <c r="J1033" s="103"/>
      <c r="K1033" s="103"/>
      <c r="L1033" s="107"/>
      <c r="M1033" s="105"/>
      <c r="N1033" s="106" t="str">
        <f>IF(L1033&lt;&gt;"",VLOOKUP(L1033,'DON GIA'!$S$1:$U$19,3,0),"")</f>
        <v/>
      </c>
      <c r="O1033" s="106" t="str">
        <f>IF(L1033&lt;&gt;"",VLOOKUP(L1033,'DON GIA'!$S$1:$V$19,4,0),"")</f>
        <v/>
      </c>
      <c r="P1033" s="106" t="str">
        <f t="shared" si="181"/>
        <v/>
      </c>
      <c r="Q1033" s="106" t="str">
        <f t="shared" si="182"/>
        <v/>
      </c>
      <c r="R1033" s="71" t="s">
        <v>53</v>
      </c>
      <c r="S1033" s="103" t="s">
        <v>44</v>
      </c>
      <c r="T1033" s="103">
        <v>3</v>
      </c>
      <c r="U1033" s="554">
        <f>IF(R1033&lt;&gt;"",VLOOKUP(R1033,'DON GIA'!$H$1:$K$103,4,0),"")</f>
        <v>34000</v>
      </c>
      <c r="V1033" s="554">
        <f t="shared" si="191"/>
        <v>102000</v>
      </c>
      <c r="W1033" s="107" t="s">
        <v>35</v>
      </c>
      <c r="X1033" s="103"/>
      <c r="Y1033" s="108"/>
      <c r="Z1033" s="109"/>
      <c r="AA1033" s="554" t="str">
        <f>IF(W1033&lt;&gt;"",VLOOKUP(W1033,'DON GIA'!$A$1:$D$346,4,0),"")</f>
        <v/>
      </c>
      <c r="AB1033" s="554" t="str">
        <f t="shared" si="192"/>
        <v/>
      </c>
      <c r="AC1033" s="71"/>
      <c r="AD1033" s="71"/>
      <c r="AE1033" s="71"/>
      <c r="AF1033" s="71"/>
      <c r="AG1033" s="71"/>
      <c r="AH1033" s="103"/>
      <c r="AI1033" s="71"/>
      <c r="AJ1033" s="103"/>
      <c r="AK1033" s="103"/>
      <c r="AL1033" s="554" t="str">
        <f>IF(AI1033&lt;&gt;"",VLOOKUP(AI1033,'DON GIA'!$M$1:$P$9,4,0),"")</f>
        <v/>
      </c>
      <c r="AM1033" s="554" t="str">
        <f t="shared" si="183"/>
        <v/>
      </c>
      <c r="AN1033" s="103"/>
      <c r="AO1033" s="103"/>
      <c r="AP1033" s="553" t="str">
        <f t="shared" si="184"/>
        <v/>
      </c>
      <c r="AQ1033" s="107"/>
    </row>
    <row r="1034" spans="1:44" outlineLevel="2">
      <c r="A1034" s="72" t="e">
        <f>IF(D1033&lt;&gt;"",$D$8:D1033,A1033)</f>
        <v>#VALUE!</v>
      </c>
      <c r="C1034" s="552" t="str">
        <f>IF(D1034&lt;&gt;"",COUNTA($D$8:D1034),"")</f>
        <v/>
      </c>
      <c r="D1034" s="552"/>
      <c r="E1034" s="71"/>
      <c r="F1034" s="103"/>
      <c r="G1034" s="103"/>
      <c r="H1034" s="103"/>
      <c r="I1034" s="103"/>
      <c r="J1034" s="103"/>
      <c r="K1034" s="103"/>
      <c r="L1034" s="107"/>
      <c r="M1034" s="105"/>
      <c r="N1034" s="106" t="str">
        <f>IF(L1034&lt;&gt;"",VLOOKUP(L1034,'DON GIA'!$S$1:$U$19,3,0),"")</f>
        <v/>
      </c>
      <c r="O1034" s="106" t="str">
        <f>IF(L1034&lt;&gt;"",VLOOKUP(L1034,'DON GIA'!$S$1:$V$19,4,0),"")</f>
        <v/>
      </c>
      <c r="P1034" s="106" t="str">
        <f t="shared" si="181"/>
        <v/>
      </c>
      <c r="Q1034" s="106" t="str">
        <f t="shared" si="182"/>
        <v/>
      </c>
      <c r="R1034" s="71" t="s">
        <v>61</v>
      </c>
      <c r="S1034" s="103" t="s">
        <v>44</v>
      </c>
      <c r="T1034" s="103">
        <v>2</v>
      </c>
      <c r="U1034" s="554">
        <f>IF(R1034&lt;&gt;"",VLOOKUP(R1034,'DON GIA'!$H$1:$K$103,4,0),"")</f>
        <v>180000</v>
      </c>
      <c r="V1034" s="554">
        <f t="shared" si="191"/>
        <v>360000</v>
      </c>
      <c r="W1034" s="107" t="s">
        <v>35</v>
      </c>
      <c r="X1034" s="103"/>
      <c r="Y1034" s="108"/>
      <c r="Z1034" s="109"/>
      <c r="AA1034" s="554" t="str">
        <f>IF(W1034&lt;&gt;"",VLOOKUP(W1034,'DON GIA'!$A$1:$D$346,4,0),"")</f>
        <v/>
      </c>
      <c r="AB1034" s="554" t="str">
        <f t="shared" si="192"/>
        <v/>
      </c>
      <c r="AC1034" s="71"/>
      <c r="AD1034" s="71"/>
      <c r="AE1034" s="71"/>
      <c r="AF1034" s="71"/>
      <c r="AG1034" s="71"/>
      <c r="AH1034" s="103"/>
      <c r="AI1034" s="71"/>
      <c r="AJ1034" s="103"/>
      <c r="AK1034" s="103"/>
      <c r="AL1034" s="554" t="str">
        <f>IF(AI1034&lt;&gt;"",VLOOKUP(AI1034,'DON GIA'!$M$1:$P$9,4,0),"")</f>
        <v/>
      </c>
      <c r="AM1034" s="554" t="str">
        <f t="shared" si="183"/>
        <v/>
      </c>
      <c r="AN1034" s="103"/>
      <c r="AO1034" s="103"/>
      <c r="AP1034" s="553" t="str">
        <f t="shared" ref="AP1034:AP1104" si="193">IF(D1034&lt;&gt;"",P1034+Q1034+V1034+AB1034+AM1034,"")</f>
        <v/>
      </c>
      <c r="AQ1034" s="107"/>
    </row>
    <row r="1035" spans="1:44" outlineLevel="2">
      <c r="A1035" s="72" t="e">
        <f>IF(D1034&lt;&gt;"",$D$8:D1034,A1034)</f>
        <v>#VALUE!</v>
      </c>
      <c r="C1035" s="552" t="str">
        <f>IF(D1035&lt;&gt;"",COUNTA($D$8:D1035),"")</f>
        <v/>
      </c>
      <c r="D1035" s="552"/>
      <c r="E1035" s="71"/>
      <c r="F1035" s="103"/>
      <c r="G1035" s="103"/>
      <c r="H1035" s="103"/>
      <c r="I1035" s="103"/>
      <c r="J1035" s="103"/>
      <c r="K1035" s="103"/>
      <c r="L1035" s="107"/>
      <c r="M1035" s="105"/>
      <c r="N1035" s="106" t="str">
        <f>IF(L1035&lt;&gt;"",VLOOKUP(L1035,'DON GIA'!$S$1:$U$19,3,0),"")</f>
        <v/>
      </c>
      <c r="O1035" s="106" t="str">
        <f>IF(L1035&lt;&gt;"",VLOOKUP(L1035,'DON GIA'!$S$1:$V$19,4,0),"")</f>
        <v/>
      </c>
      <c r="P1035" s="106" t="str">
        <f t="shared" si="181"/>
        <v/>
      </c>
      <c r="Q1035" s="106" t="str">
        <f t="shared" si="182"/>
        <v/>
      </c>
      <c r="R1035" s="71" t="s">
        <v>193</v>
      </c>
      <c r="S1035" s="103" t="s">
        <v>44</v>
      </c>
      <c r="T1035" s="103">
        <v>1</v>
      </c>
      <c r="U1035" s="554">
        <f>IF(R1035&lt;&gt;"",VLOOKUP(R1035,'DON GIA'!$H$1:$K$103,4,0),"")</f>
        <v>2400000</v>
      </c>
      <c r="V1035" s="554">
        <f t="shared" si="191"/>
        <v>2400000</v>
      </c>
      <c r="W1035" s="107" t="s">
        <v>35</v>
      </c>
      <c r="X1035" s="103"/>
      <c r="Y1035" s="108"/>
      <c r="Z1035" s="109"/>
      <c r="AA1035" s="554" t="str">
        <f>IF(W1035&lt;&gt;"",VLOOKUP(W1035,'DON GIA'!$A$1:$D$346,4,0),"")</f>
        <v/>
      </c>
      <c r="AB1035" s="554" t="str">
        <f t="shared" si="192"/>
        <v/>
      </c>
      <c r="AC1035" s="71"/>
      <c r="AD1035" s="71"/>
      <c r="AE1035" s="71"/>
      <c r="AF1035" s="71"/>
      <c r="AG1035" s="71"/>
      <c r="AH1035" s="103"/>
      <c r="AI1035" s="71"/>
      <c r="AJ1035" s="103"/>
      <c r="AK1035" s="103"/>
      <c r="AL1035" s="554" t="str">
        <f>IF(AI1035&lt;&gt;"",VLOOKUP(AI1035,'DON GIA'!$M$1:$P$9,4,0),"")</f>
        <v/>
      </c>
      <c r="AM1035" s="554" t="str">
        <f t="shared" si="183"/>
        <v/>
      </c>
      <c r="AN1035" s="103"/>
      <c r="AO1035" s="103"/>
      <c r="AP1035" s="553" t="str">
        <f t="shared" si="193"/>
        <v/>
      </c>
      <c r="AQ1035" s="107"/>
    </row>
    <row r="1036" spans="1:44" outlineLevel="2">
      <c r="A1036" s="72" t="e">
        <f>IF(D1035&lt;&gt;"",$D$8:D1035,A1035)</f>
        <v>#VALUE!</v>
      </c>
      <c r="C1036" s="552" t="str">
        <f>IF(D1036&lt;&gt;"",COUNTA($D$8:D1036),"")</f>
        <v/>
      </c>
      <c r="D1036" s="552"/>
      <c r="E1036" s="71"/>
      <c r="F1036" s="103"/>
      <c r="G1036" s="103"/>
      <c r="H1036" s="103"/>
      <c r="I1036" s="103"/>
      <c r="J1036" s="103"/>
      <c r="K1036" s="103"/>
      <c r="L1036" s="107"/>
      <c r="M1036" s="105"/>
      <c r="N1036" s="106" t="str">
        <f>IF(L1036&lt;&gt;"",VLOOKUP(L1036,'DON GIA'!$S$1:$U$19,3,0),"")</f>
        <v/>
      </c>
      <c r="O1036" s="106" t="str">
        <f>IF(L1036&lt;&gt;"",VLOOKUP(L1036,'DON GIA'!$S$1:$V$19,4,0),"")</f>
        <v/>
      </c>
      <c r="P1036" s="106" t="str">
        <f t="shared" si="181"/>
        <v/>
      </c>
      <c r="Q1036" s="106" t="str">
        <f t="shared" si="182"/>
        <v/>
      </c>
      <c r="R1036" s="71" t="s">
        <v>302</v>
      </c>
      <c r="S1036" s="103" t="s">
        <v>44</v>
      </c>
      <c r="T1036" s="103">
        <v>1</v>
      </c>
      <c r="U1036" s="554">
        <f>IF(R1036&lt;&gt;"",VLOOKUP(R1036,'DON GIA'!$H$1:$K$103,4,0),"")</f>
        <v>360000</v>
      </c>
      <c r="V1036" s="554">
        <f t="shared" si="191"/>
        <v>360000</v>
      </c>
      <c r="W1036" s="107" t="s">
        <v>35</v>
      </c>
      <c r="X1036" s="103"/>
      <c r="Y1036" s="108"/>
      <c r="Z1036" s="109"/>
      <c r="AA1036" s="554" t="str">
        <f>IF(W1036&lt;&gt;"",VLOOKUP(W1036,'DON GIA'!$A$1:$D$346,4,0),"")</f>
        <v/>
      </c>
      <c r="AB1036" s="554" t="str">
        <f t="shared" si="192"/>
        <v/>
      </c>
      <c r="AC1036" s="71"/>
      <c r="AD1036" s="71"/>
      <c r="AE1036" s="71"/>
      <c r="AF1036" s="71"/>
      <c r="AG1036" s="71"/>
      <c r="AH1036" s="103"/>
      <c r="AI1036" s="71"/>
      <c r="AJ1036" s="103"/>
      <c r="AK1036" s="103"/>
      <c r="AL1036" s="554" t="str">
        <f>IF(AI1036&lt;&gt;"",VLOOKUP(AI1036,'DON GIA'!$M$1:$P$9,4,0),"")</f>
        <v/>
      </c>
      <c r="AM1036" s="554" t="str">
        <f t="shared" si="183"/>
        <v/>
      </c>
      <c r="AN1036" s="103"/>
      <c r="AO1036" s="103"/>
      <c r="AP1036" s="553" t="str">
        <f t="shared" si="193"/>
        <v/>
      </c>
      <c r="AQ1036" s="107"/>
    </row>
    <row r="1037" spans="1:44" outlineLevel="2">
      <c r="A1037" s="72" t="e">
        <f>IF(D1036&lt;&gt;"",$D$8:D1036,A1036)</f>
        <v>#VALUE!</v>
      </c>
      <c r="C1037" s="552" t="str">
        <f>IF(D1037&lt;&gt;"",COUNTA($D$8:D1037),"")</f>
        <v/>
      </c>
      <c r="D1037" s="552"/>
      <c r="E1037" s="71"/>
      <c r="F1037" s="103"/>
      <c r="G1037" s="103"/>
      <c r="H1037" s="103"/>
      <c r="I1037" s="103"/>
      <c r="J1037" s="103"/>
      <c r="K1037" s="103"/>
      <c r="L1037" s="107"/>
      <c r="M1037" s="105"/>
      <c r="N1037" s="106" t="str">
        <f>IF(L1037&lt;&gt;"",VLOOKUP(L1037,'DON GIA'!$S$1:$U$19,3,0),"")</f>
        <v/>
      </c>
      <c r="O1037" s="106" t="str">
        <f>IF(L1037&lt;&gt;"",VLOOKUP(L1037,'DON GIA'!$S$1:$V$19,4,0),"")</f>
        <v/>
      </c>
      <c r="P1037" s="106" t="str">
        <f t="shared" si="181"/>
        <v/>
      </c>
      <c r="Q1037" s="106" t="str">
        <f t="shared" si="182"/>
        <v/>
      </c>
      <c r="R1037" s="71" t="s">
        <v>342</v>
      </c>
      <c r="S1037" s="103" t="s">
        <v>44</v>
      </c>
      <c r="T1037" s="103">
        <v>4</v>
      </c>
      <c r="U1037" s="554" t="e">
        <f>IF(R1037&lt;&gt;"",VLOOKUP(R1037,'DON GIA'!$H$1:$K$103,4,0),"")</f>
        <v>#N/A</v>
      </c>
      <c r="V1037" s="554" t="str">
        <f t="shared" si="191"/>
        <v/>
      </c>
      <c r="W1037" s="107" t="s">
        <v>35</v>
      </c>
      <c r="X1037" s="103"/>
      <c r="Y1037" s="108"/>
      <c r="Z1037" s="109"/>
      <c r="AA1037" s="554" t="str">
        <f>IF(W1037&lt;&gt;"",VLOOKUP(W1037,'DON GIA'!$A$1:$D$346,4,0),"")</f>
        <v/>
      </c>
      <c r="AB1037" s="554" t="str">
        <f t="shared" si="192"/>
        <v/>
      </c>
      <c r="AC1037" s="71"/>
      <c r="AD1037" s="71"/>
      <c r="AE1037" s="71"/>
      <c r="AF1037" s="71"/>
      <c r="AG1037" s="71"/>
      <c r="AH1037" s="103"/>
      <c r="AI1037" s="71"/>
      <c r="AJ1037" s="103"/>
      <c r="AK1037" s="103"/>
      <c r="AL1037" s="554" t="str">
        <f>IF(AI1037&lt;&gt;"",VLOOKUP(AI1037,'DON GIA'!$M$1:$P$9,4,0),"")</f>
        <v/>
      </c>
      <c r="AM1037" s="554" t="str">
        <f t="shared" si="183"/>
        <v/>
      </c>
      <c r="AN1037" s="103"/>
      <c r="AO1037" s="103"/>
      <c r="AP1037" s="553" t="str">
        <f t="shared" si="193"/>
        <v/>
      </c>
      <c r="AQ1037" s="107"/>
    </row>
    <row r="1038" spans="1:44" outlineLevel="2">
      <c r="A1038" s="72" t="e">
        <f>IF(D1037&lt;&gt;"",$D$8:D1037,A1037)</f>
        <v>#VALUE!</v>
      </c>
      <c r="C1038" s="552" t="str">
        <f>IF(D1038&lt;&gt;"",COUNTA($D$8:D1038),"")</f>
        <v/>
      </c>
      <c r="D1038" s="552"/>
      <c r="E1038" s="71"/>
      <c r="F1038" s="103"/>
      <c r="G1038" s="103"/>
      <c r="H1038" s="103"/>
      <c r="I1038" s="103"/>
      <c r="J1038" s="103"/>
      <c r="K1038" s="103"/>
      <c r="L1038" s="107"/>
      <c r="M1038" s="105"/>
      <c r="N1038" s="106" t="str">
        <f>IF(L1038&lt;&gt;"",VLOOKUP(L1038,'DON GIA'!$S$1:$U$19,3,0),"")</f>
        <v/>
      </c>
      <c r="O1038" s="106" t="str">
        <f>IF(L1038&lt;&gt;"",VLOOKUP(L1038,'DON GIA'!$S$1:$V$19,4,0),"")</f>
        <v/>
      </c>
      <c r="P1038" s="106" t="str">
        <f t="shared" ref="P1038:P1116" si="194">IF(L1038&lt;&gt;"",M1038*N1038,"")</f>
        <v/>
      </c>
      <c r="Q1038" s="106" t="str">
        <f t="shared" ref="Q1038:Q1116" si="195">IF(L1038&lt;&gt;"",M1038*O1038,"")</f>
        <v/>
      </c>
      <c r="R1038" s="71" t="s">
        <v>311</v>
      </c>
      <c r="S1038" s="103" t="s">
        <v>44</v>
      </c>
      <c r="T1038" s="103">
        <v>1</v>
      </c>
      <c r="U1038" s="554">
        <f>IF(R1038&lt;&gt;"",VLOOKUP(R1038,'DON GIA'!$H$1:$K$103,4,0),"")</f>
        <v>1068000</v>
      </c>
      <c r="V1038" s="554">
        <f t="shared" si="191"/>
        <v>1068000</v>
      </c>
      <c r="W1038" s="107" t="s">
        <v>35</v>
      </c>
      <c r="X1038" s="103"/>
      <c r="Y1038" s="108"/>
      <c r="Z1038" s="109"/>
      <c r="AA1038" s="554" t="str">
        <f>IF(W1038&lt;&gt;"",VLOOKUP(W1038,'DON GIA'!$A$1:$D$346,4,0),"")</f>
        <v/>
      </c>
      <c r="AB1038" s="554" t="str">
        <f t="shared" si="192"/>
        <v/>
      </c>
      <c r="AC1038" s="71"/>
      <c r="AD1038" s="71"/>
      <c r="AE1038" s="71"/>
      <c r="AF1038" s="71"/>
      <c r="AG1038" s="71"/>
      <c r="AH1038" s="103"/>
      <c r="AI1038" s="71"/>
      <c r="AJ1038" s="103"/>
      <c r="AK1038" s="103"/>
      <c r="AL1038" s="554" t="str">
        <f>IF(AI1038&lt;&gt;"",VLOOKUP(AI1038,'DON GIA'!$M$1:$P$9,4,0),"")</f>
        <v/>
      </c>
      <c r="AM1038" s="554" t="str">
        <f t="shared" ref="AM1038:AM1116" si="196">IF(AI1038&lt;&gt;"",AK1038*AL1038,"")</f>
        <v/>
      </c>
      <c r="AN1038" s="103"/>
      <c r="AO1038" s="103"/>
      <c r="AP1038" s="553" t="str">
        <f t="shared" si="193"/>
        <v/>
      </c>
      <c r="AQ1038" s="107"/>
    </row>
    <row r="1039" spans="1:44" outlineLevel="2">
      <c r="A1039" s="72" t="e">
        <f>IF(D1038&lt;&gt;"",$D$8:D1038,A1038)</f>
        <v>#VALUE!</v>
      </c>
      <c r="C1039" s="552" t="str">
        <f>IF(D1039&lt;&gt;"",COUNTA($D$8:D1039),"")</f>
        <v/>
      </c>
      <c r="D1039" s="552"/>
      <c r="E1039" s="71"/>
      <c r="F1039" s="103"/>
      <c r="G1039" s="103"/>
      <c r="H1039" s="103"/>
      <c r="I1039" s="103"/>
      <c r="J1039" s="103"/>
      <c r="K1039" s="103"/>
      <c r="L1039" s="107"/>
      <c r="M1039" s="105"/>
      <c r="N1039" s="106" t="str">
        <f>IF(L1039&lt;&gt;"",VLOOKUP(L1039,'DON GIA'!$S$1:$U$19,3,0),"")</f>
        <v/>
      </c>
      <c r="O1039" s="106" t="str">
        <f>IF(L1039&lt;&gt;"",VLOOKUP(L1039,'DON GIA'!$S$1:$V$19,4,0),"")</f>
        <v/>
      </c>
      <c r="P1039" s="106" t="str">
        <f t="shared" si="194"/>
        <v/>
      </c>
      <c r="Q1039" s="106" t="str">
        <f t="shared" si="195"/>
        <v/>
      </c>
      <c r="R1039" s="71" t="s">
        <v>80</v>
      </c>
      <c r="S1039" s="103" t="s">
        <v>44</v>
      </c>
      <c r="T1039" s="103">
        <v>1</v>
      </c>
      <c r="U1039" s="554">
        <f>IF(R1039&lt;&gt;"",VLOOKUP(R1039,'DON GIA'!$H$1:$K$103,4,0),"")</f>
        <v>600000</v>
      </c>
      <c r="V1039" s="554">
        <f t="shared" si="191"/>
        <v>600000</v>
      </c>
      <c r="W1039" s="107"/>
      <c r="X1039" s="103"/>
      <c r="Y1039" s="108"/>
      <c r="Z1039" s="109"/>
      <c r="AA1039" s="554" t="str">
        <f>IF(W1039&lt;&gt;"",VLOOKUP(W1039,'DON GIA'!$A$1:$D$346,4,0),"")</f>
        <v/>
      </c>
      <c r="AB1039" s="554" t="str">
        <f t="shared" si="192"/>
        <v/>
      </c>
      <c r="AC1039" s="71"/>
      <c r="AD1039" s="71"/>
      <c r="AE1039" s="71"/>
      <c r="AF1039" s="71"/>
      <c r="AG1039" s="71"/>
      <c r="AH1039" s="103"/>
      <c r="AI1039" s="71"/>
      <c r="AJ1039" s="103"/>
      <c r="AK1039" s="103"/>
      <c r="AL1039" s="554" t="str">
        <f>IF(AI1039&lt;&gt;"",VLOOKUP(AI1039,'DON GIA'!$M$1:$P$9,4,0),"")</f>
        <v/>
      </c>
      <c r="AM1039" s="554" t="str">
        <f t="shared" si="196"/>
        <v/>
      </c>
      <c r="AN1039" s="103"/>
      <c r="AO1039" s="103"/>
      <c r="AP1039" s="553" t="str">
        <f t="shared" si="193"/>
        <v/>
      </c>
      <c r="AQ1039" s="107"/>
    </row>
    <row r="1040" spans="1:44" outlineLevel="2">
      <c r="A1040" s="72" t="e">
        <f>IF(D1039&lt;&gt;"",$D$8:D1039,A1039)</f>
        <v>#VALUE!</v>
      </c>
      <c r="C1040" s="552" t="str">
        <f>IF(D1040&lt;&gt;"",COUNTA($D$8:D1040),"")</f>
        <v/>
      </c>
      <c r="D1040" s="552"/>
      <c r="E1040" s="71"/>
      <c r="F1040" s="103"/>
      <c r="G1040" s="103"/>
      <c r="H1040" s="103"/>
      <c r="I1040" s="103"/>
      <c r="J1040" s="103"/>
      <c r="K1040" s="103"/>
      <c r="L1040" s="107"/>
      <c r="M1040" s="105"/>
      <c r="N1040" s="106" t="str">
        <f>IF(L1040&lt;&gt;"",VLOOKUP(L1040,'DON GIA'!$S$1:$U$19,3,0),"")</f>
        <v/>
      </c>
      <c r="O1040" s="106" t="str">
        <f>IF(L1040&lt;&gt;"",VLOOKUP(L1040,'DON GIA'!$S$1:$V$19,4,0),"")</f>
        <v/>
      </c>
      <c r="P1040" s="106" t="str">
        <f t="shared" si="194"/>
        <v/>
      </c>
      <c r="Q1040" s="106" t="str">
        <f t="shared" si="195"/>
        <v/>
      </c>
      <c r="R1040" s="71" t="s">
        <v>576</v>
      </c>
      <c r="S1040" s="103" t="s">
        <v>44</v>
      </c>
      <c r="T1040" s="103">
        <v>1</v>
      </c>
      <c r="U1040" s="554">
        <f>IF(R1040&lt;&gt;"",VLOOKUP(R1040,'DON GIA'!$H$1:$K$103,4,0),"")</f>
        <v>60000</v>
      </c>
      <c r="V1040" s="554">
        <f t="shared" si="191"/>
        <v>60000</v>
      </c>
      <c r="W1040" s="107"/>
      <c r="X1040" s="103"/>
      <c r="Y1040" s="108"/>
      <c r="Z1040" s="109"/>
      <c r="AA1040" s="554" t="str">
        <f>IF(W1040&lt;&gt;"",VLOOKUP(W1040,'DON GIA'!$A$1:$D$346,4,0),"")</f>
        <v/>
      </c>
      <c r="AB1040" s="554" t="str">
        <f t="shared" si="192"/>
        <v/>
      </c>
      <c r="AC1040" s="71"/>
      <c r="AD1040" s="71"/>
      <c r="AE1040" s="71"/>
      <c r="AF1040" s="71"/>
      <c r="AG1040" s="71"/>
      <c r="AH1040" s="103"/>
      <c r="AI1040" s="71"/>
      <c r="AJ1040" s="103"/>
      <c r="AK1040" s="103"/>
      <c r="AL1040" s="554" t="str">
        <f>IF(AI1040&lt;&gt;"",VLOOKUP(AI1040,'DON GIA'!$M$1:$P$9,4,0),"")</f>
        <v/>
      </c>
      <c r="AM1040" s="554" t="str">
        <f t="shared" si="196"/>
        <v/>
      </c>
      <c r="AN1040" s="103"/>
      <c r="AO1040" s="103"/>
      <c r="AP1040" s="553" t="str">
        <f t="shared" si="193"/>
        <v/>
      </c>
      <c r="AQ1040" s="107"/>
    </row>
    <row r="1041" spans="1:44" ht="37.5" outlineLevel="2">
      <c r="A1041" s="72" t="e">
        <f>IF(D1040&lt;&gt;"",$D$8:D1040,A1040)</f>
        <v>#VALUE!</v>
      </c>
      <c r="C1041" s="552" t="str">
        <f>IF(D1041&lt;&gt;"",COUNTA($D$8:D1041),"")</f>
        <v/>
      </c>
      <c r="D1041" s="552"/>
      <c r="E1041" s="71"/>
      <c r="F1041" s="103"/>
      <c r="G1041" s="103"/>
      <c r="H1041" s="103"/>
      <c r="I1041" s="103"/>
      <c r="J1041" s="103"/>
      <c r="K1041" s="103"/>
      <c r="L1041" s="107"/>
      <c r="M1041" s="105"/>
      <c r="N1041" s="106" t="str">
        <f>IF(L1041&lt;&gt;"",VLOOKUP(L1041,'DON GIA'!$S$1:$U$19,3,0),"")</f>
        <v/>
      </c>
      <c r="O1041" s="106" t="str">
        <f>IF(L1041&lt;&gt;"",VLOOKUP(L1041,'DON GIA'!$S$1:$V$19,4,0),"")</f>
        <v/>
      </c>
      <c r="P1041" s="106" t="str">
        <f t="shared" si="194"/>
        <v/>
      </c>
      <c r="Q1041" s="106" t="str">
        <f t="shared" si="195"/>
        <v/>
      </c>
      <c r="R1041" s="71" t="s">
        <v>216</v>
      </c>
      <c r="S1041" s="103" t="s">
        <v>44</v>
      </c>
      <c r="T1041" s="103">
        <v>4</v>
      </c>
      <c r="U1041" s="554" t="e">
        <f>IF(R1041&lt;&gt;"",VLOOKUP(R1041,'DON GIA'!$H$1:$K$103,4,0),"")</f>
        <v>#N/A</v>
      </c>
      <c r="V1041" s="554" t="str">
        <f t="shared" si="191"/>
        <v/>
      </c>
      <c r="W1041" s="107"/>
      <c r="X1041" s="103"/>
      <c r="Y1041" s="108"/>
      <c r="Z1041" s="109"/>
      <c r="AA1041" s="554" t="str">
        <f>IF(W1041&lt;&gt;"",VLOOKUP(W1041,'DON GIA'!$A$1:$D$346,4,0),"")</f>
        <v/>
      </c>
      <c r="AB1041" s="554" t="str">
        <f t="shared" si="192"/>
        <v/>
      </c>
      <c r="AC1041" s="71"/>
      <c r="AD1041" s="71"/>
      <c r="AE1041" s="71"/>
      <c r="AF1041" s="71"/>
      <c r="AG1041" s="71"/>
      <c r="AH1041" s="103"/>
      <c r="AI1041" s="71"/>
      <c r="AJ1041" s="103"/>
      <c r="AK1041" s="103"/>
      <c r="AL1041" s="554" t="str">
        <f>IF(AI1041&lt;&gt;"",VLOOKUP(AI1041,'DON GIA'!$M$1:$P$9,4,0),"")</f>
        <v/>
      </c>
      <c r="AM1041" s="554" t="str">
        <f t="shared" si="196"/>
        <v/>
      </c>
      <c r="AN1041" s="103"/>
      <c r="AO1041" s="103"/>
      <c r="AP1041" s="553" t="str">
        <f t="shared" si="193"/>
        <v/>
      </c>
      <c r="AQ1041" s="107"/>
    </row>
    <row r="1042" spans="1:44" outlineLevel="2">
      <c r="A1042" s="72" t="e">
        <f>IF(D1041&lt;&gt;"",$D$8:D1041,A1041)</f>
        <v>#VALUE!</v>
      </c>
      <c r="C1042" s="552" t="str">
        <f>IF(D1042&lt;&gt;"",COUNTA($D$8:D1042),"")</f>
        <v/>
      </c>
      <c r="D1042" s="552"/>
      <c r="E1042" s="61"/>
      <c r="F1042" s="103"/>
      <c r="G1042" s="103"/>
      <c r="H1042" s="103"/>
      <c r="I1042" s="103"/>
      <c r="J1042" s="103"/>
      <c r="K1042" s="103"/>
      <c r="L1042" s="107"/>
      <c r="M1042" s="105"/>
      <c r="N1042" s="106" t="str">
        <f>IF(L1042&lt;&gt;"",VLOOKUP(L1042,'DON GIA'!$S$1:$U$19,3,0),"")</f>
        <v/>
      </c>
      <c r="O1042" s="106" t="str">
        <f>IF(L1042&lt;&gt;"",VLOOKUP(L1042,'DON GIA'!$S$1:$V$19,4,0),"")</f>
        <v/>
      </c>
      <c r="P1042" s="106" t="str">
        <f t="shared" si="194"/>
        <v/>
      </c>
      <c r="Q1042" s="106" t="str">
        <f t="shared" si="195"/>
        <v/>
      </c>
      <c r="R1042" s="71" t="s">
        <v>35</v>
      </c>
      <c r="S1042" s="103"/>
      <c r="T1042" s="103"/>
      <c r="U1042" s="554" t="str">
        <f>IF(R1042&lt;&gt;"",VLOOKUP(R1042,'DON GIA'!$H$1:$K$103,4,0),"")</f>
        <v/>
      </c>
      <c r="V1042" s="554" t="str">
        <f t="shared" si="191"/>
        <v/>
      </c>
      <c r="W1042" s="107"/>
      <c r="X1042" s="103"/>
      <c r="Y1042" s="108"/>
      <c r="Z1042" s="109"/>
      <c r="AA1042" s="554" t="str">
        <f>IF(W1042&lt;&gt;"",VLOOKUP(W1042,'DON GIA'!$A$1:$D$346,4,0),"")</f>
        <v/>
      </c>
      <c r="AB1042" s="554" t="str">
        <f t="shared" si="192"/>
        <v/>
      </c>
      <c r="AC1042" s="71"/>
      <c r="AD1042" s="71"/>
      <c r="AE1042" s="71"/>
      <c r="AF1042" s="71"/>
      <c r="AG1042" s="71"/>
      <c r="AH1042" s="103"/>
      <c r="AI1042" s="71"/>
      <c r="AJ1042" s="103"/>
      <c r="AK1042" s="103"/>
      <c r="AL1042" s="554" t="str">
        <f>IF(AI1042&lt;&gt;"",VLOOKUP(AI1042,'DON GIA'!$M$1:$P$9,4,0),"")</f>
        <v/>
      </c>
      <c r="AM1042" s="554" t="str">
        <f t="shared" si="196"/>
        <v/>
      </c>
      <c r="AN1042" s="103"/>
      <c r="AO1042" s="103"/>
      <c r="AP1042" s="553" t="str">
        <f t="shared" si="193"/>
        <v/>
      </c>
      <c r="AQ1042" s="107"/>
    </row>
    <row r="1043" spans="1:44" outlineLevel="1">
      <c r="A1043" s="84" t="s">
        <v>793</v>
      </c>
      <c r="B1043" s="576">
        <v>48</v>
      </c>
      <c r="C1043" s="552">
        <f>IF(D1043&lt;&gt;"",COUNTA($D$8:D1043),"")</f>
        <v>68</v>
      </c>
      <c r="D1043" s="552">
        <v>460</v>
      </c>
      <c r="E1043" s="61" t="s">
        <v>336</v>
      </c>
      <c r="F1043" s="162"/>
      <c r="G1043" s="162"/>
      <c r="H1043" s="162"/>
      <c r="I1043" s="162"/>
      <c r="J1043" s="162"/>
      <c r="K1043" s="162"/>
      <c r="L1043" s="129"/>
      <c r="M1043" s="167">
        <f>SUBTOTAL(9,M1044:M1049)</f>
        <v>79</v>
      </c>
      <c r="N1043" s="199"/>
      <c r="O1043" s="199"/>
      <c r="P1043" s="199">
        <f>SUBTOTAL(9,P1044:P1049)</f>
        <v>132641000</v>
      </c>
      <c r="Q1043" s="199">
        <f>SUBTOTAL(9,Q1044:Q1049)</f>
        <v>0</v>
      </c>
      <c r="R1043" s="61"/>
      <c r="S1043" s="162"/>
      <c r="T1043" s="162">
        <f>SUBTOTAL(9,T1044:T1049)</f>
        <v>0</v>
      </c>
      <c r="U1043" s="553"/>
      <c r="V1043" s="553">
        <f>SUBTOTAL(9,V1044:V1049)</f>
        <v>0</v>
      </c>
      <c r="W1043" s="129"/>
      <c r="X1043" s="162"/>
      <c r="Y1043" s="183">
        <f>SUBTOTAL(9,Y1044:Y1049)</f>
        <v>79</v>
      </c>
      <c r="Z1043" s="170">
        <f>SUBTOTAL(9,Z1044:Z1049)</f>
        <v>0</v>
      </c>
      <c r="AA1043" s="553"/>
      <c r="AB1043" s="553">
        <f>SUBTOTAL(9,AB1044:AB1049)</f>
        <v>46487313</v>
      </c>
      <c r="AC1043" s="71"/>
      <c r="AD1043" s="71"/>
      <c r="AE1043" s="71"/>
      <c r="AF1043" s="71"/>
      <c r="AG1043" s="71"/>
      <c r="AH1043" s="103"/>
      <c r="AI1043" s="71"/>
      <c r="AJ1043" s="162"/>
      <c r="AK1043" s="162">
        <f>SUBTOTAL(9,AK1044:AK1049)</f>
        <v>0</v>
      </c>
      <c r="AL1043" s="553"/>
      <c r="AM1043" s="553">
        <f>SUBTOTAL(9,AM1044:AM1049)</f>
        <v>0</v>
      </c>
      <c r="AN1043" s="162"/>
      <c r="AO1043" s="162">
        <f>SUBTOTAL(9,AO1044:AO1049)</f>
        <v>0</v>
      </c>
      <c r="AP1043" s="553">
        <f t="shared" si="193"/>
        <v>179128313</v>
      </c>
      <c r="AQ1043" s="111"/>
      <c r="AR1043" s="90"/>
    </row>
    <row r="1044" spans="1:44" ht="56.25" outlineLevel="2">
      <c r="A1044" s="72" t="e">
        <f>IF(D1043&lt;&gt;"",$D$8:D1043,A1042)</f>
        <v>#VALUE!</v>
      </c>
      <c r="C1044" s="552" t="str">
        <f>IF(D1044&lt;&gt;"",COUNTA($D$8:D1044),"")</f>
        <v/>
      </c>
      <c r="D1044" s="552"/>
      <c r="E1044" s="71" t="s">
        <v>337</v>
      </c>
      <c r="F1044" s="103">
        <v>1</v>
      </c>
      <c r="G1044" s="103"/>
      <c r="H1044" s="103">
        <v>512</v>
      </c>
      <c r="I1044" s="103">
        <v>79</v>
      </c>
      <c r="J1044" s="103">
        <v>250</v>
      </c>
      <c r="K1044" s="103" t="s">
        <v>235</v>
      </c>
      <c r="L1044" s="107" t="s">
        <v>973</v>
      </c>
      <c r="M1044" s="105">
        <v>79</v>
      </c>
      <c r="N1044" s="106">
        <f>IF(L1044&lt;&gt;"",VLOOKUP(L1044,'DON GIA'!$S$1:$U$19,3,0),"")</f>
        <v>1679000</v>
      </c>
      <c r="O1044" s="106">
        <f>IF(L1044&lt;&gt;"",VLOOKUP(L1044,'DON GIA'!$S$1:$V$19,4,0),"")</f>
        <v>0</v>
      </c>
      <c r="P1044" s="106">
        <f t="shared" si="194"/>
        <v>132641000</v>
      </c>
      <c r="Q1044" s="106">
        <f t="shared" si="195"/>
        <v>0</v>
      </c>
      <c r="R1044" s="71" t="s">
        <v>35</v>
      </c>
      <c r="S1044" s="103"/>
      <c r="T1044" s="103"/>
      <c r="U1044" s="554" t="str">
        <f>IF(R1044&lt;&gt;"",VLOOKUP(R1044,'DON GIA'!$H$1:$K$103,4,0),"")</f>
        <v/>
      </c>
      <c r="V1044" s="554" t="str">
        <f t="shared" ref="V1044:V1049" si="197">IF(R1044&lt;&gt;"",IF(ISNUMBER(U1044),T1044*U1044,""),"")</f>
        <v/>
      </c>
      <c r="W1044" s="107" t="s">
        <v>1252</v>
      </c>
      <c r="X1044" s="103" t="s">
        <v>27</v>
      </c>
      <c r="Y1044" s="134">
        <v>79</v>
      </c>
      <c r="Z1044" s="109"/>
      <c r="AA1044" s="554">
        <f>IF(W1044&lt;&gt;"",VLOOKUP(W1044,'DON GIA'!$A$1:$D$346,4,0),"")</f>
        <v>588447</v>
      </c>
      <c r="AB1044" s="554">
        <f>IF(W1044&lt;&gt;"",IF(ISNUMBER(AA1044),Y1044*AA1044,""),"")</f>
        <v>46487313</v>
      </c>
      <c r="AC1044" s="71"/>
      <c r="AD1044" s="71"/>
      <c r="AE1044" s="71"/>
      <c r="AF1044" s="71"/>
      <c r="AG1044" s="71"/>
      <c r="AH1044" s="103"/>
      <c r="AI1044" s="71"/>
      <c r="AJ1044" s="103"/>
      <c r="AK1044" s="103"/>
      <c r="AL1044" s="554" t="str">
        <f>IF(AI1044&lt;&gt;"",VLOOKUP(AI1044,'DON GIA'!$M$1:$P$9,4,0),"")</f>
        <v/>
      </c>
      <c r="AM1044" s="554" t="str">
        <f t="shared" si="196"/>
        <v/>
      </c>
      <c r="AN1044" s="103"/>
      <c r="AO1044" s="103"/>
      <c r="AP1044" s="553" t="str">
        <f t="shared" si="193"/>
        <v/>
      </c>
      <c r="AQ1044" s="111" t="s">
        <v>743</v>
      </c>
      <c r="AR1044" s="77" t="s">
        <v>1912</v>
      </c>
    </row>
    <row r="1045" spans="1:44" ht="300" outlineLevel="2">
      <c r="A1045" s="72" t="e">
        <f>IF(D1044&lt;&gt;"",$D$8:D1044,A1044)</f>
        <v>#VALUE!</v>
      </c>
      <c r="C1045" s="552" t="str">
        <f>IF(D1045&lt;&gt;"",COUNTA($D$8:D1045),"")</f>
        <v/>
      </c>
      <c r="D1045" s="552"/>
      <c r="E1045" s="71" t="s">
        <v>71</v>
      </c>
      <c r="F1045" s="103"/>
      <c r="G1045" s="103"/>
      <c r="H1045" s="103"/>
      <c r="I1045" s="103"/>
      <c r="J1045" s="103"/>
      <c r="K1045" s="103"/>
      <c r="L1045" s="107"/>
      <c r="M1045" s="105"/>
      <c r="N1045" s="106" t="str">
        <f>IF(L1045&lt;&gt;"",VLOOKUP(L1045,'DON GIA'!$S$1:$U$19,3,0),"")</f>
        <v/>
      </c>
      <c r="O1045" s="106" t="str">
        <f>IF(L1045&lt;&gt;"",VLOOKUP(L1045,'DON GIA'!$S$1:$V$19,4,0),"")</f>
        <v/>
      </c>
      <c r="P1045" s="106" t="str">
        <f t="shared" si="194"/>
        <v/>
      </c>
      <c r="Q1045" s="106" t="str">
        <f t="shared" si="195"/>
        <v/>
      </c>
      <c r="R1045" s="71" t="s">
        <v>35</v>
      </c>
      <c r="S1045" s="103"/>
      <c r="T1045" s="103"/>
      <c r="U1045" s="554" t="str">
        <f>IF(R1045&lt;&gt;"",VLOOKUP(R1045,'DON GIA'!$H$1:$K$103,4,0),"")</f>
        <v/>
      </c>
      <c r="V1045" s="554" t="str">
        <f t="shared" si="197"/>
        <v/>
      </c>
      <c r="W1045" s="107"/>
      <c r="X1045" s="103"/>
      <c r="Y1045" s="108"/>
      <c r="Z1045" s="109"/>
      <c r="AA1045" s="554" t="str">
        <f>IF(W1045&lt;&gt;"",VLOOKUP(W1045,'DON GIA'!$A$1:$D$346,4,0),"")</f>
        <v/>
      </c>
      <c r="AB1045" s="554" t="str">
        <f>IF(W1045&lt;&gt;"",IF(ISNUMBER(AA1045),Y1045*AA1045,""),"")</f>
        <v/>
      </c>
      <c r="AC1045" s="71"/>
      <c r="AD1045" s="71"/>
      <c r="AE1045" s="71"/>
      <c r="AF1045" s="71"/>
      <c r="AG1045" s="71"/>
      <c r="AH1045" s="103"/>
      <c r="AI1045" s="71"/>
      <c r="AJ1045" s="103"/>
      <c r="AK1045" s="103"/>
      <c r="AL1045" s="554" t="str">
        <f>IF(AI1045&lt;&gt;"",VLOOKUP(AI1045,'DON GIA'!$M$1:$P$9,4,0),"")</f>
        <v/>
      </c>
      <c r="AM1045" s="554" t="str">
        <f t="shared" si="196"/>
        <v/>
      </c>
      <c r="AN1045" s="103"/>
      <c r="AO1045" s="103"/>
      <c r="AP1045" s="553" t="str">
        <f t="shared" si="193"/>
        <v/>
      </c>
      <c r="AQ1045" s="59" t="s">
        <v>370</v>
      </c>
      <c r="AR1045" s="139" t="s">
        <v>1983</v>
      </c>
    </row>
    <row r="1046" spans="1:44" ht="150" outlineLevel="2">
      <c r="A1046" s="72" t="e">
        <f>IF(D1045&lt;&gt;"",$D$8:D1045,A1045)</f>
        <v>#VALUE!</v>
      </c>
      <c r="C1046" s="552" t="str">
        <f>IF(D1046&lt;&gt;"",COUNTA($D$8:D1046),"")</f>
        <v/>
      </c>
      <c r="D1046" s="552"/>
      <c r="E1046" s="71"/>
      <c r="F1046" s="103"/>
      <c r="G1046" s="103"/>
      <c r="H1046" s="103"/>
      <c r="I1046" s="103"/>
      <c r="J1046" s="103"/>
      <c r="K1046" s="103"/>
      <c r="L1046" s="107"/>
      <c r="M1046" s="105"/>
      <c r="N1046" s="106" t="str">
        <f>IF(L1046&lt;&gt;"",VLOOKUP(L1046,'DON GIA'!$S$1:$U$19,3,0),"")</f>
        <v/>
      </c>
      <c r="O1046" s="106" t="str">
        <f>IF(L1046&lt;&gt;"",VLOOKUP(L1046,'DON GIA'!$S$1:$V$19,4,0),"")</f>
        <v/>
      </c>
      <c r="P1046" s="106" t="str">
        <f t="shared" si="194"/>
        <v/>
      </c>
      <c r="Q1046" s="106" t="str">
        <f t="shared" si="195"/>
        <v/>
      </c>
      <c r="R1046" s="71" t="s">
        <v>35</v>
      </c>
      <c r="S1046" s="103"/>
      <c r="T1046" s="103"/>
      <c r="U1046" s="554" t="str">
        <f>IF(R1046&lt;&gt;"",VLOOKUP(R1046,'DON GIA'!$H$1:$K$103,4,0),"")</f>
        <v/>
      </c>
      <c r="V1046" s="554" t="str">
        <f t="shared" si="197"/>
        <v/>
      </c>
      <c r="W1046" s="107"/>
      <c r="X1046" s="103"/>
      <c r="Y1046" s="108"/>
      <c r="Z1046" s="109"/>
      <c r="AA1046" s="554" t="str">
        <f>IF(W1046&lt;&gt;"",VLOOKUP(W1046,'DON GIA'!$A$1:$D$346,4,0),"")</f>
        <v/>
      </c>
      <c r="AB1046" s="554" t="str">
        <f>IF(W1046&lt;&gt;"",IF(ISNUMBER(AA1046),Y1046*AA1046,""),"")</f>
        <v/>
      </c>
      <c r="AC1046" s="71"/>
      <c r="AD1046" s="71"/>
      <c r="AE1046" s="71"/>
      <c r="AF1046" s="71"/>
      <c r="AG1046" s="71"/>
      <c r="AH1046" s="103"/>
      <c r="AI1046" s="71"/>
      <c r="AJ1046" s="103"/>
      <c r="AK1046" s="103"/>
      <c r="AL1046" s="554" t="str">
        <f>IF(AI1046&lt;&gt;"",VLOOKUP(AI1046,'DON GIA'!$M$1:$P$9,4,0),"")</f>
        <v/>
      </c>
      <c r="AM1046" s="554" t="str">
        <f t="shared" si="196"/>
        <v/>
      </c>
      <c r="AN1046" s="103"/>
      <c r="AO1046" s="103"/>
      <c r="AP1046" s="553" t="str">
        <f t="shared" si="193"/>
        <v/>
      </c>
      <c r="AQ1046" s="59" t="s">
        <v>543</v>
      </c>
      <c r="AR1046" s="139" t="s">
        <v>1949</v>
      </c>
    </row>
    <row r="1047" spans="1:44" ht="112.5" outlineLevel="2">
      <c r="C1047" s="552"/>
      <c r="D1047" s="552"/>
      <c r="E1047" s="71"/>
      <c r="F1047" s="103"/>
      <c r="G1047" s="103"/>
      <c r="H1047" s="103"/>
      <c r="I1047" s="103"/>
      <c r="J1047" s="103"/>
      <c r="K1047" s="103"/>
      <c r="L1047" s="107"/>
      <c r="M1047" s="105"/>
      <c r="N1047" s="106"/>
      <c r="O1047" s="106"/>
      <c r="P1047" s="106"/>
      <c r="Q1047" s="106"/>
      <c r="R1047" s="71"/>
      <c r="S1047" s="103"/>
      <c r="T1047" s="103"/>
      <c r="U1047" s="554"/>
      <c r="V1047" s="554"/>
      <c r="W1047" s="107"/>
      <c r="X1047" s="103"/>
      <c r="Y1047" s="108"/>
      <c r="Z1047" s="109"/>
      <c r="AA1047" s="554"/>
      <c r="AB1047" s="554"/>
      <c r="AC1047" s="71"/>
      <c r="AD1047" s="71"/>
      <c r="AE1047" s="71"/>
      <c r="AF1047" s="71"/>
      <c r="AG1047" s="71"/>
      <c r="AH1047" s="103"/>
      <c r="AI1047" s="71"/>
      <c r="AJ1047" s="103"/>
      <c r="AK1047" s="103"/>
      <c r="AL1047" s="554"/>
      <c r="AM1047" s="554"/>
      <c r="AN1047" s="103"/>
      <c r="AO1047" s="103"/>
      <c r="AP1047" s="553"/>
      <c r="AQ1047" s="59"/>
      <c r="AR1047" s="139" t="s">
        <v>1934</v>
      </c>
    </row>
    <row r="1048" spans="1:44" ht="37.5" outlineLevel="2">
      <c r="C1048" s="552"/>
      <c r="D1048" s="552"/>
      <c r="E1048" s="71"/>
      <c r="F1048" s="103"/>
      <c r="G1048" s="103"/>
      <c r="H1048" s="103"/>
      <c r="I1048" s="103"/>
      <c r="J1048" s="103"/>
      <c r="K1048" s="103"/>
      <c r="L1048" s="107"/>
      <c r="M1048" s="105"/>
      <c r="N1048" s="106"/>
      <c r="O1048" s="106"/>
      <c r="P1048" s="106"/>
      <c r="Q1048" s="106"/>
      <c r="R1048" s="71"/>
      <c r="S1048" s="103"/>
      <c r="T1048" s="103"/>
      <c r="U1048" s="554"/>
      <c r="V1048" s="554"/>
      <c r="W1048" s="107"/>
      <c r="X1048" s="103"/>
      <c r="Y1048" s="108"/>
      <c r="Z1048" s="109"/>
      <c r="AA1048" s="554"/>
      <c r="AB1048" s="554"/>
      <c r="AC1048" s="71"/>
      <c r="AD1048" s="71"/>
      <c r="AE1048" s="71"/>
      <c r="AF1048" s="71"/>
      <c r="AG1048" s="71"/>
      <c r="AH1048" s="103"/>
      <c r="AI1048" s="71"/>
      <c r="AJ1048" s="103"/>
      <c r="AK1048" s="103"/>
      <c r="AL1048" s="554"/>
      <c r="AM1048" s="554"/>
      <c r="AN1048" s="103"/>
      <c r="AO1048" s="103"/>
      <c r="AP1048" s="553"/>
      <c r="AQ1048" s="59"/>
      <c r="AR1048" s="139" t="s">
        <v>1984</v>
      </c>
    </row>
    <row r="1049" spans="1:44" outlineLevel="2">
      <c r="A1049" s="72" t="e">
        <f>IF(D1046&lt;&gt;"",$D$8:D1046,A1046)</f>
        <v>#VALUE!</v>
      </c>
      <c r="C1049" s="552" t="str">
        <f>IF(D1049&lt;&gt;"",COUNTA($D$8:D1049),"")</f>
        <v/>
      </c>
      <c r="D1049" s="552"/>
      <c r="E1049" s="61"/>
      <c r="F1049" s="103"/>
      <c r="G1049" s="103"/>
      <c r="H1049" s="103"/>
      <c r="I1049" s="103"/>
      <c r="J1049" s="103"/>
      <c r="K1049" s="103"/>
      <c r="L1049" s="107"/>
      <c r="M1049" s="105"/>
      <c r="N1049" s="106" t="str">
        <f>IF(L1049&lt;&gt;"",VLOOKUP(L1049,'DON GIA'!$S$1:$U$19,3,0),"")</f>
        <v/>
      </c>
      <c r="O1049" s="106" t="str">
        <f>IF(L1049&lt;&gt;"",VLOOKUP(L1049,'DON GIA'!$S$1:$V$19,4,0),"")</f>
        <v/>
      </c>
      <c r="P1049" s="106" t="str">
        <f t="shared" si="194"/>
        <v/>
      </c>
      <c r="Q1049" s="106" t="str">
        <f t="shared" si="195"/>
        <v/>
      </c>
      <c r="R1049" s="71" t="s">
        <v>35</v>
      </c>
      <c r="S1049" s="103"/>
      <c r="T1049" s="103"/>
      <c r="U1049" s="554" t="str">
        <f>IF(R1049&lt;&gt;"",VLOOKUP(R1049,'DON GIA'!$H$1:$K$103,4,0),"")</f>
        <v/>
      </c>
      <c r="V1049" s="554" t="str">
        <f t="shared" si="197"/>
        <v/>
      </c>
      <c r="W1049" s="107"/>
      <c r="X1049" s="103"/>
      <c r="Y1049" s="108"/>
      <c r="Z1049" s="109"/>
      <c r="AA1049" s="554" t="str">
        <f>IF(W1049&lt;&gt;"",VLOOKUP(W1049,'DON GIA'!$A$1:$D$346,4,0),"")</f>
        <v/>
      </c>
      <c r="AB1049" s="554" t="str">
        <f>IF(W1049&lt;&gt;"",IF(ISNUMBER(AA1049),Y1049*AA1049,""),"")</f>
        <v/>
      </c>
      <c r="AC1049" s="71"/>
      <c r="AD1049" s="71"/>
      <c r="AE1049" s="71"/>
      <c r="AF1049" s="71"/>
      <c r="AG1049" s="71"/>
      <c r="AH1049" s="103"/>
      <c r="AI1049" s="71"/>
      <c r="AJ1049" s="103"/>
      <c r="AK1049" s="103"/>
      <c r="AL1049" s="554" t="str">
        <f>IF(AI1049&lt;&gt;"",VLOOKUP(AI1049,'DON GIA'!$M$1:$P$9,4,0),"")</f>
        <v/>
      </c>
      <c r="AM1049" s="554" t="str">
        <f t="shared" si="196"/>
        <v/>
      </c>
      <c r="AN1049" s="103"/>
      <c r="AO1049" s="103"/>
      <c r="AP1049" s="553" t="str">
        <f t="shared" si="193"/>
        <v/>
      </c>
      <c r="AQ1049" s="107"/>
    </row>
    <row r="1050" spans="1:44" outlineLevel="1">
      <c r="A1050" s="84" t="s">
        <v>792</v>
      </c>
      <c r="B1050" s="576">
        <v>47</v>
      </c>
      <c r="C1050" s="552">
        <f>IF(D1050&lt;&gt;"",COUNTA($D$8:D1050),"")</f>
        <v>69</v>
      </c>
      <c r="D1050" s="552">
        <v>461</v>
      </c>
      <c r="E1050" s="61" t="s">
        <v>336</v>
      </c>
      <c r="F1050" s="162"/>
      <c r="G1050" s="162"/>
      <c r="H1050" s="162"/>
      <c r="I1050" s="162"/>
      <c r="J1050" s="162"/>
      <c r="K1050" s="162"/>
      <c r="L1050" s="129"/>
      <c r="M1050" s="178">
        <f>SUBTOTAL(9,M1051:M1056)</f>
        <v>714.90000000000009</v>
      </c>
      <c r="N1050" s="199"/>
      <c r="O1050" s="199"/>
      <c r="P1050" s="199">
        <f>SUBTOTAL(9,P1051:P1056)</f>
        <v>1091705100</v>
      </c>
      <c r="Q1050" s="199">
        <f>SUBTOTAL(9,Q1051:Q1056)</f>
        <v>0</v>
      </c>
      <c r="R1050" s="61"/>
      <c r="S1050" s="162"/>
      <c r="T1050" s="162">
        <f>SUBTOTAL(9,T1051:T1056)</f>
        <v>0</v>
      </c>
      <c r="U1050" s="553"/>
      <c r="V1050" s="553">
        <f>SUBTOTAL(9,V1051:V1056)</f>
        <v>0</v>
      </c>
      <c r="W1050" s="129"/>
      <c r="X1050" s="162"/>
      <c r="Y1050" s="183">
        <f>SUBTOTAL(9,Y1051:Y1056)</f>
        <v>715.9</v>
      </c>
      <c r="Z1050" s="170">
        <f>SUBTOTAL(9,Z1051:Z1056)</f>
        <v>0</v>
      </c>
      <c r="AA1050" s="553"/>
      <c r="AB1050" s="553">
        <f>SUBTOTAL(9,AB1051:AB1056)</f>
        <v>421269207.30000001</v>
      </c>
      <c r="AC1050" s="71"/>
      <c r="AD1050" s="71"/>
      <c r="AE1050" s="71"/>
      <c r="AF1050" s="71"/>
      <c r="AG1050" s="71"/>
      <c r="AH1050" s="103"/>
      <c r="AI1050" s="71"/>
      <c r="AJ1050" s="162"/>
      <c r="AK1050" s="162">
        <f>SUBTOTAL(9,AK1051:AK1056)</f>
        <v>0</v>
      </c>
      <c r="AL1050" s="553"/>
      <c r="AM1050" s="553">
        <f>SUBTOTAL(9,AM1051:AM1056)</f>
        <v>0</v>
      </c>
      <c r="AN1050" s="162"/>
      <c r="AO1050" s="162">
        <f>SUBTOTAL(9,AO1051:AO1056)</f>
        <v>0</v>
      </c>
      <c r="AP1050" s="553">
        <f t="shared" si="193"/>
        <v>1512974307.3</v>
      </c>
      <c r="AQ1050" s="111"/>
      <c r="AR1050" s="90"/>
    </row>
    <row r="1051" spans="1:44" ht="56.25" outlineLevel="2">
      <c r="A1051" s="72" t="e">
        <f>IF(D1050&lt;&gt;"",$D$8:D1050,A1049)</f>
        <v>#VALUE!</v>
      </c>
      <c r="C1051" s="552" t="str">
        <f>IF(D1051&lt;&gt;"",COUNTA($D$8:D1051),"")</f>
        <v/>
      </c>
      <c r="D1051" s="552"/>
      <c r="E1051" s="71" t="s">
        <v>337</v>
      </c>
      <c r="F1051" s="103">
        <v>1</v>
      </c>
      <c r="G1051" s="103"/>
      <c r="H1051" s="103">
        <v>496</v>
      </c>
      <c r="I1051" s="103">
        <v>79</v>
      </c>
      <c r="J1051" s="103">
        <v>250</v>
      </c>
      <c r="K1051" s="103" t="s">
        <v>235</v>
      </c>
      <c r="L1051" s="107" t="s">
        <v>973</v>
      </c>
      <c r="M1051" s="126">
        <v>197.7</v>
      </c>
      <c r="N1051" s="106">
        <f>IF(L1051&lt;&gt;"",VLOOKUP(L1051,'DON GIA'!$S$1:$U$19,3,0),"")</f>
        <v>1679000</v>
      </c>
      <c r="O1051" s="106">
        <f>IF(L1051&lt;&gt;"",VLOOKUP(L1051,'DON GIA'!$S$1:$V$19,4,0),"")</f>
        <v>0</v>
      </c>
      <c r="P1051" s="106">
        <f t="shared" si="194"/>
        <v>331938300</v>
      </c>
      <c r="Q1051" s="106">
        <f t="shared" si="195"/>
        <v>0</v>
      </c>
      <c r="R1051" s="71" t="s">
        <v>35</v>
      </c>
      <c r="S1051" s="103"/>
      <c r="T1051" s="103"/>
      <c r="U1051" s="554" t="str">
        <f>IF(R1051&lt;&gt;"",VLOOKUP(R1051,'DON GIA'!$H$1:$K$103,4,0),"")</f>
        <v/>
      </c>
      <c r="V1051" s="554" t="str">
        <f t="shared" ref="V1051:V1056" si="198">IF(R1051&lt;&gt;"",IF(ISNUMBER(U1051),T1051*U1051,""),"")</f>
        <v/>
      </c>
      <c r="W1051" s="107" t="s">
        <v>1252</v>
      </c>
      <c r="X1051" s="103" t="s">
        <v>27</v>
      </c>
      <c r="Y1051" s="134">
        <v>715.9</v>
      </c>
      <c r="Z1051" s="109"/>
      <c r="AA1051" s="554">
        <f>IF(W1051&lt;&gt;"",VLOOKUP(W1051,'DON GIA'!$A$1:$D$346,4,0),"")</f>
        <v>588447</v>
      </c>
      <c r="AB1051" s="554">
        <f>IF(W1051&lt;&gt;"",IF(ISNUMBER(AA1051),Y1051*AA1051,""),"")</f>
        <v>421269207.30000001</v>
      </c>
      <c r="AC1051" s="71"/>
      <c r="AD1051" s="71"/>
      <c r="AE1051" s="71"/>
      <c r="AF1051" s="71"/>
      <c r="AG1051" s="71"/>
      <c r="AH1051" s="103"/>
      <c r="AI1051" s="71"/>
      <c r="AJ1051" s="103"/>
      <c r="AK1051" s="103"/>
      <c r="AL1051" s="554" t="str">
        <f>IF(AI1051&lt;&gt;"",VLOOKUP(AI1051,'DON GIA'!$M$1:$P$9,4,0),"")</f>
        <v/>
      </c>
      <c r="AM1051" s="554" t="str">
        <f t="shared" si="196"/>
        <v/>
      </c>
      <c r="AN1051" s="103"/>
      <c r="AO1051" s="103"/>
      <c r="AP1051" s="553" t="str">
        <f t="shared" si="193"/>
        <v/>
      </c>
      <c r="AQ1051" s="59" t="s">
        <v>367</v>
      </c>
      <c r="AR1051" s="77" t="s">
        <v>1912</v>
      </c>
    </row>
    <row r="1052" spans="1:44" ht="300" outlineLevel="2">
      <c r="A1052" s="72" t="e">
        <f>IF(D1051&lt;&gt;"",$D$8:D1051,A1051)</f>
        <v>#VALUE!</v>
      </c>
      <c r="C1052" s="552" t="str">
        <f>IF(D1052&lt;&gt;"",COUNTA($D$8:D1052),"")</f>
        <v/>
      </c>
      <c r="D1052" s="552"/>
      <c r="E1052" s="71" t="s">
        <v>71</v>
      </c>
      <c r="F1052" s="103"/>
      <c r="G1052" s="103"/>
      <c r="H1052" s="103">
        <v>496</v>
      </c>
      <c r="I1052" s="103">
        <v>79</v>
      </c>
      <c r="J1052" s="103">
        <v>250</v>
      </c>
      <c r="K1052" s="103" t="s">
        <v>235</v>
      </c>
      <c r="L1052" s="107" t="s">
        <v>967</v>
      </c>
      <c r="M1052" s="580">
        <v>517.20000000000005</v>
      </c>
      <c r="N1052" s="106">
        <f>IF(L1052&lt;&gt;"",VLOOKUP(L1052,'DON GIA'!$S$1:$U$19,3,0),"")</f>
        <v>1469000</v>
      </c>
      <c r="O1052" s="106">
        <f>IF(L1052&lt;&gt;"",VLOOKUP(L1052,'DON GIA'!$S$1:$V$19,4,0),"")</f>
        <v>0</v>
      </c>
      <c r="P1052" s="106">
        <f t="shared" si="194"/>
        <v>759766800.00000012</v>
      </c>
      <c r="Q1052" s="106">
        <f t="shared" si="195"/>
        <v>0</v>
      </c>
      <c r="R1052" s="71" t="s">
        <v>35</v>
      </c>
      <c r="S1052" s="103"/>
      <c r="T1052" s="103"/>
      <c r="U1052" s="554" t="str">
        <f>IF(R1052&lt;&gt;"",VLOOKUP(R1052,'DON GIA'!$H$1:$K$103,4,0),"")</f>
        <v/>
      </c>
      <c r="V1052" s="554" t="str">
        <f t="shared" si="198"/>
        <v/>
      </c>
      <c r="W1052" s="107"/>
      <c r="X1052" s="103"/>
      <c r="Y1052" s="108"/>
      <c r="Z1052" s="109"/>
      <c r="AA1052" s="554" t="str">
        <f>IF(W1052&lt;&gt;"",VLOOKUP(W1052,'DON GIA'!$A$1:$D$346,4,0),"")</f>
        <v/>
      </c>
      <c r="AB1052" s="554" t="str">
        <f>IF(W1052&lt;&gt;"",IF(ISNUMBER(AA1052),Y1052*AA1052,""),"")</f>
        <v/>
      </c>
      <c r="AC1052" s="71"/>
      <c r="AD1052" s="71"/>
      <c r="AE1052" s="71"/>
      <c r="AF1052" s="71"/>
      <c r="AG1052" s="71"/>
      <c r="AH1052" s="103"/>
      <c r="AI1052" s="71"/>
      <c r="AJ1052" s="103"/>
      <c r="AK1052" s="103"/>
      <c r="AL1052" s="554" t="str">
        <f>IF(AI1052&lt;&gt;"",VLOOKUP(AI1052,'DON GIA'!$M$1:$P$9,4,0),"")</f>
        <v/>
      </c>
      <c r="AM1052" s="554" t="str">
        <f t="shared" si="196"/>
        <v/>
      </c>
      <c r="AN1052" s="103"/>
      <c r="AO1052" s="103"/>
      <c r="AP1052" s="553" t="str">
        <f t="shared" si="193"/>
        <v/>
      </c>
      <c r="AQ1052" s="59" t="s">
        <v>368</v>
      </c>
      <c r="AR1052" s="139" t="s">
        <v>1983</v>
      </c>
    </row>
    <row r="1053" spans="1:44" ht="150" outlineLevel="2">
      <c r="A1053" s="72" t="e">
        <f>IF(D1052&lt;&gt;"",$D$8:D1052,A1052)</f>
        <v>#VALUE!</v>
      </c>
      <c r="C1053" s="552" t="str">
        <f>IF(D1053&lt;&gt;"",COUNTA($D$8:D1053),"")</f>
        <v/>
      </c>
      <c r="D1053" s="552"/>
      <c r="E1053" s="71"/>
      <c r="F1053" s="103"/>
      <c r="G1053" s="103"/>
      <c r="H1053" s="103"/>
      <c r="I1053" s="103"/>
      <c r="J1053" s="103"/>
      <c r="K1053" s="103"/>
      <c r="L1053" s="107"/>
      <c r="M1053" s="105"/>
      <c r="N1053" s="106" t="str">
        <f>IF(L1053&lt;&gt;"",VLOOKUP(L1053,'DON GIA'!$S$1:$U$19,3,0),"")</f>
        <v/>
      </c>
      <c r="O1053" s="106" t="str">
        <f>IF(L1053&lt;&gt;"",VLOOKUP(L1053,'DON GIA'!$S$1:$V$19,4,0),"")</f>
        <v/>
      </c>
      <c r="P1053" s="106" t="str">
        <f t="shared" si="194"/>
        <v/>
      </c>
      <c r="Q1053" s="106" t="str">
        <f t="shared" si="195"/>
        <v/>
      </c>
      <c r="R1053" s="71" t="s">
        <v>35</v>
      </c>
      <c r="S1053" s="103"/>
      <c r="T1053" s="103"/>
      <c r="U1053" s="554" t="str">
        <f>IF(R1053&lt;&gt;"",VLOOKUP(R1053,'DON GIA'!$H$1:$K$103,4,0),"")</f>
        <v/>
      </c>
      <c r="V1053" s="554" t="str">
        <f t="shared" si="198"/>
        <v/>
      </c>
      <c r="W1053" s="107"/>
      <c r="X1053" s="103"/>
      <c r="Y1053" s="108"/>
      <c r="Z1053" s="109"/>
      <c r="AA1053" s="554" t="str">
        <f>IF(W1053&lt;&gt;"",VLOOKUP(W1053,'DON GIA'!$A$1:$D$346,4,0),"")</f>
        <v/>
      </c>
      <c r="AB1053" s="554" t="str">
        <f>IF(W1053&lt;&gt;"",IF(ISNUMBER(AA1053),Y1053*AA1053,""),"")</f>
        <v/>
      </c>
      <c r="AC1053" s="71"/>
      <c r="AD1053" s="71"/>
      <c r="AE1053" s="71"/>
      <c r="AF1053" s="71"/>
      <c r="AG1053" s="71"/>
      <c r="AH1053" s="103"/>
      <c r="AI1053" s="71"/>
      <c r="AJ1053" s="103"/>
      <c r="AK1053" s="103"/>
      <c r="AL1053" s="554" t="str">
        <f>IF(AI1053&lt;&gt;"",VLOOKUP(AI1053,'DON GIA'!$M$1:$P$9,4,0),"")</f>
        <v/>
      </c>
      <c r="AM1053" s="554" t="str">
        <f t="shared" si="196"/>
        <v/>
      </c>
      <c r="AN1053" s="103"/>
      <c r="AO1053" s="103"/>
      <c r="AP1053" s="553" t="str">
        <f t="shared" si="193"/>
        <v/>
      </c>
      <c r="AQ1053" s="59" t="s">
        <v>543</v>
      </c>
      <c r="AR1053" s="139" t="s">
        <v>1949</v>
      </c>
    </row>
    <row r="1054" spans="1:44" ht="112.5" outlineLevel="2">
      <c r="C1054" s="552"/>
      <c r="D1054" s="552"/>
      <c r="E1054" s="71"/>
      <c r="F1054" s="103"/>
      <c r="G1054" s="103"/>
      <c r="H1054" s="103"/>
      <c r="I1054" s="103"/>
      <c r="J1054" s="103"/>
      <c r="K1054" s="103"/>
      <c r="L1054" s="107"/>
      <c r="M1054" s="105"/>
      <c r="N1054" s="106"/>
      <c r="O1054" s="106"/>
      <c r="P1054" s="106"/>
      <c r="Q1054" s="106"/>
      <c r="R1054" s="71"/>
      <c r="S1054" s="103"/>
      <c r="T1054" s="103"/>
      <c r="U1054" s="554"/>
      <c r="V1054" s="554"/>
      <c r="W1054" s="107"/>
      <c r="X1054" s="103"/>
      <c r="Y1054" s="108"/>
      <c r="Z1054" s="109"/>
      <c r="AA1054" s="554"/>
      <c r="AB1054" s="554"/>
      <c r="AC1054" s="71"/>
      <c r="AD1054" s="71"/>
      <c r="AE1054" s="71"/>
      <c r="AF1054" s="71"/>
      <c r="AG1054" s="71"/>
      <c r="AH1054" s="103"/>
      <c r="AI1054" s="71"/>
      <c r="AJ1054" s="103"/>
      <c r="AK1054" s="103"/>
      <c r="AL1054" s="554"/>
      <c r="AM1054" s="554"/>
      <c r="AN1054" s="103"/>
      <c r="AO1054" s="103"/>
      <c r="AP1054" s="553"/>
      <c r="AQ1054" s="59"/>
      <c r="AR1054" s="139" t="s">
        <v>1934</v>
      </c>
    </row>
    <row r="1055" spans="1:44" ht="37.5" outlineLevel="2">
      <c r="C1055" s="552"/>
      <c r="D1055" s="552"/>
      <c r="E1055" s="71"/>
      <c r="F1055" s="103"/>
      <c r="G1055" s="103"/>
      <c r="H1055" s="103"/>
      <c r="I1055" s="103"/>
      <c r="J1055" s="103"/>
      <c r="K1055" s="103"/>
      <c r="L1055" s="107"/>
      <c r="M1055" s="105"/>
      <c r="N1055" s="106"/>
      <c r="O1055" s="106"/>
      <c r="P1055" s="106"/>
      <c r="Q1055" s="106"/>
      <c r="R1055" s="71"/>
      <c r="S1055" s="103"/>
      <c r="T1055" s="103"/>
      <c r="U1055" s="554"/>
      <c r="V1055" s="554"/>
      <c r="W1055" s="107"/>
      <c r="X1055" s="103"/>
      <c r="Y1055" s="108"/>
      <c r="Z1055" s="109"/>
      <c r="AA1055" s="554"/>
      <c r="AB1055" s="554"/>
      <c r="AC1055" s="71"/>
      <c r="AD1055" s="71"/>
      <c r="AE1055" s="71"/>
      <c r="AF1055" s="71"/>
      <c r="AG1055" s="71"/>
      <c r="AH1055" s="103"/>
      <c r="AI1055" s="71"/>
      <c r="AJ1055" s="103"/>
      <c r="AK1055" s="103"/>
      <c r="AL1055" s="554"/>
      <c r="AM1055" s="554"/>
      <c r="AN1055" s="103"/>
      <c r="AO1055" s="103"/>
      <c r="AP1055" s="553"/>
      <c r="AQ1055" s="59"/>
      <c r="AR1055" s="139" t="s">
        <v>1984</v>
      </c>
    </row>
    <row r="1056" spans="1:44" outlineLevel="2">
      <c r="A1056" s="72" t="e">
        <f>IF(D1053&lt;&gt;"",$D$8:D1053,A1053)</f>
        <v>#VALUE!</v>
      </c>
      <c r="C1056" s="552" t="str">
        <f>IF(D1056&lt;&gt;"",COUNTA($D$8:D1056),"")</f>
        <v/>
      </c>
      <c r="D1056" s="552"/>
      <c r="E1056" s="61"/>
      <c r="F1056" s="103"/>
      <c r="G1056" s="103"/>
      <c r="H1056" s="103"/>
      <c r="I1056" s="103"/>
      <c r="J1056" s="103"/>
      <c r="K1056" s="103"/>
      <c r="L1056" s="107"/>
      <c r="M1056" s="105"/>
      <c r="N1056" s="106" t="str">
        <f>IF(L1056&lt;&gt;"",VLOOKUP(L1056,'DON GIA'!$S$1:$U$19,3,0),"")</f>
        <v/>
      </c>
      <c r="O1056" s="106" t="str">
        <f>IF(L1056&lt;&gt;"",VLOOKUP(L1056,'DON GIA'!$S$1:$V$19,4,0),"")</f>
        <v/>
      </c>
      <c r="P1056" s="106" t="str">
        <f t="shared" si="194"/>
        <v/>
      </c>
      <c r="Q1056" s="106" t="str">
        <f t="shared" si="195"/>
        <v/>
      </c>
      <c r="R1056" s="71" t="s">
        <v>35</v>
      </c>
      <c r="S1056" s="103"/>
      <c r="T1056" s="103"/>
      <c r="U1056" s="554" t="str">
        <f>IF(R1056&lt;&gt;"",VLOOKUP(R1056,'DON GIA'!$H$1:$K$103,4,0),"")</f>
        <v/>
      </c>
      <c r="V1056" s="554" t="str">
        <f t="shared" si="198"/>
        <v/>
      </c>
      <c r="W1056" s="107"/>
      <c r="X1056" s="103"/>
      <c r="Y1056" s="108"/>
      <c r="Z1056" s="109"/>
      <c r="AA1056" s="554" t="str">
        <f>IF(W1056&lt;&gt;"",VLOOKUP(W1056,'DON GIA'!$A$1:$D$346,4,0),"")</f>
        <v/>
      </c>
      <c r="AB1056" s="554" t="str">
        <f>IF(W1056&lt;&gt;"",IF(ISNUMBER(AA1056),Y1056*AA1056,""),"")</f>
        <v/>
      </c>
      <c r="AC1056" s="71"/>
      <c r="AD1056" s="71"/>
      <c r="AE1056" s="71"/>
      <c r="AF1056" s="71"/>
      <c r="AG1056" s="71"/>
      <c r="AH1056" s="103"/>
      <c r="AI1056" s="71"/>
      <c r="AJ1056" s="103"/>
      <c r="AK1056" s="103"/>
      <c r="AL1056" s="554" t="str">
        <f>IF(AI1056&lt;&gt;"",VLOOKUP(AI1056,'DON GIA'!$M$1:$P$9,4,0),"")</f>
        <v/>
      </c>
      <c r="AM1056" s="554" t="str">
        <f t="shared" si="196"/>
        <v/>
      </c>
      <c r="AN1056" s="103"/>
      <c r="AO1056" s="103"/>
      <c r="AP1056" s="553" t="str">
        <f t="shared" si="193"/>
        <v/>
      </c>
      <c r="AQ1056" s="59"/>
    </row>
    <row r="1057" spans="1:44" outlineLevel="1">
      <c r="A1057" s="84" t="s">
        <v>791</v>
      </c>
      <c r="B1057" s="576">
        <v>55</v>
      </c>
      <c r="C1057" s="552">
        <f>IF(D1057&lt;&gt;"",COUNTA($D$8:D1057),"")</f>
        <v>70</v>
      </c>
      <c r="D1057" s="552">
        <v>462</v>
      </c>
      <c r="E1057" s="61" t="s">
        <v>336</v>
      </c>
      <c r="F1057" s="162"/>
      <c r="G1057" s="162"/>
      <c r="H1057" s="162"/>
      <c r="I1057" s="162"/>
      <c r="J1057" s="162"/>
      <c r="K1057" s="162"/>
      <c r="L1057" s="129"/>
      <c r="M1057" s="167">
        <f>SUBTOTAL(9,M1058:M1068)</f>
        <v>384.8</v>
      </c>
      <c r="N1057" s="199"/>
      <c r="O1057" s="199"/>
      <c r="P1057" s="199">
        <f>SUBTOTAL(9,P1058:P1068)</f>
        <v>646079200</v>
      </c>
      <c r="Q1057" s="199">
        <f>SUBTOTAL(9,Q1058:Q1068)</f>
        <v>519480000</v>
      </c>
      <c r="R1057" s="61"/>
      <c r="S1057" s="162"/>
      <c r="T1057" s="162">
        <f>SUBTOTAL(9,T1058:T1068)</f>
        <v>0</v>
      </c>
      <c r="U1057" s="553"/>
      <c r="V1057" s="553">
        <f>SUBTOTAL(9,V1058:V1068)</f>
        <v>0</v>
      </c>
      <c r="W1057" s="129"/>
      <c r="X1057" s="162"/>
      <c r="Y1057" s="169">
        <f>SUBTOTAL(9,Y1058:Y1068)</f>
        <v>0</v>
      </c>
      <c r="Z1057" s="170">
        <f>SUBTOTAL(9,Z1058:Z1068)</f>
        <v>0</v>
      </c>
      <c r="AA1057" s="553"/>
      <c r="AB1057" s="553">
        <f>SUBTOTAL(9,AB1058:AB1068)</f>
        <v>0</v>
      </c>
      <c r="AC1057" s="71"/>
      <c r="AD1057" s="71"/>
      <c r="AE1057" s="71"/>
      <c r="AF1057" s="71"/>
      <c r="AG1057" s="71"/>
      <c r="AH1057" s="103"/>
      <c r="AI1057" s="71"/>
      <c r="AJ1057" s="162"/>
      <c r="AK1057" s="162">
        <f>SUBTOTAL(9,AK1058:AK1068)</f>
        <v>0</v>
      </c>
      <c r="AL1057" s="553"/>
      <c r="AM1057" s="553">
        <f>SUBTOTAL(9,AM1058:AM1068)</f>
        <v>0</v>
      </c>
      <c r="AN1057" s="162"/>
      <c r="AO1057" s="162">
        <f>SUBTOTAL(9,AO1058:AO1068)</f>
        <v>0</v>
      </c>
      <c r="AP1057" s="553">
        <f t="shared" si="193"/>
        <v>1165559200</v>
      </c>
      <c r="AQ1057" s="111"/>
      <c r="AR1057" s="90"/>
    </row>
    <row r="1058" spans="1:44" ht="56.25" outlineLevel="2">
      <c r="A1058" s="72" t="e">
        <f>IF(D1057&lt;&gt;"",$D$8:D1057,A1056)</f>
        <v>#VALUE!</v>
      </c>
      <c r="C1058" s="552" t="str">
        <f>IF(D1058&lt;&gt;"",COUNTA($D$8:D1058),"")</f>
        <v/>
      </c>
      <c r="D1058" s="552"/>
      <c r="E1058" s="71" t="s">
        <v>337</v>
      </c>
      <c r="F1058" s="103">
        <v>1</v>
      </c>
      <c r="G1058" s="103"/>
      <c r="H1058" s="103">
        <v>520</v>
      </c>
      <c r="I1058" s="103">
        <v>79</v>
      </c>
      <c r="J1058" s="103">
        <v>250</v>
      </c>
      <c r="K1058" s="103">
        <v>203</v>
      </c>
      <c r="L1058" s="107" t="s">
        <v>974</v>
      </c>
      <c r="M1058" s="105">
        <v>384.8</v>
      </c>
      <c r="N1058" s="106">
        <f>IF(L1058&lt;&gt;"",VLOOKUP(L1058,'DON GIA'!$S$1:$U$19,3,0),"")</f>
        <v>1679000</v>
      </c>
      <c r="O1058" s="106">
        <f>IF(L1058&lt;&gt;"",VLOOKUP(L1058,'DON GIA'!$S$1:$V$19,4,0),"")</f>
        <v>1350000</v>
      </c>
      <c r="P1058" s="106">
        <f t="shared" si="194"/>
        <v>646079200</v>
      </c>
      <c r="Q1058" s="106">
        <f t="shared" si="195"/>
        <v>519480000</v>
      </c>
      <c r="R1058" s="71" t="s">
        <v>35</v>
      </c>
      <c r="S1058" s="103"/>
      <c r="T1058" s="103"/>
      <c r="U1058" s="554" t="str">
        <f>IF(R1058&lt;&gt;"",VLOOKUP(R1058,'DON GIA'!$H$1:$K$103,4,0),"")</f>
        <v/>
      </c>
      <c r="V1058" s="554" t="str">
        <f t="shared" ref="V1058:V1068" si="199">IF(R1058&lt;&gt;"",IF(ISNUMBER(U1058),T1058*U1058,""),"")</f>
        <v/>
      </c>
      <c r="W1058" s="107"/>
      <c r="X1058" s="103"/>
      <c r="Y1058" s="108"/>
      <c r="Z1058" s="109"/>
      <c r="AA1058" s="554" t="str">
        <f>IF(W1058&lt;&gt;"",VLOOKUP(W1058,'DON GIA'!$A$1:$D$346,4,0),"")</f>
        <v/>
      </c>
      <c r="AB1058" s="554" t="str">
        <f t="shared" ref="AB1058:AB1068" si="200">IF(W1058&lt;&gt;"",IF(ISNUMBER(AA1058),Y1058*AA1058,""),"")</f>
        <v/>
      </c>
      <c r="AC1058" s="71"/>
      <c r="AD1058" s="71"/>
      <c r="AE1058" s="71"/>
      <c r="AF1058" s="71"/>
      <c r="AG1058" s="71"/>
      <c r="AH1058" s="103"/>
      <c r="AI1058" s="71"/>
      <c r="AJ1058" s="103"/>
      <c r="AK1058" s="103"/>
      <c r="AL1058" s="554" t="str">
        <f>IF(AI1058&lt;&gt;"",VLOOKUP(AI1058,'DON GIA'!$M$1:$P$9,4,0),"")</f>
        <v/>
      </c>
      <c r="AM1058" s="554" t="str">
        <f t="shared" si="196"/>
        <v/>
      </c>
      <c r="AN1058" s="103"/>
      <c r="AO1058" s="103"/>
      <c r="AP1058" s="553" t="str">
        <f t="shared" si="193"/>
        <v/>
      </c>
      <c r="AQ1058" s="111" t="s">
        <v>744</v>
      </c>
    </row>
    <row r="1059" spans="1:44" ht="112.5" outlineLevel="2">
      <c r="A1059" s="72" t="e">
        <f>IF(D1058&lt;&gt;"",$D$8:D1058,A1058)</f>
        <v>#VALUE!</v>
      </c>
      <c r="C1059" s="552" t="str">
        <f>IF(D1059&lt;&gt;"",COUNTA($D$8:D1059),"")</f>
        <v/>
      </c>
      <c r="D1059" s="552"/>
      <c r="E1059" s="71" t="s">
        <v>71</v>
      </c>
      <c r="F1059" s="103"/>
      <c r="G1059" s="103"/>
      <c r="H1059" s="103"/>
      <c r="I1059" s="103"/>
      <c r="J1059" s="103"/>
      <c r="K1059" s="103"/>
      <c r="L1059" s="107"/>
      <c r="M1059" s="105"/>
      <c r="N1059" s="106" t="str">
        <f>IF(L1059&lt;&gt;"",VLOOKUP(L1059,'DON GIA'!$S$1:$U$19,3,0),"")</f>
        <v/>
      </c>
      <c r="O1059" s="106" t="str">
        <f>IF(L1059&lt;&gt;"",VLOOKUP(L1059,'DON GIA'!$S$1:$V$19,4,0),"")</f>
        <v/>
      </c>
      <c r="P1059" s="106" t="str">
        <f t="shared" si="194"/>
        <v/>
      </c>
      <c r="Q1059" s="106" t="str">
        <f t="shared" si="195"/>
        <v/>
      </c>
      <c r="R1059" s="71" t="s">
        <v>35</v>
      </c>
      <c r="S1059" s="103"/>
      <c r="T1059" s="103"/>
      <c r="U1059" s="554" t="str">
        <f>IF(R1059&lt;&gt;"",VLOOKUP(R1059,'DON GIA'!$H$1:$K$103,4,0),"")</f>
        <v/>
      </c>
      <c r="V1059" s="554" t="str">
        <f t="shared" si="199"/>
        <v/>
      </c>
      <c r="W1059" s="107"/>
      <c r="X1059" s="103"/>
      <c r="Y1059" s="108"/>
      <c r="Z1059" s="109"/>
      <c r="AA1059" s="554" t="str">
        <f>IF(W1059&lt;&gt;"",VLOOKUP(W1059,'DON GIA'!$A$1:$D$346,4,0),"")</f>
        <v/>
      </c>
      <c r="AB1059" s="554" t="str">
        <f t="shared" si="200"/>
        <v/>
      </c>
      <c r="AC1059" s="71"/>
      <c r="AD1059" s="71"/>
      <c r="AE1059" s="71"/>
      <c r="AF1059" s="71"/>
      <c r="AG1059" s="71"/>
      <c r="AH1059" s="103"/>
      <c r="AI1059" s="71"/>
      <c r="AJ1059" s="103"/>
      <c r="AK1059" s="103"/>
      <c r="AL1059" s="554" t="str">
        <f>IF(AI1059&lt;&gt;"",VLOOKUP(AI1059,'DON GIA'!$M$1:$P$9,4,0),"")</f>
        <v/>
      </c>
      <c r="AM1059" s="554" t="str">
        <f t="shared" si="196"/>
        <v/>
      </c>
      <c r="AN1059" s="103"/>
      <c r="AO1059" s="103"/>
      <c r="AP1059" s="553" t="str">
        <f t="shared" si="193"/>
        <v/>
      </c>
      <c r="AQ1059" s="59" t="s">
        <v>433</v>
      </c>
      <c r="AR1059" s="139" t="s">
        <v>1983</v>
      </c>
    </row>
    <row r="1060" spans="1:44" ht="150" outlineLevel="2">
      <c r="A1060" s="72" t="e">
        <f>IF(D1059&lt;&gt;"",$D$8:D1059,A1059)</f>
        <v>#VALUE!</v>
      </c>
      <c r="C1060" s="552" t="str">
        <f>IF(D1060&lt;&gt;"",COUNTA($D$8:D1060),"")</f>
        <v/>
      </c>
      <c r="D1060" s="552"/>
      <c r="E1060" s="71"/>
      <c r="F1060" s="103"/>
      <c r="G1060" s="103"/>
      <c r="H1060" s="103"/>
      <c r="I1060" s="103"/>
      <c r="J1060" s="103"/>
      <c r="K1060" s="103"/>
      <c r="L1060" s="107"/>
      <c r="M1060" s="105"/>
      <c r="N1060" s="106" t="str">
        <f>IF(L1060&lt;&gt;"",VLOOKUP(L1060,'DON GIA'!$S$1:$U$19,3,0),"")</f>
        <v/>
      </c>
      <c r="O1060" s="106" t="str">
        <f>IF(L1060&lt;&gt;"",VLOOKUP(L1060,'DON GIA'!$S$1:$V$19,4,0),"")</f>
        <v/>
      </c>
      <c r="P1060" s="106" t="str">
        <f t="shared" si="194"/>
        <v/>
      </c>
      <c r="Q1060" s="106" t="str">
        <f t="shared" si="195"/>
        <v/>
      </c>
      <c r="R1060" s="71" t="s">
        <v>35</v>
      </c>
      <c r="S1060" s="103"/>
      <c r="T1060" s="103"/>
      <c r="U1060" s="554" t="str">
        <f>IF(R1060&lt;&gt;"",VLOOKUP(R1060,'DON GIA'!$H$1:$K$103,4,0),"")</f>
        <v/>
      </c>
      <c r="V1060" s="554" t="str">
        <f t="shared" si="199"/>
        <v/>
      </c>
      <c r="W1060" s="107"/>
      <c r="X1060" s="103"/>
      <c r="Y1060" s="108"/>
      <c r="Z1060" s="109"/>
      <c r="AA1060" s="554" t="str">
        <f>IF(W1060&lt;&gt;"",VLOOKUP(W1060,'DON GIA'!$A$1:$D$346,4,0),"")</f>
        <v/>
      </c>
      <c r="AB1060" s="554" t="str">
        <f t="shared" si="200"/>
        <v/>
      </c>
      <c r="AC1060" s="71"/>
      <c r="AD1060" s="71"/>
      <c r="AE1060" s="71"/>
      <c r="AF1060" s="71"/>
      <c r="AG1060" s="71"/>
      <c r="AH1060" s="103"/>
      <c r="AI1060" s="71"/>
      <c r="AJ1060" s="103"/>
      <c r="AK1060" s="103"/>
      <c r="AL1060" s="554" t="str">
        <f>IF(AI1060&lt;&gt;"",VLOOKUP(AI1060,'DON GIA'!$M$1:$P$9,4,0),"")</f>
        <v/>
      </c>
      <c r="AM1060" s="554" t="str">
        <f t="shared" si="196"/>
        <v/>
      </c>
      <c r="AN1060" s="103"/>
      <c r="AO1060" s="103"/>
      <c r="AP1060" s="553" t="str">
        <f t="shared" si="193"/>
        <v/>
      </c>
      <c r="AQ1060" s="59" t="s">
        <v>434</v>
      </c>
      <c r="AR1060" s="139" t="s">
        <v>1991</v>
      </c>
    </row>
    <row r="1061" spans="1:44" ht="37.5" outlineLevel="2">
      <c r="A1061" s="72" t="e">
        <f>IF(D1060&lt;&gt;"",$D$8:D1060,A1060)</f>
        <v>#VALUE!</v>
      </c>
      <c r="C1061" s="552" t="str">
        <f>IF(D1061&lt;&gt;"",COUNTA($D$8:D1061),"")</f>
        <v/>
      </c>
      <c r="D1061" s="552"/>
      <c r="E1061" s="71"/>
      <c r="F1061" s="103"/>
      <c r="G1061" s="103"/>
      <c r="H1061" s="103"/>
      <c r="I1061" s="103"/>
      <c r="J1061" s="103"/>
      <c r="K1061" s="103"/>
      <c r="L1061" s="107"/>
      <c r="M1061" s="105"/>
      <c r="N1061" s="106" t="str">
        <f>IF(L1061&lt;&gt;"",VLOOKUP(L1061,'DON GIA'!$S$1:$U$19,3,0),"")</f>
        <v/>
      </c>
      <c r="O1061" s="106" t="str">
        <f>IF(L1061&lt;&gt;"",VLOOKUP(L1061,'DON GIA'!$S$1:$V$19,4,0),"")</f>
        <v/>
      </c>
      <c r="P1061" s="106" t="str">
        <f t="shared" si="194"/>
        <v/>
      </c>
      <c r="Q1061" s="106" t="str">
        <f t="shared" si="195"/>
        <v/>
      </c>
      <c r="R1061" s="71" t="s">
        <v>35</v>
      </c>
      <c r="S1061" s="103"/>
      <c r="T1061" s="103"/>
      <c r="U1061" s="554" t="str">
        <f>IF(R1061&lt;&gt;"",VLOOKUP(R1061,'DON GIA'!$H$1:$K$103,4,0),"")</f>
        <v/>
      </c>
      <c r="V1061" s="554" t="str">
        <f t="shared" si="199"/>
        <v/>
      </c>
      <c r="W1061" s="107"/>
      <c r="X1061" s="103"/>
      <c r="Y1061" s="108"/>
      <c r="Z1061" s="109"/>
      <c r="AA1061" s="554" t="str">
        <f>IF(W1061&lt;&gt;"",VLOOKUP(W1061,'DON GIA'!$A$1:$D$346,4,0),"")</f>
        <v/>
      </c>
      <c r="AB1061" s="554" t="str">
        <f t="shared" si="200"/>
        <v/>
      </c>
      <c r="AC1061" s="71"/>
      <c r="AD1061" s="71"/>
      <c r="AE1061" s="71"/>
      <c r="AF1061" s="71"/>
      <c r="AG1061" s="71"/>
      <c r="AH1061" s="103"/>
      <c r="AI1061" s="71"/>
      <c r="AJ1061" s="103"/>
      <c r="AK1061" s="103"/>
      <c r="AL1061" s="554" t="str">
        <f>IF(AI1061&lt;&gt;"",VLOOKUP(AI1061,'DON GIA'!$M$1:$P$9,4,0),"")</f>
        <v/>
      </c>
      <c r="AM1061" s="554" t="str">
        <f t="shared" si="196"/>
        <v/>
      </c>
      <c r="AN1061" s="103"/>
      <c r="AO1061" s="103"/>
      <c r="AP1061" s="553" t="str">
        <f t="shared" si="193"/>
        <v/>
      </c>
      <c r="AQ1061" s="60" t="s">
        <v>543</v>
      </c>
      <c r="AR1061" s="139" t="s">
        <v>1992</v>
      </c>
    </row>
    <row r="1062" spans="1:44" ht="37.5" outlineLevel="2">
      <c r="A1062" s="72" t="e">
        <f>IF(D1061&lt;&gt;"",$D$8:D1061,A1061)</f>
        <v>#VALUE!</v>
      </c>
      <c r="C1062" s="552" t="str">
        <f>IF(D1062&lt;&gt;"",COUNTA($D$8:D1062),"")</f>
        <v/>
      </c>
      <c r="D1062" s="552"/>
      <c r="E1062" s="71"/>
      <c r="F1062" s="103"/>
      <c r="G1062" s="103"/>
      <c r="H1062" s="103"/>
      <c r="I1062" s="103"/>
      <c r="J1062" s="103"/>
      <c r="K1062" s="103"/>
      <c r="L1062" s="107"/>
      <c r="M1062" s="105"/>
      <c r="N1062" s="106" t="str">
        <f>IF(L1062&lt;&gt;"",VLOOKUP(L1062,'DON GIA'!$S$1:$U$19,3,0),"")</f>
        <v/>
      </c>
      <c r="O1062" s="106" t="str">
        <f>IF(L1062&lt;&gt;"",VLOOKUP(L1062,'DON GIA'!$S$1:$V$19,4,0),"")</f>
        <v/>
      </c>
      <c r="P1062" s="106" t="str">
        <f t="shared" si="194"/>
        <v/>
      </c>
      <c r="Q1062" s="106" t="str">
        <f t="shared" si="195"/>
        <v/>
      </c>
      <c r="R1062" s="71" t="s">
        <v>35</v>
      </c>
      <c r="S1062" s="103"/>
      <c r="T1062" s="103"/>
      <c r="U1062" s="554" t="str">
        <f>IF(R1062&lt;&gt;"",VLOOKUP(R1062,'DON GIA'!$H$1:$K$103,4,0),"")</f>
        <v/>
      </c>
      <c r="V1062" s="554" t="str">
        <f t="shared" si="199"/>
        <v/>
      </c>
      <c r="W1062" s="107"/>
      <c r="X1062" s="103"/>
      <c r="Y1062" s="108"/>
      <c r="Z1062" s="109"/>
      <c r="AA1062" s="554" t="str">
        <f>IF(W1062&lt;&gt;"",VLOOKUP(W1062,'DON GIA'!$A$1:$D$346,4,0),"")</f>
        <v/>
      </c>
      <c r="AB1062" s="554" t="str">
        <f t="shared" si="200"/>
        <v/>
      </c>
      <c r="AC1062" s="71"/>
      <c r="AD1062" s="71"/>
      <c r="AE1062" s="71"/>
      <c r="AF1062" s="71"/>
      <c r="AG1062" s="71"/>
      <c r="AH1062" s="103"/>
      <c r="AI1062" s="71"/>
      <c r="AJ1062" s="103"/>
      <c r="AK1062" s="103"/>
      <c r="AL1062" s="554" t="str">
        <f>IF(AI1062&lt;&gt;"",VLOOKUP(AI1062,'DON GIA'!$M$1:$P$9,4,0),"")</f>
        <v/>
      </c>
      <c r="AM1062" s="554" t="str">
        <f t="shared" si="196"/>
        <v/>
      </c>
      <c r="AN1062" s="103"/>
      <c r="AO1062" s="103"/>
      <c r="AP1062" s="553" t="str">
        <f t="shared" si="193"/>
        <v/>
      </c>
      <c r="AQ1062" s="59"/>
      <c r="AR1062" s="139" t="s">
        <v>1993</v>
      </c>
    </row>
    <row r="1063" spans="1:44" outlineLevel="2">
      <c r="A1063" s="72" t="e">
        <f>IF(D1062&lt;&gt;"",$D$8:D1062,A1062)</f>
        <v>#VALUE!</v>
      </c>
      <c r="C1063" s="552" t="str">
        <f>IF(D1063&lt;&gt;"",COUNTA($D$8:D1063),"")</f>
        <v/>
      </c>
      <c r="D1063" s="552"/>
      <c r="E1063" s="71"/>
      <c r="F1063" s="103"/>
      <c r="G1063" s="103"/>
      <c r="H1063" s="103"/>
      <c r="I1063" s="103"/>
      <c r="J1063" s="103"/>
      <c r="K1063" s="103"/>
      <c r="L1063" s="107"/>
      <c r="M1063" s="105"/>
      <c r="N1063" s="106" t="str">
        <f>IF(L1063&lt;&gt;"",VLOOKUP(L1063,'DON GIA'!$S$1:$U$19,3,0),"")</f>
        <v/>
      </c>
      <c r="O1063" s="106" t="str">
        <f>IF(L1063&lt;&gt;"",VLOOKUP(L1063,'DON GIA'!$S$1:$V$19,4,0),"")</f>
        <v/>
      </c>
      <c r="P1063" s="106" t="str">
        <f t="shared" si="194"/>
        <v/>
      </c>
      <c r="Q1063" s="106" t="str">
        <f t="shared" si="195"/>
        <v/>
      </c>
      <c r="R1063" s="71" t="s">
        <v>35</v>
      </c>
      <c r="S1063" s="103"/>
      <c r="T1063" s="103"/>
      <c r="U1063" s="554" t="str">
        <f>IF(R1063&lt;&gt;"",VLOOKUP(R1063,'DON GIA'!$H$1:$K$103,4,0),"")</f>
        <v/>
      </c>
      <c r="V1063" s="554" t="str">
        <f t="shared" si="199"/>
        <v/>
      </c>
      <c r="W1063" s="107"/>
      <c r="X1063" s="103"/>
      <c r="Y1063" s="108"/>
      <c r="Z1063" s="109"/>
      <c r="AA1063" s="554" t="str">
        <f>IF(W1063&lt;&gt;"",VLOOKUP(W1063,'DON GIA'!$A$1:$D$346,4,0),"")</f>
        <v/>
      </c>
      <c r="AB1063" s="554" t="str">
        <f t="shared" si="200"/>
        <v/>
      </c>
      <c r="AC1063" s="71"/>
      <c r="AD1063" s="71"/>
      <c r="AE1063" s="71"/>
      <c r="AF1063" s="71"/>
      <c r="AG1063" s="71"/>
      <c r="AH1063" s="103"/>
      <c r="AI1063" s="71"/>
      <c r="AJ1063" s="103"/>
      <c r="AK1063" s="103"/>
      <c r="AL1063" s="554" t="str">
        <f>IF(AI1063&lt;&gt;"",VLOOKUP(AI1063,'DON GIA'!$M$1:$P$9,4,0),"")</f>
        <v/>
      </c>
      <c r="AM1063" s="554" t="str">
        <f t="shared" si="196"/>
        <v/>
      </c>
      <c r="AN1063" s="103"/>
      <c r="AO1063" s="103"/>
      <c r="AP1063" s="553" t="str">
        <f t="shared" si="193"/>
        <v/>
      </c>
      <c r="AQ1063" s="59"/>
    </row>
    <row r="1064" spans="1:44" outlineLevel="2">
      <c r="A1064" s="72" t="e">
        <f>IF(D1063&lt;&gt;"",$D$8:D1063,A1063)</f>
        <v>#VALUE!</v>
      </c>
      <c r="C1064" s="552" t="str">
        <f>IF(D1064&lt;&gt;"",COUNTA($D$8:D1064),"")</f>
        <v/>
      </c>
      <c r="D1064" s="552"/>
      <c r="E1064" s="71"/>
      <c r="F1064" s="103"/>
      <c r="G1064" s="103"/>
      <c r="H1064" s="103"/>
      <c r="I1064" s="103"/>
      <c r="J1064" s="103"/>
      <c r="K1064" s="103"/>
      <c r="L1064" s="107"/>
      <c r="M1064" s="105"/>
      <c r="N1064" s="106" t="str">
        <f>IF(L1064&lt;&gt;"",VLOOKUP(L1064,'DON GIA'!$S$1:$U$19,3,0),"")</f>
        <v/>
      </c>
      <c r="O1064" s="106" t="str">
        <f>IF(L1064&lt;&gt;"",VLOOKUP(L1064,'DON GIA'!$S$1:$V$19,4,0),"")</f>
        <v/>
      </c>
      <c r="P1064" s="106" t="str">
        <f t="shared" si="194"/>
        <v/>
      </c>
      <c r="Q1064" s="106" t="str">
        <f t="shared" si="195"/>
        <v/>
      </c>
      <c r="R1064" s="71" t="s">
        <v>35</v>
      </c>
      <c r="S1064" s="103"/>
      <c r="T1064" s="103"/>
      <c r="U1064" s="554" t="str">
        <f>IF(R1064&lt;&gt;"",VLOOKUP(R1064,'DON GIA'!$H$1:$K$103,4,0),"")</f>
        <v/>
      </c>
      <c r="V1064" s="554" t="str">
        <f t="shared" si="199"/>
        <v/>
      </c>
      <c r="W1064" s="107"/>
      <c r="X1064" s="103"/>
      <c r="Y1064" s="108"/>
      <c r="Z1064" s="109"/>
      <c r="AA1064" s="554" t="str">
        <f>IF(W1064&lt;&gt;"",VLOOKUP(W1064,'DON GIA'!$A$1:$D$346,4,0),"")</f>
        <v/>
      </c>
      <c r="AB1064" s="554" t="str">
        <f t="shared" si="200"/>
        <v/>
      </c>
      <c r="AC1064" s="71"/>
      <c r="AD1064" s="71"/>
      <c r="AE1064" s="71"/>
      <c r="AF1064" s="71"/>
      <c r="AG1064" s="71"/>
      <c r="AH1064" s="103"/>
      <c r="AI1064" s="71"/>
      <c r="AJ1064" s="103"/>
      <c r="AK1064" s="103"/>
      <c r="AL1064" s="554" t="str">
        <f>IF(AI1064&lt;&gt;"",VLOOKUP(AI1064,'DON GIA'!$M$1:$P$9,4,0),"")</f>
        <v/>
      </c>
      <c r="AM1064" s="554" t="str">
        <f t="shared" si="196"/>
        <v/>
      </c>
      <c r="AN1064" s="103"/>
      <c r="AO1064" s="103"/>
      <c r="AP1064" s="553" t="str">
        <f t="shared" si="193"/>
        <v/>
      </c>
      <c r="AQ1064" s="59"/>
    </row>
    <row r="1065" spans="1:44" outlineLevel="2">
      <c r="A1065" s="72" t="e">
        <f>IF(D1064&lt;&gt;"",$D$8:D1064,A1064)</f>
        <v>#VALUE!</v>
      </c>
      <c r="C1065" s="552" t="str">
        <f>IF(D1065&lt;&gt;"",COUNTA($D$8:D1065),"")</f>
        <v/>
      </c>
      <c r="D1065" s="552"/>
      <c r="E1065" s="71"/>
      <c r="F1065" s="103"/>
      <c r="G1065" s="103"/>
      <c r="H1065" s="103"/>
      <c r="I1065" s="103"/>
      <c r="J1065" s="103"/>
      <c r="K1065" s="103"/>
      <c r="L1065" s="107"/>
      <c r="M1065" s="105"/>
      <c r="N1065" s="106" t="str">
        <f>IF(L1065&lt;&gt;"",VLOOKUP(L1065,'DON GIA'!$S$1:$U$19,3,0),"")</f>
        <v/>
      </c>
      <c r="O1065" s="106" t="str">
        <f>IF(L1065&lt;&gt;"",VLOOKUP(L1065,'DON GIA'!$S$1:$V$19,4,0),"")</f>
        <v/>
      </c>
      <c r="P1065" s="106" t="str">
        <f t="shared" si="194"/>
        <v/>
      </c>
      <c r="Q1065" s="106" t="str">
        <f t="shared" si="195"/>
        <v/>
      </c>
      <c r="R1065" s="71" t="s">
        <v>35</v>
      </c>
      <c r="S1065" s="103"/>
      <c r="T1065" s="103"/>
      <c r="U1065" s="554" t="str">
        <f>IF(R1065&lt;&gt;"",VLOOKUP(R1065,'DON GIA'!$H$1:$K$103,4,0),"")</f>
        <v/>
      </c>
      <c r="V1065" s="554" t="str">
        <f t="shared" si="199"/>
        <v/>
      </c>
      <c r="W1065" s="107"/>
      <c r="X1065" s="103"/>
      <c r="Y1065" s="108"/>
      <c r="Z1065" s="109"/>
      <c r="AA1065" s="554" t="str">
        <f>IF(W1065&lt;&gt;"",VLOOKUP(W1065,'DON GIA'!$A$1:$D$346,4,0),"")</f>
        <v/>
      </c>
      <c r="AB1065" s="554" t="str">
        <f t="shared" si="200"/>
        <v/>
      </c>
      <c r="AC1065" s="71"/>
      <c r="AD1065" s="71"/>
      <c r="AE1065" s="71"/>
      <c r="AF1065" s="71"/>
      <c r="AG1065" s="71"/>
      <c r="AH1065" s="103"/>
      <c r="AI1065" s="71"/>
      <c r="AJ1065" s="103"/>
      <c r="AK1065" s="103"/>
      <c r="AL1065" s="554" t="str">
        <f>IF(AI1065&lt;&gt;"",VLOOKUP(AI1065,'DON GIA'!$M$1:$P$9,4,0),"")</f>
        <v/>
      </c>
      <c r="AM1065" s="554" t="str">
        <f t="shared" si="196"/>
        <v/>
      </c>
      <c r="AN1065" s="103"/>
      <c r="AO1065" s="103"/>
      <c r="AP1065" s="553" t="str">
        <f t="shared" si="193"/>
        <v/>
      </c>
      <c r="AQ1065" s="59"/>
    </row>
    <row r="1066" spans="1:44" outlineLevel="2">
      <c r="A1066" s="72" t="e">
        <f>IF(D1065&lt;&gt;"",$D$8:D1065,A1065)</f>
        <v>#VALUE!</v>
      </c>
      <c r="C1066" s="552" t="str">
        <f>IF(D1066&lt;&gt;"",COUNTA($D$8:D1066),"")</f>
        <v/>
      </c>
      <c r="D1066" s="552"/>
      <c r="E1066" s="71"/>
      <c r="F1066" s="103"/>
      <c r="G1066" s="103"/>
      <c r="H1066" s="103"/>
      <c r="I1066" s="103"/>
      <c r="J1066" s="103"/>
      <c r="K1066" s="103"/>
      <c r="L1066" s="107"/>
      <c r="M1066" s="105"/>
      <c r="N1066" s="106" t="str">
        <f>IF(L1066&lt;&gt;"",VLOOKUP(L1066,'DON GIA'!$S$1:$U$19,3,0),"")</f>
        <v/>
      </c>
      <c r="O1066" s="106" t="str">
        <f>IF(L1066&lt;&gt;"",VLOOKUP(L1066,'DON GIA'!$S$1:$V$19,4,0),"")</f>
        <v/>
      </c>
      <c r="P1066" s="106" t="str">
        <f t="shared" si="194"/>
        <v/>
      </c>
      <c r="Q1066" s="106" t="str">
        <f t="shared" si="195"/>
        <v/>
      </c>
      <c r="R1066" s="71" t="s">
        <v>35</v>
      </c>
      <c r="S1066" s="103"/>
      <c r="T1066" s="103"/>
      <c r="U1066" s="554" t="str">
        <f>IF(R1066&lt;&gt;"",VLOOKUP(R1066,'DON GIA'!$H$1:$K$103,4,0),"")</f>
        <v/>
      </c>
      <c r="V1066" s="554" t="str">
        <f t="shared" si="199"/>
        <v/>
      </c>
      <c r="W1066" s="107"/>
      <c r="X1066" s="103"/>
      <c r="Y1066" s="108"/>
      <c r="Z1066" s="109"/>
      <c r="AA1066" s="554" t="str">
        <f>IF(W1066&lt;&gt;"",VLOOKUP(W1066,'DON GIA'!$A$1:$D$346,4,0),"")</f>
        <v/>
      </c>
      <c r="AB1066" s="554" t="str">
        <f t="shared" si="200"/>
        <v/>
      </c>
      <c r="AC1066" s="71"/>
      <c r="AD1066" s="71"/>
      <c r="AE1066" s="71"/>
      <c r="AF1066" s="71"/>
      <c r="AG1066" s="71"/>
      <c r="AH1066" s="103"/>
      <c r="AI1066" s="71"/>
      <c r="AJ1066" s="103"/>
      <c r="AK1066" s="103"/>
      <c r="AL1066" s="554" t="str">
        <f>IF(AI1066&lt;&gt;"",VLOOKUP(AI1066,'DON GIA'!$M$1:$P$9,4,0),"")</f>
        <v/>
      </c>
      <c r="AM1066" s="554" t="str">
        <f t="shared" si="196"/>
        <v/>
      </c>
      <c r="AN1066" s="103"/>
      <c r="AO1066" s="103"/>
      <c r="AP1066" s="553" t="str">
        <f t="shared" si="193"/>
        <v/>
      </c>
      <c r="AQ1066" s="59"/>
    </row>
    <row r="1067" spans="1:44" outlineLevel="2">
      <c r="A1067" s="72" t="e">
        <f>IF(D1066&lt;&gt;"",$D$8:D1066,A1066)</f>
        <v>#VALUE!</v>
      </c>
      <c r="C1067" s="552" t="str">
        <f>IF(D1067&lt;&gt;"",COUNTA($D$8:D1067),"")</f>
        <v/>
      </c>
      <c r="D1067" s="552"/>
      <c r="E1067" s="71"/>
      <c r="F1067" s="103"/>
      <c r="G1067" s="103"/>
      <c r="H1067" s="103"/>
      <c r="I1067" s="103"/>
      <c r="J1067" s="103"/>
      <c r="K1067" s="103"/>
      <c r="L1067" s="107"/>
      <c r="M1067" s="105"/>
      <c r="N1067" s="106" t="str">
        <f>IF(L1067&lt;&gt;"",VLOOKUP(L1067,'DON GIA'!$S$1:$U$19,3,0),"")</f>
        <v/>
      </c>
      <c r="O1067" s="106" t="str">
        <f>IF(L1067&lt;&gt;"",VLOOKUP(L1067,'DON GIA'!$S$1:$V$19,4,0),"")</f>
        <v/>
      </c>
      <c r="P1067" s="106" t="str">
        <f t="shared" si="194"/>
        <v/>
      </c>
      <c r="Q1067" s="106" t="str">
        <f t="shared" si="195"/>
        <v/>
      </c>
      <c r="R1067" s="71" t="s">
        <v>35</v>
      </c>
      <c r="S1067" s="103"/>
      <c r="T1067" s="103"/>
      <c r="U1067" s="554" t="str">
        <f>IF(R1067&lt;&gt;"",VLOOKUP(R1067,'DON GIA'!$H$1:$K$103,4,0),"")</f>
        <v/>
      </c>
      <c r="V1067" s="554" t="str">
        <f t="shared" si="199"/>
        <v/>
      </c>
      <c r="W1067" s="107"/>
      <c r="X1067" s="103"/>
      <c r="Y1067" s="108"/>
      <c r="Z1067" s="109"/>
      <c r="AA1067" s="554" t="str">
        <f>IF(W1067&lt;&gt;"",VLOOKUP(W1067,'DON GIA'!$A$1:$D$346,4,0),"")</f>
        <v/>
      </c>
      <c r="AB1067" s="554" t="str">
        <f t="shared" si="200"/>
        <v/>
      </c>
      <c r="AC1067" s="71"/>
      <c r="AD1067" s="71"/>
      <c r="AE1067" s="71"/>
      <c r="AF1067" s="71"/>
      <c r="AG1067" s="71"/>
      <c r="AH1067" s="103"/>
      <c r="AI1067" s="71"/>
      <c r="AJ1067" s="103"/>
      <c r="AK1067" s="103"/>
      <c r="AL1067" s="554" t="str">
        <f>IF(AI1067&lt;&gt;"",VLOOKUP(AI1067,'DON GIA'!$M$1:$P$9,4,0),"")</f>
        <v/>
      </c>
      <c r="AM1067" s="554" t="str">
        <f t="shared" si="196"/>
        <v/>
      </c>
      <c r="AN1067" s="103"/>
      <c r="AO1067" s="103"/>
      <c r="AP1067" s="553" t="str">
        <f t="shared" si="193"/>
        <v/>
      </c>
      <c r="AQ1067" s="59"/>
    </row>
    <row r="1068" spans="1:44" outlineLevel="2">
      <c r="A1068" s="72" t="e">
        <f>IF(D1067&lt;&gt;"",$D$8:D1067,A1067)</f>
        <v>#VALUE!</v>
      </c>
      <c r="C1068" s="552" t="str">
        <f>IF(D1068&lt;&gt;"",COUNTA($D$8:D1068),"")</f>
        <v/>
      </c>
      <c r="D1068" s="552"/>
      <c r="E1068" s="61"/>
      <c r="F1068" s="103"/>
      <c r="G1068" s="103"/>
      <c r="H1068" s="103"/>
      <c r="I1068" s="103"/>
      <c r="J1068" s="103"/>
      <c r="K1068" s="103"/>
      <c r="L1068" s="107"/>
      <c r="M1068" s="105"/>
      <c r="N1068" s="106" t="str">
        <f>IF(L1068&lt;&gt;"",VLOOKUP(L1068,'DON GIA'!$S$1:$U$19,3,0),"")</f>
        <v/>
      </c>
      <c r="O1068" s="106" t="str">
        <f>IF(L1068&lt;&gt;"",VLOOKUP(L1068,'DON GIA'!$S$1:$V$19,4,0),"")</f>
        <v/>
      </c>
      <c r="P1068" s="106" t="str">
        <f t="shared" si="194"/>
        <v/>
      </c>
      <c r="Q1068" s="106" t="str">
        <f t="shared" si="195"/>
        <v/>
      </c>
      <c r="R1068" s="71" t="s">
        <v>35</v>
      </c>
      <c r="S1068" s="103"/>
      <c r="T1068" s="103"/>
      <c r="U1068" s="554" t="str">
        <f>IF(R1068&lt;&gt;"",VLOOKUP(R1068,'DON GIA'!$H$1:$K$103,4,0),"")</f>
        <v/>
      </c>
      <c r="V1068" s="554" t="str">
        <f t="shared" si="199"/>
        <v/>
      </c>
      <c r="W1068" s="107"/>
      <c r="X1068" s="103"/>
      <c r="Y1068" s="108"/>
      <c r="Z1068" s="109"/>
      <c r="AA1068" s="554" t="str">
        <f>IF(W1068&lt;&gt;"",VLOOKUP(W1068,'DON GIA'!$A$1:$D$346,4,0),"")</f>
        <v/>
      </c>
      <c r="AB1068" s="554" t="str">
        <f t="shared" si="200"/>
        <v/>
      </c>
      <c r="AC1068" s="71"/>
      <c r="AD1068" s="71"/>
      <c r="AE1068" s="71"/>
      <c r="AF1068" s="71"/>
      <c r="AG1068" s="71"/>
      <c r="AH1068" s="103"/>
      <c r="AI1068" s="71"/>
      <c r="AJ1068" s="103"/>
      <c r="AK1068" s="103"/>
      <c r="AL1068" s="554" t="str">
        <f>IF(AI1068&lt;&gt;"",VLOOKUP(AI1068,'DON GIA'!$M$1:$P$9,4,0),"")</f>
        <v/>
      </c>
      <c r="AM1068" s="554" t="str">
        <f t="shared" si="196"/>
        <v/>
      </c>
      <c r="AN1068" s="103"/>
      <c r="AO1068" s="103"/>
      <c r="AP1068" s="553" t="str">
        <f t="shared" si="193"/>
        <v/>
      </c>
      <c r="AQ1068" s="107"/>
    </row>
    <row r="1069" spans="1:44" outlineLevel="1">
      <c r="A1069" s="84" t="s">
        <v>790</v>
      </c>
      <c r="B1069" s="576">
        <v>24</v>
      </c>
      <c r="C1069" s="552">
        <f>IF(D1069&lt;&gt;"",COUNTA($D$8:D1069),"")</f>
        <v>71</v>
      </c>
      <c r="D1069" s="552">
        <v>463</v>
      </c>
      <c r="E1069" s="61" t="s">
        <v>343</v>
      </c>
      <c r="F1069" s="162"/>
      <c r="G1069" s="162"/>
      <c r="H1069" s="162"/>
      <c r="I1069" s="162"/>
      <c r="J1069" s="162"/>
      <c r="K1069" s="162"/>
      <c r="L1069" s="555"/>
      <c r="M1069" s="167">
        <f>SUBTOTAL(9,M1070:M1075)</f>
        <v>32.200000000000003</v>
      </c>
      <c r="N1069" s="199"/>
      <c r="O1069" s="199"/>
      <c r="P1069" s="199">
        <f>SUBTOTAL(9,P1070:P1075)</f>
        <v>97083000.000000015</v>
      </c>
      <c r="Q1069" s="199">
        <f>SUBTOTAL(9,Q1070:Q1075)</f>
        <v>0</v>
      </c>
      <c r="R1069" s="61"/>
      <c r="S1069" s="162"/>
      <c r="T1069" s="162">
        <f>SUBTOTAL(9,T1070:T1075)</f>
        <v>0</v>
      </c>
      <c r="U1069" s="553"/>
      <c r="V1069" s="553">
        <f>SUBTOTAL(9,V1070:V1075)</f>
        <v>0</v>
      </c>
      <c r="W1069" s="129"/>
      <c r="X1069" s="162"/>
      <c r="Y1069" s="169">
        <f>SUBTOTAL(9,Y1070:Y1075)</f>
        <v>0</v>
      </c>
      <c r="Z1069" s="170">
        <f>SUBTOTAL(9,Z1070:Z1075)</f>
        <v>0</v>
      </c>
      <c r="AA1069" s="553"/>
      <c r="AB1069" s="553">
        <f>SUBTOTAL(9,AB1070:AB1075)</f>
        <v>0</v>
      </c>
      <c r="AC1069" s="71"/>
      <c r="AD1069" s="71"/>
      <c r="AE1069" s="71"/>
      <c r="AF1069" s="71"/>
      <c r="AG1069" s="71"/>
      <c r="AH1069" s="103"/>
      <c r="AI1069" s="71"/>
      <c r="AJ1069" s="162"/>
      <c r="AK1069" s="162">
        <f>SUBTOTAL(9,AK1070:AK1075)</f>
        <v>0</v>
      </c>
      <c r="AL1069" s="553"/>
      <c r="AM1069" s="553">
        <f>SUBTOTAL(9,AM1070:AM1075)</f>
        <v>0</v>
      </c>
      <c r="AN1069" s="162"/>
      <c r="AO1069" s="162">
        <f>SUBTOTAL(9,AO1070:AO1075)</f>
        <v>0</v>
      </c>
      <c r="AP1069" s="553">
        <f t="shared" si="193"/>
        <v>97083000.000000015</v>
      </c>
      <c r="AQ1069" s="111"/>
      <c r="AR1069" s="90"/>
    </row>
    <row r="1070" spans="1:44" ht="75" outlineLevel="2">
      <c r="A1070" s="72" t="e">
        <f>IF(D1069&lt;&gt;"",$D$8:D1069,A1068)</f>
        <v>#VALUE!</v>
      </c>
      <c r="C1070" s="552" t="str">
        <f>IF(D1070&lt;&gt;"",COUNTA($D$8:D1070),"")</f>
        <v/>
      </c>
      <c r="D1070" s="552"/>
      <c r="E1070" s="71" t="s">
        <v>411</v>
      </c>
      <c r="F1070" s="103">
        <v>1</v>
      </c>
      <c r="G1070" s="103"/>
      <c r="H1070" s="103">
        <v>159</v>
      </c>
      <c r="I1070" s="103">
        <v>79</v>
      </c>
      <c r="J1070" s="103" t="s">
        <v>223</v>
      </c>
      <c r="K1070" s="103" t="s">
        <v>344</v>
      </c>
      <c r="L1070" s="556" t="s">
        <v>392</v>
      </c>
      <c r="M1070" s="105">
        <v>32.200000000000003</v>
      </c>
      <c r="N1070" s="106">
        <f>IF(L1070&lt;&gt;"",VLOOKUP(L1070,'DON GIA'!$S$1:$U$19,3,0),"")</f>
        <v>3015000</v>
      </c>
      <c r="O1070" s="106">
        <f>IF(L1070&lt;&gt;"",VLOOKUP(L1070,'DON GIA'!$S$1:$V$19,4,0),"")</f>
        <v>0</v>
      </c>
      <c r="P1070" s="106">
        <f t="shared" si="194"/>
        <v>97083000.000000015</v>
      </c>
      <c r="Q1070" s="106">
        <f t="shared" si="195"/>
        <v>0</v>
      </c>
      <c r="R1070" s="71" t="s">
        <v>35</v>
      </c>
      <c r="S1070" s="103"/>
      <c r="T1070" s="103"/>
      <c r="U1070" s="554" t="str">
        <f>IF(R1070&lt;&gt;"",VLOOKUP(R1070,'DON GIA'!$H$1:$K$103,4,0),"")</f>
        <v/>
      </c>
      <c r="V1070" s="554" t="str">
        <f t="shared" ref="V1070:V1075" si="201">IF(R1070&lt;&gt;"",IF(ISNUMBER(U1070),T1070*U1070,""),"")</f>
        <v/>
      </c>
      <c r="W1070" s="107"/>
      <c r="X1070" s="103"/>
      <c r="Y1070" s="108"/>
      <c r="Z1070" s="109"/>
      <c r="AA1070" s="554" t="str">
        <f>IF(W1070&lt;&gt;"",VLOOKUP(W1070,'DON GIA'!$A$1:$D$346,4,0),"")</f>
        <v/>
      </c>
      <c r="AB1070" s="554" t="str">
        <f>IF(W1070&lt;&gt;"",IF(ISNUMBER(AA1070),Y1070*AA1070,""),"")</f>
        <v/>
      </c>
      <c r="AC1070" s="71"/>
      <c r="AD1070" s="71"/>
      <c r="AE1070" s="71"/>
      <c r="AF1070" s="71"/>
      <c r="AG1070" s="71"/>
      <c r="AH1070" s="103"/>
      <c r="AI1070" s="71"/>
      <c r="AJ1070" s="103"/>
      <c r="AK1070" s="103"/>
      <c r="AL1070" s="554" t="str">
        <f>IF(AI1070&lt;&gt;"",VLOOKUP(AI1070,'DON GIA'!$M$1:$P$9,4,0),"")</f>
        <v/>
      </c>
      <c r="AM1070" s="554" t="str">
        <f t="shared" si="196"/>
        <v/>
      </c>
      <c r="AN1070" s="103"/>
      <c r="AO1070" s="103"/>
      <c r="AP1070" s="553" t="str">
        <f t="shared" si="193"/>
        <v/>
      </c>
      <c r="AQ1070" s="111" t="s">
        <v>745</v>
      </c>
      <c r="AR1070" s="77" t="s">
        <v>1912</v>
      </c>
    </row>
    <row r="1071" spans="1:44" ht="75" outlineLevel="2">
      <c r="A1071" s="72" t="e">
        <f>IF(D1070&lt;&gt;"",$D$8:D1070,A1070)</f>
        <v>#VALUE!</v>
      </c>
      <c r="C1071" s="552" t="str">
        <f>IF(D1071&lt;&gt;"",COUNTA($D$8:D1071),"")</f>
        <v/>
      </c>
      <c r="D1071" s="552"/>
      <c r="E1071" s="71" t="s">
        <v>412</v>
      </c>
      <c r="F1071" s="103"/>
      <c r="G1071" s="103"/>
      <c r="H1071" s="103"/>
      <c r="I1071" s="103"/>
      <c r="J1071" s="103"/>
      <c r="K1071" s="103"/>
      <c r="L1071" s="107"/>
      <c r="M1071" s="105"/>
      <c r="N1071" s="106" t="str">
        <f>IF(L1071&lt;&gt;"",VLOOKUP(L1071,'DON GIA'!$S$1:$U$19,3,0),"")</f>
        <v/>
      </c>
      <c r="O1071" s="106" t="str">
        <f>IF(L1071&lt;&gt;"",VLOOKUP(L1071,'DON GIA'!$S$1:$V$19,4,0),"")</f>
        <v/>
      </c>
      <c r="P1071" s="106" t="str">
        <f t="shared" si="194"/>
        <v/>
      </c>
      <c r="Q1071" s="106" t="str">
        <f t="shared" si="195"/>
        <v/>
      </c>
      <c r="R1071" s="71" t="s">
        <v>35</v>
      </c>
      <c r="S1071" s="103"/>
      <c r="T1071" s="103"/>
      <c r="U1071" s="554" t="str">
        <f>IF(R1071&lt;&gt;"",VLOOKUP(R1071,'DON GIA'!$H$1:$K$103,4,0),"")</f>
        <v/>
      </c>
      <c r="V1071" s="554" t="str">
        <f t="shared" si="201"/>
        <v/>
      </c>
      <c r="W1071" s="107"/>
      <c r="X1071" s="103"/>
      <c r="Y1071" s="108"/>
      <c r="Z1071" s="109"/>
      <c r="AA1071" s="554" t="str">
        <f>IF(W1071&lt;&gt;"",VLOOKUP(W1071,'DON GIA'!$A$1:$D$346,4,0),"")</f>
        <v/>
      </c>
      <c r="AB1071" s="554" t="str">
        <f>IF(W1071&lt;&gt;"",IF(ISNUMBER(AA1071),Y1071*AA1071,""),"")</f>
        <v/>
      </c>
      <c r="AC1071" s="71"/>
      <c r="AD1071" s="71"/>
      <c r="AE1071" s="71"/>
      <c r="AF1071" s="71"/>
      <c r="AG1071" s="71"/>
      <c r="AH1071" s="103"/>
      <c r="AI1071" s="71"/>
      <c r="AJ1071" s="103"/>
      <c r="AK1071" s="103"/>
      <c r="AL1071" s="554" t="str">
        <f>IF(AI1071&lt;&gt;"",VLOOKUP(AI1071,'DON GIA'!$M$1:$P$9,4,0),"")</f>
        <v/>
      </c>
      <c r="AM1071" s="554" t="str">
        <f t="shared" si="196"/>
        <v/>
      </c>
      <c r="AN1071" s="103"/>
      <c r="AO1071" s="103"/>
      <c r="AP1071" s="553" t="str">
        <f t="shared" si="193"/>
        <v/>
      </c>
      <c r="AQ1071" s="59" t="s">
        <v>356</v>
      </c>
      <c r="AR1071" s="139" t="s">
        <v>1946</v>
      </c>
    </row>
    <row r="1072" spans="1:44" ht="150" outlineLevel="2">
      <c r="A1072" s="72" t="e">
        <f>IF(D1071&lt;&gt;"",$D$8:D1071,A1071)</f>
        <v>#VALUE!</v>
      </c>
      <c r="C1072" s="552" t="str">
        <f>IF(D1072&lt;&gt;"",COUNTA($D$8:D1072),"")</f>
        <v/>
      </c>
      <c r="D1072" s="552"/>
      <c r="E1072" s="61"/>
      <c r="F1072" s="103"/>
      <c r="G1072" s="103"/>
      <c r="H1072" s="103"/>
      <c r="I1072" s="103"/>
      <c r="J1072" s="103"/>
      <c r="K1072" s="103"/>
      <c r="L1072" s="107"/>
      <c r="M1072" s="105"/>
      <c r="N1072" s="106" t="str">
        <f>IF(L1072&lt;&gt;"",VLOOKUP(L1072,'DON GIA'!$S$1:$U$19,3,0),"")</f>
        <v/>
      </c>
      <c r="O1072" s="106" t="str">
        <f>IF(L1072&lt;&gt;"",VLOOKUP(L1072,'DON GIA'!$S$1:$V$19,4,0),"")</f>
        <v/>
      </c>
      <c r="P1072" s="106" t="str">
        <f t="shared" si="194"/>
        <v/>
      </c>
      <c r="Q1072" s="106" t="str">
        <f t="shared" si="195"/>
        <v/>
      </c>
      <c r="R1072" s="71" t="s">
        <v>35</v>
      </c>
      <c r="S1072" s="103"/>
      <c r="T1072" s="103"/>
      <c r="U1072" s="554" t="str">
        <f>IF(R1072&lt;&gt;"",VLOOKUP(R1072,'DON GIA'!$H$1:$K$103,4,0),"")</f>
        <v/>
      </c>
      <c r="V1072" s="554" t="str">
        <f t="shared" si="201"/>
        <v/>
      </c>
      <c r="W1072" s="107"/>
      <c r="X1072" s="103"/>
      <c r="Y1072" s="108"/>
      <c r="Z1072" s="109"/>
      <c r="AA1072" s="554" t="str">
        <f>IF(W1072&lt;&gt;"",VLOOKUP(W1072,'DON GIA'!$A$1:$D$346,4,0),"")</f>
        <v/>
      </c>
      <c r="AB1072" s="554" t="str">
        <f>IF(W1072&lt;&gt;"",IF(ISNUMBER(AA1072),Y1072*AA1072,""),"")</f>
        <v/>
      </c>
      <c r="AC1072" s="71"/>
      <c r="AD1072" s="71"/>
      <c r="AE1072" s="71"/>
      <c r="AF1072" s="71"/>
      <c r="AG1072" s="71"/>
      <c r="AH1072" s="103"/>
      <c r="AI1072" s="71"/>
      <c r="AJ1072" s="103"/>
      <c r="AK1072" s="103"/>
      <c r="AL1072" s="554" t="str">
        <f>IF(AI1072&lt;&gt;"",VLOOKUP(AI1072,'DON GIA'!$M$1:$P$9,4,0),"")</f>
        <v/>
      </c>
      <c r="AM1072" s="554" t="str">
        <f t="shared" si="196"/>
        <v/>
      </c>
      <c r="AN1072" s="103"/>
      <c r="AO1072" s="103"/>
      <c r="AP1072" s="553" t="str">
        <f t="shared" si="193"/>
        <v/>
      </c>
      <c r="AQ1072" s="59"/>
      <c r="AR1072" s="139" t="s">
        <v>1914</v>
      </c>
    </row>
    <row r="1073" spans="1:44" ht="112.5" outlineLevel="2">
      <c r="C1073" s="552"/>
      <c r="D1073" s="552"/>
      <c r="E1073" s="61"/>
      <c r="F1073" s="103"/>
      <c r="G1073" s="103"/>
      <c r="H1073" s="103"/>
      <c r="I1073" s="103"/>
      <c r="J1073" s="103"/>
      <c r="K1073" s="103"/>
      <c r="L1073" s="107"/>
      <c r="M1073" s="105"/>
      <c r="N1073" s="106"/>
      <c r="O1073" s="106"/>
      <c r="P1073" s="106"/>
      <c r="Q1073" s="106"/>
      <c r="R1073" s="71"/>
      <c r="S1073" s="103"/>
      <c r="T1073" s="103"/>
      <c r="U1073" s="554"/>
      <c r="V1073" s="554"/>
      <c r="W1073" s="107"/>
      <c r="X1073" s="103"/>
      <c r="Y1073" s="108"/>
      <c r="Z1073" s="109"/>
      <c r="AA1073" s="554"/>
      <c r="AB1073" s="554"/>
      <c r="AC1073" s="71"/>
      <c r="AD1073" s="71"/>
      <c r="AE1073" s="71"/>
      <c r="AF1073" s="71"/>
      <c r="AG1073" s="71"/>
      <c r="AH1073" s="103"/>
      <c r="AI1073" s="71"/>
      <c r="AJ1073" s="103"/>
      <c r="AK1073" s="103"/>
      <c r="AL1073" s="554"/>
      <c r="AM1073" s="554"/>
      <c r="AN1073" s="103"/>
      <c r="AO1073" s="103"/>
      <c r="AP1073" s="553"/>
      <c r="AQ1073" s="59"/>
      <c r="AR1073" s="139" t="s">
        <v>1934</v>
      </c>
    </row>
    <row r="1074" spans="1:44" outlineLevel="2">
      <c r="C1074" s="552"/>
      <c r="D1074" s="552"/>
      <c r="E1074" s="61"/>
      <c r="F1074" s="103"/>
      <c r="G1074" s="103"/>
      <c r="H1074" s="103"/>
      <c r="I1074" s="103"/>
      <c r="J1074" s="103"/>
      <c r="K1074" s="103"/>
      <c r="L1074" s="107"/>
      <c r="M1074" s="105"/>
      <c r="N1074" s="106"/>
      <c r="O1074" s="106"/>
      <c r="P1074" s="106"/>
      <c r="Q1074" s="106"/>
      <c r="R1074" s="71"/>
      <c r="S1074" s="103"/>
      <c r="T1074" s="103"/>
      <c r="U1074" s="554"/>
      <c r="V1074" s="554"/>
      <c r="W1074" s="107"/>
      <c r="X1074" s="103"/>
      <c r="Y1074" s="108"/>
      <c r="Z1074" s="109"/>
      <c r="AA1074" s="554"/>
      <c r="AB1074" s="554"/>
      <c r="AC1074" s="71"/>
      <c r="AD1074" s="71"/>
      <c r="AE1074" s="71"/>
      <c r="AF1074" s="71"/>
      <c r="AG1074" s="71"/>
      <c r="AH1074" s="103"/>
      <c r="AI1074" s="71"/>
      <c r="AJ1074" s="103"/>
      <c r="AK1074" s="103"/>
      <c r="AL1074" s="554"/>
      <c r="AM1074" s="554"/>
      <c r="AN1074" s="103"/>
      <c r="AO1074" s="103"/>
      <c r="AP1074" s="553"/>
      <c r="AQ1074" s="59"/>
      <c r="AR1074" s="565" t="s">
        <v>1921</v>
      </c>
    </row>
    <row r="1075" spans="1:44" outlineLevel="2">
      <c r="A1075" s="72" t="e">
        <f>IF(D1072&lt;&gt;"",$D$8:D1072,A1072)</f>
        <v>#VALUE!</v>
      </c>
      <c r="C1075" s="552" t="str">
        <f>IF(D1075&lt;&gt;"",COUNTA($D$8:D1075),"")</f>
        <v/>
      </c>
      <c r="D1075" s="552"/>
      <c r="E1075" s="61"/>
      <c r="F1075" s="103"/>
      <c r="G1075" s="103"/>
      <c r="H1075" s="103"/>
      <c r="I1075" s="103"/>
      <c r="J1075" s="103"/>
      <c r="K1075" s="103"/>
      <c r="L1075" s="107"/>
      <c r="M1075" s="105"/>
      <c r="N1075" s="106" t="str">
        <f>IF(L1075&lt;&gt;"",VLOOKUP(L1075,'DON GIA'!$S$1:$U$19,3,0),"")</f>
        <v/>
      </c>
      <c r="O1075" s="106" t="str">
        <f>IF(L1075&lt;&gt;"",VLOOKUP(L1075,'DON GIA'!$S$1:$V$19,4,0),"")</f>
        <v/>
      </c>
      <c r="P1075" s="106" t="str">
        <f t="shared" si="194"/>
        <v/>
      </c>
      <c r="Q1075" s="106" t="str">
        <f t="shared" si="195"/>
        <v/>
      </c>
      <c r="R1075" s="71" t="s">
        <v>35</v>
      </c>
      <c r="S1075" s="103"/>
      <c r="T1075" s="103"/>
      <c r="U1075" s="554" t="str">
        <f>IF(R1075&lt;&gt;"",VLOOKUP(R1075,'DON GIA'!$H$1:$K$103,4,0),"")</f>
        <v/>
      </c>
      <c r="V1075" s="554" t="str">
        <f t="shared" si="201"/>
        <v/>
      </c>
      <c r="W1075" s="107"/>
      <c r="X1075" s="103"/>
      <c r="Y1075" s="108"/>
      <c r="Z1075" s="109"/>
      <c r="AA1075" s="554" t="str">
        <f>IF(W1075&lt;&gt;"",VLOOKUP(W1075,'DON GIA'!$A$1:$D$346,4,0),"")</f>
        <v/>
      </c>
      <c r="AB1075" s="554" t="str">
        <f>IF(W1075&lt;&gt;"",IF(ISNUMBER(AA1075),Y1075*AA1075,""),"")</f>
        <v/>
      </c>
      <c r="AC1075" s="71"/>
      <c r="AD1075" s="71"/>
      <c r="AE1075" s="71"/>
      <c r="AF1075" s="71"/>
      <c r="AG1075" s="71"/>
      <c r="AH1075" s="103"/>
      <c r="AI1075" s="71"/>
      <c r="AJ1075" s="103"/>
      <c r="AK1075" s="103"/>
      <c r="AL1075" s="554" t="str">
        <f>IF(AI1075&lt;&gt;"",VLOOKUP(AI1075,'DON GIA'!$M$1:$P$9,4,0),"")</f>
        <v/>
      </c>
      <c r="AM1075" s="554" t="str">
        <f t="shared" si="196"/>
        <v/>
      </c>
      <c r="AN1075" s="103"/>
      <c r="AO1075" s="103"/>
      <c r="AP1075" s="553" t="str">
        <f t="shared" si="193"/>
        <v/>
      </c>
      <c r="AQ1075" s="107"/>
    </row>
    <row r="1076" spans="1:44" outlineLevel="1">
      <c r="A1076" s="84" t="s">
        <v>789</v>
      </c>
      <c r="B1076" s="576">
        <v>85</v>
      </c>
      <c r="C1076" s="552">
        <f>IF(D1076&lt;&gt;"",COUNTA($D$8:D1076),"")</f>
        <v>72</v>
      </c>
      <c r="D1076" s="552">
        <v>464</v>
      </c>
      <c r="E1076" s="61" t="s">
        <v>435</v>
      </c>
      <c r="F1076" s="162"/>
      <c r="G1076" s="162"/>
      <c r="H1076" s="162"/>
      <c r="I1076" s="162"/>
      <c r="J1076" s="162"/>
      <c r="K1076" s="162"/>
      <c r="L1076" s="129"/>
      <c r="M1076" s="167">
        <f>SUBTOTAL(9,M1077:M1092)</f>
        <v>132.25</v>
      </c>
      <c r="N1076" s="199"/>
      <c r="O1076" s="199"/>
      <c r="P1076" s="199">
        <f>SUBTOTAL(9,P1077:P1092)</f>
        <v>222047750</v>
      </c>
      <c r="Q1076" s="199">
        <f>SUBTOTAL(9,Q1077:Q1092)</f>
        <v>0</v>
      </c>
      <c r="R1076" s="61"/>
      <c r="S1076" s="162"/>
      <c r="T1076" s="162">
        <f>SUBTOTAL(9,T1077:T1092)</f>
        <v>0</v>
      </c>
      <c r="U1076" s="553"/>
      <c r="V1076" s="553">
        <f>SUBTOTAL(9,V1077:V1092)</f>
        <v>0</v>
      </c>
      <c r="W1076" s="129"/>
      <c r="X1076" s="162"/>
      <c r="Y1076" s="169">
        <f>SUBTOTAL(9,Y1077:Y1092)</f>
        <v>149.61199999999999</v>
      </c>
      <c r="Z1076" s="170">
        <f>SUBTOTAL(9,Z1077:Z1092)</f>
        <v>0</v>
      </c>
      <c r="AA1076" s="553"/>
      <c r="AB1076" s="553">
        <f>SUBTOTAL(9,AB1077:AB1092)</f>
        <v>289520907.35599995</v>
      </c>
      <c r="AC1076" s="71"/>
      <c r="AD1076" s="71"/>
      <c r="AE1076" s="71"/>
      <c r="AF1076" s="71"/>
      <c r="AG1076" s="71"/>
      <c r="AH1076" s="103"/>
      <c r="AI1076" s="71"/>
      <c r="AJ1076" s="61"/>
      <c r="AK1076" s="61">
        <f>SUBTOTAL(9,AK1077:AK1092)</f>
        <v>2</v>
      </c>
      <c r="AL1076" s="553"/>
      <c r="AM1076" s="553">
        <f>SUBTOTAL(9,AM1077:AM1092)</f>
        <v>19447960</v>
      </c>
      <c r="AN1076" s="162"/>
      <c r="AO1076" s="162">
        <f>SUBTOTAL(9,AO1077:AO1092)</f>
        <v>0</v>
      </c>
      <c r="AP1076" s="553">
        <f t="shared" si="193"/>
        <v>531016617.35599995</v>
      </c>
      <c r="AQ1076" s="64"/>
      <c r="AR1076" s="90"/>
    </row>
    <row r="1077" spans="1:44" ht="56.25" outlineLevel="2">
      <c r="A1077" s="72" t="e">
        <f>IF(D1076&lt;&gt;"",$D$8:D1076,A1075)</f>
        <v>#VALUE!</v>
      </c>
      <c r="C1077" s="552" t="str">
        <f>IF(D1077&lt;&gt;"",COUNTA($D$8:D1077),"")</f>
        <v/>
      </c>
      <c r="D1077" s="552"/>
      <c r="E1077" s="71" t="s">
        <v>436</v>
      </c>
      <c r="F1077" s="103">
        <v>1</v>
      </c>
      <c r="G1077" s="103"/>
      <c r="H1077" s="103">
        <v>230</v>
      </c>
      <c r="I1077" s="103">
        <v>7</v>
      </c>
      <c r="J1077" s="103">
        <v>396</v>
      </c>
      <c r="K1077" s="103" t="s">
        <v>522</v>
      </c>
      <c r="L1077" s="107" t="s">
        <v>973</v>
      </c>
      <c r="M1077" s="105">
        <v>110.35</v>
      </c>
      <c r="N1077" s="106">
        <f>IF(L1077&lt;&gt;"",VLOOKUP(L1077,'DON GIA'!$S$1:$U$19,3,0),"")</f>
        <v>1679000</v>
      </c>
      <c r="O1077" s="106">
        <f>IF(L1077&lt;&gt;"",VLOOKUP(L1077,'DON GIA'!$S$1:$V$19,4,0),"")</f>
        <v>0</v>
      </c>
      <c r="P1077" s="106">
        <f t="shared" si="194"/>
        <v>185277650</v>
      </c>
      <c r="Q1077" s="106">
        <f t="shared" si="195"/>
        <v>0</v>
      </c>
      <c r="R1077" s="71" t="s">
        <v>35</v>
      </c>
      <c r="S1077" s="103"/>
      <c r="T1077" s="103"/>
      <c r="U1077" s="554" t="str">
        <f>IF(R1077&lt;&gt;"",VLOOKUP(R1077,'DON GIA'!$H$1:$K$103,4,0),"")</f>
        <v/>
      </c>
      <c r="V1077" s="554" t="str">
        <f t="shared" ref="V1077:V1092" si="202">IF(R1077&lt;&gt;"",IF(ISNUMBER(U1077),T1077*U1077,""),"")</f>
        <v/>
      </c>
      <c r="W1077" s="107" t="s">
        <v>1093</v>
      </c>
      <c r="X1077" s="103" t="s">
        <v>27</v>
      </c>
      <c r="Y1077" s="108">
        <v>5.7</v>
      </c>
      <c r="Z1077" s="109"/>
      <c r="AA1077" s="554">
        <f>IF(W1077&lt;&gt;"",VLOOKUP(W1077,'DON GIA'!$A$1:$D$346,4,0),"")</f>
        <v>3152933</v>
      </c>
      <c r="AB1077" s="554">
        <f t="shared" ref="AB1077:AB1092" si="203">IF(W1077&lt;&gt;"",IF(ISNUMBER(AA1077),Y1077*AA1077,""),"")</f>
        <v>17971718.100000001</v>
      </c>
      <c r="AC1077" s="71" t="s">
        <v>28</v>
      </c>
      <c r="AD1077" s="71" t="s">
        <v>29</v>
      </c>
      <c r="AE1077" s="71" t="s">
        <v>30</v>
      </c>
      <c r="AF1077" s="71" t="s">
        <v>41</v>
      </c>
      <c r="AG1077" s="71" t="s">
        <v>32</v>
      </c>
      <c r="AH1077" s="103"/>
      <c r="AI1077" s="71" t="s">
        <v>561</v>
      </c>
      <c r="AJ1077" s="71" t="s">
        <v>409</v>
      </c>
      <c r="AK1077" s="71">
        <v>1</v>
      </c>
      <c r="AL1077" s="554">
        <f>IF(AI1077&lt;&gt;"",VLOOKUP(AI1077,'DON GIA'!$M$1:$P$9,4,0),"")</f>
        <v>6447960</v>
      </c>
      <c r="AM1077" s="554">
        <f t="shared" si="196"/>
        <v>6447960</v>
      </c>
      <c r="AN1077" s="103"/>
      <c r="AO1077" s="103"/>
      <c r="AP1077" s="553" t="str">
        <f t="shared" si="193"/>
        <v/>
      </c>
      <c r="AQ1077" s="64" t="s">
        <v>523</v>
      </c>
      <c r="AR1077" s="77" t="s">
        <v>2021</v>
      </c>
    </row>
    <row r="1078" spans="1:44" ht="93.75" outlineLevel="2">
      <c r="A1078" s="72" t="e">
        <f>IF(D1077&lt;&gt;"",$D$8:D1077,A1077)</f>
        <v>#VALUE!</v>
      </c>
      <c r="C1078" s="552" t="str">
        <f>IF(D1078&lt;&gt;"",COUNTA($D$8:D1078),"")</f>
        <v/>
      </c>
      <c r="D1078" s="552"/>
      <c r="E1078" s="71" t="s">
        <v>437</v>
      </c>
      <c r="F1078" s="103"/>
      <c r="G1078" s="103"/>
      <c r="H1078" s="103">
        <v>232</v>
      </c>
      <c r="I1078" s="103">
        <v>7</v>
      </c>
      <c r="J1078" s="103">
        <v>396</v>
      </c>
      <c r="K1078" s="103" t="s">
        <v>522</v>
      </c>
      <c r="L1078" s="107" t="s">
        <v>973</v>
      </c>
      <c r="M1078" s="105">
        <v>21.9</v>
      </c>
      <c r="N1078" s="106">
        <f>IF(L1078&lt;&gt;"",VLOOKUP(L1078,'DON GIA'!$S$1:$U$19,3,0),"")</f>
        <v>1679000</v>
      </c>
      <c r="O1078" s="106">
        <f>IF(L1078&lt;&gt;"",VLOOKUP(L1078,'DON GIA'!$S$1:$V$19,4,0),"")</f>
        <v>0</v>
      </c>
      <c r="P1078" s="106">
        <f t="shared" si="194"/>
        <v>36770100</v>
      </c>
      <c r="Q1078" s="106">
        <f t="shared" si="195"/>
        <v>0</v>
      </c>
      <c r="R1078" s="71" t="s">
        <v>35</v>
      </c>
      <c r="S1078" s="103"/>
      <c r="T1078" s="103"/>
      <c r="U1078" s="554" t="str">
        <f>IF(R1078&lt;&gt;"",VLOOKUP(R1078,'DON GIA'!$H$1:$K$103,4,0),"")</f>
        <v/>
      </c>
      <c r="V1078" s="554" t="str">
        <f t="shared" si="202"/>
        <v/>
      </c>
      <c r="W1078" s="107" t="s">
        <v>1063</v>
      </c>
      <c r="X1078" s="103" t="s">
        <v>27</v>
      </c>
      <c r="Y1078" s="108">
        <v>58.16</v>
      </c>
      <c r="Z1078" s="109"/>
      <c r="AA1078" s="554">
        <f>IF(W1078&lt;&gt;"",VLOOKUP(W1078,'DON GIA'!$A$1:$D$346,4,0),"")</f>
        <v>3941166</v>
      </c>
      <c r="AB1078" s="554">
        <f t="shared" si="203"/>
        <v>229218214.55999997</v>
      </c>
      <c r="AC1078" s="71" t="s">
        <v>28</v>
      </c>
      <c r="AD1078" s="71" t="s">
        <v>29</v>
      </c>
      <c r="AE1078" s="71" t="s">
        <v>30</v>
      </c>
      <c r="AF1078" s="71" t="s">
        <v>31</v>
      </c>
      <c r="AG1078" s="71" t="s">
        <v>32</v>
      </c>
      <c r="AH1078" s="103"/>
      <c r="AI1078" s="71" t="s">
        <v>578</v>
      </c>
      <c r="AJ1078" s="71" t="s">
        <v>560</v>
      </c>
      <c r="AK1078" s="71">
        <v>1</v>
      </c>
      <c r="AL1078" s="554">
        <f>IF(AI1078&lt;&gt;"",VLOOKUP(AI1078,'DON GIA'!$M$1:$P$9,4,0),"")</f>
        <v>13000000</v>
      </c>
      <c r="AM1078" s="554">
        <f t="shared" si="196"/>
        <v>13000000</v>
      </c>
      <c r="AN1078" s="103"/>
      <c r="AO1078" s="103"/>
      <c r="AP1078" s="553" t="str">
        <f t="shared" si="193"/>
        <v/>
      </c>
      <c r="AQ1078" s="140" t="s">
        <v>524</v>
      </c>
      <c r="AR1078" s="139" t="s">
        <v>2057</v>
      </c>
    </row>
    <row r="1079" spans="1:44" ht="150" outlineLevel="2">
      <c r="A1079" s="72" t="e">
        <f>IF(D1078&lt;&gt;"",$D$8:D1078,A1078)</f>
        <v>#VALUE!</v>
      </c>
      <c r="C1079" s="552" t="str">
        <f>IF(D1079&lt;&gt;"",COUNTA($D$8:D1079),"")</f>
        <v/>
      </c>
      <c r="D1079" s="552"/>
      <c r="E1079" s="71"/>
      <c r="F1079" s="103"/>
      <c r="G1079" s="103"/>
      <c r="H1079" s="103"/>
      <c r="I1079" s="103"/>
      <c r="J1079" s="103"/>
      <c r="K1079" s="103"/>
      <c r="L1079" s="107"/>
      <c r="M1079" s="105"/>
      <c r="N1079" s="106" t="str">
        <f>IF(L1079&lt;&gt;"",VLOOKUP(L1079,'DON GIA'!$S$1:$U$19,3,0),"")</f>
        <v/>
      </c>
      <c r="O1079" s="106" t="str">
        <f>IF(L1079&lt;&gt;"",VLOOKUP(L1079,'DON GIA'!$S$1:$V$19,4,0),"")</f>
        <v/>
      </c>
      <c r="P1079" s="106" t="str">
        <f t="shared" si="194"/>
        <v/>
      </c>
      <c r="Q1079" s="106" t="str">
        <f t="shared" si="195"/>
        <v/>
      </c>
      <c r="R1079" s="71" t="s">
        <v>35</v>
      </c>
      <c r="S1079" s="103"/>
      <c r="T1079" s="103"/>
      <c r="U1079" s="554" t="str">
        <f>IF(R1079&lt;&gt;"",VLOOKUP(R1079,'DON GIA'!$H$1:$K$103,4,0),"")</f>
        <v/>
      </c>
      <c r="V1079" s="554" t="str">
        <f t="shared" si="202"/>
        <v/>
      </c>
      <c r="W1079" s="107" t="s">
        <v>1253</v>
      </c>
      <c r="X1079" s="103" t="s">
        <v>27</v>
      </c>
      <c r="Y1079" s="108">
        <v>3.25</v>
      </c>
      <c r="Z1079" s="109"/>
      <c r="AA1079" s="554">
        <f>IF(W1079&lt;&gt;"",VLOOKUP(W1079,'DON GIA'!$A$1:$D$346,4,0),"")</f>
        <v>4710655</v>
      </c>
      <c r="AB1079" s="554">
        <f t="shared" si="203"/>
        <v>15309628.75</v>
      </c>
      <c r="AC1079" s="71" t="s">
        <v>32</v>
      </c>
      <c r="AD1079" s="71" t="s">
        <v>29</v>
      </c>
      <c r="AE1079" s="71" t="s">
        <v>36</v>
      </c>
      <c r="AF1079" s="71" t="s">
        <v>31</v>
      </c>
      <c r="AG1079" s="71" t="s">
        <v>32</v>
      </c>
      <c r="AH1079" s="103"/>
      <c r="AI1079" s="71"/>
      <c r="AJ1079" s="71"/>
      <c r="AK1079" s="71"/>
      <c r="AL1079" s="554" t="str">
        <f>IF(AI1079&lt;&gt;"",VLOOKUP(AI1079,'DON GIA'!$M$1:$P$9,4,0),"")</f>
        <v/>
      </c>
      <c r="AM1079" s="554" t="str">
        <f t="shared" si="196"/>
        <v/>
      </c>
      <c r="AN1079" s="103"/>
      <c r="AO1079" s="103"/>
      <c r="AP1079" s="553" t="str">
        <f t="shared" si="193"/>
        <v/>
      </c>
      <c r="AQ1079" s="140" t="s">
        <v>746</v>
      </c>
      <c r="AR1079" s="139" t="s">
        <v>2056</v>
      </c>
    </row>
    <row r="1080" spans="1:44" ht="75" outlineLevel="2">
      <c r="A1080" s="72" t="e">
        <f>IF(D1079&lt;&gt;"",$D$8:D1079,A1079)</f>
        <v>#VALUE!</v>
      </c>
      <c r="C1080" s="552" t="str">
        <f>IF(D1080&lt;&gt;"",COUNTA($D$8:D1080),"")</f>
        <v/>
      </c>
      <c r="D1080" s="552"/>
      <c r="E1080" s="71"/>
      <c r="F1080" s="103"/>
      <c r="G1080" s="103"/>
      <c r="H1080" s="103"/>
      <c r="I1080" s="103"/>
      <c r="J1080" s="103"/>
      <c r="K1080" s="103"/>
      <c r="L1080" s="107"/>
      <c r="M1080" s="105"/>
      <c r="N1080" s="106" t="str">
        <f>IF(L1080&lt;&gt;"",VLOOKUP(L1080,'DON GIA'!$S$1:$U$19,3,0),"")</f>
        <v/>
      </c>
      <c r="O1080" s="106" t="str">
        <f>IF(L1080&lt;&gt;"",VLOOKUP(L1080,'DON GIA'!$S$1:$V$19,4,0),"")</f>
        <v/>
      </c>
      <c r="P1080" s="106" t="str">
        <f t="shared" si="194"/>
        <v/>
      </c>
      <c r="Q1080" s="106" t="str">
        <f t="shared" si="195"/>
        <v/>
      </c>
      <c r="R1080" s="71" t="s">
        <v>35</v>
      </c>
      <c r="S1080" s="103"/>
      <c r="T1080" s="103"/>
      <c r="U1080" s="554" t="str">
        <f>IF(R1080&lt;&gt;"",VLOOKUP(R1080,'DON GIA'!$H$1:$K$103,4,0),"")</f>
        <v/>
      </c>
      <c r="V1080" s="554" t="str">
        <f t="shared" si="202"/>
        <v/>
      </c>
      <c r="W1080" s="107" t="s">
        <v>1083</v>
      </c>
      <c r="X1080" s="103" t="s">
        <v>27</v>
      </c>
      <c r="Y1080" s="108">
        <v>2.21</v>
      </c>
      <c r="Z1080" s="109"/>
      <c r="AA1080" s="554">
        <f>IF(W1080&lt;&gt;"",VLOOKUP(W1080,'DON GIA'!$A$1:$D$346,4,0),"")</f>
        <v>282038</v>
      </c>
      <c r="AB1080" s="554">
        <f t="shared" si="203"/>
        <v>623303.98</v>
      </c>
      <c r="AC1080" s="71"/>
      <c r="AD1080" s="71"/>
      <c r="AE1080" s="71"/>
      <c r="AF1080" s="71"/>
      <c r="AG1080" s="71"/>
      <c r="AH1080" s="103"/>
      <c r="AI1080" s="71"/>
      <c r="AJ1080" s="71"/>
      <c r="AK1080" s="71"/>
      <c r="AL1080" s="554" t="str">
        <f>IF(AI1080&lt;&gt;"",VLOOKUP(AI1080,'DON GIA'!$M$1:$P$9,4,0),"")</f>
        <v/>
      </c>
      <c r="AM1080" s="554" t="str">
        <f t="shared" si="196"/>
        <v/>
      </c>
      <c r="AN1080" s="103"/>
      <c r="AO1080" s="103"/>
      <c r="AP1080" s="553" t="str">
        <f t="shared" si="193"/>
        <v/>
      </c>
      <c r="AQ1080" s="66" t="s">
        <v>525</v>
      </c>
      <c r="AR1080" s="139" t="s">
        <v>2054</v>
      </c>
    </row>
    <row r="1081" spans="1:44" ht="93.75" outlineLevel="2">
      <c r="A1081" s="72" t="e">
        <f>IF(D1080&lt;&gt;"",$D$8:D1080,A1080)</f>
        <v>#VALUE!</v>
      </c>
      <c r="C1081" s="552" t="str">
        <f>IF(D1081&lt;&gt;"",COUNTA($D$8:D1081),"")</f>
        <v/>
      </c>
      <c r="D1081" s="552"/>
      <c r="E1081" s="71"/>
      <c r="F1081" s="103"/>
      <c r="G1081" s="103"/>
      <c r="H1081" s="103"/>
      <c r="I1081" s="103"/>
      <c r="J1081" s="103"/>
      <c r="K1081" s="103"/>
      <c r="L1081" s="107"/>
      <c r="M1081" s="105"/>
      <c r="N1081" s="106" t="str">
        <f>IF(L1081&lt;&gt;"",VLOOKUP(L1081,'DON GIA'!$S$1:$U$19,3,0),"")</f>
        <v/>
      </c>
      <c r="O1081" s="106" t="str">
        <f>IF(L1081&lt;&gt;"",VLOOKUP(L1081,'DON GIA'!$S$1:$V$19,4,0),"")</f>
        <v/>
      </c>
      <c r="P1081" s="106" t="str">
        <f t="shared" si="194"/>
        <v/>
      </c>
      <c r="Q1081" s="106" t="str">
        <f t="shared" si="195"/>
        <v/>
      </c>
      <c r="R1081" s="71" t="s">
        <v>35</v>
      </c>
      <c r="S1081" s="103"/>
      <c r="T1081" s="103"/>
      <c r="U1081" s="554" t="str">
        <f>IF(R1081&lt;&gt;"",VLOOKUP(R1081,'DON GIA'!$H$1:$K$103,4,0),"")</f>
        <v/>
      </c>
      <c r="V1081" s="554" t="str">
        <f t="shared" si="202"/>
        <v/>
      </c>
      <c r="W1081" s="107" t="s">
        <v>1082</v>
      </c>
      <c r="X1081" s="103" t="s">
        <v>38</v>
      </c>
      <c r="Y1081" s="108">
        <v>0.10199999999999999</v>
      </c>
      <c r="Z1081" s="109"/>
      <c r="AA1081" s="554">
        <f>IF(W1081&lt;&gt;"",VLOOKUP(W1081,'DON GIA'!$A$1:$D$346,4,0),"")</f>
        <v>2523428</v>
      </c>
      <c r="AB1081" s="554">
        <f t="shared" si="203"/>
        <v>257389.65599999999</v>
      </c>
      <c r="AC1081" s="71"/>
      <c r="AD1081" s="71"/>
      <c r="AE1081" s="71"/>
      <c r="AF1081" s="71"/>
      <c r="AG1081" s="71"/>
      <c r="AH1081" s="103"/>
      <c r="AI1081" s="71"/>
      <c r="AJ1081" s="71"/>
      <c r="AK1081" s="71"/>
      <c r="AL1081" s="554" t="str">
        <f>IF(AI1081&lt;&gt;"",VLOOKUP(AI1081,'DON GIA'!$M$1:$P$9,4,0),"")</f>
        <v/>
      </c>
      <c r="AM1081" s="554" t="str">
        <f t="shared" si="196"/>
        <v/>
      </c>
      <c r="AN1081" s="103"/>
      <c r="AO1081" s="103"/>
      <c r="AP1081" s="553" t="str">
        <f t="shared" si="193"/>
        <v/>
      </c>
      <c r="AQ1081" s="140" t="s">
        <v>526</v>
      </c>
      <c r="AR1081" s="139" t="s">
        <v>2058</v>
      </c>
    </row>
    <row r="1082" spans="1:44" ht="75" outlineLevel="2">
      <c r="A1082" s="72" t="e">
        <f>IF(D1081&lt;&gt;"",$D$8:D1081,A1081)</f>
        <v>#VALUE!</v>
      </c>
      <c r="C1082" s="552" t="str">
        <f>IF(D1082&lt;&gt;"",COUNTA($D$8:D1082),"")</f>
        <v/>
      </c>
      <c r="D1082" s="552"/>
      <c r="E1082" s="71"/>
      <c r="F1082" s="103"/>
      <c r="G1082" s="103"/>
      <c r="H1082" s="103"/>
      <c r="I1082" s="103"/>
      <c r="J1082" s="103"/>
      <c r="K1082" s="103"/>
      <c r="L1082" s="107"/>
      <c r="M1082" s="105"/>
      <c r="N1082" s="106" t="str">
        <f>IF(L1082&lt;&gt;"",VLOOKUP(L1082,'DON GIA'!$S$1:$U$19,3,0),"")</f>
        <v/>
      </c>
      <c r="O1082" s="106" t="str">
        <f>IF(L1082&lt;&gt;"",VLOOKUP(L1082,'DON GIA'!$S$1:$V$19,4,0),"")</f>
        <v/>
      </c>
      <c r="P1082" s="106" t="str">
        <f t="shared" si="194"/>
        <v/>
      </c>
      <c r="Q1082" s="106" t="str">
        <f t="shared" si="195"/>
        <v/>
      </c>
      <c r="R1082" s="71" t="s">
        <v>35</v>
      </c>
      <c r="S1082" s="103"/>
      <c r="T1082" s="103"/>
      <c r="U1082" s="554" t="str">
        <f>IF(R1082&lt;&gt;"",VLOOKUP(R1082,'DON GIA'!$H$1:$K$103,4,0),"")</f>
        <v/>
      </c>
      <c r="V1082" s="554" t="str">
        <f t="shared" si="202"/>
        <v/>
      </c>
      <c r="W1082" s="107" t="s">
        <v>1095</v>
      </c>
      <c r="X1082" s="103" t="s">
        <v>27</v>
      </c>
      <c r="Y1082" s="108">
        <v>1.19</v>
      </c>
      <c r="Z1082" s="109"/>
      <c r="AA1082" s="554">
        <f>IF(W1082&lt;&gt;"",VLOOKUP(W1082,'DON GIA'!$A$1:$D$346,4,0),"")</f>
        <v>292949</v>
      </c>
      <c r="AB1082" s="554">
        <f t="shared" si="203"/>
        <v>348609.31</v>
      </c>
      <c r="AC1082" s="71"/>
      <c r="AD1082" s="71"/>
      <c r="AE1082" s="71"/>
      <c r="AF1082" s="71"/>
      <c r="AG1082" s="71"/>
      <c r="AH1082" s="103"/>
      <c r="AI1082" s="71"/>
      <c r="AJ1082" s="71"/>
      <c r="AK1082" s="71"/>
      <c r="AL1082" s="554" t="str">
        <f>IF(AI1082&lt;&gt;"",VLOOKUP(AI1082,'DON GIA'!$M$1:$P$9,4,0),"")</f>
        <v/>
      </c>
      <c r="AM1082" s="554" t="str">
        <f t="shared" si="196"/>
        <v/>
      </c>
      <c r="AN1082" s="103"/>
      <c r="AO1082" s="103"/>
      <c r="AP1082" s="553" t="str">
        <f t="shared" si="193"/>
        <v/>
      </c>
      <c r="AQ1082" s="60" t="s">
        <v>515</v>
      </c>
      <c r="AR1082" s="139" t="s">
        <v>2051</v>
      </c>
    </row>
    <row r="1083" spans="1:44" outlineLevel="2">
      <c r="A1083" s="72" t="e">
        <f>IF(D1082&lt;&gt;"",$D$8:D1082,A1082)</f>
        <v>#VALUE!</v>
      </c>
      <c r="C1083" s="552" t="str">
        <f>IF(D1083&lt;&gt;"",COUNTA($D$8:D1083),"")</f>
        <v/>
      </c>
      <c r="D1083" s="552"/>
      <c r="E1083" s="71"/>
      <c r="F1083" s="103"/>
      <c r="G1083" s="103"/>
      <c r="H1083" s="103"/>
      <c r="I1083" s="103"/>
      <c r="J1083" s="103"/>
      <c r="K1083" s="103"/>
      <c r="L1083" s="107"/>
      <c r="M1083" s="105"/>
      <c r="N1083" s="106" t="str">
        <f>IF(L1083&lt;&gt;"",VLOOKUP(L1083,'DON GIA'!$S$1:$U$19,3,0),"")</f>
        <v/>
      </c>
      <c r="O1083" s="106" t="str">
        <f>IF(L1083&lt;&gt;"",VLOOKUP(L1083,'DON GIA'!$S$1:$V$19,4,0),"")</f>
        <v/>
      </c>
      <c r="P1083" s="106" t="str">
        <f t="shared" si="194"/>
        <v/>
      </c>
      <c r="Q1083" s="106" t="str">
        <f t="shared" si="195"/>
        <v/>
      </c>
      <c r="R1083" s="71" t="s">
        <v>35</v>
      </c>
      <c r="S1083" s="103"/>
      <c r="T1083" s="103"/>
      <c r="U1083" s="554" t="str">
        <f>IF(R1083&lt;&gt;"",VLOOKUP(R1083,'DON GIA'!$H$1:$K$103,4,0),"")</f>
        <v/>
      </c>
      <c r="V1083" s="554" t="str">
        <f t="shared" si="202"/>
        <v/>
      </c>
      <c r="W1083" s="107" t="s">
        <v>1085</v>
      </c>
      <c r="X1083" s="103" t="s">
        <v>27</v>
      </c>
      <c r="Y1083" s="108">
        <v>78</v>
      </c>
      <c r="Z1083" s="109"/>
      <c r="AA1083" s="554">
        <f>IF(W1083&lt;&gt;"",VLOOKUP(W1083,'DON GIA'!$A$1:$D$346,4,0),"")</f>
        <v>282038</v>
      </c>
      <c r="AB1083" s="554">
        <f t="shared" si="203"/>
        <v>21998964</v>
      </c>
      <c r="AC1083" s="71"/>
      <c r="AD1083" s="71"/>
      <c r="AE1083" s="71"/>
      <c r="AF1083" s="71"/>
      <c r="AG1083" s="71"/>
      <c r="AH1083" s="103"/>
      <c r="AI1083" s="71"/>
      <c r="AJ1083" s="71"/>
      <c r="AK1083" s="71"/>
      <c r="AL1083" s="554" t="str">
        <f>IF(AI1083&lt;&gt;"",VLOOKUP(AI1083,'DON GIA'!$M$1:$P$9,4,0),"")</f>
        <v/>
      </c>
      <c r="AM1083" s="554" t="str">
        <f t="shared" si="196"/>
        <v/>
      </c>
      <c r="AN1083" s="103"/>
      <c r="AO1083" s="107"/>
      <c r="AP1083" s="553" t="str">
        <f t="shared" si="193"/>
        <v/>
      </c>
      <c r="AQ1083" s="565" t="s">
        <v>2055</v>
      </c>
      <c r="AR1083" s="139" t="s">
        <v>1997</v>
      </c>
    </row>
    <row r="1084" spans="1:44" ht="37.5" outlineLevel="2">
      <c r="A1084" s="72" t="e">
        <f>IF(D1083&lt;&gt;"",$D$8:D1083,A1083)</f>
        <v>#VALUE!</v>
      </c>
      <c r="C1084" s="552" t="str">
        <f>IF(D1084&lt;&gt;"",COUNTA($D$8:D1084),"")</f>
        <v/>
      </c>
      <c r="D1084" s="552"/>
      <c r="E1084" s="71"/>
      <c r="F1084" s="103"/>
      <c r="G1084" s="103"/>
      <c r="H1084" s="103"/>
      <c r="I1084" s="103"/>
      <c r="J1084" s="103"/>
      <c r="K1084" s="103"/>
      <c r="L1084" s="107"/>
      <c r="M1084" s="105"/>
      <c r="N1084" s="106" t="str">
        <f>IF(L1084&lt;&gt;"",VLOOKUP(L1084,'DON GIA'!$S$1:$U$19,3,0),"")</f>
        <v/>
      </c>
      <c r="O1084" s="106" t="str">
        <f>IF(L1084&lt;&gt;"",VLOOKUP(L1084,'DON GIA'!$S$1:$V$19,4,0),"")</f>
        <v/>
      </c>
      <c r="P1084" s="106" t="str">
        <f t="shared" si="194"/>
        <v/>
      </c>
      <c r="Q1084" s="106" t="str">
        <f t="shared" si="195"/>
        <v/>
      </c>
      <c r="R1084" s="71" t="s">
        <v>35</v>
      </c>
      <c r="S1084" s="103"/>
      <c r="T1084" s="103"/>
      <c r="U1084" s="554" t="str">
        <f>IF(R1084&lt;&gt;"",VLOOKUP(R1084,'DON GIA'!$H$1:$K$103,4,0),"")</f>
        <v/>
      </c>
      <c r="V1084" s="554" t="str">
        <f t="shared" si="202"/>
        <v/>
      </c>
      <c r="W1084" s="107" t="s">
        <v>1049</v>
      </c>
      <c r="X1084" s="103" t="s">
        <v>42</v>
      </c>
      <c r="Y1084" s="108">
        <v>1</v>
      </c>
      <c r="Z1084" s="109"/>
      <c r="AA1084" s="554">
        <f>IF(W1084&lt;&gt;"",VLOOKUP(W1084,'DON GIA'!$A$1:$D$346,4,0),"")</f>
        <v>3793079</v>
      </c>
      <c r="AB1084" s="554">
        <f t="shared" si="203"/>
        <v>3793079</v>
      </c>
      <c r="AC1084" s="71"/>
      <c r="AD1084" s="71"/>
      <c r="AE1084" s="71"/>
      <c r="AF1084" s="71"/>
      <c r="AG1084" s="71"/>
      <c r="AH1084" s="103"/>
      <c r="AI1084" s="71"/>
      <c r="AJ1084" s="71"/>
      <c r="AK1084" s="71"/>
      <c r="AL1084" s="554" t="str">
        <f>IF(AI1084&lt;&gt;"",VLOOKUP(AI1084,'DON GIA'!$M$1:$P$9,4,0),"")</f>
        <v/>
      </c>
      <c r="AM1084" s="554" t="str">
        <f t="shared" si="196"/>
        <v/>
      </c>
      <c r="AN1084" s="103"/>
      <c r="AO1084" s="107"/>
      <c r="AP1084" s="553" t="str">
        <f t="shared" si="193"/>
        <v/>
      </c>
      <c r="AQ1084" s="65" t="s">
        <v>527</v>
      </c>
    </row>
    <row r="1085" spans="1:44" ht="75" outlineLevel="2">
      <c r="A1085" s="72" t="e">
        <f>IF(D1084&lt;&gt;"",$D$8:D1084,A1084)</f>
        <v>#VALUE!</v>
      </c>
      <c r="C1085" s="552" t="str">
        <f>IF(D1085&lt;&gt;"",COUNTA($D$8:D1085),"")</f>
        <v/>
      </c>
      <c r="D1085" s="552"/>
      <c r="E1085" s="71"/>
      <c r="F1085" s="103"/>
      <c r="G1085" s="103"/>
      <c r="H1085" s="103"/>
      <c r="I1085" s="103"/>
      <c r="J1085" s="103"/>
      <c r="K1085" s="103"/>
      <c r="L1085" s="107"/>
      <c r="M1085" s="105"/>
      <c r="N1085" s="106" t="str">
        <f>IF(L1085&lt;&gt;"",VLOOKUP(L1085,'DON GIA'!$S$1:$U$19,3,0),"")</f>
        <v/>
      </c>
      <c r="O1085" s="106" t="str">
        <f>IF(L1085&lt;&gt;"",VLOOKUP(L1085,'DON GIA'!$S$1:$V$19,4,0),"")</f>
        <v/>
      </c>
      <c r="P1085" s="106" t="str">
        <f t="shared" si="194"/>
        <v/>
      </c>
      <c r="Q1085" s="106" t="str">
        <f t="shared" si="195"/>
        <v/>
      </c>
      <c r="R1085" s="71" t="s">
        <v>35</v>
      </c>
      <c r="S1085" s="103"/>
      <c r="T1085" s="103"/>
      <c r="U1085" s="554" t="str">
        <f>IF(R1085&lt;&gt;"",VLOOKUP(R1085,'DON GIA'!$H$1:$K$103,4,0),"")</f>
        <v/>
      </c>
      <c r="V1085" s="554" t="str">
        <f t="shared" si="202"/>
        <v/>
      </c>
      <c r="W1085" s="107"/>
      <c r="X1085" s="103"/>
      <c r="Y1085" s="108"/>
      <c r="Z1085" s="109"/>
      <c r="AA1085" s="554" t="str">
        <f>IF(W1085&lt;&gt;"",VLOOKUP(W1085,'DON GIA'!$A$1:$D$346,4,0),"")</f>
        <v/>
      </c>
      <c r="AB1085" s="554" t="str">
        <f t="shared" si="203"/>
        <v/>
      </c>
      <c r="AC1085" s="71"/>
      <c r="AD1085" s="71"/>
      <c r="AE1085" s="71"/>
      <c r="AF1085" s="71"/>
      <c r="AG1085" s="71"/>
      <c r="AH1085" s="103"/>
      <c r="AI1085" s="71"/>
      <c r="AJ1085" s="71"/>
      <c r="AK1085" s="71"/>
      <c r="AL1085" s="554" t="str">
        <f>IF(AI1085&lt;&gt;"",VLOOKUP(AI1085,'DON GIA'!$M$1:$P$9,4,0),"")</f>
        <v/>
      </c>
      <c r="AM1085" s="554" t="str">
        <f t="shared" si="196"/>
        <v/>
      </c>
      <c r="AN1085" s="103"/>
      <c r="AO1085" s="107"/>
      <c r="AP1085" s="553" t="str">
        <f t="shared" si="193"/>
        <v/>
      </c>
      <c r="AQ1085" s="66" t="s">
        <v>524</v>
      </c>
    </row>
    <row r="1086" spans="1:44" ht="78.75" outlineLevel="2">
      <c r="A1086" s="72" t="e">
        <f>IF(D1085&lt;&gt;"",$D$8:D1085,A1085)</f>
        <v>#VALUE!</v>
      </c>
      <c r="C1086" s="552" t="str">
        <f>IF(D1086&lt;&gt;"",COUNTA($D$8:D1086),"")</f>
        <v/>
      </c>
      <c r="D1086" s="552"/>
      <c r="E1086" s="71"/>
      <c r="F1086" s="103"/>
      <c r="G1086" s="103"/>
      <c r="H1086" s="103"/>
      <c r="I1086" s="103"/>
      <c r="J1086" s="103"/>
      <c r="K1086" s="103"/>
      <c r="L1086" s="107"/>
      <c r="M1086" s="105"/>
      <c r="N1086" s="106" t="str">
        <f>IF(L1086&lt;&gt;"",VLOOKUP(L1086,'DON GIA'!$S$1:$U$19,3,0),"")</f>
        <v/>
      </c>
      <c r="O1086" s="106" t="str">
        <f>IF(L1086&lt;&gt;"",VLOOKUP(L1086,'DON GIA'!$S$1:$V$19,4,0),"")</f>
        <v/>
      </c>
      <c r="P1086" s="106" t="str">
        <f t="shared" si="194"/>
        <v/>
      </c>
      <c r="Q1086" s="106" t="str">
        <f t="shared" si="195"/>
        <v/>
      </c>
      <c r="R1086" s="71" t="s">
        <v>35</v>
      </c>
      <c r="S1086" s="103"/>
      <c r="T1086" s="103"/>
      <c r="U1086" s="554" t="str">
        <f>IF(R1086&lt;&gt;"",VLOOKUP(R1086,'DON GIA'!$H$1:$K$103,4,0),"")</f>
        <v/>
      </c>
      <c r="V1086" s="554" t="str">
        <f t="shared" si="202"/>
        <v/>
      </c>
      <c r="W1086" s="107"/>
      <c r="X1086" s="103"/>
      <c r="Y1086" s="108"/>
      <c r="Z1086" s="109"/>
      <c r="AA1086" s="554" t="str">
        <f>IF(W1086&lt;&gt;"",VLOOKUP(W1086,'DON GIA'!$A$1:$D$346,4,0),"")</f>
        <v/>
      </c>
      <c r="AB1086" s="554" t="str">
        <f t="shared" si="203"/>
        <v/>
      </c>
      <c r="AC1086" s="71"/>
      <c r="AD1086" s="71"/>
      <c r="AE1086" s="71"/>
      <c r="AF1086" s="71"/>
      <c r="AG1086" s="71"/>
      <c r="AH1086" s="103"/>
      <c r="AI1086" s="71"/>
      <c r="AJ1086" s="71"/>
      <c r="AK1086" s="71"/>
      <c r="AL1086" s="554" t="str">
        <f>IF(AI1086&lt;&gt;"",VLOOKUP(AI1086,'DON GIA'!$M$1:$P$9,4,0),"")</f>
        <v/>
      </c>
      <c r="AM1086" s="554" t="str">
        <f t="shared" si="196"/>
        <v/>
      </c>
      <c r="AN1086" s="103"/>
      <c r="AO1086" s="107"/>
      <c r="AP1086" s="553" t="str">
        <f t="shared" si="193"/>
        <v/>
      </c>
      <c r="AQ1086" s="66" t="s">
        <v>747</v>
      </c>
    </row>
    <row r="1087" spans="1:44" ht="75" outlineLevel="2">
      <c r="A1087" s="72" t="e">
        <f>IF(D1086&lt;&gt;"",$D$8:D1086,A1086)</f>
        <v>#VALUE!</v>
      </c>
      <c r="C1087" s="552" t="str">
        <f>IF(D1087&lt;&gt;"",COUNTA($D$8:D1087),"")</f>
        <v/>
      </c>
      <c r="D1087" s="552"/>
      <c r="E1087" s="71"/>
      <c r="F1087" s="103"/>
      <c r="G1087" s="103"/>
      <c r="H1087" s="103"/>
      <c r="I1087" s="103"/>
      <c r="J1087" s="103"/>
      <c r="K1087" s="103"/>
      <c r="L1087" s="107"/>
      <c r="M1087" s="105"/>
      <c r="N1087" s="106" t="str">
        <f>IF(L1087&lt;&gt;"",VLOOKUP(L1087,'DON GIA'!$S$1:$U$19,3,0),"")</f>
        <v/>
      </c>
      <c r="O1087" s="106" t="str">
        <f>IF(L1087&lt;&gt;"",VLOOKUP(L1087,'DON GIA'!$S$1:$V$19,4,0),"")</f>
        <v/>
      </c>
      <c r="P1087" s="106" t="str">
        <f t="shared" si="194"/>
        <v/>
      </c>
      <c r="Q1087" s="106" t="str">
        <f t="shared" si="195"/>
        <v/>
      </c>
      <c r="R1087" s="71" t="s">
        <v>35</v>
      </c>
      <c r="S1087" s="103"/>
      <c r="T1087" s="103"/>
      <c r="U1087" s="554" t="str">
        <f>IF(R1087&lt;&gt;"",VLOOKUP(R1087,'DON GIA'!$H$1:$K$103,4,0),"")</f>
        <v/>
      </c>
      <c r="V1087" s="554" t="str">
        <f t="shared" si="202"/>
        <v/>
      </c>
      <c r="W1087" s="107"/>
      <c r="X1087" s="103"/>
      <c r="Y1087" s="108"/>
      <c r="Z1087" s="109"/>
      <c r="AA1087" s="554" t="str">
        <f>IF(W1087&lt;&gt;"",VLOOKUP(W1087,'DON GIA'!$A$1:$D$346,4,0),"")</f>
        <v/>
      </c>
      <c r="AB1087" s="554" t="str">
        <f t="shared" si="203"/>
        <v/>
      </c>
      <c r="AC1087" s="71"/>
      <c r="AD1087" s="71"/>
      <c r="AE1087" s="71"/>
      <c r="AF1087" s="71"/>
      <c r="AG1087" s="71"/>
      <c r="AH1087" s="103"/>
      <c r="AI1087" s="71"/>
      <c r="AJ1087" s="71"/>
      <c r="AK1087" s="71"/>
      <c r="AL1087" s="554" t="str">
        <f>IF(AI1087&lt;&gt;"",VLOOKUP(AI1087,'DON GIA'!$M$1:$P$9,4,0),"")</f>
        <v/>
      </c>
      <c r="AM1087" s="554" t="str">
        <f t="shared" si="196"/>
        <v/>
      </c>
      <c r="AN1087" s="103"/>
      <c r="AO1087" s="107"/>
      <c r="AP1087" s="553" t="str">
        <f t="shared" si="193"/>
        <v/>
      </c>
      <c r="AQ1087" s="66" t="s">
        <v>528</v>
      </c>
    </row>
    <row r="1088" spans="1:44" ht="56.25" outlineLevel="2">
      <c r="A1088" s="72" t="e">
        <f>IF(D1087&lt;&gt;"",$D$8:D1087,A1087)</f>
        <v>#VALUE!</v>
      </c>
      <c r="C1088" s="552" t="str">
        <f>IF(D1088&lt;&gt;"",COUNTA($D$8:D1088),"")</f>
        <v/>
      </c>
      <c r="D1088" s="552"/>
      <c r="E1088" s="71"/>
      <c r="F1088" s="103"/>
      <c r="G1088" s="103"/>
      <c r="H1088" s="103"/>
      <c r="I1088" s="103"/>
      <c r="J1088" s="103"/>
      <c r="K1088" s="103"/>
      <c r="L1088" s="107"/>
      <c r="M1088" s="105"/>
      <c r="N1088" s="106" t="str">
        <f>IF(L1088&lt;&gt;"",VLOOKUP(L1088,'DON GIA'!$S$1:$U$19,3,0),"")</f>
        <v/>
      </c>
      <c r="O1088" s="106" t="str">
        <f>IF(L1088&lt;&gt;"",VLOOKUP(L1088,'DON GIA'!$S$1:$V$19,4,0),"")</f>
        <v/>
      </c>
      <c r="P1088" s="106" t="str">
        <f t="shared" si="194"/>
        <v/>
      </c>
      <c r="Q1088" s="106" t="str">
        <f t="shared" si="195"/>
        <v/>
      </c>
      <c r="R1088" s="71" t="s">
        <v>35</v>
      </c>
      <c r="S1088" s="103"/>
      <c r="T1088" s="103"/>
      <c r="U1088" s="554" t="str">
        <f>IF(R1088&lt;&gt;"",VLOOKUP(R1088,'DON GIA'!$H$1:$K$103,4,0),"")</f>
        <v/>
      </c>
      <c r="V1088" s="554" t="str">
        <f t="shared" si="202"/>
        <v/>
      </c>
      <c r="W1088" s="107"/>
      <c r="X1088" s="103"/>
      <c r="Y1088" s="108"/>
      <c r="Z1088" s="109"/>
      <c r="AA1088" s="554" t="str">
        <f>IF(W1088&lt;&gt;"",VLOOKUP(W1088,'DON GIA'!$A$1:$D$346,4,0),"")</f>
        <v/>
      </c>
      <c r="AB1088" s="554" t="str">
        <f t="shared" si="203"/>
        <v/>
      </c>
      <c r="AC1088" s="71"/>
      <c r="AD1088" s="71"/>
      <c r="AE1088" s="71"/>
      <c r="AF1088" s="71"/>
      <c r="AG1088" s="71"/>
      <c r="AH1088" s="103"/>
      <c r="AI1088" s="71"/>
      <c r="AJ1088" s="71"/>
      <c r="AK1088" s="71"/>
      <c r="AL1088" s="554" t="str">
        <f>IF(AI1088&lt;&gt;"",VLOOKUP(AI1088,'DON GIA'!$M$1:$P$9,4,0),"")</f>
        <v/>
      </c>
      <c r="AM1088" s="554" t="str">
        <f t="shared" si="196"/>
        <v/>
      </c>
      <c r="AN1088" s="103"/>
      <c r="AO1088" s="107"/>
      <c r="AP1088" s="553" t="str">
        <f t="shared" si="193"/>
        <v/>
      </c>
      <c r="AQ1088" s="66" t="s">
        <v>748</v>
      </c>
    </row>
    <row r="1089" spans="1:44" ht="75" outlineLevel="2">
      <c r="A1089" s="72" t="e">
        <f>IF(D1088&lt;&gt;"",$D$8:D1088,A1088)</f>
        <v>#VALUE!</v>
      </c>
      <c r="C1089" s="552" t="str">
        <f>IF(D1089&lt;&gt;"",COUNTA($D$8:D1089),"")</f>
        <v/>
      </c>
      <c r="D1089" s="552"/>
      <c r="E1089" s="71"/>
      <c r="F1089" s="103"/>
      <c r="G1089" s="103"/>
      <c r="H1089" s="103"/>
      <c r="I1089" s="103"/>
      <c r="J1089" s="103"/>
      <c r="K1089" s="103"/>
      <c r="L1089" s="107"/>
      <c r="M1089" s="105"/>
      <c r="N1089" s="106" t="str">
        <f>IF(L1089&lt;&gt;"",VLOOKUP(L1089,'DON GIA'!$S$1:$U$19,3,0),"")</f>
        <v/>
      </c>
      <c r="O1089" s="106" t="str">
        <f>IF(L1089&lt;&gt;"",VLOOKUP(L1089,'DON GIA'!$S$1:$V$19,4,0),"")</f>
        <v/>
      </c>
      <c r="P1089" s="106" t="str">
        <f t="shared" si="194"/>
        <v/>
      </c>
      <c r="Q1089" s="106" t="str">
        <f t="shared" si="195"/>
        <v/>
      </c>
      <c r="R1089" s="71" t="s">
        <v>35</v>
      </c>
      <c r="S1089" s="103"/>
      <c r="T1089" s="103"/>
      <c r="U1089" s="554" t="str">
        <f>IF(R1089&lt;&gt;"",VLOOKUP(R1089,'DON GIA'!$H$1:$K$103,4,0),"")</f>
        <v/>
      </c>
      <c r="V1089" s="554" t="str">
        <f t="shared" si="202"/>
        <v/>
      </c>
      <c r="W1089" s="107"/>
      <c r="X1089" s="103"/>
      <c r="Y1089" s="108"/>
      <c r="Z1089" s="109"/>
      <c r="AA1089" s="554" t="str">
        <f>IF(W1089&lt;&gt;"",VLOOKUP(W1089,'DON GIA'!$A$1:$D$346,4,0),"")</f>
        <v/>
      </c>
      <c r="AB1089" s="554" t="str">
        <f t="shared" si="203"/>
        <v/>
      </c>
      <c r="AC1089" s="71"/>
      <c r="AD1089" s="71"/>
      <c r="AE1089" s="71"/>
      <c r="AF1089" s="71"/>
      <c r="AG1089" s="71"/>
      <c r="AH1089" s="103"/>
      <c r="AI1089" s="71"/>
      <c r="AJ1089" s="71"/>
      <c r="AK1089" s="71"/>
      <c r="AL1089" s="554" t="str">
        <f>IF(AI1089&lt;&gt;"",VLOOKUP(AI1089,'DON GIA'!$M$1:$P$9,4,0),"")</f>
        <v/>
      </c>
      <c r="AM1089" s="554" t="str">
        <f t="shared" si="196"/>
        <v/>
      </c>
      <c r="AN1089" s="103"/>
      <c r="AO1089" s="107"/>
      <c r="AP1089" s="553" t="str">
        <f t="shared" si="193"/>
        <v/>
      </c>
      <c r="AQ1089" s="66" t="s">
        <v>515</v>
      </c>
    </row>
    <row r="1090" spans="1:44" ht="37.5" outlineLevel="2">
      <c r="A1090" s="72" t="e">
        <f>IF(D1089&lt;&gt;"",$D$8:D1089,A1089)</f>
        <v>#VALUE!</v>
      </c>
      <c r="C1090" s="552" t="str">
        <f>IF(D1090&lt;&gt;"",COUNTA($D$8:D1090),"")</f>
        <v/>
      </c>
      <c r="D1090" s="552"/>
      <c r="E1090" s="71"/>
      <c r="F1090" s="103"/>
      <c r="G1090" s="103"/>
      <c r="H1090" s="103"/>
      <c r="I1090" s="103"/>
      <c r="J1090" s="103"/>
      <c r="K1090" s="103"/>
      <c r="L1090" s="107"/>
      <c r="M1090" s="105"/>
      <c r="N1090" s="106" t="str">
        <f>IF(L1090&lt;&gt;"",VLOOKUP(L1090,'DON GIA'!$S$1:$U$19,3,0),"")</f>
        <v/>
      </c>
      <c r="O1090" s="106" t="str">
        <f>IF(L1090&lt;&gt;"",VLOOKUP(L1090,'DON GIA'!$S$1:$V$19,4,0),"")</f>
        <v/>
      </c>
      <c r="P1090" s="106" t="str">
        <f t="shared" si="194"/>
        <v/>
      </c>
      <c r="Q1090" s="106" t="str">
        <f t="shared" si="195"/>
        <v/>
      </c>
      <c r="R1090" s="71" t="s">
        <v>35</v>
      </c>
      <c r="S1090" s="103"/>
      <c r="T1090" s="103"/>
      <c r="U1090" s="554" t="str">
        <f>IF(R1090&lt;&gt;"",VLOOKUP(R1090,'DON GIA'!$H$1:$K$103,4,0),"")</f>
        <v/>
      </c>
      <c r="V1090" s="554" t="str">
        <f t="shared" si="202"/>
        <v/>
      </c>
      <c r="W1090" s="107"/>
      <c r="X1090" s="103"/>
      <c r="Y1090" s="108"/>
      <c r="Z1090" s="109"/>
      <c r="AA1090" s="554" t="str">
        <f>IF(W1090&lt;&gt;"",VLOOKUP(W1090,'DON GIA'!$A$1:$D$346,4,0),"")</f>
        <v/>
      </c>
      <c r="AB1090" s="554" t="str">
        <f t="shared" si="203"/>
        <v/>
      </c>
      <c r="AC1090" s="71"/>
      <c r="AD1090" s="71"/>
      <c r="AE1090" s="71"/>
      <c r="AF1090" s="71"/>
      <c r="AG1090" s="71"/>
      <c r="AH1090" s="103"/>
      <c r="AI1090" s="71"/>
      <c r="AJ1090" s="71"/>
      <c r="AK1090" s="71"/>
      <c r="AL1090" s="554" t="str">
        <f>IF(AI1090&lt;&gt;"",VLOOKUP(AI1090,'DON GIA'!$M$1:$P$9,4,0),"")</f>
        <v/>
      </c>
      <c r="AM1090" s="554" t="str">
        <f t="shared" si="196"/>
        <v/>
      </c>
      <c r="AN1090" s="103"/>
      <c r="AO1090" s="107"/>
      <c r="AP1090" s="553" t="str">
        <f t="shared" si="193"/>
        <v/>
      </c>
      <c r="AQ1090" s="65" t="s">
        <v>529</v>
      </c>
    </row>
    <row r="1091" spans="1:44" ht="37.5" outlineLevel="2">
      <c r="C1091" s="552"/>
      <c r="D1091" s="552"/>
      <c r="E1091" s="71"/>
      <c r="F1091" s="103"/>
      <c r="G1091" s="103"/>
      <c r="H1091" s="103"/>
      <c r="I1091" s="103"/>
      <c r="J1091" s="103"/>
      <c r="K1091" s="103"/>
      <c r="L1091" s="107"/>
      <c r="M1091" s="105"/>
      <c r="N1091" s="106"/>
      <c r="O1091" s="106"/>
      <c r="P1091" s="106"/>
      <c r="Q1091" s="106"/>
      <c r="R1091" s="71"/>
      <c r="S1091" s="103"/>
      <c r="T1091" s="103"/>
      <c r="U1091" s="554"/>
      <c r="V1091" s="554"/>
      <c r="W1091" s="107"/>
      <c r="X1091" s="103"/>
      <c r="Y1091" s="108"/>
      <c r="Z1091" s="109"/>
      <c r="AA1091" s="554"/>
      <c r="AB1091" s="554"/>
      <c r="AC1091" s="71"/>
      <c r="AD1091" s="71"/>
      <c r="AE1091" s="71"/>
      <c r="AF1091" s="71"/>
      <c r="AG1091" s="71"/>
      <c r="AH1091" s="103"/>
      <c r="AI1091" s="71"/>
      <c r="AJ1091" s="71"/>
      <c r="AK1091" s="71"/>
      <c r="AL1091" s="554"/>
      <c r="AM1091" s="554"/>
      <c r="AN1091" s="103"/>
      <c r="AO1091" s="107"/>
      <c r="AP1091" s="553"/>
      <c r="AQ1091" s="141" t="s">
        <v>530</v>
      </c>
    </row>
    <row r="1092" spans="1:44" outlineLevel="2">
      <c r="A1092" s="72" t="e">
        <f>IF(D1090&lt;&gt;"",$D$8:D1090,A1090)</f>
        <v>#VALUE!</v>
      </c>
      <c r="C1092" s="552" t="str">
        <f>IF(D1092&lt;&gt;"",COUNTA($D$8:D1092),"")</f>
        <v/>
      </c>
      <c r="D1092" s="552"/>
      <c r="E1092" s="61"/>
      <c r="F1092" s="103"/>
      <c r="G1092" s="103"/>
      <c r="H1092" s="103"/>
      <c r="I1092" s="103"/>
      <c r="J1092" s="103"/>
      <c r="K1092" s="103"/>
      <c r="L1092" s="107"/>
      <c r="M1092" s="105"/>
      <c r="N1092" s="106" t="str">
        <f>IF(L1092&lt;&gt;"",VLOOKUP(L1092,'DON GIA'!$S$1:$U$19,3,0),"")</f>
        <v/>
      </c>
      <c r="O1092" s="106" t="str">
        <f>IF(L1092&lt;&gt;"",VLOOKUP(L1092,'DON GIA'!$S$1:$V$19,4,0),"")</f>
        <v/>
      </c>
      <c r="P1092" s="106" t="str">
        <f t="shared" si="194"/>
        <v/>
      </c>
      <c r="Q1092" s="106" t="str">
        <f t="shared" si="195"/>
        <v/>
      </c>
      <c r="R1092" s="71" t="s">
        <v>35</v>
      </c>
      <c r="S1092" s="103"/>
      <c r="T1092" s="103"/>
      <c r="U1092" s="554" t="str">
        <f>IF(R1092&lt;&gt;"",VLOOKUP(R1092,'DON GIA'!$H$1:$K$103,4,0),"")</f>
        <v/>
      </c>
      <c r="V1092" s="554" t="str">
        <f t="shared" si="202"/>
        <v/>
      </c>
      <c r="W1092" s="107" t="s">
        <v>35</v>
      </c>
      <c r="X1092" s="103"/>
      <c r="Y1092" s="108"/>
      <c r="Z1092" s="109"/>
      <c r="AA1092" s="554" t="str">
        <f>IF(W1092&lt;&gt;"",VLOOKUP(W1092,'DON GIA'!$A$1:$D$346,4,0),"")</f>
        <v/>
      </c>
      <c r="AB1092" s="554" t="str">
        <f t="shared" si="203"/>
        <v/>
      </c>
      <c r="AC1092" s="71"/>
      <c r="AD1092" s="71"/>
      <c r="AE1092" s="71"/>
      <c r="AF1092" s="71"/>
      <c r="AG1092" s="71"/>
      <c r="AH1092" s="103"/>
      <c r="AI1092" s="71"/>
      <c r="AJ1092" s="71"/>
      <c r="AK1092" s="71"/>
      <c r="AL1092" s="554" t="str">
        <f>IF(AI1092&lt;&gt;"",VLOOKUP(AI1092,'DON GIA'!$M$1:$P$9,4,0),"")</f>
        <v/>
      </c>
      <c r="AM1092" s="554" t="str">
        <f t="shared" si="196"/>
        <v/>
      </c>
      <c r="AN1092" s="103"/>
      <c r="AO1092" s="107"/>
      <c r="AP1092" s="553" t="str">
        <f t="shared" si="193"/>
        <v/>
      </c>
      <c r="AQ1092" s="107"/>
    </row>
    <row r="1093" spans="1:44" outlineLevel="1">
      <c r="A1093" s="84" t="s">
        <v>788</v>
      </c>
      <c r="B1093" s="576">
        <v>94</v>
      </c>
      <c r="C1093" s="552">
        <f>IF(D1093&lt;&gt;"",COUNTA($D$8:D1093),"")</f>
        <v>73</v>
      </c>
      <c r="D1093" s="552">
        <v>465</v>
      </c>
      <c r="E1093" s="61" t="s">
        <v>438</v>
      </c>
      <c r="F1093" s="162"/>
      <c r="G1093" s="162"/>
      <c r="H1093" s="162"/>
      <c r="I1093" s="162"/>
      <c r="J1093" s="162"/>
      <c r="K1093" s="162"/>
      <c r="L1093" s="129"/>
      <c r="M1093" s="167">
        <f>SUBTOTAL(9,M1094:M1100)</f>
        <v>36.18</v>
      </c>
      <c r="N1093" s="199"/>
      <c r="O1093" s="199"/>
      <c r="P1093" s="199">
        <f>SUBTOTAL(9,P1094:P1100)</f>
        <v>78148800</v>
      </c>
      <c r="Q1093" s="199">
        <f>SUBTOTAL(9,Q1094:Q1100)</f>
        <v>0</v>
      </c>
      <c r="R1093" s="61"/>
      <c r="S1093" s="162"/>
      <c r="T1093" s="162">
        <f>SUBTOTAL(9,T1094:T1100)</f>
        <v>3</v>
      </c>
      <c r="U1093" s="553"/>
      <c r="V1093" s="553">
        <f>SUBTOTAL(9,V1094:V1100)</f>
        <v>6421000</v>
      </c>
      <c r="W1093" s="129"/>
      <c r="X1093" s="162"/>
      <c r="Y1093" s="169">
        <f>SUBTOTAL(9,Y1094:Y1100)</f>
        <v>133.75</v>
      </c>
      <c r="Z1093" s="170">
        <f>SUBTOTAL(9,Z1094:Z1100)</f>
        <v>0</v>
      </c>
      <c r="AA1093" s="553"/>
      <c r="AB1093" s="553">
        <f>SUBTOTAL(9,AB1094:AB1100)</f>
        <v>39682957</v>
      </c>
      <c r="AC1093" s="71"/>
      <c r="AD1093" s="71"/>
      <c r="AE1093" s="71"/>
      <c r="AF1093" s="71"/>
      <c r="AG1093" s="71"/>
      <c r="AH1093" s="103"/>
      <c r="AI1093" s="71"/>
      <c r="AJ1093" s="61"/>
      <c r="AK1093" s="61">
        <f>SUBTOTAL(9,AK1094:AK1100)</f>
        <v>4</v>
      </c>
      <c r="AL1093" s="553"/>
      <c r="AM1093" s="553">
        <f>SUBTOTAL(9,AM1094:AM1100)</f>
        <v>6447960</v>
      </c>
      <c r="AN1093" s="162"/>
      <c r="AO1093" s="129">
        <f>SUBTOTAL(9,AO1094:AO1100)</f>
        <v>0</v>
      </c>
      <c r="AP1093" s="553">
        <f t="shared" si="193"/>
        <v>130700717</v>
      </c>
      <c r="AQ1093" s="64"/>
      <c r="AR1093" s="90"/>
    </row>
    <row r="1094" spans="1:44" ht="134.25" outlineLevel="2">
      <c r="A1094" s="72" t="e">
        <f>IF(D1093&lt;&gt;"",$D$8:D1093,A1092)</f>
        <v>#VALUE!</v>
      </c>
      <c r="C1094" s="552" t="str">
        <f>IF(D1094&lt;&gt;"",COUNTA($D$8:D1094),"")</f>
        <v/>
      </c>
      <c r="D1094" s="552"/>
      <c r="E1094" s="71" t="s">
        <v>439</v>
      </c>
      <c r="F1094" s="103">
        <v>4</v>
      </c>
      <c r="G1094" s="103"/>
      <c r="H1094" s="103">
        <v>216</v>
      </c>
      <c r="I1094" s="103">
        <v>10</v>
      </c>
      <c r="J1094" s="103">
        <v>399</v>
      </c>
      <c r="K1094" s="103" t="s">
        <v>549</v>
      </c>
      <c r="L1094" s="107" t="s">
        <v>965</v>
      </c>
      <c r="M1094" s="105">
        <v>36.18</v>
      </c>
      <c r="N1094" s="106">
        <f>IF(L1094&lt;&gt;"",VLOOKUP(L1094,'DON GIA'!$S$1:$U$19,3,0),"")</f>
        <v>2160000</v>
      </c>
      <c r="O1094" s="106">
        <f>IF(L1094&lt;&gt;"",VLOOKUP(L1094,'DON GIA'!$S$1:$V$19,4,0),"")</f>
        <v>0</v>
      </c>
      <c r="P1094" s="106">
        <f t="shared" si="194"/>
        <v>78148800</v>
      </c>
      <c r="Q1094" s="106">
        <f t="shared" si="195"/>
        <v>0</v>
      </c>
      <c r="R1094" s="71" t="s">
        <v>132</v>
      </c>
      <c r="S1094" s="103" t="s">
        <v>44</v>
      </c>
      <c r="T1094" s="103">
        <v>1</v>
      </c>
      <c r="U1094" s="554">
        <f>IF(R1094&lt;&gt;"",VLOOKUP(R1094,'DON GIA'!$H$1:$K$103,4,0),"")</f>
        <v>293000</v>
      </c>
      <c r="V1094" s="554">
        <f t="shared" ref="V1094:V1100" si="204">IF(R1094&lt;&gt;"",IF(ISNUMBER(U1094),T1094*U1094,""),"")</f>
        <v>293000</v>
      </c>
      <c r="W1094" s="107" t="s">
        <v>1254</v>
      </c>
      <c r="X1094" s="103" t="s">
        <v>27</v>
      </c>
      <c r="Y1094" s="108">
        <v>3.31</v>
      </c>
      <c r="Z1094" s="109"/>
      <c r="AA1094" s="554">
        <f>IF(W1094&lt;&gt;"",VLOOKUP(W1094,'DON GIA'!$A$1:$D$346,4,0),"")</f>
        <v>873908</v>
      </c>
      <c r="AB1094" s="554">
        <f t="shared" ref="AB1094:AB1100" si="205">IF(W1094&lt;&gt;"",IF(ISNUMBER(AA1094),Y1094*AA1094,""),"")</f>
        <v>2892635.48</v>
      </c>
      <c r="AC1094" s="71"/>
      <c r="AD1094" s="71" t="s">
        <v>29</v>
      </c>
      <c r="AE1094" s="71" t="s">
        <v>107</v>
      </c>
      <c r="AF1094" s="71" t="s">
        <v>116</v>
      </c>
      <c r="AG1094" s="71" t="s">
        <v>136</v>
      </c>
      <c r="AH1094" s="103"/>
      <c r="AI1094" s="71" t="s">
        <v>563</v>
      </c>
      <c r="AJ1094" s="71" t="s">
        <v>409</v>
      </c>
      <c r="AK1094" s="71">
        <v>4</v>
      </c>
      <c r="AL1094" s="554">
        <f>IF(AI1094&lt;&gt;"",VLOOKUP(AI1094,'DON GIA'!$M$1:$P$9,4,0),"")</f>
        <v>1611990</v>
      </c>
      <c r="AM1094" s="554">
        <f t="shared" si="196"/>
        <v>6447960</v>
      </c>
      <c r="AN1094" s="103"/>
      <c r="AO1094" s="107"/>
      <c r="AP1094" s="553" t="str">
        <f t="shared" si="193"/>
        <v/>
      </c>
      <c r="AQ1094" s="64" t="s">
        <v>550</v>
      </c>
      <c r="AR1094" s="77" t="s">
        <v>2021</v>
      </c>
    </row>
    <row r="1095" spans="1:44" ht="168.75" outlineLevel="2">
      <c r="A1095" s="72" t="e">
        <f>IF(D1094&lt;&gt;"",$D$8:D1094,A1094)</f>
        <v>#VALUE!</v>
      </c>
      <c r="C1095" s="552" t="str">
        <f>IF(D1095&lt;&gt;"",COUNTA($D$8:D1095),"")</f>
        <v/>
      </c>
      <c r="D1095" s="552"/>
      <c r="E1095" s="71" t="s">
        <v>39</v>
      </c>
      <c r="F1095" s="103"/>
      <c r="G1095" s="103"/>
      <c r="H1095" s="103"/>
      <c r="I1095" s="103"/>
      <c r="J1095" s="103"/>
      <c r="K1095" s="103"/>
      <c r="L1095" s="107"/>
      <c r="M1095" s="105"/>
      <c r="N1095" s="106" t="str">
        <f>IF(L1095&lt;&gt;"",VLOOKUP(L1095,'DON GIA'!$S$1:$U$19,3,0),"")</f>
        <v/>
      </c>
      <c r="O1095" s="106" t="str">
        <f>IF(L1095&lt;&gt;"",VLOOKUP(L1095,'DON GIA'!$S$1:$V$19,4,0),"")</f>
        <v/>
      </c>
      <c r="P1095" s="106" t="str">
        <f t="shared" si="194"/>
        <v/>
      </c>
      <c r="Q1095" s="106" t="str">
        <f t="shared" si="195"/>
        <v/>
      </c>
      <c r="R1095" s="71" t="s">
        <v>60</v>
      </c>
      <c r="S1095" s="103" t="s">
        <v>44</v>
      </c>
      <c r="T1095" s="103">
        <v>2</v>
      </c>
      <c r="U1095" s="554">
        <f>IF(R1095&lt;&gt;"",VLOOKUP(R1095,'DON GIA'!$H$1:$K$103,4,0),"")</f>
        <v>3064000</v>
      </c>
      <c r="V1095" s="554">
        <f t="shared" si="204"/>
        <v>6128000</v>
      </c>
      <c r="W1095" s="107" t="s">
        <v>1255</v>
      </c>
      <c r="X1095" s="103" t="s">
        <v>38</v>
      </c>
      <c r="Y1095" s="108">
        <v>10.039999999999999</v>
      </c>
      <c r="Z1095" s="109"/>
      <c r="AA1095" s="554">
        <f>IF(W1095&lt;&gt;"",VLOOKUP(W1095,'DON GIA'!$A$1:$D$346,4,0),"")</f>
        <v>1385413</v>
      </c>
      <c r="AB1095" s="554">
        <f t="shared" si="205"/>
        <v>13909546.52</v>
      </c>
      <c r="AC1095" s="71"/>
      <c r="AD1095" s="71"/>
      <c r="AE1095" s="71"/>
      <c r="AF1095" s="71"/>
      <c r="AG1095" s="71"/>
      <c r="AH1095" s="103"/>
      <c r="AI1095" s="71"/>
      <c r="AJ1095" s="71"/>
      <c r="AK1095" s="71"/>
      <c r="AL1095" s="554" t="str">
        <f>IF(AI1095&lt;&gt;"",VLOOKUP(AI1095,'DON GIA'!$M$1:$P$9,4,0),"")</f>
        <v/>
      </c>
      <c r="AM1095" s="554" t="str">
        <f t="shared" si="196"/>
        <v/>
      </c>
      <c r="AN1095" s="103"/>
      <c r="AO1095" s="107"/>
      <c r="AP1095" s="553" t="str">
        <f t="shared" si="193"/>
        <v/>
      </c>
      <c r="AQ1095" s="66" t="s">
        <v>551</v>
      </c>
      <c r="AR1095" s="139" t="s">
        <v>2038</v>
      </c>
    </row>
    <row r="1096" spans="1:44" ht="150" outlineLevel="2">
      <c r="A1096" s="72" t="e">
        <f>IF(D1095&lt;&gt;"",$D$8:D1095,A1095)</f>
        <v>#VALUE!</v>
      </c>
      <c r="C1096" s="552" t="str">
        <f>IF(D1096&lt;&gt;"",COUNTA($D$8:D1096),"")</f>
        <v/>
      </c>
      <c r="D1096" s="552"/>
      <c r="E1096" s="71" t="s">
        <v>440</v>
      </c>
      <c r="F1096" s="103"/>
      <c r="G1096" s="103"/>
      <c r="H1096" s="103"/>
      <c r="I1096" s="103"/>
      <c r="J1096" s="103"/>
      <c r="K1096" s="103"/>
      <c r="L1096" s="107"/>
      <c r="M1096" s="105"/>
      <c r="N1096" s="106" t="str">
        <f>IF(L1096&lt;&gt;"",VLOOKUP(L1096,'DON GIA'!$S$1:$U$19,3,0),"")</f>
        <v/>
      </c>
      <c r="O1096" s="106" t="str">
        <f>IF(L1096&lt;&gt;"",VLOOKUP(L1096,'DON GIA'!$S$1:$V$19,4,0),"")</f>
        <v/>
      </c>
      <c r="P1096" s="106" t="str">
        <f t="shared" si="194"/>
        <v/>
      </c>
      <c r="Q1096" s="106" t="str">
        <f t="shared" si="195"/>
        <v/>
      </c>
      <c r="R1096" s="71" t="s">
        <v>35</v>
      </c>
      <c r="S1096" s="103"/>
      <c r="T1096" s="103"/>
      <c r="U1096" s="554" t="str">
        <f>IF(R1096&lt;&gt;"",VLOOKUP(R1096,'DON GIA'!$H$1:$K$103,4,0),"")</f>
        <v/>
      </c>
      <c r="V1096" s="554" t="str">
        <f t="shared" si="204"/>
        <v/>
      </c>
      <c r="W1096" s="107" t="s">
        <v>998</v>
      </c>
      <c r="X1096" s="103" t="s">
        <v>38</v>
      </c>
      <c r="Y1096" s="108">
        <v>50.4</v>
      </c>
      <c r="Z1096" s="109"/>
      <c r="AA1096" s="554" t="str">
        <f>IF(W1096&lt;&gt;"",VLOOKUP(W1096,'DON GIA'!$A$1:$D$346,4,0),"")</f>
        <v>không hỗ trợ</v>
      </c>
      <c r="AB1096" s="554" t="str">
        <f t="shared" si="205"/>
        <v/>
      </c>
      <c r="AC1096" s="71"/>
      <c r="AD1096" s="71"/>
      <c r="AE1096" s="71"/>
      <c r="AF1096" s="71"/>
      <c r="AG1096" s="71"/>
      <c r="AH1096" s="103"/>
      <c r="AI1096" s="71"/>
      <c r="AJ1096" s="71"/>
      <c r="AK1096" s="71"/>
      <c r="AL1096" s="554" t="str">
        <f>IF(AI1096&lt;&gt;"",VLOOKUP(AI1096,'DON GIA'!$M$1:$P$9,4,0),"")</f>
        <v/>
      </c>
      <c r="AM1096" s="554" t="str">
        <f t="shared" si="196"/>
        <v/>
      </c>
      <c r="AN1096" s="103"/>
      <c r="AO1096" s="107"/>
      <c r="AP1096" s="553" t="str">
        <f t="shared" si="193"/>
        <v/>
      </c>
      <c r="AQ1096" s="66" t="s">
        <v>537</v>
      </c>
      <c r="AR1096" s="139" t="s">
        <v>2061</v>
      </c>
    </row>
    <row r="1097" spans="1:44" ht="112.5" outlineLevel="2">
      <c r="A1097" s="72" t="e">
        <f>IF(D1096&lt;&gt;"",$D$8:D1096,A1096)</f>
        <v>#VALUE!</v>
      </c>
      <c r="C1097" s="552" t="str">
        <f>IF(D1097&lt;&gt;"",COUNTA($D$8:D1097),"")</f>
        <v/>
      </c>
      <c r="D1097" s="552"/>
      <c r="E1097" s="71"/>
      <c r="F1097" s="103"/>
      <c r="G1097" s="103"/>
      <c r="H1097" s="103"/>
      <c r="I1097" s="103"/>
      <c r="J1097" s="103"/>
      <c r="K1097" s="103"/>
      <c r="L1097" s="107"/>
      <c r="M1097" s="105"/>
      <c r="N1097" s="106" t="str">
        <f>IF(L1097&lt;&gt;"",VLOOKUP(L1097,'DON GIA'!$S$1:$U$19,3,0),"")</f>
        <v/>
      </c>
      <c r="O1097" s="106" t="str">
        <f>IF(L1097&lt;&gt;"",VLOOKUP(L1097,'DON GIA'!$S$1:$V$19,4,0),"")</f>
        <v/>
      </c>
      <c r="P1097" s="106" t="str">
        <f t="shared" si="194"/>
        <v/>
      </c>
      <c r="Q1097" s="106" t="str">
        <f t="shared" si="195"/>
        <v/>
      </c>
      <c r="R1097" s="71" t="s">
        <v>35</v>
      </c>
      <c r="S1097" s="103"/>
      <c r="T1097" s="103"/>
      <c r="U1097" s="554" t="str">
        <f>IF(R1097&lt;&gt;"",VLOOKUP(R1097,'DON GIA'!$H$1:$K$103,4,0),"")</f>
        <v/>
      </c>
      <c r="V1097" s="554" t="str">
        <f t="shared" si="204"/>
        <v/>
      </c>
      <c r="W1097" s="107" t="s">
        <v>1256</v>
      </c>
      <c r="X1097" s="103" t="s">
        <v>27</v>
      </c>
      <c r="Y1097" s="108">
        <v>7.5</v>
      </c>
      <c r="Z1097" s="109"/>
      <c r="AA1097" s="554">
        <f>IF(W1097&lt;&gt;"",VLOOKUP(W1097,'DON GIA'!$A$1:$D$346,4,0),"")</f>
        <v>269273</v>
      </c>
      <c r="AB1097" s="554">
        <f t="shared" si="205"/>
        <v>2019547.5</v>
      </c>
      <c r="AC1097" s="71"/>
      <c r="AD1097" s="71"/>
      <c r="AE1097" s="71"/>
      <c r="AF1097" s="71"/>
      <c r="AG1097" s="71"/>
      <c r="AH1097" s="103"/>
      <c r="AI1097" s="71"/>
      <c r="AJ1097" s="71"/>
      <c r="AK1097" s="71"/>
      <c r="AL1097" s="554" t="str">
        <f>IF(AI1097&lt;&gt;"",VLOOKUP(AI1097,'DON GIA'!$M$1:$P$9,4,0),"")</f>
        <v/>
      </c>
      <c r="AM1097" s="554" t="str">
        <f t="shared" si="196"/>
        <v/>
      </c>
      <c r="AN1097" s="103"/>
      <c r="AO1097" s="107"/>
      <c r="AP1097" s="553" t="str">
        <f t="shared" si="193"/>
        <v/>
      </c>
      <c r="AQ1097" s="565" t="s">
        <v>2064</v>
      </c>
      <c r="AR1097" s="139" t="s">
        <v>1934</v>
      </c>
    </row>
    <row r="1098" spans="1:44" outlineLevel="2">
      <c r="A1098" s="72" t="e">
        <f>IF(D1097&lt;&gt;"",$D$8:D1097,A1097)</f>
        <v>#VALUE!</v>
      </c>
      <c r="C1098" s="552" t="str">
        <f>IF(D1098&lt;&gt;"",COUNTA($D$8:D1098),"")</f>
        <v/>
      </c>
      <c r="D1098" s="552"/>
      <c r="E1098" s="71"/>
      <c r="F1098" s="103"/>
      <c r="G1098" s="103"/>
      <c r="H1098" s="103"/>
      <c r="I1098" s="103"/>
      <c r="J1098" s="103"/>
      <c r="K1098" s="103"/>
      <c r="L1098" s="107"/>
      <c r="M1098" s="105"/>
      <c r="N1098" s="106" t="str">
        <f>IF(L1098&lt;&gt;"",VLOOKUP(L1098,'DON GIA'!$S$1:$U$19,3,0),"")</f>
        <v/>
      </c>
      <c r="O1098" s="106" t="str">
        <f>IF(L1098&lt;&gt;"",VLOOKUP(L1098,'DON GIA'!$S$1:$V$19,4,0),"")</f>
        <v/>
      </c>
      <c r="P1098" s="106" t="str">
        <f t="shared" si="194"/>
        <v/>
      </c>
      <c r="Q1098" s="106" t="str">
        <f t="shared" si="195"/>
        <v/>
      </c>
      <c r="R1098" s="71" t="s">
        <v>35</v>
      </c>
      <c r="S1098" s="103"/>
      <c r="T1098" s="103"/>
      <c r="U1098" s="554" t="str">
        <f>IF(R1098&lt;&gt;"",VLOOKUP(R1098,'DON GIA'!$H$1:$K$103,4,0),"")</f>
        <v/>
      </c>
      <c r="V1098" s="554" t="str">
        <f t="shared" si="204"/>
        <v/>
      </c>
      <c r="W1098" s="107" t="s">
        <v>1257</v>
      </c>
      <c r="X1098" s="103" t="s">
        <v>27</v>
      </c>
      <c r="Y1098" s="108">
        <v>15</v>
      </c>
      <c r="Z1098" s="109"/>
      <c r="AA1098" s="554">
        <f>IF(W1098&lt;&gt;"",VLOOKUP(W1098,'DON GIA'!$A$1:$D$346,4,0),"")</f>
        <v>199800</v>
      </c>
      <c r="AB1098" s="554">
        <f t="shared" si="205"/>
        <v>2997000</v>
      </c>
      <c r="AC1098" s="71"/>
      <c r="AD1098" s="71"/>
      <c r="AE1098" s="71"/>
      <c r="AF1098" s="71"/>
      <c r="AG1098" s="71"/>
      <c r="AH1098" s="103"/>
      <c r="AI1098" s="71"/>
      <c r="AJ1098" s="71"/>
      <c r="AK1098" s="71"/>
      <c r="AL1098" s="554" t="str">
        <f>IF(AI1098&lt;&gt;"",VLOOKUP(AI1098,'DON GIA'!$M$1:$P$9,4,0),"")</f>
        <v/>
      </c>
      <c r="AM1098" s="554" t="str">
        <f t="shared" si="196"/>
        <v/>
      </c>
      <c r="AN1098" s="103"/>
      <c r="AO1098" s="107"/>
      <c r="AP1098" s="553" t="str">
        <f t="shared" si="193"/>
        <v/>
      </c>
      <c r="AQ1098" s="107"/>
    </row>
    <row r="1099" spans="1:44" ht="56.25" outlineLevel="2">
      <c r="A1099" s="72" t="e">
        <f>IF(D1098&lt;&gt;"",$D$8:D1098,A1098)</f>
        <v>#VALUE!</v>
      </c>
      <c r="C1099" s="552" t="str">
        <f>IF(D1099&lt;&gt;"",COUNTA($D$8:D1099),"")</f>
        <v/>
      </c>
      <c r="D1099" s="552"/>
      <c r="E1099" s="71"/>
      <c r="F1099" s="103"/>
      <c r="G1099" s="103"/>
      <c r="H1099" s="103"/>
      <c r="I1099" s="103"/>
      <c r="J1099" s="103"/>
      <c r="K1099" s="103"/>
      <c r="L1099" s="107"/>
      <c r="M1099" s="105"/>
      <c r="N1099" s="106" t="str">
        <f>IF(L1099&lt;&gt;"",VLOOKUP(L1099,'DON GIA'!$S$1:$U$19,3,0),"")</f>
        <v/>
      </c>
      <c r="O1099" s="106" t="str">
        <f>IF(L1099&lt;&gt;"",VLOOKUP(L1099,'DON GIA'!$S$1:$V$19,4,0),"")</f>
        <v/>
      </c>
      <c r="P1099" s="106" t="str">
        <f t="shared" si="194"/>
        <v/>
      </c>
      <c r="Q1099" s="106" t="str">
        <f t="shared" si="195"/>
        <v/>
      </c>
      <c r="R1099" s="71" t="s">
        <v>35</v>
      </c>
      <c r="S1099" s="103"/>
      <c r="T1099" s="103"/>
      <c r="U1099" s="554" t="str">
        <f>IF(R1099&lt;&gt;"",VLOOKUP(R1099,'DON GIA'!$H$1:$K$103,4,0),"")</f>
        <v/>
      </c>
      <c r="V1099" s="554" t="str">
        <f t="shared" si="204"/>
        <v/>
      </c>
      <c r="W1099" s="107" t="s">
        <v>1258</v>
      </c>
      <c r="X1099" s="103" t="s">
        <v>27</v>
      </c>
      <c r="Y1099" s="108">
        <v>47.5</v>
      </c>
      <c r="Z1099" s="109"/>
      <c r="AA1099" s="554">
        <f>IF(W1099&lt;&gt;"",VLOOKUP(W1099,'DON GIA'!$A$1:$D$346,4,0),"")</f>
        <v>376089</v>
      </c>
      <c r="AB1099" s="554">
        <f t="shared" si="205"/>
        <v>17864227.5</v>
      </c>
      <c r="AC1099" s="71"/>
      <c r="AD1099" s="71"/>
      <c r="AE1099" s="71"/>
      <c r="AF1099" s="71"/>
      <c r="AG1099" s="71"/>
      <c r="AH1099" s="103"/>
      <c r="AI1099" s="71"/>
      <c r="AJ1099" s="71"/>
      <c r="AK1099" s="71"/>
      <c r="AL1099" s="554" t="str">
        <f>IF(AI1099&lt;&gt;"",VLOOKUP(AI1099,'DON GIA'!$M$1:$P$9,4,0),"")</f>
        <v/>
      </c>
      <c r="AM1099" s="554" t="str">
        <f t="shared" si="196"/>
        <v/>
      </c>
      <c r="AN1099" s="103"/>
      <c r="AO1099" s="107"/>
      <c r="AP1099" s="553" t="str">
        <f t="shared" si="193"/>
        <v/>
      </c>
      <c r="AQ1099" s="107"/>
    </row>
    <row r="1100" spans="1:44" outlineLevel="2">
      <c r="A1100" s="72" t="e">
        <f>IF(D1099&lt;&gt;"",$D$8:D1099,A1099)</f>
        <v>#VALUE!</v>
      </c>
      <c r="C1100" s="552" t="str">
        <f>IF(D1100&lt;&gt;"",COUNTA($D$8:D1100),"")</f>
        <v/>
      </c>
      <c r="D1100" s="552"/>
      <c r="E1100" s="61"/>
      <c r="F1100" s="103"/>
      <c r="G1100" s="103"/>
      <c r="H1100" s="103"/>
      <c r="I1100" s="103"/>
      <c r="J1100" s="103"/>
      <c r="K1100" s="103"/>
      <c r="L1100" s="107"/>
      <c r="M1100" s="105"/>
      <c r="N1100" s="106" t="str">
        <f>IF(L1100&lt;&gt;"",VLOOKUP(L1100,'DON GIA'!$S$1:$U$19,3,0),"")</f>
        <v/>
      </c>
      <c r="O1100" s="106" t="str">
        <f>IF(L1100&lt;&gt;"",VLOOKUP(L1100,'DON GIA'!$S$1:$V$19,4,0),"")</f>
        <v/>
      </c>
      <c r="P1100" s="106" t="str">
        <f t="shared" si="194"/>
        <v/>
      </c>
      <c r="Q1100" s="106" t="str">
        <f t="shared" si="195"/>
        <v/>
      </c>
      <c r="R1100" s="71" t="s">
        <v>35</v>
      </c>
      <c r="S1100" s="103"/>
      <c r="T1100" s="103"/>
      <c r="U1100" s="554" t="str">
        <f>IF(R1100&lt;&gt;"",VLOOKUP(R1100,'DON GIA'!$H$1:$K$103,4,0),"")</f>
        <v/>
      </c>
      <c r="V1100" s="554" t="str">
        <f t="shared" si="204"/>
        <v/>
      </c>
      <c r="W1100" s="107" t="s">
        <v>35</v>
      </c>
      <c r="X1100" s="103"/>
      <c r="Y1100" s="108"/>
      <c r="Z1100" s="109"/>
      <c r="AA1100" s="554" t="str">
        <f>IF(W1100&lt;&gt;"",VLOOKUP(W1100,'DON GIA'!$A$1:$D$346,4,0),"")</f>
        <v/>
      </c>
      <c r="AB1100" s="554" t="str">
        <f t="shared" si="205"/>
        <v/>
      </c>
      <c r="AC1100" s="71"/>
      <c r="AD1100" s="71"/>
      <c r="AE1100" s="71"/>
      <c r="AF1100" s="71"/>
      <c r="AG1100" s="71"/>
      <c r="AH1100" s="103"/>
      <c r="AI1100" s="71"/>
      <c r="AJ1100" s="71"/>
      <c r="AK1100" s="71"/>
      <c r="AL1100" s="554" t="str">
        <f>IF(AI1100&lt;&gt;"",VLOOKUP(AI1100,'DON GIA'!$M$1:$P$9,4,0),"")</f>
        <v/>
      </c>
      <c r="AM1100" s="554" t="str">
        <f t="shared" si="196"/>
        <v/>
      </c>
      <c r="AN1100" s="103"/>
      <c r="AO1100" s="107"/>
      <c r="AP1100" s="553" t="str">
        <f t="shared" si="193"/>
        <v/>
      </c>
      <c r="AQ1100" s="107"/>
    </row>
    <row r="1101" spans="1:44" outlineLevel="1">
      <c r="A1101" s="84" t="s">
        <v>787</v>
      </c>
      <c r="B1101" s="576">
        <v>84</v>
      </c>
      <c r="C1101" s="552">
        <f>IF(D1101&lt;&gt;"",COUNTA($D$8:D1101),"")</f>
        <v>74</v>
      </c>
      <c r="D1101" s="552">
        <v>466</v>
      </c>
      <c r="E1101" s="61" t="s">
        <v>441</v>
      </c>
      <c r="F1101" s="162"/>
      <c r="G1101" s="162"/>
      <c r="H1101" s="162"/>
      <c r="I1101" s="179"/>
      <c r="J1101" s="179"/>
      <c r="K1101" s="187"/>
      <c r="L1101" s="129"/>
      <c r="M1101" s="180">
        <f>SUBTOTAL(9,M1102:M1111)</f>
        <v>54.31</v>
      </c>
      <c r="N1101" s="199"/>
      <c r="O1101" s="199"/>
      <c r="P1101" s="199">
        <f>SUBTOTAL(9,P1102:P1111)</f>
        <v>91186490</v>
      </c>
      <c r="Q1101" s="199">
        <f>SUBTOTAL(9,Q1102:Q1111)</f>
        <v>0</v>
      </c>
      <c r="R1101" s="61"/>
      <c r="S1101" s="162"/>
      <c r="T1101" s="162">
        <f>SUBTOTAL(9,T1102:T1111)</f>
        <v>4</v>
      </c>
      <c r="U1101" s="553"/>
      <c r="V1101" s="553">
        <f>SUBTOTAL(9,V1102:V1111)</f>
        <v>1578000</v>
      </c>
      <c r="W1101" s="129"/>
      <c r="X1101" s="162"/>
      <c r="Y1101" s="169">
        <f>SUBTOTAL(9,Y1102:Y1111)</f>
        <v>32.099999999999994</v>
      </c>
      <c r="Z1101" s="170">
        <f>SUBTOTAL(9,Z1102:Z1111)</f>
        <v>16.89</v>
      </c>
      <c r="AA1101" s="553"/>
      <c r="AB1101" s="553">
        <f>SUBTOTAL(9,AB1102:AB1111)</f>
        <v>33051801.18</v>
      </c>
      <c r="AC1101" s="71"/>
      <c r="AD1101" s="71"/>
      <c r="AE1101" s="71"/>
      <c r="AF1101" s="71"/>
      <c r="AG1101" s="71"/>
      <c r="AH1101" s="103"/>
      <c r="AI1101" s="71"/>
      <c r="AJ1101" s="61"/>
      <c r="AK1101" s="61">
        <f>SUBTOTAL(9,AK1102:AK1111)</f>
        <v>0</v>
      </c>
      <c r="AL1101" s="553"/>
      <c r="AM1101" s="553">
        <f>SUBTOTAL(9,AM1102:AM1111)</f>
        <v>0</v>
      </c>
      <c r="AN1101" s="162"/>
      <c r="AO1101" s="129">
        <f>SUBTOTAL(9,AO1102:AO1111)</f>
        <v>0</v>
      </c>
      <c r="AP1101" s="553">
        <f t="shared" si="193"/>
        <v>125816291.18000001</v>
      </c>
      <c r="AQ1101" s="65"/>
      <c r="AR1101" s="90"/>
    </row>
    <row r="1102" spans="1:44" ht="78" outlineLevel="2">
      <c r="A1102" s="72" t="e">
        <f>IF(D1101&lt;&gt;"",$D$8:D1101,A1100)</f>
        <v>#VALUE!</v>
      </c>
      <c r="C1102" s="552" t="str">
        <f>IF(D1102&lt;&gt;"",COUNTA($D$8:D1102),"")</f>
        <v/>
      </c>
      <c r="D1102" s="552"/>
      <c r="E1102" s="71" t="s">
        <v>443</v>
      </c>
      <c r="F1102" s="103">
        <v>4</v>
      </c>
      <c r="G1102" s="103"/>
      <c r="H1102" s="103">
        <v>231</v>
      </c>
      <c r="I1102" s="67">
        <v>7</v>
      </c>
      <c r="J1102" s="67">
        <v>396</v>
      </c>
      <c r="K1102" s="68" t="s">
        <v>522</v>
      </c>
      <c r="L1102" s="107" t="s">
        <v>973</v>
      </c>
      <c r="M1102" s="128">
        <v>54.31</v>
      </c>
      <c r="N1102" s="106">
        <f>IF(L1102&lt;&gt;"",VLOOKUP(L1102,'DON GIA'!$S$1:$U$19,3,0),"")</f>
        <v>1679000</v>
      </c>
      <c r="O1102" s="106">
        <f>IF(L1102&lt;&gt;"",VLOOKUP(L1102,'DON GIA'!$S$1:$V$19,4,0),"")</f>
        <v>0</v>
      </c>
      <c r="P1102" s="106">
        <f t="shared" si="194"/>
        <v>91186490</v>
      </c>
      <c r="Q1102" s="106">
        <f t="shared" si="195"/>
        <v>0</v>
      </c>
      <c r="R1102" s="71" t="s">
        <v>442</v>
      </c>
      <c r="S1102" s="103" t="s">
        <v>44</v>
      </c>
      <c r="T1102" s="103">
        <v>1</v>
      </c>
      <c r="U1102" s="554">
        <f>IF(R1102&lt;&gt;"",VLOOKUP(R1102,'DON GIA'!$H$1:$K$103,4,0),"")</f>
        <v>667000</v>
      </c>
      <c r="V1102" s="554">
        <f t="shared" ref="V1102:V1111" si="206">IF(R1102&lt;&gt;"",IF(ISNUMBER(U1102),T1102*U1102,""),"")</f>
        <v>667000</v>
      </c>
      <c r="W1102" s="107" t="s">
        <v>1259</v>
      </c>
      <c r="X1102" s="103" t="s">
        <v>27</v>
      </c>
      <c r="Y1102" s="108">
        <v>3.96</v>
      </c>
      <c r="Z1102" s="109"/>
      <c r="AA1102" s="554">
        <f>IF(W1102&lt;&gt;"",VLOOKUP(W1102,'DON GIA'!$A$1:$D$346,4,0),"")</f>
        <v>854777</v>
      </c>
      <c r="AB1102" s="554">
        <f t="shared" ref="AB1102:AB1111" si="207">IF(W1102&lt;&gt;"",IF(ISNUMBER(AA1102),Y1102*AA1102,""),"")</f>
        <v>3384916.92</v>
      </c>
      <c r="AC1102" s="71"/>
      <c r="AD1102" s="71"/>
      <c r="AE1102" s="71"/>
      <c r="AF1102" s="71"/>
      <c r="AG1102" s="71"/>
      <c r="AH1102" s="103"/>
      <c r="AI1102" s="71"/>
      <c r="AJ1102" s="71"/>
      <c r="AK1102" s="71"/>
      <c r="AL1102" s="554" t="str">
        <f>IF(AI1102&lt;&gt;"",VLOOKUP(AI1102,'DON GIA'!$M$1:$P$9,4,0),"")</f>
        <v/>
      </c>
      <c r="AM1102" s="554" t="str">
        <f t="shared" si="196"/>
        <v/>
      </c>
      <c r="AN1102" s="103"/>
      <c r="AO1102" s="107"/>
      <c r="AP1102" s="553" t="str">
        <f t="shared" si="193"/>
        <v/>
      </c>
      <c r="AQ1102" s="65" t="s">
        <v>749</v>
      </c>
      <c r="AR1102" s="77" t="s">
        <v>2021</v>
      </c>
    </row>
    <row r="1103" spans="1:44" ht="93.75" outlineLevel="2">
      <c r="A1103" s="72" t="e">
        <f>IF(D1102&lt;&gt;"",$D$8:D1102,A1102)</f>
        <v>#VALUE!</v>
      </c>
      <c r="C1103" s="552" t="str">
        <f>IF(D1103&lt;&gt;"",COUNTA($D$8:D1103),"")</f>
        <v/>
      </c>
      <c r="D1103" s="552"/>
      <c r="E1103" s="71" t="s">
        <v>39</v>
      </c>
      <c r="F1103" s="103"/>
      <c r="G1103" s="103"/>
      <c r="H1103" s="103"/>
      <c r="I1103" s="67"/>
      <c r="J1103" s="67"/>
      <c r="K1103" s="68"/>
      <c r="L1103" s="107"/>
      <c r="M1103" s="128"/>
      <c r="N1103" s="106" t="str">
        <f>IF(L1103&lt;&gt;"",VLOOKUP(L1103,'DON GIA'!$S$1:$U$19,3,0),"")</f>
        <v/>
      </c>
      <c r="O1103" s="106" t="str">
        <f>IF(L1103&lt;&gt;"",VLOOKUP(L1103,'DON GIA'!$S$1:$V$19,4,0),"")</f>
        <v/>
      </c>
      <c r="P1103" s="106" t="str">
        <f t="shared" si="194"/>
        <v/>
      </c>
      <c r="Q1103" s="106" t="str">
        <f t="shared" si="195"/>
        <v/>
      </c>
      <c r="R1103" s="71" t="s">
        <v>133</v>
      </c>
      <c r="S1103" s="103" t="s">
        <v>44</v>
      </c>
      <c r="T1103" s="103">
        <v>1</v>
      </c>
      <c r="U1103" s="554">
        <f>IF(R1103&lt;&gt;"",VLOOKUP(R1103,'DON GIA'!$H$1:$K$103,4,0),"")</f>
        <v>283000</v>
      </c>
      <c r="V1103" s="554">
        <f t="shared" si="206"/>
        <v>283000</v>
      </c>
      <c r="W1103" s="107" t="s">
        <v>1062</v>
      </c>
      <c r="X1103" s="103" t="s">
        <v>27</v>
      </c>
      <c r="Y1103" s="108">
        <v>3.96</v>
      </c>
      <c r="Z1103" s="109"/>
      <c r="AA1103" s="554">
        <f>IF(W1103&lt;&gt;"",VLOOKUP(W1103,'DON GIA'!$A$1:$D$346,4,0),"")</f>
        <v>264499</v>
      </c>
      <c r="AB1103" s="554">
        <f t="shared" si="207"/>
        <v>1047416.04</v>
      </c>
      <c r="AC1103" s="71"/>
      <c r="AD1103" s="71"/>
      <c r="AE1103" s="71"/>
      <c r="AF1103" s="71"/>
      <c r="AG1103" s="71"/>
      <c r="AH1103" s="103"/>
      <c r="AI1103" s="71"/>
      <c r="AJ1103" s="71"/>
      <c r="AK1103" s="71"/>
      <c r="AL1103" s="554" t="str">
        <f>IF(AI1103&lt;&gt;"",VLOOKUP(AI1103,'DON GIA'!$M$1:$P$9,4,0),"")</f>
        <v/>
      </c>
      <c r="AM1103" s="554" t="str">
        <f t="shared" si="196"/>
        <v/>
      </c>
      <c r="AN1103" s="103"/>
      <c r="AO1103" s="107"/>
      <c r="AP1103" s="553" t="str">
        <f t="shared" si="193"/>
        <v/>
      </c>
      <c r="AQ1103" s="66" t="s">
        <v>518</v>
      </c>
      <c r="AR1103" s="139" t="s">
        <v>2038</v>
      </c>
    </row>
    <row r="1104" spans="1:44" ht="75" outlineLevel="2">
      <c r="A1104" s="72" t="e">
        <f>IF(D1103&lt;&gt;"",$D$8:D1103,A1103)</f>
        <v>#VALUE!</v>
      </c>
      <c r="C1104" s="552" t="str">
        <f>IF(D1104&lt;&gt;"",COUNTA($D$8:D1104),"")</f>
        <v/>
      </c>
      <c r="D1104" s="552"/>
      <c r="E1104" s="71" t="s">
        <v>445</v>
      </c>
      <c r="F1104" s="103"/>
      <c r="G1104" s="103"/>
      <c r="H1104" s="103"/>
      <c r="I1104" s="69"/>
      <c r="J1104" s="69"/>
      <c r="K1104" s="70"/>
      <c r="L1104" s="107"/>
      <c r="M1104" s="142"/>
      <c r="N1104" s="106" t="str">
        <f>IF(L1104&lt;&gt;"",VLOOKUP(L1104,'DON GIA'!$S$1:$U$19,3,0),"")</f>
        <v/>
      </c>
      <c r="O1104" s="106" t="str">
        <f>IF(L1104&lt;&gt;"",VLOOKUP(L1104,'DON GIA'!$S$1:$V$19,4,0),"")</f>
        <v/>
      </c>
      <c r="P1104" s="106" t="str">
        <f t="shared" si="194"/>
        <v/>
      </c>
      <c r="Q1104" s="106" t="str">
        <f t="shared" si="195"/>
        <v/>
      </c>
      <c r="R1104" s="71" t="s">
        <v>444</v>
      </c>
      <c r="S1104" s="103" t="s">
        <v>44</v>
      </c>
      <c r="T1104" s="103">
        <v>1</v>
      </c>
      <c r="U1104" s="554">
        <f>IF(R1104&lt;&gt;"",VLOOKUP(R1104,'DON GIA'!$H$1:$K$103,4,0),"")</f>
        <v>400000</v>
      </c>
      <c r="V1104" s="554">
        <f t="shared" si="206"/>
        <v>400000</v>
      </c>
      <c r="W1104" s="107" t="s">
        <v>1057</v>
      </c>
      <c r="X1104" s="103" t="s">
        <v>27</v>
      </c>
      <c r="Y1104" s="108">
        <v>21.24</v>
      </c>
      <c r="Z1104" s="109"/>
      <c r="AA1104" s="554">
        <f>IF(W1104&lt;&gt;"",VLOOKUP(W1104,'DON GIA'!$A$1:$D$346,4,0),"")</f>
        <v>1229116</v>
      </c>
      <c r="AB1104" s="554">
        <f t="shared" si="207"/>
        <v>26106423.84</v>
      </c>
      <c r="AC1104" s="71"/>
      <c r="AD1104" s="71" t="s">
        <v>29</v>
      </c>
      <c r="AE1104" s="71" t="s">
        <v>36</v>
      </c>
      <c r="AF1104" s="71" t="s">
        <v>116</v>
      </c>
      <c r="AG1104" s="71" t="s">
        <v>136</v>
      </c>
      <c r="AH1104" s="103"/>
      <c r="AI1104" s="71"/>
      <c r="AJ1104" s="71"/>
      <c r="AK1104" s="71"/>
      <c r="AL1104" s="554" t="str">
        <f>IF(AI1104&lt;&gt;"",VLOOKUP(AI1104,'DON GIA'!$M$1:$P$9,4,0),"")</f>
        <v/>
      </c>
      <c r="AM1104" s="554" t="str">
        <f t="shared" si="196"/>
        <v/>
      </c>
      <c r="AN1104" s="103"/>
      <c r="AO1104" s="107"/>
      <c r="AP1104" s="553" t="str">
        <f t="shared" si="193"/>
        <v/>
      </c>
      <c r="AQ1104" s="66" t="s">
        <v>519</v>
      </c>
      <c r="AR1104" s="139" t="s">
        <v>2051</v>
      </c>
    </row>
    <row r="1105" spans="1:44" ht="75" outlineLevel="2">
      <c r="A1105" s="72" t="e">
        <f>IF(D1104&lt;&gt;"",$D$8:D1104,A1104)</f>
        <v>#VALUE!</v>
      </c>
      <c r="C1105" s="552" t="str">
        <f>IF(D1105&lt;&gt;"",COUNTA($D$8:D1105),"")</f>
        <v/>
      </c>
      <c r="D1105" s="552"/>
      <c r="E1105" s="141" t="s">
        <v>575</v>
      </c>
      <c r="F1105" s="103"/>
      <c r="G1105" s="103"/>
      <c r="H1105" s="103"/>
      <c r="I1105" s="69"/>
      <c r="J1105" s="69"/>
      <c r="K1105" s="70"/>
      <c r="L1105" s="107"/>
      <c r="M1105" s="142"/>
      <c r="N1105" s="106" t="str">
        <f>IF(L1105&lt;&gt;"",VLOOKUP(L1105,'DON GIA'!$S$1:$U$19,3,0),"")</f>
        <v/>
      </c>
      <c r="O1105" s="106" t="str">
        <f>IF(L1105&lt;&gt;"",VLOOKUP(L1105,'DON GIA'!$S$1:$V$19,4,0),"")</f>
        <v/>
      </c>
      <c r="P1105" s="106" t="str">
        <f t="shared" si="194"/>
        <v/>
      </c>
      <c r="Q1105" s="106" t="str">
        <f t="shared" si="195"/>
        <v/>
      </c>
      <c r="R1105" s="71" t="s">
        <v>446</v>
      </c>
      <c r="S1105" s="103" t="s">
        <v>44</v>
      </c>
      <c r="T1105" s="103">
        <v>1</v>
      </c>
      <c r="U1105" s="554">
        <f>IF(R1105&lt;&gt;"",VLOOKUP(R1105,'DON GIA'!$H$1:$K$103,4,0),"")</f>
        <v>228000</v>
      </c>
      <c r="V1105" s="554">
        <f t="shared" si="206"/>
        <v>228000</v>
      </c>
      <c r="W1105" s="107" t="s">
        <v>1078</v>
      </c>
      <c r="X1105" s="103" t="s">
        <v>27</v>
      </c>
      <c r="Y1105" s="108">
        <v>2.94</v>
      </c>
      <c r="Z1105" s="109">
        <v>16.89</v>
      </c>
      <c r="AA1105" s="554">
        <f>IF(W1105&lt;&gt;"",VLOOKUP(W1105,'DON GIA'!$A$1:$D$346,4,0),"")</f>
        <v>854777</v>
      </c>
      <c r="AB1105" s="554">
        <f t="shared" si="207"/>
        <v>2513044.38</v>
      </c>
      <c r="AC1105" s="71"/>
      <c r="AD1105" s="71" t="s">
        <v>29</v>
      </c>
      <c r="AE1105" s="71" t="s">
        <v>36</v>
      </c>
      <c r="AF1105" s="71" t="s">
        <v>41</v>
      </c>
      <c r="AG1105" s="71" t="s">
        <v>136</v>
      </c>
      <c r="AH1105" s="103"/>
      <c r="AI1105" s="71"/>
      <c r="AJ1105" s="71"/>
      <c r="AK1105" s="71"/>
      <c r="AL1105" s="554" t="str">
        <f>IF(AI1105&lt;&gt;"",VLOOKUP(AI1105,'DON GIA'!$M$1:$P$9,4,0),"")</f>
        <v/>
      </c>
      <c r="AM1105" s="554" t="str">
        <f t="shared" si="196"/>
        <v/>
      </c>
      <c r="AN1105" s="103"/>
      <c r="AO1105" s="107"/>
      <c r="AP1105" s="553" t="str">
        <f t="shared" ref="AP1105:AP1168" si="208">IF(D1105&lt;&gt;"",P1105+Q1105+V1105+AB1105+AM1105,"")</f>
        <v/>
      </c>
      <c r="AQ1105" s="66" t="s">
        <v>520</v>
      </c>
      <c r="AR1105" s="139" t="s">
        <v>1997</v>
      </c>
    </row>
    <row r="1106" spans="1:44" ht="56.25" outlineLevel="2">
      <c r="A1106" s="72" t="e">
        <f>IF(D1105&lt;&gt;"",$D$8:D1105,A1105)</f>
        <v>#VALUE!</v>
      </c>
      <c r="C1106" s="552" t="str">
        <f>IF(D1106&lt;&gt;"",COUNTA($D$8:D1106),"")</f>
        <v/>
      </c>
      <c r="D1106" s="552"/>
      <c r="E1106" s="71"/>
      <c r="F1106" s="103"/>
      <c r="G1106" s="103"/>
      <c r="H1106" s="103"/>
      <c r="I1106" s="103"/>
      <c r="J1106" s="103"/>
      <c r="K1106" s="103"/>
      <c r="L1106" s="107"/>
      <c r="M1106" s="105"/>
      <c r="N1106" s="106" t="str">
        <f>IF(L1106&lt;&gt;"",VLOOKUP(L1106,'DON GIA'!$S$1:$U$19,3,0),"")</f>
        <v/>
      </c>
      <c r="O1106" s="106" t="str">
        <f>IF(L1106&lt;&gt;"",VLOOKUP(L1106,'DON GIA'!$S$1:$V$19,4,0),"")</f>
        <v/>
      </c>
      <c r="P1106" s="106" t="str">
        <f t="shared" si="194"/>
        <v/>
      </c>
      <c r="Q1106" s="106" t="str">
        <f t="shared" si="195"/>
        <v/>
      </c>
      <c r="R1106" s="71" t="s">
        <v>35</v>
      </c>
      <c r="S1106" s="103"/>
      <c r="T1106" s="103"/>
      <c r="U1106" s="554" t="str">
        <f>IF(R1106&lt;&gt;"",VLOOKUP(R1106,'DON GIA'!$H$1:$K$103,4,0),"")</f>
        <v/>
      </c>
      <c r="V1106" s="554" t="str">
        <f t="shared" si="206"/>
        <v/>
      </c>
      <c r="W1106" s="107" t="s">
        <v>35</v>
      </c>
      <c r="X1106" s="103"/>
      <c r="Y1106" s="108"/>
      <c r="Z1106" s="109"/>
      <c r="AA1106" s="554" t="str">
        <f>IF(W1106&lt;&gt;"",VLOOKUP(W1106,'DON GIA'!$A$1:$D$346,4,0),"")</f>
        <v/>
      </c>
      <c r="AB1106" s="554" t="str">
        <f t="shared" si="207"/>
        <v/>
      </c>
      <c r="AC1106" s="71"/>
      <c r="AD1106" s="71"/>
      <c r="AE1106" s="71"/>
      <c r="AF1106" s="71"/>
      <c r="AG1106" s="71"/>
      <c r="AH1106" s="103"/>
      <c r="AI1106" s="71"/>
      <c r="AJ1106" s="71"/>
      <c r="AK1106" s="71"/>
      <c r="AL1106" s="554" t="str">
        <f>IF(AI1106&lt;&gt;"",VLOOKUP(AI1106,'DON GIA'!$M$1:$P$9,4,0),"")</f>
        <v/>
      </c>
      <c r="AM1106" s="554" t="str">
        <f t="shared" si="196"/>
        <v/>
      </c>
      <c r="AN1106" s="103"/>
      <c r="AO1106" s="107"/>
      <c r="AP1106" s="553" t="str">
        <f t="shared" si="208"/>
        <v/>
      </c>
      <c r="AQ1106" s="66" t="s">
        <v>521</v>
      </c>
      <c r="AR1106" s="139" t="s">
        <v>2052</v>
      </c>
    </row>
    <row r="1107" spans="1:44" ht="75" outlineLevel="2">
      <c r="A1107" s="72" t="e">
        <f>IF(D1106&lt;&gt;"",$D$8:D1106,A1106)</f>
        <v>#VALUE!</v>
      </c>
      <c r="C1107" s="552" t="str">
        <f>IF(D1107&lt;&gt;"",COUNTA($D$8:D1107),"")</f>
        <v/>
      </c>
      <c r="D1107" s="552"/>
      <c r="E1107" s="71"/>
      <c r="F1107" s="103"/>
      <c r="G1107" s="103"/>
      <c r="H1107" s="103"/>
      <c r="I1107" s="103"/>
      <c r="J1107" s="103"/>
      <c r="K1107" s="103"/>
      <c r="L1107" s="107"/>
      <c r="M1107" s="105"/>
      <c r="N1107" s="106" t="str">
        <f>IF(L1107&lt;&gt;"",VLOOKUP(L1107,'DON GIA'!$S$1:$U$19,3,0),"")</f>
        <v/>
      </c>
      <c r="O1107" s="106" t="str">
        <f>IF(L1107&lt;&gt;"",VLOOKUP(L1107,'DON GIA'!$S$1:$V$19,4,0),"")</f>
        <v/>
      </c>
      <c r="P1107" s="106" t="str">
        <f t="shared" si="194"/>
        <v/>
      </c>
      <c r="Q1107" s="106" t="str">
        <f t="shared" si="195"/>
        <v/>
      </c>
      <c r="R1107" s="71" t="s">
        <v>35</v>
      </c>
      <c r="S1107" s="103"/>
      <c r="T1107" s="103"/>
      <c r="U1107" s="554" t="str">
        <f>IF(R1107&lt;&gt;"",VLOOKUP(R1107,'DON GIA'!$H$1:$K$103,4,0),"")</f>
        <v/>
      </c>
      <c r="V1107" s="554" t="str">
        <f t="shared" si="206"/>
        <v/>
      </c>
      <c r="W1107" s="107"/>
      <c r="X1107" s="103"/>
      <c r="Y1107" s="108"/>
      <c r="Z1107" s="109"/>
      <c r="AA1107" s="554" t="str">
        <f>IF(W1107&lt;&gt;"",VLOOKUP(W1107,'DON GIA'!$A$1:$D$346,4,0),"")</f>
        <v/>
      </c>
      <c r="AB1107" s="554" t="str">
        <f t="shared" si="207"/>
        <v/>
      </c>
      <c r="AC1107" s="71"/>
      <c r="AD1107" s="71"/>
      <c r="AE1107" s="71"/>
      <c r="AF1107" s="71"/>
      <c r="AG1107" s="71"/>
      <c r="AH1107" s="103"/>
      <c r="AI1107" s="71"/>
      <c r="AJ1107" s="71"/>
      <c r="AK1107" s="71"/>
      <c r="AL1107" s="554" t="str">
        <f>IF(AI1107&lt;&gt;"",VLOOKUP(AI1107,'DON GIA'!$M$1:$P$9,4,0),"")</f>
        <v/>
      </c>
      <c r="AM1107" s="554" t="str">
        <f t="shared" si="196"/>
        <v/>
      </c>
      <c r="AN1107" s="103"/>
      <c r="AO1107" s="107"/>
      <c r="AP1107" s="553" t="str">
        <f t="shared" si="208"/>
        <v/>
      </c>
      <c r="AQ1107" s="66" t="s">
        <v>515</v>
      </c>
    </row>
    <row r="1108" spans="1:44" ht="56.25" outlineLevel="2">
      <c r="A1108" s="72" t="e">
        <f>IF(D1107&lt;&gt;"",$D$8:D1107,A1107)</f>
        <v>#VALUE!</v>
      </c>
      <c r="C1108" s="552" t="str">
        <f>IF(D1108&lt;&gt;"",COUNTA($D$8:D1108),"")</f>
        <v/>
      </c>
      <c r="D1108" s="552"/>
      <c r="E1108" s="71"/>
      <c r="F1108" s="103"/>
      <c r="G1108" s="103"/>
      <c r="H1108" s="103"/>
      <c r="I1108" s="103"/>
      <c r="J1108" s="103"/>
      <c r="K1108" s="103"/>
      <c r="L1108" s="107"/>
      <c r="M1108" s="105"/>
      <c r="N1108" s="106" t="str">
        <f>IF(L1108&lt;&gt;"",VLOOKUP(L1108,'DON GIA'!$S$1:$U$19,3,0),"")</f>
        <v/>
      </c>
      <c r="O1108" s="106" t="str">
        <f>IF(L1108&lt;&gt;"",VLOOKUP(L1108,'DON GIA'!$S$1:$V$19,4,0),"")</f>
        <v/>
      </c>
      <c r="P1108" s="106" t="str">
        <f t="shared" si="194"/>
        <v/>
      </c>
      <c r="Q1108" s="106" t="str">
        <f t="shared" si="195"/>
        <v/>
      </c>
      <c r="R1108" s="71" t="s">
        <v>35</v>
      </c>
      <c r="S1108" s="103"/>
      <c r="T1108" s="103"/>
      <c r="U1108" s="554" t="str">
        <f>IF(R1108&lt;&gt;"",VLOOKUP(R1108,'DON GIA'!$H$1:$K$103,4,0),"")</f>
        <v/>
      </c>
      <c r="V1108" s="554" t="str">
        <f t="shared" si="206"/>
        <v/>
      </c>
      <c r="W1108" s="107"/>
      <c r="X1108" s="103"/>
      <c r="Y1108" s="108"/>
      <c r="Z1108" s="109"/>
      <c r="AA1108" s="554" t="str">
        <f>IF(W1108&lt;&gt;"",VLOOKUP(W1108,'DON GIA'!$A$1:$D$346,4,0),"")</f>
        <v/>
      </c>
      <c r="AB1108" s="554" t="str">
        <f t="shared" si="207"/>
        <v/>
      </c>
      <c r="AC1108" s="71"/>
      <c r="AD1108" s="71"/>
      <c r="AE1108" s="71"/>
      <c r="AF1108" s="71"/>
      <c r="AG1108" s="71"/>
      <c r="AH1108" s="103"/>
      <c r="AI1108" s="71"/>
      <c r="AJ1108" s="71"/>
      <c r="AK1108" s="71"/>
      <c r="AL1108" s="554" t="str">
        <f>IF(AI1108&lt;&gt;"",VLOOKUP(AI1108,'DON GIA'!$M$1:$P$9,4,0),"")</f>
        <v/>
      </c>
      <c r="AM1108" s="554" t="str">
        <f t="shared" si="196"/>
        <v/>
      </c>
      <c r="AN1108" s="103"/>
      <c r="AO1108" s="107"/>
      <c r="AP1108" s="553" t="str">
        <f t="shared" si="208"/>
        <v/>
      </c>
      <c r="AQ1108" s="60" t="s">
        <v>750</v>
      </c>
    </row>
    <row r="1109" spans="1:44" outlineLevel="2">
      <c r="A1109" s="72" t="e">
        <f>IF(D1108&lt;&gt;"",$D$8:D1108,A1108)</f>
        <v>#VALUE!</v>
      </c>
      <c r="C1109" s="552" t="str">
        <f>IF(D1109&lt;&gt;"",COUNTA($D$8:D1109),"")</f>
        <v/>
      </c>
      <c r="D1109" s="552"/>
      <c r="E1109" s="71"/>
      <c r="F1109" s="103"/>
      <c r="G1109" s="103"/>
      <c r="H1109" s="103"/>
      <c r="I1109" s="103"/>
      <c r="J1109" s="103"/>
      <c r="K1109" s="103"/>
      <c r="L1109" s="107"/>
      <c r="M1109" s="105"/>
      <c r="N1109" s="106" t="str">
        <f>IF(L1109&lt;&gt;"",VLOOKUP(L1109,'DON GIA'!$S$1:$U$19,3,0),"")</f>
        <v/>
      </c>
      <c r="O1109" s="106" t="str">
        <f>IF(L1109&lt;&gt;"",VLOOKUP(L1109,'DON GIA'!$S$1:$V$19,4,0),"")</f>
        <v/>
      </c>
      <c r="P1109" s="106" t="str">
        <f t="shared" si="194"/>
        <v/>
      </c>
      <c r="Q1109" s="106" t="str">
        <f t="shared" si="195"/>
        <v/>
      </c>
      <c r="R1109" s="71" t="s">
        <v>35</v>
      </c>
      <c r="S1109" s="103"/>
      <c r="T1109" s="103"/>
      <c r="U1109" s="554" t="str">
        <f>IF(R1109&lt;&gt;"",VLOOKUP(R1109,'DON GIA'!$H$1:$K$103,4,0),"")</f>
        <v/>
      </c>
      <c r="V1109" s="554" t="str">
        <f t="shared" si="206"/>
        <v/>
      </c>
      <c r="W1109" s="107"/>
      <c r="X1109" s="103"/>
      <c r="Y1109" s="108"/>
      <c r="Z1109" s="109"/>
      <c r="AA1109" s="554" t="str">
        <f>IF(W1109&lt;&gt;"",VLOOKUP(W1109,'DON GIA'!$A$1:$D$346,4,0),"")</f>
        <v/>
      </c>
      <c r="AB1109" s="554" t="str">
        <f t="shared" si="207"/>
        <v/>
      </c>
      <c r="AC1109" s="71"/>
      <c r="AD1109" s="71"/>
      <c r="AE1109" s="71"/>
      <c r="AF1109" s="71"/>
      <c r="AG1109" s="71"/>
      <c r="AH1109" s="103"/>
      <c r="AI1109" s="71"/>
      <c r="AJ1109" s="71"/>
      <c r="AK1109" s="71"/>
      <c r="AL1109" s="554" t="str">
        <f>IF(AI1109&lt;&gt;"",VLOOKUP(AI1109,'DON GIA'!$M$1:$P$9,4,0),"")</f>
        <v/>
      </c>
      <c r="AM1109" s="554" t="str">
        <f t="shared" si="196"/>
        <v/>
      </c>
      <c r="AN1109" s="103"/>
      <c r="AO1109" s="107"/>
      <c r="AP1109" s="553" t="str">
        <f t="shared" si="208"/>
        <v/>
      </c>
      <c r="AQ1109" s="107"/>
    </row>
    <row r="1110" spans="1:44" outlineLevel="2">
      <c r="A1110" s="72" t="e">
        <f>IF(D1109&lt;&gt;"",$D$8:D1109,A1109)</f>
        <v>#VALUE!</v>
      </c>
      <c r="C1110" s="552" t="str">
        <f>IF(D1110&lt;&gt;"",COUNTA($D$8:D1110),"")</f>
        <v/>
      </c>
      <c r="D1110" s="552"/>
      <c r="E1110" s="71"/>
      <c r="F1110" s="103"/>
      <c r="G1110" s="103"/>
      <c r="H1110" s="103"/>
      <c r="I1110" s="103"/>
      <c r="J1110" s="103"/>
      <c r="K1110" s="103"/>
      <c r="L1110" s="107"/>
      <c r="M1110" s="105"/>
      <c r="N1110" s="106" t="str">
        <f>IF(L1110&lt;&gt;"",VLOOKUP(L1110,'DON GIA'!$S$1:$U$19,3,0),"")</f>
        <v/>
      </c>
      <c r="O1110" s="106" t="str">
        <f>IF(L1110&lt;&gt;"",VLOOKUP(L1110,'DON GIA'!$S$1:$V$19,4,0),"")</f>
        <v/>
      </c>
      <c r="P1110" s="106" t="str">
        <f t="shared" si="194"/>
        <v/>
      </c>
      <c r="Q1110" s="106" t="str">
        <f t="shared" si="195"/>
        <v/>
      </c>
      <c r="R1110" s="71" t="s">
        <v>35</v>
      </c>
      <c r="S1110" s="103"/>
      <c r="T1110" s="103"/>
      <c r="U1110" s="554" t="str">
        <f>IF(R1110&lt;&gt;"",VLOOKUP(R1110,'DON GIA'!$H$1:$K$103,4,0),"")</f>
        <v/>
      </c>
      <c r="V1110" s="554" t="str">
        <f t="shared" si="206"/>
        <v/>
      </c>
      <c r="W1110" s="107"/>
      <c r="X1110" s="103"/>
      <c r="Y1110" s="108"/>
      <c r="Z1110" s="109"/>
      <c r="AA1110" s="554" t="str">
        <f>IF(W1110&lt;&gt;"",VLOOKUP(W1110,'DON GIA'!$A$1:$D$346,4,0),"")</f>
        <v/>
      </c>
      <c r="AB1110" s="554" t="str">
        <f t="shared" si="207"/>
        <v/>
      </c>
      <c r="AC1110" s="71"/>
      <c r="AD1110" s="71"/>
      <c r="AE1110" s="71"/>
      <c r="AF1110" s="71"/>
      <c r="AG1110" s="71"/>
      <c r="AH1110" s="103"/>
      <c r="AI1110" s="71"/>
      <c r="AJ1110" s="71"/>
      <c r="AK1110" s="71"/>
      <c r="AL1110" s="554" t="str">
        <f>IF(AI1110&lt;&gt;"",VLOOKUP(AI1110,'DON GIA'!$M$1:$P$9,4,0),"")</f>
        <v/>
      </c>
      <c r="AM1110" s="554" t="str">
        <f t="shared" si="196"/>
        <v/>
      </c>
      <c r="AN1110" s="103"/>
      <c r="AO1110" s="107"/>
      <c r="AP1110" s="553" t="str">
        <f t="shared" si="208"/>
        <v/>
      </c>
      <c r="AQ1110" s="107"/>
    </row>
    <row r="1111" spans="1:44" outlineLevel="2">
      <c r="A1111" s="72" t="e">
        <f>IF(D1110&lt;&gt;"",$D$8:D1110,A1110)</f>
        <v>#VALUE!</v>
      </c>
      <c r="C1111" s="552" t="str">
        <f>IF(D1111&lt;&gt;"",COUNTA($D$8:D1111),"")</f>
        <v/>
      </c>
      <c r="D1111" s="552"/>
      <c r="E1111" s="61"/>
      <c r="F1111" s="103"/>
      <c r="G1111" s="103"/>
      <c r="H1111" s="103"/>
      <c r="I1111" s="103"/>
      <c r="J1111" s="103"/>
      <c r="K1111" s="103"/>
      <c r="L1111" s="107"/>
      <c r="M1111" s="105"/>
      <c r="N1111" s="106" t="str">
        <f>IF(L1111&lt;&gt;"",VLOOKUP(L1111,'DON GIA'!$S$1:$U$19,3,0),"")</f>
        <v/>
      </c>
      <c r="O1111" s="106" t="str">
        <f>IF(L1111&lt;&gt;"",VLOOKUP(L1111,'DON GIA'!$S$1:$V$19,4,0),"")</f>
        <v/>
      </c>
      <c r="P1111" s="106" t="str">
        <f t="shared" si="194"/>
        <v/>
      </c>
      <c r="Q1111" s="106" t="str">
        <f t="shared" si="195"/>
        <v/>
      </c>
      <c r="R1111" s="71" t="s">
        <v>35</v>
      </c>
      <c r="S1111" s="103"/>
      <c r="T1111" s="103"/>
      <c r="U1111" s="554" t="str">
        <f>IF(R1111&lt;&gt;"",VLOOKUP(R1111,'DON GIA'!$H$1:$K$103,4,0),"")</f>
        <v/>
      </c>
      <c r="V1111" s="554" t="str">
        <f t="shared" si="206"/>
        <v/>
      </c>
      <c r="W1111" s="107" t="s">
        <v>35</v>
      </c>
      <c r="X1111" s="103"/>
      <c r="Y1111" s="108"/>
      <c r="Z1111" s="109"/>
      <c r="AA1111" s="554" t="str">
        <f>IF(W1111&lt;&gt;"",VLOOKUP(W1111,'DON GIA'!$A$1:$D$346,4,0),"")</f>
        <v/>
      </c>
      <c r="AB1111" s="554" t="str">
        <f t="shared" si="207"/>
        <v/>
      </c>
      <c r="AC1111" s="71"/>
      <c r="AD1111" s="71"/>
      <c r="AE1111" s="71"/>
      <c r="AF1111" s="71"/>
      <c r="AG1111" s="71"/>
      <c r="AH1111" s="103"/>
      <c r="AI1111" s="71"/>
      <c r="AJ1111" s="71"/>
      <c r="AK1111" s="71"/>
      <c r="AL1111" s="554" t="str">
        <f>IF(AI1111&lt;&gt;"",VLOOKUP(AI1111,'DON GIA'!$M$1:$P$9,4,0),"")</f>
        <v/>
      </c>
      <c r="AM1111" s="554" t="str">
        <f t="shared" si="196"/>
        <v/>
      </c>
      <c r="AN1111" s="103"/>
      <c r="AO1111" s="107"/>
      <c r="AP1111" s="553" t="str">
        <f t="shared" si="208"/>
        <v/>
      </c>
      <c r="AQ1111" s="107"/>
    </row>
    <row r="1112" spans="1:44" outlineLevel="1">
      <c r="A1112" s="84" t="s">
        <v>786</v>
      </c>
      <c r="B1112" s="576">
        <v>74</v>
      </c>
      <c r="C1112" s="552">
        <f>IF(D1112&lt;&gt;"",COUNTA($D$8:D1112),"")</f>
        <v>75</v>
      </c>
      <c r="D1112" s="552">
        <v>467</v>
      </c>
      <c r="E1112" s="61" t="s">
        <v>447</v>
      </c>
      <c r="F1112" s="162"/>
      <c r="G1112" s="162"/>
      <c r="H1112" s="162"/>
      <c r="I1112" s="162"/>
      <c r="J1112" s="162"/>
      <c r="K1112" s="162"/>
      <c r="L1112" s="129"/>
      <c r="M1112" s="167">
        <f>SUBTOTAL(9,M1113:M1129)</f>
        <v>120.48</v>
      </c>
      <c r="N1112" s="199"/>
      <c r="O1112" s="199"/>
      <c r="P1112" s="199">
        <f>SUBTOTAL(9,P1113:P1129)</f>
        <v>202285920</v>
      </c>
      <c r="Q1112" s="199">
        <f>SUBTOTAL(9,Q1113:Q1129)</f>
        <v>162648000</v>
      </c>
      <c r="R1112" s="61"/>
      <c r="S1112" s="162"/>
      <c r="T1112" s="162">
        <f>SUBTOTAL(9,T1113:T1129)</f>
        <v>5</v>
      </c>
      <c r="U1112" s="553"/>
      <c r="V1112" s="553">
        <f>SUBTOTAL(9,V1113:V1129)</f>
        <v>6694000</v>
      </c>
      <c r="W1112" s="186"/>
      <c r="X1112" s="162"/>
      <c r="Y1112" s="169">
        <f>SUBTOTAL(9,Y1113:Y1129)</f>
        <v>230.76000000000005</v>
      </c>
      <c r="Z1112" s="170">
        <f>SUBTOTAL(9,Z1113:Z1129)</f>
        <v>0</v>
      </c>
      <c r="AA1112" s="553"/>
      <c r="AB1112" s="553">
        <f>SUBTOTAL(9,AB1113:AB1129)</f>
        <v>350544360.31999987</v>
      </c>
      <c r="AC1112" s="71"/>
      <c r="AD1112" s="71"/>
      <c r="AE1112" s="71"/>
      <c r="AF1112" s="71"/>
      <c r="AG1112" s="71"/>
      <c r="AH1112" s="103"/>
      <c r="AI1112" s="71"/>
      <c r="AJ1112" s="61"/>
      <c r="AK1112" s="61">
        <f>SUBTOTAL(9,AK1113:AK1129)</f>
        <v>4</v>
      </c>
      <c r="AL1112" s="553"/>
      <c r="AM1112" s="553">
        <f>SUBTOTAL(9,AM1113:AM1129)</f>
        <v>51687760</v>
      </c>
      <c r="AN1112" s="162"/>
      <c r="AO1112" s="129">
        <f>SUBTOTAL(9,AO1113:AO1129)</f>
        <v>1</v>
      </c>
      <c r="AP1112" s="553">
        <f t="shared" si="208"/>
        <v>773860040.31999993</v>
      </c>
      <c r="AQ1112" s="111"/>
      <c r="AR1112" s="90"/>
    </row>
    <row r="1113" spans="1:44" ht="75" outlineLevel="2">
      <c r="A1113" s="72" t="e">
        <f>IF(D1112&lt;&gt;"",$D$8:D1112,A1111)</f>
        <v>#VALUE!</v>
      </c>
      <c r="C1113" s="552" t="str">
        <f>IF(D1113&lt;&gt;"",COUNTA($D$8:D1113),"")</f>
        <v/>
      </c>
      <c r="D1113" s="552"/>
      <c r="E1113" s="71" t="s">
        <v>449</v>
      </c>
      <c r="F1113" s="103">
        <v>3</v>
      </c>
      <c r="G1113" s="103"/>
      <c r="H1113" s="103">
        <v>357</v>
      </c>
      <c r="I1113" s="103">
        <v>80</v>
      </c>
      <c r="J1113" s="103">
        <v>251</v>
      </c>
      <c r="K1113" s="103" t="s">
        <v>448</v>
      </c>
      <c r="L1113" s="107" t="s">
        <v>974</v>
      </c>
      <c r="M1113" s="105">
        <v>120.48</v>
      </c>
      <c r="N1113" s="106">
        <f>IF(L1113&lt;&gt;"",VLOOKUP(L1113,'DON GIA'!$S$1:$U$19,3,0),"")</f>
        <v>1679000</v>
      </c>
      <c r="O1113" s="106">
        <f>IF(L1113&lt;&gt;"",VLOOKUP(L1113,'DON GIA'!$S$1:$V$19,4,0),"")</f>
        <v>1350000</v>
      </c>
      <c r="P1113" s="106">
        <f t="shared" si="194"/>
        <v>202285920</v>
      </c>
      <c r="Q1113" s="106">
        <f t="shared" si="195"/>
        <v>162648000</v>
      </c>
      <c r="R1113" s="71" t="s">
        <v>191</v>
      </c>
      <c r="S1113" s="103" t="s">
        <v>44</v>
      </c>
      <c r="T1113" s="103">
        <v>1</v>
      </c>
      <c r="U1113" s="554">
        <f>IF(R1113&lt;&gt;"",VLOOKUP(R1113,'DON GIA'!$H$1:$K$103,4,0),"")</f>
        <v>580000</v>
      </c>
      <c r="V1113" s="554">
        <f t="shared" ref="V1113:V1129" si="209">IF(R1113&lt;&gt;"",IF(ISNUMBER(U1113),T1113*U1113,""),"")</f>
        <v>580000</v>
      </c>
      <c r="W1113" s="107" t="s">
        <v>1209</v>
      </c>
      <c r="X1113" s="103" t="s">
        <v>27</v>
      </c>
      <c r="Y1113" s="108">
        <v>30.5</v>
      </c>
      <c r="Z1113" s="109"/>
      <c r="AA1113" s="554">
        <f>IF(W1113&lt;&gt;"",VLOOKUP(W1113,'DON GIA'!$A$1:$D$346,4,0),"")</f>
        <v>264499</v>
      </c>
      <c r="AB1113" s="554">
        <f t="shared" ref="AB1113:AB1129" si="210">IF(W1113&lt;&gt;"",IF(ISNUMBER(AA1113),Y1113*AA1113,""),"")</f>
        <v>8067219.5</v>
      </c>
      <c r="AC1113" s="71"/>
      <c r="AD1113" s="71"/>
      <c r="AE1113" s="71"/>
      <c r="AF1113" s="71"/>
      <c r="AG1113" s="71"/>
      <c r="AH1113" s="103"/>
      <c r="AI1113" s="71" t="s">
        <v>562</v>
      </c>
      <c r="AJ1113" s="71" t="s">
        <v>409</v>
      </c>
      <c r="AK1113" s="71">
        <v>3</v>
      </c>
      <c r="AL1113" s="554">
        <f>IF(AI1113&lt;&gt;"",VLOOKUP(AI1113,'DON GIA'!$M$1:$P$9,4,0),"")</f>
        <v>12895920</v>
      </c>
      <c r="AM1113" s="554">
        <f t="shared" si="196"/>
        <v>38687760</v>
      </c>
      <c r="AN1113" s="103" t="s">
        <v>407</v>
      </c>
      <c r="AO1113" s="107">
        <v>1</v>
      </c>
      <c r="AP1113" s="553" t="str">
        <f t="shared" si="208"/>
        <v/>
      </c>
      <c r="AQ1113" s="111" t="s">
        <v>751</v>
      </c>
      <c r="AR1113" s="77" t="s">
        <v>2021</v>
      </c>
    </row>
    <row r="1114" spans="1:44" ht="112.5" outlineLevel="2">
      <c r="A1114" s="72" t="e">
        <f>IF(D1113&lt;&gt;"",$D$8:D1113,A1113)</f>
        <v>#VALUE!</v>
      </c>
      <c r="C1114" s="552" t="str">
        <f>IF(D1114&lt;&gt;"",COUNTA($D$8:D1114),"")</f>
        <v/>
      </c>
      <c r="D1114" s="552"/>
      <c r="E1114" s="71" t="s">
        <v>71</v>
      </c>
      <c r="F1114" s="103"/>
      <c r="G1114" s="103"/>
      <c r="H1114" s="103"/>
      <c r="I1114" s="103"/>
      <c r="J1114" s="103"/>
      <c r="K1114" s="103"/>
      <c r="L1114" s="107"/>
      <c r="M1114" s="105"/>
      <c r="N1114" s="106" t="str">
        <f>IF(L1114&lt;&gt;"",VLOOKUP(L1114,'DON GIA'!$S$1:$U$19,3,0),"")</f>
        <v/>
      </c>
      <c r="O1114" s="106" t="str">
        <f>IF(L1114&lt;&gt;"",VLOOKUP(L1114,'DON GIA'!$S$1:$V$19,4,0),"")</f>
        <v/>
      </c>
      <c r="P1114" s="106" t="str">
        <f t="shared" si="194"/>
        <v/>
      </c>
      <c r="Q1114" s="106" t="str">
        <f t="shared" si="195"/>
        <v/>
      </c>
      <c r="R1114" s="71" t="s">
        <v>48</v>
      </c>
      <c r="S1114" s="103" t="s">
        <v>44</v>
      </c>
      <c r="T1114" s="103">
        <v>1</v>
      </c>
      <c r="U1114" s="554">
        <f>IF(R1114&lt;&gt;"",VLOOKUP(R1114,'DON GIA'!$H$1:$K$103,4,0),"")</f>
        <v>1708000</v>
      </c>
      <c r="V1114" s="554">
        <f t="shared" si="209"/>
        <v>1708000</v>
      </c>
      <c r="W1114" s="107" t="s">
        <v>1078</v>
      </c>
      <c r="X1114" s="103" t="s">
        <v>27</v>
      </c>
      <c r="Y1114" s="108">
        <v>15.35</v>
      </c>
      <c r="Z1114" s="109"/>
      <c r="AA1114" s="554">
        <f>IF(W1114&lt;&gt;"",VLOOKUP(W1114,'DON GIA'!$A$1:$D$346,4,0),"")</f>
        <v>854777</v>
      </c>
      <c r="AB1114" s="554">
        <f t="shared" si="210"/>
        <v>13120826.949999999</v>
      </c>
      <c r="AC1114" s="71"/>
      <c r="AD1114" s="71" t="s">
        <v>116</v>
      </c>
      <c r="AE1114" s="71" t="s">
        <v>30</v>
      </c>
      <c r="AF1114" s="71" t="s">
        <v>41</v>
      </c>
      <c r="AG1114" s="71" t="s">
        <v>450</v>
      </c>
      <c r="AH1114" s="103"/>
      <c r="AI1114" s="71" t="s">
        <v>578</v>
      </c>
      <c r="AJ1114" s="71" t="s">
        <v>560</v>
      </c>
      <c r="AK1114" s="71">
        <v>1</v>
      </c>
      <c r="AL1114" s="554">
        <f>IF(AI1114&lt;&gt;"",VLOOKUP(AI1114,'DON GIA'!$M$1:$P$9,4,0),"")</f>
        <v>13000000</v>
      </c>
      <c r="AM1114" s="554">
        <f t="shared" si="196"/>
        <v>13000000</v>
      </c>
      <c r="AN1114" s="103"/>
      <c r="AO1114" s="107"/>
      <c r="AP1114" s="553" t="str">
        <f t="shared" si="208"/>
        <v/>
      </c>
      <c r="AQ1114" s="59" t="s">
        <v>503</v>
      </c>
      <c r="AR1114" s="139" t="s">
        <v>395</v>
      </c>
    </row>
    <row r="1115" spans="1:44" ht="150" outlineLevel="2">
      <c r="A1115" s="72" t="e">
        <f>IF(D1114&lt;&gt;"",$D$8:D1114,A1114)</f>
        <v>#VALUE!</v>
      </c>
      <c r="C1115" s="552" t="str">
        <f>IF(D1115&lt;&gt;"",COUNTA($D$8:D1115),"")</f>
        <v/>
      </c>
      <c r="D1115" s="552"/>
      <c r="E1115" s="71"/>
      <c r="F1115" s="103"/>
      <c r="G1115" s="103"/>
      <c r="H1115" s="103"/>
      <c r="I1115" s="103"/>
      <c r="J1115" s="103"/>
      <c r="K1115" s="103"/>
      <c r="L1115" s="107"/>
      <c r="M1115" s="105"/>
      <c r="N1115" s="106" t="str">
        <f>IF(L1115&lt;&gt;"",VLOOKUP(L1115,'DON GIA'!$S$1:$U$19,3,0),"")</f>
        <v/>
      </c>
      <c r="O1115" s="106" t="str">
        <f>IF(L1115&lt;&gt;"",VLOOKUP(L1115,'DON GIA'!$S$1:$V$19,4,0),"")</f>
        <v/>
      </c>
      <c r="P1115" s="106" t="str">
        <f t="shared" si="194"/>
        <v/>
      </c>
      <c r="Q1115" s="106" t="str">
        <f t="shared" si="195"/>
        <v/>
      </c>
      <c r="R1115" s="71" t="s">
        <v>192</v>
      </c>
      <c r="S1115" s="103" t="s">
        <v>44</v>
      </c>
      <c r="T1115" s="103">
        <v>1</v>
      </c>
      <c r="U1115" s="554">
        <f>IF(R1115&lt;&gt;"",VLOOKUP(R1115,'DON GIA'!$H$1:$K$103,4,0),"")</f>
        <v>1713000</v>
      </c>
      <c r="V1115" s="554">
        <f t="shared" si="209"/>
        <v>1713000</v>
      </c>
      <c r="W1115" s="107" t="s">
        <v>1063</v>
      </c>
      <c r="X1115" s="103" t="s">
        <v>27</v>
      </c>
      <c r="Y1115" s="108">
        <f>59.41-3.36</f>
        <v>56.05</v>
      </c>
      <c r="Z1115" s="109"/>
      <c r="AA1115" s="554">
        <f>IF(W1115&lt;&gt;"",VLOOKUP(W1115,'DON GIA'!$A$1:$D$346,4,0),"")</f>
        <v>3941166</v>
      </c>
      <c r="AB1115" s="554">
        <f t="shared" si="210"/>
        <v>220902354.29999998</v>
      </c>
      <c r="AC1115" s="71"/>
      <c r="AD1115" s="71" t="s">
        <v>29</v>
      </c>
      <c r="AE1115" s="71" t="s">
        <v>30</v>
      </c>
      <c r="AF1115" s="71" t="s">
        <v>31</v>
      </c>
      <c r="AG1115" s="71" t="s">
        <v>32</v>
      </c>
      <c r="AH1115" s="103"/>
      <c r="AI1115" s="71"/>
      <c r="AJ1115" s="71"/>
      <c r="AK1115" s="71"/>
      <c r="AL1115" s="554" t="str">
        <f>IF(AI1115&lt;&gt;"",VLOOKUP(AI1115,'DON GIA'!$M$1:$P$9,4,0),"")</f>
        <v/>
      </c>
      <c r="AM1115" s="554" t="str">
        <f t="shared" si="196"/>
        <v/>
      </c>
      <c r="AN1115" s="103"/>
      <c r="AO1115" s="107"/>
      <c r="AP1115" s="553" t="str">
        <f t="shared" si="208"/>
        <v/>
      </c>
      <c r="AQ1115" s="59" t="s">
        <v>504</v>
      </c>
      <c r="AR1115" s="139" t="s">
        <v>2022</v>
      </c>
    </row>
    <row r="1116" spans="1:44" ht="93.75" outlineLevel="2">
      <c r="A1116" s="72" t="e">
        <f>IF(D1115&lt;&gt;"",$D$8:D1115,A1115)</f>
        <v>#VALUE!</v>
      </c>
      <c r="C1116" s="552" t="str">
        <f>IF(D1116&lt;&gt;"",COUNTA($D$8:D1116),"")</f>
        <v/>
      </c>
      <c r="D1116" s="552"/>
      <c r="E1116" s="71"/>
      <c r="F1116" s="103"/>
      <c r="G1116" s="103"/>
      <c r="H1116" s="103"/>
      <c r="I1116" s="103"/>
      <c r="J1116" s="103"/>
      <c r="K1116" s="103"/>
      <c r="L1116" s="107"/>
      <c r="M1116" s="105"/>
      <c r="N1116" s="106" t="str">
        <f>IF(L1116&lt;&gt;"",VLOOKUP(L1116,'DON GIA'!$S$1:$U$19,3,0),"")</f>
        <v/>
      </c>
      <c r="O1116" s="106" t="str">
        <f>IF(L1116&lt;&gt;"",VLOOKUP(L1116,'DON GIA'!$S$1:$V$19,4,0),"")</f>
        <v/>
      </c>
      <c r="P1116" s="106" t="str">
        <f t="shared" si="194"/>
        <v/>
      </c>
      <c r="Q1116" s="106" t="str">
        <f t="shared" si="195"/>
        <v/>
      </c>
      <c r="R1116" s="71" t="s">
        <v>193</v>
      </c>
      <c r="S1116" s="103" t="s">
        <v>44</v>
      </c>
      <c r="T1116" s="103">
        <v>1</v>
      </c>
      <c r="U1116" s="554">
        <f>IF(R1116&lt;&gt;"",VLOOKUP(R1116,'DON GIA'!$H$1:$K$103,4,0),"")</f>
        <v>2400000</v>
      </c>
      <c r="V1116" s="554">
        <f t="shared" si="209"/>
        <v>2400000</v>
      </c>
      <c r="W1116" s="107" t="s">
        <v>1260</v>
      </c>
      <c r="X1116" s="103" t="s">
        <v>27</v>
      </c>
      <c r="Y1116" s="108">
        <v>3.36</v>
      </c>
      <c r="Z1116" s="109"/>
      <c r="AA1116" s="554">
        <f>IF(W1116&lt;&gt;"",VLOOKUP(W1116,'DON GIA'!$A$1:$D$346,4,0),"")</f>
        <v>3487132</v>
      </c>
      <c r="AB1116" s="554">
        <f t="shared" si="210"/>
        <v>11716763.52</v>
      </c>
      <c r="AC1116" s="71"/>
      <c r="AD1116" s="71" t="s">
        <v>194</v>
      </c>
      <c r="AE1116" s="71" t="s">
        <v>30</v>
      </c>
      <c r="AF1116" s="71" t="s">
        <v>31</v>
      </c>
      <c r="AG1116" s="71" t="s">
        <v>34</v>
      </c>
      <c r="AH1116" s="103"/>
      <c r="AI1116" s="71"/>
      <c r="AJ1116" s="71"/>
      <c r="AK1116" s="71"/>
      <c r="AL1116" s="554" t="str">
        <f>IF(AI1116&lt;&gt;"",VLOOKUP(AI1116,'DON GIA'!$M$1:$P$9,4,0),"")</f>
        <v/>
      </c>
      <c r="AM1116" s="554" t="str">
        <f t="shared" si="196"/>
        <v/>
      </c>
      <c r="AN1116" s="103"/>
      <c r="AO1116" s="107"/>
      <c r="AP1116" s="553" t="str">
        <f t="shared" si="208"/>
        <v/>
      </c>
      <c r="AQ1116" s="59" t="s">
        <v>505</v>
      </c>
      <c r="AR1116" s="139" t="s">
        <v>2024</v>
      </c>
    </row>
    <row r="1117" spans="1:44" ht="75" outlineLevel="2">
      <c r="A1117" s="72" t="e">
        <f>IF(D1116&lt;&gt;"",$D$8:D1116,A1116)</f>
        <v>#VALUE!</v>
      </c>
      <c r="C1117" s="552" t="str">
        <f>IF(D1117&lt;&gt;"",COUNTA($D$8:D1117),"")</f>
        <v/>
      </c>
      <c r="D1117" s="552"/>
      <c r="E1117" s="71"/>
      <c r="F1117" s="103"/>
      <c r="G1117" s="103"/>
      <c r="H1117" s="103"/>
      <c r="I1117" s="103"/>
      <c r="J1117" s="103"/>
      <c r="K1117" s="103"/>
      <c r="L1117" s="107"/>
      <c r="M1117" s="105"/>
      <c r="N1117" s="106" t="str">
        <f>IF(L1117&lt;&gt;"",VLOOKUP(L1117,'DON GIA'!$S$1:$U$19,3,0),"")</f>
        <v/>
      </c>
      <c r="O1117" s="106" t="str">
        <f>IF(L1117&lt;&gt;"",VLOOKUP(L1117,'DON GIA'!$S$1:$V$19,4,0),"")</f>
        <v/>
      </c>
      <c r="P1117" s="106" t="str">
        <f t="shared" ref="P1117:P1184" si="211">IF(L1117&lt;&gt;"",M1117*N1117,"")</f>
        <v/>
      </c>
      <c r="Q1117" s="106" t="str">
        <f t="shared" ref="Q1117:Q1184" si="212">IF(L1117&lt;&gt;"",M1117*O1117,"")</f>
        <v/>
      </c>
      <c r="R1117" s="71" t="s">
        <v>132</v>
      </c>
      <c r="S1117" s="103" t="s">
        <v>44</v>
      </c>
      <c r="T1117" s="103">
        <v>1</v>
      </c>
      <c r="U1117" s="554">
        <f>IF(R1117&lt;&gt;"",VLOOKUP(R1117,'DON GIA'!$H$1:$K$103,4,0),"")</f>
        <v>293000</v>
      </c>
      <c r="V1117" s="554">
        <f t="shared" si="209"/>
        <v>293000</v>
      </c>
      <c r="W1117" s="107" t="s">
        <v>1261</v>
      </c>
      <c r="X1117" s="103" t="s">
        <v>27</v>
      </c>
      <c r="Y1117" s="108">
        <f>59.41-55.77</f>
        <v>3.6399999999999935</v>
      </c>
      <c r="Z1117" s="109"/>
      <c r="AA1117" s="554">
        <f>IF(W1117&lt;&gt;"",VLOOKUP(W1117,'DON GIA'!$A$1:$D$346,4,0),"")</f>
        <v>10655885</v>
      </c>
      <c r="AB1117" s="554">
        <f t="shared" si="210"/>
        <v>38787421.399999931</v>
      </c>
      <c r="AC1117" s="71"/>
      <c r="AD1117" s="71"/>
      <c r="AE1117" s="71"/>
      <c r="AF1117" s="71"/>
      <c r="AG1117" s="71"/>
      <c r="AH1117" s="103"/>
      <c r="AI1117" s="71"/>
      <c r="AJ1117" s="71"/>
      <c r="AK1117" s="71"/>
      <c r="AL1117" s="554" t="str">
        <f>IF(AI1117&lt;&gt;"",VLOOKUP(AI1117,'DON GIA'!$M$1:$P$9,4,0),"")</f>
        <v/>
      </c>
      <c r="AM1117" s="554" t="str">
        <f t="shared" ref="AM1117:AM1184" si="213">IF(AI1117&lt;&gt;"",AK1117*AL1117,"")</f>
        <v/>
      </c>
      <c r="AN1117" s="103"/>
      <c r="AO1117" s="107"/>
      <c r="AP1117" s="553" t="str">
        <f t="shared" si="208"/>
        <v/>
      </c>
      <c r="AQ1117" s="59" t="s">
        <v>506</v>
      </c>
    </row>
    <row r="1118" spans="1:44" outlineLevel="2">
      <c r="A1118" s="72" t="e">
        <f>IF(D1117&lt;&gt;"",$D$8:D1117,A1117)</f>
        <v>#VALUE!</v>
      </c>
      <c r="C1118" s="552" t="str">
        <f>IF(D1118&lt;&gt;"",COUNTA($D$8:D1118),"")</f>
        <v/>
      </c>
      <c r="D1118" s="552"/>
      <c r="E1118" s="71"/>
      <c r="F1118" s="103"/>
      <c r="G1118" s="103"/>
      <c r="H1118" s="103"/>
      <c r="I1118" s="103"/>
      <c r="J1118" s="103"/>
      <c r="K1118" s="103"/>
      <c r="L1118" s="107"/>
      <c r="M1118" s="105"/>
      <c r="N1118" s="106" t="str">
        <f>IF(L1118&lt;&gt;"",VLOOKUP(L1118,'DON GIA'!$S$1:$U$19,3,0),"")</f>
        <v/>
      </c>
      <c r="O1118" s="106" t="str">
        <f>IF(L1118&lt;&gt;"",VLOOKUP(L1118,'DON GIA'!$S$1:$V$19,4,0),"")</f>
        <v/>
      </c>
      <c r="P1118" s="106" t="str">
        <f t="shared" si="211"/>
        <v/>
      </c>
      <c r="Q1118" s="106" t="str">
        <f t="shared" si="212"/>
        <v/>
      </c>
      <c r="R1118" s="71" t="s">
        <v>35</v>
      </c>
      <c r="S1118" s="103"/>
      <c r="T1118" s="103"/>
      <c r="U1118" s="554" t="str">
        <f>IF(R1118&lt;&gt;"",VLOOKUP(R1118,'DON GIA'!$H$1:$K$103,4,0),"")</f>
        <v/>
      </c>
      <c r="V1118" s="554" t="str">
        <f t="shared" si="209"/>
        <v/>
      </c>
      <c r="W1118" s="107" t="s">
        <v>1030</v>
      </c>
      <c r="X1118" s="103" t="s">
        <v>27</v>
      </c>
      <c r="Y1118" s="108">
        <v>59.69</v>
      </c>
      <c r="Z1118" s="109"/>
      <c r="AA1118" s="554">
        <f>IF(W1118&lt;&gt;"",VLOOKUP(W1118,'DON GIA'!$A$1:$D$346,4,0),"")</f>
        <v>109890</v>
      </c>
      <c r="AB1118" s="554">
        <f t="shared" si="210"/>
        <v>6559334.0999999996</v>
      </c>
      <c r="AC1118" s="71"/>
      <c r="AD1118" s="71"/>
      <c r="AE1118" s="71"/>
      <c r="AF1118" s="71"/>
      <c r="AG1118" s="71"/>
      <c r="AH1118" s="103"/>
      <c r="AI1118" s="71"/>
      <c r="AJ1118" s="71"/>
      <c r="AK1118" s="71"/>
      <c r="AL1118" s="554" t="str">
        <f>IF(AI1118&lt;&gt;"",VLOOKUP(AI1118,'DON GIA'!$M$1:$P$9,4,0),"")</f>
        <v/>
      </c>
      <c r="AM1118" s="554" t="str">
        <f t="shared" si="213"/>
        <v/>
      </c>
      <c r="AN1118" s="103"/>
      <c r="AO1118" s="107"/>
      <c r="AP1118" s="553" t="str">
        <f t="shared" si="208"/>
        <v/>
      </c>
      <c r="AQ1118" s="568" t="s">
        <v>2023</v>
      </c>
    </row>
    <row r="1119" spans="1:44" outlineLevel="2">
      <c r="A1119" s="72" t="e">
        <f>IF(D1118&lt;&gt;"",$D$8:D1118,A1118)</f>
        <v>#VALUE!</v>
      </c>
      <c r="C1119" s="552" t="str">
        <f>IF(D1119&lt;&gt;"",COUNTA($D$8:D1119),"")</f>
        <v/>
      </c>
      <c r="D1119" s="552"/>
      <c r="E1119" s="71"/>
      <c r="F1119" s="103"/>
      <c r="G1119" s="103"/>
      <c r="H1119" s="103"/>
      <c r="I1119" s="103"/>
      <c r="J1119" s="103"/>
      <c r="K1119" s="103"/>
      <c r="L1119" s="107"/>
      <c r="M1119" s="105"/>
      <c r="N1119" s="106" t="str">
        <f>IF(L1119&lt;&gt;"",VLOOKUP(L1119,'DON GIA'!$S$1:$U$19,3,0),"")</f>
        <v/>
      </c>
      <c r="O1119" s="106" t="str">
        <f>IF(L1119&lt;&gt;"",VLOOKUP(L1119,'DON GIA'!$S$1:$V$19,4,0),"")</f>
        <v/>
      </c>
      <c r="P1119" s="106" t="str">
        <f t="shared" si="211"/>
        <v/>
      </c>
      <c r="Q1119" s="106" t="str">
        <f t="shared" si="212"/>
        <v/>
      </c>
      <c r="R1119" s="71" t="s">
        <v>35</v>
      </c>
      <c r="S1119" s="103"/>
      <c r="T1119" s="103"/>
      <c r="U1119" s="554" t="str">
        <f>IF(R1119&lt;&gt;"",VLOOKUP(R1119,'DON GIA'!$H$1:$K$103,4,0),"")</f>
        <v/>
      </c>
      <c r="V1119" s="554" t="str">
        <f t="shared" si="209"/>
        <v/>
      </c>
      <c r="W1119" s="107" t="s">
        <v>1024</v>
      </c>
      <c r="X1119" s="103" t="s">
        <v>27</v>
      </c>
      <c r="Y1119" s="108">
        <v>1.74</v>
      </c>
      <c r="Z1119" s="109"/>
      <c r="AA1119" s="554">
        <f>IF(W1119&lt;&gt;"",VLOOKUP(W1119,'DON GIA'!$A$1:$D$346,4,0),"")</f>
        <v>138443</v>
      </c>
      <c r="AB1119" s="554">
        <f t="shared" si="210"/>
        <v>240890.82</v>
      </c>
      <c r="AC1119" s="71"/>
      <c r="AD1119" s="71"/>
      <c r="AE1119" s="71"/>
      <c r="AF1119" s="71"/>
      <c r="AG1119" s="71"/>
      <c r="AH1119" s="103"/>
      <c r="AI1119" s="71"/>
      <c r="AJ1119" s="71"/>
      <c r="AK1119" s="71"/>
      <c r="AL1119" s="554" t="str">
        <f>IF(AI1119&lt;&gt;"",VLOOKUP(AI1119,'DON GIA'!$M$1:$P$9,4,0),"")</f>
        <v/>
      </c>
      <c r="AM1119" s="554" t="str">
        <f t="shared" si="213"/>
        <v/>
      </c>
      <c r="AN1119" s="103"/>
      <c r="AO1119" s="107"/>
      <c r="AP1119" s="553" t="str">
        <f t="shared" si="208"/>
        <v/>
      </c>
      <c r="AQ1119" s="565" t="s">
        <v>1911</v>
      </c>
    </row>
    <row r="1120" spans="1:44" ht="37.5" outlineLevel="2">
      <c r="A1120" s="72" t="e">
        <f>IF(D1119&lt;&gt;"",$D$8:D1119,A1119)</f>
        <v>#VALUE!</v>
      </c>
      <c r="C1120" s="552" t="str">
        <f>IF(D1120&lt;&gt;"",COUNTA($D$8:D1120),"")</f>
        <v/>
      </c>
      <c r="D1120" s="552"/>
      <c r="E1120" s="71"/>
      <c r="F1120" s="103"/>
      <c r="G1120" s="103"/>
      <c r="H1120" s="103"/>
      <c r="I1120" s="103"/>
      <c r="J1120" s="103"/>
      <c r="K1120" s="103"/>
      <c r="L1120" s="107"/>
      <c r="M1120" s="105"/>
      <c r="N1120" s="106" t="str">
        <f>IF(L1120&lt;&gt;"",VLOOKUP(L1120,'DON GIA'!$S$1:$U$19,3,0),"")</f>
        <v/>
      </c>
      <c r="O1120" s="106" t="str">
        <f>IF(L1120&lt;&gt;"",VLOOKUP(L1120,'DON GIA'!$S$1:$V$19,4,0),"")</f>
        <v/>
      </c>
      <c r="P1120" s="106" t="str">
        <f t="shared" si="211"/>
        <v/>
      </c>
      <c r="Q1120" s="106" t="str">
        <f t="shared" si="212"/>
        <v/>
      </c>
      <c r="R1120" s="71" t="s">
        <v>35</v>
      </c>
      <c r="S1120" s="103"/>
      <c r="T1120" s="103"/>
      <c r="U1120" s="554" t="str">
        <f>IF(R1120&lt;&gt;"",VLOOKUP(R1120,'DON GIA'!$H$1:$K$103,4,0),"")</f>
        <v/>
      </c>
      <c r="V1120" s="554" t="str">
        <f t="shared" si="209"/>
        <v/>
      </c>
      <c r="W1120" s="107" t="s">
        <v>1166</v>
      </c>
      <c r="X1120" s="103" t="s">
        <v>27</v>
      </c>
      <c r="Y1120" s="108">
        <v>28.08</v>
      </c>
      <c r="Z1120" s="109"/>
      <c r="AA1120" s="554">
        <f>IF(W1120&lt;&gt;"",VLOOKUP(W1120,'DON GIA'!$A$1:$D$346,4,0),"")</f>
        <v>1238791</v>
      </c>
      <c r="AB1120" s="554">
        <f t="shared" si="210"/>
        <v>34785251.280000001</v>
      </c>
      <c r="AC1120" s="71"/>
      <c r="AD1120" s="71"/>
      <c r="AE1120" s="71"/>
      <c r="AF1120" s="71"/>
      <c r="AG1120" s="71"/>
      <c r="AH1120" s="103"/>
      <c r="AI1120" s="71"/>
      <c r="AJ1120" s="71"/>
      <c r="AK1120" s="71"/>
      <c r="AL1120" s="554" t="str">
        <f>IF(AI1120&lt;&gt;"",VLOOKUP(AI1120,'DON GIA'!$M$1:$P$9,4,0),"")</f>
        <v/>
      </c>
      <c r="AM1120" s="554" t="str">
        <f t="shared" si="213"/>
        <v/>
      </c>
      <c r="AN1120" s="103"/>
      <c r="AO1120" s="107"/>
      <c r="AP1120" s="553" t="str">
        <f t="shared" si="208"/>
        <v/>
      </c>
      <c r="AQ1120" s="107"/>
    </row>
    <row r="1121" spans="1:44" outlineLevel="2">
      <c r="A1121" s="72" t="e">
        <f>IF(D1120&lt;&gt;"",$D$8:D1120,A1120)</f>
        <v>#VALUE!</v>
      </c>
      <c r="C1121" s="552" t="str">
        <f>IF(D1121&lt;&gt;"",COUNTA($D$8:D1121),"")</f>
        <v/>
      </c>
      <c r="D1121" s="552"/>
      <c r="E1121" s="71"/>
      <c r="F1121" s="103"/>
      <c r="G1121" s="103"/>
      <c r="H1121" s="103"/>
      <c r="I1121" s="103"/>
      <c r="J1121" s="103"/>
      <c r="K1121" s="103"/>
      <c r="L1121" s="107"/>
      <c r="M1121" s="105"/>
      <c r="N1121" s="106" t="str">
        <f>IF(L1121&lt;&gt;"",VLOOKUP(L1121,'DON GIA'!$S$1:$U$19,3,0),"")</f>
        <v/>
      </c>
      <c r="O1121" s="106" t="str">
        <f>IF(L1121&lt;&gt;"",VLOOKUP(L1121,'DON GIA'!$S$1:$V$19,4,0),"")</f>
        <v/>
      </c>
      <c r="P1121" s="106" t="str">
        <f t="shared" si="211"/>
        <v/>
      </c>
      <c r="Q1121" s="106" t="str">
        <f t="shared" si="212"/>
        <v/>
      </c>
      <c r="R1121" s="71" t="s">
        <v>35</v>
      </c>
      <c r="S1121" s="103"/>
      <c r="T1121" s="103"/>
      <c r="U1121" s="554" t="str">
        <f>IF(R1121&lt;&gt;"",VLOOKUP(R1121,'DON GIA'!$H$1:$K$103,4,0),"")</f>
        <v/>
      </c>
      <c r="V1121" s="554" t="str">
        <f t="shared" si="209"/>
        <v/>
      </c>
      <c r="W1121" s="107" t="s">
        <v>1262</v>
      </c>
      <c r="X1121" s="103" t="s">
        <v>27</v>
      </c>
      <c r="Y1121" s="108">
        <v>3.68</v>
      </c>
      <c r="Z1121" s="109"/>
      <c r="AA1121" s="554">
        <f>IF(W1121&lt;&gt;"",VLOOKUP(W1121,'DON GIA'!$A$1:$D$346,4,0),"")</f>
        <v>282038</v>
      </c>
      <c r="AB1121" s="554">
        <f t="shared" si="210"/>
        <v>1037899.8400000001</v>
      </c>
      <c r="AC1121" s="71"/>
      <c r="AD1121" s="71"/>
      <c r="AE1121" s="71"/>
      <c r="AF1121" s="71"/>
      <c r="AG1121" s="71"/>
      <c r="AH1121" s="103"/>
      <c r="AI1121" s="71"/>
      <c r="AJ1121" s="71"/>
      <c r="AK1121" s="71"/>
      <c r="AL1121" s="554" t="str">
        <f>IF(AI1121&lt;&gt;"",VLOOKUP(AI1121,'DON GIA'!$M$1:$P$9,4,0),"")</f>
        <v/>
      </c>
      <c r="AM1121" s="554" t="str">
        <f t="shared" si="213"/>
        <v/>
      </c>
      <c r="AN1121" s="103"/>
      <c r="AO1121" s="107"/>
      <c r="AP1121" s="553" t="str">
        <f t="shared" si="208"/>
        <v/>
      </c>
      <c r="AQ1121" s="107"/>
    </row>
    <row r="1122" spans="1:44" outlineLevel="2">
      <c r="A1122" s="72" t="e">
        <f>IF(D1121&lt;&gt;"",$D$8:D1121,A1121)</f>
        <v>#VALUE!</v>
      </c>
      <c r="C1122" s="552" t="str">
        <f>IF(D1122&lt;&gt;"",COUNTA($D$8:D1122),"")</f>
        <v/>
      </c>
      <c r="D1122" s="552"/>
      <c r="E1122" s="71"/>
      <c r="F1122" s="103"/>
      <c r="G1122" s="103"/>
      <c r="H1122" s="103"/>
      <c r="I1122" s="103"/>
      <c r="J1122" s="103"/>
      <c r="K1122" s="103"/>
      <c r="L1122" s="107"/>
      <c r="M1122" s="105"/>
      <c r="N1122" s="106" t="str">
        <f>IF(L1122&lt;&gt;"",VLOOKUP(L1122,'DON GIA'!$S$1:$U$19,3,0),"")</f>
        <v/>
      </c>
      <c r="O1122" s="106" t="str">
        <f>IF(L1122&lt;&gt;"",VLOOKUP(L1122,'DON GIA'!$S$1:$V$19,4,0),"")</f>
        <v/>
      </c>
      <c r="P1122" s="106" t="str">
        <f t="shared" si="211"/>
        <v/>
      </c>
      <c r="Q1122" s="106" t="str">
        <f t="shared" si="212"/>
        <v/>
      </c>
      <c r="R1122" s="71" t="s">
        <v>35</v>
      </c>
      <c r="S1122" s="103"/>
      <c r="T1122" s="103"/>
      <c r="U1122" s="554" t="str">
        <f>IF(R1122&lt;&gt;"",VLOOKUP(R1122,'DON GIA'!$H$1:$K$103,4,0),"")</f>
        <v/>
      </c>
      <c r="V1122" s="554" t="str">
        <f t="shared" si="209"/>
        <v/>
      </c>
      <c r="W1122" s="107" t="s">
        <v>1263</v>
      </c>
      <c r="X1122" s="103" t="s">
        <v>27</v>
      </c>
      <c r="Y1122" s="108">
        <v>2.25</v>
      </c>
      <c r="Z1122" s="109"/>
      <c r="AA1122" s="554">
        <f>IF(W1122&lt;&gt;"",VLOOKUP(W1122,'DON GIA'!$A$1:$D$346,4,0),"")</f>
        <v>1606736</v>
      </c>
      <c r="AB1122" s="554">
        <f t="shared" si="210"/>
        <v>3615156</v>
      </c>
      <c r="AC1122" s="71"/>
      <c r="AD1122" s="71"/>
      <c r="AE1122" s="71"/>
      <c r="AF1122" s="71"/>
      <c r="AG1122" s="71"/>
      <c r="AH1122" s="103"/>
      <c r="AI1122" s="71"/>
      <c r="AJ1122" s="71"/>
      <c r="AK1122" s="71"/>
      <c r="AL1122" s="554" t="str">
        <f>IF(AI1122&lt;&gt;"",VLOOKUP(AI1122,'DON GIA'!$M$1:$P$9,4,0),"")</f>
        <v/>
      </c>
      <c r="AM1122" s="554" t="str">
        <f t="shared" si="213"/>
        <v/>
      </c>
      <c r="AN1122" s="103"/>
      <c r="AO1122" s="107"/>
      <c r="AP1122" s="553" t="str">
        <f t="shared" si="208"/>
        <v/>
      </c>
      <c r="AQ1122" s="107"/>
    </row>
    <row r="1123" spans="1:44" outlineLevel="2">
      <c r="A1123" s="72" t="e">
        <f>IF(D1122&lt;&gt;"",$D$8:D1122,A1122)</f>
        <v>#VALUE!</v>
      </c>
      <c r="C1123" s="552" t="str">
        <f>IF(D1123&lt;&gt;"",COUNTA($D$8:D1123),"")</f>
        <v/>
      </c>
      <c r="D1123" s="552"/>
      <c r="E1123" s="71"/>
      <c r="F1123" s="103"/>
      <c r="G1123" s="103"/>
      <c r="H1123" s="103"/>
      <c r="I1123" s="103"/>
      <c r="J1123" s="103"/>
      <c r="K1123" s="103"/>
      <c r="L1123" s="107"/>
      <c r="M1123" s="105"/>
      <c r="N1123" s="106" t="str">
        <f>IF(L1123&lt;&gt;"",VLOOKUP(L1123,'DON GIA'!$S$1:$U$19,3,0),"")</f>
        <v/>
      </c>
      <c r="O1123" s="106" t="str">
        <f>IF(L1123&lt;&gt;"",VLOOKUP(L1123,'DON GIA'!$S$1:$V$19,4,0),"")</f>
        <v/>
      </c>
      <c r="P1123" s="106" t="str">
        <f t="shared" si="211"/>
        <v/>
      </c>
      <c r="Q1123" s="106" t="str">
        <f t="shared" si="212"/>
        <v/>
      </c>
      <c r="R1123" s="71" t="s">
        <v>35</v>
      </c>
      <c r="S1123" s="103"/>
      <c r="T1123" s="103"/>
      <c r="U1123" s="554" t="str">
        <f>IF(R1123&lt;&gt;"",VLOOKUP(R1123,'DON GIA'!$H$1:$K$103,4,0),"")</f>
        <v/>
      </c>
      <c r="V1123" s="554" t="str">
        <f t="shared" si="209"/>
        <v/>
      </c>
      <c r="W1123" s="107" t="s">
        <v>1009</v>
      </c>
      <c r="X1123" s="103" t="s">
        <v>27</v>
      </c>
      <c r="Y1123" s="108">
        <v>3.74</v>
      </c>
      <c r="Z1123" s="109"/>
      <c r="AA1123" s="554">
        <f>IF(W1123&lt;&gt;"",VLOOKUP(W1123,'DON GIA'!$A$1:$D$346,4,0),"")</f>
        <v>282038</v>
      </c>
      <c r="AB1123" s="554">
        <f t="shared" si="210"/>
        <v>1054822.1200000001</v>
      </c>
      <c r="AC1123" s="71"/>
      <c r="AD1123" s="71"/>
      <c r="AE1123" s="71"/>
      <c r="AF1123" s="71"/>
      <c r="AG1123" s="71"/>
      <c r="AH1123" s="103"/>
      <c r="AI1123" s="71"/>
      <c r="AJ1123" s="71"/>
      <c r="AK1123" s="71"/>
      <c r="AL1123" s="554" t="str">
        <f>IF(AI1123&lt;&gt;"",VLOOKUP(AI1123,'DON GIA'!$M$1:$P$9,4,0),"")</f>
        <v/>
      </c>
      <c r="AM1123" s="554" t="str">
        <f t="shared" si="213"/>
        <v/>
      </c>
      <c r="AN1123" s="103"/>
      <c r="AO1123" s="107"/>
      <c r="AP1123" s="553" t="str">
        <f t="shared" si="208"/>
        <v/>
      </c>
      <c r="AQ1123" s="107"/>
    </row>
    <row r="1124" spans="1:44" outlineLevel="2">
      <c r="A1124" s="72" t="e">
        <f>IF(D1123&lt;&gt;"",$D$8:D1123,A1123)</f>
        <v>#VALUE!</v>
      </c>
      <c r="C1124" s="552" t="str">
        <f>IF(D1124&lt;&gt;"",COUNTA($D$8:D1124),"")</f>
        <v/>
      </c>
      <c r="D1124" s="552"/>
      <c r="E1124" s="71"/>
      <c r="F1124" s="103"/>
      <c r="G1124" s="103"/>
      <c r="H1124" s="103"/>
      <c r="I1124" s="103"/>
      <c r="J1124" s="103"/>
      <c r="K1124" s="103"/>
      <c r="L1124" s="107"/>
      <c r="M1124" s="105"/>
      <c r="N1124" s="106" t="str">
        <f>IF(L1124&lt;&gt;"",VLOOKUP(L1124,'DON GIA'!$S$1:$U$19,3,0),"")</f>
        <v/>
      </c>
      <c r="O1124" s="106" t="str">
        <f>IF(L1124&lt;&gt;"",VLOOKUP(L1124,'DON GIA'!$S$1:$V$19,4,0),"")</f>
        <v/>
      </c>
      <c r="P1124" s="106" t="str">
        <f t="shared" si="211"/>
        <v/>
      </c>
      <c r="Q1124" s="106" t="str">
        <f t="shared" si="212"/>
        <v/>
      </c>
      <c r="R1124" s="71" t="s">
        <v>35</v>
      </c>
      <c r="S1124" s="103"/>
      <c r="T1124" s="103"/>
      <c r="U1124" s="554" t="str">
        <f>IF(R1124&lt;&gt;"",VLOOKUP(R1124,'DON GIA'!$H$1:$K$103,4,0),"")</f>
        <v/>
      </c>
      <c r="V1124" s="554" t="str">
        <f t="shared" si="209"/>
        <v/>
      </c>
      <c r="W1124" s="107" t="s">
        <v>1264</v>
      </c>
      <c r="X1124" s="103" t="s">
        <v>27</v>
      </c>
      <c r="Y1124" s="108">
        <v>4.25</v>
      </c>
      <c r="Z1124" s="109"/>
      <c r="AA1124" s="554">
        <f>IF(W1124&lt;&gt;"",VLOOKUP(W1124,'DON GIA'!$A$1:$D$346,4,0),"")</f>
        <v>282038</v>
      </c>
      <c r="AB1124" s="554">
        <f t="shared" si="210"/>
        <v>1198661.5</v>
      </c>
      <c r="AC1124" s="71"/>
      <c r="AD1124" s="71"/>
      <c r="AE1124" s="71"/>
      <c r="AF1124" s="71"/>
      <c r="AG1124" s="71"/>
      <c r="AH1124" s="103"/>
      <c r="AI1124" s="71"/>
      <c r="AJ1124" s="71"/>
      <c r="AK1124" s="71"/>
      <c r="AL1124" s="554" t="str">
        <f>IF(AI1124&lt;&gt;"",VLOOKUP(AI1124,'DON GIA'!$M$1:$P$9,4,0),"")</f>
        <v/>
      </c>
      <c r="AM1124" s="554" t="str">
        <f t="shared" si="213"/>
        <v/>
      </c>
      <c r="AN1124" s="103"/>
      <c r="AO1124" s="107"/>
      <c r="AP1124" s="553" t="str">
        <f t="shared" si="208"/>
        <v/>
      </c>
      <c r="AQ1124" s="107"/>
    </row>
    <row r="1125" spans="1:44" outlineLevel="2">
      <c r="A1125" s="72" t="e">
        <f>IF(D1124&lt;&gt;"",$D$8:D1124,A1124)</f>
        <v>#VALUE!</v>
      </c>
      <c r="C1125" s="552" t="str">
        <f>IF(D1125&lt;&gt;"",COUNTA($D$8:D1125),"")</f>
        <v/>
      </c>
      <c r="D1125" s="552"/>
      <c r="E1125" s="71"/>
      <c r="F1125" s="103"/>
      <c r="G1125" s="103"/>
      <c r="H1125" s="103"/>
      <c r="I1125" s="103"/>
      <c r="J1125" s="103"/>
      <c r="K1125" s="103"/>
      <c r="L1125" s="107"/>
      <c r="M1125" s="105"/>
      <c r="N1125" s="106" t="str">
        <f>IF(L1125&lt;&gt;"",VLOOKUP(L1125,'DON GIA'!$S$1:$U$19,3,0),"")</f>
        <v/>
      </c>
      <c r="O1125" s="106" t="str">
        <f>IF(L1125&lt;&gt;"",VLOOKUP(L1125,'DON GIA'!$S$1:$V$19,4,0),"")</f>
        <v/>
      </c>
      <c r="P1125" s="106" t="str">
        <f t="shared" si="211"/>
        <v/>
      </c>
      <c r="Q1125" s="106" t="str">
        <f t="shared" si="212"/>
        <v/>
      </c>
      <c r="R1125" s="71" t="s">
        <v>35</v>
      </c>
      <c r="S1125" s="103"/>
      <c r="T1125" s="103"/>
      <c r="U1125" s="554" t="str">
        <f>IF(R1125&lt;&gt;"",VLOOKUP(R1125,'DON GIA'!$H$1:$K$103,4,0),"")</f>
        <v/>
      </c>
      <c r="V1125" s="554" t="str">
        <f t="shared" si="209"/>
        <v/>
      </c>
      <c r="W1125" s="107" t="s">
        <v>1265</v>
      </c>
      <c r="X1125" s="103" t="s">
        <v>27</v>
      </c>
      <c r="Y1125" s="108">
        <v>2.08</v>
      </c>
      <c r="Z1125" s="109"/>
      <c r="AA1125" s="554">
        <f>IF(W1125&lt;&gt;"",VLOOKUP(W1125,'DON GIA'!$A$1:$D$346,4,0),"")</f>
        <v>282038</v>
      </c>
      <c r="AB1125" s="554">
        <f t="shared" si="210"/>
        <v>586639.04</v>
      </c>
      <c r="AC1125" s="71"/>
      <c r="AD1125" s="71"/>
      <c r="AE1125" s="71"/>
      <c r="AF1125" s="71"/>
      <c r="AG1125" s="71"/>
      <c r="AH1125" s="103"/>
      <c r="AI1125" s="71"/>
      <c r="AJ1125" s="71"/>
      <c r="AK1125" s="71"/>
      <c r="AL1125" s="554" t="str">
        <f>IF(AI1125&lt;&gt;"",VLOOKUP(AI1125,'DON GIA'!$M$1:$P$9,4,0),"")</f>
        <v/>
      </c>
      <c r="AM1125" s="554" t="str">
        <f t="shared" si="213"/>
        <v/>
      </c>
      <c r="AN1125" s="103"/>
      <c r="AO1125" s="107"/>
      <c r="AP1125" s="553" t="str">
        <f t="shared" si="208"/>
        <v/>
      </c>
      <c r="AQ1125" s="107"/>
    </row>
    <row r="1126" spans="1:44" ht="37.5" outlineLevel="2">
      <c r="A1126" s="72" t="e">
        <f>IF(D1125&lt;&gt;"",$D$8:D1125,A1125)</f>
        <v>#VALUE!</v>
      </c>
      <c r="C1126" s="552" t="str">
        <f>IF(D1126&lt;&gt;"",COUNTA($D$8:D1126),"")</f>
        <v/>
      </c>
      <c r="D1126" s="552"/>
      <c r="E1126" s="71"/>
      <c r="F1126" s="103"/>
      <c r="G1126" s="103"/>
      <c r="H1126" s="103"/>
      <c r="I1126" s="103"/>
      <c r="J1126" s="103"/>
      <c r="K1126" s="103"/>
      <c r="L1126" s="107"/>
      <c r="M1126" s="105"/>
      <c r="N1126" s="106" t="str">
        <f>IF(L1126&lt;&gt;"",VLOOKUP(L1126,'DON GIA'!$S$1:$U$19,3,0),"")</f>
        <v/>
      </c>
      <c r="O1126" s="106" t="str">
        <f>IF(L1126&lt;&gt;"",VLOOKUP(L1126,'DON GIA'!$S$1:$V$19,4,0),"")</f>
        <v/>
      </c>
      <c r="P1126" s="106" t="str">
        <f t="shared" si="211"/>
        <v/>
      </c>
      <c r="Q1126" s="106" t="str">
        <f t="shared" si="212"/>
        <v/>
      </c>
      <c r="R1126" s="71" t="s">
        <v>35</v>
      </c>
      <c r="S1126" s="103"/>
      <c r="T1126" s="103"/>
      <c r="U1126" s="554" t="str">
        <f>IF(R1126&lt;&gt;"",VLOOKUP(R1126,'DON GIA'!$H$1:$K$103,4,0),"")</f>
        <v/>
      </c>
      <c r="V1126" s="554" t="str">
        <f t="shared" si="209"/>
        <v/>
      </c>
      <c r="W1126" s="107" t="s">
        <v>1049</v>
      </c>
      <c r="X1126" s="103" t="s">
        <v>42</v>
      </c>
      <c r="Y1126" s="108">
        <v>1</v>
      </c>
      <c r="Z1126" s="109"/>
      <c r="AA1126" s="554">
        <f>IF(W1126&lt;&gt;"",VLOOKUP(W1126,'DON GIA'!$A$1:$D$346,4,0),"")</f>
        <v>3793079</v>
      </c>
      <c r="AB1126" s="554">
        <f t="shared" si="210"/>
        <v>3793079</v>
      </c>
      <c r="AC1126" s="71"/>
      <c r="AD1126" s="71"/>
      <c r="AE1126" s="71"/>
      <c r="AF1126" s="71"/>
      <c r="AG1126" s="71"/>
      <c r="AH1126" s="103"/>
      <c r="AI1126" s="71"/>
      <c r="AJ1126" s="71"/>
      <c r="AK1126" s="71"/>
      <c r="AL1126" s="554" t="str">
        <f>IF(AI1126&lt;&gt;"",VLOOKUP(AI1126,'DON GIA'!$M$1:$P$9,4,0),"")</f>
        <v/>
      </c>
      <c r="AM1126" s="554" t="str">
        <f t="shared" si="213"/>
        <v/>
      </c>
      <c r="AN1126" s="103"/>
      <c r="AO1126" s="107"/>
      <c r="AP1126" s="553" t="str">
        <f t="shared" si="208"/>
        <v/>
      </c>
      <c r="AQ1126" s="107"/>
    </row>
    <row r="1127" spans="1:44" outlineLevel="2">
      <c r="A1127" s="72" t="e">
        <f>IF(D1126&lt;&gt;"",$D$8:D1126,A1126)</f>
        <v>#VALUE!</v>
      </c>
      <c r="C1127" s="552" t="str">
        <f>IF(D1127&lt;&gt;"",COUNTA($D$8:D1127),"")</f>
        <v/>
      </c>
      <c r="D1127" s="552"/>
      <c r="E1127" s="71"/>
      <c r="F1127" s="103"/>
      <c r="G1127" s="103"/>
      <c r="H1127" s="103"/>
      <c r="I1127" s="103"/>
      <c r="J1127" s="103"/>
      <c r="K1127" s="103"/>
      <c r="L1127" s="107"/>
      <c r="M1127" s="105"/>
      <c r="N1127" s="106" t="str">
        <f>IF(L1127&lt;&gt;"",VLOOKUP(L1127,'DON GIA'!$S$1:$U$19,3,0),"")</f>
        <v/>
      </c>
      <c r="O1127" s="106" t="str">
        <f>IF(L1127&lt;&gt;"",VLOOKUP(L1127,'DON GIA'!$S$1:$V$19,4,0),"")</f>
        <v/>
      </c>
      <c r="P1127" s="106" t="str">
        <f t="shared" si="211"/>
        <v/>
      </c>
      <c r="Q1127" s="106" t="str">
        <f t="shared" si="212"/>
        <v/>
      </c>
      <c r="R1127" s="71" t="s">
        <v>35</v>
      </c>
      <c r="S1127" s="103"/>
      <c r="T1127" s="103"/>
      <c r="U1127" s="554" t="str">
        <f>IF(R1127&lt;&gt;"",VLOOKUP(R1127,'DON GIA'!$H$1:$K$103,4,0),"")</f>
        <v/>
      </c>
      <c r="V1127" s="554" t="str">
        <f t="shared" si="209"/>
        <v/>
      </c>
      <c r="W1127" s="107" t="s">
        <v>1019</v>
      </c>
      <c r="X1127" s="103" t="s">
        <v>27</v>
      </c>
      <c r="Y1127" s="108">
        <v>15.35</v>
      </c>
      <c r="Z1127" s="109"/>
      <c r="AA1127" s="554">
        <f>IF(W1127&lt;&gt;"",VLOOKUP(W1127,'DON GIA'!$A$1:$D$346,4,0),"")</f>
        <v>330817</v>
      </c>
      <c r="AB1127" s="554">
        <f t="shared" si="210"/>
        <v>5078040.95</v>
      </c>
      <c r="AC1127" s="71"/>
      <c r="AD1127" s="71"/>
      <c r="AE1127" s="71"/>
      <c r="AF1127" s="71"/>
      <c r="AG1127" s="71"/>
      <c r="AH1127" s="103"/>
      <c r="AI1127" s="71"/>
      <c r="AJ1127" s="71"/>
      <c r="AK1127" s="71"/>
      <c r="AL1127" s="554" t="str">
        <f>IF(AI1127&lt;&gt;"",VLOOKUP(AI1127,'DON GIA'!$M$1:$P$9,4,0),"")</f>
        <v/>
      </c>
      <c r="AM1127" s="554" t="str">
        <f t="shared" si="213"/>
        <v/>
      </c>
      <c r="AN1127" s="103"/>
      <c r="AO1127" s="107"/>
      <c r="AP1127" s="553" t="str">
        <f t="shared" si="208"/>
        <v/>
      </c>
      <c r="AQ1127" s="107"/>
    </row>
    <row r="1128" spans="1:44" outlineLevel="2">
      <c r="A1128" s="72" t="e">
        <f>IF(D1127&lt;&gt;"",$D$8:D1127,A1127)</f>
        <v>#VALUE!</v>
      </c>
      <c r="C1128" s="552" t="str">
        <f>IF(D1128&lt;&gt;"",COUNTA($D$8:D1128),"")</f>
        <v/>
      </c>
      <c r="D1128" s="552"/>
      <c r="E1128" s="71"/>
      <c r="F1128" s="103"/>
      <c r="G1128" s="103"/>
      <c r="H1128" s="103"/>
      <c r="I1128" s="103"/>
      <c r="J1128" s="103"/>
      <c r="K1128" s="103"/>
      <c r="L1128" s="107"/>
      <c r="M1128" s="105"/>
      <c r="N1128" s="106" t="str">
        <f>IF(L1128&lt;&gt;"",VLOOKUP(L1128,'DON GIA'!$S$1:$U$19,3,0),"")</f>
        <v/>
      </c>
      <c r="O1128" s="106" t="str">
        <f>IF(L1128&lt;&gt;"",VLOOKUP(L1128,'DON GIA'!$S$1:$V$19,4,0),"")</f>
        <v/>
      </c>
      <c r="P1128" s="106" t="str">
        <f t="shared" si="211"/>
        <v/>
      </c>
      <c r="Q1128" s="106" t="str">
        <f t="shared" si="212"/>
        <v/>
      </c>
      <c r="R1128" s="71" t="s">
        <v>35</v>
      </c>
      <c r="S1128" s="103"/>
      <c r="T1128" s="103"/>
      <c r="U1128" s="554" t="str">
        <f>IF(R1128&lt;&gt;"",VLOOKUP(R1128,'DON GIA'!$H$1:$K$103,4,0),"")</f>
        <v/>
      </c>
      <c r="V1128" s="554" t="str">
        <f t="shared" si="209"/>
        <v/>
      </c>
      <c r="W1128" s="107"/>
      <c r="X1128" s="103"/>
      <c r="Y1128" s="108"/>
      <c r="Z1128" s="109"/>
      <c r="AA1128" s="554" t="str">
        <f>IF(W1128&lt;&gt;"",VLOOKUP(W1128,'DON GIA'!$A$1:$D$346,4,0),"")</f>
        <v/>
      </c>
      <c r="AB1128" s="554" t="str">
        <f t="shared" si="210"/>
        <v/>
      </c>
      <c r="AC1128" s="71"/>
      <c r="AD1128" s="71"/>
      <c r="AE1128" s="71"/>
      <c r="AF1128" s="71"/>
      <c r="AG1128" s="71"/>
      <c r="AH1128" s="103"/>
      <c r="AI1128" s="71"/>
      <c r="AJ1128" s="71"/>
      <c r="AK1128" s="71"/>
      <c r="AL1128" s="554" t="str">
        <f>IF(AI1128&lt;&gt;"",VLOOKUP(AI1128,'DON GIA'!$M$1:$P$9,4,0),"")</f>
        <v/>
      </c>
      <c r="AM1128" s="554" t="str">
        <f t="shared" si="213"/>
        <v/>
      </c>
      <c r="AN1128" s="103"/>
      <c r="AO1128" s="107"/>
      <c r="AP1128" s="553" t="str">
        <f t="shared" si="208"/>
        <v/>
      </c>
      <c r="AQ1128" s="107"/>
    </row>
    <row r="1129" spans="1:44" outlineLevel="2">
      <c r="A1129" s="72" t="e">
        <f>IF(D1128&lt;&gt;"",$D$8:D1128,A1128)</f>
        <v>#VALUE!</v>
      </c>
      <c r="C1129" s="552" t="str">
        <f>IF(D1129&lt;&gt;"",COUNTA($D$8:D1129),"")</f>
        <v/>
      </c>
      <c r="D1129" s="552"/>
      <c r="E1129" s="61"/>
      <c r="F1129" s="103"/>
      <c r="G1129" s="103"/>
      <c r="H1129" s="103"/>
      <c r="I1129" s="103"/>
      <c r="J1129" s="103"/>
      <c r="K1129" s="103"/>
      <c r="L1129" s="107"/>
      <c r="M1129" s="105"/>
      <c r="N1129" s="106" t="str">
        <f>IF(L1129&lt;&gt;"",VLOOKUP(L1129,'DON GIA'!$S$1:$U$19,3,0),"")</f>
        <v/>
      </c>
      <c r="O1129" s="106" t="str">
        <f>IF(L1129&lt;&gt;"",VLOOKUP(L1129,'DON GIA'!$S$1:$V$19,4,0),"")</f>
        <v/>
      </c>
      <c r="P1129" s="106" t="str">
        <f t="shared" si="211"/>
        <v/>
      </c>
      <c r="Q1129" s="106" t="str">
        <f t="shared" si="212"/>
        <v/>
      </c>
      <c r="R1129" s="71" t="s">
        <v>35</v>
      </c>
      <c r="S1129" s="103"/>
      <c r="T1129" s="103"/>
      <c r="U1129" s="554" t="str">
        <f>IF(R1129&lt;&gt;"",VLOOKUP(R1129,'DON GIA'!$H$1:$K$103,4,0),"")</f>
        <v/>
      </c>
      <c r="V1129" s="554" t="str">
        <f t="shared" si="209"/>
        <v/>
      </c>
      <c r="W1129" s="107"/>
      <c r="X1129" s="103"/>
      <c r="Y1129" s="108"/>
      <c r="Z1129" s="109"/>
      <c r="AA1129" s="554" t="str">
        <f>IF(W1129&lt;&gt;"",VLOOKUP(W1129,'DON GIA'!$A$1:$D$346,4,0),"")</f>
        <v/>
      </c>
      <c r="AB1129" s="554" t="str">
        <f t="shared" si="210"/>
        <v/>
      </c>
      <c r="AC1129" s="71"/>
      <c r="AD1129" s="71"/>
      <c r="AE1129" s="71"/>
      <c r="AF1129" s="71"/>
      <c r="AG1129" s="71"/>
      <c r="AH1129" s="103"/>
      <c r="AI1129" s="71"/>
      <c r="AJ1129" s="71"/>
      <c r="AK1129" s="71"/>
      <c r="AL1129" s="554" t="str">
        <f>IF(AI1129&lt;&gt;"",VLOOKUP(AI1129,'DON GIA'!$M$1:$P$9,4,0),"")</f>
        <v/>
      </c>
      <c r="AM1129" s="554" t="str">
        <f t="shared" si="213"/>
        <v/>
      </c>
      <c r="AN1129" s="103"/>
      <c r="AO1129" s="107"/>
      <c r="AP1129" s="553" t="str">
        <f t="shared" si="208"/>
        <v/>
      </c>
      <c r="AQ1129" s="107"/>
    </row>
    <row r="1130" spans="1:44" outlineLevel="1">
      <c r="A1130" s="84" t="s">
        <v>785</v>
      </c>
      <c r="B1130" s="576">
        <v>91</v>
      </c>
      <c r="C1130" s="552">
        <f>IF(D1130&lt;&gt;"",COUNTA($D$8:D1130),"")</f>
        <v>76</v>
      </c>
      <c r="D1130" s="552">
        <v>468</v>
      </c>
      <c r="E1130" s="61" t="s">
        <v>451</v>
      </c>
      <c r="F1130" s="162"/>
      <c r="G1130" s="162"/>
      <c r="H1130" s="162"/>
      <c r="I1130" s="162"/>
      <c r="J1130" s="162"/>
      <c r="K1130" s="162"/>
      <c r="L1130" s="129"/>
      <c r="M1130" s="167">
        <f>SUBTOTAL(9,M1131:M1146)</f>
        <v>85</v>
      </c>
      <c r="N1130" s="199"/>
      <c r="O1130" s="199"/>
      <c r="P1130" s="199">
        <f>SUBTOTAL(9,P1131:P1146)</f>
        <v>142715000</v>
      </c>
      <c r="Q1130" s="199">
        <f>SUBTOTAL(9,Q1131:Q1146)</f>
        <v>0</v>
      </c>
      <c r="R1130" s="61"/>
      <c r="S1130" s="162"/>
      <c r="T1130" s="162">
        <f>SUBTOTAL(9,T1131:T1146)</f>
        <v>0</v>
      </c>
      <c r="U1130" s="553"/>
      <c r="V1130" s="553">
        <f>SUBTOTAL(9,V1131:V1146)</f>
        <v>0</v>
      </c>
      <c r="W1130" s="129"/>
      <c r="X1130" s="162"/>
      <c r="Y1130" s="169">
        <f>SUBTOTAL(9,Y1131:Y1146)</f>
        <v>157.768</v>
      </c>
      <c r="Z1130" s="170">
        <f>SUBTOTAL(9,Z1131:Z1146)</f>
        <v>0</v>
      </c>
      <c r="AA1130" s="553"/>
      <c r="AB1130" s="553">
        <f>SUBTOTAL(9,AB1131:AB1146)</f>
        <v>348772494.69400001</v>
      </c>
      <c r="AC1130" s="71"/>
      <c r="AD1130" s="71"/>
      <c r="AE1130" s="71"/>
      <c r="AF1130" s="71"/>
      <c r="AG1130" s="71"/>
      <c r="AH1130" s="103"/>
      <c r="AI1130" s="71"/>
      <c r="AJ1130" s="61"/>
      <c r="AK1130" s="61">
        <f>SUBTOTAL(9,AK1131:AK1146)</f>
        <v>0</v>
      </c>
      <c r="AL1130" s="553"/>
      <c r="AM1130" s="553">
        <f>SUBTOTAL(9,AM1131:AM1146)</f>
        <v>0</v>
      </c>
      <c r="AN1130" s="162"/>
      <c r="AO1130" s="129">
        <f>SUBTOTAL(9,AO1131:AO1146)</f>
        <v>0</v>
      </c>
      <c r="AP1130" s="553">
        <f t="shared" si="208"/>
        <v>491487494.69400001</v>
      </c>
      <c r="AQ1130" s="65"/>
      <c r="AR1130" s="90"/>
    </row>
    <row r="1131" spans="1:44" ht="112.5" outlineLevel="2">
      <c r="A1131" s="72" t="e">
        <f>IF(D1130&lt;&gt;"",$D$8:D1130,A1129)</f>
        <v>#VALUE!</v>
      </c>
      <c r="C1131" s="552" t="str">
        <f>IF(D1131&lt;&gt;"",COUNTA($D$8:D1131),"")</f>
        <v/>
      </c>
      <c r="D1131" s="552"/>
      <c r="E1131" s="71" t="s">
        <v>452</v>
      </c>
      <c r="F1131" s="103">
        <v>1</v>
      </c>
      <c r="G1131" s="103"/>
      <c r="H1131" s="103">
        <v>478</v>
      </c>
      <c r="I1131" s="103">
        <v>79</v>
      </c>
      <c r="J1131" s="103" t="s">
        <v>223</v>
      </c>
      <c r="K1131" s="103" t="s">
        <v>224</v>
      </c>
      <c r="L1131" s="107" t="s">
        <v>973</v>
      </c>
      <c r="M1131" s="105">
        <v>85</v>
      </c>
      <c r="N1131" s="106">
        <f>IF(L1131&lt;&gt;"",VLOOKUP(L1131,'DON GIA'!$S$1:$U$19,3,0),"")</f>
        <v>1679000</v>
      </c>
      <c r="O1131" s="106">
        <f>IF(L1131&lt;&gt;"",VLOOKUP(L1131,'DON GIA'!$S$1:$V$19,4,0),"")</f>
        <v>0</v>
      </c>
      <c r="P1131" s="106">
        <f t="shared" si="211"/>
        <v>142715000</v>
      </c>
      <c r="Q1131" s="106">
        <f t="shared" si="212"/>
        <v>0</v>
      </c>
      <c r="R1131" s="71" t="s">
        <v>35</v>
      </c>
      <c r="S1131" s="103"/>
      <c r="T1131" s="103"/>
      <c r="U1131" s="554" t="str">
        <f>IF(R1131&lt;&gt;"",VLOOKUP(R1131,'DON GIA'!$H$1:$K$103,4,0),"")</f>
        <v/>
      </c>
      <c r="V1131" s="554" t="str">
        <f t="shared" ref="V1131:V1146" si="214">IF(R1131&lt;&gt;"",IF(ISNUMBER(U1131),T1131*U1131,""),"")</f>
        <v/>
      </c>
      <c r="W1131" s="107" t="s">
        <v>1005</v>
      </c>
      <c r="X1131" s="103" t="s">
        <v>27</v>
      </c>
      <c r="Y1131" s="108">
        <v>48.34</v>
      </c>
      <c r="Z1131" s="109"/>
      <c r="AA1131" s="554">
        <f>IF(W1131&lt;&gt;"",VLOOKUP(W1131,'DON GIA'!$A$1:$D$346,4,0),"")</f>
        <v>5559129</v>
      </c>
      <c r="AB1131" s="554">
        <f t="shared" ref="AB1131:AB1146" si="215">IF(W1131&lt;&gt;"",IF(ISNUMBER(AA1131),Y1131*AA1131,""),"")</f>
        <v>268728295.86000001</v>
      </c>
      <c r="AC1131" s="71" t="s">
        <v>28</v>
      </c>
      <c r="AD1131" s="71" t="s">
        <v>29</v>
      </c>
      <c r="AE1131" s="71" t="s">
        <v>30</v>
      </c>
      <c r="AF1131" s="71" t="s">
        <v>31</v>
      </c>
      <c r="AG1131" s="71" t="s">
        <v>34</v>
      </c>
      <c r="AH1131" s="103" t="s">
        <v>33</v>
      </c>
      <c r="AI1131" s="71"/>
      <c r="AJ1131" s="71"/>
      <c r="AK1131" s="71"/>
      <c r="AL1131" s="554" t="str">
        <f>IF(AI1131&lt;&gt;"",VLOOKUP(AI1131,'DON GIA'!$M$1:$P$9,4,0),"")</f>
        <v/>
      </c>
      <c r="AM1131" s="554" t="str">
        <f t="shared" si="213"/>
        <v/>
      </c>
      <c r="AN1131" s="103"/>
      <c r="AO1131" s="107"/>
      <c r="AP1131" s="553" t="str">
        <f t="shared" si="208"/>
        <v/>
      </c>
      <c r="AQ1131" s="65" t="s">
        <v>544</v>
      </c>
      <c r="AR1131" s="77" t="s">
        <v>2021</v>
      </c>
    </row>
    <row r="1132" spans="1:44" ht="116.25" outlineLevel="2">
      <c r="A1132" s="72" t="e">
        <f>IF(D1131&lt;&gt;"",$D$8:D1131,A1131)</f>
        <v>#VALUE!</v>
      </c>
      <c r="C1132" s="552" t="str">
        <f>IF(D1132&lt;&gt;"",COUNTA($D$8:D1132),"")</f>
        <v/>
      </c>
      <c r="D1132" s="552"/>
      <c r="E1132" s="71" t="s">
        <v>71</v>
      </c>
      <c r="F1132" s="103"/>
      <c r="G1132" s="103"/>
      <c r="H1132" s="103"/>
      <c r="I1132" s="103"/>
      <c r="J1132" s="103"/>
      <c r="K1132" s="103"/>
      <c r="L1132" s="107"/>
      <c r="M1132" s="105"/>
      <c r="N1132" s="106" t="str">
        <f>IF(L1132&lt;&gt;"",VLOOKUP(L1132,'DON GIA'!$S$1:$U$19,3,0),"")</f>
        <v/>
      </c>
      <c r="O1132" s="106" t="str">
        <f>IF(L1132&lt;&gt;"",VLOOKUP(L1132,'DON GIA'!$S$1:$V$19,4,0),"")</f>
        <v/>
      </c>
      <c r="P1132" s="106" t="str">
        <f t="shared" si="211"/>
        <v/>
      </c>
      <c r="Q1132" s="106" t="str">
        <f t="shared" si="212"/>
        <v/>
      </c>
      <c r="R1132" s="71" t="s">
        <v>35</v>
      </c>
      <c r="S1132" s="103"/>
      <c r="T1132" s="103"/>
      <c r="U1132" s="554" t="str">
        <f>IF(R1132&lt;&gt;"",VLOOKUP(R1132,'DON GIA'!$H$1:$K$103,4,0),"")</f>
        <v/>
      </c>
      <c r="V1132" s="554" t="str">
        <f t="shared" si="214"/>
        <v/>
      </c>
      <c r="W1132" s="107" t="s">
        <v>1078</v>
      </c>
      <c r="X1132" s="103" t="s">
        <v>27</v>
      </c>
      <c r="Y1132" s="108">
        <v>29.76</v>
      </c>
      <c r="Z1132" s="109"/>
      <c r="AA1132" s="554">
        <f>IF(W1132&lt;&gt;"",VLOOKUP(W1132,'DON GIA'!$A$1:$D$346,4,0),"")</f>
        <v>854777</v>
      </c>
      <c r="AB1132" s="554">
        <f t="shared" si="215"/>
        <v>25438163.52</v>
      </c>
      <c r="AC1132" s="71"/>
      <c r="AD1132" s="71" t="s">
        <v>29</v>
      </c>
      <c r="AE1132" s="71" t="s">
        <v>30</v>
      </c>
      <c r="AF1132" s="71" t="s">
        <v>41</v>
      </c>
      <c r="AG1132" s="71" t="s">
        <v>32</v>
      </c>
      <c r="AH1132" s="103" t="s">
        <v>41</v>
      </c>
      <c r="AI1132" s="71"/>
      <c r="AJ1132" s="71"/>
      <c r="AK1132" s="71"/>
      <c r="AL1132" s="554" t="str">
        <f>IF(AI1132&lt;&gt;"",VLOOKUP(AI1132,'DON GIA'!$M$1:$P$9,4,0),"")</f>
        <v/>
      </c>
      <c r="AM1132" s="554" t="str">
        <f t="shared" si="213"/>
        <v/>
      </c>
      <c r="AN1132" s="103"/>
      <c r="AO1132" s="107"/>
      <c r="AP1132" s="553" t="str">
        <f t="shared" si="208"/>
        <v/>
      </c>
      <c r="AQ1132" s="66" t="s">
        <v>545</v>
      </c>
      <c r="AR1132" s="139" t="s">
        <v>2059</v>
      </c>
    </row>
    <row r="1133" spans="1:44" ht="150" outlineLevel="2">
      <c r="A1133" s="72" t="e">
        <f>IF(D1132&lt;&gt;"",$D$8:D1132,A1132)</f>
        <v>#VALUE!</v>
      </c>
      <c r="C1133" s="552" t="str">
        <f>IF(D1133&lt;&gt;"",COUNTA($D$8:D1133),"")</f>
        <v/>
      </c>
      <c r="D1133" s="552"/>
      <c r="E1133" s="71"/>
      <c r="F1133" s="103"/>
      <c r="G1133" s="103"/>
      <c r="H1133" s="103"/>
      <c r="I1133" s="103"/>
      <c r="J1133" s="103"/>
      <c r="K1133" s="103"/>
      <c r="L1133" s="107"/>
      <c r="M1133" s="105"/>
      <c r="N1133" s="106" t="str">
        <f>IF(L1133&lt;&gt;"",VLOOKUP(L1133,'DON GIA'!$S$1:$U$19,3,0),"")</f>
        <v/>
      </c>
      <c r="O1133" s="106" t="str">
        <f>IF(L1133&lt;&gt;"",VLOOKUP(L1133,'DON GIA'!$S$1:$V$19,4,0),"")</f>
        <v/>
      </c>
      <c r="P1133" s="106" t="str">
        <f t="shared" si="211"/>
        <v/>
      </c>
      <c r="Q1133" s="106" t="str">
        <f t="shared" si="212"/>
        <v/>
      </c>
      <c r="R1133" s="71" t="s">
        <v>35</v>
      </c>
      <c r="S1133" s="103"/>
      <c r="T1133" s="103"/>
      <c r="U1133" s="554" t="str">
        <f>IF(R1133&lt;&gt;"",VLOOKUP(R1133,'DON GIA'!$H$1:$K$103,4,0),"")</f>
        <v/>
      </c>
      <c r="V1133" s="554" t="str">
        <f t="shared" si="214"/>
        <v/>
      </c>
      <c r="W1133" s="107" t="s">
        <v>1141</v>
      </c>
      <c r="X1133" s="103" t="s">
        <v>27</v>
      </c>
      <c r="Y1133" s="108">
        <v>2.5499999999999998</v>
      </c>
      <c r="Z1133" s="109"/>
      <c r="AA1133" s="554">
        <f>IF(W1133&lt;&gt;"",VLOOKUP(W1133,'DON GIA'!$A$1:$D$346,4,0),"")</f>
        <v>10375629</v>
      </c>
      <c r="AB1133" s="554">
        <f t="shared" si="215"/>
        <v>26457853.949999999</v>
      </c>
      <c r="AC1133" s="71"/>
      <c r="AD1133" s="71"/>
      <c r="AE1133" s="71"/>
      <c r="AF1133" s="71" t="s">
        <v>31</v>
      </c>
      <c r="AG1133" s="71"/>
      <c r="AH1133" s="103" t="s">
        <v>219</v>
      </c>
      <c r="AI1133" s="71"/>
      <c r="AJ1133" s="71"/>
      <c r="AK1133" s="71"/>
      <c r="AL1133" s="554" t="str">
        <f>IF(AI1133&lt;&gt;"",VLOOKUP(AI1133,'DON GIA'!$M$1:$P$9,4,0),"")</f>
        <v/>
      </c>
      <c r="AM1133" s="554" t="str">
        <f t="shared" si="213"/>
        <v/>
      </c>
      <c r="AN1133" s="103"/>
      <c r="AO1133" s="107"/>
      <c r="AP1133" s="553" t="str">
        <f t="shared" si="208"/>
        <v/>
      </c>
      <c r="AQ1133" s="66" t="s">
        <v>546</v>
      </c>
      <c r="AR1133" s="139" t="s">
        <v>2053</v>
      </c>
    </row>
    <row r="1134" spans="1:44" ht="56.25" outlineLevel="2">
      <c r="A1134" s="72" t="e">
        <f>IF(D1133&lt;&gt;"",$D$8:D1133,A1133)</f>
        <v>#VALUE!</v>
      </c>
      <c r="C1134" s="552" t="str">
        <f>IF(D1134&lt;&gt;"",COUNTA($D$8:D1134),"")</f>
        <v/>
      </c>
      <c r="D1134" s="552"/>
      <c r="E1134" s="71"/>
      <c r="F1134" s="103"/>
      <c r="G1134" s="103"/>
      <c r="H1134" s="103"/>
      <c r="I1134" s="103"/>
      <c r="J1134" s="103"/>
      <c r="K1134" s="103"/>
      <c r="L1134" s="107"/>
      <c r="M1134" s="105"/>
      <c r="N1134" s="106" t="str">
        <f>IF(L1134&lt;&gt;"",VLOOKUP(L1134,'DON GIA'!$S$1:$U$19,3,0),"")</f>
        <v/>
      </c>
      <c r="O1134" s="106" t="str">
        <f>IF(L1134&lt;&gt;"",VLOOKUP(L1134,'DON GIA'!$S$1:$V$19,4,0),"")</f>
        <v/>
      </c>
      <c r="P1134" s="106" t="str">
        <f t="shared" si="211"/>
        <v/>
      </c>
      <c r="Q1134" s="106" t="str">
        <f t="shared" si="212"/>
        <v/>
      </c>
      <c r="R1134" s="71" t="s">
        <v>35</v>
      </c>
      <c r="S1134" s="103"/>
      <c r="T1134" s="103"/>
      <c r="U1134" s="554" t="str">
        <f>IF(R1134&lt;&gt;"",VLOOKUP(R1134,'DON GIA'!$H$1:$K$103,4,0),"")</f>
        <v/>
      </c>
      <c r="V1134" s="554" t="str">
        <f t="shared" si="214"/>
        <v/>
      </c>
      <c r="W1134" s="107" t="s">
        <v>1266</v>
      </c>
      <c r="X1134" s="103" t="s">
        <v>27</v>
      </c>
      <c r="Y1134" s="108">
        <v>4.3499999999999996</v>
      </c>
      <c r="Z1134" s="109"/>
      <c r="AA1134" s="554">
        <f>IF(W1134&lt;&gt;"",VLOOKUP(W1134,'DON GIA'!$A$1:$D$346,4,0),"")</f>
        <v>2613835</v>
      </c>
      <c r="AB1134" s="554">
        <f t="shared" si="215"/>
        <v>11370182.25</v>
      </c>
      <c r="AC1134" s="71"/>
      <c r="AD1134" s="71"/>
      <c r="AE1134" s="71"/>
      <c r="AF1134" s="71"/>
      <c r="AG1134" s="71"/>
      <c r="AH1134" s="103"/>
      <c r="AI1134" s="71"/>
      <c r="AJ1134" s="71"/>
      <c r="AK1134" s="71"/>
      <c r="AL1134" s="554" t="str">
        <f>IF(AI1134&lt;&gt;"",VLOOKUP(AI1134,'DON GIA'!$M$1:$P$9,4,0),"")</f>
        <v/>
      </c>
      <c r="AM1134" s="554" t="str">
        <f t="shared" si="213"/>
        <v/>
      </c>
      <c r="AN1134" s="103"/>
      <c r="AO1134" s="107"/>
      <c r="AP1134" s="553" t="str">
        <f t="shared" si="208"/>
        <v/>
      </c>
      <c r="AQ1134" s="66" t="s">
        <v>537</v>
      </c>
      <c r="AR1134" s="139" t="s">
        <v>2063</v>
      </c>
    </row>
    <row r="1135" spans="1:44" ht="75" outlineLevel="2">
      <c r="A1135" s="72" t="e">
        <f>IF(D1134&lt;&gt;"",$D$8:D1134,A1134)</f>
        <v>#VALUE!</v>
      </c>
      <c r="C1135" s="552" t="str">
        <f>IF(D1135&lt;&gt;"",COUNTA($D$8:D1135),"")</f>
        <v/>
      </c>
      <c r="D1135" s="552"/>
      <c r="E1135" s="71"/>
      <c r="F1135" s="103"/>
      <c r="G1135" s="103"/>
      <c r="H1135" s="103"/>
      <c r="I1135" s="103"/>
      <c r="J1135" s="103"/>
      <c r="K1135" s="103"/>
      <c r="L1135" s="107"/>
      <c r="M1135" s="105"/>
      <c r="N1135" s="106" t="str">
        <f>IF(L1135&lt;&gt;"",VLOOKUP(L1135,'DON GIA'!$S$1:$U$19,3,0),"")</f>
        <v/>
      </c>
      <c r="O1135" s="106" t="str">
        <f>IF(L1135&lt;&gt;"",VLOOKUP(L1135,'DON GIA'!$S$1:$V$19,4,0),"")</f>
        <v/>
      </c>
      <c r="P1135" s="106" t="str">
        <f t="shared" si="211"/>
        <v/>
      </c>
      <c r="Q1135" s="106" t="str">
        <f t="shared" si="212"/>
        <v/>
      </c>
      <c r="R1135" s="71" t="s">
        <v>35</v>
      </c>
      <c r="S1135" s="103"/>
      <c r="T1135" s="103"/>
      <c r="U1135" s="554" t="str">
        <f>IF(R1135&lt;&gt;"",VLOOKUP(R1135,'DON GIA'!$H$1:$K$103,4,0),"")</f>
        <v/>
      </c>
      <c r="V1135" s="554" t="str">
        <f t="shared" si="214"/>
        <v/>
      </c>
      <c r="W1135" s="107" t="s">
        <v>1145</v>
      </c>
      <c r="X1135" s="103" t="s">
        <v>38</v>
      </c>
      <c r="Y1135" s="108">
        <v>0.23799999999999999</v>
      </c>
      <c r="Z1135" s="109"/>
      <c r="AA1135" s="554">
        <f>IF(W1135&lt;&gt;"",VLOOKUP(W1135,'DON GIA'!$A$1:$D$346,4,0),"")</f>
        <v>2523428</v>
      </c>
      <c r="AB1135" s="554">
        <f t="shared" si="215"/>
        <v>600575.86399999994</v>
      </c>
      <c r="AC1135" s="71"/>
      <c r="AD1135" s="71"/>
      <c r="AE1135" s="71"/>
      <c r="AF1135" s="71"/>
      <c r="AG1135" s="71"/>
      <c r="AH1135" s="103"/>
      <c r="AI1135" s="71"/>
      <c r="AJ1135" s="71"/>
      <c r="AK1135" s="71"/>
      <c r="AL1135" s="554" t="str">
        <f>IF(AI1135&lt;&gt;"",VLOOKUP(AI1135,'DON GIA'!$M$1:$P$9,4,0),"")</f>
        <v/>
      </c>
      <c r="AM1135" s="554" t="str">
        <f t="shared" si="213"/>
        <v/>
      </c>
      <c r="AN1135" s="103"/>
      <c r="AO1135" s="107"/>
      <c r="AP1135" s="553" t="str">
        <f t="shared" si="208"/>
        <v/>
      </c>
      <c r="AQ1135" s="60" t="s">
        <v>534</v>
      </c>
      <c r="AR1135" s="578" t="s">
        <v>1921</v>
      </c>
    </row>
    <row r="1136" spans="1:44" outlineLevel="2">
      <c r="A1136" s="72" t="e">
        <f>IF(D1135&lt;&gt;"",$D$8:D1135,A1135)</f>
        <v>#VALUE!</v>
      </c>
      <c r="C1136" s="552" t="str">
        <f>IF(D1136&lt;&gt;"",COUNTA($D$8:D1136),"")</f>
        <v/>
      </c>
      <c r="D1136" s="552"/>
      <c r="E1136" s="71"/>
      <c r="F1136" s="103"/>
      <c r="G1136" s="103"/>
      <c r="H1136" s="103"/>
      <c r="I1136" s="103"/>
      <c r="J1136" s="103"/>
      <c r="K1136" s="103"/>
      <c r="L1136" s="107"/>
      <c r="M1136" s="105"/>
      <c r="N1136" s="106" t="str">
        <f>IF(L1136&lt;&gt;"",VLOOKUP(L1136,'DON GIA'!$S$1:$U$19,3,0),"")</f>
        <v/>
      </c>
      <c r="O1136" s="106" t="str">
        <f>IF(L1136&lt;&gt;"",VLOOKUP(L1136,'DON GIA'!$S$1:$V$19,4,0),"")</f>
        <v/>
      </c>
      <c r="P1136" s="106" t="str">
        <f t="shared" si="211"/>
        <v/>
      </c>
      <c r="Q1136" s="106" t="str">
        <f t="shared" si="212"/>
        <v/>
      </c>
      <c r="R1136" s="71" t="s">
        <v>35</v>
      </c>
      <c r="S1136" s="103"/>
      <c r="T1136" s="103"/>
      <c r="U1136" s="554" t="str">
        <f>IF(R1136&lt;&gt;"",VLOOKUP(R1136,'DON GIA'!$H$1:$K$103,4,0),"")</f>
        <v/>
      </c>
      <c r="V1136" s="554" t="str">
        <f t="shared" si="214"/>
        <v/>
      </c>
      <c r="W1136" s="107" t="s">
        <v>1006</v>
      </c>
      <c r="X1136" s="103" t="s">
        <v>27</v>
      </c>
      <c r="Y1136" s="108">
        <v>47.79</v>
      </c>
      <c r="Z1136" s="109"/>
      <c r="AA1136" s="554">
        <f>IF(W1136&lt;&gt;"",VLOOKUP(W1136,'DON GIA'!$A$1:$D$346,4,0),"")</f>
        <v>109890</v>
      </c>
      <c r="AB1136" s="554">
        <f t="shared" si="215"/>
        <v>5251643.0999999996</v>
      </c>
      <c r="AC1136" s="71"/>
      <c r="AD1136" s="71"/>
      <c r="AE1136" s="71"/>
      <c r="AF1136" s="71"/>
      <c r="AG1136" s="71"/>
      <c r="AH1136" s="103"/>
      <c r="AI1136" s="71"/>
      <c r="AJ1136" s="71"/>
      <c r="AK1136" s="71"/>
      <c r="AL1136" s="554" t="str">
        <f>IF(AI1136&lt;&gt;"",VLOOKUP(AI1136,'DON GIA'!$M$1:$P$9,4,0),"")</f>
        <v/>
      </c>
      <c r="AM1136" s="554" t="str">
        <f t="shared" si="213"/>
        <v/>
      </c>
      <c r="AN1136" s="103"/>
      <c r="AO1136" s="107"/>
      <c r="AP1136" s="553" t="str">
        <f t="shared" si="208"/>
        <v/>
      </c>
      <c r="AQ1136" s="107"/>
      <c r="AR1136" s="571" t="s">
        <v>1922</v>
      </c>
    </row>
    <row r="1137" spans="1:44" outlineLevel="2">
      <c r="A1137" s="72" t="e">
        <f>IF(D1136&lt;&gt;"",$D$8:D1136,A1136)</f>
        <v>#VALUE!</v>
      </c>
      <c r="C1137" s="552" t="str">
        <f>IF(D1137&lt;&gt;"",COUNTA($D$8:D1137),"")</f>
        <v/>
      </c>
      <c r="D1137" s="552"/>
      <c r="E1137" s="71"/>
      <c r="F1137" s="103"/>
      <c r="G1137" s="103"/>
      <c r="H1137" s="103"/>
      <c r="I1137" s="103"/>
      <c r="J1137" s="103"/>
      <c r="K1137" s="103"/>
      <c r="L1137" s="107"/>
      <c r="M1137" s="105"/>
      <c r="N1137" s="106" t="str">
        <f>IF(L1137&lt;&gt;"",VLOOKUP(L1137,'DON GIA'!$S$1:$U$19,3,0),"")</f>
        <v/>
      </c>
      <c r="O1137" s="106" t="str">
        <f>IF(L1137&lt;&gt;"",VLOOKUP(L1137,'DON GIA'!$S$1:$V$19,4,0),"")</f>
        <v/>
      </c>
      <c r="P1137" s="106" t="str">
        <f t="shared" si="211"/>
        <v/>
      </c>
      <c r="Q1137" s="106" t="str">
        <f t="shared" si="212"/>
        <v/>
      </c>
      <c r="R1137" s="71" t="s">
        <v>35</v>
      </c>
      <c r="S1137" s="103"/>
      <c r="T1137" s="103"/>
      <c r="U1137" s="554" t="str">
        <f>IF(R1137&lt;&gt;"",VLOOKUP(R1137,'DON GIA'!$H$1:$K$103,4,0),"")</f>
        <v/>
      </c>
      <c r="V1137" s="554" t="str">
        <f t="shared" si="214"/>
        <v/>
      </c>
      <c r="W1137" s="107" t="s">
        <v>1023</v>
      </c>
      <c r="X1137" s="103" t="s">
        <v>38</v>
      </c>
      <c r="Y1137" s="108">
        <v>0.15</v>
      </c>
      <c r="Z1137" s="109"/>
      <c r="AA1137" s="554">
        <f>IF(W1137&lt;&gt;"",VLOOKUP(W1137,'DON GIA'!$A$1:$D$346,4,0),"")</f>
        <v>2523428</v>
      </c>
      <c r="AB1137" s="554">
        <f t="shared" si="215"/>
        <v>378514.2</v>
      </c>
      <c r="AC1137" s="71"/>
      <c r="AD1137" s="71"/>
      <c r="AE1137" s="71"/>
      <c r="AF1137" s="71"/>
      <c r="AG1137" s="71"/>
      <c r="AH1137" s="103"/>
      <c r="AI1137" s="71"/>
      <c r="AJ1137" s="71"/>
      <c r="AK1137" s="71"/>
      <c r="AL1137" s="554" t="str">
        <f>IF(AI1137&lt;&gt;"",VLOOKUP(AI1137,'DON GIA'!$M$1:$P$9,4,0),"")</f>
        <v/>
      </c>
      <c r="AM1137" s="554" t="str">
        <f t="shared" si="213"/>
        <v/>
      </c>
      <c r="AN1137" s="103"/>
      <c r="AO1137" s="107"/>
      <c r="AP1137" s="553" t="str">
        <f t="shared" si="208"/>
        <v/>
      </c>
      <c r="AQ1137" s="107"/>
    </row>
    <row r="1138" spans="1:44" outlineLevel="2">
      <c r="A1138" s="72" t="e">
        <f>IF(D1137&lt;&gt;"",$D$8:D1137,A1137)</f>
        <v>#VALUE!</v>
      </c>
      <c r="C1138" s="552" t="str">
        <f>IF(D1138&lt;&gt;"",COUNTA($D$8:D1138),"")</f>
        <v/>
      </c>
      <c r="D1138" s="552"/>
      <c r="E1138" s="71"/>
      <c r="F1138" s="103"/>
      <c r="G1138" s="103"/>
      <c r="H1138" s="103"/>
      <c r="I1138" s="103"/>
      <c r="J1138" s="103"/>
      <c r="K1138" s="103"/>
      <c r="L1138" s="107"/>
      <c r="M1138" s="105"/>
      <c r="N1138" s="106" t="str">
        <f>IF(L1138&lt;&gt;"",VLOOKUP(L1138,'DON GIA'!$S$1:$U$19,3,0),"")</f>
        <v/>
      </c>
      <c r="O1138" s="106" t="str">
        <f>IF(L1138&lt;&gt;"",VLOOKUP(L1138,'DON GIA'!$S$1:$V$19,4,0),"")</f>
        <v/>
      </c>
      <c r="P1138" s="106" t="str">
        <f t="shared" si="211"/>
        <v/>
      </c>
      <c r="Q1138" s="106" t="str">
        <f t="shared" si="212"/>
        <v/>
      </c>
      <c r="R1138" s="71" t="s">
        <v>35</v>
      </c>
      <c r="S1138" s="103"/>
      <c r="T1138" s="103"/>
      <c r="U1138" s="554" t="str">
        <f>IF(R1138&lt;&gt;"",VLOOKUP(R1138,'DON GIA'!$H$1:$K$103,4,0),"")</f>
        <v/>
      </c>
      <c r="V1138" s="554" t="str">
        <f t="shared" si="214"/>
        <v/>
      </c>
      <c r="W1138" s="107" t="s">
        <v>1130</v>
      </c>
      <c r="X1138" s="103" t="s">
        <v>27</v>
      </c>
      <c r="Y1138" s="108">
        <v>4.46</v>
      </c>
      <c r="Z1138" s="109"/>
      <c r="AA1138" s="554">
        <f>IF(W1138&lt;&gt;"",VLOOKUP(W1138,'DON GIA'!$A$1:$D$346,4,0),"")</f>
        <v>282038</v>
      </c>
      <c r="AB1138" s="554">
        <f t="shared" si="215"/>
        <v>1257889.48</v>
      </c>
      <c r="AC1138" s="71"/>
      <c r="AD1138" s="71"/>
      <c r="AE1138" s="71"/>
      <c r="AF1138" s="71"/>
      <c r="AG1138" s="71"/>
      <c r="AH1138" s="103"/>
      <c r="AI1138" s="71"/>
      <c r="AJ1138" s="71"/>
      <c r="AK1138" s="71"/>
      <c r="AL1138" s="554" t="str">
        <f>IF(AI1138&lt;&gt;"",VLOOKUP(AI1138,'DON GIA'!$M$1:$P$9,4,0),"")</f>
        <v/>
      </c>
      <c r="AM1138" s="554" t="str">
        <f t="shared" si="213"/>
        <v/>
      </c>
      <c r="AN1138" s="103"/>
      <c r="AO1138" s="107"/>
      <c r="AP1138" s="553" t="str">
        <f t="shared" si="208"/>
        <v/>
      </c>
      <c r="AQ1138" s="107"/>
    </row>
    <row r="1139" spans="1:44" ht="37.5" outlineLevel="2">
      <c r="A1139" s="72" t="e">
        <f>IF(D1138&lt;&gt;"",$D$8:D1138,A1138)</f>
        <v>#VALUE!</v>
      </c>
      <c r="C1139" s="552" t="str">
        <f>IF(D1139&lt;&gt;"",COUNTA($D$8:D1139),"")</f>
        <v/>
      </c>
      <c r="D1139" s="552"/>
      <c r="E1139" s="71"/>
      <c r="F1139" s="103"/>
      <c r="G1139" s="103"/>
      <c r="H1139" s="103"/>
      <c r="I1139" s="103"/>
      <c r="J1139" s="103"/>
      <c r="K1139" s="103"/>
      <c r="L1139" s="107"/>
      <c r="M1139" s="105"/>
      <c r="N1139" s="106" t="str">
        <f>IF(L1139&lt;&gt;"",VLOOKUP(L1139,'DON GIA'!$S$1:$U$19,3,0),"")</f>
        <v/>
      </c>
      <c r="O1139" s="106" t="str">
        <f>IF(L1139&lt;&gt;"",VLOOKUP(L1139,'DON GIA'!$S$1:$V$19,4,0),"")</f>
        <v/>
      </c>
      <c r="P1139" s="106" t="str">
        <f t="shared" si="211"/>
        <v/>
      </c>
      <c r="Q1139" s="106" t="str">
        <f t="shared" si="212"/>
        <v/>
      </c>
      <c r="R1139" s="71" t="s">
        <v>35</v>
      </c>
      <c r="S1139" s="103"/>
      <c r="T1139" s="103"/>
      <c r="U1139" s="554" t="str">
        <f>IF(R1139&lt;&gt;"",VLOOKUP(R1139,'DON GIA'!$H$1:$K$103,4,0),"")</f>
        <v/>
      </c>
      <c r="V1139" s="554" t="str">
        <f t="shared" si="214"/>
        <v/>
      </c>
      <c r="W1139" s="107" t="s">
        <v>1267</v>
      </c>
      <c r="X1139" s="103" t="s">
        <v>27</v>
      </c>
      <c r="Y1139" s="108">
        <v>0.25</v>
      </c>
      <c r="Z1139" s="109"/>
      <c r="AA1139" s="554">
        <f>IF(W1139&lt;&gt;"",VLOOKUP(W1139,'DON GIA'!$A$1:$D$346,4,0),"")</f>
        <v>456091</v>
      </c>
      <c r="AB1139" s="554">
        <f t="shared" si="215"/>
        <v>114022.75</v>
      </c>
      <c r="AC1139" s="71"/>
      <c r="AD1139" s="71"/>
      <c r="AE1139" s="71"/>
      <c r="AF1139" s="71"/>
      <c r="AG1139" s="71"/>
      <c r="AH1139" s="103"/>
      <c r="AI1139" s="71"/>
      <c r="AJ1139" s="71"/>
      <c r="AK1139" s="71"/>
      <c r="AL1139" s="554" t="str">
        <f>IF(AI1139&lt;&gt;"",VLOOKUP(AI1139,'DON GIA'!$M$1:$P$9,4,0),"")</f>
        <v/>
      </c>
      <c r="AM1139" s="554" t="str">
        <f t="shared" si="213"/>
        <v/>
      </c>
      <c r="AN1139" s="103"/>
      <c r="AO1139" s="107"/>
      <c r="AP1139" s="553" t="str">
        <f t="shared" si="208"/>
        <v/>
      </c>
      <c r="AQ1139" s="107"/>
    </row>
    <row r="1140" spans="1:44" outlineLevel="2">
      <c r="A1140" s="72" t="e">
        <f>IF(D1139&lt;&gt;"",$D$8:D1139,A1139)</f>
        <v>#VALUE!</v>
      </c>
      <c r="C1140" s="552" t="str">
        <f>IF(D1140&lt;&gt;"",COUNTA($D$8:D1140),"")</f>
        <v/>
      </c>
      <c r="D1140" s="552"/>
      <c r="E1140" s="71"/>
      <c r="F1140" s="103"/>
      <c r="G1140" s="103"/>
      <c r="H1140" s="103"/>
      <c r="I1140" s="103"/>
      <c r="J1140" s="103"/>
      <c r="K1140" s="103"/>
      <c r="L1140" s="107"/>
      <c r="M1140" s="105"/>
      <c r="N1140" s="106" t="str">
        <f>IF(L1140&lt;&gt;"",VLOOKUP(L1140,'DON GIA'!$S$1:$U$19,3,0),"")</f>
        <v/>
      </c>
      <c r="O1140" s="106" t="str">
        <f>IF(L1140&lt;&gt;"",VLOOKUP(L1140,'DON GIA'!$S$1:$V$19,4,0),"")</f>
        <v/>
      </c>
      <c r="P1140" s="106" t="str">
        <f t="shared" si="211"/>
        <v/>
      </c>
      <c r="Q1140" s="106" t="str">
        <f t="shared" si="212"/>
        <v/>
      </c>
      <c r="R1140" s="71" t="s">
        <v>35</v>
      </c>
      <c r="S1140" s="103"/>
      <c r="T1140" s="103"/>
      <c r="U1140" s="554" t="str">
        <f>IF(R1140&lt;&gt;"",VLOOKUP(R1140,'DON GIA'!$H$1:$K$103,4,0),"")</f>
        <v/>
      </c>
      <c r="V1140" s="554" t="str">
        <f t="shared" si="214"/>
        <v/>
      </c>
      <c r="W1140" s="107" t="s">
        <v>1105</v>
      </c>
      <c r="X1140" s="103" t="s">
        <v>27</v>
      </c>
      <c r="Y1140" s="108">
        <v>0.48</v>
      </c>
      <c r="Z1140" s="109"/>
      <c r="AA1140" s="554">
        <f>IF(W1140&lt;&gt;"",VLOOKUP(W1140,'DON GIA'!$A$1:$D$346,4,0),"")</f>
        <v>292949</v>
      </c>
      <c r="AB1140" s="554">
        <f t="shared" si="215"/>
        <v>140615.51999999999</v>
      </c>
      <c r="AC1140" s="71"/>
      <c r="AD1140" s="71"/>
      <c r="AE1140" s="71"/>
      <c r="AF1140" s="71"/>
      <c r="AG1140" s="71"/>
      <c r="AH1140" s="103"/>
      <c r="AI1140" s="71"/>
      <c r="AJ1140" s="71"/>
      <c r="AK1140" s="71"/>
      <c r="AL1140" s="554" t="str">
        <f>IF(AI1140&lt;&gt;"",VLOOKUP(AI1140,'DON GIA'!$M$1:$P$9,4,0),"")</f>
        <v/>
      </c>
      <c r="AM1140" s="554" t="str">
        <f t="shared" si="213"/>
        <v/>
      </c>
      <c r="AN1140" s="103"/>
      <c r="AO1140" s="107"/>
      <c r="AP1140" s="553" t="str">
        <f t="shared" si="208"/>
        <v/>
      </c>
      <c r="AQ1140" s="107"/>
    </row>
    <row r="1141" spans="1:44" ht="37.5" outlineLevel="2">
      <c r="A1141" s="72" t="e">
        <f>IF(D1140&lt;&gt;"",$D$8:D1140,A1140)</f>
        <v>#VALUE!</v>
      </c>
      <c r="C1141" s="552" t="str">
        <f>IF(D1141&lt;&gt;"",COUNTA($D$8:D1141),"")</f>
        <v/>
      </c>
      <c r="D1141" s="552"/>
      <c r="E1141" s="71"/>
      <c r="F1141" s="103"/>
      <c r="G1141" s="103"/>
      <c r="H1141" s="103"/>
      <c r="I1141" s="103"/>
      <c r="J1141" s="103"/>
      <c r="K1141" s="103"/>
      <c r="L1141" s="107"/>
      <c r="M1141" s="105"/>
      <c r="N1141" s="106" t="str">
        <f>IF(L1141&lt;&gt;"",VLOOKUP(L1141,'DON GIA'!$S$1:$U$19,3,0),"")</f>
        <v/>
      </c>
      <c r="O1141" s="106" t="str">
        <f>IF(L1141&lt;&gt;"",VLOOKUP(L1141,'DON GIA'!$S$1:$V$19,4,0),"")</f>
        <v/>
      </c>
      <c r="P1141" s="106" t="str">
        <f t="shared" si="211"/>
        <v/>
      </c>
      <c r="Q1141" s="106" t="str">
        <f t="shared" si="212"/>
        <v/>
      </c>
      <c r="R1141" s="71" t="s">
        <v>35</v>
      </c>
      <c r="S1141" s="103"/>
      <c r="T1141" s="103"/>
      <c r="U1141" s="554" t="str">
        <f>IF(R1141&lt;&gt;"",VLOOKUP(R1141,'DON GIA'!$H$1:$K$103,4,0),"")</f>
        <v/>
      </c>
      <c r="V1141" s="554" t="str">
        <f t="shared" si="214"/>
        <v/>
      </c>
      <c r="W1141" s="107" t="s">
        <v>1268</v>
      </c>
      <c r="X1141" s="103" t="s">
        <v>27</v>
      </c>
      <c r="Y1141" s="108">
        <v>1.25</v>
      </c>
      <c r="Z1141" s="109"/>
      <c r="AA1141" s="554">
        <f>IF(W1141&lt;&gt;"",VLOOKUP(W1141,'DON GIA'!$A$1:$D$346,4,0),"")</f>
        <v>282038</v>
      </c>
      <c r="AB1141" s="554">
        <f t="shared" si="215"/>
        <v>352547.5</v>
      </c>
      <c r="AC1141" s="71"/>
      <c r="AD1141" s="71"/>
      <c r="AE1141" s="71"/>
      <c r="AF1141" s="71"/>
      <c r="AG1141" s="71"/>
      <c r="AH1141" s="103"/>
      <c r="AI1141" s="71"/>
      <c r="AJ1141" s="71"/>
      <c r="AK1141" s="71"/>
      <c r="AL1141" s="554" t="str">
        <f>IF(AI1141&lt;&gt;"",VLOOKUP(AI1141,'DON GIA'!$M$1:$P$9,4,0),"")</f>
        <v/>
      </c>
      <c r="AM1141" s="554" t="str">
        <f t="shared" si="213"/>
        <v/>
      </c>
      <c r="AN1141" s="103"/>
      <c r="AO1141" s="107"/>
      <c r="AP1141" s="553" t="str">
        <f t="shared" si="208"/>
        <v/>
      </c>
      <c r="AQ1141" s="107"/>
    </row>
    <row r="1142" spans="1:44" outlineLevel="2">
      <c r="A1142" s="72" t="e">
        <f>IF(D1141&lt;&gt;"",$D$8:D1141,A1141)</f>
        <v>#VALUE!</v>
      </c>
      <c r="C1142" s="552" t="str">
        <f>IF(D1142&lt;&gt;"",COUNTA($D$8:D1142),"")</f>
        <v/>
      </c>
      <c r="D1142" s="552"/>
      <c r="E1142" s="71"/>
      <c r="F1142" s="103"/>
      <c r="G1142" s="103"/>
      <c r="H1142" s="103"/>
      <c r="I1142" s="103"/>
      <c r="J1142" s="103"/>
      <c r="K1142" s="103"/>
      <c r="L1142" s="107"/>
      <c r="M1142" s="105"/>
      <c r="N1142" s="106" t="str">
        <f>IF(L1142&lt;&gt;"",VLOOKUP(L1142,'DON GIA'!$S$1:$U$19,3,0),"")</f>
        <v/>
      </c>
      <c r="O1142" s="106" t="str">
        <f>IF(L1142&lt;&gt;"",VLOOKUP(L1142,'DON GIA'!$S$1:$V$19,4,0),"")</f>
        <v/>
      </c>
      <c r="P1142" s="106" t="str">
        <f t="shared" si="211"/>
        <v/>
      </c>
      <c r="Q1142" s="106" t="str">
        <f t="shared" si="212"/>
        <v/>
      </c>
      <c r="R1142" s="71" t="s">
        <v>35</v>
      </c>
      <c r="S1142" s="103"/>
      <c r="T1142" s="103"/>
      <c r="U1142" s="554" t="str">
        <f>IF(R1142&lt;&gt;"",VLOOKUP(R1142,'DON GIA'!$H$1:$K$103,4,0),"")</f>
        <v/>
      </c>
      <c r="V1142" s="554" t="str">
        <f t="shared" si="214"/>
        <v/>
      </c>
      <c r="W1142" s="107" t="s">
        <v>1108</v>
      </c>
      <c r="X1142" s="103" t="s">
        <v>27</v>
      </c>
      <c r="Y1142" s="108">
        <v>13.15</v>
      </c>
      <c r="Z1142" s="109"/>
      <c r="AA1142" s="554">
        <f>IF(W1142&lt;&gt;"",VLOOKUP(W1142,'DON GIA'!$A$1:$D$346,4,0),"")</f>
        <v>282038</v>
      </c>
      <c r="AB1142" s="554">
        <f t="shared" si="215"/>
        <v>3708799.7</v>
      </c>
      <c r="AC1142" s="71"/>
      <c r="AD1142" s="71"/>
      <c r="AE1142" s="71"/>
      <c r="AF1142" s="71"/>
      <c r="AG1142" s="71"/>
      <c r="AH1142" s="103"/>
      <c r="AI1142" s="71"/>
      <c r="AJ1142" s="71"/>
      <c r="AK1142" s="71"/>
      <c r="AL1142" s="554" t="str">
        <f>IF(AI1142&lt;&gt;"",VLOOKUP(AI1142,'DON GIA'!$M$1:$P$9,4,0),"")</f>
        <v/>
      </c>
      <c r="AM1142" s="554" t="str">
        <f t="shared" si="213"/>
        <v/>
      </c>
      <c r="AN1142" s="103"/>
      <c r="AO1142" s="107"/>
      <c r="AP1142" s="553" t="str">
        <f t="shared" si="208"/>
        <v/>
      </c>
      <c r="AQ1142" s="107"/>
    </row>
    <row r="1143" spans="1:44" ht="37.5" outlineLevel="2">
      <c r="A1143" s="72" t="e">
        <f>IF(D1142&lt;&gt;"",$D$8:D1142,A1142)</f>
        <v>#VALUE!</v>
      </c>
      <c r="C1143" s="552" t="str">
        <f>IF(D1143&lt;&gt;"",COUNTA($D$8:D1143),"")</f>
        <v/>
      </c>
      <c r="D1143" s="552"/>
      <c r="E1143" s="71"/>
      <c r="F1143" s="103"/>
      <c r="G1143" s="103"/>
      <c r="H1143" s="103"/>
      <c r="I1143" s="103"/>
      <c r="J1143" s="103"/>
      <c r="K1143" s="103"/>
      <c r="L1143" s="107"/>
      <c r="M1143" s="105"/>
      <c r="N1143" s="106" t="str">
        <f>IF(L1143&lt;&gt;"",VLOOKUP(L1143,'DON GIA'!$S$1:$U$19,3,0),"")</f>
        <v/>
      </c>
      <c r="O1143" s="106" t="str">
        <f>IF(L1143&lt;&gt;"",VLOOKUP(L1143,'DON GIA'!$S$1:$V$19,4,0),"")</f>
        <v/>
      </c>
      <c r="P1143" s="106" t="str">
        <f t="shared" si="211"/>
        <v/>
      </c>
      <c r="Q1143" s="106" t="str">
        <f t="shared" si="212"/>
        <v/>
      </c>
      <c r="R1143" s="71" t="s">
        <v>35</v>
      </c>
      <c r="S1143" s="103"/>
      <c r="T1143" s="103"/>
      <c r="U1143" s="554" t="str">
        <f>IF(R1143&lt;&gt;"",VLOOKUP(R1143,'DON GIA'!$H$1:$K$103,4,0),"")</f>
        <v/>
      </c>
      <c r="V1143" s="554" t="str">
        <f t="shared" si="214"/>
        <v/>
      </c>
      <c r="W1143" s="107" t="s">
        <v>1049</v>
      </c>
      <c r="X1143" s="103" t="s">
        <v>42</v>
      </c>
      <c r="Y1143" s="108">
        <v>1</v>
      </c>
      <c r="Z1143" s="109"/>
      <c r="AA1143" s="554">
        <f>IF(W1143&lt;&gt;"",VLOOKUP(W1143,'DON GIA'!$A$1:$D$346,4,0),"")</f>
        <v>3793079</v>
      </c>
      <c r="AB1143" s="554">
        <f t="shared" si="215"/>
        <v>3793079</v>
      </c>
      <c r="AC1143" s="71"/>
      <c r="AD1143" s="71"/>
      <c r="AE1143" s="71"/>
      <c r="AF1143" s="71"/>
      <c r="AG1143" s="71"/>
      <c r="AH1143" s="103"/>
      <c r="AI1143" s="71"/>
      <c r="AJ1143" s="71"/>
      <c r="AK1143" s="71"/>
      <c r="AL1143" s="554" t="str">
        <f>IF(AI1143&lt;&gt;"",VLOOKUP(AI1143,'DON GIA'!$M$1:$P$9,4,0),"")</f>
        <v/>
      </c>
      <c r="AM1143" s="554" t="str">
        <f t="shared" si="213"/>
        <v/>
      </c>
      <c r="AN1143" s="103"/>
      <c r="AO1143" s="107"/>
      <c r="AP1143" s="553" t="str">
        <f t="shared" si="208"/>
        <v/>
      </c>
      <c r="AQ1143" s="107"/>
    </row>
    <row r="1144" spans="1:44" outlineLevel="2">
      <c r="A1144" s="72" t="e">
        <f>IF(D1143&lt;&gt;"",$D$8:D1143,A1143)</f>
        <v>#VALUE!</v>
      </c>
      <c r="C1144" s="552" t="str">
        <f>IF(D1144&lt;&gt;"",COUNTA($D$8:D1144),"")</f>
        <v/>
      </c>
      <c r="D1144" s="552"/>
      <c r="E1144" s="71"/>
      <c r="F1144" s="103"/>
      <c r="G1144" s="103"/>
      <c r="H1144" s="103"/>
      <c r="I1144" s="103"/>
      <c r="J1144" s="103"/>
      <c r="K1144" s="103"/>
      <c r="L1144" s="107"/>
      <c r="M1144" s="105"/>
      <c r="N1144" s="106" t="str">
        <f>IF(L1144&lt;&gt;"",VLOOKUP(L1144,'DON GIA'!$S$1:$U$19,3,0),"")</f>
        <v/>
      </c>
      <c r="O1144" s="106" t="str">
        <f>IF(L1144&lt;&gt;"",VLOOKUP(L1144,'DON GIA'!$S$1:$V$19,4,0),"")</f>
        <v/>
      </c>
      <c r="P1144" s="106" t="str">
        <f t="shared" si="211"/>
        <v/>
      </c>
      <c r="Q1144" s="106" t="str">
        <f t="shared" si="212"/>
        <v/>
      </c>
      <c r="R1144" s="71" t="s">
        <v>35</v>
      </c>
      <c r="S1144" s="103"/>
      <c r="T1144" s="103"/>
      <c r="U1144" s="554" t="str">
        <f>IF(R1144&lt;&gt;"",VLOOKUP(R1144,'DON GIA'!$H$1:$K$103,4,0),"")</f>
        <v/>
      </c>
      <c r="V1144" s="554" t="str">
        <f t="shared" si="214"/>
        <v/>
      </c>
      <c r="W1144" s="107" t="s">
        <v>1133</v>
      </c>
      <c r="X1144" s="103" t="s">
        <v>27</v>
      </c>
      <c r="Y1144" s="108">
        <v>4</v>
      </c>
      <c r="Z1144" s="109"/>
      <c r="AA1144" s="554">
        <f>IF(W1144&lt;&gt;"",VLOOKUP(W1144,'DON GIA'!$A$1:$D$346,4,0),"")</f>
        <v>295078</v>
      </c>
      <c r="AB1144" s="554">
        <f t="shared" si="215"/>
        <v>1180312</v>
      </c>
      <c r="AC1144" s="71"/>
      <c r="AD1144" s="71"/>
      <c r="AE1144" s="71"/>
      <c r="AF1144" s="71"/>
      <c r="AG1144" s="71"/>
      <c r="AH1144" s="103"/>
      <c r="AI1144" s="71"/>
      <c r="AJ1144" s="71"/>
      <c r="AK1144" s="71"/>
      <c r="AL1144" s="554" t="str">
        <f>IF(AI1144&lt;&gt;"",VLOOKUP(AI1144,'DON GIA'!$M$1:$P$9,4,0),"")</f>
        <v/>
      </c>
      <c r="AM1144" s="554" t="str">
        <f t="shared" si="213"/>
        <v/>
      </c>
      <c r="AN1144" s="103"/>
      <c r="AO1144" s="107"/>
      <c r="AP1144" s="553" t="str">
        <f t="shared" si="208"/>
        <v/>
      </c>
      <c r="AQ1144" s="107"/>
    </row>
    <row r="1145" spans="1:44" outlineLevel="2">
      <c r="A1145" s="72" t="e">
        <f>IF(D1144&lt;&gt;"",$D$8:D1144,A1144)</f>
        <v>#VALUE!</v>
      </c>
      <c r="C1145" s="552" t="str">
        <f>IF(D1145&lt;&gt;"",COUNTA($D$8:D1145),"")</f>
        <v/>
      </c>
      <c r="D1145" s="552"/>
      <c r="E1145" s="71"/>
      <c r="F1145" s="103"/>
      <c r="G1145" s="103"/>
      <c r="H1145" s="103"/>
      <c r="I1145" s="103"/>
      <c r="J1145" s="103"/>
      <c r="K1145" s="103"/>
      <c r="L1145" s="107"/>
      <c r="M1145" s="105"/>
      <c r="N1145" s="106" t="str">
        <f>IF(L1145&lt;&gt;"",VLOOKUP(L1145,'DON GIA'!$S$1:$U$19,3,0),"")</f>
        <v/>
      </c>
      <c r="O1145" s="106" t="str">
        <f>IF(L1145&lt;&gt;"",VLOOKUP(L1145,'DON GIA'!$S$1:$V$19,4,0),"")</f>
        <v/>
      </c>
      <c r="P1145" s="106" t="str">
        <f t="shared" si="211"/>
        <v/>
      </c>
      <c r="Q1145" s="106" t="str">
        <f t="shared" si="212"/>
        <v/>
      </c>
      <c r="R1145" s="71" t="s">
        <v>35</v>
      </c>
      <c r="S1145" s="103"/>
      <c r="T1145" s="103"/>
      <c r="U1145" s="554" t="str">
        <f>IF(R1145&lt;&gt;"",VLOOKUP(R1145,'DON GIA'!$H$1:$K$103,4,0),"")</f>
        <v/>
      </c>
      <c r="V1145" s="554" t="str">
        <f t="shared" si="214"/>
        <v/>
      </c>
      <c r="W1145" s="107"/>
      <c r="X1145" s="103"/>
      <c r="Y1145" s="108"/>
      <c r="Z1145" s="109"/>
      <c r="AA1145" s="554" t="str">
        <f>IF(W1145&lt;&gt;"",VLOOKUP(W1145,'DON GIA'!$A$1:$D$346,4,0),"")</f>
        <v/>
      </c>
      <c r="AB1145" s="554" t="str">
        <f t="shared" si="215"/>
        <v/>
      </c>
      <c r="AC1145" s="71"/>
      <c r="AD1145" s="71"/>
      <c r="AE1145" s="71"/>
      <c r="AF1145" s="71"/>
      <c r="AG1145" s="71"/>
      <c r="AH1145" s="103"/>
      <c r="AI1145" s="71"/>
      <c r="AJ1145" s="71"/>
      <c r="AK1145" s="71"/>
      <c r="AL1145" s="554" t="str">
        <f>IF(AI1145&lt;&gt;"",VLOOKUP(AI1145,'DON GIA'!$M$1:$P$9,4,0),"")</f>
        <v/>
      </c>
      <c r="AM1145" s="554" t="str">
        <f t="shared" si="213"/>
        <v/>
      </c>
      <c r="AN1145" s="103"/>
      <c r="AO1145" s="107"/>
      <c r="AP1145" s="553" t="str">
        <f t="shared" si="208"/>
        <v/>
      </c>
      <c r="AQ1145" s="107"/>
    </row>
    <row r="1146" spans="1:44" outlineLevel="2">
      <c r="A1146" s="72" t="e">
        <f>IF(D1145&lt;&gt;"",$D$8:D1145,A1145)</f>
        <v>#VALUE!</v>
      </c>
      <c r="C1146" s="552" t="str">
        <f>IF(D1146&lt;&gt;"",COUNTA($D$8:D1146),"")</f>
        <v/>
      </c>
      <c r="D1146" s="552"/>
      <c r="E1146" s="61"/>
      <c r="F1146" s="103"/>
      <c r="G1146" s="103"/>
      <c r="H1146" s="103"/>
      <c r="I1146" s="103"/>
      <c r="J1146" s="103"/>
      <c r="K1146" s="103"/>
      <c r="L1146" s="107"/>
      <c r="M1146" s="105"/>
      <c r="N1146" s="106" t="str">
        <f>IF(L1146&lt;&gt;"",VLOOKUP(L1146,'DON GIA'!$S$1:$U$19,3,0),"")</f>
        <v/>
      </c>
      <c r="O1146" s="106" t="str">
        <f>IF(L1146&lt;&gt;"",VLOOKUP(L1146,'DON GIA'!$S$1:$V$19,4,0),"")</f>
        <v/>
      </c>
      <c r="P1146" s="106" t="str">
        <f t="shared" si="211"/>
        <v/>
      </c>
      <c r="Q1146" s="106" t="str">
        <f t="shared" si="212"/>
        <v/>
      </c>
      <c r="R1146" s="71" t="s">
        <v>35</v>
      </c>
      <c r="S1146" s="103"/>
      <c r="T1146" s="103"/>
      <c r="U1146" s="554" t="str">
        <f>IF(R1146&lt;&gt;"",VLOOKUP(R1146,'DON GIA'!$H$1:$K$103,4,0),"")</f>
        <v/>
      </c>
      <c r="V1146" s="554" t="str">
        <f t="shared" si="214"/>
        <v/>
      </c>
      <c r="W1146" s="107"/>
      <c r="X1146" s="103"/>
      <c r="Y1146" s="108"/>
      <c r="Z1146" s="109"/>
      <c r="AA1146" s="554" t="str">
        <f>IF(W1146&lt;&gt;"",VLOOKUP(W1146,'DON GIA'!$A$1:$D$346,4,0),"")</f>
        <v/>
      </c>
      <c r="AB1146" s="554" t="str">
        <f t="shared" si="215"/>
        <v/>
      </c>
      <c r="AC1146" s="71"/>
      <c r="AD1146" s="71"/>
      <c r="AE1146" s="71"/>
      <c r="AF1146" s="71"/>
      <c r="AG1146" s="71"/>
      <c r="AH1146" s="103"/>
      <c r="AI1146" s="71"/>
      <c r="AJ1146" s="71"/>
      <c r="AK1146" s="71"/>
      <c r="AL1146" s="554" t="str">
        <f>IF(AI1146&lt;&gt;"",VLOOKUP(AI1146,'DON GIA'!$M$1:$P$9,4,0),"")</f>
        <v/>
      </c>
      <c r="AM1146" s="554" t="str">
        <f t="shared" si="213"/>
        <v/>
      </c>
      <c r="AN1146" s="103"/>
      <c r="AO1146" s="107"/>
      <c r="AP1146" s="553" t="str">
        <f t="shared" si="208"/>
        <v/>
      </c>
      <c r="AQ1146" s="107"/>
    </row>
    <row r="1147" spans="1:44" outlineLevel="1">
      <c r="A1147" s="84" t="s">
        <v>784</v>
      </c>
      <c r="B1147" s="576">
        <v>92</v>
      </c>
      <c r="C1147" s="552">
        <f>IF(D1147&lt;&gt;"",COUNTA($D$8:D1147),"")</f>
        <v>77</v>
      </c>
      <c r="D1147" s="552">
        <v>469</v>
      </c>
      <c r="E1147" s="61" t="s">
        <v>453</v>
      </c>
      <c r="F1147" s="162"/>
      <c r="G1147" s="162"/>
      <c r="H1147" s="162"/>
      <c r="I1147" s="162"/>
      <c r="J1147" s="162"/>
      <c r="K1147" s="162"/>
      <c r="L1147" s="129"/>
      <c r="M1147" s="167">
        <f>SUBTOTAL(9,M1148:M1163)</f>
        <v>85</v>
      </c>
      <c r="N1147" s="199"/>
      <c r="O1147" s="199"/>
      <c r="P1147" s="199">
        <f>SUBTOTAL(9,P1148:P1163)</f>
        <v>142715000</v>
      </c>
      <c r="Q1147" s="199">
        <f>SUBTOTAL(9,Q1148:Q1163)</f>
        <v>0</v>
      </c>
      <c r="R1147" s="61"/>
      <c r="S1147" s="162"/>
      <c r="T1147" s="162">
        <f>SUBTOTAL(9,T1148:T1163)</f>
        <v>0</v>
      </c>
      <c r="U1147" s="553"/>
      <c r="V1147" s="553">
        <f>SUBTOTAL(9,V1148:V1163)</f>
        <v>0</v>
      </c>
      <c r="W1147" s="129"/>
      <c r="X1147" s="162"/>
      <c r="Y1147" s="169">
        <f>SUBTOTAL(9,Y1148:Y1163)</f>
        <v>209.21899999999997</v>
      </c>
      <c r="Z1147" s="170">
        <f>SUBTOTAL(9,Z1148:Z1163)</f>
        <v>0</v>
      </c>
      <c r="AA1147" s="553"/>
      <c r="AB1147" s="553">
        <f>SUBTOTAL(9,AB1148:AB1163)</f>
        <v>392975257.62199992</v>
      </c>
      <c r="AC1147" s="71"/>
      <c r="AD1147" s="71"/>
      <c r="AE1147" s="71"/>
      <c r="AF1147" s="71"/>
      <c r="AG1147" s="71"/>
      <c r="AH1147" s="103"/>
      <c r="AI1147" s="71"/>
      <c r="AJ1147" s="61"/>
      <c r="AK1147" s="61">
        <f>SUBTOTAL(9,AK1148:AK1163)</f>
        <v>2</v>
      </c>
      <c r="AL1147" s="553"/>
      <c r="AM1147" s="553">
        <f>SUBTOTAL(9,AM1148:AM1163)</f>
        <v>25895920</v>
      </c>
      <c r="AN1147" s="162"/>
      <c r="AO1147" s="129">
        <f>SUBTOTAL(9,AO1148:AO1163)</f>
        <v>1</v>
      </c>
      <c r="AP1147" s="553">
        <f t="shared" si="208"/>
        <v>561586177.62199998</v>
      </c>
      <c r="AQ1147" s="65"/>
      <c r="AR1147" s="90"/>
    </row>
    <row r="1148" spans="1:44" ht="112.5" outlineLevel="2">
      <c r="A1148" s="72" t="e">
        <f>IF(D1147&lt;&gt;"",$D$8:D1147,A1146)</f>
        <v>#VALUE!</v>
      </c>
      <c r="C1148" s="552" t="str">
        <f>IF(D1148&lt;&gt;"",COUNTA($D$8:D1148),"")</f>
        <v/>
      </c>
      <c r="D1148" s="552"/>
      <c r="E1148" s="71" t="s">
        <v>454</v>
      </c>
      <c r="F1148" s="103">
        <v>1</v>
      </c>
      <c r="G1148" s="103"/>
      <c r="H1148" s="103">
        <v>477</v>
      </c>
      <c r="I1148" s="103">
        <v>79</v>
      </c>
      <c r="J1148" s="103" t="s">
        <v>223</v>
      </c>
      <c r="K1148" s="103" t="s">
        <v>224</v>
      </c>
      <c r="L1148" s="107" t="s">
        <v>973</v>
      </c>
      <c r="M1148" s="105">
        <v>85</v>
      </c>
      <c r="N1148" s="106">
        <f>IF(L1148&lt;&gt;"",VLOOKUP(L1148,'DON GIA'!$S$1:$U$19,3,0),"")</f>
        <v>1679000</v>
      </c>
      <c r="O1148" s="106">
        <f>IF(L1148&lt;&gt;"",VLOOKUP(L1148,'DON GIA'!$S$1:$V$19,4,0),"")</f>
        <v>0</v>
      </c>
      <c r="P1148" s="106">
        <f t="shared" si="211"/>
        <v>142715000</v>
      </c>
      <c r="Q1148" s="106">
        <f t="shared" si="212"/>
        <v>0</v>
      </c>
      <c r="R1148" s="71" t="s">
        <v>35</v>
      </c>
      <c r="S1148" s="103"/>
      <c r="T1148" s="103"/>
      <c r="U1148" s="554" t="str">
        <f>IF(R1148&lt;&gt;"",VLOOKUP(R1148,'DON GIA'!$H$1:$K$103,4,0),"")</f>
        <v/>
      </c>
      <c r="V1148" s="554" t="str">
        <f t="shared" ref="V1148:V1163" si="216">IF(R1148&lt;&gt;"",IF(ISNUMBER(U1148),T1148*U1148,""),"")</f>
        <v/>
      </c>
      <c r="W1148" s="107" t="s">
        <v>1005</v>
      </c>
      <c r="X1148" s="103" t="s">
        <v>27</v>
      </c>
      <c r="Y1148" s="108">
        <v>47.98</v>
      </c>
      <c r="Z1148" s="109"/>
      <c r="AA1148" s="554">
        <f>IF(W1148&lt;&gt;"",VLOOKUP(W1148,'DON GIA'!$A$1:$D$346,4,0),"")</f>
        <v>5559129</v>
      </c>
      <c r="AB1148" s="554">
        <f t="shared" ref="AB1148:AB1163" si="217">IF(W1148&lt;&gt;"",IF(ISNUMBER(AA1148),Y1148*AA1148,""),"")</f>
        <v>266727009.41999999</v>
      </c>
      <c r="AC1148" s="71" t="s">
        <v>28</v>
      </c>
      <c r="AD1148" s="71" t="s">
        <v>29</v>
      </c>
      <c r="AE1148" s="71" t="s">
        <v>30</v>
      </c>
      <c r="AF1148" s="71" t="s">
        <v>31</v>
      </c>
      <c r="AG1148" s="71" t="s">
        <v>34</v>
      </c>
      <c r="AH1148" s="103" t="s">
        <v>33</v>
      </c>
      <c r="AI1148" s="71" t="s">
        <v>562</v>
      </c>
      <c r="AJ1148" s="71" t="s">
        <v>409</v>
      </c>
      <c r="AK1148" s="71">
        <v>1</v>
      </c>
      <c r="AL1148" s="554">
        <f>IF(AI1148&lt;&gt;"",VLOOKUP(AI1148,'DON GIA'!$M$1:$P$9,4,0),"")</f>
        <v>12895920</v>
      </c>
      <c r="AM1148" s="554">
        <f t="shared" si="213"/>
        <v>12895920</v>
      </c>
      <c r="AN1148" s="103" t="s">
        <v>407</v>
      </c>
      <c r="AO1148" s="107">
        <v>1</v>
      </c>
      <c r="AP1148" s="553" t="str">
        <f t="shared" si="208"/>
        <v/>
      </c>
      <c r="AQ1148" s="65" t="s">
        <v>544</v>
      </c>
      <c r="AR1148" s="77" t="s">
        <v>2021</v>
      </c>
    </row>
    <row r="1149" spans="1:44" ht="116.25" outlineLevel="2">
      <c r="A1149" s="72" t="e">
        <f>IF(D1148&lt;&gt;"",$D$8:D1148,A1148)</f>
        <v>#VALUE!</v>
      </c>
      <c r="C1149" s="552" t="str">
        <f>IF(D1149&lt;&gt;"",COUNTA($D$8:D1149),"")</f>
        <v/>
      </c>
      <c r="D1149" s="552"/>
      <c r="E1149" s="71" t="s">
        <v>71</v>
      </c>
      <c r="F1149" s="103"/>
      <c r="G1149" s="103"/>
      <c r="H1149" s="103"/>
      <c r="I1149" s="103"/>
      <c r="J1149" s="103"/>
      <c r="K1149" s="103"/>
      <c r="L1149" s="107"/>
      <c r="M1149" s="105"/>
      <c r="N1149" s="106" t="str">
        <f>IF(L1149&lt;&gt;"",VLOOKUP(L1149,'DON GIA'!$S$1:$U$19,3,0),"")</f>
        <v/>
      </c>
      <c r="O1149" s="106" t="str">
        <f>IF(L1149&lt;&gt;"",VLOOKUP(L1149,'DON GIA'!$S$1:$V$19,4,0),"")</f>
        <v/>
      </c>
      <c r="P1149" s="106" t="str">
        <f t="shared" si="211"/>
        <v/>
      </c>
      <c r="Q1149" s="106" t="str">
        <f t="shared" si="212"/>
        <v/>
      </c>
      <c r="R1149" s="71" t="s">
        <v>35</v>
      </c>
      <c r="S1149" s="103"/>
      <c r="T1149" s="103"/>
      <c r="U1149" s="554" t="str">
        <f>IF(R1149&lt;&gt;"",VLOOKUP(R1149,'DON GIA'!$H$1:$K$103,4,0),"")</f>
        <v/>
      </c>
      <c r="V1149" s="554" t="str">
        <f t="shared" si="216"/>
        <v/>
      </c>
      <c r="W1149" s="107" t="s">
        <v>1001</v>
      </c>
      <c r="X1149" s="103" t="s">
        <v>27</v>
      </c>
      <c r="Y1149" s="108">
        <v>4</v>
      </c>
      <c r="Z1149" s="109"/>
      <c r="AA1149" s="554">
        <f>IF(W1149&lt;&gt;"",VLOOKUP(W1149,'DON GIA'!$A$1:$D$346,4,0),"")</f>
        <v>295078</v>
      </c>
      <c r="AB1149" s="554">
        <f t="shared" si="217"/>
        <v>1180312</v>
      </c>
      <c r="AC1149" s="71"/>
      <c r="AD1149" s="71"/>
      <c r="AE1149" s="71"/>
      <c r="AF1149" s="71"/>
      <c r="AG1149" s="71"/>
      <c r="AH1149" s="103"/>
      <c r="AI1149" s="71" t="s">
        <v>578</v>
      </c>
      <c r="AJ1149" s="71" t="s">
        <v>560</v>
      </c>
      <c r="AK1149" s="71">
        <v>1</v>
      </c>
      <c r="AL1149" s="554">
        <f>IF(AI1149&lt;&gt;"",VLOOKUP(AI1149,'DON GIA'!$M$1:$P$9,4,0),"")</f>
        <v>13000000</v>
      </c>
      <c r="AM1149" s="554">
        <f t="shared" si="213"/>
        <v>13000000</v>
      </c>
      <c r="AN1149" s="103"/>
      <c r="AO1149" s="107"/>
      <c r="AP1149" s="553" t="str">
        <f t="shared" si="208"/>
        <v/>
      </c>
      <c r="AQ1149" s="66" t="s">
        <v>545</v>
      </c>
      <c r="AR1149" s="139" t="s">
        <v>2059</v>
      </c>
    </row>
    <row r="1150" spans="1:44" ht="150" outlineLevel="2">
      <c r="A1150" s="72" t="e">
        <f>IF(D1149&lt;&gt;"",$D$8:D1149,A1149)</f>
        <v>#VALUE!</v>
      </c>
      <c r="C1150" s="552" t="str">
        <f>IF(D1150&lt;&gt;"",COUNTA($D$8:D1150),"")</f>
        <v/>
      </c>
      <c r="D1150" s="552"/>
      <c r="E1150" s="71"/>
      <c r="F1150" s="103"/>
      <c r="G1150" s="103"/>
      <c r="H1150" s="103"/>
      <c r="I1150" s="103"/>
      <c r="J1150" s="103"/>
      <c r="K1150" s="103"/>
      <c r="L1150" s="107"/>
      <c r="M1150" s="105"/>
      <c r="N1150" s="106" t="str">
        <f>IF(L1150&lt;&gt;"",VLOOKUP(L1150,'DON GIA'!$S$1:$U$19,3,0),"")</f>
        <v/>
      </c>
      <c r="O1150" s="106" t="str">
        <f>IF(L1150&lt;&gt;"",VLOOKUP(L1150,'DON GIA'!$S$1:$V$19,4,0),"")</f>
        <v/>
      </c>
      <c r="P1150" s="106" t="str">
        <f t="shared" si="211"/>
        <v/>
      </c>
      <c r="Q1150" s="106" t="str">
        <f t="shared" si="212"/>
        <v/>
      </c>
      <c r="R1150" s="71" t="s">
        <v>35</v>
      </c>
      <c r="S1150" s="103"/>
      <c r="T1150" s="103"/>
      <c r="U1150" s="554" t="str">
        <f>IF(R1150&lt;&gt;"",VLOOKUP(R1150,'DON GIA'!$H$1:$K$103,4,0),"")</f>
        <v/>
      </c>
      <c r="V1150" s="554" t="str">
        <f t="shared" si="216"/>
        <v/>
      </c>
      <c r="W1150" s="107" t="s">
        <v>1080</v>
      </c>
      <c r="X1150" s="103" t="s">
        <v>27</v>
      </c>
      <c r="Y1150" s="108">
        <v>4.41</v>
      </c>
      <c r="Z1150" s="109"/>
      <c r="AA1150" s="554">
        <f>IF(W1150&lt;&gt;"",VLOOKUP(W1150,'DON GIA'!$A$1:$D$346,4,0),"")</f>
        <v>10375629</v>
      </c>
      <c r="AB1150" s="554">
        <f t="shared" si="217"/>
        <v>45756523.890000001</v>
      </c>
      <c r="AC1150" s="71"/>
      <c r="AD1150" s="71"/>
      <c r="AE1150" s="71"/>
      <c r="AF1150" s="71" t="s">
        <v>31</v>
      </c>
      <c r="AG1150" s="71"/>
      <c r="AH1150" s="103" t="s">
        <v>33</v>
      </c>
      <c r="AI1150" s="71"/>
      <c r="AJ1150" s="71"/>
      <c r="AK1150" s="71"/>
      <c r="AL1150" s="554" t="str">
        <f>IF(AI1150&lt;&gt;"",VLOOKUP(AI1150,'DON GIA'!$M$1:$P$9,4,0),"")</f>
        <v/>
      </c>
      <c r="AM1150" s="554" t="str">
        <f t="shared" si="213"/>
        <v/>
      </c>
      <c r="AN1150" s="103"/>
      <c r="AO1150" s="107"/>
      <c r="AP1150" s="553" t="str">
        <f t="shared" si="208"/>
        <v/>
      </c>
      <c r="AQ1150" s="66" t="s">
        <v>547</v>
      </c>
      <c r="AR1150" s="139" t="s">
        <v>2053</v>
      </c>
    </row>
    <row r="1151" spans="1:44" ht="112.5" outlineLevel="2">
      <c r="A1151" s="72" t="e">
        <f>IF(D1150&lt;&gt;"",$D$8:D1150,A1150)</f>
        <v>#VALUE!</v>
      </c>
      <c r="C1151" s="552" t="str">
        <f>IF(D1151&lt;&gt;"",COUNTA($D$8:D1151),"")</f>
        <v/>
      </c>
      <c r="D1151" s="552"/>
      <c r="E1151" s="71"/>
      <c r="F1151" s="103"/>
      <c r="G1151" s="103"/>
      <c r="H1151" s="103"/>
      <c r="I1151" s="103"/>
      <c r="J1151" s="103"/>
      <c r="K1151" s="103"/>
      <c r="L1151" s="107"/>
      <c r="M1151" s="105"/>
      <c r="N1151" s="106" t="str">
        <f>IF(L1151&lt;&gt;"",VLOOKUP(L1151,'DON GIA'!$S$1:$U$19,3,0),"")</f>
        <v/>
      </c>
      <c r="O1151" s="106" t="str">
        <f>IF(L1151&lt;&gt;"",VLOOKUP(L1151,'DON GIA'!$S$1:$V$19,4,0),"")</f>
        <v/>
      </c>
      <c r="P1151" s="106" t="str">
        <f t="shared" si="211"/>
        <v/>
      </c>
      <c r="Q1151" s="106" t="str">
        <f t="shared" si="212"/>
        <v/>
      </c>
      <c r="R1151" s="71" t="s">
        <v>35</v>
      </c>
      <c r="S1151" s="103"/>
      <c r="T1151" s="103"/>
      <c r="U1151" s="554" t="str">
        <f>IF(R1151&lt;&gt;"",VLOOKUP(R1151,'DON GIA'!$H$1:$K$103,4,0),"")</f>
        <v/>
      </c>
      <c r="V1151" s="554" t="str">
        <f t="shared" si="216"/>
        <v/>
      </c>
      <c r="W1151" s="107" t="s">
        <v>1185</v>
      </c>
      <c r="X1151" s="103" t="s">
        <v>27</v>
      </c>
      <c r="Y1151" s="108">
        <v>2.61</v>
      </c>
      <c r="Z1151" s="109"/>
      <c r="AA1151" s="554">
        <f>IF(W1151&lt;&gt;"",VLOOKUP(W1151,'DON GIA'!$A$1:$D$346,4,0),"")</f>
        <v>2613835</v>
      </c>
      <c r="AB1151" s="554">
        <f t="shared" si="217"/>
        <v>6822109.3499999996</v>
      </c>
      <c r="AC1151" s="71"/>
      <c r="AD1151" s="71"/>
      <c r="AE1151" s="71"/>
      <c r="AF1151" s="71"/>
      <c r="AG1151" s="71"/>
      <c r="AH1151" s="103"/>
      <c r="AI1151" s="71"/>
      <c r="AJ1151" s="71"/>
      <c r="AK1151" s="71"/>
      <c r="AL1151" s="554" t="str">
        <f>IF(AI1151&lt;&gt;"",VLOOKUP(AI1151,'DON GIA'!$M$1:$P$9,4,0),"")</f>
        <v/>
      </c>
      <c r="AM1151" s="554" t="str">
        <f t="shared" si="213"/>
        <v/>
      </c>
      <c r="AN1151" s="103"/>
      <c r="AO1151" s="107"/>
      <c r="AP1151" s="553" t="str">
        <f t="shared" si="208"/>
        <v/>
      </c>
      <c r="AQ1151" s="66" t="s">
        <v>537</v>
      </c>
      <c r="AR1151" s="139" t="s">
        <v>2048</v>
      </c>
    </row>
    <row r="1152" spans="1:44" outlineLevel="2">
      <c r="A1152" s="72" t="e">
        <f>IF(D1151&lt;&gt;"",$D$8:D1151,A1151)</f>
        <v>#VALUE!</v>
      </c>
      <c r="C1152" s="552" t="str">
        <f>IF(D1152&lt;&gt;"",COUNTA($D$8:D1152),"")</f>
        <v/>
      </c>
      <c r="D1152" s="552"/>
      <c r="E1152" s="71"/>
      <c r="F1152" s="103"/>
      <c r="G1152" s="103"/>
      <c r="H1152" s="103"/>
      <c r="I1152" s="103"/>
      <c r="J1152" s="103"/>
      <c r="K1152" s="103"/>
      <c r="L1152" s="107"/>
      <c r="M1152" s="105"/>
      <c r="N1152" s="106" t="str">
        <f>IF(L1152&lt;&gt;"",VLOOKUP(L1152,'DON GIA'!$S$1:$U$19,3,0),"")</f>
        <v/>
      </c>
      <c r="O1152" s="106" t="str">
        <f>IF(L1152&lt;&gt;"",VLOOKUP(L1152,'DON GIA'!$S$1:$V$19,4,0),"")</f>
        <v/>
      </c>
      <c r="P1152" s="106" t="str">
        <f t="shared" si="211"/>
        <v/>
      </c>
      <c r="Q1152" s="106" t="str">
        <f t="shared" si="212"/>
        <v/>
      </c>
      <c r="R1152" s="71" t="s">
        <v>35</v>
      </c>
      <c r="S1152" s="103"/>
      <c r="T1152" s="103"/>
      <c r="U1152" s="554" t="str">
        <f>IF(R1152&lt;&gt;"",VLOOKUP(R1152,'DON GIA'!$H$1:$K$103,4,0),"")</f>
        <v/>
      </c>
      <c r="V1152" s="554" t="str">
        <f t="shared" si="216"/>
        <v/>
      </c>
      <c r="W1152" s="107" t="s">
        <v>1023</v>
      </c>
      <c r="X1152" s="103" t="s">
        <v>38</v>
      </c>
      <c r="Y1152" s="108">
        <v>0.13900000000000001</v>
      </c>
      <c r="Z1152" s="109"/>
      <c r="AA1152" s="554">
        <f>IF(W1152&lt;&gt;"",VLOOKUP(W1152,'DON GIA'!$A$1:$D$346,4,0),"")</f>
        <v>2523428</v>
      </c>
      <c r="AB1152" s="554">
        <f t="shared" si="217"/>
        <v>350756.49200000003</v>
      </c>
      <c r="AC1152" s="71"/>
      <c r="AD1152" s="71"/>
      <c r="AE1152" s="71"/>
      <c r="AF1152" s="71"/>
      <c r="AG1152" s="71"/>
      <c r="AH1152" s="103"/>
      <c r="AI1152" s="71"/>
      <c r="AJ1152" s="71"/>
      <c r="AK1152" s="71"/>
      <c r="AL1152" s="554" t="str">
        <f>IF(AI1152&lt;&gt;"",VLOOKUP(AI1152,'DON GIA'!$M$1:$P$9,4,0),"")</f>
        <v/>
      </c>
      <c r="AM1152" s="554" t="str">
        <f t="shared" si="213"/>
        <v/>
      </c>
      <c r="AN1152" s="103"/>
      <c r="AO1152" s="107"/>
      <c r="AP1152" s="553" t="str">
        <f t="shared" si="208"/>
        <v/>
      </c>
      <c r="AQ1152" s="568" t="s">
        <v>2060</v>
      </c>
    </row>
    <row r="1153" spans="1:44" outlineLevel="2">
      <c r="A1153" s="72" t="e">
        <f>IF(D1152&lt;&gt;"",$D$8:D1152,A1152)</f>
        <v>#VALUE!</v>
      </c>
      <c r="C1153" s="552" t="str">
        <f>IF(D1153&lt;&gt;"",COUNTA($D$8:D1153),"")</f>
        <v/>
      </c>
      <c r="D1153" s="552"/>
      <c r="E1153" s="71"/>
      <c r="F1153" s="103"/>
      <c r="G1153" s="103"/>
      <c r="H1153" s="103"/>
      <c r="I1153" s="103"/>
      <c r="J1153" s="103"/>
      <c r="K1153" s="103"/>
      <c r="L1153" s="107"/>
      <c r="M1153" s="105"/>
      <c r="N1153" s="106" t="str">
        <f>IF(L1153&lt;&gt;"",VLOOKUP(L1153,'DON GIA'!$S$1:$U$19,3,0),"")</f>
        <v/>
      </c>
      <c r="O1153" s="106" t="str">
        <f>IF(L1153&lt;&gt;"",VLOOKUP(L1153,'DON GIA'!$S$1:$V$19,4,0),"")</f>
        <v/>
      </c>
      <c r="P1153" s="106" t="str">
        <f t="shared" si="211"/>
        <v/>
      </c>
      <c r="Q1153" s="106" t="str">
        <f t="shared" si="212"/>
        <v/>
      </c>
      <c r="R1153" s="71" t="s">
        <v>35</v>
      </c>
      <c r="S1153" s="103"/>
      <c r="T1153" s="103"/>
      <c r="U1153" s="554" t="str">
        <f>IF(R1153&lt;&gt;"",VLOOKUP(R1153,'DON GIA'!$H$1:$K$103,4,0),"")</f>
        <v/>
      </c>
      <c r="V1153" s="554" t="str">
        <f t="shared" si="216"/>
        <v/>
      </c>
      <c r="W1153" s="107" t="s">
        <v>1109</v>
      </c>
      <c r="X1153" s="103" t="s">
        <v>27</v>
      </c>
      <c r="Y1153" s="108">
        <v>2.48</v>
      </c>
      <c r="Z1153" s="109"/>
      <c r="AA1153" s="554">
        <f>IF(W1153&lt;&gt;"",VLOOKUP(W1153,'DON GIA'!$A$1:$D$346,4,0),"")</f>
        <v>282038</v>
      </c>
      <c r="AB1153" s="554">
        <f t="shared" si="217"/>
        <v>699454.24</v>
      </c>
      <c r="AC1153" s="71"/>
      <c r="AD1153" s="71"/>
      <c r="AE1153" s="71"/>
      <c r="AF1153" s="71"/>
      <c r="AG1153" s="71"/>
      <c r="AH1153" s="103"/>
      <c r="AI1153" s="71"/>
      <c r="AJ1153" s="71"/>
      <c r="AK1153" s="71"/>
      <c r="AL1153" s="554" t="str">
        <f>IF(AI1153&lt;&gt;"",VLOOKUP(AI1153,'DON GIA'!$M$1:$P$9,4,0),"")</f>
        <v/>
      </c>
      <c r="AM1153" s="554" t="str">
        <f t="shared" si="213"/>
        <v/>
      </c>
      <c r="AN1153" s="103"/>
      <c r="AO1153" s="107"/>
      <c r="AP1153" s="553" t="str">
        <f t="shared" si="208"/>
        <v/>
      </c>
      <c r="AQ1153" s="565" t="s">
        <v>2049</v>
      </c>
    </row>
    <row r="1154" spans="1:44" outlineLevel="2">
      <c r="A1154" s="72" t="e">
        <f>IF(D1153&lt;&gt;"",$D$8:D1153,A1153)</f>
        <v>#VALUE!</v>
      </c>
      <c r="C1154" s="552" t="str">
        <f>IF(D1154&lt;&gt;"",COUNTA($D$8:D1154),"")</f>
        <v/>
      </c>
      <c r="D1154" s="552"/>
      <c r="E1154" s="71"/>
      <c r="F1154" s="103"/>
      <c r="G1154" s="103"/>
      <c r="H1154" s="103"/>
      <c r="I1154" s="103"/>
      <c r="J1154" s="103"/>
      <c r="K1154" s="103"/>
      <c r="L1154" s="107"/>
      <c r="M1154" s="105"/>
      <c r="N1154" s="106" t="str">
        <f>IF(L1154&lt;&gt;"",VLOOKUP(L1154,'DON GIA'!$S$1:$U$19,3,0),"")</f>
        <v/>
      </c>
      <c r="O1154" s="106" t="str">
        <f>IF(L1154&lt;&gt;"",VLOOKUP(L1154,'DON GIA'!$S$1:$V$19,4,0),"")</f>
        <v/>
      </c>
      <c r="P1154" s="106" t="str">
        <f t="shared" si="211"/>
        <v/>
      </c>
      <c r="Q1154" s="106" t="str">
        <f t="shared" si="212"/>
        <v/>
      </c>
      <c r="R1154" s="71" t="s">
        <v>35</v>
      </c>
      <c r="S1154" s="103"/>
      <c r="T1154" s="103"/>
      <c r="U1154" s="554" t="str">
        <f>IF(R1154&lt;&gt;"",VLOOKUP(R1154,'DON GIA'!$H$1:$K$103,4,0),"")</f>
        <v/>
      </c>
      <c r="V1154" s="554" t="str">
        <f t="shared" si="216"/>
        <v/>
      </c>
      <c r="W1154" s="107" t="s">
        <v>1108</v>
      </c>
      <c r="X1154" s="103" t="s">
        <v>27</v>
      </c>
      <c r="Y1154" s="108">
        <v>12.8</v>
      </c>
      <c r="Z1154" s="109"/>
      <c r="AA1154" s="554">
        <f>IF(W1154&lt;&gt;"",VLOOKUP(W1154,'DON GIA'!$A$1:$D$346,4,0),"")</f>
        <v>282038</v>
      </c>
      <c r="AB1154" s="554">
        <f t="shared" si="217"/>
        <v>3610086.4000000004</v>
      </c>
      <c r="AC1154" s="71"/>
      <c r="AD1154" s="71"/>
      <c r="AE1154" s="71"/>
      <c r="AF1154" s="71"/>
      <c r="AG1154" s="71"/>
      <c r="AH1154" s="103"/>
      <c r="AI1154" s="71"/>
      <c r="AJ1154" s="71"/>
      <c r="AK1154" s="71"/>
      <c r="AL1154" s="554" t="str">
        <f>IF(AI1154&lt;&gt;"",VLOOKUP(AI1154,'DON GIA'!$M$1:$P$9,4,0),"")</f>
        <v/>
      </c>
      <c r="AM1154" s="554" t="str">
        <f t="shared" si="213"/>
        <v/>
      </c>
      <c r="AN1154" s="103"/>
      <c r="AO1154" s="107"/>
      <c r="AP1154" s="553" t="str">
        <f t="shared" si="208"/>
        <v/>
      </c>
      <c r="AQ1154" s="107"/>
    </row>
    <row r="1155" spans="1:44" ht="37.5" outlineLevel="2">
      <c r="A1155" s="72" t="e">
        <f>IF(D1154&lt;&gt;"",$D$8:D1154,A1154)</f>
        <v>#VALUE!</v>
      </c>
      <c r="C1155" s="552" t="str">
        <f>IF(D1155&lt;&gt;"",COUNTA($D$8:D1155),"")</f>
        <v/>
      </c>
      <c r="D1155" s="552"/>
      <c r="E1155" s="71"/>
      <c r="F1155" s="103"/>
      <c r="G1155" s="103"/>
      <c r="H1155" s="103"/>
      <c r="I1155" s="103"/>
      <c r="J1155" s="103"/>
      <c r="K1155" s="103"/>
      <c r="L1155" s="107"/>
      <c r="M1155" s="105"/>
      <c r="N1155" s="106" t="str">
        <f>IF(L1155&lt;&gt;"",VLOOKUP(L1155,'DON GIA'!$S$1:$U$19,3,0),"")</f>
        <v/>
      </c>
      <c r="O1155" s="106" t="str">
        <f>IF(L1155&lt;&gt;"",VLOOKUP(L1155,'DON GIA'!$S$1:$V$19,4,0),"")</f>
        <v/>
      </c>
      <c r="P1155" s="106" t="str">
        <f t="shared" si="211"/>
        <v/>
      </c>
      <c r="Q1155" s="106" t="str">
        <f t="shared" si="212"/>
        <v/>
      </c>
      <c r="R1155" s="71" t="s">
        <v>35</v>
      </c>
      <c r="S1155" s="103"/>
      <c r="T1155" s="103"/>
      <c r="U1155" s="554" t="str">
        <f>IF(R1155&lt;&gt;"",VLOOKUP(R1155,'DON GIA'!$H$1:$K$103,4,0),"")</f>
        <v/>
      </c>
      <c r="V1155" s="554" t="str">
        <f t="shared" si="216"/>
        <v/>
      </c>
      <c r="W1155" s="107" t="s">
        <v>1268</v>
      </c>
      <c r="X1155" s="103" t="s">
        <v>27</v>
      </c>
      <c r="Y1155" s="108">
        <v>1.25</v>
      </c>
      <c r="Z1155" s="109"/>
      <c r="AA1155" s="554">
        <f>IF(W1155&lt;&gt;"",VLOOKUP(W1155,'DON GIA'!$A$1:$D$346,4,0),"")</f>
        <v>282038</v>
      </c>
      <c r="AB1155" s="554">
        <f t="shared" si="217"/>
        <v>352547.5</v>
      </c>
      <c r="AC1155" s="71"/>
      <c r="AD1155" s="71"/>
      <c r="AE1155" s="71"/>
      <c r="AF1155" s="71"/>
      <c r="AG1155" s="71"/>
      <c r="AH1155" s="103"/>
      <c r="AI1155" s="71"/>
      <c r="AJ1155" s="71"/>
      <c r="AK1155" s="71"/>
      <c r="AL1155" s="554" t="str">
        <f>IF(AI1155&lt;&gt;"",VLOOKUP(AI1155,'DON GIA'!$M$1:$P$9,4,0),"")</f>
        <v/>
      </c>
      <c r="AM1155" s="554" t="str">
        <f t="shared" si="213"/>
        <v/>
      </c>
      <c r="AN1155" s="103"/>
      <c r="AO1155" s="107"/>
      <c r="AP1155" s="553" t="str">
        <f t="shared" si="208"/>
        <v/>
      </c>
      <c r="AQ1155" s="107"/>
    </row>
    <row r="1156" spans="1:44" ht="37.5" outlineLevel="2">
      <c r="A1156" s="72" t="e">
        <f>IF(D1155&lt;&gt;"",$D$8:D1155,A1155)</f>
        <v>#VALUE!</v>
      </c>
      <c r="C1156" s="552" t="str">
        <f>IF(D1156&lt;&gt;"",COUNTA($D$8:D1156),"")</f>
        <v/>
      </c>
      <c r="D1156" s="552"/>
      <c r="E1156" s="71"/>
      <c r="F1156" s="103"/>
      <c r="G1156" s="103"/>
      <c r="H1156" s="103"/>
      <c r="I1156" s="103"/>
      <c r="J1156" s="103"/>
      <c r="K1156" s="103"/>
      <c r="L1156" s="107"/>
      <c r="M1156" s="105"/>
      <c r="N1156" s="106" t="str">
        <f>IF(L1156&lt;&gt;"",VLOOKUP(L1156,'DON GIA'!$S$1:$U$19,3,0),"")</f>
        <v/>
      </c>
      <c r="O1156" s="106" t="str">
        <f>IF(L1156&lt;&gt;"",VLOOKUP(L1156,'DON GIA'!$S$1:$V$19,4,0),"")</f>
        <v/>
      </c>
      <c r="P1156" s="106" t="str">
        <f t="shared" si="211"/>
        <v/>
      </c>
      <c r="Q1156" s="106" t="str">
        <f t="shared" si="212"/>
        <v/>
      </c>
      <c r="R1156" s="71" t="s">
        <v>35</v>
      </c>
      <c r="S1156" s="103"/>
      <c r="T1156" s="103"/>
      <c r="U1156" s="554" t="str">
        <f>IF(R1156&lt;&gt;"",VLOOKUP(R1156,'DON GIA'!$H$1:$K$103,4,0),"")</f>
        <v/>
      </c>
      <c r="V1156" s="554" t="str">
        <f t="shared" si="216"/>
        <v/>
      </c>
      <c r="W1156" s="107" t="s">
        <v>1269</v>
      </c>
      <c r="X1156" s="103" t="s">
        <v>27</v>
      </c>
      <c r="Y1156" s="108">
        <v>12.6</v>
      </c>
      <c r="Z1156" s="109"/>
      <c r="AA1156" s="554">
        <f>IF(W1156&lt;&gt;"",VLOOKUP(W1156,'DON GIA'!$A$1:$D$346,4,0),"")</f>
        <v>376089</v>
      </c>
      <c r="AB1156" s="554">
        <f t="shared" si="217"/>
        <v>4738721.3999999994</v>
      </c>
      <c r="AC1156" s="71"/>
      <c r="AD1156" s="71"/>
      <c r="AE1156" s="71"/>
      <c r="AF1156" s="71"/>
      <c r="AG1156" s="71"/>
      <c r="AH1156" s="103"/>
      <c r="AI1156" s="71"/>
      <c r="AJ1156" s="71"/>
      <c r="AK1156" s="71"/>
      <c r="AL1156" s="554" t="str">
        <f>IF(AI1156&lt;&gt;"",VLOOKUP(AI1156,'DON GIA'!$M$1:$P$9,4,0),"")</f>
        <v/>
      </c>
      <c r="AM1156" s="554" t="str">
        <f t="shared" si="213"/>
        <v/>
      </c>
      <c r="AN1156" s="103"/>
      <c r="AO1156" s="107"/>
      <c r="AP1156" s="553" t="str">
        <f t="shared" si="208"/>
        <v/>
      </c>
      <c r="AQ1156" s="107"/>
    </row>
    <row r="1157" spans="1:44" ht="56.25" outlineLevel="2">
      <c r="A1157" s="72" t="e">
        <f>IF(D1156&lt;&gt;"",$D$8:D1156,A1156)</f>
        <v>#VALUE!</v>
      </c>
      <c r="C1157" s="552" t="str">
        <f>IF(D1157&lt;&gt;"",COUNTA($D$8:D1157),"")</f>
        <v/>
      </c>
      <c r="D1157" s="552"/>
      <c r="E1157" s="71"/>
      <c r="F1157" s="103"/>
      <c r="G1157" s="103"/>
      <c r="H1157" s="103"/>
      <c r="I1157" s="103"/>
      <c r="J1157" s="103"/>
      <c r="K1157" s="103"/>
      <c r="L1157" s="107"/>
      <c r="M1157" s="105"/>
      <c r="N1157" s="106" t="str">
        <f>IF(L1157&lt;&gt;"",VLOOKUP(L1157,'DON GIA'!$S$1:$U$19,3,0),"")</f>
        <v/>
      </c>
      <c r="O1157" s="106" t="str">
        <f>IF(L1157&lt;&gt;"",VLOOKUP(L1157,'DON GIA'!$S$1:$V$19,4,0),"")</f>
        <v/>
      </c>
      <c r="P1157" s="106" t="str">
        <f t="shared" si="211"/>
        <v/>
      </c>
      <c r="Q1157" s="106" t="str">
        <f t="shared" si="212"/>
        <v/>
      </c>
      <c r="R1157" s="71" t="s">
        <v>35</v>
      </c>
      <c r="S1157" s="103"/>
      <c r="T1157" s="103"/>
      <c r="U1157" s="554" t="str">
        <f>IF(R1157&lt;&gt;"",VLOOKUP(R1157,'DON GIA'!$H$1:$K$103,4,0),"")</f>
        <v/>
      </c>
      <c r="V1157" s="554" t="str">
        <f t="shared" si="216"/>
        <v/>
      </c>
      <c r="W1157" s="107" t="s">
        <v>1270</v>
      </c>
      <c r="X1157" s="103" t="s">
        <v>27</v>
      </c>
      <c r="Y1157" s="108">
        <f>17.5+3.36</f>
        <v>20.86</v>
      </c>
      <c r="Z1157" s="109"/>
      <c r="AA1157" s="554">
        <f>IF(W1157&lt;&gt;"",VLOOKUP(W1157,'DON GIA'!$A$1:$D$346,4,0),"")</f>
        <v>1238791</v>
      </c>
      <c r="AB1157" s="554">
        <f t="shared" si="217"/>
        <v>25841180.259999998</v>
      </c>
      <c r="AC1157" s="71"/>
      <c r="AD1157" s="71"/>
      <c r="AE1157" s="71"/>
      <c r="AF1157" s="71"/>
      <c r="AG1157" s="71"/>
      <c r="AH1157" s="103"/>
      <c r="AI1157" s="71"/>
      <c r="AJ1157" s="71"/>
      <c r="AK1157" s="71"/>
      <c r="AL1157" s="554" t="str">
        <f>IF(AI1157&lt;&gt;"",VLOOKUP(AI1157,'DON GIA'!$M$1:$P$9,4,0),"")</f>
        <v/>
      </c>
      <c r="AM1157" s="554" t="str">
        <f t="shared" si="213"/>
        <v/>
      </c>
      <c r="AN1157" s="103"/>
      <c r="AO1157" s="107"/>
      <c r="AP1157" s="553" t="str">
        <f t="shared" si="208"/>
        <v/>
      </c>
      <c r="AQ1157" s="107"/>
    </row>
    <row r="1158" spans="1:44" outlineLevel="2">
      <c r="A1158" s="72" t="e">
        <f>IF(D1157&lt;&gt;"",$D$8:D1157,A1157)</f>
        <v>#VALUE!</v>
      </c>
      <c r="C1158" s="552" t="str">
        <f>IF(D1158&lt;&gt;"",COUNTA($D$8:D1158),"")</f>
        <v/>
      </c>
      <c r="D1158" s="552"/>
      <c r="E1158" s="71"/>
      <c r="F1158" s="103"/>
      <c r="G1158" s="103"/>
      <c r="H1158" s="103"/>
      <c r="I1158" s="103"/>
      <c r="J1158" s="103"/>
      <c r="K1158" s="103"/>
      <c r="L1158" s="107"/>
      <c r="M1158" s="105"/>
      <c r="N1158" s="106" t="str">
        <f>IF(L1158&lt;&gt;"",VLOOKUP(L1158,'DON GIA'!$S$1:$U$19,3,0),"")</f>
        <v/>
      </c>
      <c r="O1158" s="106" t="str">
        <f>IF(L1158&lt;&gt;"",VLOOKUP(L1158,'DON GIA'!$S$1:$V$19,4,0),"")</f>
        <v/>
      </c>
      <c r="P1158" s="106" t="str">
        <f t="shared" si="211"/>
        <v/>
      </c>
      <c r="Q1158" s="106" t="str">
        <f t="shared" si="212"/>
        <v/>
      </c>
      <c r="R1158" s="71" t="s">
        <v>35</v>
      </c>
      <c r="S1158" s="103"/>
      <c r="T1158" s="103"/>
      <c r="U1158" s="554" t="str">
        <f>IF(R1158&lt;&gt;"",VLOOKUP(R1158,'DON GIA'!$H$1:$K$103,4,0),"")</f>
        <v/>
      </c>
      <c r="V1158" s="554" t="str">
        <f t="shared" si="216"/>
        <v/>
      </c>
      <c r="W1158" s="107" t="s">
        <v>1078</v>
      </c>
      <c r="X1158" s="103" t="s">
        <v>27</v>
      </c>
      <c r="Y1158" s="108">
        <v>20.86</v>
      </c>
      <c r="Z1158" s="109"/>
      <c r="AA1158" s="554">
        <f>IF(W1158&lt;&gt;"",VLOOKUP(W1158,'DON GIA'!$A$1:$D$346,4,0),"")</f>
        <v>854777</v>
      </c>
      <c r="AB1158" s="554">
        <f t="shared" si="217"/>
        <v>17830648.219999999</v>
      </c>
      <c r="AC1158" s="71"/>
      <c r="AD1158" s="71" t="s">
        <v>29</v>
      </c>
      <c r="AE1158" s="71" t="s">
        <v>30</v>
      </c>
      <c r="AF1158" s="71" t="s">
        <v>41</v>
      </c>
      <c r="AG1158" s="71" t="s">
        <v>32</v>
      </c>
      <c r="AH1158" s="103"/>
      <c r="AI1158" s="71"/>
      <c r="AJ1158" s="71"/>
      <c r="AK1158" s="71"/>
      <c r="AL1158" s="554" t="str">
        <f>IF(AI1158&lt;&gt;"",VLOOKUP(AI1158,'DON GIA'!$M$1:$P$9,4,0),"")</f>
        <v/>
      </c>
      <c r="AM1158" s="554" t="str">
        <f t="shared" si="213"/>
        <v/>
      </c>
      <c r="AN1158" s="103"/>
      <c r="AO1158" s="107"/>
      <c r="AP1158" s="553" t="str">
        <f t="shared" si="208"/>
        <v/>
      </c>
      <c r="AQ1158" s="107"/>
    </row>
    <row r="1159" spans="1:44" ht="37.5" outlineLevel="2">
      <c r="A1159" s="72" t="e">
        <f>IF(D1158&lt;&gt;"",$D$8:D1158,A1158)</f>
        <v>#VALUE!</v>
      </c>
      <c r="C1159" s="552" t="str">
        <f>IF(D1159&lt;&gt;"",COUNTA($D$8:D1159),"")</f>
        <v/>
      </c>
      <c r="D1159" s="552"/>
      <c r="E1159" s="71"/>
      <c r="F1159" s="103"/>
      <c r="G1159" s="103"/>
      <c r="H1159" s="103"/>
      <c r="I1159" s="103"/>
      <c r="J1159" s="103"/>
      <c r="K1159" s="103"/>
      <c r="L1159" s="107"/>
      <c r="M1159" s="105"/>
      <c r="N1159" s="106" t="str">
        <f>IF(L1159&lt;&gt;"",VLOOKUP(L1159,'DON GIA'!$S$1:$U$19,3,0),"")</f>
        <v/>
      </c>
      <c r="O1159" s="106" t="str">
        <f>IF(L1159&lt;&gt;"",VLOOKUP(L1159,'DON GIA'!$S$1:$V$19,4,0),"")</f>
        <v/>
      </c>
      <c r="P1159" s="106" t="str">
        <f t="shared" si="211"/>
        <v/>
      </c>
      <c r="Q1159" s="106" t="str">
        <f t="shared" si="212"/>
        <v/>
      </c>
      <c r="R1159" s="71" t="s">
        <v>35</v>
      </c>
      <c r="S1159" s="103"/>
      <c r="T1159" s="103"/>
      <c r="U1159" s="554" t="str">
        <f>IF(R1159&lt;&gt;"",VLOOKUP(R1159,'DON GIA'!$H$1:$K$103,4,0),"")</f>
        <v/>
      </c>
      <c r="V1159" s="554" t="str">
        <f t="shared" si="216"/>
        <v/>
      </c>
      <c r="W1159" s="107" t="s">
        <v>1271</v>
      </c>
      <c r="X1159" s="103" t="s">
        <v>27</v>
      </c>
      <c r="Y1159" s="108">
        <v>0.25</v>
      </c>
      <c r="Z1159" s="109"/>
      <c r="AA1159" s="554">
        <f>IF(W1159&lt;&gt;"",VLOOKUP(W1159,'DON GIA'!$A$1:$D$346,4,0),"")</f>
        <v>303189</v>
      </c>
      <c r="AB1159" s="554">
        <f t="shared" si="217"/>
        <v>75797.25</v>
      </c>
      <c r="AC1159" s="71"/>
      <c r="AD1159" s="71"/>
      <c r="AE1159" s="71"/>
      <c r="AF1159" s="71"/>
      <c r="AG1159" s="71"/>
      <c r="AH1159" s="103"/>
      <c r="AI1159" s="71"/>
      <c r="AJ1159" s="71"/>
      <c r="AK1159" s="71"/>
      <c r="AL1159" s="554" t="str">
        <f>IF(AI1159&lt;&gt;"",VLOOKUP(AI1159,'DON GIA'!$M$1:$P$9,4,0),"")</f>
        <v/>
      </c>
      <c r="AM1159" s="554" t="str">
        <f t="shared" si="213"/>
        <v/>
      </c>
      <c r="AN1159" s="103"/>
      <c r="AO1159" s="107"/>
      <c r="AP1159" s="553" t="str">
        <f t="shared" si="208"/>
        <v/>
      </c>
      <c r="AQ1159" s="107"/>
    </row>
    <row r="1160" spans="1:44" outlineLevel="2">
      <c r="A1160" s="72" t="e">
        <f>IF(D1159&lt;&gt;"",$D$8:D1159,A1159)</f>
        <v>#VALUE!</v>
      </c>
      <c r="C1160" s="552" t="str">
        <f>IF(D1160&lt;&gt;"",COUNTA($D$8:D1160),"")</f>
        <v/>
      </c>
      <c r="D1160" s="552"/>
      <c r="E1160" s="71"/>
      <c r="F1160" s="103"/>
      <c r="G1160" s="103"/>
      <c r="H1160" s="103"/>
      <c r="I1160" s="103"/>
      <c r="J1160" s="103"/>
      <c r="K1160" s="103"/>
      <c r="L1160" s="107"/>
      <c r="M1160" s="105"/>
      <c r="N1160" s="106" t="str">
        <f>IF(L1160&lt;&gt;"",VLOOKUP(L1160,'DON GIA'!$S$1:$U$19,3,0),"")</f>
        <v/>
      </c>
      <c r="O1160" s="106" t="str">
        <f>IF(L1160&lt;&gt;"",VLOOKUP(L1160,'DON GIA'!$S$1:$V$19,4,0),"")</f>
        <v/>
      </c>
      <c r="P1160" s="106" t="str">
        <f t="shared" si="211"/>
        <v/>
      </c>
      <c r="Q1160" s="106" t="str">
        <f t="shared" si="212"/>
        <v/>
      </c>
      <c r="R1160" s="71" t="s">
        <v>35</v>
      </c>
      <c r="S1160" s="103"/>
      <c r="T1160" s="103"/>
      <c r="U1160" s="554" t="str">
        <f>IF(R1160&lt;&gt;"",VLOOKUP(R1160,'DON GIA'!$H$1:$K$103,4,0),"")</f>
        <v/>
      </c>
      <c r="V1160" s="554" t="str">
        <f t="shared" si="216"/>
        <v/>
      </c>
      <c r="W1160" s="107" t="s">
        <v>1006</v>
      </c>
      <c r="X1160" s="103" t="s">
        <v>27</v>
      </c>
      <c r="Y1160" s="108">
        <v>47.98</v>
      </c>
      <c r="Z1160" s="109"/>
      <c r="AA1160" s="554">
        <f>IF(W1160&lt;&gt;"",VLOOKUP(W1160,'DON GIA'!$A$1:$D$346,4,0),"")</f>
        <v>109890</v>
      </c>
      <c r="AB1160" s="554">
        <f t="shared" si="217"/>
        <v>5272522.1999999993</v>
      </c>
      <c r="AC1160" s="71"/>
      <c r="AD1160" s="71"/>
      <c r="AE1160" s="71"/>
      <c r="AF1160" s="71"/>
      <c r="AG1160" s="71"/>
      <c r="AH1160" s="103"/>
      <c r="AI1160" s="71"/>
      <c r="AJ1160" s="71"/>
      <c r="AK1160" s="71"/>
      <c r="AL1160" s="554" t="str">
        <f>IF(AI1160&lt;&gt;"",VLOOKUP(AI1160,'DON GIA'!$M$1:$P$9,4,0),"")</f>
        <v/>
      </c>
      <c r="AM1160" s="554" t="str">
        <f t="shared" si="213"/>
        <v/>
      </c>
      <c r="AN1160" s="103"/>
      <c r="AO1160" s="107"/>
      <c r="AP1160" s="553" t="str">
        <f t="shared" si="208"/>
        <v/>
      </c>
      <c r="AQ1160" s="107"/>
    </row>
    <row r="1161" spans="1:44" ht="37.5" outlineLevel="2">
      <c r="A1161" s="72" t="e">
        <f>IF(D1160&lt;&gt;"",$D$8:D1160,A1160)</f>
        <v>#VALUE!</v>
      </c>
      <c r="C1161" s="552" t="str">
        <f>IF(D1161&lt;&gt;"",COUNTA($D$8:D1161),"")</f>
        <v/>
      </c>
      <c r="D1161" s="552"/>
      <c r="E1161" s="71"/>
      <c r="F1161" s="103"/>
      <c r="G1161" s="103"/>
      <c r="H1161" s="103"/>
      <c r="I1161" s="103"/>
      <c r="J1161" s="103"/>
      <c r="K1161" s="103"/>
      <c r="L1161" s="107"/>
      <c r="M1161" s="105"/>
      <c r="N1161" s="106" t="str">
        <f>IF(L1161&lt;&gt;"",VLOOKUP(L1161,'DON GIA'!$S$1:$U$19,3,0),"")</f>
        <v/>
      </c>
      <c r="O1161" s="106" t="str">
        <f>IF(L1161&lt;&gt;"",VLOOKUP(L1161,'DON GIA'!$S$1:$V$19,4,0),"")</f>
        <v/>
      </c>
      <c r="P1161" s="106" t="str">
        <f t="shared" si="211"/>
        <v/>
      </c>
      <c r="Q1161" s="106" t="str">
        <f t="shared" si="212"/>
        <v/>
      </c>
      <c r="R1161" s="71" t="s">
        <v>35</v>
      </c>
      <c r="S1161" s="103"/>
      <c r="T1161" s="103"/>
      <c r="U1161" s="554" t="str">
        <f>IF(R1161&lt;&gt;"",VLOOKUP(R1161,'DON GIA'!$H$1:$K$103,4,0),"")</f>
        <v/>
      </c>
      <c r="V1161" s="554" t="str">
        <f t="shared" si="216"/>
        <v/>
      </c>
      <c r="W1161" s="107" t="s">
        <v>1049</v>
      </c>
      <c r="X1161" s="103" t="s">
        <v>42</v>
      </c>
      <c r="Y1161" s="108">
        <v>1</v>
      </c>
      <c r="Z1161" s="109"/>
      <c r="AA1161" s="554">
        <f>IF(W1161&lt;&gt;"",VLOOKUP(W1161,'DON GIA'!$A$1:$D$346,4,0),"")</f>
        <v>3793079</v>
      </c>
      <c r="AB1161" s="554">
        <f t="shared" si="217"/>
        <v>3793079</v>
      </c>
      <c r="AC1161" s="71"/>
      <c r="AD1161" s="71"/>
      <c r="AE1161" s="71"/>
      <c r="AF1161" s="71"/>
      <c r="AG1161" s="71"/>
      <c r="AH1161" s="103"/>
      <c r="AI1161" s="71"/>
      <c r="AJ1161" s="71"/>
      <c r="AK1161" s="71"/>
      <c r="AL1161" s="554" t="str">
        <f>IF(AI1161&lt;&gt;"",VLOOKUP(AI1161,'DON GIA'!$M$1:$P$9,4,0),"")</f>
        <v/>
      </c>
      <c r="AM1161" s="554" t="str">
        <f t="shared" si="213"/>
        <v/>
      </c>
      <c r="AN1161" s="103"/>
      <c r="AO1161" s="107"/>
      <c r="AP1161" s="553" t="str">
        <f t="shared" si="208"/>
        <v/>
      </c>
      <c r="AQ1161" s="107"/>
    </row>
    <row r="1162" spans="1:44" outlineLevel="2">
      <c r="A1162" s="72" t="e">
        <f>IF(D1161&lt;&gt;"",$D$8:D1161,A1161)</f>
        <v>#VALUE!</v>
      </c>
      <c r="C1162" s="552" t="str">
        <f>IF(D1162&lt;&gt;"",COUNTA($D$8:D1162),"")</f>
        <v/>
      </c>
      <c r="D1162" s="552"/>
      <c r="E1162" s="71"/>
      <c r="F1162" s="103"/>
      <c r="G1162" s="103"/>
      <c r="H1162" s="103"/>
      <c r="I1162" s="103"/>
      <c r="J1162" s="103"/>
      <c r="K1162" s="103"/>
      <c r="L1162" s="107"/>
      <c r="M1162" s="105"/>
      <c r="N1162" s="106" t="str">
        <f>IF(L1162&lt;&gt;"",VLOOKUP(L1162,'DON GIA'!$S$1:$U$19,3,0),"")</f>
        <v/>
      </c>
      <c r="O1162" s="106" t="str">
        <f>IF(L1162&lt;&gt;"",VLOOKUP(L1162,'DON GIA'!$S$1:$V$19,4,0),"")</f>
        <v/>
      </c>
      <c r="P1162" s="106" t="str">
        <f t="shared" si="211"/>
        <v/>
      </c>
      <c r="Q1162" s="106" t="str">
        <f t="shared" si="212"/>
        <v/>
      </c>
      <c r="R1162" s="71" t="s">
        <v>35</v>
      </c>
      <c r="S1162" s="103"/>
      <c r="T1162" s="103"/>
      <c r="U1162" s="554" t="str">
        <f>IF(R1162&lt;&gt;"",VLOOKUP(R1162,'DON GIA'!$H$1:$K$103,4,0),"")</f>
        <v/>
      </c>
      <c r="V1162" s="554" t="str">
        <f t="shared" si="216"/>
        <v/>
      </c>
      <c r="W1162" s="107" t="s">
        <v>1019</v>
      </c>
      <c r="X1162" s="103" t="s">
        <v>27</v>
      </c>
      <c r="Y1162" s="108">
        <v>30</v>
      </c>
      <c r="Z1162" s="109"/>
      <c r="AA1162" s="554">
        <f>IF(W1162&lt;&gt;"",VLOOKUP(W1162,'DON GIA'!$A$1:$D$346,4,0),"")</f>
        <v>330817</v>
      </c>
      <c r="AB1162" s="554">
        <f t="shared" si="217"/>
        <v>9924510</v>
      </c>
      <c r="AC1162" s="71"/>
      <c r="AD1162" s="71"/>
      <c r="AE1162" s="71"/>
      <c r="AF1162" s="71"/>
      <c r="AG1162" s="71"/>
      <c r="AH1162" s="103"/>
      <c r="AI1162" s="71"/>
      <c r="AJ1162" s="71"/>
      <c r="AK1162" s="71"/>
      <c r="AL1162" s="554" t="str">
        <f>IF(AI1162&lt;&gt;"",VLOOKUP(AI1162,'DON GIA'!$M$1:$P$9,4,0),"")</f>
        <v/>
      </c>
      <c r="AM1162" s="554" t="str">
        <f t="shared" si="213"/>
        <v/>
      </c>
      <c r="AN1162" s="103"/>
      <c r="AO1162" s="107"/>
      <c r="AP1162" s="553" t="str">
        <f t="shared" si="208"/>
        <v/>
      </c>
      <c r="AQ1162" s="107"/>
    </row>
    <row r="1163" spans="1:44" outlineLevel="2">
      <c r="A1163" s="72" t="e">
        <f>IF(D1162&lt;&gt;"",$D$8:D1162,A1162)</f>
        <v>#VALUE!</v>
      </c>
      <c r="C1163" s="552" t="str">
        <f>IF(D1163&lt;&gt;"",COUNTA($D$8:D1163),"")</f>
        <v/>
      </c>
      <c r="D1163" s="552"/>
      <c r="E1163" s="61"/>
      <c r="F1163" s="103"/>
      <c r="G1163" s="103"/>
      <c r="H1163" s="103"/>
      <c r="I1163" s="103"/>
      <c r="J1163" s="103"/>
      <c r="K1163" s="103"/>
      <c r="L1163" s="107"/>
      <c r="M1163" s="105"/>
      <c r="N1163" s="106" t="str">
        <f>IF(L1163&lt;&gt;"",VLOOKUP(L1163,'DON GIA'!$S$1:$U$19,3,0),"")</f>
        <v/>
      </c>
      <c r="O1163" s="106" t="str">
        <f>IF(L1163&lt;&gt;"",VLOOKUP(L1163,'DON GIA'!$S$1:$V$19,4,0),"")</f>
        <v/>
      </c>
      <c r="P1163" s="106" t="str">
        <f t="shared" si="211"/>
        <v/>
      </c>
      <c r="Q1163" s="106" t="str">
        <f t="shared" si="212"/>
        <v/>
      </c>
      <c r="R1163" s="71" t="s">
        <v>35</v>
      </c>
      <c r="S1163" s="103"/>
      <c r="T1163" s="103"/>
      <c r="U1163" s="554" t="str">
        <f>IF(R1163&lt;&gt;"",VLOOKUP(R1163,'DON GIA'!$H$1:$K$103,4,0),"")</f>
        <v/>
      </c>
      <c r="V1163" s="554" t="str">
        <f t="shared" si="216"/>
        <v/>
      </c>
      <c r="W1163" s="107"/>
      <c r="X1163" s="103"/>
      <c r="Y1163" s="108"/>
      <c r="Z1163" s="109"/>
      <c r="AA1163" s="554" t="str">
        <f>IF(W1163&lt;&gt;"",VLOOKUP(W1163,'DON GIA'!$A$1:$D$346,4,0),"")</f>
        <v/>
      </c>
      <c r="AB1163" s="554" t="str">
        <f t="shared" si="217"/>
        <v/>
      </c>
      <c r="AC1163" s="71"/>
      <c r="AD1163" s="71"/>
      <c r="AE1163" s="71"/>
      <c r="AF1163" s="71"/>
      <c r="AG1163" s="71"/>
      <c r="AH1163" s="103"/>
      <c r="AI1163" s="71"/>
      <c r="AJ1163" s="71"/>
      <c r="AK1163" s="71"/>
      <c r="AL1163" s="554" t="str">
        <f>IF(AI1163&lt;&gt;"",VLOOKUP(AI1163,'DON GIA'!$M$1:$P$9,4,0),"")</f>
        <v/>
      </c>
      <c r="AM1163" s="554" t="str">
        <f t="shared" si="213"/>
        <v/>
      </c>
      <c r="AN1163" s="103"/>
      <c r="AO1163" s="107"/>
      <c r="AP1163" s="553" t="str">
        <f t="shared" si="208"/>
        <v/>
      </c>
      <c r="AQ1163" s="107"/>
    </row>
    <row r="1164" spans="1:44" outlineLevel="1">
      <c r="A1164" s="84" t="s">
        <v>783</v>
      </c>
      <c r="B1164" s="576">
        <v>88</v>
      </c>
      <c r="C1164" s="552">
        <f>IF(D1164&lt;&gt;"",COUNTA($D$8:D1164),"")</f>
        <v>78</v>
      </c>
      <c r="D1164" s="552">
        <v>470</v>
      </c>
      <c r="E1164" s="61" t="s">
        <v>455</v>
      </c>
      <c r="F1164" s="162"/>
      <c r="G1164" s="162"/>
      <c r="H1164" s="162"/>
      <c r="I1164" s="162"/>
      <c r="J1164" s="162"/>
      <c r="K1164" s="162"/>
      <c r="L1164" s="129"/>
      <c r="M1164" s="167">
        <f>SUBTOTAL(9,M1165:M1175)</f>
        <v>85</v>
      </c>
      <c r="N1164" s="199"/>
      <c r="O1164" s="199"/>
      <c r="P1164" s="199">
        <f>SUBTOTAL(9,P1165:P1175)</f>
        <v>142715000</v>
      </c>
      <c r="Q1164" s="199">
        <f>SUBTOTAL(9,Q1165:Q1175)</f>
        <v>0</v>
      </c>
      <c r="R1164" s="61"/>
      <c r="S1164" s="162"/>
      <c r="T1164" s="162">
        <f>SUBTOTAL(9,T1165:T1175)</f>
        <v>0</v>
      </c>
      <c r="U1164" s="553"/>
      <c r="V1164" s="553">
        <f>SUBTOTAL(9,V1165:V1175)</f>
        <v>0</v>
      </c>
      <c r="W1164" s="129"/>
      <c r="X1164" s="162"/>
      <c r="Y1164" s="169">
        <f>SUBTOTAL(9,Y1165:Y1175)</f>
        <v>274.86599999999999</v>
      </c>
      <c r="Z1164" s="170">
        <f>SUBTOTAL(9,Z1165:Z1175)</f>
        <v>0</v>
      </c>
      <c r="AA1164" s="553"/>
      <c r="AB1164" s="553">
        <f>SUBTOTAL(9,AB1165:AB1175)</f>
        <v>549463957.69599986</v>
      </c>
      <c r="AC1164" s="71"/>
      <c r="AD1164" s="71"/>
      <c r="AE1164" s="71"/>
      <c r="AF1164" s="71"/>
      <c r="AG1164" s="71"/>
      <c r="AH1164" s="103"/>
      <c r="AI1164" s="71"/>
      <c r="AJ1164" s="61"/>
      <c r="AK1164" s="61">
        <f>SUBTOTAL(9,AK1165:AK1175)</f>
        <v>2</v>
      </c>
      <c r="AL1164" s="553"/>
      <c r="AM1164" s="553">
        <f>SUBTOTAL(9,AM1165:AM1175)</f>
        <v>25895920</v>
      </c>
      <c r="AN1164" s="162"/>
      <c r="AO1164" s="129">
        <f>SUBTOTAL(9,AO1165:AO1175)</f>
        <v>1</v>
      </c>
      <c r="AP1164" s="553">
        <f t="shared" si="208"/>
        <v>718074877.69599986</v>
      </c>
      <c r="AQ1164" s="65"/>
      <c r="AR1164" s="90"/>
    </row>
    <row r="1165" spans="1:44" ht="115.5" outlineLevel="2">
      <c r="A1165" s="72" t="e">
        <f>IF(D1164&lt;&gt;"",$D$8:D1164,A1163)</f>
        <v>#VALUE!</v>
      </c>
      <c r="C1165" s="552" t="str">
        <f>IF(D1165&lt;&gt;"",COUNTA($D$8:D1165),"")</f>
        <v/>
      </c>
      <c r="D1165" s="552"/>
      <c r="E1165" s="71" t="s">
        <v>456</v>
      </c>
      <c r="F1165" s="103">
        <v>1</v>
      </c>
      <c r="G1165" s="103"/>
      <c r="H1165" s="103">
        <v>479</v>
      </c>
      <c r="I1165" s="103">
        <v>79</v>
      </c>
      <c r="J1165" s="103" t="s">
        <v>223</v>
      </c>
      <c r="K1165" s="103" t="s">
        <v>224</v>
      </c>
      <c r="L1165" s="107" t="s">
        <v>973</v>
      </c>
      <c r="M1165" s="105">
        <v>85</v>
      </c>
      <c r="N1165" s="106">
        <f>IF(L1165&lt;&gt;"",VLOOKUP(L1165,'DON GIA'!$S$1:$U$19,3,0),"")</f>
        <v>1679000</v>
      </c>
      <c r="O1165" s="106">
        <f>IF(L1165&lt;&gt;"",VLOOKUP(L1165,'DON GIA'!$S$1:$V$19,4,0),"")</f>
        <v>0</v>
      </c>
      <c r="P1165" s="106">
        <f t="shared" si="211"/>
        <v>142715000</v>
      </c>
      <c r="Q1165" s="106">
        <f t="shared" si="212"/>
        <v>0</v>
      </c>
      <c r="R1165" s="71" t="s">
        <v>35</v>
      </c>
      <c r="S1165" s="103"/>
      <c r="T1165" s="103"/>
      <c r="U1165" s="554" t="str">
        <f>IF(R1165&lt;&gt;"",VLOOKUP(R1165,'DON GIA'!$H$1:$K$103,4,0),"")</f>
        <v/>
      </c>
      <c r="V1165" s="554" t="str">
        <f t="shared" ref="V1165:V1175" si="218">IF(R1165&lt;&gt;"",IF(ISNUMBER(U1165),T1165*U1165,""),"")</f>
        <v/>
      </c>
      <c r="W1165" s="107" t="s">
        <v>1005</v>
      </c>
      <c r="X1165" s="103" t="s">
        <v>27</v>
      </c>
      <c r="Y1165" s="108">
        <v>79.05</v>
      </c>
      <c r="Z1165" s="109"/>
      <c r="AA1165" s="554">
        <f>IF(W1165&lt;&gt;"",VLOOKUP(W1165,'DON GIA'!$A$1:$D$346,4,0),"")</f>
        <v>5559129</v>
      </c>
      <c r="AB1165" s="554">
        <f t="shared" ref="AB1165:AB1175" si="219">IF(W1165&lt;&gt;"",IF(ISNUMBER(AA1165),Y1165*AA1165,""),"")</f>
        <v>439449147.44999999</v>
      </c>
      <c r="AC1165" s="71" t="s">
        <v>28</v>
      </c>
      <c r="AD1165" s="71" t="s">
        <v>29</v>
      </c>
      <c r="AE1165" s="71" t="s">
        <v>30</v>
      </c>
      <c r="AF1165" s="71" t="s">
        <v>31</v>
      </c>
      <c r="AG1165" s="71" t="s">
        <v>34</v>
      </c>
      <c r="AH1165" s="103" t="s">
        <v>33</v>
      </c>
      <c r="AI1165" s="71" t="s">
        <v>562</v>
      </c>
      <c r="AJ1165" s="71" t="s">
        <v>409</v>
      </c>
      <c r="AK1165" s="71">
        <v>1</v>
      </c>
      <c r="AL1165" s="554">
        <f>IF(AI1165&lt;&gt;"",VLOOKUP(AI1165,'DON GIA'!$M$1:$P$9,4,0),"")</f>
        <v>12895920</v>
      </c>
      <c r="AM1165" s="554">
        <f t="shared" si="213"/>
        <v>12895920</v>
      </c>
      <c r="AN1165" s="103" t="s">
        <v>407</v>
      </c>
      <c r="AO1165" s="107">
        <v>1</v>
      </c>
      <c r="AP1165" s="553" t="str">
        <f t="shared" si="208"/>
        <v/>
      </c>
      <c r="AQ1165" s="65" t="s">
        <v>752</v>
      </c>
      <c r="AR1165" s="77" t="s">
        <v>2021</v>
      </c>
    </row>
    <row r="1166" spans="1:44" ht="112.5" outlineLevel="2">
      <c r="A1166" s="72" t="e">
        <f>IF(D1165&lt;&gt;"",$D$8:D1165,A1165)</f>
        <v>#VALUE!</v>
      </c>
      <c r="C1166" s="552" t="str">
        <f>IF(D1166&lt;&gt;"",COUNTA($D$8:D1166),"")</f>
        <v/>
      </c>
      <c r="D1166" s="552"/>
      <c r="E1166" s="71" t="s">
        <v>71</v>
      </c>
      <c r="F1166" s="103"/>
      <c r="G1166" s="103"/>
      <c r="H1166" s="103"/>
      <c r="I1166" s="103"/>
      <c r="J1166" s="103"/>
      <c r="K1166" s="103"/>
      <c r="L1166" s="107"/>
      <c r="M1166" s="105"/>
      <c r="N1166" s="106" t="str">
        <f>IF(L1166&lt;&gt;"",VLOOKUP(L1166,'DON GIA'!$S$1:$U$19,3,0),"")</f>
        <v/>
      </c>
      <c r="O1166" s="106" t="str">
        <f>IF(L1166&lt;&gt;"",VLOOKUP(L1166,'DON GIA'!$S$1:$V$19,4,0),"")</f>
        <v/>
      </c>
      <c r="P1166" s="106" t="str">
        <f t="shared" si="211"/>
        <v/>
      </c>
      <c r="Q1166" s="106" t="str">
        <f t="shared" si="212"/>
        <v/>
      </c>
      <c r="R1166" s="71" t="s">
        <v>35</v>
      </c>
      <c r="S1166" s="103"/>
      <c r="T1166" s="103"/>
      <c r="U1166" s="554" t="str">
        <f>IF(R1166&lt;&gt;"",VLOOKUP(R1166,'DON GIA'!$H$1:$K$103,4,0),"")</f>
        <v/>
      </c>
      <c r="V1166" s="554" t="str">
        <f t="shared" si="218"/>
        <v/>
      </c>
      <c r="W1166" s="107" t="s">
        <v>1107</v>
      </c>
      <c r="X1166" s="103" t="s">
        <v>27</v>
      </c>
      <c r="Y1166" s="108">
        <v>76.67</v>
      </c>
      <c r="Z1166" s="109"/>
      <c r="AA1166" s="554">
        <f>IF(W1166&lt;&gt;"",VLOOKUP(W1166,'DON GIA'!$A$1:$D$346,4,0),"")</f>
        <v>109890</v>
      </c>
      <c r="AB1166" s="554">
        <f t="shared" si="219"/>
        <v>8425266.3000000007</v>
      </c>
      <c r="AC1166" s="71"/>
      <c r="AD1166" s="71"/>
      <c r="AE1166" s="71"/>
      <c r="AF1166" s="71"/>
      <c r="AG1166" s="71"/>
      <c r="AH1166" s="103"/>
      <c r="AI1166" s="71" t="s">
        <v>578</v>
      </c>
      <c r="AJ1166" s="71" t="s">
        <v>560</v>
      </c>
      <c r="AK1166" s="71">
        <v>1</v>
      </c>
      <c r="AL1166" s="554">
        <f>IF(AI1166&lt;&gt;"",VLOOKUP(AI1166,'DON GIA'!$M$1:$P$9,4,0),"")</f>
        <v>13000000</v>
      </c>
      <c r="AM1166" s="554">
        <f t="shared" si="213"/>
        <v>13000000</v>
      </c>
      <c r="AN1166" s="103"/>
      <c r="AO1166" s="107"/>
      <c r="AP1166" s="553" t="str">
        <f t="shared" si="208"/>
        <v/>
      </c>
      <c r="AQ1166" s="66" t="s">
        <v>535</v>
      </c>
      <c r="AR1166" s="139" t="s">
        <v>2059</v>
      </c>
    </row>
    <row r="1167" spans="1:44" ht="150" outlineLevel="2">
      <c r="A1167" s="72" t="e">
        <f>IF(D1166&lt;&gt;"",$D$8:D1166,A1166)</f>
        <v>#VALUE!</v>
      </c>
      <c r="C1167" s="552" t="str">
        <f>IF(D1167&lt;&gt;"",COUNTA($D$8:D1167),"")</f>
        <v/>
      </c>
      <c r="D1167" s="552"/>
      <c r="E1167" s="71" t="s">
        <v>457</v>
      </c>
      <c r="F1167" s="103"/>
      <c r="G1167" s="103"/>
      <c r="H1167" s="103"/>
      <c r="I1167" s="103"/>
      <c r="J1167" s="103"/>
      <c r="K1167" s="103"/>
      <c r="L1167" s="107"/>
      <c r="M1167" s="105"/>
      <c r="N1167" s="106" t="str">
        <f>IF(L1167&lt;&gt;"",VLOOKUP(L1167,'DON GIA'!$S$1:$U$19,3,0),"")</f>
        <v/>
      </c>
      <c r="O1167" s="106" t="str">
        <f>IF(L1167&lt;&gt;"",VLOOKUP(L1167,'DON GIA'!$S$1:$V$19,4,0),"")</f>
        <v/>
      </c>
      <c r="P1167" s="106" t="str">
        <f t="shared" si="211"/>
        <v/>
      </c>
      <c r="Q1167" s="106" t="str">
        <f t="shared" si="212"/>
        <v/>
      </c>
      <c r="R1167" s="71" t="s">
        <v>35</v>
      </c>
      <c r="S1167" s="103"/>
      <c r="T1167" s="103"/>
      <c r="U1167" s="554" t="str">
        <f>IF(R1167&lt;&gt;"",VLOOKUP(R1167,'DON GIA'!$H$1:$K$103,4,0),"")</f>
        <v/>
      </c>
      <c r="V1167" s="554" t="str">
        <f t="shared" si="218"/>
        <v/>
      </c>
      <c r="W1167" s="107" t="s">
        <v>1141</v>
      </c>
      <c r="X1167" s="103" t="s">
        <v>27</v>
      </c>
      <c r="Y1167" s="108">
        <v>5.95</v>
      </c>
      <c r="Z1167" s="109"/>
      <c r="AA1167" s="554">
        <f>IF(W1167&lt;&gt;"",VLOOKUP(W1167,'DON GIA'!$A$1:$D$346,4,0),"")</f>
        <v>10375629</v>
      </c>
      <c r="AB1167" s="554">
        <f t="shared" si="219"/>
        <v>61734992.550000004</v>
      </c>
      <c r="AC1167" s="71"/>
      <c r="AD1167" s="71"/>
      <c r="AE1167" s="71"/>
      <c r="AF1167" s="71" t="s">
        <v>31</v>
      </c>
      <c r="AG1167" s="71"/>
      <c r="AH1167" s="103" t="s">
        <v>219</v>
      </c>
      <c r="AI1167" s="71"/>
      <c r="AJ1167" s="71"/>
      <c r="AK1167" s="71"/>
      <c r="AL1167" s="554" t="str">
        <f>IF(AI1167&lt;&gt;"",VLOOKUP(AI1167,'DON GIA'!$M$1:$P$9,4,0),"")</f>
        <v/>
      </c>
      <c r="AM1167" s="554" t="str">
        <f t="shared" si="213"/>
        <v/>
      </c>
      <c r="AN1167" s="103"/>
      <c r="AO1167" s="107"/>
      <c r="AP1167" s="553" t="str">
        <f t="shared" si="208"/>
        <v/>
      </c>
      <c r="AQ1167" s="66" t="s">
        <v>536</v>
      </c>
      <c r="AR1167" s="139" t="s">
        <v>2053</v>
      </c>
    </row>
    <row r="1168" spans="1:44" ht="112.5" outlineLevel="2">
      <c r="A1168" s="72" t="e">
        <f>IF(D1167&lt;&gt;"",$D$8:D1167,A1167)</f>
        <v>#VALUE!</v>
      </c>
      <c r="C1168" s="552" t="str">
        <f>IF(D1168&lt;&gt;"",COUNTA($D$8:D1168),"")</f>
        <v/>
      </c>
      <c r="D1168" s="552"/>
      <c r="E1168" s="71"/>
      <c r="F1168" s="103"/>
      <c r="G1168" s="103"/>
      <c r="H1168" s="103"/>
      <c r="I1168" s="103"/>
      <c r="J1168" s="103"/>
      <c r="K1168" s="103"/>
      <c r="L1168" s="107"/>
      <c r="M1168" s="105"/>
      <c r="N1168" s="106" t="str">
        <f>IF(L1168&lt;&gt;"",VLOOKUP(L1168,'DON GIA'!$S$1:$U$19,3,0),"")</f>
        <v/>
      </c>
      <c r="O1168" s="106" t="str">
        <f>IF(L1168&lt;&gt;"",VLOOKUP(L1168,'DON GIA'!$S$1:$V$19,4,0),"")</f>
        <v/>
      </c>
      <c r="P1168" s="106" t="str">
        <f t="shared" si="211"/>
        <v/>
      </c>
      <c r="Q1168" s="106" t="str">
        <f t="shared" si="212"/>
        <v/>
      </c>
      <c r="R1168" s="71" t="s">
        <v>35</v>
      </c>
      <c r="S1168" s="103"/>
      <c r="T1168" s="103"/>
      <c r="U1168" s="554" t="str">
        <f>IF(R1168&lt;&gt;"",VLOOKUP(R1168,'DON GIA'!$H$1:$K$103,4,0),"")</f>
        <v/>
      </c>
      <c r="V1168" s="554" t="str">
        <f t="shared" si="218"/>
        <v/>
      </c>
      <c r="W1168" s="107" t="s">
        <v>1171</v>
      </c>
      <c r="X1168" s="103" t="s">
        <v>38</v>
      </c>
      <c r="Y1168" s="108">
        <v>0.59499999999999997</v>
      </c>
      <c r="Z1168" s="109"/>
      <c r="AA1168" s="554">
        <f>IF(W1168&lt;&gt;"",VLOOKUP(W1168,'DON GIA'!$A$1:$D$346,4,0),"")</f>
        <v>2036769</v>
      </c>
      <c r="AB1168" s="554">
        <f t="shared" si="219"/>
        <v>1211877.5549999999</v>
      </c>
      <c r="AC1168" s="71"/>
      <c r="AD1168" s="71"/>
      <c r="AE1168" s="71"/>
      <c r="AF1168" s="71"/>
      <c r="AG1168" s="71"/>
      <c r="AH1168" s="103"/>
      <c r="AI1168" s="71"/>
      <c r="AJ1168" s="71"/>
      <c r="AK1168" s="71"/>
      <c r="AL1168" s="554" t="str">
        <f>IF(AI1168&lt;&gt;"",VLOOKUP(AI1168,'DON GIA'!$M$1:$P$9,4,0),"")</f>
        <v/>
      </c>
      <c r="AM1168" s="554" t="str">
        <f t="shared" si="213"/>
        <v/>
      </c>
      <c r="AN1168" s="103"/>
      <c r="AO1168" s="107"/>
      <c r="AP1168" s="553" t="str">
        <f t="shared" si="208"/>
        <v/>
      </c>
      <c r="AQ1168" s="66" t="s">
        <v>537</v>
      </c>
      <c r="AR1168" s="139" t="s">
        <v>2048</v>
      </c>
    </row>
    <row r="1169" spans="1:44" outlineLevel="2">
      <c r="A1169" s="72" t="e">
        <f>IF(D1168&lt;&gt;"",$D$8:D1168,A1168)</f>
        <v>#VALUE!</v>
      </c>
      <c r="C1169" s="552" t="str">
        <f>IF(D1169&lt;&gt;"",COUNTA($D$8:D1169),"")</f>
        <v/>
      </c>
      <c r="D1169" s="552"/>
      <c r="E1169" s="71"/>
      <c r="F1169" s="103"/>
      <c r="G1169" s="103"/>
      <c r="H1169" s="103"/>
      <c r="I1169" s="103"/>
      <c r="J1169" s="103"/>
      <c r="K1169" s="103"/>
      <c r="L1169" s="107"/>
      <c r="M1169" s="105"/>
      <c r="N1169" s="106" t="str">
        <f>IF(L1169&lt;&gt;"",VLOOKUP(L1169,'DON GIA'!$S$1:$U$19,3,0),"")</f>
        <v/>
      </c>
      <c r="O1169" s="106" t="str">
        <f>IF(L1169&lt;&gt;"",VLOOKUP(L1169,'DON GIA'!$S$1:$V$19,4,0),"")</f>
        <v/>
      </c>
      <c r="P1169" s="106" t="str">
        <f t="shared" si="211"/>
        <v/>
      </c>
      <c r="Q1169" s="106" t="str">
        <f t="shared" si="212"/>
        <v/>
      </c>
      <c r="R1169" s="71" t="s">
        <v>35</v>
      </c>
      <c r="S1169" s="103"/>
      <c r="T1169" s="103"/>
      <c r="U1169" s="554" t="str">
        <f>IF(R1169&lt;&gt;"",VLOOKUP(R1169,'DON GIA'!$H$1:$K$103,4,0),"")</f>
        <v/>
      </c>
      <c r="V1169" s="554" t="str">
        <f t="shared" si="218"/>
        <v/>
      </c>
      <c r="W1169" s="107" t="s">
        <v>1272</v>
      </c>
      <c r="X1169" s="103" t="s">
        <v>38</v>
      </c>
      <c r="Y1169" s="108">
        <v>1.2030000000000001</v>
      </c>
      <c r="Z1169" s="109"/>
      <c r="AA1169" s="554">
        <f>IF(W1169&lt;&gt;"",VLOOKUP(W1169,'DON GIA'!$A$1:$D$346,4,0),"")</f>
        <v>2704619</v>
      </c>
      <c r="AB1169" s="554">
        <f t="shared" si="219"/>
        <v>3253656.6570000001</v>
      </c>
      <c r="AC1169" s="71"/>
      <c r="AD1169" s="71"/>
      <c r="AE1169" s="71"/>
      <c r="AF1169" s="71"/>
      <c r="AG1169" s="71"/>
      <c r="AH1169" s="103"/>
      <c r="AI1169" s="71"/>
      <c r="AJ1169" s="71"/>
      <c r="AK1169" s="71"/>
      <c r="AL1169" s="554" t="str">
        <f>IF(AI1169&lt;&gt;"",VLOOKUP(AI1169,'DON GIA'!$M$1:$P$9,4,0),"")</f>
        <v/>
      </c>
      <c r="AM1169" s="554" t="str">
        <f t="shared" si="213"/>
        <v/>
      </c>
      <c r="AN1169" s="103"/>
      <c r="AO1169" s="107"/>
      <c r="AP1169" s="553" t="str">
        <f t="shared" ref="AP1169:AP1232" si="220">IF(D1169&lt;&gt;"",P1169+Q1169+V1169+AB1169+AM1169,"")</f>
        <v/>
      </c>
      <c r="AQ1169" s="565" t="s">
        <v>2049</v>
      </c>
    </row>
    <row r="1170" spans="1:44" outlineLevel="2">
      <c r="A1170" s="72" t="e">
        <f>IF(D1169&lt;&gt;"",$D$8:D1169,A1169)</f>
        <v>#VALUE!</v>
      </c>
      <c r="C1170" s="552" t="str">
        <f>IF(D1170&lt;&gt;"",COUNTA($D$8:D1170),"")</f>
        <v/>
      </c>
      <c r="D1170" s="552"/>
      <c r="E1170" s="71"/>
      <c r="F1170" s="103"/>
      <c r="G1170" s="103"/>
      <c r="H1170" s="103"/>
      <c r="I1170" s="103"/>
      <c r="J1170" s="103"/>
      <c r="K1170" s="103"/>
      <c r="L1170" s="107"/>
      <c r="M1170" s="105"/>
      <c r="N1170" s="106" t="str">
        <f>IF(L1170&lt;&gt;"",VLOOKUP(L1170,'DON GIA'!$S$1:$U$19,3,0),"")</f>
        <v/>
      </c>
      <c r="O1170" s="106" t="str">
        <f>IF(L1170&lt;&gt;"",VLOOKUP(L1170,'DON GIA'!$S$1:$V$19,4,0),"")</f>
        <v/>
      </c>
      <c r="P1170" s="106" t="str">
        <f t="shared" si="211"/>
        <v/>
      </c>
      <c r="Q1170" s="106" t="str">
        <f t="shared" si="212"/>
        <v/>
      </c>
      <c r="R1170" s="71" t="s">
        <v>35</v>
      </c>
      <c r="S1170" s="103"/>
      <c r="T1170" s="103"/>
      <c r="U1170" s="554" t="str">
        <f>IF(R1170&lt;&gt;"",VLOOKUP(R1170,'DON GIA'!$H$1:$K$103,4,0),"")</f>
        <v/>
      </c>
      <c r="V1170" s="554" t="str">
        <f t="shared" si="218"/>
        <v/>
      </c>
      <c r="W1170" s="107" t="s">
        <v>1123</v>
      </c>
      <c r="X1170" s="103" t="s">
        <v>27</v>
      </c>
      <c r="Y1170" s="108">
        <v>103.16</v>
      </c>
      <c r="Z1170" s="109"/>
      <c r="AA1170" s="554">
        <f>IF(W1170&lt;&gt;"",VLOOKUP(W1170,'DON GIA'!$A$1:$D$346,4,0),"")</f>
        <v>282038</v>
      </c>
      <c r="AB1170" s="554">
        <f t="shared" si="219"/>
        <v>29095040.079999998</v>
      </c>
      <c r="AC1170" s="71"/>
      <c r="AD1170" s="71"/>
      <c r="AE1170" s="71"/>
      <c r="AF1170" s="71"/>
      <c r="AG1170" s="71"/>
      <c r="AH1170" s="103"/>
      <c r="AI1170" s="71"/>
      <c r="AJ1170" s="71"/>
      <c r="AK1170" s="71"/>
      <c r="AL1170" s="554" t="str">
        <f>IF(AI1170&lt;&gt;"",VLOOKUP(AI1170,'DON GIA'!$M$1:$P$9,4,0),"")</f>
        <v/>
      </c>
      <c r="AM1170" s="554" t="str">
        <f t="shared" si="213"/>
        <v/>
      </c>
      <c r="AN1170" s="103"/>
      <c r="AO1170" s="107"/>
      <c r="AP1170" s="553" t="str">
        <f t="shared" si="220"/>
        <v/>
      </c>
      <c r="AQ1170" s="568" t="s">
        <v>2060</v>
      </c>
    </row>
    <row r="1171" spans="1:44" outlineLevel="2">
      <c r="A1171" s="72" t="e">
        <f>IF(D1170&lt;&gt;"",$D$8:D1170,A1170)</f>
        <v>#VALUE!</v>
      </c>
      <c r="C1171" s="552" t="str">
        <f>IF(D1171&lt;&gt;"",COUNTA($D$8:D1171),"")</f>
        <v/>
      </c>
      <c r="D1171" s="552"/>
      <c r="E1171" s="71"/>
      <c r="F1171" s="103"/>
      <c r="G1171" s="103"/>
      <c r="H1171" s="103"/>
      <c r="I1171" s="103"/>
      <c r="J1171" s="103"/>
      <c r="K1171" s="103"/>
      <c r="L1171" s="107"/>
      <c r="M1171" s="105"/>
      <c r="N1171" s="106" t="str">
        <f>IF(L1171&lt;&gt;"",VLOOKUP(L1171,'DON GIA'!$S$1:$U$19,3,0),"")</f>
        <v/>
      </c>
      <c r="O1171" s="106" t="str">
        <f>IF(L1171&lt;&gt;"",VLOOKUP(L1171,'DON GIA'!$S$1:$V$19,4,0),"")</f>
        <v/>
      </c>
      <c r="P1171" s="106" t="str">
        <f t="shared" si="211"/>
        <v/>
      </c>
      <c r="Q1171" s="106" t="str">
        <f t="shared" si="212"/>
        <v/>
      </c>
      <c r="R1171" s="71" t="s">
        <v>35</v>
      </c>
      <c r="S1171" s="103"/>
      <c r="T1171" s="103"/>
      <c r="U1171" s="554" t="str">
        <f>IF(R1171&lt;&gt;"",VLOOKUP(R1171,'DON GIA'!$H$1:$K$103,4,0),"")</f>
        <v/>
      </c>
      <c r="V1171" s="554" t="str">
        <f t="shared" si="218"/>
        <v/>
      </c>
      <c r="W1171" s="107" t="s">
        <v>1023</v>
      </c>
      <c r="X1171" s="103" t="s">
        <v>38</v>
      </c>
      <c r="Y1171" s="108">
        <v>0.19800000000000001</v>
      </c>
      <c r="Z1171" s="109"/>
      <c r="AA1171" s="554">
        <f>IF(W1171&lt;&gt;"",VLOOKUP(W1171,'DON GIA'!$A$1:$D$346,4,0),"")</f>
        <v>2523428</v>
      </c>
      <c r="AB1171" s="554">
        <f t="shared" si="219"/>
        <v>499638.74400000001</v>
      </c>
      <c r="AC1171" s="71"/>
      <c r="AD1171" s="71"/>
      <c r="AE1171" s="71"/>
      <c r="AF1171" s="71"/>
      <c r="AG1171" s="71"/>
      <c r="AH1171" s="103"/>
      <c r="AI1171" s="71"/>
      <c r="AJ1171" s="71"/>
      <c r="AK1171" s="71"/>
      <c r="AL1171" s="554" t="str">
        <f>IF(AI1171&lt;&gt;"",VLOOKUP(AI1171,'DON GIA'!$M$1:$P$9,4,0),"")</f>
        <v/>
      </c>
      <c r="AM1171" s="554" t="str">
        <f t="shared" si="213"/>
        <v/>
      </c>
      <c r="AN1171" s="103"/>
      <c r="AO1171" s="107"/>
      <c r="AP1171" s="553" t="str">
        <f t="shared" si="220"/>
        <v/>
      </c>
      <c r="AQ1171" s="107"/>
    </row>
    <row r="1172" spans="1:44" outlineLevel="2">
      <c r="A1172" s="72" t="e">
        <f>IF(D1171&lt;&gt;"",$D$8:D1171,A1171)</f>
        <v>#VALUE!</v>
      </c>
      <c r="C1172" s="552" t="str">
        <f>IF(D1172&lt;&gt;"",COUNTA($D$8:D1172),"")</f>
        <v/>
      </c>
      <c r="D1172" s="552"/>
      <c r="E1172" s="71"/>
      <c r="F1172" s="103"/>
      <c r="G1172" s="103"/>
      <c r="H1172" s="103"/>
      <c r="I1172" s="103"/>
      <c r="J1172" s="103"/>
      <c r="K1172" s="103"/>
      <c r="L1172" s="107"/>
      <c r="M1172" s="105"/>
      <c r="N1172" s="106" t="str">
        <f>IF(L1172&lt;&gt;"",VLOOKUP(L1172,'DON GIA'!$S$1:$U$19,3,0),"")</f>
        <v/>
      </c>
      <c r="O1172" s="106" t="str">
        <f>IF(L1172&lt;&gt;"",VLOOKUP(L1172,'DON GIA'!$S$1:$V$19,4,0),"")</f>
        <v/>
      </c>
      <c r="P1172" s="106" t="str">
        <f t="shared" si="211"/>
        <v/>
      </c>
      <c r="Q1172" s="106" t="str">
        <f t="shared" si="212"/>
        <v/>
      </c>
      <c r="R1172" s="71" t="s">
        <v>35</v>
      </c>
      <c r="S1172" s="103"/>
      <c r="T1172" s="103"/>
      <c r="U1172" s="554" t="str">
        <f>IF(R1172&lt;&gt;"",VLOOKUP(R1172,'DON GIA'!$H$1:$K$103,4,0),"")</f>
        <v/>
      </c>
      <c r="V1172" s="554" t="str">
        <f t="shared" si="218"/>
        <v/>
      </c>
      <c r="W1172" s="107" t="s">
        <v>1105</v>
      </c>
      <c r="X1172" s="103" t="s">
        <v>27</v>
      </c>
      <c r="Y1172" s="108">
        <v>1.44</v>
      </c>
      <c r="Z1172" s="109"/>
      <c r="AA1172" s="554">
        <f>IF(W1172&lt;&gt;"",VLOOKUP(W1172,'DON GIA'!$A$1:$D$346,4,0),"")</f>
        <v>292949</v>
      </c>
      <c r="AB1172" s="554">
        <f t="shared" si="219"/>
        <v>421846.56</v>
      </c>
      <c r="AC1172" s="71"/>
      <c r="AD1172" s="71"/>
      <c r="AE1172" s="71"/>
      <c r="AF1172" s="71"/>
      <c r="AG1172" s="71"/>
      <c r="AH1172" s="103"/>
      <c r="AI1172" s="71"/>
      <c r="AJ1172" s="71"/>
      <c r="AK1172" s="71"/>
      <c r="AL1172" s="554" t="str">
        <f>IF(AI1172&lt;&gt;"",VLOOKUP(AI1172,'DON GIA'!$M$1:$P$9,4,0),"")</f>
        <v/>
      </c>
      <c r="AM1172" s="554" t="str">
        <f t="shared" si="213"/>
        <v/>
      </c>
      <c r="AN1172" s="103"/>
      <c r="AO1172" s="107"/>
      <c r="AP1172" s="553" t="str">
        <f t="shared" si="220"/>
        <v/>
      </c>
      <c r="AQ1172" s="107"/>
    </row>
    <row r="1173" spans="1:44" outlineLevel="2">
      <c r="A1173" s="72" t="e">
        <f>IF(D1172&lt;&gt;"",$D$8:D1172,A1172)</f>
        <v>#VALUE!</v>
      </c>
      <c r="C1173" s="552" t="str">
        <f>IF(D1173&lt;&gt;"",COUNTA($D$8:D1173),"")</f>
        <v/>
      </c>
      <c r="D1173" s="552"/>
      <c r="E1173" s="71"/>
      <c r="F1173" s="103"/>
      <c r="G1173" s="103"/>
      <c r="H1173" s="103"/>
      <c r="I1173" s="103"/>
      <c r="J1173" s="103"/>
      <c r="K1173" s="103"/>
      <c r="L1173" s="107"/>
      <c r="M1173" s="105"/>
      <c r="N1173" s="106" t="str">
        <f>IF(L1173&lt;&gt;"",VLOOKUP(L1173,'DON GIA'!$S$1:$U$19,3,0),"")</f>
        <v/>
      </c>
      <c r="O1173" s="106" t="str">
        <f>IF(L1173&lt;&gt;"",VLOOKUP(L1173,'DON GIA'!$S$1:$V$19,4,0),"")</f>
        <v/>
      </c>
      <c r="P1173" s="106" t="str">
        <f t="shared" si="211"/>
        <v/>
      </c>
      <c r="Q1173" s="106" t="str">
        <f t="shared" si="212"/>
        <v/>
      </c>
      <c r="R1173" s="71" t="s">
        <v>35</v>
      </c>
      <c r="S1173" s="103"/>
      <c r="T1173" s="103"/>
      <c r="U1173" s="554" t="str">
        <f>IF(R1173&lt;&gt;"",VLOOKUP(R1173,'DON GIA'!$H$1:$K$103,4,0),"")</f>
        <v/>
      </c>
      <c r="V1173" s="554" t="str">
        <f t="shared" si="218"/>
        <v/>
      </c>
      <c r="W1173" s="107" t="s">
        <v>1130</v>
      </c>
      <c r="X1173" s="103" t="s">
        <v>27</v>
      </c>
      <c r="Y1173" s="108">
        <v>5.6</v>
      </c>
      <c r="Z1173" s="109"/>
      <c r="AA1173" s="554">
        <f>IF(W1173&lt;&gt;"",VLOOKUP(W1173,'DON GIA'!$A$1:$D$346,4,0),"")</f>
        <v>282038</v>
      </c>
      <c r="AB1173" s="554">
        <f t="shared" si="219"/>
        <v>1579412.7999999998</v>
      </c>
      <c r="AC1173" s="71"/>
      <c r="AD1173" s="71"/>
      <c r="AE1173" s="71"/>
      <c r="AF1173" s="71"/>
      <c r="AG1173" s="71"/>
      <c r="AH1173" s="103"/>
      <c r="AI1173" s="71"/>
      <c r="AJ1173" s="71"/>
      <c r="AK1173" s="71"/>
      <c r="AL1173" s="554" t="str">
        <f>IF(AI1173&lt;&gt;"",VLOOKUP(AI1173,'DON GIA'!$M$1:$P$9,4,0),"")</f>
        <v/>
      </c>
      <c r="AM1173" s="554" t="str">
        <f t="shared" si="213"/>
        <v/>
      </c>
      <c r="AN1173" s="103"/>
      <c r="AO1173" s="107"/>
      <c r="AP1173" s="553" t="str">
        <f t="shared" si="220"/>
        <v/>
      </c>
      <c r="AQ1173" s="107"/>
    </row>
    <row r="1174" spans="1:44" ht="37.5" outlineLevel="2">
      <c r="A1174" s="72" t="e">
        <f>IF(D1173&lt;&gt;"",$D$8:D1173,A1173)</f>
        <v>#VALUE!</v>
      </c>
      <c r="C1174" s="552" t="str">
        <f>IF(D1174&lt;&gt;"",COUNTA($D$8:D1174),"")</f>
        <v/>
      </c>
      <c r="D1174" s="552"/>
      <c r="E1174" s="71"/>
      <c r="F1174" s="103"/>
      <c r="G1174" s="103"/>
      <c r="H1174" s="103"/>
      <c r="I1174" s="103"/>
      <c r="J1174" s="103"/>
      <c r="K1174" s="103"/>
      <c r="L1174" s="107"/>
      <c r="M1174" s="105"/>
      <c r="N1174" s="106" t="str">
        <f>IF(L1174&lt;&gt;"",VLOOKUP(L1174,'DON GIA'!$S$1:$U$19,3,0),"")</f>
        <v/>
      </c>
      <c r="O1174" s="106" t="str">
        <f>IF(L1174&lt;&gt;"",VLOOKUP(L1174,'DON GIA'!$S$1:$V$19,4,0),"")</f>
        <v/>
      </c>
      <c r="P1174" s="106" t="str">
        <f t="shared" si="211"/>
        <v/>
      </c>
      <c r="Q1174" s="106" t="str">
        <f t="shared" si="212"/>
        <v/>
      </c>
      <c r="R1174" s="71" t="s">
        <v>35</v>
      </c>
      <c r="S1174" s="103"/>
      <c r="T1174" s="103"/>
      <c r="U1174" s="554" t="str">
        <f>IF(R1174&lt;&gt;"",VLOOKUP(R1174,'DON GIA'!$H$1:$K$103,4,0),"")</f>
        <v/>
      </c>
      <c r="V1174" s="554" t="str">
        <f t="shared" si="218"/>
        <v/>
      </c>
      <c r="W1174" s="107" t="s">
        <v>1049</v>
      </c>
      <c r="X1174" s="103" t="s">
        <v>42</v>
      </c>
      <c r="Y1174" s="108">
        <v>1</v>
      </c>
      <c r="Z1174" s="109"/>
      <c r="AA1174" s="554">
        <f>IF(W1174&lt;&gt;"",VLOOKUP(W1174,'DON GIA'!$A$1:$D$346,4,0),"")</f>
        <v>3793079</v>
      </c>
      <c r="AB1174" s="554">
        <f t="shared" si="219"/>
        <v>3793079</v>
      </c>
      <c r="AC1174" s="71"/>
      <c r="AD1174" s="71"/>
      <c r="AE1174" s="71"/>
      <c r="AF1174" s="71"/>
      <c r="AG1174" s="71"/>
      <c r="AH1174" s="103"/>
      <c r="AI1174" s="71"/>
      <c r="AJ1174" s="71"/>
      <c r="AK1174" s="71"/>
      <c r="AL1174" s="554" t="str">
        <f>IF(AI1174&lt;&gt;"",VLOOKUP(AI1174,'DON GIA'!$M$1:$P$9,4,0),"")</f>
        <v/>
      </c>
      <c r="AM1174" s="554" t="str">
        <f t="shared" si="213"/>
        <v/>
      </c>
      <c r="AN1174" s="103"/>
      <c r="AO1174" s="107"/>
      <c r="AP1174" s="553" t="str">
        <f t="shared" si="220"/>
        <v/>
      </c>
      <c r="AQ1174" s="107"/>
    </row>
    <row r="1175" spans="1:44" outlineLevel="2">
      <c r="A1175" s="72" t="e">
        <f>IF(D1174&lt;&gt;"",$D$8:D1174,A1174)</f>
        <v>#VALUE!</v>
      </c>
      <c r="C1175" s="552" t="str">
        <f>IF(D1175&lt;&gt;"",COUNTA($D$8:D1175),"")</f>
        <v/>
      </c>
      <c r="D1175" s="552"/>
      <c r="E1175" s="61"/>
      <c r="F1175" s="103"/>
      <c r="G1175" s="103"/>
      <c r="H1175" s="103"/>
      <c r="I1175" s="103"/>
      <c r="J1175" s="103"/>
      <c r="K1175" s="103"/>
      <c r="L1175" s="107"/>
      <c r="M1175" s="105"/>
      <c r="N1175" s="106" t="str">
        <f>IF(L1175&lt;&gt;"",VLOOKUP(L1175,'DON GIA'!$S$1:$U$19,3,0),"")</f>
        <v/>
      </c>
      <c r="O1175" s="106" t="str">
        <f>IF(L1175&lt;&gt;"",VLOOKUP(L1175,'DON GIA'!$S$1:$V$19,4,0),"")</f>
        <v/>
      </c>
      <c r="P1175" s="106" t="str">
        <f t="shared" si="211"/>
        <v/>
      </c>
      <c r="Q1175" s="106" t="str">
        <f t="shared" si="212"/>
        <v/>
      </c>
      <c r="R1175" s="71" t="s">
        <v>35</v>
      </c>
      <c r="S1175" s="103"/>
      <c r="T1175" s="103"/>
      <c r="U1175" s="554" t="str">
        <f>IF(R1175&lt;&gt;"",VLOOKUP(R1175,'DON GIA'!$H$1:$K$103,4,0),"")</f>
        <v/>
      </c>
      <c r="V1175" s="554" t="str">
        <f t="shared" si="218"/>
        <v/>
      </c>
      <c r="W1175" s="107"/>
      <c r="X1175" s="103"/>
      <c r="Y1175" s="108"/>
      <c r="Z1175" s="109"/>
      <c r="AA1175" s="554" t="str">
        <f>IF(W1175&lt;&gt;"",VLOOKUP(W1175,'DON GIA'!$A$1:$D$346,4,0),"")</f>
        <v/>
      </c>
      <c r="AB1175" s="554" t="str">
        <f t="shared" si="219"/>
        <v/>
      </c>
      <c r="AC1175" s="71"/>
      <c r="AD1175" s="71"/>
      <c r="AE1175" s="71"/>
      <c r="AF1175" s="71"/>
      <c r="AG1175" s="71"/>
      <c r="AH1175" s="103"/>
      <c r="AI1175" s="71"/>
      <c r="AJ1175" s="71"/>
      <c r="AK1175" s="71"/>
      <c r="AL1175" s="554" t="str">
        <f>IF(AI1175&lt;&gt;"",VLOOKUP(AI1175,'DON GIA'!$M$1:$P$9,4,0),"")</f>
        <v/>
      </c>
      <c r="AM1175" s="554" t="str">
        <f t="shared" si="213"/>
        <v/>
      </c>
      <c r="AN1175" s="103"/>
      <c r="AO1175" s="107"/>
      <c r="AP1175" s="553" t="str">
        <f t="shared" si="220"/>
        <v/>
      </c>
      <c r="AQ1175" s="107"/>
    </row>
    <row r="1176" spans="1:44" outlineLevel="1">
      <c r="A1176" s="84" t="s">
        <v>782</v>
      </c>
      <c r="B1176" s="576">
        <v>93</v>
      </c>
      <c r="C1176" s="552">
        <f>IF(D1176&lt;&gt;"",COUNTA($D$8:D1176),"")</f>
        <v>79</v>
      </c>
      <c r="D1176" s="552">
        <v>471</v>
      </c>
      <c r="E1176" s="61" t="s">
        <v>458</v>
      </c>
      <c r="F1176" s="162"/>
      <c r="G1176" s="162"/>
      <c r="H1176" s="162"/>
      <c r="I1176" s="162"/>
      <c r="J1176" s="162"/>
      <c r="K1176" s="162"/>
      <c r="L1176" s="129"/>
      <c r="M1176" s="167">
        <f>SUBTOTAL(9,M1177:M1190)</f>
        <v>85.2</v>
      </c>
      <c r="N1176" s="199"/>
      <c r="O1176" s="199"/>
      <c r="P1176" s="199">
        <f>SUBTOTAL(9,P1177:P1190)</f>
        <v>143050800</v>
      </c>
      <c r="Q1176" s="199">
        <f>SUBTOTAL(9,Q1177:Q1190)</f>
        <v>0</v>
      </c>
      <c r="R1176" s="61"/>
      <c r="S1176" s="162"/>
      <c r="T1176" s="162">
        <f>SUBTOTAL(9,T1177:T1190)</f>
        <v>0</v>
      </c>
      <c r="U1176" s="553"/>
      <c r="V1176" s="553">
        <f>SUBTOTAL(9,V1177:V1190)</f>
        <v>0</v>
      </c>
      <c r="W1176" s="129"/>
      <c r="X1176" s="162"/>
      <c r="Y1176" s="169">
        <f>SUBTOTAL(9,Y1177:Y1190)</f>
        <v>175.12900000000005</v>
      </c>
      <c r="Z1176" s="170">
        <f>SUBTOTAL(9,Z1177:Z1190)</f>
        <v>0</v>
      </c>
      <c r="AA1176" s="553"/>
      <c r="AB1176" s="553">
        <f>SUBTOTAL(9,AB1177:AB1190)</f>
        <v>496769254.76200002</v>
      </c>
      <c r="AC1176" s="71"/>
      <c r="AD1176" s="71"/>
      <c r="AE1176" s="71"/>
      <c r="AF1176" s="71"/>
      <c r="AG1176" s="71"/>
      <c r="AH1176" s="103"/>
      <c r="AI1176" s="71"/>
      <c r="AJ1176" s="61"/>
      <c r="AK1176" s="61">
        <f>SUBTOTAL(9,AK1177:AK1190)</f>
        <v>3</v>
      </c>
      <c r="AL1176" s="553"/>
      <c r="AM1176" s="553">
        <f>SUBTOTAL(9,AM1177:AM1190)</f>
        <v>38791840</v>
      </c>
      <c r="AN1176" s="162"/>
      <c r="AO1176" s="129">
        <f>SUBTOTAL(9,AO1177:AO1190)</f>
        <v>1</v>
      </c>
      <c r="AP1176" s="553">
        <f t="shared" si="220"/>
        <v>678611894.76200008</v>
      </c>
      <c r="AQ1176" s="65"/>
      <c r="AR1176" s="90"/>
    </row>
    <row r="1177" spans="1:44" ht="115.5" outlineLevel="2">
      <c r="A1177" s="72" t="e">
        <f>IF(D1176&lt;&gt;"",$D$8:D1176,A1175)</f>
        <v>#VALUE!</v>
      </c>
      <c r="C1177" s="552" t="str">
        <f>IF(D1177&lt;&gt;"",COUNTA($D$8:D1177),"")</f>
        <v/>
      </c>
      <c r="D1177" s="552"/>
      <c r="E1177" s="71" t="s">
        <v>459</v>
      </c>
      <c r="F1177" s="103">
        <v>2</v>
      </c>
      <c r="G1177" s="103"/>
      <c r="H1177" s="103">
        <v>476</v>
      </c>
      <c r="I1177" s="103">
        <v>79</v>
      </c>
      <c r="J1177" s="103" t="s">
        <v>223</v>
      </c>
      <c r="K1177" s="103" t="s">
        <v>224</v>
      </c>
      <c r="L1177" s="107" t="s">
        <v>973</v>
      </c>
      <c r="M1177" s="105">
        <v>85.2</v>
      </c>
      <c r="N1177" s="106">
        <f>IF(L1177&lt;&gt;"",VLOOKUP(L1177,'DON GIA'!$S$1:$U$19,3,0),"")</f>
        <v>1679000</v>
      </c>
      <c r="O1177" s="106">
        <f>IF(L1177&lt;&gt;"",VLOOKUP(L1177,'DON GIA'!$S$1:$V$19,4,0),"")</f>
        <v>0</v>
      </c>
      <c r="P1177" s="106">
        <f t="shared" si="211"/>
        <v>143050800</v>
      </c>
      <c r="Q1177" s="106">
        <f t="shared" si="212"/>
        <v>0</v>
      </c>
      <c r="R1177" s="71" t="s">
        <v>35</v>
      </c>
      <c r="S1177" s="103"/>
      <c r="T1177" s="103"/>
      <c r="U1177" s="554" t="str">
        <f>IF(R1177&lt;&gt;"",VLOOKUP(R1177,'DON GIA'!$H$1:$K$103,4,0),"")</f>
        <v/>
      </c>
      <c r="V1177" s="554" t="str">
        <f t="shared" ref="V1177:V1190" si="221">IF(R1177&lt;&gt;"",IF(ISNUMBER(U1177),T1177*U1177,""),"")</f>
        <v/>
      </c>
      <c r="W1177" s="107" t="s">
        <v>1005</v>
      </c>
      <c r="X1177" s="103" t="s">
        <v>27</v>
      </c>
      <c r="Y1177" s="108">
        <v>75.45</v>
      </c>
      <c r="Z1177" s="109"/>
      <c r="AA1177" s="554">
        <f>IF(W1177&lt;&gt;"",VLOOKUP(W1177,'DON GIA'!$A$1:$D$346,4,0),"")</f>
        <v>5559129</v>
      </c>
      <c r="AB1177" s="554">
        <f t="shared" ref="AB1177:AB1190" si="222">IF(W1177&lt;&gt;"",IF(ISNUMBER(AA1177),Y1177*AA1177,""),"")</f>
        <v>419436283.05000001</v>
      </c>
      <c r="AC1177" s="71" t="s">
        <v>28</v>
      </c>
      <c r="AD1177" s="71" t="s">
        <v>29</v>
      </c>
      <c r="AE1177" s="71" t="s">
        <v>30</v>
      </c>
      <c r="AF1177" s="71" t="s">
        <v>31</v>
      </c>
      <c r="AG1177" s="71" t="s">
        <v>34</v>
      </c>
      <c r="AH1177" s="103" t="s">
        <v>33</v>
      </c>
      <c r="AI1177" s="71" t="s">
        <v>562</v>
      </c>
      <c r="AJ1177" s="71" t="s">
        <v>409</v>
      </c>
      <c r="AK1177" s="71">
        <v>2</v>
      </c>
      <c r="AL1177" s="554">
        <f>IF(AI1177&lt;&gt;"",VLOOKUP(AI1177,'DON GIA'!$M$1:$P$9,4,0),"")</f>
        <v>12895920</v>
      </c>
      <c r="AM1177" s="554">
        <f t="shared" si="213"/>
        <v>25791840</v>
      </c>
      <c r="AN1177" s="103" t="s">
        <v>407</v>
      </c>
      <c r="AO1177" s="107">
        <v>1</v>
      </c>
      <c r="AP1177" s="553" t="str">
        <f t="shared" si="220"/>
        <v/>
      </c>
      <c r="AQ1177" s="65" t="s">
        <v>753</v>
      </c>
      <c r="AR1177" s="77" t="s">
        <v>2021</v>
      </c>
    </row>
    <row r="1178" spans="1:44" ht="112.5" outlineLevel="2">
      <c r="A1178" s="72" t="e">
        <f>IF(D1177&lt;&gt;"",$D$8:D1177,A1177)</f>
        <v>#VALUE!</v>
      </c>
      <c r="C1178" s="552" t="str">
        <f>IF(D1178&lt;&gt;"",COUNTA($D$8:D1178),"")</f>
        <v/>
      </c>
      <c r="D1178" s="552"/>
      <c r="E1178" s="71" t="s">
        <v>71</v>
      </c>
      <c r="F1178" s="103"/>
      <c r="G1178" s="103"/>
      <c r="H1178" s="103"/>
      <c r="I1178" s="103"/>
      <c r="J1178" s="103"/>
      <c r="K1178" s="103"/>
      <c r="L1178" s="107"/>
      <c r="M1178" s="105"/>
      <c r="N1178" s="106" t="str">
        <f>IF(L1178&lt;&gt;"",VLOOKUP(L1178,'DON GIA'!$S$1:$U$19,3,0),"")</f>
        <v/>
      </c>
      <c r="O1178" s="106" t="str">
        <f>IF(L1178&lt;&gt;"",VLOOKUP(L1178,'DON GIA'!$S$1:$V$19,4,0),"")</f>
        <v/>
      </c>
      <c r="P1178" s="106" t="str">
        <f t="shared" si="211"/>
        <v/>
      </c>
      <c r="Q1178" s="106" t="str">
        <f t="shared" si="212"/>
        <v/>
      </c>
      <c r="R1178" s="71" t="s">
        <v>35</v>
      </c>
      <c r="S1178" s="103"/>
      <c r="T1178" s="103"/>
      <c r="U1178" s="554" t="str">
        <f>IF(R1178&lt;&gt;"",VLOOKUP(R1178,'DON GIA'!$H$1:$K$103,4,0),"")</f>
        <v/>
      </c>
      <c r="V1178" s="554" t="str">
        <f t="shared" si="221"/>
        <v/>
      </c>
      <c r="W1178" s="107" t="s">
        <v>1107</v>
      </c>
      <c r="X1178" s="103" t="s">
        <v>27</v>
      </c>
      <c r="Y1178" s="108">
        <v>63.2</v>
      </c>
      <c r="Z1178" s="109"/>
      <c r="AA1178" s="554">
        <f>IF(W1178&lt;&gt;"",VLOOKUP(W1178,'DON GIA'!$A$1:$D$346,4,0),"")</f>
        <v>109890</v>
      </c>
      <c r="AB1178" s="554">
        <f t="shared" si="222"/>
        <v>6945048</v>
      </c>
      <c r="AC1178" s="71"/>
      <c r="AD1178" s="71"/>
      <c r="AE1178" s="71"/>
      <c r="AF1178" s="71"/>
      <c r="AG1178" s="71"/>
      <c r="AH1178" s="103"/>
      <c r="AI1178" s="71" t="s">
        <v>578</v>
      </c>
      <c r="AJ1178" s="71" t="s">
        <v>560</v>
      </c>
      <c r="AK1178" s="71">
        <v>1</v>
      </c>
      <c r="AL1178" s="554">
        <f>IF(AI1178&lt;&gt;"",VLOOKUP(AI1178,'DON GIA'!$M$1:$P$9,4,0),"")</f>
        <v>13000000</v>
      </c>
      <c r="AM1178" s="554">
        <f t="shared" si="213"/>
        <v>13000000</v>
      </c>
      <c r="AN1178" s="103"/>
      <c r="AO1178" s="107"/>
      <c r="AP1178" s="553" t="str">
        <f t="shared" si="220"/>
        <v/>
      </c>
      <c r="AQ1178" s="66" t="s">
        <v>531</v>
      </c>
      <c r="AR1178" s="139" t="s">
        <v>2059</v>
      </c>
    </row>
    <row r="1179" spans="1:44" ht="150" outlineLevel="2">
      <c r="A1179" s="72" t="e">
        <f>IF(D1178&lt;&gt;"",$D$8:D1178,A1178)</f>
        <v>#VALUE!</v>
      </c>
      <c r="C1179" s="552" t="str">
        <f>IF(D1179&lt;&gt;"",COUNTA($D$8:D1179),"")</f>
        <v/>
      </c>
      <c r="D1179" s="552"/>
      <c r="E1179" s="71"/>
      <c r="F1179" s="103"/>
      <c r="G1179" s="103"/>
      <c r="H1179" s="103"/>
      <c r="I1179" s="103"/>
      <c r="J1179" s="103"/>
      <c r="K1179" s="103"/>
      <c r="L1179" s="107"/>
      <c r="M1179" s="105"/>
      <c r="N1179" s="106" t="str">
        <f>IF(L1179&lt;&gt;"",VLOOKUP(L1179,'DON GIA'!$S$1:$U$19,3,0),"")</f>
        <v/>
      </c>
      <c r="O1179" s="106" t="str">
        <f>IF(L1179&lt;&gt;"",VLOOKUP(L1179,'DON GIA'!$S$1:$V$19,4,0),"")</f>
        <v/>
      </c>
      <c r="P1179" s="106" t="str">
        <f t="shared" si="211"/>
        <v/>
      </c>
      <c r="Q1179" s="106" t="str">
        <f t="shared" si="212"/>
        <v/>
      </c>
      <c r="R1179" s="71" t="s">
        <v>35</v>
      </c>
      <c r="S1179" s="103"/>
      <c r="T1179" s="103"/>
      <c r="U1179" s="554" t="str">
        <f>IF(R1179&lt;&gt;"",VLOOKUP(R1179,'DON GIA'!$H$1:$K$103,4,0),"")</f>
        <v/>
      </c>
      <c r="V1179" s="554" t="str">
        <f t="shared" si="221"/>
        <v/>
      </c>
      <c r="W1179" s="107" t="s">
        <v>1273</v>
      </c>
      <c r="X1179" s="103" t="s">
        <v>38</v>
      </c>
      <c r="Y1179" s="108">
        <v>1.7290000000000001</v>
      </c>
      <c r="Z1179" s="109"/>
      <c r="AA1179" s="554">
        <f>IF(W1179&lt;&gt;"",VLOOKUP(W1179,'DON GIA'!$A$1:$D$346,4,0),"")</f>
        <v>2523428</v>
      </c>
      <c r="AB1179" s="554">
        <f t="shared" si="222"/>
        <v>4363007.0120000001</v>
      </c>
      <c r="AC1179" s="71"/>
      <c r="AD1179" s="71"/>
      <c r="AE1179" s="71"/>
      <c r="AF1179" s="71"/>
      <c r="AG1179" s="71"/>
      <c r="AH1179" s="103"/>
      <c r="AI1179" s="71"/>
      <c r="AJ1179" s="71"/>
      <c r="AK1179" s="71"/>
      <c r="AL1179" s="554" t="str">
        <f>IF(AI1179&lt;&gt;"",VLOOKUP(AI1179,'DON GIA'!$M$1:$P$9,4,0),"")</f>
        <v/>
      </c>
      <c r="AM1179" s="554" t="str">
        <f t="shared" si="213"/>
        <v/>
      </c>
      <c r="AN1179" s="103"/>
      <c r="AO1179" s="107"/>
      <c r="AP1179" s="553" t="str">
        <f t="shared" si="220"/>
        <v/>
      </c>
      <c r="AQ1179" s="66" t="s">
        <v>548</v>
      </c>
      <c r="AR1179" s="139" t="s">
        <v>2053</v>
      </c>
    </row>
    <row r="1180" spans="1:44" ht="112.5" outlineLevel="2">
      <c r="A1180" s="72" t="e">
        <f>IF(D1179&lt;&gt;"",$D$8:D1179,A1179)</f>
        <v>#VALUE!</v>
      </c>
      <c r="C1180" s="552" t="str">
        <f>IF(D1180&lt;&gt;"",COUNTA($D$8:D1180),"")</f>
        <v/>
      </c>
      <c r="D1180" s="552"/>
      <c r="E1180" s="71"/>
      <c r="F1180" s="103"/>
      <c r="G1180" s="103"/>
      <c r="H1180" s="103"/>
      <c r="I1180" s="103"/>
      <c r="J1180" s="103"/>
      <c r="K1180" s="103"/>
      <c r="L1180" s="107"/>
      <c r="M1180" s="105"/>
      <c r="N1180" s="106" t="str">
        <f>IF(L1180&lt;&gt;"",VLOOKUP(L1180,'DON GIA'!$S$1:$U$19,3,0),"")</f>
        <v/>
      </c>
      <c r="O1180" s="106" t="str">
        <f>IF(L1180&lt;&gt;"",VLOOKUP(L1180,'DON GIA'!$S$1:$V$19,4,0),"")</f>
        <v/>
      </c>
      <c r="P1180" s="106" t="str">
        <f t="shared" si="211"/>
        <v/>
      </c>
      <c r="Q1180" s="106" t="str">
        <f t="shared" si="212"/>
        <v/>
      </c>
      <c r="R1180" s="71" t="s">
        <v>35</v>
      </c>
      <c r="S1180" s="103"/>
      <c r="T1180" s="103"/>
      <c r="U1180" s="554" t="str">
        <f>IF(R1180&lt;&gt;"",VLOOKUP(R1180,'DON GIA'!$H$1:$K$103,4,0),"")</f>
        <v/>
      </c>
      <c r="V1180" s="554" t="str">
        <f t="shared" si="221"/>
        <v/>
      </c>
      <c r="W1180" s="107" t="s">
        <v>1080</v>
      </c>
      <c r="X1180" s="103" t="s">
        <v>27</v>
      </c>
      <c r="Y1180" s="108">
        <v>3.68</v>
      </c>
      <c r="Z1180" s="109"/>
      <c r="AA1180" s="554">
        <f>IF(W1180&lt;&gt;"",VLOOKUP(W1180,'DON GIA'!$A$1:$D$346,4,0),"")</f>
        <v>10375629</v>
      </c>
      <c r="AB1180" s="554">
        <f t="shared" si="222"/>
        <v>38182314.719999999</v>
      </c>
      <c r="AC1180" s="71"/>
      <c r="AD1180" s="71"/>
      <c r="AE1180" s="71"/>
      <c r="AF1180" s="71" t="s">
        <v>31</v>
      </c>
      <c r="AG1180" s="71"/>
      <c r="AH1180" s="103" t="s">
        <v>33</v>
      </c>
      <c r="AI1180" s="71"/>
      <c r="AJ1180" s="71"/>
      <c r="AK1180" s="71"/>
      <c r="AL1180" s="554" t="str">
        <f>IF(AI1180&lt;&gt;"",VLOOKUP(AI1180,'DON GIA'!$M$1:$P$9,4,0),"")</f>
        <v/>
      </c>
      <c r="AM1180" s="554" t="str">
        <f t="shared" si="213"/>
        <v/>
      </c>
      <c r="AN1180" s="103"/>
      <c r="AO1180" s="107"/>
      <c r="AP1180" s="553" t="str">
        <f t="shared" si="220"/>
        <v/>
      </c>
      <c r="AQ1180" s="66" t="s">
        <v>537</v>
      </c>
      <c r="AR1180" s="139" t="s">
        <v>2048</v>
      </c>
    </row>
    <row r="1181" spans="1:44" ht="37.5" outlineLevel="2">
      <c r="A1181" s="72" t="e">
        <f>IF(D1180&lt;&gt;"",$D$8:D1180,A1180)</f>
        <v>#VALUE!</v>
      </c>
      <c r="C1181" s="552" t="str">
        <f>IF(D1181&lt;&gt;"",COUNTA($D$8:D1181),"")</f>
        <v/>
      </c>
      <c r="D1181" s="552"/>
      <c r="E1181" s="71"/>
      <c r="F1181" s="103"/>
      <c r="G1181" s="103"/>
      <c r="H1181" s="103"/>
      <c r="I1181" s="103"/>
      <c r="J1181" s="103"/>
      <c r="K1181" s="103"/>
      <c r="L1181" s="107"/>
      <c r="M1181" s="105"/>
      <c r="N1181" s="106" t="str">
        <f>IF(L1181&lt;&gt;"",VLOOKUP(L1181,'DON GIA'!$S$1:$U$19,3,0),"")</f>
        <v/>
      </c>
      <c r="O1181" s="106" t="str">
        <f>IF(L1181&lt;&gt;"",VLOOKUP(L1181,'DON GIA'!$S$1:$V$19,4,0),"")</f>
        <v/>
      </c>
      <c r="P1181" s="106" t="str">
        <f t="shared" si="211"/>
        <v/>
      </c>
      <c r="Q1181" s="106" t="str">
        <f t="shared" si="212"/>
        <v/>
      </c>
      <c r="R1181" s="71" t="s">
        <v>35</v>
      </c>
      <c r="S1181" s="103"/>
      <c r="T1181" s="103"/>
      <c r="U1181" s="554" t="str">
        <f>IF(R1181&lt;&gt;"",VLOOKUP(R1181,'DON GIA'!$H$1:$K$103,4,0),"")</f>
        <v/>
      </c>
      <c r="V1181" s="554" t="str">
        <f t="shared" si="221"/>
        <v/>
      </c>
      <c r="W1181" s="107" t="s">
        <v>1185</v>
      </c>
      <c r="X1181" s="103" t="s">
        <v>27</v>
      </c>
      <c r="Y1181" s="108">
        <v>5.87</v>
      </c>
      <c r="Z1181" s="109"/>
      <c r="AA1181" s="554">
        <f>IF(W1181&lt;&gt;"",VLOOKUP(W1181,'DON GIA'!$A$1:$D$346,4,0),"")</f>
        <v>2613835</v>
      </c>
      <c r="AB1181" s="554">
        <f t="shared" si="222"/>
        <v>15343211.450000001</v>
      </c>
      <c r="AC1181" s="71"/>
      <c r="AD1181" s="71"/>
      <c r="AE1181" s="71"/>
      <c r="AF1181" s="71"/>
      <c r="AG1181" s="71"/>
      <c r="AH1181" s="103"/>
      <c r="AI1181" s="71"/>
      <c r="AJ1181" s="71"/>
      <c r="AK1181" s="71"/>
      <c r="AL1181" s="554" t="str">
        <f>IF(AI1181&lt;&gt;"",VLOOKUP(AI1181,'DON GIA'!$M$1:$P$9,4,0),"")</f>
        <v/>
      </c>
      <c r="AM1181" s="554" t="str">
        <f t="shared" si="213"/>
        <v/>
      </c>
      <c r="AN1181" s="103"/>
      <c r="AO1181" s="107"/>
      <c r="AP1181" s="553" t="str">
        <f t="shared" si="220"/>
        <v/>
      </c>
      <c r="AQ1181" s="565" t="s">
        <v>2049</v>
      </c>
    </row>
    <row r="1182" spans="1:44" outlineLevel="2">
      <c r="A1182" s="72" t="e">
        <f>IF(D1181&lt;&gt;"",$D$8:D1181,A1181)</f>
        <v>#VALUE!</v>
      </c>
      <c r="C1182" s="552" t="str">
        <f>IF(D1182&lt;&gt;"",COUNTA($D$8:D1182),"")</f>
        <v/>
      </c>
      <c r="D1182" s="552"/>
      <c r="E1182" s="71"/>
      <c r="F1182" s="103"/>
      <c r="G1182" s="103"/>
      <c r="H1182" s="103"/>
      <c r="I1182" s="103"/>
      <c r="J1182" s="103"/>
      <c r="K1182" s="103"/>
      <c r="L1182" s="107"/>
      <c r="M1182" s="105"/>
      <c r="N1182" s="106" t="str">
        <f>IF(L1182&lt;&gt;"",VLOOKUP(L1182,'DON GIA'!$S$1:$U$19,3,0),"")</f>
        <v/>
      </c>
      <c r="O1182" s="106" t="str">
        <f>IF(L1182&lt;&gt;"",VLOOKUP(L1182,'DON GIA'!$S$1:$V$19,4,0),"")</f>
        <v/>
      </c>
      <c r="P1182" s="106" t="str">
        <f t="shared" si="211"/>
        <v/>
      </c>
      <c r="Q1182" s="106" t="str">
        <f t="shared" si="212"/>
        <v/>
      </c>
      <c r="R1182" s="71" t="s">
        <v>35</v>
      </c>
      <c r="S1182" s="103"/>
      <c r="T1182" s="103"/>
      <c r="U1182" s="554" t="str">
        <f>IF(R1182&lt;&gt;"",VLOOKUP(R1182,'DON GIA'!$H$1:$K$103,4,0),"")</f>
        <v/>
      </c>
      <c r="V1182" s="554" t="str">
        <f t="shared" si="221"/>
        <v/>
      </c>
      <c r="W1182" s="107" t="s">
        <v>1023</v>
      </c>
      <c r="X1182" s="103" t="s">
        <v>38</v>
      </c>
      <c r="Y1182" s="108">
        <v>0.15</v>
      </c>
      <c r="Z1182" s="109"/>
      <c r="AA1182" s="554">
        <f>IF(W1182&lt;&gt;"",VLOOKUP(W1182,'DON GIA'!$A$1:$D$346,4,0),"")</f>
        <v>2523428</v>
      </c>
      <c r="AB1182" s="554">
        <f t="shared" si="222"/>
        <v>378514.2</v>
      </c>
      <c r="AC1182" s="71"/>
      <c r="AD1182" s="71"/>
      <c r="AE1182" s="71"/>
      <c r="AF1182" s="71"/>
      <c r="AG1182" s="71"/>
      <c r="AH1182" s="103"/>
      <c r="AI1182" s="71"/>
      <c r="AJ1182" s="71"/>
      <c r="AK1182" s="71"/>
      <c r="AL1182" s="554" t="str">
        <f>IF(AI1182&lt;&gt;"",VLOOKUP(AI1182,'DON GIA'!$M$1:$P$9,4,0),"")</f>
        <v/>
      </c>
      <c r="AM1182" s="554" t="str">
        <f t="shared" si="213"/>
        <v/>
      </c>
      <c r="AN1182" s="103"/>
      <c r="AO1182" s="107"/>
      <c r="AP1182" s="553" t="str">
        <f t="shared" si="220"/>
        <v/>
      </c>
      <c r="AQ1182" s="568" t="s">
        <v>1948</v>
      </c>
    </row>
    <row r="1183" spans="1:44" outlineLevel="2">
      <c r="A1183" s="72" t="e">
        <f>IF(D1182&lt;&gt;"",$D$8:D1182,A1182)</f>
        <v>#VALUE!</v>
      </c>
      <c r="C1183" s="552" t="str">
        <f>IF(D1183&lt;&gt;"",COUNTA($D$8:D1183),"")</f>
        <v/>
      </c>
      <c r="D1183" s="552"/>
      <c r="E1183" s="71"/>
      <c r="F1183" s="103"/>
      <c r="G1183" s="103"/>
      <c r="H1183" s="103"/>
      <c r="I1183" s="103"/>
      <c r="J1183" s="103"/>
      <c r="K1183" s="103"/>
      <c r="L1183" s="107"/>
      <c r="M1183" s="105"/>
      <c r="N1183" s="106" t="str">
        <f>IF(L1183&lt;&gt;"",VLOOKUP(L1183,'DON GIA'!$S$1:$U$19,3,0),"")</f>
        <v/>
      </c>
      <c r="O1183" s="106" t="str">
        <f>IF(L1183&lt;&gt;"",VLOOKUP(L1183,'DON GIA'!$S$1:$V$19,4,0),"")</f>
        <v/>
      </c>
      <c r="P1183" s="106" t="str">
        <f t="shared" si="211"/>
        <v/>
      </c>
      <c r="Q1183" s="106" t="str">
        <f t="shared" si="212"/>
        <v/>
      </c>
      <c r="R1183" s="71" t="s">
        <v>35</v>
      </c>
      <c r="S1183" s="103"/>
      <c r="T1183" s="103"/>
      <c r="U1183" s="554" t="str">
        <f>IF(R1183&lt;&gt;"",VLOOKUP(R1183,'DON GIA'!$H$1:$K$103,4,0),"")</f>
        <v/>
      </c>
      <c r="V1183" s="554" t="str">
        <f t="shared" si="221"/>
        <v/>
      </c>
      <c r="W1183" s="107" t="s">
        <v>1105</v>
      </c>
      <c r="X1183" s="103" t="s">
        <v>27</v>
      </c>
      <c r="Y1183" s="108">
        <v>0.96</v>
      </c>
      <c r="Z1183" s="109"/>
      <c r="AA1183" s="554">
        <f>IF(W1183&lt;&gt;"",VLOOKUP(W1183,'DON GIA'!$A$1:$D$346,4,0),"")</f>
        <v>292949</v>
      </c>
      <c r="AB1183" s="554">
        <f t="shared" si="222"/>
        <v>281231.03999999998</v>
      </c>
      <c r="AC1183" s="71"/>
      <c r="AD1183" s="71"/>
      <c r="AE1183" s="71"/>
      <c r="AF1183" s="71"/>
      <c r="AG1183" s="71"/>
      <c r="AH1183" s="103"/>
      <c r="AI1183" s="71"/>
      <c r="AJ1183" s="71"/>
      <c r="AK1183" s="71"/>
      <c r="AL1183" s="554" t="str">
        <f>IF(AI1183&lt;&gt;"",VLOOKUP(AI1183,'DON GIA'!$M$1:$P$9,4,0),"")</f>
        <v/>
      </c>
      <c r="AM1183" s="554" t="str">
        <f t="shared" si="213"/>
        <v/>
      </c>
      <c r="AN1183" s="103"/>
      <c r="AO1183" s="107"/>
      <c r="AP1183" s="553" t="str">
        <f t="shared" si="220"/>
        <v/>
      </c>
      <c r="AQ1183" s="107"/>
    </row>
    <row r="1184" spans="1:44" outlineLevel="2">
      <c r="A1184" s="72" t="e">
        <f>IF(D1183&lt;&gt;"",$D$8:D1183,A1183)</f>
        <v>#VALUE!</v>
      </c>
      <c r="C1184" s="552" t="str">
        <f>IF(D1184&lt;&gt;"",COUNTA($D$8:D1184),"")</f>
        <v/>
      </c>
      <c r="D1184" s="552"/>
      <c r="E1184" s="71"/>
      <c r="F1184" s="103"/>
      <c r="G1184" s="103"/>
      <c r="H1184" s="103"/>
      <c r="I1184" s="103"/>
      <c r="J1184" s="103"/>
      <c r="K1184" s="103"/>
      <c r="L1184" s="107"/>
      <c r="M1184" s="105"/>
      <c r="N1184" s="106" t="str">
        <f>IF(L1184&lt;&gt;"",VLOOKUP(L1184,'DON GIA'!$S$1:$U$19,3,0),"")</f>
        <v/>
      </c>
      <c r="O1184" s="106" t="str">
        <f>IF(L1184&lt;&gt;"",VLOOKUP(L1184,'DON GIA'!$S$1:$V$19,4,0),"")</f>
        <v/>
      </c>
      <c r="P1184" s="106" t="str">
        <f t="shared" si="211"/>
        <v/>
      </c>
      <c r="Q1184" s="106" t="str">
        <f t="shared" si="212"/>
        <v/>
      </c>
      <c r="R1184" s="71" t="s">
        <v>35</v>
      </c>
      <c r="S1184" s="103"/>
      <c r="T1184" s="103"/>
      <c r="U1184" s="554" t="str">
        <f>IF(R1184&lt;&gt;"",VLOOKUP(R1184,'DON GIA'!$H$1:$K$103,4,0),"")</f>
        <v/>
      </c>
      <c r="V1184" s="554" t="str">
        <f t="shared" si="221"/>
        <v/>
      </c>
      <c r="W1184" s="107" t="s">
        <v>1130</v>
      </c>
      <c r="X1184" s="103" t="s">
        <v>27</v>
      </c>
      <c r="Y1184" s="108">
        <v>3.72</v>
      </c>
      <c r="Z1184" s="109"/>
      <c r="AA1184" s="554">
        <f>IF(W1184&lt;&gt;"",VLOOKUP(W1184,'DON GIA'!$A$1:$D$346,4,0),"")</f>
        <v>282038</v>
      </c>
      <c r="AB1184" s="554">
        <f t="shared" si="222"/>
        <v>1049181.3600000001</v>
      </c>
      <c r="AC1184" s="71"/>
      <c r="AD1184" s="71"/>
      <c r="AE1184" s="71"/>
      <c r="AF1184" s="71"/>
      <c r="AG1184" s="71"/>
      <c r="AH1184" s="103"/>
      <c r="AI1184" s="71"/>
      <c r="AJ1184" s="71"/>
      <c r="AK1184" s="71"/>
      <c r="AL1184" s="554" t="str">
        <f>IF(AI1184&lt;&gt;"",VLOOKUP(AI1184,'DON GIA'!$M$1:$P$9,4,0),"")</f>
        <v/>
      </c>
      <c r="AM1184" s="554" t="str">
        <f t="shared" si="213"/>
        <v/>
      </c>
      <c r="AN1184" s="103"/>
      <c r="AO1184" s="107"/>
      <c r="AP1184" s="553" t="str">
        <f t="shared" si="220"/>
        <v/>
      </c>
      <c r="AQ1184" s="107"/>
    </row>
    <row r="1185" spans="1:44" outlineLevel="2">
      <c r="A1185" s="72" t="e">
        <f>IF(D1184&lt;&gt;"",$D$8:D1184,A1184)</f>
        <v>#VALUE!</v>
      </c>
      <c r="C1185" s="552" t="str">
        <f>IF(D1185&lt;&gt;"",COUNTA($D$8:D1185),"")</f>
        <v/>
      </c>
      <c r="D1185" s="552"/>
      <c r="E1185" s="71"/>
      <c r="F1185" s="103"/>
      <c r="G1185" s="103"/>
      <c r="H1185" s="103"/>
      <c r="I1185" s="103"/>
      <c r="J1185" s="103"/>
      <c r="K1185" s="103"/>
      <c r="L1185" s="107"/>
      <c r="M1185" s="105"/>
      <c r="N1185" s="106" t="str">
        <f>IF(L1185&lt;&gt;"",VLOOKUP(L1185,'DON GIA'!$S$1:$U$19,3,0),"")</f>
        <v/>
      </c>
      <c r="O1185" s="106" t="str">
        <f>IF(L1185&lt;&gt;"",VLOOKUP(L1185,'DON GIA'!$S$1:$V$19,4,0),"")</f>
        <v/>
      </c>
      <c r="P1185" s="106" t="str">
        <f t="shared" ref="P1185:P1253" si="223">IF(L1185&lt;&gt;"",M1185*N1185,"")</f>
        <v/>
      </c>
      <c r="Q1185" s="106" t="str">
        <f t="shared" ref="Q1185:Q1253" si="224">IF(L1185&lt;&gt;"",M1185*O1185,"")</f>
        <v/>
      </c>
      <c r="R1185" s="71" t="s">
        <v>35</v>
      </c>
      <c r="S1185" s="103"/>
      <c r="T1185" s="103"/>
      <c r="U1185" s="554" t="str">
        <f>IF(R1185&lt;&gt;"",VLOOKUP(R1185,'DON GIA'!$H$1:$K$103,4,0),"")</f>
        <v/>
      </c>
      <c r="V1185" s="554" t="str">
        <f t="shared" si="221"/>
        <v/>
      </c>
      <c r="W1185" s="107" t="s">
        <v>1274</v>
      </c>
      <c r="X1185" s="103" t="s">
        <v>27</v>
      </c>
      <c r="Y1185" s="108">
        <v>1.35</v>
      </c>
      <c r="Z1185" s="109"/>
      <c r="AA1185" s="554">
        <f>IF(W1185&lt;&gt;"",VLOOKUP(W1185,'DON GIA'!$A$1:$D$346,4,0),"")</f>
        <v>1398600</v>
      </c>
      <c r="AB1185" s="554">
        <f t="shared" si="222"/>
        <v>1888110.0000000002</v>
      </c>
      <c r="AC1185" s="71"/>
      <c r="AD1185" s="71"/>
      <c r="AE1185" s="71"/>
      <c r="AF1185" s="71"/>
      <c r="AG1185" s="71"/>
      <c r="AH1185" s="103"/>
      <c r="AI1185" s="71"/>
      <c r="AJ1185" s="71"/>
      <c r="AK1185" s="71"/>
      <c r="AL1185" s="554" t="str">
        <f>IF(AI1185&lt;&gt;"",VLOOKUP(AI1185,'DON GIA'!$M$1:$P$9,4,0),"")</f>
        <v/>
      </c>
      <c r="AM1185" s="554" t="str">
        <f t="shared" ref="AM1185:AM1253" si="225">IF(AI1185&lt;&gt;"",AK1185*AL1185,"")</f>
        <v/>
      </c>
      <c r="AN1185" s="103"/>
      <c r="AO1185" s="107"/>
      <c r="AP1185" s="553" t="str">
        <f t="shared" si="220"/>
        <v/>
      </c>
      <c r="AQ1185" s="107"/>
    </row>
    <row r="1186" spans="1:44" ht="37.5" outlineLevel="2">
      <c r="A1186" s="72" t="e">
        <f>IF(D1185&lt;&gt;"",$D$8:D1185,A1185)</f>
        <v>#VALUE!</v>
      </c>
      <c r="C1186" s="552" t="str">
        <f>IF(D1186&lt;&gt;"",COUNTA($D$8:D1186),"")</f>
        <v/>
      </c>
      <c r="D1186" s="552"/>
      <c r="E1186" s="71"/>
      <c r="F1186" s="103"/>
      <c r="G1186" s="103"/>
      <c r="H1186" s="103"/>
      <c r="I1186" s="103"/>
      <c r="J1186" s="103"/>
      <c r="K1186" s="103"/>
      <c r="L1186" s="107"/>
      <c r="M1186" s="105"/>
      <c r="N1186" s="106" t="str">
        <f>IF(L1186&lt;&gt;"",VLOOKUP(L1186,'DON GIA'!$S$1:$U$19,3,0),"")</f>
        <v/>
      </c>
      <c r="O1186" s="106" t="str">
        <f>IF(L1186&lt;&gt;"",VLOOKUP(L1186,'DON GIA'!$S$1:$V$19,4,0),"")</f>
        <v/>
      </c>
      <c r="P1186" s="106" t="str">
        <f t="shared" si="223"/>
        <v/>
      </c>
      <c r="Q1186" s="106" t="str">
        <f t="shared" si="224"/>
        <v/>
      </c>
      <c r="R1186" s="71" t="s">
        <v>35</v>
      </c>
      <c r="S1186" s="103"/>
      <c r="T1186" s="103"/>
      <c r="U1186" s="554" t="str">
        <f>IF(R1186&lt;&gt;"",VLOOKUP(R1186,'DON GIA'!$H$1:$K$103,4,0),"")</f>
        <v/>
      </c>
      <c r="V1186" s="554" t="str">
        <f t="shared" si="221"/>
        <v/>
      </c>
      <c r="W1186" s="107" t="s">
        <v>1275</v>
      </c>
      <c r="X1186" s="103" t="s">
        <v>27</v>
      </c>
      <c r="Y1186" s="108">
        <v>2.4700000000000002</v>
      </c>
      <c r="Z1186" s="109"/>
      <c r="AA1186" s="554">
        <f>IF(W1186&lt;&gt;"",VLOOKUP(W1186,'DON GIA'!$A$1:$D$346,4,0),"")</f>
        <v>292949</v>
      </c>
      <c r="AB1186" s="554">
        <f t="shared" si="222"/>
        <v>723584.03</v>
      </c>
      <c r="AC1186" s="71"/>
      <c r="AD1186" s="71"/>
      <c r="AE1186" s="71"/>
      <c r="AF1186" s="71"/>
      <c r="AG1186" s="71"/>
      <c r="AH1186" s="103"/>
      <c r="AI1186" s="71"/>
      <c r="AJ1186" s="71"/>
      <c r="AK1186" s="71"/>
      <c r="AL1186" s="554" t="str">
        <f>IF(AI1186&lt;&gt;"",VLOOKUP(AI1186,'DON GIA'!$M$1:$P$9,4,0),"")</f>
        <v/>
      </c>
      <c r="AM1186" s="554" t="str">
        <f t="shared" si="225"/>
        <v/>
      </c>
      <c r="AN1186" s="103"/>
      <c r="AO1186" s="107"/>
      <c r="AP1186" s="553" t="str">
        <f t="shared" si="220"/>
        <v/>
      </c>
      <c r="AQ1186" s="107"/>
    </row>
    <row r="1187" spans="1:44" outlineLevel="2">
      <c r="A1187" s="72" t="e">
        <f>IF(D1186&lt;&gt;"",$D$8:D1186,A1186)</f>
        <v>#VALUE!</v>
      </c>
      <c r="C1187" s="552" t="str">
        <f>IF(D1187&lt;&gt;"",COUNTA($D$8:D1187),"")</f>
        <v/>
      </c>
      <c r="D1187" s="552"/>
      <c r="E1187" s="71"/>
      <c r="F1187" s="103"/>
      <c r="G1187" s="103"/>
      <c r="H1187" s="103"/>
      <c r="I1187" s="103"/>
      <c r="J1187" s="103"/>
      <c r="K1187" s="103"/>
      <c r="L1187" s="107"/>
      <c r="M1187" s="105"/>
      <c r="N1187" s="106" t="str">
        <f>IF(L1187&lt;&gt;"",VLOOKUP(L1187,'DON GIA'!$S$1:$U$19,3,0),"")</f>
        <v/>
      </c>
      <c r="O1187" s="106" t="str">
        <f>IF(L1187&lt;&gt;"",VLOOKUP(L1187,'DON GIA'!$S$1:$V$19,4,0),"")</f>
        <v/>
      </c>
      <c r="P1187" s="106" t="str">
        <f t="shared" si="223"/>
        <v/>
      </c>
      <c r="Q1187" s="106" t="str">
        <f t="shared" si="224"/>
        <v/>
      </c>
      <c r="R1187" s="71" t="s">
        <v>35</v>
      </c>
      <c r="S1187" s="103"/>
      <c r="T1187" s="103"/>
      <c r="U1187" s="554" t="str">
        <f>IF(R1187&lt;&gt;"",VLOOKUP(R1187,'DON GIA'!$H$1:$K$103,4,0),"")</f>
        <v/>
      </c>
      <c r="V1187" s="554" t="str">
        <f t="shared" si="221"/>
        <v/>
      </c>
      <c r="W1187" s="107" t="s">
        <v>1276</v>
      </c>
      <c r="X1187" s="103" t="s">
        <v>27</v>
      </c>
      <c r="Y1187" s="108">
        <v>2.4</v>
      </c>
      <c r="Z1187" s="109"/>
      <c r="AA1187" s="554">
        <f>IF(W1187&lt;&gt;"",VLOOKUP(W1187,'DON GIA'!$A$1:$D$346,4,0),"")</f>
        <v>282038</v>
      </c>
      <c r="AB1187" s="554">
        <f t="shared" si="222"/>
        <v>676891.2</v>
      </c>
      <c r="AC1187" s="71"/>
      <c r="AD1187" s="71"/>
      <c r="AE1187" s="71"/>
      <c r="AF1187" s="71"/>
      <c r="AG1187" s="71"/>
      <c r="AH1187" s="103"/>
      <c r="AI1187" s="71"/>
      <c r="AJ1187" s="71"/>
      <c r="AK1187" s="71"/>
      <c r="AL1187" s="554" t="str">
        <f>IF(AI1187&lt;&gt;"",VLOOKUP(AI1187,'DON GIA'!$M$1:$P$9,4,0),"")</f>
        <v/>
      </c>
      <c r="AM1187" s="554" t="str">
        <f t="shared" si="225"/>
        <v/>
      </c>
      <c r="AN1187" s="103"/>
      <c r="AO1187" s="107"/>
      <c r="AP1187" s="553" t="str">
        <f t="shared" si="220"/>
        <v/>
      </c>
      <c r="AQ1187" s="107"/>
    </row>
    <row r="1188" spans="1:44" outlineLevel="2">
      <c r="A1188" s="72" t="e">
        <f>IF(D1187&lt;&gt;"",$D$8:D1187,A1187)</f>
        <v>#VALUE!</v>
      </c>
      <c r="C1188" s="552" t="str">
        <f>IF(D1188&lt;&gt;"",COUNTA($D$8:D1188),"")</f>
        <v/>
      </c>
      <c r="D1188" s="552"/>
      <c r="E1188" s="71"/>
      <c r="F1188" s="103"/>
      <c r="G1188" s="103"/>
      <c r="H1188" s="103"/>
      <c r="I1188" s="103"/>
      <c r="J1188" s="103"/>
      <c r="K1188" s="103"/>
      <c r="L1188" s="107"/>
      <c r="M1188" s="105"/>
      <c r="N1188" s="106" t="str">
        <f>IF(L1188&lt;&gt;"",VLOOKUP(L1188,'DON GIA'!$S$1:$U$19,3,0),"")</f>
        <v/>
      </c>
      <c r="O1188" s="106" t="str">
        <f>IF(L1188&lt;&gt;"",VLOOKUP(L1188,'DON GIA'!$S$1:$V$19,4,0),"")</f>
        <v/>
      </c>
      <c r="P1188" s="106" t="str">
        <f t="shared" si="223"/>
        <v/>
      </c>
      <c r="Q1188" s="106" t="str">
        <f t="shared" si="224"/>
        <v/>
      </c>
      <c r="R1188" s="71" t="s">
        <v>35</v>
      </c>
      <c r="S1188" s="103"/>
      <c r="T1188" s="103"/>
      <c r="U1188" s="554" t="str">
        <f>IF(R1188&lt;&gt;"",VLOOKUP(R1188,'DON GIA'!$H$1:$K$103,4,0),"")</f>
        <v/>
      </c>
      <c r="V1188" s="554" t="str">
        <f t="shared" si="221"/>
        <v/>
      </c>
      <c r="W1188" s="107" t="s">
        <v>1108</v>
      </c>
      <c r="X1188" s="103" t="s">
        <v>27</v>
      </c>
      <c r="Y1188" s="108">
        <v>13.15</v>
      </c>
      <c r="Z1188" s="109"/>
      <c r="AA1188" s="554">
        <f>IF(W1188&lt;&gt;"",VLOOKUP(W1188,'DON GIA'!$A$1:$D$346,4,0),"")</f>
        <v>282038</v>
      </c>
      <c r="AB1188" s="554">
        <f t="shared" si="222"/>
        <v>3708799.7</v>
      </c>
      <c r="AC1188" s="71"/>
      <c r="AD1188" s="71"/>
      <c r="AE1188" s="71"/>
      <c r="AF1188" s="71"/>
      <c r="AG1188" s="71"/>
      <c r="AH1188" s="103"/>
      <c r="AI1188" s="71"/>
      <c r="AJ1188" s="71"/>
      <c r="AK1188" s="71"/>
      <c r="AL1188" s="554" t="str">
        <f>IF(AI1188&lt;&gt;"",VLOOKUP(AI1188,'DON GIA'!$M$1:$P$9,4,0),"")</f>
        <v/>
      </c>
      <c r="AM1188" s="554" t="str">
        <f t="shared" si="225"/>
        <v/>
      </c>
      <c r="AN1188" s="103"/>
      <c r="AO1188" s="107"/>
      <c r="AP1188" s="553" t="str">
        <f t="shared" si="220"/>
        <v/>
      </c>
      <c r="AQ1188" s="107"/>
    </row>
    <row r="1189" spans="1:44" ht="37.5" outlineLevel="2">
      <c r="A1189" s="72" t="e">
        <f>IF(D1188&lt;&gt;"",$D$8:D1188,A1188)</f>
        <v>#VALUE!</v>
      </c>
      <c r="C1189" s="552" t="str">
        <f>IF(D1189&lt;&gt;"",COUNTA($D$8:D1189),"")</f>
        <v/>
      </c>
      <c r="D1189" s="552"/>
      <c r="E1189" s="71"/>
      <c r="F1189" s="103"/>
      <c r="G1189" s="103"/>
      <c r="H1189" s="103"/>
      <c r="I1189" s="103"/>
      <c r="J1189" s="103"/>
      <c r="K1189" s="103"/>
      <c r="L1189" s="107"/>
      <c r="M1189" s="105"/>
      <c r="N1189" s="106" t="str">
        <f>IF(L1189&lt;&gt;"",VLOOKUP(L1189,'DON GIA'!$S$1:$U$19,3,0),"")</f>
        <v/>
      </c>
      <c r="O1189" s="106" t="str">
        <f>IF(L1189&lt;&gt;"",VLOOKUP(L1189,'DON GIA'!$S$1:$V$19,4,0),"")</f>
        <v/>
      </c>
      <c r="P1189" s="106" t="str">
        <f t="shared" si="223"/>
        <v/>
      </c>
      <c r="Q1189" s="106" t="str">
        <f t="shared" si="224"/>
        <v/>
      </c>
      <c r="R1189" s="71" t="s">
        <v>35</v>
      </c>
      <c r="S1189" s="103"/>
      <c r="T1189" s="103"/>
      <c r="U1189" s="554" t="str">
        <f>IF(R1189&lt;&gt;"",VLOOKUP(R1189,'DON GIA'!$H$1:$K$103,4,0),"")</f>
        <v/>
      </c>
      <c r="V1189" s="554" t="str">
        <f t="shared" si="221"/>
        <v/>
      </c>
      <c r="W1189" s="107" t="s">
        <v>1049</v>
      </c>
      <c r="X1189" s="103" t="s">
        <v>42</v>
      </c>
      <c r="Y1189" s="108">
        <v>1</v>
      </c>
      <c r="Z1189" s="109"/>
      <c r="AA1189" s="554">
        <f>IF(W1189&lt;&gt;"",VLOOKUP(W1189,'DON GIA'!$A$1:$D$346,4,0),"")</f>
        <v>3793079</v>
      </c>
      <c r="AB1189" s="554">
        <f t="shared" si="222"/>
        <v>3793079</v>
      </c>
      <c r="AC1189" s="71"/>
      <c r="AD1189" s="71"/>
      <c r="AE1189" s="71"/>
      <c r="AF1189" s="71"/>
      <c r="AG1189" s="71"/>
      <c r="AH1189" s="103"/>
      <c r="AI1189" s="71"/>
      <c r="AJ1189" s="71"/>
      <c r="AK1189" s="71"/>
      <c r="AL1189" s="554" t="str">
        <f>IF(AI1189&lt;&gt;"",VLOOKUP(AI1189,'DON GIA'!$M$1:$P$9,4,0),"")</f>
        <v/>
      </c>
      <c r="AM1189" s="554" t="str">
        <f t="shared" si="225"/>
        <v/>
      </c>
      <c r="AN1189" s="103"/>
      <c r="AO1189" s="107"/>
      <c r="AP1189" s="553" t="str">
        <f t="shared" si="220"/>
        <v/>
      </c>
      <c r="AQ1189" s="107"/>
    </row>
    <row r="1190" spans="1:44" outlineLevel="2">
      <c r="A1190" s="72" t="e">
        <f>IF(D1189&lt;&gt;"",$D$8:D1189,A1189)</f>
        <v>#VALUE!</v>
      </c>
      <c r="C1190" s="552" t="str">
        <f>IF(D1190&lt;&gt;"",COUNTA($D$8:D1190),"")</f>
        <v/>
      </c>
      <c r="D1190" s="552"/>
      <c r="E1190" s="61"/>
      <c r="F1190" s="103"/>
      <c r="G1190" s="103"/>
      <c r="H1190" s="103"/>
      <c r="I1190" s="103"/>
      <c r="J1190" s="103"/>
      <c r="K1190" s="103"/>
      <c r="L1190" s="107"/>
      <c r="M1190" s="105"/>
      <c r="N1190" s="106" t="str">
        <f>IF(L1190&lt;&gt;"",VLOOKUP(L1190,'DON GIA'!$S$1:$U$19,3,0),"")</f>
        <v/>
      </c>
      <c r="O1190" s="106" t="str">
        <f>IF(L1190&lt;&gt;"",VLOOKUP(L1190,'DON GIA'!$S$1:$V$19,4,0),"")</f>
        <v/>
      </c>
      <c r="P1190" s="106" t="str">
        <f t="shared" si="223"/>
        <v/>
      </c>
      <c r="Q1190" s="106" t="str">
        <f t="shared" si="224"/>
        <v/>
      </c>
      <c r="R1190" s="71" t="s">
        <v>35</v>
      </c>
      <c r="S1190" s="103"/>
      <c r="T1190" s="103"/>
      <c r="U1190" s="554" t="str">
        <f>IF(R1190&lt;&gt;"",VLOOKUP(R1190,'DON GIA'!$H$1:$K$103,4,0),"")</f>
        <v/>
      </c>
      <c r="V1190" s="554" t="str">
        <f t="shared" si="221"/>
        <v/>
      </c>
      <c r="W1190" s="107"/>
      <c r="X1190" s="103"/>
      <c r="Y1190" s="108"/>
      <c r="Z1190" s="109"/>
      <c r="AA1190" s="554" t="str">
        <f>IF(W1190&lt;&gt;"",VLOOKUP(W1190,'DON GIA'!$A$1:$D$346,4,0),"")</f>
        <v/>
      </c>
      <c r="AB1190" s="554" t="str">
        <f t="shared" si="222"/>
        <v/>
      </c>
      <c r="AC1190" s="71"/>
      <c r="AD1190" s="71"/>
      <c r="AE1190" s="71"/>
      <c r="AF1190" s="71"/>
      <c r="AG1190" s="71"/>
      <c r="AH1190" s="103"/>
      <c r="AI1190" s="71"/>
      <c r="AJ1190" s="71"/>
      <c r="AK1190" s="71"/>
      <c r="AL1190" s="554" t="str">
        <f>IF(AI1190&lt;&gt;"",VLOOKUP(AI1190,'DON GIA'!$M$1:$P$9,4,0),"")</f>
        <v/>
      </c>
      <c r="AM1190" s="554" t="str">
        <f t="shared" si="225"/>
        <v/>
      </c>
      <c r="AN1190" s="103"/>
      <c r="AO1190" s="107"/>
      <c r="AP1190" s="553" t="str">
        <f t="shared" si="220"/>
        <v/>
      </c>
      <c r="AQ1190" s="107"/>
    </row>
    <row r="1191" spans="1:44" outlineLevel="1">
      <c r="A1191" s="84" t="s">
        <v>781</v>
      </c>
      <c r="B1191" s="576">
        <v>89</v>
      </c>
      <c r="C1191" s="552">
        <f>IF(D1191&lt;&gt;"",COUNTA($D$8:D1191),"")</f>
        <v>80</v>
      </c>
      <c r="D1191" s="552">
        <v>472</v>
      </c>
      <c r="E1191" s="61" t="s">
        <v>538</v>
      </c>
      <c r="F1191" s="162"/>
      <c r="G1191" s="162"/>
      <c r="H1191" s="162"/>
      <c r="I1191" s="162"/>
      <c r="J1191" s="162"/>
      <c r="K1191" s="162"/>
      <c r="L1191" s="129"/>
      <c r="M1191" s="167">
        <f>SUBTOTAL(9,M1192:M1202)</f>
        <v>85</v>
      </c>
      <c r="N1191" s="199"/>
      <c r="O1191" s="199"/>
      <c r="P1191" s="199">
        <f>SUBTOTAL(9,P1192:P1202)</f>
        <v>142568000</v>
      </c>
      <c r="Q1191" s="199">
        <f>SUBTOTAL(9,Q1192:Q1202)</f>
        <v>0</v>
      </c>
      <c r="R1191" s="61"/>
      <c r="S1191" s="162"/>
      <c r="T1191" s="162">
        <f>SUBTOTAL(9,T1192:T1202)</f>
        <v>0</v>
      </c>
      <c r="U1191" s="553"/>
      <c r="V1191" s="553">
        <f>SUBTOTAL(9,V1192:V1202)</f>
        <v>0</v>
      </c>
      <c r="W1191" s="129"/>
      <c r="X1191" s="162"/>
      <c r="Y1191" s="169">
        <f>SUBTOTAL(9,Y1192:Y1202)</f>
        <v>210.696</v>
      </c>
      <c r="Z1191" s="170">
        <f>SUBTOTAL(9,Z1192:Z1202)</f>
        <v>0</v>
      </c>
      <c r="AA1191" s="553"/>
      <c r="AB1191" s="553">
        <f>SUBTOTAL(9,AB1192:AB1202)</f>
        <v>468490507.00599992</v>
      </c>
      <c r="AC1191" s="71"/>
      <c r="AD1191" s="71"/>
      <c r="AE1191" s="71"/>
      <c r="AF1191" s="71"/>
      <c r="AG1191" s="71"/>
      <c r="AH1191" s="103"/>
      <c r="AI1191" s="71"/>
      <c r="AJ1191" s="61"/>
      <c r="AK1191" s="61">
        <f>SUBTOTAL(9,AK1192:AK1202)</f>
        <v>0</v>
      </c>
      <c r="AL1191" s="553"/>
      <c r="AM1191" s="553">
        <f>SUBTOTAL(9,AM1192:AM1202)</f>
        <v>0</v>
      </c>
      <c r="AN1191" s="162"/>
      <c r="AO1191" s="129">
        <f>SUBTOTAL(9,AO1192:AO1202)</f>
        <v>0</v>
      </c>
      <c r="AP1191" s="553">
        <f t="shared" si="220"/>
        <v>611058507.00599992</v>
      </c>
      <c r="AQ1191" s="65"/>
      <c r="AR1191" s="90"/>
    </row>
    <row r="1192" spans="1:44" ht="112.5" outlineLevel="2">
      <c r="A1192" s="72" t="e">
        <f>IF(D1191&lt;&gt;"",$D$8:D1191,A1190)</f>
        <v>#VALUE!</v>
      </c>
      <c r="C1192" s="552" t="str">
        <f>IF(D1192&lt;&gt;"",COUNTA($D$8:D1192),"")</f>
        <v/>
      </c>
      <c r="D1192" s="552"/>
      <c r="E1192" s="71" t="s">
        <v>460</v>
      </c>
      <c r="F1192" s="103"/>
      <c r="G1192" s="103"/>
      <c r="H1192" s="103">
        <v>480</v>
      </c>
      <c r="I1192" s="103">
        <v>79</v>
      </c>
      <c r="J1192" s="103" t="s">
        <v>223</v>
      </c>
      <c r="K1192" s="103" t="s">
        <v>224</v>
      </c>
      <c r="L1192" s="107" t="s">
        <v>973</v>
      </c>
      <c r="M1192" s="105">
        <v>84.3</v>
      </c>
      <c r="N1192" s="106">
        <f>IF(L1192&lt;&gt;"",VLOOKUP(L1192,'DON GIA'!$S$1:$U$19,3,0),"")</f>
        <v>1679000</v>
      </c>
      <c r="O1192" s="106">
        <f>IF(L1192&lt;&gt;"",VLOOKUP(L1192,'DON GIA'!$S$1:$V$19,4,0),"")</f>
        <v>0</v>
      </c>
      <c r="P1192" s="106">
        <f t="shared" si="223"/>
        <v>141539700</v>
      </c>
      <c r="Q1192" s="106">
        <f t="shared" si="224"/>
        <v>0</v>
      </c>
      <c r="R1192" s="71" t="s">
        <v>35</v>
      </c>
      <c r="S1192" s="103"/>
      <c r="T1192" s="103"/>
      <c r="U1192" s="554" t="str">
        <f>IF(R1192&lt;&gt;"",VLOOKUP(R1192,'DON GIA'!$H$1:$K$103,4,0),"")</f>
        <v/>
      </c>
      <c r="V1192" s="554" t="str">
        <f t="shared" ref="V1192:V1202" si="226">IF(R1192&lt;&gt;"",IF(ISNUMBER(U1192),T1192*U1192,""),"")</f>
        <v/>
      </c>
      <c r="W1192" s="107" t="s">
        <v>1005</v>
      </c>
      <c r="X1192" s="103" t="s">
        <v>27</v>
      </c>
      <c r="Y1192" s="108">
        <v>65.36</v>
      </c>
      <c r="Z1192" s="109"/>
      <c r="AA1192" s="554">
        <f>IF(W1192&lt;&gt;"",VLOOKUP(W1192,'DON GIA'!$A$1:$D$346,4,0),"")</f>
        <v>5559129</v>
      </c>
      <c r="AB1192" s="554">
        <f t="shared" ref="AB1192:AB1202" si="227">IF(W1192&lt;&gt;"",IF(ISNUMBER(AA1192),Y1192*AA1192,""),"")</f>
        <v>363344671.44</v>
      </c>
      <c r="AC1192" s="71" t="s">
        <v>28</v>
      </c>
      <c r="AD1192" s="71" t="s">
        <v>29</v>
      </c>
      <c r="AE1192" s="71" t="s">
        <v>30</v>
      </c>
      <c r="AF1192" s="71"/>
      <c r="AG1192" s="71" t="s">
        <v>34</v>
      </c>
      <c r="AH1192" s="103" t="s">
        <v>33</v>
      </c>
      <c r="AI1192" s="71"/>
      <c r="AJ1192" s="71"/>
      <c r="AK1192" s="71"/>
      <c r="AL1192" s="554" t="str">
        <f>IF(AI1192&lt;&gt;"",VLOOKUP(AI1192,'DON GIA'!$M$1:$P$9,4,0),"")</f>
        <v/>
      </c>
      <c r="AM1192" s="554" t="str">
        <f t="shared" si="225"/>
        <v/>
      </c>
      <c r="AN1192" s="103"/>
      <c r="AO1192" s="107"/>
      <c r="AP1192" s="553" t="str">
        <f t="shared" si="220"/>
        <v/>
      </c>
      <c r="AQ1192" s="65" t="s">
        <v>754</v>
      </c>
      <c r="AR1192" s="77" t="s">
        <v>2021</v>
      </c>
    </row>
    <row r="1193" spans="1:44" ht="112.5" outlineLevel="2">
      <c r="A1193" s="72" t="e">
        <f>IF(D1192&lt;&gt;"",$D$8:D1192,A1192)</f>
        <v>#VALUE!</v>
      </c>
      <c r="C1193" s="552" t="str">
        <f>IF(D1193&lt;&gt;"",COUNTA($D$8:D1193),"")</f>
        <v/>
      </c>
      <c r="D1193" s="552"/>
      <c r="E1193" s="71" t="s">
        <v>159</v>
      </c>
      <c r="F1193" s="103"/>
      <c r="G1193" s="103"/>
      <c r="H1193" s="103">
        <v>480</v>
      </c>
      <c r="I1193" s="103">
        <v>79</v>
      </c>
      <c r="J1193" s="103" t="s">
        <v>223</v>
      </c>
      <c r="K1193" s="103" t="s">
        <v>224</v>
      </c>
      <c r="L1193" s="107" t="s">
        <v>967</v>
      </c>
      <c r="M1193" s="105">
        <v>0.7</v>
      </c>
      <c r="N1193" s="106">
        <f>IF(L1193&lt;&gt;"",VLOOKUP(L1193,'DON GIA'!$S$1:$U$19,3,0),"")</f>
        <v>1469000</v>
      </c>
      <c r="O1193" s="106">
        <f>IF(L1193&lt;&gt;"",VLOOKUP(L1193,'DON GIA'!$S$1:$V$19,4,0),"")</f>
        <v>0</v>
      </c>
      <c r="P1193" s="106">
        <f t="shared" si="223"/>
        <v>1028299.9999999999</v>
      </c>
      <c r="Q1193" s="106">
        <f t="shared" si="224"/>
        <v>0</v>
      </c>
      <c r="R1193" s="71" t="s">
        <v>35</v>
      </c>
      <c r="S1193" s="103"/>
      <c r="T1193" s="103"/>
      <c r="U1193" s="554" t="str">
        <f>IF(R1193&lt;&gt;"",VLOOKUP(R1193,'DON GIA'!$H$1:$K$103,4,0),"")</f>
        <v/>
      </c>
      <c r="V1193" s="554" t="str">
        <f t="shared" si="226"/>
        <v/>
      </c>
      <c r="W1193" s="107" t="s">
        <v>1044</v>
      </c>
      <c r="X1193" s="103" t="s">
        <v>27</v>
      </c>
      <c r="Y1193" s="108">
        <v>13.44</v>
      </c>
      <c r="Z1193" s="109"/>
      <c r="AA1193" s="554">
        <f>IF(W1193&lt;&gt;"",VLOOKUP(W1193,'DON GIA'!$A$1:$D$346,4,0),"")</f>
        <v>854777</v>
      </c>
      <c r="AB1193" s="554">
        <f t="shared" si="227"/>
        <v>11488202.879999999</v>
      </c>
      <c r="AC1193" s="71"/>
      <c r="AD1193" s="71"/>
      <c r="AE1193" s="71"/>
      <c r="AF1193" s="71"/>
      <c r="AG1193" s="71"/>
      <c r="AH1193" s="103"/>
      <c r="AI1193" s="71"/>
      <c r="AJ1193" s="71"/>
      <c r="AK1193" s="71"/>
      <c r="AL1193" s="554" t="str">
        <f>IF(AI1193&lt;&gt;"",VLOOKUP(AI1193,'DON GIA'!$M$1:$P$9,4,0),"")</f>
        <v/>
      </c>
      <c r="AM1193" s="554" t="str">
        <f t="shared" si="225"/>
        <v/>
      </c>
      <c r="AN1193" s="103"/>
      <c r="AO1193" s="107"/>
      <c r="AP1193" s="553" t="str">
        <f t="shared" si="220"/>
        <v/>
      </c>
      <c r="AQ1193" s="66" t="s">
        <v>539</v>
      </c>
      <c r="AR1193" s="139" t="s">
        <v>2059</v>
      </c>
    </row>
    <row r="1194" spans="1:44" ht="187.5" outlineLevel="2">
      <c r="A1194" s="72" t="e">
        <f>IF(D1193&lt;&gt;"",$D$8:D1193,A1193)</f>
        <v>#VALUE!</v>
      </c>
      <c r="C1194" s="552" t="str">
        <f>IF(D1194&lt;&gt;"",COUNTA($D$8:D1194),"")</f>
        <v/>
      </c>
      <c r="D1194" s="552"/>
      <c r="E1194" s="71"/>
      <c r="F1194" s="103"/>
      <c r="G1194" s="103"/>
      <c r="H1194" s="103"/>
      <c r="I1194" s="103"/>
      <c r="J1194" s="103"/>
      <c r="K1194" s="103"/>
      <c r="L1194" s="107"/>
      <c r="M1194" s="105"/>
      <c r="N1194" s="106" t="str">
        <f>IF(L1194&lt;&gt;"",VLOOKUP(L1194,'DON GIA'!$S$1:$U$19,3,0),"")</f>
        <v/>
      </c>
      <c r="O1194" s="106" t="str">
        <f>IF(L1194&lt;&gt;"",VLOOKUP(L1194,'DON GIA'!$S$1:$V$19,4,0),"")</f>
        <v/>
      </c>
      <c r="P1194" s="106" t="str">
        <f t="shared" si="223"/>
        <v/>
      </c>
      <c r="Q1194" s="106" t="str">
        <f t="shared" si="224"/>
        <v/>
      </c>
      <c r="R1194" s="71" t="s">
        <v>35</v>
      </c>
      <c r="S1194" s="103"/>
      <c r="T1194" s="103"/>
      <c r="U1194" s="554" t="str">
        <f>IF(R1194&lt;&gt;"",VLOOKUP(R1194,'DON GIA'!$H$1:$K$103,4,0),"")</f>
        <v/>
      </c>
      <c r="V1194" s="554" t="str">
        <f t="shared" si="226"/>
        <v/>
      </c>
      <c r="W1194" s="107" t="s">
        <v>1277</v>
      </c>
      <c r="X1194" s="103" t="s">
        <v>27</v>
      </c>
      <c r="Y1194" s="108">
        <v>13.44</v>
      </c>
      <c r="Z1194" s="109"/>
      <c r="AA1194" s="554">
        <f>IF(W1194&lt;&gt;"",VLOOKUP(W1194,'DON GIA'!$A$1:$D$346,4,0),"")</f>
        <v>169828</v>
      </c>
      <c r="AB1194" s="554">
        <f t="shared" si="227"/>
        <v>2282488.3199999998</v>
      </c>
      <c r="AC1194" s="71"/>
      <c r="AD1194" s="71"/>
      <c r="AE1194" s="71"/>
      <c r="AF1194" s="71"/>
      <c r="AG1194" s="71"/>
      <c r="AH1194" s="103"/>
      <c r="AI1194" s="71"/>
      <c r="AJ1194" s="71"/>
      <c r="AK1194" s="71"/>
      <c r="AL1194" s="554" t="str">
        <f>IF(AI1194&lt;&gt;"",VLOOKUP(AI1194,'DON GIA'!$M$1:$P$9,4,0),"")</f>
        <v/>
      </c>
      <c r="AM1194" s="554" t="str">
        <f t="shared" si="225"/>
        <v/>
      </c>
      <c r="AN1194" s="103"/>
      <c r="AO1194" s="107"/>
      <c r="AP1194" s="553" t="str">
        <f t="shared" si="220"/>
        <v/>
      </c>
      <c r="AQ1194" s="66" t="s">
        <v>540</v>
      </c>
      <c r="AR1194" s="139" t="s">
        <v>2061</v>
      </c>
    </row>
    <row r="1195" spans="1:44" ht="56.25" outlineLevel="2">
      <c r="A1195" s="72" t="e">
        <f>IF(D1194&lt;&gt;"",$D$8:D1194,A1194)</f>
        <v>#VALUE!</v>
      </c>
      <c r="C1195" s="552" t="str">
        <f>IF(D1195&lt;&gt;"",COUNTA($D$8:D1195),"")</f>
        <v/>
      </c>
      <c r="D1195" s="552"/>
      <c r="E1195" s="71"/>
      <c r="F1195" s="103"/>
      <c r="G1195" s="103"/>
      <c r="H1195" s="103"/>
      <c r="I1195" s="103"/>
      <c r="J1195" s="103"/>
      <c r="K1195" s="103"/>
      <c r="L1195" s="107"/>
      <c r="M1195" s="105"/>
      <c r="N1195" s="106" t="str">
        <f>IF(L1195&lt;&gt;"",VLOOKUP(L1195,'DON GIA'!$S$1:$U$19,3,0),"")</f>
        <v/>
      </c>
      <c r="O1195" s="106" t="str">
        <f>IF(L1195&lt;&gt;"",VLOOKUP(L1195,'DON GIA'!$S$1:$V$19,4,0),"")</f>
        <v/>
      </c>
      <c r="P1195" s="106" t="str">
        <f t="shared" si="223"/>
        <v/>
      </c>
      <c r="Q1195" s="106" t="str">
        <f t="shared" si="224"/>
        <v/>
      </c>
      <c r="R1195" s="71" t="s">
        <v>35</v>
      </c>
      <c r="S1195" s="103"/>
      <c r="T1195" s="103"/>
      <c r="U1195" s="554" t="str">
        <f>IF(R1195&lt;&gt;"",VLOOKUP(R1195,'DON GIA'!$H$1:$K$103,4,0),"")</f>
        <v/>
      </c>
      <c r="V1195" s="554" t="str">
        <f t="shared" si="226"/>
        <v/>
      </c>
      <c r="W1195" s="107" t="s">
        <v>1162</v>
      </c>
      <c r="X1195" s="103" t="s">
        <v>27</v>
      </c>
      <c r="Y1195" s="108">
        <v>4.34</v>
      </c>
      <c r="Z1195" s="109"/>
      <c r="AA1195" s="554">
        <f>IF(W1195&lt;&gt;"",VLOOKUP(W1195,'DON GIA'!$A$1:$D$346,4,0),"")</f>
        <v>10375629</v>
      </c>
      <c r="AB1195" s="554">
        <f t="shared" si="227"/>
        <v>45030229.859999999</v>
      </c>
      <c r="AC1195" s="71"/>
      <c r="AD1195" s="71"/>
      <c r="AE1195" s="71"/>
      <c r="AF1195" s="71" t="s">
        <v>31</v>
      </c>
      <c r="AG1195" s="71"/>
      <c r="AH1195" s="103" t="s">
        <v>219</v>
      </c>
      <c r="AI1195" s="71"/>
      <c r="AJ1195" s="71"/>
      <c r="AK1195" s="71"/>
      <c r="AL1195" s="554" t="str">
        <f>IF(AI1195&lt;&gt;"",VLOOKUP(AI1195,'DON GIA'!$M$1:$P$9,4,0),"")</f>
        <v/>
      </c>
      <c r="AM1195" s="554" t="str">
        <f t="shared" si="225"/>
        <v/>
      </c>
      <c r="AN1195" s="103"/>
      <c r="AO1195" s="107"/>
      <c r="AP1195" s="553" t="str">
        <f t="shared" si="220"/>
        <v/>
      </c>
      <c r="AQ1195" s="66" t="s">
        <v>537</v>
      </c>
      <c r="AR1195" s="139" t="s">
        <v>2062</v>
      </c>
    </row>
    <row r="1196" spans="1:44" outlineLevel="2">
      <c r="A1196" s="72" t="e">
        <f>IF(D1195&lt;&gt;"",$D$8:D1195,A1195)</f>
        <v>#VALUE!</v>
      </c>
      <c r="C1196" s="552" t="str">
        <f>IF(D1196&lt;&gt;"",COUNTA($D$8:D1196),"")</f>
        <v/>
      </c>
      <c r="D1196" s="552"/>
      <c r="E1196" s="71"/>
      <c r="F1196" s="103"/>
      <c r="G1196" s="103"/>
      <c r="H1196" s="103"/>
      <c r="I1196" s="103"/>
      <c r="J1196" s="103"/>
      <c r="K1196" s="103"/>
      <c r="L1196" s="107"/>
      <c r="M1196" s="105"/>
      <c r="N1196" s="106" t="str">
        <f>IF(L1196&lt;&gt;"",VLOOKUP(L1196,'DON GIA'!$S$1:$U$19,3,0),"")</f>
        <v/>
      </c>
      <c r="O1196" s="106" t="str">
        <f>IF(L1196&lt;&gt;"",VLOOKUP(L1196,'DON GIA'!$S$1:$V$19,4,0),"")</f>
        <v/>
      </c>
      <c r="P1196" s="106" t="str">
        <f t="shared" si="223"/>
        <v/>
      </c>
      <c r="Q1196" s="106" t="str">
        <f t="shared" si="224"/>
        <v/>
      </c>
      <c r="R1196" s="71" t="s">
        <v>35</v>
      </c>
      <c r="S1196" s="103"/>
      <c r="T1196" s="103"/>
      <c r="U1196" s="554" t="str">
        <f>IF(R1196&lt;&gt;"",VLOOKUP(R1196,'DON GIA'!$H$1:$K$103,4,0),"")</f>
        <v/>
      </c>
      <c r="V1196" s="554" t="str">
        <f t="shared" si="226"/>
        <v/>
      </c>
      <c r="W1196" s="107" t="s">
        <v>1171</v>
      </c>
      <c r="X1196" s="103" t="s">
        <v>38</v>
      </c>
      <c r="Y1196" s="108">
        <v>0.52800000000000002</v>
      </c>
      <c r="Z1196" s="109"/>
      <c r="AA1196" s="554">
        <f>IF(W1196&lt;&gt;"",VLOOKUP(W1196,'DON GIA'!$A$1:$D$346,4,0),"")</f>
        <v>2036769</v>
      </c>
      <c r="AB1196" s="554">
        <f t="shared" si="227"/>
        <v>1075414.0320000001</v>
      </c>
      <c r="AC1196" s="71"/>
      <c r="AD1196" s="71"/>
      <c r="AE1196" s="71"/>
      <c r="AF1196" s="71"/>
      <c r="AG1196" s="71"/>
      <c r="AH1196" s="103"/>
      <c r="AI1196" s="71"/>
      <c r="AJ1196" s="71"/>
      <c r="AK1196" s="71"/>
      <c r="AL1196" s="554" t="str">
        <f>IF(AI1196&lt;&gt;"",VLOOKUP(AI1196,'DON GIA'!$M$1:$P$9,4,0),"")</f>
        <v/>
      </c>
      <c r="AM1196" s="554" t="str">
        <f t="shared" si="225"/>
        <v/>
      </c>
      <c r="AN1196" s="103"/>
      <c r="AO1196" s="107"/>
      <c r="AP1196" s="553" t="str">
        <f t="shared" si="220"/>
        <v/>
      </c>
      <c r="AQ1196" s="568" t="s">
        <v>1948</v>
      </c>
      <c r="AR1196" s="581" t="s">
        <v>1921</v>
      </c>
    </row>
    <row r="1197" spans="1:44" outlineLevel="2">
      <c r="A1197" s="72" t="e">
        <f>IF(D1196&lt;&gt;"",$D$8:D1196,A1196)</f>
        <v>#VALUE!</v>
      </c>
      <c r="C1197" s="552" t="str">
        <f>IF(D1197&lt;&gt;"",COUNTA($D$8:D1197),"")</f>
        <v/>
      </c>
      <c r="D1197" s="552"/>
      <c r="E1197" s="71"/>
      <c r="F1197" s="103"/>
      <c r="G1197" s="103"/>
      <c r="H1197" s="103"/>
      <c r="I1197" s="103"/>
      <c r="J1197" s="103"/>
      <c r="K1197" s="103"/>
      <c r="L1197" s="107"/>
      <c r="M1197" s="105"/>
      <c r="N1197" s="106" t="str">
        <f>IF(L1197&lt;&gt;"",VLOOKUP(L1197,'DON GIA'!$S$1:$U$19,3,0),"")</f>
        <v/>
      </c>
      <c r="O1197" s="106" t="str">
        <f>IF(L1197&lt;&gt;"",VLOOKUP(L1197,'DON GIA'!$S$1:$V$19,4,0),"")</f>
        <v/>
      </c>
      <c r="P1197" s="106" t="str">
        <f t="shared" si="223"/>
        <v/>
      </c>
      <c r="Q1197" s="106" t="str">
        <f t="shared" si="224"/>
        <v/>
      </c>
      <c r="R1197" s="71" t="s">
        <v>35</v>
      </c>
      <c r="S1197" s="103"/>
      <c r="T1197" s="103"/>
      <c r="U1197" s="554" t="str">
        <f>IF(R1197&lt;&gt;"",VLOOKUP(R1197,'DON GIA'!$H$1:$K$103,4,0),"")</f>
        <v/>
      </c>
      <c r="V1197" s="554" t="str">
        <f t="shared" si="226"/>
        <v/>
      </c>
      <c r="W1197" s="107" t="s">
        <v>1009</v>
      </c>
      <c r="X1197" s="103" t="s">
        <v>27</v>
      </c>
      <c r="Y1197" s="108">
        <v>94.68</v>
      </c>
      <c r="Z1197" s="109"/>
      <c r="AA1197" s="554">
        <f>IF(W1197&lt;&gt;"",VLOOKUP(W1197,'DON GIA'!$A$1:$D$346,4,0),"")</f>
        <v>282038</v>
      </c>
      <c r="AB1197" s="554">
        <f t="shared" si="227"/>
        <v>26703357.840000004</v>
      </c>
      <c r="AC1197" s="71"/>
      <c r="AD1197" s="71"/>
      <c r="AE1197" s="71"/>
      <c r="AF1197" s="71"/>
      <c r="AG1197" s="71"/>
      <c r="AH1197" s="103"/>
      <c r="AI1197" s="71"/>
      <c r="AJ1197" s="71"/>
      <c r="AK1197" s="71"/>
      <c r="AL1197" s="554" t="str">
        <f>IF(AI1197&lt;&gt;"",VLOOKUP(AI1197,'DON GIA'!$M$1:$P$9,4,0),"")</f>
        <v/>
      </c>
      <c r="AM1197" s="554" t="str">
        <f t="shared" si="225"/>
        <v/>
      </c>
      <c r="AN1197" s="103"/>
      <c r="AO1197" s="107"/>
      <c r="AP1197" s="553" t="str">
        <f t="shared" si="220"/>
        <v/>
      </c>
      <c r="AQ1197" s="107"/>
      <c r="AR1197" s="582" t="s">
        <v>1922</v>
      </c>
    </row>
    <row r="1198" spans="1:44" ht="38.25" outlineLevel="2" thickBot="1">
      <c r="A1198" s="72" t="e">
        <f>IF(D1197&lt;&gt;"",$D$8:D1197,A1197)</f>
        <v>#VALUE!</v>
      </c>
      <c r="C1198" s="552" t="str">
        <f>IF(D1198&lt;&gt;"",COUNTA($D$8:D1198),"")</f>
        <v/>
      </c>
      <c r="D1198" s="552"/>
      <c r="E1198" s="71"/>
      <c r="F1198" s="103"/>
      <c r="G1198" s="103"/>
      <c r="H1198" s="103"/>
      <c r="I1198" s="103"/>
      <c r="J1198" s="103"/>
      <c r="K1198" s="103"/>
      <c r="L1198" s="107"/>
      <c r="M1198" s="105"/>
      <c r="N1198" s="106" t="str">
        <f>IF(L1198&lt;&gt;"",VLOOKUP(L1198,'DON GIA'!$S$1:$U$19,3,0),"")</f>
        <v/>
      </c>
      <c r="O1198" s="106" t="str">
        <f>IF(L1198&lt;&gt;"",VLOOKUP(L1198,'DON GIA'!$S$1:$V$19,4,0),"")</f>
        <v/>
      </c>
      <c r="P1198" s="106" t="str">
        <f t="shared" si="223"/>
        <v/>
      </c>
      <c r="Q1198" s="106" t="str">
        <f t="shared" si="224"/>
        <v/>
      </c>
      <c r="R1198" s="71" t="s">
        <v>35</v>
      </c>
      <c r="S1198" s="103"/>
      <c r="T1198" s="103"/>
      <c r="U1198" s="554" t="str">
        <f>IF(R1198&lt;&gt;"",VLOOKUP(R1198,'DON GIA'!$H$1:$K$103,4,0),"")</f>
        <v/>
      </c>
      <c r="V1198" s="554" t="str">
        <f t="shared" si="226"/>
        <v/>
      </c>
      <c r="W1198" s="107" t="s">
        <v>1134</v>
      </c>
      <c r="X1198" s="103" t="s">
        <v>27</v>
      </c>
      <c r="Y1198" s="108">
        <v>13.32</v>
      </c>
      <c r="Z1198" s="109"/>
      <c r="AA1198" s="554">
        <f>IF(W1198&lt;&gt;"",VLOOKUP(W1198,'DON GIA'!$A$1:$D$346,4,0),"")</f>
        <v>1238791</v>
      </c>
      <c r="AB1198" s="554">
        <f t="shared" si="227"/>
        <v>16500696.120000001</v>
      </c>
      <c r="AC1198" s="71"/>
      <c r="AD1198" s="71"/>
      <c r="AE1198" s="71"/>
      <c r="AF1198" s="71"/>
      <c r="AG1198" s="71"/>
      <c r="AH1198" s="103"/>
      <c r="AI1198" s="71"/>
      <c r="AJ1198" s="71"/>
      <c r="AK1198" s="71"/>
      <c r="AL1198" s="554" t="str">
        <f>IF(AI1198&lt;&gt;"",VLOOKUP(AI1198,'DON GIA'!$M$1:$P$9,4,0),"")</f>
        <v/>
      </c>
      <c r="AM1198" s="554" t="str">
        <f t="shared" si="225"/>
        <v/>
      </c>
      <c r="AN1198" s="103"/>
      <c r="AO1198" s="107"/>
      <c r="AP1198" s="553" t="str">
        <f t="shared" si="220"/>
        <v/>
      </c>
      <c r="AQ1198" s="107"/>
      <c r="AR1198" s="583"/>
    </row>
    <row r="1199" spans="1:44" outlineLevel="2">
      <c r="A1199" s="72" t="e">
        <f>IF(D1198&lt;&gt;"",$D$8:D1198,A1198)</f>
        <v>#VALUE!</v>
      </c>
      <c r="C1199" s="552" t="str">
        <f>IF(D1199&lt;&gt;"",COUNTA($D$8:D1199),"")</f>
        <v/>
      </c>
      <c r="D1199" s="552"/>
      <c r="E1199" s="71"/>
      <c r="F1199" s="103"/>
      <c r="G1199" s="103"/>
      <c r="H1199" s="103"/>
      <c r="I1199" s="103"/>
      <c r="J1199" s="103"/>
      <c r="K1199" s="103"/>
      <c r="L1199" s="107"/>
      <c r="M1199" s="105"/>
      <c r="N1199" s="106" t="str">
        <f>IF(L1199&lt;&gt;"",VLOOKUP(L1199,'DON GIA'!$S$1:$U$19,3,0),"")</f>
        <v/>
      </c>
      <c r="O1199" s="106" t="str">
        <f>IF(L1199&lt;&gt;"",VLOOKUP(L1199,'DON GIA'!$S$1:$V$19,4,0),"")</f>
        <v/>
      </c>
      <c r="P1199" s="106" t="str">
        <f t="shared" si="223"/>
        <v/>
      </c>
      <c r="Q1199" s="106" t="str">
        <f t="shared" si="224"/>
        <v/>
      </c>
      <c r="R1199" s="71" t="s">
        <v>35</v>
      </c>
      <c r="S1199" s="103"/>
      <c r="T1199" s="103"/>
      <c r="U1199" s="554" t="str">
        <f>IF(R1199&lt;&gt;"",VLOOKUP(R1199,'DON GIA'!$H$1:$K$103,4,0),"")</f>
        <v/>
      </c>
      <c r="V1199" s="554" t="str">
        <f t="shared" si="226"/>
        <v/>
      </c>
      <c r="W1199" s="107" t="s">
        <v>1023</v>
      </c>
      <c r="X1199" s="103" t="s">
        <v>38</v>
      </c>
      <c r="Y1199" s="108">
        <v>0.21299999999999999</v>
      </c>
      <c r="Z1199" s="109"/>
      <c r="AA1199" s="554">
        <f>IF(W1199&lt;&gt;"",VLOOKUP(W1199,'DON GIA'!$A$1:$D$346,4,0),"")</f>
        <v>2523428</v>
      </c>
      <c r="AB1199" s="554">
        <f t="shared" si="227"/>
        <v>537490.16399999999</v>
      </c>
      <c r="AC1199" s="71"/>
      <c r="AD1199" s="71"/>
      <c r="AE1199" s="71"/>
      <c r="AF1199" s="71"/>
      <c r="AG1199" s="71"/>
      <c r="AH1199" s="103"/>
      <c r="AI1199" s="71"/>
      <c r="AJ1199" s="71"/>
      <c r="AK1199" s="71"/>
      <c r="AL1199" s="554" t="str">
        <f>IF(AI1199&lt;&gt;"",VLOOKUP(AI1199,'DON GIA'!$M$1:$P$9,4,0),"")</f>
        <v/>
      </c>
      <c r="AM1199" s="554" t="str">
        <f t="shared" si="225"/>
        <v/>
      </c>
      <c r="AN1199" s="103"/>
      <c r="AO1199" s="107"/>
      <c r="AP1199" s="553" t="str">
        <f t="shared" si="220"/>
        <v/>
      </c>
      <c r="AQ1199" s="107"/>
    </row>
    <row r="1200" spans="1:44" outlineLevel="2">
      <c r="A1200" s="72" t="e">
        <f>IF(D1199&lt;&gt;"",$D$8:D1199,A1199)</f>
        <v>#VALUE!</v>
      </c>
      <c r="C1200" s="552" t="str">
        <f>IF(D1200&lt;&gt;"",COUNTA($D$8:D1200),"")</f>
        <v/>
      </c>
      <c r="D1200" s="552"/>
      <c r="E1200" s="71"/>
      <c r="F1200" s="103"/>
      <c r="G1200" s="103"/>
      <c r="H1200" s="103"/>
      <c r="I1200" s="103"/>
      <c r="J1200" s="103"/>
      <c r="K1200" s="103"/>
      <c r="L1200" s="107"/>
      <c r="M1200" s="105"/>
      <c r="N1200" s="106" t="str">
        <f>IF(L1200&lt;&gt;"",VLOOKUP(L1200,'DON GIA'!$S$1:$U$19,3,0),"")</f>
        <v/>
      </c>
      <c r="O1200" s="106" t="str">
        <f>IF(L1200&lt;&gt;"",VLOOKUP(L1200,'DON GIA'!$S$1:$V$19,4,0),"")</f>
        <v/>
      </c>
      <c r="P1200" s="106" t="str">
        <f t="shared" si="223"/>
        <v/>
      </c>
      <c r="Q1200" s="106" t="str">
        <f t="shared" si="224"/>
        <v/>
      </c>
      <c r="R1200" s="71" t="s">
        <v>35</v>
      </c>
      <c r="S1200" s="103"/>
      <c r="T1200" s="103"/>
      <c r="U1200" s="554" t="str">
        <f>IF(R1200&lt;&gt;"",VLOOKUP(R1200,'DON GIA'!$H$1:$K$103,4,0),"")</f>
        <v/>
      </c>
      <c r="V1200" s="554" t="str">
        <f t="shared" si="226"/>
        <v/>
      </c>
      <c r="W1200" s="107" t="s">
        <v>1130</v>
      </c>
      <c r="X1200" s="103" t="s">
        <v>27</v>
      </c>
      <c r="Y1200" s="108">
        <v>4.2750000000000004</v>
      </c>
      <c r="Z1200" s="109"/>
      <c r="AA1200" s="554">
        <f>IF(W1200&lt;&gt;"",VLOOKUP(W1200,'DON GIA'!$A$1:$D$346,4,0),"")</f>
        <v>282038</v>
      </c>
      <c r="AB1200" s="554">
        <f t="shared" si="227"/>
        <v>1205712.4500000002</v>
      </c>
      <c r="AC1200" s="71"/>
      <c r="AD1200" s="71"/>
      <c r="AE1200" s="71"/>
      <c r="AF1200" s="71"/>
      <c r="AG1200" s="71"/>
      <c r="AH1200" s="103"/>
      <c r="AI1200" s="71"/>
      <c r="AJ1200" s="71"/>
      <c r="AK1200" s="71"/>
      <c r="AL1200" s="554" t="str">
        <f>IF(AI1200&lt;&gt;"",VLOOKUP(AI1200,'DON GIA'!$M$1:$P$9,4,0),"")</f>
        <v/>
      </c>
      <c r="AM1200" s="554" t="str">
        <f t="shared" si="225"/>
        <v/>
      </c>
      <c r="AN1200" s="103"/>
      <c r="AO1200" s="107"/>
      <c r="AP1200" s="553" t="str">
        <f t="shared" si="220"/>
        <v/>
      </c>
      <c r="AQ1200" s="107"/>
    </row>
    <row r="1201" spans="1:44" outlineLevel="2">
      <c r="A1201" s="72" t="e">
        <f>IF(D1200&lt;&gt;"",$D$8:D1200,A1200)</f>
        <v>#VALUE!</v>
      </c>
      <c r="C1201" s="552" t="str">
        <f>IF(D1201&lt;&gt;"",COUNTA($D$8:D1201),"")</f>
        <v/>
      </c>
      <c r="D1201" s="552"/>
      <c r="E1201" s="71"/>
      <c r="F1201" s="103"/>
      <c r="G1201" s="103"/>
      <c r="H1201" s="103"/>
      <c r="I1201" s="103"/>
      <c r="J1201" s="103"/>
      <c r="K1201" s="103"/>
      <c r="L1201" s="107"/>
      <c r="M1201" s="105"/>
      <c r="N1201" s="106" t="str">
        <f>IF(L1201&lt;&gt;"",VLOOKUP(L1201,'DON GIA'!$S$1:$U$19,3,0),"")</f>
        <v/>
      </c>
      <c r="O1201" s="106" t="str">
        <f>IF(L1201&lt;&gt;"",VLOOKUP(L1201,'DON GIA'!$S$1:$V$19,4,0),"")</f>
        <v/>
      </c>
      <c r="P1201" s="106" t="str">
        <f t="shared" si="223"/>
        <v/>
      </c>
      <c r="Q1201" s="106" t="str">
        <f t="shared" si="224"/>
        <v/>
      </c>
      <c r="R1201" s="71" t="s">
        <v>35</v>
      </c>
      <c r="S1201" s="103"/>
      <c r="T1201" s="103"/>
      <c r="U1201" s="554" t="str">
        <f>IF(R1201&lt;&gt;"",VLOOKUP(R1201,'DON GIA'!$H$1:$K$103,4,0),"")</f>
        <v/>
      </c>
      <c r="V1201" s="554" t="str">
        <f t="shared" si="226"/>
        <v/>
      </c>
      <c r="W1201" s="107" t="s">
        <v>1105</v>
      </c>
      <c r="X1201" s="103" t="s">
        <v>27</v>
      </c>
      <c r="Y1201" s="108">
        <v>1.1000000000000001</v>
      </c>
      <c r="Z1201" s="109"/>
      <c r="AA1201" s="554">
        <f>IF(W1201&lt;&gt;"",VLOOKUP(W1201,'DON GIA'!$A$1:$D$346,4,0),"")</f>
        <v>292949</v>
      </c>
      <c r="AB1201" s="554">
        <f t="shared" si="227"/>
        <v>322243.90000000002</v>
      </c>
      <c r="AC1201" s="71"/>
      <c r="AD1201" s="71"/>
      <c r="AE1201" s="71"/>
      <c r="AF1201" s="71"/>
      <c r="AG1201" s="71"/>
      <c r="AH1201" s="103"/>
      <c r="AI1201" s="71"/>
      <c r="AJ1201" s="71"/>
      <c r="AK1201" s="71"/>
      <c r="AL1201" s="554" t="str">
        <f>IF(AI1201&lt;&gt;"",VLOOKUP(AI1201,'DON GIA'!$M$1:$P$9,4,0),"")</f>
        <v/>
      </c>
      <c r="AM1201" s="554" t="str">
        <f t="shared" si="225"/>
        <v/>
      </c>
      <c r="AN1201" s="103"/>
      <c r="AO1201" s="107"/>
      <c r="AP1201" s="553" t="str">
        <f t="shared" si="220"/>
        <v/>
      </c>
      <c r="AQ1201" s="107"/>
    </row>
    <row r="1202" spans="1:44" outlineLevel="2">
      <c r="A1202" s="72" t="e">
        <f>IF(D1201&lt;&gt;"",$D$8:D1201,A1201)</f>
        <v>#VALUE!</v>
      </c>
      <c r="C1202" s="552" t="str">
        <f>IF(D1202&lt;&gt;"",COUNTA($D$8:D1202),"")</f>
        <v/>
      </c>
      <c r="D1202" s="552"/>
      <c r="E1202" s="61"/>
      <c r="F1202" s="103"/>
      <c r="G1202" s="103"/>
      <c r="H1202" s="103"/>
      <c r="I1202" s="103"/>
      <c r="J1202" s="103"/>
      <c r="K1202" s="103"/>
      <c r="L1202" s="107"/>
      <c r="M1202" s="105"/>
      <c r="N1202" s="106" t="str">
        <f>IF(L1202&lt;&gt;"",VLOOKUP(L1202,'DON GIA'!$S$1:$U$19,3,0),"")</f>
        <v/>
      </c>
      <c r="O1202" s="106" t="str">
        <f>IF(L1202&lt;&gt;"",VLOOKUP(L1202,'DON GIA'!$S$1:$V$19,4,0),"")</f>
        <v/>
      </c>
      <c r="P1202" s="106" t="str">
        <f t="shared" si="223"/>
        <v/>
      </c>
      <c r="Q1202" s="106" t="str">
        <f t="shared" si="224"/>
        <v/>
      </c>
      <c r="R1202" s="71" t="s">
        <v>35</v>
      </c>
      <c r="S1202" s="103"/>
      <c r="T1202" s="103"/>
      <c r="U1202" s="554" t="str">
        <f>IF(R1202&lt;&gt;"",VLOOKUP(R1202,'DON GIA'!$H$1:$K$103,4,0),"")</f>
        <v/>
      </c>
      <c r="V1202" s="554" t="str">
        <f t="shared" si="226"/>
        <v/>
      </c>
      <c r="W1202" s="107"/>
      <c r="X1202" s="103"/>
      <c r="Y1202" s="108"/>
      <c r="Z1202" s="109"/>
      <c r="AA1202" s="554" t="str">
        <f>IF(W1202&lt;&gt;"",VLOOKUP(W1202,'DON GIA'!$A$1:$D$346,4,0),"")</f>
        <v/>
      </c>
      <c r="AB1202" s="554" t="str">
        <f t="shared" si="227"/>
        <v/>
      </c>
      <c r="AC1202" s="71"/>
      <c r="AD1202" s="71"/>
      <c r="AE1202" s="71"/>
      <c r="AF1202" s="71"/>
      <c r="AG1202" s="71"/>
      <c r="AH1202" s="103"/>
      <c r="AI1202" s="71"/>
      <c r="AJ1202" s="71"/>
      <c r="AK1202" s="71"/>
      <c r="AL1202" s="554" t="str">
        <f>IF(AI1202&lt;&gt;"",VLOOKUP(AI1202,'DON GIA'!$M$1:$P$9,4,0),"")</f>
        <v/>
      </c>
      <c r="AM1202" s="554" t="str">
        <f t="shared" si="225"/>
        <v/>
      </c>
      <c r="AN1202" s="103"/>
      <c r="AO1202" s="107"/>
      <c r="AP1202" s="553" t="str">
        <f t="shared" si="220"/>
        <v/>
      </c>
      <c r="AQ1202" s="107"/>
    </row>
    <row r="1203" spans="1:44" outlineLevel="1">
      <c r="A1203" s="84" t="s">
        <v>780</v>
      </c>
      <c r="B1203" s="576">
        <v>87</v>
      </c>
      <c r="C1203" s="552">
        <f>IF(D1203&lt;&gt;"",COUNTA($D$8:D1203),"")</f>
        <v>81</v>
      </c>
      <c r="D1203" s="552">
        <v>473</v>
      </c>
      <c r="E1203" s="61" t="s">
        <v>461</v>
      </c>
      <c r="F1203" s="162"/>
      <c r="G1203" s="162"/>
      <c r="H1203" s="162"/>
      <c r="I1203" s="162"/>
      <c r="J1203" s="162"/>
      <c r="K1203" s="162"/>
      <c r="L1203" s="129"/>
      <c r="M1203" s="167">
        <f>SUBTOTAL(9,M1204:M1212)</f>
        <v>85</v>
      </c>
      <c r="N1203" s="199"/>
      <c r="O1203" s="199"/>
      <c r="P1203" s="199">
        <f>SUBTOTAL(9,P1204:P1212)</f>
        <v>142715000</v>
      </c>
      <c r="Q1203" s="199">
        <f>SUBTOTAL(9,Q1204:Q1212)</f>
        <v>0</v>
      </c>
      <c r="R1203" s="61"/>
      <c r="S1203" s="162"/>
      <c r="T1203" s="162">
        <f>SUBTOTAL(9,T1204:T1212)</f>
        <v>0</v>
      </c>
      <c r="U1203" s="553"/>
      <c r="V1203" s="553">
        <f>SUBTOTAL(9,V1204:V1212)</f>
        <v>0</v>
      </c>
      <c r="W1203" s="129"/>
      <c r="X1203" s="162"/>
      <c r="Y1203" s="169">
        <f>SUBTOTAL(9,Y1204:Y1212)</f>
        <v>268.01799999999997</v>
      </c>
      <c r="Z1203" s="170">
        <f>SUBTOTAL(9,Z1204:Z1212)</f>
        <v>0</v>
      </c>
      <c r="AA1203" s="553"/>
      <c r="AB1203" s="553">
        <f>SUBTOTAL(9,AB1204:AB1212)</f>
        <v>474011881.31200004</v>
      </c>
      <c r="AC1203" s="71"/>
      <c r="AD1203" s="71"/>
      <c r="AE1203" s="71"/>
      <c r="AF1203" s="71"/>
      <c r="AG1203" s="71"/>
      <c r="AH1203" s="103"/>
      <c r="AI1203" s="71"/>
      <c r="AJ1203" s="61"/>
      <c r="AK1203" s="61">
        <f>SUBTOTAL(9,AK1204:AK1212)</f>
        <v>2</v>
      </c>
      <c r="AL1203" s="553"/>
      <c r="AM1203" s="553">
        <f>SUBTOTAL(9,AM1204:AM1212)</f>
        <v>25895920</v>
      </c>
      <c r="AN1203" s="162"/>
      <c r="AO1203" s="129">
        <f>SUBTOTAL(9,AO1204:AO1212)</f>
        <v>1</v>
      </c>
      <c r="AP1203" s="553">
        <f t="shared" si="220"/>
        <v>642622801.31200004</v>
      </c>
      <c r="AQ1203" s="65"/>
      <c r="AR1203" s="90"/>
    </row>
    <row r="1204" spans="1:44" ht="115.5" outlineLevel="2">
      <c r="A1204" s="72" t="e">
        <f>IF(D1203&lt;&gt;"",$D$8:D1203,A1202)</f>
        <v>#VALUE!</v>
      </c>
      <c r="C1204" s="552" t="str">
        <f>IF(D1204&lt;&gt;"",COUNTA($D$8:D1204),"")</f>
        <v/>
      </c>
      <c r="D1204" s="552"/>
      <c r="E1204" s="71" t="s">
        <v>462</v>
      </c>
      <c r="F1204" s="103">
        <v>1</v>
      </c>
      <c r="G1204" s="103"/>
      <c r="H1204" s="103">
        <v>481</v>
      </c>
      <c r="I1204" s="103">
        <v>79</v>
      </c>
      <c r="J1204" s="103" t="s">
        <v>223</v>
      </c>
      <c r="K1204" s="103" t="s">
        <v>224</v>
      </c>
      <c r="L1204" s="107" t="s">
        <v>973</v>
      </c>
      <c r="M1204" s="105">
        <v>85</v>
      </c>
      <c r="N1204" s="106">
        <f>IF(L1204&lt;&gt;"",VLOOKUP(L1204,'DON GIA'!$S$1:$U$19,3,0),"")</f>
        <v>1679000</v>
      </c>
      <c r="O1204" s="106">
        <f>IF(L1204&lt;&gt;"",VLOOKUP(L1204,'DON GIA'!$S$1:$V$19,4,0),"")</f>
        <v>0</v>
      </c>
      <c r="P1204" s="106">
        <f t="shared" si="223"/>
        <v>142715000</v>
      </c>
      <c r="Q1204" s="106">
        <f t="shared" si="224"/>
        <v>0</v>
      </c>
      <c r="R1204" s="71" t="s">
        <v>35</v>
      </c>
      <c r="S1204" s="103"/>
      <c r="T1204" s="103"/>
      <c r="U1204" s="554" t="str">
        <f>IF(R1204&lt;&gt;"",VLOOKUP(R1204,'DON GIA'!$H$1:$K$103,4,0),"")</f>
        <v/>
      </c>
      <c r="V1204" s="554" t="str">
        <f t="shared" ref="V1204:V1212" si="228">IF(R1204&lt;&gt;"",IF(ISNUMBER(U1204),T1204*U1204,""),"")</f>
        <v/>
      </c>
      <c r="W1204" s="107" t="s">
        <v>1005</v>
      </c>
      <c r="X1204" s="103" t="s">
        <v>27</v>
      </c>
      <c r="Y1204" s="108">
        <v>65.36</v>
      </c>
      <c r="Z1204" s="109"/>
      <c r="AA1204" s="554">
        <f>IF(W1204&lt;&gt;"",VLOOKUP(W1204,'DON GIA'!$A$1:$D$346,4,0),"")</f>
        <v>5559129</v>
      </c>
      <c r="AB1204" s="554">
        <f t="shared" ref="AB1204:AB1212" si="229">IF(W1204&lt;&gt;"",IF(ISNUMBER(AA1204),Y1204*AA1204,""),"")</f>
        <v>363344671.44</v>
      </c>
      <c r="AC1204" s="71" t="s">
        <v>28</v>
      </c>
      <c r="AD1204" s="71" t="s">
        <v>29</v>
      </c>
      <c r="AE1204" s="71" t="s">
        <v>30</v>
      </c>
      <c r="AF1204" s="71"/>
      <c r="AG1204" s="71" t="s">
        <v>34</v>
      </c>
      <c r="AH1204" s="103" t="s">
        <v>33</v>
      </c>
      <c r="AI1204" s="71" t="s">
        <v>562</v>
      </c>
      <c r="AJ1204" s="71" t="s">
        <v>409</v>
      </c>
      <c r="AK1204" s="71">
        <v>1</v>
      </c>
      <c r="AL1204" s="554">
        <f>IF(AI1204&lt;&gt;"",VLOOKUP(AI1204,'DON GIA'!$M$1:$P$9,4,0),"")</f>
        <v>12895920</v>
      </c>
      <c r="AM1204" s="554">
        <f t="shared" si="225"/>
        <v>12895920</v>
      </c>
      <c r="AN1204" s="103" t="s">
        <v>407</v>
      </c>
      <c r="AO1204" s="107">
        <v>1</v>
      </c>
      <c r="AP1204" s="553" t="str">
        <f t="shared" si="220"/>
        <v/>
      </c>
      <c r="AQ1204" s="65" t="s">
        <v>752</v>
      </c>
      <c r="AR1204" s="77" t="s">
        <v>2021</v>
      </c>
    </row>
    <row r="1205" spans="1:44" ht="112.5" outlineLevel="2">
      <c r="A1205" s="72" t="e">
        <f>IF(D1204&lt;&gt;"",$D$8:D1204,A1204)</f>
        <v>#VALUE!</v>
      </c>
      <c r="C1205" s="552" t="str">
        <f>IF(D1205&lt;&gt;"",COUNTA($D$8:D1205),"")</f>
        <v/>
      </c>
      <c r="D1205" s="552"/>
      <c r="E1205" s="71" t="s">
        <v>159</v>
      </c>
      <c r="F1205" s="103"/>
      <c r="G1205" s="103"/>
      <c r="H1205" s="103"/>
      <c r="I1205" s="103"/>
      <c r="J1205" s="103"/>
      <c r="K1205" s="103"/>
      <c r="L1205" s="107"/>
      <c r="M1205" s="105"/>
      <c r="N1205" s="106" t="str">
        <f>IF(L1205&lt;&gt;"",VLOOKUP(L1205,'DON GIA'!$S$1:$U$19,3,0),"")</f>
        <v/>
      </c>
      <c r="O1205" s="106" t="str">
        <f>IF(L1205&lt;&gt;"",VLOOKUP(L1205,'DON GIA'!$S$1:$V$19,4,0),"")</f>
        <v/>
      </c>
      <c r="P1205" s="106" t="str">
        <f t="shared" si="223"/>
        <v/>
      </c>
      <c r="Q1205" s="106" t="str">
        <f t="shared" si="224"/>
        <v/>
      </c>
      <c r="R1205" s="71" t="s">
        <v>35</v>
      </c>
      <c r="S1205" s="103"/>
      <c r="T1205" s="103"/>
      <c r="U1205" s="554" t="str">
        <f>IF(R1205&lt;&gt;"",VLOOKUP(R1205,'DON GIA'!$H$1:$K$103,4,0),"")</f>
        <v/>
      </c>
      <c r="V1205" s="554" t="str">
        <f t="shared" si="228"/>
        <v/>
      </c>
      <c r="W1205" s="107" t="s">
        <v>1044</v>
      </c>
      <c r="X1205" s="103" t="s">
        <v>27</v>
      </c>
      <c r="Y1205" s="108">
        <v>13.6</v>
      </c>
      <c r="Z1205" s="109"/>
      <c r="AA1205" s="554">
        <f>IF(W1205&lt;&gt;"",VLOOKUP(W1205,'DON GIA'!$A$1:$D$346,4,0),"")</f>
        <v>854777</v>
      </c>
      <c r="AB1205" s="554">
        <f t="shared" si="229"/>
        <v>11624967.199999999</v>
      </c>
      <c r="AC1205" s="71"/>
      <c r="AD1205" s="71" t="s">
        <v>29</v>
      </c>
      <c r="AE1205" s="71" t="s">
        <v>34</v>
      </c>
      <c r="AF1205" s="71"/>
      <c r="AG1205" s="71" t="s">
        <v>136</v>
      </c>
      <c r="AH1205" s="103"/>
      <c r="AI1205" s="71" t="s">
        <v>578</v>
      </c>
      <c r="AJ1205" s="71" t="s">
        <v>560</v>
      </c>
      <c r="AK1205" s="71">
        <v>1</v>
      </c>
      <c r="AL1205" s="554">
        <f>IF(AI1205&lt;&gt;"",VLOOKUP(AI1205,'DON GIA'!$M$1:$P$9,4,0),"")</f>
        <v>13000000</v>
      </c>
      <c r="AM1205" s="554">
        <f t="shared" si="225"/>
        <v>13000000</v>
      </c>
      <c r="AN1205" s="103"/>
      <c r="AO1205" s="107"/>
      <c r="AP1205" s="553" t="str">
        <f t="shared" si="220"/>
        <v/>
      </c>
      <c r="AQ1205" s="66" t="s">
        <v>531</v>
      </c>
      <c r="AR1205" s="139" t="s">
        <v>2059</v>
      </c>
    </row>
    <row r="1206" spans="1:44" ht="150" outlineLevel="2">
      <c r="A1206" s="72" t="e">
        <f>IF(D1205&lt;&gt;"",$D$8:D1205,A1205)</f>
        <v>#VALUE!</v>
      </c>
      <c r="C1206" s="552" t="str">
        <f>IF(D1206&lt;&gt;"",COUNTA($D$8:D1206),"")</f>
        <v/>
      </c>
      <c r="D1206" s="552"/>
      <c r="E1206" s="71"/>
      <c r="F1206" s="103"/>
      <c r="G1206" s="103"/>
      <c r="H1206" s="103"/>
      <c r="I1206" s="103"/>
      <c r="J1206" s="103"/>
      <c r="K1206" s="103"/>
      <c r="L1206" s="107"/>
      <c r="M1206" s="105"/>
      <c r="N1206" s="106" t="str">
        <f>IF(L1206&lt;&gt;"",VLOOKUP(L1206,'DON GIA'!$S$1:$U$19,3,0),"")</f>
        <v/>
      </c>
      <c r="O1206" s="106" t="str">
        <f>IF(L1206&lt;&gt;"",VLOOKUP(L1206,'DON GIA'!$S$1:$V$19,4,0),"")</f>
        <v/>
      </c>
      <c r="P1206" s="106" t="str">
        <f t="shared" si="223"/>
        <v/>
      </c>
      <c r="Q1206" s="106" t="str">
        <f t="shared" si="224"/>
        <v/>
      </c>
      <c r="R1206" s="71" t="s">
        <v>35</v>
      </c>
      <c r="S1206" s="103"/>
      <c r="T1206" s="103"/>
      <c r="U1206" s="554" t="str">
        <f>IF(R1206&lt;&gt;"",VLOOKUP(R1206,'DON GIA'!$H$1:$K$103,4,0),"")</f>
        <v/>
      </c>
      <c r="V1206" s="554" t="str">
        <f t="shared" si="228"/>
        <v/>
      </c>
      <c r="W1206" s="107" t="s">
        <v>1133</v>
      </c>
      <c r="X1206" s="103" t="s">
        <v>27</v>
      </c>
      <c r="Y1206" s="108">
        <v>13.44</v>
      </c>
      <c r="Z1206" s="109"/>
      <c r="AA1206" s="554">
        <f>IF(W1206&lt;&gt;"",VLOOKUP(W1206,'DON GIA'!$A$1:$D$346,4,0),"")</f>
        <v>295078</v>
      </c>
      <c r="AB1206" s="554">
        <f t="shared" si="229"/>
        <v>3965848.32</v>
      </c>
      <c r="AC1206" s="71"/>
      <c r="AD1206" s="71"/>
      <c r="AE1206" s="71"/>
      <c r="AF1206" s="71"/>
      <c r="AG1206" s="71"/>
      <c r="AH1206" s="103"/>
      <c r="AI1206" s="71"/>
      <c r="AJ1206" s="71"/>
      <c r="AK1206" s="71"/>
      <c r="AL1206" s="554" t="str">
        <f>IF(AI1206&lt;&gt;"",VLOOKUP(AI1206,'DON GIA'!$M$1:$P$9,4,0),"")</f>
        <v/>
      </c>
      <c r="AM1206" s="554" t="str">
        <f t="shared" si="225"/>
        <v/>
      </c>
      <c r="AN1206" s="103"/>
      <c r="AO1206" s="107"/>
      <c r="AP1206" s="553" t="str">
        <f t="shared" si="220"/>
        <v/>
      </c>
      <c r="AQ1206" s="66" t="s">
        <v>532</v>
      </c>
      <c r="AR1206" s="139" t="s">
        <v>2053</v>
      </c>
    </row>
    <row r="1207" spans="1:44" ht="112.5" outlineLevel="2">
      <c r="A1207" s="72" t="e">
        <f>IF(D1206&lt;&gt;"",$D$8:D1206,A1206)</f>
        <v>#VALUE!</v>
      </c>
      <c r="C1207" s="552" t="str">
        <f>IF(D1207&lt;&gt;"",COUNTA($D$8:D1207),"")</f>
        <v/>
      </c>
      <c r="D1207" s="552"/>
      <c r="E1207" s="71"/>
      <c r="F1207" s="103"/>
      <c r="G1207" s="103"/>
      <c r="H1207" s="103"/>
      <c r="I1207" s="103"/>
      <c r="J1207" s="103"/>
      <c r="K1207" s="103"/>
      <c r="L1207" s="107"/>
      <c r="M1207" s="105"/>
      <c r="N1207" s="106" t="str">
        <f>IF(L1207&lt;&gt;"",VLOOKUP(L1207,'DON GIA'!$S$1:$U$19,3,0),"")</f>
        <v/>
      </c>
      <c r="O1207" s="106" t="str">
        <f>IF(L1207&lt;&gt;"",VLOOKUP(L1207,'DON GIA'!$S$1:$V$19,4,0),"")</f>
        <v/>
      </c>
      <c r="P1207" s="106" t="str">
        <f t="shared" si="223"/>
        <v/>
      </c>
      <c r="Q1207" s="106" t="str">
        <f t="shared" si="224"/>
        <v/>
      </c>
      <c r="R1207" s="71" t="s">
        <v>35</v>
      </c>
      <c r="S1207" s="103"/>
      <c r="T1207" s="103"/>
      <c r="U1207" s="554" t="str">
        <f>IF(R1207&lt;&gt;"",VLOOKUP(R1207,'DON GIA'!$H$1:$K$103,4,0),"")</f>
        <v/>
      </c>
      <c r="V1207" s="554" t="str">
        <f t="shared" si="228"/>
        <v/>
      </c>
      <c r="W1207" s="107" t="s">
        <v>1107</v>
      </c>
      <c r="X1207" s="103" t="s">
        <v>27</v>
      </c>
      <c r="Y1207" s="108">
        <v>63.75</v>
      </c>
      <c r="Z1207" s="109"/>
      <c r="AA1207" s="554">
        <f>IF(W1207&lt;&gt;"",VLOOKUP(W1207,'DON GIA'!$A$1:$D$346,4,0),"")</f>
        <v>109890</v>
      </c>
      <c r="AB1207" s="554">
        <f t="shared" si="229"/>
        <v>7005487.5</v>
      </c>
      <c r="AC1207" s="71"/>
      <c r="AD1207" s="71"/>
      <c r="AE1207" s="71"/>
      <c r="AF1207" s="71"/>
      <c r="AG1207" s="71"/>
      <c r="AH1207" s="103"/>
      <c r="AI1207" s="71"/>
      <c r="AJ1207" s="71"/>
      <c r="AK1207" s="71"/>
      <c r="AL1207" s="554" t="str">
        <f>IF(AI1207&lt;&gt;"",VLOOKUP(AI1207,'DON GIA'!$M$1:$P$9,4,0),"")</f>
        <v/>
      </c>
      <c r="AM1207" s="554" t="str">
        <f t="shared" si="225"/>
        <v/>
      </c>
      <c r="AN1207" s="103"/>
      <c r="AO1207" s="107"/>
      <c r="AP1207" s="553" t="str">
        <f t="shared" si="220"/>
        <v/>
      </c>
      <c r="AQ1207" s="66" t="s">
        <v>533</v>
      </c>
      <c r="AR1207" s="139" t="s">
        <v>2048</v>
      </c>
    </row>
    <row r="1208" spans="1:44" ht="56.25" outlineLevel="2">
      <c r="A1208" s="72" t="e">
        <f>IF(D1207&lt;&gt;"",$D$8:D1207,A1207)</f>
        <v>#VALUE!</v>
      </c>
      <c r="C1208" s="552" t="str">
        <f>IF(D1208&lt;&gt;"",COUNTA($D$8:D1208),"")</f>
        <v/>
      </c>
      <c r="D1208" s="552"/>
      <c r="E1208" s="71"/>
      <c r="F1208" s="103"/>
      <c r="G1208" s="103"/>
      <c r="H1208" s="103"/>
      <c r="I1208" s="103"/>
      <c r="J1208" s="103"/>
      <c r="K1208" s="103"/>
      <c r="L1208" s="107"/>
      <c r="M1208" s="105"/>
      <c r="N1208" s="106" t="str">
        <f>IF(L1208&lt;&gt;"",VLOOKUP(L1208,'DON GIA'!$S$1:$U$19,3,0),"")</f>
        <v/>
      </c>
      <c r="O1208" s="106" t="str">
        <f>IF(L1208&lt;&gt;"",VLOOKUP(L1208,'DON GIA'!$S$1:$V$19,4,0),"")</f>
        <v/>
      </c>
      <c r="P1208" s="106" t="str">
        <f t="shared" si="223"/>
        <v/>
      </c>
      <c r="Q1208" s="106" t="str">
        <f t="shared" si="224"/>
        <v/>
      </c>
      <c r="R1208" s="71" t="s">
        <v>35</v>
      </c>
      <c r="S1208" s="103"/>
      <c r="T1208" s="103"/>
      <c r="U1208" s="554" t="str">
        <f>IF(R1208&lt;&gt;"",VLOOKUP(R1208,'DON GIA'!$H$1:$K$103,4,0),"")</f>
        <v/>
      </c>
      <c r="V1208" s="554" t="str">
        <f t="shared" si="228"/>
        <v/>
      </c>
      <c r="W1208" s="107" t="s">
        <v>1141</v>
      </c>
      <c r="X1208" s="103" t="s">
        <v>27</v>
      </c>
      <c r="Y1208" s="108">
        <v>4.34</v>
      </c>
      <c r="Z1208" s="109"/>
      <c r="AA1208" s="554">
        <f>IF(W1208&lt;&gt;"",VLOOKUP(W1208,'DON GIA'!$A$1:$D$346,4,0),"")</f>
        <v>10375629</v>
      </c>
      <c r="AB1208" s="554">
        <f t="shared" si="229"/>
        <v>45030229.859999999</v>
      </c>
      <c r="AC1208" s="71"/>
      <c r="AD1208" s="71"/>
      <c r="AE1208" s="71"/>
      <c r="AF1208" s="71" t="s">
        <v>31</v>
      </c>
      <c r="AG1208" s="71"/>
      <c r="AH1208" s="103" t="s">
        <v>219</v>
      </c>
      <c r="AI1208" s="71"/>
      <c r="AJ1208" s="71"/>
      <c r="AK1208" s="71"/>
      <c r="AL1208" s="554" t="str">
        <f>IF(AI1208&lt;&gt;"",VLOOKUP(AI1208,'DON GIA'!$M$1:$P$9,4,0),"")</f>
        <v/>
      </c>
      <c r="AM1208" s="554" t="str">
        <f t="shared" si="225"/>
        <v/>
      </c>
      <c r="AN1208" s="103"/>
      <c r="AO1208" s="107"/>
      <c r="AP1208" s="553" t="str">
        <f t="shared" si="220"/>
        <v/>
      </c>
      <c r="AQ1208" s="66" t="s">
        <v>755</v>
      </c>
    </row>
    <row r="1209" spans="1:44" outlineLevel="2">
      <c r="A1209" s="72" t="e">
        <f>IF(D1208&lt;&gt;"",$D$8:D1208,A1208)</f>
        <v>#VALUE!</v>
      </c>
      <c r="C1209" s="552" t="str">
        <f>IF(D1209&lt;&gt;"",COUNTA($D$8:D1209),"")</f>
        <v/>
      </c>
      <c r="D1209" s="552"/>
      <c r="E1209" s="71"/>
      <c r="F1209" s="103"/>
      <c r="G1209" s="103"/>
      <c r="H1209" s="103"/>
      <c r="I1209" s="103"/>
      <c r="J1209" s="103"/>
      <c r="K1209" s="103"/>
      <c r="L1209" s="107"/>
      <c r="M1209" s="105"/>
      <c r="N1209" s="106" t="str">
        <f>IF(L1209&lt;&gt;"",VLOOKUP(L1209,'DON GIA'!$S$1:$U$19,3,0),"")</f>
        <v/>
      </c>
      <c r="O1209" s="106" t="str">
        <f>IF(L1209&lt;&gt;"",VLOOKUP(L1209,'DON GIA'!$S$1:$V$19,4,0),"")</f>
        <v/>
      </c>
      <c r="P1209" s="106" t="str">
        <f t="shared" si="223"/>
        <v/>
      </c>
      <c r="Q1209" s="106" t="str">
        <f t="shared" si="224"/>
        <v/>
      </c>
      <c r="R1209" s="71" t="s">
        <v>35</v>
      </c>
      <c r="S1209" s="103"/>
      <c r="T1209" s="103"/>
      <c r="U1209" s="554" t="str">
        <f>IF(R1209&lt;&gt;"",VLOOKUP(R1209,'DON GIA'!$H$1:$K$103,4,0),"")</f>
        <v/>
      </c>
      <c r="V1209" s="554" t="str">
        <f t="shared" si="228"/>
        <v/>
      </c>
      <c r="W1209" s="107" t="s">
        <v>1171</v>
      </c>
      <c r="X1209" s="103" t="s">
        <v>38</v>
      </c>
      <c r="Y1209" s="108">
        <v>0.52800000000000002</v>
      </c>
      <c r="Z1209" s="109"/>
      <c r="AA1209" s="554">
        <f>IF(W1209&lt;&gt;"",VLOOKUP(W1209,'DON GIA'!$A$1:$D$346,4,0),"")</f>
        <v>2036769</v>
      </c>
      <c r="AB1209" s="554">
        <f t="shared" si="229"/>
        <v>1075414.0320000001</v>
      </c>
      <c r="AC1209" s="71"/>
      <c r="AD1209" s="71"/>
      <c r="AE1209" s="71"/>
      <c r="AF1209" s="71"/>
      <c r="AG1209" s="71"/>
      <c r="AH1209" s="103"/>
      <c r="AI1209" s="71"/>
      <c r="AJ1209" s="71"/>
      <c r="AK1209" s="71"/>
      <c r="AL1209" s="554" t="str">
        <f>IF(AI1209&lt;&gt;"",VLOOKUP(AI1209,'DON GIA'!$M$1:$P$9,4,0),"")</f>
        <v/>
      </c>
      <c r="AM1209" s="554" t="str">
        <f t="shared" si="225"/>
        <v/>
      </c>
      <c r="AN1209" s="103"/>
      <c r="AO1209" s="107"/>
      <c r="AP1209" s="553" t="str">
        <f t="shared" si="220"/>
        <v/>
      </c>
      <c r="AQ1209" s="565" t="s">
        <v>2049</v>
      </c>
    </row>
    <row r="1210" spans="1:44" ht="33" outlineLevel="2">
      <c r="A1210" s="72" t="e">
        <f>IF(D1209&lt;&gt;"",$D$8:D1209,A1209)</f>
        <v>#VALUE!</v>
      </c>
      <c r="C1210" s="552" t="str">
        <f>IF(D1210&lt;&gt;"",COUNTA($D$8:D1210),"")</f>
        <v/>
      </c>
      <c r="D1210" s="552"/>
      <c r="E1210" s="71"/>
      <c r="F1210" s="103"/>
      <c r="G1210" s="103"/>
      <c r="H1210" s="103"/>
      <c r="I1210" s="103"/>
      <c r="J1210" s="103"/>
      <c r="K1210" s="103"/>
      <c r="L1210" s="107"/>
      <c r="M1210" s="105"/>
      <c r="N1210" s="106" t="str">
        <f>IF(L1210&lt;&gt;"",VLOOKUP(L1210,'DON GIA'!$S$1:$U$19,3,0),"")</f>
        <v/>
      </c>
      <c r="O1210" s="106" t="str">
        <f>IF(L1210&lt;&gt;"",VLOOKUP(L1210,'DON GIA'!$S$1:$V$19,4,0),"")</f>
        <v/>
      </c>
      <c r="P1210" s="106" t="str">
        <f t="shared" si="223"/>
        <v/>
      </c>
      <c r="Q1210" s="106" t="str">
        <f t="shared" si="224"/>
        <v/>
      </c>
      <c r="R1210" s="71" t="s">
        <v>35</v>
      </c>
      <c r="S1210" s="103"/>
      <c r="T1210" s="103"/>
      <c r="U1210" s="554" t="str">
        <f>IF(R1210&lt;&gt;"",VLOOKUP(R1210,'DON GIA'!$H$1:$K$103,4,0),"")</f>
        <v/>
      </c>
      <c r="V1210" s="554" t="str">
        <f t="shared" si="228"/>
        <v/>
      </c>
      <c r="W1210" s="107" t="s">
        <v>1009</v>
      </c>
      <c r="X1210" s="103" t="s">
        <v>27</v>
      </c>
      <c r="Y1210" s="108">
        <v>94.68</v>
      </c>
      <c r="Z1210" s="109"/>
      <c r="AA1210" s="554">
        <f>IF(W1210&lt;&gt;"",VLOOKUP(W1210,'DON GIA'!$A$1:$D$346,4,0),"")</f>
        <v>282038</v>
      </c>
      <c r="AB1210" s="554">
        <f t="shared" si="229"/>
        <v>26703357.840000004</v>
      </c>
      <c r="AC1210" s="71"/>
      <c r="AD1210" s="71"/>
      <c r="AE1210" s="71"/>
      <c r="AF1210" s="71"/>
      <c r="AG1210" s="71"/>
      <c r="AH1210" s="103"/>
      <c r="AI1210" s="71"/>
      <c r="AJ1210" s="71"/>
      <c r="AK1210" s="71"/>
      <c r="AL1210" s="554" t="str">
        <f>IF(AI1210&lt;&gt;"",VLOOKUP(AI1210,'DON GIA'!$M$1:$P$9,4,0),"")</f>
        <v/>
      </c>
      <c r="AM1210" s="554" t="str">
        <f t="shared" si="225"/>
        <v/>
      </c>
      <c r="AN1210" s="103"/>
      <c r="AO1210" s="107"/>
      <c r="AP1210" s="553" t="str">
        <f t="shared" si="220"/>
        <v/>
      </c>
      <c r="AQ1210" s="578" t="s">
        <v>1948</v>
      </c>
    </row>
    <row r="1211" spans="1:44" ht="37.5" outlineLevel="2">
      <c r="A1211" s="72" t="e">
        <f>IF(D1210&lt;&gt;"",$D$8:D1210,A1210)</f>
        <v>#VALUE!</v>
      </c>
      <c r="C1211" s="552" t="str">
        <f>IF(D1211&lt;&gt;"",COUNTA($D$8:D1211),"")</f>
        <v/>
      </c>
      <c r="D1211" s="552"/>
      <c r="E1211" s="71"/>
      <c r="F1211" s="103"/>
      <c r="G1211" s="103"/>
      <c r="H1211" s="103"/>
      <c r="I1211" s="103"/>
      <c r="J1211" s="103"/>
      <c r="K1211" s="103"/>
      <c r="L1211" s="107"/>
      <c r="M1211" s="105"/>
      <c r="N1211" s="106" t="str">
        <f>IF(L1211&lt;&gt;"",VLOOKUP(L1211,'DON GIA'!$S$1:$U$19,3,0),"")</f>
        <v/>
      </c>
      <c r="O1211" s="106" t="str">
        <f>IF(L1211&lt;&gt;"",VLOOKUP(L1211,'DON GIA'!$S$1:$V$19,4,0),"")</f>
        <v/>
      </c>
      <c r="P1211" s="106" t="str">
        <f t="shared" si="223"/>
        <v/>
      </c>
      <c r="Q1211" s="106" t="str">
        <f t="shared" si="224"/>
        <v/>
      </c>
      <c r="R1211" s="71" t="s">
        <v>35</v>
      </c>
      <c r="S1211" s="103"/>
      <c r="T1211" s="103"/>
      <c r="U1211" s="554" t="str">
        <f>IF(R1211&lt;&gt;"",VLOOKUP(R1211,'DON GIA'!$H$1:$K$103,4,0),"")</f>
        <v/>
      </c>
      <c r="V1211" s="554" t="str">
        <f t="shared" si="228"/>
        <v/>
      </c>
      <c r="W1211" s="107" t="s">
        <v>1140</v>
      </c>
      <c r="X1211" s="103" t="s">
        <v>27</v>
      </c>
      <c r="Y1211" s="108">
        <v>12.32</v>
      </c>
      <c r="Z1211" s="109"/>
      <c r="AA1211" s="554">
        <f>IF(W1211&lt;&gt;"",VLOOKUP(W1211,'DON GIA'!$A$1:$D$346,4,0),"")</f>
        <v>1238791</v>
      </c>
      <c r="AB1211" s="554">
        <f t="shared" si="229"/>
        <v>15261905.120000001</v>
      </c>
      <c r="AC1211" s="71"/>
      <c r="AD1211" s="71"/>
      <c r="AE1211" s="71"/>
      <c r="AF1211" s="71"/>
      <c r="AG1211" s="71"/>
      <c r="AH1211" s="103"/>
      <c r="AI1211" s="71"/>
      <c r="AJ1211" s="71"/>
      <c r="AK1211" s="71"/>
      <c r="AL1211" s="554" t="str">
        <f>IF(AI1211&lt;&gt;"",VLOOKUP(AI1211,'DON GIA'!$M$1:$P$9,4,0),"")</f>
        <v/>
      </c>
      <c r="AM1211" s="554" t="str">
        <f t="shared" si="225"/>
        <v/>
      </c>
      <c r="AN1211" s="103"/>
      <c r="AO1211" s="107"/>
      <c r="AP1211" s="553" t="str">
        <f t="shared" si="220"/>
        <v/>
      </c>
      <c r="AQ1211" s="107"/>
    </row>
    <row r="1212" spans="1:44" outlineLevel="2">
      <c r="A1212" s="72" t="e">
        <f>IF(D1211&lt;&gt;"",$D$8:D1211,A1211)</f>
        <v>#VALUE!</v>
      </c>
      <c r="C1212" s="552" t="str">
        <f>IF(D1212&lt;&gt;"",COUNTA($D$8:D1212),"")</f>
        <v/>
      </c>
      <c r="D1212" s="552"/>
      <c r="E1212" s="61"/>
      <c r="F1212" s="103"/>
      <c r="G1212" s="103"/>
      <c r="H1212" s="103"/>
      <c r="I1212" s="103"/>
      <c r="J1212" s="103"/>
      <c r="K1212" s="103"/>
      <c r="L1212" s="107"/>
      <c r="M1212" s="105"/>
      <c r="N1212" s="106" t="str">
        <f>IF(L1212&lt;&gt;"",VLOOKUP(L1212,'DON GIA'!$S$1:$U$19,3,0),"")</f>
        <v/>
      </c>
      <c r="O1212" s="106" t="str">
        <f>IF(L1212&lt;&gt;"",VLOOKUP(L1212,'DON GIA'!$S$1:$V$19,4,0),"")</f>
        <v/>
      </c>
      <c r="P1212" s="106" t="str">
        <f t="shared" si="223"/>
        <v/>
      </c>
      <c r="Q1212" s="106" t="str">
        <f t="shared" si="224"/>
        <v/>
      </c>
      <c r="R1212" s="71" t="s">
        <v>35</v>
      </c>
      <c r="S1212" s="103"/>
      <c r="T1212" s="103"/>
      <c r="U1212" s="554" t="str">
        <f>IF(R1212&lt;&gt;"",VLOOKUP(R1212,'DON GIA'!$H$1:$K$103,4,0),"")</f>
        <v/>
      </c>
      <c r="V1212" s="554" t="str">
        <f t="shared" si="228"/>
        <v/>
      </c>
      <c r="W1212" s="107"/>
      <c r="X1212" s="103"/>
      <c r="Y1212" s="108"/>
      <c r="Z1212" s="109"/>
      <c r="AA1212" s="554" t="str">
        <f>IF(W1212&lt;&gt;"",VLOOKUP(W1212,'DON GIA'!$A$1:$D$346,4,0),"")</f>
        <v/>
      </c>
      <c r="AB1212" s="554" t="str">
        <f t="shared" si="229"/>
        <v/>
      </c>
      <c r="AC1212" s="71"/>
      <c r="AD1212" s="71"/>
      <c r="AE1212" s="71"/>
      <c r="AF1212" s="71"/>
      <c r="AG1212" s="71"/>
      <c r="AH1212" s="103"/>
      <c r="AI1212" s="71"/>
      <c r="AJ1212" s="71"/>
      <c r="AK1212" s="71"/>
      <c r="AL1212" s="554" t="str">
        <f>IF(AI1212&lt;&gt;"",VLOOKUP(AI1212,'DON GIA'!$M$1:$P$9,4,0),"")</f>
        <v/>
      </c>
      <c r="AM1212" s="554" t="str">
        <f t="shared" si="225"/>
        <v/>
      </c>
      <c r="AN1212" s="103"/>
      <c r="AO1212" s="107"/>
      <c r="AP1212" s="553" t="str">
        <f t="shared" si="220"/>
        <v/>
      </c>
      <c r="AQ1212" s="107"/>
    </row>
    <row r="1213" spans="1:44" outlineLevel="1">
      <c r="A1213" s="84" t="s">
        <v>779</v>
      </c>
      <c r="B1213" s="576">
        <v>90</v>
      </c>
      <c r="C1213" s="552">
        <f>IF(D1213&lt;&gt;"",COUNTA($D$8:D1213),"")</f>
        <v>82</v>
      </c>
      <c r="D1213" s="552">
        <v>474</v>
      </c>
      <c r="E1213" s="61" t="s">
        <v>463</v>
      </c>
      <c r="F1213" s="162"/>
      <c r="G1213" s="162"/>
      <c r="H1213" s="162"/>
      <c r="I1213" s="162"/>
      <c r="J1213" s="162"/>
      <c r="K1213" s="162"/>
      <c r="L1213" s="129"/>
      <c r="M1213" s="167">
        <f>SUBTOTAL(9,M1214:M1220)</f>
        <v>112.2</v>
      </c>
      <c r="N1213" s="199"/>
      <c r="O1213" s="199"/>
      <c r="P1213" s="199">
        <f>SUBTOTAL(9,P1214:P1220)</f>
        <v>180340800</v>
      </c>
      <c r="Q1213" s="199">
        <f>SUBTOTAL(9,Q1214:Q1220)</f>
        <v>0</v>
      </c>
      <c r="R1213" s="61"/>
      <c r="S1213" s="162"/>
      <c r="T1213" s="162">
        <f>SUBTOTAL(9,T1214:T1220)</f>
        <v>0</v>
      </c>
      <c r="U1213" s="553"/>
      <c r="V1213" s="553">
        <f>SUBTOTAL(9,V1214:V1220)</f>
        <v>0</v>
      </c>
      <c r="W1213" s="129"/>
      <c r="X1213" s="162"/>
      <c r="Y1213" s="169">
        <f>SUBTOTAL(9,Y1214:Y1220)</f>
        <v>112.1</v>
      </c>
      <c r="Z1213" s="170">
        <f>SUBTOTAL(9,Z1214:Z1220)</f>
        <v>0</v>
      </c>
      <c r="AA1213" s="553"/>
      <c r="AB1213" s="553">
        <f>SUBTOTAL(9,AB1214:AB1220)</f>
        <v>33078243.799999997</v>
      </c>
      <c r="AC1213" s="71"/>
      <c r="AD1213" s="71"/>
      <c r="AE1213" s="71"/>
      <c r="AF1213" s="71"/>
      <c r="AG1213" s="71"/>
      <c r="AH1213" s="103"/>
      <c r="AI1213" s="71"/>
      <c r="AJ1213" s="61"/>
      <c r="AK1213" s="61">
        <f>SUBTOTAL(9,AK1214:AK1220)</f>
        <v>0</v>
      </c>
      <c r="AL1213" s="553"/>
      <c r="AM1213" s="553">
        <f>SUBTOTAL(9,AM1214:AM1220)</f>
        <v>0</v>
      </c>
      <c r="AN1213" s="162"/>
      <c r="AO1213" s="129">
        <f>SUBTOTAL(9,AO1214:AO1220)</f>
        <v>0</v>
      </c>
      <c r="AP1213" s="553">
        <f t="shared" si="220"/>
        <v>213419043.80000001</v>
      </c>
      <c r="AQ1213" s="65"/>
      <c r="AR1213" s="90"/>
    </row>
    <row r="1214" spans="1:44" ht="112.5" outlineLevel="2">
      <c r="A1214" s="72" t="e">
        <f>IF(D1213&lt;&gt;"",$D$8:D1213,A1212)</f>
        <v>#VALUE!</v>
      </c>
      <c r="C1214" s="552" t="str">
        <f>IF(D1214&lt;&gt;"",COUNTA($D$8:D1214),"")</f>
        <v/>
      </c>
      <c r="D1214" s="552"/>
      <c r="E1214" s="71" t="s">
        <v>464</v>
      </c>
      <c r="F1214" s="103">
        <v>1</v>
      </c>
      <c r="G1214" s="103"/>
      <c r="H1214" s="103">
        <v>482</v>
      </c>
      <c r="I1214" s="103">
        <v>79</v>
      </c>
      <c r="J1214" s="103" t="s">
        <v>223</v>
      </c>
      <c r="K1214" s="103" t="s">
        <v>224</v>
      </c>
      <c r="L1214" s="107" t="s">
        <v>973</v>
      </c>
      <c r="M1214" s="105">
        <v>73.900000000000006</v>
      </c>
      <c r="N1214" s="106">
        <f>IF(L1214&lt;&gt;"",VLOOKUP(L1214,'DON GIA'!$S$1:$U$19,3,0),"")</f>
        <v>1679000</v>
      </c>
      <c r="O1214" s="106">
        <f>IF(L1214&lt;&gt;"",VLOOKUP(L1214,'DON GIA'!$S$1:$V$19,4,0),"")</f>
        <v>0</v>
      </c>
      <c r="P1214" s="106">
        <f t="shared" si="223"/>
        <v>124078100.00000001</v>
      </c>
      <c r="Q1214" s="106">
        <f t="shared" si="224"/>
        <v>0</v>
      </c>
      <c r="R1214" s="71" t="s">
        <v>35</v>
      </c>
      <c r="S1214" s="103"/>
      <c r="T1214" s="103"/>
      <c r="U1214" s="554" t="str">
        <f>IF(R1214&lt;&gt;"",VLOOKUP(R1214,'DON GIA'!$H$1:$K$103,4,0),"")</f>
        <v/>
      </c>
      <c r="V1214" s="554" t="str">
        <f t="shared" ref="V1214:V1220" si="230">IF(R1214&lt;&gt;"",IF(ISNUMBER(U1214),T1214*U1214,""),"")</f>
        <v/>
      </c>
      <c r="W1214" s="107" t="s">
        <v>1001</v>
      </c>
      <c r="X1214" s="103" t="s">
        <v>27</v>
      </c>
      <c r="Y1214" s="108">
        <v>112.1</v>
      </c>
      <c r="Z1214" s="109"/>
      <c r="AA1214" s="554">
        <f>IF(W1214&lt;&gt;"",VLOOKUP(W1214,'DON GIA'!$A$1:$D$346,4,0),"")</f>
        <v>295078</v>
      </c>
      <c r="AB1214" s="554">
        <f t="shared" ref="AB1214:AB1220" si="231">IF(W1214&lt;&gt;"",IF(ISNUMBER(AA1214),Y1214*AA1214,""),"")</f>
        <v>33078243.799999997</v>
      </c>
      <c r="AC1214" s="71"/>
      <c r="AD1214" s="71"/>
      <c r="AE1214" s="71"/>
      <c r="AF1214" s="71"/>
      <c r="AG1214" s="71"/>
      <c r="AH1214" s="103"/>
      <c r="AI1214" s="71"/>
      <c r="AJ1214" s="71"/>
      <c r="AK1214" s="71"/>
      <c r="AL1214" s="554" t="str">
        <f>IF(AI1214&lt;&gt;"",VLOOKUP(AI1214,'DON GIA'!$M$1:$P$9,4,0),"")</f>
        <v/>
      </c>
      <c r="AM1214" s="554" t="str">
        <f t="shared" si="225"/>
        <v/>
      </c>
      <c r="AN1214" s="103"/>
      <c r="AO1214" s="107"/>
      <c r="AP1214" s="553" t="str">
        <f t="shared" si="220"/>
        <v/>
      </c>
      <c r="AQ1214" s="66" t="s">
        <v>541</v>
      </c>
      <c r="AR1214" s="77" t="s">
        <v>2021</v>
      </c>
    </row>
    <row r="1215" spans="1:44" ht="112.5" outlineLevel="2">
      <c r="A1215" s="72" t="e">
        <f>IF(D1214&lt;&gt;"",$D$8:D1214,A1214)</f>
        <v>#VALUE!</v>
      </c>
      <c r="C1215" s="552" t="str">
        <f>IF(D1215&lt;&gt;"",COUNTA($D$8:D1215),"")</f>
        <v/>
      </c>
      <c r="D1215" s="552"/>
      <c r="E1215" s="71" t="s">
        <v>465</v>
      </c>
      <c r="F1215" s="103"/>
      <c r="G1215" s="103"/>
      <c r="H1215" s="103">
        <v>482</v>
      </c>
      <c r="I1215" s="103">
        <v>79</v>
      </c>
      <c r="J1215" s="103" t="s">
        <v>223</v>
      </c>
      <c r="K1215" s="103" t="s">
        <v>224</v>
      </c>
      <c r="L1215" s="107" t="s">
        <v>967</v>
      </c>
      <c r="M1215" s="105">
        <v>38.299999999999997</v>
      </c>
      <c r="N1215" s="106">
        <f>IF(L1215&lt;&gt;"",VLOOKUP(L1215,'DON GIA'!$S$1:$U$19,3,0),"")</f>
        <v>1469000</v>
      </c>
      <c r="O1215" s="106">
        <f>IF(L1215&lt;&gt;"",VLOOKUP(L1215,'DON GIA'!$S$1:$V$19,4,0),"")</f>
        <v>0</v>
      </c>
      <c r="P1215" s="106">
        <f t="shared" si="223"/>
        <v>56262699.999999993</v>
      </c>
      <c r="Q1215" s="106">
        <f t="shared" si="224"/>
        <v>0</v>
      </c>
      <c r="R1215" s="71" t="s">
        <v>35</v>
      </c>
      <c r="S1215" s="103"/>
      <c r="T1215" s="103"/>
      <c r="U1215" s="554" t="str">
        <f>IF(R1215&lt;&gt;"",VLOOKUP(R1215,'DON GIA'!$H$1:$K$103,4,0),"")</f>
        <v/>
      </c>
      <c r="V1215" s="554" t="str">
        <f t="shared" si="230"/>
        <v/>
      </c>
      <c r="W1215" s="107" t="s">
        <v>35</v>
      </c>
      <c r="X1215" s="103"/>
      <c r="Y1215" s="108"/>
      <c r="Z1215" s="109"/>
      <c r="AA1215" s="554" t="str">
        <f>IF(W1215&lt;&gt;"",VLOOKUP(W1215,'DON GIA'!$A$1:$D$346,4,0),"")</f>
        <v/>
      </c>
      <c r="AB1215" s="554" t="str">
        <f t="shared" si="231"/>
        <v/>
      </c>
      <c r="AC1215" s="71"/>
      <c r="AD1215" s="71"/>
      <c r="AE1215" s="71"/>
      <c r="AF1215" s="71"/>
      <c r="AG1215" s="71"/>
      <c r="AH1215" s="103"/>
      <c r="AI1215" s="71"/>
      <c r="AJ1215" s="71"/>
      <c r="AK1215" s="71"/>
      <c r="AL1215" s="554" t="str">
        <f>IF(AI1215&lt;&gt;"",VLOOKUP(AI1215,'DON GIA'!$M$1:$P$9,4,0),"")</f>
        <v/>
      </c>
      <c r="AM1215" s="554" t="str">
        <f t="shared" si="225"/>
        <v/>
      </c>
      <c r="AN1215" s="103"/>
      <c r="AO1215" s="107"/>
      <c r="AP1215" s="553" t="str">
        <f t="shared" si="220"/>
        <v/>
      </c>
      <c r="AQ1215" s="66" t="s">
        <v>539</v>
      </c>
      <c r="AR1215" s="139" t="s">
        <v>2059</v>
      </c>
    </row>
    <row r="1216" spans="1:44" ht="150" outlineLevel="2">
      <c r="A1216" s="72" t="e">
        <f>IF(D1215&lt;&gt;"",$D$8:D1215,A1215)</f>
        <v>#VALUE!</v>
      </c>
      <c r="C1216" s="552" t="str">
        <f>IF(D1216&lt;&gt;"",COUNTA($D$8:D1216),"")</f>
        <v/>
      </c>
      <c r="D1216" s="552"/>
      <c r="E1216" s="71"/>
      <c r="F1216" s="103"/>
      <c r="G1216" s="103"/>
      <c r="H1216" s="103"/>
      <c r="I1216" s="103"/>
      <c r="J1216" s="103"/>
      <c r="K1216" s="103"/>
      <c r="L1216" s="107"/>
      <c r="M1216" s="105"/>
      <c r="N1216" s="106" t="str">
        <f>IF(L1216&lt;&gt;"",VLOOKUP(L1216,'DON GIA'!$S$1:$U$19,3,0),"")</f>
        <v/>
      </c>
      <c r="O1216" s="106" t="str">
        <f>IF(L1216&lt;&gt;"",VLOOKUP(L1216,'DON GIA'!$S$1:$V$19,4,0),"")</f>
        <v/>
      </c>
      <c r="P1216" s="106" t="str">
        <f t="shared" si="223"/>
        <v/>
      </c>
      <c r="Q1216" s="106" t="str">
        <f t="shared" si="224"/>
        <v/>
      </c>
      <c r="R1216" s="71" t="s">
        <v>35</v>
      </c>
      <c r="S1216" s="103"/>
      <c r="T1216" s="103"/>
      <c r="U1216" s="554" t="str">
        <f>IF(R1216&lt;&gt;"",VLOOKUP(R1216,'DON GIA'!$H$1:$K$103,4,0),"")</f>
        <v/>
      </c>
      <c r="V1216" s="554" t="str">
        <f t="shared" si="230"/>
        <v/>
      </c>
      <c r="W1216" s="107" t="s">
        <v>35</v>
      </c>
      <c r="X1216" s="103"/>
      <c r="Y1216" s="108"/>
      <c r="Z1216" s="109"/>
      <c r="AA1216" s="554" t="str">
        <f>IF(W1216&lt;&gt;"",VLOOKUP(W1216,'DON GIA'!$A$1:$D$346,4,0),"")</f>
        <v/>
      </c>
      <c r="AB1216" s="554" t="str">
        <f t="shared" si="231"/>
        <v/>
      </c>
      <c r="AC1216" s="71"/>
      <c r="AD1216" s="71"/>
      <c r="AE1216" s="71"/>
      <c r="AF1216" s="71"/>
      <c r="AG1216" s="71"/>
      <c r="AH1216" s="103"/>
      <c r="AI1216" s="71"/>
      <c r="AJ1216" s="71"/>
      <c r="AK1216" s="71"/>
      <c r="AL1216" s="554" t="str">
        <f>IF(AI1216&lt;&gt;"",VLOOKUP(AI1216,'DON GIA'!$M$1:$P$9,4,0),"")</f>
        <v/>
      </c>
      <c r="AM1216" s="554" t="str">
        <f t="shared" si="225"/>
        <v/>
      </c>
      <c r="AN1216" s="103"/>
      <c r="AO1216" s="107"/>
      <c r="AP1216" s="553" t="str">
        <f t="shared" si="220"/>
        <v/>
      </c>
      <c r="AQ1216" s="66" t="s">
        <v>542</v>
      </c>
      <c r="AR1216" s="139" t="s">
        <v>2053</v>
      </c>
    </row>
    <row r="1217" spans="1:44" ht="112.5" outlineLevel="2">
      <c r="A1217" s="72" t="e">
        <f>IF(D1216&lt;&gt;"",$D$8:D1216,A1216)</f>
        <v>#VALUE!</v>
      </c>
      <c r="C1217" s="552" t="str">
        <f>IF(D1217&lt;&gt;"",COUNTA($D$8:D1217),"")</f>
        <v/>
      </c>
      <c r="D1217" s="552"/>
      <c r="E1217" s="71"/>
      <c r="F1217" s="103"/>
      <c r="G1217" s="103"/>
      <c r="H1217" s="103"/>
      <c r="I1217" s="103"/>
      <c r="J1217" s="103"/>
      <c r="K1217" s="103"/>
      <c r="L1217" s="107"/>
      <c r="M1217" s="105"/>
      <c r="N1217" s="106" t="str">
        <f>IF(L1217&lt;&gt;"",VLOOKUP(L1217,'DON GIA'!$S$1:$U$19,3,0),"")</f>
        <v/>
      </c>
      <c r="O1217" s="106" t="str">
        <f>IF(L1217&lt;&gt;"",VLOOKUP(L1217,'DON GIA'!$S$1:$V$19,4,0),"")</f>
        <v/>
      </c>
      <c r="P1217" s="106" t="str">
        <f t="shared" si="223"/>
        <v/>
      </c>
      <c r="Q1217" s="106" t="str">
        <f t="shared" si="224"/>
        <v/>
      </c>
      <c r="R1217" s="71" t="s">
        <v>35</v>
      </c>
      <c r="S1217" s="103"/>
      <c r="T1217" s="103"/>
      <c r="U1217" s="554" t="str">
        <f>IF(R1217&lt;&gt;"",VLOOKUP(R1217,'DON GIA'!$H$1:$K$103,4,0),"")</f>
        <v/>
      </c>
      <c r="V1217" s="554" t="str">
        <f t="shared" si="230"/>
        <v/>
      </c>
      <c r="W1217" s="107"/>
      <c r="X1217" s="103"/>
      <c r="Y1217" s="108"/>
      <c r="Z1217" s="109"/>
      <c r="AA1217" s="554" t="str">
        <f>IF(W1217&lt;&gt;"",VLOOKUP(W1217,'DON GIA'!$A$1:$D$346,4,0),"")</f>
        <v/>
      </c>
      <c r="AB1217" s="554" t="str">
        <f t="shared" si="231"/>
        <v/>
      </c>
      <c r="AC1217" s="71"/>
      <c r="AD1217" s="71"/>
      <c r="AE1217" s="71"/>
      <c r="AF1217" s="71"/>
      <c r="AG1217" s="71"/>
      <c r="AH1217" s="103"/>
      <c r="AI1217" s="71"/>
      <c r="AJ1217" s="71"/>
      <c r="AK1217" s="71"/>
      <c r="AL1217" s="554" t="str">
        <f>IF(AI1217&lt;&gt;"",VLOOKUP(AI1217,'DON GIA'!$M$1:$P$9,4,0),"")</f>
        <v/>
      </c>
      <c r="AM1217" s="554" t="str">
        <f t="shared" si="225"/>
        <v/>
      </c>
      <c r="AN1217" s="103"/>
      <c r="AO1217" s="107"/>
      <c r="AP1217" s="553" t="str">
        <f t="shared" si="220"/>
        <v/>
      </c>
      <c r="AQ1217" s="66" t="s">
        <v>537</v>
      </c>
      <c r="AR1217" s="139" t="s">
        <v>397</v>
      </c>
    </row>
    <row r="1218" spans="1:44" ht="75" outlineLevel="2">
      <c r="A1218" s="72" t="e">
        <f>IF(D1217&lt;&gt;"",$D$8:D1217,A1217)</f>
        <v>#VALUE!</v>
      </c>
      <c r="C1218" s="552" t="str">
        <f>IF(D1218&lt;&gt;"",COUNTA($D$8:D1218),"")</f>
        <v/>
      </c>
      <c r="D1218" s="552"/>
      <c r="E1218" s="71"/>
      <c r="F1218" s="103"/>
      <c r="G1218" s="103"/>
      <c r="H1218" s="103"/>
      <c r="I1218" s="103"/>
      <c r="J1218" s="103"/>
      <c r="K1218" s="103"/>
      <c r="L1218" s="107"/>
      <c r="M1218" s="105"/>
      <c r="N1218" s="106" t="str">
        <f>IF(L1218&lt;&gt;"",VLOOKUP(L1218,'DON GIA'!$S$1:$U$19,3,0),"")</f>
        <v/>
      </c>
      <c r="O1218" s="106" t="str">
        <f>IF(L1218&lt;&gt;"",VLOOKUP(L1218,'DON GIA'!$S$1:$V$19,4,0),"")</f>
        <v/>
      </c>
      <c r="P1218" s="106" t="str">
        <f t="shared" si="223"/>
        <v/>
      </c>
      <c r="Q1218" s="106" t="str">
        <f t="shared" si="224"/>
        <v/>
      </c>
      <c r="R1218" s="71" t="s">
        <v>35</v>
      </c>
      <c r="S1218" s="103"/>
      <c r="T1218" s="103"/>
      <c r="U1218" s="554" t="str">
        <f>IF(R1218&lt;&gt;"",VLOOKUP(R1218,'DON GIA'!$H$1:$K$103,4,0),"")</f>
        <v/>
      </c>
      <c r="V1218" s="554" t="str">
        <f t="shared" si="230"/>
        <v/>
      </c>
      <c r="W1218" s="107"/>
      <c r="X1218" s="103"/>
      <c r="Y1218" s="108"/>
      <c r="Z1218" s="109"/>
      <c r="AA1218" s="554" t="str">
        <f>IF(W1218&lt;&gt;"",VLOOKUP(W1218,'DON GIA'!$A$1:$D$346,4,0),"")</f>
        <v/>
      </c>
      <c r="AB1218" s="554" t="str">
        <f t="shared" si="231"/>
        <v/>
      </c>
      <c r="AC1218" s="71"/>
      <c r="AD1218" s="71"/>
      <c r="AE1218" s="71"/>
      <c r="AF1218" s="71"/>
      <c r="AG1218" s="71"/>
      <c r="AH1218" s="103"/>
      <c r="AI1218" s="71"/>
      <c r="AJ1218" s="71"/>
      <c r="AK1218" s="71"/>
      <c r="AL1218" s="554" t="str">
        <f>IF(AI1218&lt;&gt;"",VLOOKUP(AI1218,'DON GIA'!$M$1:$P$9,4,0),"")</f>
        <v/>
      </c>
      <c r="AM1218" s="554" t="str">
        <f t="shared" si="225"/>
        <v/>
      </c>
      <c r="AN1218" s="103"/>
      <c r="AO1218" s="107"/>
      <c r="AP1218" s="553" t="str">
        <f t="shared" si="220"/>
        <v/>
      </c>
      <c r="AQ1218" s="60" t="s">
        <v>534</v>
      </c>
    </row>
    <row r="1219" spans="1:44" outlineLevel="2">
      <c r="A1219" s="72" t="e">
        <f>IF(D1218&lt;&gt;"",$D$8:D1218,A1218)</f>
        <v>#VALUE!</v>
      </c>
      <c r="C1219" s="552" t="str">
        <f>IF(D1219&lt;&gt;"",COUNTA($D$8:D1219),"")</f>
        <v/>
      </c>
      <c r="D1219" s="552"/>
      <c r="E1219" s="71"/>
      <c r="F1219" s="103"/>
      <c r="G1219" s="103"/>
      <c r="H1219" s="103"/>
      <c r="I1219" s="103"/>
      <c r="J1219" s="103"/>
      <c r="K1219" s="103"/>
      <c r="L1219" s="107"/>
      <c r="M1219" s="105"/>
      <c r="N1219" s="106" t="str">
        <f>IF(L1219&lt;&gt;"",VLOOKUP(L1219,'DON GIA'!$S$1:$U$19,3,0),"")</f>
        <v/>
      </c>
      <c r="O1219" s="106" t="str">
        <f>IF(L1219&lt;&gt;"",VLOOKUP(L1219,'DON GIA'!$S$1:$V$19,4,0),"")</f>
        <v/>
      </c>
      <c r="P1219" s="106" t="str">
        <f t="shared" si="223"/>
        <v/>
      </c>
      <c r="Q1219" s="106" t="str">
        <f t="shared" si="224"/>
        <v/>
      </c>
      <c r="R1219" s="71" t="s">
        <v>35</v>
      </c>
      <c r="S1219" s="103"/>
      <c r="T1219" s="103"/>
      <c r="U1219" s="554" t="str">
        <f>IF(R1219&lt;&gt;"",VLOOKUP(R1219,'DON GIA'!$H$1:$K$103,4,0),"")</f>
        <v/>
      </c>
      <c r="V1219" s="554" t="str">
        <f t="shared" si="230"/>
        <v/>
      </c>
      <c r="W1219" s="107"/>
      <c r="X1219" s="103"/>
      <c r="Y1219" s="108"/>
      <c r="Z1219" s="109"/>
      <c r="AA1219" s="554" t="str">
        <f>IF(W1219&lt;&gt;"",VLOOKUP(W1219,'DON GIA'!$A$1:$D$346,4,0),"")</f>
        <v/>
      </c>
      <c r="AB1219" s="554" t="str">
        <f t="shared" si="231"/>
        <v/>
      </c>
      <c r="AC1219" s="71"/>
      <c r="AD1219" s="71"/>
      <c r="AE1219" s="71"/>
      <c r="AF1219" s="71"/>
      <c r="AG1219" s="71"/>
      <c r="AH1219" s="103"/>
      <c r="AI1219" s="71"/>
      <c r="AJ1219" s="71"/>
      <c r="AK1219" s="71"/>
      <c r="AL1219" s="554" t="str">
        <f>IF(AI1219&lt;&gt;"",VLOOKUP(AI1219,'DON GIA'!$M$1:$P$9,4,0),"")</f>
        <v/>
      </c>
      <c r="AM1219" s="554" t="str">
        <f t="shared" si="225"/>
        <v/>
      </c>
      <c r="AN1219" s="103"/>
      <c r="AO1219" s="107"/>
      <c r="AP1219" s="553" t="str">
        <f t="shared" si="220"/>
        <v/>
      </c>
      <c r="AQ1219" s="107" t="s">
        <v>543</v>
      </c>
    </row>
    <row r="1220" spans="1:44" outlineLevel="2">
      <c r="A1220" s="72" t="e">
        <f>IF(D1219&lt;&gt;"",$D$8:D1219,A1219)</f>
        <v>#VALUE!</v>
      </c>
      <c r="C1220" s="552" t="str">
        <f>IF(D1220&lt;&gt;"",COUNTA($D$8:D1220),"")</f>
        <v/>
      </c>
      <c r="D1220" s="552"/>
      <c r="E1220" s="61"/>
      <c r="F1220" s="103"/>
      <c r="G1220" s="103"/>
      <c r="H1220" s="103"/>
      <c r="I1220" s="103"/>
      <c r="J1220" s="103"/>
      <c r="K1220" s="103"/>
      <c r="L1220" s="107"/>
      <c r="M1220" s="105"/>
      <c r="N1220" s="106" t="str">
        <f>IF(L1220&lt;&gt;"",VLOOKUP(L1220,'DON GIA'!$S$1:$U$19,3,0),"")</f>
        <v/>
      </c>
      <c r="O1220" s="106" t="str">
        <f>IF(L1220&lt;&gt;"",VLOOKUP(L1220,'DON GIA'!$S$1:$V$19,4,0),"")</f>
        <v/>
      </c>
      <c r="P1220" s="106" t="str">
        <f t="shared" si="223"/>
        <v/>
      </c>
      <c r="Q1220" s="106" t="str">
        <f t="shared" si="224"/>
        <v/>
      </c>
      <c r="R1220" s="71" t="s">
        <v>35</v>
      </c>
      <c r="S1220" s="103"/>
      <c r="T1220" s="103"/>
      <c r="U1220" s="554" t="str">
        <f>IF(R1220&lt;&gt;"",VLOOKUP(R1220,'DON GIA'!$H$1:$K$103,4,0),"")</f>
        <v/>
      </c>
      <c r="V1220" s="554" t="str">
        <f t="shared" si="230"/>
        <v/>
      </c>
      <c r="W1220" s="107"/>
      <c r="X1220" s="103"/>
      <c r="Y1220" s="108"/>
      <c r="Z1220" s="109"/>
      <c r="AA1220" s="554" t="str">
        <f>IF(W1220&lt;&gt;"",VLOOKUP(W1220,'DON GIA'!$A$1:$D$346,4,0),"")</f>
        <v/>
      </c>
      <c r="AB1220" s="554" t="str">
        <f t="shared" si="231"/>
        <v/>
      </c>
      <c r="AC1220" s="71"/>
      <c r="AD1220" s="71"/>
      <c r="AE1220" s="71"/>
      <c r="AF1220" s="71"/>
      <c r="AG1220" s="71"/>
      <c r="AH1220" s="103"/>
      <c r="AI1220" s="71"/>
      <c r="AJ1220" s="71"/>
      <c r="AK1220" s="71"/>
      <c r="AL1220" s="554" t="str">
        <f>IF(AI1220&lt;&gt;"",VLOOKUP(AI1220,'DON GIA'!$M$1:$P$9,4,0),"")</f>
        <v/>
      </c>
      <c r="AM1220" s="554" t="str">
        <f t="shared" si="225"/>
        <v/>
      </c>
      <c r="AN1220" s="103"/>
      <c r="AO1220" s="107"/>
      <c r="AP1220" s="553" t="str">
        <f t="shared" si="220"/>
        <v/>
      </c>
      <c r="AQ1220" s="107"/>
    </row>
    <row r="1221" spans="1:44" outlineLevel="1">
      <c r="A1221" s="84" t="s">
        <v>778</v>
      </c>
      <c r="B1221" s="576">
        <v>75</v>
      </c>
      <c r="C1221" s="552">
        <f>IF(D1221&lt;&gt;"",COUNTA($D$8:D1221),"")</f>
        <v>83</v>
      </c>
      <c r="D1221" s="552">
        <v>475</v>
      </c>
      <c r="E1221" s="61" t="s">
        <v>466</v>
      </c>
      <c r="F1221" s="162"/>
      <c r="G1221" s="162"/>
      <c r="H1221" s="162"/>
      <c r="I1221" s="162"/>
      <c r="J1221" s="162"/>
      <c r="K1221" s="162"/>
      <c r="L1221" s="129"/>
      <c r="M1221" s="181">
        <f>SUBTOTAL(9,M1222:M1235)</f>
        <v>336</v>
      </c>
      <c r="N1221" s="199"/>
      <c r="O1221" s="199"/>
      <c r="P1221" s="199">
        <f>SUBTOTAL(9,P1222:P1235)</f>
        <v>1668624000</v>
      </c>
      <c r="Q1221" s="199">
        <f>SUBTOTAL(9,Q1222:Q1235)</f>
        <v>0</v>
      </c>
      <c r="R1221" s="61"/>
      <c r="S1221" s="162"/>
      <c r="T1221" s="162">
        <f>SUBTOTAL(9,T1222:T1235)</f>
        <v>0</v>
      </c>
      <c r="U1221" s="553"/>
      <c r="V1221" s="553">
        <f>SUBTOTAL(9,V1222:V1235)</f>
        <v>0</v>
      </c>
      <c r="W1221" s="129"/>
      <c r="X1221" s="162"/>
      <c r="Y1221" s="169">
        <f>SUBTOTAL(9,Y1222:Y1235)</f>
        <v>196.20199999999997</v>
      </c>
      <c r="Z1221" s="170">
        <f>SUBTOTAL(9,Z1222:Z1235)</f>
        <v>56.25</v>
      </c>
      <c r="AA1221" s="553"/>
      <c r="AB1221" s="553">
        <f>SUBTOTAL(9,AB1222:AB1235)</f>
        <v>459391231.39600003</v>
      </c>
      <c r="AC1221" s="71"/>
      <c r="AD1221" s="71"/>
      <c r="AE1221" s="71"/>
      <c r="AF1221" s="71"/>
      <c r="AG1221" s="71"/>
      <c r="AH1221" s="103"/>
      <c r="AI1221" s="71"/>
      <c r="AJ1221" s="61"/>
      <c r="AK1221" s="61">
        <f>SUBTOTAL(9,AK1222:AK1235)</f>
        <v>2</v>
      </c>
      <c r="AL1221" s="553"/>
      <c r="AM1221" s="553">
        <f>SUBTOTAL(9,AM1222:AM1235)</f>
        <v>25895920</v>
      </c>
      <c r="AN1221" s="162"/>
      <c r="AO1221" s="129">
        <f>SUBTOTAL(9,AO1222:AO1235)</f>
        <v>1</v>
      </c>
      <c r="AP1221" s="553">
        <f t="shared" si="220"/>
        <v>2153911151.3959999</v>
      </c>
      <c r="AQ1221" s="65"/>
      <c r="AR1221" s="90"/>
    </row>
    <row r="1222" spans="1:44" ht="112.5" outlineLevel="2">
      <c r="A1222" s="72" t="e">
        <f>IF(D1221&lt;&gt;"",$D$8:D1221,A1220)</f>
        <v>#VALUE!</v>
      </c>
      <c r="C1222" s="552" t="str">
        <f>IF(D1222&lt;&gt;"",COUNTA($D$8:D1222),"")</f>
        <v/>
      </c>
      <c r="D1222" s="552"/>
      <c r="E1222" s="71" t="s">
        <v>468</v>
      </c>
      <c r="F1222" s="103"/>
      <c r="G1222" s="103"/>
      <c r="H1222" s="103">
        <v>148</v>
      </c>
      <c r="I1222" s="103">
        <v>79</v>
      </c>
      <c r="J1222" s="103" t="s">
        <v>223</v>
      </c>
      <c r="K1222" s="103" t="s">
        <v>467</v>
      </c>
      <c r="L1222" s="107" t="s">
        <v>973</v>
      </c>
      <c r="M1222" s="130">
        <v>100.2</v>
      </c>
      <c r="N1222" s="106">
        <f>IF(L1222&lt;&gt;"",VLOOKUP(L1222,'DON GIA'!$S$1:$U$19,3,0),"")</f>
        <v>1679000</v>
      </c>
      <c r="O1222" s="106">
        <f>IF(L1222&lt;&gt;"",VLOOKUP(L1222,'DON GIA'!$S$1:$V$19,4,0),"")</f>
        <v>0</v>
      </c>
      <c r="P1222" s="106">
        <f t="shared" si="223"/>
        <v>168235800</v>
      </c>
      <c r="Q1222" s="106">
        <f t="shared" si="224"/>
        <v>0</v>
      </c>
      <c r="R1222" s="71" t="s">
        <v>35</v>
      </c>
      <c r="S1222" s="103"/>
      <c r="T1222" s="103"/>
      <c r="U1222" s="554" t="str">
        <f>IF(R1222&lt;&gt;"",VLOOKUP(R1222,'DON GIA'!$H$1:$K$103,4,0),"")</f>
        <v/>
      </c>
      <c r="V1222" s="554" t="str">
        <f t="shared" ref="V1222:V1235" si="232">IF(R1222&lt;&gt;"",IF(ISNUMBER(U1222),T1222*U1222,""),"")</f>
        <v/>
      </c>
      <c r="W1222" s="107" t="s">
        <v>1278</v>
      </c>
      <c r="X1222" s="103" t="s">
        <v>27</v>
      </c>
      <c r="Y1222" s="108">
        <v>5.48</v>
      </c>
      <c r="Z1222" s="109">
        <v>17.25</v>
      </c>
      <c r="AA1222" s="554">
        <f>IF(W1222&lt;&gt;"",VLOOKUP(W1222,'DON GIA'!$A$1:$D$346,4,0),"")</f>
        <v>4826746</v>
      </c>
      <c r="AB1222" s="554">
        <f t="shared" ref="AB1222:AB1235" si="233">IF(W1222&lt;&gt;"",IF(ISNUMBER(AA1222),Y1222*AA1222,""),"")</f>
        <v>26450568.080000002</v>
      </c>
      <c r="AC1222" s="71"/>
      <c r="AD1222" s="71" t="s">
        <v>34</v>
      </c>
      <c r="AE1222" s="71" t="s">
        <v>30</v>
      </c>
      <c r="AF1222" s="71" t="s">
        <v>41</v>
      </c>
      <c r="AG1222" s="71" t="s">
        <v>34</v>
      </c>
      <c r="AH1222" s="103"/>
      <c r="AI1222" s="71" t="s">
        <v>562</v>
      </c>
      <c r="AJ1222" s="71" t="s">
        <v>409</v>
      </c>
      <c r="AK1222" s="71">
        <v>1</v>
      </c>
      <c r="AL1222" s="554">
        <f>IF(AI1222&lt;&gt;"",VLOOKUP(AI1222,'DON GIA'!$M$1:$P$9,4,0),"")</f>
        <v>12895920</v>
      </c>
      <c r="AM1222" s="554">
        <f t="shared" si="225"/>
        <v>12895920</v>
      </c>
      <c r="AN1222" s="103" t="s">
        <v>407</v>
      </c>
      <c r="AO1222" s="107">
        <v>1</v>
      </c>
      <c r="AP1222" s="553" t="str">
        <f t="shared" si="220"/>
        <v/>
      </c>
      <c r="AQ1222" s="65" t="s">
        <v>756</v>
      </c>
      <c r="AR1222" s="77" t="s">
        <v>2021</v>
      </c>
    </row>
    <row r="1223" spans="1:44" ht="56.25" outlineLevel="2">
      <c r="A1223" s="72" t="e">
        <f>IF(D1222&lt;&gt;"",$D$8:D1222,A1222)</f>
        <v>#VALUE!</v>
      </c>
      <c r="C1223" s="552" t="str">
        <f>IF(D1223&lt;&gt;"",COUNTA($D$8:D1223),"")</f>
        <v/>
      </c>
      <c r="D1223" s="552"/>
      <c r="E1223" s="71" t="s">
        <v>71</v>
      </c>
      <c r="F1223" s="103"/>
      <c r="G1223" s="103"/>
      <c r="H1223" s="103">
        <v>148</v>
      </c>
      <c r="I1223" s="103">
        <v>79</v>
      </c>
      <c r="J1223" s="103" t="s">
        <v>223</v>
      </c>
      <c r="K1223" s="103" t="s">
        <v>467</v>
      </c>
      <c r="L1223" s="107" t="s">
        <v>975</v>
      </c>
      <c r="M1223" s="125">
        <v>142.5</v>
      </c>
      <c r="N1223" s="106">
        <f>IF(L1223&lt;&gt;"",VLOOKUP(L1223,'DON GIA'!$S$1:$U$19,3,0),"")</f>
        <v>7220000</v>
      </c>
      <c r="O1223" s="106">
        <f>IF(L1223&lt;&gt;"",VLOOKUP(L1223,'DON GIA'!$S$1:$V$19,4,0),"")</f>
        <v>0</v>
      </c>
      <c r="P1223" s="106">
        <f t="shared" si="223"/>
        <v>1028850000</v>
      </c>
      <c r="Q1223" s="106">
        <f t="shared" si="224"/>
        <v>0</v>
      </c>
      <c r="R1223" s="71" t="s">
        <v>35</v>
      </c>
      <c r="S1223" s="103"/>
      <c r="T1223" s="103"/>
      <c r="U1223" s="554" t="str">
        <f>IF(R1223&lt;&gt;"",VLOOKUP(R1223,'DON GIA'!$H$1:$K$103,4,0),"")</f>
        <v/>
      </c>
      <c r="V1223" s="554" t="str">
        <f t="shared" si="232"/>
        <v/>
      </c>
      <c r="W1223" s="107" t="s">
        <v>1005</v>
      </c>
      <c r="X1223" s="103" t="s">
        <v>27</v>
      </c>
      <c r="Y1223" s="108">
        <v>50.78</v>
      </c>
      <c r="Z1223" s="109">
        <v>19.5</v>
      </c>
      <c r="AA1223" s="554">
        <f>IF(W1223&lt;&gt;"",VLOOKUP(W1223,'DON GIA'!$A$1:$D$346,4,0),"")</f>
        <v>5559129</v>
      </c>
      <c r="AB1223" s="554">
        <f t="shared" si="233"/>
        <v>282292570.62</v>
      </c>
      <c r="AC1223" s="71"/>
      <c r="AD1223" s="71" t="s">
        <v>29</v>
      </c>
      <c r="AE1223" s="71" t="s">
        <v>30</v>
      </c>
      <c r="AF1223" s="71" t="s">
        <v>31</v>
      </c>
      <c r="AG1223" s="71" t="s">
        <v>34</v>
      </c>
      <c r="AH1223" s="103"/>
      <c r="AI1223" s="71" t="s">
        <v>578</v>
      </c>
      <c r="AJ1223" s="71" t="s">
        <v>560</v>
      </c>
      <c r="AK1223" s="71">
        <v>1</v>
      </c>
      <c r="AL1223" s="554">
        <f>IF(AI1223&lt;&gt;"",VLOOKUP(AI1223,'DON GIA'!$M$1:$P$9,4,0),"")</f>
        <v>13000000</v>
      </c>
      <c r="AM1223" s="554">
        <f t="shared" si="225"/>
        <v>13000000</v>
      </c>
      <c r="AN1223" s="103"/>
      <c r="AO1223" s="107"/>
      <c r="AP1223" s="553" t="str">
        <f t="shared" si="220"/>
        <v/>
      </c>
      <c r="AQ1223" s="565" t="s">
        <v>2028</v>
      </c>
      <c r="AR1223" s="139" t="s">
        <v>2025</v>
      </c>
    </row>
    <row r="1224" spans="1:44" ht="150" outlineLevel="2">
      <c r="A1224" s="72" t="e">
        <f>IF(D1223&lt;&gt;"",$D$8:D1223,A1223)</f>
        <v>#VALUE!</v>
      </c>
      <c r="C1224" s="552" t="str">
        <f>IF(D1224&lt;&gt;"",COUNTA($D$8:D1224),"")</f>
        <v/>
      </c>
      <c r="D1224" s="552"/>
      <c r="E1224" s="71"/>
      <c r="F1224" s="103"/>
      <c r="G1224" s="103"/>
      <c r="H1224" s="103">
        <v>148</v>
      </c>
      <c r="I1224" s="103">
        <v>79</v>
      </c>
      <c r="J1224" s="103" t="s">
        <v>223</v>
      </c>
      <c r="K1224" s="103" t="s">
        <v>467</v>
      </c>
      <c r="L1224" s="107" t="s">
        <v>976</v>
      </c>
      <c r="M1224" s="125">
        <v>93.3</v>
      </c>
      <c r="N1224" s="106">
        <f>IF(L1224&lt;&gt;"",VLOOKUP(L1224,'DON GIA'!$S$1:$U$19,3,0),"")</f>
        <v>5054000</v>
      </c>
      <c r="O1224" s="106">
        <f>IF(L1224&lt;&gt;"",VLOOKUP(L1224,'DON GIA'!$S$1:$V$19,4,0),"")</f>
        <v>0</v>
      </c>
      <c r="P1224" s="106">
        <f t="shared" si="223"/>
        <v>471538200</v>
      </c>
      <c r="Q1224" s="106">
        <f t="shared" si="224"/>
        <v>0</v>
      </c>
      <c r="R1224" s="71" t="s">
        <v>35</v>
      </c>
      <c r="S1224" s="103"/>
      <c r="T1224" s="103"/>
      <c r="U1224" s="554" t="str">
        <f>IF(R1224&lt;&gt;"",VLOOKUP(R1224,'DON GIA'!$H$1:$K$103,4,0),"")</f>
        <v/>
      </c>
      <c r="V1224" s="554" t="str">
        <f t="shared" si="232"/>
        <v/>
      </c>
      <c r="W1224" s="107" t="s">
        <v>1063</v>
      </c>
      <c r="X1224" s="103" t="s">
        <v>27</v>
      </c>
      <c r="Y1224" s="108">
        <v>15.3</v>
      </c>
      <c r="Z1224" s="109"/>
      <c r="AA1224" s="554">
        <f>IF(W1224&lt;&gt;"",VLOOKUP(W1224,'DON GIA'!$A$1:$D$346,4,0),"")</f>
        <v>3941166</v>
      </c>
      <c r="AB1224" s="554">
        <f t="shared" si="233"/>
        <v>60299839.800000004</v>
      </c>
      <c r="AC1224" s="71"/>
      <c r="AD1224" s="71" t="s">
        <v>29</v>
      </c>
      <c r="AE1224" s="71" t="s">
        <v>30</v>
      </c>
      <c r="AF1224" s="71" t="s">
        <v>31</v>
      </c>
      <c r="AG1224" s="71" t="s">
        <v>32</v>
      </c>
      <c r="AH1224" s="103"/>
      <c r="AI1224" s="71"/>
      <c r="AJ1224" s="71"/>
      <c r="AK1224" s="71"/>
      <c r="AL1224" s="554" t="str">
        <f>IF(AI1224&lt;&gt;"",VLOOKUP(AI1224,'DON GIA'!$M$1:$P$9,4,0),"")</f>
        <v/>
      </c>
      <c r="AM1224" s="554" t="str">
        <f t="shared" si="225"/>
        <v/>
      </c>
      <c r="AN1224" s="103"/>
      <c r="AO1224" s="107"/>
      <c r="AP1224" s="553" t="str">
        <f t="shared" si="220"/>
        <v/>
      </c>
      <c r="AQ1224" s="568" t="s">
        <v>2029</v>
      </c>
      <c r="AR1224" s="139" t="s">
        <v>2026</v>
      </c>
    </row>
    <row r="1225" spans="1:44" ht="112.5" outlineLevel="2">
      <c r="A1225" s="72" t="e">
        <f>IF(D1224&lt;&gt;"",$D$8:D1224,A1224)</f>
        <v>#VALUE!</v>
      </c>
      <c r="C1225" s="552" t="str">
        <f>IF(D1225&lt;&gt;"",COUNTA($D$8:D1225),"")</f>
        <v/>
      </c>
      <c r="D1225" s="552"/>
      <c r="E1225" s="71"/>
      <c r="F1225" s="103"/>
      <c r="G1225" s="103"/>
      <c r="H1225" s="103"/>
      <c r="I1225" s="103"/>
      <c r="J1225" s="103"/>
      <c r="K1225" s="103"/>
      <c r="L1225" s="107"/>
      <c r="M1225" s="105"/>
      <c r="N1225" s="106" t="str">
        <f>IF(L1225&lt;&gt;"",VLOOKUP(L1225,'DON GIA'!$S$1:$U$19,3,0),"")</f>
        <v/>
      </c>
      <c r="O1225" s="106" t="str">
        <f>IF(L1225&lt;&gt;"",VLOOKUP(L1225,'DON GIA'!$S$1:$V$19,4,0),"")</f>
        <v/>
      </c>
      <c r="P1225" s="106" t="str">
        <f t="shared" si="223"/>
        <v/>
      </c>
      <c r="Q1225" s="106" t="str">
        <f t="shared" si="224"/>
        <v/>
      </c>
      <c r="R1225" s="71" t="s">
        <v>35</v>
      </c>
      <c r="S1225" s="103"/>
      <c r="T1225" s="103"/>
      <c r="U1225" s="554" t="str">
        <f>IF(R1225&lt;&gt;"",VLOOKUP(R1225,'DON GIA'!$H$1:$K$103,4,0),"")</f>
        <v/>
      </c>
      <c r="V1225" s="554" t="str">
        <f t="shared" si="232"/>
        <v/>
      </c>
      <c r="W1225" s="107" t="s">
        <v>1080</v>
      </c>
      <c r="X1225" s="103" t="s">
        <v>27</v>
      </c>
      <c r="Y1225" s="108">
        <v>3.2</v>
      </c>
      <c r="Z1225" s="109"/>
      <c r="AA1225" s="554">
        <f>IF(W1225&lt;&gt;"",VLOOKUP(W1225,'DON GIA'!$A$1:$D$346,4,0),"")</f>
        <v>10375629</v>
      </c>
      <c r="AB1225" s="554">
        <f t="shared" si="233"/>
        <v>33202012.800000001</v>
      </c>
      <c r="AC1225" s="71"/>
      <c r="AD1225" s="71" t="s">
        <v>29</v>
      </c>
      <c r="AE1225" s="71" t="s">
        <v>30</v>
      </c>
      <c r="AF1225" s="71" t="s">
        <v>31</v>
      </c>
      <c r="AG1225" s="71" t="s">
        <v>34</v>
      </c>
      <c r="AH1225" s="103"/>
      <c r="AI1225" s="71"/>
      <c r="AJ1225" s="71"/>
      <c r="AK1225" s="71"/>
      <c r="AL1225" s="554" t="str">
        <f>IF(AI1225&lt;&gt;"",VLOOKUP(AI1225,'DON GIA'!$M$1:$P$9,4,0),"")</f>
        <v/>
      </c>
      <c r="AM1225" s="554" t="str">
        <f t="shared" si="225"/>
        <v/>
      </c>
      <c r="AN1225" s="103"/>
      <c r="AO1225" s="107"/>
      <c r="AP1225" s="553" t="str">
        <f t="shared" si="220"/>
        <v/>
      </c>
      <c r="AQ1225" s="107"/>
      <c r="AR1225" s="139" t="s">
        <v>2027</v>
      </c>
    </row>
    <row r="1226" spans="1:44" ht="37.5" outlineLevel="2">
      <c r="A1226" s="72" t="e">
        <f>IF(D1225&lt;&gt;"",$D$8:D1225,A1225)</f>
        <v>#VALUE!</v>
      </c>
      <c r="C1226" s="552" t="str">
        <f>IF(D1226&lt;&gt;"",COUNTA($D$8:D1226),"")</f>
        <v/>
      </c>
      <c r="D1226" s="552"/>
      <c r="E1226" s="71"/>
      <c r="F1226" s="103"/>
      <c r="G1226" s="103"/>
      <c r="H1226" s="103"/>
      <c r="I1226" s="103"/>
      <c r="J1226" s="103"/>
      <c r="K1226" s="103"/>
      <c r="L1226" s="107"/>
      <c r="M1226" s="105"/>
      <c r="N1226" s="106" t="str">
        <f>IF(L1226&lt;&gt;"",VLOOKUP(L1226,'DON GIA'!$S$1:$U$19,3,0),"")</f>
        <v/>
      </c>
      <c r="O1226" s="106" t="str">
        <f>IF(L1226&lt;&gt;"",VLOOKUP(L1226,'DON GIA'!$S$1:$V$19,4,0),"")</f>
        <v/>
      </c>
      <c r="P1226" s="106" t="str">
        <f t="shared" si="223"/>
        <v/>
      </c>
      <c r="Q1226" s="106" t="str">
        <f t="shared" si="224"/>
        <v/>
      </c>
      <c r="R1226" s="71" t="s">
        <v>35</v>
      </c>
      <c r="S1226" s="103"/>
      <c r="T1226" s="103"/>
      <c r="U1226" s="554" t="str">
        <f>IF(R1226&lt;&gt;"",VLOOKUP(R1226,'DON GIA'!$H$1:$K$103,4,0),"")</f>
        <v/>
      </c>
      <c r="V1226" s="554" t="str">
        <f t="shared" si="232"/>
        <v/>
      </c>
      <c r="W1226" s="107" t="s">
        <v>1032</v>
      </c>
      <c r="X1226" s="103" t="s">
        <v>27</v>
      </c>
      <c r="Y1226" s="108">
        <v>2.8</v>
      </c>
      <c r="Z1226" s="109"/>
      <c r="AA1226" s="554">
        <f>IF(W1226&lt;&gt;"",VLOOKUP(W1226,'DON GIA'!$A$1:$D$346,4,0),"")</f>
        <v>2613835</v>
      </c>
      <c r="AB1226" s="554">
        <f t="shared" si="233"/>
        <v>7318738</v>
      </c>
      <c r="AC1226" s="71"/>
      <c r="AD1226" s="71" t="s">
        <v>29</v>
      </c>
      <c r="AE1226" s="71" t="s">
        <v>30</v>
      </c>
      <c r="AF1226" s="71" t="s">
        <v>31</v>
      </c>
      <c r="AG1226" s="71" t="s">
        <v>34</v>
      </c>
      <c r="AH1226" s="103"/>
      <c r="AI1226" s="71"/>
      <c r="AJ1226" s="71"/>
      <c r="AK1226" s="71"/>
      <c r="AL1226" s="554" t="str">
        <f>IF(AI1226&lt;&gt;"",VLOOKUP(AI1226,'DON GIA'!$M$1:$P$9,4,0),"")</f>
        <v/>
      </c>
      <c r="AM1226" s="554" t="str">
        <f t="shared" si="225"/>
        <v/>
      </c>
      <c r="AN1226" s="103"/>
      <c r="AO1226" s="107"/>
      <c r="AP1226" s="553" t="str">
        <f t="shared" si="220"/>
        <v/>
      </c>
      <c r="AQ1226" s="107"/>
    </row>
    <row r="1227" spans="1:44" outlineLevel="2">
      <c r="A1227" s="72" t="e">
        <f>IF(D1226&lt;&gt;"",$D$8:D1226,A1226)</f>
        <v>#VALUE!</v>
      </c>
      <c r="C1227" s="552" t="str">
        <f>IF(D1227&lt;&gt;"",COUNTA($D$8:D1227),"")</f>
        <v/>
      </c>
      <c r="D1227" s="552"/>
      <c r="E1227" s="71"/>
      <c r="F1227" s="103"/>
      <c r="G1227" s="103"/>
      <c r="H1227" s="103"/>
      <c r="I1227" s="103"/>
      <c r="J1227" s="103"/>
      <c r="K1227" s="103"/>
      <c r="L1227" s="107"/>
      <c r="M1227" s="105"/>
      <c r="N1227" s="106" t="str">
        <f>IF(L1227&lt;&gt;"",VLOOKUP(L1227,'DON GIA'!$S$1:$U$19,3,0),"")</f>
        <v/>
      </c>
      <c r="O1227" s="106" t="str">
        <f>IF(L1227&lt;&gt;"",VLOOKUP(L1227,'DON GIA'!$S$1:$V$19,4,0),"")</f>
        <v/>
      </c>
      <c r="P1227" s="106" t="str">
        <f t="shared" si="223"/>
        <v/>
      </c>
      <c r="Q1227" s="106" t="str">
        <f t="shared" si="224"/>
        <v/>
      </c>
      <c r="R1227" s="71" t="s">
        <v>35</v>
      </c>
      <c r="S1227" s="103"/>
      <c r="T1227" s="103"/>
      <c r="U1227" s="554" t="str">
        <f>IF(R1227&lt;&gt;"",VLOOKUP(R1227,'DON GIA'!$H$1:$K$103,4,0),"")</f>
        <v/>
      </c>
      <c r="V1227" s="554" t="str">
        <f t="shared" si="232"/>
        <v/>
      </c>
      <c r="W1227" s="107" t="s">
        <v>1091</v>
      </c>
      <c r="X1227" s="103" t="s">
        <v>27</v>
      </c>
      <c r="Y1227" s="108">
        <v>50.78</v>
      </c>
      <c r="Z1227" s="109">
        <v>19.5</v>
      </c>
      <c r="AA1227" s="554">
        <f>IF(W1227&lt;&gt;"",VLOOKUP(W1227,'DON GIA'!$A$1:$D$346,4,0),"")</f>
        <v>161275</v>
      </c>
      <c r="AB1227" s="554">
        <f t="shared" si="233"/>
        <v>8189544.5</v>
      </c>
      <c r="AC1227" s="71"/>
      <c r="AD1227" s="71"/>
      <c r="AE1227" s="71"/>
      <c r="AF1227" s="71"/>
      <c r="AG1227" s="71"/>
      <c r="AH1227" s="103"/>
      <c r="AI1227" s="71"/>
      <c r="AJ1227" s="71"/>
      <c r="AK1227" s="71"/>
      <c r="AL1227" s="554" t="str">
        <f>IF(AI1227&lt;&gt;"",VLOOKUP(AI1227,'DON GIA'!$M$1:$P$9,4,0),"")</f>
        <v/>
      </c>
      <c r="AM1227" s="554" t="str">
        <f t="shared" si="225"/>
        <v/>
      </c>
      <c r="AN1227" s="103"/>
      <c r="AO1227" s="107"/>
      <c r="AP1227" s="553" t="str">
        <f t="shared" si="220"/>
        <v/>
      </c>
      <c r="AQ1227" s="107"/>
    </row>
    <row r="1228" spans="1:44" outlineLevel="2">
      <c r="A1228" s="72" t="e">
        <f>IF(D1227&lt;&gt;"",$D$8:D1227,A1227)</f>
        <v>#VALUE!</v>
      </c>
      <c r="C1228" s="552" t="str">
        <f>IF(D1228&lt;&gt;"",COUNTA($D$8:D1228),"")</f>
        <v/>
      </c>
      <c r="D1228" s="552"/>
      <c r="E1228" s="71"/>
      <c r="F1228" s="103"/>
      <c r="G1228" s="103"/>
      <c r="H1228" s="103"/>
      <c r="I1228" s="103"/>
      <c r="J1228" s="103"/>
      <c r="K1228" s="103"/>
      <c r="L1228" s="107"/>
      <c r="M1228" s="105"/>
      <c r="N1228" s="106" t="str">
        <f>IF(L1228&lt;&gt;"",VLOOKUP(L1228,'DON GIA'!$S$1:$U$19,3,0),"")</f>
        <v/>
      </c>
      <c r="O1228" s="106" t="str">
        <f>IF(L1228&lt;&gt;"",VLOOKUP(L1228,'DON GIA'!$S$1:$V$19,4,0),"")</f>
        <v/>
      </c>
      <c r="P1228" s="106" t="str">
        <f t="shared" si="223"/>
        <v/>
      </c>
      <c r="Q1228" s="106" t="str">
        <f t="shared" si="224"/>
        <v/>
      </c>
      <c r="R1228" s="71" t="s">
        <v>35</v>
      </c>
      <c r="S1228" s="103"/>
      <c r="T1228" s="103"/>
      <c r="U1228" s="554" t="str">
        <f>IF(R1228&lt;&gt;"",VLOOKUP(R1228,'DON GIA'!$H$1:$K$103,4,0),"")</f>
        <v/>
      </c>
      <c r="V1228" s="554" t="str">
        <f t="shared" si="232"/>
        <v/>
      </c>
      <c r="W1228" s="107" t="s">
        <v>1279</v>
      </c>
      <c r="X1228" s="103" t="s">
        <v>27</v>
      </c>
      <c r="Y1228" s="108">
        <v>15.3</v>
      </c>
      <c r="Z1228" s="109"/>
      <c r="AA1228" s="554">
        <f>IF(W1228&lt;&gt;"",VLOOKUP(W1228,'DON GIA'!$A$1:$D$346,4,0),"")</f>
        <v>109890</v>
      </c>
      <c r="AB1228" s="554">
        <f t="shared" si="233"/>
        <v>1681317</v>
      </c>
      <c r="AC1228" s="71"/>
      <c r="AD1228" s="71"/>
      <c r="AE1228" s="71"/>
      <c r="AF1228" s="71"/>
      <c r="AG1228" s="71"/>
      <c r="AH1228" s="103"/>
      <c r="AI1228" s="71"/>
      <c r="AJ1228" s="71"/>
      <c r="AK1228" s="71"/>
      <c r="AL1228" s="554" t="str">
        <f>IF(AI1228&lt;&gt;"",VLOOKUP(AI1228,'DON GIA'!$M$1:$P$9,4,0),"")</f>
        <v/>
      </c>
      <c r="AM1228" s="554" t="str">
        <f t="shared" si="225"/>
        <v/>
      </c>
      <c r="AN1228" s="103"/>
      <c r="AO1228" s="107"/>
      <c r="AP1228" s="553" t="str">
        <f t="shared" si="220"/>
        <v/>
      </c>
      <c r="AQ1228" s="107"/>
    </row>
    <row r="1229" spans="1:44" outlineLevel="2">
      <c r="A1229" s="72" t="e">
        <f>IF(D1228&lt;&gt;"",$D$8:D1228,A1228)</f>
        <v>#VALUE!</v>
      </c>
      <c r="C1229" s="552" t="str">
        <f>IF(D1229&lt;&gt;"",COUNTA($D$8:D1229),"")</f>
        <v/>
      </c>
      <c r="D1229" s="552"/>
      <c r="E1229" s="71"/>
      <c r="F1229" s="103"/>
      <c r="G1229" s="103"/>
      <c r="H1229" s="103"/>
      <c r="I1229" s="103"/>
      <c r="J1229" s="103"/>
      <c r="K1229" s="103"/>
      <c r="L1229" s="107"/>
      <c r="M1229" s="105"/>
      <c r="N1229" s="106" t="str">
        <f>IF(L1229&lt;&gt;"",VLOOKUP(L1229,'DON GIA'!$S$1:$U$19,3,0),"")</f>
        <v/>
      </c>
      <c r="O1229" s="106" t="str">
        <f>IF(L1229&lt;&gt;"",VLOOKUP(L1229,'DON GIA'!$S$1:$V$19,4,0),"")</f>
        <v/>
      </c>
      <c r="P1229" s="106" t="str">
        <f t="shared" si="223"/>
        <v/>
      </c>
      <c r="Q1229" s="106" t="str">
        <f t="shared" si="224"/>
        <v/>
      </c>
      <c r="R1229" s="71" t="s">
        <v>35</v>
      </c>
      <c r="S1229" s="103"/>
      <c r="T1229" s="103"/>
      <c r="U1229" s="554" t="str">
        <f>IF(R1229&lt;&gt;"",VLOOKUP(R1229,'DON GIA'!$H$1:$K$103,4,0),"")</f>
        <v/>
      </c>
      <c r="V1229" s="554" t="str">
        <f t="shared" si="232"/>
        <v/>
      </c>
      <c r="W1229" s="107" t="s">
        <v>1023</v>
      </c>
      <c r="X1229" s="103" t="s">
        <v>38</v>
      </c>
      <c r="Y1229" s="108">
        <v>0.182</v>
      </c>
      <c r="Z1229" s="109"/>
      <c r="AA1229" s="554">
        <f>IF(W1229&lt;&gt;"",VLOOKUP(W1229,'DON GIA'!$A$1:$D$346,4,0),"")</f>
        <v>2523428</v>
      </c>
      <c r="AB1229" s="554">
        <f t="shared" si="233"/>
        <v>459263.89600000001</v>
      </c>
      <c r="AC1229" s="71"/>
      <c r="AD1229" s="71"/>
      <c r="AE1229" s="71"/>
      <c r="AF1229" s="71"/>
      <c r="AG1229" s="71"/>
      <c r="AH1229" s="103"/>
      <c r="AI1229" s="71"/>
      <c r="AJ1229" s="71"/>
      <c r="AK1229" s="71"/>
      <c r="AL1229" s="554" t="str">
        <f>IF(AI1229&lt;&gt;"",VLOOKUP(AI1229,'DON GIA'!$M$1:$P$9,4,0),"")</f>
        <v/>
      </c>
      <c r="AM1229" s="554" t="str">
        <f t="shared" si="225"/>
        <v/>
      </c>
      <c r="AN1229" s="103"/>
      <c r="AO1229" s="107"/>
      <c r="AP1229" s="553" t="str">
        <f t="shared" si="220"/>
        <v/>
      </c>
      <c r="AQ1229" s="107"/>
    </row>
    <row r="1230" spans="1:44" outlineLevel="2">
      <c r="A1230" s="72" t="e">
        <f>IF(D1229&lt;&gt;"",$D$8:D1229,A1229)</f>
        <v>#VALUE!</v>
      </c>
      <c r="C1230" s="552" t="str">
        <f>IF(D1230&lt;&gt;"",COUNTA($D$8:D1230),"")</f>
        <v/>
      </c>
      <c r="D1230" s="552"/>
      <c r="E1230" s="71"/>
      <c r="F1230" s="103"/>
      <c r="G1230" s="103"/>
      <c r="H1230" s="103"/>
      <c r="I1230" s="103"/>
      <c r="J1230" s="103"/>
      <c r="K1230" s="103"/>
      <c r="L1230" s="107"/>
      <c r="M1230" s="105"/>
      <c r="N1230" s="106" t="str">
        <f>IF(L1230&lt;&gt;"",VLOOKUP(L1230,'DON GIA'!$S$1:$U$19,3,0),"")</f>
        <v/>
      </c>
      <c r="O1230" s="106" t="str">
        <f>IF(L1230&lt;&gt;"",VLOOKUP(L1230,'DON GIA'!$S$1:$V$19,4,0),"")</f>
        <v/>
      </c>
      <c r="P1230" s="106" t="str">
        <f t="shared" si="223"/>
        <v/>
      </c>
      <c r="Q1230" s="106" t="str">
        <f t="shared" si="224"/>
        <v/>
      </c>
      <c r="R1230" s="71" t="s">
        <v>35</v>
      </c>
      <c r="S1230" s="103"/>
      <c r="T1230" s="103"/>
      <c r="U1230" s="554" t="str">
        <f>IF(R1230&lt;&gt;"",VLOOKUP(R1230,'DON GIA'!$H$1:$K$103,4,0),"")</f>
        <v/>
      </c>
      <c r="V1230" s="554" t="str">
        <f t="shared" si="232"/>
        <v/>
      </c>
      <c r="W1230" s="107" t="s">
        <v>1194</v>
      </c>
      <c r="X1230" s="103" t="s">
        <v>27</v>
      </c>
      <c r="Y1230" s="108">
        <v>1.26</v>
      </c>
      <c r="Z1230" s="109"/>
      <c r="AA1230" s="554">
        <f>IF(W1230&lt;&gt;"",VLOOKUP(W1230,'DON GIA'!$A$1:$D$346,4,0),"")</f>
        <v>292949</v>
      </c>
      <c r="AB1230" s="554">
        <f t="shared" si="233"/>
        <v>369115.74</v>
      </c>
      <c r="AC1230" s="71"/>
      <c r="AD1230" s="71"/>
      <c r="AE1230" s="71"/>
      <c r="AF1230" s="71"/>
      <c r="AG1230" s="71"/>
      <c r="AH1230" s="103"/>
      <c r="AI1230" s="71"/>
      <c r="AJ1230" s="71"/>
      <c r="AK1230" s="71"/>
      <c r="AL1230" s="554" t="str">
        <f>IF(AI1230&lt;&gt;"",VLOOKUP(AI1230,'DON GIA'!$M$1:$P$9,4,0),"")</f>
        <v/>
      </c>
      <c r="AM1230" s="554" t="str">
        <f t="shared" si="225"/>
        <v/>
      </c>
      <c r="AN1230" s="103"/>
      <c r="AO1230" s="107"/>
      <c r="AP1230" s="553" t="str">
        <f t="shared" si="220"/>
        <v/>
      </c>
      <c r="AQ1230" s="107"/>
    </row>
    <row r="1231" spans="1:44" outlineLevel="2">
      <c r="A1231" s="72" t="e">
        <f>IF(D1230&lt;&gt;"",$D$8:D1230,A1230)</f>
        <v>#VALUE!</v>
      </c>
      <c r="C1231" s="552" t="str">
        <f>IF(D1231&lt;&gt;"",COUNTA($D$8:D1231),"")</f>
        <v/>
      </c>
      <c r="D1231" s="552"/>
      <c r="E1231" s="71"/>
      <c r="F1231" s="103"/>
      <c r="G1231" s="103"/>
      <c r="H1231" s="103"/>
      <c r="I1231" s="103"/>
      <c r="J1231" s="103"/>
      <c r="K1231" s="103"/>
      <c r="L1231" s="107"/>
      <c r="M1231" s="105"/>
      <c r="N1231" s="106" t="str">
        <f>IF(L1231&lt;&gt;"",VLOOKUP(L1231,'DON GIA'!$S$1:$U$19,3,0),"")</f>
        <v/>
      </c>
      <c r="O1231" s="106" t="str">
        <f>IF(L1231&lt;&gt;"",VLOOKUP(L1231,'DON GIA'!$S$1:$V$19,4,0),"")</f>
        <v/>
      </c>
      <c r="P1231" s="106" t="str">
        <f t="shared" si="223"/>
        <v/>
      </c>
      <c r="Q1231" s="106" t="str">
        <f t="shared" si="224"/>
        <v/>
      </c>
      <c r="R1231" s="71" t="s">
        <v>35</v>
      </c>
      <c r="S1231" s="103"/>
      <c r="T1231" s="103"/>
      <c r="U1231" s="554" t="str">
        <f>IF(R1231&lt;&gt;"",VLOOKUP(R1231,'DON GIA'!$H$1:$K$103,4,0),"")</f>
        <v/>
      </c>
      <c r="V1231" s="554" t="str">
        <f t="shared" si="232"/>
        <v/>
      </c>
      <c r="W1231" s="107" t="s">
        <v>1009</v>
      </c>
      <c r="X1231" s="103" t="s">
        <v>27</v>
      </c>
      <c r="Y1231" s="108">
        <v>9.92</v>
      </c>
      <c r="Z1231" s="109"/>
      <c r="AA1231" s="554">
        <f>IF(W1231&lt;&gt;"",VLOOKUP(W1231,'DON GIA'!$A$1:$D$346,4,0),"")</f>
        <v>282038</v>
      </c>
      <c r="AB1231" s="554">
        <f t="shared" si="233"/>
        <v>2797816.96</v>
      </c>
      <c r="AC1231" s="71"/>
      <c r="AD1231" s="71"/>
      <c r="AE1231" s="71"/>
      <c r="AF1231" s="71"/>
      <c r="AG1231" s="71"/>
      <c r="AH1231" s="103"/>
      <c r="AI1231" s="71"/>
      <c r="AJ1231" s="71"/>
      <c r="AK1231" s="71"/>
      <c r="AL1231" s="554" t="str">
        <f>IF(AI1231&lt;&gt;"",VLOOKUP(AI1231,'DON GIA'!$M$1:$P$9,4,0),"")</f>
        <v/>
      </c>
      <c r="AM1231" s="554" t="str">
        <f t="shared" si="225"/>
        <v/>
      </c>
      <c r="AN1231" s="103"/>
      <c r="AO1231" s="107"/>
      <c r="AP1231" s="553" t="str">
        <f t="shared" si="220"/>
        <v/>
      </c>
      <c r="AQ1231" s="107"/>
    </row>
    <row r="1232" spans="1:44" outlineLevel="2">
      <c r="A1232" s="72" t="e">
        <f>IF(D1231&lt;&gt;"",$D$8:D1231,A1231)</f>
        <v>#VALUE!</v>
      </c>
      <c r="C1232" s="552" t="str">
        <f>IF(D1232&lt;&gt;"",COUNTA($D$8:D1232),"")</f>
        <v/>
      </c>
      <c r="D1232" s="552"/>
      <c r="E1232" s="71"/>
      <c r="F1232" s="103"/>
      <c r="G1232" s="103"/>
      <c r="H1232" s="103"/>
      <c r="I1232" s="103"/>
      <c r="J1232" s="103"/>
      <c r="K1232" s="103"/>
      <c r="L1232" s="107"/>
      <c r="M1232" s="105"/>
      <c r="N1232" s="106" t="str">
        <f>IF(L1232&lt;&gt;"",VLOOKUP(L1232,'DON GIA'!$S$1:$U$19,3,0),"")</f>
        <v/>
      </c>
      <c r="O1232" s="106" t="str">
        <f>IF(L1232&lt;&gt;"",VLOOKUP(L1232,'DON GIA'!$S$1:$V$19,4,0),"")</f>
        <v/>
      </c>
      <c r="P1232" s="106" t="str">
        <f t="shared" si="223"/>
        <v/>
      </c>
      <c r="Q1232" s="106" t="str">
        <f t="shared" si="224"/>
        <v/>
      </c>
      <c r="R1232" s="71" t="s">
        <v>35</v>
      </c>
      <c r="S1232" s="103"/>
      <c r="T1232" s="103"/>
      <c r="U1232" s="554" t="str">
        <f>IF(R1232&lt;&gt;"",VLOOKUP(R1232,'DON GIA'!$H$1:$K$103,4,0),"")</f>
        <v/>
      </c>
      <c r="V1232" s="554" t="str">
        <f t="shared" si="232"/>
        <v/>
      </c>
      <c r="W1232" s="107" t="s">
        <v>1230</v>
      </c>
      <c r="X1232" s="103" t="s">
        <v>27</v>
      </c>
      <c r="Y1232" s="108">
        <v>25</v>
      </c>
      <c r="Z1232" s="109"/>
      <c r="AA1232" s="554">
        <f>IF(W1232&lt;&gt;"",VLOOKUP(W1232,'DON GIA'!$A$1:$D$346,4,0),"")</f>
        <v>1119277</v>
      </c>
      <c r="AB1232" s="554">
        <f t="shared" si="233"/>
        <v>27981925</v>
      </c>
      <c r="AC1232" s="71"/>
      <c r="AD1232" s="71" t="s">
        <v>29</v>
      </c>
      <c r="AE1232" s="71" t="s">
        <v>36</v>
      </c>
      <c r="AF1232" s="71" t="s">
        <v>41</v>
      </c>
      <c r="AG1232" s="71" t="s">
        <v>136</v>
      </c>
      <c r="AH1232" s="103"/>
      <c r="AI1232" s="71"/>
      <c r="AJ1232" s="71"/>
      <c r="AK1232" s="71"/>
      <c r="AL1232" s="554" t="str">
        <f>IF(AI1232&lt;&gt;"",VLOOKUP(AI1232,'DON GIA'!$M$1:$P$9,4,0),"")</f>
        <v/>
      </c>
      <c r="AM1232" s="554" t="str">
        <f t="shared" si="225"/>
        <v/>
      </c>
      <c r="AN1232" s="103"/>
      <c r="AO1232" s="107"/>
      <c r="AP1232" s="553" t="str">
        <f t="shared" si="220"/>
        <v/>
      </c>
      <c r="AQ1232" s="107"/>
    </row>
    <row r="1233" spans="1:44" outlineLevel="2">
      <c r="A1233" s="72" t="e">
        <f>IF(D1232&lt;&gt;"",$D$8:D1232,A1232)</f>
        <v>#VALUE!</v>
      </c>
      <c r="C1233" s="552" t="str">
        <f>IF(D1233&lt;&gt;"",COUNTA($D$8:D1233),"")</f>
        <v/>
      </c>
      <c r="D1233" s="552"/>
      <c r="E1233" s="71"/>
      <c r="F1233" s="103"/>
      <c r="G1233" s="103"/>
      <c r="H1233" s="103"/>
      <c r="I1233" s="103"/>
      <c r="J1233" s="103"/>
      <c r="K1233" s="103"/>
      <c r="L1233" s="107"/>
      <c r="M1233" s="105"/>
      <c r="N1233" s="106" t="str">
        <f>IF(L1233&lt;&gt;"",VLOOKUP(L1233,'DON GIA'!$S$1:$U$19,3,0),"")</f>
        <v/>
      </c>
      <c r="O1233" s="106" t="str">
        <f>IF(L1233&lt;&gt;"",VLOOKUP(L1233,'DON GIA'!$S$1:$V$19,4,0),"")</f>
        <v/>
      </c>
      <c r="P1233" s="106" t="str">
        <f t="shared" si="223"/>
        <v/>
      </c>
      <c r="Q1233" s="106" t="str">
        <f t="shared" si="224"/>
        <v/>
      </c>
      <c r="R1233" s="71" t="s">
        <v>35</v>
      </c>
      <c r="S1233" s="103"/>
      <c r="T1233" s="103"/>
      <c r="U1233" s="554" t="str">
        <f>IF(R1233&lt;&gt;"",VLOOKUP(R1233,'DON GIA'!$H$1:$K$103,4,0),"")</f>
        <v/>
      </c>
      <c r="V1233" s="554" t="str">
        <f t="shared" si="232"/>
        <v/>
      </c>
      <c r="W1233" s="107" t="s">
        <v>1280</v>
      </c>
      <c r="X1233" s="103" t="s">
        <v>27</v>
      </c>
      <c r="Y1233" s="108">
        <v>15.2</v>
      </c>
      <c r="Z1233" s="109"/>
      <c r="AA1233" s="554">
        <f>IF(W1233&lt;&gt;"",VLOOKUP(W1233,'DON GIA'!$A$1:$D$346,4,0),"")</f>
        <v>299700</v>
      </c>
      <c r="AB1233" s="554">
        <f t="shared" si="233"/>
        <v>4555440</v>
      </c>
      <c r="AC1233" s="71"/>
      <c r="AD1233" s="71" t="s">
        <v>469</v>
      </c>
      <c r="AE1233" s="71" t="s">
        <v>107</v>
      </c>
      <c r="AF1233" s="71" t="s">
        <v>116</v>
      </c>
      <c r="AG1233" s="71" t="s">
        <v>136</v>
      </c>
      <c r="AH1233" s="103"/>
      <c r="AI1233" s="71"/>
      <c r="AJ1233" s="71"/>
      <c r="AK1233" s="71"/>
      <c r="AL1233" s="554" t="str">
        <f>IF(AI1233&lt;&gt;"",VLOOKUP(AI1233,'DON GIA'!$M$1:$P$9,4,0),"")</f>
        <v/>
      </c>
      <c r="AM1233" s="554" t="str">
        <f t="shared" si="225"/>
        <v/>
      </c>
      <c r="AN1233" s="103"/>
      <c r="AO1233" s="107"/>
      <c r="AP1233" s="553" t="str">
        <f t="shared" ref="AP1233:AP1296" si="234">IF(D1233&lt;&gt;"",P1233+Q1233+V1233+AB1233+AM1233,"")</f>
        <v/>
      </c>
      <c r="AQ1233" s="107"/>
    </row>
    <row r="1234" spans="1:44" ht="37.5" outlineLevel="2">
      <c r="A1234" s="72" t="e">
        <f>IF(D1233&lt;&gt;"",$D$8:D1233,A1233)</f>
        <v>#VALUE!</v>
      </c>
      <c r="C1234" s="552" t="str">
        <f>IF(D1234&lt;&gt;"",COUNTA($D$8:D1234),"")</f>
        <v/>
      </c>
      <c r="D1234" s="552"/>
      <c r="E1234" s="71"/>
      <c r="F1234" s="103"/>
      <c r="G1234" s="103"/>
      <c r="H1234" s="103"/>
      <c r="I1234" s="103"/>
      <c r="J1234" s="103"/>
      <c r="K1234" s="103"/>
      <c r="L1234" s="107"/>
      <c r="M1234" s="105"/>
      <c r="N1234" s="106" t="str">
        <f>IF(L1234&lt;&gt;"",VLOOKUP(L1234,'DON GIA'!$S$1:$U$19,3,0),"")</f>
        <v/>
      </c>
      <c r="O1234" s="106" t="str">
        <f>IF(L1234&lt;&gt;"",VLOOKUP(L1234,'DON GIA'!$S$1:$V$19,4,0),"")</f>
        <v/>
      </c>
      <c r="P1234" s="106" t="str">
        <f t="shared" si="223"/>
        <v/>
      </c>
      <c r="Q1234" s="106" t="str">
        <f t="shared" si="224"/>
        <v/>
      </c>
      <c r="R1234" s="71" t="s">
        <v>35</v>
      </c>
      <c r="S1234" s="103"/>
      <c r="T1234" s="103"/>
      <c r="U1234" s="554" t="str">
        <f>IF(R1234&lt;&gt;"",VLOOKUP(R1234,'DON GIA'!$H$1:$K$103,4,0),"")</f>
        <v/>
      </c>
      <c r="V1234" s="554" t="str">
        <f t="shared" si="232"/>
        <v/>
      </c>
      <c r="W1234" s="107" t="s">
        <v>1049</v>
      </c>
      <c r="X1234" s="103" t="s">
        <v>42</v>
      </c>
      <c r="Y1234" s="108">
        <v>1</v>
      </c>
      <c r="Z1234" s="109"/>
      <c r="AA1234" s="554">
        <f>IF(W1234&lt;&gt;"",VLOOKUP(W1234,'DON GIA'!$A$1:$D$346,4,0),"")</f>
        <v>3793079</v>
      </c>
      <c r="AB1234" s="554">
        <f t="shared" si="233"/>
        <v>3793079</v>
      </c>
      <c r="AC1234" s="71"/>
      <c r="AD1234" s="71"/>
      <c r="AE1234" s="71"/>
      <c r="AF1234" s="71"/>
      <c r="AG1234" s="71"/>
      <c r="AH1234" s="103"/>
      <c r="AI1234" s="71"/>
      <c r="AJ1234" s="71"/>
      <c r="AK1234" s="71"/>
      <c r="AL1234" s="554" t="str">
        <f>IF(AI1234&lt;&gt;"",VLOOKUP(AI1234,'DON GIA'!$M$1:$P$9,4,0),"")</f>
        <v/>
      </c>
      <c r="AM1234" s="554" t="str">
        <f t="shared" si="225"/>
        <v/>
      </c>
      <c r="AN1234" s="103"/>
      <c r="AO1234" s="107"/>
      <c r="AP1234" s="553" t="str">
        <f t="shared" si="234"/>
        <v/>
      </c>
      <c r="AQ1234" s="107"/>
    </row>
    <row r="1235" spans="1:44" outlineLevel="2">
      <c r="A1235" s="72" t="e">
        <f>IF(D1234&lt;&gt;"",$D$8:D1234,A1234)</f>
        <v>#VALUE!</v>
      </c>
      <c r="C1235" s="552" t="str">
        <f>IF(D1235&lt;&gt;"",COUNTA($D$8:D1235),"")</f>
        <v/>
      </c>
      <c r="D1235" s="552"/>
      <c r="E1235" s="61"/>
      <c r="F1235" s="103"/>
      <c r="G1235" s="103"/>
      <c r="H1235" s="103"/>
      <c r="I1235" s="103"/>
      <c r="J1235" s="103"/>
      <c r="K1235" s="103"/>
      <c r="L1235" s="107"/>
      <c r="M1235" s="105"/>
      <c r="N1235" s="106" t="str">
        <f>IF(L1235&lt;&gt;"",VLOOKUP(L1235,'DON GIA'!$S$1:$U$19,3,0),"")</f>
        <v/>
      </c>
      <c r="O1235" s="106" t="str">
        <f>IF(L1235&lt;&gt;"",VLOOKUP(L1235,'DON GIA'!$S$1:$V$19,4,0),"")</f>
        <v/>
      </c>
      <c r="P1235" s="106" t="str">
        <f t="shared" si="223"/>
        <v/>
      </c>
      <c r="Q1235" s="106" t="str">
        <f t="shared" si="224"/>
        <v/>
      </c>
      <c r="R1235" s="71" t="s">
        <v>35</v>
      </c>
      <c r="S1235" s="103"/>
      <c r="T1235" s="103"/>
      <c r="U1235" s="554" t="str">
        <f>IF(R1235&lt;&gt;"",VLOOKUP(R1235,'DON GIA'!$H$1:$K$103,4,0),"")</f>
        <v/>
      </c>
      <c r="V1235" s="554" t="str">
        <f t="shared" si="232"/>
        <v/>
      </c>
      <c r="W1235" s="107" t="s">
        <v>35</v>
      </c>
      <c r="X1235" s="103"/>
      <c r="Y1235" s="108"/>
      <c r="Z1235" s="109"/>
      <c r="AA1235" s="554" t="str">
        <f>IF(W1235&lt;&gt;"",VLOOKUP(W1235,'DON GIA'!$A$1:$D$346,4,0),"")</f>
        <v/>
      </c>
      <c r="AB1235" s="554" t="str">
        <f t="shared" si="233"/>
        <v/>
      </c>
      <c r="AC1235" s="71"/>
      <c r="AD1235" s="71"/>
      <c r="AE1235" s="71"/>
      <c r="AF1235" s="71"/>
      <c r="AG1235" s="71"/>
      <c r="AH1235" s="103"/>
      <c r="AI1235" s="71"/>
      <c r="AJ1235" s="71"/>
      <c r="AK1235" s="71"/>
      <c r="AL1235" s="554" t="str">
        <f>IF(AI1235&lt;&gt;"",VLOOKUP(AI1235,'DON GIA'!$M$1:$P$9,4,0),"")</f>
        <v/>
      </c>
      <c r="AM1235" s="554" t="str">
        <f t="shared" si="225"/>
        <v/>
      </c>
      <c r="AN1235" s="103"/>
      <c r="AO1235" s="107"/>
      <c r="AP1235" s="553" t="str">
        <f t="shared" si="234"/>
        <v/>
      </c>
      <c r="AQ1235" s="107"/>
    </row>
    <row r="1236" spans="1:44" outlineLevel="1">
      <c r="A1236" s="84" t="s">
        <v>777</v>
      </c>
      <c r="B1236" s="576">
        <v>76</v>
      </c>
      <c r="C1236" s="552">
        <f>IF(D1236&lt;&gt;"",COUNTA($D$8:D1236),"")</f>
        <v>84</v>
      </c>
      <c r="D1236" s="552">
        <v>476</v>
      </c>
      <c r="E1236" s="61" t="s">
        <v>470</v>
      </c>
      <c r="F1236" s="162"/>
      <c r="G1236" s="162"/>
      <c r="H1236" s="162"/>
      <c r="I1236" s="162"/>
      <c r="J1236" s="162"/>
      <c r="K1236" s="162"/>
      <c r="L1236" s="129"/>
      <c r="M1236" s="167">
        <f>SUBTOTAL(9,M1237:M1253)</f>
        <v>96.6</v>
      </c>
      <c r="N1236" s="199"/>
      <c r="O1236" s="199"/>
      <c r="P1236" s="199">
        <f>SUBTOTAL(9,P1237:P1253)</f>
        <v>162191400</v>
      </c>
      <c r="Q1236" s="199">
        <f>SUBTOTAL(9,Q1237:Q1253)</f>
        <v>130409999.99999999</v>
      </c>
      <c r="R1236" s="61"/>
      <c r="S1236" s="162"/>
      <c r="T1236" s="162">
        <f>SUBTOTAL(9,T1237:T1253)</f>
        <v>17</v>
      </c>
      <c r="U1236" s="553"/>
      <c r="V1236" s="553">
        <f>SUBTOTAL(9,V1237:V1253)</f>
        <v>5000000</v>
      </c>
      <c r="W1236" s="129"/>
      <c r="X1236" s="162"/>
      <c r="Y1236" s="169">
        <f>SUBTOTAL(9,Y1237:Y1253)</f>
        <v>376.18</v>
      </c>
      <c r="Z1236" s="170">
        <f>SUBTOTAL(9,Z1237:Z1253)</f>
        <v>20.56</v>
      </c>
      <c r="AA1236" s="553"/>
      <c r="AB1236" s="553">
        <f>SUBTOTAL(9,AB1237:AB1253)</f>
        <v>643465354.59000003</v>
      </c>
      <c r="AC1236" s="71"/>
      <c r="AD1236" s="71"/>
      <c r="AE1236" s="71"/>
      <c r="AF1236" s="71"/>
      <c r="AG1236" s="71"/>
      <c r="AH1236" s="103"/>
      <c r="AI1236" s="71"/>
      <c r="AJ1236" s="61"/>
      <c r="AK1236" s="61">
        <f>SUBTOTAL(9,AK1237:AK1253)</f>
        <v>0</v>
      </c>
      <c r="AL1236" s="553"/>
      <c r="AM1236" s="553">
        <f>SUBTOTAL(9,AM1237:AM1253)</f>
        <v>0</v>
      </c>
      <c r="AN1236" s="162"/>
      <c r="AO1236" s="129">
        <f>SUBTOTAL(9,AO1237:AO1253)</f>
        <v>0</v>
      </c>
      <c r="AP1236" s="553">
        <f t="shared" si="234"/>
        <v>941066754.59000003</v>
      </c>
      <c r="AQ1236" s="65"/>
      <c r="AR1236" s="90"/>
    </row>
    <row r="1237" spans="1:44" ht="131.25" outlineLevel="2">
      <c r="A1237" s="72" t="e">
        <f>IF(D1236&lt;&gt;"",$D$8:D1236,A1235)</f>
        <v>#VALUE!</v>
      </c>
      <c r="C1237" s="552" t="str">
        <f>IF(D1237&lt;&gt;"",COUNTA($D$8:D1237),"")</f>
        <v/>
      </c>
      <c r="D1237" s="552"/>
      <c r="E1237" s="71" t="s">
        <v>473</v>
      </c>
      <c r="F1237" s="103"/>
      <c r="G1237" s="103"/>
      <c r="H1237" s="103">
        <v>136</v>
      </c>
      <c r="I1237" s="103">
        <v>79</v>
      </c>
      <c r="J1237" s="103" t="s">
        <v>223</v>
      </c>
      <c r="K1237" s="103">
        <v>69</v>
      </c>
      <c r="L1237" s="107" t="s">
        <v>974</v>
      </c>
      <c r="M1237" s="105">
        <v>96.6</v>
      </c>
      <c r="N1237" s="106">
        <f>IF(L1237&lt;&gt;"",VLOOKUP(L1237,'DON GIA'!$S$1:$U$19,3,0),"")</f>
        <v>1679000</v>
      </c>
      <c r="O1237" s="106">
        <f>IF(L1237&lt;&gt;"",VLOOKUP(L1237,'DON GIA'!$S$1:$V$19,4,0),"")</f>
        <v>1350000</v>
      </c>
      <c r="P1237" s="106">
        <f t="shared" si="223"/>
        <v>162191400</v>
      </c>
      <c r="Q1237" s="106">
        <f t="shared" si="224"/>
        <v>130409999.99999999</v>
      </c>
      <c r="R1237" s="71" t="s">
        <v>311</v>
      </c>
      <c r="S1237" s="103" t="s">
        <v>44</v>
      </c>
      <c r="T1237" s="103">
        <v>1</v>
      </c>
      <c r="U1237" s="554">
        <f>IF(R1237&lt;&gt;"",VLOOKUP(R1237,'DON GIA'!$H$1:$K$103,4,0),"")</f>
        <v>1068000</v>
      </c>
      <c r="V1237" s="554">
        <f t="shared" ref="V1237:V1253" si="235">IF(R1237&lt;&gt;"",IF(ISNUMBER(U1237),T1237*U1237,""),"")</f>
        <v>1068000</v>
      </c>
      <c r="W1237" s="107" t="s">
        <v>1281</v>
      </c>
      <c r="X1237" s="103" t="s">
        <v>27</v>
      </c>
      <c r="Y1237" s="108">
        <v>16.18</v>
      </c>
      <c r="Z1237" s="109">
        <v>20.56</v>
      </c>
      <c r="AA1237" s="554">
        <f>IF(W1237&lt;&gt;"",VLOOKUP(W1237,'DON GIA'!$A$1:$D$346,4,0),"")</f>
        <v>1861341</v>
      </c>
      <c r="AB1237" s="554">
        <f t="shared" ref="AB1237:AB1253" si="236">IF(W1237&lt;&gt;"",IF(ISNUMBER(AA1237),Y1237*AA1237,""),"")</f>
        <v>30116497.379999999</v>
      </c>
      <c r="AC1237" s="71"/>
      <c r="AD1237" s="71" t="s">
        <v>471</v>
      </c>
      <c r="AE1237" s="71" t="s">
        <v>30</v>
      </c>
      <c r="AF1237" s="71" t="s">
        <v>31</v>
      </c>
      <c r="AG1237" s="71" t="s">
        <v>472</v>
      </c>
      <c r="AH1237" s="103"/>
      <c r="AI1237" s="71"/>
      <c r="AJ1237" s="71"/>
      <c r="AK1237" s="71"/>
      <c r="AL1237" s="554" t="str">
        <f>IF(AI1237&lt;&gt;"",VLOOKUP(AI1237,'DON GIA'!$M$1:$P$9,4,0),"")</f>
        <v/>
      </c>
      <c r="AM1237" s="554" t="str">
        <f t="shared" si="225"/>
        <v/>
      </c>
      <c r="AN1237" s="103"/>
      <c r="AO1237" s="107"/>
      <c r="AP1237" s="553" t="str">
        <f t="shared" si="234"/>
        <v/>
      </c>
      <c r="AQ1237" s="65" t="s">
        <v>757</v>
      </c>
      <c r="AR1237" s="77" t="s">
        <v>2021</v>
      </c>
    </row>
    <row r="1238" spans="1:44" ht="93.75" outlineLevel="2">
      <c r="A1238" s="72" t="e">
        <f>IF(D1237&lt;&gt;"",$D$8:D1237,A1237)</f>
        <v>#VALUE!</v>
      </c>
      <c r="C1238" s="552" t="str">
        <f>IF(D1238&lt;&gt;"",COUNTA($D$8:D1238),"")</f>
        <v/>
      </c>
      <c r="D1238" s="552"/>
      <c r="E1238" s="71" t="s">
        <v>71</v>
      </c>
      <c r="F1238" s="103"/>
      <c r="G1238" s="103"/>
      <c r="H1238" s="103"/>
      <c r="I1238" s="103"/>
      <c r="J1238" s="103"/>
      <c r="K1238" s="103"/>
      <c r="L1238" s="107"/>
      <c r="M1238" s="105"/>
      <c r="N1238" s="106" t="str">
        <f>IF(L1238&lt;&gt;"",VLOOKUP(L1238,'DON GIA'!$S$1:$U$19,3,0),"")</f>
        <v/>
      </c>
      <c r="O1238" s="106" t="str">
        <f>IF(L1238&lt;&gt;"",VLOOKUP(L1238,'DON GIA'!$S$1:$V$19,4,0),"")</f>
        <v/>
      </c>
      <c r="P1238" s="106" t="str">
        <f t="shared" si="223"/>
        <v/>
      </c>
      <c r="Q1238" s="106" t="str">
        <f t="shared" si="224"/>
        <v/>
      </c>
      <c r="R1238" s="71" t="s">
        <v>474</v>
      </c>
      <c r="S1238" s="103" t="s">
        <v>44</v>
      </c>
      <c r="T1238" s="103">
        <v>1</v>
      </c>
      <c r="U1238" s="554">
        <f>IF(R1238&lt;&gt;"",VLOOKUP(R1238,'DON GIA'!$H$1:$K$103,4,0),"")</f>
        <v>308000</v>
      </c>
      <c r="V1238" s="554">
        <f t="shared" si="235"/>
        <v>308000</v>
      </c>
      <c r="W1238" s="107" t="s">
        <v>1080</v>
      </c>
      <c r="X1238" s="103" t="s">
        <v>27</v>
      </c>
      <c r="Y1238" s="108">
        <v>4.0599999999999996</v>
      </c>
      <c r="Z1238" s="109"/>
      <c r="AA1238" s="554">
        <f>IF(W1238&lt;&gt;"",VLOOKUP(W1238,'DON GIA'!$A$1:$D$346,4,0),"")</f>
        <v>10375629</v>
      </c>
      <c r="AB1238" s="554">
        <f t="shared" si="236"/>
        <v>42125053.739999995</v>
      </c>
      <c r="AC1238" s="71"/>
      <c r="AD1238" s="71" t="s">
        <v>471</v>
      </c>
      <c r="AE1238" s="71" t="s">
        <v>30</v>
      </c>
      <c r="AF1238" s="71" t="s">
        <v>31</v>
      </c>
      <c r="AG1238" s="71" t="s">
        <v>312</v>
      </c>
      <c r="AH1238" s="103"/>
      <c r="AI1238" s="71"/>
      <c r="AJ1238" s="71"/>
      <c r="AK1238" s="71"/>
      <c r="AL1238" s="554" t="str">
        <f>IF(AI1238&lt;&gt;"",VLOOKUP(AI1238,'DON GIA'!$M$1:$P$9,4,0),"")</f>
        <v/>
      </c>
      <c r="AM1238" s="554" t="str">
        <f t="shared" si="225"/>
        <v/>
      </c>
      <c r="AN1238" s="103"/>
      <c r="AO1238" s="107"/>
      <c r="AP1238" s="553" t="str">
        <f t="shared" si="234"/>
        <v/>
      </c>
      <c r="AQ1238" s="66" t="s">
        <v>508</v>
      </c>
      <c r="AR1238" s="577" t="s">
        <v>395</v>
      </c>
    </row>
    <row r="1239" spans="1:44" ht="150" outlineLevel="2">
      <c r="A1239" s="72" t="e">
        <f>IF(D1238&lt;&gt;"",$D$8:D1238,A1238)</f>
        <v>#VALUE!</v>
      </c>
      <c r="C1239" s="552" t="str">
        <f>IF(D1239&lt;&gt;"",COUNTA($D$8:D1239),"")</f>
        <v/>
      </c>
      <c r="D1239" s="552"/>
      <c r="E1239" s="71" t="s">
        <v>476</v>
      </c>
      <c r="F1239" s="103"/>
      <c r="G1239" s="103"/>
      <c r="H1239" s="103"/>
      <c r="I1239" s="103"/>
      <c r="J1239" s="103"/>
      <c r="K1239" s="103"/>
      <c r="L1239" s="107"/>
      <c r="M1239" s="105"/>
      <c r="N1239" s="106" t="str">
        <f>IF(L1239&lt;&gt;"",VLOOKUP(L1239,'DON GIA'!$S$1:$U$19,3,0),"")</f>
        <v/>
      </c>
      <c r="O1239" s="106" t="str">
        <f>IF(L1239&lt;&gt;"",VLOOKUP(L1239,'DON GIA'!$S$1:$V$19,4,0),"")</f>
        <v/>
      </c>
      <c r="P1239" s="106" t="str">
        <f t="shared" si="223"/>
        <v/>
      </c>
      <c r="Q1239" s="106" t="str">
        <f t="shared" si="224"/>
        <v/>
      </c>
      <c r="R1239" s="71" t="s">
        <v>475</v>
      </c>
      <c r="S1239" s="103" t="s">
        <v>44</v>
      </c>
      <c r="T1239" s="103">
        <v>2</v>
      </c>
      <c r="U1239" s="554">
        <f>IF(R1239&lt;&gt;"",VLOOKUP(R1239,'DON GIA'!$H$1:$K$103,4,0),"")</f>
        <v>150000</v>
      </c>
      <c r="V1239" s="554">
        <f t="shared" si="235"/>
        <v>300000</v>
      </c>
      <c r="W1239" s="107" t="s">
        <v>1224</v>
      </c>
      <c r="X1239" s="103" t="s">
        <v>27</v>
      </c>
      <c r="Y1239" s="108">
        <v>12.48</v>
      </c>
      <c r="Z1239" s="109"/>
      <c r="AA1239" s="554">
        <f>IF(W1239&lt;&gt;"",VLOOKUP(W1239,'DON GIA'!$A$1:$D$346,4,0),"")</f>
        <v>264499</v>
      </c>
      <c r="AB1239" s="554">
        <f t="shared" si="236"/>
        <v>3300947.52</v>
      </c>
      <c r="AC1239" s="71"/>
      <c r="AD1239" s="71"/>
      <c r="AE1239" s="71"/>
      <c r="AF1239" s="71"/>
      <c r="AG1239" s="71"/>
      <c r="AH1239" s="103"/>
      <c r="AI1239" s="71"/>
      <c r="AJ1239" s="71"/>
      <c r="AK1239" s="71"/>
      <c r="AL1239" s="554" t="str">
        <f>IF(AI1239&lt;&gt;"",VLOOKUP(AI1239,'DON GIA'!$M$1:$P$9,4,0),"")</f>
        <v/>
      </c>
      <c r="AM1239" s="554" t="str">
        <f t="shared" si="225"/>
        <v/>
      </c>
      <c r="AN1239" s="103"/>
      <c r="AO1239" s="107"/>
      <c r="AP1239" s="553" t="str">
        <f t="shared" si="234"/>
        <v/>
      </c>
      <c r="AQ1239" s="66" t="s">
        <v>509</v>
      </c>
      <c r="AR1239" s="577" t="s">
        <v>2030</v>
      </c>
    </row>
    <row r="1240" spans="1:44" ht="93.75" outlineLevel="2">
      <c r="A1240" s="72" t="e">
        <f>IF(D1239&lt;&gt;"",$D$8:D1239,A1239)</f>
        <v>#VALUE!</v>
      </c>
      <c r="C1240" s="552" t="str">
        <f>IF(D1240&lt;&gt;"",COUNTA($D$8:D1240),"")</f>
        <v/>
      </c>
      <c r="D1240" s="552"/>
      <c r="E1240" s="71"/>
      <c r="F1240" s="103"/>
      <c r="G1240" s="103"/>
      <c r="H1240" s="103"/>
      <c r="I1240" s="103"/>
      <c r="J1240" s="103"/>
      <c r="K1240" s="103"/>
      <c r="L1240" s="107"/>
      <c r="M1240" s="105"/>
      <c r="N1240" s="106" t="str">
        <f>IF(L1240&lt;&gt;"",VLOOKUP(L1240,'DON GIA'!$S$1:$U$19,3,0),"")</f>
        <v/>
      </c>
      <c r="O1240" s="106" t="str">
        <f>IF(L1240&lt;&gt;"",VLOOKUP(L1240,'DON GIA'!$S$1:$V$19,4,0),"")</f>
        <v/>
      </c>
      <c r="P1240" s="106" t="str">
        <f t="shared" si="223"/>
        <v/>
      </c>
      <c r="Q1240" s="106" t="str">
        <f t="shared" si="224"/>
        <v/>
      </c>
      <c r="R1240" s="71" t="s">
        <v>135</v>
      </c>
      <c r="S1240" s="103" t="s">
        <v>44</v>
      </c>
      <c r="T1240" s="103">
        <v>1</v>
      </c>
      <c r="U1240" s="554" t="e">
        <f>IF(R1240&lt;&gt;"",VLOOKUP(R1240,'DON GIA'!$H$1:$K$103,4,0),"")</f>
        <v>#N/A</v>
      </c>
      <c r="V1240" s="554" t="str">
        <f t="shared" si="235"/>
        <v/>
      </c>
      <c r="W1240" s="107" t="s">
        <v>1282</v>
      </c>
      <c r="X1240" s="103" t="s">
        <v>27</v>
      </c>
      <c r="Y1240" s="108">
        <v>58.32</v>
      </c>
      <c r="Z1240" s="109"/>
      <c r="AA1240" s="554">
        <f>IF(W1240&lt;&gt;"",VLOOKUP(W1240,'DON GIA'!$A$1:$D$346,4,0),"")</f>
        <v>3941166</v>
      </c>
      <c r="AB1240" s="554">
        <f t="shared" si="236"/>
        <v>229848801.12</v>
      </c>
      <c r="AC1240" s="71"/>
      <c r="AD1240" s="71" t="s">
        <v>471</v>
      </c>
      <c r="AE1240" s="71" t="s">
        <v>30</v>
      </c>
      <c r="AF1240" s="71" t="s">
        <v>31</v>
      </c>
      <c r="AG1240" s="71" t="s">
        <v>32</v>
      </c>
      <c r="AH1240" s="103"/>
      <c r="AI1240" s="71"/>
      <c r="AJ1240" s="71"/>
      <c r="AK1240" s="71"/>
      <c r="AL1240" s="554" t="str">
        <f>IF(AI1240&lt;&gt;"",VLOOKUP(AI1240,'DON GIA'!$M$1:$P$9,4,0),"")</f>
        <v/>
      </c>
      <c r="AM1240" s="554" t="str">
        <f t="shared" si="225"/>
        <v/>
      </c>
      <c r="AN1240" s="103"/>
      <c r="AO1240" s="107"/>
      <c r="AP1240" s="553" t="str">
        <f t="shared" si="234"/>
        <v/>
      </c>
      <c r="AQ1240" s="66" t="s">
        <v>510</v>
      </c>
      <c r="AR1240" s="577" t="s">
        <v>2031</v>
      </c>
    </row>
    <row r="1241" spans="1:44" ht="56.25" outlineLevel="2">
      <c r="A1241" s="72" t="e">
        <f>IF(D1240&lt;&gt;"",$D$8:D1240,A1240)</f>
        <v>#VALUE!</v>
      </c>
      <c r="C1241" s="552" t="str">
        <f>IF(D1241&lt;&gt;"",COUNTA($D$8:D1241),"")</f>
        <v/>
      </c>
      <c r="D1241" s="552"/>
      <c r="E1241" s="71"/>
      <c r="F1241" s="103"/>
      <c r="G1241" s="103"/>
      <c r="H1241" s="103"/>
      <c r="I1241" s="103"/>
      <c r="J1241" s="103"/>
      <c r="K1241" s="103"/>
      <c r="L1241" s="107"/>
      <c r="M1241" s="105"/>
      <c r="N1241" s="106" t="str">
        <f>IF(L1241&lt;&gt;"",VLOOKUP(L1241,'DON GIA'!$S$1:$U$19,3,0),"")</f>
        <v/>
      </c>
      <c r="O1241" s="106" t="str">
        <f>IF(L1241&lt;&gt;"",VLOOKUP(L1241,'DON GIA'!$S$1:$V$19,4,0),"")</f>
        <v/>
      </c>
      <c r="P1241" s="106" t="str">
        <f t="shared" si="223"/>
        <v/>
      </c>
      <c r="Q1241" s="106" t="str">
        <f t="shared" si="224"/>
        <v/>
      </c>
      <c r="R1241" s="71" t="s">
        <v>215</v>
      </c>
      <c r="S1241" s="103" t="s">
        <v>44</v>
      </c>
      <c r="T1241" s="103">
        <v>2</v>
      </c>
      <c r="U1241" s="554" t="e">
        <f>IF(R1241&lt;&gt;"",VLOOKUP(R1241,'DON GIA'!$H$1:$K$103,4,0),"")</f>
        <v>#N/A</v>
      </c>
      <c r="V1241" s="554" t="str">
        <f t="shared" si="235"/>
        <v/>
      </c>
      <c r="W1241" s="107" t="s">
        <v>1283</v>
      </c>
      <c r="X1241" s="103" t="s">
        <v>27</v>
      </c>
      <c r="Y1241" s="108">
        <v>6</v>
      </c>
      <c r="Z1241" s="109"/>
      <c r="AA1241" s="554">
        <f>IF(W1241&lt;&gt;"",VLOOKUP(W1241,'DON GIA'!$A$1:$D$346,4,0),"")</f>
        <v>5058826</v>
      </c>
      <c r="AB1241" s="554">
        <f t="shared" si="236"/>
        <v>30352956</v>
      </c>
      <c r="AC1241" s="71"/>
      <c r="AD1241" s="71" t="s">
        <v>471</v>
      </c>
      <c r="AE1241" s="71" t="s">
        <v>30</v>
      </c>
      <c r="AF1241" s="71" t="s">
        <v>31</v>
      </c>
      <c r="AG1241" s="71" t="s">
        <v>34</v>
      </c>
      <c r="AH1241" s="103"/>
      <c r="AI1241" s="71"/>
      <c r="AJ1241" s="71"/>
      <c r="AK1241" s="71"/>
      <c r="AL1241" s="554" t="str">
        <f>IF(AI1241&lt;&gt;"",VLOOKUP(AI1241,'DON GIA'!$M$1:$P$9,4,0),"")</f>
        <v/>
      </c>
      <c r="AM1241" s="554" t="str">
        <f t="shared" si="225"/>
        <v/>
      </c>
      <c r="AN1241" s="103"/>
      <c r="AO1241" s="107"/>
      <c r="AP1241" s="553" t="str">
        <f t="shared" si="234"/>
        <v/>
      </c>
      <c r="AQ1241" s="107" t="s">
        <v>517</v>
      </c>
      <c r="AR1241" s="578" t="s">
        <v>1921</v>
      </c>
    </row>
    <row r="1242" spans="1:44" ht="56.25" outlineLevel="2">
      <c r="A1242" s="72" t="e">
        <f>IF(D1241&lt;&gt;"",$D$8:D1241,A1241)</f>
        <v>#VALUE!</v>
      </c>
      <c r="C1242" s="552" t="str">
        <f>IF(D1242&lt;&gt;"",COUNTA($D$8:D1242),"")</f>
        <v/>
      </c>
      <c r="D1242" s="552"/>
      <c r="E1242" s="71"/>
      <c r="F1242" s="103"/>
      <c r="G1242" s="103"/>
      <c r="H1242" s="103"/>
      <c r="I1242" s="103"/>
      <c r="J1242" s="103"/>
      <c r="K1242" s="103"/>
      <c r="L1242" s="107"/>
      <c r="M1242" s="105"/>
      <c r="N1242" s="106" t="str">
        <f>IF(L1242&lt;&gt;"",VLOOKUP(L1242,'DON GIA'!$S$1:$U$19,3,0),"")</f>
        <v/>
      </c>
      <c r="O1242" s="106" t="str">
        <f>IF(L1242&lt;&gt;"",VLOOKUP(L1242,'DON GIA'!$S$1:$V$19,4,0),"")</f>
        <v/>
      </c>
      <c r="P1242" s="106" t="str">
        <f t="shared" si="223"/>
        <v/>
      </c>
      <c r="Q1242" s="106" t="str">
        <f t="shared" si="224"/>
        <v/>
      </c>
      <c r="R1242" s="143" t="s">
        <v>216</v>
      </c>
      <c r="S1242" s="103" t="s">
        <v>44</v>
      </c>
      <c r="T1242" s="103">
        <v>7</v>
      </c>
      <c r="U1242" s="554" t="e">
        <f>IF(R1242&lt;&gt;"",VLOOKUP(R1242,'DON GIA'!$H$1:$K$103,4,0),"")</f>
        <v>#N/A</v>
      </c>
      <c r="V1242" s="554" t="str">
        <f t="shared" si="235"/>
        <v/>
      </c>
      <c r="W1242" s="107" t="s">
        <v>1283</v>
      </c>
      <c r="X1242" s="103" t="s">
        <v>27</v>
      </c>
      <c r="Y1242" s="108">
        <v>1.92</v>
      </c>
      <c r="Z1242" s="109"/>
      <c r="AA1242" s="554">
        <f>IF(W1242&lt;&gt;"",VLOOKUP(W1242,'DON GIA'!$A$1:$D$346,4,0),"")</f>
        <v>5058826</v>
      </c>
      <c r="AB1242" s="554">
        <f t="shared" si="236"/>
        <v>9712945.9199999999</v>
      </c>
      <c r="AC1242" s="71"/>
      <c r="AD1242" s="71" t="s">
        <v>471</v>
      </c>
      <c r="AE1242" s="71" t="s">
        <v>30</v>
      </c>
      <c r="AF1242" s="71" t="s">
        <v>31</v>
      </c>
      <c r="AG1242" s="71" t="s">
        <v>34</v>
      </c>
      <c r="AH1242" s="103"/>
      <c r="AI1242" s="71"/>
      <c r="AJ1242" s="71"/>
      <c r="AK1242" s="71"/>
      <c r="AL1242" s="554" t="str">
        <f>IF(AI1242&lt;&gt;"",VLOOKUP(AI1242,'DON GIA'!$M$1:$P$9,4,0),"")</f>
        <v/>
      </c>
      <c r="AM1242" s="554" t="str">
        <f t="shared" si="225"/>
        <v/>
      </c>
      <c r="AN1242" s="103"/>
      <c r="AO1242" s="107"/>
      <c r="AP1242" s="553" t="str">
        <f t="shared" si="234"/>
        <v/>
      </c>
      <c r="AQ1242" s="568" t="s">
        <v>2032</v>
      </c>
      <c r="AR1242" s="571" t="s">
        <v>2033</v>
      </c>
    </row>
    <row r="1243" spans="1:44" ht="56.25" outlineLevel="2">
      <c r="A1243" s="72" t="e">
        <f>IF(D1242&lt;&gt;"",$D$8:D1242,A1242)</f>
        <v>#VALUE!</v>
      </c>
      <c r="C1243" s="552" t="str">
        <f>IF(D1243&lt;&gt;"",COUNTA($D$8:D1243),"")</f>
        <v/>
      </c>
      <c r="D1243" s="552"/>
      <c r="E1243" s="71"/>
      <c r="F1243" s="103"/>
      <c r="G1243" s="103"/>
      <c r="H1243" s="103"/>
      <c r="I1243" s="103"/>
      <c r="J1243" s="103"/>
      <c r="K1243" s="103"/>
      <c r="L1243" s="107"/>
      <c r="M1243" s="105"/>
      <c r="N1243" s="106" t="str">
        <f>IF(L1243&lt;&gt;"",VLOOKUP(L1243,'DON GIA'!$S$1:$U$19,3,0),"")</f>
        <v/>
      </c>
      <c r="O1243" s="106" t="str">
        <f>IF(L1243&lt;&gt;"",VLOOKUP(L1243,'DON GIA'!$S$1:$V$19,4,0),"")</f>
        <v/>
      </c>
      <c r="P1243" s="106" t="str">
        <f t="shared" si="223"/>
        <v/>
      </c>
      <c r="Q1243" s="106" t="str">
        <f t="shared" si="224"/>
        <v/>
      </c>
      <c r="R1243" s="71" t="s">
        <v>48</v>
      </c>
      <c r="S1243" s="103" t="s">
        <v>44</v>
      </c>
      <c r="T1243" s="103">
        <v>1</v>
      </c>
      <c r="U1243" s="554">
        <f>IF(R1243&lt;&gt;"",VLOOKUP(R1243,'DON GIA'!$H$1:$K$103,4,0),"")</f>
        <v>1708000</v>
      </c>
      <c r="V1243" s="554">
        <f t="shared" si="235"/>
        <v>1708000</v>
      </c>
      <c r="W1243" s="107" t="s">
        <v>1283</v>
      </c>
      <c r="X1243" s="103" t="s">
        <v>27</v>
      </c>
      <c r="Y1243" s="108">
        <v>1.92</v>
      </c>
      <c r="Z1243" s="109"/>
      <c r="AA1243" s="554">
        <f>IF(W1243&lt;&gt;"",VLOOKUP(W1243,'DON GIA'!$A$1:$D$346,4,0),"")</f>
        <v>5058826</v>
      </c>
      <c r="AB1243" s="554">
        <f t="shared" si="236"/>
        <v>9712945.9199999999</v>
      </c>
      <c r="AC1243" s="71"/>
      <c r="AD1243" s="71" t="s">
        <v>471</v>
      </c>
      <c r="AE1243" s="71" t="s">
        <v>30</v>
      </c>
      <c r="AF1243" s="71" t="s">
        <v>31</v>
      </c>
      <c r="AG1243" s="71" t="s">
        <v>34</v>
      </c>
      <c r="AH1243" s="103"/>
      <c r="AI1243" s="71"/>
      <c r="AJ1243" s="71"/>
      <c r="AK1243" s="71"/>
      <c r="AL1243" s="554" t="str">
        <f>IF(AI1243&lt;&gt;"",VLOOKUP(AI1243,'DON GIA'!$M$1:$P$9,4,0),"")</f>
        <v/>
      </c>
      <c r="AM1243" s="554" t="str">
        <f t="shared" si="225"/>
        <v/>
      </c>
      <c r="AN1243" s="103"/>
      <c r="AO1243" s="107"/>
      <c r="AP1243" s="553" t="str">
        <f t="shared" si="234"/>
        <v/>
      </c>
      <c r="AQ1243" s="568"/>
    </row>
    <row r="1244" spans="1:44" ht="56.25" outlineLevel="2">
      <c r="A1244" s="72" t="e">
        <f>IF(D1243&lt;&gt;"",$D$8:D1243,A1243)</f>
        <v>#VALUE!</v>
      </c>
      <c r="C1244" s="552" t="str">
        <f>IF(D1244&lt;&gt;"",COUNTA($D$8:D1244),"")</f>
        <v/>
      </c>
      <c r="D1244" s="552"/>
      <c r="E1244" s="71"/>
      <c r="F1244" s="103"/>
      <c r="G1244" s="103"/>
      <c r="H1244" s="103"/>
      <c r="I1244" s="103"/>
      <c r="J1244" s="103"/>
      <c r="K1244" s="103"/>
      <c r="L1244" s="107"/>
      <c r="M1244" s="105"/>
      <c r="N1244" s="106" t="str">
        <f>IF(L1244&lt;&gt;"",VLOOKUP(L1244,'DON GIA'!$S$1:$U$19,3,0),"")</f>
        <v/>
      </c>
      <c r="O1244" s="106" t="str">
        <f>IF(L1244&lt;&gt;"",VLOOKUP(L1244,'DON GIA'!$S$1:$V$19,4,0),"")</f>
        <v/>
      </c>
      <c r="P1244" s="106" t="str">
        <f t="shared" si="223"/>
        <v/>
      </c>
      <c r="Q1244" s="106" t="str">
        <f t="shared" si="224"/>
        <v/>
      </c>
      <c r="R1244" s="71" t="s">
        <v>57</v>
      </c>
      <c r="S1244" s="103" t="s">
        <v>44</v>
      </c>
      <c r="T1244" s="103">
        <v>1</v>
      </c>
      <c r="U1244" s="554">
        <f>IF(R1244&lt;&gt;"",VLOOKUP(R1244,'DON GIA'!$H$1:$K$103,4,0),"")</f>
        <v>1122000</v>
      </c>
      <c r="V1244" s="554">
        <f t="shared" si="235"/>
        <v>1122000</v>
      </c>
      <c r="W1244" s="107" t="s">
        <v>1283</v>
      </c>
      <c r="X1244" s="103" t="s">
        <v>27</v>
      </c>
      <c r="Y1244" s="108">
        <v>3.4</v>
      </c>
      <c r="Z1244" s="109"/>
      <c r="AA1244" s="554">
        <f>IF(W1244&lt;&gt;"",VLOOKUP(W1244,'DON GIA'!$A$1:$D$346,4,0),"")</f>
        <v>5058826</v>
      </c>
      <c r="AB1244" s="554">
        <f t="shared" si="236"/>
        <v>17200008.399999999</v>
      </c>
      <c r="AC1244" s="71"/>
      <c r="AD1244" s="71" t="s">
        <v>471</v>
      </c>
      <c r="AE1244" s="71" t="s">
        <v>30</v>
      </c>
      <c r="AF1244" s="71" t="s">
        <v>31</v>
      </c>
      <c r="AG1244" s="71" t="s">
        <v>34</v>
      </c>
      <c r="AH1244" s="103"/>
      <c r="AI1244" s="71"/>
      <c r="AJ1244" s="71"/>
      <c r="AK1244" s="71"/>
      <c r="AL1244" s="554" t="str">
        <f>IF(AI1244&lt;&gt;"",VLOOKUP(AI1244,'DON GIA'!$M$1:$P$9,4,0),"")</f>
        <v/>
      </c>
      <c r="AM1244" s="554" t="str">
        <f t="shared" si="225"/>
        <v/>
      </c>
      <c r="AN1244" s="103"/>
      <c r="AO1244" s="107"/>
      <c r="AP1244" s="553" t="str">
        <f t="shared" si="234"/>
        <v/>
      </c>
      <c r="AQ1244" s="107"/>
    </row>
    <row r="1245" spans="1:44" outlineLevel="2">
      <c r="A1245" s="72" t="e">
        <f>IF(D1244&lt;&gt;"",$D$8:D1244,A1244)</f>
        <v>#VALUE!</v>
      </c>
      <c r="C1245" s="552" t="str">
        <f>IF(D1245&lt;&gt;"",COUNTA($D$8:D1245),"")</f>
        <v/>
      </c>
      <c r="D1245" s="552"/>
      <c r="E1245" s="71"/>
      <c r="F1245" s="103"/>
      <c r="G1245" s="103"/>
      <c r="H1245" s="103"/>
      <c r="I1245" s="103"/>
      <c r="J1245" s="103"/>
      <c r="K1245" s="103"/>
      <c r="L1245" s="107"/>
      <c r="M1245" s="105"/>
      <c r="N1245" s="106" t="str">
        <f>IF(L1245&lt;&gt;"",VLOOKUP(L1245,'DON GIA'!$S$1:$U$19,3,0),"")</f>
        <v/>
      </c>
      <c r="O1245" s="106" t="str">
        <f>IF(L1245&lt;&gt;"",VLOOKUP(L1245,'DON GIA'!$S$1:$V$19,4,0),"")</f>
        <v/>
      </c>
      <c r="P1245" s="106" t="str">
        <f t="shared" si="223"/>
        <v/>
      </c>
      <c r="Q1245" s="106" t="str">
        <f t="shared" si="224"/>
        <v/>
      </c>
      <c r="R1245" s="71" t="s">
        <v>76</v>
      </c>
      <c r="S1245" s="103" t="s">
        <v>44</v>
      </c>
      <c r="T1245" s="103">
        <v>1</v>
      </c>
      <c r="U1245" s="554">
        <f>IF(R1245&lt;&gt;"",VLOOKUP(R1245,'DON GIA'!$H$1:$K$103,4,0),"")</f>
        <v>494000</v>
      </c>
      <c r="V1245" s="554">
        <f t="shared" si="235"/>
        <v>494000</v>
      </c>
      <c r="W1245" s="107" t="s">
        <v>1230</v>
      </c>
      <c r="X1245" s="103" t="s">
        <v>27</v>
      </c>
      <c r="Y1245" s="108">
        <v>52.5</v>
      </c>
      <c r="Z1245" s="109"/>
      <c r="AA1245" s="554">
        <f>IF(W1245&lt;&gt;"",VLOOKUP(W1245,'DON GIA'!$A$1:$D$346,4,0),"")</f>
        <v>1119277</v>
      </c>
      <c r="AB1245" s="554">
        <f t="shared" si="236"/>
        <v>58762042.5</v>
      </c>
      <c r="AC1245" s="71"/>
      <c r="AD1245" s="71" t="s">
        <v>471</v>
      </c>
      <c r="AE1245" s="71" t="s">
        <v>36</v>
      </c>
      <c r="AF1245" s="71" t="s">
        <v>477</v>
      </c>
      <c r="AG1245" s="71" t="s">
        <v>136</v>
      </c>
      <c r="AH1245" s="103"/>
      <c r="AI1245" s="71"/>
      <c r="AJ1245" s="71"/>
      <c r="AK1245" s="71"/>
      <c r="AL1245" s="554" t="str">
        <f>IF(AI1245&lt;&gt;"",VLOOKUP(AI1245,'DON GIA'!$M$1:$P$9,4,0),"")</f>
        <v/>
      </c>
      <c r="AM1245" s="554" t="str">
        <f t="shared" si="225"/>
        <v/>
      </c>
      <c r="AN1245" s="103"/>
      <c r="AO1245" s="107"/>
      <c r="AP1245" s="553" t="str">
        <f t="shared" si="234"/>
        <v/>
      </c>
      <c r="AQ1245" s="107"/>
    </row>
    <row r="1246" spans="1:44" outlineLevel="2">
      <c r="A1246" s="72" t="e">
        <f>IF(D1245&lt;&gt;"",$D$8:D1245,A1245)</f>
        <v>#VALUE!</v>
      </c>
      <c r="C1246" s="552" t="str">
        <f>IF(D1246&lt;&gt;"",COUNTA($D$8:D1246),"")</f>
        <v/>
      </c>
      <c r="D1246" s="552"/>
      <c r="E1246" s="71"/>
      <c r="F1246" s="103"/>
      <c r="G1246" s="103"/>
      <c r="H1246" s="103"/>
      <c r="I1246" s="103"/>
      <c r="J1246" s="103"/>
      <c r="K1246" s="103"/>
      <c r="L1246" s="107"/>
      <c r="M1246" s="105"/>
      <c r="N1246" s="106" t="str">
        <f>IF(L1246&lt;&gt;"",VLOOKUP(L1246,'DON GIA'!$S$1:$U$19,3,0),"")</f>
        <v/>
      </c>
      <c r="O1246" s="106" t="str">
        <f>IF(L1246&lt;&gt;"",VLOOKUP(L1246,'DON GIA'!$S$1:$V$19,4,0),"")</f>
        <v/>
      </c>
      <c r="P1246" s="106" t="str">
        <f t="shared" si="223"/>
        <v/>
      </c>
      <c r="Q1246" s="106" t="str">
        <f t="shared" si="224"/>
        <v/>
      </c>
      <c r="R1246" s="71" t="s">
        <v>35</v>
      </c>
      <c r="S1246" s="103"/>
      <c r="T1246" s="103"/>
      <c r="U1246" s="554" t="str">
        <f>IF(R1246&lt;&gt;"",VLOOKUP(R1246,'DON GIA'!$H$1:$K$103,4,0),"")</f>
        <v/>
      </c>
      <c r="V1246" s="554" t="str">
        <f t="shared" si="235"/>
        <v/>
      </c>
      <c r="W1246" s="107" t="s">
        <v>1284</v>
      </c>
      <c r="X1246" s="103" t="s">
        <v>27</v>
      </c>
      <c r="Y1246" s="134">
        <v>21.82</v>
      </c>
      <c r="Z1246" s="109"/>
      <c r="AA1246" s="554">
        <f>IF(W1246&lt;&gt;"",VLOOKUP(W1246,'DON GIA'!$A$1:$D$346,4,0),"")</f>
        <v>1531787</v>
      </c>
      <c r="AB1246" s="554">
        <f t="shared" si="236"/>
        <v>33423592.34</v>
      </c>
      <c r="AC1246" s="71"/>
      <c r="AD1246" s="71" t="s">
        <v>471</v>
      </c>
      <c r="AE1246" s="71" t="s">
        <v>36</v>
      </c>
      <c r="AF1246" s="71" t="s">
        <v>116</v>
      </c>
      <c r="AG1246" s="71" t="s">
        <v>478</v>
      </c>
      <c r="AH1246" s="103"/>
      <c r="AI1246" s="71"/>
      <c r="AJ1246" s="71"/>
      <c r="AK1246" s="71"/>
      <c r="AL1246" s="554" t="str">
        <f>IF(AI1246&lt;&gt;"",VLOOKUP(AI1246,'DON GIA'!$M$1:$P$9,4,0),"")</f>
        <v/>
      </c>
      <c r="AM1246" s="554" t="str">
        <f t="shared" si="225"/>
        <v/>
      </c>
      <c r="AN1246" s="103"/>
      <c r="AO1246" s="107"/>
      <c r="AP1246" s="553" t="str">
        <f t="shared" si="234"/>
        <v/>
      </c>
      <c r="AQ1246" s="107"/>
    </row>
    <row r="1247" spans="1:44" ht="75" outlineLevel="2">
      <c r="A1247" s="72" t="e">
        <f>IF(D1246&lt;&gt;"",$D$8:D1246,A1246)</f>
        <v>#VALUE!</v>
      </c>
      <c r="C1247" s="552" t="str">
        <f>IF(D1247&lt;&gt;"",COUNTA($D$8:D1247),"")</f>
        <v/>
      </c>
      <c r="D1247" s="552"/>
      <c r="E1247" s="71"/>
      <c r="F1247" s="103"/>
      <c r="G1247" s="103"/>
      <c r="H1247" s="103"/>
      <c r="I1247" s="103"/>
      <c r="J1247" s="103"/>
      <c r="K1247" s="103"/>
      <c r="L1247" s="107"/>
      <c r="M1247" s="105"/>
      <c r="N1247" s="106" t="str">
        <f>IF(L1247&lt;&gt;"",VLOOKUP(L1247,'DON GIA'!$S$1:$U$19,3,0),"")</f>
        <v/>
      </c>
      <c r="O1247" s="106" t="str">
        <f>IF(L1247&lt;&gt;"",VLOOKUP(L1247,'DON GIA'!$S$1:$V$19,4,0),"")</f>
        <v/>
      </c>
      <c r="P1247" s="106" t="str">
        <f t="shared" si="223"/>
        <v/>
      </c>
      <c r="Q1247" s="106" t="str">
        <f t="shared" si="224"/>
        <v/>
      </c>
      <c r="R1247" s="71" t="s">
        <v>35</v>
      </c>
      <c r="S1247" s="103"/>
      <c r="T1247" s="103"/>
      <c r="U1247" s="554" t="str">
        <f>IF(R1247&lt;&gt;"",VLOOKUP(R1247,'DON GIA'!$H$1:$K$103,4,0),"")</f>
        <v/>
      </c>
      <c r="V1247" s="554" t="str">
        <f t="shared" si="235"/>
        <v/>
      </c>
      <c r="W1247" s="107" t="s">
        <v>1285</v>
      </c>
      <c r="X1247" s="103" t="s">
        <v>27</v>
      </c>
      <c r="Y1247" s="108">
        <v>8.68</v>
      </c>
      <c r="Z1247" s="109"/>
      <c r="AA1247" s="554">
        <f>IF(W1247&lt;&gt;"",VLOOKUP(W1247,'DON GIA'!$A$1:$D$346,4,0),"")</f>
        <v>4206777</v>
      </c>
      <c r="AB1247" s="554">
        <f t="shared" si="236"/>
        <v>36514824.359999999</v>
      </c>
      <c r="AC1247" s="71"/>
      <c r="AD1247" s="71" t="s">
        <v>471</v>
      </c>
      <c r="AE1247" s="71" t="s">
        <v>36</v>
      </c>
      <c r="AF1247" s="71" t="s">
        <v>31</v>
      </c>
      <c r="AG1247" s="71"/>
      <c r="AH1247" s="103"/>
      <c r="AI1247" s="71"/>
      <c r="AJ1247" s="71"/>
      <c r="AK1247" s="71"/>
      <c r="AL1247" s="554" t="str">
        <f>IF(AI1247&lt;&gt;"",VLOOKUP(AI1247,'DON GIA'!$M$1:$P$9,4,0),"")</f>
        <v/>
      </c>
      <c r="AM1247" s="554" t="str">
        <f t="shared" si="225"/>
        <v/>
      </c>
      <c r="AN1247" s="103"/>
      <c r="AO1247" s="107"/>
      <c r="AP1247" s="553" t="str">
        <f t="shared" si="234"/>
        <v/>
      </c>
      <c r="AQ1247" s="107"/>
    </row>
    <row r="1248" spans="1:44" outlineLevel="2">
      <c r="A1248" s="72" t="e">
        <f>IF(D1247&lt;&gt;"",$D$8:D1247,A1247)</f>
        <v>#VALUE!</v>
      </c>
      <c r="C1248" s="552" t="str">
        <f>IF(D1248&lt;&gt;"",COUNTA($D$8:D1248),"")</f>
        <v/>
      </c>
      <c r="D1248" s="552"/>
      <c r="E1248" s="71"/>
      <c r="F1248" s="103"/>
      <c r="G1248" s="103"/>
      <c r="H1248" s="103"/>
      <c r="I1248" s="103"/>
      <c r="J1248" s="103"/>
      <c r="K1248" s="103"/>
      <c r="L1248" s="107"/>
      <c r="M1248" s="105"/>
      <c r="N1248" s="106" t="str">
        <f>IF(L1248&lt;&gt;"",VLOOKUP(L1248,'DON GIA'!$S$1:$U$19,3,0),"")</f>
        <v/>
      </c>
      <c r="O1248" s="106" t="str">
        <f>IF(L1248&lt;&gt;"",VLOOKUP(L1248,'DON GIA'!$S$1:$V$19,4,0),"")</f>
        <v/>
      </c>
      <c r="P1248" s="106" t="str">
        <f t="shared" si="223"/>
        <v/>
      </c>
      <c r="Q1248" s="106" t="str">
        <f t="shared" si="224"/>
        <v/>
      </c>
      <c r="R1248" s="71" t="s">
        <v>35</v>
      </c>
      <c r="S1248" s="103"/>
      <c r="T1248" s="103"/>
      <c r="U1248" s="554" t="str">
        <f>IF(R1248&lt;&gt;"",VLOOKUP(R1248,'DON GIA'!$H$1:$K$103,4,0),"")</f>
        <v/>
      </c>
      <c r="V1248" s="554" t="str">
        <f t="shared" si="235"/>
        <v/>
      </c>
      <c r="W1248" s="107" t="s">
        <v>1286</v>
      </c>
      <c r="X1248" s="103" t="s">
        <v>27</v>
      </c>
      <c r="Y1248" s="108">
        <v>30</v>
      </c>
      <c r="Z1248" s="109"/>
      <c r="AA1248" s="554">
        <f>IF(W1248&lt;&gt;"",VLOOKUP(W1248,'DON GIA'!$A$1:$D$346,4,0),"")</f>
        <v>1304794</v>
      </c>
      <c r="AB1248" s="554">
        <f t="shared" si="236"/>
        <v>39143820</v>
      </c>
      <c r="AC1248" s="71"/>
      <c r="AD1248" s="71" t="s">
        <v>471</v>
      </c>
      <c r="AE1248" s="71" t="s">
        <v>479</v>
      </c>
      <c r="AF1248" s="71" t="s">
        <v>116</v>
      </c>
      <c r="AG1248" s="71" t="s">
        <v>478</v>
      </c>
      <c r="AH1248" s="103"/>
      <c r="AI1248" s="71"/>
      <c r="AJ1248" s="71"/>
      <c r="AK1248" s="71"/>
      <c r="AL1248" s="554" t="str">
        <f>IF(AI1248&lt;&gt;"",VLOOKUP(AI1248,'DON GIA'!$M$1:$P$9,4,0),"")</f>
        <v/>
      </c>
      <c r="AM1248" s="554" t="str">
        <f t="shared" si="225"/>
        <v/>
      </c>
      <c r="AN1248" s="103"/>
      <c r="AO1248" s="107"/>
      <c r="AP1248" s="553" t="str">
        <f t="shared" si="234"/>
        <v/>
      </c>
      <c r="AQ1248" s="107"/>
    </row>
    <row r="1249" spans="1:44" ht="37.5" outlineLevel="2">
      <c r="A1249" s="72" t="e">
        <f>IF(D1248&lt;&gt;"",$D$8:D1248,A1248)</f>
        <v>#VALUE!</v>
      </c>
      <c r="C1249" s="552" t="str">
        <f>IF(D1249&lt;&gt;"",COUNTA($D$8:D1249),"")</f>
        <v/>
      </c>
      <c r="D1249" s="552"/>
      <c r="E1249" s="71"/>
      <c r="F1249" s="103"/>
      <c r="G1249" s="103"/>
      <c r="H1249" s="103"/>
      <c r="I1249" s="103"/>
      <c r="J1249" s="103"/>
      <c r="K1249" s="103"/>
      <c r="L1249" s="107"/>
      <c r="M1249" s="105"/>
      <c r="N1249" s="106" t="str">
        <f>IF(L1249&lt;&gt;"",VLOOKUP(L1249,'DON GIA'!$S$1:$U$19,3,0),"")</f>
        <v/>
      </c>
      <c r="O1249" s="106" t="str">
        <f>IF(L1249&lt;&gt;"",VLOOKUP(L1249,'DON GIA'!$S$1:$V$19,4,0),"")</f>
        <v/>
      </c>
      <c r="P1249" s="106" t="str">
        <f t="shared" si="223"/>
        <v/>
      </c>
      <c r="Q1249" s="106" t="str">
        <f t="shared" si="224"/>
        <v/>
      </c>
      <c r="R1249" s="71" t="s">
        <v>35</v>
      </c>
      <c r="S1249" s="103"/>
      <c r="T1249" s="103"/>
      <c r="U1249" s="554" t="str">
        <f>IF(R1249&lt;&gt;"",VLOOKUP(R1249,'DON GIA'!$H$1:$K$103,4,0),"")</f>
        <v/>
      </c>
      <c r="V1249" s="554" t="str">
        <f t="shared" si="235"/>
        <v/>
      </c>
      <c r="W1249" s="107" t="s">
        <v>1287</v>
      </c>
      <c r="X1249" s="103" t="s">
        <v>27</v>
      </c>
      <c r="Y1249" s="108">
        <v>89.67</v>
      </c>
      <c r="Z1249" s="109"/>
      <c r="AA1249" s="554">
        <f>IF(W1249&lt;&gt;"",VLOOKUP(W1249,'DON GIA'!$A$1:$D$346,4,0),"")</f>
        <v>921895</v>
      </c>
      <c r="AB1249" s="554">
        <f t="shared" si="236"/>
        <v>82666324.650000006</v>
      </c>
      <c r="AC1249" s="71"/>
      <c r="AD1249" s="71"/>
      <c r="AE1249" s="71"/>
      <c r="AF1249" s="71"/>
      <c r="AG1249" s="71"/>
      <c r="AH1249" s="103"/>
      <c r="AI1249" s="71"/>
      <c r="AJ1249" s="71"/>
      <c r="AK1249" s="71"/>
      <c r="AL1249" s="554" t="str">
        <f>IF(AI1249&lt;&gt;"",VLOOKUP(AI1249,'DON GIA'!$M$1:$P$9,4,0),"")</f>
        <v/>
      </c>
      <c r="AM1249" s="554" t="str">
        <f t="shared" si="225"/>
        <v/>
      </c>
      <c r="AN1249" s="103"/>
      <c r="AO1249" s="107"/>
      <c r="AP1249" s="553" t="str">
        <f t="shared" si="234"/>
        <v/>
      </c>
      <c r="AQ1249" s="107"/>
    </row>
    <row r="1250" spans="1:44" outlineLevel="2">
      <c r="A1250" s="72" t="e">
        <f>IF(D1249&lt;&gt;"",$D$8:D1249,A1249)</f>
        <v>#VALUE!</v>
      </c>
      <c r="C1250" s="552" t="str">
        <f>IF(D1250&lt;&gt;"",COUNTA($D$8:D1250),"")</f>
        <v/>
      </c>
      <c r="D1250" s="552"/>
      <c r="E1250" s="71"/>
      <c r="F1250" s="103"/>
      <c r="G1250" s="103"/>
      <c r="H1250" s="103"/>
      <c r="I1250" s="103"/>
      <c r="J1250" s="103"/>
      <c r="K1250" s="103"/>
      <c r="L1250" s="107"/>
      <c r="M1250" s="105"/>
      <c r="N1250" s="106" t="str">
        <f>IF(L1250&lt;&gt;"",VLOOKUP(L1250,'DON GIA'!$S$1:$U$19,3,0),"")</f>
        <v/>
      </c>
      <c r="O1250" s="106" t="str">
        <f>IF(L1250&lt;&gt;"",VLOOKUP(L1250,'DON GIA'!$S$1:$V$19,4,0),"")</f>
        <v/>
      </c>
      <c r="P1250" s="106" t="str">
        <f t="shared" si="223"/>
        <v/>
      </c>
      <c r="Q1250" s="106" t="str">
        <f t="shared" si="224"/>
        <v/>
      </c>
      <c r="R1250" s="71" t="s">
        <v>35</v>
      </c>
      <c r="S1250" s="103"/>
      <c r="T1250" s="103"/>
      <c r="U1250" s="554" t="str">
        <f>IF(R1250&lt;&gt;"",VLOOKUP(R1250,'DON GIA'!$H$1:$K$103,4,0),"")</f>
        <v/>
      </c>
      <c r="V1250" s="554" t="str">
        <f t="shared" si="235"/>
        <v/>
      </c>
      <c r="W1250" s="107" t="s">
        <v>1209</v>
      </c>
      <c r="X1250" s="103" t="s">
        <v>27</v>
      </c>
      <c r="Y1250" s="108">
        <v>4</v>
      </c>
      <c r="Z1250" s="109"/>
      <c r="AA1250" s="554">
        <f>IF(W1250&lt;&gt;"",VLOOKUP(W1250,'DON GIA'!$A$1:$D$346,4,0),"")</f>
        <v>264499</v>
      </c>
      <c r="AB1250" s="554">
        <f t="shared" si="236"/>
        <v>1057996</v>
      </c>
      <c r="AC1250" s="71"/>
      <c r="AD1250" s="71"/>
      <c r="AE1250" s="71"/>
      <c r="AF1250" s="71"/>
      <c r="AG1250" s="71"/>
      <c r="AH1250" s="103"/>
      <c r="AI1250" s="71"/>
      <c r="AJ1250" s="71"/>
      <c r="AK1250" s="71"/>
      <c r="AL1250" s="554" t="str">
        <f>IF(AI1250&lt;&gt;"",VLOOKUP(AI1250,'DON GIA'!$M$1:$P$9,4,0),"")</f>
        <v/>
      </c>
      <c r="AM1250" s="554" t="str">
        <f t="shared" si="225"/>
        <v/>
      </c>
      <c r="AN1250" s="103"/>
      <c r="AO1250" s="107"/>
      <c r="AP1250" s="553" t="str">
        <f t="shared" si="234"/>
        <v/>
      </c>
      <c r="AQ1250" s="107"/>
    </row>
    <row r="1251" spans="1:44" outlineLevel="2">
      <c r="A1251" s="72" t="e">
        <f>IF(D1250&lt;&gt;"",$D$8:D1250,A1250)</f>
        <v>#VALUE!</v>
      </c>
      <c r="C1251" s="552" t="str">
        <f>IF(D1251&lt;&gt;"",COUNTA($D$8:D1251),"")</f>
        <v/>
      </c>
      <c r="D1251" s="552"/>
      <c r="E1251" s="71"/>
      <c r="F1251" s="103"/>
      <c r="G1251" s="103"/>
      <c r="H1251" s="103"/>
      <c r="I1251" s="103"/>
      <c r="J1251" s="103"/>
      <c r="K1251" s="103"/>
      <c r="L1251" s="107"/>
      <c r="M1251" s="105"/>
      <c r="N1251" s="106" t="str">
        <f>IF(L1251&lt;&gt;"",VLOOKUP(L1251,'DON GIA'!$S$1:$U$19,3,0),"")</f>
        <v/>
      </c>
      <c r="O1251" s="106" t="str">
        <f>IF(L1251&lt;&gt;"",VLOOKUP(L1251,'DON GIA'!$S$1:$V$19,4,0),"")</f>
        <v/>
      </c>
      <c r="P1251" s="106" t="str">
        <f t="shared" si="223"/>
        <v/>
      </c>
      <c r="Q1251" s="106" t="str">
        <f t="shared" si="224"/>
        <v/>
      </c>
      <c r="R1251" s="71" t="s">
        <v>35</v>
      </c>
      <c r="S1251" s="103"/>
      <c r="T1251" s="103"/>
      <c r="U1251" s="554" t="str">
        <f>IF(R1251&lt;&gt;"",VLOOKUP(R1251,'DON GIA'!$H$1:$K$103,4,0),"")</f>
        <v/>
      </c>
      <c r="V1251" s="554" t="str">
        <f t="shared" si="235"/>
        <v/>
      </c>
      <c r="W1251" s="107" t="s">
        <v>1009</v>
      </c>
      <c r="X1251" s="103" t="s">
        <v>27</v>
      </c>
      <c r="Y1251" s="108">
        <f>22.88+12.35</f>
        <v>35.229999999999997</v>
      </c>
      <c r="Z1251" s="109"/>
      <c r="AA1251" s="554">
        <f>IF(W1251&lt;&gt;"",VLOOKUP(W1251,'DON GIA'!$A$1:$D$346,4,0),"")</f>
        <v>282038</v>
      </c>
      <c r="AB1251" s="554">
        <f t="shared" si="236"/>
        <v>9936198.7399999984</v>
      </c>
      <c r="AC1251" s="71"/>
      <c r="AD1251" s="71"/>
      <c r="AE1251" s="71"/>
      <c r="AF1251" s="71"/>
      <c r="AG1251" s="71"/>
      <c r="AH1251" s="103"/>
      <c r="AI1251" s="71"/>
      <c r="AJ1251" s="71"/>
      <c r="AK1251" s="71"/>
      <c r="AL1251" s="554" t="str">
        <f>IF(AI1251&lt;&gt;"",VLOOKUP(AI1251,'DON GIA'!$M$1:$P$9,4,0),"")</f>
        <v/>
      </c>
      <c r="AM1251" s="554" t="str">
        <f t="shared" si="225"/>
        <v/>
      </c>
      <c r="AN1251" s="103"/>
      <c r="AO1251" s="107"/>
      <c r="AP1251" s="553" t="str">
        <f t="shared" si="234"/>
        <v/>
      </c>
      <c r="AQ1251" s="107"/>
    </row>
    <row r="1252" spans="1:44" outlineLevel="2">
      <c r="A1252" s="72" t="e">
        <f>IF(D1251&lt;&gt;"",$D$8:D1251,A1251)</f>
        <v>#VALUE!</v>
      </c>
      <c r="C1252" s="552" t="str">
        <f>IF(D1252&lt;&gt;"",COUNTA($D$8:D1252),"")</f>
        <v/>
      </c>
      <c r="D1252" s="552"/>
      <c r="E1252" s="71"/>
      <c r="F1252" s="103"/>
      <c r="G1252" s="103"/>
      <c r="H1252" s="103"/>
      <c r="I1252" s="103"/>
      <c r="J1252" s="103"/>
      <c r="K1252" s="103"/>
      <c r="L1252" s="107"/>
      <c r="M1252" s="105"/>
      <c r="N1252" s="106" t="str">
        <f>IF(L1252&lt;&gt;"",VLOOKUP(L1252,'DON GIA'!$S$1:$U$19,3,0),"")</f>
        <v/>
      </c>
      <c r="O1252" s="106" t="str">
        <f>IF(L1252&lt;&gt;"",VLOOKUP(L1252,'DON GIA'!$S$1:$V$19,4,0),"")</f>
        <v/>
      </c>
      <c r="P1252" s="106" t="str">
        <f t="shared" si="223"/>
        <v/>
      </c>
      <c r="Q1252" s="106" t="str">
        <f t="shared" si="224"/>
        <v/>
      </c>
      <c r="R1252" s="71" t="s">
        <v>35</v>
      </c>
      <c r="S1252" s="103"/>
      <c r="T1252" s="103"/>
      <c r="U1252" s="554" t="str">
        <f>IF(R1252&lt;&gt;"",VLOOKUP(R1252,'DON GIA'!$H$1:$K$103,4,0),"")</f>
        <v/>
      </c>
      <c r="V1252" s="554" t="str">
        <f t="shared" si="235"/>
        <v/>
      </c>
      <c r="W1252" s="107" t="s">
        <v>1043</v>
      </c>
      <c r="X1252" s="103" t="s">
        <v>27</v>
      </c>
      <c r="Y1252" s="108">
        <v>30</v>
      </c>
      <c r="Z1252" s="109"/>
      <c r="AA1252" s="554">
        <f>IF(W1252&lt;&gt;"",VLOOKUP(W1252,'DON GIA'!$A$1:$D$346,4,0),"")</f>
        <v>319680</v>
      </c>
      <c r="AB1252" s="554">
        <f t="shared" si="236"/>
        <v>9590400</v>
      </c>
      <c r="AC1252" s="71"/>
      <c r="AD1252" s="71"/>
      <c r="AE1252" s="71"/>
      <c r="AF1252" s="71"/>
      <c r="AG1252" s="71"/>
      <c r="AH1252" s="103"/>
      <c r="AI1252" s="71"/>
      <c r="AJ1252" s="71"/>
      <c r="AK1252" s="71"/>
      <c r="AL1252" s="554" t="str">
        <f>IF(AI1252&lt;&gt;"",VLOOKUP(AI1252,'DON GIA'!$M$1:$P$9,4,0),"")</f>
        <v/>
      </c>
      <c r="AM1252" s="554" t="str">
        <f t="shared" si="225"/>
        <v/>
      </c>
      <c r="AN1252" s="103"/>
      <c r="AO1252" s="107"/>
      <c r="AP1252" s="553" t="str">
        <f t="shared" si="234"/>
        <v/>
      </c>
      <c r="AQ1252" s="107"/>
    </row>
    <row r="1253" spans="1:44" outlineLevel="2">
      <c r="A1253" s="72" t="e">
        <f>IF(D1252&lt;&gt;"",$D$8:D1252,A1252)</f>
        <v>#VALUE!</v>
      </c>
      <c r="C1253" s="552" t="str">
        <f>IF(D1253&lt;&gt;"",COUNTA($D$8:D1253),"")</f>
        <v/>
      </c>
      <c r="D1253" s="552"/>
      <c r="E1253" s="61"/>
      <c r="F1253" s="103"/>
      <c r="G1253" s="103"/>
      <c r="H1253" s="103"/>
      <c r="I1253" s="103"/>
      <c r="J1253" s="103"/>
      <c r="K1253" s="103"/>
      <c r="L1253" s="107"/>
      <c r="M1253" s="105"/>
      <c r="N1253" s="106" t="str">
        <f>IF(L1253&lt;&gt;"",VLOOKUP(L1253,'DON GIA'!$S$1:$U$19,3,0),"")</f>
        <v/>
      </c>
      <c r="O1253" s="106" t="str">
        <f>IF(L1253&lt;&gt;"",VLOOKUP(L1253,'DON GIA'!$S$1:$V$19,4,0),"")</f>
        <v/>
      </c>
      <c r="P1253" s="106" t="str">
        <f t="shared" si="223"/>
        <v/>
      </c>
      <c r="Q1253" s="106" t="str">
        <f t="shared" si="224"/>
        <v/>
      </c>
      <c r="R1253" s="71" t="s">
        <v>35</v>
      </c>
      <c r="S1253" s="103"/>
      <c r="T1253" s="103"/>
      <c r="U1253" s="554" t="str">
        <f>IF(R1253&lt;&gt;"",VLOOKUP(R1253,'DON GIA'!$H$1:$K$103,4,0),"")</f>
        <v/>
      </c>
      <c r="V1253" s="554" t="str">
        <f t="shared" si="235"/>
        <v/>
      </c>
      <c r="W1253" s="107" t="s">
        <v>35</v>
      </c>
      <c r="X1253" s="103"/>
      <c r="Y1253" s="108"/>
      <c r="Z1253" s="109"/>
      <c r="AA1253" s="554" t="str">
        <f>IF(W1253&lt;&gt;"",VLOOKUP(W1253,'DON GIA'!$A$1:$D$346,4,0),"")</f>
        <v/>
      </c>
      <c r="AB1253" s="554" t="str">
        <f t="shared" si="236"/>
        <v/>
      </c>
      <c r="AC1253" s="71"/>
      <c r="AD1253" s="71"/>
      <c r="AE1253" s="71"/>
      <c r="AF1253" s="71"/>
      <c r="AG1253" s="71"/>
      <c r="AH1253" s="103"/>
      <c r="AI1253" s="71"/>
      <c r="AJ1253" s="71"/>
      <c r="AK1253" s="71"/>
      <c r="AL1253" s="554" t="str">
        <f>IF(AI1253&lt;&gt;"",VLOOKUP(AI1253,'DON GIA'!$M$1:$P$9,4,0),"")</f>
        <v/>
      </c>
      <c r="AM1253" s="554" t="str">
        <f t="shared" si="225"/>
        <v/>
      </c>
      <c r="AN1253" s="103"/>
      <c r="AO1253" s="107"/>
      <c r="AP1253" s="553" t="str">
        <f t="shared" si="234"/>
        <v/>
      </c>
      <c r="AQ1253" s="107"/>
    </row>
    <row r="1254" spans="1:44" outlineLevel="1">
      <c r="A1254" s="84" t="s">
        <v>776</v>
      </c>
      <c r="B1254" s="576">
        <v>78</v>
      </c>
      <c r="C1254" s="552">
        <f>IF(D1254&lt;&gt;"",COUNTA($D$8:D1254),"")</f>
        <v>85</v>
      </c>
      <c r="D1254" s="552">
        <v>477</v>
      </c>
      <c r="E1254" s="61" t="s">
        <v>480</v>
      </c>
      <c r="F1254" s="162"/>
      <c r="G1254" s="162"/>
      <c r="H1254" s="162"/>
      <c r="I1254" s="162"/>
      <c r="J1254" s="162"/>
      <c r="K1254" s="162"/>
      <c r="L1254" s="129"/>
      <c r="M1254" s="167">
        <f>SUBTOTAL(9,M1255:M1272)</f>
        <v>648.1</v>
      </c>
      <c r="N1254" s="199"/>
      <c r="O1254" s="199"/>
      <c r="P1254" s="199">
        <f>SUBTOTAL(9,P1255:P1272)</f>
        <v>1088159900</v>
      </c>
      <c r="Q1254" s="199">
        <f>SUBTOTAL(9,Q1255:Q1272)</f>
        <v>874935000</v>
      </c>
      <c r="R1254" s="61"/>
      <c r="S1254" s="162"/>
      <c r="T1254" s="162">
        <f>SUBTOTAL(9,T1255:T1272)</f>
        <v>87</v>
      </c>
      <c r="U1254" s="553"/>
      <c r="V1254" s="553">
        <f>SUBTOTAL(9,V1255:V1272)</f>
        <v>18384000</v>
      </c>
      <c r="W1254" s="186"/>
      <c r="X1254" s="162"/>
      <c r="Y1254" s="169">
        <f>SUBTOTAL(9,Y1255:Y1272)</f>
        <v>154.51999999999998</v>
      </c>
      <c r="Z1254" s="170">
        <f>SUBTOTAL(9,Z1255:Z1272)</f>
        <v>0</v>
      </c>
      <c r="AA1254" s="553"/>
      <c r="AB1254" s="553">
        <f>SUBTOTAL(9,AB1255:AB1272)</f>
        <v>304675229.94000006</v>
      </c>
      <c r="AC1254" s="71"/>
      <c r="AD1254" s="71"/>
      <c r="AE1254" s="71"/>
      <c r="AF1254" s="71"/>
      <c r="AG1254" s="71"/>
      <c r="AH1254" s="103"/>
      <c r="AI1254" s="71"/>
      <c r="AJ1254" s="61"/>
      <c r="AK1254" s="61">
        <f>SUBTOTAL(9,AK1255:AK1272)</f>
        <v>6</v>
      </c>
      <c r="AL1254" s="553"/>
      <c r="AM1254" s="553">
        <f>SUBTOTAL(9,AM1255:AM1272)</f>
        <v>77479600</v>
      </c>
      <c r="AN1254" s="162"/>
      <c r="AO1254" s="129">
        <f>SUBTOTAL(9,AO1255:AO1272)</f>
        <v>1</v>
      </c>
      <c r="AP1254" s="553">
        <f t="shared" si="234"/>
        <v>2363633729.9400001</v>
      </c>
      <c r="AQ1254" s="65"/>
      <c r="AR1254" s="90"/>
    </row>
    <row r="1255" spans="1:44" ht="78" outlineLevel="2">
      <c r="A1255" s="72" t="e">
        <f>IF(D1254&lt;&gt;"",$D$8:D1254,A1253)</f>
        <v>#VALUE!</v>
      </c>
      <c r="C1255" s="552" t="str">
        <f>IF(D1255&lt;&gt;"",COUNTA($D$8:D1255),"")</f>
        <v/>
      </c>
      <c r="D1255" s="552"/>
      <c r="E1255" s="71" t="s">
        <v>481</v>
      </c>
      <c r="F1255" s="103">
        <v>5</v>
      </c>
      <c r="G1255" s="103"/>
      <c r="H1255" s="103">
        <v>145</v>
      </c>
      <c r="I1255" s="103">
        <v>79</v>
      </c>
      <c r="J1255" s="103" t="s">
        <v>223</v>
      </c>
      <c r="K1255" s="103">
        <v>910</v>
      </c>
      <c r="L1255" s="107" t="s">
        <v>974</v>
      </c>
      <c r="M1255" s="105">
        <v>648.1</v>
      </c>
      <c r="N1255" s="106">
        <f>IF(L1255&lt;&gt;"",VLOOKUP(L1255,'DON GIA'!$S$1:$U$19,3,0),"")</f>
        <v>1679000</v>
      </c>
      <c r="O1255" s="106">
        <f>IF(L1255&lt;&gt;"",VLOOKUP(L1255,'DON GIA'!$S$1:$V$19,4,0),"")</f>
        <v>1350000</v>
      </c>
      <c r="P1255" s="106">
        <f t="shared" ref="P1255:P1321" si="237">IF(L1255&lt;&gt;"",M1255*N1255,"")</f>
        <v>1088159900</v>
      </c>
      <c r="Q1255" s="106">
        <f t="shared" ref="Q1255:Q1321" si="238">IF(L1255&lt;&gt;"",M1255*O1255,"")</f>
        <v>874935000</v>
      </c>
      <c r="R1255" s="71" t="s">
        <v>241</v>
      </c>
      <c r="S1255" s="103" t="s">
        <v>44</v>
      </c>
      <c r="T1255" s="103">
        <v>1</v>
      </c>
      <c r="U1255" s="554">
        <f>IF(R1255&lt;&gt;"",VLOOKUP(R1255,'DON GIA'!$H$1:$K$103,4,0),"")</f>
        <v>4240000</v>
      </c>
      <c r="V1255" s="554">
        <f t="shared" ref="V1255:V1272" si="239">IF(R1255&lt;&gt;"",IF(ISNUMBER(U1255),T1255*U1255,""),"")</f>
        <v>4240000</v>
      </c>
      <c r="W1255" s="107" t="s">
        <v>1231</v>
      </c>
      <c r="X1255" s="103" t="s">
        <v>27</v>
      </c>
      <c r="Y1255" s="108">
        <v>7.67</v>
      </c>
      <c r="Z1255" s="109"/>
      <c r="AA1255" s="554">
        <f>IF(W1255&lt;&gt;"",VLOOKUP(W1255,'DON GIA'!$A$1:$D$346,4,0),"")</f>
        <v>299700</v>
      </c>
      <c r="AB1255" s="554">
        <f t="shared" ref="AB1255:AB1272" si="240">IF(W1255&lt;&gt;"",IF(ISNUMBER(AA1255),Y1255*AA1255,""),"")</f>
        <v>2298699</v>
      </c>
      <c r="AC1255" s="71"/>
      <c r="AD1255" s="71" t="s">
        <v>29</v>
      </c>
      <c r="AE1255" s="71" t="s">
        <v>36</v>
      </c>
      <c r="AF1255" s="71" t="s">
        <v>41</v>
      </c>
      <c r="AG1255" s="71" t="s">
        <v>41</v>
      </c>
      <c r="AH1255" s="103"/>
      <c r="AI1255" s="71" t="s">
        <v>562</v>
      </c>
      <c r="AJ1255" s="71" t="s">
        <v>409</v>
      </c>
      <c r="AK1255" s="71">
        <v>5</v>
      </c>
      <c r="AL1255" s="554">
        <f>IF(AI1255&lt;&gt;"",VLOOKUP(AI1255,'DON GIA'!$M$1:$P$9,4,0),"")</f>
        <v>12895920</v>
      </c>
      <c r="AM1255" s="554">
        <f t="shared" ref="AM1255:AM1321" si="241">IF(AI1255&lt;&gt;"",AK1255*AL1255,"")</f>
        <v>64479600</v>
      </c>
      <c r="AN1255" s="103" t="s">
        <v>407</v>
      </c>
      <c r="AO1255" s="107">
        <v>1</v>
      </c>
      <c r="AP1255" s="553" t="str">
        <f t="shared" si="234"/>
        <v/>
      </c>
      <c r="AQ1255" s="65" t="s">
        <v>758</v>
      </c>
      <c r="AR1255" s="77" t="s">
        <v>2021</v>
      </c>
    </row>
    <row r="1256" spans="1:44" ht="56.25" outlineLevel="2">
      <c r="A1256" s="72" t="e">
        <f>IF(D1255&lt;&gt;"",$D$8:D1255,A1255)</f>
        <v>#VALUE!</v>
      </c>
      <c r="C1256" s="552" t="str">
        <f>IF(D1256&lt;&gt;"",COUNTA($D$8:D1256),"")</f>
        <v/>
      </c>
      <c r="D1256" s="552"/>
      <c r="E1256" s="71" t="s">
        <v>71</v>
      </c>
      <c r="F1256" s="103"/>
      <c r="G1256" s="103"/>
      <c r="H1256" s="103"/>
      <c r="I1256" s="103"/>
      <c r="J1256" s="103"/>
      <c r="K1256" s="103"/>
      <c r="L1256" s="107"/>
      <c r="M1256" s="105"/>
      <c r="N1256" s="106" t="str">
        <f>IF(L1256&lt;&gt;"",VLOOKUP(L1256,'DON GIA'!$S$1:$U$19,3,0),"")</f>
        <v/>
      </c>
      <c r="O1256" s="106" t="str">
        <f>IF(L1256&lt;&gt;"",VLOOKUP(L1256,'DON GIA'!$S$1:$V$19,4,0),"")</f>
        <v/>
      </c>
      <c r="P1256" s="106" t="str">
        <f t="shared" si="237"/>
        <v/>
      </c>
      <c r="Q1256" s="106" t="str">
        <f t="shared" si="238"/>
        <v/>
      </c>
      <c r="R1256" s="71" t="s">
        <v>48</v>
      </c>
      <c r="S1256" s="103" t="s">
        <v>44</v>
      </c>
      <c r="T1256" s="103">
        <v>2</v>
      </c>
      <c r="U1256" s="554">
        <f>IF(R1256&lt;&gt;"",VLOOKUP(R1256,'DON GIA'!$H$1:$K$103,4,0),"")</f>
        <v>1708000</v>
      </c>
      <c r="V1256" s="554">
        <f t="shared" si="239"/>
        <v>3416000</v>
      </c>
      <c r="W1256" s="107" t="s">
        <v>1063</v>
      </c>
      <c r="X1256" s="103" t="s">
        <v>27</v>
      </c>
      <c r="Y1256" s="108">
        <v>52.51</v>
      </c>
      <c r="Z1256" s="109"/>
      <c r="AA1256" s="554">
        <f>IF(W1256&lt;&gt;"",VLOOKUP(W1256,'DON GIA'!$A$1:$D$346,4,0),"")</f>
        <v>3941166</v>
      </c>
      <c r="AB1256" s="554">
        <f t="shared" si="240"/>
        <v>206950626.66</v>
      </c>
      <c r="AC1256" s="71"/>
      <c r="AD1256" s="71" t="s">
        <v>29</v>
      </c>
      <c r="AE1256" s="71" t="s">
        <v>30</v>
      </c>
      <c r="AF1256" s="71" t="s">
        <v>31</v>
      </c>
      <c r="AG1256" s="71" t="s">
        <v>32</v>
      </c>
      <c r="AH1256" s="103"/>
      <c r="AI1256" s="71" t="s">
        <v>578</v>
      </c>
      <c r="AJ1256" s="71" t="s">
        <v>560</v>
      </c>
      <c r="AK1256" s="71">
        <v>1</v>
      </c>
      <c r="AL1256" s="554">
        <f>IF(AI1256&lt;&gt;"",VLOOKUP(AI1256,'DON GIA'!$M$1:$P$9,4,0),"")</f>
        <v>13000000</v>
      </c>
      <c r="AM1256" s="554">
        <f t="shared" si="241"/>
        <v>13000000</v>
      </c>
      <c r="AN1256" s="103"/>
      <c r="AO1256" s="107"/>
      <c r="AP1256" s="553" t="str">
        <f t="shared" si="234"/>
        <v/>
      </c>
      <c r="AQ1256" s="66" t="s">
        <v>511</v>
      </c>
      <c r="AR1256" s="139" t="s">
        <v>1953</v>
      </c>
    </row>
    <row r="1257" spans="1:44" ht="150" outlineLevel="2">
      <c r="A1257" s="72" t="e">
        <f>IF(D1256&lt;&gt;"",$D$8:D1256,A1256)</f>
        <v>#VALUE!</v>
      </c>
      <c r="C1257" s="552" t="str">
        <f>IF(D1257&lt;&gt;"",COUNTA($D$8:D1257),"")</f>
        <v/>
      </c>
      <c r="D1257" s="552"/>
      <c r="E1257" s="71"/>
      <c r="F1257" s="103"/>
      <c r="G1257" s="103"/>
      <c r="H1257" s="103"/>
      <c r="I1257" s="103"/>
      <c r="J1257" s="103"/>
      <c r="K1257" s="103"/>
      <c r="L1257" s="107"/>
      <c r="M1257" s="105"/>
      <c r="N1257" s="106" t="str">
        <f>IF(L1257&lt;&gt;"",VLOOKUP(L1257,'DON GIA'!$S$1:$U$19,3,0),"")</f>
        <v/>
      </c>
      <c r="O1257" s="106" t="str">
        <f>IF(L1257&lt;&gt;"",VLOOKUP(L1257,'DON GIA'!$S$1:$V$19,4,0),"")</f>
        <v/>
      </c>
      <c r="P1257" s="106" t="str">
        <f t="shared" si="237"/>
        <v/>
      </c>
      <c r="Q1257" s="106" t="str">
        <f t="shared" si="238"/>
        <v/>
      </c>
      <c r="R1257" s="71" t="s">
        <v>76</v>
      </c>
      <c r="S1257" s="103" t="s">
        <v>44</v>
      </c>
      <c r="T1257" s="103">
        <v>3</v>
      </c>
      <c r="U1257" s="554">
        <f>IF(R1257&lt;&gt;"",VLOOKUP(R1257,'DON GIA'!$H$1:$K$103,4,0),"")</f>
        <v>494000</v>
      </c>
      <c r="V1257" s="554">
        <f t="shared" si="239"/>
        <v>1482000</v>
      </c>
      <c r="W1257" s="107" t="s">
        <v>1230</v>
      </c>
      <c r="X1257" s="103" t="s">
        <v>27</v>
      </c>
      <c r="Y1257" s="108">
        <v>7.98</v>
      </c>
      <c r="Z1257" s="109"/>
      <c r="AA1257" s="554">
        <f>IF(W1257&lt;&gt;"",VLOOKUP(W1257,'DON GIA'!$A$1:$D$346,4,0),"")</f>
        <v>1119277</v>
      </c>
      <c r="AB1257" s="554">
        <f t="shared" si="240"/>
        <v>8931830.4600000009</v>
      </c>
      <c r="AC1257" s="71"/>
      <c r="AD1257" s="71" t="s">
        <v>29</v>
      </c>
      <c r="AE1257" s="71" t="s">
        <v>36</v>
      </c>
      <c r="AF1257" s="71" t="s">
        <v>41</v>
      </c>
      <c r="AG1257" s="71" t="s">
        <v>41</v>
      </c>
      <c r="AH1257" s="103"/>
      <c r="AI1257" s="71"/>
      <c r="AJ1257" s="71"/>
      <c r="AK1257" s="71"/>
      <c r="AL1257" s="554" t="str">
        <f>IF(AI1257&lt;&gt;"",VLOOKUP(AI1257,'DON GIA'!$M$1:$P$9,4,0),"")</f>
        <v/>
      </c>
      <c r="AM1257" s="554" t="str">
        <f t="shared" si="241"/>
        <v/>
      </c>
      <c r="AN1257" s="103"/>
      <c r="AO1257" s="107"/>
      <c r="AP1257" s="553" t="str">
        <f t="shared" si="234"/>
        <v/>
      </c>
      <c r="AQ1257" s="568" t="s">
        <v>2036</v>
      </c>
      <c r="AR1257" s="139" t="s">
        <v>2034</v>
      </c>
    </row>
    <row r="1258" spans="1:44" ht="112.5" outlineLevel="2">
      <c r="A1258" s="72" t="e">
        <f>IF(D1257&lt;&gt;"",$D$8:D1257,A1257)</f>
        <v>#VALUE!</v>
      </c>
      <c r="C1258" s="552" t="str">
        <f>IF(D1258&lt;&gt;"",COUNTA($D$8:D1258),"")</f>
        <v/>
      </c>
      <c r="D1258" s="552"/>
      <c r="E1258" s="71"/>
      <c r="F1258" s="103"/>
      <c r="G1258" s="103"/>
      <c r="H1258" s="103"/>
      <c r="I1258" s="103"/>
      <c r="J1258" s="103"/>
      <c r="K1258" s="103"/>
      <c r="L1258" s="107"/>
      <c r="M1258" s="105"/>
      <c r="N1258" s="106" t="str">
        <f>IF(L1258&lt;&gt;"",VLOOKUP(L1258,'DON GIA'!$S$1:$U$19,3,0),"")</f>
        <v/>
      </c>
      <c r="O1258" s="106" t="str">
        <f>IF(L1258&lt;&gt;"",VLOOKUP(L1258,'DON GIA'!$S$1:$V$19,4,0),"")</f>
        <v/>
      </c>
      <c r="P1258" s="106" t="str">
        <f t="shared" si="237"/>
        <v/>
      </c>
      <c r="Q1258" s="106" t="str">
        <f t="shared" si="238"/>
        <v/>
      </c>
      <c r="R1258" s="71" t="s">
        <v>132</v>
      </c>
      <c r="S1258" s="103" t="s">
        <v>44</v>
      </c>
      <c r="T1258" s="103">
        <v>1</v>
      </c>
      <c r="U1258" s="554">
        <f>IF(R1258&lt;&gt;"",VLOOKUP(R1258,'DON GIA'!$H$1:$K$103,4,0),"")</f>
        <v>293000</v>
      </c>
      <c r="V1258" s="554">
        <f t="shared" si="239"/>
        <v>293000</v>
      </c>
      <c r="W1258" s="107" t="s">
        <v>1241</v>
      </c>
      <c r="X1258" s="103" t="s">
        <v>27</v>
      </c>
      <c r="Y1258" s="108">
        <v>4.41</v>
      </c>
      <c r="Z1258" s="109"/>
      <c r="AA1258" s="554">
        <f>IF(W1258&lt;&gt;"",VLOOKUP(W1258,'DON GIA'!$A$1:$D$346,4,0),"")</f>
        <v>10655885</v>
      </c>
      <c r="AB1258" s="554">
        <f t="shared" si="240"/>
        <v>46992452.850000001</v>
      </c>
      <c r="AC1258" s="71"/>
      <c r="AD1258" s="71" t="s">
        <v>29</v>
      </c>
      <c r="AE1258" s="71" t="s">
        <v>30</v>
      </c>
      <c r="AF1258" s="71" t="s">
        <v>31</v>
      </c>
      <c r="AG1258" s="71" t="s">
        <v>34</v>
      </c>
      <c r="AH1258" s="103"/>
      <c r="AI1258" s="71"/>
      <c r="AJ1258" s="71"/>
      <c r="AK1258" s="71"/>
      <c r="AL1258" s="554" t="str">
        <f>IF(AI1258&lt;&gt;"",VLOOKUP(AI1258,'DON GIA'!$M$1:$P$9,4,0),"")</f>
        <v/>
      </c>
      <c r="AM1258" s="554" t="str">
        <f t="shared" si="241"/>
        <v/>
      </c>
      <c r="AN1258" s="103"/>
      <c r="AO1258" s="107"/>
      <c r="AP1258" s="553" t="str">
        <f t="shared" si="234"/>
        <v/>
      </c>
      <c r="AQ1258" s="565" t="s">
        <v>2037</v>
      </c>
      <c r="AR1258" s="139" t="s">
        <v>2035</v>
      </c>
    </row>
    <row r="1259" spans="1:44" outlineLevel="2">
      <c r="A1259" s="72" t="e">
        <f>IF(D1258&lt;&gt;"",$D$8:D1258,A1258)</f>
        <v>#VALUE!</v>
      </c>
      <c r="C1259" s="552" t="str">
        <f>IF(D1259&lt;&gt;"",COUNTA($D$8:D1259),"")</f>
        <v/>
      </c>
      <c r="D1259" s="552"/>
      <c r="E1259" s="71"/>
      <c r="F1259" s="103"/>
      <c r="G1259" s="103"/>
      <c r="H1259" s="103"/>
      <c r="I1259" s="103"/>
      <c r="J1259" s="103"/>
      <c r="K1259" s="103"/>
      <c r="L1259" s="107"/>
      <c r="M1259" s="105"/>
      <c r="N1259" s="106" t="str">
        <f>IF(L1259&lt;&gt;"",VLOOKUP(L1259,'DON GIA'!$S$1:$U$19,3,0),"")</f>
        <v/>
      </c>
      <c r="O1259" s="106" t="str">
        <f>IF(L1259&lt;&gt;"",VLOOKUP(L1259,'DON GIA'!$S$1:$V$19,4,0),"")</f>
        <v/>
      </c>
      <c r="P1259" s="106" t="str">
        <f t="shared" si="237"/>
        <v/>
      </c>
      <c r="Q1259" s="106" t="str">
        <f t="shared" si="238"/>
        <v/>
      </c>
      <c r="R1259" s="71" t="s">
        <v>217</v>
      </c>
      <c r="S1259" s="103" t="s">
        <v>44</v>
      </c>
      <c r="T1259" s="103">
        <v>18</v>
      </c>
      <c r="U1259" s="554">
        <f>IF(R1259&lt;&gt;"",VLOOKUP(R1259,'DON GIA'!$H$1:$K$103,4,0),"")</f>
        <v>132000</v>
      </c>
      <c r="V1259" s="554">
        <f t="shared" si="239"/>
        <v>2376000</v>
      </c>
      <c r="W1259" s="107" t="s">
        <v>1288</v>
      </c>
      <c r="X1259" s="103" t="s">
        <v>27</v>
      </c>
      <c r="Y1259" s="108">
        <v>24</v>
      </c>
      <c r="Z1259" s="109"/>
      <c r="AA1259" s="554">
        <f>IF(W1259&lt;&gt;"",VLOOKUP(W1259,'DON GIA'!$A$1:$D$346,4,0),"")</f>
        <v>1229116</v>
      </c>
      <c r="AB1259" s="554">
        <f t="shared" si="240"/>
        <v>29498784</v>
      </c>
      <c r="AC1259" s="71"/>
      <c r="AD1259" s="71" t="s">
        <v>29</v>
      </c>
      <c r="AE1259" s="71" t="s">
        <v>107</v>
      </c>
      <c r="AF1259" s="71" t="s">
        <v>116</v>
      </c>
      <c r="AG1259" s="71" t="s">
        <v>136</v>
      </c>
      <c r="AH1259" s="103"/>
      <c r="AI1259" s="71"/>
      <c r="AJ1259" s="71"/>
      <c r="AK1259" s="71"/>
      <c r="AL1259" s="554" t="str">
        <f>IF(AI1259&lt;&gt;"",VLOOKUP(AI1259,'DON GIA'!$M$1:$P$9,4,0),"")</f>
        <v/>
      </c>
      <c r="AM1259" s="554" t="str">
        <f t="shared" si="241"/>
        <v/>
      </c>
      <c r="AN1259" s="103"/>
      <c r="AO1259" s="107"/>
      <c r="AP1259" s="553" t="str">
        <f t="shared" si="234"/>
        <v/>
      </c>
      <c r="AQ1259" s="107"/>
    </row>
    <row r="1260" spans="1:44" outlineLevel="2">
      <c r="A1260" s="72" t="e">
        <f>IF(D1259&lt;&gt;"",$D$8:D1259,A1259)</f>
        <v>#VALUE!</v>
      </c>
      <c r="C1260" s="552" t="str">
        <f>IF(D1260&lt;&gt;"",COUNTA($D$8:D1260),"")</f>
        <v/>
      </c>
      <c r="D1260" s="552"/>
      <c r="E1260" s="71"/>
      <c r="F1260" s="103"/>
      <c r="G1260" s="103"/>
      <c r="H1260" s="103"/>
      <c r="I1260" s="103"/>
      <c r="J1260" s="103"/>
      <c r="K1260" s="103"/>
      <c r="L1260" s="107"/>
      <c r="M1260" s="105"/>
      <c r="N1260" s="106" t="str">
        <f>IF(L1260&lt;&gt;"",VLOOKUP(L1260,'DON GIA'!$S$1:$U$19,3,0),"")</f>
        <v/>
      </c>
      <c r="O1260" s="106" t="str">
        <f>IF(L1260&lt;&gt;"",VLOOKUP(L1260,'DON GIA'!$S$1:$V$19,4,0),"")</f>
        <v/>
      </c>
      <c r="P1260" s="106" t="str">
        <f t="shared" si="237"/>
        <v/>
      </c>
      <c r="Q1260" s="106" t="str">
        <f t="shared" si="238"/>
        <v/>
      </c>
      <c r="R1260" s="71" t="s">
        <v>52</v>
      </c>
      <c r="S1260" s="103" t="s">
        <v>44</v>
      </c>
      <c r="T1260" s="103">
        <v>15</v>
      </c>
      <c r="U1260" s="554">
        <f>IF(R1260&lt;&gt;"",VLOOKUP(R1260,'DON GIA'!$H$1:$K$103,4,0),"")</f>
        <v>76000</v>
      </c>
      <c r="V1260" s="554">
        <f t="shared" si="239"/>
        <v>1140000</v>
      </c>
      <c r="W1260" s="107" t="s">
        <v>1052</v>
      </c>
      <c r="X1260" s="103" t="s">
        <v>27</v>
      </c>
      <c r="Y1260" s="108">
        <v>52.51</v>
      </c>
      <c r="Z1260" s="109"/>
      <c r="AA1260" s="554">
        <f>IF(W1260&lt;&gt;"",VLOOKUP(W1260,'DON GIA'!$A$1:$D$346,4,0),"")</f>
        <v>161275</v>
      </c>
      <c r="AB1260" s="554">
        <f t="shared" si="240"/>
        <v>8468550.25</v>
      </c>
      <c r="AC1260" s="71"/>
      <c r="AD1260" s="71"/>
      <c r="AE1260" s="71"/>
      <c r="AF1260" s="71"/>
      <c r="AG1260" s="71"/>
      <c r="AH1260" s="103"/>
      <c r="AI1260" s="71"/>
      <c r="AJ1260" s="71"/>
      <c r="AK1260" s="71"/>
      <c r="AL1260" s="554" t="str">
        <f>IF(AI1260&lt;&gt;"",VLOOKUP(AI1260,'DON GIA'!$M$1:$P$9,4,0),"")</f>
        <v/>
      </c>
      <c r="AM1260" s="554" t="str">
        <f t="shared" si="241"/>
        <v/>
      </c>
      <c r="AN1260" s="103"/>
      <c r="AO1260" s="107"/>
      <c r="AP1260" s="553" t="str">
        <f t="shared" si="234"/>
        <v/>
      </c>
      <c r="AQ1260" s="107"/>
    </row>
    <row r="1261" spans="1:44" outlineLevel="2">
      <c r="A1261" s="72" t="e">
        <f>IF(D1260&lt;&gt;"",$D$8:D1260,A1260)</f>
        <v>#VALUE!</v>
      </c>
      <c r="C1261" s="552" t="str">
        <f>IF(D1261&lt;&gt;"",COUNTA($D$8:D1261),"")</f>
        <v/>
      </c>
      <c r="D1261" s="552"/>
      <c r="E1261" s="71"/>
      <c r="F1261" s="103"/>
      <c r="G1261" s="103"/>
      <c r="H1261" s="103"/>
      <c r="I1261" s="103"/>
      <c r="J1261" s="103"/>
      <c r="K1261" s="103"/>
      <c r="L1261" s="107"/>
      <c r="M1261" s="105"/>
      <c r="N1261" s="106" t="str">
        <f>IF(L1261&lt;&gt;"",VLOOKUP(L1261,'DON GIA'!$S$1:$U$19,3,0),"")</f>
        <v/>
      </c>
      <c r="O1261" s="106" t="str">
        <f>IF(L1261&lt;&gt;"",VLOOKUP(L1261,'DON GIA'!$S$1:$V$19,4,0),"")</f>
        <v/>
      </c>
      <c r="P1261" s="106" t="str">
        <f t="shared" si="237"/>
        <v/>
      </c>
      <c r="Q1261" s="106" t="str">
        <f t="shared" si="238"/>
        <v/>
      </c>
      <c r="R1261" s="71" t="s">
        <v>53</v>
      </c>
      <c r="S1261" s="103" t="s">
        <v>44</v>
      </c>
      <c r="T1261" s="103">
        <v>22</v>
      </c>
      <c r="U1261" s="554">
        <f>IF(R1261&lt;&gt;"",VLOOKUP(R1261,'DON GIA'!$H$1:$K$103,4,0),"")</f>
        <v>34000</v>
      </c>
      <c r="V1261" s="554">
        <f t="shared" si="239"/>
        <v>748000</v>
      </c>
      <c r="W1261" s="107" t="s">
        <v>1108</v>
      </c>
      <c r="X1261" s="103" t="s">
        <v>27</v>
      </c>
      <c r="Y1261" s="108">
        <v>5.44</v>
      </c>
      <c r="Z1261" s="109"/>
      <c r="AA1261" s="554">
        <f>IF(W1261&lt;&gt;"",VLOOKUP(W1261,'DON GIA'!$A$1:$D$346,4,0),"")</f>
        <v>282038</v>
      </c>
      <c r="AB1261" s="554">
        <f t="shared" si="240"/>
        <v>1534286.7200000002</v>
      </c>
      <c r="AC1261" s="71"/>
      <c r="AD1261" s="71"/>
      <c r="AE1261" s="71"/>
      <c r="AF1261" s="71"/>
      <c r="AG1261" s="71"/>
      <c r="AH1261" s="103"/>
      <c r="AI1261" s="71"/>
      <c r="AJ1261" s="71"/>
      <c r="AK1261" s="71"/>
      <c r="AL1261" s="554" t="str">
        <f>IF(AI1261&lt;&gt;"",VLOOKUP(AI1261,'DON GIA'!$M$1:$P$9,4,0),"")</f>
        <v/>
      </c>
      <c r="AM1261" s="554" t="str">
        <f t="shared" si="241"/>
        <v/>
      </c>
      <c r="AN1261" s="103"/>
      <c r="AO1261" s="107"/>
      <c r="AP1261" s="553" t="str">
        <f t="shared" si="234"/>
        <v/>
      </c>
      <c r="AQ1261" s="107"/>
    </row>
    <row r="1262" spans="1:44" outlineLevel="2">
      <c r="A1262" s="72" t="e">
        <f>IF(D1261&lt;&gt;"",$D$8:D1261,A1261)</f>
        <v>#VALUE!</v>
      </c>
      <c r="C1262" s="552" t="str">
        <f>IF(D1262&lt;&gt;"",COUNTA($D$8:D1262),"")</f>
        <v/>
      </c>
      <c r="D1262" s="552"/>
      <c r="E1262" s="71"/>
      <c r="F1262" s="103"/>
      <c r="G1262" s="103"/>
      <c r="H1262" s="103"/>
      <c r="I1262" s="103"/>
      <c r="J1262" s="103"/>
      <c r="K1262" s="103"/>
      <c r="L1262" s="107"/>
      <c r="M1262" s="105"/>
      <c r="N1262" s="106" t="str">
        <f>IF(L1262&lt;&gt;"",VLOOKUP(L1262,'DON GIA'!$S$1:$U$19,3,0),"")</f>
        <v/>
      </c>
      <c r="O1262" s="106" t="str">
        <f>IF(L1262&lt;&gt;"",VLOOKUP(L1262,'DON GIA'!$S$1:$V$19,4,0),"")</f>
        <v/>
      </c>
      <c r="P1262" s="106" t="str">
        <f t="shared" si="237"/>
        <v/>
      </c>
      <c r="Q1262" s="106" t="str">
        <f t="shared" si="238"/>
        <v/>
      </c>
      <c r="R1262" s="71" t="s">
        <v>482</v>
      </c>
      <c r="S1262" s="103" t="s">
        <v>27</v>
      </c>
      <c r="T1262" s="103">
        <v>5</v>
      </c>
      <c r="U1262" s="554">
        <f>IF(R1262&lt;&gt;"",VLOOKUP(R1262,'DON GIA'!$H$1:$K$103,4,0),"")</f>
        <v>10000</v>
      </c>
      <c r="V1262" s="554">
        <f t="shared" si="239"/>
        <v>50000</v>
      </c>
      <c r="W1262" s="107" t="s">
        <v>35</v>
      </c>
      <c r="X1262" s="103"/>
      <c r="Y1262" s="108"/>
      <c r="Z1262" s="109"/>
      <c r="AA1262" s="554" t="str">
        <f>IF(W1262&lt;&gt;"",VLOOKUP(W1262,'DON GIA'!$A$1:$D$346,4,0),"")</f>
        <v/>
      </c>
      <c r="AB1262" s="554" t="str">
        <f t="shared" si="240"/>
        <v/>
      </c>
      <c r="AC1262" s="71"/>
      <c r="AD1262" s="71"/>
      <c r="AE1262" s="71"/>
      <c r="AF1262" s="71"/>
      <c r="AG1262" s="71"/>
      <c r="AH1262" s="103"/>
      <c r="AI1262" s="71"/>
      <c r="AJ1262" s="71"/>
      <c r="AK1262" s="71"/>
      <c r="AL1262" s="554" t="str">
        <f>IF(AI1262&lt;&gt;"",VLOOKUP(AI1262,'DON GIA'!$M$1:$P$9,4,0),"")</f>
        <v/>
      </c>
      <c r="AM1262" s="554" t="str">
        <f t="shared" si="241"/>
        <v/>
      </c>
      <c r="AN1262" s="103"/>
      <c r="AO1262" s="107"/>
      <c r="AP1262" s="553" t="str">
        <f t="shared" si="234"/>
        <v/>
      </c>
      <c r="AQ1262" s="107"/>
    </row>
    <row r="1263" spans="1:44" outlineLevel="2">
      <c r="A1263" s="72" t="e">
        <f>IF(D1262&lt;&gt;"",$D$8:D1262,A1262)</f>
        <v>#VALUE!</v>
      </c>
      <c r="C1263" s="552" t="str">
        <f>IF(D1263&lt;&gt;"",COUNTA($D$8:D1263),"")</f>
        <v/>
      </c>
      <c r="D1263" s="552"/>
      <c r="E1263" s="71"/>
      <c r="F1263" s="103"/>
      <c r="G1263" s="103"/>
      <c r="H1263" s="103"/>
      <c r="I1263" s="103"/>
      <c r="J1263" s="103"/>
      <c r="K1263" s="103"/>
      <c r="L1263" s="107"/>
      <c r="M1263" s="105"/>
      <c r="N1263" s="106" t="str">
        <f>IF(L1263&lt;&gt;"",VLOOKUP(L1263,'DON GIA'!$S$1:$U$19,3,0),"")</f>
        <v/>
      </c>
      <c r="O1263" s="106" t="str">
        <f>IF(L1263&lt;&gt;"",VLOOKUP(L1263,'DON GIA'!$S$1:$V$19,4,0),"")</f>
        <v/>
      </c>
      <c r="P1263" s="106" t="str">
        <f t="shared" si="237"/>
        <v/>
      </c>
      <c r="Q1263" s="106" t="str">
        <f t="shared" si="238"/>
        <v/>
      </c>
      <c r="R1263" s="71" t="s">
        <v>125</v>
      </c>
      <c r="S1263" s="103" t="s">
        <v>44</v>
      </c>
      <c r="T1263" s="103">
        <v>1</v>
      </c>
      <c r="U1263" s="554">
        <f>IF(R1263&lt;&gt;"",VLOOKUP(R1263,'DON GIA'!$H$1:$K$103,4,0),"")</f>
        <v>758000</v>
      </c>
      <c r="V1263" s="554">
        <f t="shared" si="239"/>
        <v>758000</v>
      </c>
      <c r="W1263" s="107" t="s">
        <v>35</v>
      </c>
      <c r="X1263" s="103"/>
      <c r="Y1263" s="108"/>
      <c r="Z1263" s="109"/>
      <c r="AA1263" s="554" t="str">
        <f>IF(W1263&lt;&gt;"",VLOOKUP(W1263,'DON GIA'!$A$1:$D$346,4,0),"")</f>
        <v/>
      </c>
      <c r="AB1263" s="554" t="str">
        <f t="shared" si="240"/>
        <v/>
      </c>
      <c r="AC1263" s="71"/>
      <c r="AD1263" s="71"/>
      <c r="AE1263" s="71"/>
      <c r="AF1263" s="71"/>
      <c r="AG1263" s="71"/>
      <c r="AH1263" s="103"/>
      <c r="AI1263" s="71"/>
      <c r="AJ1263" s="71"/>
      <c r="AK1263" s="71"/>
      <c r="AL1263" s="554" t="str">
        <f>IF(AI1263&lt;&gt;"",VLOOKUP(AI1263,'DON GIA'!$M$1:$P$9,4,0),"")</f>
        <v/>
      </c>
      <c r="AM1263" s="554" t="str">
        <f t="shared" si="241"/>
        <v/>
      </c>
      <c r="AN1263" s="103"/>
      <c r="AO1263" s="107"/>
      <c r="AP1263" s="553" t="str">
        <f t="shared" si="234"/>
        <v/>
      </c>
      <c r="AQ1263" s="107"/>
    </row>
    <row r="1264" spans="1:44" outlineLevel="2">
      <c r="A1264" s="72" t="e">
        <f>IF(D1263&lt;&gt;"",$D$8:D1263,A1263)</f>
        <v>#VALUE!</v>
      </c>
      <c r="C1264" s="552" t="str">
        <f>IF(D1264&lt;&gt;"",COUNTA($D$8:D1264),"")</f>
        <v/>
      </c>
      <c r="D1264" s="552"/>
      <c r="E1264" s="71"/>
      <c r="F1264" s="103"/>
      <c r="G1264" s="103"/>
      <c r="H1264" s="103"/>
      <c r="I1264" s="103"/>
      <c r="J1264" s="103"/>
      <c r="K1264" s="103"/>
      <c r="L1264" s="107"/>
      <c r="M1264" s="105"/>
      <c r="N1264" s="106" t="str">
        <f>IF(L1264&lt;&gt;"",VLOOKUP(L1264,'DON GIA'!$S$1:$U$19,3,0),"")</f>
        <v/>
      </c>
      <c r="O1264" s="106" t="str">
        <f>IF(L1264&lt;&gt;"",VLOOKUP(L1264,'DON GIA'!$S$1:$V$19,4,0),"")</f>
        <v/>
      </c>
      <c r="P1264" s="106" t="str">
        <f t="shared" si="237"/>
        <v/>
      </c>
      <c r="Q1264" s="106" t="str">
        <f t="shared" si="238"/>
        <v/>
      </c>
      <c r="R1264" s="71" t="s">
        <v>46</v>
      </c>
      <c r="S1264" s="103" t="s">
        <v>44</v>
      </c>
      <c r="T1264" s="103">
        <v>1</v>
      </c>
      <c r="U1264" s="554">
        <f>IF(R1264&lt;&gt;"",VLOOKUP(R1264,'DON GIA'!$H$1:$K$103,4,0),"")</f>
        <v>758000</v>
      </c>
      <c r="V1264" s="554">
        <f t="shared" si="239"/>
        <v>758000</v>
      </c>
      <c r="W1264" s="107" t="s">
        <v>35</v>
      </c>
      <c r="X1264" s="103"/>
      <c r="Y1264" s="108"/>
      <c r="Z1264" s="109"/>
      <c r="AA1264" s="554" t="str">
        <f>IF(W1264&lt;&gt;"",VLOOKUP(W1264,'DON GIA'!$A$1:$D$346,4,0),"")</f>
        <v/>
      </c>
      <c r="AB1264" s="554" t="str">
        <f t="shared" si="240"/>
        <v/>
      </c>
      <c r="AC1264" s="71"/>
      <c r="AD1264" s="71"/>
      <c r="AE1264" s="71"/>
      <c r="AF1264" s="71"/>
      <c r="AG1264" s="71"/>
      <c r="AH1264" s="103"/>
      <c r="AI1264" s="71"/>
      <c r="AJ1264" s="71"/>
      <c r="AK1264" s="71"/>
      <c r="AL1264" s="554" t="str">
        <f>IF(AI1264&lt;&gt;"",VLOOKUP(AI1264,'DON GIA'!$M$1:$P$9,4,0),"")</f>
        <v/>
      </c>
      <c r="AM1264" s="554" t="str">
        <f t="shared" si="241"/>
        <v/>
      </c>
      <c r="AN1264" s="103"/>
      <c r="AO1264" s="107"/>
      <c r="AP1264" s="553" t="str">
        <f t="shared" si="234"/>
        <v/>
      </c>
      <c r="AQ1264" s="107"/>
    </row>
    <row r="1265" spans="1:44" ht="37.5" outlineLevel="2">
      <c r="A1265" s="72" t="e">
        <f>IF(D1264&lt;&gt;"",$D$8:D1264,A1264)</f>
        <v>#VALUE!</v>
      </c>
      <c r="C1265" s="552" t="str">
        <f>IF(D1265&lt;&gt;"",COUNTA($D$8:D1265),"")</f>
        <v/>
      </c>
      <c r="D1265" s="552"/>
      <c r="E1265" s="71"/>
      <c r="F1265" s="103"/>
      <c r="G1265" s="103"/>
      <c r="H1265" s="103"/>
      <c r="I1265" s="103"/>
      <c r="J1265" s="103"/>
      <c r="K1265" s="103"/>
      <c r="L1265" s="107"/>
      <c r="M1265" s="105"/>
      <c r="N1265" s="106" t="str">
        <f>IF(L1265&lt;&gt;"",VLOOKUP(L1265,'DON GIA'!$S$1:$U$19,3,0),"")</f>
        <v/>
      </c>
      <c r="O1265" s="106" t="str">
        <f>IF(L1265&lt;&gt;"",VLOOKUP(L1265,'DON GIA'!$S$1:$V$19,4,0),"")</f>
        <v/>
      </c>
      <c r="P1265" s="106" t="str">
        <f t="shared" si="237"/>
        <v/>
      </c>
      <c r="Q1265" s="106" t="str">
        <f t="shared" si="238"/>
        <v/>
      </c>
      <c r="R1265" s="71" t="s">
        <v>135</v>
      </c>
      <c r="S1265" s="103" t="s">
        <v>44</v>
      </c>
      <c r="T1265" s="103">
        <v>1</v>
      </c>
      <c r="U1265" s="554" t="e">
        <f>IF(R1265&lt;&gt;"",VLOOKUP(R1265,'DON GIA'!$H$1:$K$103,4,0),"")</f>
        <v>#N/A</v>
      </c>
      <c r="V1265" s="554" t="str">
        <f t="shared" si="239"/>
        <v/>
      </c>
      <c r="W1265" s="107" t="s">
        <v>35</v>
      </c>
      <c r="X1265" s="103"/>
      <c r="Y1265" s="108"/>
      <c r="Z1265" s="109"/>
      <c r="AA1265" s="554" t="str">
        <f>IF(W1265&lt;&gt;"",VLOOKUP(W1265,'DON GIA'!$A$1:$D$346,4,0),"")</f>
        <v/>
      </c>
      <c r="AB1265" s="554" t="str">
        <f t="shared" si="240"/>
        <v/>
      </c>
      <c r="AC1265" s="71"/>
      <c r="AD1265" s="71"/>
      <c r="AE1265" s="71"/>
      <c r="AF1265" s="71"/>
      <c r="AG1265" s="71"/>
      <c r="AH1265" s="103"/>
      <c r="AI1265" s="71"/>
      <c r="AJ1265" s="71"/>
      <c r="AK1265" s="71"/>
      <c r="AL1265" s="554" t="str">
        <f>IF(AI1265&lt;&gt;"",VLOOKUP(AI1265,'DON GIA'!$M$1:$P$9,4,0),"")</f>
        <v/>
      </c>
      <c r="AM1265" s="554" t="str">
        <f t="shared" si="241"/>
        <v/>
      </c>
      <c r="AN1265" s="103"/>
      <c r="AO1265" s="107"/>
      <c r="AP1265" s="553" t="str">
        <f t="shared" si="234"/>
        <v/>
      </c>
      <c r="AQ1265" s="107"/>
    </row>
    <row r="1266" spans="1:44" ht="37.5" outlineLevel="2">
      <c r="A1266" s="72" t="e">
        <f>IF(D1265&lt;&gt;"",$D$8:D1265,A1265)</f>
        <v>#VALUE!</v>
      </c>
      <c r="C1266" s="552" t="str">
        <f>IF(D1266&lt;&gt;"",COUNTA($D$8:D1266),"")</f>
        <v/>
      </c>
      <c r="D1266" s="552"/>
      <c r="E1266" s="71"/>
      <c r="F1266" s="103"/>
      <c r="G1266" s="103"/>
      <c r="H1266" s="103"/>
      <c r="I1266" s="103"/>
      <c r="J1266" s="103"/>
      <c r="K1266" s="103"/>
      <c r="L1266" s="107"/>
      <c r="M1266" s="105"/>
      <c r="N1266" s="106" t="str">
        <f>IF(L1266&lt;&gt;"",VLOOKUP(L1266,'DON GIA'!$S$1:$U$19,3,0),"")</f>
        <v/>
      </c>
      <c r="O1266" s="106" t="str">
        <f>IF(L1266&lt;&gt;"",VLOOKUP(L1266,'DON GIA'!$S$1:$V$19,4,0),"")</f>
        <v/>
      </c>
      <c r="P1266" s="106" t="str">
        <f t="shared" si="237"/>
        <v/>
      </c>
      <c r="Q1266" s="106" t="str">
        <f t="shared" si="238"/>
        <v/>
      </c>
      <c r="R1266" s="71" t="s">
        <v>203</v>
      </c>
      <c r="S1266" s="103" t="s">
        <v>44</v>
      </c>
      <c r="T1266" s="103">
        <v>1</v>
      </c>
      <c r="U1266" s="554" t="e">
        <f>IF(R1266&lt;&gt;"",VLOOKUP(R1266,'DON GIA'!$H$1:$K$103,4,0),"")</f>
        <v>#N/A</v>
      </c>
      <c r="V1266" s="554" t="str">
        <f t="shared" si="239"/>
        <v/>
      </c>
      <c r="W1266" s="107" t="s">
        <v>35</v>
      </c>
      <c r="X1266" s="103"/>
      <c r="Y1266" s="108"/>
      <c r="Z1266" s="109"/>
      <c r="AA1266" s="554" t="str">
        <f>IF(W1266&lt;&gt;"",VLOOKUP(W1266,'DON GIA'!$A$1:$D$346,4,0),"")</f>
        <v/>
      </c>
      <c r="AB1266" s="554" t="str">
        <f t="shared" si="240"/>
        <v/>
      </c>
      <c r="AC1266" s="71"/>
      <c r="AD1266" s="71"/>
      <c r="AE1266" s="71"/>
      <c r="AF1266" s="71"/>
      <c r="AG1266" s="71"/>
      <c r="AH1266" s="103"/>
      <c r="AI1266" s="71"/>
      <c r="AJ1266" s="71"/>
      <c r="AK1266" s="71"/>
      <c r="AL1266" s="554" t="str">
        <f>IF(AI1266&lt;&gt;"",VLOOKUP(AI1266,'DON GIA'!$M$1:$P$9,4,0),"")</f>
        <v/>
      </c>
      <c r="AM1266" s="554" t="str">
        <f t="shared" si="241"/>
        <v/>
      </c>
      <c r="AN1266" s="103"/>
      <c r="AO1266" s="107"/>
      <c r="AP1266" s="553" t="str">
        <f t="shared" si="234"/>
        <v/>
      </c>
      <c r="AQ1266" s="107"/>
    </row>
    <row r="1267" spans="1:44" ht="37.5" outlineLevel="2">
      <c r="A1267" s="72" t="e">
        <f>IF(D1266&lt;&gt;"",$D$8:D1266,A1266)</f>
        <v>#VALUE!</v>
      </c>
      <c r="C1267" s="552" t="str">
        <f>IF(D1267&lt;&gt;"",COUNTA($D$8:D1267),"")</f>
        <v/>
      </c>
      <c r="D1267" s="552"/>
      <c r="E1267" s="71"/>
      <c r="F1267" s="103"/>
      <c r="G1267" s="103"/>
      <c r="H1267" s="103"/>
      <c r="I1267" s="103"/>
      <c r="J1267" s="103"/>
      <c r="K1267" s="103"/>
      <c r="L1267" s="107"/>
      <c r="M1267" s="105"/>
      <c r="N1267" s="106" t="str">
        <f>IF(L1267&lt;&gt;"",VLOOKUP(L1267,'DON GIA'!$S$1:$U$19,3,0),"")</f>
        <v/>
      </c>
      <c r="O1267" s="106" t="str">
        <f>IF(L1267&lt;&gt;"",VLOOKUP(L1267,'DON GIA'!$S$1:$V$19,4,0),"")</f>
        <v/>
      </c>
      <c r="P1267" s="106" t="str">
        <f t="shared" si="237"/>
        <v/>
      </c>
      <c r="Q1267" s="106" t="str">
        <f t="shared" si="238"/>
        <v/>
      </c>
      <c r="R1267" s="71" t="s">
        <v>215</v>
      </c>
      <c r="S1267" s="103" t="s">
        <v>44</v>
      </c>
      <c r="T1267" s="103">
        <v>3</v>
      </c>
      <c r="U1267" s="554" t="e">
        <f>IF(R1267&lt;&gt;"",VLOOKUP(R1267,'DON GIA'!$H$1:$K$103,4,0),"")</f>
        <v>#N/A</v>
      </c>
      <c r="V1267" s="554" t="str">
        <f t="shared" si="239"/>
        <v/>
      </c>
      <c r="W1267" s="107" t="s">
        <v>35</v>
      </c>
      <c r="X1267" s="103"/>
      <c r="Y1267" s="108"/>
      <c r="Z1267" s="109"/>
      <c r="AA1267" s="554" t="str">
        <f>IF(W1267&lt;&gt;"",VLOOKUP(W1267,'DON GIA'!$A$1:$D$346,4,0),"")</f>
        <v/>
      </c>
      <c r="AB1267" s="554" t="str">
        <f t="shared" si="240"/>
        <v/>
      </c>
      <c r="AC1267" s="71"/>
      <c r="AD1267" s="71"/>
      <c r="AE1267" s="71"/>
      <c r="AF1267" s="71"/>
      <c r="AG1267" s="71"/>
      <c r="AH1267" s="103"/>
      <c r="AI1267" s="71"/>
      <c r="AJ1267" s="71"/>
      <c r="AK1267" s="71"/>
      <c r="AL1267" s="554" t="str">
        <f>IF(AI1267&lt;&gt;"",VLOOKUP(AI1267,'DON GIA'!$M$1:$P$9,4,0),"")</f>
        <v/>
      </c>
      <c r="AM1267" s="554" t="str">
        <f t="shared" si="241"/>
        <v/>
      </c>
      <c r="AN1267" s="103"/>
      <c r="AO1267" s="107"/>
      <c r="AP1267" s="553" t="str">
        <f t="shared" si="234"/>
        <v/>
      </c>
      <c r="AQ1267" s="107"/>
    </row>
    <row r="1268" spans="1:44" ht="37.5" outlineLevel="2">
      <c r="A1268" s="72" t="e">
        <f>IF(D1267&lt;&gt;"",$D$8:D1267,A1267)</f>
        <v>#VALUE!</v>
      </c>
      <c r="C1268" s="552" t="str">
        <f>IF(D1268&lt;&gt;"",COUNTA($D$8:D1268),"")</f>
        <v/>
      </c>
      <c r="D1268" s="552"/>
      <c r="E1268" s="71"/>
      <c r="F1268" s="103"/>
      <c r="G1268" s="103"/>
      <c r="H1268" s="103"/>
      <c r="I1268" s="103"/>
      <c r="J1268" s="103"/>
      <c r="K1268" s="103"/>
      <c r="L1268" s="107"/>
      <c r="M1268" s="105"/>
      <c r="N1268" s="106" t="str">
        <f>IF(L1268&lt;&gt;"",VLOOKUP(L1268,'DON GIA'!$S$1:$U$19,3,0),"")</f>
        <v/>
      </c>
      <c r="O1268" s="106" t="str">
        <f>IF(L1268&lt;&gt;"",VLOOKUP(L1268,'DON GIA'!$S$1:$V$19,4,0),"")</f>
        <v/>
      </c>
      <c r="P1268" s="106" t="str">
        <f t="shared" si="237"/>
        <v/>
      </c>
      <c r="Q1268" s="106" t="str">
        <f t="shared" si="238"/>
        <v/>
      </c>
      <c r="R1268" s="71" t="s">
        <v>216</v>
      </c>
      <c r="S1268" s="103" t="s">
        <v>44</v>
      </c>
      <c r="T1268" s="103">
        <v>9</v>
      </c>
      <c r="U1268" s="554" t="e">
        <f>IF(R1268&lt;&gt;"",VLOOKUP(R1268,'DON GIA'!$H$1:$K$103,4,0),"")</f>
        <v>#N/A</v>
      </c>
      <c r="V1268" s="554" t="str">
        <f t="shared" si="239"/>
        <v/>
      </c>
      <c r="W1268" s="107" t="s">
        <v>35</v>
      </c>
      <c r="X1268" s="103"/>
      <c r="Y1268" s="108"/>
      <c r="Z1268" s="109"/>
      <c r="AA1268" s="554" t="str">
        <f>IF(W1268&lt;&gt;"",VLOOKUP(W1268,'DON GIA'!$A$1:$D$346,4,0),"")</f>
        <v/>
      </c>
      <c r="AB1268" s="554" t="str">
        <f t="shared" si="240"/>
        <v/>
      </c>
      <c r="AC1268" s="71"/>
      <c r="AD1268" s="71"/>
      <c r="AE1268" s="71"/>
      <c r="AF1268" s="71"/>
      <c r="AG1268" s="71"/>
      <c r="AH1268" s="103"/>
      <c r="AI1268" s="71"/>
      <c r="AJ1268" s="71"/>
      <c r="AK1268" s="71"/>
      <c r="AL1268" s="554" t="str">
        <f>IF(AI1268&lt;&gt;"",VLOOKUP(AI1268,'DON GIA'!$M$1:$P$9,4,0),"")</f>
        <v/>
      </c>
      <c r="AM1268" s="554" t="str">
        <f t="shared" si="241"/>
        <v/>
      </c>
      <c r="AN1268" s="103"/>
      <c r="AO1268" s="107"/>
      <c r="AP1268" s="553" t="str">
        <f t="shared" si="234"/>
        <v/>
      </c>
      <c r="AQ1268" s="107"/>
    </row>
    <row r="1269" spans="1:44" outlineLevel="2">
      <c r="A1269" s="72" t="e">
        <f>IF(D1268&lt;&gt;"",$D$8:D1268,A1268)</f>
        <v>#VALUE!</v>
      </c>
      <c r="C1269" s="552" t="str">
        <f>IF(D1269&lt;&gt;"",COUNTA($D$8:D1269),"")</f>
        <v/>
      </c>
      <c r="D1269" s="552"/>
      <c r="E1269" s="71"/>
      <c r="F1269" s="103"/>
      <c r="G1269" s="103"/>
      <c r="H1269" s="103"/>
      <c r="I1269" s="103"/>
      <c r="J1269" s="103"/>
      <c r="K1269" s="103"/>
      <c r="L1269" s="107"/>
      <c r="M1269" s="105"/>
      <c r="N1269" s="106" t="str">
        <f>IF(L1269&lt;&gt;"",VLOOKUP(L1269,'DON GIA'!$S$1:$U$19,3,0),"")</f>
        <v/>
      </c>
      <c r="O1269" s="106" t="str">
        <f>IF(L1269&lt;&gt;"",VLOOKUP(L1269,'DON GIA'!$S$1:$V$19,4,0),"")</f>
        <v/>
      </c>
      <c r="P1269" s="106" t="str">
        <f t="shared" si="237"/>
        <v/>
      </c>
      <c r="Q1269" s="106" t="str">
        <f t="shared" si="238"/>
        <v/>
      </c>
      <c r="R1269" s="71" t="s">
        <v>311</v>
      </c>
      <c r="S1269" s="103" t="s">
        <v>44</v>
      </c>
      <c r="T1269" s="103">
        <v>2</v>
      </c>
      <c r="U1269" s="554">
        <f>IF(R1269&lt;&gt;"",VLOOKUP(R1269,'DON GIA'!$H$1:$K$103,4,0),"")</f>
        <v>1068000</v>
      </c>
      <c r="V1269" s="554">
        <f t="shared" si="239"/>
        <v>2136000</v>
      </c>
      <c r="W1269" s="107" t="s">
        <v>35</v>
      </c>
      <c r="X1269" s="103"/>
      <c r="Y1269" s="108"/>
      <c r="Z1269" s="109"/>
      <c r="AA1269" s="554" t="str">
        <f>IF(W1269&lt;&gt;"",VLOOKUP(W1269,'DON GIA'!$A$1:$D$346,4,0),"")</f>
        <v/>
      </c>
      <c r="AB1269" s="554" t="str">
        <f t="shared" si="240"/>
        <v/>
      </c>
      <c r="AC1269" s="71"/>
      <c r="AD1269" s="71"/>
      <c r="AE1269" s="71"/>
      <c r="AF1269" s="71"/>
      <c r="AG1269" s="71"/>
      <c r="AH1269" s="103"/>
      <c r="AI1269" s="71"/>
      <c r="AJ1269" s="71"/>
      <c r="AK1269" s="71"/>
      <c r="AL1269" s="554" t="str">
        <f>IF(AI1269&lt;&gt;"",VLOOKUP(AI1269,'DON GIA'!$M$1:$P$9,4,0),"")</f>
        <v/>
      </c>
      <c r="AM1269" s="554" t="str">
        <f t="shared" si="241"/>
        <v/>
      </c>
      <c r="AN1269" s="103"/>
      <c r="AO1269" s="107"/>
      <c r="AP1269" s="553" t="str">
        <f t="shared" si="234"/>
        <v/>
      </c>
      <c r="AQ1269" s="107"/>
    </row>
    <row r="1270" spans="1:44" outlineLevel="2">
      <c r="A1270" s="72" t="e">
        <f>IF(D1269&lt;&gt;"",$D$8:D1269,A1269)</f>
        <v>#VALUE!</v>
      </c>
      <c r="C1270" s="552" t="str">
        <f>IF(D1270&lt;&gt;"",COUNTA($D$8:D1270),"")</f>
        <v/>
      </c>
      <c r="D1270" s="552"/>
      <c r="E1270" s="71"/>
      <c r="F1270" s="103"/>
      <c r="G1270" s="103"/>
      <c r="H1270" s="103"/>
      <c r="I1270" s="103"/>
      <c r="J1270" s="103"/>
      <c r="K1270" s="103"/>
      <c r="L1270" s="107"/>
      <c r="M1270" s="105"/>
      <c r="N1270" s="106" t="str">
        <f>IF(L1270&lt;&gt;"",VLOOKUP(L1270,'DON GIA'!$S$1:$U$19,3,0),"")</f>
        <v/>
      </c>
      <c r="O1270" s="106" t="str">
        <f>IF(L1270&lt;&gt;"",VLOOKUP(L1270,'DON GIA'!$S$1:$V$19,4,0),"")</f>
        <v/>
      </c>
      <c r="P1270" s="106" t="str">
        <f t="shared" si="237"/>
        <v/>
      </c>
      <c r="Q1270" s="106" t="str">
        <f t="shared" si="238"/>
        <v/>
      </c>
      <c r="R1270" s="71" t="s">
        <v>483</v>
      </c>
      <c r="S1270" s="103" t="s">
        <v>44</v>
      </c>
      <c r="T1270" s="103">
        <v>1</v>
      </c>
      <c r="U1270" s="554">
        <f>IF(R1270&lt;&gt;"",VLOOKUP(R1270,'DON GIA'!$H$1:$K$103,4,0),"")</f>
        <v>679000</v>
      </c>
      <c r="V1270" s="554">
        <f t="shared" si="239"/>
        <v>679000</v>
      </c>
      <c r="W1270" s="107" t="s">
        <v>35</v>
      </c>
      <c r="X1270" s="103"/>
      <c r="Y1270" s="108"/>
      <c r="Z1270" s="109"/>
      <c r="AA1270" s="554" t="str">
        <f>IF(W1270&lt;&gt;"",VLOOKUP(W1270,'DON GIA'!$A$1:$D$346,4,0),"")</f>
        <v/>
      </c>
      <c r="AB1270" s="554" t="str">
        <f t="shared" si="240"/>
        <v/>
      </c>
      <c r="AC1270" s="71"/>
      <c r="AD1270" s="71"/>
      <c r="AE1270" s="71"/>
      <c r="AF1270" s="71"/>
      <c r="AG1270" s="71"/>
      <c r="AH1270" s="103"/>
      <c r="AI1270" s="71"/>
      <c r="AJ1270" s="71"/>
      <c r="AK1270" s="71"/>
      <c r="AL1270" s="554" t="str">
        <f>IF(AI1270&lt;&gt;"",VLOOKUP(AI1270,'DON GIA'!$M$1:$P$9,4,0),"")</f>
        <v/>
      </c>
      <c r="AM1270" s="554" t="str">
        <f t="shared" si="241"/>
        <v/>
      </c>
      <c r="AN1270" s="103"/>
      <c r="AO1270" s="107"/>
      <c r="AP1270" s="553" t="str">
        <f t="shared" si="234"/>
        <v/>
      </c>
      <c r="AQ1270" s="107"/>
    </row>
    <row r="1271" spans="1:44" outlineLevel="2">
      <c r="A1271" s="72" t="e">
        <f>IF(D1270&lt;&gt;"",$D$8:D1270,A1270)</f>
        <v>#VALUE!</v>
      </c>
      <c r="C1271" s="552" t="str">
        <f>IF(D1271&lt;&gt;"",COUNTA($D$8:D1271),"")</f>
        <v/>
      </c>
      <c r="D1271" s="552"/>
      <c r="E1271" s="71"/>
      <c r="F1271" s="103"/>
      <c r="G1271" s="103"/>
      <c r="H1271" s="103"/>
      <c r="I1271" s="103"/>
      <c r="J1271" s="103"/>
      <c r="K1271" s="103"/>
      <c r="L1271" s="107"/>
      <c r="M1271" s="105"/>
      <c r="N1271" s="106" t="str">
        <f>IF(L1271&lt;&gt;"",VLOOKUP(L1271,'DON GIA'!$S$1:$U$19,3,0),"")</f>
        <v/>
      </c>
      <c r="O1271" s="106" t="str">
        <f>IF(L1271&lt;&gt;"",VLOOKUP(L1271,'DON GIA'!$S$1:$V$19,4,0),"")</f>
        <v/>
      </c>
      <c r="P1271" s="106" t="str">
        <f t="shared" si="237"/>
        <v/>
      </c>
      <c r="Q1271" s="106" t="str">
        <f t="shared" si="238"/>
        <v/>
      </c>
      <c r="R1271" s="71" t="s">
        <v>474</v>
      </c>
      <c r="S1271" s="103" t="s">
        <v>44</v>
      </c>
      <c r="T1271" s="103">
        <v>1</v>
      </c>
      <c r="U1271" s="554">
        <f>IF(R1271&lt;&gt;"",VLOOKUP(R1271,'DON GIA'!$H$1:$K$103,4,0),"")</f>
        <v>308000</v>
      </c>
      <c r="V1271" s="554">
        <f t="shared" si="239"/>
        <v>308000</v>
      </c>
      <c r="W1271" s="107" t="s">
        <v>35</v>
      </c>
      <c r="X1271" s="103"/>
      <c r="Y1271" s="108"/>
      <c r="Z1271" s="109"/>
      <c r="AA1271" s="554" t="str">
        <f>IF(W1271&lt;&gt;"",VLOOKUP(W1271,'DON GIA'!$A$1:$D$346,4,0),"")</f>
        <v/>
      </c>
      <c r="AB1271" s="554" t="str">
        <f t="shared" si="240"/>
        <v/>
      </c>
      <c r="AC1271" s="71"/>
      <c r="AD1271" s="71"/>
      <c r="AE1271" s="71"/>
      <c r="AF1271" s="71"/>
      <c r="AG1271" s="71"/>
      <c r="AH1271" s="103"/>
      <c r="AI1271" s="71"/>
      <c r="AJ1271" s="71"/>
      <c r="AK1271" s="71"/>
      <c r="AL1271" s="554" t="str">
        <f>IF(AI1271&lt;&gt;"",VLOOKUP(AI1271,'DON GIA'!$M$1:$P$9,4,0),"")</f>
        <v/>
      </c>
      <c r="AM1271" s="554" t="str">
        <f t="shared" si="241"/>
        <v/>
      </c>
      <c r="AN1271" s="103"/>
      <c r="AO1271" s="107"/>
      <c r="AP1271" s="553" t="str">
        <f t="shared" si="234"/>
        <v/>
      </c>
      <c r="AQ1271" s="107"/>
    </row>
    <row r="1272" spans="1:44" outlineLevel="2">
      <c r="A1272" s="72" t="e">
        <f>IF(D1271&lt;&gt;"",$D$8:D1271,A1271)</f>
        <v>#VALUE!</v>
      </c>
      <c r="C1272" s="552" t="str">
        <f>IF(D1272&lt;&gt;"",COUNTA($D$8:D1272),"")</f>
        <v/>
      </c>
      <c r="D1272" s="552"/>
      <c r="E1272" s="61"/>
      <c r="F1272" s="103"/>
      <c r="G1272" s="103"/>
      <c r="H1272" s="103"/>
      <c r="I1272" s="103"/>
      <c r="J1272" s="103"/>
      <c r="K1272" s="103"/>
      <c r="L1272" s="107"/>
      <c r="M1272" s="105"/>
      <c r="N1272" s="106" t="str">
        <f>IF(L1272&lt;&gt;"",VLOOKUP(L1272,'DON GIA'!$S$1:$U$19,3,0),"")</f>
        <v/>
      </c>
      <c r="O1272" s="106" t="str">
        <f>IF(L1272&lt;&gt;"",VLOOKUP(L1272,'DON GIA'!$S$1:$V$19,4,0),"")</f>
        <v/>
      </c>
      <c r="P1272" s="106" t="str">
        <f t="shared" si="237"/>
        <v/>
      </c>
      <c r="Q1272" s="106" t="str">
        <f t="shared" si="238"/>
        <v/>
      </c>
      <c r="R1272" s="71" t="s">
        <v>35</v>
      </c>
      <c r="S1272" s="103"/>
      <c r="T1272" s="103"/>
      <c r="U1272" s="554" t="str">
        <f>IF(R1272&lt;&gt;"",VLOOKUP(R1272,'DON GIA'!$H$1:$K$103,4,0),"")</f>
        <v/>
      </c>
      <c r="V1272" s="554" t="str">
        <f t="shared" si="239"/>
        <v/>
      </c>
      <c r="W1272" s="107" t="s">
        <v>35</v>
      </c>
      <c r="X1272" s="103"/>
      <c r="Y1272" s="108"/>
      <c r="Z1272" s="109"/>
      <c r="AA1272" s="554" t="str">
        <f>IF(W1272&lt;&gt;"",VLOOKUP(W1272,'DON GIA'!$A$1:$D$346,4,0),"")</f>
        <v/>
      </c>
      <c r="AB1272" s="554" t="str">
        <f t="shared" si="240"/>
        <v/>
      </c>
      <c r="AC1272" s="71"/>
      <c r="AD1272" s="71"/>
      <c r="AE1272" s="71"/>
      <c r="AF1272" s="71"/>
      <c r="AG1272" s="71"/>
      <c r="AH1272" s="103"/>
      <c r="AI1272" s="71"/>
      <c r="AJ1272" s="71"/>
      <c r="AK1272" s="71"/>
      <c r="AL1272" s="554" t="str">
        <f>IF(AI1272&lt;&gt;"",VLOOKUP(AI1272,'DON GIA'!$M$1:$P$9,4,0),"")</f>
        <v/>
      </c>
      <c r="AM1272" s="554" t="str">
        <f t="shared" si="241"/>
        <v/>
      </c>
      <c r="AN1272" s="103"/>
      <c r="AO1272" s="107"/>
      <c r="AP1272" s="553" t="str">
        <f t="shared" si="234"/>
        <v/>
      </c>
      <c r="AQ1272" s="107"/>
    </row>
    <row r="1273" spans="1:44" outlineLevel="1">
      <c r="A1273" s="84" t="s">
        <v>775</v>
      </c>
      <c r="B1273" s="576">
        <v>80</v>
      </c>
      <c r="C1273" s="552">
        <f>IF(D1273&lt;&gt;"",COUNTA($D$8:D1273),"")</f>
        <v>86</v>
      </c>
      <c r="D1273" s="552">
        <v>478</v>
      </c>
      <c r="E1273" s="61" t="s">
        <v>484</v>
      </c>
      <c r="F1273" s="162"/>
      <c r="G1273" s="162"/>
      <c r="H1273" s="162"/>
      <c r="I1273" s="162"/>
      <c r="J1273" s="162"/>
      <c r="K1273" s="162"/>
      <c r="L1273" s="129"/>
      <c r="M1273" s="167">
        <f>SUBTOTAL(9,M1274:M1291)</f>
        <v>0</v>
      </c>
      <c r="N1273" s="199"/>
      <c r="O1273" s="199"/>
      <c r="P1273" s="199">
        <f>SUBTOTAL(9,P1274:P1291)</f>
        <v>0</v>
      </c>
      <c r="Q1273" s="199">
        <f>SUBTOTAL(9,Q1274:Q1291)</f>
        <v>0</v>
      </c>
      <c r="R1273" s="61"/>
      <c r="S1273" s="162"/>
      <c r="T1273" s="162">
        <f>SUBTOTAL(9,T1274:T1291)</f>
        <v>0</v>
      </c>
      <c r="U1273" s="553"/>
      <c r="V1273" s="553">
        <f>SUBTOTAL(9,V1274:V1291)</f>
        <v>0</v>
      </c>
      <c r="W1273" s="129"/>
      <c r="X1273" s="162"/>
      <c r="Y1273" s="169">
        <f>SUBTOTAL(9,Y1274:Y1291)</f>
        <v>283.62199999999996</v>
      </c>
      <c r="Z1273" s="170">
        <f>SUBTOTAL(9,Z1274:Z1291)</f>
        <v>63.216000000000001</v>
      </c>
      <c r="AA1273" s="553"/>
      <c r="AB1273" s="553">
        <f>SUBTOTAL(9,AB1274:AB1291)</f>
        <v>462526872.65600008</v>
      </c>
      <c r="AC1273" s="71"/>
      <c r="AD1273" s="71"/>
      <c r="AE1273" s="71"/>
      <c r="AF1273" s="71"/>
      <c r="AG1273" s="71"/>
      <c r="AH1273" s="103"/>
      <c r="AI1273" s="71"/>
      <c r="AJ1273" s="61"/>
      <c r="AK1273" s="61">
        <f>SUBTOTAL(9,AK1274:AK1291)</f>
        <v>0</v>
      </c>
      <c r="AL1273" s="553"/>
      <c r="AM1273" s="553">
        <f>SUBTOTAL(9,AM1274:AM1291)</f>
        <v>0</v>
      </c>
      <c r="AN1273" s="162"/>
      <c r="AO1273" s="129">
        <f>SUBTOTAL(9,AO1274:AO1291)</f>
        <v>0</v>
      </c>
      <c r="AP1273" s="553">
        <f t="shared" si="234"/>
        <v>462526872.65600008</v>
      </c>
      <c r="AQ1273" s="188"/>
      <c r="AR1273" s="90"/>
    </row>
    <row r="1274" spans="1:44" ht="78.75" outlineLevel="2">
      <c r="A1274" s="72" t="e">
        <f>IF(D1273&lt;&gt;"",$D$8:D1273,A1272)</f>
        <v>#VALUE!</v>
      </c>
      <c r="C1274" s="552" t="str">
        <f>IF(D1274&lt;&gt;"",COUNTA($D$8:D1274),"")</f>
        <v/>
      </c>
      <c r="D1274" s="552"/>
      <c r="E1274" s="71" t="s">
        <v>485</v>
      </c>
      <c r="F1274" s="103"/>
      <c r="G1274" s="103"/>
      <c r="H1274" s="103"/>
      <c r="I1274" s="103"/>
      <c r="J1274" s="103"/>
      <c r="K1274" s="103"/>
      <c r="L1274" s="107"/>
      <c r="M1274" s="105"/>
      <c r="N1274" s="106" t="str">
        <f>IF(L1274&lt;&gt;"",VLOOKUP(L1274,'DON GIA'!$S$1:$U$19,3,0),"")</f>
        <v/>
      </c>
      <c r="O1274" s="106" t="str">
        <f>IF(L1274&lt;&gt;"",VLOOKUP(L1274,'DON GIA'!$S$1:$V$19,4,0),"")</f>
        <v/>
      </c>
      <c r="P1274" s="106" t="str">
        <f t="shared" si="237"/>
        <v/>
      </c>
      <c r="Q1274" s="106" t="str">
        <f t="shared" si="238"/>
        <v/>
      </c>
      <c r="R1274" s="71" t="s">
        <v>35</v>
      </c>
      <c r="S1274" s="103"/>
      <c r="T1274" s="103"/>
      <c r="U1274" s="554" t="str">
        <f>IF(R1274&lt;&gt;"",VLOOKUP(R1274,'DON GIA'!$H$1:$K$103,4,0),"")</f>
        <v/>
      </c>
      <c r="V1274" s="554" t="str">
        <f t="shared" ref="V1274:V1291" si="242">IF(R1274&lt;&gt;"",IF(ISNUMBER(U1274),T1274*U1274,""),"")</f>
        <v/>
      </c>
      <c r="W1274" s="107" t="s">
        <v>1078</v>
      </c>
      <c r="X1274" s="103" t="s">
        <v>27</v>
      </c>
      <c r="Y1274" s="108">
        <v>6.58</v>
      </c>
      <c r="Z1274" s="109">
        <v>45.95</v>
      </c>
      <c r="AA1274" s="554">
        <f>IF(W1274&lt;&gt;"",VLOOKUP(W1274,'DON GIA'!$A$1:$D$346,4,0),"")</f>
        <v>854777</v>
      </c>
      <c r="AB1274" s="554">
        <f t="shared" ref="AB1274:AB1291" si="243">IF(W1274&lt;&gt;"",IF(ISNUMBER(AA1274),Y1274*AA1274,""),"")</f>
        <v>5624432.6600000001</v>
      </c>
      <c r="AC1274" s="71"/>
      <c r="AD1274" s="71" t="s">
        <v>471</v>
      </c>
      <c r="AE1274" s="71" t="s">
        <v>36</v>
      </c>
      <c r="AF1274" s="71" t="s">
        <v>477</v>
      </c>
      <c r="AG1274" s="71" t="s">
        <v>136</v>
      </c>
      <c r="AH1274" s="103"/>
      <c r="AI1274" s="71"/>
      <c r="AJ1274" s="71"/>
      <c r="AK1274" s="71"/>
      <c r="AL1274" s="554" t="str">
        <f>IF(AI1274&lt;&gt;"",VLOOKUP(AI1274,'DON GIA'!$M$1:$P$9,4,0),"")</f>
        <v/>
      </c>
      <c r="AM1274" s="554" t="str">
        <f t="shared" si="241"/>
        <v/>
      </c>
      <c r="AN1274" s="103"/>
      <c r="AO1274" s="107"/>
      <c r="AP1274" s="553" t="str">
        <f t="shared" si="234"/>
        <v/>
      </c>
      <c r="AQ1274" s="144" t="s">
        <v>759</v>
      </c>
      <c r="AR1274" s="77" t="s">
        <v>2021</v>
      </c>
    </row>
    <row r="1275" spans="1:44" ht="93.75" outlineLevel="2">
      <c r="A1275" s="72" t="e">
        <f>IF(D1274&lt;&gt;"",$D$8:D1274,A1274)</f>
        <v>#VALUE!</v>
      </c>
      <c r="C1275" s="552" t="str">
        <f>IF(D1275&lt;&gt;"",COUNTA($D$8:D1275),"")</f>
        <v/>
      </c>
      <c r="D1275" s="552"/>
      <c r="E1275" s="71" t="s">
        <v>71</v>
      </c>
      <c r="F1275" s="103"/>
      <c r="G1275" s="103"/>
      <c r="H1275" s="103"/>
      <c r="I1275" s="103"/>
      <c r="J1275" s="103"/>
      <c r="K1275" s="103"/>
      <c r="L1275" s="107"/>
      <c r="M1275" s="105"/>
      <c r="N1275" s="106" t="str">
        <f>IF(L1275&lt;&gt;"",VLOOKUP(L1275,'DON GIA'!$S$1:$U$19,3,0),"")</f>
        <v/>
      </c>
      <c r="O1275" s="106" t="str">
        <f>IF(L1275&lt;&gt;"",VLOOKUP(L1275,'DON GIA'!$S$1:$V$19,4,0),"")</f>
        <v/>
      </c>
      <c r="P1275" s="106" t="str">
        <f t="shared" si="237"/>
        <v/>
      </c>
      <c r="Q1275" s="106" t="str">
        <f t="shared" si="238"/>
        <v/>
      </c>
      <c r="R1275" s="71" t="s">
        <v>35</v>
      </c>
      <c r="S1275" s="103"/>
      <c r="T1275" s="103"/>
      <c r="U1275" s="554" t="str">
        <f>IF(R1275&lt;&gt;"",VLOOKUP(R1275,'DON GIA'!$H$1:$K$103,4,0),"")</f>
        <v/>
      </c>
      <c r="V1275" s="554" t="str">
        <f t="shared" si="242"/>
        <v/>
      </c>
      <c r="W1275" s="107" t="s">
        <v>1289</v>
      </c>
      <c r="X1275" s="103" t="s">
        <v>27</v>
      </c>
      <c r="Y1275" s="108"/>
      <c r="Z1275" s="109">
        <v>6.56</v>
      </c>
      <c r="AA1275" s="554">
        <f>IF(W1275&lt;&gt;"",VLOOKUP(W1275,'DON GIA'!$A$1:$D$346,4,0),"")</f>
        <v>4447303</v>
      </c>
      <c r="AB1275" s="554">
        <f t="shared" si="243"/>
        <v>0</v>
      </c>
      <c r="AC1275" s="71"/>
      <c r="AD1275" s="71" t="s">
        <v>34</v>
      </c>
      <c r="AE1275" s="71" t="s">
        <v>30</v>
      </c>
      <c r="AF1275" s="71" t="s">
        <v>477</v>
      </c>
      <c r="AG1275" s="71" t="s">
        <v>34</v>
      </c>
      <c r="AH1275" s="103"/>
      <c r="AI1275" s="71"/>
      <c r="AJ1275" s="71"/>
      <c r="AK1275" s="71"/>
      <c r="AL1275" s="554" t="str">
        <f>IF(AI1275&lt;&gt;"",VLOOKUP(AI1275,'DON GIA'!$M$1:$P$9,4,0),"")</f>
        <v/>
      </c>
      <c r="AM1275" s="554" t="str">
        <f t="shared" si="241"/>
        <v/>
      </c>
      <c r="AN1275" s="103"/>
      <c r="AO1275" s="107"/>
      <c r="AP1275" s="553" t="str">
        <f t="shared" si="234"/>
        <v/>
      </c>
      <c r="AQ1275" s="562" t="s">
        <v>2045</v>
      </c>
      <c r="AR1275" s="577" t="s">
        <v>1958</v>
      </c>
    </row>
    <row r="1276" spans="1:44" ht="112.5" outlineLevel="2">
      <c r="A1276" s="72" t="e">
        <f>IF(D1275&lt;&gt;"",$D$8:D1275,A1275)</f>
        <v>#VALUE!</v>
      </c>
      <c r="C1276" s="552" t="str">
        <f>IF(D1276&lt;&gt;"",COUNTA($D$8:D1276),"")</f>
        <v/>
      </c>
      <c r="D1276" s="552"/>
      <c r="E1276" s="71"/>
      <c r="F1276" s="103"/>
      <c r="G1276" s="103"/>
      <c r="H1276" s="103"/>
      <c r="I1276" s="103"/>
      <c r="J1276" s="103"/>
      <c r="K1276" s="103"/>
      <c r="L1276" s="107"/>
      <c r="M1276" s="105"/>
      <c r="N1276" s="106" t="str">
        <f>IF(L1276&lt;&gt;"",VLOOKUP(L1276,'DON GIA'!$S$1:$U$19,3,0),"")</f>
        <v/>
      </c>
      <c r="O1276" s="106" t="str">
        <f>IF(L1276&lt;&gt;"",VLOOKUP(L1276,'DON GIA'!$S$1:$V$19,4,0),"")</f>
        <v/>
      </c>
      <c r="P1276" s="106" t="str">
        <f t="shared" si="237"/>
        <v/>
      </c>
      <c r="Q1276" s="106" t="str">
        <f t="shared" si="238"/>
        <v/>
      </c>
      <c r="R1276" s="71" t="s">
        <v>35</v>
      </c>
      <c r="S1276" s="103"/>
      <c r="T1276" s="103"/>
      <c r="U1276" s="554" t="str">
        <f>IF(R1276&lt;&gt;"",VLOOKUP(R1276,'DON GIA'!$H$1:$K$103,4,0),"")</f>
        <v/>
      </c>
      <c r="V1276" s="554" t="str">
        <f t="shared" si="242"/>
        <v/>
      </c>
      <c r="W1276" s="107" t="s">
        <v>1005</v>
      </c>
      <c r="X1276" s="103" t="s">
        <v>27</v>
      </c>
      <c r="Y1276" s="108">
        <v>53.31</v>
      </c>
      <c r="Z1276" s="109">
        <v>10.050000000000001</v>
      </c>
      <c r="AA1276" s="554">
        <f>IF(W1276&lt;&gt;"",VLOOKUP(W1276,'DON GIA'!$A$1:$D$346,4,0),"")</f>
        <v>5559129</v>
      </c>
      <c r="AB1276" s="554">
        <f t="shared" si="243"/>
        <v>296357166.99000001</v>
      </c>
      <c r="AC1276" s="71"/>
      <c r="AD1276" s="71" t="s">
        <v>313</v>
      </c>
      <c r="AE1276" s="71" t="s">
        <v>30</v>
      </c>
      <c r="AF1276" s="71" t="s">
        <v>31</v>
      </c>
      <c r="AG1276" s="71" t="s">
        <v>34</v>
      </c>
      <c r="AH1276" s="103"/>
      <c r="AI1276" s="71"/>
      <c r="AJ1276" s="71"/>
      <c r="AK1276" s="71"/>
      <c r="AL1276" s="554" t="str">
        <f>IF(AI1276&lt;&gt;"",VLOOKUP(AI1276,'DON GIA'!$M$1:$P$9,4,0),"")</f>
        <v/>
      </c>
      <c r="AM1276" s="554" t="str">
        <f t="shared" si="241"/>
        <v/>
      </c>
      <c r="AN1276" s="103"/>
      <c r="AO1276" s="107"/>
      <c r="AP1276" s="553" t="str">
        <f t="shared" si="234"/>
        <v/>
      </c>
      <c r="AQ1276" s="107"/>
      <c r="AR1276" s="577" t="s">
        <v>1959</v>
      </c>
    </row>
    <row r="1277" spans="1:44" ht="93.75" outlineLevel="2">
      <c r="A1277" s="72" t="e">
        <f>IF(D1276&lt;&gt;"",$D$8:D1276,A1276)</f>
        <v>#VALUE!</v>
      </c>
      <c r="C1277" s="552" t="str">
        <f>IF(D1277&lt;&gt;"",COUNTA($D$8:D1277),"")</f>
        <v/>
      </c>
      <c r="D1277" s="552"/>
      <c r="E1277" s="71"/>
      <c r="F1277" s="103"/>
      <c r="G1277" s="103"/>
      <c r="H1277" s="103"/>
      <c r="I1277" s="103"/>
      <c r="J1277" s="103"/>
      <c r="K1277" s="103"/>
      <c r="L1277" s="107"/>
      <c r="M1277" s="105"/>
      <c r="N1277" s="106" t="str">
        <f>IF(L1277&lt;&gt;"",VLOOKUP(L1277,'DON GIA'!$S$1:$U$19,3,0),"")</f>
        <v/>
      </c>
      <c r="O1277" s="106" t="str">
        <f>IF(L1277&lt;&gt;"",VLOOKUP(L1277,'DON GIA'!$S$1:$V$19,4,0),"")</f>
        <v/>
      </c>
      <c r="P1277" s="106" t="str">
        <f t="shared" si="237"/>
        <v/>
      </c>
      <c r="Q1277" s="106" t="str">
        <f t="shared" si="238"/>
        <v/>
      </c>
      <c r="R1277" s="71" t="s">
        <v>35</v>
      </c>
      <c r="S1277" s="103"/>
      <c r="T1277" s="103"/>
      <c r="U1277" s="554" t="str">
        <f>IF(R1277&lt;&gt;"",VLOOKUP(R1277,'DON GIA'!$H$1:$K$103,4,0),"")</f>
        <v/>
      </c>
      <c r="V1277" s="554" t="str">
        <f t="shared" si="242"/>
        <v/>
      </c>
      <c r="W1277" s="107" t="s">
        <v>1063</v>
      </c>
      <c r="X1277" s="103" t="s">
        <v>27</v>
      </c>
      <c r="Y1277" s="108">
        <v>8.6</v>
      </c>
      <c r="Z1277" s="109"/>
      <c r="AA1277" s="554">
        <f>IF(W1277&lt;&gt;"",VLOOKUP(W1277,'DON GIA'!$A$1:$D$346,4,0),"")</f>
        <v>3941166</v>
      </c>
      <c r="AB1277" s="554">
        <f t="shared" si="243"/>
        <v>33894027.600000001</v>
      </c>
      <c r="AC1277" s="71"/>
      <c r="AD1277" s="71" t="s">
        <v>313</v>
      </c>
      <c r="AE1277" s="71" t="s">
        <v>30</v>
      </c>
      <c r="AF1277" s="71" t="s">
        <v>31</v>
      </c>
      <c r="AG1277" s="71" t="s">
        <v>32</v>
      </c>
      <c r="AH1277" s="103"/>
      <c r="AI1277" s="71"/>
      <c r="AJ1277" s="71"/>
      <c r="AK1277" s="71"/>
      <c r="AL1277" s="554" t="str">
        <f>IF(AI1277&lt;&gt;"",VLOOKUP(AI1277,'DON GIA'!$M$1:$P$9,4,0),"")</f>
        <v/>
      </c>
      <c r="AM1277" s="554" t="str">
        <f t="shared" si="241"/>
        <v/>
      </c>
      <c r="AN1277" s="103"/>
      <c r="AO1277" s="107"/>
      <c r="AP1277" s="553" t="str">
        <f t="shared" si="234"/>
        <v/>
      </c>
      <c r="AQ1277" s="107"/>
      <c r="AR1277" s="577" t="s">
        <v>1960</v>
      </c>
    </row>
    <row r="1278" spans="1:44" ht="37.5" outlineLevel="2">
      <c r="A1278" s="72" t="e">
        <f>IF(D1277&lt;&gt;"",$D$8:D1277,A1277)</f>
        <v>#VALUE!</v>
      </c>
      <c r="C1278" s="552" t="str">
        <f>IF(D1278&lt;&gt;"",COUNTA($D$8:D1278),"")</f>
        <v/>
      </c>
      <c r="D1278" s="552"/>
      <c r="E1278" s="71"/>
      <c r="F1278" s="103"/>
      <c r="G1278" s="103"/>
      <c r="H1278" s="103"/>
      <c r="I1278" s="103"/>
      <c r="J1278" s="103"/>
      <c r="K1278" s="103"/>
      <c r="L1278" s="107"/>
      <c r="M1278" s="105"/>
      <c r="N1278" s="106" t="str">
        <f>IF(L1278&lt;&gt;"",VLOOKUP(L1278,'DON GIA'!$S$1:$U$19,3,0),"")</f>
        <v/>
      </c>
      <c r="O1278" s="106" t="str">
        <f>IF(L1278&lt;&gt;"",VLOOKUP(L1278,'DON GIA'!$S$1:$V$19,4,0),"")</f>
        <v/>
      </c>
      <c r="P1278" s="106" t="str">
        <f t="shared" si="237"/>
        <v/>
      </c>
      <c r="Q1278" s="106" t="str">
        <f t="shared" si="238"/>
        <v/>
      </c>
      <c r="R1278" s="71" t="s">
        <v>35</v>
      </c>
      <c r="S1278" s="103"/>
      <c r="T1278" s="103"/>
      <c r="U1278" s="554" t="str">
        <f>IF(R1278&lt;&gt;"",VLOOKUP(R1278,'DON GIA'!$H$1:$K$103,4,0),"")</f>
        <v/>
      </c>
      <c r="V1278" s="554" t="str">
        <f t="shared" si="242"/>
        <v/>
      </c>
      <c r="W1278" s="107" t="s">
        <v>1080</v>
      </c>
      <c r="X1278" s="103" t="s">
        <v>27</v>
      </c>
      <c r="Y1278" s="108">
        <v>3.6</v>
      </c>
      <c r="Z1278" s="109"/>
      <c r="AA1278" s="554">
        <f>IF(W1278&lt;&gt;"",VLOOKUP(W1278,'DON GIA'!$A$1:$D$346,4,0),"")</f>
        <v>10375629</v>
      </c>
      <c r="AB1278" s="554">
        <f t="shared" si="243"/>
        <v>37352264.399999999</v>
      </c>
      <c r="AC1278" s="71"/>
      <c r="AD1278" s="71" t="s">
        <v>471</v>
      </c>
      <c r="AE1278" s="71" t="s">
        <v>30</v>
      </c>
      <c r="AF1278" s="71" t="s">
        <v>31</v>
      </c>
      <c r="AG1278" s="71" t="s">
        <v>34</v>
      </c>
      <c r="AH1278" s="103"/>
      <c r="AI1278" s="71"/>
      <c r="AJ1278" s="71"/>
      <c r="AK1278" s="71"/>
      <c r="AL1278" s="554" t="str">
        <f>IF(AI1278&lt;&gt;"",VLOOKUP(AI1278,'DON GIA'!$M$1:$P$9,4,0),"")</f>
        <v/>
      </c>
      <c r="AM1278" s="554" t="str">
        <f t="shared" si="241"/>
        <v/>
      </c>
      <c r="AN1278" s="103"/>
      <c r="AO1278" s="107"/>
      <c r="AP1278" s="553" t="str">
        <f t="shared" si="234"/>
        <v/>
      </c>
      <c r="AQ1278" s="107"/>
    </row>
    <row r="1279" spans="1:44" outlineLevel="2">
      <c r="A1279" s="72" t="e">
        <f>IF(D1278&lt;&gt;"",$D$8:D1278,A1278)</f>
        <v>#VALUE!</v>
      </c>
      <c r="C1279" s="552" t="str">
        <f>IF(D1279&lt;&gt;"",COUNTA($D$8:D1279),"")</f>
        <v/>
      </c>
      <c r="D1279" s="552"/>
      <c r="E1279" s="71"/>
      <c r="F1279" s="103"/>
      <c r="G1279" s="103"/>
      <c r="H1279" s="103"/>
      <c r="I1279" s="103"/>
      <c r="J1279" s="103"/>
      <c r="K1279" s="103"/>
      <c r="L1279" s="107"/>
      <c r="M1279" s="105"/>
      <c r="N1279" s="106" t="str">
        <f>IF(L1279&lt;&gt;"",VLOOKUP(L1279,'DON GIA'!$S$1:$U$19,3,0),"")</f>
        <v/>
      </c>
      <c r="O1279" s="106" t="str">
        <f>IF(L1279&lt;&gt;"",VLOOKUP(L1279,'DON GIA'!$S$1:$V$19,4,0),"")</f>
        <v/>
      </c>
      <c r="P1279" s="106" t="str">
        <f t="shared" si="237"/>
        <v/>
      </c>
      <c r="Q1279" s="106" t="str">
        <f t="shared" si="238"/>
        <v/>
      </c>
      <c r="R1279" s="71" t="s">
        <v>35</v>
      </c>
      <c r="S1279" s="103"/>
      <c r="T1279" s="103"/>
      <c r="U1279" s="554" t="str">
        <f>IF(R1279&lt;&gt;"",VLOOKUP(R1279,'DON GIA'!$H$1:$K$103,4,0),"")</f>
        <v/>
      </c>
      <c r="V1279" s="554" t="str">
        <f t="shared" si="242"/>
        <v/>
      </c>
      <c r="W1279" s="107" t="s">
        <v>1172</v>
      </c>
      <c r="X1279" s="103" t="s">
        <v>27</v>
      </c>
      <c r="Y1279" s="108">
        <v>8.9700000000000006</v>
      </c>
      <c r="Z1279" s="109"/>
      <c r="AA1279" s="554">
        <f>IF(W1279&lt;&gt;"",VLOOKUP(W1279,'DON GIA'!$A$1:$D$346,4,0),"")</f>
        <v>299700</v>
      </c>
      <c r="AB1279" s="554">
        <f t="shared" si="243"/>
        <v>2688309</v>
      </c>
      <c r="AC1279" s="71"/>
      <c r="AD1279" s="71" t="s">
        <v>471</v>
      </c>
      <c r="AE1279" s="71" t="s">
        <v>30</v>
      </c>
      <c r="AF1279" s="71" t="s">
        <v>486</v>
      </c>
      <c r="AG1279" s="71" t="s">
        <v>41</v>
      </c>
      <c r="AH1279" s="103"/>
      <c r="AI1279" s="71"/>
      <c r="AJ1279" s="71"/>
      <c r="AK1279" s="71"/>
      <c r="AL1279" s="554" t="str">
        <f>IF(AI1279&lt;&gt;"",VLOOKUP(AI1279,'DON GIA'!$M$1:$P$9,4,0),"")</f>
        <v/>
      </c>
      <c r="AM1279" s="554" t="str">
        <f t="shared" si="241"/>
        <v/>
      </c>
      <c r="AN1279" s="103"/>
      <c r="AO1279" s="107"/>
      <c r="AP1279" s="553" t="str">
        <f t="shared" si="234"/>
        <v/>
      </c>
      <c r="AQ1279" s="107"/>
    </row>
    <row r="1280" spans="1:44" ht="56.25" outlineLevel="2">
      <c r="A1280" s="72" t="e">
        <f>IF(D1279&lt;&gt;"",$D$8:D1279,A1279)</f>
        <v>#VALUE!</v>
      </c>
      <c r="C1280" s="552" t="str">
        <f>IF(D1280&lt;&gt;"",COUNTA($D$8:D1280),"")</f>
        <v/>
      </c>
      <c r="D1280" s="552"/>
      <c r="E1280" s="71"/>
      <c r="F1280" s="103"/>
      <c r="G1280" s="103"/>
      <c r="H1280" s="103"/>
      <c r="I1280" s="103"/>
      <c r="J1280" s="103"/>
      <c r="K1280" s="103"/>
      <c r="L1280" s="107"/>
      <c r="M1280" s="105"/>
      <c r="N1280" s="106" t="str">
        <f>IF(L1280&lt;&gt;"",VLOOKUP(L1280,'DON GIA'!$S$1:$U$19,3,0),"")</f>
        <v/>
      </c>
      <c r="O1280" s="106" t="str">
        <f>IF(L1280&lt;&gt;"",VLOOKUP(L1280,'DON GIA'!$S$1:$V$19,4,0),"")</f>
        <v/>
      </c>
      <c r="P1280" s="106" t="str">
        <f t="shared" si="237"/>
        <v/>
      </c>
      <c r="Q1280" s="106" t="str">
        <f t="shared" si="238"/>
        <v/>
      </c>
      <c r="R1280" s="71" t="s">
        <v>35</v>
      </c>
      <c r="S1280" s="103"/>
      <c r="T1280" s="103"/>
      <c r="U1280" s="554" t="str">
        <f>IF(R1280&lt;&gt;"",VLOOKUP(R1280,'DON GIA'!$H$1:$K$103,4,0),"")</f>
        <v/>
      </c>
      <c r="V1280" s="554" t="str">
        <f t="shared" si="242"/>
        <v/>
      </c>
      <c r="W1280" s="107" t="s">
        <v>1290</v>
      </c>
      <c r="X1280" s="103" t="s">
        <v>27</v>
      </c>
      <c r="Y1280" s="108">
        <v>8.58</v>
      </c>
      <c r="Z1280" s="109"/>
      <c r="AA1280" s="554">
        <f>IF(W1280&lt;&gt;"",VLOOKUP(W1280,'DON GIA'!$A$1:$D$346,4,0),"")</f>
        <v>4710655</v>
      </c>
      <c r="AB1280" s="554">
        <f t="shared" si="243"/>
        <v>40417419.899999999</v>
      </c>
      <c r="AC1280" s="71"/>
      <c r="AD1280" s="71" t="s">
        <v>471</v>
      </c>
      <c r="AE1280" s="71" t="s">
        <v>30</v>
      </c>
      <c r="AF1280" s="71" t="s">
        <v>31</v>
      </c>
      <c r="AG1280" s="71" t="s">
        <v>34</v>
      </c>
      <c r="AH1280" s="103"/>
      <c r="AI1280" s="71"/>
      <c r="AJ1280" s="71"/>
      <c r="AK1280" s="71"/>
      <c r="AL1280" s="554" t="str">
        <f>IF(AI1280&lt;&gt;"",VLOOKUP(AI1280,'DON GIA'!$M$1:$P$9,4,0),"")</f>
        <v/>
      </c>
      <c r="AM1280" s="554" t="str">
        <f t="shared" si="241"/>
        <v/>
      </c>
      <c r="AN1280" s="103"/>
      <c r="AO1280" s="107"/>
      <c r="AP1280" s="553" t="str">
        <f t="shared" si="234"/>
        <v/>
      </c>
      <c r="AQ1280" s="107"/>
    </row>
    <row r="1281" spans="1:44" outlineLevel="2">
      <c r="A1281" s="72" t="e">
        <f>IF(D1280&lt;&gt;"",$D$8:D1280,A1280)</f>
        <v>#VALUE!</v>
      </c>
      <c r="C1281" s="552" t="str">
        <f>IF(D1281&lt;&gt;"",COUNTA($D$8:D1281),"")</f>
        <v/>
      </c>
      <c r="D1281" s="552"/>
      <c r="E1281" s="71"/>
      <c r="F1281" s="103"/>
      <c r="G1281" s="103"/>
      <c r="H1281" s="103"/>
      <c r="I1281" s="103"/>
      <c r="J1281" s="103"/>
      <c r="K1281" s="103"/>
      <c r="L1281" s="107"/>
      <c r="M1281" s="105"/>
      <c r="N1281" s="106" t="str">
        <f>IF(L1281&lt;&gt;"",VLOOKUP(L1281,'DON GIA'!$S$1:$U$19,3,0),"")</f>
        <v/>
      </c>
      <c r="O1281" s="106" t="str">
        <f>IF(L1281&lt;&gt;"",VLOOKUP(L1281,'DON GIA'!$S$1:$V$19,4,0),"")</f>
        <v/>
      </c>
      <c r="P1281" s="106" t="str">
        <f t="shared" si="237"/>
        <v/>
      </c>
      <c r="Q1281" s="106" t="str">
        <f t="shared" si="238"/>
        <v/>
      </c>
      <c r="R1281" s="71" t="s">
        <v>35</v>
      </c>
      <c r="S1281" s="103"/>
      <c r="T1281" s="103"/>
      <c r="U1281" s="554" t="str">
        <f>IF(R1281&lt;&gt;"",VLOOKUP(R1281,'DON GIA'!$H$1:$K$103,4,0),"")</f>
        <v/>
      </c>
      <c r="V1281" s="554" t="str">
        <f t="shared" si="242"/>
        <v/>
      </c>
      <c r="W1281" s="107" t="s">
        <v>1091</v>
      </c>
      <c r="X1281" s="103" t="s">
        <v>27</v>
      </c>
      <c r="Y1281" s="108">
        <v>63.35</v>
      </c>
      <c r="Z1281" s="109"/>
      <c r="AA1281" s="554">
        <f>IF(W1281&lt;&gt;"",VLOOKUP(W1281,'DON GIA'!$A$1:$D$346,4,0),"")</f>
        <v>161275</v>
      </c>
      <c r="AB1281" s="554">
        <f t="shared" si="243"/>
        <v>10216771.25</v>
      </c>
      <c r="AC1281" s="71"/>
      <c r="AD1281" s="71"/>
      <c r="AE1281" s="71"/>
      <c r="AF1281" s="71"/>
      <c r="AG1281" s="71"/>
      <c r="AH1281" s="103"/>
      <c r="AI1281" s="71"/>
      <c r="AJ1281" s="71"/>
      <c r="AK1281" s="71"/>
      <c r="AL1281" s="554" t="str">
        <f>IF(AI1281&lt;&gt;"",VLOOKUP(AI1281,'DON GIA'!$M$1:$P$9,4,0),"")</f>
        <v/>
      </c>
      <c r="AM1281" s="554" t="str">
        <f t="shared" si="241"/>
        <v/>
      </c>
      <c r="AN1281" s="103"/>
      <c r="AO1281" s="107"/>
      <c r="AP1281" s="553" t="str">
        <f t="shared" si="234"/>
        <v/>
      </c>
      <c r="AQ1281" s="107"/>
    </row>
    <row r="1282" spans="1:44" outlineLevel="2">
      <c r="A1282" s="72" t="e">
        <f>IF(D1281&lt;&gt;"",$D$8:D1281,A1281)</f>
        <v>#VALUE!</v>
      </c>
      <c r="C1282" s="552" t="str">
        <f>IF(D1282&lt;&gt;"",COUNTA($D$8:D1282),"")</f>
        <v/>
      </c>
      <c r="D1282" s="552"/>
      <c r="E1282" s="71"/>
      <c r="F1282" s="103"/>
      <c r="G1282" s="103"/>
      <c r="H1282" s="103"/>
      <c r="I1282" s="103"/>
      <c r="J1282" s="103"/>
      <c r="K1282" s="103"/>
      <c r="L1282" s="107"/>
      <c r="M1282" s="105"/>
      <c r="N1282" s="106" t="str">
        <f>IF(L1282&lt;&gt;"",VLOOKUP(L1282,'DON GIA'!$S$1:$U$19,3,0),"")</f>
        <v/>
      </c>
      <c r="O1282" s="106" t="str">
        <f>IF(L1282&lt;&gt;"",VLOOKUP(L1282,'DON GIA'!$S$1:$V$19,4,0),"")</f>
        <v/>
      </c>
      <c r="P1282" s="106" t="str">
        <f t="shared" si="237"/>
        <v/>
      </c>
      <c r="Q1282" s="106" t="str">
        <f t="shared" si="238"/>
        <v/>
      </c>
      <c r="R1282" s="71" t="s">
        <v>35</v>
      </c>
      <c r="S1282" s="103"/>
      <c r="T1282" s="103"/>
      <c r="U1282" s="554" t="str">
        <f>IF(R1282&lt;&gt;"",VLOOKUP(R1282,'DON GIA'!$H$1:$K$103,4,0),"")</f>
        <v/>
      </c>
      <c r="V1282" s="554" t="str">
        <f t="shared" si="242"/>
        <v/>
      </c>
      <c r="W1282" s="107" t="s">
        <v>1196</v>
      </c>
      <c r="X1282" s="103" t="s">
        <v>27</v>
      </c>
      <c r="Y1282" s="108">
        <v>27.36</v>
      </c>
      <c r="Z1282" s="109"/>
      <c r="AA1282" s="554">
        <f>IF(W1282&lt;&gt;"",VLOOKUP(W1282,'DON GIA'!$A$1:$D$346,4,0),"")</f>
        <v>282038</v>
      </c>
      <c r="AB1282" s="554">
        <f t="shared" si="243"/>
        <v>7716559.6799999997</v>
      </c>
      <c r="AC1282" s="71"/>
      <c r="AD1282" s="71"/>
      <c r="AE1282" s="71"/>
      <c r="AF1282" s="71"/>
      <c r="AG1282" s="71"/>
      <c r="AH1282" s="103"/>
      <c r="AI1282" s="71"/>
      <c r="AJ1282" s="71"/>
      <c r="AK1282" s="71"/>
      <c r="AL1282" s="554" t="str">
        <f>IF(AI1282&lt;&gt;"",VLOOKUP(AI1282,'DON GIA'!$M$1:$P$9,4,0),"")</f>
        <v/>
      </c>
      <c r="AM1282" s="554" t="str">
        <f t="shared" si="241"/>
        <v/>
      </c>
      <c r="AN1282" s="103"/>
      <c r="AO1282" s="107"/>
      <c r="AP1282" s="553" t="str">
        <f t="shared" si="234"/>
        <v/>
      </c>
      <c r="AQ1282" s="107"/>
    </row>
    <row r="1283" spans="1:44" outlineLevel="2">
      <c r="A1283" s="72" t="e">
        <f>IF(D1282&lt;&gt;"",$D$8:D1282,A1282)</f>
        <v>#VALUE!</v>
      </c>
      <c r="C1283" s="552" t="str">
        <f>IF(D1283&lt;&gt;"",COUNTA($D$8:D1283),"")</f>
        <v/>
      </c>
      <c r="D1283" s="552"/>
      <c r="E1283" s="71"/>
      <c r="F1283" s="103"/>
      <c r="G1283" s="103"/>
      <c r="H1283" s="103"/>
      <c r="I1283" s="103"/>
      <c r="J1283" s="103"/>
      <c r="K1283" s="103"/>
      <c r="L1283" s="107"/>
      <c r="M1283" s="105"/>
      <c r="N1283" s="106" t="str">
        <f>IF(L1283&lt;&gt;"",VLOOKUP(L1283,'DON GIA'!$S$1:$U$19,3,0),"")</f>
        <v/>
      </c>
      <c r="O1283" s="106" t="str">
        <f>IF(L1283&lt;&gt;"",VLOOKUP(L1283,'DON GIA'!$S$1:$V$19,4,0),"")</f>
        <v/>
      </c>
      <c r="P1283" s="106" t="str">
        <f t="shared" si="237"/>
        <v/>
      </c>
      <c r="Q1283" s="106" t="str">
        <f t="shared" si="238"/>
        <v/>
      </c>
      <c r="R1283" s="71" t="s">
        <v>35</v>
      </c>
      <c r="S1283" s="103"/>
      <c r="T1283" s="103"/>
      <c r="U1283" s="554" t="str">
        <f>IF(R1283&lt;&gt;"",VLOOKUP(R1283,'DON GIA'!$H$1:$K$103,4,0),"")</f>
        <v/>
      </c>
      <c r="V1283" s="554" t="str">
        <f t="shared" si="242"/>
        <v/>
      </c>
      <c r="W1283" s="107" t="s">
        <v>1023</v>
      </c>
      <c r="X1283" s="103" t="s">
        <v>38</v>
      </c>
      <c r="Y1283" s="108">
        <v>7.1999999999999995E-2</v>
      </c>
      <c r="Z1283" s="109"/>
      <c r="AA1283" s="554">
        <f>IF(W1283&lt;&gt;"",VLOOKUP(W1283,'DON GIA'!$A$1:$D$346,4,0),"")</f>
        <v>2523428</v>
      </c>
      <c r="AB1283" s="554">
        <f t="shared" si="243"/>
        <v>181686.81599999999</v>
      </c>
      <c r="AC1283" s="71"/>
      <c r="AD1283" s="71" t="s">
        <v>471</v>
      </c>
      <c r="AE1283" s="71" t="s">
        <v>107</v>
      </c>
      <c r="AF1283" s="71" t="s">
        <v>116</v>
      </c>
      <c r="AG1283" s="71" t="s">
        <v>136</v>
      </c>
      <c r="AH1283" s="103"/>
      <c r="AI1283" s="71"/>
      <c r="AJ1283" s="71"/>
      <c r="AK1283" s="71"/>
      <c r="AL1283" s="554" t="str">
        <f>IF(AI1283&lt;&gt;"",VLOOKUP(AI1283,'DON GIA'!$M$1:$P$9,4,0),"")</f>
        <v/>
      </c>
      <c r="AM1283" s="554" t="str">
        <f t="shared" si="241"/>
        <v/>
      </c>
      <c r="AN1283" s="103"/>
      <c r="AO1283" s="107"/>
      <c r="AP1283" s="553" t="str">
        <f t="shared" si="234"/>
        <v/>
      </c>
      <c r="AQ1283" s="107"/>
    </row>
    <row r="1284" spans="1:44" outlineLevel="2">
      <c r="A1284" s="72" t="e">
        <f>IF(D1283&lt;&gt;"",$D$8:D1283,A1283)</f>
        <v>#VALUE!</v>
      </c>
      <c r="C1284" s="552" t="str">
        <f>IF(D1284&lt;&gt;"",COUNTA($D$8:D1284),"")</f>
        <v/>
      </c>
      <c r="D1284" s="552"/>
      <c r="E1284" s="71"/>
      <c r="F1284" s="103"/>
      <c r="G1284" s="103"/>
      <c r="H1284" s="103"/>
      <c r="I1284" s="103"/>
      <c r="J1284" s="103"/>
      <c r="K1284" s="103"/>
      <c r="L1284" s="107"/>
      <c r="M1284" s="105"/>
      <c r="N1284" s="106" t="str">
        <f>IF(L1284&lt;&gt;"",VLOOKUP(L1284,'DON GIA'!$S$1:$U$19,3,0),"")</f>
        <v/>
      </c>
      <c r="O1284" s="106" t="str">
        <f>IF(L1284&lt;&gt;"",VLOOKUP(L1284,'DON GIA'!$S$1:$V$19,4,0),"")</f>
        <v/>
      </c>
      <c r="P1284" s="106" t="str">
        <f t="shared" si="237"/>
        <v/>
      </c>
      <c r="Q1284" s="106" t="str">
        <f t="shared" si="238"/>
        <v/>
      </c>
      <c r="R1284" s="71" t="s">
        <v>35</v>
      </c>
      <c r="S1284" s="103"/>
      <c r="T1284" s="103"/>
      <c r="U1284" s="554" t="str">
        <f>IF(R1284&lt;&gt;"",VLOOKUP(R1284,'DON GIA'!$H$1:$K$103,4,0),"")</f>
        <v/>
      </c>
      <c r="V1284" s="554" t="str">
        <f t="shared" si="242"/>
        <v/>
      </c>
      <c r="W1284" s="107" t="s">
        <v>1291</v>
      </c>
      <c r="X1284" s="103" t="s">
        <v>27</v>
      </c>
      <c r="Y1284" s="108">
        <v>9.84</v>
      </c>
      <c r="Z1284" s="109"/>
      <c r="AA1284" s="554">
        <f>IF(W1284&lt;&gt;"",VLOOKUP(W1284,'DON GIA'!$A$1:$D$346,4,0),"")</f>
        <v>282038</v>
      </c>
      <c r="AB1284" s="554">
        <f t="shared" si="243"/>
        <v>2775253.92</v>
      </c>
      <c r="AC1284" s="71"/>
      <c r="AD1284" s="71"/>
      <c r="AE1284" s="71"/>
      <c r="AF1284" s="71"/>
      <c r="AG1284" s="71"/>
      <c r="AH1284" s="103"/>
      <c r="AI1284" s="71"/>
      <c r="AJ1284" s="71"/>
      <c r="AK1284" s="71"/>
      <c r="AL1284" s="554" t="str">
        <f>IF(AI1284&lt;&gt;"",VLOOKUP(AI1284,'DON GIA'!$M$1:$P$9,4,0),"")</f>
        <v/>
      </c>
      <c r="AM1284" s="554" t="str">
        <f t="shared" si="241"/>
        <v/>
      </c>
      <c r="AN1284" s="103"/>
      <c r="AO1284" s="107"/>
      <c r="AP1284" s="553" t="str">
        <f t="shared" si="234"/>
        <v/>
      </c>
      <c r="AQ1284" s="107"/>
    </row>
    <row r="1285" spans="1:44" outlineLevel="2">
      <c r="A1285" s="72" t="e">
        <f>IF(D1284&lt;&gt;"",$D$8:D1284,A1284)</f>
        <v>#VALUE!</v>
      </c>
      <c r="C1285" s="552" t="str">
        <f>IF(D1285&lt;&gt;"",COUNTA($D$8:D1285),"")</f>
        <v/>
      </c>
      <c r="D1285" s="552"/>
      <c r="E1285" s="71"/>
      <c r="F1285" s="103"/>
      <c r="G1285" s="103"/>
      <c r="H1285" s="103"/>
      <c r="I1285" s="103"/>
      <c r="J1285" s="103"/>
      <c r="K1285" s="103"/>
      <c r="L1285" s="107"/>
      <c r="M1285" s="105"/>
      <c r="N1285" s="106" t="str">
        <f>IF(L1285&lt;&gt;"",VLOOKUP(L1285,'DON GIA'!$S$1:$U$19,3,0),"")</f>
        <v/>
      </c>
      <c r="O1285" s="106" t="str">
        <f>IF(L1285&lt;&gt;"",VLOOKUP(L1285,'DON GIA'!$S$1:$V$19,4,0),"")</f>
        <v/>
      </c>
      <c r="P1285" s="106" t="str">
        <f t="shared" si="237"/>
        <v/>
      </c>
      <c r="Q1285" s="106" t="str">
        <f t="shared" si="238"/>
        <v/>
      </c>
      <c r="R1285" s="71" t="s">
        <v>35</v>
      </c>
      <c r="S1285" s="103"/>
      <c r="T1285" s="103"/>
      <c r="U1285" s="554" t="str">
        <f>IF(R1285&lt;&gt;"",VLOOKUP(R1285,'DON GIA'!$H$1:$K$103,4,0),"")</f>
        <v/>
      </c>
      <c r="V1285" s="554" t="str">
        <f t="shared" si="242"/>
        <v/>
      </c>
      <c r="W1285" s="107" t="s">
        <v>1210</v>
      </c>
      <c r="X1285" s="103" t="s">
        <v>27</v>
      </c>
      <c r="Y1285" s="108">
        <v>8.6</v>
      </c>
      <c r="Z1285" s="109"/>
      <c r="AA1285" s="554">
        <f>IF(W1285&lt;&gt;"",VLOOKUP(W1285,'DON GIA'!$A$1:$D$346,4,0),"")</f>
        <v>161275</v>
      </c>
      <c r="AB1285" s="554">
        <f t="shared" si="243"/>
        <v>1386965</v>
      </c>
      <c r="AC1285" s="71"/>
      <c r="AD1285" s="71"/>
      <c r="AE1285" s="71"/>
      <c r="AF1285" s="71"/>
      <c r="AG1285" s="71"/>
      <c r="AH1285" s="103"/>
      <c r="AI1285" s="71"/>
      <c r="AJ1285" s="71"/>
      <c r="AK1285" s="71"/>
      <c r="AL1285" s="554" t="str">
        <f>IF(AI1285&lt;&gt;"",VLOOKUP(AI1285,'DON GIA'!$M$1:$P$9,4,0),"")</f>
        <v/>
      </c>
      <c r="AM1285" s="554" t="str">
        <f t="shared" si="241"/>
        <v/>
      </c>
      <c r="AN1285" s="103"/>
      <c r="AO1285" s="107"/>
      <c r="AP1285" s="553" t="str">
        <f t="shared" si="234"/>
        <v/>
      </c>
      <c r="AQ1285" s="107"/>
    </row>
    <row r="1286" spans="1:44" outlineLevel="2">
      <c r="A1286" s="72" t="e">
        <f>IF(D1285&lt;&gt;"",$D$8:D1285,A1285)</f>
        <v>#VALUE!</v>
      </c>
      <c r="C1286" s="552" t="str">
        <f>IF(D1286&lt;&gt;"",COUNTA($D$8:D1286),"")</f>
        <v/>
      </c>
      <c r="D1286" s="552"/>
      <c r="E1286" s="71"/>
      <c r="F1286" s="103"/>
      <c r="G1286" s="103"/>
      <c r="H1286" s="103"/>
      <c r="I1286" s="103"/>
      <c r="J1286" s="103"/>
      <c r="K1286" s="103"/>
      <c r="L1286" s="107"/>
      <c r="M1286" s="105"/>
      <c r="N1286" s="106" t="str">
        <f>IF(L1286&lt;&gt;"",VLOOKUP(L1286,'DON GIA'!$S$1:$U$19,3,0),"")</f>
        <v/>
      </c>
      <c r="O1286" s="106" t="str">
        <f>IF(L1286&lt;&gt;"",VLOOKUP(L1286,'DON GIA'!$S$1:$V$19,4,0),"")</f>
        <v/>
      </c>
      <c r="P1286" s="106" t="str">
        <f t="shared" si="237"/>
        <v/>
      </c>
      <c r="Q1286" s="106" t="str">
        <f t="shared" si="238"/>
        <v/>
      </c>
      <c r="R1286" s="71" t="s">
        <v>35</v>
      </c>
      <c r="S1286" s="103"/>
      <c r="T1286" s="103"/>
      <c r="U1286" s="554" t="str">
        <f>IF(R1286&lt;&gt;"",VLOOKUP(R1286,'DON GIA'!$H$1:$K$103,4,0),"")</f>
        <v/>
      </c>
      <c r="V1286" s="554" t="str">
        <f t="shared" si="242"/>
        <v/>
      </c>
      <c r="W1286" s="107" t="s">
        <v>1009</v>
      </c>
      <c r="X1286" s="103" t="s">
        <v>27</v>
      </c>
      <c r="Y1286" s="108">
        <v>28.6</v>
      </c>
      <c r="Z1286" s="109"/>
      <c r="AA1286" s="554">
        <f>IF(W1286&lt;&gt;"",VLOOKUP(W1286,'DON GIA'!$A$1:$D$346,4,0),"")</f>
        <v>282038</v>
      </c>
      <c r="AB1286" s="554">
        <f t="shared" si="243"/>
        <v>8066286.8000000007</v>
      </c>
      <c r="AC1286" s="71"/>
      <c r="AD1286" s="71"/>
      <c r="AE1286" s="71"/>
      <c r="AF1286" s="71"/>
      <c r="AG1286" s="71"/>
      <c r="AH1286" s="103"/>
      <c r="AI1286" s="71"/>
      <c r="AJ1286" s="71"/>
      <c r="AK1286" s="71"/>
      <c r="AL1286" s="554" t="str">
        <f>IF(AI1286&lt;&gt;"",VLOOKUP(AI1286,'DON GIA'!$M$1:$P$9,4,0),"")</f>
        <v/>
      </c>
      <c r="AM1286" s="554" t="str">
        <f t="shared" si="241"/>
        <v/>
      </c>
      <c r="AN1286" s="103"/>
      <c r="AO1286" s="107"/>
      <c r="AP1286" s="553" t="str">
        <f t="shared" si="234"/>
        <v/>
      </c>
      <c r="AQ1286" s="107"/>
    </row>
    <row r="1287" spans="1:44" outlineLevel="2">
      <c r="A1287" s="72" t="e">
        <f>IF(D1286&lt;&gt;"",$D$8:D1286,A1286)</f>
        <v>#VALUE!</v>
      </c>
      <c r="C1287" s="552" t="str">
        <f>IF(D1287&lt;&gt;"",COUNTA($D$8:D1287),"")</f>
        <v/>
      </c>
      <c r="D1287" s="552"/>
      <c r="E1287" s="71"/>
      <c r="F1287" s="103"/>
      <c r="G1287" s="103"/>
      <c r="H1287" s="103"/>
      <c r="I1287" s="103"/>
      <c r="J1287" s="103"/>
      <c r="K1287" s="103"/>
      <c r="L1287" s="107"/>
      <c r="M1287" s="105"/>
      <c r="N1287" s="106" t="str">
        <f>IF(L1287&lt;&gt;"",VLOOKUP(L1287,'DON GIA'!$S$1:$U$19,3,0),"")</f>
        <v/>
      </c>
      <c r="O1287" s="106" t="str">
        <f>IF(L1287&lt;&gt;"",VLOOKUP(L1287,'DON GIA'!$S$1:$V$19,4,0),"")</f>
        <v/>
      </c>
      <c r="P1287" s="106" t="str">
        <f t="shared" si="237"/>
        <v/>
      </c>
      <c r="Q1287" s="106" t="str">
        <f t="shared" si="238"/>
        <v/>
      </c>
      <c r="R1287" s="71" t="s">
        <v>35</v>
      </c>
      <c r="S1287" s="103"/>
      <c r="T1287" s="103"/>
      <c r="U1287" s="554" t="str">
        <f>IF(R1287&lt;&gt;"",VLOOKUP(R1287,'DON GIA'!$H$1:$K$103,4,0),"")</f>
        <v/>
      </c>
      <c r="V1287" s="554" t="str">
        <f t="shared" si="242"/>
        <v/>
      </c>
      <c r="W1287" s="107" t="s">
        <v>1194</v>
      </c>
      <c r="X1287" s="103" t="s">
        <v>27</v>
      </c>
      <c r="Y1287" s="108">
        <v>0.96</v>
      </c>
      <c r="Z1287" s="109"/>
      <c r="AA1287" s="554">
        <f>IF(W1287&lt;&gt;"",VLOOKUP(W1287,'DON GIA'!$A$1:$D$346,4,0),"")</f>
        <v>292949</v>
      </c>
      <c r="AB1287" s="554">
        <f t="shared" si="243"/>
        <v>281231.03999999998</v>
      </c>
      <c r="AC1287" s="71"/>
      <c r="AD1287" s="71"/>
      <c r="AE1287" s="71"/>
      <c r="AF1287" s="71"/>
      <c r="AG1287" s="71"/>
      <c r="AH1287" s="103"/>
      <c r="AI1287" s="71"/>
      <c r="AJ1287" s="71"/>
      <c r="AK1287" s="71"/>
      <c r="AL1287" s="554" t="str">
        <f>IF(AI1287&lt;&gt;"",VLOOKUP(AI1287,'DON GIA'!$M$1:$P$9,4,0),"")</f>
        <v/>
      </c>
      <c r="AM1287" s="554" t="str">
        <f t="shared" si="241"/>
        <v/>
      </c>
      <c r="AN1287" s="103"/>
      <c r="AO1287" s="107"/>
      <c r="AP1287" s="553" t="str">
        <f t="shared" si="234"/>
        <v/>
      </c>
      <c r="AQ1287" s="107"/>
    </row>
    <row r="1288" spans="1:44" outlineLevel="2">
      <c r="A1288" s="72" t="e">
        <f>IF(D1287&lt;&gt;"",$D$8:D1287,A1287)</f>
        <v>#VALUE!</v>
      </c>
      <c r="C1288" s="552" t="str">
        <f>IF(D1288&lt;&gt;"",COUNTA($D$8:D1288),"")</f>
        <v/>
      </c>
      <c r="D1288" s="552"/>
      <c r="E1288" s="71"/>
      <c r="F1288" s="103"/>
      <c r="G1288" s="103"/>
      <c r="H1288" s="103"/>
      <c r="I1288" s="103"/>
      <c r="J1288" s="103"/>
      <c r="K1288" s="103"/>
      <c r="L1288" s="107"/>
      <c r="M1288" s="105"/>
      <c r="N1288" s="106" t="str">
        <f>IF(L1288&lt;&gt;"",VLOOKUP(L1288,'DON GIA'!$S$1:$U$19,3,0),"")</f>
        <v/>
      </c>
      <c r="O1288" s="106" t="str">
        <f>IF(L1288&lt;&gt;"",VLOOKUP(L1288,'DON GIA'!$S$1:$V$19,4,0),"")</f>
        <v/>
      </c>
      <c r="P1288" s="106" t="str">
        <f t="shared" si="237"/>
        <v/>
      </c>
      <c r="Q1288" s="106" t="str">
        <f t="shared" si="238"/>
        <v/>
      </c>
      <c r="R1288" s="71" t="s">
        <v>35</v>
      </c>
      <c r="S1288" s="103"/>
      <c r="T1288" s="103"/>
      <c r="U1288" s="554" t="str">
        <f>IF(R1288&lt;&gt;"",VLOOKUP(R1288,'DON GIA'!$H$1:$K$103,4,0),"")</f>
        <v/>
      </c>
      <c r="V1288" s="554" t="str">
        <f t="shared" si="242"/>
        <v/>
      </c>
      <c r="W1288" s="107" t="s">
        <v>1292</v>
      </c>
      <c r="X1288" s="103" t="s">
        <v>38</v>
      </c>
      <c r="Y1288" s="108"/>
      <c r="Z1288" s="108">
        <v>0.65600000000000003</v>
      </c>
      <c r="AA1288" s="554">
        <f>IF(W1288&lt;&gt;"",VLOOKUP(W1288,'DON GIA'!$A$1:$D$346,4,0),"")</f>
        <v>4734694</v>
      </c>
      <c r="AB1288" s="554">
        <f t="shared" si="243"/>
        <v>0</v>
      </c>
      <c r="AC1288" s="71"/>
      <c r="AD1288" s="71"/>
      <c r="AE1288" s="71"/>
      <c r="AF1288" s="71"/>
      <c r="AG1288" s="71"/>
      <c r="AH1288" s="103"/>
      <c r="AI1288" s="71"/>
      <c r="AJ1288" s="71"/>
      <c r="AK1288" s="71"/>
      <c r="AL1288" s="554" t="str">
        <f>IF(AI1288&lt;&gt;"",VLOOKUP(AI1288,'DON GIA'!$M$1:$P$9,4,0),"")</f>
        <v/>
      </c>
      <c r="AM1288" s="554" t="str">
        <f t="shared" si="241"/>
        <v/>
      </c>
      <c r="AN1288" s="103"/>
      <c r="AO1288" s="107"/>
      <c r="AP1288" s="553" t="str">
        <f t="shared" si="234"/>
        <v/>
      </c>
      <c r="AQ1288" s="107"/>
    </row>
    <row r="1289" spans="1:44" outlineLevel="2">
      <c r="A1289" s="72" t="e">
        <f>IF(D1288&lt;&gt;"",$D$8:D1288,A1288)</f>
        <v>#VALUE!</v>
      </c>
      <c r="C1289" s="552" t="str">
        <f>IF(D1289&lt;&gt;"",COUNTA($D$8:D1289),"")</f>
        <v/>
      </c>
      <c r="D1289" s="552"/>
      <c r="E1289" s="71"/>
      <c r="F1289" s="103"/>
      <c r="G1289" s="103"/>
      <c r="H1289" s="103"/>
      <c r="I1289" s="103"/>
      <c r="J1289" s="103"/>
      <c r="K1289" s="103"/>
      <c r="L1289" s="107"/>
      <c r="M1289" s="105"/>
      <c r="N1289" s="106" t="str">
        <f>IF(L1289&lt;&gt;"",VLOOKUP(L1289,'DON GIA'!$S$1:$U$19,3,0),"")</f>
        <v/>
      </c>
      <c r="O1289" s="106" t="str">
        <f>IF(L1289&lt;&gt;"",VLOOKUP(L1289,'DON GIA'!$S$1:$V$19,4,0),"")</f>
        <v/>
      </c>
      <c r="P1289" s="106" t="str">
        <f t="shared" si="237"/>
        <v/>
      </c>
      <c r="Q1289" s="106" t="str">
        <f t="shared" si="238"/>
        <v/>
      </c>
      <c r="R1289" s="71" t="s">
        <v>35</v>
      </c>
      <c r="S1289" s="103"/>
      <c r="T1289" s="103"/>
      <c r="U1289" s="554" t="str">
        <f>IF(R1289&lt;&gt;"",VLOOKUP(R1289,'DON GIA'!$H$1:$K$103,4,0),"")</f>
        <v/>
      </c>
      <c r="V1289" s="554" t="str">
        <f t="shared" si="242"/>
        <v/>
      </c>
      <c r="W1289" s="107" t="s">
        <v>1009</v>
      </c>
      <c r="X1289" s="103" t="s">
        <v>27</v>
      </c>
      <c r="Y1289" s="108">
        <v>55.2</v>
      </c>
      <c r="Z1289" s="109"/>
      <c r="AA1289" s="554">
        <f>IF(W1289&lt;&gt;"",VLOOKUP(W1289,'DON GIA'!$A$1:$D$346,4,0),"")</f>
        <v>282038</v>
      </c>
      <c r="AB1289" s="554">
        <f t="shared" si="243"/>
        <v>15568497.600000001</v>
      </c>
      <c r="AC1289" s="71"/>
      <c r="AD1289" s="71"/>
      <c r="AE1289" s="71"/>
      <c r="AF1289" s="71"/>
      <c r="AG1289" s="71"/>
      <c r="AH1289" s="103"/>
      <c r="AI1289" s="71"/>
      <c r="AJ1289" s="71"/>
      <c r="AK1289" s="71"/>
      <c r="AL1289" s="554" t="str">
        <f>IF(AI1289&lt;&gt;"",VLOOKUP(AI1289,'DON GIA'!$M$1:$P$9,4,0),"")</f>
        <v/>
      </c>
      <c r="AM1289" s="554" t="str">
        <f t="shared" si="241"/>
        <v/>
      </c>
      <c r="AN1289" s="103"/>
      <c r="AO1289" s="107"/>
      <c r="AP1289" s="553" t="str">
        <f t="shared" si="234"/>
        <v/>
      </c>
      <c r="AQ1289" s="107"/>
    </row>
    <row r="1290" spans="1:44" outlineLevel="2">
      <c r="A1290" s="72" t="e">
        <f>IF(D1289&lt;&gt;"",$D$8:D1289,A1289)</f>
        <v>#VALUE!</v>
      </c>
      <c r="C1290" s="552" t="str">
        <f>IF(D1290&lt;&gt;"",COUNTA($D$8:D1290),"")</f>
        <v/>
      </c>
      <c r="D1290" s="552"/>
      <c r="E1290" s="71"/>
      <c r="F1290" s="103"/>
      <c r="G1290" s="103"/>
      <c r="H1290" s="103"/>
      <c r="I1290" s="103"/>
      <c r="J1290" s="103"/>
      <c r="K1290" s="103"/>
      <c r="L1290" s="107"/>
      <c r="M1290" s="105"/>
      <c r="N1290" s="106" t="str">
        <f>IF(L1290&lt;&gt;"",VLOOKUP(L1290,'DON GIA'!$S$1:$U$19,3,0),"")</f>
        <v/>
      </c>
      <c r="O1290" s="106" t="str">
        <f>IF(L1290&lt;&gt;"",VLOOKUP(L1290,'DON GIA'!$S$1:$V$19,4,0),"")</f>
        <v/>
      </c>
      <c r="P1290" s="106" t="str">
        <f t="shared" si="237"/>
        <v/>
      </c>
      <c r="Q1290" s="106" t="str">
        <f t="shared" si="238"/>
        <v/>
      </c>
      <c r="R1290" s="71" t="s">
        <v>35</v>
      </c>
      <c r="S1290" s="103"/>
      <c r="T1290" s="103"/>
      <c r="U1290" s="554" t="str">
        <f>IF(R1290&lt;&gt;"",VLOOKUP(R1290,'DON GIA'!$H$1:$K$103,4,0),"")</f>
        <v/>
      </c>
      <c r="V1290" s="554" t="str">
        <f t="shared" si="242"/>
        <v/>
      </c>
      <c r="W1290" s="107" t="s">
        <v>35</v>
      </c>
      <c r="X1290" s="103"/>
      <c r="Y1290" s="108"/>
      <c r="Z1290" s="109"/>
      <c r="AA1290" s="554" t="str">
        <f>IF(W1290&lt;&gt;"",VLOOKUP(W1290,'DON GIA'!$A$1:$D$346,4,0),"")</f>
        <v/>
      </c>
      <c r="AB1290" s="554" t="str">
        <f t="shared" si="243"/>
        <v/>
      </c>
      <c r="AC1290" s="71"/>
      <c r="AD1290" s="71"/>
      <c r="AE1290" s="71"/>
      <c r="AF1290" s="71"/>
      <c r="AG1290" s="71"/>
      <c r="AH1290" s="103"/>
      <c r="AI1290" s="71"/>
      <c r="AJ1290" s="71"/>
      <c r="AK1290" s="71"/>
      <c r="AL1290" s="554" t="str">
        <f>IF(AI1290&lt;&gt;"",VLOOKUP(AI1290,'DON GIA'!$M$1:$P$9,4,0),"")</f>
        <v/>
      </c>
      <c r="AM1290" s="554" t="str">
        <f t="shared" si="241"/>
        <v/>
      </c>
      <c r="AN1290" s="103"/>
      <c r="AO1290" s="107"/>
      <c r="AP1290" s="553" t="str">
        <f t="shared" si="234"/>
        <v/>
      </c>
      <c r="AQ1290" s="107"/>
    </row>
    <row r="1291" spans="1:44" outlineLevel="2">
      <c r="A1291" s="72" t="e">
        <f>IF(D1290&lt;&gt;"",$D$8:D1290,A1290)</f>
        <v>#VALUE!</v>
      </c>
      <c r="C1291" s="552" t="str">
        <f>IF(D1291&lt;&gt;"",COUNTA($D$8:D1291),"")</f>
        <v/>
      </c>
      <c r="D1291" s="552"/>
      <c r="E1291" s="61"/>
      <c r="F1291" s="103"/>
      <c r="G1291" s="103"/>
      <c r="H1291" s="103"/>
      <c r="I1291" s="103"/>
      <c r="J1291" s="103"/>
      <c r="K1291" s="103"/>
      <c r="L1291" s="107"/>
      <c r="M1291" s="105"/>
      <c r="N1291" s="106" t="str">
        <f>IF(L1291&lt;&gt;"",VLOOKUP(L1291,'DON GIA'!$S$1:$U$19,3,0),"")</f>
        <v/>
      </c>
      <c r="O1291" s="106" t="str">
        <f>IF(L1291&lt;&gt;"",VLOOKUP(L1291,'DON GIA'!$S$1:$V$19,4,0),"")</f>
        <v/>
      </c>
      <c r="P1291" s="106" t="str">
        <f t="shared" si="237"/>
        <v/>
      </c>
      <c r="Q1291" s="106" t="str">
        <f t="shared" si="238"/>
        <v/>
      </c>
      <c r="R1291" s="71" t="s">
        <v>35</v>
      </c>
      <c r="S1291" s="103"/>
      <c r="T1291" s="103"/>
      <c r="U1291" s="554" t="str">
        <f>IF(R1291&lt;&gt;"",VLOOKUP(R1291,'DON GIA'!$H$1:$K$103,4,0),"")</f>
        <v/>
      </c>
      <c r="V1291" s="554" t="str">
        <f t="shared" si="242"/>
        <v/>
      </c>
      <c r="W1291" s="107" t="s">
        <v>35</v>
      </c>
      <c r="X1291" s="103"/>
      <c r="Y1291" s="108"/>
      <c r="Z1291" s="109"/>
      <c r="AA1291" s="554" t="str">
        <f>IF(W1291&lt;&gt;"",VLOOKUP(W1291,'DON GIA'!$A$1:$D$346,4,0),"")</f>
        <v/>
      </c>
      <c r="AB1291" s="554" t="str">
        <f t="shared" si="243"/>
        <v/>
      </c>
      <c r="AC1291" s="71"/>
      <c r="AD1291" s="71"/>
      <c r="AE1291" s="71"/>
      <c r="AF1291" s="71"/>
      <c r="AG1291" s="71"/>
      <c r="AH1291" s="103"/>
      <c r="AI1291" s="71"/>
      <c r="AJ1291" s="71"/>
      <c r="AK1291" s="71"/>
      <c r="AL1291" s="554" t="str">
        <f>IF(AI1291&lt;&gt;"",VLOOKUP(AI1291,'DON GIA'!$M$1:$P$9,4,0),"")</f>
        <v/>
      </c>
      <c r="AM1291" s="554" t="str">
        <f t="shared" si="241"/>
        <v/>
      </c>
      <c r="AN1291" s="103"/>
      <c r="AO1291" s="107"/>
      <c r="AP1291" s="553" t="str">
        <f t="shared" si="234"/>
        <v/>
      </c>
      <c r="AQ1291" s="107"/>
    </row>
    <row r="1292" spans="1:44" outlineLevel="1">
      <c r="A1292" s="84" t="s">
        <v>774</v>
      </c>
      <c r="B1292" s="576">
        <v>81</v>
      </c>
      <c r="C1292" s="552">
        <f>IF(D1292&lt;&gt;"",COUNTA($D$8:D1292),"")</f>
        <v>87</v>
      </c>
      <c r="D1292" s="552">
        <v>479</v>
      </c>
      <c r="E1292" s="61" t="s">
        <v>487</v>
      </c>
      <c r="F1292" s="162"/>
      <c r="G1292" s="162"/>
      <c r="H1292" s="162"/>
      <c r="I1292" s="162"/>
      <c r="J1292" s="162"/>
      <c r="K1292" s="162"/>
      <c r="L1292" s="129"/>
      <c r="M1292" s="167">
        <f>SUBTOTAL(9,M1293:M1313)</f>
        <v>872.47</v>
      </c>
      <c r="N1292" s="199"/>
      <c r="O1292" s="199"/>
      <c r="P1292" s="199">
        <f>SUBTOTAL(9,P1293:P1313)</f>
        <v>1464877130</v>
      </c>
      <c r="Q1292" s="199">
        <f>SUBTOTAL(9,Q1293:Q1313)</f>
        <v>1177834500</v>
      </c>
      <c r="R1292" s="61"/>
      <c r="S1292" s="162"/>
      <c r="T1292" s="162">
        <f>SUBTOTAL(9,T1293:T1313)</f>
        <v>90</v>
      </c>
      <c r="U1292" s="553"/>
      <c r="V1292" s="553">
        <f>SUBTOTAL(9,V1293:V1313)</f>
        <v>9796000</v>
      </c>
      <c r="W1292" s="129"/>
      <c r="X1292" s="162"/>
      <c r="Y1292" s="169">
        <f>SUBTOTAL(9,Y1293:Y1313)</f>
        <v>387.20600000000007</v>
      </c>
      <c r="Z1292" s="170">
        <f>SUBTOTAL(9,Z1293:Z1313)</f>
        <v>0</v>
      </c>
      <c r="AA1292" s="553"/>
      <c r="AB1292" s="553">
        <f>SUBTOTAL(9,AB1293:AB1313)</f>
        <v>888577647.82799995</v>
      </c>
      <c r="AC1292" s="71"/>
      <c r="AD1292" s="71"/>
      <c r="AE1292" s="71"/>
      <c r="AF1292" s="71"/>
      <c r="AG1292" s="71"/>
      <c r="AH1292" s="103"/>
      <c r="AI1292" s="71"/>
      <c r="AJ1292" s="61"/>
      <c r="AK1292" s="61">
        <f>SUBTOTAL(9,AK1293:AK1313)</f>
        <v>2</v>
      </c>
      <c r="AL1292" s="553"/>
      <c r="AM1292" s="553">
        <f>SUBTOTAL(9,AM1293:AM1313)</f>
        <v>29895920</v>
      </c>
      <c r="AN1292" s="162"/>
      <c r="AO1292" s="129">
        <f>SUBTOTAL(9,AO1293:AO1313)</f>
        <v>1</v>
      </c>
      <c r="AP1292" s="553">
        <f t="shared" si="234"/>
        <v>3570981197.8280001</v>
      </c>
      <c r="AQ1292" s="65"/>
      <c r="AR1292" s="90"/>
    </row>
    <row r="1293" spans="1:44" ht="78" outlineLevel="2">
      <c r="A1293" s="72" t="e">
        <f>IF(D1292&lt;&gt;"",$D$8:D1292,A1291)</f>
        <v>#VALUE!</v>
      </c>
      <c r="C1293" s="552" t="str">
        <f>IF(D1293&lt;&gt;"",COUNTA($D$8:D1293),"")</f>
        <v/>
      </c>
      <c r="D1293" s="552"/>
      <c r="E1293" s="71" t="s">
        <v>489</v>
      </c>
      <c r="F1293" s="103"/>
      <c r="G1293" s="103"/>
      <c r="H1293" s="103">
        <v>143</v>
      </c>
      <c r="I1293" s="103">
        <v>79</v>
      </c>
      <c r="J1293" s="103" t="s">
        <v>223</v>
      </c>
      <c r="K1293" s="103" t="s">
        <v>467</v>
      </c>
      <c r="L1293" s="107" t="s">
        <v>974</v>
      </c>
      <c r="M1293" s="105">
        <v>872.47</v>
      </c>
      <c r="N1293" s="106">
        <f>IF(L1293&lt;&gt;"",VLOOKUP(L1293,'DON GIA'!$S$1:$U$19,3,0),"")</f>
        <v>1679000</v>
      </c>
      <c r="O1293" s="106">
        <f>IF(L1293&lt;&gt;"",VLOOKUP(L1293,'DON GIA'!$S$1:$V$19,4,0),"")</f>
        <v>1350000</v>
      </c>
      <c r="P1293" s="106">
        <f t="shared" si="237"/>
        <v>1464877130</v>
      </c>
      <c r="Q1293" s="106">
        <f t="shared" si="238"/>
        <v>1177834500</v>
      </c>
      <c r="R1293" s="71" t="s">
        <v>488</v>
      </c>
      <c r="S1293" s="103" t="s">
        <v>44</v>
      </c>
      <c r="T1293" s="103">
        <v>4</v>
      </c>
      <c r="U1293" s="554">
        <f>IF(R1293&lt;&gt;"",VLOOKUP(R1293,'DON GIA'!$H$1:$K$103,4,0),"")</f>
        <v>450000</v>
      </c>
      <c r="V1293" s="554">
        <f t="shared" ref="V1293:V1313" si="244">IF(R1293&lt;&gt;"",IF(ISNUMBER(U1293),T1293*U1293,""),"")</f>
        <v>1800000</v>
      </c>
      <c r="W1293" s="107" t="s">
        <v>1103</v>
      </c>
      <c r="X1293" s="103" t="s">
        <v>27</v>
      </c>
      <c r="Y1293" s="108">
        <v>25.92</v>
      </c>
      <c r="Z1293" s="109"/>
      <c r="AA1293" s="554">
        <f>IF(W1293&lt;&gt;"",VLOOKUP(W1293,'DON GIA'!$A$1:$D$346,4,0),"")</f>
        <v>272996</v>
      </c>
      <c r="AB1293" s="554">
        <f t="shared" ref="AB1293:AB1313" si="245">IF(W1293&lt;&gt;"",IF(ISNUMBER(AA1293),Y1293*AA1293,""),"")</f>
        <v>7076056.3200000003</v>
      </c>
      <c r="AC1293" s="71"/>
      <c r="AD1293" s="71"/>
      <c r="AE1293" s="71"/>
      <c r="AF1293" s="71"/>
      <c r="AG1293" s="71"/>
      <c r="AH1293" s="103"/>
      <c r="AI1293" s="71" t="s">
        <v>562</v>
      </c>
      <c r="AJ1293" s="71" t="s">
        <v>409</v>
      </c>
      <c r="AK1293" s="71">
        <v>1</v>
      </c>
      <c r="AL1293" s="554">
        <f>IF(AI1293&lt;&gt;"",VLOOKUP(AI1293,'DON GIA'!$M$1:$P$9,4,0),"")</f>
        <v>12895920</v>
      </c>
      <c r="AM1293" s="554">
        <f t="shared" si="241"/>
        <v>12895920</v>
      </c>
      <c r="AN1293" s="103" t="s">
        <v>407</v>
      </c>
      <c r="AO1293" s="107">
        <v>1</v>
      </c>
      <c r="AP1293" s="553" t="str">
        <f t="shared" si="234"/>
        <v/>
      </c>
      <c r="AQ1293" s="65" t="s">
        <v>760</v>
      </c>
      <c r="AR1293" s="77" t="s">
        <v>2021</v>
      </c>
    </row>
    <row r="1294" spans="1:44" ht="93.75" outlineLevel="2">
      <c r="A1294" s="72" t="e">
        <f>IF(D1293&lt;&gt;"",$D$8:D1293,A1293)</f>
        <v>#VALUE!</v>
      </c>
      <c r="C1294" s="552" t="str">
        <f>IF(D1294&lt;&gt;"",COUNTA($D$8:D1294),"")</f>
        <v/>
      </c>
      <c r="D1294" s="552"/>
      <c r="E1294" s="71" t="s">
        <v>71</v>
      </c>
      <c r="F1294" s="103"/>
      <c r="G1294" s="103"/>
      <c r="H1294" s="103"/>
      <c r="I1294" s="103"/>
      <c r="J1294" s="103"/>
      <c r="K1294" s="103"/>
      <c r="L1294" s="107"/>
      <c r="M1294" s="105"/>
      <c r="N1294" s="106" t="str">
        <f>IF(L1294&lt;&gt;"",VLOOKUP(L1294,'DON GIA'!$S$1:$U$19,3,0),"")</f>
        <v/>
      </c>
      <c r="O1294" s="106" t="str">
        <f>IF(L1294&lt;&gt;"",VLOOKUP(L1294,'DON GIA'!$S$1:$V$19,4,0),"")</f>
        <v/>
      </c>
      <c r="P1294" s="106" t="str">
        <f t="shared" si="237"/>
        <v/>
      </c>
      <c r="Q1294" s="106" t="str">
        <f t="shared" si="238"/>
        <v/>
      </c>
      <c r="R1294" s="71" t="s">
        <v>490</v>
      </c>
      <c r="S1294" s="103" t="s">
        <v>44</v>
      </c>
      <c r="T1294" s="103">
        <v>1</v>
      </c>
      <c r="U1294" s="554">
        <f>IF(R1294&lt;&gt;"",VLOOKUP(R1294,'DON GIA'!$H$1:$K$103,4,0),"")</f>
        <v>571000</v>
      </c>
      <c r="V1294" s="554">
        <f t="shared" si="244"/>
        <v>571000</v>
      </c>
      <c r="W1294" s="107" t="s">
        <v>1057</v>
      </c>
      <c r="X1294" s="103" t="s">
        <v>27</v>
      </c>
      <c r="Y1294" s="108">
        <v>9.6</v>
      </c>
      <c r="Z1294" s="109"/>
      <c r="AA1294" s="554">
        <f>IF(W1294&lt;&gt;"",VLOOKUP(W1294,'DON GIA'!$A$1:$D$346,4,0),"")</f>
        <v>1229116</v>
      </c>
      <c r="AB1294" s="554">
        <f t="shared" si="245"/>
        <v>11799513.6</v>
      </c>
      <c r="AC1294" s="71"/>
      <c r="AD1294" s="71" t="s">
        <v>471</v>
      </c>
      <c r="AE1294" s="71" t="s">
        <v>107</v>
      </c>
      <c r="AF1294" s="71" t="s">
        <v>116</v>
      </c>
      <c r="AG1294" s="71" t="s">
        <v>136</v>
      </c>
      <c r="AH1294" s="103"/>
      <c r="AI1294" s="71" t="s">
        <v>579</v>
      </c>
      <c r="AJ1294" s="71" t="s">
        <v>560</v>
      </c>
      <c r="AK1294" s="71">
        <v>1</v>
      </c>
      <c r="AL1294" s="554">
        <f>IF(AI1294&lt;&gt;"",VLOOKUP(AI1294,'DON GIA'!$M$1:$P$9,4,0),"")</f>
        <v>17000000</v>
      </c>
      <c r="AM1294" s="554">
        <f t="shared" si="241"/>
        <v>17000000</v>
      </c>
      <c r="AN1294" s="103"/>
      <c r="AO1294" s="107"/>
      <c r="AP1294" s="553" t="str">
        <f t="shared" si="234"/>
        <v/>
      </c>
      <c r="AQ1294" s="66" t="s">
        <v>511</v>
      </c>
      <c r="AR1294" s="139" t="s">
        <v>2046</v>
      </c>
    </row>
    <row r="1295" spans="1:44" ht="150" outlineLevel="2">
      <c r="A1295" s="72" t="e">
        <f>IF(D1294&lt;&gt;"",$D$8:D1294,A1294)</f>
        <v>#VALUE!</v>
      </c>
      <c r="C1295" s="552" t="str">
        <f>IF(D1295&lt;&gt;"",COUNTA($D$8:D1295),"")</f>
        <v/>
      </c>
      <c r="D1295" s="552"/>
      <c r="E1295" s="71"/>
      <c r="F1295" s="103"/>
      <c r="G1295" s="103"/>
      <c r="H1295" s="103"/>
      <c r="I1295" s="103"/>
      <c r="J1295" s="103"/>
      <c r="K1295" s="103"/>
      <c r="L1295" s="107"/>
      <c r="M1295" s="105"/>
      <c r="N1295" s="106" t="str">
        <f>IF(L1295&lt;&gt;"",VLOOKUP(L1295,'DON GIA'!$S$1:$U$19,3,0),"")</f>
        <v/>
      </c>
      <c r="O1295" s="106" t="str">
        <f>IF(L1295&lt;&gt;"",VLOOKUP(L1295,'DON GIA'!$S$1:$V$19,4,0),"")</f>
        <v/>
      </c>
      <c r="P1295" s="106" t="str">
        <f t="shared" si="237"/>
        <v/>
      </c>
      <c r="Q1295" s="106" t="str">
        <f t="shared" si="238"/>
        <v/>
      </c>
      <c r="R1295" s="71" t="s">
        <v>48</v>
      </c>
      <c r="S1295" s="103" t="s">
        <v>44</v>
      </c>
      <c r="T1295" s="103">
        <v>1</v>
      </c>
      <c r="U1295" s="554">
        <f>IF(R1295&lt;&gt;"",VLOOKUP(R1295,'DON GIA'!$H$1:$K$103,4,0),"")</f>
        <v>1708000</v>
      </c>
      <c r="V1295" s="554">
        <f t="shared" si="244"/>
        <v>1708000</v>
      </c>
      <c r="W1295" s="107" t="s">
        <v>1278</v>
      </c>
      <c r="X1295" s="103" t="s">
        <v>27</v>
      </c>
      <c r="Y1295" s="108">
        <v>7.74</v>
      </c>
      <c r="Z1295" s="109"/>
      <c r="AA1295" s="554">
        <f>IF(W1295&lt;&gt;"",VLOOKUP(W1295,'DON GIA'!$A$1:$D$346,4,0),"")</f>
        <v>4826746</v>
      </c>
      <c r="AB1295" s="554">
        <f t="shared" si="245"/>
        <v>37359014.039999999</v>
      </c>
      <c r="AC1295" s="71"/>
      <c r="AD1295" s="71" t="s">
        <v>34</v>
      </c>
      <c r="AE1295" s="71" t="s">
        <v>30</v>
      </c>
      <c r="AF1295" s="71" t="s">
        <v>477</v>
      </c>
      <c r="AG1295" s="71" t="s">
        <v>34</v>
      </c>
      <c r="AH1295" s="103"/>
      <c r="AI1295" s="71"/>
      <c r="AJ1295" s="71"/>
      <c r="AK1295" s="71"/>
      <c r="AL1295" s="554" t="str">
        <f>IF(AI1295&lt;&gt;"",VLOOKUP(AI1295,'DON GIA'!$M$1:$P$9,4,0),"")</f>
        <v/>
      </c>
      <c r="AM1295" s="554" t="str">
        <f t="shared" si="241"/>
        <v/>
      </c>
      <c r="AN1295" s="103"/>
      <c r="AO1295" s="107"/>
      <c r="AP1295" s="553" t="str">
        <f t="shared" si="234"/>
        <v/>
      </c>
      <c r="AQ1295" s="66" t="s">
        <v>581</v>
      </c>
      <c r="AR1295" s="139" t="s">
        <v>2047</v>
      </c>
    </row>
    <row r="1296" spans="1:44" ht="112.5" outlineLevel="2">
      <c r="A1296" s="72" t="e">
        <f>IF(D1295&lt;&gt;"",$D$8:D1295,A1295)</f>
        <v>#VALUE!</v>
      </c>
      <c r="C1296" s="552" t="str">
        <f>IF(D1296&lt;&gt;"",COUNTA($D$8:D1296),"")</f>
        <v/>
      </c>
      <c r="D1296" s="552"/>
      <c r="E1296" s="71"/>
      <c r="F1296" s="103"/>
      <c r="G1296" s="103"/>
      <c r="H1296" s="103"/>
      <c r="I1296" s="103"/>
      <c r="J1296" s="103"/>
      <c r="K1296" s="103"/>
      <c r="L1296" s="107"/>
      <c r="M1296" s="105"/>
      <c r="N1296" s="106" t="str">
        <f>IF(L1296&lt;&gt;"",VLOOKUP(L1296,'DON GIA'!$S$1:$U$19,3,0),"")</f>
        <v/>
      </c>
      <c r="O1296" s="106" t="str">
        <f>IF(L1296&lt;&gt;"",VLOOKUP(L1296,'DON GIA'!$S$1:$V$19,4,0),"")</f>
        <v/>
      </c>
      <c r="P1296" s="106" t="str">
        <f t="shared" si="237"/>
        <v/>
      </c>
      <c r="Q1296" s="106" t="str">
        <f t="shared" si="238"/>
        <v/>
      </c>
      <c r="R1296" s="71" t="s">
        <v>87</v>
      </c>
      <c r="S1296" s="103" t="s">
        <v>44</v>
      </c>
      <c r="T1296" s="103">
        <v>1</v>
      </c>
      <c r="U1296" s="554">
        <f>IF(R1296&lt;&gt;"",VLOOKUP(R1296,'DON GIA'!$H$1:$K$103,4,0),"")</f>
        <v>93000</v>
      </c>
      <c r="V1296" s="554">
        <f t="shared" si="244"/>
        <v>93000</v>
      </c>
      <c r="W1296" s="107" t="s">
        <v>1246</v>
      </c>
      <c r="X1296" s="103" t="s">
        <v>27</v>
      </c>
      <c r="Y1296" s="108">
        <v>116.9</v>
      </c>
      <c r="Z1296" s="109"/>
      <c r="AA1296" s="554">
        <f>IF(W1296&lt;&gt;"",VLOOKUP(W1296,'DON GIA'!$A$1:$D$346,4,0),"")</f>
        <v>5891509</v>
      </c>
      <c r="AB1296" s="554">
        <f t="shared" si="245"/>
        <v>688717402.10000002</v>
      </c>
      <c r="AC1296" s="71"/>
      <c r="AD1296" s="71" t="s">
        <v>313</v>
      </c>
      <c r="AE1296" s="71" t="s">
        <v>30</v>
      </c>
      <c r="AF1296" s="71" t="s">
        <v>31</v>
      </c>
      <c r="AG1296" s="71" t="s">
        <v>34</v>
      </c>
      <c r="AH1296" s="103"/>
      <c r="AI1296" s="71"/>
      <c r="AJ1296" s="71"/>
      <c r="AK1296" s="71"/>
      <c r="AL1296" s="554" t="str">
        <f>IF(AI1296&lt;&gt;"",VLOOKUP(AI1296,'DON GIA'!$M$1:$P$9,4,0),"")</f>
        <v/>
      </c>
      <c r="AM1296" s="554" t="str">
        <f t="shared" si="241"/>
        <v/>
      </c>
      <c r="AN1296" s="103"/>
      <c r="AO1296" s="107"/>
      <c r="AP1296" s="553" t="str">
        <f t="shared" si="234"/>
        <v/>
      </c>
      <c r="AQ1296" s="565" t="s">
        <v>2049</v>
      </c>
      <c r="AR1296" s="139" t="s">
        <v>2048</v>
      </c>
    </row>
    <row r="1297" spans="1:43" outlineLevel="2">
      <c r="A1297" s="72" t="e">
        <f>IF(D1296&lt;&gt;"",$D$8:D1296,A1296)</f>
        <v>#VALUE!</v>
      </c>
      <c r="C1297" s="552" t="str">
        <f>IF(D1297&lt;&gt;"",COUNTA($D$8:D1297),"")</f>
        <v/>
      </c>
      <c r="D1297" s="552"/>
      <c r="E1297" s="71"/>
      <c r="F1297" s="103"/>
      <c r="G1297" s="103"/>
      <c r="H1297" s="103"/>
      <c r="I1297" s="103"/>
      <c r="J1297" s="103"/>
      <c r="K1297" s="103"/>
      <c r="L1297" s="107"/>
      <c r="M1297" s="105"/>
      <c r="N1297" s="106" t="str">
        <f>IF(L1297&lt;&gt;"",VLOOKUP(L1297,'DON GIA'!$S$1:$U$19,3,0),"")</f>
        <v/>
      </c>
      <c r="O1297" s="106" t="str">
        <f>IF(L1297&lt;&gt;"",VLOOKUP(L1297,'DON GIA'!$S$1:$V$19,4,0),"")</f>
        <v/>
      </c>
      <c r="P1297" s="106" t="str">
        <f t="shared" si="237"/>
        <v/>
      </c>
      <c r="Q1297" s="106" t="str">
        <f t="shared" si="238"/>
        <v/>
      </c>
      <c r="R1297" s="71" t="s">
        <v>217</v>
      </c>
      <c r="S1297" s="103" t="s">
        <v>44</v>
      </c>
      <c r="T1297" s="103">
        <v>22</v>
      </c>
      <c r="U1297" s="554">
        <f>IF(R1297&lt;&gt;"",VLOOKUP(R1297,'DON GIA'!$H$1:$K$103,4,0),"")</f>
        <v>132000</v>
      </c>
      <c r="V1297" s="554">
        <f t="shared" si="244"/>
        <v>2904000</v>
      </c>
      <c r="W1297" s="107" t="s">
        <v>1078</v>
      </c>
      <c r="X1297" s="103" t="s">
        <v>27</v>
      </c>
      <c r="Y1297" s="108">
        <v>28.75</v>
      </c>
      <c r="Z1297" s="109"/>
      <c r="AA1297" s="554">
        <f>IF(W1297&lt;&gt;"",VLOOKUP(W1297,'DON GIA'!$A$1:$D$346,4,0),"")</f>
        <v>854777</v>
      </c>
      <c r="AB1297" s="554">
        <f t="shared" si="245"/>
        <v>24574838.75</v>
      </c>
      <c r="AC1297" s="71"/>
      <c r="AD1297" s="71" t="s">
        <v>471</v>
      </c>
      <c r="AE1297" s="71" t="s">
        <v>491</v>
      </c>
      <c r="AF1297" s="71" t="s">
        <v>477</v>
      </c>
      <c r="AG1297" s="71" t="s">
        <v>136</v>
      </c>
      <c r="AH1297" s="103"/>
      <c r="AI1297" s="71"/>
      <c r="AJ1297" s="71"/>
      <c r="AK1297" s="71"/>
      <c r="AL1297" s="554" t="str">
        <f>IF(AI1297&lt;&gt;"",VLOOKUP(AI1297,'DON GIA'!$M$1:$P$9,4,0),"")</f>
        <v/>
      </c>
      <c r="AM1297" s="554" t="str">
        <f t="shared" si="241"/>
        <v/>
      </c>
      <c r="AN1297" s="103"/>
      <c r="AO1297" s="107"/>
      <c r="AP1297" s="553" t="str">
        <f t="shared" ref="AP1297:AP1360" si="246">IF(D1297&lt;&gt;"",P1297+Q1297+V1297+AB1297+AM1297,"")</f>
        <v/>
      </c>
      <c r="AQ1297" s="107"/>
    </row>
    <row r="1298" spans="1:43" outlineLevel="2">
      <c r="A1298" s="72" t="e">
        <f>IF(D1297&lt;&gt;"",$D$8:D1297,A1297)</f>
        <v>#VALUE!</v>
      </c>
      <c r="C1298" s="552" t="str">
        <f>IF(D1298&lt;&gt;"",COUNTA($D$8:D1298),"")</f>
        <v/>
      </c>
      <c r="D1298" s="552"/>
      <c r="E1298" s="71"/>
      <c r="F1298" s="103"/>
      <c r="G1298" s="103"/>
      <c r="H1298" s="103"/>
      <c r="I1298" s="103"/>
      <c r="J1298" s="103"/>
      <c r="K1298" s="103"/>
      <c r="L1298" s="107"/>
      <c r="M1298" s="105"/>
      <c r="N1298" s="106" t="str">
        <f>IF(L1298&lt;&gt;"",VLOOKUP(L1298,'DON GIA'!$S$1:$U$19,3,0),"")</f>
        <v/>
      </c>
      <c r="O1298" s="106" t="str">
        <f>IF(L1298&lt;&gt;"",VLOOKUP(L1298,'DON GIA'!$S$1:$V$19,4,0),"")</f>
        <v/>
      </c>
      <c r="P1298" s="106" t="str">
        <f t="shared" si="237"/>
        <v/>
      </c>
      <c r="Q1298" s="106" t="str">
        <f t="shared" si="238"/>
        <v/>
      </c>
      <c r="R1298" s="71" t="s">
        <v>52</v>
      </c>
      <c r="S1298" s="103" t="s">
        <v>44</v>
      </c>
      <c r="T1298" s="103">
        <v>15</v>
      </c>
      <c r="U1298" s="554">
        <f>IF(R1298&lt;&gt;"",VLOOKUP(R1298,'DON GIA'!$H$1:$K$103,4,0),"")</f>
        <v>76000</v>
      </c>
      <c r="V1298" s="554">
        <f t="shared" si="244"/>
        <v>1140000</v>
      </c>
      <c r="W1298" s="107" t="s">
        <v>1293</v>
      </c>
      <c r="X1298" s="103" t="s">
        <v>27</v>
      </c>
      <c r="Y1298" s="108">
        <v>8.5</v>
      </c>
      <c r="Z1298" s="109"/>
      <c r="AA1298" s="554">
        <f>IF(W1298&lt;&gt;"",VLOOKUP(W1298,'DON GIA'!$A$1:$D$346,4,0),"")</f>
        <v>300480</v>
      </c>
      <c r="AB1298" s="554">
        <f t="shared" si="245"/>
        <v>2554080</v>
      </c>
      <c r="AC1298" s="71"/>
      <c r="AD1298" s="71"/>
      <c r="AE1298" s="71"/>
      <c r="AF1298" s="71"/>
      <c r="AG1298" s="71"/>
      <c r="AH1298" s="103"/>
      <c r="AI1298" s="71"/>
      <c r="AJ1298" s="71"/>
      <c r="AK1298" s="71"/>
      <c r="AL1298" s="554" t="str">
        <f>IF(AI1298&lt;&gt;"",VLOOKUP(AI1298,'DON GIA'!$M$1:$P$9,4,0),"")</f>
        <v/>
      </c>
      <c r="AM1298" s="554" t="str">
        <f t="shared" si="241"/>
        <v/>
      </c>
      <c r="AN1298" s="103"/>
      <c r="AO1298" s="107"/>
      <c r="AP1298" s="553" t="str">
        <f t="shared" si="246"/>
        <v/>
      </c>
      <c r="AQ1298" s="107"/>
    </row>
    <row r="1299" spans="1:43" outlineLevel="2">
      <c r="A1299" s="72" t="e">
        <f>IF(D1298&lt;&gt;"",$D$8:D1298,A1298)</f>
        <v>#VALUE!</v>
      </c>
      <c r="C1299" s="552" t="str">
        <f>IF(D1299&lt;&gt;"",COUNTA($D$8:D1299),"")</f>
        <v/>
      </c>
      <c r="D1299" s="552"/>
      <c r="E1299" s="71"/>
      <c r="F1299" s="103"/>
      <c r="G1299" s="103"/>
      <c r="H1299" s="103"/>
      <c r="I1299" s="103"/>
      <c r="J1299" s="103"/>
      <c r="K1299" s="103"/>
      <c r="L1299" s="107"/>
      <c r="M1299" s="105"/>
      <c r="N1299" s="106" t="str">
        <f>IF(L1299&lt;&gt;"",VLOOKUP(L1299,'DON GIA'!$S$1:$U$19,3,0),"")</f>
        <v/>
      </c>
      <c r="O1299" s="106" t="str">
        <f>IF(L1299&lt;&gt;"",VLOOKUP(L1299,'DON GIA'!$S$1:$V$19,4,0),"")</f>
        <v/>
      </c>
      <c r="P1299" s="106" t="str">
        <f t="shared" si="237"/>
        <v/>
      </c>
      <c r="Q1299" s="106" t="str">
        <f t="shared" si="238"/>
        <v/>
      </c>
      <c r="R1299" s="71" t="s">
        <v>53</v>
      </c>
      <c r="S1299" s="103" t="s">
        <v>44</v>
      </c>
      <c r="T1299" s="103">
        <v>20</v>
      </c>
      <c r="U1299" s="554">
        <f>IF(R1299&lt;&gt;"",VLOOKUP(R1299,'DON GIA'!$H$1:$K$103,4,0),"")</f>
        <v>34000</v>
      </c>
      <c r="V1299" s="554">
        <f t="shared" si="244"/>
        <v>680000</v>
      </c>
      <c r="W1299" s="107" t="s">
        <v>1294</v>
      </c>
      <c r="X1299" s="103" t="s">
        <v>27</v>
      </c>
      <c r="Y1299" s="108">
        <v>8.0399999999999991</v>
      </c>
      <c r="Z1299" s="109"/>
      <c r="AA1299" s="554">
        <f>IF(W1299&lt;&gt;"",VLOOKUP(W1299,'DON GIA'!$A$1:$D$346,4,0),"")</f>
        <v>269273</v>
      </c>
      <c r="AB1299" s="554">
        <f t="shared" si="245"/>
        <v>2164954.92</v>
      </c>
      <c r="AC1299" s="71"/>
      <c r="AD1299" s="71"/>
      <c r="AE1299" s="71"/>
      <c r="AF1299" s="71"/>
      <c r="AG1299" s="71"/>
      <c r="AH1299" s="103"/>
      <c r="AI1299" s="71"/>
      <c r="AJ1299" s="71"/>
      <c r="AK1299" s="71"/>
      <c r="AL1299" s="554" t="str">
        <f>IF(AI1299&lt;&gt;"",VLOOKUP(AI1299,'DON GIA'!$M$1:$P$9,4,0),"")</f>
        <v/>
      </c>
      <c r="AM1299" s="554" t="str">
        <f t="shared" si="241"/>
        <v/>
      </c>
      <c r="AN1299" s="103"/>
      <c r="AO1299" s="107"/>
      <c r="AP1299" s="553" t="str">
        <f t="shared" si="246"/>
        <v/>
      </c>
      <c r="AQ1299" s="107"/>
    </row>
    <row r="1300" spans="1:43" outlineLevel="2">
      <c r="A1300" s="72" t="e">
        <f>IF(D1299&lt;&gt;"",$D$8:D1299,A1299)</f>
        <v>#VALUE!</v>
      </c>
      <c r="C1300" s="552" t="str">
        <f>IF(D1300&lt;&gt;"",COUNTA($D$8:D1300),"")</f>
        <v/>
      </c>
      <c r="D1300" s="552"/>
      <c r="E1300" s="71"/>
      <c r="F1300" s="103"/>
      <c r="G1300" s="103"/>
      <c r="H1300" s="103"/>
      <c r="I1300" s="103"/>
      <c r="J1300" s="103"/>
      <c r="K1300" s="103"/>
      <c r="L1300" s="107"/>
      <c r="M1300" s="105"/>
      <c r="N1300" s="106" t="str">
        <f>IF(L1300&lt;&gt;"",VLOOKUP(L1300,'DON GIA'!$S$1:$U$19,3,0),"")</f>
        <v/>
      </c>
      <c r="O1300" s="106" t="str">
        <f>IF(L1300&lt;&gt;"",VLOOKUP(L1300,'DON GIA'!$S$1:$V$19,4,0),"")</f>
        <v/>
      </c>
      <c r="P1300" s="106" t="str">
        <f t="shared" si="237"/>
        <v/>
      </c>
      <c r="Q1300" s="106" t="str">
        <f t="shared" si="238"/>
        <v/>
      </c>
      <c r="R1300" s="71" t="s">
        <v>492</v>
      </c>
      <c r="S1300" s="103" t="s">
        <v>27</v>
      </c>
      <c r="T1300" s="103">
        <v>25</v>
      </c>
      <c r="U1300" s="554">
        <f>IF(R1300&lt;&gt;"",VLOOKUP(R1300,'DON GIA'!$H$1:$K$103,4,0),"")</f>
        <v>12000</v>
      </c>
      <c r="V1300" s="554">
        <f t="shared" si="244"/>
        <v>300000</v>
      </c>
      <c r="W1300" s="107" t="s">
        <v>1295</v>
      </c>
      <c r="X1300" s="103" t="s">
        <v>27</v>
      </c>
      <c r="Y1300" s="108">
        <v>5.0599999999999996</v>
      </c>
      <c r="Z1300" s="109"/>
      <c r="AA1300" s="554">
        <f>IF(W1300&lt;&gt;"",VLOOKUP(W1300,'DON GIA'!$A$1:$D$346,4,0),"")</f>
        <v>295078</v>
      </c>
      <c r="AB1300" s="554">
        <f t="shared" si="245"/>
        <v>1493094.68</v>
      </c>
      <c r="AC1300" s="71"/>
      <c r="AD1300" s="71"/>
      <c r="AE1300" s="71"/>
      <c r="AF1300" s="71"/>
      <c r="AG1300" s="71"/>
      <c r="AH1300" s="103"/>
      <c r="AI1300" s="71"/>
      <c r="AJ1300" s="71"/>
      <c r="AK1300" s="71"/>
      <c r="AL1300" s="554" t="str">
        <f>IF(AI1300&lt;&gt;"",VLOOKUP(AI1300,'DON GIA'!$M$1:$P$9,4,0),"")</f>
        <v/>
      </c>
      <c r="AM1300" s="554" t="str">
        <f t="shared" si="241"/>
        <v/>
      </c>
      <c r="AN1300" s="103"/>
      <c r="AO1300" s="107"/>
      <c r="AP1300" s="553" t="str">
        <f t="shared" si="246"/>
        <v/>
      </c>
      <c r="AQ1300" s="107"/>
    </row>
    <row r="1301" spans="1:43" outlineLevel="2">
      <c r="A1301" s="72" t="e">
        <f>IF(D1300&lt;&gt;"",$D$8:D1300,A1300)</f>
        <v>#VALUE!</v>
      </c>
      <c r="C1301" s="552" t="str">
        <f>IF(D1301&lt;&gt;"",COUNTA($D$8:D1301),"")</f>
        <v/>
      </c>
      <c r="D1301" s="552"/>
      <c r="E1301" s="71"/>
      <c r="F1301" s="103"/>
      <c r="G1301" s="103"/>
      <c r="H1301" s="103"/>
      <c r="I1301" s="103"/>
      <c r="J1301" s="103"/>
      <c r="K1301" s="103"/>
      <c r="L1301" s="107"/>
      <c r="M1301" s="105"/>
      <c r="N1301" s="106" t="str">
        <f>IF(L1301&lt;&gt;"",VLOOKUP(L1301,'DON GIA'!$S$1:$U$19,3,0),"")</f>
        <v/>
      </c>
      <c r="O1301" s="106" t="str">
        <f>IF(L1301&lt;&gt;"",VLOOKUP(L1301,'DON GIA'!$S$1:$V$19,4,0),"")</f>
        <v/>
      </c>
      <c r="P1301" s="106" t="str">
        <f t="shared" si="237"/>
        <v/>
      </c>
      <c r="Q1301" s="106" t="str">
        <f t="shared" si="238"/>
        <v/>
      </c>
      <c r="R1301" s="71" t="s">
        <v>493</v>
      </c>
      <c r="S1301" s="103" t="s">
        <v>44</v>
      </c>
      <c r="T1301" s="103">
        <v>1</v>
      </c>
      <c r="U1301" s="554">
        <f>IF(R1301&lt;&gt;"",VLOOKUP(R1301,'DON GIA'!$H$1:$K$103,4,0),"")</f>
        <v>600000</v>
      </c>
      <c r="V1301" s="554">
        <f t="shared" si="244"/>
        <v>600000</v>
      </c>
      <c r="W1301" s="107" t="s">
        <v>1023</v>
      </c>
      <c r="X1301" s="103" t="s">
        <v>38</v>
      </c>
      <c r="Y1301" s="108">
        <v>0.156</v>
      </c>
      <c r="Z1301" s="109"/>
      <c r="AA1301" s="554">
        <f>IF(W1301&lt;&gt;"",VLOOKUP(W1301,'DON GIA'!$A$1:$D$346,4,0),"")</f>
        <v>2523428</v>
      </c>
      <c r="AB1301" s="554">
        <f t="shared" si="245"/>
        <v>393654.76799999998</v>
      </c>
      <c r="AC1301" s="71"/>
      <c r="AD1301" s="71"/>
      <c r="AE1301" s="71"/>
      <c r="AF1301" s="71"/>
      <c r="AG1301" s="71"/>
      <c r="AH1301" s="103"/>
      <c r="AI1301" s="71"/>
      <c r="AJ1301" s="71"/>
      <c r="AK1301" s="71"/>
      <c r="AL1301" s="554" t="str">
        <f>IF(AI1301&lt;&gt;"",VLOOKUP(AI1301,'DON GIA'!$M$1:$P$9,4,0),"")</f>
        <v/>
      </c>
      <c r="AM1301" s="554" t="str">
        <f t="shared" si="241"/>
        <v/>
      </c>
      <c r="AN1301" s="103"/>
      <c r="AO1301" s="107"/>
      <c r="AP1301" s="553" t="str">
        <f t="shared" si="246"/>
        <v/>
      </c>
      <c r="AQ1301" s="107"/>
    </row>
    <row r="1302" spans="1:43" outlineLevel="2">
      <c r="A1302" s="72" t="e">
        <f>IF(D1301&lt;&gt;"",$D$8:D1301,A1301)</f>
        <v>#VALUE!</v>
      </c>
      <c r="C1302" s="552" t="str">
        <f>IF(D1302&lt;&gt;"",COUNTA($D$8:D1302),"")</f>
        <v/>
      </c>
      <c r="D1302" s="552"/>
      <c r="E1302" s="71"/>
      <c r="F1302" s="103"/>
      <c r="G1302" s="103"/>
      <c r="H1302" s="103"/>
      <c r="I1302" s="103"/>
      <c r="J1302" s="103"/>
      <c r="K1302" s="103"/>
      <c r="L1302" s="107"/>
      <c r="M1302" s="105"/>
      <c r="N1302" s="106" t="str">
        <f>IF(L1302&lt;&gt;"",VLOOKUP(L1302,'DON GIA'!$S$1:$U$19,3,0),"")</f>
        <v/>
      </c>
      <c r="O1302" s="106" t="str">
        <f>IF(L1302&lt;&gt;"",VLOOKUP(L1302,'DON GIA'!$S$1:$V$19,4,0),"")</f>
        <v/>
      </c>
      <c r="P1302" s="106" t="str">
        <f t="shared" si="237"/>
        <v/>
      </c>
      <c r="Q1302" s="106" t="str">
        <f t="shared" si="238"/>
        <v/>
      </c>
      <c r="R1302" s="71" t="s">
        <v>35</v>
      </c>
      <c r="S1302" s="103"/>
      <c r="T1302" s="103"/>
      <c r="U1302" s="554" t="str">
        <f>IF(R1302&lt;&gt;"",VLOOKUP(R1302,'DON GIA'!$H$1:$K$103,4,0),"")</f>
        <v/>
      </c>
      <c r="V1302" s="554" t="str">
        <f t="shared" si="244"/>
        <v/>
      </c>
      <c r="W1302" s="107" t="s">
        <v>1194</v>
      </c>
      <c r="X1302" s="103" t="s">
        <v>27</v>
      </c>
      <c r="Y1302" s="108">
        <v>0.96</v>
      </c>
      <c r="Z1302" s="109"/>
      <c r="AA1302" s="554">
        <f>IF(W1302&lt;&gt;"",VLOOKUP(W1302,'DON GIA'!$A$1:$D$346,4,0),"")</f>
        <v>292949</v>
      </c>
      <c r="AB1302" s="554">
        <f t="shared" si="245"/>
        <v>281231.03999999998</v>
      </c>
      <c r="AC1302" s="71"/>
      <c r="AD1302" s="71"/>
      <c r="AE1302" s="71"/>
      <c r="AF1302" s="71"/>
      <c r="AG1302" s="71"/>
      <c r="AH1302" s="103"/>
      <c r="AI1302" s="71"/>
      <c r="AJ1302" s="71"/>
      <c r="AK1302" s="71"/>
      <c r="AL1302" s="554" t="str">
        <f>IF(AI1302&lt;&gt;"",VLOOKUP(AI1302,'DON GIA'!$M$1:$P$9,4,0),"")</f>
        <v/>
      </c>
      <c r="AM1302" s="554" t="str">
        <f t="shared" si="241"/>
        <v/>
      </c>
      <c r="AN1302" s="103"/>
      <c r="AO1302" s="107"/>
      <c r="AP1302" s="553" t="str">
        <f t="shared" si="246"/>
        <v/>
      </c>
      <c r="AQ1302" s="107"/>
    </row>
    <row r="1303" spans="1:43" outlineLevel="2">
      <c r="A1303" s="72" t="e">
        <f>IF(D1302&lt;&gt;"",$D$8:D1302,A1302)</f>
        <v>#VALUE!</v>
      </c>
      <c r="C1303" s="552" t="str">
        <f>IF(D1303&lt;&gt;"",COUNTA($D$8:D1303),"")</f>
        <v/>
      </c>
      <c r="D1303" s="552"/>
      <c r="E1303" s="71"/>
      <c r="F1303" s="103"/>
      <c r="G1303" s="103"/>
      <c r="H1303" s="103"/>
      <c r="I1303" s="103"/>
      <c r="J1303" s="103"/>
      <c r="K1303" s="103"/>
      <c r="L1303" s="107"/>
      <c r="M1303" s="105"/>
      <c r="N1303" s="106" t="str">
        <f>IF(L1303&lt;&gt;"",VLOOKUP(L1303,'DON GIA'!$S$1:$U$19,3,0),"")</f>
        <v/>
      </c>
      <c r="O1303" s="106" t="str">
        <f>IF(L1303&lt;&gt;"",VLOOKUP(L1303,'DON GIA'!$S$1:$V$19,4,0),"")</f>
        <v/>
      </c>
      <c r="P1303" s="106" t="str">
        <f t="shared" si="237"/>
        <v/>
      </c>
      <c r="Q1303" s="106" t="str">
        <f t="shared" si="238"/>
        <v/>
      </c>
      <c r="R1303" s="71" t="s">
        <v>35</v>
      </c>
      <c r="S1303" s="103"/>
      <c r="T1303" s="103"/>
      <c r="U1303" s="554" t="str">
        <f>IF(R1303&lt;&gt;"",VLOOKUP(R1303,'DON GIA'!$H$1:$K$103,4,0),"")</f>
        <v/>
      </c>
      <c r="V1303" s="554" t="str">
        <f t="shared" si="244"/>
        <v/>
      </c>
      <c r="W1303" s="107" t="s">
        <v>1254</v>
      </c>
      <c r="X1303" s="103" t="s">
        <v>27</v>
      </c>
      <c r="Y1303" s="108">
        <v>4</v>
      </c>
      <c r="Z1303" s="109"/>
      <c r="AA1303" s="554">
        <f>IF(W1303&lt;&gt;"",VLOOKUP(W1303,'DON GIA'!$A$1:$D$346,4,0),"")</f>
        <v>873908</v>
      </c>
      <c r="AB1303" s="554">
        <f t="shared" si="245"/>
        <v>3495632</v>
      </c>
      <c r="AC1303" s="71"/>
      <c r="AD1303" s="71" t="s">
        <v>471</v>
      </c>
      <c r="AE1303" s="71" t="s">
        <v>107</v>
      </c>
      <c r="AF1303" s="71" t="s">
        <v>116</v>
      </c>
      <c r="AG1303" s="71" t="s">
        <v>136</v>
      </c>
      <c r="AH1303" s="103"/>
      <c r="AI1303" s="71"/>
      <c r="AJ1303" s="71"/>
      <c r="AK1303" s="71"/>
      <c r="AL1303" s="554" t="str">
        <f>IF(AI1303&lt;&gt;"",VLOOKUP(AI1303,'DON GIA'!$M$1:$P$9,4,0),"")</f>
        <v/>
      </c>
      <c r="AM1303" s="554" t="str">
        <f t="shared" si="241"/>
        <v/>
      </c>
      <c r="AN1303" s="103"/>
      <c r="AO1303" s="107"/>
      <c r="AP1303" s="553" t="str">
        <f t="shared" si="246"/>
        <v/>
      </c>
      <c r="AQ1303" s="107"/>
    </row>
    <row r="1304" spans="1:43" outlineLevel="2">
      <c r="A1304" s="72" t="e">
        <f>IF(D1303&lt;&gt;"",$D$8:D1303,A1303)</f>
        <v>#VALUE!</v>
      </c>
      <c r="C1304" s="552" t="str">
        <f>IF(D1304&lt;&gt;"",COUNTA($D$8:D1304),"")</f>
        <v/>
      </c>
      <c r="D1304" s="552"/>
      <c r="E1304" s="71"/>
      <c r="F1304" s="103"/>
      <c r="G1304" s="103"/>
      <c r="H1304" s="103"/>
      <c r="I1304" s="103"/>
      <c r="J1304" s="103"/>
      <c r="K1304" s="103"/>
      <c r="L1304" s="107"/>
      <c r="M1304" s="105"/>
      <c r="N1304" s="106" t="str">
        <f>IF(L1304&lt;&gt;"",VLOOKUP(L1304,'DON GIA'!$S$1:$U$19,3,0),"")</f>
        <v/>
      </c>
      <c r="O1304" s="106" t="str">
        <f>IF(L1304&lt;&gt;"",VLOOKUP(L1304,'DON GIA'!$S$1:$V$19,4,0),"")</f>
        <v/>
      </c>
      <c r="P1304" s="106" t="str">
        <f t="shared" si="237"/>
        <v/>
      </c>
      <c r="Q1304" s="106" t="str">
        <f t="shared" si="238"/>
        <v/>
      </c>
      <c r="R1304" s="71" t="s">
        <v>35</v>
      </c>
      <c r="S1304" s="103"/>
      <c r="T1304" s="103"/>
      <c r="U1304" s="554" t="str">
        <f>IF(R1304&lt;&gt;"",VLOOKUP(R1304,'DON GIA'!$H$1:$K$103,4,0),"")</f>
        <v/>
      </c>
      <c r="V1304" s="554" t="str">
        <f t="shared" si="244"/>
        <v/>
      </c>
      <c r="W1304" s="107" t="s">
        <v>1254</v>
      </c>
      <c r="X1304" s="103" t="s">
        <v>27</v>
      </c>
      <c r="Y1304" s="108">
        <v>6.24</v>
      </c>
      <c r="Z1304" s="109"/>
      <c r="AA1304" s="554">
        <f>IF(W1304&lt;&gt;"",VLOOKUP(W1304,'DON GIA'!$A$1:$D$346,4,0),"")</f>
        <v>873908</v>
      </c>
      <c r="AB1304" s="554">
        <f t="shared" si="245"/>
        <v>5453185.9199999999</v>
      </c>
      <c r="AC1304" s="71"/>
      <c r="AD1304" s="71" t="s">
        <v>471</v>
      </c>
      <c r="AE1304" s="71" t="s">
        <v>107</v>
      </c>
      <c r="AF1304" s="71" t="s">
        <v>116</v>
      </c>
      <c r="AG1304" s="71" t="s">
        <v>136</v>
      </c>
      <c r="AH1304" s="103"/>
      <c r="AI1304" s="71"/>
      <c r="AJ1304" s="71"/>
      <c r="AK1304" s="71"/>
      <c r="AL1304" s="554" t="str">
        <f>IF(AI1304&lt;&gt;"",VLOOKUP(AI1304,'DON GIA'!$M$1:$P$9,4,0),"")</f>
        <v/>
      </c>
      <c r="AM1304" s="554" t="str">
        <f t="shared" si="241"/>
        <v/>
      </c>
      <c r="AN1304" s="103"/>
      <c r="AO1304" s="107"/>
      <c r="AP1304" s="553" t="str">
        <f t="shared" si="246"/>
        <v/>
      </c>
      <c r="AQ1304" s="107"/>
    </row>
    <row r="1305" spans="1:43" outlineLevel="2">
      <c r="A1305" s="72" t="e">
        <f>IF(D1304&lt;&gt;"",$D$8:D1304,A1304)</f>
        <v>#VALUE!</v>
      </c>
      <c r="C1305" s="552" t="str">
        <f>IF(D1305&lt;&gt;"",COUNTA($D$8:D1305),"")</f>
        <v/>
      </c>
      <c r="D1305" s="552"/>
      <c r="E1305" s="71"/>
      <c r="F1305" s="103"/>
      <c r="G1305" s="103"/>
      <c r="H1305" s="103"/>
      <c r="I1305" s="103"/>
      <c r="J1305" s="103"/>
      <c r="K1305" s="103"/>
      <c r="L1305" s="107"/>
      <c r="M1305" s="105"/>
      <c r="N1305" s="106" t="str">
        <f>IF(L1305&lt;&gt;"",VLOOKUP(L1305,'DON GIA'!$S$1:$U$19,3,0),"")</f>
        <v/>
      </c>
      <c r="O1305" s="106" t="str">
        <f>IF(L1305&lt;&gt;"",VLOOKUP(L1305,'DON GIA'!$S$1:$V$19,4,0),"")</f>
        <v/>
      </c>
      <c r="P1305" s="106" t="str">
        <f t="shared" si="237"/>
        <v/>
      </c>
      <c r="Q1305" s="106" t="str">
        <f t="shared" si="238"/>
        <v/>
      </c>
      <c r="R1305" s="71" t="s">
        <v>35</v>
      </c>
      <c r="S1305" s="103"/>
      <c r="T1305" s="103"/>
      <c r="U1305" s="554" t="str">
        <f>IF(R1305&lt;&gt;"",VLOOKUP(R1305,'DON GIA'!$H$1:$K$103,4,0),"")</f>
        <v/>
      </c>
      <c r="V1305" s="554" t="str">
        <f t="shared" si="244"/>
        <v/>
      </c>
      <c r="W1305" s="107" t="s">
        <v>1296</v>
      </c>
      <c r="X1305" s="103" t="s">
        <v>27</v>
      </c>
      <c r="Y1305" s="108">
        <v>15</v>
      </c>
      <c r="Z1305" s="109"/>
      <c r="AA1305" s="554">
        <f>IF(W1305&lt;&gt;"",VLOOKUP(W1305,'DON GIA'!$A$1:$D$346,4,0),"")</f>
        <v>748631</v>
      </c>
      <c r="AB1305" s="554">
        <f t="shared" si="245"/>
        <v>11229465</v>
      </c>
      <c r="AC1305" s="71"/>
      <c r="AD1305" s="71" t="s">
        <v>471</v>
      </c>
      <c r="AE1305" s="71" t="s">
        <v>107</v>
      </c>
      <c r="AF1305" s="71" t="s">
        <v>116</v>
      </c>
      <c r="AG1305" s="71" t="s">
        <v>136</v>
      </c>
      <c r="AH1305" s="103"/>
      <c r="AI1305" s="71"/>
      <c r="AJ1305" s="71"/>
      <c r="AK1305" s="71"/>
      <c r="AL1305" s="554" t="str">
        <f>IF(AI1305&lt;&gt;"",VLOOKUP(AI1305,'DON GIA'!$M$1:$P$9,4,0),"")</f>
        <v/>
      </c>
      <c r="AM1305" s="554" t="str">
        <f t="shared" si="241"/>
        <v/>
      </c>
      <c r="AN1305" s="103"/>
      <c r="AO1305" s="107"/>
      <c r="AP1305" s="553" t="str">
        <f t="shared" si="246"/>
        <v/>
      </c>
      <c r="AQ1305" s="107"/>
    </row>
    <row r="1306" spans="1:43" ht="37.5" outlineLevel="2">
      <c r="A1306" s="72" t="e">
        <f>IF(D1305&lt;&gt;"",$D$8:D1305,A1305)</f>
        <v>#VALUE!</v>
      </c>
      <c r="C1306" s="552" t="str">
        <f>IF(D1306&lt;&gt;"",COUNTA($D$8:D1306),"")</f>
        <v/>
      </c>
      <c r="D1306" s="552"/>
      <c r="E1306" s="71"/>
      <c r="F1306" s="103"/>
      <c r="G1306" s="103"/>
      <c r="H1306" s="103"/>
      <c r="I1306" s="103"/>
      <c r="J1306" s="103"/>
      <c r="K1306" s="103"/>
      <c r="L1306" s="107"/>
      <c r="M1306" s="105"/>
      <c r="N1306" s="106" t="str">
        <f>IF(L1306&lt;&gt;"",VLOOKUP(L1306,'DON GIA'!$S$1:$U$19,3,0),"")</f>
        <v/>
      </c>
      <c r="O1306" s="106" t="str">
        <f>IF(L1306&lt;&gt;"",VLOOKUP(L1306,'DON GIA'!$S$1:$V$19,4,0),"")</f>
        <v/>
      </c>
      <c r="P1306" s="106" t="str">
        <f t="shared" si="237"/>
        <v/>
      </c>
      <c r="Q1306" s="106" t="str">
        <f t="shared" si="238"/>
        <v/>
      </c>
      <c r="R1306" s="71" t="s">
        <v>35</v>
      </c>
      <c r="S1306" s="103"/>
      <c r="T1306" s="103"/>
      <c r="U1306" s="554" t="str">
        <f>IF(R1306&lt;&gt;"",VLOOKUP(R1306,'DON GIA'!$H$1:$K$103,4,0),"")</f>
        <v/>
      </c>
      <c r="V1306" s="554" t="str">
        <f t="shared" si="244"/>
        <v/>
      </c>
      <c r="W1306" s="107" t="s">
        <v>1297</v>
      </c>
      <c r="X1306" s="103" t="s">
        <v>27</v>
      </c>
      <c r="Y1306" s="108">
        <v>21.76</v>
      </c>
      <c r="Z1306" s="109"/>
      <c r="AA1306" s="554">
        <f>IF(W1306&lt;&gt;"",VLOOKUP(W1306,'DON GIA'!$A$1:$D$346,4,0),"")</f>
        <v>257144</v>
      </c>
      <c r="AB1306" s="554">
        <f t="shared" si="245"/>
        <v>5595453.4400000004</v>
      </c>
      <c r="AC1306" s="71"/>
      <c r="AD1306" s="71"/>
      <c r="AE1306" s="71"/>
      <c r="AF1306" s="71"/>
      <c r="AG1306" s="71"/>
      <c r="AH1306" s="103"/>
      <c r="AI1306" s="71"/>
      <c r="AJ1306" s="71"/>
      <c r="AK1306" s="71"/>
      <c r="AL1306" s="554" t="str">
        <f>IF(AI1306&lt;&gt;"",VLOOKUP(AI1306,'DON GIA'!$M$1:$P$9,4,0),"")</f>
        <v/>
      </c>
      <c r="AM1306" s="554" t="str">
        <f t="shared" si="241"/>
        <v/>
      </c>
      <c r="AN1306" s="103"/>
      <c r="AO1306" s="107"/>
      <c r="AP1306" s="553" t="str">
        <f t="shared" si="246"/>
        <v/>
      </c>
      <c r="AQ1306" s="107"/>
    </row>
    <row r="1307" spans="1:43" outlineLevel="2">
      <c r="A1307" s="72" t="e">
        <f>IF(D1306&lt;&gt;"",$D$8:D1306,A1306)</f>
        <v>#VALUE!</v>
      </c>
      <c r="C1307" s="552" t="str">
        <f>IF(D1307&lt;&gt;"",COUNTA($D$8:D1307),"")</f>
        <v/>
      </c>
      <c r="D1307" s="552"/>
      <c r="E1307" s="71"/>
      <c r="F1307" s="103"/>
      <c r="G1307" s="103"/>
      <c r="H1307" s="103"/>
      <c r="I1307" s="103"/>
      <c r="J1307" s="103"/>
      <c r="K1307" s="103"/>
      <c r="L1307" s="107"/>
      <c r="M1307" s="105"/>
      <c r="N1307" s="106" t="str">
        <f>IF(L1307&lt;&gt;"",VLOOKUP(L1307,'DON GIA'!$S$1:$U$19,3,0),"")</f>
        <v/>
      </c>
      <c r="O1307" s="106" t="str">
        <f>IF(L1307&lt;&gt;"",VLOOKUP(L1307,'DON GIA'!$S$1:$V$19,4,0),"")</f>
        <v/>
      </c>
      <c r="P1307" s="106" t="str">
        <f t="shared" si="237"/>
        <v/>
      </c>
      <c r="Q1307" s="106" t="str">
        <f t="shared" si="238"/>
        <v/>
      </c>
      <c r="R1307" s="71" t="s">
        <v>35</v>
      </c>
      <c r="S1307" s="103"/>
      <c r="T1307" s="103"/>
      <c r="U1307" s="554" t="str">
        <f>IF(R1307&lt;&gt;"",VLOOKUP(R1307,'DON GIA'!$H$1:$K$103,4,0),"")</f>
        <v/>
      </c>
      <c r="V1307" s="554" t="str">
        <f t="shared" si="244"/>
        <v/>
      </c>
      <c r="W1307" s="107" t="s">
        <v>1194</v>
      </c>
      <c r="X1307" s="103" t="s">
        <v>27</v>
      </c>
      <c r="Y1307" s="108">
        <v>1.26</v>
      </c>
      <c r="Z1307" s="109"/>
      <c r="AA1307" s="554">
        <f>IF(W1307&lt;&gt;"",VLOOKUP(W1307,'DON GIA'!$A$1:$D$346,4,0),"")</f>
        <v>292949</v>
      </c>
      <c r="AB1307" s="554">
        <f t="shared" si="245"/>
        <v>369115.74</v>
      </c>
      <c r="AC1307" s="71"/>
      <c r="AD1307" s="71"/>
      <c r="AE1307" s="71"/>
      <c r="AF1307" s="71"/>
      <c r="AG1307" s="71"/>
      <c r="AH1307" s="103"/>
      <c r="AI1307" s="71"/>
      <c r="AJ1307" s="71"/>
      <c r="AK1307" s="71"/>
      <c r="AL1307" s="554" t="str">
        <f>IF(AI1307&lt;&gt;"",VLOOKUP(AI1307,'DON GIA'!$M$1:$P$9,4,0),"")</f>
        <v/>
      </c>
      <c r="AM1307" s="554" t="str">
        <f t="shared" si="241"/>
        <v/>
      </c>
      <c r="AN1307" s="103"/>
      <c r="AO1307" s="107"/>
      <c r="AP1307" s="553" t="str">
        <f t="shared" si="246"/>
        <v/>
      </c>
      <c r="AQ1307" s="107"/>
    </row>
    <row r="1308" spans="1:43" outlineLevel="2">
      <c r="A1308" s="72" t="e">
        <f>IF(D1307&lt;&gt;"",$D$8:D1307,A1307)</f>
        <v>#VALUE!</v>
      </c>
      <c r="C1308" s="552" t="str">
        <f>IF(D1308&lt;&gt;"",COUNTA($D$8:D1308),"")</f>
        <v/>
      </c>
      <c r="D1308" s="552"/>
      <c r="E1308" s="71"/>
      <c r="F1308" s="103"/>
      <c r="G1308" s="103"/>
      <c r="H1308" s="103"/>
      <c r="I1308" s="103"/>
      <c r="J1308" s="103"/>
      <c r="K1308" s="103"/>
      <c r="L1308" s="107"/>
      <c r="M1308" s="105"/>
      <c r="N1308" s="106" t="str">
        <f>IF(L1308&lt;&gt;"",VLOOKUP(L1308,'DON GIA'!$S$1:$U$19,3,0),"")</f>
        <v/>
      </c>
      <c r="O1308" s="106" t="str">
        <f>IF(L1308&lt;&gt;"",VLOOKUP(L1308,'DON GIA'!$S$1:$V$19,4,0),"")</f>
        <v/>
      </c>
      <c r="P1308" s="106" t="str">
        <f t="shared" si="237"/>
        <v/>
      </c>
      <c r="Q1308" s="106" t="str">
        <f t="shared" si="238"/>
        <v/>
      </c>
      <c r="R1308" s="71" t="s">
        <v>35</v>
      </c>
      <c r="S1308" s="103"/>
      <c r="T1308" s="103"/>
      <c r="U1308" s="554" t="str">
        <f>IF(R1308&lt;&gt;"",VLOOKUP(R1308,'DON GIA'!$H$1:$K$103,4,0),"")</f>
        <v/>
      </c>
      <c r="V1308" s="554" t="str">
        <f t="shared" si="244"/>
        <v/>
      </c>
      <c r="W1308" s="107" t="s">
        <v>1083</v>
      </c>
      <c r="X1308" s="103" t="s">
        <v>27</v>
      </c>
      <c r="Y1308" s="108">
        <v>2.92</v>
      </c>
      <c r="Z1308" s="109"/>
      <c r="AA1308" s="554">
        <f>IF(W1308&lt;&gt;"",VLOOKUP(W1308,'DON GIA'!$A$1:$D$346,4,0),"")</f>
        <v>282038</v>
      </c>
      <c r="AB1308" s="554">
        <f t="shared" si="245"/>
        <v>823550.96</v>
      </c>
      <c r="AC1308" s="71"/>
      <c r="AD1308" s="71"/>
      <c r="AE1308" s="71"/>
      <c r="AF1308" s="71"/>
      <c r="AG1308" s="71"/>
      <c r="AH1308" s="103"/>
      <c r="AI1308" s="71"/>
      <c r="AJ1308" s="71"/>
      <c r="AK1308" s="71"/>
      <c r="AL1308" s="554" t="str">
        <f>IF(AI1308&lt;&gt;"",VLOOKUP(AI1308,'DON GIA'!$M$1:$P$9,4,0),"")</f>
        <v/>
      </c>
      <c r="AM1308" s="554" t="str">
        <f t="shared" si="241"/>
        <v/>
      </c>
      <c r="AN1308" s="103"/>
      <c r="AO1308" s="107"/>
      <c r="AP1308" s="553" t="str">
        <f t="shared" si="246"/>
        <v/>
      </c>
      <c r="AQ1308" s="107"/>
    </row>
    <row r="1309" spans="1:43" ht="37.5" outlineLevel="2">
      <c r="A1309" s="72" t="e">
        <f>IF(D1308&lt;&gt;"",$D$8:D1308,A1308)</f>
        <v>#VALUE!</v>
      </c>
      <c r="C1309" s="552" t="str">
        <f>IF(D1309&lt;&gt;"",COUNTA($D$8:D1309),"")</f>
        <v/>
      </c>
      <c r="D1309" s="552"/>
      <c r="E1309" s="71"/>
      <c r="F1309" s="103"/>
      <c r="G1309" s="103"/>
      <c r="H1309" s="103"/>
      <c r="I1309" s="103"/>
      <c r="J1309" s="103"/>
      <c r="K1309" s="103"/>
      <c r="L1309" s="107"/>
      <c r="M1309" s="105"/>
      <c r="N1309" s="106" t="str">
        <f>IF(L1309&lt;&gt;"",VLOOKUP(L1309,'DON GIA'!$S$1:$U$19,3,0),"")</f>
        <v/>
      </c>
      <c r="O1309" s="106" t="str">
        <f>IF(L1309&lt;&gt;"",VLOOKUP(L1309,'DON GIA'!$S$1:$V$19,4,0),"")</f>
        <v/>
      </c>
      <c r="P1309" s="106" t="str">
        <f t="shared" si="237"/>
        <v/>
      </c>
      <c r="Q1309" s="106" t="str">
        <f t="shared" si="238"/>
        <v/>
      </c>
      <c r="R1309" s="71" t="s">
        <v>35</v>
      </c>
      <c r="S1309" s="103"/>
      <c r="T1309" s="103"/>
      <c r="U1309" s="554" t="str">
        <f>IF(R1309&lt;&gt;"",VLOOKUP(R1309,'DON GIA'!$H$1:$K$103,4,0),"")</f>
        <v/>
      </c>
      <c r="V1309" s="554" t="str">
        <f t="shared" si="244"/>
        <v/>
      </c>
      <c r="W1309" s="107" t="s">
        <v>1049</v>
      </c>
      <c r="X1309" s="103" t="s">
        <v>42</v>
      </c>
      <c r="Y1309" s="108">
        <v>1</v>
      </c>
      <c r="Z1309" s="109"/>
      <c r="AA1309" s="554">
        <f>IF(W1309&lt;&gt;"",VLOOKUP(W1309,'DON GIA'!$A$1:$D$346,4,0),"")</f>
        <v>3793079</v>
      </c>
      <c r="AB1309" s="554">
        <f t="shared" si="245"/>
        <v>3793079</v>
      </c>
      <c r="AC1309" s="71"/>
      <c r="AD1309" s="71"/>
      <c r="AE1309" s="71"/>
      <c r="AF1309" s="71"/>
      <c r="AG1309" s="71"/>
      <c r="AH1309" s="103"/>
      <c r="AI1309" s="71"/>
      <c r="AJ1309" s="71"/>
      <c r="AK1309" s="71"/>
      <c r="AL1309" s="554" t="str">
        <f>IF(AI1309&lt;&gt;"",VLOOKUP(AI1309,'DON GIA'!$M$1:$P$9,4,0),"")</f>
        <v/>
      </c>
      <c r="AM1309" s="554" t="str">
        <f t="shared" si="241"/>
        <v/>
      </c>
      <c r="AN1309" s="103"/>
      <c r="AO1309" s="107"/>
      <c r="AP1309" s="553" t="str">
        <f t="shared" si="246"/>
        <v/>
      </c>
      <c r="AQ1309" s="107"/>
    </row>
    <row r="1310" spans="1:43" ht="37.5" outlineLevel="2">
      <c r="A1310" s="72" t="e">
        <f>IF(D1309&lt;&gt;"",$D$8:D1309,A1309)</f>
        <v>#VALUE!</v>
      </c>
      <c r="C1310" s="552" t="str">
        <f>IF(D1310&lt;&gt;"",COUNTA($D$8:D1310),"")</f>
        <v/>
      </c>
      <c r="D1310" s="552"/>
      <c r="E1310" s="71"/>
      <c r="F1310" s="103"/>
      <c r="G1310" s="103"/>
      <c r="H1310" s="103"/>
      <c r="I1310" s="103"/>
      <c r="J1310" s="103"/>
      <c r="K1310" s="103"/>
      <c r="L1310" s="107"/>
      <c r="M1310" s="105"/>
      <c r="N1310" s="106" t="str">
        <f>IF(L1310&lt;&gt;"",VLOOKUP(L1310,'DON GIA'!$S$1:$U$19,3,0),"")</f>
        <v/>
      </c>
      <c r="O1310" s="106" t="str">
        <f>IF(L1310&lt;&gt;"",VLOOKUP(L1310,'DON GIA'!$S$1:$V$19,4,0),"")</f>
        <v/>
      </c>
      <c r="P1310" s="106" t="str">
        <f t="shared" si="237"/>
        <v/>
      </c>
      <c r="Q1310" s="106" t="str">
        <f t="shared" si="238"/>
        <v/>
      </c>
      <c r="R1310" s="71" t="s">
        <v>35</v>
      </c>
      <c r="S1310" s="103"/>
      <c r="T1310" s="103"/>
      <c r="U1310" s="554" t="str">
        <f>IF(R1310&lt;&gt;"",VLOOKUP(R1310,'DON GIA'!$H$1:$K$103,4,0),"")</f>
        <v/>
      </c>
      <c r="V1310" s="554" t="str">
        <f t="shared" si="244"/>
        <v/>
      </c>
      <c r="W1310" s="107" t="s">
        <v>1080</v>
      </c>
      <c r="X1310" s="103" t="s">
        <v>27</v>
      </c>
      <c r="Y1310" s="108">
        <v>6.5</v>
      </c>
      <c r="Z1310" s="109"/>
      <c r="AA1310" s="554">
        <f>IF(W1310&lt;&gt;"",VLOOKUP(W1310,'DON GIA'!$A$1:$D$346,4,0),"")</f>
        <v>10375629</v>
      </c>
      <c r="AB1310" s="554">
        <f t="shared" si="245"/>
        <v>67441588.5</v>
      </c>
      <c r="AC1310" s="71"/>
      <c r="AD1310" s="71"/>
      <c r="AE1310" s="71"/>
      <c r="AF1310" s="71"/>
      <c r="AG1310" s="71"/>
      <c r="AH1310" s="103"/>
      <c r="AI1310" s="71"/>
      <c r="AJ1310" s="71"/>
      <c r="AK1310" s="71"/>
      <c r="AL1310" s="554" t="str">
        <f>IF(AI1310&lt;&gt;"",VLOOKUP(AI1310,'DON GIA'!$M$1:$P$9,4,0),"")</f>
        <v/>
      </c>
      <c r="AM1310" s="554" t="str">
        <f t="shared" si="241"/>
        <v/>
      </c>
      <c r="AN1310" s="103"/>
      <c r="AO1310" s="107"/>
      <c r="AP1310" s="553" t="str">
        <f t="shared" si="246"/>
        <v/>
      </c>
      <c r="AQ1310" s="107"/>
    </row>
    <row r="1311" spans="1:43" outlineLevel="2">
      <c r="A1311" s="72" t="e">
        <f>IF(D1310&lt;&gt;"",$D$8:D1310,A1310)</f>
        <v>#VALUE!</v>
      </c>
      <c r="C1311" s="552" t="str">
        <f>IF(D1311&lt;&gt;"",COUNTA($D$8:D1311),"")</f>
        <v/>
      </c>
      <c r="D1311" s="552"/>
      <c r="E1311" s="71"/>
      <c r="F1311" s="103"/>
      <c r="G1311" s="103"/>
      <c r="H1311" s="103"/>
      <c r="I1311" s="103"/>
      <c r="J1311" s="103"/>
      <c r="K1311" s="103"/>
      <c r="L1311" s="107"/>
      <c r="M1311" s="105"/>
      <c r="N1311" s="106" t="str">
        <f>IF(L1311&lt;&gt;"",VLOOKUP(L1311,'DON GIA'!$S$1:$U$19,3,0),"")</f>
        <v/>
      </c>
      <c r="O1311" s="106" t="str">
        <f>IF(L1311&lt;&gt;"",VLOOKUP(L1311,'DON GIA'!$S$1:$V$19,4,0),"")</f>
        <v/>
      </c>
      <c r="P1311" s="106" t="str">
        <f t="shared" si="237"/>
        <v/>
      </c>
      <c r="Q1311" s="106" t="str">
        <f t="shared" si="238"/>
        <v/>
      </c>
      <c r="R1311" s="71" t="s">
        <v>35</v>
      </c>
      <c r="S1311" s="103"/>
      <c r="T1311" s="103"/>
      <c r="U1311" s="554" t="str">
        <f>IF(R1311&lt;&gt;"",VLOOKUP(R1311,'DON GIA'!$H$1:$K$103,4,0),"")</f>
        <v/>
      </c>
      <c r="V1311" s="554" t="str">
        <f t="shared" si="244"/>
        <v/>
      </c>
      <c r="W1311" s="107" t="s">
        <v>1091</v>
      </c>
      <c r="X1311" s="103" t="s">
        <v>27</v>
      </c>
      <c r="Y1311" s="108">
        <f>5.3*4.1</f>
        <v>21.729999999999997</v>
      </c>
      <c r="Z1311" s="109"/>
      <c r="AA1311" s="554">
        <f>IF(W1311&lt;&gt;"",VLOOKUP(W1311,'DON GIA'!$A$1:$D$346,4,0),"")</f>
        <v>161275</v>
      </c>
      <c r="AB1311" s="554">
        <f t="shared" si="245"/>
        <v>3504505.7499999995</v>
      </c>
      <c r="AC1311" s="71"/>
      <c r="AD1311" s="71"/>
      <c r="AE1311" s="71"/>
      <c r="AF1311" s="71"/>
      <c r="AG1311" s="71"/>
      <c r="AH1311" s="103"/>
      <c r="AI1311" s="71"/>
      <c r="AJ1311" s="71"/>
      <c r="AK1311" s="71"/>
      <c r="AL1311" s="554" t="str">
        <f>IF(AI1311&lt;&gt;"",VLOOKUP(AI1311,'DON GIA'!$M$1:$P$9,4,0),"")</f>
        <v/>
      </c>
      <c r="AM1311" s="554" t="str">
        <f t="shared" si="241"/>
        <v/>
      </c>
      <c r="AN1311" s="103"/>
      <c r="AO1311" s="107"/>
      <c r="AP1311" s="553" t="str">
        <f t="shared" si="246"/>
        <v/>
      </c>
      <c r="AQ1311" s="107"/>
    </row>
    <row r="1312" spans="1:43" outlineLevel="2">
      <c r="A1312" s="72" t="e">
        <f>IF(D1311&lt;&gt;"",$D$8:D1311,A1311)</f>
        <v>#VALUE!</v>
      </c>
      <c r="C1312" s="552" t="str">
        <f>IF(D1312&lt;&gt;"",COUNTA($D$8:D1312),"")</f>
        <v/>
      </c>
      <c r="D1312" s="552"/>
      <c r="E1312" s="71"/>
      <c r="F1312" s="103"/>
      <c r="G1312" s="103"/>
      <c r="H1312" s="103"/>
      <c r="I1312" s="103"/>
      <c r="J1312" s="103"/>
      <c r="K1312" s="103"/>
      <c r="L1312" s="107"/>
      <c r="M1312" s="105"/>
      <c r="N1312" s="106" t="str">
        <f>IF(L1312&lt;&gt;"",VLOOKUP(L1312,'DON GIA'!$S$1:$U$19,3,0),"")</f>
        <v/>
      </c>
      <c r="O1312" s="106" t="str">
        <f>IF(L1312&lt;&gt;"",VLOOKUP(L1312,'DON GIA'!$S$1:$V$19,4,0),"")</f>
        <v/>
      </c>
      <c r="P1312" s="106" t="str">
        <f t="shared" si="237"/>
        <v/>
      </c>
      <c r="Q1312" s="106" t="str">
        <f t="shared" si="238"/>
        <v/>
      </c>
      <c r="R1312" s="71" t="s">
        <v>35</v>
      </c>
      <c r="S1312" s="103"/>
      <c r="T1312" s="103"/>
      <c r="U1312" s="554" t="str">
        <f>IF(R1312&lt;&gt;"",VLOOKUP(R1312,'DON GIA'!$H$1:$K$103,4,0),"")</f>
        <v/>
      </c>
      <c r="V1312" s="554" t="str">
        <f t="shared" si="244"/>
        <v/>
      </c>
      <c r="W1312" s="107" t="s">
        <v>1006</v>
      </c>
      <c r="X1312" s="103" t="s">
        <v>27</v>
      </c>
      <c r="Y1312" s="108">
        <v>95.17</v>
      </c>
      <c r="Z1312" s="109"/>
      <c r="AA1312" s="554">
        <f>IF(W1312&lt;&gt;"",VLOOKUP(W1312,'DON GIA'!$A$1:$D$346,4,0),"")</f>
        <v>109890</v>
      </c>
      <c r="AB1312" s="554">
        <f t="shared" si="245"/>
        <v>10458231.300000001</v>
      </c>
      <c r="AC1312" s="71"/>
      <c r="AD1312" s="71"/>
      <c r="AE1312" s="71"/>
      <c r="AF1312" s="71"/>
      <c r="AG1312" s="71"/>
      <c r="AH1312" s="103"/>
      <c r="AI1312" s="71"/>
      <c r="AJ1312" s="71"/>
      <c r="AK1312" s="71"/>
      <c r="AL1312" s="554" t="str">
        <f>IF(AI1312&lt;&gt;"",VLOOKUP(AI1312,'DON GIA'!$M$1:$P$9,4,0),"")</f>
        <v/>
      </c>
      <c r="AM1312" s="554" t="str">
        <f t="shared" si="241"/>
        <v/>
      </c>
      <c r="AN1312" s="103"/>
      <c r="AO1312" s="107"/>
      <c r="AP1312" s="553" t="str">
        <f t="shared" si="246"/>
        <v/>
      </c>
      <c r="AQ1312" s="107"/>
    </row>
    <row r="1313" spans="1:44" outlineLevel="2">
      <c r="A1313" s="72" t="e">
        <f>IF(D1312&lt;&gt;"",$D$8:D1312,A1312)</f>
        <v>#VALUE!</v>
      </c>
      <c r="C1313" s="552" t="str">
        <f>IF(D1313&lt;&gt;"",COUNTA($D$8:D1313),"")</f>
        <v/>
      </c>
      <c r="D1313" s="552"/>
      <c r="E1313" s="61"/>
      <c r="F1313" s="103"/>
      <c r="G1313" s="103"/>
      <c r="H1313" s="103"/>
      <c r="I1313" s="103"/>
      <c r="J1313" s="103"/>
      <c r="K1313" s="103"/>
      <c r="L1313" s="107"/>
      <c r="M1313" s="105"/>
      <c r="N1313" s="106" t="str">
        <f>IF(L1313&lt;&gt;"",VLOOKUP(L1313,'DON GIA'!$S$1:$U$19,3,0),"")</f>
        <v/>
      </c>
      <c r="O1313" s="106" t="str">
        <f>IF(L1313&lt;&gt;"",VLOOKUP(L1313,'DON GIA'!$S$1:$V$19,4,0),"")</f>
        <v/>
      </c>
      <c r="P1313" s="106" t="str">
        <f t="shared" si="237"/>
        <v/>
      </c>
      <c r="Q1313" s="106" t="str">
        <f t="shared" si="238"/>
        <v/>
      </c>
      <c r="R1313" s="71" t="s">
        <v>35</v>
      </c>
      <c r="S1313" s="103"/>
      <c r="T1313" s="103"/>
      <c r="U1313" s="554" t="str">
        <f>IF(R1313&lt;&gt;"",VLOOKUP(R1313,'DON GIA'!$H$1:$K$103,4,0),"")</f>
        <v/>
      </c>
      <c r="V1313" s="554" t="str">
        <f t="shared" si="244"/>
        <v/>
      </c>
      <c r="W1313" s="107"/>
      <c r="X1313" s="103"/>
      <c r="Y1313" s="108"/>
      <c r="Z1313" s="109"/>
      <c r="AA1313" s="554" t="str">
        <f>IF(W1313&lt;&gt;"",VLOOKUP(W1313,'DON GIA'!$A$1:$D$346,4,0),"")</f>
        <v/>
      </c>
      <c r="AB1313" s="554" t="str">
        <f t="shared" si="245"/>
        <v/>
      </c>
      <c r="AC1313" s="71"/>
      <c r="AD1313" s="71"/>
      <c r="AE1313" s="71"/>
      <c r="AF1313" s="71"/>
      <c r="AG1313" s="71"/>
      <c r="AH1313" s="103"/>
      <c r="AI1313" s="71"/>
      <c r="AJ1313" s="71"/>
      <c r="AK1313" s="71"/>
      <c r="AL1313" s="554" t="str">
        <f>IF(AI1313&lt;&gt;"",VLOOKUP(AI1313,'DON GIA'!$M$1:$P$9,4,0),"")</f>
        <v/>
      </c>
      <c r="AM1313" s="554" t="str">
        <f t="shared" si="241"/>
        <v/>
      </c>
      <c r="AN1313" s="103"/>
      <c r="AO1313" s="107"/>
      <c r="AP1313" s="553" t="str">
        <f t="shared" si="246"/>
        <v/>
      </c>
      <c r="AQ1313" s="107"/>
    </row>
    <row r="1314" spans="1:44" outlineLevel="1">
      <c r="A1314" s="84" t="s">
        <v>773</v>
      </c>
      <c r="B1314" s="576">
        <v>79</v>
      </c>
      <c r="C1314" s="552">
        <f>IF(D1314&lt;&gt;"",COUNTA($D$8:D1314),"")</f>
        <v>88</v>
      </c>
      <c r="D1314" s="552">
        <v>480</v>
      </c>
      <c r="E1314" s="61" t="s">
        <v>480</v>
      </c>
      <c r="F1314" s="162"/>
      <c r="G1314" s="162"/>
      <c r="H1314" s="162"/>
      <c r="I1314" s="162"/>
      <c r="J1314" s="162"/>
      <c r="K1314" s="162"/>
      <c r="L1314" s="129"/>
      <c r="M1314" s="167">
        <f>SUBTOTAL(9,M1315:M1325)</f>
        <v>543.9</v>
      </c>
      <c r="N1314" s="199"/>
      <c r="O1314" s="199"/>
      <c r="P1314" s="199">
        <f>SUBTOTAL(9,P1315:P1325)</f>
        <v>913208100</v>
      </c>
      <c r="Q1314" s="199">
        <f>SUBTOTAL(9,Q1315:Q1325)</f>
        <v>734265000</v>
      </c>
      <c r="R1314" s="61"/>
      <c r="S1314" s="162"/>
      <c r="T1314" s="162">
        <f>SUBTOTAL(9,T1315:T1325)</f>
        <v>0</v>
      </c>
      <c r="U1314" s="553"/>
      <c r="V1314" s="553">
        <f>SUBTOTAL(9,V1315:V1325)</f>
        <v>0</v>
      </c>
      <c r="W1314" s="129"/>
      <c r="X1314" s="162"/>
      <c r="Y1314" s="169">
        <f>SUBTOTAL(9,Y1315:Y1325)</f>
        <v>0</v>
      </c>
      <c r="Z1314" s="170">
        <f>SUBTOTAL(9,Z1315:Z1325)</f>
        <v>0</v>
      </c>
      <c r="AA1314" s="553"/>
      <c r="AB1314" s="553">
        <f>SUBTOTAL(9,AB1315:AB1325)</f>
        <v>0</v>
      </c>
      <c r="AC1314" s="71"/>
      <c r="AD1314" s="71"/>
      <c r="AE1314" s="71"/>
      <c r="AF1314" s="71"/>
      <c r="AG1314" s="71"/>
      <c r="AH1314" s="103"/>
      <c r="AI1314" s="71"/>
      <c r="AJ1314" s="61"/>
      <c r="AK1314" s="61">
        <f>SUBTOTAL(9,AK1315:AK1325)</f>
        <v>0</v>
      </c>
      <c r="AL1314" s="553"/>
      <c r="AM1314" s="553">
        <f>SUBTOTAL(9,AM1315:AM1325)</f>
        <v>0</v>
      </c>
      <c r="AN1314" s="162"/>
      <c r="AO1314" s="129">
        <f>SUBTOTAL(9,AO1315:AO1325)</f>
        <v>0</v>
      </c>
      <c r="AP1314" s="553">
        <f t="shared" si="246"/>
        <v>1647473100</v>
      </c>
      <c r="AQ1314" s="65"/>
      <c r="AR1314" s="90"/>
    </row>
    <row r="1315" spans="1:44" ht="78" outlineLevel="2">
      <c r="A1315" s="72" t="e">
        <f>IF(D1314&lt;&gt;"",$D$8:D1314,A1313)</f>
        <v>#VALUE!</v>
      </c>
      <c r="C1315" s="552" t="str">
        <f>IF(D1315&lt;&gt;"",COUNTA($D$8:D1315),"")</f>
        <v/>
      </c>
      <c r="D1315" s="552"/>
      <c r="E1315" s="71" t="s">
        <v>481</v>
      </c>
      <c r="F1315" s="103">
        <v>5</v>
      </c>
      <c r="G1315" s="103"/>
      <c r="H1315" s="103">
        <v>524</v>
      </c>
      <c r="I1315" s="103">
        <v>79</v>
      </c>
      <c r="J1315" s="103">
        <v>250</v>
      </c>
      <c r="K1315" s="103" t="s">
        <v>516</v>
      </c>
      <c r="L1315" s="107" t="s">
        <v>974</v>
      </c>
      <c r="M1315" s="105">
        <f>537.6+6.3</f>
        <v>543.9</v>
      </c>
      <c r="N1315" s="106">
        <f>IF(L1315&lt;&gt;"",VLOOKUP(L1315,'DON GIA'!$S$1:$U$19,3,0),"")</f>
        <v>1679000</v>
      </c>
      <c r="O1315" s="106">
        <f>IF(L1315&lt;&gt;"",VLOOKUP(L1315,'DON GIA'!$S$1:$V$19,4,0),"")</f>
        <v>1350000</v>
      </c>
      <c r="P1315" s="106">
        <f t="shared" si="237"/>
        <v>913208100</v>
      </c>
      <c r="Q1315" s="106">
        <f t="shared" si="238"/>
        <v>734265000</v>
      </c>
      <c r="R1315" s="71" t="s">
        <v>35</v>
      </c>
      <c r="S1315" s="103"/>
      <c r="T1315" s="103"/>
      <c r="U1315" s="554" t="str">
        <f>IF(R1315&lt;&gt;"",VLOOKUP(R1315,'DON GIA'!$H$1:$K$103,4,0),"")</f>
        <v/>
      </c>
      <c r="V1315" s="554" t="str">
        <f t="shared" ref="V1315:V1325" si="247">IF(R1315&lt;&gt;"",IF(ISNUMBER(U1315),T1315*U1315,""),"")</f>
        <v/>
      </c>
      <c r="W1315" s="107"/>
      <c r="X1315" s="103"/>
      <c r="Y1315" s="108"/>
      <c r="Z1315" s="109"/>
      <c r="AA1315" s="554" t="str">
        <f>IF(W1315&lt;&gt;"",VLOOKUP(W1315,'DON GIA'!$A$1:$D$346,4,0),"")</f>
        <v/>
      </c>
      <c r="AB1315" s="554" t="str">
        <f t="shared" ref="AB1315:AB1325" si="248">IF(W1315&lt;&gt;"",IF(ISNUMBER(AA1315),Y1315*AA1315,""),"")</f>
        <v/>
      </c>
      <c r="AC1315" s="71"/>
      <c r="AD1315" s="71"/>
      <c r="AE1315" s="71"/>
      <c r="AF1315" s="71"/>
      <c r="AG1315" s="71"/>
      <c r="AH1315" s="103"/>
      <c r="AI1315" s="71"/>
      <c r="AJ1315" s="71"/>
      <c r="AK1315" s="71"/>
      <c r="AL1315" s="554" t="str">
        <f>IF(AI1315&lt;&gt;"",VLOOKUP(AI1315,'DON GIA'!$M$1:$P$9,4,0),"")</f>
        <v/>
      </c>
      <c r="AM1315" s="554" t="str">
        <f t="shared" si="241"/>
        <v/>
      </c>
      <c r="AN1315" s="103"/>
      <c r="AO1315" s="107"/>
      <c r="AP1315" s="553" t="str">
        <f t="shared" si="246"/>
        <v/>
      </c>
      <c r="AQ1315" s="65" t="s">
        <v>761</v>
      </c>
      <c r="AR1315" s="77" t="s">
        <v>2021</v>
      </c>
    </row>
    <row r="1316" spans="1:44" ht="93.75" outlineLevel="2">
      <c r="A1316" s="72" t="e">
        <f>IF(D1315&lt;&gt;"",$D$8:D1315,A1315)</f>
        <v>#VALUE!</v>
      </c>
      <c r="C1316" s="552" t="str">
        <f>IF(D1316&lt;&gt;"",COUNTA($D$8:D1316),"")</f>
        <v/>
      </c>
      <c r="D1316" s="552"/>
      <c r="E1316" s="71" t="s">
        <v>71</v>
      </c>
      <c r="F1316" s="103"/>
      <c r="G1316" s="103"/>
      <c r="H1316" s="103"/>
      <c r="I1316" s="103"/>
      <c r="J1316" s="103"/>
      <c r="K1316" s="103"/>
      <c r="L1316" s="107"/>
      <c r="M1316" s="105"/>
      <c r="N1316" s="106" t="str">
        <f>IF(L1316&lt;&gt;"",VLOOKUP(L1316,'DON GIA'!$S$1:$U$19,3,0),"")</f>
        <v/>
      </c>
      <c r="O1316" s="106" t="str">
        <f>IF(L1316&lt;&gt;"",VLOOKUP(L1316,'DON GIA'!$S$1:$V$19,4,0),"")</f>
        <v/>
      </c>
      <c r="P1316" s="106" t="str">
        <f t="shared" si="237"/>
        <v/>
      </c>
      <c r="Q1316" s="106" t="str">
        <f t="shared" si="238"/>
        <v/>
      </c>
      <c r="R1316" s="71" t="s">
        <v>35</v>
      </c>
      <c r="S1316" s="103"/>
      <c r="T1316" s="103"/>
      <c r="U1316" s="554" t="str">
        <f>IF(R1316&lt;&gt;"",VLOOKUP(R1316,'DON GIA'!$H$1:$K$103,4,0),"")</f>
        <v/>
      </c>
      <c r="V1316" s="554" t="str">
        <f t="shared" si="247"/>
        <v/>
      </c>
      <c r="W1316" s="107"/>
      <c r="X1316" s="103"/>
      <c r="Y1316" s="108"/>
      <c r="Z1316" s="109"/>
      <c r="AA1316" s="554" t="str">
        <f>IF(W1316&lt;&gt;"",VLOOKUP(W1316,'DON GIA'!$A$1:$D$346,4,0),"")</f>
        <v/>
      </c>
      <c r="AB1316" s="554" t="str">
        <f t="shared" si="248"/>
        <v/>
      </c>
      <c r="AC1316" s="71"/>
      <c r="AD1316" s="71"/>
      <c r="AE1316" s="71"/>
      <c r="AF1316" s="71"/>
      <c r="AG1316" s="71"/>
      <c r="AH1316" s="103"/>
      <c r="AI1316" s="71"/>
      <c r="AJ1316" s="71"/>
      <c r="AK1316" s="71"/>
      <c r="AL1316" s="554" t="str">
        <f>IF(AI1316&lt;&gt;"",VLOOKUP(AI1316,'DON GIA'!$M$1:$P$9,4,0),"")</f>
        <v/>
      </c>
      <c r="AM1316" s="554" t="str">
        <f t="shared" si="241"/>
        <v/>
      </c>
      <c r="AN1316" s="103"/>
      <c r="AO1316" s="107"/>
      <c r="AP1316" s="553" t="str">
        <f t="shared" si="246"/>
        <v/>
      </c>
      <c r="AQ1316" s="66" t="s">
        <v>511</v>
      </c>
      <c r="AR1316" s="139" t="s">
        <v>2041</v>
      </c>
    </row>
    <row r="1317" spans="1:44" ht="93.75" outlineLevel="2">
      <c r="A1317" s="72" t="e">
        <f>IF(D1316&lt;&gt;"",$D$8:D1316,A1316)</f>
        <v>#VALUE!</v>
      </c>
      <c r="C1317" s="552" t="str">
        <f>IF(D1317&lt;&gt;"",COUNTA($D$8:D1317),"")</f>
        <v/>
      </c>
      <c r="D1317" s="552"/>
      <c r="E1317" s="71"/>
      <c r="F1317" s="103"/>
      <c r="G1317" s="103"/>
      <c r="H1317" s="103"/>
      <c r="I1317" s="103"/>
      <c r="J1317" s="103"/>
      <c r="K1317" s="103"/>
      <c r="L1317" s="107"/>
      <c r="M1317" s="105"/>
      <c r="N1317" s="106" t="str">
        <f>IF(L1317&lt;&gt;"",VLOOKUP(L1317,'DON GIA'!$S$1:$U$19,3,0),"")</f>
        <v/>
      </c>
      <c r="O1317" s="106" t="str">
        <f>IF(L1317&lt;&gt;"",VLOOKUP(L1317,'DON GIA'!$S$1:$V$19,4,0),"")</f>
        <v/>
      </c>
      <c r="P1317" s="106" t="str">
        <f t="shared" si="237"/>
        <v/>
      </c>
      <c r="Q1317" s="106" t="str">
        <f t="shared" si="238"/>
        <v/>
      </c>
      <c r="R1317" s="71" t="s">
        <v>35</v>
      </c>
      <c r="S1317" s="103"/>
      <c r="T1317" s="103"/>
      <c r="U1317" s="554" t="str">
        <f>IF(R1317&lt;&gt;"",VLOOKUP(R1317,'DON GIA'!$H$1:$K$103,4,0),"")</f>
        <v/>
      </c>
      <c r="V1317" s="554" t="str">
        <f t="shared" si="247"/>
        <v/>
      </c>
      <c r="W1317" s="107"/>
      <c r="X1317" s="103"/>
      <c r="Y1317" s="108"/>
      <c r="Z1317" s="109"/>
      <c r="AA1317" s="554" t="str">
        <f>IF(W1317&lt;&gt;"",VLOOKUP(W1317,'DON GIA'!$A$1:$D$346,4,0),"")</f>
        <v/>
      </c>
      <c r="AB1317" s="554" t="str">
        <f t="shared" si="248"/>
        <v/>
      </c>
      <c r="AC1317" s="71"/>
      <c r="AD1317" s="71"/>
      <c r="AE1317" s="71"/>
      <c r="AF1317" s="71"/>
      <c r="AG1317" s="71"/>
      <c r="AH1317" s="103"/>
      <c r="AI1317" s="71"/>
      <c r="AJ1317" s="71"/>
      <c r="AK1317" s="71"/>
      <c r="AL1317" s="554" t="str">
        <f>IF(AI1317&lt;&gt;"",VLOOKUP(AI1317,'DON GIA'!$M$1:$P$9,4,0),"")</f>
        <v/>
      </c>
      <c r="AM1317" s="554" t="str">
        <f t="shared" si="241"/>
        <v/>
      </c>
      <c r="AN1317" s="103"/>
      <c r="AO1317" s="107"/>
      <c r="AP1317" s="553" t="str">
        <f t="shared" si="246"/>
        <v/>
      </c>
      <c r="AQ1317" s="66" t="s">
        <v>513</v>
      </c>
      <c r="AR1317" s="139" t="s">
        <v>2042</v>
      </c>
    </row>
    <row r="1318" spans="1:44" ht="150" outlineLevel="2">
      <c r="A1318" s="72" t="e">
        <f>IF(D1317&lt;&gt;"",$D$8:D1317,A1317)</f>
        <v>#VALUE!</v>
      </c>
      <c r="C1318" s="552" t="str">
        <f>IF(D1318&lt;&gt;"",COUNTA($D$8:D1318),"")</f>
        <v/>
      </c>
      <c r="D1318" s="552"/>
      <c r="E1318" s="71"/>
      <c r="F1318" s="103"/>
      <c r="G1318" s="103"/>
      <c r="H1318" s="103"/>
      <c r="I1318" s="103"/>
      <c r="J1318" s="103"/>
      <c r="K1318" s="103"/>
      <c r="L1318" s="107"/>
      <c r="M1318" s="105"/>
      <c r="N1318" s="106" t="str">
        <f>IF(L1318&lt;&gt;"",VLOOKUP(L1318,'DON GIA'!$S$1:$U$19,3,0),"")</f>
        <v/>
      </c>
      <c r="O1318" s="106" t="str">
        <f>IF(L1318&lt;&gt;"",VLOOKUP(L1318,'DON GIA'!$S$1:$V$19,4,0),"")</f>
        <v/>
      </c>
      <c r="P1318" s="106" t="str">
        <f t="shared" si="237"/>
        <v/>
      </c>
      <c r="Q1318" s="106" t="str">
        <f t="shared" si="238"/>
        <v/>
      </c>
      <c r="R1318" s="71" t="s">
        <v>35</v>
      </c>
      <c r="S1318" s="103"/>
      <c r="T1318" s="103"/>
      <c r="U1318" s="554" t="str">
        <f>IF(R1318&lt;&gt;"",VLOOKUP(R1318,'DON GIA'!$H$1:$K$103,4,0),"")</f>
        <v/>
      </c>
      <c r="V1318" s="554" t="str">
        <f t="shared" si="247"/>
        <v/>
      </c>
      <c r="W1318" s="107"/>
      <c r="X1318" s="103"/>
      <c r="Y1318" s="108"/>
      <c r="Z1318" s="109"/>
      <c r="AA1318" s="554" t="str">
        <f>IF(W1318&lt;&gt;"",VLOOKUP(W1318,'DON GIA'!$A$1:$D$346,4,0),"")</f>
        <v/>
      </c>
      <c r="AB1318" s="554" t="str">
        <f t="shared" si="248"/>
        <v/>
      </c>
      <c r="AC1318" s="71"/>
      <c r="AD1318" s="71"/>
      <c r="AE1318" s="71"/>
      <c r="AF1318" s="71"/>
      <c r="AG1318" s="71"/>
      <c r="AH1318" s="103"/>
      <c r="AI1318" s="71"/>
      <c r="AJ1318" s="71"/>
      <c r="AK1318" s="71"/>
      <c r="AL1318" s="554" t="str">
        <f>IF(AI1318&lt;&gt;"",VLOOKUP(AI1318,'DON GIA'!$M$1:$P$9,4,0),"")</f>
        <v/>
      </c>
      <c r="AM1318" s="554" t="str">
        <f t="shared" si="241"/>
        <v/>
      </c>
      <c r="AN1318" s="103"/>
      <c r="AO1318" s="107"/>
      <c r="AP1318" s="553" t="str">
        <f t="shared" si="246"/>
        <v/>
      </c>
      <c r="AQ1318" s="65" t="s">
        <v>762</v>
      </c>
      <c r="AR1318" s="139" t="s">
        <v>2043</v>
      </c>
    </row>
    <row r="1319" spans="1:44" ht="93.75" outlineLevel="2">
      <c r="A1319" s="72" t="e">
        <f>IF(D1318&lt;&gt;"",$D$8:D1318,A1318)</f>
        <v>#VALUE!</v>
      </c>
      <c r="C1319" s="552" t="str">
        <f>IF(D1319&lt;&gt;"",COUNTA($D$8:D1319),"")</f>
        <v/>
      </c>
      <c r="D1319" s="552"/>
      <c r="E1319" s="71"/>
      <c r="F1319" s="103"/>
      <c r="G1319" s="103"/>
      <c r="H1319" s="103"/>
      <c r="I1319" s="103"/>
      <c r="J1319" s="103"/>
      <c r="K1319" s="103"/>
      <c r="L1319" s="107"/>
      <c r="M1319" s="105"/>
      <c r="N1319" s="106" t="str">
        <f>IF(L1319&lt;&gt;"",VLOOKUP(L1319,'DON GIA'!$S$1:$U$19,3,0),"")</f>
        <v/>
      </c>
      <c r="O1319" s="106" t="str">
        <f>IF(L1319&lt;&gt;"",VLOOKUP(L1319,'DON GIA'!$S$1:$V$19,4,0),"")</f>
        <v/>
      </c>
      <c r="P1319" s="106" t="str">
        <f t="shared" si="237"/>
        <v/>
      </c>
      <c r="Q1319" s="106" t="str">
        <f t="shared" si="238"/>
        <v/>
      </c>
      <c r="R1319" s="71" t="s">
        <v>35</v>
      </c>
      <c r="S1319" s="103"/>
      <c r="T1319" s="103"/>
      <c r="U1319" s="554" t="str">
        <f>IF(R1319&lt;&gt;"",VLOOKUP(R1319,'DON GIA'!$H$1:$K$103,4,0),"")</f>
        <v/>
      </c>
      <c r="V1319" s="554" t="str">
        <f t="shared" si="247"/>
        <v/>
      </c>
      <c r="W1319" s="107"/>
      <c r="X1319" s="103"/>
      <c r="Y1319" s="108"/>
      <c r="Z1319" s="109"/>
      <c r="AA1319" s="554" t="str">
        <f>IF(W1319&lt;&gt;"",VLOOKUP(W1319,'DON GIA'!$A$1:$D$346,4,0),"")</f>
        <v/>
      </c>
      <c r="AB1319" s="554" t="str">
        <f t="shared" si="248"/>
        <v/>
      </c>
      <c r="AC1319" s="71"/>
      <c r="AD1319" s="71"/>
      <c r="AE1319" s="71"/>
      <c r="AF1319" s="71"/>
      <c r="AG1319" s="71"/>
      <c r="AH1319" s="103"/>
      <c r="AI1319" s="71"/>
      <c r="AJ1319" s="71"/>
      <c r="AK1319" s="71"/>
      <c r="AL1319" s="554" t="str">
        <f>IF(AI1319&lt;&gt;"",VLOOKUP(AI1319,'DON GIA'!$M$1:$P$9,4,0),"")</f>
        <v/>
      </c>
      <c r="AM1319" s="554" t="str">
        <f t="shared" si="241"/>
        <v/>
      </c>
      <c r="AN1319" s="103"/>
      <c r="AO1319" s="107"/>
      <c r="AP1319" s="553" t="str">
        <f t="shared" si="246"/>
        <v/>
      </c>
      <c r="AQ1319" s="66" t="s">
        <v>514</v>
      </c>
      <c r="AR1319" s="139" t="s">
        <v>2039</v>
      </c>
    </row>
    <row r="1320" spans="1:44" ht="47.25" outlineLevel="2">
      <c r="A1320" s="72" t="e">
        <f>IF(D1319&lt;&gt;"",$D$8:D1319,A1319)</f>
        <v>#VALUE!</v>
      </c>
      <c r="C1320" s="552" t="str">
        <f>IF(D1320&lt;&gt;"",COUNTA($D$8:D1320),"")</f>
        <v/>
      </c>
      <c r="D1320" s="552"/>
      <c r="E1320" s="71"/>
      <c r="F1320" s="103"/>
      <c r="G1320" s="103"/>
      <c r="H1320" s="103"/>
      <c r="I1320" s="103"/>
      <c r="J1320" s="103"/>
      <c r="K1320" s="103"/>
      <c r="L1320" s="107"/>
      <c r="M1320" s="105"/>
      <c r="N1320" s="106" t="str">
        <f>IF(L1320&lt;&gt;"",VLOOKUP(L1320,'DON GIA'!$S$1:$U$19,3,0),"")</f>
        <v/>
      </c>
      <c r="O1320" s="106" t="str">
        <f>IF(L1320&lt;&gt;"",VLOOKUP(L1320,'DON GIA'!$S$1:$V$19,4,0),"")</f>
        <v/>
      </c>
      <c r="P1320" s="106" t="str">
        <f t="shared" si="237"/>
        <v/>
      </c>
      <c r="Q1320" s="106" t="str">
        <f t="shared" si="238"/>
        <v/>
      </c>
      <c r="R1320" s="71" t="s">
        <v>35</v>
      </c>
      <c r="S1320" s="103"/>
      <c r="T1320" s="103"/>
      <c r="U1320" s="554" t="str">
        <f>IF(R1320&lt;&gt;"",VLOOKUP(R1320,'DON GIA'!$H$1:$K$103,4,0),"")</f>
        <v/>
      </c>
      <c r="V1320" s="554" t="str">
        <f t="shared" si="247"/>
        <v/>
      </c>
      <c r="W1320" s="107"/>
      <c r="X1320" s="103"/>
      <c r="Y1320" s="108"/>
      <c r="Z1320" s="109"/>
      <c r="AA1320" s="554" t="str">
        <f>IF(W1320&lt;&gt;"",VLOOKUP(W1320,'DON GIA'!$A$1:$D$346,4,0),"")</f>
        <v/>
      </c>
      <c r="AB1320" s="554" t="str">
        <f t="shared" si="248"/>
        <v/>
      </c>
      <c r="AC1320" s="71"/>
      <c r="AD1320" s="71"/>
      <c r="AE1320" s="71"/>
      <c r="AF1320" s="71"/>
      <c r="AG1320" s="71"/>
      <c r="AH1320" s="103"/>
      <c r="AI1320" s="71"/>
      <c r="AJ1320" s="71"/>
      <c r="AK1320" s="71"/>
      <c r="AL1320" s="554" t="str">
        <f>IF(AI1320&lt;&gt;"",VLOOKUP(AI1320,'DON GIA'!$M$1:$P$9,4,0),"")</f>
        <v/>
      </c>
      <c r="AM1320" s="554" t="str">
        <f t="shared" si="241"/>
        <v/>
      </c>
      <c r="AN1320" s="103"/>
      <c r="AO1320" s="107"/>
      <c r="AP1320" s="553" t="str">
        <f t="shared" si="246"/>
        <v/>
      </c>
      <c r="AQ1320" s="565" t="s">
        <v>2040</v>
      </c>
      <c r="AR1320" s="571" t="s">
        <v>2044</v>
      </c>
    </row>
    <row r="1321" spans="1:44" outlineLevel="2">
      <c r="A1321" s="72" t="e">
        <f>IF(D1320&lt;&gt;"",$D$8:D1320,A1320)</f>
        <v>#VALUE!</v>
      </c>
      <c r="C1321" s="552" t="str">
        <f>IF(D1321&lt;&gt;"",COUNTA($D$8:D1321),"")</f>
        <v/>
      </c>
      <c r="D1321" s="552"/>
      <c r="E1321" s="71"/>
      <c r="F1321" s="103"/>
      <c r="G1321" s="103"/>
      <c r="H1321" s="103"/>
      <c r="I1321" s="103"/>
      <c r="J1321" s="103"/>
      <c r="K1321" s="103"/>
      <c r="L1321" s="107"/>
      <c r="M1321" s="105"/>
      <c r="N1321" s="106" t="str">
        <f>IF(L1321&lt;&gt;"",VLOOKUP(L1321,'DON GIA'!$S$1:$U$19,3,0),"")</f>
        <v/>
      </c>
      <c r="O1321" s="106" t="str">
        <f>IF(L1321&lt;&gt;"",VLOOKUP(L1321,'DON GIA'!$S$1:$V$19,4,0),"")</f>
        <v/>
      </c>
      <c r="P1321" s="106" t="str">
        <f t="shared" si="237"/>
        <v/>
      </c>
      <c r="Q1321" s="106" t="str">
        <f t="shared" si="238"/>
        <v/>
      </c>
      <c r="R1321" s="71" t="s">
        <v>35</v>
      </c>
      <c r="S1321" s="103"/>
      <c r="T1321" s="103"/>
      <c r="U1321" s="554" t="str">
        <f>IF(R1321&lt;&gt;"",VLOOKUP(R1321,'DON GIA'!$H$1:$K$103,4,0),"")</f>
        <v/>
      </c>
      <c r="V1321" s="554" t="str">
        <f t="shared" si="247"/>
        <v/>
      </c>
      <c r="W1321" s="107"/>
      <c r="X1321" s="103"/>
      <c r="Y1321" s="108"/>
      <c r="Z1321" s="109"/>
      <c r="AA1321" s="554" t="str">
        <f>IF(W1321&lt;&gt;"",VLOOKUP(W1321,'DON GIA'!$A$1:$D$346,4,0),"")</f>
        <v/>
      </c>
      <c r="AB1321" s="554" t="str">
        <f t="shared" si="248"/>
        <v/>
      </c>
      <c r="AC1321" s="71"/>
      <c r="AD1321" s="71"/>
      <c r="AE1321" s="71"/>
      <c r="AF1321" s="71"/>
      <c r="AG1321" s="71"/>
      <c r="AH1321" s="103"/>
      <c r="AI1321" s="71"/>
      <c r="AJ1321" s="71"/>
      <c r="AK1321" s="71"/>
      <c r="AL1321" s="554" t="str">
        <f>IF(AI1321&lt;&gt;"",VLOOKUP(AI1321,'DON GIA'!$M$1:$P$9,4,0),"")</f>
        <v/>
      </c>
      <c r="AM1321" s="554" t="str">
        <f t="shared" si="241"/>
        <v/>
      </c>
      <c r="AN1321" s="103"/>
      <c r="AO1321" s="107"/>
      <c r="AP1321" s="553" t="str">
        <f t="shared" si="246"/>
        <v/>
      </c>
      <c r="AQ1321" s="107"/>
    </row>
    <row r="1322" spans="1:44" outlineLevel="2">
      <c r="A1322" s="72" t="e">
        <f>IF(D1321&lt;&gt;"",$D$8:D1321,A1321)</f>
        <v>#VALUE!</v>
      </c>
      <c r="C1322" s="552" t="str">
        <f>IF(D1322&lt;&gt;"",COUNTA($D$8:D1322),"")</f>
        <v/>
      </c>
      <c r="D1322" s="552"/>
      <c r="E1322" s="71"/>
      <c r="F1322" s="103"/>
      <c r="G1322" s="103"/>
      <c r="H1322" s="103"/>
      <c r="I1322" s="103"/>
      <c r="J1322" s="103"/>
      <c r="K1322" s="103"/>
      <c r="L1322" s="107"/>
      <c r="M1322" s="105"/>
      <c r="N1322" s="106" t="str">
        <f>IF(L1322&lt;&gt;"",VLOOKUP(L1322,'DON GIA'!$S$1:$U$19,3,0),"")</f>
        <v/>
      </c>
      <c r="O1322" s="106" t="str">
        <f>IF(L1322&lt;&gt;"",VLOOKUP(L1322,'DON GIA'!$S$1:$V$19,4,0),"")</f>
        <v/>
      </c>
      <c r="P1322" s="106" t="str">
        <f t="shared" ref="P1322:P1381" si="249">IF(L1322&lt;&gt;"",M1322*N1322,"")</f>
        <v/>
      </c>
      <c r="Q1322" s="106" t="str">
        <f t="shared" ref="Q1322:Q1381" si="250">IF(L1322&lt;&gt;"",M1322*O1322,"")</f>
        <v/>
      </c>
      <c r="R1322" s="71" t="s">
        <v>35</v>
      </c>
      <c r="S1322" s="103"/>
      <c r="T1322" s="103"/>
      <c r="U1322" s="554" t="str">
        <f>IF(R1322&lt;&gt;"",VLOOKUP(R1322,'DON GIA'!$H$1:$K$103,4,0),"")</f>
        <v/>
      </c>
      <c r="V1322" s="554" t="str">
        <f t="shared" si="247"/>
        <v/>
      </c>
      <c r="W1322" s="107"/>
      <c r="X1322" s="103"/>
      <c r="Y1322" s="108"/>
      <c r="Z1322" s="109"/>
      <c r="AA1322" s="554" t="str">
        <f>IF(W1322&lt;&gt;"",VLOOKUP(W1322,'DON GIA'!$A$1:$D$346,4,0),"")</f>
        <v/>
      </c>
      <c r="AB1322" s="554" t="str">
        <f t="shared" si="248"/>
        <v/>
      </c>
      <c r="AC1322" s="71"/>
      <c r="AD1322" s="71"/>
      <c r="AE1322" s="71"/>
      <c r="AF1322" s="71"/>
      <c r="AG1322" s="71"/>
      <c r="AH1322" s="103"/>
      <c r="AI1322" s="71"/>
      <c r="AJ1322" s="71"/>
      <c r="AK1322" s="71"/>
      <c r="AL1322" s="554" t="str">
        <f>IF(AI1322&lt;&gt;"",VLOOKUP(AI1322,'DON GIA'!$M$1:$P$9,4,0),"")</f>
        <v/>
      </c>
      <c r="AM1322" s="554" t="str">
        <f t="shared" ref="AM1322:AM1381" si="251">IF(AI1322&lt;&gt;"",AK1322*AL1322,"")</f>
        <v/>
      </c>
      <c r="AN1322" s="103"/>
      <c r="AO1322" s="107"/>
      <c r="AP1322" s="553" t="str">
        <f t="shared" si="246"/>
        <v/>
      </c>
      <c r="AQ1322" s="107"/>
    </row>
    <row r="1323" spans="1:44" outlineLevel="2">
      <c r="A1323" s="72" t="e">
        <f>IF(D1322&lt;&gt;"",$D$8:D1322,A1322)</f>
        <v>#VALUE!</v>
      </c>
      <c r="C1323" s="552" t="str">
        <f>IF(D1323&lt;&gt;"",COUNTA($D$8:D1323),"")</f>
        <v/>
      </c>
      <c r="D1323" s="552"/>
      <c r="E1323" s="71"/>
      <c r="F1323" s="103"/>
      <c r="G1323" s="103"/>
      <c r="H1323" s="103"/>
      <c r="I1323" s="103"/>
      <c r="J1323" s="103"/>
      <c r="K1323" s="103"/>
      <c r="L1323" s="107"/>
      <c r="M1323" s="105"/>
      <c r="N1323" s="106" t="str">
        <f>IF(L1323&lt;&gt;"",VLOOKUP(L1323,'DON GIA'!$S$1:$U$19,3,0),"")</f>
        <v/>
      </c>
      <c r="O1323" s="106" t="str">
        <f>IF(L1323&lt;&gt;"",VLOOKUP(L1323,'DON GIA'!$S$1:$V$19,4,0),"")</f>
        <v/>
      </c>
      <c r="P1323" s="106" t="str">
        <f t="shared" si="249"/>
        <v/>
      </c>
      <c r="Q1323" s="106" t="str">
        <f t="shared" si="250"/>
        <v/>
      </c>
      <c r="R1323" s="71" t="s">
        <v>35</v>
      </c>
      <c r="S1323" s="103"/>
      <c r="T1323" s="103"/>
      <c r="U1323" s="554" t="str">
        <f>IF(R1323&lt;&gt;"",VLOOKUP(R1323,'DON GIA'!$H$1:$K$103,4,0),"")</f>
        <v/>
      </c>
      <c r="V1323" s="554" t="str">
        <f t="shared" si="247"/>
        <v/>
      </c>
      <c r="W1323" s="107"/>
      <c r="X1323" s="103"/>
      <c r="Y1323" s="108"/>
      <c r="Z1323" s="109"/>
      <c r="AA1323" s="554" t="str">
        <f>IF(W1323&lt;&gt;"",VLOOKUP(W1323,'DON GIA'!$A$1:$D$346,4,0),"")</f>
        <v/>
      </c>
      <c r="AB1323" s="554" t="str">
        <f t="shared" si="248"/>
        <v/>
      </c>
      <c r="AC1323" s="71"/>
      <c r="AD1323" s="71"/>
      <c r="AE1323" s="71"/>
      <c r="AF1323" s="71"/>
      <c r="AG1323" s="71"/>
      <c r="AH1323" s="103"/>
      <c r="AI1323" s="71"/>
      <c r="AJ1323" s="71"/>
      <c r="AK1323" s="71"/>
      <c r="AL1323" s="554" t="str">
        <f>IF(AI1323&lt;&gt;"",VLOOKUP(AI1323,'DON GIA'!$M$1:$P$9,4,0),"")</f>
        <v/>
      </c>
      <c r="AM1323" s="554" t="str">
        <f t="shared" si="251"/>
        <v/>
      </c>
      <c r="AN1323" s="103"/>
      <c r="AO1323" s="107"/>
      <c r="AP1323" s="553" t="str">
        <f t="shared" si="246"/>
        <v/>
      </c>
      <c r="AQ1323" s="107"/>
    </row>
    <row r="1324" spans="1:44" outlineLevel="2">
      <c r="A1324" s="72" t="e">
        <f>IF(D1323&lt;&gt;"",$D$8:D1323,A1323)</f>
        <v>#VALUE!</v>
      </c>
      <c r="C1324" s="552" t="str">
        <f>IF(D1324&lt;&gt;"",COUNTA($D$8:D1324),"")</f>
        <v/>
      </c>
      <c r="D1324" s="552"/>
      <c r="E1324" s="71"/>
      <c r="F1324" s="103"/>
      <c r="G1324" s="103"/>
      <c r="H1324" s="103"/>
      <c r="I1324" s="103"/>
      <c r="J1324" s="103"/>
      <c r="K1324" s="103"/>
      <c r="L1324" s="107"/>
      <c r="M1324" s="105"/>
      <c r="N1324" s="106" t="str">
        <f>IF(L1324&lt;&gt;"",VLOOKUP(L1324,'DON GIA'!$S$1:$U$19,3,0),"")</f>
        <v/>
      </c>
      <c r="O1324" s="106" t="str">
        <f>IF(L1324&lt;&gt;"",VLOOKUP(L1324,'DON GIA'!$S$1:$V$19,4,0),"")</f>
        <v/>
      </c>
      <c r="P1324" s="106" t="str">
        <f t="shared" si="249"/>
        <v/>
      </c>
      <c r="Q1324" s="106" t="str">
        <f t="shared" si="250"/>
        <v/>
      </c>
      <c r="R1324" s="71" t="s">
        <v>35</v>
      </c>
      <c r="S1324" s="103"/>
      <c r="T1324" s="103"/>
      <c r="U1324" s="554" t="str">
        <f>IF(R1324&lt;&gt;"",VLOOKUP(R1324,'DON GIA'!$H$1:$K$103,4,0),"")</f>
        <v/>
      </c>
      <c r="V1324" s="554" t="str">
        <f t="shared" si="247"/>
        <v/>
      </c>
      <c r="W1324" s="107"/>
      <c r="X1324" s="103"/>
      <c r="Y1324" s="108"/>
      <c r="Z1324" s="109"/>
      <c r="AA1324" s="554" t="str">
        <f>IF(W1324&lt;&gt;"",VLOOKUP(W1324,'DON GIA'!$A$1:$D$346,4,0),"")</f>
        <v/>
      </c>
      <c r="AB1324" s="554" t="str">
        <f t="shared" si="248"/>
        <v/>
      </c>
      <c r="AC1324" s="71"/>
      <c r="AD1324" s="71"/>
      <c r="AE1324" s="71"/>
      <c r="AF1324" s="71"/>
      <c r="AG1324" s="71"/>
      <c r="AH1324" s="103"/>
      <c r="AI1324" s="71"/>
      <c r="AJ1324" s="71"/>
      <c r="AK1324" s="71"/>
      <c r="AL1324" s="554" t="str">
        <f>IF(AI1324&lt;&gt;"",VLOOKUP(AI1324,'DON GIA'!$M$1:$P$9,4,0),"")</f>
        <v/>
      </c>
      <c r="AM1324" s="554" t="str">
        <f t="shared" si="251"/>
        <v/>
      </c>
      <c r="AN1324" s="103"/>
      <c r="AO1324" s="107"/>
      <c r="AP1324" s="553" t="str">
        <f t="shared" si="246"/>
        <v/>
      </c>
      <c r="AQ1324" s="107"/>
    </row>
    <row r="1325" spans="1:44" outlineLevel="2">
      <c r="A1325" s="72" t="e">
        <f>IF(D1324&lt;&gt;"",$D$8:D1324,A1324)</f>
        <v>#VALUE!</v>
      </c>
      <c r="C1325" s="552" t="str">
        <f>IF(D1325&lt;&gt;"",COUNTA($D$8:D1325),"")</f>
        <v/>
      </c>
      <c r="D1325" s="552"/>
      <c r="E1325" s="61"/>
      <c r="F1325" s="103"/>
      <c r="G1325" s="103"/>
      <c r="H1325" s="103"/>
      <c r="I1325" s="103"/>
      <c r="J1325" s="103"/>
      <c r="K1325" s="103"/>
      <c r="L1325" s="107"/>
      <c r="M1325" s="105"/>
      <c r="N1325" s="106" t="str">
        <f>IF(L1325&lt;&gt;"",VLOOKUP(L1325,'DON GIA'!$S$1:$U$19,3,0),"")</f>
        <v/>
      </c>
      <c r="O1325" s="106" t="str">
        <f>IF(L1325&lt;&gt;"",VLOOKUP(L1325,'DON GIA'!$S$1:$V$19,4,0),"")</f>
        <v/>
      </c>
      <c r="P1325" s="106" t="str">
        <f t="shared" si="249"/>
        <v/>
      </c>
      <c r="Q1325" s="106" t="str">
        <f t="shared" si="250"/>
        <v/>
      </c>
      <c r="R1325" s="71" t="s">
        <v>35</v>
      </c>
      <c r="S1325" s="103"/>
      <c r="T1325" s="103"/>
      <c r="U1325" s="554" t="str">
        <f>IF(R1325&lt;&gt;"",VLOOKUP(R1325,'DON GIA'!$H$1:$K$103,4,0),"")</f>
        <v/>
      </c>
      <c r="V1325" s="554" t="str">
        <f t="shared" si="247"/>
        <v/>
      </c>
      <c r="W1325" s="107" t="s">
        <v>35</v>
      </c>
      <c r="X1325" s="103"/>
      <c r="Y1325" s="108"/>
      <c r="Z1325" s="109"/>
      <c r="AA1325" s="554" t="str">
        <f>IF(W1325&lt;&gt;"",VLOOKUP(W1325,'DON GIA'!$A$1:$D$346,4,0),"")</f>
        <v/>
      </c>
      <c r="AB1325" s="554" t="str">
        <f t="shared" si="248"/>
        <v/>
      </c>
      <c r="AC1325" s="71"/>
      <c r="AD1325" s="71"/>
      <c r="AE1325" s="71"/>
      <c r="AF1325" s="71"/>
      <c r="AG1325" s="71"/>
      <c r="AH1325" s="103"/>
      <c r="AI1325" s="71"/>
      <c r="AJ1325" s="71"/>
      <c r="AK1325" s="71"/>
      <c r="AL1325" s="554" t="str">
        <f>IF(AI1325&lt;&gt;"",VLOOKUP(AI1325,'DON GIA'!$M$1:$P$9,4,0),"")</f>
        <v/>
      </c>
      <c r="AM1325" s="554" t="str">
        <f t="shared" si="251"/>
        <v/>
      </c>
      <c r="AN1325" s="103"/>
      <c r="AO1325" s="107"/>
      <c r="AP1325" s="553" t="str">
        <f t="shared" si="246"/>
        <v/>
      </c>
      <c r="AQ1325" s="107"/>
    </row>
    <row r="1326" spans="1:44" outlineLevel="1">
      <c r="A1326" s="84" t="s">
        <v>772</v>
      </c>
      <c r="B1326" s="576">
        <v>82</v>
      </c>
      <c r="C1326" s="552">
        <f>IF(D1326&lt;&gt;"",COUNTA($D$8:D1326),"")</f>
        <v>89</v>
      </c>
      <c r="D1326" s="552">
        <v>481</v>
      </c>
      <c r="E1326" s="61" t="s">
        <v>494</v>
      </c>
      <c r="F1326" s="162"/>
      <c r="G1326" s="162"/>
      <c r="H1326" s="162"/>
      <c r="I1326" s="162"/>
      <c r="J1326" s="162"/>
      <c r="K1326" s="162"/>
      <c r="L1326" s="129"/>
      <c r="M1326" s="167">
        <f>SUBTOTAL(9,M1327:M1347)</f>
        <v>0</v>
      </c>
      <c r="N1326" s="199"/>
      <c r="O1326" s="199"/>
      <c r="P1326" s="199">
        <f>SUBTOTAL(9,P1327:P1347)</f>
        <v>0</v>
      </c>
      <c r="Q1326" s="199">
        <f>SUBTOTAL(9,Q1327:Q1347)</f>
        <v>0</v>
      </c>
      <c r="R1326" s="61"/>
      <c r="S1326" s="162"/>
      <c r="T1326" s="162">
        <f>SUBTOTAL(9,T1327:T1347)</f>
        <v>0</v>
      </c>
      <c r="U1326" s="553"/>
      <c r="V1326" s="553">
        <f>SUBTOTAL(9,V1327:V1347)</f>
        <v>0</v>
      </c>
      <c r="W1326" s="129"/>
      <c r="X1326" s="162"/>
      <c r="Y1326" s="183">
        <f>SUBTOTAL(9,Y1327:Y1347)</f>
        <v>564.91200000000003</v>
      </c>
      <c r="Z1326" s="170">
        <f>SUBTOTAL(9,Z1327:Z1347)</f>
        <v>0</v>
      </c>
      <c r="AA1326" s="553"/>
      <c r="AB1326" s="553">
        <f>SUBTOTAL(9,AB1327:AB1347)</f>
        <v>1844009970.6360002</v>
      </c>
      <c r="AC1326" s="71"/>
      <c r="AD1326" s="71"/>
      <c r="AE1326" s="71"/>
      <c r="AF1326" s="71"/>
      <c r="AG1326" s="71"/>
      <c r="AH1326" s="103"/>
      <c r="AI1326" s="71"/>
      <c r="AJ1326" s="61"/>
      <c r="AK1326" s="61">
        <f>SUBTOTAL(9,AK1327:AK1347)</f>
        <v>0</v>
      </c>
      <c r="AL1326" s="553"/>
      <c r="AM1326" s="553">
        <f>SUBTOTAL(9,AM1327:AM1347)</f>
        <v>0</v>
      </c>
      <c r="AN1326" s="162"/>
      <c r="AO1326" s="129">
        <f>SUBTOTAL(9,AO1327:AO1347)</f>
        <v>0</v>
      </c>
      <c r="AP1326" s="553">
        <f t="shared" si="246"/>
        <v>1844009970.6360002</v>
      </c>
      <c r="AQ1326" s="111"/>
      <c r="AR1326" s="90"/>
    </row>
    <row r="1327" spans="1:44" ht="78.75" outlineLevel="2">
      <c r="A1327" s="72" t="e">
        <f>IF(D1326&lt;&gt;"",$D$8:D1326,A1325)</f>
        <v>#VALUE!</v>
      </c>
      <c r="C1327" s="552" t="str">
        <f>IF(D1327&lt;&gt;"",COUNTA($D$8:D1327),"")</f>
        <v/>
      </c>
      <c r="D1327" s="552"/>
      <c r="E1327" s="71" t="s">
        <v>495</v>
      </c>
      <c r="F1327" s="103"/>
      <c r="G1327" s="103"/>
      <c r="H1327" s="103"/>
      <c r="I1327" s="103"/>
      <c r="J1327" s="103"/>
      <c r="K1327" s="103"/>
      <c r="L1327" s="107"/>
      <c r="M1327" s="105"/>
      <c r="N1327" s="106" t="str">
        <f>IF(L1327&lt;&gt;"",VLOOKUP(L1327,'DON GIA'!$S$1:$U$19,3,0),"")</f>
        <v/>
      </c>
      <c r="O1327" s="106" t="str">
        <f>IF(L1327&lt;&gt;"",VLOOKUP(L1327,'DON GIA'!$S$1:$V$19,4,0),"")</f>
        <v/>
      </c>
      <c r="P1327" s="106" t="str">
        <f t="shared" si="249"/>
        <v/>
      </c>
      <c r="Q1327" s="106" t="str">
        <f t="shared" si="250"/>
        <v/>
      </c>
      <c r="R1327" s="71" t="s">
        <v>35</v>
      </c>
      <c r="S1327" s="103"/>
      <c r="T1327" s="103"/>
      <c r="U1327" s="554" t="str">
        <f>IF(R1327&lt;&gt;"",VLOOKUP(R1327,'DON GIA'!$H$1:$K$103,4,0),"")</f>
        <v/>
      </c>
      <c r="V1327" s="554" t="str">
        <f t="shared" ref="V1327:V1347" si="252">IF(R1327&lt;&gt;"",IF(ISNUMBER(U1327),T1327*U1327,""),"")</f>
        <v/>
      </c>
      <c r="W1327" s="107" t="s">
        <v>1230</v>
      </c>
      <c r="X1327" s="103" t="s">
        <v>27</v>
      </c>
      <c r="Y1327" s="134">
        <v>28.4</v>
      </c>
      <c r="Z1327" s="109"/>
      <c r="AA1327" s="554">
        <f>IF(W1327&lt;&gt;"",VLOOKUP(W1327,'DON GIA'!$A$1:$D$346,4,0),"")</f>
        <v>1119277</v>
      </c>
      <c r="AB1327" s="554">
        <f t="shared" ref="AB1327:AB1347" si="253">IF(W1327&lt;&gt;"",IF(ISNUMBER(AA1327),Y1327*AA1327,""),"")</f>
        <v>31787466.799999997</v>
      </c>
      <c r="AC1327" s="71"/>
      <c r="AD1327" s="71" t="s">
        <v>471</v>
      </c>
      <c r="AE1327" s="71" t="s">
        <v>36</v>
      </c>
      <c r="AF1327" s="71" t="s">
        <v>477</v>
      </c>
      <c r="AG1327" s="71" t="s">
        <v>136</v>
      </c>
      <c r="AH1327" s="103"/>
      <c r="AI1327" s="71"/>
      <c r="AJ1327" s="71"/>
      <c r="AK1327" s="71"/>
      <c r="AL1327" s="554" t="str">
        <f>IF(AI1327&lt;&gt;"",VLOOKUP(AI1327,'DON GIA'!$M$1:$P$9,4,0),"")</f>
        <v/>
      </c>
      <c r="AM1327" s="554" t="str">
        <f t="shared" si="251"/>
        <v/>
      </c>
      <c r="AN1327" s="103"/>
      <c r="AO1327" s="107"/>
      <c r="AP1327" s="553" t="str">
        <f t="shared" si="246"/>
        <v/>
      </c>
      <c r="AQ1327" s="59" t="s">
        <v>763</v>
      </c>
      <c r="AR1327" s="77" t="s">
        <v>2021</v>
      </c>
    </row>
    <row r="1328" spans="1:44" ht="93.75" outlineLevel="2">
      <c r="A1328" s="72" t="e">
        <f>IF(D1327&lt;&gt;"",$D$8:D1327,A1327)</f>
        <v>#VALUE!</v>
      </c>
      <c r="C1328" s="552" t="str">
        <f>IF(D1328&lt;&gt;"",COUNTA($D$8:D1328),"")</f>
        <v/>
      </c>
      <c r="D1328" s="552"/>
      <c r="E1328" s="71" t="s">
        <v>71</v>
      </c>
      <c r="F1328" s="103"/>
      <c r="G1328" s="103"/>
      <c r="H1328" s="103"/>
      <c r="I1328" s="103"/>
      <c r="J1328" s="103"/>
      <c r="K1328" s="103"/>
      <c r="L1328" s="107"/>
      <c r="M1328" s="105"/>
      <c r="N1328" s="106" t="str">
        <f>IF(L1328&lt;&gt;"",VLOOKUP(L1328,'DON GIA'!$S$1:$U$19,3,0),"")</f>
        <v/>
      </c>
      <c r="O1328" s="106" t="str">
        <f>IF(L1328&lt;&gt;"",VLOOKUP(L1328,'DON GIA'!$S$1:$V$19,4,0),"")</f>
        <v/>
      </c>
      <c r="P1328" s="106" t="str">
        <f t="shared" si="249"/>
        <v/>
      </c>
      <c r="Q1328" s="106" t="str">
        <f t="shared" si="250"/>
        <v/>
      </c>
      <c r="R1328" s="71" t="s">
        <v>35</v>
      </c>
      <c r="S1328" s="103"/>
      <c r="T1328" s="103"/>
      <c r="U1328" s="554" t="str">
        <f>IF(R1328&lt;&gt;"",VLOOKUP(R1328,'DON GIA'!$H$1:$K$103,4,0),"")</f>
        <v/>
      </c>
      <c r="V1328" s="554" t="str">
        <f t="shared" si="252"/>
        <v/>
      </c>
      <c r="W1328" s="107" t="s">
        <v>1298</v>
      </c>
      <c r="X1328" s="103" t="s">
        <v>27</v>
      </c>
      <c r="Y1328" s="134">
        <v>24.8</v>
      </c>
      <c r="Z1328" s="109"/>
      <c r="AA1328" s="554">
        <f>IF(W1328&lt;&gt;"",VLOOKUP(W1328,'DON GIA'!$A$1:$D$346,4,0),"")</f>
        <v>4542392</v>
      </c>
      <c r="AB1328" s="554">
        <f t="shared" si="253"/>
        <v>112651321.60000001</v>
      </c>
      <c r="AC1328" s="71"/>
      <c r="AD1328" s="71" t="s">
        <v>313</v>
      </c>
      <c r="AE1328" s="71" t="s">
        <v>30</v>
      </c>
      <c r="AF1328" s="71" t="s">
        <v>477</v>
      </c>
      <c r="AG1328" s="71" t="s">
        <v>34</v>
      </c>
      <c r="AH1328" s="103"/>
      <c r="AI1328" s="71"/>
      <c r="AJ1328" s="71"/>
      <c r="AK1328" s="71"/>
      <c r="AL1328" s="554" t="str">
        <f>IF(AI1328&lt;&gt;"",VLOOKUP(AI1328,'DON GIA'!$M$1:$P$9,4,0),"")</f>
        <v/>
      </c>
      <c r="AM1328" s="554" t="str">
        <f t="shared" si="251"/>
        <v/>
      </c>
      <c r="AN1328" s="103"/>
      <c r="AO1328" s="107"/>
      <c r="AP1328" s="553" t="str">
        <f t="shared" si="246"/>
        <v/>
      </c>
      <c r="AQ1328" s="568" t="s">
        <v>2050</v>
      </c>
      <c r="AR1328" s="577" t="s">
        <v>1958</v>
      </c>
    </row>
    <row r="1329" spans="1:44" ht="112.5" outlineLevel="2">
      <c r="A1329" s="72" t="e">
        <f>IF(D1328&lt;&gt;"",$D$8:D1328,A1328)</f>
        <v>#VALUE!</v>
      </c>
      <c r="C1329" s="552" t="str">
        <f>IF(D1329&lt;&gt;"",COUNTA($D$8:D1329),"")</f>
        <v/>
      </c>
      <c r="D1329" s="552"/>
      <c r="E1329" s="71"/>
      <c r="F1329" s="103"/>
      <c r="G1329" s="103"/>
      <c r="H1329" s="103"/>
      <c r="I1329" s="103"/>
      <c r="J1329" s="103"/>
      <c r="K1329" s="103"/>
      <c r="L1329" s="107"/>
      <c r="M1329" s="105"/>
      <c r="N1329" s="106" t="str">
        <f>IF(L1329&lt;&gt;"",VLOOKUP(L1329,'DON GIA'!$S$1:$U$19,3,0),"")</f>
        <v/>
      </c>
      <c r="O1329" s="106" t="str">
        <f>IF(L1329&lt;&gt;"",VLOOKUP(L1329,'DON GIA'!$S$1:$V$19,4,0),"")</f>
        <v/>
      </c>
      <c r="P1329" s="106" t="str">
        <f t="shared" si="249"/>
        <v/>
      </c>
      <c r="Q1329" s="106" t="str">
        <f t="shared" si="250"/>
        <v/>
      </c>
      <c r="R1329" s="71" t="s">
        <v>35</v>
      </c>
      <c r="S1329" s="103"/>
      <c r="T1329" s="103"/>
      <c r="U1329" s="554" t="str">
        <f>IF(R1329&lt;&gt;"",VLOOKUP(R1329,'DON GIA'!$H$1:$K$103,4,0),"")</f>
        <v/>
      </c>
      <c r="V1329" s="554" t="str">
        <f t="shared" si="252"/>
        <v/>
      </c>
      <c r="W1329" s="107" t="s">
        <v>1299</v>
      </c>
      <c r="X1329" s="103" t="s">
        <v>27</v>
      </c>
      <c r="Y1329" s="134">
        <v>125.6</v>
      </c>
      <c r="Z1329" s="109"/>
      <c r="AA1329" s="554">
        <f>IF(W1329&lt;&gt;"",VLOOKUP(W1329,'DON GIA'!$A$1:$D$346,4,0),"")</f>
        <v>6425958</v>
      </c>
      <c r="AB1329" s="554">
        <f t="shared" si="253"/>
        <v>807100324.79999995</v>
      </c>
      <c r="AC1329" s="71"/>
      <c r="AD1329" s="71" t="s">
        <v>34</v>
      </c>
      <c r="AE1329" s="71" t="s">
        <v>30</v>
      </c>
      <c r="AF1329" s="71" t="s">
        <v>31</v>
      </c>
      <c r="AG1329" s="71" t="s">
        <v>34</v>
      </c>
      <c r="AH1329" s="103" t="s">
        <v>101</v>
      </c>
      <c r="AI1329" s="71"/>
      <c r="AJ1329" s="71"/>
      <c r="AK1329" s="71"/>
      <c r="AL1329" s="554" t="str">
        <f>IF(AI1329&lt;&gt;"",VLOOKUP(AI1329,'DON GIA'!$M$1:$P$9,4,0),"")</f>
        <v/>
      </c>
      <c r="AM1329" s="554" t="str">
        <f t="shared" si="251"/>
        <v/>
      </c>
      <c r="AN1329" s="103"/>
      <c r="AO1329" s="107"/>
      <c r="AP1329" s="553" t="str">
        <f t="shared" si="246"/>
        <v/>
      </c>
      <c r="AQ1329" s="107"/>
      <c r="AR1329" s="577" t="s">
        <v>1959</v>
      </c>
    </row>
    <row r="1330" spans="1:44" ht="93.75" outlineLevel="2">
      <c r="A1330" s="72" t="e">
        <f>IF(D1329&lt;&gt;"",$D$8:D1329,A1329)</f>
        <v>#VALUE!</v>
      </c>
      <c r="C1330" s="552" t="str">
        <f>IF(D1330&lt;&gt;"",COUNTA($D$8:D1330),"")</f>
        <v/>
      </c>
      <c r="D1330" s="552"/>
      <c r="E1330" s="71"/>
      <c r="F1330" s="103"/>
      <c r="G1330" s="103"/>
      <c r="H1330" s="103"/>
      <c r="I1330" s="103"/>
      <c r="J1330" s="103"/>
      <c r="K1330" s="103"/>
      <c r="L1330" s="107"/>
      <c r="M1330" s="105"/>
      <c r="N1330" s="106" t="str">
        <f>IF(L1330&lt;&gt;"",VLOOKUP(L1330,'DON GIA'!$S$1:$U$19,3,0),"")</f>
        <v/>
      </c>
      <c r="O1330" s="106" t="str">
        <f>IF(L1330&lt;&gt;"",VLOOKUP(L1330,'DON GIA'!$S$1:$V$19,4,0),"")</f>
        <v/>
      </c>
      <c r="P1330" s="106" t="str">
        <f t="shared" si="249"/>
        <v/>
      </c>
      <c r="Q1330" s="106" t="str">
        <f t="shared" si="250"/>
        <v/>
      </c>
      <c r="R1330" s="71" t="s">
        <v>35</v>
      </c>
      <c r="S1330" s="103"/>
      <c r="T1330" s="103"/>
      <c r="U1330" s="554" t="str">
        <f>IF(R1330&lt;&gt;"",VLOOKUP(R1330,'DON GIA'!$H$1:$K$103,4,0),"")</f>
        <v/>
      </c>
      <c r="V1330" s="554" t="str">
        <f t="shared" si="252"/>
        <v/>
      </c>
      <c r="W1330" s="107" t="s">
        <v>1300</v>
      </c>
      <c r="X1330" s="103" t="s">
        <v>27</v>
      </c>
      <c r="Y1330" s="134">
        <v>131.19999999999999</v>
      </c>
      <c r="Z1330" s="109"/>
      <c r="AA1330" s="554">
        <f>IF(W1330&lt;&gt;"",VLOOKUP(W1330,'DON GIA'!$A$1:$D$346,4,0),"")</f>
        <v>2719938</v>
      </c>
      <c r="AB1330" s="554">
        <f t="shared" si="253"/>
        <v>356855865.59999996</v>
      </c>
      <c r="AC1330" s="71"/>
      <c r="AD1330" s="71"/>
      <c r="AE1330" s="71" t="s">
        <v>34</v>
      </c>
      <c r="AF1330" s="71" t="s">
        <v>31</v>
      </c>
      <c r="AG1330" s="71" t="s">
        <v>34</v>
      </c>
      <c r="AH1330" s="103"/>
      <c r="AI1330" s="71"/>
      <c r="AJ1330" s="71"/>
      <c r="AK1330" s="71"/>
      <c r="AL1330" s="554" t="str">
        <f>IF(AI1330&lt;&gt;"",VLOOKUP(AI1330,'DON GIA'!$M$1:$P$9,4,0),"")</f>
        <v/>
      </c>
      <c r="AM1330" s="554" t="str">
        <f t="shared" si="251"/>
        <v/>
      </c>
      <c r="AN1330" s="103"/>
      <c r="AO1330" s="107"/>
      <c r="AP1330" s="553" t="str">
        <f t="shared" si="246"/>
        <v/>
      </c>
      <c r="AQ1330" s="107"/>
      <c r="AR1330" s="577" t="s">
        <v>1960</v>
      </c>
    </row>
    <row r="1331" spans="1:44" outlineLevel="2">
      <c r="A1331" s="72" t="e">
        <f>IF(D1330&lt;&gt;"",$D$8:D1330,A1330)</f>
        <v>#VALUE!</v>
      </c>
      <c r="C1331" s="552" t="str">
        <f>IF(D1331&lt;&gt;"",COUNTA($D$8:D1331),"")</f>
        <v/>
      </c>
      <c r="D1331" s="552"/>
      <c r="E1331" s="71"/>
      <c r="F1331" s="103"/>
      <c r="G1331" s="103"/>
      <c r="H1331" s="103"/>
      <c r="I1331" s="103"/>
      <c r="J1331" s="103"/>
      <c r="K1331" s="103"/>
      <c r="L1331" s="107"/>
      <c r="M1331" s="105"/>
      <c r="N1331" s="106" t="str">
        <f>IF(L1331&lt;&gt;"",VLOOKUP(L1331,'DON GIA'!$S$1:$U$19,3,0),"")</f>
        <v/>
      </c>
      <c r="O1331" s="106" t="str">
        <f>IF(L1331&lt;&gt;"",VLOOKUP(L1331,'DON GIA'!$S$1:$V$19,4,0),"")</f>
        <v/>
      </c>
      <c r="P1331" s="106" t="str">
        <f t="shared" si="249"/>
        <v/>
      </c>
      <c r="Q1331" s="106" t="str">
        <f t="shared" si="250"/>
        <v/>
      </c>
      <c r="R1331" s="71" t="s">
        <v>35</v>
      </c>
      <c r="S1331" s="103"/>
      <c r="T1331" s="103"/>
      <c r="U1331" s="554" t="str">
        <f>IF(R1331&lt;&gt;"",VLOOKUP(R1331,'DON GIA'!$H$1:$K$103,4,0),"")</f>
        <v/>
      </c>
      <c r="V1331" s="554" t="str">
        <f t="shared" si="252"/>
        <v/>
      </c>
      <c r="W1331" s="107" t="s">
        <v>1300</v>
      </c>
      <c r="X1331" s="103" t="s">
        <v>27</v>
      </c>
      <c r="Y1331" s="134">
        <v>131.19999999999999</v>
      </c>
      <c r="Z1331" s="109"/>
      <c r="AA1331" s="554">
        <f>IF(W1331&lt;&gt;"",VLOOKUP(W1331,'DON GIA'!$A$1:$D$346,4,0),"")</f>
        <v>2719938</v>
      </c>
      <c r="AB1331" s="554">
        <f t="shared" si="253"/>
        <v>356855865.59999996</v>
      </c>
      <c r="AC1331" s="71"/>
      <c r="AD1331" s="71"/>
      <c r="AE1331" s="71" t="s">
        <v>496</v>
      </c>
      <c r="AF1331" s="71" t="s">
        <v>31</v>
      </c>
      <c r="AG1331" s="71" t="s">
        <v>34</v>
      </c>
      <c r="AH1331" s="103"/>
      <c r="AI1331" s="71"/>
      <c r="AJ1331" s="71"/>
      <c r="AK1331" s="71"/>
      <c r="AL1331" s="554" t="str">
        <f>IF(AI1331&lt;&gt;"",VLOOKUP(AI1331,'DON GIA'!$M$1:$P$9,4,0),"")</f>
        <v/>
      </c>
      <c r="AM1331" s="554" t="str">
        <f t="shared" si="251"/>
        <v/>
      </c>
      <c r="AN1331" s="103"/>
      <c r="AO1331" s="107"/>
      <c r="AP1331" s="553" t="str">
        <f t="shared" si="246"/>
        <v/>
      </c>
      <c r="AQ1331" s="107"/>
    </row>
    <row r="1332" spans="1:44" outlineLevel="2">
      <c r="A1332" s="72" t="e">
        <f>IF(D1331&lt;&gt;"",$D$8:D1331,A1331)</f>
        <v>#VALUE!</v>
      </c>
      <c r="C1332" s="552" t="str">
        <f>IF(D1332&lt;&gt;"",COUNTA($D$8:D1332),"")</f>
        <v/>
      </c>
      <c r="D1332" s="552"/>
      <c r="E1332" s="71"/>
      <c r="F1332" s="103"/>
      <c r="G1332" s="103"/>
      <c r="H1332" s="103"/>
      <c r="I1332" s="103"/>
      <c r="J1332" s="103"/>
      <c r="K1332" s="103"/>
      <c r="L1332" s="107"/>
      <c r="M1332" s="105"/>
      <c r="N1332" s="106" t="str">
        <f>IF(L1332&lt;&gt;"",VLOOKUP(L1332,'DON GIA'!$S$1:$U$19,3,0),"")</f>
        <v/>
      </c>
      <c r="O1332" s="106" t="str">
        <f>IF(L1332&lt;&gt;"",VLOOKUP(L1332,'DON GIA'!$S$1:$V$19,4,0),"")</f>
        <v/>
      </c>
      <c r="P1332" s="106" t="str">
        <f t="shared" si="249"/>
        <v/>
      </c>
      <c r="Q1332" s="106" t="str">
        <f t="shared" si="250"/>
        <v/>
      </c>
      <c r="R1332" s="71" t="s">
        <v>35</v>
      </c>
      <c r="S1332" s="103"/>
      <c r="T1332" s="103"/>
      <c r="U1332" s="554" t="str">
        <f>IF(R1332&lt;&gt;"",VLOOKUP(R1332,'DON GIA'!$H$1:$K$103,4,0),"")</f>
        <v/>
      </c>
      <c r="V1332" s="554" t="str">
        <f t="shared" si="252"/>
        <v/>
      </c>
      <c r="W1332" s="107" t="s">
        <v>1057</v>
      </c>
      <c r="X1332" s="103" t="s">
        <v>27</v>
      </c>
      <c r="Y1332" s="134">
        <v>9</v>
      </c>
      <c r="Z1332" s="109"/>
      <c r="AA1332" s="554">
        <f>IF(W1332&lt;&gt;"",VLOOKUP(W1332,'DON GIA'!$A$1:$D$346,4,0),"")</f>
        <v>1229116</v>
      </c>
      <c r="AB1332" s="554">
        <f t="shared" si="253"/>
        <v>11062044</v>
      </c>
      <c r="AC1332" s="71"/>
      <c r="AD1332" s="71"/>
      <c r="AE1332" s="71"/>
      <c r="AF1332" s="71"/>
      <c r="AG1332" s="71"/>
      <c r="AH1332" s="103"/>
      <c r="AI1332" s="71"/>
      <c r="AJ1332" s="71"/>
      <c r="AK1332" s="71"/>
      <c r="AL1332" s="554" t="str">
        <f>IF(AI1332&lt;&gt;"",VLOOKUP(AI1332,'DON GIA'!$M$1:$P$9,4,0),"")</f>
        <v/>
      </c>
      <c r="AM1332" s="554" t="str">
        <f t="shared" si="251"/>
        <v/>
      </c>
      <c r="AN1332" s="103"/>
      <c r="AO1332" s="107"/>
      <c r="AP1332" s="553" t="str">
        <f t="shared" si="246"/>
        <v/>
      </c>
      <c r="AQ1332" s="107"/>
    </row>
    <row r="1333" spans="1:44" outlineLevel="2">
      <c r="A1333" s="72" t="e">
        <f>IF(D1332&lt;&gt;"",$D$8:D1332,A1332)</f>
        <v>#VALUE!</v>
      </c>
      <c r="C1333" s="552" t="str">
        <f>IF(D1333&lt;&gt;"",COUNTA($D$8:D1333),"")</f>
        <v/>
      </c>
      <c r="D1333" s="552"/>
      <c r="E1333" s="71"/>
      <c r="F1333" s="103"/>
      <c r="G1333" s="103"/>
      <c r="H1333" s="103"/>
      <c r="I1333" s="103"/>
      <c r="J1333" s="103"/>
      <c r="K1333" s="103"/>
      <c r="L1333" s="107"/>
      <c r="M1333" s="105"/>
      <c r="N1333" s="106" t="str">
        <f>IF(L1333&lt;&gt;"",VLOOKUP(L1333,'DON GIA'!$S$1:$U$19,3,0),"")</f>
        <v/>
      </c>
      <c r="O1333" s="106" t="str">
        <f>IF(L1333&lt;&gt;"",VLOOKUP(L1333,'DON GIA'!$S$1:$V$19,4,0),"")</f>
        <v/>
      </c>
      <c r="P1333" s="106" t="str">
        <f t="shared" si="249"/>
        <v/>
      </c>
      <c r="Q1333" s="106" t="str">
        <f t="shared" si="250"/>
        <v/>
      </c>
      <c r="R1333" s="71" t="s">
        <v>35</v>
      </c>
      <c r="S1333" s="103"/>
      <c r="T1333" s="103"/>
      <c r="U1333" s="554" t="str">
        <f>IF(R1333&lt;&gt;"",VLOOKUP(R1333,'DON GIA'!$H$1:$K$103,4,0),"")</f>
        <v/>
      </c>
      <c r="V1333" s="554" t="str">
        <f t="shared" si="252"/>
        <v/>
      </c>
      <c r="W1333" s="107" t="s">
        <v>1063</v>
      </c>
      <c r="X1333" s="103" t="s">
        <v>27</v>
      </c>
      <c r="Y1333" s="134">
        <v>14.56</v>
      </c>
      <c r="Z1333" s="109"/>
      <c r="AA1333" s="554">
        <f>IF(W1333&lt;&gt;"",VLOOKUP(W1333,'DON GIA'!$A$1:$D$346,4,0),"")</f>
        <v>3941166</v>
      </c>
      <c r="AB1333" s="554">
        <f t="shared" si="253"/>
        <v>57383376.960000001</v>
      </c>
      <c r="AC1333" s="71"/>
      <c r="AD1333" s="71" t="s">
        <v>471</v>
      </c>
      <c r="AE1333" s="71" t="s">
        <v>30</v>
      </c>
      <c r="AF1333" s="71" t="s">
        <v>31</v>
      </c>
      <c r="AG1333" s="71" t="s">
        <v>34</v>
      </c>
      <c r="AH1333" s="103"/>
      <c r="AI1333" s="71"/>
      <c r="AJ1333" s="71"/>
      <c r="AK1333" s="71"/>
      <c r="AL1333" s="554" t="str">
        <f>IF(AI1333&lt;&gt;"",VLOOKUP(AI1333,'DON GIA'!$M$1:$P$9,4,0),"")</f>
        <v/>
      </c>
      <c r="AM1333" s="554" t="str">
        <f t="shared" si="251"/>
        <v/>
      </c>
      <c r="AN1333" s="103"/>
      <c r="AO1333" s="107"/>
      <c r="AP1333" s="553" t="str">
        <f t="shared" si="246"/>
        <v/>
      </c>
      <c r="AQ1333" s="107"/>
    </row>
    <row r="1334" spans="1:44" outlineLevel="2">
      <c r="A1334" s="72" t="e">
        <f>IF(D1333&lt;&gt;"",$D$8:D1333,A1333)</f>
        <v>#VALUE!</v>
      </c>
      <c r="C1334" s="552" t="str">
        <f>IF(D1334&lt;&gt;"",COUNTA($D$8:D1334),"")</f>
        <v/>
      </c>
      <c r="D1334" s="552"/>
      <c r="E1334" s="71"/>
      <c r="F1334" s="103"/>
      <c r="G1334" s="103"/>
      <c r="H1334" s="103"/>
      <c r="I1334" s="103"/>
      <c r="J1334" s="103"/>
      <c r="K1334" s="103"/>
      <c r="L1334" s="107"/>
      <c r="M1334" s="105"/>
      <c r="N1334" s="106" t="str">
        <f>IF(L1334&lt;&gt;"",VLOOKUP(L1334,'DON GIA'!$S$1:$U$19,3,0),"")</f>
        <v/>
      </c>
      <c r="O1334" s="106" t="str">
        <f>IF(L1334&lt;&gt;"",VLOOKUP(L1334,'DON GIA'!$S$1:$V$19,4,0),"")</f>
        <v/>
      </c>
      <c r="P1334" s="106" t="str">
        <f t="shared" si="249"/>
        <v/>
      </c>
      <c r="Q1334" s="106" t="str">
        <f t="shared" si="250"/>
        <v/>
      </c>
      <c r="R1334" s="71" t="s">
        <v>35</v>
      </c>
      <c r="S1334" s="103"/>
      <c r="T1334" s="103"/>
      <c r="U1334" s="554" t="str">
        <f>IF(R1334&lt;&gt;"",VLOOKUP(R1334,'DON GIA'!$H$1:$K$103,4,0),"")</f>
        <v/>
      </c>
      <c r="V1334" s="554" t="str">
        <f t="shared" si="252"/>
        <v/>
      </c>
      <c r="W1334" s="107" t="s">
        <v>1063</v>
      </c>
      <c r="X1334" s="103" t="s">
        <v>27</v>
      </c>
      <c r="Y1334" s="134">
        <v>12.42</v>
      </c>
      <c r="Z1334" s="109"/>
      <c r="AA1334" s="554">
        <f>IF(W1334&lt;&gt;"",VLOOKUP(W1334,'DON GIA'!$A$1:$D$346,4,0),"")</f>
        <v>3941166</v>
      </c>
      <c r="AB1334" s="554">
        <f t="shared" si="253"/>
        <v>48949281.719999999</v>
      </c>
      <c r="AC1334" s="71"/>
      <c r="AD1334" s="71" t="s">
        <v>471</v>
      </c>
      <c r="AE1334" s="71" t="s">
        <v>30</v>
      </c>
      <c r="AF1334" s="71" t="s">
        <v>31</v>
      </c>
      <c r="AG1334" s="71" t="s">
        <v>312</v>
      </c>
      <c r="AH1334" s="103"/>
      <c r="AI1334" s="71"/>
      <c r="AJ1334" s="71"/>
      <c r="AK1334" s="71"/>
      <c r="AL1334" s="554" t="str">
        <f>IF(AI1334&lt;&gt;"",VLOOKUP(AI1334,'DON GIA'!$M$1:$P$9,4,0),"")</f>
        <v/>
      </c>
      <c r="AM1334" s="554" t="str">
        <f t="shared" si="251"/>
        <v/>
      </c>
      <c r="AN1334" s="103"/>
      <c r="AO1334" s="107"/>
      <c r="AP1334" s="553" t="str">
        <f t="shared" si="246"/>
        <v/>
      </c>
      <c r="AQ1334" s="107"/>
    </row>
    <row r="1335" spans="1:44" outlineLevel="2">
      <c r="A1335" s="72" t="e">
        <f>IF(D1334&lt;&gt;"",$D$8:D1334,A1334)</f>
        <v>#VALUE!</v>
      </c>
      <c r="C1335" s="552" t="str">
        <f>IF(D1335&lt;&gt;"",COUNTA($D$8:D1335),"")</f>
        <v/>
      </c>
      <c r="D1335" s="552"/>
      <c r="E1335" s="71"/>
      <c r="F1335" s="103"/>
      <c r="G1335" s="103"/>
      <c r="H1335" s="103"/>
      <c r="I1335" s="103"/>
      <c r="J1335" s="103"/>
      <c r="K1335" s="103"/>
      <c r="L1335" s="107"/>
      <c r="M1335" s="105"/>
      <c r="N1335" s="106" t="str">
        <f>IF(L1335&lt;&gt;"",VLOOKUP(L1335,'DON GIA'!$S$1:$U$19,3,0),"")</f>
        <v/>
      </c>
      <c r="O1335" s="106" t="str">
        <f>IF(L1335&lt;&gt;"",VLOOKUP(L1335,'DON GIA'!$S$1:$V$19,4,0),"")</f>
        <v/>
      </c>
      <c r="P1335" s="106" t="str">
        <f t="shared" si="249"/>
        <v/>
      </c>
      <c r="Q1335" s="106" t="str">
        <f t="shared" si="250"/>
        <v/>
      </c>
      <c r="R1335" s="71" t="s">
        <v>35</v>
      </c>
      <c r="S1335" s="103"/>
      <c r="T1335" s="103"/>
      <c r="U1335" s="554" t="str">
        <f>IF(R1335&lt;&gt;"",VLOOKUP(R1335,'DON GIA'!$H$1:$K$103,4,0),"")</f>
        <v/>
      </c>
      <c r="V1335" s="554" t="str">
        <f t="shared" si="252"/>
        <v/>
      </c>
      <c r="W1335" s="107" t="s">
        <v>1019</v>
      </c>
      <c r="X1335" s="103" t="s">
        <v>27</v>
      </c>
      <c r="Y1335" s="134">
        <v>6.16</v>
      </c>
      <c r="Z1335" s="109"/>
      <c r="AA1335" s="554">
        <f>IF(W1335&lt;&gt;"",VLOOKUP(W1335,'DON GIA'!$A$1:$D$346,4,0),"")</f>
        <v>330817</v>
      </c>
      <c r="AB1335" s="554">
        <f t="shared" si="253"/>
        <v>2037832.72</v>
      </c>
      <c r="AC1335" s="71"/>
      <c r="AD1335" s="71"/>
      <c r="AE1335" s="71"/>
      <c r="AF1335" s="71"/>
      <c r="AG1335" s="71"/>
      <c r="AH1335" s="103"/>
      <c r="AI1335" s="71"/>
      <c r="AJ1335" s="71"/>
      <c r="AK1335" s="71"/>
      <c r="AL1335" s="554" t="str">
        <f>IF(AI1335&lt;&gt;"",VLOOKUP(AI1335,'DON GIA'!$M$1:$P$9,4,0),"")</f>
        <v/>
      </c>
      <c r="AM1335" s="554" t="str">
        <f t="shared" si="251"/>
        <v/>
      </c>
      <c r="AN1335" s="103"/>
      <c r="AO1335" s="107"/>
      <c r="AP1335" s="553" t="str">
        <f t="shared" si="246"/>
        <v/>
      </c>
      <c r="AQ1335" s="107"/>
    </row>
    <row r="1336" spans="1:44" ht="37.5" outlineLevel="2">
      <c r="A1336" s="72" t="e">
        <f>IF(D1335&lt;&gt;"",$D$8:D1335,A1335)</f>
        <v>#VALUE!</v>
      </c>
      <c r="C1336" s="552" t="str">
        <f>IF(D1336&lt;&gt;"",COUNTA($D$8:D1336),"")</f>
        <v/>
      </c>
      <c r="D1336" s="552"/>
      <c r="E1336" s="71"/>
      <c r="F1336" s="103"/>
      <c r="G1336" s="103"/>
      <c r="H1336" s="103"/>
      <c r="I1336" s="103"/>
      <c r="J1336" s="103"/>
      <c r="K1336" s="103"/>
      <c r="L1336" s="107"/>
      <c r="M1336" s="105"/>
      <c r="N1336" s="106" t="str">
        <f>IF(L1336&lt;&gt;"",VLOOKUP(L1336,'DON GIA'!$S$1:$U$19,3,0),"")</f>
        <v/>
      </c>
      <c r="O1336" s="106" t="str">
        <f>IF(L1336&lt;&gt;"",VLOOKUP(L1336,'DON GIA'!$S$1:$V$19,4,0),"")</f>
        <v/>
      </c>
      <c r="P1336" s="106" t="str">
        <f t="shared" si="249"/>
        <v/>
      </c>
      <c r="Q1336" s="106" t="str">
        <f t="shared" si="250"/>
        <v/>
      </c>
      <c r="R1336" s="71" t="s">
        <v>35</v>
      </c>
      <c r="S1336" s="103"/>
      <c r="T1336" s="103"/>
      <c r="U1336" s="554" t="str">
        <f>IF(R1336&lt;&gt;"",VLOOKUP(R1336,'DON GIA'!$H$1:$K$103,4,0),"")</f>
        <v/>
      </c>
      <c r="V1336" s="554" t="str">
        <f t="shared" si="252"/>
        <v/>
      </c>
      <c r="W1336" s="107" t="s">
        <v>1301</v>
      </c>
      <c r="X1336" s="103" t="s">
        <v>27</v>
      </c>
      <c r="Y1336" s="134">
        <v>14.08</v>
      </c>
      <c r="Z1336" s="109"/>
      <c r="AA1336" s="554">
        <f>IF(W1336&lt;&gt;"",VLOOKUP(W1336,'DON GIA'!$A$1:$D$346,4,0),"")</f>
        <v>1380011</v>
      </c>
      <c r="AB1336" s="554">
        <f t="shared" si="253"/>
        <v>19430554.879999999</v>
      </c>
      <c r="AC1336" s="71"/>
      <c r="AD1336" s="71"/>
      <c r="AE1336" s="71"/>
      <c r="AF1336" s="71"/>
      <c r="AG1336" s="71"/>
      <c r="AH1336" s="103"/>
      <c r="AI1336" s="71"/>
      <c r="AJ1336" s="71"/>
      <c r="AK1336" s="71"/>
      <c r="AL1336" s="554" t="str">
        <f>IF(AI1336&lt;&gt;"",VLOOKUP(AI1336,'DON GIA'!$M$1:$P$9,4,0),"")</f>
        <v/>
      </c>
      <c r="AM1336" s="554" t="str">
        <f t="shared" si="251"/>
        <v/>
      </c>
      <c r="AN1336" s="103"/>
      <c r="AO1336" s="107"/>
      <c r="AP1336" s="553" t="str">
        <f t="shared" si="246"/>
        <v/>
      </c>
      <c r="AQ1336" s="107"/>
    </row>
    <row r="1337" spans="1:44" outlineLevel="2">
      <c r="A1337" s="72" t="e">
        <f>IF(D1336&lt;&gt;"",$D$8:D1336,A1336)</f>
        <v>#VALUE!</v>
      </c>
      <c r="C1337" s="552" t="str">
        <f>IF(D1337&lt;&gt;"",COUNTA($D$8:D1337),"")</f>
        <v/>
      </c>
      <c r="D1337" s="552"/>
      <c r="E1337" s="71"/>
      <c r="F1337" s="103"/>
      <c r="G1337" s="103"/>
      <c r="H1337" s="103"/>
      <c r="I1337" s="103"/>
      <c r="J1337" s="103"/>
      <c r="K1337" s="103"/>
      <c r="L1337" s="107"/>
      <c r="M1337" s="105"/>
      <c r="N1337" s="106" t="str">
        <f>IF(L1337&lt;&gt;"",VLOOKUP(L1337,'DON GIA'!$S$1:$U$19,3,0),"")</f>
        <v/>
      </c>
      <c r="O1337" s="106" t="str">
        <f>IF(L1337&lt;&gt;"",VLOOKUP(L1337,'DON GIA'!$S$1:$V$19,4,0),"")</f>
        <v/>
      </c>
      <c r="P1337" s="106" t="str">
        <f t="shared" si="249"/>
        <v/>
      </c>
      <c r="Q1337" s="106" t="str">
        <f t="shared" si="250"/>
        <v/>
      </c>
      <c r="R1337" s="71" t="s">
        <v>35</v>
      </c>
      <c r="S1337" s="103"/>
      <c r="T1337" s="103"/>
      <c r="U1337" s="554" t="str">
        <f>IF(R1337&lt;&gt;"",VLOOKUP(R1337,'DON GIA'!$H$1:$K$103,4,0),"")</f>
        <v/>
      </c>
      <c r="V1337" s="554" t="str">
        <f t="shared" si="252"/>
        <v/>
      </c>
      <c r="W1337" s="107" t="s">
        <v>1023</v>
      </c>
      <c r="X1337" s="103" t="s">
        <v>38</v>
      </c>
      <c r="Y1337" s="134">
        <v>0.192</v>
      </c>
      <c r="Z1337" s="109"/>
      <c r="AA1337" s="554">
        <f>IF(W1337&lt;&gt;"",VLOOKUP(W1337,'DON GIA'!$A$1:$D$346,4,0),"")</f>
        <v>2523428</v>
      </c>
      <c r="AB1337" s="554">
        <f t="shared" si="253"/>
        <v>484498.17600000004</v>
      </c>
      <c r="AC1337" s="71"/>
      <c r="AD1337" s="71"/>
      <c r="AE1337" s="71"/>
      <c r="AF1337" s="71"/>
      <c r="AG1337" s="71"/>
      <c r="AH1337" s="103"/>
      <c r="AI1337" s="71"/>
      <c r="AJ1337" s="71"/>
      <c r="AK1337" s="71"/>
      <c r="AL1337" s="554" t="str">
        <f>IF(AI1337&lt;&gt;"",VLOOKUP(AI1337,'DON GIA'!$M$1:$P$9,4,0),"")</f>
        <v/>
      </c>
      <c r="AM1337" s="554" t="str">
        <f t="shared" si="251"/>
        <v/>
      </c>
      <c r="AN1337" s="103"/>
      <c r="AO1337" s="107"/>
      <c r="AP1337" s="553" t="str">
        <f t="shared" si="246"/>
        <v/>
      </c>
      <c r="AQ1337" s="107"/>
    </row>
    <row r="1338" spans="1:44" outlineLevel="2">
      <c r="A1338" s="72" t="e">
        <f>IF(D1337&lt;&gt;"",$D$8:D1337,A1337)</f>
        <v>#VALUE!</v>
      </c>
      <c r="C1338" s="552" t="str">
        <f>IF(D1338&lt;&gt;"",COUNTA($D$8:D1338),"")</f>
        <v/>
      </c>
      <c r="D1338" s="552"/>
      <c r="E1338" s="71"/>
      <c r="F1338" s="103"/>
      <c r="G1338" s="103"/>
      <c r="H1338" s="103"/>
      <c r="I1338" s="103"/>
      <c r="J1338" s="103"/>
      <c r="K1338" s="103"/>
      <c r="L1338" s="107"/>
      <c r="M1338" s="105"/>
      <c r="N1338" s="106" t="str">
        <f>IF(L1338&lt;&gt;"",VLOOKUP(L1338,'DON GIA'!$S$1:$U$19,3,0),"")</f>
        <v/>
      </c>
      <c r="O1338" s="106" t="str">
        <f>IF(L1338&lt;&gt;"",VLOOKUP(L1338,'DON GIA'!$S$1:$V$19,4,0),"")</f>
        <v/>
      </c>
      <c r="P1338" s="106" t="str">
        <f t="shared" si="249"/>
        <v/>
      </c>
      <c r="Q1338" s="106" t="str">
        <f t="shared" si="250"/>
        <v/>
      </c>
      <c r="R1338" s="71" t="s">
        <v>35</v>
      </c>
      <c r="S1338" s="103"/>
      <c r="T1338" s="103"/>
      <c r="U1338" s="554" t="str">
        <f>IF(R1338&lt;&gt;"",VLOOKUP(R1338,'DON GIA'!$H$1:$K$103,4,0),"")</f>
        <v/>
      </c>
      <c r="V1338" s="554" t="str">
        <f t="shared" si="252"/>
        <v/>
      </c>
      <c r="W1338" s="107" t="s">
        <v>1009</v>
      </c>
      <c r="X1338" s="103" t="s">
        <v>27</v>
      </c>
      <c r="Y1338" s="134">
        <v>23.4</v>
      </c>
      <c r="Z1338" s="109"/>
      <c r="AA1338" s="554">
        <f>IF(W1338&lt;&gt;"",VLOOKUP(W1338,'DON GIA'!$A$1:$D$346,4,0),"")</f>
        <v>282038</v>
      </c>
      <c r="AB1338" s="554">
        <f t="shared" si="253"/>
        <v>6599689.1999999993</v>
      </c>
      <c r="AC1338" s="71"/>
      <c r="AD1338" s="71"/>
      <c r="AE1338" s="71"/>
      <c r="AF1338" s="71"/>
      <c r="AG1338" s="71"/>
      <c r="AH1338" s="103"/>
      <c r="AI1338" s="71"/>
      <c r="AJ1338" s="71"/>
      <c r="AK1338" s="71"/>
      <c r="AL1338" s="554" t="str">
        <f>IF(AI1338&lt;&gt;"",VLOOKUP(AI1338,'DON GIA'!$M$1:$P$9,4,0),"")</f>
        <v/>
      </c>
      <c r="AM1338" s="554" t="str">
        <f t="shared" si="251"/>
        <v/>
      </c>
      <c r="AN1338" s="103"/>
      <c r="AO1338" s="107"/>
      <c r="AP1338" s="553" t="str">
        <f t="shared" si="246"/>
        <v/>
      </c>
      <c r="AQ1338" s="107"/>
    </row>
    <row r="1339" spans="1:44" ht="37.5" outlineLevel="2">
      <c r="A1339" s="72" t="e">
        <f>IF(D1338&lt;&gt;"",$D$8:D1338,A1338)</f>
        <v>#VALUE!</v>
      </c>
      <c r="C1339" s="552" t="str">
        <f>IF(D1339&lt;&gt;"",COUNTA($D$8:D1339),"")</f>
        <v/>
      </c>
      <c r="D1339" s="552"/>
      <c r="E1339" s="71"/>
      <c r="F1339" s="103"/>
      <c r="G1339" s="103"/>
      <c r="H1339" s="103"/>
      <c r="I1339" s="103"/>
      <c r="J1339" s="103"/>
      <c r="K1339" s="103"/>
      <c r="L1339" s="107"/>
      <c r="M1339" s="105"/>
      <c r="N1339" s="106" t="str">
        <f>IF(L1339&lt;&gt;"",VLOOKUP(L1339,'DON GIA'!$S$1:$U$19,3,0),"")</f>
        <v/>
      </c>
      <c r="O1339" s="106" t="str">
        <f>IF(L1339&lt;&gt;"",VLOOKUP(L1339,'DON GIA'!$S$1:$V$19,4,0),"")</f>
        <v/>
      </c>
      <c r="P1339" s="106" t="str">
        <f t="shared" si="249"/>
        <v/>
      </c>
      <c r="Q1339" s="106" t="str">
        <f t="shared" si="250"/>
        <v/>
      </c>
      <c r="R1339" s="71" t="s">
        <v>35</v>
      </c>
      <c r="S1339" s="103"/>
      <c r="T1339" s="103"/>
      <c r="U1339" s="554" t="str">
        <f>IF(R1339&lt;&gt;"",VLOOKUP(R1339,'DON GIA'!$H$1:$K$103,4,0),"")</f>
        <v/>
      </c>
      <c r="V1339" s="554" t="str">
        <f t="shared" si="252"/>
        <v/>
      </c>
      <c r="W1339" s="107" t="s">
        <v>1302</v>
      </c>
      <c r="X1339" s="103" t="s">
        <v>27</v>
      </c>
      <c r="Y1339" s="134">
        <v>15.2</v>
      </c>
      <c r="Z1339" s="109"/>
      <c r="AA1339" s="554">
        <f>IF(W1339&lt;&gt;"",VLOOKUP(W1339,'DON GIA'!$A$1:$D$346,4,0),"")</f>
        <v>1247565</v>
      </c>
      <c r="AB1339" s="554">
        <f t="shared" si="253"/>
        <v>18962988</v>
      </c>
      <c r="AC1339" s="71"/>
      <c r="AD1339" s="71"/>
      <c r="AE1339" s="71"/>
      <c r="AF1339" s="71"/>
      <c r="AG1339" s="71"/>
      <c r="AH1339" s="103"/>
      <c r="AI1339" s="71"/>
      <c r="AJ1339" s="71"/>
      <c r="AK1339" s="71"/>
      <c r="AL1339" s="554" t="str">
        <f>IF(AI1339&lt;&gt;"",VLOOKUP(AI1339,'DON GIA'!$M$1:$P$9,4,0),"")</f>
        <v/>
      </c>
      <c r="AM1339" s="554" t="str">
        <f t="shared" si="251"/>
        <v/>
      </c>
      <c r="AN1339" s="103"/>
      <c r="AO1339" s="107"/>
      <c r="AP1339" s="553" t="str">
        <f t="shared" si="246"/>
        <v/>
      </c>
      <c r="AQ1339" s="107"/>
    </row>
    <row r="1340" spans="1:44" outlineLevel="2">
      <c r="A1340" s="72" t="e">
        <f>IF(D1339&lt;&gt;"",$D$8:D1339,A1339)</f>
        <v>#VALUE!</v>
      </c>
      <c r="C1340" s="552" t="str">
        <f>IF(D1340&lt;&gt;"",COUNTA($D$8:D1340),"")</f>
        <v/>
      </c>
      <c r="D1340" s="552"/>
      <c r="E1340" s="71"/>
      <c r="F1340" s="103"/>
      <c r="G1340" s="103"/>
      <c r="H1340" s="103"/>
      <c r="I1340" s="103"/>
      <c r="J1340" s="103"/>
      <c r="K1340" s="103"/>
      <c r="L1340" s="107"/>
      <c r="M1340" s="105"/>
      <c r="N1340" s="106" t="str">
        <f>IF(L1340&lt;&gt;"",VLOOKUP(L1340,'DON GIA'!$S$1:$U$19,3,0),"")</f>
        <v/>
      </c>
      <c r="O1340" s="106" t="str">
        <f>IF(L1340&lt;&gt;"",VLOOKUP(L1340,'DON GIA'!$S$1:$V$19,4,0),"")</f>
        <v/>
      </c>
      <c r="P1340" s="106" t="str">
        <f t="shared" si="249"/>
        <v/>
      </c>
      <c r="Q1340" s="106" t="str">
        <f t="shared" si="250"/>
        <v/>
      </c>
      <c r="R1340" s="71" t="s">
        <v>35</v>
      </c>
      <c r="S1340" s="103"/>
      <c r="T1340" s="103"/>
      <c r="U1340" s="554" t="str">
        <f>IF(R1340&lt;&gt;"",VLOOKUP(R1340,'DON GIA'!$H$1:$K$103,4,0),"")</f>
        <v/>
      </c>
      <c r="V1340" s="554" t="str">
        <f t="shared" si="252"/>
        <v/>
      </c>
      <c r="W1340" s="107" t="s">
        <v>1303</v>
      </c>
      <c r="X1340" s="103" t="s">
        <v>38</v>
      </c>
      <c r="Y1340" s="134">
        <v>0.2</v>
      </c>
      <c r="Z1340" s="109"/>
      <c r="AA1340" s="554">
        <f>IF(W1340&lt;&gt;"",VLOOKUP(W1340,'DON GIA'!$A$1:$D$346,4,0),"")</f>
        <v>5994000</v>
      </c>
      <c r="AB1340" s="554">
        <f t="shared" si="253"/>
        <v>1198800</v>
      </c>
      <c r="AC1340" s="71"/>
      <c r="AD1340" s="71"/>
      <c r="AE1340" s="71"/>
      <c r="AF1340" s="71"/>
      <c r="AG1340" s="71"/>
      <c r="AH1340" s="103"/>
      <c r="AI1340" s="71"/>
      <c r="AJ1340" s="71"/>
      <c r="AK1340" s="71"/>
      <c r="AL1340" s="554" t="str">
        <f>IF(AI1340&lt;&gt;"",VLOOKUP(AI1340,'DON GIA'!$M$1:$P$9,4,0),"")</f>
        <v/>
      </c>
      <c r="AM1340" s="554" t="str">
        <f t="shared" si="251"/>
        <v/>
      </c>
      <c r="AN1340" s="103"/>
      <c r="AO1340" s="107"/>
      <c r="AP1340" s="553" t="str">
        <f t="shared" si="246"/>
        <v/>
      </c>
      <c r="AQ1340" s="107"/>
    </row>
    <row r="1341" spans="1:44" outlineLevel="2">
      <c r="A1341" s="72" t="e">
        <f>IF(D1340&lt;&gt;"",$D$8:D1340,A1340)</f>
        <v>#VALUE!</v>
      </c>
      <c r="C1341" s="552" t="str">
        <f>IF(D1341&lt;&gt;"",COUNTA($D$8:D1341),"")</f>
        <v/>
      </c>
      <c r="D1341" s="552"/>
      <c r="E1341" s="71"/>
      <c r="F1341" s="103"/>
      <c r="G1341" s="103"/>
      <c r="H1341" s="103"/>
      <c r="I1341" s="103"/>
      <c r="J1341" s="103"/>
      <c r="K1341" s="103"/>
      <c r="L1341" s="107"/>
      <c r="M1341" s="105"/>
      <c r="N1341" s="106" t="str">
        <f>IF(L1341&lt;&gt;"",VLOOKUP(L1341,'DON GIA'!$S$1:$U$19,3,0),"")</f>
        <v/>
      </c>
      <c r="O1341" s="106" t="str">
        <f>IF(L1341&lt;&gt;"",VLOOKUP(L1341,'DON GIA'!$S$1:$V$19,4,0),"")</f>
        <v/>
      </c>
      <c r="P1341" s="106" t="str">
        <f t="shared" si="249"/>
        <v/>
      </c>
      <c r="Q1341" s="106" t="str">
        <f t="shared" si="250"/>
        <v/>
      </c>
      <c r="R1341" s="71" t="s">
        <v>35</v>
      </c>
      <c r="S1341" s="103"/>
      <c r="T1341" s="103"/>
      <c r="U1341" s="554" t="str">
        <f>IF(R1341&lt;&gt;"",VLOOKUP(R1341,'DON GIA'!$H$1:$K$103,4,0),"")</f>
        <v/>
      </c>
      <c r="V1341" s="554" t="str">
        <f t="shared" si="252"/>
        <v/>
      </c>
      <c r="W1341" s="107" t="s">
        <v>1304</v>
      </c>
      <c r="X1341" s="103" t="s">
        <v>42</v>
      </c>
      <c r="Y1341" s="134">
        <v>1</v>
      </c>
      <c r="Z1341" s="109"/>
      <c r="AA1341" s="554">
        <f>IF(W1341&lt;&gt;"",VLOOKUP(W1341,'DON GIA'!$A$1:$D$346,4,0),"")</f>
        <v>835771</v>
      </c>
      <c r="AB1341" s="554">
        <f t="shared" si="253"/>
        <v>835771</v>
      </c>
      <c r="AC1341" s="71"/>
      <c r="AD1341" s="71"/>
      <c r="AE1341" s="71"/>
      <c r="AF1341" s="71"/>
      <c r="AG1341" s="71"/>
      <c r="AH1341" s="103"/>
      <c r="AI1341" s="71"/>
      <c r="AJ1341" s="71"/>
      <c r="AK1341" s="71"/>
      <c r="AL1341" s="554" t="str">
        <f>IF(AI1341&lt;&gt;"",VLOOKUP(AI1341,'DON GIA'!$M$1:$P$9,4,0),"")</f>
        <v/>
      </c>
      <c r="AM1341" s="554" t="str">
        <f t="shared" si="251"/>
        <v/>
      </c>
      <c r="AN1341" s="103"/>
      <c r="AO1341" s="107"/>
      <c r="AP1341" s="553" t="str">
        <f t="shared" si="246"/>
        <v/>
      </c>
      <c r="AQ1341" s="107"/>
    </row>
    <row r="1342" spans="1:44" outlineLevel="2">
      <c r="A1342" s="72" t="e">
        <f>IF(D1341&lt;&gt;"",$D$8:D1341,A1341)</f>
        <v>#VALUE!</v>
      </c>
      <c r="C1342" s="552" t="str">
        <f>IF(D1342&lt;&gt;"",COUNTA($D$8:D1342),"")</f>
        <v/>
      </c>
      <c r="D1342" s="552"/>
      <c r="E1342" s="71"/>
      <c r="F1342" s="103"/>
      <c r="G1342" s="103"/>
      <c r="H1342" s="103"/>
      <c r="I1342" s="103"/>
      <c r="J1342" s="103"/>
      <c r="K1342" s="103"/>
      <c r="L1342" s="107"/>
      <c r="M1342" s="105"/>
      <c r="N1342" s="106" t="str">
        <f>IF(L1342&lt;&gt;"",VLOOKUP(L1342,'DON GIA'!$S$1:$U$19,3,0),"")</f>
        <v/>
      </c>
      <c r="O1342" s="106" t="str">
        <f>IF(L1342&lt;&gt;"",VLOOKUP(L1342,'DON GIA'!$S$1:$V$19,4,0),"")</f>
        <v/>
      </c>
      <c r="P1342" s="106" t="str">
        <f t="shared" si="249"/>
        <v/>
      </c>
      <c r="Q1342" s="106" t="str">
        <f t="shared" si="250"/>
        <v/>
      </c>
      <c r="R1342" s="71" t="s">
        <v>35</v>
      </c>
      <c r="S1342" s="103"/>
      <c r="T1342" s="103"/>
      <c r="U1342" s="554" t="str">
        <f>IF(R1342&lt;&gt;"",VLOOKUP(R1342,'DON GIA'!$H$1:$K$103,4,0),"")</f>
        <v/>
      </c>
      <c r="V1342" s="554" t="str">
        <f t="shared" si="252"/>
        <v/>
      </c>
      <c r="W1342" s="107" t="s">
        <v>1194</v>
      </c>
      <c r="X1342" s="103" t="s">
        <v>27</v>
      </c>
      <c r="Y1342" s="134">
        <v>0.42</v>
      </c>
      <c r="Z1342" s="109"/>
      <c r="AA1342" s="554">
        <f>IF(W1342&lt;&gt;"",VLOOKUP(W1342,'DON GIA'!$A$1:$D$346,4,0),"")</f>
        <v>292949</v>
      </c>
      <c r="AB1342" s="554">
        <f t="shared" si="253"/>
        <v>123038.58</v>
      </c>
      <c r="AC1342" s="71"/>
      <c r="AD1342" s="71"/>
      <c r="AE1342" s="71"/>
      <c r="AF1342" s="71"/>
      <c r="AG1342" s="71"/>
      <c r="AH1342" s="103"/>
      <c r="AI1342" s="71"/>
      <c r="AJ1342" s="71"/>
      <c r="AK1342" s="71"/>
      <c r="AL1342" s="554" t="str">
        <f>IF(AI1342&lt;&gt;"",VLOOKUP(AI1342,'DON GIA'!$M$1:$P$9,4,0),"")</f>
        <v/>
      </c>
      <c r="AM1342" s="554" t="str">
        <f t="shared" si="251"/>
        <v/>
      </c>
      <c r="AN1342" s="103"/>
      <c r="AO1342" s="107"/>
      <c r="AP1342" s="553" t="str">
        <f t="shared" si="246"/>
        <v/>
      </c>
      <c r="AQ1342" s="107"/>
    </row>
    <row r="1343" spans="1:44" outlineLevel="2">
      <c r="A1343" s="72" t="e">
        <f>IF(D1342&lt;&gt;"",$D$8:D1342,A1342)</f>
        <v>#VALUE!</v>
      </c>
      <c r="C1343" s="552" t="str">
        <f>IF(D1343&lt;&gt;"",COUNTA($D$8:D1343),"")</f>
        <v/>
      </c>
      <c r="D1343" s="552"/>
      <c r="E1343" s="71"/>
      <c r="F1343" s="103"/>
      <c r="G1343" s="103"/>
      <c r="H1343" s="103"/>
      <c r="I1343" s="103"/>
      <c r="J1343" s="103"/>
      <c r="K1343" s="103"/>
      <c r="L1343" s="107"/>
      <c r="M1343" s="105"/>
      <c r="N1343" s="106" t="str">
        <f>IF(L1343&lt;&gt;"",VLOOKUP(L1343,'DON GIA'!$S$1:$U$19,3,0),"")</f>
        <v/>
      </c>
      <c r="O1343" s="106" t="str">
        <f>IF(L1343&lt;&gt;"",VLOOKUP(L1343,'DON GIA'!$S$1:$V$19,4,0),"")</f>
        <v/>
      </c>
      <c r="P1343" s="106" t="str">
        <f t="shared" si="249"/>
        <v/>
      </c>
      <c r="Q1343" s="106" t="str">
        <f t="shared" si="250"/>
        <v/>
      </c>
      <c r="R1343" s="71" t="s">
        <v>35</v>
      </c>
      <c r="S1343" s="103"/>
      <c r="T1343" s="103"/>
      <c r="U1343" s="554" t="str">
        <f>IF(R1343&lt;&gt;"",VLOOKUP(R1343,'DON GIA'!$H$1:$K$103,4,0),"")</f>
        <v/>
      </c>
      <c r="V1343" s="554" t="str">
        <f t="shared" si="252"/>
        <v/>
      </c>
      <c r="W1343" s="107" t="s">
        <v>1083</v>
      </c>
      <c r="X1343" s="103" t="s">
        <v>27</v>
      </c>
      <c r="Y1343" s="134">
        <v>1.92</v>
      </c>
      <c r="Z1343" s="109"/>
      <c r="AA1343" s="554">
        <f>IF(W1343&lt;&gt;"",VLOOKUP(W1343,'DON GIA'!$A$1:$D$346,4,0),"")</f>
        <v>282038</v>
      </c>
      <c r="AB1343" s="554">
        <f t="shared" si="253"/>
        <v>541512.95999999996</v>
      </c>
      <c r="AC1343" s="71"/>
      <c r="AD1343" s="71"/>
      <c r="AE1343" s="71"/>
      <c r="AF1343" s="71"/>
      <c r="AG1343" s="71"/>
      <c r="AH1343" s="103"/>
      <c r="AI1343" s="71"/>
      <c r="AJ1343" s="71"/>
      <c r="AK1343" s="71"/>
      <c r="AL1343" s="554" t="str">
        <f>IF(AI1343&lt;&gt;"",VLOOKUP(AI1343,'DON GIA'!$M$1:$P$9,4,0),"")</f>
        <v/>
      </c>
      <c r="AM1343" s="554" t="str">
        <f t="shared" si="251"/>
        <v/>
      </c>
      <c r="AN1343" s="103"/>
      <c r="AO1343" s="107"/>
      <c r="AP1343" s="553" t="str">
        <f t="shared" si="246"/>
        <v/>
      </c>
      <c r="AQ1343" s="107"/>
    </row>
    <row r="1344" spans="1:44" outlineLevel="2">
      <c r="A1344" s="72" t="e">
        <f>IF(D1343&lt;&gt;"",$D$8:D1343,A1343)</f>
        <v>#VALUE!</v>
      </c>
      <c r="C1344" s="552" t="str">
        <f>IF(D1344&lt;&gt;"",COUNTA($D$8:D1344),"")</f>
        <v/>
      </c>
      <c r="D1344" s="552"/>
      <c r="E1344" s="71"/>
      <c r="F1344" s="103"/>
      <c r="G1344" s="103"/>
      <c r="H1344" s="103"/>
      <c r="I1344" s="103"/>
      <c r="J1344" s="103"/>
      <c r="K1344" s="103"/>
      <c r="L1344" s="107"/>
      <c r="M1344" s="105"/>
      <c r="N1344" s="106" t="str">
        <f>IF(L1344&lt;&gt;"",VLOOKUP(L1344,'DON GIA'!$S$1:$U$19,3,0),"")</f>
        <v/>
      </c>
      <c r="O1344" s="106" t="str">
        <f>IF(L1344&lt;&gt;"",VLOOKUP(L1344,'DON GIA'!$S$1:$V$19,4,0),"")</f>
        <v/>
      </c>
      <c r="P1344" s="106" t="str">
        <f t="shared" si="249"/>
        <v/>
      </c>
      <c r="Q1344" s="106" t="str">
        <f t="shared" si="250"/>
        <v/>
      </c>
      <c r="R1344" s="71" t="s">
        <v>35</v>
      </c>
      <c r="S1344" s="103"/>
      <c r="T1344" s="103"/>
      <c r="U1344" s="554" t="str">
        <f>IF(R1344&lt;&gt;"",VLOOKUP(R1344,'DON GIA'!$H$1:$K$103,4,0),"")</f>
        <v/>
      </c>
      <c r="V1344" s="554" t="str">
        <f t="shared" si="252"/>
        <v/>
      </c>
      <c r="W1344" s="107" t="s">
        <v>1305</v>
      </c>
      <c r="X1344" s="103" t="s">
        <v>27</v>
      </c>
      <c r="Y1344" s="134">
        <v>24</v>
      </c>
      <c r="Z1344" s="109"/>
      <c r="AA1344" s="554">
        <f>IF(W1344&lt;&gt;"",VLOOKUP(W1344,'DON GIA'!$A$1:$D$346,4,0),"")</f>
        <v>292949</v>
      </c>
      <c r="AB1344" s="554">
        <f t="shared" si="253"/>
        <v>7030776</v>
      </c>
      <c r="AC1344" s="71"/>
      <c r="AD1344" s="71"/>
      <c r="AE1344" s="71"/>
      <c r="AF1344" s="71"/>
      <c r="AG1344" s="71"/>
      <c r="AH1344" s="103"/>
      <c r="AI1344" s="71"/>
      <c r="AJ1344" s="71"/>
      <c r="AK1344" s="71"/>
      <c r="AL1344" s="554" t="str">
        <f>IF(AI1344&lt;&gt;"",VLOOKUP(AI1344,'DON GIA'!$M$1:$P$9,4,0),"")</f>
        <v/>
      </c>
      <c r="AM1344" s="554" t="str">
        <f t="shared" si="251"/>
        <v/>
      </c>
      <c r="AN1344" s="103"/>
      <c r="AO1344" s="107"/>
      <c r="AP1344" s="553" t="str">
        <f t="shared" si="246"/>
        <v/>
      </c>
      <c r="AQ1344" s="107"/>
    </row>
    <row r="1345" spans="1:44" outlineLevel="2">
      <c r="A1345" s="72" t="e">
        <f>IF(D1344&lt;&gt;"",$D$8:D1344,A1344)</f>
        <v>#VALUE!</v>
      </c>
      <c r="C1345" s="552" t="str">
        <f>IF(D1345&lt;&gt;"",COUNTA($D$8:D1345),"")</f>
        <v/>
      </c>
      <c r="D1345" s="552"/>
      <c r="E1345" s="71"/>
      <c r="F1345" s="103"/>
      <c r="G1345" s="103"/>
      <c r="H1345" s="103"/>
      <c r="I1345" s="103"/>
      <c r="J1345" s="103"/>
      <c r="K1345" s="103"/>
      <c r="L1345" s="107"/>
      <c r="M1345" s="105"/>
      <c r="N1345" s="106" t="str">
        <f>IF(L1345&lt;&gt;"",VLOOKUP(L1345,'DON GIA'!$S$1:$U$19,3,0),"")</f>
        <v/>
      </c>
      <c r="O1345" s="106" t="str">
        <f>IF(L1345&lt;&gt;"",VLOOKUP(L1345,'DON GIA'!$S$1:$V$19,4,0),"")</f>
        <v/>
      </c>
      <c r="P1345" s="106" t="str">
        <f t="shared" si="249"/>
        <v/>
      </c>
      <c r="Q1345" s="106" t="str">
        <f t="shared" si="250"/>
        <v/>
      </c>
      <c r="R1345" s="71" t="s">
        <v>35</v>
      </c>
      <c r="S1345" s="103"/>
      <c r="T1345" s="103"/>
      <c r="U1345" s="554" t="str">
        <f>IF(R1345&lt;&gt;"",VLOOKUP(R1345,'DON GIA'!$H$1:$K$103,4,0),"")</f>
        <v/>
      </c>
      <c r="V1345" s="554" t="str">
        <f t="shared" si="252"/>
        <v/>
      </c>
      <c r="W1345" s="107" t="s">
        <v>1220</v>
      </c>
      <c r="X1345" s="103" t="s">
        <v>38</v>
      </c>
      <c r="Y1345" s="134">
        <v>0.16</v>
      </c>
      <c r="Z1345" s="109"/>
      <c r="AA1345" s="554">
        <f>IF(W1345&lt;&gt;"",VLOOKUP(W1345,'DON GIA'!$A$1:$D$346,4,0),"")</f>
        <v>2036769</v>
      </c>
      <c r="AB1345" s="554">
        <f t="shared" si="253"/>
        <v>325883.03999999998</v>
      </c>
      <c r="AC1345" s="71"/>
      <c r="AD1345" s="71"/>
      <c r="AE1345" s="71"/>
      <c r="AF1345" s="71"/>
      <c r="AG1345" s="71"/>
      <c r="AH1345" s="103"/>
      <c r="AI1345" s="71"/>
      <c r="AJ1345" s="71"/>
      <c r="AK1345" s="71"/>
      <c r="AL1345" s="554" t="str">
        <f>IF(AI1345&lt;&gt;"",VLOOKUP(AI1345,'DON GIA'!$M$1:$P$9,4,0),"")</f>
        <v/>
      </c>
      <c r="AM1345" s="554" t="str">
        <f t="shared" si="251"/>
        <v/>
      </c>
      <c r="AN1345" s="103"/>
      <c r="AO1345" s="107"/>
      <c r="AP1345" s="553" t="str">
        <f t="shared" si="246"/>
        <v/>
      </c>
      <c r="AQ1345" s="107"/>
    </row>
    <row r="1346" spans="1:44" ht="37.5" outlineLevel="2">
      <c r="A1346" s="72" t="e">
        <f>IF(D1345&lt;&gt;"",$D$8:D1345,A1345)</f>
        <v>#VALUE!</v>
      </c>
      <c r="C1346" s="552" t="str">
        <f>IF(D1346&lt;&gt;"",COUNTA($D$8:D1346),"")</f>
        <v/>
      </c>
      <c r="D1346" s="552"/>
      <c r="E1346" s="71"/>
      <c r="F1346" s="103"/>
      <c r="G1346" s="103"/>
      <c r="H1346" s="103"/>
      <c r="I1346" s="103"/>
      <c r="J1346" s="103"/>
      <c r="K1346" s="103"/>
      <c r="L1346" s="107"/>
      <c r="M1346" s="105"/>
      <c r="N1346" s="106" t="str">
        <f>IF(L1346&lt;&gt;"",VLOOKUP(L1346,'DON GIA'!$S$1:$U$19,3,0),"")</f>
        <v/>
      </c>
      <c r="O1346" s="106" t="str">
        <f>IF(L1346&lt;&gt;"",VLOOKUP(L1346,'DON GIA'!$S$1:$V$19,4,0),"")</f>
        <v/>
      </c>
      <c r="P1346" s="106" t="str">
        <f t="shared" si="249"/>
        <v/>
      </c>
      <c r="Q1346" s="106" t="str">
        <f t="shared" si="250"/>
        <v/>
      </c>
      <c r="R1346" s="71" t="s">
        <v>35</v>
      </c>
      <c r="S1346" s="103"/>
      <c r="T1346" s="103"/>
      <c r="U1346" s="554" t="str">
        <f>IF(R1346&lt;&gt;"",VLOOKUP(R1346,'DON GIA'!$H$1:$K$103,4,0),"")</f>
        <v/>
      </c>
      <c r="V1346" s="554" t="str">
        <f t="shared" si="252"/>
        <v/>
      </c>
      <c r="W1346" s="107" t="s">
        <v>1049</v>
      </c>
      <c r="X1346" s="103" t="s">
        <v>42</v>
      </c>
      <c r="Y1346" s="134">
        <v>1</v>
      </c>
      <c r="Z1346" s="109"/>
      <c r="AA1346" s="554">
        <f>IF(W1346&lt;&gt;"",VLOOKUP(W1346,'DON GIA'!$A$1:$D$346,4,0),"")</f>
        <v>3793079</v>
      </c>
      <c r="AB1346" s="554">
        <f t="shared" si="253"/>
        <v>3793079</v>
      </c>
      <c r="AC1346" s="71"/>
      <c r="AD1346" s="71"/>
      <c r="AE1346" s="71"/>
      <c r="AF1346" s="71"/>
      <c r="AG1346" s="71"/>
      <c r="AH1346" s="103"/>
      <c r="AI1346" s="71"/>
      <c r="AJ1346" s="71"/>
      <c r="AK1346" s="71"/>
      <c r="AL1346" s="554" t="str">
        <f>IF(AI1346&lt;&gt;"",VLOOKUP(AI1346,'DON GIA'!$M$1:$P$9,4,0),"")</f>
        <v/>
      </c>
      <c r="AM1346" s="554" t="str">
        <f t="shared" si="251"/>
        <v/>
      </c>
      <c r="AN1346" s="103"/>
      <c r="AO1346" s="107"/>
      <c r="AP1346" s="553" t="str">
        <f t="shared" si="246"/>
        <v/>
      </c>
      <c r="AQ1346" s="107"/>
    </row>
    <row r="1347" spans="1:44" outlineLevel="2">
      <c r="A1347" s="72" t="e">
        <f>IF(D1346&lt;&gt;"",$D$8:D1346,A1346)</f>
        <v>#VALUE!</v>
      </c>
      <c r="C1347" s="552" t="str">
        <f>IF(D1347&lt;&gt;"",COUNTA($D$8:D1347),"")</f>
        <v/>
      </c>
      <c r="D1347" s="552"/>
      <c r="E1347" s="61"/>
      <c r="F1347" s="103"/>
      <c r="G1347" s="103"/>
      <c r="H1347" s="103"/>
      <c r="I1347" s="103"/>
      <c r="J1347" s="103"/>
      <c r="K1347" s="103"/>
      <c r="L1347" s="107"/>
      <c r="M1347" s="105"/>
      <c r="N1347" s="106" t="str">
        <f>IF(L1347&lt;&gt;"",VLOOKUP(L1347,'DON GIA'!$S$1:$U$19,3,0),"")</f>
        <v/>
      </c>
      <c r="O1347" s="106" t="str">
        <f>IF(L1347&lt;&gt;"",VLOOKUP(L1347,'DON GIA'!$S$1:$V$19,4,0),"")</f>
        <v/>
      </c>
      <c r="P1347" s="106" t="str">
        <f t="shared" si="249"/>
        <v/>
      </c>
      <c r="Q1347" s="106" t="str">
        <f t="shared" si="250"/>
        <v/>
      </c>
      <c r="R1347" s="71" t="s">
        <v>35</v>
      </c>
      <c r="S1347" s="103"/>
      <c r="T1347" s="103"/>
      <c r="U1347" s="554" t="str">
        <f>IF(R1347&lt;&gt;"",VLOOKUP(R1347,'DON GIA'!$H$1:$K$103,4,0),"")</f>
        <v/>
      </c>
      <c r="V1347" s="554" t="str">
        <f t="shared" si="252"/>
        <v/>
      </c>
      <c r="W1347" s="107" t="s">
        <v>35</v>
      </c>
      <c r="X1347" s="103"/>
      <c r="Y1347" s="108"/>
      <c r="Z1347" s="109"/>
      <c r="AA1347" s="554" t="str">
        <f>IF(W1347&lt;&gt;"",VLOOKUP(W1347,'DON GIA'!$A$1:$D$346,4,0),"")</f>
        <v/>
      </c>
      <c r="AB1347" s="554" t="str">
        <f t="shared" si="253"/>
        <v/>
      </c>
      <c r="AC1347" s="71"/>
      <c r="AD1347" s="71"/>
      <c r="AE1347" s="71"/>
      <c r="AF1347" s="71"/>
      <c r="AG1347" s="71"/>
      <c r="AH1347" s="103"/>
      <c r="AI1347" s="71"/>
      <c r="AJ1347" s="71"/>
      <c r="AK1347" s="71"/>
      <c r="AL1347" s="554" t="str">
        <f>IF(AI1347&lt;&gt;"",VLOOKUP(AI1347,'DON GIA'!$M$1:$P$9,4,0),"")</f>
        <v/>
      </c>
      <c r="AM1347" s="554" t="str">
        <f t="shared" si="251"/>
        <v/>
      </c>
      <c r="AN1347" s="103"/>
      <c r="AO1347" s="107"/>
      <c r="AP1347" s="553" t="str">
        <f t="shared" si="246"/>
        <v/>
      </c>
      <c r="AQ1347" s="107"/>
    </row>
    <row r="1348" spans="1:44" outlineLevel="1">
      <c r="A1348" s="84" t="s">
        <v>771</v>
      </c>
      <c r="B1348" s="576">
        <v>83</v>
      </c>
      <c r="C1348" s="552">
        <f>IF(D1348&lt;&gt;"",COUNTA($D$8:D1348),"")</f>
        <v>90</v>
      </c>
      <c r="D1348" s="552">
        <v>482</v>
      </c>
      <c r="E1348" s="61" t="s">
        <v>497</v>
      </c>
      <c r="F1348" s="162"/>
      <c r="G1348" s="162"/>
      <c r="H1348" s="162"/>
      <c r="I1348" s="162"/>
      <c r="J1348" s="162"/>
      <c r="K1348" s="162"/>
      <c r="L1348" s="129"/>
      <c r="M1348" s="167">
        <f>SUBTOTAL(9,M1349:M1368)</f>
        <v>0</v>
      </c>
      <c r="N1348" s="199"/>
      <c r="O1348" s="199"/>
      <c r="P1348" s="199">
        <f>SUBTOTAL(9,P1349:P1368)</f>
        <v>0</v>
      </c>
      <c r="Q1348" s="199">
        <f>SUBTOTAL(9,Q1349:Q1368)</f>
        <v>0</v>
      </c>
      <c r="R1348" s="61"/>
      <c r="S1348" s="162"/>
      <c r="T1348" s="162">
        <f>SUBTOTAL(9,T1349:T1368)</f>
        <v>92</v>
      </c>
      <c r="U1348" s="553"/>
      <c r="V1348" s="553">
        <f>SUBTOTAL(9,V1349:V1368)</f>
        <v>13527000</v>
      </c>
      <c r="W1348" s="129"/>
      <c r="X1348" s="162"/>
      <c r="Y1348" s="169">
        <f>SUBTOTAL(9,Y1349:Y1368)</f>
        <v>393.15599999999995</v>
      </c>
      <c r="Z1348" s="170">
        <f>SUBTOTAL(9,Z1349:Z1368)</f>
        <v>0</v>
      </c>
      <c r="AA1348" s="553"/>
      <c r="AB1348" s="553">
        <f>SUBTOTAL(9,AB1349:AB1368)</f>
        <v>625476903.61400008</v>
      </c>
      <c r="AC1348" s="71"/>
      <c r="AD1348" s="71"/>
      <c r="AE1348" s="71"/>
      <c r="AF1348" s="71"/>
      <c r="AG1348" s="71"/>
      <c r="AH1348" s="103"/>
      <c r="AI1348" s="71"/>
      <c r="AJ1348" s="61"/>
      <c r="AK1348" s="61">
        <f>SUBTOTAL(9,AK1349:AK1368)</f>
        <v>0</v>
      </c>
      <c r="AL1348" s="553"/>
      <c r="AM1348" s="553">
        <f>SUBTOTAL(9,AM1349:AM1368)</f>
        <v>0</v>
      </c>
      <c r="AN1348" s="162"/>
      <c r="AO1348" s="129">
        <f>SUBTOTAL(9,AO1349:AO1368)</f>
        <v>0</v>
      </c>
      <c r="AP1348" s="553">
        <f t="shared" si="246"/>
        <v>639003903.61400008</v>
      </c>
      <c r="AQ1348" s="111"/>
      <c r="AR1348" s="90"/>
    </row>
    <row r="1349" spans="1:44" ht="78.75" outlineLevel="2">
      <c r="A1349" s="72" t="e">
        <f>IF(D1348&lt;&gt;"",$D$8:D1348,A1347)</f>
        <v>#VALUE!</v>
      </c>
      <c r="C1349" s="552" t="str">
        <f>IF(D1349&lt;&gt;"",COUNTA($D$8:D1349),"")</f>
        <v/>
      </c>
      <c r="D1349" s="552"/>
      <c r="E1349" s="71" t="s">
        <v>498</v>
      </c>
      <c r="F1349" s="103"/>
      <c r="G1349" s="103"/>
      <c r="H1349" s="103"/>
      <c r="I1349" s="103"/>
      <c r="J1349" s="103"/>
      <c r="K1349" s="103"/>
      <c r="L1349" s="107"/>
      <c r="M1349" s="105"/>
      <c r="N1349" s="106" t="str">
        <f>IF(L1349&lt;&gt;"",VLOOKUP(L1349,'DON GIA'!$S$1:$U$19,3,0),"")</f>
        <v/>
      </c>
      <c r="O1349" s="106" t="str">
        <f>IF(L1349&lt;&gt;"",VLOOKUP(L1349,'DON GIA'!$S$1:$V$19,4,0),"")</f>
        <v/>
      </c>
      <c r="P1349" s="106" t="str">
        <f t="shared" si="249"/>
        <v/>
      </c>
      <c r="Q1349" s="106" t="str">
        <f t="shared" si="250"/>
        <v/>
      </c>
      <c r="R1349" s="71" t="s">
        <v>314</v>
      </c>
      <c r="S1349" s="103" t="s">
        <v>44</v>
      </c>
      <c r="T1349" s="103">
        <v>1</v>
      </c>
      <c r="U1349" s="554">
        <f>IF(R1349&lt;&gt;"",VLOOKUP(R1349,'DON GIA'!$H$1:$K$103,4,0),"")</f>
        <v>1713000</v>
      </c>
      <c r="V1349" s="554">
        <f t="shared" ref="V1349:V1368" si="254">IF(R1349&lt;&gt;"",IF(ISNUMBER(U1349),T1349*U1349,""),"")</f>
        <v>1713000</v>
      </c>
      <c r="W1349" s="107" t="s">
        <v>1224</v>
      </c>
      <c r="X1349" s="103" t="s">
        <v>27</v>
      </c>
      <c r="Y1349" s="108">
        <v>12</v>
      </c>
      <c r="Z1349" s="109"/>
      <c r="AA1349" s="554">
        <f>IF(W1349&lt;&gt;"",VLOOKUP(W1349,'DON GIA'!$A$1:$D$346,4,0),"")</f>
        <v>264499</v>
      </c>
      <c r="AB1349" s="554">
        <f t="shared" ref="AB1349:AB1368" si="255">IF(W1349&lt;&gt;"",IF(ISNUMBER(AA1349),Y1349*AA1349,""),"")</f>
        <v>3173988</v>
      </c>
      <c r="AC1349" s="71"/>
      <c r="AD1349" s="71"/>
      <c r="AE1349" s="71"/>
      <c r="AF1349" s="71"/>
      <c r="AG1349" s="71"/>
      <c r="AH1349" s="103"/>
      <c r="AI1349" s="71"/>
      <c r="AJ1349" s="71"/>
      <c r="AK1349" s="71"/>
      <c r="AL1349" s="554" t="str">
        <f>IF(AI1349&lt;&gt;"",VLOOKUP(AI1349,'DON GIA'!$M$1:$P$9,4,0),"")</f>
        <v/>
      </c>
      <c r="AM1349" s="554" t="str">
        <f t="shared" si="251"/>
        <v/>
      </c>
      <c r="AN1349" s="103"/>
      <c r="AO1349" s="107"/>
      <c r="AP1349" s="553" t="str">
        <f t="shared" si="246"/>
        <v/>
      </c>
      <c r="AQ1349" s="59" t="s">
        <v>764</v>
      </c>
      <c r="AR1349" s="77" t="s">
        <v>2021</v>
      </c>
    </row>
    <row r="1350" spans="1:44" ht="93.75" outlineLevel="2">
      <c r="A1350" s="72" t="e">
        <f>IF(D1349&lt;&gt;"",$D$8:D1349,A1349)</f>
        <v>#VALUE!</v>
      </c>
      <c r="C1350" s="552" t="str">
        <f>IF(D1350&lt;&gt;"",COUNTA($D$8:D1350),"")</f>
        <v/>
      </c>
      <c r="D1350" s="552"/>
      <c r="E1350" s="71" t="s">
        <v>71</v>
      </c>
      <c r="F1350" s="103"/>
      <c r="G1350" s="103"/>
      <c r="H1350" s="103"/>
      <c r="I1350" s="103"/>
      <c r="J1350" s="103"/>
      <c r="K1350" s="103"/>
      <c r="L1350" s="107"/>
      <c r="M1350" s="105"/>
      <c r="N1350" s="106" t="str">
        <f>IF(L1350&lt;&gt;"",VLOOKUP(L1350,'DON GIA'!$S$1:$U$19,3,0),"")</f>
        <v/>
      </c>
      <c r="O1350" s="106" t="str">
        <f>IF(L1350&lt;&gt;"",VLOOKUP(L1350,'DON GIA'!$S$1:$V$19,4,0),"")</f>
        <v/>
      </c>
      <c r="P1350" s="106" t="str">
        <f t="shared" si="249"/>
        <v/>
      </c>
      <c r="Q1350" s="106" t="str">
        <f t="shared" si="250"/>
        <v/>
      </c>
      <c r="R1350" s="71" t="s">
        <v>125</v>
      </c>
      <c r="S1350" s="103" t="s">
        <v>44</v>
      </c>
      <c r="T1350" s="103">
        <v>1</v>
      </c>
      <c r="U1350" s="554">
        <f>IF(R1350&lt;&gt;"",VLOOKUP(R1350,'DON GIA'!$H$1:$K$103,4,0),"")</f>
        <v>758000</v>
      </c>
      <c r="V1350" s="554">
        <f t="shared" si="254"/>
        <v>758000</v>
      </c>
      <c r="W1350" s="107" t="s">
        <v>1230</v>
      </c>
      <c r="X1350" s="103" t="s">
        <v>27</v>
      </c>
      <c r="Y1350" s="108">
        <v>51.03</v>
      </c>
      <c r="Z1350" s="109"/>
      <c r="AA1350" s="554">
        <f>IF(W1350&lt;&gt;"",VLOOKUP(W1350,'DON GIA'!$A$1:$D$346,4,0),"")</f>
        <v>1119277</v>
      </c>
      <c r="AB1350" s="554">
        <f t="shared" si="255"/>
        <v>57116705.310000002</v>
      </c>
      <c r="AC1350" s="71"/>
      <c r="AD1350" s="71" t="s">
        <v>471</v>
      </c>
      <c r="AE1350" s="71" t="s">
        <v>36</v>
      </c>
      <c r="AF1350" s="71" t="s">
        <v>477</v>
      </c>
      <c r="AG1350" s="71" t="s">
        <v>136</v>
      </c>
      <c r="AH1350" s="103"/>
      <c r="AI1350" s="71"/>
      <c r="AJ1350" s="71"/>
      <c r="AK1350" s="71"/>
      <c r="AL1350" s="554" t="str">
        <f>IF(AI1350&lt;&gt;"",VLOOKUP(AI1350,'DON GIA'!$M$1:$P$9,4,0),"")</f>
        <v/>
      </c>
      <c r="AM1350" s="554" t="str">
        <f t="shared" si="251"/>
        <v/>
      </c>
      <c r="AN1350" s="103"/>
      <c r="AO1350" s="107"/>
      <c r="AP1350" s="553" t="str">
        <f t="shared" si="246"/>
        <v/>
      </c>
      <c r="AQ1350" s="60" t="s">
        <v>2036</v>
      </c>
      <c r="AR1350" s="577" t="s">
        <v>1958</v>
      </c>
    </row>
    <row r="1351" spans="1:44" ht="112.5" outlineLevel="2">
      <c r="A1351" s="72" t="e">
        <f>IF(D1350&lt;&gt;"",$D$8:D1350,A1350)</f>
        <v>#VALUE!</v>
      </c>
      <c r="C1351" s="552" t="str">
        <f>IF(D1351&lt;&gt;"",COUNTA($D$8:D1351),"")</f>
        <v/>
      </c>
      <c r="D1351" s="552"/>
      <c r="E1351" s="71"/>
      <c r="F1351" s="103"/>
      <c r="G1351" s="103"/>
      <c r="H1351" s="103"/>
      <c r="I1351" s="103"/>
      <c r="J1351" s="103"/>
      <c r="K1351" s="103"/>
      <c r="L1351" s="107"/>
      <c r="M1351" s="105"/>
      <c r="N1351" s="106" t="str">
        <f>IF(L1351&lt;&gt;"",VLOOKUP(L1351,'DON GIA'!$S$1:$U$19,3,0),"")</f>
        <v/>
      </c>
      <c r="O1351" s="106" t="str">
        <f>IF(L1351&lt;&gt;"",VLOOKUP(L1351,'DON GIA'!$S$1:$V$19,4,0),"")</f>
        <v/>
      </c>
      <c r="P1351" s="106" t="str">
        <f t="shared" si="249"/>
        <v/>
      </c>
      <c r="Q1351" s="106" t="str">
        <f t="shared" si="250"/>
        <v/>
      </c>
      <c r="R1351" s="71" t="s">
        <v>66</v>
      </c>
      <c r="S1351" s="103" t="s">
        <v>44</v>
      </c>
      <c r="T1351" s="103">
        <v>7</v>
      </c>
      <c r="U1351" s="554">
        <f>IF(R1351&lt;&gt;"",VLOOKUP(R1351,'DON GIA'!$H$1:$K$103,4,0),"")</f>
        <v>450000</v>
      </c>
      <c r="V1351" s="554">
        <f t="shared" si="254"/>
        <v>3150000</v>
      </c>
      <c r="W1351" s="107" t="s">
        <v>1289</v>
      </c>
      <c r="X1351" s="103" t="s">
        <v>27</v>
      </c>
      <c r="Y1351" s="108">
        <v>4.4800000000000004</v>
      </c>
      <c r="Z1351" s="109"/>
      <c r="AA1351" s="554">
        <f>IF(W1351&lt;&gt;"",VLOOKUP(W1351,'DON GIA'!$A$1:$D$346,4,0),"")</f>
        <v>4447303</v>
      </c>
      <c r="AB1351" s="554">
        <f t="shared" si="255"/>
        <v>19923917.440000001</v>
      </c>
      <c r="AC1351" s="71"/>
      <c r="AD1351" s="71" t="s">
        <v>29</v>
      </c>
      <c r="AE1351" s="71" t="s">
        <v>30</v>
      </c>
      <c r="AF1351" s="71" t="s">
        <v>477</v>
      </c>
      <c r="AG1351" s="71" t="s">
        <v>34</v>
      </c>
      <c r="AH1351" s="103"/>
      <c r="AI1351" s="71"/>
      <c r="AJ1351" s="71"/>
      <c r="AK1351" s="71"/>
      <c r="AL1351" s="554" t="str">
        <f>IF(AI1351&lt;&gt;"",VLOOKUP(AI1351,'DON GIA'!$M$1:$P$9,4,0),"")</f>
        <v/>
      </c>
      <c r="AM1351" s="554" t="str">
        <f t="shared" si="251"/>
        <v/>
      </c>
      <c r="AN1351" s="103"/>
      <c r="AO1351" s="107"/>
      <c r="AP1351" s="553" t="str">
        <f t="shared" si="246"/>
        <v/>
      </c>
      <c r="AQ1351" s="60"/>
      <c r="AR1351" s="577" t="s">
        <v>1959</v>
      </c>
    </row>
    <row r="1352" spans="1:44" ht="93.75" outlineLevel="2">
      <c r="A1352" s="72" t="e">
        <f>IF(D1351&lt;&gt;"",$D$8:D1351,A1351)</f>
        <v>#VALUE!</v>
      </c>
      <c r="C1352" s="552" t="str">
        <f>IF(D1352&lt;&gt;"",COUNTA($D$8:D1352),"")</f>
        <v/>
      </c>
      <c r="D1352" s="552"/>
      <c r="E1352" s="71"/>
      <c r="F1352" s="103"/>
      <c r="G1352" s="103"/>
      <c r="H1352" s="103"/>
      <c r="I1352" s="103"/>
      <c r="J1352" s="103"/>
      <c r="K1352" s="103"/>
      <c r="L1352" s="107"/>
      <c r="M1352" s="105"/>
      <c r="N1352" s="106" t="str">
        <f>IF(L1352&lt;&gt;"",VLOOKUP(L1352,'DON GIA'!$S$1:$U$19,3,0),"")</f>
        <v/>
      </c>
      <c r="O1352" s="106" t="str">
        <f>IF(L1352&lt;&gt;"",VLOOKUP(L1352,'DON GIA'!$S$1:$V$19,4,0),"")</f>
        <v/>
      </c>
      <c r="P1352" s="106" t="str">
        <f t="shared" si="249"/>
        <v/>
      </c>
      <c r="Q1352" s="106" t="str">
        <f t="shared" si="250"/>
        <v/>
      </c>
      <c r="R1352" s="71" t="s">
        <v>62</v>
      </c>
      <c r="S1352" s="103" t="s">
        <v>44</v>
      </c>
      <c r="T1352" s="103">
        <v>2</v>
      </c>
      <c r="U1352" s="554">
        <f>IF(R1352&lt;&gt;"",VLOOKUP(R1352,'DON GIA'!$H$1:$K$103,4,0),"")</f>
        <v>275000</v>
      </c>
      <c r="V1352" s="554">
        <f t="shared" si="254"/>
        <v>550000</v>
      </c>
      <c r="W1352" s="107" t="s">
        <v>1005</v>
      </c>
      <c r="X1352" s="103" t="s">
        <v>27</v>
      </c>
      <c r="Y1352" s="108">
        <v>56.42</v>
      </c>
      <c r="Z1352" s="109"/>
      <c r="AA1352" s="554">
        <f>IF(W1352&lt;&gt;"",VLOOKUP(W1352,'DON GIA'!$A$1:$D$346,4,0),"")</f>
        <v>5559129</v>
      </c>
      <c r="AB1352" s="554">
        <f t="shared" si="255"/>
        <v>313646058.18000001</v>
      </c>
      <c r="AC1352" s="71"/>
      <c r="AD1352" s="71" t="s">
        <v>471</v>
      </c>
      <c r="AE1352" s="71" t="s">
        <v>30</v>
      </c>
      <c r="AF1352" s="71" t="s">
        <v>31</v>
      </c>
      <c r="AG1352" s="71" t="s">
        <v>34</v>
      </c>
      <c r="AH1352" s="103"/>
      <c r="AI1352" s="71"/>
      <c r="AJ1352" s="71"/>
      <c r="AK1352" s="71"/>
      <c r="AL1352" s="554" t="str">
        <f>IF(AI1352&lt;&gt;"",VLOOKUP(AI1352,'DON GIA'!$M$1:$P$9,4,0),"")</f>
        <v/>
      </c>
      <c r="AM1352" s="554" t="str">
        <f t="shared" si="251"/>
        <v/>
      </c>
      <c r="AN1352" s="103"/>
      <c r="AO1352" s="107"/>
      <c r="AP1352" s="553" t="str">
        <f t="shared" si="246"/>
        <v/>
      </c>
      <c r="AQ1352" s="107"/>
      <c r="AR1352" s="577" t="s">
        <v>1960</v>
      </c>
    </row>
    <row r="1353" spans="1:44" ht="37.5" outlineLevel="2">
      <c r="A1353" s="72" t="e">
        <f>IF(D1352&lt;&gt;"",$D$8:D1352,A1352)</f>
        <v>#VALUE!</v>
      </c>
      <c r="C1353" s="552" t="str">
        <f>IF(D1353&lt;&gt;"",COUNTA($D$8:D1353),"")</f>
        <v/>
      </c>
      <c r="D1353" s="552"/>
      <c r="E1353" s="71"/>
      <c r="F1353" s="103"/>
      <c r="G1353" s="103"/>
      <c r="H1353" s="103"/>
      <c r="I1353" s="103"/>
      <c r="J1353" s="103"/>
      <c r="K1353" s="103"/>
      <c r="L1353" s="107"/>
      <c r="M1353" s="105"/>
      <c r="N1353" s="106" t="str">
        <f>IF(L1353&lt;&gt;"",VLOOKUP(L1353,'DON GIA'!$S$1:$U$19,3,0),"")</f>
        <v/>
      </c>
      <c r="O1353" s="106" t="str">
        <f>IF(L1353&lt;&gt;"",VLOOKUP(L1353,'DON GIA'!$S$1:$V$19,4,0),"")</f>
        <v/>
      </c>
      <c r="P1353" s="106" t="str">
        <f t="shared" si="249"/>
        <v/>
      </c>
      <c r="Q1353" s="106" t="str">
        <f t="shared" si="250"/>
        <v/>
      </c>
      <c r="R1353" s="71" t="s">
        <v>58</v>
      </c>
      <c r="S1353" s="103" t="s">
        <v>44</v>
      </c>
      <c r="T1353" s="103">
        <v>2</v>
      </c>
      <c r="U1353" s="554">
        <f>IF(R1353&lt;&gt;"",VLOOKUP(R1353,'DON GIA'!$H$1:$K$103,4,0),"")</f>
        <v>211000</v>
      </c>
      <c r="V1353" s="554">
        <f t="shared" si="254"/>
        <v>422000</v>
      </c>
      <c r="W1353" s="107" t="s">
        <v>1080</v>
      </c>
      <c r="X1353" s="103" t="s">
        <v>27</v>
      </c>
      <c r="Y1353" s="108">
        <v>4.16</v>
      </c>
      <c r="Z1353" s="109"/>
      <c r="AA1353" s="554">
        <f>IF(W1353&lt;&gt;"",VLOOKUP(W1353,'DON GIA'!$A$1:$D$346,4,0),"")</f>
        <v>10375629</v>
      </c>
      <c r="AB1353" s="554">
        <f t="shared" si="255"/>
        <v>43162616.640000001</v>
      </c>
      <c r="AC1353" s="71"/>
      <c r="AD1353" s="71" t="s">
        <v>471</v>
      </c>
      <c r="AE1353" s="71" t="s">
        <v>30</v>
      </c>
      <c r="AF1353" s="71" t="s">
        <v>31</v>
      </c>
      <c r="AG1353" s="71" t="s">
        <v>34</v>
      </c>
      <c r="AH1353" s="103"/>
      <c r="AI1353" s="71"/>
      <c r="AJ1353" s="71"/>
      <c r="AK1353" s="71"/>
      <c r="AL1353" s="554" t="str">
        <f>IF(AI1353&lt;&gt;"",VLOOKUP(AI1353,'DON GIA'!$M$1:$P$9,4,0),"")</f>
        <v/>
      </c>
      <c r="AM1353" s="554" t="str">
        <f t="shared" si="251"/>
        <v/>
      </c>
      <c r="AN1353" s="103"/>
      <c r="AO1353" s="107"/>
      <c r="AP1353" s="553" t="str">
        <f t="shared" si="246"/>
        <v/>
      </c>
      <c r="AQ1353" s="107"/>
    </row>
    <row r="1354" spans="1:44" outlineLevel="2">
      <c r="A1354" s="72" t="e">
        <f>IF(D1353&lt;&gt;"",$D$8:D1353,A1353)</f>
        <v>#VALUE!</v>
      </c>
      <c r="C1354" s="552" t="str">
        <f>IF(D1354&lt;&gt;"",COUNTA($D$8:D1354),"")</f>
        <v/>
      </c>
      <c r="D1354" s="552"/>
      <c r="E1354" s="71"/>
      <c r="F1354" s="103"/>
      <c r="G1354" s="103"/>
      <c r="H1354" s="103"/>
      <c r="I1354" s="103"/>
      <c r="J1354" s="103"/>
      <c r="K1354" s="103"/>
      <c r="L1354" s="107"/>
      <c r="M1354" s="105"/>
      <c r="N1354" s="106" t="str">
        <f>IF(L1354&lt;&gt;"",VLOOKUP(L1354,'DON GIA'!$S$1:$U$19,3,0),"")</f>
        <v/>
      </c>
      <c r="O1354" s="106" t="str">
        <f>IF(L1354&lt;&gt;"",VLOOKUP(L1354,'DON GIA'!$S$1:$V$19,4,0),"")</f>
        <v/>
      </c>
      <c r="P1354" s="106" t="str">
        <f t="shared" si="249"/>
        <v/>
      </c>
      <c r="Q1354" s="106" t="str">
        <f t="shared" si="250"/>
        <v/>
      </c>
      <c r="R1354" s="71" t="s">
        <v>63</v>
      </c>
      <c r="S1354" s="103" t="s">
        <v>44</v>
      </c>
      <c r="T1354" s="103">
        <v>1</v>
      </c>
      <c r="U1354" s="554">
        <f>IF(R1354&lt;&gt;"",VLOOKUP(R1354,'DON GIA'!$H$1:$K$103,4,0),"")</f>
        <v>450000</v>
      </c>
      <c r="V1354" s="554">
        <f t="shared" si="254"/>
        <v>450000</v>
      </c>
      <c r="W1354" s="107" t="s">
        <v>1036</v>
      </c>
      <c r="X1354" s="103" t="s">
        <v>27</v>
      </c>
      <c r="Y1354" s="108">
        <v>56.42</v>
      </c>
      <c r="Z1354" s="109"/>
      <c r="AA1354" s="554">
        <f>IF(W1354&lt;&gt;"",VLOOKUP(W1354,'DON GIA'!$A$1:$D$346,4,0),"")</f>
        <v>161275</v>
      </c>
      <c r="AB1354" s="554">
        <f t="shared" si="255"/>
        <v>9099135.5</v>
      </c>
      <c r="AC1354" s="71"/>
      <c r="AD1354" s="71"/>
      <c r="AE1354" s="71"/>
      <c r="AF1354" s="71"/>
      <c r="AG1354" s="71"/>
      <c r="AH1354" s="103"/>
      <c r="AI1354" s="71"/>
      <c r="AJ1354" s="71"/>
      <c r="AK1354" s="71"/>
      <c r="AL1354" s="554" t="str">
        <f>IF(AI1354&lt;&gt;"",VLOOKUP(AI1354,'DON GIA'!$M$1:$P$9,4,0),"")</f>
        <v/>
      </c>
      <c r="AM1354" s="554" t="str">
        <f t="shared" si="251"/>
        <v/>
      </c>
      <c r="AN1354" s="103"/>
      <c r="AO1354" s="107"/>
      <c r="AP1354" s="553" t="str">
        <f t="shared" si="246"/>
        <v/>
      </c>
      <c r="AQ1354" s="107"/>
    </row>
    <row r="1355" spans="1:44" outlineLevel="2">
      <c r="A1355" s="72" t="e">
        <f>IF(D1354&lt;&gt;"",$D$8:D1354,A1354)</f>
        <v>#VALUE!</v>
      </c>
      <c r="C1355" s="552" t="str">
        <f>IF(D1355&lt;&gt;"",COUNTA($D$8:D1355),"")</f>
        <v/>
      </c>
      <c r="D1355" s="552"/>
      <c r="E1355" s="71"/>
      <c r="F1355" s="103"/>
      <c r="G1355" s="103"/>
      <c r="H1355" s="103"/>
      <c r="I1355" s="103"/>
      <c r="J1355" s="103"/>
      <c r="K1355" s="103"/>
      <c r="L1355" s="107"/>
      <c r="M1355" s="105"/>
      <c r="N1355" s="106" t="str">
        <f>IF(L1355&lt;&gt;"",VLOOKUP(L1355,'DON GIA'!$S$1:$U$19,3,0),"")</f>
        <v/>
      </c>
      <c r="O1355" s="106" t="str">
        <f>IF(L1355&lt;&gt;"",VLOOKUP(L1355,'DON GIA'!$S$1:$V$19,4,0),"")</f>
        <v/>
      </c>
      <c r="P1355" s="106" t="str">
        <f t="shared" si="249"/>
        <v/>
      </c>
      <c r="Q1355" s="106" t="str">
        <f t="shared" si="250"/>
        <v/>
      </c>
      <c r="R1355" s="71" t="s">
        <v>217</v>
      </c>
      <c r="S1355" s="103" t="s">
        <v>44</v>
      </c>
      <c r="T1355" s="103">
        <v>16</v>
      </c>
      <c r="U1355" s="554">
        <f>IF(R1355&lt;&gt;"",VLOOKUP(R1355,'DON GIA'!$H$1:$K$103,4,0),"")</f>
        <v>132000</v>
      </c>
      <c r="V1355" s="554">
        <f t="shared" si="254"/>
        <v>2112000</v>
      </c>
      <c r="W1355" s="107" t="s">
        <v>1242</v>
      </c>
      <c r="X1355" s="103" t="s">
        <v>27</v>
      </c>
      <c r="Y1355" s="108">
        <v>19.5</v>
      </c>
      <c r="Z1355" s="109"/>
      <c r="AA1355" s="554">
        <f>IF(W1355&lt;&gt;"",VLOOKUP(W1355,'DON GIA'!$A$1:$D$346,4,0),"")</f>
        <v>161275</v>
      </c>
      <c r="AB1355" s="554">
        <f t="shared" si="255"/>
        <v>3144862.5</v>
      </c>
      <c r="AC1355" s="71"/>
      <c r="AD1355" s="71"/>
      <c r="AE1355" s="71"/>
      <c r="AF1355" s="71"/>
      <c r="AG1355" s="71"/>
      <c r="AH1355" s="103"/>
      <c r="AI1355" s="71"/>
      <c r="AJ1355" s="71"/>
      <c r="AK1355" s="71"/>
      <c r="AL1355" s="554" t="str">
        <f>IF(AI1355&lt;&gt;"",VLOOKUP(AI1355,'DON GIA'!$M$1:$P$9,4,0),"")</f>
        <v/>
      </c>
      <c r="AM1355" s="554" t="str">
        <f t="shared" si="251"/>
        <v/>
      </c>
      <c r="AN1355" s="103"/>
      <c r="AO1355" s="107"/>
      <c r="AP1355" s="553" t="str">
        <f t="shared" si="246"/>
        <v/>
      </c>
      <c r="AQ1355" s="107"/>
    </row>
    <row r="1356" spans="1:44" outlineLevel="2">
      <c r="A1356" s="72" t="e">
        <f>IF(D1355&lt;&gt;"",$D$8:D1355,A1355)</f>
        <v>#VALUE!</v>
      </c>
      <c r="C1356" s="552" t="str">
        <f>IF(D1356&lt;&gt;"",COUNTA($D$8:D1356),"")</f>
        <v/>
      </c>
      <c r="D1356" s="552"/>
      <c r="E1356" s="71"/>
      <c r="F1356" s="103"/>
      <c r="G1356" s="103"/>
      <c r="H1356" s="103"/>
      <c r="I1356" s="103"/>
      <c r="J1356" s="103"/>
      <c r="K1356" s="103"/>
      <c r="L1356" s="107"/>
      <c r="M1356" s="105"/>
      <c r="N1356" s="106" t="str">
        <f>IF(L1356&lt;&gt;"",VLOOKUP(L1356,'DON GIA'!$S$1:$U$19,3,0),"")</f>
        <v/>
      </c>
      <c r="O1356" s="106" t="str">
        <f>IF(L1356&lt;&gt;"",VLOOKUP(L1356,'DON GIA'!$S$1:$V$19,4,0),"")</f>
        <v/>
      </c>
      <c r="P1356" s="106" t="str">
        <f t="shared" si="249"/>
        <v/>
      </c>
      <c r="Q1356" s="106" t="str">
        <f t="shared" si="250"/>
        <v/>
      </c>
      <c r="R1356" s="71" t="s">
        <v>52</v>
      </c>
      <c r="S1356" s="103" t="s">
        <v>44</v>
      </c>
      <c r="T1356" s="103">
        <v>25</v>
      </c>
      <c r="U1356" s="554">
        <f>IF(R1356&lt;&gt;"",VLOOKUP(R1356,'DON GIA'!$H$1:$K$103,4,0),"")</f>
        <v>76000</v>
      </c>
      <c r="V1356" s="554">
        <f t="shared" si="254"/>
        <v>1900000</v>
      </c>
      <c r="W1356" s="107" t="s">
        <v>1254</v>
      </c>
      <c r="X1356" s="103" t="s">
        <v>27</v>
      </c>
      <c r="Y1356" s="108">
        <v>4.68</v>
      </c>
      <c r="Z1356" s="109"/>
      <c r="AA1356" s="554">
        <f>IF(W1356&lt;&gt;"",VLOOKUP(W1356,'DON GIA'!$A$1:$D$346,4,0),"")</f>
        <v>873908</v>
      </c>
      <c r="AB1356" s="554">
        <f t="shared" si="255"/>
        <v>4089889.44</v>
      </c>
      <c r="AC1356" s="71"/>
      <c r="AD1356" s="71" t="s">
        <v>471</v>
      </c>
      <c r="AE1356" s="71" t="s">
        <v>107</v>
      </c>
      <c r="AF1356" s="71" t="s">
        <v>116</v>
      </c>
      <c r="AG1356" s="71" t="s">
        <v>136</v>
      </c>
      <c r="AH1356" s="103"/>
      <c r="AI1356" s="71"/>
      <c r="AJ1356" s="71"/>
      <c r="AK1356" s="71"/>
      <c r="AL1356" s="554" t="str">
        <f>IF(AI1356&lt;&gt;"",VLOOKUP(AI1356,'DON GIA'!$M$1:$P$9,4,0),"")</f>
        <v/>
      </c>
      <c r="AM1356" s="554" t="str">
        <f t="shared" si="251"/>
        <v/>
      </c>
      <c r="AN1356" s="103"/>
      <c r="AO1356" s="107"/>
      <c r="AP1356" s="553" t="str">
        <f t="shared" si="246"/>
        <v/>
      </c>
      <c r="AQ1356" s="107"/>
    </row>
    <row r="1357" spans="1:44" outlineLevel="2">
      <c r="A1357" s="72" t="e">
        <f>IF(D1356&lt;&gt;"",$D$8:D1356,A1356)</f>
        <v>#VALUE!</v>
      </c>
      <c r="C1357" s="552" t="str">
        <f>IF(D1357&lt;&gt;"",COUNTA($D$8:D1357),"")</f>
        <v/>
      </c>
      <c r="D1357" s="552"/>
      <c r="E1357" s="71"/>
      <c r="F1357" s="103"/>
      <c r="G1357" s="103"/>
      <c r="H1357" s="103"/>
      <c r="I1357" s="103"/>
      <c r="J1357" s="103"/>
      <c r="K1357" s="103"/>
      <c r="L1357" s="107"/>
      <c r="M1357" s="105"/>
      <c r="N1357" s="106" t="str">
        <f>IF(L1357&lt;&gt;"",VLOOKUP(L1357,'DON GIA'!$S$1:$U$19,3,0),"")</f>
        <v/>
      </c>
      <c r="O1357" s="106" t="str">
        <f>IF(L1357&lt;&gt;"",VLOOKUP(L1357,'DON GIA'!$S$1:$V$19,4,0),"")</f>
        <v/>
      </c>
      <c r="P1357" s="106" t="str">
        <f t="shared" si="249"/>
        <v/>
      </c>
      <c r="Q1357" s="106" t="str">
        <f t="shared" si="250"/>
        <v/>
      </c>
      <c r="R1357" s="71" t="s">
        <v>53</v>
      </c>
      <c r="S1357" s="103" t="s">
        <v>44</v>
      </c>
      <c r="T1357" s="103">
        <v>33</v>
      </c>
      <c r="U1357" s="554">
        <f>IF(R1357&lt;&gt;"",VLOOKUP(R1357,'DON GIA'!$H$1:$K$103,4,0),"")</f>
        <v>34000</v>
      </c>
      <c r="V1357" s="554">
        <f t="shared" si="254"/>
        <v>1122000</v>
      </c>
      <c r="W1357" s="107" t="s">
        <v>1023</v>
      </c>
      <c r="X1357" s="103" t="s">
        <v>38</v>
      </c>
      <c r="Y1357" s="108">
        <v>0.16800000000000001</v>
      </c>
      <c r="Z1357" s="109"/>
      <c r="AA1357" s="554">
        <f>IF(W1357&lt;&gt;"",VLOOKUP(W1357,'DON GIA'!$A$1:$D$346,4,0),"")</f>
        <v>2523428</v>
      </c>
      <c r="AB1357" s="554">
        <f t="shared" si="255"/>
        <v>423935.90400000004</v>
      </c>
      <c r="AC1357" s="71"/>
      <c r="AD1357" s="71"/>
      <c r="AE1357" s="71"/>
      <c r="AF1357" s="71"/>
      <c r="AG1357" s="71"/>
      <c r="AH1357" s="103"/>
      <c r="AI1357" s="71"/>
      <c r="AJ1357" s="71"/>
      <c r="AK1357" s="71"/>
      <c r="AL1357" s="554" t="str">
        <f>IF(AI1357&lt;&gt;"",VLOOKUP(AI1357,'DON GIA'!$M$1:$P$9,4,0),"")</f>
        <v/>
      </c>
      <c r="AM1357" s="554" t="str">
        <f t="shared" si="251"/>
        <v/>
      </c>
      <c r="AN1357" s="103"/>
      <c r="AO1357" s="107"/>
      <c r="AP1357" s="553" t="str">
        <f t="shared" si="246"/>
        <v/>
      </c>
      <c r="AQ1357" s="107"/>
    </row>
    <row r="1358" spans="1:44" outlineLevel="2">
      <c r="A1358" s="72" t="e">
        <f>IF(D1357&lt;&gt;"",$D$8:D1357,A1357)</f>
        <v>#VALUE!</v>
      </c>
      <c r="C1358" s="552" t="str">
        <f>IF(D1358&lt;&gt;"",COUNTA($D$8:D1358),"")</f>
        <v/>
      </c>
      <c r="D1358" s="552"/>
      <c r="E1358" s="71"/>
      <c r="F1358" s="103"/>
      <c r="G1358" s="103"/>
      <c r="H1358" s="103"/>
      <c r="I1358" s="103"/>
      <c r="J1358" s="103"/>
      <c r="K1358" s="103"/>
      <c r="L1358" s="107"/>
      <c r="M1358" s="105"/>
      <c r="N1358" s="106" t="str">
        <f>IF(L1358&lt;&gt;"",VLOOKUP(L1358,'DON GIA'!$S$1:$U$19,3,0),"")</f>
        <v/>
      </c>
      <c r="O1358" s="106" t="str">
        <f>IF(L1358&lt;&gt;"",VLOOKUP(L1358,'DON GIA'!$S$1:$V$19,4,0),"")</f>
        <v/>
      </c>
      <c r="P1358" s="106" t="str">
        <f t="shared" si="249"/>
        <v/>
      </c>
      <c r="Q1358" s="106" t="str">
        <f t="shared" si="250"/>
        <v/>
      </c>
      <c r="R1358" s="71" t="s">
        <v>61</v>
      </c>
      <c r="S1358" s="103" t="s">
        <v>44</v>
      </c>
      <c r="T1358" s="103">
        <v>1</v>
      </c>
      <c r="U1358" s="554">
        <f>IF(R1358&lt;&gt;"",VLOOKUP(R1358,'DON GIA'!$H$1:$K$103,4,0),"")</f>
        <v>180000</v>
      </c>
      <c r="V1358" s="554">
        <f t="shared" si="254"/>
        <v>180000</v>
      </c>
      <c r="W1358" s="107" t="s">
        <v>1194</v>
      </c>
      <c r="X1358" s="103" t="s">
        <v>27</v>
      </c>
      <c r="Y1358" s="108">
        <v>1.08</v>
      </c>
      <c r="Z1358" s="109"/>
      <c r="AA1358" s="554">
        <f>IF(W1358&lt;&gt;"",VLOOKUP(W1358,'DON GIA'!$A$1:$D$346,4,0),"")</f>
        <v>292949</v>
      </c>
      <c r="AB1358" s="554">
        <f t="shared" si="255"/>
        <v>316384.92000000004</v>
      </c>
      <c r="AC1358" s="71"/>
      <c r="AD1358" s="71"/>
      <c r="AE1358" s="71"/>
      <c r="AF1358" s="71"/>
      <c r="AG1358" s="71"/>
      <c r="AH1358" s="103"/>
      <c r="AI1358" s="71"/>
      <c r="AJ1358" s="71"/>
      <c r="AK1358" s="71"/>
      <c r="AL1358" s="554" t="str">
        <f>IF(AI1358&lt;&gt;"",VLOOKUP(AI1358,'DON GIA'!$M$1:$P$9,4,0),"")</f>
        <v/>
      </c>
      <c r="AM1358" s="554" t="str">
        <f t="shared" si="251"/>
        <v/>
      </c>
      <c r="AN1358" s="103"/>
      <c r="AO1358" s="107"/>
      <c r="AP1358" s="553" t="str">
        <f t="shared" si="246"/>
        <v/>
      </c>
      <c r="AQ1358" s="107"/>
    </row>
    <row r="1359" spans="1:44" outlineLevel="2">
      <c r="A1359" s="72" t="e">
        <f>IF(D1358&lt;&gt;"",$D$8:D1358,A1358)</f>
        <v>#VALUE!</v>
      </c>
      <c r="C1359" s="552" t="str">
        <f>IF(D1359&lt;&gt;"",COUNTA($D$8:D1359),"")</f>
        <v/>
      </c>
      <c r="D1359" s="552"/>
      <c r="E1359" s="71"/>
      <c r="F1359" s="103"/>
      <c r="G1359" s="103"/>
      <c r="H1359" s="103"/>
      <c r="I1359" s="103"/>
      <c r="J1359" s="103"/>
      <c r="K1359" s="103"/>
      <c r="L1359" s="107"/>
      <c r="M1359" s="105"/>
      <c r="N1359" s="106" t="str">
        <f>IF(L1359&lt;&gt;"",VLOOKUP(L1359,'DON GIA'!$S$1:$U$19,3,0),"")</f>
        <v/>
      </c>
      <c r="O1359" s="106" t="str">
        <f>IF(L1359&lt;&gt;"",VLOOKUP(L1359,'DON GIA'!$S$1:$V$19,4,0),"")</f>
        <v/>
      </c>
      <c r="P1359" s="106" t="str">
        <f t="shared" si="249"/>
        <v/>
      </c>
      <c r="Q1359" s="106" t="str">
        <f t="shared" si="250"/>
        <v/>
      </c>
      <c r="R1359" s="71" t="s">
        <v>499</v>
      </c>
      <c r="S1359" s="103" t="s">
        <v>44</v>
      </c>
      <c r="T1359" s="103">
        <v>2</v>
      </c>
      <c r="U1359" s="554">
        <f>IF(R1359&lt;&gt;"",VLOOKUP(R1359,'DON GIA'!$H$1:$K$103,4,0),"")</f>
        <v>390000</v>
      </c>
      <c r="V1359" s="554">
        <f t="shared" si="254"/>
        <v>780000</v>
      </c>
      <c r="W1359" s="107" t="s">
        <v>1306</v>
      </c>
      <c r="X1359" s="103" t="s">
        <v>27</v>
      </c>
      <c r="Y1359" s="108">
        <f>1.68+21.6+29.38+15.84</f>
        <v>68.5</v>
      </c>
      <c r="Z1359" s="109"/>
      <c r="AA1359" s="554">
        <f>IF(W1359&lt;&gt;"",VLOOKUP(W1359,'DON GIA'!$A$1:$D$346,4,0),"")</f>
        <v>282038</v>
      </c>
      <c r="AB1359" s="554">
        <f t="shared" si="255"/>
        <v>19319603</v>
      </c>
      <c r="AC1359" s="71"/>
      <c r="AD1359" s="71"/>
      <c r="AE1359" s="71"/>
      <c r="AF1359" s="71"/>
      <c r="AG1359" s="71"/>
      <c r="AH1359" s="103"/>
      <c r="AI1359" s="71"/>
      <c r="AJ1359" s="71"/>
      <c r="AK1359" s="71"/>
      <c r="AL1359" s="554" t="str">
        <f>IF(AI1359&lt;&gt;"",VLOOKUP(AI1359,'DON GIA'!$M$1:$P$9,4,0),"")</f>
        <v/>
      </c>
      <c r="AM1359" s="554" t="str">
        <f t="shared" si="251"/>
        <v/>
      </c>
      <c r="AN1359" s="103"/>
      <c r="AO1359" s="107"/>
      <c r="AP1359" s="553" t="str">
        <f t="shared" si="246"/>
        <v/>
      </c>
      <c r="AQ1359" s="107"/>
    </row>
    <row r="1360" spans="1:44" outlineLevel="2">
      <c r="A1360" s="72" t="e">
        <f>IF(D1359&lt;&gt;"",$D$8:D1359,A1359)</f>
        <v>#VALUE!</v>
      </c>
      <c r="C1360" s="552" t="str">
        <f>IF(D1360&lt;&gt;"",COUNTA($D$8:D1360),"")</f>
        <v/>
      </c>
      <c r="D1360" s="552"/>
      <c r="E1360" s="71"/>
      <c r="F1360" s="103"/>
      <c r="G1360" s="103"/>
      <c r="H1360" s="103"/>
      <c r="I1360" s="103"/>
      <c r="J1360" s="103"/>
      <c r="K1360" s="103"/>
      <c r="L1360" s="107"/>
      <c r="M1360" s="105"/>
      <c r="N1360" s="106" t="str">
        <f>IF(L1360&lt;&gt;"",VLOOKUP(L1360,'DON GIA'!$S$1:$U$19,3,0),"")</f>
        <v/>
      </c>
      <c r="O1360" s="106" t="str">
        <f>IF(L1360&lt;&gt;"",VLOOKUP(L1360,'DON GIA'!$S$1:$V$19,4,0),"")</f>
        <v/>
      </c>
      <c r="P1360" s="106" t="str">
        <f t="shared" si="249"/>
        <v/>
      </c>
      <c r="Q1360" s="106" t="str">
        <f t="shared" si="250"/>
        <v/>
      </c>
      <c r="R1360" s="71" t="s">
        <v>500</v>
      </c>
      <c r="S1360" s="103" t="s">
        <v>44</v>
      </c>
      <c r="T1360" s="103">
        <v>1</v>
      </c>
      <c r="U1360" s="554">
        <f>IF(R1360&lt;&gt;"",VLOOKUP(R1360,'DON GIA'!$H$1:$K$103,4,0),"")</f>
        <v>390000</v>
      </c>
      <c r="V1360" s="554">
        <f t="shared" si="254"/>
        <v>390000</v>
      </c>
      <c r="W1360" s="107" t="s">
        <v>1307</v>
      </c>
      <c r="X1360" s="103" t="s">
        <v>27</v>
      </c>
      <c r="Y1360" s="108">
        <v>5.2</v>
      </c>
      <c r="Z1360" s="109"/>
      <c r="AA1360" s="554">
        <f>IF(W1360&lt;&gt;"",VLOOKUP(W1360,'DON GIA'!$A$1:$D$346,4,0),"")</f>
        <v>282038</v>
      </c>
      <c r="AB1360" s="554">
        <f t="shared" si="255"/>
        <v>1466597.6</v>
      </c>
      <c r="AC1360" s="71"/>
      <c r="AD1360" s="71"/>
      <c r="AE1360" s="71"/>
      <c r="AF1360" s="71"/>
      <c r="AG1360" s="71"/>
      <c r="AH1360" s="103"/>
      <c r="AI1360" s="71"/>
      <c r="AJ1360" s="71"/>
      <c r="AK1360" s="71"/>
      <c r="AL1360" s="554" t="str">
        <f>IF(AI1360&lt;&gt;"",VLOOKUP(AI1360,'DON GIA'!$M$1:$P$9,4,0),"")</f>
        <v/>
      </c>
      <c r="AM1360" s="554" t="str">
        <f t="shared" si="251"/>
        <v/>
      </c>
      <c r="AN1360" s="103"/>
      <c r="AO1360" s="107"/>
      <c r="AP1360" s="553" t="str">
        <f t="shared" si="246"/>
        <v/>
      </c>
      <c r="AQ1360" s="107"/>
    </row>
    <row r="1361" spans="1:44" outlineLevel="2">
      <c r="A1361" s="72" t="e">
        <f>IF(D1360&lt;&gt;"",$D$8:D1360,A1360)</f>
        <v>#VALUE!</v>
      </c>
      <c r="C1361" s="552" t="str">
        <f>IF(D1361&lt;&gt;"",COUNTA($D$8:D1361),"")</f>
        <v/>
      </c>
      <c r="D1361" s="552"/>
      <c r="E1361" s="71"/>
      <c r="F1361" s="103"/>
      <c r="G1361" s="103"/>
      <c r="H1361" s="103"/>
      <c r="I1361" s="103"/>
      <c r="J1361" s="103"/>
      <c r="K1361" s="103"/>
      <c r="L1361" s="107"/>
      <c r="M1361" s="105"/>
      <c r="N1361" s="106" t="str">
        <f>IF(L1361&lt;&gt;"",VLOOKUP(L1361,'DON GIA'!$S$1:$U$19,3,0),"")</f>
        <v/>
      </c>
      <c r="O1361" s="106" t="str">
        <f>IF(L1361&lt;&gt;"",VLOOKUP(L1361,'DON GIA'!$S$1:$V$19,4,0),"")</f>
        <v/>
      </c>
      <c r="P1361" s="106" t="str">
        <f t="shared" si="249"/>
        <v/>
      </c>
      <c r="Q1361" s="106" t="str">
        <f t="shared" si="250"/>
        <v/>
      </c>
      <c r="R1361" s="71" t="s">
        <v>35</v>
      </c>
      <c r="S1361" s="103"/>
      <c r="T1361" s="103"/>
      <c r="U1361" s="554" t="str">
        <f>IF(R1361&lt;&gt;"",VLOOKUP(R1361,'DON GIA'!$H$1:$K$103,4,0),"")</f>
        <v/>
      </c>
      <c r="V1361" s="554" t="str">
        <f t="shared" si="254"/>
        <v/>
      </c>
      <c r="W1361" s="107" t="s">
        <v>1063</v>
      </c>
      <c r="X1361" s="103" t="s">
        <v>27</v>
      </c>
      <c r="Y1361" s="108">
        <v>19.5</v>
      </c>
      <c r="Z1361" s="109"/>
      <c r="AA1361" s="554">
        <f>IF(W1361&lt;&gt;"",VLOOKUP(W1361,'DON GIA'!$A$1:$D$346,4,0),"")</f>
        <v>3941166</v>
      </c>
      <c r="AB1361" s="554">
        <f t="shared" si="255"/>
        <v>76852737</v>
      </c>
      <c r="AC1361" s="71"/>
      <c r="AD1361" s="71"/>
      <c r="AE1361" s="71"/>
      <c r="AF1361" s="71"/>
      <c r="AG1361" s="71"/>
      <c r="AH1361" s="103"/>
      <c r="AI1361" s="71"/>
      <c r="AJ1361" s="71"/>
      <c r="AK1361" s="71"/>
      <c r="AL1361" s="554" t="str">
        <f>IF(AI1361&lt;&gt;"",VLOOKUP(AI1361,'DON GIA'!$M$1:$P$9,4,0),"")</f>
        <v/>
      </c>
      <c r="AM1361" s="554" t="str">
        <f t="shared" si="251"/>
        <v/>
      </c>
      <c r="AN1361" s="103"/>
      <c r="AO1361" s="107"/>
      <c r="AP1361" s="553" t="str">
        <f t="shared" ref="AP1361:AP1381" si="256">IF(D1361&lt;&gt;"",P1361+Q1361+V1361+AB1361+AM1361,"")</f>
        <v/>
      </c>
      <c r="AQ1361" s="107"/>
    </row>
    <row r="1362" spans="1:44" ht="37.5" outlineLevel="2">
      <c r="A1362" s="72" t="e">
        <f>IF(D1361&lt;&gt;"",$D$8:D1361,A1361)</f>
        <v>#VALUE!</v>
      </c>
      <c r="C1362" s="552" t="str">
        <f>IF(D1362&lt;&gt;"",COUNTA($D$8:D1362),"")</f>
        <v/>
      </c>
      <c r="D1362" s="552"/>
      <c r="E1362" s="71"/>
      <c r="F1362" s="103"/>
      <c r="G1362" s="103"/>
      <c r="H1362" s="103"/>
      <c r="I1362" s="103"/>
      <c r="J1362" s="103"/>
      <c r="K1362" s="103"/>
      <c r="L1362" s="107"/>
      <c r="M1362" s="105"/>
      <c r="N1362" s="106" t="str">
        <f>IF(L1362&lt;&gt;"",VLOOKUP(L1362,'DON GIA'!$S$1:$U$19,3,0),"")</f>
        <v/>
      </c>
      <c r="O1362" s="106" t="str">
        <f>IF(L1362&lt;&gt;"",VLOOKUP(L1362,'DON GIA'!$S$1:$V$19,4,0),"")</f>
        <v/>
      </c>
      <c r="P1362" s="106" t="str">
        <f t="shared" si="249"/>
        <v/>
      </c>
      <c r="Q1362" s="106" t="str">
        <f t="shared" si="250"/>
        <v/>
      </c>
      <c r="R1362" s="71" t="s">
        <v>35</v>
      </c>
      <c r="S1362" s="103"/>
      <c r="T1362" s="103"/>
      <c r="U1362" s="554" t="str">
        <f>IF(R1362&lt;&gt;"",VLOOKUP(R1362,'DON GIA'!$H$1:$K$103,4,0),"")</f>
        <v/>
      </c>
      <c r="V1362" s="554" t="str">
        <f t="shared" si="254"/>
        <v/>
      </c>
      <c r="W1362" s="107" t="s">
        <v>1308</v>
      </c>
      <c r="X1362" s="103" t="s">
        <v>27</v>
      </c>
      <c r="Y1362" s="108">
        <v>45.84</v>
      </c>
      <c r="Z1362" s="109"/>
      <c r="AA1362" s="554">
        <f>IF(W1362&lt;&gt;"",VLOOKUP(W1362,'DON GIA'!$A$1:$D$346,4,0),"")</f>
        <v>894451</v>
      </c>
      <c r="AB1362" s="554">
        <f t="shared" si="255"/>
        <v>41001633.840000004</v>
      </c>
      <c r="AC1362" s="71"/>
      <c r="AD1362" s="71"/>
      <c r="AE1362" s="71"/>
      <c r="AF1362" s="71"/>
      <c r="AG1362" s="71"/>
      <c r="AH1362" s="103"/>
      <c r="AI1362" s="71"/>
      <c r="AJ1362" s="71"/>
      <c r="AK1362" s="71"/>
      <c r="AL1362" s="554" t="str">
        <f>IF(AI1362&lt;&gt;"",VLOOKUP(AI1362,'DON GIA'!$M$1:$P$9,4,0),"")</f>
        <v/>
      </c>
      <c r="AM1362" s="554" t="str">
        <f t="shared" si="251"/>
        <v/>
      </c>
      <c r="AN1362" s="103"/>
      <c r="AO1362" s="107"/>
      <c r="AP1362" s="553" t="str">
        <f t="shared" si="256"/>
        <v/>
      </c>
      <c r="AQ1362" s="107"/>
    </row>
    <row r="1363" spans="1:44" ht="37.5" outlineLevel="2">
      <c r="A1363" s="72" t="e">
        <f>IF(D1362&lt;&gt;"",$D$8:D1362,A1362)</f>
        <v>#VALUE!</v>
      </c>
      <c r="C1363" s="552" t="str">
        <f>IF(D1363&lt;&gt;"",COUNTA($D$8:D1363),"")</f>
        <v/>
      </c>
      <c r="D1363" s="552"/>
      <c r="E1363" s="71"/>
      <c r="F1363" s="103"/>
      <c r="G1363" s="103"/>
      <c r="H1363" s="103"/>
      <c r="I1363" s="103"/>
      <c r="J1363" s="103"/>
      <c r="K1363" s="103"/>
      <c r="L1363" s="107"/>
      <c r="M1363" s="105"/>
      <c r="N1363" s="106" t="str">
        <f>IF(L1363&lt;&gt;"",VLOOKUP(L1363,'DON GIA'!$S$1:$U$19,3,0),"")</f>
        <v/>
      </c>
      <c r="O1363" s="106" t="str">
        <f>IF(L1363&lt;&gt;"",VLOOKUP(L1363,'DON GIA'!$S$1:$V$19,4,0),"")</f>
        <v/>
      </c>
      <c r="P1363" s="106" t="str">
        <f t="shared" si="249"/>
        <v/>
      </c>
      <c r="Q1363" s="106" t="str">
        <f t="shared" si="250"/>
        <v/>
      </c>
      <c r="R1363" s="71" t="s">
        <v>35</v>
      </c>
      <c r="S1363" s="103"/>
      <c r="T1363" s="103"/>
      <c r="U1363" s="554" t="str">
        <f>IF(R1363&lt;&gt;"",VLOOKUP(R1363,'DON GIA'!$H$1:$K$103,4,0),"")</f>
        <v/>
      </c>
      <c r="V1363" s="554" t="str">
        <f t="shared" si="254"/>
        <v/>
      </c>
      <c r="W1363" s="107" t="s">
        <v>1309</v>
      </c>
      <c r="X1363" s="103" t="s">
        <v>27</v>
      </c>
      <c r="Y1363" s="108">
        <v>14.56</v>
      </c>
      <c r="Z1363" s="109"/>
      <c r="AA1363" s="554">
        <f>IF(W1363&lt;&gt;"",VLOOKUP(W1363,'DON GIA'!$A$1:$D$346,4,0),"")</f>
        <v>802027</v>
      </c>
      <c r="AB1363" s="554">
        <f t="shared" si="255"/>
        <v>11677513.120000001</v>
      </c>
      <c r="AC1363" s="71"/>
      <c r="AD1363" s="71"/>
      <c r="AE1363" s="71"/>
      <c r="AF1363" s="71"/>
      <c r="AG1363" s="71"/>
      <c r="AH1363" s="103"/>
      <c r="AI1363" s="71"/>
      <c r="AJ1363" s="71"/>
      <c r="AK1363" s="71"/>
      <c r="AL1363" s="554" t="str">
        <f>IF(AI1363&lt;&gt;"",VLOOKUP(AI1363,'DON GIA'!$M$1:$P$9,4,0),"")</f>
        <v/>
      </c>
      <c r="AM1363" s="554" t="str">
        <f t="shared" si="251"/>
        <v/>
      </c>
      <c r="AN1363" s="103"/>
      <c r="AO1363" s="107"/>
      <c r="AP1363" s="553" t="str">
        <f t="shared" si="256"/>
        <v/>
      </c>
      <c r="AQ1363" s="107"/>
    </row>
    <row r="1364" spans="1:44" ht="37.5" outlineLevel="2">
      <c r="A1364" s="72" t="e">
        <f>IF(D1363&lt;&gt;"",$D$8:D1363,A1363)</f>
        <v>#VALUE!</v>
      </c>
      <c r="C1364" s="552" t="str">
        <f>IF(D1364&lt;&gt;"",COUNTA($D$8:D1364),"")</f>
        <v/>
      </c>
      <c r="D1364" s="552"/>
      <c r="E1364" s="71"/>
      <c r="F1364" s="103"/>
      <c r="G1364" s="103"/>
      <c r="H1364" s="103"/>
      <c r="I1364" s="103"/>
      <c r="J1364" s="103"/>
      <c r="K1364" s="103"/>
      <c r="L1364" s="107"/>
      <c r="M1364" s="105"/>
      <c r="N1364" s="106" t="str">
        <f>IF(L1364&lt;&gt;"",VLOOKUP(L1364,'DON GIA'!$S$1:$U$19,3,0),"")</f>
        <v/>
      </c>
      <c r="O1364" s="106" t="str">
        <f>IF(L1364&lt;&gt;"",VLOOKUP(L1364,'DON GIA'!$S$1:$V$19,4,0),"")</f>
        <v/>
      </c>
      <c r="P1364" s="106" t="str">
        <f t="shared" si="249"/>
        <v/>
      </c>
      <c r="Q1364" s="106" t="str">
        <f t="shared" si="250"/>
        <v/>
      </c>
      <c r="R1364" s="71" t="s">
        <v>35</v>
      </c>
      <c r="S1364" s="103"/>
      <c r="T1364" s="103"/>
      <c r="U1364" s="554" t="str">
        <f>IF(R1364&lt;&gt;"",VLOOKUP(R1364,'DON GIA'!$H$1:$K$103,4,0),"")</f>
        <v/>
      </c>
      <c r="V1364" s="554" t="str">
        <f t="shared" si="254"/>
        <v/>
      </c>
      <c r="W1364" s="107" t="s">
        <v>1049</v>
      </c>
      <c r="X1364" s="103" t="s">
        <v>42</v>
      </c>
      <c r="Y1364" s="108">
        <v>1</v>
      </c>
      <c r="Z1364" s="109"/>
      <c r="AA1364" s="554">
        <f>IF(W1364&lt;&gt;"",VLOOKUP(W1364,'DON GIA'!$A$1:$D$346,4,0),"")</f>
        <v>3793079</v>
      </c>
      <c r="AB1364" s="554">
        <f t="shared" si="255"/>
        <v>3793079</v>
      </c>
      <c r="AC1364" s="71"/>
      <c r="AD1364" s="71"/>
      <c r="AE1364" s="71"/>
      <c r="AF1364" s="71"/>
      <c r="AG1364" s="71"/>
      <c r="AH1364" s="103"/>
      <c r="AI1364" s="71"/>
      <c r="AJ1364" s="71"/>
      <c r="AK1364" s="71"/>
      <c r="AL1364" s="554" t="str">
        <f>IF(AI1364&lt;&gt;"",VLOOKUP(AI1364,'DON GIA'!$M$1:$P$9,4,0),"")</f>
        <v/>
      </c>
      <c r="AM1364" s="554" t="str">
        <f t="shared" si="251"/>
        <v/>
      </c>
      <c r="AN1364" s="103"/>
      <c r="AO1364" s="107"/>
      <c r="AP1364" s="553" t="str">
        <f t="shared" si="256"/>
        <v/>
      </c>
      <c r="AQ1364" s="107"/>
    </row>
    <row r="1365" spans="1:44" outlineLevel="2">
      <c r="A1365" s="72" t="e">
        <f>IF(D1364&lt;&gt;"",$D$8:D1364,A1364)</f>
        <v>#VALUE!</v>
      </c>
      <c r="C1365" s="552" t="str">
        <f>IF(D1365&lt;&gt;"",COUNTA($D$8:D1365),"")</f>
        <v/>
      </c>
      <c r="D1365" s="552"/>
      <c r="E1365" s="71"/>
      <c r="F1365" s="103"/>
      <c r="G1365" s="103"/>
      <c r="H1365" s="103"/>
      <c r="I1365" s="103"/>
      <c r="J1365" s="103"/>
      <c r="K1365" s="103"/>
      <c r="L1365" s="107"/>
      <c r="M1365" s="105"/>
      <c r="N1365" s="106" t="str">
        <f>IF(L1365&lt;&gt;"",VLOOKUP(L1365,'DON GIA'!$S$1:$U$19,3,0),"")</f>
        <v/>
      </c>
      <c r="O1365" s="106" t="str">
        <f>IF(L1365&lt;&gt;"",VLOOKUP(L1365,'DON GIA'!$S$1:$V$19,4,0),"")</f>
        <v/>
      </c>
      <c r="P1365" s="106" t="str">
        <f t="shared" si="249"/>
        <v/>
      </c>
      <c r="Q1365" s="106" t="str">
        <f t="shared" si="250"/>
        <v/>
      </c>
      <c r="R1365" s="71" t="s">
        <v>35</v>
      </c>
      <c r="S1365" s="103"/>
      <c r="T1365" s="103"/>
      <c r="U1365" s="554" t="str">
        <f>IF(R1365&lt;&gt;"",VLOOKUP(R1365,'DON GIA'!$H$1:$K$103,4,0),"")</f>
        <v/>
      </c>
      <c r="V1365" s="554" t="str">
        <f t="shared" si="254"/>
        <v/>
      </c>
      <c r="W1365" s="107" t="s">
        <v>1217</v>
      </c>
      <c r="X1365" s="103" t="s">
        <v>38</v>
      </c>
      <c r="Y1365" s="108">
        <v>0.32</v>
      </c>
      <c r="Z1365" s="109"/>
      <c r="AA1365" s="554">
        <f>IF(W1365&lt;&gt;"",VLOOKUP(W1365,'DON GIA'!$A$1:$D$346,4,0),"")</f>
        <v>5994000</v>
      </c>
      <c r="AB1365" s="554">
        <f t="shared" si="255"/>
        <v>1918080</v>
      </c>
      <c r="AC1365" s="71"/>
      <c r="AD1365" s="71"/>
      <c r="AE1365" s="71"/>
      <c r="AF1365" s="71"/>
      <c r="AG1365" s="71"/>
      <c r="AH1365" s="103"/>
      <c r="AI1365" s="71"/>
      <c r="AJ1365" s="71"/>
      <c r="AK1365" s="71"/>
      <c r="AL1365" s="554" t="str">
        <f>IF(AI1365&lt;&gt;"",VLOOKUP(AI1365,'DON GIA'!$M$1:$P$9,4,0),"")</f>
        <v/>
      </c>
      <c r="AM1365" s="554" t="str">
        <f t="shared" si="251"/>
        <v/>
      </c>
      <c r="AN1365" s="103"/>
      <c r="AO1365" s="107"/>
      <c r="AP1365" s="553" t="str">
        <f t="shared" si="256"/>
        <v/>
      </c>
      <c r="AQ1365" s="107"/>
    </row>
    <row r="1366" spans="1:44" ht="37.5" outlineLevel="2">
      <c r="A1366" s="72" t="e">
        <f>IF(D1365&lt;&gt;"",$D$8:D1365,A1365)</f>
        <v>#VALUE!</v>
      </c>
      <c r="C1366" s="552" t="str">
        <f>IF(D1366&lt;&gt;"",COUNTA($D$8:D1366),"")</f>
        <v/>
      </c>
      <c r="D1366" s="552"/>
      <c r="E1366" s="71"/>
      <c r="F1366" s="103"/>
      <c r="G1366" s="103"/>
      <c r="H1366" s="103"/>
      <c r="I1366" s="103"/>
      <c r="J1366" s="103"/>
      <c r="K1366" s="103"/>
      <c r="L1366" s="107"/>
      <c r="M1366" s="105"/>
      <c r="N1366" s="106" t="str">
        <f>IF(L1366&lt;&gt;"",VLOOKUP(L1366,'DON GIA'!$S$1:$U$19,3,0),"")</f>
        <v/>
      </c>
      <c r="O1366" s="106" t="str">
        <f>IF(L1366&lt;&gt;"",VLOOKUP(L1366,'DON GIA'!$S$1:$V$19,4,0),"")</f>
        <v/>
      </c>
      <c r="P1366" s="106" t="str">
        <f t="shared" si="249"/>
        <v/>
      </c>
      <c r="Q1366" s="106" t="str">
        <f t="shared" si="250"/>
        <v/>
      </c>
      <c r="R1366" s="71" t="s">
        <v>35</v>
      </c>
      <c r="S1366" s="103"/>
      <c r="T1366" s="103"/>
      <c r="U1366" s="554" t="str">
        <f>IF(R1366&lt;&gt;"",VLOOKUP(R1366,'DON GIA'!$H$1:$K$103,4,0),"")</f>
        <v/>
      </c>
      <c r="V1366" s="554" t="str">
        <f t="shared" si="254"/>
        <v/>
      </c>
      <c r="W1366" s="107" t="s">
        <v>1310</v>
      </c>
      <c r="X1366" s="103" t="s">
        <v>27</v>
      </c>
      <c r="Y1366" s="108">
        <v>28.25</v>
      </c>
      <c r="Z1366" s="109"/>
      <c r="AA1366" s="554">
        <f>IF(W1366&lt;&gt;"",VLOOKUP(W1366,'DON GIA'!$A$1:$D$346,4,0),"")</f>
        <v>543182</v>
      </c>
      <c r="AB1366" s="554">
        <f t="shared" si="255"/>
        <v>15344891.5</v>
      </c>
      <c r="AC1366" s="71"/>
      <c r="AD1366" s="71"/>
      <c r="AE1366" s="71"/>
      <c r="AF1366" s="71"/>
      <c r="AG1366" s="71"/>
      <c r="AH1366" s="103"/>
      <c r="AI1366" s="71"/>
      <c r="AJ1366" s="71"/>
      <c r="AK1366" s="71"/>
      <c r="AL1366" s="554" t="str">
        <f>IF(AI1366&lt;&gt;"",VLOOKUP(AI1366,'DON GIA'!$M$1:$P$9,4,0),"")</f>
        <v/>
      </c>
      <c r="AM1366" s="554" t="str">
        <f t="shared" si="251"/>
        <v/>
      </c>
      <c r="AN1366" s="103"/>
      <c r="AO1366" s="107"/>
      <c r="AP1366" s="553" t="str">
        <f t="shared" si="256"/>
        <v/>
      </c>
      <c r="AQ1366" s="107"/>
    </row>
    <row r="1367" spans="1:44" outlineLevel="2">
      <c r="A1367" s="72" t="e">
        <f>IF(D1366&lt;&gt;"",$D$8:D1366,A1366)</f>
        <v>#VALUE!</v>
      </c>
      <c r="C1367" s="552" t="str">
        <f>IF(D1367&lt;&gt;"",COUNTA($D$8:D1367),"")</f>
        <v/>
      </c>
      <c r="D1367" s="552"/>
      <c r="E1367" s="71"/>
      <c r="F1367" s="103"/>
      <c r="G1367" s="103"/>
      <c r="H1367" s="103"/>
      <c r="I1367" s="103"/>
      <c r="J1367" s="103"/>
      <c r="K1367" s="103"/>
      <c r="L1367" s="107"/>
      <c r="M1367" s="105"/>
      <c r="N1367" s="106" t="str">
        <f>IF(L1367&lt;&gt;"",VLOOKUP(L1367,'DON GIA'!$S$1:$U$19,3,0),"")</f>
        <v/>
      </c>
      <c r="O1367" s="106" t="str">
        <f>IF(L1367&lt;&gt;"",VLOOKUP(L1367,'DON GIA'!$S$1:$V$19,4,0),"")</f>
        <v/>
      </c>
      <c r="P1367" s="106" t="str">
        <f t="shared" si="249"/>
        <v/>
      </c>
      <c r="Q1367" s="106" t="str">
        <f t="shared" si="250"/>
        <v/>
      </c>
      <c r="R1367" s="71" t="s">
        <v>35</v>
      </c>
      <c r="S1367" s="103"/>
      <c r="T1367" s="103"/>
      <c r="U1367" s="554" t="str">
        <f>IF(R1367&lt;&gt;"",VLOOKUP(R1367,'DON GIA'!$H$1:$K$103,4,0),"")</f>
        <v/>
      </c>
      <c r="V1367" s="554" t="str">
        <f t="shared" si="254"/>
        <v/>
      </c>
      <c r="W1367" s="107" t="s">
        <v>1205</v>
      </c>
      <c r="X1367" s="103" t="s">
        <v>38</v>
      </c>
      <c r="Y1367" s="108">
        <v>4.8000000000000001E-2</v>
      </c>
      <c r="Z1367" s="109"/>
      <c r="AA1367" s="554">
        <f>IF(W1367&lt;&gt;"",VLOOKUP(W1367,'DON GIA'!$A$1:$D$346,4,0),"")</f>
        <v>109890</v>
      </c>
      <c r="AB1367" s="554">
        <f t="shared" si="255"/>
        <v>5274.72</v>
      </c>
      <c r="AC1367" s="71"/>
      <c r="AD1367" s="71"/>
      <c r="AE1367" s="71"/>
      <c r="AF1367" s="71"/>
      <c r="AG1367" s="71"/>
      <c r="AH1367" s="103"/>
      <c r="AI1367" s="71"/>
      <c r="AJ1367" s="71"/>
      <c r="AK1367" s="71"/>
      <c r="AL1367" s="554" t="str">
        <f>IF(AI1367&lt;&gt;"",VLOOKUP(AI1367,'DON GIA'!$M$1:$P$9,4,0),"")</f>
        <v/>
      </c>
      <c r="AM1367" s="554" t="str">
        <f t="shared" si="251"/>
        <v/>
      </c>
      <c r="AN1367" s="103"/>
      <c r="AO1367" s="107"/>
      <c r="AP1367" s="553" t="str">
        <f t="shared" si="256"/>
        <v/>
      </c>
      <c r="AQ1367" s="107"/>
    </row>
    <row r="1368" spans="1:44" outlineLevel="2">
      <c r="A1368" s="72" t="e">
        <f>IF(D1367&lt;&gt;"",$D$8:D1367,A1367)</f>
        <v>#VALUE!</v>
      </c>
      <c r="C1368" s="552" t="str">
        <f>IF(D1368&lt;&gt;"",COUNTA($D$8:D1368),"")</f>
        <v/>
      </c>
      <c r="D1368" s="552"/>
      <c r="E1368" s="61"/>
      <c r="F1368" s="103"/>
      <c r="G1368" s="103"/>
      <c r="H1368" s="103"/>
      <c r="I1368" s="103"/>
      <c r="J1368" s="103"/>
      <c r="K1368" s="103"/>
      <c r="L1368" s="107"/>
      <c r="M1368" s="105"/>
      <c r="N1368" s="106" t="str">
        <f>IF(L1368&lt;&gt;"",VLOOKUP(L1368,'DON GIA'!$S$1:$U$19,3,0),"")</f>
        <v/>
      </c>
      <c r="O1368" s="106" t="str">
        <f>IF(L1368&lt;&gt;"",VLOOKUP(L1368,'DON GIA'!$S$1:$V$19,4,0),"")</f>
        <v/>
      </c>
      <c r="P1368" s="106" t="str">
        <f t="shared" si="249"/>
        <v/>
      </c>
      <c r="Q1368" s="106" t="str">
        <f t="shared" si="250"/>
        <v/>
      </c>
      <c r="R1368" s="71" t="s">
        <v>35</v>
      </c>
      <c r="S1368" s="103"/>
      <c r="T1368" s="103"/>
      <c r="U1368" s="554" t="str">
        <f>IF(R1368&lt;&gt;"",VLOOKUP(R1368,'DON GIA'!$H$1:$K$103,4,0),"")</f>
        <v/>
      </c>
      <c r="V1368" s="554" t="str">
        <f t="shared" si="254"/>
        <v/>
      </c>
      <c r="W1368" s="107" t="s">
        <v>35</v>
      </c>
      <c r="X1368" s="103"/>
      <c r="Y1368" s="108"/>
      <c r="Z1368" s="109"/>
      <c r="AA1368" s="554" t="str">
        <f>IF(W1368&lt;&gt;"",VLOOKUP(W1368,'DON GIA'!$A$1:$D$346,4,0),"")</f>
        <v/>
      </c>
      <c r="AB1368" s="554" t="str">
        <f t="shared" si="255"/>
        <v/>
      </c>
      <c r="AC1368" s="71"/>
      <c r="AD1368" s="71"/>
      <c r="AE1368" s="71"/>
      <c r="AF1368" s="71"/>
      <c r="AG1368" s="71"/>
      <c r="AH1368" s="103"/>
      <c r="AI1368" s="71"/>
      <c r="AJ1368" s="71"/>
      <c r="AK1368" s="71"/>
      <c r="AL1368" s="554" t="str">
        <f>IF(AI1368&lt;&gt;"",VLOOKUP(AI1368,'DON GIA'!$M$1:$P$9,4,0),"")</f>
        <v/>
      </c>
      <c r="AM1368" s="554" t="str">
        <f t="shared" si="251"/>
        <v/>
      </c>
      <c r="AN1368" s="103"/>
      <c r="AO1368" s="107"/>
      <c r="AP1368" s="553" t="str">
        <f t="shared" si="256"/>
        <v/>
      </c>
      <c r="AQ1368" s="107"/>
    </row>
    <row r="1369" spans="1:44" outlineLevel="1">
      <c r="A1369" s="84" t="s">
        <v>770</v>
      </c>
      <c r="B1369" s="576">
        <v>95</v>
      </c>
      <c r="C1369" s="552">
        <f>IF(D1369&lt;&gt;"",COUNTA($D$8:D1369),"")</f>
        <v>91</v>
      </c>
      <c r="D1369" s="552">
        <v>483</v>
      </c>
      <c r="E1369" s="61" t="s">
        <v>501</v>
      </c>
      <c r="F1369" s="162"/>
      <c r="G1369" s="162"/>
      <c r="H1369" s="162"/>
      <c r="I1369" s="162"/>
      <c r="J1369" s="162"/>
      <c r="K1369" s="162"/>
      <c r="L1369" s="129"/>
      <c r="M1369" s="167">
        <f>SUBTOTAL(9,M1370:M1381)</f>
        <v>99.62</v>
      </c>
      <c r="N1369" s="199"/>
      <c r="O1369" s="199"/>
      <c r="P1369" s="199">
        <f>SUBTOTAL(9,P1370:P1381)</f>
        <v>167261980</v>
      </c>
      <c r="Q1369" s="199">
        <f>SUBTOTAL(9,Q1370:Q1381)</f>
        <v>0</v>
      </c>
      <c r="R1369" s="61"/>
      <c r="S1369" s="162"/>
      <c r="T1369" s="162">
        <f>SUBTOTAL(9,T1370:T1381)</f>
        <v>0</v>
      </c>
      <c r="U1369" s="553"/>
      <c r="V1369" s="553">
        <f>SUBTOTAL(9,V1370:V1381)</f>
        <v>0</v>
      </c>
      <c r="W1369" s="129"/>
      <c r="X1369" s="162"/>
      <c r="Y1369" s="169">
        <f>SUBTOTAL(9,Y1370:Y1381)</f>
        <v>181.52600000000001</v>
      </c>
      <c r="Z1369" s="170">
        <f>SUBTOTAL(9,Z1370:Z1381)</f>
        <v>0</v>
      </c>
      <c r="AA1369" s="553"/>
      <c r="AB1369" s="553">
        <f>SUBTOTAL(9,AB1370:AB1381)</f>
        <v>354310887.3779999</v>
      </c>
      <c r="AC1369" s="71"/>
      <c r="AD1369" s="71"/>
      <c r="AE1369" s="71"/>
      <c r="AF1369" s="71"/>
      <c r="AG1369" s="71"/>
      <c r="AH1369" s="103"/>
      <c r="AI1369" s="71"/>
      <c r="AJ1369" s="61"/>
      <c r="AK1369" s="61">
        <f>SUBTOTAL(9,AK1370:AK1381)</f>
        <v>0</v>
      </c>
      <c r="AL1369" s="553"/>
      <c r="AM1369" s="553">
        <f>SUBTOTAL(9,AM1370:AM1381)</f>
        <v>0</v>
      </c>
      <c r="AN1369" s="162"/>
      <c r="AO1369" s="129">
        <f>SUBTOTAL(9,AO1370:AO1381)</f>
        <v>0</v>
      </c>
      <c r="AP1369" s="553">
        <f t="shared" si="256"/>
        <v>521572867.3779999</v>
      </c>
      <c r="AQ1369" s="65"/>
      <c r="AR1369" s="90"/>
    </row>
    <row r="1370" spans="1:44" ht="96.75" outlineLevel="2">
      <c r="A1370" s="72" t="e">
        <f>IF(D1369&lt;&gt;"",$D$8:D1369,A1368)</f>
        <v>#VALUE!</v>
      </c>
      <c r="C1370" s="552" t="str">
        <f>IF(D1370&lt;&gt;"",COUNTA($D$8:D1370),"")</f>
        <v/>
      </c>
      <c r="D1370" s="552"/>
      <c r="E1370" s="71" t="s">
        <v>502</v>
      </c>
      <c r="F1370" s="103">
        <v>4</v>
      </c>
      <c r="G1370" s="103"/>
      <c r="H1370" s="103">
        <v>174</v>
      </c>
      <c r="I1370" s="103">
        <v>79</v>
      </c>
      <c r="J1370" s="103">
        <v>250</v>
      </c>
      <c r="K1370" s="103" t="s">
        <v>235</v>
      </c>
      <c r="L1370" s="107" t="s">
        <v>973</v>
      </c>
      <c r="M1370" s="105">
        <v>99.62</v>
      </c>
      <c r="N1370" s="106">
        <f>IF(L1370&lt;&gt;"",VLOOKUP(L1370,'DON GIA'!$S$1:$U$19,3,0),"")</f>
        <v>1679000</v>
      </c>
      <c r="O1370" s="106">
        <f>IF(L1370&lt;&gt;"",VLOOKUP(L1370,'DON GIA'!$S$1:$V$19,4,0),"")</f>
        <v>0</v>
      </c>
      <c r="P1370" s="106">
        <f t="shared" si="249"/>
        <v>167261980</v>
      </c>
      <c r="Q1370" s="106">
        <f t="shared" si="250"/>
        <v>0</v>
      </c>
      <c r="R1370" s="71" t="s">
        <v>35</v>
      </c>
      <c r="S1370" s="103"/>
      <c r="T1370" s="103"/>
      <c r="U1370" s="554" t="str">
        <f>IF(R1370&lt;&gt;"",VLOOKUP(R1370,'DON GIA'!$H$1:$K$103,4,0),"")</f>
        <v/>
      </c>
      <c r="V1370" s="554" t="str">
        <f t="shared" ref="V1370:V1381" si="257">IF(R1370&lt;&gt;"",IF(ISNUMBER(U1370),T1370*U1370,""),"")</f>
        <v/>
      </c>
      <c r="W1370" s="107" t="s">
        <v>1311</v>
      </c>
      <c r="X1370" s="103" t="s">
        <v>27</v>
      </c>
      <c r="Y1370" s="108">
        <v>8</v>
      </c>
      <c r="Z1370" s="109"/>
      <c r="AA1370" s="554">
        <f>IF(W1370&lt;&gt;"",VLOOKUP(W1370,'DON GIA'!$A$1:$D$346,4,0),"")</f>
        <v>3152933</v>
      </c>
      <c r="AB1370" s="554">
        <f t="shared" ref="AB1370:AB1381" si="258">IF(W1370&lt;&gt;"",IF(ISNUMBER(AA1370),Y1370*AA1370,""),"")</f>
        <v>25223464</v>
      </c>
      <c r="AC1370" s="71"/>
      <c r="AD1370" s="71" t="s">
        <v>29</v>
      </c>
      <c r="AE1370" s="71" t="s">
        <v>30</v>
      </c>
      <c r="AF1370" s="71" t="s">
        <v>41</v>
      </c>
      <c r="AG1370" s="71" t="s">
        <v>32</v>
      </c>
      <c r="AH1370" s="103"/>
      <c r="AI1370" s="71"/>
      <c r="AJ1370" s="71"/>
      <c r="AK1370" s="71"/>
      <c r="AL1370" s="554" t="str">
        <f>IF(AI1370&lt;&gt;"",VLOOKUP(AI1370,'DON GIA'!$M$1:$P$9,4,0),"")</f>
        <v/>
      </c>
      <c r="AM1370" s="554" t="str">
        <f t="shared" si="251"/>
        <v/>
      </c>
      <c r="AN1370" s="103"/>
      <c r="AO1370" s="107"/>
      <c r="AP1370" s="553" t="str">
        <f t="shared" si="256"/>
        <v/>
      </c>
      <c r="AQ1370" s="65" t="s">
        <v>765</v>
      </c>
      <c r="AR1370" s="77" t="s">
        <v>2021</v>
      </c>
    </row>
    <row r="1371" spans="1:44" ht="112.5" outlineLevel="2">
      <c r="A1371" s="72" t="e">
        <f>IF(D1370&lt;&gt;"",$D$8:D1370,A1370)</f>
        <v>#VALUE!</v>
      </c>
      <c r="C1371" s="552" t="str">
        <f>IF(D1371&lt;&gt;"",COUNTA($D$8:D1371),"")</f>
        <v/>
      </c>
      <c r="D1371" s="552"/>
      <c r="E1371" s="71" t="s">
        <v>250</v>
      </c>
      <c r="F1371" s="103"/>
      <c r="G1371" s="103"/>
      <c r="H1371" s="103"/>
      <c r="I1371" s="103"/>
      <c r="J1371" s="103"/>
      <c r="K1371" s="103"/>
      <c r="L1371" s="107"/>
      <c r="M1371" s="105"/>
      <c r="N1371" s="106" t="str">
        <f>IF(L1371&lt;&gt;"",VLOOKUP(L1371,'DON GIA'!$S$1:$U$19,3,0),"")</f>
        <v/>
      </c>
      <c r="O1371" s="106" t="str">
        <f>IF(L1371&lt;&gt;"",VLOOKUP(L1371,'DON GIA'!$S$1:$V$19,4,0),"")</f>
        <v/>
      </c>
      <c r="P1371" s="106" t="str">
        <f t="shared" si="249"/>
        <v/>
      </c>
      <c r="Q1371" s="106" t="str">
        <f t="shared" si="250"/>
        <v/>
      </c>
      <c r="R1371" s="71" t="s">
        <v>35</v>
      </c>
      <c r="S1371" s="103"/>
      <c r="T1371" s="103"/>
      <c r="U1371" s="554" t="str">
        <f>IF(R1371&lt;&gt;"",VLOOKUP(R1371,'DON GIA'!$H$1:$K$103,4,0),"")</f>
        <v/>
      </c>
      <c r="V1371" s="554" t="str">
        <f t="shared" si="257"/>
        <v/>
      </c>
      <c r="W1371" s="107" t="s">
        <v>1063</v>
      </c>
      <c r="X1371" s="103" t="s">
        <v>27</v>
      </c>
      <c r="Y1371" s="108">
        <v>59.87</v>
      </c>
      <c r="Z1371" s="109"/>
      <c r="AA1371" s="554">
        <f>IF(W1371&lt;&gt;"",VLOOKUP(W1371,'DON GIA'!$A$1:$D$346,4,0),"")</f>
        <v>3941166</v>
      </c>
      <c r="AB1371" s="554">
        <f t="shared" si="258"/>
        <v>235957608.41999999</v>
      </c>
      <c r="AC1371" s="71"/>
      <c r="AD1371" s="71" t="s">
        <v>29</v>
      </c>
      <c r="AE1371" s="71" t="s">
        <v>30</v>
      </c>
      <c r="AF1371" s="71" t="s">
        <v>31</v>
      </c>
      <c r="AG1371" s="71" t="s">
        <v>32</v>
      </c>
      <c r="AH1371" s="103"/>
      <c r="AI1371" s="71"/>
      <c r="AJ1371" s="71"/>
      <c r="AK1371" s="71"/>
      <c r="AL1371" s="554" t="str">
        <f>IF(AI1371&lt;&gt;"",VLOOKUP(AI1371,'DON GIA'!$M$1:$P$9,4,0),"")</f>
        <v/>
      </c>
      <c r="AM1371" s="554" t="str">
        <f t="shared" si="251"/>
        <v/>
      </c>
      <c r="AN1371" s="103"/>
      <c r="AO1371" s="107"/>
      <c r="AP1371" s="553" t="str">
        <f t="shared" si="256"/>
        <v/>
      </c>
      <c r="AQ1371" s="66" t="s">
        <v>552</v>
      </c>
      <c r="AR1371" s="139" t="s">
        <v>2065</v>
      </c>
    </row>
    <row r="1372" spans="1:44" ht="243.75" outlineLevel="2">
      <c r="A1372" s="72" t="e">
        <f>IF(D1371&lt;&gt;"",$D$8:D1371,A1371)</f>
        <v>#VALUE!</v>
      </c>
      <c r="C1372" s="552" t="str">
        <f>IF(D1372&lt;&gt;"",COUNTA($D$8:D1372),"")</f>
        <v/>
      </c>
      <c r="D1372" s="552"/>
      <c r="E1372" s="71"/>
      <c r="F1372" s="103"/>
      <c r="G1372" s="103"/>
      <c r="H1372" s="103"/>
      <c r="I1372" s="103"/>
      <c r="J1372" s="103"/>
      <c r="K1372" s="103"/>
      <c r="L1372" s="107"/>
      <c r="M1372" s="105"/>
      <c r="N1372" s="106" t="str">
        <f>IF(L1372&lt;&gt;"",VLOOKUP(L1372,'DON GIA'!$S$1:$U$19,3,0),"")</f>
        <v/>
      </c>
      <c r="O1372" s="106" t="str">
        <f>IF(L1372&lt;&gt;"",VLOOKUP(L1372,'DON GIA'!$S$1:$V$19,4,0),"")</f>
        <v/>
      </c>
      <c r="P1372" s="106" t="str">
        <f t="shared" si="249"/>
        <v/>
      </c>
      <c r="Q1372" s="106" t="str">
        <f t="shared" si="250"/>
        <v/>
      </c>
      <c r="R1372" s="71" t="s">
        <v>35</v>
      </c>
      <c r="S1372" s="103"/>
      <c r="T1372" s="103"/>
      <c r="U1372" s="554" t="str">
        <f>IF(R1372&lt;&gt;"",VLOOKUP(R1372,'DON GIA'!$H$1:$K$103,4,0),"")</f>
        <v/>
      </c>
      <c r="V1372" s="554" t="str">
        <f t="shared" si="257"/>
        <v/>
      </c>
      <c r="W1372" s="107" t="s">
        <v>1080</v>
      </c>
      <c r="X1372" s="103" t="s">
        <v>27</v>
      </c>
      <c r="Y1372" s="108">
        <v>5.28</v>
      </c>
      <c r="Z1372" s="109"/>
      <c r="AA1372" s="554">
        <f>IF(W1372&lt;&gt;"",VLOOKUP(W1372,'DON GIA'!$A$1:$D$346,4,0),"")</f>
        <v>10375629</v>
      </c>
      <c r="AB1372" s="554">
        <f t="shared" si="258"/>
        <v>54783321.120000005</v>
      </c>
      <c r="AC1372" s="71"/>
      <c r="AD1372" s="71" t="s">
        <v>29</v>
      </c>
      <c r="AE1372" s="71" t="s">
        <v>30</v>
      </c>
      <c r="AF1372" s="71" t="s">
        <v>31</v>
      </c>
      <c r="AG1372" s="71" t="s">
        <v>32</v>
      </c>
      <c r="AH1372" s="103"/>
      <c r="AI1372" s="71"/>
      <c r="AJ1372" s="71"/>
      <c r="AK1372" s="71"/>
      <c r="AL1372" s="554" t="str">
        <f>IF(AI1372&lt;&gt;"",VLOOKUP(AI1372,'DON GIA'!$M$1:$P$9,4,0),"")</f>
        <v/>
      </c>
      <c r="AM1372" s="554" t="str">
        <f t="shared" si="251"/>
        <v/>
      </c>
      <c r="AN1372" s="103"/>
      <c r="AO1372" s="107"/>
      <c r="AP1372" s="553" t="str">
        <f t="shared" si="256"/>
        <v/>
      </c>
      <c r="AQ1372" s="66" t="s">
        <v>553</v>
      </c>
      <c r="AR1372" s="139" t="s">
        <v>2066</v>
      </c>
    </row>
    <row r="1373" spans="1:44" ht="75" outlineLevel="2">
      <c r="A1373" s="72" t="e">
        <f>IF(D1372&lt;&gt;"",$D$8:D1372,A1372)</f>
        <v>#VALUE!</v>
      </c>
      <c r="C1373" s="552" t="str">
        <f>IF(D1373&lt;&gt;"",COUNTA($D$8:D1373),"")</f>
        <v/>
      </c>
      <c r="D1373" s="552"/>
      <c r="E1373" s="71"/>
      <c r="F1373" s="103"/>
      <c r="G1373" s="103"/>
      <c r="H1373" s="103"/>
      <c r="I1373" s="103"/>
      <c r="J1373" s="103"/>
      <c r="K1373" s="103"/>
      <c r="L1373" s="107"/>
      <c r="M1373" s="105"/>
      <c r="N1373" s="106" t="str">
        <f>IF(L1373&lt;&gt;"",VLOOKUP(L1373,'DON GIA'!$S$1:$U$19,3,0),"")</f>
        <v/>
      </c>
      <c r="O1373" s="106" t="str">
        <f>IF(L1373&lt;&gt;"",VLOOKUP(L1373,'DON GIA'!$S$1:$V$19,4,0),"")</f>
        <v/>
      </c>
      <c r="P1373" s="106" t="str">
        <f t="shared" si="249"/>
        <v/>
      </c>
      <c r="Q1373" s="106" t="str">
        <f t="shared" si="250"/>
        <v/>
      </c>
      <c r="R1373" s="71" t="s">
        <v>35</v>
      </c>
      <c r="S1373" s="103"/>
      <c r="T1373" s="103"/>
      <c r="U1373" s="554" t="str">
        <f>IF(R1373&lt;&gt;"",VLOOKUP(R1373,'DON GIA'!$H$1:$K$103,4,0),"")</f>
        <v/>
      </c>
      <c r="V1373" s="554" t="str">
        <f t="shared" si="257"/>
        <v/>
      </c>
      <c r="W1373" s="107" t="s">
        <v>1224</v>
      </c>
      <c r="X1373" s="103" t="s">
        <v>27</v>
      </c>
      <c r="Y1373" s="108">
        <v>3.48</v>
      </c>
      <c r="Z1373" s="109"/>
      <c r="AA1373" s="554">
        <f>IF(W1373&lt;&gt;"",VLOOKUP(W1373,'DON GIA'!$A$1:$D$346,4,0),"")</f>
        <v>264499</v>
      </c>
      <c r="AB1373" s="554">
        <f t="shared" si="258"/>
        <v>920456.52</v>
      </c>
      <c r="AC1373" s="71"/>
      <c r="AD1373" s="71"/>
      <c r="AE1373" s="71"/>
      <c r="AF1373" s="71"/>
      <c r="AG1373" s="71"/>
      <c r="AH1373" s="103"/>
      <c r="AI1373" s="71"/>
      <c r="AJ1373" s="71"/>
      <c r="AK1373" s="71"/>
      <c r="AL1373" s="554" t="str">
        <f>IF(AI1373&lt;&gt;"",VLOOKUP(AI1373,'DON GIA'!$M$1:$P$9,4,0),"")</f>
        <v/>
      </c>
      <c r="AM1373" s="554" t="str">
        <f t="shared" si="251"/>
        <v/>
      </c>
      <c r="AN1373" s="103"/>
      <c r="AO1373" s="107"/>
      <c r="AP1373" s="553" t="str">
        <f t="shared" si="256"/>
        <v/>
      </c>
      <c r="AQ1373" s="60" t="s">
        <v>554</v>
      </c>
      <c r="AR1373" s="139" t="s">
        <v>2067</v>
      </c>
    </row>
    <row r="1374" spans="1:44" ht="37.5" outlineLevel="2">
      <c r="A1374" s="72" t="e">
        <f>IF(D1373&lt;&gt;"",$D$8:D1373,A1373)</f>
        <v>#VALUE!</v>
      </c>
      <c r="C1374" s="552" t="str">
        <f>IF(D1374&lt;&gt;"",COUNTA($D$8:D1374),"")</f>
        <v/>
      </c>
      <c r="D1374" s="552"/>
      <c r="E1374" s="71"/>
      <c r="F1374" s="103"/>
      <c r="G1374" s="103"/>
      <c r="H1374" s="103"/>
      <c r="I1374" s="103"/>
      <c r="J1374" s="103"/>
      <c r="K1374" s="103"/>
      <c r="L1374" s="107"/>
      <c r="M1374" s="105"/>
      <c r="N1374" s="106" t="str">
        <f>IF(L1374&lt;&gt;"",VLOOKUP(L1374,'DON GIA'!$S$1:$U$19,3,0),"")</f>
        <v/>
      </c>
      <c r="O1374" s="106" t="str">
        <f>IF(L1374&lt;&gt;"",VLOOKUP(L1374,'DON GIA'!$S$1:$V$19,4,0),"")</f>
        <v/>
      </c>
      <c r="P1374" s="106" t="str">
        <f t="shared" si="249"/>
        <v/>
      </c>
      <c r="Q1374" s="106" t="str">
        <f t="shared" si="250"/>
        <v/>
      </c>
      <c r="R1374" s="71" t="s">
        <v>35</v>
      </c>
      <c r="S1374" s="103"/>
      <c r="T1374" s="103"/>
      <c r="U1374" s="554" t="str">
        <f>IF(R1374&lt;&gt;"",VLOOKUP(R1374,'DON GIA'!$H$1:$K$103,4,0),"")</f>
        <v/>
      </c>
      <c r="V1374" s="554" t="str">
        <f t="shared" si="257"/>
        <v/>
      </c>
      <c r="W1374" s="107" t="s">
        <v>1312</v>
      </c>
      <c r="X1374" s="103" t="s">
        <v>27</v>
      </c>
      <c r="Y1374" s="108">
        <v>22.05</v>
      </c>
      <c r="Z1374" s="109"/>
      <c r="AA1374" s="554">
        <f>IF(W1374&lt;&gt;"",VLOOKUP(W1374,'DON GIA'!$A$1:$D$346,4,0),"")</f>
        <v>873908</v>
      </c>
      <c r="AB1374" s="554">
        <f t="shared" si="258"/>
        <v>19269671.400000002</v>
      </c>
      <c r="AC1374" s="71"/>
      <c r="AD1374" s="71" t="s">
        <v>29</v>
      </c>
      <c r="AE1374" s="71" t="s">
        <v>36</v>
      </c>
      <c r="AF1374" s="71" t="s">
        <v>116</v>
      </c>
      <c r="AG1374" s="71" t="s">
        <v>136</v>
      </c>
      <c r="AH1374" s="103"/>
      <c r="AI1374" s="71"/>
      <c r="AJ1374" s="71"/>
      <c r="AK1374" s="71"/>
      <c r="AL1374" s="554" t="str">
        <f>IF(AI1374&lt;&gt;"",VLOOKUP(AI1374,'DON GIA'!$M$1:$P$9,4,0),"")</f>
        <v/>
      </c>
      <c r="AM1374" s="554" t="str">
        <f t="shared" si="251"/>
        <v/>
      </c>
      <c r="AN1374" s="103"/>
      <c r="AO1374" s="107"/>
      <c r="AP1374" s="553" t="str">
        <f t="shared" si="256"/>
        <v/>
      </c>
      <c r="AQ1374" s="107"/>
      <c r="AR1374" s="578" t="s">
        <v>1921</v>
      </c>
    </row>
    <row r="1375" spans="1:44" outlineLevel="2">
      <c r="A1375" s="72" t="e">
        <f>IF(D1374&lt;&gt;"",$D$8:D1374,A1374)</f>
        <v>#VALUE!</v>
      </c>
      <c r="C1375" s="552" t="str">
        <f>IF(D1375&lt;&gt;"",COUNTA($D$8:D1375),"")</f>
        <v/>
      </c>
      <c r="D1375" s="552"/>
      <c r="E1375" s="71"/>
      <c r="F1375" s="103"/>
      <c r="G1375" s="103"/>
      <c r="H1375" s="103"/>
      <c r="I1375" s="103"/>
      <c r="J1375" s="103"/>
      <c r="K1375" s="103"/>
      <c r="L1375" s="107"/>
      <c r="M1375" s="105"/>
      <c r="N1375" s="106" t="str">
        <f>IF(L1375&lt;&gt;"",VLOOKUP(L1375,'DON GIA'!$S$1:$U$19,3,0),"")</f>
        <v/>
      </c>
      <c r="O1375" s="106" t="str">
        <f>IF(L1375&lt;&gt;"",VLOOKUP(L1375,'DON GIA'!$S$1:$V$19,4,0),"")</f>
        <v/>
      </c>
      <c r="P1375" s="106" t="str">
        <f t="shared" si="249"/>
        <v/>
      </c>
      <c r="Q1375" s="106" t="str">
        <f t="shared" si="250"/>
        <v/>
      </c>
      <c r="R1375" s="71" t="s">
        <v>35</v>
      </c>
      <c r="S1375" s="103"/>
      <c r="T1375" s="103"/>
      <c r="U1375" s="554" t="str">
        <f>IF(R1375&lt;&gt;"",VLOOKUP(R1375,'DON GIA'!$H$1:$K$103,4,0),"")</f>
        <v/>
      </c>
      <c r="V1375" s="554" t="str">
        <f t="shared" si="257"/>
        <v/>
      </c>
      <c r="W1375" s="107" t="s">
        <v>1023</v>
      </c>
      <c r="X1375" s="103" t="s">
        <v>38</v>
      </c>
      <c r="Y1375" s="108">
        <v>0.126</v>
      </c>
      <c r="Z1375" s="109"/>
      <c r="AA1375" s="554">
        <f>IF(W1375&lt;&gt;"",VLOOKUP(W1375,'DON GIA'!$A$1:$D$346,4,0),"")</f>
        <v>2523428</v>
      </c>
      <c r="AB1375" s="554">
        <f t="shared" si="258"/>
        <v>317951.92800000001</v>
      </c>
      <c r="AC1375" s="71"/>
      <c r="AD1375" s="71"/>
      <c r="AE1375" s="71"/>
      <c r="AF1375" s="71"/>
      <c r="AG1375" s="71"/>
      <c r="AH1375" s="103"/>
      <c r="AI1375" s="71"/>
      <c r="AJ1375" s="71"/>
      <c r="AK1375" s="71"/>
      <c r="AL1375" s="554" t="str">
        <f>IF(AI1375&lt;&gt;"",VLOOKUP(AI1375,'DON GIA'!$M$1:$P$9,4,0),"")</f>
        <v/>
      </c>
      <c r="AM1375" s="554" t="str">
        <f t="shared" si="251"/>
        <v/>
      </c>
      <c r="AN1375" s="103"/>
      <c r="AO1375" s="107"/>
      <c r="AP1375" s="553" t="str">
        <f t="shared" si="256"/>
        <v/>
      </c>
      <c r="AQ1375" s="107"/>
      <c r="AR1375" s="571" t="s">
        <v>2068</v>
      </c>
    </row>
    <row r="1376" spans="1:44" outlineLevel="2">
      <c r="A1376" s="72" t="e">
        <f>IF(D1375&lt;&gt;"",$D$8:D1375,A1375)</f>
        <v>#VALUE!</v>
      </c>
      <c r="C1376" s="552" t="str">
        <f>IF(D1376&lt;&gt;"",COUNTA($D$8:D1376),"")</f>
        <v/>
      </c>
      <c r="D1376" s="552"/>
      <c r="E1376" s="71"/>
      <c r="F1376" s="103"/>
      <c r="G1376" s="103"/>
      <c r="H1376" s="103"/>
      <c r="I1376" s="103"/>
      <c r="J1376" s="103"/>
      <c r="K1376" s="103"/>
      <c r="L1376" s="107"/>
      <c r="M1376" s="105"/>
      <c r="N1376" s="106" t="str">
        <f>IF(L1376&lt;&gt;"",VLOOKUP(L1376,'DON GIA'!$S$1:$U$19,3,0),"")</f>
        <v/>
      </c>
      <c r="O1376" s="106" t="str">
        <f>IF(L1376&lt;&gt;"",VLOOKUP(L1376,'DON GIA'!$S$1:$V$19,4,0),"")</f>
        <v/>
      </c>
      <c r="P1376" s="106" t="str">
        <f t="shared" si="249"/>
        <v/>
      </c>
      <c r="Q1376" s="106" t="str">
        <f t="shared" si="250"/>
        <v/>
      </c>
      <c r="R1376" s="71" t="s">
        <v>35</v>
      </c>
      <c r="S1376" s="103"/>
      <c r="T1376" s="103"/>
      <c r="U1376" s="554" t="str">
        <f>IF(R1376&lt;&gt;"",VLOOKUP(R1376,'DON GIA'!$H$1:$K$103,4,0),"")</f>
        <v/>
      </c>
      <c r="V1376" s="554" t="str">
        <f t="shared" si="257"/>
        <v/>
      </c>
      <c r="W1376" s="107" t="s">
        <v>1194</v>
      </c>
      <c r="X1376" s="103" t="s">
        <v>27</v>
      </c>
      <c r="Y1376" s="108">
        <v>0.84</v>
      </c>
      <c r="Z1376" s="109"/>
      <c r="AA1376" s="554">
        <f>IF(W1376&lt;&gt;"",VLOOKUP(W1376,'DON GIA'!$A$1:$D$346,4,0),"")</f>
        <v>292949</v>
      </c>
      <c r="AB1376" s="554">
        <f t="shared" si="258"/>
        <v>246077.16</v>
      </c>
      <c r="AC1376" s="71"/>
      <c r="AD1376" s="71"/>
      <c r="AE1376" s="71"/>
      <c r="AF1376" s="71"/>
      <c r="AG1376" s="71"/>
      <c r="AH1376" s="103"/>
      <c r="AI1376" s="71"/>
      <c r="AJ1376" s="71"/>
      <c r="AK1376" s="71"/>
      <c r="AL1376" s="554" t="str">
        <f>IF(AI1376&lt;&gt;"",VLOOKUP(AI1376,'DON GIA'!$M$1:$P$9,4,0),"")</f>
        <v/>
      </c>
      <c r="AM1376" s="554" t="str">
        <f t="shared" si="251"/>
        <v/>
      </c>
      <c r="AN1376" s="103"/>
      <c r="AO1376" s="107"/>
      <c r="AP1376" s="553" t="str">
        <f t="shared" si="256"/>
        <v/>
      </c>
      <c r="AQ1376" s="107"/>
    </row>
    <row r="1377" spans="1:43" ht="37.5" outlineLevel="2">
      <c r="A1377" s="72" t="e">
        <f>IF(D1376&lt;&gt;"",$D$8:D1376,A1376)</f>
        <v>#VALUE!</v>
      </c>
      <c r="C1377" s="552" t="str">
        <f>IF(D1377&lt;&gt;"",COUNTA($D$8:D1377),"")</f>
        <v/>
      </c>
      <c r="D1377" s="552"/>
      <c r="E1377" s="71"/>
      <c r="F1377" s="103"/>
      <c r="G1377" s="103"/>
      <c r="H1377" s="103"/>
      <c r="I1377" s="103"/>
      <c r="J1377" s="103"/>
      <c r="K1377" s="103"/>
      <c r="L1377" s="107"/>
      <c r="M1377" s="105"/>
      <c r="N1377" s="106" t="str">
        <f>IF(L1377&lt;&gt;"",VLOOKUP(L1377,'DON GIA'!$S$1:$U$19,3,0),"")</f>
        <v/>
      </c>
      <c r="O1377" s="106" t="str">
        <f>IF(L1377&lt;&gt;"",VLOOKUP(L1377,'DON GIA'!$S$1:$V$19,4,0),"")</f>
        <v/>
      </c>
      <c r="P1377" s="106" t="str">
        <f t="shared" si="249"/>
        <v/>
      </c>
      <c r="Q1377" s="106" t="str">
        <f t="shared" si="250"/>
        <v/>
      </c>
      <c r="R1377" s="71" t="s">
        <v>35</v>
      </c>
      <c r="S1377" s="103"/>
      <c r="T1377" s="103"/>
      <c r="U1377" s="554" t="str">
        <f>IF(R1377&lt;&gt;"",VLOOKUP(R1377,'DON GIA'!$H$1:$K$103,4,0),"")</f>
        <v/>
      </c>
      <c r="V1377" s="554" t="str">
        <f t="shared" si="257"/>
        <v/>
      </c>
      <c r="W1377" s="107" t="s">
        <v>1313</v>
      </c>
      <c r="X1377" s="103" t="s">
        <v>27</v>
      </c>
      <c r="Y1377" s="108">
        <v>5.13</v>
      </c>
      <c r="Z1377" s="109"/>
      <c r="AA1377" s="554">
        <f>IF(W1377&lt;&gt;"",VLOOKUP(W1377,'DON GIA'!$A$1:$D$346,4,0),"")</f>
        <v>282038</v>
      </c>
      <c r="AB1377" s="554">
        <f t="shared" si="258"/>
        <v>1446854.94</v>
      </c>
      <c r="AC1377" s="71"/>
      <c r="AD1377" s="71"/>
      <c r="AE1377" s="71"/>
      <c r="AF1377" s="71"/>
      <c r="AG1377" s="71"/>
      <c r="AH1377" s="103"/>
      <c r="AI1377" s="71"/>
      <c r="AJ1377" s="71"/>
      <c r="AK1377" s="71"/>
      <c r="AL1377" s="554" t="str">
        <f>IF(AI1377&lt;&gt;"",VLOOKUP(AI1377,'DON GIA'!$M$1:$P$9,4,0),"")</f>
        <v/>
      </c>
      <c r="AM1377" s="554" t="str">
        <f t="shared" si="251"/>
        <v/>
      </c>
      <c r="AN1377" s="103"/>
      <c r="AO1377" s="107"/>
      <c r="AP1377" s="553" t="str">
        <f t="shared" si="256"/>
        <v/>
      </c>
      <c r="AQ1377" s="107"/>
    </row>
    <row r="1378" spans="1:43" outlineLevel="2">
      <c r="A1378" s="72" t="e">
        <f>IF(D1377&lt;&gt;"",$D$8:D1377,A1377)</f>
        <v>#VALUE!</v>
      </c>
      <c r="C1378" s="552" t="str">
        <f>IF(D1378&lt;&gt;"",COUNTA($D$8:D1378),"")</f>
        <v/>
      </c>
      <c r="D1378" s="552"/>
      <c r="E1378" s="71"/>
      <c r="F1378" s="103"/>
      <c r="G1378" s="103"/>
      <c r="H1378" s="103"/>
      <c r="I1378" s="103"/>
      <c r="J1378" s="103"/>
      <c r="K1378" s="103"/>
      <c r="L1378" s="107"/>
      <c r="M1378" s="105"/>
      <c r="N1378" s="106" t="str">
        <f>IF(L1378&lt;&gt;"",VLOOKUP(L1378,'DON GIA'!$S$1:$U$19,3,0),"")</f>
        <v/>
      </c>
      <c r="O1378" s="106" t="str">
        <f>IF(L1378&lt;&gt;"",VLOOKUP(L1378,'DON GIA'!$S$1:$V$19,4,0),"")</f>
        <v/>
      </c>
      <c r="P1378" s="106" t="str">
        <f t="shared" si="249"/>
        <v/>
      </c>
      <c r="Q1378" s="106" t="str">
        <f t="shared" si="250"/>
        <v/>
      </c>
      <c r="R1378" s="71" t="s">
        <v>35</v>
      </c>
      <c r="S1378" s="103"/>
      <c r="T1378" s="103"/>
      <c r="U1378" s="554" t="str">
        <f>IF(R1378&lt;&gt;"",VLOOKUP(R1378,'DON GIA'!$H$1:$K$103,4,0),"")</f>
        <v/>
      </c>
      <c r="V1378" s="554" t="str">
        <f t="shared" si="257"/>
        <v/>
      </c>
      <c r="W1378" s="107" t="s">
        <v>1242</v>
      </c>
      <c r="X1378" s="103" t="s">
        <v>27</v>
      </c>
      <c r="Y1378" s="108">
        <v>59.87</v>
      </c>
      <c r="Z1378" s="109"/>
      <c r="AA1378" s="554">
        <f>IF(W1378&lt;&gt;"",VLOOKUP(W1378,'DON GIA'!$A$1:$D$346,4,0),"")</f>
        <v>161275</v>
      </c>
      <c r="AB1378" s="554">
        <f t="shared" si="258"/>
        <v>9655534.25</v>
      </c>
      <c r="AC1378" s="71"/>
      <c r="AD1378" s="71"/>
      <c r="AE1378" s="71"/>
      <c r="AF1378" s="71"/>
      <c r="AG1378" s="71"/>
      <c r="AH1378" s="103"/>
      <c r="AI1378" s="71"/>
      <c r="AJ1378" s="71"/>
      <c r="AK1378" s="71"/>
      <c r="AL1378" s="554" t="str">
        <f>IF(AI1378&lt;&gt;"",VLOOKUP(AI1378,'DON GIA'!$M$1:$P$9,4,0),"")</f>
        <v/>
      </c>
      <c r="AM1378" s="554" t="str">
        <f t="shared" si="251"/>
        <v/>
      </c>
      <c r="AN1378" s="103"/>
      <c r="AO1378" s="107"/>
      <c r="AP1378" s="553" t="str">
        <f t="shared" si="256"/>
        <v/>
      </c>
      <c r="AQ1378" s="107"/>
    </row>
    <row r="1379" spans="1:43" outlineLevel="2">
      <c r="A1379" s="72" t="e">
        <f>IF(D1378&lt;&gt;"",$D$8:D1378,A1378)</f>
        <v>#VALUE!</v>
      </c>
      <c r="C1379" s="552" t="str">
        <f>IF(D1379&lt;&gt;"",COUNTA($D$8:D1379),"")</f>
        <v/>
      </c>
      <c r="D1379" s="552"/>
      <c r="E1379" s="71"/>
      <c r="F1379" s="103"/>
      <c r="G1379" s="103"/>
      <c r="H1379" s="103"/>
      <c r="I1379" s="103"/>
      <c r="J1379" s="103"/>
      <c r="K1379" s="103"/>
      <c r="L1379" s="107"/>
      <c r="M1379" s="105"/>
      <c r="N1379" s="106" t="str">
        <f>IF(L1379&lt;&gt;"",VLOOKUP(L1379,'DON GIA'!$S$1:$U$19,3,0),"")</f>
        <v/>
      </c>
      <c r="O1379" s="106" t="str">
        <f>IF(L1379&lt;&gt;"",VLOOKUP(L1379,'DON GIA'!$S$1:$V$19,4,0),"")</f>
        <v/>
      </c>
      <c r="P1379" s="106" t="str">
        <f t="shared" si="249"/>
        <v/>
      </c>
      <c r="Q1379" s="106" t="str">
        <f t="shared" si="250"/>
        <v/>
      </c>
      <c r="R1379" s="71" t="s">
        <v>35</v>
      </c>
      <c r="S1379" s="103"/>
      <c r="T1379" s="103"/>
      <c r="U1379" s="554" t="str">
        <f>IF(R1379&lt;&gt;"",VLOOKUP(R1379,'DON GIA'!$H$1:$K$103,4,0),"")</f>
        <v/>
      </c>
      <c r="V1379" s="554" t="str">
        <f t="shared" si="257"/>
        <v/>
      </c>
      <c r="W1379" s="107" t="s">
        <v>1314</v>
      </c>
      <c r="X1379" s="103" t="s">
        <v>27</v>
      </c>
      <c r="Y1379" s="108">
        <v>15.88</v>
      </c>
      <c r="Z1379" s="109"/>
      <c r="AA1379" s="554">
        <f>IF(W1379&lt;&gt;"",VLOOKUP(W1379,'DON GIA'!$A$1:$D$346,4,0),"")</f>
        <v>169828</v>
      </c>
      <c r="AB1379" s="554">
        <f t="shared" si="258"/>
        <v>2696868.64</v>
      </c>
      <c r="AC1379" s="71"/>
      <c r="AD1379" s="71"/>
      <c r="AE1379" s="71"/>
      <c r="AF1379" s="71"/>
      <c r="AG1379" s="71"/>
      <c r="AH1379" s="103"/>
      <c r="AI1379" s="71"/>
      <c r="AJ1379" s="71"/>
      <c r="AK1379" s="71"/>
      <c r="AL1379" s="554" t="str">
        <f>IF(AI1379&lt;&gt;"",VLOOKUP(AI1379,'DON GIA'!$M$1:$P$9,4,0),"")</f>
        <v/>
      </c>
      <c r="AM1379" s="554" t="str">
        <f t="shared" si="251"/>
        <v/>
      </c>
      <c r="AN1379" s="103"/>
      <c r="AO1379" s="107"/>
      <c r="AP1379" s="553" t="str">
        <f t="shared" si="256"/>
        <v/>
      </c>
      <c r="AQ1379" s="107"/>
    </row>
    <row r="1380" spans="1:43" ht="37.5" outlineLevel="2">
      <c r="A1380" s="72" t="e">
        <f>IF(D1379&lt;&gt;"",$D$8:D1379,A1379)</f>
        <v>#VALUE!</v>
      </c>
      <c r="C1380" s="552" t="str">
        <f>IF(D1380&lt;&gt;"",COUNTA($D$8:D1380),"")</f>
        <v/>
      </c>
      <c r="D1380" s="552"/>
      <c r="E1380" s="71"/>
      <c r="F1380" s="103"/>
      <c r="G1380" s="103"/>
      <c r="H1380" s="103"/>
      <c r="I1380" s="103"/>
      <c r="J1380" s="103"/>
      <c r="K1380" s="103"/>
      <c r="L1380" s="107"/>
      <c r="M1380" s="105"/>
      <c r="N1380" s="106" t="str">
        <f>IF(L1380&lt;&gt;"",VLOOKUP(L1380,'DON GIA'!$S$1:$U$19,3,0),"")</f>
        <v/>
      </c>
      <c r="O1380" s="106" t="str">
        <f>IF(L1380&lt;&gt;"",VLOOKUP(L1380,'DON GIA'!$S$1:$V$19,4,0),"")</f>
        <v/>
      </c>
      <c r="P1380" s="106" t="str">
        <f t="shared" si="249"/>
        <v/>
      </c>
      <c r="Q1380" s="106" t="str">
        <f t="shared" si="250"/>
        <v/>
      </c>
      <c r="R1380" s="71" t="s">
        <v>35</v>
      </c>
      <c r="S1380" s="103"/>
      <c r="T1380" s="103"/>
      <c r="U1380" s="554" t="str">
        <f>IF(R1380&lt;&gt;"",VLOOKUP(R1380,'DON GIA'!$H$1:$K$103,4,0),"")</f>
        <v/>
      </c>
      <c r="V1380" s="554" t="str">
        <f t="shared" si="257"/>
        <v/>
      </c>
      <c r="W1380" s="107" t="s">
        <v>1049</v>
      </c>
      <c r="X1380" s="103" t="s">
        <v>42</v>
      </c>
      <c r="Y1380" s="108">
        <v>1</v>
      </c>
      <c r="Z1380" s="109"/>
      <c r="AA1380" s="554">
        <f>IF(W1380&lt;&gt;"",VLOOKUP(W1380,'DON GIA'!$A$1:$D$346,4,0),"")</f>
        <v>3793079</v>
      </c>
      <c r="AB1380" s="554">
        <f t="shared" si="258"/>
        <v>3793079</v>
      </c>
      <c r="AC1380" s="71"/>
      <c r="AD1380" s="71"/>
      <c r="AE1380" s="71"/>
      <c r="AF1380" s="71"/>
      <c r="AG1380" s="71"/>
      <c r="AH1380" s="103"/>
      <c r="AI1380" s="71"/>
      <c r="AJ1380" s="71"/>
      <c r="AK1380" s="71"/>
      <c r="AL1380" s="554" t="str">
        <f>IF(AI1380&lt;&gt;"",VLOOKUP(AI1380,'DON GIA'!$M$1:$P$9,4,0),"")</f>
        <v/>
      </c>
      <c r="AM1380" s="554" t="str">
        <f t="shared" si="251"/>
        <v/>
      </c>
      <c r="AN1380" s="103"/>
      <c r="AO1380" s="107"/>
      <c r="AP1380" s="553" t="str">
        <f t="shared" si="256"/>
        <v/>
      </c>
      <c r="AQ1380" s="107"/>
    </row>
    <row r="1381" spans="1:43" outlineLevel="2">
      <c r="A1381" s="72" t="e">
        <f>IF(D1380&lt;&gt;"",$D$8:D1380,A1380)</f>
        <v>#VALUE!</v>
      </c>
      <c r="C1381" s="557" t="str">
        <f>IF(D1380&lt;&gt;"",COUNTA($D$8:D1380)+392,"")</f>
        <v/>
      </c>
      <c r="D1381" s="557"/>
      <c r="E1381" s="150"/>
      <c r="F1381" s="147"/>
      <c r="G1381" s="147"/>
      <c r="H1381" s="147"/>
      <c r="I1381" s="147"/>
      <c r="J1381" s="147"/>
      <c r="K1381" s="147"/>
      <c r="L1381" s="150"/>
      <c r="M1381" s="148"/>
      <c r="N1381" s="149" t="str">
        <f>IF(L1381&lt;&gt;"",VLOOKUP(L1381,'DON GIA'!$S$1:$U$19,3,0),"")</f>
        <v/>
      </c>
      <c r="O1381" s="149" t="str">
        <f>IF(L1381&lt;&gt;"",VLOOKUP(L1381,'DON GIA'!$S$1:$V$19,4,0),"")</f>
        <v/>
      </c>
      <c r="P1381" s="149" t="str">
        <f t="shared" si="249"/>
        <v/>
      </c>
      <c r="Q1381" s="149" t="str">
        <f t="shared" si="250"/>
        <v/>
      </c>
      <c r="R1381" s="146" t="s">
        <v>35</v>
      </c>
      <c r="S1381" s="147"/>
      <c r="T1381" s="147"/>
      <c r="U1381" s="558" t="str">
        <f>IF(R1381&lt;&gt;"",VLOOKUP(R1381,'DON GIA'!$H$1:$K$103,4,0),"")</f>
        <v/>
      </c>
      <c r="V1381" s="558" t="str">
        <f t="shared" si="257"/>
        <v/>
      </c>
      <c r="W1381" s="150" t="s">
        <v>35</v>
      </c>
      <c r="X1381" s="147"/>
      <c r="Y1381" s="151"/>
      <c r="Z1381" s="152"/>
      <c r="AA1381" s="558" t="str">
        <f>IF(W1381&lt;&gt;"",VLOOKUP(W1381,'DON GIA'!$A$1:$D$346,4,0),"")</f>
        <v/>
      </c>
      <c r="AB1381" s="558" t="str">
        <f t="shared" si="258"/>
        <v/>
      </c>
      <c r="AC1381" s="146"/>
      <c r="AD1381" s="146"/>
      <c r="AE1381" s="146"/>
      <c r="AF1381" s="146"/>
      <c r="AG1381" s="146"/>
      <c r="AH1381" s="147"/>
      <c r="AI1381" s="146"/>
      <c r="AJ1381" s="146"/>
      <c r="AK1381" s="146"/>
      <c r="AL1381" s="558" t="str">
        <f>IF(AI1381&lt;&gt;"",VLOOKUP(AI1381,'DON GIA'!$M$1:$P$9,4,0),"")</f>
        <v/>
      </c>
      <c r="AM1381" s="558" t="str">
        <f t="shared" si="251"/>
        <v/>
      </c>
      <c r="AN1381" s="147"/>
      <c r="AO1381" s="150"/>
      <c r="AP1381" s="559" t="str">
        <f t="shared" si="256"/>
        <v/>
      </c>
      <c r="AQ1381" s="150"/>
    </row>
    <row r="1382" spans="1:43">
      <c r="R1382" s="73" t="s">
        <v>35</v>
      </c>
      <c r="AL1382" s="560" t="str">
        <f>IF(AI1382&lt;&gt;"",VLOOKUP(AI1382,'DON GIA'!$M$1:$P$9,4,0),"")</f>
        <v/>
      </c>
    </row>
  </sheetData>
  <autoFilter ref="C6:AQ1382"/>
  <pageMargins left="0.196850393700787" right="0.196850393700787" top="0.27559055118110198" bottom="0.23622047244094499" header="0.196850393700787" footer="0.196850393700787"/>
  <pageSetup paperSize="8" scale="25" orientation="landscape" r:id="rId1"/>
  <headerFooter>
    <oddFooter>&amp;C&amp;"Times New Roman,Regular"&amp;22Trang &amp;P</oddFooter>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AR2084"/>
  <sheetViews>
    <sheetView zoomScale="55" zoomScaleNormal="55" zoomScaleSheetLayoutView="40" workbookViewId="0">
      <pane xSplit="4" ySplit="6" topLeftCell="R7" activePane="bottomRight" state="frozen"/>
      <selection activeCell="C1" sqref="C1"/>
      <selection pane="topRight" activeCell="E1" sqref="E1"/>
      <selection pane="bottomLeft" activeCell="C6" sqref="C6"/>
      <selection pane="bottomRight" activeCell="AN11" sqref="AN11"/>
    </sheetView>
  </sheetViews>
  <sheetFormatPr defaultColWidth="9.125" defaultRowHeight="18.75" outlineLevelRow="2"/>
  <cols>
    <col min="1" max="1" width="7.875" style="72" hidden="1" customWidth="1"/>
    <col min="2" max="2" width="6.625" style="78" customWidth="1"/>
    <col min="3" max="3" width="7.25" style="78" customWidth="1"/>
    <col min="4" max="4" width="32" style="77" customWidth="1"/>
    <col min="5" max="5" width="9" style="72" customWidth="1"/>
    <col min="6" max="6" width="9.125" style="72" hidden="1" customWidth="1"/>
    <col min="7" max="7" width="6" style="72" customWidth="1"/>
    <col min="8" max="8" width="6.875" style="72" customWidth="1"/>
    <col min="9" max="9" width="8.125" style="72" customWidth="1"/>
    <col min="10" max="10" width="7.125" style="72" customWidth="1"/>
    <col min="11" max="11" width="39.875" style="77" customWidth="1"/>
    <col min="12" max="12" width="14.125" style="81" customWidth="1"/>
    <col min="13" max="13" width="13.125" style="74" customWidth="1"/>
    <col min="14" max="14" width="18.25" style="74" customWidth="1"/>
    <col min="15" max="16" width="20.25" style="74" customWidth="1"/>
    <col min="17" max="17" width="16.375" style="73" customWidth="1"/>
    <col min="18" max="18" width="7.25" style="82" customWidth="1"/>
    <col min="19" max="19" width="10" style="82" customWidth="1"/>
    <col min="20" max="20" width="11" style="401" bestFit="1" customWidth="1"/>
    <col min="21" max="21" width="15.75" style="401" customWidth="1"/>
    <col min="22" max="22" width="10.5" style="401" customWidth="1"/>
    <col min="23" max="23" width="32.5" style="77" customWidth="1"/>
    <col min="24" max="24" width="11.125" style="77" customWidth="1"/>
    <col min="25" max="25" width="15.875" style="83" customWidth="1"/>
    <col min="26" max="26" width="12.375" style="77" customWidth="1"/>
    <col min="27" max="27" width="15.625" style="401" customWidth="1"/>
    <col min="28" max="28" width="19.25" style="401" customWidth="1"/>
    <col min="29" max="29" width="9.125" style="77" hidden="1" customWidth="1"/>
    <col min="30" max="30" width="9.375" style="77" hidden="1" customWidth="1"/>
    <col min="31" max="31" width="10" style="77" hidden="1" customWidth="1"/>
    <col min="32" max="32" width="11.5" style="77" hidden="1" customWidth="1"/>
    <col min="33" max="33" width="8.5" style="77" hidden="1" customWidth="1"/>
    <col min="34" max="34" width="9.625" style="77" hidden="1" customWidth="1"/>
    <col min="35" max="35" width="19.25" style="77" customWidth="1"/>
    <col min="36" max="36" width="12.25" style="77" customWidth="1"/>
    <col min="37" max="37" width="8.625" style="77" customWidth="1"/>
    <col min="38" max="38" width="16.25" style="401" customWidth="1"/>
    <col min="39" max="39" width="19.875" style="401" customWidth="1"/>
    <col min="40" max="40" width="10.5" style="77" customWidth="1"/>
    <col min="41" max="41" width="8" style="77" customWidth="1"/>
    <col min="42" max="42" width="20.5" style="402" bestFit="1" customWidth="1"/>
    <col min="43" max="43" width="56.5" style="77" customWidth="1"/>
    <col min="44" max="44" width="49.625" style="77" customWidth="1"/>
    <col min="45" max="16384" width="9.125" style="72"/>
  </cols>
  <sheetData>
    <row r="1" spans="1:44" s="403" customFormat="1" ht="38.25">
      <c r="B1" s="404" t="s">
        <v>2179</v>
      </c>
      <c r="C1" s="405"/>
      <c r="D1" s="405"/>
      <c r="E1" s="405"/>
      <c r="F1" s="405"/>
      <c r="G1" s="405"/>
      <c r="H1" s="405"/>
      <c r="I1" s="405"/>
      <c r="J1" s="405"/>
      <c r="K1" s="405"/>
      <c r="L1" s="613"/>
      <c r="M1" s="405"/>
      <c r="N1" s="405"/>
      <c r="O1" s="405"/>
      <c r="P1" s="405"/>
      <c r="Q1" s="405"/>
      <c r="R1" s="405"/>
      <c r="S1" s="405"/>
      <c r="T1" s="405"/>
      <c r="U1" s="405"/>
      <c r="V1" s="405"/>
      <c r="W1" s="405"/>
      <c r="X1" s="405"/>
      <c r="Y1" s="596"/>
      <c r="Z1" s="405"/>
      <c r="AA1" s="405"/>
      <c r="AB1" s="405"/>
      <c r="AC1" s="406"/>
      <c r="AD1" s="406"/>
      <c r="AE1" s="405"/>
      <c r="AF1" s="405"/>
      <c r="AG1" s="405"/>
      <c r="AH1" s="405"/>
      <c r="AI1" s="405"/>
      <c r="AJ1" s="405"/>
      <c r="AK1" s="405"/>
      <c r="AL1" s="405"/>
      <c r="AM1" s="405"/>
      <c r="AN1" s="407"/>
      <c r="AO1" s="408"/>
      <c r="AP1" s="405"/>
      <c r="AQ1" s="405"/>
      <c r="AR1" s="405"/>
    </row>
    <row r="2" spans="1:44" s="403" customFormat="1" ht="38.25">
      <c r="B2" s="404" t="s">
        <v>1</v>
      </c>
      <c r="C2" s="405"/>
      <c r="D2" s="405"/>
      <c r="E2" s="405"/>
      <c r="F2" s="405"/>
      <c r="G2" s="405"/>
      <c r="H2" s="405"/>
      <c r="I2" s="405"/>
      <c r="J2" s="405"/>
      <c r="K2" s="405"/>
      <c r="L2" s="613"/>
      <c r="M2" s="405"/>
      <c r="N2" s="405"/>
      <c r="O2" s="405"/>
      <c r="P2" s="405"/>
      <c r="Q2" s="405"/>
      <c r="R2" s="405"/>
      <c r="S2" s="405"/>
      <c r="T2" s="405"/>
      <c r="U2" s="405"/>
      <c r="V2" s="405"/>
      <c r="W2" s="405"/>
      <c r="X2" s="405"/>
      <c r="Y2" s="596"/>
      <c r="Z2" s="405"/>
      <c r="AA2" s="405"/>
      <c r="AB2" s="405"/>
      <c r="AC2" s="406"/>
      <c r="AD2" s="406"/>
      <c r="AE2" s="405"/>
      <c r="AF2" s="405"/>
      <c r="AG2" s="405"/>
      <c r="AH2" s="405"/>
      <c r="AI2" s="405"/>
      <c r="AJ2" s="405"/>
      <c r="AK2" s="405"/>
      <c r="AL2" s="405"/>
      <c r="AM2" s="405"/>
      <c r="AN2" s="407"/>
      <c r="AO2" s="408"/>
      <c r="AP2" s="405"/>
      <c r="AQ2" s="405"/>
      <c r="AR2" s="405"/>
    </row>
    <row r="3" spans="1:44" s="403" customFormat="1" ht="38.25">
      <c r="B3" s="409" t="s">
        <v>2180</v>
      </c>
      <c r="C3" s="405"/>
      <c r="D3" s="405"/>
      <c r="E3" s="405"/>
      <c r="F3" s="405"/>
      <c r="G3" s="405"/>
      <c r="H3" s="405"/>
      <c r="I3" s="405"/>
      <c r="J3" s="405"/>
      <c r="K3" s="405"/>
      <c r="L3" s="613"/>
      <c r="M3" s="405"/>
      <c r="N3" s="405"/>
      <c r="O3" s="405"/>
      <c r="P3" s="405"/>
      <c r="Q3" s="405"/>
      <c r="R3" s="405"/>
      <c r="S3" s="405"/>
      <c r="T3" s="405"/>
      <c r="U3" s="405"/>
      <c r="V3" s="405"/>
      <c r="W3" s="405"/>
      <c r="X3" s="405"/>
      <c r="Y3" s="596"/>
      <c r="Z3" s="405"/>
      <c r="AA3" s="405"/>
      <c r="AB3" s="405"/>
      <c r="AC3" s="406"/>
      <c r="AD3" s="406"/>
      <c r="AE3" s="405"/>
      <c r="AF3" s="405"/>
      <c r="AG3" s="405"/>
      <c r="AH3" s="405"/>
      <c r="AI3" s="405"/>
      <c r="AJ3" s="405"/>
      <c r="AK3" s="405"/>
      <c r="AL3" s="405"/>
      <c r="AM3" s="405"/>
      <c r="AN3" s="407"/>
      <c r="AO3" s="408"/>
      <c r="AP3" s="405"/>
      <c r="AQ3" s="405"/>
      <c r="AR3" s="405"/>
    </row>
    <row r="4" spans="1:44">
      <c r="H4" s="79"/>
    </row>
    <row r="5" spans="1:44" s="84" customFormat="1">
      <c r="B5" s="85" t="s">
        <v>2</v>
      </c>
      <c r="C5" s="85" t="s">
        <v>2</v>
      </c>
      <c r="D5" s="86"/>
      <c r="E5" s="87" t="s">
        <v>2</v>
      </c>
      <c r="F5" s="87" t="s">
        <v>2</v>
      </c>
      <c r="G5" s="87" t="s">
        <v>769</v>
      </c>
      <c r="H5" s="87" t="s">
        <v>2</v>
      </c>
      <c r="I5" s="87" t="s">
        <v>2</v>
      </c>
      <c r="J5" s="87" t="s">
        <v>2</v>
      </c>
      <c r="K5" s="547" t="s">
        <v>5</v>
      </c>
      <c r="L5" s="394"/>
      <c r="M5" s="395"/>
      <c r="N5" s="395"/>
      <c r="O5" s="395"/>
      <c r="P5" s="395"/>
      <c r="Q5" s="396" t="s">
        <v>1691</v>
      </c>
      <c r="R5" s="396"/>
      <c r="S5" s="396"/>
      <c r="T5" s="395"/>
      <c r="U5" s="395"/>
      <c r="V5" s="395"/>
      <c r="W5" s="393" t="s">
        <v>1734</v>
      </c>
      <c r="X5" s="393"/>
      <c r="Y5" s="397"/>
      <c r="Z5" s="393"/>
      <c r="AA5" s="395"/>
      <c r="AB5" s="395"/>
      <c r="AC5" s="88"/>
      <c r="AD5" s="88"/>
      <c r="AE5" s="88"/>
      <c r="AF5" s="88"/>
      <c r="AG5" s="88"/>
      <c r="AH5" s="88"/>
      <c r="AI5" s="393" t="s">
        <v>399</v>
      </c>
      <c r="AJ5" s="393"/>
      <c r="AK5" s="393"/>
      <c r="AL5" s="395"/>
      <c r="AM5" s="395"/>
      <c r="AN5" s="393" t="s">
        <v>403</v>
      </c>
      <c r="AO5" s="393"/>
      <c r="AP5" s="398" t="s">
        <v>405</v>
      </c>
      <c r="AQ5" s="399"/>
      <c r="AR5" s="399"/>
    </row>
    <row r="6" spans="1:44" s="84" customFormat="1" ht="93.75">
      <c r="A6" s="84" t="s">
        <v>768</v>
      </c>
      <c r="B6" s="91" t="s">
        <v>6</v>
      </c>
      <c r="C6" s="91" t="s">
        <v>1738</v>
      </c>
      <c r="D6" s="92" t="s">
        <v>7</v>
      </c>
      <c r="E6" s="93" t="s">
        <v>8</v>
      </c>
      <c r="F6" s="93" t="s">
        <v>9</v>
      </c>
      <c r="G6" s="92" t="s">
        <v>1733</v>
      </c>
      <c r="H6" s="92" t="s">
        <v>1735</v>
      </c>
      <c r="I6" s="92" t="s">
        <v>1736</v>
      </c>
      <c r="J6" s="93" t="s">
        <v>1737</v>
      </c>
      <c r="K6" s="92" t="s">
        <v>13</v>
      </c>
      <c r="L6" s="94" t="s">
        <v>14</v>
      </c>
      <c r="M6" s="95" t="s">
        <v>570</v>
      </c>
      <c r="N6" s="95" t="s">
        <v>573</v>
      </c>
      <c r="O6" s="95" t="s">
        <v>571</v>
      </c>
      <c r="P6" s="95" t="s">
        <v>572</v>
      </c>
      <c r="Q6" s="92" t="s">
        <v>15</v>
      </c>
      <c r="R6" s="92" t="s">
        <v>16</v>
      </c>
      <c r="S6" s="92" t="s">
        <v>17</v>
      </c>
      <c r="T6" s="548" t="s">
        <v>401</v>
      </c>
      <c r="U6" s="548" t="s">
        <v>402</v>
      </c>
      <c r="V6" s="548"/>
      <c r="W6" s="92" t="s">
        <v>18</v>
      </c>
      <c r="X6" s="92" t="s">
        <v>16</v>
      </c>
      <c r="Y6" s="97" t="s">
        <v>19</v>
      </c>
      <c r="Z6" s="98" t="s">
        <v>20</v>
      </c>
      <c r="AA6" s="95" t="s">
        <v>401</v>
      </c>
      <c r="AB6" s="95" t="s">
        <v>402</v>
      </c>
      <c r="AC6" s="92" t="s">
        <v>21</v>
      </c>
      <c r="AD6" s="92" t="s">
        <v>22</v>
      </c>
      <c r="AE6" s="92" t="s">
        <v>23</v>
      </c>
      <c r="AF6" s="92" t="s">
        <v>24</v>
      </c>
      <c r="AG6" s="92" t="s">
        <v>25</v>
      </c>
      <c r="AH6" s="93" t="s">
        <v>26</v>
      </c>
      <c r="AI6" s="87" t="s">
        <v>400</v>
      </c>
      <c r="AJ6" s="86" t="s">
        <v>16</v>
      </c>
      <c r="AK6" s="86" t="s">
        <v>17</v>
      </c>
      <c r="AL6" s="398" t="s">
        <v>401</v>
      </c>
      <c r="AM6" s="398" t="s">
        <v>402</v>
      </c>
      <c r="AN6" s="87" t="s">
        <v>400</v>
      </c>
      <c r="AO6" s="86" t="s">
        <v>404</v>
      </c>
      <c r="AP6" s="549" t="s">
        <v>406</v>
      </c>
      <c r="AQ6" s="92" t="s">
        <v>345</v>
      </c>
      <c r="AR6" s="92" t="s">
        <v>2161</v>
      </c>
    </row>
    <row r="7" spans="1:44" s="84" customFormat="1">
      <c r="A7" s="84" t="s">
        <v>861</v>
      </c>
      <c r="B7" s="599"/>
      <c r="C7" s="599"/>
      <c r="D7" s="224" t="s">
        <v>2162</v>
      </c>
      <c r="E7" s="228"/>
      <c r="F7" s="228"/>
      <c r="G7" s="228"/>
      <c r="H7" s="228"/>
      <c r="I7" s="228"/>
      <c r="J7" s="228"/>
      <c r="K7" s="604"/>
      <c r="L7" s="614">
        <v>21288.800000000003</v>
      </c>
      <c r="M7" s="602"/>
      <c r="N7" s="602"/>
      <c r="O7" s="602">
        <v>39567316100</v>
      </c>
      <c r="P7" s="602">
        <v>11451947400</v>
      </c>
      <c r="Q7" s="605"/>
      <c r="R7" s="606"/>
      <c r="S7" s="606">
        <v>750</v>
      </c>
      <c r="T7" s="602"/>
      <c r="U7" s="602">
        <v>250165800</v>
      </c>
      <c r="V7" s="602"/>
      <c r="W7" s="228"/>
      <c r="X7" s="607"/>
      <c r="Y7" s="608">
        <v>22999.654999999984</v>
      </c>
      <c r="Z7" s="611">
        <v>715.101</v>
      </c>
      <c r="AA7" s="602"/>
      <c r="AB7" s="602">
        <v>39671376954.101974</v>
      </c>
      <c r="AC7" s="609"/>
      <c r="AD7" s="609"/>
      <c r="AE7" s="609"/>
      <c r="AF7" s="609"/>
      <c r="AG7" s="228"/>
      <c r="AH7" s="609"/>
      <c r="AI7" s="609"/>
      <c r="AJ7" s="228"/>
      <c r="AK7" s="228">
        <v>119</v>
      </c>
      <c r="AL7" s="602"/>
      <c r="AM7" s="602">
        <v>1348428100</v>
      </c>
      <c r="AN7" s="609"/>
      <c r="AO7" s="228">
        <v>33</v>
      </c>
      <c r="AP7" s="602">
        <v>92289234354.10199</v>
      </c>
      <c r="AQ7" s="603"/>
      <c r="AR7" s="603"/>
    </row>
    <row r="8" spans="1:44" outlineLevel="1">
      <c r="A8" s="84" t="s">
        <v>2159</v>
      </c>
      <c r="B8" s="552">
        <v>1</v>
      </c>
      <c r="C8" s="552">
        <v>450</v>
      </c>
      <c r="D8" s="129" t="s">
        <v>305</v>
      </c>
      <c r="E8" s="228"/>
      <c r="F8" s="600"/>
      <c r="G8" s="228"/>
      <c r="H8" s="228"/>
      <c r="I8" s="228"/>
      <c r="J8" s="228"/>
      <c r="K8" s="604"/>
      <c r="L8" s="614">
        <v>109.7</v>
      </c>
      <c r="M8" s="602"/>
      <c r="N8" s="602"/>
      <c r="O8" s="602">
        <v>330745500</v>
      </c>
      <c r="P8" s="602">
        <v>148095000</v>
      </c>
      <c r="Q8" s="605"/>
      <c r="R8" s="606"/>
      <c r="S8" s="606">
        <v>12</v>
      </c>
      <c r="T8" s="602"/>
      <c r="U8" s="602">
        <v>88800</v>
      </c>
      <c r="V8" s="602"/>
      <c r="W8" s="228"/>
      <c r="X8" s="607"/>
      <c r="Y8" s="608">
        <v>0</v>
      </c>
      <c r="Z8" s="611">
        <v>0</v>
      </c>
      <c r="AA8" s="602"/>
      <c r="AB8" s="602">
        <v>0</v>
      </c>
      <c r="AC8" s="601"/>
      <c r="AD8" s="601"/>
      <c r="AE8" s="601"/>
      <c r="AF8" s="601"/>
      <c r="AG8" s="600"/>
      <c r="AH8" s="601"/>
      <c r="AI8" s="609"/>
      <c r="AJ8" s="228"/>
      <c r="AK8" s="228">
        <v>0</v>
      </c>
      <c r="AL8" s="602"/>
      <c r="AM8" s="602">
        <v>0</v>
      </c>
      <c r="AN8" s="609"/>
      <c r="AO8" s="228">
        <v>0</v>
      </c>
      <c r="AP8" s="602">
        <v>478929300</v>
      </c>
      <c r="AQ8" s="603"/>
      <c r="AR8" s="603"/>
    </row>
    <row r="9" spans="1:44" ht="75" outlineLevel="2">
      <c r="A9" s="72">
        <v>1</v>
      </c>
      <c r="B9" s="552" t="s">
        <v>35</v>
      </c>
      <c r="C9" s="552"/>
      <c r="D9" s="107" t="s">
        <v>306</v>
      </c>
      <c r="E9" s="103">
        <v>1</v>
      </c>
      <c r="F9" s="103"/>
      <c r="G9" s="103">
        <v>390</v>
      </c>
      <c r="H9" s="103">
        <v>79</v>
      </c>
      <c r="I9" s="103">
        <v>250</v>
      </c>
      <c r="J9" s="103" t="s">
        <v>1906</v>
      </c>
      <c r="K9" s="556" t="s">
        <v>394</v>
      </c>
      <c r="L9" s="105">
        <v>109.7</v>
      </c>
      <c r="M9" s="554">
        <v>3015000</v>
      </c>
      <c r="N9" s="554">
        <v>1350000</v>
      </c>
      <c r="O9" s="554">
        <v>330745500</v>
      </c>
      <c r="P9" s="554">
        <v>148095000</v>
      </c>
      <c r="Q9" s="137" t="s">
        <v>238</v>
      </c>
      <c r="R9" s="138" t="s">
        <v>44</v>
      </c>
      <c r="S9" s="138">
        <v>7</v>
      </c>
      <c r="T9" s="554">
        <v>8400</v>
      </c>
      <c r="U9" s="554">
        <v>58800</v>
      </c>
      <c r="V9" s="554"/>
      <c r="W9" s="103"/>
      <c r="X9" s="108"/>
      <c r="Y9" s="597"/>
      <c r="Z9" s="610"/>
      <c r="AA9" s="554" t="s">
        <v>35</v>
      </c>
      <c r="AB9" s="554" t="s">
        <v>35</v>
      </c>
      <c r="AC9" s="71"/>
      <c r="AD9" s="71"/>
      <c r="AE9" s="71"/>
      <c r="AF9" s="71"/>
      <c r="AG9" s="103"/>
      <c r="AH9" s="71"/>
      <c r="AI9" s="71"/>
      <c r="AJ9" s="103"/>
      <c r="AK9" s="103"/>
      <c r="AL9" s="554" t="s">
        <v>35</v>
      </c>
      <c r="AM9" s="554" t="s">
        <v>35</v>
      </c>
      <c r="AN9" s="71"/>
      <c r="AO9" s="103"/>
      <c r="AP9" s="602" t="s">
        <v>35</v>
      </c>
      <c r="AQ9" s="111" t="s">
        <v>726</v>
      </c>
      <c r="AR9" s="111" t="s">
        <v>398</v>
      </c>
    </row>
    <row r="10" spans="1:44" ht="75" outlineLevel="2">
      <c r="A10" s="72">
        <v>1</v>
      </c>
      <c r="B10" s="552" t="s">
        <v>35</v>
      </c>
      <c r="C10" s="552"/>
      <c r="D10" s="107" t="s">
        <v>71</v>
      </c>
      <c r="E10" s="103"/>
      <c r="F10" s="103"/>
      <c r="G10" s="103"/>
      <c r="H10" s="103"/>
      <c r="I10" s="103"/>
      <c r="J10" s="103"/>
      <c r="K10" s="107"/>
      <c r="L10" s="105" t="s">
        <v>35</v>
      </c>
      <c r="M10" s="554" t="s">
        <v>35</v>
      </c>
      <c r="N10" s="554" t="s">
        <v>35</v>
      </c>
      <c r="O10" s="554" t="s">
        <v>35</v>
      </c>
      <c r="P10" s="554" t="s">
        <v>35</v>
      </c>
      <c r="Q10" s="137" t="s">
        <v>240</v>
      </c>
      <c r="R10" s="138" t="s">
        <v>44</v>
      </c>
      <c r="S10" s="138">
        <v>5</v>
      </c>
      <c r="T10" s="554">
        <v>6000</v>
      </c>
      <c r="U10" s="554">
        <v>30000</v>
      </c>
      <c r="V10" s="554"/>
      <c r="W10" s="103"/>
      <c r="X10" s="108"/>
      <c r="Y10" s="597"/>
      <c r="Z10" s="610"/>
      <c r="AA10" s="554" t="s">
        <v>35</v>
      </c>
      <c r="AB10" s="554" t="s">
        <v>35</v>
      </c>
      <c r="AC10" s="71"/>
      <c r="AD10" s="71"/>
      <c r="AE10" s="71"/>
      <c r="AF10" s="71"/>
      <c r="AG10" s="103"/>
      <c r="AH10" s="71"/>
      <c r="AI10" s="71"/>
      <c r="AJ10" s="103"/>
      <c r="AK10" s="103"/>
      <c r="AL10" s="554" t="s">
        <v>35</v>
      </c>
      <c r="AM10" s="554" t="s">
        <v>35</v>
      </c>
      <c r="AN10" s="71"/>
      <c r="AO10" s="103"/>
      <c r="AP10" s="602" t="s">
        <v>35</v>
      </c>
      <c r="AQ10" s="111" t="s">
        <v>727</v>
      </c>
      <c r="AR10" s="59" t="s">
        <v>395</v>
      </c>
    </row>
    <row r="11" spans="1:44" ht="135" outlineLevel="2">
      <c r="A11" s="72">
        <v>1</v>
      </c>
      <c r="B11" s="552" t="s">
        <v>35</v>
      </c>
      <c r="C11" s="552"/>
      <c r="D11" s="107"/>
      <c r="E11" s="103"/>
      <c r="F11" s="103"/>
      <c r="G11" s="103"/>
      <c r="H11" s="103"/>
      <c r="I11" s="103"/>
      <c r="J11" s="103"/>
      <c r="K11" s="107"/>
      <c r="L11" s="105" t="s">
        <v>35</v>
      </c>
      <c r="M11" s="554" t="s">
        <v>35</v>
      </c>
      <c r="N11" s="554" t="s">
        <v>35</v>
      </c>
      <c r="O11" s="554" t="s">
        <v>35</v>
      </c>
      <c r="P11" s="554" t="s">
        <v>35</v>
      </c>
      <c r="Q11" s="107" t="s">
        <v>35</v>
      </c>
      <c r="R11" s="103"/>
      <c r="S11" s="103"/>
      <c r="T11" s="554" t="s">
        <v>35</v>
      </c>
      <c r="U11" s="554" t="s">
        <v>35</v>
      </c>
      <c r="V11" s="554"/>
      <c r="W11" s="103"/>
      <c r="X11" s="108"/>
      <c r="Y11" s="597"/>
      <c r="Z11" s="610"/>
      <c r="AA11" s="554" t="s">
        <v>35</v>
      </c>
      <c r="AB11" s="554" t="s">
        <v>35</v>
      </c>
      <c r="AC11" s="71"/>
      <c r="AD11" s="71"/>
      <c r="AE11" s="71"/>
      <c r="AF11" s="71"/>
      <c r="AG11" s="103"/>
      <c r="AH11" s="71"/>
      <c r="AI11" s="71"/>
      <c r="AJ11" s="103"/>
      <c r="AK11" s="103"/>
      <c r="AL11" s="554" t="s">
        <v>35</v>
      </c>
      <c r="AM11" s="554" t="s">
        <v>35</v>
      </c>
      <c r="AN11" s="71"/>
      <c r="AO11" s="103"/>
      <c r="AP11" s="602" t="s">
        <v>35</v>
      </c>
      <c r="AQ11" s="59" t="s">
        <v>728</v>
      </c>
      <c r="AR11" s="59" t="s">
        <v>396</v>
      </c>
    </row>
    <row r="12" spans="1:44" ht="150" outlineLevel="2">
      <c r="A12" s="72">
        <v>1</v>
      </c>
      <c r="B12" s="552" t="s">
        <v>35</v>
      </c>
      <c r="C12" s="552"/>
      <c r="D12" s="107"/>
      <c r="E12" s="103"/>
      <c r="F12" s="103"/>
      <c r="G12" s="103"/>
      <c r="H12" s="103"/>
      <c r="I12" s="103"/>
      <c r="J12" s="103"/>
      <c r="K12" s="107"/>
      <c r="L12" s="105" t="s">
        <v>35</v>
      </c>
      <c r="M12" s="554" t="s">
        <v>35</v>
      </c>
      <c r="N12" s="554" t="s">
        <v>35</v>
      </c>
      <c r="O12" s="554" t="s">
        <v>35</v>
      </c>
      <c r="P12" s="554" t="s">
        <v>35</v>
      </c>
      <c r="Q12" s="107" t="s">
        <v>35</v>
      </c>
      <c r="R12" s="103"/>
      <c r="S12" s="103"/>
      <c r="T12" s="554" t="s">
        <v>35</v>
      </c>
      <c r="U12" s="554" t="s">
        <v>35</v>
      </c>
      <c r="V12" s="554"/>
      <c r="W12" s="103"/>
      <c r="X12" s="108"/>
      <c r="Y12" s="597"/>
      <c r="Z12" s="610"/>
      <c r="AA12" s="554" t="s">
        <v>35</v>
      </c>
      <c r="AB12" s="554" t="s">
        <v>35</v>
      </c>
      <c r="AC12" s="71"/>
      <c r="AD12" s="71"/>
      <c r="AE12" s="71"/>
      <c r="AF12" s="71"/>
      <c r="AG12" s="103"/>
      <c r="AH12" s="71"/>
      <c r="AI12" s="71"/>
      <c r="AJ12" s="103"/>
      <c r="AK12" s="103"/>
      <c r="AL12" s="554" t="s">
        <v>35</v>
      </c>
      <c r="AM12" s="554" t="s">
        <v>35</v>
      </c>
      <c r="AN12" s="71"/>
      <c r="AO12" s="103"/>
      <c r="AP12" s="602" t="s">
        <v>35</v>
      </c>
      <c r="AQ12" s="59" t="s">
        <v>729</v>
      </c>
      <c r="AR12" s="59" t="s">
        <v>397</v>
      </c>
    </row>
    <row r="13" spans="1:44" ht="131.25" outlineLevel="2">
      <c r="A13" s="72">
        <v>1</v>
      </c>
      <c r="B13" s="552" t="s">
        <v>35</v>
      </c>
      <c r="C13" s="552"/>
      <c r="D13" s="107"/>
      <c r="E13" s="103"/>
      <c r="F13" s="103"/>
      <c r="G13" s="103"/>
      <c r="H13" s="103"/>
      <c r="I13" s="103"/>
      <c r="J13" s="103"/>
      <c r="K13" s="107"/>
      <c r="L13" s="105" t="s">
        <v>35</v>
      </c>
      <c r="M13" s="554" t="s">
        <v>35</v>
      </c>
      <c r="N13" s="554" t="s">
        <v>35</v>
      </c>
      <c r="O13" s="554" t="s">
        <v>35</v>
      </c>
      <c r="P13" s="554" t="s">
        <v>35</v>
      </c>
      <c r="Q13" s="107" t="s">
        <v>35</v>
      </c>
      <c r="R13" s="103"/>
      <c r="S13" s="103"/>
      <c r="T13" s="554" t="s">
        <v>35</v>
      </c>
      <c r="U13" s="554" t="s">
        <v>35</v>
      </c>
      <c r="V13" s="554"/>
      <c r="W13" s="103"/>
      <c r="X13" s="108"/>
      <c r="Y13" s="597"/>
      <c r="Z13" s="610"/>
      <c r="AA13" s="554" t="s">
        <v>35</v>
      </c>
      <c r="AB13" s="554" t="s">
        <v>35</v>
      </c>
      <c r="AC13" s="71"/>
      <c r="AD13" s="71"/>
      <c r="AE13" s="71"/>
      <c r="AF13" s="71"/>
      <c r="AG13" s="103"/>
      <c r="AH13" s="71"/>
      <c r="AI13" s="71"/>
      <c r="AJ13" s="103"/>
      <c r="AK13" s="103"/>
      <c r="AL13" s="554" t="s">
        <v>35</v>
      </c>
      <c r="AM13" s="554" t="s">
        <v>35</v>
      </c>
      <c r="AN13" s="71"/>
      <c r="AO13" s="103"/>
      <c r="AP13" s="602" t="s">
        <v>35</v>
      </c>
      <c r="AQ13" s="59" t="s">
        <v>346</v>
      </c>
      <c r="AR13" s="59" t="s">
        <v>1907</v>
      </c>
    </row>
    <row r="14" spans="1:44" ht="60" outlineLevel="2">
      <c r="A14" s="72">
        <v>1</v>
      </c>
      <c r="B14" s="552" t="s">
        <v>35</v>
      </c>
      <c r="C14" s="552"/>
      <c r="D14" s="107"/>
      <c r="E14" s="103"/>
      <c r="F14" s="103"/>
      <c r="G14" s="103"/>
      <c r="H14" s="103"/>
      <c r="I14" s="103"/>
      <c r="J14" s="103"/>
      <c r="K14" s="107"/>
      <c r="L14" s="105" t="s">
        <v>35</v>
      </c>
      <c r="M14" s="554" t="s">
        <v>35</v>
      </c>
      <c r="N14" s="554" t="s">
        <v>35</v>
      </c>
      <c r="O14" s="554" t="s">
        <v>35</v>
      </c>
      <c r="P14" s="554" t="s">
        <v>35</v>
      </c>
      <c r="Q14" s="107" t="s">
        <v>35</v>
      </c>
      <c r="R14" s="103"/>
      <c r="S14" s="103"/>
      <c r="T14" s="554" t="s">
        <v>35</v>
      </c>
      <c r="U14" s="554" t="s">
        <v>35</v>
      </c>
      <c r="V14" s="554"/>
      <c r="W14" s="103"/>
      <c r="X14" s="108"/>
      <c r="Y14" s="597"/>
      <c r="Z14" s="610"/>
      <c r="AA14" s="554" t="s">
        <v>35</v>
      </c>
      <c r="AB14" s="554" t="s">
        <v>35</v>
      </c>
      <c r="AC14" s="71"/>
      <c r="AD14" s="71"/>
      <c r="AE14" s="71"/>
      <c r="AF14" s="71"/>
      <c r="AG14" s="103"/>
      <c r="AH14" s="71"/>
      <c r="AI14" s="71"/>
      <c r="AJ14" s="103"/>
      <c r="AK14" s="103"/>
      <c r="AL14" s="554" t="s">
        <v>35</v>
      </c>
      <c r="AM14" s="554" t="s">
        <v>35</v>
      </c>
      <c r="AN14" s="71"/>
      <c r="AO14" s="103"/>
      <c r="AP14" s="602" t="s">
        <v>35</v>
      </c>
      <c r="AQ14" s="59" t="s">
        <v>730</v>
      </c>
      <c r="AR14" s="59"/>
    </row>
    <row r="15" spans="1:44" ht="265.5" outlineLevel="2">
      <c r="A15" s="72">
        <v>1</v>
      </c>
      <c r="B15" s="552" t="s">
        <v>35</v>
      </c>
      <c r="C15" s="552"/>
      <c r="D15" s="107"/>
      <c r="E15" s="103"/>
      <c r="F15" s="103"/>
      <c r="G15" s="103"/>
      <c r="H15" s="103"/>
      <c r="I15" s="103"/>
      <c r="J15" s="103"/>
      <c r="K15" s="107"/>
      <c r="L15" s="105" t="s">
        <v>35</v>
      </c>
      <c r="M15" s="554" t="s">
        <v>35</v>
      </c>
      <c r="N15" s="554" t="s">
        <v>35</v>
      </c>
      <c r="O15" s="554" t="s">
        <v>35</v>
      </c>
      <c r="P15" s="554" t="s">
        <v>35</v>
      </c>
      <c r="Q15" s="107" t="s">
        <v>35</v>
      </c>
      <c r="R15" s="103"/>
      <c r="S15" s="103"/>
      <c r="T15" s="554" t="s">
        <v>35</v>
      </c>
      <c r="U15" s="554" t="s">
        <v>35</v>
      </c>
      <c r="V15" s="554"/>
      <c r="W15" s="103"/>
      <c r="X15" s="108"/>
      <c r="Y15" s="597"/>
      <c r="Z15" s="610"/>
      <c r="AA15" s="554" t="s">
        <v>35</v>
      </c>
      <c r="AB15" s="554" t="s">
        <v>35</v>
      </c>
      <c r="AC15" s="71"/>
      <c r="AD15" s="71"/>
      <c r="AE15" s="71"/>
      <c r="AF15" s="71"/>
      <c r="AG15" s="103"/>
      <c r="AH15" s="71"/>
      <c r="AI15" s="71"/>
      <c r="AJ15" s="103"/>
      <c r="AK15" s="103"/>
      <c r="AL15" s="554" t="s">
        <v>35</v>
      </c>
      <c r="AM15" s="554" t="s">
        <v>35</v>
      </c>
      <c r="AN15" s="71"/>
      <c r="AO15" s="103"/>
      <c r="AP15" s="602" t="s">
        <v>35</v>
      </c>
      <c r="AQ15" s="111" t="s">
        <v>731</v>
      </c>
      <c r="AR15" s="111"/>
    </row>
    <row r="16" spans="1:44" ht="60" outlineLevel="2">
      <c r="A16" s="72">
        <v>1</v>
      </c>
      <c r="B16" s="552" t="s">
        <v>35</v>
      </c>
      <c r="C16" s="552"/>
      <c r="D16" s="107"/>
      <c r="E16" s="103"/>
      <c r="F16" s="103"/>
      <c r="G16" s="103"/>
      <c r="H16" s="103"/>
      <c r="I16" s="103"/>
      <c r="J16" s="103"/>
      <c r="K16" s="107"/>
      <c r="L16" s="105" t="s">
        <v>35</v>
      </c>
      <c r="M16" s="554" t="s">
        <v>35</v>
      </c>
      <c r="N16" s="554" t="s">
        <v>35</v>
      </c>
      <c r="O16" s="554" t="s">
        <v>35</v>
      </c>
      <c r="P16" s="554" t="s">
        <v>35</v>
      </c>
      <c r="Q16" s="107" t="s">
        <v>35</v>
      </c>
      <c r="R16" s="103"/>
      <c r="S16" s="103"/>
      <c r="T16" s="554" t="s">
        <v>35</v>
      </c>
      <c r="U16" s="554" t="s">
        <v>35</v>
      </c>
      <c r="V16" s="554"/>
      <c r="W16" s="103"/>
      <c r="X16" s="108"/>
      <c r="Y16" s="597"/>
      <c r="Z16" s="610"/>
      <c r="AA16" s="554" t="s">
        <v>35</v>
      </c>
      <c r="AB16" s="554" t="s">
        <v>35</v>
      </c>
      <c r="AC16" s="71"/>
      <c r="AD16" s="71"/>
      <c r="AE16" s="71"/>
      <c r="AF16" s="71"/>
      <c r="AG16" s="103"/>
      <c r="AH16" s="71"/>
      <c r="AI16" s="71"/>
      <c r="AJ16" s="103"/>
      <c r="AK16" s="103"/>
      <c r="AL16" s="554" t="s">
        <v>35</v>
      </c>
      <c r="AM16" s="554" t="s">
        <v>35</v>
      </c>
      <c r="AN16" s="71"/>
      <c r="AO16" s="103"/>
      <c r="AP16" s="602" t="s">
        <v>35</v>
      </c>
      <c r="AQ16" s="59" t="s">
        <v>732</v>
      </c>
      <c r="AR16" s="59"/>
    </row>
    <row r="17" spans="1:44" ht="78.75" outlineLevel="2">
      <c r="A17" s="72">
        <v>1</v>
      </c>
      <c r="B17" s="552" t="s">
        <v>35</v>
      </c>
      <c r="C17" s="552"/>
      <c r="D17" s="107"/>
      <c r="E17" s="103"/>
      <c r="F17" s="103"/>
      <c r="G17" s="103"/>
      <c r="H17" s="103"/>
      <c r="I17" s="103"/>
      <c r="J17" s="103"/>
      <c r="K17" s="107"/>
      <c r="L17" s="105" t="s">
        <v>35</v>
      </c>
      <c r="M17" s="554" t="s">
        <v>35</v>
      </c>
      <c r="N17" s="554" t="s">
        <v>35</v>
      </c>
      <c r="O17" s="554" t="s">
        <v>35</v>
      </c>
      <c r="P17" s="554" t="s">
        <v>35</v>
      </c>
      <c r="Q17" s="107" t="s">
        <v>35</v>
      </c>
      <c r="R17" s="103"/>
      <c r="S17" s="103"/>
      <c r="T17" s="554" t="s">
        <v>35</v>
      </c>
      <c r="U17" s="554" t="s">
        <v>35</v>
      </c>
      <c r="V17" s="554"/>
      <c r="W17" s="103"/>
      <c r="X17" s="108"/>
      <c r="Y17" s="597"/>
      <c r="Z17" s="610"/>
      <c r="AA17" s="554" t="s">
        <v>35</v>
      </c>
      <c r="AB17" s="554" t="s">
        <v>35</v>
      </c>
      <c r="AC17" s="71"/>
      <c r="AD17" s="71"/>
      <c r="AE17" s="71"/>
      <c r="AF17" s="71"/>
      <c r="AG17" s="103"/>
      <c r="AH17" s="71"/>
      <c r="AI17" s="71"/>
      <c r="AJ17" s="103"/>
      <c r="AK17" s="103"/>
      <c r="AL17" s="554" t="s">
        <v>35</v>
      </c>
      <c r="AM17" s="554" t="s">
        <v>35</v>
      </c>
      <c r="AN17" s="71"/>
      <c r="AO17" s="103"/>
      <c r="AP17" s="602" t="s">
        <v>35</v>
      </c>
      <c r="AQ17" s="59" t="s">
        <v>733</v>
      </c>
      <c r="AR17" s="59"/>
    </row>
    <row r="18" spans="1:44" outlineLevel="2">
      <c r="A18" s="72">
        <v>1</v>
      </c>
      <c r="B18" s="552" t="s">
        <v>35</v>
      </c>
      <c r="C18" s="552"/>
      <c r="D18" s="107"/>
      <c r="E18" s="103"/>
      <c r="F18" s="103"/>
      <c r="G18" s="103"/>
      <c r="H18" s="103"/>
      <c r="I18" s="103"/>
      <c r="J18" s="103"/>
      <c r="K18" s="107"/>
      <c r="L18" s="105" t="s">
        <v>35</v>
      </c>
      <c r="M18" s="554" t="s">
        <v>35</v>
      </c>
      <c r="N18" s="554" t="s">
        <v>35</v>
      </c>
      <c r="O18" s="554" t="s">
        <v>35</v>
      </c>
      <c r="P18" s="554" t="s">
        <v>35</v>
      </c>
      <c r="Q18" s="107" t="s">
        <v>35</v>
      </c>
      <c r="R18" s="103"/>
      <c r="S18" s="103"/>
      <c r="T18" s="554" t="s">
        <v>35</v>
      </c>
      <c r="U18" s="554" t="s">
        <v>35</v>
      </c>
      <c r="V18" s="554"/>
      <c r="W18" s="103"/>
      <c r="X18" s="108"/>
      <c r="Y18" s="597"/>
      <c r="Z18" s="610"/>
      <c r="AA18" s="554" t="s">
        <v>35</v>
      </c>
      <c r="AB18" s="554" t="s">
        <v>35</v>
      </c>
      <c r="AC18" s="71"/>
      <c r="AD18" s="71"/>
      <c r="AE18" s="71"/>
      <c r="AF18" s="71"/>
      <c r="AG18" s="103"/>
      <c r="AH18" s="71"/>
      <c r="AI18" s="71"/>
      <c r="AJ18" s="103"/>
      <c r="AK18" s="103"/>
      <c r="AL18" s="554" t="s">
        <v>35</v>
      </c>
      <c r="AM18" s="554" t="s">
        <v>35</v>
      </c>
      <c r="AN18" s="71"/>
      <c r="AO18" s="103"/>
      <c r="AP18" s="602" t="s">
        <v>35</v>
      </c>
      <c r="AQ18" s="59"/>
      <c r="AR18" s="59"/>
    </row>
    <row r="19" spans="1:44" outlineLevel="2">
      <c r="A19" s="72">
        <v>1</v>
      </c>
      <c r="B19" s="552"/>
      <c r="C19" s="552"/>
      <c r="D19" s="61"/>
      <c r="E19" s="103"/>
      <c r="F19" s="103"/>
      <c r="G19" s="103"/>
      <c r="H19" s="103"/>
      <c r="I19" s="103"/>
      <c r="J19" s="103"/>
      <c r="K19" s="107"/>
      <c r="L19" s="105" t="s">
        <v>35</v>
      </c>
      <c r="M19" s="554" t="s">
        <v>35</v>
      </c>
      <c r="N19" s="554" t="s">
        <v>35</v>
      </c>
      <c r="O19" s="554" t="s">
        <v>35</v>
      </c>
      <c r="P19" s="554" t="s">
        <v>35</v>
      </c>
      <c r="Q19" s="107" t="s">
        <v>35</v>
      </c>
      <c r="R19" s="103"/>
      <c r="S19" s="103"/>
      <c r="T19" s="554" t="s">
        <v>35</v>
      </c>
      <c r="U19" s="554" t="s">
        <v>35</v>
      </c>
      <c r="V19" s="554"/>
      <c r="W19" s="103"/>
      <c r="X19" s="108"/>
      <c r="Y19" s="597"/>
      <c r="Z19" s="610"/>
      <c r="AA19" s="554" t="s">
        <v>35</v>
      </c>
      <c r="AB19" s="554" t="s">
        <v>35</v>
      </c>
      <c r="AC19" s="71"/>
      <c r="AD19" s="71"/>
      <c r="AE19" s="71"/>
      <c r="AF19" s="71"/>
      <c r="AG19" s="103"/>
      <c r="AH19" s="71"/>
      <c r="AI19" s="71"/>
      <c r="AJ19" s="103"/>
      <c r="AK19" s="103"/>
      <c r="AL19" s="554" t="s">
        <v>35</v>
      </c>
      <c r="AM19" s="554" t="s">
        <v>35</v>
      </c>
      <c r="AN19" s="71"/>
      <c r="AO19" s="103"/>
      <c r="AP19" s="602" t="s">
        <v>35</v>
      </c>
      <c r="AQ19" s="59"/>
      <c r="AR19" s="59"/>
    </row>
    <row r="20" spans="1:44" outlineLevel="1">
      <c r="A20" s="84" t="s">
        <v>2158</v>
      </c>
      <c r="B20" s="552">
        <v>2</v>
      </c>
      <c r="C20" s="552">
        <v>428</v>
      </c>
      <c r="D20" s="61" t="s">
        <v>236</v>
      </c>
      <c r="E20" s="162"/>
      <c r="F20" s="103"/>
      <c r="G20" s="162"/>
      <c r="H20" s="162"/>
      <c r="I20" s="162"/>
      <c r="J20" s="162"/>
      <c r="K20" s="129"/>
      <c r="L20" s="167">
        <v>241.8</v>
      </c>
      <c r="M20" s="553"/>
      <c r="N20" s="553"/>
      <c r="O20" s="553">
        <v>355204200</v>
      </c>
      <c r="P20" s="553">
        <v>221972400</v>
      </c>
      <c r="Q20" s="61"/>
      <c r="R20" s="162"/>
      <c r="S20" s="162">
        <v>10</v>
      </c>
      <c r="T20" s="553"/>
      <c r="U20" s="553">
        <v>3225000</v>
      </c>
      <c r="V20" s="553"/>
      <c r="W20" s="129"/>
      <c r="X20" s="162"/>
      <c r="Y20" s="169">
        <v>262.41500000000002</v>
      </c>
      <c r="Z20" s="170">
        <v>0</v>
      </c>
      <c r="AA20" s="553"/>
      <c r="AB20" s="553">
        <v>315327189.5</v>
      </c>
      <c r="AC20" s="71"/>
      <c r="AD20" s="71"/>
      <c r="AE20" s="71"/>
      <c r="AF20" s="71"/>
      <c r="AG20" s="71"/>
      <c r="AH20" s="103"/>
      <c r="AI20" s="61"/>
      <c r="AJ20" s="162"/>
      <c r="AK20" s="162">
        <v>2</v>
      </c>
      <c r="AL20" s="553"/>
      <c r="AM20" s="553">
        <v>25423600</v>
      </c>
      <c r="AN20" s="61"/>
      <c r="AO20" s="162">
        <v>1</v>
      </c>
      <c r="AP20" s="602">
        <v>921152389.5</v>
      </c>
      <c r="AQ20" s="111"/>
      <c r="AR20" s="111"/>
    </row>
    <row r="21" spans="1:44" ht="75" outlineLevel="2">
      <c r="A21" s="72">
        <v>2</v>
      </c>
      <c r="B21" s="552" t="s">
        <v>35</v>
      </c>
      <c r="C21" s="552"/>
      <c r="D21" s="71" t="s">
        <v>237</v>
      </c>
      <c r="E21" s="103">
        <v>1</v>
      </c>
      <c r="F21" s="103"/>
      <c r="G21" s="103">
        <v>1</v>
      </c>
      <c r="H21" s="103">
        <v>79</v>
      </c>
      <c r="I21" s="103" t="s">
        <v>223</v>
      </c>
      <c r="J21" s="103" t="s">
        <v>234</v>
      </c>
      <c r="K21" s="107" t="s">
        <v>968</v>
      </c>
      <c r="L21" s="105">
        <v>241.8</v>
      </c>
      <c r="M21" s="554">
        <v>1469000</v>
      </c>
      <c r="N21" s="554">
        <v>918000</v>
      </c>
      <c r="O21" s="554">
        <v>355204200</v>
      </c>
      <c r="P21" s="554">
        <v>221972400</v>
      </c>
      <c r="Q21" s="71" t="s">
        <v>47</v>
      </c>
      <c r="R21" s="103" t="s">
        <v>44</v>
      </c>
      <c r="S21" s="103">
        <v>1</v>
      </c>
      <c r="T21" s="554">
        <v>1035000</v>
      </c>
      <c r="U21" s="554">
        <v>1035000</v>
      </c>
      <c r="V21" s="554" t="s">
        <v>2163</v>
      </c>
      <c r="W21" s="107" t="s">
        <v>1005</v>
      </c>
      <c r="X21" s="103" t="s">
        <v>27</v>
      </c>
      <c r="Y21" s="108">
        <v>33.04</v>
      </c>
      <c r="Z21" s="109"/>
      <c r="AA21" s="554">
        <v>5559129</v>
      </c>
      <c r="AB21" s="554">
        <v>183673622.16</v>
      </c>
      <c r="AC21" s="71" t="s">
        <v>28</v>
      </c>
      <c r="AD21" s="71" t="s">
        <v>29</v>
      </c>
      <c r="AE21" s="71" t="s">
        <v>30</v>
      </c>
      <c r="AF21" s="71" t="s">
        <v>31</v>
      </c>
      <c r="AG21" s="71" t="s">
        <v>34</v>
      </c>
      <c r="AH21" s="103" t="s">
        <v>33</v>
      </c>
      <c r="AI21" s="71" t="s">
        <v>562</v>
      </c>
      <c r="AJ21" s="103" t="s">
        <v>409</v>
      </c>
      <c r="AK21" s="103">
        <v>1</v>
      </c>
      <c r="AL21" s="554">
        <v>12423600</v>
      </c>
      <c r="AM21" s="554">
        <v>12423600</v>
      </c>
      <c r="AN21" s="71" t="s">
        <v>407</v>
      </c>
      <c r="AO21" s="103">
        <v>1</v>
      </c>
      <c r="AP21" s="602" t="s">
        <v>35</v>
      </c>
      <c r="AQ21" s="111" t="s">
        <v>667</v>
      </c>
      <c r="AR21" s="111" t="s">
        <v>1912</v>
      </c>
    </row>
    <row r="22" spans="1:44" ht="326.25" outlineLevel="2">
      <c r="A22" s="72">
        <v>2</v>
      </c>
      <c r="B22" s="552" t="s">
        <v>35</v>
      </c>
      <c r="C22" s="552"/>
      <c r="D22" s="71" t="s">
        <v>71</v>
      </c>
      <c r="E22" s="103"/>
      <c r="F22" s="103"/>
      <c r="G22" s="103"/>
      <c r="H22" s="103"/>
      <c r="I22" s="103"/>
      <c r="J22" s="103"/>
      <c r="K22" s="107"/>
      <c r="L22" s="105" t="s">
        <v>35</v>
      </c>
      <c r="M22" s="554" t="s">
        <v>35</v>
      </c>
      <c r="N22" s="554" t="s">
        <v>35</v>
      </c>
      <c r="O22" s="554" t="s">
        <v>35</v>
      </c>
      <c r="P22" s="554" t="s">
        <v>35</v>
      </c>
      <c r="Q22" s="71" t="s">
        <v>48</v>
      </c>
      <c r="R22" s="103" t="s">
        <v>44</v>
      </c>
      <c r="S22" s="103">
        <v>1</v>
      </c>
      <c r="T22" s="554">
        <v>1708000</v>
      </c>
      <c r="U22" s="554">
        <v>1708000</v>
      </c>
      <c r="V22" s="554"/>
      <c r="W22" s="107" t="s">
        <v>1044</v>
      </c>
      <c r="X22" s="103" t="s">
        <v>27</v>
      </c>
      <c r="Y22" s="108">
        <v>12</v>
      </c>
      <c r="Z22" s="109"/>
      <c r="AA22" s="554">
        <v>854777</v>
      </c>
      <c r="AB22" s="554">
        <v>10257324</v>
      </c>
      <c r="AC22" s="71"/>
      <c r="AD22" s="71" t="s">
        <v>29</v>
      </c>
      <c r="AE22" s="71" t="s">
        <v>34</v>
      </c>
      <c r="AF22" s="71"/>
      <c r="AG22" s="71" t="s">
        <v>136</v>
      </c>
      <c r="AH22" s="103"/>
      <c r="AI22" s="71" t="s">
        <v>578</v>
      </c>
      <c r="AJ22" s="103" t="s">
        <v>560</v>
      </c>
      <c r="AK22" s="103">
        <v>1</v>
      </c>
      <c r="AL22" s="554">
        <v>13000000</v>
      </c>
      <c r="AM22" s="554">
        <v>13000000</v>
      </c>
      <c r="AN22" s="71"/>
      <c r="AO22" s="103"/>
      <c r="AP22" s="602" t="s">
        <v>35</v>
      </c>
      <c r="AQ22" s="59" t="s">
        <v>668</v>
      </c>
      <c r="AR22" s="59" t="s">
        <v>395</v>
      </c>
    </row>
    <row r="23" spans="1:44" ht="112.5" outlineLevel="2">
      <c r="A23" s="72">
        <v>2</v>
      </c>
      <c r="B23" s="552" t="s">
        <v>35</v>
      </c>
      <c r="C23" s="552"/>
      <c r="D23" s="61"/>
      <c r="E23" s="103"/>
      <c r="F23" s="103"/>
      <c r="G23" s="103"/>
      <c r="H23" s="103"/>
      <c r="I23" s="103"/>
      <c r="J23" s="103"/>
      <c r="K23" s="107"/>
      <c r="L23" s="105" t="s">
        <v>35</v>
      </c>
      <c r="M23" s="554" t="s">
        <v>35</v>
      </c>
      <c r="N23" s="554" t="s">
        <v>35</v>
      </c>
      <c r="O23" s="554" t="s">
        <v>35</v>
      </c>
      <c r="P23" s="554" t="s">
        <v>35</v>
      </c>
      <c r="Q23" s="71" t="s">
        <v>52</v>
      </c>
      <c r="R23" s="103" t="s">
        <v>44</v>
      </c>
      <c r="S23" s="103">
        <v>5</v>
      </c>
      <c r="T23" s="554">
        <v>76000</v>
      </c>
      <c r="U23" s="554">
        <v>380000</v>
      </c>
      <c r="V23" s="554"/>
      <c r="W23" s="107" t="s">
        <v>1133</v>
      </c>
      <c r="X23" s="103" t="s">
        <v>27</v>
      </c>
      <c r="Y23" s="108">
        <v>20.9</v>
      </c>
      <c r="Z23" s="109"/>
      <c r="AA23" s="554">
        <v>295078</v>
      </c>
      <c r="AB23" s="554">
        <v>6167130.1999999993</v>
      </c>
      <c r="AC23" s="71"/>
      <c r="AD23" s="71"/>
      <c r="AE23" s="71"/>
      <c r="AF23" s="71"/>
      <c r="AG23" s="71"/>
      <c r="AH23" s="103"/>
      <c r="AI23" s="71"/>
      <c r="AJ23" s="103"/>
      <c r="AK23" s="103"/>
      <c r="AL23" s="554" t="s">
        <v>35</v>
      </c>
      <c r="AM23" s="554" t="s">
        <v>35</v>
      </c>
      <c r="AN23" s="71"/>
      <c r="AO23" s="103"/>
      <c r="AP23" s="602" t="s">
        <v>35</v>
      </c>
      <c r="AQ23" s="59" t="s">
        <v>669</v>
      </c>
      <c r="AR23" s="59" t="s">
        <v>1908</v>
      </c>
    </row>
    <row r="24" spans="1:44" ht="66" outlineLevel="2">
      <c r="A24" s="72">
        <v>2</v>
      </c>
      <c r="B24" s="552" t="s">
        <v>35</v>
      </c>
      <c r="C24" s="552"/>
      <c r="D24" s="71"/>
      <c r="E24" s="103"/>
      <c r="F24" s="103"/>
      <c r="G24" s="103"/>
      <c r="H24" s="103"/>
      <c r="I24" s="103"/>
      <c r="J24" s="103"/>
      <c r="K24" s="107"/>
      <c r="L24" s="105" t="s">
        <v>35</v>
      </c>
      <c r="M24" s="554" t="s">
        <v>35</v>
      </c>
      <c r="N24" s="554" t="s">
        <v>35</v>
      </c>
      <c r="O24" s="554" t="s">
        <v>35</v>
      </c>
      <c r="P24" s="554" t="s">
        <v>35</v>
      </c>
      <c r="Q24" s="71" t="s">
        <v>53</v>
      </c>
      <c r="R24" s="103" t="s">
        <v>44</v>
      </c>
      <c r="S24" s="103">
        <v>3</v>
      </c>
      <c r="T24" s="554">
        <v>34000</v>
      </c>
      <c r="U24" s="554">
        <v>102000</v>
      </c>
      <c r="V24" s="554"/>
      <c r="W24" s="107" t="s">
        <v>1134</v>
      </c>
      <c r="X24" s="103" t="s">
        <v>27</v>
      </c>
      <c r="Y24" s="108">
        <v>53.34</v>
      </c>
      <c r="Z24" s="109"/>
      <c r="AA24" s="554">
        <v>1238791</v>
      </c>
      <c r="AB24" s="554">
        <v>66077111.940000005</v>
      </c>
      <c r="AC24" s="71"/>
      <c r="AD24" s="71"/>
      <c r="AE24" s="71"/>
      <c r="AF24" s="71"/>
      <c r="AG24" s="71"/>
      <c r="AH24" s="103"/>
      <c r="AI24" s="71"/>
      <c r="AJ24" s="103"/>
      <c r="AK24" s="103"/>
      <c r="AL24" s="554" t="s">
        <v>35</v>
      </c>
      <c r="AM24" s="554" t="s">
        <v>35</v>
      </c>
      <c r="AN24" s="71"/>
      <c r="AO24" s="103"/>
      <c r="AP24" s="602" t="s">
        <v>35</v>
      </c>
      <c r="AQ24" s="585" t="s">
        <v>1911</v>
      </c>
      <c r="AR24" s="585" t="s">
        <v>1909</v>
      </c>
    </row>
    <row r="25" spans="1:44" ht="37.5" outlineLevel="2">
      <c r="A25" s="72">
        <v>2</v>
      </c>
      <c r="B25" s="552" t="s">
        <v>35</v>
      </c>
      <c r="C25" s="552"/>
      <c r="D25" s="71"/>
      <c r="E25" s="103"/>
      <c r="F25" s="103"/>
      <c r="G25" s="103"/>
      <c r="H25" s="103"/>
      <c r="I25" s="103"/>
      <c r="J25" s="103"/>
      <c r="K25" s="107"/>
      <c r="L25" s="105" t="s">
        <v>35</v>
      </c>
      <c r="M25" s="554" t="s">
        <v>35</v>
      </c>
      <c r="N25" s="554" t="s">
        <v>35</v>
      </c>
      <c r="O25" s="554" t="s">
        <v>35</v>
      </c>
      <c r="P25" s="554" t="s">
        <v>35</v>
      </c>
      <c r="Q25" s="71" t="s">
        <v>35</v>
      </c>
      <c r="R25" s="103"/>
      <c r="S25" s="103"/>
      <c r="T25" s="554" t="s">
        <v>35</v>
      </c>
      <c r="U25" s="554" t="s">
        <v>35</v>
      </c>
      <c r="V25" s="554"/>
      <c r="W25" s="107" t="s">
        <v>1135</v>
      </c>
      <c r="X25" s="103" t="s">
        <v>27</v>
      </c>
      <c r="Y25" s="108">
        <v>2.6</v>
      </c>
      <c r="Z25" s="109"/>
      <c r="AA25" s="554">
        <v>138443</v>
      </c>
      <c r="AB25" s="554">
        <v>359951.8</v>
      </c>
      <c r="AC25" s="71"/>
      <c r="AD25" s="71"/>
      <c r="AE25" s="71"/>
      <c r="AF25" s="71"/>
      <c r="AG25" s="71"/>
      <c r="AH25" s="103"/>
      <c r="AI25" s="71"/>
      <c r="AJ25" s="103"/>
      <c r="AK25" s="103"/>
      <c r="AL25" s="554" t="s">
        <v>35</v>
      </c>
      <c r="AM25" s="554" t="s">
        <v>35</v>
      </c>
      <c r="AN25" s="71"/>
      <c r="AO25" s="103"/>
      <c r="AP25" s="602" t="s">
        <v>35</v>
      </c>
      <c r="AQ25" s="107"/>
      <c r="AR25" s="107"/>
    </row>
    <row r="26" spans="1:44" outlineLevel="2">
      <c r="A26" s="72">
        <v>2</v>
      </c>
      <c r="B26" s="552" t="s">
        <v>35</v>
      </c>
      <c r="C26" s="552"/>
      <c r="D26" s="71"/>
      <c r="E26" s="103"/>
      <c r="F26" s="103"/>
      <c r="G26" s="103"/>
      <c r="H26" s="103"/>
      <c r="I26" s="103"/>
      <c r="J26" s="103"/>
      <c r="K26" s="107"/>
      <c r="L26" s="105" t="s">
        <v>35</v>
      </c>
      <c r="M26" s="554" t="s">
        <v>35</v>
      </c>
      <c r="N26" s="554" t="s">
        <v>35</v>
      </c>
      <c r="O26" s="554" t="s">
        <v>35</v>
      </c>
      <c r="P26" s="554" t="s">
        <v>35</v>
      </c>
      <c r="Q26" s="71" t="s">
        <v>35</v>
      </c>
      <c r="R26" s="103"/>
      <c r="S26" s="103"/>
      <c r="T26" s="554" t="s">
        <v>35</v>
      </c>
      <c r="U26" s="554" t="s">
        <v>35</v>
      </c>
      <c r="V26" s="554"/>
      <c r="W26" s="107" t="s">
        <v>1023</v>
      </c>
      <c r="X26" s="103" t="s">
        <v>38</v>
      </c>
      <c r="Y26" s="108">
        <v>3.5000000000000003E-2</v>
      </c>
      <c r="Z26" s="109"/>
      <c r="AA26" s="554">
        <v>2523428</v>
      </c>
      <c r="AB26" s="554">
        <v>88319.98000000001</v>
      </c>
      <c r="AC26" s="71"/>
      <c r="AD26" s="71"/>
      <c r="AE26" s="71"/>
      <c r="AF26" s="71"/>
      <c r="AG26" s="71"/>
      <c r="AH26" s="103"/>
      <c r="AI26" s="71"/>
      <c r="AJ26" s="103"/>
      <c r="AK26" s="103"/>
      <c r="AL26" s="554" t="s">
        <v>35</v>
      </c>
      <c r="AM26" s="554" t="s">
        <v>35</v>
      </c>
      <c r="AN26" s="71"/>
      <c r="AO26" s="103"/>
      <c r="AP26" s="602" t="s">
        <v>35</v>
      </c>
      <c r="AQ26" s="107"/>
      <c r="AR26" s="107"/>
    </row>
    <row r="27" spans="1:44" outlineLevel="2">
      <c r="A27" s="72">
        <v>2</v>
      </c>
      <c r="B27" s="552" t="s">
        <v>35</v>
      </c>
      <c r="C27" s="552"/>
      <c r="D27" s="71"/>
      <c r="E27" s="103"/>
      <c r="F27" s="103"/>
      <c r="G27" s="103"/>
      <c r="H27" s="103"/>
      <c r="I27" s="103"/>
      <c r="J27" s="103"/>
      <c r="K27" s="107"/>
      <c r="L27" s="105" t="s">
        <v>35</v>
      </c>
      <c r="M27" s="554" t="s">
        <v>35</v>
      </c>
      <c r="N27" s="554" t="s">
        <v>35</v>
      </c>
      <c r="O27" s="554" t="s">
        <v>35</v>
      </c>
      <c r="P27" s="554" t="s">
        <v>35</v>
      </c>
      <c r="Q27" s="71" t="s">
        <v>35</v>
      </c>
      <c r="R27" s="103"/>
      <c r="S27" s="103"/>
      <c r="T27" s="554" t="s">
        <v>35</v>
      </c>
      <c r="U27" s="554" t="s">
        <v>35</v>
      </c>
      <c r="V27" s="554"/>
      <c r="W27" s="107" t="s">
        <v>1109</v>
      </c>
      <c r="X27" s="103" t="s">
        <v>27</v>
      </c>
      <c r="Y27" s="108">
        <v>0.7</v>
      </c>
      <c r="Z27" s="109"/>
      <c r="AA27" s="554">
        <v>282038</v>
      </c>
      <c r="AB27" s="554">
        <v>197426.59999999998</v>
      </c>
      <c r="AC27" s="71"/>
      <c r="AD27" s="71"/>
      <c r="AE27" s="71"/>
      <c r="AF27" s="71"/>
      <c r="AG27" s="71"/>
      <c r="AH27" s="103"/>
      <c r="AI27" s="71"/>
      <c r="AJ27" s="103"/>
      <c r="AK27" s="103"/>
      <c r="AL27" s="554" t="s">
        <v>35</v>
      </c>
      <c r="AM27" s="554" t="s">
        <v>35</v>
      </c>
      <c r="AN27" s="71"/>
      <c r="AO27" s="103"/>
      <c r="AP27" s="602" t="s">
        <v>35</v>
      </c>
      <c r="AQ27" s="107"/>
      <c r="AR27" s="107"/>
    </row>
    <row r="28" spans="1:44" outlineLevel="2">
      <c r="A28" s="72">
        <v>2</v>
      </c>
      <c r="B28" s="552" t="s">
        <v>35</v>
      </c>
      <c r="C28" s="552"/>
      <c r="D28" s="61"/>
      <c r="E28" s="103"/>
      <c r="F28" s="103"/>
      <c r="G28" s="103"/>
      <c r="H28" s="103"/>
      <c r="I28" s="103"/>
      <c r="J28" s="103"/>
      <c r="K28" s="107"/>
      <c r="L28" s="105" t="s">
        <v>35</v>
      </c>
      <c r="M28" s="554" t="s">
        <v>35</v>
      </c>
      <c r="N28" s="554" t="s">
        <v>35</v>
      </c>
      <c r="O28" s="554" t="s">
        <v>35</v>
      </c>
      <c r="P28" s="554" t="s">
        <v>35</v>
      </c>
      <c r="Q28" s="71" t="s">
        <v>35</v>
      </c>
      <c r="R28" s="103"/>
      <c r="S28" s="103"/>
      <c r="T28" s="554" t="s">
        <v>35</v>
      </c>
      <c r="U28" s="554" t="s">
        <v>35</v>
      </c>
      <c r="V28" s="554"/>
      <c r="W28" s="107" t="s">
        <v>1107</v>
      </c>
      <c r="X28" s="103" t="s">
        <v>27</v>
      </c>
      <c r="Y28" s="108">
        <v>33.04</v>
      </c>
      <c r="Z28" s="109"/>
      <c r="AA28" s="554">
        <v>109890</v>
      </c>
      <c r="AB28" s="554">
        <v>3630765.6</v>
      </c>
      <c r="AC28" s="71"/>
      <c r="AD28" s="71"/>
      <c r="AE28" s="71"/>
      <c r="AF28" s="71"/>
      <c r="AG28" s="71"/>
      <c r="AH28" s="103"/>
      <c r="AI28" s="71"/>
      <c r="AJ28" s="103"/>
      <c r="AK28" s="103"/>
      <c r="AL28" s="554" t="s">
        <v>35</v>
      </c>
      <c r="AM28" s="554" t="s">
        <v>35</v>
      </c>
      <c r="AN28" s="71"/>
      <c r="AO28" s="103"/>
      <c r="AP28" s="602" t="s">
        <v>35</v>
      </c>
      <c r="AQ28" s="107"/>
      <c r="AR28" s="107"/>
    </row>
    <row r="29" spans="1:44" ht="37.5" outlineLevel="2">
      <c r="A29" s="72">
        <v>2</v>
      </c>
      <c r="B29" s="552" t="s">
        <v>35</v>
      </c>
      <c r="C29" s="552"/>
      <c r="D29" s="71"/>
      <c r="E29" s="103"/>
      <c r="F29" s="103"/>
      <c r="G29" s="103"/>
      <c r="H29" s="103"/>
      <c r="I29" s="103"/>
      <c r="J29" s="103"/>
      <c r="K29" s="107"/>
      <c r="L29" s="105" t="s">
        <v>35</v>
      </c>
      <c r="M29" s="554" t="s">
        <v>35</v>
      </c>
      <c r="N29" s="554" t="s">
        <v>35</v>
      </c>
      <c r="O29" s="554" t="s">
        <v>35</v>
      </c>
      <c r="P29" s="554" t="s">
        <v>35</v>
      </c>
      <c r="Q29" s="71" t="s">
        <v>35</v>
      </c>
      <c r="R29" s="103"/>
      <c r="S29" s="103"/>
      <c r="T29" s="554" t="s">
        <v>35</v>
      </c>
      <c r="U29" s="554" t="s">
        <v>35</v>
      </c>
      <c r="V29" s="554"/>
      <c r="W29" s="107" t="s">
        <v>1136</v>
      </c>
      <c r="X29" s="103" t="s">
        <v>27</v>
      </c>
      <c r="Y29" s="108">
        <v>6.96</v>
      </c>
      <c r="Z29" s="109"/>
      <c r="AA29" s="554">
        <v>4206777</v>
      </c>
      <c r="AB29" s="554">
        <v>29279167.919999998</v>
      </c>
      <c r="AC29" s="71"/>
      <c r="AD29" s="71"/>
      <c r="AE29" s="71" t="s">
        <v>30</v>
      </c>
      <c r="AF29" s="71" t="s">
        <v>31</v>
      </c>
      <c r="AG29" s="71"/>
      <c r="AH29" s="103"/>
      <c r="AI29" s="71"/>
      <c r="AJ29" s="103"/>
      <c r="AK29" s="103"/>
      <c r="AL29" s="554" t="s">
        <v>35</v>
      </c>
      <c r="AM29" s="554" t="s">
        <v>35</v>
      </c>
      <c r="AN29" s="71"/>
      <c r="AO29" s="103"/>
      <c r="AP29" s="602" t="s">
        <v>35</v>
      </c>
      <c r="AQ29" s="107"/>
      <c r="AR29" s="107"/>
    </row>
    <row r="30" spans="1:44" outlineLevel="2">
      <c r="A30" s="72">
        <v>2</v>
      </c>
      <c r="B30" s="552" t="s">
        <v>35</v>
      </c>
      <c r="C30" s="552"/>
      <c r="D30" s="71"/>
      <c r="E30" s="103"/>
      <c r="F30" s="103"/>
      <c r="G30" s="103"/>
      <c r="H30" s="103"/>
      <c r="I30" s="103"/>
      <c r="J30" s="103"/>
      <c r="K30" s="107"/>
      <c r="L30" s="105" t="s">
        <v>35</v>
      </c>
      <c r="M30" s="554" t="s">
        <v>35</v>
      </c>
      <c r="N30" s="554" t="s">
        <v>35</v>
      </c>
      <c r="O30" s="554" t="s">
        <v>35</v>
      </c>
      <c r="P30" s="554" t="s">
        <v>35</v>
      </c>
      <c r="Q30" s="71" t="s">
        <v>35</v>
      </c>
      <c r="R30" s="103"/>
      <c r="S30" s="103"/>
      <c r="T30" s="554" t="s">
        <v>35</v>
      </c>
      <c r="U30" s="554" t="s">
        <v>35</v>
      </c>
      <c r="V30" s="554"/>
      <c r="W30" s="107" t="s">
        <v>1009</v>
      </c>
      <c r="X30" s="103" t="s">
        <v>27</v>
      </c>
      <c r="Y30" s="108">
        <v>41.85</v>
      </c>
      <c r="Z30" s="109"/>
      <c r="AA30" s="554">
        <v>282038</v>
      </c>
      <c r="AB30" s="554">
        <v>11803290.300000001</v>
      </c>
      <c r="AC30" s="71"/>
      <c r="AD30" s="71"/>
      <c r="AE30" s="71"/>
      <c r="AF30" s="71"/>
      <c r="AG30" s="71"/>
      <c r="AH30" s="103"/>
      <c r="AI30" s="71"/>
      <c r="AJ30" s="103"/>
      <c r="AK30" s="103"/>
      <c r="AL30" s="554" t="s">
        <v>35</v>
      </c>
      <c r="AM30" s="554" t="s">
        <v>35</v>
      </c>
      <c r="AN30" s="71"/>
      <c r="AO30" s="103"/>
      <c r="AP30" s="602" t="s">
        <v>35</v>
      </c>
      <c r="AQ30" s="107"/>
      <c r="AR30" s="107"/>
    </row>
    <row r="31" spans="1:44" outlineLevel="2">
      <c r="A31" s="72">
        <v>2</v>
      </c>
      <c r="B31" s="552" t="s">
        <v>35</v>
      </c>
      <c r="C31" s="552"/>
      <c r="D31" s="71"/>
      <c r="E31" s="103"/>
      <c r="F31" s="103"/>
      <c r="G31" s="103"/>
      <c r="H31" s="103"/>
      <c r="I31" s="103"/>
      <c r="J31" s="103"/>
      <c r="K31" s="107"/>
      <c r="L31" s="105" t="s">
        <v>35</v>
      </c>
      <c r="M31" s="554" t="s">
        <v>35</v>
      </c>
      <c r="N31" s="554" t="s">
        <v>35</v>
      </c>
      <c r="O31" s="554" t="s">
        <v>35</v>
      </c>
      <c r="P31" s="554" t="s">
        <v>35</v>
      </c>
      <c r="Q31" s="71" t="s">
        <v>35</v>
      </c>
      <c r="R31" s="103"/>
      <c r="S31" s="103"/>
      <c r="T31" s="554" t="s">
        <v>35</v>
      </c>
      <c r="U31" s="554" t="s">
        <v>35</v>
      </c>
      <c r="V31" s="554"/>
      <c r="W31" s="107" t="s">
        <v>997</v>
      </c>
      <c r="X31" s="103" t="s">
        <v>38</v>
      </c>
      <c r="Y31" s="108">
        <v>56.95</v>
      </c>
      <c r="Z31" s="109"/>
      <c r="AA31" s="554" t="s">
        <v>1316</v>
      </c>
      <c r="AB31" s="554" t="s">
        <v>35</v>
      </c>
      <c r="AC31" s="71"/>
      <c r="AD31" s="71"/>
      <c r="AE31" s="71"/>
      <c r="AF31" s="71"/>
      <c r="AG31" s="71"/>
      <c r="AH31" s="103"/>
      <c r="AI31" s="71"/>
      <c r="AJ31" s="103"/>
      <c r="AK31" s="103"/>
      <c r="AL31" s="554" t="s">
        <v>35</v>
      </c>
      <c r="AM31" s="554" t="s">
        <v>35</v>
      </c>
      <c r="AN31" s="71"/>
      <c r="AO31" s="103"/>
      <c r="AP31" s="602" t="s">
        <v>35</v>
      </c>
      <c r="AQ31" s="107"/>
      <c r="AR31" s="107"/>
    </row>
    <row r="32" spans="1:44" ht="37.5" outlineLevel="2">
      <c r="A32" s="72">
        <v>2</v>
      </c>
      <c r="B32" s="552" t="s">
        <v>35</v>
      </c>
      <c r="C32" s="552"/>
      <c r="D32" s="71"/>
      <c r="E32" s="103"/>
      <c r="F32" s="103"/>
      <c r="G32" s="103"/>
      <c r="H32" s="103"/>
      <c r="I32" s="103"/>
      <c r="J32" s="103"/>
      <c r="K32" s="107"/>
      <c r="L32" s="105" t="s">
        <v>35</v>
      </c>
      <c r="M32" s="554" t="s">
        <v>35</v>
      </c>
      <c r="N32" s="554" t="s">
        <v>35</v>
      </c>
      <c r="O32" s="554" t="s">
        <v>35</v>
      </c>
      <c r="P32" s="554" t="s">
        <v>35</v>
      </c>
      <c r="Q32" s="71" t="s">
        <v>35</v>
      </c>
      <c r="R32" s="103"/>
      <c r="S32" s="103"/>
      <c r="T32" s="554" t="s">
        <v>35</v>
      </c>
      <c r="U32" s="554" t="s">
        <v>35</v>
      </c>
      <c r="V32" s="554"/>
      <c r="W32" s="107" t="s">
        <v>1049</v>
      </c>
      <c r="X32" s="103" t="s">
        <v>42</v>
      </c>
      <c r="Y32" s="108">
        <v>1</v>
      </c>
      <c r="Z32" s="109"/>
      <c r="AA32" s="554">
        <v>3793079</v>
      </c>
      <c r="AB32" s="554">
        <v>3793079</v>
      </c>
      <c r="AC32" s="71"/>
      <c r="AD32" s="71"/>
      <c r="AE32" s="71"/>
      <c r="AF32" s="71"/>
      <c r="AG32" s="71"/>
      <c r="AH32" s="103"/>
      <c r="AI32" s="71"/>
      <c r="AJ32" s="103"/>
      <c r="AK32" s="103"/>
      <c r="AL32" s="554" t="s">
        <v>35</v>
      </c>
      <c r="AM32" s="554" t="s">
        <v>35</v>
      </c>
      <c r="AN32" s="71"/>
      <c r="AO32" s="103"/>
      <c r="AP32" s="602" t="s">
        <v>35</v>
      </c>
      <c r="AQ32" s="107"/>
      <c r="AR32" s="107"/>
    </row>
    <row r="33" spans="1:44" outlineLevel="2">
      <c r="A33" s="72">
        <v>2</v>
      </c>
      <c r="B33" s="552"/>
      <c r="C33" s="552"/>
      <c r="D33" s="61"/>
      <c r="E33" s="103"/>
      <c r="F33" s="103"/>
      <c r="G33" s="103"/>
      <c r="H33" s="103"/>
      <c r="I33" s="103"/>
      <c r="J33" s="103"/>
      <c r="K33" s="107"/>
      <c r="L33" s="105" t="s">
        <v>35</v>
      </c>
      <c r="M33" s="554" t="s">
        <v>35</v>
      </c>
      <c r="N33" s="554" t="s">
        <v>35</v>
      </c>
      <c r="O33" s="554" t="s">
        <v>35</v>
      </c>
      <c r="P33" s="554" t="s">
        <v>35</v>
      </c>
      <c r="Q33" s="71" t="s">
        <v>35</v>
      </c>
      <c r="R33" s="103"/>
      <c r="S33" s="103"/>
      <c r="T33" s="554" t="s">
        <v>35</v>
      </c>
      <c r="U33" s="554" t="s">
        <v>35</v>
      </c>
      <c r="V33" s="554"/>
      <c r="W33" s="107"/>
      <c r="X33" s="103"/>
      <c r="Y33" s="108"/>
      <c r="Z33" s="109"/>
      <c r="AA33" s="554" t="s">
        <v>35</v>
      </c>
      <c r="AB33" s="554" t="s">
        <v>35</v>
      </c>
      <c r="AC33" s="71"/>
      <c r="AD33" s="71"/>
      <c r="AE33" s="71"/>
      <c r="AF33" s="71"/>
      <c r="AG33" s="71"/>
      <c r="AH33" s="103"/>
      <c r="AI33" s="71"/>
      <c r="AJ33" s="103"/>
      <c r="AK33" s="103"/>
      <c r="AL33" s="554" t="s">
        <v>35</v>
      </c>
      <c r="AM33" s="554" t="s">
        <v>35</v>
      </c>
      <c r="AN33" s="71"/>
      <c r="AO33" s="103"/>
      <c r="AP33" s="602" t="s">
        <v>35</v>
      </c>
      <c r="AQ33" s="107"/>
      <c r="AR33" s="107"/>
    </row>
    <row r="34" spans="1:44" outlineLevel="1">
      <c r="A34" s="84" t="s">
        <v>2157</v>
      </c>
      <c r="B34" s="552">
        <v>3</v>
      </c>
      <c r="C34" s="552">
        <v>438</v>
      </c>
      <c r="D34" s="61" t="s">
        <v>275</v>
      </c>
      <c r="E34" s="162"/>
      <c r="F34" s="103"/>
      <c r="G34" s="162"/>
      <c r="H34" s="162"/>
      <c r="I34" s="162"/>
      <c r="J34" s="162"/>
      <c r="K34" s="129"/>
      <c r="L34" s="167">
        <v>113.1</v>
      </c>
      <c r="M34" s="553"/>
      <c r="N34" s="553"/>
      <c r="O34" s="553">
        <v>189894900</v>
      </c>
      <c r="P34" s="553">
        <v>0</v>
      </c>
      <c r="Q34" s="61"/>
      <c r="R34" s="162"/>
      <c r="S34" s="162">
        <v>0</v>
      </c>
      <c r="T34" s="553"/>
      <c r="U34" s="553">
        <v>0</v>
      </c>
      <c r="V34" s="553"/>
      <c r="W34" s="129"/>
      <c r="X34" s="162"/>
      <c r="Y34" s="169">
        <v>209.80300000000005</v>
      </c>
      <c r="Z34" s="170">
        <v>0</v>
      </c>
      <c r="AA34" s="553"/>
      <c r="AB34" s="553">
        <v>460758159.574</v>
      </c>
      <c r="AC34" s="71"/>
      <c r="AD34" s="71"/>
      <c r="AE34" s="71"/>
      <c r="AF34" s="71"/>
      <c r="AG34" s="71"/>
      <c r="AH34" s="103"/>
      <c r="AI34" s="61"/>
      <c r="AJ34" s="162"/>
      <c r="AK34" s="162">
        <v>3</v>
      </c>
      <c r="AL34" s="553"/>
      <c r="AM34" s="553">
        <v>41847200</v>
      </c>
      <c r="AN34" s="61"/>
      <c r="AO34" s="162">
        <v>1</v>
      </c>
      <c r="AP34" s="602">
        <v>692500259.574</v>
      </c>
      <c r="AQ34" s="111"/>
      <c r="AR34" s="111"/>
    </row>
    <row r="35" spans="1:44" ht="56.25" outlineLevel="2">
      <c r="A35" s="72">
        <v>3</v>
      </c>
      <c r="B35" s="552" t="s">
        <v>35</v>
      </c>
      <c r="C35" s="552"/>
      <c r="D35" s="71" t="s">
        <v>276</v>
      </c>
      <c r="E35" s="103">
        <v>2</v>
      </c>
      <c r="F35" s="103"/>
      <c r="G35" s="103">
        <v>437</v>
      </c>
      <c r="H35" s="103">
        <v>79</v>
      </c>
      <c r="I35" s="103" t="s">
        <v>223</v>
      </c>
      <c r="J35" s="103" t="s">
        <v>224</v>
      </c>
      <c r="K35" s="107" t="s">
        <v>973</v>
      </c>
      <c r="L35" s="105">
        <v>113.1</v>
      </c>
      <c r="M35" s="554">
        <v>1679000</v>
      </c>
      <c r="N35" s="554">
        <v>0</v>
      </c>
      <c r="O35" s="554">
        <v>189894900</v>
      </c>
      <c r="P35" s="554">
        <v>0</v>
      </c>
      <c r="Q35" s="71" t="s">
        <v>35</v>
      </c>
      <c r="R35" s="103"/>
      <c r="S35" s="103"/>
      <c r="T35" s="554" t="s">
        <v>35</v>
      </c>
      <c r="U35" s="554" t="s">
        <v>35</v>
      </c>
      <c r="V35" s="554" t="s">
        <v>2163</v>
      </c>
      <c r="W35" s="107" t="s">
        <v>1142</v>
      </c>
      <c r="X35" s="103" t="s">
        <v>27</v>
      </c>
      <c r="Y35" s="108">
        <v>21.32</v>
      </c>
      <c r="Z35" s="109"/>
      <c r="AA35" s="554">
        <v>3840615</v>
      </c>
      <c r="AB35" s="554">
        <v>81881911.799999997</v>
      </c>
      <c r="AC35" s="71" t="s">
        <v>32</v>
      </c>
      <c r="AD35" s="71" t="s">
        <v>29</v>
      </c>
      <c r="AE35" s="71" t="s">
        <v>36</v>
      </c>
      <c r="AF35" s="71" t="s">
        <v>31</v>
      </c>
      <c r="AG35" s="71" t="s">
        <v>32</v>
      </c>
      <c r="AH35" s="103" t="s">
        <v>41</v>
      </c>
      <c r="AI35" s="71" t="s">
        <v>562</v>
      </c>
      <c r="AJ35" s="103" t="s">
        <v>409</v>
      </c>
      <c r="AK35" s="103">
        <v>2</v>
      </c>
      <c r="AL35" s="554">
        <v>12423600</v>
      </c>
      <c r="AM35" s="554">
        <v>24847200</v>
      </c>
      <c r="AN35" s="71" t="s">
        <v>407</v>
      </c>
      <c r="AO35" s="103">
        <v>1</v>
      </c>
      <c r="AP35" s="602" t="s">
        <v>35</v>
      </c>
      <c r="AQ35" s="111" t="s">
        <v>692</v>
      </c>
      <c r="AR35" s="111" t="s">
        <v>1912</v>
      </c>
    </row>
    <row r="36" spans="1:44" ht="285" outlineLevel="2">
      <c r="A36" s="72">
        <v>3</v>
      </c>
      <c r="B36" s="552" t="s">
        <v>35</v>
      </c>
      <c r="C36" s="552"/>
      <c r="D36" s="71" t="s">
        <v>71</v>
      </c>
      <c r="E36" s="103"/>
      <c r="F36" s="103"/>
      <c r="G36" s="103"/>
      <c r="H36" s="103"/>
      <c r="I36" s="103"/>
      <c r="J36" s="103"/>
      <c r="K36" s="107"/>
      <c r="L36" s="105" t="s">
        <v>35</v>
      </c>
      <c r="M36" s="554" t="s">
        <v>35</v>
      </c>
      <c r="N36" s="554" t="s">
        <v>35</v>
      </c>
      <c r="O36" s="554" t="s">
        <v>35</v>
      </c>
      <c r="P36" s="554" t="s">
        <v>35</v>
      </c>
      <c r="Q36" s="71" t="s">
        <v>35</v>
      </c>
      <c r="R36" s="103"/>
      <c r="S36" s="103"/>
      <c r="T36" s="554" t="s">
        <v>35</v>
      </c>
      <c r="U36" s="554" t="s">
        <v>35</v>
      </c>
      <c r="V36" s="554"/>
      <c r="W36" s="107" t="s">
        <v>1063</v>
      </c>
      <c r="X36" s="103" t="s">
        <v>27</v>
      </c>
      <c r="Y36" s="108">
        <v>78.95</v>
      </c>
      <c r="Z36" s="109"/>
      <c r="AA36" s="554">
        <v>3941166</v>
      </c>
      <c r="AB36" s="554">
        <v>311155055.69999999</v>
      </c>
      <c r="AC36" s="71" t="s">
        <v>32</v>
      </c>
      <c r="AD36" s="71" t="s">
        <v>29</v>
      </c>
      <c r="AE36" s="71" t="s">
        <v>30</v>
      </c>
      <c r="AF36" s="71" t="s">
        <v>31</v>
      </c>
      <c r="AG36" s="71" t="s">
        <v>32</v>
      </c>
      <c r="AH36" s="103" t="s">
        <v>33</v>
      </c>
      <c r="AI36" s="71" t="s">
        <v>579</v>
      </c>
      <c r="AJ36" s="103" t="s">
        <v>560</v>
      </c>
      <c r="AK36" s="103">
        <v>1</v>
      </c>
      <c r="AL36" s="554">
        <v>17000000</v>
      </c>
      <c r="AM36" s="554">
        <v>17000000</v>
      </c>
      <c r="AN36" s="71"/>
      <c r="AO36" s="103"/>
      <c r="AP36" s="602" t="s">
        <v>35</v>
      </c>
      <c r="AQ36" s="59" t="s">
        <v>693</v>
      </c>
      <c r="AR36" s="59" t="s">
        <v>1913</v>
      </c>
    </row>
    <row r="37" spans="1:44" ht="116.25" outlineLevel="2">
      <c r="A37" s="72">
        <v>3</v>
      </c>
      <c r="B37" s="552" t="s">
        <v>35</v>
      </c>
      <c r="C37" s="552"/>
      <c r="D37" s="71"/>
      <c r="E37" s="103"/>
      <c r="F37" s="103"/>
      <c r="G37" s="103"/>
      <c r="H37" s="103"/>
      <c r="I37" s="103"/>
      <c r="J37" s="103"/>
      <c r="K37" s="107"/>
      <c r="L37" s="105" t="s">
        <v>35</v>
      </c>
      <c r="M37" s="554" t="s">
        <v>35</v>
      </c>
      <c r="N37" s="554" t="s">
        <v>35</v>
      </c>
      <c r="O37" s="554" t="s">
        <v>35</v>
      </c>
      <c r="P37" s="554" t="s">
        <v>35</v>
      </c>
      <c r="Q37" s="71" t="s">
        <v>35</v>
      </c>
      <c r="R37" s="103"/>
      <c r="S37" s="103"/>
      <c r="T37" s="554" t="s">
        <v>35</v>
      </c>
      <c r="U37" s="554" t="s">
        <v>35</v>
      </c>
      <c r="V37" s="554"/>
      <c r="W37" s="107" t="s">
        <v>1108</v>
      </c>
      <c r="X37" s="103" t="s">
        <v>27</v>
      </c>
      <c r="Y37" s="108">
        <v>7.9</v>
      </c>
      <c r="Z37" s="109"/>
      <c r="AA37" s="554">
        <v>282038</v>
      </c>
      <c r="AB37" s="554">
        <v>2228100.2000000002</v>
      </c>
      <c r="AC37" s="71"/>
      <c r="AD37" s="71"/>
      <c r="AE37" s="71"/>
      <c r="AF37" s="71"/>
      <c r="AG37" s="71"/>
      <c r="AH37" s="103"/>
      <c r="AI37" s="71"/>
      <c r="AJ37" s="103"/>
      <c r="AK37" s="103"/>
      <c r="AL37" s="554" t="s">
        <v>35</v>
      </c>
      <c r="AM37" s="554" t="s">
        <v>35</v>
      </c>
      <c r="AN37" s="71"/>
      <c r="AO37" s="103"/>
      <c r="AP37" s="602" t="s">
        <v>35</v>
      </c>
      <c r="AQ37" s="59" t="s">
        <v>694</v>
      </c>
      <c r="AR37" s="59" t="s">
        <v>1914</v>
      </c>
    </row>
    <row r="38" spans="1:44" ht="63.75" outlineLevel="2">
      <c r="A38" s="72">
        <v>3</v>
      </c>
      <c r="B38" s="552" t="s">
        <v>35</v>
      </c>
      <c r="C38" s="552"/>
      <c r="D38" s="71"/>
      <c r="E38" s="103"/>
      <c r="F38" s="103"/>
      <c r="G38" s="103"/>
      <c r="H38" s="103"/>
      <c r="I38" s="103"/>
      <c r="J38" s="103"/>
      <c r="K38" s="107"/>
      <c r="L38" s="105" t="s">
        <v>35</v>
      </c>
      <c r="M38" s="554" t="s">
        <v>35</v>
      </c>
      <c r="N38" s="554" t="s">
        <v>35</v>
      </c>
      <c r="O38" s="554" t="s">
        <v>35</v>
      </c>
      <c r="P38" s="554" t="s">
        <v>35</v>
      </c>
      <c r="Q38" s="71" t="s">
        <v>35</v>
      </c>
      <c r="R38" s="103"/>
      <c r="S38" s="103"/>
      <c r="T38" s="554" t="s">
        <v>35</v>
      </c>
      <c r="U38" s="554" t="s">
        <v>35</v>
      </c>
      <c r="V38" s="554"/>
      <c r="W38" s="107" t="s">
        <v>1121</v>
      </c>
      <c r="X38" s="103" t="s">
        <v>27</v>
      </c>
      <c r="Y38" s="108">
        <v>2.4</v>
      </c>
      <c r="Z38" s="109"/>
      <c r="AA38" s="554">
        <v>1398600</v>
      </c>
      <c r="AB38" s="554">
        <v>3356640</v>
      </c>
      <c r="AC38" s="71"/>
      <c r="AD38" s="71"/>
      <c r="AE38" s="71"/>
      <c r="AF38" s="71"/>
      <c r="AG38" s="71"/>
      <c r="AH38" s="103"/>
      <c r="AI38" s="71"/>
      <c r="AJ38" s="103"/>
      <c r="AK38" s="103"/>
      <c r="AL38" s="554" t="s">
        <v>35</v>
      </c>
      <c r="AM38" s="554" t="s">
        <v>35</v>
      </c>
      <c r="AN38" s="71"/>
      <c r="AO38" s="103"/>
      <c r="AP38" s="602" t="s">
        <v>35</v>
      </c>
      <c r="AQ38" s="585" t="s">
        <v>1911</v>
      </c>
      <c r="AR38" s="585" t="s">
        <v>1915</v>
      </c>
    </row>
    <row r="39" spans="1:44" outlineLevel="2">
      <c r="A39" s="72">
        <v>3</v>
      </c>
      <c r="B39" s="552" t="s">
        <v>35</v>
      </c>
      <c r="C39" s="552"/>
      <c r="D39" s="71"/>
      <c r="E39" s="103"/>
      <c r="F39" s="103"/>
      <c r="G39" s="103"/>
      <c r="H39" s="103"/>
      <c r="I39" s="103"/>
      <c r="J39" s="103"/>
      <c r="K39" s="107"/>
      <c r="L39" s="105" t="s">
        <v>35</v>
      </c>
      <c r="M39" s="554" t="s">
        <v>35</v>
      </c>
      <c r="N39" s="554" t="s">
        <v>35</v>
      </c>
      <c r="O39" s="554" t="s">
        <v>35</v>
      </c>
      <c r="P39" s="554" t="s">
        <v>35</v>
      </c>
      <c r="Q39" s="71" t="s">
        <v>35</v>
      </c>
      <c r="R39" s="103"/>
      <c r="S39" s="103"/>
      <c r="T39" s="554" t="s">
        <v>35</v>
      </c>
      <c r="U39" s="554" t="s">
        <v>35</v>
      </c>
      <c r="V39" s="554"/>
      <c r="W39" s="107" t="s">
        <v>1130</v>
      </c>
      <c r="X39" s="103" t="s">
        <v>27</v>
      </c>
      <c r="Y39" s="108">
        <v>3.2</v>
      </c>
      <c r="Z39" s="109"/>
      <c r="AA39" s="554">
        <v>282038</v>
      </c>
      <c r="AB39" s="554">
        <v>902521.60000000009</v>
      </c>
      <c r="AC39" s="71"/>
      <c r="AD39" s="71"/>
      <c r="AE39" s="71"/>
      <c r="AF39" s="71"/>
      <c r="AG39" s="71"/>
      <c r="AH39" s="103"/>
      <c r="AI39" s="71"/>
      <c r="AJ39" s="103"/>
      <c r="AK39" s="103"/>
      <c r="AL39" s="554" t="s">
        <v>35</v>
      </c>
      <c r="AM39" s="554" t="s">
        <v>35</v>
      </c>
      <c r="AN39" s="71"/>
      <c r="AO39" s="103"/>
      <c r="AP39" s="602" t="s">
        <v>35</v>
      </c>
      <c r="AQ39" s="584" t="s">
        <v>1917</v>
      </c>
      <c r="AR39" s="584"/>
    </row>
    <row r="40" spans="1:44" ht="37.5" outlineLevel="2">
      <c r="A40" s="72">
        <v>3</v>
      </c>
      <c r="B40" s="552" t="s">
        <v>35</v>
      </c>
      <c r="C40" s="552"/>
      <c r="D40" s="71"/>
      <c r="E40" s="103"/>
      <c r="F40" s="103"/>
      <c r="G40" s="103"/>
      <c r="H40" s="103"/>
      <c r="I40" s="103"/>
      <c r="J40" s="103"/>
      <c r="K40" s="107"/>
      <c r="L40" s="105" t="s">
        <v>35</v>
      </c>
      <c r="M40" s="554" t="s">
        <v>35</v>
      </c>
      <c r="N40" s="554" t="s">
        <v>35</v>
      </c>
      <c r="O40" s="554" t="s">
        <v>35</v>
      </c>
      <c r="P40" s="554" t="s">
        <v>35</v>
      </c>
      <c r="Q40" s="71" t="s">
        <v>35</v>
      </c>
      <c r="R40" s="103"/>
      <c r="S40" s="103"/>
      <c r="T40" s="554" t="s">
        <v>35</v>
      </c>
      <c r="U40" s="554" t="s">
        <v>35</v>
      </c>
      <c r="V40" s="554"/>
      <c r="W40" s="107" t="s">
        <v>1144</v>
      </c>
      <c r="X40" s="103" t="s">
        <v>27</v>
      </c>
      <c r="Y40" s="108">
        <v>4.25</v>
      </c>
      <c r="Z40" s="109"/>
      <c r="AA40" s="554">
        <v>10375629</v>
      </c>
      <c r="AB40" s="554">
        <v>44096423.25</v>
      </c>
      <c r="AC40" s="71"/>
      <c r="AD40" s="71"/>
      <c r="AE40" s="71"/>
      <c r="AF40" s="71" t="s">
        <v>31</v>
      </c>
      <c r="AG40" s="71"/>
      <c r="AH40" s="103" t="s">
        <v>34</v>
      </c>
      <c r="AI40" s="71"/>
      <c r="AJ40" s="103"/>
      <c r="AK40" s="103"/>
      <c r="AL40" s="554" t="s">
        <v>35</v>
      </c>
      <c r="AM40" s="554" t="s">
        <v>35</v>
      </c>
      <c r="AN40" s="71"/>
      <c r="AO40" s="103"/>
      <c r="AP40" s="602" t="s">
        <v>35</v>
      </c>
      <c r="AQ40" s="107"/>
      <c r="AR40" s="107"/>
    </row>
    <row r="41" spans="1:44" outlineLevel="2">
      <c r="A41" s="72">
        <v>3</v>
      </c>
      <c r="B41" s="552" t="s">
        <v>35</v>
      </c>
      <c r="C41" s="552"/>
      <c r="D41" s="71"/>
      <c r="E41" s="103"/>
      <c r="F41" s="103"/>
      <c r="G41" s="103"/>
      <c r="H41" s="103"/>
      <c r="I41" s="103"/>
      <c r="J41" s="103"/>
      <c r="K41" s="107"/>
      <c r="L41" s="105" t="s">
        <v>35</v>
      </c>
      <c r="M41" s="554" t="s">
        <v>35</v>
      </c>
      <c r="N41" s="554" t="s">
        <v>35</v>
      </c>
      <c r="O41" s="554" t="s">
        <v>35</v>
      </c>
      <c r="P41" s="554" t="s">
        <v>35</v>
      </c>
      <c r="Q41" s="71" t="s">
        <v>35</v>
      </c>
      <c r="R41" s="103"/>
      <c r="S41" s="103"/>
      <c r="T41" s="554" t="s">
        <v>35</v>
      </c>
      <c r="U41" s="554" t="s">
        <v>35</v>
      </c>
      <c r="V41" s="554"/>
      <c r="W41" s="107" t="s">
        <v>1151</v>
      </c>
      <c r="X41" s="103" t="s">
        <v>38</v>
      </c>
      <c r="Y41" s="108">
        <v>0.51300000000000001</v>
      </c>
      <c r="Z41" s="109"/>
      <c r="AA41" s="554">
        <v>2523428</v>
      </c>
      <c r="AB41" s="554">
        <v>1294518.564</v>
      </c>
      <c r="AC41" s="71"/>
      <c r="AD41" s="71"/>
      <c r="AE41" s="71"/>
      <c r="AF41" s="71"/>
      <c r="AG41" s="71"/>
      <c r="AH41" s="103"/>
      <c r="AI41" s="71"/>
      <c r="AJ41" s="103"/>
      <c r="AK41" s="103"/>
      <c r="AL41" s="554" t="s">
        <v>35</v>
      </c>
      <c r="AM41" s="554" t="s">
        <v>35</v>
      </c>
      <c r="AN41" s="71"/>
      <c r="AO41" s="103"/>
      <c r="AP41" s="602" t="s">
        <v>35</v>
      </c>
      <c r="AQ41" s="107"/>
      <c r="AR41" s="107"/>
    </row>
    <row r="42" spans="1:44" outlineLevel="2">
      <c r="A42" s="72">
        <v>3</v>
      </c>
      <c r="B42" s="552" t="s">
        <v>35</v>
      </c>
      <c r="C42" s="552"/>
      <c r="D42" s="71"/>
      <c r="E42" s="103"/>
      <c r="F42" s="103"/>
      <c r="G42" s="103"/>
      <c r="H42" s="103"/>
      <c r="I42" s="103"/>
      <c r="J42" s="103"/>
      <c r="K42" s="107"/>
      <c r="L42" s="105" t="s">
        <v>35</v>
      </c>
      <c r="M42" s="554" t="s">
        <v>35</v>
      </c>
      <c r="N42" s="554" t="s">
        <v>35</v>
      </c>
      <c r="O42" s="554" t="s">
        <v>35</v>
      </c>
      <c r="P42" s="554" t="s">
        <v>35</v>
      </c>
      <c r="Q42" s="71" t="s">
        <v>35</v>
      </c>
      <c r="R42" s="103"/>
      <c r="S42" s="103"/>
      <c r="T42" s="554" t="s">
        <v>35</v>
      </c>
      <c r="U42" s="554" t="s">
        <v>35</v>
      </c>
      <c r="V42" s="554"/>
      <c r="W42" s="107" t="s">
        <v>1106</v>
      </c>
      <c r="X42" s="103" t="s">
        <v>27</v>
      </c>
      <c r="Y42" s="108">
        <v>1.1200000000000001</v>
      </c>
      <c r="Z42" s="109"/>
      <c r="AA42" s="554">
        <v>330817</v>
      </c>
      <c r="AB42" s="554">
        <v>370515.04000000004</v>
      </c>
      <c r="AC42" s="71"/>
      <c r="AD42" s="71"/>
      <c r="AE42" s="71"/>
      <c r="AF42" s="71"/>
      <c r="AG42" s="71"/>
      <c r="AH42" s="103"/>
      <c r="AI42" s="71"/>
      <c r="AJ42" s="103"/>
      <c r="AK42" s="103"/>
      <c r="AL42" s="554" t="s">
        <v>35</v>
      </c>
      <c r="AM42" s="554" t="s">
        <v>35</v>
      </c>
      <c r="AN42" s="71"/>
      <c r="AO42" s="103"/>
      <c r="AP42" s="602" t="s">
        <v>35</v>
      </c>
      <c r="AQ42" s="107"/>
      <c r="AR42" s="107"/>
    </row>
    <row r="43" spans="1:44" outlineLevel="2">
      <c r="A43" s="72">
        <v>3</v>
      </c>
      <c r="B43" s="552" t="s">
        <v>35</v>
      </c>
      <c r="C43" s="552"/>
      <c r="D43" s="71"/>
      <c r="E43" s="103"/>
      <c r="F43" s="103"/>
      <c r="G43" s="103"/>
      <c r="H43" s="103"/>
      <c r="I43" s="103"/>
      <c r="J43" s="103"/>
      <c r="K43" s="107"/>
      <c r="L43" s="105" t="s">
        <v>35</v>
      </c>
      <c r="M43" s="554" t="s">
        <v>35</v>
      </c>
      <c r="N43" s="554" t="s">
        <v>35</v>
      </c>
      <c r="O43" s="554" t="s">
        <v>35</v>
      </c>
      <c r="P43" s="554" t="s">
        <v>35</v>
      </c>
      <c r="Q43" s="71" t="s">
        <v>35</v>
      </c>
      <c r="R43" s="103"/>
      <c r="S43" s="103"/>
      <c r="T43" s="554" t="s">
        <v>35</v>
      </c>
      <c r="U43" s="554" t="s">
        <v>35</v>
      </c>
      <c r="V43" s="554"/>
      <c r="W43" s="107" t="s">
        <v>1001</v>
      </c>
      <c r="X43" s="103" t="s">
        <v>27</v>
      </c>
      <c r="Y43" s="108">
        <v>7.28</v>
      </c>
      <c r="Z43" s="109"/>
      <c r="AA43" s="554">
        <v>295078</v>
      </c>
      <c r="AB43" s="554">
        <v>2148167.84</v>
      </c>
      <c r="AC43" s="71"/>
      <c r="AD43" s="71"/>
      <c r="AE43" s="71"/>
      <c r="AF43" s="71"/>
      <c r="AG43" s="71"/>
      <c r="AH43" s="103"/>
      <c r="AI43" s="71"/>
      <c r="AJ43" s="103"/>
      <c r="AK43" s="103"/>
      <c r="AL43" s="554" t="s">
        <v>35</v>
      </c>
      <c r="AM43" s="554" t="s">
        <v>35</v>
      </c>
      <c r="AN43" s="71"/>
      <c r="AO43" s="103"/>
      <c r="AP43" s="602" t="s">
        <v>35</v>
      </c>
      <c r="AQ43" s="107"/>
      <c r="AR43" s="107"/>
    </row>
    <row r="44" spans="1:44" outlineLevel="2">
      <c r="A44" s="72">
        <v>3</v>
      </c>
      <c r="B44" s="552" t="s">
        <v>35</v>
      </c>
      <c r="C44" s="552"/>
      <c r="D44" s="71"/>
      <c r="E44" s="103"/>
      <c r="F44" s="103"/>
      <c r="G44" s="103"/>
      <c r="H44" s="103"/>
      <c r="I44" s="103"/>
      <c r="J44" s="103"/>
      <c r="K44" s="107"/>
      <c r="L44" s="105" t="s">
        <v>35</v>
      </c>
      <c r="M44" s="554" t="s">
        <v>35</v>
      </c>
      <c r="N44" s="554" t="s">
        <v>35</v>
      </c>
      <c r="O44" s="554" t="s">
        <v>35</v>
      </c>
      <c r="P44" s="554" t="s">
        <v>35</v>
      </c>
      <c r="Q44" s="71" t="s">
        <v>35</v>
      </c>
      <c r="R44" s="103"/>
      <c r="S44" s="103"/>
      <c r="T44" s="554" t="s">
        <v>35</v>
      </c>
      <c r="U44" s="554" t="s">
        <v>35</v>
      </c>
      <c r="V44" s="554"/>
      <c r="W44" s="107" t="s">
        <v>1105</v>
      </c>
      <c r="X44" s="103" t="s">
        <v>27</v>
      </c>
      <c r="Y44" s="108">
        <v>2.92</v>
      </c>
      <c r="Z44" s="109"/>
      <c r="AA44" s="554">
        <v>292949</v>
      </c>
      <c r="AB44" s="554">
        <v>855411.08</v>
      </c>
      <c r="AC44" s="71"/>
      <c r="AD44" s="71"/>
      <c r="AE44" s="71"/>
      <c r="AF44" s="71"/>
      <c r="AG44" s="71"/>
      <c r="AH44" s="103"/>
      <c r="AI44" s="71"/>
      <c r="AJ44" s="103"/>
      <c r="AK44" s="103"/>
      <c r="AL44" s="554" t="s">
        <v>35</v>
      </c>
      <c r="AM44" s="554" t="s">
        <v>35</v>
      </c>
      <c r="AN44" s="71"/>
      <c r="AO44" s="103"/>
      <c r="AP44" s="602" t="s">
        <v>35</v>
      </c>
      <c r="AQ44" s="107"/>
      <c r="AR44" s="107"/>
    </row>
    <row r="45" spans="1:44" outlineLevel="2">
      <c r="A45" s="72">
        <v>3</v>
      </c>
      <c r="B45" s="552" t="s">
        <v>35</v>
      </c>
      <c r="C45" s="552"/>
      <c r="D45" s="71"/>
      <c r="E45" s="103"/>
      <c r="F45" s="103"/>
      <c r="G45" s="103"/>
      <c r="H45" s="103"/>
      <c r="I45" s="103"/>
      <c r="J45" s="103"/>
      <c r="K45" s="107"/>
      <c r="L45" s="105" t="s">
        <v>35</v>
      </c>
      <c r="M45" s="554" t="s">
        <v>35</v>
      </c>
      <c r="N45" s="554" t="s">
        <v>35</v>
      </c>
      <c r="O45" s="554" t="s">
        <v>35</v>
      </c>
      <c r="P45" s="554" t="s">
        <v>35</v>
      </c>
      <c r="Q45" s="71" t="s">
        <v>35</v>
      </c>
      <c r="R45" s="103"/>
      <c r="S45" s="103"/>
      <c r="T45" s="554" t="s">
        <v>35</v>
      </c>
      <c r="U45" s="554" t="s">
        <v>35</v>
      </c>
      <c r="V45" s="554"/>
      <c r="W45" s="107" t="s">
        <v>1006</v>
      </c>
      <c r="X45" s="103" t="s">
        <v>27</v>
      </c>
      <c r="Y45" s="108">
        <v>78.95</v>
      </c>
      <c r="Z45" s="109"/>
      <c r="AA45" s="554">
        <v>109890</v>
      </c>
      <c r="AB45" s="554">
        <v>8675815.5</v>
      </c>
      <c r="AC45" s="71"/>
      <c r="AD45" s="71"/>
      <c r="AE45" s="71"/>
      <c r="AF45" s="71"/>
      <c r="AG45" s="71"/>
      <c r="AH45" s="103"/>
      <c r="AI45" s="71"/>
      <c r="AJ45" s="103"/>
      <c r="AK45" s="103"/>
      <c r="AL45" s="554" t="s">
        <v>35</v>
      </c>
      <c r="AM45" s="554" t="s">
        <v>35</v>
      </c>
      <c r="AN45" s="71"/>
      <c r="AO45" s="103"/>
      <c r="AP45" s="602" t="s">
        <v>35</v>
      </c>
      <c r="AQ45" s="107"/>
      <c r="AR45" s="107"/>
    </row>
    <row r="46" spans="1:44" ht="37.5" outlineLevel="2">
      <c r="A46" s="72">
        <v>3</v>
      </c>
      <c r="B46" s="552" t="s">
        <v>35</v>
      </c>
      <c r="C46" s="552"/>
      <c r="D46" s="71"/>
      <c r="E46" s="103"/>
      <c r="F46" s="103"/>
      <c r="G46" s="103"/>
      <c r="H46" s="103"/>
      <c r="I46" s="103"/>
      <c r="J46" s="103"/>
      <c r="K46" s="107"/>
      <c r="L46" s="105" t="s">
        <v>35</v>
      </c>
      <c r="M46" s="554" t="s">
        <v>35</v>
      </c>
      <c r="N46" s="554" t="s">
        <v>35</v>
      </c>
      <c r="O46" s="554" t="s">
        <v>35</v>
      </c>
      <c r="P46" s="554" t="s">
        <v>35</v>
      </c>
      <c r="Q46" s="71" t="s">
        <v>35</v>
      </c>
      <c r="R46" s="103"/>
      <c r="S46" s="103"/>
      <c r="T46" s="554" t="s">
        <v>35</v>
      </c>
      <c r="U46" s="554" t="s">
        <v>35</v>
      </c>
      <c r="V46" s="554"/>
      <c r="W46" s="107" t="s">
        <v>1049</v>
      </c>
      <c r="X46" s="103" t="s">
        <v>42</v>
      </c>
      <c r="Y46" s="108">
        <v>1</v>
      </c>
      <c r="Z46" s="109"/>
      <c r="AA46" s="554">
        <v>3793079</v>
      </c>
      <c r="AB46" s="554">
        <v>3793079</v>
      </c>
      <c r="AC46" s="71"/>
      <c r="AD46" s="71"/>
      <c r="AE46" s="71"/>
      <c r="AF46" s="71"/>
      <c r="AG46" s="71"/>
      <c r="AH46" s="103"/>
      <c r="AI46" s="71"/>
      <c r="AJ46" s="103"/>
      <c r="AK46" s="103"/>
      <c r="AL46" s="554" t="s">
        <v>35</v>
      </c>
      <c r="AM46" s="554" t="s">
        <v>35</v>
      </c>
      <c r="AN46" s="71"/>
      <c r="AO46" s="103"/>
      <c r="AP46" s="602" t="s">
        <v>35</v>
      </c>
      <c r="AQ46" s="107"/>
      <c r="AR46" s="107"/>
    </row>
    <row r="47" spans="1:44" outlineLevel="2">
      <c r="A47" s="72">
        <v>3</v>
      </c>
      <c r="B47" s="552"/>
      <c r="C47" s="552"/>
      <c r="D47" s="61"/>
      <c r="E47" s="103"/>
      <c r="F47" s="103"/>
      <c r="G47" s="103"/>
      <c r="H47" s="103"/>
      <c r="I47" s="103"/>
      <c r="J47" s="103"/>
      <c r="K47" s="107"/>
      <c r="L47" s="105" t="s">
        <v>35</v>
      </c>
      <c r="M47" s="554" t="s">
        <v>35</v>
      </c>
      <c r="N47" s="554" t="s">
        <v>35</v>
      </c>
      <c r="O47" s="554" t="s">
        <v>35</v>
      </c>
      <c r="P47" s="554" t="s">
        <v>35</v>
      </c>
      <c r="Q47" s="71" t="s">
        <v>35</v>
      </c>
      <c r="R47" s="103"/>
      <c r="S47" s="103"/>
      <c r="T47" s="554" t="s">
        <v>35</v>
      </c>
      <c r="U47" s="554" t="s">
        <v>35</v>
      </c>
      <c r="V47" s="554"/>
      <c r="W47" s="107" t="s">
        <v>35</v>
      </c>
      <c r="X47" s="103"/>
      <c r="Y47" s="108"/>
      <c r="Z47" s="109"/>
      <c r="AA47" s="554" t="s">
        <v>35</v>
      </c>
      <c r="AB47" s="554" t="s">
        <v>35</v>
      </c>
      <c r="AC47" s="71"/>
      <c r="AD47" s="71"/>
      <c r="AE47" s="71"/>
      <c r="AF47" s="71"/>
      <c r="AG47" s="71"/>
      <c r="AH47" s="103"/>
      <c r="AI47" s="71"/>
      <c r="AJ47" s="103"/>
      <c r="AK47" s="103"/>
      <c r="AL47" s="554" t="s">
        <v>35</v>
      </c>
      <c r="AM47" s="554" t="s">
        <v>35</v>
      </c>
      <c r="AN47" s="71"/>
      <c r="AO47" s="103"/>
      <c r="AP47" s="602" t="s">
        <v>35</v>
      </c>
      <c r="AQ47" s="107"/>
      <c r="AR47" s="107"/>
    </row>
    <row r="48" spans="1:44" outlineLevel="1">
      <c r="A48" s="84" t="s">
        <v>2156</v>
      </c>
      <c r="B48" s="552">
        <v>4</v>
      </c>
      <c r="C48" s="552">
        <v>446</v>
      </c>
      <c r="D48" s="61" t="s">
        <v>296</v>
      </c>
      <c r="E48" s="162"/>
      <c r="F48" s="103"/>
      <c r="G48" s="162"/>
      <c r="H48" s="162"/>
      <c r="I48" s="162"/>
      <c r="J48" s="162"/>
      <c r="K48" s="129"/>
      <c r="L48" s="167">
        <v>112.1</v>
      </c>
      <c r="M48" s="553"/>
      <c r="N48" s="553"/>
      <c r="O48" s="553">
        <v>188215900</v>
      </c>
      <c r="P48" s="553">
        <v>0</v>
      </c>
      <c r="Q48" s="61"/>
      <c r="R48" s="162"/>
      <c r="S48" s="162">
        <v>0</v>
      </c>
      <c r="T48" s="553"/>
      <c r="U48" s="553">
        <v>0</v>
      </c>
      <c r="V48" s="553"/>
      <c r="W48" s="129"/>
      <c r="X48" s="162"/>
      <c r="Y48" s="169">
        <v>209.80300000000005</v>
      </c>
      <c r="Z48" s="170">
        <v>0</v>
      </c>
      <c r="AA48" s="553"/>
      <c r="AB48" s="553">
        <v>459846339.574</v>
      </c>
      <c r="AC48" s="71"/>
      <c r="AD48" s="71"/>
      <c r="AE48" s="71"/>
      <c r="AF48" s="71"/>
      <c r="AG48" s="71"/>
      <c r="AH48" s="103"/>
      <c r="AI48" s="61"/>
      <c r="AJ48" s="162"/>
      <c r="AK48" s="162">
        <v>0</v>
      </c>
      <c r="AL48" s="553"/>
      <c r="AM48" s="553">
        <v>0</v>
      </c>
      <c r="AN48" s="61"/>
      <c r="AO48" s="162">
        <v>0</v>
      </c>
      <c r="AP48" s="602">
        <v>648062239.574</v>
      </c>
      <c r="AQ48" s="111"/>
      <c r="AR48" s="111"/>
    </row>
    <row r="49" spans="1:44" ht="56.25" outlineLevel="2">
      <c r="A49" s="72">
        <v>4</v>
      </c>
      <c r="B49" s="552" t="s">
        <v>35</v>
      </c>
      <c r="C49" s="552"/>
      <c r="D49" s="71" t="s">
        <v>297</v>
      </c>
      <c r="E49" s="103">
        <v>1</v>
      </c>
      <c r="F49" s="103"/>
      <c r="G49" s="103">
        <v>436</v>
      </c>
      <c r="H49" s="103">
        <v>79</v>
      </c>
      <c r="I49" s="103" t="s">
        <v>223</v>
      </c>
      <c r="J49" s="103" t="s">
        <v>224</v>
      </c>
      <c r="K49" s="107" t="s">
        <v>973</v>
      </c>
      <c r="L49" s="105">
        <v>112.1</v>
      </c>
      <c r="M49" s="554">
        <v>1679000</v>
      </c>
      <c r="N49" s="554">
        <v>0</v>
      </c>
      <c r="O49" s="554">
        <v>188215900</v>
      </c>
      <c r="P49" s="554">
        <v>0</v>
      </c>
      <c r="Q49" s="71" t="s">
        <v>35</v>
      </c>
      <c r="R49" s="103"/>
      <c r="S49" s="103"/>
      <c r="T49" s="554" t="s">
        <v>35</v>
      </c>
      <c r="U49" s="554" t="s">
        <v>35</v>
      </c>
      <c r="V49" s="554" t="s">
        <v>2163</v>
      </c>
      <c r="W49" s="107" t="s">
        <v>1142</v>
      </c>
      <c r="X49" s="103" t="s">
        <v>27</v>
      </c>
      <c r="Y49" s="108">
        <v>21.32</v>
      </c>
      <c r="Z49" s="109"/>
      <c r="AA49" s="554">
        <v>3840615</v>
      </c>
      <c r="AB49" s="554">
        <v>81881911.799999997</v>
      </c>
      <c r="AC49" s="71" t="s">
        <v>32</v>
      </c>
      <c r="AD49" s="71" t="s">
        <v>29</v>
      </c>
      <c r="AE49" s="71" t="s">
        <v>36</v>
      </c>
      <c r="AF49" s="71" t="s">
        <v>31</v>
      </c>
      <c r="AG49" s="71" t="s">
        <v>32</v>
      </c>
      <c r="AH49" s="103" t="s">
        <v>41</v>
      </c>
      <c r="AI49" s="71"/>
      <c r="AJ49" s="103"/>
      <c r="AK49" s="103"/>
      <c r="AL49" s="554" t="s">
        <v>35</v>
      </c>
      <c r="AM49" s="554" t="s">
        <v>35</v>
      </c>
      <c r="AN49" s="71"/>
      <c r="AO49" s="103"/>
      <c r="AP49" s="602" t="s">
        <v>35</v>
      </c>
      <c r="AQ49" s="111" t="s">
        <v>714</v>
      </c>
      <c r="AR49" s="111" t="s">
        <v>1912</v>
      </c>
    </row>
    <row r="50" spans="1:44" ht="266.25" outlineLevel="2">
      <c r="A50" s="72">
        <v>4</v>
      </c>
      <c r="B50" s="552" t="s">
        <v>35</v>
      </c>
      <c r="C50" s="552"/>
      <c r="D50" s="71" t="s">
        <v>71</v>
      </c>
      <c r="E50" s="103"/>
      <c r="F50" s="103"/>
      <c r="G50" s="103"/>
      <c r="H50" s="103"/>
      <c r="I50" s="103"/>
      <c r="J50" s="103"/>
      <c r="K50" s="107"/>
      <c r="L50" s="105" t="s">
        <v>35</v>
      </c>
      <c r="M50" s="554" t="s">
        <v>35</v>
      </c>
      <c r="N50" s="554" t="s">
        <v>35</v>
      </c>
      <c r="O50" s="554" t="s">
        <v>35</v>
      </c>
      <c r="P50" s="554" t="s">
        <v>35</v>
      </c>
      <c r="Q50" s="71" t="s">
        <v>35</v>
      </c>
      <c r="R50" s="103"/>
      <c r="S50" s="103"/>
      <c r="T50" s="554" t="s">
        <v>35</v>
      </c>
      <c r="U50" s="554" t="s">
        <v>35</v>
      </c>
      <c r="V50" s="554"/>
      <c r="W50" s="107" t="s">
        <v>1063</v>
      </c>
      <c r="X50" s="103" t="s">
        <v>27</v>
      </c>
      <c r="Y50" s="108">
        <v>78.95</v>
      </c>
      <c r="Z50" s="109"/>
      <c r="AA50" s="554">
        <v>3941166</v>
      </c>
      <c r="AB50" s="554">
        <v>311155055.69999999</v>
      </c>
      <c r="AC50" s="71" t="s">
        <v>32</v>
      </c>
      <c r="AD50" s="71" t="s">
        <v>29</v>
      </c>
      <c r="AE50" s="71" t="s">
        <v>30</v>
      </c>
      <c r="AF50" s="71" t="s">
        <v>31</v>
      </c>
      <c r="AG50" s="71" t="s">
        <v>32</v>
      </c>
      <c r="AH50" s="103" t="s">
        <v>33</v>
      </c>
      <c r="AI50" s="71"/>
      <c r="AJ50" s="103"/>
      <c r="AK50" s="103"/>
      <c r="AL50" s="554" t="s">
        <v>35</v>
      </c>
      <c r="AM50" s="554" t="s">
        <v>35</v>
      </c>
      <c r="AN50" s="71"/>
      <c r="AO50" s="103"/>
      <c r="AP50" s="602" t="s">
        <v>35</v>
      </c>
      <c r="AQ50" s="59" t="s">
        <v>715</v>
      </c>
      <c r="AR50" s="59" t="s">
        <v>1918</v>
      </c>
    </row>
    <row r="51" spans="1:44" ht="116.25" outlineLevel="2">
      <c r="A51" s="72">
        <v>4</v>
      </c>
      <c r="B51" s="552" t="s">
        <v>35</v>
      </c>
      <c r="C51" s="552"/>
      <c r="D51" s="71"/>
      <c r="E51" s="103"/>
      <c r="F51" s="103"/>
      <c r="G51" s="103"/>
      <c r="H51" s="103"/>
      <c r="I51" s="103"/>
      <c r="J51" s="103"/>
      <c r="K51" s="107"/>
      <c r="L51" s="105" t="s">
        <v>35</v>
      </c>
      <c r="M51" s="554" t="s">
        <v>35</v>
      </c>
      <c r="N51" s="554" t="s">
        <v>35</v>
      </c>
      <c r="O51" s="554" t="s">
        <v>35</v>
      </c>
      <c r="P51" s="554" t="s">
        <v>35</v>
      </c>
      <c r="Q51" s="71" t="s">
        <v>35</v>
      </c>
      <c r="R51" s="103"/>
      <c r="S51" s="103"/>
      <c r="T51" s="554" t="s">
        <v>35</v>
      </c>
      <c r="U51" s="554" t="s">
        <v>35</v>
      </c>
      <c r="V51" s="554"/>
      <c r="W51" s="107" t="s">
        <v>1108</v>
      </c>
      <c r="X51" s="103" t="s">
        <v>27</v>
      </c>
      <c r="Y51" s="108">
        <v>7.9</v>
      </c>
      <c r="Z51" s="109"/>
      <c r="AA51" s="554">
        <v>282038</v>
      </c>
      <c r="AB51" s="554">
        <v>2228100.2000000002</v>
      </c>
      <c r="AC51" s="71"/>
      <c r="AD51" s="71"/>
      <c r="AE51" s="71"/>
      <c r="AF51" s="71"/>
      <c r="AG51" s="71"/>
      <c r="AH51" s="103"/>
      <c r="AI51" s="71"/>
      <c r="AJ51" s="103"/>
      <c r="AK51" s="103"/>
      <c r="AL51" s="554" t="s">
        <v>35</v>
      </c>
      <c r="AM51" s="554" t="s">
        <v>35</v>
      </c>
      <c r="AN51" s="71"/>
      <c r="AO51" s="103"/>
      <c r="AP51" s="602" t="s">
        <v>35</v>
      </c>
      <c r="AQ51" s="59" t="s">
        <v>716</v>
      </c>
      <c r="AR51" s="59" t="s">
        <v>1914</v>
      </c>
    </row>
    <row r="52" spans="1:44" outlineLevel="2">
      <c r="A52" s="72">
        <v>4</v>
      </c>
      <c r="B52" s="552" t="s">
        <v>35</v>
      </c>
      <c r="C52" s="552"/>
      <c r="D52" s="71"/>
      <c r="E52" s="103"/>
      <c r="F52" s="103"/>
      <c r="G52" s="103"/>
      <c r="H52" s="103"/>
      <c r="I52" s="103"/>
      <c r="J52" s="103"/>
      <c r="K52" s="107"/>
      <c r="L52" s="105" t="s">
        <v>35</v>
      </c>
      <c r="M52" s="554" t="s">
        <v>35</v>
      </c>
      <c r="N52" s="554" t="s">
        <v>35</v>
      </c>
      <c r="O52" s="554" t="s">
        <v>35</v>
      </c>
      <c r="P52" s="554" t="s">
        <v>35</v>
      </c>
      <c r="Q52" s="71" t="s">
        <v>35</v>
      </c>
      <c r="R52" s="103"/>
      <c r="S52" s="103"/>
      <c r="T52" s="554" t="s">
        <v>35</v>
      </c>
      <c r="U52" s="554" t="s">
        <v>35</v>
      </c>
      <c r="V52" s="554"/>
      <c r="W52" s="107" t="s">
        <v>1121</v>
      </c>
      <c r="X52" s="103" t="s">
        <v>27</v>
      </c>
      <c r="Y52" s="108">
        <v>2.4</v>
      </c>
      <c r="Z52" s="109"/>
      <c r="AA52" s="554">
        <v>1398600</v>
      </c>
      <c r="AB52" s="554">
        <v>3356640</v>
      </c>
      <c r="AC52" s="71"/>
      <c r="AD52" s="71"/>
      <c r="AE52" s="71"/>
      <c r="AF52" s="71"/>
      <c r="AG52" s="71"/>
      <c r="AH52" s="103"/>
      <c r="AI52" s="71"/>
      <c r="AJ52" s="103"/>
      <c r="AK52" s="103"/>
      <c r="AL52" s="554" t="s">
        <v>35</v>
      </c>
      <c r="AM52" s="554" t="s">
        <v>35</v>
      </c>
      <c r="AN52" s="71"/>
      <c r="AO52" s="103"/>
      <c r="AP52" s="602" t="s">
        <v>35</v>
      </c>
      <c r="AQ52" s="585" t="s">
        <v>1920</v>
      </c>
      <c r="AR52" s="585" t="s">
        <v>1919</v>
      </c>
    </row>
    <row r="53" spans="1:44" outlineLevel="2">
      <c r="A53" s="72">
        <v>4</v>
      </c>
      <c r="B53" s="552" t="s">
        <v>35</v>
      </c>
      <c r="C53" s="552"/>
      <c r="D53" s="71"/>
      <c r="E53" s="103"/>
      <c r="F53" s="103"/>
      <c r="G53" s="103"/>
      <c r="H53" s="103"/>
      <c r="I53" s="103"/>
      <c r="J53" s="103"/>
      <c r="K53" s="107"/>
      <c r="L53" s="105" t="s">
        <v>35</v>
      </c>
      <c r="M53" s="554" t="s">
        <v>35</v>
      </c>
      <c r="N53" s="554" t="s">
        <v>35</v>
      </c>
      <c r="O53" s="554" t="s">
        <v>35</v>
      </c>
      <c r="P53" s="554" t="s">
        <v>35</v>
      </c>
      <c r="Q53" s="71" t="s">
        <v>35</v>
      </c>
      <c r="R53" s="103"/>
      <c r="S53" s="103"/>
      <c r="T53" s="554" t="s">
        <v>35</v>
      </c>
      <c r="U53" s="554" t="s">
        <v>35</v>
      </c>
      <c r="V53" s="554"/>
      <c r="W53" s="107" t="s">
        <v>1130</v>
      </c>
      <c r="X53" s="103" t="s">
        <v>27</v>
      </c>
      <c r="Y53" s="108">
        <v>3.2</v>
      </c>
      <c r="Z53" s="109"/>
      <c r="AA53" s="554">
        <v>282038</v>
      </c>
      <c r="AB53" s="554">
        <v>902521.60000000009</v>
      </c>
      <c r="AC53" s="71"/>
      <c r="AD53" s="71"/>
      <c r="AE53" s="71"/>
      <c r="AF53" s="71"/>
      <c r="AG53" s="71"/>
      <c r="AH53" s="103"/>
      <c r="AI53" s="71"/>
      <c r="AJ53" s="103"/>
      <c r="AK53" s="103"/>
      <c r="AL53" s="554" t="s">
        <v>35</v>
      </c>
      <c r="AM53" s="554" t="s">
        <v>35</v>
      </c>
      <c r="AN53" s="71"/>
      <c r="AO53" s="103"/>
      <c r="AP53" s="602" t="s">
        <v>35</v>
      </c>
      <c r="AQ53" s="584" t="s">
        <v>1925</v>
      </c>
      <c r="AR53" s="584" t="s">
        <v>1923</v>
      </c>
    </row>
    <row r="54" spans="1:44" ht="37.5" outlineLevel="2">
      <c r="A54" s="72">
        <v>4</v>
      </c>
      <c r="B54" s="552" t="s">
        <v>35</v>
      </c>
      <c r="C54" s="552"/>
      <c r="D54" s="71"/>
      <c r="E54" s="103"/>
      <c r="F54" s="103"/>
      <c r="G54" s="103"/>
      <c r="H54" s="103"/>
      <c r="I54" s="103"/>
      <c r="J54" s="103"/>
      <c r="K54" s="107"/>
      <c r="L54" s="105" t="s">
        <v>35</v>
      </c>
      <c r="M54" s="554" t="s">
        <v>35</v>
      </c>
      <c r="N54" s="554" t="s">
        <v>35</v>
      </c>
      <c r="O54" s="554" t="s">
        <v>35</v>
      </c>
      <c r="P54" s="554" t="s">
        <v>35</v>
      </c>
      <c r="Q54" s="71" t="s">
        <v>35</v>
      </c>
      <c r="R54" s="103"/>
      <c r="S54" s="103"/>
      <c r="T54" s="554" t="s">
        <v>35</v>
      </c>
      <c r="U54" s="554" t="s">
        <v>35</v>
      </c>
      <c r="V54" s="554"/>
      <c r="W54" s="107" t="s">
        <v>1141</v>
      </c>
      <c r="X54" s="103" t="s">
        <v>27</v>
      </c>
      <c r="Y54" s="108">
        <v>4.25</v>
      </c>
      <c r="Z54" s="109"/>
      <c r="AA54" s="554">
        <v>10375629</v>
      </c>
      <c r="AB54" s="554">
        <v>44096423.25</v>
      </c>
      <c r="AC54" s="71"/>
      <c r="AD54" s="71"/>
      <c r="AE54" s="71"/>
      <c r="AF54" s="71" t="s">
        <v>31</v>
      </c>
      <c r="AG54" s="71"/>
      <c r="AH54" s="103" t="s">
        <v>34</v>
      </c>
      <c r="AI54" s="71"/>
      <c r="AJ54" s="103"/>
      <c r="AK54" s="103"/>
      <c r="AL54" s="554" t="s">
        <v>35</v>
      </c>
      <c r="AM54" s="554" t="s">
        <v>35</v>
      </c>
      <c r="AN54" s="71"/>
      <c r="AO54" s="103"/>
      <c r="AP54" s="602" t="s">
        <v>35</v>
      </c>
      <c r="AQ54" s="107"/>
      <c r="AR54" s="107" t="s">
        <v>1924</v>
      </c>
    </row>
    <row r="55" spans="1:44" outlineLevel="2">
      <c r="A55" s="72">
        <v>4</v>
      </c>
      <c r="B55" s="552" t="s">
        <v>35</v>
      </c>
      <c r="C55" s="552"/>
      <c r="D55" s="71"/>
      <c r="E55" s="103"/>
      <c r="F55" s="103"/>
      <c r="G55" s="103"/>
      <c r="H55" s="103"/>
      <c r="I55" s="103"/>
      <c r="J55" s="103"/>
      <c r="K55" s="107"/>
      <c r="L55" s="105" t="s">
        <v>35</v>
      </c>
      <c r="M55" s="554" t="s">
        <v>35</v>
      </c>
      <c r="N55" s="554" t="s">
        <v>35</v>
      </c>
      <c r="O55" s="554" t="s">
        <v>35</v>
      </c>
      <c r="P55" s="554" t="s">
        <v>35</v>
      </c>
      <c r="Q55" s="71" t="s">
        <v>35</v>
      </c>
      <c r="R55" s="103"/>
      <c r="S55" s="103"/>
      <c r="T55" s="554" t="s">
        <v>35</v>
      </c>
      <c r="U55" s="554" t="s">
        <v>35</v>
      </c>
      <c r="V55" s="554"/>
      <c r="W55" s="107" t="s">
        <v>1151</v>
      </c>
      <c r="X55" s="103" t="s">
        <v>38</v>
      </c>
      <c r="Y55" s="108">
        <v>0.51300000000000001</v>
      </c>
      <c r="Z55" s="109"/>
      <c r="AA55" s="554">
        <v>2523428</v>
      </c>
      <c r="AB55" s="554">
        <v>1294518.564</v>
      </c>
      <c r="AC55" s="71"/>
      <c r="AD55" s="71"/>
      <c r="AE55" s="71"/>
      <c r="AF55" s="71"/>
      <c r="AG55" s="71"/>
      <c r="AH55" s="103"/>
      <c r="AI55" s="71"/>
      <c r="AJ55" s="103"/>
      <c r="AK55" s="103"/>
      <c r="AL55" s="554" t="s">
        <v>35</v>
      </c>
      <c r="AM55" s="554" t="s">
        <v>35</v>
      </c>
      <c r="AN55" s="71"/>
      <c r="AO55" s="103"/>
      <c r="AP55" s="602" t="s">
        <v>35</v>
      </c>
      <c r="AQ55" s="107"/>
      <c r="AR55" s="107"/>
    </row>
    <row r="56" spans="1:44" outlineLevel="2">
      <c r="A56" s="72">
        <v>4</v>
      </c>
      <c r="B56" s="552" t="s">
        <v>35</v>
      </c>
      <c r="C56" s="552"/>
      <c r="D56" s="71"/>
      <c r="E56" s="103"/>
      <c r="F56" s="103"/>
      <c r="G56" s="103"/>
      <c r="H56" s="103"/>
      <c r="I56" s="103"/>
      <c r="J56" s="103"/>
      <c r="K56" s="107"/>
      <c r="L56" s="105" t="s">
        <v>35</v>
      </c>
      <c r="M56" s="554" t="s">
        <v>35</v>
      </c>
      <c r="N56" s="554" t="s">
        <v>35</v>
      </c>
      <c r="O56" s="554" t="s">
        <v>35</v>
      </c>
      <c r="P56" s="554" t="s">
        <v>35</v>
      </c>
      <c r="Q56" s="71" t="s">
        <v>35</v>
      </c>
      <c r="R56" s="103"/>
      <c r="S56" s="103"/>
      <c r="T56" s="554" t="s">
        <v>35</v>
      </c>
      <c r="U56" s="554" t="s">
        <v>35</v>
      </c>
      <c r="V56" s="554"/>
      <c r="W56" s="107" t="s">
        <v>1146</v>
      </c>
      <c r="X56" s="103" t="s">
        <v>27</v>
      </c>
      <c r="Y56" s="108">
        <v>7.28</v>
      </c>
      <c r="Z56" s="109"/>
      <c r="AA56" s="554">
        <v>169828</v>
      </c>
      <c r="AB56" s="554">
        <v>1236347.8400000001</v>
      </c>
      <c r="AC56" s="71"/>
      <c r="AD56" s="71"/>
      <c r="AE56" s="71"/>
      <c r="AF56" s="71"/>
      <c r="AG56" s="71"/>
      <c r="AH56" s="103"/>
      <c r="AI56" s="71"/>
      <c r="AJ56" s="103"/>
      <c r="AK56" s="103"/>
      <c r="AL56" s="554" t="s">
        <v>35</v>
      </c>
      <c r="AM56" s="554" t="s">
        <v>35</v>
      </c>
      <c r="AN56" s="71"/>
      <c r="AO56" s="103"/>
      <c r="AP56" s="602" t="s">
        <v>35</v>
      </c>
      <c r="AQ56" s="107"/>
      <c r="AR56" s="107"/>
    </row>
    <row r="57" spans="1:44" outlineLevel="2">
      <c r="A57" s="72">
        <v>4</v>
      </c>
      <c r="B57" s="552" t="s">
        <v>35</v>
      </c>
      <c r="C57" s="552"/>
      <c r="D57" s="71"/>
      <c r="E57" s="103"/>
      <c r="F57" s="103"/>
      <c r="G57" s="103"/>
      <c r="H57" s="103"/>
      <c r="I57" s="103"/>
      <c r="J57" s="103"/>
      <c r="K57" s="107"/>
      <c r="L57" s="105" t="s">
        <v>35</v>
      </c>
      <c r="M57" s="554" t="s">
        <v>35</v>
      </c>
      <c r="N57" s="554" t="s">
        <v>35</v>
      </c>
      <c r="O57" s="554" t="s">
        <v>35</v>
      </c>
      <c r="P57" s="554" t="s">
        <v>35</v>
      </c>
      <c r="Q57" s="71" t="s">
        <v>35</v>
      </c>
      <c r="R57" s="103"/>
      <c r="S57" s="103"/>
      <c r="T57" s="554" t="s">
        <v>35</v>
      </c>
      <c r="U57" s="554" t="s">
        <v>35</v>
      </c>
      <c r="V57" s="554"/>
      <c r="W57" s="107" t="s">
        <v>1105</v>
      </c>
      <c r="X57" s="103" t="s">
        <v>27</v>
      </c>
      <c r="Y57" s="108">
        <v>2.92</v>
      </c>
      <c r="Z57" s="109"/>
      <c r="AA57" s="554">
        <v>292949</v>
      </c>
      <c r="AB57" s="554">
        <v>855411.08</v>
      </c>
      <c r="AC57" s="71"/>
      <c r="AD57" s="71"/>
      <c r="AE57" s="71"/>
      <c r="AF57" s="71"/>
      <c r="AG57" s="71"/>
      <c r="AH57" s="103"/>
      <c r="AI57" s="71"/>
      <c r="AJ57" s="103"/>
      <c r="AK57" s="103"/>
      <c r="AL57" s="554" t="s">
        <v>35</v>
      </c>
      <c r="AM57" s="554" t="s">
        <v>35</v>
      </c>
      <c r="AN57" s="71"/>
      <c r="AO57" s="103"/>
      <c r="AP57" s="602" t="s">
        <v>35</v>
      </c>
      <c r="AQ57" s="107"/>
      <c r="AR57" s="107"/>
    </row>
    <row r="58" spans="1:44" outlineLevel="2">
      <c r="A58" s="72">
        <v>4</v>
      </c>
      <c r="B58" s="552" t="s">
        <v>35</v>
      </c>
      <c r="C58" s="552"/>
      <c r="D58" s="71"/>
      <c r="E58" s="103"/>
      <c r="F58" s="103"/>
      <c r="G58" s="103"/>
      <c r="H58" s="103"/>
      <c r="I58" s="103"/>
      <c r="J58" s="103"/>
      <c r="K58" s="107"/>
      <c r="L58" s="105" t="s">
        <v>35</v>
      </c>
      <c r="M58" s="554" t="s">
        <v>35</v>
      </c>
      <c r="N58" s="554" t="s">
        <v>35</v>
      </c>
      <c r="O58" s="554" t="s">
        <v>35</v>
      </c>
      <c r="P58" s="554" t="s">
        <v>35</v>
      </c>
      <c r="Q58" s="71" t="s">
        <v>35</v>
      </c>
      <c r="R58" s="103"/>
      <c r="S58" s="103"/>
      <c r="T58" s="554" t="s">
        <v>35</v>
      </c>
      <c r="U58" s="554" t="s">
        <v>35</v>
      </c>
      <c r="V58" s="554"/>
      <c r="W58" s="107" t="s">
        <v>1006</v>
      </c>
      <c r="X58" s="103" t="s">
        <v>27</v>
      </c>
      <c r="Y58" s="108">
        <v>78.95</v>
      </c>
      <c r="Z58" s="109"/>
      <c r="AA58" s="554">
        <v>109890</v>
      </c>
      <c r="AB58" s="554">
        <v>8675815.5</v>
      </c>
      <c r="AC58" s="71"/>
      <c r="AD58" s="71"/>
      <c r="AE58" s="71"/>
      <c r="AF58" s="71"/>
      <c r="AG58" s="71"/>
      <c r="AH58" s="103"/>
      <c r="AI58" s="71"/>
      <c r="AJ58" s="103"/>
      <c r="AK58" s="103"/>
      <c r="AL58" s="554" t="s">
        <v>35</v>
      </c>
      <c r="AM58" s="554" t="s">
        <v>35</v>
      </c>
      <c r="AN58" s="71"/>
      <c r="AO58" s="103"/>
      <c r="AP58" s="602" t="s">
        <v>35</v>
      </c>
      <c r="AQ58" s="107"/>
      <c r="AR58" s="107"/>
    </row>
    <row r="59" spans="1:44" outlineLevel="2">
      <c r="A59" s="72">
        <v>4</v>
      </c>
      <c r="B59" s="552" t="s">
        <v>35</v>
      </c>
      <c r="C59" s="552"/>
      <c r="D59" s="71"/>
      <c r="E59" s="103"/>
      <c r="F59" s="103"/>
      <c r="G59" s="103"/>
      <c r="H59" s="103"/>
      <c r="I59" s="103"/>
      <c r="J59" s="103"/>
      <c r="K59" s="107"/>
      <c r="L59" s="105" t="s">
        <v>35</v>
      </c>
      <c r="M59" s="554" t="s">
        <v>35</v>
      </c>
      <c r="N59" s="554" t="s">
        <v>35</v>
      </c>
      <c r="O59" s="554" t="s">
        <v>35</v>
      </c>
      <c r="P59" s="554" t="s">
        <v>35</v>
      </c>
      <c r="Q59" s="71" t="s">
        <v>35</v>
      </c>
      <c r="R59" s="103"/>
      <c r="S59" s="103"/>
      <c r="T59" s="554" t="s">
        <v>35</v>
      </c>
      <c r="U59" s="554" t="s">
        <v>35</v>
      </c>
      <c r="V59" s="554"/>
      <c r="W59" s="107" t="s">
        <v>1106</v>
      </c>
      <c r="X59" s="103" t="s">
        <v>27</v>
      </c>
      <c r="Y59" s="108">
        <v>1.1200000000000001</v>
      </c>
      <c r="Z59" s="109"/>
      <c r="AA59" s="554">
        <v>330817</v>
      </c>
      <c r="AB59" s="554">
        <v>370515.04000000004</v>
      </c>
      <c r="AC59" s="71"/>
      <c r="AD59" s="71"/>
      <c r="AE59" s="71"/>
      <c r="AF59" s="71"/>
      <c r="AG59" s="71"/>
      <c r="AH59" s="103"/>
      <c r="AI59" s="71"/>
      <c r="AJ59" s="103"/>
      <c r="AK59" s="103"/>
      <c r="AL59" s="554" t="s">
        <v>35</v>
      </c>
      <c r="AM59" s="554" t="s">
        <v>35</v>
      </c>
      <c r="AN59" s="71"/>
      <c r="AO59" s="103"/>
      <c r="AP59" s="602" t="s">
        <v>35</v>
      </c>
      <c r="AQ59" s="107"/>
      <c r="AR59" s="107"/>
    </row>
    <row r="60" spans="1:44" ht="37.5" outlineLevel="2">
      <c r="A60" s="72">
        <v>4</v>
      </c>
      <c r="B60" s="552" t="s">
        <v>35</v>
      </c>
      <c r="C60" s="552"/>
      <c r="D60" s="71"/>
      <c r="E60" s="103"/>
      <c r="F60" s="103"/>
      <c r="G60" s="103"/>
      <c r="H60" s="103"/>
      <c r="I60" s="103"/>
      <c r="J60" s="103"/>
      <c r="K60" s="107"/>
      <c r="L60" s="105" t="s">
        <v>35</v>
      </c>
      <c r="M60" s="554" t="s">
        <v>35</v>
      </c>
      <c r="N60" s="554" t="s">
        <v>35</v>
      </c>
      <c r="O60" s="554" t="s">
        <v>35</v>
      </c>
      <c r="P60" s="554" t="s">
        <v>35</v>
      </c>
      <c r="Q60" s="71" t="s">
        <v>35</v>
      </c>
      <c r="R60" s="103"/>
      <c r="S60" s="103"/>
      <c r="T60" s="554" t="s">
        <v>35</v>
      </c>
      <c r="U60" s="554" t="s">
        <v>35</v>
      </c>
      <c r="V60" s="554"/>
      <c r="W60" s="107" t="s">
        <v>1049</v>
      </c>
      <c r="X60" s="103" t="s">
        <v>42</v>
      </c>
      <c r="Y60" s="108">
        <v>1</v>
      </c>
      <c r="Z60" s="109"/>
      <c r="AA60" s="554">
        <v>3793079</v>
      </c>
      <c r="AB60" s="554">
        <v>3793079</v>
      </c>
      <c r="AC60" s="71"/>
      <c r="AD60" s="71"/>
      <c r="AE60" s="71"/>
      <c r="AF60" s="71"/>
      <c r="AG60" s="71"/>
      <c r="AH60" s="103"/>
      <c r="AI60" s="71"/>
      <c r="AJ60" s="103"/>
      <c r="AK60" s="103"/>
      <c r="AL60" s="554" t="s">
        <v>35</v>
      </c>
      <c r="AM60" s="554" t="s">
        <v>35</v>
      </c>
      <c r="AN60" s="71"/>
      <c r="AO60" s="103"/>
      <c r="AP60" s="602" t="s">
        <v>35</v>
      </c>
      <c r="AQ60" s="107"/>
      <c r="AR60" s="107"/>
    </row>
    <row r="61" spans="1:44" outlineLevel="2">
      <c r="A61" s="72">
        <v>4</v>
      </c>
      <c r="B61" s="552"/>
      <c r="C61" s="552"/>
      <c r="D61" s="61"/>
      <c r="E61" s="103"/>
      <c r="F61" s="103"/>
      <c r="G61" s="103"/>
      <c r="H61" s="103"/>
      <c r="I61" s="103"/>
      <c r="J61" s="103"/>
      <c r="K61" s="107"/>
      <c r="L61" s="105" t="s">
        <v>35</v>
      </c>
      <c r="M61" s="554" t="s">
        <v>35</v>
      </c>
      <c r="N61" s="554" t="s">
        <v>35</v>
      </c>
      <c r="O61" s="554" t="s">
        <v>35</v>
      </c>
      <c r="P61" s="554" t="s">
        <v>35</v>
      </c>
      <c r="Q61" s="71" t="s">
        <v>35</v>
      </c>
      <c r="R61" s="103"/>
      <c r="S61" s="103"/>
      <c r="T61" s="554" t="s">
        <v>35</v>
      </c>
      <c r="U61" s="554" t="s">
        <v>35</v>
      </c>
      <c r="V61" s="554"/>
      <c r="W61" s="107" t="s">
        <v>35</v>
      </c>
      <c r="X61" s="103"/>
      <c r="Y61" s="108"/>
      <c r="Z61" s="109"/>
      <c r="AA61" s="554" t="s">
        <v>35</v>
      </c>
      <c r="AB61" s="554" t="s">
        <v>35</v>
      </c>
      <c r="AC61" s="71"/>
      <c r="AD61" s="71"/>
      <c r="AE61" s="71"/>
      <c r="AF61" s="71"/>
      <c r="AG61" s="71"/>
      <c r="AH61" s="103"/>
      <c r="AI61" s="71"/>
      <c r="AJ61" s="103"/>
      <c r="AK61" s="103"/>
      <c r="AL61" s="554" t="s">
        <v>35</v>
      </c>
      <c r="AM61" s="554" t="s">
        <v>35</v>
      </c>
      <c r="AN61" s="71"/>
      <c r="AO61" s="103"/>
      <c r="AP61" s="602" t="s">
        <v>35</v>
      </c>
      <c r="AQ61" s="107"/>
      <c r="AR61" s="107"/>
    </row>
    <row r="62" spans="1:44" outlineLevel="1">
      <c r="A62" s="84" t="s">
        <v>2155</v>
      </c>
      <c r="B62" s="552">
        <v>5</v>
      </c>
      <c r="C62" s="552">
        <v>445</v>
      </c>
      <c r="D62" s="61" t="s">
        <v>294</v>
      </c>
      <c r="E62" s="162"/>
      <c r="F62" s="103"/>
      <c r="G62" s="162"/>
      <c r="H62" s="162"/>
      <c r="I62" s="162"/>
      <c r="J62" s="162"/>
      <c r="K62" s="129"/>
      <c r="L62" s="167">
        <v>112</v>
      </c>
      <c r="M62" s="553"/>
      <c r="N62" s="553"/>
      <c r="O62" s="553">
        <v>188048000</v>
      </c>
      <c r="P62" s="553">
        <v>0</v>
      </c>
      <c r="Q62" s="61"/>
      <c r="R62" s="162"/>
      <c r="S62" s="162">
        <v>0</v>
      </c>
      <c r="T62" s="553"/>
      <c r="U62" s="553">
        <v>0</v>
      </c>
      <c r="V62" s="553"/>
      <c r="W62" s="129"/>
      <c r="X62" s="162"/>
      <c r="Y62" s="169">
        <v>209.80300000000005</v>
      </c>
      <c r="Z62" s="170">
        <v>0</v>
      </c>
      <c r="AA62" s="553"/>
      <c r="AB62" s="553">
        <v>460758159.574</v>
      </c>
      <c r="AC62" s="71"/>
      <c r="AD62" s="71"/>
      <c r="AE62" s="71"/>
      <c r="AF62" s="71"/>
      <c r="AG62" s="71"/>
      <c r="AH62" s="103"/>
      <c r="AI62" s="61"/>
      <c r="AJ62" s="162"/>
      <c r="AK62" s="162">
        <v>2</v>
      </c>
      <c r="AL62" s="553"/>
      <c r="AM62" s="553">
        <v>29423600</v>
      </c>
      <c r="AN62" s="61"/>
      <c r="AO62" s="162">
        <v>1</v>
      </c>
      <c r="AP62" s="602">
        <v>678229759.574</v>
      </c>
      <c r="AQ62" s="111"/>
      <c r="AR62" s="111"/>
    </row>
    <row r="63" spans="1:44" ht="56.25" outlineLevel="2">
      <c r="A63" s="72">
        <v>5</v>
      </c>
      <c r="B63" s="552" t="s">
        <v>35</v>
      </c>
      <c r="C63" s="552"/>
      <c r="D63" s="71" t="s">
        <v>295</v>
      </c>
      <c r="E63" s="103">
        <v>1</v>
      </c>
      <c r="F63" s="103"/>
      <c r="G63" s="103">
        <v>435</v>
      </c>
      <c r="H63" s="103">
        <v>79</v>
      </c>
      <c r="I63" s="103" t="s">
        <v>223</v>
      </c>
      <c r="J63" s="103" t="s">
        <v>224</v>
      </c>
      <c r="K63" s="107" t="s">
        <v>973</v>
      </c>
      <c r="L63" s="105">
        <v>112</v>
      </c>
      <c r="M63" s="554">
        <v>1679000</v>
      </c>
      <c r="N63" s="554">
        <v>0</v>
      </c>
      <c r="O63" s="554">
        <v>188048000</v>
      </c>
      <c r="P63" s="554">
        <v>0</v>
      </c>
      <c r="Q63" s="71" t="s">
        <v>35</v>
      </c>
      <c r="R63" s="103"/>
      <c r="S63" s="103"/>
      <c r="T63" s="554" t="s">
        <v>35</v>
      </c>
      <c r="U63" s="554" t="s">
        <v>35</v>
      </c>
      <c r="V63" s="554" t="s">
        <v>2163</v>
      </c>
      <c r="W63" s="107" t="s">
        <v>1142</v>
      </c>
      <c r="X63" s="103" t="s">
        <v>27</v>
      </c>
      <c r="Y63" s="108">
        <v>21.32</v>
      </c>
      <c r="Z63" s="109"/>
      <c r="AA63" s="554">
        <v>3840615</v>
      </c>
      <c r="AB63" s="554">
        <v>81881911.799999997</v>
      </c>
      <c r="AC63" s="71" t="s">
        <v>32</v>
      </c>
      <c r="AD63" s="71" t="s">
        <v>29</v>
      </c>
      <c r="AE63" s="71" t="s">
        <v>36</v>
      </c>
      <c r="AF63" s="71" t="s">
        <v>31</v>
      </c>
      <c r="AG63" s="71" t="s">
        <v>32</v>
      </c>
      <c r="AH63" s="103" t="s">
        <v>41</v>
      </c>
      <c r="AI63" s="71" t="s">
        <v>562</v>
      </c>
      <c r="AJ63" s="103" t="s">
        <v>409</v>
      </c>
      <c r="AK63" s="103">
        <v>1</v>
      </c>
      <c r="AL63" s="554">
        <v>12423600</v>
      </c>
      <c r="AM63" s="554">
        <v>12423600</v>
      </c>
      <c r="AN63" s="71" t="s">
        <v>407</v>
      </c>
      <c r="AO63" s="103">
        <v>1</v>
      </c>
      <c r="AP63" s="602" t="s">
        <v>35</v>
      </c>
      <c r="AQ63" s="111" t="s">
        <v>711</v>
      </c>
      <c r="AR63" s="111" t="s">
        <v>1912</v>
      </c>
    </row>
    <row r="64" spans="1:44" ht="266.25" outlineLevel="2">
      <c r="A64" s="72">
        <v>5</v>
      </c>
      <c r="B64" s="552" t="s">
        <v>35</v>
      </c>
      <c r="C64" s="552"/>
      <c r="D64" s="71" t="s">
        <v>71</v>
      </c>
      <c r="E64" s="103"/>
      <c r="F64" s="103"/>
      <c r="G64" s="103"/>
      <c r="H64" s="103"/>
      <c r="I64" s="103"/>
      <c r="J64" s="103"/>
      <c r="K64" s="107"/>
      <c r="L64" s="105" t="s">
        <v>35</v>
      </c>
      <c r="M64" s="554" t="s">
        <v>35</v>
      </c>
      <c r="N64" s="554" t="s">
        <v>35</v>
      </c>
      <c r="O64" s="554" t="s">
        <v>35</v>
      </c>
      <c r="P64" s="554" t="s">
        <v>35</v>
      </c>
      <c r="Q64" s="71" t="s">
        <v>35</v>
      </c>
      <c r="R64" s="103"/>
      <c r="S64" s="103"/>
      <c r="T64" s="554" t="s">
        <v>35</v>
      </c>
      <c r="U64" s="554" t="s">
        <v>35</v>
      </c>
      <c r="V64" s="554"/>
      <c r="W64" s="107" t="s">
        <v>1063</v>
      </c>
      <c r="X64" s="103" t="s">
        <v>27</v>
      </c>
      <c r="Y64" s="108">
        <v>78.95</v>
      </c>
      <c r="Z64" s="109"/>
      <c r="AA64" s="554">
        <v>3941166</v>
      </c>
      <c r="AB64" s="554">
        <v>311155055.69999999</v>
      </c>
      <c r="AC64" s="71" t="s">
        <v>32</v>
      </c>
      <c r="AD64" s="71" t="s">
        <v>29</v>
      </c>
      <c r="AE64" s="71" t="s">
        <v>30</v>
      </c>
      <c r="AF64" s="71" t="s">
        <v>31</v>
      </c>
      <c r="AG64" s="71" t="s">
        <v>32</v>
      </c>
      <c r="AH64" s="103" t="s">
        <v>33</v>
      </c>
      <c r="AI64" s="71" t="s">
        <v>579</v>
      </c>
      <c r="AJ64" s="103" t="s">
        <v>560</v>
      </c>
      <c r="AK64" s="103">
        <v>1</v>
      </c>
      <c r="AL64" s="554">
        <v>17000000</v>
      </c>
      <c r="AM64" s="554">
        <v>17000000</v>
      </c>
      <c r="AN64" s="71"/>
      <c r="AO64" s="103"/>
      <c r="AP64" s="602" t="s">
        <v>35</v>
      </c>
      <c r="AQ64" s="59" t="s">
        <v>712</v>
      </c>
      <c r="AR64" s="59" t="s">
        <v>1918</v>
      </c>
    </row>
    <row r="65" spans="1:44" ht="116.25" outlineLevel="2">
      <c r="A65" s="72">
        <v>5</v>
      </c>
      <c r="B65" s="552" t="s">
        <v>35</v>
      </c>
      <c r="C65" s="552"/>
      <c r="D65" s="71"/>
      <c r="E65" s="103"/>
      <c r="F65" s="103"/>
      <c r="G65" s="103"/>
      <c r="H65" s="103"/>
      <c r="I65" s="103"/>
      <c r="J65" s="103"/>
      <c r="K65" s="107"/>
      <c r="L65" s="105" t="s">
        <v>35</v>
      </c>
      <c r="M65" s="554" t="s">
        <v>35</v>
      </c>
      <c r="N65" s="554" t="s">
        <v>35</v>
      </c>
      <c r="O65" s="554" t="s">
        <v>35</v>
      </c>
      <c r="P65" s="554" t="s">
        <v>35</v>
      </c>
      <c r="Q65" s="71" t="s">
        <v>35</v>
      </c>
      <c r="R65" s="103"/>
      <c r="S65" s="103"/>
      <c r="T65" s="554" t="s">
        <v>35</v>
      </c>
      <c r="U65" s="554" t="s">
        <v>35</v>
      </c>
      <c r="V65" s="554"/>
      <c r="W65" s="107" t="s">
        <v>1108</v>
      </c>
      <c r="X65" s="103" t="s">
        <v>27</v>
      </c>
      <c r="Y65" s="108">
        <v>7.9</v>
      </c>
      <c r="Z65" s="109"/>
      <c r="AA65" s="554">
        <v>282038</v>
      </c>
      <c r="AB65" s="554">
        <v>2228100.2000000002</v>
      </c>
      <c r="AC65" s="71"/>
      <c r="AD65" s="71"/>
      <c r="AE65" s="71"/>
      <c r="AF65" s="71"/>
      <c r="AG65" s="71"/>
      <c r="AH65" s="103"/>
      <c r="AI65" s="71"/>
      <c r="AJ65" s="103"/>
      <c r="AK65" s="103"/>
      <c r="AL65" s="554" t="s">
        <v>35</v>
      </c>
      <c r="AM65" s="554" t="s">
        <v>35</v>
      </c>
      <c r="AN65" s="71"/>
      <c r="AO65" s="103"/>
      <c r="AP65" s="602" t="s">
        <v>35</v>
      </c>
      <c r="AQ65" s="59" t="s">
        <v>713</v>
      </c>
      <c r="AR65" s="59" t="s">
        <v>1914</v>
      </c>
    </row>
    <row r="66" spans="1:44" ht="66.75" outlineLevel="2">
      <c r="A66" s="72">
        <v>5</v>
      </c>
      <c r="B66" s="552" t="s">
        <v>35</v>
      </c>
      <c r="C66" s="552"/>
      <c r="D66" s="71"/>
      <c r="E66" s="103"/>
      <c r="F66" s="103"/>
      <c r="G66" s="103"/>
      <c r="H66" s="103"/>
      <c r="I66" s="103"/>
      <c r="J66" s="103"/>
      <c r="K66" s="107"/>
      <c r="L66" s="105" t="s">
        <v>35</v>
      </c>
      <c r="M66" s="554" t="s">
        <v>35</v>
      </c>
      <c r="N66" s="554" t="s">
        <v>35</v>
      </c>
      <c r="O66" s="554" t="s">
        <v>35</v>
      </c>
      <c r="P66" s="554" t="s">
        <v>35</v>
      </c>
      <c r="Q66" s="71" t="s">
        <v>35</v>
      </c>
      <c r="R66" s="103"/>
      <c r="S66" s="103"/>
      <c r="T66" s="554" t="s">
        <v>35</v>
      </c>
      <c r="U66" s="554" t="s">
        <v>35</v>
      </c>
      <c r="V66" s="554"/>
      <c r="W66" s="107" t="s">
        <v>1121</v>
      </c>
      <c r="X66" s="103" t="s">
        <v>27</v>
      </c>
      <c r="Y66" s="108">
        <v>2.4</v>
      </c>
      <c r="Z66" s="109"/>
      <c r="AA66" s="554">
        <v>1398600</v>
      </c>
      <c r="AB66" s="554">
        <v>3356640</v>
      </c>
      <c r="AC66" s="71"/>
      <c r="AD66" s="71"/>
      <c r="AE66" s="71"/>
      <c r="AF66" s="71"/>
      <c r="AG66" s="71"/>
      <c r="AH66" s="103"/>
      <c r="AI66" s="71"/>
      <c r="AJ66" s="103"/>
      <c r="AK66" s="103"/>
      <c r="AL66" s="554" t="s">
        <v>35</v>
      </c>
      <c r="AM66" s="554" t="s">
        <v>35</v>
      </c>
      <c r="AN66" s="71"/>
      <c r="AO66" s="103"/>
      <c r="AP66" s="602" t="s">
        <v>35</v>
      </c>
      <c r="AQ66" s="584" t="s">
        <v>1925</v>
      </c>
      <c r="AR66" s="584" t="s">
        <v>1915</v>
      </c>
    </row>
    <row r="67" spans="1:44" outlineLevel="2">
      <c r="A67" s="72">
        <v>5</v>
      </c>
      <c r="B67" s="552" t="s">
        <v>35</v>
      </c>
      <c r="C67" s="552"/>
      <c r="D67" s="71"/>
      <c r="E67" s="103"/>
      <c r="F67" s="103"/>
      <c r="G67" s="103"/>
      <c r="H67" s="103"/>
      <c r="I67" s="103"/>
      <c r="J67" s="103"/>
      <c r="K67" s="107"/>
      <c r="L67" s="105" t="s">
        <v>35</v>
      </c>
      <c r="M67" s="554" t="s">
        <v>35</v>
      </c>
      <c r="N67" s="554" t="s">
        <v>35</v>
      </c>
      <c r="O67" s="554" t="s">
        <v>35</v>
      </c>
      <c r="P67" s="554" t="s">
        <v>35</v>
      </c>
      <c r="Q67" s="71" t="s">
        <v>35</v>
      </c>
      <c r="R67" s="103"/>
      <c r="S67" s="103"/>
      <c r="T67" s="554" t="s">
        <v>35</v>
      </c>
      <c r="U67" s="554" t="s">
        <v>35</v>
      </c>
      <c r="V67" s="554"/>
      <c r="W67" s="107" t="s">
        <v>1130</v>
      </c>
      <c r="X67" s="103" t="s">
        <v>27</v>
      </c>
      <c r="Y67" s="108">
        <v>3.2</v>
      </c>
      <c r="Z67" s="109"/>
      <c r="AA67" s="554">
        <v>282038</v>
      </c>
      <c r="AB67" s="554">
        <v>902521.60000000009</v>
      </c>
      <c r="AC67" s="71"/>
      <c r="AD67" s="71"/>
      <c r="AE67" s="71"/>
      <c r="AF67" s="71"/>
      <c r="AG67" s="71"/>
      <c r="AH67" s="103"/>
      <c r="AI67" s="71"/>
      <c r="AJ67" s="103"/>
      <c r="AK67" s="103"/>
      <c r="AL67" s="554" t="s">
        <v>35</v>
      </c>
      <c r="AM67" s="554" t="s">
        <v>35</v>
      </c>
      <c r="AN67" s="71"/>
      <c r="AO67" s="103"/>
      <c r="AP67" s="602" t="s">
        <v>35</v>
      </c>
      <c r="AQ67" s="585" t="s">
        <v>1926</v>
      </c>
      <c r="AR67" s="585"/>
    </row>
    <row r="68" spans="1:44" ht="37.5" outlineLevel="2">
      <c r="A68" s="72">
        <v>5</v>
      </c>
      <c r="B68" s="552" t="s">
        <v>35</v>
      </c>
      <c r="C68" s="552"/>
      <c r="D68" s="71"/>
      <c r="E68" s="103"/>
      <c r="F68" s="103"/>
      <c r="G68" s="103"/>
      <c r="H68" s="103"/>
      <c r="I68" s="103"/>
      <c r="J68" s="103"/>
      <c r="K68" s="107"/>
      <c r="L68" s="105" t="s">
        <v>35</v>
      </c>
      <c r="M68" s="554" t="s">
        <v>35</v>
      </c>
      <c r="N68" s="554" t="s">
        <v>35</v>
      </c>
      <c r="O68" s="554" t="s">
        <v>35</v>
      </c>
      <c r="P68" s="554" t="s">
        <v>35</v>
      </c>
      <c r="Q68" s="71" t="s">
        <v>35</v>
      </c>
      <c r="R68" s="103"/>
      <c r="S68" s="103"/>
      <c r="T68" s="554" t="s">
        <v>35</v>
      </c>
      <c r="U68" s="554" t="s">
        <v>35</v>
      </c>
      <c r="V68" s="554"/>
      <c r="W68" s="107" t="s">
        <v>1141</v>
      </c>
      <c r="X68" s="103" t="s">
        <v>27</v>
      </c>
      <c r="Y68" s="108">
        <v>4.25</v>
      </c>
      <c r="Z68" s="109"/>
      <c r="AA68" s="554">
        <v>10375629</v>
      </c>
      <c r="AB68" s="554">
        <v>44096423.25</v>
      </c>
      <c r="AC68" s="71"/>
      <c r="AD68" s="71"/>
      <c r="AE68" s="71"/>
      <c r="AF68" s="71" t="s">
        <v>31</v>
      </c>
      <c r="AG68" s="71"/>
      <c r="AH68" s="103" t="s">
        <v>34</v>
      </c>
      <c r="AI68" s="71"/>
      <c r="AJ68" s="103"/>
      <c r="AK68" s="103"/>
      <c r="AL68" s="554" t="s">
        <v>35</v>
      </c>
      <c r="AM68" s="554" t="s">
        <v>35</v>
      </c>
      <c r="AN68" s="71"/>
      <c r="AO68" s="103"/>
      <c r="AP68" s="602" t="s">
        <v>35</v>
      </c>
      <c r="AQ68" s="107"/>
      <c r="AR68" s="107"/>
    </row>
    <row r="69" spans="1:44" outlineLevel="2">
      <c r="A69" s="72">
        <v>5</v>
      </c>
      <c r="B69" s="552" t="s">
        <v>35</v>
      </c>
      <c r="C69" s="552"/>
      <c r="D69" s="71"/>
      <c r="E69" s="103"/>
      <c r="F69" s="103"/>
      <c r="G69" s="103"/>
      <c r="H69" s="103"/>
      <c r="I69" s="103"/>
      <c r="J69" s="103"/>
      <c r="K69" s="107"/>
      <c r="L69" s="105" t="s">
        <v>35</v>
      </c>
      <c r="M69" s="554" t="s">
        <v>35</v>
      </c>
      <c r="N69" s="554" t="s">
        <v>35</v>
      </c>
      <c r="O69" s="554" t="s">
        <v>35</v>
      </c>
      <c r="P69" s="554" t="s">
        <v>35</v>
      </c>
      <c r="Q69" s="71" t="s">
        <v>35</v>
      </c>
      <c r="R69" s="103"/>
      <c r="S69" s="103"/>
      <c r="T69" s="554" t="s">
        <v>35</v>
      </c>
      <c r="U69" s="554" t="s">
        <v>35</v>
      </c>
      <c r="V69" s="554"/>
      <c r="W69" s="107" t="s">
        <v>1151</v>
      </c>
      <c r="X69" s="103" t="s">
        <v>38</v>
      </c>
      <c r="Y69" s="108">
        <v>0.51300000000000001</v>
      </c>
      <c r="Z69" s="109"/>
      <c r="AA69" s="554">
        <v>2523428</v>
      </c>
      <c r="AB69" s="554">
        <v>1294518.564</v>
      </c>
      <c r="AC69" s="71"/>
      <c r="AD69" s="71"/>
      <c r="AE69" s="71"/>
      <c r="AF69" s="71"/>
      <c r="AG69" s="71"/>
      <c r="AH69" s="103"/>
      <c r="AI69" s="71"/>
      <c r="AJ69" s="103"/>
      <c r="AK69" s="103"/>
      <c r="AL69" s="554" t="s">
        <v>35</v>
      </c>
      <c r="AM69" s="554" t="s">
        <v>35</v>
      </c>
      <c r="AN69" s="71"/>
      <c r="AO69" s="103"/>
      <c r="AP69" s="602" t="s">
        <v>35</v>
      </c>
      <c r="AQ69" s="107"/>
      <c r="AR69" s="107"/>
    </row>
    <row r="70" spans="1:44" outlineLevel="2">
      <c r="A70" s="72">
        <v>5</v>
      </c>
      <c r="B70" s="552" t="s">
        <v>35</v>
      </c>
      <c r="C70" s="552"/>
      <c r="D70" s="71"/>
      <c r="E70" s="103"/>
      <c r="F70" s="103"/>
      <c r="G70" s="103"/>
      <c r="H70" s="103"/>
      <c r="I70" s="103"/>
      <c r="J70" s="103"/>
      <c r="K70" s="107"/>
      <c r="L70" s="105" t="s">
        <v>35</v>
      </c>
      <c r="M70" s="554" t="s">
        <v>35</v>
      </c>
      <c r="N70" s="554" t="s">
        <v>35</v>
      </c>
      <c r="O70" s="554" t="s">
        <v>35</v>
      </c>
      <c r="P70" s="554" t="s">
        <v>35</v>
      </c>
      <c r="Q70" s="71" t="s">
        <v>35</v>
      </c>
      <c r="R70" s="103"/>
      <c r="S70" s="103"/>
      <c r="T70" s="554" t="s">
        <v>35</v>
      </c>
      <c r="U70" s="554" t="s">
        <v>35</v>
      </c>
      <c r="V70" s="554"/>
      <c r="W70" s="107" t="s">
        <v>1106</v>
      </c>
      <c r="X70" s="103" t="s">
        <v>27</v>
      </c>
      <c r="Y70" s="108">
        <v>1.1200000000000001</v>
      </c>
      <c r="Z70" s="109"/>
      <c r="AA70" s="554">
        <v>330817</v>
      </c>
      <c r="AB70" s="554">
        <v>370515.04000000004</v>
      </c>
      <c r="AC70" s="71"/>
      <c r="AD70" s="71"/>
      <c r="AE70" s="71"/>
      <c r="AF70" s="71"/>
      <c r="AG70" s="71"/>
      <c r="AH70" s="103"/>
      <c r="AI70" s="71"/>
      <c r="AJ70" s="103"/>
      <c r="AK70" s="103"/>
      <c r="AL70" s="554" t="s">
        <v>35</v>
      </c>
      <c r="AM70" s="554" t="s">
        <v>35</v>
      </c>
      <c r="AN70" s="71"/>
      <c r="AO70" s="103"/>
      <c r="AP70" s="602" t="s">
        <v>35</v>
      </c>
      <c r="AQ70" s="107"/>
      <c r="AR70" s="107"/>
    </row>
    <row r="71" spans="1:44" outlineLevel="2">
      <c r="A71" s="72">
        <v>5</v>
      </c>
      <c r="B71" s="552" t="s">
        <v>35</v>
      </c>
      <c r="C71" s="552"/>
      <c r="D71" s="71"/>
      <c r="E71" s="103"/>
      <c r="F71" s="103"/>
      <c r="G71" s="103"/>
      <c r="H71" s="103"/>
      <c r="I71" s="103"/>
      <c r="J71" s="103"/>
      <c r="K71" s="107"/>
      <c r="L71" s="105" t="s">
        <v>35</v>
      </c>
      <c r="M71" s="554" t="s">
        <v>35</v>
      </c>
      <c r="N71" s="554" t="s">
        <v>35</v>
      </c>
      <c r="O71" s="554" t="s">
        <v>35</v>
      </c>
      <c r="P71" s="554" t="s">
        <v>35</v>
      </c>
      <c r="Q71" s="71" t="s">
        <v>35</v>
      </c>
      <c r="R71" s="103"/>
      <c r="S71" s="103"/>
      <c r="T71" s="554" t="s">
        <v>35</v>
      </c>
      <c r="U71" s="554" t="s">
        <v>35</v>
      </c>
      <c r="V71" s="554"/>
      <c r="W71" s="107" t="s">
        <v>1001</v>
      </c>
      <c r="X71" s="103" t="s">
        <v>27</v>
      </c>
      <c r="Y71" s="108">
        <v>7.28</v>
      </c>
      <c r="Z71" s="109"/>
      <c r="AA71" s="554">
        <v>295078</v>
      </c>
      <c r="AB71" s="554">
        <v>2148167.84</v>
      </c>
      <c r="AC71" s="71"/>
      <c r="AD71" s="71"/>
      <c r="AE71" s="71"/>
      <c r="AF71" s="71"/>
      <c r="AG71" s="71"/>
      <c r="AH71" s="103"/>
      <c r="AI71" s="71"/>
      <c r="AJ71" s="103"/>
      <c r="AK71" s="103"/>
      <c r="AL71" s="554" t="s">
        <v>35</v>
      </c>
      <c r="AM71" s="554" t="s">
        <v>35</v>
      </c>
      <c r="AN71" s="71"/>
      <c r="AO71" s="103"/>
      <c r="AP71" s="602" t="s">
        <v>35</v>
      </c>
      <c r="AQ71" s="107"/>
      <c r="AR71" s="107"/>
    </row>
    <row r="72" spans="1:44" outlineLevel="2">
      <c r="A72" s="72">
        <v>5</v>
      </c>
      <c r="B72" s="552" t="s">
        <v>35</v>
      </c>
      <c r="C72" s="552"/>
      <c r="D72" s="71"/>
      <c r="E72" s="103"/>
      <c r="F72" s="103"/>
      <c r="G72" s="103"/>
      <c r="H72" s="103"/>
      <c r="I72" s="103"/>
      <c r="J72" s="103"/>
      <c r="K72" s="107"/>
      <c r="L72" s="105" t="s">
        <v>35</v>
      </c>
      <c r="M72" s="554" t="s">
        <v>35</v>
      </c>
      <c r="N72" s="554" t="s">
        <v>35</v>
      </c>
      <c r="O72" s="554" t="s">
        <v>35</v>
      </c>
      <c r="P72" s="554" t="s">
        <v>35</v>
      </c>
      <c r="Q72" s="71" t="s">
        <v>35</v>
      </c>
      <c r="R72" s="103"/>
      <c r="S72" s="103"/>
      <c r="T72" s="554" t="s">
        <v>35</v>
      </c>
      <c r="U72" s="554" t="s">
        <v>35</v>
      </c>
      <c r="V72" s="554"/>
      <c r="W72" s="107" t="s">
        <v>1105</v>
      </c>
      <c r="X72" s="103" t="s">
        <v>27</v>
      </c>
      <c r="Y72" s="108">
        <v>2.92</v>
      </c>
      <c r="Z72" s="109"/>
      <c r="AA72" s="554">
        <v>292949</v>
      </c>
      <c r="AB72" s="554">
        <v>855411.08</v>
      </c>
      <c r="AC72" s="71"/>
      <c r="AD72" s="71"/>
      <c r="AE72" s="71"/>
      <c r="AF72" s="71"/>
      <c r="AG72" s="71"/>
      <c r="AH72" s="103"/>
      <c r="AI72" s="71"/>
      <c r="AJ72" s="103"/>
      <c r="AK72" s="103"/>
      <c r="AL72" s="554" t="s">
        <v>35</v>
      </c>
      <c r="AM72" s="554" t="s">
        <v>35</v>
      </c>
      <c r="AN72" s="71"/>
      <c r="AO72" s="103"/>
      <c r="AP72" s="602" t="s">
        <v>35</v>
      </c>
      <c r="AQ72" s="107"/>
      <c r="AR72" s="107"/>
    </row>
    <row r="73" spans="1:44" outlineLevel="2">
      <c r="A73" s="72">
        <v>5</v>
      </c>
      <c r="B73" s="552" t="s">
        <v>35</v>
      </c>
      <c r="C73" s="552"/>
      <c r="D73" s="71"/>
      <c r="E73" s="103"/>
      <c r="F73" s="103"/>
      <c r="G73" s="103"/>
      <c r="H73" s="103"/>
      <c r="I73" s="103"/>
      <c r="J73" s="103"/>
      <c r="K73" s="107"/>
      <c r="L73" s="105" t="s">
        <v>35</v>
      </c>
      <c r="M73" s="554" t="s">
        <v>35</v>
      </c>
      <c r="N73" s="554" t="s">
        <v>35</v>
      </c>
      <c r="O73" s="554" t="s">
        <v>35</v>
      </c>
      <c r="P73" s="554" t="s">
        <v>35</v>
      </c>
      <c r="Q73" s="71" t="s">
        <v>35</v>
      </c>
      <c r="R73" s="103"/>
      <c r="S73" s="103"/>
      <c r="T73" s="554" t="s">
        <v>35</v>
      </c>
      <c r="U73" s="554" t="s">
        <v>35</v>
      </c>
      <c r="V73" s="554"/>
      <c r="W73" s="107" t="s">
        <v>1006</v>
      </c>
      <c r="X73" s="103" t="s">
        <v>27</v>
      </c>
      <c r="Y73" s="108">
        <v>78.95</v>
      </c>
      <c r="Z73" s="109"/>
      <c r="AA73" s="554">
        <v>109890</v>
      </c>
      <c r="AB73" s="554">
        <v>8675815.5</v>
      </c>
      <c r="AC73" s="71"/>
      <c r="AD73" s="71"/>
      <c r="AE73" s="71"/>
      <c r="AF73" s="71"/>
      <c r="AG73" s="71"/>
      <c r="AH73" s="103"/>
      <c r="AI73" s="71"/>
      <c r="AJ73" s="103"/>
      <c r="AK73" s="103"/>
      <c r="AL73" s="554" t="s">
        <v>35</v>
      </c>
      <c r="AM73" s="554" t="s">
        <v>35</v>
      </c>
      <c r="AN73" s="71"/>
      <c r="AO73" s="103"/>
      <c r="AP73" s="602" t="s">
        <v>35</v>
      </c>
      <c r="AQ73" s="107"/>
      <c r="AR73" s="107"/>
    </row>
    <row r="74" spans="1:44" ht="37.5" outlineLevel="2">
      <c r="A74" s="72">
        <v>5</v>
      </c>
      <c r="B74" s="552" t="s">
        <v>35</v>
      </c>
      <c r="C74" s="552"/>
      <c r="D74" s="71"/>
      <c r="E74" s="103"/>
      <c r="F74" s="103"/>
      <c r="G74" s="103"/>
      <c r="H74" s="103"/>
      <c r="I74" s="103"/>
      <c r="J74" s="103"/>
      <c r="K74" s="107"/>
      <c r="L74" s="105" t="s">
        <v>35</v>
      </c>
      <c r="M74" s="554" t="s">
        <v>35</v>
      </c>
      <c r="N74" s="554" t="s">
        <v>35</v>
      </c>
      <c r="O74" s="554" t="s">
        <v>35</v>
      </c>
      <c r="P74" s="554" t="s">
        <v>35</v>
      </c>
      <c r="Q74" s="71" t="s">
        <v>35</v>
      </c>
      <c r="R74" s="103"/>
      <c r="S74" s="103"/>
      <c r="T74" s="554" t="s">
        <v>35</v>
      </c>
      <c r="U74" s="554" t="s">
        <v>35</v>
      </c>
      <c r="V74" s="554"/>
      <c r="W74" s="107" t="s">
        <v>1049</v>
      </c>
      <c r="X74" s="103" t="s">
        <v>42</v>
      </c>
      <c r="Y74" s="108">
        <v>1</v>
      </c>
      <c r="Z74" s="109"/>
      <c r="AA74" s="554">
        <v>3793079</v>
      </c>
      <c r="AB74" s="554">
        <v>3793079</v>
      </c>
      <c r="AC74" s="71"/>
      <c r="AD74" s="71"/>
      <c r="AE74" s="71"/>
      <c r="AF74" s="71"/>
      <c r="AG74" s="71"/>
      <c r="AH74" s="103"/>
      <c r="AI74" s="71"/>
      <c r="AJ74" s="103"/>
      <c r="AK74" s="103"/>
      <c r="AL74" s="554" t="s">
        <v>35</v>
      </c>
      <c r="AM74" s="554" t="s">
        <v>35</v>
      </c>
      <c r="AN74" s="71"/>
      <c r="AO74" s="103"/>
      <c r="AP74" s="602" t="s">
        <v>35</v>
      </c>
      <c r="AQ74" s="107"/>
      <c r="AR74" s="107"/>
    </row>
    <row r="75" spans="1:44" outlineLevel="2">
      <c r="A75" s="72">
        <v>5</v>
      </c>
      <c r="B75" s="552"/>
      <c r="C75" s="552"/>
      <c r="D75" s="61"/>
      <c r="E75" s="103"/>
      <c r="F75" s="103"/>
      <c r="G75" s="103"/>
      <c r="H75" s="103"/>
      <c r="I75" s="103"/>
      <c r="J75" s="103"/>
      <c r="K75" s="107"/>
      <c r="L75" s="105" t="s">
        <v>35</v>
      </c>
      <c r="M75" s="554" t="s">
        <v>35</v>
      </c>
      <c r="N75" s="554" t="s">
        <v>35</v>
      </c>
      <c r="O75" s="554" t="s">
        <v>35</v>
      </c>
      <c r="P75" s="554" t="s">
        <v>35</v>
      </c>
      <c r="Q75" s="71" t="s">
        <v>35</v>
      </c>
      <c r="R75" s="103"/>
      <c r="S75" s="103"/>
      <c r="T75" s="554" t="s">
        <v>35</v>
      </c>
      <c r="U75" s="554" t="s">
        <v>35</v>
      </c>
      <c r="V75" s="554"/>
      <c r="W75" s="107" t="s">
        <v>35</v>
      </c>
      <c r="X75" s="103"/>
      <c r="Y75" s="108"/>
      <c r="Z75" s="109"/>
      <c r="AA75" s="554" t="s">
        <v>35</v>
      </c>
      <c r="AB75" s="554" t="s">
        <v>35</v>
      </c>
      <c r="AC75" s="71"/>
      <c r="AD75" s="71"/>
      <c r="AE75" s="71"/>
      <c r="AF75" s="71"/>
      <c r="AG75" s="71"/>
      <c r="AH75" s="103"/>
      <c r="AI75" s="71"/>
      <c r="AJ75" s="103"/>
      <c r="AK75" s="103"/>
      <c r="AL75" s="554" t="s">
        <v>35</v>
      </c>
      <c r="AM75" s="554" t="s">
        <v>35</v>
      </c>
      <c r="AN75" s="71"/>
      <c r="AO75" s="103"/>
      <c r="AP75" s="602" t="s">
        <v>35</v>
      </c>
      <c r="AQ75" s="107"/>
      <c r="AR75" s="107"/>
    </row>
    <row r="76" spans="1:44" outlineLevel="1">
      <c r="A76" s="84" t="s">
        <v>2154</v>
      </c>
      <c r="B76" s="552">
        <v>6</v>
      </c>
      <c r="C76" s="552">
        <v>430</v>
      </c>
      <c r="D76" s="61" t="s">
        <v>245</v>
      </c>
      <c r="E76" s="162"/>
      <c r="F76" s="103"/>
      <c r="G76" s="162"/>
      <c r="H76" s="162"/>
      <c r="I76" s="162"/>
      <c r="J76" s="162"/>
      <c r="K76" s="129"/>
      <c r="L76" s="167">
        <v>111.9</v>
      </c>
      <c r="M76" s="553"/>
      <c r="N76" s="553"/>
      <c r="O76" s="553">
        <v>187880100</v>
      </c>
      <c r="P76" s="553">
        <v>0</v>
      </c>
      <c r="Q76" s="61"/>
      <c r="R76" s="162"/>
      <c r="S76" s="162">
        <v>0</v>
      </c>
      <c r="T76" s="553"/>
      <c r="U76" s="553">
        <v>0</v>
      </c>
      <c r="V76" s="553"/>
      <c r="W76" s="129"/>
      <c r="X76" s="162"/>
      <c r="Y76" s="169">
        <v>225.69199999999998</v>
      </c>
      <c r="Z76" s="170">
        <v>0</v>
      </c>
      <c r="AA76" s="553"/>
      <c r="AB76" s="553">
        <v>393095364.2159999</v>
      </c>
      <c r="AC76" s="71"/>
      <c r="AD76" s="71"/>
      <c r="AE76" s="71"/>
      <c r="AF76" s="71"/>
      <c r="AG76" s="71"/>
      <c r="AH76" s="103"/>
      <c r="AI76" s="61"/>
      <c r="AJ76" s="162"/>
      <c r="AK76" s="162">
        <v>4</v>
      </c>
      <c r="AL76" s="553"/>
      <c r="AM76" s="553">
        <v>50270800</v>
      </c>
      <c r="AN76" s="61"/>
      <c r="AO76" s="162">
        <v>1</v>
      </c>
      <c r="AP76" s="602">
        <v>631246264.21599984</v>
      </c>
      <c r="AQ76" s="111"/>
      <c r="AR76" s="111"/>
    </row>
    <row r="77" spans="1:44" ht="56.25" outlineLevel="2">
      <c r="A77" s="72">
        <v>6</v>
      </c>
      <c r="B77" s="552" t="s">
        <v>35</v>
      </c>
      <c r="C77" s="552"/>
      <c r="D77" s="71" t="s">
        <v>246</v>
      </c>
      <c r="E77" s="103">
        <v>3</v>
      </c>
      <c r="F77" s="103"/>
      <c r="G77" s="103">
        <v>434</v>
      </c>
      <c r="H77" s="103">
        <v>79</v>
      </c>
      <c r="I77" s="103" t="s">
        <v>223</v>
      </c>
      <c r="J77" s="103" t="s">
        <v>224</v>
      </c>
      <c r="K77" s="107" t="s">
        <v>973</v>
      </c>
      <c r="L77" s="105">
        <v>111.9</v>
      </c>
      <c r="M77" s="554">
        <v>1679000</v>
      </c>
      <c r="N77" s="554">
        <v>0</v>
      </c>
      <c r="O77" s="554">
        <v>187880100</v>
      </c>
      <c r="P77" s="554">
        <v>0</v>
      </c>
      <c r="Q77" s="71" t="s">
        <v>35</v>
      </c>
      <c r="R77" s="103"/>
      <c r="S77" s="103"/>
      <c r="T77" s="554" t="s">
        <v>35</v>
      </c>
      <c r="U77" s="554" t="s">
        <v>35</v>
      </c>
      <c r="V77" s="554" t="s">
        <v>2163</v>
      </c>
      <c r="W77" s="107" t="s">
        <v>1142</v>
      </c>
      <c r="X77" s="103" t="s">
        <v>27</v>
      </c>
      <c r="Y77" s="108">
        <v>15.6</v>
      </c>
      <c r="Z77" s="109"/>
      <c r="AA77" s="554">
        <v>3840615</v>
      </c>
      <c r="AB77" s="554">
        <v>59913594</v>
      </c>
      <c r="AC77" s="71" t="s">
        <v>28</v>
      </c>
      <c r="AD77" s="71" t="s">
        <v>29</v>
      </c>
      <c r="AE77" s="71" t="s">
        <v>34</v>
      </c>
      <c r="AF77" s="71" t="s">
        <v>31</v>
      </c>
      <c r="AG77" s="71" t="s">
        <v>32</v>
      </c>
      <c r="AH77" s="103" t="s">
        <v>41</v>
      </c>
      <c r="AI77" s="71" t="s">
        <v>562</v>
      </c>
      <c r="AJ77" s="103" t="s">
        <v>409</v>
      </c>
      <c r="AK77" s="103">
        <v>3</v>
      </c>
      <c r="AL77" s="554">
        <v>12423600</v>
      </c>
      <c r="AM77" s="554">
        <v>37270800</v>
      </c>
      <c r="AN77" s="71" t="s">
        <v>407</v>
      </c>
      <c r="AO77" s="103">
        <v>1</v>
      </c>
      <c r="AP77" s="602" t="s">
        <v>35</v>
      </c>
      <c r="AQ77" s="111" t="s">
        <v>673</v>
      </c>
      <c r="AR77" s="111" t="s">
        <v>1912</v>
      </c>
    </row>
    <row r="78" spans="1:44" ht="266.25" outlineLevel="2">
      <c r="A78" s="72">
        <v>6</v>
      </c>
      <c r="B78" s="552" t="s">
        <v>35</v>
      </c>
      <c r="C78" s="552"/>
      <c r="D78" s="71" t="s">
        <v>71</v>
      </c>
      <c r="E78" s="103"/>
      <c r="F78" s="103"/>
      <c r="G78" s="103"/>
      <c r="H78" s="103"/>
      <c r="I78" s="103"/>
      <c r="J78" s="103"/>
      <c r="K78" s="107"/>
      <c r="L78" s="105" t="s">
        <v>35</v>
      </c>
      <c r="M78" s="554" t="s">
        <v>35</v>
      </c>
      <c r="N78" s="554" t="s">
        <v>35</v>
      </c>
      <c r="O78" s="554" t="s">
        <v>35</v>
      </c>
      <c r="P78" s="554" t="s">
        <v>35</v>
      </c>
      <c r="Q78" s="71" t="s">
        <v>35</v>
      </c>
      <c r="R78" s="103"/>
      <c r="S78" s="103"/>
      <c r="T78" s="554" t="s">
        <v>35</v>
      </c>
      <c r="U78" s="554" t="s">
        <v>35</v>
      </c>
      <c r="V78" s="554"/>
      <c r="W78" s="107" t="s">
        <v>1063</v>
      </c>
      <c r="X78" s="103" t="s">
        <v>27</v>
      </c>
      <c r="Y78" s="108">
        <v>59.8</v>
      </c>
      <c r="Z78" s="109"/>
      <c r="AA78" s="554">
        <v>3941166</v>
      </c>
      <c r="AB78" s="554">
        <v>235681726.79999998</v>
      </c>
      <c r="AC78" s="71" t="s">
        <v>28</v>
      </c>
      <c r="AD78" s="71" t="s">
        <v>29</v>
      </c>
      <c r="AE78" s="71" t="s">
        <v>30</v>
      </c>
      <c r="AF78" s="71" t="s">
        <v>31</v>
      </c>
      <c r="AG78" s="71" t="s">
        <v>32</v>
      </c>
      <c r="AH78" s="103" t="s">
        <v>33</v>
      </c>
      <c r="AI78" s="71" t="s">
        <v>578</v>
      </c>
      <c r="AJ78" s="103" t="s">
        <v>560</v>
      </c>
      <c r="AK78" s="103">
        <v>1</v>
      </c>
      <c r="AL78" s="554">
        <v>13000000</v>
      </c>
      <c r="AM78" s="554">
        <v>13000000</v>
      </c>
      <c r="AN78" s="71"/>
      <c r="AO78" s="103"/>
      <c r="AP78" s="602" t="s">
        <v>35</v>
      </c>
      <c r="AQ78" s="59" t="s">
        <v>674</v>
      </c>
      <c r="AR78" s="59" t="s">
        <v>1918</v>
      </c>
    </row>
    <row r="79" spans="1:44" ht="116.25" outlineLevel="2">
      <c r="A79" s="72">
        <v>6</v>
      </c>
      <c r="B79" s="552" t="s">
        <v>35</v>
      </c>
      <c r="C79" s="552"/>
      <c r="D79" s="71"/>
      <c r="E79" s="103"/>
      <c r="F79" s="103"/>
      <c r="G79" s="103"/>
      <c r="H79" s="103"/>
      <c r="I79" s="103"/>
      <c r="J79" s="103"/>
      <c r="K79" s="107"/>
      <c r="L79" s="105" t="s">
        <v>35</v>
      </c>
      <c r="M79" s="554" t="s">
        <v>35</v>
      </c>
      <c r="N79" s="554" t="s">
        <v>35</v>
      </c>
      <c r="O79" s="554" t="s">
        <v>35</v>
      </c>
      <c r="P79" s="554" t="s">
        <v>35</v>
      </c>
      <c r="Q79" s="71" t="s">
        <v>35</v>
      </c>
      <c r="R79" s="103"/>
      <c r="S79" s="103"/>
      <c r="T79" s="554" t="s">
        <v>35</v>
      </c>
      <c r="U79" s="554" t="s">
        <v>35</v>
      </c>
      <c r="V79" s="554"/>
      <c r="W79" s="107" t="s">
        <v>1107</v>
      </c>
      <c r="X79" s="103" t="s">
        <v>27</v>
      </c>
      <c r="Y79" s="108">
        <v>59.8</v>
      </c>
      <c r="Z79" s="109"/>
      <c r="AA79" s="554">
        <v>109890</v>
      </c>
      <c r="AB79" s="554">
        <v>6571422</v>
      </c>
      <c r="AC79" s="71"/>
      <c r="AD79" s="71"/>
      <c r="AE79" s="71"/>
      <c r="AF79" s="71"/>
      <c r="AG79" s="71"/>
      <c r="AH79" s="103"/>
      <c r="AI79" s="71"/>
      <c r="AJ79" s="103"/>
      <c r="AK79" s="103"/>
      <c r="AL79" s="554" t="s">
        <v>35</v>
      </c>
      <c r="AM79" s="554" t="s">
        <v>35</v>
      </c>
      <c r="AN79" s="71"/>
      <c r="AO79" s="103"/>
      <c r="AP79" s="602" t="s">
        <v>35</v>
      </c>
      <c r="AQ79" s="59" t="s">
        <v>675</v>
      </c>
      <c r="AR79" s="59" t="s">
        <v>1914</v>
      </c>
    </row>
    <row r="80" spans="1:44" ht="63.75" outlineLevel="2">
      <c r="A80" s="72">
        <v>6</v>
      </c>
      <c r="B80" s="552" t="s">
        <v>35</v>
      </c>
      <c r="C80" s="552"/>
      <c r="D80" s="71"/>
      <c r="E80" s="103"/>
      <c r="F80" s="103"/>
      <c r="G80" s="103"/>
      <c r="H80" s="103"/>
      <c r="I80" s="103"/>
      <c r="J80" s="103"/>
      <c r="K80" s="107"/>
      <c r="L80" s="105" t="s">
        <v>35</v>
      </c>
      <c r="M80" s="554" t="s">
        <v>35</v>
      </c>
      <c r="N80" s="554" t="s">
        <v>35</v>
      </c>
      <c r="O80" s="554" t="s">
        <v>35</v>
      </c>
      <c r="P80" s="554" t="s">
        <v>35</v>
      </c>
      <c r="Q80" s="71" t="s">
        <v>35</v>
      </c>
      <c r="R80" s="103"/>
      <c r="S80" s="103"/>
      <c r="T80" s="554" t="s">
        <v>35</v>
      </c>
      <c r="U80" s="554" t="s">
        <v>35</v>
      </c>
      <c r="V80" s="554"/>
      <c r="W80" s="107" t="s">
        <v>1143</v>
      </c>
      <c r="X80" s="103" t="s">
        <v>27</v>
      </c>
      <c r="Y80" s="108">
        <v>13.18</v>
      </c>
      <c r="Z80" s="109"/>
      <c r="AA80" s="554">
        <v>282038</v>
      </c>
      <c r="AB80" s="554">
        <v>3717260.84</v>
      </c>
      <c r="AC80" s="71"/>
      <c r="AD80" s="71"/>
      <c r="AE80" s="71"/>
      <c r="AF80" s="71"/>
      <c r="AG80" s="71"/>
      <c r="AH80" s="103"/>
      <c r="AI80" s="71"/>
      <c r="AJ80" s="103"/>
      <c r="AK80" s="103"/>
      <c r="AL80" s="554" t="s">
        <v>35</v>
      </c>
      <c r="AM80" s="554" t="s">
        <v>35</v>
      </c>
      <c r="AN80" s="71"/>
      <c r="AO80" s="103"/>
      <c r="AP80" s="602" t="s">
        <v>35</v>
      </c>
      <c r="AQ80" s="585" t="s">
        <v>1911</v>
      </c>
      <c r="AR80" s="585" t="s">
        <v>1915</v>
      </c>
    </row>
    <row r="81" spans="1:44" ht="37.5" outlineLevel="2">
      <c r="A81" s="72">
        <v>6</v>
      </c>
      <c r="B81" s="552" t="s">
        <v>35</v>
      </c>
      <c r="C81" s="552"/>
      <c r="D81" s="71"/>
      <c r="E81" s="103"/>
      <c r="F81" s="103"/>
      <c r="G81" s="103"/>
      <c r="H81" s="103"/>
      <c r="I81" s="103"/>
      <c r="J81" s="103"/>
      <c r="K81" s="107"/>
      <c r="L81" s="105" t="s">
        <v>35</v>
      </c>
      <c r="M81" s="554" t="s">
        <v>35</v>
      </c>
      <c r="N81" s="554" t="s">
        <v>35</v>
      </c>
      <c r="O81" s="554" t="s">
        <v>35</v>
      </c>
      <c r="P81" s="554" t="s">
        <v>35</v>
      </c>
      <c r="Q81" s="71" t="s">
        <v>35</v>
      </c>
      <c r="R81" s="103"/>
      <c r="S81" s="103"/>
      <c r="T81" s="554" t="s">
        <v>35</v>
      </c>
      <c r="U81" s="554" t="s">
        <v>35</v>
      </c>
      <c r="V81" s="554"/>
      <c r="W81" s="107" t="s">
        <v>1144</v>
      </c>
      <c r="X81" s="103" t="s">
        <v>27</v>
      </c>
      <c r="Y81" s="108">
        <v>4.2</v>
      </c>
      <c r="Z81" s="109"/>
      <c r="AA81" s="554">
        <v>10375629</v>
      </c>
      <c r="AB81" s="554">
        <v>43577641.800000004</v>
      </c>
      <c r="AC81" s="71"/>
      <c r="AD81" s="71"/>
      <c r="AE81" s="71"/>
      <c r="AF81" s="71" t="s">
        <v>31</v>
      </c>
      <c r="AG81" s="71"/>
      <c r="AH81" s="103" t="s">
        <v>219</v>
      </c>
      <c r="AI81" s="71"/>
      <c r="AJ81" s="103"/>
      <c r="AK81" s="103"/>
      <c r="AL81" s="554" t="s">
        <v>35</v>
      </c>
      <c r="AM81" s="554" t="s">
        <v>35</v>
      </c>
      <c r="AN81" s="71"/>
      <c r="AO81" s="103"/>
      <c r="AP81" s="602" t="s">
        <v>35</v>
      </c>
      <c r="AQ81" s="584" t="s">
        <v>1927</v>
      </c>
      <c r="AR81" s="584"/>
    </row>
    <row r="82" spans="1:44" outlineLevel="2">
      <c r="A82" s="72">
        <v>6</v>
      </c>
      <c r="B82" s="552" t="s">
        <v>35</v>
      </c>
      <c r="C82" s="552"/>
      <c r="D82" s="71"/>
      <c r="E82" s="103"/>
      <c r="F82" s="103"/>
      <c r="G82" s="103"/>
      <c r="H82" s="103"/>
      <c r="I82" s="103"/>
      <c r="J82" s="103"/>
      <c r="K82" s="107"/>
      <c r="L82" s="105" t="s">
        <v>35</v>
      </c>
      <c r="M82" s="554" t="s">
        <v>35</v>
      </c>
      <c r="N82" s="554" t="s">
        <v>35</v>
      </c>
      <c r="O82" s="554" t="s">
        <v>35</v>
      </c>
      <c r="P82" s="554" t="s">
        <v>35</v>
      </c>
      <c r="Q82" s="71" t="s">
        <v>35</v>
      </c>
      <c r="R82" s="103"/>
      <c r="S82" s="103"/>
      <c r="T82" s="554" t="s">
        <v>35</v>
      </c>
      <c r="U82" s="554" t="s">
        <v>35</v>
      </c>
      <c r="V82" s="554"/>
      <c r="W82" s="107" t="s">
        <v>1145</v>
      </c>
      <c r="X82" s="103" t="s">
        <v>38</v>
      </c>
      <c r="Y82" s="108">
        <v>0.51200000000000001</v>
      </c>
      <c r="Z82" s="109"/>
      <c r="AA82" s="554">
        <v>2523428</v>
      </c>
      <c r="AB82" s="554">
        <v>1291995.1359999999</v>
      </c>
      <c r="AC82" s="71"/>
      <c r="AD82" s="71"/>
      <c r="AE82" s="71"/>
      <c r="AF82" s="71"/>
      <c r="AG82" s="71"/>
      <c r="AH82" s="103"/>
      <c r="AI82" s="71"/>
      <c r="AJ82" s="103"/>
      <c r="AK82" s="103"/>
      <c r="AL82" s="554" t="s">
        <v>35</v>
      </c>
      <c r="AM82" s="554" t="s">
        <v>35</v>
      </c>
      <c r="AN82" s="71"/>
      <c r="AO82" s="103"/>
      <c r="AP82" s="602" t="s">
        <v>35</v>
      </c>
      <c r="AQ82" s="107"/>
      <c r="AR82" s="107"/>
    </row>
    <row r="83" spans="1:44" outlineLevel="2">
      <c r="A83" s="72">
        <v>6</v>
      </c>
      <c r="B83" s="552" t="s">
        <v>35</v>
      </c>
      <c r="C83" s="552"/>
      <c r="D83" s="71"/>
      <c r="E83" s="103"/>
      <c r="F83" s="103"/>
      <c r="G83" s="103"/>
      <c r="H83" s="103"/>
      <c r="I83" s="103"/>
      <c r="J83" s="103"/>
      <c r="K83" s="107"/>
      <c r="L83" s="105" t="s">
        <v>35</v>
      </c>
      <c r="M83" s="554" t="s">
        <v>35</v>
      </c>
      <c r="N83" s="554" t="s">
        <v>35</v>
      </c>
      <c r="O83" s="554" t="s">
        <v>35</v>
      </c>
      <c r="P83" s="554" t="s">
        <v>35</v>
      </c>
      <c r="Q83" s="71" t="s">
        <v>35</v>
      </c>
      <c r="R83" s="103"/>
      <c r="S83" s="103"/>
      <c r="T83" s="554" t="s">
        <v>35</v>
      </c>
      <c r="U83" s="554" t="s">
        <v>35</v>
      </c>
      <c r="V83" s="554"/>
      <c r="W83" s="107" t="s">
        <v>1044</v>
      </c>
      <c r="X83" s="103" t="s">
        <v>27</v>
      </c>
      <c r="Y83" s="108">
        <v>31.16</v>
      </c>
      <c r="Z83" s="109"/>
      <c r="AA83" s="554">
        <v>854777</v>
      </c>
      <c r="AB83" s="554">
        <v>26634851.32</v>
      </c>
      <c r="AC83" s="71"/>
      <c r="AD83" s="71"/>
      <c r="AE83" s="71"/>
      <c r="AF83" s="71"/>
      <c r="AG83" s="71"/>
      <c r="AH83" s="103"/>
      <c r="AI83" s="71"/>
      <c r="AJ83" s="103"/>
      <c r="AK83" s="103"/>
      <c r="AL83" s="554" t="s">
        <v>35</v>
      </c>
      <c r="AM83" s="554" t="s">
        <v>35</v>
      </c>
      <c r="AN83" s="71"/>
      <c r="AO83" s="103"/>
      <c r="AP83" s="602" t="s">
        <v>35</v>
      </c>
      <c r="AQ83" s="107"/>
      <c r="AR83" s="107"/>
    </row>
    <row r="84" spans="1:44" outlineLevel="2">
      <c r="A84" s="72">
        <v>6</v>
      </c>
      <c r="B84" s="552" t="s">
        <v>35</v>
      </c>
      <c r="C84" s="552"/>
      <c r="D84" s="71"/>
      <c r="E84" s="103"/>
      <c r="F84" s="103"/>
      <c r="G84" s="103"/>
      <c r="H84" s="103"/>
      <c r="I84" s="103"/>
      <c r="J84" s="103"/>
      <c r="K84" s="107"/>
      <c r="L84" s="105" t="s">
        <v>35</v>
      </c>
      <c r="M84" s="554" t="s">
        <v>35</v>
      </c>
      <c r="N84" s="554" t="s">
        <v>35</v>
      </c>
      <c r="O84" s="554" t="s">
        <v>35</v>
      </c>
      <c r="P84" s="554" t="s">
        <v>35</v>
      </c>
      <c r="Q84" s="71" t="s">
        <v>35</v>
      </c>
      <c r="R84" s="103"/>
      <c r="S84" s="103"/>
      <c r="T84" s="554" t="s">
        <v>35</v>
      </c>
      <c r="U84" s="554" t="s">
        <v>35</v>
      </c>
      <c r="V84" s="554"/>
      <c r="W84" s="107" t="s">
        <v>1001</v>
      </c>
      <c r="X84" s="103" t="s">
        <v>27</v>
      </c>
      <c r="Y84" s="108">
        <v>31.44</v>
      </c>
      <c r="Z84" s="109"/>
      <c r="AA84" s="554">
        <v>295078</v>
      </c>
      <c r="AB84" s="554">
        <v>9277252.3200000003</v>
      </c>
      <c r="AC84" s="71"/>
      <c r="AD84" s="71"/>
      <c r="AE84" s="71"/>
      <c r="AF84" s="71"/>
      <c r="AG84" s="71"/>
      <c r="AH84" s="103"/>
      <c r="AI84" s="71"/>
      <c r="AJ84" s="103"/>
      <c r="AK84" s="103"/>
      <c r="AL84" s="554" t="s">
        <v>35</v>
      </c>
      <c r="AM84" s="554" t="s">
        <v>35</v>
      </c>
      <c r="AN84" s="71"/>
      <c r="AO84" s="103"/>
      <c r="AP84" s="602" t="s">
        <v>35</v>
      </c>
      <c r="AQ84" s="107"/>
      <c r="AR84" s="107"/>
    </row>
    <row r="85" spans="1:44" outlineLevel="2">
      <c r="A85" s="72">
        <v>6</v>
      </c>
      <c r="B85" s="552" t="s">
        <v>35</v>
      </c>
      <c r="C85" s="552"/>
      <c r="D85" s="71"/>
      <c r="E85" s="103"/>
      <c r="F85" s="103"/>
      <c r="G85" s="103"/>
      <c r="H85" s="103"/>
      <c r="I85" s="103"/>
      <c r="J85" s="103"/>
      <c r="K85" s="107"/>
      <c r="L85" s="105" t="s">
        <v>35</v>
      </c>
      <c r="M85" s="554" t="s">
        <v>35</v>
      </c>
      <c r="N85" s="554" t="s">
        <v>35</v>
      </c>
      <c r="O85" s="554" t="s">
        <v>35</v>
      </c>
      <c r="P85" s="554" t="s">
        <v>35</v>
      </c>
      <c r="Q85" s="71" t="s">
        <v>35</v>
      </c>
      <c r="R85" s="103"/>
      <c r="S85" s="103"/>
      <c r="T85" s="554" t="s">
        <v>35</v>
      </c>
      <c r="U85" s="554" t="s">
        <v>35</v>
      </c>
      <c r="V85" s="554"/>
      <c r="W85" s="107" t="s">
        <v>1105</v>
      </c>
      <c r="X85" s="103" t="s">
        <v>27</v>
      </c>
      <c r="Y85" s="108">
        <v>9</v>
      </c>
      <c r="Z85" s="109"/>
      <c r="AA85" s="554">
        <v>292949</v>
      </c>
      <c r="AB85" s="554">
        <v>2636541</v>
      </c>
      <c r="AC85" s="71"/>
      <c r="AD85" s="71"/>
      <c r="AE85" s="71"/>
      <c r="AF85" s="71"/>
      <c r="AG85" s="71"/>
      <c r="AH85" s="103"/>
      <c r="AI85" s="71"/>
      <c r="AJ85" s="103"/>
      <c r="AK85" s="103"/>
      <c r="AL85" s="554" t="s">
        <v>35</v>
      </c>
      <c r="AM85" s="554" t="s">
        <v>35</v>
      </c>
      <c r="AN85" s="71"/>
      <c r="AO85" s="103"/>
      <c r="AP85" s="602" t="s">
        <v>35</v>
      </c>
      <c r="AQ85" s="107"/>
      <c r="AR85" s="107"/>
    </row>
    <row r="86" spans="1:44" ht="37.5" outlineLevel="2">
      <c r="A86" s="72">
        <v>6</v>
      </c>
      <c r="B86" s="552" t="s">
        <v>35</v>
      </c>
      <c r="C86" s="552"/>
      <c r="D86" s="71"/>
      <c r="E86" s="103"/>
      <c r="F86" s="103"/>
      <c r="G86" s="103"/>
      <c r="H86" s="103"/>
      <c r="I86" s="103"/>
      <c r="J86" s="103"/>
      <c r="K86" s="107"/>
      <c r="L86" s="105" t="s">
        <v>35</v>
      </c>
      <c r="M86" s="554" t="s">
        <v>35</v>
      </c>
      <c r="N86" s="554" t="s">
        <v>35</v>
      </c>
      <c r="O86" s="554" t="s">
        <v>35</v>
      </c>
      <c r="P86" s="554" t="s">
        <v>35</v>
      </c>
      <c r="Q86" s="71" t="s">
        <v>35</v>
      </c>
      <c r="R86" s="103"/>
      <c r="S86" s="103"/>
      <c r="T86" s="554" t="s">
        <v>35</v>
      </c>
      <c r="U86" s="554" t="s">
        <v>35</v>
      </c>
      <c r="V86" s="554"/>
      <c r="W86" s="107" t="s">
        <v>1049</v>
      </c>
      <c r="X86" s="103" t="s">
        <v>42</v>
      </c>
      <c r="Y86" s="108">
        <v>1</v>
      </c>
      <c r="Z86" s="109"/>
      <c r="AA86" s="554">
        <v>3793079</v>
      </c>
      <c r="AB86" s="554">
        <v>3793079</v>
      </c>
      <c r="AC86" s="71"/>
      <c r="AD86" s="71"/>
      <c r="AE86" s="71"/>
      <c r="AF86" s="71"/>
      <c r="AG86" s="71"/>
      <c r="AH86" s="103"/>
      <c r="AI86" s="71"/>
      <c r="AJ86" s="103"/>
      <c r="AK86" s="103"/>
      <c r="AL86" s="554" t="s">
        <v>35</v>
      </c>
      <c r="AM86" s="554" t="s">
        <v>35</v>
      </c>
      <c r="AN86" s="71"/>
      <c r="AO86" s="103"/>
      <c r="AP86" s="602" t="s">
        <v>35</v>
      </c>
      <c r="AQ86" s="107"/>
      <c r="AR86" s="107"/>
    </row>
    <row r="87" spans="1:44" outlineLevel="2">
      <c r="A87" s="72">
        <v>6</v>
      </c>
      <c r="B87" s="552"/>
      <c r="C87" s="552"/>
      <c r="D87" s="61"/>
      <c r="E87" s="103"/>
      <c r="F87" s="103"/>
      <c r="G87" s="103"/>
      <c r="H87" s="103"/>
      <c r="I87" s="103"/>
      <c r="J87" s="103"/>
      <c r="K87" s="107"/>
      <c r="L87" s="105" t="s">
        <v>35</v>
      </c>
      <c r="M87" s="554" t="s">
        <v>35</v>
      </c>
      <c r="N87" s="554" t="s">
        <v>35</v>
      </c>
      <c r="O87" s="554" t="s">
        <v>35</v>
      </c>
      <c r="P87" s="554" t="s">
        <v>35</v>
      </c>
      <c r="Q87" s="71" t="s">
        <v>35</v>
      </c>
      <c r="R87" s="103"/>
      <c r="S87" s="103"/>
      <c r="T87" s="554" t="s">
        <v>35</v>
      </c>
      <c r="U87" s="554" t="s">
        <v>35</v>
      </c>
      <c r="V87" s="554"/>
      <c r="W87" s="107"/>
      <c r="X87" s="103"/>
      <c r="Y87" s="108"/>
      <c r="Z87" s="109"/>
      <c r="AA87" s="554" t="s">
        <v>35</v>
      </c>
      <c r="AB87" s="554" t="s">
        <v>35</v>
      </c>
      <c r="AC87" s="71"/>
      <c r="AD87" s="71"/>
      <c r="AE87" s="71"/>
      <c r="AF87" s="71"/>
      <c r="AG87" s="71"/>
      <c r="AH87" s="103"/>
      <c r="AI87" s="71"/>
      <c r="AJ87" s="103"/>
      <c r="AK87" s="103"/>
      <c r="AL87" s="554" t="s">
        <v>35</v>
      </c>
      <c r="AM87" s="554" t="s">
        <v>35</v>
      </c>
      <c r="AN87" s="71"/>
      <c r="AO87" s="103"/>
      <c r="AP87" s="602" t="s">
        <v>35</v>
      </c>
      <c r="AQ87" s="107"/>
      <c r="AR87" s="107"/>
    </row>
    <row r="88" spans="1:44" outlineLevel="1">
      <c r="A88" s="84" t="s">
        <v>2153</v>
      </c>
      <c r="B88" s="552">
        <v>7</v>
      </c>
      <c r="C88" s="552">
        <v>433</v>
      </c>
      <c r="D88" s="61" t="s">
        <v>256</v>
      </c>
      <c r="E88" s="162"/>
      <c r="F88" s="103"/>
      <c r="G88" s="162"/>
      <c r="H88" s="162"/>
      <c r="I88" s="162"/>
      <c r="J88" s="162"/>
      <c r="K88" s="129"/>
      <c r="L88" s="167">
        <v>111.8</v>
      </c>
      <c r="M88" s="553"/>
      <c r="N88" s="553"/>
      <c r="O88" s="553">
        <v>187712200</v>
      </c>
      <c r="P88" s="553">
        <v>0</v>
      </c>
      <c r="Q88" s="61"/>
      <c r="R88" s="162"/>
      <c r="S88" s="162">
        <v>0</v>
      </c>
      <c r="T88" s="553"/>
      <c r="U88" s="553">
        <v>0</v>
      </c>
      <c r="V88" s="553"/>
      <c r="W88" s="129"/>
      <c r="X88" s="162"/>
      <c r="Y88" s="169">
        <v>217.31999999999996</v>
      </c>
      <c r="Z88" s="170">
        <v>0</v>
      </c>
      <c r="AA88" s="553"/>
      <c r="AB88" s="553">
        <v>458419068.25999993</v>
      </c>
      <c r="AC88" s="71"/>
      <c r="AD88" s="71"/>
      <c r="AE88" s="71"/>
      <c r="AF88" s="71"/>
      <c r="AG88" s="71"/>
      <c r="AH88" s="103"/>
      <c r="AI88" s="61"/>
      <c r="AJ88" s="162"/>
      <c r="AK88" s="162">
        <v>5</v>
      </c>
      <c r="AL88" s="553"/>
      <c r="AM88" s="553">
        <v>66694400</v>
      </c>
      <c r="AN88" s="61"/>
      <c r="AO88" s="162">
        <v>1</v>
      </c>
      <c r="AP88" s="602">
        <v>712825668.25999999</v>
      </c>
      <c r="AQ88" s="111"/>
      <c r="AR88" s="111"/>
    </row>
    <row r="89" spans="1:44" ht="56.25" outlineLevel="2">
      <c r="A89" s="72">
        <v>7</v>
      </c>
      <c r="B89" s="552" t="s">
        <v>35</v>
      </c>
      <c r="C89" s="552"/>
      <c r="D89" s="71" t="s">
        <v>257</v>
      </c>
      <c r="E89" s="103">
        <v>4</v>
      </c>
      <c r="F89" s="103"/>
      <c r="G89" s="103">
        <v>433</v>
      </c>
      <c r="H89" s="103">
        <v>79</v>
      </c>
      <c r="I89" s="103" t="s">
        <v>223</v>
      </c>
      <c r="J89" s="103" t="s">
        <v>224</v>
      </c>
      <c r="K89" s="107" t="s">
        <v>973</v>
      </c>
      <c r="L89" s="105">
        <v>111.8</v>
      </c>
      <c r="M89" s="554">
        <v>1679000</v>
      </c>
      <c r="N89" s="554">
        <v>0</v>
      </c>
      <c r="O89" s="554">
        <v>187712200</v>
      </c>
      <c r="P89" s="554">
        <v>0</v>
      </c>
      <c r="Q89" s="71" t="s">
        <v>35</v>
      </c>
      <c r="R89" s="103"/>
      <c r="S89" s="103"/>
      <c r="T89" s="554" t="s">
        <v>35</v>
      </c>
      <c r="U89" s="554" t="s">
        <v>35</v>
      </c>
      <c r="V89" s="554" t="s">
        <v>2163</v>
      </c>
      <c r="W89" s="107" t="s">
        <v>1142</v>
      </c>
      <c r="X89" s="103" t="s">
        <v>27</v>
      </c>
      <c r="Y89" s="108">
        <v>19.760000000000002</v>
      </c>
      <c r="Z89" s="109"/>
      <c r="AA89" s="554">
        <v>3840615</v>
      </c>
      <c r="AB89" s="554">
        <v>75890552.400000006</v>
      </c>
      <c r="AC89" s="71" t="s">
        <v>32</v>
      </c>
      <c r="AD89" s="71" t="s">
        <v>29</v>
      </c>
      <c r="AE89" s="71" t="s">
        <v>34</v>
      </c>
      <c r="AF89" s="71" t="s">
        <v>31</v>
      </c>
      <c r="AG89" s="71" t="s">
        <v>32</v>
      </c>
      <c r="AH89" s="103" t="s">
        <v>41</v>
      </c>
      <c r="AI89" s="71" t="s">
        <v>562</v>
      </c>
      <c r="AJ89" s="103" t="s">
        <v>409</v>
      </c>
      <c r="AK89" s="103">
        <v>4</v>
      </c>
      <c r="AL89" s="554">
        <v>12423600</v>
      </c>
      <c r="AM89" s="554">
        <v>49694400</v>
      </c>
      <c r="AN89" s="71" t="s">
        <v>407</v>
      </c>
      <c r="AO89" s="103">
        <v>1</v>
      </c>
      <c r="AP89" s="602" t="s">
        <v>35</v>
      </c>
      <c r="AQ89" s="111" t="s">
        <v>679</v>
      </c>
      <c r="AR89" s="111" t="s">
        <v>1912</v>
      </c>
    </row>
    <row r="90" spans="1:44" ht="266.25" outlineLevel="2">
      <c r="A90" s="72">
        <v>7</v>
      </c>
      <c r="B90" s="552" t="s">
        <v>35</v>
      </c>
      <c r="C90" s="552"/>
      <c r="D90" s="71" t="s">
        <v>71</v>
      </c>
      <c r="E90" s="103"/>
      <c r="F90" s="103"/>
      <c r="G90" s="103"/>
      <c r="H90" s="103"/>
      <c r="I90" s="103"/>
      <c r="J90" s="103"/>
      <c r="K90" s="107"/>
      <c r="L90" s="105" t="s">
        <v>35</v>
      </c>
      <c r="M90" s="554" t="s">
        <v>35</v>
      </c>
      <c r="N90" s="554" t="s">
        <v>35</v>
      </c>
      <c r="O90" s="554" t="s">
        <v>35</v>
      </c>
      <c r="P90" s="554" t="s">
        <v>35</v>
      </c>
      <c r="Q90" s="71" t="s">
        <v>35</v>
      </c>
      <c r="R90" s="103"/>
      <c r="S90" s="103"/>
      <c r="T90" s="554" t="s">
        <v>35</v>
      </c>
      <c r="U90" s="554" t="s">
        <v>35</v>
      </c>
      <c r="V90" s="554"/>
      <c r="W90" s="107" t="s">
        <v>1063</v>
      </c>
      <c r="X90" s="103" t="s">
        <v>27</v>
      </c>
      <c r="Y90" s="108">
        <v>79</v>
      </c>
      <c r="Z90" s="109"/>
      <c r="AA90" s="554">
        <v>3941166</v>
      </c>
      <c r="AB90" s="554">
        <v>311352114</v>
      </c>
      <c r="AC90" s="71" t="s">
        <v>32</v>
      </c>
      <c r="AD90" s="71" t="s">
        <v>29</v>
      </c>
      <c r="AE90" s="71" t="s">
        <v>30</v>
      </c>
      <c r="AF90" s="71" t="s">
        <v>31</v>
      </c>
      <c r="AG90" s="71" t="s">
        <v>32</v>
      </c>
      <c r="AH90" s="103" t="s">
        <v>33</v>
      </c>
      <c r="AI90" s="71" t="s">
        <v>579</v>
      </c>
      <c r="AJ90" s="103" t="s">
        <v>560</v>
      </c>
      <c r="AK90" s="103">
        <v>1</v>
      </c>
      <c r="AL90" s="554">
        <v>17000000</v>
      </c>
      <c r="AM90" s="554">
        <v>17000000</v>
      </c>
      <c r="AN90" s="71"/>
      <c r="AO90" s="103"/>
      <c r="AP90" s="602" t="s">
        <v>35</v>
      </c>
      <c r="AQ90" s="59" t="s">
        <v>680</v>
      </c>
      <c r="AR90" s="59" t="s">
        <v>1918</v>
      </c>
    </row>
    <row r="91" spans="1:44" ht="116.25" outlineLevel="2">
      <c r="A91" s="72">
        <v>7</v>
      </c>
      <c r="B91" s="552" t="s">
        <v>35</v>
      </c>
      <c r="C91" s="552"/>
      <c r="D91" s="71" t="s">
        <v>258</v>
      </c>
      <c r="E91" s="103"/>
      <c r="F91" s="103"/>
      <c r="G91" s="103"/>
      <c r="H91" s="103"/>
      <c r="I91" s="103"/>
      <c r="J91" s="103"/>
      <c r="K91" s="107"/>
      <c r="L91" s="105" t="s">
        <v>35</v>
      </c>
      <c r="M91" s="554" t="s">
        <v>35</v>
      </c>
      <c r="N91" s="554" t="s">
        <v>35</v>
      </c>
      <c r="O91" s="554" t="s">
        <v>35</v>
      </c>
      <c r="P91" s="554" t="s">
        <v>35</v>
      </c>
      <c r="Q91" s="71" t="s">
        <v>35</v>
      </c>
      <c r="R91" s="103"/>
      <c r="S91" s="103"/>
      <c r="T91" s="554" t="s">
        <v>35</v>
      </c>
      <c r="U91" s="554" t="s">
        <v>35</v>
      </c>
      <c r="V91" s="554"/>
      <c r="W91" s="107" t="s">
        <v>1107</v>
      </c>
      <c r="X91" s="103" t="s">
        <v>27</v>
      </c>
      <c r="Y91" s="108">
        <v>79</v>
      </c>
      <c r="Z91" s="109"/>
      <c r="AA91" s="554">
        <v>109890</v>
      </c>
      <c r="AB91" s="554">
        <v>8681310</v>
      </c>
      <c r="AC91" s="71"/>
      <c r="AD91" s="71"/>
      <c r="AE91" s="71"/>
      <c r="AF91" s="71"/>
      <c r="AG91" s="71"/>
      <c r="AH91" s="103"/>
      <c r="AI91" s="71"/>
      <c r="AJ91" s="103"/>
      <c r="AK91" s="103"/>
      <c r="AL91" s="554" t="s">
        <v>35</v>
      </c>
      <c r="AM91" s="554" t="s">
        <v>35</v>
      </c>
      <c r="AN91" s="71"/>
      <c r="AO91" s="103"/>
      <c r="AP91" s="602" t="s">
        <v>35</v>
      </c>
      <c r="AQ91" s="59" t="s">
        <v>681</v>
      </c>
      <c r="AR91" s="59" t="s">
        <v>1914</v>
      </c>
    </row>
    <row r="92" spans="1:44" ht="63.75" outlineLevel="2">
      <c r="A92" s="72">
        <v>7</v>
      </c>
      <c r="B92" s="552" t="s">
        <v>35</v>
      </c>
      <c r="C92" s="552"/>
      <c r="D92" s="71"/>
      <c r="E92" s="103"/>
      <c r="F92" s="103"/>
      <c r="G92" s="103"/>
      <c r="H92" s="103"/>
      <c r="I92" s="103"/>
      <c r="J92" s="103"/>
      <c r="K92" s="107"/>
      <c r="L92" s="105" t="s">
        <v>35</v>
      </c>
      <c r="M92" s="554" t="s">
        <v>35</v>
      </c>
      <c r="N92" s="554" t="s">
        <v>35</v>
      </c>
      <c r="O92" s="554" t="s">
        <v>35</v>
      </c>
      <c r="P92" s="554" t="s">
        <v>35</v>
      </c>
      <c r="Q92" s="71" t="s">
        <v>35</v>
      </c>
      <c r="R92" s="103"/>
      <c r="S92" s="103"/>
      <c r="T92" s="554" t="s">
        <v>35</v>
      </c>
      <c r="U92" s="554" t="s">
        <v>35</v>
      </c>
      <c r="V92" s="554"/>
      <c r="W92" s="107" t="s">
        <v>1121</v>
      </c>
      <c r="X92" s="103" t="s">
        <v>27</v>
      </c>
      <c r="Y92" s="108">
        <v>2.2200000000000002</v>
      </c>
      <c r="Z92" s="109"/>
      <c r="AA92" s="554">
        <v>1398600</v>
      </c>
      <c r="AB92" s="554">
        <v>3104892.0000000005</v>
      </c>
      <c r="AC92" s="71"/>
      <c r="AD92" s="71"/>
      <c r="AE92" s="71"/>
      <c r="AF92" s="71"/>
      <c r="AG92" s="71"/>
      <c r="AH92" s="103"/>
      <c r="AI92" s="71"/>
      <c r="AJ92" s="103"/>
      <c r="AK92" s="103"/>
      <c r="AL92" s="554" t="s">
        <v>35</v>
      </c>
      <c r="AM92" s="554" t="s">
        <v>35</v>
      </c>
      <c r="AN92" s="71"/>
      <c r="AO92" s="103"/>
      <c r="AP92" s="602" t="s">
        <v>35</v>
      </c>
      <c r="AQ92" s="585" t="s">
        <v>1911</v>
      </c>
      <c r="AR92" s="585" t="s">
        <v>1915</v>
      </c>
    </row>
    <row r="93" spans="1:44" outlineLevel="2">
      <c r="A93" s="72">
        <v>7</v>
      </c>
      <c r="B93" s="552" t="s">
        <v>35</v>
      </c>
      <c r="C93" s="552"/>
      <c r="D93" s="71"/>
      <c r="E93" s="103"/>
      <c r="F93" s="103"/>
      <c r="G93" s="103"/>
      <c r="H93" s="103"/>
      <c r="I93" s="103"/>
      <c r="J93" s="103"/>
      <c r="K93" s="107"/>
      <c r="L93" s="105" t="s">
        <v>35</v>
      </c>
      <c r="M93" s="554" t="s">
        <v>35</v>
      </c>
      <c r="N93" s="554" t="s">
        <v>35</v>
      </c>
      <c r="O93" s="554" t="s">
        <v>35</v>
      </c>
      <c r="P93" s="554" t="s">
        <v>35</v>
      </c>
      <c r="Q93" s="71" t="s">
        <v>35</v>
      </c>
      <c r="R93" s="103"/>
      <c r="S93" s="103"/>
      <c r="T93" s="554" t="s">
        <v>35</v>
      </c>
      <c r="U93" s="554" t="s">
        <v>35</v>
      </c>
      <c r="V93" s="554"/>
      <c r="W93" s="107" t="s">
        <v>1105</v>
      </c>
      <c r="X93" s="103" t="s">
        <v>27</v>
      </c>
      <c r="Y93" s="108">
        <v>1.92</v>
      </c>
      <c r="Z93" s="109"/>
      <c r="AA93" s="554">
        <v>292949</v>
      </c>
      <c r="AB93" s="554">
        <v>562462.07999999996</v>
      </c>
      <c r="AC93" s="71"/>
      <c r="AD93" s="71"/>
      <c r="AE93" s="71"/>
      <c r="AF93" s="71"/>
      <c r="AG93" s="71"/>
      <c r="AH93" s="103"/>
      <c r="AI93" s="71"/>
      <c r="AJ93" s="103"/>
      <c r="AK93" s="103"/>
      <c r="AL93" s="554" t="s">
        <v>35</v>
      </c>
      <c r="AM93" s="554" t="s">
        <v>35</v>
      </c>
      <c r="AN93" s="71"/>
      <c r="AO93" s="103"/>
      <c r="AP93" s="602" t="s">
        <v>35</v>
      </c>
      <c r="AQ93" s="584" t="s">
        <v>1928</v>
      </c>
      <c r="AR93" s="584"/>
    </row>
    <row r="94" spans="1:44" outlineLevel="2">
      <c r="A94" s="72">
        <v>7</v>
      </c>
      <c r="B94" s="552" t="s">
        <v>35</v>
      </c>
      <c r="C94" s="552"/>
      <c r="D94" s="71"/>
      <c r="E94" s="103"/>
      <c r="F94" s="103"/>
      <c r="G94" s="103"/>
      <c r="H94" s="103"/>
      <c r="I94" s="103"/>
      <c r="J94" s="103"/>
      <c r="K94" s="107"/>
      <c r="L94" s="105" t="s">
        <v>35</v>
      </c>
      <c r="M94" s="554" t="s">
        <v>35</v>
      </c>
      <c r="N94" s="554" t="s">
        <v>35</v>
      </c>
      <c r="O94" s="554" t="s">
        <v>35</v>
      </c>
      <c r="P94" s="554" t="s">
        <v>35</v>
      </c>
      <c r="Q94" s="71" t="s">
        <v>35</v>
      </c>
      <c r="R94" s="103"/>
      <c r="S94" s="103"/>
      <c r="T94" s="554" t="s">
        <v>35</v>
      </c>
      <c r="U94" s="554" t="s">
        <v>35</v>
      </c>
      <c r="V94" s="554"/>
      <c r="W94" s="107" t="s">
        <v>1130</v>
      </c>
      <c r="X94" s="103" t="s">
        <v>27</v>
      </c>
      <c r="Y94" s="108">
        <v>3.87</v>
      </c>
      <c r="Z94" s="109"/>
      <c r="AA94" s="554">
        <v>282038</v>
      </c>
      <c r="AB94" s="554">
        <v>1091487.06</v>
      </c>
      <c r="AC94" s="71"/>
      <c r="AD94" s="71"/>
      <c r="AE94" s="71"/>
      <c r="AF94" s="71"/>
      <c r="AG94" s="71"/>
      <c r="AH94" s="103"/>
      <c r="AI94" s="71"/>
      <c r="AJ94" s="103"/>
      <c r="AK94" s="103"/>
      <c r="AL94" s="554" t="s">
        <v>35</v>
      </c>
      <c r="AM94" s="554" t="s">
        <v>35</v>
      </c>
      <c r="AN94" s="71"/>
      <c r="AO94" s="103"/>
      <c r="AP94" s="602" t="s">
        <v>35</v>
      </c>
      <c r="AQ94" s="107"/>
      <c r="AR94" s="107"/>
    </row>
    <row r="95" spans="1:44" outlineLevel="2">
      <c r="A95" s="72">
        <v>7</v>
      </c>
      <c r="B95" s="552" t="s">
        <v>35</v>
      </c>
      <c r="C95" s="552"/>
      <c r="D95" s="71"/>
      <c r="E95" s="103"/>
      <c r="F95" s="103"/>
      <c r="G95" s="103"/>
      <c r="H95" s="103"/>
      <c r="I95" s="103"/>
      <c r="J95" s="103"/>
      <c r="K95" s="107"/>
      <c r="L95" s="105" t="s">
        <v>35</v>
      </c>
      <c r="M95" s="554" t="s">
        <v>35</v>
      </c>
      <c r="N95" s="554" t="s">
        <v>35</v>
      </c>
      <c r="O95" s="554" t="s">
        <v>35</v>
      </c>
      <c r="P95" s="554" t="s">
        <v>35</v>
      </c>
      <c r="Q95" s="71" t="s">
        <v>35</v>
      </c>
      <c r="R95" s="103"/>
      <c r="S95" s="103"/>
      <c r="T95" s="554" t="s">
        <v>35</v>
      </c>
      <c r="U95" s="554" t="s">
        <v>35</v>
      </c>
      <c r="V95" s="554"/>
      <c r="W95" s="107" t="s">
        <v>1108</v>
      </c>
      <c r="X95" s="103" t="s">
        <v>27</v>
      </c>
      <c r="Y95" s="108">
        <v>7.6</v>
      </c>
      <c r="Z95" s="109"/>
      <c r="AA95" s="554">
        <v>282038</v>
      </c>
      <c r="AB95" s="554">
        <v>2143488.7999999998</v>
      </c>
      <c r="AC95" s="71"/>
      <c r="AD95" s="71"/>
      <c r="AE95" s="71"/>
      <c r="AF95" s="71"/>
      <c r="AG95" s="71"/>
      <c r="AH95" s="103"/>
      <c r="AI95" s="71"/>
      <c r="AJ95" s="103"/>
      <c r="AK95" s="103"/>
      <c r="AL95" s="554" t="s">
        <v>35</v>
      </c>
      <c r="AM95" s="554" t="s">
        <v>35</v>
      </c>
      <c r="AN95" s="71"/>
      <c r="AO95" s="103"/>
      <c r="AP95" s="602" t="s">
        <v>35</v>
      </c>
      <c r="AQ95" s="107"/>
      <c r="AR95" s="107"/>
    </row>
    <row r="96" spans="1:44" outlineLevel="2">
      <c r="A96" s="72">
        <v>7</v>
      </c>
      <c r="B96" s="552" t="s">
        <v>35</v>
      </c>
      <c r="C96" s="552"/>
      <c r="D96" s="71"/>
      <c r="E96" s="103"/>
      <c r="F96" s="103"/>
      <c r="G96" s="103"/>
      <c r="H96" s="103"/>
      <c r="I96" s="103"/>
      <c r="J96" s="103"/>
      <c r="K96" s="107"/>
      <c r="L96" s="105" t="s">
        <v>35</v>
      </c>
      <c r="M96" s="554" t="s">
        <v>35</v>
      </c>
      <c r="N96" s="554" t="s">
        <v>35</v>
      </c>
      <c r="O96" s="554" t="s">
        <v>35</v>
      </c>
      <c r="P96" s="554" t="s">
        <v>35</v>
      </c>
      <c r="Q96" s="71" t="s">
        <v>35</v>
      </c>
      <c r="R96" s="103"/>
      <c r="S96" s="103"/>
      <c r="T96" s="554" t="s">
        <v>35</v>
      </c>
      <c r="U96" s="554" t="s">
        <v>35</v>
      </c>
      <c r="V96" s="554"/>
      <c r="W96" s="107" t="s">
        <v>1155</v>
      </c>
      <c r="X96" s="103" t="s">
        <v>27</v>
      </c>
      <c r="Y96" s="108">
        <v>2.34</v>
      </c>
      <c r="Z96" s="109"/>
      <c r="AA96" s="554">
        <v>330817</v>
      </c>
      <c r="AB96" s="554">
        <v>774111.77999999991</v>
      </c>
      <c r="AC96" s="71"/>
      <c r="AD96" s="71"/>
      <c r="AE96" s="71"/>
      <c r="AF96" s="71"/>
      <c r="AG96" s="71"/>
      <c r="AH96" s="103"/>
      <c r="AI96" s="71"/>
      <c r="AJ96" s="103"/>
      <c r="AK96" s="103"/>
      <c r="AL96" s="554" t="s">
        <v>35</v>
      </c>
      <c r="AM96" s="554" t="s">
        <v>35</v>
      </c>
      <c r="AN96" s="71"/>
      <c r="AO96" s="103"/>
      <c r="AP96" s="602" t="s">
        <v>35</v>
      </c>
      <c r="AQ96" s="107"/>
      <c r="AR96" s="107"/>
    </row>
    <row r="97" spans="1:44" ht="37.5" outlineLevel="2">
      <c r="A97" s="72">
        <v>7</v>
      </c>
      <c r="B97" s="552" t="s">
        <v>35</v>
      </c>
      <c r="C97" s="552"/>
      <c r="D97" s="71"/>
      <c r="E97" s="103"/>
      <c r="F97" s="103"/>
      <c r="G97" s="103"/>
      <c r="H97" s="103"/>
      <c r="I97" s="103"/>
      <c r="J97" s="103"/>
      <c r="K97" s="107"/>
      <c r="L97" s="105" t="s">
        <v>35</v>
      </c>
      <c r="M97" s="554" t="s">
        <v>35</v>
      </c>
      <c r="N97" s="554" t="s">
        <v>35</v>
      </c>
      <c r="O97" s="554" t="s">
        <v>35</v>
      </c>
      <c r="P97" s="554" t="s">
        <v>35</v>
      </c>
      <c r="Q97" s="71" t="s">
        <v>35</v>
      </c>
      <c r="R97" s="103"/>
      <c r="S97" s="103"/>
      <c r="T97" s="554" t="s">
        <v>35</v>
      </c>
      <c r="U97" s="554" t="s">
        <v>35</v>
      </c>
      <c r="V97" s="554"/>
      <c r="W97" s="107" t="s">
        <v>1080</v>
      </c>
      <c r="X97" s="103" t="s">
        <v>27</v>
      </c>
      <c r="Y97" s="108">
        <v>4.2</v>
      </c>
      <c r="Z97" s="109"/>
      <c r="AA97" s="554">
        <v>10375629</v>
      </c>
      <c r="AB97" s="554">
        <v>43577641.800000004</v>
      </c>
      <c r="AC97" s="71"/>
      <c r="AD97" s="71"/>
      <c r="AE97" s="71"/>
      <c r="AF97" s="71" t="s">
        <v>31</v>
      </c>
      <c r="AG97" s="71"/>
      <c r="AH97" s="103" t="s">
        <v>33</v>
      </c>
      <c r="AI97" s="71"/>
      <c r="AJ97" s="103"/>
      <c r="AK97" s="103"/>
      <c r="AL97" s="554" t="s">
        <v>35</v>
      </c>
      <c r="AM97" s="554" t="s">
        <v>35</v>
      </c>
      <c r="AN97" s="71"/>
      <c r="AO97" s="103"/>
      <c r="AP97" s="602" t="s">
        <v>35</v>
      </c>
      <c r="AQ97" s="107"/>
      <c r="AR97" s="107"/>
    </row>
    <row r="98" spans="1:44" outlineLevel="2">
      <c r="A98" s="72">
        <v>7</v>
      </c>
      <c r="B98" s="552" t="s">
        <v>35</v>
      </c>
      <c r="C98" s="552"/>
      <c r="D98" s="71"/>
      <c r="E98" s="103"/>
      <c r="F98" s="103"/>
      <c r="G98" s="103"/>
      <c r="H98" s="103"/>
      <c r="I98" s="103"/>
      <c r="J98" s="103"/>
      <c r="K98" s="107"/>
      <c r="L98" s="105" t="s">
        <v>35</v>
      </c>
      <c r="M98" s="554" t="s">
        <v>35</v>
      </c>
      <c r="N98" s="554" t="s">
        <v>35</v>
      </c>
      <c r="O98" s="554" t="s">
        <v>35</v>
      </c>
      <c r="P98" s="554" t="s">
        <v>35</v>
      </c>
      <c r="Q98" s="71" t="s">
        <v>35</v>
      </c>
      <c r="R98" s="103"/>
      <c r="S98" s="103"/>
      <c r="T98" s="554" t="s">
        <v>35</v>
      </c>
      <c r="U98" s="554" t="s">
        <v>35</v>
      </c>
      <c r="V98" s="554"/>
      <c r="W98" s="107" t="s">
        <v>1001</v>
      </c>
      <c r="X98" s="103" t="s">
        <v>27</v>
      </c>
      <c r="Y98" s="108">
        <v>8.25</v>
      </c>
      <c r="Z98" s="109"/>
      <c r="AA98" s="554">
        <v>295078</v>
      </c>
      <c r="AB98" s="554">
        <v>2434393.5</v>
      </c>
      <c r="AC98" s="71"/>
      <c r="AD98" s="71"/>
      <c r="AE98" s="71"/>
      <c r="AF98" s="71"/>
      <c r="AG98" s="71"/>
      <c r="AH98" s="103"/>
      <c r="AI98" s="71"/>
      <c r="AJ98" s="103"/>
      <c r="AK98" s="103"/>
      <c r="AL98" s="554" t="s">
        <v>35</v>
      </c>
      <c r="AM98" s="554" t="s">
        <v>35</v>
      </c>
      <c r="AN98" s="71"/>
      <c r="AO98" s="103"/>
      <c r="AP98" s="602" t="s">
        <v>35</v>
      </c>
      <c r="AQ98" s="107"/>
      <c r="AR98" s="107"/>
    </row>
    <row r="99" spans="1:44" s="113" customFormat="1" outlineLevel="2">
      <c r="A99" s="72">
        <v>7</v>
      </c>
      <c r="B99" s="552" t="s">
        <v>35</v>
      </c>
      <c r="C99" s="552"/>
      <c r="D99" s="71"/>
      <c r="E99" s="103"/>
      <c r="F99" s="103"/>
      <c r="G99" s="103"/>
      <c r="H99" s="103"/>
      <c r="I99" s="103"/>
      <c r="J99" s="103"/>
      <c r="K99" s="107"/>
      <c r="L99" s="105" t="s">
        <v>35</v>
      </c>
      <c r="M99" s="554" t="s">
        <v>35</v>
      </c>
      <c r="N99" s="554" t="s">
        <v>35</v>
      </c>
      <c r="O99" s="554" t="s">
        <v>35</v>
      </c>
      <c r="P99" s="554" t="s">
        <v>35</v>
      </c>
      <c r="Q99" s="71" t="s">
        <v>35</v>
      </c>
      <c r="R99" s="103"/>
      <c r="S99" s="103"/>
      <c r="T99" s="554" t="s">
        <v>35</v>
      </c>
      <c r="U99" s="554" t="s">
        <v>35</v>
      </c>
      <c r="V99" s="554"/>
      <c r="W99" s="107" t="s">
        <v>1105</v>
      </c>
      <c r="X99" s="103" t="s">
        <v>27</v>
      </c>
      <c r="Y99" s="108">
        <v>4.16</v>
      </c>
      <c r="Z99" s="109"/>
      <c r="AA99" s="554">
        <v>292949</v>
      </c>
      <c r="AB99" s="554">
        <v>1218667.8400000001</v>
      </c>
      <c r="AC99" s="71"/>
      <c r="AD99" s="71"/>
      <c r="AE99" s="71"/>
      <c r="AF99" s="71"/>
      <c r="AG99" s="71"/>
      <c r="AH99" s="103"/>
      <c r="AI99" s="71"/>
      <c r="AJ99" s="103"/>
      <c r="AK99" s="103"/>
      <c r="AL99" s="554" t="s">
        <v>35</v>
      </c>
      <c r="AM99" s="554" t="s">
        <v>35</v>
      </c>
      <c r="AN99" s="71"/>
      <c r="AO99" s="103"/>
      <c r="AP99" s="602" t="s">
        <v>35</v>
      </c>
      <c r="AQ99" s="107"/>
      <c r="AR99" s="107"/>
    </row>
    <row r="100" spans="1:44" ht="37.5" outlineLevel="2">
      <c r="A100" s="72">
        <v>7</v>
      </c>
      <c r="B100" s="552" t="s">
        <v>35</v>
      </c>
      <c r="C100" s="552"/>
      <c r="D100" s="71"/>
      <c r="E100" s="103"/>
      <c r="F100" s="103"/>
      <c r="G100" s="103"/>
      <c r="H100" s="103"/>
      <c r="I100" s="103"/>
      <c r="J100" s="103"/>
      <c r="K100" s="107"/>
      <c r="L100" s="105" t="s">
        <v>35</v>
      </c>
      <c r="M100" s="554" t="s">
        <v>35</v>
      </c>
      <c r="N100" s="554" t="s">
        <v>35</v>
      </c>
      <c r="O100" s="554" t="s">
        <v>35</v>
      </c>
      <c r="P100" s="554" t="s">
        <v>35</v>
      </c>
      <c r="Q100" s="71" t="s">
        <v>35</v>
      </c>
      <c r="R100" s="103"/>
      <c r="S100" s="103"/>
      <c r="T100" s="554" t="s">
        <v>35</v>
      </c>
      <c r="U100" s="554" t="s">
        <v>35</v>
      </c>
      <c r="V100" s="554"/>
      <c r="W100" s="107" t="s">
        <v>1156</v>
      </c>
      <c r="X100" s="103" t="s">
        <v>27</v>
      </c>
      <c r="Y100" s="108">
        <v>4</v>
      </c>
      <c r="Z100" s="109"/>
      <c r="AA100" s="554">
        <v>948717</v>
      </c>
      <c r="AB100" s="554">
        <v>3794868</v>
      </c>
      <c r="AC100" s="71"/>
      <c r="AD100" s="71"/>
      <c r="AE100" s="71"/>
      <c r="AF100" s="71"/>
      <c r="AG100" s="71"/>
      <c r="AH100" s="103"/>
      <c r="AI100" s="71"/>
      <c r="AJ100" s="103"/>
      <c r="AK100" s="103"/>
      <c r="AL100" s="554" t="s">
        <v>35</v>
      </c>
      <c r="AM100" s="554" t="s">
        <v>35</v>
      </c>
      <c r="AN100" s="71"/>
      <c r="AO100" s="103"/>
      <c r="AP100" s="602" t="s">
        <v>35</v>
      </c>
      <c r="AQ100" s="107"/>
      <c r="AR100" s="107"/>
    </row>
    <row r="101" spans="1:44" ht="37.5" outlineLevel="2">
      <c r="A101" s="72">
        <v>7</v>
      </c>
      <c r="B101" s="552" t="s">
        <v>35</v>
      </c>
      <c r="C101" s="552"/>
      <c r="D101" s="71"/>
      <c r="E101" s="103"/>
      <c r="F101" s="103"/>
      <c r="G101" s="103"/>
      <c r="H101" s="103"/>
      <c r="I101" s="103"/>
      <c r="J101" s="103"/>
      <c r="K101" s="107"/>
      <c r="L101" s="105" t="s">
        <v>35</v>
      </c>
      <c r="M101" s="554" t="s">
        <v>35</v>
      </c>
      <c r="N101" s="554" t="s">
        <v>35</v>
      </c>
      <c r="O101" s="554" t="s">
        <v>35</v>
      </c>
      <c r="P101" s="554" t="s">
        <v>35</v>
      </c>
      <c r="Q101" s="71" t="s">
        <v>35</v>
      </c>
      <c r="R101" s="103"/>
      <c r="S101" s="103"/>
      <c r="T101" s="554" t="s">
        <v>35</v>
      </c>
      <c r="U101" s="554" t="s">
        <v>35</v>
      </c>
      <c r="V101" s="554"/>
      <c r="W101" s="107" t="s">
        <v>1049</v>
      </c>
      <c r="X101" s="103" t="s">
        <v>42</v>
      </c>
      <c r="Y101" s="108">
        <v>1</v>
      </c>
      <c r="Z101" s="109"/>
      <c r="AA101" s="554">
        <v>3793079</v>
      </c>
      <c r="AB101" s="554">
        <v>3793079</v>
      </c>
      <c r="AC101" s="71"/>
      <c r="AD101" s="71"/>
      <c r="AE101" s="71"/>
      <c r="AF101" s="71"/>
      <c r="AG101" s="71"/>
      <c r="AH101" s="103"/>
      <c r="AI101" s="71"/>
      <c r="AJ101" s="103"/>
      <c r="AK101" s="103"/>
      <c r="AL101" s="554" t="s">
        <v>35</v>
      </c>
      <c r="AM101" s="554" t="s">
        <v>35</v>
      </c>
      <c r="AN101" s="71"/>
      <c r="AO101" s="103"/>
      <c r="AP101" s="602" t="s">
        <v>35</v>
      </c>
      <c r="AQ101" s="107"/>
      <c r="AR101" s="107"/>
    </row>
    <row r="102" spans="1:44" outlineLevel="2">
      <c r="A102" s="72">
        <v>7</v>
      </c>
      <c r="B102" s="552"/>
      <c r="C102" s="552"/>
      <c r="D102" s="61"/>
      <c r="E102" s="103"/>
      <c r="F102" s="103"/>
      <c r="G102" s="103"/>
      <c r="H102" s="103"/>
      <c r="I102" s="103"/>
      <c r="J102" s="103"/>
      <c r="K102" s="107"/>
      <c r="L102" s="105" t="s">
        <v>35</v>
      </c>
      <c r="M102" s="554" t="s">
        <v>35</v>
      </c>
      <c r="N102" s="554" t="s">
        <v>35</v>
      </c>
      <c r="O102" s="554" t="s">
        <v>35</v>
      </c>
      <c r="P102" s="554" t="s">
        <v>35</v>
      </c>
      <c r="Q102" s="71" t="s">
        <v>35</v>
      </c>
      <c r="R102" s="103"/>
      <c r="S102" s="103"/>
      <c r="T102" s="554" t="s">
        <v>35</v>
      </c>
      <c r="U102" s="554" t="s">
        <v>35</v>
      </c>
      <c r="V102" s="554"/>
      <c r="W102" s="107"/>
      <c r="X102" s="103"/>
      <c r="Y102" s="108"/>
      <c r="Z102" s="109"/>
      <c r="AA102" s="554" t="s">
        <v>35</v>
      </c>
      <c r="AB102" s="554" t="s">
        <v>35</v>
      </c>
      <c r="AC102" s="71"/>
      <c r="AD102" s="71"/>
      <c r="AE102" s="71"/>
      <c r="AF102" s="71"/>
      <c r="AG102" s="71"/>
      <c r="AH102" s="103"/>
      <c r="AI102" s="71"/>
      <c r="AJ102" s="103"/>
      <c r="AK102" s="103"/>
      <c r="AL102" s="554" t="s">
        <v>35</v>
      </c>
      <c r="AM102" s="554" t="s">
        <v>35</v>
      </c>
      <c r="AN102" s="71"/>
      <c r="AO102" s="103"/>
      <c r="AP102" s="602" t="s">
        <v>35</v>
      </c>
      <c r="AQ102" s="107"/>
      <c r="AR102" s="107"/>
    </row>
    <row r="103" spans="1:44" outlineLevel="1">
      <c r="A103" s="84" t="s">
        <v>2152</v>
      </c>
      <c r="B103" s="552">
        <v>8</v>
      </c>
      <c r="C103" s="552">
        <v>442</v>
      </c>
      <c r="D103" s="61" t="s">
        <v>287</v>
      </c>
      <c r="E103" s="162"/>
      <c r="F103" s="103"/>
      <c r="G103" s="162"/>
      <c r="H103" s="162"/>
      <c r="I103" s="162"/>
      <c r="J103" s="162"/>
      <c r="K103" s="129"/>
      <c r="L103" s="167">
        <v>133.1</v>
      </c>
      <c r="M103" s="553"/>
      <c r="N103" s="553"/>
      <c r="O103" s="553">
        <v>223474900</v>
      </c>
      <c r="P103" s="553">
        <v>0</v>
      </c>
      <c r="Q103" s="61"/>
      <c r="R103" s="162"/>
      <c r="S103" s="162">
        <v>0</v>
      </c>
      <c r="T103" s="553"/>
      <c r="U103" s="553">
        <v>0</v>
      </c>
      <c r="V103" s="553"/>
      <c r="W103" s="129"/>
      <c r="X103" s="162"/>
      <c r="Y103" s="169">
        <v>256.21400000000006</v>
      </c>
      <c r="Z103" s="170">
        <v>0</v>
      </c>
      <c r="AA103" s="553"/>
      <c r="AB103" s="553">
        <v>554959104.78199995</v>
      </c>
      <c r="AC103" s="71"/>
      <c r="AD103" s="71"/>
      <c r="AE103" s="71"/>
      <c r="AF103" s="71"/>
      <c r="AG103" s="71"/>
      <c r="AH103" s="103"/>
      <c r="AI103" s="61"/>
      <c r="AJ103" s="162"/>
      <c r="AK103" s="162">
        <v>2</v>
      </c>
      <c r="AL103" s="553"/>
      <c r="AM103" s="553">
        <v>29423600</v>
      </c>
      <c r="AN103" s="61"/>
      <c r="AO103" s="162">
        <v>1</v>
      </c>
      <c r="AP103" s="602">
        <v>807857604.78199995</v>
      </c>
      <c r="AQ103" s="111"/>
      <c r="AR103" s="111"/>
    </row>
    <row r="104" spans="1:44" ht="56.25" outlineLevel="2">
      <c r="A104" s="72">
        <v>8</v>
      </c>
      <c r="B104" s="552" t="s">
        <v>35</v>
      </c>
      <c r="C104" s="552"/>
      <c r="D104" s="71" t="s">
        <v>289</v>
      </c>
      <c r="E104" s="103">
        <v>1</v>
      </c>
      <c r="F104" s="103"/>
      <c r="G104" s="103">
        <v>438</v>
      </c>
      <c r="H104" s="103">
        <v>79</v>
      </c>
      <c r="I104" s="103" t="s">
        <v>223</v>
      </c>
      <c r="J104" s="103" t="s">
        <v>224</v>
      </c>
      <c r="K104" s="107" t="s">
        <v>973</v>
      </c>
      <c r="L104" s="105">
        <v>133.1</v>
      </c>
      <c r="M104" s="554">
        <v>1679000</v>
      </c>
      <c r="N104" s="554">
        <v>0</v>
      </c>
      <c r="O104" s="554">
        <v>223474900</v>
      </c>
      <c r="P104" s="554">
        <v>0</v>
      </c>
      <c r="Q104" s="71" t="s">
        <v>35</v>
      </c>
      <c r="R104" s="103"/>
      <c r="S104" s="103"/>
      <c r="T104" s="554" t="s">
        <v>35</v>
      </c>
      <c r="U104" s="554" t="s">
        <v>35</v>
      </c>
      <c r="V104" s="554" t="s">
        <v>2163</v>
      </c>
      <c r="W104" s="107" t="s">
        <v>1142</v>
      </c>
      <c r="X104" s="103" t="s">
        <v>27</v>
      </c>
      <c r="Y104" s="108">
        <v>31.21</v>
      </c>
      <c r="Z104" s="109"/>
      <c r="AA104" s="554">
        <v>3840615</v>
      </c>
      <c r="AB104" s="554">
        <v>119865594.15000001</v>
      </c>
      <c r="AC104" s="71" t="s">
        <v>32</v>
      </c>
      <c r="AD104" s="71" t="s">
        <v>29</v>
      </c>
      <c r="AE104" s="71" t="s">
        <v>36</v>
      </c>
      <c r="AF104" s="71" t="s">
        <v>288</v>
      </c>
      <c r="AG104" s="71" t="s">
        <v>32</v>
      </c>
      <c r="AH104" s="103" t="s">
        <v>41</v>
      </c>
      <c r="AI104" s="71" t="s">
        <v>562</v>
      </c>
      <c r="AJ104" s="103" t="s">
        <v>409</v>
      </c>
      <c r="AK104" s="103">
        <v>1</v>
      </c>
      <c r="AL104" s="554">
        <v>12423600</v>
      </c>
      <c r="AM104" s="554">
        <v>12423600</v>
      </c>
      <c r="AN104" s="71" t="s">
        <v>407</v>
      </c>
      <c r="AO104" s="103">
        <v>1</v>
      </c>
      <c r="AP104" s="602" t="s">
        <v>35</v>
      </c>
      <c r="AQ104" s="111" t="s">
        <v>702</v>
      </c>
      <c r="AR104" s="111" t="s">
        <v>1912</v>
      </c>
    </row>
    <row r="105" spans="1:44" ht="266.25" outlineLevel="2">
      <c r="A105" s="72">
        <v>8</v>
      </c>
      <c r="B105" s="552" t="s">
        <v>35</v>
      </c>
      <c r="C105" s="552"/>
      <c r="D105" s="71" t="s">
        <v>71</v>
      </c>
      <c r="E105" s="103"/>
      <c r="F105" s="103"/>
      <c r="G105" s="103"/>
      <c r="H105" s="103"/>
      <c r="I105" s="103"/>
      <c r="J105" s="103"/>
      <c r="K105" s="107"/>
      <c r="L105" s="105" t="s">
        <v>35</v>
      </c>
      <c r="M105" s="554" t="s">
        <v>35</v>
      </c>
      <c r="N105" s="554" t="s">
        <v>35</v>
      </c>
      <c r="O105" s="554" t="s">
        <v>35</v>
      </c>
      <c r="P105" s="554" t="s">
        <v>35</v>
      </c>
      <c r="Q105" s="71" t="s">
        <v>35</v>
      </c>
      <c r="R105" s="103"/>
      <c r="S105" s="103"/>
      <c r="T105" s="554" t="s">
        <v>35</v>
      </c>
      <c r="U105" s="554" t="s">
        <v>35</v>
      </c>
      <c r="V105" s="554"/>
      <c r="W105" s="107" t="s">
        <v>1063</v>
      </c>
      <c r="X105" s="103" t="s">
        <v>27</v>
      </c>
      <c r="Y105" s="108">
        <v>95.53</v>
      </c>
      <c r="Z105" s="109"/>
      <c r="AA105" s="554">
        <v>3941166</v>
      </c>
      <c r="AB105" s="554">
        <v>376499587.98000002</v>
      </c>
      <c r="AC105" s="71" t="s">
        <v>32</v>
      </c>
      <c r="AD105" s="71" t="s">
        <v>29</v>
      </c>
      <c r="AE105" s="71" t="s">
        <v>30</v>
      </c>
      <c r="AF105" s="71" t="s">
        <v>31</v>
      </c>
      <c r="AG105" s="71" t="s">
        <v>32</v>
      </c>
      <c r="AH105" s="103" t="s">
        <v>33</v>
      </c>
      <c r="AI105" s="71" t="s">
        <v>579</v>
      </c>
      <c r="AJ105" s="103" t="s">
        <v>560</v>
      </c>
      <c r="AK105" s="103">
        <v>1</v>
      </c>
      <c r="AL105" s="554">
        <v>17000000</v>
      </c>
      <c r="AM105" s="554">
        <v>17000000</v>
      </c>
      <c r="AN105" s="71"/>
      <c r="AO105" s="103"/>
      <c r="AP105" s="602" t="s">
        <v>35</v>
      </c>
      <c r="AQ105" s="59" t="s">
        <v>703</v>
      </c>
      <c r="AR105" s="59" t="s">
        <v>1918</v>
      </c>
    </row>
    <row r="106" spans="1:44" ht="112.5" outlineLevel="2">
      <c r="A106" s="72">
        <v>8</v>
      </c>
      <c r="B106" s="552" t="s">
        <v>35</v>
      </c>
      <c r="C106" s="552"/>
      <c r="D106" s="71"/>
      <c r="E106" s="103"/>
      <c r="F106" s="103"/>
      <c r="G106" s="103"/>
      <c r="H106" s="103"/>
      <c r="I106" s="103"/>
      <c r="J106" s="103"/>
      <c r="K106" s="107"/>
      <c r="L106" s="105" t="s">
        <v>35</v>
      </c>
      <c r="M106" s="554" t="s">
        <v>35</v>
      </c>
      <c r="N106" s="554" t="s">
        <v>35</v>
      </c>
      <c r="O106" s="554" t="s">
        <v>35</v>
      </c>
      <c r="P106" s="554" t="s">
        <v>35</v>
      </c>
      <c r="Q106" s="71" t="s">
        <v>35</v>
      </c>
      <c r="R106" s="103"/>
      <c r="S106" s="103"/>
      <c r="T106" s="554" t="s">
        <v>35</v>
      </c>
      <c r="U106" s="554" t="s">
        <v>35</v>
      </c>
      <c r="V106" s="554"/>
      <c r="W106" s="107" t="s">
        <v>1054</v>
      </c>
      <c r="X106" s="103" t="s">
        <v>27</v>
      </c>
      <c r="Y106" s="108">
        <v>2.4</v>
      </c>
      <c r="Z106" s="109"/>
      <c r="AA106" s="554">
        <v>1398600</v>
      </c>
      <c r="AB106" s="554">
        <v>3356640</v>
      </c>
      <c r="AC106" s="71"/>
      <c r="AD106" s="71"/>
      <c r="AE106" s="71"/>
      <c r="AF106" s="71"/>
      <c r="AG106" s="71"/>
      <c r="AH106" s="103"/>
      <c r="AI106" s="71"/>
      <c r="AJ106" s="103"/>
      <c r="AK106" s="103"/>
      <c r="AL106" s="554" t="s">
        <v>35</v>
      </c>
      <c r="AM106" s="554" t="s">
        <v>35</v>
      </c>
      <c r="AN106" s="71"/>
      <c r="AO106" s="103"/>
      <c r="AP106" s="602" t="s">
        <v>35</v>
      </c>
      <c r="AQ106" s="59" t="s">
        <v>704</v>
      </c>
      <c r="AR106" s="59" t="s">
        <v>1914</v>
      </c>
    </row>
    <row r="107" spans="1:44" ht="93.75" outlineLevel="2">
      <c r="A107" s="72">
        <v>8</v>
      </c>
      <c r="B107" s="552" t="s">
        <v>35</v>
      </c>
      <c r="C107" s="552"/>
      <c r="D107" s="71"/>
      <c r="E107" s="103"/>
      <c r="F107" s="103"/>
      <c r="G107" s="103"/>
      <c r="H107" s="103"/>
      <c r="I107" s="103"/>
      <c r="J107" s="103"/>
      <c r="K107" s="107"/>
      <c r="L107" s="105" t="s">
        <v>35</v>
      </c>
      <c r="M107" s="554" t="s">
        <v>35</v>
      </c>
      <c r="N107" s="554" t="s">
        <v>35</v>
      </c>
      <c r="O107" s="554" t="s">
        <v>35</v>
      </c>
      <c r="P107" s="554" t="s">
        <v>35</v>
      </c>
      <c r="Q107" s="71" t="s">
        <v>35</v>
      </c>
      <c r="R107" s="103"/>
      <c r="S107" s="103"/>
      <c r="T107" s="554" t="s">
        <v>35</v>
      </c>
      <c r="U107" s="554" t="s">
        <v>35</v>
      </c>
      <c r="V107" s="554"/>
      <c r="W107" s="107" t="s">
        <v>1105</v>
      </c>
      <c r="X107" s="103" t="s">
        <v>27</v>
      </c>
      <c r="Y107" s="108">
        <v>2.44</v>
      </c>
      <c r="Z107" s="109"/>
      <c r="AA107" s="554">
        <v>292949</v>
      </c>
      <c r="AB107" s="554">
        <v>714795.55999999994</v>
      </c>
      <c r="AC107" s="71"/>
      <c r="AD107" s="71"/>
      <c r="AE107" s="71"/>
      <c r="AF107" s="71"/>
      <c r="AG107" s="71"/>
      <c r="AH107" s="103"/>
      <c r="AI107" s="71"/>
      <c r="AJ107" s="103"/>
      <c r="AK107" s="103"/>
      <c r="AL107" s="554" t="s">
        <v>35</v>
      </c>
      <c r="AM107" s="554" t="s">
        <v>35</v>
      </c>
      <c r="AN107" s="71"/>
      <c r="AO107" s="103"/>
      <c r="AP107" s="602" t="s">
        <v>35</v>
      </c>
      <c r="AQ107" s="59" t="s">
        <v>350</v>
      </c>
      <c r="AR107" s="59" t="s">
        <v>1915</v>
      </c>
    </row>
    <row r="108" spans="1:44" outlineLevel="2">
      <c r="A108" s="72">
        <v>8</v>
      </c>
      <c r="B108" s="552" t="s">
        <v>35</v>
      </c>
      <c r="C108" s="552"/>
      <c r="D108" s="71"/>
      <c r="E108" s="103"/>
      <c r="F108" s="103"/>
      <c r="G108" s="103"/>
      <c r="H108" s="103"/>
      <c r="I108" s="103"/>
      <c r="J108" s="103"/>
      <c r="K108" s="107"/>
      <c r="L108" s="105" t="s">
        <v>35</v>
      </c>
      <c r="M108" s="554" t="s">
        <v>35</v>
      </c>
      <c r="N108" s="554" t="s">
        <v>35</v>
      </c>
      <c r="O108" s="554" t="s">
        <v>35</v>
      </c>
      <c r="P108" s="554" t="s">
        <v>35</v>
      </c>
      <c r="Q108" s="71" t="s">
        <v>35</v>
      </c>
      <c r="R108" s="103"/>
      <c r="S108" s="103"/>
      <c r="T108" s="554" t="s">
        <v>35</v>
      </c>
      <c r="U108" s="554" t="s">
        <v>35</v>
      </c>
      <c r="V108" s="554"/>
      <c r="W108" s="107" t="s">
        <v>1130</v>
      </c>
      <c r="X108" s="103" t="s">
        <v>27</v>
      </c>
      <c r="Y108" s="108">
        <v>3.6</v>
      </c>
      <c r="Z108" s="109"/>
      <c r="AA108" s="554">
        <v>282038</v>
      </c>
      <c r="AB108" s="554">
        <v>1015336.8</v>
      </c>
      <c r="AC108" s="71"/>
      <c r="AD108" s="71"/>
      <c r="AE108" s="71"/>
      <c r="AF108" s="71"/>
      <c r="AG108" s="71"/>
      <c r="AH108" s="103"/>
      <c r="AI108" s="71"/>
      <c r="AJ108" s="103"/>
      <c r="AK108" s="103"/>
      <c r="AL108" s="554" t="s">
        <v>35</v>
      </c>
      <c r="AM108" s="554" t="s">
        <v>35</v>
      </c>
      <c r="AN108" s="71"/>
      <c r="AO108" s="103"/>
      <c r="AP108" s="602" t="s">
        <v>35</v>
      </c>
      <c r="AQ108" s="585" t="s">
        <v>1926</v>
      </c>
      <c r="AR108" s="585"/>
    </row>
    <row r="109" spans="1:44" ht="37.5" outlineLevel="2">
      <c r="A109" s="72">
        <v>8</v>
      </c>
      <c r="B109" s="552" t="s">
        <v>35</v>
      </c>
      <c r="C109" s="552"/>
      <c r="D109" s="71"/>
      <c r="E109" s="103"/>
      <c r="F109" s="103"/>
      <c r="G109" s="103"/>
      <c r="H109" s="103"/>
      <c r="I109" s="103"/>
      <c r="J109" s="103"/>
      <c r="K109" s="107"/>
      <c r="L109" s="105" t="s">
        <v>35</v>
      </c>
      <c r="M109" s="554" t="s">
        <v>35</v>
      </c>
      <c r="N109" s="554" t="s">
        <v>35</v>
      </c>
      <c r="O109" s="554" t="s">
        <v>35</v>
      </c>
      <c r="P109" s="554" t="s">
        <v>35</v>
      </c>
      <c r="Q109" s="71" t="s">
        <v>35</v>
      </c>
      <c r="R109" s="103"/>
      <c r="S109" s="103"/>
      <c r="T109" s="554" t="s">
        <v>35</v>
      </c>
      <c r="U109" s="554" t="s">
        <v>35</v>
      </c>
      <c r="V109" s="554"/>
      <c r="W109" s="107" t="s">
        <v>1175</v>
      </c>
      <c r="X109" s="103" t="s">
        <v>27</v>
      </c>
      <c r="Y109" s="108">
        <v>6.4</v>
      </c>
      <c r="Z109" s="109"/>
      <c r="AA109" s="554">
        <v>5058826</v>
      </c>
      <c r="AB109" s="554">
        <v>32376486.400000002</v>
      </c>
      <c r="AC109" s="71"/>
      <c r="AD109" s="71"/>
      <c r="AE109" s="71"/>
      <c r="AF109" s="71" t="s">
        <v>31</v>
      </c>
      <c r="AG109" s="71"/>
      <c r="AH109" s="103" t="s">
        <v>34</v>
      </c>
      <c r="AI109" s="71"/>
      <c r="AJ109" s="103"/>
      <c r="AK109" s="103"/>
      <c r="AL109" s="554" t="s">
        <v>35</v>
      </c>
      <c r="AM109" s="554" t="s">
        <v>35</v>
      </c>
      <c r="AN109" s="71"/>
      <c r="AO109" s="103"/>
      <c r="AP109" s="602" t="s">
        <v>35</v>
      </c>
      <c r="AQ109" s="584" t="s">
        <v>1929</v>
      </c>
      <c r="AR109" s="584"/>
    </row>
    <row r="110" spans="1:44" outlineLevel="2">
      <c r="A110" s="72">
        <v>8</v>
      </c>
      <c r="B110" s="552" t="s">
        <v>35</v>
      </c>
      <c r="C110" s="552"/>
      <c r="D110" s="71"/>
      <c r="E110" s="103"/>
      <c r="F110" s="103"/>
      <c r="G110" s="103"/>
      <c r="H110" s="103"/>
      <c r="I110" s="103"/>
      <c r="J110" s="103"/>
      <c r="K110" s="107"/>
      <c r="L110" s="105" t="s">
        <v>35</v>
      </c>
      <c r="M110" s="554" t="s">
        <v>35</v>
      </c>
      <c r="N110" s="554" t="s">
        <v>35</v>
      </c>
      <c r="O110" s="554" t="s">
        <v>35</v>
      </c>
      <c r="P110" s="554" t="s">
        <v>35</v>
      </c>
      <c r="Q110" s="71" t="s">
        <v>35</v>
      </c>
      <c r="R110" s="103"/>
      <c r="S110" s="103"/>
      <c r="T110" s="554" t="s">
        <v>35</v>
      </c>
      <c r="U110" s="554" t="s">
        <v>35</v>
      </c>
      <c r="V110" s="554"/>
      <c r="W110" s="107" t="s">
        <v>1151</v>
      </c>
      <c r="X110" s="103" t="s">
        <v>38</v>
      </c>
      <c r="Y110" s="108">
        <v>0.71399999999999997</v>
      </c>
      <c r="Z110" s="109"/>
      <c r="AA110" s="554">
        <v>2523428</v>
      </c>
      <c r="AB110" s="554">
        <v>1801727.5919999999</v>
      </c>
      <c r="AC110" s="71"/>
      <c r="AD110" s="71"/>
      <c r="AE110" s="71"/>
      <c r="AF110" s="71"/>
      <c r="AG110" s="71"/>
      <c r="AH110" s="103"/>
      <c r="AI110" s="71"/>
      <c r="AJ110" s="103"/>
      <c r="AK110" s="103"/>
      <c r="AL110" s="554" t="s">
        <v>35</v>
      </c>
      <c r="AM110" s="554" t="s">
        <v>35</v>
      </c>
      <c r="AN110" s="71"/>
      <c r="AO110" s="103"/>
      <c r="AP110" s="602" t="s">
        <v>35</v>
      </c>
      <c r="AQ110" s="107"/>
      <c r="AR110" s="107"/>
    </row>
    <row r="111" spans="1:44" outlineLevel="2">
      <c r="A111" s="72">
        <v>8</v>
      </c>
      <c r="B111" s="552" t="s">
        <v>35</v>
      </c>
      <c r="C111" s="552"/>
      <c r="D111" s="71"/>
      <c r="E111" s="103"/>
      <c r="F111" s="103"/>
      <c r="G111" s="103"/>
      <c r="H111" s="103"/>
      <c r="I111" s="103"/>
      <c r="J111" s="103"/>
      <c r="K111" s="107"/>
      <c r="L111" s="105" t="s">
        <v>35</v>
      </c>
      <c r="M111" s="554" t="s">
        <v>35</v>
      </c>
      <c r="N111" s="554" t="s">
        <v>35</v>
      </c>
      <c r="O111" s="554" t="s">
        <v>35</v>
      </c>
      <c r="P111" s="554" t="s">
        <v>35</v>
      </c>
      <c r="Q111" s="71" t="s">
        <v>35</v>
      </c>
      <c r="R111" s="103"/>
      <c r="S111" s="103"/>
      <c r="T111" s="554" t="s">
        <v>35</v>
      </c>
      <c r="U111" s="554" t="s">
        <v>35</v>
      </c>
      <c r="V111" s="554"/>
      <c r="W111" s="107" t="s">
        <v>1176</v>
      </c>
      <c r="X111" s="103" t="s">
        <v>27</v>
      </c>
      <c r="Y111" s="108">
        <v>2.7</v>
      </c>
      <c r="Z111" s="109"/>
      <c r="AA111" s="554">
        <v>330817</v>
      </c>
      <c r="AB111" s="554">
        <v>893205.9</v>
      </c>
      <c r="AC111" s="71"/>
      <c r="AD111" s="71"/>
      <c r="AE111" s="71"/>
      <c r="AF111" s="71"/>
      <c r="AG111" s="71"/>
      <c r="AH111" s="103"/>
      <c r="AI111" s="71"/>
      <c r="AJ111" s="103"/>
      <c r="AK111" s="103"/>
      <c r="AL111" s="554" t="s">
        <v>35</v>
      </c>
      <c r="AM111" s="554" t="s">
        <v>35</v>
      </c>
      <c r="AN111" s="71"/>
      <c r="AO111" s="103"/>
      <c r="AP111" s="602" t="s">
        <v>35</v>
      </c>
      <c r="AQ111" s="107"/>
      <c r="AR111" s="107"/>
    </row>
    <row r="112" spans="1:44" outlineLevel="2">
      <c r="A112" s="72">
        <v>8</v>
      </c>
      <c r="B112" s="552" t="s">
        <v>35</v>
      </c>
      <c r="C112" s="552"/>
      <c r="D112" s="71"/>
      <c r="E112" s="103"/>
      <c r="F112" s="103"/>
      <c r="G112" s="103"/>
      <c r="H112" s="103"/>
      <c r="I112" s="103"/>
      <c r="J112" s="103"/>
      <c r="K112" s="107"/>
      <c r="L112" s="105" t="s">
        <v>35</v>
      </c>
      <c r="M112" s="554" t="s">
        <v>35</v>
      </c>
      <c r="N112" s="554" t="s">
        <v>35</v>
      </c>
      <c r="O112" s="554" t="s">
        <v>35</v>
      </c>
      <c r="P112" s="554" t="s">
        <v>35</v>
      </c>
      <c r="Q112" s="71" t="s">
        <v>35</v>
      </c>
      <c r="R112" s="103"/>
      <c r="S112" s="103"/>
      <c r="T112" s="554" t="s">
        <v>35</v>
      </c>
      <c r="U112" s="554" t="s">
        <v>35</v>
      </c>
      <c r="V112" s="554"/>
      <c r="W112" s="107" t="s">
        <v>1108</v>
      </c>
      <c r="X112" s="103" t="s">
        <v>27</v>
      </c>
      <c r="Y112" s="108">
        <v>7.8</v>
      </c>
      <c r="Z112" s="109"/>
      <c r="AA112" s="554">
        <v>282038</v>
      </c>
      <c r="AB112" s="554">
        <v>2199896.4</v>
      </c>
      <c r="AC112" s="71"/>
      <c r="AD112" s="71"/>
      <c r="AE112" s="71"/>
      <c r="AF112" s="71"/>
      <c r="AG112" s="71"/>
      <c r="AH112" s="103"/>
      <c r="AI112" s="71"/>
      <c r="AJ112" s="103"/>
      <c r="AK112" s="103"/>
      <c r="AL112" s="554" t="s">
        <v>35</v>
      </c>
      <c r="AM112" s="554" t="s">
        <v>35</v>
      </c>
      <c r="AN112" s="71"/>
      <c r="AO112" s="103"/>
      <c r="AP112" s="602" t="s">
        <v>35</v>
      </c>
      <c r="AQ112" s="107"/>
      <c r="AR112" s="107"/>
    </row>
    <row r="113" spans="1:44" outlineLevel="2">
      <c r="A113" s="72">
        <v>8</v>
      </c>
      <c r="B113" s="552" t="s">
        <v>35</v>
      </c>
      <c r="C113" s="552"/>
      <c r="D113" s="71"/>
      <c r="E113" s="103"/>
      <c r="F113" s="103"/>
      <c r="G113" s="103"/>
      <c r="H113" s="103"/>
      <c r="I113" s="103"/>
      <c r="J113" s="103"/>
      <c r="K113" s="107"/>
      <c r="L113" s="105" t="s">
        <v>35</v>
      </c>
      <c r="M113" s="554" t="s">
        <v>35</v>
      </c>
      <c r="N113" s="554" t="s">
        <v>35</v>
      </c>
      <c r="O113" s="554" t="s">
        <v>35</v>
      </c>
      <c r="P113" s="554" t="s">
        <v>35</v>
      </c>
      <c r="Q113" s="71" t="s">
        <v>35</v>
      </c>
      <c r="R113" s="103"/>
      <c r="S113" s="103"/>
      <c r="T113" s="554" t="s">
        <v>35</v>
      </c>
      <c r="U113" s="554" t="s">
        <v>35</v>
      </c>
      <c r="V113" s="554"/>
      <c r="W113" s="107" t="s">
        <v>1107</v>
      </c>
      <c r="X113" s="103" t="s">
        <v>27</v>
      </c>
      <c r="Y113" s="108">
        <v>95.52</v>
      </c>
      <c r="Z113" s="109"/>
      <c r="AA113" s="554">
        <v>109890</v>
      </c>
      <c r="AB113" s="554">
        <v>10496692.799999999</v>
      </c>
      <c r="AC113" s="71"/>
      <c r="AD113" s="71"/>
      <c r="AE113" s="71"/>
      <c r="AF113" s="71"/>
      <c r="AG113" s="71"/>
      <c r="AH113" s="103"/>
      <c r="AI113" s="71"/>
      <c r="AJ113" s="103"/>
      <c r="AK113" s="103"/>
      <c r="AL113" s="554" t="s">
        <v>35</v>
      </c>
      <c r="AM113" s="554" t="s">
        <v>35</v>
      </c>
      <c r="AN113" s="71"/>
      <c r="AO113" s="103"/>
      <c r="AP113" s="602" t="s">
        <v>35</v>
      </c>
      <c r="AQ113" s="107"/>
      <c r="AR113" s="107"/>
    </row>
    <row r="114" spans="1:44" outlineLevel="2">
      <c r="A114" s="72">
        <v>8</v>
      </c>
      <c r="B114" s="552" t="s">
        <v>35</v>
      </c>
      <c r="C114" s="552"/>
      <c r="D114" s="71"/>
      <c r="E114" s="103"/>
      <c r="F114" s="103"/>
      <c r="G114" s="103"/>
      <c r="H114" s="103"/>
      <c r="I114" s="103"/>
      <c r="J114" s="103"/>
      <c r="K114" s="107"/>
      <c r="L114" s="105" t="s">
        <v>35</v>
      </c>
      <c r="M114" s="554" t="s">
        <v>35</v>
      </c>
      <c r="N114" s="554" t="s">
        <v>35</v>
      </c>
      <c r="O114" s="554" t="s">
        <v>35</v>
      </c>
      <c r="P114" s="554" t="s">
        <v>35</v>
      </c>
      <c r="Q114" s="71" t="s">
        <v>35</v>
      </c>
      <c r="R114" s="103"/>
      <c r="S114" s="103"/>
      <c r="T114" s="554" t="s">
        <v>35</v>
      </c>
      <c r="U114" s="554" t="s">
        <v>35</v>
      </c>
      <c r="V114" s="554"/>
      <c r="W114" s="107" t="s">
        <v>1177</v>
      </c>
      <c r="X114" s="103" t="s">
        <v>27</v>
      </c>
      <c r="Y114" s="108">
        <v>6.9</v>
      </c>
      <c r="Z114" s="109"/>
      <c r="AA114" s="554">
        <v>282038</v>
      </c>
      <c r="AB114" s="554">
        <v>1946062.2000000002</v>
      </c>
      <c r="AC114" s="71"/>
      <c r="AD114" s="71"/>
      <c r="AE114" s="71"/>
      <c r="AF114" s="71"/>
      <c r="AG114" s="71"/>
      <c r="AH114" s="103"/>
      <c r="AI114" s="71"/>
      <c r="AJ114" s="103"/>
      <c r="AK114" s="103"/>
      <c r="AL114" s="554" t="s">
        <v>35</v>
      </c>
      <c r="AM114" s="554" t="s">
        <v>35</v>
      </c>
      <c r="AN114" s="71"/>
      <c r="AO114" s="103"/>
      <c r="AP114" s="602" t="s">
        <v>35</v>
      </c>
      <c r="AQ114" s="107"/>
      <c r="AR114" s="107"/>
    </row>
    <row r="115" spans="1:44" ht="37.5" outlineLevel="2">
      <c r="A115" s="72">
        <v>8</v>
      </c>
      <c r="B115" s="552" t="s">
        <v>35</v>
      </c>
      <c r="C115" s="552"/>
      <c r="D115" s="71"/>
      <c r="E115" s="103"/>
      <c r="F115" s="103"/>
      <c r="G115" s="103"/>
      <c r="H115" s="103"/>
      <c r="I115" s="103"/>
      <c r="J115" s="103"/>
      <c r="K115" s="107"/>
      <c r="L115" s="105" t="s">
        <v>35</v>
      </c>
      <c r="M115" s="554" t="s">
        <v>35</v>
      </c>
      <c r="N115" s="554" t="s">
        <v>35</v>
      </c>
      <c r="O115" s="554" t="s">
        <v>35</v>
      </c>
      <c r="P115" s="554" t="s">
        <v>35</v>
      </c>
      <c r="Q115" s="71" t="s">
        <v>35</v>
      </c>
      <c r="R115" s="103"/>
      <c r="S115" s="103"/>
      <c r="T115" s="554" t="s">
        <v>35</v>
      </c>
      <c r="U115" s="554" t="s">
        <v>35</v>
      </c>
      <c r="V115" s="554"/>
      <c r="W115" s="107" t="s">
        <v>1049</v>
      </c>
      <c r="X115" s="103" t="s">
        <v>42</v>
      </c>
      <c r="Y115" s="108">
        <v>1</v>
      </c>
      <c r="Z115" s="109"/>
      <c r="AA115" s="554">
        <v>3793079</v>
      </c>
      <c r="AB115" s="554">
        <v>3793079</v>
      </c>
      <c r="AC115" s="71"/>
      <c r="AD115" s="71"/>
      <c r="AE115" s="71"/>
      <c r="AF115" s="71"/>
      <c r="AG115" s="71"/>
      <c r="AH115" s="103"/>
      <c r="AI115" s="71"/>
      <c r="AJ115" s="103"/>
      <c r="AK115" s="103"/>
      <c r="AL115" s="554" t="s">
        <v>35</v>
      </c>
      <c r="AM115" s="554" t="s">
        <v>35</v>
      </c>
      <c r="AN115" s="71"/>
      <c r="AO115" s="103"/>
      <c r="AP115" s="602" t="s">
        <v>35</v>
      </c>
      <c r="AQ115" s="107"/>
      <c r="AR115" s="107"/>
    </row>
    <row r="116" spans="1:44" outlineLevel="2">
      <c r="A116" s="72">
        <v>8</v>
      </c>
      <c r="B116" s="552"/>
      <c r="C116" s="552"/>
      <c r="D116" s="61"/>
      <c r="E116" s="103"/>
      <c r="F116" s="103"/>
      <c r="G116" s="103"/>
      <c r="H116" s="103"/>
      <c r="I116" s="103"/>
      <c r="J116" s="103"/>
      <c r="K116" s="107"/>
      <c r="L116" s="105" t="s">
        <v>35</v>
      </c>
      <c r="M116" s="554" t="s">
        <v>35</v>
      </c>
      <c r="N116" s="554" t="s">
        <v>35</v>
      </c>
      <c r="O116" s="554" t="s">
        <v>35</v>
      </c>
      <c r="P116" s="554" t="s">
        <v>35</v>
      </c>
      <c r="Q116" s="71" t="s">
        <v>35</v>
      </c>
      <c r="R116" s="103"/>
      <c r="S116" s="103"/>
      <c r="T116" s="554" t="s">
        <v>35</v>
      </c>
      <c r="U116" s="554" t="s">
        <v>35</v>
      </c>
      <c r="V116" s="554"/>
      <c r="W116" s="107" t="s">
        <v>35</v>
      </c>
      <c r="X116" s="103"/>
      <c r="Y116" s="108"/>
      <c r="Z116" s="109"/>
      <c r="AA116" s="554" t="s">
        <v>35</v>
      </c>
      <c r="AB116" s="554" t="s">
        <v>35</v>
      </c>
      <c r="AC116" s="71"/>
      <c r="AD116" s="71"/>
      <c r="AE116" s="71"/>
      <c r="AF116" s="71"/>
      <c r="AG116" s="71"/>
      <c r="AH116" s="103"/>
      <c r="AI116" s="71"/>
      <c r="AJ116" s="103"/>
      <c r="AK116" s="103"/>
      <c r="AL116" s="554" t="s">
        <v>35</v>
      </c>
      <c r="AM116" s="554" t="s">
        <v>35</v>
      </c>
      <c r="AN116" s="71"/>
      <c r="AO116" s="103"/>
      <c r="AP116" s="602" t="s">
        <v>35</v>
      </c>
      <c r="AQ116" s="107"/>
      <c r="AR116" s="107"/>
    </row>
    <row r="117" spans="1:44" outlineLevel="1">
      <c r="A117" s="84" t="s">
        <v>2151</v>
      </c>
      <c r="B117" s="552">
        <v>9</v>
      </c>
      <c r="C117" s="552">
        <v>434</v>
      </c>
      <c r="D117" s="61" t="s">
        <v>259</v>
      </c>
      <c r="E117" s="162"/>
      <c r="F117" s="103"/>
      <c r="G117" s="162"/>
      <c r="H117" s="162"/>
      <c r="I117" s="162"/>
      <c r="J117" s="162"/>
      <c r="K117" s="129"/>
      <c r="L117" s="167">
        <v>133</v>
      </c>
      <c r="M117" s="553"/>
      <c r="N117" s="553"/>
      <c r="O117" s="553">
        <v>223307000</v>
      </c>
      <c r="P117" s="553">
        <v>0</v>
      </c>
      <c r="Q117" s="61"/>
      <c r="R117" s="162"/>
      <c r="S117" s="162">
        <v>0</v>
      </c>
      <c r="T117" s="553"/>
      <c r="U117" s="553">
        <v>0</v>
      </c>
      <c r="V117" s="553"/>
      <c r="W117" s="129"/>
      <c r="X117" s="162"/>
      <c r="Y117" s="169">
        <v>392.62200000000001</v>
      </c>
      <c r="Z117" s="170">
        <v>0</v>
      </c>
      <c r="AA117" s="553"/>
      <c r="AB117" s="553">
        <v>717133603.57499993</v>
      </c>
      <c r="AC117" s="71"/>
      <c r="AD117" s="71"/>
      <c r="AE117" s="71"/>
      <c r="AF117" s="71"/>
      <c r="AG117" s="71"/>
      <c r="AH117" s="103"/>
      <c r="AI117" s="61"/>
      <c r="AJ117" s="162"/>
      <c r="AK117" s="162">
        <v>2</v>
      </c>
      <c r="AL117" s="553"/>
      <c r="AM117" s="553">
        <v>29423600</v>
      </c>
      <c r="AN117" s="61"/>
      <c r="AO117" s="162">
        <v>1</v>
      </c>
      <c r="AP117" s="602">
        <v>969864203.57499993</v>
      </c>
      <c r="AQ117" s="111"/>
      <c r="AR117" s="111"/>
    </row>
    <row r="118" spans="1:44" ht="56.25" outlineLevel="2">
      <c r="A118" s="72">
        <v>9</v>
      </c>
      <c r="B118" s="552" t="s">
        <v>35</v>
      </c>
      <c r="C118" s="552"/>
      <c r="D118" s="71" t="s">
        <v>261</v>
      </c>
      <c r="E118" s="103">
        <v>1</v>
      </c>
      <c r="F118" s="103"/>
      <c r="G118" s="103">
        <v>439</v>
      </c>
      <c r="H118" s="103">
        <v>79</v>
      </c>
      <c r="I118" s="103" t="s">
        <v>223</v>
      </c>
      <c r="J118" s="103" t="s">
        <v>224</v>
      </c>
      <c r="K118" s="107" t="s">
        <v>973</v>
      </c>
      <c r="L118" s="105">
        <v>133</v>
      </c>
      <c r="M118" s="554">
        <v>1679000</v>
      </c>
      <c r="N118" s="554">
        <v>0</v>
      </c>
      <c r="O118" s="554">
        <v>223307000</v>
      </c>
      <c r="P118" s="554">
        <v>0</v>
      </c>
      <c r="Q118" s="71" t="s">
        <v>35</v>
      </c>
      <c r="R118" s="103"/>
      <c r="S118" s="103"/>
      <c r="T118" s="554" t="s">
        <v>35</v>
      </c>
      <c r="U118" s="554" t="s">
        <v>35</v>
      </c>
      <c r="V118" s="554" t="s">
        <v>2163</v>
      </c>
      <c r="W118" s="107" t="s">
        <v>1005</v>
      </c>
      <c r="X118" s="103" t="s">
        <v>27</v>
      </c>
      <c r="Y118" s="108">
        <v>91.94</v>
      </c>
      <c r="Z118" s="109"/>
      <c r="AA118" s="554">
        <v>5559129</v>
      </c>
      <c r="AB118" s="554">
        <v>511106320.25999999</v>
      </c>
      <c r="AC118" s="71" t="s">
        <v>28</v>
      </c>
      <c r="AD118" s="71" t="s">
        <v>29</v>
      </c>
      <c r="AE118" s="71" t="s">
        <v>30</v>
      </c>
      <c r="AF118" s="71" t="s">
        <v>31</v>
      </c>
      <c r="AG118" s="71" t="s">
        <v>34</v>
      </c>
      <c r="AH118" s="103" t="s">
        <v>260</v>
      </c>
      <c r="AI118" s="71" t="s">
        <v>562</v>
      </c>
      <c r="AJ118" s="103" t="s">
        <v>409</v>
      </c>
      <c r="AK118" s="103">
        <v>1</v>
      </c>
      <c r="AL118" s="554">
        <v>12423600</v>
      </c>
      <c r="AM118" s="554">
        <v>12423600</v>
      </c>
      <c r="AN118" s="71" t="s">
        <v>407</v>
      </c>
      <c r="AO118" s="103">
        <v>1</v>
      </c>
      <c r="AP118" s="602" t="s">
        <v>35</v>
      </c>
      <c r="AQ118" s="111" t="s">
        <v>682</v>
      </c>
      <c r="AR118" s="111" t="s">
        <v>1912</v>
      </c>
    </row>
    <row r="119" spans="1:44" ht="266.25" outlineLevel="2">
      <c r="A119" s="72">
        <v>9</v>
      </c>
      <c r="B119" s="552" t="s">
        <v>35</v>
      </c>
      <c r="C119" s="552"/>
      <c r="D119" s="71" t="s">
        <v>71</v>
      </c>
      <c r="E119" s="103"/>
      <c r="F119" s="103"/>
      <c r="G119" s="103"/>
      <c r="H119" s="103"/>
      <c r="I119" s="103"/>
      <c r="J119" s="103"/>
      <c r="K119" s="107"/>
      <c r="L119" s="105" t="s">
        <v>35</v>
      </c>
      <c r="M119" s="554" t="s">
        <v>35</v>
      </c>
      <c r="N119" s="554" t="s">
        <v>35</v>
      </c>
      <c r="O119" s="554" t="s">
        <v>35</v>
      </c>
      <c r="P119" s="554" t="s">
        <v>35</v>
      </c>
      <c r="Q119" s="71" t="s">
        <v>35</v>
      </c>
      <c r="R119" s="103"/>
      <c r="S119" s="103"/>
      <c r="T119" s="554" t="s">
        <v>35</v>
      </c>
      <c r="U119" s="554" t="s">
        <v>35</v>
      </c>
      <c r="V119" s="554"/>
      <c r="W119" s="107" t="s">
        <v>1107</v>
      </c>
      <c r="X119" s="103" t="s">
        <v>27</v>
      </c>
      <c r="Y119" s="108">
        <v>66.98</v>
      </c>
      <c r="Z119" s="109"/>
      <c r="AA119" s="554">
        <v>109890</v>
      </c>
      <c r="AB119" s="554">
        <v>7360432.2000000002</v>
      </c>
      <c r="AC119" s="71"/>
      <c r="AD119" s="71"/>
      <c r="AE119" s="71"/>
      <c r="AF119" s="71"/>
      <c r="AG119" s="71"/>
      <c r="AH119" s="103"/>
      <c r="AI119" s="71" t="s">
        <v>579</v>
      </c>
      <c r="AJ119" s="103" t="s">
        <v>560</v>
      </c>
      <c r="AK119" s="103">
        <v>1</v>
      </c>
      <c r="AL119" s="554">
        <v>17000000</v>
      </c>
      <c r="AM119" s="554">
        <v>17000000</v>
      </c>
      <c r="AN119" s="71"/>
      <c r="AO119" s="103"/>
      <c r="AP119" s="602" t="s">
        <v>35</v>
      </c>
      <c r="AQ119" s="59" t="s">
        <v>683</v>
      </c>
      <c r="AR119" s="59" t="s">
        <v>1918</v>
      </c>
    </row>
    <row r="120" spans="1:44" ht="116.25" outlineLevel="2">
      <c r="A120" s="72">
        <v>9</v>
      </c>
      <c r="B120" s="552" t="s">
        <v>35</v>
      </c>
      <c r="C120" s="552"/>
      <c r="D120" s="71"/>
      <c r="E120" s="103"/>
      <c r="F120" s="103"/>
      <c r="G120" s="103"/>
      <c r="H120" s="103"/>
      <c r="I120" s="103"/>
      <c r="J120" s="103"/>
      <c r="K120" s="107"/>
      <c r="L120" s="105" t="s">
        <v>35</v>
      </c>
      <c r="M120" s="554" t="s">
        <v>35</v>
      </c>
      <c r="N120" s="554" t="s">
        <v>35</v>
      </c>
      <c r="O120" s="554" t="s">
        <v>35</v>
      </c>
      <c r="P120" s="554" t="s">
        <v>35</v>
      </c>
      <c r="Q120" s="71" t="s">
        <v>35</v>
      </c>
      <c r="R120" s="103"/>
      <c r="S120" s="103"/>
      <c r="T120" s="554" t="s">
        <v>35</v>
      </c>
      <c r="U120" s="554" t="s">
        <v>35</v>
      </c>
      <c r="V120" s="554"/>
      <c r="W120" s="107" t="s">
        <v>1091</v>
      </c>
      <c r="X120" s="103" t="s">
        <v>27</v>
      </c>
      <c r="Y120" s="108">
        <v>24.96</v>
      </c>
      <c r="Z120" s="109"/>
      <c r="AA120" s="554">
        <v>161275</v>
      </c>
      <c r="AB120" s="554">
        <v>4025424</v>
      </c>
      <c r="AC120" s="71"/>
      <c r="AD120" s="71"/>
      <c r="AE120" s="71"/>
      <c r="AF120" s="71"/>
      <c r="AG120" s="71"/>
      <c r="AH120" s="103"/>
      <c r="AI120" s="71"/>
      <c r="AJ120" s="103"/>
      <c r="AK120" s="103"/>
      <c r="AL120" s="554" t="s">
        <v>35</v>
      </c>
      <c r="AM120" s="554" t="s">
        <v>35</v>
      </c>
      <c r="AN120" s="71"/>
      <c r="AO120" s="103"/>
      <c r="AP120" s="602" t="s">
        <v>35</v>
      </c>
      <c r="AQ120" s="59" t="s">
        <v>684</v>
      </c>
      <c r="AR120" s="59" t="s">
        <v>1914</v>
      </c>
    </row>
    <row r="121" spans="1:44" ht="63.75" outlineLevel="2">
      <c r="A121" s="72">
        <v>9</v>
      </c>
      <c r="B121" s="552" t="s">
        <v>35</v>
      </c>
      <c r="C121" s="552"/>
      <c r="D121" s="71"/>
      <c r="E121" s="103"/>
      <c r="F121" s="103"/>
      <c r="G121" s="103"/>
      <c r="H121" s="103"/>
      <c r="I121" s="103"/>
      <c r="J121" s="103"/>
      <c r="K121" s="107"/>
      <c r="L121" s="105" t="s">
        <v>35</v>
      </c>
      <c r="M121" s="554" t="s">
        <v>35</v>
      </c>
      <c r="N121" s="554" t="s">
        <v>35</v>
      </c>
      <c r="O121" s="554" t="s">
        <v>35</v>
      </c>
      <c r="P121" s="554" t="s">
        <v>35</v>
      </c>
      <c r="Q121" s="71" t="s">
        <v>35</v>
      </c>
      <c r="R121" s="103"/>
      <c r="S121" s="103"/>
      <c r="T121" s="554" t="s">
        <v>35</v>
      </c>
      <c r="U121" s="554" t="s">
        <v>35</v>
      </c>
      <c r="V121" s="554"/>
      <c r="W121" s="107" t="s">
        <v>1141</v>
      </c>
      <c r="X121" s="103" t="s">
        <v>27</v>
      </c>
      <c r="Y121" s="108">
        <v>3.14</v>
      </c>
      <c r="Z121" s="109"/>
      <c r="AA121" s="554">
        <v>10375629</v>
      </c>
      <c r="AB121" s="554">
        <v>32579475.060000002</v>
      </c>
      <c r="AC121" s="71"/>
      <c r="AD121" s="71"/>
      <c r="AE121" s="71"/>
      <c r="AF121" s="71" t="s">
        <v>31</v>
      </c>
      <c r="AG121" s="71"/>
      <c r="AH121" s="103" t="s">
        <v>219</v>
      </c>
      <c r="AI121" s="71"/>
      <c r="AJ121" s="103"/>
      <c r="AK121" s="103"/>
      <c r="AL121" s="554" t="s">
        <v>35</v>
      </c>
      <c r="AM121" s="554" t="s">
        <v>35</v>
      </c>
      <c r="AN121" s="71"/>
      <c r="AO121" s="103"/>
      <c r="AP121" s="602" t="s">
        <v>35</v>
      </c>
      <c r="AQ121" s="585" t="s">
        <v>1911</v>
      </c>
      <c r="AR121" s="585" t="s">
        <v>1915</v>
      </c>
    </row>
    <row r="122" spans="1:44" outlineLevel="2">
      <c r="A122" s="72">
        <v>9</v>
      </c>
      <c r="B122" s="552" t="s">
        <v>35</v>
      </c>
      <c r="C122" s="552"/>
      <c r="D122" s="71"/>
      <c r="E122" s="103"/>
      <c r="F122" s="103"/>
      <c r="G122" s="103"/>
      <c r="H122" s="103"/>
      <c r="I122" s="103"/>
      <c r="J122" s="103"/>
      <c r="K122" s="107"/>
      <c r="L122" s="105" t="s">
        <v>35</v>
      </c>
      <c r="M122" s="554" t="s">
        <v>35</v>
      </c>
      <c r="N122" s="554" t="s">
        <v>35</v>
      </c>
      <c r="O122" s="554" t="s">
        <v>35</v>
      </c>
      <c r="P122" s="554" t="s">
        <v>35</v>
      </c>
      <c r="Q122" s="71" t="s">
        <v>35</v>
      </c>
      <c r="R122" s="103"/>
      <c r="S122" s="103"/>
      <c r="T122" s="554" t="s">
        <v>35</v>
      </c>
      <c r="U122" s="554" t="s">
        <v>35</v>
      </c>
      <c r="V122" s="554"/>
      <c r="W122" s="107" t="s">
        <v>1123</v>
      </c>
      <c r="X122" s="103" t="s">
        <v>27</v>
      </c>
      <c r="Y122" s="108">
        <v>130.82</v>
      </c>
      <c r="Z122" s="109"/>
      <c r="AA122" s="554">
        <v>282038</v>
      </c>
      <c r="AB122" s="554">
        <v>36896211.159999996</v>
      </c>
      <c r="AC122" s="71"/>
      <c r="AD122" s="71"/>
      <c r="AE122" s="71"/>
      <c r="AF122" s="71"/>
      <c r="AG122" s="71"/>
      <c r="AH122" s="103"/>
      <c r="AI122" s="71"/>
      <c r="AJ122" s="103"/>
      <c r="AK122" s="103"/>
      <c r="AL122" s="554" t="s">
        <v>35</v>
      </c>
      <c r="AM122" s="554" t="s">
        <v>35</v>
      </c>
      <c r="AN122" s="71"/>
      <c r="AO122" s="103"/>
      <c r="AP122" s="602" t="s">
        <v>35</v>
      </c>
      <c r="AQ122" s="584" t="s">
        <v>1930</v>
      </c>
      <c r="AR122" s="584"/>
    </row>
    <row r="123" spans="1:44" outlineLevel="2">
      <c r="A123" s="72">
        <v>9</v>
      </c>
      <c r="B123" s="552" t="s">
        <v>35</v>
      </c>
      <c r="C123" s="552"/>
      <c r="D123" s="71"/>
      <c r="E123" s="103"/>
      <c r="F123" s="103"/>
      <c r="G123" s="103"/>
      <c r="H123" s="103"/>
      <c r="I123" s="103"/>
      <c r="J123" s="103"/>
      <c r="K123" s="107"/>
      <c r="L123" s="105" t="s">
        <v>35</v>
      </c>
      <c r="M123" s="554" t="s">
        <v>35</v>
      </c>
      <c r="N123" s="554" t="s">
        <v>35</v>
      </c>
      <c r="O123" s="554" t="s">
        <v>35</v>
      </c>
      <c r="P123" s="554" t="s">
        <v>35</v>
      </c>
      <c r="Q123" s="71" t="s">
        <v>35</v>
      </c>
      <c r="R123" s="103"/>
      <c r="S123" s="103"/>
      <c r="T123" s="554" t="s">
        <v>35</v>
      </c>
      <c r="U123" s="554" t="s">
        <v>35</v>
      </c>
      <c r="V123" s="554"/>
      <c r="W123" s="107" t="s">
        <v>1105</v>
      </c>
      <c r="X123" s="103" t="s">
        <v>27</v>
      </c>
      <c r="Y123" s="108">
        <v>6.42</v>
      </c>
      <c r="Z123" s="109"/>
      <c r="AA123" s="554">
        <v>292949</v>
      </c>
      <c r="AB123" s="554">
        <v>1880732.58</v>
      </c>
      <c r="AC123" s="71"/>
      <c r="AD123" s="71"/>
      <c r="AE123" s="71"/>
      <c r="AF123" s="71"/>
      <c r="AG123" s="71"/>
      <c r="AH123" s="103"/>
      <c r="AI123" s="71"/>
      <c r="AJ123" s="103"/>
      <c r="AK123" s="103"/>
      <c r="AL123" s="554" t="s">
        <v>35</v>
      </c>
      <c r="AM123" s="554" t="s">
        <v>35</v>
      </c>
      <c r="AN123" s="71"/>
      <c r="AO123" s="103"/>
      <c r="AP123" s="602" t="s">
        <v>35</v>
      </c>
      <c r="AQ123" s="107"/>
      <c r="AR123" s="107"/>
    </row>
    <row r="124" spans="1:44" outlineLevel="2">
      <c r="A124" s="72">
        <v>9</v>
      </c>
      <c r="B124" s="552" t="s">
        <v>35</v>
      </c>
      <c r="C124" s="552"/>
      <c r="D124" s="71"/>
      <c r="E124" s="103"/>
      <c r="F124" s="103"/>
      <c r="G124" s="103"/>
      <c r="H124" s="103"/>
      <c r="I124" s="103"/>
      <c r="J124" s="103"/>
      <c r="K124" s="107"/>
      <c r="L124" s="105" t="s">
        <v>35</v>
      </c>
      <c r="M124" s="554" t="s">
        <v>35</v>
      </c>
      <c r="N124" s="554" t="s">
        <v>35</v>
      </c>
      <c r="O124" s="554" t="s">
        <v>35</v>
      </c>
      <c r="P124" s="554" t="s">
        <v>35</v>
      </c>
      <c r="Q124" s="71" t="s">
        <v>35</v>
      </c>
      <c r="R124" s="103"/>
      <c r="S124" s="103"/>
      <c r="T124" s="554" t="s">
        <v>35</v>
      </c>
      <c r="U124" s="554" t="s">
        <v>35</v>
      </c>
      <c r="V124" s="554"/>
      <c r="W124" s="107" t="s">
        <v>1157</v>
      </c>
      <c r="X124" s="103" t="s">
        <v>38</v>
      </c>
      <c r="Y124" s="108">
        <v>0.35099999999999998</v>
      </c>
      <c r="Z124" s="109"/>
      <c r="AA124" s="554">
        <v>2036769</v>
      </c>
      <c r="AB124" s="554">
        <v>714905.91899999999</v>
      </c>
      <c r="AC124" s="71"/>
      <c r="AD124" s="71"/>
      <c r="AE124" s="71"/>
      <c r="AF124" s="71"/>
      <c r="AG124" s="71"/>
      <c r="AH124" s="103"/>
      <c r="AI124" s="71"/>
      <c r="AJ124" s="103"/>
      <c r="AK124" s="103"/>
      <c r="AL124" s="554" t="s">
        <v>35</v>
      </c>
      <c r="AM124" s="554" t="s">
        <v>35</v>
      </c>
      <c r="AN124" s="71"/>
      <c r="AO124" s="103"/>
      <c r="AP124" s="602" t="s">
        <v>35</v>
      </c>
      <c r="AQ124" s="107"/>
      <c r="AR124" s="107"/>
    </row>
    <row r="125" spans="1:44" outlineLevel="2">
      <c r="A125" s="72">
        <v>9</v>
      </c>
      <c r="B125" s="552" t="s">
        <v>35</v>
      </c>
      <c r="C125" s="552"/>
      <c r="D125" s="71"/>
      <c r="E125" s="103"/>
      <c r="F125" s="103"/>
      <c r="G125" s="103"/>
      <c r="H125" s="103"/>
      <c r="I125" s="103"/>
      <c r="J125" s="103"/>
      <c r="K125" s="107"/>
      <c r="L125" s="105" t="s">
        <v>35</v>
      </c>
      <c r="M125" s="554" t="s">
        <v>35</v>
      </c>
      <c r="N125" s="554" t="s">
        <v>35</v>
      </c>
      <c r="O125" s="554" t="s">
        <v>35</v>
      </c>
      <c r="P125" s="554" t="s">
        <v>35</v>
      </c>
      <c r="Q125" s="71" t="s">
        <v>35</v>
      </c>
      <c r="R125" s="103"/>
      <c r="S125" s="103"/>
      <c r="T125" s="554" t="s">
        <v>35</v>
      </c>
      <c r="U125" s="554" t="s">
        <v>35</v>
      </c>
      <c r="V125" s="554"/>
      <c r="W125" s="107" t="s">
        <v>1014</v>
      </c>
      <c r="X125" s="103" t="s">
        <v>27</v>
      </c>
      <c r="Y125" s="108">
        <v>15.6</v>
      </c>
      <c r="Z125" s="109"/>
      <c r="AA125" s="554">
        <v>4447303</v>
      </c>
      <c r="AB125" s="554">
        <v>69377926.799999997</v>
      </c>
      <c r="AC125" s="71"/>
      <c r="AD125" s="71"/>
      <c r="AE125" s="71"/>
      <c r="AF125" s="71"/>
      <c r="AG125" s="71"/>
      <c r="AH125" s="103"/>
      <c r="AI125" s="71"/>
      <c r="AJ125" s="103"/>
      <c r="AK125" s="103"/>
      <c r="AL125" s="554" t="s">
        <v>35</v>
      </c>
      <c r="AM125" s="554" t="s">
        <v>35</v>
      </c>
      <c r="AN125" s="71"/>
      <c r="AO125" s="103"/>
      <c r="AP125" s="602" t="s">
        <v>35</v>
      </c>
      <c r="AQ125" s="107"/>
      <c r="AR125" s="107"/>
    </row>
    <row r="126" spans="1:44" outlineLevel="2">
      <c r="A126" s="72">
        <v>9</v>
      </c>
      <c r="B126" s="552" t="s">
        <v>35</v>
      </c>
      <c r="C126" s="552"/>
      <c r="D126" s="71"/>
      <c r="E126" s="103"/>
      <c r="F126" s="103"/>
      <c r="G126" s="103"/>
      <c r="H126" s="103"/>
      <c r="I126" s="103"/>
      <c r="J126" s="103"/>
      <c r="K126" s="107"/>
      <c r="L126" s="105" t="s">
        <v>35</v>
      </c>
      <c r="M126" s="554" t="s">
        <v>35</v>
      </c>
      <c r="N126" s="554" t="s">
        <v>35</v>
      </c>
      <c r="O126" s="554" t="s">
        <v>35</v>
      </c>
      <c r="P126" s="554" t="s">
        <v>35</v>
      </c>
      <c r="Q126" s="71" t="s">
        <v>35</v>
      </c>
      <c r="R126" s="103"/>
      <c r="S126" s="103"/>
      <c r="T126" s="554" t="s">
        <v>35</v>
      </c>
      <c r="U126" s="554" t="s">
        <v>35</v>
      </c>
      <c r="V126" s="554"/>
      <c r="W126" s="107" t="s">
        <v>1158</v>
      </c>
      <c r="X126" s="103" t="s">
        <v>38</v>
      </c>
      <c r="Y126" s="108">
        <v>1.768</v>
      </c>
      <c r="Z126" s="109"/>
      <c r="AA126" s="554">
        <v>4734694</v>
      </c>
      <c r="AB126" s="554">
        <v>8370938.9919999996</v>
      </c>
      <c r="AC126" s="71"/>
      <c r="AD126" s="71"/>
      <c r="AE126" s="71"/>
      <c r="AF126" s="71"/>
      <c r="AG126" s="71"/>
      <c r="AH126" s="103"/>
      <c r="AI126" s="71"/>
      <c r="AJ126" s="103"/>
      <c r="AK126" s="103"/>
      <c r="AL126" s="554" t="s">
        <v>35</v>
      </c>
      <c r="AM126" s="554" t="s">
        <v>35</v>
      </c>
      <c r="AN126" s="71"/>
      <c r="AO126" s="103"/>
      <c r="AP126" s="602" t="s">
        <v>35</v>
      </c>
      <c r="AQ126" s="107"/>
      <c r="AR126" s="107"/>
    </row>
    <row r="127" spans="1:44" outlineLevel="2">
      <c r="A127" s="72">
        <v>9</v>
      </c>
      <c r="B127" s="552" t="s">
        <v>35</v>
      </c>
      <c r="C127" s="552"/>
      <c r="D127" s="71"/>
      <c r="E127" s="103"/>
      <c r="F127" s="103"/>
      <c r="G127" s="103"/>
      <c r="H127" s="103"/>
      <c r="I127" s="103"/>
      <c r="J127" s="103"/>
      <c r="K127" s="107"/>
      <c r="L127" s="105" t="s">
        <v>35</v>
      </c>
      <c r="M127" s="554" t="s">
        <v>35</v>
      </c>
      <c r="N127" s="554" t="s">
        <v>35</v>
      </c>
      <c r="O127" s="554" t="s">
        <v>35</v>
      </c>
      <c r="P127" s="554" t="s">
        <v>35</v>
      </c>
      <c r="Q127" s="71" t="s">
        <v>35</v>
      </c>
      <c r="R127" s="103"/>
      <c r="S127" s="103"/>
      <c r="T127" s="554" t="s">
        <v>35</v>
      </c>
      <c r="U127" s="554" t="s">
        <v>35</v>
      </c>
      <c r="V127" s="554"/>
      <c r="W127" s="107" t="s">
        <v>1044</v>
      </c>
      <c r="X127" s="103" t="s">
        <v>27</v>
      </c>
      <c r="Y127" s="108">
        <v>18.2</v>
      </c>
      <c r="Z127" s="109"/>
      <c r="AA127" s="554">
        <v>854777</v>
      </c>
      <c r="AB127" s="554">
        <v>15556941.399999999</v>
      </c>
      <c r="AC127" s="71"/>
      <c r="AD127" s="71"/>
      <c r="AE127" s="71"/>
      <c r="AF127" s="71"/>
      <c r="AG127" s="71"/>
      <c r="AH127" s="103"/>
      <c r="AI127" s="71"/>
      <c r="AJ127" s="103"/>
      <c r="AK127" s="103"/>
      <c r="AL127" s="554" t="s">
        <v>35</v>
      </c>
      <c r="AM127" s="554" t="s">
        <v>35</v>
      </c>
      <c r="AN127" s="71"/>
      <c r="AO127" s="103"/>
      <c r="AP127" s="602" t="s">
        <v>35</v>
      </c>
      <c r="AQ127" s="107"/>
      <c r="AR127" s="107"/>
    </row>
    <row r="128" spans="1:44" outlineLevel="2">
      <c r="A128" s="72">
        <v>9</v>
      </c>
      <c r="B128" s="552" t="s">
        <v>35</v>
      </c>
      <c r="C128" s="552"/>
      <c r="D128" s="71"/>
      <c r="E128" s="103"/>
      <c r="F128" s="103"/>
      <c r="G128" s="103"/>
      <c r="H128" s="103"/>
      <c r="I128" s="103"/>
      <c r="J128" s="103"/>
      <c r="K128" s="107"/>
      <c r="L128" s="105" t="s">
        <v>35</v>
      </c>
      <c r="M128" s="554" t="s">
        <v>35</v>
      </c>
      <c r="N128" s="554" t="s">
        <v>35</v>
      </c>
      <c r="O128" s="554" t="s">
        <v>35</v>
      </c>
      <c r="P128" s="554" t="s">
        <v>35</v>
      </c>
      <c r="Q128" s="71" t="s">
        <v>35</v>
      </c>
      <c r="R128" s="103"/>
      <c r="S128" s="103"/>
      <c r="T128" s="554" t="s">
        <v>35</v>
      </c>
      <c r="U128" s="554" t="s">
        <v>35</v>
      </c>
      <c r="V128" s="554"/>
      <c r="W128" s="107" t="s">
        <v>1008</v>
      </c>
      <c r="X128" s="103" t="s">
        <v>27</v>
      </c>
      <c r="Y128" s="108">
        <v>18.2</v>
      </c>
      <c r="Z128" s="109"/>
      <c r="AA128" s="554">
        <v>264499</v>
      </c>
      <c r="AB128" s="554">
        <v>4813881.8</v>
      </c>
      <c r="AC128" s="71"/>
      <c r="AD128" s="71"/>
      <c r="AE128" s="71"/>
      <c r="AF128" s="71"/>
      <c r="AG128" s="71"/>
      <c r="AH128" s="103"/>
      <c r="AI128" s="71"/>
      <c r="AJ128" s="103"/>
      <c r="AK128" s="103"/>
      <c r="AL128" s="554" t="s">
        <v>35</v>
      </c>
      <c r="AM128" s="554" t="s">
        <v>35</v>
      </c>
      <c r="AN128" s="71"/>
      <c r="AO128" s="103"/>
      <c r="AP128" s="602" t="s">
        <v>35</v>
      </c>
      <c r="AQ128" s="107"/>
      <c r="AR128" s="107"/>
    </row>
    <row r="129" spans="1:44" ht="37.5" outlineLevel="2">
      <c r="A129" s="72">
        <v>9</v>
      </c>
      <c r="B129" s="552" t="s">
        <v>35</v>
      </c>
      <c r="C129" s="552"/>
      <c r="D129" s="71"/>
      <c r="E129" s="103"/>
      <c r="F129" s="103"/>
      <c r="G129" s="103"/>
      <c r="H129" s="103"/>
      <c r="I129" s="103"/>
      <c r="J129" s="103"/>
      <c r="K129" s="107"/>
      <c r="L129" s="105" t="s">
        <v>35</v>
      </c>
      <c r="M129" s="554" t="s">
        <v>35</v>
      </c>
      <c r="N129" s="554" t="s">
        <v>35</v>
      </c>
      <c r="O129" s="554" t="s">
        <v>35</v>
      </c>
      <c r="P129" s="554" t="s">
        <v>35</v>
      </c>
      <c r="Q129" s="71" t="s">
        <v>35</v>
      </c>
      <c r="R129" s="103"/>
      <c r="S129" s="103"/>
      <c r="T129" s="554" t="s">
        <v>35</v>
      </c>
      <c r="U129" s="554" t="s">
        <v>35</v>
      </c>
      <c r="V129" s="554"/>
      <c r="W129" s="107" t="s">
        <v>1153</v>
      </c>
      <c r="X129" s="103" t="s">
        <v>27</v>
      </c>
      <c r="Y129" s="108">
        <v>10.14</v>
      </c>
      <c r="Z129" s="109"/>
      <c r="AA129" s="554">
        <v>1238791</v>
      </c>
      <c r="AB129" s="554">
        <v>12561340.74</v>
      </c>
      <c r="AC129" s="71"/>
      <c r="AD129" s="71"/>
      <c r="AE129" s="71"/>
      <c r="AF129" s="71"/>
      <c r="AG129" s="71"/>
      <c r="AH129" s="103"/>
      <c r="AI129" s="71"/>
      <c r="AJ129" s="103"/>
      <c r="AK129" s="103"/>
      <c r="AL129" s="554" t="s">
        <v>35</v>
      </c>
      <c r="AM129" s="554" t="s">
        <v>35</v>
      </c>
      <c r="AN129" s="71"/>
      <c r="AO129" s="103"/>
      <c r="AP129" s="602" t="s">
        <v>35</v>
      </c>
      <c r="AQ129" s="107"/>
      <c r="AR129" s="107"/>
    </row>
    <row r="130" spans="1:44" outlineLevel="2">
      <c r="A130" s="72">
        <v>9</v>
      </c>
      <c r="B130" s="552" t="s">
        <v>35</v>
      </c>
      <c r="C130" s="552"/>
      <c r="D130" s="71"/>
      <c r="E130" s="103"/>
      <c r="F130" s="103"/>
      <c r="G130" s="103"/>
      <c r="H130" s="103"/>
      <c r="I130" s="103"/>
      <c r="J130" s="103"/>
      <c r="K130" s="107"/>
      <c r="L130" s="105" t="s">
        <v>35</v>
      </c>
      <c r="M130" s="554" t="s">
        <v>35</v>
      </c>
      <c r="N130" s="554" t="s">
        <v>35</v>
      </c>
      <c r="O130" s="554" t="s">
        <v>35</v>
      </c>
      <c r="P130" s="554" t="s">
        <v>35</v>
      </c>
      <c r="Q130" s="71" t="s">
        <v>35</v>
      </c>
      <c r="R130" s="103"/>
      <c r="S130" s="103"/>
      <c r="T130" s="554" t="s">
        <v>35</v>
      </c>
      <c r="U130" s="554" t="s">
        <v>35</v>
      </c>
      <c r="V130" s="554"/>
      <c r="W130" s="107" t="s">
        <v>1023</v>
      </c>
      <c r="X130" s="103" t="s">
        <v>38</v>
      </c>
      <c r="Y130" s="108">
        <v>0.16300000000000001</v>
      </c>
      <c r="Z130" s="109"/>
      <c r="AA130" s="554">
        <v>2523428</v>
      </c>
      <c r="AB130" s="554">
        <v>411318.76400000002</v>
      </c>
      <c r="AC130" s="71"/>
      <c r="AD130" s="71"/>
      <c r="AE130" s="71"/>
      <c r="AF130" s="71"/>
      <c r="AG130" s="71"/>
      <c r="AH130" s="103"/>
      <c r="AI130" s="71"/>
      <c r="AJ130" s="103"/>
      <c r="AK130" s="103"/>
      <c r="AL130" s="554" t="s">
        <v>35</v>
      </c>
      <c r="AM130" s="554" t="s">
        <v>35</v>
      </c>
      <c r="AN130" s="71"/>
      <c r="AO130" s="103"/>
      <c r="AP130" s="602" t="s">
        <v>35</v>
      </c>
      <c r="AQ130" s="107"/>
      <c r="AR130" s="107"/>
    </row>
    <row r="131" spans="1:44" ht="37.5" outlineLevel="2">
      <c r="A131" s="72">
        <v>9</v>
      </c>
      <c r="B131" s="552" t="s">
        <v>35</v>
      </c>
      <c r="C131" s="552"/>
      <c r="D131" s="71"/>
      <c r="E131" s="103"/>
      <c r="F131" s="103"/>
      <c r="G131" s="103"/>
      <c r="H131" s="103"/>
      <c r="I131" s="103"/>
      <c r="J131" s="103"/>
      <c r="K131" s="107"/>
      <c r="L131" s="105" t="s">
        <v>35</v>
      </c>
      <c r="M131" s="554" t="s">
        <v>35</v>
      </c>
      <c r="N131" s="554" t="s">
        <v>35</v>
      </c>
      <c r="O131" s="554" t="s">
        <v>35</v>
      </c>
      <c r="P131" s="554" t="s">
        <v>35</v>
      </c>
      <c r="Q131" s="71" t="s">
        <v>35</v>
      </c>
      <c r="R131" s="103"/>
      <c r="S131" s="103"/>
      <c r="T131" s="554" t="s">
        <v>35</v>
      </c>
      <c r="U131" s="554" t="s">
        <v>35</v>
      </c>
      <c r="V131" s="554"/>
      <c r="W131" s="107" t="s">
        <v>1049</v>
      </c>
      <c r="X131" s="103" t="s">
        <v>42</v>
      </c>
      <c r="Y131" s="108">
        <v>1</v>
      </c>
      <c r="Z131" s="109"/>
      <c r="AA131" s="554">
        <v>3793079</v>
      </c>
      <c r="AB131" s="554">
        <v>3793079</v>
      </c>
      <c r="AC131" s="71"/>
      <c r="AD131" s="71"/>
      <c r="AE131" s="71"/>
      <c r="AF131" s="71"/>
      <c r="AG131" s="71"/>
      <c r="AH131" s="103"/>
      <c r="AI131" s="71"/>
      <c r="AJ131" s="103"/>
      <c r="AK131" s="103"/>
      <c r="AL131" s="554" t="s">
        <v>35</v>
      </c>
      <c r="AM131" s="554" t="s">
        <v>35</v>
      </c>
      <c r="AN131" s="71"/>
      <c r="AO131" s="103"/>
      <c r="AP131" s="602" t="s">
        <v>35</v>
      </c>
      <c r="AQ131" s="107"/>
      <c r="AR131" s="107"/>
    </row>
    <row r="132" spans="1:44" ht="37.5" outlineLevel="2">
      <c r="A132" s="72">
        <v>9</v>
      </c>
      <c r="B132" s="552" t="s">
        <v>35</v>
      </c>
      <c r="C132" s="552"/>
      <c r="D132" s="71"/>
      <c r="E132" s="103"/>
      <c r="F132" s="103"/>
      <c r="G132" s="103"/>
      <c r="H132" s="103"/>
      <c r="I132" s="103"/>
      <c r="J132" s="103"/>
      <c r="K132" s="107"/>
      <c r="L132" s="105" t="s">
        <v>35</v>
      </c>
      <c r="M132" s="554" t="s">
        <v>35</v>
      </c>
      <c r="N132" s="554" t="s">
        <v>35</v>
      </c>
      <c r="O132" s="554" t="s">
        <v>35</v>
      </c>
      <c r="P132" s="554" t="s">
        <v>35</v>
      </c>
      <c r="Q132" s="71" t="s">
        <v>35</v>
      </c>
      <c r="R132" s="103"/>
      <c r="S132" s="103"/>
      <c r="T132" s="554" t="s">
        <v>35</v>
      </c>
      <c r="U132" s="554" t="s">
        <v>35</v>
      </c>
      <c r="V132" s="554"/>
      <c r="W132" s="107" t="s">
        <v>1159</v>
      </c>
      <c r="X132" s="103" t="s">
        <v>27</v>
      </c>
      <c r="Y132" s="108">
        <v>2.94</v>
      </c>
      <c r="Z132" s="109"/>
      <c r="AA132" s="554">
        <v>2613835</v>
      </c>
      <c r="AB132" s="554">
        <v>7684674.8999999994</v>
      </c>
      <c r="AC132" s="71"/>
      <c r="AD132" s="71"/>
      <c r="AE132" s="71"/>
      <c r="AF132" s="71"/>
      <c r="AG132" s="71"/>
      <c r="AH132" s="103"/>
      <c r="AI132" s="71"/>
      <c r="AJ132" s="103"/>
      <c r="AK132" s="103"/>
      <c r="AL132" s="554" t="s">
        <v>35</v>
      </c>
      <c r="AM132" s="554" t="s">
        <v>35</v>
      </c>
      <c r="AN132" s="71"/>
      <c r="AO132" s="103"/>
      <c r="AP132" s="602" t="s">
        <v>35</v>
      </c>
      <c r="AQ132" s="107"/>
      <c r="AR132" s="107"/>
    </row>
    <row r="133" spans="1:44" outlineLevel="2">
      <c r="A133" s="72">
        <v>9</v>
      </c>
      <c r="B133" s="552"/>
      <c r="C133" s="552"/>
      <c r="D133" s="61"/>
      <c r="E133" s="103"/>
      <c r="F133" s="103"/>
      <c r="G133" s="103"/>
      <c r="H133" s="103"/>
      <c r="I133" s="103"/>
      <c r="J133" s="103"/>
      <c r="K133" s="107"/>
      <c r="L133" s="105" t="s">
        <v>35</v>
      </c>
      <c r="M133" s="554" t="s">
        <v>35</v>
      </c>
      <c r="N133" s="554" t="s">
        <v>35</v>
      </c>
      <c r="O133" s="554" t="s">
        <v>35</v>
      </c>
      <c r="P133" s="554" t="s">
        <v>35</v>
      </c>
      <c r="Q133" s="71" t="s">
        <v>35</v>
      </c>
      <c r="R133" s="103"/>
      <c r="S133" s="103"/>
      <c r="T133" s="554" t="s">
        <v>35</v>
      </c>
      <c r="U133" s="554" t="s">
        <v>35</v>
      </c>
      <c r="V133" s="554"/>
      <c r="W133" s="107"/>
      <c r="X133" s="103"/>
      <c r="Y133" s="108"/>
      <c r="Z133" s="109"/>
      <c r="AA133" s="554" t="s">
        <v>35</v>
      </c>
      <c r="AB133" s="554" t="s">
        <v>35</v>
      </c>
      <c r="AC133" s="71"/>
      <c r="AD133" s="71"/>
      <c r="AE133" s="71"/>
      <c r="AF133" s="71"/>
      <c r="AG133" s="71"/>
      <c r="AH133" s="103"/>
      <c r="AI133" s="71"/>
      <c r="AJ133" s="103"/>
      <c r="AK133" s="103"/>
      <c r="AL133" s="554" t="s">
        <v>35</v>
      </c>
      <c r="AM133" s="554" t="s">
        <v>35</v>
      </c>
      <c r="AN133" s="71"/>
      <c r="AO133" s="103"/>
      <c r="AP133" s="602" t="s">
        <v>35</v>
      </c>
      <c r="AQ133" s="107"/>
      <c r="AR133" s="107"/>
    </row>
    <row r="134" spans="1:44" outlineLevel="1">
      <c r="A134" s="84" t="s">
        <v>2150</v>
      </c>
      <c r="B134" s="552">
        <v>10</v>
      </c>
      <c r="C134" s="552">
        <v>436</v>
      </c>
      <c r="D134" s="61" t="s">
        <v>265</v>
      </c>
      <c r="E134" s="162"/>
      <c r="F134" s="103"/>
      <c r="G134" s="162"/>
      <c r="H134" s="162"/>
      <c r="I134" s="162"/>
      <c r="J134" s="162"/>
      <c r="K134" s="129"/>
      <c r="L134" s="167">
        <v>132.80000000000001</v>
      </c>
      <c r="M134" s="553"/>
      <c r="N134" s="553"/>
      <c r="O134" s="553">
        <v>222971200.00000003</v>
      </c>
      <c r="P134" s="553">
        <v>0</v>
      </c>
      <c r="Q134" s="61"/>
      <c r="R134" s="162"/>
      <c r="S134" s="162">
        <v>0</v>
      </c>
      <c r="T134" s="553"/>
      <c r="U134" s="553">
        <v>0</v>
      </c>
      <c r="V134" s="553"/>
      <c r="W134" s="129"/>
      <c r="X134" s="162"/>
      <c r="Y134" s="169">
        <v>248.52599999999995</v>
      </c>
      <c r="Z134" s="170">
        <v>0</v>
      </c>
      <c r="AA134" s="553"/>
      <c r="AB134" s="553">
        <v>550018394.01800001</v>
      </c>
      <c r="AC134" s="71"/>
      <c r="AD134" s="71"/>
      <c r="AE134" s="71"/>
      <c r="AF134" s="71"/>
      <c r="AG134" s="71"/>
      <c r="AH134" s="103"/>
      <c r="AI134" s="61"/>
      <c r="AJ134" s="162"/>
      <c r="AK134" s="162">
        <v>2</v>
      </c>
      <c r="AL134" s="553"/>
      <c r="AM134" s="553">
        <v>29423600</v>
      </c>
      <c r="AN134" s="61"/>
      <c r="AO134" s="162">
        <v>1</v>
      </c>
      <c r="AP134" s="602">
        <v>802413194.01800001</v>
      </c>
      <c r="AQ134" s="111"/>
      <c r="AR134" s="111"/>
    </row>
    <row r="135" spans="1:44" ht="56.25" outlineLevel="2">
      <c r="A135" s="72">
        <v>10</v>
      </c>
      <c r="B135" s="552" t="s">
        <v>35</v>
      </c>
      <c r="C135" s="552"/>
      <c r="D135" s="71" t="s">
        <v>267</v>
      </c>
      <c r="E135" s="103">
        <v>1</v>
      </c>
      <c r="F135" s="103"/>
      <c r="G135" s="103">
        <v>440</v>
      </c>
      <c r="H135" s="103">
        <v>79</v>
      </c>
      <c r="I135" s="103" t="s">
        <v>223</v>
      </c>
      <c r="J135" s="103" t="s">
        <v>266</v>
      </c>
      <c r="K135" s="107" t="s">
        <v>973</v>
      </c>
      <c r="L135" s="105">
        <v>132.80000000000001</v>
      </c>
      <c r="M135" s="554">
        <v>1679000</v>
      </c>
      <c r="N135" s="554">
        <v>0</v>
      </c>
      <c r="O135" s="554">
        <v>222971200.00000003</v>
      </c>
      <c r="P135" s="554">
        <v>0</v>
      </c>
      <c r="Q135" s="71" t="s">
        <v>35</v>
      </c>
      <c r="R135" s="103"/>
      <c r="S135" s="103"/>
      <c r="T135" s="554" t="s">
        <v>35</v>
      </c>
      <c r="U135" s="554" t="s">
        <v>35</v>
      </c>
      <c r="V135" s="554" t="s">
        <v>2163</v>
      </c>
      <c r="W135" s="107" t="s">
        <v>1063</v>
      </c>
      <c r="X135" s="103" t="s">
        <v>27</v>
      </c>
      <c r="Y135" s="108">
        <v>36.4</v>
      </c>
      <c r="Z135" s="109"/>
      <c r="AA135" s="554">
        <v>3941166</v>
      </c>
      <c r="AB135" s="554">
        <v>143458442.40000001</v>
      </c>
      <c r="AC135" s="71" t="s">
        <v>28</v>
      </c>
      <c r="AD135" s="71" t="s">
        <v>29</v>
      </c>
      <c r="AE135" s="71" t="s">
        <v>30</v>
      </c>
      <c r="AF135" s="71" t="s">
        <v>31</v>
      </c>
      <c r="AG135" s="71" t="s">
        <v>32</v>
      </c>
      <c r="AH135" s="103" t="s">
        <v>33</v>
      </c>
      <c r="AI135" s="71" t="s">
        <v>562</v>
      </c>
      <c r="AJ135" s="103" t="s">
        <v>409</v>
      </c>
      <c r="AK135" s="103">
        <v>1</v>
      </c>
      <c r="AL135" s="554">
        <v>12423600</v>
      </c>
      <c r="AM135" s="554">
        <v>12423600</v>
      </c>
      <c r="AN135" s="71" t="s">
        <v>407</v>
      </c>
      <c r="AO135" s="103">
        <v>1</v>
      </c>
      <c r="AP135" s="602" t="s">
        <v>35</v>
      </c>
      <c r="AQ135" s="111" t="s">
        <v>687</v>
      </c>
      <c r="AR135" s="111" t="s">
        <v>1912</v>
      </c>
    </row>
    <row r="136" spans="1:44" ht="266.25" outlineLevel="2">
      <c r="A136" s="72">
        <v>10</v>
      </c>
      <c r="B136" s="552" t="s">
        <v>35</v>
      </c>
      <c r="C136" s="552"/>
      <c r="D136" s="71" t="s">
        <v>71</v>
      </c>
      <c r="E136" s="103"/>
      <c r="F136" s="103"/>
      <c r="G136" s="103"/>
      <c r="H136" s="103"/>
      <c r="I136" s="103"/>
      <c r="J136" s="103"/>
      <c r="K136" s="107"/>
      <c r="L136" s="105" t="s">
        <v>35</v>
      </c>
      <c r="M136" s="554" t="s">
        <v>35</v>
      </c>
      <c r="N136" s="554" t="s">
        <v>35</v>
      </c>
      <c r="O136" s="554" t="s">
        <v>35</v>
      </c>
      <c r="P136" s="554" t="s">
        <v>35</v>
      </c>
      <c r="Q136" s="71" t="s">
        <v>35</v>
      </c>
      <c r="R136" s="103"/>
      <c r="S136" s="103"/>
      <c r="T136" s="554" t="s">
        <v>35</v>
      </c>
      <c r="U136" s="554" t="s">
        <v>35</v>
      </c>
      <c r="V136" s="554"/>
      <c r="W136" s="107" t="s">
        <v>1107</v>
      </c>
      <c r="X136" s="103" t="s">
        <v>27</v>
      </c>
      <c r="Y136" s="108">
        <v>89.32</v>
      </c>
      <c r="Z136" s="109"/>
      <c r="AA136" s="554">
        <v>109890</v>
      </c>
      <c r="AB136" s="554">
        <v>9815374.7999999989</v>
      </c>
      <c r="AC136" s="71"/>
      <c r="AD136" s="71"/>
      <c r="AE136" s="71"/>
      <c r="AF136" s="71"/>
      <c r="AG136" s="71"/>
      <c r="AH136" s="103"/>
      <c r="AI136" s="71" t="s">
        <v>579</v>
      </c>
      <c r="AJ136" s="103" t="s">
        <v>560</v>
      </c>
      <c r="AK136" s="103">
        <v>1</v>
      </c>
      <c r="AL136" s="554">
        <v>17000000</v>
      </c>
      <c r="AM136" s="554">
        <v>17000000</v>
      </c>
      <c r="AN136" s="71"/>
      <c r="AO136" s="103"/>
      <c r="AP136" s="602" t="s">
        <v>35</v>
      </c>
      <c r="AQ136" s="59" t="s">
        <v>688</v>
      </c>
      <c r="AR136" s="59" t="s">
        <v>1918</v>
      </c>
    </row>
    <row r="137" spans="1:44" ht="112.5" outlineLevel="2">
      <c r="A137" s="72">
        <v>10</v>
      </c>
      <c r="B137" s="552" t="s">
        <v>35</v>
      </c>
      <c r="C137" s="552"/>
      <c r="D137" s="71" t="s">
        <v>268</v>
      </c>
      <c r="E137" s="103"/>
      <c r="F137" s="103"/>
      <c r="G137" s="103"/>
      <c r="H137" s="103"/>
      <c r="I137" s="103"/>
      <c r="J137" s="103"/>
      <c r="K137" s="107"/>
      <c r="L137" s="105" t="s">
        <v>35</v>
      </c>
      <c r="M137" s="554" t="s">
        <v>35</v>
      </c>
      <c r="N137" s="554" t="s">
        <v>35</v>
      </c>
      <c r="O137" s="554" t="s">
        <v>35</v>
      </c>
      <c r="P137" s="554" t="s">
        <v>35</v>
      </c>
      <c r="Q137" s="71" t="s">
        <v>35</v>
      </c>
      <c r="R137" s="103"/>
      <c r="S137" s="103"/>
      <c r="T137" s="554" t="s">
        <v>35</v>
      </c>
      <c r="U137" s="554" t="s">
        <v>35</v>
      </c>
      <c r="V137" s="554"/>
      <c r="W137" s="107" t="s">
        <v>1163</v>
      </c>
      <c r="X137" s="103" t="s">
        <v>27</v>
      </c>
      <c r="Y137" s="108">
        <v>5.84</v>
      </c>
      <c r="Z137" s="109"/>
      <c r="AA137" s="554">
        <v>5058826</v>
      </c>
      <c r="AB137" s="554">
        <v>29543543.84</v>
      </c>
      <c r="AC137" s="71"/>
      <c r="AD137" s="71"/>
      <c r="AE137" s="71"/>
      <c r="AF137" s="71" t="s">
        <v>31</v>
      </c>
      <c r="AG137" s="71"/>
      <c r="AH137" s="103" t="s">
        <v>34</v>
      </c>
      <c r="AI137" s="71"/>
      <c r="AJ137" s="103"/>
      <c r="AK137" s="103"/>
      <c r="AL137" s="554" t="s">
        <v>35</v>
      </c>
      <c r="AM137" s="554" t="s">
        <v>35</v>
      </c>
      <c r="AN137" s="71"/>
      <c r="AO137" s="103"/>
      <c r="AP137" s="602" t="s">
        <v>35</v>
      </c>
      <c r="AQ137" s="59" t="s">
        <v>689</v>
      </c>
      <c r="AR137" s="59" t="s">
        <v>1914</v>
      </c>
    </row>
    <row r="138" spans="1:44" ht="93.75" outlineLevel="2">
      <c r="A138" s="72">
        <v>10</v>
      </c>
      <c r="B138" s="552" t="s">
        <v>35</v>
      </c>
      <c r="C138" s="552"/>
      <c r="D138" s="71"/>
      <c r="E138" s="103"/>
      <c r="F138" s="103"/>
      <c r="G138" s="103"/>
      <c r="H138" s="103"/>
      <c r="I138" s="103"/>
      <c r="J138" s="103"/>
      <c r="K138" s="107"/>
      <c r="L138" s="105" t="s">
        <v>35</v>
      </c>
      <c r="M138" s="554" t="s">
        <v>35</v>
      </c>
      <c r="N138" s="554" t="s">
        <v>35</v>
      </c>
      <c r="O138" s="554" t="s">
        <v>35</v>
      </c>
      <c r="P138" s="554" t="s">
        <v>35</v>
      </c>
      <c r="Q138" s="71" t="s">
        <v>35</v>
      </c>
      <c r="R138" s="103"/>
      <c r="S138" s="103"/>
      <c r="T138" s="554" t="s">
        <v>35</v>
      </c>
      <c r="U138" s="554" t="s">
        <v>35</v>
      </c>
      <c r="V138" s="554"/>
      <c r="W138" s="107" t="s">
        <v>1151</v>
      </c>
      <c r="X138" s="103" t="s">
        <v>38</v>
      </c>
      <c r="Y138" s="108">
        <v>0.64600000000000002</v>
      </c>
      <c r="Z138" s="109"/>
      <c r="AA138" s="554">
        <v>2523428</v>
      </c>
      <c r="AB138" s="554">
        <v>1630134.4880000001</v>
      </c>
      <c r="AC138" s="71"/>
      <c r="AD138" s="71"/>
      <c r="AE138" s="71"/>
      <c r="AF138" s="71"/>
      <c r="AG138" s="71"/>
      <c r="AH138" s="103"/>
      <c r="AI138" s="71"/>
      <c r="AJ138" s="103"/>
      <c r="AK138" s="103"/>
      <c r="AL138" s="554" t="s">
        <v>35</v>
      </c>
      <c r="AM138" s="554" t="s">
        <v>35</v>
      </c>
      <c r="AN138" s="71"/>
      <c r="AO138" s="103"/>
      <c r="AP138" s="602" t="s">
        <v>35</v>
      </c>
      <c r="AQ138" s="59" t="s">
        <v>351</v>
      </c>
      <c r="AR138" s="59" t="s">
        <v>1915</v>
      </c>
    </row>
    <row r="139" spans="1:44" outlineLevel="2">
      <c r="A139" s="72">
        <v>10</v>
      </c>
      <c r="B139" s="552" t="s">
        <v>35</v>
      </c>
      <c r="C139" s="552"/>
      <c r="D139" s="71"/>
      <c r="E139" s="103"/>
      <c r="F139" s="103"/>
      <c r="G139" s="103"/>
      <c r="H139" s="103"/>
      <c r="I139" s="103"/>
      <c r="J139" s="103"/>
      <c r="K139" s="107"/>
      <c r="L139" s="105" t="s">
        <v>35</v>
      </c>
      <c r="M139" s="554" t="s">
        <v>35</v>
      </c>
      <c r="N139" s="554" t="s">
        <v>35</v>
      </c>
      <c r="O139" s="554" t="s">
        <v>35</v>
      </c>
      <c r="P139" s="554" t="s">
        <v>35</v>
      </c>
      <c r="Q139" s="71" t="s">
        <v>35</v>
      </c>
      <c r="R139" s="103"/>
      <c r="S139" s="103"/>
      <c r="T139" s="554" t="s">
        <v>35</v>
      </c>
      <c r="U139" s="554" t="s">
        <v>35</v>
      </c>
      <c r="V139" s="554"/>
      <c r="W139" s="107" t="s">
        <v>1121</v>
      </c>
      <c r="X139" s="103" t="s">
        <v>27</v>
      </c>
      <c r="Y139" s="108">
        <v>2.14</v>
      </c>
      <c r="Z139" s="109"/>
      <c r="AA139" s="554">
        <v>1398600</v>
      </c>
      <c r="AB139" s="554">
        <v>2993004</v>
      </c>
      <c r="AC139" s="71"/>
      <c r="AD139" s="71"/>
      <c r="AE139" s="71"/>
      <c r="AF139" s="71"/>
      <c r="AG139" s="71"/>
      <c r="AH139" s="103"/>
      <c r="AI139" s="71"/>
      <c r="AJ139" s="103"/>
      <c r="AK139" s="103"/>
      <c r="AL139" s="554" t="s">
        <v>35</v>
      </c>
      <c r="AM139" s="554" t="s">
        <v>35</v>
      </c>
      <c r="AN139" s="71"/>
      <c r="AO139" s="103"/>
      <c r="AP139" s="602" t="s">
        <v>35</v>
      </c>
      <c r="AQ139" s="585" t="s">
        <v>1911</v>
      </c>
      <c r="AR139" s="585"/>
    </row>
    <row r="140" spans="1:44" outlineLevel="2">
      <c r="A140" s="72">
        <v>10</v>
      </c>
      <c r="B140" s="552" t="s">
        <v>35</v>
      </c>
      <c r="C140" s="552"/>
      <c r="D140" s="71"/>
      <c r="E140" s="103"/>
      <c r="F140" s="103"/>
      <c r="G140" s="103"/>
      <c r="H140" s="103"/>
      <c r="I140" s="103"/>
      <c r="J140" s="103"/>
      <c r="K140" s="107"/>
      <c r="L140" s="105" t="s">
        <v>35</v>
      </c>
      <c r="M140" s="554" t="s">
        <v>35</v>
      </c>
      <c r="N140" s="554" t="s">
        <v>35</v>
      </c>
      <c r="O140" s="554" t="s">
        <v>35</v>
      </c>
      <c r="P140" s="554" t="s">
        <v>35</v>
      </c>
      <c r="Q140" s="71" t="s">
        <v>35</v>
      </c>
      <c r="R140" s="103"/>
      <c r="S140" s="103"/>
      <c r="T140" s="554" t="s">
        <v>35</v>
      </c>
      <c r="U140" s="554" t="s">
        <v>35</v>
      </c>
      <c r="V140" s="554"/>
      <c r="W140" s="107" t="s">
        <v>1105</v>
      </c>
      <c r="X140" s="103" t="s">
        <v>27</v>
      </c>
      <c r="Y140" s="108">
        <v>1.44</v>
      </c>
      <c r="Z140" s="109"/>
      <c r="AA140" s="554">
        <v>292949</v>
      </c>
      <c r="AB140" s="554">
        <v>421846.56</v>
      </c>
      <c r="AC140" s="71"/>
      <c r="AD140" s="71"/>
      <c r="AE140" s="71"/>
      <c r="AF140" s="71"/>
      <c r="AG140" s="71"/>
      <c r="AH140" s="103"/>
      <c r="AI140" s="71"/>
      <c r="AJ140" s="103"/>
      <c r="AK140" s="103"/>
      <c r="AL140" s="554" t="s">
        <v>35</v>
      </c>
      <c r="AM140" s="554" t="s">
        <v>35</v>
      </c>
      <c r="AN140" s="71"/>
      <c r="AO140" s="103"/>
      <c r="AP140" s="602" t="s">
        <v>35</v>
      </c>
      <c r="AQ140" s="584" t="s">
        <v>1932</v>
      </c>
      <c r="AR140" s="584"/>
    </row>
    <row r="141" spans="1:44" ht="37.5" outlineLevel="2">
      <c r="A141" s="72">
        <v>10</v>
      </c>
      <c r="B141" s="552" t="s">
        <v>35</v>
      </c>
      <c r="C141" s="552"/>
      <c r="D141" s="71"/>
      <c r="E141" s="103"/>
      <c r="F141" s="103"/>
      <c r="G141" s="103"/>
      <c r="H141" s="103"/>
      <c r="I141" s="103"/>
      <c r="J141" s="103"/>
      <c r="K141" s="107"/>
      <c r="L141" s="105" t="s">
        <v>35</v>
      </c>
      <c r="M141" s="554" t="s">
        <v>35</v>
      </c>
      <c r="N141" s="554" t="s">
        <v>35</v>
      </c>
      <c r="O141" s="554" t="s">
        <v>35</v>
      </c>
      <c r="P141" s="554" t="s">
        <v>35</v>
      </c>
      <c r="Q141" s="71" t="s">
        <v>35</v>
      </c>
      <c r="R141" s="103"/>
      <c r="S141" s="103"/>
      <c r="T141" s="554" t="s">
        <v>35</v>
      </c>
      <c r="U141" s="554" t="s">
        <v>35</v>
      </c>
      <c r="V141" s="554"/>
      <c r="W141" s="107" t="s">
        <v>1164</v>
      </c>
      <c r="X141" s="103" t="s">
        <v>27</v>
      </c>
      <c r="Y141" s="108">
        <v>21.07</v>
      </c>
      <c r="Z141" s="109"/>
      <c r="AA141" s="554">
        <v>282038</v>
      </c>
      <c r="AB141" s="554">
        <v>5942540.6600000001</v>
      </c>
      <c r="AC141" s="71"/>
      <c r="AD141" s="71"/>
      <c r="AE141" s="71"/>
      <c r="AF141" s="71"/>
      <c r="AG141" s="71"/>
      <c r="AH141" s="103"/>
      <c r="AI141" s="71"/>
      <c r="AJ141" s="103"/>
      <c r="AK141" s="103"/>
      <c r="AL141" s="554" t="s">
        <v>35</v>
      </c>
      <c r="AM141" s="554" t="s">
        <v>35</v>
      </c>
      <c r="AN141" s="71"/>
      <c r="AO141" s="103"/>
      <c r="AP141" s="602" t="s">
        <v>35</v>
      </c>
      <c r="AQ141" s="107"/>
      <c r="AR141" s="107"/>
    </row>
    <row r="142" spans="1:44" outlineLevel="2">
      <c r="A142" s="72">
        <v>10</v>
      </c>
      <c r="B142" s="552" t="s">
        <v>35</v>
      </c>
      <c r="C142" s="552"/>
      <c r="D142" s="71"/>
      <c r="E142" s="103"/>
      <c r="F142" s="103"/>
      <c r="G142" s="103"/>
      <c r="H142" s="103"/>
      <c r="I142" s="103"/>
      <c r="J142" s="103"/>
      <c r="K142" s="107"/>
      <c r="L142" s="105" t="s">
        <v>35</v>
      </c>
      <c r="M142" s="554" t="s">
        <v>35</v>
      </c>
      <c r="N142" s="554" t="s">
        <v>35</v>
      </c>
      <c r="O142" s="554" t="s">
        <v>35</v>
      </c>
      <c r="P142" s="554" t="s">
        <v>35</v>
      </c>
      <c r="Q142" s="71" t="s">
        <v>35</v>
      </c>
      <c r="R142" s="103"/>
      <c r="S142" s="103"/>
      <c r="T142" s="554" t="s">
        <v>35</v>
      </c>
      <c r="U142" s="554" t="s">
        <v>35</v>
      </c>
      <c r="V142" s="554"/>
      <c r="W142" s="107" t="s">
        <v>1105</v>
      </c>
      <c r="X142" s="103" t="s">
        <v>27</v>
      </c>
      <c r="Y142" s="108">
        <v>1.35</v>
      </c>
      <c r="Z142" s="109"/>
      <c r="AA142" s="554">
        <v>292949</v>
      </c>
      <c r="AB142" s="554">
        <v>395481.15</v>
      </c>
      <c r="AC142" s="71"/>
      <c r="AD142" s="71"/>
      <c r="AE142" s="71"/>
      <c r="AF142" s="71"/>
      <c r="AG142" s="71"/>
      <c r="AH142" s="103"/>
      <c r="AI142" s="71"/>
      <c r="AJ142" s="103"/>
      <c r="AK142" s="103"/>
      <c r="AL142" s="554" t="s">
        <v>35</v>
      </c>
      <c r="AM142" s="554" t="s">
        <v>35</v>
      </c>
      <c r="AN142" s="71"/>
      <c r="AO142" s="103"/>
      <c r="AP142" s="602" t="s">
        <v>35</v>
      </c>
      <c r="AQ142" s="107"/>
      <c r="AR142" s="107"/>
    </row>
    <row r="143" spans="1:44" outlineLevel="2">
      <c r="A143" s="72">
        <v>10</v>
      </c>
      <c r="B143" s="552" t="s">
        <v>35</v>
      </c>
      <c r="C143" s="552"/>
      <c r="D143" s="71"/>
      <c r="E143" s="103"/>
      <c r="F143" s="103"/>
      <c r="G143" s="103"/>
      <c r="H143" s="103"/>
      <c r="I143" s="103"/>
      <c r="J143" s="103"/>
      <c r="K143" s="107"/>
      <c r="L143" s="105" t="s">
        <v>35</v>
      </c>
      <c r="M143" s="554" t="s">
        <v>35</v>
      </c>
      <c r="N143" s="554" t="s">
        <v>35</v>
      </c>
      <c r="O143" s="554" t="s">
        <v>35</v>
      </c>
      <c r="P143" s="554" t="s">
        <v>35</v>
      </c>
      <c r="Q143" s="71" t="s">
        <v>35</v>
      </c>
      <c r="R143" s="103"/>
      <c r="S143" s="103"/>
      <c r="T143" s="554" t="s">
        <v>35</v>
      </c>
      <c r="U143" s="554" t="s">
        <v>35</v>
      </c>
      <c r="V143" s="554"/>
      <c r="W143" s="107" t="s">
        <v>1063</v>
      </c>
      <c r="X143" s="103" t="s">
        <v>27</v>
      </c>
      <c r="Y143" s="108">
        <v>89.32</v>
      </c>
      <c r="Z143" s="109"/>
      <c r="AA143" s="554">
        <v>3941166</v>
      </c>
      <c r="AB143" s="554">
        <v>352024947.11999995</v>
      </c>
      <c r="AC143" s="71" t="s">
        <v>28</v>
      </c>
      <c r="AD143" s="71" t="s">
        <v>29</v>
      </c>
      <c r="AE143" s="71" t="s">
        <v>30</v>
      </c>
      <c r="AF143" s="71" t="s">
        <v>31</v>
      </c>
      <c r="AG143" s="71" t="s">
        <v>32</v>
      </c>
      <c r="AH143" s="103" t="s">
        <v>33</v>
      </c>
      <c r="AI143" s="71"/>
      <c r="AJ143" s="103"/>
      <c r="AK143" s="103"/>
      <c r="AL143" s="554" t="s">
        <v>35</v>
      </c>
      <c r="AM143" s="554" t="s">
        <v>35</v>
      </c>
      <c r="AN143" s="71"/>
      <c r="AO143" s="103"/>
      <c r="AP143" s="602" t="s">
        <v>35</v>
      </c>
      <c r="AQ143" s="107"/>
      <c r="AR143" s="107"/>
    </row>
    <row r="144" spans="1:44" s="77" customFormat="1" ht="37.5" outlineLevel="2">
      <c r="A144" s="72">
        <v>10</v>
      </c>
      <c r="B144" s="552" t="s">
        <v>35</v>
      </c>
      <c r="C144" s="552"/>
      <c r="D144" s="71"/>
      <c r="E144" s="103"/>
      <c r="F144" s="103"/>
      <c r="G144" s="103"/>
      <c r="H144" s="103"/>
      <c r="I144" s="103"/>
      <c r="J144" s="103"/>
      <c r="K144" s="107"/>
      <c r="L144" s="105" t="s">
        <v>35</v>
      </c>
      <c r="M144" s="554" t="s">
        <v>35</v>
      </c>
      <c r="N144" s="554" t="s">
        <v>35</v>
      </c>
      <c r="O144" s="554" t="s">
        <v>35</v>
      </c>
      <c r="P144" s="554" t="s">
        <v>35</v>
      </c>
      <c r="Q144" s="71" t="s">
        <v>35</v>
      </c>
      <c r="R144" s="103"/>
      <c r="S144" s="103"/>
      <c r="T144" s="554" t="s">
        <v>35</v>
      </c>
      <c r="U144" s="554" t="s">
        <v>35</v>
      </c>
      <c r="V144" s="554"/>
      <c r="W144" s="107" t="s">
        <v>1049</v>
      </c>
      <c r="X144" s="103" t="s">
        <v>42</v>
      </c>
      <c r="Y144" s="108">
        <v>1</v>
      </c>
      <c r="Z144" s="109"/>
      <c r="AA144" s="554">
        <v>3793079</v>
      </c>
      <c r="AB144" s="554">
        <v>3793079</v>
      </c>
      <c r="AC144" s="71"/>
      <c r="AD144" s="71"/>
      <c r="AE144" s="71"/>
      <c r="AF144" s="71"/>
      <c r="AG144" s="71"/>
      <c r="AH144" s="103"/>
      <c r="AI144" s="71"/>
      <c r="AJ144" s="103"/>
      <c r="AK144" s="103"/>
      <c r="AL144" s="554" t="s">
        <v>35</v>
      </c>
      <c r="AM144" s="554" t="s">
        <v>35</v>
      </c>
      <c r="AN144" s="71"/>
      <c r="AO144" s="103"/>
      <c r="AP144" s="602" t="s">
        <v>35</v>
      </c>
      <c r="AQ144" s="107"/>
      <c r="AR144" s="107"/>
    </row>
    <row r="145" spans="1:44" s="77" customFormat="1" outlineLevel="2">
      <c r="A145" s="72">
        <v>10</v>
      </c>
      <c r="B145" s="552"/>
      <c r="C145" s="552"/>
      <c r="D145" s="61"/>
      <c r="E145" s="103"/>
      <c r="F145" s="103"/>
      <c r="G145" s="103"/>
      <c r="H145" s="103"/>
      <c r="I145" s="103"/>
      <c r="J145" s="103"/>
      <c r="K145" s="107"/>
      <c r="L145" s="105" t="s">
        <v>35</v>
      </c>
      <c r="M145" s="554" t="s">
        <v>35</v>
      </c>
      <c r="N145" s="554" t="s">
        <v>35</v>
      </c>
      <c r="O145" s="554" t="s">
        <v>35</v>
      </c>
      <c r="P145" s="554" t="s">
        <v>35</v>
      </c>
      <c r="Q145" s="71" t="s">
        <v>35</v>
      </c>
      <c r="R145" s="103"/>
      <c r="S145" s="103"/>
      <c r="T145" s="554" t="s">
        <v>35</v>
      </c>
      <c r="U145" s="554" t="s">
        <v>35</v>
      </c>
      <c r="V145" s="554"/>
      <c r="W145" s="107"/>
      <c r="X145" s="103"/>
      <c r="Y145" s="108"/>
      <c r="Z145" s="109"/>
      <c r="AA145" s="554" t="s">
        <v>35</v>
      </c>
      <c r="AB145" s="554" t="s">
        <v>35</v>
      </c>
      <c r="AC145" s="71"/>
      <c r="AD145" s="71"/>
      <c r="AE145" s="71"/>
      <c r="AF145" s="71"/>
      <c r="AG145" s="71"/>
      <c r="AH145" s="103"/>
      <c r="AI145" s="71"/>
      <c r="AJ145" s="103"/>
      <c r="AK145" s="103"/>
      <c r="AL145" s="554" t="s">
        <v>35</v>
      </c>
      <c r="AM145" s="554" t="s">
        <v>35</v>
      </c>
      <c r="AN145" s="71"/>
      <c r="AO145" s="103"/>
      <c r="AP145" s="602" t="s">
        <v>35</v>
      </c>
      <c r="AQ145" s="107"/>
      <c r="AR145" s="107"/>
    </row>
    <row r="146" spans="1:44" s="77" customFormat="1" outlineLevel="1">
      <c r="A146" s="84" t="s">
        <v>2149</v>
      </c>
      <c r="B146" s="552">
        <v>11</v>
      </c>
      <c r="C146" s="552">
        <v>449</v>
      </c>
      <c r="D146" s="61" t="s">
        <v>220</v>
      </c>
      <c r="E146" s="162"/>
      <c r="F146" s="103"/>
      <c r="G146" s="162"/>
      <c r="H146" s="162"/>
      <c r="I146" s="162"/>
      <c r="J146" s="162"/>
      <c r="K146" s="129"/>
      <c r="L146" s="167">
        <v>133.30000000000001</v>
      </c>
      <c r="M146" s="553"/>
      <c r="N146" s="553"/>
      <c r="O146" s="553">
        <v>223810700.00000003</v>
      </c>
      <c r="P146" s="553">
        <v>179955000.00000003</v>
      </c>
      <c r="Q146" s="61"/>
      <c r="R146" s="162"/>
      <c r="S146" s="162">
        <v>21</v>
      </c>
      <c r="T146" s="553"/>
      <c r="U146" s="553">
        <v>1688000</v>
      </c>
      <c r="V146" s="553"/>
      <c r="W146" s="129"/>
      <c r="X146" s="162"/>
      <c r="Y146" s="169">
        <v>0</v>
      </c>
      <c r="Z146" s="170">
        <v>0</v>
      </c>
      <c r="AA146" s="553"/>
      <c r="AB146" s="553">
        <v>0</v>
      </c>
      <c r="AC146" s="71"/>
      <c r="AD146" s="71"/>
      <c r="AE146" s="71"/>
      <c r="AF146" s="71"/>
      <c r="AG146" s="71"/>
      <c r="AH146" s="103"/>
      <c r="AI146" s="61"/>
      <c r="AJ146" s="162"/>
      <c r="AK146" s="162">
        <v>1</v>
      </c>
      <c r="AL146" s="553"/>
      <c r="AM146" s="553">
        <v>6211800</v>
      </c>
      <c r="AN146" s="61"/>
      <c r="AO146" s="162">
        <v>0</v>
      </c>
      <c r="AP146" s="602">
        <v>411665500.00000006</v>
      </c>
      <c r="AQ146" s="111"/>
      <c r="AR146" s="111"/>
    </row>
    <row r="147" spans="1:44" s="77" customFormat="1" ht="56.25" outlineLevel="2">
      <c r="A147" s="72">
        <v>11</v>
      </c>
      <c r="B147" s="552" t="s">
        <v>35</v>
      </c>
      <c r="C147" s="552"/>
      <c r="D147" s="71" t="s">
        <v>221</v>
      </c>
      <c r="E147" s="103">
        <v>1</v>
      </c>
      <c r="F147" s="103"/>
      <c r="G147" s="103">
        <v>442</v>
      </c>
      <c r="H147" s="103">
        <v>79</v>
      </c>
      <c r="I147" s="103" t="s">
        <v>223</v>
      </c>
      <c r="J147" s="103" t="s">
        <v>224</v>
      </c>
      <c r="K147" s="107" t="s">
        <v>974</v>
      </c>
      <c r="L147" s="105">
        <v>133.30000000000001</v>
      </c>
      <c r="M147" s="554">
        <v>1679000</v>
      </c>
      <c r="N147" s="554">
        <v>1350000</v>
      </c>
      <c r="O147" s="554">
        <v>223810700.00000003</v>
      </c>
      <c r="P147" s="554">
        <v>179955000.00000003</v>
      </c>
      <c r="Q147" s="71" t="s">
        <v>304</v>
      </c>
      <c r="R147" s="103" t="s">
        <v>44</v>
      </c>
      <c r="S147" s="103">
        <v>1</v>
      </c>
      <c r="T147" s="554">
        <v>50000</v>
      </c>
      <c r="U147" s="554">
        <v>50000</v>
      </c>
      <c r="V147" s="554"/>
      <c r="W147" s="107" t="s">
        <v>35</v>
      </c>
      <c r="X147" s="103"/>
      <c r="Y147" s="108"/>
      <c r="Z147" s="109"/>
      <c r="AA147" s="554" t="s">
        <v>35</v>
      </c>
      <c r="AB147" s="554" t="s">
        <v>35</v>
      </c>
      <c r="AC147" s="71"/>
      <c r="AD147" s="71"/>
      <c r="AE147" s="71"/>
      <c r="AF147" s="71"/>
      <c r="AG147" s="71"/>
      <c r="AH147" s="103"/>
      <c r="AI147" s="71" t="s">
        <v>561</v>
      </c>
      <c r="AJ147" s="103" t="s">
        <v>409</v>
      </c>
      <c r="AK147" s="103">
        <v>1</v>
      </c>
      <c r="AL147" s="554">
        <v>6211800</v>
      </c>
      <c r="AM147" s="554">
        <v>6211800</v>
      </c>
      <c r="AN147" s="71"/>
      <c r="AO147" s="103"/>
      <c r="AP147" s="602" t="s">
        <v>35</v>
      </c>
      <c r="AQ147" s="111" t="s">
        <v>723</v>
      </c>
      <c r="AR147" s="111" t="s">
        <v>1912</v>
      </c>
    </row>
    <row r="148" spans="1:44" s="77" customFormat="1" ht="285" outlineLevel="2">
      <c r="A148" s="72">
        <v>11</v>
      </c>
      <c r="B148" s="552" t="s">
        <v>35</v>
      </c>
      <c r="C148" s="552"/>
      <c r="D148" s="71" t="s">
        <v>71</v>
      </c>
      <c r="E148" s="103"/>
      <c r="F148" s="103"/>
      <c r="G148" s="103"/>
      <c r="H148" s="103"/>
      <c r="I148" s="103"/>
      <c r="J148" s="103"/>
      <c r="K148" s="107"/>
      <c r="L148" s="105" t="s">
        <v>35</v>
      </c>
      <c r="M148" s="554" t="s">
        <v>35</v>
      </c>
      <c r="N148" s="554" t="s">
        <v>35</v>
      </c>
      <c r="O148" s="554" t="s">
        <v>35</v>
      </c>
      <c r="P148" s="554" t="s">
        <v>35</v>
      </c>
      <c r="Q148" s="71" t="s">
        <v>50</v>
      </c>
      <c r="R148" s="103" t="s">
        <v>44</v>
      </c>
      <c r="S148" s="103">
        <v>2</v>
      </c>
      <c r="T148" s="554">
        <v>146000</v>
      </c>
      <c r="U148" s="554">
        <v>292000</v>
      </c>
      <c r="V148" s="554"/>
      <c r="W148" s="107" t="s">
        <v>35</v>
      </c>
      <c r="X148" s="103"/>
      <c r="Y148" s="108"/>
      <c r="Z148" s="109"/>
      <c r="AA148" s="554" t="s">
        <v>35</v>
      </c>
      <c r="AB148" s="554" t="s">
        <v>35</v>
      </c>
      <c r="AC148" s="71"/>
      <c r="AD148" s="71"/>
      <c r="AE148" s="71"/>
      <c r="AF148" s="71"/>
      <c r="AG148" s="71"/>
      <c r="AH148" s="103"/>
      <c r="AI148" s="71"/>
      <c r="AJ148" s="103"/>
      <c r="AK148" s="103"/>
      <c r="AL148" s="554" t="s">
        <v>35</v>
      </c>
      <c r="AM148" s="554" t="s">
        <v>35</v>
      </c>
      <c r="AN148" s="71"/>
      <c r="AO148" s="103"/>
      <c r="AP148" s="602" t="s">
        <v>35</v>
      </c>
      <c r="AQ148" s="59" t="s">
        <v>724</v>
      </c>
      <c r="AR148" s="59" t="s">
        <v>1918</v>
      </c>
    </row>
    <row r="149" spans="1:44" s="77" customFormat="1" ht="131.25" outlineLevel="2">
      <c r="A149" s="72">
        <v>11</v>
      </c>
      <c r="B149" s="552" t="s">
        <v>35</v>
      </c>
      <c r="C149" s="552"/>
      <c r="D149" s="71"/>
      <c r="E149" s="103"/>
      <c r="F149" s="103"/>
      <c r="G149" s="103"/>
      <c r="H149" s="103"/>
      <c r="I149" s="103"/>
      <c r="J149" s="103"/>
      <c r="K149" s="107"/>
      <c r="L149" s="105" t="s">
        <v>35</v>
      </c>
      <c r="M149" s="554" t="s">
        <v>35</v>
      </c>
      <c r="N149" s="554" t="s">
        <v>35</v>
      </c>
      <c r="O149" s="554" t="s">
        <v>35</v>
      </c>
      <c r="P149" s="554" t="s">
        <v>35</v>
      </c>
      <c r="Q149" s="71" t="s">
        <v>61</v>
      </c>
      <c r="R149" s="103" t="s">
        <v>44</v>
      </c>
      <c r="S149" s="103">
        <v>1</v>
      </c>
      <c r="T149" s="554">
        <v>180000</v>
      </c>
      <c r="U149" s="554">
        <v>180000</v>
      </c>
      <c r="V149" s="554"/>
      <c r="W149" s="107" t="s">
        <v>35</v>
      </c>
      <c r="X149" s="103"/>
      <c r="Y149" s="108"/>
      <c r="Z149" s="109"/>
      <c r="AA149" s="554" t="s">
        <v>35</v>
      </c>
      <c r="AB149" s="554" t="s">
        <v>35</v>
      </c>
      <c r="AC149" s="71"/>
      <c r="AD149" s="71"/>
      <c r="AE149" s="71"/>
      <c r="AF149" s="71"/>
      <c r="AG149" s="71"/>
      <c r="AH149" s="103"/>
      <c r="AI149" s="71"/>
      <c r="AJ149" s="103"/>
      <c r="AK149" s="103"/>
      <c r="AL149" s="554" t="s">
        <v>35</v>
      </c>
      <c r="AM149" s="554" t="s">
        <v>35</v>
      </c>
      <c r="AN149" s="71"/>
      <c r="AO149" s="103"/>
      <c r="AP149" s="602" t="s">
        <v>35</v>
      </c>
      <c r="AQ149" s="59" t="s">
        <v>725</v>
      </c>
      <c r="AR149" s="59" t="s">
        <v>1933</v>
      </c>
    </row>
    <row r="150" spans="1:44" s="77" customFormat="1" ht="63.75" outlineLevel="2">
      <c r="A150" s="72">
        <v>11</v>
      </c>
      <c r="B150" s="552" t="s">
        <v>35</v>
      </c>
      <c r="C150" s="552"/>
      <c r="D150" s="71"/>
      <c r="E150" s="103"/>
      <c r="F150" s="103"/>
      <c r="G150" s="103"/>
      <c r="H150" s="103"/>
      <c r="I150" s="103"/>
      <c r="J150" s="103"/>
      <c r="K150" s="107"/>
      <c r="L150" s="105" t="s">
        <v>35</v>
      </c>
      <c r="M150" s="554" t="s">
        <v>35</v>
      </c>
      <c r="N150" s="554" t="s">
        <v>35</v>
      </c>
      <c r="O150" s="554" t="s">
        <v>35</v>
      </c>
      <c r="P150" s="554" t="s">
        <v>35</v>
      </c>
      <c r="Q150" s="71" t="s">
        <v>217</v>
      </c>
      <c r="R150" s="103" t="s">
        <v>44</v>
      </c>
      <c r="S150" s="103">
        <v>3</v>
      </c>
      <c r="T150" s="554">
        <v>132000</v>
      </c>
      <c r="U150" s="554">
        <v>396000</v>
      </c>
      <c r="V150" s="554"/>
      <c r="W150" s="107" t="s">
        <v>35</v>
      </c>
      <c r="X150" s="103"/>
      <c r="Y150" s="108"/>
      <c r="Z150" s="109"/>
      <c r="AA150" s="554" t="s">
        <v>35</v>
      </c>
      <c r="AB150" s="554" t="s">
        <v>35</v>
      </c>
      <c r="AC150" s="71"/>
      <c r="AD150" s="71"/>
      <c r="AE150" s="71"/>
      <c r="AF150" s="71"/>
      <c r="AG150" s="71"/>
      <c r="AH150" s="103"/>
      <c r="AI150" s="71"/>
      <c r="AJ150" s="103"/>
      <c r="AK150" s="103"/>
      <c r="AL150" s="554" t="s">
        <v>35</v>
      </c>
      <c r="AM150" s="554" t="s">
        <v>35</v>
      </c>
      <c r="AN150" s="71"/>
      <c r="AO150" s="103"/>
      <c r="AP150" s="602" t="s">
        <v>35</v>
      </c>
      <c r="AQ150" s="585" t="s">
        <v>1935</v>
      </c>
      <c r="AR150" s="585" t="s">
        <v>1934</v>
      </c>
    </row>
    <row r="151" spans="1:44" s="77" customFormat="1" outlineLevel="2">
      <c r="A151" s="72">
        <v>11</v>
      </c>
      <c r="B151" s="552" t="s">
        <v>35</v>
      </c>
      <c r="C151" s="552"/>
      <c r="D151" s="71"/>
      <c r="E151" s="103"/>
      <c r="F151" s="103"/>
      <c r="G151" s="103"/>
      <c r="H151" s="103"/>
      <c r="I151" s="103"/>
      <c r="J151" s="103"/>
      <c r="K151" s="107"/>
      <c r="L151" s="105" t="s">
        <v>35</v>
      </c>
      <c r="M151" s="554" t="s">
        <v>35</v>
      </c>
      <c r="N151" s="554" t="s">
        <v>35</v>
      </c>
      <c r="O151" s="554" t="s">
        <v>35</v>
      </c>
      <c r="P151" s="554" t="s">
        <v>35</v>
      </c>
      <c r="Q151" s="71" t="s">
        <v>52</v>
      </c>
      <c r="R151" s="103" t="s">
        <v>44</v>
      </c>
      <c r="S151" s="103">
        <v>7</v>
      </c>
      <c r="T151" s="554">
        <v>76000</v>
      </c>
      <c r="U151" s="554">
        <v>532000</v>
      </c>
      <c r="V151" s="554"/>
      <c r="W151" s="107" t="s">
        <v>35</v>
      </c>
      <c r="X151" s="103"/>
      <c r="Y151" s="108"/>
      <c r="Z151" s="109"/>
      <c r="AA151" s="554" t="s">
        <v>35</v>
      </c>
      <c r="AB151" s="554" t="s">
        <v>35</v>
      </c>
      <c r="AC151" s="71"/>
      <c r="AD151" s="71"/>
      <c r="AE151" s="71"/>
      <c r="AF151" s="71"/>
      <c r="AG151" s="71"/>
      <c r="AH151" s="103"/>
      <c r="AI151" s="71"/>
      <c r="AJ151" s="103"/>
      <c r="AK151" s="103"/>
      <c r="AL151" s="554" t="s">
        <v>35</v>
      </c>
      <c r="AM151" s="554" t="s">
        <v>35</v>
      </c>
      <c r="AN151" s="71"/>
      <c r="AO151" s="103"/>
      <c r="AP151" s="602" t="s">
        <v>35</v>
      </c>
      <c r="AQ151" s="107"/>
      <c r="AR151" s="107"/>
    </row>
    <row r="152" spans="1:44" s="77" customFormat="1" outlineLevel="2">
      <c r="A152" s="72">
        <v>11</v>
      </c>
      <c r="B152" s="552" t="s">
        <v>35</v>
      </c>
      <c r="C152" s="552"/>
      <c r="D152" s="71"/>
      <c r="E152" s="103"/>
      <c r="F152" s="103"/>
      <c r="G152" s="103"/>
      <c r="H152" s="103"/>
      <c r="I152" s="103"/>
      <c r="J152" s="103"/>
      <c r="K152" s="107"/>
      <c r="L152" s="105" t="s">
        <v>35</v>
      </c>
      <c r="M152" s="554" t="s">
        <v>35</v>
      </c>
      <c r="N152" s="554" t="s">
        <v>35</v>
      </c>
      <c r="O152" s="554" t="s">
        <v>35</v>
      </c>
      <c r="P152" s="554" t="s">
        <v>35</v>
      </c>
      <c r="Q152" s="71" t="s">
        <v>53</v>
      </c>
      <c r="R152" s="103" t="s">
        <v>44</v>
      </c>
      <c r="S152" s="103">
        <v>7</v>
      </c>
      <c r="T152" s="554">
        <v>34000</v>
      </c>
      <c r="U152" s="554">
        <v>238000</v>
      </c>
      <c r="V152" s="554"/>
      <c r="W152" s="107" t="s">
        <v>35</v>
      </c>
      <c r="X152" s="103"/>
      <c r="Y152" s="108"/>
      <c r="Z152" s="109"/>
      <c r="AA152" s="554" t="s">
        <v>35</v>
      </c>
      <c r="AB152" s="554" t="s">
        <v>35</v>
      </c>
      <c r="AC152" s="71"/>
      <c r="AD152" s="71"/>
      <c r="AE152" s="71"/>
      <c r="AF152" s="71"/>
      <c r="AG152" s="71"/>
      <c r="AH152" s="103"/>
      <c r="AI152" s="71"/>
      <c r="AJ152" s="103"/>
      <c r="AK152" s="103"/>
      <c r="AL152" s="554" t="s">
        <v>35</v>
      </c>
      <c r="AM152" s="554" t="s">
        <v>35</v>
      </c>
      <c r="AN152" s="71"/>
      <c r="AO152" s="103"/>
      <c r="AP152" s="602" t="s">
        <v>35</v>
      </c>
      <c r="AQ152" s="107"/>
      <c r="AR152" s="107"/>
    </row>
    <row r="153" spans="1:44" s="77" customFormat="1" outlineLevel="2">
      <c r="A153" s="72">
        <v>11</v>
      </c>
      <c r="B153" s="552"/>
      <c r="C153" s="552"/>
      <c r="D153" s="61"/>
      <c r="E153" s="103"/>
      <c r="F153" s="103"/>
      <c r="G153" s="103"/>
      <c r="H153" s="103"/>
      <c r="I153" s="103"/>
      <c r="J153" s="103"/>
      <c r="K153" s="107"/>
      <c r="L153" s="105" t="s">
        <v>35</v>
      </c>
      <c r="M153" s="554" t="s">
        <v>35</v>
      </c>
      <c r="N153" s="554" t="s">
        <v>35</v>
      </c>
      <c r="O153" s="554" t="s">
        <v>35</v>
      </c>
      <c r="P153" s="554" t="s">
        <v>35</v>
      </c>
      <c r="Q153" s="71" t="s">
        <v>35</v>
      </c>
      <c r="R153" s="103"/>
      <c r="S153" s="103"/>
      <c r="T153" s="554" t="s">
        <v>35</v>
      </c>
      <c r="U153" s="554" t="s">
        <v>35</v>
      </c>
      <c r="V153" s="554"/>
      <c r="W153" s="107" t="s">
        <v>35</v>
      </c>
      <c r="X153" s="103"/>
      <c r="Y153" s="108"/>
      <c r="Z153" s="109"/>
      <c r="AA153" s="554" t="s">
        <v>35</v>
      </c>
      <c r="AB153" s="554" t="s">
        <v>35</v>
      </c>
      <c r="AC153" s="71"/>
      <c r="AD153" s="71"/>
      <c r="AE153" s="71"/>
      <c r="AF153" s="71"/>
      <c r="AG153" s="71"/>
      <c r="AH153" s="103"/>
      <c r="AI153" s="71"/>
      <c r="AJ153" s="103"/>
      <c r="AK153" s="103"/>
      <c r="AL153" s="554" t="s">
        <v>35</v>
      </c>
      <c r="AM153" s="554" t="s">
        <v>35</v>
      </c>
      <c r="AN153" s="71"/>
      <c r="AO153" s="103"/>
      <c r="AP153" s="602" t="s">
        <v>35</v>
      </c>
      <c r="AQ153" s="107"/>
      <c r="AR153" s="107"/>
    </row>
    <row r="154" spans="1:44" s="77" customFormat="1" outlineLevel="1">
      <c r="A154" s="84" t="s">
        <v>2148</v>
      </c>
      <c r="B154" s="552">
        <v>12</v>
      </c>
      <c r="C154" s="552">
        <v>440</v>
      </c>
      <c r="D154" s="61" t="s">
        <v>281</v>
      </c>
      <c r="E154" s="162"/>
      <c r="F154" s="103"/>
      <c r="G154" s="162"/>
      <c r="H154" s="162"/>
      <c r="I154" s="162"/>
      <c r="J154" s="162"/>
      <c r="K154" s="129"/>
      <c r="L154" s="167">
        <v>132.69999999999999</v>
      </c>
      <c r="M154" s="553"/>
      <c r="N154" s="553"/>
      <c r="O154" s="553">
        <v>222803299.99999997</v>
      </c>
      <c r="P154" s="553">
        <v>0</v>
      </c>
      <c r="Q154" s="61"/>
      <c r="R154" s="162"/>
      <c r="S154" s="162">
        <v>0</v>
      </c>
      <c r="T154" s="553"/>
      <c r="U154" s="553">
        <v>0</v>
      </c>
      <c r="V154" s="553"/>
      <c r="W154" s="129"/>
      <c r="X154" s="162"/>
      <c r="Y154" s="169">
        <v>285.05599999999998</v>
      </c>
      <c r="Z154" s="170">
        <v>0</v>
      </c>
      <c r="AA154" s="553"/>
      <c r="AB154" s="553">
        <v>587992290.926</v>
      </c>
      <c r="AC154" s="71"/>
      <c r="AD154" s="71"/>
      <c r="AE154" s="71"/>
      <c r="AF154" s="71"/>
      <c r="AG154" s="71"/>
      <c r="AH154" s="103"/>
      <c r="AI154" s="61"/>
      <c r="AJ154" s="162"/>
      <c r="AK154" s="162">
        <v>2</v>
      </c>
      <c r="AL154" s="553"/>
      <c r="AM154" s="553">
        <v>25423600</v>
      </c>
      <c r="AN154" s="61"/>
      <c r="AO154" s="162">
        <v>1</v>
      </c>
      <c r="AP154" s="602">
        <v>836219190.926</v>
      </c>
      <c r="AQ154" s="111"/>
      <c r="AR154" s="111"/>
    </row>
    <row r="155" spans="1:44" s="77" customFormat="1" ht="56.25" outlineLevel="2">
      <c r="A155" s="72">
        <v>12</v>
      </c>
      <c r="B155" s="552" t="s">
        <v>35</v>
      </c>
      <c r="C155" s="552"/>
      <c r="D155" s="71" t="s">
        <v>282</v>
      </c>
      <c r="E155" s="103">
        <v>1</v>
      </c>
      <c r="F155" s="103"/>
      <c r="G155" s="103">
        <v>443</v>
      </c>
      <c r="H155" s="103">
        <v>79</v>
      </c>
      <c r="I155" s="103" t="s">
        <v>223</v>
      </c>
      <c r="J155" s="103" t="s">
        <v>224</v>
      </c>
      <c r="K155" s="107" t="s">
        <v>973</v>
      </c>
      <c r="L155" s="105">
        <v>132.69999999999999</v>
      </c>
      <c r="M155" s="554">
        <v>1679000</v>
      </c>
      <c r="N155" s="554">
        <v>0</v>
      </c>
      <c r="O155" s="554">
        <v>222803299.99999997</v>
      </c>
      <c r="P155" s="554">
        <v>0</v>
      </c>
      <c r="Q155" s="71" t="s">
        <v>35</v>
      </c>
      <c r="R155" s="103"/>
      <c r="S155" s="103"/>
      <c r="T155" s="554" t="s">
        <v>35</v>
      </c>
      <c r="U155" s="554" t="s">
        <v>35</v>
      </c>
      <c r="V155" s="554" t="s">
        <v>2163</v>
      </c>
      <c r="W155" s="107" t="s">
        <v>1005</v>
      </c>
      <c r="X155" s="103" t="s">
        <v>27</v>
      </c>
      <c r="Y155" s="108">
        <v>82.8</v>
      </c>
      <c r="Z155" s="109"/>
      <c r="AA155" s="554">
        <v>5559129</v>
      </c>
      <c r="AB155" s="554">
        <v>460295881.19999999</v>
      </c>
      <c r="AC155" s="71" t="s">
        <v>28</v>
      </c>
      <c r="AD155" s="71" t="s">
        <v>29</v>
      </c>
      <c r="AE155" s="71" t="s">
        <v>30</v>
      </c>
      <c r="AF155" s="71" t="s">
        <v>31</v>
      </c>
      <c r="AG155" s="71" t="s">
        <v>34</v>
      </c>
      <c r="AH155" s="103" t="s">
        <v>33</v>
      </c>
      <c r="AI155" s="71" t="s">
        <v>562</v>
      </c>
      <c r="AJ155" s="103" t="s">
        <v>409</v>
      </c>
      <c r="AK155" s="103">
        <v>1</v>
      </c>
      <c r="AL155" s="554">
        <v>12423600</v>
      </c>
      <c r="AM155" s="554">
        <v>12423600</v>
      </c>
      <c r="AN155" s="71" t="s">
        <v>407</v>
      </c>
      <c r="AO155" s="103">
        <v>1</v>
      </c>
      <c r="AP155" s="602" t="s">
        <v>35</v>
      </c>
      <c r="AQ155" s="111" t="s">
        <v>696</v>
      </c>
      <c r="AR155" s="111" t="s">
        <v>1912</v>
      </c>
    </row>
    <row r="156" spans="1:44" s="77" customFormat="1" ht="266.25" outlineLevel="2">
      <c r="A156" s="72">
        <v>12</v>
      </c>
      <c r="B156" s="552" t="s">
        <v>35</v>
      </c>
      <c r="C156" s="552"/>
      <c r="D156" s="71" t="s">
        <v>279</v>
      </c>
      <c r="E156" s="103"/>
      <c r="F156" s="103"/>
      <c r="G156" s="103"/>
      <c r="H156" s="103"/>
      <c r="I156" s="103"/>
      <c r="J156" s="103"/>
      <c r="K156" s="107"/>
      <c r="L156" s="105" t="s">
        <v>35</v>
      </c>
      <c r="M156" s="554" t="s">
        <v>35</v>
      </c>
      <c r="N156" s="554" t="s">
        <v>35</v>
      </c>
      <c r="O156" s="554" t="s">
        <v>35</v>
      </c>
      <c r="P156" s="554" t="s">
        <v>35</v>
      </c>
      <c r="Q156" s="71" t="s">
        <v>35</v>
      </c>
      <c r="R156" s="103"/>
      <c r="S156" s="103"/>
      <c r="T156" s="554" t="s">
        <v>35</v>
      </c>
      <c r="U156" s="554" t="s">
        <v>35</v>
      </c>
      <c r="V156" s="554"/>
      <c r="W156" s="107" t="s">
        <v>1001</v>
      </c>
      <c r="X156" s="103" t="s">
        <v>27</v>
      </c>
      <c r="Y156" s="108">
        <v>28.05</v>
      </c>
      <c r="Z156" s="109"/>
      <c r="AA156" s="554">
        <v>295078</v>
      </c>
      <c r="AB156" s="554">
        <v>8276937.9000000004</v>
      </c>
      <c r="AC156" s="71"/>
      <c r="AD156" s="71"/>
      <c r="AE156" s="71"/>
      <c r="AF156" s="71"/>
      <c r="AG156" s="71"/>
      <c r="AH156" s="103"/>
      <c r="AI156" s="71" t="s">
        <v>578</v>
      </c>
      <c r="AJ156" s="103" t="s">
        <v>560</v>
      </c>
      <c r="AK156" s="103">
        <v>1</v>
      </c>
      <c r="AL156" s="554">
        <v>13000000</v>
      </c>
      <c r="AM156" s="554">
        <v>13000000</v>
      </c>
      <c r="AN156" s="71"/>
      <c r="AO156" s="103"/>
      <c r="AP156" s="602" t="s">
        <v>35</v>
      </c>
      <c r="AQ156" s="59" t="s">
        <v>697</v>
      </c>
      <c r="AR156" s="59" t="s">
        <v>1918</v>
      </c>
    </row>
    <row r="157" spans="1:44" s="77" customFormat="1" ht="112.5" outlineLevel="2">
      <c r="A157" s="72">
        <v>12</v>
      </c>
      <c r="B157" s="552" t="s">
        <v>35</v>
      </c>
      <c r="C157" s="552"/>
      <c r="D157" s="71"/>
      <c r="E157" s="103"/>
      <c r="F157" s="103"/>
      <c r="G157" s="103"/>
      <c r="H157" s="103"/>
      <c r="I157" s="103"/>
      <c r="J157" s="103"/>
      <c r="K157" s="107"/>
      <c r="L157" s="105" t="s">
        <v>35</v>
      </c>
      <c r="M157" s="554" t="s">
        <v>35</v>
      </c>
      <c r="N157" s="554" t="s">
        <v>35</v>
      </c>
      <c r="O157" s="554" t="s">
        <v>35</v>
      </c>
      <c r="P157" s="554" t="s">
        <v>35</v>
      </c>
      <c r="Q157" s="71" t="s">
        <v>35</v>
      </c>
      <c r="R157" s="103"/>
      <c r="S157" s="103"/>
      <c r="T157" s="554" t="s">
        <v>35</v>
      </c>
      <c r="U157" s="554" t="s">
        <v>35</v>
      </c>
      <c r="V157" s="554"/>
      <c r="W157" s="107" t="s">
        <v>1172</v>
      </c>
      <c r="X157" s="103" t="s">
        <v>27</v>
      </c>
      <c r="Y157" s="108">
        <v>15.3</v>
      </c>
      <c r="Z157" s="109"/>
      <c r="AA157" s="554">
        <v>299700</v>
      </c>
      <c r="AB157" s="554">
        <v>4585410</v>
      </c>
      <c r="AC157" s="71"/>
      <c r="AD157" s="71"/>
      <c r="AE157" s="71" t="s">
        <v>36</v>
      </c>
      <c r="AF157" s="71"/>
      <c r="AG157" s="71" t="s">
        <v>136</v>
      </c>
      <c r="AH157" s="103"/>
      <c r="AI157" s="71"/>
      <c r="AJ157" s="103"/>
      <c r="AK157" s="103"/>
      <c r="AL157" s="554" t="s">
        <v>35</v>
      </c>
      <c r="AM157" s="554" t="s">
        <v>35</v>
      </c>
      <c r="AN157" s="71"/>
      <c r="AO157" s="103"/>
      <c r="AP157" s="602" t="s">
        <v>35</v>
      </c>
      <c r="AQ157" s="59" t="s">
        <v>698</v>
      </c>
      <c r="AR157" s="59" t="s">
        <v>1914</v>
      </c>
    </row>
    <row r="158" spans="1:44" s="77" customFormat="1" ht="93.75" outlineLevel="2">
      <c r="A158" s="72">
        <v>12</v>
      </c>
      <c r="B158" s="552" t="s">
        <v>35</v>
      </c>
      <c r="C158" s="552"/>
      <c r="D158" s="71"/>
      <c r="E158" s="103"/>
      <c r="F158" s="103"/>
      <c r="G158" s="103"/>
      <c r="H158" s="103"/>
      <c r="I158" s="103"/>
      <c r="J158" s="103"/>
      <c r="K158" s="107"/>
      <c r="L158" s="105" t="s">
        <v>35</v>
      </c>
      <c r="M158" s="554" t="s">
        <v>35</v>
      </c>
      <c r="N158" s="554" t="s">
        <v>35</v>
      </c>
      <c r="O158" s="554" t="s">
        <v>35</v>
      </c>
      <c r="P158" s="554" t="s">
        <v>35</v>
      </c>
      <c r="Q158" s="71" t="s">
        <v>35</v>
      </c>
      <c r="R158" s="103"/>
      <c r="S158" s="103"/>
      <c r="T158" s="554" t="s">
        <v>35</v>
      </c>
      <c r="U158" s="554" t="s">
        <v>35</v>
      </c>
      <c r="V158" s="554"/>
      <c r="W158" s="107" t="s">
        <v>1139</v>
      </c>
      <c r="X158" s="103" t="s">
        <v>27</v>
      </c>
      <c r="Y158" s="108">
        <v>15.3</v>
      </c>
      <c r="Z158" s="109"/>
      <c r="AA158" s="554">
        <v>330817</v>
      </c>
      <c r="AB158" s="554">
        <v>5061500.1000000006</v>
      </c>
      <c r="AC158" s="71"/>
      <c r="AD158" s="71"/>
      <c r="AE158" s="71"/>
      <c r="AF158" s="71"/>
      <c r="AG158" s="71"/>
      <c r="AH158" s="103"/>
      <c r="AI158" s="71"/>
      <c r="AJ158" s="103"/>
      <c r="AK158" s="103"/>
      <c r="AL158" s="554" t="s">
        <v>35</v>
      </c>
      <c r="AM158" s="554" t="s">
        <v>35</v>
      </c>
      <c r="AN158" s="71"/>
      <c r="AO158" s="103"/>
      <c r="AP158" s="602" t="s">
        <v>35</v>
      </c>
      <c r="AQ158" s="59" t="s">
        <v>352</v>
      </c>
      <c r="AR158" s="59" t="s">
        <v>1915</v>
      </c>
    </row>
    <row r="159" spans="1:44" s="77" customFormat="1" ht="37.5" outlineLevel="2">
      <c r="A159" s="72">
        <v>12</v>
      </c>
      <c r="B159" s="552" t="s">
        <v>35</v>
      </c>
      <c r="C159" s="552"/>
      <c r="D159" s="71"/>
      <c r="E159" s="103"/>
      <c r="F159" s="103"/>
      <c r="G159" s="103"/>
      <c r="H159" s="103"/>
      <c r="I159" s="103"/>
      <c r="J159" s="103"/>
      <c r="K159" s="107"/>
      <c r="L159" s="105" t="s">
        <v>35</v>
      </c>
      <c r="M159" s="554" t="s">
        <v>35</v>
      </c>
      <c r="N159" s="554" t="s">
        <v>35</v>
      </c>
      <c r="O159" s="554" t="s">
        <v>35</v>
      </c>
      <c r="P159" s="554" t="s">
        <v>35</v>
      </c>
      <c r="Q159" s="71" t="s">
        <v>35</v>
      </c>
      <c r="R159" s="103"/>
      <c r="S159" s="103"/>
      <c r="T159" s="554" t="s">
        <v>35</v>
      </c>
      <c r="U159" s="554" t="s">
        <v>35</v>
      </c>
      <c r="V159" s="554"/>
      <c r="W159" s="107" t="s">
        <v>1141</v>
      </c>
      <c r="X159" s="103" t="s">
        <v>27</v>
      </c>
      <c r="Y159" s="108">
        <v>3.84</v>
      </c>
      <c r="Z159" s="109"/>
      <c r="AA159" s="554">
        <v>10375629</v>
      </c>
      <c r="AB159" s="554">
        <v>39842415.359999999</v>
      </c>
      <c r="AC159" s="71"/>
      <c r="AD159" s="71"/>
      <c r="AE159" s="71"/>
      <c r="AF159" s="71" t="s">
        <v>31</v>
      </c>
      <c r="AG159" s="71" t="s">
        <v>34</v>
      </c>
      <c r="AH159" s="103"/>
      <c r="AI159" s="71"/>
      <c r="AJ159" s="103"/>
      <c r="AK159" s="103"/>
      <c r="AL159" s="554" t="s">
        <v>35</v>
      </c>
      <c r="AM159" s="554" t="s">
        <v>35</v>
      </c>
      <c r="AN159" s="71"/>
      <c r="AO159" s="103"/>
      <c r="AP159" s="602" t="s">
        <v>35</v>
      </c>
      <c r="AQ159" s="585" t="s">
        <v>1911</v>
      </c>
      <c r="AR159" s="585"/>
    </row>
    <row r="160" spans="1:44" s="77" customFormat="1" outlineLevel="2">
      <c r="A160" s="72">
        <v>12</v>
      </c>
      <c r="B160" s="552" t="s">
        <v>35</v>
      </c>
      <c r="C160" s="552"/>
      <c r="D160" s="71"/>
      <c r="E160" s="103"/>
      <c r="F160" s="103"/>
      <c r="G160" s="103"/>
      <c r="H160" s="103"/>
      <c r="I160" s="103"/>
      <c r="J160" s="103"/>
      <c r="K160" s="107"/>
      <c r="L160" s="105" t="s">
        <v>35</v>
      </c>
      <c r="M160" s="554" t="s">
        <v>35</v>
      </c>
      <c r="N160" s="554" t="s">
        <v>35</v>
      </c>
      <c r="O160" s="554" t="s">
        <v>35</v>
      </c>
      <c r="P160" s="554" t="s">
        <v>35</v>
      </c>
      <c r="Q160" s="71" t="s">
        <v>35</v>
      </c>
      <c r="R160" s="103"/>
      <c r="S160" s="103"/>
      <c r="T160" s="554" t="s">
        <v>35</v>
      </c>
      <c r="U160" s="554" t="s">
        <v>35</v>
      </c>
      <c r="V160" s="554"/>
      <c r="W160" s="107" t="s">
        <v>1157</v>
      </c>
      <c r="X160" s="103" t="s">
        <v>38</v>
      </c>
      <c r="Y160" s="108">
        <v>0.46800000000000003</v>
      </c>
      <c r="Z160" s="109"/>
      <c r="AA160" s="554">
        <v>2036769</v>
      </c>
      <c r="AB160" s="554">
        <v>953207.89200000011</v>
      </c>
      <c r="AC160" s="71"/>
      <c r="AD160" s="71"/>
      <c r="AE160" s="71"/>
      <c r="AF160" s="71"/>
      <c r="AG160" s="71"/>
      <c r="AH160" s="103"/>
      <c r="AI160" s="71"/>
      <c r="AJ160" s="103"/>
      <c r="AK160" s="103"/>
      <c r="AL160" s="554" t="s">
        <v>35</v>
      </c>
      <c r="AM160" s="554" t="s">
        <v>35</v>
      </c>
      <c r="AN160" s="71"/>
      <c r="AO160" s="103"/>
      <c r="AP160" s="602" t="s">
        <v>35</v>
      </c>
      <c r="AQ160" s="584" t="s">
        <v>1932</v>
      </c>
      <c r="AR160" s="584"/>
    </row>
    <row r="161" spans="1:44" s="77" customFormat="1" outlineLevel="2">
      <c r="A161" s="72">
        <v>12</v>
      </c>
      <c r="B161" s="552" t="s">
        <v>35</v>
      </c>
      <c r="C161" s="552"/>
      <c r="D161" s="71"/>
      <c r="E161" s="103"/>
      <c r="F161" s="103"/>
      <c r="G161" s="103"/>
      <c r="H161" s="103"/>
      <c r="I161" s="103"/>
      <c r="J161" s="103"/>
      <c r="K161" s="107"/>
      <c r="L161" s="105" t="s">
        <v>35</v>
      </c>
      <c r="M161" s="554" t="s">
        <v>35</v>
      </c>
      <c r="N161" s="554" t="s">
        <v>35</v>
      </c>
      <c r="O161" s="554" t="s">
        <v>35</v>
      </c>
      <c r="P161" s="554" t="s">
        <v>35</v>
      </c>
      <c r="Q161" s="71" t="s">
        <v>35</v>
      </c>
      <c r="R161" s="103"/>
      <c r="S161" s="103"/>
      <c r="T161" s="554" t="s">
        <v>35</v>
      </c>
      <c r="U161" s="554" t="s">
        <v>35</v>
      </c>
      <c r="V161" s="554"/>
      <c r="W161" s="107" t="s">
        <v>1173</v>
      </c>
      <c r="X161" s="103" t="s">
        <v>27</v>
      </c>
      <c r="Y161" s="108">
        <v>3.76</v>
      </c>
      <c r="Z161" s="109"/>
      <c r="AA161" s="554">
        <v>282038</v>
      </c>
      <c r="AB161" s="554">
        <v>1060462.8799999999</v>
      </c>
      <c r="AC161" s="71"/>
      <c r="AD161" s="71"/>
      <c r="AE161" s="71"/>
      <c r="AF161" s="71"/>
      <c r="AG161" s="71"/>
      <c r="AH161" s="103"/>
      <c r="AI161" s="71"/>
      <c r="AJ161" s="103"/>
      <c r="AK161" s="103"/>
      <c r="AL161" s="554" t="s">
        <v>35</v>
      </c>
      <c r="AM161" s="554" t="s">
        <v>35</v>
      </c>
      <c r="AN161" s="71"/>
      <c r="AO161" s="103"/>
      <c r="AP161" s="602" t="s">
        <v>35</v>
      </c>
      <c r="AQ161" s="107"/>
      <c r="AR161" s="107"/>
    </row>
    <row r="162" spans="1:44" outlineLevel="2">
      <c r="A162" s="72">
        <v>12</v>
      </c>
      <c r="B162" s="552" t="s">
        <v>35</v>
      </c>
      <c r="C162" s="552"/>
      <c r="D162" s="71"/>
      <c r="E162" s="103"/>
      <c r="F162" s="103"/>
      <c r="G162" s="103"/>
      <c r="H162" s="103"/>
      <c r="I162" s="103"/>
      <c r="J162" s="103"/>
      <c r="K162" s="107"/>
      <c r="L162" s="105" t="s">
        <v>35</v>
      </c>
      <c r="M162" s="554" t="s">
        <v>35</v>
      </c>
      <c r="N162" s="554" t="s">
        <v>35</v>
      </c>
      <c r="O162" s="554" t="s">
        <v>35</v>
      </c>
      <c r="P162" s="554" t="s">
        <v>35</v>
      </c>
      <c r="Q162" s="71" t="s">
        <v>35</v>
      </c>
      <c r="R162" s="103"/>
      <c r="S162" s="103"/>
      <c r="T162" s="554" t="s">
        <v>35</v>
      </c>
      <c r="U162" s="554" t="s">
        <v>35</v>
      </c>
      <c r="V162" s="554"/>
      <c r="W162" s="107" t="s">
        <v>1107</v>
      </c>
      <c r="X162" s="103" t="s">
        <v>27</v>
      </c>
      <c r="Y162" s="108">
        <v>82.86</v>
      </c>
      <c r="Z162" s="109"/>
      <c r="AA162" s="554">
        <v>109890</v>
      </c>
      <c r="AB162" s="554">
        <v>9105485.4000000004</v>
      </c>
      <c r="AC162" s="71"/>
      <c r="AD162" s="71"/>
      <c r="AE162" s="71"/>
      <c r="AF162" s="71"/>
      <c r="AG162" s="71"/>
      <c r="AH162" s="103"/>
      <c r="AI162" s="71"/>
      <c r="AJ162" s="103"/>
      <c r="AK162" s="103"/>
      <c r="AL162" s="554" t="s">
        <v>35</v>
      </c>
      <c r="AM162" s="554" t="s">
        <v>35</v>
      </c>
      <c r="AN162" s="71"/>
      <c r="AO162" s="103"/>
      <c r="AP162" s="602" t="s">
        <v>35</v>
      </c>
      <c r="AQ162" s="107"/>
      <c r="AR162" s="107"/>
    </row>
    <row r="163" spans="1:44" outlineLevel="2">
      <c r="A163" s="72">
        <v>12</v>
      </c>
      <c r="B163" s="552" t="s">
        <v>35</v>
      </c>
      <c r="C163" s="552"/>
      <c r="D163" s="71"/>
      <c r="E163" s="103"/>
      <c r="F163" s="103"/>
      <c r="G163" s="103"/>
      <c r="H163" s="103"/>
      <c r="I163" s="103"/>
      <c r="J163" s="103"/>
      <c r="K163" s="107"/>
      <c r="L163" s="105" t="s">
        <v>35</v>
      </c>
      <c r="M163" s="554" t="s">
        <v>35</v>
      </c>
      <c r="N163" s="554" t="s">
        <v>35</v>
      </c>
      <c r="O163" s="554" t="s">
        <v>35</v>
      </c>
      <c r="P163" s="554" t="s">
        <v>35</v>
      </c>
      <c r="Q163" s="71" t="s">
        <v>35</v>
      </c>
      <c r="R163" s="103"/>
      <c r="S163" s="103"/>
      <c r="T163" s="554" t="s">
        <v>35</v>
      </c>
      <c r="U163" s="554" t="s">
        <v>35</v>
      </c>
      <c r="V163" s="554"/>
      <c r="W163" s="107" t="s">
        <v>1023</v>
      </c>
      <c r="X163" s="103" t="s">
        <v>38</v>
      </c>
      <c r="Y163" s="108">
        <v>0.108</v>
      </c>
      <c r="Z163" s="109"/>
      <c r="AA163" s="554">
        <v>2523428</v>
      </c>
      <c r="AB163" s="554">
        <v>272530.22399999999</v>
      </c>
      <c r="AC163" s="71"/>
      <c r="AD163" s="71"/>
      <c r="AE163" s="71"/>
      <c r="AF163" s="71"/>
      <c r="AG163" s="71"/>
      <c r="AH163" s="103"/>
      <c r="AI163" s="71"/>
      <c r="AJ163" s="103"/>
      <c r="AK163" s="103"/>
      <c r="AL163" s="554" t="s">
        <v>35</v>
      </c>
      <c r="AM163" s="554" t="s">
        <v>35</v>
      </c>
      <c r="AN163" s="71"/>
      <c r="AO163" s="103"/>
      <c r="AP163" s="602" t="s">
        <v>35</v>
      </c>
      <c r="AQ163" s="107"/>
      <c r="AR163" s="107"/>
    </row>
    <row r="164" spans="1:44" outlineLevel="2">
      <c r="A164" s="72">
        <v>12</v>
      </c>
      <c r="B164" s="552" t="s">
        <v>35</v>
      </c>
      <c r="C164" s="552"/>
      <c r="D164" s="71"/>
      <c r="E164" s="103"/>
      <c r="F164" s="103"/>
      <c r="G164" s="103"/>
      <c r="H164" s="103"/>
      <c r="I164" s="103"/>
      <c r="J164" s="103"/>
      <c r="K164" s="107"/>
      <c r="L164" s="105" t="s">
        <v>35</v>
      </c>
      <c r="M164" s="554" t="s">
        <v>35</v>
      </c>
      <c r="N164" s="554" t="s">
        <v>35</v>
      </c>
      <c r="O164" s="554" t="s">
        <v>35</v>
      </c>
      <c r="P164" s="554" t="s">
        <v>35</v>
      </c>
      <c r="Q164" s="71" t="s">
        <v>35</v>
      </c>
      <c r="R164" s="103"/>
      <c r="S164" s="103"/>
      <c r="T164" s="554" t="s">
        <v>35</v>
      </c>
      <c r="U164" s="554" t="s">
        <v>35</v>
      </c>
      <c r="V164" s="554"/>
      <c r="W164" s="107" t="s">
        <v>1130</v>
      </c>
      <c r="X164" s="103" t="s">
        <v>27</v>
      </c>
      <c r="Y164" s="108">
        <v>7.14</v>
      </c>
      <c r="Z164" s="109"/>
      <c r="AA164" s="554">
        <v>282038</v>
      </c>
      <c r="AB164" s="554">
        <v>2013751.3199999998</v>
      </c>
      <c r="AC164" s="71"/>
      <c r="AD164" s="71"/>
      <c r="AE164" s="71"/>
      <c r="AF164" s="71"/>
      <c r="AG164" s="71"/>
      <c r="AH164" s="103"/>
      <c r="AI164" s="71"/>
      <c r="AJ164" s="103"/>
      <c r="AK164" s="103"/>
      <c r="AL164" s="554" t="s">
        <v>35</v>
      </c>
      <c r="AM164" s="554" t="s">
        <v>35</v>
      </c>
      <c r="AN164" s="71"/>
      <c r="AO164" s="103"/>
      <c r="AP164" s="602" t="s">
        <v>35</v>
      </c>
      <c r="AQ164" s="107"/>
      <c r="AR164" s="107"/>
    </row>
    <row r="165" spans="1:44" outlineLevel="2">
      <c r="A165" s="72">
        <v>12</v>
      </c>
      <c r="B165" s="552" t="s">
        <v>35</v>
      </c>
      <c r="C165" s="552"/>
      <c r="D165" s="71"/>
      <c r="E165" s="103"/>
      <c r="F165" s="103"/>
      <c r="G165" s="103"/>
      <c r="H165" s="103"/>
      <c r="I165" s="103"/>
      <c r="J165" s="103"/>
      <c r="K165" s="107"/>
      <c r="L165" s="105" t="s">
        <v>35</v>
      </c>
      <c r="M165" s="554" t="s">
        <v>35</v>
      </c>
      <c r="N165" s="554" t="s">
        <v>35</v>
      </c>
      <c r="O165" s="554" t="s">
        <v>35</v>
      </c>
      <c r="P165" s="554" t="s">
        <v>35</v>
      </c>
      <c r="Q165" s="71" t="s">
        <v>35</v>
      </c>
      <c r="R165" s="103"/>
      <c r="S165" s="103"/>
      <c r="T165" s="554" t="s">
        <v>35</v>
      </c>
      <c r="U165" s="554" t="s">
        <v>35</v>
      </c>
      <c r="V165" s="554"/>
      <c r="W165" s="107" t="s">
        <v>1105</v>
      </c>
      <c r="X165" s="103" t="s">
        <v>27</v>
      </c>
      <c r="Y165" s="108">
        <v>2.44</v>
      </c>
      <c r="Z165" s="109"/>
      <c r="AA165" s="554">
        <v>292949</v>
      </c>
      <c r="AB165" s="554">
        <v>714795.55999999994</v>
      </c>
      <c r="AC165" s="71"/>
      <c r="AD165" s="71"/>
      <c r="AE165" s="71"/>
      <c r="AF165" s="71"/>
      <c r="AG165" s="71"/>
      <c r="AH165" s="103"/>
      <c r="AI165" s="71"/>
      <c r="AJ165" s="103"/>
      <c r="AK165" s="103"/>
      <c r="AL165" s="554" t="s">
        <v>35</v>
      </c>
      <c r="AM165" s="554" t="s">
        <v>35</v>
      </c>
      <c r="AN165" s="71"/>
      <c r="AO165" s="103"/>
      <c r="AP165" s="602" t="s">
        <v>35</v>
      </c>
      <c r="AQ165" s="107"/>
      <c r="AR165" s="107"/>
    </row>
    <row r="166" spans="1:44" ht="37.5" outlineLevel="2">
      <c r="A166" s="72">
        <v>12</v>
      </c>
      <c r="B166" s="552" t="s">
        <v>35</v>
      </c>
      <c r="C166" s="552"/>
      <c r="D166" s="71"/>
      <c r="E166" s="103"/>
      <c r="F166" s="103"/>
      <c r="G166" s="103"/>
      <c r="H166" s="103"/>
      <c r="I166" s="103"/>
      <c r="J166" s="103"/>
      <c r="K166" s="107"/>
      <c r="L166" s="105" t="s">
        <v>35</v>
      </c>
      <c r="M166" s="554" t="s">
        <v>35</v>
      </c>
      <c r="N166" s="554" t="s">
        <v>35</v>
      </c>
      <c r="O166" s="554" t="s">
        <v>35</v>
      </c>
      <c r="P166" s="554" t="s">
        <v>35</v>
      </c>
      <c r="Q166" s="71" t="s">
        <v>35</v>
      </c>
      <c r="R166" s="103"/>
      <c r="S166" s="103"/>
      <c r="T166" s="554" t="s">
        <v>35</v>
      </c>
      <c r="U166" s="554" t="s">
        <v>35</v>
      </c>
      <c r="V166" s="554"/>
      <c r="W166" s="107" t="s">
        <v>1166</v>
      </c>
      <c r="X166" s="103" t="s">
        <v>27</v>
      </c>
      <c r="Y166" s="108">
        <v>41.99</v>
      </c>
      <c r="Z166" s="109"/>
      <c r="AA166" s="554">
        <v>1238791</v>
      </c>
      <c r="AB166" s="554">
        <v>52016834.090000004</v>
      </c>
      <c r="AC166" s="71"/>
      <c r="AD166" s="71"/>
      <c r="AE166" s="71"/>
      <c r="AF166" s="71"/>
      <c r="AG166" s="71"/>
      <c r="AH166" s="103"/>
      <c r="AI166" s="71"/>
      <c r="AJ166" s="103"/>
      <c r="AK166" s="103"/>
      <c r="AL166" s="554" t="s">
        <v>35</v>
      </c>
      <c r="AM166" s="554" t="s">
        <v>35</v>
      </c>
      <c r="AN166" s="71"/>
      <c r="AO166" s="103"/>
      <c r="AP166" s="602" t="s">
        <v>35</v>
      </c>
      <c r="AQ166" s="107"/>
      <c r="AR166" s="107"/>
    </row>
    <row r="167" spans="1:44" ht="37.5" outlineLevel="2">
      <c r="A167" s="72">
        <v>12</v>
      </c>
      <c r="B167" s="552" t="s">
        <v>35</v>
      </c>
      <c r="C167" s="552"/>
      <c r="D167" s="71"/>
      <c r="E167" s="103"/>
      <c r="F167" s="103"/>
      <c r="G167" s="103"/>
      <c r="H167" s="103"/>
      <c r="I167" s="103"/>
      <c r="J167" s="103"/>
      <c r="K167" s="107"/>
      <c r="L167" s="105" t="s">
        <v>35</v>
      </c>
      <c r="M167" s="554" t="s">
        <v>35</v>
      </c>
      <c r="N167" s="554" t="s">
        <v>35</v>
      </c>
      <c r="O167" s="554" t="s">
        <v>35</v>
      </c>
      <c r="P167" s="554" t="s">
        <v>35</v>
      </c>
      <c r="Q167" s="71" t="s">
        <v>35</v>
      </c>
      <c r="R167" s="103"/>
      <c r="S167" s="103"/>
      <c r="T167" s="554" t="s">
        <v>35</v>
      </c>
      <c r="U167" s="554" t="s">
        <v>35</v>
      </c>
      <c r="V167" s="554"/>
      <c r="W167" s="107" t="s">
        <v>1049</v>
      </c>
      <c r="X167" s="103" t="s">
        <v>42</v>
      </c>
      <c r="Y167" s="108">
        <v>1</v>
      </c>
      <c r="Z167" s="109"/>
      <c r="AA167" s="554">
        <v>3793079</v>
      </c>
      <c r="AB167" s="554">
        <v>3793079</v>
      </c>
      <c r="AC167" s="71"/>
      <c r="AD167" s="71"/>
      <c r="AE167" s="71"/>
      <c r="AF167" s="71"/>
      <c r="AG167" s="71"/>
      <c r="AH167" s="103"/>
      <c r="AI167" s="71"/>
      <c r="AJ167" s="103"/>
      <c r="AK167" s="103"/>
      <c r="AL167" s="554" t="s">
        <v>35</v>
      </c>
      <c r="AM167" s="554" t="s">
        <v>35</v>
      </c>
      <c r="AN167" s="71"/>
      <c r="AO167" s="103"/>
      <c r="AP167" s="602" t="s">
        <v>35</v>
      </c>
      <c r="AQ167" s="107"/>
      <c r="AR167" s="107"/>
    </row>
    <row r="168" spans="1:44" outlineLevel="2">
      <c r="A168" s="72">
        <v>12</v>
      </c>
      <c r="B168" s="552"/>
      <c r="C168" s="552"/>
      <c r="D168" s="61"/>
      <c r="E168" s="103"/>
      <c r="F168" s="103"/>
      <c r="G168" s="103"/>
      <c r="H168" s="103"/>
      <c r="I168" s="103"/>
      <c r="J168" s="103"/>
      <c r="K168" s="107"/>
      <c r="L168" s="105" t="s">
        <v>35</v>
      </c>
      <c r="M168" s="554" t="s">
        <v>35</v>
      </c>
      <c r="N168" s="554" t="s">
        <v>35</v>
      </c>
      <c r="O168" s="554" t="s">
        <v>35</v>
      </c>
      <c r="P168" s="554" t="s">
        <v>35</v>
      </c>
      <c r="Q168" s="71" t="s">
        <v>35</v>
      </c>
      <c r="R168" s="103"/>
      <c r="S168" s="103"/>
      <c r="T168" s="554" t="s">
        <v>35</v>
      </c>
      <c r="U168" s="554" t="s">
        <v>35</v>
      </c>
      <c r="V168" s="554"/>
      <c r="W168" s="107" t="s">
        <v>35</v>
      </c>
      <c r="X168" s="103"/>
      <c r="Y168" s="108"/>
      <c r="Z168" s="109"/>
      <c r="AA168" s="554" t="s">
        <v>35</v>
      </c>
      <c r="AB168" s="554" t="s">
        <v>35</v>
      </c>
      <c r="AC168" s="71"/>
      <c r="AD168" s="71"/>
      <c r="AE168" s="71"/>
      <c r="AF168" s="71"/>
      <c r="AG168" s="71"/>
      <c r="AH168" s="103"/>
      <c r="AI168" s="71"/>
      <c r="AJ168" s="103"/>
      <c r="AK168" s="103"/>
      <c r="AL168" s="554" t="s">
        <v>35</v>
      </c>
      <c r="AM168" s="554" t="s">
        <v>35</v>
      </c>
      <c r="AN168" s="71"/>
      <c r="AO168" s="103"/>
      <c r="AP168" s="602" t="s">
        <v>35</v>
      </c>
      <c r="AQ168" s="107"/>
      <c r="AR168" s="107"/>
    </row>
    <row r="169" spans="1:44" outlineLevel="1">
      <c r="A169" s="84" t="s">
        <v>2147</v>
      </c>
      <c r="B169" s="552">
        <v>13</v>
      </c>
      <c r="C169" s="552">
        <v>441</v>
      </c>
      <c r="D169" s="61" t="s">
        <v>283</v>
      </c>
      <c r="E169" s="162"/>
      <c r="F169" s="103"/>
      <c r="G169" s="162"/>
      <c r="H169" s="162"/>
      <c r="I169" s="162"/>
      <c r="J169" s="162"/>
      <c r="K169" s="129"/>
      <c r="L169" s="167">
        <v>133.5</v>
      </c>
      <c r="M169" s="553"/>
      <c r="N169" s="553"/>
      <c r="O169" s="553">
        <v>224146500</v>
      </c>
      <c r="P169" s="553">
        <v>180225000</v>
      </c>
      <c r="Q169" s="61"/>
      <c r="R169" s="162"/>
      <c r="S169" s="162">
        <v>17</v>
      </c>
      <c r="T169" s="553"/>
      <c r="U169" s="553">
        <v>10819000</v>
      </c>
      <c r="V169" s="553"/>
      <c r="W169" s="129"/>
      <c r="X169" s="162"/>
      <c r="Y169" s="169">
        <v>286.13299999999998</v>
      </c>
      <c r="Z169" s="170">
        <v>0</v>
      </c>
      <c r="AA169" s="553"/>
      <c r="AB169" s="553">
        <v>463435916.84299999</v>
      </c>
      <c r="AC169" s="71"/>
      <c r="AD169" s="71"/>
      <c r="AE169" s="71"/>
      <c r="AF169" s="71"/>
      <c r="AG169" s="71"/>
      <c r="AH169" s="103"/>
      <c r="AI169" s="61"/>
      <c r="AJ169" s="162"/>
      <c r="AK169" s="162">
        <v>2</v>
      </c>
      <c r="AL169" s="553"/>
      <c r="AM169" s="553">
        <v>25423600</v>
      </c>
      <c r="AN169" s="61"/>
      <c r="AO169" s="162">
        <v>1</v>
      </c>
      <c r="AP169" s="602">
        <v>904050016.84299994</v>
      </c>
      <c r="AQ169" s="111"/>
      <c r="AR169" s="111"/>
    </row>
    <row r="170" spans="1:44" ht="56.25" outlineLevel="2">
      <c r="A170" s="72">
        <v>13</v>
      </c>
      <c r="B170" s="552" t="s">
        <v>35</v>
      </c>
      <c r="C170" s="552"/>
      <c r="D170" s="71" t="s">
        <v>285</v>
      </c>
      <c r="E170" s="103">
        <v>1</v>
      </c>
      <c r="F170" s="103"/>
      <c r="G170" s="103">
        <v>444</v>
      </c>
      <c r="H170" s="103">
        <v>79</v>
      </c>
      <c r="I170" s="103" t="s">
        <v>223</v>
      </c>
      <c r="J170" s="103" t="s">
        <v>224</v>
      </c>
      <c r="K170" s="107" t="s">
        <v>974</v>
      </c>
      <c r="L170" s="105">
        <v>133.5</v>
      </c>
      <c r="M170" s="554">
        <v>1679000</v>
      </c>
      <c r="N170" s="554">
        <v>1350000</v>
      </c>
      <c r="O170" s="554">
        <v>224146500</v>
      </c>
      <c r="P170" s="554">
        <v>180225000</v>
      </c>
      <c r="Q170" s="71" t="s">
        <v>241</v>
      </c>
      <c r="R170" s="103" t="s">
        <v>44</v>
      </c>
      <c r="S170" s="103">
        <v>1</v>
      </c>
      <c r="T170" s="554">
        <v>4240000</v>
      </c>
      <c r="U170" s="554">
        <v>4240000</v>
      </c>
      <c r="V170" s="554" t="s">
        <v>2163</v>
      </c>
      <c r="W170" s="107" t="s">
        <v>1005</v>
      </c>
      <c r="X170" s="103" t="s">
        <v>27</v>
      </c>
      <c r="Y170" s="108">
        <v>48.64</v>
      </c>
      <c r="Z170" s="109"/>
      <c r="AA170" s="554">
        <v>5559129</v>
      </c>
      <c r="AB170" s="554">
        <v>270396034.56</v>
      </c>
      <c r="AC170" s="71" t="s">
        <v>28</v>
      </c>
      <c r="AD170" s="71" t="s">
        <v>29</v>
      </c>
      <c r="AE170" s="71" t="s">
        <v>30</v>
      </c>
      <c r="AF170" s="71" t="s">
        <v>31</v>
      </c>
      <c r="AG170" s="71" t="s">
        <v>34</v>
      </c>
      <c r="AH170" s="103" t="s">
        <v>284</v>
      </c>
      <c r="AI170" s="71" t="s">
        <v>562</v>
      </c>
      <c r="AJ170" s="103" t="s">
        <v>409</v>
      </c>
      <c r="AK170" s="103">
        <v>1</v>
      </c>
      <c r="AL170" s="554">
        <v>12423600</v>
      </c>
      <c r="AM170" s="554">
        <v>12423600</v>
      </c>
      <c r="AN170" s="71" t="s">
        <v>407</v>
      </c>
      <c r="AO170" s="103">
        <v>1</v>
      </c>
      <c r="AP170" s="602" t="s">
        <v>35</v>
      </c>
      <c r="AQ170" s="111" t="s">
        <v>699</v>
      </c>
      <c r="AR170" s="111" t="s">
        <v>1912</v>
      </c>
    </row>
    <row r="171" spans="1:44" ht="266.25" outlineLevel="2">
      <c r="A171" s="72">
        <v>13</v>
      </c>
      <c r="B171" s="552" t="s">
        <v>35</v>
      </c>
      <c r="C171" s="552"/>
      <c r="D171" s="71" t="s">
        <v>71</v>
      </c>
      <c r="E171" s="103"/>
      <c r="F171" s="103"/>
      <c r="G171" s="103"/>
      <c r="H171" s="103"/>
      <c r="I171" s="103"/>
      <c r="J171" s="103"/>
      <c r="K171" s="107"/>
      <c r="L171" s="105" t="s">
        <v>35</v>
      </c>
      <c r="M171" s="554" t="s">
        <v>35</v>
      </c>
      <c r="N171" s="554" t="s">
        <v>35</v>
      </c>
      <c r="O171" s="554" t="s">
        <v>35</v>
      </c>
      <c r="P171" s="554" t="s">
        <v>35</v>
      </c>
      <c r="Q171" s="71" t="s">
        <v>2160</v>
      </c>
      <c r="R171" s="103" t="s">
        <v>44</v>
      </c>
      <c r="S171" s="103">
        <v>1</v>
      </c>
      <c r="T171" s="554">
        <v>120000</v>
      </c>
      <c r="U171" s="554">
        <v>120000</v>
      </c>
      <c r="V171" s="554"/>
      <c r="W171" s="107" t="s">
        <v>1044</v>
      </c>
      <c r="X171" s="103" t="s">
        <v>27</v>
      </c>
      <c r="Y171" s="108">
        <v>10</v>
      </c>
      <c r="Z171" s="109"/>
      <c r="AA171" s="554">
        <v>854777</v>
      </c>
      <c r="AB171" s="554">
        <v>8547770</v>
      </c>
      <c r="AC171" s="71" t="s">
        <v>28</v>
      </c>
      <c r="AD171" s="71" t="s">
        <v>29</v>
      </c>
      <c r="AE171" s="71" t="s">
        <v>30</v>
      </c>
      <c r="AF171" s="71" t="s">
        <v>41</v>
      </c>
      <c r="AG171" s="71" t="s">
        <v>136</v>
      </c>
      <c r="AH171" s="103" t="s">
        <v>41</v>
      </c>
      <c r="AI171" s="71" t="s">
        <v>578</v>
      </c>
      <c r="AJ171" s="103" t="s">
        <v>560</v>
      </c>
      <c r="AK171" s="103">
        <v>1</v>
      </c>
      <c r="AL171" s="554">
        <v>13000000</v>
      </c>
      <c r="AM171" s="554">
        <v>13000000</v>
      </c>
      <c r="AN171" s="71"/>
      <c r="AO171" s="103"/>
      <c r="AP171" s="602" t="s">
        <v>35</v>
      </c>
      <c r="AQ171" s="59" t="s">
        <v>700</v>
      </c>
      <c r="AR171" s="59" t="s">
        <v>1918</v>
      </c>
    </row>
    <row r="172" spans="1:44" ht="131.25" outlineLevel="2">
      <c r="A172" s="72">
        <v>13</v>
      </c>
      <c r="B172" s="552" t="s">
        <v>35</v>
      </c>
      <c r="C172" s="552"/>
      <c r="D172" s="71"/>
      <c r="E172" s="103"/>
      <c r="F172" s="103"/>
      <c r="G172" s="103"/>
      <c r="H172" s="103"/>
      <c r="I172" s="103"/>
      <c r="J172" s="103"/>
      <c r="K172" s="107"/>
      <c r="L172" s="105" t="s">
        <v>35</v>
      </c>
      <c r="M172" s="554" t="s">
        <v>35</v>
      </c>
      <c r="N172" s="554" t="s">
        <v>35</v>
      </c>
      <c r="O172" s="554" t="s">
        <v>35</v>
      </c>
      <c r="P172" s="554" t="s">
        <v>35</v>
      </c>
      <c r="Q172" s="71" t="s">
        <v>83</v>
      </c>
      <c r="R172" s="103" t="s">
        <v>44</v>
      </c>
      <c r="S172" s="103">
        <v>1</v>
      </c>
      <c r="T172" s="554">
        <v>337000</v>
      </c>
      <c r="U172" s="554">
        <v>337000</v>
      </c>
      <c r="V172" s="554"/>
      <c r="W172" s="107" t="s">
        <v>1080</v>
      </c>
      <c r="X172" s="103" t="s">
        <v>27</v>
      </c>
      <c r="Y172" s="108">
        <v>3.36</v>
      </c>
      <c r="Z172" s="109"/>
      <c r="AA172" s="554">
        <v>10375629</v>
      </c>
      <c r="AB172" s="554">
        <v>34862113.439999998</v>
      </c>
      <c r="AC172" s="71"/>
      <c r="AD172" s="71"/>
      <c r="AE172" s="71"/>
      <c r="AF172" s="71" t="s">
        <v>31</v>
      </c>
      <c r="AG172" s="71" t="s">
        <v>34</v>
      </c>
      <c r="AH172" s="103"/>
      <c r="AI172" s="71"/>
      <c r="AJ172" s="103"/>
      <c r="AK172" s="103"/>
      <c r="AL172" s="554" t="s">
        <v>35</v>
      </c>
      <c r="AM172" s="554" t="s">
        <v>35</v>
      </c>
      <c r="AN172" s="71"/>
      <c r="AO172" s="103"/>
      <c r="AP172" s="602" t="s">
        <v>35</v>
      </c>
      <c r="AQ172" s="59" t="s">
        <v>701</v>
      </c>
      <c r="AR172" s="59" t="s">
        <v>1936</v>
      </c>
    </row>
    <row r="173" spans="1:44" ht="63.75" outlineLevel="2">
      <c r="A173" s="72">
        <v>13</v>
      </c>
      <c r="B173" s="552" t="s">
        <v>35</v>
      </c>
      <c r="C173" s="552"/>
      <c r="D173" s="71"/>
      <c r="E173" s="103"/>
      <c r="F173" s="103"/>
      <c r="G173" s="103"/>
      <c r="H173" s="103"/>
      <c r="I173" s="103"/>
      <c r="J173" s="103"/>
      <c r="K173" s="107"/>
      <c r="L173" s="105" t="s">
        <v>35</v>
      </c>
      <c r="M173" s="554" t="s">
        <v>35</v>
      </c>
      <c r="N173" s="554" t="s">
        <v>35</v>
      </c>
      <c r="O173" s="554" t="s">
        <v>35</v>
      </c>
      <c r="P173" s="554" t="s">
        <v>35</v>
      </c>
      <c r="Q173" s="71" t="s">
        <v>191</v>
      </c>
      <c r="R173" s="103" t="s">
        <v>44</v>
      </c>
      <c r="S173" s="103">
        <v>1</v>
      </c>
      <c r="T173" s="554">
        <v>580000</v>
      </c>
      <c r="U173" s="554">
        <v>580000</v>
      </c>
      <c r="V173" s="554"/>
      <c r="W173" s="107" t="s">
        <v>1139</v>
      </c>
      <c r="X173" s="103" t="s">
        <v>27</v>
      </c>
      <c r="Y173" s="108">
        <v>10</v>
      </c>
      <c r="Z173" s="109"/>
      <c r="AA173" s="554">
        <v>330817</v>
      </c>
      <c r="AB173" s="554">
        <v>3308170</v>
      </c>
      <c r="AC173" s="71"/>
      <c r="AD173" s="71"/>
      <c r="AE173" s="71"/>
      <c r="AF173" s="71"/>
      <c r="AG173" s="71"/>
      <c r="AH173" s="103"/>
      <c r="AI173" s="71"/>
      <c r="AJ173" s="103"/>
      <c r="AK173" s="103"/>
      <c r="AL173" s="554" t="s">
        <v>35</v>
      </c>
      <c r="AM173" s="554" t="s">
        <v>35</v>
      </c>
      <c r="AN173" s="71"/>
      <c r="AO173" s="103"/>
      <c r="AP173" s="602" t="s">
        <v>35</v>
      </c>
      <c r="AQ173" s="585" t="s">
        <v>1911</v>
      </c>
      <c r="AR173" s="585" t="s">
        <v>1915</v>
      </c>
    </row>
    <row r="174" spans="1:44" outlineLevel="2">
      <c r="A174" s="72">
        <v>13</v>
      </c>
      <c r="B174" s="552" t="s">
        <v>35</v>
      </c>
      <c r="C174" s="552"/>
      <c r="D174" s="71"/>
      <c r="E174" s="103"/>
      <c r="F174" s="103"/>
      <c r="G174" s="103"/>
      <c r="H174" s="103"/>
      <c r="I174" s="103"/>
      <c r="J174" s="103"/>
      <c r="K174" s="107"/>
      <c r="L174" s="105" t="s">
        <v>35</v>
      </c>
      <c r="M174" s="554" t="s">
        <v>35</v>
      </c>
      <c r="N174" s="554" t="s">
        <v>35</v>
      </c>
      <c r="O174" s="554" t="s">
        <v>35</v>
      </c>
      <c r="P174" s="554" t="s">
        <v>35</v>
      </c>
      <c r="Q174" s="71" t="s">
        <v>78</v>
      </c>
      <c r="R174" s="103" t="s">
        <v>44</v>
      </c>
      <c r="S174" s="103">
        <v>1</v>
      </c>
      <c r="T174" s="554">
        <v>2236000</v>
      </c>
      <c r="U174" s="554">
        <v>2236000</v>
      </c>
      <c r="V174" s="554"/>
      <c r="W174" s="107" t="s">
        <v>1157</v>
      </c>
      <c r="X174" s="103" t="s">
        <v>38</v>
      </c>
      <c r="Y174" s="108">
        <v>0.499</v>
      </c>
      <c r="Z174" s="109"/>
      <c r="AA174" s="554">
        <v>2036769</v>
      </c>
      <c r="AB174" s="554">
        <v>1016347.731</v>
      </c>
      <c r="AC174" s="71"/>
      <c r="AD174" s="71"/>
      <c r="AE174" s="71"/>
      <c r="AF174" s="71"/>
      <c r="AG174" s="71"/>
      <c r="AH174" s="103"/>
      <c r="AI174" s="71"/>
      <c r="AJ174" s="103"/>
      <c r="AK174" s="103"/>
      <c r="AL174" s="554" t="s">
        <v>35</v>
      </c>
      <c r="AM174" s="554" t="s">
        <v>35</v>
      </c>
      <c r="AN174" s="71"/>
      <c r="AO174" s="103"/>
      <c r="AP174" s="602" t="s">
        <v>35</v>
      </c>
      <c r="AQ174" s="584" t="s">
        <v>1931</v>
      </c>
      <c r="AR174" s="584"/>
    </row>
    <row r="175" spans="1:44" outlineLevel="2">
      <c r="A175" s="72">
        <v>13</v>
      </c>
      <c r="B175" s="552" t="s">
        <v>35</v>
      </c>
      <c r="C175" s="552"/>
      <c r="D175" s="71"/>
      <c r="E175" s="103"/>
      <c r="F175" s="103"/>
      <c r="G175" s="103"/>
      <c r="H175" s="103"/>
      <c r="I175" s="103"/>
      <c r="J175" s="103"/>
      <c r="K175" s="107"/>
      <c r="L175" s="105" t="s">
        <v>35</v>
      </c>
      <c r="M175" s="554" t="s">
        <v>35</v>
      </c>
      <c r="N175" s="554" t="s">
        <v>35</v>
      </c>
      <c r="O175" s="554" t="s">
        <v>35</v>
      </c>
      <c r="P175" s="554" t="s">
        <v>35</v>
      </c>
      <c r="Q175" s="71" t="s">
        <v>66</v>
      </c>
      <c r="R175" s="103" t="s">
        <v>44</v>
      </c>
      <c r="S175" s="103">
        <v>3</v>
      </c>
      <c r="T175" s="554">
        <v>450000</v>
      </c>
      <c r="U175" s="554">
        <v>1350000</v>
      </c>
      <c r="V175" s="554"/>
      <c r="W175" s="107" t="s">
        <v>1023</v>
      </c>
      <c r="X175" s="103" t="s">
        <v>38</v>
      </c>
      <c r="Y175" s="108">
        <v>0.13400000000000001</v>
      </c>
      <c r="Z175" s="109"/>
      <c r="AA175" s="554">
        <v>2523428</v>
      </c>
      <c r="AB175" s="554">
        <v>338139.35200000001</v>
      </c>
      <c r="AC175" s="71"/>
      <c r="AD175" s="71"/>
      <c r="AE175" s="71"/>
      <c r="AF175" s="71"/>
      <c r="AG175" s="71"/>
      <c r="AH175" s="103"/>
      <c r="AI175" s="71"/>
      <c r="AJ175" s="103"/>
      <c r="AK175" s="103"/>
      <c r="AL175" s="554" t="s">
        <v>35</v>
      </c>
      <c r="AM175" s="554" t="s">
        <v>35</v>
      </c>
      <c r="AN175" s="71"/>
      <c r="AO175" s="103"/>
      <c r="AP175" s="602" t="s">
        <v>35</v>
      </c>
      <c r="AQ175" s="107"/>
      <c r="AR175" s="107"/>
    </row>
    <row r="176" spans="1:44" outlineLevel="2">
      <c r="A176" s="72">
        <v>13</v>
      </c>
      <c r="B176" s="552" t="s">
        <v>35</v>
      </c>
      <c r="C176" s="552"/>
      <c r="D176" s="71"/>
      <c r="E176" s="103"/>
      <c r="F176" s="103"/>
      <c r="G176" s="103"/>
      <c r="H176" s="103"/>
      <c r="I176" s="103"/>
      <c r="J176" s="103"/>
      <c r="K176" s="107"/>
      <c r="L176" s="105" t="s">
        <v>35</v>
      </c>
      <c r="M176" s="554" t="s">
        <v>35</v>
      </c>
      <c r="N176" s="554" t="s">
        <v>35</v>
      </c>
      <c r="O176" s="554" t="s">
        <v>35</v>
      </c>
      <c r="P176" s="554" t="s">
        <v>35</v>
      </c>
      <c r="Q176" s="71" t="s">
        <v>64</v>
      </c>
      <c r="R176" s="103" t="s">
        <v>44</v>
      </c>
      <c r="S176" s="103">
        <v>2</v>
      </c>
      <c r="T176" s="554">
        <v>390000</v>
      </c>
      <c r="U176" s="554">
        <v>780000</v>
      </c>
      <c r="V176" s="554"/>
      <c r="W176" s="107" t="s">
        <v>1105</v>
      </c>
      <c r="X176" s="103" t="s">
        <v>27</v>
      </c>
      <c r="Y176" s="108">
        <v>0.96</v>
      </c>
      <c r="Z176" s="109"/>
      <c r="AA176" s="554">
        <v>292949</v>
      </c>
      <c r="AB176" s="554">
        <v>281231.03999999998</v>
      </c>
      <c r="AC176" s="71"/>
      <c r="AD176" s="71"/>
      <c r="AE176" s="71"/>
      <c r="AF176" s="71"/>
      <c r="AG176" s="71"/>
      <c r="AH176" s="103"/>
      <c r="AI176" s="71"/>
      <c r="AJ176" s="103"/>
      <c r="AK176" s="103"/>
      <c r="AL176" s="554" t="s">
        <v>35</v>
      </c>
      <c r="AM176" s="554" t="s">
        <v>35</v>
      </c>
      <c r="AN176" s="71"/>
      <c r="AO176" s="103"/>
      <c r="AP176" s="602" t="s">
        <v>35</v>
      </c>
      <c r="AQ176" s="107"/>
      <c r="AR176" s="107"/>
    </row>
    <row r="177" spans="1:44" outlineLevel="2">
      <c r="A177" s="72">
        <v>13</v>
      </c>
      <c r="B177" s="552" t="s">
        <v>35</v>
      </c>
      <c r="C177" s="552"/>
      <c r="D177" s="71"/>
      <c r="E177" s="103"/>
      <c r="F177" s="103"/>
      <c r="G177" s="103"/>
      <c r="H177" s="103"/>
      <c r="I177" s="103"/>
      <c r="J177" s="103"/>
      <c r="K177" s="107"/>
      <c r="L177" s="105" t="s">
        <v>35</v>
      </c>
      <c r="M177" s="554" t="s">
        <v>35</v>
      </c>
      <c r="N177" s="554" t="s">
        <v>35</v>
      </c>
      <c r="O177" s="554" t="s">
        <v>35</v>
      </c>
      <c r="P177" s="554" t="s">
        <v>35</v>
      </c>
      <c r="Q177" s="71" t="s">
        <v>247</v>
      </c>
      <c r="R177" s="103" t="s">
        <v>44</v>
      </c>
      <c r="S177" s="103">
        <v>1</v>
      </c>
      <c r="T177" s="554">
        <v>780000</v>
      </c>
      <c r="U177" s="554">
        <v>780000</v>
      </c>
      <c r="V177" s="554"/>
      <c r="W177" s="107" t="s">
        <v>1130</v>
      </c>
      <c r="X177" s="103" t="s">
        <v>27</v>
      </c>
      <c r="Y177" s="108">
        <v>4.2</v>
      </c>
      <c r="Z177" s="109"/>
      <c r="AA177" s="554">
        <v>282038</v>
      </c>
      <c r="AB177" s="554">
        <v>1184559.6000000001</v>
      </c>
      <c r="AC177" s="71"/>
      <c r="AD177" s="71"/>
      <c r="AE177" s="71"/>
      <c r="AF177" s="71"/>
      <c r="AG177" s="71"/>
      <c r="AH177" s="103"/>
      <c r="AI177" s="71"/>
      <c r="AJ177" s="103"/>
      <c r="AK177" s="103"/>
      <c r="AL177" s="554" t="s">
        <v>35</v>
      </c>
      <c r="AM177" s="554" t="s">
        <v>35</v>
      </c>
      <c r="AN177" s="71"/>
      <c r="AO177" s="103"/>
      <c r="AP177" s="602" t="s">
        <v>35</v>
      </c>
      <c r="AQ177" s="107"/>
      <c r="AR177" s="107"/>
    </row>
    <row r="178" spans="1:44" ht="37.5" outlineLevel="2">
      <c r="A178" s="72">
        <v>13</v>
      </c>
      <c r="B178" s="552" t="s">
        <v>35</v>
      </c>
      <c r="C178" s="552"/>
      <c r="D178" s="71"/>
      <c r="E178" s="103"/>
      <c r="F178" s="103"/>
      <c r="G178" s="103"/>
      <c r="H178" s="103"/>
      <c r="I178" s="103"/>
      <c r="J178" s="103"/>
      <c r="K178" s="107"/>
      <c r="L178" s="105" t="s">
        <v>35</v>
      </c>
      <c r="M178" s="554" t="s">
        <v>35</v>
      </c>
      <c r="N178" s="554" t="s">
        <v>35</v>
      </c>
      <c r="O178" s="554" t="s">
        <v>35</v>
      </c>
      <c r="P178" s="554" t="s">
        <v>35</v>
      </c>
      <c r="Q178" s="71" t="s">
        <v>239</v>
      </c>
      <c r="R178" s="103" t="s">
        <v>27</v>
      </c>
      <c r="S178" s="103">
        <v>3</v>
      </c>
      <c r="T178" s="554">
        <v>12000</v>
      </c>
      <c r="U178" s="554">
        <v>36000</v>
      </c>
      <c r="V178" s="554"/>
      <c r="W178" s="107" t="s">
        <v>1085</v>
      </c>
      <c r="X178" s="103" t="s">
        <v>27</v>
      </c>
      <c r="Y178" s="108">
        <v>52.92</v>
      </c>
      <c r="Z178" s="109"/>
      <c r="AA178" s="554">
        <v>282038</v>
      </c>
      <c r="AB178" s="554">
        <v>14925450.960000001</v>
      </c>
      <c r="AC178" s="71"/>
      <c r="AD178" s="71"/>
      <c r="AE178" s="71"/>
      <c r="AF178" s="71"/>
      <c r="AG178" s="71"/>
      <c r="AH178" s="103"/>
      <c r="AI178" s="71"/>
      <c r="AJ178" s="103"/>
      <c r="AK178" s="103"/>
      <c r="AL178" s="554" t="s">
        <v>35</v>
      </c>
      <c r="AM178" s="554" t="s">
        <v>35</v>
      </c>
      <c r="AN178" s="71"/>
      <c r="AO178" s="103"/>
      <c r="AP178" s="602" t="s">
        <v>35</v>
      </c>
      <c r="AQ178" s="107"/>
      <c r="AR178" s="107"/>
    </row>
    <row r="179" spans="1:44" outlineLevel="2">
      <c r="A179" s="72">
        <v>13</v>
      </c>
      <c r="B179" s="552" t="s">
        <v>35</v>
      </c>
      <c r="C179" s="552"/>
      <c r="D179" s="71"/>
      <c r="E179" s="103"/>
      <c r="F179" s="103"/>
      <c r="G179" s="103"/>
      <c r="H179" s="103"/>
      <c r="I179" s="103"/>
      <c r="J179" s="103"/>
      <c r="K179" s="107"/>
      <c r="L179" s="105" t="s">
        <v>35</v>
      </c>
      <c r="M179" s="554" t="s">
        <v>35</v>
      </c>
      <c r="N179" s="554" t="s">
        <v>35</v>
      </c>
      <c r="O179" s="554" t="s">
        <v>35</v>
      </c>
      <c r="P179" s="554" t="s">
        <v>35</v>
      </c>
      <c r="Q179" s="71" t="s">
        <v>323</v>
      </c>
      <c r="R179" s="103" t="s">
        <v>44</v>
      </c>
      <c r="S179" s="103">
        <v>3</v>
      </c>
      <c r="T179" s="554">
        <v>120000</v>
      </c>
      <c r="U179" s="554">
        <v>360000</v>
      </c>
      <c r="V179" s="554"/>
      <c r="W179" s="107" t="s">
        <v>1083</v>
      </c>
      <c r="X179" s="103" t="s">
        <v>27</v>
      </c>
      <c r="Y179" s="108">
        <v>6.48</v>
      </c>
      <c r="Z179" s="109"/>
      <c r="AA179" s="554">
        <v>282038</v>
      </c>
      <c r="AB179" s="554">
        <v>1827606.2400000002</v>
      </c>
      <c r="AC179" s="71"/>
      <c r="AD179" s="71"/>
      <c r="AE179" s="71"/>
      <c r="AF179" s="71"/>
      <c r="AG179" s="71"/>
      <c r="AH179" s="103"/>
      <c r="AI179" s="71"/>
      <c r="AJ179" s="103"/>
      <c r="AK179" s="103"/>
      <c r="AL179" s="554" t="s">
        <v>35</v>
      </c>
      <c r="AM179" s="554" t="s">
        <v>35</v>
      </c>
      <c r="AN179" s="71"/>
      <c r="AO179" s="103"/>
      <c r="AP179" s="602" t="s">
        <v>35</v>
      </c>
      <c r="AQ179" s="107"/>
      <c r="AR179" s="107"/>
    </row>
    <row r="180" spans="1:44" ht="37.5" outlineLevel="2">
      <c r="A180" s="72">
        <v>13</v>
      </c>
      <c r="B180" s="552" t="s">
        <v>35</v>
      </c>
      <c r="C180" s="552"/>
      <c r="D180" s="71"/>
      <c r="E180" s="103"/>
      <c r="F180" s="103"/>
      <c r="G180" s="103"/>
      <c r="H180" s="103"/>
      <c r="I180" s="103"/>
      <c r="J180" s="103"/>
      <c r="K180" s="107"/>
      <c r="L180" s="105" t="s">
        <v>35</v>
      </c>
      <c r="M180" s="554" t="s">
        <v>35</v>
      </c>
      <c r="N180" s="554" t="s">
        <v>35</v>
      </c>
      <c r="O180" s="554" t="s">
        <v>35</v>
      </c>
      <c r="P180" s="554" t="s">
        <v>35</v>
      </c>
      <c r="Q180" s="71" t="s">
        <v>35</v>
      </c>
      <c r="R180" s="103"/>
      <c r="S180" s="103"/>
      <c r="T180" s="554" t="s">
        <v>35</v>
      </c>
      <c r="U180" s="554" t="s">
        <v>35</v>
      </c>
      <c r="V180" s="554"/>
      <c r="W180" s="107" t="s">
        <v>1153</v>
      </c>
      <c r="X180" s="103" t="s">
        <v>27</v>
      </c>
      <c r="Y180" s="108">
        <v>88.2</v>
      </c>
      <c r="Z180" s="109"/>
      <c r="AA180" s="554">
        <v>1238791</v>
      </c>
      <c r="AB180" s="554">
        <v>109261366.2</v>
      </c>
      <c r="AC180" s="71"/>
      <c r="AD180" s="71"/>
      <c r="AE180" s="71"/>
      <c r="AF180" s="71"/>
      <c r="AG180" s="71"/>
      <c r="AH180" s="103"/>
      <c r="AI180" s="71"/>
      <c r="AJ180" s="103"/>
      <c r="AK180" s="103"/>
      <c r="AL180" s="554" t="s">
        <v>35</v>
      </c>
      <c r="AM180" s="554" t="s">
        <v>35</v>
      </c>
      <c r="AN180" s="71"/>
      <c r="AO180" s="103"/>
      <c r="AP180" s="602" t="s">
        <v>35</v>
      </c>
      <c r="AQ180" s="107"/>
      <c r="AR180" s="107"/>
    </row>
    <row r="181" spans="1:44" outlineLevel="2">
      <c r="A181" s="72">
        <v>13</v>
      </c>
      <c r="B181" s="552" t="s">
        <v>35</v>
      </c>
      <c r="C181" s="552"/>
      <c r="D181" s="71"/>
      <c r="E181" s="103"/>
      <c r="F181" s="103"/>
      <c r="G181" s="103"/>
      <c r="H181" s="103"/>
      <c r="I181" s="103"/>
      <c r="J181" s="103"/>
      <c r="K181" s="107"/>
      <c r="L181" s="105" t="s">
        <v>35</v>
      </c>
      <c r="M181" s="554" t="s">
        <v>35</v>
      </c>
      <c r="N181" s="554" t="s">
        <v>35</v>
      </c>
      <c r="O181" s="554" t="s">
        <v>35</v>
      </c>
      <c r="P181" s="554" t="s">
        <v>35</v>
      </c>
      <c r="Q181" s="71" t="s">
        <v>35</v>
      </c>
      <c r="R181" s="103"/>
      <c r="S181" s="103"/>
      <c r="T181" s="554" t="s">
        <v>35</v>
      </c>
      <c r="U181" s="554" t="s">
        <v>35</v>
      </c>
      <c r="V181" s="554"/>
      <c r="W181" s="107" t="s">
        <v>1001</v>
      </c>
      <c r="X181" s="103" t="s">
        <v>27</v>
      </c>
      <c r="Y181" s="108">
        <v>48.94</v>
      </c>
      <c r="Z181" s="109"/>
      <c r="AA181" s="554">
        <v>295078</v>
      </c>
      <c r="AB181" s="554">
        <v>14441117.319999998</v>
      </c>
      <c r="AC181" s="71"/>
      <c r="AD181" s="71"/>
      <c r="AE181" s="71"/>
      <c r="AF181" s="71"/>
      <c r="AG181" s="71"/>
      <c r="AH181" s="103"/>
      <c r="AI181" s="71"/>
      <c r="AJ181" s="103"/>
      <c r="AK181" s="103"/>
      <c r="AL181" s="554" t="s">
        <v>35</v>
      </c>
      <c r="AM181" s="554" t="s">
        <v>35</v>
      </c>
      <c r="AN181" s="71"/>
      <c r="AO181" s="103"/>
      <c r="AP181" s="602" t="s">
        <v>35</v>
      </c>
      <c r="AQ181" s="107"/>
      <c r="AR181" s="107"/>
    </row>
    <row r="182" spans="1:44" outlineLevel="2">
      <c r="A182" s="72">
        <v>13</v>
      </c>
      <c r="B182" s="552" t="s">
        <v>35</v>
      </c>
      <c r="C182" s="552"/>
      <c r="D182" s="71"/>
      <c r="E182" s="103"/>
      <c r="F182" s="103"/>
      <c r="G182" s="103"/>
      <c r="H182" s="103"/>
      <c r="I182" s="103"/>
      <c r="J182" s="103"/>
      <c r="K182" s="107"/>
      <c r="L182" s="105" t="s">
        <v>35</v>
      </c>
      <c r="M182" s="554" t="s">
        <v>35</v>
      </c>
      <c r="N182" s="554" t="s">
        <v>35</v>
      </c>
      <c r="O182" s="554" t="s">
        <v>35</v>
      </c>
      <c r="P182" s="554" t="s">
        <v>35</v>
      </c>
      <c r="Q182" s="71" t="s">
        <v>35</v>
      </c>
      <c r="R182" s="103"/>
      <c r="S182" s="103"/>
      <c r="T182" s="554" t="s">
        <v>35</v>
      </c>
      <c r="U182" s="554" t="s">
        <v>35</v>
      </c>
      <c r="V182" s="554"/>
      <c r="W182" s="107" t="s">
        <v>1174</v>
      </c>
      <c r="X182" s="103" t="s">
        <v>27</v>
      </c>
      <c r="Y182" s="108">
        <v>10.8</v>
      </c>
      <c r="Z182" s="109"/>
      <c r="AA182" s="554">
        <v>282038</v>
      </c>
      <c r="AB182" s="554">
        <v>3046010.4000000004</v>
      </c>
      <c r="AC182" s="71"/>
      <c r="AD182" s="71"/>
      <c r="AE182" s="71"/>
      <c r="AF182" s="71"/>
      <c r="AG182" s="71"/>
      <c r="AH182" s="103"/>
      <c r="AI182" s="71"/>
      <c r="AJ182" s="103"/>
      <c r="AK182" s="103"/>
      <c r="AL182" s="554" t="s">
        <v>35</v>
      </c>
      <c r="AM182" s="554" t="s">
        <v>35</v>
      </c>
      <c r="AN182" s="71"/>
      <c r="AO182" s="103"/>
      <c r="AP182" s="602" t="s">
        <v>35</v>
      </c>
      <c r="AQ182" s="107"/>
      <c r="AR182" s="107"/>
    </row>
    <row r="183" spans="1:44" outlineLevel="2">
      <c r="A183" s="72">
        <v>13</v>
      </c>
      <c r="B183" s="552" t="s">
        <v>35</v>
      </c>
      <c r="C183" s="552"/>
      <c r="D183" s="71"/>
      <c r="E183" s="103"/>
      <c r="F183" s="103"/>
      <c r="G183" s="103"/>
      <c r="H183" s="103"/>
      <c r="I183" s="103"/>
      <c r="J183" s="103"/>
      <c r="K183" s="107"/>
      <c r="L183" s="105" t="s">
        <v>35</v>
      </c>
      <c r="M183" s="554" t="s">
        <v>35</v>
      </c>
      <c r="N183" s="554" t="s">
        <v>35</v>
      </c>
      <c r="O183" s="554" t="s">
        <v>35</v>
      </c>
      <c r="P183" s="554" t="s">
        <v>35</v>
      </c>
      <c r="Q183" s="71" t="s">
        <v>35</v>
      </c>
      <c r="R183" s="103"/>
      <c r="S183" s="103"/>
      <c r="T183" s="554" t="s">
        <v>35</v>
      </c>
      <c r="U183" s="554" t="s">
        <v>35</v>
      </c>
      <c r="V183" s="554"/>
      <c r="W183" s="107" t="s">
        <v>996</v>
      </c>
      <c r="X183" s="103" t="s">
        <v>42</v>
      </c>
      <c r="Y183" s="108">
        <v>1</v>
      </c>
      <c r="Z183" s="109"/>
      <c r="AA183" s="554" t="s">
        <v>558</v>
      </c>
      <c r="AB183" s="554" t="s">
        <v>35</v>
      </c>
      <c r="AC183" s="71"/>
      <c r="AD183" s="71"/>
      <c r="AE183" s="71"/>
      <c r="AF183" s="71"/>
      <c r="AG183" s="71"/>
      <c r="AH183" s="103"/>
      <c r="AI183" s="71"/>
      <c r="AJ183" s="103"/>
      <c r="AK183" s="103"/>
      <c r="AL183" s="554" t="s">
        <v>35</v>
      </c>
      <c r="AM183" s="554" t="s">
        <v>35</v>
      </c>
      <c r="AN183" s="71"/>
      <c r="AO183" s="103"/>
      <c r="AP183" s="602" t="s">
        <v>35</v>
      </c>
      <c r="AQ183" s="107"/>
      <c r="AR183" s="107"/>
    </row>
    <row r="184" spans="1:44" outlineLevel="2">
      <c r="A184" s="72">
        <v>13</v>
      </c>
      <c r="B184" s="552"/>
      <c r="C184" s="552"/>
      <c r="D184" s="61"/>
      <c r="E184" s="103"/>
      <c r="F184" s="103"/>
      <c r="G184" s="103"/>
      <c r="H184" s="103"/>
      <c r="I184" s="103"/>
      <c r="J184" s="103"/>
      <c r="K184" s="107"/>
      <c r="L184" s="105" t="s">
        <v>35</v>
      </c>
      <c r="M184" s="554" t="s">
        <v>35</v>
      </c>
      <c r="N184" s="554" t="s">
        <v>35</v>
      </c>
      <c r="O184" s="554" t="s">
        <v>35</v>
      </c>
      <c r="P184" s="554" t="s">
        <v>35</v>
      </c>
      <c r="Q184" s="71" t="s">
        <v>35</v>
      </c>
      <c r="R184" s="103"/>
      <c r="S184" s="103"/>
      <c r="T184" s="554" t="s">
        <v>35</v>
      </c>
      <c r="U184" s="554" t="s">
        <v>35</v>
      </c>
      <c r="V184" s="554"/>
      <c r="W184" s="107" t="s">
        <v>35</v>
      </c>
      <c r="X184" s="103"/>
      <c r="Y184" s="108"/>
      <c r="Z184" s="109"/>
      <c r="AA184" s="554" t="s">
        <v>35</v>
      </c>
      <c r="AB184" s="554" t="s">
        <v>35</v>
      </c>
      <c r="AC184" s="71"/>
      <c r="AD184" s="71"/>
      <c r="AE184" s="71"/>
      <c r="AF184" s="71"/>
      <c r="AG184" s="71"/>
      <c r="AH184" s="103"/>
      <c r="AI184" s="71"/>
      <c r="AJ184" s="103"/>
      <c r="AK184" s="103"/>
      <c r="AL184" s="554" t="s">
        <v>35</v>
      </c>
      <c r="AM184" s="554" t="s">
        <v>35</v>
      </c>
      <c r="AN184" s="71"/>
      <c r="AO184" s="103"/>
      <c r="AP184" s="602" t="s">
        <v>35</v>
      </c>
      <c r="AQ184" s="107"/>
      <c r="AR184" s="107"/>
    </row>
    <row r="185" spans="1:44" outlineLevel="1">
      <c r="A185" s="84" t="s">
        <v>2146</v>
      </c>
      <c r="B185" s="552">
        <v>14</v>
      </c>
      <c r="C185" s="552">
        <v>432</v>
      </c>
      <c r="D185" s="61" t="s">
        <v>252</v>
      </c>
      <c r="E185" s="162"/>
      <c r="F185" s="103"/>
      <c r="G185" s="162"/>
      <c r="H185" s="162"/>
      <c r="I185" s="162"/>
      <c r="J185" s="162"/>
      <c r="K185" s="129"/>
      <c r="L185" s="167">
        <v>122.5</v>
      </c>
      <c r="M185" s="553"/>
      <c r="N185" s="553"/>
      <c r="O185" s="553">
        <v>205677500</v>
      </c>
      <c r="P185" s="553">
        <v>0</v>
      </c>
      <c r="Q185" s="61"/>
      <c r="R185" s="162"/>
      <c r="S185" s="162">
        <v>0</v>
      </c>
      <c r="T185" s="553"/>
      <c r="U185" s="553">
        <v>0</v>
      </c>
      <c r="V185" s="553"/>
      <c r="W185" s="129"/>
      <c r="X185" s="162"/>
      <c r="Y185" s="169">
        <v>352.84899999999999</v>
      </c>
      <c r="Z185" s="170">
        <v>0</v>
      </c>
      <c r="AA185" s="553"/>
      <c r="AB185" s="553">
        <v>509756775.63200003</v>
      </c>
      <c r="AC185" s="71"/>
      <c r="AD185" s="71"/>
      <c r="AE185" s="71"/>
      <c r="AF185" s="71"/>
      <c r="AG185" s="71"/>
      <c r="AH185" s="103"/>
      <c r="AI185" s="61"/>
      <c r="AJ185" s="162"/>
      <c r="AK185" s="162">
        <v>3</v>
      </c>
      <c r="AL185" s="553"/>
      <c r="AM185" s="553">
        <v>41847200</v>
      </c>
      <c r="AN185" s="61"/>
      <c r="AO185" s="162">
        <v>1</v>
      </c>
      <c r="AP185" s="602">
        <v>757281475.63199997</v>
      </c>
      <c r="AQ185" s="111"/>
      <c r="AR185" s="111"/>
    </row>
    <row r="186" spans="1:44" ht="56.25" outlineLevel="2">
      <c r="A186" s="72">
        <v>14</v>
      </c>
      <c r="B186" s="552" t="s">
        <v>35</v>
      </c>
      <c r="C186" s="552"/>
      <c r="D186" s="71" t="s">
        <v>253</v>
      </c>
      <c r="E186" s="103">
        <v>2</v>
      </c>
      <c r="F186" s="103"/>
      <c r="G186" s="103">
        <v>421</v>
      </c>
      <c r="H186" s="103">
        <v>79</v>
      </c>
      <c r="I186" s="103" t="s">
        <v>223</v>
      </c>
      <c r="J186" s="103" t="s">
        <v>224</v>
      </c>
      <c r="K186" s="107" t="s">
        <v>973</v>
      </c>
      <c r="L186" s="105">
        <v>122.5</v>
      </c>
      <c r="M186" s="554">
        <v>1679000</v>
      </c>
      <c r="N186" s="554">
        <v>0</v>
      </c>
      <c r="O186" s="554">
        <v>205677500</v>
      </c>
      <c r="P186" s="554">
        <v>0</v>
      </c>
      <c r="Q186" s="71" t="s">
        <v>35</v>
      </c>
      <c r="R186" s="103"/>
      <c r="S186" s="103"/>
      <c r="T186" s="554" t="s">
        <v>35</v>
      </c>
      <c r="U186" s="554" t="s">
        <v>35</v>
      </c>
      <c r="V186" s="554" t="s">
        <v>2163</v>
      </c>
      <c r="W186" s="107" t="s">
        <v>1005</v>
      </c>
      <c r="X186" s="103" t="s">
        <v>27</v>
      </c>
      <c r="Y186" s="108">
        <v>55.95</v>
      </c>
      <c r="Z186" s="109"/>
      <c r="AA186" s="554">
        <v>5559129</v>
      </c>
      <c r="AB186" s="554">
        <v>311033267.55000001</v>
      </c>
      <c r="AC186" s="71" t="s">
        <v>28</v>
      </c>
      <c r="AD186" s="71" t="s">
        <v>116</v>
      </c>
      <c r="AE186" s="71" t="s">
        <v>30</v>
      </c>
      <c r="AF186" s="71" t="s">
        <v>31</v>
      </c>
      <c r="AG186" s="71" t="s">
        <v>34</v>
      </c>
      <c r="AH186" s="103" t="s">
        <v>33</v>
      </c>
      <c r="AI186" s="71" t="s">
        <v>562</v>
      </c>
      <c r="AJ186" s="103" t="s">
        <v>409</v>
      </c>
      <c r="AK186" s="103">
        <v>2</v>
      </c>
      <c r="AL186" s="554">
        <v>12423600</v>
      </c>
      <c r="AM186" s="554">
        <v>24847200</v>
      </c>
      <c r="AN186" s="71" t="s">
        <v>407</v>
      </c>
      <c r="AO186" s="103">
        <v>1</v>
      </c>
      <c r="AP186" s="602" t="s">
        <v>35</v>
      </c>
      <c r="AQ186" s="111" t="s">
        <v>676</v>
      </c>
      <c r="AR186" s="111" t="s">
        <v>1912</v>
      </c>
    </row>
    <row r="187" spans="1:44" ht="285" outlineLevel="2">
      <c r="A187" s="72">
        <v>14</v>
      </c>
      <c r="B187" s="552" t="s">
        <v>35</v>
      </c>
      <c r="C187" s="552"/>
      <c r="D187" s="71" t="s">
        <v>71</v>
      </c>
      <c r="E187" s="103"/>
      <c r="F187" s="103"/>
      <c r="G187" s="103"/>
      <c r="H187" s="103"/>
      <c r="I187" s="103"/>
      <c r="J187" s="103"/>
      <c r="K187" s="107"/>
      <c r="L187" s="105" t="s">
        <v>35</v>
      </c>
      <c r="M187" s="554" t="s">
        <v>35</v>
      </c>
      <c r="N187" s="554" t="s">
        <v>35</v>
      </c>
      <c r="O187" s="554" t="s">
        <v>35</v>
      </c>
      <c r="P187" s="554" t="s">
        <v>35</v>
      </c>
      <c r="Q187" s="71" t="s">
        <v>35</v>
      </c>
      <c r="R187" s="103"/>
      <c r="S187" s="103"/>
      <c r="T187" s="554" t="s">
        <v>35</v>
      </c>
      <c r="U187" s="554" t="s">
        <v>35</v>
      </c>
      <c r="V187" s="554"/>
      <c r="W187" s="107" t="s">
        <v>1063</v>
      </c>
      <c r="X187" s="103" t="s">
        <v>27</v>
      </c>
      <c r="Y187" s="108">
        <v>11.04</v>
      </c>
      <c r="Z187" s="109"/>
      <c r="AA187" s="554">
        <v>3941166</v>
      </c>
      <c r="AB187" s="554">
        <v>43510472.639999993</v>
      </c>
      <c r="AC187" s="71" t="s">
        <v>28</v>
      </c>
      <c r="AD187" s="71" t="s">
        <v>116</v>
      </c>
      <c r="AE187" s="71" t="s">
        <v>30</v>
      </c>
      <c r="AF187" s="71" t="s">
        <v>254</v>
      </c>
      <c r="AG187" s="71" t="s">
        <v>32</v>
      </c>
      <c r="AH187" s="103" t="s">
        <v>41</v>
      </c>
      <c r="AI187" s="71" t="s">
        <v>579</v>
      </c>
      <c r="AJ187" s="103" t="s">
        <v>560</v>
      </c>
      <c r="AK187" s="103">
        <v>1</v>
      </c>
      <c r="AL187" s="554">
        <v>17000000</v>
      </c>
      <c r="AM187" s="554">
        <v>17000000</v>
      </c>
      <c r="AN187" s="71"/>
      <c r="AO187" s="103"/>
      <c r="AP187" s="602" t="s">
        <v>35</v>
      </c>
      <c r="AQ187" s="59" t="s">
        <v>677</v>
      </c>
      <c r="AR187" s="59" t="s">
        <v>1918</v>
      </c>
    </row>
    <row r="188" spans="1:44" ht="116.25" outlineLevel="2">
      <c r="A188" s="72">
        <v>14</v>
      </c>
      <c r="B188" s="552" t="s">
        <v>35</v>
      </c>
      <c r="C188" s="552"/>
      <c r="D188" s="71" t="s">
        <v>255</v>
      </c>
      <c r="E188" s="103"/>
      <c r="F188" s="103"/>
      <c r="G188" s="103"/>
      <c r="H188" s="103"/>
      <c r="I188" s="103"/>
      <c r="J188" s="103"/>
      <c r="K188" s="107"/>
      <c r="L188" s="105" t="s">
        <v>35</v>
      </c>
      <c r="M188" s="554" t="s">
        <v>35</v>
      </c>
      <c r="N188" s="554" t="s">
        <v>35</v>
      </c>
      <c r="O188" s="554" t="s">
        <v>35</v>
      </c>
      <c r="P188" s="554" t="s">
        <v>35</v>
      </c>
      <c r="Q188" s="71" t="s">
        <v>35</v>
      </c>
      <c r="R188" s="103"/>
      <c r="S188" s="103"/>
      <c r="T188" s="554" t="s">
        <v>35</v>
      </c>
      <c r="U188" s="554" t="s">
        <v>35</v>
      </c>
      <c r="V188" s="554"/>
      <c r="W188" s="107" t="s">
        <v>1080</v>
      </c>
      <c r="X188" s="103" t="s">
        <v>27</v>
      </c>
      <c r="Y188" s="108">
        <v>2.5499999999999998</v>
      </c>
      <c r="Z188" s="109"/>
      <c r="AA188" s="554">
        <v>10375629</v>
      </c>
      <c r="AB188" s="554">
        <v>26457853.949999999</v>
      </c>
      <c r="AC188" s="71"/>
      <c r="AD188" s="71"/>
      <c r="AE188" s="71"/>
      <c r="AF188" s="71" t="s">
        <v>31</v>
      </c>
      <c r="AG188" s="71"/>
      <c r="AH188" s="103" t="s">
        <v>219</v>
      </c>
      <c r="AI188" s="71"/>
      <c r="AJ188" s="103"/>
      <c r="AK188" s="103"/>
      <c r="AL188" s="554" t="s">
        <v>35</v>
      </c>
      <c r="AM188" s="554" t="s">
        <v>35</v>
      </c>
      <c r="AN188" s="71"/>
      <c r="AO188" s="103"/>
      <c r="AP188" s="602" t="s">
        <v>35</v>
      </c>
      <c r="AQ188" s="59" t="s">
        <v>678</v>
      </c>
      <c r="AR188" s="59" t="s">
        <v>1937</v>
      </c>
    </row>
    <row r="189" spans="1:44" ht="63.75" outlineLevel="2">
      <c r="A189" s="72">
        <v>14</v>
      </c>
      <c r="B189" s="552" t="s">
        <v>35</v>
      </c>
      <c r="C189" s="552"/>
      <c r="D189" s="71"/>
      <c r="E189" s="103"/>
      <c r="F189" s="103"/>
      <c r="G189" s="103"/>
      <c r="H189" s="103"/>
      <c r="I189" s="103"/>
      <c r="J189" s="103"/>
      <c r="K189" s="107"/>
      <c r="L189" s="105" t="s">
        <v>35</v>
      </c>
      <c r="M189" s="554" t="s">
        <v>35</v>
      </c>
      <c r="N189" s="554" t="s">
        <v>35</v>
      </c>
      <c r="O189" s="554" t="s">
        <v>35</v>
      </c>
      <c r="P189" s="554" t="s">
        <v>35</v>
      </c>
      <c r="Q189" s="71" t="s">
        <v>35</v>
      </c>
      <c r="R189" s="103"/>
      <c r="S189" s="103"/>
      <c r="T189" s="554" t="s">
        <v>35</v>
      </c>
      <c r="U189" s="554" t="s">
        <v>35</v>
      </c>
      <c r="V189" s="554"/>
      <c r="W189" s="107" t="s">
        <v>1151</v>
      </c>
      <c r="X189" s="103" t="s">
        <v>38</v>
      </c>
      <c r="Y189" s="108">
        <v>0.25600000000000001</v>
      </c>
      <c r="Z189" s="109"/>
      <c r="AA189" s="554">
        <v>2523428</v>
      </c>
      <c r="AB189" s="554">
        <v>645997.56799999997</v>
      </c>
      <c r="AC189" s="71"/>
      <c r="AD189" s="71"/>
      <c r="AE189" s="71"/>
      <c r="AF189" s="71"/>
      <c r="AG189" s="71"/>
      <c r="AH189" s="103"/>
      <c r="AI189" s="71"/>
      <c r="AJ189" s="103"/>
      <c r="AK189" s="103"/>
      <c r="AL189" s="554" t="s">
        <v>35</v>
      </c>
      <c r="AM189" s="554" t="s">
        <v>35</v>
      </c>
      <c r="AN189" s="71"/>
      <c r="AO189" s="103"/>
      <c r="AP189" s="602" t="s">
        <v>35</v>
      </c>
      <c r="AQ189" s="585" t="s">
        <v>1911</v>
      </c>
      <c r="AR189" s="585" t="s">
        <v>1915</v>
      </c>
    </row>
    <row r="190" spans="1:44" outlineLevel="2">
      <c r="A190" s="72">
        <v>14</v>
      </c>
      <c r="B190" s="552" t="s">
        <v>35</v>
      </c>
      <c r="C190" s="552"/>
      <c r="D190" s="71"/>
      <c r="E190" s="103"/>
      <c r="F190" s="103"/>
      <c r="G190" s="103"/>
      <c r="H190" s="103"/>
      <c r="I190" s="103"/>
      <c r="J190" s="103"/>
      <c r="K190" s="107"/>
      <c r="L190" s="105" t="s">
        <v>35</v>
      </c>
      <c r="M190" s="554" t="s">
        <v>35</v>
      </c>
      <c r="N190" s="554" t="s">
        <v>35</v>
      </c>
      <c r="O190" s="554" t="s">
        <v>35</v>
      </c>
      <c r="P190" s="554" t="s">
        <v>35</v>
      </c>
      <c r="Q190" s="71" t="s">
        <v>35</v>
      </c>
      <c r="R190" s="103"/>
      <c r="S190" s="103"/>
      <c r="T190" s="554" t="s">
        <v>35</v>
      </c>
      <c r="U190" s="554" t="s">
        <v>35</v>
      </c>
      <c r="V190" s="554"/>
      <c r="W190" s="107" t="s">
        <v>1078</v>
      </c>
      <c r="X190" s="103" t="s">
        <v>27</v>
      </c>
      <c r="Y190" s="108">
        <v>32.56</v>
      </c>
      <c r="Z190" s="109"/>
      <c r="AA190" s="554">
        <v>854777</v>
      </c>
      <c r="AB190" s="554">
        <v>27831539.120000001</v>
      </c>
      <c r="AC190" s="71"/>
      <c r="AD190" s="71"/>
      <c r="AE190" s="71"/>
      <c r="AF190" s="71"/>
      <c r="AG190" s="71"/>
      <c r="AH190" s="103"/>
      <c r="AI190" s="71"/>
      <c r="AJ190" s="103"/>
      <c r="AK190" s="103"/>
      <c r="AL190" s="554" t="s">
        <v>35</v>
      </c>
      <c r="AM190" s="554" t="s">
        <v>35</v>
      </c>
      <c r="AN190" s="71"/>
      <c r="AO190" s="103"/>
      <c r="AP190" s="602" t="s">
        <v>35</v>
      </c>
      <c r="AQ190" s="584" t="s">
        <v>1925</v>
      </c>
      <c r="AR190" s="584"/>
    </row>
    <row r="191" spans="1:44" outlineLevel="2">
      <c r="A191" s="72">
        <v>14</v>
      </c>
      <c r="B191" s="552" t="s">
        <v>35</v>
      </c>
      <c r="C191" s="552"/>
      <c r="D191" s="71"/>
      <c r="E191" s="103"/>
      <c r="F191" s="103"/>
      <c r="G191" s="103"/>
      <c r="H191" s="103"/>
      <c r="I191" s="103"/>
      <c r="J191" s="103"/>
      <c r="K191" s="107"/>
      <c r="L191" s="105" t="s">
        <v>35</v>
      </c>
      <c r="M191" s="554" t="s">
        <v>35</v>
      </c>
      <c r="N191" s="554" t="s">
        <v>35</v>
      </c>
      <c r="O191" s="554" t="s">
        <v>35</v>
      </c>
      <c r="P191" s="554" t="s">
        <v>35</v>
      </c>
      <c r="Q191" s="71" t="s">
        <v>35</v>
      </c>
      <c r="R191" s="103"/>
      <c r="S191" s="103"/>
      <c r="T191" s="554" t="s">
        <v>35</v>
      </c>
      <c r="U191" s="554" t="s">
        <v>35</v>
      </c>
      <c r="V191" s="554"/>
      <c r="W191" s="107" t="s">
        <v>1152</v>
      </c>
      <c r="X191" s="103" t="s">
        <v>27</v>
      </c>
      <c r="Y191" s="108">
        <v>37.4</v>
      </c>
      <c r="Z191" s="109"/>
      <c r="AA191" s="554">
        <v>330817</v>
      </c>
      <c r="AB191" s="554">
        <v>12372555.799999999</v>
      </c>
      <c r="AC191" s="71"/>
      <c r="AD191" s="71"/>
      <c r="AE191" s="71"/>
      <c r="AF191" s="71"/>
      <c r="AG191" s="71"/>
      <c r="AH191" s="103"/>
      <c r="AI191" s="71"/>
      <c r="AJ191" s="103"/>
      <c r="AK191" s="103"/>
      <c r="AL191" s="554" t="s">
        <v>35</v>
      </c>
      <c r="AM191" s="554" t="s">
        <v>35</v>
      </c>
      <c r="AN191" s="71"/>
      <c r="AO191" s="103"/>
      <c r="AP191" s="602" t="s">
        <v>35</v>
      </c>
      <c r="AQ191" s="107"/>
      <c r="AR191" s="107"/>
    </row>
    <row r="192" spans="1:44" outlineLevel="2">
      <c r="A192" s="72">
        <v>14</v>
      </c>
      <c r="B192" s="552" t="s">
        <v>35</v>
      </c>
      <c r="C192" s="552"/>
      <c r="D192" s="71"/>
      <c r="E192" s="103"/>
      <c r="F192" s="103"/>
      <c r="G192" s="103"/>
      <c r="H192" s="103"/>
      <c r="I192" s="103"/>
      <c r="J192" s="103"/>
      <c r="K192" s="107"/>
      <c r="L192" s="105" t="s">
        <v>35</v>
      </c>
      <c r="M192" s="554" t="s">
        <v>35</v>
      </c>
      <c r="N192" s="554" t="s">
        <v>35</v>
      </c>
      <c r="O192" s="554" t="s">
        <v>35</v>
      </c>
      <c r="P192" s="554" t="s">
        <v>35</v>
      </c>
      <c r="Q192" s="71" t="s">
        <v>35</v>
      </c>
      <c r="R192" s="103"/>
      <c r="S192" s="103"/>
      <c r="T192" s="554" t="s">
        <v>35</v>
      </c>
      <c r="U192" s="554" t="s">
        <v>35</v>
      </c>
      <c r="V192" s="554"/>
      <c r="W192" s="107" t="s">
        <v>1105</v>
      </c>
      <c r="X192" s="103" t="s">
        <v>27</v>
      </c>
      <c r="Y192" s="108">
        <v>8.9600000000000009</v>
      </c>
      <c r="Z192" s="109"/>
      <c r="AA192" s="554">
        <v>292949</v>
      </c>
      <c r="AB192" s="554">
        <v>2624823.04</v>
      </c>
      <c r="AC192" s="71"/>
      <c r="AD192" s="71"/>
      <c r="AE192" s="71"/>
      <c r="AF192" s="71"/>
      <c r="AG192" s="71"/>
      <c r="AH192" s="103"/>
      <c r="AI192" s="71"/>
      <c r="AJ192" s="103"/>
      <c r="AK192" s="103"/>
      <c r="AL192" s="554" t="s">
        <v>35</v>
      </c>
      <c r="AM192" s="554" t="s">
        <v>35</v>
      </c>
      <c r="AN192" s="71"/>
      <c r="AO192" s="103"/>
      <c r="AP192" s="602" t="s">
        <v>35</v>
      </c>
      <c r="AQ192" s="107"/>
      <c r="AR192" s="107"/>
    </row>
    <row r="193" spans="1:44" ht="37.5" outlineLevel="2">
      <c r="A193" s="72">
        <v>14</v>
      </c>
      <c r="B193" s="552" t="s">
        <v>35</v>
      </c>
      <c r="C193" s="552"/>
      <c r="D193" s="71"/>
      <c r="E193" s="103"/>
      <c r="F193" s="103"/>
      <c r="G193" s="103"/>
      <c r="H193" s="103"/>
      <c r="I193" s="103"/>
      <c r="J193" s="103"/>
      <c r="K193" s="107"/>
      <c r="L193" s="105" t="s">
        <v>35</v>
      </c>
      <c r="M193" s="554" t="s">
        <v>35</v>
      </c>
      <c r="N193" s="554" t="s">
        <v>35</v>
      </c>
      <c r="O193" s="554" t="s">
        <v>35</v>
      </c>
      <c r="P193" s="554" t="s">
        <v>35</v>
      </c>
      <c r="Q193" s="71" t="s">
        <v>35</v>
      </c>
      <c r="R193" s="103"/>
      <c r="S193" s="103"/>
      <c r="T193" s="554" t="s">
        <v>35</v>
      </c>
      <c r="U193" s="554" t="s">
        <v>35</v>
      </c>
      <c r="V193" s="554"/>
      <c r="W193" s="107" t="s">
        <v>1153</v>
      </c>
      <c r="X193" s="103" t="s">
        <v>27</v>
      </c>
      <c r="Y193" s="108">
        <v>23.32</v>
      </c>
      <c r="Z193" s="109"/>
      <c r="AA193" s="554">
        <v>1238791</v>
      </c>
      <c r="AB193" s="554">
        <v>28888606.120000001</v>
      </c>
      <c r="AC193" s="71"/>
      <c r="AD193" s="71"/>
      <c r="AE193" s="71"/>
      <c r="AF193" s="71"/>
      <c r="AG193" s="71"/>
      <c r="AH193" s="103"/>
      <c r="AI193" s="71"/>
      <c r="AJ193" s="103"/>
      <c r="AK193" s="103"/>
      <c r="AL193" s="554" t="s">
        <v>35</v>
      </c>
      <c r="AM193" s="554" t="s">
        <v>35</v>
      </c>
      <c r="AN193" s="71"/>
      <c r="AO193" s="103"/>
      <c r="AP193" s="602" t="s">
        <v>35</v>
      </c>
      <c r="AQ193" s="107"/>
      <c r="AR193" s="107"/>
    </row>
    <row r="194" spans="1:44" ht="37.5" outlineLevel="2">
      <c r="A194" s="72">
        <v>14</v>
      </c>
      <c r="B194" s="552" t="s">
        <v>35</v>
      </c>
      <c r="C194" s="552"/>
      <c r="D194" s="71"/>
      <c r="E194" s="103"/>
      <c r="F194" s="103"/>
      <c r="G194" s="103"/>
      <c r="H194" s="103"/>
      <c r="I194" s="103"/>
      <c r="J194" s="103"/>
      <c r="K194" s="107"/>
      <c r="L194" s="105" t="s">
        <v>35</v>
      </c>
      <c r="M194" s="554" t="s">
        <v>35</v>
      </c>
      <c r="N194" s="554" t="s">
        <v>35</v>
      </c>
      <c r="O194" s="554" t="s">
        <v>35</v>
      </c>
      <c r="P194" s="554" t="s">
        <v>35</v>
      </c>
      <c r="Q194" s="71" t="s">
        <v>35</v>
      </c>
      <c r="R194" s="103"/>
      <c r="S194" s="103"/>
      <c r="T194" s="554" t="s">
        <v>35</v>
      </c>
      <c r="U194" s="554" t="s">
        <v>35</v>
      </c>
      <c r="V194" s="554"/>
      <c r="W194" s="107" t="s">
        <v>1154</v>
      </c>
      <c r="X194" s="103" t="s">
        <v>27</v>
      </c>
      <c r="Y194" s="108">
        <v>54.39</v>
      </c>
      <c r="Z194" s="109"/>
      <c r="AA194" s="554">
        <v>551282</v>
      </c>
      <c r="AB194" s="554">
        <v>29984227.98</v>
      </c>
      <c r="AC194" s="71"/>
      <c r="AD194" s="71"/>
      <c r="AE194" s="71"/>
      <c r="AF194" s="71"/>
      <c r="AG194" s="71"/>
      <c r="AH194" s="103"/>
      <c r="AI194" s="71"/>
      <c r="AJ194" s="103"/>
      <c r="AK194" s="103"/>
      <c r="AL194" s="554" t="s">
        <v>35</v>
      </c>
      <c r="AM194" s="554" t="s">
        <v>35</v>
      </c>
      <c r="AN194" s="71"/>
      <c r="AO194" s="103"/>
      <c r="AP194" s="602" t="s">
        <v>35</v>
      </c>
      <c r="AQ194" s="107"/>
      <c r="AR194" s="107"/>
    </row>
    <row r="195" spans="1:44" outlineLevel="2">
      <c r="A195" s="72">
        <v>14</v>
      </c>
      <c r="B195" s="552" t="s">
        <v>35</v>
      </c>
      <c r="C195" s="552"/>
      <c r="D195" s="71"/>
      <c r="E195" s="103"/>
      <c r="F195" s="103"/>
      <c r="G195" s="103"/>
      <c r="H195" s="103"/>
      <c r="I195" s="103"/>
      <c r="J195" s="103"/>
      <c r="K195" s="107"/>
      <c r="L195" s="105" t="s">
        <v>35</v>
      </c>
      <c r="M195" s="554" t="s">
        <v>35</v>
      </c>
      <c r="N195" s="554" t="s">
        <v>35</v>
      </c>
      <c r="O195" s="554" t="s">
        <v>35</v>
      </c>
      <c r="P195" s="554" t="s">
        <v>35</v>
      </c>
      <c r="Q195" s="71" t="s">
        <v>35</v>
      </c>
      <c r="R195" s="103"/>
      <c r="S195" s="103"/>
      <c r="T195" s="554" t="s">
        <v>35</v>
      </c>
      <c r="U195" s="554" t="s">
        <v>35</v>
      </c>
      <c r="V195" s="554"/>
      <c r="W195" s="107" t="s">
        <v>1023</v>
      </c>
      <c r="X195" s="103" t="s">
        <v>38</v>
      </c>
      <c r="Y195" s="108">
        <v>0.16300000000000001</v>
      </c>
      <c r="Z195" s="109"/>
      <c r="AA195" s="554">
        <v>2523428</v>
      </c>
      <c r="AB195" s="554">
        <v>411318.76400000002</v>
      </c>
      <c r="AC195" s="71"/>
      <c r="AD195" s="71"/>
      <c r="AE195" s="71"/>
      <c r="AF195" s="71"/>
      <c r="AG195" s="71"/>
      <c r="AH195" s="103"/>
      <c r="AI195" s="71"/>
      <c r="AJ195" s="103"/>
      <c r="AK195" s="103"/>
      <c r="AL195" s="554" t="s">
        <v>35</v>
      </c>
      <c r="AM195" s="554" t="s">
        <v>35</v>
      </c>
      <c r="AN195" s="71"/>
      <c r="AO195" s="103"/>
      <c r="AP195" s="602" t="s">
        <v>35</v>
      </c>
      <c r="AQ195" s="107"/>
      <c r="AR195" s="107"/>
    </row>
    <row r="196" spans="1:44" outlineLevel="2">
      <c r="A196" s="72">
        <v>14</v>
      </c>
      <c r="B196" s="552" t="s">
        <v>35</v>
      </c>
      <c r="C196" s="552"/>
      <c r="D196" s="71"/>
      <c r="E196" s="103"/>
      <c r="F196" s="103"/>
      <c r="G196" s="103"/>
      <c r="H196" s="103"/>
      <c r="I196" s="103"/>
      <c r="J196" s="103"/>
      <c r="K196" s="107"/>
      <c r="L196" s="105" t="s">
        <v>35</v>
      </c>
      <c r="M196" s="554" t="s">
        <v>35</v>
      </c>
      <c r="N196" s="554" t="s">
        <v>35</v>
      </c>
      <c r="O196" s="554" t="s">
        <v>35</v>
      </c>
      <c r="P196" s="554" t="s">
        <v>35</v>
      </c>
      <c r="Q196" s="71" t="s">
        <v>35</v>
      </c>
      <c r="R196" s="103"/>
      <c r="S196" s="103"/>
      <c r="T196" s="554" t="s">
        <v>35</v>
      </c>
      <c r="U196" s="554" t="s">
        <v>35</v>
      </c>
      <c r="V196" s="554"/>
      <c r="W196" s="107" t="s">
        <v>1105</v>
      </c>
      <c r="X196" s="103" t="s">
        <v>27</v>
      </c>
      <c r="Y196" s="108">
        <v>1.62</v>
      </c>
      <c r="Z196" s="109"/>
      <c r="AA196" s="554">
        <v>292949</v>
      </c>
      <c r="AB196" s="554">
        <v>474577.38</v>
      </c>
      <c r="AC196" s="71"/>
      <c r="AD196" s="71"/>
      <c r="AE196" s="71"/>
      <c r="AF196" s="71"/>
      <c r="AG196" s="71"/>
      <c r="AH196" s="103"/>
      <c r="AI196" s="71"/>
      <c r="AJ196" s="103"/>
      <c r="AK196" s="103"/>
      <c r="AL196" s="554" t="s">
        <v>35</v>
      </c>
      <c r="AM196" s="554" t="s">
        <v>35</v>
      </c>
      <c r="AN196" s="71"/>
      <c r="AO196" s="103"/>
      <c r="AP196" s="602" t="s">
        <v>35</v>
      </c>
      <c r="AQ196" s="107"/>
      <c r="AR196" s="107"/>
    </row>
    <row r="197" spans="1:44" outlineLevel="2">
      <c r="A197" s="72">
        <v>14</v>
      </c>
      <c r="B197" s="552" t="s">
        <v>35</v>
      </c>
      <c r="C197" s="552"/>
      <c r="D197" s="71"/>
      <c r="E197" s="103"/>
      <c r="F197" s="103"/>
      <c r="G197" s="103"/>
      <c r="H197" s="103"/>
      <c r="I197" s="103"/>
      <c r="J197" s="103"/>
      <c r="K197" s="107"/>
      <c r="L197" s="105" t="s">
        <v>35</v>
      </c>
      <c r="M197" s="554" t="s">
        <v>35</v>
      </c>
      <c r="N197" s="554" t="s">
        <v>35</v>
      </c>
      <c r="O197" s="554" t="s">
        <v>35</v>
      </c>
      <c r="P197" s="554" t="s">
        <v>35</v>
      </c>
      <c r="Q197" s="71" t="s">
        <v>35</v>
      </c>
      <c r="R197" s="103"/>
      <c r="S197" s="103"/>
      <c r="T197" s="554" t="s">
        <v>35</v>
      </c>
      <c r="U197" s="554" t="s">
        <v>35</v>
      </c>
      <c r="V197" s="554"/>
      <c r="W197" s="107" t="s">
        <v>1130</v>
      </c>
      <c r="X197" s="103" t="s">
        <v>27</v>
      </c>
      <c r="Y197" s="108">
        <v>4.3</v>
      </c>
      <c r="Z197" s="109"/>
      <c r="AA197" s="554">
        <v>282038</v>
      </c>
      <c r="AB197" s="554">
        <v>1212763.3999999999</v>
      </c>
      <c r="AC197" s="71"/>
      <c r="AD197" s="71"/>
      <c r="AE197" s="71"/>
      <c r="AF197" s="71"/>
      <c r="AG197" s="71"/>
      <c r="AH197" s="103"/>
      <c r="AI197" s="71"/>
      <c r="AJ197" s="103"/>
      <c r="AK197" s="103"/>
      <c r="AL197" s="554" t="s">
        <v>35</v>
      </c>
      <c r="AM197" s="554" t="s">
        <v>35</v>
      </c>
      <c r="AN197" s="71"/>
      <c r="AO197" s="103"/>
      <c r="AP197" s="602" t="s">
        <v>35</v>
      </c>
      <c r="AQ197" s="107"/>
      <c r="AR197" s="107"/>
    </row>
    <row r="198" spans="1:44" outlineLevel="2">
      <c r="A198" s="72">
        <v>14</v>
      </c>
      <c r="B198" s="552" t="s">
        <v>35</v>
      </c>
      <c r="C198" s="552"/>
      <c r="D198" s="71"/>
      <c r="E198" s="103"/>
      <c r="F198" s="103"/>
      <c r="G198" s="103"/>
      <c r="H198" s="103"/>
      <c r="I198" s="103"/>
      <c r="J198" s="103"/>
      <c r="K198" s="107"/>
      <c r="L198" s="105" t="s">
        <v>35</v>
      </c>
      <c r="M198" s="554" t="s">
        <v>35</v>
      </c>
      <c r="N198" s="554" t="s">
        <v>35</v>
      </c>
      <c r="O198" s="554" t="s">
        <v>35</v>
      </c>
      <c r="P198" s="554" t="s">
        <v>35</v>
      </c>
      <c r="Q198" s="71" t="s">
        <v>35</v>
      </c>
      <c r="R198" s="103"/>
      <c r="S198" s="103"/>
      <c r="T198" s="554" t="s">
        <v>35</v>
      </c>
      <c r="U198" s="554" t="s">
        <v>35</v>
      </c>
      <c r="V198" s="554"/>
      <c r="W198" s="107" t="s">
        <v>1123</v>
      </c>
      <c r="X198" s="103" t="s">
        <v>27</v>
      </c>
      <c r="Y198" s="108">
        <v>64.39</v>
      </c>
      <c r="Z198" s="109"/>
      <c r="AA198" s="554">
        <v>282038</v>
      </c>
      <c r="AB198" s="554">
        <v>18160426.82</v>
      </c>
      <c r="AC198" s="71"/>
      <c r="AD198" s="71"/>
      <c r="AE198" s="71"/>
      <c r="AF198" s="71"/>
      <c r="AG198" s="71"/>
      <c r="AH198" s="103"/>
      <c r="AI198" s="71"/>
      <c r="AJ198" s="103"/>
      <c r="AK198" s="103"/>
      <c r="AL198" s="554" t="s">
        <v>35</v>
      </c>
      <c r="AM198" s="554" t="s">
        <v>35</v>
      </c>
      <c r="AN198" s="71"/>
      <c r="AO198" s="103"/>
      <c r="AP198" s="602" t="s">
        <v>35</v>
      </c>
      <c r="AQ198" s="107"/>
      <c r="AR198" s="107"/>
    </row>
    <row r="199" spans="1:44" outlineLevel="2">
      <c r="A199" s="72">
        <v>14</v>
      </c>
      <c r="B199" s="552" t="s">
        <v>35</v>
      </c>
      <c r="C199" s="552"/>
      <c r="D199" s="71"/>
      <c r="E199" s="103"/>
      <c r="F199" s="103"/>
      <c r="G199" s="103"/>
      <c r="H199" s="103"/>
      <c r="I199" s="103"/>
      <c r="J199" s="103"/>
      <c r="K199" s="107"/>
      <c r="L199" s="105" t="s">
        <v>35</v>
      </c>
      <c r="M199" s="554" t="s">
        <v>35</v>
      </c>
      <c r="N199" s="554" t="s">
        <v>35</v>
      </c>
      <c r="O199" s="554" t="s">
        <v>35</v>
      </c>
      <c r="P199" s="554" t="s">
        <v>35</v>
      </c>
      <c r="Q199" s="71" t="s">
        <v>35</v>
      </c>
      <c r="R199" s="103"/>
      <c r="S199" s="103"/>
      <c r="T199" s="554" t="s">
        <v>35</v>
      </c>
      <c r="U199" s="554" t="s">
        <v>35</v>
      </c>
      <c r="V199" s="554"/>
      <c r="W199" s="107" t="s">
        <v>1107</v>
      </c>
      <c r="X199" s="103" t="s">
        <v>27</v>
      </c>
      <c r="Y199" s="108">
        <v>55.95</v>
      </c>
      <c r="Z199" s="109"/>
      <c r="AA199" s="554">
        <v>109890</v>
      </c>
      <c r="AB199" s="554">
        <v>6148345.5</v>
      </c>
      <c r="AC199" s="71"/>
      <c r="AD199" s="71"/>
      <c r="AE199" s="71"/>
      <c r="AF199" s="71"/>
      <c r="AG199" s="71"/>
      <c r="AH199" s="103"/>
      <c r="AI199" s="71"/>
      <c r="AJ199" s="103"/>
      <c r="AK199" s="103"/>
      <c r="AL199" s="554" t="s">
        <v>35</v>
      </c>
      <c r="AM199" s="554" t="s">
        <v>35</v>
      </c>
      <c r="AN199" s="71"/>
      <c r="AO199" s="103"/>
      <c r="AP199" s="602" t="s">
        <v>35</v>
      </c>
      <c r="AQ199" s="107"/>
      <c r="AR199" s="107"/>
    </row>
    <row r="200" spans="1:44" outlineLevel="2">
      <c r="A200" s="72">
        <v>14</v>
      </c>
      <c r="B200" s="552"/>
      <c r="C200" s="552"/>
      <c r="D200" s="61"/>
      <c r="E200" s="103"/>
      <c r="F200" s="103"/>
      <c r="G200" s="103"/>
      <c r="H200" s="103"/>
      <c r="I200" s="103"/>
      <c r="J200" s="103"/>
      <c r="K200" s="107"/>
      <c r="L200" s="105" t="s">
        <v>35</v>
      </c>
      <c r="M200" s="554" t="s">
        <v>35</v>
      </c>
      <c r="N200" s="554" t="s">
        <v>35</v>
      </c>
      <c r="O200" s="554" t="s">
        <v>35</v>
      </c>
      <c r="P200" s="554" t="s">
        <v>35</v>
      </c>
      <c r="Q200" s="71" t="s">
        <v>35</v>
      </c>
      <c r="R200" s="103"/>
      <c r="S200" s="103"/>
      <c r="T200" s="554" t="s">
        <v>35</v>
      </c>
      <c r="U200" s="554" t="s">
        <v>35</v>
      </c>
      <c r="V200" s="554"/>
      <c r="W200" s="107"/>
      <c r="X200" s="103"/>
      <c r="Y200" s="108"/>
      <c r="Z200" s="109"/>
      <c r="AA200" s="554" t="s">
        <v>35</v>
      </c>
      <c r="AB200" s="554" t="s">
        <v>35</v>
      </c>
      <c r="AC200" s="71"/>
      <c r="AD200" s="71"/>
      <c r="AE200" s="71"/>
      <c r="AF200" s="71"/>
      <c r="AG200" s="71"/>
      <c r="AH200" s="103"/>
      <c r="AI200" s="71"/>
      <c r="AJ200" s="103"/>
      <c r="AK200" s="103"/>
      <c r="AL200" s="554" t="s">
        <v>35</v>
      </c>
      <c r="AM200" s="554" t="s">
        <v>35</v>
      </c>
      <c r="AN200" s="71"/>
      <c r="AO200" s="103"/>
      <c r="AP200" s="602" t="s">
        <v>35</v>
      </c>
      <c r="AQ200" s="107"/>
      <c r="AR200" s="107"/>
    </row>
    <row r="201" spans="1:44" outlineLevel="1">
      <c r="A201" s="84" t="s">
        <v>2145</v>
      </c>
      <c r="B201" s="552">
        <v>15</v>
      </c>
      <c r="C201" s="552">
        <v>427</v>
      </c>
      <c r="D201" s="61" t="s">
        <v>231</v>
      </c>
      <c r="E201" s="162"/>
      <c r="F201" s="103"/>
      <c r="G201" s="162"/>
      <c r="H201" s="162"/>
      <c r="I201" s="162"/>
      <c r="J201" s="162"/>
      <c r="K201" s="129"/>
      <c r="L201" s="167">
        <v>143.5</v>
      </c>
      <c r="M201" s="553"/>
      <c r="N201" s="553"/>
      <c r="O201" s="553">
        <v>240936500</v>
      </c>
      <c r="P201" s="553">
        <v>0</v>
      </c>
      <c r="Q201" s="61"/>
      <c r="R201" s="162"/>
      <c r="S201" s="162">
        <v>0</v>
      </c>
      <c r="T201" s="553"/>
      <c r="U201" s="553">
        <v>0</v>
      </c>
      <c r="V201" s="553"/>
      <c r="W201" s="129"/>
      <c r="X201" s="162"/>
      <c r="Y201" s="169">
        <v>353.22299999999996</v>
      </c>
      <c r="Z201" s="170">
        <v>0</v>
      </c>
      <c r="AA201" s="553"/>
      <c r="AB201" s="553">
        <v>689669658.18400002</v>
      </c>
      <c r="AC201" s="71"/>
      <c r="AD201" s="71"/>
      <c r="AE201" s="71"/>
      <c r="AF201" s="71"/>
      <c r="AG201" s="71"/>
      <c r="AH201" s="103"/>
      <c r="AI201" s="61"/>
      <c r="AJ201" s="162"/>
      <c r="AK201" s="162">
        <v>0</v>
      </c>
      <c r="AL201" s="553"/>
      <c r="AM201" s="553">
        <v>0</v>
      </c>
      <c r="AN201" s="61"/>
      <c r="AO201" s="162">
        <v>0</v>
      </c>
      <c r="AP201" s="602">
        <v>930606158.18400002</v>
      </c>
      <c r="AQ201" s="111"/>
      <c r="AR201" s="111"/>
    </row>
    <row r="202" spans="1:44" ht="56.25" outlineLevel="2">
      <c r="A202" s="72">
        <v>15</v>
      </c>
      <c r="B202" s="552" t="s">
        <v>35</v>
      </c>
      <c r="C202" s="552"/>
      <c r="D202" s="71" t="s">
        <v>232</v>
      </c>
      <c r="E202" s="103">
        <v>1</v>
      </c>
      <c r="F202" s="103"/>
      <c r="G202" s="103">
        <v>422</v>
      </c>
      <c r="H202" s="103">
        <v>79</v>
      </c>
      <c r="I202" s="103" t="s">
        <v>223</v>
      </c>
      <c r="J202" s="103" t="s">
        <v>224</v>
      </c>
      <c r="K202" s="107" t="s">
        <v>973</v>
      </c>
      <c r="L202" s="105">
        <v>143.5</v>
      </c>
      <c r="M202" s="554">
        <v>1679000</v>
      </c>
      <c r="N202" s="554">
        <v>0</v>
      </c>
      <c r="O202" s="554">
        <v>240936500</v>
      </c>
      <c r="P202" s="554">
        <v>0</v>
      </c>
      <c r="Q202" s="71" t="s">
        <v>35</v>
      </c>
      <c r="R202" s="103"/>
      <c r="S202" s="103"/>
      <c r="T202" s="554" t="s">
        <v>35</v>
      </c>
      <c r="U202" s="554" t="s">
        <v>35</v>
      </c>
      <c r="V202" s="554" t="s">
        <v>2163</v>
      </c>
      <c r="W202" s="107" t="s">
        <v>1005</v>
      </c>
      <c r="X202" s="103" t="s">
        <v>27</v>
      </c>
      <c r="Y202" s="108">
        <v>53.1</v>
      </c>
      <c r="Z202" s="109"/>
      <c r="AA202" s="554">
        <v>5559129</v>
      </c>
      <c r="AB202" s="554">
        <v>295189749.90000004</v>
      </c>
      <c r="AC202" s="71" t="s">
        <v>28</v>
      </c>
      <c r="AD202" s="71" t="s">
        <v>116</v>
      </c>
      <c r="AE202" s="71" t="s">
        <v>30</v>
      </c>
      <c r="AF202" s="71" t="s">
        <v>31</v>
      </c>
      <c r="AG202" s="71" t="s">
        <v>34</v>
      </c>
      <c r="AH202" s="103" t="s">
        <v>33</v>
      </c>
      <c r="AI202" s="71"/>
      <c r="AJ202" s="103"/>
      <c r="AK202" s="103"/>
      <c r="AL202" s="554" t="s">
        <v>35</v>
      </c>
      <c r="AM202" s="554" t="s">
        <v>35</v>
      </c>
      <c r="AN202" s="71"/>
      <c r="AO202" s="103"/>
      <c r="AP202" s="602" t="s">
        <v>35</v>
      </c>
      <c r="AQ202" s="111" t="s">
        <v>664</v>
      </c>
      <c r="AR202" s="111" t="s">
        <v>1912</v>
      </c>
    </row>
    <row r="203" spans="1:44" ht="303.75" outlineLevel="2">
      <c r="A203" s="72">
        <v>15</v>
      </c>
      <c r="B203" s="552" t="s">
        <v>35</v>
      </c>
      <c r="C203" s="552"/>
      <c r="D203" s="71" t="s">
        <v>71</v>
      </c>
      <c r="E203" s="103"/>
      <c r="F203" s="103"/>
      <c r="G203" s="103"/>
      <c r="H203" s="103"/>
      <c r="I203" s="103"/>
      <c r="J203" s="103"/>
      <c r="K203" s="107"/>
      <c r="L203" s="105" t="s">
        <v>35</v>
      </c>
      <c r="M203" s="554" t="s">
        <v>35</v>
      </c>
      <c r="N203" s="554" t="s">
        <v>35</v>
      </c>
      <c r="O203" s="554" t="s">
        <v>35</v>
      </c>
      <c r="P203" s="554" t="s">
        <v>35</v>
      </c>
      <c r="Q203" s="71" t="s">
        <v>35</v>
      </c>
      <c r="R203" s="103"/>
      <c r="S203" s="103"/>
      <c r="T203" s="554" t="s">
        <v>35</v>
      </c>
      <c r="U203" s="554" t="s">
        <v>35</v>
      </c>
      <c r="V203" s="554"/>
      <c r="W203" s="107" t="s">
        <v>1063</v>
      </c>
      <c r="X203" s="103" t="s">
        <v>27</v>
      </c>
      <c r="Y203" s="108">
        <v>39</v>
      </c>
      <c r="Z203" s="109"/>
      <c r="AA203" s="554">
        <v>3941166</v>
      </c>
      <c r="AB203" s="554">
        <v>153705474</v>
      </c>
      <c r="AC203" s="71"/>
      <c r="AD203" s="71"/>
      <c r="AE203" s="71"/>
      <c r="AF203" s="71"/>
      <c r="AG203" s="71"/>
      <c r="AH203" s="103"/>
      <c r="AI203" s="71"/>
      <c r="AJ203" s="103"/>
      <c r="AK203" s="103"/>
      <c r="AL203" s="554" t="s">
        <v>35</v>
      </c>
      <c r="AM203" s="554" t="s">
        <v>35</v>
      </c>
      <c r="AN203" s="71"/>
      <c r="AO203" s="103"/>
      <c r="AP203" s="602" t="s">
        <v>35</v>
      </c>
      <c r="AQ203" s="59" t="s">
        <v>665</v>
      </c>
      <c r="AR203" s="59" t="s">
        <v>1918</v>
      </c>
    </row>
    <row r="204" spans="1:44" ht="116.25" outlineLevel="2">
      <c r="A204" s="72">
        <v>15</v>
      </c>
      <c r="B204" s="552" t="s">
        <v>35</v>
      </c>
      <c r="C204" s="552"/>
      <c r="D204" s="71" t="s">
        <v>233</v>
      </c>
      <c r="E204" s="103"/>
      <c r="F204" s="103"/>
      <c r="G204" s="103"/>
      <c r="H204" s="103"/>
      <c r="I204" s="103"/>
      <c r="J204" s="103"/>
      <c r="K204" s="107"/>
      <c r="L204" s="105" t="s">
        <v>35</v>
      </c>
      <c r="M204" s="554" t="s">
        <v>35</v>
      </c>
      <c r="N204" s="554" t="s">
        <v>35</v>
      </c>
      <c r="O204" s="554" t="s">
        <v>35</v>
      </c>
      <c r="P204" s="554" t="s">
        <v>35</v>
      </c>
      <c r="Q204" s="71" t="s">
        <v>35</v>
      </c>
      <c r="R204" s="103"/>
      <c r="S204" s="103"/>
      <c r="T204" s="554" t="s">
        <v>35</v>
      </c>
      <c r="U204" s="554" t="s">
        <v>35</v>
      </c>
      <c r="V204" s="554"/>
      <c r="W204" s="107" t="s">
        <v>1078</v>
      </c>
      <c r="X204" s="103" t="s">
        <v>27</v>
      </c>
      <c r="Y204" s="108">
        <v>18.27</v>
      </c>
      <c r="Z204" s="109"/>
      <c r="AA204" s="554">
        <v>854777</v>
      </c>
      <c r="AB204" s="554">
        <v>15616775.789999999</v>
      </c>
      <c r="AC204" s="71"/>
      <c r="AD204" s="71"/>
      <c r="AE204" s="71"/>
      <c r="AF204" s="71" t="s">
        <v>41</v>
      </c>
      <c r="AG204" s="71"/>
      <c r="AH204" s="103"/>
      <c r="AI204" s="71"/>
      <c r="AJ204" s="103"/>
      <c r="AK204" s="103"/>
      <c r="AL204" s="554" t="s">
        <v>35</v>
      </c>
      <c r="AM204" s="554" t="s">
        <v>35</v>
      </c>
      <c r="AN204" s="71"/>
      <c r="AO204" s="103"/>
      <c r="AP204" s="602" t="s">
        <v>35</v>
      </c>
      <c r="AQ204" s="59" t="s">
        <v>666</v>
      </c>
      <c r="AR204" s="59" t="s">
        <v>1914</v>
      </c>
    </row>
    <row r="205" spans="1:44" ht="37.5" outlineLevel="2">
      <c r="A205" s="72">
        <v>15</v>
      </c>
      <c r="B205" s="552" t="s">
        <v>35</v>
      </c>
      <c r="C205" s="552"/>
      <c r="D205" s="71"/>
      <c r="E205" s="103"/>
      <c r="F205" s="103"/>
      <c r="G205" s="103"/>
      <c r="H205" s="103"/>
      <c r="I205" s="103"/>
      <c r="J205" s="103"/>
      <c r="K205" s="107"/>
      <c r="L205" s="105" t="s">
        <v>35</v>
      </c>
      <c r="M205" s="554" t="s">
        <v>35</v>
      </c>
      <c r="N205" s="554" t="s">
        <v>35</v>
      </c>
      <c r="O205" s="554" t="s">
        <v>35</v>
      </c>
      <c r="P205" s="554" t="s">
        <v>35</v>
      </c>
      <c r="Q205" s="71" t="s">
        <v>35</v>
      </c>
      <c r="R205" s="103"/>
      <c r="S205" s="103"/>
      <c r="T205" s="554" t="s">
        <v>35</v>
      </c>
      <c r="U205" s="554" t="s">
        <v>35</v>
      </c>
      <c r="V205" s="554"/>
      <c r="W205" s="107" t="s">
        <v>1080</v>
      </c>
      <c r="X205" s="103" t="s">
        <v>27</v>
      </c>
      <c r="Y205" s="108">
        <v>10.44</v>
      </c>
      <c r="Z205" s="109"/>
      <c r="AA205" s="554">
        <v>10375629</v>
      </c>
      <c r="AB205" s="554">
        <v>108321566.75999999</v>
      </c>
      <c r="AC205" s="71"/>
      <c r="AD205" s="71"/>
      <c r="AE205" s="71"/>
      <c r="AF205" s="71" t="s">
        <v>31</v>
      </c>
      <c r="AG205" s="71"/>
      <c r="AH205" s="103" t="s">
        <v>219</v>
      </c>
      <c r="AI205" s="71"/>
      <c r="AJ205" s="103"/>
      <c r="AK205" s="103"/>
      <c r="AL205" s="554" t="s">
        <v>35</v>
      </c>
      <c r="AM205" s="554" t="s">
        <v>35</v>
      </c>
      <c r="AN205" s="71"/>
      <c r="AO205" s="103"/>
      <c r="AP205" s="602" t="s">
        <v>35</v>
      </c>
      <c r="AQ205" s="587" t="s">
        <v>1920</v>
      </c>
      <c r="AR205" s="587" t="s">
        <v>1938</v>
      </c>
    </row>
    <row r="206" spans="1:44" ht="37.5" outlineLevel="2">
      <c r="A206" s="72">
        <v>15</v>
      </c>
      <c r="B206" s="552" t="s">
        <v>35</v>
      </c>
      <c r="C206" s="552"/>
      <c r="D206" s="71"/>
      <c r="E206" s="103"/>
      <c r="F206" s="103"/>
      <c r="G206" s="103"/>
      <c r="H206" s="103"/>
      <c r="I206" s="103"/>
      <c r="J206" s="103"/>
      <c r="K206" s="107"/>
      <c r="L206" s="105" t="s">
        <v>35</v>
      </c>
      <c r="M206" s="554" t="s">
        <v>35</v>
      </c>
      <c r="N206" s="554" t="s">
        <v>35</v>
      </c>
      <c r="O206" s="554" t="s">
        <v>35</v>
      </c>
      <c r="P206" s="554" t="s">
        <v>35</v>
      </c>
      <c r="Q206" s="71" t="s">
        <v>35</v>
      </c>
      <c r="R206" s="103"/>
      <c r="S206" s="103"/>
      <c r="T206" s="554" t="s">
        <v>35</v>
      </c>
      <c r="U206" s="554" t="s">
        <v>35</v>
      </c>
      <c r="V206" s="554"/>
      <c r="W206" s="107" t="s">
        <v>1129</v>
      </c>
      <c r="X206" s="103" t="s">
        <v>27</v>
      </c>
      <c r="Y206" s="108">
        <v>5.2</v>
      </c>
      <c r="Z206" s="109"/>
      <c r="AA206" s="554">
        <v>2613835</v>
      </c>
      <c r="AB206" s="554">
        <v>13591942</v>
      </c>
      <c r="AC206" s="71"/>
      <c r="AD206" s="71"/>
      <c r="AE206" s="71"/>
      <c r="AF206" s="71" t="s">
        <v>31</v>
      </c>
      <c r="AG206" s="71"/>
      <c r="AH206" s="103" t="s">
        <v>219</v>
      </c>
      <c r="AI206" s="71"/>
      <c r="AJ206" s="103"/>
      <c r="AK206" s="103"/>
      <c r="AL206" s="554" t="s">
        <v>35</v>
      </c>
      <c r="AM206" s="554" t="s">
        <v>35</v>
      </c>
      <c r="AN206" s="71"/>
      <c r="AO206" s="103"/>
      <c r="AP206" s="602" t="s">
        <v>35</v>
      </c>
      <c r="AQ206" s="584" t="s">
        <v>1925</v>
      </c>
      <c r="AR206" s="584" t="s">
        <v>1921</v>
      </c>
    </row>
    <row r="207" spans="1:44" outlineLevel="2">
      <c r="A207" s="72">
        <v>15</v>
      </c>
      <c r="B207" s="552" t="s">
        <v>35</v>
      </c>
      <c r="C207" s="552"/>
      <c r="D207" s="71"/>
      <c r="E207" s="103"/>
      <c r="F207" s="103"/>
      <c r="G207" s="103"/>
      <c r="H207" s="103"/>
      <c r="I207" s="103"/>
      <c r="J207" s="103"/>
      <c r="K207" s="107"/>
      <c r="L207" s="105" t="s">
        <v>35</v>
      </c>
      <c r="M207" s="554" t="s">
        <v>35</v>
      </c>
      <c r="N207" s="554" t="s">
        <v>35</v>
      </c>
      <c r="O207" s="554" t="s">
        <v>35</v>
      </c>
      <c r="P207" s="554" t="s">
        <v>35</v>
      </c>
      <c r="Q207" s="71" t="s">
        <v>35</v>
      </c>
      <c r="R207" s="103"/>
      <c r="S207" s="103"/>
      <c r="T207" s="554" t="s">
        <v>35</v>
      </c>
      <c r="U207" s="554" t="s">
        <v>35</v>
      </c>
      <c r="V207" s="554"/>
      <c r="W207" s="107" t="s">
        <v>1023</v>
      </c>
      <c r="X207" s="103" t="s">
        <v>38</v>
      </c>
      <c r="Y207" s="108">
        <v>0.16300000000000001</v>
      </c>
      <c r="Z207" s="109"/>
      <c r="AA207" s="554">
        <v>2523428</v>
      </c>
      <c r="AB207" s="554">
        <v>411318.76400000002</v>
      </c>
      <c r="AC207" s="71"/>
      <c r="AD207" s="71"/>
      <c r="AE207" s="71"/>
      <c r="AF207" s="71"/>
      <c r="AG207" s="71"/>
      <c r="AH207" s="103"/>
      <c r="AI207" s="71"/>
      <c r="AJ207" s="103"/>
      <c r="AK207" s="103"/>
      <c r="AL207" s="554" t="s">
        <v>35</v>
      </c>
      <c r="AM207" s="554" t="s">
        <v>35</v>
      </c>
      <c r="AN207" s="71"/>
      <c r="AO207" s="103"/>
      <c r="AP207" s="602" t="s">
        <v>35</v>
      </c>
      <c r="AQ207" s="107"/>
      <c r="AR207" s="107" t="s">
        <v>1939</v>
      </c>
    </row>
    <row r="208" spans="1:44" outlineLevel="2">
      <c r="A208" s="72">
        <v>15</v>
      </c>
      <c r="B208" s="552" t="s">
        <v>35</v>
      </c>
      <c r="C208" s="552"/>
      <c r="D208" s="61"/>
      <c r="E208" s="103"/>
      <c r="F208" s="103"/>
      <c r="G208" s="103"/>
      <c r="H208" s="103"/>
      <c r="I208" s="103"/>
      <c r="J208" s="103"/>
      <c r="K208" s="107"/>
      <c r="L208" s="105" t="s">
        <v>35</v>
      </c>
      <c r="M208" s="554" t="s">
        <v>35</v>
      </c>
      <c r="N208" s="554" t="s">
        <v>35</v>
      </c>
      <c r="O208" s="554" t="s">
        <v>35</v>
      </c>
      <c r="P208" s="554" t="s">
        <v>35</v>
      </c>
      <c r="Q208" s="71" t="s">
        <v>35</v>
      </c>
      <c r="R208" s="103"/>
      <c r="S208" s="103"/>
      <c r="T208" s="554" t="s">
        <v>35</v>
      </c>
      <c r="U208" s="554" t="s">
        <v>35</v>
      </c>
      <c r="V208" s="554"/>
      <c r="W208" s="107" t="s">
        <v>1105</v>
      </c>
      <c r="X208" s="103" t="s">
        <v>27</v>
      </c>
      <c r="Y208" s="108">
        <v>1.44</v>
      </c>
      <c r="Z208" s="109"/>
      <c r="AA208" s="554">
        <v>292949</v>
      </c>
      <c r="AB208" s="554">
        <v>421846.56</v>
      </c>
      <c r="AC208" s="71"/>
      <c r="AD208" s="71"/>
      <c r="AE208" s="71"/>
      <c r="AF208" s="71"/>
      <c r="AG208" s="71"/>
      <c r="AH208" s="103"/>
      <c r="AI208" s="71"/>
      <c r="AJ208" s="103"/>
      <c r="AK208" s="103"/>
      <c r="AL208" s="554" t="s">
        <v>35</v>
      </c>
      <c r="AM208" s="554" t="s">
        <v>35</v>
      </c>
      <c r="AN208" s="71"/>
      <c r="AO208" s="103"/>
      <c r="AP208" s="602" t="s">
        <v>35</v>
      </c>
      <c r="AQ208" s="107"/>
      <c r="AR208" s="107"/>
    </row>
    <row r="209" spans="1:44" outlineLevel="2">
      <c r="A209" s="72">
        <v>15</v>
      </c>
      <c r="B209" s="552" t="s">
        <v>35</v>
      </c>
      <c r="C209" s="552"/>
      <c r="D209" s="71"/>
      <c r="E209" s="103"/>
      <c r="F209" s="103"/>
      <c r="G209" s="103"/>
      <c r="H209" s="103"/>
      <c r="I209" s="103"/>
      <c r="J209" s="103"/>
      <c r="K209" s="107"/>
      <c r="L209" s="105" t="s">
        <v>35</v>
      </c>
      <c r="M209" s="554" t="s">
        <v>35</v>
      </c>
      <c r="N209" s="554" t="s">
        <v>35</v>
      </c>
      <c r="O209" s="554" t="s">
        <v>35</v>
      </c>
      <c r="P209" s="554" t="s">
        <v>35</v>
      </c>
      <c r="Q209" s="71" t="s">
        <v>35</v>
      </c>
      <c r="R209" s="103"/>
      <c r="S209" s="103"/>
      <c r="T209" s="554" t="s">
        <v>35</v>
      </c>
      <c r="U209" s="554" t="s">
        <v>35</v>
      </c>
      <c r="V209" s="554"/>
      <c r="W209" s="107" t="s">
        <v>1130</v>
      </c>
      <c r="X209" s="103" t="s">
        <v>27</v>
      </c>
      <c r="Y209" s="108">
        <v>2.52</v>
      </c>
      <c r="Z209" s="109"/>
      <c r="AA209" s="554">
        <v>282038</v>
      </c>
      <c r="AB209" s="554">
        <v>710735.76</v>
      </c>
      <c r="AC209" s="71"/>
      <c r="AD209" s="71"/>
      <c r="AE209" s="71"/>
      <c r="AF209" s="71"/>
      <c r="AG209" s="71"/>
      <c r="AH209" s="103"/>
      <c r="AI209" s="71"/>
      <c r="AJ209" s="103"/>
      <c r="AK209" s="103"/>
      <c r="AL209" s="554" t="s">
        <v>35</v>
      </c>
      <c r="AM209" s="554" t="s">
        <v>35</v>
      </c>
      <c r="AN209" s="71"/>
      <c r="AO209" s="103"/>
      <c r="AP209" s="602" t="s">
        <v>35</v>
      </c>
      <c r="AQ209" s="107"/>
      <c r="AR209" s="107"/>
    </row>
    <row r="210" spans="1:44" outlineLevel="2">
      <c r="A210" s="72">
        <v>15</v>
      </c>
      <c r="B210" s="552" t="s">
        <v>35</v>
      </c>
      <c r="C210" s="552"/>
      <c r="D210" s="71"/>
      <c r="E210" s="103"/>
      <c r="F210" s="103"/>
      <c r="G210" s="103"/>
      <c r="H210" s="103"/>
      <c r="I210" s="103"/>
      <c r="J210" s="103"/>
      <c r="K210" s="107"/>
      <c r="L210" s="105" t="s">
        <v>35</v>
      </c>
      <c r="M210" s="554" t="s">
        <v>35</v>
      </c>
      <c r="N210" s="554" t="s">
        <v>35</v>
      </c>
      <c r="O210" s="554" t="s">
        <v>35</v>
      </c>
      <c r="P210" s="554" t="s">
        <v>35</v>
      </c>
      <c r="Q210" s="71" t="s">
        <v>35</v>
      </c>
      <c r="R210" s="103"/>
      <c r="S210" s="103"/>
      <c r="T210" s="554" t="s">
        <v>35</v>
      </c>
      <c r="U210" s="554" t="s">
        <v>35</v>
      </c>
      <c r="V210" s="554"/>
      <c r="W210" s="107" t="s">
        <v>1131</v>
      </c>
      <c r="X210" s="103" t="s">
        <v>27</v>
      </c>
      <c r="Y210" s="108">
        <v>39</v>
      </c>
      <c r="Z210" s="109"/>
      <c r="AA210" s="554">
        <v>330817</v>
      </c>
      <c r="AB210" s="554">
        <v>12901863</v>
      </c>
      <c r="AC210" s="71"/>
      <c r="AD210" s="71"/>
      <c r="AE210" s="71"/>
      <c r="AF210" s="71"/>
      <c r="AG210" s="71"/>
      <c r="AH210" s="103"/>
      <c r="AI210" s="71"/>
      <c r="AJ210" s="103"/>
      <c r="AK210" s="103"/>
      <c r="AL210" s="554" t="s">
        <v>35</v>
      </c>
      <c r="AM210" s="554" t="s">
        <v>35</v>
      </c>
      <c r="AN210" s="71"/>
      <c r="AO210" s="103"/>
      <c r="AP210" s="602" t="s">
        <v>35</v>
      </c>
      <c r="AQ210" s="107"/>
      <c r="AR210" s="107"/>
    </row>
    <row r="211" spans="1:44" outlineLevel="2">
      <c r="A211" s="72">
        <v>15</v>
      </c>
      <c r="B211" s="552" t="s">
        <v>35</v>
      </c>
      <c r="C211" s="552"/>
      <c r="D211" s="71"/>
      <c r="E211" s="103"/>
      <c r="F211" s="103"/>
      <c r="G211" s="103"/>
      <c r="H211" s="103"/>
      <c r="I211" s="103"/>
      <c r="J211" s="103"/>
      <c r="K211" s="107"/>
      <c r="L211" s="105" t="s">
        <v>35</v>
      </c>
      <c r="M211" s="554" t="s">
        <v>35</v>
      </c>
      <c r="N211" s="554" t="s">
        <v>35</v>
      </c>
      <c r="O211" s="554" t="s">
        <v>35</v>
      </c>
      <c r="P211" s="554" t="s">
        <v>35</v>
      </c>
      <c r="Q211" s="71" t="s">
        <v>35</v>
      </c>
      <c r="R211" s="103"/>
      <c r="S211" s="103"/>
      <c r="T211" s="554" t="s">
        <v>35</v>
      </c>
      <c r="U211" s="554" t="s">
        <v>35</v>
      </c>
      <c r="V211" s="554"/>
      <c r="W211" s="107" t="s">
        <v>1123</v>
      </c>
      <c r="X211" s="103" t="s">
        <v>27</v>
      </c>
      <c r="Y211" s="108">
        <v>60.48</v>
      </c>
      <c r="Z211" s="109"/>
      <c r="AA211" s="554">
        <v>282038</v>
      </c>
      <c r="AB211" s="554">
        <v>17057658.239999998</v>
      </c>
      <c r="AC211" s="71"/>
      <c r="AD211" s="71"/>
      <c r="AE211" s="71"/>
      <c r="AF211" s="71"/>
      <c r="AG211" s="71"/>
      <c r="AH211" s="103"/>
      <c r="AI211" s="71"/>
      <c r="AJ211" s="103"/>
      <c r="AK211" s="103"/>
      <c r="AL211" s="554" t="s">
        <v>35</v>
      </c>
      <c r="AM211" s="554" t="s">
        <v>35</v>
      </c>
      <c r="AN211" s="71"/>
      <c r="AO211" s="103"/>
      <c r="AP211" s="602" t="s">
        <v>35</v>
      </c>
      <c r="AQ211" s="107"/>
      <c r="AR211" s="107"/>
    </row>
    <row r="212" spans="1:44" outlineLevel="2">
      <c r="A212" s="72">
        <v>15</v>
      </c>
      <c r="B212" s="552" t="s">
        <v>35</v>
      </c>
      <c r="C212" s="552"/>
      <c r="D212" s="71"/>
      <c r="E212" s="103"/>
      <c r="F212" s="103"/>
      <c r="G212" s="103"/>
      <c r="H212" s="103"/>
      <c r="I212" s="103"/>
      <c r="J212" s="103"/>
      <c r="K212" s="107"/>
      <c r="L212" s="105" t="s">
        <v>35</v>
      </c>
      <c r="M212" s="554" t="s">
        <v>35</v>
      </c>
      <c r="N212" s="554" t="s">
        <v>35</v>
      </c>
      <c r="O212" s="554" t="s">
        <v>35</v>
      </c>
      <c r="P212" s="554" t="s">
        <v>35</v>
      </c>
      <c r="Q212" s="71" t="s">
        <v>35</v>
      </c>
      <c r="R212" s="103"/>
      <c r="S212" s="103"/>
      <c r="T212" s="554" t="s">
        <v>35</v>
      </c>
      <c r="U212" s="554" t="s">
        <v>35</v>
      </c>
      <c r="V212" s="554"/>
      <c r="W212" s="107" t="s">
        <v>1107</v>
      </c>
      <c r="X212" s="103" t="s">
        <v>27</v>
      </c>
      <c r="Y212" s="108">
        <v>92.1</v>
      </c>
      <c r="Z212" s="109"/>
      <c r="AA212" s="554">
        <v>109890</v>
      </c>
      <c r="AB212" s="554">
        <v>10120869</v>
      </c>
      <c r="AC212" s="71"/>
      <c r="AD212" s="71"/>
      <c r="AE212" s="71"/>
      <c r="AF212" s="71"/>
      <c r="AG212" s="71"/>
      <c r="AH212" s="103"/>
      <c r="AI212" s="71"/>
      <c r="AJ212" s="103"/>
      <c r="AK212" s="103"/>
      <c r="AL212" s="554" t="s">
        <v>35</v>
      </c>
      <c r="AM212" s="554" t="s">
        <v>35</v>
      </c>
      <c r="AN212" s="71"/>
      <c r="AO212" s="103"/>
      <c r="AP212" s="602" t="s">
        <v>35</v>
      </c>
      <c r="AQ212" s="107"/>
      <c r="AR212" s="107"/>
    </row>
    <row r="213" spans="1:44" outlineLevel="2">
      <c r="A213" s="72">
        <v>15</v>
      </c>
      <c r="B213" s="552" t="s">
        <v>35</v>
      </c>
      <c r="C213" s="552"/>
      <c r="D213" s="71"/>
      <c r="E213" s="103"/>
      <c r="F213" s="103"/>
      <c r="G213" s="103"/>
      <c r="H213" s="103"/>
      <c r="I213" s="103"/>
      <c r="J213" s="103"/>
      <c r="K213" s="107"/>
      <c r="L213" s="105" t="s">
        <v>35</v>
      </c>
      <c r="M213" s="554" t="s">
        <v>35</v>
      </c>
      <c r="N213" s="554" t="s">
        <v>35</v>
      </c>
      <c r="O213" s="554" t="s">
        <v>35</v>
      </c>
      <c r="P213" s="554" t="s">
        <v>35</v>
      </c>
      <c r="Q213" s="71" t="s">
        <v>35</v>
      </c>
      <c r="R213" s="103"/>
      <c r="S213" s="103"/>
      <c r="T213" s="554" t="s">
        <v>35</v>
      </c>
      <c r="U213" s="554" t="s">
        <v>35</v>
      </c>
      <c r="V213" s="554"/>
      <c r="W213" s="107" t="s">
        <v>1105</v>
      </c>
      <c r="X213" s="103" t="s">
        <v>27</v>
      </c>
      <c r="Y213" s="108">
        <v>8.25</v>
      </c>
      <c r="Z213" s="109"/>
      <c r="AA213" s="554">
        <v>292949</v>
      </c>
      <c r="AB213" s="554">
        <v>2416829.25</v>
      </c>
      <c r="AC213" s="71"/>
      <c r="AD213" s="71"/>
      <c r="AE213" s="71"/>
      <c r="AF213" s="71"/>
      <c r="AG213" s="71"/>
      <c r="AH213" s="103"/>
      <c r="AI213" s="71"/>
      <c r="AJ213" s="103"/>
      <c r="AK213" s="103"/>
      <c r="AL213" s="554" t="s">
        <v>35</v>
      </c>
      <c r="AM213" s="554" t="s">
        <v>35</v>
      </c>
      <c r="AN213" s="71"/>
      <c r="AO213" s="103"/>
      <c r="AP213" s="602" t="s">
        <v>35</v>
      </c>
      <c r="AQ213" s="107"/>
      <c r="AR213" s="107"/>
    </row>
    <row r="214" spans="1:44" ht="56.25" outlineLevel="2">
      <c r="A214" s="72">
        <v>15</v>
      </c>
      <c r="B214" s="552" t="s">
        <v>35</v>
      </c>
      <c r="C214" s="552"/>
      <c r="D214" s="71"/>
      <c r="E214" s="103"/>
      <c r="F214" s="103"/>
      <c r="G214" s="103"/>
      <c r="H214" s="103"/>
      <c r="I214" s="103"/>
      <c r="J214" s="103"/>
      <c r="K214" s="107"/>
      <c r="L214" s="105" t="s">
        <v>35</v>
      </c>
      <c r="M214" s="554" t="s">
        <v>35</v>
      </c>
      <c r="N214" s="554" t="s">
        <v>35</v>
      </c>
      <c r="O214" s="554" t="s">
        <v>35</v>
      </c>
      <c r="P214" s="554" t="s">
        <v>35</v>
      </c>
      <c r="Q214" s="71" t="s">
        <v>35</v>
      </c>
      <c r="R214" s="103"/>
      <c r="S214" s="103"/>
      <c r="T214" s="554" t="s">
        <v>35</v>
      </c>
      <c r="U214" s="554" t="s">
        <v>35</v>
      </c>
      <c r="V214" s="554"/>
      <c r="W214" s="107" t="s">
        <v>1132</v>
      </c>
      <c r="X214" s="103" t="s">
        <v>27</v>
      </c>
      <c r="Y214" s="108">
        <v>11.96</v>
      </c>
      <c r="Z214" s="109"/>
      <c r="AA214" s="554">
        <v>1238791</v>
      </c>
      <c r="AB214" s="554">
        <v>14815940.360000001</v>
      </c>
      <c r="AC214" s="71"/>
      <c r="AD214" s="71"/>
      <c r="AE214" s="71"/>
      <c r="AF214" s="71"/>
      <c r="AG214" s="71"/>
      <c r="AH214" s="103"/>
      <c r="AI214" s="71"/>
      <c r="AJ214" s="103"/>
      <c r="AK214" s="103"/>
      <c r="AL214" s="554" t="s">
        <v>35</v>
      </c>
      <c r="AM214" s="554" t="s">
        <v>35</v>
      </c>
      <c r="AN214" s="71"/>
      <c r="AO214" s="103"/>
      <c r="AP214" s="602" t="s">
        <v>35</v>
      </c>
      <c r="AQ214" s="107"/>
      <c r="AR214" s="107"/>
    </row>
    <row r="215" spans="1:44" outlineLevel="2">
      <c r="A215" s="72">
        <v>15</v>
      </c>
      <c r="B215" s="552" t="s">
        <v>35</v>
      </c>
      <c r="C215" s="552"/>
      <c r="D215" s="71"/>
      <c r="E215" s="103"/>
      <c r="F215" s="103"/>
      <c r="G215" s="103"/>
      <c r="H215" s="103"/>
      <c r="I215" s="103"/>
      <c r="J215" s="103"/>
      <c r="K215" s="107"/>
      <c r="L215" s="105" t="s">
        <v>35</v>
      </c>
      <c r="M215" s="554" t="s">
        <v>35</v>
      </c>
      <c r="N215" s="554" t="s">
        <v>35</v>
      </c>
      <c r="O215" s="554" t="s">
        <v>35</v>
      </c>
      <c r="P215" s="554" t="s">
        <v>35</v>
      </c>
      <c r="Q215" s="71" t="s">
        <v>35</v>
      </c>
      <c r="R215" s="103"/>
      <c r="S215" s="103"/>
      <c r="T215" s="554" t="s">
        <v>35</v>
      </c>
      <c r="U215" s="554" t="s">
        <v>35</v>
      </c>
      <c r="V215" s="554"/>
      <c r="W215" s="107" t="s">
        <v>1063</v>
      </c>
      <c r="X215" s="103" t="s">
        <v>27</v>
      </c>
      <c r="Y215" s="108">
        <v>10.3</v>
      </c>
      <c r="Z215" s="109"/>
      <c r="AA215" s="554">
        <v>3941166</v>
      </c>
      <c r="AB215" s="554">
        <v>40594009.800000004</v>
      </c>
      <c r="AC215" s="71"/>
      <c r="AD215" s="71" t="s">
        <v>29</v>
      </c>
      <c r="AE215" s="71" t="s">
        <v>30</v>
      </c>
      <c r="AF215" s="71" t="s">
        <v>31</v>
      </c>
      <c r="AG215" s="71" t="s">
        <v>32</v>
      </c>
      <c r="AH215" s="103" t="s">
        <v>41</v>
      </c>
      <c r="AI215" s="71"/>
      <c r="AJ215" s="103"/>
      <c r="AK215" s="103"/>
      <c r="AL215" s="554" t="s">
        <v>35</v>
      </c>
      <c r="AM215" s="554" t="s">
        <v>35</v>
      </c>
      <c r="AN215" s="71"/>
      <c r="AO215" s="103"/>
      <c r="AP215" s="602" t="s">
        <v>35</v>
      </c>
      <c r="AQ215" s="107"/>
      <c r="AR215" s="107"/>
    </row>
    <row r="216" spans="1:44" ht="37.5" outlineLevel="2">
      <c r="A216" s="72">
        <v>15</v>
      </c>
      <c r="B216" s="552" t="s">
        <v>35</v>
      </c>
      <c r="C216" s="552"/>
      <c r="D216" s="71"/>
      <c r="E216" s="103"/>
      <c r="F216" s="103"/>
      <c r="G216" s="103"/>
      <c r="H216" s="103"/>
      <c r="I216" s="103"/>
      <c r="J216" s="103"/>
      <c r="K216" s="107"/>
      <c r="L216" s="105" t="s">
        <v>35</v>
      </c>
      <c r="M216" s="554" t="s">
        <v>35</v>
      </c>
      <c r="N216" s="554" t="s">
        <v>35</v>
      </c>
      <c r="O216" s="554" t="s">
        <v>35</v>
      </c>
      <c r="P216" s="554" t="s">
        <v>35</v>
      </c>
      <c r="Q216" s="71" t="s">
        <v>35</v>
      </c>
      <c r="R216" s="103"/>
      <c r="S216" s="103"/>
      <c r="T216" s="554" t="s">
        <v>35</v>
      </c>
      <c r="U216" s="554" t="s">
        <v>35</v>
      </c>
      <c r="V216" s="554"/>
      <c r="W216" s="107" t="s">
        <v>1049</v>
      </c>
      <c r="X216" s="103" t="s">
        <v>42</v>
      </c>
      <c r="Y216" s="108">
        <v>1</v>
      </c>
      <c r="Z216" s="109"/>
      <c r="AA216" s="554">
        <v>3793079</v>
      </c>
      <c r="AB216" s="554">
        <v>3793079</v>
      </c>
      <c r="AC216" s="71"/>
      <c r="AD216" s="71"/>
      <c r="AE216" s="71"/>
      <c r="AF216" s="71"/>
      <c r="AG216" s="71"/>
      <c r="AH216" s="103"/>
      <c r="AI216" s="71"/>
      <c r="AJ216" s="103"/>
      <c r="AK216" s="103"/>
      <c r="AL216" s="554" t="s">
        <v>35</v>
      </c>
      <c r="AM216" s="554" t="s">
        <v>35</v>
      </c>
      <c r="AN216" s="71"/>
      <c r="AO216" s="103"/>
      <c r="AP216" s="602" t="s">
        <v>35</v>
      </c>
      <c r="AQ216" s="107"/>
      <c r="AR216" s="107"/>
    </row>
    <row r="217" spans="1:44" outlineLevel="2">
      <c r="A217" s="72">
        <v>15</v>
      </c>
      <c r="B217" s="552"/>
      <c r="C217" s="552"/>
      <c r="D217" s="61"/>
      <c r="E217" s="103"/>
      <c r="F217" s="103"/>
      <c r="G217" s="103"/>
      <c r="H217" s="103"/>
      <c r="I217" s="103"/>
      <c r="J217" s="103"/>
      <c r="K217" s="107"/>
      <c r="L217" s="105" t="s">
        <v>35</v>
      </c>
      <c r="M217" s="554" t="s">
        <v>35</v>
      </c>
      <c r="N217" s="554" t="s">
        <v>35</v>
      </c>
      <c r="O217" s="554" t="s">
        <v>35</v>
      </c>
      <c r="P217" s="554" t="s">
        <v>35</v>
      </c>
      <c r="Q217" s="71" t="s">
        <v>35</v>
      </c>
      <c r="R217" s="103"/>
      <c r="S217" s="103"/>
      <c r="T217" s="554" t="s">
        <v>35</v>
      </c>
      <c r="U217" s="554" t="s">
        <v>35</v>
      </c>
      <c r="V217" s="554"/>
      <c r="W217" s="107"/>
      <c r="X217" s="103"/>
      <c r="Y217" s="108"/>
      <c r="Z217" s="109"/>
      <c r="AA217" s="554" t="s">
        <v>35</v>
      </c>
      <c r="AB217" s="554" t="s">
        <v>35</v>
      </c>
      <c r="AC217" s="71"/>
      <c r="AD217" s="71"/>
      <c r="AE217" s="71"/>
      <c r="AF217" s="71"/>
      <c r="AG217" s="71"/>
      <c r="AH217" s="103"/>
      <c r="AI217" s="71"/>
      <c r="AJ217" s="103"/>
      <c r="AK217" s="103"/>
      <c r="AL217" s="554" t="s">
        <v>35</v>
      </c>
      <c r="AM217" s="554" t="s">
        <v>35</v>
      </c>
      <c r="AN217" s="71"/>
      <c r="AO217" s="103"/>
      <c r="AP217" s="602" t="s">
        <v>35</v>
      </c>
      <c r="AQ217" s="107"/>
      <c r="AR217" s="107"/>
    </row>
    <row r="218" spans="1:44" outlineLevel="1">
      <c r="A218" s="84" t="s">
        <v>2144</v>
      </c>
      <c r="B218" s="552">
        <v>16</v>
      </c>
      <c r="C218" s="552">
        <v>426</v>
      </c>
      <c r="D218" s="61" t="s">
        <v>228</v>
      </c>
      <c r="E218" s="162"/>
      <c r="F218" s="103"/>
      <c r="G218" s="162"/>
      <c r="H218" s="162"/>
      <c r="I218" s="162"/>
      <c r="J218" s="162"/>
      <c r="K218" s="129"/>
      <c r="L218" s="167">
        <v>147.6</v>
      </c>
      <c r="M218" s="553"/>
      <c r="N218" s="553"/>
      <c r="O218" s="553">
        <v>247820400</v>
      </c>
      <c r="P218" s="553">
        <v>0</v>
      </c>
      <c r="Q218" s="61"/>
      <c r="R218" s="162"/>
      <c r="S218" s="162">
        <v>0</v>
      </c>
      <c r="T218" s="553"/>
      <c r="U218" s="553">
        <v>0</v>
      </c>
      <c r="V218" s="553"/>
      <c r="W218" s="129"/>
      <c r="X218" s="162"/>
      <c r="Y218" s="169">
        <v>456.08600000000001</v>
      </c>
      <c r="Z218" s="170">
        <v>0</v>
      </c>
      <c r="AA218" s="553"/>
      <c r="AB218" s="553">
        <v>879683571.27799988</v>
      </c>
      <c r="AC218" s="71"/>
      <c r="AD218" s="71"/>
      <c r="AE218" s="71"/>
      <c r="AF218" s="71"/>
      <c r="AG218" s="71"/>
      <c r="AH218" s="103"/>
      <c r="AI218" s="61"/>
      <c r="AJ218" s="162"/>
      <c r="AK218" s="162">
        <v>2</v>
      </c>
      <c r="AL218" s="553"/>
      <c r="AM218" s="553">
        <v>29423600</v>
      </c>
      <c r="AN218" s="61"/>
      <c r="AO218" s="162">
        <v>1</v>
      </c>
      <c r="AP218" s="602">
        <v>1156927571.2779999</v>
      </c>
      <c r="AQ218" s="111"/>
      <c r="AR218" s="111"/>
    </row>
    <row r="219" spans="1:44" ht="56.25" outlineLevel="2">
      <c r="A219" s="72">
        <v>16</v>
      </c>
      <c r="B219" s="552" t="s">
        <v>35</v>
      </c>
      <c r="C219" s="552"/>
      <c r="D219" s="71" t="s">
        <v>229</v>
      </c>
      <c r="E219" s="103">
        <v>1</v>
      </c>
      <c r="F219" s="103"/>
      <c r="G219" s="103">
        <v>423</v>
      </c>
      <c r="H219" s="103">
        <v>79</v>
      </c>
      <c r="I219" s="103" t="s">
        <v>223</v>
      </c>
      <c r="J219" s="103" t="s">
        <v>224</v>
      </c>
      <c r="K219" s="107" t="s">
        <v>973</v>
      </c>
      <c r="L219" s="105">
        <v>147.6</v>
      </c>
      <c r="M219" s="554">
        <v>1679000</v>
      </c>
      <c r="N219" s="554">
        <v>0</v>
      </c>
      <c r="O219" s="554">
        <v>247820400</v>
      </c>
      <c r="P219" s="554">
        <v>0</v>
      </c>
      <c r="Q219" s="71" t="s">
        <v>35</v>
      </c>
      <c r="R219" s="103"/>
      <c r="S219" s="103"/>
      <c r="T219" s="554" t="s">
        <v>35</v>
      </c>
      <c r="U219" s="554" t="s">
        <v>35</v>
      </c>
      <c r="V219" s="554" t="s">
        <v>2163</v>
      </c>
      <c r="W219" s="107" t="s">
        <v>1114</v>
      </c>
      <c r="X219" s="103" t="s">
        <v>27</v>
      </c>
      <c r="Y219" s="108">
        <v>86.8</v>
      </c>
      <c r="Z219" s="109"/>
      <c r="AA219" s="554">
        <v>6055679</v>
      </c>
      <c r="AB219" s="554">
        <v>525632937.19999999</v>
      </c>
      <c r="AC219" s="71" t="s">
        <v>28</v>
      </c>
      <c r="AD219" s="71" t="s">
        <v>208</v>
      </c>
      <c r="AE219" s="71" t="s">
        <v>30</v>
      </c>
      <c r="AF219" s="71" t="s">
        <v>31</v>
      </c>
      <c r="AG219" s="71" t="s">
        <v>34</v>
      </c>
      <c r="AH219" s="103" t="s">
        <v>101</v>
      </c>
      <c r="AI219" s="71" t="s">
        <v>562</v>
      </c>
      <c r="AJ219" s="103" t="s">
        <v>409</v>
      </c>
      <c r="AK219" s="103">
        <v>1</v>
      </c>
      <c r="AL219" s="554">
        <v>12423600</v>
      </c>
      <c r="AM219" s="554">
        <v>12423600</v>
      </c>
      <c r="AN219" s="71" t="s">
        <v>407</v>
      </c>
      <c r="AO219" s="103">
        <v>1</v>
      </c>
      <c r="AP219" s="602" t="s">
        <v>35</v>
      </c>
      <c r="AQ219" s="111" t="s">
        <v>662</v>
      </c>
      <c r="AR219" s="111" t="s">
        <v>1912</v>
      </c>
    </row>
    <row r="220" spans="1:44" ht="112.5" outlineLevel="2">
      <c r="A220" s="72">
        <v>16</v>
      </c>
      <c r="B220" s="552" t="s">
        <v>35</v>
      </c>
      <c r="C220" s="552"/>
      <c r="D220" s="71" t="s">
        <v>71</v>
      </c>
      <c r="E220" s="103"/>
      <c r="F220" s="103"/>
      <c r="G220" s="103"/>
      <c r="H220" s="103"/>
      <c r="I220" s="103"/>
      <c r="J220" s="103"/>
      <c r="K220" s="107"/>
      <c r="L220" s="105" t="s">
        <v>35</v>
      </c>
      <c r="M220" s="554" t="s">
        <v>35</v>
      </c>
      <c r="N220" s="554" t="s">
        <v>35</v>
      </c>
      <c r="O220" s="554" t="s">
        <v>35</v>
      </c>
      <c r="P220" s="554" t="s">
        <v>35</v>
      </c>
      <c r="Q220" s="71" t="s">
        <v>35</v>
      </c>
      <c r="R220" s="103"/>
      <c r="S220" s="106"/>
      <c r="T220" s="554" t="s">
        <v>35</v>
      </c>
      <c r="U220" s="554" t="s">
        <v>35</v>
      </c>
      <c r="V220" s="554"/>
      <c r="W220" s="107" t="s">
        <v>1115</v>
      </c>
      <c r="X220" s="103" t="s">
        <v>27</v>
      </c>
      <c r="Y220" s="108">
        <v>11</v>
      </c>
      <c r="Z220" s="109"/>
      <c r="AA220" s="554">
        <v>4826746</v>
      </c>
      <c r="AB220" s="554">
        <v>53094206</v>
      </c>
      <c r="AC220" s="71"/>
      <c r="AD220" s="71" t="s">
        <v>34</v>
      </c>
      <c r="AE220" s="71" t="s">
        <v>30</v>
      </c>
      <c r="AF220" s="71" t="s">
        <v>41</v>
      </c>
      <c r="AG220" s="71" t="s">
        <v>34</v>
      </c>
      <c r="AH220" s="103"/>
      <c r="AI220" s="71" t="s">
        <v>579</v>
      </c>
      <c r="AJ220" s="103" t="s">
        <v>560</v>
      </c>
      <c r="AK220" s="103">
        <v>1</v>
      </c>
      <c r="AL220" s="554">
        <v>17000000</v>
      </c>
      <c r="AM220" s="554">
        <v>17000000</v>
      </c>
      <c r="AN220" s="71"/>
      <c r="AO220" s="103"/>
      <c r="AP220" s="602" t="s">
        <v>35</v>
      </c>
      <c r="AQ220" s="59" t="s">
        <v>582</v>
      </c>
      <c r="AR220" s="59" t="s">
        <v>1918</v>
      </c>
    </row>
    <row r="221" spans="1:44" ht="187.5" outlineLevel="2">
      <c r="A221" s="72">
        <v>16</v>
      </c>
      <c r="B221" s="552" t="s">
        <v>35</v>
      </c>
      <c r="C221" s="552"/>
      <c r="D221" s="71" t="s">
        <v>230</v>
      </c>
      <c r="E221" s="103"/>
      <c r="F221" s="103"/>
      <c r="G221" s="103"/>
      <c r="H221" s="103"/>
      <c r="I221" s="103"/>
      <c r="J221" s="103"/>
      <c r="K221" s="107"/>
      <c r="L221" s="105" t="s">
        <v>35</v>
      </c>
      <c r="M221" s="554" t="s">
        <v>35</v>
      </c>
      <c r="N221" s="554" t="s">
        <v>35</v>
      </c>
      <c r="O221" s="554" t="s">
        <v>35</v>
      </c>
      <c r="P221" s="554" t="s">
        <v>35</v>
      </c>
      <c r="Q221" s="71" t="s">
        <v>35</v>
      </c>
      <c r="R221" s="103"/>
      <c r="S221" s="103"/>
      <c r="T221" s="554" t="s">
        <v>35</v>
      </c>
      <c r="U221" s="554" t="s">
        <v>35</v>
      </c>
      <c r="V221" s="554"/>
      <c r="W221" s="107" t="s">
        <v>1063</v>
      </c>
      <c r="X221" s="103" t="s">
        <v>27</v>
      </c>
      <c r="Y221" s="108">
        <v>30.8</v>
      </c>
      <c r="Z221" s="109"/>
      <c r="AA221" s="554">
        <v>3941166</v>
      </c>
      <c r="AB221" s="554">
        <v>121387912.8</v>
      </c>
      <c r="AC221" s="71"/>
      <c r="AD221" s="71" t="s">
        <v>29</v>
      </c>
      <c r="AE221" s="71" t="s">
        <v>30</v>
      </c>
      <c r="AF221" s="71" t="s">
        <v>31</v>
      </c>
      <c r="AG221" s="71" t="s">
        <v>136</v>
      </c>
      <c r="AH221" s="103" t="s">
        <v>33</v>
      </c>
      <c r="AI221" s="71"/>
      <c r="AJ221" s="103"/>
      <c r="AK221" s="103"/>
      <c r="AL221" s="554" t="s">
        <v>35</v>
      </c>
      <c r="AM221" s="554" t="s">
        <v>35</v>
      </c>
      <c r="AN221" s="71"/>
      <c r="AO221" s="103"/>
      <c r="AP221" s="602" t="s">
        <v>35</v>
      </c>
      <c r="AQ221" s="107" t="s">
        <v>583</v>
      </c>
      <c r="AR221" s="107" t="s">
        <v>1914</v>
      </c>
    </row>
    <row r="222" spans="1:44" ht="116.25" outlineLevel="2">
      <c r="A222" s="72">
        <v>16</v>
      </c>
      <c r="B222" s="552" t="s">
        <v>35</v>
      </c>
      <c r="C222" s="552"/>
      <c r="D222" s="71"/>
      <c r="E222" s="103"/>
      <c r="F222" s="103"/>
      <c r="G222" s="103"/>
      <c r="H222" s="103"/>
      <c r="I222" s="103"/>
      <c r="J222" s="103"/>
      <c r="K222" s="107"/>
      <c r="L222" s="105" t="s">
        <v>35</v>
      </c>
      <c r="M222" s="554" t="s">
        <v>35</v>
      </c>
      <c r="N222" s="554" t="s">
        <v>35</v>
      </c>
      <c r="O222" s="554" t="s">
        <v>35</v>
      </c>
      <c r="P222" s="554" t="s">
        <v>35</v>
      </c>
      <c r="Q222" s="71" t="s">
        <v>35</v>
      </c>
      <c r="R222" s="103"/>
      <c r="S222" s="103"/>
      <c r="T222" s="554" t="s">
        <v>35</v>
      </c>
      <c r="U222" s="554" t="s">
        <v>35</v>
      </c>
      <c r="V222" s="554"/>
      <c r="W222" s="107" t="s">
        <v>1116</v>
      </c>
      <c r="X222" s="103" t="s">
        <v>27</v>
      </c>
      <c r="Y222" s="108">
        <v>34.72</v>
      </c>
      <c r="Z222" s="109"/>
      <c r="AA222" s="554">
        <v>330817</v>
      </c>
      <c r="AB222" s="554">
        <v>11485966.24</v>
      </c>
      <c r="AC222" s="71"/>
      <c r="AD222" s="71"/>
      <c r="AE222" s="71"/>
      <c r="AF222" s="71"/>
      <c r="AG222" s="71"/>
      <c r="AH222" s="103"/>
      <c r="AI222" s="71"/>
      <c r="AJ222" s="103"/>
      <c r="AK222" s="103"/>
      <c r="AL222" s="554" t="s">
        <v>35</v>
      </c>
      <c r="AM222" s="554" t="s">
        <v>35</v>
      </c>
      <c r="AN222" s="71"/>
      <c r="AO222" s="103"/>
      <c r="AP222" s="602" t="s">
        <v>35</v>
      </c>
      <c r="AQ222" s="59" t="s">
        <v>663</v>
      </c>
      <c r="AR222" s="59" t="s">
        <v>1915</v>
      </c>
    </row>
    <row r="223" spans="1:44" outlineLevel="2">
      <c r="A223" s="72">
        <v>16</v>
      </c>
      <c r="B223" s="552" t="s">
        <v>35</v>
      </c>
      <c r="C223" s="552"/>
      <c r="D223" s="71"/>
      <c r="E223" s="103"/>
      <c r="F223" s="103"/>
      <c r="G223" s="103"/>
      <c r="H223" s="103"/>
      <c r="I223" s="103"/>
      <c r="J223" s="103"/>
      <c r="K223" s="107"/>
      <c r="L223" s="105" t="s">
        <v>35</v>
      </c>
      <c r="M223" s="554" t="s">
        <v>35</v>
      </c>
      <c r="N223" s="554" t="s">
        <v>35</v>
      </c>
      <c r="O223" s="554" t="s">
        <v>35</v>
      </c>
      <c r="P223" s="554" t="s">
        <v>35</v>
      </c>
      <c r="Q223" s="71" t="s">
        <v>35</v>
      </c>
      <c r="R223" s="103"/>
      <c r="S223" s="103"/>
      <c r="T223" s="554" t="s">
        <v>35</v>
      </c>
      <c r="U223" s="554" t="s">
        <v>35</v>
      </c>
      <c r="V223" s="554"/>
      <c r="W223" s="107" t="s">
        <v>1117</v>
      </c>
      <c r="X223" s="103" t="s">
        <v>27</v>
      </c>
      <c r="Y223" s="108">
        <v>30.8</v>
      </c>
      <c r="Z223" s="109"/>
      <c r="AA223" s="554">
        <v>109890</v>
      </c>
      <c r="AB223" s="554">
        <v>3384612</v>
      </c>
      <c r="AC223" s="71"/>
      <c r="AD223" s="71"/>
      <c r="AE223" s="71"/>
      <c r="AF223" s="71"/>
      <c r="AG223" s="71"/>
      <c r="AH223" s="103"/>
      <c r="AI223" s="71"/>
      <c r="AJ223" s="103"/>
      <c r="AK223" s="103"/>
      <c r="AL223" s="554" t="s">
        <v>35</v>
      </c>
      <c r="AM223" s="554" t="s">
        <v>35</v>
      </c>
      <c r="AN223" s="71"/>
      <c r="AO223" s="103"/>
      <c r="AP223" s="602" t="s">
        <v>35</v>
      </c>
      <c r="AQ223" s="585" t="s">
        <v>1911</v>
      </c>
      <c r="AR223" s="585"/>
    </row>
    <row r="224" spans="1:44" ht="37.5" outlineLevel="2">
      <c r="A224" s="72">
        <v>16</v>
      </c>
      <c r="B224" s="552" t="s">
        <v>35</v>
      </c>
      <c r="C224" s="552"/>
      <c r="D224" s="71"/>
      <c r="E224" s="103"/>
      <c r="F224" s="103"/>
      <c r="G224" s="103"/>
      <c r="H224" s="103"/>
      <c r="I224" s="103"/>
      <c r="J224" s="103"/>
      <c r="K224" s="107"/>
      <c r="L224" s="105" t="s">
        <v>35</v>
      </c>
      <c r="M224" s="554" t="s">
        <v>35</v>
      </c>
      <c r="N224" s="554" t="s">
        <v>35</v>
      </c>
      <c r="O224" s="554" t="s">
        <v>35</v>
      </c>
      <c r="P224" s="554" t="s">
        <v>35</v>
      </c>
      <c r="Q224" s="71" t="s">
        <v>35</v>
      </c>
      <c r="R224" s="103"/>
      <c r="S224" s="103"/>
      <c r="T224" s="554" t="s">
        <v>35</v>
      </c>
      <c r="U224" s="554" t="s">
        <v>35</v>
      </c>
      <c r="V224" s="554"/>
      <c r="W224" s="107" t="s">
        <v>1118</v>
      </c>
      <c r="X224" s="103" t="s">
        <v>27</v>
      </c>
      <c r="Y224" s="108">
        <v>4.2</v>
      </c>
      <c r="Z224" s="109"/>
      <c r="AA224" s="554">
        <v>10375629</v>
      </c>
      <c r="AB224" s="554">
        <v>43577641.800000004</v>
      </c>
      <c r="AC224" s="71"/>
      <c r="AD224" s="71"/>
      <c r="AE224" s="71"/>
      <c r="AF224" s="71" t="s">
        <v>31</v>
      </c>
      <c r="AG224" s="71"/>
      <c r="AH224" s="103" t="s">
        <v>219</v>
      </c>
      <c r="AI224" s="71"/>
      <c r="AJ224" s="103"/>
      <c r="AK224" s="103"/>
      <c r="AL224" s="554" t="s">
        <v>35</v>
      </c>
      <c r="AM224" s="554" t="s">
        <v>35</v>
      </c>
      <c r="AN224" s="71"/>
      <c r="AO224" s="103"/>
      <c r="AP224" s="602" t="s">
        <v>35</v>
      </c>
      <c r="AQ224" s="584" t="s">
        <v>1930</v>
      </c>
      <c r="AR224" s="584"/>
    </row>
    <row r="225" spans="1:44" ht="56.25" outlineLevel="2">
      <c r="A225" s="72">
        <v>16</v>
      </c>
      <c r="B225" s="552" t="s">
        <v>35</v>
      </c>
      <c r="C225" s="552"/>
      <c r="D225" s="71"/>
      <c r="E225" s="103"/>
      <c r="F225" s="103"/>
      <c r="G225" s="103"/>
      <c r="H225" s="103"/>
      <c r="I225" s="103"/>
      <c r="J225" s="103"/>
      <c r="K225" s="107"/>
      <c r="L225" s="105" t="s">
        <v>35</v>
      </c>
      <c r="M225" s="554" t="s">
        <v>35</v>
      </c>
      <c r="N225" s="554" t="s">
        <v>35</v>
      </c>
      <c r="O225" s="554" t="s">
        <v>35</v>
      </c>
      <c r="P225" s="554" t="s">
        <v>35</v>
      </c>
      <c r="Q225" s="71" t="s">
        <v>35</v>
      </c>
      <c r="R225" s="103"/>
      <c r="S225" s="103"/>
      <c r="T225" s="554" t="s">
        <v>35</v>
      </c>
      <c r="U225" s="554" t="s">
        <v>35</v>
      </c>
      <c r="V225" s="554"/>
      <c r="W225" s="107" t="s">
        <v>1119</v>
      </c>
      <c r="X225" s="103" t="s">
        <v>27</v>
      </c>
      <c r="Y225" s="108">
        <v>16.25</v>
      </c>
      <c r="Z225" s="109"/>
      <c r="AA225" s="554">
        <v>1238791</v>
      </c>
      <c r="AB225" s="554">
        <v>20130353.75</v>
      </c>
      <c r="AC225" s="71"/>
      <c r="AD225" s="71"/>
      <c r="AE225" s="71"/>
      <c r="AF225" s="71"/>
      <c r="AG225" s="71"/>
      <c r="AH225" s="103"/>
      <c r="AI225" s="71"/>
      <c r="AJ225" s="103"/>
      <c r="AK225" s="103"/>
      <c r="AL225" s="554" t="s">
        <v>35</v>
      </c>
      <c r="AM225" s="554" t="s">
        <v>35</v>
      </c>
      <c r="AN225" s="71"/>
      <c r="AO225" s="103"/>
      <c r="AP225" s="602" t="s">
        <v>35</v>
      </c>
      <c r="AQ225" s="107"/>
      <c r="AR225" s="107"/>
    </row>
    <row r="226" spans="1:44" outlineLevel="2">
      <c r="A226" s="72">
        <v>16</v>
      </c>
      <c r="B226" s="552" t="s">
        <v>35</v>
      </c>
      <c r="C226" s="552"/>
      <c r="D226" s="71"/>
      <c r="E226" s="103"/>
      <c r="F226" s="103"/>
      <c r="G226" s="103"/>
      <c r="H226" s="103"/>
      <c r="I226" s="103"/>
      <c r="J226" s="103"/>
      <c r="K226" s="107"/>
      <c r="L226" s="105" t="s">
        <v>35</v>
      </c>
      <c r="M226" s="554" t="s">
        <v>35</v>
      </c>
      <c r="N226" s="554" t="s">
        <v>35</v>
      </c>
      <c r="O226" s="554" t="s">
        <v>35</v>
      </c>
      <c r="P226" s="554" t="s">
        <v>35</v>
      </c>
      <c r="Q226" s="71" t="s">
        <v>35</v>
      </c>
      <c r="R226" s="103"/>
      <c r="S226" s="103"/>
      <c r="T226" s="554" t="s">
        <v>35</v>
      </c>
      <c r="U226" s="554" t="s">
        <v>35</v>
      </c>
      <c r="V226" s="554"/>
      <c r="W226" s="107" t="s">
        <v>1120</v>
      </c>
      <c r="X226" s="103" t="s">
        <v>38</v>
      </c>
      <c r="Y226" s="108">
        <v>1.31</v>
      </c>
      <c r="Z226" s="109"/>
      <c r="AA226" s="554">
        <v>2523428</v>
      </c>
      <c r="AB226" s="554">
        <v>3305690.68</v>
      </c>
      <c r="AC226" s="71"/>
      <c r="AD226" s="71"/>
      <c r="AE226" s="71"/>
      <c r="AF226" s="71"/>
      <c r="AG226" s="71"/>
      <c r="AH226" s="103"/>
      <c r="AI226" s="71"/>
      <c r="AJ226" s="103"/>
      <c r="AK226" s="103"/>
      <c r="AL226" s="554" t="s">
        <v>35</v>
      </c>
      <c r="AM226" s="554" t="s">
        <v>35</v>
      </c>
      <c r="AN226" s="71"/>
      <c r="AO226" s="103"/>
      <c r="AP226" s="602" t="s">
        <v>35</v>
      </c>
      <c r="AQ226" s="107"/>
      <c r="AR226" s="107"/>
    </row>
    <row r="227" spans="1:44" outlineLevel="2">
      <c r="A227" s="72">
        <v>16</v>
      </c>
      <c r="B227" s="552" t="s">
        <v>35</v>
      </c>
      <c r="C227" s="552"/>
      <c r="D227" s="71"/>
      <c r="E227" s="103"/>
      <c r="F227" s="103"/>
      <c r="G227" s="103"/>
      <c r="H227" s="103"/>
      <c r="I227" s="103"/>
      <c r="J227" s="103"/>
      <c r="K227" s="107"/>
      <c r="L227" s="105" t="s">
        <v>35</v>
      </c>
      <c r="M227" s="554" t="s">
        <v>35</v>
      </c>
      <c r="N227" s="554" t="s">
        <v>35</v>
      </c>
      <c r="O227" s="554" t="s">
        <v>35</v>
      </c>
      <c r="P227" s="554" t="s">
        <v>35</v>
      </c>
      <c r="Q227" s="71" t="s">
        <v>35</v>
      </c>
      <c r="R227" s="103"/>
      <c r="S227" s="103"/>
      <c r="T227" s="554" t="s">
        <v>35</v>
      </c>
      <c r="U227" s="554" t="s">
        <v>35</v>
      </c>
      <c r="V227" s="554"/>
      <c r="W227" s="107" t="s">
        <v>1121</v>
      </c>
      <c r="X227" s="103" t="s">
        <v>27</v>
      </c>
      <c r="Y227" s="108">
        <v>2.73</v>
      </c>
      <c r="Z227" s="109"/>
      <c r="AA227" s="554">
        <v>1398600</v>
      </c>
      <c r="AB227" s="554">
        <v>3818178</v>
      </c>
      <c r="AC227" s="71"/>
      <c r="AD227" s="71"/>
      <c r="AE227" s="71"/>
      <c r="AF227" s="71"/>
      <c r="AG227" s="71"/>
      <c r="AH227" s="103"/>
      <c r="AI227" s="71"/>
      <c r="AJ227" s="103"/>
      <c r="AK227" s="103"/>
      <c r="AL227" s="554" t="s">
        <v>35</v>
      </c>
      <c r="AM227" s="554" t="s">
        <v>35</v>
      </c>
      <c r="AN227" s="71"/>
      <c r="AO227" s="103"/>
      <c r="AP227" s="602" t="s">
        <v>35</v>
      </c>
      <c r="AQ227" s="107"/>
      <c r="AR227" s="107"/>
    </row>
    <row r="228" spans="1:44" outlineLevel="2">
      <c r="A228" s="72">
        <v>16</v>
      </c>
      <c r="B228" s="552" t="s">
        <v>35</v>
      </c>
      <c r="C228" s="552"/>
      <c r="D228" s="71"/>
      <c r="E228" s="103"/>
      <c r="F228" s="103"/>
      <c r="G228" s="103"/>
      <c r="H228" s="103"/>
      <c r="I228" s="103"/>
      <c r="J228" s="103"/>
      <c r="K228" s="107"/>
      <c r="L228" s="105" t="s">
        <v>35</v>
      </c>
      <c r="M228" s="554" t="s">
        <v>35</v>
      </c>
      <c r="N228" s="554" t="s">
        <v>35</v>
      </c>
      <c r="O228" s="554" t="s">
        <v>35</v>
      </c>
      <c r="P228" s="554" t="s">
        <v>35</v>
      </c>
      <c r="Q228" s="71" t="s">
        <v>35</v>
      </c>
      <c r="R228" s="103"/>
      <c r="S228" s="103"/>
      <c r="T228" s="554" t="s">
        <v>35</v>
      </c>
      <c r="U228" s="554" t="s">
        <v>35</v>
      </c>
      <c r="V228" s="554"/>
      <c r="W228" s="107" t="s">
        <v>1122</v>
      </c>
      <c r="X228" s="103" t="s">
        <v>27</v>
      </c>
      <c r="Y228" s="108">
        <v>58.76</v>
      </c>
      <c r="Z228" s="109"/>
      <c r="AA228" s="554">
        <v>161275</v>
      </c>
      <c r="AB228" s="554">
        <v>9476519</v>
      </c>
      <c r="AC228" s="71"/>
      <c r="AD228" s="71"/>
      <c r="AE228" s="71"/>
      <c r="AF228" s="71"/>
      <c r="AG228" s="71"/>
      <c r="AH228" s="103"/>
      <c r="AI228" s="71"/>
      <c r="AJ228" s="103"/>
      <c r="AK228" s="103"/>
      <c r="AL228" s="554" t="s">
        <v>35</v>
      </c>
      <c r="AM228" s="554" t="s">
        <v>35</v>
      </c>
      <c r="AN228" s="71"/>
      <c r="AO228" s="103"/>
      <c r="AP228" s="602" t="s">
        <v>35</v>
      </c>
      <c r="AQ228" s="107"/>
      <c r="AR228" s="107"/>
    </row>
    <row r="229" spans="1:44" outlineLevel="2">
      <c r="A229" s="72">
        <v>16</v>
      </c>
      <c r="B229" s="552" t="s">
        <v>35</v>
      </c>
      <c r="C229" s="552"/>
      <c r="D229" s="61"/>
      <c r="E229" s="103"/>
      <c r="F229" s="103"/>
      <c r="G229" s="103"/>
      <c r="H229" s="103"/>
      <c r="I229" s="103"/>
      <c r="J229" s="103"/>
      <c r="K229" s="107"/>
      <c r="L229" s="105" t="s">
        <v>35</v>
      </c>
      <c r="M229" s="554" t="s">
        <v>35</v>
      </c>
      <c r="N229" s="554" t="s">
        <v>35</v>
      </c>
      <c r="O229" s="554" t="s">
        <v>35</v>
      </c>
      <c r="P229" s="554" t="s">
        <v>35</v>
      </c>
      <c r="Q229" s="71" t="s">
        <v>35</v>
      </c>
      <c r="R229" s="103"/>
      <c r="S229" s="103"/>
      <c r="T229" s="554" t="s">
        <v>35</v>
      </c>
      <c r="U229" s="554" t="s">
        <v>35</v>
      </c>
      <c r="V229" s="554"/>
      <c r="W229" s="107" t="s">
        <v>1107</v>
      </c>
      <c r="X229" s="103" t="s">
        <v>27</v>
      </c>
      <c r="Y229" s="108">
        <v>20.28</v>
      </c>
      <c r="Z229" s="109"/>
      <c r="AA229" s="554">
        <v>109890</v>
      </c>
      <c r="AB229" s="554">
        <v>2228569.2000000002</v>
      </c>
      <c r="AC229" s="71"/>
      <c r="AD229" s="71"/>
      <c r="AE229" s="71"/>
      <c r="AF229" s="71"/>
      <c r="AG229" s="71"/>
      <c r="AH229" s="103"/>
      <c r="AI229" s="71"/>
      <c r="AJ229" s="103"/>
      <c r="AK229" s="103"/>
      <c r="AL229" s="554" t="s">
        <v>35</v>
      </c>
      <c r="AM229" s="554" t="s">
        <v>35</v>
      </c>
      <c r="AN229" s="71"/>
      <c r="AO229" s="103"/>
      <c r="AP229" s="602" t="s">
        <v>35</v>
      </c>
      <c r="AQ229" s="107"/>
      <c r="AR229" s="107"/>
    </row>
    <row r="230" spans="1:44" outlineLevel="2">
      <c r="A230" s="72">
        <v>16</v>
      </c>
      <c r="B230" s="552" t="s">
        <v>35</v>
      </c>
      <c r="C230" s="552"/>
      <c r="D230" s="71"/>
      <c r="E230" s="103"/>
      <c r="F230" s="103"/>
      <c r="G230" s="103"/>
      <c r="H230" s="103"/>
      <c r="I230" s="103"/>
      <c r="J230" s="103"/>
      <c r="K230" s="107"/>
      <c r="L230" s="105" t="s">
        <v>35</v>
      </c>
      <c r="M230" s="554" t="s">
        <v>35</v>
      </c>
      <c r="N230" s="554" t="s">
        <v>35</v>
      </c>
      <c r="O230" s="554" t="s">
        <v>35</v>
      </c>
      <c r="P230" s="554" t="s">
        <v>35</v>
      </c>
      <c r="Q230" s="71" t="s">
        <v>35</v>
      </c>
      <c r="R230" s="103"/>
      <c r="S230" s="103"/>
      <c r="T230" s="554" t="s">
        <v>35</v>
      </c>
      <c r="U230" s="554" t="s">
        <v>35</v>
      </c>
      <c r="V230" s="554"/>
      <c r="W230" s="107" t="s">
        <v>1123</v>
      </c>
      <c r="X230" s="103" t="s">
        <v>27</v>
      </c>
      <c r="Y230" s="108">
        <v>126.3</v>
      </c>
      <c r="Z230" s="109"/>
      <c r="AA230" s="554">
        <v>282038</v>
      </c>
      <c r="AB230" s="554">
        <v>35621399.399999999</v>
      </c>
      <c r="AC230" s="71"/>
      <c r="AD230" s="71"/>
      <c r="AE230" s="71"/>
      <c r="AF230" s="71"/>
      <c r="AG230" s="71"/>
      <c r="AH230" s="103"/>
      <c r="AI230" s="71"/>
      <c r="AJ230" s="103"/>
      <c r="AK230" s="103"/>
      <c r="AL230" s="554" t="s">
        <v>35</v>
      </c>
      <c r="AM230" s="554" t="s">
        <v>35</v>
      </c>
      <c r="AN230" s="71"/>
      <c r="AO230" s="103"/>
      <c r="AP230" s="602" t="s">
        <v>35</v>
      </c>
      <c r="AQ230" s="107"/>
      <c r="AR230" s="107"/>
    </row>
    <row r="231" spans="1:44" ht="37.5" outlineLevel="2">
      <c r="A231" s="72">
        <v>16</v>
      </c>
      <c r="B231" s="552" t="s">
        <v>35</v>
      </c>
      <c r="C231" s="552"/>
      <c r="D231" s="71"/>
      <c r="E231" s="103"/>
      <c r="F231" s="103"/>
      <c r="G231" s="103"/>
      <c r="H231" s="103"/>
      <c r="I231" s="103"/>
      <c r="J231" s="103"/>
      <c r="K231" s="107"/>
      <c r="L231" s="105" t="s">
        <v>35</v>
      </c>
      <c r="M231" s="554" t="s">
        <v>35</v>
      </c>
      <c r="N231" s="554" t="s">
        <v>35</v>
      </c>
      <c r="O231" s="554" t="s">
        <v>35</v>
      </c>
      <c r="P231" s="554" t="s">
        <v>35</v>
      </c>
      <c r="Q231" s="71" t="s">
        <v>35</v>
      </c>
      <c r="R231" s="103"/>
      <c r="S231" s="103"/>
      <c r="T231" s="554" t="s">
        <v>35</v>
      </c>
      <c r="U231" s="554" t="s">
        <v>35</v>
      </c>
      <c r="V231" s="554"/>
      <c r="W231" s="107" t="s">
        <v>1124</v>
      </c>
      <c r="X231" s="103" t="s">
        <v>38</v>
      </c>
      <c r="Y231" s="108">
        <v>1.702</v>
      </c>
      <c r="Z231" s="109"/>
      <c r="AA231" s="554">
        <v>2523428</v>
      </c>
      <c r="AB231" s="554">
        <v>4294874.4560000002</v>
      </c>
      <c r="AC231" s="71"/>
      <c r="AD231" s="71"/>
      <c r="AE231" s="71"/>
      <c r="AF231" s="71"/>
      <c r="AG231" s="71"/>
      <c r="AH231" s="103"/>
      <c r="AI231" s="71"/>
      <c r="AJ231" s="103"/>
      <c r="AK231" s="103"/>
      <c r="AL231" s="554" t="s">
        <v>35</v>
      </c>
      <c r="AM231" s="554" t="s">
        <v>35</v>
      </c>
      <c r="AN231" s="71"/>
      <c r="AO231" s="103"/>
      <c r="AP231" s="602" t="s">
        <v>35</v>
      </c>
      <c r="AQ231" s="107"/>
      <c r="AR231" s="107"/>
    </row>
    <row r="232" spans="1:44" outlineLevel="2">
      <c r="A232" s="72">
        <v>16</v>
      </c>
      <c r="B232" s="552" t="s">
        <v>35</v>
      </c>
      <c r="C232" s="552"/>
      <c r="D232" s="71"/>
      <c r="E232" s="103"/>
      <c r="F232" s="103"/>
      <c r="G232" s="103"/>
      <c r="H232" s="103"/>
      <c r="I232" s="103"/>
      <c r="J232" s="103"/>
      <c r="K232" s="107"/>
      <c r="L232" s="105" t="s">
        <v>35</v>
      </c>
      <c r="M232" s="554" t="s">
        <v>35</v>
      </c>
      <c r="N232" s="554" t="s">
        <v>35</v>
      </c>
      <c r="O232" s="554" t="s">
        <v>35</v>
      </c>
      <c r="P232" s="554" t="s">
        <v>35</v>
      </c>
      <c r="Q232" s="71" t="s">
        <v>35</v>
      </c>
      <c r="R232" s="103"/>
      <c r="S232" s="103"/>
      <c r="T232" s="554" t="s">
        <v>35</v>
      </c>
      <c r="U232" s="554" t="s">
        <v>35</v>
      </c>
      <c r="V232" s="554"/>
      <c r="W232" s="107" t="s">
        <v>1125</v>
      </c>
      <c r="X232" s="103" t="s">
        <v>27</v>
      </c>
      <c r="Y232" s="108">
        <v>7.8</v>
      </c>
      <c r="Z232" s="109"/>
      <c r="AA232" s="554">
        <v>282038</v>
      </c>
      <c r="AB232" s="554">
        <v>2199896.4</v>
      </c>
      <c r="AC232" s="71"/>
      <c r="AD232" s="71"/>
      <c r="AE232" s="71"/>
      <c r="AF232" s="71"/>
      <c r="AG232" s="71"/>
      <c r="AH232" s="103"/>
      <c r="AI232" s="71"/>
      <c r="AJ232" s="103"/>
      <c r="AK232" s="103"/>
      <c r="AL232" s="554" t="s">
        <v>35</v>
      </c>
      <c r="AM232" s="554" t="s">
        <v>35</v>
      </c>
      <c r="AN232" s="71"/>
      <c r="AO232" s="103"/>
      <c r="AP232" s="602" t="s">
        <v>35</v>
      </c>
      <c r="AQ232" s="107"/>
      <c r="AR232" s="107"/>
    </row>
    <row r="233" spans="1:44" ht="37.5" outlineLevel="2">
      <c r="A233" s="72">
        <v>16</v>
      </c>
      <c r="B233" s="552" t="s">
        <v>35</v>
      </c>
      <c r="C233" s="552"/>
      <c r="D233" s="71"/>
      <c r="E233" s="103"/>
      <c r="F233" s="103"/>
      <c r="G233" s="103"/>
      <c r="H233" s="103"/>
      <c r="I233" s="103"/>
      <c r="J233" s="103"/>
      <c r="K233" s="107"/>
      <c r="L233" s="105" t="s">
        <v>35</v>
      </c>
      <c r="M233" s="554" t="s">
        <v>35</v>
      </c>
      <c r="N233" s="554" t="s">
        <v>35</v>
      </c>
      <c r="O233" s="554" t="s">
        <v>35</v>
      </c>
      <c r="P233" s="554" t="s">
        <v>35</v>
      </c>
      <c r="Q233" s="71" t="s">
        <v>35</v>
      </c>
      <c r="R233" s="103"/>
      <c r="S233" s="103"/>
      <c r="T233" s="554" t="s">
        <v>35</v>
      </c>
      <c r="U233" s="554" t="s">
        <v>35</v>
      </c>
      <c r="V233" s="554"/>
      <c r="W233" s="107" t="s">
        <v>1126</v>
      </c>
      <c r="X233" s="103" t="s">
        <v>27</v>
      </c>
      <c r="Y233" s="108">
        <v>17</v>
      </c>
      <c r="Z233" s="109"/>
      <c r="AA233" s="554">
        <v>282038</v>
      </c>
      <c r="AB233" s="554">
        <v>4794646</v>
      </c>
      <c r="AC233" s="71"/>
      <c r="AD233" s="71"/>
      <c r="AE233" s="71"/>
      <c r="AF233" s="71"/>
      <c r="AG233" s="71"/>
      <c r="AH233" s="103"/>
      <c r="AI233" s="71"/>
      <c r="AJ233" s="103"/>
      <c r="AK233" s="103"/>
      <c r="AL233" s="554" t="s">
        <v>35</v>
      </c>
      <c r="AM233" s="554" t="s">
        <v>35</v>
      </c>
      <c r="AN233" s="71"/>
      <c r="AO233" s="103"/>
      <c r="AP233" s="602" t="s">
        <v>35</v>
      </c>
      <c r="AQ233" s="107"/>
      <c r="AR233" s="107"/>
    </row>
    <row r="234" spans="1:44" ht="37.5" outlineLevel="2">
      <c r="A234" s="72">
        <v>16</v>
      </c>
      <c r="B234" s="552" t="s">
        <v>35</v>
      </c>
      <c r="C234" s="552"/>
      <c r="D234" s="71"/>
      <c r="E234" s="103"/>
      <c r="F234" s="103"/>
      <c r="G234" s="103"/>
      <c r="H234" s="103"/>
      <c r="I234" s="103"/>
      <c r="J234" s="103"/>
      <c r="K234" s="107"/>
      <c r="L234" s="105" t="s">
        <v>35</v>
      </c>
      <c r="M234" s="554" t="s">
        <v>35</v>
      </c>
      <c r="N234" s="554" t="s">
        <v>35</v>
      </c>
      <c r="O234" s="554" t="s">
        <v>35</v>
      </c>
      <c r="P234" s="554" t="s">
        <v>35</v>
      </c>
      <c r="Q234" s="71" t="s">
        <v>35</v>
      </c>
      <c r="R234" s="103"/>
      <c r="S234" s="103"/>
      <c r="T234" s="554" t="s">
        <v>35</v>
      </c>
      <c r="U234" s="554" t="s">
        <v>35</v>
      </c>
      <c r="V234" s="554"/>
      <c r="W234" s="107" t="s">
        <v>1127</v>
      </c>
      <c r="X234" s="103" t="s">
        <v>27</v>
      </c>
      <c r="Y234" s="108">
        <v>3</v>
      </c>
      <c r="Z234" s="109"/>
      <c r="AA234" s="554">
        <v>10375629</v>
      </c>
      <c r="AB234" s="554">
        <v>31126887</v>
      </c>
      <c r="AC234" s="71"/>
      <c r="AD234" s="71"/>
      <c r="AE234" s="71"/>
      <c r="AF234" s="71"/>
      <c r="AG234" s="71"/>
      <c r="AH234" s="103"/>
      <c r="AI234" s="71"/>
      <c r="AJ234" s="103"/>
      <c r="AK234" s="103"/>
      <c r="AL234" s="554" t="s">
        <v>35</v>
      </c>
      <c r="AM234" s="554" t="s">
        <v>35</v>
      </c>
      <c r="AN234" s="71"/>
      <c r="AO234" s="103"/>
      <c r="AP234" s="602" t="s">
        <v>35</v>
      </c>
      <c r="AQ234" s="107"/>
      <c r="AR234" s="107"/>
    </row>
    <row r="235" spans="1:44" outlineLevel="2">
      <c r="A235" s="72">
        <v>16</v>
      </c>
      <c r="B235" s="552" t="s">
        <v>35</v>
      </c>
      <c r="C235" s="552"/>
      <c r="D235" s="71"/>
      <c r="E235" s="103"/>
      <c r="F235" s="103"/>
      <c r="G235" s="103"/>
      <c r="H235" s="103"/>
      <c r="I235" s="103"/>
      <c r="J235" s="103"/>
      <c r="K235" s="107"/>
      <c r="L235" s="105" t="s">
        <v>35</v>
      </c>
      <c r="M235" s="554" t="s">
        <v>35</v>
      </c>
      <c r="N235" s="554" t="s">
        <v>35</v>
      </c>
      <c r="O235" s="554" t="s">
        <v>35</v>
      </c>
      <c r="P235" s="554" t="s">
        <v>35</v>
      </c>
      <c r="Q235" s="71" t="s">
        <v>35</v>
      </c>
      <c r="R235" s="103"/>
      <c r="S235" s="103"/>
      <c r="T235" s="554" t="s">
        <v>35</v>
      </c>
      <c r="U235" s="554" t="s">
        <v>35</v>
      </c>
      <c r="V235" s="554"/>
      <c r="W235" s="107" t="s">
        <v>1128</v>
      </c>
      <c r="X235" s="103" t="s">
        <v>38</v>
      </c>
      <c r="Y235" s="108">
        <v>1.6339999999999999</v>
      </c>
      <c r="Z235" s="109"/>
      <c r="AA235" s="554">
        <v>2523428</v>
      </c>
      <c r="AB235" s="554">
        <v>4123281.352</v>
      </c>
      <c r="AC235" s="71"/>
      <c r="AD235" s="71"/>
      <c r="AE235" s="71"/>
      <c r="AF235" s="71"/>
      <c r="AG235" s="71"/>
      <c r="AH235" s="103"/>
      <c r="AI235" s="71"/>
      <c r="AJ235" s="103"/>
      <c r="AK235" s="103"/>
      <c r="AL235" s="554" t="s">
        <v>35</v>
      </c>
      <c r="AM235" s="554" t="s">
        <v>35</v>
      </c>
      <c r="AN235" s="71"/>
      <c r="AO235" s="103"/>
      <c r="AP235" s="602" t="s">
        <v>35</v>
      </c>
      <c r="AQ235" s="107"/>
      <c r="AR235" s="107"/>
    </row>
    <row r="236" spans="1:44" outlineLevel="2">
      <c r="A236" s="72">
        <v>16</v>
      </c>
      <c r="B236" s="552" t="s">
        <v>35</v>
      </c>
      <c r="C236" s="552"/>
      <c r="D236" s="71"/>
      <c r="E236" s="103"/>
      <c r="F236" s="103"/>
      <c r="G236" s="103"/>
      <c r="H236" s="103"/>
      <c r="I236" s="103"/>
      <c r="J236" s="103"/>
      <c r="K236" s="107"/>
      <c r="L236" s="105" t="s">
        <v>35</v>
      </c>
      <c r="M236" s="554" t="s">
        <v>35</v>
      </c>
      <c r="N236" s="554" t="s">
        <v>35</v>
      </c>
      <c r="O236" s="554" t="s">
        <v>35</v>
      </c>
      <c r="P236" s="554" t="s">
        <v>35</v>
      </c>
      <c r="Q236" s="71" t="s">
        <v>35</v>
      </c>
      <c r="R236" s="103"/>
      <c r="S236" s="103"/>
      <c r="T236" s="554" t="s">
        <v>35</v>
      </c>
      <c r="U236" s="554" t="s">
        <v>35</v>
      </c>
      <c r="V236" s="554"/>
      <c r="W236" s="107" t="s">
        <v>996</v>
      </c>
      <c r="X236" s="103" t="s">
        <v>42</v>
      </c>
      <c r="Y236" s="108">
        <v>1</v>
      </c>
      <c r="Z236" s="109"/>
      <c r="AA236" s="554" t="s">
        <v>558</v>
      </c>
      <c r="AB236" s="554" t="s">
        <v>35</v>
      </c>
      <c r="AC236" s="71"/>
      <c r="AD236" s="71"/>
      <c r="AE236" s="71"/>
      <c r="AF236" s="71"/>
      <c r="AG236" s="71"/>
      <c r="AH236" s="103"/>
      <c r="AI236" s="71"/>
      <c r="AJ236" s="103"/>
      <c r="AK236" s="103"/>
      <c r="AL236" s="554" t="s">
        <v>35</v>
      </c>
      <c r="AM236" s="554" t="s">
        <v>35</v>
      </c>
      <c r="AN236" s="71"/>
      <c r="AO236" s="103"/>
      <c r="AP236" s="602" t="s">
        <v>35</v>
      </c>
      <c r="AQ236" s="107"/>
      <c r="AR236" s="107"/>
    </row>
    <row r="237" spans="1:44" outlineLevel="2">
      <c r="A237" s="72">
        <v>16</v>
      </c>
      <c r="B237" s="552"/>
      <c r="C237" s="552"/>
      <c r="D237" s="61"/>
      <c r="E237" s="103"/>
      <c r="F237" s="103"/>
      <c r="G237" s="103"/>
      <c r="H237" s="103"/>
      <c r="I237" s="103"/>
      <c r="J237" s="103"/>
      <c r="K237" s="107"/>
      <c r="L237" s="105" t="s">
        <v>35</v>
      </c>
      <c r="M237" s="554" t="s">
        <v>35</v>
      </c>
      <c r="N237" s="554" t="s">
        <v>35</v>
      </c>
      <c r="O237" s="554" t="s">
        <v>35</v>
      </c>
      <c r="P237" s="554" t="s">
        <v>35</v>
      </c>
      <c r="Q237" s="71" t="s">
        <v>35</v>
      </c>
      <c r="R237" s="103"/>
      <c r="S237" s="103"/>
      <c r="T237" s="554" t="s">
        <v>35</v>
      </c>
      <c r="U237" s="554" t="s">
        <v>35</v>
      </c>
      <c r="V237" s="554"/>
      <c r="W237" s="107"/>
      <c r="X237" s="103"/>
      <c r="Y237" s="108"/>
      <c r="Z237" s="109"/>
      <c r="AA237" s="554" t="s">
        <v>35</v>
      </c>
      <c r="AB237" s="554" t="s">
        <v>35</v>
      </c>
      <c r="AC237" s="71"/>
      <c r="AD237" s="71"/>
      <c r="AE237" s="71"/>
      <c r="AF237" s="71"/>
      <c r="AG237" s="71"/>
      <c r="AH237" s="103"/>
      <c r="AI237" s="71"/>
      <c r="AJ237" s="103"/>
      <c r="AK237" s="103"/>
      <c r="AL237" s="554" t="s">
        <v>35</v>
      </c>
      <c r="AM237" s="554" t="s">
        <v>35</v>
      </c>
      <c r="AN237" s="71"/>
      <c r="AO237" s="103"/>
      <c r="AP237" s="602" t="s">
        <v>35</v>
      </c>
      <c r="AQ237" s="107"/>
      <c r="AR237" s="107"/>
    </row>
    <row r="238" spans="1:44" outlineLevel="1">
      <c r="A238" s="84" t="s">
        <v>2143</v>
      </c>
      <c r="B238" s="552">
        <v>17</v>
      </c>
      <c r="C238" s="552">
        <v>439</v>
      </c>
      <c r="D238" s="61" t="s">
        <v>277</v>
      </c>
      <c r="E238" s="162"/>
      <c r="F238" s="103"/>
      <c r="G238" s="162"/>
      <c r="H238" s="162"/>
      <c r="I238" s="162"/>
      <c r="J238" s="162"/>
      <c r="K238" s="129"/>
      <c r="L238" s="167">
        <v>135.5</v>
      </c>
      <c r="M238" s="553"/>
      <c r="N238" s="553"/>
      <c r="O238" s="553">
        <v>227504500</v>
      </c>
      <c r="P238" s="553">
        <v>0</v>
      </c>
      <c r="Q238" s="61"/>
      <c r="R238" s="162"/>
      <c r="S238" s="162">
        <v>0</v>
      </c>
      <c r="T238" s="553"/>
      <c r="U238" s="553">
        <v>0</v>
      </c>
      <c r="V238" s="553"/>
      <c r="W238" s="129"/>
      <c r="X238" s="162"/>
      <c r="Y238" s="169">
        <v>401.58900000000006</v>
      </c>
      <c r="Z238" s="170">
        <v>0</v>
      </c>
      <c r="AA238" s="553"/>
      <c r="AB238" s="553">
        <v>490946985.07199997</v>
      </c>
      <c r="AC238" s="71"/>
      <c r="AD238" s="71"/>
      <c r="AE238" s="71"/>
      <c r="AF238" s="71"/>
      <c r="AG238" s="71"/>
      <c r="AH238" s="103"/>
      <c r="AI238" s="61"/>
      <c r="AJ238" s="162"/>
      <c r="AK238" s="162">
        <v>2</v>
      </c>
      <c r="AL238" s="553"/>
      <c r="AM238" s="553">
        <v>29423600</v>
      </c>
      <c r="AN238" s="61"/>
      <c r="AO238" s="162">
        <v>1</v>
      </c>
      <c r="AP238" s="602">
        <v>747875085.07200003</v>
      </c>
      <c r="AQ238" s="111"/>
      <c r="AR238" s="111"/>
    </row>
    <row r="239" spans="1:44" ht="56.25" outlineLevel="2">
      <c r="A239" s="72">
        <v>17</v>
      </c>
      <c r="B239" s="552" t="s">
        <v>35</v>
      </c>
      <c r="C239" s="552"/>
      <c r="D239" s="71" t="s">
        <v>278</v>
      </c>
      <c r="E239" s="103">
        <v>1</v>
      </c>
      <c r="F239" s="103"/>
      <c r="G239" s="103">
        <v>424</v>
      </c>
      <c r="H239" s="103">
        <v>79</v>
      </c>
      <c r="I239" s="103" t="s">
        <v>223</v>
      </c>
      <c r="J239" s="103" t="s">
        <v>224</v>
      </c>
      <c r="K239" s="107" t="s">
        <v>973</v>
      </c>
      <c r="L239" s="105">
        <v>135.5</v>
      </c>
      <c r="M239" s="554">
        <v>1679000</v>
      </c>
      <c r="N239" s="554">
        <v>0</v>
      </c>
      <c r="O239" s="554">
        <v>227504500</v>
      </c>
      <c r="P239" s="554">
        <v>0</v>
      </c>
      <c r="Q239" s="71" t="s">
        <v>35</v>
      </c>
      <c r="R239" s="103"/>
      <c r="S239" s="103"/>
      <c r="T239" s="554" t="s">
        <v>35</v>
      </c>
      <c r="U239" s="554" t="s">
        <v>35</v>
      </c>
      <c r="V239" s="554" t="s">
        <v>2163</v>
      </c>
      <c r="W239" s="107" t="s">
        <v>1063</v>
      </c>
      <c r="X239" s="103" t="s">
        <v>27</v>
      </c>
      <c r="Y239" s="108">
        <v>92.820000000000007</v>
      </c>
      <c r="Z239" s="109"/>
      <c r="AA239" s="554">
        <v>3941166</v>
      </c>
      <c r="AB239" s="554">
        <v>365819028.12</v>
      </c>
      <c r="AC239" s="71" t="s">
        <v>28</v>
      </c>
      <c r="AD239" s="71" t="s">
        <v>29</v>
      </c>
      <c r="AE239" s="71" t="s">
        <v>30</v>
      </c>
      <c r="AF239" s="71" t="s">
        <v>31</v>
      </c>
      <c r="AG239" s="71" t="s">
        <v>32</v>
      </c>
      <c r="AH239" s="103" t="s">
        <v>33</v>
      </c>
      <c r="AI239" s="71" t="s">
        <v>562</v>
      </c>
      <c r="AJ239" s="103" t="s">
        <v>409</v>
      </c>
      <c r="AK239" s="103">
        <v>1</v>
      </c>
      <c r="AL239" s="554">
        <v>12423600</v>
      </c>
      <c r="AM239" s="554">
        <v>12423600</v>
      </c>
      <c r="AN239" s="71" t="s">
        <v>407</v>
      </c>
      <c r="AO239" s="103">
        <v>1</v>
      </c>
      <c r="AP239" s="602" t="s">
        <v>35</v>
      </c>
      <c r="AQ239" s="111" t="s">
        <v>690</v>
      </c>
      <c r="AR239" s="111" t="s">
        <v>1912</v>
      </c>
    </row>
    <row r="240" spans="1:44" ht="150" outlineLevel="2">
      <c r="A240" s="72">
        <v>17</v>
      </c>
      <c r="B240" s="552" t="s">
        <v>35</v>
      </c>
      <c r="C240" s="552"/>
      <c r="D240" s="71" t="s">
        <v>279</v>
      </c>
      <c r="E240" s="103"/>
      <c r="F240" s="103"/>
      <c r="G240" s="103"/>
      <c r="H240" s="103"/>
      <c r="I240" s="103"/>
      <c r="J240" s="103"/>
      <c r="K240" s="107"/>
      <c r="L240" s="105" t="s">
        <v>35</v>
      </c>
      <c r="M240" s="554" t="s">
        <v>35</v>
      </c>
      <c r="N240" s="554" t="s">
        <v>35</v>
      </c>
      <c r="O240" s="554" t="s">
        <v>35</v>
      </c>
      <c r="P240" s="554" t="s">
        <v>35</v>
      </c>
      <c r="Q240" s="71" t="s">
        <v>35</v>
      </c>
      <c r="R240" s="103"/>
      <c r="S240" s="103"/>
      <c r="T240" s="554" t="s">
        <v>35</v>
      </c>
      <c r="U240" s="554" t="s">
        <v>35</v>
      </c>
      <c r="V240" s="554"/>
      <c r="W240" s="107" t="s">
        <v>1006</v>
      </c>
      <c r="X240" s="103" t="s">
        <v>27</v>
      </c>
      <c r="Y240" s="108">
        <v>88.4</v>
      </c>
      <c r="Z240" s="109"/>
      <c r="AA240" s="554">
        <v>109890</v>
      </c>
      <c r="AB240" s="554">
        <v>9714276</v>
      </c>
      <c r="AC240" s="71"/>
      <c r="AD240" s="71"/>
      <c r="AE240" s="71"/>
      <c r="AF240" s="71"/>
      <c r="AG240" s="71"/>
      <c r="AH240" s="103"/>
      <c r="AI240" s="71" t="s">
        <v>579</v>
      </c>
      <c r="AJ240" s="103" t="s">
        <v>560</v>
      </c>
      <c r="AK240" s="103">
        <v>1</v>
      </c>
      <c r="AL240" s="554">
        <v>17000000</v>
      </c>
      <c r="AM240" s="554">
        <v>17000000</v>
      </c>
      <c r="AN240" s="71"/>
      <c r="AO240" s="103"/>
      <c r="AP240" s="602" t="s">
        <v>35</v>
      </c>
      <c r="AQ240" s="59" t="s">
        <v>587</v>
      </c>
      <c r="AR240" s="59" t="s">
        <v>1918</v>
      </c>
    </row>
    <row r="241" spans="1:44" ht="168.75" outlineLevel="2">
      <c r="A241" s="72">
        <v>17</v>
      </c>
      <c r="B241" s="552" t="s">
        <v>35</v>
      </c>
      <c r="C241" s="552"/>
      <c r="D241" s="71"/>
      <c r="E241" s="103"/>
      <c r="F241" s="103"/>
      <c r="G241" s="103"/>
      <c r="H241" s="103"/>
      <c r="I241" s="103"/>
      <c r="J241" s="103"/>
      <c r="K241" s="107"/>
      <c r="L241" s="105" t="s">
        <v>35</v>
      </c>
      <c r="M241" s="554" t="s">
        <v>35</v>
      </c>
      <c r="N241" s="554" t="s">
        <v>35</v>
      </c>
      <c r="O241" s="554" t="s">
        <v>35</v>
      </c>
      <c r="P241" s="554" t="s">
        <v>35</v>
      </c>
      <c r="Q241" s="71" t="s">
        <v>35</v>
      </c>
      <c r="R241" s="103"/>
      <c r="S241" s="103"/>
      <c r="T241" s="554" t="s">
        <v>35</v>
      </c>
      <c r="U241" s="554" t="s">
        <v>35</v>
      </c>
      <c r="V241" s="554"/>
      <c r="W241" s="107" t="s">
        <v>1133</v>
      </c>
      <c r="X241" s="103" t="s">
        <v>27</v>
      </c>
      <c r="Y241" s="108">
        <v>26</v>
      </c>
      <c r="Z241" s="109"/>
      <c r="AA241" s="554">
        <v>295078</v>
      </c>
      <c r="AB241" s="554">
        <v>7672028</v>
      </c>
      <c r="AC241" s="71"/>
      <c r="AD241" s="71"/>
      <c r="AE241" s="71"/>
      <c r="AF241" s="71"/>
      <c r="AG241" s="71"/>
      <c r="AH241" s="103"/>
      <c r="AI241" s="71"/>
      <c r="AJ241" s="103"/>
      <c r="AK241" s="103"/>
      <c r="AL241" s="554" t="s">
        <v>35</v>
      </c>
      <c r="AM241" s="554" t="s">
        <v>35</v>
      </c>
      <c r="AN241" s="71"/>
      <c r="AO241" s="103"/>
      <c r="AP241" s="602" t="s">
        <v>35</v>
      </c>
      <c r="AQ241" s="107" t="s">
        <v>588</v>
      </c>
      <c r="AR241" s="107" t="s">
        <v>1914</v>
      </c>
    </row>
    <row r="242" spans="1:44" ht="116.25" outlineLevel="2">
      <c r="A242" s="72">
        <v>17</v>
      </c>
      <c r="B242" s="552" t="s">
        <v>35</v>
      </c>
      <c r="C242" s="552"/>
      <c r="D242" s="71"/>
      <c r="E242" s="103"/>
      <c r="F242" s="103"/>
      <c r="G242" s="103"/>
      <c r="H242" s="103"/>
      <c r="I242" s="103"/>
      <c r="J242" s="103"/>
      <c r="K242" s="107"/>
      <c r="L242" s="105" t="s">
        <v>35</v>
      </c>
      <c r="M242" s="554" t="s">
        <v>35</v>
      </c>
      <c r="N242" s="554" t="s">
        <v>35</v>
      </c>
      <c r="O242" s="554" t="s">
        <v>35</v>
      </c>
      <c r="P242" s="554" t="s">
        <v>35</v>
      </c>
      <c r="Q242" s="71" t="s">
        <v>35</v>
      </c>
      <c r="R242" s="103"/>
      <c r="S242" s="103"/>
      <c r="T242" s="554" t="s">
        <v>35</v>
      </c>
      <c r="U242" s="554" t="s">
        <v>35</v>
      </c>
      <c r="V242" s="554"/>
      <c r="W242" s="107" t="s">
        <v>1019</v>
      </c>
      <c r="X242" s="103" t="s">
        <v>27</v>
      </c>
      <c r="Y242" s="108">
        <v>18.2</v>
      </c>
      <c r="Z242" s="109"/>
      <c r="AA242" s="554">
        <v>330817</v>
      </c>
      <c r="AB242" s="554">
        <v>6020869.3999999994</v>
      </c>
      <c r="AC242" s="71"/>
      <c r="AD242" s="71"/>
      <c r="AE242" s="71"/>
      <c r="AF242" s="71"/>
      <c r="AG242" s="71"/>
      <c r="AH242" s="103"/>
      <c r="AI242" s="71"/>
      <c r="AJ242" s="103"/>
      <c r="AK242" s="103"/>
      <c r="AL242" s="554" t="s">
        <v>35</v>
      </c>
      <c r="AM242" s="554" t="s">
        <v>35</v>
      </c>
      <c r="AN242" s="71"/>
      <c r="AO242" s="103"/>
      <c r="AP242" s="602" t="s">
        <v>35</v>
      </c>
      <c r="AQ242" s="59" t="s">
        <v>695</v>
      </c>
      <c r="AR242" s="59" t="s">
        <v>1915</v>
      </c>
    </row>
    <row r="243" spans="1:44" ht="37.5" outlineLevel="2">
      <c r="A243" s="72">
        <v>17</v>
      </c>
      <c r="B243" s="552" t="s">
        <v>35</v>
      </c>
      <c r="C243" s="552"/>
      <c r="D243" s="71"/>
      <c r="E243" s="103"/>
      <c r="F243" s="103"/>
      <c r="G243" s="103"/>
      <c r="H243" s="103"/>
      <c r="I243" s="103"/>
      <c r="J243" s="103"/>
      <c r="K243" s="107"/>
      <c r="L243" s="105" t="s">
        <v>35</v>
      </c>
      <c r="M243" s="554" t="s">
        <v>35</v>
      </c>
      <c r="N243" s="554" t="s">
        <v>35</v>
      </c>
      <c r="O243" s="554" t="s">
        <v>35</v>
      </c>
      <c r="P243" s="554" t="s">
        <v>35</v>
      </c>
      <c r="Q243" s="71" t="s">
        <v>35</v>
      </c>
      <c r="R243" s="103"/>
      <c r="S243" s="103"/>
      <c r="T243" s="554" t="s">
        <v>35</v>
      </c>
      <c r="U243" s="554" t="s">
        <v>35</v>
      </c>
      <c r="V243" s="554"/>
      <c r="W243" s="107" t="s">
        <v>1044</v>
      </c>
      <c r="X243" s="103" t="s">
        <v>27</v>
      </c>
      <c r="Y243" s="108">
        <v>42.38</v>
      </c>
      <c r="Z243" s="109"/>
      <c r="AA243" s="554">
        <v>854777</v>
      </c>
      <c r="AB243" s="554">
        <v>36225449.260000005</v>
      </c>
      <c r="AC243" s="71"/>
      <c r="AD243" s="71" t="s">
        <v>29</v>
      </c>
      <c r="AE243" s="71" t="s">
        <v>280</v>
      </c>
      <c r="AF243" s="71"/>
      <c r="AG243" s="71" t="s">
        <v>136</v>
      </c>
      <c r="AH243" s="103"/>
      <c r="AI243" s="71"/>
      <c r="AJ243" s="103"/>
      <c r="AK243" s="103"/>
      <c r="AL243" s="554" t="s">
        <v>35</v>
      </c>
      <c r="AM243" s="554" t="s">
        <v>35</v>
      </c>
      <c r="AN243" s="71"/>
      <c r="AO243" s="103"/>
      <c r="AP243" s="602" t="s">
        <v>35</v>
      </c>
      <c r="AQ243" s="585" t="s">
        <v>1911</v>
      </c>
      <c r="AR243" s="585"/>
    </row>
    <row r="244" spans="1:44" outlineLevel="2">
      <c r="A244" s="72">
        <v>17</v>
      </c>
      <c r="B244" s="552" t="s">
        <v>35</v>
      </c>
      <c r="C244" s="552"/>
      <c r="D244" s="71"/>
      <c r="E244" s="103"/>
      <c r="F244" s="103"/>
      <c r="G244" s="103"/>
      <c r="H244" s="103"/>
      <c r="I244" s="103"/>
      <c r="J244" s="103"/>
      <c r="K244" s="107"/>
      <c r="L244" s="105" t="s">
        <v>35</v>
      </c>
      <c r="M244" s="554" t="s">
        <v>35</v>
      </c>
      <c r="N244" s="554" t="s">
        <v>35</v>
      </c>
      <c r="O244" s="554" t="s">
        <v>35</v>
      </c>
      <c r="P244" s="554" t="s">
        <v>35</v>
      </c>
      <c r="Q244" s="71" t="s">
        <v>35</v>
      </c>
      <c r="R244" s="103"/>
      <c r="S244" s="103"/>
      <c r="T244" s="554" t="s">
        <v>35</v>
      </c>
      <c r="U244" s="554" t="s">
        <v>35</v>
      </c>
      <c r="V244" s="554"/>
      <c r="W244" s="107" t="s">
        <v>1170</v>
      </c>
      <c r="X244" s="103" t="s">
        <v>27</v>
      </c>
      <c r="Y244" s="108">
        <v>10.66</v>
      </c>
      <c r="Z244" s="109"/>
      <c r="AA244" s="554">
        <v>269273</v>
      </c>
      <c r="AB244" s="554">
        <v>2870450.18</v>
      </c>
      <c r="AC244" s="71"/>
      <c r="AD244" s="71"/>
      <c r="AE244" s="71"/>
      <c r="AF244" s="71"/>
      <c r="AG244" s="71"/>
      <c r="AH244" s="103"/>
      <c r="AI244" s="71"/>
      <c r="AJ244" s="103"/>
      <c r="AK244" s="103"/>
      <c r="AL244" s="554" t="s">
        <v>35</v>
      </c>
      <c r="AM244" s="554" t="s">
        <v>35</v>
      </c>
      <c r="AN244" s="71"/>
      <c r="AO244" s="103"/>
      <c r="AP244" s="602" t="s">
        <v>35</v>
      </c>
      <c r="AQ244" s="584" t="s">
        <v>1941</v>
      </c>
      <c r="AR244" s="584"/>
    </row>
    <row r="245" spans="1:44" ht="37.5" outlineLevel="2">
      <c r="A245" s="72">
        <v>17</v>
      </c>
      <c r="B245" s="552" t="s">
        <v>35</v>
      </c>
      <c r="C245" s="552"/>
      <c r="D245" s="71"/>
      <c r="E245" s="103"/>
      <c r="F245" s="103"/>
      <c r="G245" s="103"/>
      <c r="H245" s="103"/>
      <c r="I245" s="103"/>
      <c r="J245" s="103"/>
      <c r="K245" s="107"/>
      <c r="L245" s="105" t="s">
        <v>35</v>
      </c>
      <c r="M245" s="554" t="s">
        <v>35</v>
      </c>
      <c r="N245" s="554" t="s">
        <v>35</v>
      </c>
      <c r="O245" s="554" t="s">
        <v>35</v>
      </c>
      <c r="P245" s="554" t="s">
        <v>35</v>
      </c>
      <c r="Q245" s="71" t="s">
        <v>35</v>
      </c>
      <c r="R245" s="103"/>
      <c r="S245" s="103"/>
      <c r="T245" s="554" t="s">
        <v>35</v>
      </c>
      <c r="U245" s="554" t="s">
        <v>35</v>
      </c>
      <c r="V245" s="554"/>
      <c r="W245" s="107" t="s">
        <v>1144</v>
      </c>
      <c r="X245" s="103" t="s">
        <v>27</v>
      </c>
      <c r="Y245" s="108">
        <v>2.34</v>
      </c>
      <c r="Z245" s="109"/>
      <c r="AA245" s="554">
        <v>10375629</v>
      </c>
      <c r="AB245" s="554">
        <v>24278971.859999999</v>
      </c>
      <c r="AC245" s="71"/>
      <c r="AD245" s="71"/>
      <c r="AE245" s="71"/>
      <c r="AF245" s="71" t="s">
        <v>31</v>
      </c>
      <c r="AG245" s="71"/>
      <c r="AH245" s="103" t="s">
        <v>34</v>
      </c>
      <c r="AI245" s="71"/>
      <c r="AJ245" s="103"/>
      <c r="AK245" s="103"/>
      <c r="AL245" s="554" t="s">
        <v>35</v>
      </c>
      <c r="AM245" s="554" t="s">
        <v>35</v>
      </c>
      <c r="AN245" s="71"/>
      <c r="AO245" s="103"/>
      <c r="AP245" s="602" t="s">
        <v>35</v>
      </c>
      <c r="AQ245" s="107"/>
      <c r="AR245" s="107"/>
    </row>
    <row r="246" spans="1:44" outlineLevel="2">
      <c r="A246" s="72">
        <v>17</v>
      </c>
      <c r="B246" s="552" t="s">
        <v>35</v>
      </c>
      <c r="C246" s="552"/>
      <c r="D246" s="71"/>
      <c r="E246" s="103"/>
      <c r="F246" s="103"/>
      <c r="G246" s="103"/>
      <c r="H246" s="103"/>
      <c r="I246" s="103"/>
      <c r="J246" s="103"/>
      <c r="K246" s="107"/>
      <c r="L246" s="105" t="s">
        <v>35</v>
      </c>
      <c r="M246" s="554" t="s">
        <v>35</v>
      </c>
      <c r="N246" s="554" t="s">
        <v>35</v>
      </c>
      <c r="O246" s="554" t="s">
        <v>35</v>
      </c>
      <c r="P246" s="554" t="s">
        <v>35</v>
      </c>
      <c r="Q246" s="71" t="s">
        <v>35</v>
      </c>
      <c r="R246" s="103"/>
      <c r="S246" s="103"/>
      <c r="T246" s="554" t="s">
        <v>35</v>
      </c>
      <c r="U246" s="554" t="s">
        <v>35</v>
      </c>
      <c r="V246" s="554"/>
      <c r="W246" s="107" t="s">
        <v>1171</v>
      </c>
      <c r="X246" s="103" t="s">
        <v>38</v>
      </c>
      <c r="Y246" s="108">
        <v>0.26</v>
      </c>
      <c r="Z246" s="109"/>
      <c r="AA246" s="554">
        <v>2036769</v>
      </c>
      <c r="AB246" s="554">
        <v>529559.94000000006</v>
      </c>
      <c r="AC246" s="71"/>
      <c r="AD246" s="71"/>
      <c r="AE246" s="71"/>
      <c r="AF246" s="71"/>
      <c r="AG246" s="71"/>
      <c r="AH246" s="103"/>
      <c r="AI246" s="71"/>
      <c r="AJ246" s="103"/>
      <c r="AK246" s="103"/>
      <c r="AL246" s="554" t="s">
        <v>35</v>
      </c>
      <c r="AM246" s="554" t="s">
        <v>35</v>
      </c>
      <c r="AN246" s="71"/>
      <c r="AO246" s="103"/>
      <c r="AP246" s="602" t="s">
        <v>35</v>
      </c>
      <c r="AQ246" s="107"/>
      <c r="AR246" s="107"/>
    </row>
    <row r="247" spans="1:44" outlineLevel="2">
      <c r="A247" s="72">
        <v>17</v>
      </c>
      <c r="B247" s="552" t="s">
        <v>35</v>
      </c>
      <c r="C247" s="552"/>
      <c r="D247" s="71"/>
      <c r="E247" s="103"/>
      <c r="F247" s="103"/>
      <c r="G247" s="103"/>
      <c r="H247" s="103"/>
      <c r="I247" s="103"/>
      <c r="J247" s="103"/>
      <c r="K247" s="107"/>
      <c r="L247" s="105" t="s">
        <v>35</v>
      </c>
      <c r="M247" s="554" t="s">
        <v>35</v>
      </c>
      <c r="N247" s="554" t="s">
        <v>35</v>
      </c>
      <c r="O247" s="554" t="s">
        <v>35</v>
      </c>
      <c r="P247" s="554" t="s">
        <v>35</v>
      </c>
      <c r="Q247" s="71" t="s">
        <v>35</v>
      </c>
      <c r="R247" s="103"/>
      <c r="S247" s="103"/>
      <c r="T247" s="554" t="s">
        <v>35</v>
      </c>
      <c r="U247" s="554" t="s">
        <v>35</v>
      </c>
      <c r="V247" s="554"/>
      <c r="W247" s="107" t="s">
        <v>1023</v>
      </c>
      <c r="X247" s="103" t="s">
        <v>38</v>
      </c>
      <c r="Y247" s="108">
        <v>0.13900000000000001</v>
      </c>
      <c r="Z247" s="109"/>
      <c r="AA247" s="554">
        <v>2523428</v>
      </c>
      <c r="AB247" s="554">
        <v>350756.49200000003</v>
      </c>
      <c r="AC247" s="71"/>
      <c r="AD247" s="71"/>
      <c r="AE247" s="71"/>
      <c r="AF247" s="71"/>
      <c r="AG247" s="71"/>
      <c r="AH247" s="103"/>
      <c r="AI247" s="71"/>
      <c r="AJ247" s="103"/>
      <c r="AK247" s="103"/>
      <c r="AL247" s="554" t="s">
        <v>35</v>
      </c>
      <c r="AM247" s="554" t="s">
        <v>35</v>
      </c>
      <c r="AN247" s="71"/>
      <c r="AO247" s="103"/>
      <c r="AP247" s="602" t="s">
        <v>35</v>
      </c>
      <c r="AQ247" s="107"/>
      <c r="AR247" s="107"/>
    </row>
    <row r="248" spans="1:44" outlineLevel="2">
      <c r="A248" s="72">
        <v>17</v>
      </c>
      <c r="B248" s="552" t="s">
        <v>35</v>
      </c>
      <c r="C248" s="552"/>
      <c r="D248" s="71"/>
      <c r="E248" s="103"/>
      <c r="F248" s="103"/>
      <c r="G248" s="103"/>
      <c r="H248" s="103"/>
      <c r="I248" s="103"/>
      <c r="J248" s="103"/>
      <c r="K248" s="107"/>
      <c r="L248" s="105" t="s">
        <v>35</v>
      </c>
      <c r="M248" s="554" t="s">
        <v>35</v>
      </c>
      <c r="N248" s="554" t="s">
        <v>35</v>
      </c>
      <c r="O248" s="554" t="s">
        <v>35</v>
      </c>
      <c r="P248" s="554" t="s">
        <v>35</v>
      </c>
      <c r="Q248" s="71" t="s">
        <v>35</v>
      </c>
      <c r="R248" s="103"/>
      <c r="S248" s="103"/>
      <c r="T248" s="554" t="s">
        <v>35</v>
      </c>
      <c r="U248" s="554" t="s">
        <v>35</v>
      </c>
      <c r="V248" s="554"/>
      <c r="W248" s="107" t="s">
        <v>1130</v>
      </c>
      <c r="X248" s="103" t="s">
        <v>27</v>
      </c>
      <c r="Y248" s="108">
        <v>7.04</v>
      </c>
      <c r="Z248" s="109"/>
      <c r="AA248" s="554">
        <v>282038</v>
      </c>
      <c r="AB248" s="554">
        <v>1985547.52</v>
      </c>
      <c r="AC248" s="71"/>
      <c r="AD248" s="71"/>
      <c r="AE248" s="71"/>
      <c r="AF248" s="71"/>
      <c r="AG248" s="71"/>
      <c r="AH248" s="103"/>
      <c r="AI248" s="71"/>
      <c r="AJ248" s="103"/>
      <c r="AK248" s="103"/>
      <c r="AL248" s="554" t="s">
        <v>35</v>
      </c>
      <c r="AM248" s="554" t="s">
        <v>35</v>
      </c>
      <c r="AN248" s="71"/>
      <c r="AO248" s="103"/>
      <c r="AP248" s="602" t="s">
        <v>35</v>
      </c>
      <c r="AQ248" s="107"/>
      <c r="AR248" s="107"/>
    </row>
    <row r="249" spans="1:44" outlineLevel="2">
      <c r="A249" s="72">
        <v>17</v>
      </c>
      <c r="B249" s="552" t="s">
        <v>35</v>
      </c>
      <c r="C249" s="552"/>
      <c r="D249" s="71"/>
      <c r="E249" s="103"/>
      <c r="F249" s="103"/>
      <c r="G249" s="103"/>
      <c r="H249" s="103"/>
      <c r="I249" s="103"/>
      <c r="J249" s="103"/>
      <c r="K249" s="107"/>
      <c r="L249" s="105" t="s">
        <v>35</v>
      </c>
      <c r="M249" s="554" t="s">
        <v>35</v>
      </c>
      <c r="N249" s="554" t="s">
        <v>35</v>
      </c>
      <c r="O249" s="554" t="s">
        <v>35</v>
      </c>
      <c r="P249" s="554" t="s">
        <v>35</v>
      </c>
      <c r="Q249" s="71" t="s">
        <v>35</v>
      </c>
      <c r="R249" s="103"/>
      <c r="S249" s="103"/>
      <c r="T249" s="554" t="s">
        <v>35</v>
      </c>
      <c r="U249" s="554" t="s">
        <v>35</v>
      </c>
      <c r="V249" s="554"/>
      <c r="W249" s="107" t="s">
        <v>1123</v>
      </c>
      <c r="X249" s="103" t="s">
        <v>27</v>
      </c>
      <c r="Y249" s="108">
        <v>112.35</v>
      </c>
      <c r="Z249" s="109"/>
      <c r="AA249" s="554">
        <v>282038</v>
      </c>
      <c r="AB249" s="554">
        <v>31686969.299999997</v>
      </c>
      <c r="AC249" s="71"/>
      <c r="AD249" s="71"/>
      <c r="AE249" s="71"/>
      <c r="AF249" s="71"/>
      <c r="AG249" s="71"/>
      <c r="AH249" s="103"/>
      <c r="AI249" s="71"/>
      <c r="AJ249" s="103"/>
      <c r="AK249" s="103"/>
      <c r="AL249" s="554" t="s">
        <v>35</v>
      </c>
      <c r="AM249" s="554" t="s">
        <v>35</v>
      </c>
      <c r="AN249" s="71"/>
      <c r="AO249" s="103"/>
      <c r="AP249" s="602" t="s">
        <v>35</v>
      </c>
      <c r="AQ249" s="107"/>
      <c r="AR249" s="107"/>
    </row>
    <row r="250" spans="1:44" ht="37.5" outlineLevel="2">
      <c r="A250" s="72">
        <v>17</v>
      </c>
      <c r="B250" s="552" t="s">
        <v>35</v>
      </c>
      <c r="C250" s="552"/>
      <c r="D250" s="71"/>
      <c r="E250" s="103"/>
      <c r="F250" s="103"/>
      <c r="G250" s="103"/>
      <c r="H250" s="103"/>
      <c r="I250" s="103"/>
      <c r="J250" s="103"/>
      <c r="K250" s="107"/>
      <c r="L250" s="105" t="s">
        <v>35</v>
      </c>
      <c r="M250" s="554" t="s">
        <v>35</v>
      </c>
      <c r="N250" s="554" t="s">
        <v>35</v>
      </c>
      <c r="O250" s="554" t="s">
        <v>35</v>
      </c>
      <c r="P250" s="554" t="s">
        <v>35</v>
      </c>
      <c r="Q250" s="71" t="s">
        <v>35</v>
      </c>
      <c r="R250" s="103"/>
      <c r="S250" s="103"/>
      <c r="T250" s="554" t="s">
        <v>35</v>
      </c>
      <c r="U250" s="554" t="s">
        <v>35</v>
      </c>
      <c r="V250" s="554"/>
      <c r="W250" s="107" t="s">
        <v>1049</v>
      </c>
      <c r="X250" s="103" t="s">
        <v>42</v>
      </c>
      <c r="Y250" s="108">
        <v>1</v>
      </c>
      <c r="Z250" s="109"/>
      <c r="AA250" s="554">
        <v>3793079</v>
      </c>
      <c r="AB250" s="554">
        <v>3793079</v>
      </c>
      <c r="AC250" s="71"/>
      <c r="AD250" s="71"/>
      <c r="AE250" s="71"/>
      <c r="AF250" s="71"/>
      <c r="AG250" s="71"/>
      <c r="AH250" s="103"/>
      <c r="AI250" s="71"/>
      <c r="AJ250" s="103"/>
      <c r="AK250" s="103"/>
      <c r="AL250" s="554" t="s">
        <v>35</v>
      </c>
      <c r="AM250" s="554" t="s">
        <v>35</v>
      </c>
      <c r="AN250" s="71"/>
      <c r="AO250" s="103"/>
      <c r="AP250" s="602" t="s">
        <v>35</v>
      </c>
      <c r="AQ250" s="107"/>
      <c r="AR250" s="107"/>
    </row>
    <row r="251" spans="1:44" outlineLevel="2">
      <c r="A251" s="72">
        <v>17</v>
      </c>
      <c r="B251" s="552" t="s">
        <v>35</v>
      </c>
      <c r="C251" s="552"/>
      <c r="D251" s="71"/>
      <c r="E251" s="103"/>
      <c r="F251" s="103"/>
      <c r="G251" s="103"/>
      <c r="H251" s="103"/>
      <c r="I251" s="103"/>
      <c r="J251" s="103"/>
      <c r="K251" s="107"/>
      <c r="L251" s="105" t="s">
        <v>35</v>
      </c>
      <c r="M251" s="554" t="s">
        <v>35</v>
      </c>
      <c r="N251" s="554" t="s">
        <v>35</v>
      </c>
      <c r="O251" s="554" t="s">
        <v>35</v>
      </c>
      <c r="P251" s="554" t="s">
        <v>35</v>
      </c>
      <c r="Q251" s="71" t="s">
        <v>35</v>
      </c>
      <c r="R251" s="103"/>
      <c r="S251" s="103"/>
      <c r="T251" s="554" t="s">
        <v>35</v>
      </c>
      <c r="U251" s="554" t="s">
        <v>35</v>
      </c>
      <c r="V251" s="554"/>
      <c r="W251" s="102"/>
      <c r="X251" s="102"/>
      <c r="Y251" s="598"/>
      <c r="Z251" s="109"/>
      <c r="AA251" s="554" t="s">
        <v>35</v>
      </c>
      <c r="AB251" s="554" t="s">
        <v>35</v>
      </c>
      <c r="AC251" s="71"/>
      <c r="AD251" s="71"/>
      <c r="AE251" s="71"/>
      <c r="AF251" s="71"/>
      <c r="AG251" s="71"/>
      <c r="AH251" s="103"/>
      <c r="AI251" s="71"/>
      <c r="AJ251" s="103"/>
      <c r="AK251" s="103"/>
      <c r="AL251" s="554" t="s">
        <v>35</v>
      </c>
      <c r="AM251" s="554" t="s">
        <v>35</v>
      </c>
      <c r="AN251" s="71"/>
      <c r="AO251" s="103"/>
      <c r="AP251" s="602" t="s">
        <v>35</v>
      </c>
      <c r="AQ251" s="107"/>
      <c r="AR251" s="107"/>
    </row>
    <row r="252" spans="1:44" outlineLevel="2">
      <c r="A252" s="72">
        <v>17</v>
      </c>
      <c r="B252" s="552"/>
      <c r="C252" s="552"/>
      <c r="D252" s="61"/>
      <c r="E252" s="103"/>
      <c r="F252" s="103"/>
      <c r="G252" s="103"/>
      <c r="H252" s="103"/>
      <c r="I252" s="103"/>
      <c r="J252" s="103"/>
      <c r="K252" s="107"/>
      <c r="L252" s="105" t="s">
        <v>35</v>
      </c>
      <c r="M252" s="554" t="s">
        <v>35</v>
      </c>
      <c r="N252" s="554" t="s">
        <v>35</v>
      </c>
      <c r="O252" s="554" t="s">
        <v>35</v>
      </c>
      <c r="P252" s="554" t="s">
        <v>35</v>
      </c>
      <c r="Q252" s="71" t="s">
        <v>35</v>
      </c>
      <c r="R252" s="103"/>
      <c r="S252" s="103"/>
      <c r="T252" s="554" t="s">
        <v>35</v>
      </c>
      <c r="U252" s="554" t="s">
        <v>35</v>
      </c>
      <c r="V252" s="554"/>
      <c r="W252" s="107" t="s">
        <v>35</v>
      </c>
      <c r="X252" s="103"/>
      <c r="Y252" s="108"/>
      <c r="Z252" s="109"/>
      <c r="AA252" s="554" t="s">
        <v>35</v>
      </c>
      <c r="AB252" s="554" t="s">
        <v>35</v>
      </c>
      <c r="AC252" s="71"/>
      <c r="AD252" s="71"/>
      <c r="AE252" s="71"/>
      <c r="AF252" s="71"/>
      <c r="AG252" s="71"/>
      <c r="AH252" s="103"/>
      <c r="AI252" s="71"/>
      <c r="AJ252" s="103"/>
      <c r="AK252" s="103"/>
      <c r="AL252" s="554" t="s">
        <v>35</v>
      </c>
      <c r="AM252" s="554" t="s">
        <v>35</v>
      </c>
      <c r="AN252" s="71"/>
      <c r="AO252" s="103"/>
      <c r="AP252" s="602" t="s">
        <v>35</v>
      </c>
      <c r="AQ252" s="107"/>
      <c r="AR252" s="107"/>
    </row>
    <row r="253" spans="1:44" outlineLevel="1">
      <c r="A253" s="84" t="s">
        <v>2142</v>
      </c>
      <c r="B253" s="552">
        <v>18</v>
      </c>
      <c r="C253" s="552">
        <v>448</v>
      </c>
      <c r="D253" s="61" t="s">
        <v>300</v>
      </c>
      <c r="E253" s="162"/>
      <c r="F253" s="103"/>
      <c r="G253" s="162"/>
      <c r="H253" s="162"/>
      <c r="I253" s="162"/>
      <c r="J253" s="162"/>
      <c r="K253" s="129"/>
      <c r="L253" s="167">
        <v>134.9</v>
      </c>
      <c r="M253" s="553"/>
      <c r="N253" s="553"/>
      <c r="O253" s="553">
        <v>226497100</v>
      </c>
      <c r="P253" s="553">
        <v>182115000</v>
      </c>
      <c r="Q253" s="61"/>
      <c r="R253" s="162"/>
      <c r="S253" s="162">
        <v>26</v>
      </c>
      <c r="T253" s="553"/>
      <c r="U253" s="553">
        <v>5046000</v>
      </c>
      <c r="V253" s="553"/>
      <c r="W253" s="129"/>
      <c r="X253" s="162"/>
      <c r="Y253" s="169">
        <v>224.99700000000001</v>
      </c>
      <c r="Z253" s="170">
        <v>0</v>
      </c>
      <c r="AA253" s="553"/>
      <c r="AB253" s="553">
        <v>585328490.66600001</v>
      </c>
      <c r="AC253" s="71"/>
      <c r="AD253" s="71"/>
      <c r="AE253" s="71"/>
      <c r="AF253" s="71"/>
      <c r="AG253" s="71"/>
      <c r="AH253" s="103"/>
      <c r="AI253" s="61"/>
      <c r="AJ253" s="162"/>
      <c r="AK253" s="162">
        <v>2</v>
      </c>
      <c r="AL253" s="553"/>
      <c r="AM253" s="553">
        <v>25423600</v>
      </c>
      <c r="AN253" s="61"/>
      <c r="AO253" s="162">
        <v>1</v>
      </c>
      <c r="AP253" s="602">
        <v>1024410190.666</v>
      </c>
      <c r="AQ253" s="111"/>
      <c r="AR253" s="111"/>
    </row>
    <row r="254" spans="1:44" ht="56.25" outlineLevel="2">
      <c r="A254" s="72">
        <v>18</v>
      </c>
      <c r="B254" s="552" t="s">
        <v>35</v>
      </c>
      <c r="C254" s="552"/>
      <c r="D254" s="71" t="s">
        <v>301</v>
      </c>
      <c r="E254" s="103">
        <v>1</v>
      </c>
      <c r="F254" s="103"/>
      <c r="G254" s="103">
        <v>425</v>
      </c>
      <c r="H254" s="103">
        <v>79</v>
      </c>
      <c r="I254" s="103" t="s">
        <v>223</v>
      </c>
      <c r="J254" s="103" t="s">
        <v>224</v>
      </c>
      <c r="K254" s="107" t="s">
        <v>974</v>
      </c>
      <c r="L254" s="105">
        <v>134.9</v>
      </c>
      <c r="M254" s="554">
        <v>1679000</v>
      </c>
      <c r="N254" s="554">
        <v>1350000</v>
      </c>
      <c r="O254" s="554">
        <v>226497100</v>
      </c>
      <c r="P254" s="554">
        <v>182115000</v>
      </c>
      <c r="Q254" s="71" t="s">
        <v>60</v>
      </c>
      <c r="R254" s="103" t="s">
        <v>44</v>
      </c>
      <c r="S254" s="103">
        <v>1</v>
      </c>
      <c r="T254" s="554">
        <v>3064000</v>
      </c>
      <c r="U254" s="554">
        <v>3064000</v>
      </c>
      <c r="V254" s="554" t="s">
        <v>2163</v>
      </c>
      <c r="W254" s="107" t="s">
        <v>1005</v>
      </c>
      <c r="X254" s="103" t="s">
        <v>27</v>
      </c>
      <c r="Y254" s="108">
        <v>90.33</v>
      </c>
      <c r="Z254" s="109"/>
      <c r="AA254" s="554">
        <v>5559129</v>
      </c>
      <c r="AB254" s="554">
        <v>502156122.56999999</v>
      </c>
      <c r="AC254" s="71" t="s">
        <v>28</v>
      </c>
      <c r="AD254" s="71" t="s">
        <v>29</v>
      </c>
      <c r="AE254" s="71" t="s">
        <v>30</v>
      </c>
      <c r="AF254" s="71" t="s">
        <v>31</v>
      </c>
      <c r="AG254" s="71" t="s">
        <v>34</v>
      </c>
      <c r="AH254" s="103" t="s">
        <v>33</v>
      </c>
      <c r="AI254" s="71" t="s">
        <v>562</v>
      </c>
      <c r="AJ254" s="103" t="s">
        <v>409</v>
      </c>
      <c r="AK254" s="103">
        <v>1</v>
      </c>
      <c r="AL254" s="554">
        <v>12423600</v>
      </c>
      <c r="AM254" s="554">
        <v>12423600</v>
      </c>
      <c r="AN254" s="71" t="s">
        <v>407</v>
      </c>
      <c r="AO254" s="103">
        <v>1</v>
      </c>
      <c r="AP254" s="602" t="s">
        <v>35</v>
      </c>
      <c r="AQ254" s="111" t="s">
        <v>720</v>
      </c>
      <c r="AR254" s="111" t="s">
        <v>1912</v>
      </c>
    </row>
    <row r="255" spans="1:44" ht="266.25" outlineLevel="2">
      <c r="A255" s="72">
        <v>18</v>
      </c>
      <c r="B255" s="552" t="s">
        <v>35</v>
      </c>
      <c r="C255" s="552"/>
      <c r="D255" s="71" t="s">
        <v>71</v>
      </c>
      <c r="E255" s="103"/>
      <c r="F255" s="103"/>
      <c r="G255" s="103"/>
      <c r="H255" s="103"/>
      <c r="I255" s="103"/>
      <c r="J255" s="103"/>
      <c r="K255" s="107"/>
      <c r="L255" s="105" t="s">
        <v>35</v>
      </c>
      <c r="M255" s="554" t="s">
        <v>35</v>
      </c>
      <c r="N255" s="554" t="s">
        <v>35</v>
      </c>
      <c r="O255" s="554" t="s">
        <v>35</v>
      </c>
      <c r="P255" s="554" t="s">
        <v>35</v>
      </c>
      <c r="Q255" s="71" t="s">
        <v>302</v>
      </c>
      <c r="R255" s="103" t="s">
        <v>44</v>
      </c>
      <c r="S255" s="103">
        <v>1</v>
      </c>
      <c r="T255" s="554">
        <v>360000</v>
      </c>
      <c r="U255" s="554">
        <v>360000</v>
      </c>
      <c r="V255" s="554"/>
      <c r="W255" s="107" t="s">
        <v>1144</v>
      </c>
      <c r="X255" s="103" t="s">
        <v>27</v>
      </c>
      <c r="Y255" s="108">
        <v>3</v>
      </c>
      <c r="Z255" s="109"/>
      <c r="AA255" s="554">
        <v>10375629</v>
      </c>
      <c r="AB255" s="554">
        <v>31126887</v>
      </c>
      <c r="AC255" s="71"/>
      <c r="AD255" s="71"/>
      <c r="AE255" s="71"/>
      <c r="AF255" s="71" t="s">
        <v>31</v>
      </c>
      <c r="AG255" s="71"/>
      <c r="AH255" s="103" t="s">
        <v>34</v>
      </c>
      <c r="AI255" s="71" t="s">
        <v>578</v>
      </c>
      <c r="AJ255" s="103" t="s">
        <v>560</v>
      </c>
      <c r="AK255" s="103">
        <v>1</v>
      </c>
      <c r="AL255" s="554">
        <v>13000000</v>
      </c>
      <c r="AM255" s="554">
        <v>13000000</v>
      </c>
      <c r="AN255" s="71"/>
      <c r="AO255" s="103"/>
      <c r="AP255" s="602" t="s">
        <v>35</v>
      </c>
      <c r="AQ255" s="59" t="s">
        <v>721</v>
      </c>
      <c r="AR255" s="59" t="s">
        <v>1918</v>
      </c>
    </row>
    <row r="256" spans="1:44" ht="131.25" outlineLevel="2">
      <c r="A256" s="72">
        <v>18</v>
      </c>
      <c r="B256" s="552" t="s">
        <v>35</v>
      </c>
      <c r="C256" s="552"/>
      <c r="D256" s="71"/>
      <c r="E256" s="103"/>
      <c r="F256" s="103"/>
      <c r="G256" s="103"/>
      <c r="H256" s="103"/>
      <c r="I256" s="103"/>
      <c r="J256" s="103"/>
      <c r="K256" s="107"/>
      <c r="L256" s="105" t="s">
        <v>35</v>
      </c>
      <c r="M256" s="554" t="s">
        <v>35</v>
      </c>
      <c r="N256" s="554" t="s">
        <v>35</v>
      </c>
      <c r="O256" s="554" t="s">
        <v>35</v>
      </c>
      <c r="P256" s="554" t="s">
        <v>35</v>
      </c>
      <c r="Q256" s="71" t="s">
        <v>52</v>
      </c>
      <c r="R256" s="103" t="s">
        <v>44</v>
      </c>
      <c r="S256" s="103">
        <v>3</v>
      </c>
      <c r="T256" s="554">
        <v>76000</v>
      </c>
      <c r="U256" s="554">
        <v>228000</v>
      </c>
      <c r="V256" s="554"/>
      <c r="W256" s="107"/>
      <c r="X256" s="103"/>
      <c r="Y256" s="108"/>
      <c r="Z256" s="109"/>
      <c r="AA256" s="554" t="s">
        <v>35</v>
      </c>
      <c r="AB256" s="554" t="s">
        <v>35</v>
      </c>
      <c r="AC256" s="71"/>
      <c r="AD256" s="71"/>
      <c r="AE256" s="71"/>
      <c r="AF256" s="71"/>
      <c r="AG256" s="71"/>
      <c r="AH256" s="103"/>
      <c r="AI256" s="71"/>
      <c r="AJ256" s="103"/>
      <c r="AK256" s="103"/>
      <c r="AL256" s="554" t="s">
        <v>35</v>
      </c>
      <c r="AM256" s="554" t="s">
        <v>35</v>
      </c>
      <c r="AN256" s="71"/>
      <c r="AO256" s="103"/>
      <c r="AP256" s="602" t="s">
        <v>35</v>
      </c>
      <c r="AQ256" s="59" t="s">
        <v>722</v>
      </c>
      <c r="AR256" s="59" t="s">
        <v>1942</v>
      </c>
    </row>
    <row r="257" spans="1:44" ht="63.75" outlineLevel="2">
      <c r="A257" s="72">
        <v>18</v>
      </c>
      <c r="B257" s="552" t="s">
        <v>35</v>
      </c>
      <c r="C257" s="552"/>
      <c r="D257" s="71"/>
      <c r="E257" s="103"/>
      <c r="F257" s="103"/>
      <c r="G257" s="103"/>
      <c r="H257" s="103"/>
      <c r="I257" s="103"/>
      <c r="J257" s="103"/>
      <c r="K257" s="107"/>
      <c r="L257" s="105" t="s">
        <v>35</v>
      </c>
      <c r="M257" s="554" t="s">
        <v>35</v>
      </c>
      <c r="N257" s="554" t="s">
        <v>35</v>
      </c>
      <c r="O257" s="554" t="s">
        <v>35</v>
      </c>
      <c r="P257" s="554" t="s">
        <v>35</v>
      </c>
      <c r="Q257" s="71" t="s">
        <v>53</v>
      </c>
      <c r="R257" s="103" t="s">
        <v>44</v>
      </c>
      <c r="S257" s="103">
        <v>17</v>
      </c>
      <c r="T257" s="554">
        <v>34000</v>
      </c>
      <c r="U257" s="554">
        <v>578000</v>
      </c>
      <c r="V257" s="554"/>
      <c r="W257" s="107" t="s">
        <v>1023</v>
      </c>
      <c r="X257" s="103" t="s">
        <v>38</v>
      </c>
      <c r="Y257" s="108">
        <v>3.3000000000000002E-2</v>
      </c>
      <c r="Z257" s="109"/>
      <c r="AA257" s="554">
        <v>2523428</v>
      </c>
      <c r="AB257" s="554">
        <v>83273.124000000011</v>
      </c>
      <c r="AC257" s="71"/>
      <c r="AD257" s="71"/>
      <c r="AE257" s="71"/>
      <c r="AF257" s="71"/>
      <c r="AG257" s="71"/>
      <c r="AH257" s="103"/>
      <c r="AI257" s="71"/>
      <c r="AJ257" s="103"/>
      <c r="AK257" s="103"/>
      <c r="AL257" s="554" t="s">
        <v>35</v>
      </c>
      <c r="AM257" s="554" t="s">
        <v>35</v>
      </c>
      <c r="AN257" s="71"/>
      <c r="AO257" s="103"/>
      <c r="AP257" s="602" t="s">
        <v>35</v>
      </c>
      <c r="AQ257" s="585" t="s">
        <v>1911</v>
      </c>
      <c r="AR257" s="585" t="s">
        <v>1915</v>
      </c>
    </row>
    <row r="258" spans="1:44" outlineLevel="2">
      <c r="A258" s="72">
        <v>18</v>
      </c>
      <c r="B258" s="552" t="s">
        <v>35</v>
      </c>
      <c r="C258" s="552"/>
      <c r="D258" s="71"/>
      <c r="E258" s="103"/>
      <c r="F258" s="103"/>
      <c r="G258" s="103"/>
      <c r="H258" s="103"/>
      <c r="I258" s="103"/>
      <c r="J258" s="103"/>
      <c r="K258" s="107"/>
      <c r="L258" s="105" t="s">
        <v>35</v>
      </c>
      <c r="M258" s="554" t="s">
        <v>35</v>
      </c>
      <c r="N258" s="554" t="s">
        <v>35</v>
      </c>
      <c r="O258" s="554" t="s">
        <v>35</v>
      </c>
      <c r="P258" s="554" t="s">
        <v>35</v>
      </c>
      <c r="Q258" s="71" t="s">
        <v>303</v>
      </c>
      <c r="R258" s="103" t="s">
        <v>44</v>
      </c>
      <c r="S258" s="103">
        <v>1</v>
      </c>
      <c r="T258" s="554">
        <v>780000</v>
      </c>
      <c r="U258" s="554">
        <v>780000</v>
      </c>
      <c r="V258" s="554"/>
      <c r="W258" s="107" t="s">
        <v>1105</v>
      </c>
      <c r="X258" s="103" t="s">
        <v>27</v>
      </c>
      <c r="Y258" s="108">
        <v>4.5600000000000005</v>
      </c>
      <c r="Z258" s="109"/>
      <c r="AA258" s="554">
        <v>292949</v>
      </c>
      <c r="AB258" s="554">
        <v>1335847.4400000002</v>
      </c>
      <c r="AC258" s="71"/>
      <c r="AD258" s="71"/>
      <c r="AE258" s="71"/>
      <c r="AF258" s="71"/>
      <c r="AG258" s="71"/>
      <c r="AH258" s="103"/>
      <c r="AI258" s="71"/>
      <c r="AJ258" s="103"/>
      <c r="AK258" s="103"/>
      <c r="AL258" s="554" t="s">
        <v>35</v>
      </c>
      <c r="AM258" s="554" t="s">
        <v>35</v>
      </c>
      <c r="AN258" s="71"/>
      <c r="AO258" s="103"/>
      <c r="AP258" s="602" t="s">
        <v>35</v>
      </c>
      <c r="AQ258" s="584" t="s">
        <v>1940</v>
      </c>
      <c r="AR258" s="584"/>
    </row>
    <row r="259" spans="1:44" ht="37.5" outlineLevel="2">
      <c r="A259" s="72">
        <v>18</v>
      </c>
      <c r="B259" s="552" t="s">
        <v>35</v>
      </c>
      <c r="C259" s="552"/>
      <c r="D259" s="71"/>
      <c r="E259" s="103"/>
      <c r="F259" s="103"/>
      <c r="G259" s="103"/>
      <c r="H259" s="103"/>
      <c r="I259" s="103"/>
      <c r="J259" s="103"/>
      <c r="K259" s="107"/>
      <c r="L259" s="105" t="s">
        <v>35</v>
      </c>
      <c r="M259" s="554" t="s">
        <v>35</v>
      </c>
      <c r="N259" s="554" t="s">
        <v>35</v>
      </c>
      <c r="O259" s="554" t="s">
        <v>35</v>
      </c>
      <c r="P259" s="554" t="s">
        <v>35</v>
      </c>
      <c r="Q259" s="71" t="s">
        <v>239</v>
      </c>
      <c r="R259" s="103" t="s">
        <v>27</v>
      </c>
      <c r="S259" s="103">
        <v>3</v>
      </c>
      <c r="T259" s="554">
        <v>12000</v>
      </c>
      <c r="U259" s="554">
        <v>36000</v>
      </c>
      <c r="V259" s="554"/>
      <c r="W259" s="107" t="s">
        <v>1130</v>
      </c>
      <c r="X259" s="103" t="s">
        <v>27</v>
      </c>
      <c r="Y259" s="108">
        <v>1.17</v>
      </c>
      <c r="Z259" s="109"/>
      <c r="AA259" s="554">
        <v>282038</v>
      </c>
      <c r="AB259" s="554">
        <v>329984.45999999996</v>
      </c>
      <c r="AC259" s="71"/>
      <c r="AD259" s="71"/>
      <c r="AE259" s="71"/>
      <c r="AF259" s="71"/>
      <c r="AG259" s="71"/>
      <c r="AH259" s="103"/>
      <c r="AI259" s="71"/>
      <c r="AJ259" s="103"/>
      <c r="AK259" s="103"/>
      <c r="AL259" s="554" t="s">
        <v>35</v>
      </c>
      <c r="AM259" s="554" t="s">
        <v>35</v>
      </c>
      <c r="AN259" s="71"/>
      <c r="AO259" s="103"/>
      <c r="AP259" s="602" t="s">
        <v>35</v>
      </c>
      <c r="AQ259" s="107"/>
      <c r="AR259" s="107"/>
    </row>
    <row r="260" spans="1:44" outlineLevel="2">
      <c r="A260" s="72">
        <v>18</v>
      </c>
      <c r="B260" s="552" t="s">
        <v>35</v>
      </c>
      <c r="C260" s="552"/>
      <c r="D260" s="71"/>
      <c r="E260" s="103"/>
      <c r="F260" s="103"/>
      <c r="G260" s="103"/>
      <c r="H260" s="103"/>
      <c r="I260" s="103"/>
      <c r="J260" s="103"/>
      <c r="K260" s="107"/>
      <c r="L260" s="105" t="s">
        <v>35</v>
      </c>
      <c r="M260" s="554" t="s">
        <v>35</v>
      </c>
      <c r="N260" s="554" t="s">
        <v>35</v>
      </c>
      <c r="O260" s="554" t="s">
        <v>35</v>
      </c>
      <c r="P260" s="554" t="s">
        <v>35</v>
      </c>
      <c r="Q260" s="71" t="s">
        <v>35</v>
      </c>
      <c r="R260" s="103"/>
      <c r="S260" s="103"/>
      <c r="T260" s="554" t="s">
        <v>35</v>
      </c>
      <c r="U260" s="554" t="s">
        <v>35</v>
      </c>
      <c r="V260" s="554"/>
      <c r="W260" s="107" t="s">
        <v>1108</v>
      </c>
      <c r="X260" s="103" t="s">
        <v>27</v>
      </c>
      <c r="Y260" s="108">
        <v>7.86</v>
      </c>
      <c r="Z260" s="109"/>
      <c r="AA260" s="554">
        <v>282038</v>
      </c>
      <c r="AB260" s="554">
        <v>2216818.6800000002</v>
      </c>
      <c r="AC260" s="71"/>
      <c r="AD260" s="71"/>
      <c r="AE260" s="71"/>
      <c r="AF260" s="71"/>
      <c r="AG260" s="71"/>
      <c r="AH260" s="103"/>
      <c r="AI260" s="71"/>
      <c r="AJ260" s="103"/>
      <c r="AK260" s="103"/>
      <c r="AL260" s="554" t="s">
        <v>35</v>
      </c>
      <c r="AM260" s="554" t="s">
        <v>35</v>
      </c>
      <c r="AN260" s="71"/>
      <c r="AO260" s="103"/>
      <c r="AP260" s="602" t="s">
        <v>35</v>
      </c>
      <c r="AQ260" s="107"/>
      <c r="AR260" s="107"/>
    </row>
    <row r="261" spans="1:44" outlineLevel="2">
      <c r="A261" s="72">
        <v>18</v>
      </c>
      <c r="B261" s="552" t="s">
        <v>35</v>
      </c>
      <c r="C261" s="552"/>
      <c r="D261" s="71"/>
      <c r="E261" s="103"/>
      <c r="F261" s="103"/>
      <c r="G261" s="103"/>
      <c r="H261" s="103"/>
      <c r="I261" s="103"/>
      <c r="J261" s="103"/>
      <c r="K261" s="107"/>
      <c r="L261" s="105" t="s">
        <v>35</v>
      </c>
      <c r="M261" s="554" t="s">
        <v>35</v>
      </c>
      <c r="N261" s="554" t="s">
        <v>35</v>
      </c>
      <c r="O261" s="554" t="s">
        <v>35</v>
      </c>
      <c r="P261" s="554" t="s">
        <v>35</v>
      </c>
      <c r="Q261" s="71" t="s">
        <v>35</v>
      </c>
      <c r="R261" s="103"/>
      <c r="S261" s="103"/>
      <c r="T261" s="554" t="s">
        <v>35</v>
      </c>
      <c r="U261" s="554" t="s">
        <v>35</v>
      </c>
      <c r="V261" s="554"/>
      <c r="W261" s="107" t="s">
        <v>1182</v>
      </c>
      <c r="X261" s="103" t="s">
        <v>38</v>
      </c>
      <c r="Y261" s="108">
        <v>0.128</v>
      </c>
      <c r="Z261" s="109"/>
      <c r="AA261" s="554">
        <v>2523428</v>
      </c>
      <c r="AB261" s="554">
        <v>322998.78399999999</v>
      </c>
      <c r="AC261" s="71"/>
      <c r="AD261" s="71"/>
      <c r="AE261" s="71"/>
      <c r="AF261" s="71"/>
      <c r="AG261" s="71"/>
      <c r="AH261" s="103"/>
      <c r="AI261" s="71"/>
      <c r="AJ261" s="103"/>
      <c r="AK261" s="103"/>
      <c r="AL261" s="554" t="s">
        <v>35</v>
      </c>
      <c r="AM261" s="554" t="s">
        <v>35</v>
      </c>
      <c r="AN261" s="71"/>
      <c r="AO261" s="103"/>
      <c r="AP261" s="602" t="s">
        <v>35</v>
      </c>
      <c r="AQ261" s="107"/>
      <c r="AR261" s="107"/>
    </row>
    <row r="262" spans="1:44" outlineLevel="2">
      <c r="A262" s="72">
        <v>18</v>
      </c>
      <c r="B262" s="552" t="s">
        <v>35</v>
      </c>
      <c r="C262" s="552"/>
      <c r="D262" s="71"/>
      <c r="E262" s="103"/>
      <c r="F262" s="103"/>
      <c r="G262" s="103"/>
      <c r="H262" s="103"/>
      <c r="I262" s="103"/>
      <c r="J262" s="103"/>
      <c r="K262" s="107"/>
      <c r="L262" s="105" t="s">
        <v>35</v>
      </c>
      <c r="M262" s="554" t="s">
        <v>35</v>
      </c>
      <c r="N262" s="554" t="s">
        <v>35</v>
      </c>
      <c r="O262" s="554" t="s">
        <v>35</v>
      </c>
      <c r="P262" s="554" t="s">
        <v>35</v>
      </c>
      <c r="Q262" s="71" t="s">
        <v>35</v>
      </c>
      <c r="R262" s="103"/>
      <c r="S262" s="103"/>
      <c r="T262" s="554" t="s">
        <v>35</v>
      </c>
      <c r="U262" s="554" t="s">
        <v>35</v>
      </c>
      <c r="V262" s="554"/>
      <c r="W262" s="107" t="s">
        <v>1023</v>
      </c>
      <c r="X262" s="103" t="s">
        <v>38</v>
      </c>
      <c r="Y262" s="108">
        <v>0.06</v>
      </c>
      <c r="Z262" s="109"/>
      <c r="AA262" s="554">
        <v>2523428</v>
      </c>
      <c r="AB262" s="554">
        <v>151405.68</v>
      </c>
      <c r="AC262" s="71"/>
      <c r="AD262" s="71"/>
      <c r="AE262" s="71"/>
      <c r="AF262" s="71"/>
      <c r="AG262" s="71"/>
      <c r="AH262" s="103"/>
      <c r="AI262" s="71"/>
      <c r="AJ262" s="103"/>
      <c r="AK262" s="103"/>
      <c r="AL262" s="554" t="s">
        <v>35</v>
      </c>
      <c r="AM262" s="554" t="s">
        <v>35</v>
      </c>
      <c r="AN262" s="71"/>
      <c r="AO262" s="103"/>
      <c r="AP262" s="602" t="s">
        <v>35</v>
      </c>
      <c r="AQ262" s="107"/>
      <c r="AR262" s="107"/>
    </row>
    <row r="263" spans="1:44" outlineLevel="2">
      <c r="A263" s="72">
        <v>18</v>
      </c>
      <c r="B263" s="552" t="s">
        <v>35</v>
      </c>
      <c r="C263" s="552"/>
      <c r="D263" s="71"/>
      <c r="E263" s="103"/>
      <c r="F263" s="103"/>
      <c r="G263" s="103"/>
      <c r="H263" s="103"/>
      <c r="I263" s="103"/>
      <c r="J263" s="103"/>
      <c r="K263" s="107"/>
      <c r="L263" s="105" t="s">
        <v>35</v>
      </c>
      <c r="M263" s="554" t="s">
        <v>35</v>
      </c>
      <c r="N263" s="554" t="s">
        <v>35</v>
      </c>
      <c r="O263" s="554" t="s">
        <v>35</v>
      </c>
      <c r="P263" s="554" t="s">
        <v>35</v>
      </c>
      <c r="Q263" s="71" t="s">
        <v>35</v>
      </c>
      <c r="R263" s="103"/>
      <c r="S263" s="103"/>
      <c r="T263" s="554" t="s">
        <v>35</v>
      </c>
      <c r="U263" s="554" t="s">
        <v>35</v>
      </c>
      <c r="V263" s="554"/>
      <c r="W263" s="107" t="s">
        <v>1105</v>
      </c>
      <c r="X263" s="103" t="s">
        <v>27</v>
      </c>
      <c r="Y263" s="108">
        <v>3.36</v>
      </c>
      <c r="Z263" s="109"/>
      <c r="AA263" s="554">
        <v>292949</v>
      </c>
      <c r="AB263" s="554">
        <v>984308.64</v>
      </c>
      <c r="AC263" s="71"/>
      <c r="AD263" s="71"/>
      <c r="AE263" s="71"/>
      <c r="AF263" s="71"/>
      <c r="AG263" s="71"/>
      <c r="AH263" s="103"/>
      <c r="AI263" s="71"/>
      <c r="AJ263" s="103"/>
      <c r="AK263" s="103"/>
      <c r="AL263" s="554" t="s">
        <v>35</v>
      </c>
      <c r="AM263" s="554" t="s">
        <v>35</v>
      </c>
      <c r="AN263" s="71"/>
      <c r="AO263" s="103"/>
      <c r="AP263" s="602" t="s">
        <v>35</v>
      </c>
      <c r="AQ263" s="107"/>
      <c r="AR263" s="107"/>
    </row>
    <row r="264" spans="1:44" outlineLevel="2">
      <c r="A264" s="72">
        <v>18</v>
      </c>
      <c r="B264" s="552" t="s">
        <v>35</v>
      </c>
      <c r="C264" s="552"/>
      <c r="D264" s="71"/>
      <c r="E264" s="103"/>
      <c r="F264" s="103"/>
      <c r="G264" s="103"/>
      <c r="H264" s="103"/>
      <c r="I264" s="103"/>
      <c r="J264" s="103"/>
      <c r="K264" s="107"/>
      <c r="L264" s="105" t="s">
        <v>35</v>
      </c>
      <c r="M264" s="554" t="s">
        <v>35</v>
      </c>
      <c r="N264" s="554" t="s">
        <v>35</v>
      </c>
      <c r="O264" s="554" t="s">
        <v>35</v>
      </c>
      <c r="P264" s="554" t="s">
        <v>35</v>
      </c>
      <c r="Q264" s="71" t="s">
        <v>35</v>
      </c>
      <c r="R264" s="103"/>
      <c r="S264" s="103"/>
      <c r="T264" s="554" t="s">
        <v>35</v>
      </c>
      <c r="U264" s="554" t="s">
        <v>35</v>
      </c>
      <c r="V264" s="554"/>
      <c r="W264" s="107" t="s">
        <v>1130</v>
      </c>
      <c r="X264" s="103" t="s">
        <v>27</v>
      </c>
      <c r="Y264" s="108">
        <v>2.4300000000000002</v>
      </c>
      <c r="Z264" s="109"/>
      <c r="AA264" s="554">
        <v>282038</v>
      </c>
      <c r="AB264" s="554">
        <v>685352.34000000008</v>
      </c>
      <c r="AC264" s="71"/>
      <c r="AD264" s="71"/>
      <c r="AE264" s="71"/>
      <c r="AF264" s="71"/>
      <c r="AG264" s="71"/>
      <c r="AH264" s="103"/>
      <c r="AI264" s="71"/>
      <c r="AJ264" s="103"/>
      <c r="AK264" s="103"/>
      <c r="AL264" s="554" t="s">
        <v>35</v>
      </c>
      <c r="AM264" s="554" t="s">
        <v>35</v>
      </c>
      <c r="AN264" s="71"/>
      <c r="AO264" s="103"/>
      <c r="AP264" s="602" t="s">
        <v>35</v>
      </c>
      <c r="AQ264" s="107"/>
      <c r="AR264" s="107"/>
    </row>
    <row r="265" spans="1:44" outlineLevel="2">
      <c r="A265" s="72">
        <v>18</v>
      </c>
      <c r="B265" s="552" t="s">
        <v>35</v>
      </c>
      <c r="C265" s="552"/>
      <c r="D265" s="71"/>
      <c r="E265" s="103"/>
      <c r="F265" s="103"/>
      <c r="G265" s="103"/>
      <c r="H265" s="103"/>
      <c r="I265" s="103"/>
      <c r="J265" s="103"/>
      <c r="K265" s="107"/>
      <c r="L265" s="105" t="s">
        <v>35</v>
      </c>
      <c r="M265" s="554" t="s">
        <v>35</v>
      </c>
      <c r="N265" s="554" t="s">
        <v>35</v>
      </c>
      <c r="O265" s="554" t="s">
        <v>35</v>
      </c>
      <c r="P265" s="554" t="s">
        <v>35</v>
      </c>
      <c r="Q265" s="71" t="s">
        <v>35</v>
      </c>
      <c r="R265" s="103"/>
      <c r="S265" s="103"/>
      <c r="T265" s="554" t="s">
        <v>35</v>
      </c>
      <c r="U265" s="554" t="s">
        <v>35</v>
      </c>
      <c r="V265" s="554"/>
      <c r="W265" s="107" t="s">
        <v>1183</v>
      </c>
      <c r="X265" s="103" t="s">
        <v>38</v>
      </c>
      <c r="Y265" s="108">
        <v>0.53600000000000003</v>
      </c>
      <c r="Z265" s="109"/>
      <c r="AA265" s="554">
        <v>5185128</v>
      </c>
      <c r="AB265" s="554">
        <v>2779228.608</v>
      </c>
      <c r="AC265" s="71"/>
      <c r="AD265" s="71"/>
      <c r="AE265" s="71"/>
      <c r="AF265" s="71"/>
      <c r="AG265" s="71"/>
      <c r="AH265" s="103"/>
      <c r="AI265" s="71"/>
      <c r="AJ265" s="103"/>
      <c r="AK265" s="103"/>
      <c r="AL265" s="554" t="s">
        <v>35</v>
      </c>
      <c r="AM265" s="554" t="s">
        <v>35</v>
      </c>
      <c r="AN265" s="71"/>
      <c r="AO265" s="103"/>
      <c r="AP265" s="602" t="s">
        <v>35</v>
      </c>
      <c r="AQ265" s="107"/>
      <c r="AR265" s="107"/>
    </row>
    <row r="266" spans="1:44" outlineLevel="2">
      <c r="A266" s="72">
        <v>18</v>
      </c>
      <c r="B266" s="552" t="s">
        <v>35</v>
      </c>
      <c r="C266" s="552"/>
      <c r="D266" s="71"/>
      <c r="E266" s="103"/>
      <c r="F266" s="103"/>
      <c r="G266" s="103"/>
      <c r="H266" s="103"/>
      <c r="I266" s="103"/>
      <c r="J266" s="103"/>
      <c r="K266" s="107"/>
      <c r="L266" s="105" t="s">
        <v>35</v>
      </c>
      <c r="M266" s="554" t="s">
        <v>35</v>
      </c>
      <c r="N266" s="554" t="s">
        <v>35</v>
      </c>
      <c r="O266" s="554" t="s">
        <v>35</v>
      </c>
      <c r="P266" s="554" t="s">
        <v>35</v>
      </c>
      <c r="Q266" s="71" t="s">
        <v>35</v>
      </c>
      <c r="R266" s="103"/>
      <c r="S266" s="103"/>
      <c r="T266" s="554" t="s">
        <v>35</v>
      </c>
      <c r="U266" s="554" t="s">
        <v>35</v>
      </c>
      <c r="V266" s="554"/>
      <c r="W266" s="107" t="s">
        <v>1179</v>
      </c>
      <c r="X266" s="103" t="s">
        <v>27</v>
      </c>
      <c r="Y266" s="108">
        <v>7.2</v>
      </c>
      <c r="Z266" s="109"/>
      <c r="AA266" s="554">
        <v>330817</v>
      </c>
      <c r="AB266" s="554">
        <v>2381882.4</v>
      </c>
      <c r="AC266" s="71"/>
      <c r="AD266" s="71"/>
      <c r="AE266" s="71"/>
      <c r="AF266" s="71"/>
      <c r="AG266" s="71"/>
      <c r="AH266" s="103"/>
      <c r="AI266" s="71"/>
      <c r="AJ266" s="103"/>
      <c r="AK266" s="103"/>
      <c r="AL266" s="554" t="s">
        <v>35</v>
      </c>
      <c r="AM266" s="554" t="s">
        <v>35</v>
      </c>
      <c r="AN266" s="71"/>
      <c r="AO266" s="103"/>
      <c r="AP266" s="602" t="s">
        <v>35</v>
      </c>
      <c r="AQ266" s="107"/>
      <c r="AR266" s="107"/>
    </row>
    <row r="267" spans="1:44" ht="37.5" outlineLevel="2">
      <c r="A267" s="72">
        <v>18</v>
      </c>
      <c r="B267" s="552" t="s">
        <v>35</v>
      </c>
      <c r="C267" s="552"/>
      <c r="D267" s="71"/>
      <c r="E267" s="103"/>
      <c r="F267" s="103"/>
      <c r="G267" s="103"/>
      <c r="H267" s="103"/>
      <c r="I267" s="103"/>
      <c r="J267" s="103"/>
      <c r="K267" s="107"/>
      <c r="L267" s="105" t="s">
        <v>35</v>
      </c>
      <c r="M267" s="554" t="s">
        <v>35</v>
      </c>
      <c r="N267" s="554" t="s">
        <v>35</v>
      </c>
      <c r="O267" s="554" t="s">
        <v>35</v>
      </c>
      <c r="P267" s="554" t="s">
        <v>35</v>
      </c>
      <c r="Q267" s="71" t="s">
        <v>35</v>
      </c>
      <c r="R267" s="103"/>
      <c r="S267" s="103"/>
      <c r="T267" s="554" t="s">
        <v>35</v>
      </c>
      <c r="U267" s="554" t="s">
        <v>35</v>
      </c>
      <c r="V267" s="554"/>
      <c r="W267" s="107" t="s">
        <v>1184</v>
      </c>
      <c r="X267" s="103" t="s">
        <v>27</v>
      </c>
      <c r="Y267" s="108">
        <v>27.28</v>
      </c>
      <c r="Z267" s="109"/>
      <c r="AA267" s="554">
        <v>1049273</v>
      </c>
      <c r="AB267" s="554">
        <v>28624167.440000001</v>
      </c>
      <c r="AC267" s="71"/>
      <c r="AD267" s="71"/>
      <c r="AE267" s="71"/>
      <c r="AF267" s="71"/>
      <c r="AG267" s="71"/>
      <c r="AH267" s="103"/>
      <c r="AI267" s="71"/>
      <c r="AJ267" s="103"/>
      <c r="AK267" s="103"/>
      <c r="AL267" s="554" t="s">
        <v>35</v>
      </c>
      <c r="AM267" s="554" t="s">
        <v>35</v>
      </c>
      <c r="AN267" s="71"/>
      <c r="AO267" s="103"/>
      <c r="AP267" s="602" t="s">
        <v>35</v>
      </c>
      <c r="AQ267" s="107"/>
      <c r="AR267" s="107"/>
    </row>
    <row r="268" spans="1:44" outlineLevel="2">
      <c r="A268" s="72">
        <v>18</v>
      </c>
      <c r="B268" s="552" t="s">
        <v>35</v>
      </c>
      <c r="C268" s="552"/>
      <c r="D268" s="71"/>
      <c r="E268" s="103"/>
      <c r="F268" s="103"/>
      <c r="G268" s="103"/>
      <c r="H268" s="103"/>
      <c r="I268" s="103"/>
      <c r="J268" s="103"/>
      <c r="K268" s="107"/>
      <c r="L268" s="105" t="s">
        <v>35</v>
      </c>
      <c r="M268" s="554" t="s">
        <v>35</v>
      </c>
      <c r="N268" s="554" t="s">
        <v>35</v>
      </c>
      <c r="O268" s="554" t="s">
        <v>35</v>
      </c>
      <c r="P268" s="554" t="s">
        <v>35</v>
      </c>
      <c r="Q268" s="71" t="s">
        <v>35</v>
      </c>
      <c r="R268" s="103"/>
      <c r="S268" s="103"/>
      <c r="T268" s="554" t="s">
        <v>35</v>
      </c>
      <c r="U268" s="554" t="s">
        <v>35</v>
      </c>
      <c r="V268" s="554"/>
      <c r="W268" s="107" t="s">
        <v>1107</v>
      </c>
      <c r="X268" s="103" t="s">
        <v>27</v>
      </c>
      <c r="Y268" s="108">
        <v>76.05</v>
      </c>
      <c r="Z268" s="109"/>
      <c r="AA268" s="554">
        <v>109890</v>
      </c>
      <c r="AB268" s="554">
        <v>8357134.5</v>
      </c>
      <c r="AC268" s="71"/>
      <c r="AD268" s="71"/>
      <c r="AE268" s="71"/>
      <c r="AF268" s="71"/>
      <c r="AG268" s="71"/>
      <c r="AH268" s="103"/>
      <c r="AI268" s="71"/>
      <c r="AJ268" s="103"/>
      <c r="AK268" s="103"/>
      <c r="AL268" s="554" t="s">
        <v>35</v>
      </c>
      <c r="AM268" s="554" t="s">
        <v>35</v>
      </c>
      <c r="AN268" s="71"/>
      <c r="AO268" s="103"/>
      <c r="AP268" s="602" t="s">
        <v>35</v>
      </c>
      <c r="AQ268" s="107"/>
      <c r="AR268" s="107"/>
    </row>
    <row r="269" spans="1:44" ht="37.5" outlineLevel="2">
      <c r="A269" s="72">
        <v>18</v>
      </c>
      <c r="B269" s="552" t="s">
        <v>35</v>
      </c>
      <c r="C269" s="552"/>
      <c r="D269" s="71"/>
      <c r="E269" s="103"/>
      <c r="F269" s="103"/>
      <c r="G269" s="103"/>
      <c r="H269" s="103"/>
      <c r="I269" s="103"/>
      <c r="J269" s="103"/>
      <c r="K269" s="107"/>
      <c r="L269" s="105" t="s">
        <v>35</v>
      </c>
      <c r="M269" s="554" t="s">
        <v>35</v>
      </c>
      <c r="N269" s="554" t="s">
        <v>35</v>
      </c>
      <c r="O269" s="554" t="s">
        <v>35</v>
      </c>
      <c r="P269" s="554" t="s">
        <v>35</v>
      </c>
      <c r="Q269" s="71" t="s">
        <v>35</v>
      </c>
      <c r="R269" s="103"/>
      <c r="S269" s="103"/>
      <c r="T269" s="554" t="s">
        <v>35</v>
      </c>
      <c r="U269" s="554" t="s">
        <v>35</v>
      </c>
      <c r="V269" s="554"/>
      <c r="W269" s="107" t="s">
        <v>1049</v>
      </c>
      <c r="X269" s="103" t="s">
        <v>42</v>
      </c>
      <c r="Y269" s="108">
        <v>1</v>
      </c>
      <c r="Z269" s="109"/>
      <c r="AA269" s="554">
        <v>3793079</v>
      </c>
      <c r="AB269" s="554">
        <v>3793079</v>
      </c>
      <c r="AC269" s="71"/>
      <c r="AD269" s="71"/>
      <c r="AE269" s="71"/>
      <c r="AF269" s="71"/>
      <c r="AG269" s="71"/>
      <c r="AH269" s="103"/>
      <c r="AI269" s="71"/>
      <c r="AJ269" s="103"/>
      <c r="AK269" s="103"/>
      <c r="AL269" s="554" t="s">
        <v>35</v>
      </c>
      <c r="AM269" s="554" t="s">
        <v>35</v>
      </c>
      <c r="AN269" s="71"/>
      <c r="AO269" s="103"/>
      <c r="AP269" s="602" t="s">
        <v>35</v>
      </c>
      <c r="AQ269" s="107"/>
      <c r="AR269" s="107"/>
    </row>
    <row r="270" spans="1:44" outlineLevel="2">
      <c r="A270" s="72">
        <v>18</v>
      </c>
      <c r="B270" s="552"/>
      <c r="C270" s="552"/>
      <c r="D270" s="61"/>
      <c r="E270" s="103"/>
      <c r="F270" s="103"/>
      <c r="G270" s="103"/>
      <c r="H270" s="103"/>
      <c r="I270" s="103"/>
      <c r="J270" s="103"/>
      <c r="K270" s="107"/>
      <c r="L270" s="105" t="s">
        <v>35</v>
      </c>
      <c r="M270" s="554" t="s">
        <v>35</v>
      </c>
      <c r="N270" s="554" t="s">
        <v>35</v>
      </c>
      <c r="O270" s="554" t="s">
        <v>35</v>
      </c>
      <c r="P270" s="554" t="s">
        <v>35</v>
      </c>
      <c r="Q270" s="71" t="s">
        <v>35</v>
      </c>
      <c r="R270" s="103"/>
      <c r="S270" s="103"/>
      <c r="T270" s="554" t="s">
        <v>35</v>
      </c>
      <c r="U270" s="554" t="s">
        <v>35</v>
      </c>
      <c r="V270" s="554"/>
      <c r="W270" s="107" t="s">
        <v>35</v>
      </c>
      <c r="X270" s="103"/>
      <c r="Y270" s="108"/>
      <c r="Z270" s="109"/>
      <c r="AA270" s="554" t="s">
        <v>35</v>
      </c>
      <c r="AB270" s="554" t="s">
        <v>35</v>
      </c>
      <c r="AC270" s="71"/>
      <c r="AD270" s="71"/>
      <c r="AE270" s="71"/>
      <c r="AF270" s="71"/>
      <c r="AG270" s="71"/>
      <c r="AH270" s="103"/>
      <c r="AI270" s="71"/>
      <c r="AJ270" s="103"/>
      <c r="AK270" s="103"/>
      <c r="AL270" s="554" t="s">
        <v>35</v>
      </c>
      <c r="AM270" s="554" t="s">
        <v>35</v>
      </c>
      <c r="AN270" s="71"/>
      <c r="AO270" s="103"/>
      <c r="AP270" s="602" t="s">
        <v>35</v>
      </c>
      <c r="AQ270" s="107"/>
      <c r="AR270" s="107"/>
    </row>
    <row r="271" spans="1:44" outlineLevel="1">
      <c r="A271" s="84" t="s">
        <v>2141</v>
      </c>
      <c r="B271" s="552">
        <v>19</v>
      </c>
      <c r="C271" s="552">
        <v>437</v>
      </c>
      <c r="D271" s="61" t="s">
        <v>269</v>
      </c>
      <c r="E271" s="162"/>
      <c r="F271" s="103"/>
      <c r="G271" s="162"/>
      <c r="H271" s="162"/>
      <c r="I271" s="162"/>
      <c r="J271" s="162"/>
      <c r="K271" s="129"/>
      <c r="L271" s="167">
        <v>135.5</v>
      </c>
      <c r="M271" s="553"/>
      <c r="N271" s="553"/>
      <c r="O271" s="553">
        <v>227504500</v>
      </c>
      <c r="P271" s="553">
        <v>182925000</v>
      </c>
      <c r="Q271" s="61"/>
      <c r="R271" s="162"/>
      <c r="S271" s="162">
        <v>10</v>
      </c>
      <c r="T271" s="553"/>
      <c r="U271" s="553">
        <v>3274000</v>
      </c>
      <c r="V271" s="553"/>
      <c r="W271" s="129"/>
      <c r="X271" s="162"/>
      <c r="Y271" s="169">
        <v>289.87599999999998</v>
      </c>
      <c r="Z271" s="170">
        <v>0</v>
      </c>
      <c r="AA271" s="553"/>
      <c r="AB271" s="553">
        <v>652199067.46200025</v>
      </c>
      <c r="AC271" s="71"/>
      <c r="AD271" s="71"/>
      <c r="AE271" s="71"/>
      <c r="AF271" s="71"/>
      <c r="AG271" s="71"/>
      <c r="AH271" s="103"/>
      <c r="AI271" s="61"/>
      <c r="AJ271" s="162"/>
      <c r="AK271" s="162">
        <v>5</v>
      </c>
      <c r="AL271" s="553"/>
      <c r="AM271" s="553">
        <v>66694400</v>
      </c>
      <c r="AN271" s="61"/>
      <c r="AO271" s="162">
        <v>1</v>
      </c>
      <c r="AP271" s="602">
        <v>1132596967.4620004</v>
      </c>
      <c r="AQ271" s="111"/>
      <c r="AR271" s="111"/>
    </row>
    <row r="272" spans="1:44" ht="56.25" outlineLevel="2">
      <c r="A272" s="72">
        <v>19</v>
      </c>
      <c r="B272" s="552" t="s">
        <v>35</v>
      </c>
      <c r="C272" s="552"/>
      <c r="D272" s="71" t="s">
        <v>271</v>
      </c>
      <c r="E272" s="103">
        <v>4</v>
      </c>
      <c r="F272" s="103"/>
      <c r="G272" s="103">
        <v>426</v>
      </c>
      <c r="H272" s="103">
        <v>79</v>
      </c>
      <c r="I272" s="103" t="s">
        <v>223</v>
      </c>
      <c r="J272" s="103" t="s">
        <v>224</v>
      </c>
      <c r="K272" s="107" t="s">
        <v>974</v>
      </c>
      <c r="L272" s="105">
        <v>135.5</v>
      </c>
      <c r="M272" s="554">
        <v>1679000</v>
      </c>
      <c r="N272" s="554">
        <v>1350000</v>
      </c>
      <c r="O272" s="554">
        <v>227504500</v>
      </c>
      <c r="P272" s="554">
        <v>182925000</v>
      </c>
      <c r="Q272" s="71" t="s">
        <v>242</v>
      </c>
      <c r="R272" s="103" t="s">
        <v>44</v>
      </c>
      <c r="S272" s="103">
        <v>1</v>
      </c>
      <c r="T272" s="554">
        <v>800000</v>
      </c>
      <c r="U272" s="554">
        <v>800000</v>
      </c>
      <c r="V272" s="554" t="s">
        <v>2163</v>
      </c>
      <c r="W272" s="107" t="s">
        <v>1005</v>
      </c>
      <c r="X272" s="103" t="s">
        <v>27</v>
      </c>
      <c r="Y272" s="108">
        <v>79.53</v>
      </c>
      <c r="Z272" s="109"/>
      <c r="AA272" s="554">
        <v>5559129</v>
      </c>
      <c r="AB272" s="554">
        <v>442117529.37</v>
      </c>
      <c r="AC272" s="71" t="s">
        <v>28</v>
      </c>
      <c r="AD272" s="71" t="s">
        <v>29</v>
      </c>
      <c r="AE272" s="71" t="s">
        <v>270</v>
      </c>
      <c r="AF272" s="71" t="s">
        <v>31</v>
      </c>
      <c r="AG272" s="71" t="s">
        <v>34</v>
      </c>
      <c r="AH272" s="103" t="s">
        <v>33</v>
      </c>
      <c r="AI272" s="71" t="s">
        <v>562</v>
      </c>
      <c r="AJ272" s="103" t="s">
        <v>409</v>
      </c>
      <c r="AK272" s="103">
        <v>4</v>
      </c>
      <c r="AL272" s="554">
        <v>12423600</v>
      </c>
      <c r="AM272" s="554">
        <v>49694400</v>
      </c>
      <c r="AN272" s="71" t="s">
        <v>407</v>
      </c>
      <c r="AO272" s="103">
        <v>1</v>
      </c>
      <c r="AP272" s="602" t="s">
        <v>35</v>
      </c>
      <c r="AQ272" s="111" t="s">
        <v>690</v>
      </c>
      <c r="AR272" s="111" t="s">
        <v>1912</v>
      </c>
    </row>
    <row r="273" spans="1:44" ht="112.5" outlineLevel="2">
      <c r="A273" s="72">
        <v>19</v>
      </c>
      <c r="B273" s="552" t="s">
        <v>35</v>
      </c>
      <c r="C273" s="552"/>
      <c r="D273" s="71" t="s">
        <v>71</v>
      </c>
      <c r="E273" s="103"/>
      <c r="F273" s="103"/>
      <c r="G273" s="103"/>
      <c r="H273" s="103"/>
      <c r="I273" s="103"/>
      <c r="J273" s="103"/>
      <c r="K273" s="107"/>
      <c r="L273" s="105" t="s">
        <v>35</v>
      </c>
      <c r="M273" s="554" t="s">
        <v>35</v>
      </c>
      <c r="N273" s="554" t="s">
        <v>35</v>
      </c>
      <c r="O273" s="554" t="s">
        <v>35</v>
      </c>
      <c r="P273" s="554" t="s">
        <v>35</v>
      </c>
      <c r="Q273" s="71" t="s">
        <v>49</v>
      </c>
      <c r="R273" s="103" t="s">
        <v>44</v>
      </c>
      <c r="S273" s="103">
        <v>1</v>
      </c>
      <c r="T273" s="554">
        <v>248000</v>
      </c>
      <c r="U273" s="554">
        <v>248000</v>
      </c>
      <c r="V273" s="554"/>
      <c r="W273" s="107" t="s">
        <v>1014</v>
      </c>
      <c r="X273" s="103" t="s">
        <v>27</v>
      </c>
      <c r="Y273" s="108">
        <v>27.04</v>
      </c>
      <c r="Z273" s="109"/>
      <c r="AA273" s="554">
        <v>4447303</v>
      </c>
      <c r="AB273" s="554">
        <v>120255073.11999999</v>
      </c>
      <c r="AC273" s="71"/>
      <c r="AD273" s="71" t="s">
        <v>29</v>
      </c>
      <c r="AE273" s="71"/>
      <c r="AF273" s="71"/>
      <c r="AG273" s="71" t="s">
        <v>34</v>
      </c>
      <c r="AH273" s="103"/>
      <c r="AI273" s="71" t="s">
        <v>579</v>
      </c>
      <c r="AJ273" s="103" t="s">
        <v>560</v>
      </c>
      <c r="AK273" s="103">
        <v>1</v>
      </c>
      <c r="AL273" s="554">
        <v>17000000</v>
      </c>
      <c r="AM273" s="554">
        <v>17000000</v>
      </c>
      <c r="AN273" s="71"/>
      <c r="AO273" s="103"/>
      <c r="AP273" s="602" t="s">
        <v>35</v>
      </c>
      <c r="AQ273" s="59" t="s">
        <v>589</v>
      </c>
      <c r="AR273" s="59" t="s">
        <v>1918</v>
      </c>
    </row>
    <row r="274" spans="1:44" ht="150" outlineLevel="2">
      <c r="A274" s="72">
        <v>19</v>
      </c>
      <c r="B274" s="552" t="s">
        <v>35</v>
      </c>
      <c r="C274" s="552"/>
      <c r="D274" s="71"/>
      <c r="E274" s="103"/>
      <c r="F274" s="103"/>
      <c r="G274" s="103"/>
      <c r="H274" s="103"/>
      <c r="I274" s="103"/>
      <c r="J274" s="103"/>
      <c r="K274" s="107"/>
      <c r="L274" s="105" t="s">
        <v>35</v>
      </c>
      <c r="M274" s="554" t="s">
        <v>35</v>
      </c>
      <c r="N274" s="554" t="s">
        <v>35</v>
      </c>
      <c r="O274" s="554" t="s">
        <v>35</v>
      </c>
      <c r="P274" s="554" t="s">
        <v>35</v>
      </c>
      <c r="Q274" s="71" t="s">
        <v>272</v>
      </c>
      <c r="R274" s="103" t="s">
        <v>44</v>
      </c>
      <c r="S274" s="103">
        <v>1</v>
      </c>
      <c r="T274" s="554">
        <v>450000</v>
      </c>
      <c r="U274" s="554">
        <v>450000</v>
      </c>
      <c r="V274" s="554"/>
      <c r="W274" s="107" t="s">
        <v>1128</v>
      </c>
      <c r="X274" s="103" t="s">
        <v>38</v>
      </c>
      <c r="Y274" s="108">
        <v>1.248</v>
      </c>
      <c r="Z274" s="109"/>
      <c r="AA274" s="554">
        <v>2523428</v>
      </c>
      <c r="AB274" s="554">
        <v>3149238.1439999999</v>
      </c>
      <c r="AC274" s="71"/>
      <c r="AD274" s="71"/>
      <c r="AE274" s="71"/>
      <c r="AF274" s="71"/>
      <c r="AG274" s="71"/>
      <c r="AH274" s="103"/>
      <c r="AI274" s="71"/>
      <c r="AJ274" s="103"/>
      <c r="AK274" s="103"/>
      <c r="AL274" s="554" t="s">
        <v>35</v>
      </c>
      <c r="AM274" s="554" t="s">
        <v>35</v>
      </c>
      <c r="AN274" s="71"/>
      <c r="AO274" s="103"/>
      <c r="AP274" s="602" t="s">
        <v>35</v>
      </c>
      <c r="AQ274" s="107" t="s">
        <v>590</v>
      </c>
      <c r="AR274" s="107" t="s">
        <v>1943</v>
      </c>
    </row>
    <row r="275" spans="1:44" ht="93.75" outlineLevel="2">
      <c r="A275" s="72">
        <v>19</v>
      </c>
      <c r="B275" s="552" t="s">
        <v>35</v>
      </c>
      <c r="C275" s="552"/>
      <c r="D275" s="71"/>
      <c r="E275" s="103"/>
      <c r="F275" s="103"/>
      <c r="G275" s="103"/>
      <c r="H275" s="103"/>
      <c r="I275" s="103"/>
      <c r="J275" s="103"/>
      <c r="K275" s="107"/>
      <c r="L275" s="105" t="s">
        <v>35</v>
      </c>
      <c r="M275" s="554" t="s">
        <v>35</v>
      </c>
      <c r="N275" s="554" t="s">
        <v>35</v>
      </c>
      <c r="O275" s="554" t="s">
        <v>35</v>
      </c>
      <c r="P275" s="554" t="s">
        <v>35</v>
      </c>
      <c r="Q275" s="71" t="s">
        <v>273</v>
      </c>
      <c r="R275" s="103" t="s">
        <v>44</v>
      </c>
      <c r="S275" s="103">
        <v>1</v>
      </c>
      <c r="T275" s="554">
        <v>450000</v>
      </c>
      <c r="U275" s="554">
        <v>450000</v>
      </c>
      <c r="V275" s="554"/>
      <c r="W275" s="107" t="s">
        <v>1004</v>
      </c>
      <c r="X275" s="103" t="s">
        <v>27</v>
      </c>
      <c r="Y275" s="108">
        <v>8.19</v>
      </c>
      <c r="Z275" s="109"/>
      <c r="AA275" s="554">
        <v>330817</v>
      </c>
      <c r="AB275" s="554">
        <v>2709391.23</v>
      </c>
      <c r="AC275" s="71"/>
      <c r="AD275" s="71"/>
      <c r="AE275" s="71"/>
      <c r="AF275" s="71"/>
      <c r="AG275" s="71"/>
      <c r="AH275" s="103"/>
      <c r="AI275" s="71"/>
      <c r="AJ275" s="103"/>
      <c r="AK275" s="103"/>
      <c r="AL275" s="554" t="s">
        <v>35</v>
      </c>
      <c r="AM275" s="554" t="s">
        <v>35</v>
      </c>
      <c r="AN275" s="71"/>
      <c r="AO275" s="103"/>
      <c r="AP275" s="602" t="s">
        <v>35</v>
      </c>
      <c r="AQ275" s="59" t="s">
        <v>691</v>
      </c>
      <c r="AR275" s="59" t="s">
        <v>1915</v>
      </c>
    </row>
    <row r="276" spans="1:44" ht="75" outlineLevel="2">
      <c r="A276" s="72">
        <v>19</v>
      </c>
      <c r="B276" s="552" t="s">
        <v>35</v>
      </c>
      <c r="C276" s="552"/>
      <c r="D276" s="71"/>
      <c r="E276" s="103"/>
      <c r="F276" s="103"/>
      <c r="G276" s="103"/>
      <c r="H276" s="103"/>
      <c r="I276" s="103"/>
      <c r="J276" s="103"/>
      <c r="K276" s="107"/>
      <c r="L276" s="105" t="s">
        <v>35</v>
      </c>
      <c r="M276" s="554" t="s">
        <v>35</v>
      </c>
      <c r="N276" s="554" t="s">
        <v>35</v>
      </c>
      <c r="O276" s="554" t="s">
        <v>35</v>
      </c>
      <c r="P276" s="554" t="s">
        <v>35</v>
      </c>
      <c r="Q276" s="71" t="s">
        <v>274</v>
      </c>
      <c r="R276" s="103" t="s">
        <v>44</v>
      </c>
      <c r="S276" s="103">
        <v>1</v>
      </c>
      <c r="T276" s="554">
        <v>390000</v>
      </c>
      <c r="U276" s="554">
        <v>390000</v>
      </c>
      <c r="V276" s="554"/>
      <c r="W276" s="107" t="s">
        <v>1105</v>
      </c>
      <c r="X276" s="103" t="s">
        <v>27</v>
      </c>
      <c r="Y276" s="108">
        <v>34.32</v>
      </c>
      <c r="Z276" s="109"/>
      <c r="AA276" s="554">
        <v>292949</v>
      </c>
      <c r="AB276" s="554">
        <v>10054009.68</v>
      </c>
      <c r="AC276" s="71"/>
      <c r="AD276" s="71"/>
      <c r="AE276" s="71"/>
      <c r="AF276" s="71"/>
      <c r="AG276" s="71"/>
      <c r="AH276" s="103"/>
      <c r="AI276" s="71"/>
      <c r="AJ276" s="103"/>
      <c r="AK276" s="103"/>
      <c r="AL276" s="554" t="s">
        <v>35</v>
      </c>
      <c r="AM276" s="554" t="s">
        <v>35</v>
      </c>
      <c r="AN276" s="71"/>
      <c r="AO276" s="103"/>
      <c r="AP276" s="602" t="s">
        <v>35</v>
      </c>
      <c r="AQ276" s="59" t="s">
        <v>353</v>
      </c>
      <c r="AR276" s="59"/>
    </row>
    <row r="277" spans="1:44" ht="37.5" outlineLevel="2">
      <c r="A277" s="72">
        <v>19</v>
      </c>
      <c r="B277" s="552" t="s">
        <v>35</v>
      </c>
      <c r="C277" s="552"/>
      <c r="D277" s="71"/>
      <c r="E277" s="103"/>
      <c r="F277" s="103"/>
      <c r="G277" s="103"/>
      <c r="H277" s="103"/>
      <c r="I277" s="103"/>
      <c r="J277" s="103"/>
      <c r="K277" s="107"/>
      <c r="L277" s="105" t="s">
        <v>35</v>
      </c>
      <c r="M277" s="554" t="s">
        <v>35</v>
      </c>
      <c r="N277" s="554" t="s">
        <v>35</v>
      </c>
      <c r="O277" s="554" t="s">
        <v>35</v>
      </c>
      <c r="P277" s="554" t="s">
        <v>35</v>
      </c>
      <c r="Q277" s="71" t="s">
        <v>66</v>
      </c>
      <c r="R277" s="103" t="s">
        <v>44</v>
      </c>
      <c r="S277" s="103">
        <v>1</v>
      </c>
      <c r="T277" s="554">
        <v>450000</v>
      </c>
      <c r="U277" s="554">
        <v>450000</v>
      </c>
      <c r="V277" s="554"/>
      <c r="W277" s="107" t="s">
        <v>1165</v>
      </c>
      <c r="X277" s="103" t="s">
        <v>27</v>
      </c>
      <c r="Y277" s="108">
        <v>8.19</v>
      </c>
      <c r="Z277" s="109"/>
      <c r="AA277" s="554">
        <v>802027</v>
      </c>
      <c r="AB277" s="554">
        <v>6568601.1299999999</v>
      </c>
      <c r="AC277" s="71"/>
      <c r="AD277" s="71"/>
      <c r="AE277" s="71"/>
      <c r="AF277" s="71"/>
      <c r="AG277" s="71"/>
      <c r="AH277" s="103"/>
      <c r="AI277" s="71"/>
      <c r="AJ277" s="103"/>
      <c r="AK277" s="103"/>
      <c r="AL277" s="554" t="s">
        <v>35</v>
      </c>
      <c r="AM277" s="554" t="s">
        <v>35</v>
      </c>
      <c r="AN277" s="71"/>
      <c r="AO277" s="103"/>
      <c r="AP277" s="602" t="s">
        <v>35</v>
      </c>
      <c r="AQ277" s="585" t="s">
        <v>1911</v>
      </c>
      <c r="AR277" s="585"/>
    </row>
    <row r="278" spans="1:44" ht="37.5" outlineLevel="2">
      <c r="A278" s="72">
        <v>19</v>
      </c>
      <c r="B278" s="552" t="s">
        <v>35</v>
      </c>
      <c r="C278" s="552"/>
      <c r="D278" s="71"/>
      <c r="E278" s="103"/>
      <c r="F278" s="103"/>
      <c r="G278" s="103"/>
      <c r="H278" s="103"/>
      <c r="I278" s="103"/>
      <c r="J278" s="103"/>
      <c r="K278" s="107"/>
      <c r="L278" s="105" t="s">
        <v>35</v>
      </c>
      <c r="M278" s="554" t="s">
        <v>35</v>
      </c>
      <c r="N278" s="554" t="s">
        <v>35</v>
      </c>
      <c r="O278" s="554" t="s">
        <v>35</v>
      </c>
      <c r="P278" s="554" t="s">
        <v>35</v>
      </c>
      <c r="Q278" s="71" t="s">
        <v>68</v>
      </c>
      <c r="R278" s="103" t="s">
        <v>44</v>
      </c>
      <c r="S278" s="103">
        <v>1</v>
      </c>
      <c r="T278" s="554">
        <v>450000</v>
      </c>
      <c r="U278" s="554">
        <v>450000</v>
      </c>
      <c r="V278" s="554"/>
      <c r="W278" s="107" t="s">
        <v>1166</v>
      </c>
      <c r="X278" s="103" t="s">
        <v>27</v>
      </c>
      <c r="Y278" s="108">
        <v>10.92</v>
      </c>
      <c r="Z278" s="109"/>
      <c r="AA278" s="554">
        <v>1238791</v>
      </c>
      <c r="AB278" s="554">
        <v>13527597.720000001</v>
      </c>
      <c r="AC278" s="71"/>
      <c r="AD278" s="71"/>
      <c r="AE278" s="71"/>
      <c r="AF278" s="71"/>
      <c r="AG278" s="71"/>
      <c r="AH278" s="103"/>
      <c r="AI278" s="71"/>
      <c r="AJ278" s="103"/>
      <c r="AK278" s="103"/>
      <c r="AL278" s="554" t="s">
        <v>35</v>
      </c>
      <c r="AM278" s="554" t="s">
        <v>35</v>
      </c>
      <c r="AN278" s="71"/>
      <c r="AO278" s="103"/>
      <c r="AP278" s="602" t="s">
        <v>35</v>
      </c>
      <c r="AQ278" s="584" t="s">
        <v>1916</v>
      </c>
      <c r="AR278" s="584"/>
    </row>
    <row r="279" spans="1:44" ht="37.5" outlineLevel="2">
      <c r="A279" s="72">
        <v>19</v>
      </c>
      <c r="B279" s="552" t="s">
        <v>35</v>
      </c>
      <c r="C279" s="552"/>
      <c r="D279" s="71"/>
      <c r="E279" s="103"/>
      <c r="F279" s="103"/>
      <c r="G279" s="103"/>
      <c r="H279" s="103"/>
      <c r="I279" s="103"/>
      <c r="J279" s="103"/>
      <c r="K279" s="107"/>
      <c r="L279" s="105" t="s">
        <v>35</v>
      </c>
      <c r="M279" s="554" t="s">
        <v>35</v>
      </c>
      <c r="N279" s="554" t="s">
        <v>35</v>
      </c>
      <c r="O279" s="554" t="s">
        <v>35</v>
      </c>
      <c r="P279" s="554" t="s">
        <v>35</v>
      </c>
      <c r="Q279" s="71" t="s">
        <v>239</v>
      </c>
      <c r="R279" s="103" t="s">
        <v>27</v>
      </c>
      <c r="S279" s="103">
        <v>3</v>
      </c>
      <c r="T279" s="554">
        <v>12000</v>
      </c>
      <c r="U279" s="554">
        <v>36000</v>
      </c>
      <c r="V279" s="554"/>
      <c r="W279" s="107" t="s">
        <v>1160</v>
      </c>
      <c r="X279" s="103" t="s">
        <v>27</v>
      </c>
      <c r="Y279" s="108">
        <v>6.24</v>
      </c>
      <c r="Z279" s="109"/>
      <c r="AA279" s="554">
        <v>269273</v>
      </c>
      <c r="AB279" s="554">
        <v>1680263.52</v>
      </c>
      <c r="AC279" s="71"/>
      <c r="AD279" s="71"/>
      <c r="AE279" s="71"/>
      <c r="AF279" s="71"/>
      <c r="AG279" s="71"/>
      <c r="AH279" s="103"/>
      <c r="AI279" s="71"/>
      <c r="AJ279" s="103"/>
      <c r="AK279" s="103"/>
      <c r="AL279" s="554" t="s">
        <v>35</v>
      </c>
      <c r="AM279" s="554" t="s">
        <v>35</v>
      </c>
      <c r="AN279" s="71"/>
      <c r="AO279" s="103"/>
      <c r="AP279" s="602" t="s">
        <v>35</v>
      </c>
      <c r="AQ279" s="107"/>
      <c r="AR279" s="107"/>
    </row>
    <row r="280" spans="1:44" outlineLevel="2">
      <c r="A280" s="72">
        <v>19</v>
      </c>
      <c r="B280" s="552" t="s">
        <v>35</v>
      </c>
      <c r="C280" s="552"/>
      <c r="D280" s="71"/>
      <c r="E280" s="103"/>
      <c r="F280" s="103"/>
      <c r="G280" s="103"/>
      <c r="H280" s="103"/>
      <c r="I280" s="103"/>
      <c r="J280" s="103"/>
      <c r="K280" s="107"/>
      <c r="L280" s="105" t="s">
        <v>35</v>
      </c>
      <c r="M280" s="554" t="s">
        <v>35</v>
      </c>
      <c r="N280" s="554" t="s">
        <v>35</v>
      </c>
      <c r="O280" s="554" t="s">
        <v>35</v>
      </c>
      <c r="P280" s="554" t="s">
        <v>35</v>
      </c>
      <c r="Q280" s="71" t="s">
        <v>35</v>
      </c>
      <c r="R280" s="103"/>
      <c r="S280" s="103"/>
      <c r="T280" s="554" t="s">
        <v>35</v>
      </c>
      <c r="U280" s="554" t="s">
        <v>35</v>
      </c>
      <c r="V280" s="554"/>
      <c r="W280" s="107" t="s">
        <v>1167</v>
      </c>
      <c r="X280" s="103" t="s">
        <v>38</v>
      </c>
      <c r="Y280" s="108">
        <v>0.56999999999999995</v>
      </c>
      <c r="Z280" s="109"/>
      <c r="AA280" s="554">
        <v>2036769</v>
      </c>
      <c r="AB280" s="554">
        <v>1160958.3299999998</v>
      </c>
      <c r="AC280" s="71"/>
      <c r="AD280" s="71"/>
      <c r="AE280" s="71"/>
      <c r="AF280" s="71"/>
      <c r="AG280" s="71"/>
      <c r="AH280" s="103"/>
      <c r="AI280" s="71"/>
      <c r="AJ280" s="103"/>
      <c r="AK280" s="103"/>
      <c r="AL280" s="554" t="s">
        <v>35</v>
      </c>
      <c r="AM280" s="554" t="s">
        <v>35</v>
      </c>
      <c r="AN280" s="71"/>
      <c r="AO280" s="103"/>
      <c r="AP280" s="602" t="s">
        <v>35</v>
      </c>
      <c r="AQ280" s="107"/>
      <c r="AR280" s="107"/>
    </row>
    <row r="281" spans="1:44" outlineLevel="2">
      <c r="A281" s="72">
        <v>19</v>
      </c>
      <c r="B281" s="552" t="s">
        <v>35</v>
      </c>
      <c r="C281" s="552"/>
      <c r="D281" s="71"/>
      <c r="E281" s="103"/>
      <c r="F281" s="103"/>
      <c r="G281" s="103"/>
      <c r="H281" s="103"/>
      <c r="I281" s="103"/>
      <c r="J281" s="103"/>
      <c r="K281" s="107"/>
      <c r="L281" s="105" t="s">
        <v>35</v>
      </c>
      <c r="M281" s="554" t="s">
        <v>35</v>
      </c>
      <c r="N281" s="554" t="s">
        <v>35</v>
      </c>
      <c r="O281" s="554" t="s">
        <v>35</v>
      </c>
      <c r="P281" s="554" t="s">
        <v>35</v>
      </c>
      <c r="Q281" s="71" t="s">
        <v>35</v>
      </c>
      <c r="R281" s="103"/>
      <c r="S281" s="103"/>
      <c r="T281" s="554" t="s">
        <v>35</v>
      </c>
      <c r="U281" s="554" t="s">
        <v>35</v>
      </c>
      <c r="V281" s="554"/>
      <c r="W281" s="107" t="s">
        <v>1105</v>
      </c>
      <c r="X281" s="103" t="s">
        <v>27</v>
      </c>
      <c r="Y281" s="108">
        <v>10.77</v>
      </c>
      <c r="Z281" s="109"/>
      <c r="AA281" s="554">
        <v>292949</v>
      </c>
      <c r="AB281" s="554">
        <v>3155060.73</v>
      </c>
      <c r="AC281" s="71"/>
      <c r="AD281" s="71"/>
      <c r="AE281" s="71"/>
      <c r="AF281" s="71"/>
      <c r="AG281" s="71"/>
      <c r="AH281" s="103"/>
      <c r="AI281" s="71"/>
      <c r="AJ281" s="103"/>
      <c r="AK281" s="103"/>
      <c r="AL281" s="554" t="s">
        <v>35</v>
      </c>
      <c r="AM281" s="554" t="s">
        <v>35</v>
      </c>
      <c r="AN281" s="71"/>
      <c r="AO281" s="103"/>
      <c r="AP281" s="602" t="s">
        <v>35</v>
      </c>
      <c r="AQ281" s="107"/>
      <c r="AR281" s="107"/>
    </row>
    <row r="282" spans="1:44" outlineLevel="2">
      <c r="A282" s="72">
        <v>19</v>
      </c>
      <c r="B282" s="552" t="s">
        <v>35</v>
      </c>
      <c r="C282" s="552"/>
      <c r="D282" s="71"/>
      <c r="E282" s="103"/>
      <c r="F282" s="103"/>
      <c r="G282" s="103"/>
      <c r="H282" s="103"/>
      <c r="I282" s="103"/>
      <c r="J282" s="103"/>
      <c r="K282" s="107"/>
      <c r="L282" s="105" t="s">
        <v>35</v>
      </c>
      <c r="M282" s="554" t="s">
        <v>35</v>
      </c>
      <c r="N282" s="554" t="s">
        <v>35</v>
      </c>
      <c r="O282" s="554" t="s">
        <v>35</v>
      </c>
      <c r="P282" s="554" t="s">
        <v>35</v>
      </c>
      <c r="Q282" s="71" t="s">
        <v>35</v>
      </c>
      <c r="R282" s="103"/>
      <c r="S282" s="103"/>
      <c r="T282" s="554" t="s">
        <v>35</v>
      </c>
      <c r="U282" s="554" t="s">
        <v>35</v>
      </c>
      <c r="V282" s="554"/>
      <c r="W282" s="107" t="s">
        <v>1168</v>
      </c>
      <c r="X282" s="103" t="s">
        <v>38</v>
      </c>
      <c r="Y282" s="108">
        <v>0.39200000000000002</v>
      </c>
      <c r="Z282" s="109"/>
      <c r="AA282" s="554">
        <v>2132067</v>
      </c>
      <c r="AB282" s="554">
        <v>835770.26400000008</v>
      </c>
      <c r="AC282" s="71"/>
      <c r="AD282" s="71"/>
      <c r="AE282" s="71"/>
      <c r="AF282" s="71"/>
      <c r="AG282" s="71"/>
      <c r="AH282" s="103"/>
      <c r="AI282" s="71"/>
      <c r="AJ282" s="103"/>
      <c r="AK282" s="103"/>
      <c r="AL282" s="554" t="s">
        <v>35</v>
      </c>
      <c r="AM282" s="554" t="s">
        <v>35</v>
      </c>
      <c r="AN282" s="71"/>
      <c r="AO282" s="103"/>
      <c r="AP282" s="602" t="s">
        <v>35</v>
      </c>
      <c r="AQ282" s="107"/>
      <c r="AR282" s="107"/>
    </row>
    <row r="283" spans="1:44" ht="37.5" outlineLevel="2">
      <c r="A283" s="72">
        <v>19</v>
      </c>
      <c r="B283" s="552" t="s">
        <v>35</v>
      </c>
      <c r="C283" s="552"/>
      <c r="D283" s="71"/>
      <c r="E283" s="103"/>
      <c r="F283" s="103"/>
      <c r="G283" s="103"/>
      <c r="H283" s="103"/>
      <c r="I283" s="103"/>
      <c r="J283" s="103"/>
      <c r="K283" s="107"/>
      <c r="L283" s="105" t="s">
        <v>35</v>
      </c>
      <c r="M283" s="554" t="s">
        <v>35</v>
      </c>
      <c r="N283" s="554" t="s">
        <v>35</v>
      </c>
      <c r="O283" s="554" t="s">
        <v>35</v>
      </c>
      <c r="P283" s="554" t="s">
        <v>35</v>
      </c>
      <c r="Q283" s="71" t="s">
        <v>35</v>
      </c>
      <c r="R283" s="103"/>
      <c r="S283" s="103"/>
      <c r="T283" s="554" t="s">
        <v>35</v>
      </c>
      <c r="U283" s="554" t="s">
        <v>35</v>
      </c>
      <c r="V283" s="554"/>
      <c r="W283" s="107" t="s">
        <v>1169</v>
      </c>
      <c r="X283" s="103" t="s">
        <v>27</v>
      </c>
      <c r="Y283" s="108">
        <v>5.25</v>
      </c>
      <c r="Z283" s="109"/>
      <c r="AA283" s="554">
        <v>5058826</v>
      </c>
      <c r="AB283" s="554">
        <v>26558836.5</v>
      </c>
      <c r="AC283" s="71"/>
      <c r="AD283" s="71"/>
      <c r="AE283" s="71"/>
      <c r="AF283" s="71" t="s">
        <v>31</v>
      </c>
      <c r="AG283" s="71"/>
      <c r="AH283" s="103" t="s">
        <v>34</v>
      </c>
      <c r="AI283" s="71"/>
      <c r="AJ283" s="103"/>
      <c r="AK283" s="103"/>
      <c r="AL283" s="554" t="s">
        <v>35</v>
      </c>
      <c r="AM283" s="554" t="s">
        <v>35</v>
      </c>
      <c r="AN283" s="71"/>
      <c r="AO283" s="103"/>
      <c r="AP283" s="602" t="s">
        <v>35</v>
      </c>
      <c r="AQ283" s="107"/>
      <c r="AR283" s="107"/>
    </row>
    <row r="284" spans="1:44" outlineLevel="2">
      <c r="A284" s="72">
        <v>19</v>
      </c>
      <c r="B284" s="552" t="s">
        <v>35</v>
      </c>
      <c r="C284" s="552"/>
      <c r="D284" s="71"/>
      <c r="E284" s="103"/>
      <c r="F284" s="103"/>
      <c r="G284" s="103"/>
      <c r="H284" s="103"/>
      <c r="I284" s="103"/>
      <c r="J284" s="103"/>
      <c r="K284" s="107"/>
      <c r="L284" s="105" t="s">
        <v>35</v>
      </c>
      <c r="M284" s="554" t="s">
        <v>35</v>
      </c>
      <c r="N284" s="554" t="s">
        <v>35</v>
      </c>
      <c r="O284" s="554" t="s">
        <v>35</v>
      </c>
      <c r="P284" s="554" t="s">
        <v>35</v>
      </c>
      <c r="Q284" s="71" t="s">
        <v>35</v>
      </c>
      <c r="R284" s="103"/>
      <c r="S284" s="103"/>
      <c r="T284" s="554" t="s">
        <v>35</v>
      </c>
      <c r="U284" s="554" t="s">
        <v>35</v>
      </c>
      <c r="V284" s="554"/>
      <c r="W284" s="107" t="s">
        <v>1157</v>
      </c>
      <c r="X284" s="103" t="s">
        <v>38</v>
      </c>
      <c r="Y284" s="108">
        <v>0.57599999999999996</v>
      </c>
      <c r="Z284" s="109"/>
      <c r="AA284" s="554">
        <v>2036769</v>
      </c>
      <c r="AB284" s="554">
        <v>1173178.9439999999</v>
      </c>
      <c r="AC284" s="71"/>
      <c r="AD284" s="71"/>
      <c r="AE284" s="71"/>
      <c r="AF284" s="71"/>
      <c r="AG284" s="71"/>
      <c r="AH284" s="103"/>
      <c r="AI284" s="71"/>
      <c r="AJ284" s="103"/>
      <c r="AK284" s="103"/>
      <c r="AL284" s="554" t="s">
        <v>35</v>
      </c>
      <c r="AM284" s="554" t="s">
        <v>35</v>
      </c>
      <c r="AN284" s="71"/>
      <c r="AO284" s="103"/>
      <c r="AP284" s="602" t="s">
        <v>35</v>
      </c>
      <c r="AQ284" s="107"/>
      <c r="AR284" s="107"/>
    </row>
    <row r="285" spans="1:44" outlineLevel="2">
      <c r="A285" s="72">
        <v>19</v>
      </c>
      <c r="B285" s="552" t="s">
        <v>35</v>
      </c>
      <c r="C285" s="552"/>
      <c r="D285" s="71"/>
      <c r="E285" s="103"/>
      <c r="F285" s="103"/>
      <c r="G285" s="103"/>
      <c r="H285" s="103"/>
      <c r="I285" s="103"/>
      <c r="J285" s="103"/>
      <c r="K285" s="107"/>
      <c r="L285" s="105" t="s">
        <v>35</v>
      </c>
      <c r="M285" s="554" t="s">
        <v>35</v>
      </c>
      <c r="N285" s="554" t="s">
        <v>35</v>
      </c>
      <c r="O285" s="554" t="s">
        <v>35</v>
      </c>
      <c r="P285" s="554" t="s">
        <v>35</v>
      </c>
      <c r="Q285" s="71" t="s">
        <v>35</v>
      </c>
      <c r="R285" s="103"/>
      <c r="S285" s="103"/>
      <c r="T285" s="554" t="s">
        <v>35</v>
      </c>
      <c r="U285" s="554" t="s">
        <v>35</v>
      </c>
      <c r="V285" s="554"/>
      <c r="W285" s="107" t="s">
        <v>1121</v>
      </c>
      <c r="X285" s="103" t="s">
        <v>27</v>
      </c>
      <c r="Y285" s="108">
        <v>1.95</v>
      </c>
      <c r="Z285" s="109"/>
      <c r="AA285" s="554">
        <v>1398600</v>
      </c>
      <c r="AB285" s="554">
        <v>2727270</v>
      </c>
      <c r="AC285" s="71"/>
      <c r="AD285" s="71"/>
      <c r="AE285" s="71"/>
      <c r="AF285" s="71"/>
      <c r="AG285" s="71"/>
      <c r="AH285" s="103"/>
      <c r="AI285" s="71"/>
      <c r="AJ285" s="103"/>
      <c r="AK285" s="103"/>
      <c r="AL285" s="554" t="s">
        <v>35</v>
      </c>
      <c r="AM285" s="554" t="s">
        <v>35</v>
      </c>
      <c r="AN285" s="71"/>
      <c r="AO285" s="103"/>
      <c r="AP285" s="602" t="s">
        <v>35</v>
      </c>
      <c r="AQ285" s="107"/>
      <c r="AR285" s="107"/>
    </row>
    <row r="286" spans="1:44" outlineLevel="2">
      <c r="A286" s="72">
        <v>19</v>
      </c>
      <c r="B286" s="552" t="s">
        <v>35</v>
      </c>
      <c r="C286" s="552"/>
      <c r="D286" s="71"/>
      <c r="E286" s="103"/>
      <c r="F286" s="103"/>
      <c r="G286" s="103"/>
      <c r="H286" s="103"/>
      <c r="I286" s="103"/>
      <c r="J286" s="103"/>
      <c r="K286" s="107"/>
      <c r="L286" s="105" t="s">
        <v>35</v>
      </c>
      <c r="M286" s="554" t="s">
        <v>35</v>
      </c>
      <c r="N286" s="554" t="s">
        <v>35</v>
      </c>
      <c r="O286" s="554" t="s">
        <v>35</v>
      </c>
      <c r="P286" s="554" t="s">
        <v>35</v>
      </c>
      <c r="Q286" s="71" t="s">
        <v>35</v>
      </c>
      <c r="R286" s="103"/>
      <c r="S286" s="103"/>
      <c r="T286" s="554" t="s">
        <v>35</v>
      </c>
      <c r="U286" s="554" t="s">
        <v>35</v>
      </c>
      <c r="V286" s="554"/>
      <c r="W286" s="107" t="s">
        <v>1130</v>
      </c>
      <c r="X286" s="103" t="s">
        <v>27</v>
      </c>
      <c r="Y286" s="108">
        <v>7.96</v>
      </c>
      <c r="Z286" s="109"/>
      <c r="AA286" s="554">
        <v>282038</v>
      </c>
      <c r="AB286" s="554">
        <v>2245022.48</v>
      </c>
      <c r="AC286" s="71"/>
      <c r="AD286" s="71"/>
      <c r="AE286" s="71"/>
      <c r="AF286" s="71"/>
      <c r="AG286" s="71"/>
      <c r="AH286" s="103"/>
      <c r="AI286" s="71"/>
      <c r="AJ286" s="103"/>
      <c r="AK286" s="103"/>
      <c r="AL286" s="554" t="s">
        <v>35</v>
      </c>
      <c r="AM286" s="554" t="s">
        <v>35</v>
      </c>
      <c r="AN286" s="71"/>
      <c r="AO286" s="103"/>
      <c r="AP286" s="602" t="s">
        <v>35</v>
      </c>
      <c r="AQ286" s="107"/>
      <c r="AR286" s="107"/>
    </row>
    <row r="287" spans="1:44" outlineLevel="2">
      <c r="A287" s="72">
        <v>19</v>
      </c>
      <c r="B287" s="552" t="s">
        <v>35</v>
      </c>
      <c r="C287" s="552"/>
      <c r="D287" s="71"/>
      <c r="E287" s="103"/>
      <c r="F287" s="103"/>
      <c r="G287" s="103"/>
      <c r="H287" s="103"/>
      <c r="I287" s="103"/>
      <c r="J287" s="103"/>
      <c r="K287" s="107"/>
      <c r="L287" s="105" t="s">
        <v>35</v>
      </c>
      <c r="M287" s="554" t="s">
        <v>35</v>
      </c>
      <c r="N287" s="554" t="s">
        <v>35</v>
      </c>
      <c r="O287" s="554" t="s">
        <v>35</v>
      </c>
      <c r="P287" s="554" t="s">
        <v>35</v>
      </c>
      <c r="Q287" s="71" t="s">
        <v>35</v>
      </c>
      <c r="R287" s="103"/>
      <c r="S287" s="103"/>
      <c r="T287" s="554" t="s">
        <v>35</v>
      </c>
      <c r="U287" s="554" t="s">
        <v>35</v>
      </c>
      <c r="V287" s="554"/>
      <c r="W287" s="107" t="s">
        <v>1108</v>
      </c>
      <c r="X287" s="103" t="s">
        <v>27</v>
      </c>
      <c r="Y287" s="108">
        <v>6.2</v>
      </c>
      <c r="Z287" s="109"/>
      <c r="AA287" s="554">
        <v>282038</v>
      </c>
      <c r="AB287" s="554">
        <v>1748635.6</v>
      </c>
      <c r="AC287" s="71"/>
      <c r="AD287" s="71"/>
      <c r="AE287" s="71"/>
      <c r="AF287" s="71"/>
      <c r="AG287" s="71"/>
      <c r="AH287" s="103"/>
      <c r="AI287" s="71"/>
      <c r="AJ287" s="103"/>
      <c r="AK287" s="103"/>
      <c r="AL287" s="554" t="s">
        <v>35</v>
      </c>
      <c r="AM287" s="554" t="s">
        <v>35</v>
      </c>
      <c r="AN287" s="71"/>
      <c r="AO287" s="103"/>
      <c r="AP287" s="602" t="s">
        <v>35</v>
      </c>
      <c r="AQ287" s="107"/>
      <c r="AR287" s="107"/>
    </row>
    <row r="288" spans="1:44" outlineLevel="2">
      <c r="A288" s="72">
        <v>19</v>
      </c>
      <c r="B288" s="552" t="s">
        <v>35</v>
      </c>
      <c r="C288" s="552"/>
      <c r="D288" s="71"/>
      <c r="E288" s="103"/>
      <c r="F288" s="103"/>
      <c r="G288" s="103"/>
      <c r="H288" s="103"/>
      <c r="I288" s="103"/>
      <c r="J288" s="103"/>
      <c r="K288" s="107"/>
      <c r="L288" s="105" t="s">
        <v>35</v>
      </c>
      <c r="M288" s="554" t="s">
        <v>35</v>
      </c>
      <c r="N288" s="554" t="s">
        <v>35</v>
      </c>
      <c r="O288" s="554" t="s">
        <v>35</v>
      </c>
      <c r="P288" s="554" t="s">
        <v>35</v>
      </c>
      <c r="Q288" s="71" t="s">
        <v>35</v>
      </c>
      <c r="R288" s="103"/>
      <c r="S288" s="103"/>
      <c r="T288" s="554" t="s">
        <v>35</v>
      </c>
      <c r="U288" s="554" t="s">
        <v>35</v>
      </c>
      <c r="V288" s="554"/>
      <c r="W288" s="107" t="s">
        <v>1006</v>
      </c>
      <c r="X288" s="103" t="s">
        <v>27</v>
      </c>
      <c r="Y288" s="108">
        <v>79.53</v>
      </c>
      <c r="Z288" s="109"/>
      <c r="AA288" s="554">
        <v>109890</v>
      </c>
      <c r="AB288" s="554">
        <v>8739551.6999999993</v>
      </c>
      <c r="AC288" s="71"/>
      <c r="AD288" s="71"/>
      <c r="AE288" s="71"/>
      <c r="AF288" s="71"/>
      <c r="AG288" s="71"/>
      <c r="AH288" s="103"/>
      <c r="AI288" s="71"/>
      <c r="AJ288" s="103"/>
      <c r="AK288" s="103"/>
      <c r="AL288" s="554" t="s">
        <v>35</v>
      </c>
      <c r="AM288" s="554" t="s">
        <v>35</v>
      </c>
      <c r="AN288" s="71"/>
      <c r="AO288" s="103"/>
      <c r="AP288" s="602" t="s">
        <v>35</v>
      </c>
      <c r="AQ288" s="107"/>
      <c r="AR288" s="107"/>
    </row>
    <row r="289" spans="1:44" ht="37.5" outlineLevel="2">
      <c r="A289" s="72">
        <v>19</v>
      </c>
      <c r="B289" s="552" t="s">
        <v>35</v>
      </c>
      <c r="C289" s="552"/>
      <c r="D289" s="71"/>
      <c r="E289" s="103"/>
      <c r="F289" s="103"/>
      <c r="G289" s="103"/>
      <c r="H289" s="103"/>
      <c r="I289" s="103"/>
      <c r="J289" s="103"/>
      <c r="K289" s="107"/>
      <c r="L289" s="105" t="s">
        <v>35</v>
      </c>
      <c r="M289" s="554" t="s">
        <v>35</v>
      </c>
      <c r="N289" s="554" t="s">
        <v>35</v>
      </c>
      <c r="O289" s="554" t="s">
        <v>35</v>
      </c>
      <c r="P289" s="554" t="s">
        <v>35</v>
      </c>
      <c r="Q289" s="71" t="s">
        <v>35</v>
      </c>
      <c r="R289" s="103"/>
      <c r="S289" s="103"/>
      <c r="T289" s="554" t="s">
        <v>35</v>
      </c>
      <c r="U289" s="554" t="s">
        <v>35</v>
      </c>
      <c r="V289" s="554"/>
      <c r="W289" s="107" t="s">
        <v>1049</v>
      </c>
      <c r="X289" s="103" t="s">
        <v>42</v>
      </c>
      <c r="Y289" s="108">
        <v>1</v>
      </c>
      <c r="Z289" s="109"/>
      <c r="AA289" s="554">
        <v>3793079</v>
      </c>
      <c r="AB289" s="554">
        <v>3793079</v>
      </c>
      <c r="AC289" s="71"/>
      <c r="AD289" s="71"/>
      <c r="AE289" s="71"/>
      <c r="AF289" s="71"/>
      <c r="AG289" s="71"/>
      <c r="AH289" s="103"/>
      <c r="AI289" s="71"/>
      <c r="AJ289" s="103"/>
      <c r="AK289" s="103"/>
      <c r="AL289" s="554" t="s">
        <v>35</v>
      </c>
      <c r="AM289" s="554" t="s">
        <v>35</v>
      </c>
      <c r="AN289" s="71"/>
      <c r="AO289" s="103"/>
      <c r="AP289" s="602" t="s">
        <v>35</v>
      </c>
      <c r="AQ289" s="107"/>
      <c r="AR289" s="107"/>
    </row>
    <row r="290" spans="1:44" outlineLevel="2">
      <c r="A290" s="72">
        <v>19</v>
      </c>
      <c r="B290" s="552" t="s">
        <v>35</v>
      </c>
      <c r="C290" s="552"/>
      <c r="D290" s="71"/>
      <c r="E290" s="103"/>
      <c r="F290" s="103"/>
      <c r="G290" s="103"/>
      <c r="H290" s="103"/>
      <c r="I290" s="103"/>
      <c r="J290" s="103"/>
      <c r="K290" s="107"/>
      <c r="L290" s="105" t="s">
        <v>35</v>
      </c>
      <c r="M290" s="554" t="s">
        <v>35</v>
      </c>
      <c r="N290" s="554" t="s">
        <v>35</v>
      </c>
      <c r="O290" s="554" t="s">
        <v>35</v>
      </c>
      <c r="P290" s="554" t="s">
        <v>35</v>
      </c>
      <c r="Q290" s="71" t="s">
        <v>35</v>
      </c>
      <c r="R290" s="103"/>
      <c r="S290" s="103"/>
      <c r="T290" s="554" t="s">
        <v>35</v>
      </c>
      <c r="U290" s="554" t="s">
        <v>35</v>
      </c>
      <c r="V290" s="554"/>
      <c r="W290" s="107" t="s">
        <v>35</v>
      </c>
      <c r="X290" s="103"/>
      <c r="Y290" s="108"/>
      <c r="Z290" s="109"/>
      <c r="AA290" s="554" t="s">
        <v>35</v>
      </c>
      <c r="AB290" s="554" t="s">
        <v>35</v>
      </c>
      <c r="AC290" s="71"/>
      <c r="AD290" s="71"/>
      <c r="AE290" s="71"/>
      <c r="AF290" s="71"/>
      <c r="AG290" s="71"/>
      <c r="AH290" s="103"/>
      <c r="AI290" s="71"/>
      <c r="AJ290" s="103"/>
      <c r="AK290" s="103"/>
      <c r="AL290" s="554" t="s">
        <v>35</v>
      </c>
      <c r="AM290" s="554" t="s">
        <v>35</v>
      </c>
      <c r="AN290" s="71"/>
      <c r="AO290" s="103"/>
      <c r="AP290" s="602" t="s">
        <v>35</v>
      </c>
      <c r="AQ290" s="107"/>
      <c r="AR290" s="107"/>
    </row>
    <row r="291" spans="1:44" outlineLevel="2">
      <c r="A291" s="72">
        <v>19</v>
      </c>
      <c r="B291" s="552"/>
      <c r="C291" s="552"/>
      <c r="D291" s="61"/>
      <c r="E291" s="103"/>
      <c r="F291" s="103"/>
      <c r="G291" s="103"/>
      <c r="H291" s="103"/>
      <c r="I291" s="103"/>
      <c r="J291" s="103"/>
      <c r="K291" s="107"/>
      <c r="L291" s="105" t="s">
        <v>35</v>
      </c>
      <c r="M291" s="554" t="s">
        <v>35</v>
      </c>
      <c r="N291" s="554" t="s">
        <v>35</v>
      </c>
      <c r="O291" s="554" t="s">
        <v>35</v>
      </c>
      <c r="P291" s="554" t="s">
        <v>35</v>
      </c>
      <c r="Q291" s="71" t="s">
        <v>35</v>
      </c>
      <c r="R291" s="103"/>
      <c r="S291" s="103"/>
      <c r="T291" s="554" t="s">
        <v>35</v>
      </c>
      <c r="U291" s="554" t="s">
        <v>35</v>
      </c>
      <c r="V291" s="554"/>
      <c r="W291" s="107" t="s">
        <v>35</v>
      </c>
      <c r="X291" s="103"/>
      <c r="Y291" s="108"/>
      <c r="Z291" s="109"/>
      <c r="AA291" s="554" t="s">
        <v>35</v>
      </c>
      <c r="AB291" s="554" t="s">
        <v>35</v>
      </c>
      <c r="AC291" s="71"/>
      <c r="AD291" s="71"/>
      <c r="AE291" s="71"/>
      <c r="AF291" s="71"/>
      <c r="AG291" s="71"/>
      <c r="AH291" s="103"/>
      <c r="AI291" s="71"/>
      <c r="AJ291" s="103"/>
      <c r="AK291" s="103"/>
      <c r="AL291" s="554" t="s">
        <v>35</v>
      </c>
      <c r="AM291" s="554" t="s">
        <v>35</v>
      </c>
      <c r="AN291" s="71"/>
      <c r="AO291" s="103"/>
      <c r="AP291" s="602" t="s">
        <v>35</v>
      </c>
      <c r="AQ291" s="107"/>
      <c r="AR291" s="107"/>
    </row>
    <row r="292" spans="1:44" outlineLevel="1">
      <c r="A292" s="84" t="s">
        <v>2140</v>
      </c>
      <c r="B292" s="552">
        <v>20</v>
      </c>
      <c r="C292" s="552">
        <v>429</v>
      </c>
      <c r="D292" s="61" t="s">
        <v>243</v>
      </c>
      <c r="E292" s="162"/>
      <c r="F292" s="103"/>
      <c r="G292" s="162"/>
      <c r="H292" s="162"/>
      <c r="I292" s="162"/>
      <c r="J292" s="162"/>
      <c r="K292" s="129"/>
      <c r="L292" s="167">
        <v>135.69999999999999</v>
      </c>
      <c r="M292" s="553"/>
      <c r="N292" s="553"/>
      <c r="O292" s="553">
        <v>227840299.99999997</v>
      </c>
      <c r="P292" s="553">
        <v>0</v>
      </c>
      <c r="Q292" s="61"/>
      <c r="R292" s="162"/>
      <c r="S292" s="162">
        <v>0</v>
      </c>
      <c r="T292" s="553"/>
      <c r="U292" s="553">
        <v>0</v>
      </c>
      <c r="V292" s="553"/>
      <c r="W292" s="129"/>
      <c r="X292" s="162"/>
      <c r="Y292" s="169">
        <v>296.98499999999996</v>
      </c>
      <c r="Z292" s="170">
        <v>0</v>
      </c>
      <c r="AA292" s="553"/>
      <c r="AB292" s="553">
        <v>725047731.24000013</v>
      </c>
      <c r="AC292" s="71"/>
      <c r="AD292" s="71"/>
      <c r="AE292" s="71"/>
      <c r="AF292" s="71"/>
      <c r="AG292" s="71"/>
      <c r="AH292" s="103"/>
      <c r="AI292" s="61"/>
      <c r="AJ292" s="162"/>
      <c r="AK292" s="162">
        <v>5</v>
      </c>
      <c r="AL292" s="553"/>
      <c r="AM292" s="553">
        <v>66694400</v>
      </c>
      <c r="AN292" s="61"/>
      <c r="AO292" s="162">
        <v>1</v>
      </c>
      <c r="AP292" s="602">
        <v>1019582431.2400001</v>
      </c>
      <c r="AQ292" s="111"/>
      <c r="AR292" s="111"/>
    </row>
    <row r="293" spans="1:44" ht="56.25" outlineLevel="2">
      <c r="A293" s="72">
        <v>20</v>
      </c>
      <c r="B293" s="552" t="s">
        <v>35</v>
      </c>
      <c r="C293" s="552"/>
      <c r="D293" s="71" t="s">
        <v>244</v>
      </c>
      <c r="E293" s="103">
        <v>4</v>
      </c>
      <c r="F293" s="103"/>
      <c r="G293" s="103">
        <v>427</v>
      </c>
      <c r="H293" s="103">
        <v>79</v>
      </c>
      <c r="I293" s="103" t="s">
        <v>223</v>
      </c>
      <c r="J293" s="103" t="s">
        <v>224</v>
      </c>
      <c r="K293" s="107" t="s">
        <v>973</v>
      </c>
      <c r="L293" s="105">
        <v>135.69999999999999</v>
      </c>
      <c r="M293" s="554">
        <v>1679000</v>
      </c>
      <c r="N293" s="554">
        <v>0</v>
      </c>
      <c r="O293" s="554">
        <v>227840299.99999997</v>
      </c>
      <c r="P293" s="554">
        <v>0</v>
      </c>
      <c r="Q293" s="71" t="s">
        <v>35</v>
      </c>
      <c r="R293" s="103"/>
      <c r="S293" s="103"/>
      <c r="T293" s="554" t="s">
        <v>35</v>
      </c>
      <c r="U293" s="554" t="s">
        <v>35</v>
      </c>
      <c r="V293" s="554" t="s">
        <v>2163</v>
      </c>
      <c r="W293" s="107" t="s">
        <v>1005</v>
      </c>
      <c r="X293" s="103" t="s">
        <v>27</v>
      </c>
      <c r="Y293" s="108">
        <v>98.42</v>
      </c>
      <c r="Z293" s="109"/>
      <c r="AA293" s="554">
        <v>5559129</v>
      </c>
      <c r="AB293" s="554">
        <v>547129476.18000007</v>
      </c>
      <c r="AC293" s="71" t="s">
        <v>28</v>
      </c>
      <c r="AD293" s="71" t="s">
        <v>29</v>
      </c>
      <c r="AE293" s="71" t="s">
        <v>30</v>
      </c>
      <c r="AF293" s="71"/>
      <c r="AG293" s="71" t="s">
        <v>34</v>
      </c>
      <c r="AH293" s="103" t="s">
        <v>33</v>
      </c>
      <c r="AI293" s="71" t="s">
        <v>562</v>
      </c>
      <c r="AJ293" s="103" t="s">
        <v>409</v>
      </c>
      <c r="AK293" s="103">
        <v>4</v>
      </c>
      <c r="AL293" s="554">
        <v>12423600</v>
      </c>
      <c r="AM293" s="554">
        <v>49694400</v>
      </c>
      <c r="AN293" s="71" t="s">
        <v>407</v>
      </c>
      <c r="AO293" s="103">
        <v>1</v>
      </c>
      <c r="AP293" s="602" t="s">
        <v>35</v>
      </c>
      <c r="AQ293" s="111" t="s">
        <v>670</v>
      </c>
      <c r="AR293" s="111" t="s">
        <v>1912</v>
      </c>
    </row>
    <row r="294" spans="1:44" ht="266.25" outlineLevel="2">
      <c r="A294" s="72">
        <v>20</v>
      </c>
      <c r="B294" s="552" t="s">
        <v>35</v>
      </c>
      <c r="C294" s="552"/>
      <c r="D294" s="71" t="s">
        <v>71</v>
      </c>
      <c r="E294" s="103"/>
      <c r="F294" s="103"/>
      <c r="G294" s="103"/>
      <c r="H294" s="103"/>
      <c r="I294" s="103"/>
      <c r="J294" s="103"/>
      <c r="K294" s="107"/>
      <c r="L294" s="105" t="s">
        <v>35</v>
      </c>
      <c r="M294" s="554" t="s">
        <v>35</v>
      </c>
      <c r="N294" s="554" t="s">
        <v>35</v>
      </c>
      <c r="O294" s="554" t="s">
        <v>35</v>
      </c>
      <c r="P294" s="554" t="s">
        <v>35</v>
      </c>
      <c r="Q294" s="71" t="s">
        <v>35</v>
      </c>
      <c r="R294" s="103"/>
      <c r="S294" s="103"/>
      <c r="T294" s="554" t="s">
        <v>35</v>
      </c>
      <c r="U294" s="554" t="s">
        <v>35</v>
      </c>
      <c r="V294" s="554"/>
      <c r="W294" s="107" t="s">
        <v>1014</v>
      </c>
      <c r="X294" s="103" t="s">
        <v>27</v>
      </c>
      <c r="Y294" s="108">
        <v>9.36</v>
      </c>
      <c r="Z294" s="109"/>
      <c r="AA294" s="554">
        <v>4447303</v>
      </c>
      <c r="AB294" s="554">
        <v>41626756.079999998</v>
      </c>
      <c r="AC294" s="71" t="s">
        <v>28</v>
      </c>
      <c r="AD294" s="71" t="s">
        <v>29</v>
      </c>
      <c r="AE294" s="71" t="s">
        <v>30</v>
      </c>
      <c r="AF294" s="71"/>
      <c r="AG294" s="71" t="s">
        <v>34</v>
      </c>
      <c r="AH294" s="103" t="s">
        <v>34</v>
      </c>
      <c r="AI294" s="71" t="s">
        <v>579</v>
      </c>
      <c r="AJ294" s="103" t="s">
        <v>560</v>
      </c>
      <c r="AK294" s="103">
        <v>1</v>
      </c>
      <c r="AL294" s="554">
        <v>17000000</v>
      </c>
      <c r="AM294" s="554">
        <v>17000000</v>
      </c>
      <c r="AN294" s="71"/>
      <c r="AO294" s="103"/>
      <c r="AP294" s="602" t="s">
        <v>35</v>
      </c>
      <c r="AQ294" s="59" t="s">
        <v>671</v>
      </c>
      <c r="AR294" s="59" t="s">
        <v>1918</v>
      </c>
    </row>
    <row r="295" spans="1:44" ht="116.25" outlineLevel="2">
      <c r="A295" s="72">
        <v>20</v>
      </c>
      <c r="B295" s="552" t="s">
        <v>35</v>
      </c>
      <c r="C295" s="552"/>
      <c r="D295" s="71"/>
      <c r="E295" s="103"/>
      <c r="F295" s="103"/>
      <c r="G295" s="103"/>
      <c r="H295" s="103"/>
      <c r="I295" s="103"/>
      <c r="J295" s="103"/>
      <c r="K295" s="107"/>
      <c r="L295" s="105" t="s">
        <v>35</v>
      </c>
      <c r="M295" s="554" t="s">
        <v>35</v>
      </c>
      <c r="N295" s="554" t="s">
        <v>35</v>
      </c>
      <c r="O295" s="554" t="s">
        <v>35</v>
      </c>
      <c r="P295" s="554" t="s">
        <v>35</v>
      </c>
      <c r="Q295" s="71" t="s">
        <v>35</v>
      </c>
      <c r="R295" s="103"/>
      <c r="S295" s="103"/>
      <c r="T295" s="554" t="s">
        <v>35</v>
      </c>
      <c r="U295" s="554" t="s">
        <v>35</v>
      </c>
      <c r="V295" s="554"/>
      <c r="W295" s="107" t="s">
        <v>1137</v>
      </c>
      <c r="X295" s="103" t="s">
        <v>38</v>
      </c>
      <c r="Y295" s="108">
        <v>1.04</v>
      </c>
      <c r="Z295" s="109"/>
      <c r="AA295" s="554">
        <v>5185128</v>
      </c>
      <c r="AB295" s="554">
        <v>5392533.1200000001</v>
      </c>
      <c r="AC295" s="71"/>
      <c r="AD295" s="71"/>
      <c r="AE295" s="71"/>
      <c r="AF295" s="71"/>
      <c r="AG295" s="71"/>
      <c r="AH295" s="103"/>
      <c r="AI295" s="71"/>
      <c r="AJ295" s="103"/>
      <c r="AK295" s="103"/>
      <c r="AL295" s="554" t="s">
        <v>35</v>
      </c>
      <c r="AM295" s="554" t="s">
        <v>35</v>
      </c>
      <c r="AN295" s="71"/>
      <c r="AO295" s="103"/>
      <c r="AP295" s="602" t="s">
        <v>35</v>
      </c>
      <c r="AQ295" s="59" t="s">
        <v>672</v>
      </c>
      <c r="AR295" s="59" t="s">
        <v>1914</v>
      </c>
    </row>
    <row r="296" spans="1:44" ht="63.75" outlineLevel="2">
      <c r="A296" s="72">
        <v>20</v>
      </c>
      <c r="B296" s="552" t="s">
        <v>35</v>
      </c>
      <c r="C296" s="552"/>
      <c r="D296" s="71"/>
      <c r="E296" s="103"/>
      <c r="F296" s="103"/>
      <c r="G296" s="103"/>
      <c r="H296" s="103"/>
      <c r="I296" s="103"/>
      <c r="J296" s="103"/>
      <c r="K296" s="107"/>
      <c r="L296" s="105" t="s">
        <v>35</v>
      </c>
      <c r="M296" s="554" t="s">
        <v>35</v>
      </c>
      <c r="N296" s="554" t="s">
        <v>35</v>
      </c>
      <c r="O296" s="554" t="s">
        <v>35</v>
      </c>
      <c r="P296" s="554" t="s">
        <v>35</v>
      </c>
      <c r="Q296" s="71" t="s">
        <v>35</v>
      </c>
      <c r="R296" s="103"/>
      <c r="S296" s="103"/>
      <c r="T296" s="554" t="s">
        <v>35</v>
      </c>
      <c r="U296" s="554" t="s">
        <v>35</v>
      </c>
      <c r="V296" s="554"/>
      <c r="W296" s="107" t="s">
        <v>1138</v>
      </c>
      <c r="X296" s="103" t="s">
        <v>27</v>
      </c>
      <c r="Y296" s="108">
        <v>12.6</v>
      </c>
      <c r="Z296" s="109"/>
      <c r="AA296" s="554">
        <v>292949</v>
      </c>
      <c r="AB296" s="554">
        <v>3691157.4</v>
      </c>
      <c r="AC296" s="71"/>
      <c r="AD296" s="71"/>
      <c r="AE296" s="71"/>
      <c r="AF296" s="71"/>
      <c r="AG296" s="71"/>
      <c r="AH296" s="103"/>
      <c r="AI296" s="71"/>
      <c r="AJ296" s="103"/>
      <c r="AK296" s="103"/>
      <c r="AL296" s="554" t="s">
        <v>35</v>
      </c>
      <c r="AM296" s="554" t="s">
        <v>35</v>
      </c>
      <c r="AN296" s="71"/>
      <c r="AO296" s="103"/>
      <c r="AP296" s="602" t="s">
        <v>35</v>
      </c>
      <c r="AQ296" s="585" t="s">
        <v>1911</v>
      </c>
      <c r="AR296" s="585" t="s">
        <v>1915</v>
      </c>
    </row>
    <row r="297" spans="1:44" outlineLevel="2">
      <c r="A297" s="72">
        <v>20</v>
      </c>
      <c r="B297" s="552" t="s">
        <v>35</v>
      </c>
      <c r="C297" s="552"/>
      <c r="D297" s="71"/>
      <c r="E297" s="103"/>
      <c r="F297" s="103"/>
      <c r="G297" s="103"/>
      <c r="H297" s="103"/>
      <c r="I297" s="103"/>
      <c r="J297" s="103"/>
      <c r="K297" s="107"/>
      <c r="L297" s="105" t="s">
        <v>35</v>
      </c>
      <c r="M297" s="554" t="s">
        <v>35</v>
      </c>
      <c r="N297" s="554" t="s">
        <v>35</v>
      </c>
      <c r="O297" s="554" t="s">
        <v>35</v>
      </c>
      <c r="P297" s="554" t="s">
        <v>35</v>
      </c>
      <c r="Q297" s="71" t="s">
        <v>35</v>
      </c>
      <c r="R297" s="103"/>
      <c r="S297" s="103"/>
      <c r="T297" s="554" t="s">
        <v>35</v>
      </c>
      <c r="U297" s="554" t="s">
        <v>35</v>
      </c>
      <c r="V297" s="554"/>
      <c r="W297" s="107" t="s">
        <v>1044</v>
      </c>
      <c r="X297" s="103" t="s">
        <v>27</v>
      </c>
      <c r="Y297" s="108">
        <v>16.64</v>
      </c>
      <c r="Z297" s="109"/>
      <c r="AA297" s="554">
        <v>854777</v>
      </c>
      <c r="AB297" s="554">
        <v>14223489.280000001</v>
      </c>
      <c r="AC297" s="71"/>
      <c r="AD297" s="71"/>
      <c r="AE297" s="71"/>
      <c r="AF297" s="71"/>
      <c r="AG297" s="71"/>
      <c r="AH297" s="103"/>
      <c r="AI297" s="71"/>
      <c r="AJ297" s="103"/>
      <c r="AK297" s="103"/>
      <c r="AL297" s="554" t="s">
        <v>35</v>
      </c>
      <c r="AM297" s="554" t="s">
        <v>35</v>
      </c>
      <c r="AN297" s="71"/>
      <c r="AO297" s="103"/>
      <c r="AP297" s="602" t="s">
        <v>35</v>
      </c>
      <c r="AQ297" s="584" t="s">
        <v>1925</v>
      </c>
      <c r="AR297" s="584"/>
    </row>
    <row r="298" spans="1:44" outlineLevel="2">
      <c r="A298" s="72">
        <v>20</v>
      </c>
      <c r="B298" s="552" t="s">
        <v>35</v>
      </c>
      <c r="C298" s="552"/>
      <c r="D298" s="71"/>
      <c r="E298" s="103"/>
      <c r="F298" s="103"/>
      <c r="G298" s="103"/>
      <c r="H298" s="103"/>
      <c r="I298" s="103"/>
      <c r="J298" s="103"/>
      <c r="K298" s="107"/>
      <c r="L298" s="105" t="s">
        <v>35</v>
      </c>
      <c r="M298" s="554" t="s">
        <v>35</v>
      </c>
      <c r="N298" s="554" t="s">
        <v>35</v>
      </c>
      <c r="O298" s="554" t="s">
        <v>35</v>
      </c>
      <c r="P298" s="554" t="s">
        <v>35</v>
      </c>
      <c r="Q298" s="71" t="s">
        <v>35</v>
      </c>
      <c r="R298" s="103"/>
      <c r="S298" s="103"/>
      <c r="T298" s="554" t="s">
        <v>35</v>
      </c>
      <c r="U298" s="554" t="s">
        <v>35</v>
      </c>
      <c r="V298" s="554"/>
      <c r="W298" s="107" t="s">
        <v>1139</v>
      </c>
      <c r="X298" s="103" t="s">
        <v>27</v>
      </c>
      <c r="Y298" s="108">
        <v>16.64</v>
      </c>
      <c r="Z298" s="109"/>
      <c r="AA298" s="554">
        <v>330817</v>
      </c>
      <c r="AB298" s="554">
        <v>5504794.8799999999</v>
      </c>
      <c r="AC298" s="71"/>
      <c r="AD298" s="71"/>
      <c r="AE298" s="71"/>
      <c r="AF298" s="71"/>
      <c r="AG298" s="71"/>
      <c r="AH298" s="103"/>
      <c r="AI298" s="71"/>
      <c r="AJ298" s="103"/>
      <c r="AK298" s="103"/>
      <c r="AL298" s="554" t="s">
        <v>35</v>
      </c>
      <c r="AM298" s="554" t="s">
        <v>35</v>
      </c>
      <c r="AN298" s="71"/>
      <c r="AO298" s="103"/>
      <c r="AP298" s="602" t="s">
        <v>35</v>
      </c>
      <c r="AQ298" s="107"/>
      <c r="AR298" s="107"/>
    </row>
    <row r="299" spans="1:44" ht="37.5" outlineLevel="2">
      <c r="A299" s="72">
        <v>20</v>
      </c>
      <c r="B299" s="552" t="s">
        <v>35</v>
      </c>
      <c r="C299" s="552"/>
      <c r="D299" s="71"/>
      <c r="E299" s="103"/>
      <c r="F299" s="103"/>
      <c r="G299" s="103"/>
      <c r="H299" s="103"/>
      <c r="I299" s="103"/>
      <c r="J299" s="103"/>
      <c r="K299" s="107"/>
      <c r="L299" s="105" t="s">
        <v>35</v>
      </c>
      <c r="M299" s="554" t="s">
        <v>35</v>
      </c>
      <c r="N299" s="554" t="s">
        <v>35</v>
      </c>
      <c r="O299" s="554" t="s">
        <v>35</v>
      </c>
      <c r="P299" s="554" t="s">
        <v>35</v>
      </c>
      <c r="Q299" s="71" t="s">
        <v>35</v>
      </c>
      <c r="R299" s="103"/>
      <c r="S299" s="103"/>
      <c r="T299" s="554" t="s">
        <v>35</v>
      </c>
      <c r="U299" s="554" t="s">
        <v>35</v>
      </c>
      <c r="V299" s="554"/>
      <c r="W299" s="107" t="s">
        <v>1140</v>
      </c>
      <c r="X299" s="103" t="s">
        <v>27</v>
      </c>
      <c r="Y299" s="108">
        <v>23.2</v>
      </c>
      <c r="Z299" s="109"/>
      <c r="AA299" s="554">
        <v>1238791</v>
      </c>
      <c r="AB299" s="554">
        <v>28739951.199999999</v>
      </c>
      <c r="AC299" s="71"/>
      <c r="AD299" s="71"/>
      <c r="AE299" s="71"/>
      <c r="AF299" s="71"/>
      <c r="AG299" s="71"/>
      <c r="AH299" s="103"/>
      <c r="AI299" s="71"/>
      <c r="AJ299" s="103"/>
      <c r="AK299" s="103"/>
      <c r="AL299" s="554" t="s">
        <v>35</v>
      </c>
      <c r="AM299" s="554" t="s">
        <v>35</v>
      </c>
      <c r="AN299" s="71"/>
      <c r="AO299" s="103"/>
      <c r="AP299" s="602" t="s">
        <v>35</v>
      </c>
      <c r="AQ299" s="107"/>
      <c r="AR299" s="107"/>
    </row>
    <row r="300" spans="1:44" ht="37.5" outlineLevel="2">
      <c r="A300" s="72">
        <v>20</v>
      </c>
      <c r="B300" s="552" t="s">
        <v>35</v>
      </c>
      <c r="C300" s="552"/>
      <c r="D300" s="71"/>
      <c r="E300" s="103"/>
      <c r="F300" s="103"/>
      <c r="G300" s="103"/>
      <c r="H300" s="103"/>
      <c r="I300" s="103"/>
      <c r="J300" s="103"/>
      <c r="K300" s="107"/>
      <c r="L300" s="105" t="s">
        <v>35</v>
      </c>
      <c r="M300" s="554" t="s">
        <v>35</v>
      </c>
      <c r="N300" s="554" t="s">
        <v>35</v>
      </c>
      <c r="O300" s="554" t="s">
        <v>35</v>
      </c>
      <c r="P300" s="554" t="s">
        <v>35</v>
      </c>
      <c r="Q300" s="71" t="s">
        <v>35</v>
      </c>
      <c r="R300" s="103"/>
      <c r="S300" s="103"/>
      <c r="T300" s="554" t="s">
        <v>35</v>
      </c>
      <c r="U300" s="554" t="s">
        <v>35</v>
      </c>
      <c r="V300" s="554"/>
      <c r="W300" s="107" t="s">
        <v>1141</v>
      </c>
      <c r="X300" s="103" t="s">
        <v>27</v>
      </c>
      <c r="Y300" s="108">
        <v>5.58</v>
      </c>
      <c r="Z300" s="109"/>
      <c r="AA300" s="554">
        <v>10375629</v>
      </c>
      <c r="AB300" s="554">
        <v>57896009.82</v>
      </c>
      <c r="AC300" s="71"/>
      <c r="AD300" s="71"/>
      <c r="AE300" s="71"/>
      <c r="AF300" s="71" t="s">
        <v>31</v>
      </c>
      <c r="AG300" s="71"/>
      <c r="AH300" s="103"/>
      <c r="AI300" s="71"/>
      <c r="AJ300" s="103"/>
      <c r="AK300" s="103"/>
      <c r="AL300" s="554" t="s">
        <v>35</v>
      </c>
      <c r="AM300" s="554" t="s">
        <v>35</v>
      </c>
      <c r="AN300" s="71"/>
      <c r="AO300" s="103"/>
      <c r="AP300" s="602" t="s">
        <v>35</v>
      </c>
      <c r="AQ300" s="107"/>
      <c r="AR300" s="107"/>
    </row>
    <row r="301" spans="1:44" outlineLevel="2">
      <c r="A301" s="72">
        <v>20</v>
      </c>
      <c r="B301" s="552" t="s">
        <v>35</v>
      </c>
      <c r="C301" s="552"/>
      <c r="D301" s="71"/>
      <c r="E301" s="103"/>
      <c r="F301" s="103"/>
      <c r="G301" s="103"/>
      <c r="H301" s="103"/>
      <c r="I301" s="103"/>
      <c r="J301" s="103"/>
      <c r="K301" s="107"/>
      <c r="L301" s="105" t="s">
        <v>35</v>
      </c>
      <c r="M301" s="554" t="s">
        <v>35</v>
      </c>
      <c r="N301" s="554" t="s">
        <v>35</v>
      </c>
      <c r="O301" s="554" t="s">
        <v>35</v>
      </c>
      <c r="P301" s="554" t="s">
        <v>35</v>
      </c>
      <c r="Q301" s="71" t="s">
        <v>35</v>
      </c>
      <c r="R301" s="103"/>
      <c r="S301" s="103"/>
      <c r="T301" s="554" t="s">
        <v>35</v>
      </c>
      <c r="U301" s="554" t="s">
        <v>35</v>
      </c>
      <c r="V301" s="554"/>
      <c r="W301" s="107" t="s">
        <v>1023</v>
      </c>
      <c r="X301" s="103" t="s">
        <v>38</v>
      </c>
      <c r="Y301" s="108">
        <v>0.315</v>
      </c>
      <c r="Z301" s="109"/>
      <c r="AA301" s="554">
        <v>2523428</v>
      </c>
      <c r="AB301" s="554">
        <v>794879.82</v>
      </c>
      <c r="AC301" s="71"/>
      <c r="AD301" s="71"/>
      <c r="AE301" s="71"/>
      <c r="AF301" s="71"/>
      <c r="AG301" s="71"/>
      <c r="AH301" s="103"/>
      <c r="AI301" s="71"/>
      <c r="AJ301" s="103"/>
      <c r="AK301" s="103"/>
      <c r="AL301" s="554" t="s">
        <v>35</v>
      </c>
      <c r="AM301" s="554" t="s">
        <v>35</v>
      </c>
      <c r="AN301" s="71"/>
      <c r="AO301" s="103"/>
      <c r="AP301" s="602" t="s">
        <v>35</v>
      </c>
      <c r="AQ301" s="107"/>
      <c r="AR301" s="107"/>
    </row>
    <row r="302" spans="1:44" outlineLevel="2">
      <c r="A302" s="72">
        <v>20</v>
      </c>
      <c r="B302" s="552" t="s">
        <v>35</v>
      </c>
      <c r="C302" s="552"/>
      <c r="D302" s="71"/>
      <c r="E302" s="103"/>
      <c r="F302" s="103"/>
      <c r="G302" s="103"/>
      <c r="H302" s="103"/>
      <c r="I302" s="103"/>
      <c r="J302" s="103"/>
      <c r="K302" s="107"/>
      <c r="L302" s="105" t="s">
        <v>35</v>
      </c>
      <c r="M302" s="554" t="s">
        <v>35</v>
      </c>
      <c r="N302" s="554" t="s">
        <v>35</v>
      </c>
      <c r="O302" s="554" t="s">
        <v>35</v>
      </c>
      <c r="P302" s="554" t="s">
        <v>35</v>
      </c>
      <c r="Q302" s="71" t="s">
        <v>35</v>
      </c>
      <c r="R302" s="103"/>
      <c r="S302" s="103"/>
      <c r="T302" s="554" t="s">
        <v>35</v>
      </c>
      <c r="U302" s="554" t="s">
        <v>35</v>
      </c>
      <c r="V302" s="554"/>
      <c r="W302" s="107" t="s">
        <v>1054</v>
      </c>
      <c r="X302" s="103" t="s">
        <v>27</v>
      </c>
      <c r="Y302" s="108">
        <v>1.38</v>
      </c>
      <c r="Z302" s="109"/>
      <c r="AA302" s="554">
        <v>1398600</v>
      </c>
      <c r="AB302" s="554">
        <v>1930067.9999999998</v>
      </c>
      <c r="AC302" s="71"/>
      <c r="AD302" s="71"/>
      <c r="AE302" s="71"/>
      <c r="AF302" s="71"/>
      <c r="AG302" s="71"/>
      <c r="AH302" s="103"/>
      <c r="AI302" s="71"/>
      <c r="AJ302" s="103"/>
      <c r="AK302" s="103"/>
      <c r="AL302" s="554" t="s">
        <v>35</v>
      </c>
      <c r="AM302" s="554" t="s">
        <v>35</v>
      </c>
      <c r="AN302" s="71"/>
      <c r="AO302" s="103"/>
      <c r="AP302" s="602" t="s">
        <v>35</v>
      </c>
      <c r="AQ302" s="107"/>
      <c r="AR302" s="107"/>
    </row>
    <row r="303" spans="1:44" outlineLevel="2">
      <c r="A303" s="72">
        <v>20</v>
      </c>
      <c r="B303" s="552" t="s">
        <v>35</v>
      </c>
      <c r="C303" s="552"/>
      <c r="D303" s="71"/>
      <c r="E303" s="103"/>
      <c r="F303" s="103"/>
      <c r="G303" s="103"/>
      <c r="H303" s="103"/>
      <c r="I303" s="103"/>
      <c r="J303" s="103"/>
      <c r="K303" s="107"/>
      <c r="L303" s="105" t="s">
        <v>35</v>
      </c>
      <c r="M303" s="554" t="s">
        <v>35</v>
      </c>
      <c r="N303" s="554" t="s">
        <v>35</v>
      </c>
      <c r="O303" s="554" t="s">
        <v>35</v>
      </c>
      <c r="P303" s="554" t="s">
        <v>35</v>
      </c>
      <c r="Q303" s="71" t="s">
        <v>35</v>
      </c>
      <c r="R303" s="103"/>
      <c r="S303" s="103"/>
      <c r="T303" s="554" t="s">
        <v>35</v>
      </c>
      <c r="U303" s="554" t="s">
        <v>35</v>
      </c>
      <c r="V303" s="554"/>
      <c r="W303" s="107" t="s">
        <v>1130</v>
      </c>
      <c r="X303" s="103" t="s">
        <v>27</v>
      </c>
      <c r="Y303" s="108">
        <v>4.95</v>
      </c>
      <c r="Z303" s="109"/>
      <c r="AA303" s="554">
        <v>282038</v>
      </c>
      <c r="AB303" s="554">
        <v>1396088.1</v>
      </c>
      <c r="AC303" s="71"/>
      <c r="AD303" s="71"/>
      <c r="AE303" s="71"/>
      <c r="AF303" s="71"/>
      <c r="AG303" s="71"/>
      <c r="AH303" s="103"/>
      <c r="AI303" s="71"/>
      <c r="AJ303" s="103"/>
      <c r="AK303" s="103"/>
      <c r="AL303" s="554" t="s">
        <v>35</v>
      </c>
      <c r="AM303" s="554" t="s">
        <v>35</v>
      </c>
      <c r="AN303" s="71"/>
      <c r="AO303" s="103"/>
      <c r="AP303" s="602" t="s">
        <v>35</v>
      </c>
      <c r="AQ303" s="107"/>
      <c r="AR303" s="107"/>
    </row>
    <row r="304" spans="1:44" outlineLevel="2">
      <c r="A304" s="72">
        <v>20</v>
      </c>
      <c r="B304" s="552" t="s">
        <v>35</v>
      </c>
      <c r="C304" s="552"/>
      <c r="D304" s="71"/>
      <c r="E304" s="103"/>
      <c r="F304" s="103"/>
      <c r="G304" s="103"/>
      <c r="H304" s="103"/>
      <c r="I304" s="103"/>
      <c r="J304" s="103"/>
      <c r="K304" s="107"/>
      <c r="L304" s="105" t="s">
        <v>35</v>
      </c>
      <c r="M304" s="554" t="s">
        <v>35</v>
      </c>
      <c r="N304" s="554" t="s">
        <v>35</v>
      </c>
      <c r="O304" s="554" t="s">
        <v>35</v>
      </c>
      <c r="P304" s="554" t="s">
        <v>35</v>
      </c>
      <c r="Q304" s="71" t="s">
        <v>35</v>
      </c>
      <c r="R304" s="103"/>
      <c r="S304" s="103"/>
      <c r="T304" s="554" t="s">
        <v>35</v>
      </c>
      <c r="U304" s="554" t="s">
        <v>35</v>
      </c>
      <c r="V304" s="554"/>
      <c r="W304" s="107" t="s">
        <v>1105</v>
      </c>
      <c r="X304" s="103" t="s">
        <v>27</v>
      </c>
      <c r="Y304" s="108">
        <v>1.44</v>
      </c>
      <c r="Z304" s="109"/>
      <c r="AA304" s="554">
        <v>292949</v>
      </c>
      <c r="AB304" s="554">
        <v>421846.56</v>
      </c>
      <c r="AC304" s="71"/>
      <c r="AD304" s="71"/>
      <c r="AE304" s="71"/>
      <c r="AF304" s="71"/>
      <c r="AG304" s="71"/>
      <c r="AH304" s="103"/>
      <c r="AI304" s="71"/>
      <c r="AJ304" s="103"/>
      <c r="AK304" s="103"/>
      <c r="AL304" s="554" t="s">
        <v>35</v>
      </c>
      <c r="AM304" s="554" t="s">
        <v>35</v>
      </c>
      <c r="AN304" s="71"/>
      <c r="AO304" s="103"/>
      <c r="AP304" s="602" t="s">
        <v>35</v>
      </c>
      <c r="AQ304" s="107"/>
      <c r="AR304" s="107"/>
    </row>
    <row r="305" spans="1:44" outlineLevel="2">
      <c r="A305" s="72">
        <v>20</v>
      </c>
      <c r="B305" s="552" t="s">
        <v>35</v>
      </c>
      <c r="C305" s="552"/>
      <c r="D305" s="71"/>
      <c r="E305" s="103"/>
      <c r="F305" s="103"/>
      <c r="G305" s="103"/>
      <c r="H305" s="103"/>
      <c r="I305" s="103"/>
      <c r="J305" s="103"/>
      <c r="K305" s="107"/>
      <c r="L305" s="105" t="s">
        <v>35</v>
      </c>
      <c r="M305" s="554" t="s">
        <v>35</v>
      </c>
      <c r="N305" s="554" t="s">
        <v>35</v>
      </c>
      <c r="O305" s="554" t="s">
        <v>35</v>
      </c>
      <c r="P305" s="554" t="s">
        <v>35</v>
      </c>
      <c r="Q305" s="71" t="s">
        <v>35</v>
      </c>
      <c r="R305" s="103"/>
      <c r="S305" s="103"/>
      <c r="T305" s="554" t="s">
        <v>35</v>
      </c>
      <c r="U305" s="554" t="s">
        <v>35</v>
      </c>
      <c r="V305" s="554"/>
      <c r="W305" s="107" t="s">
        <v>1108</v>
      </c>
      <c r="X305" s="103" t="s">
        <v>27</v>
      </c>
      <c r="Y305" s="108">
        <v>6</v>
      </c>
      <c r="Z305" s="109"/>
      <c r="AA305" s="554">
        <v>282038</v>
      </c>
      <c r="AB305" s="554">
        <v>1692228</v>
      </c>
      <c r="AC305" s="71"/>
      <c r="AD305" s="71"/>
      <c r="AE305" s="71"/>
      <c r="AF305" s="71"/>
      <c r="AG305" s="71"/>
      <c r="AH305" s="103"/>
      <c r="AI305" s="71"/>
      <c r="AJ305" s="103"/>
      <c r="AK305" s="103"/>
      <c r="AL305" s="554" t="s">
        <v>35</v>
      </c>
      <c r="AM305" s="554" t="s">
        <v>35</v>
      </c>
      <c r="AN305" s="71"/>
      <c r="AO305" s="103"/>
      <c r="AP305" s="602" t="s">
        <v>35</v>
      </c>
      <c r="AQ305" s="107"/>
      <c r="AR305" s="107"/>
    </row>
    <row r="306" spans="1:44" outlineLevel="2">
      <c r="A306" s="72">
        <v>20</v>
      </c>
      <c r="B306" s="552" t="s">
        <v>35</v>
      </c>
      <c r="C306" s="552"/>
      <c r="D306" s="71"/>
      <c r="E306" s="103"/>
      <c r="F306" s="103"/>
      <c r="G306" s="103"/>
      <c r="H306" s="103"/>
      <c r="I306" s="103"/>
      <c r="J306" s="103"/>
      <c r="K306" s="107"/>
      <c r="L306" s="105" t="s">
        <v>35</v>
      </c>
      <c r="M306" s="554" t="s">
        <v>35</v>
      </c>
      <c r="N306" s="554" t="s">
        <v>35</v>
      </c>
      <c r="O306" s="554" t="s">
        <v>35</v>
      </c>
      <c r="P306" s="554" t="s">
        <v>35</v>
      </c>
      <c r="Q306" s="71" t="s">
        <v>35</v>
      </c>
      <c r="R306" s="103"/>
      <c r="S306" s="103"/>
      <c r="T306" s="554" t="s">
        <v>35</v>
      </c>
      <c r="U306" s="554" t="s">
        <v>35</v>
      </c>
      <c r="V306" s="554"/>
      <c r="W306" s="107" t="s">
        <v>1006</v>
      </c>
      <c r="X306" s="103" t="s">
        <v>27</v>
      </c>
      <c r="Y306" s="108">
        <v>98.42</v>
      </c>
      <c r="Z306" s="109"/>
      <c r="AA306" s="554">
        <v>109890</v>
      </c>
      <c r="AB306" s="554">
        <v>10815373.800000001</v>
      </c>
      <c r="AC306" s="71"/>
      <c r="AD306" s="71"/>
      <c r="AE306" s="71"/>
      <c r="AF306" s="71"/>
      <c r="AG306" s="71"/>
      <c r="AH306" s="103"/>
      <c r="AI306" s="71"/>
      <c r="AJ306" s="103"/>
      <c r="AK306" s="103"/>
      <c r="AL306" s="554" t="s">
        <v>35</v>
      </c>
      <c r="AM306" s="554" t="s">
        <v>35</v>
      </c>
      <c r="AN306" s="71"/>
      <c r="AO306" s="103"/>
      <c r="AP306" s="602" t="s">
        <v>35</v>
      </c>
      <c r="AQ306" s="107"/>
      <c r="AR306" s="107"/>
    </row>
    <row r="307" spans="1:44" ht="37.5" outlineLevel="2">
      <c r="A307" s="72">
        <v>20</v>
      </c>
      <c r="B307" s="552" t="s">
        <v>35</v>
      </c>
      <c r="C307" s="552"/>
      <c r="D307" s="71"/>
      <c r="E307" s="103"/>
      <c r="F307" s="103"/>
      <c r="G307" s="103"/>
      <c r="H307" s="103"/>
      <c r="I307" s="103"/>
      <c r="J307" s="103"/>
      <c r="K307" s="107"/>
      <c r="L307" s="105" t="s">
        <v>35</v>
      </c>
      <c r="M307" s="554" t="s">
        <v>35</v>
      </c>
      <c r="N307" s="554" t="s">
        <v>35</v>
      </c>
      <c r="O307" s="554" t="s">
        <v>35</v>
      </c>
      <c r="P307" s="554" t="s">
        <v>35</v>
      </c>
      <c r="Q307" s="71" t="s">
        <v>35</v>
      </c>
      <c r="R307" s="103"/>
      <c r="S307" s="103"/>
      <c r="T307" s="554" t="s">
        <v>35</v>
      </c>
      <c r="U307" s="554" t="s">
        <v>35</v>
      </c>
      <c r="V307" s="554"/>
      <c r="W307" s="107" t="s">
        <v>1049</v>
      </c>
      <c r="X307" s="103" t="s">
        <v>42</v>
      </c>
      <c r="Y307" s="108">
        <v>1</v>
      </c>
      <c r="Z307" s="109"/>
      <c r="AA307" s="554">
        <v>3793079</v>
      </c>
      <c r="AB307" s="554">
        <v>3793079</v>
      </c>
      <c r="AC307" s="71"/>
      <c r="AD307" s="71"/>
      <c r="AE307" s="71"/>
      <c r="AF307" s="71"/>
      <c r="AG307" s="71"/>
      <c r="AH307" s="103"/>
      <c r="AI307" s="71"/>
      <c r="AJ307" s="103"/>
      <c r="AK307" s="103"/>
      <c r="AL307" s="554" t="s">
        <v>35</v>
      </c>
      <c r="AM307" s="554" t="s">
        <v>35</v>
      </c>
      <c r="AN307" s="71"/>
      <c r="AO307" s="103"/>
      <c r="AP307" s="602" t="s">
        <v>35</v>
      </c>
      <c r="AQ307" s="107"/>
      <c r="AR307" s="107"/>
    </row>
    <row r="308" spans="1:44" outlineLevel="2">
      <c r="A308" s="72">
        <v>20</v>
      </c>
      <c r="B308" s="552"/>
      <c r="C308" s="552"/>
      <c r="D308" s="61"/>
      <c r="E308" s="103"/>
      <c r="F308" s="103"/>
      <c r="G308" s="103"/>
      <c r="H308" s="103"/>
      <c r="I308" s="103"/>
      <c r="J308" s="103"/>
      <c r="K308" s="107"/>
      <c r="L308" s="105" t="s">
        <v>35</v>
      </c>
      <c r="M308" s="554" t="s">
        <v>35</v>
      </c>
      <c r="N308" s="554" t="s">
        <v>35</v>
      </c>
      <c r="O308" s="554" t="s">
        <v>35</v>
      </c>
      <c r="P308" s="554" t="s">
        <v>35</v>
      </c>
      <c r="Q308" s="71" t="s">
        <v>35</v>
      </c>
      <c r="R308" s="103"/>
      <c r="S308" s="103"/>
      <c r="T308" s="554" t="s">
        <v>35</v>
      </c>
      <c r="U308" s="554" t="s">
        <v>35</v>
      </c>
      <c r="V308" s="554"/>
      <c r="W308" s="107"/>
      <c r="X308" s="103"/>
      <c r="Y308" s="108"/>
      <c r="Z308" s="109"/>
      <c r="AA308" s="554" t="s">
        <v>35</v>
      </c>
      <c r="AB308" s="554" t="s">
        <v>35</v>
      </c>
      <c r="AC308" s="71"/>
      <c r="AD308" s="71"/>
      <c r="AE308" s="71"/>
      <c r="AF308" s="71"/>
      <c r="AG308" s="71"/>
      <c r="AH308" s="103"/>
      <c r="AI308" s="71"/>
      <c r="AJ308" s="103"/>
      <c r="AK308" s="103"/>
      <c r="AL308" s="554" t="s">
        <v>35</v>
      </c>
      <c r="AM308" s="554" t="s">
        <v>35</v>
      </c>
      <c r="AN308" s="71"/>
      <c r="AO308" s="103"/>
      <c r="AP308" s="602" t="s">
        <v>35</v>
      </c>
      <c r="AQ308" s="107"/>
      <c r="AR308" s="107"/>
    </row>
    <row r="309" spans="1:44" outlineLevel="1">
      <c r="A309" s="84" t="s">
        <v>2139</v>
      </c>
      <c r="B309" s="552">
        <v>21</v>
      </c>
      <c r="C309" s="552">
        <v>444</v>
      </c>
      <c r="D309" s="61" t="s">
        <v>292</v>
      </c>
      <c r="E309" s="162"/>
      <c r="F309" s="103"/>
      <c r="G309" s="162"/>
      <c r="H309" s="162"/>
      <c r="I309" s="162"/>
      <c r="J309" s="162"/>
      <c r="K309" s="129"/>
      <c r="L309" s="167">
        <v>111.4</v>
      </c>
      <c r="M309" s="553"/>
      <c r="N309" s="553"/>
      <c r="O309" s="553">
        <v>187040600</v>
      </c>
      <c r="P309" s="553">
        <v>0</v>
      </c>
      <c r="Q309" s="61"/>
      <c r="R309" s="162"/>
      <c r="S309" s="162">
        <v>0</v>
      </c>
      <c r="T309" s="553"/>
      <c r="U309" s="553">
        <v>0</v>
      </c>
      <c r="V309" s="553"/>
      <c r="W309" s="129"/>
      <c r="X309" s="162"/>
      <c r="Y309" s="169">
        <v>213.57399999999998</v>
      </c>
      <c r="Z309" s="170">
        <v>0</v>
      </c>
      <c r="AA309" s="553"/>
      <c r="AB309" s="553">
        <v>578652742.80199993</v>
      </c>
      <c r="AC309" s="71"/>
      <c r="AD309" s="71"/>
      <c r="AE309" s="71"/>
      <c r="AF309" s="71"/>
      <c r="AG309" s="71"/>
      <c r="AH309" s="103"/>
      <c r="AI309" s="61"/>
      <c r="AJ309" s="162"/>
      <c r="AK309" s="162">
        <v>0</v>
      </c>
      <c r="AL309" s="553"/>
      <c r="AM309" s="553">
        <v>0</v>
      </c>
      <c r="AN309" s="61"/>
      <c r="AO309" s="162">
        <v>0</v>
      </c>
      <c r="AP309" s="602">
        <v>765693342.80199993</v>
      </c>
      <c r="AQ309" s="111"/>
      <c r="AR309" s="111"/>
    </row>
    <row r="310" spans="1:44" ht="56.25" outlineLevel="2">
      <c r="A310" s="72">
        <v>21</v>
      </c>
      <c r="B310" s="552" t="s">
        <v>35</v>
      </c>
      <c r="C310" s="552"/>
      <c r="D310" s="71" t="s">
        <v>293</v>
      </c>
      <c r="E310" s="103">
        <v>1</v>
      </c>
      <c r="F310" s="103"/>
      <c r="G310" s="103">
        <v>431</v>
      </c>
      <c r="H310" s="103">
        <v>79</v>
      </c>
      <c r="I310" s="103" t="s">
        <v>223</v>
      </c>
      <c r="J310" s="103" t="s">
        <v>224</v>
      </c>
      <c r="K310" s="107" t="s">
        <v>973</v>
      </c>
      <c r="L310" s="105">
        <v>111.4</v>
      </c>
      <c r="M310" s="554">
        <v>1679000</v>
      </c>
      <c r="N310" s="554">
        <v>0</v>
      </c>
      <c r="O310" s="554">
        <v>187040600</v>
      </c>
      <c r="P310" s="554">
        <v>0</v>
      </c>
      <c r="Q310" s="71" t="s">
        <v>35</v>
      </c>
      <c r="R310" s="103"/>
      <c r="S310" s="103"/>
      <c r="T310" s="554" t="s">
        <v>35</v>
      </c>
      <c r="U310" s="554" t="s">
        <v>35</v>
      </c>
      <c r="V310" s="554" t="s">
        <v>2163</v>
      </c>
      <c r="W310" s="107" t="s">
        <v>1142</v>
      </c>
      <c r="X310" s="103" t="s">
        <v>27</v>
      </c>
      <c r="Y310" s="108">
        <v>18.57</v>
      </c>
      <c r="Z310" s="109"/>
      <c r="AA310" s="554">
        <v>3840615</v>
      </c>
      <c r="AB310" s="554">
        <v>71320220.549999997</v>
      </c>
      <c r="AC310" s="71" t="s">
        <v>32</v>
      </c>
      <c r="AD310" s="71" t="s">
        <v>29</v>
      </c>
      <c r="AE310" s="71" t="s">
        <v>34</v>
      </c>
      <c r="AF310" s="71" t="s">
        <v>31</v>
      </c>
      <c r="AG310" s="71" t="s">
        <v>32</v>
      </c>
      <c r="AH310" s="103" t="s">
        <v>41</v>
      </c>
      <c r="AI310" s="71"/>
      <c r="AJ310" s="103"/>
      <c r="AK310" s="103"/>
      <c r="AL310" s="554" t="s">
        <v>35</v>
      </c>
      <c r="AM310" s="554" t="s">
        <v>35</v>
      </c>
      <c r="AN310" s="71"/>
      <c r="AO310" s="103"/>
      <c r="AP310" s="602" t="s">
        <v>35</v>
      </c>
      <c r="AQ310" s="111" t="s">
        <v>708</v>
      </c>
      <c r="AR310" s="111" t="s">
        <v>1912</v>
      </c>
    </row>
    <row r="311" spans="1:44" ht="285" outlineLevel="2">
      <c r="A311" s="72">
        <v>21</v>
      </c>
      <c r="B311" s="552" t="s">
        <v>35</v>
      </c>
      <c r="C311" s="552"/>
      <c r="D311" s="71" t="s">
        <v>106</v>
      </c>
      <c r="E311" s="103"/>
      <c r="F311" s="103"/>
      <c r="G311" s="103"/>
      <c r="H311" s="103"/>
      <c r="I311" s="103"/>
      <c r="J311" s="103"/>
      <c r="K311" s="107"/>
      <c r="L311" s="105" t="s">
        <v>35</v>
      </c>
      <c r="M311" s="554" t="s">
        <v>35</v>
      </c>
      <c r="N311" s="554" t="s">
        <v>35</v>
      </c>
      <c r="O311" s="554" t="s">
        <v>35</v>
      </c>
      <c r="P311" s="554" t="s">
        <v>35</v>
      </c>
      <c r="Q311" s="71" t="s">
        <v>35</v>
      </c>
      <c r="R311" s="103"/>
      <c r="S311" s="103"/>
      <c r="T311" s="554" t="s">
        <v>35</v>
      </c>
      <c r="U311" s="554" t="s">
        <v>35</v>
      </c>
      <c r="V311" s="554"/>
      <c r="W311" s="107" t="s">
        <v>1005</v>
      </c>
      <c r="X311" s="103" t="s">
        <v>27</v>
      </c>
      <c r="Y311" s="108">
        <v>79.430000000000007</v>
      </c>
      <c r="Z311" s="109"/>
      <c r="AA311" s="554">
        <v>5559129</v>
      </c>
      <c r="AB311" s="554">
        <v>441561616.47000003</v>
      </c>
      <c r="AC311" s="71" t="s">
        <v>32</v>
      </c>
      <c r="AD311" s="71" t="s">
        <v>29</v>
      </c>
      <c r="AE311" s="71" t="s">
        <v>30</v>
      </c>
      <c r="AF311" s="71" t="s">
        <v>31</v>
      </c>
      <c r="AG311" s="71" t="s">
        <v>34</v>
      </c>
      <c r="AH311" s="103" t="s">
        <v>33</v>
      </c>
      <c r="AI311" s="71"/>
      <c r="AJ311" s="103"/>
      <c r="AK311" s="103"/>
      <c r="AL311" s="554" t="s">
        <v>35</v>
      </c>
      <c r="AM311" s="554" t="s">
        <v>35</v>
      </c>
      <c r="AN311" s="71"/>
      <c r="AO311" s="103"/>
      <c r="AP311" s="602" t="s">
        <v>35</v>
      </c>
      <c r="AQ311" s="59" t="s">
        <v>709</v>
      </c>
      <c r="AR311" s="59" t="s">
        <v>1918</v>
      </c>
    </row>
    <row r="312" spans="1:44" ht="116.25" outlineLevel="2">
      <c r="A312" s="72">
        <v>21</v>
      </c>
      <c r="B312" s="552" t="s">
        <v>35</v>
      </c>
      <c r="C312" s="552"/>
      <c r="D312" s="71"/>
      <c r="E312" s="103"/>
      <c r="F312" s="103"/>
      <c r="G312" s="103"/>
      <c r="H312" s="103"/>
      <c r="I312" s="103"/>
      <c r="J312" s="103"/>
      <c r="K312" s="107"/>
      <c r="L312" s="105" t="s">
        <v>35</v>
      </c>
      <c r="M312" s="554" t="s">
        <v>35</v>
      </c>
      <c r="N312" s="554" t="s">
        <v>35</v>
      </c>
      <c r="O312" s="554" t="s">
        <v>35</v>
      </c>
      <c r="P312" s="554" t="s">
        <v>35</v>
      </c>
      <c r="Q312" s="71" t="s">
        <v>35</v>
      </c>
      <c r="R312" s="103"/>
      <c r="S312" s="103"/>
      <c r="T312" s="554" t="s">
        <v>35</v>
      </c>
      <c r="U312" s="554" t="s">
        <v>35</v>
      </c>
      <c r="V312" s="554"/>
      <c r="W312" s="107" t="s">
        <v>1006</v>
      </c>
      <c r="X312" s="103" t="s">
        <v>27</v>
      </c>
      <c r="Y312" s="108">
        <v>79.430000000000007</v>
      </c>
      <c r="Z312" s="109"/>
      <c r="AA312" s="554">
        <v>109890</v>
      </c>
      <c r="AB312" s="554">
        <v>8728562.7000000011</v>
      </c>
      <c r="AC312" s="71"/>
      <c r="AD312" s="71"/>
      <c r="AE312" s="71"/>
      <c r="AF312" s="71"/>
      <c r="AG312" s="71"/>
      <c r="AH312" s="103"/>
      <c r="AI312" s="71"/>
      <c r="AJ312" s="103"/>
      <c r="AK312" s="103"/>
      <c r="AL312" s="554" t="s">
        <v>35</v>
      </c>
      <c r="AM312" s="554" t="s">
        <v>35</v>
      </c>
      <c r="AN312" s="71"/>
      <c r="AO312" s="103"/>
      <c r="AP312" s="602" t="s">
        <v>35</v>
      </c>
      <c r="AQ312" s="59" t="s">
        <v>710</v>
      </c>
      <c r="AR312" s="59" t="s">
        <v>1914</v>
      </c>
    </row>
    <row r="313" spans="1:44" outlineLevel="2">
      <c r="A313" s="72">
        <v>21</v>
      </c>
      <c r="B313" s="552" t="s">
        <v>35</v>
      </c>
      <c r="C313" s="552"/>
      <c r="D313" s="71"/>
      <c r="E313" s="103"/>
      <c r="F313" s="103"/>
      <c r="G313" s="103"/>
      <c r="H313" s="103"/>
      <c r="I313" s="103"/>
      <c r="J313" s="103"/>
      <c r="K313" s="107"/>
      <c r="L313" s="105" t="s">
        <v>35</v>
      </c>
      <c r="M313" s="554" t="s">
        <v>35</v>
      </c>
      <c r="N313" s="554" t="s">
        <v>35</v>
      </c>
      <c r="O313" s="554" t="s">
        <v>35</v>
      </c>
      <c r="P313" s="554" t="s">
        <v>35</v>
      </c>
      <c r="Q313" s="71" t="s">
        <v>35</v>
      </c>
      <c r="R313" s="103"/>
      <c r="S313" s="103"/>
      <c r="T313" s="554" t="s">
        <v>35</v>
      </c>
      <c r="U313" s="554" t="s">
        <v>35</v>
      </c>
      <c r="V313" s="554"/>
      <c r="W313" s="107" t="s">
        <v>1001</v>
      </c>
      <c r="X313" s="103" t="s">
        <v>27</v>
      </c>
      <c r="Y313" s="108">
        <v>8.0399999999999991</v>
      </c>
      <c r="Z313" s="109"/>
      <c r="AA313" s="554">
        <v>295078</v>
      </c>
      <c r="AB313" s="554">
        <v>2372427.1199999996</v>
      </c>
      <c r="AC313" s="71"/>
      <c r="AD313" s="71"/>
      <c r="AE313" s="71"/>
      <c r="AF313" s="71"/>
      <c r="AG313" s="71"/>
      <c r="AH313" s="103"/>
      <c r="AI313" s="71"/>
      <c r="AJ313" s="103"/>
      <c r="AK313" s="103"/>
      <c r="AL313" s="554" t="s">
        <v>35</v>
      </c>
      <c r="AM313" s="554" t="s">
        <v>35</v>
      </c>
      <c r="AN313" s="71"/>
      <c r="AO313" s="103"/>
      <c r="AP313" s="602" t="s">
        <v>35</v>
      </c>
      <c r="AQ313" s="587" t="s">
        <v>1920</v>
      </c>
      <c r="AR313" s="587" t="s">
        <v>1944</v>
      </c>
    </row>
    <row r="314" spans="1:44" outlineLevel="2">
      <c r="A314" s="72">
        <v>21</v>
      </c>
      <c r="B314" s="552" t="s">
        <v>35</v>
      </c>
      <c r="C314" s="552"/>
      <c r="D314" s="71"/>
      <c r="E314" s="103"/>
      <c r="F314" s="103"/>
      <c r="G314" s="103"/>
      <c r="H314" s="103"/>
      <c r="I314" s="103"/>
      <c r="J314" s="103"/>
      <c r="K314" s="107"/>
      <c r="L314" s="105" t="s">
        <v>35</v>
      </c>
      <c r="M314" s="554" t="s">
        <v>35</v>
      </c>
      <c r="N314" s="554" t="s">
        <v>35</v>
      </c>
      <c r="O314" s="554" t="s">
        <v>35</v>
      </c>
      <c r="P314" s="554" t="s">
        <v>35</v>
      </c>
      <c r="Q314" s="71" t="s">
        <v>35</v>
      </c>
      <c r="R314" s="103"/>
      <c r="S314" s="103"/>
      <c r="T314" s="554" t="s">
        <v>35</v>
      </c>
      <c r="U314" s="554" t="s">
        <v>35</v>
      </c>
      <c r="V314" s="554"/>
      <c r="W314" s="107" t="s">
        <v>1105</v>
      </c>
      <c r="X314" s="103" t="s">
        <v>27</v>
      </c>
      <c r="Y314" s="108">
        <v>4.12</v>
      </c>
      <c r="Z314" s="109"/>
      <c r="AA314" s="554">
        <v>292949</v>
      </c>
      <c r="AB314" s="554">
        <v>1206949.8800000001</v>
      </c>
      <c r="AC314" s="71"/>
      <c r="AD314" s="71"/>
      <c r="AE314" s="71"/>
      <c r="AF314" s="71"/>
      <c r="AG314" s="71"/>
      <c r="AH314" s="103"/>
      <c r="AI314" s="71"/>
      <c r="AJ314" s="103"/>
      <c r="AK314" s="103"/>
      <c r="AL314" s="554" t="s">
        <v>35</v>
      </c>
      <c r="AM314" s="554" t="s">
        <v>35</v>
      </c>
      <c r="AN314" s="71"/>
      <c r="AO314" s="103"/>
      <c r="AP314" s="602" t="s">
        <v>35</v>
      </c>
      <c r="AQ314" s="584" t="s">
        <v>1916</v>
      </c>
      <c r="AR314" s="584" t="s">
        <v>1921</v>
      </c>
    </row>
    <row r="315" spans="1:44" outlineLevel="2">
      <c r="A315" s="72">
        <v>21</v>
      </c>
      <c r="B315" s="552" t="s">
        <v>35</v>
      </c>
      <c r="C315" s="552"/>
      <c r="D315" s="71"/>
      <c r="E315" s="103"/>
      <c r="F315" s="103"/>
      <c r="G315" s="103"/>
      <c r="H315" s="103"/>
      <c r="I315" s="103"/>
      <c r="J315" s="103"/>
      <c r="K315" s="107"/>
      <c r="L315" s="105" t="s">
        <v>35</v>
      </c>
      <c r="M315" s="554" t="s">
        <v>35</v>
      </c>
      <c r="N315" s="554" t="s">
        <v>35</v>
      </c>
      <c r="O315" s="554" t="s">
        <v>35</v>
      </c>
      <c r="P315" s="554" t="s">
        <v>35</v>
      </c>
      <c r="Q315" s="71" t="s">
        <v>35</v>
      </c>
      <c r="R315" s="103"/>
      <c r="S315" s="103"/>
      <c r="T315" s="554" t="s">
        <v>35</v>
      </c>
      <c r="U315" s="554" t="s">
        <v>35</v>
      </c>
      <c r="V315" s="554"/>
      <c r="W315" s="107" t="s">
        <v>1106</v>
      </c>
      <c r="X315" s="103" t="s">
        <v>27</v>
      </c>
      <c r="Y315" s="108">
        <v>1.2</v>
      </c>
      <c r="Z315" s="109"/>
      <c r="AA315" s="554">
        <v>330817</v>
      </c>
      <c r="AB315" s="554">
        <v>396980.39999999997</v>
      </c>
      <c r="AC315" s="71"/>
      <c r="AD315" s="71"/>
      <c r="AE315" s="71"/>
      <c r="AF315" s="71"/>
      <c r="AG315" s="71"/>
      <c r="AH315" s="103"/>
      <c r="AI315" s="71"/>
      <c r="AJ315" s="103"/>
      <c r="AK315" s="103"/>
      <c r="AL315" s="554" t="s">
        <v>35</v>
      </c>
      <c r="AM315" s="554" t="s">
        <v>35</v>
      </c>
      <c r="AN315" s="71"/>
      <c r="AO315" s="103"/>
      <c r="AP315" s="602" t="s">
        <v>35</v>
      </c>
      <c r="AQ315" s="107"/>
      <c r="AR315" s="107" t="s">
        <v>1922</v>
      </c>
    </row>
    <row r="316" spans="1:44" ht="37.5" outlineLevel="2">
      <c r="A316" s="72">
        <v>21</v>
      </c>
      <c r="B316" s="552" t="s">
        <v>35</v>
      </c>
      <c r="C316" s="552"/>
      <c r="D316" s="71"/>
      <c r="E316" s="103"/>
      <c r="F316" s="103"/>
      <c r="G316" s="103"/>
      <c r="H316" s="103"/>
      <c r="I316" s="103"/>
      <c r="J316" s="103"/>
      <c r="K316" s="107"/>
      <c r="L316" s="105" t="s">
        <v>35</v>
      </c>
      <c r="M316" s="554" t="s">
        <v>35</v>
      </c>
      <c r="N316" s="554" t="s">
        <v>35</v>
      </c>
      <c r="O316" s="554" t="s">
        <v>35</v>
      </c>
      <c r="P316" s="554" t="s">
        <v>35</v>
      </c>
      <c r="Q316" s="71" t="s">
        <v>35</v>
      </c>
      <c r="R316" s="103"/>
      <c r="S316" s="103"/>
      <c r="T316" s="554" t="s">
        <v>35</v>
      </c>
      <c r="U316" s="554" t="s">
        <v>35</v>
      </c>
      <c r="V316" s="554"/>
      <c r="W316" s="107" t="s">
        <v>1180</v>
      </c>
      <c r="X316" s="103" t="s">
        <v>27</v>
      </c>
      <c r="Y316" s="108">
        <v>4.16</v>
      </c>
      <c r="Z316" s="109"/>
      <c r="AA316" s="554">
        <v>10375629</v>
      </c>
      <c r="AB316" s="554">
        <v>43162616.640000001</v>
      </c>
      <c r="AC316" s="71"/>
      <c r="AD316" s="71"/>
      <c r="AE316" s="71"/>
      <c r="AF316" s="71"/>
      <c r="AG316" s="71"/>
      <c r="AH316" s="103"/>
      <c r="AI316" s="71"/>
      <c r="AJ316" s="103"/>
      <c r="AK316" s="103"/>
      <c r="AL316" s="554" t="s">
        <v>35</v>
      </c>
      <c r="AM316" s="554" t="s">
        <v>35</v>
      </c>
      <c r="AN316" s="71"/>
      <c r="AO316" s="103"/>
      <c r="AP316" s="602" t="s">
        <v>35</v>
      </c>
      <c r="AQ316" s="107"/>
      <c r="AR316" s="107"/>
    </row>
    <row r="317" spans="1:44" outlineLevel="2">
      <c r="A317" s="72">
        <v>21</v>
      </c>
      <c r="B317" s="552" t="s">
        <v>35</v>
      </c>
      <c r="C317" s="552"/>
      <c r="D317" s="71"/>
      <c r="E317" s="103"/>
      <c r="F317" s="103"/>
      <c r="G317" s="103"/>
      <c r="H317" s="103"/>
      <c r="I317" s="103"/>
      <c r="J317" s="103"/>
      <c r="K317" s="107"/>
      <c r="L317" s="105" t="s">
        <v>35</v>
      </c>
      <c r="M317" s="554" t="s">
        <v>35</v>
      </c>
      <c r="N317" s="554" t="s">
        <v>35</v>
      </c>
      <c r="O317" s="554" t="s">
        <v>35</v>
      </c>
      <c r="P317" s="554" t="s">
        <v>35</v>
      </c>
      <c r="Q317" s="71" t="s">
        <v>35</v>
      </c>
      <c r="R317" s="103"/>
      <c r="S317" s="103"/>
      <c r="T317" s="554" t="s">
        <v>35</v>
      </c>
      <c r="U317" s="554" t="s">
        <v>35</v>
      </c>
      <c r="V317" s="554"/>
      <c r="W317" s="107" t="s">
        <v>1151</v>
      </c>
      <c r="X317" s="103" t="s">
        <v>27</v>
      </c>
      <c r="Y317" s="108">
        <v>0.49399999999999999</v>
      </c>
      <c r="Z317" s="109"/>
      <c r="AA317" s="554">
        <v>2523428</v>
      </c>
      <c r="AB317" s="554">
        <v>1246573.432</v>
      </c>
      <c r="AC317" s="71"/>
      <c r="AD317" s="71"/>
      <c r="AE317" s="71"/>
      <c r="AF317" s="71"/>
      <c r="AG317" s="71"/>
      <c r="AH317" s="103"/>
      <c r="AI317" s="71"/>
      <c r="AJ317" s="103"/>
      <c r="AK317" s="103"/>
      <c r="AL317" s="554" t="s">
        <v>35</v>
      </c>
      <c r="AM317" s="554" t="s">
        <v>35</v>
      </c>
      <c r="AN317" s="71"/>
      <c r="AO317" s="103"/>
      <c r="AP317" s="602" t="s">
        <v>35</v>
      </c>
      <c r="AQ317" s="107"/>
      <c r="AR317" s="107"/>
    </row>
    <row r="318" spans="1:44" outlineLevel="2">
      <c r="A318" s="72">
        <v>21</v>
      </c>
      <c r="B318" s="552" t="s">
        <v>35</v>
      </c>
      <c r="C318" s="552"/>
      <c r="D318" s="71"/>
      <c r="E318" s="103"/>
      <c r="F318" s="103"/>
      <c r="G318" s="103"/>
      <c r="H318" s="103"/>
      <c r="I318" s="103"/>
      <c r="J318" s="103"/>
      <c r="K318" s="107"/>
      <c r="L318" s="105" t="s">
        <v>35</v>
      </c>
      <c r="M318" s="554" t="s">
        <v>35</v>
      </c>
      <c r="N318" s="554" t="s">
        <v>35</v>
      </c>
      <c r="O318" s="554" t="s">
        <v>35</v>
      </c>
      <c r="P318" s="554" t="s">
        <v>35</v>
      </c>
      <c r="Q318" s="71" t="s">
        <v>35</v>
      </c>
      <c r="R318" s="103"/>
      <c r="S318" s="103"/>
      <c r="T318" s="554" t="s">
        <v>35</v>
      </c>
      <c r="U318" s="554" t="s">
        <v>35</v>
      </c>
      <c r="V318" s="554"/>
      <c r="W318" s="107" t="s">
        <v>1130</v>
      </c>
      <c r="X318" s="103" t="s">
        <v>27</v>
      </c>
      <c r="Y318" s="108">
        <v>6.56</v>
      </c>
      <c r="Z318" s="109"/>
      <c r="AA318" s="554">
        <v>282038</v>
      </c>
      <c r="AB318" s="554">
        <v>1850169.2799999998</v>
      </c>
      <c r="AC318" s="71"/>
      <c r="AD318" s="71"/>
      <c r="AE318" s="71"/>
      <c r="AF318" s="71"/>
      <c r="AG318" s="71"/>
      <c r="AH318" s="103"/>
      <c r="AI318" s="71"/>
      <c r="AJ318" s="103"/>
      <c r="AK318" s="103"/>
      <c r="AL318" s="554" t="s">
        <v>35</v>
      </c>
      <c r="AM318" s="554" t="s">
        <v>35</v>
      </c>
      <c r="AN318" s="71"/>
      <c r="AO318" s="103"/>
      <c r="AP318" s="602" t="s">
        <v>35</v>
      </c>
      <c r="AQ318" s="107"/>
      <c r="AR318" s="107"/>
    </row>
    <row r="319" spans="1:44" outlineLevel="2">
      <c r="A319" s="72">
        <v>21</v>
      </c>
      <c r="B319" s="552" t="s">
        <v>35</v>
      </c>
      <c r="C319" s="552"/>
      <c r="D319" s="71"/>
      <c r="E319" s="103"/>
      <c r="F319" s="103"/>
      <c r="G319" s="103"/>
      <c r="H319" s="103"/>
      <c r="I319" s="103"/>
      <c r="J319" s="103"/>
      <c r="K319" s="107"/>
      <c r="L319" s="105" t="s">
        <v>35</v>
      </c>
      <c r="M319" s="554" t="s">
        <v>35</v>
      </c>
      <c r="N319" s="554" t="s">
        <v>35</v>
      </c>
      <c r="O319" s="554" t="s">
        <v>35</v>
      </c>
      <c r="P319" s="554" t="s">
        <v>35</v>
      </c>
      <c r="Q319" s="71" t="s">
        <v>35</v>
      </c>
      <c r="R319" s="103"/>
      <c r="S319" s="103"/>
      <c r="T319" s="554" t="s">
        <v>35</v>
      </c>
      <c r="U319" s="554" t="s">
        <v>35</v>
      </c>
      <c r="V319" s="554"/>
      <c r="W319" s="107" t="s">
        <v>1105</v>
      </c>
      <c r="X319" s="103" t="s">
        <v>27</v>
      </c>
      <c r="Y319" s="108">
        <v>2.97</v>
      </c>
      <c r="Z319" s="109"/>
      <c r="AA319" s="554">
        <v>292949</v>
      </c>
      <c r="AB319" s="554">
        <v>870058.53</v>
      </c>
      <c r="AC319" s="71"/>
      <c r="AD319" s="71"/>
      <c r="AE319" s="71"/>
      <c r="AF319" s="71"/>
      <c r="AG319" s="71"/>
      <c r="AH319" s="103"/>
      <c r="AI319" s="71"/>
      <c r="AJ319" s="103"/>
      <c r="AK319" s="103"/>
      <c r="AL319" s="554" t="s">
        <v>35</v>
      </c>
      <c r="AM319" s="554" t="s">
        <v>35</v>
      </c>
      <c r="AN319" s="71"/>
      <c r="AO319" s="103"/>
      <c r="AP319" s="602" t="s">
        <v>35</v>
      </c>
      <c r="AQ319" s="107"/>
      <c r="AR319" s="107"/>
    </row>
    <row r="320" spans="1:44" outlineLevel="2">
      <c r="A320" s="72">
        <v>21</v>
      </c>
      <c r="B320" s="552" t="s">
        <v>35</v>
      </c>
      <c r="C320" s="552"/>
      <c r="D320" s="71"/>
      <c r="E320" s="103"/>
      <c r="F320" s="103"/>
      <c r="G320" s="103"/>
      <c r="H320" s="103"/>
      <c r="I320" s="103"/>
      <c r="J320" s="103"/>
      <c r="K320" s="107"/>
      <c r="L320" s="105" t="s">
        <v>35</v>
      </c>
      <c r="M320" s="554" t="s">
        <v>35</v>
      </c>
      <c r="N320" s="554" t="s">
        <v>35</v>
      </c>
      <c r="O320" s="554" t="s">
        <v>35</v>
      </c>
      <c r="P320" s="554" t="s">
        <v>35</v>
      </c>
      <c r="Q320" s="71" t="s">
        <v>35</v>
      </c>
      <c r="R320" s="103"/>
      <c r="S320" s="103"/>
      <c r="T320" s="554" t="s">
        <v>35</v>
      </c>
      <c r="U320" s="554" t="s">
        <v>35</v>
      </c>
      <c r="V320" s="554"/>
      <c r="W320" s="107" t="s">
        <v>1108</v>
      </c>
      <c r="X320" s="103" t="s">
        <v>27</v>
      </c>
      <c r="Y320" s="108">
        <v>7.6</v>
      </c>
      <c r="Z320" s="109"/>
      <c r="AA320" s="554">
        <v>282038</v>
      </c>
      <c r="AB320" s="554">
        <v>2143488.7999999998</v>
      </c>
      <c r="AC320" s="71"/>
      <c r="AD320" s="71"/>
      <c r="AE320" s="71"/>
      <c r="AF320" s="71"/>
      <c r="AG320" s="71"/>
      <c r="AH320" s="103"/>
      <c r="AI320" s="71"/>
      <c r="AJ320" s="103"/>
      <c r="AK320" s="103"/>
      <c r="AL320" s="554" t="s">
        <v>35</v>
      </c>
      <c r="AM320" s="554" t="s">
        <v>35</v>
      </c>
      <c r="AN320" s="71"/>
      <c r="AO320" s="103"/>
      <c r="AP320" s="602" t="s">
        <v>35</v>
      </c>
      <c r="AQ320" s="107"/>
      <c r="AR320" s="107"/>
    </row>
    <row r="321" spans="1:44" ht="37.5" outlineLevel="2">
      <c r="A321" s="72">
        <v>21</v>
      </c>
      <c r="B321" s="552" t="s">
        <v>35</v>
      </c>
      <c r="C321" s="552"/>
      <c r="D321" s="71"/>
      <c r="E321" s="103"/>
      <c r="F321" s="103"/>
      <c r="G321" s="103"/>
      <c r="H321" s="103"/>
      <c r="I321" s="103"/>
      <c r="J321" s="103"/>
      <c r="K321" s="107"/>
      <c r="L321" s="105" t="s">
        <v>35</v>
      </c>
      <c r="M321" s="554" t="s">
        <v>35</v>
      </c>
      <c r="N321" s="554" t="s">
        <v>35</v>
      </c>
      <c r="O321" s="554" t="s">
        <v>35</v>
      </c>
      <c r="P321" s="554" t="s">
        <v>35</v>
      </c>
      <c r="Q321" s="71" t="s">
        <v>35</v>
      </c>
      <c r="R321" s="103"/>
      <c r="S321" s="103"/>
      <c r="T321" s="554" t="s">
        <v>35</v>
      </c>
      <c r="U321" s="554" t="s">
        <v>35</v>
      </c>
      <c r="V321" s="554"/>
      <c r="W321" s="107" t="s">
        <v>1049</v>
      </c>
      <c r="X321" s="103" t="s">
        <v>42</v>
      </c>
      <c r="Y321" s="108">
        <v>1</v>
      </c>
      <c r="Z321" s="109"/>
      <c r="AA321" s="554">
        <v>3793079</v>
      </c>
      <c r="AB321" s="554">
        <v>3793079</v>
      </c>
      <c r="AC321" s="71"/>
      <c r="AD321" s="71"/>
      <c r="AE321" s="71"/>
      <c r="AF321" s="71"/>
      <c r="AG321" s="71"/>
      <c r="AH321" s="103"/>
      <c r="AI321" s="71"/>
      <c r="AJ321" s="103"/>
      <c r="AK321" s="103"/>
      <c r="AL321" s="554" t="s">
        <v>35</v>
      </c>
      <c r="AM321" s="554" t="s">
        <v>35</v>
      </c>
      <c r="AN321" s="71"/>
      <c r="AO321" s="103"/>
      <c r="AP321" s="602" t="s">
        <v>35</v>
      </c>
      <c r="AQ321" s="107"/>
      <c r="AR321" s="107"/>
    </row>
    <row r="322" spans="1:44" outlineLevel="2">
      <c r="A322" s="72">
        <v>21</v>
      </c>
      <c r="B322" s="552"/>
      <c r="C322" s="552"/>
      <c r="D322" s="61"/>
      <c r="E322" s="103"/>
      <c r="F322" s="103"/>
      <c r="G322" s="103"/>
      <c r="H322" s="103"/>
      <c r="I322" s="103"/>
      <c r="J322" s="103"/>
      <c r="K322" s="107"/>
      <c r="L322" s="105" t="s">
        <v>35</v>
      </c>
      <c r="M322" s="554" t="s">
        <v>35</v>
      </c>
      <c r="N322" s="554" t="s">
        <v>35</v>
      </c>
      <c r="O322" s="554" t="s">
        <v>35</v>
      </c>
      <c r="P322" s="554" t="s">
        <v>35</v>
      </c>
      <c r="Q322" s="71" t="s">
        <v>35</v>
      </c>
      <c r="R322" s="103"/>
      <c r="S322" s="103"/>
      <c r="T322" s="554" t="s">
        <v>35</v>
      </c>
      <c r="U322" s="554" t="s">
        <v>35</v>
      </c>
      <c r="V322" s="554"/>
      <c r="W322" s="107" t="s">
        <v>35</v>
      </c>
      <c r="X322" s="103"/>
      <c r="Y322" s="108"/>
      <c r="Z322" s="109"/>
      <c r="AA322" s="554" t="s">
        <v>35</v>
      </c>
      <c r="AB322" s="554" t="s">
        <v>35</v>
      </c>
      <c r="AC322" s="71"/>
      <c r="AD322" s="71"/>
      <c r="AE322" s="71"/>
      <c r="AF322" s="71"/>
      <c r="AG322" s="71"/>
      <c r="AH322" s="103"/>
      <c r="AI322" s="71"/>
      <c r="AJ322" s="103"/>
      <c r="AK322" s="103"/>
      <c r="AL322" s="554" t="s">
        <v>35</v>
      </c>
      <c r="AM322" s="554" t="s">
        <v>35</v>
      </c>
      <c r="AN322" s="71"/>
      <c r="AO322" s="103"/>
      <c r="AP322" s="602" t="s">
        <v>35</v>
      </c>
      <c r="AQ322" s="107"/>
      <c r="AR322" s="107"/>
    </row>
    <row r="323" spans="1:44" outlineLevel="1">
      <c r="A323" s="84" t="s">
        <v>2138</v>
      </c>
      <c r="B323" s="552">
        <v>22</v>
      </c>
      <c r="C323" s="552">
        <v>443</v>
      </c>
      <c r="D323" s="61" t="s">
        <v>290</v>
      </c>
      <c r="E323" s="162"/>
      <c r="F323" s="103"/>
      <c r="G323" s="162"/>
      <c r="H323" s="162"/>
      <c r="I323" s="162"/>
      <c r="J323" s="162"/>
      <c r="K323" s="129"/>
      <c r="L323" s="167">
        <v>115.3</v>
      </c>
      <c r="M323" s="553"/>
      <c r="N323" s="553"/>
      <c r="O323" s="553">
        <v>193588700</v>
      </c>
      <c r="P323" s="553">
        <v>0</v>
      </c>
      <c r="Q323" s="61"/>
      <c r="R323" s="162"/>
      <c r="S323" s="162">
        <v>0</v>
      </c>
      <c r="T323" s="553"/>
      <c r="U323" s="553">
        <v>0</v>
      </c>
      <c r="V323" s="553"/>
      <c r="W323" s="129"/>
      <c r="X323" s="162"/>
      <c r="Y323" s="169">
        <v>256.06599999999997</v>
      </c>
      <c r="Z323" s="170">
        <v>0</v>
      </c>
      <c r="AA323" s="553"/>
      <c r="AB323" s="553">
        <v>480995196.92799997</v>
      </c>
      <c r="AC323" s="71"/>
      <c r="AD323" s="71"/>
      <c r="AE323" s="71"/>
      <c r="AF323" s="71"/>
      <c r="AG323" s="71"/>
      <c r="AH323" s="103"/>
      <c r="AI323" s="61"/>
      <c r="AJ323" s="162"/>
      <c r="AK323" s="162">
        <v>0</v>
      </c>
      <c r="AL323" s="553"/>
      <c r="AM323" s="553">
        <v>0</v>
      </c>
      <c r="AN323" s="61"/>
      <c r="AO323" s="162">
        <v>0</v>
      </c>
      <c r="AP323" s="602">
        <v>674583896.92799997</v>
      </c>
      <c r="AQ323" s="111"/>
      <c r="AR323" s="111"/>
    </row>
    <row r="324" spans="1:44" ht="56.25" outlineLevel="2">
      <c r="A324" s="72">
        <v>22</v>
      </c>
      <c r="B324" s="552" t="s">
        <v>35</v>
      </c>
      <c r="C324" s="552"/>
      <c r="D324" s="71" t="s">
        <v>291</v>
      </c>
      <c r="E324" s="103">
        <v>3</v>
      </c>
      <c r="F324" s="103"/>
      <c r="G324" s="103">
        <v>432</v>
      </c>
      <c r="H324" s="103">
        <v>79</v>
      </c>
      <c r="I324" s="103" t="s">
        <v>223</v>
      </c>
      <c r="J324" s="103" t="s">
        <v>224</v>
      </c>
      <c r="K324" s="107" t="s">
        <v>973</v>
      </c>
      <c r="L324" s="105">
        <v>115.3</v>
      </c>
      <c r="M324" s="554">
        <v>1679000</v>
      </c>
      <c r="N324" s="554">
        <v>0</v>
      </c>
      <c r="O324" s="554">
        <v>193588700</v>
      </c>
      <c r="P324" s="554">
        <v>0</v>
      </c>
      <c r="Q324" s="71" t="s">
        <v>35</v>
      </c>
      <c r="R324" s="103"/>
      <c r="S324" s="103"/>
      <c r="T324" s="554" t="s">
        <v>35</v>
      </c>
      <c r="U324" s="554" t="s">
        <v>35</v>
      </c>
      <c r="V324" s="554" t="s">
        <v>2163</v>
      </c>
      <c r="W324" s="107" t="s">
        <v>1063</v>
      </c>
      <c r="X324" s="103" t="s">
        <v>27</v>
      </c>
      <c r="Y324" s="108">
        <v>98.96</v>
      </c>
      <c r="Z324" s="109"/>
      <c r="AA324" s="554">
        <v>3941166</v>
      </c>
      <c r="AB324" s="554">
        <v>390017787.35999995</v>
      </c>
      <c r="AC324" s="71" t="s">
        <v>28</v>
      </c>
      <c r="AD324" s="71" t="s">
        <v>116</v>
      </c>
      <c r="AE324" s="71" t="s">
        <v>30</v>
      </c>
      <c r="AF324" s="71" t="s">
        <v>31</v>
      </c>
      <c r="AG324" s="71" t="s">
        <v>32</v>
      </c>
      <c r="AH324" s="103" t="s">
        <v>33</v>
      </c>
      <c r="AI324" s="71"/>
      <c r="AJ324" s="103"/>
      <c r="AK324" s="103"/>
      <c r="AL324" s="554" t="s">
        <v>35</v>
      </c>
      <c r="AM324" s="554" t="s">
        <v>35</v>
      </c>
      <c r="AN324" s="71"/>
      <c r="AO324" s="103"/>
      <c r="AP324" s="602" t="s">
        <v>35</v>
      </c>
      <c r="AQ324" s="111" t="s">
        <v>705</v>
      </c>
      <c r="AR324" s="111" t="s">
        <v>1912</v>
      </c>
    </row>
    <row r="325" spans="1:44" ht="285" outlineLevel="2">
      <c r="A325" s="72">
        <v>22</v>
      </c>
      <c r="B325" s="552" t="s">
        <v>35</v>
      </c>
      <c r="C325" s="552"/>
      <c r="D325" s="71" t="s">
        <v>39</v>
      </c>
      <c r="E325" s="103"/>
      <c r="F325" s="103"/>
      <c r="G325" s="103"/>
      <c r="H325" s="103"/>
      <c r="I325" s="103"/>
      <c r="J325" s="103"/>
      <c r="K325" s="107"/>
      <c r="L325" s="105" t="s">
        <v>35</v>
      </c>
      <c r="M325" s="554" t="s">
        <v>35</v>
      </c>
      <c r="N325" s="554" t="s">
        <v>35</v>
      </c>
      <c r="O325" s="554" t="s">
        <v>35</v>
      </c>
      <c r="P325" s="554" t="s">
        <v>35</v>
      </c>
      <c r="Q325" s="71" t="s">
        <v>35</v>
      </c>
      <c r="R325" s="103"/>
      <c r="S325" s="103"/>
      <c r="T325" s="554" t="s">
        <v>35</v>
      </c>
      <c r="U325" s="554" t="s">
        <v>35</v>
      </c>
      <c r="V325" s="554"/>
      <c r="W325" s="107" t="s">
        <v>1178</v>
      </c>
      <c r="X325" s="103" t="s">
        <v>27</v>
      </c>
      <c r="Y325" s="108">
        <v>4</v>
      </c>
      <c r="Z325" s="109"/>
      <c r="AA325" s="554">
        <v>10375629</v>
      </c>
      <c r="AB325" s="554">
        <v>41502516</v>
      </c>
      <c r="AC325" s="71"/>
      <c r="AD325" s="71" t="s">
        <v>34</v>
      </c>
      <c r="AE325" s="71" t="s">
        <v>30</v>
      </c>
      <c r="AF325" s="71" t="s">
        <v>31</v>
      </c>
      <c r="AG325" s="71" t="s">
        <v>32</v>
      </c>
      <c r="AH325" s="103" t="s">
        <v>34</v>
      </c>
      <c r="AI325" s="71"/>
      <c r="AJ325" s="103"/>
      <c r="AK325" s="103"/>
      <c r="AL325" s="554" t="s">
        <v>35</v>
      </c>
      <c r="AM325" s="554" t="s">
        <v>35</v>
      </c>
      <c r="AN325" s="71"/>
      <c r="AO325" s="103"/>
      <c r="AP325" s="602" t="s">
        <v>35</v>
      </c>
      <c r="AQ325" s="59" t="s">
        <v>706</v>
      </c>
      <c r="AR325" s="59" t="s">
        <v>1918</v>
      </c>
    </row>
    <row r="326" spans="1:44" ht="112.5" outlineLevel="2">
      <c r="A326" s="72">
        <v>22</v>
      </c>
      <c r="B326" s="552" t="s">
        <v>35</v>
      </c>
      <c r="C326" s="552"/>
      <c r="D326" s="71"/>
      <c r="E326" s="103"/>
      <c r="F326" s="103"/>
      <c r="G326" s="103"/>
      <c r="H326" s="103"/>
      <c r="I326" s="103"/>
      <c r="J326" s="103"/>
      <c r="K326" s="107"/>
      <c r="L326" s="105" t="s">
        <v>35</v>
      </c>
      <c r="M326" s="554" t="s">
        <v>35</v>
      </c>
      <c r="N326" s="554" t="s">
        <v>35</v>
      </c>
      <c r="O326" s="554" t="s">
        <v>35</v>
      </c>
      <c r="P326" s="554" t="s">
        <v>35</v>
      </c>
      <c r="Q326" s="71" t="s">
        <v>35</v>
      </c>
      <c r="R326" s="103"/>
      <c r="S326" s="103"/>
      <c r="T326" s="554" t="s">
        <v>35</v>
      </c>
      <c r="U326" s="554" t="s">
        <v>35</v>
      </c>
      <c r="V326" s="554"/>
      <c r="W326" s="107" t="s">
        <v>1151</v>
      </c>
      <c r="X326" s="103" t="s">
        <v>38</v>
      </c>
      <c r="Y326" s="108">
        <v>0.48599999999999999</v>
      </c>
      <c r="Z326" s="109"/>
      <c r="AA326" s="554">
        <v>2523428</v>
      </c>
      <c r="AB326" s="554">
        <v>1226386.0079999999</v>
      </c>
      <c r="AC326" s="71"/>
      <c r="AD326" s="71"/>
      <c r="AE326" s="71"/>
      <c r="AF326" s="71"/>
      <c r="AG326" s="71"/>
      <c r="AH326" s="103"/>
      <c r="AI326" s="71"/>
      <c r="AJ326" s="103"/>
      <c r="AK326" s="103"/>
      <c r="AL326" s="554" t="s">
        <v>35</v>
      </c>
      <c r="AM326" s="554" t="s">
        <v>35</v>
      </c>
      <c r="AN326" s="71"/>
      <c r="AO326" s="103"/>
      <c r="AP326" s="602" t="s">
        <v>35</v>
      </c>
      <c r="AQ326" s="59" t="s">
        <v>707</v>
      </c>
      <c r="AR326" s="59" t="s">
        <v>1914</v>
      </c>
    </row>
    <row r="327" spans="1:44" ht="75" outlineLevel="2">
      <c r="A327" s="72">
        <v>22</v>
      </c>
      <c r="B327" s="552" t="s">
        <v>35</v>
      </c>
      <c r="C327" s="552"/>
      <c r="D327" s="71"/>
      <c r="E327" s="103"/>
      <c r="F327" s="103"/>
      <c r="G327" s="103"/>
      <c r="H327" s="103"/>
      <c r="I327" s="103"/>
      <c r="J327" s="103"/>
      <c r="K327" s="107"/>
      <c r="L327" s="105" t="s">
        <v>35</v>
      </c>
      <c r="M327" s="554" t="s">
        <v>35</v>
      </c>
      <c r="N327" s="554" t="s">
        <v>35</v>
      </c>
      <c r="O327" s="554" t="s">
        <v>35</v>
      </c>
      <c r="P327" s="554" t="s">
        <v>35</v>
      </c>
      <c r="Q327" s="71" t="s">
        <v>35</v>
      </c>
      <c r="R327" s="103"/>
      <c r="S327" s="103"/>
      <c r="T327" s="554" t="s">
        <v>35</v>
      </c>
      <c r="U327" s="554" t="s">
        <v>35</v>
      </c>
      <c r="V327" s="554"/>
      <c r="W327" s="107" t="s">
        <v>1044</v>
      </c>
      <c r="X327" s="103" t="s">
        <v>27</v>
      </c>
      <c r="Y327" s="108">
        <v>7.28</v>
      </c>
      <c r="Z327" s="109"/>
      <c r="AA327" s="554">
        <v>854777</v>
      </c>
      <c r="AB327" s="554">
        <v>6222776.5600000005</v>
      </c>
      <c r="AC327" s="71"/>
      <c r="AD327" s="71" t="s">
        <v>29</v>
      </c>
      <c r="AE327" s="71" t="s">
        <v>30</v>
      </c>
      <c r="AF327" s="71" t="s">
        <v>41</v>
      </c>
      <c r="AG327" s="71" t="s">
        <v>41</v>
      </c>
      <c r="AH327" s="103" t="s">
        <v>41</v>
      </c>
      <c r="AI327" s="71"/>
      <c r="AJ327" s="103"/>
      <c r="AK327" s="103"/>
      <c r="AL327" s="554" t="s">
        <v>35</v>
      </c>
      <c r="AM327" s="554" t="s">
        <v>35</v>
      </c>
      <c r="AN327" s="71"/>
      <c r="AO327" s="103"/>
      <c r="AP327" s="602" t="s">
        <v>35</v>
      </c>
      <c r="AQ327" s="59" t="s">
        <v>354</v>
      </c>
      <c r="AR327" s="59" t="s">
        <v>1945</v>
      </c>
    </row>
    <row r="328" spans="1:44" ht="37.5" outlineLevel="2">
      <c r="A328" s="72">
        <v>22</v>
      </c>
      <c r="B328" s="552" t="s">
        <v>35</v>
      </c>
      <c r="C328" s="552"/>
      <c r="D328" s="71"/>
      <c r="E328" s="103"/>
      <c r="F328" s="103"/>
      <c r="G328" s="103"/>
      <c r="H328" s="103"/>
      <c r="I328" s="103"/>
      <c r="J328" s="103"/>
      <c r="K328" s="107"/>
      <c r="L328" s="105" t="s">
        <v>35</v>
      </c>
      <c r="M328" s="554" t="s">
        <v>35</v>
      </c>
      <c r="N328" s="554" t="s">
        <v>35</v>
      </c>
      <c r="O328" s="554" t="s">
        <v>35</v>
      </c>
      <c r="P328" s="554" t="s">
        <v>35</v>
      </c>
      <c r="Q328" s="71" t="s">
        <v>35</v>
      </c>
      <c r="R328" s="103"/>
      <c r="S328" s="103"/>
      <c r="T328" s="554" t="s">
        <v>35</v>
      </c>
      <c r="U328" s="554" t="s">
        <v>35</v>
      </c>
      <c r="V328" s="554"/>
      <c r="W328" s="107" t="s">
        <v>1153</v>
      </c>
      <c r="X328" s="103" t="s">
        <v>27</v>
      </c>
      <c r="Y328" s="108">
        <v>11.44</v>
      </c>
      <c r="Z328" s="109"/>
      <c r="AA328" s="554">
        <v>1238791</v>
      </c>
      <c r="AB328" s="554">
        <v>14171769.039999999</v>
      </c>
      <c r="AC328" s="71"/>
      <c r="AD328" s="71"/>
      <c r="AE328" s="71"/>
      <c r="AF328" s="71"/>
      <c r="AG328" s="71"/>
      <c r="AH328" s="103"/>
      <c r="AI328" s="71"/>
      <c r="AJ328" s="103"/>
      <c r="AK328" s="103"/>
      <c r="AL328" s="554" t="s">
        <v>35</v>
      </c>
      <c r="AM328" s="554" t="s">
        <v>35</v>
      </c>
      <c r="AN328" s="71"/>
      <c r="AO328" s="103"/>
      <c r="AP328" s="602" t="s">
        <v>35</v>
      </c>
      <c r="AQ328" s="584" t="s">
        <v>1916</v>
      </c>
      <c r="AR328" s="584" t="s">
        <v>1921</v>
      </c>
    </row>
    <row r="329" spans="1:44" outlineLevel="2">
      <c r="A329" s="72">
        <v>22</v>
      </c>
      <c r="B329" s="552" t="s">
        <v>35</v>
      </c>
      <c r="C329" s="552"/>
      <c r="D329" s="71"/>
      <c r="E329" s="103"/>
      <c r="F329" s="103"/>
      <c r="G329" s="103"/>
      <c r="H329" s="103"/>
      <c r="I329" s="103"/>
      <c r="J329" s="103"/>
      <c r="K329" s="107"/>
      <c r="L329" s="105" t="s">
        <v>35</v>
      </c>
      <c r="M329" s="554" t="s">
        <v>35</v>
      </c>
      <c r="N329" s="554" t="s">
        <v>35</v>
      </c>
      <c r="O329" s="554" t="s">
        <v>35</v>
      </c>
      <c r="P329" s="554" t="s">
        <v>35</v>
      </c>
      <c r="Q329" s="71" t="s">
        <v>35</v>
      </c>
      <c r="R329" s="103"/>
      <c r="S329" s="103"/>
      <c r="T329" s="554" t="s">
        <v>35</v>
      </c>
      <c r="U329" s="554" t="s">
        <v>35</v>
      </c>
      <c r="V329" s="554"/>
      <c r="W329" s="107" t="s">
        <v>1054</v>
      </c>
      <c r="X329" s="103" t="s">
        <v>27</v>
      </c>
      <c r="Y329" s="108">
        <v>2.82</v>
      </c>
      <c r="Z329" s="109"/>
      <c r="AA329" s="554">
        <v>1398600</v>
      </c>
      <c r="AB329" s="554">
        <v>3944052</v>
      </c>
      <c r="AC329" s="71"/>
      <c r="AD329" s="71"/>
      <c r="AE329" s="71"/>
      <c r="AF329" s="71"/>
      <c r="AG329" s="71"/>
      <c r="AH329" s="103"/>
      <c r="AI329" s="71"/>
      <c r="AJ329" s="103"/>
      <c r="AK329" s="103"/>
      <c r="AL329" s="554" t="s">
        <v>35</v>
      </c>
      <c r="AM329" s="554" t="s">
        <v>35</v>
      </c>
      <c r="AN329" s="71"/>
      <c r="AO329" s="103"/>
      <c r="AP329" s="602" t="s">
        <v>35</v>
      </c>
      <c r="AQ329" s="587" t="s">
        <v>1920</v>
      </c>
      <c r="AR329" s="587" t="s">
        <v>1922</v>
      </c>
    </row>
    <row r="330" spans="1:44" outlineLevel="2">
      <c r="A330" s="72">
        <v>22</v>
      </c>
      <c r="B330" s="552" t="s">
        <v>35</v>
      </c>
      <c r="C330" s="552"/>
      <c r="D330" s="71"/>
      <c r="E330" s="103"/>
      <c r="F330" s="103"/>
      <c r="G330" s="103"/>
      <c r="H330" s="103"/>
      <c r="I330" s="103"/>
      <c r="J330" s="103"/>
      <c r="K330" s="107"/>
      <c r="L330" s="105" t="s">
        <v>35</v>
      </c>
      <c r="M330" s="554" t="s">
        <v>35</v>
      </c>
      <c r="N330" s="554" t="s">
        <v>35</v>
      </c>
      <c r="O330" s="554" t="s">
        <v>35</v>
      </c>
      <c r="P330" s="554" t="s">
        <v>35</v>
      </c>
      <c r="Q330" s="71" t="s">
        <v>35</v>
      </c>
      <c r="R330" s="103"/>
      <c r="S330" s="103"/>
      <c r="T330" s="554" t="s">
        <v>35</v>
      </c>
      <c r="U330" s="554" t="s">
        <v>35</v>
      </c>
      <c r="V330" s="554"/>
      <c r="W330" s="107" t="s">
        <v>1105</v>
      </c>
      <c r="X330" s="103" t="s">
        <v>27</v>
      </c>
      <c r="Y330" s="108">
        <v>10.08</v>
      </c>
      <c r="Z330" s="109"/>
      <c r="AA330" s="554">
        <v>292949</v>
      </c>
      <c r="AB330" s="554">
        <v>2952925.92</v>
      </c>
      <c r="AC330" s="71"/>
      <c r="AD330" s="71"/>
      <c r="AE330" s="71"/>
      <c r="AF330" s="71"/>
      <c r="AG330" s="71"/>
      <c r="AH330" s="103"/>
      <c r="AI330" s="71"/>
      <c r="AJ330" s="103"/>
      <c r="AK330" s="103"/>
      <c r="AL330" s="554" t="s">
        <v>35</v>
      </c>
      <c r="AM330" s="554" t="s">
        <v>35</v>
      </c>
      <c r="AN330" s="71"/>
      <c r="AO330" s="103"/>
      <c r="AP330" s="602" t="s">
        <v>35</v>
      </c>
      <c r="AQ330" s="107"/>
      <c r="AR330" s="107"/>
    </row>
    <row r="331" spans="1:44" outlineLevel="2">
      <c r="A331" s="72">
        <v>22</v>
      </c>
      <c r="B331" s="552" t="s">
        <v>35</v>
      </c>
      <c r="C331" s="552"/>
      <c r="D331" s="71"/>
      <c r="E331" s="103"/>
      <c r="F331" s="103"/>
      <c r="G331" s="103"/>
      <c r="H331" s="103"/>
      <c r="I331" s="103"/>
      <c r="J331" s="103"/>
      <c r="K331" s="107"/>
      <c r="L331" s="105" t="s">
        <v>35</v>
      </c>
      <c r="M331" s="554" t="s">
        <v>35</v>
      </c>
      <c r="N331" s="554" t="s">
        <v>35</v>
      </c>
      <c r="O331" s="554" t="s">
        <v>35</v>
      </c>
      <c r="P331" s="554" t="s">
        <v>35</v>
      </c>
      <c r="Q331" s="71" t="s">
        <v>35</v>
      </c>
      <c r="R331" s="103"/>
      <c r="S331" s="103"/>
      <c r="T331" s="554" t="s">
        <v>35</v>
      </c>
      <c r="U331" s="554" t="s">
        <v>35</v>
      </c>
      <c r="V331" s="554"/>
      <c r="W331" s="107" t="s">
        <v>1130</v>
      </c>
      <c r="X331" s="103" t="s">
        <v>27</v>
      </c>
      <c r="Y331" s="108">
        <v>6.16</v>
      </c>
      <c r="Z331" s="109"/>
      <c r="AA331" s="554">
        <v>282038</v>
      </c>
      <c r="AB331" s="554">
        <v>1737354.08</v>
      </c>
      <c r="AC331" s="71"/>
      <c r="AD331" s="71"/>
      <c r="AE331" s="71"/>
      <c r="AF331" s="71"/>
      <c r="AG331" s="71"/>
      <c r="AH331" s="103"/>
      <c r="AI331" s="71"/>
      <c r="AJ331" s="103"/>
      <c r="AK331" s="103"/>
      <c r="AL331" s="554" t="s">
        <v>35</v>
      </c>
      <c r="AM331" s="554" t="s">
        <v>35</v>
      </c>
      <c r="AN331" s="71"/>
      <c r="AO331" s="103"/>
      <c r="AP331" s="602" t="s">
        <v>35</v>
      </c>
      <c r="AQ331" s="107"/>
      <c r="AR331" s="107"/>
    </row>
    <row r="332" spans="1:44" outlineLevel="2">
      <c r="A332" s="72">
        <v>22</v>
      </c>
      <c r="B332" s="552" t="s">
        <v>35</v>
      </c>
      <c r="C332" s="552"/>
      <c r="D332" s="71"/>
      <c r="E332" s="103"/>
      <c r="F332" s="103"/>
      <c r="G332" s="103"/>
      <c r="H332" s="103"/>
      <c r="I332" s="103"/>
      <c r="J332" s="103"/>
      <c r="K332" s="107"/>
      <c r="L332" s="105" t="s">
        <v>35</v>
      </c>
      <c r="M332" s="554" t="s">
        <v>35</v>
      </c>
      <c r="N332" s="554" t="s">
        <v>35</v>
      </c>
      <c r="O332" s="554" t="s">
        <v>35</v>
      </c>
      <c r="P332" s="554" t="s">
        <v>35</v>
      </c>
      <c r="Q332" s="71" t="s">
        <v>35</v>
      </c>
      <c r="R332" s="103"/>
      <c r="S332" s="103"/>
      <c r="T332" s="554" t="s">
        <v>35</v>
      </c>
      <c r="U332" s="554" t="s">
        <v>35</v>
      </c>
      <c r="V332" s="554"/>
      <c r="W332" s="107" t="s">
        <v>1179</v>
      </c>
      <c r="X332" s="103" t="s">
        <v>27</v>
      </c>
      <c r="Y332" s="108">
        <v>7.28</v>
      </c>
      <c r="Z332" s="109"/>
      <c r="AA332" s="554">
        <v>330817</v>
      </c>
      <c r="AB332" s="554">
        <v>2408347.7600000002</v>
      </c>
      <c r="AC332" s="71"/>
      <c r="AD332" s="71"/>
      <c r="AE332" s="71"/>
      <c r="AF332" s="71"/>
      <c r="AG332" s="71"/>
      <c r="AH332" s="103"/>
      <c r="AI332" s="71"/>
      <c r="AJ332" s="103"/>
      <c r="AK332" s="103"/>
      <c r="AL332" s="554" t="s">
        <v>35</v>
      </c>
      <c r="AM332" s="554" t="s">
        <v>35</v>
      </c>
      <c r="AN332" s="71"/>
      <c r="AO332" s="103"/>
      <c r="AP332" s="602" t="s">
        <v>35</v>
      </c>
      <c r="AQ332" s="107"/>
      <c r="AR332" s="107"/>
    </row>
    <row r="333" spans="1:44" outlineLevel="2">
      <c r="A333" s="72">
        <v>22</v>
      </c>
      <c r="B333" s="552" t="s">
        <v>35</v>
      </c>
      <c r="C333" s="552"/>
      <c r="D333" s="71"/>
      <c r="E333" s="103"/>
      <c r="F333" s="103"/>
      <c r="G333" s="103"/>
      <c r="H333" s="103"/>
      <c r="I333" s="103"/>
      <c r="J333" s="103"/>
      <c r="K333" s="107"/>
      <c r="L333" s="105" t="s">
        <v>35</v>
      </c>
      <c r="M333" s="554" t="s">
        <v>35</v>
      </c>
      <c r="N333" s="554" t="s">
        <v>35</v>
      </c>
      <c r="O333" s="554" t="s">
        <v>35</v>
      </c>
      <c r="P333" s="554" t="s">
        <v>35</v>
      </c>
      <c r="Q333" s="71" t="s">
        <v>35</v>
      </c>
      <c r="R333" s="103"/>
      <c r="S333" s="103"/>
      <c r="T333" s="554" t="s">
        <v>35</v>
      </c>
      <c r="U333" s="554" t="s">
        <v>35</v>
      </c>
      <c r="V333" s="554"/>
      <c r="W333" s="107" t="s">
        <v>1108</v>
      </c>
      <c r="X333" s="103" t="s">
        <v>27</v>
      </c>
      <c r="Y333" s="108">
        <v>7.6</v>
      </c>
      <c r="Z333" s="109"/>
      <c r="AA333" s="554">
        <v>282038</v>
      </c>
      <c r="AB333" s="554">
        <v>2143488.7999999998</v>
      </c>
      <c r="AC333" s="71"/>
      <c r="AD333" s="71"/>
      <c r="AE333" s="71"/>
      <c r="AF333" s="71"/>
      <c r="AG333" s="71"/>
      <c r="AH333" s="103"/>
      <c r="AI333" s="71"/>
      <c r="AJ333" s="103"/>
      <c r="AK333" s="103"/>
      <c r="AL333" s="554" t="s">
        <v>35</v>
      </c>
      <c r="AM333" s="554" t="s">
        <v>35</v>
      </c>
      <c r="AN333" s="71"/>
      <c r="AO333" s="103"/>
      <c r="AP333" s="602" t="s">
        <v>35</v>
      </c>
      <c r="AQ333" s="107"/>
      <c r="AR333" s="107"/>
    </row>
    <row r="334" spans="1:44" outlineLevel="2">
      <c r="A334" s="72">
        <v>22</v>
      </c>
      <c r="B334" s="552" t="s">
        <v>35</v>
      </c>
      <c r="C334" s="552"/>
      <c r="D334" s="71"/>
      <c r="E334" s="103"/>
      <c r="F334" s="103"/>
      <c r="G334" s="103"/>
      <c r="H334" s="103"/>
      <c r="I334" s="103"/>
      <c r="J334" s="103"/>
      <c r="K334" s="107"/>
      <c r="L334" s="105" t="s">
        <v>35</v>
      </c>
      <c r="M334" s="554" t="s">
        <v>35</v>
      </c>
      <c r="N334" s="554" t="s">
        <v>35</v>
      </c>
      <c r="O334" s="554" t="s">
        <v>35</v>
      </c>
      <c r="P334" s="554" t="s">
        <v>35</v>
      </c>
      <c r="Q334" s="71" t="s">
        <v>35</v>
      </c>
      <c r="R334" s="103"/>
      <c r="S334" s="103"/>
      <c r="T334" s="554" t="s">
        <v>35</v>
      </c>
      <c r="U334" s="554" t="s">
        <v>35</v>
      </c>
      <c r="V334" s="554"/>
      <c r="W334" s="107" t="s">
        <v>1107</v>
      </c>
      <c r="X334" s="103" t="s">
        <v>27</v>
      </c>
      <c r="Y334" s="108">
        <v>98.96</v>
      </c>
      <c r="Z334" s="109"/>
      <c r="AA334" s="554">
        <v>109890</v>
      </c>
      <c r="AB334" s="554">
        <v>10874714.399999999</v>
      </c>
      <c r="AC334" s="71"/>
      <c r="AD334" s="71"/>
      <c r="AE334" s="71"/>
      <c r="AF334" s="71"/>
      <c r="AG334" s="71"/>
      <c r="AH334" s="103"/>
      <c r="AI334" s="71"/>
      <c r="AJ334" s="103"/>
      <c r="AK334" s="103"/>
      <c r="AL334" s="554" t="s">
        <v>35</v>
      </c>
      <c r="AM334" s="554" t="s">
        <v>35</v>
      </c>
      <c r="AN334" s="71"/>
      <c r="AO334" s="103"/>
      <c r="AP334" s="602" t="s">
        <v>35</v>
      </c>
      <c r="AQ334" s="107"/>
      <c r="AR334" s="107"/>
    </row>
    <row r="335" spans="1:44" ht="37.5" outlineLevel="2">
      <c r="A335" s="72">
        <v>22</v>
      </c>
      <c r="B335" s="552" t="s">
        <v>35</v>
      </c>
      <c r="C335" s="552"/>
      <c r="D335" s="71"/>
      <c r="E335" s="103"/>
      <c r="F335" s="103"/>
      <c r="G335" s="103"/>
      <c r="H335" s="103"/>
      <c r="I335" s="103"/>
      <c r="J335" s="103"/>
      <c r="K335" s="107"/>
      <c r="L335" s="105" t="s">
        <v>35</v>
      </c>
      <c r="M335" s="554" t="s">
        <v>35</v>
      </c>
      <c r="N335" s="554" t="s">
        <v>35</v>
      </c>
      <c r="O335" s="554" t="s">
        <v>35</v>
      </c>
      <c r="P335" s="554" t="s">
        <v>35</v>
      </c>
      <c r="Q335" s="71" t="s">
        <v>35</v>
      </c>
      <c r="R335" s="103"/>
      <c r="S335" s="103"/>
      <c r="T335" s="554" t="s">
        <v>35</v>
      </c>
      <c r="U335" s="554" t="s">
        <v>35</v>
      </c>
      <c r="V335" s="554"/>
      <c r="W335" s="107" t="s">
        <v>1049</v>
      </c>
      <c r="X335" s="103" t="s">
        <v>42</v>
      </c>
      <c r="Y335" s="108">
        <v>1</v>
      </c>
      <c r="Z335" s="109"/>
      <c r="AA335" s="554">
        <v>3793079</v>
      </c>
      <c r="AB335" s="554">
        <v>3793079</v>
      </c>
      <c r="AC335" s="71"/>
      <c r="AD335" s="71"/>
      <c r="AE335" s="71"/>
      <c r="AF335" s="71"/>
      <c r="AG335" s="71"/>
      <c r="AH335" s="103"/>
      <c r="AI335" s="71"/>
      <c r="AJ335" s="103"/>
      <c r="AK335" s="103"/>
      <c r="AL335" s="554" t="s">
        <v>35</v>
      </c>
      <c r="AM335" s="554" t="s">
        <v>35</v>
      </c>
      <c r="AN335" s="71"/>
      <c r="AO335" s="103"/>
      <c r="AP335" s="602" t="s">
        <v>35</v>
      </c>
      <c r="AQ335" s="107"/>
      <c r="AR335" s="107"/>
    </row>
    <row r="336" spans="1:44" outlineLevel="2">
      <c r="A336" s="72">
        <v>22</v>
      </c>
      <c r="B336" s="552"/>
      <c r="C336" s="552"/>
      <c r="D336" s="61"/>
      <c r="E336" s="103"/>
      <c r="F336" s="103"/>
      <c r="G336" s="103"/>
      <c r="H336" s="103"/>
      <c r="I336" s="103"/>
      <c r="J336" s="103"/>
      <c r="K336" s="107"/>
      <c r="L336" s="105" t="s">
        <v>35</v>
      </c>
      <c r="M336" s="554" t="s">
        <v>35</v>
      </c>
      <c r="N336" s="554" t="s">
        <v>35</v>
      </c>
      <c r="O336" s="554" t="s">
        <v>35</v>
      </c>
      <c r="P336" s="554" t="s">
        <v>35</v>
      </c>
      <c r="Q336" s="71" t="s">
        <v>35</v>
      </c>
      <c r="R336" s="103"/>
      <c r="S336" s="103"/>
      <c r="T336" s="554" t="s">
        <v>35</v>
      </c>
      <c r="U336" s="554" t="s">
        <v>35</v>
      </c>
      <c r="V336" s="554"/>
      <c r="W336" s="107" t="s">
        <v>35</v>
      </c>
      <c r="X336" s="103"/>
      <c r="Y336" s="108"/>
      <c r="Z336" s="109"/>
      <c r="AA336" s="554" t="s">
        <v>35</v>
      </c>
      <c r="AB336" s="554" t="s">
        <v>35</v>
      </c>
      <c r="AC336" s="71"/>
      <c r="AD336" s="71"/>
      <c r="AE336" s="71"/>
      <c r="AF336" s="71"/>
      <c r="AG336" s="71"/>
      <c r="AH336" s="103"/>
      <c r="AI336" s="71"/>
      <c r="AJ336" s="103"/>
      <c r="AK336" s="103"/>
      <c r="AL336" s="554" t="s">
        <v>35</v>
      </c>
      <c r="AM336" s="554" t="s">
        <v>35</v>
      </c>
      <c r="AN336" s="71"/>
      <c r="AO336" s="103"/>
      <c r="AP336" s="602" t="s">
        <v>35</v>
      </c>
      <c r="AQ336" s="107"/>
      <c r="AR336" s="107"/>
    </row>
    <row r="337" spans="1:44" outlineLevel="1">
      <c r="A337" s="84" t="s">
        <v>2137</v>
      </c>
      <c r="B337" s="552">
        <v>23</v>
      </c>
      <c r="C337" s="552">
        <v>452</v>
      </c>
      <c r="D337" s="61" t="s">
        <v>309</v>
      </c>
      <c r="E337" s="162"/>
      <c r="F337" s="103"/>
      <c r="G337" s="162"/>
      <c r="H337" s="162"/>
      <c r="I337" s="162"/>
      <c r="J337" s="162"/>
      <c r="K337" s="129"/>
      <c r="L337" s="167">
        <v>372.1</v>
      </c>
      <c r="M337" s="553"/>
      <c r="N337" s="553"/>
      <c r="O337" s="553">
        <v>624755900</v>
      </c>
      <c r="P337" s="553">
        <v>0</v>
      </c>
      <c r="Q337" s="61"/>
      <c r="R337" s="162"/>
      <c r="S337" s="162">
        <v>0</v>
      </c>
      <c r="T337" s="553"/>
      <c r="U337" s="553">
        <v>0</v>
      </c>
      <c r="V337" s="553"/>
      <c r="W337" s="129"/>
      <c r="X337" s="162"/>
      <c r="Y337" s="169">
        <v>277.83</v>
      </c>
      <c r="Z337" s="170">
        <v>0</v>
      </c>
      <c r="AA337" s="553"/>
      <c r="AB337" s="553">
        <v>81981520.739999995</v>
      </c>
      <c r="AC337" s="71"/>
      <c r="AD337" s="71"/>
      <c r="AE337" s="71"/>
      <c r="AF337" s="71"/>
      <c r="AG337" s="71"/>
      <c r="AH337" s="103"/>
      <c r="AI337" s="61"/>
      <c r="AJ337" s="162"/>
      <c r="AK337" s="162">
        <v>0</v>
      </c>
      <c r="AL337" s="553"/>
      <c r="AM337" s="553">
        <v>0</v>
      </c>
      <c r="AN337" s="61"/>
      <c r="AO337" s="162">
        <v>0</v>
      </c>
      <c r="AP337" s="602">
        <v>706737420.74000001</v>
      </c>
      <c r="AQ337" s="111"/>
      <c r="AR337" s="111"/>
    </row>
    <row r="338" spans="1:44" ht="56.25" outlineLevel="2">
      <c r="A338" s="72">
        <v>23</v>
      </c>
      <c r="B338" s="552" t="s">
        <v>35</v>
      </c>
      <c r="C338" s="552"/>
      <c r="D338" s="71" t="s">
        <v>310</v>
      </c>
      <c r="E338" s="103">
        <v>3</v>
      </c>
      <c r="F338" s="103"/>
      <c r="G338" s="103">
        <v>445</v>
      </c>
      <c r="H338" s="103">
        <v>79</v>
      </c>
      <c r="I338" s="103" t="s">
        <v>223</v>
      </c>
      <c r="J338" s="103" t="s">
        <v>224</v>
      </c>
      <c r="K338" s="107" t="s">
        <v>973</v>
      </c>
      <c r="L338" s="105">
        <v>372.1</v>
      </c>
      <c r="M338" s="554">
        <v>1679000</v>
      </c>
      <c r="N338" s="554">
        <v>0</v>
      </c>
      <c r="O338" s="554">
        <v>624755900</v>
      </c>
      <c r="P338" s="554">
        <v>0</v>
      </c>
      <c r="Q338" s="71" t="s">
        <v>35</v>
      </c>
      <c r="R338" s="103"/>
      <c r="S338" s="103"/>
      <c r="T338" s="554" t="s">
        <v>35</v>
      </c>
      <c r="U338" s="554" t="s">
        <v>35</v>
      </c>
      <c r="V338" s="554"/>
      <c r="W338" s="107" t="s">
        <v>1191</v>
      </c>
      <c r="X338" s="103" t="s">
        <v>27</v>
      </c>
      <c r="Y338" s="108">
        <v>277.83</v>
      </c>
      <c r="Z338" s="109"/>
      <c r="AA338" s="554">
        <v>295078</v>
      </c>
      <c r="AB338" s="554">
        <v>81981520.739999995</v>
      </c>
      <c r="AC338" s="71"/>
      <c r="AD338" s="71"/>
      <c r="AE338" s="71"/>
      <c r="AF338" s="71"/>
      <c r="AG338" s="71"/>
      <c r="AH338" s="103"/>
      <c r="AI338" s="71"/>
      <c r="AJ338" s="103"/>
      <c r="AK338" s="103"/>
      <c r="AL338" s="554" t="s">
        <v>35</v>
      </c>
      <c r="AM338" s="554" t="s">
        <v>35</v>
      </c>
      <c r="AN338" s="71"/>
      <c r="AO338" s="103"/>
      <c r="AP338" s="602" t="s">
        <v>35</v>
      </c>
      <c r="AQ338" s="111" t="s">
        <v>737</v>
      </c>
      <c r="AR338" s="111" t="s">
        <v>1912</v>
      </c>
    </row>
    <row r="339" spans="1:44" ht="228.75" outlineLevel="2">
      <c r="A339" s="72">
        <v>23</v>
      </c>
      <c r="B339" s="552" t="s">
        <v>35</v>
      </c>
      <c r="C339" s="552"/>
      <c r="D339" s="71" t="s">
        <v>106</v>
      </c>
      <c r="E339" s="103"/>
      <c r="F339" s="103"/>
      <c r="G339" s="103"/>
      <c r="H339" s="103"/>
      <c r="I339" s="103"/>
      <c r="J339" s="103"/>
      <c r="K339" s="107"/>
      <c r="L339" s="105" t="s">
        <v>35</v>
      </c>
      <c r="M339" s="554" t="s">
        <v>35</v>
      </c>
      <c r="N339" s="554" t="s">
        <v>35</v>
      </c>
      <c r="O339" s="554" t="s">
        <v>35</v>
      </c>
      <c r="P339" s="554" t="s">
        <v>35</v>
      </c>
      <c r="Q339" s="71" t="s">
        <v>35</v>
      </c>
      <c r="R339" s="103"/>
      <c r="S339" s="103"/>
      <c r="T339" s="554" t="s">
        <v>35</v>
      </c>
      <c r="U339" s="554" t="s">
        <v>35</v>
      </c>
      <c r="V339" s="554"/>
      <c r="W339" s="107" t="s">
        <v>35</v>
      </c>
      <c r="X339" s="103"/>
      <c r="Y339" s="108"/>
      <c r="Z339" s="109"/>
      <c r="AA339" s="554" t="s">
        <v>35</v>
      </c>
      <c r="AB339" s="554" t="s">
        <v>35</v>
      </c>
      <c r="AC339" s="71"/>
      <c r="AD339" s="71"/>
      <c r="AE339" s="71"/>
      <c r="AF339" s="71"/>
      <c r="AG339" s="71"/>
      <c r="AH339" s="103"/>
      <c r="AI339" s="71"/>
      <c r="AJ339" s="103"/>
      <c r="AK339" s="103"/>
      <c r="AL339" s="554" t="s">
        <v>35</v>
      </c>
      <c r="AM339" s="554" t="s">
        <v>35</v>
      </c>
      <c r="AN339" s="71"/>
      <c r="AO339" s="103"/>
      <c r="AP339" s="602" t="s">
        <v>35</v>
      </c>
      <c r="AQ339" s="59" t="s">
        <v>738</v>
      </c>
      <c r="AR339" s="59" t="s">
        <v>1918</v>
      </c>
    </row>
    <row r="340" spans="1:44" ht="112.5" outlineLevel="2">
      <c r="A340" s="72">
        <v>23</v>
      </c>
      <c r="B340" s="552" t="s">
        <v>35</v>
      </c>
      <c r="C340" s="552"/>
      <c r="D340" s="71"/>
      <c r="E340" s="103"/>
      <c r="F340" s="103"/>
      <c r="G340" s="103"/>
      <c r="H340" s="103"/>
      <c r="I340" s="103"/>
      <c r="J340" s="103"/>
      <c r="K340" s="107"/>
      <c r="L340" s="105" t="s">
        <v>35</v>
      </c>
      <c r="M340" s="554" t="s">
        <v>35</v>
      </c>
      <c r="N340" s="554" t="s">
        <v>35</v>
      </c>
      <c r="O340" s="554" t="s">
        <v>35</v>
      </c>
      <c r="P340" s="554" t="s">
        <v>35</v>
      </c>
      <c r="Q340" s="71" t="s">
        <v>35</v>
      </c>
      <c r="R340" s="103"/>
      <c r="S340" s="103"/>
      <c r="T340" s="554" t="s">
        <v>35</v>
      </c>
      <c r="U340" s="554" t="s">
        <v>35</v>
      </c>
      <c r="V340" s="554"/>
      <c r="W340" s="107" t="s">
        <v>35</v>
      </c>
      <c r="X340" s="103"/>
      <c r="Y340" s="108"/>
      <c r="Z340" s="109"/>
      <c r="AA340" s="554" t="s">
        <v>35</v>
      </c>
      <c r="AB340" s="554" t="s">
        <v>35</v>
      </c>
      <c r="AC340" s="71"/>
      <c r="AD340" s="71"/>
      <c r="AE340" s="71"/>
      <c r="AF340" s="71"/>
      <c r="AG340" s="71"/>
      <c r="AH340" s="103"/>
      <c r="AI340" s="71"/>
      <c r="AJ340" s="103"/>
      <c r="AK340" s="103"/>
      <c r="AL340" s="554" t="s">
        <v>35</v>
      </c>
      <c r="AM340" s="554" t="s">
        <v>35</v>
      </c>
      <c r="AN340" s="71"/>
      <c r="AO340" s="103"/>
      <c r="AP340" s="602" t="s">
        <v>35</v>
      </c>
      <c r="AQ340" s="59" t="s">
        <v>739</v>
      </c>
      <c r="AR340" s="59" t="s">
        <v>1914</v>
      </c>
    </row>
    <row r="341" spans="1:44" ht="75" outlineLevel="2">
      <c r="A341" s="72">
        <v>23</v>
      </c>
      <c r="B341" s="552" t="s">
        <v>35</v>
      </c>
      <c r="C341" s="552"/>
      <c r="D341" s="71"/>
      <c r="E341" s="103"/>
      <c r="F341" s="103"/>
      <c r="G341" s="103"/>
      <c r="H341" s="103"/>
      <c r="I341" s="103"/>
      <c r="J341" s="103"/>
      <c r="K341" s="107"/>
      <c r="L341" s="105" t="s">
        <v>35</v>
      </c>
      <c r="M341" s="554" t="s">
        <v>35</v>
      </c>
      <c r="N341" s="554" t="s">
        <v>35</v>
      </c>
      <c r="O341" s="554" t="s">
        <v>35</v>
      </c>
      <c r="P341" s="554" t="s">
        <v>35</v>
      </c>
      <c r="Q341" s="71" t="s">
        <v>35</v>
      </c>
      <c r="R341" s="103"/>
      <c r="S341" s="103"/>
      <c r="T341" s="554" t="s">
        <v>35</v>
      </c>
      <c r="U341" s="554" t="s">
        <v>35</v>
      </c>
      <c r="V341" s="554"/>
      <c r="W341" s="107"/>
      <c r="X341" s="103"/>
      <c r="Y341" s="108"/>
      <c r="Z341" s="109"/>
      <c r="AA341" s="554" t="s">
        <v>35</v>
      </c>
      <c r="AB341" s="554" t="s">
        <v>35</v>
      </c>
      <c r="AC341" s="71"/>
      <c r="AD341" s="71"/>
      <c r="AE341" s="71"/>
      <c r="AF341" s="71"/>
      <c r="AG341" s="71"/>
      <c r="AH341" s="103"/>
      <c r="AI341" s="71"/>
      <c r="AJ341" s="103"/>
      <c r="AK341" s="103"/>
      <c r="AL341" s="554" t="s">
        <v>35</v>
      </c>
      <c r="AM341" s="554" t="s">
        <v>35</v>
      </c>
      <c r="AN341" s="71"/>
      <c r="AO341" s="103"/>
      <c r="AP341" s="602" t="s">
        <v>35</v>
      </c>
      <c r="AQ341" s="59" t="s">
        <v>355</v>
      </c>
      <c r="AR341" s="59" t="s">
        <v>1934</v>
      </c>
    </row>
    <row r="342" spans="1:44" ht="75" outlineLevel="2">
      <c r="A342" s="72">
        <v>23</v>
      </c>
      <c r="B342" s="552" t="s">
        <v>35</v>
      </c>
      <c r="C342" s="552"/>
      <c r="D342" s="71"/>
      <c r="E342" s="103"/>
      <c r="F342" s="103"/>
      <c r="G342" s="103"/>
      <c r="H342" s="103"/>
      <c r="I342" s="103"/>
      <c r="J342" s="103"/>
      <c r="K342" s="107"/>
      <c r="L342" s="105" t="s">
        <v>35</v>
      </c>
      <c r="M342" s="554" t="s">
        <v>35</v>
      </c>
      <c r="N342" s="554" t="s">
        <v>35</v>
      </c>
      <c r="O342" s="554" t="s">
        <v>35</v>
      </c>
      <c r="P342" s="554" t="s">
        <v>35</v>
      </c>
      <c r="Q342" s="71" t="s">
        <v>35</v>
      </c>
      <c r="R342" s="103"/>
      <c r="S342" s="103"/>
      <c r="T342" s="554" t="s">
        <v>35</v>
      </c>
      <c r="U342" s="554" t="s">
        <v>35</v>
      </c>
      <c r="V342" s="554"/>
      <c r="W342" s="107"/>
      <c r="X342" s="103"/>
      <c r="Y342" s="108"/>
      <c r="Z342" s="109"/>
      <c r="AA342" s="554" t="s">
        <v>35</v>
      </c>
      <c r="AB342" s="554" t="s">
        <v>35</v>
      </c>
      <c r="AC342" s="71"/>
      <c r="AD342" s="71"/>
      <c r="AE342" s="71"/>
      <c r="AF342" s="71"/>
      <c r="AG342" s="71"/>
      <c r="AH342" s="103"/>
      <c r="AI342" s="71"/>
      <c r="AJ342" s="103"/>
      <c r="AK342" s="103"/>
      <c r="AL342" s="554" t="s">
        <v>35</v>
      </c>
      <c r="AM342" s="554" t="s">
        <v>35</v>
      </c>
      <c r="AN342" s="71"/>
      <c r="AO342" s="103"/>
      <c r="AP342" s="602" t="s">
        <v>35</v>
      </c>
      <c r="AQ342" s="59" t="s">
        <v>349</v>
      </c>
      <c r="AR342" s="59"/>
    </row>
    <row r="343" spans="1:44" outlineLevel="2">
      <c r="A343" s="72">
        <v>23</v>
      </c>
      <c r="B343" s="552" t="s">
        <v>35</v>
      </c>
      <c r="C343" s="552"/>
      <c r="D343" s="71"/>
      <c r="E343" s="103"/>
      <c r="F343" s="103"/>
      <c r="G343" s="103"/>
      <c r="H343" s="103"/>
      <c r="I343" s="103"/>
      <c r="J343" s="103"/>
      <c r="K343" s="107"/>
      <c r="L343" s="105" t="s">
        <v>35</v>
      </c>
      <c r="M343" s="554" t="s">
        <v>35</v>
      </c>
      <c r="N343" s="554" t="s">
        <v>35</v>
      </c>
      <c r="O343" s="554" t="s">
        <v>35</v>
      </c>
      <c r="P343" s="554" t="s">
        <v>35</v>
      </c>
      <c r="Q343" s="71" t="s">
        <v>35</v>
      </c>
      <c r="R343" s="103"/>
      <c r="S343" s="103"/>
      <c r="T343" s="554" t="s">
        <v>35</v>
      </c>
      <c r="U343" s="554" t="s">
        <v>35</v>
      </c>
      <c r="V343" s="554"/>
      <c r="W343" s="107"/>
      <c r="X343" s="103"/>
      <c r="Y343" s="108"/>
      <c r="Z343" s="109"/>
      <c r="AA343" s="554" t="s">
        <v>35</v>
      </c>
      <c r="AB343" s="554" t="s">
        <v>35</v>
      </c>
      <c r="AC343" s="71"/>
      <c r="AD343" s="71"/>
      <c r="AE343" s="71"/>
      <c r="AF343" s="71"/>
      <c r="AG343" s="71"/>
      <c r="AH343" s="103"/>
      <c r="AI343" s="71"/>
      <c r="AJ343" s="103"/>
      <c r="AK343" s="103"/>
      <c r="AL343" s="554" t="s">
        <v>35</v>
      </c>
      <c r="AM343" s="554" t="s">
        <v>35</v>
      </c>
      <c r="AN343" s="71"/>
      <c r="AO343" s="103"/>
      <c r="AP343" s="602" t="s">
        <v>35</v>
      </c>
      <c r="AQ343" s="59" t="s">
        <v>410</v>
      </c>
      <c r="AR343" s="59"/>
    </row>
    <row r="344" spans="1:44" outlineLevel="2">
      <c r="A344" s="72">
        <v>23</v>
      </c>
      <c r="B344" s="552"/>
      <c r="C344" s="552"/>
      <c r="D344" s="61"/>
      <c r="E344" s="103"/>
      <c r="F344" s="103"/>
      <c r="G344" s="103"/>
      <c r="H344" s="103"/>
      <c r="I344" s="103"/>
      <c r="J344" s="103"/>
      <c r="K344" s="107"/>
      <c r="L344" s="105" t="s">
        <v>35</v>
      </c>
      <c r="M344" s="554" t="s">
        <v>35</v>
      </c>
      <c r="N344" s="554" t="s">
        <v>35</v>
      </c>
      <c r="O344" s="554" t="s">
        <v>35</v>
      </c>
      <c r="P344" s="554" t="s">
        <v>35</v>
      </c>
      <c r="Q344" s="71" t="s">
        <v>35</v>
      </c>
      <c r="R344" s="103"/>
      <c r="S344" s="103"/>
      <c r="T344" s="554" t="s">
        <v>35</v>
      </c>
      <c r="U344" s="554" t="s">
        <v>35</v>
      </c>
      <c r="V344" s="554"/>
      <c r="W344" s="107" t="s">
        <v>35</v>
      </c>
      <c r="X344" s="103"/>
      <c r="Y344" s="108"/>
      <c r="Z344" s="109"/>
      <c r="AA344" s="554" t="s">
        <v>35</v>
      </c>
      <c r="AB344" s="554" t="s">
        <v>35</v>
      </c>
      <c r="AC344" s="71"/>
      <c r="AD344" s="71"/>
      <c r="AE344" s="71"/>
      <c r="AF344" s="71"/>
      <c r="AG344" s="71"/>
      <c r="AH344" s="103"/>
      <c r="AI344" s="71"/>
      <c r="AJ344" s="103"/>
      <c r="AK344" s="103"/>
      <c r="AL344" s="554" t="s">
        <v>35</v>
      </c>
      <c r="AM344" s="554" t="s">
        <v>35</v>
      </c>
      <c r="AN344" s="71"/>
      <c r="AO344" s="103"/>
      <c r="AP344" s="602" t="s">
        <v>35</v>
      </c>
      <c r="AQ344" s="59"/>
      <c r="AR344" s="59"/>
    </row>
    <row r="345" spans="1:44" outlineLevel="1">
      <c r="A345" s="84" t="s">
        <v>2136</v>
      </c>
      <c r="B345" s="552">
        <v>24</v>
      </c>
      <c r="C345" s="552">
        <v>463</v>
      </c>
      <c r="D345" s="61" t="s">
        <v>343</v>
      </c>
      <c r="E345" s="162"/>
      <c r="F345" s="103"/>
      <c r="G345" s="162"/>
      <c r="H345" s="162"/>
      <c r="I345" s="162"/>
      <c r="J345" s="162"/>
      <c r="K345" s="555"/>
      <c r="L345" s="167">
        <v>32.200000000000003</v>
      </c>
      <c r="M345" s="553"/>
      <c r="N345" s="553"/>
      <c r="O345" s="553">
        <v>97083000.000000015</v>
      </c>
      <c r="P345" s="553">
        <v>0</v>
      </c>
      <c r="Q345" s="61"/>
      <c r="R345" s="162"/>
      <c r="S345" s="162">
        <v>0</v>
      </c>
      <c r="T345" s="553"/>
      <c r="U345" s="553">
        <v>0</v>
      </c>
      <c r="V345" s="553"/>
      <c r="W345" s="129"/>
      <c r="X345" s="162"/>
      <c r="Y345" s="169">
        <v>0</v>
      </c>
      <c r="Z345" s="170">
        <v>0</v>
      </c>
      <c r="AA345" s="553"/>
      <c r="AB345" s="553">
        <v>0</v>
      </c>
      <c r="AC345" s="71"/>
      <c r="AD345" s="71"/>
      <c r="AE345" s="71"/>
      <c r="AF345" s="71"/>
      <c r="AG345" s="71"/>
      <c r="AH345" s="103"/>
      <c r="AI345" s="61"/>
      <c r="AJ345" s="162"/>
      <c r="AK345" s="162">
        <v>0</v>
      </c>
      <c r="AL345" s="553"/>
      <c r="AM345" s="553">
        <v>0</v>
      </c>
      <c r="AN345" s="61"/>
      <c r="AO345" s="162">
        <v>0</v>
      </c>
      <c r="AP345" s="602">
        <v>97083000.000000015</v>
      </c>
      <c r="AQ345" s="111"/>
      <c r="AR345" s="111"/>
    </row>
    <row r="346" spans="1:44" ht="75" outlineLevel="2">
      <c r="A346" s="72">
        <v>24</v>
      </c>
      <c r="B346" s="552" t="s">
        <v>35</v>
      </c>
      <c r="C346" s="552"/>
      <c r="D346" s="71" t="s">
        <v>411</v>
      </c>
      <c r="E346" s="103">
        <v>1</v>
      </c>
      <c r="F346" s="103"/>
      <c r="G346" s="103">
        <v>159</v>
      </c>
      <c r="H346" s="103">
        <v>79</v>
      </c>
      <c r="I346" s="103" t="s">
        <v>223</v>
      </c>
      <c r="J346" s="103" t="s">
        <v>344</v>
      </c>
      <c r="K346" s="556" t="s">
        <v>392</v>
      </c>
      <c r="L346" s="105">
        <v>32.200000000000003</v>
      </c>
      <c r="M346" s="554">
        <v>3015000</v>
      </c>
      <c r="N346" s="554">
        <v>0</v>
      </c>
      <c r="O346" s="554">
        <v>97083000.000000015</v>
      </c>
      <c r="P346" s="554">
        <v>0</v>
      </c>
      <c r="Q346" s="71" t="s">
        <v>35</v>
      </c>
      <c r="R346" s="103"/>
      <c r="S346" s="103"/>
      <c r="T346" s="554" t="s">
        <v>35</v>
      </c>
      <c r="U346" s="554" t="s">
        <v>35</v>
      </c>
      <c r="V346" s="554"/>
      <c r="W346" s="107"/>
      <c r="X346" s="103"/>
      <c r="Y346" s="108"/>
      <c r="Z346" s="109"/>
      <c r="AA346" s="554" t="s">
        <v>35</v>
      </c>
      <c r="AB346" s="554" t="s">
        <v>35</v>
      </c>
      <c r="AC346" s="71"/>
      <c r="AD346" s="71"/>
      <c r="AE346" s="71"/>
      <c r="AF346" s="71"/>
      <c r="AG346" s="71"/>
      <c r="AH346" s="103"/>
      <c r="AI346" s="71"/>
      <c r="AJ346" s="103"/>
      <c r="AK346" s="103"/>
      <c r="AL346" s="554" t="s">
        <v>35</v>
      </c>
      <c r="AM346" s="554" t="s">
        <v>35</v>
      </c>
      <c r="AN346" s="71"/>
      <c r="AO346" s="103"/>
      <c r="AP346" s="602" t="s">
        <v>35</v>
      </c>
      <c r="AQ346" s="111" t="s">
        <v>745</v>
      </c>
      <c r="AR346" s="111" t="s">
        <v>1912</v>
      </c>
    </row>
    <row r="347" spans="1:44" ht="75" outlineLevel="2">
      <c r="A347" s="72">
        <v>24</v>
      </c>
      <c r="B347" s="552" t="s">
        <v>35</v>
      </c>
      <c r="C347" s="552"/>
      <c r="D347" s="71" t="s">
        <v>412</v>
      </c>
      <c r="E347" s="103"/>
      <c r="F347" s="103"/>
      <c r="G347" s="103"/>
      <c r="H347" s="103"/>
      <c r="I347" s="103"/>
      <c r="J347" s="103"/>
      <c r="K347" s="107"/>
      <c r="L347" s="105" t="s">
        <v>35</v>
      </c>
      <c r="M347" s="554" t="s">
        <v>35</v>
      </c>
      <c r="N347" s="554" t="s">
        <v>35</v>
      </c>
      <c r="O347" s="554" t="s">
        <v>35</v>
      </c>
      <c r="P347" s="554" t="s">
        <v>35</v>
      </c>
      <c r="Q347" s="71" t="s">
        <v>35</v>
      </c>
      <c r="R347" s="103"/>
      <c r="S347" s="103"/>
      <c r="T347" s="554" t="s">
        <v>35</v>
      </c>
      <c r="U347" s="554" t="s">
        <v>35</v>
      </c>
      <c r="V347" s="554"/>
      <c r="W347" s="107"/>
      <c r="X347" s="103"/>
      <c r="Y347" s="108"/>
      <c r="Z347" s="109"/>
      <c r="AA347" s="554" t="s">
        <v>35</v>
      </c>
      <c r="AB347" s="554" t="s">
        <v>35</v>
      </c>
      <c r="AC347" s="71"/>
      <c r="AD347" s="71"/>
      <c r="AE347" s="71"/>
      <c r="AF347" s="71"/>
      <c r="AG347" s="71"/>
      <c r="AH347" s="103"/>
      <c r="AI347" s="71"/>
      <c r="AJ347" s="103"/>
      <c r="AK347" s="103"/>
      <c r="AL347" s="554" t="s">
        <v>35</v>
      </c>
      <c r="AM347" s="554" t="s">
        <v>35</v>
      </c>
      <c r="AN347" s="71"/>
      <c r="AO347" s="103"/>
      <c r="AP347" s="602" t="s">
        <v>35</v>
      </c>
      <c r="AQ347" s="59" t="s">
        <v>356</v>
      </c>
      <c r="AR347" s="59" t="s">
        <v>1946</v>
      </c>
    </row>
    <row r="348" spans="1:44" ht="112.5" outlineLevel="2">
      <c r="A348" s="72">
        <v>24</v>
      </c>
      <c r="B348" s="552" t="s">
        <v>35</v>
      </c>
      <c r="C348" s="552"/>
      <c r="D348" s="61"/>
      <c r="E348" s="103"/>
      <c r="F348" s="103"/>
      <c r="G348" s="103"/>
      <c r="H348" s="103"/>
      <c r="I348" s="103"/>
      <c r="J348" s="103"/>
      <c r="K348" s="107"/>
      <c r="L348" s="105" t="s">
        <v>35</v>
      </c>
      <c r="M348" s="554" t="s">
        <v>35</v>
      </c>
      <c r="N348" s="554" t="s">
        <v>35</v>
      </c>
      <c r="O348" s="554" t="s">
        <v>35</v>
      </c>
      <c r="P348" s="554" t="s">
        <v>35</v>
      </c>
      <c r="Q348" s="71" t="s">
        <v>35</v>
      </c>
      <c r="R348" s="103"/>
      <c r="S348" s="103"/>
      <c r="T348" s="554" t="s">
        <v>35</v>
      </c>
      <c r="U348" s="554" t="s">
        <v>35</v>
      </c>
      <c r="V348" s="554"/>
      <c r="W348" s="107"/>
      <c r="X348" s="103"/>
      <c r="Y348" s="108"/>
      <c r="Z348" s="109"/>
      <c r="AA348" s="554" t="s">
        <v>35</v>
      </c>
      <c r="AB348" s="554" t="s">
        <v>35</v>
      </c>
      <c r="AC348" s="71"/>
      <c r="AD348" s="71"/>
      <c r="AE348" s="71"/>
      <c r="AF348" s="71"/>
      <c r="AG348" s="71"/>
      <c r="AH348" s="103"/>
      <c r="AI348" s="71"/>
      <c r="AJ348" s="103"/>
      <c r="AK348" s="103"/>
      <c r="AL348" s="554" t="s">
        <v>35</v>
      </c>
      <c r="AM348" s="554" t="s">
        <v>35</v>
      </c>
      <c r="AN348" s="71"/>
      <c r="AO348" s="103"/>
      <c r="AP348" s="602" t="s">
        <v>35</v>
      </c>
      <c r="AQ348" s="59"/>
      <c r="AR348" s="59" t="s">
        <v>1914</v>
      </c>
    </row>
    <row r="349" spans="1:44" ht="75" outlineLevel="2">
      <c r="A349" s="72">
        <v>24</v>
      </c>
      <c r="B349" s="552" t="s">
        <v>35</v>
      </c>
      <c r="C349" s="552"/>
      <c r="D349" s="61"/>
      <c r="E349" s="103"/>
      <c r="F349" s="103"/>
      <c r="G349" s="103"/>
      <c r="H349" s="103"/>
      <c r="I349" s="103"/>
      <c r="J349" s="103"/>
      <c r="K349" s="107"/>
      <c r="L349" s="105" t="s">
        <v>35</v>
      </c>
      <c r="M349" s="554"/>
      <c r="N349" s="554"/>
      <c r="O349" s="554"/>
      <c r="P349" s="554"/>
      <c r="Q349" s="71"/>
      <c r="R349" s="103"/>
      <c r="S349" s="103"/>
      <c r="T349" s="554"/>
      <c r="U349" s="554"/>
      <c r="V349" s="554"/>
      <c r="W349" s="107"/>
      <c r="X349" s="103"/>
      <c r="Y349" s="108"/>
      <c r="Z349" s="109"/>
      <c r="AA349" s="554"/>
      <c r="AB349" s="554"/>
      <c r="AC349" s="71"/>
      <c r="AD349" s="71"/>
      <c r="AE349" s="71"/>
      <c r="AF349" s="71"/>
      <c r="AG349" s="71"/>
      <c r="AH349" s="103"/>
      <c r="AI349" s="71"/>
      <c r="AJ349" s="103"/>
      <c r="AK349" s="103"/>
      <c r="AL349" s="554"/>
      <c r="AM349" s="554"/>
      <c r="AN349" s="71"/>
      <c r="AO349" s="103"/>
      <c r="AP349" s="602" t="s">
        <v>35</v>
      </c>
      <c r="AQ349" s="59"/>
      <c r="AR349" s="59" t="s">
        <v>1934</v>
      </c>
    </row>
    <row r="350" spans="1:44" outlineLevel="2">
      <c r="A350" s="72">
        <v>24</v>
      </c>
      <c r="B350" s="552" t="s">
        <v>35</v>
      </c>
      <c r="C350" s="552"/>
      <c r="D350" s="61"/>
      <c r="E350" s="103"/>
      <c r="F350" s="103"/>
      <c r="G350" s="103"/>
      <c r="H350" s="103"/>
      <c r="I350" s="103"/>
      <c r="J350" s="103"/>
      <c r="K350" s="107"/>
      <c r="L350" s="105" t="s">
        <v>35</v>
      </c>
      <c r="M350" s="554"/>
      <c r="N350" s="554"/>
      <c r="O350" s="554"/>
      <c r="P350" s="554"/>
      <c r="Q350" s="71"/>
      <c r="R350" s="103"/>
      <c r="S350" s="103"/>
      <c r="T350" s="554"/>
      <c r="U350" s="554"/>
      <c r="V350" s="554"/>
      <c r="W350" s="107"/>
      <c r="X350" s="103"/>
      <c r="Y350" s="108"/>
      <c r="Z350" s="109"/>
      <c r="AA350" s="554"/>
      <c r="AB350" s="554"/>
      <c r="AC350" s="71"/>
      <c r="AD350" s="71"/>
      <c r="AE350" s="71"/>
      <c r="AF350" s="71"/>
      <c r="AG350" s="71"/>
      <c r="AH350" s="103"/>
      <c r="AI350" s="71"/>
      <c r="AJ350" s="103"/>
      <c r="AK350" s="103"/>
      <c r="AL350" s="554"/>
      <c r="AM350" s="554"/>
      <c r="AN350" s="71"/>
      <c r="AO350" s="103"/>
      <c r="AP350" s="602" t="s">
        <v>35</v>
      </c>
      <c r="AQ350" s="59"/>
      <c r="AR350" s="59" t="s">
        <v>1921</v>
      </c>
    </row>
    <row r="351" spans="1:44" outlineLevel="2">
      <c r="A351" s="72">
        <v>24</v>
      </c>
      <c r="B351" s="552"/>
      <c r="C351" s="552"/>
      <c r="D351" s="61"/>
      <c r="E351" s="103"/>
      <c r="F351" s="103"/>
      <c r="G351" s="103"/>
      <c r="H351" s="103"/>
      <c r="I351" s="103"/>
      <c r="J351" s="103"/>
      <c r="K351" s="107"/>
      <c r="L351" s="105" t="s">
        <v>35</v>
      </c>
      <c r="M351" s="554" t="s">
        <v>35</v>
      </c>
      <c r="N351" s="554" t="s">
        <v>35</v>
      </c>
      <c r="O351" s="554" t="s">
        <v>35</v>
      </c>
      <c r="P351" s="554" t="s">
        <v>35</v>
      </c>
      <c r="Q351" s="71" t="s">
        <v>35</v>
      </c>
      <c r="R351" s="103"/>
      <c r="S351" s="103"/>
      <c r="T351" s="554" t="s">
        <v>35</v>
      </c>
      <c r="U351" s="554" t="s">
        <v>35</v>
      </c>
      <c r="V351" s="554"/>
      <c r="W351" s="107"/>
      <c r="X351" s="103"/>
      <c r="Y351" s="108"/>
      <c r="Z351" s="109"/>
      <c r="AA351" s="554" t="s">
        <v>35</v>
      </c>
      <c r="AB351" s="554" t="s">
        <v>35</v>
      </c>
      <c r="AC351" s="71"/>
      <c r="AD351" s="71"/>
      <c r="AE351" s="71"/>
      <c r="AF351" s="71"/>
      <c r="AG351" s="71"/>
      <c r="AH351" s="103"/>
      <c r="AI351" s="71"/>
      <c r="AJ351" s="103"/>
      <c r="AK351" s="103"/>
      <c r="AL351" s="554" t="s">
        <v>35</v>
      </c>
      <c r="AM351" s="554" t="s">
        <v>35</v>
      </c>
      <c r="AN351" s="71"/>
      <c r="AO351" s="103"/>
      <c r="AP351" s="602" t="s">
        <v>35</v>
      </c>
      <c r="AQ351" s="107"/>
      <c r="AR351" s="107"/>
    </row>
    <row r="352" spans="1:44" outlineLevel="1">
      <c r="A352" s="84" t="s">
        <v>2135</v>
      </c>
      <c r="B352" s="552">
        <v>25</v>
      </c>
      <c r="C352" s="552">
        <v>435</v>
      </c>
      <c r="D352" s="61" t="s">
        <v>262</v>
      </c>
      <c r="E352" s="162"/>
      <c r="F352" s="103"/>
      <c r="G352" s="162"/>
      <c r="H352" s="162"/>
      <c r="I352" s="162"/>
      <c r="J352" s="162"/>
      <c r="K352" s="129"/>
      <c r="L352" s="167">
        <v>72.8</v>
      </c>
      <c r="M352" s="553"/>
      <c r="N352" s="553"/>
      <c r="O352" s="553">
        <v>106943200</v>
      </c>
      <c r="P352" s="553">
        <v>0</v>
      </c>
      <c r="Q352" s="61"/>
      <c r="R352" s="162"/>
      <c r="S352" s="162">
        <v>0</v>
      </c>
      <c r="T352" s="553"/>
      <c r="U352" s="553">
        <v>0</v>
      </c>
      <c r="V352" s="553"/>
      <c r="W352" s="129"/>
      <c r="X352" s="162"/>
      <c r="Y352" s="169">
        <v>225.39400000000001</v>
      </c>
      <c r="Z352" s="170">
        <v>0</v>
      </c>
      <c r="AA352" s="553"/>
      <c r="AB352" s="553">
        <v>440698320.88200003</v>
      </c>
      <c r="AC352" s="71"/>
      <c r="AD352" s="71"/>
      <c r="AE352" s="71"/>
      <c r="AF352" s="71"/>
      <c r="AG352" s="71"/>
      <c r="AH352" s="103"/>
      <c r="AI352" s="61"/>
      <c r="AJ352" s="162"/>
      <c r="AK352" s="162">
        <v>4</v>
      </c>
      <c r="AL352" s="553"/>
      <c r="AM352" s="553">
        <v>50270800</v>
      </c>
      <c r="AN352" s="61"/>
      <c r="AO352" s="162">
        <v>1</v>
      </c>
      <c r="AP352" s="602">
        <v>597912320.88199997</v>
      </c>
      <c r="AQ352" s="111"/>
      <c r="AR352" s="111"/>
    </row>
    <row r="353" spans="1:44" ht="75" outlineLevel="2">
      <c r="A353" s="72">
        <v>25</v>
      </c>
      <c r="B353" s="552" t="s">
        <v>35</v>
      </c>
      <c r="C353" s="552"/>
      <c r="D353" s="71" t="s">
        <v>263</v>
      </c>
      <c r="E353" s="103">
        <v>3</v>
      </c>
      <c r="F353" s="103"/>
      <c r="G353" s="103">
        <v>467</v>
      </c>
      <c r="H353" s="103">
        <v>79</v>
      </c>
      <c r="I353" s="103" t="s">
        <v>223</v>
      </c>
      <c r="J353" s="103" t="s">
        <v>235</v>
      </c>
      <c r="K353" s="107" t="s">
        <v>967</v>
      </c>
      <c r="L353" s="105">
        <v>72.8</v>
      </c>
      <c r="M353" s="554">
        <v>1469000</v>
      </c>
      <c r="N353" s="554">
        <v>0</v>
      </c>
      <c r="O353" s="554">
        <v>106943200</v>
      </c>
      <c r="P353" s="554">
        <v>0</v>
      </c>
      <c r="Q353" s="71" t="s">
        <v>35</v>
      </c>
      <c r="R353" s="103"/>
      <c r="S353" s="103"/>
      <c r="T353" s="554" t="s">
        <v>35</v>
      </c>
      <c r="U353" s="554" t="s">
        <v>35</v>
      </c>
      <c r="V353" s="554" t="s">
        <v>2163</v>
      </c>
      <c r="W353" s="107" t="s">
        <v>1005</v>
      </c>
      <c r="X353" s="103" t="s">
        <v>27</v>
      </c>
      <c r="Y353" s="108">
        <v>57.75</v>
      </c>
      <c r="Z353" s="109"/>
      <c r="AA353" s="554">
        <v>5559129</v>
      </c>
      <c r="AB353" s="554">
        <v>321039699.75</v>
      </c>
      <c r="AC353" s="71" t="s">
        <v>28</v>
      </c>
      <c r="AD353" s="71" t="s">
        <v>29</v>
      </c>
      <c r="AE353" s="71" t="s">
        <v>30</v>
      </c>
      <c r="AF353" s="71" t="s">
        <v>31</v>
      </c>
      <c r="AG353" s="71" t="s">
        <v>34</v>
      </c>
      <c r="AH353" s="103" t="s">
        <v>33</v>
      </c>
      <c r="AI353" s="71" t="s">
        <v>562</v>
      </c>
      <c r="AJ353" s="103" t="s">
        <v>409</v>
      </c>
      <c r="AK353" s="103">
        <v>3</v>
      </c>
      <c r="AL353" s="554">
        <v>12423600</v>
      </c>
      <c r="AM353" s="554">
        <v>37270800</v>
      </c>
      <c r="AN353" s="71" t="s">
        <v>407</v>
      </c>
      <c r="AO353" s="103">
        <v>1</v>
      </c>
      <c r="AP353" s="602" t="s">
        <v>35</v>
      </c>
      <c r="AQ353" s="111" t="s">
        <v>685</v>
      </c>
      <c r="AR353" s="111" t="s">
        <v>1912</v>
      </c>
    </row>
    <row r="354" spans="1:44" ht="262.5" outlineLevel="2">
      <c r="A354" s="72">
        <v>25</v>
      </c>
      <c r="B354" s="552" t="s">
        <v>35</v>
      </c>
      <c r="C354" s="552"/>
      <c r="D354" s="71" t="s">
        <v>71</v>
      </c>
      <c r="E354" s="103"/>
      <c r="F354" s="103"/>
      <c r="G354" s="103"/>
      <c r="H354" s="103"/>
      <c r="I354" s="103"/>
      <c r="J354" s="103"/>
      <c r="K354" s="107"/>
      <c r="L354" s="105" t="s">
        <v>35</v>
      </c>
      <c r="M354" s="554" t="s">
        <v>35</v>
      </c>
      <c r="N354" s="554" t="s">
        <v>35</v>
      </c>
      <c r="O354" s="554" t="s">
        <v>35</v>
      </c>
      <c r="P354" s="554" t="s">
        <v>35</v>
      </c>
      <c r="Q354" s="71" t="s">
        <v>35</v>
      </c>
      <c r="R354" s="103"/>
      <c r="S354" s="103"/>
      <c r="T354" s="554" t="s">
        <v>35</v>
      </c>
      <c r="U354" s="554" t="s">
        <v>35</v>
      </c>
      <c r="V354" s="554"/>
      <c r="W354" s="107" t="s">
        <v>1014</v>
      </c>
      <c r="X354" s="103" t="s">
        <v>27</v>
      </c>
      <c r="Y354" s="108">
        <v>11</v>
      </c>
      <c r="Z354" s="109"/>
      <c r="AA354" s="554">
        <v>4447303</v>
      </c>
      <c r="AB354" s="554">
        <v>48920333</v>
      </c>
      <c r="AC354" s="71"/>
      <c r="AD354" s="71"/>
      <c r="AE354" s="71" t="s">
        <v>30</v>
      </c>
      <c r="AF354" s="71"/>
      <c r="AG354" s="71" t="s">
        <v>34</v>
      </c>
      <c r="AH354" s="103"/>
      <c r="AI354" s="71" t="s">
        <v>578</v>
      </c>
      <c r="AJ354" s="103" t="s">
        <v>560</v>
      </c>
      <c r="AK354" s="103">
        <v>1</v>
      </c>
      <c r="AL354" s="554">
        <v>13000000</v>
      </c>
      <c r="AM354" s="554">
        <v>13000000</v>
      </c>
      <c r="AN354" s="71"/>
      <c r="AO354" s="103"/>
      <c r="AP354" s="602" t="s">
        <v>35</v>
      </c>
      <c r="AQ354" s="59" t="s">
        <v>358</v>
      </c>
      <c r="AR354" s="59" t="s">
        <v>1947</v>
      </c>
    </row>
    <row r="355" spans="1:44" ht="112.5" outlineLevel="2">
      <c r="A355" s="72">
        <v>25</v>
      </c>
      <c r="B355" s="552" t="s">
        <v>35</v>
      </c>
      <c r="C355" s="552"/>
      <c r="D355" s="71" t="s">
        <v>264</v>
      </c>
      <c r="E355" s="103"/>
      <c r="F355" s="103"/>
      <c r="G355" s="103"/>
      <c r="H355" s="103"/>
      <c r="I355" s="103"/>
      <c r="J355" s="103"/>
      <c r="K355" s="107"/>
      <c r="L355" s="105" t="s">
        <v>35</v>
      </c>
      <c r="M355" s="554" t="s">
        <v>35</v>
      </c>
      <c r="N355" s="554" t="s">
        <v>35</v>
      </c>
      <c r="O355" s="554" t="s">
        <v>35</v>
      </c>
      <c r="P355" s="554" t="s">
        <v>35</v>
      </c>
      <c r="Q355" s="71" t="s">
        <v>35</v>
      </c>
      <c r="R355" s="103"/>
      <c r="S355" s="103"/>
      <c r="T355" s="554" t="s">
        <v>35</v>
      </c>
      <c r="U355" s="554" t="s">
        <v>35</v>
      </c>
      <c r="V355" s="554"/>
      <c r="W355" s="107" t="s">
        <v>1160</v>
      </c>
      <c r="X355" s="103" t="s">
        <v>27</v>
      </c>
      <c r="Y355" s="108">
        <v>9.35</v>
      </c>
      <c r="Z355" s="109"/>
      <c r="AA355" s="554">
        <v>269273</v>
      </c>
      <c r="AB355" s="554">
        <v>2517702.5499999998</v>
      </c>
      <c r="AC355" s="71"/>
      <c r="AD355" s="71"/>
      <c r="AE355" s="71"/>
      <c r="AF355" s="71"/>
      <c r="AG355" s="71"/>
      <c r="AH355" s="103"/>
      <c r="AI355" s="71"/>
      <c r="AJ355" s="103"/>
      <c r="AK355" s="103"/>
      <c r="AL355" s="554" t="s">
        <v>35</v>
      </c>
      <c r="AM355" s="554" t="s">
        <v>35</v>
      </c>
      <c r="AN355" s="71"/>
      <c r="AO355" s="103"/>
      <c r="AP355" s="602" t="s">
        <v>35</v>
      </c>
      <c r="AQ355" s="59" t="s">
        <v>359</v>
      </c>
      <c r="AR355" s="59" t="s">
        <v>1914</v>
      </c>
    </row>
    <row r="356" spans="1:44" ht="93.75" outlineLevel="2">
      <c r="A356" s="72">
        <v>25</v>
      </c>
      <c r="B356" s="552" t="s">
        <v>35</v>
      </c>
      <c r="C356" s="552"/>
      <c r="D356" s="71"/>
      <c r="E356" s="103"/>
      <c r="F356" s="103"/>
      <c r="G356" s="103"/>
      <c r="H356" s="103"/>
      <c r="I356" s="103"/>
      <c r="J356" s="103"/>
      <c r="K356" s="107"/>
      <c r="L356" s="105" t="s">
        <v>35</v>
      </c>
      <c r="M356" s="554" t="s">
        <v>35</v>
      </c>
      <c r="N356" s="554" t="s">
        <v>35</v>
      </c>
      <c r="O356" s="554" t="s">
        <v>35</v>
      </c>
      <c r="P356" s="554" t="s">
        <v>35</v>
      </c>
      <c r="Q356" s="71" t="s">
        <v>35</v>
      </c>
      <c r="R356" s="103"/>
      <c r="S356" s="103"/>
      <c r="T356" s="554" t="s">
        <v>35</v>
      </c>
      <c r="U356" s="554" t="s">
        <v>35</v>
      </c>
      <c r="V356" s="554"/>
      <c r="W356" s="107" t="s">
        <v>1161</v>
      </c>
      <c r="X356" s="103" t="s">
        <v>27</v>
      </c>
      <c r="Y356" s="108">
        <v>2.25</v>
      </c>
      <c r="Z356" s="109"/>
      <c r="AA356" s="554">
        <v>295078</v>
      </c>
      <c r="AB356" s="554">
        <v>663925.5</v>
      </c>
      <c r="AC356" s="71"/>
      <c r="AD356" s="71"/>
      <c r="AE356" s="71"/>
      <c r="AF356" s="71"/>
      <c r="AG356" s="71"/>
      <c r="AH356" s="103"/>
      <c r="AI356" s="71"/>
      <c r="AJ356" s="103"/>
      <c r="AK356" s="103"/>
      <c r="AL356" s="554" t="s">
        <v>35</v>
      </c>
      <c r="AM356" s="554" t="s">
        <v>35</v>
      </c>
      <c r="AN356" s="71"/>
      <c r="AO356" s="103"/>
      <c r="AP356" s="602" t="s">
        <v>35</v>
      </c>
      <c r="AQ356" s="59" t="s">
        <v>686</v>
      </c>
      <c r="AR356" s="59" t="s">
        <v>1915</v>
      </c>
    </row>
    <row r="357" spans="1:44" outlineLevel="2">
      <c r="A357" s="72">
        <v>25</v>
      </c>
      <c r="B357" s="552" t="s">
        <v>35</v>
      </c>
      <c r="C357" s="552"/>
      <c r="D357" s="71"/>
      <c r="E357" s="103"/>
      <c r="F357" s="103"/>
      <c r="G357" s="103"/>
      <c r="H357" s="103"/>
      <c r="I357" s="103"/>
      <c r="J357" s="103"/>
      <c r="K357" s="107"/>
      <c r="L357" s="105" t="s">
        <v>35</v>
      </c>
      <c r="M357" s="554" t="s">
        <v>35</v>
      </c>
      <c r="N357" s="554" t="s">
        <v>35</v>
      </c>
      <c r="O357" s="554" t="s">
        <v>35</v>
      </c>
      <c r="P357" s="554" t="s">
        <v>35</v>
      </c>
      <c r="Q357" s="71" t="s">
        <v>35</v>
      </c>
      <c r="R357" s="103"/>
      <c r="S357" s="103"/>
      <c r="T357" s="554" t="s">
        <v>35</v>
      </c>
      <c r="U357" s="554" t="s">
        <v>35</v>
      </c>
      <c r="V357" s="554"/>
      <c r="W357" s="107" t="s">
        <v>1023</v>
      </c>
      <c r="X357" s="103" t="s">
        <v>38</v>
      </c>
      <c r="Y357" s="108">
        <v>0.14399999999999999</v>
      </c>
      <c r="Z357" s="109"/>
      <c r="AA357" s="554">
        <v>2523428</v>
      </c>
      <c r="AB357" s="554">
        <v>363373.63199999998</v>
      </c>
      <c r="AC357" s="71"/>
      <c r="AD357" s="71"/>
      <c r="AE357" s="71"/>
      <c r="AF357" s="71"/>
      <c r="AG357" s="71"/>
      <c r="AH357" s="103"/>
      <c r="AI357" s="71"/>
      <c r="AJ357" s="103"/>
      <c r="AK357" s="103"/>
      <c r="AL357" s="554" t="s">
        <v>35</v>
      </c>
      <c r="AM357" s="554" t="s">
        <v>35</v>
      </c>
      <c r="AN357" s="71"/>
      <c r="AO357" s="103"/>
      <c r="AP357" s="602" t="s">
        <v>35</v>
      </c>
      <c r="AQ357" s="585" t="s">
        <v>1910</v>
      </c>
      <c r="AR357" s="585"/>
    </row>
    <row r="358" spans="1:44" ht="33.75" outlineLevel="2">
      <c r="A358" s="72">
        <v>25</v>
      </c>
      <c r="B358" s="552" t="s">
        <v>35</v>
      </c>
      <c r="C358" s="552"/>
      <c r="D358" s="71"/>
      <c r="E358" s="103"/>
      <c r="F358" s="103"/>
      <c r="G358" s="103"/>
      <c r="H358" s="103"/>
      <c r="I358" s="103"/>
      <c r="J358" s="103"/>
      <c r="K358" s="107"/>
      <c r="L358" s="105" t="s">
        <v>35</v>
      </c>
      <c r="M358" s="554" t="s">
        <v>35</v>
      </c>
      <c r="N358" s="554" t="s">
        <v>35</v>
      </c>
      <c r="O358" s="554" t="s">
        <v>35</v>
      </c>
      <c r="P358" s="554" t="s">
        <v>35</v>
      </c>
      <c r="Q358" s="71" t="s">
        <v>35</v>
      </c>
      <c r="R358" s="103"/>
      <c r="S358" s="103"/>
      <c r="T358" s="554" t="s">
        <v>35</v>
      </c>
      <c r="U358" s="554" t="s">
        <v>35</v>
      </c>
      <c r="V358" s="554"/>
      <c r="W358" s="107" t="s">
        <v>1130</v>
      </c>
      <c r="X358" s="103" t="s">
        <v>27</v>
      </c>
      <c r="Y358" s="108">
        <v>2.66</v>
      </c>
      <c r="Z358" s="109"/>
      <c r="AA358" s="554">
        <v>282038</v>
      </c>
      <c r="AB358" s="554">
        <v>750221.08000000007</v>
      </c>
      <c r="AC358" s="71"/>
      <c r="AD358" s="71"/>
      <c r="AE358" s="71"/>
      <c r="AF358" s="71"/>
      <c r="AG358" s="71"/>
      <c r="AH358" s="103"/>
      <c r="AI358" s="71"/>
      <c r="AJ358" s="103"/>
      <c r="AK358" s="103"/>
      <c r="AL358" s="554" t="s">
        <v>35</v>
      </c>
      <c r="AM358" s="554" t="s">
        <v>35</v>
      </c>
      <c r="AN358" s="71"/>
      <c r="AO358" s="103"/>
      <c r="AP358" s="602" t="s">
        <v>35</v>
      </c>
      <c r="AQ358" s="584" t="s">
        <v>1948</v>
      </c>
      <c r="AR358" s="584"/>
    </row>
    <row r="359" spans="1:44" ht="56.25" outlineLevel="2">
      <c r="A359" s="72">
        <v>25</v>
      </c>
      <c r="B359" s="552" t="s">
        <v>35</v>
      </c>
      <c r="C359" s="552"/>
      <c r="D359" s="71"/>
      <c r="E359" s="103"/>
      <c r="F359" s="103"/>
      <c r="G359" s="103"/>
      <c r="H359" s="103"/>
      <c r="I359" s="103"/>
      <c r="J359" s="103"/>
      <c r="K359" s="107"/>
      <c r="L359" s="105" t="s">
        <v>35</v>
      </c>
      <c r="M359" s="554" t="s">
        <v>35</v>
      </c>
      <c r="N359" s="554" t="s">
        <v>35</v>
      </c>
      <c r="O359" s="554" t="s">
        <v>35</v>
      </c>
      <c r="P359" s="554" t="s">
        <v>35</v>
      </c>
      <c r="Q359" s="71" t="s">
        <v>35</v>
      </c>
      <c r="R359" s="103"/>
      <c r="S359" s="103"/>
      <c r="T359" s="554" t="s">
        <v>35</v>
      </c>
      <c r="U359" s="554" t="s">
        <v>35</v>
      </c>
      <c r="V359" s="554"/>
      <c r="W359" s="107" t="s">
        <v>1162</v>
      </c>
      <c r="X359" s="103" t="s">
        <v>27</v>
      </c>
      <c r="Y359" s="108">
        <v>2.25</v>
      </c>
      <c r="Z359" s="109"/>
      <c r="AA359" s="554">
        <v>10375629</v>
      </c>
      <c r="AB359" s="554">
        <v>23345165.25</v>
      </c>
      <c r="AC359" s="71"/>
      <c r="AD359" s="71"/>
      <c r="AE359" s="71"/>
      <c r="AF359" s="71" t="s">
        <v>31</v>
      </c>
      <c r="AG359" s="71"/>
      <c r="AH359" s="103" t="s">
        <v>33</v>
      </c>
      <c r="AI359" s="71"/>
      <c r="AJ359" s="103"/>
      <c r="AK359" s="103"/>
      <c r="AL359" s="554" t="s">
        <v>35</v>
      </c>
      <c r="AM359" s="554" t="s">
        <v>35</v>
      </c>
      <c r="AN359" s="71"/>
      <c r="AO359" s="103"/>
      <c r="AP359" s="602" t="s">
        <v>35</v>
      </c>
      <c r="AQ359" s="107"/>
      <c r="AR359" s="107"/>
    </row>
    <row r="360" spans="1:44" outlineLevel="2">
      <c r="A360" s="72">
        <v>25</v>
      </c>
      <c r="B360" s="552" t="s">
        <v>35</v>
      </c>
      <c r="C360" s="552"/>
      <c r="D360" s="71"/>
      <c r="E360" s="103"/>
      <c r="F360" s="103"/>
      <c r="G360" s="103"/>
      <c r="H360" s="103"/>
      <c r="I360" s="103"/>
      <c r="J360" s="103"/>
      <c r="K360" s="107"/>
      <c r="L360" s="105" t="s">
        <v>35</v>
      </c>
      <c r="M360" s="554" t="s">
        <v>35</v>
      </c>
      <c r="N360" s="554" t="s">
        <v>35</v>
      </c>
      <c r="O360" s="554" t="s">
        <v>35</v>
      </c>
      <c r="P360" s="554" t="s">
        <v>35</v>
      </c>
      <c r="Q360" s="71" t="s">
        <v>35</v>
      </c>
      <c r="R360" s="103"/>
      <c r="S360" s="103"/>
      <c r="T360" s="554" t="s">
        <v>35</v>
      </c>
      <c r="U360" s="554" t="s">
        <v>35</v>
      </c>
      <c r="V360" s="554"/>
      <c r="W360" s="107" t="s">
        <v>1009</v>
      </c>
      <c r="X360" s="103" t="s">
        <v>27</v>
      </c>
      <c r="Y360" s="108">
        <v>70.739999999999995</v>
      </c>
      <c r="Z360" s="109"/>
      <c r="AA360" s="554">
        <v>282038</v>
      </c>
      <c r="AB360" s="554">
        <v>19951368.119999997</v>
      </c>
      <c r="AC360" s="71"/>
      <c r="AD360" s="71"/>
      <c r="AE360" s="71"/>
      <c r="AF360" s="71"/>
      <c r="AG360" s="71"/>
      <c r="AH360" s="103"/>
      <c r="AI360" s="71"/>
      <c r="AJ360" s="103"/>
      <c r="AK360" s="103"/>
      <c r="AL360" s="554" t="s">
        <v>35</v>
      </c>
      <c r="AM360" s="554" t="s">
        <v>35</v>
      </c>
      <c r="AN360" s="71"/>
      <c r="AO360" s="103"/>
      <c r="AP360" s="602" t="s">
        <v>35</v>
      </c>
      <c r="AQ360" s="107"/>
      <c r="AR360" s="107"/>
    </row>
    <row r="361" spans="1:44" outlineLevel="2">
      <c r="A361" s="72">
        <v>25</v>
      </c>
      <c r="B361" s="552" t="s">
        <v>35</v>
      </c>
      <c r="C361" s="552"/>
      <c r="D361" s="71"/>
      <c r="E361" s="103"/>
      <c r="F361" s="103"/>
      <c r="G361" s="103"/>
      <c r="H361" s="103"/>
      <c r="I361" s="103"/>
      <c r="J361" s="103"/>
      <c r="K361" s="107"/>
      <c r="L361" s="105" t="s">
        <v>35</v>
      </c>
      <c r="M361" s="554" t="s">
        <v>35</v>
      </c>
      <c r="N361" s="554" t="s">
        <v>35</v>
      </c>
      <c r="O361" s="554" t="s">
        <v>35</v>
      </c>
      <c r="P361" s="554" t="s">
        <v>35</v>
      </c>
      <c r="Q361" s="71" t="s">
        <v>35</v>
      </c>
      <c r="R361" s="103"/>
      <c r="S361" s="103"/>
      <c r="T361" s="554" t="s">
        <v>35</v>
      </c>
      <c r="U361" s="554" t="s">
        <v>35</v>
      </c>
      <c r="V361" s="554"/>
      <c r="W361" s="107" t="s">
        <v>1107</v>
      </c>
      <c r="X361" s="103" t="s">
        <v>27</v>
      </c>
      <c r="Y361" s="108">
        <v>57.75</v>
      </c>
      <c r="Z361" s="109"/>
      <c r="AA361" s="554">
        <v>109890</v>
      </c>
      <c r="AB361" s="554">
        <v>6346147.5</v>
      </c>
      <c r="AC361" s="71"/>
      <c r="AD361" s="71"/>
      <c r="AE361" s="71"/>
      <c r="AF361" s="71"/>
      <c r="AG361" s="71"/>
      <c r="AH361" s="103"/>
      <c r="AI361" s="71"/>
      <c r="AJ361" s="103"/>
      <c r="AK361" s="103"/>
      <c r="AL361" s="554" t="s">
        <v>35</v>
      </c>
      <c r="AM361" s="554" t="s">
        <v>35</v>
      </c>
      <c r="AN361" s="71"/>
      <c r="AO361" s="103"/>
      <c r="AP361" s="602" t="s">
        <v>35</v>
      </c>
      <c r="AQ361" s="107"/>
      <c r="AR361" s="107"/>
    </row>
    <row r="362" spans="1:44" ht="37.5" outlineLevel="2">
      <c r="A362" s="72">
        <v>25</v>
      </c>
      <c r="B362" s="552" t="s">
        <v>35</v>
      </c>
      <c r="C362" s="552"/>
      <c r="D362" s="71"/>
      <c r="E362" s="103"/>
      <c r="F362" s="103"/>
      <c r="G362" s="103"/>
      <c r="H362" s="103"/>
      <c r="I362" s="103"/>
      <c r="J362" s="103"/>
      <c r="K362" s="107"/>
      <c r="L362" s="105" t="s">
        <v>35</v>
      </c>
      <c r="M362" s="554" t="s">
        <v>35</v>
      </c>
      <c r="N362" s="554" t="s">
        <v>35</v>
      </c>
      <c r="O362" s="554" t="s">
        <v>35</v>
      </c>
      <c r="P362" s="554" t="s">
        <v>35</v>
      </c>
      <c r="Q362" s="71" t="s">
        <v>35</v>
      </c>
      <c r="R362" s="103"/>
      <c r="S362" s="103"/>
      <c r="T362" s="554" t="s">
        <v>35</v>
      </c>
      <c r="U362" s="554" t="s">
        <v>35</v>
      </c>
      <c r="V362" s="554"/>
      <c r="W362" s="107" t="s">
        <v>1153</v>
      </c>
      <c r="X362" s="103" t="s">
        <v>27</v>
      </c>
      <c r="Y362" s="108">
        <v>10.5</v>
      </c>
      <c r="Z362" s="109"/>
      <c r="AA362" s="554">
        <v>1238791</v>
      </c>
      <c r="AB362" s="554">
        <v>13007305.5</v>
      </c>
      <c r="AC362" s="71"/>
      <c r="AD362" s="71"/>
      <c r="AE362" s="71"/>
      <c r="AF362" s="71"/>
      <c r="AG362" s="71"/>
      <c r="AH362" s="103"/>
      <c r="AI362" s="71"/>
      <c r="AJ362" s="103"/>
      <c r="AK362" s="103"/>
      <c r="AL362" s="554" t="s">
        <v>35</v>
      </c>
      <c r="AM362" s="554" t="s">
        <v>35</v>
      </c>
      <c r="AN362" s="71"/>
      <c r="AO362" s="103"/>
      <c r="AP362" s="602" t="s">
        <v>35</v>
      </c>
      <c r="AQ362" s="107"/>
      <c r="AR362" s="107"/>
    </row>
    <row r="363" spans="1:44" ht="37.5" outlineLevel="2">
      <c r="A363" s="72">
        <v>25</v>
      </c>
      <c r="B363" s="552" t="s">
        <v>35</v>
      </c>
      <c r="C363" s="552"/>
      <c r="D363" s="71"/>
      <c r="E363" s="103"/>
      <c r="F363" s="103"/>
      <c r="G363" s="103"/>
      <c r="H363" s="103"/>
      <c r="I363" s="103"/>
      <c r="J363" s="103"/>
      <c r="K363" s="107"/>
      <c r="L363" s="105" t="s">
        <v>35</v>
      </c>
      <c r="M363" s="554" t="s">
        <v>35</v>
      </c>
      <c r="N363" s="554" t="s">
        <v>35</v>
      </c>
      <c r="O363" s="554" t="s">
        <v>35</v>
      </c>
      <c r="P363" s="554" t="s">
        <v>35</v>
      </c>
      <c r="Q363" s="71" t="s">
        <v>35</v>
      </c>
      <c r="R363" s="103"/>
      <c r="S363" s="103"/>
      <c r="T363" s="554" t="s">
        <v>35</v>
      </c>
      <c r="U363" s="554" t="s">
        <v>35</v>
      </c>
      <c r="V363" s="554"/>
      <c r="W363" s="107" t="s">
        <v>1049</v>
      </c>
      <c r="X363" s="103" t="s">
        <v>42</v>
      </c>
      <c r="Y363" s="108">
        <v>1</v>
      </c>
      <c r="Z363" s="109"/>
      <c r="AA363" s="554">
        <v>3793079</v>
      </c>
      <c r="AB363" s="554">
        <v>3793079</v>
      </c>
      <c r="AC363" s="71"/>
      <c r="AD363" s="71"/>
      <c r="AE363" s="71"/>
      <c r="AF363" s="71"/>
      <c r="AG363" s="71"/>
      <c r="AH363" s="103"/>
      <c r="AI363" s="71"/>
      <c r="AJ363" s="103"/>
      <c r="AK363" s="103"/>
      <c r="AL363" s="554" t="s">
        <v>35</v>
      </c>
      <c r="AM363" s="554" t="s">
        <v>35</v>
      </c>
      <c r="AN363" s="71"/>
      <c r="AO363" s="103"/>
      <c r="AP363" s="602" t="s">
        <v>35</v>
      </c>
      <c r="AQ363" s="107"/>
      <c r="AR363" s="107"/>
    </row>
    <row r="364" spans="1:44" outlineLevel="2">
      <c r="A364" s="72">
        <v>25</v>
      </c>
      <c r="B364" s="552"/>
      <c r="C364" s="552"/>
      <c r="D364" s="61"/>
      <c r="E364" s="103"/>
      <c r="F364" s="103"/>
      <c r="G364" s="103"/>
      <c r="H364" s="103"/>
      <c r="I364" s="103"/>
      <c r="J364" s="103"/>
      <c r="K364" s="107"/>
      <c r="L364" s="105" t="s">
        <v>35</v>
      </c>
      <c r="M364" s="554" t="s">
        <v>35</v>
      </c>
      <c r="N364" s="554" t="s">
        <v>35</v>
      </c>
      <c r="O364" s="554" t="s">
        <v>35</v>
      </c>
      <c r="P364" s="554" t="s">
        <v>35</v>
      </c>
      <c r="Q364" s="71" t="s">
        <v>35</v>
      </c>
      <c r="R364" s="103"/>
      <c r="S364" s="103"/>
      <c r="T364" s="554" t="s">
        <v>35</v>
      </c>
      <c r="U364" s="554" t="s">
        <v>35</v>
      </c>
      <c r="V364" s="554"/>
      <c r="W364" s="107"/>
      <c r="X364" s="103"/>
      <c r="Y364" s="108"/>
      <c r="Z364" s="109"/>
      <c r="AA364" s="554" t="s">
        <v>35</v>
      </c>
      <c r="AB364" s="554" t="s">
        <v>35</v>
      </c>
      <c r="AC364" s="71"/>
      <c r="AD364" s="71"/>
      <c r="AE364" s="71"/>
      <c r="AF364" s="71"/>
      <c r="AG364" s="71"/>
      <c r="AH364" s="103"/>
      <c r="AI364" s="71"/>
      <c r="AJ364" s="103"/>
      <c r="AK364" s="103"/>
      <c r="AL364" s="554" t="s">
        <v>35</v>
      </c>
      <c r="AM364" s="554" t="s">
        <v>35</v>
      </c>
      <c r="AN364" s="71"/>
      <c r="AO364" s="103"/>
      <c r="AP364" s="602" t="s">
        <v>35</v>
      </c>
      <c r="AQ364" s="107"/>
      <c r="AR364" s="107"/>
    </row>
    <row r="365" spans="1:44" outlineLevel="1">
      <c r="A365" s="84" t="s">
        <v>2134</v>
      </c>
      <c r="B365" s="552">
        <v>26</v>
      </c>
      <c r="C365" s="552">
        <v>414</v>
      </c>
      <c r="D365" s="61" t="s">
        <v>160</v>
      </c>
      <c r="E365" s="162"/>
      <c r="F365" s="103"/>
      <c r="G365" s="162"/>
      <c r="H365" s="162"/>
      <c r="I365" s="162"/>
      <c r="J365" s="162"/>
      <c r="K365" s="129"/>
      <c r="L365" s="167">
        <v>111.3</v>
      </c>
      <c r="M365" s="553"/>
      <c r="N365" s="553"/>
      <c r="O365" s="553">
        <v>163499700</v>
      </c>
      <c r="P365" s="553">
        <v>0</v>
      </c>
      <c r="Q365" s="61"/>
      <c r="R365" s="162"/>
      <c r="S365" s="162">
        <v>0</v>
      </c>
      <c r="T365" s="553"/>
      <c r="U365" s="553">
        <v>0</v>
      </c>
      <c r="V365" s="553"/>
      <c r="W365" s="129"/>
      <c r="X365" s="162"/>
      <c r="Y365" s="169">
        <v>336.74400000000003</v>
      </c>
      <c r="Z365" s="170">
        <v>0</v>
      </c>
      <c r="AA365" s="553"/>
      <c r="AB365" s="553">
        <v>447995150.42199993</v>
      </c>
      <c r="AC365" s="71"/>
      <c r="AD365" s="71"/>
      <c r="AE365" s="71"/>
      <c r="AF365" s="71"/>
      <c r="AG365" s="71"/>
      <c r="AH365" s="103"/>
      <c r="AI365" s="61"/>
      <c r="AJ365" s="162"/>
      <c r="AK365" s="162">
        <v>2</v>
      </c>
      <c r="AL365" s="553"/>
      <c r="AM365" s="553">
        <v>29423600</v>
      </c>
      <c r="AN365" s="61"/>
      <c r="AO365" s="162">
        <v>1</v>
      </c>
      <c r="AP365" s="602">
        <v>640918450.42199993</v>
      </c>
      <c r="AQ365" s="111"/>
      <c r="AR365" s="111"/>
    </row>
    <row r="366" spans="1:44" ht="75" outlineLevel="2">
      <c r="A366" s="72">
        <v>26</v>
      </c>
      <c r="B366" s="552" t="s">
        <v>35</v>
      </c>
      <c r="C366" s="552"/>
      <c r="D366" s="71" t="s">
        <v>162</v>
      </c>
      <c r="E366" s="103"/>
      <c r="F366" s="103"/>
      <c r="G366" s="103">
        <v>229</v>
      </c>
      <c r="H366" s="103">
        <v>10</v>
      </c>
      <c r="I366" s="103">
        <v>399</v>
      </c>
      <c r="J366" s="103" t="s">
        <v>161</v>
      </c>
      <c r="K366" s="107" t="s">
        <v>967</v>
      </c>
      <c r="L366" s="105">
        <v>111.3</v>
      </c>
      <c r="M366" s="554">
        <v>1469000</v>
      </c>
      <c r="N366" s="554">
        <v>0</v>
      </c>
      <c r="O366" s="554">
        <v>163499700</v>
      </c>
      <c r="P366" s="554">
        <v>0</v>
      </c>
      <c r="Q366" s="71" t="s">
        <v>35</v>
      </c>
      <c r="R366" s="103"/>
      <c r="S366" s="103"/>
      <c r="T366" s="554" t="s">
        <v>35</v>
      </c>
      <c r="U366" s="554" t="s">
        <v>35</v>
      </c>
      <c r="V366" s="554" t="s">
        <v>2163</v>
      </c>
      <c r="W366" s="107" t="s">
        <v>1078</v>
      </c>
      <c r="X366" s="103" t="s">
        <v>27</v>
      </c>
      <c r="Y366" s="108">
        <v>18.88</v>
      </c>
      <c r="Z366" s="109"/>
      <c r="AA366" s="554">
        <v>854777</v>
      </c>
      <c r="AB366" s="554">
        <v>16138189.76</v>
      </c>
      <c r="AC366" s="71" t="s">
        <v>28</v>
      </c>
      <c r="AD366" s="71" t="s">
        <v>29</v>
      </c>
      <c r="AE366" s="71" t="s">
        <v>30</v>
      </c>
      <c r="AF366" s="71" t="s">
        <v>41</v>
      </c>
      <c r="AG366" s="71" t="s">
        <v>136</v>
      </c>
      <c r="AH366" s="103" t="s">
        <v>408</v>
      </c>
      <c r="AI366" s="71" t="s">
        <v>562</v>
      </c>
      <c r="AJ366" s="103" t="s">
        <v>409</v>
      </c>
      <c r="AK366" s="103">
        <v>1</v>
      </c>
      <c r="AL366" s="554">
        <v>12423600</v>
      </c>
      <c r="AM366" s="554">
        <v>12423600</v>
      </c>
      <c r="AN366" s="71" t="s">
        <v>407</v>
      </c>
      <c r="AO366" s="103">
        <v>1</v>
      </c>
      <c r="AP366" s="602" t="s">
        <v>35</v>
      </c>
      <c r="AQ366" s="111" t="s">
        <v>619</v>
      </c>
      <c r="AR366" s="111" t="s">
        <v>1912</v>
      </c>
    </row>
    <row r="367" spans="1:44" ht="112.5" outlineLevel="2">
      <c r="A367" s="72">
        <v>26</v>
      </c>
      <c r="B367" s="552" t="s">
        <v>35</v>
      </c>
      <c r="C367" s="552"/>
      <c r="D367" s="71" t="s">
        <v>163</v>
      </c>
      <c r="E367" s="103"/>
      <c r="F367" s="103"/>
      <c r="G367" s="103"/>
      <c r="H367" s="103"/>
      <c r="I367" s="103"/>
      <c r="J367" s="103"/>
      <c r="K367" s="107"/>
      <c r="L367" s="105" t="s">
        <v>35</v>
      </c>
      <c r="M367" s="554" t="s">
        <v>35</v>
      </c>
      <c r="N367" s="554" t="s">
        <v>35</v>
      </c>
      <c r="O367" s="554" t="s">
        <v>35</v>
      </c>
      <c r="P367" s="554" t="s">
        <v>35</v>
      </c>
      <c r="Q367" s="71" t="s">
        <v>35</v>
      </c>
      <c r="R367" s="103"/>
      <c r="S367" s="103"/>
      <c r="T367" s="554" t="s">
        <v>35</v>
      </c>
      <c r="U367" s="554" t="s">
        <v>35</v>
      </c>
      <c r="V367" s="554"/>
      <c r="W367" s="107" t="s">
        <v>1063</v>
      </c>
      <c r="X367" s="103" t="s">
        <v>27</v>
      </c>
      <c r="Y367" s="108">
        <v>78.69</v>
      </c>
      <c r="Z367" s="109"/>
      <c r="AA367" s="554">
        <v>3941166</v>
      </c>
      <c r="AB367" s="554">
        <v>310130352.53999996</v>
      </c>
      <c r="AC367" s="71" t="s">
        <v>28</v>
      </c>
      <c r="AD367" s="71" t="s">
        <v>29</v>
      </c>
      <c r="AE367" s="71" t="s">
        <v>30</v>
      </c>
      <c r="AF367" s="71" t="s">
        <v>31</v>
      </c>
      <c r="AG367" s="71" t="s">
        <v>32</v>
      </c>
      <c r="AH367" s="103"/>
      <c r="AI367" s="71" t="s">
        <v>579</v>
      </c>
      <c r="AJ367" s="103" t="s">
        <v>560</v>
      </c>
      <c r="AK367" s="103">
        <v>1</v>
      </c>
      <c r="AL367" s="554">
        <v>17000000</v>
      </c>
      <c r="AM367" s="554">
        <v>17000000</v>
      </c>
      <c r="AN367" s="71"/>
      <c r="AO367" s="103"/>
      <c r="AP367" s="602" t="s">
        <v>35</v>
      </c>
      <c r="AQ367" s="59" t="s">
        <v>413</v>
      </c>
      <c r="AR367" s="59" t="s">
        <v>395</v>
      </c>
    </row>
    <row r="368" spans="1:44" ht="112.5" outlineLevel="2">
      <c r="A368" s="72">
        <v>26</v>
      </c>
      <c r="B368" s="552" t="s">
        <v>35</v>
      </c>
      <c r="C368" s="552"/>
      <c r="D368" s="71" t="s">
        <v>164</v>
      </c>
      <c r="E368" s="103"/>
      <c r="F368" s="103"/>
      <c r="G368" s="103"/>
      <c r="H368" s="103"/>
      <c r="I368" s="103"/>
      <c r="J368" s="103"/>
      <c r="K368" s="107"/>
      <c r="L368" s="105" t="s">
        <v>35</v>
      </c>
      <c r="M368" s="554" t="s">
        <v>35</v>
      </c>
      <c r="N368" s="554" t="s">
        <v>35</v>
      </c>
      <c r="O368" s="554" t="s">
        <v>35</v>
      </c>
      <c r="P368" s="554" t="s">
        <v>35</v>
      </c>
      <c r="Q368" s="71" t="s">
        <v>35</v>
      </c>
      <c r="R368" s="103"/>
      <c r="S368" s="103"/>
      <c r="T368" s="554" t="s">
        <v>35</v>
      </c>
      <c r="U368" s="554" t="s">
        <v>35</v>
      </c>
      <c r="V368" s="554"/>
      <c r="W368" s="107" t="s">
        <v>1079</v>
      </c>
      <c r="X368" s="103" t="s">
        <v>27</v>
      </c>
      <c r="Y368" s="108">
        <v>82.6</v>
      </c>
      <c r="Z368" s="109"/>
      <c r="AA368" s="554">
        <v>109890</v>
      </c>
      <c r="AB368" s="554">
        <v>9076914</v>
      </c>
      <c r="AC368" s="71"/>
      <c r="AD368" s="71"/>
      <c r="AE368" s="71"/>
      <c r="AF368" s="71"/>
      <c r="AG368" s="71"/>
      <c r="AH368" s="103"/>
      <c r="AI368" s="71"/>
      <c r="AJ368" s="103"/>
      <c r="AK368" s="103"/>
      <c r="AL368" s="554" t="s">
        <v>35</v>
      </c>
      <c r="AM368" s="554" t="s">
        <v>35</v>
      </c>
      <c r="AN368" s="71"/>
      <c r="AO368" s="103"/>
      <c r="AP368" s="602" t="s">
        <v>35</v>
      </c>
      <c r="AQ368" s="107" t="s">
        <v>414</v>
      </c>
      <c r="AR368" s="107" t="s">
        <v>1949</v>
      </c>
    </row>
    <row r="369" spans="1:44" ht="187.5" outlineLevel="2">
      <c r="A369" s="72">
        <v>26</v>
      </c>
      <c r="B369" s="552" t="s">
        <v>35</v>
      </c>
      <c r="C369" s="552"/>
      <c r="D369" s="71"/>
      <c r="E369" s="103"/>
      <c r="F369" s="103"/>
      <c r="G369" s="103"/>
      <c r="H369" s="103"/>
      <c r="I369" s="103"/>
      <c r="J369" s="103"/>
      <c r="K369" s="107"/>
      <c r="L369" s="105" t="s">
        <v>35</v>
      </c>
      <c r="M369" s="554" t="s">
        <v>35</v>
      </c>
      <c r="N369" s="554" t="s">
        <v>35</v>
      </c>
      <c r="O369" s="554" t="s">
        <v>35</v>
      </c>
      <c r="P369" s="554" t="s">
        <v>35</v>
      </c>
      <c r="Q369" s="71" t="s">
        <v>35</v>
      </c>
      <c r="R369" s="103"/>
      <c r="S369" s="103"/>
      <c r="T369" s="554" t="s">
        <v>35</v>
      </c>
      <c r="U369" s="554" t="s">
        <v>35</v>
      </c>
      <c r="V369" s="554"/>
      <c r="W369" s="107" t="s">
        <v>1080</v>
      </c>
      <c r="X369" s="103" t="s">
        <v>27</v>
      </c>
      <c r="Y369" s="108">
        <v>3.91</v>
      </c>
      <c r="Z369" s="109"/>
      <c r="AA369" s="554">
        <v>10375629</v>
      </c>
      <c r="AB369" s="554">
        <v>40568709.390000001</v>
      </c>
      <c r="AC369" s="71" t="s">
        <v>28</v>
      </c>
      <c r="AD369" s="71" t="s">
        <v>29</v>
      </c>
      <c r="AE369" s="71" t="s">
        <v>30</v>
      </c>
      <c r="AF369" s="71" t="s">
        <v>31</v>
      </c>
      <c r="AG369" s="71" t="s">
        <v>32</v>
      </c>
      <c r="AH369" s="103"/>
      <c r="AI369" s="71"/>
      <c r="AJ369" s="103"/>
      <c r="AK369" s="103"/>
      <c r="AL369" s="554" t="s">
        <v>35</v>
      </c>
      <c r="AM369" s="554" t="s">
        <v>35</v>
      </c>
      <c r="AN369" s="71"/>
      <c r="AO369" s="103"/>
      <c r="AP369" s="602" t="s">
        <v>35</v>
      </c>
      <c r="AQ369" s="107" t="s">
        <v>415</v>
      </c>
      <c r="AR369" s="107" t="s">
        <v>1950</v>
      </c>
    </row>
    <row r="370" spans="1:44" ht="131.25" outlineLevel="2">
      <c r="A370" s="72">
        <v>26</v>
      </c>
      <c r="B370" s="552" t="s">
        <v>35</v>
      </c>
      <c r="C370" s="552"/>
      <c r="D370" s="71"/>
      <c r="E370" s="103"/>
      <c r="F370" s="103"/>
      <c r="G370" s="103"/>
      <c r="H370" s="103"/>
      <c r="I370" s="103"/>
      <c r="J370" s="103"/>
      <c r="K370" s="107"/>
      <c r="L370" s="105" t="s">
        <v>35</v>
      </c>
      <c r="M370" s="554" t="s">
        <v>35</v>
      </c>
      <c r="N370" s="554" t="s">
        <v>35</v>
      </c>
      <c r="O370" s="554" t="s">
        <v>35</v>
      </c>
      <c r="P370" s="554" t="s">
        <v>35</v>
      </c>
      <c r="Q370" s="71" t="s">
        <v>35</v>
      </c>
      <c r="R370" s="103"/>
      <c r="S370" s="103"/>
      <c r="T370" s="554" t="s">
        <v>35</v>
      </c>
      <c r="U370" s="554" t="s">
        <v>35</v>
      </c>
      <c r="V370" s="554"/>
      <c r="W370" s="107" t="s">
        <v>1081</v>
      </c>
      <c r="X370" s="103" t="s">
        <v>27</v>
      </c>
      <c r="Y370" s="108">
        <v>25.44</v>
      </c>
      <c r="Z370" s="109"/>
      <c r="AA370" s="554">
        <v>1238791</v>
      </c>
      <c r="AB370" s="554">
        <v>31514843.040000003</v>
      </c>
      <c r="AC370" s="71"/>
      <c r="AD370" s="71"/>
      <c r="AE370" s="71"/>
      <c r="AF370" s="71"/>
      <c r="AG370" s="71"/>
      <c r="AH370" s="103"/>
      <c r="AI370" s="71"/>
      <c r="AJ370" s="103"/>
      <c r="AK370" s="103"/>
      <c r="AL370" s="554" t="s">
        <v>35</v>
      </c>
      <c r="AM370" s="554" t="s">
        <v>35</v>
      </c>
      <c r="AN370" s="71"/>
      <c r="AO370" s="103"/>
      <c r="AP370" s="602" t="s">
        <v>35</v>
      </c>
      <c r="AQ370" s="107" t="s">
        <v>416</v>
      </c>
      <c r="AR370" s="107"/>
    </row>
    <row r="371" spans="1:44" outlineLevel="2">
      <c r="A371" s="72">
        <v>26</v>
      </c>
      <c r="B371" s="552" t="s">
        <v>35</v>
      </c>
      <c r="C371" s="552"/>
      <c r="D371" s="61"/>
      <c r="E371" s="103"/>
      <c r="F371" s="103"/>
      <c r="G371" s="103"/>
      <c r="H371" s="103"/>
      <c r="I371" s="103"/>
      <c r="J371" s="103"/>
      <c r="K371" s="107"/>
      <c r="L371" s="105" t="s">
        <v>35</v>
      </c>
      <c r="M371" s="554" t="s">
        <v>35</v>
      </c>
      <c r="N371" s="554" t="s">
        <v>35</v>
      </c>
      <c r="O371" s="554" t="s">
        <v>35</v>
      </c>
      <c r="P371" s="554" t="s">
        <v>35</v>
      </c>
      <c r="Q371" s="71" t="s">
        <v>35</v>
      </c>
      <c r="R371" s="103"/>
      <c r="S371" s="103"/>
      <c r="T371" s="554" t="s">
        <v>35</v>
      </c>
      <c r="U371" s="554" t="s">
        <v>35</v>
      </c>
      <c r="V371" s="554"/>
      <c r="W371" s="107" t="s">
        <v>1082</v>
      </c>
      <c r="X371" s="103" t="s">
        <v>38</v>
      </c>
      <c r="Y371" s="108">
        <v>0.17399999999999999</v>
      </c>
      <c r="Z371" s="109"/>
      <c r="AA371" s="554">
        <v>2523428</v>
      </c>
      <c r="AB371" s="554">
        <v>439076.47199999995</v>
      </c>
      <c r="AC371" s="71"/>
      <c r="AD371" s="71"/>
      <c r="AE371" s="71"/>
      <c r="AF371" s="71"/>
      <c r="AG371" s="71"/>
      <c r="AH371" s="103"/>
      <c r="AI371" s="71"/>
      <c r="AJ371" s="103"/>
      <c r="AK371" s="103"/>
      <c r="AL371" s="554" t="s">
        <v>35</v>
      </c>
      <c r="AM371" s="554" t="s">
        <v>35</v>
      </c>
      <c r="AN371" s="71"/>
      <c r="AO371" s="103"/>
      <c r="AP371" s="602" t="s">
        <v>35</v>
      </c>
      <c r="AQ371" s="585" t="s">
        <v>1911</v>
      </c>
      <c r="AR371" s="585"/>
    </row>
    <row r="372" spans="1:44" ht="33.75" outlineLevel="2">
      <c r="A372" s="72">
        <v>26</v>
      </c>
      <c r="B372" s="552" t="s">
        <v>35</v>
      </c>
      <c r="C372" s="552"/>
      <c r="D372" s="71"/>
      <c r="E372" s="103"/>
      <c r="F372" s="103"/>
      <c r="G372" s="103"/>
      <c r="H372" s="103"/>
      <c r="I372" s="103"/>
      <c r="J372" s="103"/>
      <c r="K372" s="107"/>
      <c r="L372" s="105" t="s">
        <v>35</v>
      </c>
      <c r="M372" s="554" t="s">
        <v>35</v>
      </c>
      <c r="N372" s="554" t="s">
        <v>35</v>
      </c>
      <c r="O372" s="554" t="s">
        <v>35</v>
      </c>
      <c r="P372" s="554" t="s">
        <v>35</v>
      </c>
      <c r="Q372" s="71" t="s">
        <v>35</v>
      </c>
      <c r="R372" s="103"/>
      <c r="S372" s="103"/>
      <c r="T372" s="554" t="s">
        <v>35</v>
      </c>
      <c r="U372" s="554" t="s">
        <v>35</v>
      </c>
      <c r="V372" s="554"/>
      <c r="W372" s="107" t="s">
        <v>1083</v>
      </c>
      <c r="X372" s="103" t="s">
        <v>27</v>
      </c>
      <c r="Y372" s="108">
        <v>5.86</v>
      </c>
      <c r="Z372" s="109"/>
      <c r="AA372" s="554">
        <v>282038</v>
      </c>
      <c r="AB372" s="554">
        <v>1652742.6800000002</v>
      </c>
      <c r="AC372" s="71"/>
      <c r="AD372" s="71"/>
      <c r="AE372" s="71"/>
      <c r="AF372" s="71"/>
      <c r="AG372" s="71"/>
      <c r="AH372" s="103"/>
      <c r="AI372" s="71"/>
      <c r="AJ372" s="103"/>
      <c r="AK372" s="103"/>
      <c r="AL372" s="554" t="s">
        <v>35</v>
      </c>
      <c r="AM372" s="554" t="s">
        <v>35</v>
      </c>
      <c r="AN372" s="71"/>
      <c r="AO372" s="103"/>
      <c r="AP372" s="602" t="s">
        <v>35</v>
      </c>
      <c r="AQ372" s="584" t="s">
        <v>1951</v>
      </c>
      <c r="AR372" s="584"/>
    </row>
    <row r="373" spans="1:44" outlineLevel="2">
      <c r="A373" s="72">
        <v>26</v>
      </c>
      <c r="B373" s="552" t="s">
        <v>35</v>
      </c>
      <c r="C373" s="552"/>
      <c r="D373" s="71"/>
      <c r="E373" s="103"/>
      <c r="F373" s="103"/>
      <c r="G373" s="103"/>
      <c r="H373" s="103"/>
      <c r="I373" s="103"/>
      <c r="J373" s="103"/>
      <c r="K373" s="107"/>
      <c r="L373" s="105" t="s">
        <v>35</v>
      </c>
      <c r="M373" s="554" t="s">
        <v>35</v>
      </c>
      <c r="N373" s="554" t="s">
        <v>35</v>
      </c>
      <c r="O373" s="554" t="s">
        <v>35</v>
      </c>
      <c r="P373" s="554" t="s">
        <v>35</v>
      </c>
      <c r="Q373" s="71" t="s">
        <v>35</v>
      </c>
      <c r="R373" s="103"/>
      <c r="S373" s="103"/>
      <c r="T373" s="554" t="s">
        <v>35</v>
      </c>
      <c r="U373" s="554" t="s">
        <v>35</v>
      </c>
      <c r="V373" s="554"/>
      <c r="W373" s="107" t="s">
        <v>1084</v>
      </c>
      <c r="X373" s="103" t="s">
        <v>27</v>
      </c>
      <c r="Y373" s="108">
        <v>0.96</v>
      </c>
      <c r="Z373" s="109"/>
      <c r="AA373" s="554">
        <v>138443</v>
      </c>
      <c r="AB373" s="554">
        <v>132905.28</v>
      </c>
      <c r="AC373" s="71"/>
      <c r="AD373" s="71"/>
      <c r="AE373" s="71"/>
      <c r="AF373" s="71"/>
      <c r="AG373" s="71"/>
      <c r="AH373" s="103"/>
      <c r="AI373" s="71"/>
      <c r="AJ373" s="103"/>
      <c r="AK373" s="103"/>
      <c r="AL373" s="554" t="s">
        <v>35</v>
      </c>
      <c r="AM373" s="554" t="s">
        <v>35</v>
      </c>
      <c r="AN373" s="71"/>
      <c r="AO373" s="103"/>
      <c r="AP373" s="602" t="s">
        <v>35</v>
      </c>
      <c r="AQ373" s="107"/>
      <c r="AR373" s="107"/>
    </row>
    <row r="374" spans="1:44" outlineLevel="2">
      <c r="A374" s="72">
        <v>26</v>
      </c>
      <c r="B374" s="552" t="s">
        <v>35</v>
      </c>
      <c r="C374" s="552"/>
      <c r="D374" s="71"/>
      <c r="E374" s="103"/>
      <c r="F374" s="103"/>
      <c r="G374" s="103"/>
      <c r="H374" s="103"/>
      <c r="I374" s="103"/>
      <c r="J374" s="103"/>
      <c r="K374" s="107"/>
      <c r="L374" s="105" t="s">
        <v>35</v>
      </c>
      <c r="M374" s="554" t="s">
        <v>35</v>
      </c>
      <c r="N374" s="554" t="s">
        <v>35</v>
      </c>
      <c r="O374" s="554" t="s">
        <v>35</v>
      </c>
      <c r="P374" s="554" t="s">
        <v>35</v>
      </c>
      <c r="Q374" s="71" t="s">
        <v>35</v>
      </c>
      <c r="R374" s="103"/>
      <c r="S374" s="103"/>
      <c r="T374" s="554" t="s">
        <v>35</v>
      </c>
      <c r="U374" s="554" t="s">
        <v>35</v>
      </c>
      <c r="V374" s="554"/>
      <c r="W374" s="107" t="s">
        <v>1085</v>
      </c>
      <c r="X374" s="103" t="s">
        <v>27</v>
      </c>
      <c r="Y374" s="108">
        <v>100.35</v>
      </c>
      <c r="Z374" s="109"/>
      <c r="AA374" s="554">
        <v>282038</v>
      </c>
      <c r="AB374" s="554">
        <v>28302513.299999997</v>
      </c>
      <c r="AC374" s="71"/>
      <c r="AD374" s="71"/>
      <c r="AE374" s="71"/>
      <c r="AF374" s="71"/>
      <c r="AG374" s="71"/>
      <c r="AH374" s="103"/>
      <c r="AI374" s="71"/>
      <c r="AJ374" s="103"/>
      <c r="AK374" s="103"/>
      <c r="AL374" s="554" t="s">
        <v>35</v>
      </c>
      <c r="AM374" s="554" t="s">
        <v>35</v>
      </c>
      <c r="AN374" s="71"/>
      <c r="AO374" s="103"/>
      <c r="AP374" s="602" t="s">
        <v>35</v>
      </c>
      <c r="AQ374" s="107"/>
      <c r="AR374" s="107"/>
    </row>
    <row r="375" spans="1:44" outlineLevel="2">
      <c r="A375" s="72">
        <v>26</v>
      </c>
      <c r="B375" s="552" t="s">
        <v>35</v>
      </c>
      <c r="C375" s="552"/>
      <c r="D375" s="71"/>
      <c r="E375" s="103"/>
      <c r="F375" s="103"/>
      <c r="G375" s="103"/>
      <c r="H375" s="103"/>
      <c r="I375" s="103"/>
      <c r="J375" s="103"/>
      <c r="K375" s="107"/>
      <c r="L375" s="105" t="s">
        <v>35</v>
      </c>
      <c r="M375" s="554" t="s">
        <v>35</v>
      </c>
      <c r="N375" s="554" t="s">
        <v>35</v>
      </c>
      <c r="O375" s="554" t="s">
        <v>35</v>
      </c>
      <c r="P375" s="554" t="s">
        <v>35</v>
      </c>
      <c r="Q375" s="71" t="s">
        <v>35</v>
      </c>
      <c r="R375" s="103"/>
      <c r="S375" s="103"/>
      <c r="T375" s="554" t="s">
        <v>35</v>
      </c>
      <c r="U375" s="554" t="s">
        <v>35</v>
      </c>
      <c r="V375" s="554"/>
      <c r="W375" s="107" t="s">
        <v>1086</v>
      </c>
      <c r="X375" s="103" t="s">
        <v>44</v>
      </c>
      <c r="Y375" s="108">
        <v>1</v>
      </c>
      <c r="Z375" s="109"/>
      <c r="AA375" s="554">
        <v>3793079</v>
      </c>
      <c r="AB375" s="554">
        <v>3793079</v>
      </c>
      <c r="AC375" s="71"/>
      <c r="AD375" s="71"/>
      <c r="AE375" s="71"/>
      <c r="AF375" s="71"/>
      <c r="AG375" s="71"/>
      <c r="AH375" s="103"/>
      <c r="AI375" s="71"/>
      <c r="AJ375" s="103"/>
      <c r="AK375" s="103"/>
      <c r="AL375" s="554" t="s">
        <v>35</v>
      </c>
      <c r="AM375" s="554" t="s">
        <v>35</v>
      </c>
      <c r="AN375" s="71"/>
      <c r="AO375" s="103"/>
      <c r="AP375" s="602" t="s">
        <v>35</v>
      </c>
      <c r="AQ375" s="107"/>
      <c r="AR375" s="107"/>
    </row>
    <row r="376" spans="1:44" outlineLevel="2">
      <c r="A376" s="72">
        <v>26</v>
      </c>
      <c r="B376" s="552" t="s">
        <v>35</v>
      </c>
      <c r="C376" s="552"/>
      <c r="D376" s="71"/>
      <c r="E376" s="103"/>
      <c r="F376" s="103"/>
      <c r="G376" s="103"/>
      <c r="H376" s="103"/>
      <c r="I376" s="103"/>
      <c r="J376" s="103"/>
      <c r="K376" s="107"/>
      <c r="L376" s="105" t="s">
        <v>35</v>
      </c>
      <c r="M376" s="554" t="s">
        <v>35</v>
      </c>
      <c r="N376" s="554" t="s">
        <v>35</v>
      </c>
      <c r="O376" s="554" t="s">
        <v>35</v>
      </c>
      <c r="P376" s="554" t="s">
        <v>35</v>
      </c>
      <c r="Q376" s="71" t="s">
        <v>35</v>
      </c>
      <c r="R376" s="103"/>
      <c r="S376" s="103"/>
      <c r="T376" s="554" t="s">
        <v>35</v>
      </c>
      <c r="U376" s="554" t="s">
        <v>35</v>
      </c>
      <c r="V376" s="554"/>
      <c r="W376" s="107" t="s">
        <v>1019</v>
      </c>
      <c r="X376" s="103" t="s">
        <v>27</v>
      </c>
      <c r="Y376" s="108">
        <v>18.88</v>
      </c>
      <c r="Z376" s="109"/>
      <c r="AA376" s="554">
        <v>330817</v>
      </c>
      <c r="AB376" s="554">
        <v>6245824.96</v>
      </c>
      <c r="AC376" s="71"/>
      <c r="AD376" s="71"/>
      <c r="AE376" s="71"/>
      <c r="AF376" s="71"/>
      <c r="AG376" s="71"/>
      <c r="AH376" s="103"/>
      <c r="AI376" s="71"/>
      <c r="AJ376" s="103"/>
      <c r="AK376" s="103"/>
      <c r="AL376" s="554" t="s">
        <v>35</v>
      </c>
      <c r="AM376" s="554" t="s">
        <v>35</v>
      </c>
      <c r="AN376" s="71"/>
      <c r="AO376" s="103"/>
      <c r="AP376" s="602" t="s">
        <v>35</v>
      </c>
      <c r="AQ376" s="107"/>
      <c r="AR376" s="107"/>
    </row>
    <row r="377" spans="1:44" outlineLevel="2">
      <c r="A377" s="72">
        <v>26</v>
      </c>
      <c r="B377" s="552"/>
      <c r="C377" s="552"/>
      <c r="D377" s="61"/>
      <c r="E377" s="103"/>
      <c r="F377" s="103"/>
      <c r="G377" s="103"/>
      <c r="H377" s="103"/>
      <c r="I377" s="103"/>
      <c r="J377" s="103"/>
      <c r="K377" s="107"/>
      <c r="L377" s="105" t="s">
        <v>35</v>
      </c>
      <c r="M377" s="554" t="s">
        <v>35</v>
      </c>
      <c r="N377" s="554" t="s">
        <v>35</v>
      </c>
      <c r="O377" s="554" t="s">
        <v>35</v>
      </c>
      <c r="P377" s="554" t="s">
        <v>35</v>
      </c>
      <c r="Q377" s="71" t="s">
        <v>35</v>
      </c>
      <c r="R377" s="103"/>
      <c r="S377" s="103"/>
      <c r="T377" s="554" t="s">
        <v>35</v>
      </c>
      <c r="U377" s="554" t="s">
        <v>35</v>
      </c>
      <c r="V377" s="554"/>
      <c r="W377" s="107" t="s">
        <v>35</v>
      </c>
      <c r="X377" s="103"/>
      <c r="Y377" s="108"/>
      <c r="Z377" s="109"/>
      <c r="AA377" s="554" t="s">
        <v>35</v>
      </c>
      <c r="AB377" s="554" t="s">
        <v>35</v>
      </c>
      <c r="AC377" s="71"/>
      <c r="AD377" s="71"/>
      <c r="AE377" s="71"/>
      <c r="AF377" s="71"/>
      <c r="AG377" s="71"/>
      <c r="AH377" s="103"/>
      <c r="AI377" s="71"/>
      <c r="AJ377" s="103"/>
      <c r="AK377" s="103"/>
      <c r="AL377" s="554" t="s">
        <v>35</v>
      </c>
      <c r="AM377" s="554" t="s">
        <v>35</v>
      </c>
      <c r="AN377" s="71"/>
      <c r="AO377" s="103"/>
      <c r="AP377" s="602" t="s">
        <v>35</v>
      </c>
      <c r="AQ377" s="107"/>
      <c r="AR377" s="107"/>
    </row>
    <row r="378" spans="1:44" outlineLevel="1">
      <c r="A378" s="84" t="s">
        <v>2133</v>
      </c>
      <c r="B378" s="552">
        <v>27</v>
      </c>
      <c r="C378" s="552">
        <v>415</v>
      </c>
      <c r="D378" s="61" t="s">
        <v>165</v>
      </c>
      <c r="E378" s="162"/>
      <c r="F378" s="103"/>
      <c r="G378" s="162"/>
      <c r="H378" s="162"/>
      <c r="I378" s="162"/>
      <c r="J378" s="162"/>
      <c r="K378" s="129"/>
      <c r="L378" s="167">
        <v>120</v>
      </c>
      <c r="M378" s="553"/>
      <c r="N378" s="553"/>
      <c r="O378" s="553">
        <v>176280000</v>
      </c>
      <c r="P378" s="553">
        <v>0</v>
      </c>
      <c r="Q378" s="61"/>
      <c r="R378" s="162"/>
      <c r="S378" s="162">
        <v>0</v>
      </c>
      <c r="T378" s="553"/>
      <c r="U378" s="553">
        <v>0</v>
      </c>
      <c r="V378" s="553"/>
      <c r="W378" s="129"/>
      <c r="X378" s="162"/>
      <c r="Y378" s="169">
        <v>164.7</v>
      </c>
      <c r="Z378" s="170">
        <v>0</v>
      </c>
      <c r="AA378" s="553"/>
      <c r="AB378" s="553">
        <v>159456432.5</v>
      </c>
      <c r="AC378" s="71"/>
      <c r="AD378" s="71"/>
      <c r="AE378" s="71"/>
      <c r="AF378" s="71"/>
      <c r="AG378" s="71"/>
      <c r="AH378" s="103"/>
      <c r="AI378" s="61"/>
      <c r="AJ378" s="162"/>
      <c r="AK378" s="162">
        <v>3</v>
      </c>
      <c r="AL378" s="553"/>
      <c r="AM378" s="553">
        <v>37847200</v>
      </c>
      <c r="AN378" s="61"/>
      <c r="AO378" s="162">
        <v>1</v>
      </c>
      <c r="AP378" s="602">
        <v>373583632.5</v>
      </c>
      <c r="AQ378" s="111"/>
      <c r="AR378" s="111"/>
    </row>
    <row r="379" spans="1:44" ht="75" outlineLevel="2">
      <c r="A379" s="72">
        <v>27</v>
      </c>
      <c r="B379" s="552" t="s">
        <v>35</v>
      </c>
      <c r="C379" s="552"/>
      <c r="D379" s="71" t="s">
        <v>166</v>
      </c>
      <c r="E379" s="103">
        <v>2</v>
      </c>
      <c r="F379" s="103"/>
      <c r="G379" s="103">
        <v>235</v>
      </c>
      <c r="H379" s="103">
        <v>10</v>
      </c>
      <c r="I379" s="103">
        <v>399</v>
      </c>
      <c r="J379" s="103" t="s">
        <v>161</v>
      </c>
      <c r="K379" s="107" t="s">
        <v>967</v>
      </c>
      <c r="L379" s="105">
        <v>120</v>
      </c>
      <c r="M379" s="554">
        <v>1469000</v>
      </c>
      <c r="N379" s="554">
        <v>0</v>
      </c>
      <c r="O379" s="554">
        <v>176280000</v>
      </c>
      <c r="P379" s="554">
        <v>0</v>
      </c>
      <c r="Q379" s="71" t="s">
        <v>35</v>
      </c>
      <c r="R379" s="103"/>
      <c r="S379" s="103"/>
      <c r="T379" s="554" t="s">
        <v>35</v>
      </c>
      <c r="U379" s="554" t="s">
        <v>35</v>
      </c>
      <c r="V379" s="554" t="s">
        <v>2164</v>
      </c>
      <c r="W379" s="107" t="s">
        <v>1057</v>
      </c>
      <c r="X379" s="103" t="s">
        <v>27</v>
      </c>
      <c r="Y379" s="108">
        <v>12.8</v>
      </c>
      <c r="Z379" s="109"/>
      <c r="AA379" s="554">
        <v>1229116</v>
      </c>
      <c r="AB379" s="554">
        <v>15732684.800000001</v>
      </c>
      <c r="AC379" s="71"/>
      <c r="AD379" s="71" t="s">
        <v>29</v>
      </c>
      <c r="AE379" s="71" t="s">
        <v>30</v>
      </c>
      <c r="AF379" s="71" t="s">
        <v>116</v>
      </c>
      <c r="AG379" s="71" t="s">
        <v>136</v>
      </c>
      <c r="AH379" s="103"/>
      <c r="AI379" s="71" t="s">
        <v>562</v>
      </c>
      <c r="AJ379" s="103" t="s">
        <v>409</v>
      </c>
      <c r="AK379" s="103">
        <v>2</v>
      </c>
      <c r="AL379" s="554">
        <v>12423600</v>
      </c>
      <c r="AM379" s="554">
        <v>24847200</v>
      </c>
      <c r="AN379" s="71" t="s">
        <v>407</v>
      </c>
      <c r="AO379" s="103">
        <v>1</v>
      </c>
      <c r="AP379" s="602" t="s">
        <v>35</v>
      </c>
      <c r="AQ379" s="111" t="s">
        <v>620</v>
      </c>
      <c r="AR379" s="111" t="s">
        <v>1912</v>
      </c>
    </row>
    <row r="380" spans="1:44" s="77" customFormat="1" ht="150" outlineLevel="2">
      <c r="A380" s="72">
        <v>27</v>
      </c>
      <c r="B380" s="552" t="s">
        <v>35</v>
      </c>
      <c r="C380" s="552"/>
      <c r="D380" s="71" t="s">
        <v>39</v>
      </c>
      <c r="E380" s="103"/>
      <c r="F380" s="103"/>
      <c r="G380" s="103"/>
      <c r="H380" s="103"/>
      <c r="I380" s="103"/>
      <c r="J380" s="103"/>
      <c r="K380" s="107"/>
      <c r="L380" s="105" t="s">
        <v>35</v>
      </c>
      <c r="M380" s="554" t="s">
        <v>35</v>
      </c>
      <c r="N380" s="554" t="s">
        <v>35</v>
      </c>
      <c r="O380" s="554" t="s">
        <v>35</v>
      </c>
      <c r="P380" s="554" t="s">
        <v>35</v>
      </c>
      <c r="Q380" s="71" t="s">
        <v>35</v>
      </c>
      <c r="R380" s="103"/>
      <c r="S380" s="103"/>
      <c r="T380" s="554" t="s">
        <v>35</v>
      </c>
      <c r="U380" s="554" t="s">
        <v>35</v>
      </c>
      <c r="V380" s="554"/>
      <c r="W380" s="107" t="s">
        <v>1057</v>
      </c>
      <c r="X380" s="103" t="s">
        <v>27</v>
      </c>
      <c r="Y380" s="108">
        <v>54.1</v>
      </c>
      <c r="Z380" s="109"/>
      <c r="AA380" s="554">
        <v>1229116</v>
      </c>
      <c r="AB380" s="554">
        <v>66495175.600000001</v>
      </c>
      <c r="AC380" s="71"/>
      <c r="AD380" s="71" t="s">
        <v>29</v>
      </c>
      <c r="AE380" s="71" t="s">
        <v>30</v>
      </c>
      <c r="AF380" s="71" t="s">
        <v>116</v>
      </c>
      <c r="AG380" s="71" t="s">
        <v>136</v>
      </c>
      <c r="AH380" s="103"/>
      <c r="AI380" s="71" t="s">
        <v>578</v>
      </c>
      <c r="AJ380" s="103" t="s">
        <v>560</v>
      </c>
      <c r="AK380" s="103">
        <v>1</v>
      </c>
      <c r="AL380" s="554">
        <v>13000000</v>
      </c>
      <c r="AM380" s="554">
        <v>13000000</v>
      </c>
      <c r="AN380" s="71"/>
      <c r="AO380" s="103"/>
      <c r="AP380" s="602" t="s">
        <v>35</v>
      </c>
      <c r="AQ380" s="59" t="s">
        <v>593</v>
      </c>
      <c r="AR380" s="59" t="s">
        <v>395</v>
      </c>
    </row>
    <row r="381" spans="1:44" s="77" customFormat="1" ht="168.75" outlineLevel="2">
      <c r="A381" s="72">
        <v>27</v>
      </c>
      <c r="B381" s="552" t="s">
        <v>35</v>
      </c>
      <c r="C381" s="552"/>
      <c r="D381" s="71" t="s">
        <v>167</v>
      </c>
      <c r="E381" s="103"/>
      <c r="F381" s="103"/>
      <c r="G381" s="103"/>
      <c r="H381" s="103"/>
      <c r="I381" s="103"/>
      <c r="J381" s="103"/>
      <c r="K381" s="107"/>
      <c r="L381" s="105" t="s">
        <v>35</v>
      </c>
      <c r="M381" s="554" t="s">
        <v>35</v>
      </c>
      <c r="N381" s="554" t="s">
        <v>35</v>
      </c>
      <c r="O381" s="554" t="s">
        <v>35</v>
      </c>
      <c r="P381" s="554" t="s">
        <v>35</v>
      </c>
      <c r="Q381" s="71" t="s">
        <v>35</v>
      </c>
      <c r="R381" s="103"/>
      <c r="S381" s="103"/>
      <c r="T381" s="554" t="s">
        <v>35</v>
      </c>
      <c r="U381" s="554" t="s">
        <v>35</v>
      </c>
      <c r="V381" s="554"/>
      <c r="W381" s="107" t="s">
        <v>1087</v>
      </c>
      <c r="X381" s="103" t="s">
        <v>27</v>
      </c>
      <c r="Y381" s="108">
        <v>5</v>
      </c>
      <c r="Z381" s="109"/>
      <c r="AA381" s="554">
        <v>10375629</v>
      </c>
      <c r="AB381" s="554">
        <v>51878145</v>
      </c>
      <c r="AC381" s="71"/>
      <c r="AD381" s="71" t="s">
        <v>29</v>
      </c>
      <c r="AE381" s="71" t="s">
        <v>30</v>
      </c>
      <c r="AF381" s="71" t="s">
        <v>31</v>
      </c>
      <c r="AG381" s="71" t="s">
        <v>32</v>
      </c>
      <c r="AH381" s="103"/>
      <c r="AI381" s="71"/>
      <c r="AJ381" s="103"/>
      <c r="AK381" s="103"/>
      <c r="AL381" s="554" t="s">
        <v>35</v>
      </c>
      <c r="AM381" s="554" t="s">
        <v>35</v>
      </c>
      <c r="AN381" s="71"/>
      <c r="AO381" s="103"/>
      <c r="AP381" s="602" t="s">
        <v>35</v>
      </c>
      <c r="AQ381" s="107" t="s">
        <v>594</v>
      </c>
      <c r="AR381" s="107" t="s">
        <v>1949</v>
      </c>
    </row>
    <row r="382" spans="1:44" s="77" customFormat="1" ht="93.75" outlineLevel="2">
      <c r="A382" s="72">
        <v>27</v>
      </c>
      <c r="B382" s="552" t="s">
        <v>35</v>
      </c>
      <c r="C382" s="552"/>
      <c r="D382" s="71"/>
      <c r="E382" s="103"/>
      <c r="F382" s="103"/>
      <c r="G382" s="103"/>
      <c r="H382" s="103"/>
      <c r="I382" s="103"/>
      <c r="J382" s="103"/>
      <c r="K382" s="107"/>
      <c r="L382" s="105" t="s">
        <v>35</v>
      </c>
      <c r="M382" s="554" t="s">
        <v>35</v>
      </c>
      <c r="N382" s="554" t="s">
        <v>35</v>
      </c>
      <c r="O382" s="554" t="s">
        <v>35</v>
      </c>
      <c r="P382" s="554" t="s">
        <v>35</v>
      </c>
      <c r="Q382" s="71" t="s">
        <v>35</v>
      </c>
      <c r="R382" s="103"/>
      <c r="S382" s="103"/>
      <c r="T382" s="554" t="s">
        <v>35</v>
      </c>
      <c r="U382" s="554" t="s">
        <v>35</v>
      </c>
      <c r="V382" s="554"/>
      <c r="W382" s="107" t="s">
        <v>1088</v>
      </c>
      <c r="X382" s="103" t="s">
        <v>27</v>
      </c>
      <c r="Y382" s="108">
        <v>19.100000000000001</v>
      </c>
      <c r="Z382" s="109"/>
      <c r="AA382" s="554">
        <v>64226</v>
      </c>
      <c r="AB382" s="554">
        <v>1226716.6000000001</v>
      </c>
      <c r="AC382" s="71"/>
      <c r="AD382" s="71"/>
      <c r="AE382" s="71"/>
      <c r="AF382" s="71"/>
      <c r="AG382" s="71"/>
      <c r="AH382" s="103"/>
      <c r="AI382" s="71"/>
      <c r="AJ382" s="103"/>
      <c r="AK382" s="103"/>
      <c r="AL382" s="554" t="s">
        <v>35</v>
      </c>
      <c r="AM382" s="554" t="s">
        <v>35</v>
      </c>
      <c r="AN382" s="71"/>
      <c r="AO382" s="103"/>
      <c r="AP382" s="602" t="s">
        <v>35</v>
      </c>
      <c r="AQ382" s="59" t="s">
        <v>621</v>
      </c>
      <c r="AR382" s="59" t="s">
        <v>1950</v>
      </c>
    </row>
    <row r="383" spans="1:44" s="77" customFormat="1" ht="37.5" outlineLevel="2">
      <c r="A383" s="72">
        <v>27</v>
      </c>
      <c r="B383" s="552" t="s">
        <v>35</v>
      </c>
      <c r="C383" s="552"/>
      <c r="D383" s="71"/>
      <c r="E383" s="103"/>
      <c r="F383" s="103"/>
      <c r="G383" s="103"/>
      <c r="H383" s="103"/>
      <c r="I383" s="103"/>
      <c r="J383" s="103"/>
      <c r="K383" s="107"/>
      <c r="L383" s="105" t="s">
        <v>35</v>
      </c>
      <c r="M383" s="554" t="s">
        <v>35</v>
      </c>
      <c r="N383" s="554" t="s">
        <v>35</v>
      </c>
      <c r="O383" s="554" t="s">
        <v>35</v>
      </c>
      <c r="P383" s="554" t="s">
        <v>35</v>
      </c>
      <c r="Q383" s="71" t="s">
        <v>35</v>
      </c>
      <c r="R383" s="103"/>
      <c r="S383" s="103"/>
      <c r="T383" s="554" t="s">
        <v>35</v>
      </c>
      <c r="U383" s="554" t="s">
        <v>35</v>
      </c>
      <c r="V383" s="554"/>
      <c r="W383" s="107" t="s">
        <v>1089</v>
      </c>
      <c r="X383" s="103" t="s">
        <v>27</v>
      </c>
      <c r="Y383" s="108">
        <v>6.8</v>
      </c>
      <c r="Z383" s="109"/>
      <c r="AA383" s="554">
        <v>292949</v>
      </c>
      <c r="AB383" s="554">
        <v>1992053.2</v>
      </c>
      <c r="AC383" s="71"/>
      <c r="AD383" s="71"/>
      <c r="AE383" s="71"/>
      <c r="AF383" s="71"/>
      <c r="AG383" s="71"/>
      <c r="AH383" s="103"/>
      <c r="AI383" s="71"/>
      <c r="AJ383" s="103"/>
      <c r="AK383" s="103"/>
      <c r="AL383" s="554" t="s">
        <v>35</v>
      </c>
      <c r="AM383" s="554" t="s">
        <v>35</v>
      </c>
      <c r="AN383" s="71"/>
      <c r="AO383" s="103"/>
      <c r="AP383" s="602" t="s">
        <v>35</v>
      </c>
      <c r="AQ383" s="585" t="s">
        <v>1911</v>
      </c>
      <c r="AR383" s="585"/>
    </row>
    <row r="384" spans="1:44" s="77" customFormat="1" ht="33.75" outlineLevel="2">
      <c r="A384" s="72">
        <v>27</v>
      </c>
      <c r="B384" s="552" t="s">
        <v>35</v>
      </c>
      <c r="C384" s="552"/>
      <c r="D384" s="71"/>
      <c r="E384" s="103"/>
      <c r="F384" s="103"/>
      <c r="G384" s="103"/>
      <c r="H384" s="103"/>
      <c r="I384" s="103"/>
      <c r="J384" s="103"/>
      <c r="K384" s="107"/>
      <c r="L384" s="105" t="s">
        <v>35</v>
      </c>
      <c r="M384" s="554" t="s">
        <v>35</v>
      </c>
      <c r="N384" s="554" t="s">
        <v>35</v>
      </c>
      <c r="O384" s="554" t="s">
        <v>35</v>
      </c>
      <c r="P384" s="554" t="s">
        <v>35</v>
      </c>
      <c r="Q384" s="71" t="s">
        <v>35</v>
      </c>
      <c r="R384" s="103"/>
      <c r="S384" s="103"/>
      <c r="T384" s="554" t="s">
        <v>35</v>
      </c>
      <c r="U384" s="554" t="s">
        <v>35</v>
      </c>
      <c r="V384" s="554"/>
      <c r="W384" s="107" t="s">
        <v>1019</v>
      </c>
      <c r="X384" s="103" t="s">
        <v>27</v>
      </c>
      <c r="Y384" s="108">
        <v>66.900000000000006</v>
      </c>
      <c r="Z384" s="109"/>
      <c r="AA384" s="554">
        <v>330817</v>
      </c>
      <c r="AB384" s="554">
        <v>22131657.300000001</v>
      </c>
      <c r="AC384" s="71"/>
      <c r="AD384" s="71"/>
      <c r="AE384" s="71"/>
      <c r="AF384" s="71"/>
      <c r="AG384" s="71"/>
      <c r="AH384" s="103"/>
      <c r="AI384" s="71"/>
      <c r="AJ384" s="103"/>
      <c r="AK384" s="103"/>
      <c r="AL384" s="554" t="s">
        <v>35</v>
      </c>
      <c r="AM384" s="554" t="s">
        <v>35</v>
      </c>
      <c r="AN384" s="71"/>
      <c r="AO384" s="103"/>
      <c r="AP384" s="602" t="s">
        <v>35</v>
      </c>
      <c r="AQ384" s="584" t="s">
        <v>1952</v>
      </c>
      <c r="AR384" s="584"/>
    </row>
    <row r="385" spans="1:44" s="77" customFormat="1" outlineLevel="2">
      <c r="A385" s="72">
        <v>27</v>
      </c>
      <c r="B385" s="552"/>
      <c r="C385" s="552"/>
      <c r="D385" s="61"/>
      <c r="E385" s="103"/>
      <c r="F385" s="103"/>
      <c r="G385" s="103"/>
      <c r="H385" s="103"/>
      <c r="I385" s="103"/>
      <c r="J385" s="103"/>
      <c r="K385" s="107"/>
      <c r="L385" s="105" t="s">
        <v>35</v>
      </c>
      <c r="M385" s="554" t="s">
        <v>35</v>
      </c>
      <c r="N385" s="554" t="s">
        <v>35</v>
      </c>
      <c r="O385" s="554" t="s">
        <v>35</v>
      </c>
      <c r="P385" s="554" t="s">
        <v>35</v>
      </c>
      <c r="Q385" s="71" t="s">
        <v>35</v>
      </c>
      <c r="R385" s="103"/>
      <c r="S385" s="103"/>
      <c r="T385" s="554" t="s">
        <v>35</v>
      </c>
      <c r="U385" s="554" t="s">
        <v>35</v>
      </c>
      <c r="V385" s="554"/>
      <c r="W385" s="107" t="s">
        <v>35</v>
      </c>
      <c r="X385" s="103"/>
      <c r="Y385" s="108"/>
      <c r="Z385" s="109"/>
      <c r="AA385" s="554" t="s">
        <v>35</v>
      </c>
      <c r="AB385" s="554" t="s">
        <v>35</v>
      </c>
      <c r="AC385" s="71"/>
      <c r="AD385" s="71"/>
      <c r="AE385" s="71"/>
      <c r="AF385" s="71"/>
      <c r="AG385" s="71"/>
      <c r="AH385" s="103"/>
      <c r="AI385" s="71"/>
      <c r="AJ385" s="103"/>
      <c r="AK385" s="103"/>
      <c r="AL385" s="554" t="s">
        <v>35</v>
      </c>
      <c r="AM385" s="554" t="s">
        <v>35</v>
      </c>
      <c r="AN385" s="71"/>
      <c r="AO385" s="103"/>
      <c r="AP385" s="602" t="s">
        <v>35</v>
      </c>
      <c r="AQ385" s="107"/>
      <c r="AR385" s="107"/>
    </row>
    <row r="386" spans="1:44" s="77" customFormat="1" outlineLevel="1">
      <c r="A386" s="84" t="s">
        <v>2132</v>
      </c>
      <c r="B386" s="552">
        <v>28</v>
      </c>
      <c r="C386" s="552">
        <v>393</v>
      </c>
      <c r="D386" s="61" t="s">
        <v>54</v>
      </c>
      <c r="E386" s="162"/>
      <c r="F386" s="103"/>
      <c r="G386" s="162"/>
      <c r="H386" s="162"/>
      <c r="I386" s="162"/>
      <c r="J386" s="162"/>
      <c r="K386" s="129"/>
      <c r="L386" s="167">
        <v>1170.7</v>
      </c>
      <c r="M386" s="553"/>
      <c r="N386" s="553"/>
      <c r="O386" s="553">
        <v>1973878500</v>
      </c>
      <c r="P386" s="553">
        <v>1580445000</v>
      </c>
      <c r="Q386" s="61"/>
      <c r="R386" s="162"/>
      <c r="S386" s="162">
        <v>39</v>
      </c>
      <c r="T386" s="553"/>
      <c r="U386" s="553">
        <v>22651000</v>
      </c>
      <c r="V386" s="553"/>
      <c r="W386" s="129"/>
      <c r="X386" s="162"/>
      <c r="Y386" s="169">
        <v>167.04</v>
      </c>
      <c r="Z386" s="170">
        <v>86.34</v>
      </c>
      <c r="AA386" s="553"/>
      <c r="AB386" s="553">
        <v>126866520.03</v>
      </c>
      <c r="AC386" s="71"/>
      <c r="AD386" s="71"/>
      <c r="AE386" s="71"/>
      <c r="AF386" s="71"/>
      <c r="AG386" s="71"/>
      <c r="AH386" s="103"/>
      <c r="AI386" s="61"/>
      <c r="AJ386" s="162"/>
      <c r="AK386" s="162">
        <v>6</v>
      </c>
      <c r="AL386" s="553"/>
      <c r="AM386" s="553">
        <v>9317700</v>
      </c>
      <c r="AN386" s="61"/>
      <c r="AO386" s="162">
        <v>0</v>
      </c>
      <c r="AP386" s="602">
        <v>3713158720.0300002</v>
      </c>
      <c r="AQ386" s="111"/>
      <c r="AR386" s="111"/>
    </row>
    <row r="387" spans="1:44" s="77" customFormat="1" ht="56.25" outlineLevel="2">
      <c r="A387" s="72">
        <v>28</v>
      </c>
      <c r="B387" s="552" t="s">
        <v>35</v>
      </c>
      <c r="C387" s="552"/>
      <c r="D387" s="71" t="s">
        <v>56</v>
      </c>
      <c r="E387" s="103">
        <v>6</v>
      </c>
      <c r="F387" s="103"/>
      <c r="G387" s="103">
        <v>65</v>
      </c>
      <c r="H387" s="103">
        <v>80</v>
      </c>
      <c r="I387" s="103">
        <v>251</v>
      </c>
      <c r="J387" s="103" t="s">
        <v>55</v>
      </c>
      <c r="K387" s="107" t="s">
        <v>974</v>
      </c>
      <c r="L387" s="105">
        <v>1153.5</v>
      </c>
      <c r="M387" s="554">
        <v>1679000</v>
      </c>
      <c r="N387" s="554">
        <v>1350000</v>
      </c>
      <c r="O387" s="554">
        <v>1936726500</v>
      </c>
      <c r="P387" s="554">
        <v>1557225000</v>
      </c>
      <c r="Q387" s="71" t="s">
        <v>48</v>
      </c>
      <c r="R387" s="103" t="s">
        <v>44</v>
      </c>
      <c r="S387" s="103">
        <v>1</v>
      </c>
      <c r="T387" s="554">
        <v>1708000</v>
      </c>
      <c r="U387" s="554">
        <v>1708000</v>
      </c>
      <c r="V387" s="554"/>
      <c r="W387" s="107" t="s">
        <v>999</v>
      </c>
      <c r="X387" s="103" t="s">
        <v>27</v>
      </c>
      <c r="Y387" s="108">
        <v>16.149999999999999</v>
      </c>
      <c r="Z387" s="109"/>
      <c r="AA387" s="554">
        <v>802027</v>
      </c>
      <c r="AB387" s="554">
        <v>12952736.049999999</v>
      </c>
      <c r="AC387" s="71"/>
      <c r="AD387" s="71"/>
      <c r="AE387" s="71"/>
      <c r="AF387" s="71"/>
      <c r="AG387" s="71"/>
      <c r="AH387" s="103"/>
      <c r="AI387" s="71" t="s">
        <v>563</v>
      </c>
      <c r="AJ387" s="103" t="s">
        <v>409</v>
      </c>
      <c r="AK387" s="103">
        <v>6</v>
      </c>
      <c r="AL387" s="554">
        <v>1552950</v>
      </c>
      <c r="AM387" s="554">
        <v>9317700</v>
      </c>
      <c r="AN387" s="71"/>
      <c r="AO387" s="103"/>
      <c r="AP387" s="602" t="s">
        <v>35</v>
      </c>
      <c r="AQ387" s="111" t="s">
        <v>607</v>
      </c>
      <c r="AR387" s="111" t="s">
        <v>1912</v>
      </c>
    </row>
    <row r="388" spans="1:44" s="77" customFormat="1" ht="112.5" outlineLevel="2">
      <c r="A388" s="72">
        <v>28</v>
      </c>
      <c r="B388" s="552" t="s">
        <v>35</v>
      </c>
      <c r="C388" s="552"/>
      <c r="D388" s="71" t="s">
        <v>39</v>
      </c>
      <c r="E388" s="103"/>
      <c r="F388" s="103"/>
      <c r="G388" s="103">
        <v>66</v>
      </c>
      <c r="H388" s="103">
        <v>80</v>
      </c>
      <c r="I388" s="103">
        <v>251</v>
      </c>
      <c r="J388" s="103" t="s">
        <v>55</v>
      </c>
      <c r="K388" s="107" t="s">
        <v>966</v>
      </c>
      <c r="L388" s="105">
        <v>17.2</v>
      </c>
      <c r="M388" s="554">
        <v>2160000</v>
      </c>
      <c r="N388" s="554">
        <v>1350000</v>
      </c>
      <c r="O388" s="554">
        <v>37152000</v>
      </c>
      <c r="P388" s="554">
        <v>23220000</v>
      </c>
      <c r="Q388" s="71" t="s">
        <v>57</v>
      </c>
      <c r="R388" s="103" t="s">
        <v>44</v>
      </c>
      <c r="S388" s="103">
        <v>3</v>
      </c>
      <c r="T388" s="554">
        <v>1122000</v>
      </c>
      <c r="U388" s="554">
        <v>3366000</v>
      </c>
      <c r="V388" s="554"/>
      <c r="W388" s="107" t="s">
        <v>1000</v>
      </c>
      <c r="X388" s="103" t="s">
        <v>27</v>
      </c>
      <c r="Y388" s="108">
        <v>32.299999999999997</v>
      </c>
      <c r="Z388" s="109"/>
      <c r="AA388" s="554">
        <v>1238791</v>
      </c>
      <c r="AB388" s="554">
        <v>40012949.299999997</v>
      </c>
      <c r="AC388" s="71"/>
      <c r="AD388" s="71"/>
      <c r="AE388" s="71"/>
      <c r="AF388" s="71"/>
      <c r="AG388" s="71"/>
      <c r="AH388" s="103"/>
      <c r="AI388" s="71"/>
      <c r="AJ388" s="103"/>
      <c r="AK388" s="103"/>
      <c r="AL388" s="554" t="s">
        <v>35</v>
      </c>
      <c r="AM388" s="554" t="s">
        <v>35</v>
      </c>
      <c r="AN388" s="71"/>
      <c r="AO388" s="103"/>
      <c r="AP388" s="602" t="s">
        <v>35</v>
      </c>
      <c r="AQ388" s="59" t="s">
        <v>362</v>
      </c>
      <c r="AR388" s="59" t="s">
        <v>1953</v>
      </c>
    </row>
    <row r="389" spans="1:44" s="77" customFormat="1" ht="131.25" outlineLevel="2">
      <c r="A389" s="72">
        <v>28</v>
      </c>
      <c r="B389" s="552" t="s">
        <v>35</v>
      </c>
      <c r="C389" s="552"/>
      <c r="D389" s="71"/>
      <c r="E389" s="103"/>
      <c r="F389" s="103"/>
      <c r="G389" s="103"/>
      <c r="H389" s="103"/>
      <c r="I389" s="103"/>
      <c r="J389" s="103"/>
      <c r="K389" s="107"/>
      <c r="L389" s="105" t="s">
        <v>35</v>
      </c>
      <c r="M389" s="554" t="s">
        <v>35</v>
      </c>
      <c r="N389" s="554" t="s">
        <v>35</v>
      </c>
      <c r="O389" s="554" t="s">
        <v>35</v>
      </c>
      <c r="P389" s="554" t="s">
        <v>35</v>
      </c>
      <c r="Q389" s="71" t="s">
        <v>58</v>
      </c>
      <c r="R389" s="103" t="s">
        <v>44</v>
      </c>
      <c r="S389" s="103">
        <v>13</v>
      </c>
      <c r="T389" s="554">
        <v>211000</v>
      </c>
      <c r="U389" s="554">
        <v>2743000</v>
      </c>
      <c r="V389" s="554"/>
      <c r="W389" s="107" t="s">
        <v>1001</v>
      </c>
      <c r="X389" s="103" t="s">
        <v>27</v>
      </c>
      <c r="Y389" s="108">
        <v>86.25</v>
      </c>
      <c r="Z389" s="109"/>
      <c r="AA389" s="554">
        <v>295078</v>
      </c>
      <c r="AB389" s="554">
        <v>25450477.5</v>
      </c>
      <c r="AC389" s="71"/>
      <c r="AD389" s="71"/>
      <c r="AE389" s="71"/>
      <c r="AF389" s="71"/>
      <c r="AG389" s="71"/>
      <c r="AH389" s="103"/>
      <c r="AI389" s="71"/>
      <c r="AJ389" s="103"/>
      <c r="AK389" s="103"/>
      <c r="AL389" s="554" t="s">
        <v>35</v>
      </c>
      <c r="AM389" s="554" t="s">
        <v>35</v>
      </c>
      <c r="AN389" s="71"/>
      <c r="AO389" s="103"/>
      <c r="AP389" s="602" t="s">
        <v>35</v>
      </c>
      <c r="AQ389" s="59" t="s">
        <v>363</v>
      </c>
      <c r="AR389" s="59" t="s">
        <v>1954</v>
      </c>
    </row>
    <row r="390" spans="1:44" s="77" customFormat="1" ht="75" outlineLevel="2">
      <c r="A390" s="72">
        <v>28</v>
      </c>
      <c r="B390" s="552" t="s">
        <v>35</v>
      </c>
      <c r="C390" s="552"/>
      <c r="D390" s="71"/>
      <c r="E390" s="103"/>
      <c r="F390" s="103"/>
      <c r="G390" s="103"/>
      <c r="H390" s="103"/>
      <c r="I390" s="103"/>
      <c r="J390" s="103"/>
      <c r="K390" s="107"/>
      <c r="L390" s="105" t="s">
        <v>35</v>
      </c>
      <c r="M390" s="554" t="s">
        <v>35</v>
      </c>
      <c r="N390" s="554" t="s">
        <v>35</v>
      </c>
      <c r="O390" s="554" t="s">
        <v>35</v>
      </c>
      <c r="P390" s="554" t="s">
        <v>35</v>
      </c>
      <c r="Q390" s="71" t="s">
        <v>59</v>
      </c>
      <c r="R390" s="103" t="s">
        <v>44</v>
      </c>
      <c r="S390" s="103">
        <v>1</v>
      </c>
      <c r="T390" s="554">
        <v>979000</v>
      </c>
      <c r="U390" s="554">
        <v>979000</v>
      </c>
      <c r="V390" s="554"/>
      <c r="W390" s="107" t="s">
        <v>1002</v>
      </c>
      <c r="X390" s="103" t="s">
        <v>42</v>
      </c>
      <c r="Y390" s="108">
        <v>1</v>
      </c>
      <c r="Z390" s="109">
        <v>4</v>
      </c>
      <c r="AA390" s="554">
        <v>23495506</v>
      </c>
      <c r="AB390" s="554">
        <v>23495506</v>
      </c>
      <c r="AC390" s="71"/>
      <c r="AD390" s="71"/>
      <c r="AE390" s="71"/>
      <c r="AF390" s="71"/>
      <c r="AG390" s="71"/>
      <c r="AH390" s="103"/>
      <c r="AI390" s="71"/>
      <c r="AJ390" s="103"/>
      <c r="AK390" s="103"/>
      <c r="AL390" s="554" t="s">
        <v>35</v>
      </c>
      <c r="AM390" s="554" t="s">
        <v>35</v>
      </c>
      <c r="AN390" s="71"/>
      <c r="AO390" s="103"/>
      <c r="AP390" s="602" t="s">
        <v>35</v>
      </c>
      <c r="AQ390" s="59" t="s">
        <v>364</v>
      </c>
      <c r="AR390" s="59" t="s">
        <v>1956</v>
      </c>
    </row>
    <row r="391" spans="1:44" s="77" customFormat="1" ht="37.5" outlineLevel="2">
      <c r="A391" s="72">
        <v>28</v>
      </c>
      <c r="B391" s="552" t="s">
        <v>35</v>
      </c>
      <c r="C391" s="552"/>
      <c r="D391" s="71"/>
      <c r="E391" s="103"/>
      <c r="F391" s="103"/>
      <c r="G391" s="103"/>
      <c r="H391" s="103"/>
      <c r="I391" s="103"/>
      <c r="J391" s="103"/>
      <c r="K391" s="107"/>
      <c r="L391" s="105" t="s">
        <v>35</v>
      </c>
      <c r="M391" s="554" t="s">
        <v>35</v>
      </c>
      <c r="N391" s="554" t="s">
        <v>35</v>
      </c>
      <c r="O391" s="554" t="s">
        <v>35</v>
      </c>
      <c r="P391" s="554" t="s">
        <v>35</v>
      </c>
      <c r="Q391" s="71" t="s">
        <v>60</v>
      </c>
      <c r="R391" s="103" t="s">
        <v>44</v>
      </c>
      <c r="S391" s="103">
        <v>2</v>
      </c>
      <c r="T391" s="554">
        <v>3064000</v>
      </c>
      <c r="U391" s="554">
        <v>6128000</v>
      </c>
      <c r="V391" s="554"/>
      <c r="W391" s="107" t="s">
        <v>1003</v>
      </c>
      <c r="X391" s="103" t="s">
        <v>27</v>
      </c>
      <c r="Y391" s="108">
        <v>27.84</v>
      </c>
      <c r="Z391" s="109">
        <v>29</v>
      </c>
      <c r="AA391" s="554">
        <v>854777</v>
      </c>
      <c r="AB391" s="554">
        <v>23796991.68</v>
      </c>
      <c r="AC391" s="71"/>
      <c r="AD391" s="71"/>
      <c r="AE391" s="71"/>
      <c r="AF391" s="71"/>
      <c r="AG391" s="71"/>
      <c r="AH391" s="103"/>
      <c r="AI391" s="71"/>
      <c r="AJ391" s="103"/>
      <c r="AK391" s="103"/>
      <c r="AL391" s="554" t="s">
        <v>35</v>
      </c>
      <c r="AM391" s="554" t="s">
        <v>35</v>
      </c>
      <c r="AN391" s="71"/>
      <c r="AO391" s="103"/>
      <c r="AP391" s="602" t="s">
        <v>35</v>
      </c>
      <c r="AQ391" s="107" t="s">
        <v>1955</v>
      </c>
      <c r="AR391" s="107"/>
    </row>
    <row r="392" spans="1:44" s="77" customFormat="1" outlineLevel="2">
      <c r="A392" s="72">
        <v>28</v>
      </c>
      <c r="B392" s="552" t="s">
        <v>35</v>
      </c>
      <c r="C392" s="552"/>
      <c r="D392" s="71"/>
      <c r="E392" s="103"/>
      <c r="F392" s="103"/>
      <c r="G392" s="103"/>
      <c r="H392" s="103"/>
      <c r="I392" s="103"/>
      <c r="J392" s="103"/>
      <c r="K392" s="107"/>
      <c r="L392" s="105" t="s">
        <v>35</v>
      </c>
      <c r="M392" s="554" t="s">
        <v>35</v>
      </c>
      <c r="N392" s="554" t="s">
        <v>35</v>
      </c>
      <c r="O392" s="554" t="s">
        <v>35</v>
      </c>
      <c r="P392" s="554" t="s">
        <v>35</v>
      </c>
      <c r="Q392" s="71" t="s">
        <v>61</v>
      </c>
      <c r="R392" s="103" t="s">
        <v>44</v>
      </c>
      <c r="S392" s="103">
        <v>1</v>
      </c>
      <c r="T392" s="554">
        <v>180000</v>
      </c>
      <c r="U392" s="554">
        <v>180000</v>
      </c>
      <c r="V392" s="554"/>
      <c r="W392" s="107" t="s">
        <v>1004</v>
      </c>
      <c r="X392" s="103" t="s">
        <v>27</v>
      </c>
      <c r="Y392" s="108">
        <v>3.5</v>
      </c>
      <c r="Z392" s="109">
        <v>53.34</v>
      </c>
      <c r="AA392" s="554">
        <v>330817</v>
      </c>
      <c r="AB392" s="554">
        <v>1157859.5</v>
      </c>
      <c r="AC392" s="71"/>
      <c r="AD392" s="71"/>
      <c r="AE392" s="71"/>
      <c r="AF392" s="71"/>
      <c r="AG392" s="71"/>
      <c r="AH392" s="103"/>
      <c r="AI392" s="71"/>
      <c r="AJ392" s="103"/>
      <c r="AK392" s="103"/>
      <c r="AL392" s="554" t="s">
        <v>35</v>
      </c>
      <c r="AM392" s="554" t="s">
        <v>35</v>
      </c>
      <c r="AN392" s="71"/>
      <c r="AO392" s="103"/>
      <c r="AP392" s="602" t="s">
        <v>35</v>
      </c>
      <c r="AQ392" s="107"/>
      <c r="AR392" s="107"/>
    </row>
    <row r="393" spans="1:44" s="77" customFormat="1" outlineLevel="2">
      <c r="A393" s="72">
        <v>28</v>
      </c>
      <c r="B393" s="552" t="s">
        <v>35</v>
      </c>
      <c r="C393" s="552"/>
      <c r="D393" s="71"/>
      <c r="E393" s="103"/>
      <c r="F393" s="103"/>
      <c r="G393" s="103"/>
      <c r="H393" s="103"/>
      <c r="I393" s="103"/>
      <c r="J393" s="103"/>
      <c r="K393" s="107"/>
      <c r="L393" s="105" t="s">
        <v>35</v>
      </c>
      <c r="M393" s="554" t="s">
        <v>35</v>
      </c>
      <c r="N393" s="554" t="s">
        <v>35</v>
      </c>
      <c r="O393" s="554" t="s">
        <v>35</v>
      </c>
      <c r="P393" s="554" t="s">
        <v>35</v>
      </c>
      <c r="Q393" s="71" t="s">
        <v>62</v>
      </c>
      <c r="R393" s="103" t="s">
        <v>44</v>
      </c>
      <c r="S393" s="103">
        <v>1</v>
      </c>
      <c r="T393" s="554">
        <v>275000</v>
      </c>
      <c r="U393" s="554">
        <v>275000</v>
      </c>
      <c r="V393" s="554"/>
      <c r="W393" s="107"/>
      <c r="X393" s="103"/>
      <c r="Y393" s="108"/>
      <c r="Z393" s="109"/>
      <c r="AA393" s="554" t="s">
        <v>35</v>
      </c>
      <c r="AB393" s="554" t="s">
        <v>35</v>
      </c>
      <c r="AC393" s="71"/>
      <c r="AD393" s="71"/>
      <c r="AE393" s="71"/>
      <c r="AF393" s="71"/>
      <c r="AG393" s="71"/>
      <c r="AH393" s="103"/>
      <c r="AI393" s="71"/>
      <c r="AJ393" s="103"/>
      <c r="AK393" s="103"/>
      <c r="AL393" s="554" t="s">
        <v>35</v>
      </c>
      <c r="AM393" s="554" t="s">
        <v>35</v>
      </c>
      <c r="AN393" s="71"/>
      <c r="AO393" s="103"/>
      <c r="AP393" s="602" t="s">
        <v>35</v>
      </c>
      <c r="AQ393" s="107"/>
      <c r="AR393" s="107"/>
    </row>
    <row r="394" spans="1:44" s="77" customFormat="1" outlineLevel="2">
      <c r="A394" s="72">
        <v>28</v>
      </c>
      <c r="B394" s="552" t="s">
        <v>35</v>
      </c>
      <c r="C394" s="552"/>
      <c r="D394" s="71"/>
      <c r="E394" s="103"/>
      <c r="F394" s="103"/>
      <c r="G394" s="103"/>
      <c r="H394" s="103"/>
      <c r="I394" s="103"/>
      <c r="J394" s="103"/>
      <c r="K394" s="107"/>
      <c r="L394" s="105" t="s">
        <v>35</v>
      </c>
      <c r="M394" s="554" t="s">
        <v>35</v>
      </c>
      <c r="N394" s="554" t="s">
        <v>35</v>
      </c>
      <c r="O394" s="554" t="s">
        <v>35</v>
      </c>
      <c r="P394" s="554" t="s">
        <v>35</v>
      </c>
      <c r="Q394" s="71" t="s">
        <v>63</v>
      </c>
      <c r="R394" s="103" t="s">
        <v>44</v>
      </c>
      <c r="S394" s="103">
        <v>15</v>
      </c>
      <c r="T394" s="554">
        <v>450000</v>
      </c>
      <c r="U394" s="554">
        <v>6750000</v>
      </c>
      <c r="V394" s="554"/>
      <c r="W394" s="107"/>
      <c r="X394" s="103"/>
      <c r="Y394" s="108"/>
      <c r="Z394" s="109"/>
      <c r="AA394" s="554" t="s">
        <v>35</v>
      </c>
      <c r="AB394" s="554" t="s">
        <v>35</v>
      </c>
      <c r="AC394" s="71"/>
      <c r="AD394" s="71"/>
      <c r="AE394" s="71"/>
      <c r="AF394" s="71"/>
      <c r="AG394" s="71"/>
      <c r="AH394" s="103"/>
      <c r="AI394" s="71"/>
      <c r="AJ394" s="103"/>
      <c r="AK394" s="103"/>
      <c r="AL394" s="554" t="s">
        <v>35</v>
      </c>
      <c r="AM394" s="554" t="s">
        <v>35</v>
      </c>
      <c r="AN394" s="71"/>
      <c r="AO394" s="103"/>
      <c r="AP394" s="602" t="s">
        <v>35</v>
      </c>
      <c r="AQ394" s="107"/>
      <c r="AR394" s="107"/>
    </row>
    <row r="395" spans="1:44" s="77" customFormat="1" outlineLevel="2">
      <c r="A395" s="72">
        <v>28</v>
      </c>
      <c r="B395" s="552" t="s">
        <v>35</v>
      </c>
      <c r="C395" s="552"/>
      <c r="D395" s="71"/>
      <c r="E395" s="103"/>
      <c r="F395" s="103"/>
      <c r="G395" s="103"/>
      <c r="H395" s="103"/>
      <c r="I395" s="103"/>
      <c r="J395" s="103"/>
      <c r="K395" s="107"/>
      <c r="L395" s="105" t="s">
        <v>35</v>
      </c>
      <c r="M395" s="554" t="s">
        <v>35</v>
      </c>
      <c r="N395" s="554" t="s">
        <v>35</v>
      </c>
      <c r="O395" s="554" t="s">
        <v>35</v>
      </c>
      <c r="P395" s="554" t="s">
        <v>35</v>
      </c>
      <c r="Q395" s="71" t="s">
        <v>65</v>
      </c>
      <c r="R395" s="103" t="s">
        <v>44</v>
      </c>
      <c r="S395" s="103">
        <v>1</v>
      </c>
      <c r="T395" s="554">
        <v>72000</v>
      </c>
      <c r="U395" s="554">
        <v>72000</v>
      </c>
      <c r="V395" s="554"/>
      <c r="W395" s="107"/>
      <c r="X395" s="103"/>
      <c r="Y395" s="108"/>
      <c r="Z395" s="109"/>
      <c r="AA395" s="554" t="s">
        <v>35</v>
      </c>
      <c r="AB395" s="554" t="s">
        <v>35</v>
      </c>
      <c r="AC395" s="71"/>
      <c r="AD395" s="71"/>
      <c r="AE395" s="71"/>
      <c r="AF395" s="71"/>
      <c r="AG395" s="71"/>
      <c r="AH395" s="103"/>
      <c r="AI395" s="71"/>
      <c r="AJ395" s="103"/>
      <c r="AK395" s="103"/>
      <c r="AL395" s="554" t="s">
        <v>35</v>
      </c>
      <c r="AM395" s="554" t="s">
        <v>35</v>
      </c>
      <c r="AN395" s="71"/>
      <c r="AO395" s="103"/>
      <c r="AP395" s="602" t="s">
        <v>35</v>
      </c>
      <c r="AQ395" s="107"/>
      <c r="AR395" s="107"/>
    </row>
    <row r="396" spans="1:44" s="77" customFormat="1" outlineLevel="2">
      <c r="A396" s="72">
        <v>28</v>
      </c>
      <c r="B396" s="552" t="s">
        <v>35</v>
      </c>
      <c r="C396" s="552"/>
      <c r="D396" s="71"/>
      <c r="E396" s="103"/>
      <c r="F396" s="103"/>
      <c r="G396" s="103"/>
      <c r="H396" s="103"/>
      <c r="I396" s="103"/>
      <c r="J396" s="103"/>
      <c r="K396" s="107"/>
      <c r="L396" s="105" t="s">
        <v>35</v>
      </c>
      <c r="M396" s="554" t="s">
        <v>35</v>
      </c>
      <c r="N396" s="554" t="s">
        <v>35</v>
      </c>
      <c r="O396" s="554" t="s">
        <v>35</v>
      </c>
      <c r="P396" s="554" t="s">
        <v>35</v>
      </c>
      <c r="Q396" s="71" t="s">
        <v>66</v>
      </c>
      <c r="R396" s="103" t="s">
        <v>44</v>
      </c>
      <c r="S396" s="103">
        <v>1</v>
      </c>
      <c r="T396" s="554">
        <v>450000</v>
      </c>
      <c r="U396" s="554">
        <v>450000</v>
      </c>
      <c r="V396" s="554"/>
      <c r="W396" s="107"/>
      <c r="X396" s="103"/>
      <c r="Y396" s="108"/>
      <c r="Z396" s="109"/>
      <c r="AA396" s="554" t="s">
        <v>35</v>
      </c>
      <c r="AB396" s="554" t="s">
        <v>35</v>
      </c>
      <c r="AC396" s="71"/>
      <c r="AD396" s="71"/>
      <c r="AE396" s="71"/>
      <c r="AF396" s="71"/>
      <c r="AG396" s="71"/>
      <c r="AH396" s="103"/>
      <c r="AI396" s="71"/>
      <c r="AJ396" s="103"/>
      <c r="AK396" s="103"/>
      <c r="AL396" s="554" t="s">
        <v>35</v>
      </c>
      <c r="AM396" s="554" t="s">
        <v>35</v>
      </c>
      <c r="AN396" s="71"/>
      <c r="AO396" s="103"/>
      <c r="AP396" s="602" t="s">
        <v>35</v>
      </c>
      <c r="AQ396" s="107"/>
      <c r="AR396" s="107"/>
    </row>
    <row r="397" spans="1:44" outlineLevel="2">
      <c r="A397" s="72">
        <v>28</v>
      </c>
      <c r="B397" s="552" t="s">
        <v>35</v>
      </c>
      <c r="C397" s="552"/>
      <c r="D397" s="71"/>
      <c r="E397" s="103"/>
      <c r="F397" s="103"/>
      <c r="G397" s="103"/>
      <c r="H397" s="103"/>
      <c r="I397" s="103"/>
      <c r="J397" s="103"/>
      <c r="K397" s="107"/>
      <c r="L397" s="105" t="s">
        <v>35</v>
      </c>
      <c r="M397" s="554" t="s">
        <v>35</v>
      </c>
      <c r="N397" s="554" t="s">
        <v>35</v>
      </c>
      <c r="O397" s="554" t="s">
        <v>35</v>
      </c>
      <c r="P397" s="554" t="s">
        <v>35</v>
      </c>
      <c r="Q397" s="110" t="s">
        <v>35</v>
      </c>
      <c r="R397" s="67"/>
      <c r="S397" s="67"/>
      <c r="T397" s="554" t="s">
        <v>35</v>
      </c>
      <c r="U397" s="554" t="s">
        <v>35</v>
      </c>
      <c r="V397" s="554"/>
      <c r="W397" s="107"/>
      <c r="X397" s="103"/>
      <c r="Y397" s="108"/>
      <c r="Z397" s="109"/>
      <c r="AA397" s="554" t="s">
        <v>35</v>
      </c>
      <c r="AB397" s="554" t="s">
        <v>35</v>
      </c>
      <c r="AC397" s="71"/>
      <c r="AD397" s="71"/>
      <c r="AE397" s="71"/>
      <c r="AF397" s="71"/>
      <c r="AG397" s="71"/>
      <c r="AH397" s="103"/>
      <c r="AI397" s="71"/>
      <c r="AJ397" s="103"/>
      <c r="AK397" s="103"/>
      <c r="AL397" s="554" t="s">
        <v>35</v>
      </c>
      <c r="AM397" s="554" t="s">
        <v>35</v>
      </c>
      <c r="AN397" s="71"/>
      <c r="AO397" s="103"/>
      <c r="AP397" s="602" t="s">
        <v>35</v>
      </c>
      <c r="AQ397" s="107"/>
      <c r="AR397" s="107"/>
    </row>
    <row r="398" spans="1:44" outlineLevel="2">
      <c r="A398" s="72">
        <v>28</v>
      </c>
      <c r="B398" s="552"/>
      <c r="C398" s="552"/>
      <c r="D398" s="61"/>
      <c r="E398" s="103"/>
      <c r="F398" s="103"/>
      <c r="G398" s="103"/>
      <c r="H398" s="103"/>
      <c r="I398" s="103"/>
      <c r="J398" s="103"/>
      <c r="K398" s="107"/>
      <c r="L398" s="105" t="s">
        <v>35</v>
      </c>
      <c r="M398" s="554" t="s">
        <v>35</v>
      </c>
      <c r="N398" s="554" t="s">
        <v>35</v>
      </c>
      <c r="O398" s="554" t="s">
        <v>35</v>
      </c>
      <c r="P398" s="554" t="s">
        <v>35</v>
      </c>
      <c r="Q398" s="71" t="s">
        <v>35</v>
      </c>
      <c r="R398" s="103"/>
      <c r="S398" s="103"/>
      <c r="T398" s="554" t="s">
        <v>35</v>
      </c>
      <c r="U398" s="554" t="s">
        <v>35</v>
      </c>
      <c r="V398" s="554"/>
      <c r="W398" s="107"/>
      <c r="X398" s="103"/>
      <c r="Y398" s="108"/>
      <c r="Z398" s="109"/>
      <c r="AA398" s="554" t="s">
        <v>35</v>
      </c>
      <c r="AB398" s="554" t="s">
        <v>35</v>
      </c>
      <c r="AC398" s="71"/>
      <c r="AD398" s="71"/>
      <c r="AE398" s="71"/>
      <c r="AF398" s="71"/>
      <c r="AG398" s="71"/>
      <c r="AH398" s="103"/>
      <c r="AI398" s="71"/>
      <c r="AJ398" s="103"/>
      <c r="AK398" s="103"/>
      <c r="AL398" s="554" t="s">
        <v>35</v>
      </c>
      <c r="AM398" s="554" t="s">
        <v>35</v>
      </c>
      <c r="AN398" s="71"/>
      <c r="AO398" s="103"/>
      <c r="AP398" s="602" t="s">
        <v>35</v>
      </c>
      <c r="AQ398" s="107"/>
      <c r="AR398" s="107"/>
    </row>
    <row r="399" spans="1:44" outlineLevel="1">
      <c r="A399" s="84" t="s">
        <v>2131</v>
      </c>
      <c r="B399" s="552">
        <v>29</v>
      </c>
      <c r="C399" s="552">
        <v>394</v>
      </c>
      <c r="D399" s="61" t="s">
        <v>67</v>
      </c>
      <c r="E399" s="162"/>
      <c r="F399" s="103"/>
      <c r="G399" s="162"/>
      <c r="H399" s="162"/>
      <c r="I399" s="162"/>
      <c r="J399" s="162"/>
      <c r="K399" s="129"/>
      <c r="L399" s="167">
        <v>0</v>
      </c>
      <c r="M399" s="553"/>
      <c r="N399" s="553"/>
      <c r="O399" s="553">
        <v>0</v>
      </c>
      <c r="P399" s="553">
        <v>0</v>
      </c>
      <c r="Q399" s="61"/>
      <c r="R399" s="162"/>
      <c r="S399" s="162">
        <v>2</v>
      </c>
      <c r="T399" s="553"/>
      <c r="U399" s="553">
        <v>900000</v>
      </c>
      <c r="V399" s="553"/>
      <c r="W399" s="129"/>
      <c r="X399" s="162"/>
      <c r="Y399" s="169">
        <v>380.10699999999997</v>
      </c>
      <c r="Z399" s="170">
        <v>0</v>
      </c>
      <c r="AA399" s="553"/>
      <c r="AB399" s="553">
        <v>568638589.153</v>
      </c>
      <c r="AC399" s="71"/>
      <c r="AD399" s="71"/>
      <c r="AE399" s="71"/>
      <c r="AF399" s="71"/>
      <c r="AG399" s="71"/>
      <c r="AH399" s="103"/>
      <c r="AI399" s="61"/>
      <c r="AJ399" s="162"/>
      <c r="AK399" s="162">
        <v>0</v>
      </c>
      <c r="AL399" s="553"/>
      <c r="AM399" s="553">
        <v>0</v>
      </c>
      <c r="AN399" s="61"/>
      <c r="AO399" s="162">
        <v>0</v>
      </c>
      <c r="AP399" s="602">
        <v>569538589.153</v>
      </c>
      <c r="AQ399" s="59"/>
      <c r="AR399" s="59"/>
    </row>
    <row r="400" spans="1:44" ht="60" outlineLevel="2">
      <c r="A400" s="72">
        <v>29</v>
      </c>
      <c r="B400" s="552" t="s">
        <v>35</v>
      </c>
      <c r="C400" s="552"/>
      <c r="D400" s="71" t="s">
        <v>70</v>
      </c>
      <c r="E400" s="103"/>
      <c r="F400" s="103"/>
      <c r="G400" s="103"/>
      <c r="H400" s="103"/>
      <c r="I400" s="103"/>
      <c r="J400" s="103"/>
      <c r="K400" s="107"/>
      <c r="L400" s="105" t="s">
        <v>35</v>
      </c>
      <c r="M400" s="554" t="s">
        <v>35</v>
      </c>
      <c r="N400" s="554" t="s">
        <v>35</v>
      </c>
      <c r="O400" s="554" t="s">
        <v>35</v>
      </c>
      <c r="P400" s="554" t="s">
        <v>35</v>
      </c>
      <c r="Q400" s="71" t="s">
        <v>68</v>
      </c>
      <c r="R400" s="103" t="s">
        <v>44</v>
      </c>
      <c r="S400" s="103">
        <v>2</v>
      </c>
      <c r="T400" s="554">
        <v>450000</v>
      </c>
      <c r="U400" s="554">
        <v>900000</v>
      </c>
      <c r="V400" s="554" t="s">
        <v>2163</v>
      </c>
      <c r="W400" s="107" t="s">
        <v>1005</v>
      </c>
      <c r="X400" s="103" t="s">
        <v>27</v>
      </c>
      <c r="Y400" s="108">
        <v>61.33</v>
      </c>
      <c r="Z400" s="109"/>
      <c r="AA400" s="554">
        <v>5559129</v>
      </c>
      <c r="AB400" s="554">
        <v>340941381.56999999</v>
      </c>
      <c r="AC400" s="71"/>
      <c r="AD400" s="71" t="s">
        <v>29</v>
      </c>
      <c r="AE400" s="71" t="s">
        <v>30</v>
      </c>
      <c r="AF400" s="71" t="s">
        <v>31</v>
      </c>
      <c r="AG400" s="71" t="s">
        <v>34</v>
      </c>
      <c r="AH400" s="103" t="s">
        <v>69</v>
      </c>
      <c r="AI400" s="71"/>
      <c r="AJ400" s="103"/>
      <c r="AK400" s="103"/>
      <c r="AL400" s="554" t="s">
        <v>35</v>
      </c>
      <c r="AM400" s="554" t="s">
        <v>35</v>
      </c>
      <c r="AN400" s="71"/>
      <c r="AO400" s="103"/>
      <c r="AP400" s="602" t="s">
        <v>35</v>
      </c>
      <c r="AQ400" s="59" t="s">
        <v>1957</v>
      </c>
      <c r="AR400" s="59" t="s">
        <v>1912</v>
      </c>
    </row>
    <row r="401" spans="1:44" ht="75" outlineLevel="2">
      <c r="A401" s="72">
        <v>29</v>
      </c>
      <c r="B401" s="552" t="s">
        <v>35</v>
      </c>
      <c r="C401" s="552"/>
      <c r="D401" s="71" t="s">
        <v>71</v>
      </c>
      <c r="E401" s="103"/>
      <c r="F401" s="103"/>
      <c r="G401" s="103"/>
      <c r="H401" s="103"/>
      <c r="I401" s="103"/>
      <c r="J401" s="103"/>
      <c r="K401" s="107"/>
      <c r="L401" s="105" t="s">
        <v>35</v>
      </c>
      <c r="M401" s="554" t="s">
        <v>35</v>
      </c>
      <c r="N401" s="554" t="s">
        <v>35</v>
      </c>
      <c r="O401" s="554" t="s">
        <v>35</v>
      </c>
      <c r="P401" s="554" t="s">
        <v>35</v>
      </c>
      <c r="Q401" s="71" t="s">
        <v>35</v>
      </c>
      <c r="R401" s="103"/>
      <c r="S401" s="103"/>
      <c r="T401" s="554" t="s">
        <v>35</v>
      </c>
      <c r="U401" s="554" t="s">
        <v>35</v>
      </c>
      <c r="V401" s="554"/>
      <c r="W401" s="107" t="s">
        <v>1006</v>
      </c>
      <c r="X401" s="103" t="s">
        <v>27</v>
      </c>
      <c r="Y401" s="108">
        <v>61.33</v>
      </c>
      <c r="Z401" s="109"/>
      <c r="AA401" s="554">
        <v>109890</v>
      </c>
      <c r="AB401" s="554">
        <v>6739553.7000000002</v>
      </c>
      <c r="AC401" s="71"/>
      <c r="AD401" s="71"/>
      <c r="AE401" s="71"/>
      <c r="AF401" s="71"/>
      <c r="AG401" s="71"/>
      <c r="AH401" s="103"/>
      <c r="AI401" s="71"/>
      <c r="AJ401" s="103"/>
      <c r="AK401" s="103"/>
      <c r="AL401" s="554" t="s">
        <v>35</v>
      </c>
      <c r="AM401" s="554" t="s">
        <v>35</v>
      </c>
      <c r="AN401" s="71"/>
      <c r="AO401" s="103"/>
      <c r="AP401" s="602" t="s">
        <v>35</v>
      </c>
      <c r="AQ401" s="107"/>
      <c r="AR401" s="107" t="s">
        <v>1958</v>
      </c>
    </row>
    <row r="402" spans="1:44" ht="93.75" outlineLevel="2">
      <c r="A402" s="72">
        <v>29</v>
      </c>
      <c r="B402" s="552" t="s">
        <v>35</v>
      </c>
      <c r="C402" s="552"/>
      <c r="D402" s="71"/>
      <c r="E402" s="103"/>
      <c r="F402" s="103"/>
      <c r="G402" s="103"/>
      <c r="H402" s="103"/>
      <c r="I402" s="103"/>
      <c r="J402" s="103"/>
      <c r="K402" s="107"/>
      <c r="L402" s="105" t="s">
        <v>35</v>
      </c>
      <c r="M402" s="554" t="s">
        <v>35</v>
      </c>
      <c r="N402" s="554" t="s">
        <v>35</v>
      </c>
      <c r="O402" s="554" t="s">
        <v>35</v>
      </c>
      <c r="P402" s="554" t="s">
        <v>35</v>
      </c>
      <c r="Q402" s="71" t="s">
        <v>35</v>
      </c>
      <c r="R402" s="103"/>
      <c r="S402" s="103"/>
      <c r="T402" s="554" t="s">
        <v>35</v>
      </c>
      <c r="U402" s="554" t="s">
        <v>35</v>
      </c>
      <c r="V402" s="554"/>
      <c r="W402" s="107" t="s">
        <v>1007</v>
      </c>
      <c r="X402" s="103" t="s">
        <v>27</v>
      </c>
      <c r="Y402" s="108">
        <v>15.19</v>
      </c>
      <c r="Z402" s="109"/>
      <c r="AA402" s="554">
        <v>1229116</v>
      </c>
      <c r="AB402" s="554">
        <v>18670272.039999999</v>
      </c>
      <c r="AC402" s="71"/>
      <c r="AD402" s="71"/>
      <c r="AE402" s="71" t="s">
        <v>30</v>
      </c>
      <c r="AF402" s="71"/>
      <c r="AG402" s="71"/>
      <c r="AH402" s="103"/>
      <c r="AI402" s="71"/>
      <c r="AJ402" s="103"/>
      <c r="AK402" s="103"/>
      <c r="AL402" s="554" t="s">
        <v>35</v>
      </c>
      <c r="AM402" s="554" t="s">
        <v>35</v>
      </c>
      <c r="AN402" s="71"/>
      <c r="AO402" s="103"/>
      <c r="AP402" s="602" t="s">
        <v>35</v>
      </c>
      <c r="AQ402" s="107"/>
      <c r="AR402" s="107" t="s">
        <v>1959</v>
      </c>
    </row>
    <row r="403" spans="1:44" ht="75" outlineLevel="2">
      <c r="A403" s="72">
        <v>29</v>
      </c>
      <c r="B403" s="552" t="s">
        <v>35</v>
      </c>
      <c r="C403" s="552"/>
      <c r="D403" s="71"/>
      <c r="E403" s="103"/>
      <c r="F403" s="103"/>
      <c r="G403" s="103"/>
      <c r="H403" s="103"/>
      <c r="I403" s="103"/>
      <c r="J403" s="103"/>
      <c r="K403" s="107"/>
      <c r="L403" s="105" t="s">
        <v>35</v>
      </c>
      <c r="M403" s="554" t="s">
        <v>35</v>
      </c>
      <c r="N403" s="554" t="s">
        <v>35</v>
      </c>
      <c r="O403" s="554" t="s">
        <v>35</v>
      </c>
      <c r="P403" s="554" t="s">
        <v>35</v>
      </c>
      <c r="Q403" s="71" t="s">
        <v>35</v>
      </c>
      <c r="R403" s="103"/>
      <c r="S403" s="103"/>
      <c r="T403" s="554" t="s">
        <v>35</v>
      </c>
      <c r="U403" s="554" t="s">
        <v>35</v>
      </c>
      <c r="V403" s="554"/>
      <c r="W403" s="107" t="s">
        <v>1003</v>
      </c>
      <c r="X403" s="103" t="s">
        <v>27</v>
      </c>
      <c r="Y403" s="108">
        <v>19.14</v>
      </c>
      <c r="Z403" s="109"/>
      <c r="AA403" s="554">
        <v>854777</v>
      </c>
      <c r="AB403" s="554">
        <v>16360431.780000001</v>
      </c>
      <c r="AC403" s="71"/>
      <c r="AD403" s="71"/>
      <c r="AE403" s="71" t="s">
        <v>30</v>
      </c>
      <c r="AF403" s="71"/>
      <c r="AG403" s="71"/>
      <c r="AH403" s="103"/>
      <c r="AI403" s="71"/>
      <c r="AJ403" s="103"/>
      <c r="AK403" s="103"/>
      <c r="AL403" s="554" t="s">
        <v>35</v>
      </c>
      <c r="AM403" s="554" t="s">
        <v>35</v>
      </c>
      <c r="AN403" s="71"/>
      <c r="AO403" s="103"/>
      <c r="AP403" s="602" t="s">
        <v>35</v>
      </c>
      <c r="AQ403" s="107"/>
      <c r="AR403" s="107" t="s">
        <v>1960</v>
      </c>
    </row>
    <row r="404" spans="1:44" outlineLevel="2">
      <c r="A404" s="72">
        <v>29</v>
      </c>
      <c r="B404" s="552" t="s">
        <v>35</v>
      </c>
      <c r="C404" s="552"/>
      <c r="D404" s="71"/>
      <c r="E404" s="103"/>
      <c r="F404" s="103"/>
      <c r="G404" s="103"/>
      <c r="H404" s="103"/>
      <c r="I404" s="103"/>
      <c r="J404" s="103"/>
      <c r="K404" s="107"/>
      <c r="L404" s="105" t="s">
        <v>35</v>
      </c>
      <c r="M404" s="554" t="s">
        <v>35</v>
      </c>
      <c r="N404" s="554" t="s">
        <v>35</v>
      </c>
      <c r="O404" s="554" t="s">
        <v>35</v>
      </c>
      <c r="P404" s="554" t="s">
        <v>35</v>
      </c>
      <c r="Q404" s="71" t="s">
        <v>35</v>
      </c>
      <c r="R404" s="103"/>
      <c r="S404" s="103"/>
      <c r="T404" s="554" t="s">
        <v>35</v>
      </c>
      <c r="U404" s="554" t="s">
        <v>35</v>
      </c>
      <c r="V404" s="554"/>
      <c r="W404" s="107" t="s">
        <v>1008</v>
      </c>
      <c r="X404" s="103" t="s">
        <v>27</v>
      </c>
      <c r="Y404" s="108">
        <v>22.44</v>
      </c>
      <c r="Z404" s="109"/>
      <c r="AA404" s="554">
        <v>264499</v>
      </c>
      <c r="AB404" s="554">
        <v>5935357.5600000005</v>
      </c>
      <c r="AC404" s="71"/>
      <c r="AD404" s="71"/>
      <c r="AE404" s="71"/>
      <c r="AF404" s="71"/>
      <c r="AG404" s="71"/>
      <c r="AH404" s="103"/>
      <c r="AI404" s="71"/>
      <c r="AJ404" s="103"/>
      <c r="AK404" s="103"/>
      <c r="AL404" s="554" t="s">
        <v>35</v>
      </c>
      <c r="AM404" s="554" t="s">
        <v>35</v>
      </c>
      <c r="AN404" s="71"/>
      <c r="AO404" s="103"/>
      <c r="AP404" s="602" t="s">
        <v>35</v>
      </c>
      <c r="AQ404" s="107"/>
      <c r="AR404" s="107"/>
    </row>
    <row r="405" spans="1:44" outlineLevel="2">
      <c r="A405" s="72">
        <v>29</v>
      </c>
      <c r="B405" s="552" t="s">
        <v>35</v>
      </c>
      <c r="C405" s="552"/>
      <c r="D405" s="71"/>
      <c r="E405" s="103"/>
      <c r="F405" s="103"/>
      <c r="G405" s="103"/>
      <c r="H405" s="103"/>
      <c r="I405" s="103"/>
      <c r="J405" s="103"/>
      <c r="K405" s="107"/>
      <c r="L405" s="105" t="s">
        <v>35</v>
      </c>
      <c r="M405" s="554" t="s">
        <v>35</v>
      </c>
      <c r="N405" s="554" t="s">
        <v>35</v>
      </c>
      <c r="O405" s="554" t="s">
        <v>35</v>
      </c>
      <c r="P405" s="554" t="s">
        <v>35</v>
      </c>
      <c r="Q405" s="71" t="s">
        <v>35</v>
      </c>
      <c r="R405" s="103"/>
      <c r="S405" s="103"/>
      <c r="T405" s="554" t="s">
        <v>35</v>
      </c>
      <c r="U405" s="554" t="s">
        <v>35</v>
      </c>
      <c r="V405" s="554"/>
      <c r="W405" s="107" t="s">
        <v>1009</v>
      </c>
      <c r="X405" s="103" t="s">
        <v>27</v>
      </c>
      <c r="Y405" s="108">
        <v>107.93</v>
      </c>
      <c r="Z405" s="109"/>
      <c r="AA405" s="554">
        <v>282038</v>
      </c>
      <c r="AB405" s="554">
        <v>30440361.340000004</v>
      </c>
      <c r="AC405" s="71"/>
      <c r="AD405" s="71"/>
      <c r="AE405" s="71"/>
      <c r="AF405" s="71"/>
      <c r="AG405" s="71"/>
      <c r="AH405" s="103"/>
      <c r="AI405" s="71"/>
      <c r="AJ405" s="103"/>
      <c r="AK405" s="103"/>
      <c r="AL405" s="554" t="s">
        <v>35</v>
      </c>
      <c r="AM405" s="554" t="s">
        <v>35</v>
      </c>
      <c r="AN405" s="71"/>
      <c r="AO405" s="103"/>
      <c r="AP405" s="602" t="s">
        <v>35</v>
      </c>
      <c r="AQ405" s="107"/>
      <c r="AR405" s="107"/>
    </row>
    <row r="406" spans="1:44" outlineLevel="2">
      <c r="A406" s="72">
        <v>29</v>
      </c>
      <c r="B406" s="552" t="s">
        <v>35</v>
      </c>
      <c r="C406" s="552"/>
      <c r="D406" s="71"/>
      <c r="E406" s="103"/>
      <c r="F406" s="103"/>
      <c r="G406" s="103"/>
      <c r="H406" s="103"/>
      <c r="I406" s="103"/>
      <c r="J406" s="103"/>
      <c r="K406" s="107"/>
      <c r="L406" s="105" t="s">
        <v>35</v>
      </c>
      <c r="M406" s="554" t="s">
        <v>35</v>
      </c>
      <c r="N406" s="554" t="s">
        <v>35</v>
      </c>
      <c r="O406" s="554" t="s">
        <v>35</v>
      </c>
      <c r="P406" s="554" t="s">
        <v>35</v>
      </c>
      <c r="Q406" s="71" t="s">
        <v>35</v>
      </c>
      <c r="R406" s="103"/>
      <c r="S406" s="103"/>
      <c r="T406" s="554" t="s">
        <v>35</v>
      </c>
      <c r="U406" s="554" t="s">
        <v>35</v>
      </c>
      <c r="V406" s="554"/>
      <c r="W406" s="107" t="s">
        <v>1010</v>
      </c>
      <c r="X406" s="103" t="s">
        <v>27</v>
      </c>
      <c r="Y406" s="108">
        <v>27.52</v>
      </c>
      <c r="Z406" s="109"/>
      <c r="AA406" s="554">
        <v>1238791</v>
      </c>
      <c r="AB406" s="554">
        <v>34091528.32</v>
      </c>
      <c r="AC406" s="71"/>
      <c r="AD406" s="71"/>
      <c r="AE406" s="71"/>
      <c r="AF406" s="71"/>
      <c r="AG406" s="71"/>
      <c r="AH406" s="103"/>
      <c r="AI406" s="71"/>
      <c r="AJ406" s="103"/>
      <c r="AK406" s="103"/>
      <c r="AL406" s="554" t="s">
        <v>35</v>
      </c>
      <c r="AM406" s="554" t="s">
        <v>35</v>
      </c>
      <c r="AN406" s="71"/>
      <c r="AO406" s="103"/>
      <c r="AP406" s="602" t="s">
        <v>35</v>
      </c>
      <c r="AQ406" s="107"/>
      <c r="AR406" s="107"/>
    </row>
    <row r="407" spans="1:44" outlineLevel="2">
      <c r="A407" s="72">
        <v>29</v>
      </c>
      <c r="B407" s="552" t="s">
        <v>35</v>
      </c>
      <c r="C407" s="552"/>
      <c r="D407" s="71"/>
      <c r="E407" s="103"/>
      <c r="F407" s="103"/>
      <c r="G407" s="103"/>
      <c r="H407" s="103"/>
      <c r="I407" s="103"/>
      <c r="J407" s="103"/>
      <c r="K407" s="107"/>
      <c r="L407" s="105" t="s">
        <v>35</v>
      </c>
      <c r="M407" s="554" t="s">
        <v>35</v>
      </c>
      <c r="N407" s="554" t="s">
        <v>35</v>
      </c>
      <c r="O407" s="554" t="s">
        <v>35</v>
      </c>
      <c r="P407" s="554" t="s">
        <v>35</v>
      </c>
      <c r="Q407" s="71" t="s">
        <v>35</v>
      </c>
      <c r="R407" s="103"/>
      <c r="S407" s="103"/>
      <c r="T407" s="554" t="s">
        <v>35</v>
      </c>
      <c r="U407" s="554" t="s">
        <v>35</v>
      </c>
      <c r="V407" s="554"/>
      <c r="W407" s="107" t="s">
        <v>1011</v>
      </c>
      <c r="X407" s="103" t="s">
        <v>27</v>
      </c>
      <c r="Y407" s="108">
        <v>9.4600000000000009</v>
      </c>
      <c r="Z407" s="109"/>
      <c r="AA407" s="554">
        <v>1238791</v>
      </c>
      <c r="AB407" s="554">
        <v>11718962.860000001</v>
      </c>
      <c r="AC407" s="71"/>
      <c r="AD407" s="71"/>
      <c r="AE407" s="71"/>
      <c r="AF407" s="71"/>
      <c r="AG407" s="71"/>
      <c r="AH407" s="103"/>
      <c r="AI407" s="71"/>
      <c r="AJ407" s="103"/>
      <c r="AK407" s="103"/>
      <c r="AL407" s="554" t="s">
        <v>35</v>
      </c>
      <c r="AM407" s="554" t="s">
        <v>35</v>
      </c>
      <c r="AN407" s="71"/>
      <c r="AO407" s="103"/>
      <c r="AP407" s="602" t="s">
        <v>35</v>
      </c>
      <c r="AQ407" s="107"/>
      <c r="AR407" s="107"/>
    </row>
    <row r="408" spans="1:44" outlineLevel="2">
      <c r="A408" s="72">
        <v>29</v>
      </c>
      <c r="B408" s="552" t="s">
        <v>35</v>
      </c>
      <c r="C408" s="552"/>
      <c r="D408" s="71"/>
      <c r="E408" s="103"/>
      <c r="F408" s="103"/>
      <c r="G408" s="103"/>
      <c r="H408" s="103"/>
      <c r="I408" s="103"/>
      <c r="J408" s="103"/>
      <c r="K408" s="107"/>
      <c r="L408" s="105" t="s">
        <v>35</v>
      </c>
      <c r="M408" s="554" t="s">
        <v>35</v>
      </c>
      <c r="N408" s="554" t="s">
        <v>35</v>
      </c>
      <c r="O408" s="554" t="s">
        <v>35</v>
      </c>
      <c r="P408" s="554" t="s">
        <v>35</v>
      </c>
      <c r="Q408" s="71" t="s">
        <v>35</v>
      </c>
      <c r="R408" s="103"/>
      <c r="S408" s="103"/>
      <c r="T408" s="554" t="s">
        <v>35</v>
      </c>
      <c r="U408" s="554" t="s">
        <v>35</v>
      </c>
      <c r="V408" s="554"/>
      <c r="W408" s="107" t="s">
        <v>1012</v>
      </c>
      <c r="X408" s="103" t="s">
        <v>38</v>
      </c>
      <c r="Y408" s="108">
        <v>0.22</v>
      </c>
      <c r="Z408" s="109"/>
      <c r="AA408" s="554">
        <v>3039467</v>
      </c>
      <c r="AB408" s="554">
        <v>668682.74</v>
      </c>
      <c r="AC408" s="71"/>
      <c r="AD408" s="71"/>
      <c r="AE408" s="71"/>
      <c r="AF408" s="71"/>
      <c r="AG408" s="71"/>
      <c r="AH408" s="103"/>
      <c r="AI408" s="71"/>
      <c r="AJ408" s="103"/>
      <c r="AK408" s="103"/>
      <c r="AL408" s="554" t="s">
        <v>35</v>
      </c>
      <c r="AM408" s="554" t="s">
        <v>35</v>
      </c>
      <c r="AN408" s="71"/>
      <c r="AO408" s="103"/>
      <c r="AP408" s="602" t="s">
        <v>35</v>
      </c>
      <c r="AQ408" s="107"/>
      <c r="AR408" s="107"/>
    </row>
    <row r="409" spans="1:44" outlineLevel="2">
      <c r="A409" s="72">
        <v>29</v>
      </c>
      <c r="B409" s="552" t="s">
        <v>35</v>
      </c>
      <c r="C409" s="552"/>
      <c r="D409" s="71"/>
      <c r="E409" s="103"/>
      <c r="F409" s="103"/>
      <c r="G409" s="103"/>
      <c r="H409" s="103"/>
      <c r="I409" s="103"/>
      <c r="J409" s="103"/>
      <c r="K409" s="107"/>
      <c r="L409" s="105" t="s">
        <v>35</v>
      </c>
      <c r="M409" s="554" t="s">
        <v>35</v>
      </c>
      <c r="N409" s="554" t="s">
        <v>35</v>
      </c>
      <c r="O409" s="554" t="s">
        <v>35</v>
      </c>
      <c r="P409" s="554" t="s">
        <v>35</v>
      </c>
      <c r="Q409" s="71" t="s">
        <v>35</v>
      </c>
      <c r="R409" s="103"/>
      <c r="S409" s="103"/>
      <c r="T409" s="554" t="s">
        <v>35</v>
      </c>
      <c r="U409" s="554" t="s">
        <v>35</v>
      </c>
      <c r="V409" s="554"/>
      <c r="W409" s="107" t="s">
        <v>1013</v>
      </c>
      <c r="X409" s="103" t="s">
        <v>42</v>
      </c>
      <c r="Y409" s="108">
        <v>1</v>
      </c>
      <c r="Z409" s="109"/>
      <c r="AA409" s="554">
        <v>3793079</v>
      </c>
      <c r="AB409" s="554">
        <v>3793079</v>
      </c>
      <c r="AC409" s="71"/>
      <c r="AD409" s="71"/>
      <c r="AE409" s="71"/>
      <c r="AF409" s="71"/>
      <c r="AG409" s="71"/>
      <c r="AH409" s="103"/>
      <c r="AI409" s="71"/>
      <c r="AJ409" s="103"/>
      <c r="AK409" s="103"/>
      <c r="AL409" s="554" t="s">
        <v>35</v>
      </c>
      <c r="AM409" s="554" t="s">
        <v>35</v>
      </c>
      <c r="AN409" s="71"/>
      <c r="AO409" s="103"/>
      <c r="AP409" s="602" t="s">
        <v>35</v>
      </c>
      <c r="AQ409" s="107"/>
      <c r="AR409" s="107"/>
    </row>
    <row r="410" spans="1:44" outlineLevel="2">
      <c r="A410" s="72">
        <v>29</v>
      </c>
      <c r="B410" s="552" t="s">
        <v>35</v>
      </c>
      <c r="C410" s="552"/>
      <c r="D410" s="71"/>
      <c r="E410" s="103"/>
      <c r="F410" s="103"/>
      <c r="G410" s="103"/>
      <c r="H410" s="103"/>
      <c r="I410" s="103"/>
      <c r="J410" s="103"/>
      <c r="K410" s="107"/>
      <c r="L410" s="105" t="s">
        <v>35</v>
      </c>
      <c r="M410" s="554" t="s">
        <v>35</v>
      </c>
      <c r="N410" s="554" t="s">
        <v>35</v>
      </c>
      <c r="O410" s="554" t="s">
        <v>35</v>
      </c>
      <c r="P410" s="554" t="s">
        <v>35</v>
      </c>
      <c r="Q410" s="71" t="s">
        <v>35</v>
      </c>
      <c r="R410" s="103"/>
      <c r="S410" s="103"/>
      <c r="T410" s="554" t="s">
        <v>35</v>
      </c>
      <c r="U410" s="554" t="s">
        <v>35</v>
      </c>
      <c r="V410" s="554"/>
      <c r="W410" s="107" t="s">
        <v>1014</v>
      </c>
      <c r="X410" s="103" t="s">
        <v>27</v>
      </c>
      <c r="Y410" s="108">
        <v>6.65</v>
      </c>
      <c r="Z410" s="109"/>
      <c r="AA410" s="554">
        <v>4447303</v>
      </c>
      <c r="AB410" s="554">
        <v>29574564.950000003</v>
      </c>
      <c r="AC410" s="71"/>
      <c r="AD410" s="71"/>
      <c r="AE410" s="71"/>
      <c r="AF410" s="71"/>
      <c r="AG410" s="71"/>
      <c r="AH410" s="103"/>
      <c r="AI410" s="71"/>
      <c r="AJ410" s="103"/>
      <c r="AK410" s="103"/>
      <c r="AL410" s="554" t="s">
        <v>35</v>
      </c>
      <c r="AM410" s="554" t="s">
        <v>35</v>
      </c>
      <c r="AN410" s="71"/>
      <c r="AO410" s="103"/>
      <c r="AP410" s="602" t="s">
        <v>35</v>
      </c>
      <c r="AQ410" s="107"/>
      <c r="AR410" s="107"/>
    </row>
    <row r="411" spans="1:44" ht="37.5" outlineLevel="2">
      <c r="A411" s="72">
        <v>29</v>
      </c>
      <c r="B411" s="552" t="s">
        <v>35</v>
      </c>
      <c r="C411" s="552"/>
      <c r="D411" s="71"/>
      <c r="E411" s="103"/>
      <c r="F411" s="103"/>
      <c r="G411" s="103"/>
      <c r="H411" s="103"/>
      <c r="I411" s="103"/>
      <c r="J411" s="103"/>
      <c r="K411" s="107"/>
      <c r="L411" s="105" t="s">
        <v>35</v>
      </c>
      <c r="M411" s="554" t="s">
        <v>35</v>
      </c>
      <c r="N411" s="554" t="s">
        <v>35</v>
      </c>
      <c r="O411" s="554" t="s">
        <v>35</v>
      </c>
      <c r="P411" s="554" t="s">
        <v>35</v>
      </c>
      <c r="Q411" s="71" t="s">
        <v>35</v>
      </c>
      <c r="R411" s="103"/>
      <c r="S411" s="103"/>
      <c r="T411" s="554" t="s">
        <v>35</v>
      </c>
      <c r="U411" s="554" t="s">
        <v>35</v>
      </c>
      <c r="V411" s="554"/>
      <c r="W411" s="107" t="s">
        <v>1015</v>
      </c>
      <c r="X411" s="103" t="s">
        <v>27</v>
      </c>
      <c r="Y411" s="108">
        <v>5.27</v>
      </c>
      <c r="Z411" s="109"/>
      <c r="AA411" s="554">
        <v>5058826</v>
      </c>
      <c r="AB411" s="554">
        <v>26660013.02</v>
      </c>
      <c r="AC411" s="71"/>
      <c r="AD411" s="71"/>
      <c r="AE411" s="71"/>
      <c r="AF411" s="71"/>
      <c r="AG411" s="71"/>
      <c r="AH411" s="103"/>
      <c r="AI411" s="71"/>
      <c r="AJ411" s="103"/>
      <c r="AK411" s="103"/>
      <c r="AL411" s="554" t="s">
        <v>35</v>
      </c>
      <c r="AM411" s="554" t="s">
        <v>35</v>
      </c>
      <c r="AN411" s="71"/>
      <c r="AO411" s="103"/>
      <c r="AP411" s="602" t="s">
        <v>35</v>
      </c>
      <c r="AQ411" s="107"/>
      <c r="AR411" s="107"/>
    </row>
    <row r="412" spans="1:44" ht="37.5" outlineLevel="2">
      <c r="A412" s="72">
        <v>29</v>
      </c>
      <c r="B412" s="552" t="s">
        <v>35</v>
      </c>
      <c r="C412" s="552"/>
      <c r="D412" s="71"/>
      <c r="E412" s="103"/>
      <c r="F412" s="103"/>
      <c r="G412" s="103"/>
      <c r="H412" s="103"/>
      <c r="I412" s="103"/>
      <c r="J412" s="103"/>
      <c r="K412" s="107"/>
      <c r="L412" s="105" t="s">
        <v>35</v>
      </c>
      <c r="M412" s="554" t="s">
        <v>35</v>
      </c>
      <c r="N412" s="554" t="s">
        <v>35</v>
      </c>
      <c r="O412" s="554" t="s">
        <v>35</v>
      </c>
      <c r="P412" s="554" t="s">
        <v>35</v>
      </c>
      <c r="Q412" s="71" t="s">
        <v>35</v>
      </c>
      <c r="R412" s="103"/>
      <c r="S412" s="103"/>
      <c r="T412" s="554" t="s">
        <v>35</v>
      </c>
      <c r="U412" s="554" t="s">
        <v>35</v>
      </c>
      <c r="V412" s="554"/>
      <c r="W412" s="107" t="s">
        <v>1016</v>
      </c>
      <c r="X412" s="103" t="s">
        <v>27</v>
      </c>
      <c r="Y412" s="108">
        <v>22.06</v>
      </c>
      <c r="Z412" s="109"/>
      <c r="AA412" s="554">
        <v>1398600</v>
      </c>
      <c r="AB412" s="554">
        <v>30853116</v>
      </c>
      <c r="AC412" s="71"/>
      <c r="AD412" s="71"/>
      <c r="AE412" s="71"/>
      <c r="AF412" s="71"/>
      <c r="AG412" s="71"/>
      <c r="AH412" s="103"/>
      <c r="AI412" s="71"/>
      <c r="AJ412" s="103"/>
      <c r="AK412" s="103"/>
      <c r="AL412" s="554" t="s">
        <v>35</v>
      </c>
      <c r="AM412" s="554" t="s">
        <v>35</v>
      </c>
      <c r="AN412" s="71"/>
      <c r="AO412" s="103"/>
      <c r="AP412" s="602" t="s">
        <v>35</v>
      </c>
      <c r="AQ412" s="107"/>
      <c r="AR412" s="107"/>
    </row>
    <row r="413" spans="1:44" ht="37.5" outlineLevel="2">
      <c r="A413" s="72">
        <v>29</v>
      </c>
      <c r="B413" s="552" t="s">
        <v>35</v>
      </c>
      <c r="C413" s="552"/>
      <c r="D413" s="71"/>
      <c r="E413" s="103"/>
      <c r="F413" s="103"/>
      <c r="G413" s="103"/>
      <c r="H413" s="103"/>
      <c r="I413" s="103"/>
      <c r="J413" s="103"/>
      <c r="K413" s="107"/>
      <c r="L413" s="105" t="s">
        <v>35</v>
      </c>
      <c r="M413" s="554" t="s">
        <v>35</v>
      </c>
      <c r="N413" s="554" t="s">
        <v>35</v>
      </c>
      <c r="O413" s="554" t="s">
        <v>35</v>
      </c>
      <c r="P413" s="554" t="s">
        <v>35</v>
      </c>
      <c r="Q413" s="71" t="s">
        <v>35</v>
      </c>
      <c r="R413" s="103"/>
      <c r="S413" s="103"/>
      <c r="T413" s="554" t="s">
        <v>35</v>
      </c>
      <c r="U413" s="554" t="s">
        <v>35</v>
      </c>
      <c r="V413" s="554"/>
      <c r="W413" s="107" t="s">
        <v>1017</v>
      </c>
      <c r="X413" s="103" t="s">
        <v>38</v>
      </c>
      <c r="Y413" s="108">
        <v>0.66500000000000004</v>
      </c>
      <c r="Z413" s="109"/>
      <c r="AA413" s="554">
        <v>5712071</v>
      </c>
      <c r="AB413" s="554">
        <v>3798527.2150000003</v>
      </c>
      <c r="AC413" s="71"/>
      <c r="AD413" s="71"/>
      <c r="AE413" s="71"/>
      <c r="AF413" s="71"/>
      <c r="AG413" s="71"/>
      <c r="AH413" s="103"/>
      <c r="AI413" s="71"/>
      <c r="AJ413" s="103"/>
      <c r="AK413" s="103"/>
      <c r="AL413" s="554" t="s">
        <v>35</v>
      </c>
      <c r="AM413" s="554" t="s">
        <v>35</v>
      </c>
      <c r="AN413" s="71"/>
      <c r="AO413" s="103"/>
      <c r="AP413" s="602" t="s">
        <v>35</v>
      </c>
      <c r="AQ413" s="107"/>
      <c r="AR413" s="107"/>
    </row>
    <row r="414" spans="1:44" outlineLevel="2">
      <c r="A414" s="72">
        <v>29</v>
      </c>
      <c r="B414" s="552" t="s">
        <v>35</v>
      </c>
      <c r="C414" s="552"/>
      <c r="D414" s="71"/>
      <c r="E414" s="103"/>
      <c r="F414" s="103"/>
      <c r="G414" s="103"/>
      <c r="H414" s="103"/>
      <c r="I414" s="103"/>
      <c r="J414" s="103"/>
      <c r="K414" s="107"/>
      <c r="L414" s="105" t="s">
        <v>35</v>
      </c>
      <c r="M414" s="554" t="s">
        <v>35</v>
      </c>
      <c r="N414" s="554" t="s">
        <v>35</v>
      </c>
      <c r="O414" s="554" t="s">
        <v>35</v>
      </c>
      <c r="P414" s="554" t="s">
        <v>35</v>
      </c>
      <c r="Q414" s="71" t="s">
        <v>35</v>
      </c>
      <c r="R414" s="103"/>
      <c r="S414" s="103"/>
      <c r="T414" s="554" t="s">
        <v>35</v>
      </c>
      <c r="U414" s="554" t="s">
        <v>35</v>
      </c>
      <c r="V414" s="554"/>
      <c r="W414" s="107" t="s">
        <v>1018</v>
      </c>
      <c r="X414" s="103" t="s">
        <v>38</v>
      </c>
      <c r="Y414" s="108">
        <v>0.76200000000000001</v>
      </c>
      <c r="Z414" s="109"/>
      <c r="AA414" s="554">
        <v>2704619</v>
      </c>
      <c r="AB414" s="554">
        <v>2060919.6780000001</v>
      </c>
      <c r="AC414" s="71"/>
      <c r="AD414" s="71"/>
      <c r="AE414" s="71"/>
      <c r="AF414" s="71"/>
      <c r="AG414" s="71"/>
      <c r="AH414" s="103"/>
      <c r="AI414" s="71"/>
      <c r="AJ414" s="103"/>
      <c r="AK414" s="103"/>
      <c r="AL414" s="554" t="s">
        <v>35</v>
      </c>
      <c r="AM414" s="554" t="s">
        <v>35</v>
      </c>
      <c r="AN414" s="71"/>
      <c r="AO414" s="103"/>
      <c r="AP414" s="602" t="s">
        <v>35</v>
      </c>
      <c r="AQ414" s="107"/>
      <c r="AR414" s="107"/>
    </row>
    <row r="415" spans="1:44" outlineLevel="2">
      <c r="A415" s="72">
        <v>29</v>
      </c>
      <c r="B415" s="552" t="s">
        <v>35</v>
      </c>
      <c r="C415" s="552"/>
      <c r="D415" s="71"/>
      <c r="E415" s="103"/>
      <c r="F415" s="103"/>
      <c r="G415" s="103"/>
      <c r="H415" s="103"/>
      <c r="I415" s="103"/>
      <c r="J415" s="103"/>
      <c r="K415" s="107"/>
      <c r="L415" s="105" t="s">
        <v>35</v>
      </c>
      <c r="M415" s="554" t="s">
        <v>35</v>
      </c>
      <c r="N415" s="554" t="s">
        <v>35</v>
      </c>
      <c r="O415" s="554" t="s">
        <v>35</v>
      </c>
      <c r="P415" s="554" t="s">
        <v>35</v>
      </c>
      <c r="Q415" s="71" t="s">
        <v>35</v>
      </c>
      <c r="R415" s="103"/>
      <c r="S415" s="103"/>
      <c r="T415" s="554" t="s">
        <v>35</v>
      </c>
      <c r="U415" s="554" t="s">
        <v>35</v>
      </c>
      <c r="V415" s="554"/>
      <c r="W415" s="107" t="s">
        <v>1019</v>
      </c>
      <c r="X415" s="103" t="s">
        <v>27</v>
      </c>
      <c r="Y415" s="108">
        <v>19.14</v>
      </c>
      <c r="Z415" s="109"/>
      <c r="AA415" s="554">
        <v>330817</v>
      </c>
      <c r="AB415" s="554">
        <v>6331837.3799999999</v>
      </c>
      <c r="AC415" s="71"/>
      <c r="AD415" s="71"/>
      <c r="AE415" s="71"/>
      <c r="AF415" s="71"/>
      <c r="AG415" s="71"/>
      <c r="AH415" s="103"/>
      <c r="AI415" s="71"/>
      <c r="AJ415" s="103"/>
      <c r="AK415" s="103"/>
      <c r="AL415" s="554" t="s">
        <v>35</v>
      </c>
      <c r="AM415" s="554" t="s">
        <v>35</v>
      </c>
      <c r="AN415" s="71"/>
      <c r="AO415" s="103"/>
      <c r="AP415" s="602" t="s">
        <v>35</v>
      </c>
      <c r="AQ415" s="107"/>
      <c r="AR415" s="107"/>
    </row>
    <row r="416" spans="1:44" outlineLevel="2">
      <c r="A416" s="72">
        <v>29</v>
      </c>
      <c r="B416" s="552"/>
      <c r="C416" s="552"/>
      <c r="D416" s="61"/>
      <c r="E416" s="103"/>
      <c r="F416" s="103"/>
      <c r="G416" s="103"/>
      <c r="H416" s="103"/>
      <c r="I416" s="103"/>
      <c r="J416" s="103"/>
      <c r="K416" s="107"/>
      <c r="L416" s="105" t="s">
        <v>35</v>
      </c>
      <c r="M416" s="554" t="s">
        <v>35</v>
      </c>
      <c r="N416" s="554" t="s">
        <v>35</v>
      </c>
      <c r="O416" s="554" t="s">
        <v>35</v>
      </c>
      <c r="P416" s="554" t="s">
        <v>35</v>
      </c>
      <c r="Q416" s="71" t="s">
        <v>35</v>
      </c>
      <c r="R416" s="103"/>
      <c r="S416" s="103"/>
      <c r="T416" s="554" t="s">
        <v>35</v>
      </c>
      <c r="U416" s="554" t="s">
        <v>35</v>
      </c>
      <c r="V416" s="554"/>
      <c r="W416" s="107"/>
      <c r="X416" s="103"/>
      <c r="Y416" s="108"/>
      <c r="Z416" s="109"/>
      <c r="AA416" s="554" t="s">
        <v>35</v>
      </c>
      <c r="AB416" s="554" t="s">
        <v>35</v>
      </c>
      <c r="AC416" s="71"/>
      <c r="AD416" s="71"/>
      <c r="AE416" s="71"/>
      <c r="AF416" s="71"/>
      <c r="AG416" s="71"/>
      <c r="AH416" s="103"/>
      <c r="AI416" s="71"/>
      <c r="AJ416" s="103"/>
      <c r="AK416" s="103"/>
      <c r="AL416" s="554" t="s">
        <v>35</v>
      </c>
      <c r="AM416" s="554" t="s">
        <v>35</v>
      </c>
      <c r="AN416" s="71"/>
      <c r="AO416" s="103"/>
      <c r="AP416" s="602" t="s">
        <v>35</v>
      </c>
      <c r="AQ416" s="107"/>
      <c r="AR416" s="107"/>
    </row>
    <row r="417" spans="1:44" outlineLevel="1">
      <c r="A417" s="84" t="s">
        <v>2130</v>
      </c>
      <c r="B417" s="552">
        <v>30</v>
      </c>
      <c r="C417" s="552">
        <v>395</v>
      </c>
      <c r="D417" s="61" t="s">
        <v>72</v>
      </c>
      <c r="E417" s="162"/>
      <c r="F417" s="103"/>
      <c r="G417" s="162"/>
      <c r="H417" s="162"/>
      <c r="I417" s="162"/>
      <c r="J417" s="162"/>
      <c r="K417" s="129"/>
      <c r="L417" s="167">
        <v>0</v>
      </c>
      <c r="M417" s="553"/>
      <c r="N417" s="553"/>
      <c r="O417" s="553">
        <v>0</v>
      </c>
      <c r="P417" s="553">
        <v>0</v>
      </c>
      <c r="Q417" s="61"/>
      <c r="R417" s="162"/>
      <c r="S417" s="162">
        <v>33</v>
      </c>
      <c r="T417" s="553"/>
      <c r="U417" s="553">
        <v>20349000</v>
      </c>
      <c r="V417" s="553"/>
      <c r="W417" s="129"/>
      <c r="X417" s="162"/>
      <c r="Y417" s="169">
        <v>297.10500000000002</v>
      </c>
      <c r="Z417" s="170">
        <v>0</v>
      </c>
      <c r="AA417" s="553"/>
      <c r="AB417" s="553">
        <v>284540467.85000002</v>
      </c>
      <c r="AC417" s="71"/>
      <c r="AD417" s="71"/>
      <c r="AE417" s="71"/>
      <c r="AF417" s="71"/>
      <c r="AG417" s="71"/>
      <c r="AH417" s="103"/>
      <c r="AI417" s="61"/>
      <c r="AJ417" s="162"/>
      <c r="AK417" s="162">
        <v>0</v>
      </c>
      <c r="AL417" s="553"/>
      <c r="AM417" s="553">
        <v>0</v>
      </c>
      <c r="AN417" s="61"/>
      <c r="AO417" s="162">
        <v>0</v>
      </c>
      <c r="AP417" s="602">
        <v>304889467.85000002</v>
      </c>
      <c r="AQ417" s="59"/>
      <c r="AR417" s="59"/>
    </row>
    <row r="418" spans="1:44" ht="41.25" outlineLevel="2">
      <c r="A418" s="72">
        <v>30</v>
      </c>
      <c r="B418" s="552" t="s">
        <v>35</v>
      </c>
      <c r="C418" s="552"/>
      <c r="D418" s="71" t="s">
        <v>75</v>
      </c>
      <c r="E418" s="103"/>
      <c r="F418" s="103"/>
      <c r="G418" s="103"/>
      <c r="H418" s="103"/>
      <c r="I418" s="103"/>
      <c r="J418" s="103"/>
      <c r="K418" s="107"/>
      <c r="L418" s="105" t="s">
        <v>35</v>
      </c>
      <c r="M418" s="554" t="s">
        <v>35</v>
      </c>
      <c r="N418" s="554" t="s">
        <v>35</v>
      </c>
      <c r="O418" s="554" t="s">
        <v>35</v>
      </c>
      <c r="P418" s="554" t="s">
        <v>35</v>
      </c>
      <c r="Q418" s="71" t="s">
        <v>48</v>
      </c>
      <c r="R418" s="103" t="s">
        <v>44</v>
      </c>
      <c r="S418" s="103">
        <v>3</v>
      </c>
      <c r="T418" s="554">
        <v>1708000</v>
      </c>
      <c r="U418" s="554">
        <v>5124000</v>
      </c>
      <c r="V418" s="554" t="s">
        <v>2164</v>
      </c>
      <c r="W418" s="107" t="s">
        <v>1020</v>
      </c>
      <c r="X418" s="103" t="s">
        <v>27</v>
      </c>
      <c r="Y418" s="108">
        <v>61.41</v>
      </c>
      <c r="Z418" s="109"/>
      <c r="AA418" s="554">
        <v>2107662</v>
      </c>
      <c r="AB418" s="554">
        <v>129431523.41999999</v>
      </c>
      <c r="AC418" s="71" t="s">
        <v>32</v>
      </c>
      <c r="AD418" s="71" t="s">
        <v>29</v>
      </c>
      <c r="AE418" s="71" t="s">
        <v>30</v>
      </c>
      <c r="AF418" s="71" t="s">
        <v>73</v>
      </c>
      <c r="AG418" s="71" t="s">
        <v>74</v>
      </c>
      <c r="AH418" s="103" t="s">
        <v>41</v>
      </c>
      <c r="AI418" s="71"/>
      <c r="AJ418" s="103"/>
      <c r="AK418" s="103"/>
      <c r="AL418" s="554" t="s">
        <v>35</v>
      </c>
      <c r="AM418" s="554" t="s">
        <v>35</v>
      </c>
      <c r="AN418" s="71"/>
      <c r="AO418" s="103"/>
      <c r="AP418" s="602" t="s">
        <v>35</v>
      </c>
      <c r="AQ418" s="59" t="s">
        <v>609</v>
      </c>
      <c r="AR418" s="59" t="s">
        <v>1912</v>
      </c>
    </row>
    <row r="419" spans="1:44" ht="75" outlineLevel="2">
      <c r="A419" s="72">
        <v>30</v>
      </c>
      <c r="B419" s="552" t="s">
        <v>35</v>
      </c>
      <c r="C419" s="552"/>
      <c r="D419" s="71" t="s">
        <v>39</v>
      </c>
      <c r="E419" s="103"/>
      <c r="F419" s="103"/>
      <c r="G419" s="103"/>
      <c r="H419" s="103"/>
      <c r="I419" s="103"/>
      <c r="J419" s="103"/>
      <c r="K419" s="107"/>
      <c r="L419" s="105" t="s">
        <v>35</v>
      </c>
      <c r="M419" s="554" t="s">
        <v>35</v>
      </c>
      <c r="N419" s="554" t="s">
        <v>35</v>
      </c>
      <c r="O419" s="554" t="s">
        <v>35</v>
      </c>
      <c r="P419" s="554" t="s">
        <v>35</v>
      </c>
      <c r="Q419" s="71" t="s">
        <v>58</v>
      </c>
      <c r="R419" s="103" t="s">
        <v>44</v>
      </c>
      <c r="S419" s="103">
        <v>4</v>
      </c>
      <c r="T419" s="554">
        <v>211000</v>
      </c>
      <c r="U419" s="554">
        <v>844000</v>
      </c>
      <c r="V419" s="554"/>
      <c r="W419" s="107" t="s">
        <v>1021</v>
      </c>
      <c r="X419" s="103" t="s">
        <v>27</v>
      </c>
      <c r="Y419" s="108">
        <v>15.4</v>
      </c>
      <c r="Z419" s="109"/>
      <c r="AA419" s="554">
        <v>109890</v>
      </c>
      <c r="AB419" s="554">
        <v>1692306</v>
      </c>
      <c r="AC419" s="71"/>
      <c r="AD419" s="71"/>
      <c r="AE419" s="71"/>
      <c r="AF419" s="71"/>
      <c r="AG419" s="71"/>
      <c r="AH419" s="103"/>
      <c r="AI419" s="71"/>
      <c r="AJ419" s="103"/>
      <c r="AK419" s="103"/>
      <c r="AL419" s="554" t="s">
        <v>35</v>
      </c>
      <c r="AM419" s="554" t="s">
        <v>35</v>
      </c>
      <c r="AN419" s="71"/>
      <c r="AO419" s="103"/>
      <c r="AP419" s="602" t="s">
        <v>35</v>
      </c>
      <c r="AQ419" s="107"/>
      <c r="AR419" s="107" t="s">
        <v>1958</v>
      </c>
    </row>
    <row r="420" spans="1:44" ht="93.75" outlineLevel="2">
      <c r="A420" s="72">
        <v>30</v>
      </c>
      <c r="B420" s="552" t="s">
        <v>35</v>
      </c>
      <c r="C420" s="552"/>
      <c r="D420" s="71"/>
      <c r="E420" s="103"/>
      <c r="F420" s="103"/>
      <c r="G420" s="103"/>
      <c r="H420" s="103"/>
      <c r="I420" s="103"/>
      <c r="J420" s="103"/>
      <c r="K420" s="107"/>
      <c r="L420" s="105" t="s">
        <v>35</v>
      </c>
      <c r="M420" s="554" t="s">
        <v>35</v>
      </c>
      <c r="N420" s="554" t="s">
        <v>35</v>
      </c>
      <c r="O420" s="554" t="s">
        <v>35</v>
      </c>
      <c r="P420" s="554" t="s">
        <v>35</v>
      </c>
      <c r="Q420" s="71" t="s">
        <v>49</v>
      </c>
      <c r="R420" s="103" t="s">
        <v>44</v>
      </c>
      <c r="S420" s="103">
        <v>1</v>
      </c>
      <c r="T420" s="554">
        <v>248000</v>
      </c>
      <c r="U420" s="554">
        <v>248000</v>
      </c>
      <c r="V420" s="554"/>
      <c r="W420" s="107" t="s">
        <v>1022</v>
      </c>
      <c r="X420" s="103" t="s">
        <v>27</v>
      </c>
      <c r="Y420" s="108">
        <v>42.730000000000004</v>
      </c>
      <c r="Z420" s="109"/>
      <c r="AA420" s="554">
        <v>1457397</v>
      </c>
      <c r="AB420" s="554">
        <v>62274573.810000002</v>
      </c>
      <c r="AC420" s="71"/>
      <c r="AD420" s="71"/>
      <c r="AE420" s="71"/>
      <c r="AF420" s="71"/>
      <c r="AG420" s="71"/>
      <c r="AH420" s="103"/>
      <c r="AI420" s="71"/>
      <c r="AJ420" s="103"/>
      <c r="AK420" s="103"/>
      <c r="AL420" s="554" t="s">
        <v>35</v>
      </c>
      <c r="AM420" s="554" t="s">
        <v>35</v>
      </c>
      <c r="AN420" s="71"/>
      <c r="AO420" s="103"/>
      <c r="AP420" s="602" t="s">
        <v>35</v>
      </c>
      <c r="AQ420" s="107"/>
      <c r="AR420" s="107" t="s">
        <v>1959</v>
      </c>
    </row>
    <row r="421" spans="1:44" ht="75" outlineLevel="2">
      <c r="A421" s="72">
        <v>30</v>
      </c>
      <c r="B421" s="552" t="s">
        <v>35</v>
      </c>
      <c r="C421" s="552"/>
      <c r="D421" s="71"/>
      <c r="E421" s="103"/>
      <c r="F421" s="103"/>
      <c r="G421" s="103"/>
      <c r="H421" s="103"/>
      <c r="I421" s="103"/>
      <c r="J421" s="103"/>
      <c r="K421" s="107"/>
      <c r="L421" s="105" t="s">
        <v>35</v>
      </c>
      <c r="M421" s="554" t="s">
        <v>35</v>
      </c>
      <c r="N421" s="554" t="s">
        <v>35</v>
      </c>
      <c r="O421" s="554" t="s">
        <v>35</v>
      </c>
      <c r="P421" s="554" t="s">
        <v>35</v>
      </c>
      <c r="Q421" s="71" t="s">
        <v>77</v>
      </c>
      <c r="R421" s="103" t="s">
        <v>44</v>
      </c>
      <c r="S421" s="103">
        <v>2</v>
      </c>
      <c r="T421" s="554">
        <v>45000</v>
      </c>
      <c r="U421" s="554">
        <v>90000</v>
      </c>
      <c r="V421" s="554"/>
      <c r="W421" s="107" t="s">
        <v>1007</v>
      </c>
      <c r="X421" s="103" t="s">
        <v>27</v>
      </c>
      <c r="Y421" s="108">
        <v>4.5599999999999996</v>
      </c>
      <c r="Z421" s="109"/>
      <c r="AA421" s="554">
        <v>1229116</v>
      </c>
      <c r="AB421" s="554">
        <v>5604768.96</v>
      </c>
      <c r="AC421" s="71"/>
      <c r="AD421" s="71"/>
      <c r="AE421" s="71"/>
      <c r="AF421" s="71"/>
      <c r="AG421" s="71"/>
      <c r="AH421" s="103"/>
      <c r="AI421" s="71"/>
      <c r="AJ421" s="103"/>
      <c r="AK421" s="103"/>
      <c r="AL421" s="554" t="s">
        <v>35</v>
      </c>
      <c r="AM421" s="554" t="s">
        <v>35</v>
      </c>
      <c r="AN421" s="71"/>
      <c r="AO421" s="103"/>
      <c r="AP421" s="602" t="s">
        <v>35</v>
      </c>
      <c r="AQ421" s="107"/>
      <c r="AR421" s="107" t="s">
        <v>1960</v>
      </c>
    </row>
    <row r="422" spans="1:44" outlineLevel="2">
      <c r="A422" s="72">
        <v>30</v>
      </c>
      <c r="B422" s="552" t="s">
        <v>35</v>
      </c>
      <c r="C422" s="552"/>
      <c r="D422" s="71"/>
      <c r="E422" s="103"/>
      <c r="F422" s="103"/>
      <c r="G422" s="103"/>
      <c r="H422" s="103"/>
      <c r="I422" s="103"/>
      <c r="J422" s="103"/>
      <c r="K422" s="107"/>
      <c r="L422" s="105" t="s">
        <v>35</v>
      </c>
      <c r="M422" s="554" t="s">
        <v>35</v>
      </c>
      <c r="N422" s="554" t="s">
        <v>35</v>
      </c>
      <c r="O422" s="554" t="s">
        <v>35</v>
      </c>
      <c r="P422" s="554" t="s">
        <v>35</v>
      </c>
      <c r="Q422" s="71" t="s">
        <v>78</v>
      </c>
      <c r="R422" s="103" t="s">
        <v>44</v>
      </c>
      <c r="S422" s="103">
        <v>1</v>
      </c>
      <c r="T422" s="554">
        <v>2236000</v>
      </c>
      <c r="U422" s="554">
        <v>2236000</v>
      </c>
      <c r="V422" s="554"/>
      <c r="W422" s="107" t="s">
        <v>1023</v>
      </c>
      <c r="X422" s="103" t="s">
        <v>38</v>
      </c>
      <c r="Y422" s="108">
        <v>0.105</v>
      </c>
      <c r="Z422" s="109"/>
      <c r="AA422" s="554">
        <v>2523428</v>
      </c>
      <c r="AB422" s="554">
        <v>264959.94</v>
      </c>
      <c r="AC422" s="71"/>
      <c r="AD422" s="71"/>
      <c r="AE422" s="71"/>
      <c r="AF422" s="71"/>
      <c r="AG422" s="71"/>
      <c r="AH422" s="103"/>
      <c r="AI422" s="71"/>
      <c r="AJ422" s="103"/>
      <c r="AK422" s="103"/>
      <c r="AL422" s="554" t="s">
        <v>35</v>
      </c>
      <c r="AM422" s="554" t="s">
        <v>35</v>
      </c>
      <c r="AN422" s="71"/>
      <c r="AO422" s="103"/>
      <c r="AP422" s="602" t="s">
        <v>35</v>
      </c>
      <c r="AQ422" s="107"/>
      <c r="AR422" s="107"/>
    </row>
    <row r="423" spans="1:44" outlineLevel="2">
      <c r="A423" s="72">
        <v>30</v>
      </c>
      <c r="B423" s="552" t="s">
        <v>35</v>
      </c>
      <c r="C423" s="552"/>
      <c r="D423" s="71"/>
      <c r="E423" s="103"/>
      <c r="F423" s="103"/>
      <c r="G423" s="103"/>
      <c r="H423" s="103"/>
      <c r="I423" s="103"/>
      <c r="J423" s="103"/>
      <c r="K423" s="107"/>
      <c r="L423" s="105" t="s">
        <v>35</v>
      </c>
      <c r="M423" s="554" t="s">
        <v>35</v>
      </c>
      <c r="N423" s="554" t="s">
        <v>35</v>
      </c>
      <c r="O423" s="554" t="s">
        <v>35</v>
      </c>
      <c r="P423" s="554" t="s">
        <v>35</v>
      </c>
      <c r="Q423" s="71" t="s">
        <v>79</v>
      </c>
      <c r="R423" s="103" t="s">
        <v>44</v>
      </c>
      <c r="S423" s="103">
        <v>1</v>
      </c>
      <c r="T423" s="554">
        <v>1632000</v>
      </c>
      <c r="U423" s="554">
        <v>1632000</v>
      </c>
      <c r="V423" s="554"/>
      <c r="W423" s="107" t="s">
        <v>1009</v>
      </c>
      <c r="X423" s="103" t="s">
        <v>27</v>
      </c>
      <c r="Y423" s="108">
        <v>2.9</v>
      </c>
      <c r="Z423" s="109"/>
      <c r="AA423" s="554">
        <v>282038</v>
      </c>
      <c r="AB423" s="554">
        <v>817910.2</v>
      </c>
      <c r="AC423" s="71"/>
      <c r="AD423" s="71"/>
      <c r="AE423" s="71"/>
      <c r="AF423" s="71"/>
      <c r="AG423" s="71"/>
      <c r="AH423" s="103"/>
      <c r="AI423" s="71"/>
      <c r="AJ423" s="103"/>
      <c r="AK423" s="103"/>
      <c r="AL423" s="554" t="s">
        <v>35</v>
      </c>
      <c r="AM423" s="554" t="s">
        <v>35</v>
      </c>
      <c r="AN423" s="71"/>
      <c r="AO423" s="103"/>
      <c r="AP423" s="602" t="s">
        <v>35</v>
      </c>
      <c r="AQ423" s="107"/>
      <c r="AR423" s="107"/>
    </row>
    <row r="424" spans="1:44" outlineLevel="2">
      <c r="A424" s="72">
        <v>30</v>
      </c>
      <c r="B424" s="552" t="s">
        <v>35</v>
      </c>
      <c r="C424" s="552"/>
      <c r="D424" s="71"/>
      <c r="E424" s="103"/>
      <c r="F424" s="103"/>
      <c r="G424" s="103"/>
      <c r="H424" s="103"/>
      <c r="I424" s="103"/>
      <c r="J424" s="103"/>
      <c r="K424" s="107"/>
      <c r="L424" s="105" t="s">
        <v>35</v>
      </c>
      <c r="M424" s="554" t="s">
        <v>35</v>
      </c>
      <c r="N424" s="554" t="s">
        <v>35</v>
      </c>
      <c r="O424" s="554" t="s">
        <v>35</v>
      </c>
      <c r="P424" s="554" t="s">
        <v>35</v>
      </c>
      <c r="Q424" s="71" t="s">
        <v>46</v>
      </c>
      <c r="R424" s="103" t="s">
        <v>44</v>
      </c>
      <c r="S424" s="103">
        <v>3</v>
      </c>
      <c r="T424" s="554">
        <v>758000</v>
      </c>
      <c r="U424" s="554">
        <v>2274000</v>
      </c>
      <c r="V424" s="554"/>
      <c r="W424" s="107" t="s">
        <v>1024</v>
      </c>
      <c r="X424" s="103" t="s">
        <v>27</v>
      </c>
      <c r="Y424" s="108">
        <v>0.8</v>
      </c>
      <c r="Z424" s="109"/>
      <c r="AA424" s="554">
        <v>138443</v>
      </c>
      <c r="AB424" s="554">
        <v>110754.40000000001</v>
      </c>
      <c r="AC424" s="71"/>
      <c r="AD424" s="71"/>
      <c r="AE424" s="71"/>
      <c r="AF424" s="71"/>
      <c r="AG424" s="71"/>
      <c r="AH424" s="103"/>
      <c r="AI424" s="71"/>
      <c r="AJ424" s="103"/>
      <c r="AK424" s="103"/>
      <c r="AL424" s="554" t="s">
        <v>35</v>
      </c>
      <c r="AM424" s="554" t="s">
        <v>35</v>
      </c>
      <c r="AN424" s="71"/>
      <c r="AO424" s="103"/>
      <c r="AP424" s="602" t="s">
        <v>35</v>
      </c>
      <c r="AQ424" s="107"/>
      <c r="AR424" s="107"/>
    </row>
    <row r="425" spans="1:44" outlineLevel="2">
      <c r="A425" s="72">
        <v>30</v>
      </c>
      <c r="B425" s="552" t="s">
        <v>35</v>
      </c>
      <c r="C425" s="552"/>
      <c r="D425" s="71"/>
      <c r="E425" s="103"/>
      <c r="F425" s="103"/>
      <c r="G425" s="103"/>
      <c r="H425" s="103"/>
      <c r="I425" s="103"/>
      <c r="J425" s="103"/>
      <c r="K425" s="107"/>
      <c r="L425" s="105" t="s">
        <v>35</v>
      </c>
      <c r="M425" s="554" t="s">
        <v>35</v>
      </c>
      <c r="N425" s="554" t="s">
        <v>35</v>
      </c>
      <c r="O425" s="554" t="s">
        <v>35</v>
      </c>
      <c r="P425" s="554" t="s">
        <v>35</v>
      </c>
      <c r="Q425" s="71" t="s">
        <v>61</v>
      </c>
      <c r="R425" s="103" t="s">
        <v>44</v>
      </c>
      <c r="S425" s="103">
        <v>7</v>
      </c>
      <c r="T425" s="554">
        <v>180000</v>
      </c>
      <c r="U425" s="554">
        <v>1260000</v>
      </c>
      <c r="V425" s="554"/>
      <c r="W425" s="107" t="s">
        <v>1001</v>
      </c>
      <c r="X425" s="103" t="s">
        <v>27</v>
      </c>
      <c r="Y425" s="108">
        <v>14.85</v>
      </c>
      <c r="Z425" s="109"/>
      <c r="AA425" s="554">
        <v>295078</v>
      </c>
      <c r="AB425" s="554">
        <v>4381908.3</v>
      </c>
      <c r="AC425" s="71"/>
      <c r="AD425" s="71"/>
      <c r="AE425" s="71"/>
      <c r="AF425" s="71"/>
      <c r="AG425" s="71"/>
      <c r="AH425" s="103"/>
      <c r="AI425" s="71"/>
      <c r="AJ425" s="103"/>
      <c r="AK425" s="103"/>
      <c r="AL425" s="554" t="s">
        <v>35</v>
      </c>
      <c r="AM425" s="554" t="s">
        <v>35</v>
      </c>
      <c r="AN425" s="71"/>
      <c r="AO425" s="103"/>
      <c r="AP425" s="602" t="s">
        <v>35</v>
      </c>
      <c r="AQ425" s="107"/>
      <c r="AR425" s="107"/>
    </row>
    <row r="426" spans="1:44" outlineLevel="2">
      <c r="A426" s="72">
        <v>30</v>
      </c>
      <c r="B426" s="552" t="s">
        <v>35</v>
      </c>
      <c r="C426" s="552"/>
      <c r="D426" s="71"/>
      <c r="E426" s="103"/>
      <c r="F426" s="103"/>
      <c r="G426" s="103"/>
      <c r="H426" s="103"/>
      <c r="I426" s="103"/>
      <c r="J426" s="103"/>
      <c r="K426" s="107"/>
      <c r="L426" s="105" t="s">
        <v>35</v>
      </c>
      <c r="M426" s="554" t="s">
        <v>35</v>
      </c>
      <c r="N426" s="554" t="s">
        <v>35</v>
      </c>
      <c r="O426" s="554" t="s">
        <v>35</v>
      </c>
      <c r="P426" s="554" t="s">
        <v>35</v>
      </c>
      <c r="Q426" s="71" t="s">
        <v>80</v>
      </c>
      <c r="R426" s="103" t="s">
        <v>44</v>
      </c>
      <c r="S426" s="103">
        <v>1</v>
      </c>
      <c r="T426" s="554">
        <v>600000</v>
      </c>
      <c r="U426" s="554">
        <v>600000</v>
      </c>
      <c r="V426" s="554"/>
      <c r="W426" s="107" t="s">
        <v>1025</v>
      </c>
      <c r="X426" s="103" t="s">
        <v>27</v>
      </c>
      <c r="Y426" s="108">
        <v>13.5</v>
      </c>
      <c r="Z426" s="109"/>
      <c r="AA426" s="554">
        <v>534149</v>
      </c>
      <c r="AB426" s="554">
        <v>7211011.5</v>
      </c>
      <c r="AC426" s="71"/>
      <c r="AD426" s="71"/>
      <c r="AE426" s="71"/>
      <c r="AF426" s="71"/>
      <c r="AG426" s="71"/>
      <c r="AH426" s="103"/>
      <c r="AI426" s="71"/>
      <c r="AJ426" s="103"/>
      <c r="AK426" s="103"/>
      <c r="AL426" s="554" t="s">
        <v>35</v>
      </c>
      <c r="AM426" s="554" t="s">
        <v>35</v>
      </c>
      <c r="AN426" s="71"/>
      <c r="AO426" s="103"/>
      <c r="AP426" s="602" t="s">
        <v>35</v>
      </c>
      <c r="AQ426" s="107"/>
      <c r="AR426" s="107"/>
    </row>
    <row r="427" spans="1:44" ht="37.5" outlineLevel="2">
      <c r="A427" s="72">
        <v>30</v>
      </c>
      <c r="B427" s="552" t="s">
        <v>35</v>
      </c>
      <c r="C427" s="552"/>
      <c r="D427" s="71"/>
      <c r="E427" s="103"/>
      <c r="F427" s="103"/>
      <c r="G427" s="103"/>
      <c r="H427" s="103"/>
      <c r="I427" s="103"/>
      <c r="J427" s="103"/>
      <c r="K427" s="107"/>
      <c r="L427" s="105" t="s">
        <v>35</v>
      </c>
      <c r="M427" s="554" t="s">
        <v>35</v>
      </c>
      <c r="N427" s="554" t="s">
        <v>35</v>
      </c>
      <c r="O427" s="554" t="s">
        <v>35</v>
      </c>
      <c r="P427" s="554" t="s">
        <v>35</v>
      </c>
      <c r="Q427" s="71" t="s">
        <v>81</v>
      </c>
      <c r="R427" s="103" t="s">
        <v>44</v>
      </c>
      <c r="S427" s="103">
        <v>1</v>
      </c>
      <c r="T427" s="554">
        <v>120000</v>
      </c>
      <c r="U427" s="554">
        <v>120000</v>
      </c>
      <c r="V427" s="554"/>
      <c r="W427" s="107" t="s">
        <v>1026</v>
      </c>
      <c r="X427" s="103" t="s">
        <v>27</v>
      </c>
      <c r="Y427" s="108">
        <v>4.4000000000000004</v>
      </c>
      <c r="Z427" s="109"/>
      <c r="AA427" s="554">
        <v>10226810</v>
      </c>
      <c r="AB427" s="554">
        <v>44997964</v>
      </c>
      <c r="AC427" s="71"/>
      <c r="AD427" s="71"/>
      <c r="AE427" s="71"/>
      <c r="AF427" s="71"/>
      <c r="AG427" s="71"/>
      <c r="AH427" s="103"/>
      <c r="AI427" s="71"/>
      <c r="AJ427" s="103"/>
      <c r="AK427" s="103"/>
      <c r="AL427" s="554" t="s">
        <v>35</v>
      </c>
      <c r="AM427" s="554" t="s">
        <v>35</v>
      </c>
      <c r="AN427" s="71"/>
      <c r="AO427" s="103"/>
      <c r="AP427" s="602" t="s">
        <v>35</v>
      </c>
      <c r="AQ427" s="107"/>
      <c r="AR427" s="107"/>
    </row>
    <row r="428" spans="1:44" ht="37.5" outlineLevel="2">
      <c r="A428" s="72">
        <v>30</v>
      </c>
      <c r="B428" s="552" t="s">
        <v>35</v>
      </c>
      <c r="C428" s="552"/>
      <c r="D428" s="71"/>
      <c r="E428" s="103"/>
      <c r="F428" s="103"/>
      <c r="G428" s="103"/>
      <c r="H428" s="103"/>
      <c r="I428" s="103"/>
      <c r="J428" s="103"/>
      <c r="K428" s="107"/>
      <c r="L428" s="105" t="s">
        <v>35</v>
      </c>
      <c r="M428" s="554" t="s">
        <v>35</v>
      </c>
      <c r="N428" s="554" t="s">
        <v>35</v>
      </c>
      <c r="O428" s="554" t="s">
        <v>35</v>
      </c>
      <c r="P428" s="554" t="s">
        <v>35</v>
      </c>
      <c r="Q428" s="71" t="s">
        <v>82</v>
      </c>
      <c r="R428" s="103" t="s">
        <v>44</v>
      </c>
      <c r="S428" s="103">
        <v>1</v>
      </c>
      <c r="T428" s="554">
        <v>60000</v>
      </c>
      <c r="U428" s="554">
        <v>60000</v>
      </c>
      <c r="V428" s="554"/>
      <c r="W428" s="107" t="s">
        <v>1027</v>
      </c>
      <c r="X428" s="103" t="s">
        <v>27</v>
      </c>
      <c r="Y428" s="108">
        <v>76.14</v>
      </c>
      <c r="Z428" s="109"/>
      <c r="AA428" s="554">
        <v>272996</v>
      </c>
      <c r="AB428" s="554">
        <v>20785915.440000001</v>
      </c>
      <c r="AC428" s="71"/>
      <c r="AD428" s="71"/>
      <c r="AE428" s="71"/>
      <c r="AF428" s="71"/>
      <c r="AG428" s="71"/>
      <c r="AH428" s="103"/>
      <c r="AI428" s="71"/>
      <c r="AJ428" s="103"/>
      <c r="AK428" s="103"/>
      <c r="AL428" s="554" t="s">
        <v>35</v>
      </c>
      <c r="AM428" s="554" t="s">
        <v>35</v>
      </c>
      <c r="AN428" s="71"/>
      <c r="AO428" s="103"/>
      <c r="AP428" s="602" t="s">
        <v>35</v>
      </c>
      <c r="AQ428" s="107"/>
      <c r="AR428" s="107"/>
    </row>
    <row r="429" spans="1:44" outlineLevel="2">
      <c r="A429" s="72">
        <v>30</v>
      </c>
      <c r="B429" s="552" t="s">
        <v>35</v>
      </c>
      <c r="C429" s="552"/>
      <c r="D429" s="71"/>
      <c r="E429" s="103"/>
      <c r="F429" s="103"/>
      <c r="G429" s="103"/>
      <c r="H429" s="103"/>
      <c r="I429" s="103"/>
      <c r="J429" s="103"/>
      <c r="K429" s="107"/>
      <c r="L429" s="105" t="s">
        <v>35</v>
      </c>
      <c r="M429" s="554" t="s">
        <v>35</v>
      </c>
      <c r="N429" s="554" t="s">
        <v>35</v>
      </c>
      <c r="O429" s="554" t="s">
        <v>35</v>
      </c>
      <c r="P429" s="554" t="s">
        <v>35</v>
      </c>
      <c r="Q429" s="71" t="s">
        <v>83</v>
      </c>
      <c r="R429" s="103" t="s">
        <v>44</v>
      </c>
      <c r="S429" s="103">
        <v>1</v>
      </c>
      <c r="T429" s="554">
        <v>337000</v>
      </c>
      <c r="U429" s="554">
        <v>337000</v>
      </c>
      <c r="V429" s="554"/>
      <c r="W429" s="107" t="s">
        <v>1028</v>
      </c>
      <c r="X429" s="103" t="s">
        <v>27</v>
      </c>
      <c r="Y429" s="108">
        <v>24.31</v>
      </c>
      <c r="Z429" s="109"/>
      <c r="AA429" s="554">
        <v>242348</v>
      </c>
      <c r="AB429" s="554">
        <v>5891479.8799999999</v>
      </c>
      <c r="AC429" s="71"/>
      <c r="AD429" s="71"/>
      <c r="AE429" s="71"/>
      <c r="AF429" s="71"/>
      <c r="AG429" s="71"/>
      <c r="AH429" s="103"/>
      <c r="AI429" s="71"/>
      <c r="AJ429" s="103"/>
      <c r="AK429" s="103"/>
      <c r="AL429" s="554" t="s">
        <v>35</v>
      </c>
      <c r="AM429" s="554" t="s">
        <v>35</v>
      </c>
      <c r="AN429" s="71"/>
      <c r="AO429" s="103"/>
      <c r="AP429" s="602" t="s">
        <v>35</v>
      </c>
      <c r="AQ429" s="107"/>
      <c r="AR429" s="107"/>
    </row>
    <row r="430" spans="1:44" ht="56.25" outlineLevel="2">
      <c r="A430" s="72">
        <v>30</v>
      </c>
      <c r="B430" s="552" t="s">
        <v>35</v>
      </c>
      <c r="C430" s="552"/>
      <c r="D430" s="71"/>
      <c r="E430" s="103"/>
      <c r="F430" s="103"/>
      <c r="G430" s="103"/>
      <c r="H430" s="103"/>
      <c r="I430" s="103"/>
      <c r="J430" s="103"/>
      <c r="K430" s="107"/>
      <c r="L430" s="105" t="s">
        <v>35</v>
      </c>
      <c r="M430" s="554" t="s">
        <v>35</v>
      </c>
      <c r="N430" s="554" t="s">
        <v>35</v>
      </c>
      <c r="O430" s="554" t="s">
        <v>35</v>
      </c>
      <c r="P430" s="554" t="s">
        <v>35</v>
      </c>
      <c r="Q430" s="71" t="s">
        <v>84</v>
      </c>
      <c r="R430" s="103" t="s">
        <v>44</v>
      </c>
      <c r="S430" s="103">
        <v>1</v>
      </c>
      <c r="T430" s="554">
        <v>70000</v>
      </c>
      <c r="U430" s="554">
        <v>70000</v>
      </c>
      <c r="V430" s="554"/>
      <c r="W430" s="107" t="s">
        <v>1029</v>
      </c>
      <c r="X430" s="103" t="s">
        <v>85</v>
      </c>
      <c r="Y430" s="108">
        <v>36</v>
      </c>
      <c r="Z430" s="109"/>
      <c r="AA430" s="554">
        <v>29872</v>
      </c>
      <c r="AB430" s="554">
        <v>1075392</v>
      </c>
      <c r="AC430" s="71"/>
      <c r="AD430" s="71"/>
      <c r="AE430" s="71"/>
      <c r="AF430" s="71"/>
      <c r="AG430" s="71"/>
      <c r="AH430" s="103"/>
      <c r="AI430" s="71"/>
      <c r="AJ430" s="103"/>
      <c r="AK430" s="103"/>
      <c r="AL430" s="554" t="s">
        <v>35</v>
      </c>
      <c r="AM430" s="554" t="s">
        <v>35</v>
      </c>
      <c r="AN430" s="71"/>
      <c r="AO430" s="103"/>
      <c r="AP430" s="602" t="s">
        <v>35</v>
      </c>
      <c r="AQ430" s="107"/>
      <c r="AR430" s="107"/>
    </row>
    <row r="431" spans="1:44" outlineLevel="2">
      <c r="A431" s="72">
        <v>30</v>
      </c>
      <c r="B431" s="552" t="s">
        <v>35</v>
      </c>
      <c r="C431" s="552"/>
      <c r="D431" s="71"/>
      <c r="E431" s="103"/>
      <c r="F431" s="103"/>
      <c r="G431" s="103"/>
      <c r="H431" s="103"/>
      <c r="I431" s="103"/>
      <c r="J431" s="103"/>
      <c r="K431" s="107"/>
      <c r="L431" s="105" t="s">
        <v>35</v>
      </c>
      <c r="M431" s="554" t="s">
        <v>35</v>
      </c>
      <c r="N431" s="554" t="s">
        <v>35</v>
      </c>
      <c r="O431" s="554" t="s">
        <v>35</v>
      </c>
      <c r="P431" s="554" t="s">
        <v>35</v>
      </c>
      <c r="Q431" s="71" t="s">
        <v>86</v>
      </c>
      <c r="R431" s="103" t="s">
        <v>44</v>
      </c>
      <c r="S431" s="103">
        <v>1</v>
      </c>
      <c r="T431" s="554">
        <v>450000</v>
      </c>
      <c r="U431" s="554">
        <v>450000</v>
      </c>
      <c r="V431" s="554"/>
      <c r="W431" s="102"/>
      <c r="X431" s="102"/>
      <c r="Y431" s="598"/>
      <c r="Z431" s="109"/>
      <c r="AA431" s="554" t="s">
        <v>35</v>
      </c>
      <c r="AB431" s="554" t="s">
        <v>35</v>
      </c>
      <c r="AC431" s="71"/>
      <c r="AD431" s="71"/>
      <c r="AE431" s="71"/>
      <c r="AF431" s="71"/>
      <c r="AG431" s="71"/>
      <c r="AH431" s="103"/>
      <c r="AI431" s="71"/>
      <c r="AJ431" s="103"/>
      <c r="AK431" s="103"/>
      <c r="AL431" s="554" t="s">
        <v>35</v>
      </c>
      <c r="AM431" s="554" t="s">
        <v>35</v>
      </c>
      <c r="AN431" s="71"/>
      <c r="AO431" s="103"/>
      <c r="AP431" s="602" t="s">
        <v>35</v>
      </c>
      <c r="AQ431" s="107"/>
      <c r="AR431" s="107"/>
    </row>
    <row r="432" spans="1:44" outlineLevel="2">
      <c r="A432" s="72">
        <v>30</v>
      </c>
      <c r="B432" s="552" t="s">
        <v>35</v>
      </c>
      <c r="C432" s="552"/>
      <c r="D432" s="71"/>
      <c r="E432" s="103"/>
      <c r="F432" s="103"/>
      <c r="G432" s="103"/>
      <c r="H432" s="103"/>
      <c r="I432" s="103"/>
      <c r="J432" s="103"/>
      <c r="K432" s="107"/>
      <c r="L432" s="105" t="s">
        <v>35</v>
      </c>
      <c r="M432" s="554" t="s">
        <v>35</v>
      </c>
      <c r="N432" s="554" t="s">
        <v>35</v>
      </c>
      <c r="O432" s="554" t="s">
        <v>35</v>
      </c>
      <c r="P432" s="554" t="s">
        <v>35</v>
      </c>
      <c r="Q432" s="71" t="s">
        <v>60</v>
      </c>
      <c r="R432" s="103" t="s">
        <v>44</v>
      </c>
      <c r="S432" s="103">
        <v>1</v>
      </c>
      <c r="T432" s="554">
        <v>3064000</v>
      </c>
      <c r="U432" s="554">
        <v>3064000</v>
      </c>
      <c r="V432" s="554"/>
      <c r="W432" s="107"/>
      <c r="X432" s="107"/>
      <c r="Y432" s="108"/>
      <c r="Z432" s="109"/>
      <c r="AA432" s="554" t="s">
        <v>35</v>
      </c>
      <c r="AB432" s="554" t="s">
        <v>35</v>
      </c>
      <c r="AC432" s="71"/>
      <c r="AD432" s="71"/>
      <c r="AE432" s="71"/>
      <c r="AF432" s="71"/>
      <c r="AG432" s="71"/>
      <c r="AH432" s="103"/>
      <c r="AI432" s="71"/>
      <c r="AJ432" s="103"/>
      <c r="AK432" s="103"/>
      <c r="AL432" s="554" t="s">
        <v>35</v>
      </c>
      <c r="AM432" s="554" t="s">
        <v>35</v>
      </c>
      <c r="AN432" s="71"/>
      <c r="AO432" s="103"/>
      <c r="AP432" s="602" t="s">
        <v>35</v>
      </c>
      <c r="AQ432" s="107"/>
      <c r="AR432" s="107"/>
    </row>
    <row r="433" spans="1:44" outlineLevel="2">
      <c r="A433" s="72">
        <v>30</v>
      </c>
      <c r="B433" s="552" t="s">
        <v>35</v>
      </c>
      <c r="C433" s="552"/>
      <c r="D433" s="71"/>
      <c r="E433" s="103"/>
      <c r="F433" s="103"/>
      <c r="G433" s="103"/>
      <c r="H433" s="103"/>
      <c r="I433" s="103"/>
      <c r="J433" s="103"/>
      <c r="K433" s="107"/>
      <c r="L433" s="105" t="s">
        <v>35</v>
      </c>
      <c r="M433" s="554" t="s">
        <v>35</v>
      </c>
      <c r="N433" s="554" t="s">
        <v>35</v>
      </c>
      <c r="O433" s="554" t="s">
        <v>35</v>
      </c>
      <c r="P433" s="554" t="s">
        <v>35</v>
      </c>
      <c r="Q433" s="71" t="s">
        <v>87</v>
      </c>
      <c r="R433" s="103" t="s">
        <v>44</v>
      </c>
      <c r="S433" s="103">
        <v>1</v>
      </c>
      <c r="T433" s="554">
        <v>93000</v>
      </c>
      <c r="U433" s="554">
        <v>93000</v>
      </c>
      <c r="V433" s="554"/>
      <c r="W433" s="107"/>
      <c r="X433" s="103"/>
      <c r="Y433" s="108"/>
      <c r="Z433" s="109"/>
      <c r="AA433" s="554" t="s">
        <v>35</v>
      </c>
      <c r="AB433" s="554" t="s">
        <v>35</v>
      </c>
      <c r="AC433" s="71"/>
      <c r="AD433" s="71"/>
      <c r="AE433" s="71"/>
      <c r="AF433" s="71"/>
      <c r="AG433" s="71"/>
      <c r="AH433" s="103"/>
      <c r="AI433" s="71"/>
      <c r="AJ433" s="103"/>
      <c r="AK433" s="103"/>
      <c r="AL433" s="554" t="s">
        <v>35</v>
      </c>
      <c r="AM433" s="554" t="s">
        <v>35</v>
      </c>
      <c r="AN433" s="71"/>
      <c r="AO433" s="103"/>
      <c r="AP433" s="602" t="s">
        <v>35</v>
      </c>
      <c r="AQ433" s="107"/>
      <c r="AR433" s="107"/>
    </row>
    <row r="434" spans="1:44" outlineLevel="2">
      <c r="A434" s="72">
        <v>30</v>
      </c>
      <c r="B434" s="552" t="s">
        <v>35</v>
      </c>
      <c r="C434" s="552"/>
      <c r="D434" s="71"/>
      <c r="E434" s="103"/>
      <c r="F434" s="103"/>
      <c r="G434" s="103"/>
      <c r="H434" s="103"/>
      <c r="I434" s="103"/>
      <c r="J434" s="103"/>
      <c r="K434" s="107"/>
      <c r="L434" s="105" t="s">
        <v>35</v>
      </c>
      <c r="M434" s="554" t="s">
        <v>35</v>
      </c>
      <c r="N434" s="554" t="s">
        <v>35</v>
      </c>
      <c r="O434" s="554" t="s">
        <v>35</v>
      </c>
      <c r="P434" s="554" t="s">
        <v>35</v>
      </c>
      <c r="Q434" s="71" t="s">
        <v>63</v>
      </c>
      <c r="R434" s="103" t="s">
        <v>44</v>
      </c>
      <c r="S434" s="103">
        <v>1</v>
      </c>
      <c r="T434" s="554">
        <v>450000</v>
      </c>
      <c r="U434" s="554">
        <v>450000</v>
      </c>
      <c r="V434" s="554"/>
      <c r="W434" s="107"/>
      <c r="X434" s="103"/>
      <c r="Y434" s="108"/>
      <c r="Z434" s="109"/>
      <c r="AA434" s="554" t="s">
        <v>35</v>
      </c>
      <c r="AB434" s="554" t="s">
        <v>35</v>
      </c>
      <c r="AC434" s="71"/>
      <c r="AD434" s="71"/>
      <c r="AE434" s="71"/>
      <c r="AF434" s="71"/>
      <c r="AG434" s="71"/>
      <c r="AH434" s="103"/>
      <c r="AI434" s="71"/>
      <c r="AJ434" s="103"/>
      <c r="AK434" s="103"/>
      <c r="AL434" s="554" t="s">
        <v>35</v>
      </c>
      <c r="AM434" s="554" t="s">
        <v>35</v>
      </c>
      <c r="AN434" s="71"/>
      <c r="AO434" s="103"/>
      <c r="AP434" s="602" t="s">
        <v>35</v>
      </c>
      <c r="AQ434" s="107"/>
      <c r="AR434" s="107"/>
    </row>
    <row r="435" spans="1:44" outlineLevel="2">
      <c r="A435" s="72">
        <v>30</v>
      </c>
      <c r="B435" s="552" t="s">
        <v>35</v>
      </c>
      <c r="C435" s="552"/>
      <c r="D435" s="71"/>
      <c r="E435" s="103"/>
      <c r="F435" s="103"/>
      <c r="G435" s="103"/>
      <c r="H435" s="103"/>
      <c r="I435" s="103"/>
      <c r="J435" s="103"/>
      <c r="K435" s="107"/>
      <c r="L435" s="105" t="s">
        <v>35</v>
      </c>
      <c r="M435" s="554" t="s">
        <v>35</v>
      </c>
      <c r="N435" s="554" t="s">
        <v>35</v>
      </c>
      <c r="O435" s="554" t="s">
        <v>35</v>
      </c>
      <c r="P435" s="554" t="s">
        <v>35</v>
      </c>
      <c r="Q435" s="71" t="s">
        <v>62</v>
      </c>
      <c r="R435" s="103" t="s">
        <v>44</v>
      </c>
      <c r="S435" s="103">
        <v>1</v>
      </c>
      <c r="T435" s="554">
        <v>275000</v>
      </c>
      <c r="U435" s="554">
        <v>275000</v>
      </c>
      <c r="V435" s="554"/>
      <c r="W435" s="107"/>
      <c r="X435" s="103"/>
      <c r="Y435" s="108"/>
      <c r="Z435" s="109"/>
      <c r="AA435" s="554" t="s">
        <v>35</v>
      </c>
      <c r="AB435" s="554" t="s">
        <v>35</v>
      </c>
      <c r="AC435" s="71"/>
      <c r="AD435" s="71"/>
      <c r="AE435" s="71"/>
      <c r="AF435" s="71"/>
      <c r="AG435" s="71"/>
      <c r="AH435" s="103"/>
      <c r="AI435" s="71"/>
      <c r="AJ435" s="103"/>
      <c r="AK435" s="103"/>
      <c r="AL435" s="554" t="s">
        <v>35</v>
      </c>
      <c r="AM435" s="554" t="s">
        <v>35</v>
      </c>
      <c r="AN435" s="71"/>
      <c r="AO435" s="103"/>
      <c r="AP435" s="602" t="s">
        <v>35</v>
      </c>
      <c r="AQ435" s="107"/>
      <c r="AR435" s="107"/>
    </row>
    <row r="436" spans="1:44" outlineLevel="2">
      <c r="A436" s="72">
        <v>30</v>
      </c>
      <c r="B436" s="552" t="s">
        <v>35</v>
      </c>
      <c r="C436" s="552"/>
      <c r="D436" s="71"/>
      <c r="E436" s="103"/>
      <c r="F436" s="103"/>
      <c r="G436" s="103"/>
      <c r="H436" s="103"/>
      <c r="I436" s="103"/>
      <c r="J436" s="103"/>
      <c r="K436" s="107"/>
      <c r="L436" s="105" t="s">
        <v>35</v>
      </c>
      <c r="M436" s="554" t="s">
        <v>35</v>
      </c>
      <c r="N436" s="554" t="s">
        <v>35</v>
      </c>
      <c r="O436" s="554" t="s">
        <v>35</v>
      </c>
      <c r="P436" s="554" t="s">
        <v>35</v>
      </c>
      <c r="Q436" s="71" t="s">
        <v>57</v>
      </c>
      <c r="R436" s="103" t="s">
        <v>44</v>
      </c>
      <c r="S436" s="103">
        <v>1</v>
      </c>
      <c r="T436" s="554">
        <v>1122000</v>
      </c>
      <c r="U436" s="554">
        <v>1122000</v>
      </c>
      <c r="V436" s="554"/>
      <c r="W436" s="107"/>
      <c r="X436" s="103"/>
      <c r="Y436" s="108"/>
      <c r="Z436" s="109"/>
      <c r="AA436" s="554" t="s">
        <v>35</v>
      </c>
      <c r="AB436" s="554" t="s">
        <v>35</v>
      </c>
      <c r="AC436" s="71"/>
      <c r="AD436" s="71"/>
      <c r="AE436" s="71"/>
      <c r="AF436" s="71"/>
      <c r="AG436" s="71"/>
      <c r="AH436" s="103"/>
      <c r="AI436" s="71"/>
      <c r="AJ436" s="103"/>
      <c r="AK436" s="103"/>
      <c r="AL436" s="554" t="s">
        <v>35</v>
      </c>
      <c r="AM436" s="554" t="s">
        <v>35</v>
      </c>
      <c r="AN436" s="71"/>
      <c r="AO436" s="103"/>
      <c r="AP436" s="602" t="s">
        <v>35</v>
      </c>
      <c r="AQ436" s="107"/>
      <c r="AR436" s="107"/>
    </row>
    <row r="437" spans="1:44" outlineLevel="2">
      <c r="A437" s="72">
        <v>30</v>
      </c>
      <c r="B437" s="552" t="s">
        <v>35</v>
      </c>
      <c r="C437" s="552"/>
      <c r="D437" s="71"/>
      <c r="E437" s="103"/>
      <c r="F437" s="103"/>
      <c r="G437" s="103"/>
      <c r="H437" s="103"/>
      <c r="I437" s="103"/>
      <c r="J437" s="103"/>
      <c r="K437" s="107"/>
      <c r="L437" s="105" t="s">
        <v>35</v>
      </c>
      <c r="M437" s="554" t="s">
        <v>35</v>
      </c>
      <c r="N437" s="554" t="s">
        <v>35</v>
      </c>
      <c r="O437" s="554" t="s">
        <v>35</v>
      </c>
      <c r="P437" s="554" t="s">
        <v>35</v>
      </c>
      <c r="Q437" s="110" t="s">
        <v>35</v>
      </c>
      <c r="R437" s="67"/>
      <c r="S437" s="67"/>
      <c r="T437" s="554" t="s">
        <v>35</v>
      </c>
      <c r="U437" s="554" t="s">
        <v>35</v>
      </c>
      <c r="V437" s="554"/>
      <c r="W437" s="107"/>
      <c r="X437" s="103"/>
      <c r="Y437" s="108"/>
      <c r="Z437" s="109"/>
      <c r="AA437" s="554" t="s">
        <v>35</v>
      </c>
      <c r="AB437" s="554" t="s">
        <v>35</v>
      </c>
      <c r="AC437" s="71"/>
      <c r="AD437" s="71"/>
      <c r="AE437" s="71"/>
      <c r="AF437" s="71"/>
      <c r="AG437" s="71"/>
      <c r="AH437" s="103"/>
      <c r="AI437" s="71"/>
      <c r="AJ437" s="103"/>
      <c r="AK437" s="103"/>
      <c r="AL437" s="554" t="s">
        <v>35</v>
      </c>
      <c r="AM437" s="554" t="s">
        <v>35</v>
      </c>
      <c r="AN437" s="71"/>
      <c r="AO437" s="103"/>
      <c r="AP437" s="602" t="s">
        <v>35</v>
      </c>
      <c r="AQ437" s="107"/>
      <c r="AR437" s="107"/>
    </row>
    <row r="438" spans="1:44" outlineLevel="2">
      <c r="A438" s="72">
        <v>30</v>
      </c>
      <c r="B438" s="552"/>
      <c r="C438" s="552"/>
      <c r="D438" s="61"/>
      <c r="E438" s="103"/>
      <c r="F438" s="103"/>
      <c r="G438" s="103"/>
      <c r="H438" s="103"/>
      <c r="I438" s="103"/>
      <c r="J438" s="103"/>
      <c r="K438" s="107"/>
      <c r="L438" s="105" t="s">
        <v>35</v>
      </c>
      <c r="M438" s="554" t="s">
        <v>35</v>
      </c>
      <c r="N438" s="554" t="s">
        <v>35</v>
      </c>
      <c r="O438" s="554" t="s">
        <v>35</v>
      </c>
      <c r="P438" s="554" t="s">
        <v>35</v>
      </c>
      <c r="Q438" s="71" t="s">
        <v>35</v>
      </c>
      <c r="R438" s="103"/>
      <c r="S438" s="103"/>
      <c r="T438" s="554" t="s">
        <v>35</v>
      </c>
      <c r="U438" s="554" t="s">
        <v>35</v>
      </c>
      <c r="V438" s="554"/>
      <c r="W438" s="107"/>
      <c r="X438" s="103"/>
      <c r="Y438" s="108"/>
      <c r="Z438" s="109"/>
      <c r="AA438" s="554" t="s">
        <v>35</v>
      </c>
      <c r="AB438" s="554" t="s">
        <v>35</v>
      </c>
      <c r="AC438" s="71"/>
      <c r="AD438" s="71"/>
      <c r="AE438" s="71"/>
      <c r="AF438" s="71"/>
      <c r="AG438" s="71"/>
      <c r="AH438" s="103"/>
      <c r="AI438" s="71"/>
      <c r="AJ438" s="103"/>
      <c r="AK438" s="103"/>
      <c r="AL438" s="554" t="s">
        <v>35</v>
      </c>
      <c r="AM438" s="554" t="s">
        <v>35</v>
      </c>
      <c r="AN438" s="71"/>
      <c r="AO438" s="103"/>
      <c r="AP438" s="602" t="s">
        <v>35</v>
      </c>
      <c r="AQ438" s="107"/>
      <c r="AR438" s="107"/>
    </row>
    <row r="439" spans="1:44" outlineLevel="1">
      <c r="A439" s="84" t="s">
        <v>2129</v>
      </c>
      <c r="B439" s="552">
        <v>31</v>
      </c>
      <c r="C439" s="552">
        <v>459</v>
      </c>
      <c r="D439" s="61" t="s">
        <v>338</v>
      </c>
      <c r="E439" s="162"/>
      <c r="F439" s="103"/>
      <c r="G439" s="162"/>
      <c r="H439" s="162"/>
      <c r="I439" s="162"/>
      <c r="J439" s="162"/>
      <c r="K439" s="129"/>
      <c r="L439" s="167">
        <v>1103.8</v>
      </c>
      <c r="M439" s="553"/>
      <c r="N439" s="553"/>
      <c r="O439" s="553">
        <v>1853280200</v>
      </c>
      <c r="P439" s="553">
        <v>0</v>
      </c>
      <c r="Q439" s="61"/>
      <c r="R439" s="162"/>
      <c r="S439" s="162">
        <v>37</v>
      </c>
      <c r="T439" s="553"/>
      <c r="U439" s="553">
        <v>23105000</v>
      </c>
      <c r="V439" s="553"/>
      <c r="W439" s="129"/>
      <c r="X439" s="162"/>
      <c r="Y439" s="169">
        <v>490.62200000000001</v>
      </c>
      <c r="Z439" s="170">
        <v>0</v>
      </c>
      <c r="AA439" s="553"/>
      <c r="AB439" s="553">
        <v>629359528.97599995</v>
      </c>
      <c r="AC439" s="71"/>
      <c r="AD439" s="71"/>
      <c r="AE439" s="71"/>
      <c r="AF439" s="71"/>
      <c r="AG439" s="71"/>
      <c r="AH439" s="103"/>
      <c r="AI439" s="61"/>
      <c r="AJ439" s="162"/>
      <c r="AK439" s="162">
        <v>0</v>
      </c>
      <c r="AL439" s="553"/>
      <c r="AM439" s="553">
        <v>0</v>
      </c>
      <c r="AN439" s="61"/>
      <c r="AO439" s="162">
        <v>0</v>
      </c>
      <c r="AP439" s="602">
        <v>2505744728.9759998</v>
      </c>
      <c r="AQ439" s="111"/>
      <c r="AR439" s="111"/>
    </row>
    <row r="440" spans="1:44" ht="56.25" outlineLevel="2">
      <c r="A440" s="72">
        <v>31</v>
      </c>
      <c r="B440" s="552" t="s">
        <v>35</v>
      </c>
      <c r="C440" s="552"/>
      <c r="D440" s="71" t="s">
        <v>339</v>
      </c>
      <c r="E440" s="103"/>
      <c r="F440" s="103"/>
      <c r="G440" s="103">
        <v>74</v>
      </c>
      <c r="H440" s="103">
        <v>80</v>
      </c>
      <c r="I440" s="103">
        <v>251</v>
      </c>
      <c r="J440" s="103">
        <v>132</v>
      </c>
      <c r="K440" s="107" t="s">
        <v>973</v>
      </c>
      <c r="L440" s="105">
        <v>1103.8</v>
      </c>
      <c r="M440" s="554">
        <v>1679000</v>
      </c>
      <c r="N440" s="554">
        <v>0</v>
      </c>
      <c r="O440" s="554">
        <v>1853280200</v>
      </c>
      <c r="P440" s="554">
        <v>0</v>
      </c>
      <c r="Q440" s="71" t="s">
        <v>82</v>
      </c>
      <c r="R440" s="103" t="s">
        <v>44</v>
      </c>
      <c r="S440" s="103">
        <v>3</v>
      </c>
      <c r="T440" s="554">
        <v>60000</v>
      </c>
      <c r="U440" s="554">
        <v>180000</v>
      </c>
      <c r="V440" s="554" t="s">
        <v>2163</v>
      </c>
      <c r="W440" s="107" t="s">
        <v>1246</v>
      </c>
      <c r="X440" s="103" t="s">
        <v>27</v>
      </c>
      <c r="Y440" s="108">
        <v>76.489999999999995</v>
      </c>
      <c r="Z440" s="109"/>
      <c r="AA440" s="554">
        <v>5891509</v>
      </c>
      <c r="AB440" s="554">
        <v>450641523.40999997</v>
      </c>
      <c r="AC440" s="71" t="s">
        <v>115</v>
      </c>
      <c r="AD440" s="71" t="s">
        <v>29</v>
      </c>
      <c r="AE440" s="71" t="s">
        <v>30</v>
      </c>
      <c r="AF440" s="71" t="s">
        <v>31</v>
      </c>
      <c r="AG440" s="71" t="s">
        <v>219</v>
      </c>
      <c r="AH440" s="103" t="s">
        <v>33</v>
      </c>
      <c r="AI440" s="71"/>
      <c r="AJ440" s="103"/>
      <c r="AK440" s="103"/>
      <c r="AL440" s="554" t="s">
        <v>35</v>
      </c>
      <c r="AM440" s="554" t="s">
        <v>35</v>
      </c>
      <c r="AN440" s="71"/>
      <c r="AO440" s="103"/>
      <c r="AP440" s="602" t="s">
        <v>35</v>
      </c>
      <c r="AQ440" s="111" t="s">
        <v>742</v>
      </c>
      <c r="AR440" s="111" t="s">
        <v>1912</v>
      </c>
    </row>
    <row r="441" spans="1:44" ht="75" outlineLevel="2">
      <c r="A441" s="72">
        <v>31</v>
      </c>
      <c r="B441" s="552" t="s">
        <v>35</v>
      </c>
      <c r="C441" s="552"/>
      <c r="D441" s="60" t="s">
        <v>340</v>
      </c>
      <c r="E441" s="103"/>
      <c r="F441" s="103"/>
      <c r="G441" s="103"/>
      <c r="H441" s="103"/>
      <c r="I441" s="103"/>
      <c r="J441" s="103"/>
      <c r="K441" s="107"/>
      <c r="L441" s="105" t="s">
        <v>35</v>
      </c>
      <c r="M441" s="554" t="s">
        <v>35</v>
      </c>
      <c r="N441" s="554" t="s">
        <v>35</v>
      </c>
      <c r="O441" s="554" t="s">
        <v>35</v>
      </c>
      <c r="P441" s="554" t="s">
        <v>35</v>
      </c>
      <c r="Q441" s="71" t="s">
        <v>203</v>
      </c>
      <c r="R441" s="103" t="s">
        <v>44</v>
      </c>
      <c r="S441" s="103">
        <v>3</v>
      </c>
      <c r="T441" s="554">
        <v>480000</v>
      </c>
      <c r="U441" s="554">
        <v>1440000</v>
      </c>
      <c r="V441" s="554"/>
      <c r="W441" s="107" t="s">
        <v>1247</v>
      </c>
      <c r="X441" s="103" t="s">
        <v>27</v>
      </c>
      <c r="Y441" s="108">
        <v>9.8000000000000007</v>
      </c>
      <c r="Z441" s="109"/>
      <c r="AA441" s="554">
        <v>169828</v>
      </c>
      <c r="AB441" s="554">
        <v>1664314.4000000001</v>
      </c>
      <c r="AC441" s="71"/>
      <c r="AD441" s="71"/>
      <c r="AE441" s="71"/>
      <c r="AF441" s="71"/>
      <c r="AG441" s="71"/>
      <c r="AH441" s="103"/>
      <c r="AI441" s="71"/>
      <c r="AJ441" s="103"/>
      <c r="AK441" s="103"/>
      <c r="AL441" s="554" t="s">
        <v>35</v>
      </c>
      <c r="AM441" s="554" t="s">
        <v>35</v>
      </c>
      <c r="AN441" s="71"/>
      <c r="AO441" s="103"/>
      <c r="AP441" s="602" t="s">
        <v>35</v>
      </c>
      <c r="AQ441" s="59" t="s">
        <v>365</v>
      </c>
      <c r="AR441" s="59" t="s">
        <v>1953</v>
      </c>
    </row>
    <row r="442" spans="1:44" ht="56.25" outlineLevel="2">
      <c r="A442" s="72">
        <v>31</v>
      </c>
      <c r="B442" s="552" t="s">
        <v>35</v>
      </c>
      <c r="C442" s="552"/>
      <c r="D442" s="71"/>
      <c r="E442" s="103"/>
      <c r="F442" s="103"/>
      <c r="G442" s="103"/>
      <c r="H442" s="103"/>
      <c r="I442" s="103"/>
      <c r="J442" s="103"/>
      <c r="K442" s="107"/>
      <c r="L442" s="105" t="s">
        <v>35</v>
      </c>
      <c r="M442" s="554" t="s">
        <v>35</v>
      </c>
      <c r="N442" s="554" t="s">
        <v>35</v>
      </c>
      <c r="O442" s="554" t="s">
        <v>35</v>
      </c>
      <c r="P442" s="554" t="s">
        <v>35</v>
      </c>
      <c r="Q442" s="71" t="s">
        <v>216</v>
      </c>
      <c r="R442" s="103" t="s">
        <v>44</v>
      </c>
      <c r="S442" s="103">
        <v>2</v>
      </c>
      <c r="T442" s="554">
        <v>36000</v>
      </c>
      <c r="U442" s="554">
        <v>72000</v>
      </c>
      <c r="V442" s="554"/>
      <c r="W442" s="107" t="s">
        <v>1003</v>
      </c>
      <c r="X442" s="103" t="s">
        <v>27</v>
      </c>
      <c r="Y442" s="108">
        <v>51.760000000000005</v>
      </c>
      <c r="Z442" s="109"/>
      <c r="AA442" s="554">
        <v>854777</v>
      </c>
      <c r="AB442" s="554">
        <v>44243257.520000003</v>
      </c>
      <c r="AC442" s="71"/>
      <c r="AD442" s="71"/>
      <c r="AE442" s="71"/>
      <c r="AF442" s="71"/>
      <c r="AG442" s="71"/>
      <c r="AH442" s="103"/>
      <c r="AI442" s="71"/>
      <c r="AJ442" s="103"/>
      <c r="AK442" s="103"/>
      <c r="AL442" s="554" t="s">
        <v>35</v>
      </c>
      <c r="AM442" s="554" t="s">
        <v>35</v>
      </c>
      <c r="AN442" s="71"/>
      <c r="AO442" s="103"/>
      <c r="AP442" s="602" t="s">
        <v>35</v>
      </c>
      <c r="AQ442" s="584" t="s">
        <v>1962</v>
      </c>
      <c r="AR442" s="584" t="s">
        <v>1961</v>
      </c>
    </row>
    <row r="443" spans="1:44" ht="93.75" outlineLevel="2">
      <c r="A443" s="72">
        <v>31</v>
      </c>
      <c r="B443" s="552" t="s">
        <v>35</v>
      </c>
      <c r="C443" s="552"/>
      <c r="D443" s="71"/>
      <c r="E443" s="103"/>
      <c r="F443" s="103"/>
      <c r="G443" s="103"/>
      <c r="H443" s="103"/>
      <c r="I443" s="103"/>
      <c r="J443" s="103"/>
      <c r="K443" s="107"/>
      <c r="L443" s="105" t="s">
        <v>35</v>
      </c>
      <c r="M443" s="554" t="s">
        <v>35</v>
      </c>
      <c r="N443" s="554" t="s">
        <v>35</v>
      </c>
      <c r="O443" s="554" t="s">
        <v>35</v>
      </c>
      <c r="P443" s="554" t="s">
        <v>35</v>
      </c>
      <c r="Q443" s="71" t="s">
        <v>341</v>
      </c>
      <c r="R443" s="103" t="s">
        <v>44</v>
      </c>
      <c r="S443" s="103">
        <v>1</v>
      </c>
      <c r="T443" s="554">
        <v>899000</v>
      </c>
      <c r="U443" s="554">
        <v>899000</v>
      </c>
      <c r="V443" s="554"/>
      <c r="W443" s="107" t="s">
        <v>1001</v>
      </c>
      <c r="X443" s="103" t="s">
        <v>27</v>
      </c>
      <c r="Y443" s="108">
        <v>83.29</v>
      </c>
      <c r="Z443" s="109"/>
      <c r="AA443" s="554">
        <v>295078</v>
      </c>
      <c r="AB443" s="554">
        <v>24577046.620000001</v>
      </c>
      <c r="AC443" s="71"/>
      <c r="AD443" s="71"/>
      <c r="AE443" s="71"/>
      <c r="AF443" s="71"/>
      <c r="AG443" s="71"/>
      <c r="AH443" s="103"/>
      <c r="AI443" s="71"/>
      <c r="AJ443" s="103"/>
      <c r="AK443" s="103"/>
      <c r="AL443" s="554" t="s">
        <v>35</v>
      </c>
      <c r="AM443" s="554" t="s">
        <v>35</v>
      </c>
      <c r="AN443" s="71"/>
      <c r="AO443" s="103"/>
      <c r="AP443" s="602" t="s">
        <v>35</v>
      </c>
      <c r="AQ443" s="107"/>
      <c r="AR443" s="107" t="s">
        <v>1963</v>
      </c>
    </row>
    <row r="444" spans="1:44" ht="37.5" outlineLevel="2">
      <c r="A444" s="72">
        <v>31</v>
      </c>
      <c r="B444" s="552" t="s">
        <v>35</v>
      </c>
      <c r="C444" s="552"/>
      <c r="D444" s="71"/>
      <c r="E444" s="103"/>
      <c r="F444" s="103"/>
      <c r="G444" s="103"/>
      <c r="H444" s="103"/>
      <c r="I444" s="103"/>
      <c r="J444" s="103"/>
      <c r="K444" s="107"/>
      <c r="L444" s="105" t="s">
        <v>35</v>
      </c>
      <c r="M444" s="554" t="s">
        <v>35</v>
      </c>
      <c r="N444" s="554" t="s">
        <v>35</v>
      </c>
      <c r="O444" s="554" t="s">
        <v>35</v>
      </c>
      <c r="P444" s="554" t="s">
        <v>35</v>
      </c>
      <c r="Q444" s="71" t="s">
        <v>131</v>
      </c>
      <c r="R444" s="103" t="s">
        <v>44</v>
      </c>
      <c r="S444" s="103">
        <v>1</v>
      </c>
      <c r="T444" s="554">
        <v>554000</v>
      </c>
      <c r="U444" s="554">
        <v>554000</v>
      </c>
      <c r="V444" s="554"/>
      <c r="W444" s="107" t="s">
        <v>1248</v>
      </c>
      <c r="X444" s="103" t="s">
        <v>27</v>
      </c>
      <c r="Y444" s="108">
        <v>4.62</v>
      </c>
      <c r="Z444" s="109"/>
      <c r="AA444" s="554">
        <v>10375629</v>
      </c>
      <c r="AB444" s="554">
        <v>47935405.980000004</v>
      </c>
      <c r="AC444" s="71"/>
      <c r="AD444" s="71"/>
      <c r="AE444" s="71"/>
      <c r="AF444" s="71"/>
      <c r="AG444" s="71"/>
      <c r="AH444" s="103"/>
      <c r="AI444" s="71"/>
      <c r="AJ444" s="103"/>
      <c r="AK444" s="103"/>
      <c r="AL444" s="554" t="s">
        <v>35</v>
      </c>
      <c r="AM444" s="554" t="s">
        <v>35</v>
      </c>
      <c r="AN444" s="71"/>
      <c r="AO444" s="103"/>
      <c r="AP444" s="602" t="s">
        <v>35</v>
      </c>
      <c r="AQ444" s="107"/>
      <c r="AR444" s="107" t="s">
        <v>1964</v>
      </c>
    </row>
    <row r="445" spans="1:44" ht="56.25" outlineLevel="2">
      <c r="A445" s="72">
        <v>31</v>
      </c>
      <c r="B445" s="552" t="s">
        <v>35</v>
      </c>
      <c r="C445" s="552"/>
      <c r="D445" s="71"/>
      <c r="E445" s="103"/>
      <c r="F445" s="103"/>
      <c r="G445" s="103"/>
      <c r="H445" s="103"/>
      <c r="I445" s="103"/>
      <c r="J445" s="103"/>
      <c r="K445" s="107"/>
      <c r="L445" s="105" t="s">
        <v>35</v>
      </c>
      <c r="M445" s="554" t="s">
        <v>35</v>
      </c>
      <c r="N445" s="554" t="s">
        <v>35</v>
      </c>
      <c r="O445" s="554" t="s">
        <v>35</v>
      </c>
      <c r="P445" s="554" t="s">
        <v>35</v>
      </c>
      <c r="Q445" s="71" t="s">
        <v>132</v>
      </c>
      <c r="R445" s="103" t="s">
        <v>44</v>
      </c>
      <c r="S445" s="103">
        <v>2</v>
      </c>
      <c r="T445" s="554">
        <v>293000</v>
      </c>
      <c r="U445" s="554">
        <v>586000</v>
      </c>
      <c r="V445" s="554"/>
      <c r="W445" s="107" t="s">
        <v>1009</v>
      </c>
      <c r="X445" s="103" t="s">
        <v>27</v>
      </c>
      <c r="Y445" s="108">
        <v>77.760000000000005</v>
      </c>
      <c r="Z445" s="109"/>
      <c r="AA445" s="554">
        <v>282038</v>
      </c>
      <c r="AB445" s="554">
        <v>21931274.880000003</v>
      </c>
      <c r="AC445" s="71"/>
      <c r="AD445" s="71"/>
      <c r="AE445" s="71"/>
      <c r="AF445" s="71"/>
      <c r="AG445" s="71"/>
      <c r="AH445" s="103"/>
      <c r="AI445" s="71"/>
      <c r="AJ445" s="103"/>
      <c r="AK445" s="103"/>
      <c r="AL445" s="554" t="s">
        <v>35</v>
      </c>
      <c r="AM445" s="554" t="s">
        <v>35</v>
      </c>
      <c r="AN445" s="71"/>
      <c r="AO445" s="103"/>
      <c r="AP445" s="602" t="s">
        <v>35</v>
      </c>
      <c r="AQ445" s="107"/>
      <c r="AR445" s="107" t="s">
        <v>1965</v>
      </c>
    </row>
    <row r="446" spans="1:44" outlineLevel="2">
      <c r="A446" s="72">
        <v>31</v>
      </c>
      <c r="B446" s="552" t="s">
        <v>35</v>
      </c>
      <c r="C446" s="552"/>
      <c r="D446" s="71"/>
      <c r="E446" s="103"/>
      <c r="F446" s="103"/>
      <c r="G446" s="103"/>
      <c r="H446" s="103"/>
      <c r="I446" s="103"/>
      <c r="J446" s="103"/>
      <c r="K446" s="107"/>
      <c r="L446" s="105" t="s">
        <v>35</v>
      </c>
      <c r="M446" s="554" t="s">
        <v>35</v>
      </c>
      <c r="N446" s="554" t="s">
        <v>35</v>
      </c>
      <c r="O446" s="554" t="s">
        <v>35</v>
      </c>
      <c r="P446" s="554" t="s">
        <v>35</v>
      </c>
      <c r="Q446" s="71" t="s">
        <v>241</v>
      </c>
      <c r="R446" s="103" t="s">
        <v>44</v>
      </c>
      <c r="S446" s="103">
        <v>2</v>
      </c>
      <c r="T446" s="554">
        <v>4240000</v>
      </c>
      <c r="U446" s="554">
        <v>8480000</v>
      </c>
      <c r="V446" s="554"/>
      <c r="W446" s="107" t="s">
        <v>1249</v>
      </c>
      <c r="X446" s="103" t="s">
        <v>27</v>
      </c>
      <c r="Y446" s="108">
        <v>67.67</v>
      </c>
      <c r="Z446" s="109"/>
      <c r="AA446" s="554">
        <v>161275</v>
      </c>
      <c r="AB446" s="554">
        <v>10913479.25</v>
      </c>
      <c r="AC446" s="71"/>
      <c r="AD446" s="71"/>
      <c r="AE446" s="71"/>
      <c r="AF446" s="71"/>
      <c r="AG446" s="71"/>
      <c r="AH446" s="103"/>
      <c r="AI446" s="71"/>
      <c r="AJ446" s="103"/>
      <c r="AK446" s="103"/>
      <c r="AL446" s="554" t="s">
        <v>35</v>
      </c>
      <c r="AM446" s="554" t="s">
        <v>35</v>
      </c>
      <c r="AN446" s="71"/>
      <c r="AO446" s="103"/>
      <c r="AP446" s="602" t="s">
        <v>35</v>
      </c>
      <c r="AQ446" s="107"/>
      <c r="AR446" s="107"/>
    </row>
    <row r="447" spans="1:44" outlineLevel="2">
      <c r="A447" s="72">
        <v>31</v>
      </c>
      <c r="B447" s="552" t="s">
        <v>35</v>
      </c>
      <c r="C447" s="552"/>
      <c r="D447" s="71"/>
      <c r="E447" s="103"/>
      <c r="F447" s="103"/>
      <c r="G447" s="103"/>
      <c r="H447" s="103"/>
      <c r="I447" s="103"/>
      <c r="J447" s="103"/>
      <c r="K447" s="107"/>
      <c r="L447" s="105" t="s">
        <v>35</v>
      </c>
      <c r="M447" s="554" t="s">
        <v>35</v>
      </c>
      <c r="N447" s="554" t="s">
        <v>35</v>
      </c>
      <c r="O447" s="554" t="s">
        <v>35</v>
      </c>
      <c r="P447" s="554" t="s">
        <v>35</v>
      </c>
      <c r="Q447" s="71" t="s">
        <v>314</v>
      </c>
      <c r="R447" s="103" t="s">
        <v>44</v>
      </c>
      <c r="S447" s="103">
        <v>1</v>
      </c>
      <c r="T447" s="554">
        <v>1713000</v>
      </c>
      <c r="U447" s="554">
        <v>1713000</v>
      </c>
      <c r="V447" s="554"/>
      <c r="W447" s="107" t="s">
        <v>1054</v>
      </c>
      <c r="X447" s="103" t="s">
        <v>27</v>
      </c>
      <c r="Y447" s="108">
        <v>2.75</v>
      </c>
      <c r="Z447" s="109"/>
      <c r="AA447" s="554">
        <v>1398600</v>
      </c>
      <c r="AB447" s="554">
        <v>3846150</v>
      </c>
      <c r="AC447" s="71"/>
      <c r="AD447" s="71"/>
      <c r="AE447" s="71"/>
      <c r="AF447" s="71"/>
      <c r="AG447" s="71"/>
      <c r="AH447" s="103"/>
      <c r="AI447" s="71"/>
      <c r="AJ447" s="103"/>
      <c r="AK447" s="103"/>
      <c r="AL447" s="554" t="s">
        <v>35</v>
      </c>
      <c r="AM447" s="554" t="s">
        <v>35</v>
      </c>
      <c r="AN447" s="71"/>
      <c r="AO447" s="103"/>
      <c r="AP447" s="602" t="s">
        <v>35</v>
      </c>
      <c r="AQ447" s="107"/>
      <c r="AR447" s="107"/>
    </row>
    <row r="448" spans="1:44" ht="37.5" outlineLevel="2">
      <c r="A448" s="72">
        <v>31</v>
      </c>
      <c r="B448" s="552" t="s">
        <v>35</v>
      </c>
      <c r="C448" s="552"/>
      <c r="D448" s="71"/>
      <c r="E448" s="103"/>
      <c r="F448" s="103"/>
      <c r="G448" s="103"/>
      <c r="H448" s="103"/>
      <c r="I448" s="103"/>
      <c r="J448" s="103"/>
      <c r="K448" s="107"/>
      <c r="L448" s="105" t="s">
        <v>35</v>
      </c>
      <c r="M448" s="554" t="s">
        <v>35</v>
      </c>
      <c r="N448" s="554" t="s">
        <v>35</v>
      </c>
      <c r="O448" s="554" t="s">
        <v>35</v>
      </c>
      <c r="P448" s="554" t="s">
        <v>35</v>
      </c>
      <c r="Q448" s="71" t="s">
        <v>332</v>
      </c>
      <c r="R448" s="103" t="s">
        <v>44</v>
      </c>
      <c r="S448" s="103">
        <v>1</v>
      </c>
      <c r="T448" s="554">
        <v>517000</v>
      </c>
      <c r="U448" s="554">
        <v>517000</v>
      </c>
      <c r="V448" s="554"/>
      <c r="W448" s="107" t="s">
        <v>1250</v>
      </c>
      <c r="X448" s="103" t="s">
        <v>27</v>
      </c>
      <c r="Y448" s="108">
        <v>67.06</v>
      </c>
      <c r="Z448" s="109"/>
      <c r="AA448" s="554">
        <v>138443</v>
      </c>
      <c r="AB448" s="554">
        <v>9283987.5800000001</v>
      </c>
      <c r="AC448" s="71"/>
      <c r="AD448" s="71"/>
      <c r="AE448" s="71"/>
      <c r="AF448" s="71"/>
      <c r="AG448" s="71"/>
      <c r="AH448" s="103"/>
      <c r="AI448" s="71"/>
      <c r="AJ448" s="103"/>
      <c r="AK448" s="103"/>
      <c r="AL448" s="554" t="s">
        <v>35</v>
      </c>
      <c r="AM448" s="554" t="s">
        <v>35</v>
      </c>
      <c r="AN448" s="71"/>
      <c r="AO448" s="103"/>
      <c r="AP448" s="602" t="s">
        <v>35</v>
      </c>
      <c r="AQ448" s="107"/>
      <c r="AR448" s="107"/>
    </row>
    <row r="449" spans="1:44" ht="56.25" outlineLevel="2">
      <c r="A449" s="72">
        <v>31</v>
      </c>
      <c r="B449" s="552" t="s">
        <v>35</v>
      </c>
      <c r="C449" s="552"/>
      <c r="D449" s="71"/>
      <c r="E449" s="103"/>
      <c r="F449" s="103"/>
      <c r="G449" s="103"/>
      <c r="H449" s="103"/>
      <c r="I449" s="103"/>
      <c r="J449" s="103"/>
      <c r="K449" s="107"/>
      <c r="L449" s="105" t="s">
        <v>35</v>
      </c>
      <c r="M449" s="554" t="s">
        <v>35</v>
      </c>
      <c r="N449" s="554" t="s">
        <v>35</v>
      </c>
      <c r="O449" s="554" t="s">
        <v>35</v>
      </c>
      <c r="P449" s="554" t="s">
        <v>35</v>
      </c>
      <c r="Q449" s="71" t="s">
        <v>48</v>
      </c>
      <c r="R449" s="103" t="s">
        <v>44</v>
      </c>
      <c r="S449" s="103">
        <v>1</v>
      </c>
      <c r="T449" s="554">
        <v>1708000</v>
      </c>
      <c r="U449" s="554">
        <v>1708000</v>
      </c>
      <c r="V449" s="554"/>
      <c r="W449" s="107" t="s">
        <v>1251</v>
      </c>
      <c r="X449" s="103" t="s">
        <v>27</v>
      </c>
      <c r="Y449" s="108">
        <v>48.96</v>
      </c>
      <c r="Z449" s="109"/>
      <c r="AA449" s="554">
        <v>268735</v>
      </c>
      <c r="AB449" s="554">
        <v>13157265.6</v>
      </c>
      <c r="AC449" s="71"/>
      <c r="AD449" s="71"/>
      <c r="AE449" s="71"/>
      <c r="AF449" s="71"/>
      <c r="AG449" s="71"/>
      <c r="AH449" s="103"/>
      <c r="AI449" s="71"/>
      <c r="AJ449" s="103"/>
      <c r="AK449" s="103"/>
      <c r="AL449" s="554" t="s">
        <v>35</v>
      </c>
      <c r="AM449" s="554" t="s">
        <v>35</v>
      </c>
      <c r="AN449" s="71"/>
      <c r="AO449" s="103"/>
      <c r="AP449" s="602" t="s">
        <v>35</v>
      </c>
      <c r="AQ449" s="107"/>
      <c r="AR449" s="107"/>
    </row>
    <row r="450" spans="1:44" outlineLevel="2">
      <c r="A450" s="72">
        <v>31</v>
      </c>
      <c r="B450" s="552" t="s">
        <v>35</v>
      </c>
      <c r="C450" s="552"/>
      <c r="D450" s="71"/>
      <c r="E450" s="103"/>
      <c r="F450" s="103"/>
      <c r="G450" s="103"/>
      <c r="H450" s="103"/>
      <c r="I450" s="103"/>
      <c r="J450" s="103"/>
      <c r="K450" s="107"/>
      <c r="L450" s="105" t="s">
        <v>35</v>
      </c>
      <c r="M450" s="554" t="s">
        <v>35</v>
      </c>
      <c r="N450" s="554" t="s">
        <v>35</v>
      </c>
      <c r="O450" s="554" t="s">
        <v>35</v>
      </c>
      <c r="P450" s="554" t="s">
        <v>35</v>
      </c>
      <c r="Q450" s="71" t="s">
        <v>58</v>
      </c>
      <c r="R450" s="103" t="s">
        <v>44</v>
      </c>
      <c r="S450" s="103">
        <v>2</v>
      </c>
      <c r="T450" s="554">
        <v>211000</v>
      </c>
      <c r="U450" s="554">
        <v>422000</v>
      </c>
      <c r="V450" s="554"/>
      <c r="W450" s="107" t="s">
        <v>1145</v>
      </c>
      <c r="X450" s="103" t="s">
        <v>38</v>
      </c>
      <c r="Y450" s="108">
        <v>0.46200000000000002</v>
      </c>
      <c r="Z450" s="109"/>
      <c r="AA450" s="554">
        <v>2523428</v>
      </c>
      <c r="AB450" s="554">
        <v>1165823.736</v>
      </c>
      <c r="AC450" s="71"/>
      <c r="AD450" s="71"/>
      <c r="AE450" s="71"/>
      <c r="AF450" s="71"/>
      <c r="AG450" s="71"/>
      <c r="AH450" s="103"/>
      <c r="AI450" s="71"/>
      <c r="AJ450" s="103"/>
      <c r="AK450" s="103"/>
      <c r="AL450" s="554" t="s">
        <v>35</v>
      </c>
      <c r="AM450" s="554" t="s">
        <v>35</v>
      </c>
      <c r="AN450" s="71"/>
      <c r="AO450" s="103"/>
      <c r="AP450" s="602" t="s">
        <v>35</v>
      </c>
      <c r="AQ450" s="107"/>
      <c r="AR450" s="107"/>
    </row>
    <row r="451" spans="1:44" outlineLevel="2">
      <c r="A451" s="72">
        <v>31</v>
      </c>
      <c r="B451" s="552" t="s">
        <v>35</v>
      </c>
      <c r="C451" s="552"/>
      <c r="D451" s="71"/>
      <c r="E451" s="103"/>
      <c r="F451" s="103"/>
      <c r="G451" s="103"/>
      <c r="H451" s="103"/>
      <c r="I451" s="103"/>
      <c r="J451" s="103"/>
      <c r="K451" s="107"/>
      <c r="L451" s="105" t="s">
        <v>35</v>
      </c>
      <c r="M451" s="554" t="s">
        <v>35</v>
      </c>
      <c r="N451" s="554" t="s">
        <v>35</v>
      </c>
      <c r="O451" s="554" t="s">
        <v>35</v>
      </c>
      <c r="P451" s="554" t="s">
        <v>35</v>
      </c>
      <c r="Q451" s="71" t="s">
        <v>53</v>
      </c>
      <c r="R451" s="103" t="s">
        <v>44</v>
      </c>
      <c r="S451" s="103">
        <v>3</v>
      </c>
      <c r="T451" s="554">
        <v>34000</v>
      </c>
      <c r="U451" s="554">
        <v>102000</v>
      </c>
      <c r="V451" s="554"/>
      <c r="W451" s="107" t="s">
        <v>35</v>
      </c>
      <c r="X451" s="103"/>
      <c r="Y451" s="108"/>
      <c r="Z451" s="109"/>
      <c r="AA451" s="554" t="s">
        <v>35</v>
      </c>
      <c r="AB451" s="554" t="s">
        <v>35</v>
      </c>
      <c r="AC451" s="71"/>
      <c r="AD451" s="71"/>
      <c r="AE451" s="71"/>
      <c r="AF451" s="71"/>
      <c r="AG451" s="71"/>
      <c r="AH451" s="103"/>
      <c r="AI451" s="71"/>
      <c r="AJ451" s="103"/>
      <c r="AK451" s="103"/>
      <c r="AL451" s="554" t="s">
        <v>35</v>
      </c>
      <c r="AM451" s="554" t="s">
        <v>35</v>
      </c>
      <c r="AN451" s="71"/>
      <c r="AO451" s="103"/>
      <c r="AP451" s="602" t="s">
        <v>35</v>
      </c>
      <c r="AQ451" s="107"/>
      <c r="AR451" s="107"/>
    </row>
    <row r="452" spans="1:44" outlineLevel="2">
      <c r="A452" s="72">
        <v>31</v>
      </c>
      <c r="B452" s="552" t="s">
        <v>35</v>
      </c>
      <c r="C452" s="552"/>
      <c r="D452" s="71"/>
      <c r="E452" s="103"/>
      <c r="F452" s="103"/>
      <c r="G452" s="103"/>
      <c r="H452" s="103"/>
      <c r="I452" s="103"/>
      <c r="J452" s="103"/>
      <c r="K452" s="107"/>
      <c r="L452" s="105" t="s">
        <v>35</v>
      </c>
      <c r="M452" s="554" t="s">
        <v>35</v>
      </c>
      <c r="N452" s="554" t="s">
        <v>35</v>
      </c>
      <c r="O452" s="554" t="s">
        <v>35</v>
      </c>
      <c r="P452" s="554" t="s">
        <v>35</v>
      </c>
      <c r="Q452" s="71" t="s">
        <v>61</v>
      </c>
      <c r="R452" s="103" t="s">
        <v>44</v>
      </c>
      <c r="S452" s="103">
        <v>2</v>
      </c>
      <c r="T452" s="554">
        <v>180000</v>
      </c>
      <c r="U452" s="554">
        <v>360000</v>
      </c>
      <c r="V452" s="554"/>
      <c r="W452" s="107" t="s">
        <v>35</v>
      </c>
      <c r="X452" s="103"/>
      <c r="Y452" s="108"/>
      <c r="Z452" s="109"/>
      <c r="AA452" s="554" t="s">
        <v>35</v>
      </c>
      <c r="AB452" s="554" t="s">
        <v>35</v>
      </c>
      <c r="AC452" s="71"/>
      <c r="AD452" s="71"/>
      <c r="AE452" s="71"/>
      <c r="AF452" s="71"/>
      <c r="AG452" s="71"/>
      <c r="AH452" s="103"/>
      <c r="AI452" s="71"/>
      <c r="AJ452" s="103"/>
      <c r="AK452" s="103"/>
      <c r="AL452" s="554" t="s">
        <v>35</v>
      </c>
      <c r="AM452" s="554" t="s">
        <v>35</v>
      </c>
      <c r="AN452" s="71"/>
      <c r="AO452" s="103"/>
      <c r="AP452" s="602" t="s">
        <v>35</v>
      </c>
      <c r="AQ452" s="107"/>
      <c r="AR452" s="107"/>
    </row>
    <row r="453" spans="1:44" outlineLevel="2">
      <c r="A453" s="72">
        <v>31</v>
      </c>
      <c r="B453" s="552" t="s">
        <v>35</v>
      </c>
      <c r="C453" s="552"/>
      <c r="D453" s="71"/>
      <c r="E453" s="103"/>
      <c r="F453" s="103"/>
      <c r="G453" s="103"/>
      <c r="H453" s="103"/>
      <c r="I453" s="103"/>
      <c r="J453" s="103"/>
      <c r="K453" s="107"/>
      <c r="L453" s="105" t="s">
        <v>35</v>
      </c>
      <c r="M453" s="554" t="s">
        <v>35</v>
      </c>
      <c r="N453" s="554" t="s">
        <v>35</v>
      </c>
      <c r="O453" s="554" t="s">
        <v>35</v>
      </c>
      <c r="P453" s="554" t="s">
        <v>35</v>
      </c>
      <c r="Q453" s="71" t="s">
        <v>193</v>
      </c>
      <c r="R453" s="103" t="s">
        <v>44</v>
      </c>
      <c r="S453" s="103">
        <v>1</v>
      </c>
      <c r="T453" s="554">
        <v>2400000</v>
      </c>
      <c r="U453" s="554">
        <v>2400000</v>
      </c>
      <c r="V453" s="554"/>
      <c r="W453" s="107" t="s">
        <v>35</v>
      </c>
      <c r="X453" s="103"/>
      <c r="Y453" s="108"/>
      <c r="Z453" s="109"/>
      <c r="AA453" s="554" t="s">
        <v>35</v>
      </c>
      <c r="AB453" s="554" t="s">
        <v>35</v>
      </c>
      <c r="AC453" s="71"/>
      <c r="AD453" s="71"/>
      <c r="AE453" s="71"/>
      <c r="AF453" s="71"/>
      <c r="AG453" s="71"/>
      <c r="AH453" s="103"/>
      <c r="AI453" s="71"/>
      <c r="AJ453" s="103"/>
      <c r="AK453" s="103"/>
      <c r="AL453" s="554" t="s">
        <v>35</v>
      </c>
      <c r="AM453" s="554" t="s">
        <v>35</v>
      </c>
      <c r="AN453" s="71"/>
      <c r="AO453" s="103"/>
      <c r="AP453" s="602" t="s">
        <v>35</v>
      </c>
      <c r="AQ453" s="107"/>
      <c r="AR453" s="107"/>
    </row>
    <row r="454" spans="1:44" outlineLevel="2">
      <c r="A454" s="72">
        <v>31</v>
      </c>
      <c r="B454" s="552" t="s">
        <v>35</v>
      </c>
      <c r="C454" s="552"/>
      <c r="D454" s="71"/>
      <c r="E454" s="103"/>
      <c r="F454" s="103"/>
      <c r="G454" s="103"/>
      <c r="H454" s="103"/>
      <c r="I454" s="103"/>
      <c r="J454" s="103"/>
      <c r="K454" s="107"/>
      <c r="L454" s="105" t="s">
        <v>35</v>
      </c>
      <c r="M454" s="554" t="s">
        <v>35</v>
      </c>
      <c r="N454" s="554" t="s">
        <v>35</v>
      </c>
      <c r="O454" s="554" t="s">
        <v>35</v>
      </c>
      <c r="P454" s="554" t="s">
        <v>35</v>
      </c>
      <c r="Q454" s="71" t="s">
        <v>302</v>
      </c>
      <c r="R454" s="103" t="s">
        <v>44</v>
      </c>
      <c r="S454" s="103">
        <v>5</v>
      </c>
      <c r="T454" s="554">
        <v>360000</v>
      </c>
      <c r="U454" s="554">
        <v>1800000</v>
      </c>
      <c r="V454" s="554"/>
      <c r="W454" s="107" t="s">
        <v>35</v>
      </c>
      <c r="X454" s="103"/>
      <c r="Y454" s="108"/>
      <c r="Z454" s="109"/>
      <c r="AA454" s="554" t="s">
        <v>35</v>
      </c>
      <c r="AB454" s="554" t="s">
        <v>35</v>
      </c>
      <c r="AC454" s="71"/>
      <c r="AD454" s="71"/>
      <c r="AE454" s="71"/>
      <c r="AF454" s="71"/>
      <c r="AG454" s="71"/>
      <c r="AH454" s="103"/>
      <c r="AI454" s="71"/>
      <c r="AJ454" s="103"/>
      <c r="AK454" s="103"/>
      <c r="AL454" s="554" t="s">
        <v>35</v>
      </c>
      <c r="AM454" s="554" t="s">
        <v>35</v>
      </c>
      <c r="AN454" s="71"/>
      <c r="AO454" s="103"/>
      <c r="AP454" s="602" t="s">
        <v>35</v>
      </c>
      <c r="AQ454" s="107"/>
      <c r="AR454" s="107"/>
    </row>
    <row r="455" spans="1:44" outlineLevel="2">
      <c r="A455" s="72">
        <v>31</v>
      </c>
      <c r="B455" s="552" t="s">
        <v>35</v>
      </c>
      <c r="C455" s="552"/>
      <c r="D455" s="71"/>
      <c r="E455" s="103"/>
      <c r="F455" s="103"/>
      <c r="G455" s="103"/>
      <c r="H455" s="103"/>
      <c r="I455" s="103"/>
      <c r="J455" s="103"/>
      <c r="K455" s="107"/>
      <c r="L455" s="105" t="s">
        <v>35</v>
      </c>
      <c r="M455" s="554" t="s">
        <v>35</v>
      </c>
      <c r="N455" s="554" t="s">
        <v>35</v>
      </c>
      <c r="O455" s="554" t="s">
        <v>35</v>
      </c>
      <c r="P455" s="554" t="s">
        <v>35</v>
      </c>
      <c r="Q455" s="71" t="s">
        <v>311</v>
      </c>
      <c r="R455" s="103" t="s">
        <v>44</v>
      </c>
      <c r="S455" s="103">
        <v>1</v>
      </c>
      <c r="T455" s="554">
        <v>1068000</v>
      </c>
      <c r="U455" s="554">
        <v>1068000</v>
      </c>
      <c r="V455" s="554"/>
      <c r="W455" s="107" t="s">
        <v>35</v>
      </c>
      <c r="X455" s="103"/>
      <c r="Y455" s="108"/>
      <c r="Z455" s="109"/>
      <c r="AA455" s="554" t="s">
        <v>35</v>
      </c>
      <c r="AB455" s="554" t="s">
        <v>35</v>
      </c>
      <c r="AC455" s="71"/>
      <c r="AD455" s="71"/>
      <c r="AE455" s="71"/>
      <c r="AF455" s="71"/>
      <c r="AG455" s="71"/>
      <c r="AH455" s="103"/>
      <c r="AI455" s="71"/>
      <c r="AJ455" s="103"/>
      <c r="AK455" s="103"/>
      <c r="AL455" s="554" t="s">
        <v>35</v>
      </c>
      <c r="AM455" s="554" t="s">
        <v>35</v>
      </c>
      <c r="AN455" s="71"/>
      <c r="AO455" s="103"/>
      <c r="AP455" s="602" t="s">
        <v>35</v>
      </c>
      <c r="AQ455" s="107"/>
      <c r="AR455" s="107"/>
    </row>
    <row r="456" spans="1:44" outlineLevel="2">
      <c r="A456" s="72">
        <v>31</v>
      </c>
      <c r="B456" s="552" t="s">
        <v>35</v>
      </c>
      <c r="C456" s="552"/>
      <c r="D456" s="71"/>
      <c r="E456" s="103"/>
      <c r="F456" s="103"/>
      <c r="G456" s="103"/>
      <c r="H456" s="103"/>
      <c r="I456" s="103"/>
      <c r="J456" s="103"/>
      <c r="K456" s="107"/>
      <c r="L456" s="105" t="s">
        <v>35</v>
      </c>
      <c r="M456" s="554" t="s">
        <v>35</v>
      </c>
      <c r="N456" s="554" t="s">
        <v>35</v>
      </c>
      <c r="O456" s="554" t="s">
        <v>35</v>
      </c>
      <c r="P456" s="554" t="s">
        <v>35</v>
      </c>
      <c r="Q456" s="71" t="s">
        <v>80</v>
      </c>
      <c r="R456" s="103" t="s">
        <v>44</v>
      </c>
      <c r="S456" s="103">
        <v>1</v>
      </c>
      <c r="T456" s="554">
        <v>600000</v>
      </c>
      <c r="U456" s="554">
        <v>600000</v>
      </c>
      <c r="V456" s="554"/>
      <c r="W456" s="107" t="s">
        <v>35</v>
      </c>
      <c r="X456" s="103"/>
      <c r="Y456" s="108"/>
      <c r="Z456" s="109"/>
      <c r="AA456" s="554" t="s">
        <v>35</v>
      </c>
      <c r="AB456" s="554" t="s">
        <v>35</v>
      </c>
      <c r="AC456" s="71"/>
      <c r="AD456" s="71"/>
      <c r="AE456" s="71"/>
      <c r="AF456" s="71"/>
      <c r="AG456" s="71"/>
      <c r="AH456" s="103"/>
      <c r="AI456" s="71"/>
      <c r="AJ456" s="103"/>
      <c r="AK456" s="103"/>
      <c r="AL456" s="554" t="s">
        <v>35</v>
      </c>
      <c r="AM456" s="554" t="s">
        <v>35</v>
      </c>
      <c r="AN456" s="71"/>
      <c r="AO456" s="103"/>
      <c r="AP456" s="602" t="s">
        <v>35</v>
      </c>
      <c r="AQ456" s="107"/>
      <c r="AR456" s="107"/>
    </row>
    <row r="457" spans="1:44" outlineLevel="2">
      <c r="A457" s="72">
        <v>31</v>
      </c>
      <c r="B457" s="552" t="s">
        <v>35</v>
      </c>
      <c r="C457" s="552"/>
      <c r="D457" s="71"/>
      <c r="E457" s="103"/>
      <c r="F457" s="103"/>
      <c r="G457" s="103"/>
      <c r="H457" s="103"/>
      <c r="I457" s="103"/>
      <c r="J457" s="103"/>
      <c r="K457" s="107"/>
      <c r="L457" s="105" t="s">
        <v>35</v>
      </c>
      <c r="M457" s="554" t="s">
        <v>35</v>
      </c>
      <c r="N457" s="554" t="s">
        <v>35</v>
      </c>
      <c r="O457" s="554" t="s">
        <v>35</v>
      </c>
      <c r="P457" s="554" t="s">
        <v>35</v>
      </c>
      <c r="Q457" s="71" t="s">
        <v>576</v>
      </c>
      <c r="R457" s="103" t="s">
        <v>44</v>
      </c>
      <c r="S457" s="103">
        <v>1</v>
      </c>
      <c r="T457" s="554">
        <v>60000</v>
      </c>
      <c r="U457" s="554">
        <v>60000</v>
      </c>
      <c r="V457" s="554"/>
      <c r="W457" s="107"/>
      <c r="X457" s="103"/>
      <c r="Y457" s="108"/>
      <c r="Z457" s="109"/>
      <c r="AA457" s="554" t="s">
        <v>35</v>
      </c>
      <c r="AB457" s="554" t="s">
        <v>35</v>
      </c>
      <c r="AC457" s="71"/>
      <c r="AD457" s="71"/>
      <c r="AE457" s="71"/>
      <c r="AF457" s="71"/>
      <c r="AG457" s="71"/>
      <c r="AH457" s="103"/>
      <c r="AI457" s="71"/>
      <c r="AJ457" s="103"/>
      <c r="AK457" s="103"/>
      <c r="AL457" s="554" t="s">
        <v>35</v>
      </c>
      <c r="AM457" s="554" t="s">
        <v>35</v>
      </c>
      <c r="AN457" s="71"/>
      <c r="AO457" s="103"/>
      <c r="AP457" s="602" t="s">
        <v>35</v>
      </c>
      <c r="AQ457" s="107"/>
      <c r="AR457" s="107"/>
    </row>
    <row r="458" spans="1:44" ht="56.25" outlineLevel="2">
      <c r="A458" s="72">
        <v>31</v>
      </c>
      <c r="B458" s="552" t="s">
        <v>35</v>
      </c>
      <c r="C458" s="552"/>
      <c r="D458" s="71"/>
      <c r="E458" s="103"/>
      <c r="F458" s="103"/>
      <c r="G458" s="103"/>
      <c r="H458" s="103"/>
      <c r="I458" s="103"/>
      <c r="J458" s="103"/>
      <c r="K458" s="107"/>
      <c r="L458" s="105" t="s">
        <v>35</v>
      </c>
      <c r="M458" s="554" t="s">
        <v>35</v>
      </c>
      <c r="N458" s="554" t="s">
        <v>35</v>
      </c>
      <c r="O458" s="554" t="s">
        <v>35</v>
      </c>
      <c r="P458" s="554" t="s">
        <v>35</v>
      </c>
      <c r="Q458" s="71" t="s">
        <v>216</v>
      </c>
      <c r="R458" s="103" t="s">
        <v>44</v>
      </c>
      <c r="S458" s="103">
        <v>4</v>
      </c>
      <c r="T458" s="554">
        <v>36000</v>
      </c>
      <c r="U458" s="554">
        <v>144000</v>
      </c>
      <c r="V458" s="554"/>
      <c r="W458" s="107"/>
      <c r="X458" s="103"/>
      <c r="Y458" s="108"/>
      <c r="Z458" s="109"/>
      <c r="AA458" s="554" t="s">
        <v>35</v>
      </c>
      <c r="AB458" s="554" t="s">
        <v>35</v>
      </c>
      <c r="AC458" s="71"/>
      <c r="AD458" s="71"/>
      <c r="AE458" s="71"/>
      <c r="AF458" s="71"/>
      <c r="AG458" s="71"/>
      <c r="AH458" s="103"/>
      <c r="AI458" s="71"/>
      <c r="AJ458" s="103"/>
      <c r="AK458" s="103"/>
      <c r="AL458" s="554" t="s">
        <v>35</v>
      </c>
      <c r="AM458" s="554" t="s">
        <v>35</v>
      </c>
      <c r="AN458" s="71"/>
      <c r="AO458" s="103"/>
      <c r="AP458" s="602" t="s">
        <v>35</v>
      </c>
      <c r="AQ458" s="107"/>
      <c r="AR458" s="107"/>
    </row>
    <row r="459" spans="1:44" outlineLevel="2">
      <c r="A459" s="72">
        <v>31</v>
      </c>
      <c r="B459" s="552" t="s">
        <v>35</v>
      </c>
      <c r="C459" s="552"/>
      <c r="D459" s="71"/>
      <c r="E459" s="103"/>
      <c r="F459" s="103"/>
      <c r="G459" s="103"/>
      <c r="H459" s="103"/>
      <c r="I459" s="103"/>
      <c r="J459" s="103"/>
      <c r="K459" s="107"/>
      <c r="L459" s="105" t="s">
        <v>35</v>
      </c>
      <c r="M459" s="554" t="s">
        <v>35</v>
      </c>
      <c r="N459" s="554" t="s">
        <v>35</v>
      </c>
      <c r="O459" s="554" t="s">
        <v>35</v>
      </c>
      <c r="P459" s="554" t="s">
        <v>35</v>
      </c>
      <c r="Q459" s="71"/>
      <c r="R459" s="103"/>
      <c r="S459" s="103"/>
      <c r="T459" s="554" t="s">
        <v>35</v>
      </c>
      <c r="U459" s="554" t="s">
        <v>35</v>
      </c>
      <c r="V459" s="554"/>
      <c r="W459" s="107"/>
      <c r="X459" s="103"/>
      <c r="Y459" s="108"/>
      <c r="Z459" s="109"/>
      <c r="AA459" s="554" t="s">
        <v>35</v>
      </c>
      <c r="AB459" s="554" t="s">
        <v>35</v>
      </c>
      <c r="AC459" s="71"/>
      <c r="AD459" s="71"/>
      <c r="AE459" s="71"/>
      <c r="AF459" s="71"/>
      <c r="AG459" s="71"/>
      <c r="AH459" s="103"/>
      <c r="AI459" s="71"/>
      <c r="AJ459" s="103"/>
      <c r="AK459" s="103"/>
      <c r="AL459" s="554" t="s">
        <v>35</v>
      </c>
      <c r="AM459" s="554" t="s">
        <v>35</v>
      </c>
      <c r="AN459" s="71"/>
      <c r="AO459" s="103"/>
      <c r="AP459" s="602" t="s">
        <v>35</v>
      </c>
      <c r="AQ459" s="107"/>
      <c r="AR459" s="107"/>
    </row>
    <row r="460" spans="1:44" outlineLevel="2">
      <c r="A460" s="72">
        <v>31</v>
      </c>
      <c r="B460" s="552"/>
      <c r="C460" s="552"/>
      <c r="D460" s="61"/>
      <c r="E460" s="103"/>
      <c r="F460" s="103"/>
      <c r="G460" s="103"/>
      <c r="H460" s="103"/>
      <c r="I460" s="103"/>
      <c r="J460" s="103"/>
      <c r="K460" s="107"/>
      <c r="L460" s="105" t="s">
        <v>35</v>
      </c>
      <c r="M460" s="554" t="s">
        <v>35</v>
      </c>
      <c r="N460" s="554" t="s">
        <v>35</v>
      </c>
      <c r="O460" s="554" t="s">
        <v>35</v>
      </c>
      <c r="P460" s="554" t="s">
        <v>35</v>
      </c>
      <c r="Q460" s="71" t="s">
        <v>35</v>
      </c>
      <c r="R460" s="103"/>
      <c r="S460" s="103"/>
      <c r="T460" s="554" t="s">
        <v>35</v>
      </c>
      <c r="U460" s="554" t="s">
        <v>35</v>
      </c>
      <c r="V460" s="554"/>
      <c r="W460" s="107"/>
      <c r="X460" s="103"/>
      <c r="Y460" s="108"/>
      <c r="Z460" s="109"/>
      <c r="AA460" s="554" t="s">
        <v>35</v>
      </c>
      <c r="AB460" s="554" t="s">
        <v>35</v>
      </c>
      <c r="AC460" s="71"/>
      <c r="AD460" s="71"/>
      <c r="AE460" s="71"/>
      <c r="AF460" s="71"/>
      <c r="AG460" s="71"/>
      <c r="AH460" s="103"/>
      <c r="AI460" s="71"/>
      <c r="AJ460" s="103"/>
      <c r="AK460" s="103"/>
      <c r="AL460" s="554" t="s">
        <v>35</v>
      </c>
      <c r="AM460" s="554" t="s">
        <v>35</v>
      </c>
      <c r="AN460" s="71"/>
      <c r="AO460" s="103"/>
      <c r="AP460" s="602" t="s">
        <v>35</v>
      </c>
      <c r="AQ460" s="107"/>
      <c r="AR460" s="107"/>
    </row>
    <row r="461" spans="1:44" outlineLevel="1">
      <c r="A461" s="84" t="s">
        <v>2128</v>
      </c>
      <c r="B461" s="552">
        <v>32</v>
      </c>
      <c r="C461" s="552">
        <v>420</v>
      </c>
      <c r="D461" s="61" t="s">
        <v>179</v>
      </c>
      <c r="E461" s="162"/>
      <c r="F461" s="103"/>
      <c r="G461" s="162"/>
      <c r="H461" s="162"/>
      <c r="I461" s="162"/>
      <c r="J461" s="162"/>
      <c r="K461" s="129"/>
      <c r="L461" s="167">
        <v>103.6</v>
      </c>
      <c r="M461" s="553"/>
      <c r="N461" s="553"/>
      <c r="O461" s="553">
        <v>173944400</v>
      </c>
      <c r="P461" s="553">
        <v>0</v>
      </c>
      <c r="Q461" s="61"/>
      <c r="R461" s="162"/>
      <c r="S461" s="162">
        <v>0</v>
      </c>
      <c r="T461" s="553"/>
      <c r="U461" s="553">
        <v>0</v>
      </c>
      <c r="V461" s="553"/>
      <c r="W461" s="129"/>
      <c r="X461" s="162"/>
      <c r="Y461" s="169">
        <v>213.17999999999998</v>
      </c>
      <c r="Z461" s="170">
        <v>117.48</v>
      </c>
      <c r="AA461" s="553"/>
      <c r="AB461" s="553">
        <v>620955083.75</v>
      </c>
      <c r="AC461" s="71"/>
      <c r="AD461" s="71"/>
      <c r="AE461" s="71"/>
      <c r="AF461" s="71"/>
      <c r="AG461" s="71"/>
      <c r="AH461" s="103"/>
      <c r="AI461" s="61"/>
      <c r="AJ461" s="162"/>
      <c r="AK461" s="162">
        <v>6</v>
      </c>
      <c r="AL461" s="553"/>
      <c r="AM461" s="553">
        <v>48059000</v>
      </c>
      <c r="AN461" s="61"/>
      <c r="AO461" s="162">
        <v>1</v>
      </c>
      <c r="AP461" s="602">
        <v>842958483.75</v>
      </c>
      <c r="AQ461" s="111"/>
      <c r="AR461" s="111"/>
    </row>
    <row r="462" spans="1:44" ht="56.25" outlineLevel="2">
      <c r="A462" s="72">
        <v>32</v>
      </c>
      <c r="B462" s="552" t="s">
        <v>35</v>
      </c>
      <c r="C462" s="552"/>
      <c r="D462" s="71" t="s">
        <v>180</v>
      </c>
      <c r="E462" s="103">
        <v>5</v>
      </c>
      <c r="F462" s="103"/>
      <c r="G462" s="103">
        <v>246</v>
      </c>
      <c r="H462" s="103">
        <v>7</v>
      </c>
      <c r="I462" s="103">
        <v>396</v>
      </c>
      <c r="J462" s="103" t="s">
        <v>169</v>
      </c>
      <c r="K462" s="107" t="s">
        <v>973</v>
      </c>
      <c r="L462" s="105">
        <v>103.6</v>
      </c>
      <c r="M462" s="554">
        <v>1679000</v>
      </c>
      <c r="N462" s="554">
        <v>0</v>
      </c>
      <c r="O462" s="554">
        <v>173944400</v>
      </c>
      <c r="P462" s="554">
        <v>0</v>
      </c>
      <c r="Q462" s="71" t="s">
        <v>35</v>
      </c>
      <c r="R462" s="103"/>
      <c r="S462" s="103"/>
      <c r="T462" s="554" t="s">
        <v>35</v>
      </c>
      <c r="U462" s="554" t="s">
        <v>35</v>
      </c>
      <c r="V462" s="554" t="s">
        <v>2163</v>
      </c>
      <c r="W462" s="107" t="s">
        <v>1005</v>
      </c>
      <c r="X462" s="103" t="s">
        <v>27</v>
      </c>
      <c r="Y462" s="108">
        <v>96.3</v>
      </c>
      <c r="Z462" s="109">
        <v>58.74</v>
      </c>
      <c r="AA462" s="554">
        <v>5559129</v>
      </c>
      <c r="AB462" s="554">
        <v>535344122.69999999</v>
      </c>
      <c r="AC462" s="71" t="s">
        <v>28</v>
      </c>
      <c r="AD462" s="71" t="s">
        <v>29</v>
      </c>
      <c r="AE462" s="71" t="s">
        <v>30</v>
      </c>
      <c r="AF462" s="71" t="s">
        <v>31</v>
      </c>
      <c r="AG462" s="71" t="s">
        <v>34</v>
      </c>
      <c r="AH462" s="103"/>
      <c r="AI462" s="71" t="s">
        <v>561</v>
      </c>
      <c r="AJ462" s="103" t="s">
        <v>409</v>
      </c>
      <c r="AK462" s="103">
        <v>5</v>
      </c>
      <c r="AL462" s="554">
        <v>6211800</v>
      </c>
      <c r="AM462" s="554">
        <v>31059000</v>
      </c>
      <c r="AN462" s="71" t="s">
        <v>407</v>
      </c>
      <c r="AO462" s="103">
        <v>1</v>
      </c>
      <c r="AP462" s="602" t="s">
        <v>35</v>
      </c>
      <c r="AQ462" s="111" t="s">
        <v>630</v>
      </c>
      <c r="AR462" s="111" t="s">
        <v>1912</v>
      </c>
    </row>
    <row r="463" spans="1:44" ht="150" outlineLevel="2">
      <c r="A463" s="72">
        <v>32</v>
      </c>
      <c r="B463" s="552" t="s">
        <v>35</v>
      </c>
      <c r="C463" s="552"/>
      <c r="D463" s="71" t="s">
        <v>181</v>
      </c>
      <c r="E463" s="103"/>
      <c r="F463" s="103"/>
      <c r="G463" s="103"/>
      <c r="H463" s="103"/>
      <c r="I463" s="103"/>
      <c r="J463" s="103"/>
      <c r="K463" s="107"/>
      <c r="L463" s="105" t="s">
        <v>35</v>
      </c>
      <c r="M463" s="554" t="s">
        <v>35</v>
      </c>
      <c r="N463" s="554" t="s">
        <v>35</v>
      </c>
      <c r="O463" s="554" t="s">
        <v>35</v>
      </c>
      <c r="P463" s="554" t="s">
        <v>35</v>
      </c>
      <c r="Q463" s="71" t="s">
        <v>35</v>
      </c>
      <c r="R463" s="103"/>
      <c r="S463" s="103"/>
      <c r="T463" s="554" t="s">
        <v>35</v>
      </c>
      <c r="U463" s="554" t="s">
        <v>35</v>
      </c>
      <c r="V463" s="554"/>
      <c r="W463" s="107" t="s">
        <v>1098</v>
      </c>
      <c r="X463" s="103" t="s">
        <v>27</v>
      </c>
      <c r="Y463" s="108">
        <v>6.55</v>
      </c>
      <c r="Z463" s="109"/>
      <c r="AA463" s="554">
        <v>10375629</v>
      </c>
      <c r="AB463" s="554">
        <v>67960369.950000003</v>
      </c>
      <c r="AC463" s="71" t="s">
        <v>28</v>
      </c>
      <c r="AD463" s="71" t="s">
        <v>29</v>
      </c>
      <c r="AE463" s="71" t="s">
        <v>30</v>
      </c>
      <c r="AF463" s="71" t="s">
        <v>31</v>
      </c>
      <c r="AG463" s="71" t="s">
        <v>34</v>
      </c>
      <c r="AH463" s="103"/>
      <c r="AI463" s="71" t="s">
        <v>579</v>
      </c>
      <c r="AJ463" s="103" t="s">
        <v>560</v>
      </c>
      <c r="AK463" s="103">
        <v>1</v>
      </c>
      <c r="AL463" s="554">
        <v>17000000</v>
      </c>
      <c r="AM463" s="554">
        <v>17000000</v>
      </c>
      <c r="AN463" s="71"/>
      <c r="AO463" s="103"/>
      <c r="AP463" s="602" t="s">
        <v>35</v>
      </c>
      <c r="AQ463" s="59" t="s">
        <v>595</v>
      </c>
      <c r="AR463" s="59" t="s">
        <v>395</v>
      </c>
    </row>
    <row r="464" spans="1:44" ht="168.75" outlineLevel="2">
      <c r="A464" s="72">
        <v>32</v>
      </c>
      <c r="B464" s="552" t="s">
        <v>35</v>
      </c>
      <c r="C464" s="552"/>
      <c r="D464" s="71" t="s">
        <v>182</v>
      </c>
      <c r="E464" s="103"/>
      <c r="F464" s="103"/>
      <c r="G464" s="103"/>
      <c r="H464" s="103"/>
      <c r="I464" s="103"/>
      <c r="J464" s="103"/>
      <c r="K464" s="107"/>
      <c r="L464" s="105" t="s">
        <v>35</v>
      </c>
      <c r="M464" s="554" t="s">
        <v>35</v>
      </c>
      <c r="N464" s="554" t="s">
        <v>35</v>
      </c>
      <c r="O464" s="554" t="s">
        <v>35</v>
      </c>
      <c r="P464" s="554" t="s">
        <v>35</v>
      </c>
      <c r="Q464" s="71" t="s">
        <v>35</v>
      </c>
      <c r="R464" s="103"/>
      <c r="S464" s="103"/>
      <c r="T464" s="554" t="s">
        <v>35</v>
      </c>
      <c r="U464" s="554" t="s">
        <v>35</v>
      </c>
      <c r="V464" s="554"/>
      <c r="W464" s="107" t="s">
        <v>1079</v>
      </c>
      <c r="X464" s="103" t="s">
        <v>27</v>
      </c>
      <c r="Y464" s="108">
        <v>102.85</v>
      </c>
      <c r="Z464" s="109">
        <v>58.74</v>
      </c>
      <c r="AA464" s="554">
        <v>109890</v>
      </c>
      <c r="AB464" s="554">
        <v>11302186.5</v>
      </c>
      <c r="AC464" s="71"/>
      <c r="AD464" s="71"/>
      <c r="AE464" s="71"/>
      <c r="AF464" s="71"/>
      <c r="AG464" s="71"/>
      <c r="AH464" s="103"/>
      <c r="AI464" s="71"/>
      <c r="AJ464" s="103"/>
      <c r="AK464" s="103"/>
      <c r="AL464" s="554" t="s">
        <v>35</v>
      </c>
      <c r="AM464" s="554" t="s">
        <v>35</v>
      </c>
      <c r="AN464" s="71"/>
      <c r="AO464" s="103"/>
      <c r="AP464" s="602" t="s">
        <v>35</v>
      </c>
      <c r="AQ464" s="107" t="s">
        <v>596</v>
      </c>
      <c r="AR464" s="107" t="s">
        <v>1949</v>
      </c>
    </row>
    <row r="465" spans="1:44" ht="93.75" outlineLevel="2">
      <c r="A465" s="72">
        <v>32</v>
      </c>
      <c r="B465" s="552" t="s">
        <v>35</v>
      </c>
      <c r="C465" s="552"/>
      <c r="D465" s="71"/>
      <c r="E465" s="103"/>
      <c r="F465" s="103"/>
      <c r="G465" s="103"/>
      <c r="H465" s="103"/>
      <c r="I465" s="103"/>
      <c r="J465" s="103"/>
      <c r="K465" s="107"/>
      <c r="L465" s="105" t="s">
        <v>35</v>
      </c>
      <c r="M465" s="554" t="s">
        <v>35</v>
      </c>
      <c r="N465" s="554" t="s">
        <v>35</v>
      </c>
      <c r="O465" s="554" t="s">
        <v>35</v>
      </c>
      <c r="P465" s="554" t="s">
        <v>35</v>
      </c>
      <c r="Q465" s="71" t="s">
        <v>35</v>
      </c>
      <c r="R465" s="103"/>
      <c r="S465" s="103"/>
      <c r="T465" s="554" t="s">
        <v>35</v>
      </c>
      <c r="U465" s="554" t="s">
        <v>35</v>
      </c>
      <c r="V465" s="554"/>
      <c r="W465" s="107" t="s">
        <v>1082</v>
      </c>
      <c r="X465" s="103" t="s">
        <v>38</v>
      </c>
      <c r="Y465" s="108">
        <v>0.32</v>
      </c>
      <c r="Z465" s="109"/>
      <c r="AA465" s="554">
        <v>2523428</v>
      </c>
      <c r="AB465" s="554">
        <v>807496.96</v>
      </c>
      <c r="AC465" s="71"/>
      <c r="AD465" s="71"/>
      <c r="AE465" s="71"/>
      <c r="AF465" s="71"/>
      <c r="AG465" s="71"/>
      <c r="AH465" s="103"/>
      <c r="AI465" s="71"/>
      <c r="AJ465" s="103"/>
      <c r="AK465" s="103"/>
      <c r="AL465" s="554" t="s">
        <v>35</v>
      </c>
      <c r="AM465" s="554" t="s">
        <v>35</v>
      </c>
      <c r="AN465" s="71"/>
      <c r="AO465" s="103"/>
      <c r="AP465" s="602" t="s">
        <v>35</v>
      </c>
      <c r="AQ465" s="59" t="s">
        <v>631</v>
      </c>
      <c r="AR465" s="59" t="s">
        <v>1950</v>
      </c>
    </row>
    <row r="466" spans="1:44" ht="37.5" outlineLevel="2">
      <c r="A466" s="72">
        <v>32</v>
      </c>
      <c r="B466" s="552" t="s">
        <v>35</v>
      </c>
      <c r="C466" s="552"/>
      <c r="D466" s="71"/>
      <c r="E466" s="103"/>
      <c r="F466" s="103"/>
      <c r="G466" s="103"/>
      <c r="H466" s="103"/>
      <c r="I466" s="103"/>
      <c r="J466" s="103"/>
      <c r="K466" s="107"/>
      <c r="L466" s="105" t="s">
        <v>35</v>
      </c>
      <c r="M466" s="554" t="s">
        <v>35</v>
      </c>
      <c r="N466" s="554" t="s">
        <v>35</v>
      </c>
      <c r="O466" s="554" t="s">
        <v>35</v>
      </c>
      <c r="P466" s="554" t="s">
        <v>35</v>
      </c>
      <c r="Q466" s="71" t="s">
        <v>35</v>
      </c>
      <c r="R466" s="103"/>
      <c r="S466" s="103"/>
      <c r="T466" s="554" t="s">
        <v>35</v>
      </c>
      <c r="U466" s="554" t="s">
        <v>35</v>
      </c>
      <c r="V466" s="554"/>
      <c r="W466" s="107" t="s">
        <v>1095</v>
      </c>
      <c r="X466" s="103" t="s">
        <v>27</v>
      </c>
      <c r="Y466" s="108">
        <v>0.96</v>
      </c>
      <c r="Z466" s="109"/>
      <c r="AA466" s="554">
        <v>292949</v>
      </c>
      <c r="AB466" s="554">
        <v>281231.03999999998</v>
      </c>
      <c r="AC466" s="71"/>
      <c r="AD466" s="71"/>
      <c r="AE466" s="71"/>
      <c r="AF466" s="71"/>
      <c r="AG466" s="71"/>
      <c r="AH466" s="103"/>
      <c r="AI466" s="71"/>
      <c r="AJ466" s="103"/>
      <c r="AK466" s="103"/>
      <c r="AL466" s="554" t="s">
        <v>35</v>
      </c>
      <c r="AM466" s="554" t="s">
        <v>35</v>
      </c>
      <c r="AN466" s="71"/>
      <c r="AO466" s="103"/>
      <c r="AP466" s="602" t="s">
        <v>35</v>
      </c>
      <c r="AQ466" s="59" t="s">
        <v>1966</v>
      </c>
      <c r="AR466" s="59"/>
    </row>
    <row r="467" spans="1:44" outlineLevel="2">
      <c r="A467" s="72">
        <v>32</v>
      </c>
      <c r="B467" s="552" t="s">
        <v>35</v>
      </c>
      <c r="C467" s="552"/>
      <c r="D467" s="71"/>
      <c r="E467" s="103"/>
      <c r="F467" s="103"/>
      <c r="G467" s="103"/>
      <c r="H467" s="103"/>
      <c r="I467" s="103"/>
      <c r="J467" s="103"/>
      <c r="K467" s="107"/>
      <c r="L467" s="105" t="s">
        <v>35</v>
      </c>
      <c r="M467" s="554" t="s">
        <v>35</v>
      </c>
      <c r="N467" s="554" t="s">
        <v>35</v>
      </c>
      <c r="O467" s="554" t="s">
        <v>35</v>
      </c>
      <c r="P467" s="554" t="s">
        <v>35</v>
      </c>
      <c r="Q467" s="71" t="s">
        <v>35</v>
      </c>
      <c r="R467" s="103"/>
      <c r="S467" s="103"/>
      <c r="T467" s="554" t="s">
        <v>35</v>
      </c>
      <c r="U467" s="554" t="s">
        <v>35</v>
      </c>
      <c r="V467" s="554"/>
      <c r="W467" s="107" t="s">
        <v>1083</v>
      </c>
      <c r="X467" s="103" t="s">
        <v>27</v>
      </c>
      <c r="Y467" s="108">
        <v>5.2</v>
      </c>
      <c r="Z467" s="109"/>
      <c r="AA467" s="554">
        <v>282038</v>
      </c>
      <c r="AB467" s="554">
        <v>1466597.6</v>
      </c>
      <c r="AC467" s="71"/>
      <c r="AD467" s="71"/>
      <c r="AE467" s="71"/>
      <c r="AF467" s="71"/>
      <c r="AG467" s="71"/>
      <c r="AH467" s="103"/>
      <c r="AI467" s="71"/>
      <c r="AJ467" s="103"/>
      <c r="AK467" s="103"/>
      <c r="AL467" s="554" t="s">
        <v>35</v>
      </c>
      <c r="AM467" s="554" t="s">
        <v>35</v>
      </c>
      <c r="AN467" s="71"/>
      <c r="AO467" s="103"/>
      <c r="AP467" s="602" t="s">
        <v>35</v>
      </c>
      <c r="AQ467" s="107" t="s">
        <v>418</v>
      </c>
      <c r="AR467" s="107"/>
    </row>
    <row r="468" spans="1:44" ht="37.5" outlineLevel="2">
      <c r="A468" s="72">
        <v>32</v>
      </c>
      <c r="B468" s="552" t="s">
        <v>35</v>
      </c>
      <c r="C468" s="552"/>
      <c r="D468" s="71"/>
      <c r="E468" s="103"/>
      <c r="F468" s="103"/>
      <c r="G468" s="103"/>
      <c r="H468" s="103"/>
      <c r="I468" s="103"/>
      <c r="J468" s="103"/>
      <c r="K468" s="107"/>
      <c r="L468" s="105" t="s">
        <v>35</v>
      </c>
      <c r="M468" s="554" t="s">
        <v>35</v>
      </c>
      <c r="N468" s="554" t="s">
        <v>35</v>
      </c>
      <c r="O468" s="554" t="s">
        <v>35</v>
      </c>
      <c r="P468" s="554" t="s">
        <v>35</v>
      </c>
      <c r="Q468" s="71" t="s">
        <v>35</v>
      </c>
      <c r="R468" s="103"/>
      <c r="S468" s="103"/>
      <c r="T468" s="554" t="s">
        <v>35</v>
      </c>
      <c r="U468" s="554" t="s">
        <v>35</v>
      </c>
      <c r="V468" s="554"/>
      <c r="W468" s="107" t="s">
        <v>1049</v>
      </c>
      <c r="X468" s="103" t="s">
        <v>42</v>
      </c>
      <c r="Y468" s="108">
        <v>1</v>
      </c>
      <c r="Z468" s="109"/>
      <c r="AA468" s="554">
        <v>3793079</v>
      </c>
      <c r="AB468" s="554">
        <v>3793079</v>
      </c>
      <c r="AC468" s="71"/>
      <c r="AD468" s="71"/>
      <c r="AE468" s="71"/>
      <c r="AF468" s="71"/>
      <c r="AG468" s="71"/>
      <c r="AH468" s="103"/>
      <c r="AI468" s="71"/>
      <c r="AJ468" s="103"/>
      <c r="AK468" s="103"/>
      <c r="AL468" s="554" t="s">
        <v>35</v>
      </c>
      <c r="AM468" s="554" t="s">
        <v>35</v>
      </c>
      <c r="AN468" s="71"/>
      <c r="AO468" s="103"/>
      <c r="AP468" s="602" t="s">
        <v>35</v>
      </c>
      <c r="AQ468" s="107"/>
      <c r="AR468" s="107"/>
    </row>
    <row r="469" spans="1:44" outlineLevel="2">
      <c r="A469" s="72">
        <v>32</v>
      </c>
      <c r="B469" s="552"/>
      <c r="C469" s="552"/>
      <c r="D469" s="61"/>
      <c r="E469" s="103"/>
      <c r="F469" s="103"/>
      <c r="G469" s="103"/>
      <c r="H469" s="103"/>
      <c r="I469" s="103"/>
      <c r="J469" s="103"/>
      <c r="K469" s="107"/>
      <c r="L469" s="105" t="s">
        <v>35</v>
      </c>
      <c r="M469" s="554" t="s">
        <v>35</v>
      </c>
      <c r="N469" s="554" t="s">
        <v>35</v>
      </c>
      <c r="O469" s="554" t="s">
        <v>35</v>
      </c>
      <c r="P469" s="554" t="s">
        <v>35</v>
      </c>
      <c r="Q469" s="71" t="s">
        <v>35</v>
      </c>
      <c r="R469" s="103"/>
      <c r="S469" s="103"/>
      <c r="T469" s="554" t="s">
        <v>35</v>
      </c>
      <c r="U469" s="554" t="s">
        <v>35</v>
      </c>
      <c r="V469" s="554"/>
      <c r="W469" s="107" t="s">
        <v>35</v>
      </c>
      <c r="X469" s="103"/>
      <c r="Y469" s="108"/>
      <c r="Z469" s="109"/>
      <c r="AA469" s="554" t="s">
        <v>35</v>
      </c>
      <c r="AB469" s="554" t="s">
        <v>35</v>
      </c>
      <c r="AC469" s="71"/>
      <c r="AD469" s="71"/>
      <c r="AE469" s="71"/>
      <c r="AF469" s="71"/>
      <c r="AG469" s="71"/>
      <c r="AH469" s="103"/>
      <c r="AI469" s="71"/>
      <c r="AJ469" s="103"/>
      <c r="AK469" s="103"/>
      <c r="AL469" s="554" t="s">
        <v>35</v>
      </c>
      <c r="AM469" s="554" t="s">
        <v>35</v>
      </c>
      <c r="AN469" s="71"/>
      <c r="AO469" s="103"/>
      <c r="AP469" s="602" t="s">
        <v>35</v>
      </c>
      <c r="AQ469" s="107"/>
      <c r="AR469" s="107"/>
    </row>
    <row r="470" spans="1:44" outlineLevel="1">
      <c r="A470" s="84" t="s">
        <v>2127</v>
      </c>
      <c r="B470" s="552">
        <v>33</v>
      </c>
      <c r="C470" s="552">
        <v>421</v>
      </c>
      <c r="D470" s="61" t="s">
        <v>183</v>
      </c>
      <c r="E470" s="162"/>
      <c r="F470" s="103"/>
      <c r="G470" s="162"/>
      <c r="H470" s="162"/>
      <c r="I470" s="162"/>
      <c r="J470" s="162"/>
      <c r="K470" s="129"/>
      <c r="L470" s="167">
        <v>94.7</v>
      </c>
      <c r="M470" s="553"/>
      <c r="N470" s="553"/>
      <c r="O470" s="553">
        <v>159001300</v>
      </c>
      <c r="P470" s="553">
        <v>0</v>
      </c>
      <c r="Q470" s="61"/>
      <c r="R470" s="162"/>
      <c r="S470" s="162">
        <v>0</v>
      </c>
      <c r="T470" s="553"/>
      <c r="U470" s="553">
        <v>0</v>
      </c>
      <c r="V470" s="553"/>
      <c r="W470" s="129"/>
      <c r="X470" s="162"/>
      <c r="Y470" s="169">
        <v>184.53</v>
      </c>
      <c r="Z470" s="170">
        <v>32.58</v>
      </c>
      <c r="AA470" s="553"/>
      <c r="AB470" s="553">
        <v>522812131.39000005</v>
      </c>
      <c r="AC470" s="71"/>
      <c r="AD470" s="71"/>
      <c r="AE470" s="71"/>
      <c r="AF470" s="71"/>
      <c r="AG470" s="71"/>
      <c r="AH470" s="103"/>
      <c r="AI470" s="61"/>
      <c r="AJ470" s="162"/>
      <c r="AK470" s="162">
        <v>6</v>
      </c>
      <c r="AL470" s="553"/>
      <c r="AM470" s="553">
        <v>44059000</v>
      </c>
      <c r="AN470" s="61"/>
      <c r="AO470" s="162">
        <v>1</v>
      </c>
      <c r="AP470" s="602">
        <v>725872431.3900001</v>
      </c>
      <c r="AQ470" s="111"/>
      <c r="AR470" s="111"/>
    </row>
    <row r="471" spans="1:44" ht="56.25" outlineLevel="2">
      <c r="A471" s="72">
        <v>33</v>
      </c>
      <c r="B471" s="552" t="s">
        <v>35</v>
      </c>
      <c r="C471" s="552"/>
      <c r="D471" s="71" t="s">
        <v>184</v>
      </c>
      <c r="E471" s="103">
        <v>5</v>
      </c>
      <c r="F471" s="103"/>
      <c r="G471" s="103">
        <v>245</v>
      </c>
      <c r="H471" s="103">
        <v>7</v>
      </c>
      <c r="I471" s="103">
        <v>396</v>
      </c>
      <c r="J471" s="103" t="s">
        <v>169</v>
      </c>
      <c r="K471" s="107" t="s">
        <v>973</v>
      </c>
      <c r="L471" s="105">
        <v>94.7</v>
      </c>
      <c r="M471" s="554">
        <v>1679000</v>
      </c>
      <c r="N471" s="554">
        <v>0</v>
      </c>
      <c r="O471" s="554">
        <v>159001300</v>
      </c>
      <c r="P471" s="554">
        <v>0</v>
      </c>
      <c r="Q471" s="71" t="s">
        <v>35</v>
      </c>
      <c r="R471" s="103"/>
      <c r="S471" s="103"/>
      <c r="T471" s="554" t="s">
        <v>35</v>
      </c>
      <c r="U471" s="554" t="s">
        <v>35</v>
      </c>
      <c r="V471" s="554" t="s">
        <v>2163</v>
      </c>
      <c r="W471" s="107" t="s">
        <v>1005</v>
      </c>
      <c r="X471" s="103" t="s">
        <v>27</v>
      </c>
      <c r="Y471" s="108">
        <v>66.37</v>
      </c>
      <c r="Z471" s="109">
        <v>16.29</v>
      </c>
      <c r="AA471" s="554">
        <v>5559129</v>
      </c>
      <c r="AB471" s="554">
        <v>368959391.73000002</v>
      </c>
      <c r="AC471" s="71" t="s">
        <v>28</v>
      </c>
      <c r="AD471" s="71" t="s">
        <v>29</v>
      </c>
      <c r="AE471" s="71" t="s">
        <v>30</v>
      </c>
      <c r="AF471" s="71" t="s">
        <v>31</v>
      </c>
      <c r="AG471" s="71" t="s">
        <v>34</v>
      </c>
      <c r="AH471" s="103"/>
      <c r="AI471" s="71" t="s">
        <v>561</v>
      </c>
      <c r="AJ471" s="103" t="s">
        <v>409</v>
      </c>
      <c r="AK471" s="103">
        <v>5</v>
      </c>
      <c r="AL471" s="554">
        <v>6211800</v>
      </c>
      <c r="AM471" s="554">
        <v>31059000</v>
      </c>
      <c r="AN471" s="71" t="s">
        <v>407</v>
      </c>
      <c r="AO471" s="103">
        <v>1</v>
      </c>
      <c r="AP471" s="602" t="s">
        <v>35</v>
      </c>
      <c r="AQ471" s="111" t="s">
        <v>632</v>
      </c>
      <c r="AR471" s="111" t="s">
        <v>1912</v>
      </c>
    </row>
    <row r="472" spans="1:44" ht="150" outlineLevel="2">
      <c r="A472" s="72">
        <v>33</v>
      </c>
      <c r="B472" s="552" t="s">
        <v>35</v>
      </c>
      <c r="C472" s="552"/>
      <c r="D472" s="71" t="s">
        <v>39</v>
      </c>
      <c r="E472" s="103"/>
      <c r="F472" s="103"/>
      <c r="G472" s="103"/>
      <c r="H472" s="103"/>
      <c r="I472" s="103"/>
      <c r="J472" s="103"/>
      <c r="K472" s="107"/>
      <c r="L472" s="105" t="s">
        <v>35</v>
      </c>
      <c r="M472" s="554" t="s">
        <v>35</v>
      </c>
      <c r="N472" s="554" t="s">
        <v>35</v>
      </c>
      <c r="O472" s="554" t="s">
        <v>35</v>
      </c>
      <c r="P472" s="554" t="s">
        <v>35</v>
      </c>
      <c r="Q472" s="71" t="s">
        <v>35</v>
      </c>
      <c r="R472" s="103"/>
      <c r="S472" s="103"/>
      <c r="T472" s="554" t="s">
        <v>35</v>
      </c>
      <c r="U472" s="554" t="s">
        <v>35</v>
      </c>
      <c r="V472" s="554"/>
      <c r="W472" s="107" t="s">
        <v>1099</v>
      </c>
      <c r="X472" s="103" t="s">
        <v>27</v>
      </c>
      <c r="Y472" s="108">
        <v>5.0999999999999996</v>
      </c>
      <c r="Z472" s="109"/>
      <c r="AA472" s="554">
        <v>5058826</v>
      </c>
      <c r="AB472" s="554">
        <v>25800012.599999998</v>
      </c>
      <c r="AC472" s="71" t="s">
        <v>28</v>
      </c>
      <c r="AD472" s="71" t="s">
        <v>29</v>
      </c>
      <c r="AE472" s="71" t="s">
        <v>30</v>
      </c>
      <c r="AF472" s="71" t="s">
        <v>31</v>
      </c>
      <c r="AG472" s="71" t="s">
        <v>34</v>
      </c>
      <c r="AH472" s="103"/>
      <c r="AI472" s="71" t="s">
        <v>578</v>
      </c>
      <c r="AJ472" s="103" t="s">
        <v>560</v>
      </c>
      <c r="AK472" s="103">
        <v>1</v>
      </c>
      <c r="AL472" s="554">
        <v>13000000</v>
      </c>
      <c r="AM472" s="554">
        <v>13000000</v>
      </c>
      <c r="AN472" s="71"/>
      <c r="AO472" s="103"/>
      <c r="AP472" s="602" t="s">
        <v>35</v>
      </c>
      <c r="AQ472" s="59" t="s">
        <v>597</v>
      </c>
      <c r="AR472" s="59" t="s">
        <v>395</v>
      </c>
    </row>
    <row r="473" spans="1:44" ht="187.5" outlineLevel="2">
      <c r="A473" s="72">
        <v>33</v>
      </c>
      <c r="B473" s="552" t="s">
        <v>35</v>
      </c>
      <c r="C473" s="552"/>
      <c r="D473" s="71" t="s">
        <v>185</v>
      </c>
      <c r="E473" s="103"/>
      <c r="F473" s="103"/>
      <c r="G473" s="103"/>
      <c r="H473" s="103"/>
      <c r="I473" s="103"/>
      <c r="J473" s="103"/>
      <c r="K473" s="107"/>
      <c r="L473" s="105" t="s">
        <v>35</v>
      </c>
      <c r="M473" s="554" t="s">
        <v>35</v>
      </c>
      <c r="N473" s="554" t="s">
        <v>35</v>
      </c>
      <c r="O473" s="554" t="s">
        <v>35</v>
      </c>
      <c r="P473" s="554" t="s">
        <v>35</v>
      </c>
      <c r="Q473" s="71" t="s">
        <v>35</v>
      </c>
      <c r="R473" s="103"/>
      <c r="S473" s="103"/>
      <c r="T473" s="554" t="s">
        <v>35</v>
      </c>
      <c r="U473" s="554" t="s">
        <v>35</v>
      </c>
      <c r="V473" s="554"/>
      <c r="W473" s="107" t="s">
        <v>1005</v>
      </c>
      <c r="X473" s="103" t="s">
        <v>27</v>
      </c>
      <c r="Y473" s="108">
        <v>16.09</v>
      </c>
      <c r="Z473" s="109"/>
      <c r="AA473" s="554">
        <v>5559129</v>
      </c>
      <c r="AB473" s="554">
        <v>89446385.609999999</v>
      </c>
      <c r="AC473" s="71" t="s">
        <v>28</v>
      </c>
      <c r="AD473" s="71" t="s">
        <v>29</v>
      </c>
      <c r="AE473" s="71" t="s">
        <v>30</v>
      </c>
      <c r="AF473" s="71" t="s">
        <v>31</v>
      </c>
      <c r="AG473" s="71" t="s">
        <v>34</v>
      </c>
      <c r="AH473" s="103"/>
      <c r="AI473" s="71"/>
      <c r="AJ473" s="103"/>
      <c r="AK473" s="103"/>
      <c r="AL473" s="554" t="s">
        <v>35</v>
      </c>
      <c r="AM473" s="554" t="s">
        <v>35</v>
      </c>
      <c r="AN473" s="71"/>
      <c r="AO473" s="103"/>
      <c r="AP473" s="602" t="s">
        <v>35</v>
      </c>
      <c r="AQ473" s="107" t="s">
        <v>598</v>
      </c>
      <c r="AR473" s="107" t="s">
        <v>1949</v>
      </c>
    </row>
    <row r="474" spans="1:44" ht="93.75" outlineLevel="2">
      <c r="A474" s="72">
        <v>33</v>
      </c>
      <c r="B474" s="552" t="s">
        <v>35</v>
      </c>
      <c r="C474" s="552"/>
      <c r="D474" s="71"/>
      <c r="E474" s="103"/>
      <c r="F474" s="103"/>
      <c r="G474" s="103"/>
      <c r="H474" s="103"/>
      <c r="I474" s="103"/>
      <c r="J474" s="103"/>
      <c r="K474" s="107"/>
      <c r="L474" s="105" t="s">
        <v>35</v>
      </c>
      <c r="M474" s="554" t="s">
        <v>35</v>
      </c>
      <c r="N474" s="554" t="s">
        <v>35</v>
      </c>
      <c r="O474" s="554" t="s">
        <v>35</v>
      </c>
      <c r="P474" s="554" t="s">
        <v>35</v>
      </c>
      <c r="Q474" s="71" t="s">
        <v>35</v>
      </c>
      <c r="R474" s="103"/>
      <c r="S474" s="103"/>
      <c r="T474" s="554" t="s">
        <v>35</v>
      </c>
      <c r="U474" s="554" t="s">
        <v>35</v>
      </c>
      <c r="V474" s="554"/>
      <c r="W474" s="107" t="s">
        <v>1100</v>
      </c>
      <c r="X474" s="103" t="s">
        <v>27</v>
      </c>
      <c r="Y474" s="108">
        <v>5.7</v>
      </c>
      <c r="Z474" s="109"/>
      <c r="AA474" s="554">
        <v>3362197</v>
      </c>
      <c r="AB474" s="554">
        <v>19164522.900000002</v>
      </c>
      <c r="AC474" s="71" t="s">
        <v>28</v>
      </c>
      <c r="AD474" s="71" t="s">
        <v>29</v>
      </c>
      <c r="AE474" s="71" t="s">
        <v>30</v>
      </c>
      <c r="AF474" s="71" t="s">
        <v>31</v>
      </c>
      <c r="AG474" s="71" t="s">
        <v>34</v>
      </c>
      <c r="AH474" s="103"/>
      <c r="AI474" s="71"/>
      <c r="AJ474" s="103"/>
      <c r="AK474" s="103"/>
      <c r="AL474" s="554" t="s">
        <v>35</v>
      </c>
      <c r="AM474" s="554" t="s">
        <v>35</v>
      </c>
      <c r="AN474" s="71"/>
      <c r="AO474" s="103"/>
      <c r="AP474" s="602" t="s">
        <v>35</v>
      </c>
      <c r="AQ474" s="59" t="s">
        <v>633</v>
      </c>
      <c r="AR474" s="59" t="s">
        <v>1950</v>
      </c>
    </row>
    <row r="475" spans="1:44" ht="33.75" outlineLevel="2">
      <c r="A475" s="72">
        <v>33</v>
      </c>
      <c r="B475" s="552" t="s">
        <v>35</v>
      </c>
      <c r="C475" s="552"/>
      <c r="D475" s="71"/>
      <c r="E475" s="103"/>
      <c r="F475" s="103"/>
      <c r="G475" s="103"/>
      <c r="H475" s="103"/>
      <c r="I475" s="103"/>
      <c r="J475" s="103"/>
      <c r="K475" s="107"/>
      <c r="L475" s="105" t="s">
        <v>35</v>
      </c>
      <c r="M475" s="554" t="s">
        <v>35</v>
      </c>
      <c r="N475" s="554" t="s">
        <v>35</v>
      </c>
      <c r="O475" s="554" t="s">
        <v>35</v>
      </c>
      <c r="P475" s="554" t="s">
        <v>35</v>
      </c>
      <c r="Q475" s="71" t="s">
        <v>35</v>
      </c>
      <c r="R475" s="103"/>
      <c r="S475" s="103"/>
      <c r="T475" s="554" t="s">
        <v>35</v>
      </c>
      <c r="U475" s="554" t="s">
        <v>35</v>
      </c>
      <c r="V475" s="554"/>
      <c r="W475" s="107" t="s">
        <v>1091</v>
      </c>
      <c r="X475" s="103" t="s">
        <v>27</v>
      </c>
      <c r="Y475" s="108">
        <v>77.17</v>
      </c>
      <c r="Z475" s="109">
        <v>16.29</v>
      </c>
      <c r="AA475" s="554">
        <v>161275</v>
      </c>
      <c r="AB475" s="554">
        <v>12445591.75</v>
      </c>
      <c r="AC475" s="71"/>
      <c r="AD475" s="71"/>
      <c r="AE475" s="71"/>
      <c r="AF475" s="71"/>
      <c r="AG475" s="71"/>
      <c r="AH475" s="103"/>
      <c r="AI475" s="71"/>
      <c r="AJ475" s="103"/>
      <c r="AK475" s="103"/>
      <c r="AL475" s="554" t="s">
        <v>35</v>
      </c>
      <c r="AM475" s="554" t="s">
        <v>35</v>
      </c>
      <c r="AN475" s="71"/>
      <c r="AO475" s="103"/>
      <c r="AP475" s="602" t="s">
        <v>35</v>
      </c>
      <c r="AQ475" s="584" t="s">
        <v>1967</v>
      </c>
      <c r="AR475" s="584"/>
    </row>
    <row r="476" spans="1:44" outlineLevel="2">
      <c r="A476" s="72">
        <v>33</v>
      </c>
      <c r="B476" s="552" t="s">
        <v>35</v>
      </c>
      <c r="C476" s="552"/>
      <c r="D476" s="71"/>
      <c r="E476" s="103"/>
      <c r="F476" s="103"/>
      <c r="G476" s="103"/>
      <c r="H476" s="103"/>
      <c r="I476" s="103"/>
      <c r="J476" s="103"/>
      <c r="K476" s="107"/>
      <c r="L476" s="105" t="s">
        <v>35</v>
      </c>
      <c r="M476" s="554" t="s">
        <v>35</v>
      </c>
      <c r="N476" s="554" t="s">
        <v>35</v>
      </c>
      <c r="O476" s="554" t="s">
        <v>35</v>
      </c>
      <c r="P476" s="554" t="s">
        <v>35</v>
      </c>
      <c r="Q476" s="71" t="s">
        <v>35</v>
      </c>
      <c r="R476" s="103"/>
      <c r="S476" s="103"/>
      <c r="T476" s="554" t="s">
        <v>35</v>
      </c>
      <c r="U476" s="554" t="s">
        <v>35</v>
      </c>
      <c r="V476" s="554"/>
      <c r="W476" s="107" t="s">
        <v>1085</v>
      </c>
      <c r="X476" s="103" t="s">
        <v>27</v>
      </c>
      <c r="Y476" s="108">
        <v>5.6</v>
      </c>
      <c r="Z476" s="109"/>
      <c r="AA476" s="554">
        <v>282038</v>
      </c>
      <c r="AB476" s="554">
        <v>1579412.7999999998</v>
      </c>
      <c r="AC476" s="71"/>
      <c r="AD476" s="71"/>
      <c r="AE476" s="71"/>
      <c r="AF476" s="71"/>
      <c r="AG476" s="71"/>
      <c r="AH476" s="103"/>
      <c r="AI476" s="71"/>
      <c r="AJ476" s="103"/>
      <c r="AK476" s="103"/>
      <c r="AL476" s="554" t="s">
        <v>35</v>
      </c>
      <c r="AM476" s="554" t="s">
        <v>35</v>
      </c>
      <c r="AN476" s="71"/>
      <c r="AO476" s="103"/>
      <c r="AP476" s="602" t="s">
        <v>35</v>
      </c>
      <c r="AQ476" s="107" t="s">
        <v>419</v>
      </c>
      <c r="AR476" s="107"/>
    </row>
    <row r="477" spans="1:44" ht="37.5" outlineLevel="2">
      <c r="A477" s="72">
        <v>33</v>
      </c>
      <c r="B477" s="552" t="s">
        <v>35</v>
      </c>
      <c r="C477" s="552"/>
      <c r="D477" s="71"/>
      <c r="E477" s="103"/>
      <c r="F477" s="103"/>
      <c r="G477" s="103"/>
      <c r="H477" s="103"/>
      <c r="I477" s="103"/>
      <c r="J477" s="103"/>
      <c r="K477" s="107"/>
      <c r="L477" s="105" t="s">
        <v>35</v>
      </c>
      <c r="M477" s="554" t="s">
        <v>35</v>
      </c>
      <c r="N477" s="554" t="s">
        <v>35</v>
      </c>
      <c r="O477" s="554" t="s">
        <v>35</v>
      </c>
      <c r="P477" s="554" t="s">
        <v>35</v>
      </c>
      <c r="Q477" s="71" t="s">
        <v>35</v>
      </c>
      <c r="R477" s="103"/>
      <c r="S477" s="103"/>
      <c r="T477" s="554" t="s">
        <v>35</v>
      </c>
      <c r="U477" s="554" t="s">
        <v>35</v>
      </c>
      <c r="V477" s="554"/>
      <c r="W477" s="107" t="s">
        <v>1101</v>
      </c>
      <c r="X477" s="103" t="s">
        <v>27</v>
      </c>
      <c r="Y477" s="108">
        <v>7.5</v>
      </c>
      <c r="Z477" s="109"/>
      <c r="AA477" s="554">
        <v>216498</v>
      </c>
      <c r="AB477" s="554">
        <v>1623735</v>
      </c>
      <c r="AC477" s="71"/>
      <c r="AD477" s="71"/>
      <c r="AE477" s="71"/>
      <c r="AF477" s="71"/>
      <c r="AG477" s="71"/>
      <c r="AH477" s="103"/>
      <c r="AI477" s="71"/>
      <c r="AJ477" s="103"/>
      <c r="AK477" s="103"/>
      <c r="AL477" s="554" t="s">
        <v>35</v>
      </c>
      <c r="AM477" s="554" t="s">
        <v>35</v>
      </c>
      <c r="AN477" s="71"/>
      <c r="AO477" s="103"/>
      <c r="AP477" s="602" t="s">
        <v>35</v>
      </c>
      <c r="AQ477" s="107"/>
      <c r="AR477" s="107"/>
    </row>
    <row r="478" spans="1:44" ht="37.5" outlineLevel="2">
      <c r="A478" s="72">
        <v>33</v>
      </c>
      <c r="B478" s="552" t="s">
        <v>35</v>
      </c>
      <c r="C478" s="552"/>
      <c r="D478" s="71"/>
      <c r="E478" s="103"/>
      <c r="F478" s="103"/>
      <c r="G478" s="103"/>
      <c r="H478" s="103"/>
      <c r="I478" s="103"/>
      <c r="J478" s="103"/>
      <c r="K478" s="107"/>
      <c r="L478" s="105" t="s">
        <v>35</v>
      </c>
      <c r="M478" s="554" t="s">
        <v>35</v>
      </c>
      <c r="N478" s="554" t="s">
        <v>35</v>
      </c>
      <c r="O478" s="554" t="s">
        <v>35</v>
      </c>
      <c r="P478" s="554" t="s">
        <v>35</v>
      </c>
      <c r="Q478" s="71" t="s">
        <v>35</v>
      </c>
      <c r="R478" s="103"/>
      <c r="S478" s="103"/>
      <c r="T478" s="554" t="s">
        <v>35</v>
      </c>
      <c r="U478" s="554" t="s">
        <v>35</v>
      </c>
      <c r="V478" s="554"/>
      <c r="W478" s="107" t="s">
        <v>1049</v>
      </c>
      <c r="X478" s="103" t="s">
        <v>42</v>
      </c>
      <c r="Y478" s="108">
        <v>1</v>
      </c>
      <c r="Z478" s="109"/>
      <c r="AA478" s="554">
        <v>3793079</v>
      </c>
      <c r="AB478" s="554">
        <v>3793079</v>
      </c>
      <c r="AC478" s="71"/>
      <c r="AD478" s="71"/>
      <c r="AE478" s="71"/>
      <c r="AF478" s="71"/>
      <c r="AG478" s="71"/>
      <c r="AH478" s="103"/>
      <c r="AI478" s="71"/>
      <c r="AJ478" s="103"/>
      <c r="AK478" s="103"/>
      <c r="AL478" s="554" t="s">
        <v>35</v>
      </c>
      <c r="AM478" s="554" t="s">
        <v>35</v>
      </c>
      <c r="AN478" s="71"/>
      <c r="AO478" s="103"/>
      <c r="AP478" s="602" t="s">
        <v>35</v>
      </c>
      <c r="AQ478" s="107"/>
      <c r="AR478" s="107"/>
    </row>
    <row r="479" spans="1:44" outlineLevel="2">
      <c r="A479" s="72">
        <v>33</v>
      </c>
      <c r="B479" s="552" t="s">
        <v>35</v>
      </c>
      <c r="C479" s="552"/>
      <c r="D479" s="71"/>
      <c r="E479" s="103"/>
      <c r="F479" s="103"/>
      <c r="G479" s="103"/>
      <c r="H479" s="103"/>
      <c r="I479" s="103"/>
      <c r="J479" s="103"/>
      <c r="K479" s="107"/>
      <c r="L479" s="105" t="s">
        <v>35</v>
      </c>
      <c r="M479" s="554" t="s">
        <v>35</v>
      </c>
      <c r="N479" s="554" t="s">
        <v>35</v>
      </c>
      <c r="O479" s="554" t="s">
        <v>35</v>
      </c>
      <c r="P479" s="554" t="s">
        <v>35</v>
      </c>
      <c r="Q479" s="71" t="s">
        <v>35</v>
      </c>
      <c r="R479" s="103"/>
      <c r="S479" s="103"/>
      <c r="T479" s="554" t="s">
        <v>35</v>
      </c>
      <c r="U479" s="554" t="s">
        <v>35</v>
      </c>
      <c r="V479" s="554"/>
      <c r="W479" s="107"/>
      <c r="X479" s="103"/>
      <c r="Y479" s="108"/>
      <c r="Z479" s="109"/>
      <c r="AA479" s="554" t="s">
        <v>35</v>
      </c>
      <c r="AB479" s="554" t="s">
        <v>35</v>
      </c>
      <c r="AC479" s="71"/>
      <c r="AD479" s="71"/>
      <c r="AE479" s="71"/>
      <c r="AF479" s="71"/>
      <c r="AG479" s="71"/>
      <c r="AH479" s="103"/>
      <c r="AI479" s="71"/>
      <c r="AJ479" s="103"/>
      <c r="AK479" s="103"/>
      <c r="AL479" s="554" t="s">
        <v>35</v>
      </c>
      <c r="AM479" s="554" t="s">
        <v>35</v>
      </c>
      <c r="AN479" s="71"/>
      <c r="AO479" s="103"/>
      <c r="AP479" s="602" t="s">
        <v>35</v>
      </c>
      <c r="AQ479" s="107"/>
      <c r="AR479" s="107"/>
    </row>
    <row r="480" spans="1:44" outlineLevel="2">
      <c r="A480" s="72">
        <v>33</v>
      </c>
      <c r="B480" s="552" t="s">
        <v>35</v>
      </c>
      <c r="C480" s="552"/>
      <c r="D480" s="71"/>
      <c r="E480" s="103"/>
      <c r="F480" s="103"/>
      <c r="G480" s="103"/>
      <c r="H480" s="103"/>
      <c r="I480" s="103"/>
      <c r="J480" s="103"/>
      <c r="K480" s="107"/>
      <c r="L480" s="105" t="s">
        <v>35</v>
      </c>
      <c r="M480" s="554" t="s">
        <v>35</v>
      </c>
      <c r="N480" s="554" t="s">
        <v>35</v>
      </c>
      <c r="O480" s="554" t="s">
        <v>35</v>
      </c>
      <c r="P480" s="554" t="s">
        <v>35</v>
      </c>
      <c r="Q480" s="71" t="s">
        <v>35</v>
      </c>
      <c r="R480" s="103"/>
      <c r="S480" s="103"/>
      <c r="T480" s="554" t="s">
        <v>35</v>
      </c>
      <c r="U480" s="554" t="s">
        <v>35</v>
      </c>
      <c r="V480" s="554"/>
      <c r="W480" s="107"/>
      <c r="X480" s="103"/>
      <c r="Y480" s="108"/>
      <c r="Z480" s="109"/>
      <c r="AA480" s="554" t="s">
        <v>35</v>
      </c>
      <c r="AB480" s="554" t="s">
        <v>35</v>
      </c>
      <c r="AC480" s="71"/>
      <c r="AD480" s="71"/>
      <c r="AE480" s="71"/>
      <c r="AF480" s="71"/>
      <c r="AG480" s="71"/>
      <c r="AH480" s="103"/>
      <c r="AI480" s="71"/>
      <c r="AJ480" s="103"/>
      <c r="AK480" s="103"/>
      <c r="AL480" s="554" t="s">
        <v>35</v>
      </c>
      <c r="AM480" s="554" t="s">
        <v>35</v>
      </c>
      <c r="AN480" s="71"/>
      <c r="AO480" s="103"/>
      <c r="AP480" s="602" t="s">
        <v>35</v>
      </c>
      <c r="AQ480" s="107"/>
      <c r="AR480" s="107"/>
    </row>
    <row r="481" spans="1:44" outlineLevel="2">
      <c r="A481" s="72">
        <v>33</v>
      </c>
      <c r="B481" s="552"/>
      <c r="C481" s="552"/>
      <c r="D481" s="61"/>
      <c r="E481" s="103"/>
      <c r="F481" s="103"/>
      <c r="G481" s="103"/>
      <c r="H481" s="103"/>
      <c r="I481" s="103"/>
      <c r="J481" s="103"/>
      <c r="K481" s="107"/>
      <c r="L481" s="105" t="s">
        <v>35</v>
      </c>
      <c r="M481" s="554" t="s">
        <v>35</v>
      </c>
      <c r="N481" s="554" t="s">
        <v>35</v>
      </c>
      <c r="O481" s="554" t="s">
        <v>35</v>
      </c>
      <c r="P481" s="554" t="s">
        <v>35</v>
      </c>
      <c r="Q481" s="71" t="s">
        <v>35</v>
      </c>
      <c r="R481" s="103"/>
      <c r="S481" s="103"/>
      <c r="T481" s="554" t="s">
        <v>35</v>
      </c>
      <c r="U481" s="554" t="s">
        <v>35</v>
      </c>
      <c r="V481" s="554"/>
      <c r="W481" s="107" t="s">
        <v>35</v>
      </c>
      <c r="X481" s="103"/>
      <c r="Y481" s="108"/>
      <c r="Z481" s="109"/>
      <c r="AA481" s="554" t="s">
        <v>35</v>
      </c>
      <c r="AB481" s="554" t="s">
        <v>35</v>
      </c>
      <c r="AC481" s="71"/>
      <c r="AD481" s="71"/>
      <c r="AE481" s="71"/>
      <c r="AF481" s="71"/>
      <c r="AG481" s="71"/>
      <c r="AH481" s="103"/>
      <c r="AI481" s="71"/>
      <c r="AJ481" s="103"/>
      <c r="AK481" s="103"/>
      <c r="AL481" s="554" t="s">
        <v>35</v>
      </c>
      <c r="AM481" s="554" t="s">
        <v>35</v>
      </c>
      <c r="AN481" s="71"/>
      <c r="AO481" s="103"/>
      <c r="AP481" s="602" t="s">
        <v>35</v>
      </c>
      <c r="AQ481" s="107"/>
      <c r="AR481" s="107"/>
    </row>
    <row r="482" spans="1:44" outlineLevel="1">
      <c r="A482" s="84" t="s">
        <v>2126</v>
      </c>
      <c r="B482" s="552">
        <v>34</v>
      </c>
      <c r="C482" s="552">
        <v>422</v>
      </c>
      <c r="D482" s="61" t="s">
        <v>186</v>
      </c>
      <c r="E482" s="162"/>
      <c r="F482" s="103"/>
      <c r="G482" s="162"/>
      <c r="H482" s="162"/>
      <c r="I482" s="162"/>
      <c r="J482" s="162"/>
      <c r="K482" s="129"/>
      <c r="L482" s="167">
        <v>127.1</v>
      </c>
      <c r="M482" s="553"/>
      <c r="N482" s="553"/>
      <c r="O482" s="553">
        <v>213400900</v>
      </c>
      <c r="P482" s="553">
        <v>171585000</v>
      </c>
      <c r="Q482" s="61"/>
      <c r="R482" s="162"/>
      <c r="S482" s="162">
        <v>3</v>
      </c>
      <c r="T482" s="553"/>
      <c r="U482" s="553">
        <v>3049000</v>
      </c>
      <c r="V482" s="553"/>
      <c r="W482" s="129"/>
      <c r="X482" s="162"/>
      <c r="Y482" s="169">
        <v>112.62</v>
      </c>
      <c r="Z482" s="170">
        <v>0</v>
      </c>
      <c r="AA482" s="553"/>
      <c r="AB482" s="553">
        <v>91326977.88000001</v>
      </c>
      <c r="AC482" s="71"/>
      <c r="AD482" s="71"/>
      <c r="AE482" s="71"/>
      <c r="AF482" s="71"/>
      <c r="AG482" s="71"/>
      <c r="AH482" s="103"/>
      <c r="AI482" s="61"/>
      <c r="AJ482" s="162"/>
      <c r="AK482" s="162">
        <v>3</v>
      </c>
      <c r="AL482" s="553"/>
      <c r="AM482" s="553">
        <v>18635400</v>
      </c>
      <c r="AN482" s="61"/>
      <c r="AO482" s="162">
        <v>0</v>
      </c>
      <c r="AP482" s="602">
        <v>497997277.88</v>
      </c>
      <c r="AQ482" s="111"/>
      <c r="AR482" s="111"/>
    </row>
    <row r="483" spans="1:44" ht="56.25" outlineLevel="2">
      <c r="A483" s="72">
        <v>34</v>
      </c>
      <c r="B483" s="552" t="s">
        <v>35</v>
      </c>
      <c r="C483" s="552"/>
      <c r="D483" s="71" t="s">
        <v>188</v>
      </c>
      <c r="E483" s="103">
        <v>3</v>
      </c>
      <c r="F483" s="103"/>
      <c r="G483" s="103">
        <v>244</v>
      </c>
      <c r="H483" s="103">
        <v>7</v>
      </c>
      <c r="I483" s="103">
        <v>396</v>
      </c>
      <c r="J483" s="103" t="s">
        <v>169</v>
      </c>
      <c r="K483" s="107" t="s">
        <v>974</v>
      </c>
      <c r="L483" s="105">
        <v>127.1</v>
      </c>
      <c r="M483" s="554">
        <v>1679000</v>
      </c>
      <c r="N483" s="554">
        <v>1350000</v>
      </c>
      <c r="O483" s="554">
        <v>213400900</v>
      </c>
      <c r="P483" s="554">
        <v>171585000</v>
      </c>
      <c r="Q483" s="71" t="s">
        <v>187</v>
      </c>
      <c r="R483" s="103" t="s">
        <v>44</v>
      </c>
      <c r="S483" s="103">
        <v>1</v>
      </c>
      <c r="T483" s="554">
        <v>900000</v>
      </c>
      <c r="U483" s="554">
        <v>900000</v>
      </c>
      <c r="V483" s="554" t="s">
        <v>2164</v>
      </c>
      <c r="W483" s="107" t="s">
        <v>1078</v>
      </c>
      <c r="X483" s="103" t="s">
        <v>27</v>
      </c>
      <c r="Y483" s="108">
        <v>6.3</v>
      </c>
      <c r="Z483" s="109"/>
      <c r="AA483" s="554">
        <v>854777</v>
      </c>
      <c r="AB483" s="554">
        <v>5385095.0999999996</v>
      </c>
      <c r="AC483" s="71"/>
      <c r="AD483" s="71" t="s">
        <v>29</v>
      </c>
      <c r="AE483" s="71" t="s">
        <v>30</v>
      </c>
      <c r="AF483" s="71" t="s">
        <v>41</v>
      </c>
      <c r="AG483" s="71" t="s">
        <v>136</v>
      </c>
      <c r="AH483" s="103"/>
      <c r="AI483" s="71" t="s">
        <v>561</v>
      </c>
      <c r="AJ483" s="103" t="s">
        <v>409</v>
      </c>
      <c r="AK483" s="103">
        <v>3</v>
      </c>
      <c r="AL483" s="554">
        <v>6211800</v>
      </c>
      <c r="AM483" s="554">
        <v>18635400</v>
      </c>
      <c r="AN483" s="71"/>
      <c r="AO483" s="103"/>
      <c r="AP483" s="602" t="s">
        <v>35</v>
      </c>
      <c r="AQ483" s="111" t="s">
        <v>634</v>
      </c>
      <c r="AR483" s="111" t="s">
        <v>1912</v>
      </c>
    </row>
    <row r="484" spans="1:44" ht="150" outlineLevel="2">
      <c r="A484" s="72">
        <v>34</v>
      </c>
      <c r="B484" s="552" t="s">
        <v>35</v>
      </c>
      <c r="C484" s="552"/>
      <c r="D484" s="71" t="s">
        <v>106</v>
      </c>
      <c r="E484" s="103"/>
      <c r="F484" s="103"/>
      <c r="G484" s="103"/>
      <c r="H484" s="103"/>
      <c r="I484" s="103"/>
      <c r="J484" s="103"/>
      <c r="K484" s="107"/>
      <c r="L484" s="105" t="s">
        <v>35</v>
      </c>
      <c r="M484" s="554" t="s">
        <v>35</v>
      </c>
      <c r="N484" s="554" t="s">
        <v>35</v>
      </c>
      <c r="O484" s="554" t="s">
        <v>35</v>
      </c>
      <c r="P484" s="554" t="s">
        <v>35</v>
      </c>
      <c r="Q484" s="71" t="s">
        <v>79</v>
      </c>
      <c r="R484" s="103" t="s">
        <v>44</v>
      </c>
      <c r="S484" s="103">
        <v>1</v>
      </c>
      <c r="T484" s="554">
        <v>1632000</v>
      </c>
      <c r="U484" s="554">
        <v>1632000</v>
      </c>
      <c r="V484" s="554"/>
      <c r="W484" s="107" t="s">
        <v>1019</v>
      </c>
      <c r="X484" s="103" t="s">
        <v>27</v>
      </c>
      <c r="Y484" s="108">
        <v>6.3</v>
      </c>
      <c r="Z484" s="109"/>
      <c r="AA484" s="554">
        <v>330817</v>
      </c>
      <c r="AB484" s="554">
        <v>2084147.0999999999</v>
      </c>
      <c r="AC484" s="71"/>
      <c r="AD484" s="71"/>
      <c r="AE484" s="71"/>
      <c r="AF484" s="71"/>
      <c r="AG484" s="71"/>
      <c r="AH484" s="103"/>
      <c r="AI484" s="71"/>
      <c r="AJ484" s="103"/>
      <c r="AK484" s="103"/>
      <c r="AL484" s="554" t="s">
        <v>35</v>
      </c>
      <c r="AM484" s="554" t="s">
        <v>35</v>
      </c>
      <c r="AN484" s="71"/>
      <c r="AO484" s="103"/>
      <c r="AP484" s="602" t="s">
        <v>35</v>
      </c>
      <c r="AQ484" s="59" t="s">
        <v>595</v>
      </c>
      <c r="AR484" s="59" t="s">
        <v>395</v>
      </c>
    </row>
    <row r="485" spans="1:44" ht="187.5" outlineLevel="2">
      <c r="A485" s="72">
        <v>34</v>
      </c>
      <c r="B485" s="552" t="s">
        <v>35</v>
      </c>
      <c r="C485" s="552"/>
      <c r="D485" s="71" t="s">
        <v>190</v>
      </c>
      <c r="E485" s="103"/>
      <c r="F485" s="103"/>
      <c r="G485" s="103"/>
      <c r="H485" s="103"/>
      <c r="I485" s="103"/>
      <c r="J485" s="103"/>
      <c r="K485" s="107"/>
      <c r="L485" s="105" t="s">
        <v>35</v>
      </c>
      <c r="M485" s="554" t="s">
        <v>35</v>
      </c>
      <c r="N485" s="554" t="s">
        <v>35</v>
      </c>
      <c r="O485" s="554" t="s">
        <v>35</v>
      </c>
      <c r="P485" s="554" t="s">
        <v>35</v>
      </c>
      <c r="Q485" s="71" t="s">
        <v>189</v>
      </c>
      <c r="R485" s="103" t="s">
        <v>44</v>
      </c>
      <c r="S485" s="103">
        <v>1</v>
      </c>
      <c r="T485" s="554">
        <v>517000</v>
      </c>
      <c r="U485" s="554">
        <v>517000</v>
      </c>
      <c r="V485" s="554"/>
      <c r="W485" s="107" t="s">
        <v>1039</v>
      </c>
      <c r="X485" s="103" t="s">
        <v>27</v>
      </c>
      <c r="Y485" s="108">
        <v>32.450000000000003</v>
      </c>
      <c r="Z485" s="109"/>
      <c r="AA485" s="554">
        <v>1747152</v>
      </c>
      <c r="AB485" s="554">
        <v>56695082.400000006</v>
      </c>
      <c r="AC485" s="71" t="s">
        <v>32</v>
      </c>
      <c r="AD485" s="71" t="s">
        <v>29</v>
      </c>
      <c r="AE485" s="71" t="s">
        <v>36</v>
      </c>
      <c r="AF485" s="71" t="s">
        <v>116</v>
      </c>
      <c r="AG485" s="71" t="s">
        <v>136</v>
      </c>
      <c r="AH485" s="103"/>
      <c r="AI485" s="71"/>
      <c r="AJ485" s="103"/>
      <c r="AK485" s="103"/>
      <c r="AL485" s="554" t="s">
        <v>35</v>
      </c>
      <c r="AM485" s="554" t="s">
        <v>35</v>
      </c>
      <c r="AN485" s="71"/>
      <c r="AO485" s="103"/>
      <c r="AP485" s="602" t="s">
        <v>35</v>
      </c>
      <c r="AQ485" s="107" t="s">
        <v>599</v>
      </c>
      <c r="AR485" s="107" t="s">
        <v>1969</v>
      </c>
    </row>
    <row r="486" spans="1:44" ht="112.5" outlineLevel="2">
      <c r="A486" s="72">
        <v>34</v>
      </c>
      <c r="B486" s="552" t="s">
        <v>35</v>
      </c>
      <c r="C486" s="552"/>
      <c r="D486" s="71"/>
      <c r="E486" s="103"/>
      <c r="F486" s="103"/>
      <c r="G486" s="103"/>
      <c r="H486" s="103"/>
      <c r="I486" s="103"/>
      <c r="J486" s="103"/>
      <c r="K486" s="107"/>
      <c r="L486" s="105" t="s">
        <v>35</v>
      </c>
      <c r="M486" s="554" t="s">
        <v>35</v>
      </c>
      <c r="N486" s="554" t="s">
        <v>35</v>
      </c>
      <c r="O486" s="554" t="s">
        <v>35</v>
      </c>
      <c r="P486" s="554" t="s">
        <v>35</v>
      </c>
      <c r="Q486" s="71" t="s">
        <v>35</v>
      </c>
      <c r="R486" s="103"/>
      <c r="S486" s="103"/>
      <c r="T486" s="554" t="s">
        <v>35</v>
      </c>
      <c r="U486" s="554" t="s">
        <v>35</v>
      </c>
      <c r="V486" s="554"/>
      <c r="W486" s="107" t="s">
        <v>1102</v>
      </c>
      <c r="X486" s="103" t="s">
        <v>27</v>
      </c>
      <c r="Y486" s="108">
        <v>4.4000000000000004</v>
      </c>
      <c r="Z486" s="109"/>
      <c r="AA486" s="554">
        <v>2337381</v>
      </c>
      <c r="AB486" s="554">
        <v>10284476.4</v>
      </c>
      <c r="AC486" s="71" t="s">
        <v>32</v>
      </c>
      <c r="AD486" s="71" t="s">
        <v>29</v>
      </c>
      <c r="AE486" s="71" t="s">
        <v>30</v>
      </c>
      <c r="AF486" s="71" t="s">
        <v>116</v>
      </c>
      <c r="AG486" s="71" t="s">
        <v>136</v>
      </c>
      <c r="AH486" s="103"/>
      <c r="AI486" s="71"/>
      <c r="AJ486" s="103"/>
      <c r="AK486" s="103"/>
      <c r="AL486" s="554" t="s">
        <v>35</v>
      </c>
      <c r="AM486" s="554" t="s">
        <v>35</v>
      </c>
      <c r="AN486" s="71"/>
      <c r="AO486" s="103"/>
      <c r="AP486" s="602" t="s">
        <v>35</v>
      </c>
      <c r="AQ486" s="59" t="s">
        <v>635</v>
      </c>
      <c r="AR486" s="59" t="s">
        <v>1968</v>
      </c>
    </row>
    <row r="487" spans="1:44" ht="33.75" outlineLevel="2">
      <c r="A487" s="72">
        <v>34</v>
      </c>
      <c r="B487" s="552" t="s">
        <v>35</v>
      </c>
      <c r="C487" s="552"/>
      <c r="D487" s="71"/>
      <c r="E487" s="103"/>
      <c r="F487" s="103"/>
      <c r="G487" s="103"/>
      <c r="H487" s="103"/>
      <c r="I487" s="103"/>
      <c r="J487" s="103"/>
      <c r="K487" s="107"/>
      <c r="L487" s="105" t="s">
        <v>35</v>
      </c>
      <c r="M487" s="554" t="s">
        <v>35</v>
      </c>
      <c r="N487" s="554" t="s">
        <v>35</v>
      </c>
      <c r="O487" s="554" t="s">
        <v>35</v>
      </c>
      <c r="P487" s="554" t="s">
        <v>35</v>
      </c>
      <c r="Q487" s="71" t="s">
        <v>35</v>
      </c>
      <c r="R487" s="103"/>
      <c r="S487" s="103"/>
      <c r="T487" s="554" t="s">
        <v>35</v>
      </c>
      <c r="U487" s="554" t="s">
        <v>35</v>
      </c>
      <c r="V487" s="554"/>
      <c r="W487" s="107" t="s">
        <v>1079</v>
      </c>
      <c r="X487" s="103" t="s">
        <v>27</v>
      </c>
      <c r="Y487" s="108">
        <v>15.3</v>
      </c>
      <c r="Z487" s="109"/>
      <c r="AA487" s="554">
        <v>109890</v>
      </c>
      <c r="AB487" s="554">
        <v>1681317</v>
      </c>
      <c r="AC487" s="71"/>
      <c r="AD487" s="71"/>
      <c r="AE487" s="71"/>
      <c r="AF487" s="71"/>
      <c r="AG487" s="71"/>
      <c r="AH487" s="103"/>
      <c r="AI487" s="71"/>
      <c r="AJ487" s="103"/>
      <c r="AK487" s="103"/>
      <c r="AL487" s="554" t="s">
        <v>35</v>
      </c>
      <c r="AM487" s="554" t="s">
        <v>35</v>
      </c>
      <c r="AN487" s="71"/>
      <c r="AO487" s="103"/>
      <c r="AP487" s="602" t="s">
        <v>35</v>
      </c>
      <c r="AQ487" s="584" t="s">
        <v>1966</v>
      </c>
      <c r="AR487" s="584"/>
    </row>
    <row r="488" spans="1:44" ht="37.5" outlineLevel="2">
      <c r="A488" s="72">
        <v>34</v>
      </c>
      <c r="B488" s="552" t="s">
        <v>35</v>
      </c>
      <c r="C488" s="552"/>
      <c r="D488" s="71"/>
      <c r="E488" s="103"/>
      <c r="F488" s="103"/>
      <c r="G488" s="103"/>
      <c r="H488" s="103"/>
      <c r="I488" s="103"/>
      <c r="J488" s="103"/>
      <c r="K488" s="107"/>
      <c r="L488" s="105" t="s">
        <v>35</v>
      </c>
      <c r="M488" s="554" t="s">
        <v>35</v>
      </c>
      <c r="N488" s="554" t="s">
        <v>35</v>
      </c>
      <c r="O488" s="554" t="s">
        <v>35</v>
      </c>
      <c r="P488" s="554" t="s">
        <v>35</v>
      </c>
      <c r="Q488" s="71" t="s">
        <v>35</v>
      </c>
      <c r="R488" s="103"/>
      <c r="S488" s="103"/>
      <c r="T488" s="554" t="s">
        <v>35</v>
      </c>
      <c r="U488" s="554" t="s">
        <v>35</v>
      </c>
      <c r="V488" s="554"/>
      <c r="W488" s="107" t="s">
        <v>1101</v>
      </c>
      <c r="X488" s="103" t="s">
        <v>27</v>
      </c>
      <c r="Y488" s="108">
        <v>26.75</v>
      </c>
      <c r="Z488" s="109"/>
      <c r="AA488" s="554">
        <v>216498</v>
      </c>
      <c r="AB488" s="554">
        <v>5791321.5</v>
      </c>
      <c r="AC488" s="71"/>
      <c r="AD488" s="71"/>
      <c r="AE488" s="71"/>
      <c r="AF488" s="71"/>
      <c r="AG488" s="71"/>
      <c r="AH488" s="103"/>
      <c r="AI488" s="71"/>
      <c r="AJ488" s="103"/>
      <c r="AK488" s="103"/>
      <c r="AL488" s="554" t="s">
        <v>35</v>
      </c>
      <c r="AM488" s="554" t="s">
        <v>35</v>
      </c>
      <c r="AN488" s="71"/>
      <c r="AO488" s="103"/>
      <c r="AP488" s="602" t="s">
        <v>35</v>
      </c>
      <c r="AQ488" s="107" t="s">
        <v>420</v>
      </c>
      <c r="AR488" s="107"/>
    </row>
    <row r="489" spans="1:44" ht="37.5" outlineLevel="2">
      <c r="A489" s="72">
        <v>34</v>
      </c>
      <c r="B489" s="552" t="s">
        <v>35</v>
      </c>
      <c r="C489" s="552"/>
      <c r="D489" s="71"/>
      <c r="E489" s="103"/>
      <c r="F489" s="103"/>
      <c r="G489" s="103"/>
      <c r="H489" s="103"/>
      <c r="I489" s="103"/>
      <c r="J489" s="103"/>
      <c r="K489" s="107"/>
      <c r="L489" s="105" t="s">
        <v>35</v>
      </c>
      <c r="M489" s="554" t="s">
        <v>35</v>
      </c>
      <c r="N489" s="554" t="s">
        <v>35</v>
      </c>
      <c r="O489" s="554" t="s">
        <v>35</v>
      </c>
      <c r="P489" s="554" t="s">
        <v>35</v>
      </c>
      <c r="Q489" s="71" t="s">
        <v>35</v>
      </c>
      <c r="R489" s="103"/>
      <c r="S489" s="103"/>
      <c r="T489" s="554" t="s">
        <v>35</v>
      </c>
      <c r="U489" s="554" t="s">
        <v>35</v>
      </c>
      <c r="V489" s="554"/>
      <c r="W489" s="107" t="s">
        <v>1089</v>
      </c>
      <c r="X489" s="103" t="s">
        <v>27</v>
      </c>
      <c r="Y489" s="108">
        <v>7.83</v>
      </c>
      <c r="Z489" s="109"/>
      <c r="AA489" s="554">
        <v>292949</v>
      </c>
      <c r="AB489" s="554">
        <v>2293790.67</v>
      </c>
      <c r="AC489" s="71"/>
      <c r="AD489" s="71"/>
      <c r="AE489" s="71"/>
      <c r="AF489" s="71"/>
      <c r="AG489" s="71"/>
      <c r="AH489" s="103"/>
      <c r="AI489" s="71"/>
      <c r="AJ489" s="103"/>
      <c r="AK489" s="103"/>
      <c r="AL489" s="554" t="s">
        <v>35</v>
      </c>
      <c r="AM489" s="554" t="s">
        <v>35</v>
      </c>
      <c r="AN489" s="71"/>
      <c r="AO489" s="103"/>
      <c r="AP489" s="602" t="s">
        <v>35</v>
      </c>
      <c r="AQ489" s="107"/>
      <c r="AR489" s="107"/>
    </row>
    <row r="490" spans="1:44" ht="37.5" outlineLevel="2">
      <c r="A490" s="72">
        <v>34</v>
      </c>
      <c r="B490" s="552" t="s">
        <v>35</v>
      </c>
      <c r="C490" s="552"/>
      <c r="D490" s="71"/>
      <c r="E490" s="103"/>
      <c r="F490" s="103"/>
      <c r="G490" s="103"/>
      <c r="H490" s="103"/>
      <c r="I490" s="103"/>
      <c r="J490" s="103"/>
      <c r="K490" s="107"/>
      <c r="L490" s="105" t="s">
        <v>35</v>
      </c>
      <c r="M490" s="554" t="s">
        <v>35</v>
      </c>
      <c r="N490" s="554" t="s">
        <v>35</v>
      </c>
      <c r="O490" s="554" t="s">
        <v>35</v>
      </c>
      <c r="P490" s="554" t="s">
        <v>35</v>
      </c>
      <c r="Q490" s="71" t="s">
        <v>35</v>
      </c>
      <c r="R490" s="103"/>
      <c r="S490" s="103"/>
      <c r="T490" s="554" t="s">
        <v>35</v>
      </c>
      <c r="U490" s="554" t="s">
        <v>35</v>
      </c>
      <c r="V490" s="554"/>
      <c r="W490" s="107" t="s">
        <v>1103</v>
      </c>
      <c r="X490" s="103" t="s">
        <v>27</v>
      </c>
      <c r="Y490" s="108">
        <v>8</v>
      </c>
      <c r="Z490" s="109"/>
      <c r="AA490" s="554">
        <v>272996</v>
      </c>
      <c r="AB490" s="554">
        <v>2183968</v>
      </c>
      <c r="AC490" s="71"/>
      <c r="AD490" s="71"/>
      <c r="AE490" s="71"/>
      <c r="AF490" s="71"/>
      <c r="AG490" s="71"/>
      <c r="AH490" s="103"/>
      <c r="AI490" s="71"/>
      <c r="AJ490" s="103"/>
      <c r="AK490" s="103"/>
      <c r="AL490" s="554" t="s">
        <v>35</v>
      </c>
      <c r="AM490" s="554" t="s">
        <v>35</v>
      </c>
      <c r="AN490" s="71"/>
      <c r="AO490" s="103"/>
      <c r="AP490" s="602" t="s">
        <v>35</v>
      </c>
      <c r="AQ490" s="107"/>
      <c r="AR490" s="107"/>
    </row>
    <row r="491" spans="1:44" outlineLevel="2">
      <c r="A491" s="72">
        <v>34</v>
      </c>
      <c r="B491" s="552" t="s">
        <v>35</v>
      </c>
      <c r="C491" s="552"/>
      <c r="D491" s="71"/>
      <c r="E491" s="103"/>
      <c r="F491" s="103"/>
      <c r="G491" s="103"/>
      <c r="H491" s="103"/>
      <c r="I491" s="103"/>
      <c r="J491" s="103"/>
      <c r="K491" s="107"/>
      <c r="L491" s="105" t="s">
        <v>35</v>
      </c>
      <c r="M491" s="554" t="s">
        <v>35</v>
      </c>
      <c r="N491" s="554" t="s">
        <v>35</v>
      </c>
      <c r="O491" s="554" t="s">
        <v>35</v>
      </c>
      <c r="P491" s="554" t="s">
        <v>35</v>
      </c>
      <c r="Q491" s="71" t="s">
        <v>35</v>
      </c>
      <c r="R491" s="103"/>
      <c r="S491" s="103"/>
      <c r="T491" s="554" t="s">
        <v>35</v>
      </c>
      <c r="U491" s="554" t="s">
        <v>35</v>
      </c>
      <c r="V491" s="554"/>
      <c r="W491" s="107" t="s">
        <v>1062</v>
      </c>
      <c r="X491" s="103" t="s">
        <v>27</v>
      </c>
      <c r="Y491" s="108">
        <v>4.29</v>
      </c>
      <c r="Z491" s="109"/>
      <c r="AA491" s="554">
        <v>264499</v>
      </c>
      <c r="AB491" s="554">
        <v>1134700.71</v>
      </c>
      <c r="AC491" s="71"/>
      <c r="AD491" s="71"/>
      <c r="AE491" s="71"/>
      <c r="AF491" s="71"/>
      <c r="AG491" s="71"/>
      <c r="AH491" s="103"/>
      <c r="AI491" s="71"/>
      <c r="AJ491" s="103"/>
      <c r="AK491" s="103"/>
      <c r="AL491" s="554" t="s">
        <v>35</v>
      </c>
      <c r="AM491" s="554" t="s">
        <v>35</v>
      </c>
      <c r="AN491" s="71"/>
      <c r="AO491" s="103"/>
      <c r="AP491" s="602" t="s">
        <v>35</v>
      </c>
      <c r="AQ491" s="107"/>
      <c r="AR491" s="107"/>
    </row>
    <row r="492" spans="1:44" ht="37.5" outlineLevel="2">
      <c r="A492" s="72">
        <v>34</v>
      </c>
      <c r="B492" s="552" t="s">
        <v>35</v>
      </c>
      <c r="C492" s="552"/>
      <c r="D492" s="71"/>
      <c r="E492" s="103"/>
      <c r="F492" s="103"/>
      <c r="G492" s="103"/>
      <c r="H492" s="103"/>
      <c r="I492" s="103"/>
      <c r="J492" s="103"/>
      <c r="K492" s="107"/>
      <c r="L492" s="105" t="s">
        <v>35</v>
      </c>
      <c r="M492" s="554" t="s">
        <v>35</v>
      </c>
      <c r="N492" s="554" t="s">
        <v>35</v>
      </c>
      <c r="O492" s="554" t="s">
        <v>35</v>
      </c>
      <c r="P492" s="554" t="s">
        <v>35</v>
      </c>
      <c r="Q492" s="71" t="s">
        <v>35</v>
      </c>
      <c r="R492" s="103"/>
      <c r="S492" s="103"/>
      <c r="T492" s="554" t="s">
        <v>35</v>
      </c>
      <c r="U492" s="554" t="s">
        <v>35</v>
      </c>
      <c r="V492" s="554"/>
      <c r="W492" s="107" t="s">
        <v>1049</v>
      </c>
      <c r="X492" s="103" t="s">
        <v>42</v>
      </c>
      <c r="Y492" s="108">
        <v>1</v>
      </c>
      <c r="Z492" s="109"/>
      <c r="AA492" s="554">
        <v>3793079</v>
      </c>
      <c r="AB492" s="554">
        <v>3793079</v>
      </c>
      <c r="AC492" s="71"/>
      <c r="AD492" s="71"/>
      <c r="AE492" s="71"/>
      <c r="AF492" s="71"/>
      <c r="AG492" s="71"/>
      <c r="AH492" s="103"/>
      <c r="AI492" s="71"/>
      <c r="AJ492" s="103"/>
      <c r="AK492" s="103"/>
      <c r="AL492" s="554" t="s">
        <v>35</v>
      </c>
      <c r="AM492" s="554" t="s">
        <v>35</v>
      </c>
      <c r="AN492" s="71"/>
      <c r="AO492" s="103"/>
      <c r="AP492" s="602" t="s">
        <v>35</v>
      </c>
      <c r="AQ492" s="107"/>
      <c r="AR492" s="107"/>
    </row>
    <row r="493" spans="1:44" outlineLevel="2">
      <c r="A493" s="72">
        <v>34</v>
      </c>
      <c r="B493" s="552"/>
      <c r="C493" s="552"/>
      <c r="D493" s="61"/>
      <c r="E493" s="103"/>
      <c r="F493" s="103"/>
      <c r="G493" s="103"/>
      <c r="H493" s="103"/>
      <c r="I493" s="103"/>
      <c r="J493" s="103"/>
      <c r="K493" s="107"/>
      <c r="L493" s="105" t="s">
        <v>35</v>
      </c>
      <c r="M493" s="554" t="s">
        <v>35</v>
      </c>
      <c r="N493" s="554" t="s">
        <v>35</v>
      </c>
      <c r="O493" s="554" t="s">
        <v>35</v>
      </c>
      <c r="P493" s="554" t="s">
        <v>35</v>
      </c>
      <c r="Q493" s="71" t="s">
        <v>35</v>
      </c>
      <c r="R493" s="103"/>
      <c r="S493" s="103"/>
      <c r="T493" s="554" t="s">
        <v>35</v>
      </c>
      <c r="U493" s="554" t="s">
        <v>35</v>
      </c>
      <c r="V493" s="554"/>
      <c r="W493" s="107" t="s">
        <v>35</v>
      </c>
      <c r="X493" s="103"/>
      <c r="Y493" s="108"/>
      <c r="Z493" s="109"/>
      <c r="AA493" s="554" t="s">
        <v>35</v>
      </c>
      <c r="AB493" s="554" t="s">
        <v>35</v>
      </c>
      <c r="AC493" s="71"/>
      <c r="AD493" s="71"/>
      <c r="AE493" s="71"/>
      <c r="AF493" s="71"/>
      <c r="AG493" s="71"/>
      <c r="AH493" s="103"/>
      <c r="AI493" s="71"/>
      <c r="AJ493" s="103"/>
      <c r="AK493" s="103"/>
      <c r="AL493" s="554" t="s">
        <v>35</v>
      </c>
      <c r="AM493" s="554" t="s">
        <v>35</v>
      </c>
      <c r="AN493" s="71"/>
      <c r="AO493" s="103"/>
      <c r="AP493" s="602" t="s">
        <v>35</v>
      </c>
      <c r="AQ493" s="107"/>
      <c r="AR493" s="107"/>
    </row>
    <row r="494" spans="1:44" outlineLevel="1">
      <c r="A494" s="84" t="s">
        <v>2125</v>
      </c>
      <c r="B494" s="552">
        <v>35</v>
      </c>
      <c r="C494" s="552">
        <v>416</v>
      </c>
      <c r="D494" s="61" t="s">
        <v>168</v>
      </c>
      <c r="E494" s="162"/>
      <c r="F494" s="103"/>
      <c r="G494" s="162"/>
      <c r="H494" s="162"/>
      <c r="I494" s="162"/>
      <c r="J494" s="162"/>
      <c r="K494" s="129"/>
      <c r="L494" s="167">
        <v>136.19999999999999</v>
      </c>
      <c r="M494" s="553"/>
      <c r="N494" s="553"/>
      <c r="O494" s="553">
        <v>228679799.99999997</v>
      </c>
      <c r="P494" s="553">
        <v>0</v>
      </c>
      <c r="Q494" s="61"/>
      <c r="R494" s="162"/>
      <c r="S494" s="162">
        <v>0</v>
      </c>
      <c r="T494" s="553"/>
      <c r="U494" s="553">
        <v>0</v>
      </c>
      <c r="V494" s="553"/>
      <c r="W494" s="129"/>
      <c r="X494" s="162"/>
      <c r="Y494" s="169">
        <v>319.28799999999995</v>
      </c>
      <c r="Z494" s="170">
        <v>3.78</v>
      </c>
      <c r="AA494" s="553"/>
      <c r="AB494" s="553">
        <v>610880624.22399998</v>
      </c>
      <c r="AC494" s="71"/>
      <c r="AD494" s="71"/>
      <c r="AE494" s="71"/>
      <c r="AF494" s="71"/>
      <c r="AG494" s="71"/>
      <c r="AH494" s="103"/>
      <c r="AI494" s="61"/>
      <c r="AJ494" s="162"/>
      <c r="AK494" s="162">
        <v>1</v>
      </c>
      <c r="AL494" s="553"/>
      <c r="AM494" s="553">
        <v>6211800</v>
      </c>
      <c r="AN494" s="61"/>
      <c r="AO494" s="162">
        <v>0</v>
      </c>
      <c r="AP494" s="602">
        <v>845772224.22399998</v>
      </c>
      <c r="AQ494" s="111"/>
      <c r="AR494" s="111"/>
    </row>
    <row r="495" spans="1:44" ht="56.25" outlineLevel="2">
      <c r="A495" s="72">
        <v>35</v>
      </c>
      <c r="B495" s="552" t="s">
        <v>35</v>
      </c>
      <c r="C495" s="552"/>
      <c r="D495" s="71" t="s">
        <v>170</v>
      </c>
      <c r="E495" s="103">
        <v>1</v>
      </c>
      <c r="F495" s="103"/>
      <c r="G495" s="103">
        <v>241</v>
      </c>
      <c r="H495" s="103">
        <v>7</v>
      </c>
      <c r="I495" s="103">
        <v>396</v>
      </c>
      <c r="J495" s="103" t="s">
        <v>169</v>
      </c>
      <c r="K495" s="107" t="s">
        <v>973</v>
      </c>
      <c r="L495" s="105">
        <v>136.19999999999999</v>
      </c>
      <c r="M495" s="554">
        <v>1679000</v>
      </c>
      <c r="N495" s="554">
        <v>0</v>
      </c>
      <c r="O495" s="554">
        <v>228679799.99999997</v>
      </c>
      <c r="P495" s="554">
        <v>0</v>
      </c>
      <c r="Q495" s="71" t="s">
        <v>35</v>
      </c>
      <c r="R495" s="103"/>
      <c r="S495" s="103"/>
      <c r="T495" s="554" t="s">
        <v>35</v>
      </c>
      <c r="U495" s="554" t="s">
        <v>35</v>
      </c>
      <c r="V495" s="554" t="s">
        <v>2163</v>
      </c>
      <c r="W495" s="107" t="s">
        <v>1014</v>
      </c>
      <c r="X495" s="103" t="s">
        <v>27</v>
      </c>
      <c r="Y495" s="108">
        <v>7.58</v>
      </c>
      <c r="Z495" s="109">
        <v>2.92</v>
      </c>
      <c r="AA495" s="554">
        <v>4447303</v>
      </c>
      <c r="AB495" s="554">
        <v>33710556.740000002</v>
      </c>
      <c r="AC495" s="71" t="s">
        <v>28</v>
      </c>
      <c r="AD495" s="71" t="s">
        <v>34</v>
      </c>
      <c r="AE495" s="71" t="s">
        <v>30</v>
      </c>
      <c r="AF495" s="71" t="s">
        <v>41</v>
      </c>
      <c r="AG495" s="71" t="s">
        <v>34</v>
      </c>
      <c r="AH495" s="103"/>
      <c r="AI495" s="71" t="s">
        <v>561</v>
      </c>
      <c r="AJ495" s="103" t="s">
        <v>409</v>
      </c>
      <c r="AK495" s="103">
        <v>1</v>
      </c>
      <c r="AL495" s="554">
        <v>6211800</v>
      </c>
      <c r="AM495" s="554">
        <v>6211800</v>
      </c>
      <c r="AN495" s="71"/>
      <c r="AO495" s="103"/>
      <c r="AP495" s="602" t="s">
        <v>35</v>
      </c>
      <c r="AQ495" s="111" t="s">
        <v>622</v>
      </c>
      <c r="AR495" s="111" t="s">
        <v>1912</v>
      </c>
    </row>
    <row r="496" spans="1:44" ht="150" outlineLevel="2">
      <c r="A496" s="72">
        <v>35</v>
      </c>
      <c r="B496" s="552" t="s">
        <v>35</v>
      </c>
      <c r="C496" s="552"/>
      <c r="D496" s="71" t="s">
        <v>39</v>
      </c>
      <c r="E496" s="103"/>
      <c r="F496" s="103"/>
      <c r="G496" s="103"/>
      <c r="H496" s="103"/>
      <c r="I496" s="103"/>
      <c r="J496" s="103"/>
      <c r="K496" s="107"/>
      <c r="L496" s="105" t="s">
        <v>35</v>
      </c>
      <c r="M496" s="554" t="s">
        <v>35</v>
      </c>
      <c r="N496" s="554" t="s">
        <v>35</v>
      </c>
      <c r="O496" s="554" t="s">
        <v>35</v>
      </c>
      <c r="P496" s="554" t="s">
        <v>35</v>
      </c>
      <c r="Q496" s="71" t="s">
        <v>35</v>
      </c>
      <c r="R496" s="103"/>
      <c r="S496" s="103"/>
      <c r="T496" s="554" t="s">
        <v>35</v>
      </c>
      <c r="U496" s="554" t="s">
        <v>35</v>
      </c>
      <c r="V496" s="554"/>
      <c r="W496" s="107" t="s">
        <v>1005</v>
      </c>
      <c r="X496" s="103" t="s">
        <v>27</v>
      </c>
      <c r="Y496" s="108">
        <v>85.2</v>
      </c>
      <c r="Z496" s="109"/>
      <c r="AA496" s="554">
        <v>5559129</v>
      </c>
      <c r="AB496" s="554">
        <v>473637790.80000001</v>
      </c>
      <c r="AC496" s="71" t="s">
        <v>28</v>
      </c>
      <c r="AD496" s="71" t="s">
        <v>29</v>
      </c>
      <c r="AE496" s="71" t="s">
        <v>30</v>
      </c>
      <c r="AF496" s="71" t="s">
        <v>31</v>
      </c>
      <c r="AG496" s="71" t="s">
        <v>34</v>
      </c>
      <c r="AH496" s="103"/>
      <c r="AI496" s="71"/>
      <c r="AJ496" s="103"/>
      <c r="AK496" s="103"/>
      <c r="AL496" s="554" t="s">
        <v>35</v>
      </c>
      <c r="AM496" s="554" t="s">
        <v>35</v>
      </c>
      <c r="AN496" s="71"/>
      <c r="AO496" s="103"/>
      <c r="AP496" s="602" t="s">
        <v>35</v>
      </c>
      <c r="AQ496" s="59" t="s">
        <v>600</v>
      </c>
      <c r="AR496" s="59" t="s">
        <v>395</v>
      </c>
    </row>
    <row r="497" spans="1:44" ht="206.25" outlineLevel="2">
      <c r="A497" s="72">
        <v>35</v>
      </c>
      <c r="B497" s="552" t="s">
        <v>35</v>
      </c>
      <c r="C497" s="552"/>
      <c r="D497" s="71"/>
      <c r="E497" s="103"/>
      <c r="F497" s="103"/>
      <c r="G497" s="103"/>
      <c r="H497" s="103"/>
      <c r="I497" s="103"/>
      <c r="J497" s="103"/>
      <c r="K497" s="107"/>
      <c r="L497" s="105" t="s">
        <v>35</v>
      </c>
      <c r="M497" s="554" t="s">
        <v>35</v>
      </c>
      <c r="N497" s="554" t="s">
        <v>35</v>
      </c>
      <c r="O497" s="554" t="s">
        <v>35</v>
      </c>
      <c r="P497" s="554" t="s">
        <v>35</v>
      </c>
      <c r="Q497" s="71" t="s">
        <v>35</v>
      </c>
      <c r="R497" s="103"/>
      <c r="S497" s="103"/>
      <c r="T497" s="554" t="s">
        <v>35</v>
      </c>
      <c r="U497" s="554" t="s">
        <v>35</v>
      </c>
      <c r="V497" s="554"/>
      <c r="W497" s="107" t="s">
        <v>1090</v>
      </c>
      <c r="X497" s="103" t="s">
        <v>27</v>
      </c>
      <c r="Y497" s="108">
        <v>4.8</v>
      </c>
      <c r="Z497" s="109"/>
      <c r="AA497" s="554">
        <v>10375629</v>
      </c>
      <c r="AB497" s="554">
        <v>49803019.199999996</v>
      </c>
      <c r="AC497" s="71" t="s">
        <v>28</v>
      </c>
      <c r="AD497" s="71" t="s">
        <v>29</v>
      </c>
      <c r="AE497" s="71" t="s">
        <v>30</v>
      </c>
      <c r="AF497" s="71" t="s">
        <v>31</v>
      </c>
      <c r="AG497" s="71" t="s">
        <v>34</v>
      </c>
      <c r="AH497" s="103"/>
      <c r="AI497" s="71"/>
      <c r="AJ497" s="103"/>
      <c r="AK497" s="103"/>
      <c r="AL497" s="554" t="s">
        <v>35</v>
      </c>
      <c r="AM497" s="554" t="s">
        <v>35</v>
      </c>
      <c r="AN497" s="71"/>
      <c r="AO497" s="103"/>
      <c r="AP497" s="602" t="s">
        <v>35</v>
      </c>
      <c r="AQ497" s="107" t="s">
        <v>601</v>
      </c>
      <c r="AR497" s="107" t="s">
        <v>1949</v>
      </c>
    </row>
    <row r="498" spans="1:44" ht="78.75" outlineLevel="2">
      <c r="A498" s="72">
        <v>35</v>
      </c>
      <c r="B498" s="552" t="s">
        <v>35</v>
      </c>
      <c r="C498" s="552"/>
      <c r="D498" s="71"/>
      <c r="E498" s="103"/>
      <c r="F498" s="103"/>
      <c r="G498" s="103"/>
      <c r="H498" s="103"/>
      <c r="I498" s="103"/>
      <c r="J498" s="103"/>
      <c r="K498" s="107"/>
      <c r="L498" s="105" t="s">
        <v>35</v>
      </c>
      <c r="M498" s="554" t="s">
        <v>35</v>
      </c>
      <c r="N498" s="554" t="s">
        <v>35</v>
      </c>
      <c r="O498" s="554" t="s">
        <v>35</v>
      </c>
      <c r="P498" s="554" t="s">
        <v>35</v>
      </c>
      <c r="Q498" s="71" t="s">
        <v>35</v>
      </c>
      <c r="R498" s="103"/>
      <c r="S498" s="103"/>
      <c r="T498" s="554" t="s">
        <v>35</v>
      </c>
      <c r="U498" s="554" t="s">
        <v>35</v>
      </c>
      <c r="V498" s="554"/>
      <c r="W498" s="107" t="s">
        <v>1019</v>
      </c>
      <c r="X498" s="103" t="s">
        <v>27</v>
      </c>
      <c r="Y498" s="108">
        <v>23.24</v>
      </c>
      <c r="Z498" s="109">
        <v>0.86</v>
      </c>
      <c r="AA498" s="554">
        <v>330817</v>
      </c>
      <c r="AB498" s="554">
        <v>7688187.0799999991</v>
      </c>
      <c r="AC498" s="71"/>
      <c r="AD498" s="71"/>
      <c r="AE498" s="71"/>
      <c r="AF498" s="71"/>
      <c r="AG498" s="71"/>
      <c r="AH498" s="103"/>
      <c r="AI498" s="71"/>
      <c r="AJ498" s="103"/>
      <c r="AK498" s="103"/>
      <c r="AL498" s="554" t="s">
        <v>35</v>
      </c>
      <c r="AM498" s="554" t="s">
        <v>35</v>
      </c>
      <c r="AN498" s="71"/>
      <c r="AO498" s="103"/>
      <c r="AP498" s="602" t="s">
        <v>35</v>
      </c>
      <c r="AQ498" s="59" t="s">
        <v>623</v>
      </c>
      <c r="AR498" s="59" t="s">
        <v>1970</v>
      </c>
    </row>
    <row r="499" spans="1:44" ht="50.25" outlineLevel="2">
      <c r="A499" s="72">
        <v>35</v>
      </c>
      <c r="B499" s="552" t="s">
        <v>35</v>
      </c>
      <c r="C499" s="552"/>
      <c r="D499" s="71"/>
      <c r="E499" s="103"/>
      <c r="F499" s="103"/>
      <c r="G499" s="103"/>
      <c r="H499" s="103"/>
      <c r="I499" s="103"/>
      <c r="J499" s="103"/>
      <c r="K499" s="107"/>
      <c r="L499" s="105" t="s">
        <v>35</v>
      </c>
      <c r="M499" s="554" t="s">
        <v>35</v>
      </c>
      <c r="N499" s="554" t="s">
        <v>35</v>
      </c>
      <c r="O499" s="554" t="s">
        <v>35</v>
      </c>
      <c r="P499" s="554" t="s">
        <v>35</v>
      </c>
      <c r="Q499" s="71" t="s">
        <v>35</v>
      </c>
      <c r="R499" s="103"/>
      <c r="S499" s="103"/>
      <c r="T499" s="554" t="s">
        <v>35</v>
      </c>
      <c r="U499" s="554" t="s">
        <v>35</v>
      </c>
      <c r="V499" s="554"/>
      <c r="W499" s="107"/>
      <c r="X499" s="103"/>
      <c r="Y499" s="108"/>
      <c r="Z499" s="109"/>
      <c r="AA499" s="554" t="s">
        <v>35</v>
      </c>
      <c r="AB499" s="554" t="s">
        <v>35</v>
      </c>
      <c r="AC499" s="71"/>
      <c r="AD499" s="71"/>
      <c r="AE499" s="71"/>
      <c r="AF499" s="71"/>
      <c r="AG499" s="71"/>
      <c r="AH499" s="103"/>
      <c r="AI499" s="71"/>
      <c r="AJ499" s="103"/>
      <c r="AK499" s="103"/>
      <c r="AL499" s="554" t="s">
        <v>35</v>
      </c>
      <c r="AM499" s="554" t="s">
        <v>35</v>
      </c>
      <c r="AN499" s="71"/>
      <c r="AO499" s="103"/>
      <c r="AP499" s="602" t="s">
        <v>35</v>
      </c>
      <c r="AQ499" s="584" t="s">
        <v>1972</v>
      </c>
      <c r="AR499" s="584" t="s">
        <v>1971</v>
      </c>
    </row>
    <row r="500" spans="1:44" outlineLevel="2">
      <c r="A500" s="72">
        <v>35</v>
      </c>
      <c r="B500" s="552" t="s">
        <v>35</v>
      </c>
      <c r="C500" s="552"/>
      <c r="D500" s="71"/>
      <c r="E500" s="103"/>
      <c r="F500" s="103"/>
      <c r="G500" s="103"/>
      <c r="H500" s="103"/>
      <c r="I500" s="103"/>
      <c r="J500" s="103"/>
      <c r="K500" s="107"/>
      <c r="L500" s="105" t="s">
        <v>35</v>
      </c>
      <c r="M500" s="554" t="s">
        <v>35</v>
      </c>
      <c r="N500" s="554" t="s">
        <v>35</v>
      </c>
      <c r="O500" s="554" t="s">
        <v>35</v>
      </c>
      <c r="P500" s="554" t="s">
        <v>35</v>
      </c>
      <c r="Q500" s="71" t="s">
        <v>35</v>
      </c>
      <c r="R500" s="103"/>
      <c r="S500" s="103"/>
      <c r="T500" s="554" t="s">
        <v>35</v>
      </c>
      <c r="U500" s="554" t="s">
        <v>35</v>
      </c>
      <c r="V500" s="554"/>
      <c r="W500" s="107" t="s">
        <v>1091</v>
      </c>
      <c r="X500" s="103" t="s">
        <v>27</v>
      </c>
      <c r="Y500" s="108">
        <v>30</v>
      </c>
      <c r="Z500" s="109"/>
      <c r="AA500" s="554">
        <v>161275</v>
      </c>
      <c r="AB500" s="554">
        <v>4838250</v>
      </c>
      <c r="AC500" s="71"/>
      <c r="AD500" s="71"/>
      <c r="AE500" s="71"/>
      <c r="AF500" s="71"/>
      <c r="AG500" s="71"/>
      <c r="AH500" s="103"/>
      <c r="AI500" s="71"/>
      <c r="AJ500" s="103"/>
      <c r="AK500" s="103"/>
      <c r="AL500" s="554" t="s">
        <v>35</v>
      </c>
      <c r="AM500" s="554" t="s">
        <v>35</v>
      </c>
      <c r="AN500" s="71"/>
      <c r="AO500" s="103"/>
      <c r="AP500" s="602" t="s">
        <v>35</v>
      </c>
      <c r="AQ500" s="107" t="s">
        <v>430</v>
      </c>
      <c r="AR500" s="107"/>
    </row>
    <row r="501" spans="1:44" outlineLevel="2">
      <c r="A501" s="72">
        <v>35</v>
      </c>
      <c r="B501" s="552" t="s">
        <v>35</v>
      </c>
      <c r="C501" s="552"/>
      <c r="D501" s="71"/>
      <c r="E501" s="103"/>
      <c r="F501" s="103"/>
      <c r="G501" s="103"/>
      <c r="H501" s="103"/>
      <c r="I501" s="103"/>
      <c r="J501" s="103"/>
      <c r="K501" s="107"/>
      <c r="L501" s="105" t="s">
        <v>35</v>
      </c>
      <c r="M501" s="554" t="s">
        <v>35</v>
      </c>
      <c r="N501" s="554" t="s">
        <v>35</v>
      </c>
      <c r="O501" s="554" t="s">
        <v>35</v>
      </c>
      <c r="P501" s="554" t="s">
        <v>35</v>
      </c>
      <c r="Q501" s="71" t="s">
        <v>35</v>
      </c>
      <c r="R501" s="103"/>
      <c r="S501" s="103"/>
      <c r="T501" s="554" t="s">
        <v>35</v>
      </c>
      <c r="U501" s="554" t="s">
        <v>35</v>
      </c>
      <c r="V501" s="554"/>
      <c r="W501" s="107" t="s">
        <v>1079</v>
      </c>
      <c r="X501" s="103" t="s">
        <v>27</v>
      </c>
      <c r="Y501" s="108">
        <v>60</v>
      </c>
      <c r="Z501" s="109"/>
      <c r="AA501" s="554">
        <v>109890</v>
      </c>
      <c r="AB501" s="554">
        <v>6593400</v>
      </c>
      <c r="AC501" s="71"/>
      <c r="AD501" s="71"/>
      <c r="AE501" s="71"/>
      <c r="AF501" s="71"/>
      <c r="AG501" s="71"/>
      <c r="AH501" s="103"/>
      <c r="AI501" s="71"/>
      <c r="AJ501" s="103"/>
      <c r="AK501" s="103"/>
      <c r="AL501" s="554" t="s">
        <v>35</v>
      </c>
      <c r="AM501" s="554" t="s">
        <v>35</v>
      </c>
      <c r="AN501" s="71"/>
      <c r="AO501" s="103"/>
      <c r="AP501" s="602" t="s">
        <v>35</v>
      </c>
      <c r="AQ501" s="107"/>
      <c r="AR501" s="107"/>
    </row>
    <row r="502" spans="1:44" outlineLevel="2">
      <c r="A502" s="72">
        <v>35</v>
      </c>
      <c r="B502" s="552" t="s">
        <v>35</v>
      </c>
      <c r="C502" s="552"/>
      <c r="D502" s="71"/>
      <c r="E502" s="103"/>
      <c r="F502" s="103"/>
      <c r="G502" s="103"/>
      <c r="H502" s="103"/>
      <c r="I502" s="103"/>
      <c r="J502" s="103"/>
      <c r="K502" s="107"/>
      <c r="L502" s="105" t="s">
        <v>35</v>
      </c>
      <c r="M502" s="554" t="s">
        <v>35</v>
      </c>
      <c r="N502" s="554" t="s">
        <v>35</v>
      </c>
      <c r="O502" s="554" t="s">
        <v>35</v>
      </c>
      <c r="P502" s="554" t="s">
        <v>35</v>
      </c>
      <c r="Q502" s="71" t="s">
        <v>35</v>
      </c>
      <c r="R502" s="103"/>
      <c r="S502" s="103"/>
      <c r="T502" s="554" t="s">
        <v>35</v>
      </c>
      <c r="U502" s="554" t="s">
        <v>35</v>
      </c>
      <c r="V502" s="554"/>
      <c r="W502" s="107" t="s">
        <v>1085</v>
      </c>
      <c r="X502" s="103" t="s">
        <v>27</v>
      </c>
      <c r="Y502" s="108">
        <v>89.34</v>
      </c>
      <c r="Z502" s="109"/>
      <c r="AA502" s="554">
        <v>282038</v>
      </c>
      <c r="AB502" s="554">
        <v>25197274.920000002</v>
      </c>
      <c r="AC502" s="71"/>
      <c r="AD502" s="71"/>
      <c r="AE502" s="71"/>
      <c r="AF502" s="71"/>
      <c r="AG502" s="71"/>
      <c r="AH502" s="103"/>
      <c r="AI502" s="71"/>
      <c r="AJ502" s="103"/>
      <c r="AK502" s="103"/>
      <c r="AL502" s="554" t="s">
        <v>35</v>
      </c>
      <c r="AM502" s="554" t="s">
        <v>35</v>
      </c>
      <c r="AN502" s="71"/>
      <c r="AO502" s="103"/>
      <c r="AP502" s="602" t="s">
        <v>35</v>
      </c>
      <c r="AQ502" s="107"/>
      <c r="AR502" s="107"/>
    </row>
    <row r="503" spans="1:44" outlineLevel="2">
      <c r="A503" s="72">
        <v>35</v>
      </c>
      <c r="B503" s="552" t="s">
        <v>35</v>
      </c>
      <c r="C503" s="552"/>
      <c r="D503" s="71"/>
      <c r="E503" s="103"/>
      <c r="F503" s="103"/>
      <c r="G503" s="103"/>
      <c r="H503" s="103"/>
      <c r="I503" s="103"/>
      <c r="J503" s="103"/>
      <c r="K503" s="107"/>
      <c r="L503" s="105" t="s">
        <v>35</v>
      </c>
      <c r="M503" s="554" t="s">
        <v>35</v>
      </c>
      <c r="N503" s="554" t="s">
        <v>35</v>
      </c>
      <c r="O503" s="554" t="s">
        <v>35</v>
      </c>
      <c r="P503" s="554" t="s">
        <v>35</v>
      </c>
      <c r="Q503" s="71" t="s">
        <v>35</v>
      </c>
      <c r="R503" s="103"/>
      <c r="S503" s="103"/>
      <c r="T503" s="554" t="s">
        <v>35</v>
      </c>
      <c r="U503" s="554" t="s">
        <v>35</v>
      </c>
      <c r="V503" s="554"/>
      <c r="W503" s="107" t="s">
        <v>1082</v>
      </c>
      <c r="X503" s="103" t="s">
        <v>38</v>
      </c>
      <c r="Y503" s="108">
        <v>0.22800000000000001</v>
      </c>
      <c r="Z503" s="109"/>
      <c r="AA503" s="554">
        <v>2523428</v>
      </c>
      <c r="AB503" s="554">
        <v>575341.58400000003</v>
      </c>
      <c r="AC503" s="71"/>
      <c r="AD503" s="71"/>
      <c r="AE503" s="71"/>
      <c r="AF503" s="71"/>
      <c r="AG503" s="71"/>
      <c r="AH503" s="103"/>
      <c r="AI503" s="71"/>
      <c r="AJ503" s="103"/>
      <c r="AK503" s="103"/>
      <c r="AL503" s="554" t="s">
        <v>35</v>
      </c>
      <c r="AM503" s="554" t="s">
        <v>35</v>
      </c>
      <c r="AN503" s="71"/>
      <c r="AO503" s="103"/>
      <c r="AP503" s="602" t="s">
        <v>35</v>
      </c>
      <c r="AQ503" s="107"/>
      <c r="AR503" s="107"/>
    </row>
    <row r="504" spans="1:44" ht="37.5" outlineLevel="2">
      <c r="A504" s="72">
        <v>35</v>
      </c>
      <c r="B504" s="552" t="s">
        <v>35</v>
      </c>
      <c r="C504" s="552"/>
      <c r="D504" s="71"/>
      <c r="E504" s="103"/>
      <c r="F504" s="103"/>
      <c r="G504" s="103"/>
      <c r="H504" s="103"/>
      <c r="I504" s="103"/>
      <c r="J504" s="103"/>
      <c r="K504" s="107"/>
      <c r="L504" s="105" t="s">
        <v>35</v>
      </c>
      <c r="M504" s="554" t="s">
        <v>35</v>
      </c>
      <c r="N504" s="554" t="s">
        <v>35</v>
      </c>
      <c r="O504" s="554" t="s">
        <v>35</v>
      </c>
      <c r="P504" s="554" t="s">
        <v>35</v>
      </c>
      <c r="Q504" s="71" t="s">
        <v>35</v>
      </c>
      <c r="R504" s="103"/>
      <c r="S504" s="103"/>
      <c r="T504" s="554" t="s">
        <v>35</v>
      </c>
      <c r="U504" s="554" t="s">
        <v>35</v>
      </c>
      <c r="V504" s="554"/>
      <c r="W504" s="107" t="s">
        <v>1092</v>
      </c>
      <c r="X504" s="103" t="s">
        <v>27</v>
      </c>
      <c r="Y504" s="108">
        <v>8.4499999999999993</v>
      </c>
      <c r="Z504" s="109"/>
      <c r="AA504" s="554">
        <v>269273</v>
      </c>
      <c r="AB504" s="554">
        <v>2275356.8499999996</v>
      </c>
      <c r="AC504" s="71"/>
      <c r="AD504" s="71"/>
      <c r="AE504" s="71"/>
      <c r="AF504" s="71"/>
      <c r="AG504" s="71"/>
      <c r="AH504" s="103"/>
      <c r="AI504" s="71"/>
      <c r="AJ504" s="103"/>
      <c r="AK504" s="103"/>
      <c r="AL504" s="554" t="s">
        <v>35</v>
      </c>
      <c r="AM504" s="554" t="s">
        <v>35</v>
      </c>
      <c r="AN504" s="71"/>
      <c r="AO504" s="103"/>
      <c r="AP504" s="602" t="s">
        <v>35</v>
      </c>
      <c r="AQ504" s="107"/>
      <c r="AR504" s="107"/>
    </row>
    <row r="505" spans="1:44" ht="37.5" outlineLevel="2">
      <c r="A505" s="72">
        <v>35</v>
      </c>
      <c r="B505" s="552" t="s">
        <v>35</v>
      </c>
      <c r="C505" s="552"/>
      <c r="D505" s="71"/>
      <c r="E505" s="103"/>
      <c r="F505" s="103"/>
      <c r="G505" s="103"/>
      <c r="H505" s="103"/>
      <c r="I505" s="103"/>
      <c r="J505" s="103"/>
      <c r="K505" s="107"/>
      <c r="L505" s="105" t="s">
        <v>35</v>
      </c>
      <c r="M505" s="554" t="s">
        <v>35</v>
      </c>
      <c r="N505" s="554" t="s">
        <v>35</v>
      </c>
      <c r="O505" s="554" t="s">
        <v>35</v>
      </c>
      <c r="P505" s="554" t="s">
        <v>35</v>
      </c>
      <c r="Q505" s="71" t="s">
        <v>35</v>
      </c>
      <c r="R505" s="103"/>
      <c r="S505" s="103"/>
      <c r="T505" s="554" t="s">
        <v>35</v>
      </c>
      <c r="U505" s="554" t="s">
        <v>35</v>
      </c>
      <c r="V505" s="554"/>
      <c r="W505" s="107" t="s">
        <v>1089</v>
      </c>
      <c r="X505" s="103" t="s">
        <v>27</v>
      </c>
      <c r="Y505" s="108">
        <v>9.4499999999999993</v>
      </c>
      <c r="Z505" s="109"/>
      <c r="AA505" s="554">
        <v>292949</v>
      </c>
      <c r="AB505" s="554">
        <v>2768368.05</v>
      </c>
      <c r="AC505" s="71"/>
      <c r="AD505" s="71"/>
      <c r="AE505" s="71"/>
      <c r="AF505" s="71"/>
      <c r="AG505" s="71"/>
      <c r="AH505" s="103"/>
      <c r="AI505" s="71"/>
      <c r="AJ505" s="103"/>
      <c r="AK505" s="103"/>
      <c r="AL505" s="554" t="s">
        <v>35</v>
      </c>
      <c r="AM505" s="554" t="s">
        <v>35</v>
      </c>
      <c r="AN505" s="71"/>
      <c r="AO505" s="103"/>
      <c r="AP505" s="602" t="s">
        <v>35</v>
      </c>
      <c r="AQ505" s="107"/>
      <c r="AR505" s="107"/>
    </row>
    <row r="506" spans="1:44" ht="37.5" outlineLevel="2">
      <c r="A506" s="72">
        <v>35</v>
      </c>
      <c r="B506" s="552" t="s">
        <v>35</v>
      </c>
      <c r="C506" s="552"/>
      <c r="D506" s="71"/>
      <c r="E506" s="103"/>
      <c r="F506" s="103"/>
      <c r="G506" s="103"/>
      <c r="H506" s="103"/>
      <c r="I506" s="103"/>
      <c r="J506" s="103"/>
      <c r="K506" s="107"/>
      <c r="L506" s="105" t="s">
        <v>35</v>
      </c>
      <c r="M506" s="554" t="s">
        <v>35</v>
      </c>
      <c r="N506" s="554" t="s">
        <v>35</v>
      </c>
      <c r="O506" s="554" t="s">
        <v>35</v>
      </c>
      <c r="P506" s="554" t="s">
        <v>35</v>
      </c>
      <c r="Q506" s="71" t="s">
        <v>35</v>
      </c>
      <c r="R506" s="103"/>
      <c r="S506" s="103"/>
      <c r="T506" s="554" t="s">
        <v>35</v>
      </c>
      <c r="U506" s="554" t="s">
        <v>35</v>
      </c>
      <c r="V506" s="554"/>
      <c r="W506" s="107" t="s">
        <v>1049</v>
      </c>
      <c r="X506" s="103" t="s">
        <v>42</v>
      </c>
      <c r="Y506" s="108">
        <v>1</v>
      </c>
      <c r="Z506" s="109"/>
      <c r="AA506" s="554">
        <v>3793079</v>
      </c>
      <c r="AB506" s="554">
        <v>3793079</v>
      </c>
      <c r="AC506" s="71"/>
      <c r="AD506" s="71"/>
      <c r="AE506" s="71"/>
      <c r="AF506" s="71"/>
      <c r="AG506" s="71"/>
      <c r="AH506" s="103"/>
      <c r="AI506" s="71"/>
      <c r="AJ506" s="103"/>
      <c r="AK506" s="103"/>
      <c r="AL506" s="554" t="s">
        <v>35</v>
      </c>
      <c r="AM506" s="554" t="s">
        <v>35</v>
      </c>
      <c r="AN506" s="71"/>
      <c r="AO506" s="103"/>
      <c r="AP506" s="602" t="s">
        <v>35</v>
      </c>
      <c r="AQ506" s="107"/>
      <c r="AR506" s="107"/>
    </row>
    <row r="507" spans="1:44" outlineLevel="2">
      <c r="A507" s="72">
        <v>35</v>
      </c>
      <c r="B507" s="552"/>
      <c r="C507" s="552"/>
      <c r="D507" s="61"/>
      <c r="E507" s="103"/>
      <c r="F507" s="103"/>
      <c r="G507" s="103"/>
      <c r="H507" s="103"/>
      <c r="I507" s="103"/>
      <c r="J507" s="103"/>
      <c r="K507" s="107"/>
      <c r="L507" s="105" t="s">
        <v>35</v>
      </c>
      <c r="M507" s="554" t="s">
        <v>35</v>
      </c>
      <c r="N507" s="554" t="s">
        <v>35</v>
      </c>
      <c r="O507" s="554" t="s">
        <v>35</v>
      </c>
      <c r="P507" s="554" t="s">
        <v>35</v>
      </c>
      <c r="Q507" s="71" t="s">
        <v>35</v>
      </c>
      <c r="R507" s="103"/>
      <c r="S507" s="103"/>
      <c r="T507" s="554" t="s">
        <v>35</v>
      </c>
      <c r="U507" s="554" t="s">
        <v>35</v>
      </c>
      <c r="V507" s="554"/>
      <c r="W507" s="107" t="s">
        <v>35</v>
      </c>
      <c r="X507" s="103"/>
      <c r="Y507" s="108"/>
      <c r="Z507" s="109"/>
      <c r="AA507" s="554" t="s">
        <v>35</v>
      </c>
      <c r="AB507" s="554" t="s">
        <v>35</v>
      </c>
      <c r="AC507" s="71"/>
      <c r="AD507" s="71"/>
      <c r="AE507" s="71"/>
      <c r="AF507" s="71"/>
      <c r="AG507" s="71"/>
      <c r="AH507" s="103"/>
      <c r="AI507" s="71"/>
      <c r="AJ507" s="103"/>
      <c r="AK507" s="103"/>
      <c r="AL507" s="554" t="s">
        <v>35</v>
      </c>
      <c r="AM507" s="554" t="s">
        <v>35</v>
      </c>
      <c r="AN507" s="71"/>
      <c r="AO507" s="103"/>
      <c r="AP507" s="602" t="s">
        <v>35</v>
      </c>
      <c r="AQ507" s="107"/>
      <c r="AR507" s="107"/>
    </row>
    <row r="508" spans="1:44" outlineLevel="1">
      <c r="A508" s="84" t="s">
        <v>2124</v>
      </c>
      <c r="B508" s="552">
        <v>36</v>
      </c>
      <c r="C508" s="552">
        <v>419</v>
      </c>
      <c r="D508" s="61" t="s">
        <v>177</v>
      </c>
      <c r="E508" s="162"/>
      <c r="F508" s="103"/>
      <c r="G508" s="162"/>
      <c r="H508" s="162"/>
      <c r="I508" s="162"/>
      <c r="J508" s="162"/>
      <c r="K508" s="129"/>
      <c r="L508" s="167">
        <v>134.5</v>
      </c>
      <c r="M508" s="553"/>
      <c r="N508" s="553"/>
      <c r="O508" s="553">
        <v>225825500</v>
      </c>
      <c r="P508" s="553">
        <v>0</v>
      </c>
      <c r="Q508" s="61"/>
      <c r="R508" s="162"/>
      <c r="S508" s="162">
        <v>0</v>
      </c>
      <c r="T508" s="553"/>
      <c r="U508" s="553">
        <v>0</v>
      </c>
      <c r="V508" s="553"/>
      <c r="W508" s="129"/>
      <c r="X508" s="162"/>
      <c r="Y508" s="169">
        <v>335.17800000000005</v>
      </c>
      <c r="Z508" s="170">
        <v>47.06</v>
      </c>
      <c r="AA508" s="553"/>
      <c r="AB508" s="553">
        <v>601944644.04400003</v>
      </c>
      <c r="AC508" s="71"/>
      <c r="AD508" s="71"/>
      <c r="AE508" s="71"/>
      <c r="AF508" s="71"/>
      <c r="AG508" s="71"/>
      <c r="AH508" s="103"/>
      <c r="AI508" s="61"/>
      <c r="AJ508" s="162"/>
      <c r="AK508" s="162">
        <v>2</v>
      </c>
      <c r="AL508" s="553"/>
      <c r="AM508" s="553">
        <v>25423600</v>
      </c>
      <c r="AN508" s="61"/>
      <c r="AO508" s="162">
        <v>1</v>
      </c>
      <c r="AP508" s="602">
        <v>853193744.04400003</v>
      </c>
      <c r="AQ508" s="111"/>
      <c r="AR508" s="111"/>
    </row>
    <row r="509" spans="1:44" ht="56.25" outlineLevel="2">
      <c r="A509" s="72">
        <v>36</v>
      </c>
      <c r="B509" s="552" t="s">
        <v>35</v>
      </c>
      <c r="C509" s="552"/>
      <c r="D509" s="71" t="s">
        <v>178</v>
      </c>
      <c r="E509" s="103">
        <v>1</v>
      </c>
      <c r="F509" s="103"/>
      <c r="G509" s="103">
        <v>242</v>
      </c>
      <c r="H509" s="103">
        <v>7</v>
      </c>
      <c r="I509" s="103">
        <v>396</v>
      </c>
      <c r="J509" s="103" t="s">
        <v>169</v>
      </c>
      <c r="K509" s="107" t="s">
        <v>973</v>
      </c>
      <c r="L509" s="105">
        <v>134.5</v>
      </c>
      <c r="M509" s="554">
        <v>1679000</v>
      </c>
      <c r="N509" s="554">
        <v>0</v>
      </c>
      <c r="O509" s="554">
        <v>225825500</v>
      </c>
      <c r="P509" s="554">
        <v>0</v>
      </c>
      <c r="Q509" s="71" t="s">
        <v>35</v>
      </c>
      <c r="R509" s="103"/>
      <c r="S509" s="103"/>
      <c r="T509" s="554" t="s">
        <v>35</v>
      </c>
      <c r="U509" s="554" t="s">
        <v>35</v>
      </c>
      <c r="V509" s="554" t="s">
        <v>2163</v>
      </c>
      <c r="W509" s="107" t="s">
        <v>1014</v>
      </c>
      <c r="X509" s="103" t="s">
        <v>27</v>
      </c>
      <c r="Y509" s="108">
        <v>4.67</v>
      </c>
      <c r="Z509" s="109">
        <v>5.83</v>
      </c>
      <c r="AA509" s="554">
        <v>4447303</v>
      </c>
      <c r="AB509" s="554">
        <v>20768905.009999998</v>
      </c>
      <c r="AC509" s="71" t="s">
        <v>28</v>
      </c>
      <c r="AD509" s="71" t="s">
        <v>34</v>
      </c>
      <c r="AE509" s="71" t="s">
        <v>30</v>
      </c>
      <c r="AF509" s="71" t="s">
        <v>41</v>
      </c>
      <c r="AG509" s="71" t="s">
        <v>34</v>
      </c>
      <c r="AH509" s="103" t="s">
        <v>408</v>
      </c>
      <c r="AI509" s="71" t="s">
        <v>562</v>
      </c>
      <c r="AJ509" s="103" t="s">
        <v>409</v>
      </c>
      <c r="AK509" s="103">
        <v>1</v>
      </c>
      <c r="AL509" s="554">
        <v>12423600</v>
      </c>
      <c r="AM509" s="554">
        <v>12423600</v>
      </c>
      <c r="AN509" s="71" t="s">
        <v>407</v>
      </c>
      <c r="AO509" s="103">
        <v>1</v>
      </c>
      <c r="AP509" s="602" t="s">
        <v>35</v>
      </c>
      <c r="AQ509" s="111" t="s">
        <v>628</v>
      </c>
      <c r="AR509" s="111" t="s">
        <v>1912</v>
      </c>
    </row>
    <row r="510" spans="1:44" ht="150" outlineLevel="2">
      <c r="A510" s="72">
        <v>36</v>
      </c>
      <c r="B510" s="552" t="s">
        <v>35</v>
      </c>
      <c r="C510" s="552"/>
      <c r="D510" s="71" t="s">
        <v>39</v>
      </c>
      <c r="E510" s="103"/>
      <c r="F510" s="103"/>
      <c r="G510" s="103"/>
      <c r="H510" s="103"/>
      <c r="I510" s="103"/>
      <c r="J510" s="103"/>
      <c r="K510" s="107"/>
      <c r="L510" s="105" t="s">
        <v>35</v>
      </c>
      <c r="M510" s="554" t="s">
        <v>35</v>
      </c>
      <c r="N510" s="554" t="s">
        <v>35</v>
      </c>
      <c r="O510" s="554" t="s">
        <v>35</v>
      </c>
      <c r="P510" s="554" t="s">
        <v>35</v>
      </c>
      <c r="Q510" s="71" t="s">
        <v>35</v>
      </c>
      <c r="R510" s="103"/>
      <c r="S510" s="103"/>
      <c r="T510" s="554" t="s">
        <v>35</v>
      </c>
      <c r="U510" s="554" t="s">
        <v>35</v>
      </c>
      <c r="V510" s="554"/>
      <c r="W510" s="107" t="s">
        <v>1005</v>
      </c>
      <c r="X510" s="103" t="s">
        <v>27</v>
      </c>
      <c r="Y510" s="108">
        <v>85.2</v>
      </c>
      <c r="Z510" s="109"/>
      <c r="AA510" s="554">
        <v>5559129</v>
      </c>
      <c r="AB510" s="554">
        <v>473637790.80000001</v>
      </c>
      <c r="AC510" s="71" t="s">
        <v>28</v>
      </c>
      <c r="AD510" s="71" t="s">
        <v>29</v>
      </c>
      <c r="AE510" s="71" t="s">
        <v>30</v>
      </c>
      <c r="AF510" s="71" t="s">
        <v>31</v>
      </c>
      <c r="AG510" s="71" t="s">
        <v>34</v>
      </c>
      <c r="AH510" s="103"/>
      <c r="AI510" s="71" t="s">
        <v>578</v>
      </c>
      <c r="AJ510" s="103" t="s">
        <v>560</v>
      </c>
      <c r="AK510" s="103">
        <v>1</v>
      </c>
      <c r="AL510" s="554">
        <v>13000000</v>
      </c>
      <c r="AM510" s="554">
        <v>13000000</v>
      </c>
      <c r="AN510" s="71"/>
      <c r="AO510" s="103"/>
      <c r="AP510" s="602" t="s">
        <v>35</v>
      </c>
      <c r="AQ510" s="59" t="s">
        <v>602</v>
      </c>
      <c r="AR510" s="59" t="s">
        <v>395</v>
      </c>
    </row>
    <row r="511" spans="1:44" ht="206.25" outlineLevel="2">
      <c r="A511" s="72">
        <v>36</v>
      </c>
      <c r="B511" s="552" t="s">
        <v>35</v>
      </c>
      <c r="C511" s="552"/>
      <c r="D511" s="71"/>
      <c r="E511" s="103"/>
      <c r="F511" s="103"/>
      <c r="G511" s="103"/>
      <c r="H511" s="103"/>
      <c r="I511" s="103"/>
      <c r="J511" s="103"/>
      <c r="K511" s="107"/>
      <c r="L511" s="105" t="s">
        <v>35</v>
      </c>
      <c r="M511" s="554" t="s">
        <v>35</v>
      </c>
      <c r="N511" s="554" t="s">
        <v>35</v>
      </c>
      <c r="O511" s="554" t="s">
        <v>35</v>
      </c>
      <c r="P511" s="554" t="s">
        <v>35</v>
      </c>
      <c r="Q511" s="71" t="s">
        <v>35</v>
      </c>
      <c r="R511" s="103"/>
      <c r="S511" s="103"/>
      <c r="T511" s="554" t="s">
        <v>35</v>
      </c>
      <c r="U511" s="554" t="s">
        <v>35</v>
      </c>
      <c r="V511" s="554"/>
      <c r="W511" s="107" t="s">
        <v>1090</v>
      </c>
      <c r="X511" s="103" t="s">
        <v>27</v>
      </c>
      <c r="Y511" s="108">
        <v>4.8</v>
      </c>
      <c r="Z511" s="109"/>
      <c r="AA511" s="554">
        <v>10375629</v>
      </c>
      <c r="AB511" s="554">
        <v>49803019.199999996</v>
      </c>
      <c r="AC511" s="71" t="s">
        <v>28</v>
      </c>
      <c r="AD511" s="71" t="s">
        <v>29</v>
      </c>
      <c r="AE511" s="71" t="s">
        <v>30</v>
      </c>
      <c r="AF511" s="71" t="s">
        <v>31</v>
      </c>
      <c r="AG511" s="71" t="s">
        <v>34</v>
      </c>
      <c r="AH511" s="103"/>
      <c r="AI511" s="71"/>
      <c r="AJ511" s="103"/>
      <c r="AK511" s="103"/>
      <c r="AL511" s="554" t="s">
        <v>35</v>
      </c>
      <c r="AM511" s="554" t="s">
        <v>35</v>
      </c>
      <c r="AN511" s="71"/>
      <c r="AO511" s="103"/>
      <c r="AP511" s="602" t="s">
        <v>35</v>
      </c>
      <c r="AQ511" s="107" t="s">
        <v>603</v>
      </c>
      <c r="AR511" s="107" t="s">
        <v>1949</v>
      </c>
    </row>
    <row r="512" spans="1:44" ht="93.75" outlineLevel="2">
      <c r="A512" s="72">
        <v>36</v>
      </c>
      <c r="B512" s="552" t="s">
        <v>35</v>
      </c>
      <c r="C512" s="552"/>
      <c r="D512" s="71"/>
      <c r="E512" s="103"/>
      <c r="F512" s="103"/>
      <c r="G512" s="103"/>
      <c r="H512" s="103"/>
      <c r="I512" s="103"/>
      <c r="J512" s="103"/>
      <c r="K512" s="107"/>
      <c r="L512" s="105" t="s">
        <v>35</v>
      </c>
      <c r="M512" s="554" t="s">
        <v>35</v>
      </c>
      <c r="N512" s="554" t="s">
        <v>35</v>
      </c>
      <c r="O512" s="554" t="s">
        <v>35</v>
      </c>
      <c r="P512" s="554" t="s">
        <v>35</v>
      </c>
      <c r="Q512" s="71" t="s">
        <v>35</v>
      </c>
      <c r="R512" s="103"/>
      <c r="S512" s="103"/>
      <c r="T512" s="554" t="s">
        <v>35</v>
      </c>
      <c r="U512" s="554" t="s">
        <v>35</v>
      </c>
      <c r="V512" s="554"/>
      <c r="W512" s="107" t="s">
        <v>1019</v>
      </c>
      <c r="X512" s="103" t="s">
        <v>27</v>
      </c>
      <c r="Y512" s="108">
        <v>23.19</v>
      </c>
      <c r="Z512" s="109">
        <v>0.91</v>
      </c>
      <c r="AA512" s="554">
        <v>330817</v>
      </c>
      <c r="AB512" s="554">
        <v>7671646.2300000004</v>
      </c>
      <c r="AC512" s="71"/>
      <c r="AD512" s="71"/>
      <c r="AE512" s="71"/>
      <c r="AF512" s="71"/>
      <c r="AG512" s="71"/>
      <c r="AH512" s="103"/>
      <c r="AI512" s="71"/>
      <c r="AJ512" s="103"/>
      <c r="AK512" s="103"/>
      <c r="AL512" s="554" t="s">
        <v>35</v>
      </c>
      <c r="AM512" s="554" t="s">
        <v>35</v>
      </c>
      <c r="AN512" s="71"/>
      <c r="AO512" s="103"/>
      <c r="AP512" s="602" t="s">
        <v>35</v>
      </c>
      <c r="AQ512" s="59" t="s">
        <v>629</v>
      </c>
      <c r="AR512" s="59" t="s">
        <v>1915</v>
      </c>
    </row>
    <row r="513" spans="1:44" ht="33.75" outlineLevel="2">
      <c r="A513" s="72">
        <v>36</v>
      </c>
      <c r="B513" s="552" t="s">
        <v>35</v>
      </c>
      <c r="C513" s="552"/>
      <c r="D513" s="71"/>
      <c r="E513" s="103"/>
      <c r="F513" s="103"/>
      <c r="G513" s="103"/>
      <c r="H513" s="103"/>
      <c r="I513" s="103"/>
      <c r="J513" s="103"/>
      <c r="K513" s="107"/>
      <c r="L513" s="105" t="s">
        <v>35</v>
      </c>
      <c r="M513" s="554" t="s">
        <v>35</v>
      </c>
      <c r="N513" s="554" t="s">
        <v>35</v>
      </c>
      <c r="O513" s="554" t="s">
        <v>35</v>
      </c>
      <c r="P513" s="554" t="s">
        <v>35</v>
      </c>
      <c r="Q513" s="71" t="s">
        <v>35</v>
      </c>
      <c r="R513" s="103"/>
      <c r="S513" s="103"/>
      <c r="T513" s="554" t="s">
        <v>35</v>
      </c>
      <c r="U513" s="554" t="s">
        <v>35</v>
      </c>
      <c r="V513" s="554"/>
      <c r="W513" s="107" t="s">
        <v>1078</v>
      </c>
      <c r="X513" s="103" t="s">
        <v>27</v>
      </c>
      <c r="Y513" s="108"/>
      <c r="Z513" s="109">
        <v>40.32</v>
      </c>
      <c r="AA513" s="554">
        <v>854777</v>
      </c>
      <c r="AB513" s="554">
        <v>0</v>
      </c>
      <c r="AC513" s="71"/>
      <c r="AD513" s="71" t="s">
        <v>29</v>
      </c>
      <c r="AE513" s="71" t="s">
        <v>30</v>
      </c>
      <c r="AF513" s="71" t="s">
        <v>41</v>
      </c>
      <c r="AG513" s="71" t="s">
        <v>136</v>
      </c>
      <c r="AH513" s="103"/>
      <c r="AI513" s="71"/>
      <c r="AJ513" s="103"/>
      <c r="AK513" s="103"/>
      <c r="AL513" s="554" t="s">
        <v>35</v>
      </c>
      <c r="AM513" s="554" t="s">
        <v>35</v>
      </c>
      <c r="AN513" s="71"/>
      <c r="AO513" s="103"/>
      <c r="AP513" s="602" t="s">
        <v>35</v>
      </c>
      <c r="AQ513" s="584" t="s">
        <v>1972</v>
      </c>
      <c r="AR513" s="584"/>
    </row>
    <row r="514" spans="1:44" outlineLevel="2">
      <c r="A514" s="72">
        <v>36</v>
      </c>
      <c r="B514" s="552" t="s">
        <v>35</v>
      </c>
      <c r="C514" s="552"/>
      <c r="D514" s="71"/>
      <c r="E514" s="103"/>
      <c r="F514" s="103"/>
      <c r="G514" s="103"/>
      <c r="H514" s="103"/>
      <c r="I514" s="103"/>
      <c r="J514" s="103"/>
      <c r="K514" s="107"/>
      <c r="L514" s="105" t="s">
        <v>35</v>
      </c>
      <c r="M514" s="554" t="s">
        <v>35</v>
      </c>
      <c r="N514" s="554" t="s">
        <v>35</v>
      </c>
      <c r="O514" s="554" t="s">
        <v>35</v>
      </c>
      <c r="P514" s="554" t="s">
        <v>35</v>
      </c>
      <c r="Q514" s="71" t="s">
        <v>35</v>
      </c>
      <c r="R514" s="103"/>
      <c r="S514" s="103"/>
      <c r="T514" s="554" t="s">
        <v>35</v>
      </c>
      <c r="U514" s="554" t="s">
        <v>35</v>
      </c>
      <c r="V514" s="554"/>
      <c r="W514" s="107" t="s">
        <v>1091</v>
      </c>
      <c r="X514" s="103" t="s">
        <v>27</v>
      </c>
      <c r="Y514" s="108">
        <v>30</v>
      </c>
      <c r="Z514" s="109"/>
      <c r="AA514" s="554">
        <v>161275</v>
      </c>
      <c r="AB514" s="554">
        <v>4838250</v>
      </c>
      <c r="AC514" s="71"/>
      <c r="AD514" s="71"/>
      <c r="AE514" s="71"/>
      <c r="AF514" s="71"/>
      <c r="AG514" s="71"/>
      <c r="AH514" s="103"/>
      <c r="AI514" s="71"/>
      <c r="AJ514" s="103"/>
      <c r="AK514" s="103"/>
      <c r="AL514" s="554" t="s">
        <v>35</v>
      </c>
      <c r="AM514" s="554" t="s">
        <v>35</v>
      </c>
      <c r="AN514" s="71"/>
      <c r="AO514" s="103"/>
      <c r="AP514" s="602" t="s">
        <v>35</v>
      </c>
      <c r="AQ514" s="107" t="s">
        <v>421</v>
      </c>
      <c r="AR514" s="107"/>
    </row>
    <row r="515" spans="1:44" outlineLevel="2">
      <c r="A515" s="72">
        <v>36</v>
      </c>
      <c r="B515" s="552" t="s">
        <v>35</v>
      </c>
      <c r="C515" s="552"/>
      <c r="D515" s="71"/>
      <c r="E515" s="103"/>
      <c r="F515" s="103"/>
      <c r="G515" s="103"/>
      <c r="H515" s="103"/>
      <c r="I515" s="103"/>
      <c r="J515" s="103"/>
      <c r="K515" s="107"/>
      <c r="L515" s="105" t="s">
        <v>35</v>
      </c>
      <c r="M515" s="554" t="s">
        <v>35</v>
      </c>
      <c r="N515" s="554" t="s">
        <v>35</v>
      </c>
      <c r="O515" s="554" t="s">
        <v>35</v>
      </c>
      <c r="P515" s="554" t="s">
        <v>35</v>
      </c>
      <c r="Q515" s="71" t="s">
        <v>35</v>
      </c>
      <c r="R515" s="103"/>
      <c r="S515" s="103"/>
      <c r="T515" s="554" t="s">
        <v>35</v>
      </c>
      <c r="U515" s="554" t="s">
        <v>35</v>
      </c>
      <c r="V515" s="554"/>
      <c r="W515" s="107" t="s">
        <v>1079</v>
      </c>
      <c r="X515" s="103" t="s">
        <v>27</v>
      </c>
      <c r="Y515" s="108">
        <v>60</v>
      </c>
      <c r="Z515" s="109"/>
      <c r="AA515" s="554">
        <v>109890</v>
      </c>
      <c r="AB515" s="554">
        <v>6593400</v>
      </c>
      <c r="AC515" s="71"/>
      <c r="AD515" s="71"/>
      <c r="AE515" s="71"/>
      <c r="AF515" s="71"/>
      <c r="AG515" s="71"/>
      <c r="AH515" s="103"/>
      <c r="AI515" s="71"/>
      <c r="AJ515" s="103"/>
      <c r="AK515" s="103"/>
      <c r="AL515" s="554" t="s">
        <v>35</v>
      </c>
      <c r="AM515" s="554" t="s">
        <v>35</v>
      </c>
      <c r="AN515" s="71"/>
      <c r="AO515" s="103"/>
      <c r="AP515" s="602" t="s">
        <v>35</v>
      </c>
      <c r="AQ515" s="107"/>
      <c r="AR515" s="107"/>
    </row>
    <row r="516" spans="1:44" outlineLevel="2">
      <c r="A516" s="72">
        <v>36</v>
      </c>
      <c r="B516" s="552" t="s">
        <v>35</v>
      </c>
      <c r="C516" s="552"/>
      <c r="D516" s="71"/>
      <c r="E516" s="103"/>
      <c r="F516" s="103"/>
      <c r="G516" s="103"/>
      <c r="H516" s="103"/>
      <c r="I516" s="103"/>
      <c r="J516" s="103"/>
      <c r="K516" s="107"/>
      <c r="L516" s="105" t="s">
        <v>35</v>
      </c>
      <c r="M516" s="554" t="s">
        <v>35</v>
      </c>
      <c r="N516" s="554" t="s">
        <v>35</v>
      </c>
      <c r="O516" s="554" t="s">
        <v>35</v>
      </c>
      <c r="P516" s="554" t="s">
        <v>35</v>
      </c>
      <c r="Q516" s="71" t="s">
        <v>35</v>
      </c>
      <c r="R516" s="103"/>
      <c r="S516" s="103"/>
      <c r="T516" s="554" t="s">
        <v>35</v>
      </c>
      <c r="U516" s="554" t="s">
        <v>35</v>
      </c>
      <c r="V516" s="554"/>
      <c r="W516" s="107" t="s">
        <v>1085</v>
      </c>
      <c r="X516" s="103" t="s">
        <v>27</v>
      </c>
      <c r="Y516" s="108">
        <v>89.34</v>
      </c>
      <c r="Z516" s="109"/>
      <c r="AA516" s="554">
        <v>282038</v>
      </c>
      <c r="AB516" s="554">
        <v>25197274.920000002</v>
      </c>
      <c r="AC516" s="71"/>
      <c r="AD516" s="71"/>
      <c r="AE516" s="71"/>
      <c r="AF516" s="71"/>
      <c r="AG516" s="71"/>
      <c r="AH516" s="103"/>
      <c r="AI516" s="71"/>
      <c r="AJ516" s="103"/>
      <c r="AK516" s="103"/>
      <c r="AL516" s="554" t="s">
        <v>35</v>
      </c>
      <c r="AM516" s="554" t="s">
        <v>35</v>
      </c>
      <c r="AN516" s="71"/>
      <c r="AO516" s="103"/>
      <c r="AP516" s="602" t="s">
        <v>35</v>
      </c>
      <c r="AQ516" s="107"/>
      <c r="AR516" s="107"/>
    </row>
    <row r="517" spans="1:44" outlineLevel="2">
      <c r="A517" s="72">
        <v>36</v>
      </c>
      <c r="B517" s="552" t="s">
        <v>35</v>
      </c>
      <c r="C517" s="552"/>
      <c r="D517" s="71"/>
      <c r="E517" s="103"/>
      <c r="F517" s="103"/>
      <c r="G517" s="103"/>
      <c r="H517" s="103"/>
      <c r="I517" s="103"/>
      <c r="J517" s="103"/>
      <c r="K517" s="107"/>
      <c r="L517" s="105" t="s">
        <v>35</v>
      </c>
      <c r="M517" s="554" t="s">
        <v>35</v>
      </c>
      <c r="N517" s="554" t="s">
        <v>35</v>
      </c>
      <c r="O517" s="554" t="s">
        <v>35</v>
      </c>
      <c r="P517" s="554" t="s">
        <v>35</v>
      </c>
      <c r="Q517" s="71" t="s">
        <v>35</v>
      </c>
      <c r="R517" s="103"/>
      <c r="S517" s="103"/>
      <c r="T517" s="554" t="s">
        <v>35</v>
      </c>
      <c r="U517" s="554" t="s">
        <v>35</v>
      </c>
      <c r="V517" s="554"/>
      <c r="W517" s="107" t="s">
        <v>1082</v>
      </c>
      <c r="X517" s="103" t="s">
        <v>38</v>
      </c>
      <c r="Y517" s="108">
        <v>0.22800000000000001</v>
      </c>
      <c r="Z517" s="109"/>
      <c r="AA517" s="554">
        <v>2523428</v>
      </c>
      <c r="AB517" s="554">
        <v>575341.58400000003</v>
      </c>
      <c r="AC517" s="71"/>
      <c r="AD517" s="71"/>
      <c r="AE517" s="71"/>
      <c r="AF517" s="71"/>
      <c r="AG517" s="71"/>
      <c r="AH517" s="103"/>
      <c r="AI517" s="71"/>
      <c r="AJ517" s="103"/>
      <c r="AK517" s="103"/>
      <c r="AL517" s="554" t="s">
        <v>35</v>
      </c>
      <c r="AM517" s="554" t="s">
        <v>35</v>
      </c>
      <c r="AN517" s="71"/>
      <c r="AO517" s="103"/>
      <c r="AP517" s="602" t="s">
        <v>35</v>
      </c>
      <c r="AQ517" s="107"/>
      <c r="AR517" s="107"/>
    </row>
    <row r="518" spans="1:44" ht="37.5" outlineLevel="2">
      <c r="A518" s="72">
        <v>36</v>
      </c>
      <c r="B518" s="552" t="s">
        <v>35</v>
      </c>
      <c r="C518" s="552"/>
      <c r="D518" s="71"/>
      <c r="E518" s="103"/>
      <c r="F518" s="103"/>
      <c r="G518" s="103"/>
      <c r="H518" s="103"/>
      <c r="I518" s="103"/>
      <c r="J518" s="103"/>
      <c r="K518" s="107"/>
      <c r="L518" s="105" t="s">
        <v>35</v>
      </c>
      <c r="M518" s="554" t="s">
        <v>35</v>
      </c>
      <c r="N518" s="554" t="s">
        <v>35</v>
      </c>
      <c r="O518" s="554" t="s">
        <v>35</v>
      </c>
      <c r="P518" s="554" t="s">
        <v>35</v>
      </c>
      <c r="Q518" s="71" t="s">
        <v>35</v>
      </c>
      <c r="R518" s="103"/>
      <c r="S518" s="103"/>
      <c r="T518" s="554" t="s">
        <v>35</v>
      </c>
      <c r="U518" s="554" t="s">
        <v>35</v>
      </c>
      <c r="V518" s="554"/>
      <c r="W518" s="107" t="s">
        <v>1096</v>
      </c>
      <c r="X518" s="103" t="s">
        <v>27</v>
      </c>
      <c r="Y518" s="108">
        <v>27.3</v>
      </c>
      <c r="Z518" s="109"/>
      <c r="AA518" s="554">
        <v>257144</v>
      </c>
      <c r="AB518" s="554">
        <v>7020031.2000000002</v>
      </c>
      <c r="AC518" s="71"/>
      <c r="AD518" s="71"/>
      <c r="AE518" s="71"/>
      <c r="AF518" s="71"/>
      <c r="AG518" s="71"/>
      <c r="AH518" s="103"/>
      <c r="AI518" s="71"/>
      <c r="AJ518" s="103"/>
      <c r="AK518" s="103"/>
      <c r="AL518" s="554" t="s">
        <v>35</v>
      </c>
      <c r="AM518" s="554" t="s">
        <v>35</v>
      </c>
      <c r="AN518" s="71"/>
      <c r="AO518" s="103"/>
      <c r="AP518" s="602" t="s">
        <v>35</v>
      </c>
      <c r="AQ518" s="107"/>
      <c r="AR518" s="107"/>
    </row>
    <row r="519" spans="1:44" outlineLevel="2">
      <c r="A519" s="72">
        <v>36</v>
      </c>
      <c r="B519" s="552" t="s">
        <v>35</v>
      </c>
      <c r="C519" s="552"/>
      <c r="D519" s="71"/>
      <c r="E519" s="103"/>
      <c r="F519" s="103"/>
      <c r="G519" s="103"/>
      <c r="H519" s="103"/>
      <c r="I519" s="103"/>
      <c r="J519" s="103"/>
      <c r="K519" s="107"/>
      <c r="L519" s="105" t="s">
        <v>35</v>
      </c>
      <c r="M519" s="554" t="s">
        <v>35</v>
      </c>
      <c r="N519" s="554" t="s">
        <v>35</v>
      </c>
      <c r="O519" s="554" t="s">
        <v>35</v>
      </c>
      <c r="P519" s="554" t="s">
        <v>35</v>
      </c>
      <c r="Q519" s="71" t="s">
        <v>35</v>
      </c>
      <c r="R519" s="103"/>
      <c r="S519" s="103"/>
      <c r="T519" s="554" t="s">
        <v>35</v>
      </c>
      <c r="U519" s="554" t="s">
        <v>35</v>
      </c>
      <c r="V519" s="554"/>
      <c r="W519" s="107"/>
      <c r="X519" s="103"/>
      <c r="Y519" s="108"/>
      <c r="Z519" s="109"/>
      <c r="AA519" s="554" t="s">
        <v>35</v>
      </c>
      <c r="AB519" s="554" t="s">
        <v>35</v>
      </c>
      <c r="AC519" s="71"/>
      <c r="AD519" s="71"/>
      <c r="AE519" s="71"/>
      <c r="AF519" s="71"/>
      <c r="AG519" s="71"/>
      <c r="AH519" s="103"/>
      <c r="AI519" s="71"/>
      <c r="AJ519" s="103"/>
      <c r="AK519" s="103"/>
      <c r="AL519" s="554" t="s">
        <v>35</v>
      </c>
      <c r="AM519" s="554" t="s">
        <v>35</v>
      </c>
      <c r="AN519" s="71"/>
      <c r="AO519" s="103"/>
      <c r="AP519" s="602" t="s">
        <v>35</v>
      </c>
      <c r="AQ519" s="107"/>
      <c r="AR519" s="107"/>
    </row>
    <row r="520" spans="1:44" outlineLevel="2">
      <c r="A520" s="72">
        <v>36</v>
      </c>
      <c r="B520" s="552" t="s">
        <v>35</v>
      </c>
      <c r="C520" s="552"/>
      <c r="D520" s="71"/>
      <c r="E520" s="103"/>
      <c r="F520" s="103"/>
      <c r="G520" s="103"/>
      <c r="H520" s="103"/>
      <c r="I520" s="103"/>
      <c r="J520" s="103"/>
      <c r="K520" s="107"/>
      <c r="L520" s="105" t="s">
        <v>35</v>
      </c>
      <c r="M520" s="554" t="s">
        <v>35</v>
      </c>
      <c r="N520" s="554" t="s">
        <v>35</v>
      </c>
      <c r="O520" s="554" t="s">
        <v>35</v>
      </c>
      <c r="P520" s="554" t="s">
        <v>35</v>
      </c>
      <c r="Q520" s="71" t="s">
        <v>35</v>
      </c>
      <c r="R520" s="103"/>
      <c r="S520" s="103"/>
      <c r="T520" s="554" t="s">
        <v>35</v>
      </c>
      <c r="U520" s="554" t="s">
        <v>35</v>
      </c>
      <c r="V520" s="554"/>
      <c r="W520" s="107" t="s">
        <v>1097</v>
      </c>
      <c r="X520" s="103" t="s">
        <v>27</v>
      </c>
      <c r="Y520" s="108">
        <v>9.4499999999999993</v>
      </c>
      <c r="Z520" s="109"/>
      <c r="AA520" s="554">
        <v>216498</v>
      </c>
      <c r="AB520" s="554">
        <v>2045906.0999999999</v>
      </c>
      <c r="AC520" s="71"/>
      <c r="AD520" s="71"/>
      <c r="AE520" s="71"/>
      <c r="AF520" s="71"/>
      <c r="AG520" s="71"/>
      <c r="AH520" s="103"/>
      <c r="AI520" s="71"/>
      <c r="AJ520" s="103"/>
      <c r="AK520" s="103"/>
      <c r="AL520" s="554" t="s">
        <v>35</v>
      </c>
      <c r="AM520" s="554" t="s">
        <v>35</v>
      </c>
      <c r="AN520" s="71"/>
      <c r="AO520" s="103"/>
      <c r="AP520" s="602" t="s">
        <v>35</v>
      </c>
      <c r="AQ520" s="107"/>
      <c r="AR520" s="107"/>
    </row>
    <row r="521" spans="1:44" ht="37.5" outlineLevel="2">
      <c r="A521" s="72">
        <v>36</v>
      </c>
      <c r="B521" s="552" t="s">
        <v>35</v>
      </c>
      <c r="C521" s="552"/>
      <c r="D521" s="71"/>
      <c r="E521" s="103"/>
      <c r="F521" s="103"/>
      <c r="G521" s="103"/>
      <c r="H521" s="103"/>
      <c r="I521" s="103"/>
      <c r="J521" s="103"/>
      <c r="K521" s="107"/>
      <c r="L521" s="105" t="s">
        <v>35</v>
      </c>
      <c r="M521" s="554" t="s">
        <v>35</v>
      </c>
      <c r="N521" s="554" t="s">
        <v>35</v>
      </c>
      <c r="O521" s="554" t="s">
        <v>35</v>
      </c>
      <c r="P521" s="554" t="s">
        <v>35</v>
      </c>
      <c r="Q521" s="71" t="s">
        <v>35</v>
      </c>
      <c r="R521" s="103"/>
      <c r="S521" s="103"/>
      <c r="T521" s="554" t="s">
        <v>35</v>
      </c>
      <c r="U521" s="554" t="s">
        <v>35</v>
      </c>
      <c r="V521" s="554"/>
      <c r="W521" s="107" t="s">
        <v>1049</v>
      </c>
      <c r="X521" s="103" t="s">
        <v>42</v>
      </c>
      <c r="Y521" s="108">
        <v>1</v>
      </c>
      <c r="Z521" s="109"/>
      <c r="AA521" s="554">
        <v>3793079</v>
      </c>
      <c r="AB521" s="554">
        <v>3793079</v>
      </c>
      <c r="AC521" s="71"/>
      <c r="AD521" s="71"/>
      <c r="AE521" s="71"/>
      <c r="AF521" s="71"/>
      <c r="AG521" s="71"/>
      <c r="AH521" s="103"/>
      <c r="AI521" s="71"/>
      <c r="AJ521" s="103"/>
      <c r="AK521" s="103"/>
      <c r="AL521" s="554" t="s">
        <v>35</v>
      </c>
      <c r="AM521" s="554" t="s">
        <v>35</v>
      </c>
      <c r="AN521" s="71"/>
      <c r="AO521" s="103"/>
      <c r="AP521" s="602" t="s">
        <v>35</v>
      </c>
      <c r="AQ521" s="107"/>
      <c r="AR521" s="107"/>
    </row>
    <row r="522" spans="1:44" outlineLevel="2">
      <c r="A522" s="72">
        <v>36</v>
      </c>
      <c r="B522" s="552" t="s">
        <v>35</v>
      </c>
      <c r="C522" s="552"/>
      <c r="D522" s="71"/>
      <c r="E522" s="103"/>
      <c r="F522" s="103"/>
      <c r="G522" s="103"/>
      <c r="H522" s="103"/>
      <c r="I522" s="103"/>
      <c r="J522" s="103"/>
      <c r="K522" s="107"/>
      <c r="L522" s="105" t="s">
        <v>35</v>
      </c>
      <c r="M522" s="554" t="s">
        <v>35</v>
      </c>
      <c r="N522" s="554" t="s">
        <v>35</v>
      </c>
      <c r="O522" s="554" t="s">
        <v>35</v>
      </c>
      <c r="P522" s="554" t="s">
        <v>35</v>
      </c>
      <c r="Q522" s="71" t="s">
        <v>35</v>
      </c>
      <c r="R522" s="103"/>
      <c r="S522" s="103"/>
      <c r="T522" s="554" t="s">
        <v>35</v>
      </c>
      <c r="U522" s="554" t="s">
        <v>35</v>
      </c>
      <c r="V522" s="554"/>
      <c r="W522" s="107" t="s">
        <v>35</v>
      </c>
      <c r="X522" s="103"/>
      <c r="Y522" s="108"/>
      <c r="Z522" s="109"/>
      <c r="AA522" s="554" t="s">
        <v>35</v>
      </c>
      <c r="AB522" s="554" t="s">
        <v>35</v>
      </c>
      <c r="AC522" s="71"/>
      <c r="AD522" s="71"/>
      <c r="AE522" s="71"/>
      <c r="AF522" s="71"/>
      <c r="AG522" s="71"/>
      <c r="AH522" s="103"/>
      <c r="AI522" s="71"/>
      <c r="AJ522" s="103"/>
      <c r="AK522" s="103"/>
      <c r="AL522" s="554" t="s">
        <v>35</v>
      </c>
      <c r="AM522" s="554" t="s">
        <v>35</v>
      </c>
      <c r="AN522" s="71"/>
      <c r="AO522" s="103"/>
      <c r="AP522" s="602" t="s">
        <v>35</v>
      </c>
      <c r="AQ522" s="107"/>
      <c r="AR522" s="107"/>
    </row>
    <row r="523" spans="1:44" outlineLevel="2">
      <c r="A523" s="72">
        <v>36</v>
      </c>
      <c r="B523" s="552"/>
      <c r="C523" s="552"/>
      <c r="D523" s="61"/>
      <c r="E523" s="103"/>
      <c r="F523" s="103"/>
      <c r="G523" s="103"/>
      <c r="H523" s="103"/>
      <c r="I523" s="103"/>
      <c r="J523" s="103"/>
      <c r="K523" s="107"/>
      <c r="L523" s="105" t="s">
        <v>35</v>
      </c>
      <c r="M523" s="554" t="s">
        <v>35</v>
      </c>
      <c r="N523" s="554" t="s">
        <v>35</v>
      </c>
      <c r="O523" s="554" t="s">
        <v>35</v>
      </c>
      <c r="P523" s="554" t="s">
        <v>35</v>
      </c>
      <c r="Q523" s="71" t="s">
        <v>35</v>
      </c>
      <c r="R523" s="103"/>
      <c r="S523" s="103"/>
      <c r="T523" s="554" t="s">
        <v>35</v>
      </c>
      <c r="U523" s="554" t="s">
        <v>35</v>
      </c>
      <c r="V523" s="554"/>
      <c r="W523" s="107" t="s">
        <v>35</v>
      </c>
      <c r="X523" s="103"/>
      <c r="Y523" s="108"/>
      <c r="Z523" s="109"/>
      <c r="AA523" s="554" t="s">
        <v>35</v>
      </c>
      <c r="AB523" s="554" t="s">
        <v>35</v>
      </c>
      <c r="AC523" s="71"/>
      <c r="AD523" s="71"/>
      <c r="AE523" s="71"/>
      <c r="AF523" s="71"/>
      <c r="AG523" s="71"/>
      <c r="AH523" s="103"/>
      <c r="AI523" s="71"/>
      <c r="AJ523" s="103"/>
      <c r="AK523" s="103"/>
      <c r="AL523" s="554" t="s">
        <v>35</v>
      </c>
      <c r="AM523" s="554" t="s">
        <v>35</v>
      </c>
      <c r="AN523" s="71"/>
      <c r="AO523" s="103"/>
      <c r="AP523" s="602" t="s">
        <v>35</v>
      </c>
      <c r="AQ523" s="107"/>
      <c r="AR523" s="107"/>
    </row>
    <row r="524" spans="1:44" ht="75" outlineLevel="1">
      <c r="A524" s="84" t="s">
        <v>2123</v>
      </c>
      <c r="B524" s="552">
        <v>37</v>
      </c>
      <c r="C524" s="552">
        <v>396</v>
      </c>
      <c r="D524" s="61" t="s">
        <v>422</v>
      </c>
      <c r="E524" s="162"/>
      <c r="F524" s="103"/>
      <c r="G524" s="162"/>
      <c r="H524" s="162"/>
      <c r="I524" s="162"/>
      <c r="J524" s="162"/>
      <c r="K524" s="129"/>
      <c r="L524" s="167">
        <v>964.4</v>
      </c>
      <c r="M524" s="553"/>
      <c r="N524" s="553"/>
      <c r="O524" s="553">
        <v>1619227600</v>
      </c>
      <c r="P524" s="553">
        <v>1301940000</v>
      </c>
      <c r="Q524" s="61"/>
      <c r="R524" s="162"/>
      <c r="S524" s="162">
        <v>0</v>
      </c>
      <c r="T524" s="553"/>
      <c r="U524" s="553">
        <v>0</v>
      </c>
      <c r="V524" s="553"/>
      <c r="W524" s="129"/>
      <c r="X524" s="162"/>
      <c r="Y524" s="169">
        <v>0</v>
      </c>
      <c r="Z524" s="170">
        <v>0</v>
      </c>
      <c r="AA524" s="553"/>
      <c r="AB524" s="553">
        <v>0</v>
      </c>
      <c r="AC524" s="71"/>
      <c r="AD524" s="71"/>
      <c r="AE524" s="71"/>
      <c r="AF524" s="71"/>
      <c r="AG524" s="71"/>
      <c r="AH524" s="103"/>
      <c r="AI524" s="61"/>
      <c r="AJ524" s="162"/>
      <c r="AK524" s="162">
        <v>0</v>
      </c>
      <c r="AL524" s="553"/>
      <c r="AM524" s="553">
        <v>0</v>
      </c>
      <c r="AN524" s="61"/>
      <c r="AO524" s="162">
        <v>0</v>
      </c>
      <c r="AP524" s="602">
        <v>2921167600</v>
      </c>
      <c r="AQ524" s="111"/>
      <c r="AR524" s="111"/>
    </row>
    <row r="525" spans="1:44" ht="56.25" outlineLevel="2">
      <c r="A525" s="72">
        <v>37</v>
      </c>
      <c r="B525" s="552" t="s">
        <v>35</v>
      </c>
      <c r="C525" s="552"/>
      <c r="D525" s="112" t="s">
        <v>89</v>
      </c>
      <c r="E525" s="103">
        <v>1</v>
      </c>
      <c r="F525" s="103"/>
      <c r="G525" s="103">
        <v>519</v>
      </c>
      <c r="H525" s="103">
        <v>80</v>
      </c>
      <c r="I525" s="103">
        <v>251</v>
      </c>
      <c r="J525" s="103" t="s">
        <v>88</v>
      </c>
      <c r="K525" s="107" t="s">
        <v>974</v>
      </c>
      <c r="L525" s="105">
        <v>964.4</v>
      </c>
      <c r="M525" s="554">
        <v>1679000</v>
      </c>
      <c r="N525" s="554">
        <v>1350000</v>
      </c>
      <c r="O525" s="554">
        <v>1619227600</v>
      </c>
      <c r="P525" s="554">
        <v>1301940000</v>
      </c>
      <c r="Q525" s="71" t="s">
        <v>35</v>
      </c>
      <c r="R525" s="103"/>
      <c r="S525" s="103"/>
      <c r="T525" s="554" t="s">
        <v>35</v>
      </c>
      <c r="U525" s="554" t="s">
        <v>35</v>
      </c>
      <c r="V525" s="554"/>
      <c r="W525" s="107"/>
      <c r="X525" s="103"/>
      <c r="Y525" s="108"/>
      <c r="Z525" s="109"/>
      <c r="AA525" s="554" t="s">
        <v>35</v>
      </c>
      <c r="AB525" s="554" t="s">
        <v>35</v>
      </c>
      <c r="AC525" s="71"/>
      <c r="AD525" s="71"/>
      <c r="AE525" s="71"/>
      <c r="AF525" s="71"/>
      <c r="AG525" s="71"/>
      <c r="AH525" s="103"/>
      <c r="AI525" s="71"/>
      <c r="AJ525" s="103"/>
      <c r="AK525" s="103"/>
      <c r="AL525" s="554" t="s">
        <v>35</v>
      </c>
      <c r="AM525" s="554" t="s">
        <v>35</v>
      </c>
      <c r="AN525" s="71"/>
      <c r="AO525" s="103"/>
      <c r="AP525" s="602" t="s">
        <v>35</v>
      </c>
      <c r="AQ525" s="111" t="s">
        <v>610</v>
      </c>
      <c r="AR525" s="111" t="s">
        <v>1912</v>
      </c>
    </row>
    <row r="526" spans="1:44" ht="75" outlineLevel="2">
      <c r="A526" s="72">
        <v>37</v>
      </c>
      <c r="B526" s="552" t="s">
        <v>35</v>
      </c>
      <c r="C526" s="552"/>
      <c r="D526" s="112" t="s">
        <v>90</v>
      </c>
      <c r="E526" s="103"/>
      <c r="F526" s="103"/>
      <c r="G526" s="103"/>
      <c r="H526" s="103"/>
      <c r="I526" s="103"/>
      <c r="J526" s="103"/>
      <c r="K526" s="107"/>
      <c r="L526" s="105" t="s">
        <v>35</v>
      </c>
      <c r="M526" s="554" t="s">
        <v>35</v>
      </c>
      <c r="N526" s="554" t="s">
        <v>35</v>
      </c>
      <c r="O526" s="554" t="s">
        <v>35</v>
      </c>
      <c r="P526" s="554" t="s">
        <v>35</v>
      </c>
      <c r="Q526" s="71" t="s">
        <v>35</v>
      </c>
      <c r="R526" s="103"/>
      <c r="S526" s="103"/>
      <c r="T526" s="554" t="s">
        <v>35</v>
      </c>
      <c r="U526" s="554" t="s">
        <v>35</v>
      </c>
      <c r="V526" s="554"/>
      <c r="W526" s="107"/>
      <c r="X526" s="103"/>
      <c r="Y526" s="108"/>
      <c r="Z526" s="109"/>
      <c r="AA526" s="554" t="s">
        <v>35</v>
      </c>
      <c r="AB526" s="554" t="s">
        <v>35</v>
      </c>
      <c r="AC526" s="71"/>
      <c r="AD526" s="71"/>
      <c r="AE526" s="71"/>
      <c r="AF526" s="71"/>
      <c r="AG526" s="71"/>
      <c r="AH526" s="103"/>
      <c r="AI526" s="71"/>
      <c r="AJ526" s="103"/>
      <c r="AK526" s="103"/>
      <c r="AL526" s="554" t="s">
        <v>35</v>
      </c>
      <c r="AM526" s="554" t="s">
        <v>35</v>
      </c>
      <c r="AN526" s="71"/>
      <c r="AO526" s="103"/>
      <c r="AP526" s="602" t="s">
        <v>35</v>
      </c>
      <c r="AQ526" s="59" t="s">
        <v>366</v>
      </c>
      <c r="AR526" s="59" t="s">
        <v>1973</v>
      </c>
    </row>
    <row r="527" spans="1:44" ht="131.25" outlineLevel="2">
      <c r="A527" s="72">
        <v>37</v>
      </c>
      <c r="B527" s="552" t="s">
        <v>35</v>
      </c>
      <c r="C527" s="552"/>
      <c r="D527" s="112" t="s">
        <v>91</v>
      </c>
      <c r="E527" s="103"/>
      <c r="F527" s="103"/>
      <c r="G527" s="103"/>
      <c r="H527" s="103"/>
      <c r="I527" s="103"/>
      <c r="J527" s="103"/>
      <c r="K527" s="107"/>
      <c r="L527" s="105" t="s">
        <v>35</v>
      </c>
      <c r="M527" s="554" t="s">
        <v>35</v>
      </c>
      <c r="N527" s="554" t="s">
        <v>35</v>
      </c>
      <c r="O527" s="554" t="s">
        <v>35</v>
      </c>
      <c r="P527" s="554" t="s">
        <v>35</v>
      </c>
      <c r="Q527" s="71" t="s">
        <v>35</v>
      </c>
      <c r="R527" s="103"/>
      <c r="S527" s="103"/>
      <c r="T527" s="554" t="s">
        <v>35</v>
      </c>
      <c r="U527" s="554" t="s">
        <v>35</v>
      </c>
      <c r="V527" s="554"/>
      <c r="W527" s="107"/>
      <c r="X527" s="103"/>
      <c r="Y527" s="108"/>
      <c r="Z527" s="109"/>
      <c r="AA527" s="554" t="s">
        <v>35</v>
      </c>
      <c r="AB527" s="554" t="s">
        <v>35</v>
      </c>
      <c r="AC527" s="71"/>
      <c r="AD527" s="71"/>
      <c r="AE527" s="71"/>
      <c r="AF527" s="71"/>
      <c r="AG527" s="71"/>
      <c r="AH527" s="103"/>
      <c r="AI527" s="71"/>
      <c r="AJ527" s="103"/>
      <c r="AK527" s="103"/>
      <c r="AL527" s="554" t="s">
        <v>35</v>
      </c>
      <c r="AM527" s="554" t="s">
        <v>35</v>
      </c>
      <c r="AN527" s="71"/>
      <c r="AO527" s="103"/>
      <c r="AP527" s="602" t="s">
        <v>35</v>
      </c>
      <c r="AQ527" s="59"/>
      <c r="AR527" s="59" t="s">
        <v>1974</v>
      </c>
    </row>
    <row r="528" spans="1:44" ht="75" outlineLevel="2">
      <c r="A528" s="72">
        <v>37</v>
      </c>
      <c r="B528" s="552" t="s">
        <v>35</v>
      </c>
      <c r="C528" s="552"/>
      <c r="D528" s="112" t="s">
        <v>92</v>
      </c>
      <c r="E528" s="103"/>
      <c r="F528" s="103"/>
      <c r="G528" s="103"/>
      <c r="H528" s="103"/>
      <c r="I528" s="103"/>
      <c r="J528" s="103"/>
      <c r="K528" s="107"/>
      <c r="L528" s="105" t="s">
        <v>35</v>
      </c>
      <c r="M528" s="554" t="s">
        <v>35</v>
      </c>
      <c r="N528" s="554" t="s">
        <v>35</v>
      </c>
      <c r="O528" s="554" t="s">
        <v>35</v>
      </c>
      <c r="P528" s="554" t="s">
        <v>35</v>
      </c>
      <c r="Q528" s="71" t="s">
        <v>35</v>
      </c>
      <c r="R528" s="103"/>
      <c r="S528" s="103"/>
      <c r="T528" s="554" t="s">
        <v>35</v>
      </c>
      <c r="U528" s="554" t="s">
        <v>35</v>
      </c>
      <c r="V528" s="554"/>
      <c r="W528" s="107"/>
      <c r="X528" s="103"/>
      <c r="Y528" s="108"/>
      <c r="Z528" s="109"/>
      <c r="AA528" s="554" t="s">
        <v>35</v>
      </c>
      <c r="AB528" s="554" t="s">
        <v>35</v>
      </c>
      <c r="AC528" s="71"/>
      <c r="AD528" s="71"/>
      <c r="AE528" s="71"/>
      <c r="AF528" s="71"/>
      <c r="AG528" s="71"/>
      <c r="AH528" s="103"/>
      <c r="AI528" s="71"/>
      <c r="AJ528" s="103"/>
      <c r="AK528" s="103"/>
      <c r="AL528" s="554" t="s">
        <v>35</v>
      </c>
      <c r="AM528" s="554" t="s">
        <v>35</v>
      </c>
      <c r="AN528" s="71"/>
      <c r="AO528" s="103"/>
      <c r="AP528" s="602" t="s">
        <v>35</v>
      </c>
      <c r="AQ528" s="107"/>
      <c r="AR528" s="107" t="s">
        <v>1970</v>
      </c>
    </row>
    <row r="529" spans="1:44" ht="37.5" outlineLevel="2">
      <c r="A529" s="72">
        <v>37</v>
      </c>
      <c r="B529" s="552" t="s">
        <v>35</v>
      </c>
      <c r="C529" s="552"/>
      <c r="D529" s="112" t="s">
        <v>93</v>
      </c>
      <c r="E529" s="103"/>
      <c r="F529" s="103"/>
      <c r="G529" s="103"/>
      <c r="H529" s="103"/>
      <c r="I529" s="103"/>
      <c r="J529" s="103"/>
      <c r="K529" s="107"/>
      <c r="L529" s="105" t="s">
        <v>35</v>
      </c>
      <c r="M529" s="554" t="s">
        <v>35</v>
      </c>
      <c r="N529" s="554" t="s">
        <v>35</v>
      </c>
      <c r="O529" s="554" t="s">
        <v>35</v>
      </c>
      <c r="P529" s="554" t="s">
        <v>35</v>
      </c>
      <c r="Q529" s="71" t="s">
        <v>35</v>
      </c>
      <c r="R529" s="103"/>
      <c r="S529" s="103"/>
      <c r="T529" s="554" t="s">
        <v>35</v>
      </c>
      <c r="U529" s="554" t="s">
        <v>35</v>
      </c>
      <c r="V529" s="554"/>
      <c r="W529" s="107"/>
      <c r="X529" s="103"/>
      <c r="Y529" s="108"/>
      <c r="Z529" s="109"/>
      <c r="AA529" s="554" t="s">
        <v>35</v>
      </c>
      <c r="AB529" s="554" t="s">
        <v>35</v>
      </c>
      <c r="AC529" s="71"/>
      <c r="AD529" s="71"/>
      <c r="AE529" s="71"/>
      <c r="AF529" s="71"/>
      <c r="AG529" s="71"/>
      <c r="AH529" s="103"/>
      <c r="AI529" s="71"/>
      <c r="AJ529" s="103"/>
      <c r="AK529" s="103"/>
      <c r="AL529" s="554" t="s">
        <v>35</v>
      </c>
      <c r="AM529" s="554" t="s">
        <v>35</v>
      </c>
      <c r="AN529" s="71"/>
      <c r="AO529" s="103"/>
      <c r="AP529" s="602" t="s">
        <v>35</v>
      </c>
      <c r="AQ529" s="107"/>
      <c r="AR529" s="107" t="s">
        <v>1975</v>
      </c>
    </row>
    <row r="530" spans="1:44" ht="37.5" outlineLevel="2">
      <c r="A530" s="72">
        <v>37</v>
      </c>
      <c r="B530" s="552" t="s">
        <v>35</v>
      </c>
      <c r="C530" s="552"/>
      <c r="D530" s="112" t="s">
        <v>94</v>
      </c>
      <c r="E530" s="103"/>
      <c r="F530" s="103"/>
      <c r="G530" s="103"/>
      <c r="H530" s="103"/>
      <c r="I530" s="103"/>
      <c r="J530" s="103"/>
      <c r="K530" s="107"/>
      <c r="L530" s="105" t="s">
        <v>35</v>
      </c>
      <c r="M530" s="554" t="s">
        <v>35</v>
      </c>
      <c r="N530" s="554" t="s">
        <v>35</v>
      </c>
      <c r="O530" s="554" t="s">
        <v>35</v>
      </c>
      <c r="P530" s="554" t="s">
        <v>35</v>
      </c>
      <c r="Q530" s="71" t="s">
        <v>35</v>
      </c>
      <c r="R530" s="103"/>
      <c r="S530" s="103"/>
      <c r="T530" s="554" t="s">
        <v>35</v>
      </c>
      <c r="U530" s="554" t="s">
        <v>35</v>
      </c>
      <c r="V530" s="554"/>
      <c r="W530" s="107"/>
      <c r="X530" s="103"/>
      <c r="Y530" s="108"/>
      <c r="Z530" s="109"/>
      <c r="AA530" s="554" t="s">
        <v>35</v>
      </c>
      <c r="AB530" s="554" t="s">
        <v>35</v>
      </c>
      <c r="AC530" s="71"/>
      <c r="AD530" s="71"/>
      <c r="AE530" s="71"/>
      <c r="AF530" s="71"/>
      <c r="AG530" s="71"/>
      <c r="AH530" s="103"/>
      <c r="AI530" s="71"/>
      <c r="AJ530" s="103"/>
      <c r="AK530" s="103"/>
      <c r="AL530" s="554" t="s">
        <v>35</v>
      </c>
      <c r="AM530" s="554" t="s">
        <v>35</v>
      </c>
      <c r="AN530" s="71"/>
      <c r="AO530" s="103"/>
      <c r="AP530" s="602" t="s">
        <v>35</v>
      </c>
      <c r="AQ530" s="107"/>
      <c r="AR530" s="107"/>
    </row>
    <row r="531" spans="1:44" ht="37.5" outlineLevel="2">
      <c r="A531" s="72">
        <v>37</v>
      </c>
      <c r="B531" s="552" t="s">
        <v>35</v>
      </c>
      <c r="C531" s="552"/>
      <c r="D531" s="60" t="s">
        <v>95</v>
      </c>
      <c r="E531" s="103"/>
      <c r="F531" s="103"/>
      <c r="G531" s="103"/>
      <c r="H531" s="103"/>
      <c r="I531" s="103"/>
      <c r="J531" s="103"/>
      <c r="K531" s="107"/>
      <c r="L531" s="105" t="s">
        <v>35</v>
      </c>
      <c r="M531" s="554" t="s">
        <v>35</v>
      </c>
      <c r="N531" s="554" t="s">
        <v>35</v>
      </c>
      <c r="O531" s="554" t="s">
        <v>35</v>
      </c>
      <c r="P531" s="554" t="s">
        <v>35</v>
      </c>
      <c r="Q531" s="71" t="s">
        <v>35</v>
      </c>
      <c r="R531" s="103"/>
      <c r="S531" s="103"/>
      <c r="T531" s="554" t="s">
        <v>35</v>
      </c>
      <c r="U531" s="554" t="s">
        <v>35</v>
      </c>
      <c r="V531" s="554"/>
      <c r="W531" s="107"/>
      <c r="X531" s="103"/>
      <c r="Y531" s="108"/>
      <c r="Z531" s="109"/>
      <c r="AA531" s="554" t="s">
        <v>35</v>
      </c>
      <c r="AB531" s="554" t="s">
        <v>35</v>
      </c>
      <c r="AC531" s="71"/>
      <c r="AD531" s="71"/>
      <c r="AE531" s="71"/>
      <c r="AF531" s="71"/>
      <c r="AG531" s="71"/>
      <c r="AH531" s="103"/>
      <c r="AI531" s="71"/>
      <c r="AJ531" s="103"/>
      <c r="AK531" s="103"/>
      <c r="AL531" s="554" t="s">
        <v>35</v>
      </c>
      <c r="AM531" s="554" t="s">
        <v>35</v>
      </c>
      <c r="AN531" s="71"/>
      <c r="AO531" s="103"/>
      <c r="AP531" s="602" t="s">
        <v>35</v>
      </c>
      <c r="AQ531" s="107"/>
      <c r="AR531" s="107"/>
    </row>
    <row r="532" spans="1:44" outlineLevel="2">
      <c r="A532" s="72">
        <v>37</v>
      </c>
      <c r="B532" s="552" t="s">
        <v>35</v>
      </c>
      <c r="C532" s="552"/>
      <c r="D532" s="71"/>
      <c r="E532" s="103"/>
      <c r="F532" s="103"/>
      <c r="G532" s="103"/>
      <c r="H532" s="103"/>
      <c r="I532" s="103"/>
      <c r="J532" s="103"/>
      <c r="K532" s="107"/>
      <c r="L532" s="105" t="s">
        <v>35</v>
      </c>
      <c r="M532" s="554" t="s">
        <v>35</v>
      </c>
      <c r="N532" s="554" t="s">
        <v>35</v>
      </c>
      <c r="O532" s="554" t="s">
        <v>35</v>
      </c>
      <c r="P532" s="554" t="s">
        <v>35</v>
      </c>
      <c r="Q532" s="71" t="s">
        <v>35</v>
      </c>
      <c r="R532" s="103"/>
      <c r="S532" s="103"/>
      <c r="T532" s="554" t="s">
        <v>35</v>
      </c>
      <c r="U532" s="554" t="s">
        <v>35</v>
      </c>
      <c r="V532" s="554"/>
      <c r="W532" s="107"/>
      <c r="X532" s="103"/>
      <c r="Y532" s="108"/>
      <c r="Z532" s="109"/>
      <c r="AA532" s="554" t="s">
        <v>35</v>
      </c>
      <c r="AB532" s="554" t="s">
        <v>35</v>
      </c>
      <c r="AC532" s="71"/>
      <c r="AD532" s="71"/>
      <c r="AE532" s="71"/>
      <c r="AF532" s="71"/>
      <c r="AG532" s="71"/>
      <c r="AH532" s="103"/>
      <c r="AI532" s="71"/>
      <c r="AJ532" s="103"/>
      <c r="AK532" s="103"/>
      <c r="AL532" s="554" t="s">
        <v>35</v>
      </c>
      <c r="AM532" s="554" t="s">
        <v>35</v>
      </c>
      <c r="AN532" s="71"/>
      <c r="AO532" s="103"/>
      <c r="AP532" s="602" t="s">
        <v>35</v>
      </c>
      <c r="AQ532" s="107"/>
      <c r="AR532" s="107"/>
    </row>
    <row r="533" spans="1:44" outlineLevel="2">
      <c r="A533" s="72">
        <v>37</v>
      </c>
      <c r="B533" s="552"/>
      <c r="C533" s="552"/>
      <c r="D533" s="61"/>
      <c r="E533" s="103"/>
      <c r="F533" s="103"/>
      <c r="G533" s="103"/>
      <c r="H533" s="103"/>
      <c r="I533" s="103"/>
      <c r="J533" s="103"/>
      <c r="K533" s="107"/>
      <c r="L533" s="105" t="s">
        <v>35</v>
      </c>
      <c r="M533" s="554" t="s">
        <v>35</v>
      </c>
      <c r="N533" s="554" t="s">
        <v>35</v>
      </c>
      <c r="O533" s="554" t="s">
        <v>35</v>
      </c>
      <c r="P533" s="554" t="s">
        <v>35</v>
      </c>
      <c r="Q533" s="71" t="s">
        <v>35</v>
      </c>
      <c r="R533" s="103"/>
      <c r="S533" s="103"/>
      <c r="T533" s="554" t="s">
        <v>35</v>
      </c>
      <c r="U533" s="554" t="s">
        <v>35</v>
      </c>
      <c r="V533" s="554"/>
      <c r="W533" s="107"/>
      <c r="X533" s="103"/>
      <c r="Y533" s="108"/>
      <c r="Z533" s="109"/>
      <c r="AA533" s="554" t="s">
        <v>35</v>
      </c>
      <c r="AB533" s="554" t="s">
        <v>35</v>
      </c>
      <c r="AC533" s="71"/>
      <c r="AD533" s="71"/>
      <c r="AE533" s="71"/>
      <c r="AF533" s="71"/>
      <c r="AG533" s="71"/>
      <c r="AH533" s="103"/>
      <c r="AI533" s="71"/>
      <c r="AJ533" s="103"/>
      <c r="AK533" s="103"/>
      <c r="AL533" s="554" t="s">
        <v>35</v>
      </c>
      <c r="AM533" s="554" t="s">
        <v>35</v>
      </c>
      <c r="AN533" s="71"/>
      <c r="AO533" s="103"/>
      <c r="AP533" s="602" t="s">
        <v>35</v>
      </c>
      <c r="AQ533" s="107"/>
      <c r="AR533" s="107"/>
    </row>
    <row r="534" spans="1:44" ht="37.5" outlineLevel="1">
      <c r="A534" s="84" t="s">
        <v>2122</v>
      </c>
      <c r="B534" s="552">
        <v>38</v>
      </c>
      <c r="C534" s="552">
        <v>397</v>
      </c>
      <c r="D534" s="61" t="s">
        <v>1976</v>
      </c>
      <c r="E534" s="162"/>
      <c r="F534" s="103"/>
      <c r="G534" s="162"/>
      <c r="H534" s="162"/>
      <c r="I534" s="162"/>
      <c r="J534" s="162"/>
      <c r="K534" s="129"/>
      <c r="L534" s="167">
        <v>0</v>
      </c>
      <c r="M534" s="553"/>
      <c r="N534" s="553"/>
      <c r="O534" s="553">
        <v>0</v>
      </c>
      <c r="P534" s="553">
        <v>0</v>
      </c>
      <c r="Q534" s="61"/>
      <c r="R534" s="162"/>
      <c r="S534" s="162">
        <v>0</v>
      </c>
      <c r="T534" s="553"/>
      <c r="U534" s="553">
        <v>0</v>
      </c>
      <c r="V534" s="553"/>
      <c r="W534" s="129"/>
      <c r="X534" s="162"/>
      <c r="Y534" s="169">
        <v>551.00799999999992</v>
      </c>
      <c r="Z534" s="170">
        <v>0</v>
      </c>
      <c r="AA534" s="553"/>
      <c r="AB534" s="553">
        <v>847686043.10399997</v>
      </c>
      <c r="AC534" s="71"/>
      <c r="AD534" s="71"/>
      <c r="AE534" s="71"/>
      <c r="AF534" s="71"/>
      <c r="AG534" s="71"/>
      <c r="AH534" s="103"/>
      <c r="AI534" s="61"/>
      <c r="AJ534" s="162"/>
      <c r="AK534" s="162">
        <v>0</v>
      </c>
      <c r="AL534" s="553"/>
      <c r="AM534" s="553">
        <v>0</v>
      </c>
      <c r="AN534" s="61"/>
      <c r="AO534" s="162">
        <v>0</v>
      </c>
      <c r="AP534" s="602">
        <v>847686043.10399997</v>
      </c>
      <c r="AQ534" s="107"/>
      <c r="AR534" s="107"/>
    </row>
    <row r="535" spans="1:44" ht="75" outlineLevel="2">
      <c r="A535" s="72">
        <v>38</v>
      </c>
      <c r="B535" s="552" t="s">
        <v>35</v>
      </c>
      <c r="C535" s="552"/>
      <c r="D535" s="71" t="s">
        <v>98</v>
      </c>
      <c r="E535" s="103"/>
      <c r="F535" s="103">
        <v>2</v>
      </c>
      <c r="G535" s="103"/>
      <c r="H535" s="103"/>
      <c r="I535" s="103"/>
      <c r="J535" s="103"/>
      <c r="K535" s="107"/>
      <c r="L535" s="105" t="s">
        <v>35</v>
      </c>
      <c r="M535" s="554" t="s">
        <v>35</v>
      </c>
      <c r="N535" s="554" t="s">
        <v>35</v>
      </c>
      <c r="O535" s="554" t="s">
        <v>35</v>
      </c>
      <c r="P535" s="554" t="s">
        <v>35</v>
      </c>
      <c r="Q535" s="71" t="s">
        <v>35</v>
      </c>
      <c r="R535" s="103"/>
      <c r="S535" s="103"/>
      <c r="T535" s="554" t="s">
        <v>35</v>
      </c>
      <c r="U535" s="554" t="s">
        <v>35</v>
      </c>
      <c r="V535" s="554" t="s">
        <v>2163</v>
      </c>
      <c r="W535" s="107" t="s">
        <v>1005</v>
      </c>
      <c r="X535" s="103" t="s">
        <v>27</v>
      </c>
      <c r="Y535" s="108">
        <v>118</v>
      </c>
      <c r="Z535" s="109"/>
      <c r="AA535" s="554">
        <v>5559129</v>
      </c>
      <c r="AB535" s="554">
        <v>655977222</v>
      </c>
      <c r="AC535" s="71" t="s">
        <v>32</v>
      </c>
      <c r="AD535" s="71" t="s">
        <v>29</v>
      </c>
      <c r="AE535" s="71" t="s">
        <v>30</v>
      </c>
      <c r="AF535" s="71" t="s">
        <v>31</v>
      </c>
      <c r="AG535" s="71" t="s">
        <v>34</v>
      </c>
      <c r="AH535" s="103" t="s">
        <v>33</v>
      </c>
      <c r="AI535" s="71"/>
      <c r="AJ535" s="103"/>
      <c r="AK535" s="103"/>
      <c r="AL535" s="554" t="s">
        <v>35</v>
      </c>
      <c r="AM535" s="554" t="s">
        <v>35</v>
      </c>
      <c r="AN535" s="71"/>
      <c r="AO535" s="103"/>
      <c r="AP535" s="602" t="s">
        <v>35</v>
      </c>
      <c r="AQ535" s="107" t="s">
        <v>428</v>
      </c>
      <c r="AR535" s="107" t="s">
        <v>1912</v>
      </c>
    </row>
    <row r="536" spans="1:44" ht="75" outlineLevel="2">
      <c r="A536" s="72">
        <v>38</v>
      </c>
      <c r="B536" s="552" t="s">
        <v>35</v>
      </c>
      <c r="C536" s="552"/>
      <c r="D536" s="71" t="s">
        <v>99</v>
      </c>
      <c r="E536" s="103"/>
      <c r="F536" s="103"/>
      <c r="G536" s="103"/>
      <c r="H536" s="103"/>
      <c r="I536" s="103"/>
      <c r="J536" s="103"/>
      <c r="K536" s="107"/>
      <c r="L536" s="105" t="s">
        <v>35</v>
      </c>
      <c r="M536" s="554" t="s">
        <v>35</v>
      </c>
      <c r="N536" s="554" t="s">
        <v>35</v>
      </c>
      <c r="O536" s="554" t="s">
        <v>35</v>
      </c>
      <c r="P536" s="554" t="s">
        <v>35</v>
      </c>
      <c r="Q536" s="71" t="s">
        <v>35</v>
      </c>
      <c r="R536" s="103"/>
      <c r="S536" s="103"/>
      <c r="T536" s="554" t="s">
        <v>35</v>
      </c>
      <c r="U536" s="554" t="s">
        <v>35</v>
      </c>
      <c r="V536" s="554"/>
      <c r="W536" s="107" t="s">
        <v>1030</v>
      </c>
      <c r="X536" s="103" t="s">
        <v>27</v>
      </c>
      <c r="Y536" s="108">
        <v>118</v>
      </c>
      <c r="Z536" s="109"/>
      <c r="AA536" s="554">
        <v>109890</v>
      </c>
      <c r="AB536" s="554">
        <v>12967020</v>
      </c>
      <c r="AC536" s="71"/>
      <c r="AD536" s="71"/>
      <c r="AE536" s="71"/>
      <c r="AF536" s="71"/>
      <c r="AG536" s="71"/>
      <c r="AH536" s="103"/>
      <c r="AI536" s="71"/>
      <c r="AJ536" s="103"/>
      <c r="AK536" s="103"/>
      <c r="AL536" s="554" t="s">
        <v>35</v>
      </c>
      <c r="AM536" s="554" t="s">
        <v>35</v>
      </c>
      <c r="AN536" s="71"/>
      <c r="AO536" s="103"/>
      <c r="AP536" s="602" t="s">
        <v>35</v>
      </c>
      <c r="AQ536" s="107"/>
      <c r="AR536" s="107" t="s">
        <v>1958</v>
      </c>
    </row>
    <row r="537" spans="1:44" ht="93.75" outlineLevel="2">
      <c r="A537" s="72">
        <v>38</v>
      </c>
      <c r="B537" s="552" t="s">
        <v>35</v>
      </c>
      <c r="C537" s="552"/>
      <c r="D537" s="71" t="s">
        <v>71</v>
      </c>
      <c r="E537" s="103"/>
      <c r="F537" s="103"/>
      <c r="G537" s="103"/>
      <c r="H537" s="103"/>
      <c r="I537" s="103"/>
      <c r="J537" s="103"/>
      <c r="K537" s="107"/>
      <c r="L537" s="105" t="s">
        <v>35</v>
      </c>
      <c r="M537" s="554" t="s">
        <v>35</v>
      </c>
      <c r="N537" s="554" t="s">
        <v>35</v>
      </c>
      <c r="O537" s="554" t="s">
        <v>35</v>
      </c>
      <c r="P537" s="554" t="s">
        <v>35</v>
      </c>
      <c r="Q537" s="71" t="s">
        <v>35</v>
      </c>
      <c r="R537" s="103"/>
      <c r="S537" s="103"/>
      <c r="T537" s="554" t="s">
        <v>35</v>
      </c>
      <c r="U537" s="554" t="s">
        <v>35</v>
      </c>
      <c r="V537" s="554"/>
      <c r="W537" s="107" t="s">
        <v>1031</v>
      </c>
      <c r="X537" s="103" t="s">
        <v>27</v>
      </c>
      <c r="Y537" s="108">
        <v>3.2</v>
      </c>
      <c r="Z537" s="109"/>
      <c r="AA537" s="554">
        <v>10375629</v>
      </c>
      <c r="AB537" s="554">
        <v>33202012.800000001</v>
      </c>
      <c r="AC537" s="71"/>
      <c r="AD537" s="71"/>
      <c r="AE537" s="71"/>
      <c r="AF537" s="71"/>
      <c r="AG537" s="71"/>
      <c r="AH537" s="103"/>
      <c r="AI537" s="71"/>
      <c r="AJ537" s="103"/>
      <c r="AK537" s="103"/>
      <c r="AL537" s="554" t="s">
        <v>35</v>
      </c>
      <c r="AM537" s="554" t="s">
        <v>35</v>
      </c>
      <c r="AN537" s="71"/>
      <c r="AO537" s="103"/>
      <c r="AP537" s="602" t="s">
        <v>35</v>
      </c>
      <c r="AQ537" s="107"/>
      <c r="AR537" s="107" t="s">
        <v>1959</v>
      </c>
    </row>
    <row r="538" spans="1:44" ht="75" outlineLevel="2">
      <c r="A538" s="72">
        <v>38</v>
      </c>
      <c r="B538" s="552" t="s">
        <v>35</v>
      </c>
      <c r="C538" s="552"/>
      <c r="D538" s="71" t="s">
        <v>96</v>
      </c>
      <c r="E538" s="103"/>
      <c r="F538" s="103"/>
      <c r="G538" s="103"/>
      <c r="H538" s="103"/>
      <c r="I538" s="103"/>
      <c r="J538" s="103"/>
      <c r="K538" s="107"/>
      <c r="L538" s="105" t="s">
        <v>35</v>
      </c>
      <c r="M538" s="554" t="s">
        <v>35</v>
      </c>
      <c r="N538" s="554" t="s">
        <v>35</v>
      </c>
      <c r="O538" s="554" t="s">
        <v>35</v>
      </c>
      <c r="P538" s="554" t="s">
        <v>35</v>
      </c>
      <c r="Q538" s="71" t="s">
        <v>35</v>
      </c>
      <c r="R538" s="103"/>
      <c r="S538" s="103"/>
      <c r="T538" s="554" t="s">
        <v>35</v>
      </c>
      <c r="U538" s="554" t="s">
        <v>35</v>
      </c>
      <c r="V538" s="554"/>
      <c r="W538" s="107" t="s">
        <v>1032</v>
      </c>
      <c r="X538" s="103" t="s">
        <v>27</v>
      </c>
      <c r="Y538" s="108">
        <v>9.6</v>
      </c>
      <c r="Z538" s="109"/>
      <c r="AA538" s="554">
        <v>2613835</v>
      </c>
      <c r="AB538" s="554">
        <v>25092816</v>
      </c>
      <c r="AC538" s="71"/>
      <c r="AD538" s="71"/>
      <c r="AE538" s="71"/>
      <c r="AF538" s="71"/>
      <c r="AG538" s="71"/>
      <c r="AH538" s="103"/>
      <c r="AI538" s="71"/>
      <c r="AJ538" s="103"/>
      <c r="AK538" s="103"/>
      <c r="AL538" s="554" t="s">
        <v>35</v>
      </c>
      <c r="AM538" s="554" t="s">
        <v>35</v>
      </c>
      <c r="AN538" s="71"/>
      <c r="AO538" s="103"/>
      <c r="AP538" s="602" t="s">
        <v>35</v>
      </c>
      <c r="AQ538" s="107"/>
      <c r="AR538" s="107" t="s">
        <v>1960</v>
      </c>
    </row>
    <row r="539" spans="1:44" ht="37.5" outlineLevel="2">
      <c r="A539" s="72">
        <v>38</v>
      </c>
      <c r="B539" s="552" t="s">
        <v>35</v>
      </c>
      <c r="C539" s="552"/>
      <c r="D539" s="71" t="s">
        <v>97</v>
      </c>
      <c r="E539" s="103"/>
      <c r="F539" s="103"/>
      <c r="G539" s="103"/>
      <c r="H539" s="103"/>
      <c r="I539" s="103"/>
      <c r="J539" s="103"/>
      <c r="K539" s="107"/>
      <c r="L539" s="105" t="s">
        <v>35</v>
      </c>
      <c r="M539" s="554" t="s">
        <v>35</v>
      </c>
      <c r="N539" s="554" t="s">
        <v>35</v>
      </c>
      <c r="O539" s="554" t="s">
        <v>35</v>
      </c>
      <c r="P539" s="554" t="s">
        <v>35</v>
      </c>
      <c r="Q539" s="71" t="s">
        <v>35</v>
      </c>
      <c r="R539" s="103"/>
      <c r="S539" s="103"/>
      <c r="T539" s="554" t="s">
        <v>35</v>
      </c>
      <c r="U539" s="554" t="s">
        <v>35</v>
      </c>
      <c r="V539" s="554"/>
      <c r="W539" s="107" t="s">
        <v>1003</v>
      </c>
      <c r="X539" s="103" t="s">
        <v>27</v>
      </c>
      <c r="Y539" s="108">
        <v>32</v>
      </c>
      <c r="Z539" s="109"/>
      <c r="AA539" s="554">
        <v>854777</v>
      </c>
      <c r="AB539" s="554">
        <v>27352864</v>
      </c>
      <c r="AC539" s="71"/>
      <c r="AD539" s="71"/>
      <c r="AE539" s="71"/>
      <c r="AF539" s="71"/>
      <c r="AG539" s="71"/>
      <c r="AH539" s="103"/>
      <c r="AI539" s="71"/>
      <c r="AJ539" s="103"/>
      <c r="AK539" s="103"/>
      <c r="AL539" s="554" t="s">
        <v>35</v>
      </c>
      <c r="AM539" s="554" t="s">
        <v>35</v>
      </c>
      <c r="AN539" s="71"/>
      <c r="AO539" s="103"/>
      <c r="AP539" s="602" t="s">
        <v>35</v>
      </c>
      <c r="AQ539" s="107"/>
      <c r="AR539" s="107"/>
    </row>
    <row r="540" spans="1:44" ht="37.5" outlineLevel="2">
      <c r="A540" s="72">
        <v>38</v>
      </c>
      <c r="B540" s="552" t="s">
        <v>35</v>
      </c>
      <c r="C540" s="552"/>
      <c r="D540" s="71" t="s">
        <v>71</v>
      </c>
      <c r="E540" s="103"/>
      <c r="F540" s="103"/>
      <c r="G540" s="103"/>
      <c r="H540" s="103"/>
      <c r="I540" s="103"/>
      <c r="J540" s="103"/>
      <c r="K540" s="107"/>
      <c r="L540" s="105" t="s">
        <v>35</v>
      </c>
      <c r="M540" s="554" t="s">
        <v>35</v>
      </c>
      <c r="N540" s="554" t="s">
        <v>35</v>
      </c>
      <c r="O540" s="554" t="s">
        <v>35</v>
      </c>
      <c r="P540" s="554" t="s">
        <v>35</v>
      </c>
      <c r="Q540" s="71" t="s">
        <v>35</v>
      </c>
      <c r="R540" s="103"/>
      <c r="S540" s="103"/>
      <c r="T540" s="554" t="s">
        <v>35</v>
      </c>
      <c r="U540" s="554" t="s">
        <v>35</v>
      </c>
      <c r="V540" s="554"/>
      <c r="W540" s="107" t="s">
        <v>1008</v>
      </c>
      <c r="X540" s="103" t="s">
        <v>27</v>
      </c>
      <c r="Y540" s="108">
        <v>89.16</v>
      </c>
      <c r="Z540" s="109"/>
      <c r="AA540" s="554">
        <v>264499</v>
      </c>
      <c r="AB540" s="554">
        <v>23582730.84</v>
      </c>
      <c r="AC540" s="71"/>
      <c r="AD540" s="71"/>
      <c r="AE540" s="71"/>
      <c r="AF540" s="71"/>
      <c r="AG540" s="71"/>
      <c r="AH540" s="103"/>
      <c r="AI540" s="71"/>
      <c r="AJ540" s="103"/>
      <c r="AK540" s="103"/>
      <c r="AL540" s="554" t="s">
        <v>35</v>
      </c>
      <c r="AM540" s="554" t="s">
        <v>35</v>
      </c>
      <c r="AN540" s="71"/>
      <c r="AO540" s="103"/>
      <c r="AP540" s="602" t="s">
        <v>35</v>
      </c>
      <c r="AQ540" s="107"/>
      <c r="AR540" s="107"/>
    </row>
    <row r="541" spans="1:44" outlineLevel="2">
      <c r="A541" s="72">
        <v>38</v>
      </c>
      <c r="B541" s="552" t="s">
        <v>35</v>
      </c>
      <c r="C541" s="552"/>
      <c r="D541" s="71"/>
      <c r="E541" s="103"/>
      <c r="F541" s="103"/>
      <c r="G541" s="103"/>
      <c r="H541" s="103"/>
      <c r="I541" s="103"/>
      <c r="J541" s="103"/>
      <c r="K541" s="107"/>
      <c r="L541" s="105" t="s">
        <v>35</v>
      </c>
      <c r="M541" s="554" t="s">
        <v>35</v>
      </c>
      <c r="N541" s="554" t="s">
        <v>35</v>
      </c>
      <c r="O541" s="554" t="s">
        <v>35</v>
      </c>
      <c r="P541" s="554" t="s">
        <v>35</v>
      </c>
      <c r="Q541" s="71" t="s">
        <v>35</v>
      </c>
      <c r="R541" s="103"/>
      <c r="S541" s="103"/>
      <c r="T541" s="554" t="s">
        <v>35</v>
      </c>
      <c r="U541" s="554" t="s">
        <v>35</v>
      </c>
      <c r="V541" s="554"/>
      <c r="W541" s="107" t="s">
        <v>1033</v>
      </c>
      <c r="X541" s="103" t="s">
        <v>27</v>
      </c>
      <c r="Y541" s="108">
        <v>13.08</v>
      </c>
      <c r="Z541" s="109"/>
      <c r="AA541" s="554">
        <v>802027</v>
      </c>
      <c r="AB541" s="554">
        <v>10490513.16</v>
      </c>
      <c r="AC541" s="71"/>
      <c r="AD541" s="71"/>
      <c r="AE541" s="71"/>
      <c r="AF541" s="71"/>
      <c r="AG541" s="71"/>
      <c r="AH541" s="103"/>
      <c r="AI541" s="71"/>
      <c r="AJ541" s="103"/>
      <c r="AK541" s="103"/>
      <c r="AL541" s="554" t="s">
        <v>35</v>
      </c>
      <c r="AM541" s="554" t="s">
        <v>35</v>
      </c>
      <c r="AN541" s="71"/>
      <c r="AO541" s="103"/>
      <c r="AP541" s="602" t="s">
        <v>35</v>
      </c>
      <c r="AQ541" s="107"/>
      <c r="AR541" s="107"/>
    </row>
    <row r="542" spans="1:44" outlineLevel="2">
      <c r="A542" s="72">
        <v>38</v>
      </c>
      <c r="B542" s="552" t="s">
        <v>35</v>
      </c>
      <c r="C542" s="552"/>
      <c r="D542" s="71"/>
      <c r="E542" s="103"/>
      <c r="F542" s="103"/>
      <c r="G542" s="103"/>
      <c r="H542" s="103"/>
      <c r="I542" s="103"/>
      <c r="J542" s="103"/>
      <c r="K542" s="107"/>
      <c r="L542" s="105" t="s">
        <v>35</v>
      </c>
      <c r="M542" s="554" t="s">
        <v>35</v>
      </c>
      <c r="N542" s="554" t="s">
        <v>35</v>
      </c>
      <c r="O542" s="554" t="s">
        <v>35</v>
      </c>
      <c r="P542" s="554" t="s">
        <v>35</v>
      </c>
      <c r="Q542" s="71" t="s">
        <v>35</v>
      </c>
      <c r="R542" s="103"/>
      <c r="S542" s="103"/>
      <c r="T542" s="554" t="s">
        <v>35</v>
      </c>
      <c r="U542" s="554" t="s">
        <v>35</v>
      </c>
      <c r="V542" s="554"/>
      <c r="W542" s="107" t="s">
        <v>1034</v>
      </c>
      <c r="X542" s="103" t="s">
        <v>27</v>
      </c>
      <c r="Y542" s="108">
        <v>2.2000000000000002</v>
      </c>
      <c r="Z542" s="109"/>
      <c r="AA542" s="554">
        <v>257144</v>
      </c>
      <c r="AB542" s="554">
        <v>565716.80000000005</v>
      </c>
      <c r="AC542" s="71"/>
      <c r="AD542" s="71"/>
      <c r="AE542" s="71"/>
      <c r="AF542" s="71"/>
      <c r="AG542" s="71"/>
      <c r="AH542" s="103"/>
      <c r="AI542" s="71"/>
      <c r="AJ542" s="103"/>
      <c r="AK542" s="103"/>
      <c r="AL542" s="554" t="s">
        <v>35</v>
      </c>
      <c r="AM542" s="554" t="s">
        <v>35</v>
      </c>
      <c r="AN542" s="71"/>
      <c r="AO542" s="103"/>
      <c r="AP542" s="602" t="s">
        <v>35</v>
      </c>
      <c r="AQ542" s="107"/>
      <c r="AR542" s="107"/>
    </row>
    <row r="543" spans="1:44" outlineLevel="2">
      <c r="A543" s="72">
        <v>38</v>
      </c>
      <c r="B543" s="552" t="s">
        <v>35</v>
      </c>
      <c r="C543" s="552"/>
      <c r="D543" s="71"/>
      <c r="E543" s="103"/>
      <c r="F543" s="103"/>
      <c r="G543" s="103"/>
      <c r="H543" s="103"/>
      <c r="I543" s="103"/>
      <c r="J543" s="103"/>
      <c r="K543" s="107"/>
      <c r="L543" s="105" t="s">
        <v>35</v>
      </c>
      <c r="M543" s="554" t="s">
        <v>35</v>
      </c>
      <c r="N543" s="554" t="s">
        <v>35</v>
      </c>
      <c r="O543" s="554" t="s">
        <v>35</v>
      </c>
      <c r="P543" s="554" t="s">
        <v>35</v>
      </c>
      <c r="Q543" s="71" t="s">
        <v>35</v>
      </c>
      <c r="R543" s="103"/>
      <c r="S543" s="103"/>
      <c r="T543" s="554" t="s">
        <v>35</v>
      </c>
      <c r="U543" s="554" t="s">
        <v>35</v>
      </c>
      <c r="V543" s="554"/>
      <c r="W543" s="107" t="s">
        <v>1023</v>
      </c>
      <c r="X543" s="103" t="s">
        <v>38</v>
      </c>
      <c r="Y543" s="108">
        <v>0.28799999999999998</v>
      </c>
      <c r="Z543" s="109"/>
      <c r="AA543" s="554">
        <v>2523428</v>
      </c>
      <c r="AB543" s="554">
        <v>726747.26399999997</v>
      </c>
      <c r="AC543" s="71"/>
      <c r="AD543" s="71"/>
      <c r="AE543" s="71"/>
      <c r="AF543" s="71"/>
      <c r="AG543" s="71"/>
      <c r="AH543" s="103"/>
      <c r="AI543" s="71"/>
      <c r="AJ543" s="103"/>
      <c r="AK543" s="103"/>
      <c r="AL543" s="554" t="s">
        <v>35</v>
      </c>
      <c r="AM543" s="554" t="s">
        <v>35</v>
      </c>
      <c r="AN543" s="71"/>
      <c r="AO543" s="103"/>
      <c r="AP543" s="602" t="s">
        <v>35</v>
      </c>
      <c r="AQ543" s="107"/>
      <c r="AR543" s="107"/>
    </row>
    <row r="544" spans="1:44" outlineLevel="2">
      <c r="A544" s="72">
        <v>38</v>
      </c>
      <c r="B544" s="552" t="s">
        <v>35</v>
      </c>
      <c r="C544" s="552"/>
      <c r="D544" s="71"/>
      <c r="E544" s="103"/>
      <c r="F544" s="103"/>
      <c r="G544" s="103"/>
      <c r="H544" s="103"/>
      <c r="I544" s="103"/>
      <c r="J544" s="103"/>
      <c r="K544" s="107"/>
      <c r="L544" s="105" t="s">
        <v>35</v>
      </c>
      <c r="M544" s="554" t="s">
        <v>35</v>
      </c>
      <c r="N544" s="554" t="s">
        <v>35</v>
      </c>
      <c r="O544" s="554" t="s">
        <v>35</v>
      </c>
      <c r="P544" s="554" t="s">
        <v>35</v>
      </c>
      <c r="Q544" s="71" t="s">
        <v>35</v>
      </c>
      <c r="R544" s="103"/>
      <c r="S544" s="103"/>
      <c r="T544" s="554" t="s">
        <v>35</v>
      </c>
      <c r="U544" s="554" t="s">
        <v>35</v>
      </c>
      <c r="V544" s="554"/>
      <c r="W544" s="107" t="s">
        <v>1009</v>
      </c>
      <c r="X544" s="103" t="s">
        <v>27</v>
      </c>
      <c r="Y544" s="108">
        <v>164.48</v>
      </c>
      <c r="Z544" s="109"/>
      <c r="AA544" s="554">
        <v>282038</v>
      </c>
      <c r="AB544" s="554">
        <v>46389610.239999995</v>
      </c>
      <c r="AC544" s="71"/>
      <c r="AD544" s="71"/>
      <c r="AE544" s="71"/>
      <c r="AF544" s="71"/>
      <c r="AG544" s="71"/>
      <c r="AH544" s="103"/>
      <c r="AI544" s="71"/>
      <c r="AJ544" s="103"/>
      <c r="AK544" s="103"/>
      <c r="AL544" s="554" t="s">
        <v>35</v>
      </c>
      <c r="AM544" s="554" t="s">
        <v>35</v>
      </c>
      <c r="AN544" s="71"/>
      <c r="AO544" s="103"/>
      <c r="AP544" s="602" t="s">
        <v>35</v>
      </c>
      <c r="AQ544" s="107"/>
      <c r="AR544" s="107"/>
    </row>
    <row r="545" spans="1:44" outlineLevel="2">
      <c r="A545" s="72">
        <v>38</v>
      </c>
      <c r="B545" s="552" t="s">
        <v>35</v>
      </c>
      <c r="C545" s="552"/>
      <c r="D545" s="71"/>
      <c r="E545" s="103"/>
      <c r="F545" s="103"/>
      <c r="G545" s="103"/>
      <c r="H545" s="103"/>
      <c r="I545" s="103"/>
      <c r="J545" s="103"/>
      <c r="K545" s="107"/>
      <c r="L545" s="105" t="s">
        <v>35</v>
      </c>
      <c r="M545" s="554" t="s">
        <v>35</v>
      </c>
      <c r="N545" s="554" t="s">
        <v>35</v>
      </c>
      <c r="O545" s="554" t="s">
        <v>35</v>
      </c>
      <c r="P545" s="554" t="s">
        <v>35</v>
      </c>
      <c r="Q545" s="71" t="s">
        <v>35</v>
      </c>
      <c r="R545" s="103"/>
      <c r="S545" s="103"/>
      <c r="T545" s="554" t="s">
        <v>35</v>
      </c>
      <c r="U545" s="554" t="s">
        <v>35</v>
      </c>
      <c r="V545" s="554"/>
      <c r="W545" s="107" t="s">
        <v>1035</v>
      </c>
      <c r="X545" s="103" t="s">
        <v>42</v>
      </c>
      <c r="Y545" s="108">
        <v>1</v>
      </c>
      <c r="Z545" s="109"/>
      <c r="AA545" s="554">
        <v>11338790</v>
      </c>
      <c r="AB545" s="554">
        <v>11338790</v>
      </c>
      <c r="AC545" s="71"/>
      <c r="AD545" s="71"/>
      <c r="AE545" s="71"/>
      <c r="AF545" s="71"/>
      <c r="AG545" s="71"/>
      <c r="AH545" s="103"/>
      <c r="AI545" s="71"/>
      <c r="AJ545" s="103"/>
      <c r="AK545" s="103"/>
      <c r="AL545" s="554" t="s">
        <v>35</v>
      </c>
      <c r="AM545" s="554" t="s">
        <v>35</v>
      </c>
      <c r="AN545" s="71"/>
      <c r="AO545" s="103"/>
      <c r="AP545" s="602" t="s">
        <v>35</v>
      </c>
      <c r="AQ545" s="107"/>
      <c r="AR545" s="107"/>
    </row>
    <row r="546" spans="1:44" outlineLevel="2">
      <c r="A546" s="72">
        <v>38</v>
      </c>
      <c r="B546" s="552"/>
      <c r="C546" s="552"/>
      <c r="D546" s="61"/>
      <c r="E546" s="103"/>
      <c r="F546" s="103"/>
      <c r="G546" s="103"/>
      <c r="H546" s="103"/>
      <c r="I546" s="103"/>
      <c r="J546" s="103"/>
      <c r="K546" s="107"/>
      <c r="L546" s="105" t="s">
        <v>35</v>
      </c>
      <c r="M546" s="554" t="s">
        <v>35</v>
      </c>
      <c r="N546" s="554" t="s">
        <v>35</v>
      </c>
      <c r="O546" s="554" t="s">
        <v>35</v>
      </c>
      <c r="P546" s="554" t="s">
        <v>35</v>
      </c>
      <c r="Q546" s="71" t="s">
        <v>35</v>
      </c>
      <c r="R546" s="103"/>
      <c r="S546" s="103"/>
      <c r="T546" s="554" t="s">
        <v>35</v>
      </c>
      <c r="U546" s="554" t="s">
        <v>35</v>
      </c>
      <c r="V546" s="554"/>
      <c r="W546" s="107"/>
      <c r="X546" s="103"/>
      <c r="Y546" s="108"/>
      <c r="Z546" s="109"/>
      <c r="AA546" s="554" t="s">
        <v>35</v>
      </c>
      <c r="AB546" s="554" t="s">
        <v>35</v>
      </c>
      <c r="AC546" s="71"/>
      <c r="AD546" s="71"/>
      <c r="AE546" s="71"/>
      <c r="AF546" s="71"/>
      <c r="AG546" s="71"/>
      <c r="AH546" s="103"/>
      <c r="AI546" s="71"/>
      <c r="AJ546" s="103"/>
      <c r="AK546" s="103"/>
      <c r="AL546" s="554" t="s">
        <v>35</v>
      </c>
      <c r="AM546" s="554" t="s">
        <v>35</v>
      </c>
      <c r="AN546" s="71"/>
      <c r="AO546" s="103"/>
      <c r="AP546" s="602" t="s">
        <v>35</v>
      </c>
      <c r="AQ546" s="107"/>
      <c r="AR546" s="107"/>
    </row>
    <row r="547" spans="1:44" outlineLevel="1">
      <c r="A547" s="84" t="s">
        <v>2121</v>
      </c>
      <c r="B547" s="552">
        <v>39</v>
      </c>
      <c r="C547" s="552">
        <v>398</v>
      </c>
      <c r="D547" s="61" t="s">
        <v>98</v>
      </c>
      <c r="E547" s="162"/>
      <c r="F547" s="103"/>
      <c r="G547" s="162"/>
      <c r="H547" s="162"/>
      <c r="I547" s="162"/>
      <c r="J547" s="162"/>
      <c r="K547" s="129"/>
      <c r="L547" s="167">
        <v>0</v>
      </c>
      <c r="M547" s="553"/>
      <c r="N547" s="553"/>
      <c r="O547" s="553">
        <v>0</v>
      </c>
      <c r="P547" s="553">
        <v>0</v>
      </c>
      <c r="Q547" s="61"/>
      <c r="R547" s="162"/>
      <c r="S547" s="162">
        <v>0</v>
      </c>
      <c r="T547" s="553"/>
      <c r="U547" s="553">
        <v>0</v>
      </c>
      <c r="V547" s="553"/>
      <c r="W547" s="129"/>
      <c r="X547" s="162"/>
      <c r="Y547" s="169">
        <v>98.307999999999993</v>
      </c>
      <c r="Z547" s="170">
        <v>0</v>
      </c>
      <c r="AA547" s="553"/>
      <c r="AB547" s="553">
        <v>282773894.36399996</v>
      </c>
      <c r="AC547" s="71"/>
      <c r="AD547" s="71"/>
      <c r="AE547" s="71"/>
      <c r="AF547" s="71"/>
      <c r="AG547" s="71"/>
      <c r="AH547" s="103"/>
      <c r="AI547" s="61"/>
      <c r="AJ547" s="162"/>
      <c r="AK547" s="162">
        <v>0</v>
      </c>
      <c r="AL547" s="553"/>
      <c r="AM547" s="553">
        <v>0</v>
      </c>
      <c r="AN547" s="61"/>
      <c r="AO547" s="162">
        <v>0</v>
      </c>
      <c r="AP547" s="602">
        <v>282773894.36399996</v>
      </c>
      <c r="AQ547" s="107"/>
      <c r="AR547" s="107"/>
    </row>
    <row r="548" spans="1:44" ht="75" outlineLevel="2">
      <c r="A548" s="72">
        <v>39</v>
      </c>
      <c r="B548" s="552" t="s">
        <v>35</v>
      </c>
      <c r="C548" s="552"/>
      <c r="D548" s="71" t="s">
        <v>99</v>
      </c>
      <c r="E548" s="103"/>
      <c r="F548" s="103"/>
      <c r="G548" s="103"/>
      <c r="H548" s="103"/>
      <c r="I548" s="103"/>
      <c r="J548" s="103"/>
      <c r="K548" s="107"/>
      <c r="L548" s="105" t="s">
        <v>35</v>
      </c>
      <c r="M548" s="554" t="s">
        <v>35</v>
      </c>
      <c r="N548" s="554" t="s">
        <v>35</v>
      </c>
      <c r="O548" s="554" t="s">
        <v>35</v>
      </c>
      <c r="P548" s="554" t="s">
        <v>35</v>
      </c>
      <c r="Q548" s="71" t="s">
        <v>35</v>
      </c>
      <c r="R548" s="103"/>
      <c r="S548" s="103"/>
      <c r="T548" s="554" t="s">
        <v>35</v>
      </c>
      <c r="U548" s="554" t="s">
        <v>35</v>
      </c>
      <c r="V548" s="554" t="s">
        <v>2163</v>
      </c>
      <c r="W548" s="107" t="s">
        <v>1005</v>
      </c>
      <c r="X548" s="103" t="s">
        <v>27</v>
      </c>
      <c r="Y548" s="108">
        <v>44.8</v>
      </c>
      <c r="Z548" s="109"/>
      <c r="AA548" s="554">
        <v>5559129</v>
      </c>
      <c r="AB548" s="554">
        <v>249048979.19999999</v>
      </c>
      <c r="AC548" s="71" t="s">
        <v>100</v>
      </c>
      <c r="AD548" s="71" t="s">
        <v>29</v>
      </c>
      <c r="AE548" s="71" t="s">
        <v>30</v>
      </c>
      <c r="AF548" s="71" t="s">
        <v>31</v>
      </c>
      <c r="AG548" s="71" t="s">
        <v>34</v>
      </c>
      <c r="AH548" s="103" t="s">
        <v>101</v>
      </c>
      <c r="AI548" s="71"/>
      <c r="AJ548" s="103"/>
      <c r="AK548" s="103"/>
      <c r="AL548" s="554" t="s">
        <v>35</v>
      </c>
      <c r="AM548" s="554" t="s">
        <v>35</v>
      </c>
      <c r="AN548" s="71"/>
      <c r="AO548" s="103"/>
      <c r="AP548" s="602" t="s">
        <v>35</v>
      </c>
      <c r="AQ548" s="107" t="s">
        <v>428</v>
      </c>
      <c r="AR548" s="107" t="s">
        <v>1912</v>
      </c>
    </row>
    <row r="549" spans="1:44" ht="75" outlineLevel="2">
      <c r="A549" s="72">
        <v>39</v>
      </c>
      <c r="B549" s="552" t="s">
        <v>35</v>
      </c>
      <c r="C549" s="552"/>
      <c r="D549" s="71" t="s">
        <v>71</v>
      </c>
      <c r="E549" s="103"/>
      <c r="F549" s="103"/>
      <c r="G549" s="103"/>
      <c r="H549" s="103"/>
      <c r="I549" s="103"/>
      <c r="J549" s="103"/>
      <c r="K549" s="107"/>
      <c r="L549" s="105" t="s">
        <v>35</v>
      </c>
      <c r="M549" s="554" t="s">
        <v>35</v>
      </c>
      <c r="N549" s="554" t="s">
        <v>35</v>
      </c>
      <c r="O549" s="554" t="s">
        <v>35</v>
      </c>
      <c r="P549" s="554" t="s">
        <v>35</v>
      </c>
      <c r="Q549" s="71" t="s">
        <v>35</v>
      </c>
      <c r="R549" s="103"/>
      <c r="S549" s="103"/>
      <c r="T549" s="554" t="s">
        <v>35</v>
      </c>
      <c r="U549" s="554" t="s">
        <v>35</v>
      </c>
      <c r="V549" s="554"/>
      <c r="W549" s="107" t="s">
        <v>1036</v>
      </c>
      <c r="X549" s="103" t="s">
        <v>27</v>
      </c>
      <c r="Y549" s="108">
        <v>44.8</v>
      </c>
      <c r="Z549" s="109"/>
      <c r="AA549" s="554">
        <v>161275</v>
      </c>
      <c r="AB549" s="554">
        <v>7225120</v>
      </c>
      <c r="AC549" s="71"/>
      <c r="AD549" s="71"/>
      <c r="AE549" s="71"/>
      <c r="AF549" s="71"/>
      <c r="AG549" s="71"/>
      <c r="AH549" s="103"/>
      <c r="AI549" s="71"/>
      <c r="AJ549" s="103"/>
      <c r="AK549" s="103"/>
      <c r="AL549" s="554" t="s">
        <v>35</v>
      </c>
      <c r="AM549" s="554" t="s">
        <v>35</v>
      </c>
      <c r="AN549" s="71"/>
      <c r="AO549" s="103"/>
      <c r="AP549" s="602" t="s">
        <v>35</v>
      </c>
      <c r="AQ549" s="107" t="s">
        <v>1978</v>
      </c>
      <c r="AR549" s="107" t="s">
        <v>1958</v>
      </c>
    </row>
    <row r="550" spans="1:44" ht="93.75" outlineLevel="2">
      <c r="A550" s="72">
        <v>39</v>
      </c>
      <c r="B550" s="552" t="s">
        <v>35</v>
      </c>
      <c r="C550" s="552"/>
      <c r="D550" s="102"/>
      <c r="E550" s="103"/>
      <c r="F550" s="103"/>
      <c r="G550" s="103"/>
      <c r="H550" s="103"/>
      <c r="I550" s="103"/>
      <c r="J550" s="103"/>
      <c r="K550" s="107"/>
      <c r="L550" s="105" t="s">
        <v>35</v>
      </c>
      <c r="M550" s="554" t="s">
        <v>35</v>
      </c>
      <c r="N550" s="554" t="s">
        <v>35</v>
      </c>
      <c r="O550" s="554" t="s">
        <v>35</v>
      </c>
      <c r="P550" s="554" t="s">
        <v>35</v>
      </c>
      <c r="Q550" s="71" t="s">
        <v>35</v>
      </c>
      <c r="R550" s="103"/>
      <c r="S550" s="103"/>
      <c r="T550" s="554" t="s">
        <v>35</v>
      </c>
      <c r="U550" s="554" t="s">
        <v>35</v>
      </c>
      <c r="V550" s="554"/>
      <c r="W550" s="107" t="s">
        <v>1037</v>
      </c>
      <c r="X550" s="103" t="s">
        <v>27</v>
      </c>
      <c r="Y550" s="108">
        <v>2.16</v>
      </c>
      <c r="Z550" s="109"/>
      <c r="AA550" s="554">
        <v>10375629</v>
      </c>
      <c r="AB550" s="554">
        <v>22411358.640000001</v>
      </c>
      <c r="AC550" s="71"/>
      <c r="AD550" s="71"/>
      <c r="AE550" s="71"/>
      <c r="AF550" s="71"/>
      <c r="AG550" s="71"/>
      <c r="AH550" s="103"/>
      <c r="AI550" s="71"/>
      <c r="AJ550" s="103"/>
      <c r="AK550" s="103"/>
      <c r="AL550" s="554" t="s">
        <v>35</v>
      </c>
      <c r="AM550" s="554" t="s">
        <v>35</v>
      </c>
      <c r="AN550" s="71"/>
      <c r="AO550" s="103"/>
      <c r="AP550" s="602" t="s">
        <v>35</v>
      </c>
      <c r="AQ550" s="107"/>
      <c r="AR550" s="107" t="s">
        <v>1959</v>
      </c>
    </row>
    <row r="551" spans="1:44" ht="75" outlineLevel="2">
      <c r="A551" s="72">
        <v>39</v>
      </c>
      <c r="B551" s="552" t="s">
        <v>35</v>
      </c>
      <c r="C551" s="552"/>
      <c r="D551" s="71"/>
      <c r="E551" s="103"/>
      <c r="F551" s="103"/>
      <c r="G551" s="103"/>
      <c r="H551" s="103"/>
      <c r="I551" s="103"/>
      <c r="J551" s="103"/>
      <c r="K551" s="107"/>
      <c r="L551" s="105" t="s">
        <v>35</v>
      </c>
      <c r="M551" s="554" t="s">
        <v>35</v>
      </c>
      <c r="N551" s="554" t="s">
        <v>35</v>
      </c>
      <c r="O551" s="554" t="s">
        <v>35</v>
      </c>
      <c r="P551" s="554" t="s">
        <v>35</v>
      </c>
      <c r="Q551" s="71" t="s">
        <v>35</v>
      </c>
      <c r="R551" s="103"/>
      <c r="S551" s="103"/>
      <c r="T551" s="554" t="s">
        <v>35</v>
      </c>
      <c r="U551" s="554" t="s">
        <v>35</v>
      </c>
      <c r="V551" s="554"/>
      <c r="W551" s="107" t="s">
        <v>1038</v>
      </c>
      <c r="X551" s="103" t="s">
        <v>27</v>
      </c>
      <c r="Y551" s="108">
        <v>1.06</v>
      </c>
      <c r="Z551" s="109"/>
      <c r="AA551" s="554">
        <v>1398600</v>
      </c>
      <c r="AB551" s="554">
        <v>1482516</v>
      </c>
      <c r="AC551" s="71"/>
      <c r="AD551" s="71"/>
      <c r="AE551" s="71"/>
      <c r="AF551" s="71"/>
      <c r="AG551" s="71"/>
      <c r="AH551" s="103"/>
      <c r="AI551" s="71"/>
      <c r="AJ551" s="103"/>
      <c r="AK551" s="103"/>
      <c r="AL551" s="554" t="s">
        <v>35</v>
      </c>
      <c r="AM551" s="554" t="s">
        <v>35</v>
      </c>
      <c r="AN551" s="71"/>
      <c r="AO551" s="103"/>
      <c r="AP551" s="602" t="s">
        <v>35</v>
      </c>
      <c r="AQ551" s="107"/>
      <c r="AR551" s="107" t="s">
        <v>1960</v>
      </c>
    </row>
    <row r="552" spans="1:44" outlineLevel="2">
      <c r="A552" s="72">
        <v>39</v>
      </c>
      <c r="B552" s="552" t="s">
        <v>35</v>
      </c>
      <c r="C552" s="552"/>
      <c r="D552" s="71"/>
      <c r="E552" s="103"/>
      <c r="F552" s="103"/>
      <c r="G552" s="103"/>
      <c r="H552" s="103"/>
      <c r="I552" s="103"/>
      <c r="J552" s="103"/>
      <c r="K552" s="107"/>
      <c r="L552" s="105" t="s">
        <v>35</v>
      </c>
      <c r="M552" s="554" t="s">
        <v>35</v>
      </c>
      <c r="N552" s="554" t="s">
        <v>35</v>
      </c>
      <c r="O552" s="554" t="s">
        <v>35</v>
      </c>
      <c r="P552" s="554" t="s">
        <v>35</v>
      </c>
      <c r="Q552" s="71" t="s">
        <v>35</v>
      </c>
      <c r="R552" s="103"/>
      <c r="S552" s="103"/>
      <c r="T552" s="554" t="s">
        <v>35</v>
      </c>
      <c r="U552" s="554" t="s">
        <v>35</v>
      </c>
      <c r="V552" s="554"/>
      <c r="W552" s="107" t="s">
        <v>1023</v>
      </c>
      <c r="X552" s="103" t="s">
        <v>38</v>
      </c>
      <c r="Y552" s="108">
        <v>0.13800000000000001</v>
      </c>
      <c r="Z552" s="109"/>
      <c r="AA552" s="554">
        <v>2523428</v>
      </c>
      <c r="AB552" s="554">
        <v>348233.06400000001</v>
      </c>
      <c r="AC552" s="71"/>
      <c r="AD552" s="71"/>
      <c r="AE552" s="71"/>
      <c r="AF552" s="71"/>
      <c r="AG552" s="71"/>
      <c r="AH552" s="103"/>
      <c r="AI552" s="71"/>
      <c r="AJ552" s="103"/>
      <c r="AK552" s="103"/>
      <c r="AL552" s="554" t="s">
        <v>35</v>
      </c>
      <c r="AM552" s="554" t="s">
        <v>35</v>
      </c>
      <c r="AN552" s="71"/>
      <c r="AO552" s="103"/>
      <c r="AP552" s="602" t="s">
        <v>35</v>
      </c>
      <c r="AQ552" s="107"/>
      <c r="AR552" s="107"/>
    </row>
    <row r="553" spans="1:44" outlineLevel="2">
      <c r="A553" s="72">
        <v>39</v>
      </c>
      <c r="B553" s="552" t="s">
        <v>35</v>
      </c>
      <c r="C553" s="552"/>
      <c r="D553" s="71"/>
      <c r="E553" s="103"/>
      <c r="F553" s="103"/>
      <c r="G553" s="103"/>
      <c r="H553" s="103"/>
      <c r="I553" s="103"/>
      <c r="J553" s="103"/>
      <c r="K553" s="107"/>
      <c r="L553" s="105" t="s">
        <v>35</v>
      </c>
      <c r="M553" s="554" t="s">
        <v>35</v>
      </c>
      <c r="N553" s="554" t="s">
        <v>35</v>
      </c>
      <c r="O553" s="554" t="s">
        <v>35</v>
      </c>
      <c r="P553" s="554" t="s">
        <v>35</v>
      </c>
      <c r="Q553" s="71" t="s">
        <v>35</v>
      </c>
      <c r="R553" s="103"/>
      <c r="S553" s="103"/>
      <c r="T553" s="554" t="s">
        <v>35</v>
      </c>
      <c r="U553" s="554" t="s">
        <v>35</v>
      </c>
      <c r="V553" s="554"/>
      <c r="W553" s="107" t="s">
        <v>1033</v>
      </c>
      <c r="X553" s="103" t="s">
        <v>27</v>
      </c>
      <c r="Y553" s="108">
        <v>1.44</v>
      </c>
      <c r="Z553" s="109"/>
      <c r="AA553" s="554">
        <v>802027</v>
      </c>
      <c r="AB553" s="554">
        <v>1154918.8799999999</v>
      </c>
      <c r="AC553" s="71"/>
      <c r="AD553" s="71"/>
      <c r="AE553" s="71"/>
      <c r="AF553" s="71"/>
      <c r="AG553" s="71"/>
      <c r="AH553" s="103"/>
      <c r="AI553" s="71"/>
      <c r="AJ553" s="103"/>
      <c r="AK553" s="103"/>
      <c r="AL553" s="554" t="s">
        <v>35</v>
      </c>
      <c r="AM553" s="554" t="s">
        <v>35</v>
      </c>
      <c r="AN553" s="71"/>
      <c r="AO553" s="103"/>
      <c r="AP553" s="602" t="s">
        <v>35</v>
      </c>
      <c r="AQ553" s="107"/>
      <c r="AR553" s="107"/>
    </row>
    <row r="554" spans="1:44" outlineLevel="2">
      <c r="A554" s="72">
        <v>39</v>
      </c>
      <c r="B554" s="552" t="s">
        <v>35</v>
      </c>
      <c r="C554" s="552"/>
      <c r="D554" s="71"/>
      <c r="E554" s="103"/>
      <c r="F554" s="103"/>
      <c r="G554" s="103"/>
      <c r="H554" s="103"/>
      <c r="I554" s="103"/>
      <c r="J554" s="103"/>
      <c r="K554" s="107"/>
      <c r="L554" s="105" t="s">
        <v>35</v>
      </c>
      <c r="M554" s="554" t="s">
        <v>35</v>
      </c>
      <c r="N554" s="554" t="s">
        <v>35</v>
      </c>
      <c r="O554" s="554" t="s">
        <v>35</v>
      </c>
      <c r="P554" s="554" t="s">
        <v>35</v>
      </c>
      <c r="Q554" s="71" t="s">
        <v>35</v>
      </c>
      <c r="R554" s="103"/>
      <c r="S554" s="103"/>
      <c r="T554" s="554" t="s">
        <v>35</v>
      </c>
      <c r="U554" s="554" t="s">
        <v>35</v>
      </c>
      <c r="V554" s="554"/>
      <c r="W554" s="107" t="s">
        <v>1009</v>
      </c>
      <c r="X554" s="103" t="s">
        <v>27</v>
      </c>
      <c r="Y554" s="108">
        <v>3.91</v>
      </c>
      <c r="Z554" s="109"/>
      <c r="AA554" s="554">
        <v>282038</v>
      </c>
      <c r="AB554" s="554">
        <v>1102768.58</v>
      </c>
      <c r="AC554" s="71"/>
      <c r="AD554" s="71"/>
      <c r="AE554" s="71"/>
      <c r="AF554" s="71"/>
      <c r="AG554" s="71"/>
      <c r="AH554" s="103"/>
      <c r="AI554" s="71"/>
      <c r="AJ554" s="103"/>
      <c r="AK554" s="103"/>
      <c r="AL554" s="554" t="s">
        <v>35</v>
      </c>
      <c r="AM554" s="554" t="s">
        <v>35</v>
      </c>
      <c r="AN554" s="71"/>
      <c r="AO554" s="103"/>
      <c r="AP554" s="602" t="s">
        <v>35</v>
      </c>
      <c r="AQ554" s="107"/>
      <c r="AR554" s="107"/>
    </row>
    <row r="555" spans="1:44" outlineLevel="2">
      <c r="A555" s="72">
        <v>39</v>
      </c>
      <c r="B555" s="552"/>
      <c r="C555" s="552"/>
      <c r="D555" s="61"/>
      <c r="E555" s="103"/>
      <c r="F555" s="103"/>
      <c r="G555" s="103"/>
      <c r="H555" s="103"/>
      <c r="I555" s="103"/>
      <c r="J555" s="103"/>
      <c r="K555" s="107"/>
      <c r="L555" s="105" t="s">
        <v>35</v>
      </c>
      <c r="M555" s="554" t="s">
        <v>35</v>
      </c>
      <c r="N555" s="554" t="s">
        <v>35</v>
      </c>
      <c r="O555" s="554" t="s">
        <v>35</v>
      </c>
      <c r="P555" s="554" t="s">
        <v>35</v>
      </c>
      <c r="Q555" s="71" t="s">
        <v>35</v>
      </c>
      <c r="R555" s="103"/>
      <c r="S555" s="103"/>
      <c r="T555" s="554" t="s">
        <v>35</v>
      </c>
      <c r="U555" s="554" t="s">
        <v>35</v>
      </c>
      <c r="V555" s="554"/>
      <c r="W555" s="107"/>
      <c r="X555" s="103"/>
      <c r="Y555" s="108"/>
      <c r="Z555" s="109"/>
      <c r="AA555" s="554" t="s">
        <v>35</v>
      </c>
      <c r="AB555" s="554" t="s">
        <v>35</v>
      </c>
      <c r="AC555" s="71"/>
      <c r="AD555" s="71"/>
      <c r="AE555" s="71"/>
      <c r="AF555" s="71"/>
      <c r="AG555" s="71"/>
      <c r="AH555" s="103"/>
      <c r="AI555" s="71"/>
      <c r="AJ555" s="103"/>
      <c r="AK555" s="103"/>
      <c r="AL555" s="554" t="s">
        <v>35</v>
      </c>
      <c r="AM555" s="554" t="s">
        <v>35</v>
      </c>
      <c r="AN555" s="71"/>
      <c r="AO555" s="103"/>
      <c r="AP555" s="602" t="s">
        <v>35</v>
      </c>
      <c r="AQ555" s="107"/>
      <c r="AR555" s="107"/>
    </row>
    <row r="556" spans="1:44" outlineLevel="1">
      <c r="A556" s="84" t="s">
        <v>2120</v>
      </c>
      <c r="B556" s="552">
        <v>40</v>
      </c>
      <c r="C556" s="552">
        <v>399</v>
      </c>
      <c r="D556" s="61" t="s">
        <v>102</v>
      </c>
      <c r="E556" s="162"/>
      <c r="F556" s="103"/>
      <c r="G556" s="162"/>
      <c r="H556" s="162"/>
      <c r="I556" s="162"/>
      <c r="J556" s="162"/>
      <c r="K556" s="129"/>
      <c r="L556" s="167">
        <v>0</v>
      </c>
      <c r="M556" s="553"/>
      <c r="N556" s="553"/>
      <c r="O556" s="553">
        <v>0</v>
      </c>
      <c r="P556" s="553">
        <v>0</v>
      </c>
      <c r="Q556" s="61"/>
      <c r="R556" s="162"/>
      <c r="S556" s="162">
        <v>0</v>
      </c>
      <c r="T556" s="553"/>
      <c r="U556" s="553">
        <v>0</v>
      </c>
      <c r="V556" s="553"/>
      <c r="W556" s="129"/>
      <c r="X556" s="162"/>
      <c r="Y556" s="169">
        <v>43.39</v>
      </c>
      <c r="Z556" s="170">
        <v>0</v>
      </c>
      <c r="AA556" s="553"/>
      <c r="AB556" s="553">
        <v>90829725.079999998</v>
      </c>
      <c r="AC556" s="71"/>
      <c r="AD556" s="71"/>
      <c r="AE556" s="71"/>
      <c r="AF556" s="71"/>
      <c r="AG556" s="71"/>
      <c r="AH556" s="103"/>
      <c r="AI556" s="61"/>
      <c r="AJ556" s="162"/>
      <c r="AK556" s="162">
        <v>0</v>
      </c>
      <c r="AL556" s="553"/>
      <c r="AM556" s="553">
        <v>0</v>
      </c>
      <c r="AN556" s="61"/>
      <c r="AO556" s="162">
        <v>0</v>
      </c>
      <c r="AP556" s="602">
        <v>90829725.079999998</v>
      </c>
      <c r="AQ556" s="107"/>
      <c r="AR556" s="107"/>
    </row>
    <row r="557" spans="1:44" ht="75" outlineLevel="2">
      <c r="A557" s="72">
        <v>40</v>
      </c>
      <c r="B557" s="552" t="s">
        <v>35</v>
      </c>
      <c r="C557" s="552"/>
      <c r="D557" s="71" t="s">
        <v>105</v>
      </c>
      <c r="E557" s="103">
        <v>3</v>
      </c>
      <c r="F557" s="103"/>
      <c r="G557" s="103"/>
      <c r="H557" s="103"/>
      <c r="I557" s="103"/>
      <c r="J557" s="103"/>
      <c r="K557" s="107"/>
      <c r="L557" s="105" t="s">
        <v>35</v>
      </c>
      <c r="M557" s="554" t="s">
        <v>35</v>
      </c>
      <c r="N557" s="554" t="s">
        <v>35</v>
      </c>
      <c r="O557" s="554" t="s">
        <v>35</v>
      </c>
      <c r="P557" s="554" t="s">
        <v>35</v>
      </c>
      <c r="Q557" s="71" t="s">
        <v>35</v>
      </c>
      <c r="R557" s="103"/>
      <c r="S557" s="103"/>
      <c r="T557" s="554" t="s">
        <v>35</v>
      </c>
      <c r="U557" s="554" t="s">
        <v>35</v>
      </c>
      <c r="V557" s="554" t="s">
        <v>2164</v>
      </c>
      <c r="W557" s="107" t="s">
        <v>1039</v>
      </c>
      <c r="X557" s="103" t="s">
        <v>27</v>
      </c>
      <c r="Y557" s="108">
        <v>32.25</v>
      </c>
      <c r="Z557" s="109"/>
      <c r="AA557" s="554">
        <v>1747152</v>
      </c>
      <c r="AB557" s="554">
        <v>56345652</v>
      </c>
      <c r="AC557" s="71" t="s">
        <v>103</v>
      </c>
      <c r="AD557" s="71" t="s">
        <v>29</v>
      </c>
      <c r="AE557" s="71" t="s">
        <v>36</v>
      </c>
      <c r="AF557" s="71" t="s">
        <v>40</v>
      </c>
      <c r="AG557" s="71" t="s">
        <v>104</v>
      </c>
      <c r="AH557" s="103" t="s">
        <v>41</v>
      </c>
      <c r="AI557" s="71"/>
      <c r="AJ557" s="103"/>
      <c r="AK557" s="103"/>
      <c r="AL557" s="554" t="s">
        <v>35</v>
      </c>
      <c r="AM557" s="554" t="s">
        <v>35</v>
      </c>
      <c r="AN557" s="71"/>
      <c r="AO557" s="103"/>
      <c r="AP557" s="602" t="s">
        <v>35</v>
      </c>
      <c r="AQ557" s="107" t="s">
        <v>428</v>
      </c>
      <c r="AR557" s="107" t="s">
        <v>1912</v>
      </c>
    </row>
    <row r="558" spans="1:44" ht="75" outlineLevel="2">
      <c r="A558" s="72">
        <v>40</v>
      </c>
      <c r="B558" s="552" t="s">
        <v>35</v>
      </c>
      <c r="C558" s="552"/>
      <c r="D558" s="71" t="s">
        <v>106</v>
      </c>
      <c r="E558" s="103"/>
      <c r="F558" s="103"/>
      <c r="G558" s="103"/>
      <c r="H558" s="103"/>
      <c r="I558" s="103"/>
      <c r="J558" s="103"/>
      <c r="K558" s="107"/>
      <c r="L558" s="105" t="s">
        <v>35</v>
      </c>
      <c r="M558" s="554" t="s">
        <v>35</v>
      </c>
      <c r="N558" s="554" t="s">
        <v>35</v>
      </c>
      <c r="O558" s="554" t="s">
        <v>35</v>
      </c>
      <c r="P558" s="554" t="s">
        <v>35</v>
      </c>
      <c r="Q558" s="71" t="s">
        <v>35</v>
      </c>
      <c r="R558" s="103"/>
      <c r="S558" s="103"/>
      <c r="T558" s="554" t="s">
        <v>35</v>
      </c>
      <c r="U558" s="554" t="s">
        <v>35</v>
      </c>
      <c r="V558" s="554"/>
      <c r="W558" s="107" t="s">
        <v>1040</v>
      </c>
      <c r="X558" s="103" t="s">
        <v>27</v>
      </c>
      <c r="Y558" s="108">
        <v>8.24</v>
      </c>
      <c r="Z558" s="109"/>
      <c r="AA558" s="554">
        <v>854777</v>
      </c>
      <c r="AB558" s="554">
        <v>7043362.4800000004</v>
      </c>
      <c r="AC558" s="71"/>
      <c r="AD558" s="71" t="s">
        <v>29</v>
      </c>
      <c r="AE558" s="71" t="s">
        <v>36</v>
      </c>
      <c r="AF558" s="71"/>
      <c r="AG558" s="71" t="s">
        <v>103</v>
      </c>
      <c r="AH558" s="103"/>
      <c r="AI558" s="71"/>
      <c r="AJ558" s="103"/>
      <c r="AK558" s="103"/>
      <c r="AL558" s="554" t="s">
        <v>35</v>
      </c>
      <c r="AM558" s="554" t="s">
        <v>35</v>
      </c>
      <c r="AN558" s="71"/>
      <c r="AO558" s="103"/>
      <c r="AP558" s="602" t="s">
        <v>35</v>
      </c>
      <c r="AQ558" s="107" t="s">
        <v>1979</v>
      </c>
      <c r="AR558" s="107" t="s">
        <v>1958</v>
      </c>
    </row>
    <row r="559" spans="1:44" ht="93.75" outlineLevel="2">
      <c r="A559" s="72">
        <v>40</v>
      </c>
      <c r="B559" s="552" t="s">
        <v>35</v>
      </c>
      <c r="C559" s="552"/>
      <c r="D559" s="71"/>
      <c r="E559" s="103"/>
      <c r="F559" s="103"/>
      <c r="G559" s="103"/>
      <c r="H559" s="103"/>
      <c r="I559" s="103"/>
      <c r="J559" s="103"/>
      <c r="K559" s="107"/>
      <c r="L559" s="105" t="s">
        <v>35</v>
      </c>
      <c r="M559" s="554" t="s">
        <v>35</v>
      </c>
      <c r="N559" s="554" t="s">
        <v>35</v>
      </c>
      <c r="O559" s="554" t="s">
        <v>35</v>
      </c>
      <c r="P559" s="554" t="s">
        <v>35</v>
      </c>
      <c r="Q559" s="71" t="s">
        <v>35</v>
      </c>
      <c r="R559" s="103"/>
      <c r="S559" s="103"/>
      <c r="T559" s="554" t="s">
        <v>35</v>
      </c>
      <c r="U559" s="554" t="s">
        <v>35</v>
      </c>
      <c r="V559" s="554"/>
      <c r="W559" s="107" t="s">
        <v>1041</v>
      </c>
      <c r="X559" s="103" t="s">
        <v>27</v>
      </c>
      <c r="Y559" s="108">
        <v>2.9</v>
      </c>
      <c r="Z559" s="109"/>
      <c r="AA559" s="554">
        <v>9462314</v>
      </c>
      <c r="AB559" s="554">
        <v>27440710.599999998</v>
      </c>
      <c r="AC559" s="71"/>
      <c r="AD559" s="71"/>
      <c r="AE559" s="71"/>
      <c r="AF559" s="71"/>
      <c r="AG559" s="71"/>
      <c r="AH559" s="103"/>
      <c r="AI559" s="71"/>
      <c r="AJ559" s="103"/>
      <c r="AK559" s="103"/>
      <c r="AL559" s="554" t="s">
        <v>35</v>
      </c>
      <c r="AM559" s="554" t="s">
        <v>35</v>
      </c>
      <c r="AN559" s="71"/>
      <c r="AO559" s="103"/>
      <c r="AP559" s="602" t="s">
        <v>35</v>
      </c>
      <c r="AQ559" s="107"/>
      <c r="AR559" s="107" t="s">
        <v>1959</v>
      </c>
    </row>
    <row r="560" spans="1:44" ht="75" outlineLevel="2">
      <c r="A560" s="72">
        <v>40</v>
      </c>
      <c r="B560" s="552" t="s">
        <v>35</v>
      </c>
      <c r="C560" s="552"/>
      <c r="D560" s="71"/>
      <c r="E560" s="103"/>
      <c r="F560" s="103"/>
      <c r="G560" s="103"/>
      <c r="H560" s="103"/>
      <c r="I560" s="103"/>
      <c r="J560" s="103"/>
      <c r="K560" s="107"/>
      <c r="L560" s="105" t="s">
        <v>35</v>
      </c>
      <c r="M560" s="554"/>
      <c r="N560" s="554"/>
      <c r="O560" s="554"/>
      <c r="P560" s="554"/>
      <c r="Q560" s="71"/>
      <c r="R560" s="103"/>
      <c r="S560" s="103"/>
      <c r="T560" s="554"/>
      <c r="U560" s="554"/>
      <c r="V560" s="554"/>
      <c r="W560" s="107"/>
      <c r="X560" s="103"/>
      <c r="Y560" s="108"/>
      <c r="Z560" s="109"/>
      <c r="AA560" s="554"/>
      <c r="AB560" s="554"/>
      <c r="AC560" s="71"/>
      <c r="AD560" s="71"/>
      <c r="AE560" s="71"/>
      <c r="AF560" s="71"/>
      <c r="AG560" s="71"/>
      <c r="AH560" s="103"/>
      <c r="AI560" s="71"/>
      <c r="AJ560" s="103"/>
      <c r="AK560" s="103"/>
      <c r="AL560" s="554"/>
      <c r="AM560" s="554"/>
      <c r="AN560" s="71"/>
      <c r="AO560" s="103"/>
      <c r="AP560" s="602" t="s">
        <v>35</v>
      </c>
      <c r="AQ560" s="107"/>
      <c r="AR560" s="107" t="s">
        <v>1960</v>
      </c>
    </row>
    <row r="561" spans="1:44" outlineLevel="2">
      <c r="A561" s="72">
        <v>40</v>
      </c>
      <c r="B561" s="552"/>
      <c r="C561" s="552"/>
      <c r="D561" s="114"/>
      <c r="E561" s="103"/>
      <c r="F561" s="103"/>
      <c r="G561" s="103"/>
      <c r="H561" s="103"/>
      <c r="I561" s="103"/>
      <c r="J561" s="103"/>
      <c r="K561" s="107"/>
      <c r="L561" s="105" t="s">
        <v>35</v>
      </c>
      <c r="M561" s="554" t="s">
        <v>35</v>
      </c>
      <c r="N561" s="554" t="s">
        <v>35</v>
      </c>
      <c r="O561" s="554" t="s">
        <v>35</v>
      </c>
      <c r="P561" s="554" t="s">
        <v>35</v>
      </c>
      <c r="Q561" s="71" t="s">
        <v>35</v>
      </c>
      <c r="R561" s="103"/>
      <c r="S561" s="103"/>
      <c r="T561" s="554" t="s">
        <v>35</v>
      </c>
      <c r="U561" s="554" t="s">
        <v>35</v>
      </c>
      <c r="V561" s="554"/>
      <c r="W561" s="107"/>
      <c r="X561" s="103"/>
      <c r="Y561" s="108"/>
      <c r="Z561" s="109"/>
      <c r="AA561" s="554" t="s">
        <v>35</v>
      </c>
      <c r="AB561" s="554" t="s">
        <v>35</v>
      </c>
      <c r="AC561" s="71"/>
      <c r="AD561" s="71"/>
      <c r="AE561" s="71"/>
      <c r="AF561" s="71"/>
      <c r="AG561" s="71"/>
      <c r="AH561" s="103"/>
      <c r="AI561" s="71"/>
      <c r="AJ561" s="103"/>
      <c r="AK561" s="103"/>
      <c r="AL561" s="554" t="s">
        <v>35</v>
      </c>
      <c r="AM561" s="554" t="s">
        <v>35</v>
      </c>
      <c r="AN561" s="71"/>
      <c r="AO561" s="103"/>
      <c r="AP561" s="602" t="s">
        <v>35</v>
      </c>
      <c r="AQ561" s="107"/>
      <c r="AR561" s="107"/>
    </row>
    <row r="562" spans="1:44" outlineLevel="1">
      <c r="A562" s="84" t="s">
        <v>2119</v>
      </c>
      <c r="B562" s="552">
        <v>41</v>
      </c>
      <c r="C562" s="552">
        <v>400</v>
      </c>
      <c r="D562" s="114" t="s">
        <v>43</v>
      </c>
      <c r="E562" s="164"/>
      <c r="F562" s="115"/>
      <c r="G562" s="164"/>
      <c r="H562" s="164"/>
      <c r="I562" s="164"/>
      <c r="J562" s="164"/>
      <c r="K562" s="129"/>
      <c r="L562" s="172">
        <v>0</v>
      </c>
      <c r="M562" s="553"/>
      <c r="N562" s="553"/>
      <c r="O562" s="553">
        <v>0</v>
      </c>
      <c r="P562" s="553">
        <v>0</v>
      </c>
      <c r="Q562" s="114"/>
      <c r="R562" s="164"/>
      <c r="S562" s="164">
        <v>0</v>
      </c>
      <c r="T562" s="553"/>
      <c r="U562" s="553">
        <v>0</v>
      </c>
      <c r="V562" s="553"/>
      <c r="W562" s="129"/>
      <c r="X562" s="164"/>
      <c r="Y562" s="174">
        <v>12.58</v>
      </c>
      <c r="Z562" s="175">
        <v>51.199999999999989</v>
      </c>
      <c r="AA562" s="553"/>
      <c r="AB562" s="553">
        <v>9753041.9499999993</v>
      </c>
      <c r="AC562" s="117"/>
      <c r="AD562" s="117"/>
      <c r="AE562" s="117"/>
      <c r="AF562" s="117"/>
      <c r="AG562" s="117"/>
      <c r="AH562" s="115"/>
      <c r="AI562" s="114"/>
      <c r="AJ562" s="164"/>
      <c r="AK562" s="164">
        <v>0</v>
      </c>
      <c r="AL562" s="553"/>
      <c r="AM562" s="553">
        <v>0</v>
      </c>
      <c r="AN562" s="114"/>
      <c r="AO562" s="164">
        <v>0</v>
      </c>
      <c r="AP562" s="602">
        <v>9753041.9499999993</v>
      </c>
      <c r="AQ562" s="107"/>
      <c r="AR562" s="107"/>
    </row>
    <row r="563" spans="1:44" ht="75" outlineLevel="2">
      <c r="A563" s="72">
        <v>41</v>
      </c>
      <c r="B563" s="552" t="s">
        <v>35</v>
      </c>
      <c r="C563" s="552"/>
      <c r="D563" s="71" t="s">
        <v>45</v>
      </c>
      <c r="E563" s="115">
        <v>4</v>
      </c>
      <c r="F563" s="115"/>
      <c r="G563" s="115"/>
      <c r="H563" s="115"/>
      <c r="I563" s="115"/>
      <c r="J563" s="115"/>
      <c r="K563" s="107"/>
      <c r="L563" s="116" t="s">
        <v>35</v>
      </c>
      <c r="M563" s="554" t="s">
        <v>35</v>
      </c>
      <c r="N563" s="554" t="s">
        <v>35</v>
      </c>
      <c r="O563" s="554" t="s">
        <v>35</v>
      </c>
      <c r="P563" s="554" t="s">
        <v>35</v>
      </c>
      <c r="Q563" s="117" t="s">
        <v>35</v>
      </c>
      <c r="R563" s="115"/>
      <c r="S563" s="115"/>
      <c r="T563" s="554" t="s">
        <v>35</v>
      </c>
      <c r="U563" s="554" t="s">
        <v>35</v>
      </c>
      <c r="V563" s="554" t="s">
        <v>2164</v>
      </c>
      <c r="W563" s="107" t="s">
        <v>1042</v>
      </c>
      <c r="X563" s="115" t="s">
        <v>27</v>
      </c>
      <c r="Y563" s="118">
        <v>2.89</v>
      </c>
      <c r="Z563" s="119">
        <v>10.5</v>
      </c>
      <c r="AA563" s="554">
        <v>1043835</v>
      </c>
      <c r="AB563" s="554">
        <v>3016683.15</v>
      </c>
      <c r="AC563" s="117"/>
      <c r="AD563" s="117" t="s">
        <v>29</v>
      </c>
      <c r="AE563" s="117" t="s">
        <v>107</v>
      </c>
      <c r="AF563" s="117" t="s">
        <v>41</v>
      </c>
      <c r="AG563" s="117" t="s">
        <v>108</v>
      </c>
      <c r="AH563" s="115"/>
      <c r="AI563" s="117"/>
      <c r="AJ563" s="115"/>
      <c r="AK563" s="115"/>
      <c r="AL563" s="554" t="s">
        <v>35</v>
      </c>
      <c r="AM563" s="554" t="s">
        <v>35</v>
      </c>
      <c r="AN563" s="117"/>
      <c r="AO563" s="115"/>
      <c r="AP563" s="602" t="s">
        <v>35</v>
      </c>
      <c r="AQ563" s="107" t="s">
        <v>428</v>
      </c>
      <c r="AR563" s="107" t="s">
        <v>1912</v>
      </c>
    </row>
    <row r="564" spans="1:44" ht="75" outlineLevel="2">
      <c r="A564" s="72">
        <v>41</v>
      </c>
      <c r="B564" s="552" t="s">
        <v>35</v>
      </c>
      <c r="C564" s="552"/>
      <c r="D564" s="71" t="s">
        <v>39</v>
      </c>
      <c r="E564" s="103"/>
      <c r="F564" s="103"/>
      <c r="G564" s="103"/>
      <c r="H564" s="103"/>
      <c r="I564" s="103"/>
      <c r="J564" s="103"/>
      <c r="K564" s="107"/>
      <c r="L564" s="105" t="s">
        <v>35</v>
      </c>
      <c r="M564" s="554" t="s">
        <v>35</v>
      </c>
      <c r="N564" s="554" t="s">
        <v>35</v>
      </c>
      <c r="O564" s="554" t="s">
        <v>35</v>
      </c>
      <c r="P564" s="554" t="s">
        <v>35</v>
      </c>
      <c r="Q564" s="71" t="s">
        <v>35</v>
      </c>
      <c r="R564" s="103"/>
      <c r="S564" s="103"/>
      <c r="T564" s="554" t="s">
        <v>35</v>
      </c>
      <c r="U564" s="554" t="s">
        <v>35</v>
      </c>
      <c r="V564" s="554"/>
      <c r="W564" s="107" t="s">
        <v>1043</v>
      </c>
      <c r="X564" s="103" t="s">
        <v>27</v>
      </c>
      <c r="Y564" s="108">
        <v>2.89</v>
      </c>
      <c r="Z564" s="109">
        <v>10.5</v>
      </c>
      <c r="AA564" s="554">
        <v>319680</v>
      </c>
      <c r="AB564" s="554">
        <v>923875.20000000007</v>
      </c>
      <c r="AC564" s="71"/>
      <c r="AD564" s="71"/>
      <c r="AE564" s="71"/>
      <c r="AF564" s="71"/>
      <c r="AG564" s="71"/>
      <c r="AH564" s="103"/>
      <c r="AI564" s="71"/>
      <c r="AJ564" s="103"/>
      <c r="AK564" s="103"/>
      <c r="AL564" s="554" t="s">
        <v>35</v>
      </c>
      <c r="AM564" s="554" t="s">
        <v>35</v>
      </c>
      <c r="AN564" s="71"/>
      <c r="AO564" s="103"/>
      <c r="AP564" s="602" t="s">
        <v>35</v>
      </c>
      <c r="AQ564" s="107" t="s">
        <v>1980</v>
      </c>
      <c r="AR564" s="107" t="s">
        <v>1958</v>
      </c>
    </row>
    <row r="565" spans="1:44" ht="93.75" outlineLevel="2">
      <c r="A565" s="72">
        <v>41</v>
      </c>
      <c r="B565" s="552" t="s">
        <v>35</v>
      </c>
      <c r="C565" s="552"/>
      <c r="D565" s="71"/>
      <c r="E565" s="103"/>
      <c r="F565" s="103"/>
      <c r="G565" s="103"/>
      <c r="H565" s="103"/>
      <c r="I565" s="103"/>
      <c r="J565" s="103"/>
      <c r="K565" s="107"/>
      <c r="L565" s="105" t="s">
        <v>35</v>
      </c>
      <c r="M565" s="554" t="s">
        <v>35</v>
      </c>
      <c r="N565" s="554" t="s">
        <v>35</v>
      </c>
      <c r="O565" s="554" t="s">
        <v>35</v>
      </c>
      <c r="P565" s="554" t="s">
        <v>35</v>
      </c>
      <c r="Q565" s="71" t="s">
        <v>35</v>
      </c>
      <c r="R565" s="103"/>
      <c r="S565" s="103"/>
      <c r="T565" s="554" t="s">
        <v>35</v>
      </c>
      <c r="U565" s="554" t="s">
        <v>35</v>
      </c>
      <c r="V565" s="554"/>
      <c r="W565" s="107" t="s">
        <v>1044</v>
      </c>
      <c r="X565" s="103" t="s">
        <v>27</v>
      </c>
      <c r="Y565" s="108">
        <v>6.8</v>
      </c>
      <c r="Z565" s="109"/>
      <c r="AA565" s="554">
        <v>854777</v>
      </c>
      <c r="AB565" s="554">
        <v>5812483.5999999996</v>
      </c>
      <c r="AC565" s="71"/>
      <c r="AD565" s="71" t="s">
        <v>29</v>
      </c>
      <c r="AE565" s="71" t="s">
        <v>107</v>
      </c>
      <c r="AF565" s="71" t="s">
        <v>41</v>
      </c>
      <c r="AG565" s="71" t="s">
        <v>109</v>
      </c>
      <c r="AH565" s="103"/>
      <c r="AI565" s="71"/>
      <c r="AJ565" s="103"/>
      <c r="AK565" s="103"/>
      <c r="AL565" s="554" t="s">
        <v>35</v>
      </c>
      <c r="AM565" s="554" t="s">
        <v>35</v>
      </c>
      <c r="AN565" s="71"/>
      <c r="AO565" s="103"/>
      <c r="AP565" s="602" t="s">
        <v>35</v>
      </c>
      <c r="AQ565" s="107"/>
      <c r="AR565" s="107" t="s">
        <v>1959</v>
      </c>
    </row>
    <row r="566" spans="1:44" ht="75" outlineLevel="2">
      <c r="A566" s="72">
        <v>41</v>
      </c>
      <c r="B566" s="552" t="s">
        <v>35</v>
      </c>
      <c r="C566" s="552"/>
      <c r="D566" s="71"/>
      <c r="E566" s="103"/>
      <c r="F566" s="103"/>
      <c r="G566" s="103"/>
      <c r="H566" s="103"/>
      <c r="I566" s="103"/>
      <c r="J566" s="103"/>
      <c r="K566" s="107"/>
      <c r="L566" s="105" t="s">
        <v>35</v>
      </c>
      <c r="M566" s="554" t="s">
        <v>35</v>
      </c>
      <c r="N566" s="554" t="s">
        <v>35</v>
      </c>
      <c r="O566" s="554" t="s">
        <v>35</v>
      </c>
      <c r="P566" s="554" t="s">
        <v>35</v>
      </c>
      <c r="Q566" s="71" t="s">
        <v>35</v>
      </c>
      <c r="R566" s="103"/>
      <c r="S566" s="103"/>
      <c r="T566" s="554" t="s">
        <v>35</v>
      </c>
      <c r="U566" s="554" t="s">
        <v>35</v>
      </c>
      <c r="V566" s="554"/>
      <c r="W566" s="107" t="s">
        <v>1045</v>
      </c>
      <c r="X566" s="103" t="s">
        <v>27</v>
      </c>
      <c r="Y566" s="108"/>
      <c r="Z566" s="109">
        <v>11.8</v>
      </c>
      <c r="AA566" s="554">
        <v>1145595</v>
      </c>
      <c r="AB566" s="554">
        <v>0</v>
      </c>
      <c r="AC566" s="71"/>
      <c r="AD566" s="71" t="s">
        <v>29</v>
      </c>
      <c r="AE566" s="71" t="s">
        <v>107</v>
      </c>
      <c r="AF566" s="71" t="s">
        <v>41</v>
      </c>
      <c r="AG566" s="71" t="s">
        <v>110</v>
      </c>
      <c r="AH566" s="103"/>
      <c r="AI566" s="71"/>
      <c r="AJ566" s="103"/>
      <c r="AK566" s="103"/>
      <c r="AL566" s="554" t="s">
        <v>35</v>
      </c>
      <c r="AM566" s="554" t="s">
        <v>35</v>
      </c>
      <c r="AN566" s="71"/>
      <c r="AO566" s="103"/>
      <c r="AP566" s="602" t="s">
        <v>35</v>
      </c>
      <c r="AQ566" s="107"/>
      <c r="AR566" s="107" t="s">
        <v>1960</v>
      </c>
    </row>
    <row r="567" spans="1:44" outlineLevel="2">
      <c r="A567" s="72">
        <v>41</v>
      </c>
      <c r="B567" s="552" t="s">
        <v>35</v>
      </c>
      <c r="C567" s="552"/>
      <c r="D567" s="71"/>
      <c r="E567" s="103"/>
      <c r="F567" s="103"/>
      <c r="G567" s="103"/>
      <c r="H567" s="103"/>
      <c r="I567" s="103"/>
      <c r="J567" s="103"/>
      <c r="K567" s="107"/>
      <c r="L567" s="105" t="s">
        <v>35</v>
      </c>
      <c r="M567" s="554" t="s">
        <v>35</v>
      </c>
      <c r="N567" s="554" t="s">
        <v>35</v>
      </c>
      <c r="O567" s="554" t="s">
        <v>35</v>
      </c>
      <c r="P567" s="554" t="s">
        <v>35</v>
      </c>
      <c r="Q567" s="71" t="s">
        <v>35</v>
      </c>
      <c r="R567" s="103"/>
      <c r="S567" s="103"/>
      <c r="T567" s="554" t="s">
        <v>35</v>
      </c>
      <c r="U567" s="554" t="s">
        <v>35</v>
      </c>
      <c r="V567" s="554"/>
      <c r="W567" s="107" t="s">
        <v>1043</v>
      </c>
      <c r="X567" s="103" t="s">
        <v>27</v>
      </c>
      <c r="Y567" s="108"/>
      <c r="Z567" s="109">
        <v>11.8</v>
      </c>
      <c r="AA567" s="554">
        <v>319680</v>
      </c>
      <c r="AB567" s="554">
        <v>0</v>
      </c>
      <c r="AC567" s="71"/>
      <c r="AD567" s="71"/>
      <c r="AE567" s="71"/>
      <c r="AF567" s="71"/>
      <c r="AG567" s="71"/>
      <c r="AH567" s="103"/>
      <c r="AI567" s="71"/>
      <c r="AJ567" s="103"/>
      <c r="AK567" s="103"/>
      <c r="AL567" s="554" t="s">
        <v>35</v>
      </c>
      <c r="AM567" s="554" t="s">
        <v>35</v>
      </c>
      <c r="AN567" s="71"/>
      <c r="AO567" s="103"/>
      <c r="AP567" s="602" t="s">
        <v>35</v>
      </c>
      <c r="AQ567" s="107"/>
      <c r="AR567" s="107"/>
    </row>
    <row r="568" spans="1:44" ht="37.5" outlineLevel="2">
      <c r="A568" s="72">
        <v>41</v>
      </c>
      <c r="B568" s="552" t="s">
        <v>35</v>
      </c>
      <c r="C568" s="552"/>
      <c r="D568" s="71"/>
      <c r="E568" s="103"/>
      <c r="F568" s="103"/>
      <c r="G568" s="103"/>
      <c r="H568" s="103"/>
      <c r="I568" s="103"/>
      <c r="J568" s="103"/>
      <c r="K568" s="107"/>
      <c r="L568" s="105" t="s">
        <v>35</v>
      </c>
      <c r="M568" s="554" t="s">
        <v>35</v>
      </c>
      <c r="N568" s="554" t="s">
        <v>35</v>
      </c>
      <c r="O568" s="554" t="s">
        <v>35</v>
      </c>
      <c r="P568" s="554" t="s">
        <v>35</v>
      </c>
      <c r="Q568" s="71" t="s">
        <v>35</v>
      </c>
      <c r="R568" s="103"/>
      <c r="S568" s="103"/>
      <c r="T568" s="554" t="s">
        <v>35</v>
      </c>
      <c r="U568" s="554" t="s">
        <v>35</v>
      </c>
      <c r="V568" s="554"/>
      <c r="W568" s="107" t="s">
        <v>1042</v>
      </c>
      <c r="X568" s="103" t="s">
        <v>27</v>
      </c>
      <c r="Y568" s="108"/>
      <c r="Z568" s="109">
        <v>3.3</v>
      </c>
      <c r="AA568" s="554">
        <v>1043835</v>
      </c>
      <c r="AB568" s="554">
        <v>0</v>
      </c>
      <c r="AC568" s="71"/>
      <c r="AD568" s="71" t="s">
        <v>29</v>
      </c>
      <c r="AE568" s="71" t="s">
        <v>107</v>
      </c>
      <c r="AF568" s="71" t="s">
        <v>41</v>
      </c>
      <c r="AG568" s="71" t="s">
        <v>111</v>
      </c>
      <c r="AH568" s="103"/>
      <c r="AI568" s="71"/>
      <c r="AJ568" s="103"/>
      <c r="AK568" s="103"/>
      <c r="AL568" s="554" t="s">
        <v>35</v>
      </c>
      <c r="AM568" s="554" t="s">
        <v>35</v>
      </c>
      <c r="AN568" s="71"/>
      <c r="AO568" s="103"/>
      <c r="AP568" s="602" t="s">
        <v>35</v>
      </c>
      <c r="AQ568" s="107"/>
      <c r="AR568" s="107"/>
    </row>
    <row r="569" spans="1:44" outlineLevel="2">
      <c r="A569" s="72">
        <v>41</v>
      </c>
      <c r="B569" s="552" t="s">
        <v>35</v>
      </c>
      <c r="C569" s="552"/>
      <c r="D569" s="71"/>
      <c r="E569" s="103"/>
      <c r="F569" s="103"/>
      <c r="G569" s="103"/>
      <c r="H569" s="103"/>
      <c r="I569" s="103"/>
      <c r="J569" s="103"/>
      <c r="K569" s="107"/>
      <c r="L569" s="105" t="s">
        <v>35</v>
      </c>
      <c r="M569" s="554" t="s">
        <v>35</v>
      </c>
      <c r="N569" s="554" t="s">
        <v>35</v>
      </c>
      <c r="O569" s="554" t="s">
        <v>35</v>
      </c>
      <c r="P569" s="554" t="s">
        <v>35</v>
      </c>
      <c r="Q569" s="71" t="s">
        <v>35</v>
      </c>
      <c r="R569" s="103"/>
      <c r="S569" s="103"/>
      <c r="T569" s="554" t="s">
        <v>35</v>
      </c>
      <c r="U569" s="554" t="s">
        <v>35</v>
      </c>
      <c r="V569" s="554"/>
      <c r="W569" s="107" t="s">
        <v>1043</v>
      </c>
      <c r="X569" s="103" t="s">
        <v>27</v>
      </c>
      <c r="Y569" s="108"/>
      <c r="Z569" s="109">
        <v>3.3</v>
      </c>
      <c r="AA569" s="554">
        <v>319680</v>
      </c>
      <c r="AB569" s="554">
        <v>0</v>
      </c>
      <c r="AC569" s="71"/>
      <c r="AD569" s="71"/>
      <c r="AE569" s="71"/>
      <c r="AF569" s="71"/>
      <c r="AG569" s="71"/>
      <c r="AH569" s="103"/>
      <c r="AI569" s="71"/>
      <c r="AJ569" s="103"/>
      <c r="AK569" s="103"/>
      <c r="AL569" s="554" t="s">
        <v>35</v>
      </c>
      <c r="AM569" s="554" t="s">
        <v>35</v>
      </c>
      <c r="AN569" s="71"/>
      <c r="AO569" s="103"/>
      <c r="AP569" s="602" t="s">
        <v>35</v>
      </c>
      <c r="AQ569" s="107"/>
      <c r="AR569" s="107"/>
    </row>
    <row r="570" spans="1:44" outlineLevel="2">
      <c r="A570" s="72">
        <v>41</v>
      </c>
      <c r="B570" s="552"/>
      <c r="C570" s="552"/>
      <c r="D570" s="61"/>
      <c r="E570" s="103"/>
      <c r="F570" s="103"/>
      <c r="G570" s="103"/>
      <c r="H570" s="103"/>
      <c r="I570" s="103"/>
      <c r="J570" s="103"/>
      <c r="K570" s="107"/>
      <c r="L570" s="105" t="s">
        <v>35</v>
      </c>
      <c r="M570" s="554" t="s">
        <v>35</v>
      </c>
      <c r="N570" s="554" t="s">
        <v>35</v>
      </c>
      <c r="O570" s="554" t="s">
        <v>35</v>
      </c>
      <c r="P570" s="554" t="s">
        <v>35</v>
      </c>
      <c r="Q570" s="71" t="s">
        <v>35</v>
      </c>
      <c r="R570" s="103"/>
      <c r="S570" s="103"/>
      <c r="T570" s="554" t="s">
        <v>35</v>
      </c>
      <c r="U570" s="554" t="s">
        <v>35</v>
      </c>
      <c r="V570" s="554"/>
      <c r="W570" s="107"/>
      <c r="X570" s="103"/>
      <c r="Y570" s="108"/>
      <c r="Z570" s="109"/>
      <c r="AA570" s="554" t="s">
        <v>35</v>
      </c>
      <c r="AB570" s="554" t="s">
        <v>35</v>
      </c>
      <c r="AC570" s="71"/>
      <c r="AD570" s="71"/>
      <c r="AE570" s="71"/>
      <c r="AF570" s="71"/>
      <c r="AG570" s="71"/>
      <c r="AH570" s="103"/>
      <c r="AI570" s="71"/>
      <c r="AJ570" s="103"/>
      <c r="AK570" s="103"/>
      <c r="AL570" s="554" t="s">
        <v>35</v>
      </c>
      <c r="AM570" s="554" t="s">
        <v>35</v>
      </c>
      <c r="AN570" s="71"/>
      <c r="AO570" s="103"/>
      <c r="AP570" s="602" t="s">
        <v>35</v>
      </c>
      <c r="AQ570" s="107"/>
      <c r="AR570" s="107"/>
    </row>
    <row r="571" spans="1:44" outlineLevel="1">
      <c r="A571" s="84" t="s">
        <v>2118</v>
      </c>
      <c r="B571" s="552">
        <v>42</v>
      </c>
      <c r="C571" s="552">
        <v>401</v>
      </c>
      <c r="D571" s="61" t="s">
        <v>112</v>
      </c>
      <c r="E571" s="162"/>
      <c r="F571" s="103"/>
      <c r="G571" s="162"/>
      <c r="H571" s="162"/>
      <c r="I571" s="162"/>
      <c r="J571" s="162"/>
      <c r="K571" s="129"/>
      <c r="L571" s="167">
        <v>0</v>
      </c>
      <c r="M571" s="553"/>
      <c r="N571" s="553"/>
      <c r="O571" s="553">
        <v>0</v>
      </c>
      <c r="P571" s="553">
        <v>0</v>
      </c>
      <c r="Q571" s="61"/>
      <c r="R571" s="162"/>
      <c r="S571" s="162">
        <v>0</v>
      </c>
      <c r="T571" s="553"/>
      <c r="U571" s="553">
        <v>0</v>
      </c>
      <c r="V571" s="553"/>
      <c r="W571" s="129"/>
      <c r="X571" s="162"/>
      <c r="Y571" s="169">
        <v>560.94000000000005</v>
      </c>
      <c r="Z571" s="170">
        <v>0</v>
      </c>
      <c r="AA571" s="553"/>
      <c r="AB571" s="553">
        <v>980767334.51000011</v>
      </c>
      <c r="AC571" s="71"/>
      <c r="AD571" s="71"/>
      <c r="AE571" s="71"/>
      <c r="AF571" s="71"/>
      <c r="AG571" s="71"/>
      <c r="AH571" s="103"/>
      <c r="AI571" s="61"/>
      <c r="AJ571" s="162"/>
      <c r="AK571" s="162">
        <v>0</v>
      </c>
      <c r="AL571" s="553"/>
      <c r="AM571" s="553">
        <v>0</v>
      </c>
      <c r="AN571" s="61"/>
      <c r="AO571" s="162">
        <v>0</v>
      </c>
      <c r="AP571" s="602">
        <v>980767334.51000011</v>
      </c>
      <c r="AQ571" s="107"/>
      <c r="AR571" s="107"/>
    </row>
    <row r="572" spans="1:44" ht="75" outlineLevel="2">
      <c r="A572" s="72">
        <v>42</v>
      </c>
      <c r="B572" s="552" t="s">
        <v>35</v>
      </c>
      <c r="C572" s="552"/>
      <c r="D572" s="71" t="s">
        <v>113</v>
      </c>
      <c r="E572" s="103">
        <v>5</v>
      </c>
      <c r="F572" s="103"/>
      <c r="G572" s="103"/>
      <c r="H572" s="103"/>
      <c r="I572" s="103"/>
      <c r="J572" s="103"/>
      <c r="K572" s="107"/>
      <c r="L572" s="105" t="s">
        <v>35</v>
      </c>
      <c r="M572" s="554" t="s">
        <v>35</v>
      </c>
      <c r="N572" s="554" t="s">
        <v>35</v>
      </c>
      <c r="O572" s="554" t="s">
        <v>35</v>
      </c>
      <c r="P572" s="554" t="s">
        <v>35</v>
      </c>
      <c r="Q572" s="71" t="s">
        <v>35</v>
      </c>
      <c r="R572" s="103"/>
      <c r="S572" s="103"/>
      <c r="T572" s="554" t="s">
        <v>35</v>
      </c>
      <c r="U572" s="554" t="s">
        <v>35</v>
      </c>
      <c r="V572" s="554" t="s">
        <v>2163</v>
      </c>
      <c r="W572" s="107" t="s">
        <v>1046</v>
      </c>
      <c r="X572" s="103" t="s">
        <v>27</v>
      </c>
      <c r="Y572" s="108">
        <v>64.760000000000005</v>
      </c>
      <c r="Z572" s="109"/>
      <c r="AA572" s="554">
        <v>5559129</v>
      </c>
      <c r="AB572" s="554">
        <v>360009194.04000002</v>
      </c>
      <c r="AC572" s="71" t="s">
        <v>34</v>
      </c>
      <c r="AD572" s="71" t="s">
        <v>29</v>
      </c>
      <c r="AE572" s="71" t="s">
        <v>34</v>
      </c>
      <c r="AF572" s="71" t="s">
        <v>31</v>
      </c>
      <c r="AG572" s="71" t="s">
        <v>34</v>
      </c>
      <c r="AH572" s="103" t="s">
        <v>33</v>
      </c>
      <c r="AI572" s="71"/>
      <c r="AJ572" s="103"/>
      <c r="AK572" s="103"/>
      <c r="AL572" s="554" t="s">
        <v>35</v>
      </c>
      <c r="AM572" s="554" t="s">
        <v>35</v>
      </c>
      <c r="AN572" s="71"/>
      <c r="AO572" s="103"/>
      <c r="AP572" s="602" t="s">
        <v>35</v>
      </c>
      <c r="AQ572" s="107" t="s">
        <v>428</v>
      </c>
      <c r="AR572" s="107" t="s">
        <v>1912</v>
      </c>
    </row>
    <row r="573" spans="1:44" ht="75" outlineLevel="2">
      <c r="A573" s="72">
        <v>42</v>
      </c>
      <c r="B573" s="552" t="s">
        <v>35</v>
      </c>
      <c r="C573" s="552"/>
      <c r="D573" s="121" t="s">
        <v>39</v>
      </c>
      <c r="E573" s="103"/>
      <c r="F573" s="103"/>
      <c r="G573" s="103"/>
      <c r="H573" s="103"/>
      <c r="I573" s="103"/>
      <c r="J573" s="103"/>
      <c r="K573" s="107"/>
      <c r="L573" s="105" t="s">
        <v>35</v>
      </c>
      <c r="M573" s="554" t="s">
        <v>35</v>
      </c>
      <c r="N573" s="554" t="s">
        <v>35</v>
      </c>
      <c r="O573" s="554" t="s">
        <v>35</v>
      </c>
      <c r="P573" s="554" t="s">
        <v>35</v>
      </c>
      <c r="Q573" s="71" t="s">
        <v>35</v>
      </c>
      <c r="R573" s="103"/>
      <c r="S573" s="103"/>
      <c r="T573" s="554" t="s">
        <v>35</v>
      </c>
      <c r="U573" s="554" t="s">
        <v>35</v>
      </c>
      <c r="V573" s="554"/>
      <c r="W573" s="107" t="s">
        <v>1047</v>
      </c>
      <c r="X573" s="103" t="s">
        <v>27</v>
      </c>
      <c r="Y573" s="108">
        <v>40.340000000000003</v>
      </c>
      <c r="Z573" s="109"/>
      <c r="AA573" s="554">
        <v>5559129</v>
      </c>
      <c r="AB573" s="554">
        <v>224255263.86000001</v>
      </c>
      <c r="AC573" s="71"/>
      <c r="AD573" s="71" t="s">
        <v>29</v>
      </c>
      <c r="AE573" s="71" t="s">
        <v>34</v>
      </c>
      <c r="AF573" s="71" t="s">
        <v>31</v>
      </c>
      <c r="AG573" s="71"/>
      <c r="AH573" s="103"/>
      <c r="AI573" s="71"/>
      <c r="AJ573" s="103"/>
      <c r="AK573" s="103"/>
      <c r="AL573" s="554" t="s">
        <v>35</v>
      </c>
      <c r="AM573" s="554" t="s">
        <v>35</v>
      </c>
      <c r="AN573" s="71"/>
      <c r="AO573" s="103"/>
      <c r="AP573" s="602" t="s">
        <v>35</v>
      </c>
      <c r="AQ573" s="107" t="s">
        <v>1981</v>
      </c>
      <c r="AR573" s="107" t="s">
        <v>1958</v>
      </c>
    </row>
    <row r="574" spans="1:44" ht="93.75" outlineLevel="2">
      <c r="A574" s="72">
        <v>42</v>
      </c>
      <c r="B574" s="552" t="s">
        <v>35</v>
      </c>
      <c r="C574" s="552"/>
      <c r="D574" s="71"/>
      <c r="E574" s="103"/>
      <c r="F574" s="103"/>
      <c r="G574" s="103"/>
      <c r="H574" s="103"/>
      <c r="I574" s="103"/>
      <c r="J574" s="103"/>
      <c r="K574" s="107"/>
      <c r="L574" s="105" t="s">
        <v>35</v>
      </c>
      <c r="M574" s="554" t="s">
        <v>35</v>
      </c>
      <c r="N574" s="554" t="s">
        <v>35</v>
      </c>
      <c r="O574" s="554" t="s">
        <v>35</v>
      </c>
      <c r="P574" s="554" t="s">
        <v>35</v>
      </c>
      <c r="Q574" s="71" t="s">
        <v>35</v>
      </c>
      <c r="R574" s="103"/>
      <c r="S574" s="103"/>
      <c r="T574" s="554" t="s">
        <v>35</v>
      </c>
      <c r="U574" s="554" t="s">
        <v>35</v>
      </c>
      <c r="V574" s="554"/>
      <c r="W574" s="107" t="s">
        <v>1023</v>
      </c>
      <c r="X574" s="103" t="s">
        <v>38</v>
      </c>
      <c r="Y574" s="108">
        <v>0.25</v>
      </c>
      <c r="Z574" s="109"/>
      <c r="AA574" s="554">
        <v>2523428</v>
      </c>
      <c r="AB574" s="554">
        <v>630857</v>
      </c>
      <c r="AC574" s="71"/>
      <c r="AD574" s="71"/>
      <c r="AE574" s="71"/>
      <c r="AF574" s="71"/>
      <c r="AG574" s="71"/>
      <c r="AH574" s="103"/>
      <c r="AI574" s="71"/>
      <c r="AJ574" s="103"/>
      <c r="AK574" s="103"/>
      <c r="AL574" s="554" t="s">
        <v>35</v>
      </c>
      <c r="AM574" s="554" t="s">
        <v>35</v>
      </c>
      <c r="AN574" s="71"/>
      <c r="AO574" s="103"/>
      <c r="AP574" s="602" t="s">
        <v>35</v>
      </c>
      <c r="AQ574" s="107"/>
      <c r="AR574" s="107" t="s">
        <v>1959</v>
      </c>
    </row>
    <row r="575" spans="1:44" ht="75" outlineLevel="2">
      <c r="A575" s="72">
        <v>42</v>
      </c>
      <c r="B575" s="552" t="s">
        <v>35</v>
      </c>
      <c r="C575" s="552"/>
      <c r="D575" s="71"/>
      <c r="E575" s="103"/>
      <c r="F575" s="103"/>
      <c r="G575" s="103"/>
      <c r="H575" s="103"/>
      <c r="I575" s="103"/>
      <c r="J575" s="103"/>
      <c r="K575" s="107"/>
      <c r="L575" s="105" t="s">
        <v>35</v>
      </c>
      <c r="M575" s="554" t="s">
        <v>35</v>
      </c>
      <c r="N575" s="554" t="s">
        <v>35</v>
      </c>
      <c r="O575" s="554" t="s">
        <v>35</v>
      </c>
      <c r="P575" s="554" t="s">
        <v>35</v>
      </c>
      <c r="Q575" s="71" t="s">
        <v>35</v>
      </c>
      <c r="R575" s="103"/>
      <c r="S575" s="103"/>
      <c r="T575" s="554" t="s">
        <v>35</v>
      </c>
      <c r="U575" s="554" t="s">
        <v>35</v>
      </c>
      <c r="V575" s="554"/>
      <c r="W575" s="107" t="s">
        <v>1009</v>
      </c>
      <c r="X575" s="103" t="s">
        <v>27</v>
      </c>
      <c r="Y575" s="108">
        <v>334.99</v>
      </c>
      <c r="Z575" s="109"/>
      <c r="AA575" s="554">
        <v>282038</v>
      </c>
      <c r="AB575" s="554">
        <v>94479909.620000005</v>
      </c>
      <c r="AC575" s="71"/>
      <c r="AD575" s="71"/>
      <c r="AE575" s="71"/>
      <c r="AF575" s="71"/>
      <c r="AG575" s="71"/>
      <c r="AH575" s="103"/>
      <c r="AI575" s="71"/>
      <c r="AJ575" s="103"/>
      <c r="AK575" s="103"/>
      <c r="AL575" s="554" t="s">
        <v>35</v>
      </c>
      <c r="AM575" s="554" t="s">
        <v>35</v>
      </c>
      <c r="AN575" s="71"/>
      <c r="AO575" s="103"/>
      <c r="AP575" s="602" t="s">
        <v>35</v>
      </c>
      <c r="AQ575" s="107"/>
      <c r="AR575" s="107" t="s">
        <v>1960</v>
      </c>
    </row>
    <row r="576" spans="1:44" ht="56.25" outlineLevel="2">
      <c r="A576" s="72">
        <v>42</v>
      </c>
      <c r="B576" s="552" t="s">
        <v>35</v>
      </c>
      <c r="C576" s="552"/>
      <c r="D576" s="71"/>
      <c r="E576" s="103"/>
      <c r="F576" s="103"/>
      <c r="G576" s="103"/>
      <c r="H576" s="103"/>
      <c r="I576" s="103"/>
      <c r="J576" s="103"/>
      <c r="K576" s="107"/>
      <c r="L576" s="105" t="s">
        <v>35</v>
      </c>
      <c r="M576" s="554" t="s">
        <v>35</v>
      </c>
      <c r="N576" s="554" t="s">
        <v>35</v>
      </c>
      <c r="O576" s="554" t="s">
        <v>35</v>
      </c>
      <c r="P576" s="554" t="s">
        <v>35</v>
      </c>
      <c r="Q576" s="71" t="s">
        <v>35</v>
      </c>
      <c r="R576" s="103"/>
      <c r="S576" s="103"/>
      <c r="T576" s="554" t="s">
        <v>35</v>
      </c>
      <c r="U576" s="554" t="s">
        <v>35</v>
      </c>
      <c r="V576" s="554"/>
      <c r="W576" s="107" t="s">
        <v>1048</v>
      </c>
      <c r="X576" s="103" t="s">
        <v>27</v>
      </c>
      <c r="Y576" s="108">
        <v>3.17</v>
      </c>
      <c r="Z576" s="109"/>
      <c r="AA576" s="554">
        <v>10375629</v>
      </c>
      <c r="AB576" s="554">
        <v>32890743.93</v>
      </c>
      <c r="AC576" s="71"/>
      <c r="AD576" s="71"/>
      <c r="AE576" s="71"/>
      <c r="AF576" s="71"/>
      <c r="AG576" s="71"/>
      <c r="AH576" s="103"/>
      <c r="AI576" s="71"/>
      <c r="AJ576" s="103"/>
      <c r="AK576" s="103"/>
      <c r="AL576" s="554" t="s">
        <v>35</v>
      </c>
      <c r="AM576" s="554" t="s">
        <v>35</v>
      </c>
      <c r="AN576" s="71"/>
      <c r="AO576" s="103"/>
      <c r="AP576" s="602" t="s">
        <v>35</v>
      </c>
      <c r="AQ576" s="107"/>
      <c r="AR576" s="107"/>
    </row>
    <row r="577" spans="1:44" ht="37.5" outlineLevel="2">
      <c r="A577" s="72">
        <v>42</v>
      </c>
      <c r="B577" s="552" t="s">
        <v>35</v>
      </c>
      <c r="C577" s="552"/>
      <c r="D577" s="71"/>
      <c r="E577" s="103"/>
      <c r="F577" s="103"/>
      <c r="G577" s="103"/>
      <c r="H577" s="103"/>
      <c r="I577" s="103"/>
      <c r="J577" s="103"/>
      <c r="K577" s="107"/>
      <c r="L577" s="105" t="s">
        <v>35</v>
      </c>
      <c r="M577" s="554" t="s">
        <v>35</v>
      </c>
      <c r="N577" s="554" t="s">
        <v>35</v>
      </c>
      <c r="O577" s="554" t="s">
        <v>35</v>
      </c>
      <c r="P577" s="554" t="s">
        <v>35</v>
      </c>
      <c r="Q577" s="71" t="s">
        <v>35</v>
      </c>
      <c r="R577" s="103"/>
      <c r="S577" s="103"/>
      <c r="T577" s="554" t="s">
        <v>35</v>
      </c>
      <c r="U577" s="554" t="s">
        <v>35</v>
      </c>
      <c r="V577" s="554"/>
      <c r="W577" s="107" t="s">
        <v>1049</v>
      </c>
      <c r="X577" s="103" t="s">
        <v>42</v>
      </c>
      <c r="Y577" s="108">
        <v>1</v>
      </c>
      <c r="Z577" s="109"/>
      <c r="AA577" s="554">
        <v>3793079</v>
      </c>
      <c r="AB577" s="554">
        <v>3793079</v>
      </c>
      <c r="AC577" s="71"/>
      <c r="AD577" s="71"/>
      <c r="AE577" s="71"/>
      <c r="AF577" s="71"/>
      <c r="AG577" s="71"/>
      <c r="AH577" s="103"/>
      <c r="AI577" s="71"/>
      <c r="AJ577" s="103"/>
      <c r="AK577" s="103"/>
      <c r="AL577" s="554" t="s">
        <v>35</v>
      </c>
      <c r="AM577" s="554" t="s">
        <v>35</v>
      </c>
      <c r="AN577" s="71"/>
      <c r="AO577" s="103"/>
      <c r="AP577" s="602" t="s">
        <v>35</v>
      </c>
      <c r="AQ577" s="107"/>
      <c r="AR577" s="107"/>
    </row>
    <row r="578" spans="1:44" outlineLevel="2">
      <c r="A578" s="72">
        <v>42</v>
      </c>
      <c r="B578" s="552" t="s">
        <v>35</v>
      </c>
      <c r="C578" s="552"/>
      <c r="D578" s="71"/>
      <c r="E578" s="103"/>
      <c r="F578" s="103"/>
      <c r="G578" s="103"/>
      <c r="H578" s="103"/>
      <c r="I578" s="103"/>
      <c r="J578" s="103"/>
      <c r="K578" s="107"/>
      <c r="L578" s="105" t="s">
        <v>35</v>
      </c>
      <c r="M578" s="554" t="s">
        <v>35</v>
      </c>
      <c r="N578" s="554" t="s">
        <v>35</v>
      </c>
      <c r="O578" s="554" t="s">
        <v>35</v>
      </c>
      <c r="P578" s="554" t="s">
        <v>35</v>
      </c>
      <c r="Q578" s="71" t="s">
        <v>35</v>
      </c>
      <c r="R578" s="103"/>
      <c r="S578" s="103"/>
      <c r="T578" s="554" t="s">
        <v>35</v>
      </c>
      <c r="U578" s="554" t="s">
        <v>35</v>
      </c>
      <c r="V578" s="554"/>
      <c r="W578" s="107" t="s">
        <v>1008</v>
      </c>
      <c r="X578" s="103" t="s">
        <v>27</v>
      </c>
      <c r="Y578" s="108">
        <v>7.5</v>
      </c>
      <c r="Z578" s="109"/>
      <c r="AA578" s="554">
        <v>264499</v>
      </c>
      <c r="AB578" s="554">
        <v>1983742.5</v>
      </c>
      <c r="AC578" s="71"/>
      <c r="AD578" s="71"/>
      <c r="AE578" s="71"/>
      <c r="AF578" s="71"/>
      <c r="AG578" s="71"/>
      <c r="AH578" s="103"/>
      <c r="AI578" s="71"/>
      <c r="AJ578" s="103"/>
      <c r="AK578" s="103"/>
      <c r="AL578" s="554" t="s">
        <v>35</v>
      </c>
      <c r="AM578" s="554" t="s">
        <v>35</v>
      </c>
      <c r="AN578" s="71"/>
      <c r="AO578" s="103"/>
      <c r="AP578" s="602" t="s">
        <v>35</v>
      </c>
      <c r="AQ578" s="107"/>
      <c r="AR578" s="107"/>
    </row>
    <row r="579" spans="1:44" outlineLevel="2">
      <c r="A579" s="72">
        <v>42</v>
      </c>
      <c r="B579" s="552" t="s">
        <v>35</v>
      </c>
      <c r="C579" s="552"/>
      <c r="D579" s="71"/>
      <c r="E579" s="103"/>
      <c r="F579" s="103"/>
      <c r="G579" s="103"/>
      <c r="H579" s="103"/>
      <c r="I579" s="103"/>
      <c r="J579" s="103"/>
      <c r="K579" s="107"/>
      <c r="L579" s="105" t="s">
        <v>35</v>
      </c>
      <c r="M579" s="554" t="s">
        <v>35</v>
      </c>
      <c r="N579" s="554" t="s">
        <v>35</v>
      </c>
      <c r="O579" s="554" t="s">
        <v>35</v>
      </c>
      <c r="P579" s="554" t="s">
        <v>35</v>
      </c>
      <c r="Q579" s="71" t="s">
        <v>35</v>
      </c>
      <c r="R579" s="103"/>
      <c r="S579" s="103"/>
      <c r="T579" s="554" t="s">
        <v>35</v>
      </c>
      <c r="U579" s="554" t="s">
        <v>35</v>
      </c>
      <c r="V579" s="554"/>
      <c r="W579" s="107" t="s">
        <v>1050</v>
      </c>
      <c r="X579" s="103" t="s">
        <v>38</v>
      </c>
      <c r="Y579" s="108">
        <v>1.8</v>
      </c>
      <c r="Z579" s="109"/>
      <c r="AA579" s="554">
        <v>2704619</v>
      </c>
      <c r="AB579" s="554">
        <v>4868314.2</v>
      </c>
      <c r="AC579" s="71"/>
      <c r="AD579" s="71"/>
      <c r="AE579" s="71"/>
      <c r="AF579" s="71"/>
      <c r="AG579" s="71"/>
      <c r="AH579" s="103"/>
      <c r="AI579" s="71"/>
      <c r="AJ579" s="103"/>
      <c r="AK579" s="103"/>
      <c r="AL579" s="554" t="s">
        <v>35</v>
      </c>
      <c r="AM579" s="554" t="s">
        <v>35</v>
      </c>
      <c r="AN579" s="71"/>
      <c r="AO579" s="103"/>
      <c r="AP579" s="602" t="s">
        <v>35</v>
      </c>
      <c r="AQ579" s="107"/>
      <c r="AR579" s="107"/>
    </row>
    <row r="580" spans="1:44" outlineLevel="2">
      <c r="A580" s="72">
        <v>42</v>
      </c>
      <c r="B580" s="552" t="s">
        <v>35</v>
      </c>
      <c r="C580" s="552"/>
      <c r="D580" s="71"/>
      <c r="E580" s="103"/>
      <c r="F580" s="103"/>
      <c r="G580" s="103"/>
      <c r="H580" s="103"/>
      <c r="I580" s="103"/>
      <c r="J580" s="103"/>
      <c r="K580" s="107"/>
      <c r="L580" s="105" t="s">
        <v>35</v>
      </c>
      <c r="M580" s="554" t="s">
        <v>35</v>
      </c>
      <c r="N580" s="554" t="s">
        <v>35</v>
      </c>
      <c r="O580" s="554" t="s">
        <v>35</v>
      </c>
      <c r="P580" s="554" t="s">
        <v>35</v>
      </c>
      <c r="Q580" s="71" t="s">
        <v>35</v>
      </c>
      <c r="R580" s="103"/>
      <c r="S580" s="103"/>
      <c r="T580" s="554" t="s">
        <v>35</v>
      </c>
      <c r="U580" s="554" t="s">
        <v>35</v>
      </c>
      <c r="V580" s="554"/>
      <c r="W580" s="107" t="s">
        <v>1009</v>
      </c>
      <c r="X580" s="103" t="s">
        <v>27</v>
      </c>
      <c r="Y580" s="108">
        <v>1.43</v>
      </c>
      <c r="Z580" s="109"/>
      <c r="AA580" s="554">
        <v>282038</v>
      </c>
      <c r="AB580" s="554">
        <v>403314.33999999997</v>
      </c>
      <c r="AC580" s="71"/>
      <c r="AD580" s="71"/>
      <c r="AE580" s="71"/>
      <c r="AF580" s="71"/>
      <c r="AG580" s="71"/>
      <c r="AH580" s="103"/>
      <c r="AI580" s="71"/>
      <c r="AJ580" s="103"/>
      <c r="AK580" s="103"/>
      <c r="AL580" s="554" t="s">
        <v>35</v>
      </c>
      <c r="AM580" s="554" t="s">
        <v>35</v>
      </c>
      <c r="AN580" s="71"/>
      <c r="AO580" s="103"/>
      <c r="AP580" s="602" t="s">
        <v>35</v>
      </c>
      <c r="AQ580" s="107"/>
      <c r="AR580" s="107"/>
    </row>
    <row r="581" spans="1:44" outlineLevel="2">
      <c r="A581" s="72">
        <v>42</v>
      </c>
      <c r="B581" s="552" t="s">
        <v>35</v>
      </c>
      <c r="C581" s="552"/>
      <c r="D581" s="71"/>
      <c r="E581" s="103"/>
      <c r="F581" s="103"/>
      <c r="G581" s="103"/>
      <c r="H581" s="103"/>
      <c r="I581" s="103"/>
      <c r="J581" s="103"/>
      <c r="K581" s="107"/>
      <c r="L581" s="105" t="s">
        <v>35</v>
      </c>
      <c r="M581" s="554" t="s">
        <v>35</v>
      </c>
      <c r="N581" s="554" t="s">
        <v>35</v>
      </c>
      <c r="O581" s="554" t="s">
        <v>35</v>
      </c>
      <c r="P581" s="554" t="s">
        <v>35</v>
      </c>
      <c r="Q581" s="71" t="s">
        <v>35</v>
      </c>
      <c r="R581" s="103"/>
      <c r="S581" s="103"/>
      <c r="T581" s="554" t="s">
        <v>35</v>
      </c>
      <c r="U581" s="554" t="s">
        <v>35</v>
      </c>
      <c r="V581" s="554"/>
      <c r="W581" s="107" t="s">
        <v>1051</v>
      </c>
      <c r="X581" s="103" t="s">
        <v>27</v>
      </c>
      <c r="Y581" s="108">
        <v>40.94</v>
      </c>
      <c r="Z581" s="109"/>
      <c r="AA581" s="554">
        <v>6033433</v>
      </c>
      <c r="AB581" s="554">
        <v>247008747.01999998</v>
      </c>
      <c r="AC581" s="71"/>
      <c r="AD581" s="71" t="s">
        <v>34</v>
      </c>
      <c r="AE581" s="71"/>
      <c r="AF581" s="71" t="s">
        <v>31</v>
      </c>
      <c r="AG581" s="71" t="s">
        <v>34</v>
      </c>
      <c r="AH581" s="103" t="s">
        <v>34</v>
      </c>
      <c r="AI581" s="71"/>
      <c r="AJ581" s="103"/>
      <c r="AK581" s="103"/>
      <c r="AL581" s="554" t="s">
        <v>35</v>
      </c>
      <c r="AM581" s="554" t="s">
        <v>35</v>
      </c>
      <c r="AN581" s="71"/>
      <c r="AO581" s="103"/>
      <c r="AP581" s="602" t="s">
        <v>35</v>
      </c>
      <c r="AQ581" s="107"/>
      <c r="AR581" s="107"/>
    </row>
    <row r="582" spans="1:44" outlineLevel="2">
      <c r="A582" s="72">
        <v>42</v>
      </c>
      <c r="B582" s="552" t="s">
        <v>35</v>
      </c>
      <c r="C582" s="552"/>
      <c r="D582" s="71"/>
      <c r="E582" s="103"/>
      <c r="F582" s="103"/>
      <c r="G582" s="103"/>
      <c r="H582" s="103"/>
      <c r="I582" s="103"/>
      <c r="J582" s="103"/>
      <c r="K582" s="107"/>
      <c r="L582" s="105" t="s">
        <v>35</v>
      </c>
      <c r="M582" s="554" t="s">
        <v>35</v>
      </c>
      <c r="N582" s="554" t="s">
        <v>35</v>
      </c>
      <c r="O582" s="554" t="s">
        <v>35</v>
      </c>
      <c r="P582" s="554" t="s">
        <v>35</v>
      </c>
      <c r="Q582" s="71" t="s">
        <v>35</v>
      </c>
      <c r="R582" s="103"/>
      <c r="S582" s="103"/>
      <c r="T582" s="554" t="s">
        <v>35</v>
      </c>
      <c r="U582" s="554" t="s">
        <v>35</v>
      </c>
      <c r="V582" s="554"/>
      <c r="W582" s="107" t="s">
        <v>1052</v>
      </c>
      <c r="X582" s="103" t="s">
        <v>27</v>
      </c>
      <c r="Y582" s="108">
        <v>64.760000000000005</v>
      </c>
      <c r="Z582" s="109"/>
      <c r="AA582" s="554">
        <v>161275</v>
      </c>
      <c r="AB582" s="554">
        <v>10444169</v>
      </c>
      <c r="AC582" s="71"/>
      <c r="AD582" s="71"/>
      <c r="AE582" s="71"/>
      <c r="AF582" s="71"/>
      <c r="AG582" s="71"/>
      <c r="AH582" s="103"/>
      <c r="AI582" s="71"/>
      <c r="AJ582" s="103"/>
      <c r="AK582" s="103"/>
      <c r="AL582" s="554" t="s">
        <v>35</v>
      </c>
      <c r="AM582" s="554" t="s">
        <v>35</v>
      </c>
      <c r="AN582" s="71"/>
      <c r="AO582" s="103"/>
      <c r="AP582" s="602" t="s">
        <v>35</v>
      </c>
      <c r="AQ582" s="107"/>
      <c r="AR582" s="107"/>
    </row>
    <row r="583" spans="1:44" outlineLevel="2">
      <c r="A583" s="72">
        <v>42</v>
      </c>
      <c r="B583" s="552"/>
      <c r="C583" s="552"/>
      <c r="D583" s="61"/>
      <c r="E583" s="103"/>
      <c r="F583" s="103"/>
      <c r="G583" s="103"/>
      <c r="H583" s="103"/>
      <c r="I583" s="103"/>
      <c r="J583" s="103"/>
      <c r="K583" s="107"/>
      <c r="L583" s="105" t="s">
        <v>35</v>
      </c>
      <c r="M583" s="554" t="s">
        <v>35</v>
      </c>
      <c r="N583" s="554" t="s">
        <v>35</v>
      </c>
      <c r="O583" s="554" t="s">
        <v>35</v>
      </c>
      <c r="P583" s="554" t="s">
        <v>35</v>
      </c>
      <c r="Q583" s="71" t="s">
        <v>35</v>
      </c>
      <c r="R583" s="103"/>
      <c r="S583" s="103"/>
      <c r="T583" s="554" t="s">
        <v>35</v>
      </c>
      <c r="U583" s="554" t="s">
        <v>35</v>
      </c>
      <c r="V583" s="554"/>
      <c r="W583" s="107"/>
      <c r="X583" s="103"/>
      <c r="Y583" s="108"/>
      <c r="Z583" s="109"/>
      <c r="AA583" s="554" t="s">
        <v>35</v>
      </c>
      <c r="AB583" s="554" t="s">
        <v>35</v>
      </c>
      <c r="AC583" s="71"/>
      <c r="AD583" s="71"/>
      <c r="AE583" s="71"/>
      <c r="AF583" s="71"/>
      <c r="AG583" s="71"/>
      <c r="AH583" s="103"/>
      <c r="AI583" s="71"/>
      <c r="AJ583" s="103"/>
      <c r="AK583" s="103"/>
      <c r="AL583" s="554" t="s">
        <v>35</v>
      </c>
      <c r="AM583" s="554" t="s">
        <v>35</v>
      </c>
      <c r="AN583" s="71"/>
      <c r="AO583" s="103"/>
      <c r="AP583" s="602" t="s">
        <v>35</v>
      </c>
      <c r="AQ583" s="107"/>
      <c r="AR583" s="107"/>
    </row>
    <row r="584" spans="1:44" outlineLevel="1">
      <c r="A584" s="84" t="s">
        <v>2117</v>
      </c>
      <c r="B584" s="552">
        <v>43</v>
      </c>
      <c r="C584" s="552">
        <v>402</v>
      </c>
      <c r="D584" s="61" t="s">
        <v>114</v>
      </c>
      <c r="E584" s="162"/>
      <c r="F584" s="103"/>
      <c r="G584" s="162"/>
      <c r="H584" s="162"/>
      <c r="I584" s="162"/>
      <c r="J584" s="162"/>
      <c r="K584" s="129"/>
      <c r="L584" s="167">
        <v>0</v>
      </c>
      <c r="M584" s="553"/>
      <c r="N584" s="553"/>
      <c r="O584" s="553">
        <v>0</v>
      </c>
      <c r="P584" s="553">
        <v>0</v>
      </c>
      <c r="Q584" s="61"/>
      <c r="R584" s="162"/>
      <c r="S584" s="162">
        <v>0</v>
      </c>
      <c r="T584" s="553"/>
      <c r="U584" s="553">
        <v>0</v>
      </c>
      <c r="V584" s="553"/>
      <c r="W584" s="129"/>
      <c r="X584" s="162"/>
      <c r="Y584" s="169">
        <v>135.04</v>
      </c>
      <c r="Z584" s="170">
        <v>0</v>
      </c>
      <c r="AA584" s="553"/>
      <c r="AB584" s="553">
        <v>317086311.13000005</v>
      </c>
      <c r="AC584" s="71"/>
      <c r="AD584" s="71"/>
      <c r="AE584" s="71"/>
      <c r="AF584" s="71"/>
      <c r="AG584" s="71"/>
      <c r="AH584" s="103"/>
      <c r="AI584" s="61"/>
      <c r="AJ584" s="162"/>
      <c r="AK584" s="162">
        <v>0</v>
      </c>
      <c r="AL584" s="553"/>
      <c r="AM584" s="553">
        <v>0</v>
      </c>
      <c r="AN584" s="61"/>
      <c r="AO584" s="162">
        <v>0</v>
      </c>
      <c r="AP584" s="602">
        <v>317086311.13000005</v>
      </c>
      <c r="AQ584" s="107"/>
      <c r="AR584" s="107"/>
    </row>
    <row r="585" spans="1:44" ht="75" outlineLevel="2">
      <c r="A585" s="72">
        <v>43</v>
      </c>
      <c r="B585" s="552" t="s">
        <v>35</v>
      </c>
      <c r="C585" s="552"/>
      <c r="D585" s="71" t="s">
        <v>117</v>
      </c>
      <c r="E585" s="103"/>
      <c r="F585" s="103"/>
      <c r="G585" s="103"/>
      <c r="H585" s="103"/>
      <c r="I585" s="103"/>
      <c r="J585" s="103"/>
      <c r="K585" s="107"/>
      <c r="L585" s="105" t="s">
        <v>35</v>
      </c>
      <c r="M585" s="554" t="s">
        <v>35</v>
      </c>
      <c r="N585" s="554" t="s">
        <v>35</v>
      </c>
      <c r="O585" s="554" t="s">
        <v>35</v>
      </c>
      <c r="P585" s="554" t="s">
        <v>35</v>
      </c>
      <c r="Q585" s="71" t="s">
        <v>35</v>
      </c>
      <c r="R585" s="103"/>
      <c r="S585" s="103"/>
      <c r="T585" s="554" t="s">
        <v>35</v>
      </c>
      <c r="U585" s="554" t="s">
        <v>35</v>
      </c>
      <c r="V585" s="554" t="s">
        <v>2163</v>
      </c>
      <c r="W585" s="107" t="s">
        <v>1005</v>
      </c>
      <c r="X585" s="103" t="s">
        <v>27</v>
      </c>
      <c r="Y585" s="108">
        <v>46.68</v>
      </c>
      <c r="Z585" s="109"/>
      <c r="AA585" s="554">
        <v>5559129</v>
      </c>
      <c r="AB585" s="554">
        <v>259500141.72</v>
      </c>
      <c r="AC585" s="71" t="s">
        <v>115</v>
      </c>
      <c r="AD585" s="71" t="s">
        <v>116</v>
      </c>
      <c r="AE585" s="71" t="s">
        <v>30</v>
      </c>
      <c r="AF585" s="71" t="s">
        <v>31</v>
      </c>
      <c r="AG585" s="71" t="s">
        <v>34</v>
      </c>
      <c r="AH585" s="103" t="s">
        <v>69</v>
      </c>
      <c r="AI585" s="71"/>
      <c r="AJ585" s="103"/>
      <c r="AK585" s="103"/>
      <c r="AL585" s="554" t="s">
        <v>35</v>
      </c>
      <c r="AM585" s="554" t="s">
        <v>35</v>
      </c>
      <c r="AN585" s="71"/>
      <c r="AO585" s="103"/>
      <c r="AP585" s="602" t="s">
        <v>35</v>
      </c>
      <c r="AQ585" s="107" t="s">
        <v>428</v>
      </c>
      <c r="AR585" s="107" t="s">
        <v>1912</v>
      </c>
    </row>
    <row r="586" spans="1:44" ht="75" outlineLevel="2">
      <c r="A586" s="72">
        <v>43</v>
      </c>
      <c r="B586" s="552" t="s">
        <v>35</v>
      </c>
      <c r="C586" s="552"/>
      <c r="D586" s="71" t="s">
        <v>39</v>
      </c>
      <c r="E586" s="103"/>
      <c r="F586" s="103"/>
      <c r="G586" s="103"/>
      <c r="H586" s="103"/>
      <c r="I586" s="103"/>
      <c r="J586" s="103"/>
      <c r="K586" s="107"/>
      <c r="L586" s="105" t="s">
        <v>35</v>
      </c>
      <c r="M586" s="554" t="s">
        <v>35</v>
      </c>
      <c r="N586" s="554" t="s">
        <v>35</v>
      </c>
      <c r="O586" s="554" t="s">
        <v>35</v>
      </c>
      <c r="P586" s="554" t="s">
        <v>35</v>
      </c>
      <c r="Q586" s="71" t="s">
        <v>35</v>
      </c>
      <c r="R586" s="103"/>
      <c r="S586" s="103"/>
      <c r="T586" s="554" t="s">
        <v>35</v>
      </c>
      <c r="U586" s="554" t="s">
        <v>35</v>
      </c>
      <c r="V586" s="554"/>
      <c r="W586" s="107" t="s">
        <v>1053</v>
      </c>
      <c r="X586" s="103" t="s">
        <v>27</v>
      </c>
      <c r="Y586" s="108">
        <v>3.3</v>
      </c>
      <c r="Z586" s="109"/>
      <c r="AA586" s="554">
        <v>10375629</v>
      </c>
      <c r="AB586" s="554">
        <v>34239575.699999996</v>
      </c>
      <c r="AC586" s="71"/>
      <c r="AD586" s="71"/>
      <c r="AE586" s="71"/>
      <c r="AF586" s="71"/>
      <c r="AG586" s="71"/>
      <c r="AH586" s="103"/>
      <c r="AI586" s="71"/>
      <c r="AJ586" s="103"/>
      <c r="AK586" s="103"/>
      <c r="AL586" s="554" t="s">
        <v>35</v>
      </c>
      <c r="AM586" s="554" t="s">
        <v>35</v>
      </c>
      <c r="AN586" s="71"/>
      <c r="AO586" s="103"/>
      <c r="AP586" s="602" t="s">
        <v>35</v>
      </c>
      <c r="AQ586" s="107" t="s">
        <v>1982</v>
      </c>
      <c r="AR586" s="107" t="s">
        <v>1958</v>
      </c>
    </row>
    <row r="587" spans="1:44" ht="93.75" outlineLevel="2">
      <c r="A587" s="72">
        <v>43</v>
      </c>
      <c r="B587" s="552" t="s">
        <v>35</v>
      </c>
      <c r="C587" s="552"/>
      <c r="D587" s="71"/>
      <c r="E587" s="103"/>
      <c r="F587" s="103"/>
      <c r="G587" s="103"/>
      <c r="H587" s="103"/>
      <c r="I587" s="103"/>
      <c r="J587" s="103"/>
      <c r="K587" s="107"/>
      <c r="L587" s="105" t="s">
        <v>35</v>
      </c>
      <c r="M587" s="554" t="s">
        <v>35</v>
      </c>
      <c r="N587" s="554" t="s">
        <v>35</v>
      </c>
      <c r="O587" s="554" t="s">
        <v>35</v>
      </c>
      <c r="P587" s="554" t="s">
        <v>35</v>
      </c>
      <c r="Q587" s="71" t="s">
        <v>35</v>
      </c>
      <c r="R587" s="103"/>
      <c r="S587" s="103"/>
      <c r="T587" s="554" t="s">
        <v>35</v>
      </c>
      <c r="U587" s="554" t="s">
        <v>35</v>
      </c>
      <c r="V587" s="554"/>
      <c r="W587" s="107" t="s">
        <v>1009</v>
      </c>
      <c r="X587" s="103" t="s">
        <v>27</v>
      </c>
      <c r="Y587" s="108">
        <v>13.190000000000001</v>
      </c>
      <c r="Z587" s="109"/>
      <c r="AA587" s="554">
        <v>282038</v>
      </c>
      <c r="AB587" s="554">
        <v>3720081.22</v>
      </c>
      <c r="AC587" s="71"/>
      <c r="AD587" s="71"/>
      <c r="AE587" s="71"/>
      <c r="AF587" s="71"/>
      <c r="AG587" s="71"/>
      <c r="AH587" s="103"/>
      <c r="AI587" s="71"/>
      <c r="AJ587" s="103"/>
      <c r="AK587" s="103"/>
      <c r="AL587" s="554" t="s">
        <v>35</v>
      </c>
      <c r="AM587" s="554" t="s">
        <v>35</v>
      </c>
      <c r="AN587" s="71"/>
      <c r="AO587" s="103"/>
      <c r="AP587" s="602" t="s">
        <v>35</v>
      </c>
      <c r="AQ587" s="107"/>
      <c r="AR587" s="107" t="s">
        <v>1959</v>
      </c>
    </row>
    <row r="588" spans="1:44" ht="75" outlineLevel="2">
      <c r="A588" s="72">
        <v>43</v>
      </c>
      <c r="B588" s="552" t="s">
        <v>35</v>
      </c>
      <c r="C588" s="552"/>
      <c r="D588" s="71"/>
      <c r="E588" s="103"/>
      <c r="F588" s="103"/>
      <c r="G588" s="103"/>
      <c r="H588" s="103"/>
      <c r="I588" s="103"/>
      <c r="J588" s="103"/>
      <c r="K588" s="107"/>
      <c r="L588" s="105" t="s">
        <v>35</v>
      </c>
      <c r="M588" s="554" t="s">
        <v>35</v>
      </c>
      <c r="N588" s="554" t="s">
        <v>35</v>
      </c>
      <c r="O588" s="554" t="s">
        <v>35</v>
      </c>
      <c r="P588" s="554" t="s">
        <v>35</v>
      </c>
      <c r="Q588" s="71" t="s">
        <v>35</v>
      </c>
      <c r="R588" s="103"/>
      <c r="S588" s="103"/>
      <c r="T588" s="554" t="s">
        <v>35</v>
      </c>
      <c r="U588" s="554" t="s">
        <v>35</v>
      </c>
      <c r="V588" s="554"/>
      <c r="W588" s="107" t="s">
        <v>1023</v>
      </c>
      <c r="X588" s="103" t="s">
        <v>38</v>
      </c>
      <c r="Y588" s="108">
        <v>0.14000000000000001</v>
      </c>
      <c r="Z588" s="109"/>
      <c r="AA588" s="554">
        <v>2523428</v>
      </c>
      <c r="AB588" s="554">
        <v>353279.92000000004</v>
      </c>
      <c r="AC588" s="71"/>
      <c r="AD588" s="71"/>
      <c r="AE588" s="71"/>
      <c r="AF588" s="71"/>
      <c r="AG588" s="71"/>
      <c r="AH588" s="103"/>
      <c r="AI588" s="71"/>
      <c r="AJ588" s="103"/>
      <c r="AK588" s="103"/>
      <c r="AL588" s="554" t="s">
        <v>35</v>
      </c>
      <c r="AM588" s="554" t="s">
        <v>35</v>
      </c>
      <c r="AN588" s="71"/>
      <c r="AO588" s="103"/>
      <c r="AP588" s="602" t="s">
        <v>35</v>
      </c>
      <c r="AQ588" s="107"/>
      <c r="AR588" s="107" t="s">
        <v>1960</v>
      </c>
    </row>
    <row r="589" spans="1:44" outlineLevel="2">
      <c r="A589" s="72">
        <v>43</v>
      </c>
      <c r="B589" s="552" t="s">
        <v>35</v>
      </c>
      <c r="C589" s="552"/>
      <c r="D589" s="71"/>
      <c r="E589" s="103"/>
      <c r="F589" s="103"/>
      <c r="G589" s="103"/>
      <c r="H589" s="103"/>
      <c r="I589" s="103"/>
      <c r="J589" s="103"/>
      <c r="K589" s="107"/>
      <c r="L589" s="105" t="s">
        <v>35</v>
      </c>
      <c r="M589" s="554" t="s">
        <v>35</v>
      </c>
      <c r="N589" s="554" t="s">
        <v>35</v>
      </c>
      <c r="O589" s="554" t="s">
        <v>35</v>
      </c>
      <c r="P589" s="554" t="s">
        <v>35</v>
      </c>
      <c r="Q589" s="71" t="s">
        <v>35</v>
      </c>
      <c r="R589" s="103"/>
      <c r="S589" s="103"/>
      <c r="T589" s="554" t="s">
        <v>35</v>
      </c>
      <c r="U589" s="554" t="s">
        <v>35</v>
      </c>
      <c r="V589" s="554"/>
      <c r="W589" s="107" t="s">
        <v>1054</v>
      </c>
      <c r="X589" s="103" t="s">
        <v>27</v>
      </c>
      <c r="Y589" s="108">
        <v>1.68</v>
      </c>
      <c r="Z589" s="109"/>
      <c r="AA589" s="554">
        <v>1398600</v>
      </c>
      <c r="AB589" s="554">
        <v>2349648</v>
      </c>
      <c r="AC589" s="71"/>
      <c r="AD589" s="71"/>
      <c r="AE589" s="71"/>
      <c r="AF589" s="71"/>
      <c r="AG589" s="71"/>
      <c r="AH589" s="103"/>
      <c r="AI589" s="71"/>
      <c r="AJ589" s="103"/>
      <c r="AK589" s="103"/>
      <c r="AL589" s="554" t="s">
        <v>35</v>
      </c>
      <c r="AM589" s="554" t="s">
        <v>35</v>
      </c>
      <c r="AN589" s="71"/>
      <c r="AO589" s="103"/>
      <c r="AP589" s="602" t="s">
        <v>35</v>
      </c>
      <c r="AQ589" s="107"/>
      <c r="AR589" s="107"/>
    </row>
    <row r="590" spans="1:44" outlineLevel="2">
      <c r="A590" s="72">
        <v>43</v>
      </c>
      <c r="B590" s="552" t="s">
        <v>35</v>
      </c>
      <c r="C590" s="552"/>
      <c r="D590" s="71"/>
      <c r="E590" s="103"/>
      <c r="F590" s="103"/>
      <c r="G590" s="103"/>
      <c r="H590" s="103"/>
      <c r="I590" s="103"/>
      <c r="J590" s="103"/>
      <c r="K590" s="107"/>
      <c r="L590" s="105" t="s">
        <v>35</v>
      </c>
      <c r="M590" s="554" t="s">
        <v>35</v>
      </c>
      <c r="N590" s="554" t="s">
        <v>35</v>
      </c>
      <c r="O590" s="554" t="s">
        <v>35</v>
      </c>
      <c r="P590" s="554" t="s">
        <v>35</v>
      </c>
      <c r="Q590" s="71" t="s">
        <v>35</v>
      </c>
      <c r="R590" s="103"/>
      <c r="S590" s="103"/>
      <c r="T590" s="554" t="s">
        <v>35</v>
      </c>
      <c r="U590" s="554" t="s">
        <v>35</v>
      </c>
      <c r="V590" s="554"/>
      <c r="W590" s="107" t="s">
        <v>1008</v>
      </c>
      <c r="X590" s="103" t="s">
        <v>27</v>
      </c>
      <c r="Y590" s="108">
        <v>7.2700000000000005</v>
      </c>
      <c r="Z590" s="109"/>
      <c r="AA590" s="554">
        <v>264499</v>
      </c>
      <c r="AB590" s="554">
        <v>1922907.7300000002</v>
      </c>
      <c r="AC590" s="71"/>
      <c r="AD590" s="71"/>
      <c r="AE590" s="71"/>
      <c r="AF590" s="71"/>
      <c r="AG590" s="71"/>
      <c r="AH590" s="103"/>
      <c r="AI590" s="71"/>
      <c r="AJ590" s="103"/>
      <c r="AK590" s="103"/>
      <c r="AL590" s="554" t="s">
        <v>35</v>
      </c>
      <c r="AM590" s="554" t="s">
        <v>35</v>
      </c>
      <c r="AN590" s="71"/>
      <c r="AO590" s="103"/>
      <c r="AP590" s="602" t="s">
        <v>35</v>
      </c>
      <c r="AQ590" s="107"/>
      <c r="AR590" s="107"/>
    </row>
    <row r="591" spans="1:44" ht="37.5" outlineLevel="2">
      <c r="A591" s="72">
        <v>43</v>
      </c>
      <c r="B591" s="552" t="s">
        <v>35</v>
      </c>
      <c r="C591" s="552"/>
      <c r="D591" s="71"/>
      <c r="E591" s="103"/>
      <c r="F591" s="103"/>
      <c r="G591" s="103"/>
      <c r="H591" s="103"/>
      <c r="I591" s="103"/>
      <c r="J591" s="103"/>
      <c r="K591" s="107"/>
      <c r="L591" s="105" t="s">
        <v>35</v>
      </c>
      <c r="M591" s="554" t="s">
        <v>35</v>
      </c>
      <c r="N591" s="554" t="s">
        <v>35</v>
      </c>
      <c r="O591" s="554" t="s">
        <v>35</v>
      </c>
      <c r="P591" s="554" t="s">
        <v>35</v>
      </c>
      <c r="Q591" s="71" t="s">
        <v>35</v>
      </c>
      <c r="R591" s="103"/>
      <c r="S591" s="103"/>
      <c r="T591" s="554" t="s">
        <v>35</v>
      </c>
      <c r="U591" s="554" t="s">
        <v>35</v>
      </c>
      <c r="V591" s="554"/>
      <c r="W591" s="107" t="s">
        <v>1055</v>
      </c>
      <c r="X591" s="103" t="s">
        <v>27</v>
      </c>
      <c r="Y591" s="108">
        <v>12.8</v>
      </c>
      <c r="Z591" s="109"/>
      <c r="AA591" s="554">
        <v>138443</v>
      </c>
      <c r="AB591" s="554">
        <v>1772070.4000000001</v>
      </c>
      <c r="AC591" s="71"/>
      <c r="AD591" s="71"/>
      <c r="AE591" s="71"/>
      <c r="AF591" s="71"/>
      <c r="AG591" s="71"/>
      <c r="AH591" s="103"/>
      <c r="AI591" s="71"/>
      <c r="AJ591" s="103"/>
      <c r="AK591" s="103"/>
      <c r="AL591" s="554" t="s">
        <v>35</v>
      </c>
      <c r="AM591" s="554" t="s">
        <v>35</v>
      </c>
      <c r="AN591" s="71"/>
      <c r="AO591" s="103"/>
      <c r="AP591" s="602" t="s">
        <v>35</v>
      </c>
      <c r="AQ591" s="107"/>
      <c r="AR591" s="107"/>
    </row>
    <row r="592" spans="1:44" ht="37.5" outlineLevel="2">
      <c r="A592" s="72">
        <v>43</v>
      </c>
      <c r="B592" s="552" t="s">
        <v>35</v>
      </c>
      <c r="C592" s="552"/>
      <c r="D592" s="71"/>
      <c r="E592" s="103"/>
      <c r="F592" s="103"/>
      <c r="G592" s="103"/>
      <c r="H592" s="103"/>
      <c r="I592" s="103"/>
      <c r="J592" s="103"/>
      <c r="K592" s="107"/>
      <c r="L592" s="105" t="s">
        <v>35</v>
      </c>
      <c r="M592" s="554" t="s">
        <v>35</v>
      </c>
      <c r="N592" s="554" t="s">
        <v>35</v>
      </c>
      <c r="O592" s="554" t="s">
        <v>35</v>
      </c>
      <c r="P592" s="554" t="s">
        <v>35</v>
      </c>
      <c r="Q592" s="71" t="s">
        <v>35</v>
      </c>
      <c r="R592" s="103"/>
      <c r="S592" s="103"/>
      <c r="T592" s="554" t="s">
        <v>35</v>
      </c>
      <c r="U592" s="554" t="s">
        <v>35</v>
      </c>
      <c r="V592" s="554"/>
      <c r="W592" s="107" t="s">
        <v>1056</v>
      </c>
      <c r="X592" s="103" t="s">
        <v>27</v>
      </c>
      <c r="Y592" s="108">
        <v>49.98</v>
      </c>
      <c r="Z592" s="109"/>
      <c r="AA592" s="554">
        <v>264678</v>
      </c>
      <c r="AB592" s="554">
        <v>13228606.439999999</v>
      </c>
      <c r="AC592" s="71"/>
      <c r="AD592" s="71"/>
      <c r="AE592" s="71"/>
      <c r="AF592" s="71"/>
      <c r="AG592" s="71"/>
      <c r="AH592" s="103"/>
      <c r="AI592" s="71"/>
      <c r="AJ592" s="103"/>
      <c r="AK592" s="103"/>
      <c r="AL592" s="554" t="s">
        <v>35</v>
      </c>
      <c r="AM592" s="554" t="s">
        <v>35</v>
      </c>
      <c r="AN592" s="71"/>
      <c r="AO592" s="103"/>
      <c r="AP592" s="602" t="s">
        <v>35</v>
      </c>
      <c r="AQ592" s="107"/>
      <c r="AR592" s="107"/>
    </row>
    <row r="593" spans="1:44" outlineLevel="2">
      <c r="A593" s="72">
        <v>43</v>
      </c>
      <c r="B593" s="552" t="s">
        <v>35</v>
      </c>
      <c r="C593" s="552"/>
      <c r="D593" s="71"/>
      <c r="E593" s="103"/>
      <c r="F593" s="103"/>
      <c r="G593" s="103"/>
      <c r="H593" s="103"/>
      <c r="I593" s="103"/>
      <c r="J593" s="103"/>
      <c r="K593" s="107"/>
      <c r="L593" s="105" t="s">
        <v>35</v>
      </c>
      <c r="M593" s="554" t="s">
        <v>35</v>
      </c>
      <c r="N593" s="554" t="s">
        <v>35</v>
      </c>
      <c r="O593" s="554" t="s">
        <v>35</v>
      </c>
      <c r="P593" s="554" t="s">
        <v>35</v>
      </c>
      <c r="Q593" s="71" t="s">
        <v>35</v>
      </c>
      <c r="R593" s="103"/>
      <c r="S593" s="103"/>
      <c r="T593" s="554" t="s">
        <v>35</v>
      </c>
      <c r="U593" s="554" t="s">
        <v>35</v>
      </c>
      <c r="V593" s="554"/>
      <c r="W593" s="102"/>
      <c r="X593" s="102"/>
      <c r="Y593" s="598"/>
      <c r="Z593" s="109"/>
      <c r="AA593" s="554" t="s">
        <v>35</v>
      </c>
      <c r="AB593" s="554" t="s">
        <v>35</v>
      </c>
      <c r="AC593" s="71"/>
      <c r="AD593" s="71"/>
      <c r="AE593" s="71"/>
      <c r="AF593" s="71"/>
      <c r="AG593" s="71"/>
      <c r="AH593" s="103"/>
      <c r="AI593" s="71"/>
      <c r="AJ593" s="103"/>
      <c r="AK593" s="103"/>
      <c r="AL593" s="554" t="s">
        <v>35</v>
      </c>
      <c r="AM593" s="554" t="s">
        <v>35</v>
      </c>
      <c r="AN593" s="71"/>
      <c r="AO593" s="103"/>
      <c r="AP593" s="602" t="s">
        <v>35</v>
      </c>
      <c r="AQ593" s="107"/>
      <c r="AR593" s="107"/>
    </row>
    <row r="594" spans="1:44" outlineLevel="2">
      <c r="A594" s="72">
        <v>43</v>
      </c>
      <c r="B594" s="552" t="s">
        <v>35</v>
      </c>
      <c r="C594" s="552"/>
      <c r="D594" s="71"/>
      <c r="E594" s="103"/>
      <c r="F594" s="103"/>
      <c r="G594" s="103"/>
      <c r="H594" s="103"/>
      <c r="I594" s="103"/>
      <c r="J594" s="103"/>
      <c r="K594" s="107"/>
      <c r="L594" s="105" t="s">
        <v>35</v>
      </c>
      <c r="M594" s="554" t="s">
        <v>35</v>
      </c>
      <c r="N594" s="554" t="s">
        <v>35</v>
      </c>
      <c r="O594" s="554" t="s">
        <v>35</v>
      </c>
      <c r="P594" s="554" t="s">
        <v>35</v>
      </c>
      <c r="Q594" s="122" t="s">
        <v>35</v>
      </c>
      <c r="R594" s="103"/>
      <c r="S594" s="103"/>
      <c r="T594" s="554" t="s">
        <v>35</v>
      </c>
      <c r="U594" s="554" t="s">
        <v>35</v>
      </c>
      <c r="V594" s="554"/>
      <c r="W594" s="102"/>
      <c r="X594" s="102"/>
      <c r="Y594" s="598"/>
      <c r="Z594" s="109"/>
      <c r="AA594" s="554" t="s">
        <v>35</v>
      </c>
      <c r="AB594" s="554" t="s">
        <v>35</v>
      </c>
      <c r="AC594" s="71"/>
      <c r="AD594" s="71"/>
      <c r="AE594" s="71"/>
      <c r="AF594" s="71"/>
      <c r="AG594" s="71"/>
      <c r="AH594" s="103"/>
      <c r="AI594" s="71"/>
      <c r="AJ594" s="103"/>
      <c r="AK594" s="103"/>
      <c r="AL594" s="554" t="s">
        <v>35</v>
      </c>
      <c r="AM594" s="554" t="s">
        <v>35</v>
      </c>
      <c r="AN594" s="71"/>
      <c r="AO594" s="103"/>
      <c r="AP594" s="602" t="s">
        <v>35</v>
      </c>
      <c r="AQ594" s="107"/>
      <c r="AR594" s="107"/>
    </row>
    <row r="595" spans="1:44" outlineLevel="2">
      <c r="A595" s="72">
        <v>43</v>
      </c>
      <c r="B595" s="552" t="s">
        <v>35</v>
      </c>
      <c r="C595" s="552"/>
      <c r="D595" s="71"/>
      <c r="E595" s="103"/>
      <c r="F595" s="103"/>
      <c r="G595" s="103"/>
      <c r="H595" s="103"/>
      <c r="I595" s="103"/>
      <c r="J595" s="103"/>
      <c r="K595" s="107"/>
      <c r="L595" s="105" t="s">
        <v>35</v>
      </c>
      <c r="M595" s="554" t="s">
        <v>35</v>
      </c>
      <c r="N595" s="554" t="s">
        <v>35</v>
      </c>
      <c r="O595" s="554" t="s">
        <v>35</v>
      </c>
      <c r="P595" s="554" t="s">
        <v>35</v>
      </c>
      <c r="Q595" s="71" t="s">
        <v>35</v>
      </c>
      <c r="R595" s="103"/>
      <c r="S595" s="103"/>
      <c r="T595" s="554" t="s">
        <v>35</v>
      </c>
      <c r="U595" s="554" t="s">
        <v>35</v>
      </c>
      <c r="V595" s="554"/>
      <c r="W595" s="102"/>
      <c r="X595" s="102"/>
      <c r="Y595" s="598"/>
      <c r="Z595" s="109"/>
      <c r="AA595" s="554" t="s">
        <v>35</v>
      </c>
      <c r="AB595" s="554" t="s">
        <v>35</v>
      </c>
      <c r="AC595" s="71"/>
      <c r="AD595" s="71"/>
      <c r="AE595" s="71"/>
      <c r="AF595" s="71"/>
      <c r="AG595" s="71"/>
      <c r="AH595" s="103"/>
      <c r="AI595" s="71"/>
      <c r="AJ595" s="103"/>
      <c r="AK595" s="103"/>
      <c r="AL595" s="554" t="s">
        <v>35</v>
      </c>
      <c r="AM595" s="554" t="s">
        <v>35</v>
      </c>
      <c r="AN595" s="71"/>
      <c r="AO595" s="103"/>
      <c r="AP595" s="602" t="s">
        <v>35</v>
      </c>
      <c r="AQ595" s="107"/>
      <c r="AR595" s="107"/>
    </row>
    <row r="596" spans="1:44" outlineLevel="2">
      <c r="A596" s="72">
        <v>43</v>
      </c>
      <c r="B596" s="552"/>
      <c r="C596" s="552"/>
      <c r="D596" s="61"/>
      <c r="E596" s="103"/>
      <c r="F596" s="103"/>
      <c r="G596" s="103"/>
      <c r="H596" s="103"/>
      <c r="I596" s="103"/>
      <c r="J596" s="103"/>
      <c r="K596" s="107"/>
      <c r="L596" s="105" t="s">
        <v>35</v>
      </c>
      <c r="M596" s="554" t="s">
        <v>35</v>
      </c>
      <c r="N596" s="554" t="s">
        <v>35</v>
      </c>
      <c r="O596" s="554" t="s">
        <v>35</v>
      </c>
      <c r="P596" s="554" t="s">
        <v>35</v>
      </c>
      <c r="Q596" s="71" t="s">
        <v>35</v>
      </c>
      <c r="R596" s="103"/>
      <c r="S596" s="103"/>
      <c r="T596" s="554" t="s">
        <v>35</v>
      </c>
      <c r="U596" s="554" t="s">
        <v>35</v>
      </c>
      <c r="V596" s="554"/>
      <c r="W596" s="107"/>
      <c r="X596" s="103"/>
      <c r="Y596" s="108"/>
      <c r="Z596" s="109"/>
      <c r="AA596" s="554" t="s">
        <v>35</v>
      </c>
      <c r="AB596" s="554" t="s">
        <v>35</v>
      </c>
      <c r="AC596" s="71"/>
      <c r="AD596" s="71"/>
      <c r="AE596" s="71"/>
      <c r="AF596" s="71"/>
      <c r="AG596" s="71"/>
      <c r="AH596" s="103"/>
      <c r="AI596" s="71"/>
      <c r="AJ596" s="103"/>
      <c r="AK596" s="103"/>
      <c r="AL596" s="554" t="s">
        <v>35</v>
      </c>
      <c r="AM596" s="554" t="s">
        <v>35</v>
      </c>
      <c r="AN596" s="71"/>
      <c r="AO596" s="103"/>
      <c r="AP596" s="602" t="s">
        <v>35</v>
      </c>
      <c r="AQ596" s="107"/>
      <c r="AR596" s="107"/>
    </row>
    <row r="597" spans="1:44" outlineLevel="1">
      <c r="A597" s="84" t="s">
        <v>2116</v>
      </c>
      <c r="B597" s="552">
        <v>44</v>
      </c>
      <c r="C597" s="552">
        <v>403</v>
      </c>
      <c r="D597" s="61" t="s">
        <v>118</v>
      </c>
      <c r="E597" s="162"/>
      <c r="F597" s="103"/>
      <c r="G597" s="162"/>
      <c r="H597" s="162"/>
      <c r="I597" s="162"/>
      <c r="J597" s="162"/>
      <c r="K597" s="129"/>
      <c r="L597" s="167">
        <v>0</v>
      </c>
      <c r="M597" s="553"/>
      <c r="N597" s="553"/>
      <c r="O597" s="553">
        <v>0</v>
      </c>
      <c r="P597" s="553">
        <v>0</v>
      </c>
      <c r="Q597" s="61"/>
      <c r="R597" s="162"/>
      <c r="S597" s="162">
        <v>53</v>
      </c>
      <c r="T597" s="553"/>
      <c r="U597" s="553">
        <v>26500000</v>
      </c>
      <c r="V597" s="553"/>
      <c r="W597" s="129"/>
      <c r="X597" s="162"/>
      <c r="Y597" s="169">
        <v>233.14</v>
      </c>
      <c r="Z597" s="170">
        <v>0</v>
      </c>
      <c r="AA597" s="553"/>
      <c r="AB597" s="553">
        <v>224300956.83999997</v>
      </c>
      <c r="AC597" s="71"/>
      <c r="AD597" s="71"/>
      <c r="AE597" s="71"/>
      <c r="AF597" s="71"/>
      <c r="AG597" s="71"/>
      <c r="AH597" s="103"/>
      <c r="AI597" s="61"/>
      <c r="AJ597" s="162"/>
      <c r="AK597" s="162">
        <v>0</v>
      </c>
      <c r="AL597" s="553"/>
      <c r="AM597" s="553">
        <v>0</v>
      </c>
      <c r="AN597" s="61"/>
      <c r="AO597" s="162">
        <v>0</v>
      </c>
      <c r="AP597" s="602">
        <v>250800956.83999997</v>
      </c>
      <c r="AQ597" s="59"/>
      <c r="AR597" s="59"/>
    </row>
    <row r="598" spans="1:44" ht="56.25" outlineLevel="2">
      <c r="A598" s="72">
        <v>44</v>
      </c>
      <c r="B598" s="552" t="s">
        <v>35</v>
      </c>
      <c r="C598" s="552"/>
      <c r="D598" s="71" t="s">
        <v>119</v>
      </c>
      <c r="E598" s="103">
        <v>1</v>
      </c>
      <c r="F598" s="103"/>
      <c r="G598" s="103"/>
      <c r="H598" s="103"/>
      <c r="I598" s="103"/>
      <c r="J598" s="103"/>
      <c r="K598" s="107"/>
      <c r="L598" s="105" t="s">
        <v>35</v>
      </c>
      <c r="M598" s="554" t="s">
        <v>35</v>
      </c>
      <c r="N598" s="554" t="s">
        <v>35</v>
      </c>
      <c r="O598" s="554" t="s">
        <v>35</v>
      </c>
      <c r="P598" s="554" t="s">
        <v>35</v>
      </c>
      <c r="Q598" s="71" t="s">
        <v>60</v>
      </c>
      <c r="R598" s="103" t="s">
        <v>44</v>
      </c>
      <c r="S598" s="103">
        <v>1</v>
      </c>
      <c r="T598" s="554">
        <v>3064000</v>
      </c>
      <c r="U598" s="554">
        <v>3064000</v>
      </c>
      <c r="V598" s="554" t="s">
        <v>2164</v>
      </c>
      <c r="W598" s="107" t="s">
        <v>1057</v>
      </c>
      <c r="X598" s="103" t="s">
        <v>27</v>
      </c>
      <c r="Y598" s="108">
        <v>27.86</v>
      </c>
      <c r="Z598" s="109"/>
      <c r="AA598" s="554">
        <v>1229116</v>
      </c>
      <c r="AB598" s="554">
        <v>34243171.759999998</v>
      </c>
      <c r="AC598" s="71"/>
      <c r="AD598" s="71"/>
      <c r="AE598" s="71"/>
      <c r="AF598" s="71"/>
      <c r="AG598" s="71"/>
      <c r="AH598" s="103"/>
      <c r="AI598" s="71"/>
      <c r="AJ598" s="103"/>
      <c r="AK598" s="103"/>
      <c r="AL598" s="554" t="s">
        <v>35</v>
      </c>
      <c r="AM598" s="554" t="s">
        <v>35</v>
      </c>
      <c r="AN598" s="71"/>
      <c r="AO598" s="103"/>
      <c r="AP598" s="602" t="s">
        <v>35</v>
      </c>
      <c r="AQ598" s="59" t="s">
        <v>423</v>
      </c>
      <c r="AR598" s="59" t="s">
        <v>1912</v>
      </c>
    </row>
    <row r="599" spans="1:44" ht="75" outlineLevel="2">
      <c r="A599" s="72">
        <v>44</v>
      </c>
      <c r="B599" s="552" t="s">
        <v>35</v>
      </c>
      <c r="C599" s="552"/>
      <c r="D599" s="71" t="s">
        <v>120</v>
      </c>
      <c r="E599" s="103"/>
      <c r="F599" s="103"/>
      <c r="G599" s="103"/>
      <c r="H599" s="103"/>
      <c r="I599" s="103"/>
      <c r="J599" s="103"/>
      <c r="K599" s="107"/>
      <c r="L599" s="105" t="s">
        <v>35</v>
      </c>
      <c r="M599" s="554" t="s">
        <v>35</v>
      </c>
      <c r="N599" s="554" t="s">
        <v>35</v>
      </c>
      <c r="O599" s="554" t="s">
        <v>35</v>
      </c>
      <c r="P599" s="554" t="s">
        <v>35</v>
      </c>
      <c r="Q599" s="71" t="s">
        <v>47</v>
      </c>
      <c r="R599" s="103" t="s">
        <v>44</v>
      </c>
      <c r="S599" s="103">
        <v>5</v>
      </c>
      <c r="T599" s="554">
        <v>1035000</v>
      </c>
      <c r="U599" s="554">
        <v>5175000</v>
      </c>
      <c r="V599" s="554"/>
      <c r="W599" s="107" t="s">
        <v>1058</v>
      </c>
      <c r="X599" s="103" t="s">
        <v>27</v>
      </c>
      <c r="Y599" s="108">
        <v>32.340000000000003</v>
      </c>
      <c r="Z599" s="109"/>
      <c r="AA599" s="554">
        <v>854777</v>
      </c>
      <c r="AB599" s="554">
        <v>27643488.180000003</v>
      </c>
      <c r="AC599" s="71"/>
      <c r="AD599" s="71"/>
      <c r="AE599" s="71"/>
      <c r="AF599" s="71"/>
      <c r="AG599" s="71"/>
      <c r="AH599" s="103"/>
      <c r="AI599" s="71"/>
      <c r="AJ599" s="103"/>
      <c r="AK599" s="103"/>
      <c r="AL599" s="554" t="s">
        <v>35</v>
      </c>
      <c r="AM599" s="554" t="s">
        <v>35</v>
      </c>
      <c r="AN599" s="71"/>
      <c r="AO599" s="103"/>
      <c r="AP599" s="602" t="s">
        <v>35</v>
      </c>
      <c r="AQ599" s="59" t="s">
        <v>424</v>
      </c>
      <c r="AR599" s="59" t="s">
        <v>1958</v>
      </c>
    </row>
    <row r="600" spans="1:44" ht="93.75" outlineLevel="2">
      <c r="A600" s="72">
        <v>44</v>
      </c>
      <c r="B600" s="552" t="s">
        <v>35</v>
      </c>
      <c r="C600" s="552"/>
      <c r="D600" s="71"/>
      <c r="E600" s="103"/>
      <c r="F600" s="103"/>
      <c r="G600" s="103"/>
      <c r="H600" s="103"/>
      <c r="I600" s="103"/>
      <c r="J600" s="103"/>
      <c r="K600" s="107"/>
      <c r="L600" s="105" t="s">
        <v>35</v>
      </c>
      <c r="M600" s="554" t="s">
        <v>35</v>
      </c>
      <c r="N600" s="554" t="s">
        <v>35</v>
      </c>
      <c r="O600" s="554" t="s">
        <v>35</v>
      </c>
      <c r="P600" s="554" t="s">
        <v>35</v>
      </c>
      <c r="Q600" s="71" t="s">
        <v>48</v>
      </c>
      <c r="R600" s="103" t="s">
        <v>44</v>
      </c>
      <c r="S600" s="103">
        <v>1</v>
      </c>
      <c r="T600" s="554">
        <v>1708000</v>
      </c>
      <c r="U600" s="554">
        <v>1708000</v>
      </c>
      <c r="V600" s="554"/>
      <c r="W600" s="107" t="s">
        <v>1059</v>
      </c>
      <c r="X600" s="103" t="s">
        <v>27</v>
      </c>
      <c r="Y600" s="108">
        <v>3.78</v>
      </c>
      <c r="Z600" s="109"/>
      <c r="AA600" s="554">
        <v>9667459</v>
      </c>
      <c r="AB600" s="554">
        <v>36542995.019999996</v>
      </c>
      <c r="AC600" s="71"/>
      <c r="AD600" s="71"/>
      <c r="AE600" s="71"/>
      <c r="AF600" s="71"/>
      <c r="AG600" s="71"/>
      <c r="AH600" s="103"/>
      <c r="AI600" s="71"/>
      <c r="AJ600" s="103"/>
      <c r="AK600" s="103"/>
      <c r="AL600" s="554" t="s">
        <v>35</v>
      </c>
      <c r="AM600" s="554" t="s">
        <v>35</v>
      </c>
      <c r="AN600" s="71"/>
      <c r="AO600" s="103"/>
      <c r="AP600" s="602" t="s">
        <v>35</v>
      </c>
      <c r="AQ600" s="59" t="s">
        <v>425</v>
      </c>
      <c r="AR600" s="59" t="s">
        <v>1959</v>
      </c>
    </row>
    <row r="601" spans="1:44" ht="75" outlineLevel="2">
      <c r="A601" s="72">
        <v>44</v>
      </c>
      <c r="B601" s="552" t="s">
        <v>35</v>
      </c>
      <c r="C601" s="552"/>
      <c r="D601" s="71"/>
      <c r="E601" s="103"/>
      <c r="F601" s="103"/>
      <c r="G601" s="103"/>
      <c r="H601" s="103"/>
      <c r="I601" s="103"/>
      <c r="J601" s="103"/>
      <c r="K601" s="107"/>
      <c r="L601" s="105" t="s">
        <v>35</v>
      </c>
      <c r="M601" s="554" t="s">
        <v>35</v>
      </c>
      <c r="N601" s="554" t="s">
        <v>35</v>
      </c>
      <c r="O601" s="554" t="s">
        <v>35</v>
      </c>
      <c r="P601" s="554" t="s">
        <v>35</v>
      </c>
      <c r="Q601" s="71" t="s">
        <v>121</v>
      </c>
      <c r="R601" s="103" t="s">
        <v>44</v>
      </c>
      <c r="S601" s="103">
        <v>1</v>
      </c>
      <c r="T601" s="554">
        <v>70000</v>
      </c>
      <c r="U601" s="554">
        <v>70000</v>
      </c>
      <c r="V601" s="554"/>
      <c r="W601" s="107" t="s">
        <v>1033</v>
      </c>
      <c r="X601" s="103" t="s">
        <v>27</v>
      </c>
      <c r="Y601" s="108">
        <v>3.24</v>
      </c>
      <c r="Z601" s="109"/>
      <c r="AA601" s="554">
        <v>802027</v>
      </c>
      <c r="AB601" s="554">
        <v>2598567.48</v>
      </c>
      <c r="AC601" s="71"/>
      <c r="AD601" s="71"/>
      <c r="AE601" s="71"/>
      <c r="AF601" s="71"/>
      <c r="AG601" s="71"/>
      <c r="AH601" s="103"/>
      <c r="AI601" s="71"/>
      <c r="AJ601" s="103"/>
      <c r="AK601" s="103"/>
      <c r="AL601" s="554" t="s">
        <v>35</v>
      </c>
      <c r="AM601" s="554" t="s">
        <v>35</v>
      </c>
      <c r="AN601" s="71"/>
      <c r="AO601" s="103"/>
      <c r="AP601" s="602" t="s">
        <v>35</v>
      </c>
      <c r="AQ601" s="59" t="s">
        <v>426</v>
      </c>
      <c r="AR601" s="59" t="s">
        <v>1960</v>
      </c>
    </row>
    <row r="602" spans="1:44" ht="120" outlineLevel="2">
      <c r="A602" s="72">
        <v>44</v>
      </c>
      <c r="B602" s="552" t="s">
        <v>35</v>
      </c>
      <c r="C602" s="552"/>
      <c r="D602" s="71"/>
      <c r="E602" s="103"/>
      <c r="F602" s="103"/>
      <c r="G602" s="103"/>
      <c r="H602" s="103"/>
      <c r="I602" s="103"/>
      <c r="J602" s="103"/>
      <c r="K602" s="107"/>
      <c r="L602" s="105" t="s">
        <v>35</v>
      </c>
      <c r="M602" s="554" t="s">
        <v>35</v>
      </c>
      <c r="N602" s="554" t="s">
        <v>35</v>
      </c>
      <c r="O602" s="554" t="s">
        <v>35</v>
      </c>
      <c r="P602" s="554" t="s">
        <v>35</v>
      </c>
      <c r="Q602" s="71" t="s">
        <v>83</v>
      </c>
      <c r="R602" s="103" t="s">
        <v>44</v>
      </c>
      <c r="S602" s="103">
        <v>3</v>
      </c>
      <c r="T602" s="554">
        <v>337000</v>
      </c>
      <c r="U602" s="554">
        <v>1011000</v>
      </c>
      <c r="V602" s="554"/>
      <c r="W602" s="107" t="s">
        <v>1060</v>
      </c>
      <c r="X602" s="103" t="s">
        <v>27</v>
      </c>
      <c r="Y602" s="108">
        <v>31.2</v>
      </c>
      <c r="Z602" s="109"/>
      <c r="AA602" s="554">
        <v>1238791</v>
      </c>
      <c r="AB602" s="554">
        <v>38650279.199999996</v>
      </c>
      <c r="AC602" s="71"/>
      <c r="AD602" s="71"/>
      <c r="AE602" s="71"/>
      <c r="AF602" s="71"/>
      <c r="AG602" s="71"/>
      <c r="AH602" s="103"/>
      <c r="AI602" s="71"/>
      <c r="AJ602" s="103"/>
      <c r="AK602" s="103"/>
      <c r="AL602" s="554" t="s">
        <v>35</v>
      </c>
      <c r="AM602" s="554" t="s">
        <v>35</v>
      </c>
      <c r="AN602" s="71"/>
      <c r="AO602" s="103"/>
      <c r="AP602" s="602" t="s">
        <v>35</v>
      </c>
      <c r="AQ602" s="60" t="s">
        <v>427</v>
      </c>
      <c r="AR602" s="60"/>
    </row>
    <row r="603" spans="1:44" ht="75" outlineLevel="2">
      <c r="A603" s="72">
        <v>44</v>
      </c>
      <c r="B603" s="552" t="s">
        <v>35</v>
      </c>
      <c r="C603" s="552"/>
      <c r="D603" s="71"/>
      <c r="E603" s="103"/>
      <c r="F603" s="103"/>
      <c r="G603" s="103"/>
      <c r="H603" s="103"/>
      <c r="I603" s="103"/>
      <c r="J603" s="103"/>
      <c r="K603" s="107"/>
      <c r="L603" s="105" t="s">
        <v>35</v>
      </c>
      <c r="M603" s="554" t="s">
        <v>35</v>
      </c>
      <c r="N603" s="554" t="s">
        <v>35</v>
      </c>
      <c r="O603" s="554" t="s">
        <v>35</v>
      </c>
      <c r="P603" s="554" t="s">
        <v>35</v>
      </c>
      <c r="Q603" s="71" t="s">
        <v>51</v>
      </c>
      <c r="R603" s="103" t="s">
        <v>44</v>
      </c>
      <c r="S603" s="103">
        <v>1</v>
      </c>
      <c r="T603" s="554">
        <v>203000</v>
      </c>
      <c r="U603" s="554">
        <v>203000</v>
      </c>
      <c r="V603" s="554"/>
      <c r="W603" s="107" t="s">
        <v>1061</v>
      </c>
      <c r="X603" s="103" t="s">
        <v>27</v>
      </c>
      <c r="Y603" s="108">
        <v>74.52</v>
      </c>
      <c r="Z603" s="109"/>
      <c r="AA603" s="554">
        <v>921895</v>
      </c>
      <c r="AB603" s="554">
        <v>68699615.399999991</v>
      </c>
      <c r="AC603" s="71"/>
      <c r="AD603" s="71"/>
      <c r="AE603" s="71"/>
      <c r="AF603" s="71"/>
      <c r="AG603" s="71"/>
      <c r="AH603" s="103"/>
      <c r="AI603" s="71"/>
      <c r="AJ603" s="103"/>
      <c r="AK603" s="103"/>
      <c r="AL603" s="554" t="s">
        <v>35</v>
      </c>
      <c r="AM603" s="554" t="s">
        <v>35</v>
      </c>
      <c r="AN603" s="71"/>
      <c r="AO603" s="103"/>
      <c r="AP603" s="602" t="s">
        <v>35</v>
      </c>
      <c r="AQ603" s="107" t="s">
        <v>428</v>
      </c>
      <c r="AR603" s="107"/>
    </row>
    <row r="604" spans="1:44" outlineLevel="2">
      <c r="A604" s="72">
        <v>44</v>
      </c>
      <c r="B604" s="552" t="s">
        <v>35</v>
      </c>
      <c r="C604" s="552"/>
      <c r="D604" s="71"/>
      <c r="E604" s="103"/>
      <c r="F604" s="103"/>
      <c r="G604" s="103"/>
      <c r="H604" s="103"/>
      <c r="I604" s="103"/>
      <c r="J604" s="103"/>
      <c r="K604" s="107"/>
      <c r="L604" s="105" t="s">
        <v>35</v>
      </c>
      <c r="M604" s="554" t="s">
        <v>35</v>
      </c>
      <c r="N604" s="554" t="s">
        <v>35</v>
      </c>
      <c r="O604" s="554" t="s">
        <v>35</v>
      </c>
      <c r="P604" s="554" t="s">
        <v>35</v>
      </c>
      <c r="Q604" s="71" t="s">
        <v>122</v>
      </c>
      <c r="R604" s="103" t="s">
        <v>44</v>
      </c>
      <c r="S604" s="103">
        <v>3</v>
      </c>
      <c r="T604" s="554">
        <v>997000</v>
      </c>
      <c r="U604" s="554">
        <v>2991000</v>
      </c>
      <c r="V604" s="554"/>
      <c r="W604" s="107" t="s">
        <v>1008</v>
      </c>
      <c r="X604" s="103" t="s">
        <v>27</v>
      </c>
      <c r="Y604" s="108">
        <v>60.2</v>
      </c>
      <c r="Z604" s="109"/>
      <c r="AA604" s="554">
        <v>264499</v>
      </c>
      <c r="AB604" s="554">
        <v>15922839.800000001</v>
      </c>
      <c r="AC604" s="71"/>
      <c r="AD604" s="71"/>
      <c r="AE604" s="71"/>
      <c r="AF604" s="71"/>
      <c r="AG604" s="71"/>
      <c r="AH604" s="103"/>
      <c r="AI604" s="71"/>
      <c r="AJ604" s="103"/>
      <c r="AK604" s="103"/>
      <c r="AL604" s="554" t="s">
        <v>35</v>
      </c>
      <c r="AM604" s="554" t="s">
        <v>35</v>
      </c>
      <c r="AN604" s="71"/>
      <c r="AO604" s="103"/>
      <c r="AP604" s="602" t="s">
        <v>35</v>
      </c>
      <c r="AQ604" s="107"/>
      <c r="AR604" s="107"/>
    </row>
    <row r="605" spans="1:44" outlineLevel="2">
      <c r="A605" s="72">
        <v>44</v>
      </c>
      <c r="B605" s="552" t="s">
        <v>35</v>
      </c>
      <c r="C605" s="552"/>
      <c r="D605" s="71"/>
      <c r="E605" s="103"/>
      <c r="F605" s="103"/>
      <c r="G605" s="103"/>
      <c r="H605" s="103"/>
      <c r="I605" s="103"/>
      <c r="J605" s="103"/>
      <c r="K605" s="107"/>
      <c r="L605" s="105" t="s">
        <v>35</v>
      </c>
      <c r="M605" s="554" t="s">
        <v>35</v>
      </c>
      <c r="N605" s="554" t="s">
        <v>35</v>
      </c>
      <c r="O605" s="554" t="s">
        <v>35</v>
      </c>
      <c r="P605" s="554" t="s">
        <v>35</v>
      </c>
      <c r="Q605" s="71" t="s">
        <v>78</v>
      </c>
      <c r="R605" s="103" t="s">
        <v>44</v>
      </c>
      <c r="S605" s="103">
        <v>1</v>
      </c>
      <c r="T605" s="554">
        <v>2236000</v>
      </c>
      <c r="U605" s="554">
        <v>2236000</v>
      </c>
      <c r="V605" s="554"/>
      <c r="W605" s="107"/>
      <c r="X605" s="103"/>
      <c r="Y605" s="108"/>
      <c r="Z605" s="109"/>
      <c r="AA605" s="554" t="s">
        <v>35</v>
      </c>
      <c r="AB605" s="554" t="s">
        <v>35</v>
      </c>
      <c r="AC605" s="71"/>
      <c r="AD605" s="71"/>
      <c r="AE605" s="71"/>
      <c r="AF605" s="71"/>
      <c r="AG605" s="71"/>
      <c r="AH605" s="103"/>
      <c r="AI605" s="71"/>
      <c r="AJ605" s="103"/>
      <c r="AK605" s="103"/>
      <c r="AL605" s="554" t="s">
        <v>35</v>
      </c>
      <c r="AM605" s="554" t="s">
        <v>35</v>
      </c>
      <c r="AN605" s="71"/>
      <c r="AO605" s="103"/>
      <c r="AP605" s="602" t="s">
        <v>35</v>
      </c>
      <c r="AQ605" s="107"/>
      <c r="AR605" s="107"/>
    </row>
    <row r="606" spans="1:44" outlineLevel="2">
      <c r="A606" s="72">
        <v>44</v>
      </c>
      <c r="B606" s="552" t="s">
        <v>35</v>
      </c>
      <c r="C606" s="552"/>
      <c r="D606" s="71"/>
      <c r="E606" s="103"/>
      <c r="F606" s="103"/>
      <c r="G606" s="103"/>
      <c r="H606" s="103"/>
      <c r="I606" s="103"/>
      <c r="J606" s="103"/>
      <c r="K606" s="107"/>
      <c r="L606" s="105" t="s">
        <v>35</v>
      </c>
      <c r="M606" s="554" t="s">
        <v>35</v>
      </c>
      <c r="N606" s="554" t="s">
        <v>35</v>
      </c>
      <c r="O606" s="554" t="s">
        <v>35</v>
      </c>
      <c r="P606" s="554" t="s">
        <v>35</v>
      </c>
      <c r="Q606" s="71" t="s">
        <v>61</v>
      </c>
      <c r="R606" s="103" t="s">
        <v>44</v>
      </c>
      <c r="S606" s="103">
        <v>2</v>
      </c>
      <c r="T606" s="554">
        <v>180000</v>
      </c>
      <c r="U606" s="554">
        <v>360000</v>
      </c>
      <c r="V606" s="554"/>
      <c r="W606" s="107"/>
      <c r="X606" s="103"/>
      <c r="Y606" s="108"/>
      <c r="Z606" s="109"/>
      <c r="AA606" s="554" t="s">
        <v>35</v>
      </c>
      <c r="AB606" s="554" t="s">
        <v>35</v>
      </c>
      <c r="AC606" s="71"/>
      <c r="AD606" s="71"/>
      <c r="AE606" s="71"/>
      <c r="AF606" s="71"/>
      <c r="AG606" s="71"/>
      <c r="AH606" s="103"/>
      <c r="AI606" s="71"/>
      <c r="AJ606" s="103"/>
      <c r="AK606" s="103"/>
      <c r="AL606" s="554" t="s">
        <v>35</v>
      </c>
      <c r="AM606" s="554" t="s">
        <v>35</v>
      </c>
      <c r="AN606" s="71"/>
      <c r="AO606" s="103"/>
      <c r="AP606" s="602" t="s">
        <v>35</v>
      </c>
      <c r="AQ606" s="107"/>
      <c r="AR606" s="107"/>
    </row>
    <row r="607" spans="1:44" outlineLevel="2">
      <c r="A607" s="72">
        <v>44</v>
      </c>
      <c r="B607" s="552" t="s">
        <v>35</v>
      </c>
      <c r="C607" s="552"/>
      <c r="D607" s="71"/>
      <c r="E607" s="103"/>
      <c r="F607" s="103"/>
      <c r="G607" s="103"/>
      <c r="H607" s="103"/>
      <c r="I607" s="103"/>
      <c r="J607" s="103"/>
      <c r="K607" s="107"/>
      <c r="L607" s="105" t="s">
        <v>35</v>
      </c>
      <c r="M607" s="554" t="s">
        <v>35</v>
      </c>
      <c r="N607" s="554" t="s">
        <v>35</v>
      </c>
      <c r="O607" s="554" t="s">
        <v>35</v>
      </c>
      <c r="P607" s="554" t="s">
        <v>35</v>
      </c>
      <c r="Q607" s="71" t="s">
        <v>123</v>
      </c>
      <c r="R607" s="103" t="s">
        <v>44</v>
      </c>
      <c r="S607" s="103">
        <v>1</v>
      </c>
      <c r="T607" s="554">
        <v>997000</v>
      </c>
      <c r="U607" s="554">
        <v>997000</v>
      </c>
      <c r="V607" s="554"/>
      <c r="W607" s="107"/>
      <c r="X607" s="103"/>
      <c r="Y607" s="108"/>
      <c r="Z607" s="109"/>
      <c r="AA607" s="554" t="s">
        <v>35</v>
      </c>
      <c r="AB607" s="554" t="s">
        <v>35</v>
      </c>
      <c r="AC607" s="71"/>
      <c r="AD607" s="71"/>
      <c r="AE607" s="71"/>
      <c r="AF607" s="71"/>
      <c r="AG607" s="71"/>
      <c r="AH607" s="103"/>
      <c r="AI607" s="71"/>
      <c r="AJ607" s="103"/>
      <c r="AK607" s="103"/>
      <c r="AL607" s="554" t="s">
        <v>35</v>
      </c>
      <c r="AM607" s="554" t="s">
        <v>35</v>
      </c>
      <c r="AN607" s="71"/>
      <c r="AO607" s="103"/>
      <c r="AP607" s="602" t="s">
        <v>35</v>
      </c>
      <c r="AQ607" s="107"/>
      <c r="AR607" s="107"/>
    </row>
    <row r="608" spans="1:44" outlineLevel="2">
      <c r="A608" s="72">
        <v>44</v>
      </c>
      <c r="B608" s="552" t="s">
        <v>35</v>
      </c>
      <c r="C608" s="552"/>
      <c r="D608" s="71"/>
      <c r="E608" s="103"/>
      <c r="F608" s="103"/>
      <c r="G608" s="103"/>
      <c r="H608" s="103"/>
      <c r="I608" s="103"/>
      <c r="J608" s="103"/>
      <c r="K608" s="107"/>
      <c r="L608" s="105" t="s">
        <v>35</v>
      </c>
      <c r="M608" s="554" t="s">
        <v>35</v>
      </c>
      <c r="N608" s="554" t="s">
        <v>35</v>
      </c>
      <c r="O608" s="554" t="s">
        <v>35</v>
      </c>
      <c r="P608" s="554" t="s">
        <v>35</v>
      </c>
      <c r="Q608" s="71" t="s">
        <v>124</v>
      </c>
      <c r="R608" s="103" t="s">
        <v>44</v>
      </c>
      <c r="S608" s="103">
        <v>1</v>
      </c>
      <c r="T608" s="554">
        <v>1632000</v>
      </c>
      <c r="U608" s="554">
        <v>1632000</v>
      </c>
      <c r="V608" s="554"/>
      <c r="W608" s="107"/>
      <c r="X608" s="103"/>
      <c r="Y608" s="108"/>
      <c r="Z608" s="109"/>
      <c r="AA608" s="554" t="s">
        <v>35</v>
      </c>
      <c r="AB608" s="554" t="s">
        <v>35</v>
      </c>
      <c r="AC608" s="71"/>
      <c r="AD608" s="71"/>
      <c r="AE608" s="71"/>
      <c r="AF608" s="71"/>
      <c r="AG608" s="71"/>
      <c r="AH608" s="103"/>
      <c r="AI608" s="71"/>
      <c r="AJ608" s="103"/>
      <c r="AK608" s="103"/>
      <c r="AL608" s="554" t="s">
        <v>35</v>
      </c>
      <c r="AM608" s="554" t="s">
        <v>35</v>
      </c>
      <c r="AN608" s="71"/>
      <c r="AO608" s="103"/>
      <c r="AP608" s="602" t="s">
        <v>35</v>
      </c>
      <c r="AQ608" s="107"/>
      <c r="AR608" s="107"/>
    </row>
    <row r="609" spans="1:44" outlineLevel="2">
      <c r="A609" s="72">
        <v>44</v>
      </c>
      <c r="B609" s="552" t="s">
        <v>35</v>
      </c>
      <c r="C609" s="552"/>
      <c r="D609" s="71"/>
      <c r="E609" s="103"/>
      <c r="F609" s="103"/>
      <c r="G609" s="103"/>
      <c r="H609" s="103"/>
      <c r="I609" s="103"/>
      <c r="J609" s="103"/>
      <c r="K609" s="107"/>
      <c r="L609" s="105" t="s">
        <v>35</v>
      </c>
      <c r="M609" s="554" t="s">
        <v>35</v>
      </c>
      <c r="N609" s="554" t="s">
        <v>35</v>
      </c>
      <c r="O609" s="554" t="s">
        <v>35</v>
      </c>
      <c r="P609" s="554" t="s">
        <v>35</v>
      </c>
      <c r="Q609" s="71" t="s">
        <v>125</v>
      </c>
      <c r="R609" s="103" t="s">
        <v>44</v>
      </c>
      <c r="S609" s="103">
        <v>1</v>
      </c>
      <c r="T609" s="554">
        <v>758000</v>
      </c>
      <c r="U609" s="554">
        <v>758000</v>
      </c>
      <c r="V609" s="554"/>
      <c r="W609" s="107"/>
      <c r="X609" s="103"/>
      <c r="Y609" s="108"/>
      <c r="Z609" s="109"/>
      <c r="AA609" s="554" t="s">
        <v>35</v>
      </c>
      <c r="AB609" s="554" t="s">
        <v>35</v>
      </c>
      <c r="AC609" s="71"/>
      <c r="AD609" s="71"/>
      <c r="AE609" s="71"/>
      <c r="AF609" s="71"/>
      <c r="AG609" s="71"/>
      <c r="AH609" s="103"/>
      <c r="AI609" s="71"/>
      <c r="AJ609" s="103"/>
      <c r="AK609" s="103"/>
      <c r="AL609" s="554" t="s">
        <v>35</v>
      </c>
      <c r="AM609" s="554" t="s">
        <v>35</v>
      </c>
      <c r="AN609" s="71"/>
      <c r="AO609" s="103"/>
      <c r="AP609" s="602" t="s">
        <v>35</v>
      </c>
      <c r="AQ609" s="107"/>
      <c r="AR609" s="107"/>
    </row>
    <row r="610" spans="1:44" outlineLevel="2">
      <c r="A610" s="72">
        <v>44</v>
      </c>
      <c r="B610" s="552" t="s">
        <v>35</v>
      </c>
      <c r="C610" s="552"/>
      <c r="D610" s="71"/>
      <c r="E610" s="103"/>
      <c r="F610" s="103"/>
      <c r="G610" s="103"/>
      <c r="H610" s="103"/>
      <c r="I610" s="103"/>
      <c r="J610" s="103"/>
      <c r="K610" s="107"/>
      <c r="L610" s="105" t="s">
        <v>35</v>
      </c>
      <c r="M610" s="554" t="s">
        <v>35</v>
      </c>
      <c r="N610" s="554" t="s">
        <v>35</v>
      </c>
      <c r="O610" s="554" t="s">
        <v>35</v>
      </c>
      <c r="P610" s="554" t="s">
        <v>35</v>
      </c>
      <c r="Q610" s="71" t="s">
        <v>126</v>
      </c>
      <c r="R610" s="103" t="s">
        <v>44</v>
      </c>
      <c r="S610" s="103">
        <v>1</v>
      </c>
      <c r="T610" s="554">
        <v>288000</v>
      </c>
      <c r="U610" s="554">
        <v>288000</v>
      </c>
      <c r="V610" s="554"/>
      <c r="W610" s="107"/>
      <c r="X610" s="103"/>
      <c r="Y610" s="108"/>
      <c r="Z610" s="109"/>
      <c r="AA610" s="554" t="s">
        <v>35</v>
      </c>
      <c r="AB610" s="554" t="s">
        <v>35</v>
      </c>
      <c r="AC610" s="71"/>
      <c r="AD610" s="71"/>
      <c r="AE610" s="71"/>
      <c r="AF610" s="71"/>
      <c r="AG610" s="71"/>
      <c r="AH610" s="103"/>
      <c r="AI610" s="71"/>
      <c r="AJ610" s="103"/>
      <c r="AK610" s="103"/>
      <c r="AL610" s="554" t="s">
        <v>35</v>
      </c>
      <c r="AM610" s="554" t="s">
        <v>35</v>
      </c>
      <c r="AN610" s="71"/>
      <c r="AO610" s="103"/>
      <c r="AP610" s="602" t="s">
        <v>35</v>
      </c>
      <c r="AQ610" s="107"/>
      <c r="AR610" s="107"/>
    </row>
    <row r="611" spans="1:44" outlineLevel="2">
      <c r="A611" s="72">
        <v>44</v>
      </c>
      <c r="B611" s="552" t="s">
        <v>35</v>
      </c>
      <c r="C611" s="552"/>
      <c r="D611" s="71"/>
      <c r="E611" s="103"/>
      <c r="F611" s="103"/>
      <c r="G611" s="103"/>
      <c r="H611" s="103"/>
      <c r="I611" s="103"/>
      <c r="J611" s="103"/>
      <c r="K611" s="107"/>
      <c r="L611" s="105" t="s">
        <v>35</v>
      </c>
      <c r="M611" s="554" t="s">
        <v>35</v>
      </c>
      <c r="N611" s="554" t="s">
        <v>35</v>
      </c>
      <c r="O611" s="554" t="s">
        <v>35</v>
      </c>
      <c r="P611" s="554" t="s">
        <v>35</v>
      </c>
      <c r="Q611" s="71" t="s">
        <v>49</v>
      </c>
      <c r="R611" s="103" t="s">
        <v>44</v>
      </c>
      <c r="S611" s="103">
        <v>5</v>
      </c>
      <c r="T611" s="554">
        <v>248000</v>
      </c>
      <c r="U611" s="554">
        <v>1240000</v>
      </c>
      <c r="V611" s="554"/>
      <c r="W611" s="107"/>
      <c r="X611" s="103"/>
      <c r="Y611" s="108"/>
      <c r="Z611" s="109"/>
      <c r="AA611" s="554" t="s">
        <v>35</v>
      </c>
      <c r="AB611" s="554" t="s">
        <v>35</v>
      </c>
      <c r="AC611" s="71"/>
      <c r="AD611" s="71"/>
      <c r="AE611" s="71"/>
      <c r="AF611" s="71"/>
      <c r="AG611" s="71"/>
      <c r="AH611" s="103"/>
      <c r="AI611" s="71"/>
      <c r="AJ611" s="103"/>
      <c r="AK611" s="103"/>
      <c r="AL611" s="554" t="s">
        <v>35</v>
      </c>
      <c r="AM611" s="554" t="s">
        <v>35</v>
      </c>
      <c r="AN611" s="71"/>
      <c r="AO611" s="103"/>
      <c r="AP611" s="602" t="s">
        <v>35</v>
      </c>
      <c r="AQ611" s="107"/>
      <c r="AR611" s="107"/>
    </row>
    <row r="612" spans="1:44" outlineLevel="2">
      <c r="A612" s="72">
        <v>44</v>
      </c>
      <c r="B612" s="552" t="s">
        <v>35</v>
      </c>
      <c r="C612" s="552"/>
      <c r="D612" s="71"/>
      <c r="E612" s="103"/>
      <c r="F612" s="103"/>
      <c r="G612" s="103"/>
      <c r="H612" s="103"/>
      <c r="I612" s="103"/>
      <c r="J612" s="103"/>
      <c r="K612" s="107"/>
      <c r="L612" s="105" t="s">
        <v>35</v>
      </c>
      <c r="M612" s="554" t="s">
        <v>35</v>
      </c>
      <c r="N612" s="554" t="s">
        <v>35</v>
      </c>
      <c r="O612" s="554" t="s">
        <v>35</v>
      </c>
      <c r="P612" s="554" t="s">
        <v>35</v>
      </c>
      <c r="Q612" s="71" t="s">
        <v>50</v>
      </c>
      <c r="R612" s="103" t="s">
        <v>44</v>
      </c>
      <c r="S612" s="103">
        <v>3</v>
      </c>
      <c r="T612" s="554">
        <v>146000</v>
      </c>
      <c r="U612" s="554">
        <v>438000</v>
      </c>
      <c r="V612" s="554"/>
      <c r="W612" s="107"/>
      <c r="X612" s="103"/>
      <c r="Y612" s="108"/>
      <c r="Z612" s="109"/>
      <c r="AA612" s="554" t="s">
        <v>35</v>
      </c>
      <c r="AB612" s="554" t="s">
        <v>35</v>
      </c>
      <c r="AC612" s="71"/>
      <c r="AD612" s="71"/>
      <c r="AE612" s="71"/>
      <c r="AF612" s="71"/>
      <c r="AG612" s="71"/>
      <c r="AH612" s="103"/>
      <c r="AI612" s="71"/>
      <c r="AJ612" s="103"/>
      <c r="AK612" s="103"/>
      <c r="AL612" s="554" t="s">
        <v>35</v>
      </c>
      <c r="AM612" s="554" t="s">
        <v>35</v>
      </c>
      <c r="AN612" s="71"/>
      <c r="AO612" s="103"/>
      <c r="AP612" s="602" t="s">
        <v>35</v>
      </c>
      <c r="AQ612" s="107"/>
      <c r="AR612" s="107"/>
    </row>
    <row r="613" spans="1:44" outlineLevel="2">
      <c r="A613" s="72">
        <v>44</v>
      </c>
      <c r="B613" s="552" t="s">
        <v>35</v>
      </c>
      <c r="C613" s="552"/>
      <c r="D613" s="71"/>
      <c r="E613" s="103"/>
      <c r="F613" s="103"/>
      <c r="G613" s="103"/>
      <c r="H613" s="103"/>
      <c r="I613" s="103"/>
      <c r="J613" s="103"/>
      <c r="K613" s="107"/>
      <c r="L613" s="105" t="s">
        <v>35</v>
      </c>
      <c r="M613" s="554" t="s">
        <v>35</v>
      </c>
      <c r="N613" s="554" t="s">
        <v>35</v>
      </c>
      <c r="O613" s="554" t="s">
        <v>35</v>
      </c>
      <c r="P613" s="554" t="s">
        <v>35</v>
      </c>
      <c r="Q613" s="71" t="s">
        <v>77</v>
      </c>
      <c r="R613" s="103" t="s">
        <v>44</v>
      </c>
      <c r="S613" s="103">
        <v>3</v>
      </c>
      <c r="T613" s="554">
        <v>45000</v>
      </c>
      <c r="U613" s="554">
        <v>135000</v>
      </c>
      <c r="V613" s="554"/>
      <c r="W613" s="107"/>
      <c r="X613" s="103"/>
      <c r="Y613" s="108"/>
      <c r="Z613" s="109"/>
      <c r="AA613" s="554" t="s">
        <v>35</v>
      </c>
      <c r="AB613" s="554" t="s">
        <v>35</v>
      </c>
      <c r="AC613" s="71"/>
      <c r="AD613" s="71"/>
      <c r="AE613" s="71"/>
      <c r="AF613" s="71"/>
      <c r="AG613" s="71"/>
      <c r="AH613" s="103"/>
      <c r="AI613" s="71"/>
      <c r="AJ613" s="103"/>
      <c r="AK613" s="103"/>
      <c r="AL613" s="554" t="s">
        <v>35</v>
      </c>
      <c r="AM613" s="554" t="s">
        <v>35</v>
      </c>
      <c r="AN613" s="71"/>
      <c r="AO613" s="103"/>
      <c r="AP613" s="602" t="s">
        <v>35</v>
      </c>
      <c r="AQ613" s="107"/>
      <c r="AR613" s="107"/>
    </row>
    <row r="614" spans="1:44" outlineLevel="2">
      <c r="A614" s="72">
        <v>44</v>
      </c>
      <c r="B614" s="552" t="s">
        <v>35</v>
      </c>
      <c r="C614" s="552"/>
      <c r="D614" s="71"/>
      <c r="E614" s="103"/>
      <c r="F614" s="103"/>
      <c r="G614" s="103"/>
      <c r="H614" s="103"/>
      <c r="I614" s="103"/>
      <c r="J614" s="103"/>
      <c r="K614" s="107"/>
      <c r="L614" s="105" t="s">
        <v>35</v>
      </c>
      <c r="M614" s="554" t="s">
        <v>35</v>
      </c>
      <c r="N614" s="554" t="s">
        <v>35</v>
      </c>
      <c r="O614" s="554" t="s">
        <v>35</v>
      </c>
      <c r="P614" s="554" t="s">
        <v>35</v>
      </c>
      <c r="Q614" s="71" t="s">
        <v>53</v>
      </c>
      <c r="R614" s="103" t="s">
        <v>44</v>
      </c>
      <c r="S614" s="103">
        <v>11</v>
      </c>
      <c r="T614" s="554">
        <v>34000</v>
      </c>
      <c r="U614" s="554">
        <v>374000</v>
      </c>
      <c r="V614" s="554"/>
      <c r="W614" s="107"/>
      <c r="X614" s="103"/>
      <c r="Y614" s="108"/>
      <c r="Z614" s="109"/>
      <c r="AA614" s="554" t="s">
        <v>35</v>
      </c>
      <c r="AB614" s="554" t="s">
        <v>35</v>
      </c>
      <c r="AC614" s="71"/>
      <c r="AD614" s="71"/>
      <c r="AE614" s="71"/>
      <c r="AF614" s="71"/>
      <c r="AG614" s="71"/>
      <c r="AH614" s="103"/>
      <c r="AI614" s="71"/>
      <c r="AJ614" s="103"/>
      <c r="AK614" s="103"/>
      <c r="AL614" s="554" t="s">
        <v>35</v>
      </c>
      <c r="AM614" s="554" t="s">
        <v>35</v>
      </c>
      <c r="AN614" s="71"/>
      <c r="AO614" s="103"/>
      <c r="AP614" s="602" t="s">
        <v>35</v>
      </c>
      <c r="AQ614" s="107"/>
      <c r="AR614" s="107"/>
    </row>
    <row r="615" spans="1:44" outlineLevel="2">
      <c r="A615" s="72">
        <v>44</v>
      </c>
      <c r="B615" s="552" t="s">
        <v>35</v>
      </c>
      <c r="C615" s="552"/>
      <c r="D615" s="71"/>
      <c r="E615" s="103"/>
      <c r="F615" s="103"/>
      <c r="G615" s="103"/>
      <c r="H615" s="103"/>
      <c r="I615" s="103"/>
      <c r="J615" s="103"/>
      <c r="K615" s="107"/>
      <c r="L615" s="105" t="s">
        <v>35</v>
      </c>
      <c r="M615" s="554" t="s">
        <v>35</v>
      </c>
      <c r="N615" s="554" t="s">
        <v>35</v>
      </c>
      <c r="O615" s="554" t="s">
        <v>35</v>
      </c>
      <c r="P615" s="554" t="s">
        <v>35</v>
      </c>
      <c r="Q615" s="71" t="s">
        <v>127</v>
      </c>
      <c r="R615" s="103" t="s">
        <v>44</v>
      </c>
      <c r="S615" s="103">
        <v>1</v>
      </c>
      <c r="T615" s="554">
        <v>283000</v>
      </c>
      <c r="U615" s="554">
        <v>283000</v>
      </c>
      <c r="V615" s="554"/>
      <c r="W615" s="107"/>
      <c r="X615" s="103"/>
      <c r="Y615" s="108"/>
      <c r="Z615" s="109"/>
      <c r="AA615" s="554" t="s">
        <v>35</v>
      </c>
      <c r="AB615" s="554" t="s">
        <v>35</v>
      </c>
      <c r="AC615" s="71"/>
      <c r="AD615" s="71"/>
      <c r="AE615" s="71"/>
      <c r="AF615" s="71"/>
      <c r="AG615" s="71"/>
      <c r="AH615" s="103"/>
      <c r="AI615" s="71"/>
      <c r="AJ615" s="103"/>
      <c r="AK615" s="103"/>
      <c r="AL615" s="554" t="s">
        <v>35</v>
      </c>
      <c r="AM615" s="554" t="s">
        <v>35</v>
      </c>
      <c r="AN615" s="71"/>
      <c r="AO615" s="103"/>
      <c r="AP615" s="602" t="s">
        <v>35</v>
      </c>
      <c r="AQ615" s="107"/>
      <c r="AR615" s="107"/>
    </row>
    <row r="616" spans="1:44" outlineLevel="2">
      <c r="A616" s="72">
        <v>44</v>
      </c>
      <c r="B616" s="552" t="s">
        <v>35</v>
      </c>
      <c r="C616" s="552"/>
      <c r="D616" s="71"/>
      <c r="E616" s="103"/>
      <c r="F616" s="103"/>
      <c r="G616" s="103"/>
      <c r="H616" s="103"/>
      <c r="I616" s="103"/>
      <c r="J616" s="103"/>
      <c r="K616" s="107"/>
      <c r="L616" s="105" t="s">
        <v>35</v>
      </c>
      <c r="M616" s="554" t="s">
        <v>35</v>
      </c>
      <c r="N616" s="554" t="s">
        <v>35</v>
      </c>
      <c r="O616" s="554" t="s">
        <v>35</v>
      </c>
      <c r="P616" s="554" t="s">
        <v>35</v>
      </c>
      <c r="Q616" s="71" t="s">
        <v>128</v>
      </c>
      <c r="R616" s="103" t="s">
        <v>44</v>
      </c>
      <c r="S616" s="103">
        <v>1</v>
      </c>
      <c r="T616" s="554">
        <v>473000</v>
      </c>
      <c r="U616" s="554">
        <v>473000</v>
      </c>
      <c r="V616" s="554"/>
      <c r="W616" s="107"/>
      <c r="X616" s="103"/>
      <c r="Y616" s="108"/>
      <c r="Z616" s="109"/>
      <c r="AA616" s="554" t="s">
        <v>35</v>
      </c>
      <c r="AB616" s="554" t="s">
        <v>35</v>
      </c>
      <c r="AC616" s="71"/>
      <c r="AD616" s="71"/>
      <c r="AE616" s="71"/>
      <c r="AF616" s="71"/>
      <c r="AG616" s="71"/>
      <c r="AH616" s="103"/>
      <c r="AI616" s="71"/>
      <c r="AJ616" s="103"/>
      <c r="AK616" s="103"/>
      <c r="AL616" s="554" t="s">
        <v>35</v>
      </c>
      <c r="AM616" s="554" t="s">
        <v>35</v>
      </c>
      <c r="AN616" s="71"/>
      <c r="AO616" s="103"/>
      <c r="AP616" s="602" t="s">
        <v>35</v>
      </c>
      <c r="AQ616" s="107"/>
      <c r="AR616" s="107"/>
    </row>
    <row r="617" spans="1:44" outlineLevel="2">
      <c r="A617" s="72">
        <v>44</v>
      </c>
      <c r="B617" s="552" t="s">
        <v>35</v>
      </c>
      <c r="C617" s="552"/>
      <c r="D617" s="71"/>
      <c r="E617" s="103"/>
      <c r="F617" s="103"/>
      <c r="G617" s="103"/>
      <c r="H617" s="103"/>
      <c r="I617" s="103"/>
      <c r="J617" s="103"/>
      <c r="K617" s="107"/>
      <c r="L617" s="105" t="s">
        <v>35</v>
      </c>
      <c r="M617" s="554" t="s">
        <v>35</v>
      </c>
      <c r="N617" s="554" t="s">
        <v>35</v>
      </c>
      <c r="O617" s="554" t="s">
        <v>35</v>
      </c>
      <c r="P617" s="554" t="s">
        <v>35</v>
      </c>
      <c r="Q617" s="71" t="s">
        <v>129</v>
      </c>
      <c r="R617" s="103" t="s">
        <v>44</v>
      </c>
      <c r="S617" s="103">
        <v>1</v>
      </c>
      <c r="T617" s="554">
        <v>360000</v>
      </c>
      <c r="U617" s="554">
        <v>360000</v>
      </c>
      <c r="V617" s="554"/>
      <c r="W617" s="107"/>
      <c r="X617" s="103"/>
      <c r="Y617" s="108"/>
      <c r="Z617" s="109"/>
      <c r="AA617" s="554" t="s">
        <v>35</v>
      </c>
      <c r="AB617" s="554" t="s">
        <v>35</v>
      </c>
      <c r="AC617" s="71"/>
      <c r="AD617" s="71"/>
      <c r="AE617" s="71"/>
      <c r="AF617" s="71"/>
      <c r="AG617" s="71"/>
      <c r="AH617" s="103"/>
      <c r="AI617" s="71"/>
      <c r="AJ617" s="103"/>
      <c r="AK617" s="103"/>
      <c r="AL617" s="554" t="s">
        <v>35</v>
      </c>
      <c r="AM617" s="554" t="s">
        <v>35</v>
      </c>
      <c r="AN617" s="71"/>
      <c r="AO617" s="103"/>
      <c r="AP617" s="602" t="s">
        <v>35</v>
      </c>
      <c r="AQ617" s="107"/>
      <c r="AR617" s="107"/>
    </row>
    <row r="618" spans="1:44" outlineLevel="2">
      <c r="A618" s="72">
        <v>44</v>
      </c>
      <c r="B618" s="552" t="s">
        <v>35</v>
      </c>
      <c r="C618" s="552"/>
      <c r="D618" s="71"/>
      <c r="E618" s="103"/>
      <c r="F618" s="103"/>
      <c r="G618" s="103"/>
      <c r="H618" s="103"/>
      <c r="I618" s="103"/>
      <c r="J618" s="103"/>
      <c r="K618" s="107"/>
      <c r="L618" s="105" t="s">
        <v>35</v>
      </c>
      <c r="M618" s="554" t="s">
        <v>35</v>
      </c>
      <c r="N618" s="554" t="s">
        <v>35</v>
      </c>
      <c r="O618" s="554" t="s">
        <v>35</v>
      </c>
      <c r="P618" s="554" t="s">
        <v>35</v>
      </c>
      <c r="Q618" s="71" t="s">
        <v>130</v>
      </c>
      <c r="R618" s="103" t="s">
        <v>44</v>
      </c>
      <c r="S618" s="103">
        <v>1</v>
      </c>
      <c r="T618" s="554">
        <v>134000</v>
      </c>
      <c r="U618" s="554">
        <v>134000</v>
      </c>
      <c r="V618" s="554"/>
      <c r="W618" s="107"/>
      <c r="X618" s="103"/>
      <c r="Y618" s="108"/>
      <c r="Z618" s="109"/>
      <c r="AA618" s="554" t="s">
        <v>35</v>
      </c>
      <c r="AB618" s="554" t="s">
        <v>35</v>
      </c>
      <c r="AC618" s="71"/>
      <c r="AD618" s="71"/>
      <c r="AE618" s="71"/>
      <c r="AF618" s="71"/>
      <c r="AG618" s="71"/>
      <c r="AH618" s="103"/>
      <c r="AI618" s="71"/>
      <c r="AJ618" s="103"/>
      <c r="AK618" s="103"/>
      <c r="AL618" s="554" t="s">
        <v>35</v>
      </c>
      <c r="AM618" s="554" t="s">
        <v>35</v>
      </c>
      <c r="AN618" s="71"/>
      <c r="AO618" s="103"/>
      <c r="AP618" s="602" t="s">
        <v>35</v>
      </c>
      <c r="AQ618" s="107"/>
      <c r="AR618" s="107"/>
    </row>
    <row r="619" spans="1:44" outlineLevel="2">
      <c r="A619" s="72">
        <v>44</v>
      </c>
      <c r="B619" s="552" t="s">
        <v>35</v>
      </c>
      <c r="C619" s="552"/>
      <c r="D619" s="71"/>
      <c r="E619" s="103"/>
      <c r="F619" s="103"/>
      <c r="G619" s="103"/>
      <c r="H619" s="103"/>
      <c r="I619" s="103"/>
      <c r="J619" s="103"/>
      <c r="K619" s="107"/>
      <c r="L619" s="105" t="s">
        <v>35</v>
      </c>
      <c r="M619" s="554" t="s">
        <v>35</v>
      </c>
      <c r="N619" s="554" t="s">
        <v>35</v>
      </c>
      <c r="O619" s="554" t="s">
        <v>35</v>
      </c>
      <c r="P619" s="554" t="s">
        <v>35</v>
      </c>
      <c r="Q619" s="71" t="s">
        <v>131</v>
      </c>
      <c r="R619" s="103" t="s">
        <v>44</v>
      </c>
      <c r="S619" s="103">
        <v>1</v>
      </c>
      <c r="T619" s="554">
        <v>554000</v>
      </c>
      <c r="U619" s="554">
        <v>554000</v>
      </c>
      <c r="V619" s="554"/>
      <c r="W619" s="107"/>
      <c r="X619" s="103"/>
      <c r="Y619" s="108"/>
      <c r="Z619" s="109"/>
      <c r="AA619" s="554" t="s">
        <v>35</v>
      </c>
      <c r="AB619" s="554" t="s">
        <v>35</v>
      </c>
      <c r="AC619" s="71"/>
      <c r="AD619" s="71"/>
      <c r="AE619" s="71"/>
      <c r="AF619" s="71"/>
      <c r="AG619" s="71"/>
      <c r="AH619" s="103"/>
      <c r="AI619" s="71"/>
      <c r="AJ619" s="103"/>
      <c r="AK619" s="103"/>
      <c r="AL619" s="554" t="s">
        <v>35</v>
      </c>
      <c r="AM619" s="554" t="s">
        <v>35</v>
      </c>
      <c r="AN619" s="71"/>
      <c r="AO619" s="103"/>
      <c r="AP619" s="602" t="s">
        <v>35</v>
      </c>
      <c r="AQ619" s="107"/>
      <c r="AR619" s="107"/>
    </row>
    <row r="620" spans="1:44" outlineLevel="2">
      <c r="A620" s="72">
        <v>44</v>
      </c>
      <c r="B620" s="552" t="s">
        <v>35</v>
      </c>
      <c r="C620" s="552"/>
      <c r="D620" s="71"/>
      <c r="E620" s="103"/>
      <c r="F620" s="103"/>
      <c r="G620" s="103"/>
      <c r="H620" s="103"/>
      <c r="I620" s="103"/>
      <c r="J620" s="103"/>
      <c r="K620" s="107"/>
      <c r="L620" s="105" t="s">
        <v>35</v>
      </c>
      <c r="M620" s="554" t="s">
        <v>35</v>
      </c>
      <c r="N620" s="554" t="s">
        <v>35</v>
      </c>
      <c r="O620" s="554" t="s">
        <v>35</v>
      </c>
      <c r="P620" s="554" t="s">
        <v>35</v>
      </c>
      <c r="Q620" s="71" t="s">
        <v>132</v>
      </c>
      <c r="R620" s="103" t="s">
        <v>44</v>
      </c>
      <c r="S620" s="103">
        <v>1</v>
      </c>
      <c r="T620" s="554">
        <v>293000</v>
      </c>
      <c r="U620" s="554">
        <v>293000</v>
      </c>
      <c r="V620" s="554"/>
      <c r="W620" s="107"/>
      <c r="X620" s="103"/>
      <c r="Y620" s="108"/>
      <c r="Z620" s="109"/>
      <c r="AA620" s="554" t="s">
        <v>35</v>
      </c>
      <c r="AB620" s="554" t="s">
        <v>35</v>
      </c>
      <c r="AC620" s="71"/>
      <c r="AD620" s="71"/>
      <c r="AE620" s="71"/>
      <c r="AF620" s="71"/>
      <c r="AG620" s="71"/>
      <c r="AH620" s="103"/>
      <c r="AI620" s="71"/>
      <c r="AJ620" s="103"/>
      <c r="AK620" s="103"/>
      <c r="AL620" s="554" t="s">
        <v>35</v>
      </c>
      <c r="AM620" s="554" t="s">
        <v>35</v>
      </c>
      <c r="AN620" s="71"/>
      <c r="AO620" s="103"/>
      <c r="AP620" s="602" t="s">
        <v>35</v>
      </c>
      <c r="AQ620" s="107"/>
      <c r="AR620" s="107"/>
    </row>
    <row r="621" spans="1:44" outlineLevel="2">
      <c r="A621" s="72">
        <v>44</v>
      </c>
      <c r="B621" s="552" t="s">
        <v>35</v>
      </c>
      <c r="C621" s="552"/>
      <c r="D621" s="71"/>
      <c r="E621" s="103"/>
      <c r="F621" s="103"/>
      <c r="G621" s="103"/>
      <c r="H621" s="103"/>
      <c r="I621" s="103"/>
      <c r="J621" s="103"/>
      <c r="K621" s="107"/>
      <c r="L621" s="105" t="s">
        <v>35</v>
      </c>
      <c r="M621" s="554" t="s">
        <v>35</v>
      </c>
      <c r="N621" s="554" t="s">
        <v>35</v>
      </c>
      <c r="O621" s="554" t="s">
        <v>35</v>
      </c>
      <c r="P621" s="554" t="s">
        <v>35</v>
      </c>
      <c r="Q621" s="71" t="s">
        <v>133</v>
      </c>
      <c r="R621" s="103" t="s">
        <v>44</v>
      </c>
      <c r="S621" s="103">
        <v>1</v>
      </c>
      <c r="T621" s="554">
        <v>283000</v>
      </c>
      <c r="U621" s="554">
        <v>283000</v>
      </c>
      <c r="V621" s="554"/>
      <c r="W621" s="107"/>
      <c r="X621" s="103"/>
      <c r="Y621" s="108"/>
      <c r="Z621" s="109"/>
      <c r="AA621" s="554" t="s">
        <v>35</v>
      </c>
      <c r="AB621" s="554" t="s">
        <v>35</v>
      </c>
      <c r="AC621" s="71"/>
      <c r="AD621" s="71"/>
      <c r="AE621" s="71"/>
      <c r="AF621" s="71"/>
      <c r="AG621" s="71"/>
      <c r="AH621" s="103"/>
      <c r="AI621" s="71"/>
      <c r="AJ621" s="103"/>
      <c r="AK621" s="103"/>
      <c r="AL621" s="554" t="s">
        <v>35</v>
      </c>
      <c r="AM621" s="554" t="s">
        <v>35</v>
      </c>
      <c r="AN621" s="71"/>
      <c r="AO621" s="103"/>
      <c r="AP621" s="602" t="s">
        <v>35</v>
      </c>
      <c r="AQ621" s="107"/>
      <c r="AR621" s="107"/>
    </row>
    <row r="622" spans="1:44" outlineLevel="2">
      <c r="A622" s="72">
        <v>44</v>
      </c>
      <c r="B622" s="552" t="s">
        <v>35</v>
      </c>
      <c r="C622" s="552"/>
      <c r="D622" s="71"/>
      <c r="E622" s="103"/>
      <c r="F622" s="103"/>
      <c r="G622" s="103"/>
      <c r="H622" s="103"/>
      <c r="I622" s="103"/>
      <c r="J622" s="103"/>
      <c r="K622" s="107"/>
      <c r="L622" s="105" t="s">
        <v>35</v>
      </c>
      <c r="M622" s="554" t="s">
        <v>35</v>
      </c>
      <c r="N622" s="554" t="s">
        <v>35</v>
      </c>
      <c r="O622" s="554" t="s">
        <v>35</v>
      </c>
      <c r="P622" s="554" t="s">
        <v>35</v>
      </c>
      <c r="Q622" s="71" t="s">
        <v>134</v>
      </c>
      <c r="R622" s="103" t="s">
        <v>44</v>
      </c>
      <c r="S622" s="103">
        <v>1</v>
      </c>
      <c r="T622" s="554">
        <v>360000</v>
      </c>
      <c r="U622" s="554">
        <v>360000</v>
      </c>
      <c r="V622" s="554"/>
      <c r="W622" s="107"/>
      <c r="X622" s="103"/>
      <c r="Y622" s="108"/>
      <c r="Z622" s="109"/>
      <c r="AA622" s="554" t="s">
        <v>35</v>
      </c>
      <c r="AB622" s="554" t="s">
        <v>35</v>
      </c>
      <c r="AC622" s="71"/>
      <c r="AD622" s="71"/>
      <c r="AE622" s="71"/>
      <c r="AF622" s="71"/>
      <c r="AG622" s="71"/>
      <c r="AH622" s="103"/>
      <c r="AI622" s="71"/>
      <c r="AJ622" s="103"/>
      <c r="AK622" s="103"/>
      <c r="AL622" s="554" t="s">
        <v>35</v>
      </c>
      <c r="AM622" s="554" t="s">
        <v>35</v>
      </c>
      <c r="AN622" s="71"/>
      <c r="AO622" s="103"/>
      <c r="AP622" s="602" t="s">
        <v>35</v>
      </c>
      <c r="AQ622" s="107"/>
      <c r="AR622" s="107"/>
    </row>
    <row r="623" spans="1:44" ht="56.25" outlineLevel="2">
      <c r="A623" s="72">
        <v>44</v>
      </c>
      <c r="B623" s="552" t="s">
        <v>35</v>
      </c>
      <c r="C623" s="552"/>
      <c r="D623" s="71"/>
      <c r="E623" s="103"/>
      <c r="F623" s="103"/>
      <c r="G623" s="103"/>
      <c r="H623" s="103"/>
      <c r="I623" s="103"/>
      <c r="J623" s="103"/>
      <c r="K623" s="107"/>
      <c r="L623" s="105" t="s">
        <v>35</v>
      </c>
      <c r="M623" s="554" t="s">
        <v>35</v>
      </c>
      <c r="N623" s="554" t="s">
        <v>35</v>
      </c>
      <c r="O623" s="554" t="s">
        <v>35</v>
      </c>
      <c r="P623" s="554" t="s">
        <v>35</v>
      </c>
      <c r="Q623" s="71" t="s">
        <v>135</v>
      </c>
      <c r="R623" s="103" t="s">
        <v>44</v>
      </c>
      <c r="S623" s="103">
        <v>1</v>
      </c>
      <c r="T623" s="554">
        <v>1080000</v>
      </c>
      <c r="U623" s="554">
        <v>1080000</v>
      </c>
      <c r="V623" s="554"/>
      <c r="W623" s="107"/>
      <c r="X623" s="103"/>
      <c r="Y623" s="108"/>
      <c r="Z623" s="109"/>
      <c r="AA623" s="554" t="s">
        <v>35</v>
      </c>
      <c r="AB623" s="554" t="s">
        <v>35</v>
      </c>
      <c r="AC623" s="71"/>
      <c r="AD623" s="71"/>
      <c r="AE623" s="71"/>
      <c r="AF623" s="71"/>
      <c r="AG623" s="71"/>
      <c r="AH623" s="103"/>
      <c r="AI623" s="71"/>
      <c r="AJ623" s="103"/>
      <c r="AK623" s="103"/>
      <c r="AL623" s="554" t="s">
        <v>35</v>
      </c>
      <c r="AM623" s="554" t="s">
        <v>35</v>
      </c>
      <c r="AN623" s="71"/>
      <c r="AO623" s="103"/>
      <c r="AP623" s="602" t="s">
        <v>35</v>
      </c>
      <c r="AQ623" s="107"/>
      <c r="AR623" s="107"/>
    </row>
    <row r="624" spans="1:44" outlineLevel="2">
      <c r="A624" s="72">
        <v>44</v>
      </c>
      <c r="B624" s="552"/>
      <c r="C624" s="552"/>
      <c r="D624" s="61"/>
      <c r="E624" s="103"/>
      <c r="F624" s="103"/>
      <c r="G624" s="103"/>
      <c r="H624" s="103"/>
      <c r="I624" s="103"/>
      <c r="J624" s="103"/>
      <c r="K624" s="107"/>
      <c r="L624" s="105" t="s">
        <v>35</v>
      </c>
      <c r="M624" s="554" t="s">
        <v>35</v>
      </c>
      <c r="N624" s="554" t="s">
        <v>35</v>
      </c>
      <c r="O624" s="554" t="s">
        <v>35</v>
      </c>
      <c r="P624" s="554" t="s">
        <v>35</v>
      </c>
      <c r="Q624" s="71" t="s">
        <v>35</v>
      </c>
      <c r="R624" s="103"/>
      <c r="S624" s="103"/>
      <c r="T624" s="554" t="s">
        <v>35</v>
      </c>
      <c r="U624" s="554" t="s">
        <v>35</v>
      </c>
      <c r="V624" s="554"/>
      <c r="W624" s="107"/>
      <c r="X624" s="103"/>
      <c r="Y624" s="108"/>
      <c r="Z624" s="109"/>
      <c r="AA624" s="554" t="s">
        <v>35</v>
      </c>
      <c r="AB624" s="554" t="s">
        <v>35</v>
      </c>
      <c r="AC624" s="71"/>
      <c r="AD624" s="71"/>
      <c r="AE624" s="71"/>
      <c r="AF624" s="71"/>
      <c r="AG624" s="71"/>
      <c r="AH624" s="103"/>
      <c r="AI624" s="71"/>
      <c r="AJ624" s="103"/>
      <c r="AK624" s="103"/>
      <c r="AL624" s="554" t="s">
        <v>35</v>
      </c>
      <c r="AM624" s="554" t="s">
        <v>35</v>
      </c>
      <c r="AN624" s="71"/>
      <c r="AO624" s="103"/>
      <c r="AP624" s="602" t="s">
        <v>35</v>
      </c>
      <c r="AQ624" s="107"/>
      <c r="AR624" s="107"/>
    </row>
    <row r="625" spans="1:44" outlineLevel="1">
      <c r="A625" s="84" t="s">
        <v>2115</v>
      </c>
      <c r="B625" s="552">
        <v>45</v>
      </c>
      <c r="C625" s="552">
        <v>461</v>
      </c>
      <c r="D625" s="61" t="s">
        <v>336</v>
      </c>
      <c r="E625" s="162"/>
      <c r="F625" s="103"/>
      <c r="G625" s="162"/>
      <c r="H625" s="162"/>
      <c r="I625" s="162"/>
      <c r="J625" s="162"/>
      <c r="K625" s="129"/>
      <c r="L625" s="178">
        <v>714.90000000000009</v>
      </c>
      <c r="M625" s="553"/>
      <c r="N625" s="553"/>
      <c r="O625" s="553">
        <v>1091705100</v>
      </c>
      <c r="P625" s="553">
        <v>0</v>
      </c>
      <c r="Q625" s="61"/>
      <c r="R625" s="162"/>
      <c r="S625" s="162">
        <v>0</v>
      </c>
      <c r="T625" s="553"/>
      <c r="U625" s="553">
        <v>0</v>
      </c>
      <c r="V625" s="553"/>
      <c r="W625" s="129"/>
      <c r="X625" s="162"/>
      <c r="Y625" s="169">
        <v>715.9</v>
      </c>
      <c r="Z625" s="170">
        <v>0</v>
      </c>
      <c r="AA625" s="553"/>
      <c r="AB625" s="553">
        <v>421269207.30000001</v>
      </c>
      <c r="AC625" s="71"/>
      <c r="AD625" s="71"/>
      <c r="AE625" s="71"/>
      <c r="AF625" s="71"/>
      <c r="AG625" s="71"/>
      <c r="AH625" s="103"/>
      <c r="AI625" s="61"/>
      <c r="AJ625" s="162"/>
      <c r="AK625" s="162">
        <v>0</v>
      </c>
      <c r="AL625" s="553"/>
      <c r="AM625" s="553">
        <v>0</v>
      </c>
      <c r="AN625" s="61"/>
      <c r="AO625" s="162">
        <v>0</v>
      </c>
      <c r="AP625" s="602">
        <v>1512974307.3</v>
      </c>
      <c r="AQ625" s="59"/>
      <c r="AR625" s="59"/>
    </row>
    <row r="626" spans="1:44" ht="56.25" outlineLevel="2">
      <c r="A626" s="72">
        <v>45</v>
      </c>
      <c r="B626" s="552" t="s">
        <v>35</v>
      </c>
      <c r="C626" s="552"/>
      <c r="D626" s="71" t="s">
        <v>337</v>
      </c>
      <c r="E626" s="103">
        <v>1</v>
      </c>
      <c r="F626" s="103"/>
      <c r="G626" s="103">
        <v>496</v>
      </c>
      <c r="H626" s="103">
        <v>79</v>
      </c>
      <c r="I626" s="103">
        <v>250</v>
      </c>
      <c r="J626" s="103" t="s">
        <v>235</v>
      </c>
      <c r="K626" s="107" t="s">
        <v>973</v>
      </c>
      <c r="L626" s="126">
        <v>197.7</v>
      </c>
      <c r="M626" s="554">
        <v>1679000</v>
      </c>
      <c r="N626" s="554">
        <v>0</v>
      </c>
      <c r="O626" s="554">
        <v>331938300</v>
      </c>
      <c r="P626" s="554">
        <v>0</v>
      </c>
      <c r="Q626" s="71" t="s">
        <v>35</v>
      </c>
      <c r="R626" s="103"/>
      <c r="S626" s="103"/>
      <c r="T626" s="554" t="s">
        <v>35</v>
      </c>
      <c r="U626" s="554" t="s">
        <v>35</v>
      </c>
      <c r="V626" s="554"/>
      <c r="W626" s="107" t="s">
        <v>1252</v>
      </c>
      <c r="X626" s="103" t="s">
        <v>27</v>
      </c>
      <c r="Y626" s="108">
        <v>715.9</v>
      </c>
      <c r="Z626" s="109"/>
      <c r="AA626" s="554">
        <v>588447</v>
      </c>
      <c r="AB626" s="554">
        <v>421269207.30000001</v>
      </c>
      <c r="AC626" s="71"/>
      <c r="AD626" s="71"/>
      <c r="AE626" s="71"/>
      <c r="AF626" s="71"/>
      <c r="AG626" s="71"/>
      <c r="AH626" s="103"/>
      <c r="AI626" s="71"/>
      <c r="AJ626" s="103"/>
      <c r="AK626" s="103"/>
      <c r="AL626" s="554" t="s">
        <v>35</v>
      </c>
      <c r="AM626" s="554" t="s">
        <v>35</v>
      </c>
      <c r="AN626" s="71"/>
      <c r="AO626" s="103"/>
      <c r="AP626" s="602" t="s">
        <v>35</v>
      </c>
      <c r="AQ626" s="59" t="s">
        <v>367</v>
      </c>
      <c r="AR626" s="59" t="s">
        <v>1912</v>
      </c>
    </row>
    <row r="627" spans="1:44" ht="281.25" outlineLevel="2">
      <c r="A627" s="72">
        <v>45</v>
      </c>
      <c r="B627" s="552" t="s">
        <v>35</v>
      </c>
      <c r="C627" s="552"/>
      <c r="D627" s="71" t="s">
        <v>71</v>
      </c>
      <c r="E627" s="103"/>
      <c r="F627" s="103"/>
      <c r="G627" s="103">
        <v>496</v>
      </c>
      <c r="H627" s="103">
        <v>79</v>
      </c>
      <c r="I627" s="103">
        <v>250</v>
      </c>
      <c r="J627" s="103" t="s">
        <v>235</v>
      </c>
      <c r="K627" s="107" t="s">
        <v>967</v>
      </c>
      <c r="L627" s="580">
        <v>517.20000000000005</v>
      </c>
      <c r="M627" s="554">
        <v>1469000</v>
      </c>
      <c r="N627" s="554">
        <v>0</v>
      </c>
      <c r="O627" s="554">
        <v>759766800.00000012</v>
      </c>
      <c r="P627" s="554">
        <v>0</v>
      </c>
      <c r="Q627" s="71" t="s">
        <v>35</v>
      </c>
      <c r="R627" s="103"/>
      <c r="S627" s="103"/>
      <c r="T627" s="554" t="s">
        <v>35</v>
      </c>
      <c r="U627" s="554" t="s">
        <v>35</v>
      </c>
      <c r="V627" s="554"/>
      <c r="W627" s="107"/>
      <c r="X627" s="103"/>
      <c r="Y627" s="108"/>
      <c r="Z627" s="109"/>
      <c r="AA627" s="554" t="s">
        <v>35</v>
      </c>
      <c r="AB627" s="554" t="s">
        <v>35</v>
      </c>
      <c r="AC627" s="71"/>
      <c r="AD627" s="71"/>
      <c r="AE627" s="71"/>
      <c r="AF627" s="71"/>
      <c r="AG627" s="71"/>
      <c r="AH627" s="103"/>
      <c r="AI627" s="71"/>
      <c r="AJ627" s="103"/>
      <c r="AK627" s="103"/>
      <c r="AL627" s="554" t="s">
        <v>35</v>
      </c>
      <c r="AM627" s="554" t="s">
        <v>35</v>
      </c>
      <c r="AN627" s="71"/>
      <c r="AO627" s="103"/>
      <c r="AP627" s="602" t="s">
        <v>35</v>
      </c>
      <c r="AQ627" s="59" t="s">
        <v>368</v>
      </c>
      <c r="AR627" s="59" t="s">
        <v>1983</v>
      </c>
    </row>
    <row r="628" spans="1:44" ht="112.5" outlineLevel="2">
      <c r="A628" s="72">
        <v>45</v>
      </c>
      <c r="B628" s="552" t="s">
        <v>35</v>
      </c>
      <c r="C628" s="552"/>
      <c r="D628" s="71"/>
      <c r="E628" s="103"/>
      <c r="F628" s="103"/>
      <c r="G628" s="103"/>
      <c r="H628" s="103"/>
      <c r="I628" s="103"/>
      <c r="J628" s="103"/>
      <c r="K628" s="107"/>
      <c r="L628" s="105" t="s">
        <v>35</v>
      </c>
      <c r="M628" s="554" t="s">
        <v>35</v>
      </c>
      <c r="N628" s="554" t="s">
        <v>35</v>
      </c>
      <c r="O628" s="554" t="s">
        <v>35</v>
      </c>
      <c r="P628" s="554" t="s">
        <v>35</v>
      </c>
      <c r="Q628" s="71" t="s">
        <v>35</v>
      </c>
      <c r="R628" s="103"/>
      <c r="S628" s="103"/>
      <c r="T628" s="554" t="s">
        <v>35</v>
      </c>
      <c r="U628" s="554" t="s">
        <v>35</v>
      </c>
      <c r="V628" s="554"/>
      <c r="W628" s="107"/>
      <c r="X628" s="103"/>
      <c r="Y628" s="108"/>
      <c r="Z628" s="109"/>
      <c r="AA628" s="554" t="s">
        <v>35</v>
      </c>
      <c r="AB628" s="554" t="s">
        <v>35</v>
      </c>
      <c r="AC628" s="71"/>
      <c r="AD628" s="71"/>
      <c r="AE628" s="71"/>
      <c r="AF628" s="71"/>
      <c r="AG628" s="71"/>
      <c r="AH628" s="103"/>
      <c r="AI628" s="71"/>
      <c r="AJ628" s="103"/>
      <c r="AK628" s="103"/>
      <c r="AL628" s="554" t="s">
        <v>35</v>
      </c>
      <c r="AM628" s="554" t="s">
        <v>35</v>
      </c>
      <c r="AN628" s="71"/>
      <c r="AO628" s="103"/>
      <c r="AP628" s="602" t="s">
        <v>35</v>
      </c>
      <c r="AQ628" s="59" t="s">
        <v>543</v>
      </c>
      <c r="AR628" s="59" t="s">
        <v>1949</v>
      </c>
    </row>
    <row r="629" spans="1:44" ht="75" outlineLevel="2">
      <c r="A629" s="72">
        <v>45</v>
      </c>
      <c r="B629" s="552" t="s">
        <v>35</v>
      </c>
      <c r="C629" s="552"/>
      <c r="D629" s="71"/>
      <c r="E629" s="103"/>
      <c r="F629" s="103"/>
      <c r="G629" s="103"/>
      <c r="H629" s="103"/>
      <c r="I629" s="103"/>
      <c r="J629" s="103"/>
      <c r="K629" s="107"/>
      <c r="L629" s="105" t="s">
        <v>35</v>
      </c>
      <c r="M629" s="554"/>
      <c r="N629" s="554"/>
      <c r="O629" s="554"/>
      <c r="P629" s="554"/>
      <c r="Q629" s="71"/>
      <c r="R629" s="103"/>
      <c r="S629" s="103"/>
      <c r="T629" s="554"/>
      <c r="U629" s="554"/>
      <c r="V629" s="554"/>
      <c r="W629" s="107"/>
      <c r="X629" s="103"/>
      <c r="Y629" s="108"/>
      <c r="Z629" s="109"/>
      <c r="AA629" s="554"/>
      <c r="AB629" s="554"/>
      <c r="AC629" s="71"/>
      <c r="AD629" s="71"/>
      <c r="AE629" s="71"/>
      <c r="AF629" s="71"/>
      <c r="AG629" s="71"/>
      <c r="AH629" s="103"/>
      <c r="AI629" s="71"/>
      <c r="AJ629" s="103"/>
      <c r="AK629" s="103"/>
      <c r="AL629" s="554"/>
      <c r="AM629" s="554"/>
      <c r="AN629" s="71"/>
      <c r="AO629" s="103"/>
      <c r="AP629" s="602" t="s">
        <v>35</v>
      </c>
      <c r="AQ629" s="59"/>
      <c r="AR629" s="59" t="s">
        <v>1934</v>
      </c>
    </row>
    <row r="630" spans="1:44" ht="37.5" outlineLevel="2">
      <c r="A630" s="72">
        <v>45</v>
      </c>
      <c r="B630" s="552" t="s">
        <v>35</v>
      </c>
      <c r="C630" s="552"/>
      <c r="D630" s="71"/>
      <c r="E630" s="103"/>
      <c r="F630" s="103"/>
      <c r="G630" s="103"/>
      <c r="H630" s="103"/>
      <c r="I630" s="103"/>
      <c r="J630" s="103"/>
      <c r="K630" s="107"/>
      <c r="L630" s="105" t="s">
        <v>35</v>
      </c>
      <c r="M630" s="554"/>
      <c r="N630" s="554"/>
      <c r="O630" s="554"/>
      <c r="P630" s="554"/>
      <c r="Q630" s="71"/>
      <c r="R630" s="103"/>
      <c r="S630" s="103"/>
      <c r="T630" s="554"/>
      <c r="U630" s="554"/>
      <c r="V630" s="554"/>
      <c r="W630" s="107"/>
      <c r="X630" s="103"/>
      <c r="Y630" s="108"/>
      <c r="Z630" s="109"/>
      <c r="AA630" s="554"/>
      <c r="AB630" s="554"/>
      <c r="AC630" s="71"/>
      <c r="AD630" s="71"/>
      <c r="AE630" s="71"/>
      <c r="AF630" s="71"/>
      <c r="AG630" s="71"/>
      <c r="AH630" s="103"/>
      <c r="AI630" s="71"/>
      <c r="AJ630" s="103"/>
      <c r="AK630" s="103"/>
      <c r="AL630" s="554"/>
      <c r="AM630" s="554"/>
      <c r="AN630" s="71"/>
      <c r="AO630" s="103"/>
      <c r="AP630" s="602" t="s">
        <v>35</v>
      </c>
      <c r="AQ630" s="59"/>
      <c r="AR630" s="59" t="s">
        <v>1984</v>
      </c>
    </row>
    <row r="631" spans="1:44" outlineLevel="2">
      <c r="A631" s="72">
        <v>45</v>
      </c>
      <c r="B631" s="552"/>
      <c r="C631" s="552"/>
      <c r="D631" s="61"/>
      <c r="E631" s="103"/>
      <c r="F631" s="103"/>
      <c r="G631" s="103"/>
      <c r="H631" s="103"/>
      <c r="I631" s="103"/>
      <c r="J631" s="103"/>
      <c r="K631" s="107"/>
      <c r="L631" s="105" t="s">
        <v>35</v>
      </c>
      <c r="M631" s="554" t="s">
        <v>35</v>
      </c>
      <c r="N631" s="554" t="s">
        <v>35</v>
      </c>
      <c r="O631" s="554" t="s">
        <v>35</v>
      </c>
      <c r="P631" s="554" t="s">
        <v>35</v>
      </c>
      <c r="Q631" s="71" t="s">
        <v>35</v>
      </c>
      <c r="R631" s="103"/>
      <c r="S631" s="103"/>
      <c r="T631" s="554" t="s">
        <v>35</v>
      </c>
      <c r="U631" s="554" t="s">
        <v>35</v>
      </c>
      <c r="V631" s="554"/>
      <c r="W631" s="107"/>
      <c r="X631" s="103"/>
      <c r="Y631" s="108"/>
      <c r="Z631" s="109"/>
      <c r="AA631" s="554" t="s">
        <v>35</v>
      </c>
      <c r="AB631" s="554" t="s">
        <v>35</v>
      </c>
      <c r="AC631" s="71"/>
      <c r="AD631" s="71"/>
      <c r="AE631" s="71"/>
      <c r="AF631" s="71"/>
      <c r="AG631" s="71"/>
      <c r="AH631" s="103"/>
      <c r="AI631" s="71"/>
      <c r="AJ631" s="103"/>
      <c r="AK631" s="103"/>
      <c r="AL631" s="554" t="s">
        <v>35</v>
      </c>
      <c r="AM631" s="554" t="s">
        <v>35</v>
      </c>
      <c r="AN631" s="71"/>
      <c r="AO631" s="103"/>
      <c r="AP631" s="602" t="s">
        <v>35</v>
      </c>
      <c r="AQ631" s="59"/>
      <c r="AR631" s="59"/>
    </row>
    <row r="632" spans="1:44" outlineLevel="1">
      <c r="A632" s="84" t="s">
        <v>2114</v>
      </c>
      <c r="B632" s="552">
        <v>46</v>
      </c>
      <c r="C632" s="552">
        <v>460</v>
      </c>
      <c r="D632" s="61" t="s">
        <v>336</v>
      </c>
      <c r="E632" s="162"/>
      <c r="F632" s="103"/>
      <c r="G632" s="162"/>
      <c r="H632" s="162"/>
      <c r="I632" s="162"/>
      <c r="J632" s="162"/>
      <c r="K632" s="129"/>
      <c r="L632" s="167">
        <v>79</v>
      </c>
      <c r="M632" s="553"/>
      <c r="N632" s="553"/>
      <c r="O632" s="553">
        <v>132641000</v>
      </c>
      <c r="P632" s="553">
        <v>0</v>
      </c>
      <c r="Q632" s="61"/>
      <c r="R632" s="162"/>
      <c r="S632" s="162">
        <v>0</v>
      </c>
      <c r="T632" s="553"/>
      <c r="U632" s="553">
        <v>0</v>
      </c>
      <c r="V632" s="553"/>
      <c r="W632" s="129"/>
      <c r="X632" s="162"/>
      <c r="Y632" s="169">
        <v>79</v>
      </c>
      <c r="Z632" s="170">
        <v>0</v>
      </c>
      <c r="AA632" s="553"/>
      <c r="AB632" s="553">
        <v>46487313</v>
      </c>
      <c r="AC632" s="71"/>
      <c r="AD632" s="71"/>
      <c r="AE632" s="71"/>
      <c r="AF632" s="71"/>
      <c r="AG632" s="71"/>
      <c r="AH632" s="103"/>
      <c r="AI632" s="61"/>
      <c r="AJ632" s="162"/>
      <c r="AK632" s="162">
        <v>0</v>
      </c>
      <c r="AL632" s="553"/>
      <c r="AM632" s="553">
        <v>0</v>
      </c>
      <c r="AN632" s="61"/>
      <c r="AO632" s="162">
        <v>0</v>
      </c>
      <c r="AP632" s="602">
        <v>179128313</v>
      </c>
      <c r="AQ632" s="111"/>
      <c r="AR632" s="111"/>
    </row>
    <row r="633" spans="1:44" ht="56.25" outlineLevel="2">
      <c r="A633" s="72">
        <v>46</v>
      </c>
      <c r="B633" s="552" t="s">
        <v>35</v>
      </c>
      <c r="C633" s="552"/>
      <c r="D633" s="71" t="s">
        <v>337</v>
      </c>
      <c r="E633" s="103">
        <v>1</v>
      </c>
      <c r="F633" s="103"/>
      <c r="G633" s="103">
        <v>512</v>
      </c>
      <c r="H633" s="103">
        <v>79</v>
      </c>
      <c r="I633" s="103">
        <v>250</v>
      </c>
      <c r="J633" s="103" t="s">
        <v>235</v>
      </c>
      <c r="K633" s="107" t="s">
        <v>973</v>
      </c>
      <c r="L633" s="105">
        <v>79</v>
      </c>
      <c r="M633" s="554">
        <v>1679000</v>
      </c>
      <c r="N633" s="554">
        <v>0</v>
      </c>
      <c r="O633" s="554">
        <v>132641000</v>
      </c>
      <c r="P633" s="554">
        <v>0</v>
      </c>
      <c r="Q633" s="71" t="s">
        <v>35</v>
      </c>
      <c r="R633" s="103"/>
      <c r="S633" s="103"/>
      <c r="T633" s="554" t="s">
        <v>35</v>
      </c>
      <c r="U633" s="554" t="s">
        <v>35</v>
      </c>
      <c r="V633" s="554"/>
      <c r="W633" s="107" t="s">
        <v>1252</v>
      </c>
      <c r="X633" s="103" t="s">
        <v>27</v>
      </c>
      <c r="Y633" s="108">
        <v>79</v>
      </c>
      <c r="Z633" s="109"/>
      <c r="AA633" s="554">
        <v>588447</v>
      </c>
      <c r="AB633" s="554">
        <v>46487313</v>
      </c>
      <c r="AC633" s="71"/>
      <c r="AD633" s="71"/>
      <c r="AE633" s="71"/>
      <c r="AF633" s="71"/>
      <c r="AG633" s="71"/>
      <c r="AH633" s="103"/>
      <c r="AI633" s="71"/>
      <c r="AJ633" s="103"/>
      <c r="AK633" s="103"/>
      <c r="AL633" s="554" t="s">
        <v>35</v>
      </c>
      <c r="AM633" s="554" t="s">
        <v>35</v>
      </c>
      <c r="AN633" s="71"/>
      <c r="AO633" s="103"/>
      <c r="AP633" s="602" t="s">
        <v>35</v>
      </c>
      <c r="AQ633" s="111" t="s">
        <v>743</v>
      </c>
      <c r="AR633" s="111" t="s">
        <v>1912</v>
      </c>
    </row>
    <row r="634" spans="1:44" ht="281.25" outlineLevel="2">
      <c r="A634" s="72">
        <v>46</v>
      </c>
      <c r="B634" s="552" t="s">
        <v>35</v>
      </c>
      <c r="C634" s="552"/>
      <c r="D634" s="71" t="s">
        <v>71</v>
      </c>
      <c r="E634" s="103"/>
      <c r="F634" s="103"/>
      <c r="G634" s="103"/>
      <c r="H634" s="103"/>
      <c r="I634" s="103"/>
      <c r="J634" s="103"/>
      <c r="K634" s="107"/>
      <c r="L634" s="105" t="s">
        <v>35</v>
      </c>
      <c r="M634" s="554" t="s">
        <v>35</v>
      </c>
      <c r="N634" s="554" t="s">
        <v>35</v>
      </c>
      <c r="O634" s="554" t="s">
        <v>35</v>
      </c>
      <c r="P634" s="554" t="s">
        <v>35</v>
      </c>
      <c r="Q634" s="71" t="s">
        <v>35</v>
      </c>
      <c r="R634" s="103"/>
      <c r="S634" s="103"/>
      <c r="T634" s="554" t="s">
        <v>35</v>
      </c>
      <c r="U634" s="554" t="s">
        <v>35</v>
      </c>
      <c r="V634" s="554"/>
      <c r="W634" s="107"/>
      <c r="X634" s="103"/>
      <c r="Y634" s="108"/>
      <c r="Z634" s="109"/>
      <c r="AA634" s="554" t="s">
        <v>35</v>
      </c>
      <c r="AB634" s="554" t="s">
        <v>35</v>
      </c>
      <c r="AC634" s="71"/>
      <c r="AD634" s="71"/>
      <c r="AE634" s="71"/>
      <c r="AF634" s="71"/>
      <c r="AG634" s="71"/>
      <c r="AH634" s="103"/>
      <c r="AI634" s="71"/>
      <c r="AJ634" s="103"/>
      <c r="AK634" s="103"/>
      <c r="AL634" s="554" t="s">
        <v>35</v>
      </c>
      <c r="AM634" s="554" t="s">
        <v>35</v>
      </c>
      <c r="AN634" s="71"/>
      <c r="AO634" s="103"/>
      <c r="AP634" s="602" t="s">
        <v>35</v>
      </c>
      <c r="AQ634" s="59" t="s">
        <v>370</v>
      </c>
      <c r="AR634" s="59" t="s">
        <v>1983</v>
      </c>
    </row>
    <row r="635" spans="1:44" ht="112.5" outlineLevel="2">
      <c r="A635" s="72">
        <v>46</v>
      </c>
      <c r="B635" s="552" t="s">
        <v>35</v>
      </c>
      <c r="C635" s="552"/>
      <c r="D635" s="71"/>
      <c r="E635" s="103"/>
      <c r="F635" s="103"/>
      <c r="G635" s="103"/>
      <c r="H635" s="103"/>
      <c r="I635" s="103"/>
      <c r="J635" s="103"/>
      <c r="K635" s="107"/>
      <c r="L635" s="105" t="s">
        <v>35</v>
      </c>
      <c r="M635" s="554" t="s">
        <v>35</v>
      </c>
      <c r="N635" s="554" t="s">
        <v>35</v>
      </c>
      <c r="O635" s="554" t="s">
        <v>35</v>
      </c>
      <c r="P635" s="554" t="s">
        <v>35</v>
      </c>
      <c r="Q635" s="71" t="s">
        <v>35</v>
      </c>
      <c r="R635" s="103"/>
      <c r="S635" s="103"/>
      <c r="T635" s="554" t="s">
        <v>35</v>
      </c>
      <c r="U635" s="554" t="s">
        <v>35</v>
      </c>
      <c r="V635" s="554"/>
      <c r="W635" s="107"/>
      <c r="X635" s="103"/>
      <c r="Y635" s="108"/>
      <c r="Z635" s="109"/>
      <c r="AA635" s="554" t="s">
        <v>35</v>
      </c>
      <c r="AB635" s="554" t="s">
        <v>35</v>
      </c>
      <c r="AC635" s="71"/>
      <c r="AD635" s="71"/>
      <c r="AE635" s="71"/>
      <c r="AF635" s="71"/>
      <c r="AG635" s="71"/>
      <c r="AH635" s="103"/>
      <c r="AI635" s="71"/>
      <c r="AJ635" s="103"/>
      <c r="AK635" s="103"/>
      <c r="AL635" s="554" t="s">
        <v>35</v>
      </c>
      <c r="AM635" s="554" t="s">
        <v>35</v>
      </c>
      <c r="AN635" s="71"/>
      <c r="AO635" s="103"/>
      <c r="AP635" s="602" t="s">
        <v>35</v>
      </c>
      <c r="AQ635" s="59" t="s">
        <v>543</v>
      </c>
      <c r="AR635" s="59" t="s">
        <v>1949</v>
      </c>
    </row>
    <row r="636" spans="1:44" ht="75" outlineLevel="2">
      <c r="A636" s="72">
        <v>46</v>
      </c>
      <c r="B636" s="552" t="s">
        <v>35</v>
      </c>
      <c r="C636" s="552"/>
      <c r="D636" s="71"/>
      <c r="E636" s="103"/>
      <c r="F636" s="103"/>
      <c r="G636" s="103"/>
      <c r="H636" s="103"/>
      <c r="I636" s="103"/>
      <c r="J636" s="103"/>
      <c r="K636" s="107"/>
      <c r="L636" s="105" t="s">
        <v>35</v>
      </c>
      <c r="M636" s="554"/>
      <c r="N636" s="554"/>
      <c r="O636" s="554"/>
      <c r="P636" s="554"/>
      <c r="Q636" s="71"/>
      <c r="R636" s="103"/>
      <c r="S636" s="103"/>
      <c r="T636" s="554"/>
      <c r="U636" s="554"/>
      <c r="V636" s="554"/>
      <c r="W636" s="107"/>
      <c r="X636" s="103"/>
      <c r="Y636" s="108"/>
      <c r="Z636" s="109"/>
      <c r="AA636" s="554"/>
      <c r="AB636" s="554"/>
      <c r="AC636" s="71"/>
      <c r="AD636" s="71"/>
      <c r="AE636" s="71"/>
      <c r="AF636" s="71"/>
      <c r="AG636" s="71"/>
      <c r="AH636" s="103"/>
      <c r="AI636" s="71"/>
      <c r="AJ636" s="103"/>
      <c r="AK636" s="103"/>
      <c r="AL636" s="554"/>
      <c r="AM636" s="554"/>
      <c r="AN636" s="71"/>
      <c r="AO636" s="103"/>
      <c r="AP636" s="602" t="s">
        <v>35</v>
      </c>
      <c r="AQ636" s="59"/>
      <c r="AR636" s="59" t="s">
        <v>1934</v>
      </c>
    </row>
    <row r="637" spans="1:44" ht="37.5" outlineLevel="2">
      <c r="A637" s="72">
        <v>46</v>
      </c>
      <c r="B637" s="552" t="s">
        <v>35</v>
      </c>
      <c r="C637" s="552"/>
      <c r="D637" s="71"/>
      <c r="E637" s="103"/>
      <c r="F637" s="103"/>
      <c r="G637" s="103"/>
      <c r="H637" s="103"/>
      <c r="I637" s="103"/>
      <c r="J637" s="103"/>
      <c r="K637" s="107"/>
      <c r="L637" s="105" t="s">
        <v>35</v>
      </c>
      <c r="M637" s="554"/>
      <c r="N637" s="554"/>
      <c r="O637" s="554"/>
      <c r="P637" s="554"/>
      <c r="Q637" s="71"/>
      <c r="R637" s="103"/>
      <c r="S637" s="103"/>
      <c r="T637" s="554"/>
      <c r="U637" s="554"/>
      <c r="V637" s="554"/>
      <c r="W637" s="107"/>
      <c r="X637" s="103"/>
      <c r="Y637" s="108"/>
      <c r="Z637" s="109"/>
      <c r="AA637" s="554"/>
      <c r="AB637" s="554"/>
      <c r="AC637" s="71"/>
      <c r="AD637" s="71"/>
      <c r="AE637" s="71"/>
      <c r="AF637" s="71"/>
      <c r="AG637" s="71"/>
      <c r="AH637" s="103"/>
      <c r="AI637" s="71"/>
      <c r="AJ637" s="103"/>
      <c r="AK637" s="103"/>
      <c r="AL637" s="554"/>
      <c r="AM637" s="554"/>
      <c r="AN637" s="71"/>
      <c r="AO637" s="103"/>
      <c r="AP637" s="602" t="s">
        <v>35</v>
      </c>
      <c r="AQ637" s="59"/>
      <c r="AR637" s="59" t="s">
        <v>1984</v>
      </c>
    </row>
    <row r="638" spans="1:44" outlineLevel="2">
      <c r="A638" s="72">
        <v>46</v>
      </c>
      <c r="B638" s="552"/>
      <c r="C638" s="552"/>
      <c r="D638" s="61"/>
      <c r="E638" s="103"/>
      <c r="F638" s="103"/>
      <c r="G638" s="103"/>
      <c r="H638" s="103"/>
      <c r="I638" s="103"/>
      <c r="J638" s="103"/>
      <c r="K638" s="107"/>
      <c r="L638" s="105" t="s">
        <v>35</v>
      </c>
      <c r="M638" s="554" t="s">
        <v>35</v>
      </c>
      <c r="N638" s="554" t="s">
        <v>35</v>
      </c>
      <c r="O638" s="554" t="s">
        <v>35</v>
      </c>
      <c r="P638" s="554" t="s">
        <v>35</v>
      </c>
      <c r="Q638" s="71" t="s">
        <v>35</v>
      </c>
      <c r="R638" s="103"/>
      <c r="S638" s="103"/>
      <c r="T638" s="554" t="s">
        <v>35</v>
      </c>
      <c r="U638" s="554" t="s">
        <v>35</v>
      </c>
      <c r="V638" s="554"/>
      <c r="W638" s="107"/>
      <c r="X638" s="103"/>
      <c r="Y638" s="108"/>
      <c r="Z638" s="109"/>
      <c r="AA638" s="554" t="s">
        <v>35</v>
      </c>
      <c r="AB638" s="554" t="s">
        <v>35</v>
      </c>
      <c r="AC638" s="71"/>
      <c r="AD638" s="71"/>
      <c r="AE638" s="71"/>
      <c r="AF638" s="71"/>
      <c r="AG638" s="71"/>
      <c r="AH638" s="103"/>
      <c r="AI638" s="71"/>
      <c r="AJ638" s="103"/>
      <c r="AK638" s="103"/>
      <c r="AL638" s="554" t="s">
        <v>35</v>
      </c>
      <c r="AM638" s="554" t="s">
        <v>35</v>
      </c>
      <c r="AN638" s="71"/>
      <c r="AO638" s="103"/>
      <c r="AP638" s="602" t="s">
        <v>35</v>
      </c>
      <c r="AQ638" s="107"/>
      <c r="AR638" s="107"/>
    </row>
    <row r="639" spans="1:44" outlineLevel="1">
      <c r="A639" s="84" t="s">
        <v>2113</v>
      </c>
      <c r="B639" s="552">
        <v>47</v>
      </c>
      <c r="C639" s="552">
        <v>453</v>
      </c>
      <c r="D639" s="61" t="s">
        <v>317</v>
      </c>
      <c r="E639" s="162"/>
      <c r="F639" s="103"/>
      <c r="G639" s="162"/>
      <c r="H639" s="162"/>
      <c r="I639" s="162"/>
      <c r="J639" s="162"/>
      <c r="K639" s="129"/>
      <c r="L639" s="167">
        <v>2204.9</v>
      </c>
      <c r="M639" s="553"/>
      <c r="N639" s="553"/>
      <c r="O639" s="553">
        <v>3702027100</v>
      </c>
      <c r="P639" s="553">
        <v>2976615000</v>
      </c>
      <c r="Q639" s="61"/>
      <c r="R639" s="162"/>
      <c r="S639" s="162">
        <v>14</v>
      </c>
      <c r="T639" s="553"/>
      <c r="U639" s="553">
        <v>7526000</v>
      </c>
      <c r="V639" s="553"/>
      <c r="W639" s="129"/>
      <c r="X639" s="162"/>
      <c r="Y639" s="169">
        <v>3325.7100000000019</v>
      </c>
      <c r="Z639" s="170">
        <v>0</v>
      </c>
      <c r="AA639" s="553"/>
      <c r="AB639" s="553">
        <v>5244439016.2710018</v>
      </c>
      <c r="AC639" s="71"/>
      <c r="AD639" s="71"/>
      <c r="AE639" s="71"/>
      <c r="AF639" s="71"/>
      <c r="AG639" s="71"/>
      <c r="AH639" s="103"/>
      <c r="AI639" s="61"/>
      <c r="AJ639" s="162"/>
      <c r="AK639" s="162">
        <v>2</v>
      </c>
      <c r="AL639" s="553"/>
      <c r="AM639" s="553">
        <v>20105900</v>
      </c>
      <c r="AN639" s="61"/>
      <c r="AO639" s="162">
        <v>0</v>
      </c>
      <c r="AP639" s="602">
        <v>11950713016.271002</v>
      </c>
      <c r="AQ639" s="111"/>
      <c r="AR639" s="111"/>
    </row>
    <row r="640" spans="1:44" ht="56.25" outlineLevel="2">
      <c r="A640" s="72">
        <v>47</v>
      </c>
      <c r="B640" s="552" t="s">
        <v>35</v>
      </c>
      <c r="C640" s="552"/>
      <c r="D640" s="71" t="s">
        <v>318</v>
      </c>
      <c r="E640" s="103">
        <v>1</v>
      </c>
      <c r="F640" s="103"/>
      <c r="G640" s="103">
        <v>170</v>
      </c>
      <c r="H640" s="103">
        <v>79</v>
      </c>
      <c r="I640" s="103">
        <v>250</v>
      </c>
      <c r="J640" s="103">
        <v>203</v>
      </c>
      <c r="K640" s="107" t="s">
        <v>974</v>
      </c>
      <c r="L640" s="105">
        <v>1617.2</v>
      </c>
      <c r="M640" s="554">
        <v>1679000</v>
      </c>
      <c r="N640" s="554">
        <v>1350000</v>
      </c>
      <c r="O640" s="554">
        <v>2715278800</v>
      </c>
      <c r="P640" s="554">
        <v>2183220000</v>
      </c>
      <c r="Q640" s="71" t="s">
        <v>68</v>
      </c>
      <c r="R640" s="103" t="s">
        <v>44</v>
      </c>
      <c r="S640" s="103">
        <v>1</v>
      </c>
      <c r="T640" s="554">
        <v>450000</v>
      </c>
      <c r="U640" s="554">
        <v>450000</v>
      </c>
      <c r="V640" s="554" t="s">
        <v>2163</v>
      </c>
      <c r="W640" s="107" t="s">
        <v>1078</v>
      </c>
      <c r="X640" s="103" t="s">
        <v>27</v>
      </c>
      <c r="Y640" s="108">
        <v>68.34</v>
      </c>
      <c r="Z640" s="109"/>
      <c r="AA640" s="554">
        <v>854777</v>
      </c>
      <c r="AB640" s="554">
        <v>58415460.18</v>
      </c>
      <c r="AC640" s="71"/>
      <c r="AD640" s="71" t="s">
        <v>29</v>
      </c>
      <c r="AE640" s="71" t="s">
        <v>36</v>
      </c>
      <c r="AF640" s="71" t="s">
        <v>41</v>
      </c>
      <c r="AG640" s="71" t="s">
        <v>136</v>
      </c>
      <c r="AH640" s="103"/>
      <c r="AI640" s="71" t="s">
        <v>564</v>
      </c>
      <c r="AJ640" s="103" t="s">
        <v>409</v>
      </c>
      <c r="AK640" s="103">
        <v>1</v>
      </c>
      <c r="AL640" s="554">
        <v>3105900</v>
      </c>
      <c r="AM640" s="554">
        <v>3105900</v>
      </c>
      <c r="AN640" s="71"/>
      <c r="AO640" s="103"/>
      <c r="AP640" s="602" t="s">
        <v>35</v>
      </c>
      <c r="AQ640" s="111" t="s">
        <v>740</v>
      </c>
      <c r="AR640" s="111" t="s">
        <v>1912</v>
      </c>
    </row>
    <row r="641" spans="1:44" ht="75" outlineLevel="2">
      <c r="A641" s="72">
        <v>47</v>
      </c>
      <c r="B641" s="552" t="s">
        <v>35</v>
      </c>
      <c r="C641" s="552"/>
      <c r="D641" s="71" t="s">
        <v>71</v>
      </c>
      <c r="E641" s="103"/>
      <c r="F641" s="103"/>
      <c r="G641" s="103">
        <v>523</v>
      </c>
      <c r="H641" s="103">
        <v>79</v>
      </c>
      <c r="I641" s="103">
        <v>250</v>
      </c>
      <c r="J641" s="103" t="s">
        <v>235</v>
      </c>
      <c r="K641" s="107" t="s">
        <v>974</v>
      </c>
      <c r="L641" s="105">
        <v>587.70000000000005</v>
      </c>
      <c r="M641" s="554">
        <v>1679000</v>
      </c>
      <c r="N641" s="554">
        <v>1350000</v>
      </c>
      <c r="O641" s="554">
        <v>986748300.00000012</v>
      </c>
      <c r="P641" s="554">
        <v>793395000.00000012</v>
      </c>
      <c r="Q641" s="71" t="s">
        <v>125</v>
      </c>
      <c r="R641" s="103" t="s">
        <v>44</v>
      </c>
      <c r="S641" s="103">
        <v>1</v>
      </c>
      <c r="T641" s="554">
        <v>758000</v>
      </c>
      <c r="U641" s="554">
        <v>758000</v>
      </c>
      <c r="V641" s="554"/>
      <c r="W641" s="107" t="s">
        <v>1115</v>
      </c>
      <c r="X641" s="103" t="s">
        <v>27</v>
      </c>
      <c r="Y641" s="108">
        <v>6.16</v>
      </c>
      <c r="Z641" s="109"/>
      <c r="AA641" s="554">
        <v>4826746</v>
      </c>
      <c r="AB641" s="554">
        <v>29732755.359999999</v>
      </c>
      <c r="AC641" s="71"/>
      <c r="AD641" s="71" t="s">
        <v>34</v>
      </c>
      <c r="AE641" s="71" t="s">
        <v>30</v>
      </c>
      <c r="AF641" s="71" t="s">
        <v>41</v>
      </c>
      <c r="AG641" s="71" t="s">
        <v>34</v>
      </c>
      <c r="AH641" s="103"/>
      <c r="AI641" s="612" t="s">
        <v>579</v>
      </c>
      <c r="AJ641" s="103" t="s">
        <v>560</v>
      </c>
      <c r="AK641" s="103">
        <v>1</v>
      </c>
      <c r="AL641" s="554">
        <v>17000000</v>
      </c>
      <c r="AM641" s="554">
        <v>17000000</v>
      </c>
      <c r="AN641" s="71"/>
      <c r="AO641" s="103"/>
      <c r="AP641" s="602" t="s">
        <v>35</v>
      </c>
      <c r="AQ641" s="59" t="s">
        <v>371</v>
      </c>
      <c r="AR641" s="59" t="s">
        <v>1985</v>
      </c>
    </row>
    <row r="642" spans="1:44" ht="171.75" outlineLevel="2">
      <c r="A642" s="72">
        <v>47</v>
      </c>
      <c r="B642" s="552" t="s">
        <v>35</v>
      </c>
      <c r="C642" s="552"/>
      <c r="D642" s="71"/>
      <c r="E642" s="103"/>
      <c r="F642" s="103"/>
      <c r="G642" s="103"/>
      <c r="H642" s="103"/>
      <c r="I642" s="103"/>
      <c r="J642" s="103"/>
      <c r="K642" s="107"/>
      <c r="L642" s="105" t="s">
        <v>35</v>
      </c>
      <c r="M642" s="554" t="s">
        <v>35</v>
      </c>
      <c r="N642" s="554" t="s">
        <v>35</v>
      </c>
      <c r="O642" s="554" t="s">
        <v>35</v>
      </c>
      <c r="P642" s="554" t="s">
        <v>35</v>
      </c>
      <c r="Q642" s="71" t="s">
        <v>315</v>
      </c>
      <c r="R642" s="103" t="s">
        <v>44</v>
      </c>
      <c r="S642" s="103">
        <v>4</v>
      </c>
      <c r="T642" s="554">
        <v>291000</v>
      </c>
      <c r="U642" s="554">
        <v>1164000</v>
      </c>
      <c r="V642" s="554"/>
      <c r="W642" s="107" t="s">
        <v>1014</v>
      </c>
      <c r="X642" s="103" t="s">
        <v>27</v>
      </c>
      <c r="Y642" s="108">
        <v>35.42</v>
      </c>
      <c r="Z642" s="109"/>
      <c r="AA642" s="554">
        <v>4447303</v>
      </c>
      <c r="AB642" s="554">
        <v>157523472.26000002</v>
      </c>
      <c r="AC642" s="71"/>
      <c r="AD642" s="71" t="s">
        <v>29</v>
      </c>
      <c r="AE642" s="71" t="s">
        <v>30</v>
      </c>
      <c r="AF642" s="71" t="s">
        <v>41</v>
      </c>
      <c r="AG642" s="71" t="s">
        <v>34</v>
      </c>
      <c r="AH642" s="103"/>
      <c r="AI642" s="71"/>
      <c r="AJ642" s="103"/>
      <c r="AK642" s="103"/>
      <c r="AL642" s="554" t="s">
        <v>35</v>
      </c>
      <c r="AM642" s="554" t="s">
        <v>35</v>
      </c>
      <c r="AN642" s="71"/>
      <c r="AO642" s="103"/>
      <c r="AP642" s="602" t="s">
        <v>35</v>
      </c>
      <c r="AQ642" s="111" t="s">
        <v>741</v>
      </c>
      <c r="AR642" s="111" t="s">
        <v>1986</v>
      </c>
    </row>
    <row r="643" spans="1:44" ht="112.5" outlineLevel="2">
      <c r="A643" s="72">
        <v>47</v>
      </c>
      <c r="B643" s="552" t="s">
        <v>35</v>
      </c>
      <c r="C643" s="552"/>
      <c r="D643" s="71"/>
      <c r="E643" s="103"/>
      <c r="F643" s="103"/>
      <c r="G643" s="103"/>
      <c r="H643" s="103"/>
      <c r="I643" s="103"/>
      <c r="J643" s="103"/>
      <c r="K643" s="107"/>
      <c r="L643" s="105" t="s">
        <v>35</v>
      </c>
      <c r="M643" s="554" t="s">
        <v>35</v>
      </c>
      <c r="N643" s="554" t="s">
        <v>35</v>
      </c>
      <c r="O643" s="554" t="s">
        <v>35</v>
      </c>
      <c r="P643" s="554" t="s">
        <v>35</v>
      </c>
      <c r="Q643" s="71" t="s">
        <v>48</v>
      </c>
      <c r="R643" s="103" t="s">
        <v>44</v>
      </c>
      <c r="S643" s="103">
        <v>1</v>
      </c>
      <c r="T643" s="554">
        <v>1708000</v>
      </c>
      <c r="U643" s="554">
        <v>1708000</v>
      </c>
      <c r="V643" s="554"/>
      <c r="W643" s="107" t="s">
        <v>1005</v>
      </c>
      <c r="X643" s="103" t="s">
        <v>27</v>
      </c>
      <c r="Y643" s="108">
        <v>3.36</v>
      </c>
      <c r="Z643" s="109"/>
      <c r="AA643" s="554">
        <v>5559129</v>
      </c>
      <c r="AB643" s="554">
        <v>18678673.439999998</v>
      </c>
      <c r="AC643" s="71"/>
      <c r="AD643" s="71" t="s">
        <v>34</v>
      </c>
      <c r="AE643" s="71" t="s">
        <v>30</v>
      </c>
      <c r="AF643" s="71" t="s">
        <v>31</v>
      </c>
      <c r="AG643" s="71" t="s">
        <v>34</v>
      </c>
      <c r="AH643" s="103"/>
      <c r="AI643" s="71"/>
      <c r="AJ643" s="103"/>
      <c r="AK643" s="103"/>
      <c r="AL643" s="554" t="s">
        <v>35</v>
      </c>
      <c r="AM643" s="554" t="s">
        <v>35</v>
      </c>
      <c r="AN643" s="71"/>
      <c r="AO643" s="103"/>
      <c r="AP643" s="602" t="s">
        <v>35</v>
      </c>
      <c r="AQ643" s="59" t="s">
        <v>372</v>
      </c>
      <c r="AR643" s="59" t="s">
        <v>1987</v>
      </c>
    </row>
    <row r="644" spans="1:44" ht="37.5" outlineLevel="2">
      <c r="A644" s="72">
        <v>47</v>
      </c>
      <c r="B644" s="552" t="s">
        <v>35</v>
      </c>
      <c r="C644" s="552"/>
      <c r="D644" s="71"/>
      <c r="E644" s="103"/>
      <c r="F644" s="103"/>
      <c r="G644" s="103"/>
      <c r="H644" s="103"/>
      <c r="I644" s="103"/>
      <c r="J644" s="103"/>
      <c r="K644" s="107"/>
      <c r="L644" s="105" t="s">
        <v>35</v>
      </c>
      <c r="M644" s="554" t="s">
        <v>35</v>
      </c>
      <c r="N644" s="554" t="s">
        <v>35</v>
      </c>
      <c r="O644" s="554" t="s">
        <v>35</v>
      </c>
      <c r="P644" s="554" t="s">
        <v>35</v>
      </c>
      <c r="Q644" s="71" t="s">
        <v>319</v>
      </c>
      <c r="R644" s="103" t="s">
        <v>27</v>
      </c>
      <c r="S644" s="103">
        <v>5</v>
      </c>
      <c r="T644" s="554">
        <v>5000</v>
      </c>
      <c r="U644" s="554">
        <v>25000</v>
      </c>
      <c r="V644" s="554"/>
      <c r="W644" s="107" t="s">
        <v>1005</v>
      </c>
      <c r="X644" s="103" t="s">
        <v>27</v>
      </c>
      <c r="Y644" s="108">
        <v>95.12</v>
      </c>
      <c r="Z644" s="109"/>
      <c r="AA644" s="554">
        <v>5559129</v>
      </c>
      <c r="AB644" s="554">
        <v>528784350.48000002</v>
      </c>
      <c r="AC644" s="71"/>
      <c r="AD644" s="71" t="s">
        <v>313</v>
      </c>
      <c r="AE644" s="71" t="s">
        <v>30</v>
      </c>
      <c r="AF644" s="71" t="s">
        <v>31</v>
      </c>
      <c r="AG644" s="71" t="s">
        <v>34</v>
      </c>
      <c r="AH644" s="103"/>
      <c r="AI644" s="71"/>
      <c r="AJ644" s="103"/>
      <c r="AK644" s="103"/>
      <c r="AL644" s="554" t="s">
        <v>35</v>
      </c>
      <c r="AM644" s="554" t="s">
        <v>35</v>
      </c>
      <c r="AN644" s="71"/>
      <c r="AO644" s="103"/>
      <c r="AP644" s="602" t="s">
        <v>35</v>
      </c>
      <c r="AQ644" s="59" t="s">
        <v>373</v>
      </c>
      <c r="AR644" s="59" t="s">
        <v>1988</v>
      </c>
    </row>
    <row r="645" spans="1:44" ht="37.5" outlineLevel="2">
      <c r="A645" s="72">
        <v>47</v>
      </c>
      <c r="B645" s="552" t="s">
        <v>35</v>
      </c>
      <c r="C645" s="552"/>
      <c r="D645" s="71"/>
      <c r="E645" s="103"/>
      <c r="F645" s="103"/>
      <c r="G645" s="103"/>
      <c r="H645" s="103"/>
      <c r="I645" s="103"/>
      <c r="J645" s="103"/>
      <c r="K645" s="107"/>
      <c r="L645" s="105" t="s">
        <v>35</v>
      </c>
      <c r="M645" s="554" t="s">
        <v>35</v>
      </c>
      <c r="N645" s="554" t="s">
        <v>35</v>
      </c>
      <c r="O645" s="554" t="s">
        <v>35</v>
      </c>
      <c r="P645" s="554" t="s">
        <v>35</v>
      </c>
      <c r="Q645" s="71" t="s">
        <v>192</v>
      </c>
      <c r="R645" s="103" t="s">
        <v>44</v>
      </c>
      <c r="S645" s="103">
        <v>1</v>
      </c>
      <c r="T645" s="554">
        <v>1713000</v>
      </c>
      <c r="U645" s="554">
        <v>1713000</v>
      </c>
      <c r="V645" s="554"/>
      <c r="W645" s="107" t="s">
        <v>1129</v>
      </c>
      <c r="X645" s="103" t="s">
        <v>27</v>
      </c>
      <c r="Y645" s="108">
        <v>2.56</v>
      </c>
      <c r="Z645" s="109"/>
      <c r="AA645" s="554">
        <v>2613835</v>
      </c>
      <c r="AB645" s="554">
        <v>6691417.6000000006</v>
      </c>
      <c r="AC645" s="71"/>
      <c r="AD645" s="71" t="s">
        <v>29</v>
      </c>
      <c r="AE645" s="71" t="s">
        <v>30</v>
      </c>
      <c r="AF645" s="71" t="s">
        <v>31</v>
      </c>
      <c r="AG645" s="71" t="s">
        <v>34</v>
      </c>
      <c r="AH645" s="103"/>
      <c r="AI645" s="71"/>
      <c r="AJ645" s="103"/>
      <c r="AK645" s="103"/>
      <c r="AL645" s="554" t="s">
        <v>35</v>
      </c>
      <c r="AM645" s="554" t="s">
        <v>35</v>
      </c>
      <c r="AN645" s="71"/>
      <c r="AO645" s="103"/>
      <c r="AP645" s="602" t="s">
        <v>35</v>
      </c>
      <c r="AQ645" s="107" t="s">
        <v>431</v>
      </c>
      <c r="AR645" s="107"/>
    </row>
    <row r="646" spans="1:44" ht="37.5" outlineLevel="2">
      <c r="A646" s="72">
        <v>47</v>
      </c>
      <c r="B646" s="552" t="s">
        <v>35</v>
      </c>
      <c r="C646" s="552"/>
      <c r="D646" s="71"/>
      <c r="E646" s="103"/>
      <c r="F646" s="103"/>
      <c r="G646" s="103"/>
      <c r="H646" s="103"/>
      <c r="I646" s="103"/>
      <c r="J646" s="103"/>
      <c r="K646" s="107"/>
      <c r="L646" s="105" t="s">
        <v>35</v>
      </c>
      <c r="M646" s="554" t="s">
        <v>35</v>
      </c>
      <c r="N646" s="554" t="s">
        <v>35</v>
      </c>
      <c r="O646" s="554" t="s">
        <v>35</v>
      </c>
      <c r="P646" s="554" t="s">
        <v>35</v>
      </c>
      <c r="Q646" s="71" t="s">
        <v>48</v>
      </c>
      <c r="R646" s="103" t="s">
        <v>44</v>
      </c>
      <c r="S646" s="103">
        <v>1</v>
      </c>
      <c r="T646" s="554">
        <v>1708000</v>
      </c>
      <c r="U646" s="554">
        <v>1708000</v>
      </c>
      <c r="V646" s="554"/>
      <c r="W646" s="107" t="s">
        <v>1080</v>
      </c>
      <c r="X646" s="103" t="s">
        <v>27</v>
      </c>
      <c r="Y646" s="108">
        <v>2.2400000000000002</v>
      </c>
      <c r="Z646" s="109"/>
      <c r="AA646" s="554">
        <v>10375629</v>
      </c>
      <c r="AB646" s="554">
        <v>23241408.960000001</v>
      </c>
      <c r="AC646" s="71"/>
      <c r="AD646" s="71" t="s">
        <v>29</v>
      </c>
      <c r="AE646" s="71" t="s">
        <v>30</v>
      </c>
      <c r="AF646" s="71" t="s">
        <v>31</v>
      </c>
      <c r="AG646" s="71" t="s">
        <v>34</v>
      </c>
      <c r="AH646" s="103"/>
      <c r="AI646" s="71"/>
      <c r="AJ646" s="103"/>
      <c r="AK646" s="103"/>
      <c r="AL646" s="554" t="s">
        <v>35</v>
      </c>
      <c r="AM646" s="554" t="s">
        <v>35</v>
      </c>
      <c r="AN646" s="71"/>
      <c r="AO646" s="103"/>
      <c r="AP646" s="602" t="s">
        <v>35</v>
      </c>
      <c r="AQ646" s="107"/>
      <c r="AR646" s="107"/>
    </row>
    <row r="647" spans="1:44" outlineLevel="2">
      <c r="A647" s="72">
        <v>47</v>
      </c>
      <c r="B647" s="552" t="s">
        <v>35</v>
      </c>
      <c r="C647" s="552"/>
      <c r="D647" s="71"/>
      <c r="E647" s="103"/>
      <c r="F647" s="103"/>
      <c r="G647" s="103"/>
      <c r="H647" s="103"/>
      <c r="I647" s="103"/>
      <c r="J647" s="103"/>
      <c r="K647" s="107"/>
      <c r="L647" s="105" t="s">
        <v>35</v>
      </c>
      <c r="M647" s="554" t="s">
        <v>35</v>
      </c>
      <c r="N647" s="554" t="s">
        <v>35</v>
      </c>
      <c r="O647" s="554" t="s">
        <v>35</v>
      </c>
      <c r="P647" s="554" t="s">
        <v>35</v>
      </c>
      <c r="Q647" s="71" t="s">
        <v>35</v>
      </c>
      <c r="R647" s="103"/>
      <c r="S647" s="103"/>
      <c r="T647" s="554" t="s">
        <v>35</v>
      </c>
      <c r="U647" s="554" t="s">
        <v>35</v>
      </c>
      <c r="V647" s="554"/>
      <c r="W647" s="107" t="s">
        <v>1192</v>
      </c>
      <c r="X647" s="103" t="s">
        <v>27</v>
      </c>
      <c r="Y647" s="108">
        <v>21.4</v>
      </c>
      <c r="Z647" s="109"/>
      <c r="AA647" s="554">
        <v>3072492</v>
      </c>
      <c r="AB647" s="554">
        <v>65751328.799999997</v>
      </c>
      <c r="AC647" s="71"/>
      <c r="AD647" s="71" t="s">
        <v>29</v>
      </c>
      <c r="AE647" s="71" t="s">
        <v>218</v>
      </c>
      <c r="AF647" s="71" t="s">
        <v>41</v>
      </c>
      <c r="AG647" s="71" t="s">
        <v>312</v>
      </c>
      <c r="AH647" s="103"/>
      <c r="AI647" s="71"/>
      <c r="AJ647" s="103"/>
      <c r="AK647" s="103"/>
      <c r="AL647" s="554" t="s">
        <v>35</v>
      </c>
      <c r="AM647" s="554" t="s">
        <v>35</v>
      </c>
      <c r="AN647" s="71"/>
      <c r="AO647" s="103"/>
      <c r="AP647" s="602" t="s">
        <v>35</v>
      </c>
      <c r="AQ647" s="107"/>
      <c r="AR647" s="107"/>
    </row>
    <row r="648" spans="1:44" outlineLevel="2">
      <c r="A648" s="72">
        <v>47</v>
      </c>
      <c r="B648" s="552" t="s">
        <v>35</v>
      </c>
      <c r="C648" s="552"/>
      <c r="D648" s="71"/>
      <c r="E648" s="103"/>
      <c r="F648" s="103"/>
      <c r="G648" s="103"/>
      <c r="H648" s="103"/>
      <c r="I648" s="103"/>
      <c r="J648" s="103"/>
      <c r="K648" s="107"/>
      <c r="L648" s="105" t="s">
        <v>35</v>
      </c>
      <c r="M648" s="554" t="s">
        <v>35</v>
      </c>
      <c r="N648" s="554" t="s">
        <v>35</v>
      </c>
      <c r="O648" s="554" t="s">
        <v>35</v>
      </c>
      <c r="P648" s="554" t="s">
        <v>35</v>
      </c>
      <c r="Q648" s="71" t="s">
        <v>35</v>
      </c>
      <c r="R648" s="103"/>
      <c r="S648" s="103"/>
      <c r="T648" s="554" t="s">
        <v>35</v>
      </c>
      <c r="U648" s="554" t="s">
        <v>35</v>
      </c>
      <c r="V648" s="554"/>
      <c r="W648" s="107" t="s">
        <v>1091</v>
      </c>
      <c r="X648" s="103" t="s">
        <v>27</v>
      </c>
      <c r="Y648" s="108">
        <v>28.52</v>
      </c>
      <c r="Z648" s="109"/>
      <c r="AA648" s="554">
        <v>161275</v>
      </c>
      <c r="AB648" s="554">
        <v>4599563</v>
      </c>
      <c r="AC648" s="71"/>
      <c r="AD648" s="71"/>
      <c r="AE648" s="71"/>
      <c r="AF648" s="71"/>
      <c r="AG648" s="71"/>
      <c r="AH648" s="103"/>
      <c r="AI648" s="71"/>
      <c r="AJ648" s="103"/>
      <c r="AK648" s="103"/>
      <c r="AL648" s="554" t="s">
        <v>35</v>
      </c>
      <c r="AM648" s="554" t="s">
        <v>35</v>
      </c>
      <c r="AN648" s="71"/>
      <c r="AO648" s="103"/>
      <c r="AP648" s="602" t="s">
        <v>35</v>
      </c>
      <c r="AQ648" s="107"/>
      <c r="AR648" s="107"/>
    </row>
    <row r="649" spans="1:44" outlineLevel="2">
      <c r="A649" s="72">
        <v>47</v>
      </c>
      <c r="B649" s="552" t="s">
        <v>35</v>
      </c>
      <c r="C649" s="552"/>
      <c r="D649" s="71"/>
      <c r="E649" s="103"/>
      <c r="F649" s="103"/>
      <c r="G649" s="103"/>
      <c r="H649" s="103"/>
      <c r="I649" s="103"/>
      <c r="J649" s="103"/>
      <c r="K649" s="107"/>
      <c r="L649" s="105" t="s">
        <v>35</v>
      </c>
      <c r="M649" s="554" t="s">
        <v>35</v>
      </c>
      <c r="N649" s="554" t="s">
        <v>35</v>
      </c>
      <c r="O649" s="554" t="s">
        <v>35</v>
      </c>
      <c r="P649" s="554" t="s">
        <v>35</v>
      </c>
      <c r="Q649" s="71" t="s">
        <v>35</v>
      </c>
      <c r="R649" s="103"/>
      <c r="S649" s="103"/>
      <c r="T649" s="554" t="s">
        <v>35</v>
      </c>
      <c r="U649" s="554" t="s">
        <v>35</v>
      </c>
      <c r="V649" s="554"/>
      <c r="W649" s="107" t="s">
        <v>1193</v>
      </c>
      <c r="X649" s="103" t="s">
        <v>27</v>
      </c>
      <c r="Y649" s="108">
        <v>130.54000000000002</v>
      </c>
      <c r="Z649" s="109"/>
      <c r="AA649" s="554">
        <v>109890</v>
      </c>
      <c r="AB649" s="554">
        <v>14345040.600000001</v>
      </c>
      <c r="AC649" s="71"/>
      <c r="AD649" s="71"/>
      <c r="AE649" s="71"/>
      <c r="AF649" s="71"/>
      <c r="AG649" s="71"/>
      <c r="AH649" s="103"/>
      <c r="AI649" s="71"/>
      <c r="AJ649" s="103"/>
      <c r="AK649" s="103"/>
      <c r="AL649" s="554" t="s">
        <v>35</v>
      </c>
      <c r="AM649" s="554" t="s">
        <v>35</v>
      </c>
      <c r="AN649" s="71"/>
      <c r="AO649" s="103"/>
      <c r="AP649" s="602" t="s">
        <v>35</v>
      </c>
      <c r="AQ649" s="107"/>
      <c r="AR649" s="107"/>
    </row>
    <row r="650" spans="1:44" outlineLevel="2">
      <c r="A650" s="72">
        <v>47</v>
      </c>
      <c r="B650" s="552" t="s">
        <v>35</v>
      </c>
      <c r="C650" s="552"/>
      <c r="D650" s="71"/>
      <c r="E650" s="103"/>
      <c r="F650" s="103"/>
      <c r="G650" s="103"/>
      <c r="H650" s="103"/>
      <c r="I650" s="103"/>
      <c r="J650" s="103"/>
      <c r="K650" s="107"/>
      <c r="L650" s="105" t="s">
        <v>35</v>
      </c>
      <c r="M650" s="554" t="s">
        <v>35</v>
      </c>
      <c r="N650" s="554" t="s">
        <v>35</v>
      </c>
      <c r="O650" s="554" t="s">
        <v>35</v>
      </c>
      <c r="P650" s="554" t="s">
        <v>35</v>
      </c>
      <c r="Q650" s="71" t="s">
        <v>35</v>
      </c>
      <c r="R650" s="103"/>
      <c r="S650" s="103"/>
      <c r="T650" s="554" t="s">
        <v>35</v>
      </c>
      <c r="U650" s="554" t="s">
        <v>35</v>
      </c>
      <c r="V650" s="554"/>
      <c r="W650" s="107" t="s">
        <v>1194</v>
      </c>
      <c r="X650" s="103" t="s">
        <v>27</v>
      </c>
      <c r="Y650" s="108">
        <v>0.96</v>
      </c>
      <c r="Z650" s="109"/>
      <c r="AA650" s="554">
        <v>292949</v>
      </c>
      <c r="AB650" s="554">
        <v>281231.03999999998</v>
      </c>
      <c r="AC650" s="71"/>
      <c r="AD650" s="71"/>
      <c r="AE650" s="71"/>
      <c r="AF650" s="71"/>
      <c r="AG650" s="71"/>
      <c r="AH650" s="103"/>
      <c r="AI650" s="71"/>
      <c r="AJ650" s="103"/>
      <c r="AK650" s="103"/>
      <c r="AL650" s="554" t="s">
        <v>35</v>
      </c>
      <c r="AM650" s="554" t="s">
        <v>35</v>
      </c>
      <c r="AN650" s="71"/>
      <c r="AO650" s="103"/>
      <c r="AP650" s="602" t="s">
        <v>35</v>
      </c>
      <c r="AQ650" s="107"/>
      <c r="AR650" s="107"/>
    </row>
    <row r="651" spans="1:44" ht="37.5" outlineLevel="2">
      <c r="A651" s="72">
        <v>47</v>
      </c>
      <c r="B651" s="552" t="s">
        <v>35</v>
      </c>
      <c r="C651" s="552"/>
      <c r="D651" s="71"/>
      <c r="E651" s="103"/>
      <c r="F651" s="103"/>
      <c r="G651" s="103"/>
      <c r="H651" s="103"/>
      <c r="I651" s="103"/>
      <c r="J651" s="103"/>
      <c r="K651" s="107"/>
      <c r="L651" s="105" t="s">
        <v>35</v>
      </c>
      <c r="M651" s="554" t="s">
        <v>35</v>
      </c>
      <c r="N651" s="554" t="s">
        <v>35</v>
      </c>
      <c r="O651" s="554" t="s">
        <v>35</v>
      </c>
      <c r="P651" s="554" t="s">
        <v>35</v>
      </c>
      <c r="Q651" s="71" t="s">
        <v>35</v>
      </c>
      <c r="R651" s="103"/>
      <c r="S651" s="103"/>
      <c r="T651" s="554" t="s">
        <v>35</v>
      </c>
      <c r="U651" s="554" t="s">
        <v>35</v>
      </c>
      <c r="V651" s="554"/>
      <c r="W651" s="107" t="s">
        <v>1195</v>
      </c>
      <c r="X651" s="103" t="s">
        <v>38</v>
      </c>
      <c r="Y651" s="108">
        <v>3.85</v>
      </c>
      <c r="Z651" s="109"/>
      <c r="AA651" s="554">
        <v>865312</v>
      </c>
      <c r="AB651" s="554">
        <v>3331451.2</v>
      </c>
      <c r="AC651" s="71"/>
      <c r="AD651" s="71"/>
      <c r="AE651" s="71"/>
      <c r="AF651" s="71"/>
      <c r="AG651" s="71"/>
      <c r="AH651" s="103"/>
      <c r="AI651" s="71"/>
      <c r="AJ651" s="103"/>
      <c r="AK651" s="103"/>
      <c r="AL651" s="554" t="s">
        <v>35</v>
      </c>
      <c r="AM651" s="554" t="s">
        <v>35</v>
      </c>
      <c r="AN651" s="71"/>
      <c r="AO651" s="103"/>
      <c r="AP651" s="602" t="s">
        <v>35</v>
      </c>
      <c r="AQ651" s="107"/>
      <c r="AR651" s="107"/>
    </row>
    <row r="652" spans="1:44" outlineLevel="2">
      <c r="A652" s="72">
        <v>47</v>
      </c>
      <c r="B652" s="552" t="s">
        <v>35</v>
      </c>
      <c r="C652" s="552"/>
      <c r="D652" s="71"/>
      <c r="E652" s="103"/>
      <c r="F652" s="103"/>
      <c r="G652" s="103"/>
      <c r="H652" s="103"/>
      <c r="I652" s="103"/>
      <c r="J652" s="103"/>
      <c r="K652" s="107"/>
      <c r="L652" s="105" t="s">
        <v>35</v>
      </c>
      <c r="M652" s="554" t="s">
        <v>35</v>
      </c>
      <c r="N652" s="554" t="s">
        <v>35</v>
      </c>
      <c r="O652" s="554" t="s">
        <v>35</v>
      </c>
      <c r="P652" s="554" t="s">
        <v>35</v>
      </c>
      <c r="Q652" s="71" t="s">
        <v>35</v>
      </c>
      <c r="R652" s="103"/>
      <c r="S652" s="103"/>
      <c r="T652" s="554" t="s">
        <v>35</v>
      </c>
      <c r="U652" s="554" t="s">
        <v>35</v>
      </c>
      <c r="V652" s="554"/>
      <c r="W652" s="107" t="s">
        <v>1009</v>
      </c>
      <c r="X652" s="103" t="s">
        <v>27</v>
      </c>
      <c r="Y652" s="108">
        <v>45.8</v>
      </c>
      <c r="Z652" s="109"/>
      <c r="AA652" s="554">
        <v>282038</v>
      </c>
      <c r="AB652" s="554">
        <v>12917340.399999999</v>
      </c>
      <c r="AC652" s="71"/>
      <c r="AD652" s="71"/>
      <c r="AE652" s="71"/>
      <c r="AF652" s="71"/>
      <c r="AG652" s="71"/>
      <c r="AH652" s="103"/>
      <c r="AI652" s="71"/>
      <c r="AJ652" s="103"/>
      <c r="AK652" s="103"/>
      <c r="AL652" s="554" t="s">
        <v>35</v>
      </c>
      <c r="AM652" s="554" t="s">
        <v>35</v>
      </c>
      <c r="AN652" s="71"/>
      <c r="AO652" s="103"/>
      <c r="AP652" s="602" t="s">
        <v>35</v>
      </c>
      <c r="AQ652" s="107"/>
      <c r="AR652" s="107"/>
    </row>
    <row r="653" spans="1:44" outlineLevel="2">
      <c r="A653" s="72">
        <v>47</v>
      </c>
      <c r="B653" s="552" t="s">
        <v>35</v>
      </c>
      <c r="C653" s="552"/>
      <c r="D653" s="71"/>
      <c r="E653" s="103"/>
      <c r="F653" s="103"/>
      <c r="G653" s="103"/>
      <c r="H653" s="103"/>
      <c r="I653" s="103"/>
      <c r="J653" s="103"/>
      <c r="K653" s="107"/>
      <c r="L653" s="105" t="s">
        <v>35</v>
      </c>
      <c r="M653" s="554" t="s">
        <v>35</v>
      </c>
      <c r="N653" s="554" t="s">
        <v>35</v>
      </c>
      <c r="O653" s="554" t="s">
        <v>35</v>
      </c>
      <c r="P653" s="554" t="s">
        <v>35</v>
      </c>
      <c r="Q653" s="71" t="s">
        <v>35</v>
      </c>
      <c r="R653" s="103"/>
      <c r="S653" s="103"/>
      <c r="T653" s="554" t="s">
        <v>35</v>
      </c>
      <c r="U653" s="554" t="s">
        <v>35</v>
      </c>
      <c r="V653" s="554"/>
      <c r="W653" s="107" t="s">
        <v>1196</v>
      </c>
      <c r="X653" s="103" t="s">
        <v>27</v>
      </c>
      <c r="Y653" s="108">
        <v>50.4</v>
      </c>
      <c r="Z653" s="109"/>
      <c r="AA653" s="554">
        <v>282038</v>
      </c>
      <c r="AB653" s="554">
        <v>14214715.199999999</v>
      </c>
      <c r="AC653" s="71"/>
      <c r="AD653" s="71"/>
      <c r="AE653" s="71"/>
      <c r="AF653" s="71"/>
      <c r="AG653" s="71"/>
      <c r="AH653" s="103"/>
      <c r="AI653" s="71"/>
      <c r="AJ653" s="103"/>
      <c r="AK653" s="103"/>
      <c r="AL653" s="554" t="s">
        <v>35</v>
      </c>
      <c r="AM653" s="554" t="s">
        <v>35</v>
      </c>
      <c r="AN653" s="71"/>
      <c r="AO653" s="103"/>
      <c r="AP653" s="602" t="s">
        <v>35</v>
      </c>
      <c r="AQ653" s="107"/>
      <c r="AR653" s="107"/>
    </row>
    <row r="654" spans="1:44" outlineLevel="2">
      <c r="A654" s="72">
        <v>47</v>
      </c>
      <c r="B654" s="552" t="s">
        <v>35</v>
      </c>
      <c r="C654" s="552"/>
      <c r="D654" s="71"/>
      <c r="E654" s="103"/>
      <c r="F654" s="103"/>
      <c r="G654" s="103"/>
      <c r="H654" s="103"/>
      <c r="I654" s="103"/>
      <c r="J654" s="103"/>
      <c r="K654" s="107"/>
      <c r="L654" s="105" t="s">
        <v>35</v>
      </c>
      <c r="M654" s="554" t="s">
        <v>35</v>
      </c>
      <c r="N654" s="554" t="s">
        <v>35</v>
      </c>
      <c r="O654" s="554" t="s">
        <v>35</v>
      </c>
      <c r="P654" s="554" t="s">
        <v>35</v>
      </c>
      <c r="Q654" s="71" t="s">
        <v>35</v>
      </c>
      <c r="R654" s="103"/>
      <c r="S654" s="103"/>
      <c r="T654" s="554" t="s">
        <v>35</v>
      </c>
      <c r="U654" s="554" t="s">
        <v>35</v>
      </c>
      <c r="V654" s="554"/>
      <c r="W654" s="107" t="s">
        <v>1197</v>
      </c>
      <c r="X654" s="103" t="s">
        <v>27</v>
      </c>
      <c r="Y654" s="108">
        <v>53.2</v>
      </c>
      <c r="Z654" s="109"/>
      <c r="AA654" s="554">
        <v>282038</v>
      </c>
      <c r="AB654" s="554">
        <v>15004421.600000001</v>
      </c>
      <c r="AC654" s="71"/>
      <c r="AD654" s="71"/>
      <c r="AE654" s="71"/>
      <c r="AF654" s="71"/>
      <c r="AG654" s="71"/>
      <c r="AH654" s="103"/>
      <c r="AI654" s="71"/>
      <c r="AJ654" s="103"/>
      <c r="AK654" s="103"/>
      <c r="AL654" s="554" t="s">
        <v>35</v>
      </c>
      <c r="AM654" s="554" t="s">
        <v>35</v>
      </c>
      <c r="AN654" s="71"/>
      <c r="AO654" s="103"/>
      <c r="AP654" s="602" t="s">
        <v>35</v>
      </c>
      <c r="AQ654" s="107"/>
      <c r="AR654" s="107"/>
    </row>
    <row r="655" spans="1:44" outlineLevel="2">
      <c r="A655" s="72">
        <v>47</v>
      </c>
      <c r="B655" s="552" t="s">
        <v>35</v>
      </c>
      <c r="C655" s="552"/>
      <c r="D655" s="71"/>
      <c r="E655" s="103"/>
      <c r="F655" s="103"/>
      <c r="G655" s="103"/>
      <c r="H655" s="103"/>
      <c r="I655" s="103"/>
      <c r="J655" s="103"/>
      <c r="K655" s="107"/>
      <c r="L655" s="105" t="s">
        <v>35</v>
      </c>
      <c r="M655" s="554" t="s">
        <v>35</v>
      </c>
      <c r="N655" s="554" t="s">
        <v>35</v>
      </c>
      <c r="O655" s="554" t="s">
        <v>35</v>
      </c>
      <c r="P655" s="554" t="s">
        <v>35</v>
      </c>
      <c r="Q655" s="71" t="s">
        <v>35</v>
      </c>
      <c r="R655" s="103"/>
      <c r="S655" s="103"/>
      <c r="T655" s="554" t="s">
        <v>35</v>
      </c>
      <c r="U655" s="554" t="s">
        <v>35</v>
      </c>
      <c r="V655" s="554"/>
      <c r="W655" s="107" t="s">
        <v>1198</v>
      </c>
      <c r="X655" s="103" t="s">
        <v>27</v>
      </c>
      <c r="Y655" s="108">
        <v>1.21</v>
      </c>
      <c r="Z655" s="109"/>
      <c r="AA655" s="554">
        <v>303189</v>
      </c>
      <c r="AB655" s="554">
        <v>366858.69</v>
      </c>
      <c r="AC655" s="71"/>
      <c r="AD655" s="71"/>
      <c r="AE655" s="71"/>
      <c r="AF655" s="71"/>
      <c r="AG655" s="71"/>
      <c r="AH655" s="103"/>
      <c r="AI655" s="71"/>
      <c r="AJ655" s="103"/>
      <c r="AK655" s="103"/>
      <c r="AL655" s="554" t="s">
        <v>35</v>
      </c>
      <c r="AM655" s="554" t="s">
        <v>35</v>
      </c>
      <c r="AN655" s="71"/>
      <c r="AO655" s="103"/>
      <c r="AP655" s="602" t="s">
        <v>35</v>
      </c>
      <c r="AQ655" s="107"/>
      <c r="AR655" s="107"/>
    </row>
    <row r="656" spans="1:44" outlineLevel="2">
      <c r="A656" s="72">
        <v>47</v>
      </c>
      <c r="B656" s="552" t="s">
        <v>35</v>
      </c>
      <c r="C656" s="552"/>
      <c r="D656" s="71"/>
      <c r="E656" s="103"/>
      <c r="F656" s="103"/>
      <c r="G656" s="103"/>
      <c r="H656" s="103"/>
      <c r="I656" s="103"/>
      <c r="J656" s="103"/>
      <c r="K656" s="107"/>
      <c r="L656" s="105" t="s">
        <v>35</v>
      </c>
      <c r="M656" s="554" t="s">
        <v>35</v>
      </c>
      <c r="N656" s="554" t="s">
        <v>35</v>
      </c>
      <c r="O656" s="554" t="s">
        <v>35</v>
      </c>
      <c r="P656" s="554" t="s">
        <v>35</v>
      </c>
      <c r="Q656" s="71" t="s">
        <v>35</v>
      </c>
      <c r="R656" s="103"/>
      <c r="S656" s="103"/>
      <c r="T656" s="554" t="s">
        <v>35</v>
      </c>
      <c r="U656" s="554" t="s">
        <v>35</v>
      </c>
      <c r="V656" s="554"/>
      <c r="W656" s="107" t="s">
        <v>1199</v>
      </c>
      <c r="X656" s="103" t="s">
        <v>38</v>
      </c>
      <c r="Y656" s="108">
        <v>0.17599999999999999</v>
      </c>
      <c r="Z656" s="109"/>
      <c r="AA656" s="554">
        <v>1385413</v>
      </c>
      <c r="AB656" s="554">
        <v>243832.68799999999</v>
      </c>
      <c r="AC656" s="71"/>
      <c r="AD656" s="71"/>
      <c r="AE656" s="71"/>
      <c r="AF656" s="71"/>
      <c r="AG656" s="71"/>
      <c r="AH656" s="103"/>
      <c r="AI656" s="71"/>
      <c r="AJ656" s="103"/>
      <c r="AK656" s="103"/>
      <c r="AL656" s="554" t="s">
        <v>35</v>
      </c>
      <c r="AM656" s="554" t="s">
        <v>35</v>
      </c>
      <c r="AN656" s="71"/>
      <c r="AO656" s="103"/>
      <c r="AP656" s="602" t="s">
        <v>35</v>
      </c>
      <c r="AQ656" s="107"/>
      <c r="AR656" s="107"/>
    </row>
    <row r="657" spans="1:44" outlineLevel="2">
      <c r="A657" s="72">
        <v>47</v>
      </c>
      <c r="B657" s="552" t="s">
        <v>35</v>
      </c>
      <c r="C657" s="552"/>
      <c r="D657" s="71"/>
      <c r="E657" s="103"/>
      <c r="F657" s="103"/>
      <c r="G657" s="103"/>
      <c r="H657" s="103"/>
      <c r="I657" s="103"/>
      <c r="J657" s="103"/>
      <c r="K657" s="107"/>
      <c r="L657" s="105" t="s">
        <v>35</v>
      </c>
      <c r="M657" s="554" t="s">
        <v>35</v>
      </c>
      <c r="N657" s="554" t="s">
        <v>35</v>
      </c>
      <c r="O657" s="554" t="s">
        <v>35</v>
      </c>
      <c r="P657" s="554" t="s">
        <v>35</v>
      </c>
      <c r="Q657" s="71" t="s">
        <v>35</v>
      </c>
      <c r="R657" s="103"/>
      <c r="S657" s="103"/>
      <c r="T657" s="554" t="s">
        <v>35</v>
      </c>
      <c r="U657" s="554" t="s">
        <v>35</v>
      </c>
      <c r="V657" s="554"/>
      <c r="W657" s="107" t="s">
        <v>1200</v>
      </c>
      <c r="X657" s="103" t="s">
        <v>38</v>
      </c>
      <c r="Y657" s="108">
        <v>0.54</v>
      </c>
      <c r="Z657" s="109"/>
      <c r="AA657" s="554">
        <v>3039467</v>
      </c>
      <c r="AB657" s="554">
        <v>1641312.1800000002</v>
      </c>
      <c r="AC657" s="71"/>
      <c r="AD657" s="71"/>
      <c r="AE657" s="71"/>
      <c r="AF657" s="71"/>
      <c r="AG657" s="71"/>
      <c r="AH657" s="103"/>
      <c r="AI657" s="71"/>
      <c r="AJ657" s="103"/>
      <c r="AK657" s="103"/>
      <c r="AL657" s="554" t="s">
        <v>35</v>
      </c>
      <c r="AM657" s="554" t="s">
        <v>35</v>
      </c>
      <c r="AN657" s="71"/>
      <c r="AO657" s="103"/>
      <c r="AP657" s="602" t="s">
        <v>35</v>
      </c>
      <c r="AQ657" s="107"/>
      <c r="AR657" s="107"/>
    </row>
    <row r="658" spans="1:44" outlineLevel="2">
      <c r="A658" s="72">
        <v>47</v>
      </c>
      <c r="B658" s="552" t="s">
        <v>35</v>
      </c>
      <c r="C658" s="552"/>
      <c r="D658" s="71"/>
      <c r="E658" s="103"/>
      <c r="F658" s="103"/>
      <c r="G658" s="103"/>
      <c r="H658" s="103"/>
      <c r="I658" s="103"/>
      <c r="J658" s="103"/>
      <c r="K658" s="107"/>
      <c r="L658" s="105" t="s">
        <v>35</v>
      </c>
      <c r="M658" s="554" t="s">
        <v>35</v>
      </c>
      <c r="N658" s="554" t="s">
        <v>35</v>
      </c>
      <c r="O658" s="554" t="s">
        <v>35</v>
      </c>
      <c r="P658" s="554" t="s">
        <v>35</v>
      </c>
      <c r="Q658" s="71" t="s">
        <v>35</v>
      </c>
      <c r="R658" s="103"/>
      <c r="S658" s="103"/>
      <c r="T658" s="554" t="s">
        <v>35</v>
      </c>
      <c r="U658" s="554" t="s">
        <v>35</v>
      </c>
      <c r="V658" s="554"/>
      <c r="W658" s="107" t="s">
        <v>1201</v>
      </c>
      <c r="X658" s="103" t="s">
        <v>38</v>
      </c>
      <c r="Y658" s="108">
        <v>0.48599999999999999</v>
      </c>
      <c r="Z658" s="109"/>
      <c r="AA658" s="554">
        <v>3039467</v>
      </c>
      <c r="AB658" s="554">
        <v>1477180.9620000001</v>
      </c>
      <c r="AC658" s="71"/>
      <c r="AD658" s="71"/>
      <c r="AE658" s="71"/>
      <c r="AF658" s="71"/>
      <c r="AG658" s="71"/>
      <c r="AH658" s="103"/>
      <c r="AI658" s="71"/>
      <c r="AJ658" s="103"/>
      <c r="AK658" s="103"/>
      <c r="AL658" s="554" t="s">
        <v>35</v>
      </c>
      <c r="AM658" s="554" t="s">
        <v>35</v>
      </c>
      <c r="AN658" s="71"/>
      <c r="AO658" s="103"/>
      <c r="AP658" s="602" t="s">
        <v>35</v>
      </c>
      <c r="AQ658" s="107"/>
      <c r="AR658" s="107"/>
    </row>
    <row r="659" spans="1:44" outlineLevel="2">
      <c r="A659" s="72">
        <v>47</v>
      </c>
      <c r="B659" s="552" t="s">
        <v>35</v>
      </c>
      <c r="C659" s="552"/>
      <c r="D659" s="71"/>
      <c r="E659" s="103"/>
      <c r="F659" s="103"/>
      <c r="G659" s="103"/>
      <c r="H659" s="103"/>
      <c r="I659" s="103"/>
      <c r="J659" s="103"/>
      <c r="K659" s="107"/>
      <c r="L659" s="105" t="s">
        <v>35</v>
      </c>
      <c r="M659" s="554" t="s">
        <v>35</v>
      </c>
      <c r="N659" s="554" t="s">
        <v>35</v>
      </c>
      <c r="O659" s="554" t="s">
        <v>35</v>
      </c>
      <c r="P659" s="554" t="s">
        <v>35</v>
      </c>
      <c r="Q659" s="71" t="s">
        <v>35</v>
      </c>
      <c r="R659" s="103"/>
      <c r="S659" s="103"/>
      <c r="T659" s="554" t="s">
        <v>35</v>
      </c>
      <c r="U659" s="554" t="s">
        <v>35</v>
      </c>
      <c r="V659" s="554"/>
      <c r="W659" s="107" t="s">
        <v>1202</v>
      </c>
      <c r="X659" s="103" t="s">
        <v>27</v>
      </c>
      <c r="Y659" s="108">
        <v>19.079999999999998</v>
      </c>
      <c r="Z659" s="109"/>
      <c r="AA659" s="554">
        <v>802027</v>
      </c>
      <c r="AB659" s="554">
        <v>15302675.159999998</v>
      </c>
      <c r="AC659" s="71"/>
      <c r="AD659" s="71"/>
      <c r="AE659" s="71"/>
      <c r="AF659" s="71"/>
      <c r="AG659" s="71"/>
      <c r="AH659" s="103"/>
      <c r="AI659" s="71"/>
      <c r="AJ659" s="103"/>
      <c r="AK659" s="103"/>
      <c r="AL659" s="554" t="s">
        <v>35</v>
      </c>
      <c r="AM659" s="554" t="s">
        <v>35</v>
      </c>
      <c r="AN659" s="71"/>
      <c r="AO659" s="103"/>
      <c r="AP659" s="602" t="s">
        <v>35</v>
      </c>
      <c r="AQ659" s="107"/>
      <c r="AR659" s="107"/>
    </row>
    <row r="660" spans="1:44" ht="37.5" outlineLevel="2">
      <c r="A660" s="72">
        <v>47</v>
      </c>
      <c r="B660" s="552" t="s">
        <v>35</v>
      </c>
      <c r="C660" s="552"/>
      <c r="D660" s="71"/>
      <c r="E660" s="103"/>
      <c r="F660" s="103"/>
      <c r="G660" s="103"/>
      <c r="H660" s="103"/>
      <c r="I660" s="103"/>
      <c r="J660" s="103"/>
      <c r="K660" s="107"/>
      <c r="L660" s="105" t="s">
        <v>35</v>
      </c>
      <c r="M660" s="554" t="s">
        <v>35</v>
      </c>
      <c r="N660" s="554" t="s">
        <v>35</v>
      </c>
      <c r="O660" s="554" t="s">
        <v>35</v>
      </c>
      <c r="P660" s="554" t="s">
        <v>35</v>
      </c>
      <c r="Q660" s="71" t="s">
        <v>35</v>
      </c>
      <c r="R660" s="103"/>
      <c r="S660" s="103"/>
      <c r="T660" s="554" t="s">
        <v>35</v>
      </c>
      <c r="U660" s="554" t="s">
        <v>35</v>
      </c>
      <c r="V660" s="554"/>
      <c r="W660" s="107" t="s">
        <v>1049</v>
      </c>
      <c r="X660" s="103" t="s">
        <v>42</v>
      </c>
      <c r="Y660" s="108">
        <v>1</v>
      </c>
      <c r="Z660" s="109"/>
      <c r="AA660" s="554">
        <v>3793079</v>
      </c>
      <c r="AB660" s="554">
        <v>3793079</v>
      </c>
      <c r="AC660" s="71"/>
      <c r="AD660" s="71"/>
      <c r="AE660" s="71"/>
      <c r="AF660" s="71"/>
      <c r="AG660" s="71"/>
      <c r="AH660" s="103"/>
      <c r="AI660" s="71"/>
      <c r="AJ660" s="103"/>
      <c r="AK660" s="103"/>
      <c r="AL660" s="554" t="s">
        <v>35</v>
      </c>
      <c r="AM660" s="554" t="s">
        <v>35</v>
      </c>
      <c r="AN660" s="71"/>
      <c r="AO660" s="103"/>
      <c r="AP660" s="602" t="s">
        <v>35</v>
      </c>
      <c r="AQ660" s="107"/>
      <c r="AR660" s="107"/>
    </row>
    <row r="661" spans="1:44" ht="37.5" outlineLevel="2">
      <c r="A661" s="72">
        <v>47</v>
      </c>
      <c r="B661" s="552" t="s">
        <v>35</v>
      </c>
      <c r="C661" s="552"/>
      <c r="D661" s="71"/>
      <c r="E661" s="103"/>
      <c r="F661" s="103"/>
      <c r="G661" s="103"/>
      <c r="H661" s="103"/>
      <c r="I661" s="103"/>
      <c r="J661" s="103"/>
      <c r="K661" s="107"/>
      <c r="L661" s="105" t="s">
        <v>35</v>
      </c>
      <c r="M661" s="554" t="s">
        <v>35</v>
      </c>
      <c r="N661" s="554" t="s">
        <v>35</v>
      </c>
      <c r="O661" s="554" t="s">
        <v>35</v>
      </c>
      <c r="P661" s="554" t="s">
        <v>35</v>
      </c>
      <c r="Q661" s="71" t="s">
        <v>35</v>
      </c>
      <c r="R661" s="103"/>
      <c r="S661" s="103"/>
      <c r="T661" s="554" t="s">
        <v>35</v>
      </c>
      <c r="U661" s="554" t="s">
        <v>35</v>
      </c>
      <c r="V661" s="554"/>
      <c r="W661" s="107" t="s">
        <v>1203</v>
      </c>
      <c r="X661" s="103" t="s">
        <v>27</v>
      </c>
      <c r="Y661" s="108">
        <v>1.68</v>
      </c>
      <c r="Z661" s="109"/>
      <c r="AA661" s="554">
        <v>216498</v>
      </c>
      <c r="AB661" s="554">
        <v>363716.64</v>
      </c>
      <c r="AC661" s="71"/>
      <c r="AD661" s="71"/>
      <c r="AE661" s="71"/>
      <c r="AF661" s="71"/>
      <c r="AG661" s="71"/>
      <c r="AH661" s="103"/>
      <c r="AI661" s="71"/>
      <c r="AJ661" s="103"/>
      <c r="AK661" s="103"/>
      <c r="AL661" s="554" t="s">
        <v>35</v>
      </c>
      <c r="AM661" s="554" t="s">
        <v>35</v>
      </c>
      <c r="AN661" s="71"/>
      <c r="AO661" s="103"/>
      <c r="AP661" s="602" t="s">
        <v>35</v>
      </c>
      <c r="AQ661" s="107"/>
      <c r="AR661" s="107"/>
    </row>
    <row r="662" spans="1:44" outlineLevel="2">
      <c r="A662" s="72">
        <v>47</v>
      </c>
      <c r="B662" s="552" t="s">
        <v>35</v>
      </c>
      <c r="C662" s="552"/>
      <c r="D662" s="71"/>
      <c r="E662" s="103"/>
      <c r="F662" s="103"/>
      <c r="G662" s="103"/>
      <c r="H662" s="103"/>
      <c r="I662" s="103"/>
      <c r="J662" s="103"/>
      <c r="K662" s="107"/>
      <c r="L662" s="105" t="s">
        <v>35</v>
      </c>
      <c r="M662" s="554" t="s">
        <v>35</v>
      </c>
      <c r="N662" s="554" t="s">
        <v>35</v>
      </c>
      <c r="O662" s="554" t="s">
        <v>35</v>
      </c>
      <c r="P662" s="554" t="s">
        <v>35</v>
      </c>
      <c r="Q662" s="71" t="s">
        <v>35</v>
      </c>
      <c r="R662" s="103"/>
      <c r="S662" s="103"/>
      <c r="T662" s="554" t="s">
        <v>35</v>
      </c>
      <c r="U662" s="554" t="s">
        <v>35</v>
      </c>
      <c r="V662" s="554"/>
      <c r="W662" s="107" t="s">
        <v>1204</v>
      </c>
      <c r="X662" s="103" t="s">
        <v>27</v>
      </c>
      <c r="Y662" s="108">
        <v>1.6</v>
      </c>
      <c r="Z662" s="109"/>
      <c r="AA662" s="554">
        <v>292949</v>
      </c>
      <c r="AB662" s="554">
        <v>468718.4</v>
      </c>
      <c r="AC662" s="71"/>
      <c r="AD662" s="71"/>
      <c r="AE662" s="71"/>
      <c r="AF662" s="71"/>
      <c r="AG662" s="71"/>
      <c r="AH662" s="103"/>
      <c r="AI662" s="71"/>
      <c r="AJ662" s="103"/>
      <c r="AK662" s="103"/>
      <c r="AL662" s="554" t="s">
        <v>35</v>
      </c>
      <c r="AM662" s="554" t="s">
        <v>35</v>
      </c>
      <c r="AN662" s="71"/>
      <c r="AO662" s="103"/>
      <c r="AP662" s="602" t="s">
        <v>35</v>
      </c>
      <c r="AQ662" s="107"/>
      <c r="AR662" s="107"/>
    </row>
    <row r="663" spans="1:44" outlineLevel="2">
      <c r="A663" s="72">
        <v>47</v>
      </c>
      <c r="B663" s="552" t="s">
        <v>35</v>
      </c>
      <c r="C663" s="552"/>
      <c r="D663" s="71"/>
      <c r="E663" s="103"/>
      <c r="F663" s="103"/>
      <c r="G663" s="103"/>
      <c r="H663" s="103"/>
      <c r="I663" s="103"/>
      <c r="J663" s="103"/>
      <c r="K663" s="107"/>
      <c r="L663" s="105" t="s">
        <v>35</v>
      </c>
      <c r="M663" s="554" t="s">
        <v>35</v>
      </c>
      <c r="N663" s="554" t="s">
        <v>35</v>
      </c>
      <c r="O663" s="554" t="s">
        <v>35</v>
      </c>
      <c r="P663" s="554" t="s">
        <v>35</v>
      </c>
      <c r="Q663" s="71" t="s">
        <v>35</v>
      </c>
      <c r="R663" s="103"/>
      <c r="S663" s="103"/>
      <c r="T663" s="554" t="s">
        <v>35</v>
      </c>
      <c r="U663" s="554" t="s">
        <v>35</v>
      </c>
      <c r="V663" s="554"/>
      <c r="W663" s="107" t="s">
        <v>1205</v>
      </c>
      <c r="X663" s="103" t="s">
        <v>38</v>
      </c>
      <c r="Y663" s="108">
        <v>5.1999999999999998E-2</v>
      </c>
      <c r="Z663" s="109"/>
      <c r="AA663" s="554">
        <v>109890</v>
      </c>
      <c r="AB663" s="554">
        <v>5714.28</v>
      </c>
      <c r="AC663" s="71"/>
      <c r="AD663" s="71"/>
      <c r="AE663" s="71"/>
      <c r="AF663" s="71"/>
      <c r="AG663" s="71"/>
      <c r="AH663" s="103"/>
      <c r="AI663" s="71"/>
      <c r="AJ663" s="103"/>
      <c r="AK663" s="103"/>
      <c r="AL663" s="554" t="s">
        <v>35</v>
      </c>
      <c r="AM663" s="554" t="s">
        <v>35</v>
      </c>
      <c r="AN663" s="71"/>
      <c r="AO663" s="103"/>
      <c r="AP663" s="602" t="s">
        <v>35</v>
      </c>
      <c r="AQ663" s="107"/>
      <c r="AR663" s="107"/>
    </row>
    <row r="664" spans="1:44" ht="56.25" outlineLevel="2">
      <c r="A664" s="72">
        <v>47</v>
      </c>
      <c r="B664" s="552" t="s">
        <v>35</v>
      </c>
      <c r="C664" s="552"/>
      <c r="D664" s="71"/>
      <c r="E664" s="103"/>
      <c r="F664" s="103"/>
      <c r="G664" s="103"/>
      <c r="H664" s="103"/>
      <c r="I664" s="103"/>
      <c r="J664" s="103"/>
      <c r="K664" s="107"/>
      <c r="L664" s="105" t="s">
        <v>35</v>
      </c>
      <c r="M664" s="554" t="s">
        <v>35</v>
      </c>
      <c r="N664" s="554" t="s">
        <v>35</v>
      </c>
      <c r="O664" s="554" t="s">
        <v>35</v>
      </c>
      <c r="P664" s="554" t="s">
        <v>35</v>
      </c>
      <c r="Q664" s="71" t="s">
        <v>35</v>
      </c>
      <c r="R664" s="103"/>
      <c r="S664" s="103"/>
      <c r="T664" s="554" t="s">
        <v>35</v>
      </c>
      <c r="U664" s="554" t="s">
        <v>35</v>
      </c>
      <c r="V664" s="554"/>
      <c r="W664" s="107" t="s">
        <v>1206</v>
      </c>
      <c r="X664" s="103" t="s">
        <v>27</v>
      </c>
      <c r="Y664" s="108">
        <v>40.5</v>
      </c>
      <c r="Z664" s="109"/>
      <c r="AA664" s="554">
        <v>1185385</v>
      </c>
      <c r="AB664" s="554">
        <v>48008092.5</v>
      </c>
      <c r="AC664" s="71"/>
      <c r="AD664" s="71"/>
      <c r="AE664" s="71"/>
      <c r="AF664" s="71"/>
      <c r="AG664" s="71"/>
      <c r="AH664" s="103"/>
      <c r="AI664" s="71"/>
      <c r="AJ664" s="103"/>
      <c r="AK664" s="103"/>
      <c r="AL664" s="554" t="s">
        <v>35</v>
      </c>
      <c r="AM664" s="554" t="s">
        <v>35</v>
      </c>
      <c r="AN664" s="71"/>
      <c r="AO664" s="103"/>
      <c r="AP664" s="602" t="s">
        <v>35</v>
      </c>
      <c r="AQ664" s="107"/>
      <c r="AR664" s="107"/>
    </row>
    <row r="665" spans="1:44" ht="37.5" outlineLevel="2">
      <c r="A665" s="72">
        <v>47</v>
      </c>
      <c r="B665" s="552" t="s">
        <v>35</v>
      </c>
      <c r="C665" s="552"/>
      <c r="D665" s="71"/>
      <c r="E665" s="103"/>
      <c r="F665" s="103"/>
      <c r="G665" s="103"/>
      <c r="H665" s="103"/>
      <c r="I665" s="103"/>
      <c r="J665" s="103"/>
      <c r="K665" s="107"/>
      <c r="L665" s="105" t="s">
        <v>35</v>
      </c>
      <c r="M665" s="554" t="s">
        <v>35</v>
      </c>
      <c r="N665" s="554" t="s">
        <v>35</v>
      </c>
      <c r="O665" s="554" t="s">
        <v>35</v>
      </c>
      <c r="P665" s="554" t="s">
        <v>35</v>
      </c>
      <c r="Q665" s="71" t="s">
        <v>35</v>
      </c>
      <c r="R665" s="103"/>
      <c r="S665" s="103"/>
      <c r="T665" s="554" t="s">
        <v>35</v>
      </c>
      <c r="U665" s="554" t="s">
        <v>35</v>
      </c>
      <c r="V665" s="554"/>
      <c r="W665" s="107" t="s">
        <v>1207</v>
      </c>
      <c r="X665" s="103" t="s">
        <v>38</v>
      </c>
      <c r="Y665" s="108">
        <v>0.76800000000000002</v>
      </c>
      <c r="Z665" s="109"/>
      <c r="AA665" s="554">
        <v>5994000</v>
      </c>
      <c r="AB665" s="554">
        <v>4603392</v>
      </c>
      <c r="AC665" s="71"/>
      <c r="AD665" s="71"/>
      <c r="AE665" s="71"/>
      <c r="AF665" s="71"/>
      <c r="AG665" s="71"/>
      <c r="AH665" s="103"/>
      <c r="AI665" s="71"/>
      <c r="AJ665" s="103"/>
      <c r="AK665" s="103"/>
      <c r="AL665" s="554" t="s">
        <v>35</v>
      </c>
      <c r="AM665" s="554" t="s">
        <v>35</v>
      </c>
      <c r="AN665" s="71"/>
      <c r="AO665" s="103"/>
      <c r="AP665" s="602" t="s">
        <v>35</v>
      </c>
      <c r="AQ665" s="107"/>
      <c r="AR665" s="107"/>
    </row>
    <row r="666" spans="1:44" outlineLevel="2">
      <c r="A666" s="72">
        <v>47</v>
      </c>
      <c r="B666" s="552" t="s">
        <v>35</v>
      </c>
      <c r="C666" s="552"/>
      <c r="D666" s="71"/>
      <c r="E666" s="103"/>
      <c r="F666" s="103"/>
      <c r="G666" s="103"/>
      <c r="H666" s="103"/>
      <c r="I666" s="103"/>
      <c r="J666" s="103"/>
      <c r="K666" s="107"/>
      <c r="L666" s="105" t="s">
        <v>35</v>
      </c>
      <c r="M666" s="554" t="s">
        <v>35</v>
      </c>
      <c r="N666" s="554" t="s">
        <v>35</v>
      </c>
      <c r="O666" s="554" t="s">
        <v>35</v>
      </c>
      <c r="P666" s="554" t="s">
        <v>35</v>
      </c>
      <c r="Q666" s="71" t="s">
        <v>35</v>
      </c>
      <c r="R666" s="103"/>
      <c r="S666" s="103"/>
      <c r="T666" s="554" t="s">
        <v>35</v>
      </c>
      <c r="U666" s="554" t="s">
        <v>35</v>
      </c>
      <c r="V666" s="554"/>
      <c r="W666" s="107" t="s">
        <v>1208</v>
      </c>
      <c r="X666" s="103" t="s">
        <v>38</v>
      </c>
      <c r="Y666" s="108">
        <v>0.28699999999999998</v>
      </c>
      <c r="Z666" s="109"/>
      <c r="AA666" s="554">
        <v>2523428</v>
      </c>
      <c r="AB666" s="554">
        <v>724223.83599999989</v>
      </c>
      <c r="AC666" s="71"/>
      <c r="AD666" s="71"/>
      <c r="AE666" s="71"/>
      <c r="AF666" s="71"/>
      <c r="AG666" s="71"/>
      <c r="AH666" s="103"/>
      <c r="AI666" s="71"/>
      <c r="AJ666" s="103"/>
      <c r="AK666" s="103"/>
      <c r="AL666" s="554" t="s">
        <v>35</v>
      </c>
      <c r="AM666" s="554" t="s">
        <v>35</v>
      </c>
      <c r="AN666" s="71"/>
      <c r="AO666" s="103"/>
      <c r="AP666" s="602" t="s">
        <v>35</v>
      </c>
      <c r="AQ666" s="107"/>
      <c r="AR666" s="107"/>
    </row>
    <row r="667" spans="1:44" outlineLevel="2">
      <c r="A667" s="72">
        <v>47</v>
      </c>
      <c r="B667" s="552" t="s">
        <v>35</v>
      </c>
      <c r="C667" s="552"/>
      <c r="D667" s="71"/>
      <c r="E667" s="103"/>
      <c r="F667" s="103"/>
      <c r="G667" s="103"/>
      <c r="H667" s="103"/>
      <c r="I667" s="103"/>
      <c r="J667" s="103"/>
      <c r="K667" s="107"/>
      <c r="L667" s="105" t="s">
        <v>35</v>
      </c>
      <c r="M667" s="554" t="s">
        <v>35</v>
      </c>
      <c r="N667" s="554" t="s">
        <v>35</v>
      </c>
      <c r="O667" s="554" t="s">
        <v>35</v>
      </c>
      <c r="P667" s="554" t="s">
        <v>35</v>
      </c>
      <c r="Q667" s="71" t="s">
        <v>35</v>
      </c>
      <c r="R667" s="103"/>
      <c r="S667" s="103"/>
      <c r="T667" s="554" t="s">
        <v>35</v>
      </c>
      <c r="U667" s="554" t="s">
        <v>35</v>
      </c>
      <c r="V667" s="554"/>
      <c r="W667" s="107" t="s">
        <v>1209</v>
      </c>
      <c r="X667" s="103" t="s">
        <v>27</v>
      </c>
      <c r="Y667" s="108">
        <v>126.13</v>
      </c>
      <c r="Z667" s="109"/>
      <c r="AA667" s="554">
        <v>264499</v>
      </c>
      <c r="AB667" s="554">
        <v>33361258.869999997</v>
      </c>
      <c r="AC667" s="71"/>
      <c r="AD667" s="71"/>
      <c r="AE667" s="71"/>
      <c r="AF667" s="71"/>
      <c r="AG667" s="71"/>
      <c r="AH667" s="103"/>
      <c r="AI667" s="71"/>
      <c r="AJ667" s="103"/>
      <c r="AK667" s="103"/>
      <c r="AL667" s="554" t="s">
        <v>35</v>
      </c>
      <c r="AM667" s="554" t="s">
        <v>35</v>
      </c>
      <c r="AN667" s="71"/>
      <c r="AO667" s="103"/>
      <c r="AP667" s="602" t="s">
        <v>35</v>
      </c>
      <c r="AQ667" s="107"/>
      <c r="AR667" s="107"/>
    </row>
    <row r="668" spans="1:44" outlineLevel="2">
      <c r="A668" s="72">
        <v>47</v>
      </c>
      <c r="B668" s="552" t="s">
        <v>35</v>
      </c>
      <c r="C668" s="552"/>
      <c r="D668" s="71"/>
      <c r="E668" s="103"/>
      <c r="F668" s="103"/>
      <c r="G668" s="103"/>
      <c r="H668" s="103"/>
      <c r="I668" s="103"/>
      <c r="J668" s="103"/>
      <c r="K668" s="107"/>
      <c r="L668" s="105" t="s">
        <v>35</v>
      </c>
      <c r="M668" s="554" t="s">
        <v>35</v>
      </c>
      <c r="N668" s="554" t="s">
        <v>35</v>
      </c>
      <c r="O668" s="554" t="s">
        <v>35</v>
      </c>
      <c r="P668" s="554" t="s">
        <v>35</v>
      </c>
      <c r="Q668" s="71" t="s">
        <v>35</v>
      </c>
      <c r="R668" s="103"/>
      <c r="S668" s="103"/>
      <c r="T668" s="554" t="s">
        <v>35</v>
      </c>
      <c r="U668" s="554" t="s">
        <v>35</v>
      </c>
      <c r="V668" s="554"/>
      <c r="W668" s="107" t="s">
        <v>1063</v>
      </c>
      <c r="X668" s="103" t="s">
        <v>27</v>
      </c>
      <c r="Y668" s="108">
        <v>53</v>
      </c>
      <c r="Z668" s="109"/>
      <c r="AA668" s="554">
        <v>3941166</v>
      </c>
      <c r="AB668" s="554">
        <v>208881798</v>
      </c>
      <c r="AC668" s="71"/>
      <c r="AD668" s="71" t="s">
        <v>29</v>
      </c>
      <c r="AE668" s="71" t="s">
        <v>30</v>
      </c>
      <c r="AF668" s="71" t="s">
        <v>31</v>
      </c>
      <c r="AG668" s="71" t="s">
        <v>32</v>
      </c>
      <c r="AH668" s="103"/>
      <c r="AI668" s="71"/>
      <c r="AJ668" s="103"/>
      <c r="AK668" s="103"/>
      <c r="AL668" s="554" t="s">
        <v>35</v>
      </c>
      <c r="AM668" s="554" t="s">
        <v>35</v>
      </c>
      <c r="AN668" s="71"/>
      <c r="AO668" s="103"/>
      <c r="AP668" s="602" t="s">
        <v>35</v>
      </c>
      <c r="AQ668" s="107"/>
      <c r="AR668" s="107"/>
    </row>
    <row r="669" spans="1:44" ht="37.5" outlineLevel="2">
      <c r="A669" s="72">
        <v>47</v>
      </c>
      <c r="B669" s="552" t="s">
        <v>35</v>
      </c>
      <c r="C669" s="552"/>
      <c r="D669" s="71"/>
      <c r="E669" s="103"/>
      <c r="F669" s="103"/>
      <c r="G669" s="103"/>
      <c r="H669" s="103"/>
      <c r="I669" s="103"/>
      <c r="J669" s="103"/>
      <c r="K669" s="107"/>
      <c r="L669" s="105" t="s">
        <v>35</v>
      </c>
      <c r="M669" s="554" t="s">
        <v>35</v>
      </c>
      <c r="N669" s="554" t="s">
        <v>35</v>
      </c>
      <c r="O669" s="554" t="s">
        <v>35</v>
      </c>
      <c r="P669" s="554" t="s">
        <v>35</v>
      </c>
      <c r="Q669" s="71" t="s">
        <v>35</v>
      </c>
      <c r="R669" s="103"/>
      <c r="S669" s="103"/>
      <c r="T669" s="554" t="s">
        <v>35</v>
      </c>
      <c r="U669" s="554" t="s">
        <v>35</v>
      </c>
      <c r="V669" s="554"/>
      <c r="W669" s="107" t="s">
        <v>1080</v>
      </c>
      <c r="X669" s="103" t="s">
        <v>27</v>
      </c>
      <c r="Y669" s="108">
        <v>7</v>
      </c>
      <c r="Z669" s="109"/>
      <c r="AA669" s="554">
        <v>10375629</v>
      </c>
      <c r="AB669" s="554">
        <v>72629403</v>
      </c>
      <c r="AC669" s="71"/>
      <c r="AD669" s="71" t="s">
        <v>29</v>
      </c>
      <c r="AE669" s="71" t="s">
        <v>30</v>
      </c>
      <c r="AF669" s="71" t="s">
        <v>31</v>
      </c>
      <c r="AG669" s="71" t="s">
        <v>32</v>
      </c>
      <c r="AH669" s="103"/>
      <c r="AI669" s="71"/>
      <c r="AJ669" s="103"/>
      <c r="AK669" s="103"/>
      <c r="AL669" s="554" t="s">
        <v>35</v>
      </c>
      <c r="AM669" s="554" t="s">
        <v>35</v>
      </c>
      <c r="AN669" s="71"/>
      <c r="AO669" s="103"/>
      <c r="AP669" s="602" t="s">
        <v>35</v>
      </c>
      <c r="AQ669" s="107"/>
      <c r="AR669" s="107"/>
    </row>
    <row r="670" spans="1:44" outlineLevel="2">
      <c r="A670" s="72">
        <v>47</v>
      </c>
      <c r="B670" s="552" t="s">
        <v>35</v>
      </c>
      <c r="C670" s="552"/>
      <c r="D670" s="71"/>
      <c r="E670" s="103"/>
      <c r="F670" s="103"/>
      <c r="G670" s="103"/>
      <c r="H670" s="103"/>
      <c r="I670" s="103"/>
      <c r="J670" s="103"/>
      <c r="K670" s="107"/>
      <c r="L670" s="105" t="s">
        <v>35</v>
      </c>
      <c r="M670" s="554" t="s">
        <v>35</v>
      </c>
      <c r="N670" s="554" t="s">
        <v>35</v>
      </c>
      <c r="O670" s="554" t="s">
        <v>35</v>
      </c>
      <c r="P670" s="554" t="s">
        <v>35</v>
      </c>
      <c r="Q670" s="71" t="s">
        <v>35</v>
      </c>
      <c r="R670" s="103"/>
      <c r="S670" s="103"/>
      <c r="T670" s="554" t="s">
        <v>35</v>
      </c>
      <c r="U670" s="554" t="s">
        <v>35</v>
      </c>
      <c r="V670" s="554"/>
      <c r="W670" s="107" t="s">
        <v>1210</v>
      </c>
      <c r="X670" s="103" t="s">
        <v>27</v>
      </c>
      <c r="Y670" s="108">
        <v>53</v>
      </c>
      <c r="Z670" s="109"/>
      <c r="AA670" s="554">
        <v>161275</v>
      </c>
      <c r="AB670" s="554">
        <v>8547575</v>
      </c>
      <c r="AC670" s="71"/>
      <c r="AD670" s="71"/>
      <c r="AE670" s="71"/>
      <c r="AF670" s="71"/>
      <c r="AG670" s="71"/>
      <c r="AH670" s="103"/>
      <c r="AI670" s="71"/>
      <c r="AJ670" s="103"/>
      <c r="AK670" s="103"/>
      <c r="AL670" s="554" t="s">
        <v>35</v>
      </c>
      <c r="AM670" s="554" t="s">
        <v>35</v>
      </c>
      <c r="AN670" s="71"/>
      <c r="AO670" s="103"/>
      <c r="AP670" s="602" t="s">
        <v>35</v>
      </c>
      <c r="AQ670" s="107"/>
      <c r="AR670" s="107"/>
    </row>
    <row r="671" spans="1:44" outlineLevel="2">
      <c r="A671" s="72">
        <v>47</v>
      </c>
      <c r="B671" s="552" t="s">
        <v>35</v>
      </c>
      <c r="C671" s="552"/>
      <c r="D671" s="71"/>
      <c r="E671" s="103"/>
      <c r="F671" s="103"/>
      <c r="G671" s="103"/>
      <c r="H671" s="103"/>
      <c r="I671" s="103"/>
      <c r="J671" s="103"/>
      <c r="K671" s="107"/>
      <c r="L671" s="105" t="s">
        <v>35</v>
      </c>
      <c r="M671" s="554" t="s">
        <v>35</v>
      </c>
      <c r="N671" s="554" t="s">
        <v>35</v>
      </c>
      <c r="O671" s="554" t="s">
        <v>35</v>
      </c>
      <c r="P671" s="554" t="s">
        <v>35</v>
      </c>
      <c r="Q671" s="71" t="s">
        <v>35</v>
      </c>
      <c r="R671" s="103"/>
      <c r="S671" s="103"/>
      <c r="T671" s="554" t="s">
        <v>35</v>
      </c>
      <c r="U671" s="554" t="s">
        <v>35</v>
      </c>
      <c r="V671" s="554"/>
      <c r="W671" s="107" t="s">
        <v>1211</v>
      </c>
      <c r="X671" s="103" t="s">
        <v>27</v>
      </c>
      <c r="Y671" s="108">
        <v>3.3</v>
      </c>
      <c r="Z671" s="109"/>
      <c r="AA671" s="554">
        <v>282038</v>
      </c>
      <c r="AB671" s="554">
        <v>930725.39999999991</v>
      </c>
      <c r="AC671" s="71"/>
      <c r="AD671" s="71"/>
      <c r="AE671" s="71"/>
      <c r="AF671" s="71"/>
      <c r="AG671" s="71"/>
      <c r="AH671" s="103"/>
      <c r="AI671" s="71"/>
      <c r="AJ671" s="103"/>
      <c r="AK671" s="103"/>
      <c r="AL671" s="554" t="s">
        <v>35</v>
      </c>
      <c r="AM671" s="554" t="s">
        <v>35</v>
      </c>
      <c r="AN671" s="71"/>
      <c r="AO671" s="103"/>
      <c r="AP671" s="602" t="s">
        <v>35</v>
      </c>
      <c r="AQ671" s="107"/>
      <c r="AR671" s="107"/>
    </row>
    <row r="672" spans="1:44" outlineLevel="2">
      <c r="A672" s="72">
        <v>47</v>
      </c>
      <c r="B672" s="552" t="s">
        <v>35</v>
      </c>
      <c r="C672" s="552"/>
      <c r="D672" s="71"/>
      <c r="E672" s="103"/>
      <c r="F672" s="103"/>
      <c r="G672" s="103"/>
      <c r="H672" s="103"/>
      <c r="I672" s="103"/>
      <c r="J672" s="103"/>
      <c r="K672" s="107"/>
      <c r="L672" s="105" t="s">
        <v>35</v>
      </c>
      <c r="M672" s="554" t="s">
        <v>35</v>
      </c>
      <c r="N672" s="554" t="s">
        <v>35</v>
      </c>
      <c r="O672" s="554" t="s">
        <v>35</v>
      </c>
      <c r="P672" s="554" t="s">
        <v>35</v>
      </c>
      <c r="Q672" s="71" t="s">
        <v>35</v>
      </c>
      <c r="R672" s="103"/>
      <c r="S672" s="103"/>
      <c r="T672" s="554" t="s">
        <v>35</v>
      </c>
      <c r="U672" s="554" t="s">
        <v>35</v>
      </c>
      <c r="V672" s="554"/>
      <c r="W672" s="107" t="s">
        <v>1023</v>
      </c>
      <c r="X672" s="103" t="s">
        <v>38</v>
      </c>
      <c r="Y672" s="108">
        <v>0.15</v>
      </c>
      <c r="Z672" s="109"/>
      <c r="AA672" s="554">
        <v>2523428</v>
      </c>
      <c r="AB672" s="554">
        <v>378514.2</v>
      </c>
      <c r="AC672" s="71"/>
      <c r="AD672" s="71"/>
      <c r="AE672" s="71"/>
      <c r="AF672" s="71"/>
      <c r="AG672" s="71"/>
      <c r="AH672" s="103"/>
      <c r="AI672" s="71"/>
      <c r="AJ672" s="103"/>
      <c r="AK672" s="103"/>
      <c r="AL672" s="554" t="s">
        <v>35</v>
      </c>
      <c r="AM672" s="554" t="s">
        <v>35</v>
      </c>
      <c r="AN672" s="71"/>
      <c r="AO672" s="103"/>
      <c r="AP672" s="602" t="s">
        <v>35</v>
      </c>
      <c r="AQ672" s="107"/>
      <c r="AR672" s="107"/>
    </row>
    <row r="673" spans="1:44" outlineLevel="2">
      <c r="A673" s="72">
        <v>47</v>
      </c>
      <c r="B673" s="552" t="s">
        <v>35</v>
      </c>
      <c r="C673" s="552"/>
      <c r="D673" s="71"/>
      <c r="E673" s="103"/>
      <c r="F673" s="103"/>
      <c r="G673" s="103"/>
      <c r="H673" s="103"/>
      <c r="I673" s="103"/>
      <c r="J673" s="103"/>
      <c r="K673" s="107"/>
      <c r="L673" s="105" t="s">
        <v>35</v>
      </c>
      <c r="M673" s="554" t="s">
        <v>35</v>
      </c>
      <c r="N673" s="554" t="s">
        <v>35</v>
      </c>
      <c r="O673" s="554" t="s">
        <v>35</v>
      </c>
      <c r="P673" s="554" t="s">
        <v>35</v>
      </c>
      <c r="Q673" s="71" t="s">
        <v>35</v>
      </c>
      <c r="R673" s="103"/>
      <c r="S673" s="103"/>
      <c r="T673" s="554" t="s">
        <v>35</v>
      </c>
      <c r="U673" s="554" t="s">
        <v>35</v>
      </c>
      <c r="V673" s="554"/>
      <c r="W673" s="107" t="s">
        <v>1212</v>
      </c>
      <c r="X673" s="103" t="s">
        <v>27</v>
      </c>
      <c r="Y673" s="108">
        <v>0.96</v>
      </c>
      <c r="Z673" s="109"/>
      <c r="AA673" s="554">
        <v>292949</v>
      </c>
      <c r="AB673" s="554">
        <v>281231.03999999998</v>
      </c>
      <c r="AC673" s="71"/>
      <c r="AD673" s="71"/>
      <c r="AE673" s="71"/>
      <c r="AF673" s="71"/>
      <c r="AG673" s="71"/>
      <c r="AH673" s="103"/>
      <c r="AI673" s="71"/>
      <c r="AJ673" s="103"/>
      <c r="AK673" s="103"/>
      <c r="AL673" s="554" t="s">
        <v>35</v>
      </c>
      <c r="AM673" s="554" t="s">
        <v>35</v>
      </c>
      <c r="AN673" s="71"/>
      <c r="AO673" s="103"/>
      <c r="AP673" s="602" t="s">
        <v>35</v>
      </c>
      <c r="AQ673" s="107"/>
      <c r="AR673" s="107"/>
    </row>
    <row r="674" spans="1:44" outlineLevel="2">
      <c r="A674" s="72">
        <v>47</v>
      </c>
      <c r="B674" s="552" t="s">
        <v>35</v>
      </c>
      <c r="C674" s="552"/>
      <c r="D674" s="71"/>
      <c r="E674" s="103"/>
      <c r="F674" s="103"/>
      <c r="G674" s="103"/>
      <c r="H674" s="103"/>
      <c r="I674" s="103"/>
      <c r="J674" s="103"/>
      <c r="K674" s="107"/>
      <c r="L674" s="105" t="s">
        <v>35</v>
      </c>
      <c r="M674" s="554" t="s">
        <v>35</v>
      </c>
      <c r="N674" s="554" t="s">
        <v>35</v>
      </c>
      <c r="O674" s="554" t="s">
        <v>35</v>
      </c>
      <c r="P674" s="554" t="s">
        <v>35</v>
      </c>
      <c r="Q674" s="71" t="s">
        <v>35</v>
      </c>
      <c r="R674" s="103"/>
      <c r="S674" s="103"/>
      <c r="T674" s="554" t="s">
        <v>35</v>
      </c>
      <c r="U674" s="554" t="s">
        <v>35</v>
      </c>
      <c r="V674" s="554"/>
      <c r="W674" s="107" t="s">
        <v>1109</v>
      </c>
      <c r="X674" s="103" t="s">
        <v>27</v>
      </c>
      <c r="Y674" s="108">
        <v>3.42</v>
      </c>
      <c r="Z674" s="109"/>
      <c r="AA674" s="554">
        <v>282038</v>
      </c>
      <c r="AB674" s="554">
        <v>964569.96</v>
      </c>
      <c r="AC674" s="71"/>
      <c r="AD674" s="71"/>
      <c r="AE674" s="71"/>
      <c r="AF674" s="71"/>
      <c r="AG674" s="71"/>
      <c r="AH674" s="103"/>
      <c r="AI674" s="71"/>
      <c r="AJ674" s="103"/>
      <c r="AK674" s="103"/>
      <c r="AL674" s="554" t="s">
        <v>35</v>
      </c>
      <c r="AM674" s="554" t="s">
        <v>35</v>
      </c>
      <c r="AN674" s="71"/>
      <c r="AO674" s="103"/>
      <c r="AP674" s="602" t="s">
        <v>35</v>
      </c>
      <c r="AQ674" s="107"/>
      <c r="AR674" s="107"/>
    </row>
    <row r="675" spans="1:44" ht="37.5" outlineLevel="2">
      <c r="A675" s="72">
        <v>47</v>
      </c>
      <c r="B675" s="552" t="s">
        <v>35</v>
      </c>
      <c r="C675" s="552"/>
      <c r="D675" s="71"/>
      <c r="E675" s="103"/>
      <c r="F675" s="103"/>
      <c r="G675" s="103"/>
      <c r="H675" s="103"/>
      <c r="I675" s="103"/>
      <c r="J675" s="103"/>
      <c r="K675" s="107"/>
      <c r="L675" s="105" t="s">
        <v>35</v>
      </c>
      <c r="M675" s="554" t="s">
        <v>35</v>
      </c>
      <c r="N675" s="554" t="s">
        <v>35</v>
      </c>
      <c r="O675" s="554" t="s">
        <v>35</v>
      </c>
      <c r="P675" s="554" t="s">
        <v>35</v>
      </c>
      <c r="Q675" s="71" t="s">
        <v>35</v>
      </c>
      <c r="R675" s="103"/>
      <c r="S675" s="103"/>
      <c r="T675" s="554" t="s">
        <v>35</v>
      </c>
      <c r="U675" s="554" t="s">
        <v>35</v>
      </c>
      <c r="V675" s="554"/>
      <c r="W675" s="107" t="s">
        <v>1213</v>
      </c>
      <c r="X675" s="103" t="s">
        <v>38</v>
      </c>
      <c r="Y675" s="108">
        <v>0.42</v>
      </c>
      <c r="Z675" s="109"/>
      <c r="AA675" s="554">
        <v>2704619</v>
      </c>
      <c r="AB675" s="554">
        <v>1135939.98</v>
      </c>
      <c r="AC675" s="71"/>
      <c r="AD675" s="71"/>
      <c r="AE675" s="71"/>
      <c r="AF675" s="71"/>
      <c r="AG675" s="71"/>
      <c r="AH675" s="103"/>
      <c r="AI675" s="71"/>
      <c r="AJ675" s="103"/>
      <c r="AK675" s="103"/>
      <c r="AL675" s="554" t="s">
        <v>35</v>
      </c>
      <c r="AM675" s="554" t="s">
        <v>35</v>
      </c>
      <c r="AN675" s="71"/>
      <c r="AO675" s="103"/>
      <c r="AP675" s="602" t="s">
        <v>35</v>
      </c>
      <c r="AQ675" s="107"/>
      <c r="AR675" s="107"/>
    </row>
    <row r="676" spans="1:44" ht="37.5" outlineLevel="2">
      <c r="A676" s="72">
        <v>47</v>
      </c>
      <c r="B676" s="552" t="s">
        <v>35</v>
      </c>
      <c r="C676" s="552"/>
      <c r="D676" s="71"/>
      <c r="E676" s="103"/>
      <c r="F676" s="103"/>
      <c r="G676" s="103"/>
      <c r="H676" s="103"/>
      <c r="I676" s="103"/>
      <c r="J676" s="103"/>
      <c r="K676" s="107"/>
      <c r="L676" s="105" t="s">
        <v>35</v>
      </c>
      <c r="M676" s="554" t="s">
        <v>35</v>
      </c>
      <c r="N676" s="554" t="s">
        <v>35</v>
      </c>
      <c r="O676" s="554" t="s">
        <v>35</v>
      </c>
      <c r="P676" s="554" t="s">
        <v>35</v>
      </c>
      <c r="Q676" s="71" t="s">
        <v>35</v>
      </c>
      <c r="R676" s="103"/>
      <c r="S676" s="103"/>
      <c r="T676" s="554" t="s">
        <v>35</v>
      </c>
      <c r="U676" s="554" t="s">
        <v>35</v>
      </c>
      <c r="V676" s="554"/>
      <c r="W676" s="107" t="s">
        <v>1214</v>
      </c>
      <c r="X676" s="103" t="s">
        <v>27</v>
      </c>
      <c r="Y676" s="108">
        <v>0.42</v>
      </c>
      <c r="Z676" s="109"/>
      <c r="AA676" s="554">
        <v>292949</v>
      </c>
      <c r="AB676" s="554">
        <v>123038.58</v>
      </c>
      <c r="AC676" s="71"/>
      <c r="AD676" s="71"/>
      <c r="AE676" s="71"/>
      <c r="AF676" s="71"/>
      <c r="AG676" s="71"/>
      <c r="AH676" s="103"/>
      <c r="AI676" s="71"/>
      <c r="AJ676" s="103"/>
      <c r="AK676" s="103"/>
      <c r="AL676" s="554" t="s">
        <v>35</v>
      </c>
      <c r="AM676" s="554" t="s">
        <v>35</v>
      </c>
      <c r="AN676" s="71"/>
      <c r="AO676" s="103"/>
      <c r="AP676" s="602" t="s">
        <v>35</v>
      </c>
      <c r="AQ676" s="107"/>
      <c r="AR676" s="107"/>
    </row>
    <row r="677" spans="1:44" outlineLevel="2">
      <c r="A677" s="72">
        <v>47</v>
      </c>
      <c r="B677" s="552" t="s">
        <v>35</v>
      </c>
      <c r="C677" s="552"/>
      <c r="D677" s="71"/>
      <c r="E677" s="103"/>
      <c r="F677" s="103"/>
      <c r="G677" s="103"/>
      <c r="H677" s="103"/>
      <c r="I677" s="103"/>
      <c r="J677" s="103"/>
      <c r="K677" s="107"/>
      <c r="L677" s="105" t="s">
        <v>35</v>
      </c>
      <c r="M677" s="554" t="s">
        <v>35</v>
      </c>
      <c r="N677" s="554" t="s">
        <v>35</v>
      </c>
      <c r="O677" s="554" t="s">
        <v>35</v>
      </c>
      <c r="P677" s="554" t="s">
        <v>35</v>
      </c>
      <c r="Q677" s="71" t="s">
        <v>35</v>
      </c>
      <c r="R677" s="103"/>
      <c r="S677" s="103"/>
      <c r="T677" s="554" t="s">
        <v>35</v>
      </c>
      <c r="U677" s="554" t="s">
        <v>35</v>
      </c>
      <c r="V677" s="554"/>
      <c r="W677" s="107" t="s">
        <v>1009</v>
      </c>
      <c r="X677" s="103" t="s">
        <v>27</v>
      </c>
      <c r="Y677" s="108">
        <v>74.75</v>
      </c>
      <c r="Z677" s="109"/>
      <c r="AA677" s="554">
        <v>282038</v>
      </c>
      <c r="AB677" s="554">
        <v>21082340.5</v>
      </c>
      <c r="AC677" s="71"/>
      <c r="AD677" s="71"/>
      <c r="AE677" s="71"/>
      <c r="AF677" s="71"/>
      <c r="AG677" s="71"/>
      <c r="AH677" s="103"/>
      <c r="AI677" s="71"/>
      <c r="AJ677" s="103"/>
      <c r="AK677" s="103"/>
      <c r="AL677" s="554" t="s">
        <v>35</v>
      </c>
      <c r="AM677" s="554" t="s">
        <v>35</v>
      </c>
      <c r="AN677" s="71"/>
      <c r="AO677" s="103"/>
      <c r="AP677" s="602" t="s">
        <v>35</v>
      </c>
      <c r="AQ677" s="107"/>
      <c r="AR677" s="107"/>
    </row>
    <row r="678" spans="1:44" outlineLevel="2">
      <c r="A678" s="72">
        <v>47</v>
      </c>
      <c r="B678" s="552" t="s">
        <v>35</v>
      </c>
      <c r="C678" s="552"/>
      <c r="D678" s="71"/>
      <c r="E678" s="103"/>
      <c r="F678" s="103"/>
      <c r="G678" s="103"/>
      <c r="H678" s="103"/>
      <c r="I678" s="103"/>
      <c r="J678" s="103"/>
      <c r="K678" s="107"/>
      <c r="L678" s="105" t="s">
        <v>35</v>
      </c>
      <c r="M678" s="554" t="s">
        <v>35</v>
      </c>
      <c r="N678" s="554" t="s">
        <v>35</v>
      </c>
      <c r="O678" s="554" t="s">
        <v>35</v>
      </c>
      <c r="P678" s="554" t="s">
        <v>35</v>
      </c>
      <c r="Q678" s="71" t="s">
        <v>35</v>
      </c>
      <c r="R678" s="103"/>
      <c r="S678" s="103"/>
      <c r="T678" s="554" t="s">
        <v>35</v>
      </c>
      <c r="U678" s="554" t="s">
        <v>35</v>
      </c>
      <c r="V678" s="554"/>
      <c r="W678" s="107" t="s">
        <v>1005</v>
      </c>
      <c r="X678" s="103" t="s">
        <v>27</v>
      </c>
      <c r="Y678" s="108">
        <v>55.2</v>
      </c>
      <c r="Z678" s="109"/>
      <c r="AA678" s="554">
        <v>5559129</v>
      </c>
      <c r="AB678" s="554">
        <v>306863920.80000001</v>
      </c>
      <c r="AC678" s="71"/>
      <c r="AD678" s="71" t="s">
        <v>29</v>
      </c>
      <c r="AE678" s="71" t="s">
        <v>30</v>
      </c>
      <c r="AF678" s="71" t="s">
        <v>31</v>
      </c>
      <c r="AG678" s="71" t="s">
        <v>34</v>
      </c>
      <c r="AH678" s="103"/>
      <c r="AI678" s="71"/>
      <c r="AJ678" s="103"/>
      <c r="AK678" s="103"/>
      <c r="AL678" s="554" t="s">
        <v>35</v>
      </c>
      <c r="AM678" s="554" t="s">
        <v>35</v>
      </c>
      <c r="AN678" s="71"/>
      <c r="AO678" s="103"/>
      <c r="AP678" s="602" t="s">
        <v>35</v>
      </c>
      <c r="AQ678" s="107"/>
      <c r="AR678" s="107"/>
    </row>
    <row r="679" spans="1:44" ht="37.5" outlineLevel="2">
      <c r="A679" s="72">
        <v>47</v>
      </c>
      <c r="B679" s="552" t="s">
        <v>35</v>
      </c>
      <c r="C679" s="552"/>
      <c r="D679" s="71"/>
      <c r="E679" s="103"/>
      <c r="F679" s="103"/>
      <c r="G679" s="103"/>
      <c r="H679" s="103"/>
      <c r="I679" s="103"/>
      <c r="J679" s="103"/>
      <c r="K679" s="107"/>
      <c r="L679" s="105" t="s">
        <v>35</v>
      </c>
      <c r="M679" s="554" t="s">
        <v>35</v>
      </c>
      <c r="N679" s="554" t="s">
        <v>35</v>
      </c>
      <c r="O679" s="554" t="s">
        <v>35</v>
      </c>
      <c r="P679" s="554" t="s">
        <v>35</v>
      </c>
      <c r="Q679" s="71" t="s">
        <v>35</v>
      </c>
      <c r="R679" s="103"/>
      <c r="S679" s="103"/>
      <c r="T679" s="554" t="s">
        <v>35</v>
      </c>
      <c r="U679" s="554" t="s">
        <v>35</v>
      </c>
      <c r="V679" s="554"/>
      <c r="W679" s="107" t="s">
        <v>1215</v>
      </c>
      <c r="X679" s="103" t="s">
        <v>27</v>
      </c>
      <c r="Y679" s="108">
        <v>7.2</v>
      </c>
      <c r="Z679" s="109"/>
      <c r="AA679" s="554">
        <v>2613835</v>
      </c>
      <c r="AB679" s="554">
        <v>18819612</v>
      </c>
      <c r="AC679" s="71"/>
      <c r="AD679" s="71" t="s">
        <v>34</v>
      </c>
      <c r="AE679" s="71" t="s">
        <v>30</v>
      </c>
      <c r="AF679" s="71" t="s">
        <v>31</v>
      </c>
      <c r="AG679" s="71" t="s">
        <v>34</v>
      </c>
      <c r="AH679" s="103"/>
      <c r="AI679" s="71"/>
      <c r="AJ679" s="103"/>
      <c r="AK679" s="103"/>
      <c r="AL679" s="554" t="s">
        <v>35</v>
      </c>
      <c r="AM679" s="554" t="s">
        <v>35</v>
      </c>
      <c r="AN679" s="71"/>
      <c r="AO679" s="103"/>
      <c r="AP679" s="602" t="s">
        <v>35</v>
      </c>
      <c r="AQ679" s="107"/>
      <c r="AR679" s="107"/>
    </row>
    <row r="680" spans="1:44" outlineLevel="2">
      <c r="A680" s="72">
        <v>47</v>
      </c>
      <c r="B680" s="552" t="s">
        <v>35</v>
      </c>
      <c r="C680" s="552"/>
      <c r="D680" s="71"/>
      <c r="E680" s="103"/>
      <c r="F680" s="103"/>
      <c r="G680" s="103"/>
      <c r="H680" s="103"/>
      <c r="I680" s="103"/>
      <c r="J680" s="103"/>
      <c r="K680" s="107"/>
      <c r="L680" s="105" t="s">
        <v>35</v>
      </c>
      <c r="M680" s="554" t="s">
        <v>35</v>
      </c>
      <c r="N680" s="554" t="s">
        <v>35</v>
      </c>
      <c r="O680" s="554" t="s">
        <v>35</v>
      </c>
      <c r="P680" s="554" t="s">
        <v>35</v>
      </c>
      <c r="Q680" s="71" t="s">
        <v>35</v>
      </c>
      <c r="R680" s="103"/>
      <c r="S680" s="103"/>
      <c r="T680" s="554" t="s">
        <v>35</v>
      </c>
      <c r="U680" s="554" t="s">
        <v>35</v>
      </c>
      <c r="V680" s="554"/>
      <c r="W680" s="107" t="s">
        <v>1210</v>
      </c>
      <c r="X680" s="103" t="s">
        <v>27</v>
      </c>
      <c r="Y680" s="108">
        <v>55.2</v>
      </c>
      <c r="Z680" s="109"/>
      <c r="AA680" s="554">
        <v>161275</v>
      </c>
      <c r="AB680" s="554">
        <v>8902380</v>
      </c>
      <c r="AC680" s="71"/>
      <c r="AD680" s="71"/>
      <c r="AE680" s="71"/>
      <c r="AF680" s="71"/>
      <c r="AG680" s="71"/>
      <c r="AH680" s="103"/>
      <c r="AI680" s="71"/>
      <c r="AJ680" s="103"/>
      <c r="AK680" s="103"/>
      <c r="AL680" s="554" t="s">
        <v>35</v>
      </c>
      <c r="AM680" s="554" t="s">
        <v>35</v>
      </c>
      <c r="AN680" s="71"/>
      <c r="AO680" s="103"/>
      <c r="AP680" s="602" t="s">
        <v>35</v>
      </c>
      <c r="AQ680" s="107"/>
      <c r="AR680" s="107"/>
    </row>
    <row r="681" spans="1:44" outlineLevel="2">
      <c r="A681" s="72">
        <v>47</v>
      </c>
      <c r="B681" s="552" t="s">
        <v>35</v>
      </c>
      <c r="C681" s="552"/>
      <c r="D681" s="71"/>
      <c r="E681" s="103"/>
      <c r="F681" s="103"/>
      <c r="G681" s="103"/>
      <c r="H681" s="103"/>
      <c r="I681" s="103"/>
      <c r="J681" s="103"/>
      <c r="K681" s="107"/>
      <c r="L681" s="105" t="s">
        <v>35</v>
      </c>
      <c r="M681" s="554" t="s">
        <v>35</v>
      </c>
      <c r="N681" s="554" t="s">
        <v>35</v>
      </c>
      <c r="O681" s="554" t="s">
        <v>35</v>
      </c>
      <c r="P681" s="554" t="s">
        <v>35</v>
      </c>
      <c r="Q681" s="71" t="s">
        <v>35</v>
      </c>
      <c r="R681" s="103"/>
      <c r="S681" s="103"/>
      <c r="T681" s="554" t="s">
        <v>35</v>
      </c>
      <c r="U681" s="554" t="s">
        <v>35</v>
      </c>
      <c r="V681" s="554"/>
      <c r="W681" s="107" t="s">
        <v>1211</v>
      </c>
      <c r="X681" s="103" t="s">
        <v>27</v>
      </c>
      <c r="Y681" s="108">
        <v>3.3</v>
      </c>
      <c r="Z681" s="109"/>
      <c r="AA681" s="554">
        <v>282038</v>
      </c>
      <c r="AB681" s="554">
        <v>930725.39999999991</v>
      </c>
      <c r="AC681" s="71"/>
      <c r="AD681" s="71"/>
      <c r="AE681" s="71"/>
      <c r="AF681" s="71"/>
      <c r="AG681" s="71"/>
      <c r="AH681" s="103"/>
      <c r="AI681" s="71"/>
      <c r="AJ681" s="103"/>
      <c r="AK681" s="103"/>
      <c r="AL681" s="554" t="s">
        <v>35</v>
      </c>
      <c r="AM681" s="554" t="s">
        <v>35</v>
      </c>
      <c r="AN681" s="71"/>
      <c r="AO681" s="103"/>
      <c r="AP681" s="602" t="s">
        <v>35</v>
      </c>
      <c r="AQ681" s="107"/>
      <c r="AR681" s="107"/>
    </row>
    <row r="682" spans="1:44" outlineLevel="2">
      <c r="A682" s="72">
        <v>47</v>
      </c>
      <c r="B682" s="552" t="s">
        <v>35</v>
      </c>
      <c r="C682" s="552"/>
      <c r="D682" s="71"/>
      <c r="E682" s="103"/>
      <c r="F682" s="103"/>
      <c r="G682" s="103"/>
      <c r="H682" s="103"/>
      <c r="I682" s="103"/>
      <c r="J682" s="103"/>
      <c r="K682" s="107"/>
      <c r="L682" s="105" t="s">
        <v>35</v>
      </c>
      <c r="M682" s="554" t="s">
        <v>35</v>
      </c>
      <c r="N682" s="554" t="s">
        <v>35</v>
      </c>
      <c r="O682" s="554" t="s">
        <v>35</v>
      </c>
      <c r="P682" s="554" t="s">
        <v>35</v>
      </c>
      <c r="Q682" s="71" t="s">
        <v>35</v>
      </c>
      <c r="R682" s="103"/>
      <c r="S682" s="103"/>
      <c r="T682" s="554" t="s">
        <v>35</v>
      </c>
      <c r="U682" s="554" t="s">
        <v>35</v>
      </c>
      <c r="V682" s="554"/>
      <c r="W682" s="107" t="s">
        <v>1023</v>
      </c>
      <c r="X682" s="103" t="s">
        <v>38</v>
      </c>
      <c r="Y682" s="108">
        <v>0.16</v>
      </c>
      <c r="Z682" s="109"/>
      <c r="AA682" s="554">
        <v>2523428</v>
      </c>
      <c r="AB682" s="554">
        <v>403748.48</v>
      </c>
      <c r="AC682" s="71"/>
      <c r="AD682" s="71"/>
      <c r="AE682" s="71"/>
      <c r="AF682" s="71"/>
      <c r="AG682" s="71"/>
      <c r="AH682" s="103"/>
      <c r="AI682" s="71"/>
      <c r="AJ682" s="103"/>
      <c r="AK682" s="103"/>
      <c r="AL682" s="554" t="s">
        <v>35</v>
      </c>
      <c r="AM682" s="554" t="s">
        <v>35</v>
      </c>
      <c r="AN682" s="71"/>
      <c r="AO682" s="103"/>
      <c r="AP682" s="602" t="s">
        <v>35</v>
      </c>
      <c r="AQ682" s="107"/>
      <c r="AR682" s="107"/>
    </row>
    <row r="683" spans="1:44" outlineLevel="2">
      <c r="A683" s="72">
        <v>47</v>
      </c>
      <c r="B683" s="552" t="s">
        <v>35</v>
      </c>
      <c r="C683" s="552"/>
      <c r="D683" s="71"/>
      <c r="E683" s="103"/>
      <c r="F683" s="103"/>
      <c r="G683" s="103"/>
      <c r="H683" s="103"/>
      <c r="I683" s="103"/>
      <c r="J683" s="103"/>
      <c r="K683" s="107"/>
      <c r="L683" s="105" t="s">
        <v>35</v>
      </c>
      <c r="M683" s="554" t="s">
        <v>35</v>
      </c>
      <c r="N683" s="554" t="s">
        <v>35</v>
      </c>
      <c r="O683" s="554" t="s">
        <v>35</v>
      </c>
      <c r="P683" s="554" t="s">
        <v>35</v>
      </c>
      <c r="Q683" s="71" t="s">
        <v>35</v>
      </c>
      <c r="R683" s="103"/>
      <c r="S683" s="103"/>
      <c r="T683" s="554" t="s">
        <v>35</v>
      </c>
      <c r="U683" s="554" t="s">
        <v>35</v>
      </c>
      <c r="V683" s="554"/>
      <c r="W683" s="107" t="s">
        <v>1212</v>
      </c>
      <c r="X683" s="103" t="s">
        <v>27</v>
      </c>
      <c r="Y683" s="108">
        <v>1.1200000000000001</v>
      </c>
      <c r="Z683" s="109"/>
      <c r="AA683" s="554">
        <v>292949</v>
      </c>
      <c r="AB683" s="554">
        <v>328102.88</v>
      </c>
      <c r="AC683" s="71"/>
      <c r="AD683" s="71"/>
      <c r="AE683" s="71"/>
      <c r="AF683" s="71"/>
      <c r="AG683" s="71"/>
      <c r="AH683" s="103"/>
      <c r="AI683" s="71"/>
      <c r="AJ683" s="103"/>
      <c r="AK683" s="103"/>
      <c r="AL683" s="554" t="s">
        <v>35</v>
      </c>
      <c r="AM683" s="554" t="s">
        <v>35</v>
      </c>
      <c r="AN683" s="71"/>
      <c r="AO683" s="103"/>
      <c r="AP683" s="602" t="s">
        <v>35</v>
      </c>
      <c r="AQ683" s="107"/>
      <c r="AR683" s="107"/>
    </row>
    <row r="684" spans="1:44" outlineLevel="2">
      <c r="A684" s="72">
        <v>47</v>
      </c>
      <c r="B684" s="552" t="s">
        <v>35</v>
      </c>
      <c r="C684" s="552"/>
      <c r="D684" s="71"/>
      <c r="E684" s="103"/>
      <c r="F684" s="103"/>
      <c r="G684" s="103"/>
      <c r="H684" s="103"/>
      <c r="I684" s="103"/>
      <c r="J684" s="103"/>
      <c r="K684" s="107"/>
      <c r="L684" s="105" t="s">
        <v>35</v>
      </c>
      <c r="M684" s="554" t="s">
        <v>35</v>
      </c>
      <c r="N684" s="554" t="s">
        <v>35</v>
      </c>
      <c r="O684" s="554" t="s">
        <v>35</v>
      </c>
      <c r="P684" s="554" t="s">
        <v>35</v>
      </c>
      <c r="Q684" s="71" t="s">
        <v>35</v>
      </c>
      <c r="R684" s="103"/>
      <c r="S684" s="103"/>
      <c r="T684" s="554" t="s">
        <v>35</v>
      </c>
      <c r="U684" s="554" t="s">
        <v>35</v>
      </c>
      <c r="V684" s="554"/>
      <c r="W684" s="107" t="s">
        <v>1109</v>
      </c>
      <c r="X684" s="103" t="s">
        <v>27</v>
      </c>
      <c r="Y684" s="108">
        <v>2.72</v>
      </c>
      <c r="Z684" s="109"/>
      <c r="AA684" s="554">
        <v>282038</v>
      </c>
      <c r="AB684" s="554">
        <v>767143.3600000001</v>
      </c>
      <c r="AC684" s="71"/>
      <c r="AD684" s="71"/>
      <c r="AE684" s="71"/>
      <c r="AF684" s="71"/>
      <c r="AG684" s="71"/>
      <c r="AH684" s="103"/>
      <c r="AI684" s="71"/>
      <c r="AJ684" s="103"/>
      <c r="AK684" s="103"/>
      <c r="AL684" s="554" t="s">
        <v>35</v>
      </c>
      <c r="AM684" s="554" t="s">
        <v>35</v>
      </c>
      <c r="AN684" s="71"/>
      <c r="AO684" s="103"/>
      <c r="AP684" s="602" t="s">
        <v>35</v>
      </c>
      <c r="AQ684" s="107"/>
      <c r="AR684" s="107"/>
    </row>
    <row r="685" spans="1:44" ht="37.5" outlineLevel="2">
      <c r="A685" s="72">
        <v>47</v>
      </c>
      <c r="B685" s="552" t="s">
        <v>35</v>
      </c>
      <c r="C685" s="552"/>
      <c r="D685" s="71"/>
      <c r="E685" s="103"/>
      <c r="F685" s="103"/>
      <c r="G685" s="103"/>
      <c r="H685" s="103"/>
      <c r="I685" s="103"/>
      <c r="J685" s="103"/>
      <c r="K685" s="107"/>
      <c r="L685" s="105" t="s">
        <v>35</v>
      </c>
      <c r="M685" s="554" t="s">
        <v>35</v>
      </c>
      <c r="N685" s="554" t="s">
        <v>35</v>
      </c>
      <c r="O685" s="554" t="s">
        <v>35</v>
      </c>
      <c r="P685" s="554" t="s">
        <v>35</v>
      </c>
      <c r="Q685" s="71" t="s">
        <v>35</v>
      </c>
      <c r="R685" s="103"/>
      <c r="S685" s="103"/>
      <c r="T685" s="554" t="s">
        <v>35</v>
      </c>
      <c r="U685" s="554" t="s">
        <v>35</v>
      </c>
      <c r="V685" s="554"/>
      <c r="W685" s="107" t="s">
        <v>1213</v>
      </c>
      <c r="X685" s="103" t="s">
        <v>38</v>
      </c>
      <c r="Y685" s="108">
        <v>0.42</v>
      </c>
      <c r="Z685" s="109"/>
      <c r="AA685" s="554">
        <v>2704619</v>
      </c>
      <c r="AB685" s="554">
        <v>1135939.98</v>
      </c>
      <c r="AC685" s="71"/>
      <c r="AD685" s="71"/>
      <c r="AE685" s="71"/>
      <c r="AF685" s="71"/>
      <c r="AG685" s="71"/>
      <c r="AH685" s="103"/>
      <c r="AI685" s="71"/>
      <c r="AJ685" s="103"/>
      <c r="AK685" s="103"/>
      <c r="AL685" s="554" t="s">
        <v>35</v>
      </c>
      <c r="AM685" s="554" t="s">
        <v>35</v>
      </c>
      <c r="AN685" s="71"/>
      <c r="AO685" s="103"/>
      <c r="AP685" s="602" t="s">
        <v>35</v>
      </c>
      <c r="AQ685" s="107"/>
      <c r="AR685" s="107"/>
    </row>
    <row r="686" spans="1:44" ht="37.5" outlineLevel="2">
      <c r="A686" s="72">
        <v>47</v>
      </c>
      <c r="B686" s="552" t="s">
        <v>35</v>
      </c>
      <c r="C686" s="552"/>
      <c r="D686" s="71"/>
      <c r="E686" s="103"/>
      <c r="F686" s="103"/>
      <c r="G686" s="103"/>
      <c r="H686" s="103"/>
      <c r="I686" s="103"/>
      <c r="J686" s="103"/>
      <c r="K686" s="107"/>
      <c r="L686" s="105" t="s">
        <v>35</v>
      </c>
      <c r="M686" s="554" t="s">
        <v>35</v>
      </c>
      <c r="N686" s="554" t="s">
        <v>35</v>
      </c>
      <c r="O686" s="554" t="s">
        <v>35</v>
      </c>
      <c r="P686" s="554" t="s">
        <v>35</v>
      </c>
      <c r="Q686" s="71" t="s">
        <v>35</v>
      </c>
      <c r="R686" s="103"/>
      <c r="S686" s="103"/>
      <c r="T686" s="554" t="s">
        <v>35</v>
      </c>
      <c r="U686" s="554" t="s">
        <v>35</v>
      </c>
      <c r="V686" s="554"/>
      <c r="W686" s="107" t="s">
        <v>1214</v>
      </c>
      <c r="X686" s="103" t="s">
        <v>27</v>
      </c>
      <c r="Y686" s="108">
        <v>0.42</v>
      </c>
      <c r="Z686" s="109"/>
      <c r="AA686" s="554">
        <v>292949</v>
      </c>
      <c r="AB686" s="554">
        <v>123038.58</v>
      </c>
      <c r="AC686" s="71"/>
      <c r="AD686" s="71"/>
      <c r="AE686" s="71"/>
      <c r="AF686" s="71"/>
      <c r="AG686" s="71"/>
      <c r="AH686" s="103"/>
      <c r="AI686" s="71"/>
      <c r="AJ686" s="103"/>
      <c r="AK686" s="103"/>
      <c r="AL686" s="554" t="s">
        <v>35</v>
      </c>
      <c r="AM686" s="554" t="s">
        <v>35</v>
      </c>
      <c r="AN686" s="71"/>
      <c r="AO686" s="103"/>
      <c r="AP686" s="602" t="s">
        <v>35</v>
      </c>
      <c r="AQ686" s="107"/>
      <c r="AR686" s="107"/>
    </row>
    <row r="687" spans="1:44" outlineLevel="2">
      <c r="A687" s="72">
        <v>47</v>
      </c>
      <c r="B687" s="552" t="s">
        <v>35</v>
      </c>
      <c r="C687" s="552"/>
      <c r="D687" s="71"/>
      <c r="E687" s="103"/>
      <c r="F687" s="103"/>
      <c r="G687" s="103"/>
      <c r="H687" s="103"/>
      <c r="I687" s="103"/>
      <c r="J687" s="103"/>
      <c r="K687" s="107"/>
      <c r="L687" s="105" t="s">
        <v>35</v>
      </c>
      <c r="M687" s="554" t="s">
        <v>35</v>
      </c>
      <c r="N687" s="554" t="s">
        <v>35</v>
      </c>
      <c r="O687" s="554" t="s">
        <v>35</v>
      </c>
      <c r="P687" s="554" t="s">
        <v>35</v>
      </c>
      <c r="Q687" s="71" t="s">
        <v>35</v>
      </c>
      <c r="R687" s="103"/>
      <c r="S687" s="103"/>
      <c r="T687" s="554" t="s">
        <v>35</v>
      </c>
      <c r="U687" s="554" t="s">
        <v>35</v>
      </c>
      <c r="V687" s="554"/>
      <c r="W687" s="107" t="s">
        <v>1009</v>
      </c>
      <c r="X687" s="103" t="s">
        <v>27</v>
      </c>
      <c r="Y687" s="108">
        <v>101.85</v>
      </c>
      <c r="Z687" s="109"/>
      <c r="AA687" s="554">
        <v>282038</v>
      </c>
      <c r="AB687" s="554">
        <v>28725570.299999997</v>
      </c>
      <c r="AC687" s="71"/>
      <c r="AD687" s="71"/>
      <c r="AE687" s="71"/>
      <c r="AF687" s="71"/>
      <c r="AG687" s="71"/>
      <c r="AH687" s="103"/>
      <c r="AI687" s="71"/>
      <c r="AJ687" s="103"/>
      <c r="AK687" s="103"/>
      <c r="AL687" s="554" t="s">
        <v>35</v>
      </c>
      <c r="AM687" s="554" t="s">
        <v>35</v>
      </c>
      <c r="AN687" s="71"/>
      <c r="AO687" s="103"/>
      <c r="AP687" s="602" t="s">
        <v>35</v>
      </c>
      <c r="AQ687" s="107"/>
      <c r="AR687" s="107"/>
    </row>
    <row r="688" spans="1:44" outlineLevel="2">
      <c r="A688" s="72">
        <v>47</v>
      </c>
      <c r="B688" s="552" t="s">
        <v>35</v>
      </c>
      <c r="C688" s="552"/>
      <c r="D688" s="71"/>
      <c r="E688" s="103"/>
      <c r="F688" s="103"/>
      <c r="G688" s="103"/>
      <c r="H688" s="103"/>
      <c r="I688" s="103"/>
      <c r="J688" s="103"/>
      <c r="K688" s="107"/>
      <c r="L688" s="105" t="s">
        <v>35</v>
      </c>
      <c r="M688" s="554" t="s">
        <v>35</v>
      </c>
      <c r="N688" s="554" t="s">
        <v>35</v>
      </c>
      <c r="O688" s="554" t="s">
        <v>35</v>
      </c>
      <c r="P688" s="554" t="s">
        <v>35</v>
      </c>
      <c r="Q688" s="71" t="s">
        <v>35</v>
      </c>
      <c r="R688" s="103"/>
      <c r="S688" s="103"/>
      <c r="T688" s="554" t="s">
        <v>35</v>
      </c>
      <c r="U688" s="554" t="s">
        <v>35</v>
      </c>
      <c r="V688" s="554"/>
      <c r="W688" s="107" t="s">
        <v>1005</v>
      </c>
      <c r="X688" s="103" t="s">
        <v>27</v>
      </c>
      <c r="Y688" s="108">
        <v>60.71</v>
      </c>
      <c r="Z688" s="109"/>
      <c r="AA688" s="554">
        <v>5559129</v>
      </c>
      <c r="AB688" s="554">
        <v>337494721.59000003</v>
      </c>
      <c r="AC688" s="71"/>
      <c r="AD688" s="71" t="s">
        <v>29</v>
      </c>
      <c r="AE688" s="71" t="s">
        <v>30</v>
      </c>
      <c r="AF688" s="71" t="s">
        <v>31</v>
      </c>
      <c r="AG688" s="71" t="s">
        <v>34</v>
      </c>
      <c r="AH688" s="103"/>
      <c r="AI688" s="71"/>
      <c r="AJ688" s="103"/>
      <c r="AK688" s="103"/>
      <c r="AL688" s="554" t="s">
        <v>35</v>
      </c>
      <c r="AM688" s="554" t="s">
        <v>35</v>
      </c>
      <c r="AN688" s="71"/>
      <c r="AO688" s="103"/>
      <c r="AP688" s="602" t="s">
        <v>35</v>
      </c>
      <c r="AQ688" s="107"/>
      <c r="AR688" s="107"/>
    </row>
    <row r="689" spans="1:44" ht="37.5" outlineLevel="2">
      <c r="A689" s="72">
        <v>47</v>
      </c>
      <c r="B689" s="552" t="s">
        <v>35</v>
      </c>
      <c r="C689" s="552"/>
      <c r="D689" s="71"/>
      <c r="E689" s="103"/>
      <c r="F689" s="103"/>
      <c r="G689" s="103"/>
      <c r="H689" s="103"/>
      <c r="I689" s="103"/>
      <c r="J689" s="103"/>
      <c r="K689" s="107"/>
      <c r="L689" s="105" t="s">
        <v>35</v>
      </c>
      <c r="M689" s="554" t="s">
        <v>35</v>
      </c>
      <c r="N689" s="554" t="s">
        <v>35</v>
      </c>
      <c r="O689" s="554" t="s">
        <v>35</v>
      </c>
      <c r="P689" s="554" t="s">
        <v>35</v>
      </c>
      <c r="Q689" s="71" t="s">
        <v>35</v>
      </c>
      <c r="R689" s="103"/>
      <c r="S689" s="103"/>
      <c r="T689" s="554" t="s">
        <v>35</v>
      </c>
      <c r="U689" s="554" t="s">
        <v>35</v>
      </c>
      <c r="V689" s="554"/>
      <c r="W689" s="107" t="s">
        <v>1080</v>
      </c>
      <c r="X689" s="103" t="s">
        <v>27</v>
      </c>
      <c r="Y689" s="108">
        <v>5.89</v>
      </c>
      <c r="Z689" s="109"/>
      <c r="AA689" s="554">
        <v>10375629</v>
      </c>
      <c r="AB689" s="554">
        <v>61112454.809999995</v>
      </c>
      <c r="AC689" s="71"/>
      <c r="AD689" s="71" t="s">
        <v>29</v>
      </c>
      <c r="AE689" s="71" t="s">
        <v>30</v>
      </c>
      <c r="AF689" s="71" t="s">
        <v>31</v>
      </c>
      <c r="AG689" s="71" t="s">
        <v>34</v>
      </c>
      <c r="AH689" s="103"/>
      <c r="AI689" s="71"/>
      <c r="AJ689" s="103"/>
      <c r="AK689" s="103"/>
      <c r="AL689" s="554" t="s">
        <v>35</v>
      </c>
      <c r="AM689" s="554" t="s">
        <v>35</v>
      </c>
      <c r="AN689" s="71"/>
      <c r="AO689" s="103"/>
      <c r="AP689" s="602" t="s">
        <v>35</v>
      </c>
      <c r="AQ689" s="107"/>
      <c r="AR689" s="107"/>
    </row>
    <row r="690" spans="1:44" outlineLevel="2">
      <c r="A690" s="72">
        <v>47</v>
      </c>
      <c r="B690" s="552" t="s">
        <v>35</v>
      </c>
      <c r="C690" s="552"/>
      <c r="D690" s="71"/>
      <c r="E690" s="103"/>
      <c r="F690" s="103"/>
      <c r="G690" s="103"/>
      <c r="H690" s="103"/>
      <c r="I690" s="103"/>
      <c r="J690" s="103"/>
      <c r="K690" s="107"/>
      <c r="L690" s="105" t="s">
        <v>35</v>
      </c>
      <c r="M690" s="554" t="s">
        <v>35</v>
      </c>
      <c r="N690" s="554" t="s">
        <v>35</v>
      </c>
      <c r="O690" s="554" t="s">
        <v>35</v>
      </c>
      <c r="P690" s="554" t="s">
        <v>35</v>
      </c>
      <c r="Q690" s="71" t="s">
        <v>35</v>
      </c>
      <c r="R690" s="103"/>
      <c r="S690" s="103"/>
      <c r="T690" s="554" t="s">
        <v>35</v>
      </c>
      <c r="U690" s="554" t="s">
        <v>35</v>
      </c>
      <c r="V690" s="554"/>
      <c r="W690" s="107" t="s">
        <v>1210</v>
      </c>
      <c r="X690" s="103" t="s">
        <v>27</v>
      </c>
      <c r="Y690" s="108">
        <v>60.71</v>
      </c>
      <c r="Z690" s="109"/>
      <c r="AA690" s="554">
        <v>161275</v>
      </c>
      <c r="AB690" s="554">
        <v>9791005.25</v>
      </c>
      <c r="AC690" s="71"/>
      <c r="AD690" s="71"/>
      <c r="AE690" s="71"/>
      <c r="AF690" s="71"/>
      <c r="AG690" s="71"/>
      <c r="AH690" s="103"/>
      <c r="AI690" s="71"/>
      <c r="AJ690" s="103"/>
      <c r="AK690" s="103"/>
      <c r="AL690" s="554" t="s">
        <v>35</v>
      </c>
      <c r="AM690" s="554" t="s">
        <v>35</v>
      </c>
      <c r="AN690" s="71"/>
      <c r="AO690" s="103"/>
      <c r="AP690" s="602" t="s">
        <v>35</v>
      </c>
      <c r="AQ690" s="107"/>
      <c r="AR690" s="107"/>
    </row>
    <row r="691" spans="1:44" ht="37.5" outlineLevel="2">
      <c r="A691" s="72">
        <v>47</v>
      </c>
      <c r="B691" s="552" t="s">
        <v>35</v>
      </c>
      <c r="C691" s="552"/>
      <c r="D691" s="71"/>
      <c r="E691" s="103"/>
      <c r="F691" s="103"/>
      <c r="G691" s="103"/>
      <c r="H691" s="103"/>
      <c r="I691" s="103"/>
      <c r="J691" s="103"/>
      <c r="K691" s="107"/>
      <c r="L691" s="105" t="s">
        <v>35</v>
      </c>
      <c r="M691" s="554" t="s">
        <v>35</v>
      </c>
      <c r="N691" s="554" t="s">
        <v>35</v>
      </c>
      <c r="O691" s="554" t="s">
        <v>35</v>
      </c>
      <c r="P691" s="554" t="s">
        <v>35</v>
      </c>
      <c r="Q691" s="71" t="s">
        <v>35</v>
      </c>
      <c r="R691" s="103"/>
      <c r="S691" s="103"/>
      <c r="T691" s="554" t="s">
        <v>35</v>
      </c>
      <c r="U691" s="554" t="s">
        <v>35</v>
      </c>
      <c r="V691" s="554"/>
      <c r="W691" s="107" t="s">
        <v>1214</v>
      </c>
      <c r="X691" s="103" t="s">
        <v>27</v>
      </c>
      <c r="Y691" s="108">
        <v>0.42</v>
      </c>
      <c r="Z691" s="109"/>
      <c r="AA691" s="554">
        <v>292949</v>
      </c>
      <c r="AB691" s="554">
        <v>123038.58</v>
      </c>
      <c r="AC691" s="71"/>
      <c r="AD691" s="71"/>
      <c r="AE691" s="71"/>
      <c r="AF691" s="71"/>
      <c r="AG691" s="71"/>
      <c r="AH691" s="103"/>
      <c r="AI691" s="71"/>
      <c r="AJ691" s="103"/>
      <c r="AK691" s="103"/>
      <c r="AL691" s="554" t="s">
        <v>35</v>
      </c>
      <c r="AM691" s="554" t="s">
        <v>35</v>
      </c>
      <c r="AN691" s="71"/>
      <c r="AO691" s="103"/>
      <c r="AP691" s="602" t="s">
        <v>35</v>
      </c>
      <c r="AQ691" s="107"/>
      <c r="AR691" s="107"/>
    </row>
    <row r="692" spans="1:44" outlineLevel="2">
      <c r="A692" s="72">
        <v>47</v>
      </c>
      <c r="B692" s="552" t="s">
        <v>35</v>
      </c>
      <c r="C692" s="552"/>
      <c r="D692" s="71"/>
      <c r="E692" s="103"/>
      <c r="F692" s="103"/>
      <c r="G692" s="103"/>
      <c r="H692" s="103"/>
      <c r="I692" s="103"/>
      <c r="J692" s="103"/>
      <c r="K692" s="107"/>
      <c r="L692" s="105" t="s">
        <v>35</v>
      </c>
      <c r="M692" s="554" t="s">
        <v>35</v>
      </c>
      <c r="N692" s="554" t="s">
        <v>35</v>
      </c>
      <c r="O692" s="554" t="s">
        <v>35</v>
      </c>
      <c r="P692" s="554" t="s">
        <v>35</v>
      </c>
      <c r="Q692" s="71" t="s">
        <v>35</v>
      </c>
      <c r="R692" s="103"/>
      <c r="S692" s="103"/>
      <c r="T692" s="554" t="s">
        <v>35</v>
      </c>
      <c r="U692" s="554" t="s">
        <v>35</v>
      </c>
      <c r="V692" s="554"/>
      <c r="W692" s="107" t="s">
        <v>1023</v>
      </c>
      <c r="X692" s="103" t="s">
        <v>38</v>
      </c>
      <c r="Y692" s="108">
        <v>0.12</v>
      </c>
      <c r="Z692" s="109"/>
      <c r="AA692" s="554">
        <v>2523428</v>
      </c>
      <c r="AB692" s="554">
        <v>302811.36</v>
      </c>
      <c r="AC692" s="71"/>
      <c r="AD692" s="71"/>
      <c r="AE692" s="71"/>
      <c r="AF692" s="71"/>
      <c r="AG692" s="71"/>
      <c r="AH692" s="103"/>
      <c r="AI692" s="71"/>
      <c r="AJ692" s="103"/>
      <c r="AK692" s="103"/>
      <c r="AL692" s="554" t="s">
        <v>35</v>
      </c>
      <c r="AM692" s="554" t="s">
        <v>35</v>
      </c>
      <c r="AN692" s="71"/>
      <c r="AO692" s="103"/>
      <c r="AP692" s="602" t="s">
        <v>35</v>
      </c>
      <c r="AQ692" s="107"/>
      <c r="AR692" s="107"/>
    </row>
    <row r="693" spans="1:44" outlineLevel="2">
      <c r="A693" s="72">
        <v>47</v>
      </c>
      <c r="B693" s="552" t="s">
        <v>35</v>
      </c>
      <c r="C693" s="552"/>
      <c r="D693" s="71"/>
      <c r="E693" s="103"/>
      <c r="F693" s="103"/>
      <c r="G693" s="103"/>
      <c r="H693" s="103"/>
      <c r="I693" s="103"/>
      <c r="J693" s="103"/>
      <c r="K693" s="107"/>
      <c r="L693" s="105" t="s">
        <v>35</v>
      </c>
      <c r="M693" s="554" t="s">
        <v>35</v>
      </c>
      <c r="N693" s="554" t="s">
        <v>35</v>
      </c>
      <c r="O693" s="554" t="s">
        <v>35</v>
      </c>
      <c r="P693" s="554" t="s">
        <v>35</v>
      </c>
      <c r="Q693" s="71" t="s">
        <v>35</v>
      </c>
      <c r="R693" s="103"/>
      <c r="S693" s="103"/>
      <c r="T693" s="554" t="s">
        <v>35</v>
      </c>
      <c r="U693" s="554" t="s">
        <v>35</v>
      </c>
      <c r="V693" s="554"/>
      <c r="W693" s="107" t="s">
        <v>1212</v>
      </c>
      <c r="X693" s="103" t="s">
        <v>27</v>
      </c>
      <c r="Y693" s="108">
        <v>1.26</v>
      </c>
      <c r="Z693" s="109"/>
      <c r="AA693" s="554">
        <v>292949</v>
      </c>
      <c r="AB693" s="554">
        <v>369115.74</v>
      </c>
      <c r="AC693" s="71"/>
      <c r="AD693" s="71"/>
      <c r="AE693" s="71"/>
      <c r="AF693" s="71"/>
      <c r="AG693" s="71"/>
      <c r="AH693" s="103"/>
      <c r="AI693" s="71"/>
      <c r="AJ693" s="103"/>
      <c r="AK693" s="103"/>
      <c r="AL693" s="554" t="s">
        <v>35</v>
      </c>
      <c r="AM693" s="554" t="s">
        <v>35</v>
      </c>
      <c r="AN693" s="71"/>
      <c r="AO693" s="103"/>
      <c r="AP693" s="602" t="s">
        <v>35</v>
      </c>
      <c r="AQ693" s="107"/>
      <c r="AR693" s="107"/>
    </row>
    <row r="694" spans="1:44" outlineLevel="2">
      <c r="A694" s="72">
        <v>47</v>
      </c>
      <c r="B694" s="552" t="s">
        <v>35</v>
      </c>
      <c r="C694" s="552"/>
      <c r="D694" s="71"/>
      <c r="E694" s="103"/>
      <c r="F694" s="103"/>
      <c r="G694" s="103"/>
      <c r="H694" s="103"/>
      <c r="I694" s="103"/>
      <c r="J694" s="103"/>
      <c r="K694" s="107"/>
      <c r="L694" s="105" t="s">
        <v>35</v>
      </c>
      <c r="M694" s="554" t="s">
        <v>35</v>
      </c>
      <c r="N694" s="554" t="s">
        <v>35</v>
      </c>
      <c r="O694" s="554" t="s">
        <v>35</v>
      </c>
      <c r="P694" s="554" t="s">
        <v>35</v>
      </c>
      <c r="Q694" s="71" t="s">
        <v>35</v>
      </c>
      <c r="R694" s="103"/>
      <c r="S694" s="103"/>
      <c r="T694" s="554" t="s">
        <v>35</v>
      </c>
      <c r="U694" s="554" t="s">
        <v>35</v>
      </c>
      <c r="V694" s="554"/>
      <c r="W694" s="107" t="s">
        <v>1109</v>
      </c>
      <c r="X694" s="103" t="s">
        <v>27</v>
      </c>
      <c r="Y694" s="108">
        <v>3.72</v>
      </c>
      <c r="Z694" s="109"/>
      <c r="AA694" s="554">
        <v>282038</v>
      </c>
      <c r="AB694" s="554">
        <v>1049181.3600000001</v>
      </c>
      <c r="AC694" s="71"/>
      <c r="AD694" s="71"/>
      <c r="AE694" s="71"/>
      <c r="AF694" s="71"/>
      <c r="AG694" s="71"/>
      <c r="AH694" s="103"/>
      <c r="AI694" s="71"/>
      <c r="AJ694" s="103"/>
      <c r="AK694" s="103"/>
      <c r="AL694" s="554" t="s">
        <v>35</v>
      </c>
      <c r="AM694" s="554" t="s">
        <v>35</v>
      </c>
      <c r="AN694" s="71"/>
      <c r="AO694" s="103"/>
      <c r="AP694" s="602" t="s">
        <v>35</v>
      </c>
      <c r="AQ694" s="107"/>
      <c r="AR694" s="107"/>
    </row>
    <row r="695" spans="1:44" ht="37.5" outlineLevel="2">
      <c r="A695" s="72">
        <v>47</v>
      </c>
      <c r="B695" s="552" t="s">
        <v>35</v>
      </c>
      <c r="C695" s="552"/>
      <c r="D695" s="71"/>
      <c r="E695" s="103"/>
      <c r="F695" s="103"/>
      <c r="G695" s="103"/>
      <c r="H695" s="103"/>
      <c r="I695" s="103"/>
      <c r="J695" s="103"/>
      <c r="K695" s="107"/>
      <c r="L695" s="105" t="s">
        <v>35</v>
      </c>
      <c r="M695" s="554" t="s">
        <v>35</v>
      </c>
      <c r="N695" s="554" t="s">
        <v>35</v>
      </c>
      <c r="O695" s="554" t="s">
        <v>35</v>
      </c>
      <c r="P695" s="554" t="s">
        <v>35</v>
      </c>
      <c r="Q695" s="71" t="s">
        <v>35</v>
      </c>
      <c r="R695" s="103"/>
      <c r="S695" s="103"/>
      <c r="T695" s="554" t="s">
        <v>35</v>
      </c>
      <c r="U695" s="554" t="s">
        <v>35</v>
      </c>
      <c r="V695" s="554"/>
      <c r="W695" s="107" t="s">
        <v>1213</v>
      </c>
      <c r="X695" s="103" t="s">
        <v>38</v>
      </c>
      <c r="Y695" s="108">
        <v>0.42</v>
      </c>
      <c r="Z695" s="109"/>
      <c r="AA695" s="554">
        <v>2704619</v>
      </c>
      <c r="AB695" s="554">
        <v>1135939.98</v>
      </c>
      <c r="AC695" s="71"/>
      <c r="AD695" s="71"/>
      <c r="AE695" s="71"/>
      <c r="AF695" s="71"/>
      <c r="AG695" s="71"/>
      <c r="AH695" s="103"/>
      <c r="AI695" s="71"/>
      <c r="AJ695" s="103"/>
      <c r="AK695" s="103"/>
      <c r="AL695" s="554" t="s">
        <v>35</v>
      </c>
      <c r="AM695" s="554" t="s">
        <v>35</v>
      </c>
      <c r="AN695" s="71"/>
      <c r="AO695" s="103"/>
      <c r="AP695" s="602" t="s">
        <v>35</v>
      </c>
      <c r="AQ695" s="107"/>
      <c r="AR695" s="107"/>
    </row>
    <row r="696" spans="1:44" outlineLevel="2">
      <c r="A696" s="72">
        <v>47</v>
      </c>
      <c r="B696" s="552" t="s">
        <v>35</v>
      </c>
      <c r="C696" s="552"/>
      <c r="D696" s="71"/>
      <c r="E696" s="103"/>
      <c r="F696" s="103"/>
      <c r="G696" s="103"/>
      <c r="H696" s="103"/>
      <c r="I696" s="103"/>
      <c r="J696" s="103"/>
      <c r="K696" s="107"/>
      <c r="L696" s="105" t="s">
        <v>35</v>
      </c>
      <c r="M696" s="554" t="s">
        <v>35</v>
      </c>
      <c r="N696" s="554" t="s">
        <v>35</v>
      </c>
      <c r="O696" s="554" t="s">
        <v>35</v>
      </c>
      <c r="P696" s="554" t="s">
        <v>35</v>
      </c>
      <c r="Q696" s="71" t="s">
        <v>35</v>
      </c>
      <c r="R696" s="103"/>
      <c r="S696" s="103"/>
      <c r="T696" s="554" t="s">
        <v>35</v>
      </c>
      <c r="U696" s="554" t="s">
        <v>35</v>
      </c>
      <c r="V696" s="554"/>
      <c r="W696" s="107" t="s">
        <v>1009</v>
      </c>
      <c r="X696" s="103" t="s">
        <v>27</v>
      </c>
      <c r="Y696" s="108">
        <v>76.44</v>
      </c>
      <c r="Z696" s="109"/>
      <c r="AA696" s="554">
        <v>282038</v>
      </c>
      <c r="AB696" s="554">
        <v>21558984.719999999</v>
      </c>
      <c r="AC696" s="71"/>
      <c r="AD696" s="71"/>
      <c r="AE696" s="71"/>
      <c r="AF696" s="71"/>
      <c r="AG696" s="71"/>
      <c r="AH696" s="103"/>
      <c r="AI696" s="71"/>
      <c r="AJ696" s="103"/>
      <c r="AK696" s="103"/>
      <c r="AL696" s="554" t="s">
        <v>35</v>
      </c>
      <c r="AM696" s="554" t="s">
        <v>35</v>
      </c>
      <c r="AN696" s="71"/>
      <c r="AO696" s="103"/>
      <c r="AP696" s="602" t="s">
        <v>35</v>
      </c>
      <c r="AQ696" s="107"/>
      <c r="AR696" s="107"/>
    </row>
    <row r="697" spans="1:44" outlineLevel="2">
      <c r="A697" s="72">
        <v>47</v>
      </c>
      <c r="B697" s="552" t="s">
        <v>35</v>
      </c>
      <c r="C697" s="552"/>
      <c r="D697" s="71"/>
      <c r="E697" s="103"/>
      <c r="F697" s="103"/>
      <c r="G697" s="103"/>
      <c r="H697" s="103"/>
      <c r="I697" s="103"/>
      <c r="J697" s="103"/>
      <c r="K697" s="107"/>
      <c r="L697" s="105" t="s">
        <v>35</v>
      </c>
      <c r="M697" s="554" t="s">
        <v>35</v>
      </c>
      <c r="N697" s="554" t="s">
        <v>35</v>
      </c>
      <c r="O697" s="554" t="s">
        <v>35</v>
      </c>
      <c r="P697" s="554" t="s">
        <v>35</v>
      </c>
      <c r="Q697" s="71" t="s">
        <v>35</v>
      </c>
      <c r="R697" s="103"/>
      <c r="S697" s="103"/>
      <c r="T697" s="554" t="s">
        <v>35</v>
      </c>
      <c r="U697" s="554" t="s">
        <v>35</v>
      </c>
      <c r="V697" s="554"/>
      <c r="W697" s="107" t="s">
        <v>1005</v>
      </c>
      <c r="X697" s="103" t="s">
        <v>27</v>
      </c>
      <c r="Y697" s="108">
        <v>64.44</v>
      </c>
      <c r="Z697" s="109"/>
      <c r="AA697" s="554">
        <v>5559129</v>
      </c>
      <c r="AB697" s="554">
        <v>358230272.75999999</v>
      </c>
      <c r="AC697" s="71"/>
      <c r="AD697" s="71" t="s">
        <v>29</v>
      </c>
      <c r="AE697" s="71" t="s">
        <v>30</v>
      </c>
      <c r="AF697" s="71" t="s">
        <v>31</v>
      </c>
      <c r="AG697" s="71" t="s">
        <v>34</v>
      </c>
      <c r="AH697" s="103"/>
      <c r="AI697" s="71"/>
      <c r="AJ697" s="103"/>
      <c r="AK697" s="103"/>
      <c r="AL697" s="554" t="s">
        <v>35</v>
      </c>
      <c r="AM697" s="554" t="s">
        <v>35</v>
      </c>
      <c r="AN697" s="71"/>
      <c r="AO697" s="103"/>
      <c r="AP697" s="602" t="s">
        <v>35</v>
      </c>
      <c r="AQ697" s="107"/>
      <c r="AR697" s="107"/>
    </row>
    <row r="698" spans="1:44" ht="37.5" outlineLevel="2">
      <c r="A698" s="72">
        <v>47</v>
      </c>
      <c r="B698" s="552" t="s">
        <v>35</v>
      </c>
      <c r="C698" s="552"/>
      <c r="D698" s="71"/>
      <c r="E698" s="103"/>
      <c r="F698" s="103"/>
      <c r="G698" s="103"/>
      <c r="H698" s="103"/>
      <c r="I698" s="103"/>
      <c r="J698" s="103"/>
      <c r="K698" s="107"/>
      <c r="L698" s="105" t="s">
        <v>35</v>
      </c>
      <c r="M698" s="554" t="s">
        <v>35</v>
      </c>
      <c r="N698" s="554" t="s">
        <v>35</v>
      </c>
      <c r="O698" s="554" t="s">
        <v>35</v>
      </c>
      <c r="P698" s="554" t="s">
        <v>35</v>
      </c>
      <c r="Q698" s="71" t="s">
        <v>35</v>
      </c>
      <c r="R698" s="103"/>
      <c r="S698" s="103"/>
      <c r="T698" s="554" t="s">
        <v>35</v>
      </c>
      <c r="U698" s="554" t="s">
        <v>35</v>
      </c>
      <c r="V698" s="554"/>
      <c r="W698" s="107" t="s">
        <v>1215</v>
      </c>
      <c r="X698" s="103" t="s">
        <v>27</v>
      </c>
      <c r="Y698" s="108">
        <v>5.76</v>
      </c>
      <c r="Z698" s="109"/>
      <c r="AA698" s="554">
        <v>2613835</v>
      </c>
      <c r="AB698" s="554">
        <v>15055689.6</v>
      </c>
      <c r="AC698" s="71"/>
      <c r="AD698" s="71" t="s">
        <v>29</v>
      </c>
      <c r="AE698" s="71" t="s">
        <v>30</v>
      </c>
      <c r="AF698" s="71" t="s">
        <v>31</v>
      </c>
      <c r="AG698" s="71" t="s">
        <v>34</v>
      </c>
      <c r="AH698" s="103"/>
      <c r="AI698" s="71"/>
      <c r="AJ698" s="103"/>
      <c r="AK698" s="103"/>
      <c r="AL698" s="554" t="s">
        <v>35</v>
      </c>
      <c r="AM698" s="554" t="s">
        <v>35</v>
      </c>
      <c r="AN698" s="71"/>
      <c r="AO698" s="103"/>
      <c r="AP698" s="602" t="s">
        <v>35</v>
      </c>
      <c r="AQ698" s="107"/>
      <c r="AR698" s="107"/>
    </row>
    <row r="699" spans="1:44" outlineLevel="2">
      <c r="A699" s="72">
        <v>47</v>
      </c>
      <c r="B699" s="552" t="s">
        <v>35</v>
      </c>
      <c r="C699" s="552"/>
      <c r="D699" s="71"/>
      <c r="E699" s="103"/>
      <c r="F699" s="103"/>
      <c r="G699" s="103"/>
      <c r="H699" s="103"/>
      <c r="I699" s="103"/>
      <c r="J699" s="103"/>
      <c r="K699" s="107"/>
      <c r="L699" s="105" t="s">
        <v>35</v>
      </c>
      <c r="M699" s="554" t="s">
        <v>35</v>
      </c>
      <c r="N699" s="554" t="s">
        <v>35</v>
      </c>
      <c r="O699" s="554" t="s">
        <v>35</v>
      </c>
      <c r="P699" s="554" t="s">
        <v>35</v>
      </c>
      <c r="Q699" s="71" t="s">
        <v>35</v>
      </c>
      <c r="R699" s="103"/>
      <c r="S699" s="103"/>
      <c r="T699" s="554" t="s">
        <v>35</v>
      </c>
      <c r="U699" s="554" t="s">
        <v>35</v>
      </c>
      <c r="V699" s="554"/>
      <c r="W699" s="107" t="s">
        <v>1210</v>
      </c>
      <c r="X699" s="103" t="s">
        <v>27</v>
      </c>
      <c r="Y699" s="108">
        <v>64.44</v>
      </c>
      <c r="Z699" s="109"/>
      <c r="AA699" s="554">
        <v>161275</v>
      </c>
      <c r="AB699" s="554">
        <v>10392561</v>
      </c>
      <c r="AC699" s="71"/>
      <c r="AD699" s="71"/>
      <c r="AE699" s="71"/>
      <c r="AF699" s="71"/>
      <c r="AG699" s="71"/>
      <c r="AH699" s="103"/>
      <c r="AI699" s="71"/>
      <c r="AJ699" s="103"/>
      <c r="AK699" s="103"/>
      <c r="AL699" s="554" t="s">
        <v>35</v>
      </c>
      <c r="AM699" s="554" t="s">
        <v>35</v>
      </c>
      <c r="AN699" s="71"/>
      <c r="AO699" s="103"/>
      <c r="AP699" s="602" t="s">
        <v>35</v>
      </c>
      <c r="AQ699" s="107"/>
      <c r="AR699" s="107"/>
    </row>
    <row r="700" spans="1:44" ht="37.5" outlineLevel="2">
      <c r="A700" s="72">
        <v>47</v>
      </c>
      <c r="B700" s="552" t="s">
        <v>35</v>
      </c>
      <c r="C700" s="552"/>
      <c r="D700" s="71"/>
      <c r="E700" s="103"/>
      <c r="F700" s="103"/>
      <c r="G700" s="103"/>
      <c r="H700" s="103"/>
      <c r="I700" s="103"/>
      <c r="J700" s="103"/>
      <c r="K700" s="107"/>
      <c r="L700" s="105" t="s">
        <v>35</v>
      </c>
      <c r="M700" s="554" t="s">
        <v>35</v>
      </c>
      <c r="N700" s="554" t="s">
        <v>35</v>
      </c>
      <c r="O700" s="554" t="s">
        <v>35</v>
      </c>
      <c r="P700" s="554" t="s">
        <v>35</v>
      </c>
      <c r="Q700" s="71" t="s">
        <v>35</v>
      </c>
      <c r="R700" s="103"/>
      <c r="S700" s="103"/>
      <c r="T700" s="554" t="s">
        <v>35</v>
      </c>
      <c r="U700" s="554" t="s">
        <v>35</v>
      </c>
      <c r="V700" s="554"/>
      <c r="W700" s="107" t="s">
        <v>1213</v>
      </c>
      <c r="X700" s="103" t="s">
        <v>38</v>
      </c>
      <c r="Y700" s="108">
        <v>0.45500000000000002</v>
      </c>
      <c r="Z700" s="109"/>
      <c r="AA700" s="554">
        <v>2704619</v>
      </c>
      <c r="AB700" s="554">
        <v>1230601.645</v>
      </c>
      <c r="AC700" s="71"/>
      <c r="AD700" s="71"/>
      <c r="AE700" s="71"/>
      <c r="AF700" s="71"/>
      <c r="AG700" s="71"/>
      <c r="AH700" s="103"/>
      <c r="AI700" s="71"/>
      <c r="AJ700" s="103"/>
      <c r="AK700" s="103"/>
      <c r="AL700" s="554" t="s">
        <v>35</v>
      </c>
      <c r="AM700" s="554" t="s">
        <v>35</v>
      </c>
      <c r="AN700" s="71"/>
      <c r="AO700" s="103"/>
      <c r="AP700" s="602" t="s">
        <v>35</v>
      </c>
      <c r="AQ700" s="107"/>
      <c r="AR700" s="107"/>
    </row>
    <row r="701" spans="1:44" ht="37.5" outlineLevel="2">
      <c r="A701" s="72">
        <v>47</v>
      </c>
      <c r="B701" s="552" t="s">
        <v>35</v>
      </c>
      <c r="C701" s="552"/>
      <c r="D701" s="71"/>
      <c r="E701" s="103"/>
      <c r="F701" s="103"/>
      <c r="G701" s="103"/>
      <c r="H701" s="103"/>
      <c r="I701" s="103"/>
      <c r="J701" s="103"/>
      <c r="K701" s="107"/>
      <c r="L701" s="105" t="s">
        <v>35</v>
      </c>
      <c r="M701" s="554" t="s">
        <v>35</v>
      </c>
      <c r="N701" s="554" t="s">
        <v>35</v>
      </c>
      <c r="O701" s="554" t="s">
        <v>35</v>
      </c>
      <c r="P701" s="554" t="s">
        <v>35</v>
      </c>
      <c r="Q701" s="71" t="s">
        <v>35</v>
      </c>
      <c r="R701" s="103"/>
      <c r="S701" s="103"/>
      <c r="T701" s="554" t="s">
        <v>35</v>
      </c>
      <c r="U701" s="554" t="s">
        <v>35</v>
      </c>
      <c r="V701" s="554"/>
      <c r="W701" s="107" t="s">
        <v>1049</v>
      </c>
      <c r="X701" s="103" t="s">
        <v>42</v>
      </c>
      <c r="Y701" s="108">
        <v>4</v>
      </c>
      <c r="Z701" s="109"/>
      <c r="AA701" s="554">
        <v>3793079</v>
      </c>
      <c r="AB701" s="554">
        <v>15172316</v>
      </c>
      <c r="AC701" s="71"/>
      <c r="AD701" s="71"/>
      <c r="AE701" s="71"/>
      <c r="AF701" s="71"/>
      <c r="AG701" s="71"/>
      <c r="AH701" s="103"/>
      <c r="AI701" s="71"/>
      <c r="AJ701" s="103"/>
      <c r="AK701" s="103"/>
      <c r="AL701" s="554" t="s">
        <v>35</v>
      </c>
      <c r="AM701" s="554" t="s">
        <v>35</v>
      </c>
      <c r="AN701" s="71"/>
      <c r="AO701" s="103"/>
      <c r="AP701" s="602" t="s">
        <v>35</v>
      </c>
      <c r="AQ701" s="107"/>
      <c r="AR701" s="107"/>
    </row>
    <row r="702" spans="1:44" outlineLevel="2">
      <c r="A702" s="72">
        <v>47</v>
      </c>
      <c r="B702" s="552" t="s">
        <v>35</v>
      </c>
      <c r="C702" s="552"/>
      <c r="D702" s="71"/>
      <c r="E702" s="103"/>
      <c r="F702" s="103"/>
      <c r="G702" s="103"/>
      <c r="H702" s="103"/>
      <c r="I702" s="103"/>
      <c r="J702" s="103"/>
      <c r="K702" s="107"/>
      <c r="L702" s="105" t="s">
        <v>35</v>
      </c>
      <c r="M702" s="554" t="s">
        <v>35</v>
      </c>
      <c r="N702" s="554" t="s">
        <v>35</v>
      </c>
      <c r="O702" s="554" t="s">
        <v>35</v>
      </c>
      <c r="P702" s="554" t="s">
        <v>35</v>
      </c>
      <c r="Q702" s="71" t="s">
        <v>35</v>
      </c>
      <c r="R702" s="103"/>
      <c r="S702" s="103"/>
      <c r="T702" s="554" t="s">
        <v>35</v>
      </c>
      <c r="U702" s="554" t="s">
        <v>35</v>
      </c>
      <c r="V702" s="554"/>
      <c r="W702" s="107" t="s">
        <v>1023</v>
      </c>
      <c r="X702" s="103" t="s">
        <v>38</v>
      </c>
      <c r="Y702" s="108">
        <v>0.13800000000000001</v>
      </c>
      <c r="Z702" s="109"/>
      <c r="AA702" s="554">
        <v>2523428</v>
      </c>
      <c r="AB702" s="554">
        <v>348233.06400000001</v>
      </c>
      <c r="AC702" s="71"/>
      <c r="AD702" s="71"/>
      <c r="AE702" s="71"/>
      <c r="AF702" s="71"/>
      <c r="AG702" s="71"/>
      <c r="AH702" s="103"/>
      <c r="AI702" s="71"/>
      <c r="AJ702" s="103"/>
      <c r="AK702" s="103"/>
      <c r="AL702" s="554" t="s">
        <v>35</v>
      </c>
      <c r="AM702" s="554" t="s">
        <v>35</v>
      </c>
      <c r="AN702" s="71"/>
      <c r="AO702" s="103"/>
      <c r="AP702" s="602" t="s">
        <v>35</v>
      </c>
      <c r="AQ702" s="107"/>
      <c r="AR702" s="107"/>
    </row>
    <row r="703" spans="1:44" outlineLevel="2">
      <c r="A703" s="72">
        <v>47</v>
      </c>
      <c r="B703" s="552" t="s">
        <v>35</v>
      </c>
      <c r="C703" s="552"/>
      <c r="D703" s="71"/>
      <c r="E703" s="103"/>
      <c r="F703" s="103"/>
      <c r="G703" s="103"/>
      <c r="H703" s="103"/>
      <c r="I703" s="103"/>
      <c r="J703" s="103"/>
      <c r="K703" s="107"/>
      <c r="L703" s="105" t="s">
        <v>35</v>
      </c>
      <c r="M703" s="554" t="s">
        <v>35</v>
      </c>
      <c r="N703" s="554" t="s">
        <v>35</v>
      </c>
      <c r="O703" s="554" t="s">
        <v>35</v>
      </c>
      <c r="P703" s="554" t="s">
        <v>35</v>
      </c>
      <c r="Q703" s="71" t="s">
        <v>35</v>
      </c>
      <c r="R703" s="103"/>
      <c r="S703" s="103"/>
      <c r="T703" s="554" t="s">
        <v>35</v>
      </c>
      <c r="U703" s="554" t="s">
        <v>35</v>
      </c>
      <c r="V703" s="554"/>
      <c r="W703" s="107" t="s">
        <v>1212</v>
      </c>
      <c r="X703" s="103" t="s">
        <v>27</v>
      </c>
      <c r="Y703" s="108">
        <v>1.26</v>
      </c>
      <c r="Z703" s="109"/>
      <c r="AA703" s="554">
        <v>292949</v>
      </c>
      <c r="AB703" s="554">
        <v>369115.74</v>
      </c>
      <c r="AC703" s="71"/>
      <c r="AD703" s="71"/>
      <c r="AE703" s="71"/>
      <c r="AF703" s="71"/>
      <c r="AG703" s="71"/>
      <c r="AH703" s="103"/>
      <c r="AI703" s="71"/>
      <c r="AJ703" s="103"/>
      <c r="AK703" s="103"/>
      <c r="AL703" s="554" t="s">
        <v>35</v>
      </c>
      <c r="AM703" s="554" t="s">
        <v>35</v>
      </c>
      <c r="AN703" s="71"/>
      <c r="AO703" s="103"/>
      <c r="AP703" s="602" t="s">
        <v>35</v>
      </c>
      <c r="AQ703" s="107"/>
      <c r="AR703" s="107"/>
    </row>
    <row r="704" spans="1:44" outlineLevel="2">
      <c r="A704" s="72">
        <v>47</v>
      </c>
      <c r="B704" s="552" t="s">
        <v>35</v>
      </c>
      <c r="C704" s="552"/>
      <c r="D704" s="71"/>
      <c r="E704" s="103"/>
      <c r="F704" s="103"/>
      <c r="G704" s="103"/>
      <c r="H704" s="103"/>
      <c r="I704" s="103"/>
      <c r="J704" s="103"/>
      <c r="K704" s="107"/>
      <c r="L704" s="105" t="s">
        <v>35</v>
      </c>
      <c r="M704" s="554" t="s">
        <v>35</v>
      </c>
      <c r="N704" s="554" t="s">
        <v>35</v>
      </c>
      <c r="O704" s="554" t="s">
        <v>35</v>
      </c>
      <c r="P704" s="554" t="s">
        <v>35</v>
      </c>
      <c r="Q704" s="71" t="s">
        <v>35</v>
      </c>
      <c r="R704" s="103"/>
      <c r="S704" s="103"/>
      <c r="T704" s="554" t="s">
        <v>35</v>
      </c>
      <c r="U704" s="554" t="s">
        <v>35</v>
      </c>
      <c r="V704" s="554"/>
      <c r="W704" s="107" t="s">
        <v>1083</v>
      </c>
      <c r="X704" s="103" t="s">
        <v>27</v>
      </c>
      <c r="Y704" s="108">
        <v>1.38</v>
      </c>
      <c r="Z704" s="109"/>
      <c r="AA704" s="554">
        <v>282038</v>
      </c>
      <c r="AB704" s="554">
        <v>389212.43999999994</v>
      </c>
      <c r="AC704" s="71"/>
      <c r="AD704" s="71"/>
      <c r="AE704" s="71"/>
      <c r="AF704" s="71"/>
      <c r="AG704" s="71"/>
      <c r="AH704" s="103"/>
      <c r="AI704" s="71"/>
      <c r="AJ704" s="103"/>
      <c r="AK704" s="103"/>
      <c r="AL704" s="554" t="s">
        <v>35</v>
      </c>
      <c r="AM704" s="554" t="s">
        <v>35</v>
      </c>
      <c r="AN704" s="71"/>
      <c r="AO704" s="103"/>
      <c r="AP704" s="602" t="s">
        <v>35</v>
      </c>
      <c r="AQ704" s="107"/>
      <c r="AR704" s="107"/>
    </row>
    <row r="705" spans="1:44" outlineLevel="2">
      <c r="A705" s="72">
        <v>47</v>
      </c>
      <c r="B705" s="552" t="s">
        <v>35</v>
      </c>
      <c r="C705" s="552"/>
      <c r="D705" s="71"/>
      <c r="E705" s="103"/>
      <c r="F705" s="103"/>
      <c r="G705" s="103"/>
      <c r="H705" s="103"/>
      <c r="I705" s="103"/>
      <c r="J705" s="103"/>
      <c r="K705" s="107"/>
      <c r="L705" s="105" t="s">
        <v>35</v>
      </c>
      <c r="M705" s="554" t="s">
        <v>35</v>
      </c>
      <c r="N705" s="554" t="s">
        <v>35</v>
      </c>
      <c r="O705" s="554" t="s">
        <v>35</v>
      </c>
      <c r="P705" s="554" t="s">
        <v>35</v>
      </c>
      <c r="Q705" s="71" t="s">
        <v>35</v>
      </c>
      <c r="R705" s="103"/>
      <c r="S705" s="103"/>
      <c r="T705" s="554" t="s">
        <v>35</v>
      </c>
      <c r="U705" s="554" t="s">
        <v>35</v>
      </c>
      <c r="V705" s="554"/>
      <c r="W705" s="107" t="s">
        <v>1009</v>
      </c>
      <c r="X705" s="103" t="s">
        <v>27</v>
      </c>
      <c r="Y705" s="108">
        <v>53.1</v>
      </c>
      <c r="Z705" s="109"/>
      <c r="AA705" s="554">
        <v>282038</v>
      </c>
      <c r="AB705" s="554">
        <v>14976217.800000001</v>
      </c>
      <c r="AC705" s="71"/>
      <c r="AD705" s="71"/>
      <c r="AE705" s="71"/>
      <c r="AF705" s="71"/>
      <c r="AG705" s="71"/>
      <c r="AH705" s="103"/>
      <c r="AI705" s="71"/>
      <c r="AJ705" s="103"/>
      <c r="AK705" s="103"/>
      <c r="AL705" s="554" t="s">
        <v>35</v>
      </c>
      <c r="AM705" s="554" t="s">
        <v>35</v>
      </c>
      <c r="AN705" s="71"/>
      <c r="AO705" s="103"/>
      <c r="AP705" s="602" t="s">
        <v>35</v>
      </c>
      <c r="AQ705" s="107"/>
      <c r="AR705" s="107"/>
    </row>
    <row r="706" spans="1:44" ht="37.5" outlineLevel="2">
      <c r="A706" s="72">
        <v>47</v>
      </c>
      <c r="B706" s="552" t="s">
        <v>35</v>
      </c>
      <c r="C706" s="552"/>
      <c r="D706" s="71"/>
      <c r="E706" s="103"/>
      <c r="F706" s="103"/>
      <c r="G706" s="103"/>
      <c r="H706" s="103"/>
      <c r="I706" s="103"/>
      <c r="J706" s="103"/>
      <c r="K706" s="107"/>
      <c r="L706" s="105" t="s">
        <v>35</v>
      </c>
      <c r="M706" s="554" t="s">
        <v>35</v>
      </c>
      <c r="N706" s="554" t="s">
        <v>35</v>
      </c>
      <c r="O706" s="554" t="s">
        <v>35</v>
      </c>
      <c r="P706" s="554" t="s">
        <v>35</v>
      </c>
      <c r="Q706" s="71" t="s">
        <v>35</v>
      </c>
      <c r="R706" s="103"/>
      <c r="S706" s="103"/>
      <c r="T706" s="554" t="s">
        <v>35</v>
      </c>
      <c r="U706" s="554" t="s">
        <v>35</v>
      </c>
      <c r="V706" s="554"/>
      <c r="W706" s="107" t="s">
        <v>1214</v>
      </c>
      <c r="X706" s="103" t="s">
        <v>27</v>
      </c>
      <c r="Y706" s="108">
        <v>0.42</v>
      </c>
      <c r="Z706" s="109"/>
      <c r="AA706" s="554">
        <v>292949</v>
      </c>
      <c r="AB706" s="554">
        <v>123038.58</v>
      </c>
      <c r="AC706" s="71"/>
      <c r="AD706" s="71"/>
      <c r="AE706" s="71"/>
      <c r="AF706" s="71"/>
      <c r="AG706" s="71"/>
      <c r="AH706" s="103"/>
      <c r="AI706" s="71"/>
      <c r="AJ706" s="103"/>
      <c r="AK706" s="103"/>
      <c r="AL706" s="554" t="s">
        <v>35</v>
      </c>
      <c r="AM706" s="554" t="s">
        <v>35</v>
      </c>
      <c r="AN706" s="71"/>
      <c r="AO706" s="103"/>
      <c r="AP706" s="602" t="s">
        <v>35</v>
      </c>
      <c r="AQ706" s="107"/>
      <c r="AR706" s="107"/>
    </row>
    <row r="707" spans="1:44" outlineLevel="2">
      <c r="A707" s="72">
        <v>47</v>
      </c>
      <c r="B707" s="552" t="s">
        <v>35</v>
      </c>
      <c r="C707" s="552"/>
      <c r="D707" s="71"/>
      <c r="E707" s="103"/>
      <c r="F707" s="103"/>
      <c r="G707" s="103"/>
      <c r="H707" s="103"/>
      <c r="I707" s="103"/>
      <c r="J707" s="103"/>
      <c r="K707" s="107"/>
      <c r="L707" s="105" t="s">
        <v>35</v>
      </c>
      <c r="M707" s="554" t="s">
        <v>35</v>
      </c>
      <c r="N707" s="554" t="s">
        <v>35</v>
      </c>
      <c r="O707" s="554" t="s">
        <v>35</v>
      </c>
      <c r="P707" s="554" t="s">
        <v>35</v>
      </c>
      <c r="Q707" s="71" t="s">
        <v>35</v>
      </c>
      <c r="R707" s="103"/>
      <c r="S707" s="103"/>
      <c r="T707" s="554" t="s">
        <v>35</v>
      </c>
      <c r="U707" s="554" t="s">
        <v>35</v>
      </c>
      <c r="V707" s="554"/>
      <c r="W707" s="107" t="s">
        <v>1005</v>
      </c>
      <c r="X707" s="103" t="s">
        <v>27</v>
      </c>
      <c r="Y707" s="108">
        <v>59.38</v>
      </c>
      <c r="Z707" s="109"/>
      <c r="AA707" s="554">
        <v>5559129</v>
      </c>
      <c r="AB707" s="554">
        <v>330101080.02000004</v>
      </c>
      <c r="AC707" s="71"/>
      <c r="AD707" s="71" t="s">
        <v>29</v>
      </c>
      <c r="AE707" s="71" t="s">
        <v>30</v>
      </c>
      <c r="AF707" s="71" t="s">
        <v>31</v>
      </c>
      <c r="AG707" s="71" t="s">
        <v>34</v>
      </c>
      <c r="AH707" s="103"/>
      <c r="AI707" s="71"/>
      <c r="AJ707" s="103"/>
      <c r="AK707" s="103"/>
      <c r="AL707" s="554" t="s">
        <v>35</v>
      </c>
      <c r="AM707" s="554" t="s">
        <v>35</v>
      </c>
      <c r="AN707" s="71"/>
      <c r="AO707" s="103"/>
      <c r="AP707" s="602" t="s">
        <v>35</v>
      </c>
      <c r="AQ707" s="107"/>
      <c r="AR707" s="107"/>
    </row>
    <row r="708" spans="1:44" ht="37.5" outlineLevel="2">
      <c r="A708" s="72">
        <v>47</v>
      </c>
      <c r="B708" s="552" t="s">
        <v>35</v>
      </c>
      <c r="C708" s="552"/>
      <c r="D708" s="71"/>
      <c r="E708" s="103"/>
      <c r="F708" s="103"/>
      <c r="G708" s="103"/>
      <c r="H708" s="103"/>
      <c r="I708" s="103"/>
      <c r="J708" s="103"/>
      <c r="K708" s="107"/>
      <c r="L708" s="105" t="s">
        <v>35</v>
      </c>
      <c r="M708" s="554" t="s">
        <v>35</v>
      </c>
      <c r="N708" s="554" t="s">
        <v>35</v>
      </c>
      <c r="O708" s="554" t="s">
        <v>35</v>
      </c>
      <c r="P708" s="554" t="s">
        <v>35</v>
      </c>
      <c r="Q708" s="71" t="s">
        <v>35</v>
      </c>
      <c r="R708" s="103"/>
      <c r="S708" s="103"/>
      <c r="T708" s="554" t="s">
        <v>35</v>
      </c>
      <c r="U708" s="554" t="s">
        <v>35</v>
      </c>
      <c r="V708" s="554"/>
      <c r="W708" s="107" t="s">
        <v>1215</v>
      </c>
      <c r="X708" s="103" t="s">
        <v>27</v>
      </c>
      <c r="Y708" s="108">
        <v>6.21</v>
      </c>
      <c r="Z708" s="109"/>
      <c r="AA708" s="554">
        <v>2613835</v>
      </c>
      <c r="AB708" s="554">
        <v>16231915.35</v>
      </c>
      <c r="AC708" s="71"/>
      <c r="AD708" s="71" t="s">
        <v>29</v>
      </c>
      <c r="AE708" s="71" t="s">
        <v>30</v>
      </c>
      <c r="AF708" s="71" t="s">
        <v>31</v>
      </c>
      <c r="AG708" s="71" t="s">
        <v>32</v>
      </c>
      <c r="AH708" s="103"/>
      <c r="AI708" s="71"/>
      <c r="AJ708" s="103"/>
      <c r="AK708" s="103"/>
      <c r="AL708" s="554" t="s">
        <v>35</v>
      </c>
      <c r="AM708" s="554" t="s">
        <v>35</v>
      </c>
      <c r="AN708" s="71"/>
      <c r="AO708" s="103"/>
      <c r="AP708" s="602" t="s">
        <v>35</v>
      </c>
      <c r="AQ708" s="107"/>
      <c r="AR708" s="107"/>
    </row>
    <row r="709" spans="1:44" outlineLevel="2">
      <c r="A709" s="72">
        <v>47</v>
      </c>
      <c r="B709" s="552" t="s">
        <v>35</v>
      </c>
      <c r="C709" s="552"/>
      <c r="D709" s="71"/>
      <c r="E709" s="103"/>
      <c r="F709" s="103"/>
      <c r="G709" s="103"/>
      <c r="H709" s="103"/>
      <c r="I709" s="103"/>
      <c r="J709" s="103"/>
      <c r="K709" s="107"/>
      <c r="L709" s="105" t="s">
        <v>35</v>
      </c>
      <c r="M709" s="554" t="s">
        <v>35</v>
      </c>
      <c r="N709" s="554" t="s">
        <v>35</v>
      </c>
      <c r="O709" s="554" t="s">
        <v>35</v>
      </c>
      <c r="P709" s="554" t="s">
        <v>35</v>
      </c>
      <c r="Q709" s="71" t="s">
        <v>35</v>
      </c>
      <c r="R709" s="103"/>
      <c r="S709" s="103"/>
      <c r="T709" s="554" t="s">
        <v>35</v>
      </c>
      <c r="U709" s="554" t="s">
        <v>35</v>
      </c>
      <c r="V709" s="554"/>
      <c r="W709" s="107" t="s">
        <v>1210</v>
      </c>
      <c r="X709" s="103" t="s">
        <v>27</v>
      </c>
      <c r="Y709" s="108">
        <v>59.38</v>
      </c>
      <c r="Z709" s="109"/>
      <c r="AA709" s="554">
        <v>161275</v>
      </c>
      <c r="AB709" s="554">
        <v>9576509.5</v>
      </c>
      <c r="AC709" s="71"/>
      <c r="AD709" s="71"/>
      <c r="AE709" s="71"/>
      <c r="AF709" s="71"/>
      <c r="AG709" s="71"/>
      <c r="AH709" s="103"/>
      <c r="AI709" s="71"/>
      <c r="AJ709" s="103"/>
      <c r="AK709" s="103"/>
      <c r="AL709" s="554" t="s">
        <v>35</v>
      </c>
      <c r="AM709" s="554" t="s">
        <v>35</v>
      </c>
      <c r="AN709" s="71"/>
      <c r="AO709" s="103"/>
      <c r="AP709" s="602" t="s">
        <v>35</v>
      </c>
      <c r="AQ709" s="107"/>
      <c r="AR709" s="107"/>
    </row>
    <row r="710" spans="1:44" ht="37.5" outlineLevel="2">
      <c r="A710" s="72">
        <v>47</v>
      </c>
      <c r="B710" s="552" t="s">
        <v>35</v>
      </c>
      <c r="C710" s="552"/>
      <c r="D710" s="71"/>
      <c r="E710" s="103"/>
      <c r="F710" s="103"/>
      <c r="G710" s="103"/>
      <c r="H710" s="103"/>
      <c r="I710" s="103"/>
      <c r="J710" s="103"/>
      <c r="K710" s="107"/>
      <c r="L710" s="105" t="s">
        <v>35</v>
      </c>
      <c r="M710" s="554" t="s">
        <v>35</v>
      </c>
      <c r="N710" s="554" t="s">
        <v>35</v>
      </c>
      <c r="O710" s="554" t="s">
        <v>35</v>
      </c>
      <c r="P710" s="554" t="s">
        <v>35</v>
      </c>
      <c r="Q710" s="71" t="s">
        <v>35</v>
      </c>
      <c r="R710" s="103"/>
      <c r="S710" s="103"/>
      <c r="T710" s="554" t="s">
        <v>35</v>
      </c>
      <c r="U710" s="554" t="s">
        <v>35</v>
      </c>
      <c r="V710" s="554"/>
      <c r="W710" s="107" t="s">
        <v>1213</v>
      </c>
      <c r="X710" s="103" t="s">
        <v>38</v>
      </c>
      <c r="Y710" s="108">
        <v>0.45500000000000002</v>
      </c>
      <c r="Z710" s="109"/>
      <c r="AA710" s="554">
        <v>2704619</v>
      </c>
      <c r="AB710" s="554">
        <v>1230601.645</v>
      </c>
      <c r="AC710" s="71"/>
      <c r="AD710" s="71"/>
      <c r="AE710" s="71"/>
      <c r="AF710" s="71"/>
      <c r="AG710" s="71"/>
      <c r="AH710" s="103"/>
      <c r="AI710" s="71"/>
      <c r="AJ710" s="103"/>
      <c r="AK710" s="103"/>
      <c r="AL710" s="554" t="s">
        <v>35</v>
      </c>
      <c r="AM710" s="554" t="s">
        <v>35</v>
      </c>
      <c r="AN710" s="71"/>
      <c r="AO710" s="103"/>
      <c r="AP710" s="602" t="s">
        <v>35</v>
      </c>
      <c r="AQ710" s="107"/>
      <c r="AR710" s="107"/>
    </row>
    <row r="711" spans="1:44" outlineLevel="2">
      <c r="A711" s="72">
        <v>47</v>
      </c>
      <c r="B711" s="552" t="s">
        <v>35</v>
      </c>
      <c r="C711" s="552"/>
      <c r="D711" s="71"/>
      <c r="E711" s="103"/>
      <c r="F711" s="103"/>
      <c r="G711" s="103"/>
      <c r="H711" s="103"/>
      <c r="I711" s="103"/>
      <c r="J711" s="103"/>
      <c r="K711" s="107"/>
      <c r="L711" s="105" t="s">
        <v>35</v>
      </c>
      <c r="M711" s="554" t="s">
        <v>35</v>
      </c>
      <c r="N711" s="554" t="s">
        <v>35</v>
      </c>
      <c r="O711" s="554" t="s">
        <v>35</v>
      </c>
      <c r="P711" s="554" t="s">
        <v>35</v>
      </c>
      <c r="Q711" s="71" t="s">
        <v>35</v>
      </c>
      <c r="R711" s="103"/>
      <c r="S711" s="103"/>
      <c r="T711" s="554" t="s">
        <v>35</v>
      </c>
      <c r="U711" s="554" t="s">
        <v>35</v>
      </c>
      <c r="V711" s="554"/>
      <c r="W711" s="107" t="s">
        <v>1023</v>
      </c>
      <c r="X711" s="103" t="s">
        <v>38</v>
      </c>
      <c r="Y711" s="108">
        <v>0.13800000000000001</v>
      </c>
      <c r="Z711" s="109"/>
      <c r="AA711" s="554">
        <v>2523428</v>
      </c>
      <c r="AB711" s="554">
        <v>348233.06400000001</v>
      </c>
      <c r="AC711" s="71"/>
      <c r="AD711" s="71"/>
      <c r="AE711" s="71"/>
      <c r="AF711" s="71"/>
      <c r="AG711" s="71"/>
      <c r="AH711" s="103"/>
      <c r="AI711" s="71"/>
      <c r="AJ711" s="103"/>
      <c r="AK711" s="103"/>
      <c r="AL711" s="554" t="s">
        <v>35</v>
      </c>
      <c r="AM711" s="554" t="s">
        <v>35</v>
      </c>
      <c r="AN711" s="71"/>
      <c r="AO711" s="103"/>
      <c r="AP711" s="602" t="s">
        <v>35</v>
      </c>
      <c r="AQ711" s="107"/>
      <c r="AR711" s="107"/>
    </row>
    <row r="712" spans="1:44" outlineLevel="2">
      <c r="A712" s="72">
        <v>47</v>
      </c>
      <c r="B712" s="552" t="s">
        <v>35</v>
      </c>
      <c r="C712" s="552"/>
      <c r="D712" s="71"/>
      <c r="E712" s="103"/>
      <c r="F712" s="103"/>
      <c r="G712" s="103"/>
      <c r="H712" s="103"/>
      <c r="I712" s="103"/>
      <c r="J712" s="103"/>
      <c r="K712" s="107"/>
      <c r="L712" s="105" t="s">
        <v>35</v>
      </c>
      <c r="M712" s="554" t="s">
        <v>35</v>
      </c>
      <c r="N712" s="554" t="s">
        <v>35</v>
      </c>
      <c r="O712" s="554" t="s">
        <v>35</v>
      </c>
      <c r="P712" s="554" t="s">
        <v>35</v>
      </c>
      <c r="Q712" s="71" t="s">
        <v>35</v>
      </c>
      <c r="R712" s="103"/>
      <c r="S712" s="103"/>
      <c r="T712" s="554" t="s">
        <v>35</v>
      </c>
      <c r="U712" s="554" t="s">
        <v>35</v>
      </c>
      <c r="V712" s="554"/>
      <c r="W712" s="107" t="s">
        <v>1212</v>
      </c>
      <c r="X712" s="103" t="s">
        <v>27</v>
      </c>
      <c r="Y712" s="108">
        <v>0.84</v>
      </c>
      <c r="Z712" s="109"/>
      <c r="AA712" s="554">
        <v>292949</v>
      </c>
      <c r="AB712" s="554">
        <v>246077.16</v>
      </c>
      <c r="AC712" s="71"/>
      <c r="AD712" s="71"/>
      <c r="AE712" s="71"/>
      <c r="AF712" s="71"/>
      <c r="AG712" s="71"/>
      <c r="AH712" s="103"/>
      <c r="AI712" s="71"/>
      <c r="AJ712" s="103"/>
      <c r="AK712" s="103"/>
      <c r="AL712" s="554" t="s">
        <v>35</v>
      </c>
      <c r="AM712" s="554" t="s">
        <v>35</v>
      </c>
      <c r="AN712" s="71"/>
      <c r="AO712" s="103"/>
      <c r="AP712" s="602" t="s">
        <v>35</v>
      </c>
      <c r="AQ712" s="107"/>
      <c r="AR712" s="107"/>
    </row>
    <row r="713" spans="1:44" outlineLevel="2">
      <c r="A713" s="72">
        <v>47</v>
      </c>
      <c r="B713" s="552" t="s">
        <v>35</v>
      </c>
      <c r="C713" s="552"/>
      <c r="D713" s="71"/>
      <c r="E713" s="103"/>
      <c r="F713" s="103"/>
      <c r="G713" s="103"/>
      <c r="H713" s="103"/>
      <c r="I713" s="103"/>
      <c r="J713" s="103"/>
      <c r="K713" s="107"/>
      <c r="L713" s="105" t="s">
        <v>35</v>
      </c>
      <c r="M713" s="554" t="s">
        <v>35</v>
      </c>
      <c r="N713" s="554" t="s">
        <v>35</v>
      </c>
      <c r="O713" s="554" t="s">
        <v>35</v>
      </c>
      <c r="P713" s="554" t="s">
        <v>35</v>
      </c>
      <c r="Q713" s="71" t="s">
        <v>35</v>
      </c>
      <c r="R713" s="103"/>
      <c r="S713" s="103"/>
      <c r="T713" s="554" t="s">
        <v>35</v>
      </c>
      <c r="U713" s="554" t="s">
        <v>35</v>
      </c>
      <c r="V713" s="554"/>
      <c r="W713" s="107" t="s">
        <v>1083</v>
      </c>
      <c r="X713" s="103" t="s">
        <v>27</v>
      </c>
      <c r="Y713" s="108">
        <v>2.2200000000000002</v>
      </c>
      <c r="Z713" s="109"/>
      <c r="AA713" s="554">
        <v>282038</v>
      </c>
      <c r="AB713" s="554">
        <v>626124.3600000001</v>
      </c>
      <c r="AC713" s="71"/>
      <c r="AD713" s="71"/>
      <c r="AE713" s="71"/>
      <c r="AF713" s="71"/>
      <c r="AG713" s="71"/>
      <c r="AH713" s="103"/>
      <c r="AI713" s="71"/>
      <c r="AJ713" s="103"/>
      <c r="AK713" s="103"/>
      <c r="AL713" s="554" t="s">
        <v>35</v>
      </c>
      <c r="AM713" s="554" t="s">
        <v>35</v>
      </c>
      <c r="AN713" s="71"/>
      <c r="AO713" s="103"/>
      <c r="AP713" s="602" t="s">
        <v>35</v>
      </c>
      <c r="AQ713" s="107"/>
      <c r="AR713" s="107"/>
    </row>
    <row r="714" spans="1:44" outlineLevel="2">
      <c r="A714" s="72">
        <v>47</v>
      </c>
      <c r="B714" s="552" t="s">
        <v>35</v>
      </c>
      <c r="C714" s="552"/>
      <c r="D714" s="71"/>
      <c r="E714" s="103"/>
      <c r="F714" s="103"/>
      <c r="G714" s="103"/>
      <c r="H714" s="103"/>
      <c r="I714" s="103"/>
      <c r="J714" s="103"/>
      <c r="K714" s="107"/>
      <c r="L714" s="105" t="s">
        <v>35</v>
      </c>
      <c r="M714" s="554" t="s">
        <v>35</v>
      </c>
      <c r="N714" s="554" t="s">
        <v>35</v>
      </c>
      <c r="O714" s="554" t="s">
        <v>35</v>
      </c>
      <c r="P714" s="554" t="s">
        <v>35</v>
      </c>
      <c r="Q714" s="71" t="s">
        <v>35</v>
      </c>
      <c r="R714" s="103"/>
      <c r="S714" s="103"/>
      <c r="T714" s="554" t="s">
        <v>35</v>
      </c>
      <c r="U714" s="554" t="s">
        <v>35</v>
      </c>
      <c r="V714" s="554"/>
      <c r="W714" s="107" t="s">
        <v>1009</v>
      </c>
      <c r="X714" s="103" t="s">
        <v>27</v>
      </c>
      <c r="Y714" s="108">
        <v>51</v>
      </c>
      <c r="Z714" s="109"/>
      <c r="AA714" s="554">
        <v>282038</v>
      </c>
      <c r="AB714" s="554">
        <v>14383938</v>
      </c>
      <c r="AC714" s="71"/>
      <c r="AD714" s="71"/>
      <c r="AE714" s="71"/>
      <c r="AF714" s="71"/>
      <c r="AG714" s="71"/>
      <c r="AH714" s="103"/>
      <c r="AI714" s="71"/>
      <c r="AJ714" s="103"/>
      <c r="AK714" s="103"/>
      <c r="AL714" s="554" t="s">
        <v>35</v>
      </c>
      <c r="AM714" s="554" t="s">
        <v>35</v>
      </c>
      <c r="AN714" s="71"/>
      <c r="AO714" s="103"/>
      <c r="AP714" s="602" t="s">
        <v>35</v>
      </c>
      <c r="AQ714" s="107"/>
      <c r="AR714" s="107"/>
    </row>
    <row r="715" spans="1:44" ht="37.5" outlineLevel="2">
      <c r="A715" s="72">
        <v>47</v>
      </c>
      <c r="B715" s="552" t="s">
        <v>35</v>
      </c>
      <c r="C715" s="552"/>
      <c r="D715" s="71"/>
      <c r="E715" s="103"/>
      <c r="F715" s="103"/>
      <c r="G715" s="103"/>
      <c r="H715" s="103"/>
      <c r="I715" s="103"/>
      <c r="J715" s="103"/>
      <c r="K715" s="107"/>
      <c r="L715" s="105" t="s">
        <v>35</v>
      </c>
      <c r="M715" s="554" t="s">
        <v>35</v>
      </c>
      <c r="N715" s="554" t="s">
        <v>35</v>
      </c>
      <c r="O715" s="554" t="s">
        <v>35</v>
      </c>
      <c r="P715" s="554" t="s">
        <v>35</v>
      </c>
      <c r="Q715" s="71" t="s">
        <v>35</v>
      </c>
      <c r="R715" s="103"/>
      <c r="S715" s="103"/>
      <c r="T715" s="554" t="s">
        <v>35</v>
      </c>
      <c r="U715" s="554" t="s">
        <v>35</v>
      </c>
      <c r="V715" s="554"/>
      <c r="W715" s="107" t="s">
        <v>1214</v>
      </c>
      <c r="X715" s="103" t="s">
        <v>27</v>
      </c>
      <c r="Y715" s="108">
        <v>0.42</v>
      </c>
      <c r="Z715" s="109"/>
      <c r="AA715" s="554">
        <v>292949</v>
      </c>
      <c r="AB715" s="554">
        <v>123038.58</v>
      </c>
      <c r="AC715" s="71"/>
      <c r="AD715" s="71"/>
      <c r="AE715" s="71"/>
      <c r="AF715" s="71"/>
      <c r="AG715" s="71"/>
      <c r="AH715" s="103"/>
      <c r="AI715" s="71"/>
      <c r="AJ715" s="103"/>
      <c r="AK715" s="103"/>
      <c r="AL715" s="554" t="s">
        <v>35</v>
      </c>
      <c r="AM715" s="554" t="s">
        <v>35</v>
      </c>
      <c r="AN715" s="71"/>
      <c r="AO715" s="103"/>
      <c r="AP715" s="602" t="s">
        <v>35</v>
      </c>
      <c r="AQ715" s="107"/>
      <c r="AR715" s="107"/>
    </row>
    <row r="716" spans="1:44" ht="56.25" outlineLevel="2">
      <c r="A716" s="72">
        <v>47</v>
      </c>
      <c r="B716" s="552" t="s">
        <v>35</v>
      </c>
      <c r="C716" s="552"/>
      <c r="D716" s="71"/>
      <c r="E716" s="103"/>
      <c r="F716" s="103"/>
      <c r="G716" s="103"/>
      <c r="H716" s="103"/>
      <c r="I716" s="103"/>
      <c r="J716" s="103"/>
      <c r="K716" s="107"/>
      <c r="L716" s="105" t="s">
        <v>35</v>
      </c>
      <c r="M716" s="554" t="s">
        <v>35</v>
      </c>
      <c r="N716" s="554" t="s">
        <v>35</v>
      </c>
      <c r="O716" s="554" t="s">
        <v>35</v>
      </c>
      <c r="P716" s="554" t="s">
        <v>35</v>
      </c>
      <c r="Q716" s="71" t="s">
        <v>35</v>
      </c>
      <c r="R716" s="103"/>
      <c r="S716" s="103"/>
      <c r="T716" s="554" t="s">
        <v>35</v>
      </c>
      <c r="U716" s="554" t="s">
        <v>35</v>
      </c>
      <c r="V716" s="554"/>
      <c r="W716" s="107" t="s">
        <v>1216</v>
      </c>
      <c r="X716" s="103" t="s">
        <v>27</v>
      </c>
      <c r="Y716" s="108">
        <v>71.94</v>
      </c>
      <c r="Z716" s="109"/>
      <c r="AA716" s="554">
        <v>402806</v>
      </c>
      <c r="AB716" s="554">
        <v>28977863.640000001</v>
      </c>
      <c r="AC716" s="71"/>
      <c r="AD716" s="71"/>
      <c r="AE716" s="71"/>
      <c r="AF716" s="71"/>
      <c r="AG716" s="71"/>
      <c r="AH716" s="103"/>
      <c r="AI716" s="71"/>
      <c r="AJ716" s="103"/>
      <c r="AK716" s="103"/>
      <c r="AL716" s="554" t="s">
        <v>35</v>
      </c>
      <c r="AM716" s="554" t="s">
        <v>35</v>
      </c>
      <c r="AN716" s="71"/>
      <c r="AO716" s="103"/>
      <c r="AP716" s="602" t="s">
        <v>35</v>
      </c>
      <c r="AQ716" s="107"/>
      <c r="AR716" s="107"/>
    </row>
    <row r="717" spans="1:44" outlineLevel="2">
      <c r="A717" s="72">
        <v>47</v>
      </c>
      <c r="B717" s="552" t="s">
        <v>35</v>
      </c>
      <c r="C717" s="552"/>
      <c r="D717" s="71"/>
      <c r="E717" s="103"/>
      <c r="F717" s="103"/>
      <c r="G717" s="103"/>
      <c r="H717" s="103"/>
      <c r="I717" s="103"/>
      <c r="J717" s="103"/>
      <c r="K717" s="107"/>
      <c r="L717" s="105" t="s">
        <v>35</v>
      </c>
      <c r="M717" s="554" t="s">
        <v>35</v>
      </c>
      <c r="N717" s="554" t="s">
        <v>35</v>
      </c>
      <c r="O717" s="554" t="s">
        <v>35</v>
      </c>
      <c r="P717" s="554" t="s">
        <v>35</v>
      </c>
      <c r="Q717" s="71" t="s">
        <v>35</v>
      </c>
      <c r="R717" s="103"/>
      <c r="S717" s="103"/>
      <c r="T717" s="554" t="s">
        <v>35</v>
      </c>
      <c r="U717" s="554" t="s">
        <v>35</v>
      </c>
      <c r="V717" s="554"/>
      <c r="W717" s="107" t="s">
        <v>1217</v>
      </c>
      <c r="X717" s="103" t="s">
        <v>38</v>
      </c>
      <c r="Y717" s="108">
        <v>0.48</v>
      </c>
      <c r="Z717" s="109"/>
      <c r="AA717" s="554">
        <v>5994000</v>
      </c>
      <c r="AB717" s="554">
        <v>2877120</v>
      </c>
      <c r="AC717" s="71"/>
      <c r="AD717" s="71"/>
      <c r="AE717" s="71"/>
      <c r="AF717" s="71"/>
      <c r="AG717" s="71"/>
      <c r="AH717" s="103"/>
      <c r="AI717" s="71"/>
      <c r="AJ717" s="103"/>
      <c r="AK717" s="103"/>
      <c r="AL717" s="554" t="s">
        <v>35</v>
      </c>
      <c r="AM717" s="554" t="s">
        <v>35</v>
      </c>
      <c r="AN717" s="71"/>
      <c r="AO717" s="103"/>
      <c r="AP717" s="602" t="s">
        <v>35</v>
      </c>
      <c r="AQ717" s="107"/>
      <c r="AR717" s="107"/>
    </row>
    <row r="718" spans="1:44" outlineLevel="2">
      <c r="A718" s="72">
        <v>47</v>
      </c>
      <c r="B718" s="552" t="s">
        <v>35</v>
      </c>
      <c r="C718" s="552"/>
      <c r="D718" s="71"/>
      <c r="E718" s="103"/>
      <c r="F718" s="103"/>
      <c r="G718" s="103"/>
      <c r="H718" s="103"/>
      <c r="I718" s="103"/>
      <c r="J718" s="103"/>
      <c r="K718" s="107"/>
      <c r="L718" s="105" t="s">
        <v>35</v>
      </c>
      <c r="M718" s="554" t="s">
        <v>35</v>
      </c>
      <c r="N718" s="554" t="s">
        <v>35</v>
      </c>
      <c r="O718" s="554" t="s">
        <v>35</v>
      </c>
      <c r="P718" s="554" t="s">
        <v>35</v>
      </c>
      <c r="Q718" s="71" t="s">
        <v>35</v>
      </c>
      <c r="R718" s="103"/>
      <c r="S718" s="103"/>
      <c r="T718" s="554" t="s">
        <v>35</v>
      </c>
      <c r="U718" s="554" t="s">
        <v>35</v>
      </c>
      <c r="V718" s="554"/>
      <c r="W718" s="107" t="s">
        <v>1005</v>
      </c>
      <c r="X718" s="103" t="s">
        <v>27</v>
      </c>
      <c r="Y718" s="108">
        <v>56.32</v>
      </c>
      <c r="Z718" s="109"/>
      <c r="AA718" s="554">
        <v>5559129</v>
      </c>
      <c r="AB718" s="554">
        <v>313090145.28000003</v>
      </c>
      <c r="AC718" s="71"/>
      <c r="AD718" s="71" t="s">
        <v>29</v>
      </c>
      <c r="AE718" s="71" t="s">
        <v>30</v>
      </c>
      <c r="AF718" s="71" t="s">
        <v>31</v>
      </c>
      <c r="AG718" s="71" t="s">
        <v>32</v>
      </c>
      <c r="AH718" s="103"/>
      <c r="AI718" s="71"/>
      <c r="AJ718" s="103"/>
      <c r="AK718" s="103"/>
      <c r="AL718" s="554" t="s">
        <v>35</v>
      </c>
      <c r="AM718" s="554" t="s">
        <v>35</v>
      </c>
      <c r="AN718" s="71"/>
      <c r="AO718" s="103"/>
      <c r="AP718" s="602" t="s">
        <v>35</v>
      </c>
      <c r="AQ718" s="107"/>
      <c r="AR718" s="107"/>
    </row>
    <row r="719" spans="1:44" ht="37.5" outlineLevel="2">
      <c r="A719" s="72">
        <v>47</v>
      </c>
      <c r="B719" s="552" t="s">
        <v>35</v>
      </c>
      <c r="C719" s="552"/>
      <c r="D719" s="71"/>
      <c r="E719" s="103"/>
      <c r="F719" s="103"/>
      <c r="G719" s="103"/>
      <c r="H719" s="103"/>
      <c r="I719" s="103"/>
      <c r="J719" s="103"/>
      <c r="K719" s="107"/>
      <c r="L719" s="105" t="s">
        <v>35</v>
      </c>
      <c r="M719" s="554" t="s">
        <v>35</v>
      </c>
      <c r="N719" s="554" t="s">
        <v>35</v>
      </c>
      <c r="O719" s="554" t="s">
        <v>35</v>
      </c>
      <c r="P719" s="554" t="s">
        <v>35</v>
      </c>
      <c r="Q719" s="71" t="s">
        <v>35</v>
      </c>
      <c r="R719" s="103"/>
      <c r="S719" s="103"/>
      <c r="T719" s="554" t="s">
        <v>35</v>
      </c>
      <c r="U719" s="554" t="s">
        <v>35</v>
      </c>
      <c r="V719" s="554"/>
      <c r="W719" s="107" t="s">
        <v>1215</v>
      </c>
      <c r="X719" s="103" t="s">
        <v>27</v>
      </c>
      <c r="Y719" s="108">
        <v>4.4000000000000004</v>
      </c>
      <c r="Z719" s="109"/>
      <c r="AA719" s="554">
        <v>2613835</v>
      </c>
      <c r="AB719" s="554">
        <v>11500874</v>
      </c>
      <c r="AC719" s="71"/>
      <c r="AD719" s="71" t="s">
        <v>29</v>
      </c>
      <c r="AE719" s="71" t="s">
        <v>30</v>
      </c>
      <c r="AF719" s="71" t="s">
        <v>31</v>
      </c>
      <c r="AG719" s="71" t="s">
        <v>32</v>
      </c>
      <c r="AH719" s="103"/>
      <c r="AI719" s="71"/>
      <c r="AJ719" s="103"/>
      <c r="AK719" s="103"/>
      <c r="AL719" s="554" t="s">
        <v>35</v>
      </c>
      <c r="AM719" s="554" t="s">
        <v>35</v>
      </c>
      <c r="AN719" s="71"/>
      <c r="AO719" s="103"/>
      <c r="AP719" s="602" t="s">
        <v>35</v>
      </c>
      <c r="AQ719" s="107"/>
      <c r="AR719" s="107"/>
    </row>
    <row r="720" spans="1:44" outlineLevel="2">
      <c r="A720" s="72">
        <v>47</v>
      </c>
      <c r="B720" s="552" t="s">
        <v>35</v>
      </c>
      <c r="C720" s="552"/>
      <c r="D720" s="71"/>
      <c r="E720" s="103"/>
      <c r="F720" s="103"/>
      <c r="G720" s="103"/>
      <c r="H720" s="103"/>
      <c r="I720" s="103"/>
      <c r="J720" s="103"/>
      <c r="K720" s="107"/>
      <c r="L720" s="105" t="s">
        <v>35</v>
      </c>
      <c r="M720" s="554" t="s">
        <v>35</v>
      </c>
      <c r="N720" s="554" t="s">
        <v>35</v>
      </c>
      <c r="O720" s="554" t="s">
        <v>35</v>
      </c>
      <c r="P720" s="554" t="s">
        <v>35</v>
      </c>
      <c r="Q720" s="71" t="s">
        <v>35</v>
      </c>
      <c r="R720" s="103"/>
      <c r="S720" s="103"/>
      <c r="T720" s="554" t="s">
        <v>35</v>
      </c>
      <c r="U720" s="554" t="s">
        <v>35</v>
      </c>
      <c r="V720" s="554"/>
      <c r="W720" s="107" t="s">
        <v>1210</v>
      </c>
      <c r="X720" s="103" t="s">
        <v>27</v>
      </c>
      <c r="Y720" s="108">
        <v>56.32</v>
      </c>
      <c r="Z720" s="109"/>
      <c r="AA720" s="554">
        <v>161275</v>
      </c>
      <c r="AB720" s="554">
        <v>9083008</v>
      </c>
      <c r="AC720" s="71"/>
      <c r="AD720" s="71"/>
      <c r="AE720" s="71"/>
      <c r="AF720" s="71"/>
      <c r="AG720" s="71"/>
      <c r="AH720" s="103"/>
      <c r="AI720" s="71"/>
      <c r="AJ720" s="103"/>
      <c r="AK720" s="103"/>
      <c r="AL720" s="554" t="s">
        <v>35</v>
      </c>
      <c r="AM720" s="554" t="s">
        <v>35</v>
      </c>
      <c r="AN720" s="71"/>
      <c r="AO720" s="103"/>
      <c r="AP720" s="602" t="s">
        <v>35</v>
      </c>
      <c r="AQ720" s="107"/>
      <c r="AR720" s="107"/>
    </row>
    <row r="721" spans="1:44" ht="37.5" outlineLevel="2">
      <c r="A721" s="72">
        <v>47</v>
      </c>
      <c r="B721" s="552" t="s">
        <v>35</v>
      </c>
      <c r="C721" s="552"/>
      <c r="D721" s="71"/>
      <c r="E721" s="103"/>
      <c r="F721" s="103"/>
      <c r="G721" s="103"/>
      <c r="H721" s="103"/>
      <c r="I721" s="103"/>
      <c r="J721" s="103"/>
      <c r="K721" s="107"/>
      <c r="L721" s="105" t="s">
        <v>35</v>
      </c>
      <c r="M721" s="554" t="s">
        <v>35</v>
      </c>
      <c r="N721" s="554" t="s">
        <v>35</v>
      </c>
      <c r="O721" s="554" t="s">
        <v>35</v>
      </c>
      <c r="P721" s="554" t="s">
        <v>35</v>
      </c>
      <c r="Q721" s="71" t="s">
        <v>35</v>
      </c>
      <c r="R721" s="103"/>
      <c r="S721" s="103"/>
      <c r="T721" s="554" t="s">
        <v>35</v>
      </c>
      <c r="U721" s="554" t="s">
        <v>35</v>
      </c>
      <c r="V721" s="554"/>
      <c r="W721" s="107" t="s">
        <v>1213</v>
      </c>
      <c r="X721" s="103" t="s">
        <v>38</v>
      </c>
      <c r="Y721" s="108">
        <v>0.40600000000000003</v>
      </c>
      <c r="Z721" s="109"/>
      <c r="AA721" s="554">
        <v>2704619</v>
      </c>
      <c r="AB721" s="554">
        <v>1098075.314</v>
      </c>
      <c r="AC721" s="71"/>
      <c r="AD721" s="71"/>
      <c r="AE721" s="71"/>
      <c r="AF721" s="71"/>
      <c r="AG721" s="71"/>
      <c r="AH721" s="103"/>
      <c r="AI721" s="71"/>
      <c r="AJ721" s="103"/>
      <c r="AK721" s="103"/>
      <c r="AL721" s="554" t="s">
        <v>35</v>
      </c>
      <c r="AM721" s="554" t="s">
        <v>35</v>
      </c>
      <c r="AN721" s="71"/>
      <c r="AO721" s="103"/>
      <c r="AP721" s="602" t="s">
        <v>35</v>
      </c>
      <c r="AQ721" s="107"/>
      <c r="AR721" s="107"/>
    </row>
    <row r="722" spans="1:44" outlineLevel="2">
      <c r="A722" s="72">
        <v>47</v>
      </c>
      <c r="B722" s="552" t="s">
        <v>35</v>
      </c>
      <c r="C722" s="552"/>
      <c r="D722" s="71"/>
      <c r="E722" s="103"/>
      <c r="F722" s="103"/>
      <c r="G722" s="103"/>
      <c r="H722" s="103"/>
      <c r="I722" s="103"/>
      <c r="J722" s="103"/>
      <c r="K722" s="107"/>
      <c r="L722" s="105" t="s">
        <v>35</v>
      </c>
      <c r="M722" s="554" t="s">
        <v>35</v>
      </c>
      <c r="N722" s="554" t="s">
        <v>35</v>
      </c>
      <c r="O722" s="554" t="s">
        <v>35</v>
      </c>
      <c r="P722" s="554" t="s">
        <v>35</v>
      </c>
      <c r="Q722" s="71" t="s">
        <v>35</v>
      </c>
      <c r="R722" s="103"/>
      <c r="S722" s="103"/>
      <c r="T722" s="554" t="s">
        <v>35</v>
      </c>
      <c r="U722" s="554" t="s">
        <v>35</v>
      </c>
      <c r="V722" s="554"/>
      <c r="W722" s="107" t="s">
        <v>1023</v>
      </c>
      <c r="X722" s="103" t="s">
        <v>38</v>
      </c>
      <c r="Y722" s="108">
        <v>0.12</v>
      </c>
      <c r="Z722" s="109"/>
      <c r="AA722" s="554">
        <v>2523428</v>
      </c>
      <c r="AB722" s="554">
        <v>302811.36</v>
      </c>
      <c r="AC722" s="71"/>
      <c r="AD722" s="71"/>
      <c r="AE722" s="71"/>
      <c r="AF722" s="71"/>
      <c r="AG722" s="71"/>
      <c r="AH722" s="103"/>
      <c r="AI722" s="71"/>
      <c r="AJ722" s="103"/>
      <c r="AK722" s="103"/>
      <c r="AL722" s="554" t="s">
        <v>35</v>
      </c>
      <c r="AM722" s="554" t="s">
        <v>35</v>
      </c>
      <c r="AN722" s="71"/>
      <c r="AO722" s="103"/>
      <c r="AP722" s="602" t="s">
        <v>35</v>
      </c>
      <c r="AQ722" s="107"/>
      <c r="AR722" s="107"/>
    </row>
    <row r="723" spans="1:44" outlineLevel="2">
      <c r="A723" s="72">
        <v>47</v>
      </c>
      <c r="B723" s="552" t="s">
        <v>35</v>
      </c>
      <c r="C723" s="552"/>
      <c r="D723" s="71"/>
      <c r="E723" s="103"/>
      <c r="F723" s="103"/>
      <c r="G723" s="103"/>
      <c r="H723" s="103"/>
      <c r="I723" s="103"/>
      <c r="J723" s="103"/>
      <c r="K723" s="107"/>
      <c r="L723" s="105" t="s">
        <v>35</v>
      </c>
      <c r="M723" s="554" t="s">
        <v>35</v>
      </c>
      <c r="N723" s="554" t="s">
        <v>35</v>
      </c>
      <c r="O723" s="554" t="s">
        <v>35</v>
      </c>
      <c r="P723" s="554" t="s">
        <v>35</v>
      </c>
      <c r="Q723" s="71" t="s">
        <v>35</v>
      </c>
      <c r="R723" s="103"/>
      <c r="S723" s="103"/>
      <c r="T723" s="554" t="s">
        <v>35</v>
      </c>
      <c r="U723" s="554" t="s">
        <v>35</v>
      </c>
      <c r="V723" s="554"/>
      <c r="W723" s="107" t="s">
        <v>1212</v>
      </c>
      <c r="X723" s="103" t="s">
        <v>27</v>
      </c>
      <c r="Y723" s="108">
        <v>1.26</v>
      </c>
      <c r="Z723" s="109"/>
      <c r="AA723" s="554">
        <v>292949</v>
      </c>
      <c r="AB723" s="554">
        <v>369115.74</v>
      </c>
      <c r="AC723" s="71"/>
      <c r="AD723" s="71"/>
      <c r="AE723" s="71"/>
      <c r="AF723" s="71"/>
      <c r="AG723" s="71"/>
      <c r="AH723" s="103"/>
      <c r="AI723" s="71"/>
      <c r="AJ723" s="103"/>
      <c r="AK723" s="103"/>
      <c r="AL723" s="554" t="s">
        <v>35</v>
      </c>
      <c r="AM723" s="554" t="s">
        <v>35</v>
      </c>
      <c r="AN723" s="71"/>
      <c r="AO723" s="103"/>
      <c r="AP723" s="602" t="s">
        <v>35</v>
      </c>
      <c r="AQ723" s="107"/>
      <c r="AR723" s="107"/>
    </row>
    <row r="724" spans="1:44" outlineLevel="2">
      <c r="A724" s="72">
        <v>47</v>
      </c>
      <c r="B724" s="552" t="s">
        <v>35</v>
      </c>
      <c r="C724" s="552"/>
      <c r="D724" s="71"/>
      <c r="E724" s="103"/>
      <c r="F724" s="103"/>
      <c r="G724" s="103"/>
      <c r="H724" s="103"/>
      <c r="I724" s="103"/>
      <c r="J724" s="103"/>
      <c r="K724" s="107"/>
      <c r="L724" s="105" t="s">
        <v>35</v>
      </c>
      <c r="M724" s="554" t="s">
        <v>35</v>
      </c>
      <c r="N724" s="554" t="s">
        <v>35</v>
      </c>
      <c r="O724" s="554" t="s">
        <v>35</v>
      </c>
      <c r="P724" s="554" t="s">
        <v>35</v>
      </c>
      <c r="Q724" s="71" t="s">
        <v>35</v>
      </c>
      <c r="R724" s="103"/>
      <c r="S724" s="103"/>
      <c r="T724" s="554" t="s">
        <v>35</v>
      </c>
      <c r="U724" s="554" t="s">
        <v>35</v>
      </c>
      <c r="V724" s="554"/>
      <c r="W724" s="107" t="s">
        <v>1083</v>
      </c>
      <c r="X724" s="103" t="s">
        <v>27</v>
      </c>
      <c r="Y724" s="108">
        <v>2.88</v>
      </c>
      <c r="Z724" s="109"/>
      <c r="AA724" s="554">
        <v>282038</v>
      </c>
      <c r="AB724" s="554">
        <v>812269.44</v>
      </c>
      <c r="AC724" s="71"/>
      <c r="AD724" s="71"/>
      <c r="AE724" s="71"/>
      <c r="AF724" s="71"/>
      <c r="AG724" s="71"/>
      <c r="AH724" s="103"/>
      <c r="AI724" s="71"/>
      <c r="AJ724" s="103"/>
      <c r="AK724" s="103"/>
      <c r="AL724" s="554" t="s">
        <v>35</v>
      </c>
      <c r="AM724" s="554" t="s">
        <v>35</v>
      </c>
      <c r="AN724" s="71"/>
      <c r="AO724" s="103"/>
      <c r="AP724" s="602" t="s">
        <v>35</v>
      </c>
      <c r="AQ724" s="107"/>
      <c r="AR724" s="107"/>
    </row>
    <row r="725" spans="1:44" outlineLevel="2">
      <c r="A725" s="72">
        <v>47</v>
      </c>
      <c r="B725" s="552" t="s">
        <v>35</v>
      </c>
      <c r="C725" s="552"/>
      <c r="D725" s="71"/>
      <c r="E725" s="103"/>
      <c r="F725" s="103"/>
      <c r="G725" s="103"/>
      <c r="H725" s="103"/>
      <c r="I725" s="103"/>
      <c r="J725" s="103"/>
      <c r="K725" s="107"/>
      <c r="L725" s="105" t="s">
        <v>35</v>
      </c>
      <c r="M725" s="554" t="s">
        <v>35</v>
      </c>
      <c r="N725" s="554" t="s">
        <v>35</v>
      </c>
      <c r="O725" s="554" t="s">
        <v>35</v>
      </c>
      <c r="P725" s="554" t="s">
        <v>35</v>
      </c>
      <c r="Q725" s="71" t="s">
        <v>35</v>
      </c>
      <c r="R725" s="103"/>
      <c r="S725" s="103"/>
      <c r="T725" s="554" t="s">
        <v>35</v>
      </c>
      <c r="U725" s="554" t="s">
        <v>35</v>
      </c>
      <c r="V725" s="554"/>
      <c r="W725" s="107" t="s">
        <v>1009</v>
      </c>
      <c r="X725" s="103" t="s">
        <v>27</v>
      </c>
      <c r="Y725" s="108">
        <v>56.1</v>
      </c>
      <c r="Z725" s="109"/>
      <c r="AA725" s="554">
        <v>282038</v>
      </c>
      <c r="AB725" s="554">
        <v>15822331.800000001</v>
      </c>
      <c r="AC725" s="71"/>
      <c r="AD725" s="71"/>
      <c r="AE725" s="71"/>
      <c r="AF725" s="71"/>
      <c r="AG725" s="71"/>
      <c r="AH725" s="103"/>
      <c r="AI725" s="71"/>
      <c r="AJ725" s="103"/>
      <c r="AK725" s="103"/>
      <c r="AL725" s="554" t="s">
        <v>35</v>
      </c>
      <c r="AM725" s="554" t="s">
        <v>35</v>
      </c>
      <c r="AN725" s="71"/>
      <c r="AO725" s="103"/>
      <c r="AP725" s="602" t="s">
        <v>35</v>
      </c>
      <c r="AQ725" s="107"/>
      <c r="AR725" s="107"/>
    </row>
    <row r="726" spans="1:44" ht="37.5" outlineLevel="2">
      <c r="A726" s="72">
        <v>47</v>
      </c>
      <c r="B726" s="552" t="s">
        <v>35</v>
      </c>
      <c r="C726" s="552"/>
      <c r="D726" s="71"/>
      <c r="E726" s="103"/>
      <c r="F726" s="103"/>
      <c r="G726" s="103"/>
      <c r="H726" s="103"/>
      <c r="I726" s="103"/>
      <c r="J726" s="103"/>
      <c r="K726" s="107"/>
      <c r="L726" s="105" t="s">
        <v>35</v>
      </c>
      <c r="M726" s="554" t="s">
        <v>35</v>
      </c>
      <c r="N726" s="554" t="s">
        <v>35</v>
      </c>
      <c r="O726" s="554" t="s">
        <v>35</v>
      </c>
      <c r="P726" s="554" t="s">
        <v>35</v>
      </c>
      <c r="Q726" s="71" t="s">
        <v>35</v>
      </c>
      <c r="R726" s="103"/>
      <c r="S726" s="103"/>
      <c r="T726" s="554" t="s">
        <v>35</v>
      </c>
      <c r="U726" s="554" t="s">
        <v>35</v>
      </c>
      <c r="V726" s="554"/>
      <c r="W726" s="107" t="s">
        <v>1214</v>
      </c>
      <c r="X726" s="103" t="s">
        <v>27</v>
      </c>
      <c r="Y726" s="108">
        <v>0.42</v>
      </c>
      <c r="Z726" s="109"/>
      <c r="AA726" s="554">
        <v>292949</v>
      </c>
      <c r="AB726" s="554">
        <v>123038.58</v>
      </c>
      <c r="AC726" s="71"/>
      <c r="AD726" s="71"/>
      <c r="AE726" s="71"/>
      <c r="AF726" s="71"/>
      <c r="AG726" s="71"/>
      <c r="AH726" s="103"/>
      <c r="AI726" s="71"/>
      <c r="AJ726" s="103"/>
      <c r="AK726" s="103"/>
      <c r="AL726" s="554" t="s">
        <v>35</v>
      </c>
      <c r="AM726" s="554" t="s">
        <v>35</v>
      </c>
      <c r="AN726" s="71"/>
      <c r="AO726" s="103"/>
      <c r="AP726" s="602" t="s">
        <v>35</v>
      </c>
      <c r="AQ726" s="107"/>
      <c r="AR726" s="107"/>
    </row>
    <row r="727" spans="1:44" outlineLevel="2">
      <c r="A727" s="72">
        <v>47</v>
      </c>
      <c r="B727" s="552" t="s">
        <v>35</v>
      </c>
      <c r="C727" s="552"/>
      <c r="D727" s="71"/>
      <c r="E727" s="103"/>
      <c r="F727" s="103"/>
      <c r="G727" s="103"/>
      <c r="H727" s="103"/>
      <c r="I727" s="103"/>
      <c r="J727" s="103"/>
      <c r="K727" s="107"/>
      <c r="L727" s="105" t="s">
        <v>35</v>
      </c>
      <c r="M727" s="554" t="s">
        <v>35</v>
      </c>
      <c r="N727" s="554" t="s">
        <v>35</v>
      </c>
      <c r="O727" s="554" t="s">
        <v>35</v>
      </c>
      <c r="P727" s="554" t="s">
        <v>35</v>
      </c>
      <c r="Q727" s="71" t="s">
        <v>35</v>
      </c>
      <c r="R727" s="103"/>
      <c r="S727" s="103"/>
      <c r="T727" s="554" t="s">
        <v>35</v>
      </c>
      <c r="U727" s="554" t="s">
        <v>35</v>
      </c>
      <c r="V727" s="554"/>
      <c r="W727" s="107" t="s">
        <v>1063</v>
      </c>
      <c r="X727" s="103" t="s">
        <v>27</v>
      </c>
      <c r="Y727" s="108">
        <v>184.3</v>
      </c>
      <c r="Z727" s="109"/>
      <c r="AA727" s="554">
        <v>3941166</v>
      </c>
      <c r="AB727" s="554">
        <v>726356893.80000007</v>
      </c>
      <c r="AC727" s="71"/>
      <c r="AD727" s="71" t="s">
        <v>29</v>
      </c>
      <c r="AE727" s="71" t="s">
        <v>30</v>
      </c>
      <c r="AF727" s="71" t="s">
        <v>31</v>
      </c>
      <c r="AG727" s="71" t="s">
        <v>32</v>
      </c>
      <c r="AH727" s="103"/>
      <c r="AI727" s="71"/>
      <c r="AJ727" s="103"/>
      <c r="AK727" s="103"/>
      <c r="AL727" s="554" t="s">
        <v>35</v>
      </c>
      <c r="AM727" s="554" t="s">
        <v>35</v>
      </c>
      <c r="AN727" s="71"/>
      <c r="AO727" s="103"/>
      <c r="AP727" s="602" t="s">
        <v>35</v>
      </c>
      <c r="AQ727" s="107"/>
      <c r="AR727" s="107"/>
    </row>
    <row r="728" spans="1:44" ht="37.5" outlineLevel="2">
      <c r="A728" s="72">
        <v>47</v>
      </c>
      <c r="B728" s="552" t="s">
        <v>35</v>
      </c>
      <c r="C728" s="552"/>
      <c r="D728" s="71"/>
      <c r="E728" s="103"/>
      <c r="F728" s="103"/>
      <c r="G728" s="103"/>
      <c r="H728" s="103"/>
      <c r="I728" s="103"/>
      <c r="J728" s="103"/>
      <c r="K728" s="107"/>
      <c r="L728" s="105" t="s">
        <v>35</v>
      </c>
      <c r="M728" s="554" t="s">
        <v>35</v>
      </c>
      <c r="N728" s="554" t="s">
        <v>35</v>
      </c>
      <c r="O728" s="554" t="s">
        <v>35</v>
      </c>
      <c r="P728" s="554" t="s">
        <v>35</v>
      </c>
      <c r="Q728" s="71" t="s">
        <v>35</v>
      </c>
      <c r="R728" s="103"/>
      <c r="S728" s="103"/>
      <c r="T728" s="554" t="s">
        <v>35</v>
      </c>
      <c r="U728" s="554" t="s">
        <v>35</v>
      </c>
      <c r="V728" s="554"/>
      <c r="W728" s="107" t="s">
        <v>1080</v>
      </c>
      <c r="X728" s="103" t="s">
        <v>27</v>
      </c>
      <c r="Y728" s="108">
        <v>3.64</v>
      </c>
      <c r="Z728" s="109"/>
      <c r="AA728" s="554">
        <v>10375629</v>
      </c>
      <c r="AB728" s="554">
        <v>37767289.560000002</v>
      </c>
      <c r="AC728" s="71"/>
      <c r="AD728" s="71" t="s">
        <v>29</v>
      </c>
      <c r="AE728" s="71" t="s">
        <v>30</v>
      </c>
      <c r="AF728" s="71" t="s">
        <v>31</v>
      </c>
      <c r="AG728" s="71" t="s">
        <v>32</v>
      </c>
      <c r="AH728" s="103"/>
      <c r="AI728" s="71"/>
      <c r="AJ728" s="103"/>
      <c r="AK728" s="103"/>
      <c r="AL728" s="554" t="s">
        <v>35</v>
      </c>
      <c r="AM728" s="554" t="s">
        <v>35</v>
      </c>
      <c r="AN728" s="71"/>
      <c r="AO728" s="103"/>
      <c r="AP728" s="602" t="s">
        <v>35</v>
      </c>
      <c r="AQ728" s="107"/>
      <c r="AR728" s="107"/>
    </row>
    <row r="729" spans="1:44" ht="37.5" outlineLevel="2">
      <c r="A729" s="72">
        <v>47</v>
      </c>
      <c r="B729" s="552" t="s">
        <v>35</v>
      </c>
      <c r="C729" s="552"/>
      <c r="D729" s="71"/>
      <c r="E729" s="103"/>
      <c r="F729" s="103"/>
      <c r="G729" s="103"/>
      <c r="H729" s="103"/>
      <c r="I729" s="103"/>
      <c r="J729" s="103"/>
      <c r="K729" s="107"/>
      <c r="L729" s="105" t="s">
        <v>35</v>
      </c>
      <c r="M729" s="554" t="s">
        <v>35</v>
      </c>
      <c r="N729" s="554" t="s">
        <v>35</v>
      </c>
      <c r="O729" s="554" t="s">
        <v>35</v>
      </c>
      <c r="P729" s="554" t="s">
        <v>35</v>
      </c>
      <c r="Q729" s="71" t="s">
        <v>35</v>
      </c>
      <c r="R729" s="103"/>
      <c r="S729" s="103"/>
      <c r="T729" s="554" t="s">
        <v>35</v>
      </c>
      <c r="U729" s="554" t="s">
        <v>35</v>
      </c>
      <c r="V729" s="554"/>
      <c r="W729" s="107" t="s">
        <v>1215</v>
      </c>
      <c r="X729" s="103" t="s">
        <v>27</v>
      </c>
      <c r="Y729" s="108">
        <v>3.64</v>
      </c>
      <c r="Z729" s="109"/>
      <c r="AA729" s="554">
        <v>2613835</v>
      </c>
      <c r="AB729" s="554">
        <v>9514359.4000000004</v>
      </c>
      <c r="AC729" s="71"/>
      <c r="AD729" s="71" t="s">
        <v>29</v>
      </c>
      <c r="AE729" s="71" t="s">
        <v>30</v>
      </c>
      <c r="AF729" s="71" t="s">
        <v>31</v>
      </c>
      <c r="AG729" s="71" t="s">
        <v>32</v>
      </c>
      <c r="AH729" s="103"/>
      <c r="AI729" s="71"/>
      <c r="AJ729" s="103"/>
      <c r="AK729" s="103"/>
      <c r="AL729" s="554" t="s">
        <v>35</v>
      </c>
      <c r="AM729" s="554" t="s">
        <v>35</v>
      </c>
      <c r="AN729" s="71"/>
      <c r="AO729" s="103"/>
      <c r="AP729" s="602" t="s">
        <v>35</v>
      </c>
      <c r="AQ729" s="107"/>
      <c r="AR729" s="107"/>
    </row>
    <row r="730" spans="1:44" ht="37.5" outlineLevel="2">
      <c r="A730" s="72">
        <v>47</v>
      </c>
      <c r="B730" s="552" t="s">
        <v>35</v>
      </c>
      <c r="C730" s="552"/>
      <c r="D730" s="71"/>
      <c r="E730" s="103"/>
      <c r="F730" s="103"/>
      <c r="G730" s="103"/>
      <c r="H730" s="103"/>
      <c r="I730" s="103"/>
      <c r="J730" s="103"/>
      <c r="K730" s="107"/>
      <c r="L730" s="105" t="s">
        <v>35</v>
      </c>
      <c r="M730" s="554" t="s">
        <v>35</v>
      </c>
      <c r="N730" s="554" t="s">
        <v>35</v>
      </c>
      <c r="O730" s="554" t="s">
        <v>35</v>
      </c>
      <c r="P730" s="554" t="s">
        <v>35</v>
      </c>
      <c r="Q730" s="71" t="s">
        <v>35</v>
      </c>
      <c r="R730" s="103"/>
      <c r="S730" s="103"/>
      <c r="T730" s="554" t="s">
        <v>35</v>
      </c>
      <c r="U730" s="554" t="s">
        <v>35</v>
      </c>
      <c r="V730" s="554"/>
      <c r="W730" s="107" t="s">
        <v>1215</v>
      </c>
      <c r="X730" s="103" t="s">
        <v>27</v>
      </c>
      <c r="Y730" s="108">
        <v>3.64</v>
      </c>
      <c r="Z730" s="109"/>
      <c r="AA730" s="554">
        <v>2613835</v>
      </c>
      <c r="AB730" s="554">
        <v>9514359.4000000004</v>
      </c>
      <c r="AC730" s="71"/>
      <c r="AD730" s="71" t="s">
        <v>29</v>
      </c>
      <c r="AE730" s="71" t="s">
        <v>30</v>
      </c>
      <c r="AF730" s="71" t="s">
        <v>31</v>
      </c>
      <c r="AG730" s="71" t="s">
        <v>32</v>
      </c>
      <c r="AH730" s="103"/>
      <c r="AI730" s="71"/>
      <c r="AJ730" s="103"/>
      <c r="AK730" s="103"/>
      <c r="AL730" s="554" t="s">
        <v>35</v>
      </c>
      <c r="AM730" s="554" t="s">
        <v>35</v>
      </c>
      <c r="AN730" s="71"/>
      <c r="AO730" s="103"/>
      <c r="AP730" s="602" t="s">
        <v>35</v>
      </c>
      <c r="AQ730" s="107"/>
      <c r="AR730" s="107"/>
    </row>
    <row r="731" spans="1:44" ht="37.5" outlineLevel="2">
      <c r="A731" s="72">
        <v>47</v>
      </c>
      <c r="B731" s="552" t="s">
        <v>35</v>
      </c>
      <c r="C731" s="552"/>
      <c r="D731" s="71"/>
      <c r="E731" s="103"/>
      <c r="F731" s="103"/>
      <c r="G731" s="103"/>
      <c r="H731" s="103"/>
      <c r="I731" s="103"/>
      <c r="J731" s="103"/>
      <c r="K731" s="107"/>
      <c r="L731" s="105" t="s">
        <v>35</v>
      </c>
      <c r="M731" s="554" t="s">
        <v>35</v>
      </c>
      <c r="N731" s="554" t="s">
        <v>35</v>
      </c>
      <c r="O731" s="554" t="s">
        <v>35</v>
      </c>
      <c r="P731" s="554" t="s">
        <v>35</v>
      </c>
      <c r="Q731" s="71" t="s">
        <v>35</v>
      </c>
      <c r="R731" s="103"/>
      <c r="S731" s="103"/>
      <c r="T731" s="554" t="s">
        <v>35</v>
      </c>
      <c r="U731" s="554" t="s">
        <v>35</v>
      </c>
      <c r="V731" s="554"/>
      <c r="W731" s="107" t="s">
        <v>1215</v>
      </c>
      <c r="X731" s="103" t="s">
        <v>27</v>
      </c>
      <c r="Y731" s="108">
        <v>3.64</v>
      </c>
      <c r="Z731" s="109"/>
      <c r="AA731" s="554">
        <v>2613835</v>
      </c>
      <c r="AB731" s="554">
        <v>9514359.4000000004</v>
      </c>
      <c r="AC731" s="71"/>
      <c r="AD731" s="71" t="s">
        <v>29</v>
      </c>
      <c r="AE731" s="71" t="s">
        <v>30</v>
      </c>
      <c r="AF731" s="71" t="s">
        <v>31</v>
      </c>
      <c r="AG731" s="71" t="s">
        <v>32</v>
      </c>
      <c r="AH731" s="103"/>
      <c r="AI731" s="71"/>
      <c r="AJ731" s="103"/>
      <c r="AK731" s="103"/>
      <c r="AL731" s="554" t="s">
        <v>35</v>
      </c>
      <c r="AM731" s="554" t="s">
        <v>35</v>
      </c>
      <c r="AN731" s="71"/>
      <c r="AO731" s="103"/>
      <c r="AP731" s="602" t="s">
        <v>35</v>
      </c>
      <c r="AQ731" s="107"/>
      <c r="AR731" s="107"/>
    </row>
    <row r="732" spans="1:44" ht="37.5" outlineLevel="2">
      <c r="A732" s="72">
        <v>47</v>
      </c>
      <c r="B732" s="552" t="s">
        <v>35</v>
      </c>
      <c r="C732" s="552"/>
      <c r="D732" s="71"/>
      <c r="E732" s="103"/>
      <c r="F732" s="103"/>
      <c r="G732" s="103"/>
      <c r="H732" s="103"/>
      <c r="I732" s="103"/>
      <c r="J732" s="103"/>
      <c r="K732" s="107"/>
      <c r="L732" s="105" t="s">
        <v>35</v>
      </c>
      <c r="M732" s="554" t="s">
        <v>35</v>
      </c>
      <c r="N732" s="554" t="s">
        <v>35</v>
      </c>
      <c r="O732" s="554" t="s">
        <v>35</v>
      </c>
      <c r="P732" s="554" t="s">
        <v>35</v>
      </c>
      <c r="Q732" s="71" t="s">
        <v>35</v>
      </c>
      <c r="R732" s="103"/>
      <c r="S732" s="103"/>
      <c r="T732" s="554" t="s">
        <v>35</v>
      </c>
      <c r="U732" s="554" t="s">
        <v>35</v>
      </c>
      <c r="V732" s="554"/>
      <c r="W732" s="107" t="s">
        <v>1215</v>
      </c>
      <c r="X732" s="103" t="s">
        <v>27</v>
      </c>
      <c r="Y732" s="108">
        <v>3.64</v>
      </c>
      <c r="Z732" s="109"/>
      <c r="AA732" s="554">
        <v>2613835</v>
      </c>
      <c r="AB732" s="554">
        <v>9514359.4000000004</v>
      </c>
      <c r="AC732" s="71"/>
      <c r="AD732" s="71" t="s">
        <v>29</v>
      </c>
      <c r="AE732" s="71" t="s">
        <v>30</v>
      </c>
      <c r="AF732" s="71" t="s">
        <v>31</v>
      </c>
      <c r="AG732" s="71" t="s">
        <v>32</v>
      </c>
      <c r="AH732" s="103"/>
      <c r="AI732" s="71"/>
      <c r="AJ732" s="103"/>
      <c r="AK732" s="103"/>
      <c r="AL732" s="554" t="s">
        <v>35</v>
      </c>
      <c r="AM732" s="554" t="s">
        <v>35</v>
      </c>
      <c r="AN732" s="71"/>
      <c r="AO732" s="103"/>
      <c r="AP732" s="602" t="s">
        <v>35</v>
      </c>
      <c r="AQ732" s="107"/>
      <c r="AR732" s="107"/>
    </row>
    <row r="733" spans="1:44" outlineLevel="2">
      <c r="A733" s="72">
        <v>47</v>
      </c>
      <c r="B733" s="552" t="s">
        <v>35</v>
      </c>
      <c r="C733" s="552"/>
      <c r="D733" s="71"/>
      <c r="E733" s="103"/>
      <c r="F733" s="103"/>
      <c r="G733" s="103"/>
      <c r="H733" s="103"/>
      <c r="I733" s="103"/>
      <c r="J733" s="103"/>
      <c r="K733" s="107"/>
      <c r="L733" s="105" t="s">
        <v>35</v>
      </c>
      <c r="M733" s="554" t="s">
        <v>35</v>
      </c>
      <c r="N733" s="554" t="s">
        <v>35</v>
      </c>
      <c r="O733" s="554" t="s">
        <v>35</v>
      </c>
      <c r="P733" s="554" t="s">
        <v>35</v>
      </c>
      <c r="Q733" s="71" t="s">
        <v>35</v>
      </c>
      <c r="R733" s="103"/>
      <c r="S733" s="103"/>
      <c r="T733" s="554" t="s">
        <v>35</v>
      </c>
      <c r="U733" s="554" t="s">
        <v>35</v>
      </c>
      <c r="V733" s="554"/>
      <c r="W733" s="107" t="s">
        <v>1210</v>
      </c>
      <c r="X733" s="103" t="s">
        <v>27</v>
      </c>
      <c r="Y733" s="108">
        <v>184.3</v>
      </c>
      <c r="Z733" s="109"/>
      <c r="AA733" s="554">
        <v>161275</v>
      </c>
      <c r="AB733" s="554">
        <v>29722982.5</v>
      </c>
      <c r="AC733" s="71"/>
      <c r="AD733" s="71"/>
      <c r="AE733" s="71"/>
      <c r="AF733" s="71"/>
      <c r="AG733" s="71"/>
      <c r="AH733" s="103"/>
      <c r="AI733" s="71"/>
      <c r="AJ733" s="103"/>
      <c r="AK733" s="103"/>
      <c r="AL733" s="554" t="s">
        <v>35</v>
      </c>
      <c r="AM733" s="554" t="s">
        <v>35</v>
      </c>
      <c r="AN733" s="71"/>
      <c r="AO733" s="103"/>
      <c r="AP733" s="602" t="s">
        <v>35</v>
      </c>
      <c r="AQ733" s="107"/>
      <c r="AR733" s="107"/>
    </row>
    <row r="734" spans="1:44" outlineLevel="2">
      <c r="A734" s="72">
        <v>47</v>
      </c>
      <c r="B734" s="552" t="s">
        <v>35</v>
      </c>
      <c r="C734" s="552"/>
      <c r="D734" s="71"/>
      <c r="E734" s="103"/>
      <c r="F734" s="103"/>
      <c r="G734" s="103"/>
      <c r="H734" s="103"/>
      <c r="I734" s="103"/>
      <c r="J734" s="103"/>
      <c r="K734" s="107"/>
      <c r="L734" s="105" t="s">
        <v>35</v>
      </c>
      <c r="M734" s="554" t="s">
        <v>35</v>
      </c>
      <c r="N734" s="554" t="s">
        <v>35</v>
      </c>
      <c r="O734" s="554" t="s">
        <v>35</v>
      </c>
      <c r="P734" s="554" t="s">
        <v>35</v>
      </c>
      <c r="Q734" s="71" t="s">
        <v>35</v>
      </c>
      <c r="R734" s="103"/>
      <c r="S734" s="103"/>
      <c r="T734" s="554" t="s">
        <v>35</v>
      </c>
      <c r="U734" s="554" t="s">
        <v>35</v>
      </c>
      <c r="V734" s="554"/>
      <c r="W734" s="107" t="s">
        <v>1218</v>
      </c>
      <c r="X734" s="103" t="s">
        <v>38</v>
      </c>
      <c r="Y734" s="108">
        <v>0.8</v>
      </c>
      <c r="Z734" s="109"/>
      <c r="AA734" s="554">
        <v>2523428</v>
      </c>
      <c r="AB734" s="554">
        <v>2018742.4000000001</v>
      </c>
      <c r="AC734" s="71"/>
      <c r="AD734" s="71"/>
      <c r="AE734" s="71"/>
      <c r="AF734" s="71"/>
      <c r="AG734" s="71"/>
      <c r="AH734" s="103"/>
      <c r="AI734" s="71"/>
      <c r="AJ734" s="103"/>
      <c r="AK734" s="103"/>
      <c r="AL734" s="554" t="s">
        <v>35</v>
      </c>
      <c r="AM734" s="554" t="s">
        <v>35</v>
      </c>
      <c r="AN734" s="71"/>
      <c r="AO734" s="103"/>
      <c r="AP734" s="602" t="s">
        <v>35</v>
      </c>
      <c r="AQ734" s="107"/>
      <c r="AR734" s="107"/>
    </row>
    <row r="735" spans="1:44" outlineLevel="2">
      <c r="A735" s="72">
        <v>47</v>
      </c>
      <c r="B735" s="552" t="s">
        <v>35</v>
      </c>
      <c r="C735" s="552"/>
      <c r="D735" s="71"/>
      <c r="E735" s="103"/>
      <c r="F735" s="103"/>
      <c r="G735" s="103"/>
      <c r="H735" s="103"/>
      <c r="I735" s="103"/>
      <c r="J735" s="103"/>
      <c r="K735" s="107"/>
      <c r="L735" s="105" t="s">
        <v>35</v>
      </c>
      <c r="M735" s="554" t="s">
        <v>35</v>
      </c>
      <c r="N735" s="554" t="s">
        <v>35</v>
      </c>
      <c r="O735" s="554" t="s">
        <v>35</v>
      </c>
      <c r="P735" s="554" t="s">
        <v>35</v>
      </c>
      <c r="Q735" s="71" t="s">
        <v>35</v>
      </c>
      <c r="R735" s="103"/>
      <c r="S735" s="103"/>
      <c r="T735" s="554" t="s">
        <v>35</v>
      </c>
      <c r="U735" s="554" t="s">
        <v>35</v>
      </c>
      <c r="V735" s="554"/>
      <c r="W735" s="107" t="s">
        <v>1212</v>
      </c>
      <c r="X735" s="103" t="s">
        <v>27</v>
      </c>
      <c r="Y735" s="108">
        <v>3.2</v>
      </c>
      <c r="Z735" s="109"/>
      <c r="AA735" s="554">
        <v>292949</v>
      </c>
      <c r="AB735" s="554">
        <v>937436.8</v>
      </c>
      <c r="AC735" s="71"/>
      <c r="AD735" s="71"/>
      <c r="AE735" s="71"/>
      <c r="AF735" s="71"/>
      <c r="AG735" s="71"/>
      <c r="AH735" s="103"/>
      <c r="AI735" s="71"/>
      <c r="AJ735" s="103"/>
      <c r="AK735" s="103"/>
      <c r="AL735" s="554" t="s">
        <v>35</v>
      </c>
      <c r="AM735" s="554" t="s">
        <v>35</v>
      </c>
      <c r="AN735" s="71"/>
      <c r="AO735" s="103"/>
      <c r="AP735" s="602" t="s">
        <v>35</v>
      </c>
      <c r="AQ735" s="107"/>
      <c r="AR735" s="107"/>
    </row>
    <row r="736" spans="1:44" outlineLevel="2">
      <c r="A736" s="72">
        <v>47</v>
      </c>
      <c r="B736" s="552" t="s">
        <v>35</v>
      </c>
      <c r="C736" s="552"/>
      <c r="D736" s="71"/>
      <c r="E736" s="103"/>
      <c r="F736" s="103"/>
      <c r="G736" s="103"/>
      <c r="H736" s="103"/>
      <c r="I736" s="103"/>
      <c r="J736" s="103"/>
      <c r="K736" s="107"/>
      <c r="L736" s="105" t="s">
        <v>35</v>
      </c>
      <c r="M736" s="554" t="s">
        <v>35</v>
      </c>
      <c r="N736" s="554" t="s">
        <v>35</v>
      </c>
      <c r="O736" s="554" t="s">
        <v>35</v>
      </c>
      <c r="P736" s="554" t="s">
        <v>35</v>
      </c>
      <c r="Q736" s="71" t="s">
        <v>35</v>
      </c>
      <c r="R736" s="103"/>
      <c r="S736" s="103"/>
      <c r="T736" s="554" t="s">
        <v>35</v>
      </c>
      <c r="U736" s="554" t="s">
        <v>35</v>
      </c>
      <c r="V736" s="554"/>
      <c r="W736" s="107" t="s">
        <v>1194</v>
      </c>
      <c r="X736" s="103" t="s">
        <v>27</v>
      </c>
      <c r="Y736" s="108">
        <v>6.2</v>
      </c>
      <c r="Z736" s="109"/>
      <c r="AA736" s="554">
        <v>292949</v>
      </c>
      <c r="AB736" s="554">
        <v>1816283.8</v>
      </c>
      <c r="AC736" s="71"/>
      <c r="AD736" s="71"/>
      <c r="AE736" s="71"/>
      <c r="AF736" s="71"/>
      <c r="AG736" s="71"/>
      <c r="AH736" s="103"/>
      <c r="AI736" s="71"/>
      <c r="AJ736" s="103"/>
      <c r="AK736" s="103"/>
      <c r="AL736" s="554" t="s">
        <v>35</v>
      </c>
      <c r="AM736" s="554" t="s">
        <v>35</v>
      </c>
      <c r="AN736" s="71"/>
      <c r="AO736" s="103"/>
      <c r="AP736" s="602" t="s">
        <v>35</v>
      </c>
      <c r="AQ736" s="107"/>
      <c r="AR736" s="107"/>
    </row>
    <row r="737" spans="1:44" ht="37.5" outlineLevel="2">
      <c r="A737" s="72">
        <v>47</v>
      </c>
      <c r="B737" s="552" t="s">
        <v>35</v>
      </c>
      <c r="C737" s="552"/>
      <c r="D737" s="71"/>
      <c r="E737" s="103"/>
      <c r="F737" s="103"/>
      <c r="G737" s="103"/>
      <c r="H737" s="103"/>
      <c r="I737" s="103"/>
      <c r="J737" s="103"/>
      <c r="K737" s="107"/>
      <c r="L737" s="105" t="s">
        <v>35</v>
      </c>
      <c r="M737" s="554" t="s">
        <v>35</v>
      </c>
      <c r="N737" s="554" t="s">
        <v>35</v>
      </c>
      <c r="O737" s="554" t="s">
        <v>35</v>
      </c>
      <c r="P737" s="554" t="s">
        <v>35</v>
      </c>
      <c r="Q737" s="71" t="s">
        <v>35</v>
      </c>
      <c r="R737" s="103"/>
      <c r="S737" s="103"/>
      <c r="T737" s="554" t="s">
        <v>35</v>
      </c>
      <c r="U737" s="554" t="s">
        <v>35</v>
      </c>
      <c r="V737" s="554"/>
      <c r="W737" s="107" t="s">
        <v>1219</v>
      </c>
      <c r="X737" s="103" t="s">
        <v>27</v>
      </c>
      <c r="Y737" s="108">
        <v>318.41000000000003</v>
      </c>
      <c r="Z737" s="109"/>
      <c r="AA737" s="554">
        <v>282038</v>
      </c>
      <c r="AB737" s="554">
        <v>89803719.580000013</v>
      </c>
      <c r="AC737" s="71"/>
      <c r="AD737" s="71"/>
      <c r="AE737" s="71"/>
      <c r="AF737" s="71"/>
      <c r="AG737" s="71"/>
      <c r="AH737" s="103"/>
      <c r="AI737" s="71"/>
      <c r="AJ737" s="103"/>
      <c r="AK737" s="103"/>
      <c r="AL737" s="554" t="s">
        <v>35</v>
      </c>
      <c r="AM737" s="554" t="s">
        <v>35</v>
      </c>
      <c r="AN737" s="71"/>
      <c r="AO737" s="103"/>
      <c r="AP737" s="602" t="s">
        <v>35</v>
      </c>
      <c r="AQ737" s="107"/>
      <c r="AR737" s="107"/>
    </row>
    <row r="738" spans="1:44" outlineLevel="2">
      <c r="A738" s="72">
        <v>47</v>
      </c>
      <c r="B738" s="552" t="s">
        <v>35</v>
      </c>
      <c r="C738" s="552"/>
      <c r="D738" s="71"/>
      <c r="E738" s="103"/>
      <c r="F738" s="103"/>
      <c r="G738" s="103"/>
      <c r="H738" s="103"/>
      <c r="I738" s="103"/>
      <c r="J738" s="103"/>
      <c r="K738" s="107"/>
      <c r="L738" s="105" t="s">
        <v>35</v>
      </c>
      <c r="M738" s="554" t="s">
        <v>35</v>
      </c>
      <c r="N738" s="554" t="s">
        <v>35</v>
      </c>
      <c r="O738" s="554" t="s">
        <v>35</v>
      </c>
      <c r="P738" s="554" t="s">
        <v>35</v>
      </c>
      <c r="Q738" s="71" t="s">
        <v>35</v>
      </c>
      <c r="R738" s="103"/>
      <c r="S738" s="103"/>
      <c r="T738" s="554" t="s">
        <v>35</v>
      </c>
      <c r="U738" s="554" t="s">
        <v>35</v>
      </c>
      <c r="V738" s="554"/>
      <c r="W738" s="107" t="s">
        <v>1198</v>
      </c>
      <c r="X738" s="103" t="s">
        <v>27</v>
      </c>
      <c r="Y738" s="108">
        <v>3.36</v>
      </c>
      <c r="Z738" s="109"/>
      <c r="AA738" s="554">
        <v>303189</v>
      </c>
      <c r="AB738" s="554">
        <v>1018715.0399999999</v>
      </c>
      <c r="AC738" s="71"/>
      <c r="AD738" s="71"/>
      <c r="AE738" s="71"/>
      <c r="AF738" s="71"/>
      <c r="AG738" s="71"/>
      <c r="AH738" s="103"/>
      <c r="AI738" s="71"/>
      <c r="AJ738" s="103"/>
      <c r="AK738" s="103"/>
      <c r="AL738" s="554" t="s">
        <v>35</v>
      </c>
      <c r="AM738" s="554" t="s">
        <v>35</v>
      </c>
      <c r="AN738" s="71"/>
      <c r="AO738" s="103"/>
      <c r="AP738" s="602" t="s">
        <v>35</v>
      </c>
      <c r="AQ738" s="107"/>
      <c r="AR738" s="107"/>
    </row>
    <row r="739" spans="1:44" outlineLevel="2">
      <c r="A739" s="72">
        <v>47</v>
      </c>
      <c r="B739" s="552" t="s">
        <v>35</v>
      </c>
      <c r="C739" s="552"/>
      <c r="D739" s="71"/>
      <c r="E739" s="103"/>
      <c r="F739" s="103"/>
      <c r="G739" s="103"/>
      <c r="H739" s="103"/>
      <c r="I739" s="103"/>
      <c r="J739" s="103"/>
      <c r="K739" s="107"/>
      <c r="L739" s="105" t="s">
        <v>35</v>
      </c>
      <c r="M739" s="554" t="s">
        <v>35</v>
      </c>
      <c r="N739" s="554" t="s">
        <v>35</v>
      </c>
      <c r="O739" s="554" t="s">
        <v>35</v>
      </c>
      <c r="P739" s="554" t="s">
        <v>35</v>
      </c>
      <c r="Q739" s="71" t="s">
        <v>35</v>
      </c>
      <c r="R739" s="103"/>
      <c r="S739" s="103"/>
      <c r="T739" s="554" t="s">
        <v>35</v>
      </c>
      <c r="U739" s="554" t="s">
        <v>35</v>
      </c>
      <c r="V739" s="554"/>
      <c r="W739" s="107" t="s">
        <v>1024</v>
      </c>
      <c r="X739" s="103" t="s">
        <v>27</v>
      </c>
      <c r="Y739" s="108">
        <v>9</v>
      </c>
      <c r="Z739" s="109"/>
      <c r="AA739" s="554">
        <v>138443</v>
      </c>
      <c r="AB739" s="554">
        <v>1245987</v>
      </c>
      <c r="AC739" s="71"/>
      <c r="AD739" s="71"/>
      <c r="AE739" s="71"/>
      <c r="AF739" s="71"/>
      <c r="AG739" s="71"/>
      <c r="AH739" s="103"/>
      <c r="AI739" s="71"/>
      <c r="AJ739" s="103"/>
      <c r="AK739" s="103"/>
      <c r="AL739" s="554" t="s">
        <v>35</v>
      </c>
      <c r="AM739" s="554" t="s">
        <v>35</v>
      </c>
      <c r="AN739" s="71"/>
      <c r="AO739" s="103"/>
      <c r="AP739" s="602" t="s">
        <v>35</v>
      </c>
      <c r="AQ739" s="107"/>
      <c r="AR739" s="107"/>
    </row>
    <row r="740" spans="1:44" outlineLevel="2">
      <c r="A740" s="72">
        <v>47</v>
      </c>
      <c r="B740" s="552" t="s">
        <v>35</v>
      </c>
      <c r="C740" s="552"/>
      <c r="D740" s="71"/>
      <c r="E740" s="103"/>
      <c r="F740" s="103"/>
      <c r="G740" s="103"/>
      <c r="H740" s="103"/>
      <c r="I740" s="103"/>
      <c r="J740" s="103"/>
      <c r="K740" s="107"/>
      <c r="L740" s="105" t="s">
        <v>35</v>
      </c>
      <c r="M740" s="554" t="s">
        <v>35</v>
      </c>
      <c r="N740" s="554" t="s">
        <v>35</v>
      </c>
      <c r="O740" s="554" t="s">
        <v>35</v>
      </c>
      <c r="P740" s="554" t="s">
        <v>35</v>
      </c>
      <c r="Q740" s="71" t="s">
        <v>35</v>
      </c>
      <c r="R740" s="103"/>
      <c r="S740" s="103"/>
      <c r="T740" s="554" t="s">
        <v>35</v>
      </c>
      <c r="U740" s="554" t="s">
        <v>35</v>
      </c>
      <c r="V740" s="554"/>
      <c r="W740" s="107" t="s">
        <v>1217</v>
      </c>
      <c r="X740" s="103" t="s">
        <v>38</v>
      </c>
      <c r="Y740" s="108">
        <v>0.35199999999999998</v>
      </c>
      <c r="Z740" s="109"/>
      <c r="AA740" s="554">
        <v>5994000</v>
      </c>
      <c r="AB740" s="554">
        <v>2109888</v>
      </c>
      <c r="AC740" s="71"/>
      <c r="AD740" s="71"/>
      <c r="AE740" s="71"/>
      <c r="AF740" s="71"/>
      <c r="AG740" s="71"/>
      <c r="AH740" s="103"/>
      <c r="AI740" s="71"/>
      <c r="AJ740" s="103"/>
      <c r="AK740" s="103"/>
      <c r="AL740" s="554" t="s">
        <v>35</v>
      </c>
      <c r="AM740" s="554" t="s">
        <v>35</v>
      </c>
      <c r="AN740" s="71"/>
      <c r="AO740" s="103"/>
      <c r="AP740" s="602" t="s">
        <v>35</v>
      </c>
      <c r="AQ740" s="107"/>
      <c r="AR740" s="107"/>
    </row>
    <row r="741" spans="1:44" outlineLevel="2">
      <c r="A741" s="72">
        <v>47</v>
      </c>
      <c r="B741" s="552" t="s">
        <v>35</v>
      </c>
      <c r="C741" s="552"/>
      <c r="D741" s="71"/>
      <c r="E741" s="103"/>
      <c r="F741" s="103"/>
      <c r="G741" s="103"/>
      <c r="H741" s="103"/>
      <c r="I741" s="103"/>
      <c r="J741" s="103"/>
      <c r="K741" s="107"/>
      <c r="L741" s="105" t="s">
        <v>35</v>
      </c>
      <c r="M741" s="554" t="s">
        <v>35</v>
      </c>
      <c r="N741" s="554" t="s">
        <v>35</v>
      </c>
      <c r="O741" s="554" t="s">
        <v>35</v>
      </c>
      <c r="P741" s="554" t="s">
        <v>35</v>
      </c>
      <c r="Q741" s="71" t="s">
        <v>35</v>
      </c>
      <c r="R741" s="103"/>
      <c r="S741" s="103"/>
      <c r="T741" s="554" t="s">
        <v>35</v>
      </c>
      <c r="U741" s="554" t="s">
        <v>35</v>
      </c>
      <c r="V741" s="554"/>
      <c r="W741" s="107" t="s">
        <v>1220</v>
      </c>
      <c r="X741" s="103" t="s">
        <v>38</v>
      </c>
      <c r="Y741" s="108">
        <v>0.88700000000000001</v>
      </c>
      <c r="Z741" s="109"/>
      <c r="AA741" s="554">
        <v>2036769</v>
      </c>
      <c r="AB741" s="554">
        <v>1806614.1030000001</v>
      </c>
      <c r="AC741" s="71"/>
      <c r="AD741" s="71"/>
      <c r="AE741" s="71"/>
      <c r="AF741" s="71"/>
      <c r="AG741" s="71"/>
      <c r="AH741" s="103"/>
      <c r="AI741" s="71"/>
      <c r="AJ741" s="103"/>
      <c r="AK741" s="103"/>
      <c r="AL741" s="554" t="s">
        <v>35</v>
      </c>
      <c r="AM741" s="554" t="s">
        <v>35</v>
      </c>
      <c r="AN741" s="71"/>
      <c r="AO741" s="103"/>
      <c r="AP741" s="602" t="s">
        <v>35</v>
      </c>
      <c r="AQ741" s="107"/>
      <c r="AR741" s="107"/>
    </row>
    <row r="742" spans="1:44" outlineLevel="2">
      <c r="A742" s="72">
        <v>47</v>
      </c>
      <c r="B742" s="552" t="s">
        <v>35</v>
      </c>
      <c r="C742" s="552"/>
      <c r="D742" s="71"/>
      <c r="E742" s="103"/>
      <c r="F742" s="103"/>
      <c r="G742" s="103"/>
      <c r="H742" s="103"/>
      <c r="I742" s="103"/>
      <c r="J742" s="103"/>
      <c r="K742" s="107"/>
      <c r="L742" s="105" t="s">
        <v>35</v>
      </c>
      <c r="M742" s="554" t="s">
        <v>35</v>
      </c>
      <c r="N742" s="554" t="s">
        <v>35</v>
      </c>
      <c r="O742" s="554" t="s">
        <v>35</v>
      </c>
      <c r="P742" s="554" t="s">
        <v>35</v>
      </c>
      <c r="Q742" s="71" t="s">
        <v>35</v>
      </c>
      <c r="R742" s="103"/>
      <c r="S742" s="103"/>
      <c r="T742" s="554" t="s">
        <v>35</v>
      </c>
      <c r="U742" s="554" t="s">
        <v>35</v>
      </c>
      <c r="V742" s="554"/>
      <c r="W742" s="107" t="s">
        <v>1005</v>
      </c>
      <c r="X742" s="103" t="s">
        <v>27</v>
      </c>
      <c r="Y742" s="108">
        <v>28.8</v>
      </c>
      <c r="Z742" s="109"/>
      <c r="AA742" s="554">
        <v>5559129</v>
      </c>
      <c r="AB742" s="554">
        <v>160102915.20000002</v>
      </c>
      <c r="AC742" s="71"/>
      <c r="AD742" s="71" t="s">
        <v>29</v>
      </c>
      <c r="AE742" s="71" t="s">
        <v>36</v>
      </c>
      <c r="AF742" s="71" t="s">
        <v>31</v>
      </c>
      <c r="AG742" s="71" t="s">
        <v>34</v>
      </c>
      <c r="AH742" s="103"/>
      <c r="AI742" s="71"/>
      <c r="AJ742" s="103"/>
      <c r="AK742" s="103"/>
      <c r="AL742" s="554" t="s">
        <v>35</v>
      </c>
      <c r="AM742" s="554" t="s">
        <v>35</v>
      </c>
      <c r="AN742" s="71"/>
      <c r="AO742" s="103"/>
      <c r="AP742" s="602" t="s">
        <v>35</v>
      </c>
      <c r="AQ742" s="107"/>
      <c r="AR742" s="107"/>
    </row>
    <row r="743" spans="1:44" ht="37.5" outlineLevel="2">
      <c r="A743" s="72">
        <v>47</v>
      </c>
      <c r="B743" s="552" t="s">
        <v>35</v>
      </c>
      <c r="C743" s="552"/>
      <c r="D743" s="71"/>
      <c r="E743" s="103"/>
      <c r="F743" s="103"/>
      <c r="G743" s="103"/>
      <c r="H743" s="103"/>
      <c r="I743" s="103"/>
      <c r="J743" s="103"/>
      <c r="K743" s="107"/>
      <c r="L743" s="105" t="s">
        <v>35</v>
      </c>
      <c r="M743" s="554" t="s">
        <v>35</v>
      </c>
      <c r="N743" s="554" t="s">
        <v>35</v>
      </c>
      <c r="O743" s="554" t="s">
        <v>35</v>
      </c>
      <c r="P743" s="554" t="s">
        <v>35</v>
      </c>
      <c r="Q743" s="71" t="s">
        <v>35</v>
      </c>
      <c r="R743" s="103"/>
      <c r="S743" s="103"/>
      <c r="T743" s="554" t="s">
        <v>35</v>
      </c>
      <c r="U743" s="554" t="s">
        <v>35</v>
      </c>
      <c r="V743" s="554"/>
      <c r="W743" s="107" t="s">
        <v>1080</v>
      </c>
      <c r="X743" s="103" t="s">
        <v>27</v>
      </c>
      <c r="Y743" s="108">
        <v>2.4</v>
      </c>
      <c r="Z743" s="109"/>
      <c r="AA743" s="554">
        <v>10375629</v>
      </c>
      <c r="AB743" s="554">
        <v>24901509.599999998</v>
      </c>
      <c r="AC743" s="71"/>
      <c r="AD743" s="71" t="s">
        <v>29</v>
      </c>
      <c r="AE743" s="71" t="s">
        <v>36</v>
      </c>
      <c r="AF743" s="71" t="s">
        <v>31</v>
      </c>
      <c r="AG743" s="71" t="s">
        <v>32</v>
      </c>
      <c r="AH743" s="103"/>
      <c r="AI743" s="71"/>
      <c r="AJ743" s="103"/>
      <c r="AK743" s="103"/>
      <c r="AL743" s="554" t="s">
        <v>35</v>
      </c>
      <c r="AM743" s="554" t="s">
        <v>35</v>
      </c>
      <c r="AN743" s="71"/>
      <c r="AO743" s="103"/>
      <c r="AP743" s="602" t="s">
        <v>35</v>
      </c>
      <c r="AQ743" s="107"/>
      <c r="AR743" s="107"/>
    </row>
    <row r="744" spans="1:44" outlineLevel="2">
      <c r="A744" s="72">
        <v>47</v>
      </c>
      <c r="B744" s="552" t="s">
        <v>35</v>
      </c>
      <c r="C744" s="552"/>
      <c r="D744" s="71"/>
      <c r="E744" s="103"/>
      <c r="F744" s="103"/>
      <c r="G744" s="103"/>
      <c r="H744" s="103"/>
      <c r="I744" s="103"/>
      <c r="J744" s="103"/>
      <c r="K744" s="107"/>
      <c r="L744" s="105" t="s">
        <v>35</v>
      </c>
      <c r="M744" s="554" t="s">
        <v>35</v>
      </c>
      <c r="N744" s="554" t="s">
        <v>35</v>
      </c>
      <c r="O744" s="554" t="s">
        <v>35</v>
      </c>
      <c r="P744" s="554" t="s">
        <v>35</v>
      </c>
      <c r="Q744" s="71" t="s">
        <v>35</v>
      </c>
      <c r="R744" s="103"/>
      <c r="S744" s="103"/>
      <c r="T744" s="554" t="s">
        <v>35</v>
      </c>
      <c r="U744" s="554" t="s">
        <v>35</v>
      </c>
      <c r="V744" s="554"/>
      <c r="W744" s="107" t="s">
        <v>1009</v>
      </c>
      <c r="X744" s="103" t="s">
        <v>27</v>
      </c>
      <c r="Y744" s="108">
        <v>33.04</v>
      </c>
      <c r="Z744" s="109"/>
      <c r="AA744" s="554">
        <v>282038</v>
      </c>
      <c r="AB744" s="554">
        <v>9318535.5199999996</v>
      </c>
      <c r="AC744" s="71"/>
      <c r="AD744" s="71"/>
      <c r="AE744" s="71"/>
      <c r="AF744" s="71"/>
      <c r="AG744" s="71"/>
      <c r="AH744" s="103"/>
      <c r="AI744" s="71"/>
      <c r="AJ744" s="103"/>
      <c r="AK744" s="103"/>
      <c r="AL744" s="554" t="s">
        <v>35</v>
      </c>
      <c r="AM744" s="554" t="s">
        <v>35</v>
      </c>
      <c r="AN744" s="71"/>
      <c r="AO744" s="103"/>
      <c r="AP744" s="602" t="s">
        <v>35</v>
      </c>
      <c r="AQ744" s="107"/>
      <c r="AR744" s="107"/>
    </row>
    <row r="745" spans="1:44" outlineLevel="2">
      <c r="A745" s="72">
        <v>47</v>
      </c>
      <c r="B745" s="552" t="s">
        <v>35</v>
      </c>
      <c r="C745" s="552"/>
      <c r="D745" s="71"/>
      <c r="E745" s="103"/>
      <c r="F745" s="103"/>
      <c r="G745" s="103"/>
      <c r="H745" s="103"/>
      <c r="I745" s="103"/>
      <c r="J745" s="103"/>
      <c r="K745" s="107"/>
      <c r="L745" s="105" t="s">
        <v>35</v>
      </c>
      <c r="M745" s="554" t="s">
        <v>35</v>
      </c>
      <c r="N745" s="554" t="s">
        <v>35</v>
      </c>
      <c r="O745" s="554" t="s">
        <v>35</v>
      </c>
      <c r="P745" s="554" t="s">
        <v>35</v>
      </c>
      <c r="Q745" s="71" t="s">
        <v>35</v>
      </c>
      <c r="R745" s="103"/>
      <c r="S745" s="103"/>
      <c r="T745" s="554" t="s">
        <v>35</v>
      </c>
      <c r="U745" s="554" t="s">
        <v>35</v>
      </c>
      <c r="V745" s="554"/>
      <c r="W745" s="107" t="s">
        <v>1208</v>
      </c>
      <c r="X745" s="103" t="s">
        <v>38</v>
      </c>
      <c r="Y745" s="108">
        <v>0.95</v>
      </c>
      <c r="Z745" s="109"/>
      <c r="AA745" s="554">
        <v>2523428</v>
      </c>
      <c r="AB745" s="554">
        <v>2397256.6</v>
      </c>
      <c r="AC745" s="71"/>
      <c r="AD745" s="71"/>
      <c r="AE745" s="71"/>
      <c r="AF745" s="71"/>
      <c r="AG745" s="71"/>
      <c r="AH745" s="103"/>
      <c r="AI745" s="71"/>
      <c r="AJ745" s="103"/>
      <c r="AK745" s="103"/>
      <c r="AL745" s="554" t="s">
        <v>35</v>
      </c>
      <c r="AM745" s="554" t="s">
        <v>35</v>
      </c>
      <c r="AN745" s="71"/>
      <c r="AO745" s="103"/>
      <c r="AP745" s="602" t="s">
        <v>35</v>
      </c>
      <c r="AQ745" s="107"/>
      <c r="AR745" s="107"/>
    </row>
    <row r="746" spans="1:44" outlineLevel="2">
      <c r="A746" s="72">
        <v>47</v>
      </c>
      <c r="B746" s="552" t="s">
        <v>35</v>
      </c>
      <c r="C746" s="552"/>
      <c r="D746" s="71"/>
      <c r="E746" s="103"/>
      <c r="F746" s="103"/>
      <c r="G746" s="103"/>
      <c r="H746" s="103"/>
      <c r="I746" s="103"/>
      <c r="J746" s="103"/>
      <c r="K746" s="107"/>
      <c r="L746" s="105" t="s">
        <v>35</v>
      </c>
      <c r="M746" s="554" t="s">
        <v>35</v>
      </c>
      <c r="N746" s="554" t="s">
        <v>35</v>
      </c>
      <c r="O746" s="554" t="s">
        <v>35</v>
      </c>
      <c r="P746" s="554" t="s">
        <v>35</v>
      </c>
      <c r="Q746" s="71" t="s">
        <v>35</v>
      </c>
      <c r="R746" s="103"/>
      <c r="S746" s="103"/>
      <c r="T746" s="554" t="s">
        <v>35</v>
      </c>
      <c r="U746" s="554" t="s">
        <v>35</v>
      </c>
      <c r="V746" s="554"/>
      <c r="W746" s="107" t="s">
        <v>1221</v>
      </c>
      <c r="X746" s="103" t="s">
        <v>27</v>
      </c>
      <c r="Y746" s="108">
        <v>70.599999999999994</v>
      </c>
      <c r="Z746" s="109"/>
      <c r="AA746" s="554">
        <v>3941166</v>
      </c>
      <c r="AB746" s="554">
        <v>278246319.59999996</v>
      </c>
      <c r="AC746" s="71"/>
      <c r="AD746" s="71" t="s">
        <v>29</v>
      </c>
      <c r="AE746" s="71" t="s">
        <v>30</v>
      </c>
      <c r="AF746" s="71" t="s">
        <v>31</v>
      </c>
      <c r="AG746" s="71" t="s">
        <v>32</v>
      </c>
      <c r="AH746" s="103"/>
      <c r="AI746" s="71"/>
      <c r="AJ746" s="103"/>
      <c r="AK746" s="103"/>
      <c r="AL746" s="554" t="s">
        <v>35</v>
      </c>
      <c r="AM746" s="554" t="s">
        <v>35</v>
      </c>
      <c r="AN746" s="71"/>
      <c r="AO746" s="103"/>
      <c r="AP746" s="602" t="s">
        <v>35</v>
      </c>
      <c r="AQ746" s="107"/>
      <c r="AR746" s="107"/>
    </row>
    <row r="747" spans="1:44" ht="37.5" outlineLevel="2">
      <c r="A747" s="72">
        <v>47</v>
      </c>
      <c r="B747" s="552" t="s">
        <v>35</v>
      </c>
      <c r="C747" s="552"/>
      <c r="D747" s="71"/>
      <c r="E747" s="103"/>
      <c r="F747" s="103"/>
      <c r="G747" s="103"/>
      <c r="H747" s="103"/>
      <c r="I747" s="103"/>
      <c r="J747" s="103"/>
      <c r="K747" s="107"/>
      <c r="L747" s="105" t="s">
        <v>35</v>
      </c>
      <c r="M747" s="554" t="s">
        <v>35</v>
      </c>
      <c r="N747" s="554" t="s">
        <v>35</v>
      </c>
      <c r="O747" s="554" t="s">
        <v>35</v>
      </c>
      <c r="P747" s="554" t="s">
        <v>35</v>
      </c>
      <c r="Q747" s="71" t="s">
        <v>35</v>
      </c>
      <c r="R747" s="103"/>
      <c r="S747" s="103"/>
      <c r="T747" s="554" t="s">
        <v>35</v>
      </c>
      <c r="U747" s="554" t="s">
        <v>35</v>
      </c>
      <c r="V747" s="554"/>
      <c r="W747" s="107" t="s">
        <v>1080</v>
      </c>
      <c r="X747" s="103" t="s">
        <v>27</v>
      </c>
      <c r="Y747" s="108">
        <v>2.5499999999999998</v>
      </c>
      <c r="Z747" s="109"/>
      <c r="AA747" s="554">
        <v>10375629</v>
      </c>
      <c r="AB747" s="554">
        <v>26457853.949999999</v>
      </c>
      <c r="AC747" s="71"/>
      <c r="AD747" s="71" t="s">
        <v>29</v>
      </c>
      <c r="AE747" s="71" t="s">
        <v>30</v>
      </c>
      <c r="AF747" s="71" t="s">
        <v>31</v>
      </c>
      <c r="AG747" s="71" t="s">
        <v>32</v>
      </c>
      <c r="AH747" s="103"/>
      <c r="AI747" s="71"/>
      <c r="AJ747" s="103"/>
      <c r="AK747" s="103"/>
      <c r="AL747" s="554" t="s">
        <v>35</v>
      </c>
      <c r="AM747" s="554" t="s">
        <v>35</v>
      </c>
      <c r="AN747" s="71"/>
      <c r="AO747" s="103"/>
      <c r="AP747" s="602" t="s">
        <v>35</v>
      </c>
      <c r="AQ747" s="107"/>
      <c r="AR747" s="107"/>
    </row>
    <row r="748" spans="1:44" ht="37.5" outlineLevel="2">
      <c r="A748" s="72">
        <v>47</v>
      </c>
      <c r="B748" s="552" t="s">
        <v>35</v>
      </c>
      <c r="C748" s="552"/>
      <c r="D748" s="71"/>
      <c r="E748" s="103"/>
      <c r="F748" s="103"/>
      <c r="G748" s="103"/>
      <c r="H748" s="103"/>
      <c r="I748" s="103"/>
      <c r="J748" s="103"/>
      <c r="K748" s="107"/>
      <c r="L748" s="105" t="s">
        <v>35</v>
      </c>
      <c r="M748" s="554" t="s">
        <v>35</v>
      </c>
      <c r="N748" s="554" t="s">
        <v>35</v>
      </c>
      <c r="O748" s="554" t="s">
        <v>35</v>
      </c>
      <c r="P748" s="554" t="s">
        <v>35</v>
      </c>
      <c r="Q748" s="71" t="s">
        <v>35</v>
      </c>
      <c r="R748" s="103"/>
      <c r="S748" s="103"/>
      <c r="T748" s="554" t="s">
        <v>35</v>
      </c>
      <c r="U748" s="554" t="s">
        <v>35</v>
      </c>
      <c r="V748" s="554"/>
      <c r="W748" s="107" t="s">
        <v>1215</v>
      </c>
      <c r="X748" s="103" t="s">
        <v>27</v>
      </c>
      <c r="Y748" s="108">
        <v>2.5499999999999998</v>
      </c>
      <c r="Z748" s="109"/>
      <c r="AA748" s="554">
        <v>2613835</v>
      </c>
      <c r="AB748" s="554">
        <v>6665279.25</v>
      </c>
      <c r="AC748" s="71"/>
      <c r="AD748" s="71" t="s">
        <v>29</v>
      </c>
      <c r="AE748" s="71" t="s">
        <v>30</v>
      </c>
      <c r="AF748" s="71" t="s">
        <v>31</v>
      </c>
      <c r="AG748" s="71" t="s">
        <v>32</v>
      </c>
      <c r="AH748" s="103"/>
      <c r="AI748" s="71"/>
      <c r="AJ748" s="103"/>
      <c r="AK748" s="103"/>
      <c r="AL748" s="554" t="s">
        <v>35</v>
      </c>
      <c r="AM748" s="554" t="s">
        <v>35</v>
      </c>
      <c r="AN748" s="71"/>
      <c r="AO748" s="103"/>
      <c r="AP748" s="602" t="s">
        <v>35</v>
      </c>
      <c r="AQ748" s="107"/>
      <c r="AR748" s="107"/>
    </row>
    <row r="749" spans="1:44" ht="37.5" outlineLevel="2">
      <c r="A749" s="72">
        <v>47</v>
      </c>
      <c r="B749" s="552" t="s">
        <v>35</v>
      </c>
      <c r="C749" s="552"/>
      <c r="D749" s="71"/>
      <c r="E749" s="103"/>
      <c r="F749" s="103"/>
      <c r="G749" s="103"/>
      <c r="H749" s="103"/>
      <c r="I749" s="103"/>
      <c r="J749" s="103"/>
      <c r="K749" s="107"/>
      <c r="L749" s="105" t="s">
        <v>35</v>
      </c>
      <c r="M749" s="554" t="s">
        <v>35</v>
      </c>
      <c r="N749" s="554" t="s">
        <v>35</v>
      </c>
      <c r="O749" s="554" t="s">
        <v>35</v>
      </c>
      <c r="P749" s="554" t="s">
        <v>35</v>
      </c>
      <c r="Q749" s="71" t="s">
        <v>35</v>
      </c>
      <c r="R749" s="103"/>
      <c r="S749" s="103"/>
      <c r="T749" s="554" t="s">
        <v>35</v>
      </c>
      <c r="U749" s="554" t="s">
        <v>35</v>
      </c>
      <c r="V749" s="554"/>
      <c r="W749" s="107" t="s">
        <v>1215</v>
      </c>
      <c r="X749" s="103" t="s">
        <v>27</v>
      </c>
      <c r="Y749" s="108">
        <v>2.5499999999999998</v>
      </c>
      <c r="Z749" s="109"/>
      <c r="AA749" s="554">
        <v>2613835</v>
      </c>
      <c r="AB749" s="554">
        <v>6665279.25</v>
      </c>
      <c r="AC749" s="71"/>
      <c r="AD749" s="71" t="s">
        <v>29</v>
      </c>
      <c r="AE749" s="71" t="s">
        <v>30</v>
      </c>
      <c r="AF749" s="71" t="s">
        <v>31</v>
      </c>
      <c r="AG749" s="71" t="s">
        <v>32</v>
      </c>
      <c r="AH749" s="103"/>
      <c r="AI749" s="71"/>
      <c r="AJ749" s="103"/>
      <c r="AK749" s="103"/>
      <c r="AL749" s="554" t="s">
        <v>35</v>
      </c>
      <c r="AM749" s="554" t="s">
        <v>35</v>
      </c>
      <c r="AN749" s="71"/>
      <c r="AO749" s="103"/>
      <c r="AP749" s="602" t="s">
        <v>35</v>
      </c>
      <c r="AQ749" s="107"/>
      <c r="AR749" s="107"/>
    </row>
    <row r="750" spans="1:44" ht="37.5" outlineLevel="2">
      <c r="A750" s="72">
        <v>47</v>
      </c>
      <c r="B750" s="552" t="s">
        <v>35</v>
      </c>
      <c r="C750" s="552"/>
      <c r="D750" s="71"/>
      <c r="E750" s="103"/>
      <c r="F750" s="103"/>
      <c r="G750" s="103"/>
      <c r="H750" s="103"/>
      <c r="I750" s="103"/>
      <c r="J750" s="103"/>
      <c r="K750" s="107"/>
      <c r="L750" s="105" t="s">
        <v>35</v>
      </c>
      <c r="M750" s="554" t="s">
        <v>35</v>
      </c>
      <c r="N750" s="554" t="s">
        <v>35</v>
      </c>
      <c r="O750" s="554" t="s">
        <v>35</v>
      </c>
      <c r="P750" s="554" t="s">
        <v>35</v>
      </c>
      <c r="Q750" s="71" t="s">
        <v>35</v>
      </c>
      <c r="R750" s="103"/>
      <c r="S750" s="103"/>
      <c r="T750" s="554" t="s">
        <v>35</v>
      </c>
      <c r="U750" s="554" t="s">
        <v>35</v>
      </c>
      <c r="V750" s="554"/>
      <c r="W750" s="107" t="s">
        <v>1215</v>
      </c>
      <c r="X750" s="103" t="s">
        <v>27</v>
      </c>
      <c r="Y750" s="108">
        <v>2.5499999999999998</v>
      </c>
      <c r="Z750" s="109"/>
      <c r="AA750" s="554">
        <v>2613835</v>
      </c>
      <c r="AB750" s="554">
        <v>6665279.25</v>
      </c>
      <c r="AC750" s="71"/>
      <c r="AD750" s="71" t="s">
        <v>29</v>
      </c>
      <c r="AE750" s="71" t="s">
        <v>30</v>
      </c>
      <c r="AF750" s="71" t="s">
        <v>31</v>
      </c>
      <c r="AG750" s="71" t="s">
        <v>32</v>
      </c>
      <c r="AH750" s="103"/>
      <c r="AI750" s="71"/>
      <c r="AJ750" s="103"/>
      <c r="AK750" s="103"/>
      <c r="AL750" s="554" t="s">
        <v>35</v>
      </c>
      <c r="AM750" s="554" t="s">
        <v>35</v>
      </c>
      <c r="AN750" s="71"/>
      <c r="AO750" s="103"/>
      <c r="AP750" s="602" t="s">
        <v>35</v>
      </c>
      <c r="AQ750" s="107"/>
      <c r="AR750" s="107"/>
    </row>
    <row r="751" spans="1:44" outlineLevel="2">
      <c r="A751" s="72">
        <v>47</v>
      </c>
      <c r="B751" s="552" t="s">
        <v>35</v>
      </c>
      <c r="C751" s="552"/>
      <c r="D751" s="71"/>
      <c r="E751" s="103"/>
      <c r="F751" s="103"/>
      <c r="G751" s="103"/>
      <c r="H751" s="103"/>
      <c r="I751" s="103"/>
      <c r="J751" s="103"/>
      <c r="K751" s="107"/>
      <c r="L751" s="105" t="s">
        <v>35</v>
      </c>
      <c r="M751" s="554" t="s">
        <v>35</v>
      </c>
      <c r="N751" s="554" t="s">
        <v>35</v>
      </c>
      <c r="O751" s="554" t="s">
        <v>35</v>
      </c>
      <c r="P751" s="554" t="s">
        <v>35</v>
      </c>
      <c r="Q751" s="71" t="s">
        <v>35</v>
      </c>
      <c r="R751" s="103"/>
      <c r="S751" s="103"/>
      <c r="T751" s="554" t="s">
        <v>35</v>
      </c>
      <c r="U751" s="554" t="s">
        <v>35</v>
      </c>
      <c r="V751" s="554"/>
      <c r="W751" s="107" t="s">
        <v>1009</v>
      </c>
      <c r="X751" s="103" t="s">
        <v>27</v>
      </c>
      <c r="Y751" s="108">
        <v>69.599999999999994</v>
      </c>
      <c r="Z751" s="109"/>
      <c r="AA751" s="554">
        <v>282038</v>
      </c>
      <c r="AB751" s="554">
        <v>19629844.799999997</v>
      </c>
      <c r="AC751" s="71"/>
      <c r="AD751" s="71"/>
      <c r="AE751" s="71"/>
      <c r="AF751" s="71"/>
      <c r="AG751" s="71"/>
      <c r="AH751" s="103"/>
      <c r="AI751" s="71"/>
      <c r="AJ751" s="103"/>
      <c r="AK751" s="103"/>
      <c r="AL751" s="554" t="s">
        <v>35</v>
      </c>
      <c r="AM751" s="554" t="s">
        <v>35</v>
      </c>
      <c r="AN751" s="71"/>
      <c r="AO751" s="103"/>
      <c r="AP751" s="602" t="s">
        <v>35</v>
      </c>
      <c r="AQ751" s="107"/>
      <c r="AR751" s="107"/>
    </row>
    <row r="752" spans="1:44" outlineLevel="2">
      <c r="A752" s="72">
        <v>47</v>
      </c>
      <c r="B752" s="552" t="s">
        <v>35</v>
      </c>
      <c r="C752" s="552"/>
      <c r="D752" s="71"/>
      <c r="E752" s="103"/>
      <c r="F752" s="103"/>
      <c r="G752" s="103"/>
      <c r="H752" s="103"/>
      <c r="I752" s="103"/>
      <c r="J752" s="103"/>
      <c r="K752" s="107"/>
      <c r="L752" s="105" t="s">
        <v>35</v>
      </c>
      <c r="M752" s="554" t="s">
        <v>35</v>
      </c>
      <c r="N752" s="554" t="s">
        <v>35</v>
      </c>
      <c r="O752" s="554" t="s">
        <v>35</v>
      </c>
      <c r="P752" s="554" t="s">
        <v>35</v>
      </c>
      <c r="Q752" s="71" t="s">
        <v>35</v>
      </c>
      <c r="R752" s="103"/>
      <c r="S752" s="103"/>
      <c r="T752" s="554" t="s">
        <v>35</v>
      </c>
      <c r="U752" s="554" t="s">
        <v>35</v>
      </c>
      <c r="V752" s="554"/>
      <c r="W752" s="107" t="s">
        <v>1221</v>
      </c>
      <c r="X752" s="103" t="s">
        <v>27</v>
      </c>
      <c r="Y752" s="108">
        <v>67.36</v>
      </c>
      <c r="Z752" s="109"/>
      <c r="AA752" s="554">
        <v>3941166</v>
      </c>
      <c r="AB752" s="554">
        <v>265476941.75999999</v>
      </c>
      <c r="AC752" s="71"/>
      <c r="AD752" s="71" t="s">
        <v>29</v>
      </c>
      <c r="AE752" s="71" t="s">
        <v>30</v>
      </c>
      <c r="AF752" s="71" t="s">
        <v>31</v>
      </c>
      <c r="AG752" s="71" t="s">
        <v>32</v>
      </c>
      <c r="AH752" s="103"/>
      <c r="AI752" s="71"/>
      <c r="AJ752" s="103"/>
      <c r="AK752" s="103"/>
      <c r="AL752" s="554" t="s">
        <v>35</v>
      </c>
      <c r="AM752" s="554" t="s">
        <v>35</v>
      </c>
      <c r="AN752" s="71"/>
      <c r="AO752" s="103"/>
      <c r="AP752" s="602" t="s">
        <v>35</v>
      </c>
      <c r="AQ752" s="107"/>
      <c r="AR752" s="107"/>
    </row>
    <row r="753" spans="1:44" outlineLevel="2">
      <c r="A753" s="72">
        <v>47</v>
      </c>
      <c r="B753" s="552" t="s">
        <v>35</v>
      </c>
      <c r="C753" s="552"/>
      <c r="D753" s="71"/>
      <c r="E753" s="103"/>
      <c r="F753" s="103"/>
      <c r="G753" s="103"/>
      <c r="H753" s="103"/>
      <c r="I753" s="103"/>
      <c r="J753" s="103"/>
      <c r="K753" s="107"/>
      <c r="L753" s="105" t="s">
        <v>35</v>
      </c>
      <c r="M753" s="554" t="s">
        <v>35</v>
      </c>
      <c r="N753" s="554" t="s">
        <v>35</v>
      </c>
      <c r="O753" s="554" t="s">
        <v>35</v>
      </c>
      <c r="P753" s="554" t="s">
        <v>35</v>
      </c>
      <c r="Q753" s="71" t="s">
        <v>35</v>
      </c>
      <c r="R753" s="103"/>
      <c r="S753" s="103"/>
      <c r="T753" s="554" t="s">
        <v>35</v>
      </c>
      <c r="U753" s="554" t="s">
        <v>35</v>
      </c>
      <c r="V753" s="554"/>
      <c r="W753" s="107" t="s">
        <v>1102</v>
      </c>
      <c r="X753" s="103" t="s">
        <v>27</v>
      </c>
      <c r="Y753" s="108">
        <v>3.36</v>
      </c>
      <c r="Z753" s="109"/>
      <c r="AA753" s="554">
        <v>2337381</v>
      </c>
      <c r="AB753" s="554">
        <v>7853600.1600000001</v>
      </c>
      <c r="AC753" s="71"/>
      <c r="AD753" s="71" t="s">
        <v>29</v>
      </c>
      <c r="AE753" s="71" t="s">
        <v>30</v>
      </c>
      <c r="AF753" s="71" t="s">
        <v>31</v>
      </c>
      <c r="AG753" s="71" t="s">
        <v>32</v>
      </c>
      <c r="AH753" s="103"/>
      <c r="AI753" s="71"/>
      <c r="AJ753" s="103"/>
      <c r="AK753" s="103"/>
      <c r="AL753" s="554" t="s">
        <v>35</v>
      </c>
      <c r="AM753" s="554" t="s">
        <v>35</v>
      </c>
      <c r="AN753" s="71"/>
      <c r="AO753" s="103"/>
      <c r="AP753" s="602" t="s">
        <v>35</v>
      </c>
      <c r="AQ753" s="107"/>
      <c r="AR753" s="107"/>
    </row>
    <row r="754" spans="1:44" outlineLevel="2">
      <c r="A754" s="72">
        <v>47</v>
      </c>
      <c r="B754" s="552" t="s">
        <v>35</v>
      </c>
      <c r="C754" s="552"/>
      <c r="D754" s="71"/>
      <c r="E754" s="103"/>
      <c r="F754" s="103"/>
      <c r="G754" s="103"/>
      <c r="H754" s="103"/>
      <c r="I754" s="103"/>
      <c r="J754" s="103"/>
      <c r="K754" s="107"/>
      <c r="L754" s="105" t="s">
        <v>35</v>
      </c>
      <c r="M754" s="554" t="s">
        <v>35</v>
      </c>
      <c r="N754" s="554" t="s">
        <v>35</v>
      </c>
      <c r="O754" s="554" t="s">
        <v>35</v>
      </c>
      <c r="P754" s="554" t="s">
        <v>35</v>
      </c>
      <c r="Q754" s="71" t="s">
        <v>35</v>
      </c>
      <c r="R754" s="103"/>
      <c r="S754" s="103"/>
      <c r="T754" s="554" t="s">
        <v>35</v>
      </c>
      <c r="U754" s="554" t="s">
        <v>35</v>
      </c>
      <c r="V754" s="554"/>
      <c r="W754" s="107" t="s">
        <v>1102</v>
      </c>
      <c r="X754" s="103" t="s">
        <v>27</v>
      </c>
      <c r="Y754" s="108">
        <v>3.36</v>
      </c>
      <c r="Z754" s="109"/>
      <c r="AA754" s="554">
        <v>2337381</v>
      </c>
      <c r="AB754" s="554">
        <v>7853600.1600000001</v>
      </c>
      <c r="AC754" s="71"/>
      <c r="AD754" s="71" t="s">
        <v>29</v>
      </c>
      <c r="AE754" s="71" t="s">
        <v>30</v>
      </c>
      <c r="AF754" s="71" t="s">
        <v>31</v>
      </c>
      <c r="AG754" s="71" t="s">
        <v>32</v>
      </c>
      <c r="AH754" s="103"/>
      <c r="AI754" s="71"/>
      <c r="AJ754" s="103"/>
      <c r="AK754" s="103"/>
      <c r="AL754" s="554" t="s">
        <v>35</v>
      </c>
      <c r="AM754" s="554" t="s">
        <v>35</v>
      </c>
      <c r="AN754" s="71"/>
      <c r="AO754" s="103"/>
      <c r="AP754" s="602" t="s">
        <v>35</v>
      </c>
      <c r="AQ754" s="107"/>
      <c r="AR754" s="107"/>
    </row>
    <row r="755" spans="1:44" outlineLevel="2">
      <c r="A755" s="72">
        <v>47</v>
      </c>
      <c r="B755" s="552" t="s">
        <v>35</v>
      </c>
      <c r="C755" s="552"/>
      <c r="D755" s="71"/>
      <c r="E755" s="103"/>
      <c r="F755" s="103"/>
      <c r="G755" s="103"/>
      <c r="H755" s="103"/>
      <c r="I755" s="103"/>
      <c r="J755" s="103"/>
      <c r="K755" s="107"/>
      <c r="L755" s="105" t="s">
        <v>35</v>
      </c>
      <c r="M755" s="554" t="s">
        <v>35</v>
      </c>
      <c r="N755" s="554" t="s">
        <v>35</v>
      </c>
      <c r="O755" s="554" t="s">
        <v>35</v>
      </c>
      <c r="P755" s="554" t="s">
        <v>35</v>
      </c>
      <c r="Q755" s="71" t="s">
        <v>35</v>
      </c>
      <c r="R755" s="103"/>
      <c r="S755" s="103"/>
      <c r="T755" s="554" t="s">
        <v>35</v>
      </c>
      <c r="U755" s="554" t="s">
        <v>35</v>
      </c>
      <c r="V755" s="554"/>
      <c r="W755" s="107" t="s">
        <v>1102</v>
      </c>
      <c r="X755" s="103" t="s">
        <v>27</v>
      </c>
      <c r="Y755" s="108">
        <v>3.36</v>
      </c>
      <c r="Z755" s="109"/>
      <c r="AA755" s="554">
        <v>2337381</v>
      </c>
      <c r="AB755" s="554">
        <v>7853600.1600000001</v>
      </c>
      <c r="AC755" s="71"/>
      <c r="AD755" s="71" t="s">
        <v>29</v>
      </c>
      <c r="AE755" s="71" t="s">
        <v>30</v>
      </c>
      <c r="AF755" s="71" t="s">
        <v>31</v>
      </c>
      <c r="AG755" s="71" t="s">
        <v>32</v>
      </c>
      <c r="AH755" s="103"/>
      <c r="AI755" s="71"/>
      <c r="AJ755" s="103"/>
      <c r="AK755" s="103"/>
      <c r="AL755" s="554" t="s">
        <v>35</v>
      </c>
      <c r="AM755" s="554" t="s">
        <v>35</v>
      </c>
      <c r="AN755" s="71"/>
      <c r="AO755" s="103"/>
      <c r="AP755" s="602" t="s">
        <v>35</v>
      </c>
      <c r="AQ755" s="107"/>
      <c r="AR755" s="107"/>
    </row>
    <row r="756" spans="1:44" outlineLevel="2">
      <c r="A756" s="72">
        <v>47</v>
      </c>
      <c r="B756" s="552" t="s">
        <v>35</v>
      </c>
      <c r="C756" s="552"/>
      <c r="D756" s="71"/>
      <c r="E756" s="103"/>
      <c r="F756" s="103"/>
      <c r="G756" s="103"/>
      <c r="H756" s="103"/>
      <c r="I756" s="103"/>
      <c r="J756" s="103"/>
      <c r="K756" s="107"/>
      <c r="L756" s="105" t="s">
        <v>35</v>
      </c>
      <c r="M756" s="554" t="s">
        <v>35</v>
      </c>
      <c r="N756" s="554" t="s">
        <v>35</v>
      </c>
      <c r="O756" s="554" t="s">
        <v>35</v>
      </c>
      <c r="P756" s="554" t="s">
        <v>35</v>
      </c>
      <c r="Q756" s="71" t="s">
        <v>35</v>
      </c>
      <c r="R756" s="103"/>
      <c r="S756" s="103"/>
      <c r="T756" s="554" t="s">
        <v>35</v>
      </c>
      <c r="U756" s="554" t="s">
        <v>35</v>
      </c>
      <c r="V756" s="554"/>
      <c r="W756" s="107" t="s">
        <v>1102</v>
      </c>
      <c r="X756" s="103" t="s">
        <v>27</v>
      </c>
      <c r="Y756" s="108">
        <v>3.36</v>
      </c>
      <c r="Z756" s="109"/>
      <c r="AA756" s="554">
        <v>2337381</v>
      </c>
      <c r="AB756" s="554">
        <v>7853600.1600000001</v>
      </c>
      <c r="AC756" s="71"/>
      <c r="AD756" s="71" t="s">
        <v>29</v>
      </c>
      <c r="AE756" s="71" t="s">
        <v>30</v>
      </c>
      <c r="AF756" s="71" t="s">
        <v>31</v>
      </c>
      <c r="AG756" s="71" t="s">
        <v>32</v>
      </c>
      <c r="AH756" s="103"/>
      <c r="AI756" s="71"/>
      <c r="AJ756" s="103"/>
      <c r="AK756" s="103"/>
      <c r="AL756" s="554" t="s">
        <v>35</v>
      </c>
      <c r="AM756" s="554" t="s">
        <v>35</v>
      </c>
      <c r="AN756" s="71"/>
      <c r="AO756" s="103"/>
      <c r="AP756" s="602" t="s">
        <v>35</v>
      </c>
      <c r="AQ756" s="107"/>
      <c r="AR756" s="107"/>
    </row>
    <row r="757" spans="1:44" outlineLevel="2">
      <c r="A757" s="72">
        <v>47</v>
      </c>
      <c r="B757" s="552" t="s">
        <v>35</v>
      </c>
      <c r="C757" s="552"/>
      <c r="D757" s="71"/>
      <c r="E757" s="103"/>
      <c r="F757" s="103"/>
      <c r="G757" s="103"/>
      <c r="H757" s="103"/>
      <c r="I757" s="103"/>
      <c r="J757" s="103"/>
      <c r="K757" s="107"/>
      <c r="L757" s="105" t="s">
        <v>35</v>
      </c>
      <c r="M757" s="554" t="s">
        <v>35</v>
      </c>
      <c r="N757" s="554" t="s">
        <v>35</v>
      </c>
      <c r="O757" s="554" t="s">
        <v>35</v>
      </c>
      <c r="P757" s="554" t="s">
        <v>35</v>
      </c>
      <c r="Q757" s="71" t="s">
        <v>35</v>
      </c>
      <c r="R757" s="103"/>
      <c r="S757" s="103"/>
      <c r="T757" s="554" t="s">
        <v>35</v>
      </c>
      <c r="U757" s="554" t="s">
        <v>35</v>
      </c>
      <c r="V757" s="554"/>
      <c r="W757" s="107" t="s">
        <v>1210</v>
      </c>
      <c r="X757" s="103" t="s">
        <v>27</v>
      </c>
      <c r="Y757" s="108">
        <v>33.28</v>
      </c>
      <c r="Z757" s="109"/>
      <c r="AA757" s="554">
        <v>161275</v>
      </c>
      <c r="AB757" s="554">
        <v>5367232</v>
      </c>
      <c r="AC757" s="71"/>
      <c r="AD757" s="71"/>
      <c r="AE757" s="71"/>
      <c r="AF757" s="71"/>
      <c r="AG757" s="71"/>
      <c r="AH757" s="103"/>
      <c r="AI757" s="71"/>
      <c r="AJ757" s="103"/>
      <c r="AK757" s="103"/>
      <c r="AL757" s="554" t="s">
        <v>35</v>
      </c>
      <c r="AM757" s="554" t="s">
        <v>35</v>
      </c>
      <c r="AN757" s="71"/>
      <c r="AO757" s="103"/>
      <c r="AP757" s="602" t="s">
        <v>35</v>
      </c>
      <c r="AQ757" s="107"/>
      <c r="AR757" s="107"/>
    </row>
    <row r="758" spans="1:44" outlineLevel="2">
      <c r="A758" s="72">
        <v>47</v>
      </c>
      <c r="B758" s="552" t="s">
        <v>35</v>
      </c>
      <c r="C758" s="552"/>
      <c r="D758" s="71"/>
      <c r="E758" s="103"/>
      <c r="F758" s="103"/>
      <c r="G758" s="103"/>
      <c r="H758" s="103"/>
      <c r="I758" s="103"/>
      <c r="J758" s="103"/>
      <c r="K758" s="107"/>
      <c r="L758" s="105" t="s">
        <v>35</v>
      </c>
      <c r="M758" s="554" t="s">
        <v>35</v>
      </c>
      <c r="N758" s="554" t="s">
        <v>35</v>
      </c>
      <c r="O758" s="554" t="s">
        <v>35</v>
      </c>
      <c r="P758" s="554" t="s">
        <v>35</v>
      </c>
      <c r="Q758" s="71" t="s">
        <v>35</v>
      </c>
      <c r="R758" s="103"/>
      <c r="S758" s="103"/>
      <c r="T758" s="554" t="s">
        <v>35</v>
      </c>
      <c r="U758" s="554" t="s">
        <v>35</v>
      </c>
      <c r="V758" s="554"/>
      <c r="W758" s="107" t="s">
        <v>1222</v>
      </c>
      <c r="X758" s="103" t="s">
        <v>27</v>
      </c>
      <c r="Y758" s="108">
        <v>38.4</v>
      </c>
      <c r="Z758" s="109"/>
      <c r="AA758" s="554">
        <v>572213</v>
      </c>
      <c r="AB758" s="554">
        <v>21972979.199999999</v>
      </c>
      <c r="AC758" s="71"/>
      <c r="AD758" s="71"/>
      <c r="AE758" s="71"/>
      <c r="AF758" s="71"/>
      <c r="AG758" s="71"/>
      <c r="AH758" s="103"/>
      <c r="AI758" s="71"/>
      <c r="AJ758" s="103"/>
      <c r="AK758" s="103"/>
      <c r="AL758" s="554" t="s">
        <v>35</v>
      </c>
      <c r="AM758" s="554" t="s">
        <v>35</v>
      </c>
      <c r="AN758" s="71"/>
      <c r="AO758" s="103"/>
      <c r="AP758" s="602" t="s">
        <v>35</v>
      </c>
      <c r="AQ758" s="107"/>
      <c r="AR758" s="107"/>
    </row>
    <row r="759" spans="1:44" outlineLevel="2">
      <c r="A759" s="72">
        <v>47</v>
      </c>
      <c r="B759" s="552" t="s">
        <v>35</v>
      </c>
      <c r="C759" s="552"/>
      <c r="D759" s="71"/>
      <c r="E759" s="103"/>
      <c r="F759" s="103"/>
      <c r="G759" s="103"/>
      <c r="H759" s="103"/>
      <c r="I759" s="103"/>
      <c r="J759" s="103"/>
      <c r="K759" s="107"/>
      <c r="L759" s="105" t="s">
        <v>35</v>
      </c>
      <c r="M759" s="554" t="s">
        <v>35</v>
      </c>
      <c r="N759" s="554" t="s">
        <v>35</v>
      </c>
      <c r="O759" s="554" t="s">
        <v>35</v>
      </c>
      <c r="P759" s="554" t="s">
        <v>35</v>
      </c>
      <c r="Q759" s="71" t="s">
        <v>35</v>
      </c>
      <c r="R759" s="103"/>
      <c r="S759" s="103"/>
      <c r="T759" s="554" t="s">
        <v>35</v>
      </c>
      <c r="U759" s="554" t="s">
        <v>35</v>
      </c>
      <c r="V759" s="554"/>
      <c r="W759" s="107" t="s">
        <v>1009</v>
      </c>
      <c r="X759" s="103" t="s">
        <v>27</v>
      </c>
      <c r="Y759" s="108">
        <v>71.760000000000005</v>
      </c>
      <c r="Z759" s="109"/>
      <c r="AA759" s="554">
        <v>282038</v>
      </c>
      <c r="AB759" s="554">
        <v>20239046.880000003</v>
      </c>
      <c r="AC759" s="71"/>
      <c r="AD759" s="71"/>
      <c r="AE759" s="71"/>
      <c r="AF759" s="71"/>
      <c r="AG759" s="71"/>
      <c r="AH759" s="103"/>
      <c r="AI759" s="71"/>
      <c r="AJ759" s="103"/>
      <c r="AK759" s="103"/>
      <c r="AL759" s="554" t="s">
        <v>35</v>
      </c>
      <c r="AM759" s="554" t="s">
        <v>35</v>
      </c>
      <c r="AN759" s="71"/>
      <c r="AO759" s="103"/>
      <c r="AP759" s="602" t="s">
        <v>35</v>
      </c>
      <c r="AQ759" s="107"/>
      <c r="AR759" s="107"/>
    </row>
    <row r="760" spans="1:44" outlineLevel="2">
      <c r="A760" s="72">
        <v>47</v>
      </c>
      <c r="B760" s="552" t="s">
        <v>35</v>
      </c>
      <c r="C760" s="552"/>
      <c r="D760" s="71"/>
      <c r="E760" s="103"/>
      <c r="F760" s="103"/>
      <c r="G760" s="103"/>
      <c r="H760" s="103"/>
      <c r="I760" s="103"/>
      <c r="J760" s="103"/>
      <c r="K760" s="107"/>
      <c r="L760" s="105" t="s">
        <v>35</v>
      </c>
      <c r="M760" s="554" t="s">
        <v>35</v>
      </c>
      <c r="N760" s="554" t="s">
        <v>35</v>
      </c>
      <c r="O760" s="554" t="s">
        <v>35</v>
      </c>
      <c r="P760" s="554" t="s">
        <v>35</v>
      </c>
      <c r="Q760" s="71" t="s">
        <v>35</v>
      </c>
      <c r="R760" s="103"/>
      <c r="S760" s="103"/>
      <c r="T760" s="554" t="s">
        <v>35</v>
      </c>
      <c r="U760" s="554" t="s">
        <v>35</v>
      </c>
      <c r="V760" s="554"/>
      <c r="W760" s="107" t="s">
        <v>1223</v>
      </c>
      <c r="X760" s="103" t="s">
        <v>27</v>
      </c>
      <c r="Y760" s="108">
        <v>64</v>
      </c>
      <c r="Z760" s="109"/>
      <c r="AA760" s="554">
        <v>588447</v>
      </c>
      <c r="AB760" s="554">
        <v>37660608</v>
      </c>
      <c r="AC760" s="71"/>
      <c r="AD760" s="71"/>
      <c r="AE760" s="71"/>
      <c r="AF760" s="71"/>
      <c r="AG760" s="71"/>
      <c r="AH760" s="103"/>
      <c r="AI760" s="71"/>
      <c r="AJ760" s="103"/>
      <c r="AK760" s="103"/>
      <c r="AL760" s="554" t="s">
        <v>35</v>
      </c>
      <c r="AM760" s="554" t="s">
        <v>35</v>
      </c>
      <c r="AN760" s="71"/>
      <c r="AO760" s="103"/>
      <c r="AP760" s="602" t="s">
        <v>35</v>
      </c>
      <c r="AQ760" s="107"/>
      <c r="AR760" s="107"/>
    </row>
    <row r="761" spans="1:44" outlineLevel="2">
      <c r="A761" s="72">
        <v>47</v>
      </c>
      <c r="B761" s="552" t="s">
        <v>35</v>
      </c>
      <c r="C761" s="552"/>
      <c r="D761" s="71"/>
      <c r="E761" s="103"/>
      <c r="F761" s="103"/>
      <c r="G761" s="103"/>
      <c r="H761" s="103"/>
      <c r="I761" s="103"/>
      <c r="J761" s="103"/>
      <c r="K761" s="107"/>
      <c r="L761" s="105" t="s">
        <v>35</v>
      </c>
      <c r="M761" s="554" t="s">
        <v>35</v>
      </c>
      <c r="N761" s="554" t="s">
        <v>35</v>
      </c>
      <c r="O761" s="554" t="s">
        <v>35</v>
      </c>
      <c r="P761" s="554" t="s">
        <v>35</v>
      </c>
      <c r="Q761" s="71" t="s">
        <v>35</v>
      </c>
      <c r="R761" s="103"/>
      <c r="S761" s="103"/>
      <c r="T761" s="554" t="s">
        <v>35</v>
      </c>
      <c r="U761" s="554" t="s">
        <v>35</v>
      </c>
      <c r="V761" s="554"/>
      <c r="W761" s="107" t="s">
        <v>1223</v>
      </c>
      <c r="X761" s="103" t="s">
        <v>27</v>
      </c>
      <c r="Y761" s="108">
        <v>38.159999999999997</v>
      </c>
      <c r="Z761" s="109"/>
      <c r="AA761" s="554">
        <v>588447</v>
      </c>
      <c r="AB761" s="554">
        <v>22455137.52</v>
      </c>
      <c r="AC761" s="71"/>
      <c r="AD761" s="71"/>
      <c r="AE761" s="71"/>
      <c r="AF761" s="71"/>
      <c r="AG761" s="71"/>
      <c r="AH761" s="103"/>
      <c r="AI761" s="71"/>
      <c r="AJ761" s="103"/>
      <c r="AK761" s="103"/>
      <c r="AL761" s="554" t="s">
        <v>35</v>
      </c>
      <c r="AM761" s="554" t="s">
        <v>35</v>
      </c>
      <c r="AN761" s="71"/>
      <c r="AO761" s="103"/>
      <c r="AP761" s="602" t="s">
        <v>35</v>
      </c>
      <c r="AQ761" s="107"/>
      <c r="AR761" s="107"/>
    </row>
    <row r="762" spans="1:44" outlineLevel="2">
      <c r="A762" s="72">
        <v>47</v>
      </c>
      <c r="B762" s="552" t="s">
        <v>35</v>
      </c>
      <c r="C762" s="552"/>
      <c r="D762" s="71"/>
      <c r="E762" s="103"/>
      <c r="F762" s="103"/>
      <c r="G762" s="103"/>
      <c r="H762" s="103"/>
      <c r="I762" s="103"/>
      <c r="J762" s="103"/>
      <c r="K762" s="107"/>
      <c r="L762" s="105" t="s">
        <v>35</v>
      </c>
      <c r="M762" s="554" t="s">
        <v>35</v>
      </c>
      <c r="N762" s="554" t="s">
        <v>35</v>
      </c>
      <c r="O762" s="554" t="s">
        <v>35</v>
      </c>
      <c r="P762" s="554" t="s">
        <v>35</v>
      </c>
      <c r="Q762" s="71" t="s">
        <v>35</v>
      </c>
      <c r="R762" s="103"/>
      <c r="S762" s="103"/>
      <c r="T762" s="554" t="s">
        <v>35</v>
      </c>
      <c r="U762" s="554" t="s">
        <v>35</v>
      </c>
      <c r="V762" s="554"/>
      <c r="W762" s="107" t="s">
        <v>1224</v>
      </c>
      <c r="X762" s="103" t="s">
        <v>27</v>
      </c>
      <c r="Y762" s="108">
        <v>53.550000000000004</v>
      </c>
      <c r="Z762" s="109"/>
      <c r="AA762" s="554">
        <v>264499</v>
      </c>
      <c r="AB762" s="554">
        <v>14163921.450000001</v>
      </c>
      <c r="AC762" s="71"/>
      <c r="AD762" s="71"/>
      <c r="AE762" s="71"/>
      <c r="AF762" s="71"/>
      <c r="AG762" s="71"/>
      <c r="AH762" s="103"/>
      <c r="AI762" s="71"/>
      <c r="AJ762" s="103"/>
      <c r="AK762" s="103"/>
      <c r="AL762" s="554" t="s">
        <v>35</v>
      </c>
      <c r="AM762" s="554" t="s">
        <v>35</v>
      </c>
      <c r="AN762" s="71"/>
      <c r="AO762" s="103"/>
      <c r="AP762" s="602" t="s">
        <v>35</v>
      </c>
      <c r="AQ762" s="107"/>
      <c r="AR762" s="107"/>
    </row>
    <row r="763" spans="1:44" ht="56.25" outlineLevel="2">
      <c r="A763" s="72">
        <v>47</v>
      </c>
      <c r="B763" s="552" t="s">
        <v>35</v>
      </c>
      <c r="C763" s="552"/>
      <c r="D763" s="71"/>
      <c r="E763" s="103"/>
      <c r="F763" s="103"/>
      <c r="G763" s="103"/>
      <c r="H763" s="103"/>
      <c r="I763" s="103"/>
      <c r="J763" s="103"/>
      <c r="K763" s="107"/>
      <c r="L763" s="105" t="s">
        <v>35</v>
      </c>
      <c r="M763" s="554" t="s">
        <v>35</v>
      </c>
      <c r="N763" s="554" t="s">
        <v>35</v>
      </c>
      <c r="O763" s="554" t="s">
        <v>35</v>
      </c>
      <c r="P763" s="554" t="s">
        <v>35</v>
      </c>
      <c r="Q763" s="71" t="s">
        <v>35</v>
      </c>
      <c r="R763" s="103"/>
      <c r="S763" s="103"/>
      <c r="T763" s="554" t="s">
        <v>35</v>
      </c>
      <c r="U763" s="554" t="s">
        <v>35</v>
      </c>
      <c r="V763" s="554"/>
      <c r="W763" s="593" t="s">
        <v>1225</v>
      </c>
      <c r="X763" s="103" t="s">
        <v>38</v>
      </c>
      <c r="Y763" s="108"/>
      <c r="Z763" s="109"/>
      <c r="AA763" s="554">
        <v>1939601</v>
      </c>
      <c r="AB763" s="554">
        <v>0</v>
      </c>
      <c r="AC763" s="71"/>
      <c r="AD763" s="71"/>
      <c r="AE763" s="71"/>
      <c r="AF763" s="71"/>
      <c r="AG763" s="71"/>
      <c r="AH763" s="103"/>
      <c r="AI763" s="71"/>
      <c r="AJ763" s="103"/>
      <c r="AK763" s="103"/>
      <c r="AL763" s="554" t="s">
        <v>35</v>
      </c>
      <c r="AM763" s="554" t="s">
        <v>35</v>
      </c>
      <c r="AN763" s="71"/>
      <c r="AO763" s="103"/>
      <c r="AP763" s="602" t="s">
        <v>35</v>
      </c>
      <c r="AQ763" s="107"/>
      <c r="AR763" s="107"/>
    </row>
    <row r="764" spans="1:44" ht="56.25" outlineLevel="2">
      <c r="A764" s="72">
        <v>47</v>
      </c>
      <c r="B764" s="552" t="s">
        <v>35</v>
      </c>
      <c r="C764" s="552"/>
      <c r="D764" s="71"/>
      <c r="E764" s="103"/>
      <c r="F764" s="103"/>
      <c r="G764" s="103"/>
      <c r="H764" s="103"/>
      <c r="I764" s="103"/>
      <c r="J764" s="103"/>
      <c r="K764" s="107"/>
      <c r="L764" s="105" t="s">
        <v>35</v>
      </c>
      <c r="M764" s="554" t="s">
        <v>35</v>
      </c>
      <c r="N764" s="554" t="s">
        <v>35</v>
      </c>
      <c r="O764" s="554" t="s">
        <v>35</v>
      </c>
      <c r="P764" s="554" t="s">
        <v>35</v>
      </c>
      <c r="Q764" s="71" t="s">
        <v>35</v>
      </c>
      <c r="R764" s="103"/>
      <c r="S764" s="103"/>
      <c r="T764" s="554" t="s">
        <v>35</v>
      </c>
      <c r="U764" s="554" t="s">
        <v>35</v>
      </c>
      <c r="V764" s="554"/>
      <c r="W764" s="593" t="s">
        <v>1226</v>
      </c>
      <c r="X764" s="103" t="s">
        <v>38</v>
      </c>
      <c r="Y764" s="108"/>
      <c r="Z764" s="109"/>
      <c r="AA764" s="554">
        <v>1939601</v>
      </c>
      <c r="AB764" s="554">
        <v>0</v>
      </c>
      <c r="AC764" s="71"/>
      <c r="AD764" s="71"/>
      <c r="AE764" s="71"/>
      <c r="AF764" s="71"/>
      <c r="AG764" s="71"/>
      <c r="AH764" s="103"/>
      <c r="AI764" s="71"/>
      <c r="AJ764" s="103"/>
      <c r="AK764" s="103"/>
      <c r="AL764" s="554" t="s">
        <v>35</v>
      </c>
      <c r="AM764" s="554" t="s">
        <v>35</v>
      </c>
      <c r="AN764" s="71"/>
      <c r="AO764" s="103"/>
      <c r="AP764" s="602" t="s">
        <v>35</v>
      </c>
      <c r="AQ764" s="107"/>
      <c r="AR764" s="107"/>
    </row>
    <row r="765" spans="1:44" ht="56.25" outlineLevel="2">
      <c r="A765" s="72">
        <v>47</v>
      </c>
      <c r="B765" s="552" t="s">
        <v>35</v>
      </c>
      <c r="C765" s="552"/>
      <c r="D765" s="71"/>
      <c r="E765" s="103"/>
      <c r="F765" s="103"/>
      <c r="G765" s="103"/>
      <c r="H765" s="103"/>
      <c r="I765" s="103"/>
      <c r="J765" s="103"/>
      <c r="K765" s="107"/>
      <c r="L765" s="105" t="s">
        <v>35</v>
      </c>
      <c r="M765" s="554" t="s">
        <v>35</v>
      </c>
      <c r="N765" s="554" t="s">
        <v>35</v>
      </c>
      <c r="O765" s="554" t="s">
        <v>35</v>
      </c>
      <c r="P765" s="554" t="s">
        <v>35</v>
      </c>
      <c r="Q765" s="71" t="s">
        <v>35</v>
      </c>
      <c r="R765" s="103"/>
      <c r="S765" s="103"/>
      <c r="T765" s="554" t="s">
        <v>35</v>
      </c>
      <c r="U765" s="554" t="s">
        <v>35</v>
      </c>
      <c r="V765" s="554"/>
      <c r="W765" s="593" t="s">
        <v>1227</v>
      </c>
      <c r="X765" s="103" t="s">
        <v>38</v>
      </c>
      <c r="Y765" s="108"/>
      <c r="Z765" s="109"/>
      <c r="AA765" s="554">
        <v>1939601</v>
      </c>
      <c r="AB765" s="554">
        <v>0</v>
      </c>
      <c r="AC765" s="71"/>
      <c r="AD765" s="71"/>
      <c r="AE765" s="71"/>
      <c r="AF765" s="71"/>
      <c r="AG765" s="71"/>
      <c r="AH765" s="103"/>
      <c r="AI765" s="71"/>
      <c r="AJ765" s="103"/>
      <c r="AK765" s="103"/>
      <c r="AL765" s="554" t="s">
        <v>35</v>
      </c>
      <c r="AM765" s="554" t="s">
        <v>35</v>
      </c>
      <c r="AN765" s="71"/>
      <c r="AO765" s="103"/>
      <c r="AP765" s="602" t="s">
        <v>35</v>
      </c>
      <c r="AQ765" s="107"/>
      <c r="AR765" s="107"/>
    </row>
    <row r="766" spans="1:44" outlineLevel="2">
      <c r="A766" s="72">
        <v>47</v>
      </c>
      <c r="B766" s="552"/>
      <c r="C766" s="552"/>
      <c r="D766" s="61"/>
      <c r="E766" s="103"/>
      <c r="F766" s="103"/>
      <c r="G766" s="103"/>
      <c r="H766" s="103"/>
      <c r="I766" s="103"/>
      <c r="J766" s="103"/>
      <c r="K766" s="107"/>
      <c r="L766" s="105" t="s">
        <v>35</v>
      </c>
      <c r="M766" s="554" t="s">
        <v>35</v>
      </c>
      <c r="N766" s="554" t="s">
        <v>35</v>
      </c>
      <c r="O766" s="554" t="s">
        <v>35</v>
      </c>
      <c r="P766" s="554" t="s">
        <v>35</v>
      </c>
      <c r="Q766" s="71" t="s">
        <v>35</v>
      </c>
      <c r="R766" s="103"/>
      <c r="S766" s="103"/>
      <c r="T766" s="554" t="s">
        <v>35</v>
      </c>
      <c r="U766" s="554" t="s">
        <v>35</v>
      </c>
      <c r="V766" s="554"/>
      <c r="W766" s="107" t="s">
        <v>35</v>
      </c>
      <c r="X766" s="103"/>
      <c r="Y766" s="108"/>
      <c r="Z766" s="109"/>
      <c r="AA766" s="554" t="s">
        <v>35</v>
      </c>
      <c r="AB766" s="554" t="s">
        <v>35</v>
      </c>
      <c r="AC766" s="71"/>
      <c r="AD766" s="71"/>
      <c r="AE766" s="71"/>
      <c r="AF766" s="71"/>
      <c r="AG766" s="71"/>
      <c r="AH766" s="103"/>
      <c r="AI766" s="71"/>
      <c r="AJ766" s="103"/>
      <c r="AK766" s="103"/>
      <c r="AL766" s="554" t="s">
        <v>35</v>
      </c>
      <c r="AM766" s="554" t="s">
        <v>35</v>
      </c>
      <c r="AN766" s="71"/>
      <c r="AO766" s="103"/>
      <c r="AP766" s="602" t="s">
        <v>35</v>
      </c>
      <c r="AQ766" s="107"/>
      <c r="AR766" s="107"/>
    </row>
    <row r="767" spans="1:44" outlineLevel="1">
      <c r="A767" s="84" t="s">
        <v>2112</v>
      </c>
      <c r="B767" s="552">
        <v>48</v>
      </c>
      <c r="C767" s="552">
        <v>454</v>
      </c>
      <c r="D767" s="61" t="s">
        <v>320</v>
      </c>
      <c r="E767" s="162"/>
      <c r="F767" s="103"/>
      <c r="G767" s="162"/>
      <c r="H767" s="162"/>
      <c r="I767" s="162"/>
      <c r="J767" s="162"/>
      <c r="K767" s="129"/>
      <c r="L767" s="167">
        <v>0</v>
      </c>
      <c r="M767" s="553"/>
      <c r="N767" s="553"/>
      <c r="O767" s="553">
        <v>0</v>
      </c>
      <c r="P767" s="553">
        <v>0</v>
      </c>
      <c r="Q767" s="61"/>
      <c r="R767" s="162"/>
      <c r="S767" s="162">
        <v>11</v>
      </c>
      <c r="T767" s="553"/>
      <c r="U767" s="553">
        <v>5100000</v>
      </c>
      <c r="V767" s="553"/>
      <c r="W767" s="129"/>
      <c r="X767" s="162"/>
      <c r="Y767" s="169">
        <v>232.55</v>
      </c>
      <c r="Z767" s="170">
        <v>0</v>
      </c>
      <c r="AA767" s="553"/>
      <c r="AB767" s="553">
        <v>352689427.75000006</v>
      </c>
      <c r="AC767" s="71"/>
      <c r="AD767" s="71"/>
      <c r="AE767" s="71"/>
      <c r="AF767" s="71"/>
      <c r="AG767" s="71"/>
      <c r="AH767" s="103"/>
      <c r="AI767" s="61"/>
      <c r="AJ767" s="162"/>
      <c r="AK767" s="162">
        <v>0</v>
      </c>
      <c r="AL767" s="553"/>
      <c r="AM767" s="553">
        <v>0</v>
      </c>
      <c r="AN767" s="61"/>
      <c r="AO767" s="162">
        <v>0</v>
      </c>
      <c r="AP767" s="602">
        <v>357789427.75000006</v>
      </c>
      <c r="AQ767" s="107"/>
      <c r="AR767" s="107"/>
    </row>
    <row r="768" spans="1:44" ht="37.5" outlineLevel="2">
      <c r="A768" s="72">
        <v>48</v>
      </c>
      <c r="B768" s="552" t="s">
        <v>35</v>
      </c>
      <c r="C768" s="552"/>
      <c r="D768" s="71" t="s">
        <v>321</v>
      </c>
      <c r="E768" s="103"/>
      <c r="F768" s="103"/>
      <c r="G768" s="103"/>
      <c r="H768" s="103"/>
      <c r="I768" s="103"/>
      <c r="J768" s="103"/>
      <c r="K768" s="107"/>
      <c r="L768" s="105" t="s">
        <v>35</v>
      </c>
      <c r="M768" s="554" t="s">
        <v>35</v>
      </c>
      <c r="N768" s="554" t="s">
        <v>35</v>
      </c>
      <c r="O768" s="554" t="s">
        <v>35</v>
      </c>
      <c r="P768" s="554" t="s">
        <v>35</v>
      </c>
      <c r="Q768" s="71" t="s">
        <v>80</v>
      </c>
      <c r="R768" s="103" t="s">
        <v>44</v>
      </c>
      <c r="S768" s="103">
        <v>1</v>
      </c>
      <c r="T768" s="554">
        <v>600000</v>
      </c>
      <c r="U768" s="554">
        <v>600000</v>
      </c>
      <c r="V768" s="554" t="s">
        <v>2163</v>
      </c>
      <c r="W768" s="107" t="s">
        <v>1209</v>
      </c>
      <c r="X768" s="103" t="s">
        <v>27</v>
      </c>
      <c r="Y768" s="108">
        <v>40.07</v>
      </c>
      <c r="Z768" s="109"/>
      <c r="AA768" s="554">
        <v>264499</v>
      </c>
      <c r="AB768" s="554">
        <v>10598474.93</v>
      </c>
      <c r="AC768" s="71"/>
      <c r="AD768" s="71"/>
      <c r="AE768" s="71"/>
      <c r="AF768" s="71"/>
      <c r="AG768" s="71"/>
      <c r="AH768" s="103"/>
      <c r="AI768" s="71"/>
      <c r="AJ768" s="103"/>
      <c r="AK768" s="103"/>
      <c r="AL768" s="554" t="s">
        <v>35</v>
      </c>
      <c r="AM768" s="554" t="s">
        <v>35</v>
      </c>
      <c r="AN768" s="71"/>
      <c r="AO768" s="103"/>
      <c r="AP768" s="602" t="s">
        <v>35</v>
      </c>
      <c r="AQ768" s="107" t="s">
        <v>432</v>
      </c>
      <c r="AR768" s="107" t="s">
        <v>1912</v>
      </c>
    </row>
    <row r="769" spans="1:44" ht="50.25" outlineLevel="2">
      <c r="A769" s="72">
        <v>48</v>
      </c>
      <c r="B769" s="552" t="s">
        <v>35</v>
      </c>
      <c r="C769" s="552"/>
      <c r="D769" s="71" t="s">
        <v>71</v>
      </c>
      <c r="E769" s="103"/>
      <c r="F769" s="103"/>
      <c r="G769" s="103"/>
      <c r="H769" s="103"/>
      <c r="I769" s="103"/>
      <c r="J769" s="103"/>
      <c r="K769" s="107"/>
      <c r="L769" s="105" t="s">
        <v>35</v>
      </c>
      <c r="M769" s="554" t="s">
        <v>35</v>
      </c>
      <c r="N769" s="554" t="s">
        <v>35</v>
      </c>
      <c r="O769" s="554" t="s">
        <v>35</v>
      </c>
      <c r="P769" s="554" t="s">
        <v>35</v>
      </c>
      <c r="Q769" s="71" t="s">
        <v>47</v>
      </c>
      <c r="R769" s="103" t="s">
        <v>44</v>
      </c>
      <c r="S769" s="103">
        <v>1</v>
      </c>
      <c r="T769" s="554">
        <v>1035000</v>
      </c>
      <c r="U769" s="554">
        <v>1035000</v>
      </c>
      <c r="V769" s="554"/>
      <c r="W769" s="107" t="s">
        <v>1093</v>
      </c>
      <c r="X769" s="103" t="s">
        <v>27</v>
      </c>
      <c r="Y769" s="108">
        <v>18.850000000000001</v>
      </c>
      <c r="Z769" s="109"/>
      <c r="AA769" s="554">
        <v>3152933</v>
      </c>
      <c r="AB769" s="554">
        <v>59432787.050000004</v>
      </c>
      <c r="AC769" s="71"/>
      <c r="AD769" s="71" t="s">
        <v>29</v>
      </c>
      <c r="AE769" s="71" t="s">
        <v>30</v>
      </c>
      <c r="AF769" s="71" t="s">
        <v>41</v>
      </c>
      <c r="AG769" s="71" t="s">
        <v>32</v>
      </c>
      <c r="AH769" s="103"/>
      <c r="AI769" s="71"/>
      <c r="AJ769" s="103"/>
      <c r="AK769" s="103"/>
      <c r="AL769" s="554" t="s">
        <v>35</v>
      </c>
      <c r="AM769" s="554" t="s">
        <v>35</v>
      </c>
      <c r="AN769" s="71"/>
      <c r="AO769" s="103"/>
      <c r="AP769" s="602" t="s">
        <v>35</v>
      </c>
      <c r="AQ769" s="584" t="s">
        <v>1977</v>
      </c>
      <c r="AR769" s="584" t="s">
        <v>1958</v>
      </c>
    </row>
    <row r="770" spans="1:44" ht="93.75" outlineLevel="2">
      <c r="A770" s="72">
        <v>48</v>
      </c>
      <c r="B770" s="552" t="s">
        <v>35</v>
      </c>
      <c r="C770" s="552"/>
      <c r="D770" s="71"/>
      <c r="E770" s="103"/>
      <c r="F770" s="103"/>
      <c r="G770" s="103"/>
      <c r="H770" s="103"/>
      <c r="I770" s="103"/>
      <c r="J770" s="103"/>
      <c r="K770" s="107"/>
      <c r="L770" s="105" t="s">
        <v>35</v>
      </c>
      <c r="M770" s="554" t="s">
        <v>35</v>
      </c>
      <c r="N770" s="554" t="s">
        <v>35</v>
      </c>
      <c r="O770" s="554" t="s">
        <v>35</v>
      </c>
      <c r="P770" s="554" t="s">
        <v>35</v>
      </c>
      <c r="Q770" s="71" t="s">
        <v>272</v>
      </c>
      <c r="R770" s="103" t="s">
        <v>44</v>
      </c>
      <c r="S770" s="103">
        <v>3</v>
      </c>
      <c r="T770" s="554">
        <v>450000</v>
      </c>
      <c r="U770" s="554">
        <v>1350000</v>
      </c>
      <c r="V770" s="554"/>
      <c r="W770" s="107" t="s">
        <v>1063</v>
      </c>
      <c r="X770" s="103" t="s">
        <v>27</v>
      </c>
      <c r="Y770" s="108">
        <v>61.24</v>
      </c>
      <c r="Z770" s="109"/>
      <c r="AA770" s="554">
        <v>3941166</v>
      </c>
      <c r="AB770" s="554">
        <v>241357005.84</v>
      </c>
      <c r="AC770" s="71"/>
      <c r="AD770" s="71" t="s">
        <v>29</v>
      </c>
      <c r="AE770" s="71" t="s">
        <v>30</v>
      </c>
      <c r="AF770" s="71" t="s">
        <v>31</v>
      </c>
      <c r="AG770" s="71" t="s">
        <v>32</v>
      </c>
      <c r="AH770" s="103"/>
      <c r="AI770" s="71"/>
      <c r="AJ770" s="103"/>
      <c r="AK770" s="103"/>
      <c r="AL770" s="554" t="s">
        <v>35</v>
      </c>
      <c r="AM770" s="554" t="s">
        <v>35</v>
      </c>
      <c r="AN770" s="71"/>
      <c r="AO770" s="103"/>
      <c r="AP770" s="602" t="s">
        <v>35</v>
      </c>
      <c r="AQ770" s="107"/>
      <c r="AR770" s="107" t="s">
        <v>1959</v>
      </c>
    </row>
    <row r="771" spans="1:44" ht="75" outlineLevel="2">
      <c r="A771" s="72">
        <v>48</v>
      </c>
      <c r="B771" s="552" t="s">
        <v>35</v>
      </c>
      <c r="C771" s="552"/>
      <c r="D771" s="71"/>
      <c r="E771" s="103"/>
      <c r="F771" s="103"/>
      <c r="G771" s="103"/>
      <c r="H771" s="103"/>
      <c r="I771" s="103"/>
      <c r="J771" s="103"/>
      <c r="K771" s="107"/>
      <c r="L771" s="105" t="s">
        <v>35</v>
      </c>
      <c r="M771" s="554" t="s">
        <v>35</v>
      </c>
      <c r="N771" s="554" t="s">
        <v>35</v>
      </c>
      <c r="O771" s="554" t="s">
        <v>35</v>
      </c>
      <c r="P771" s="554" t="s">
        <v>35</v>
      </c>
      <c r="Q771" s="71" t="s">
        <v>322</v>
      </c>
      <c r="R771" s="103" t="s">
        <v>44</v>
      </c>
      <c r="S771" s="103">
        <v>1</v>
      </c>
      <c r="T771" s="554">
        <v>390000</v>
      </c>
      <c r="U771" s="554">
        <v>390000</v>
      </c>
      <c r="V771" s="554"/>
      <c r="W771" s="107" t="s">
        <v>1228</v>
      </c>
      <c r="X771" s="103" t="s">
        <v>27</v>
      </c>
      <c r="Y771" s="108">
        <v>4.41</v>
      </c>
      <c r="Z771" s="109"/>
      <c r="AA771" s="554">
        <v>3858605</v>
      </c>
      <c r="AB771" s="554">
        <v>17016448.050000001</v>
      </c>
      <c r="AC771" s="71"/>
      <c r="AD771" s="71" t="s">
        <v>34</v>
      </c>
      <c r="AE771" s="71" t="s">
        <v>30</v>
      </c>
      <c r="AF771" s="71" t="s">
        <v>31</v>
      </c>
      <c r="AG771" s="71" t="s">
        <v>32</v>
      </c>
      <c r="AH771" s="103"/>
      <c r="AI771" s="71"/>
      <c r="AJ771" s="103"/>
      <c r="AK771" s="103"/>
      <c r="AL771" s="554" t="s">
        <v>35</v>
      </c>
      <c r="AM771" s="554" t="s">
        <v>35</v>
      </c>
      <c r="AN771" s="71"/>
      <c r="AO771" s="103"/>
      <c r="AP771" s="602" t="s">
        <v>35</v>
      </c>
      <c r="AQ771" s="107"/>
      <c r="AR771" s="107" t="s">
        <v>1960</v>
      </c>
    </row>
    <row r="772" spans="1:44" outlineLevel="2">
      <c r="A772" s="72">
        <v>48</v>
      </c>
      <c r="B772" s="552" t="s">
        <v>35</v>
      </c>
      <c r="C772" s="552"/>
      <c r="D772" s="71"/>
      <c r="E772" s="103"/>
      <c r="F772" s="103"/>
      <c r="G772" s="103"/>
      <c r="H772" s="103"/>
      <c r="I772" s="103"/>
      <c r="J772" s="103"/>
      <c r="K772" s="107"/>
      <c r="L772" s="105" t="s">
        <v>35</v>
      </c>
      <c r="M772" s="554" t="s">
        <v>35</v>
      </c>
      <c r="N772" s="554" t="s">
        <v>35</v>
      </c>
      <c r="O772" s="554" t="s">
        <v>35</v>
      </c>
      <c r="P772" s="554" t="s">
        <v>35</v>
      </c>
      <c r="Q772" s="71" t="s">
        <v>76</v>
      </c>
      <c r="R772" s="103" t="s">
        <v>44</v>
      </c>
      <c r="S772" s="103">
        <v>1</v>
      </c>
      <c r="T772" s="554">
        <v>494000</v>
      </c>
      <c r="U772" s="554">
        <v>494000</v>
      </c>
      <c r="V772" s="554"/>
      <c r="W772" s="107" t="s">
        <v>1229</v>
      </c>
      <c r="X772" s="103" t="s">
        <v>27</v>
      </c>
      <c r="Y772" s="108">
        <v>9.1</v>
      </c>
      <c r="Z772" s="109"/>
      <c r="AA772" s="554">
        <v>64226</v>
      </c>
      <c r="AB772" s="554">
        <v>584456.6</v>
      </c>
      <c r="AC772" s="71"/>
      <c r="AD772" s="71"/>
      <c r="AE772" s="71"/>
      <c r="AF772" s="71"/>
      <c r="AG772" s="71"/>
      <c r="AH772" s="103"/>
      <c r="AI772" s="71"/>
      <c r="AJ772" s="103"/>
      <c r="AK772" s="103"/>
      <c r="AL772" s="554" t="s">
        <v>35</v>
      </c>
      <c r="AM772" s="554" t="s">
        <v>35</v>
      </c>
      <c r="AN772" s="71"/>
      <c r="AO772" s="103"/>
      <c r="AP772" s="602" t="s">
        <v>35</v>
      </c>
      <c r="AQ772" s="107"/>
      <c r="AR772" s="107"/>
    </row>
    <row r="773" spans="1:44" outlineLevel="2">
      <c r="A773" s="72">
        <v>48</v>
      </c>
      <c r="B773" s="552" t="s">
        <v>35</v>
      </c>
      <c r="C773" s="552"/>
      <c r="D773" s="71"/>
      <c r="E773" s="103"/>
      <c r="F773" s="103"/>
      <c r="G773" s="103"/>
      <c r="H773" s="103"/>
      <c r="I773" s="103"/>
      <c r="J773" s="103"/>
      <c r="K773" s="107"/>
      <c r="L773" s="105" t="s">
        <v>35</v>
      </c>
      <c r="M773" s="554" t="s">
        <v>35</v>
      </c>
      <c r="N773" s="554" t="s">
        <v>35</v>
      </c>
      <c r="O773" s="554" t="s">
        <v>35</v>
      </c>
      <c r="P773" s="554" t="s">
        <v>35</v>
      </c>
      <c r="Q773" s="71" t="s">
        <v>58</v>
      </c>
      <c r="R773" s="103" t="s">
        <v>44</v>
      </c>
      <c r="S773" s="103">
        <v>1</v>
      </c>
      <c r="T773" s="554">
        <v>211000</v>
      </c>
      <c r="U773" s="554">
        <v>211000</v>
      </c>
      <c r="V773" s="554"/>
      <c r="W773" s="107" t="s">
        <v>1212</v>
      </c>
      <c r="X773" s="103" t="s">
        <v>27</v>
      </c>
      <c r="Y773" s="108">
        <v>0.84</v>
      </c>
      <c r="Z773" s="109"/>
      <c r="AA773" s="554">
        <v>292949</v>
      </c>
      <c r="AB773" s="554">
        <v>246077.16</v>
      </c>
      <c r="AC773" s="71"/>
      <c r="AD773" s="71"/>
      <c r="AE773" s="71"/>
      <c r="AF773" s="71"/>
      <c r="AG773" s="71"/>
      <c r="AH773" s="103"/>
      <c r="AI773" s="71"/>
      <c r="AJ773" s="103"/>
      <c r="AK773" s="103"/>
      <c r="AL773" s="554" t="s">
        <v>35</v>
      </c>
      <c r="AM773" s="554" t="s">
        <v>35</v>
      </c>
      <c r="AN773" s="71"/>
      <c r="AO773" s="103"/>
      <c r="AP773" s="602" t="s">
        <v>35</v>
      </c>
      <c r="AQ773" s="107"/>
      <c r="AR773" s="107"/>
    </row>
    <row r="774" spans="1:44" outlineLevel="2">
      <c r="A774" s="72">
        <v>48</v>
      </c>
      <c r="B774" s="552" t="s">
        <v>35</v>
      </c>
      <c r="C774" s="552"/>
      <c r="D774" s="71"/>
      <c r="E774" s="103"/>
      <c r="F774" s="103"/>
      <c r="G774" s="103"/>
      <c r="H774" s="103"/>
      <c r="I774" s="103"/>
      <c r="J774" s="103"/>
      <c r="K774" s="107"/>
      <c r="L774" s="105" t="s">
        <v>35</v>
      </c>
      <c r="M774" s="554" t="s">
        <v>35</v>
      </c>
      <c r="N774" s="554" t="s">
        <v>35</v>
      </c>
      <c r="O774" s="554" t="s">
        <v>35</v>
      </c>
      <c r="P774" s="554" t="s">
        <v>35</v>
      </c>
      <c r="Q774" s="71" t="s">
        <v>323</v>
      </c>
      <c r="R774" s="103" t="s">
        <v>44</v>
      </c>
      <c r="S774" s="103">
        <v>1</v>
      </c>
      <c r="T774" s="554">
        <v>120000</v>
      </c>
      <c r="U774" s="554">
        <v>120000</v>
      </c>
      <c r="V774" s="554"/>
      <c r="W774" s="107" t="s">
        <v>1009</v>
      </c>
      <c r="X774" s="103" t="s">
        <v>27</v>
      </c>
      <c r="Y774" s="108">
        <v>36.24</v>
      </c>
      <c r="Z774" s="109"/>
      <c r="AA774" s="554">
        <v>282038</v>
      </c>
      <c r="AB774" s="554">
        <v>10221057.120000001</v>
      </c>
      <c r="AC774" s="71"/>
      <c r="AD774" s="71"/>
      <c r="AE774" s="71"/>
      <c r="AF774" s="71"/>
      <c r="AG774" s="71"/>
      <c r="AH774" s="103"/>
      <c r="AI774" s="71"/>
      <c r="AJ774" s="103"/>
      <c r="AK774" s="103"/>
      <c r="AL774" s="554" t="s">
        <v>35</v>
      </c>
      <c r="AM774" s="554" t="s">
        <v>35</v>
      </c>
      <c r="AN774" s="71"/>
      <c r="AO774" s="103"/>
      <c r="AP774" s="602" t="s">
        <v>35</v>
      </c>
      <c r="AQ774" s="107"/>
      <c r="AR774" s="107"/>
    </row>
    <row r="775" spans="1:44" outlineLevel="2">
      <c r="A775" s="72">
        <v>48</v>
      </c>
      <c r="B775" s="552" t="s">
        <v>35</v>
      </c>
      <c r="C775" s="552"/>
      <c r="D775" s="71"/>
      <c r="E775" s="103"/>
      <c r="F775" s="103"/>
      <c r="G775" s="103"/>
      <c r="H775" s="103"/>
      <c r="I775" s="103"/>
      <c r="J775" s="103"/>
      <c r="K775" s="107"/>
      <c r="L775" s="105" t="s">
        <v>35</v>
      </c>
      <c r="M775" s="554" t="s">
        <v>35</v>
      </c>
      <c r="N775" s="554" t="s">
        <v>35</v>
      </c>
      <c r="O775" s="554" t="s">
        <v>35</v>
      </c>
      <c r="P775" s="554" t="s">
        <v>35</v>
      </c>
      <c r="Q775" s="71" t="s">
        <v>324</v>
      </c>
      <c r="R775" s="103" t="s">
        <v>44</v>
      </c>
      <c r="S775" s="103">
        <v>2</v>
      </c>
      <c r="T775" s="554">
        <v>450000</v>
      </c>
      <c r="U775" s="554">
        <v>900000</v>
      </c>
      <c r="V775" s="554"/>
      <c r="W775" s="107" t="s">
        <v>1217</v>
      </c>
      <c r="X775" s="103" t="s">
        <v>38</v>
      </c>
      <c r="Y775" s="108">
        <v>0.56000000000000005</v>
      </c>
      <c r="Z775" s="109"/>
      <c r="AA775" s="554">
        <v>5994000</v>
      </c>
      <c r="AB775" s="554">
        <v>3356640.0000000005</v>
      </c>
      <c r="AC775" s="71"/>
      <c r="AD775" s="71"/>
      <c r="AE775" s="71"/>
      <c r="AF775" s="71"/>
      <c r="AG775" s="71"/>
      <c r="AH775" s="103"/>
      <c r="AI775" s="71"/>
      <c r="AJ775" s="103"/>
      <c r="AK775" s="103"/>
      <c r="AL775" s="554" t="s">
        <v>35</v>
      </c>
      <c r="AM775" s="554" t="s">
        <v>35</v>
      </c>
      <c r="AN775" s="71"/>
      <c r="AO775" s="103"/>
      <c r="AP775" s="602" t="s">
        <v>35</v>
      </c>
      <c r="AQ775" s="107"/>
      <c r="AR775" s="107"/>
    </row>
    <row r="776" spans="1:44" outlineLevel="2">
      <c r="A776" s="72">
        <v>48</v>
      </c>
      <c r="B776" s="552" t="s">
        <v>35</v>
      </c>
      <c r="C776" s="552"/>
      <c r="D776" s="71"/>
      <c r="E776" s="103"/>
      <c r="F776" s="103"/>
      <c r="G776" s="103"/>
      <c r="H776" s="103"/>
      <c r="I776" s="103"/>
      <c r="J776" s="103"/>
      <c r="K776" s="107"/>
      <c r="L776" s="105" t="s">
        <v>35</v>
      </c>
      <c r="M776" s="554" t="s">
        <v>35</v>
      </c>
      <c r="N776" s="554" t="s">
        <v>35</v>
      </c>
      <c r="O776" s="554" t="s">
        <v>35</v>
      </c>
      <c r="P776" s="554" t="s">
        <v>35</v>
      </c>
      <c r="Q776" s="71" t="s">
        <v>35</v>
      </c>
      <c r="R776" s="103"/>
      <c r="S776" s="103"/>
      <c r="T776" s="554" t="s">
        <v>35</v>
      </c>
      <c r="U776" s="554" t="s">
        <v>35</v>
      </c>
      <c r="V776" s="554"/>
      <c r="W776" s="107" t="s">
        <v>1036</v>
      </c>
      <c r="X776" s="103" t="s">
        <v>27</v>
      </c>
      <c r="Y776" s="108">
        <v>61.24</v>
      </c>
      <c r="Z776" s="109"/>
      <c r="AA776" s="554">
        <v>161275</v>
      </c>
      <c r="AB776" s="554">
        <v>9876481</v>
      </c>
      <c r="AC776" s="71"/>
      <c r="AD776" s="71"/>
      <c r="AE776" s="71"/>
      <c r="AF776" s="71"/>
      <c r="AG776" s="71"/>
      <c r="AH776" s="103"/>
      <c r="AI776" s="71"/>
      <c r="AJ776" s="103"/>
      <c r="AK776" s="103"/>
      <c r="AL776" s="554" t="s">
        <v>35</v>
      </c>
      <c r="AM776" s="554" t="s">
        <v>35</v>
      </c>
      <c r="AN776" s="71"/>
      <c r="AO776" s="103"/>
      <c r="AP776" s="602" t="s">
        <v>35</v>
      </c>
      <c r="AQ776" s="107"/>
      <c r="AR776" s="107"/>
    </row>
    <row r="777" spans="1:44" outlineLevel="2">
      <c r="A777" s="72">
        <v>48</v>
      </c>
      <c r="B777" s="552"/>
      <c r="C777" s="552"/>
      <c r="D777" s="61"/>
      <c r="E777" s="103"/>
      <c r="F777" s="103"/>
      <c r="G777" s="103"/>
      <c r="H777" s="103"/>
      <c r="I777" s="103"/>
      <c r="J777" s="103"/>
      <c r="K777" s="107"/>
      <c r="L777" s="105" t="s">
        <v>35</v>
      </c>
      <c r="M777" s="554" t="s">
        <v>35</v>
      </c>
      <c r="N777" s="554" t="s">
        <v>35</v>
      </c>
      <c r="O777" s="554" t="s">
        <v>35</v>
      </c>
      <c r="P777" s="554" t="s">
        <v>35</v>
      </c>
      <c r="Q777" s="71" t="s">
        <v>35</v>
      </c>
      <c r="R777" s="103"/>
      <c r="S777" s="103"/>
      <c r="T777" s="554" t="s">
        <v>35</v>
      </c>
      <c r="U777" s="554" t="s">
        <v>35</v>
      </c>
      <c r="V777" s="554"/>
      <c r="W777" s="107" t="s">
        <v>35</v>
      </c>
      <c r="X777" s="103"/>
      <c r="Y777" s="108"/>
      <c r="Z777" s="109"/>
      <c r="AA777" s="554" t="s">
        <v>35</v>
      </c>
      <c r="AB777" s="554" t="s">
        <v>35</v>
      </c>
      <c r="AC777" s="71"/>
      <c r="AD777" s="71"/>
      <c r="AE777" s="71"/>
      <c r="AF777" s="71"/>
      <c r="AG777" s="71"/>
      <c r="AH777" s="103"/>
      <c r="AI777" s="71"/>
      <c r="AJ777" s="103"/>
      <c r="AK777" s="103"/>
      <c r="AL777" s="554" t="s">
        <v>35</v>
      </c>
      <c r="AM777" s="554" t="s">
        <v>35</v>
      </c>
      <c r="AN777" s="71"/>
      <c r="AO777" s="103"/>
      <c r="AP777" s="602" t="s">
        <v>35</v>
      </c>
      <c r="AQ777" s="107"/>
      <c r="AR777" s="107"/>
    </row>
    <row r="778" spans="1:44" outlineLevel="1">
      <c r="A778" s="84" t="s">
        <v>2111</v>
      </c>
      <c r="B778" s="552">
        <v>49</v>
      </c>
      <c r="C778" s="552">
        <v>456</v>
      </c>
      <c r="D778" s="61" t="s">
        <v>327</v>
      </c>
      <c r="E778" s="162"/>
      <c r="F778" s="103"/>
      <c r="G778" s="162"/>
      <c r="H778" s="162"/>
      <c r="I778" s="162"/>
      <c r="J778" s="162"/>
      <c r="K778" s="129"/>
      <c r="L778" s="167">
        <v>0</v>
      </c>
      <c r="M778" s="553"/>
      <c r="N778" s="553"/>
      <c r="O778" s="553">
        <v>0</v>
      </c>
      <c r="P778" s="553">
        <v>0</v>
      </c>
      <c r="Q778" s="61"/>
      <c r="R778" s="162"/>
      <c r="S778" s="162">
        <v>1</v>
      </c>
      <c r="T778" s="553"/>
      <c r="U778" s="553">
        <v>780000</v>
      </c>
      <c r="V778" s="553"/>
      <c r="W778" s="129"/>
      <c r="X778" s="162"/>
      <c r="Y778" s="169">
        <v>290.005</v>
      </c>
      <c r="Z778" s="170">
        <v>0</v>
      </c>
      <c r="AA778" s="553"/>
      <c r="AB778" s="553">
        <v>592536550.86000001</v>
      </c>
      <c r="AC778" s="71"/>
      <c r="AD778" s="71"/>
      <c r="AE778" s="71"/>
      <c r="AF778" s="71"/>
      <c r="AG778" s="71"/>
      <c r="AH778" s="103"/>
      <c r="AI778" s="61"/>
      <c r="AJ778" s="162"/>
      <c r="AK778" s="162">
        <v>0</v>
      </c>
      <c r="AL778" s="553"/>
      <c r="AM778" s="553">
        <v>0</v>
      </c>
      <c r="AN778" s="61"/>
      <c r="AO778" s="162">
        <v>0</v>
      </c>
      <c r="AP778" s="602">
        <v>593316550.86000001</v>
      </c>
      <c r="AQ778" s="107"/>
      <c r="AR778" s="107"/>
    </row>
    <row r="779" spans="1:44" ht="37.5" outlineLevel="2">
      <c r="A779" s="72">
        <v>49</v>
      </c>
      <c r="B779" s="552" t="s">
        <v>35</v>
      </c>
      <c r="C779" s="552"/>
      <c r="D779" s="71" t="s">
        <v>328</v>
      </c>
      <c r="E779" s="103"/>
      <c r="F779" s="103"/>
      <c r="G779" s="103"/>
      <c r="H779" s="103"/>
      <c r="I779" s="103"/>
      <c r="J779" s="103"/>
      <c r="K779" s="107"/>
      <c r="L779" s="105" t="s">
        <v>35</v>
      </c>
      <c r="M779" s="554" t="s">
        <v>35</v>
      </c>
      <c r="N779" s="554" t="s">
        <v>35</v>
      </c>
      <c r="O779" s="554" t="s">
        <v>35</v>
      </c>
      <c r="P779" s="554" t="s">
        <v>35</v>
      </c>
      <c r="Q779" s="71" t="s">
        <v>35</v>
      </c>
      <c r="R779" s="103"/>
      <c r="S779" s="103"/>
      <c r="T779" s="554" t="s">
        <v>35</v>
      </c>
      <c r="U779" s="554" t="s">
        <v>35</v>
      </c>
      <c r="V779" s="554" t="s">
        <v>2163</v>
      </c>
      <c r="W779" s="107" t="s">
        <v>1230</v>
      </c>
      <c r="X779" s="103" t="s">
        <v>27</v>
      </c>
      <c r="Y779" s="108">
        <v>29.07</v>
      </c>
      <c r="Z779" s="109"/>
      <c r="AA779" s="554">
        <v>1119277</v>
      </c>
      <c r="AB779" s="554">
        <v>32537382.390000001</v>
      </c>
      <c r="AC779" s="71"/>
      <c r="AD779" s="71" t="s">
        <v>29</v>
      </c>
      <c r="AE779" s="71" t="s">
        <v>36</v>
      </c>
      <c r="AF779" s="71" t="s">
        <v>316</v>
      </c>
      <c r="AG779" s="71" t="s">
        <v>136</v>
      </c>
      <c r="AH779" s="103"/>
      <c r="AI779" s="71"/>
      <c r="AJ779" s="103"/>
      <c r="AK779" s="103"/>
      <c r="AL779" s="554" t="s">
        <v>35</v>
      </c>
      <c r="AM779" s="554" t="s">
        <v>35</v>
      </c>
      <c r="AN779" s="71"/>
      <c r="AO779" s="103"/>
      <c r="AP779" s="602" t="s">
        <v>35</v>
      </c>
      <c r="AQ779" s="107" t="s">
        <v>432</v>
      </c>
      <c r="AR779" s="107" t="s">
        <v>1912</v>
      </c>
    </row>
    <row r="780" spans="1:44" ht="50.25" outlineLevel="2">
      <c r="A780" s="72">
        <v>49</v>
      </c>
      <c r="B780" s="552" t="s">
        <v>35</v>
      </c>
      <c r="C780" s="552"/>
      <c r="D780" s="71" t="s">
        <v>71</v>
      </c>
      <c r="E780" s="103"/>
      <c r="F780" s="103"/>
      <c r="G780" s="103"/>
      <c r="H780" s="103"/>
      <c r="I780" s="103"/>
      <c r="J780" s="103"/>
      <c r="K780" s="107"/>
      <c r="L780" s="105" t="s">
        <v>35</v>
      </c>
      <c r="M780" s="554" t="s">
        <v>35</v>
      </c>
      <c r="N780" s="554" t="s">
        <v>35</v>
      </c>
      <c r="O780" s="554" t="s">
        <v>35</v>
      </c>
      <c r="P780" s="554" t="s">
        <v>35</v>
      </c>
      <c r="Q780" s="71" t="s">
        <v>247</v>
      </c>
      <c r="R780" s="103" t="s">
        <v>44</v>
      </c>
      <c r="S780" s="103">
        <v>1</v>
      </c>
      <c r="T780" s="554">
        <v>780000</v>
      </c>
      <c r="U780" s="554">
        <v>780000</v>
      </c>
      <c r="V780" s="554"/>
      <c r="W780" s="107" t="s">
        <v>1005</v>
      </c>
      <c r="X780" s="103" t="s">
        <v>27</v>
      </c>
      <c r="Y780" s="108">
        <v>76.849999999999994</v>
      </c>
      <c r="Z780" s="109"/>
      <c r="AA780" s="554">
        <v>5559129</v>
      </c>
      <c r="AB780" s="554">
        <v>427219063.64999998</v>
      </c>
      <c r="AC780" s="71"/>
      <c r="AD780" s="71" t="s">
        <v>29</v>
      </c>
      <c r="AE780" s="71" t="s">
        <v>30</v>
      </c>
      <c r="AF780" s="71" t="s">
        <v>31</v>
      </c>
      <c r="AG780" s="71" t="s">
        <v>34</v>
      </c>
      <c r="AH780" s="103"/>
      <c r="AI780" s="71"/>
      <c r="AJ780" s="103"/>
      <c r="AK780" s="103"/>
      <c r="AL780" s="554" t="s">
        <v>35</v>
      </c>
      <c r="AM780" s="554" t="s">
        <v>35</v>
      </c>
      <c r="AN780" s="71"/>
      <c r="AO780" s="103"/>
      <c r="AP780" s="602" t="s">
        <v>35</v>
      </c>
      <c r="AQ780" s="584" t="s">
        <v>1989</v>
      </c>
      <c r="AR780" s="584" t="s">
        <v>1958</v>
      </c>
    </row>
    <row r="781" spans="1:44" ht="93.75" outlineLevel="2">
      <c r="A781" s="72">
        <v>49</v>
      </c>
      <c r="B781" s="552" t="s">
        <v>35</v>
      </c>
      <c r="C781" s="552"/>
      <c r="D781" s="71"/>
      <c r="E781" s="103"/>
      <c r="F781" s="103"/>
      <c r="G781" s="103"/>
      <c r="H781" s="103"/>
      <c r="I781" s="103"/>
      <c r="J781" s="103"/>
      <c r="K781" s="107"/>
      <c r="L781" s="105" t="s">
        <v>35</v>
      </c>
      <c r="M781" s="554" t="s">
        <v>35</v>
      </c>
      <c r="N781" s="554" t="s">
        <v>35</v>
      </c>
      <c r="O781" s="554" t="s">
        <v>35</v>
      </c>
      <c r="P781" s="554" t="s">
        <v>35</v>
      </c>
      <c r="Q781" s="71" t="s">
        <v>35</v>
      </c>
      <c r="R781" s="103"/>
      <c r="S781" s="103"/>
      <c r="T781" s="554" t="s">
        <v>35</v>
      </c>
      <c r="U781" s="554" t="s">
        <v>35</v>
      </c>
      <c r="V781" s="554"/>
      <c r="W781" s="107" t="s">
        <v>1080</v>
      </c>
      <c r="X781" s="103" t="s">
        <v>27</v>
      </c>
      <c r="Y781" s="108">
        <v>4.75</v>
      </c>
      <c r="Z781" s="109"/>
      <c r="AA781" s="554">
        <v>10375629</v>
      </c>
      <c r="AB781" s="554">
        <v>49284237.75</v>
      </c>
      <c r="AC781" s="71"/>
      <c r="AD781" s="71" t="s">
        <v>29</v>
      </c>
      <c r="AE781" s="71" t="s">
        <v>30</v>
      </c>
      <c r="AF781" s="71" t="s">
        <v>31</v>
      </c>
      <c r="AG781" s="71" t="s">
        <v>34</v>
      </c>
      <c r="AH781" s="103"/>
      <c r="AI781" s="71"/>
      <c r="AJ781" s="103"/>
      <c r="AK781" s="103"/>
      <c r="AL781" s="554" t="s">
        <v>35</v>
      </c>
      <c r="AM781" s="554" t="s">
        <v>35</v>
      </c>
      <c r="AN781" s="71"/>
      <c r="AO781" s="103"/>
      <c r="AP781" s="602" t="s">
        <v>35</v>
      </c>
      <c r="AQ781" s="107"/>
      <c r="AR781" s="107" t="s">
        <v>1959</v>
      </c>
    </row>
    <row r="782" spans="1:44" ht="75" outlineLevel="2">
      <c r="A782" s="72">
        <v>49</v>
      </c>
      <c r="B782" s="552" t="s">
        <v>35</v>
      </c>
      <c r="C782" s="552"/>
      <c r="D782" s="71"/>
      <c r="E782" s="103"/>
      <c r="F782" s="103"/>
      <c r="G782" s="103"/>
      <c r="H782" s="103"/>
      <c r="I782" s="103"/>
      <c r="J782" s="103"/>
      <c r="K782" s="107"/>
      <c r="L782" s="105" t="s">
        <v>35</v>
      </c>
      <c r="M782" s="554" t="s">
        <v>35</v>
      </c>
      <c r="N782" s="554" t="s">
        <v>35</v>
      </c>
      <c r="O782" s="554" t="s">
        <v>35</v>
      </c>
      <c r="P782" s="554" t="s">
        <v>35</v>
      </c>
      <c r="Q782" s="71" t="s">
        <v>35</v>
      </c>
      <c r="R782" s="103"/>
      <c r="S782" s="103"/>
      <c r="T782" s="554" t="s">
        <v>35</v>
      </c>
      <c r="U782" s="554" t="s">
        <v>35</v>
      </c>
      <c r="V782" s="554"/>
      <c r="W782" s="107" t="s">
        <v>1231</v>
      </c>
      <c r="X782" s="103" t="s">
        <v>27</v>
      </c>
      <c r="Y782" s="108">
        <v>6.12</v>
      </c>
      <c r="Z782" s="109"/>
      <c r="AA782" s="554">
        <v>299700</v>
      </c>
      <c r="AB782" s="554">
        <v>1834164</v>
      </c>
      <c r="AC782" s="71"/>
      <c r="AD782" s="71" t="s">
        <v>194</v>
      </c>
      <c r="AE782" s="71" t="s">
        <v>36</v>
      </c>
      <c r="AF782" s="71" t="s">
        <v>316</v>
      </c>
      <c r="AG782" s="71" t="s">
        <v>41</v>
      </c>
      <c r="AH782" s="103"/>
      <c r="AI782" s="71"/>
      <c r="AJ782" s="103"/>
      <c r="AK782" s="103"/>
      <c r="AL782" s="554" t="s">
        <v>35</v>
      </c>
      <c r="AM782" s="554" t="s">
        <v>35</v>
      </c>
      <c r="AN782" s="71"/>
      <c r="AO782" s="103"/>
      <c r="AP782" s="602" t="s">
        <v>35</v>
      </c>
      <c r="AQ782" s="107"/>
      <c r="AR782" s="107" t="s">
        <v>1960</v>
      </c>
    </row>
    <row r="783" spans="1:44" outlineLevel="2">
      <c r="A783" s="72">
        <v>49</v>
      </c>
      <c r="B783" s="552" t="s">
        <v>35</v>
      </c>
      <c r="C783" s="552"/>
      <c r="D783" s="71"/>
      <c r="E783" s="103"/>
      <c r="F783" s="103"/>
      <c r="G783" s="103"/>
      <c r="H783" s="103"/>
      <c r="I783" s="103"/>
      <c r="J783" s="103"/>
      <c r="K783" s="107"/>
      <c r="L783" s="105" t="s">
        <v>35</v>
      </c>
      <c r="M783" s="554" t="s">
        <v>35</v>
      </c>
      <c r="N783" s="554" t="s">
        <v>35</v>
      </c>
      <c r="O783" s="554" t="s">
        <v>35</v>
      </c>
      <c r="P783" s="554" t="s">
        <v>35</v>
      </c>
      <c r="Q783" s="71" t="s">
        <v>35</v>
      </c>
      <c r="R783" s="103"/>
      <c r="S783" s="103"/>
      <c r="T783" s="554" t="s">
        <v>35</v>
      </c>
      <c r="U783" s="554" t="s">
        <v>35</v>
      </c>
      <c r="V783" s="554"/>
      <c r="W783" s="107" t="s">
        <v>1057</v>
      </c>
      <c r="X783" s="103" t="s">
        <v>27</v>
      </c>
      <c r="Y783" s="108">
        <v>29.07</v>
      </c>
      <c r="Z783" s="109"/>
      <c r="AA783" s="554">
        <v>1229116</v>
      </c>
      <c r="AB783" s="554">
        <v>35730402.119999997</v>
      </c>
      <c r="AC783" s="71"/>
      <c r="AD783" s="71" t="s">
        <v>29</v>
      </c>
      <c r="AE783" s="71" t="s">
        <v>30</v>
      </c>
      <c r="AF783" s="71" t="s">
        <v>31</v>
      </c>
      <c r="AG783" s="71" t="s">
        <v>136</v>
      </c>
      <c r="AH783" s="103"/>
      <c r="AI783" s="71"/>
      <c r="AJ783" s="103"/>
      <c r="AK783" s="103"/>
      <c r="AL783" s="554" t="s">
        <v>35</v>
      </c>
      <c r="AM783" s="554" t="s">
        <v>35</v>
      </c>
      <c r="AN783" s="71"/>
      <c r="AO783" s="103"/>
      <c r="AP783" s="602" t="s">
        <v>35</v>
      </c>
      <c r="AQ783" s="107"/>
      <c r="AR783" s="107"/>
    </row>
    <row r="784" spans="1:44" outlineLevel="2">
      <c r="A784" s="72">
        <v>49</v>
      </c>
      <c r="B784" s="552" t="s">
        <v>35</v>
      </c>
      <c r="C784" s="552"/>
      <c r="D784" s="71"/>
      <c r="E784" s="103"/>
      <c r="F784" s="103"/>
      <c r="G784" s="103"/>
      <c r="H784" s="103"/>
      <c r="I784" s="103"/>
      <c r="J784" s="103"/>
      <c r="K784" s="107"/>
      <c r="L784" s="105" t="s">
        <v>35</v>
      </c>
      <c r="M784" s="554" t="s">
        <v>35</v>
      </c>
      <c r="N784" s="554" t="s">
        <v>35</v>
      </c>
      <c r="O784" s="554" t="s">
        <v>35</v>
      </c>
      <c r="P784" s="554" t="s">
        <v>35</v>
      </c>
      <c r="Q784" s="71" t="s">
        <v>35</v>
      </c>
      <c r="R784" s="103"/>
      <c r="S784" s="103"/>
      <c r="T784" s="554" t="s">
        <v>35</v>
      </c>
      <c r="U784" s="554" t="s">
        <v>35</v>
      </c>
      <c r="V784" s="554"/>
      <c r="W784" s="107" t="s">
        <v>1222</v>
      </c>
      <c r="X784" s="103" t="s">
        <v>27</v>
      </c>
      <c r="Y784" s="108">
        <v>10.45</v>
      </c>
      <c r="Z784" s="109"/>
      <c r="AA784" s="554">
        <v>572213</v>
      </c>
      <c r="AB784" s="554">
        <v>5979625.8499999996</v>
      </c>
      <c r="AC784" s="71"/>
      <c r="AD784" s="71"/>
      <c r="AE784" s="71"/>
      <c r="AF784" s="71"/>
      <c r="AG784" s="71"/>
      <c r="AH784" s="103"/>
      <c r="AI784" s="71"/>
      <c r="AJ784" s="103"/>
      <c r="AK784" s="103"/>
      <c r="AL784" s="554" t="s">
        <v>35</v>
      </c>
      <c r="AM784" s="554" t="s">
        <v>35</v>
      </c>
      <c r="AN784" s="71"/>
      <c r="AO784" s="103"/>
      <c r="AP784" s="602" t="s">
        <v>35</v>
      </c>
      <c r="AQ784" s="107"/>
      <c r="AR784" s="107"/>
    </row>
    <row r="785" spans="1:44" outlineLevel="2">
      <c r="A785" s="72">
        <v>49</v>
      </c>
      <c r="B785" s="552" t="s">
        <v>35</v>
      </c>
      <c r="C785" s="552"/>
      <c r="D785" s="71"/>
      <c r="E785" s="103"/>
      <c r="F785" s="103"/>
      <c r="G785" s="103"/>
      <c r="H785" s="103"/>
      <c r="I785" s="103"/>
      <c r="J785" s="103"/>
      <c r="K785" s="107"/>
      <c r="L785" s="105" t="s">
        <v>35</v>
      </c>
      <c r="M785" s="554" t="s">
        <v>35</v>
      </c>
      <c r="N785" s="554" t="s">
        <v>35</v>
      </c>
      <c r="O785" s="554" t="s">
        <v>35</v>
      </c>
      <c r="P785" s="554" t="s">
        <v>35</v>
      </c>
      <c r="Q785" s="71" t="s">
        <v>35</v>
      </c>
      <c r="R785" s="103"/>
      <c r="S785" s="103"/>
      <c r="T785" s="554" t="s">
        <v>35</v>
      </c>
      <c r="U785" s="554" t="s">
        <v>35</v>
      </c>
      <c r="V785" s="554"/>
      <c r="W785" s="107" t="s">
        <v>1232</v>
      </c>
      <c r="X785" s="103" t="s">
        <v>27</v>
      </c>
      <c r="Y785" s="108">
        <v>4.75</v>
      </c>
      <c r="Z785" s="109"/>
      <c r="AA785" s="554">
        <v>319680</v>
      </c>
      <c r="AB785" s="554">
        <v>1518480</v>
      </c>
      <c r="AC785" s="71"/>
      <c r="AD785" s="71"/>
      <c r="AE785" s="71"/>
      <c r="AF785" s="71"/>
      <c r="AG785" s="71"/>
      <c r="AH785" s="103"/>
      <c r="AI785" s="71"/>
      <c r="AJ785" s="103"/>
      <c r="AK785" s="103"/>
      <c r="AL785" s="554" t="s">
        <v>35</v>
      </c>
      <c r="AM785" s="554" t="s">
        <v>35</v>
      </c>
      <c r="AN785" s="71"/>
      <c r="AO785" s="103"/>
      <c r="AP785" s="602" t="s">
        <v>35</v>
      </c>
      <c r="AQ785" s="107"/>
      <c r="AR785" s="107"/>
    </row>
    <row r="786" spans="1:44" outlineLevel="2">
      <c r="A786" s="72">
        <v>49</v>
      </c>
      <c r="B786" s="552" t="s">
        <v>35</v>
      </c>
      <c r="C786" s="552"/>
      <c r="D786" s="71"/>
      <c r="E786" s="103"/>
      <c r="F786" s="103"/>
      <c r="G786" s="103"/>
      <c r="H786" s="103"/>
      <c r="I786" s="103"/>
      <c r="J786" s="103"/>
      <c r="K786" s="107"/>
      <c r="L786" s="105" t="s">
        <v>35</v>
      </c>
      <c r="M786" s="554" t="s">
        <v>35</v>
      </c>
      <c r="N786" s="554" t="s">
        <v>35</v>
      </c>
      <c r="O786" s="554" t="s">
        <v>35</v>
      </c>
      <c r="P786" s="554" t="s">
        <v>35</v>
      </c>
      <c r="Q786" s="71" t="s">
        <v>35</v>
      </c>
      <c r="R786" s="103"/>
      <c r="S786" s="103"/>
      <c r="T786" s="554" t="s">
        <v>35</v>
      </c>
      <c r="U786" s="554" t="s">
        <v>35</v>
      </c>
      <c r="V786" s="554"/>
      <c r="W786" s="107" t="s">
        <v>1054</v>
      </c>
      <c r="X786" s="103" t="s">
        <v>27</v>
      </c>
      <c r="Y786" s="108">
        <v>2.94</v>
      </c>
      <c r="Z786" s="109"/>
      <c r="AA786" s="554">
        <v>1398600</v>
      </c>
      <c r="AB786" s="554">
        <v>4111884</v>
      </c>
      <c r="AC786" s="71"/>
      <c r="AD786" s="71"/>
      <c r="AE786" s="71"/>
      <c r="AF786" s="71"/>
      <c r="AG786" s="71"/>
      <c r="AH786" s="103"/>
      <c r="AI786" s="71"/>
      <c r="AJ786" s="103"/>
      <c r="AK786" s="103"/>
      <c r="AL786" s="554" t="s">
        <v>35</v>
      </c>
      <c r="AM786" s="554" t="s">
        <v>35</v>
      </c>
      <c r="AN786" s="71"/>
      <c r="AO786" s="103"/>
      <c r="AP786" s="602" t="s">
        <v>35</v>
      </c>
      <c r="AQ786" s="107"/>
      <c r="AR786" s="107"/>
    </row>
    <row r="787" spans="1:44" outlineLevel="2">
      <c r="A787" s="72">
        <v>49</v>
      </c>
      <c r="B787" s="552" t="s">
        <v>35</v>
      </c>
      <c r="C787" s="552"/>
      <c r="D787" s="71"/>
      <c r="E787" s="103"/>
      <c r="F787" s="103"/>
      <c r="G787" s="103"/>
      <c r="H787" s="103"/>
      <c r="I787" s="103"/>
      <c r="J787" s="103"/>
      <c r="K787" s="107"/>
      <c r="L787" s="105" t="s">
        <v>35</v>
      </c>
      <c r="M787" s="554" t="s">
        <v>35</v>
      </c>
      <c r="N787" s="554" t="s">
        <v>35</v>
      </c>
      <c r="O787" s="554" t="s">
        <v>35</v>
      </c>
      <c r="P787" s="554" t="s">
        <v>35</v>
      </c>
      <c r="Q787" s="71" t="s">
        <v>35</v>
      </c>
      <c r="R787" s="103"/>
      <c r="S787" s="103"/>
      <c r="T787" s="554" t="s">
        <v>35</v>
      </c>
      <c r="U787" s="554" t="s">
        <v>35</v>
      </c>
      <c r="V787" s="554"/>
      <c r="W787" s="107" t="s">
        <v>1194</v>
      </c>
      <c r="X787" s="103" t="s">
        <v>27</v>
      </c>
      <c r="Y787" s="108">
        <v>1.68</v>
      </c>
      <c r="Z787" s="109"/>
      <c r="AA787" s="554">
        <v>292949</v>
      </c>
      <c r="AB787" s="554">
        <v>492154.32</v>
      </c>
      <c r="AC787" s="71"/>
      <c r="AD787" s="71"/>
      <c r="AE787" s="71"/>
      <c r="AF787" s="71"/>
      <c r="AG787" s="71"/>
      <c r="AH787" s="103"/>
      <c r="AI787" s="71"/>
      <c r="AJ787" s="103"/>
      <c r="AK787" s="103"/>
      <c r="AL787" s="554" t="s">
        <v>35</v>
      </c>
      <c r="AM787" s="554" t="s">
        <v>35</v>
      </c>
      <c r="AN787" s="71"/>
      <c r="AO787" s="103"/>
      <c r="AP787" s="602" t="s">
        <v>35</v>
      </c>
      <c r="AQ787" s="107"/>
      <c r="AR787" s="107"/>
    </row>
    <row r="788" spans="1:44" outlineLevel="2">
      <c r="A788" s="72">
        <v>49</v>
      </c>
      <c r="B788" s="552" t="s">
        <v>35</v>
      </c>
      <c r="C788" s="552"/>
      <c r="D788" s="71"/>
      <c r="E788" s="103"/>
      <c r="F788" s="103"/>
      <c r="G788" s="103"/>
      <c r="H788" s="103"/>
      <c r="I788" s="103"/>
      <c r="J788" s="103"/>
      <c r="K788" s="107"/>
      <c r="L788" s="105" t="s">
        <v>35</v>
      </c>
      <c r="M788" s="554" t="s">
        <v>35</v>
      </c>
      <c r="N788" s="554" t="s">
        <v>35</v>
      </c>
      <c r="O788" s="554" t="s">
        <v>35</v>
      </c>
      <c r="P788" s="554" t="s">
        <v>35</v>
      </c>
      <c r="Q788" s="71" t="s">
        <v>35</v>
      </c>
      <c r="R788" s="103"/>
      <c r="S788" s="103"/>
      <c r="T788" s="554" t="s">
        <v>35</v>
      </c>
      <c r="U788" s="554" t="s">
        <v>35</v>
      </c>
      <c r="V788" s="554"/>
      <c r="W788" s="107" t="s">
        <v>1009</v>
      </c>
      <c r="X788" s="103" t="s">
        <v>27</v>
      </c>
      <c r="Y788" s="108">
        <v>28.8</v>
      </c>
      <c r="Z788" s="109"/>
      <c r="AA788" s="554">
        <v>282038</v>
      </c>
      <c r="AB788" s="554">
        <v>8122694.4000000004</v>
      </c>
      <c r="AC788" s="71"/>
      <c r="AD788" s="71"/>
      <c r="AE788" s="71"/>
      <c r="AF788" s="71"/>
      <c r="AG788" s="71"/>
      <c r="AH788" s="103"/>
      <c r="AI788" s="71"/>
      <c r="AJ788" s="103"/>
      <c r="AK788" s="103"/>
      <c r="AL788" s="554" t="s">
        <v>35</v>
      </c>
      <c r="AM788" s="554" t="s">
        <v>35</v>
      </c>
      <c r="AN788" s="71"/>
      <c r="AO788" s="103"/>
      <c r="AP788" s="602" t="s">
        <v>35</v>
      </c>
      <c r="AQ788" s="107"/>
      <c r="AR788" s="107"/>
    </row>
    <row r="789" spans="1:44" outlineLevel="2">
      <c r="A789" s="72">
        <v>49</v>
      </c>
      <c r="B789" s="552" t="s">
        <v>35</v>
      </c>
      <c r="C789" s="552"/>
      <c r="D789" s="71"/>
      <c r="E789" s="103"/>
      <c r="F789" s="103"/>
      <c r="G789" s="103"/>
      <c r="H789" s="103"/>
      <c r="I789" s="103"/>
      <c r="J789" s="103"/>
      <c r="K789" s="107"/>
      <c r="L789" s="105" t="s">
        <v>35</v>
      </c>
      <c r="M789" s="554" t="s">
        <v>35</v>
      </c>
      <c r="N789" s="554" t="s">
        <v>35</v>
      </c>
      <c r="O789" s="554" t="s">
        <v>35</v>
      </c>
      <c r="P789" s="554" t="s">
        <v>35</v>
      </c>
      <c r="Q789" s="71" t="s">
        <v>35</v>
      </c>
      <c r="R789" s="103"/>
      <c r="S789" s="103"/>
      <c r="T789" s="554" t="s">
        <v>35</v>
      </c>
      <c r="U789" s="554" t="s">
        <v>35</v>
      </c>
      <c r="V789" s="554"/>
      <c r="W789" s="107" t="s">
        <v>1091</v>
      </c>
      <c r="X789" s="103" t="s">
        <v>27</v>
      </c>
      <c r="Y789" s="108">
        <v>31.04</v>
      </c>
      <c r="Z789" s="109"/>
      <c r="AA789" s="554">
        <v>161275</v>
      </c>
      <c r="AB789" s="554">
        <v>5005976</v>
      </c>
      <c r="AC789" s="71"/>
      <c r="AD789" s="71"/>
      <c r="AE789" s="71"/>
      <c r="AF789" s="71"/>
      <c r="AG789" s="71"/>
      <c r="AH789" s="103"/>
      <c r="AI789" s="71"/>
      <c r="AJ789" s="103"/>
      <c r="AK789" s="103"/>
      <c r="AL789" s="554" t="s">
        <v>35</v>
      </c>
      <c r="AM789" s="554" t="s">
        <v>35</v>
      </c>
      <c r="AN789" s="71"/>
      <c r="AO789" s="103"/>
      <c r="AP789" s="602" t="s">
        <v>35</v>
      </c>
      <c r="AQ789" s="107"/>
      <c r="AR789" s="107"/>
    </row>
    <row r="790" spans="1:44" outlineLevel="2">
      <c r="A790" s="72">
        <v>49</v>
      </c>
      <c r="B790" s="552" t="s">
        <v>35</v>
      </c>
      <c r="C790" s="552"/>
      <c r="D790" s="71"/>
      <c r="E790" s="103"/>
      <c r="F790" s="103"/>
      <c r="G790" s="103"/>
      <c r="H790" s="103"/>
      <c r="I790" s="103"/>
      <c r="J790" s="103"/>
      <c r="K790" s="107"/>
      <c r="L790" s="105" t="s">
        <v>35</v>
      </c>
      <c r="M790" s="554" t="s">
        <v>35</v>
      </c>
      <c r="N790" s="554" t="s">
        <v>35</v>
      </c>
      <c r="O790" s="554" t="s">
        <v>35</v>
      </c>
      <c r="P790" s="554" t="s">
        <v>35</v>
      </c>
      <c r="Q790" s="71" t="s">
        <v>35</v>
      </c>
      <c r="R790" s="103"/>
      <c r="S790" s="103"/>
      <c r="T790" s="554" t="s">
        <v>35</v>
      </c>
      <c r="U790" s="554" t="s">
        <v>35</v>
      </c>
      <c r="V790" s="554"/>
      <c r="W790" s="107" t="s">
        <v>1193</v>
      </c>
      <c r="X790" s="103" t="s">
        <v>27</v>
      </c>
      <c r="Y790" s="108">
        <v>45.81</v>
      </c>
      <c r="Z790" s="109"/>
      <c r="AA790" s="554">
        <v>109890</v>
      </c>
      <c r="AB790" s="554">
        <v>5034060.9000000004</v>
      </c>
      <c r="AC790" s="71"/>
      <c r="AD790" s="71"/>
      <c r="AE790" s="71"/>
      <c r="AF790" s="71"/>
      <c r="AG790" s="71"/>
      <c r="AH790" s="103"/>
      <c r="AI790" s="71"/>
      <c r="AJ790" s="103"/>
      <c r="AK790" s="103"/>
      <c r="AL790" s="554" t="s">
        <v>35</v>
      </c>
      <c r="AM790" s="554" t="s">
        <v>35</v>
      </c>
      <c r="AN790" s="71"/>
      <c r="AO790" s="103"/>
      <c r="AP790" s="602" t="s">
        <v>35</v>
      </c>
      <c r="AQ790" s="107"/>
      <c r="AR790" s="107"/>
    </row>
    <row r="791" spans="1:44" outlineLevel="2">
      <c r="A791" s="72">
        <v>49</v>
      </c>
      <c r="B791" s="552" t="s">
        <v>35</v>
      </c>
      <c r="C791" s="552"/>
      <c r="D791" s="71"/>
      <c r="E791" s="103"/>
      <c r="F791" s="103"/>
      <c r="G791" s="103"/>
      <c r="H791" s="103"/>
      <c r="I791" s="103"/>
      <c r="J791" s="103"/>
      <c r="K791" s="107"/>
      <c r="L791" s="105" t="s">
        <v>35</v>
      </c>
      <c r="M791" s="554" t="s">
        <v>35</v>
      </c>
      <c r="N791" s="554" t="s">
        <v>35</v>
      </c>
      <c r="O791" s="554" t="s">
        <v>35</v>
      </c>
      <c r="P791" s="554" t="s">
        <v>35</v>
      </c>
      <c r="Q791" s="71" t="s">
        <v>35</v>
      </c>
      <c r="R791" s="103"/>
      <c r="S791" s="103"/>
      <c r="T791" s="554" t="s">
        <v>35</v>
      </c>
      <c r="U791" s="554" t="s">
        <v>35</v>
      </c>
      <c r="V791" s="554"/>
      <c r="W791" s="107" t="s">
        <v>1233</v>
      </c>
      <c r="X791" s="103" t="s">
        <v>27</v>
      </c>
      <c r="Y791" s="108">
        <v>1.54</v>
      </c>
      <c r="Z791" s="109"/>
      <c r="AA791" s="554">
        <v>1398600</v>
      </c>
      <c r="AB791" s="554">
        <v>2153844</v>
      </c>
      <c r="AC791" s="71"/>
      <c r="AD791" s="71"/>
      <c r="AE791" s="71"/>
      <c r="AF791" s="71"/>
      <c r="AG791" s="71"/>
      <c r="AH791" s="103"/>
      <c r="AI791" s="71"/>
      <c r="AJ791" s="103"/>
      <c r="AK791" s="103"/>
      <c r="AL791" s="554" t="s">
        <v>35</v>
      </c>
      <c r="AM791" s="554" t="s">
        <v>35</v>
      </c>
      <c r="AN791" s="71"/>
      <c r="AO791" s="103"/>
      <c r="AP791" s="602" t="s">
        <v>35</v>
      </c>
      <c r="AQ791" s="107"/>
      <c r="AR791" s="107"/>
    </row>
    <row r="792" spans="1:44" outlineLevel="2">
      <c r="A792" s="72">
        <v>49</v>
      </c>
      <c r="B792" s="552" t="s">
        <v>35</v>
      </c>
      <c r="C792" s="552"/>
      <c r="D792" s="71"/>
      <c r="E792" s="103"/>
      <c r="F792" s="103"/>
      <c r="G792" s="103"/>
      <c r="H792" s="103"/>
      <c r="I792" s="103"/>
      <c r="J792" s="103"/>
      <c r="K792" s="107"/>
      <c r="L792" s="105" t="s">
        <v>35</v>
      </c>
      <c r="M792" s="554" t="s">
        <v>35</v>
      </c>
      <c r="N792" s="554" t="s">
        <v>35</v>
      </c>
      <c r="O792" s="554" t="s">
        <v>35</v>
      </c>
      <c r="P792" s="554" t="s">
        <v>35</v>
      </c>
      <c r="Q792" s="71" t="s">
        <v>35</v>
      </c>
      <c r="R792" s="103"/>
      <c r="S792" s="103"/>
      <c r="T792" s="554" t="s">
        <v>35</v>
      </c>
      <c r="U792" s="554" t="s">
        <v>35</v>
      </c>
      <c r="V792" s="554"/>
      <c r="W792" s="107" t="s">
        <v>1234</v>
      </c>
      <c r="X792" s="103" t="s">
        <v>27</v>
      </c>
      <c r="Y792" s="108">
        <v>2.4</v>
      </c>
      <c r="Z792" s="109"/>
      <c r="AA792" s="554">
        <v>282038</v>
      </c>
      <c r="AB792" s="554">
        <v>676891.2</v>
      </c>
      <c r="AC792" s="71"/>
      <c r="AD792" s="71"/>
      <c r="AE792" s="71"/>
      <c r="AF792" s="71"/>
      <c r="AG792" s="71"/>
      <c r="AH792" s="103"/>
      <c r="AI792" s="71"/>
      <c r="AJ792" s="103"/>
      <c r="AK792" s="103"/>
      <c r="AL792" s="554" t="s">
        <v>35</v>
      </c>
      <c r="AM792" s="554" t="s">
        <v>35</v>
      </c>
      <c r="AN792" s="71"/>
      <c r="AO792" s="103"/>
      <c r="AP792" s="602" t="s">
        <v>35</v>
      </c>
      <c r="AQ792" s="107"/>
      <c r="AR792" s="107"/>
    </row>
    <row r="793" spans="1:44" outlineLevel="2">
      <c r="A793" s="72">
        <v>49</v>
      </c>
      <c r="B793" s="552" t="s">
        <v>35</v>
      </c>
      <c r="C793" s="552"/>
      <c r="D793" s="71"/>
      <c r="E793" s="103"/>
      <c r="F793" s="103"/>
      <c r="G793" s="103"/>
      <c r="H793" s="103"/>
      <c r="I793" s="103"/>
      <c r="J793" s="103"/>
      <c r="K793" s="107"/>
      <c r="L793" s="105" t="s">
        <v>35</v>
      </c>
      <c r="M793" s="554" t="s">
        <v>35</v>
      </c>
      <c r="N793" s="554" t="s">
        <v>35</v>
      </c>
      <c r="O793" s="554" t="s">
        <v>35</v>
      </c>
      <c r="P793" s="554" t="s">
        <v>35</v>
      </c>
      <c r="Q793" s="71" t="s">
        <v>35</v>
      </c>
      <c r="R793" s="103"/>
      <c r="S793" s="103"/>
      <c r="T793" s="554" t="s">
        <v>35</v>
      </c>
      <c r="U793" s="554" t="s">
        <v>35</v>
      </c>
      <c r="V793" s="554"/>
      <c r="W793" s="107" t="s">
        <v>1238</v>
      </c>
      <c r="X793" s="103" t="s">
        <v>42</v>
      </c>
      <c r="Y793" s="108">
        <v>1</v>
      </c>
      <c r="Z793" s="109"/>
      <c r="AA793" s="554">
        <v>8066502</v>
      </c>
      <c r="AB793" s="554">
        <v>8066502</v>
      </c>
      <c r="AC793" s="71"/>
      <c r="AD793" s="71"/>
      <c r="AE793" s="71"/>
      <c r="AF793" s="71"/>
      <c r="AG793" s="71"/>
      <c r="AH793" s="103"/>
      <c r="AI793" s="71"/>
      <c r="AJ793" s="103"/>
      <c r="AK793" s="103"/>
      <c r="AL793" s="554" t="s">
        <v>35</v>
      </c>
      <c r="AM793" s="554" t="s">
        <v>35</v>
      </c>
      <c r="AN793" s="71"/>
      <c r="AO793" s="103"/>
      <c r="AP793" s="602" t="s">
        <v>35</v>
      </c>
      <c r="AQ793" s="107"/>
      <c r="AR793" s="107"/>
    </row>
    <row r="794" spans="1:44" ht="37.5" outlineLevel="2">
      <c r="A794" s="72">
        <v>49</v>
      </c>
      <c r="B794" s="552" t="s">
        <v>35</v>
      </c>
      <c r="C794" s="552"/>
      <c r="D794" s="71"/>
      <c r="E794" s="103"/>
      <c r="F794" s="103"/>
      <c r="G794" s="103"/>
      <c r="H794" s="103"/>
      <c r="I794" s="103"/>
      <c r="J794" s="103"/>
      <c r="K794" s="107"/>
      <c r="L794" s="105" t="s">
        <v>35</v>
      </c>
      <c r="M794" s="554" t="s">
        <v>35</v>
      </c>
      <c r="N794" s="554" t="s">
        <v>35</v>
      </c>
      <c r="O794" s="554" t="s">
        <v>35</v>
      </c>
      <c r="P794" s="554" t="s">
        <v>35</v>
      </c>
      <c r="Q794" s="71" t="s">
        <v>35</v>
      </c>
      <c r="R794" s="103"/>
      <c r="S794" s="103"/>
      <c r="T794" s="554" t="s">
        <v>35</v>
      </c>
      <c r="U794" s="554" t="s">
        <v>35</v>
      </c>
      <c r="V794" s="554"/>
      <c r="W794" s="107" t="s">
        <v>1239</v>
      </c>
      <c r="X794" s="103" t="s">
        <v>27</v>
      </c>
      <c r="Y794" s="108">
        <v>13.26</v>
      </c>
      <c r="Z794" s="109"/>
      <c r="AA794" s="554">
        <v>269273</v>
      </c>
      <c r="AB794" s="554">
        <v>3570559.98</v>
      </c>
      <c r="AC794" s="71"/>
      <c r="AD794" s="71"/>
      <c r="AE794" s="71"/>
      <c r="AF794" s="71"/>
      <c r="AG794" s="71"/>
      <c r="AH794" s="103"/>
      <c r="AI794" s="71"/>
      <c r="AJ794" s="103"/>
      <c r="AK794" s="103"/>
      <c r="AL794" s="554" t="s">
        <v>35</v>
      </c>
      <c r="AM794" s="554" t="s">
        <v>35</v>
      </c>
      <c r="AN794" s="71"/>
      <c r="AO794" s="103"/>
      <c r="AP794" s="602" t="s">
        <v>35</v>
      </c>
      <c r="AQ794" s="107"/>
      <c r="AR794" s="107"/>
    </row>
    <row r="795" spans="1:44" outlineLevel="2">
      <c r="A795" s="72">
        <v>49</v>
      </c>
      <c r="B795" s="552" t="s">
        <v>35</v>
      </c>
      <c r="C795" s="552"/>
      <c r="D795" s="71"/>
      <c r="E795" s="103"/>
      <c r="F795" s="103"/>
      <c r="G795" s="103"/>
      <c r="H795" s="103"/>
      <c r="I795" s="103"/>
      <c r="J795" s="103"/>
      <c r="K795" s="107"/>
      <c r="L795" s="105" t="s">
        <v>35</v>
      </c>
      <c r="M795" s="554" t="s">
        <v>35</v>
      </c>
      <c r="N795" s="554" t="s">
        <v>35</v>
      </c>
      <c r="O795" s="554" t="s">
        <v>35</v>
      </c>
      <c r="P795" s="554" t="s">
        <v>35</v>
      </c>
      <c r="Q795" s="71" t="s">
        <v>35</v>
      </c>
      <c r="R795" s="103"/>
      <c r="S795" s="103"/>
      <c r="T795" s="554" t="s">
        <v>35</v>
      </c>
      <c r="U795" s="554" t="s">
        <v>35</v>
      </c>
      <c r="V795" s="554"/>
      <c r="W795" s="107" t="s">
        <v>1120</v>
      </c>
      <c r="X795" s="103" t="s">
        <v>38</v>
      </c>
      <c r="Y795" s="108">
        <v>0.47500000000000003</v>
      </c>
      <c r="Z795" s="109"/>
      <c r="AA795" s="554">
        <v>2523428</v>
      </c>
      <c r="AB795" s="554">
        <v>1198628.3</v>
      </c>
      <c r="AC795" s="71"/>
      <c r="AD795" s="71"/>
      <c r="AE795" s="71"/>
      <c r="AF795" s="71"/>
      <c r="AG795" s="71"/>
      <c r="AH795" s="103"/>
      <c r="AI795" s="71"/>
      <c r="AJ795" s="103"/>
      <c r="AK795" s="103"/>
      <c r="AL795" s="554" t="s">
        <v>35</v>
      </c>
      <c r="AM795" s="554" t="s">
        <v>35</v>
      </c>
      <c r="AN795" s="71"/>
      <c r="AO795" s="103"/>
      <c r="AP795" s="602" t="s">
        <v>35</v>
      </c>
      <c r="AQ795" s="107"/>
      <c r="AR795" s="107"/>
    </row>
    <row r="796" spans="1:44" outlineLevel="2">
      <c r="A796" s="72">
        <v>49</v>
      </c>
      <c r="B796" s="552"/>
      <c r="C796" s="552"/>
      <c r="D796" s="61"/>
      <c r="E796" s="103"/>
      <c r="F796" s="103"/>
      <c r="G796" s="103"/>
      <c r="H796" s="103"/>
      <c r="I796" s="103"/>
      <c r="J796" s="103"/>
      <c r="K796" s="107"/>
      <c r="L796" s="105" t="s">
        <v>35</v>
      </c>
      <c r="M796" s="554" t="s">
        <v>35</v>
      </c>
      <c r="N796" s="554" t="s">
        <v>35</v>
      </c>
      <c r="O796" s="554" t="s">
        <v>35</v>
      </c>
      <c r="P796" s="554" t="s">
        <v>35</v>
      </c>
      <c r="Q796" s="71" t="s">
        <v>35</v>
      </c>
      <c r="R796" s="103"/>
      <c r="S796" s="103"/>
      <c r="T796" s="554" t="s">
        <v>35</v>
      </c>
      <c r="U796" s="554" t="s">
        <v>35</v>
      </c>
      <c r="V796" s="554"/>
      <c r="W796" s="107" t="s">
        <v>35</v>
      </c>
      <c r="X796" s="103"/>
      <c r="Y796" s="108"/>
      <c r="Z796" s="109"/>
      <c r="AA796" s="554" t="s">
        <v>35</v>
      </c>
      <c r="AB796" s="554" t="s">
        <v>35</v>
      </c>
      <c r="AC796" s="71"/>
      <c r="AD796" s="71"/>
      <c r="AE796" s="71"/>
      <c r="AF796" s="71"/>
      <c r="AG796" s="71"/>
      <c r="AH796" s="103"/>
      <c r="AI796" s="71"/>
      <c r="AJ796" s="103"/>
      <c r="AK796" s="103"/>
      <c r="AL796" s="554" t="s">
        <v>35</v>
      </c>
      <c r="AM796" s="554" t="s">
        <v>35</v>
      </c>
      <c r="AN796" s="71"/>
      <c r="AO796" s="103"/>
      <c r="AP796" s="602" t="s">
        <v>35</v>
      </c>
      <c r="AQ796" s="107"/>
      <c r="AR796" s="107"/>
    </row>
    <row r="797" spans="1:44" outlineLevel="1">
      <c r="A797" s="84" t="s">
        <v>2110</v>
      </c>
      <c r="B797" s="552">
        <v>50</v>
      </c>
      <c r="C797" s="552">
        <v>455</v>
      </c>
      <c r="D797" s="61" t="s">
        <v>325</v>
      </c>
      <c r="E797" s="162"/>
      <c r="F797" s="103"/>
      <c r="G797" s="162"/>
      <c r="H797" s="162"/>
      <c r="I797" s="162"/>
      <c r="J797" s="162"/>
      <c r="K797" s="129"/>
      <c r="L797" s="167">
        <v>0</v>
      </c>
      <c r="M797" s="553"/>
      <c r="N797" s="553"/>
      <c r="O797" s="553">
        <v>0</v>
      </c>
      <c r="P797" s="553">
        <v>0</v>
      </c>
      <c r="Q797" s="61"/>
      <c r="R797" s="162"/>
      <c r="S797" s="162">
        <v>0</v>
      </c>
      <c r="T797" s="553"/>
      <c r="U797" s="553">
        <v>0</v>
      </c>
      <c r="V797" s="553"/>
      <c r="W797" s="129"/>
      <c r="X797" s="162"/>
      <c r="Y797" s="169">
        <v>302.26400000000001</v>
      </c>
      <c r="Z797" s="170">
        <v>0</v>
      </c>
      <c r="AA797" s="553"/>
      <c r="AB797" s="553">
        <v>583249878.37199998</v>
      </c>
      <c r="AC797" s="71"/>
      <c r="AD797" s="71"/>
      <c r="AE797" s="71"/>
      <c r="AF797" s="71"/>
      <c r="AG797" s="71"/>
      <c r="AH797" s="103"/>
      <c r="AI797" s="61"/>
      <c r="AJ797" s="162"/>
      <c r="AK797" s="162">
        <v>0</v>
      </c>
      <c r="AL797" s="553"/>
      <c r="AM797" s="553">
        <v>0</v>
      </c>
      <c r="AN797" s="61"/>
      <c r="AO797" s="162">
        <v>0</v>
      </c>
      <c r="AP797" s="602">
        <v>583249878.37199998</v>
      </c>
      <c r="AQ797" s="107"/>
      <c r="AR797" s="107"/>
    </row>
    <row r="798" spans="1:44" ht="37.5" outlineLevel="2">
      <c r="A798" s="72">
        <v>50</v>
      </c>
      <c r="B798" s="552" t="s">
        <v>35</v>
      </c>
      <c r="C798" s="552"/>
      <c r="D798" s="71" t="s">
        <v>326</v>
      </c>
      <c r="E798" s="103"/>
      <c r="F798" s="103"/>
      <c r="G798" s="103"/>
      <c r="H798" s="103"/>
      <c r="I798" s="103"/>
      <c r="J798" s="103"/>
      <c r="K798" s="107"/>
      <c r="L798" s="105" t="s">
        <v>35</v>
      </c>
      <c r="M798" s="554" t="s">
        <v>35</v>
      </c>
      <c r="N798" s="554" t="s">
        <v>35</v>
      </c>
      <c r="O798" s="554" t="s">
        <v>35</v>
      </c>
      <c r="P798" s="554" t="s">
        <v>35</v>
      </c>
      <c r="Q798" s="71" t="s">
        <v>35</v>
      </c>
      <c r="R798" s="103"/>
      <c r="S798" s="103"/>
      <c r="T798" s="554" t="s">
        <v>35</v>
      </c>
      <c r="U798" s="554" t="s">
        <v>35</v>
      </c>
      <c r="V798" s="554" t="s">
        <v>2163</v>
      </c>
      <c r="W798" s="107" t="s">
        <v>1230</v>
      </c>
      <c r="X798" s="103" t="s">
        <v>27</v>
      </c>
      <c r="Y798" s="108">
        <v>30.78</v>
      </c>
      <c r="Z798" s="109"/>
      <c r="AA798" s="554">
        <v>1119277</v>
      </c>
      <c r="AB798" s="554">
        <v>34451346.060000002</v>
      </c>
      <c r="AC798" s="71"/>
      <c r="AD798" s="71" t="s">
        <v>29</v>
      </c>
      <c r="AE798" s="71" t="s">
        <v>36</v>
      </c>
      <c r="AF798" s="71" t="s">
        <v>316</v>
      </c>
      <c r="AG798" s="71" t="s">
        <v>136</v>
      </c>
      <c r="AH798" s="103"/>
      <c r="AI798" s="71"/>
      <c r="AJ798" s="103"/>
      <c r="AK798" s="103"/>
      <c r="AL798" s="554" t="s">
        <v>35</v>
      </c>
      <c r="AM798" s="554" t="s">
        <v>35</v>
      </c>
      <c r="AN798" s="71"/>
      <c r="AO798" s="103"/>
      <c r="AP798" s="602" t="s">
        <v>35</v>
      </c>
      <c r="AQ798" s="107" t="s">
        <v>432</v>
      </c>
      <c r="AR798" s="107" t="s">
        <v>1912</v>
      </c>
    </row>
    <row r="799" spans="1:44" ht="75" outlineLevel="2">
      <c r="A799" s="72">
        <v>50</v>
      </c>
      <c r="B799" s="552" t="s">
        <v>35</v>
      </c>
      <c r="C799" s="552"/>
      <c r="D799" s="71" t="s">
        <v>71</v>
      </c>
      <c r="E799" s="103"/>
      <c r="F799" s="103"/>
      <c r="G799" s="103"/>
      <c r="H799" s="103"/>
      <c r="I799" s="103"/>
      <c r="J799" s="103"/>
      <c r="K799" s="107"/>
      <c r="L799" s="105" t="s">
        <v>35</v>
      </c>
      <c r="M799" s="554" t="s">
        <v>35</v>
      </c>
      <c r="N799" s="554" t="s">
        <v>35</v>
      </c>
      <c r="O799" s="554" t="s">
        <v>35</v>
      </c>
      <c r="P799" s="554" t="s">
        <v>35</v>
      </c>
      <c r="Q799" s="71" t="s">
        <v>35</v>
      </c>
      <c r="R799" s="103"/>
      <c r="S799" s="103"/>
      <c r="T799" s="554" t="s">
        <v>35</v>
      </c>
      <c r="U799" s="554" t="s">
        <v>35</v>
      </c>
      <c r="V799" s="554"/>
      <c r="W799" s="107" t="s">
        <v>1005</v>
      </c>
      <c r="X799" s="103" t="s">
        <v>27</v>
      </c>
      <c r="Y799" s="108">
        <v>76.849999999999994</v>
      </c>
      <c r="Z799" s="109"/>
      <c r="AA799" s="554">
        <v>5559129</v>
      </c>
      <c r="AB799" s="554">
        <v>427219063.64999998</v>
      </c>
      <c r="AC799" s="71"/>
      <c r="AD799" s="71" t="s">
        <v>29</v>
      </c>
      <c r="AE799" s="71" t="s">
        <v>30</v>
      </c>
      <c r="AF799" s="71" t="s">
        <v>31</v>
      </c>
      <c r="AG799" s="71" t="s">
        <v>34</v>
      </c>
      <c r="AH799" s="103"/>
      <c r="AI799" s="71"/>
      <c r="AJ799" s="103"/>
      <c r="AK799" s="103"/>
      <c r="AL799" s="554" t="s">
        <v>35</v>
      </c>
      <c r="AM799" s="554" t="s">
        <v>35</v>
      </c>
      <c r="AN799" s="71"/>
      <c r="AO799" s="103"/>
      <c r="AP799" s="602" t="s">
        <v>35</v>
      </c>
      <c r="AQ799" s="107" t="s">
        <v>1989</v>
      </c>
      <c r="AR799" s="107" t="s">
        <v>1958</v>
      </c>
    </row>
    <row r="800" spans="1:44" ht="93.75" outlineLevel="2">
      <c r="A800" s="72">
        <v>50</v>
      </c>
      <c r="B800" s="552" t="s">
        <v>35</v>
      </c>
      <c r="C800" s="552"/>
      <c r="D800" s="71"/>
      <c r="E800" s="103"/>
      <c r="F800" s="103"/>
      <c r="G800" s="103"/>
      <c r="H800" s="103"/>
      <c r="I800" s="103"/>
      <c r="J800" s="103"/>
      <c r="K800" s="107"/>
      <c r="L800" s="105" t="s">
        <v>35</v>
      </c>
      <c r="M800" s="554" t="s">
        <v>35</v>
      </c>
      <c r="N800" s="554" t="s">
        <v>35</v>
      </c>
      <c r="O800" s="554" t="s">
        <v>35</v>
      </c>
      <c r="P800" s="554" t="s">
        <v>35</v>
      </c>
      <c r="Q800" s="71" t="s">
        <v>35</v>
      </c>
      <c r="R800" s="103"/>
      <c r="S800" s="103"/>
      <c r="T800" s="554" t="s">
        <v>35</v>
      </c>
      <c r="U800" s="554" t="s">
        <v>35</v>
      </c>
      <c r="V800" s="554"/>
      <c r="W800" s="107" t="s">
        <v>1080</v>
      </c>
      <c r="X800" s="103" t="s">
        <v>27</v>
      </c>
      <c r="Y800" s="108">
        <v>4.75</v>
      </c>
      <c r="Z800" s="109"/>
      <c r="AA800" s="554">
        <v>10375629</v>
      </c>
      <c r="AB800" s="554">
        <v>49284237.75</v>
      </c>
      <c r="AC800" s="71"/>
      <c r="AD800" s="71" t="s">
        <v>34</v>
      </c>
      <c r="AE800" s="71" t="s">
        <v>30</v>
      </c>
      <c r="AF800" s="71" t="s">
        <v>31</v>
      </c>
      <c r="AG800" s="71" t="s">
        <v>34</v>
      </c>
      <c r="AH800" s="103"/>
      <c r="AI800" s="71"/>
      <c r="AJ800" s="103"/>
      <c r="AK800" s="103"/>
      <c r="AL800" s="554" t="s">
        <v>35</v>
      </c>
      <c r="AM800" s="554" t="s">
        <v>35</v>
      </c>
      <c r="AN800" s="71"/>
      <c r="AO800" s="103"/>
      <c r="AP800" s="602" t="s">
        <v>35</v>
      </c>
      <c r="AQ800" s="107"/>
      <c r="AR800" s="107" t="s">
        <v>1959</v>
      </c>
    </row>
    <row r="801" spans="1:44" ht="75" outlineLevel="2">
      <c r="A801" s="72">
        <v>50</v>
      </c>
      <c r="B801" s="552" t="s">
        <v>35</v>
      </c>
      <c r="C801" s="552"/>
      <c r="D801" s="71"/>
      <c r="E801" s="103"/>
      <c r="F801" s="103"/>
      <c r="G801" s="103"/>
      <c r="H801" s="103"/>
      <c r="I801" s="103"/>
      <c r="J801" s="103"/>
      <c r="K801" s="107"/>
      <c r="L801" s="105" t="s">
        <v>35</v>
      </c>
      <c r="M801" s="554" t="s">
        <v>35</v>
      </c>
      <c r="N801" s="554" t="s">
        <v>35</v>
      </c>
      <c r="O801" s="554" t="s">
        <v>35</v>
      </c>
      <c r="P801" s="554" t="s">
        <v>35</v>
      </c>
      <c r="Q801" s="71" t="s">
        <v>35</v>
      </c>
      <c r="R801" s="103"/>
      <c r="S801" s="103"/>
      <c r="T801" s="554" t="s">
        <v>35</v>
      </c>
      <c r="U801" s="554" t="s">
        <v>35</v>
      </c>
      <c r="V801" s="554"/>
      <c r="W801" s="107" t="s">
        <v>1231</v>
      </c>
      <c r="X801" s="103" t="s">
        <v>27</v>
      </c>
      <c r="Y801" s="108">
        <v>6.12</v>
      </c>
      <c r="Z801" s="109"/>
      <c r="AA801" s="554">
        <v>299700</v>
      </c>
      <c r="AB801" s="554">
        <v>1834164</v>
      </c>
      <c r="AC801" s="71"/>
      <c r="AD801" s="71" t="s">
        <v>194</v>
      </c>
      <c r="AE801" s="71" t="s">
        <v>36</v>
      </c>
      <c r="AF801" s="71" t="s">
        <v>41</v>
      </c>
      <c r="AG801" s="71" t="s">
        <v>41</v>
      </c>
      <c r="AH801" s="103"/>
      <c r="AI801" s="71"/>
      <c r="AJ801" s="103"/>
      <c r="AK801" s="103"/>
      <c r="AL801" s="554" t="s">
        <v>35</v>
      </c>
      <c r="AM801" s="554" t="s">
        <v>35</v>
      </c>
      <c r="AN801" s="71"/>
      <c r="AO801" s="103"/>
      <c r="AP801" s="602" t="s">
        <v>35</v>
      </c>
      <c r="AQ801" s="107"/>
      <c r="AR801" s="107" t="s">
        <v>1960</v>
      </c>
    </row>
    <row r="802" spans="1:44" outlineLevel="2">
      <c r="A802" s="72">
        <v>50</v>
      </c>
      <c r="B802" s="552" t="s">
        <v>35</v>
      </c>
      <c r="C802" s="552"/>
      <c r="D802" s="71"/>
      <c r="E802" s="103"/>
      <c r="F802" s="103"/>
      <c r="G802" s="103"/>
      <c r="H802" s="103"/>
      <c r="I802" s="103"/>
      <c r="J802" s="103"/>
      <c r="K802" s="107"/>
      <c r="L802" s="105" t="s">
        <v>35</v>
      </c>
      <c r="M802" s="554" t="s">
        <v>35</v>
      </c>
      <c r="N802" s="554" t="s">
        <v>35</v>
      </c>
      <c r="O802" s="554" t="s">
        <v>35</v>
      </c>
      <c r="P802" s="554" t="s">
        <v>35</v>
      </c>
      <c r="Q802" s="71" t="s">
        <v>35</v>
      </c>
      <c r="R802" s="103"/>
      <c r="S802" s="103"/>
      <c r="T802" s="554" t="s">
        <v>35</v>
      </c>
      <c r="U802" s="554" t="s">
        <v>35</v>
      </c>
      <c r="V802" s="554"/>
      <c r="W802" s="107" t="s">
        <v>1057</v>
      </c>
      <c r="X802" s="103" t="s">
        <v>27</v>
      </c>
      <c r="Y802" s="108">
        <v>21</v>
      </c>
      <c r="Z802" s="109"/>
      <c r="AA802" s="554">
        <v>1229116</v>
      </c>
      <c r="AB802" s="554">
        <v>25811436</v>
      </c>
      <c r="AC802" s="71"/>
      <c r="AD802" s="71" t="s">
        <v>29</v>
      </c>
      <c r="AE802" s="71" t="s">
        <v>36</v>
      </c>
      <c r="AF802" s="71" t="s">
        <v>31</v>
      </c>
      <c r="AG802" s="71" t="s">
        <v>136</v>
      </c>
      <c r="AH802" s="103"/>
      <c r="AI802" s="71"/>
      <c r="AJ802" s="103"/>
      <c r="AK802" s="103"/>
      <c r="AL802" s="554" t="s">
        <v>35</v>
      </c>
      <c r="AM802" s="554" t="s">
        <v>35</v>
      </c>
      <c r="AN802" s="71"/>
      <c r="AO802" s="103"/>
      <c r="AP802" s="602" t="s">
        <v>35</v>
      </c>
      <c r="AQ802" s="107"/>
      <c r="AR802" s="107"/>
    </row>
    <row r="803" spans="1:44" outlineLevel="2">
      <c r="A803" s="72">
        <v>50</v>
      </c>
      <c r="B803" s="552" t="s">
        <v>35</v>
      </c>
      <c r="C803" s="552"/>
      <c r="D803" s="71"/>
      <c r="E803" s="103"/>
      <c r="F803" s="103"/>
      <c r="G803" s="103"/>
      <c r="H803" s="103"/>
      <c r="I803" s="103"/>
      <c r="J803" s="103"/>
      <c r="K803" s="107"/>
      <c r="L803" s="105" t="s">
        <v>35</v>
      </c>
      <c r="M803" s="554" t="s">
        <v>35</v>
      </c>
      <c r="N803" s="554" t="s">
        <v>35</v>
      </c>
      <c r="O803" s="554" t="s">
        <v>35</v>
      </c>
      <c r="P803" s="554" t="s">
        <v>35</v>
      </c>
      <c r="Q803" s="71" t="s">
        <v>35</v>
      </c>
      <c r="R803" s="103"/>
      <c r="S803" s="103"/>
      <c r="T803" s="554" t="s">
        <v>35</v>
      </c>
      <c r="U803" s="554" t="s">
        <v>35</v>
      </c>
      <c r="V803" s="554"/>
      <c r="W803" s="107" t="s">
        <v>1054</v>
      </c>
      <c r="X803" s="103" t="s">
        <v>27</v>
      </c>
      <c r="Y803" s="108">
        <v>2.94</v>
      </c>
      <c r="Z803" s="109"/>
      <c r="AA803" s="554">
        <v>1398600</v>
      </c>
      <c r="AB803" s="554">
        <v>4111884</v>
      </c>
      <c r="AC803" s="71"/>
      <c r="AD803" s="71"/>
      <c r="AE803" s="71"/>
      <c r="AF803" s="71"/>
      <c r="AG803" s="71"/>
      <c r="AH803" s="103"/>
      <c r="AI803" s="71"/>
      <c r="AJ803" s="103"/>
      <c r="AK803" s="103"/>
      <c r="AL803" s="554" t="s">
        <v>35</v>
      </c>
      <c r="AM803" s="554" t="s">
        <v>35</v>
      </c>
      <c r="AN803" s="71"/>
      <c r="AO803" s="103"/>
      <c r="AP803" s="602" t="s">
        <v>35</v>
      </c>
      <c r="AQ803" s="107"/>
      <c r="AR803" s="107"/>
    </row>
    <row r="804" spans="1:44" outlineLevel="2">
      <c r="A804" s="72">
        <v>50</v>
      </c>
      <c r="B804" s="552" t="s">
        <v>35</v>
      </c>
      <c r="C804" s="552"/>
      <c r="D804" s="71"/>
      <c r="E804" s="103"/>
      <c r="F804" s="103"/>
      <c r="G804" s="103"/>
      <c r="H804" s="103"/>
      <c r="I804" s="103"/>
      <c r="J804" s="103"/>
      <c r="K804" s="107"/>
      <c r="L804" s="105" t="s">
        <v>35</v>
      </c>
      <c r="M804" s="554" t="s">
        <v>35</v>
      </c>
      <c r="N804" s="554" t="s">
        <v>35</v>
      </c>
      <c r="O804" s="554" t="s">
        <v>35</v>
      </c>
      <c r="P804" s="554" t="s">
        <v>35</v>
      </c>
      <c r="Q804" s="71" t="s">
        <v>35</v>
      </c>
      <c r="R804" s="103"/>
      <c r="S804" s="103"/>
      <c r="T804" s="554" t="s">
        <v>35</v>
      </c>
      <c r="U804" s="554" t="s">
        <v>35</v>
      </c>
      <c r="V804" s="554"/>
      <c r="W804" s="107" t="s">
        <v>1209</v>
      </c>
      <c r="X804" s="103" t="s">
        <v>27</v>
      </c>
      <c r="Y804" s="108">
        <v>10</v>
      </c>
      <c r="Z804" s="109"/>
      <c r="AA804" s="554">
        <v>264499</v>
      </c>
      <c r="AB804" s="554">
        <v>2644990</v>
      </c>
      <c r="AC804" s="71"/>
      <c r="AD804" s="71"/>
      <c r="AE804" s="71"/>
      <c r="AF804" s="71"/>
      <c r="AG804" s="71"/>
      <c r="AH804" s="103"/>
      <c r="AI804" s="71"/>
      <c r="AJ804" s="103"/>
      <c r="AK804" s="103"/>
      <c r="AL804" s="554" t="s">
        <v>35</v>
      </c>
      <c r="AM804" s="554" t="s">
        <v>35</v>
      </c>
      <c r="AN804" s="71"/>
      <c r="AO804" s="103"/>
      <c r="AP804" s="602" t="s">
        <v>35</v>
      </c>
      <c r="AQ804" s="107"/>
      <c r="AR804" s="107"/>
    </row>
    <row r="805" spans="1:44" outlineLevel="2">
      <c r="A805" s="72">
        <v>50</v>
      </c>
      <c r="B805" s="552" t="s">
        <v>35</v>
      </c>
      <c r="C805" s="552"/>
      <c r="D805" s="71"/>
      <c r="E805" s="103"/>
      <c r="F805" s="103"/>
      <c r="G805" s="103"/>
      <c r="H805" s="103"/>
      <c r="I805" s="103"/>
      <c r="J805" s="103"/>
      <c r="K805" s="107"/>
      <c r="L805" s="105" t="s">
        <v>35</v>
      </c>
      <c r="M805" s="554" t="s">
        <v>35</v>
      </c>
      <c r="N805" s="554" t="s">
        <v>35</v>
      </c>
      <c r="O805" s="554" t="s">
        <v>35</v>
      </c>
      <c r="P805" s="554" t="s">
        <v>35</v>
      </c>
      <c r="Q805" s="71" t="s">
        <v>35</v>
      </c>
      <c r="R805" s="103"/>
      <c r="S805" s="103"/>
      <c r="T805" s="554" t="s">
        <v>35</v>
      </c>
      <c r="U805" s="554" t="s">
        <v>35</v>
      </c>
      <c r="V805" s="554"/>
      <c r="W805" s="107" t="s">
        <v>1194</v>
      </c>
      <c r="X805" s="103" t="s">
        <v>27</v>
      </c>
      <c r="Y805" s="108">
        <v>1.68</v>
      </c>
      <c r="Z805" s="109"/>
      <c r="AA805" s="554">
        <v>292949</v>
      </c>
      <c r="AB805" s="554">
        <v>492154.32</v>
      </c>
      <c r="AC805" s="71"/>
      <c r="AD805" s="71"/>
      <c r="AE805" s="71"/>
      <c r="AF805" s="71"/>
      <c r="AG805" s="71"/>
      <c r="AH805" s="103"/>
      <c r="AI805" s="71"/>
      <c r="AJ805" s="103"/>
      <c r="AK805" s="103"/>
      <c r="AL805" s="554" t="s">
        <v>35</v>
      </c>
      <c r="AM805" s="554" t="s">
        <v>35</v>
      </c>
      <c r="AN805" s="71"/>
      <c r="AO805" s="103"/>
      <c r="AP805" s="602" t="s">
        <v>35</v>
      </c>
      <c r="AQ805" s="107"/>
      <c r="AR805" s="107"/>
    </row>
    <row r="806" spans="1:44" outlineLevel="2">
      <c r="A806" s="72">
        <v>50</v>
      </c>
      <c r="B806" s="552" t="s">
        <v>35</v>
      </c>
      <c r="C806" s="552"/>
      <c r="D806" s="71"/>
      <c r="E806" s="103"/>
      <c r="F806" s="103"/>
      <c r="G806" s="103"/>
      <c r="H806" s="103"/>
      <c r="I806" s="103"/>
      <c r="J806" s="103"/>
      <c r="K806" s="107"/>
      <c r="L806" s="105" t="s">
        <v>35</v>
      </c>
      <c r="M806" s="554" t="s">
        <v>35</v>
      </c>
      <c r="N806" s="554" t="s">
        <v>35</v>
      </c>
      <c r="O806" s="554" t="s">
        <v>35</v>
      </c>
      <c r="P806" s="554" t="s">
        <v>35</v>
      </c>
      <c r="Q806" s="71" t="s">
        <v>35</v>
      </c>
      <c r="R806" s="103"/>
      <c r="S806" s="103"/>
      <c r="T806" s="554" t="s">
        <v>35</v>
      </c>
      <c r="U806" s="554" t="s">
        <v>35</v>
      </c>
      <c r="V806" s="554"/>
      <c r="W806" s="107" t="s">
        <v>1232</v>
      </c>
      <c r="X806" s="103" t="s">
        <v>27</v>
      </c>
      <c r="Y806" s="108">
        <v>4.75</v>
      </c>
      <c r="Z806" s="109"/>
      <c r="AA806" s="554">
        <v>319680</v>
      </c>
      <c r="AB806" s="554">
        <v>1518480</v>
      </c>
      <c r="AC806" s="71"/>
      <c r="AD806" s="71"/>
      <c r="AE806" s="71"/>
      <c r="AF806" s="71"/>
      <c r="AG806" s="71"/>
      <c r="AH806" s="103"/>
      <c r="AI806" s="71"/>
      <c r="AJ806" s="103"/>
      <c r="AK806" s="103"/>
      <c r="AL806" s="554" t="s">
        <v>35</v>
      </c>
      <c r="AM806" s="554" t="s">
        <v>35</v>
      </c>
      <c r="AN806" s="71"/>
      <c r="AO806" s="103"/>
      <c r="AP806" s="602" t="s">
        <v>35</v>
      </c>
      <c r="AQ806" s="107"/>
      <c r="AR806" s="107"/>
    </row>
    <row r="807" spans="1:44" outlineLevel="2">
      <c r="A807" s="72">
        <v>50</v>
      </c>
      <c r="B807" s="552" t="s">
        <v>35</v>
      </c>
      <c r="C807" s="552"/>
      <c r="D807" s="71"/>
      <c r="E807" s="103"/>
      <c r="F807" s="103"/>
      <c r="G807" s="103"/>
      <c r="H807" s="103"/>
      <c r="I807" s="103"/>
      <c r="J807" s="103"/>
      <c r="K807" s="107"/>
      <c r="L807" s="105" t="s">
        <v>35</v>
      </c>
      <c r="M807" s="554" t="s">
        <v>35</v>
      </c>
      <c r="N807" s="554" t="s">
        <v>35</v>
      </c>
      <c r="O807" s="554" t="s">
        <v>35</v>
      </c>
      <c r="P807" s="554" t="s">
        <v>35</v>
      </c>
      <c r="Q807" s="71" t="s">
        <v>35</v>
      </c>
      <c r="R807" s="103"/>
      <c r="S807" s="103"/>
      <c r="T807" s="554" t="s">
        <v>35</v>
      </c>
      <c r="U807" s="554" t="s">
        <v>35</v>
      </c>
      <c r="V807" s="554"/>
      <c r="W807" s="107" t="s">
        <v>1009</v>
      </c>
      <c r="X807" s="103" t="s">
        <v>27</v>
      </c>
      <c r="Y807" s="108">
        <v>28.8</v>
      </c>
      <c r="Z807" s="109"/>
      <c r="AA807" s="554">
        <v>282038</v>
      </c>
      <c r="AB807" s="554">
        <v>8122694.4000000004</v>
      </c>
      <c r="AC807" s="71"/>
      <c r="AD807" s="71"/>
      <c r="AE807" s="71"/>
      <c r="AF807" s="71"/>
      <c r="AG807" s="71"/>
      <c r="AH807" s="103"/>
      <c r="AI807" s="71"/>
      <c r="AJ807" s="103"/>
      <c r="AK807" s="103"/>
      <c r="AL807" s="554" t="s">
        <v>35</v>
      </c>
      <c r="AM807" s="554" t="s">
        <v>35</v>
      </c>
      <c r="AN807" s="71"/>
      <c r="AO807" s="103"/>
      <c r="AP807" s="602" t="s">
        <v>35</v>
      </c>
      <c r="AQ807" s="107"/>
      <c r="AR807" s="107"/>
    </row>
    <row r="808" spans="1:44" outlineLevel="2">
      <c r="A808" s="72">
        <v>50</v>
      </c>
      <c r="B808" s="552" t="s">
        <v>35</v>
      </c>
      <c r="C808" s="552"/>
      <c r="D808" s="71"/>
      <c r="E808" s="103"/>
      <c r="F808" s="103"/>
      <c r="G808" s="103"/>
      <c r="H808" s="103"/>
      <c r="I808" s="103"/>
      <c r="J808" s="103"/>
      <c r="K808" s="107"/>
      <c r="L808" s="105" t="s">
        <v>35</v>
      </c>
      <c r="M808" s="554" t="s">
        <v>35</v>
      </c>
      <c r="N808" s="554" t="s">
        <v>35</v>
      </c>
      <c r="O808" s="554" t="s">
        <v>35</v>
      </c>
      <c r="P808" s="554" t="s">
        <v>35</v>
      </c>
      <c r="Q808" s="71" t="s">
        <v>35</v>
      </c>
      <c r="R808" s="103"/>
      <c r="S808" s="103"/>
      <c r="T808" s="554" t="s">
        <v>35</v>
      </c>
      <c r="U808" s="554" t="s">
        <v>35</v>
      </c>
      <c r="V808" s="554"/>
      <c r="W808" s="107" t="s">
        <v>1091</v>
      </c>
      <c r="X808" s="103" t="s">
        <v>27</v>
      </c>
      <c r="Y808" s="108">
        <v>31.04</v>
      </c>
      <c r="Z808" s="109"/>
      <c r="AA808" s="554">
        <v>161275</v>
      </c>
      <c r="AB808" s="554">
        <v>5005976</v>
      </c>
      <c r="AC808" s="71"/>
      <c r="AD808" s="71"/>
      <c r="AE808" s="71"/>
      <c r="AF808" s="71"/>
      <c r="AG808" s="71"/>
      <c r="AH808" s="103"/>
      <c r="AI808" s="71"/>
      <c r="AJ808" s="103"/>
      <c r="AK808" s="103"/>
      <c r="AL808" s="554" t="s">
        <v>35</v>
      </c>
      <c r="AM808" s="554" t="s">
        <v>35</v>
      </c>
      <c r="AN808" s="71"/>
      <c r="AO808" s="103"/>
      <c r="AP808" s="602" t="s">
        <v>35</v>
      </c>
      <c r="AQ808" s="107"/>
      <c r="AR808" s="107"/>
    </row>
    <row r="809" spans="1:44" outlineLevel="2">
      <c r="A809" s="72">
        <v>50</v>
      </c>
      <c r="B809" s="552" t="s">
        <v>35</v>
      </c>
      <c r="C809" s="552"/>
      <c r="D809" s="71"/>
      <c r="E809" s="103"/>
      <c r="F809" s="103"/>
      <c r="G809" s="103"/>
      <c r="H809" s="103"/>
      <c r="I809" s="103"/>
      <c r="J809" s="103"/>
      <c r="K809" s="107"/>
      <c r="L809" s="105" t="s">
        <v>35</v>
      </c>
      <c r="M809" s="554" t="s">
        <v>35</v>
      </c>
      <c r="N809" s="554" t="s">
        <v>35</v>
      </c>
      <c r="O809" s="554" t="s">
        <v>35</v>
      </c>
      <c r="P809" s="554" t="s">
        <v>35</v>
      </c>
      <c r="Q809" s="71" t="s">
        <v>35</v>
      </c>
      <c r="R809" s="103"/>
      <c r="S809" s="103"/>
      <c r="T809" s="554" t="s">
        <v>35</v>
      </c>
      <c r="U809" s="554" t="s">
        <v>35</v>
      </c>
      <c r="V809" s="554"/>
      <c r="W809" s="107" t="s">
        <v>1193</v>
      </c>
      <c r="X809" s="103" t="s">
        <v>27</v>
      </c>
      <c r="Y809" s="108">
        <v>45.81</v>
      </c>
      <c r="Z809" s="109"/>
      <c r="AA809" s="554">
        <v>109890</v>
      </c>
      <c r="AB809" s="554">
        <v>5034060.9000000004</v>
      </c>
      <c r="AC809" s="71"/>
      <c r="AD809" s="71"/>
      <c r="AE809" s="71"/>
      <c r="AF809" s="71"/>
      <c r="AG809" s="71"/>
      <c r="AH809" s="103"/>
      <c r="AI809" s="71"/>
      <c r="AJ809" s="103"/>
      <c r="AK809" s="103"/>
      <c r="AL809" s="554" t="s">
        <v>35</v>
      </c>
      <c r="AM809" s="554" t="s">
        <v>35</v>
      </c>
      <c r="AN809" s="71"/>
      <c r="AO809" s="103"/>
      <c r="AP809" s="602" t="s">
        <v>35</v>
      </c>
      <c r="AQ809" s="107"/>
      <c r="AR809" s="107"/>
    </row>
    <row r="810" spans="1:44" outlineLevel="2">
      <c r="A810" s="72">
        <v>50</v>
      </c>
      <c r="B810" s="552" t="s">
        <v>35</v>
      </c>
      <c r="C810" s="552"/>
      <c r="D810" s="71"/>
      <c r="E810" s="103"/>
      <c r="F810" s="103"/>
      <c r="G810" s="103"/>
      <c r="H810" s="103"/>
      <c r="I810" s="103"/>
      <c r="J810" s="103"/>
      <c r="K810" s="107"/>
      <c r="L810" s="105" t="s">
        <v>35</v>
      </c>
      <c r="M810" s="554" t="s">
        <v>35</v>
      </c>
      <c r="N810" s="554" t="s">
        <v>35</v>
      </c>
      <c r="O810" s="554" t="s">
        <v>35</v>
      </c>
      <c r="P810" s="554" t="s">
        <v>35</v>
      </c>
      <c r="Q810" s="71" t="s">
        <v>35</v>
      </c>
      <c r="R810" s="103"/>
      <c r="S810" s="103"/>
      <c r="T810" s="554" t="s">
        <v>35</v>
      </c>
      <c r="U810" s="554" t="s">
        <v>35</v>
      </c>
      <c r="V810" s="554"/>
      <c r="W810" s="107" t="s">
        <v>1233</v>
      </c>
      <c r="X810" s="103" t="s">
        <v>27</v>
      </c>
      <c r="Y810" s="108">
        <v>1.54</v>
      </c>
      <c r="Z810" s="109"/>
      <c r="AA810" s="554">
        <v>1398600</v>
      </c>
      <c r="AB810" s="554">
        <v>2153844</v>
      </c>
      <c r="AC810" s="71"/>
      <c r="AD810" s="71"/>
      <c r="AE810" s="71"/>
      <c r="AF810" s="71"/>
      <c r="AG810" s="71"/>
      <c r="AH810" s="103"/>
      <c r="AI810" s="71"/>
      <c r="AJ810" s="103"/>
      <c r="AK810" s="103"/>
      <c r="AL810" s="554" t="s">
        <v>35</v>
      </c>
      <c r="AM810" s="554" t="s">
        <v>35</v>
      </c>
      <c r="AN810" s="71"/>
      <c r="AO810" s="103"/>
      <c r="AP810" s="602" t="s">
        <v>35</v>
      </c>
      <c r="AQ810" s="107"/>
      <c r="AR810" s="107"/>
    </row>
    <row r="811" spans="1:44" outlineLevel="2">
      <c r="A811" s="72">
        <v>50</v>
      </c>
      <c r="B811" s="552" t="s">
        <v>35</v>
      </c>
      <c r="C811" s="552"/>
      <c r="D811" s="71"/>
      <c r="E811" s="103"/>
      <c r="F811" s="103"/>
      <c r="G811" s="103"/>
      <c r="H811" s="103"/>
      <c r="I811" s="103"/>
      <c r="J811" s="103"/>
      <c r="K811" s="107"/>
      <c r="L811" s="105" t="s">
        <v>35</v>
      </c>
      <c r="M811" s="554" t="s">
        <v>35</v>
      </c>
      <c r="N811" s="554" t="s">
        <v>35</v>
      </c>
      <c r="O811" s="554" t="s">
        <v>35</v>
      </c>
      <c r="P811" s="554" t="s">
        <v>35</v>
      </c>
      <c r="Q811" s="71" t="s">
        <v>35</v>
      </c>
      <c r="R811" s="103"/>
      <c r="S811" s="103"/>
      <c r="T811" s="554" t="s">
        <v>35</v>
      </c>
      <c r="U811" s="554" t="s">
        <v>35</v>
      </c>
      <c r="V811" s="554"/>
      <c r="W811" s="107" t="s">
        <v>1234</v>
      </c>
      <c r="X811" s="103" t="s">
        <v>27</v>
      </c>
      <c r="Y811" s="108">
        <v>2.4</v>
      </c>
      <c r="Z811" s="109"/>
      <c r="AA811" s="554">
        <v>282038</v>
      </c>
      <c r="AB811" s="554">
        <v>676891.2</v>
      </c>
      <c r="AC811" s="71"/>
      <c r="AD811" s="71"/>
      <c r="AE811" s="71"/>
      <c r="AF811" s="71"/>
      <c r="AG811" s="71"/>
      <c r="AH811" s="103"/>
      <c r="AI811" s="71"/>
      <c r="AJ811" s="103"/>
      <c r="AK811" s="103"/>
      <c r="AL811" s="554" t="s">
        <v>35</v>
      </c>
      <c r="AM811" s="554" t="s">
        <v>35</v>
      </c>
      <c r="AN811" s="71"/>
      <c r="AO811" s="103"/>
      <c r="AP811" s="602" t="s">
        <v>35</v>
      </c>
      <c r="AQ811" s="107"/>
      <c r="AR811" s="107"/>
    </row>
    <row r="812" spans="1:44" ht="37.5" outlineLevel="2">
      <c r="A812" s="72">
        <v>50</v>
      </c>
      <c r="B812" s="552" t="s">
        <v>35</v>
      </c>
      <c r="C812" s="552"/>
      <c r="D812" s="71"/>
      <c r="E812" s="103"/>
      <c r="F812" s="103"/>
      <c r="G812" s="103"/>
      <c r="H812" s="103"/>
      <c r="I812" s="103"/>
      <c r="J812" s="103"/>
      <c r="K812" s="107"/>
      <c r="L812" s="105" t="s">
        <v>35</v>
      </c>
      <c r="M812" s="554" t="s">
        <v>35</v>
      </c>
      <c r="N812" s="554" t="s">
        <v>35</v>
      </c>
      <c r="O812" s="554" t="s">
        <v>35</v>
      </c>
      <c r="P812" s="554" t="s">
        <v>35</v>
      </c>
      <c r="Q812" s="71" t="s">
        <v>35</v>
      </c>
      <c r="R812" s="103"/>
      <c r="S812" s="103"/>
      <c r="T812" s="554" t="s">
        <v>35</v>
      </c>
      <c r="U812" s="554" t="s">
        <v>35</v>
      </c>
      <c r="V812" s="554"/>
      <c r="W812" s="107" t="s">
        <v>1235</v>
      </c>
      <c r="X812" s="103" t="s">
        <v>38</v>
      </c>
      <c r="Y812" s="108">
        <v>3.7440000000000002</v>
      </c>
      <c r="Z812" s="109"/>
      <c r="AA812" s="554">
        <v>800308</v>
      </c>
      <c r="AB812" s="554">
        <v>2996353.1520000002</v>
      </c>
      <c r="AC812" s="71"/>
      <c r="AD812" s="71"/>
      <c r="AE812" s="71"/>
      <c r="AF812" s="71"/>
      <c r="AG812" s="71"/>
      <c r="AH812" s="103"/>
      <c r="AI812" s="71"/>
      <c r="AJ812" s="103"/>
      <c r="AK812" s="103"/>
      <c r="AL812" s="554" t="s">
        <v>35</v>
      </c>
      <c r="AM812" s="554" t="s">
        <v>35</v>
      </c>
      <c r="AN812" s="71"/>
      <c r="AO812" s="103"/>
      <c r="AP812" s="602" t="s">
        <v>35</v>
      </c>
      <c r="AQ812" s="107"/>
      <c r="AR812" s="107"/>
    </row>
    <row r="813" spans="1:44" outlineLevel="2">
      <c r="A813" s="72">
        <v>50</v>
      </c>
      <c r="B813" s="552" t="s">
        <v>35</v>
      </c>
      <c r="C813" s="552"/>
      <c r="D813" s="71"/>
      <c r="E813" s="103"/>
      <c r="F813" s="103"/>
      <c r="G813" s="103"/>
      <c r="H813" s="103"/>
      <c r="I813" s="103"/>
      <c r="J813" s="103"/>
      <c r="K813" s="107"/>
      <c r="L813" s="105" t="s">
        <v>35</v>
      </c>
      <c r="M813" s="554" t="s">
        <v>35</v>
      </c>
      <c r="N813" s="554" t="s">
        <v>35</v>
      </c>
      <c r="O813" s="554" t="s">
        <v>35</v>
      </c>
      <c r="P813" s="554" t="s">
        <v>35</v>
      </c>
      <c r="Q813" s="71" t="s">
        <v>35</v>
      </c>
      <c r="R813" s="103"/>
      <c r="S813" s="103"/>
      <c r="T813" s="554" t="s">
        <v>35</v>
      </c>
      <c r="U813" s="554" t="s">
        <v>35</v>
      </c>
      <c r="V813" s="554"/>
      <c r="W813" s="107" t="s">
        <v>1236</v>
      </c>
      <c r="X813" s="103" t="s">
        <v>38</v>
      </c>
      <c r="Y813" s="108">
        <v>1.2</v>
      </c>
      <c r="Z813" s="109"/>
      <c r="AA813" s="554">
        <v>865312</v>
      </c>
      <c r="AB813" s="554">
        <v>1038374.3999999999</v>
      </c>
      <c r="AC813" s="71"/>
      <c r="AD813" s="71"/>
      <c r="AE813" s="71"/>
      <c r="AF813" s="71"/>
      <c r="AG813" s="71"/>
      <c r="AH813" s="103"/>
      <c r="AI813" s="71"/>
      <c r="AJ813" s="103"/>
      <c r="AK813" s="103"/>
      <c r="AL813" s="554" t="s">
        <v>35</v>
      </c>
      <c r="AM813" s="554" t="s">
        <v>35</v>
      </c>
      <c r="AN813" s="71"/>
      <c r="AO813" s="103"/>
      <c r="AP813" s="602" t="s">
        <v>35</v>
      </c>
      <c r="AQ813" s="107"/>
      <c r="AR813" s="107"/>
    </row>
    <row r="814" spans="1:44" ht="37.5" outlineLevel="2">
      <c r="A814" s="72">
        <v>50</v>
      </c>
      <c r="B814" s="552" t="s">
        <v>35</v>
      </c>
      <c r="C814" s="552"/>
      <c r="D814" s="71"/>
      <c r="E814" s="103"/>
      <c r="F814" s="103"/>
      <c r="G814" s="103"/>
      <c r="H814" s="103"/>
      <c r="I814" s="103"/>
      <c r="J814" s="103"/>
      <c r="K814" s="107"/>
      <c r="L814" s="105" t="s">
        <v>35</v>
      </c>
      <c r="M814" s="554" t="s">
        <v>35</v>
      </c>
      <c r="N814" s="554" t="s">
        <v>35</v>
      </c>
      <c r="O814" s="554" t="s">
        <v>35</v>
      </c>
      <c r="P814" s="554" t="s">
        <v>35</v>
      </c>
      <c r="Q814" s="71" t="s">
        <v>35</v>
      </c>
      <c r="R814" s="103"/>
      <c r="S814" s="103"/>
      <c r="T814" s="554" t="s">
        <v>35</v>
      </c>
      <c r="U814" s="554" t="s">
        <v>35</v>
      </c>
      <c r="V814" s="554"/>
      <c r="W814" s="107" t="s">
        <v>1237</v>
      </c>
      <c r="X814" s="103" t="s">
        <v>27</v>
      </c>
      <c r="Y814" s="108">
        <v>28.860000000000003</v>
      </c>
      <c r="Z814" s="109"/>
      <c r="AA814" s="554">
        <v>376089</v>
      </c>
      <c r="AB814" s="554">
        <v>10853928.540000001</v>
      </c>
      <c r="AC814" s="71"/>
      <c r="AD814" s="71"/>
      <c r="AE814" s="71"/>
      <c r="AF814" s="71"/>
      <c r="AG814" s="71"/>
      <c r="AH814" s="103"/>
      <c r="AI814" s="71"/>
      <c r="AJ814" s="103"/>
      <c r="AK814" s="103"/>
      <c r="AL814" s="554" t="s">
        <v>35</v>
      </c>
      <c r="AM814" s="554" t="s">
        <v>35</v>
      </c>
      <c r="AN814" s="71"/>
      <c r="AO814" s="103"/>
      <c r="AP814" s="602" t="s">
        <v>35</v>
      </c>
      <c r="AQ814" s="107"/>
      <c r="AR814" s="107"/>
    </row>
    <row r="815" spans="1:44" outlineLevel="2">
      <c r="A815" s="72">
        <v>50</v>
      </c>
      <c r="B815" s="552"/>
      <c r="C815" s="552"/>
      <c r="D815" s="61"/>
      <c r="E815" s="103"/>
      <c r="F815" s="103"/>
      <c r="G815" s="103"/>
      <c r="H815" s="103"/>
      <c r="I815" s="103"/>
      <c r="J815" s="103"/>
      <c r="K815" s="107"/>
      <c r="L815" s="105" t="s">
        <v>35</v>
      </c>
      <c r="M815" s="554" t="s">
        <v>35</v>
      </c>
      <c r="N815" s="554" t="s">
        <v>35</v>
      </c>
      <c r="O815" s="554" t="s">
        <v>35</v>
      </c>
      <c r="P815" s="554" t="s">
        <v>35</v>
      </c>
      <c r="Q815" s="71" t="s">
        <v>35</v>
      </c>
      <c r="R815" s="103"/>
      <c r="S815" s="103"/>
      <c r="T815" s="554" t="s">
        <v>35</v>
      </c>
      <c r="U815" s="554" t="s">
        <v>35</v>
      </c>
      <c r="V815" s="554"/>
      <c r="W815" s="107" t="s">
        <v>35</v>
      </c>
      <c r="X815" s="103"/>
      <c r="Y815" s="108"/>
      <c r="Z815" s="109"/>
      <c r="AA815" s="554" t="s">
        <v>35</v>
      </c>
      <c r="AB815" s="554" t="s">
        <v>35</v>
      </c>
      <c r="AC815" s="71"/>
      <c r="AD815" s="71"/>
      <c r="AE815" s="71"/>
      <c r="AF815" s="71"/>
      <c r="AG815" s="71"/>
      <c r="AH815" s="103"/>
      <c r="AI815" s="71"/>
      <c r="AJ815" s="103"/>
      <c r="AK815" s="103"/>
      <c r="AL815" s="554" t="s">
        <v>35</v>
      </c>
      <c r="AM815" s="554" t="s">
        <v>35</v>
      </c>
      <c r="AN815" s="71"/>
      <c r="AO815" s="103"/>
      <c r="AP815" s="602" t="s">
        <v>35</v>
      </c>
      <c r="AQ815" s="107"/>
      <c r="AR815" s="107"/>
    </row>
    <row r="816" spans="1:44" outlineLevel="1">
      <c r="A816" s="84" t="s">
        <v>2109</v>
      </c>
      <c r="B816" s="552">
        <v>51</v>
      </c>
      <c r="C816" s="552">
        <v>457</v>
      </c>
      <c r="D816" s="61" t="s">
        <v>329</v>
      </c>
      <c r="E816" s="162"/>
      <c r="F816" s="103"/>
      <c r="G816" s="162"/>
      <c r="H816" s="162"/>
      <c r="I816" s="162"/>
      <c r="J816" s="162"/>
      <c r="K816" s="129"/>
      <c r="L816" s="167">
        <v>0</v>
      </c>
      <c r="M816" s="553"/>
      <c r="N816" s="553"/>
      <c r="O816" s="553">
        <v>0</v>
      </c>
      <c r="P816" s="553">
        <v>0</v>
      </c>
      <c r="Q816" s="61"/>
      <c r="R816" s="162"/>
      <c r="S816" s="162">
        <v>13</v>
      </c>
      <c r="T816" s="553"/>
      <c r="U816" s="553">
        <v>13293000</v>
      </c>
      <c r="V816" s="553"/>
      <c r="W816" s="129"/>
      <c r="X816" s="162"/>
      <c r="Y816" s="169">
        <v>250.482</v>
      </c>
      <c r="Z816" s="170">
        <v>0</v>
      </c>
      <c r="AA816" s="553"/>
      <c r="AB816" s="553">
        <v>381082046.97600007</v>
      </c>
      <c r="AC816" s="71"/>
      <c r="AD816" s="71"/>
      <c r="AE816" s="71"/>
      <c r="AF816" s="71"/>
      <c r="AG816" s="71"/>
      <c r="AH816" s="103"/>
      <c r="AI816" s="61"/>
      <c r="AJ816" s="162"/>
      <c r="AK816" s="162">
        <v>0</v>
      </c>
      <c r="AL816" s="553"/>
      <c r="AM816" s="553">
        <v>0</v>
      </c>
      <c r="AN816" s="61"/>
      <c r="AO816" s="162">
        <v>0</v>
      </c>
      <c r="AP816" s="602">
        <v>394375046.97600007</v>
      </c>
      <c r="AQ816" s="107"/>
      <c r="AR816" s="107"/>
    </row>
    <row r="817" spans="1:44" ht="37.5" outlineLevel="2">
      <c r="A817" s="72">
        <v>51</v>
      </c>
      <c r="B817" s="552" t="s">
        <v>35</v>
      </c>
      <c r="C817" s="552"/>
      <c r="D817" s="71" t="s">
        <v>330</v>
      </c>
      <c r="E817" s="103"/>
      <c r="F817" s="103"/>
      <c r="G817" s="103"/>
      <c r="H817" s="103"/>
      <c r="I817" s="103"/>
      <c r="J817" s="103"/>
      <c r="K817" s="107"/>
      <c r="L817" s="105" t="s">
        <v>35</v>
      </c>
      <c r="M817" s="554" t="s">
        <v>35</v>
      </c>
      <c r="N817" s="554" t="s">
        <v>35</v>
      </c>
      <c r="O817" s="554" t="s">
        <v>35</v>
      </c>
      <c r="P817" s="554" t="s">
        <v>35</v>
      </c>
      <c r="Q817" s="71" t="s">
        <v>48</v>
      </c>
      <c r="R817" s="103" t="s">
        <v>44</v>
      </c>
      <c r="S817" s="103">
        <v>3</v>
      </c>
      <c r="T817" s="554">
        <v>1708000</v>
      </c>
      <c r="U817" s="554">
        <v>5124000</v>
      </c>
      <c r="V817" s="554" t="s">
        <v>2163</v>
      </c>
      <c r="W817" s="107" t="s">
        <v>1224</v>
      </c>
      <c r="X817" s="103" t="s">
        <v>27</v>
      </c>
      <c r="Y817" s="108">
        <v>59.92</v>
      </c>
      <c r="Z817" s="109"/>
      <c r="AA817" s="554">
        <v>264499</v>
      </c>
      <c r="AB817" s="554">
        <v>15848780.08</v>
      </c>
      <c r="AC817" s="71"/>
      <c r="AD817" s="71"/>
      <c r="AE817" s="71"/>
      <c r="AF817" s="71"/>
      <c r="AG817" s="71"/>
      <c r="AH817" s="103"/>
      <c r="AI817" s="71"/>
      <c r="AJ817" s="103"/>
      <c r="AK817" s="103"/>
      <c r="AL817" s="554" t="s">
        <v>35</v>
      </c>
      <c r="AM817" s="554" t="s">
        <v>35</v>
      </c>
      <c r="AN817" s="71"/>
      <c r="AO817" s="103"/>
      <c r="AP817" s="602" t="s">
        <v>35</v>
      </c>
      <c r="AQ817" s="107" t="s">
        <v>432</v>
      </c>
      <c r="AR817" s="107" t="s">
        <v>1912</v>
      </c>
    </row>
    <row r="818" spans="1:44" ht="75" outlineLevel="2">
      <c r="A818" s="72">
        <v>51</v>
      </c>
      <c r="B818" s="552" t="s">
        <v>35</v>
      </c>
      <c r="C818" s="552"/>
      <c r="D818" s="71" t="s">
        <v>71</v>
      </c>
      <c r="E818" s="103"/>
      <c r="F818" s="103"/>
      <c r="G818" s="103"/>
      <c r="H818" s="103"/>
      <c r="I818" s="103"/>
      <c r="J818" s="103"/>
      <c r="K818" s="107"/>
      <c r="L818" s="105" t="s">
        <v>35</v>
      </c>
      <c r="M818" s="554" t="s">
        <v>35</v>
      </c>
      <c r="N818" s="554" t="s">
        <v>35</v>
      </c>
      <c r="O818" s="554" t="s">
        <v>35</v>
      </c>
      <c r="P818" s="554" t="s">
        <v>35</v>
      </c>
      <c r="Q818" s="71" t="s">
        <v>78</v>
      </c>
      <c r="R818" s="103" t="s">
        <v>44</v>
      </c>
      <c r="S818" s="103">
        <v>1</v>
      </c>
      <c r="T818" s="554">
        <v>2236000</v>
      </c>
      <c r="U818" s="554">
        <v>2236000</v>
      </c>
      <c r="V818" s="554"/>
      <c r="W818" s="107" t="s">
        <v>1063</v>
      </c>
      <c r="X818" s="103" t="s">
        <v>27</v>
      </c>
      <c r="Y818" s="108">
        <v>58</v>
      </c>
      <c r="Z818" s="109"/>
      <c r="AA818" s="554">
        <v>3941166</v>
      </c>
      <c r="AB818" s="554">
        <v>228587628</v>
      </c>
      <c r="AC818" s="71"/>
      <c r="AD818" s="71" t="s">
        <v>29</v>
      </c>
      <c r="AE818" s="71" t="s">
        <v>30</v>
      </c>
      <c r="AF818" s="71" t="s">
        <v>31</v>
      </c>
      <c r="AG818" s="71" t="s">
        <v>32</v>
      </c>
      <c r="AH818" s="103"/>
      <c r="AI818" s="71"/>
      <c r="AJ818" s="103"/>
      <c r="AK818" s="103"/>
      <c r="AL818" s="554" t="s">
        <v>35</v>
      </c>
      <c r="AM818" s="554" t="s">
        <v>35</v>
      </c>
      <c r="AN818" s="71"/>
      <c r="AO818" s="103"/>
      <c r="AP818" s="602" t="s">
        <v>35</v>
      </c>
      <c r="AQ818" s="107" t="s">
        <v>1977</v>
      </c>
      <c r="AR818" s="107" t="s">
        <v>1958</v>
      </c>
    </row>
    <row r="819" spans="1:44" ht="93.75" outlineLevel="2">
      <c r="A819" s="72">
        <v>51</v>
      </c>
      <c r="B819" s="552" t="s">
        <v>35</v>
      </c>
      <c r="C819" s="552"/>
      <c r="D819" s="71"/>
      <c r="E819" s="103"/>
      <c r="F819" s="103"/>
      <c r="G819" s="103"/>
      <c r="H819" s="103"/>
      <c r="I819" s="103"/>
      <c r="J819" s="103"/>
      <c r="K819" s="107"/>
      <c r="L819" s="105" t="s">
        <v>35</v>
      </c>
      <c r="M819" s="554" t="s">
        <v>35</v>
      </c>
      <c r="N819" s="554" t="s">
        <v>35</v>
      </c>
      <c r="O819" s="554" t="s">
        <v>35</v>
      </c>
      <c r="P819" s="554" t="s">
        <v>35</v>
      </c>
      <c r="Q819" s="71" t="s">
        <v>79</v>
      </c>
      <c r="R819" s="103" t="s">
        <v>44</v>
      </c>
      <c r="S819" s="103">
        <v>1</v>
      </c>
      <c r="T819" s="554">
        <v>1632000</v>
      </c>
      <c r="U819" s="554">
        <v>1632000</v>
      </c>
      <c r="V819" s="554"/>
      <c r="W819" s="107" t="s">
        <v>1240</v>
      </c>
      <c r="X819" s="103" t="s">
        <v>27</v>
      </c>
      <c r="Y819" s="108">
        <v>13</v>
      </c>
      <c r="Z819" s="109"/>
      <c r="AA819" s="554">
        <v>1457397</v>
      </c>
      <c r="AB819" s="554">
        <v>18946161</v>
      </c>
      <c r="AC819" s="71"/>
      <c r="AD819" s="71" t="s">
        <v>29</v>
      </c>
      <c r="AE819" s="71" t="s">
        <v>36</v>
      </c>
      <c r="AF819" s="71" t="s">
        <v>116</v>
      </c>
      <c r="AG819" s="71" t="s">
        <v>331</v>
      </c>
      <c r="AH819" s="103"/>
      <c r="AI819" s="71"/>
      <c r="AJ819" s="103"/>
      <c r="AK819" s="103"/>
      <c r="AL819" s="554" t="s">
        <v>35</v>
      </c>
      <c r="AM819" s="554" t="s">
        <v>35</v>
      </c>
      <c r="AN819" s="71"/>
      <c r="AO819" s="103"/>
      <c r="AP819" s="602" t="s">
        <v>35</v>
      </c>
      <c r="AQ819" s="107"/>
      <c r="AR819" s="107" t="s">
        <v>1959</v>
      </c>
    </row>
    <row r="820" spans="1:44" ht="75" outlineLevel="2">
      <c r="A820" s="72">
        <v>51</v>
      </c>
      <c r="B820" s="552" t="s">
        <v>35</v>
      </c>
      <c r="C820" s="552"/>
      <c r="D820" s="71"/>
      <c r="E820" s="103"/>
      <c r="F820" s="103"/>
      <c r="G820" s="103"/>
      <c r="H820" s="103"/>
      <c r="I820" s="103"/>
      <c r="J820" s="103"/>
      <c r="K820" s="107"/>
      <c r="L820" s="105" t="s">
        <v>35</v>
      </c>
      <c r="M820" s="554" t="s">
        <v>35</v>
      </c>
      <c r="N820" s="554" t="s">
        <v>35</v>
      </c>
      <c r="O820" s="554" t="s">
        <v>35</v>
      </c>
      <c r="P820" s="554" t="s">
        <v>35</v>
      </c>
      <c r="Q820" s="71" t="s">
        <v>272</v>
      </c>
      <c r="R820" s="103" t="s">
        <v>44</v>
      </c>
      <c r="S820" s="103">
        <v>4</v>
      </c>
      <c r="T820" s="554">
        <v>450000</v>
      </c>
      <c r="U820" s="554">
        <v>1800000</v>
      </c>
      <c r="V820" s="554"/>
      <c r="W820" s="107" t="s">
        <v>1241</v>
      </c>
      <c r="X820" s="103" t="s">
        <v>27</v>
      </c>
      <c r="Y820" s="108">
        <v>8.5</v>
      </c>
      <c r="Z820" s="109"/>
      <c r="AA820" s="554">
        <v>10655885</v>
      </c>
      <c r="AB820" s="554">
        <v>90575022.5</v>
      </c>
      <c r="AC820" s="71"/>
      <c r="AD820" s="71" t="s">
        <v>34</v>
      </c>
      <c r="AE820" s="71" t="s">
        <v>30</v>
      </c>
      <c r="AF820" s="71" t="s">
        <v>31</v>
      </c>
      <c r="AG820" s="71" t="s">
        <v>32</v>
      </c>
      <c r="AH820" s="103"/>
      <c r="AI820" s="71"/>
      <c r="AJ820" s="103"/>
      <c r="AK820" s="103"/>
      <c r="AL820" s="554" t="s">
        <v>35</v>
      </c>
      <c r="AM820" s="554" t="s">
        <v>35</v>
      </c>
      <c r="AN820" s="71"/>
      <c r="AO820" s="103"/>
      <c r="AP820" s="602" t="s">
        <v>35</v>
      </c>
      <c r="AQ820" s="107"/>
      <c r="AR820" s="107" t="s">
        <v>1960</v>
      </c>
    </row>
    <row r="821" spans="1:44" outlineLevel="2">
      <c r="A821" s="72">
        <v>51</v>
      </c>
      <c r="B821" s="552" t="s">
        <v>35</v>
      </c>
      <c r="C821" s="552"/>
      <c r="D821" s="71"/>
      <c r="E821" s="103"/>
      <c r="F821" s="103"/>
      <c r="G821" s="103"/>
      <c r="H821" s="103"/>
      <c r="I821" s="103"/>
      <c r="J821" s="103"/>
      <c r="K821" s="107"/>
      <c r="L821" s="105" t="s">
        <v>35</v>
      </c>
      <c r="M821" s="554" t="s">
        <v>35</v>
      </c>
      <c r="N821" s="554" t="s">
        <v>35</v>
      </c>
      <c r="O821" s="554" t="s">
        <v>35</v>
      </c>
      <c r="P821" s="554" t="s">
        <v>35</v>
      </c>
      <c r="Q821" s="71" t="s">
        <v>332</v>
      </c>
      <c r="R821" s="103" t="s">
        <v>44</v>
      </c>
      <c r="S821" s="103">
        <v>1</v>
      </c>
      <c r="T821" s="554">
        <v>517000</v>
      </c>
      <c r="U821" s="554">
        <v>517000</v>
      </c>
      <c r="V821" s="554"/>
      <c r="W821" s="107" t="s">
        <v>1242</v>
      </c>
      <c r="X821" s="103" t="s">
        <v>27</v>
      </c>
      <c r="Y821" s="108">
        <v>58</v>
      </c>
      <c r="Z821" s="109"/>
      <c r="AA821" s="554">
        <v>161275</v>
      </c>
      <c r="AB821" s="554">
        <v>9353950</v>
      </c>
      <c r="AC821" s="71"/>
      <c r="AD821" s="71"/>
      <c r="AE821" s="71"/>
      <c r="AF821" s="71"/>
      <c r="AG821" s="71"/>
      <c r="AH821" s="103"/>
      <c r="AI821" s="71"/>
      <c r="AJ821" s="103"/>
      <c r="AK821" s="103"/>
      <c r="AL821" s="554" t="s">
        <v>35</v>
      </c>
      <c r="AM821" s="554" t="s">
        <v>35</v>
      </c>
      <c r="AN821" s="71"/>
      <c r="AO821" s="103"/>
      <c r="AP821" s="602" t="s">
        <v>35</v>
      </c>
      <c r="AQ821" s="107"/>
      <c r="AR821" s="107"/>
    </row>
    <row r="822" spans="1:44" outlineLevel="2">
      <c r="A822" s="72">
        <v>51</v>
      </c>
      <c r="B822" s="552" t="s">
        <v>35</v>
      </c>
      <c r="C822" s="552"/>
      <c r="D822" s="71"/>
      <c r="E822" s="103"/>
      <c r="F822" s="103"/>
      <c r="G822" s="103"/>
      <c r="H822" s="103"/>
      <c r="I822" s="103"/>
      <c r="J822" s="103"/>
      <c r="K822" s="107"/>
      <c r="L822" s="105" t="s">
        <v>35</v>
      </c>
      <c r="M822" s="554" t="s">
        <v>35</v>
      </c>
      <c r="N822" s="554" t="s">
        <v>35</v>
      </c>
      <c r="O822" s="554" t="s">
        <v>35</v>
      </c>
      <c r="P822" s="554" t="s">
        <v>35</v>
      </c>
      <c r="Q822" s="71" t="s">
        <v>333</v>
      </c>
      <c r="R822" s="103" t="s">
        <v>44</v>
      </c>
      <c r="S822" s="103">
        <v>1</v>
      </c>
      <c r="T822" s="554">
        <v>667000</v>
      </c>
      <c r="U822" s="554">
        <v>667000</v>
      </c>
      <c r="V822" s="554"/>
      <c r="W822" s="107" t="s">
        <v>1023</v>
      </c>
      <c r="X822" s="103" t="s">
        <v>38</v>
      </c>
      <c r="Y822" s="108">
        <v>0.16200000000000001</v>
      </c>
      <c r="Z822" s="109"/>
      <c r="AA822" s="554">
        <v>2523428</v>
      </c>
      <c r="AB822" s="554">
        <v>408795.33600000001</v>
      </c>
      <c r="AC822" s="71"/>
      <c r="AD822" s="71"/>
      <c r="AE822" s="71"/>
      <c r="AF822" s="71"/>
      <c r="AG822" s="71"/>
      <c r="AH822" s="103"/>
      <c r="AI822" s="71"/>
      <c r="AJ822" s="103"/>
      <c r="AK822" s="103"/>
      <c r="AL822" s="554" t="s">
        <v>35</v>
      </c>
      <c r="AM822" s="554" t="s">
        <v>35</v>
      </c>
      <c r="AN822" s="71"/>
      <c r="AO822" s="103"/>
      <c r="AP822" s="602" t="s">
        <v>35</v>
      </c>
      <c r="AQ822" s="107"/>
      <c r="AR822" s="107"/>
    </row>
    <row r="823" spans="1:44" s="77" customFormat="1" outlineLevel="2">
      <c r="A823" s="72">
        <v>51</v>
      </c>
      <c r="B823" s="552" t="s">
        <v>35</v>
      </c>
      <c r="C823" s="552"/>
      <c r="D823" s="71"/>
      <c r="E823" s="103"/>
      <c r="F823" s="103"/>
      <c r="G823" s="103"/>
      <c r="H823" s="103"/>
      <c r="I823" s="103"/>
      <c r="J823" s="103"/>
      <c r="K823" s="107"/>
      <c r="L823" s="105" t="s">
        <v>35</v>
      </c>
      <c r="M823" s="554" t="s">
        <v>35</v>
      </c>
      <c r="N823" s="554" t="s">
        <v>35</v>
      </c>
      <c r="O823" s="554" t="s">
        <v>35</v>
      </c>
      <c r="P823" s="554" t="s">
        <v>35</v>
      </c>
      <c r="Q823" s="71" t="s">
        <v>189</v>
      </c>
      <c r="R823" s="103" t="s">
        <v>44</v>
      </c>
      <c r="S823" s="103">
        <v>1</v>
      </c>
      <c r="T823" s="554">
        <v>517000</v>
      </c>
      <c r="U823" s="554">
        <v>517000</v>
      </c>
      <c r="V823" s="554"/>
      <c r="W823" s="107" t="s">
        <v>1194</v>
      </c>
      <c r="X823" s="103" t="s">
        <v>27</v>
      </c>
      <c r="Y823" s="108">
        <v>1.26</v>
      </c>
      <c r="Z823" s="109"/>
      <c r="AA823" s="554">
        <v>292949</v>
      </c>
      <c r="AB823" s="554">
        <v>369115.74</v>
      </c>
      <c r="AC823" s="71"/>
      <c r="AD823" s="71"/>
      <c r="AE823" s="71"/>
      <c r="AF823" s="71"/>
      <c r="AG823" s="71"/>
      <c r="AH823" s="103"/>
      <c r="AI823" s="71"/>
      <c r="AJ823" s="103"/>
      <c r="AK823" s="103"/>
      <c r="AL823" s="554" t="s">
        <v>35</v>
      </c>
      <c r="AM823" s="554" t="s">
        <v>35</v>
      </c>
      <c r="AN823" s="71"/>
      <c r="AO823" s="103"/>
      <c r="AP823" s="602" t="s">
        <v>35</v>
      </c>
      <c r="AQ823" s="107"/>
      <c r="AR823" s="107"/>
    </row>
    <row r="824" spans="1:44" s="77" customFormat="1" outlineLevel="2">
      <c r="A824" s="72">
        <v>51</v>
      </c>
      <c r="B824" s="552" t="s">
        <v>35</v>
      </c>
      <c r="C824" s="552"/>
      <c r="D824" s="71"/>
      <c r="E824" s="103"/>
      <c r="F824" s="103"/>
      <c r="G824" s="103"/>
      <c r="H824" s="103"/>
      <c r="I824" s="103"/>
      <c r="J824" s="103"/>
      <c r="K824" s="107"/>
      <c r="L824" s="105" t="s">
        <v>35</v>
      </c>
      <c r="M824" s="554" t="s">
        <v>35</v>
      </c>
      <c r="N824" s="554" t="s">
        <v>35</v>
      </c>
      <c r="O824" s="554" t="s">
        <v>35</v>
      </c>
      <c r="P824" s="554" t="s">
        <v>35</v>
      </c>
      <c r="Q824" s="71" t="s">
        <v>242</v>
      </c>
      <c r="R824" s="103" t="s">
        <v>44</v>
      </c>
      <c r="S824" s="103">
        <v>1</v>
      </c>
      <c r="T824" s="554">
        <v>800000</v>
      </c>
      <c r="U824" s="554">
        <v>800000</v>
      </c>
      <c r="V824" s="554"/>
      <c r="W824" s="107" t="s">
        <v>1009</v>
      </c>
      <c r="X824" s="103" t="s">
        <v>27</v>
      </c>
      <c r="Y824" s="108">
        <v>7.14</v>
      </c>
      <c r="Z824" s="109"/>
      <c r="AA824" s="554">
        <v>282038</v>
      </c>
      <c r="AB824" s="554">
        <v>2013751.3199999998</v>
      </c>
      <c r="AC824" s="71"/>
      <c r="AD824" s="71"/>
      <c r="AE824" s="71"/>
      <c r="AF824" s="71"/>
      <c r="AG824" s="71"/>
      <c r="AH824" s="103"/>
      <c r="AI824" s="71"/>
      <c r="AJ824" s="103"/>
      <c r="AK824" s="103"/>
      <c r="AL824" s="554" t="s">
        <v>35</v>
      </c>
      <c r="AM824" s="554" t="s">
        <v>35</v>
      </c>
      <c r="AN824" s="71"/>
      <c r="AO824" s="103"/>
      <c r="AP824" s="602" t="s">
        <v>35</v>
      </c>
      <c r="AQ824" s="107"/>
      <c r="AR824" s="107"/>
    </row>
    <row r="825" spans="1:44" s="77" customFormat="1" ht="37.5" outlineLevel="2">
      <c r="A825" s="72">
        <v>51</v>
      </c>
      <c r="B825" s="552" t="s">
        <v>35</v>
      </c>
      <c r="C825" s="552"/>
      <c r="D825" s="71"/>
      <c r="E825" s="103"/>
      <c r="F825" s="103"/>
      <c r="G825" s="103"/>
      <c r="H825" s="103"/>
      <c r="I825" s="103"/>
      <c r="J825" s="103"/>
      <c r="K825" s="107"/>
      <c r="L825" s="105" t="s">
        <v>35</v>
      </c>
      <c r="M825" s="554" t="s">
        <v>35</v>
      </c>
      <c r="N825" s="554" t="s">
        <v>35</v>
      </c>
      <c r="O825" s="554" t="s">
        <v>35</v>
      </c>
      <c r="P825" s="554" t="s">
        <v>35</v>
      </c>
      <c r="Q825" s="71" t="s">
        <v>35</v>
      </c>
      <c r="R825" s="103"/>
      <c r="S825" s="103"/>
      <c r="T825" s="554" t="s">
        <v>35</v>
      </c>
      <c r="U825" s="554" t="s">
        <v>35</v>
      </c>
      <c r="V825" s="554"/>
      <c r="W825" s="107" t="s">
        <v>1243</v>
      </c>
      <c r="X825" s="103" t="s">
        <v>27</v>
      </c>
      <c r="Y825" s="108">
        <v>43.5</v>
      </c>
      <c r="Z825" s="109"/>
      <c r="AA825" s="554">
        <v>257144</v>
      </c>
      <c r="AB825" s="554">
        <v>11185764</v>
      </c>
      <c r="AC825" s="71"/>
      <c r="AD825" s="71"/>
      <c r="AE825" s="71"/>
      <c r="AF825" s="71"/>
      <c r="AG825" s="71"/>
      <c r="AH825" s="103"/>
      <c r="AI825" s="71"/>
      <c r="AJ825" s="103"/>
      <c r="AK825" s="103"/>
      <c r="AL825" s="554" t="s">
        <v>35</v>
      </c>
      <c r="AM825" s="554" t="s">
        <v>35</v>
      </c>
      <c r="AN825" s="71"/>
      <c r="AO825" s="103"/>
      <c r="AP825" s="602" t="s">
        <v>35</v>
      </c>
      <c r="AQ825" s="107"/>
      <c r="AR825" s="107"/>
    </row>
    <row r="826" spans="1:44" s="77" customFormat="1" ht="37.5" outlineLevel="2">
      <c r="A826" s="72">
        <v>51</v>
      </c>
      <c r="B826" s="552" t="s">
        <v>35</v>
      </c>
      <c r="C826" s="552"/>
      <c r="D826" s="71"/>
      <c r="E826" s="103"/>
      <c r="F826" s="103"/>
      <c r="G826" s="103"/>
      <c r="H826" s="103"/>
      <c r="I826" s="103"/>
      <c r="J826" s="103"/>
      <c r="K826" s="107"/>
      <c r="L826" s="105" t="s">
        <v>35</v>
      </c>
      <c r="M826" s="554" t="s">
        <v>35</v>
      </c>
      <c r="N826" s="554" t="s">
        <v>35</v>
      </c>
      <c r="O826" s="554" t="s">
        <v>35</v>
      </c>
      <c r="P826" s="554" t="s">
        <v>35</v>
      </c>
      <c r="Q826" s="71" t="s">
        <v>35</v>
      </c>
      <c r="R826" s="103"/>
      <c r="S826" s="103"/>
      <c r="T826" s="554" t="s">
        <v>35</v>
      </c>
      <c r="U826" s="554" t="s">
        <v>35</v>
      </c>
      <c r="V826" s="554"/>
      <c r="W826" s="107" t="s">
        <v>1049</v>
      </c>
      <c r="X826" s="103" t="s">
        <v>42</v>
      </c>
      <c r="Y826" s="108">
        <v>1</v>
      </c>
      <c r="Z826" s="109"/>
      <c r="AA826" s="554">
        <v>3793079</v>
      </c>
      <c r="AB826" s="554">
        <v>3793079</v>
      </c>
      <c r="AC826" s="71"/>
      <c r="AD826" s="71"/>
      <c r="AE826" s="71"/>
      <c r="AF826" s="71"/>
      <c r="AG826" s="71"/>
      <c r="AH826" s="103"/>
      <c r="AI826" s="71"/>
      <c r="AJ826" s="103"/>
      <c r="AK826" s="103"/>
      <c r="AL826" s="554" t="s">
        <v>35</v>
      </c>
      <c r="AM826" s="554" t="s">
        <v>35</v>
      </c>
      <c r="AN826" s="71"/>
      <c r="AO826" s="103"/>
      <c r="AP826" s="602" t="s">
        <v>35</v>
      </c>
      <c r="AQ826" s="107"/>
      <c r="AR826" s="107"/>
    </row>
    <row r="827" spans="1:44" s="77" customFormat="1" outlineLevel="2">
      <c r="A827" s="72">
        <v>51</v>
      </c>
      <c r="B827" s="552"/>
      <c r="C827" s="552"/>
      <c r="D827" s="61"/>
      <c r="E827" s="103"/>
      <c r="F827" s="103"/>
      <c r="G827" s="103"/>
      <c r="H827" s="103"/>
      <c r="I827" s="103"/>
      <c r="J827" s="103"/>
      <c r="K827" s="107"/>
      <c r="L827" s="105" t="s">
        <v>35</v>
      </c>
      <c r="M827" s="554" t="s">
        <v>35</v>
      </c>
      <c r="N827" s="554" t="s">
        <v>35</v>
      </c>
      <c r="O827" s="554" t="s">
        <v>35</v>
      </c>
      <c r="P827" s="554" t="s">
        <v>35</v>
      </c>
      <c r="Q827" s="71" t="s">
        <v>35</v>
      </c>
      <c r="R827" s="103"/>
      <c r="S827" s="103"/>
      <c r="T827" s="554" t="s">
        <v>35</v>
      </c>
      <c r="U827" s="554" t="s">
        <v>35</v>
      </c>
      <c r="V827" s="554"/>
      <c r="W827" s="107" t="s">
        <v>35</v>
      </c>
      <c r="X827" s="103"/>
      <c r="Y827" s="108"/>
      <c r="Z827" s="109"/>
      <c r="AA827" s="554" t="s">
        <v>35</v>
      </c>
      <c r="AB827" s="554" t="s">
        <v>35</v>
      </c>
      <c r="AC827" s="71"/>
      <c r="AD827" s="71"/>
      <c r="AE827" s="71"/>
      <c r="AF827" s="71"/>
      <c r="AG827" s="71"/>
      <c r="AH827" s="103"/>
      <c r="AI827" s="71"/>
      <c r="AJ827" s="103"/>
      <c r="AK827" s="103"/>
      <c r="AL827" s="554" t="s">
        <v>35</v>
      </c>
      <c r="AM827" s="554" t="s">
        <v>35</v>
      </c>
      <c r="AN827" s="71"/>
      <c r="AO827" s="103"/>
      <c r="AP827" s="602" t="s">
        <v>35</v>
      </c>
      <c r="AQ827" s="107"/>
      <c r="AR827" s="107"/>
    </row>
    <row r="828" spans="1:44" s="77" customFormat="1" outlineLevel="1">
      <c r="A828" s="84" t="s">
        <v>2108</v>
      </c>
      <c r="B828" s="552">
        <v>52</v>
      </c>
      <c r="C828" s="552">
        <v>458</v>
      </c>
      <c r="D828" s="61" t="s">
        <v>334</v>
      </c>
      <c r="E828" s="162"/>
      <c r="F828" s="103"/>
      <c r="G828" s="162"/>
      <c r="H828" s="162"/>
      <c r="I828" s="162"/>
      <c r="J828" s="162"/>
      <c r="K828" s="129"/>
      <c r="L828" s="167">
        <v>0</v>
      </c>
      <c r="M828" s="553"/>
      <c r="N828" s="553"/>
      <c r="O828" s="553">
        <v>0</v>
      </c>
      <c r="P828" s="553">
        <v>0</v>
      </c>
      <c r="Q828" s="61"/>
      <c r="R828" s="162"/>
      <c r="S828" s="162">
        <v>3</v>
      </c>
      <c r="T828" s="553"/>
      <c r="U828" s="553">
        <v>1279000</v>
      </c>
      <c r="V828" s="553"/>
      <c r="W828" s="129"/>
      <c r="X828" s="162"/>
      <c r="Y828" s="169">
        <v>235.64999999999998</v>
      </c>
      <c r="Z828" s="170">
        <v>0</v>
      </c>
      <c r="AA828" s="553"/>
      <c r="AB828" s="553">
        <v>270692547.79999995</v>
      </c>
      <c r="AC828" s="71"/>
      <c r="AD828" s="71"/>
      <c r="AE828" s="71"/>
      <c r="AF828" s="71"/>
      <c r="AG828" s="71"/>
      <c r="AH828" s="103"/>
      <c r="AI828" s="61"/>
      <c r="AJ828" s="162"/>
      <c r="AK828" s="162">
        <v>0</v>
      </c>
      <c r="AL828" s="553"/>
      <c r="AM828" s="553">
        <v>0</v>
      </c>
      <c r="AN828" s="61"/>
      <c r="AO828" s="162">
        <v>0</v>
      </c>
      <c r="AP828" s="602">
        <v>271971547.79999995</v>
      </c>
      <c r="AQ828" s="107"/>
      <c r="AR828" s="107"/>
    </row>
    <row r="829" spans="1:44" s="77" customFormat="1" ht="37.5" outlineLevel="2">
      <c r="A829" s="72">
        <v>52</v>
      </c>
      <c r="B829" s="552" t="s">
        <v>35</v>
      </c>
      <c r="C829" s="552"/>
      <c r="D829" s="71" t="s">
        <v>335</v>
      </c>
      <c r="E829" s="103"/>
      <c r="F829" s="103"/>
      <c r="G829" s="103"/>
      <c r="H829" s="103"/>
      <c r="I829" s="103"/>
      <c r="J829" s="103"/>
      <c r="K829" s="107"/>
      <c r="L829" s="105" t="s">
        <v>35</v>
      </c>
      <c r="M829" s="554" t="s">
        <v>35</v>
      </c>
      <c r="N829" s="554" t="s">
        <v>35</v>
      </c>
      <c r="O829" s="554" t="s">
        <v>35</v>
      </c>
      <c r="P829" s="554" t="s">
        <v>35</v>
      </c>
      <c r="Q829" s="71" t="s">
        <v>76</v>
      </c>
      <c r="R829" s="103" t="s">
        <v>44</v>
      </c>
      <c r="S829" s="103">
        <v>2</v>
      </c>
      <c r="T829" s="554">
        <v>494000</v>
      </c>
      <c r="U829" s="554">
        <v>988000</v>
      </c>
      <c r="V829" s="554" t="s">
        <v>2163</v>
      </c>
      <c r="W829" s="107" t="s">
        <v>1063</v>
      </c>
      <c r="X829" s="103" t="s">
        <v>27</v>
      </c>
      <c r="Y829" s="108">
        <v>42.35</v>
      </c>
      <c r="Z829" s="109"/>
      <c r="AA829" s="554">
        <v>3941166</v>
      </c>
      <c r="AB829" s="554">
        <v>166908380.09999999</v>
      </c>
      <c r="AC829" s="71"/>
      <c r="AD829" s="71" t="s">
        <v>29</v>
      </c>
      <c r="AE829" s="71" t="s">
        <v>30</v>
      </c>
      <c r="AF829" s="71" t="s">
        <v>31</v>
      </c>
      <c r="AG829" s="71" t="s">
        <v>32</v>
      </c>
      <c r="AH829" s="103"/>
      <c r="AI829" s="71"/>
      <c r="AJ829" s="103"/>
      <c r="AK829" s="103"/>
      <c r="AL829" s="554" t="s">
        <v>35</v>
      </c>
      <c r="AM829" s="554" t="s">
        <v>35</v>
      </c>
      <c r="AN829" s="71"/>
      <c r="AO829" s="103"/>
      <c r="AP829" s="602" t="s">
        <v>35</v>
      </c>
      <c r="AQ829" s="107" t="s">
        <v>432</v>
      </c>
      <c r="AR829" s="107" t="s">
        <v>1912</v>
      </c>
    </row>
    <row r="830" spans="1:44" s="77" customFormat="1" ht="75" outlineLevel="2">
      <c r="A830" s="72">
        <v>52</v>
      </c>
      <c r="B830" s="552" t="s">
        <v>35</v>
      </c>
      <c r="C830" s="552"/>
      <c r="D830" s="71" t="s">
        <v>71</v>
      </c>
      <c r="E830" s="103"/>
      <c r="F830" s="103"/>
      <c r="G830" s="103"/>
      <c r="H830" s="103"/>
      <c r="I830" s="103"/>
      <c r="J830" s="103"/>
      <c r="K830" s="107"/>
      <c r="L830" s="105" t="s">
        <v>35</v>
      </c>
      <c r="M830" s="554" t="s">
        <v>35</v>
      </c>
      <c r="N830" s="554" t="s">
        <v>35</v>
      </c>
      <c r="O830" s="554" t="s">
        <v>35</v>
      </c>
      <c r="P830" s="554" t="s">
        <v>35</v>
      </c>
      <c r="Q830" s="71" t="s">
        <v>315</v>
      </c>
      <c r="R830" s="103" t="s">
        <v>44</v>
      </c>
      <c r="S830" s="103">
        <v>1</v>
      </c>
      <c r="T830" s="554">
        <v>291000</v>
      </c>
      <c r="U830" s="554">
        <v>291000</v>
      </c>
      <c r="V830" s="554"/>
      <c r="W830" s="107" t="s">
        <v>1080</v>
      </c>
      <c r="X830" s="103" t="s">
        <v>27</v>
      </c>
      <c r="Y830" s="108">
        <v>3.04</v>
      </c>
      <c r="Z830" s="109"/>
      <c r="AA830" s="554">
        <v>10375629</v>
      </c>
      <c r="AB830" s="554">
        <v>31541912.16</v>
      </c>
      <c r="AC830" s="71"/>
      <c r="AD830" s="71" t="s">
        <v>34</v>
      </c>
      <c r="AE830" s="71" t="s">
        <v>30</v>
      </c>
      <c r="AF830" s="71" t="s">
        <v>31</v>
      </c>
      <c r="AG830" s="71" t="s">
        <v>32</v>
      </c>
      <c r="AH830" s="103"/>
      <c r="AI830" s="71"/>
      <c r="AJ830" s="103"/>
      <c r="AK830" s="103"/>
      <c r="AL830" s="554" t="s">
        <v>35</v>
      </c>
      <c r="AM830" s="554" t="s">
        <v>35</v>
      </c>
      <c r="AN830" s="71"/>
      <c r="AO830" s="103"/>
      <c r="AP830" s="602" t="s">
        <v>35</v>
      </c>
      <c r="AQ830" s="107" t="s">
        <v>1990</v>
      </c>
      <c r="AR830" s="107" t="s">
        <v>1958</v>
      </c>
    </row>
    <row r="831" spans="1:44" s="77" customFormat="1" ht="93.75" outlineLevel="2">
      <c r="A831" s="72">
        <v>52</v>
      </c>
      <c r="B831" s="552" t="s">
        <v>35</v>
      </c>
      <c r="C831" s="552"/>
      <c r="D831" s="71"/>
      <c r="E831" s="103"/>
      <c r="F831" s="103"/>
      <c r="G831" s="103"/>
      <c r="H831" s="103"/>
      <c r="I831" s="103"/>
      <c r="J831" s="103"/>
      <c r="K831" s="107"/>
      <c r="L831" s="105" t="s">
        <v>35</v>
      </c>
      <c r="M831" s="554" t="s">
        <v>35</v>
      </c>
      <c r="N831" s="554" t="s">
        <v>35</v>
      </c>
      <c r="O831" s="554" t="s">
        <v>35</v>
      </c>
      <c r="P831" s="554" t="s">
        <v>35</v>
      </c>
      <c r="Q831" s="71" t="s">
        <v>35</v>
      </c>
      <c r="R831" s="103"/>
      <c r="S831" s="103"/>
      <c r="T831" s="554" t="s">
        <v>35</v>
      </c>
      <c r="U831" s="554" t="s">
        <v>35</v>
      </c>
      <c r="V831" s="554"/>
      <c r="W831" s="107" t="s">
        <v>1023</v>
      </c>
      <c r="X831" s="103" t="s">
        <v>38</v>
      </c>
      <c r="Y831" s="108">
        <v>0.24</v>
      </c>
      <c r="Z831" s="109"/>
      <c r="AA831" s="554">
        <v>2523428</v>
      </c>
      <c r="AB831" s="554">
        <v>605622.72</v>
      </c>
      <c r="AC831" s="71"/>
      <c r="AD831" s="71"/>
      <c r="AE831" s="71"/>
      <c r="AF831" s="71"/>
      <c r="AG831" s="71"/>
      <c r="AH831" s="103"/>
      <c r="AI831" s="71"/>
      <c r="AJ831" s="103"/>
      <c r="AK831" s="103"/>
      <c r="AL831" s="554" t="s">
        <v>35</v>
      </c>
      <c r="AM831" s="554" t="s">
        <v>35</v>
      </c>
      <c r="AN831" s="71"/>
      <c r="AO831" s="103"/>
      <c r="AP831" s="602" t="s">
        <v>35</v>
      </c>
      <c r="AQ831" s="107"/>
      <c r="AR831" s="107" t="s">
        <v>1959</v>
      </c>
    </row>
    <row r="832" spans="1:44" s="77" customFormat="1" ht="75" outlineLevel="2">
      <c r="A832" s="72">
        <v>52</v>
      </c>
      <c r="B832" s="552" t="s">
        <v>35</v>
      </c>
      <c r="C832" s="552"/>
      <c r="D832" s="71"/>
      <c r="E832" s="103"/>
      <c r="F832" s="103"/>
      <c r="G832" s="103"/>
      <c r="H832" s="103"/>
      <c r="I832" s="103"/>
      <c r="J832" s="103"/>
      <c r="K832" s="107"/>
      <c r="L832" s="105" t="s">
        <v>35</v>
      </c>
      <c r="M832" s="554" t="s">
        <v>35</v>
      </c>
      <c r="N832" s="554" t="s">
        <v>35</v>
      </c>
      <c r="O832" s="554" t="s">
        <v>35</v>
      </c>
      <c r="P832" s="554" t="s">
        <v>35</v>
      </c>
      <c r="Q832" s="71" t="s">
        <v>35</v>
      </c>
      <c r="R832" s="103"/>
      <c r="S832" s="103"/>
      <c r="T832" s="554" t="s">
        <v>35</v>
      </c>
      <c r="U832" s="554" t="s">
        <v>35</v>
      </c>
      <c r="V832" s="554"/>
      <c r="W832" s="107" t="s">
        <v>1212</v>
      </c>
      <c r="X832" s="103" t="s">
        <v>27</v>
      </c>
      <c r="Y832" s="108">
        <v>0.84</v>
      </c>
      <c r="Z832" s="109"/>
      <c r="AA832" s="554">
        <v>292949</v>
      </c>
      <c r="AB832" s="554">
        <v>246077.16</v>
      </c>
      <c r="AC832" s="71"/>
      <c r="AD832" s="71"/>
      <c r="AE832" s="71"/>
      <c r="AF832" s="71"/>
      <c r="AG832" s="71"/>
      <c r="AH832" s="103"/>
      <c r="AI832" s="71"/>
      <c r="AJ832" s="103"/>
      <c r="AK832" s="103"/>
      <c r="AL832" s="554" t="s">
        <v>35</v>
      </c>
      <c r="AM832" s="554" t="s">
        <v>35</v>
      </c>
      <c r="AN832" s="71"/>
      <c r="AO832" s="103"/>
      <c r="AP832" s="602" t="s">
        <v>35</v>
      </c>
      <c r="AQ832" s="107"/>
      <c r="AR832" s="107" t="s">
        <v>1960</v>
      </c>
    </row>
    <row r="833" spans="1:44" s="77" customFormat="1" outlineLevel="2">
      <c r="A833" s="72">
        <v>52</v>
      </c>
      <c r="B833" s="552" t="s">
        <v>35</v>
      </c>
      <c r="C833" s="552"/>
      <c r="D833" s="71"/>
      <c r="E833" s="103"/>
      <c r="F833" s="103"/>
      <c r="G833" s="103"/>
      <c r="H833" s="103"/>
      <c r="I833" s="103"/>
      <c r="J833" s="103"/>
      <c r="K833" s="107"/>
      <c r="L833" s="105" t="s">
        <v>35</v>
      </c>
      <c r="M833" s="554" t="s">
        <v>35</v>
      </c>
      <c r="N833" s="554" t="s">
        <v>35</v>
      </c>
      <c r="O833" s="554" t="s">
        <v>35</v>
      </c>
      <c r="P833" s="554" t="s">
        <v>35</v>
      </c>
      <c r="Q833" s="71" t="s">
        <v>35</v>
      </c>
      <c r="R833" s="103"/>
      <c r="S833" s="103"/>
      <c r="T833" s="554" t="s">
        <v>35</v>
      </c>
      <c r="U833" s="554" t="s">
        <v>35</v>
      </c>
      <c r="V833" s="554"/>
      <c r="W833" s="107" t="s">
        <v>1083</v>
      </c>
      <c r="X833" s="103" t="s">
        <v>27</v>
      </c>
      <c r="Y833" s="108">
        <v>2.4</v>
      </c>
      <c r="Z833" s="109"/>
      <c r="AA833" s="554">
        <v>282038</v>
      </c>
      <c r="AB833" s="554">
        <v>676891.2</v>
      </c>
      <c r="AC833" s="71"/>
      <c r="AD833" s="71"/>
      <c r="AE833" s="71"/>
      <c r="AF833" s="71"/>
      <c r="AG833" s="71"/>
      <c r="AH833" s="103"/>
      <c r="AI833" s="71"/>
      <c r="AJ833" s="103"/>
      <c r="AK833" s="103"/>
      <c r="AL833" s="554" t="s">
        <v>35</v>
      </c>
      <c r="AM833" s="554" t="s">
        <v>35</v>
      </c>
      <c r="AN833" s="71"/>
      <c r="AO833" s="103"/>
      <c r="AP833" s="602" t="s">
        <v>35</v>
      </c>
      <c r="AQ833" s="107"/>
      <c r="AR833" s="107"/>
    </row>
    <row r="834" spans="1:44" s="77" customFormat="1" outlineLevel="2">
      <c r="A834" s="72">
        <v>52</v>
      </c>
      <c r="B834" s="552" t="s">
        <v>35</v>
      </c>
      <c r="C834" s="552"/>
      <c r="D834" s="71"/>
      <c r="E834" s="103"/>
      <c r="F834" s="103"/>
      <c r="G834" s="103"/>
      <c r="H834" s="103"/>
      <c r="I834" s="103"/>
      <c r="J834" s="103"/>
      <c r="K834" s="107"/>
      <c r="L834" s="105" t="s">
        <v>35</v>
      </c>
      <c r="M834" s="554" t="s">
        <v>35</v>
      </c>
      <c r="N834" s="554" t="s">
        <v>35</v>
      </c>
      <c r="O834" s="554" t="s">
        <v>35</v>
      </c>
      <c r="P834" s="554" t="s">
        <v>35</v>
      </c>
      <c r="Q834" s="71" t="s">
        <v>35</v>
      </c>
      <c r="R834" s="103"/>
      <c r="S834" s="103"/>
      <c r="T834" s="554" t="s">
        <v>35</v>
      </c>
      <c r="U834" s="554" t="s">
        <v>35</v>
      </c>
      <c r="V834" s="554"/>
      <c r="W834" s="107" t="s">
        <v>1210</v>
      </c>
      <c r="X834" s="103" t="s">
        <v>27</v>
      </c>
      <c r="Y834" s="108">
        <v>42.35</v>
      </c>
      <c r="Z834" s="109"/>
      <c r="AA834" s="554">
        <v>161275</v>
      </c>
      <c r="AB834" s="554">
        <v>6829996.25</v>
      </c>
      <c r="AC834" s="71"/>
      <c r="AD834" s="71"/>
      <c r="AE834" s="71"/>
      <c r="AF834" s="71"/>
      <c r="AG834" s="71"/>
      <c r="AH834" s="103"/>
      <c r="AI834" s="71"/>
      <c r="AJ834" s="103"/>
      <c r="AK834" s="103"/>
      <c r="AL834" s="554" t="s">
        <v>35</v>
      </c>
      <c r="AM834" s="554" t="s">
        <v>35</v>
      </c>
      <c r="AN834" s="71"/>
      <c r="AO834" s="103"/>
      <c r="AP834" s="602" t="s">
        <v>35</v>
      </c>
      <c r="AQ834" s="107"/>
      <c r="AR834" s="107"/>
    </row>
    <row r="835" spans="1:44" s="77" customFormat="1" outlineLevel="2">
      <c r="A835" s="72">
        <v>52</v>
      </c>
      <c r="B835" s="552" t="s">
        <v>35</v>
      </c>
      <c r="C835" s="552"/>
      <c r="D835" s="71"/>
      <c r="E835" s="103"/>
      <c r="F835" s="103"/>
      <c r="G835" s="103"/>
      <c r="H835" s="103"/>
      <c r="I835" s="103"/>
      <c r="J835" s="103"/>
      <c r="K835" s="107"/>
      <c r="L835" s="105" t="s">
        <v>35</v>
      </c>
      <c r="M835" s="554" t="s">
        <v>35</v>
      </c>
      <c r="N835" s="554" t="s">
        <v>35</v>
      </c>
      <c r="O835" s="554" t="s">
        <v>35</v>
      </c>
      <c r="P835" s="554" t="s">
        <v>35</v>
      </c>
      <c r="Q835" s="71" t="s">
        <v>35</v>
      </c>
      <c r="R835" s="103"/>
      <c r="S835" s="103"/>
      <c r="T835" s="554" t="s">
        <v>35</v>
      </c>
      <c r="U835" s="554" t="s">
        <v>35</v>
      </c>
      <c r="V835" s="554"/>
      <c r="W835" s="107" t="s">
        <v>1009</v>
      </c>
      <c r="X835" s="103" t="s">
        <v>27</v>
      </c>
      <c r="Y835" s="108">
        <v>82.49</v>
      </c>
      <c r="Z835" s="109"/>
      <c r="AA835" s="554">
        <v>282038</v>
      </c>
      <c r="AB835" s="554">
        <v>23265314.619999997</v>
      </c>
      <c r="AC835" s="71"/>
      <c r="AD835" s="71"/>
      <c r="AE835" s="71"/>
      <c r="AF835" s="71"/>
      <c r="AG835" s="71"/>
      <c r="AH835" s="103"/>
      <c r="AI835" s="71"/>
      <c r="AJ835" s="103"/>
      <c r="AK835" s="103"/>
      <c r="AL835" s="554" t="s">
        <v>35</v>
      </c>
      <c r="AM835" s="554" t="s">
        <v>35</v>
      </c>
      <c r="AN835" s="71"/>
      <c r="AO835" s="103"/>
      <c r="AP835" s="602" t="s">
        <v>35</v>
      </c>
      <c r="AQ835" s="107"/>
      <c r="AR835" s="107"/>
    </row>
    <row r="836" spans="1:44" s="77" customFormat="1" outlineLevel="2">
      <c r="A836" s="72">
        <v>52</v>
      </c>
      <c r="B836" s="552" t="s">
        <v>35</v>
      </c>
      <c r="C836" s="552"/>
      <c r="D836" s="71"/>
      <c r="E836" s="103"/>
      <c r="F836" s="103"/>
      <c r="G836" s="103"/>
      <c r="H836" s="103"/>
      <c r="I836" s="103"/>
      <c r="J836" s="103"/>
      <c r="K836" s="107"/>
      <c r="L836" s="105" t="s">
        <v>35</v>
      </c>
      <c r="M836" s="554" t="s">
        <v>35</v>
      </c>
      <c r="N836" s="554" t="s">
        <v>35</v>
      </c>
      <c r="O836" s="554" t="s">
        <v>35</v>
      </c>
      <c r="P836" s="554" t="s">
        <v>35</v>
      </c>
      <c r="Q836" s="71" t="s">
        <v>35</v>
      </c>
      <c r="R836" s="103"/>
      <c r="S836" s="103"/>
      <c r="T836" s="554" t="s">
        <v>35</v>
      </c>
      <c r="U836" s="554" t="s">
        <v>35</v>
      </c>
      <c r="V836" s="554"/>
      <c r="W836" s="107" t="s">
        <v>1244</v>
      </c>
      <c r="X836" s="103" t="s">
        <v>27</v>
      </c>
      <c r="Y836" s="108">
        <v>6.9</v>
      </c>
      <c r="Z836" s="109"/>
      <c r="AA836" s="554">
        <v>269273</v>
      </c>
      <c r="AB836" s="554">
        <v>1857983.7000000002</v>
      </c>
      <c r="AC836" s="71"/>
      <c r="AD836" s="71"/>
      <c r="AE836" s="71"/>
      <c r="AF836" s="71"/>
      <c r="AG836" s="71"/>
      <c r="AH836" s="103"/>
      <c r="AI836" s="71"/>
      <c r="AJ836" s="103"/>
      <c r="AK836" s="103"/>
      <c r="AL836" s="554" t="s">
        <v>35</v>
      </c>
      <c r="AM836" s="554" t="s">
        <v>35</v>
      </c>
      <c r="AN836" s="71"/>
      <c r="AO836" s="103"/>
      <c r="AP836" s="602" t="s">
        <v>35</v>
      </c>
      <c r="AQ836" s="107"/>
      <c r="AR836" s="107"/>
    </row>
    <row r="837" spans="1:44" s="77" customFormat="1" outlineLevel="2">
      <c r="A837" s="72">
        <v>52</v>
      </c>
      <c r="B837" s="552" t="s">
        <v>35</v>
      </c>
      <c r="C837" s="552"/>
      <c r="D837" s="71"/>
      <c r="E837" s="103"/>
      <c r="F837" s="103"/>
      <c r="G837" s="103"/>
      <c r="H837" s="103"/>
      <c r="I837" s="103"/>
      <c r="J837" s="103"/>
      <c r="K837" s="107"/>
      <c r="L837" s="105" t="s">
        <v>35</v>
      </c>
      <c r="M837" s="554" t="s">
        <v>35</v>
      </c>
      <c r="N837" s="554" t="s">
        <v>35</v>
      </c>
      <c r="O837" s="554" t="s">
        <v>35</v>
      </c>
      <c r="P837" s="554" t="s">
        <v>35</v>
      </c>
      <c r="Q837" s="71" t="s">
        <v>35</v>
      </c>
      <c r="R837" s="103"/>
      <c r="S837" s="103"/>
      <c r="T837" s="554" t="s">
        <v>35</v>
      </c>
      <c r="U837" s="554" t="s">
        <v>35</v>
      </c>
      <c r="V837" s="554"/>
      <c r="W837" s="107" t="s">
        <v>1245</v>
      </c>
      <c r="X837" s="103" t="s">
        <v>27</v>
      </c>
      <c r="Y837" s="108">
        <v>1.38</v>
      </c>
      <c r="Z837" s="109"/>
      <c r="AA837" s="554">
        <v>138443</v>
      </c>
      <c r="AB837" s="554">
        <v>191051.34</v>
      </c>
      <c r="AC837" s="71"/>
      <c r="AD837" s="71"/>
      <c r="AE837" s="71"/>
      <c r="AF837" s="71"/>
      <c r="AG837" s="71"/>
      <c r="AH837" s="103"/>
      <c r="AI837" s="71"/>
      <c r="AJ837" s="103"/>
      <c r="AK837" s="103"/>
      <c r="AL837" s="554" t="s">
        <v>35</v>
      </c>
      <c r="AM837" s="554" t="s">
        <v>35</v>
      </c>
      <c r="AN837" s="71"/>
      <c r="AO837" s="103"/>
      <c r="AP837" s="602" t="s">
        <v>35</v>
      </c>
      <c r="AQ837" s="107"/>
      <c r="AR837" s="107"/>
    </row>
    <row r="838" spans="1:44" s="77" customFormat="1" outlineLevel="2">
      <c r="A838" s="72">
        <v>52</v>
      </c>
      <c r="B838" s="552" t="s">
        <v>35</v>
      </c>
      <c r="C838" s="552"/>
      <c r="D838" s="71"/>
      <c r="E838" s="103"/>
      <c r="F838" s="103"/>
      <c r="G838" s="103"/>
      <c r="H838" s="103"/>
      <c r="I838" s="103"/>
      <c r="J838" s="103"/>
      <c r="K838" s="107"/>
      <c r="L838" s="105" t="s">
        <v>35</v>
      </c>
      <c r="M838" s="554" t="s">
        <v>35</v>
      </c>
      <c r="N838" s="554" t="s">
        <v>35</v>
      </c>
      <c r="O838" s="554" t="s">
        <v>35</v>
      </c>
      <c r="P838" s="554" t="s">
        <v>35</v>
      </c>
      <c r="Q838" s="71" t="s">
        <v>35</v>
      </c>
      <c r="R838" s="103"/>
      <c r="S838" s="103"/>
      <c r="T838" s="554" t="s">
        <v>35</v>
      </c>
      <c r="U838" s="554" t="s">
        <v>35</v>
      </c>
      <c r="V838" s="554"/>
      <c r="W838" s="107" t="s">
        <v>1209</v>
      </c>
      <c r="X838" s="103" t="s">
        <v>27</v>
      </c>
      <c r="Y838" s="108">
        <v>47.03</v>
      </c>
      <c r="Z838" s="109"/>
      <c r="AA838" s="554">
        <v>264499</v>
      </c>
      <c r="AB838" s="554">
        <v>12439387.970000001</v>
      </c>
      <c r="AC838" s="71"/>
      <c r="AD838" s="71"/>
      <c r="AE838" s="71"/>
      <c r="AF838" s="71"/>
      <c r="AG838" s="71"/>
      <c r="AH838" s="103"/>
      <c r="AI838" s="71"/>
      <c r="AJ838" s="103"/>
      <c r="AK838" s="103"/>
      <c r="AL838" s="554" t="s">
        <v>35</v>
      </c>
      <c r="AM838" s="554" t="s">
        <v>35</v>
      </c>
      <c r="AN838" s="71"/>
      <c r="AO838" s="103"/>
      <c r="AP838" s="602" t="s">
        <v>35</v>
      </c>
      <c r="AQ838" s="107"/>
      <c r="AR838" s="107"/>
    </row>
    <row r="839" spans="1:44" s="77" customFormat="1" outlineLevel="2">
      <c r="A839" s="72">
        <v>52</v>
      </c>
      <c r="B839" s="552" t="s">
        <v>35</v>
      </c>
      <c r="C839" s="552"/>
      <c r="D839" s="71"/>
      <c r="E839" s="103"/>
      <c r="F839" s="103"/>
      <c r="G839" s="103"/>
      <c r="H839" s="103"/>
      <c r="I839" s="103"/>
      <c r="J839" s="103"/>
      <c r="K839" s="107"/>
      <c r="L839" s="105" t="s">
        <v>35</v>
      </c>
      <c r="M839" s="554" t="s">
        <v>35</v>
      </c>
      <c r="N839" s="554" t="s">
        <v>35</v>
      </c>
      <c r="O839" s="554" t="s">
        <v>35</v>
      </c>
      <c r="P839" s="554" t="s">
        <v>35</v>
      </c>
      <c r="Q839" s="71" t="s">
        <v>35</v>
      </c>
      <c r="R839" s="103"/>
      <c r="S839" s="103"/>
      <c r="T839" s="554" t="s">
        <v>35</v>
      </c>
      <c r="U839" s="554" t="s">
        <v>35</v>
      </c>
      <c r="V839" s="554"/>
      <c r="W839" s="107" t="s">
        <v>1063</v>
      </c>
      <c r="X839" s="103" t="s">
        <v>27</v>
      </c>
      <c r="Y839" s="108">
        <v>6.63</v>
      </c>
      <c r="Z839" s="109"/>
      <c r="AA839" s="554">
        <v>3941166</v>
      </c>
      <c r="AB839" s="554">
        <v>26129930.579999998</v>
      </c>
      <c r="AC839" s="71"/>
      <c r="AD839" s="71" t="s">
        <v>29</v>
      </c>
      <c r="AE839" s="71" t="s">
        <v>30</v>
      </c>
      <c r="AF839" s="71" t="s">
        <v>31</v>
      </c>
      <c r="AG839" s="71" t="s">
        <v>32</v>
      </c>
      <c r="AH839" s="103"/>
      <c r="AI839" s="71"/>
      <c r="AJ839" s="103"/>
      <c r="AK839" s="103"/>
      <c r="AL839" s="554" t="s">
        <v>35</v>
      </c>
      <c r="AM839" s="554" t="s">
        <v>35</v>
      </c>
      <c r="AN839" s="71"/>
      <c r="AO839" s="103"/>
      <c r="AP839" s="602" t="s">
        <v>35</v>
      </c>
      <c r="AQ839" s="107"/>
      <c r="AR839" s="107"/>
    </row>
    <row r="840" spans="1:44" s="77" customFormat="1" outlineLevel="2">
      <c r="A840" s="72">
        <v>52</v>
      </c>
      <c r="B840" s="552"/>
      <c r="C840" s="552"/>
      <c r="D840" s="61"/>
      <c r="E840" s="103"/>
      <c r="F840" s="103"/>
      <c r="G840" s="103"/>
      <c r="H840" s="103"/>
      <c r="I840" s="103"/>
      <c r="J840" s="103"/>
      <c r="K840" s="107"/>
      <c r="L840" s="105" t="s">
        <v>35</v>
      </c>
      <c r="M840" s="554" t="s">
        <v>35</v>
      </c>
      <c r="N840" s="554" t="s">
        <v>35</v>
      </c>
      <c r="O840" s="554" t="s">
        <v>35</v>
      </c>
      <c r="P840" s="554" t="s">
        <v>35</v>
      </c>
      <c r="Q840" s="71" t="s">
        <v>35</v>
      </c>
      <c r="R840" s="103"/>
      <c r="S840" s="103"/>
      <c r="T840" s="554" t="s">
        <v>35</v>
      </c>
      <c r="U840" s="554" t="s">
        <v>35</v>
      </c>
      <c r="V840" s="554"/>
      <c r="W840" s="107"/>
      <c r="X840" s="103"/>
      <c r="Y840" s="108"/>
      <c r="Z840" s="109"/>
      <c r="AA840" s="554" t="s">
        <v>35</v>
      </c>
      <c r="AB840" s="554" t="s">
        <v>35</v>
      </c>
      <c r="AC840" s="71"/>
      <c r="AD840" s="71"/>
      <c r="AE840" s="71"/>
      <c r="AF840" s="71"/>
      <c r="AG840" s="71"/>
      <c r="AH840" s="103"/>
      <c r="AI840" s="71"/>
      <c r="AJ840" s="103"/>
      <c r="AK840" s="103"/>
      <c r="AL840" s="554" t="s">
        <v>35</v>
      </c>
      <c r="AM840" s="554" t="s">
        <v>35</v>
      </c>
      <c r="AN840" s="71"/>
      <c r="AO840" s="103"/>
      <c r="AP840" s="602" t="s">
        <v>35</v>
      </c>
      <c r="AQ840" s="107"/>
      <c r="AR840" s="107"/>
    </row>
    <row r="841" spans="1:44" s="77" customFormat="1" outlineLevel="1">
      <c r="A841" s="84" t="s">
        <v>2107</v>
      </c>
      <c r="B841" s="552">
        <v>53</v>
      </c>
      <c r="C841" s="552">
        <v>462</v>
      </c>
      <c r="D841" s="61" t="s">
        <v>336</v>
      </c>
      <c r="E841" s="162"/>
      <c r="F841" s="103"/>
      <c r="G841" s="162"/>
      <c r="H841" s="162"/>
      <c r="I841" s="162"/>
      <c r="J841" s="162"/>
      <c r="K841" s="129"/>
      <c r="L841" s="167">
        <v>384.8</v>
      </c>
      <c r="M841" s="553"/>
      <c r="N841" s="553"/>
      <c r="O841" s="553">
        <v>646079200</v>
      </c>
      <c r="P841" s="553">
        <v>519480000</v>
      </c>
      <c r="Q841" s="61"/>
      <c r="R841" s="162"/>
      <c r="S841" s="162">
        <v>0</v>
      </c>
      <c r="T841" s="553"/>
      <c r="U841" s="553">
        <v>0</v>
      </c>
      <c r="V841" s="553"/>
      <c r="W841" s="129"/>
      <c r="X841" s="162"/>
      <c r="Y841" s="169">
        <v>0</v>
      </c>
      <c r="Z841" s="170">
        <v>0</v>
      </c>
      <c r="AA841" s="553"/>
      <c r="AB841" s="553">
        <v>0</v>
      </c>
      <c r="AC841" s="71"/>
      <c r="AD841" s="71"/>
      <c r="AE841" s="71"/>
      <c r="AF841" s="71"/>
      <c r="AG841" s="71"/>
      <c r="AH841" s="103"/>
      <c r="AI841" s="61"/>
      <c r="AJ841" s="162"/>
      <c r="AK841" s="162">
        <v>0</v>
      </c>
      <c r="AL841" s="553"/>
      <c r="AM841" s="553">
        <v>0</v>
      </c>
      <c r="AN841" s="61"/>
      <c r="AO841" s="162">
        <v>0</v>
      </c>
      <c r="AP841" s="602">
        <v>1165559200</v>
      </c>
      <c r="AQ841" s="111"/>
      <c r="AR841" s="111"/>
    </row>
    <row r="842" spans="1:44" s="77" customFormat="1" ht="56.25" outlineLevel="2">
      <c r="A842" s="72">
        <v>53</v>
      </c>
      <c r="B842" s="552" t="s">
        <v>35</v>
      </c>
      <c r="C842" s="552"/>
      <c r="D842" s="71" t="s">
        <v>337</v>
      </c>
      <c r="E842" s="103">
        <v>1</v>
      </c>
      <c r="F842" s="103"/>
      <c r="G842" s="103">
        <v>520</v>
      </c>
      <c r="H842" s="103">
        <v>79</v>
      </c>
      <c r="I842" s="103">
        <v>250</v>
      </c>
      <c r="J842" s="103">
        <v>203</v>
      </c>
      <c r="K842" s="107" t="s">
        <v>974</v>
      </c>
      <c r="L842" s="105">
        <v>384.8</v>
      </c>
      <c r="M842" s="554">
        <v>1679000</v>
      </c>
      <c r="N842" s="554">
        <v>1350000</v>
      </c>
      <c r="O842" s="554">
        <v>646079200</v>
      </c>
      <c r="P842" s="554">
        <v>519480000</v>
      </c>
      <c r="Q842" s="71" t="s">
        <v>35</v>
      </c>
      <c r="R842" s="103"/>
      <c r="S842" s="103"/>
      <c r="T842" s="554" t="s">
        <v>35</v>
      </c>
      <c r="U842" s="554" t="s">
        <v>35</v>
      </c>
      <c r="V842" s="554"/>
      <c r="W842" s="107"/>
      <c r="X842" s="103"/>
      <c r="Y842" s="108"/>
      <c r="Z842" s="109"/>
      <c r="AA842" s="554" t="s">
        <v>35</v>
      </c>
      <c r="AB842" s="554" t="s">
        <v>35</v>
      </c>
      <c r="AC842" s="71"/>
      <c r="AD842" s="71"/>
      <c r="AE842" s="71"/>
      <c r="AF842" s="71"/>
      <c r="AG842" s="71"/>
      <c r="AH842" s="103"/>
      <c r="AI842" s="71"/>
      <c r="AJ842" s="103"/>
      <c r="AK842" s="103"/>
      <c r="AL842" s="554" t="s">
        <v>35</v>
      </c>
      <c r="AM842" s="554" t="s">
        <v>35</v>
      </c>
      <c r="AN842" s="71"/>
      <c r="AO842" s="103"/>
      <c r="AP842" s="602" t="s">
        <v>35</v>
      </c>
      <c r="AQ842" s="111" t="s">
        <v>744</v>
      </c>
      <c r="AR842" s="111"/>
    </row>
    <row r="843" spans="1:44" s="77" customFormat="1" ht="112.5" outlineLevel="2">
      <c r="A843" s="72">
        <v>53</v>
      </c>
      <c r="B843" s="552" t="s">
        <v>35</v>
      </c>
      <c r="C843" s="552"/>
      <c r="D843" s="71" t="s">
        <v>71</v>
      </c>
      <c r="E843" s="103"/>
      <c r="F843" s="103"/>
      <c r="G843" s="103"/>
      <c r="H843" s="103"/>
      <c r="I843" s="103"/>
      <c r="J843" s="103"/>
      <c r="K843" s="107"/>
      <c r="L843" s="105" t="s">
        <v>35</v>
      </c>
      <c r="M843" s="554" t="s">
        <v>35</v>
      </c>
      <c r="N843" s="554" t="s">
        <v>35</v>
      </c>
      <c r="O843" s="554" t="s">
        <v>35</v>
      </c>
      <c r="P843" s="554" t="s">
        <v>35</v>
      </c>
      <c r="Q843" s="71" t="s">
        <v>35</v>
      </c>
      <c r="R843" s="103"/>
      <c r="S843" s="103"/>
      <c r="T843" s="554" t="s">
        <v>35</v>
      </c>
      <c r="U843" s="554" t="s">
        <v>35</v>
      </c>
      <c r="V843" s="554"/>
      <c r="W843" s="107"/>
      <c r="X843" s="103"/>
      <c r="Y843" s="108"/>
      <c r="Z843" s="109"/>
      <c r="AA843" s="554" t="s">
        <v>35</v>
      </c>
      <c r="AB843" s="554" t="s">
        <v>35</v>
      </c>
      <c r="AC843" s="71"/>
      <c r="AD843" s="71"/>
      <c r="AE843" s="71"/>
      <c r="AF843" s="71"/>
      <c r="AG843" s="71"/>
      <c r="AH843" s="103"/>
      <c r="AI843" s="71"/>
      <c r="AJ843" s="103"/>
      <c r="AK843" s="103"/>
      <c r="AL843" s="554" t="s">
        <v>35</v>
      </c>
      <c r="AM843" s="554" t="s">
        <v>35</v>
      </c>
      <c r="AN843" s="71"/>
      <c r="AO843" s="103"/>
      <c r="AP843" s="602" t="s">
        <v>35</v>
      </c>
      <c r="AQ843" s="59" t="s">
        <v>433</v>
      </c>
      <c r="AR843" s="59" t="s">
        <v>1983</v>
      </c>
    </row>
    <row r="844" spans="1:44" s="77" customFormat="1" ht="112.5" outlineLevel="2">
      <c r="A844" s="72">
        <v>53</v>
      </c>
      <c r="B844" s="552" t="s">
        <v>35</v>
      </c>
      <c r="C844" s="552"/>
      <c r="D844" s="71"/>
      <c r="E844" s="103"/>
      <c r="F844" s="103"/>
      <c r="G844" s="103"/>
      <c r="H844" s="103"/>
      <c r="I844" s="103"/>
      <c r="J844" s="103"/>
      <c r="K844" s="107"/>
      <c r="L844" s="105" t="s">
        <v>35</v>
      </c>
      <c r="M844" s="554" t="s">
        <v>35</v>
      </c>
      <c r="N844" s="554" t="s">
        <v>35</v>
      </c>
      <c r="O844" s="554" t="s">
        <v>35</v>
      </c>
      <c r="P844" s="554" t="s">
        <v>35</v>
      </c>
      <c r="Q844" s="71" t="s">
        <v>35</v>
      </c>
      <c r="R844" s="103"/>
      <c r="S844" s="103"/>
      <c r="T844" s="554" t="s">
        <v>35</v>
      </c>
      <c r="U844" s="554" t="s">
        <v>35</v>
      </c>
      <c r="V844" s="554"/>
      <c r="W844" s="107"/>
      <c r="X844" s="103"/>
      <c r="Y844" s="108"/>
      <c r="Z844" s="109"/>
      <c r="AA844" s="554" t="s">
        <v>35</v>
      </c>
      <c r="AB844" s="554" t="s">
        <v>35</v>
      </c>
      <c r="AC844" s="71"/>
      <c r="AD844" s="71"/>
      <c r="AE844" s="71"/>
      <c r="AF844" s="71"/>
      <c r="AG844" s="71"/>
      <c r="AH844" s="103"/>
      <c r="AI844" s="71"/>
      <c r="AJ844" s="103"/>
      <c r="AK844" s="103"/>
      <c r="AL844" s="554" t="s">
        <v>35</v>
      </c>
      <c r="AM844" s="554" t="s">
        <v>35</v>
      </c>
      <c r="AN844" s="71"/>
      <c r="AO844" s="103"/>
      <c r="AP844" s="602" t="s">
        <v>35</v>
      </c>
      <c r="AQ844" s="59" t="s">
        <v>434</v>
      </c>
      <c r="AR844" s="59" t="s">
        <v>1991</v>
      </c>
    </row>
    <row r="845" spans="1:44" s="77" customFormat="1" outlineLevel="2">
      <c r="A845" s="72">
        <v>53</v>
      </c>
      <c r="B845" s="552" t="s">
        <v>35</v>
      </c>
      <c r="C845" s="552"/>
      <c r="D845" s="71"/>
      <c r="E845" s="103"/>
      <c r="F845" s="103"/>
      <c r="G845" s="103"/>
      <c r="H845" s="103"/>
      <c r="I845" s="103"/>
      <c r="J845" s="103"/>
      <c r="K845" s="107"/>
      <c r="L845" s="105" t="s">
        <v>35</v>
      </c>
      <c r="M845" s="554" t="s">
        <v>35</v>
      </c>
      <c r="N845" s="554" t="s">
        <v>35</v>
      </c>
      <c r="O845" s="554" t="s">
        <v>35</v>
      </c>
      <c r="P845" s="554" t="s">
        <v>35</v>
      </c>
      <c r="Q845" s="71" t="s">
        <v>35</v>
      </c>
      <c r="R845" s="103"/>
      <c r="S845" s="103"/>
      <c r="T845" s="554" t="s">
        <v>35</v>
      </c>
      <c r="U845" s="554" t="s">
        <v>35</v>
      </c>
      <c r="V845" s="554"/>
      <c r="W845" s="107"/>
      <c r="X845" s="103"/>
      <c r="Y845" s="108"/>
      <c r="Z845" s="109"/>
      <c r="AA845" s="554" t="s">
        <v>35</v>
      </c>
      <c r="AB845" s="554" t="s">
        <v>35</v>
      </c>
      <c r="AC845" s="71"/>
      <c r="AD845" s="71"/>
      <c r="AE845" s="71"/>
      <c r="AF845" s="71"/>
      <c r="AG845" s="71"/>
      <c r="AH845" s="103"/>
      <c r="AI845" s="71"/>
      <c r="AJ845" s="103"/>
      <c r="AK845" s="103"/>
      <c r="AL845" s="554" t="s">
        <v>35</v>
      </c>
      <c r="AM845" s="554" t="s">
        <v>35</v>
      </c>
      <c r="AN845" s="71"/>
      <c r="AO845" s="103"/>
      <c r="AP845" s="602" t="s">
        <v>35</v>
      </c>
      <c r="AQ845" s="60" t="s">
        <v>543</v>
      </c>
      <c r="AR845" s="60" t="s">
        <v>1992</v>
      </c>
    </row>
    <row r="846" spans="1:44" s="77" customFormat="1" outlineLevel="2">
      <c r="A846" s="72">
        <v>53</v>
      </c>
      <c r="B846" s="552" t="s">
        <v>35</v>
      </c>
      <c r="C846" s="552"/>
      <c r="D846" s="71"/>
      <c r="E846" s="103"/>
      <c r="F846" s="103"/>
      <c r="G846" s="103"/>
      <c r="H846" s="103"/>
      <c r="I846" s="103"/>
      <c r="J846" s="103"/>
      <c r="K846" s="107"/>
      <c r="L846" s="105" t="s">
        <v>35</v>
      </c>
      <c r="M846" s="554" t="s">
        <v>35</v>
      </c>
      <c r="N846" s="554" t="s">
        <v>35</v>
      </c>
      <c r="O846" s="554" t="s">
        <v>35</v>
      </c>
      <c r="P846" s="554" t="s">
        <v>35</v>
      </c>
      <c r="Q846" s="71" t="s">
        <v>35</v>
      </c>
      <c r="R846" s="103"/>
      <c r="S846" s="103"/>
      <c r="T846" s="554" t="s">
        <v>35</v>
      </c>
      <c r="U846" s="554" t="s">
        <v>35</v>
      </c>
      <c r="V846" s="554"/>
      <c r="W846" s="107"/>
      <c r="X846" s="103"/>
      <c r="Y846" s="108"/>
      <c r="Z846" s="109"/>
      <c r="AA846" s="554" t="s">
        <v>35</v>
      </c>
      <c r="AB846" s="554" t="s">
        <v>35</v>
      </c>
      <c r="AC846" s="71"/>
      <c r="AD846" s="71"/>
      <c r="AE846" s="71"/>
      <c r="AF846" s="71"/>
      <c r="AG846" s="71"/>
      <c r="AH846" s="103"/>
      <c r="AI846" s="71"/>
      <c r="AJ846" s="103"/>
      <c r="AK846" s="103"/>
      <c r="AL846" s="554" t="s">
        <v>35</v>
      </c>
      <c r="AM846" s="554" t="s">
        <v>35</v>
      </c>
      <c r="AN846" s="71"/>
      <c r="AO846" s="103"/>
      <c r="AP846" s="602" t="s">
        <v>35</v>
      </c>
      <c r="AQ846" s="59"/>
      <c r="AR846" s="59" t="s">
        <v>1993</v>
      </c>
    </row>
    <row r="847" spans="1:44" s="77" customFormat="1" outlineLevel="2">
      <c r="A847" s="72">
        <v>53</v>
      </c>
      <c r="B847" s="552" t="s">
        <v>35</v>
      </c>
      <c r="C847" s="552"/>
      <c r="D847" s="71"/>
      <c r="E847" s="103"/>
      <c r="F847" s="103"/>
      <c r="G847" s="103"/>
      <c r="H847" s="103"/>
      <c r="I847" s="103"/>
      <c r="J847" s="103"/>
      <c r="K847" s="107"/>
      <c r="L847" s="105" t="s">
        <v>35</v>
      </c>
      <c r="M847" s="554" t="s">
        <v>35</v>
      </c>
      <c r="N847" s="554" t="s">
        <v>35</v>
      </c>
      <c r="O847" s="554" t="s">
        <v>35</v>
      </c>
      <c r="P847" s="554" t="s">
        <v>35</v>
      </c>
      <c r="Q847" s="71" t="s">
        <v>35</v>
      </c>
      <c r="R847" s="103"/>
      <c r="S847" s="103"/>
      <c r="T847" s="554" t="s">
        <v>35</v>
      </c>
      <c r="U847" s="554" t="s">
        <v>35</v>
      </c>
      <c r="V847" s="554"/>
      <c r="W847" s="107"/>
      <c r="X847" s="103"/>
      <c r="Y847" s="108"/>
      <c r="Z847" s="109"/>
      <c r="AA847" s="554" t="s">
        <v>35</v>
      </c>
      <c r="AB847" s="554" t="s">
        <v>35</v>
      </c>
      <c r="AC847" s="71"/>
      <c r="AD847" s="71"/>
      <c r="AE847" s="71"/>
      <c r="AF847" s="71"/>
      <c r="AG847" s="71"/>
      <c r="AH847" s="103"/>
      <c r="AI847" s="71"/>
      <c r="AJ847" s="103"/>
      <c r="AK847" s="103"/>
      <c r="AL847" s="554" t="s">
        <v>35</v>
      </c>
      <c r="AM847" s="554" t="s">
        <v>35</v>
      </c>
      <c r="AN847" s="71"/>
      <c r="AO847" s="103"/>
      <c r="AP847" s="602" t="s">
        <v>35</v>
      </c>
      <c r="AQ847" s="59"/>
      <c r="AR847" s="59"/>
    </row>
    <row r="848" spans="1:44" s="77" customFormat="1" outlineLevel="2">
      <c r="A848" s="72">
        <v>53</v>
      </c>
      <c r="B848" s="552" t="s">
        <v>35</v>
      </c>
      <c r="C848" s="552"/>
      <c r="D848" s="71"/>
      <c r="E848" s="103"/>
      <c r="F848" s="103"/>
      <c r="G848" s="103"/>
      <c r="H848" s="103"/>
      <c r="I848" s="103"/>
      <c r="J848" s="103"/>
      <c r="K848" s="107"/>
      <c r="L848" s="105" t="s">
        <v>35</v>
      </c>
      <c r="M848" s="554" t="s">
        <v>35</v>
      </c>
      <c r="N848" s="554" t="s">
        <v>35</v>
      </c>
      <c r="O848" s="554" t="s">
        <v>35</v>
      </c>
      <c r="P848" s="554" t="s">
        <v>35</v>
      </c>
      <c r="Q848" s="71" t="s">
        <v>35</v>
      </c>
      <c r="R848" s="103"/>
      <c r="S848" s="103"/>
      <c r="T848" s="554" t="s">
        <v>35</v>
      </c>
      <c r="U848" s="554" t="s">
        <v>35</v>
      </c>
      <c r="V848" s="554"/>
      <c r="W848" s="107"/>
      <c r="X848" s="103"/>
      <c r="Y848" s="108"/>
      <c r="Z848" s="109"/>
      <c r="AA848" s="554" t="s">
        <v>35</v>
      </c>
      <c r="AB848" s="554" t="s">
        <v>35</v>
      </c>
      <c r="AC848" s="71"/>
      <c r="AD848" s="71"/>
      <c r="AE848" s="71"/>
      <c r="AF848" s="71"/>
      <c r="AG848" s="71"/>
      <c r="AH848" s="103"/>
      <c r="AI848" s="71"/>
      <c r="AJ848" s="103"/>
      <c r="AK848" s="103"/>
      <c r="AL848" s="554" t="s">
        <v>35</v>
      </c>
      <c r="AM848" s="554" t="s">
        <v>35</v>
      </c>
      <c r="AN848" s="71"/>
      <c r="AO848" s="103"/>
      <c r="AP848" s="602" t="s">
        <v>35</v>
      </c>
      <c r="AQ848" s="59"/>
      <c r="AR848" s="59"/>
    </row>
    <row r="849" spans="1:44" s="77" customFormat="1" outlineLevel="2">
      <c r="A849" s="72">
        <v>53</v>
      </c>
      <c r="B849" s="552" t="s">
        <v>35</v>
      </c>
      <c r="C849" s="552"/>
      <c r="D849" s="71"/>
      <c r="E849" s="103"/>
      <c r="F849" s="103"/>
      <c r="G849" s="103"/>
      <c r="H849" s="103"/>
      <c r="I849" s="103"/>
      <c r="J849" s="103"/>
      <c r="K849" s="107"/>
      <c r="L849" s="105" t="s">
        <v>35</v>
      </c>
      <c r="M849" s="554" t="s">
        <v>35</v>
      </c>
      <c r="N849" s="554" t="s">
        <v>35</v>
      </c>
      <c r="O849" s="554" t="s">
        <v>35</v>
      </c>
      <c r="P849" s="554" t="s">
        <v>35</v>
      </c>
      <c r="Q849" s="71" t="s">
        <v>35</v>
      </c>
      <c r="R849" s="103"/>
      <c r="S849" s="103"/>
      <c r="T849" s="554" t="s">
        <v>35</v>
      </c>
      <c r="U849" s="554" t="s">
        <v>35</v>
      </c>
      <c r="V849" s="554"/>
      <c r="W849" s="107"/>
      <c r="X849" s="103"/>
      <c r="Y849" s="108"/>
      <c r="Z849" s="109"/>
      <c r="AA849" s="554" t="s">
        <v>35</v>
      </c>
      <c r="AB849" s="554" t="s">
        <v>35</v>
      </c>
      <c r="AC849" s="71"/>
      <c r="AD849" s="71"/>
      <c r="AE849" s="71"/>
      <c r="AF849" s="71"/>
      <c r="AG849" s="71"/>
      <c r="AH849" s="103"/>
      <c r="AI849" s="71"/>
      <c r="AJ849" s="103"/>
      <c r="AK849" s="103"/>
      <c r="AL849" s="554" t="s">
        <v>35</v>
      </c>
      <c r="AM849" s="554" t="s">
        <v>35</v>
      </c>
      <c r="AN849" s="71"/>
      <c r="AO849" s="103"/>
      <c r="AP849" s="602" t="s">
        <v>35</v>
      </c>
      <c r="AQ849" s="59"/>
      <c r="AR849" s="59"/>
    </row>
    <row r="850" spans="1:44" s="77" customFormat="1" outlineLevel="2">
      <c r="A850" s="72">
        <v>53</v>
      </c>
      <c r="B850" s="552" t="s">
        <v>35</v>
      </c>
      <c r="C850" s="552"/>
      <c r="D850" s="71"/>
      <c r="E850" s="103"/>
      <c r="F850" s="103"/>
      <c r="G850" s="103"/>
      <c r="H850" s="103"/>
      <c r="I850" s="103"/>
      <c r="J850" s="103"/>
      <c r="K850" s="107"/>
      <c r="L850" s="105" t="s">
        <v>35</v>
      </c>
      <c r="M850" s="554" t="s">
        <v>35</v>
      </c>
      <c r="N850" s="554" t="s">
        <v>35</v>
      </c>
      <c r="O850" s="554" t="s">
        <v>35</v>
      </c>
      <c r="P850" s="554" t="s">
        <v>35</v>
      </c>
      <c r="Q850" s="71" t="s">
        <v>35</v>
      </c>
      <c r="R850" s="103"/>
      <c r="S850" s="103"/>
      <c r="T850" s="554" t="s">
        <v>35</v>
      </c>
      <c r="U850" s="554" t="s">
        <v>35</v>
      </c>
      <c r="V850" s="554"/>
      <c r="W850" s="107"/>
      <c r="X850" s="103"/>
      <c r="Y850" s="108"/>
      <c r="Z850" s="109"/>
      <c r="AA850" s="554" t="s">
        <v>35</v>
      </c>
      <c r="AB850" s="554" t="s">
        <v>35</v>
      </c>
      <c r="AC850" s="71"/>
      <c r="AD850" s="71"/>
      <c r="AE850" s="71"/>
      <c r="AF850" s="71"/>
      <c r="AG850" s="71"/>
      <c r="AH850" s="103"/>
      <c r="AI850" s="71"/>
      <c r="AJ850" s="103"/>
      <c r="AK850" s="103"/>
      <c r="AL850" s="554" t="s">
        <v>35</v>
      </c>
      <c r="AM850" s="554" t="s">
        <v>35</v>
      </c>
      <c r="AN850" s="71"/>
      <c r="AO850" s="103"/>
      <c r="AP850" s="602" t="s">
        <v>35</v>
      </c>
      <c r="AQ850" s="59"/>
      <c r="AR850" s="59"/>
    </row>
    <row r="851" spans="1:44" s="77" customFormat="1" outlineLevel="2">
      <c r="A851" s="72">
        <v>53</v>
      </c>
      <c r="B851" s="552" t="s">
        <v>35</v>
      </c>
      <c r="C851" s="552"/>
      <c r="D851" s="71"/>
      <c r="E851" s="103"/>
      <c r="F851" s="103"/>
      <c r="G851" s="103"/>
      <c r="H851" s="103"/>
      <c r="I851" s="103"/>
      <c r="J851" s="103"/>
      <c r="K851" s="107"/>
      <c r="L851" s="105" t="s">
        <v>35</v>
      </c>
      <c r="M851" s="554" t="s">
        <v>35</v>
      </c>
      <c r="N851" s="554" t="s">
        <v>35</v>
      </c>
      <c r="O851" s="554" t="s">
        <v>35</v>
      </c>
      <c r="P851" s="554" t="s">
        <v>35</v>
      </c>
      <c r="Q851" s="71" t="s">
        <v>35</v>
      </c>
      <c r="R851" s="103"/>
      <c r="S851" s="103"/>
      <c r="T851" s="554" t="s">
        <v>35</v>
      </c>
      <c r="U851" s="554" t="s">
        <v>35</v>
      </c>
      <c r="V851" s="554"/>
      <c r="W851" s="107"/>
      <c r="X851" s="103"/>
      <c r="Y851" s="108"/>
      <c r="Z851" s="109"/>
      <c r="AA851" s="554" t="s">
        <v>35</v>
      </c>
      <c r="AB851" s="554" t="s">
        <v>35</v>
      </c>
      <c r="AC851" s="71"/>
      <c r="AD851" s="71"/>
      <c r="AE851" s="71"/>
      <c r="AF851" s="71"/>
      <c r="AG851" s="71"/>
      <c r="AH851" s="103"/>
      <c r="AI851" s="71"/>
      <c r="AJ851" s="103"/>
      <c r="AK851" s="103"/>
      <c r="AL851" s="554" t="s">
        <v>35</v>
      </c>
      <c r="AM851" s="554" t="s">
        <v>35</v>
      </c>
      <c r="AN851" s="71"/>
      <c r="AO851" s="103"/>
      <c r="AP851" s="602" t="s">
        <v>35</v>
      </c>
      <c r="AQ851" s="59"/>
      <c r="AR851" s="59"/>
    </row>
    <row r="852" spans="1:44" s="77" customFormat="1" outlineLevel="2">
      <c r="A852" s="72">
        <v>53</v>
      </c>
      <c r="B852" s="552"/>
      <c r="C852" s="552"/>
      <c r="D852" s="61"/>
      <c r="E852" s="103"/>
      <c r="F852" s="103"/>
      <c r="G852" s="103"/>
      <c r="H852" s="103"/>
      <c r="I852" s="103"/>
      <c r="J852" s="103"/>
      <c r="K852" s="107"/>
      <c r="L852" s="105" t="s">
        <v>35</v>
      </c>
      <c r="M852" s="554" t="s">
        <v>35</v>
      </c>
      <c r="N852" s="554" t="s">
        <v>35</v>
      </c>
      <c r="O852" s="554" t="s">
        <v>35</v>
      </c>
      <c r="P852" s="554" t="s">
        <v>35</v>
      </c>
      <c r="Q852" s="71" t="s">
        <v>35</v>
      </c>
      <c r="R852" s="103"/>
      <c r="S852" s="103"/>
      <c r="T852" s="554" t="s">
        <v>35</v>
      </c>
      <c r="U852" s="554" t="s">
        <v>35</v>
      </c>
      <c r="V852" s="554"/>
      <c r="W852" s="107"/>
      <c r="X852" s="103"/>
      <c r="Y852" s="108"/>
      <c r="Z852" s="109"/>
      <c r="AA852" s="554" t="s">
        <v>35</v>
      </c>
      <c r="AB852" s="554" t="s">
        <v>35</v>
      </c>
      <c r="AC852" s="71"/>
      <c r="AD852" s="71"/>
      <c r="AE852" s="71"/>
      <c r="AF852" s="71"/>
      <c r="AG852" s="71"/>
      <c r="AH852" s="103"/>
      <c r="AI852" s="71"/>
      <c r="AJ852" s="103"/>
      <c r="AK852" s="103"/>
      <c r="AL852" s="554" t="s">
        <v>35</v>
      </c>
      <c r="AM852" s="554" t="s">
        <v>35</v>
      </c>
      <c r="AN852" s="71"/>
      <c r="AO852" s="103"/>
      <c r="AP852" s="602" t="s">
        <v>35</v>
      </c>
      <c r="AQ852" s="107"/>
      <c r="AR852" s="107"/>
    </row>
    <row r="853" spans="1:44" s="77" customFormat="1" outlineLevel="1">
      <c r="A853" s="84" t="s">
        <v>2106</v>
      </c>
      <c r="B853" s="552">
        <v>54</v>
      </c>
      <c r="C853" s="552">
        <v>404</v>
      </c>
      <c r="D853" s="61" t="s">
        <v>137</v>
      </c>
      <c r="E853" s="162"/>
      <c r="F853" s="103"/>
      <c r="G853" s="162"/>
      <c r="H853" s="162"/>
      <c r="I853" s="162"/>
      <c r="J853" s="162"/>
      <c r="K853" s="129"/>
      <c r="L853" s="167">
        <v>538.1</v>
      </c>
      <c r="M853" s="553"/>
      <c r="N853" s="553"/>
      <c r="O853" s="553">
        <v>903469900</v>
      </c>
      <c r="P853" s="553">
        <v>726435000</v>
      </c>
      <c r="Q853" s="61"/>
      <c r="R853" s="162"/>
      <c r="S853" s="162">
        <v>0</v>
      </c>
      <c r="T853" s="553"/>
      <c r="U853" s="553">
        <v>0</v>
      </c>
      <c r="V853" s="553"/>
      <c r="W853" s="129"/>
      <c r="X853" s="162"/>
      <c r="Y853" s="169">
        <v>0</v>
      </c>
      <c r="Z853" s="170">
        <v>0</v>
      </c>
      <c r="AA853" s="553"/>
      <c r="AB853" s="553">
        <v>0</v>
      </c>
      <c r="AC853" s="71"/>
      <c r="AD853" s="71"/>
      <c r="AE853" s="71"/>
      <c r="AF853" s="71"/>
      <c r="AG853" s="71"/>
      <c r="AH853" s="103"/>
      <c r="AI853" s="61"/>
      <c r="AJ853" s="162"/>
      <c r="AK853" s="162">
        <v>0</v>
      </c>
      <c r="AL853" s="553"/>
      <c r="AM853" s="553">
        <v>0</v>
      </c>
      <c r="AN853" s="61"/>
      <c r="AO853" s="162">
        <v>0</v>
      </c>
      <c r="AP853" s="602">
        <v>1629904900</v>
      </c>
      <c r="AQ853" s="111"/>
      <c r="AR853" s="111"/>
    </row>
    <row r="854" spans="1:44" s="77" customFormat="1" ht="56.25" outlineLevel="2">
      <c r="A854" s="72">
        <v>54</v>
      </c>
      <c r="B854" s="552" t="s">
        <v>35</v>
      </c>
      <c r="C854" s="552"/>
      <c r="D854" s="71" t="s">
        <v>138</v>
      </c>
      <c r="E854" s="103"/>
      <c r="F854" s="103"/>
      <c r="G854" s="103">
        <v>44</v>
      </c>
      <c r="H854" s="103">
        <v>80</v>
      </c>
      <c r="I854" s="103">
        <v>251</v>
      </c>
      <c r="J854" s="103">
        <v>308</v>
      </c>
      <c r="K854" s="107" t="s">
        <v>974</v>
      </c>
      <c r="L854" s="105">
        <v>538.1</v>
      </c>
      <c r="M854" s="554">
        <v>1679000</v>
      </c>
      <c r="N854" s="554">
        <v>1350000</v>
      </c>
      <c r="O854" s="554">
        <v>903469900</v>
      </c>
      <c r="P854" s="554">
        <v>726435000</v>
      </c>
      <c r="Q854" s="71" t="s">
        <v>35</v>
      </c>
      <c r="R854" s="103"/>
      <c r="S854" s="103"/>
      <c r="T854" s="554" t="s">
        <v>35</v>
      </c>
      <c r="U854" s="554" t="s">
        <v>35</v>
      </c>
      <c r="V854" s="554"/>
      <c r="W854" s="107"/>
      <c r="X854" s="103"/>
      <c r="Y854" s="108"/>
      <c r="Z854" s="109"/>
      <c r="AA854" s="554" t="s">
        <v>35</v>
      </c>
      <c r="AB854" s="554" t="s">
        <v>35</v>
      </c>
      <c r="AC854" s="71"/>
      <c r="AD854" s="71"/>
      <c r="AE854" s="71"/>
      <c r="AF854" s="71"/>
      <c r="AG854" s="71"/>
      <c r="AH854" s="103"/>
      <c r="AI854" s="71"/>
      <c r="AJ854" s="103"/>
      <c r="AK854" s="103"/>
      <c r="AL854" s="554" t="s">
        <v>35</v>
      </c>
      <c r="AM854" s="554" t="s">
        <v>35</v>
      </c>
      <c r="AN854" s="71"/>
      <c r="AO854" s="103"/>
      <c r="AP854" s="602" t="s">
        <v>35</v>
      </c>
      <c r="AQ854" s="111" t="s">
        <v>611</v>
      </c>
      <c r="AR854" s="111" t="s">
        <v>1912</v>
      </c>
    </row>
    <row r="855" spans="1:44" s="77" customFormat="1" ht="75" outlineLevel="2">
      <c r="A855" s="72">
        <v>54</v>
      </c>
      <c r="B855" s="552" t="s">
        <v>35</v>
      </c>
      <c r="C855" s="552"/>
      <c r="D855" s="60" t="s">
        <v>139</v>
      </c>
      <c r="E855" s="103"/>
      <c r="F855" s="103"/>
      <c r="G855" s="103"/>
      <c r="H855" s="103"/>
      <c r="I855" s="103"/>
      <c r="J855" s="103"/>
      <c r="K855" s="107"/>
      <c r="L855" s="105" t="s">
        <v>35</v>
      </c>
      <c r="M855" s="554" t="s">
        <v>35</v>
      </c>
      <c r="N855" s="554" t="s">
        <v>35</v>
      </c>
      <c r="O855" s="554" t="s">
        <v>35</v>
      </c>
      <c r="P855" s="554" t="s">
        <v>35</v>
      </c>
      <c r="Q855" s="71" t="s">
        <v>35</v>
      </c>
      <c r="R855" s="103"/>
      <c r="S855" s="103"/>
      <c r="T855" s="554" t="s">
        <v>35</v>
      </c>
      <c r="U855" s="554" t="s">
        <v>35</v>
      </c>
      <c r="V855" s="554"/>
      <c r="W855" s="107"/>
      <c r="X855" s="103"/>
      <c r="Y855" s="108"/>
      <c r="Z855" s="109"/>
      <c r="AA855" s="554" t="s">
        <v>35</v>
      </c>
      <c r="AB855" s="554" t="s">
        <v>35</v>
      </c>
      <c r="AC855" s="71"/>
      <c r="AD855" s="71"/>
      <c r="AE855" s="71"/>
      <c r="AF855" s="71"/>
      <c r="AG855" s="71"/>
      <c r="AH855" s="103"/>
      <c r="AI855" s="71"/>
      <c r="AJ855" s="103"/>
      <c r="AK855" s="103"/>
      <c r="AL855" s="554" t="s">
        <v>35</v>
      </c>
      <c r="AM855" s="554" t="s">
        <v>35</v>
      </c>
      <c r="AN855" s="71"/>
      <c r="AO855" s="103"/>
      <c r="AP855" s="602" t="s">
        <v>35</v>
      </c>
      <c r="AQ855" s="59" t="s">
        <v>375</v>
      </c>
      <c r="AR855" s="59" t="s">
        <v>1994</v>
      </c>
    </row>
    <row r="856" spans="1:44" s="77" customFormat="1" ht="112.5" outlineLevel="2">
      <c r="A856" s="72">
        <v>54</v>
      </c>
      <c r="B856" s="552" t="s">
        <v>35</v>
      </c>
      <c r="C856" s="552"/>
      <c r="D856" s="71"/>
      <c r="E856" s="103"/>
      <c r="F856" s="103"/>
      <c r="G856" s="103"/>
      <c r="H856" s="103"/>
      <c r="I856" s="103"/>
      <c r="J856" s="103"/>
      <c r="K856" s="107"/>
      <c r="L856" s="105" t="s">
        <v>35</v>
      </c>
      <c r="M856" s="554" t="s">
        <v>35</v>
      </c>
      <c r="N856" s="554" t="s">
        <v>35</v>
      </c>
      <c r="O856" s="554" t="s">
        <v>35</v>
      </c>
      <c r="P856" s="554" t="s">
        <v>35</v>
      </c>
      <c r="Q856" s="71" t="s">
        <v>35</v>
      </c>
      <c r="R856" s="103"/>
      <c r="S856" s="103"/>
      <c r="T856" s="554" t="s">
        <v>35</v>
      </c>
      <c r="U856" s="554" t="s">
        <v>35</v>
      </c>
      <c r="V856" s="554"/>
      <c r="W856" s="107"/>
      <c r="X856" s="103"/>
      <c r="Y856" s="108"/>
      <c r="Z856" s="109"/>
      <c r="AA856" s="554" t="s">
        <v>35</v>
      </c>
      <c r="AB856" s="554" t="s">
        <v>35</v>
      </c>
      <c r="AC856" s="71"/>
      <c r="AD856" s="71"/>
      <c r="AE856" s="71"/>
      <c r="AF856" s="71"/>
      <c r="AG856" s="71"/>
      <c r="AH856" s="103"/>
      <c r="AI856" s="71"/>
      <c r="AJ856" s="103"/>
      <c r="AK856" s="103"/>
      <c r="AL856" s="554" t="s">
        <v>35</v>
      </c>
      <c r="AM856" s="554" t="s">
        <v>35</v>
      </c>
      <c r="AN856" s="71"/>
      <c r="AO856" s="103"/>
      <c r="AP856" s="602" t="s">
        <v>35</v>
      </c>
      <c r="AQ856" s="59" t="s">
        <v>376</v>
      </c>
      <c r="AR856" s="59" t="s">
        <v>1995</v>
      </c>
    </row>
    <row r="857" spans="1:44" s="77" customFormat="1" ht="37.5" outlineLevel="2">
      <c r="A857" s="72">
        <v>54</v>
      </c>
      <c r="B857" s="552" t="s">
        <v>35</v>
      </c>
      <c r="C857" s="552"/>
      <c r="D857" s="71"/>
      <c r="E857" s="103"/>
      <c r="F857" s="103"/>
      <c r="G857" s="103"/>
      <c r="H857" s="103"/>
      <c r="I857" s="103"/>
      <c r="J857" s="103"/>
      <c r="K857" s="107"/>
      <c r="L857" s="105" t="s">
        <v>35</v>
      </c>
      <c r="M857" s="554" t="s">
        <v>35</v>
      </c>
      <c r="N857" s="554" t="s">
        <v>35</v>
      </c>
      <c r="O857" s="554" t="s">
        <v>35</v>
      </c>
      <c r="P857" s="554" t="s">
        <v>35</v>
      </c>
      <c r="Q857" s="71" t="s">
        <v>35</v>
      </c>
      <c r="R857" s="103"/>
      <c r="S857" s="103"/>
      <c r="T857" s="554" t="s">
        <v>35</v>
      </c>
      <c r="U857" s="554" t="s">
        <v>35</v>
      </c>
      <c r="V857" s="554"/>
      <c r="W857" s="107"/>
      <c r="X857" s="103"/>
      <c r="Y857" s="108"/>
      <c r="Z857" s="109"/>
      <c r="AA857" s="554" t="s">
        <v>35</v>
      </c>
      <c r="AB857" s="554" t="s">
        <v>35</v>
      </c>
      <c r="AC857" s="71"/>
      <c r="AD857" s="71"/>
      <c r="AE857" s="71"/>
      <c r="AF857" s="71"/>
      <c r="AG857" s="71"/>
      <c r="AH857" s="103"/>
      <c r="AI857" s="71"/>
      <c r="AJ857" s="103"/>
      <c r="AK857" s="103"/>
      <c r="AL857" s="554" t="s">
        <v>35</v>
      </c>
      <c r="AM857" s="554" t="s">
        <v>35</v>
      </c>
      <c r="AN857" s="71"/>
      <c r="AO857" s="103"/>
      <c r="AP857" s="602" t="s">
        <v>35</v>
      </c>
      <c r="AQ857" s="107"/>
      <c r="AR857" s="107" t="s">
        <v>1996</v>
      </c>
    </row>
    <row r="858" spans="1:44" s="77" customFormat="1" outlineLevel="2">
      <c r="A858" s="72">
        <v>54</v>
      </c>
      <c r="B858" s="552" t="s">
        <v>35</v>
      </c>
      <c r="C858" s="552"/>
      <c r="D858" s="71"/>
      <c r="E858" s="103"/>
      <c r="F858" s="103"/>
      <c r="G858" s="103"/>
      <c r="H858" s="103"/>
      <c r="I858" s="103"/>
      <c r="J858" s="103"/>
      <c r="K858" s="107"/>
      <c r="L858" s="105" t="s">
        <v>35</v>
      </c>
      <c r="M858" s="554" t="s">
        <v>35</v>
      </c>
      <c r="N858" s="554" t="s">
        <v>35</v>
      </c>
      <c r="O858" s="554" t="s">
        <v>35</v>
      </c>
      <c r="P858" s="554" t="s">
        <v>35</v>
      </c>
      <c r="Q858" s="71" t="s">
        <v>35</v>
      </c>
      <c r="R858" s="103"/>
      <c r="S858" s="103"/>
      <c r="T858" s="554" t="s">
        <v>35</v>
      </c>
      <c r="U858" s="554" t="s">
        <v>35</v>
      </c>
      <c r="V858" s="554"/>
      <c r="W858" s="107"/>
      <c r="X858" s="103"/>
      <c r="Y858" s="108"/>
      <c r="Z858" s="109"/>
      <c r="AA858" s="554" t="s">
        <v>35</v>
      </c>
      <c r="AB858" s="554" t="s">
        <v>35</v>
      </c>
      <c r="AC858" s="71"/>
      <c r="AD858" s="71"/>
      <c r="AE858" s="71"/>
      <c r="AF858" s="71"/>
      <c r="AG858" s="71"/>
      <c r="AH858" s="103"/>
      <c r="AI858" s="71"/>
      <c r="AJ858" s="103"/>
      <c r="AK858" s="103"/>
      <c r="AL858" s="554" t="s">
        <v>35</v>
      </c>
      <c r="AM858" s="554" t="s">
        <v>35</v>
      </c>
      <c r="AN858" s="71"/>
      <c r="AO858" s="103"/>
      <c r="AP858" s="602" t="s">
        <v>35</v>
      </c>
      <c r="AQ858" s="107"/>
      <c r="AR858" s="107" t="s">
        <v>1997</v>
      </c>
    </row>
    <row r="859" spans="1:44" s="77" customFormat="1" outlineLevel="2">
      <c r="A859" s="72">
        <v>54</v>
      </c>
      <c r="B859" s="552"/>
      <c r="C859" s="552"/>
      <c r="D859" s="61"/>
      <c r="E859" s="103"/>
      <c r="F859" s="103"/>
      <c r="G859" s="103"/>
      <c r="H859" s="103"/>
      <c r="I859" s="103"/>
      <c r="J859" s="103"/>
      <c r="K859" s="107"/>
      <c r="L859" s="105" t="s">
        <v>35</v>
      </c>
      <c r="M859" s="554" t="s">
        <v>35</v>
      </c>
      <c r="N859" s="554" t="s">
        <v>35</v>
      </c>
      <c r="O859" s="554" t="s">
        <v>35</v>
      </c>
      <c r="P859" s="554" t="s">
        <v>35</v>
      </c>
      <c r="Q859" s="71" t="s">
        <v>35</v>
      </c>
      <c r="R859" s="103"/>
      <c r="S859" s="103"/>
      <c r="T859" s="554" t="s">
        <v>35</v>
      </c>
      <c r="U859" s="554" t="s">
        <v>35</v>
      </c>
      <c r="V859" s="554"/>
      <c r="W859" s="107"/>
      <c r="X859" s="103"/>
      <c r="Y859" s="108"/>
      <c r="Z859" s="109"/>
      <c r="AA859" s="554" t="s">
        <v>35</v>
      </c>
      <c r="AB859" s="554" t="s">
        <v>35</v>
      </c>
      <c r="AC859" s="71"/>
      <c r="AD859" s="71"/>
      <c r="AE859" s="71"/>
      <c r="AF859" s="71"/>
      <c r="AG859" s="71"/>
      <c r="AH859" s="103"/>
      <c r="AI859" s="71"/>
      <c r="AJ859" s="103"/>
      <c r="AK859" s="103"/>
      <c r="AL859" s="554" t="s">
        <v>35</v>
      </c>
      <c r="AM859" s="554" t="s">
        <v>35</v>
      </c>
      <c r="AN859" s="71"/>
      <c r="AO859" s="103"/>
      <c r="AP859" s="602" t="s">
        <v>35</v>
      </c>
      <c r="AQ859" s="107"/>
      <c r="AR859" s="107"/>
    </row>
    <row r="860" spans="1:44" s="77" customFormat="1" outlineLevel="1">
      <c r="A860" s="84" t="s">
        <v>2105</v>
      </c>
      <c r="B860" s="552">
        <v>55</v>
      </c>
      <c r="C860" s="552">
        <v>405</v>
      </c>
      <c r="D860" s="61" t="s">
        <v>140</v>
      </c>
      <c r="E860" s="162"/>
      <c r="F860" s="103"/>
      <c r="G860" s="162"/>
      <c r="H860" s="163"/>
      <c r="I860" s="165"/>
      <c r="J860" s="165"/>
      <c r="K860" s="129"/>
      <c r="L860" s="615">
        <v>0</v>
      </c>
      <c r="M860" s="553"/>
      <c r="N860" s="553"/>
      <c r="O860" s="553">
        <v>0</v>
      </c>
      <c r="P860" s="553">
        <v>0</v>
      </c>
      <c r="Q860" s="61"/>
      <c r="R860" s="162"/>
      <c r="S860" s="162">
        <v>0</v>
      </c>
      <c r="T860" s="553"/>
      <c r="U860" s="553">
        <v>0</v>
      </c>
      <c r="V860" s="553"/>
      <c r="W860" s="129"/>
      <c r="X860" s="162"/>
      <c r="Y860" s="169">
        <v>62.74</v>
      </c>
      <c r="Z860" s="170">
        <v>20.72</v>
      </c>
      <c r="AA860" s="553"/>
      <c r="AB860" s="553">
        <v>148680464.94</v>
      </c>
      <c r="AC860" s="71"/>
      <c r="AD860" s="71"/>
      <c r="AE860" s="71"/>
      <c r="AF860" s="71"/>
      <c r="AG860" s="71"/>
      <c r="AH860" s="103"/>
      <c r="AI860" s="61"/>
      <c r="AJ860" s="162"/>
      <c r="AK860" s="162">
        <v>0</v>
      </c>
      <c r="AL860" s="553"/>
      <c r="AM860" s="553">
        <v>0</v>
      </c>
      <c r="AN860" s="61"/>
      <c r="AO860" s="162">
        <v>0</v>
      </c>
      <c r="AP860" s="602">
        <v>148680464.94</v>
      </c>
      <c r="AQ860" s="107"/>
      <c r="AR860" s="107"/>
    </row>
    <row r="861" spans="1:44" s="77" customFormat="1" ht="93.75" outlineLevel="2">
      <c r="A861" s="72">
        <v>55</v>
      </c>
      <c r="B861" s="552" t="s">
        <v>35</v>
      </c>
      <c r="C861" s="552"/>
      <c r="D861" s="71" t="s">
        <v>141</v>
      </c>
      <c r="E861" s="103"/>
      <c r="F861" s="103"/>
      <c r="G861" s="103"/>
      <c r="H861" s="123"/>
      <c r="I861" s="124"/>
      <c r="J861" s="124"/>
      <c r="K861" s="107"/>
      <c r="L861" s="616" t="s">
        <v>35</v>
      </c>
      <c r="M861" s="554" t="s">
        <v>35</v>
      </c>
      <c r="N861" s="554" t="s">
        <v>35</v>
      </c>
      <c r="O861" s="554" t="s">
        <v>35</v>
      </c>
      <c r="P861" s="554" t="s">
        <v>35</v>
      </c>
      <c r="Q861" s="71" t="s">
        <v>35</v>
      </c>
      <c r="R861" s="103"/>
      <c r="S861" s="103"/>
      <c r="T861" s="554" t="s">
        <v>35</v>
      </c>
      <c r="U861" s="554" t="s">
        <v>35</v>
      </c>
      <c r="V861" s="554" t="s">
        <v>2163</v>
      </c>
      <c r="W861" s="107" t="s">
        <v>1003</v>
      </c>
      <c r="X861" s="103" t="s">
        <v>27</v>
      </c>
      <c r="Y861" s="108">
        <v>7.3</v>
      </c>
      <c r="Z861" s="109">
        <v>10.16</v>
      </c>
      <c r="AA861" s="554">
        <v>854777</v>
      </c>
      <c r="AB861" s="554">
        <v>6239872.0999999996</v>
      </c>
      <c r="AC861" s="71"/>
      <c r="AD861" s="71"/>
      <c r="AE861" s="71"/>
      <c r="AF861" s="71"/>
      <c r="AG861" s="71"/>
      <c r="AH861" s="103"/>
      <c r="AI861" s="71"/>
      <c r="AJ861" s="103"/>
      <c r="AK861" s="103"/>
      <c r="AL861" s="554" t="s">
        <v>35</v>
      </c>
      <c r="AM861" s="554" t="s">
        <v>35</v>
      </c>
      <c r="AN861" s="71"/>
      <c r="AO861" s="103"/>
      <c r="AP861" s="602" t="s">
        <v>35</v>
      </c>
      <c r="AQ861" s="107" t="s">
        <v>377</v>
      </c>
      <c r="AR861" s="107" t="s">
        <v>1912</v>
      </c>
    </row>
    <row r="862" spans="1:44" s="77" customFormat="1" ht="75" outlineLevel="2">
      <c r="A862" s="72">
        <v>55</v>
      </c>
      <c r="B862" s="552" t="s">
        <v>35</v>
      </c>
      <c r="C862" s="552"/>
      <c r="D862" s="71" t="s">
        <v>142</v>
      </c>
      <c r="E862" s="103"/>
      <c r="F862" s="103"/>
      <c r="G862" s="103"/>
      <c r="H862" s="103"/>
      <c r="I862" s="103"/>
      <c r="J862" s="103"/>
      <c r="K862" s="107"/>
      <c r="L862" s="105" t="s">
        <v>35</v>
      </c>
      <c r="M862" s="554" t="s">
        <v>35</v>
      </c>
      <c r="N862" s="554" t="s">
        <v>35</v>
      </c>
      <c r="O862" s="554" t="s">
        <v>35</v>
      </c>
      <c r="P862" s="554" t="s">
        <v>35</v>
      </c>
      <c r="Q862" s="71" t="s">
        <v>35</v>
      </c>
      <c r="R862" s="103"/>
      <c r="S862" s="103"/>
      <c r="T862" s="554" t="s">
        <v>35</v>
      </c>
      <c r="U862" s="554" t="s">
        <v>35</v>
      </c>
      <c r="V862" s="554"/>
      <c r="W862" s="107" t="s">
        <v>1062</v>
      </c>
      <c r="X862" s="103" t="s">
        <v>27</v>
      </c>
      <c r="Y862" s="108">
        <v>18.5</v>
      </c>
      <c r="Z862" s="109">
        <v>0.4</v>
      </c>
      <c r="AA862" s="554">
        <v>264499</v>
      </c>
      <c r="AB862" s="554">
        <v>4893231.5</v>
      </c>
      <c r="AC862" s="71"/>
      <c r="AD862" s="71"/>
      <c r="AE862" s="71"/>
      <c r="AF862" s="71"/>
      <c r="AG862" s="71"/>
      <c r="AH862" s="103"/>
      <c r="AI862" s="71"/>
      <c r="AJ862" s="103"/>
      <c r="AK862" s="103"/>
      <c r="AL862" s="554" t="s">
        <v>35</v>
      </c>
      <c r="AM862" s="554" t="s">
        <v>35</v>
      </c>
      <c r="AN862" s="71"/>
      <c r="AO862" s="103"/>
      <c r="AP862" s="602" t="s">
        <v>35</v>
      </c>
      <c r="AQ862" s="107" t="s">
        <v>1999</v>
      </c>
      <c r="AR862" s="107" t="s">
        <v>1958</v>
      </c>
    </row>
    <row r="863" spans="1:44" s="77" customFormat="1" ht="93.75" outlineLevel="2">
      <c r="A863" s="72">
        <v>55</v>
      </c>
      <c r="B863" s="552" t="s">
        <v>35</v>
      </c>
      <c r="C863" s="552"/>
      <c r="D863" s="71"/>
      <c r="E863" s="103"/>
      <c r="F863" s="103"/>
      <c r="G863" s="103"/>
      <c r="H863" s="103"/>
      <c r="I863" s="103"/>
      <c r="J863" s="103"/>
      <c r="K863" s="107"/>
      <c r="L863" s="105" t="s">
        <v>35</v>
      </c>
      <c r="M863" s="554" t="s">
        <v>35</v>
      </c>
      <c r="N863" s="554" t="s">
        <v>35</v>
      </c>
      <c r="O863" s="554" t="s">
        <v>35</v>
      </c>
      <c r="P863" s="554" t="s">
        <v>35</v>
      </c>
      <c r="Q863" s="71" t="s">
        <v>35</v>
      </c>
      <c r="R863" s="103"/>
      <c r="S863" s="103"/>
      <c r="T863" s="554" t="s">
        <v>35</v>
      </c>
      <c r="U863" s="554" t="s">
        <v>35</v>
      </c>
      <c r="V863" s="554"/>
      <c r="W863" s="107" t="s">
        <v>1063</v>
      </c>
      <c r="X863" s="103" t="s">
        <v>27</v>
      </c>
      <c r="Y863" s="108">
        <v>26.44</v>
      </c>
      <c r="Z863" s="109"/>
      <c r="AA863" s="554">
        <v>3941166</v>
      </c>
      <c r="AB863" s="554">
        <v>104204429.04000001</v>
      </c>
      <c r="AC863" s="71" t="s">
        <v>28</v>
      </c>
      <c r="AD863" s="71" t="s">
        <v>29</v>
      </c>
      <c r="AE863" s="71" t="s">
        <v>30</v>
      </c>
      <c r="AF863" s="71" t="s">
        <v>31</v>
      </c>
      <c r="AG863" s="71" t="s">
        <v>32</v>
      </c>
      <c r="AH863" s="103"/>
      <c r="AI863" s="71"/>
      <c r="AJ863" s="103"/>
      <c r="AK863" s="103"/>
      <c r="AL863" s="554" t="s">
        <v>35</v>
      </c>
      <c r="AM863" s="554" t="s">
        <v>35</v>
      </c>
      <c r="AN863" s="71"/>
      <c r="AO863" s="103"/>
      <c r="AP863" s="602" t="s">
        <v>35</v>
      </c>
      <c r="AQ863" s="107"/>
      <c r="AR863" s="107" t="s">
        <v>1959</v>
      </c>
    </row>
    <row r="864" spans="1:44" s="77" customFormat="1" ht="75" outlineLevel="2">
      <c r="A864" s="72">
        <v>55</v>
      </c>
      <c r="B864" s="552" t="s">
        <v>35</v>
      </c>
      <c r="C864" s="552"/>
      <c r="D864" s="71"/>
      <c r="E864" s="103"/>
      <c r="F864" s="103"/>
      <c r="G864" s="103"/>
      <c r="H864" s="103"/>
      <c r="I864" s="103"/>
      <c r="J864" s="103"/>
      <c r="K864" s="107"/>
      <c r="L864" s="105" t="s">
        <v>35</v>
      </c>
      <c r="M864" s="554" t="s">
        <v>35</v>
      </c>
      <c r="N864" s="554" t="s">
        <v>35</v>
      </c>
      <c r="O864" s="554" t="s">
        <v>35</v>
      </c>
      <c r="P864" s="554" t="s">
        <v>35</v>
      </c>
      <c r="Q864" s="71" t="s">
        <v>35</v>
      </c>
      <c r="R864" s="103"/>
      <c r="S864" s="103"/>
      <c r="T864" s="554" t="s">
        <v>35</v>
      </c>
      <c r="U864" s="554" t="s">
        <v>35</v>
      </c>
      <c r="V864" s="554"/>
      <c r="W864" s="107" t="s">
        <v>1064</v>
      </c>
      <c r="X864" s="103" t="s">
        <v>27</v>
      </c>
      <c r="Y864" s="108">
        <v>3.2</v>
      </c>
      <c r="Z864" s="109"/>
      <c r="AA864" s="554">
        <v>9816278</v>
      </c>
      <c r="AB864" s="554">
        <v>31412089.600000001</v>
      </c>
      <c r="AC864" s="71"/>
      <c r="AD864" s="71"/>
      <c r="AE864" s="71"/>
      <c r="AF864" s="71"/>
      <c r="AG864" s="71"/>
      <c r="AH864" s="103"/>
      <c r="AI864" s="71"/>
      <c r="AJ864" s="103"/>
      <c r="AK864" s="103"/>
      <c r="AL864" s="554" t="s">
        <v>35</v>
      </c>
      <c r="AM864" s="554" t="s">
        <v>35</v>
      </c>
      <c r="AN864" s="71"/>
      <c r="AO864" s="103"/>
      <c r="AP864" s="602" t="s">
        <v>35</v>
      </c>
      <c r="AQ864" s="107"/>
      <c r="AR864" s="107" t="s">
        <v>1960</v>
      </c>
    </row>
    <row r="865" spans="1:44" s="77" customFormat="1" outlineLevel="2">
      <c r="A865" s="72">
        <v>55</v>
      </c>
      <c r="B865" s="552" t="s">
        <v>35</v>
      </c>
      <c r="C865" s="552"/>
      <c r="D865" s="71"/>
      <c r="E865" s="103"/>
      <c r="F865" s="103"/>
      <c r="G865" s="103"/>
      <c r="H865" s="103"/>
      <c r="I865" s="103"/>
      <c r="J865" s="103"/>
      <c r="K865" s="107"/>
      <c r="L865" s="105" t="s">
        <v>35</v>
      </c>
      <c r="M865" s="554" t="s">
        <v>35</v>
      </c>
      <c r="N865" s="554" t="s">
        <v>35</v>
      </c>
      <c r="O865" s="554" t="s">
        <v>35</v>
      </c>
      <c r="P865" s="554" t="s">
        <v>35</v>
      </c>
      <c r="Q865" s="71" t="s">
        <v>35</v>
      </c>
      <c r="R865" s="103"/>
      <c r="S865" s="103"/>
      <c r="T865" s="554" t="s">
        <v>35</v>
      </c>
      <c r="U865" s="554" t="s">
        <v>35</v>
      </c>
      <c r="V865" s="554"/>
      <c r="W865" s="107" t="s">
        <v>1062</v>
      </c>
      <c r="X865" s="103" t="s">
        <v>27</v>
      </c>
      <c r="Y865" s="108">
        <v>7.3</v>
      </c>
      <c r="Z865" s="109">
        <v>10.16</v>
      </c>
      <c r="AA865" s="554">
        <v>264499</v>
      </c>
      <c r="AB865" s="554">
        <v>1930842.7</v>
      </c>
      <c r="AC865" s="71"/>
      <c r="AD865" s="71"/>
      <c r="AE865" s="71"/>
      <c r="AF865" s="71"/>
      <c r="AG865" s="71"/>
      <c r="AH865" s="103"/>
      <c r="AI865" s="71"/>
      <c r="AJ865" s="103"/>
      <c r="AK865" s="103"/>
      <c r="AL865" s="554" t="s">
        <v>35</v>
      </c>
      <c r="AM865" s="554" t="s">
        <v>35</v>
      </c>
      <c r="AN865" s="71"/>
      <c r="AO865" s="103"/>
      <c r="AP865" s="602" t="s">
        <v>35</v>
      </c>
      <c r="AQ865" s="107"/>
      <c r="AR865" s="107"/>
    </row>
    <row r="866" spans="1:44" s="77" customFormat="1" outlineLevel="2">
      <c r="A866" s="72">
        <v>55</v>
      </c>
      <c r="B866" s="552"/>
      <c r="C866" s="552"/>
      <c r="D866" s="61"/>
      <c r="E866" s="103"/>
      <c r="F866" s="103"/>
      <c r="G866" s="103"/>
      <c r="H866" s="103"/>
      <c r="I866" s="103"/>
      <c r="J866" s="103"/>
      <c r="K866" s="107"/>
      <c r="L866" s="105" t="s">
        <v>35</v>
      </c>
      <c r="M866" s="554" t="s">
        <v>35</v>
      </c>
      <c r="N866" s="554" t="s">
        <v>35</v>
      </c>
      <c r="O866" s="554" t="s">
        <v>35</v>
      </c>
      <c r="P866" s="554" t="s">
        <v>35</v>
      </c>
      <c r="Q866" s="71" t="s">
        <v>35</v>
      </c>
      <c r="R866" s="103"/>
      <c r="S866" s="103"/>
      <c r="T866" s="554" t="s">
        <v>35</v>
      </c>
      <c r="U866" s="554" t="s">
        <v>35</v>
      </c>
      <c r="V866" s="554"/>
      <c r="W866" s="107"/>
      <c r="X866" s="103"/>
      <c r="Y866" s="108"/>
      <c r="Z866" s="109"/>
      <c r="AA866" s="554" t="s">
        <v>35</v>
      </c>
      <c r="AB866" s="554" t="s">
        <v>35</v>
      </c>
      <c r="AC866" s="71"/>
      <c r="AD866" s="71"/>
      <c r="AE866" s="71"/>
      <c r="AF866" s="71"/>
      <c r="AG866" s="71"/>
      <c r="AH866" s="103"/>
      <c r="AI866" s="71"/>
      <c r="AJ866" s="103"/>
      <c r="AK866" s="103"/>
      <c r="AL866" s="554" t="s">
        <v>35</v>
      </c>
      <c r="AM866" s="554" t="s">
        <v>35</v>
      </c>
      <c r="AN866" s="71"/>
      <c r="AO866" s="103"/>
      <c r="AP866" s="602" t="s">
        <v>35</v>
      </c>
      <c r="AQ866" s="107"/>
      <c r="AR866" s="107"/>
    </row>
    <row r="867" spans="1:44" s="77" customFormat="1" outlineLevel="1">
      <c r="A867" s="84" t="s">
        <v>2104</v>
      </c>
      <c r="B867" s="552">
        <v>56</v>
      </c>
      <c r="C867" s="552">
        <v>406</v>
      </c>
      <c r="D867" s="61" t="s">
        <v>143</v>
      </c>
      <c r="E867" s="162"/>
      <c r="F867" s="103"/>
      <c r="G867" s="162"/>
      <c r="H867" s="162"/>
      <c r="I867" s="162"/>
      <c r="J867" s="162"/>
      <c r="K867" s="129"/>
      <c r="L867" s="167">
        <v>0</v>
      </c>
      <c r="M867" s="553"/>
      <c r="N867" s="553"/>
      <c r="O867" s="553">
        <v>0</v>
      </c>
      <c r="P867" s="553">
        <v>0</v>
      </c>
      <c r="Q867" s="61"/>
      <c r="R867" s="162"/>
      <c r="S867" s="162">
        <v>12</v>
      </c>
      <c r="T867" s="553"/>
      <c r="U867" s="553">
        <v>813000</v>
      </c>
      <c r="V867" s="553"/>
      <c r="W867" s="129"/>
      <c r="X867" s="162"/>
      <c r="Y867" s="169">
        <v>21.34</v>
      </c>
      <c r="Z867" s="170">
        <v>38.869999999999997</v>
      </c>
      <c r="AA867" s="553"/>
      <c r="AB867" s="553">
        <v>57569055.100000001</v>
      </c>
      <c r="AC867" s="71"/>
      <c r="AD867" s="71"/>
      <c r="AE867" s="71"/>
      <c r="AF867" s="71"/>
      <c r="AG867" s="71"/>
      <c r="AH867" s="103"/>
      <c r="AI867" s="61"/>
      <c r="AJ867" s="162"/>
      <c r="AK867" s="162">
        <v>0</v>
      </c>
      <c r="AL867" s="553"/>
      <c r="AM867" s="553">
        <v>0</v>
      </c>
      <c r="AN867" s="61"/>
      <c r="AO867" s="162">
        <v>0</v>
      </c>
      <c r="AP867" s="602">
        <v>58382055.100000001</v>
      </c>
      <c r="AQ867" s="107"/>
      <c r="AR867" s="107"/>
    </row>
    <row r="868" spans="1:44" s="77" customFormat="1" ht="75" outlineLevel="2">
      <c r="A868" s="72">
        <v>56</v>
      </c>
      <c r="B868" s="552" t="s">
        <v>35</v>
      </c>
      <c r="C868" s="552"/>
      <c r="D868" s="71" t="s">
        <v>144</v>
      </c>
      <c r="E868" s="103"/>
      <c r="F868" s="103"/>
      <c r="G868" s="103"/>
      <c r="H868" s="103"/>
      <c r="I868" s="103"/>
      <c r="J868" s="103"/>
      <c r="K868" s="107"/>
      <c r="L868" s="105" t="s">
        <v>35</v>
      </c>
      <c r="M868" s="554" t="s">
        <v>35</v>
      </c>
      <c r="N868" s="554" t="s">
        <v>35</v>
      </c>
      <c r="O868" s="554" t="s">
        <v>35</v>
      </c>
      <c r="P868" s="554" t="s">
        <v>35</v>
      </c>
      <c r="Q868" s="71" t="s">
        <v>49</v>
      </c>
      <c r="R868" s="103" t="s">
        <v>44</v>
      </c>
      <c r="S868" s="103">
        <v>1</v>
      </c>
      <c r="T868" s="554">
        <v>248000</v>
      </c>
      <c r="U868" s="554">
        <v>248000</v>
      </c>
      <c r="V868" s="554" t="s">
        <v>2163</v>
      </c>
      <c r="W868" s="107" t="s">
        <v>1063</v>
      </c>
      <c r="X868" s="103" t="s">
        <v>27</v>
      </c>
      <c r="Y868" s="108">
        <v>5.12</v>
      </c>
      <c r="Z868" s="109">
        <v>21.31</v>
      </c>
      <c r="AA868" s="554">
        <v>3941166</v>
      </c>
      <c r="AB868" s="554">
        <v>20178769.920000002</v>
      </c>
      <c r="AC868" s="71" t="s">
        <v>28</v>
      </c>
      <c r="AD868" s="71" t="s">
        <v>29</v>
      </c>
      <c r="AE868" s="71" t="s">
        <v>30</v>
      </c>
      <c r="AF868" s="71" t="s">
        <v>31</v>
      </c>
      <c r="AG868" s="71" t="s">
        <v>32</v>
      </c>
      <c r="AH868" s="103"/>
      <c r="AI868" s="71"/>
      <c r="AJ868" s="103"/>
      <c r="AK868" s="103"/>
      <c r="AL868" s="554" t="s">
        <v>35</v>
      </c>
      <c r="AM868" s="554" t="s">
        <v>35</v>
      </c>
      <c r="AN868" s="71"/>
      <c r="AO868" s="103"/>
      <c r="AP868" s="602" t="s">
        <v>35</v>
      </c>
      <c r="AQ868" s="107" t="s">
        <v>378</v>
      </c>
      <c r="AR868" s="107" t="s">
        <v>1912</v>
      </c>
    </row>
    <row r="869" spans="1:44" s="77" customFormat="1" ht="75" outlineLevel="2">
      <c r="A869" s="72">
        <v>56</v>
      </c>
      <c r="B869" s="552" t="s">
        <v>35</v>
      </c>
      <c r="C869" s="552"/>
      <c r="D869" s="71" t="s">
        <v>37</v>
      </c>
      <c r="E869" s="103"/>
      <c r="F869" s="103"/>
      <c r="G869" s="103"/>
      <c r="H869" s="103"/>
      <c r="I869" s="103"/>
      <c r="J869" s="103"/>
      <c r="K869" s="107"/>
      <c r="L869" s="105" t="s">
        <v>35</v>
      </c>
      <c r="M869" s="554" t="s">
        <v>35</v>
      </c>
      <c r="N869" s="554" t="s">
        <v>35</v>
      </c>
      <c r="O869" s="554" t="s">
        <v>35</v>
      </c>
      <c r="P869" s="554" t="s">
        <v>35</v>
      </c>
      <c r="Q869" s="71" t="s">
        <v>77</v>
      </c>
      <c r="R869" s="103" t="s">
        <v>44</v>
      </c>
      <c r="S869" s="103">
        <v>2</v>
      </c>
      <c r="T869" s="554">
        <v>45000</v>
      </c>
      <c r="U869" s="554">
        <v>90000</v>
      </c>
      <c r="V869" s="554"/>
      <c r="W869" s="107" t="s">
        <v>1065</v>
      </c>
      <c r="X869" s="103" t="s">
        <v>27</v>
      </c>
      <c r="Y869" s="108"/>
      <c r="Z869" s="109">
        <v>7.76</v>
      </c>
      <c r="AA869" s="554">
        <v>1119277</v>
      </c>
      <c r="AB869" s="554">
        <v>0</v>
      </c>
      <c r="AC869" s="71"/>
      <c r="AD869" s="71"/>
      <c r="AE869" s="71"/>
      <c r="AF869" s="71"/>
      <c r="AG869" s="71"/>
      <c r="AH869" s="103"/>
      <c r="AI869" s="71"/>
      <c r="AJ869" s="103"/>
      <c r="AK869" s="103"/>
      <c r="AL869" s="554" t="s">
        <v>35</v>
      </c>
      <c r="AM869" s="554" t="s">
        <v>35</v>
      </c>
      <c r="AN869" s="71"/>
      <c r="AO869" s="103"/>
      <c r="AP869" s="602" t="s">
        <v>35</v>
      </c>
      <c r="AQ869" s="107" t="s">
        <v>2000</v>
      </c>
      <c r="AR869" s="107" t="s">
        <v>1958</v>
      </c>
    </row>
    <row r="870" spans="1:44" s="77" customFormat="1" ht="93.75" outlineLevel="2">
      <c r="A870" s="72">
        <v>56</v>
      </c>
      <c r="B870" s="552" t="s">
        <v>35</v>
      </c>
      <c r="C870" s="552"/>
      <c r="D870" s="71"/>
      <c r="E870" s="103"/>
      <c r="F870" s="103"/>
      <c r="G870" s="103"/>
      <c r="H870" s="103"/>
      <c r="I870" s="103"/>
      <c r="J870" s="103"/>
      <c r="K870" s="107"/>
      <c r="L870" s="105" t="s">
        <v>35</v>
      </c>
      <c r="M870" s="554" t="s">
        <v>35</v>
      </c>
      <c r="N870" s="554" t="s">
        <v>35</v>
      </c>
      <c r="O870" s="554" t="s">
        <v>35</v>
      </c>
      <c r="P870" s="554" t="s">
        <v>35</v>
      </c>
      <c r="Q870" s="71" t="s">
        <v>53</v>
      </c>
      <c r="R870" s="103" t="s">
        <v>44</v>
      </c>
      <c r="S870" s="103">
        <v>8</v>
      </c>
      <c r="T870" s="554">
        <v>34000</v>
      </c>
      <c r="U870" s="554">
        <v>272000</v>
      </c>
      <c r="V870" s="554"/>
      <c r="W870" s="107" t="s">
        <v>1007</v>
      </c>
      <c r="X870" s="103" t="s">
        <v>27</v>
      </c>
      <c r="Y870" s="108">
        <v>0.6</v>
      </c>
      <c r="Z870" s="109">
        <v>4.9000000000000004</v>
      </c>
      <c r="AA870" s="554">
        <v>1229116</v>
      </c>
      <c r="AB870" s="554">
        <v>737469.6</v>
      </c>
      <c r="AC870" s="71"/>
      <c r="AD870" s="71"/>
      <c r="AE870" s="71"/>
      <c r="AF870" s="71"/>
      <c r="AG870" s="71"/>
      <c r="AH870" s="103"/>
      <c r="AI870" s="71"/>
      <c r="AJ870" s="103"/>
      <c r="AK870" s="103"/>
      <c r="AL870" s="554" t="s">
        <v>35</v>
      </c>
      <c r="AM870" s="554" t="s">
        <v>35</v>
      </c>
      <c r="AN870" s="71"/>
      <c r="AO870" s="103"/>
      <c r="AP870" s="602" t="s">
        <v>35</v>
      </c>
      <c r="AQ870" s="107"/>
      <c r="AR870" s="107" t="s">
        <v>1959</v>
      </c>
    </row>
    <row r="871" spans="1:44" s="77" customFormat="1" ht="75" outlineLevel="2">
      <c r="A871" s="72">
        <v>56</v>
      </c>
      <c r="B871" s="552" t="s">
        <v>35</v>
      </c>
      <c r="C871" s="552"/>
      <c r="D871" s="71"/>
      <c r="E871" s="103"/>
      <c r="F871" s="103"/>
      <c r="G871" s="103"/>
      <c r="H871" s="103"/>
      <c r="I871" s="103"/>
      <c r="J871" s="103"/>
      <c r="K871" s="107"/>
      <c r="L871" s="105" t="s">
        <v>35</v>
      </c>
      <c r="M871" s="554" t="s">
        <v>35</v>
      </c>
      <c r="N871" s="554" t="s">
        <v>35</v>
      </c>
      <c r="O871" s="554" t="s">
        <v>35</v>
      </c>
      <c r="P871" s="554" t="s">
        <v>35</v>
      </c>
      <c r="Q871" s="71" t="s">
        <v>51</v>
      </c>
      <c r="R871" s="103" t="s">
        <v>44</v>
      </c>
      <c r="S871" s="103">
        <v>1</v>
      </c>
      <c r="T871" s="554">
        <v>203000</v>
      </c>
      <c r="U871" s="554">
        <v>203000</v>
      </c>
      <c r="V871" s="554"/>
      <c r="W871" s="107" t="s">
        <v>1008</v>
      </c>
      <c r="X871" s="103" t="s">
        <v>27</v>
      </c>
      <c r="Y871" s="108">
        <v>0.6</v>
      </c>
      <c r="Z871" s="109">
        <v>4.9000000000000004</v>
      </c>
      <c r="AA871" s="554">
        <v>264499</v>
      </c>
      <c r="AB871" s="554">
        <v>158699.4</v>
      </c>
      <c r="AC871" s="71"/>
      <c r="AD871" s="71"/>
      <c r="AE871" s="71"/>
      <c r="AF871" s="71"/>
      <c r="AG871" s="71"/>
      <c r="AH871" s="103"/>
      <c r="AI871" s="71"/>
      <c r="AJ871" s="103"/>
      <c r="AK871" s="103"/>
      <c r="AL871" s="554" t="s">
        <v>35</v>
      </c>
      <c r="AM871" s="554" t="s">
        <v>35</v>
      </c>
      <c r="AN871" s="71"/>
      <c r="AO871" s="103"/>
      <c r="AP871" s="602" t="s">
        <v>35</v>
      </c>
      <c r="AQ871" s="107"/>
      <c r="AR871" s="107" t="s">
        <v>1960</v>
      </c>
    </row>
    <row r="872" spans="1:44" s="77" customFormat="1" outlineLevel="2">
      <c r="A872" s="72">
        <v>56</v>
      </c>
      <c r="B872" s="552" t="s">
        <v>35</v>
      </c>
      <c r="C872" s="552"/>
      <c r="D872" s="71"/>
      <c r="E872" s="103"/>
      <c r="F872" s="103"/>
      <c r="G872" s="103"/>
      <c r="H872" s="103"/>
      <c r="I872" s="103"/>
      <c r="J872" s="103"/>
      <c r="K872" s="107"/>
      <c r="L872" s="105" t="s">
        <v>35</v>
      </c>
      <c r="M872" s="554" t="s">
        <v>35</v>
      </c>
      <c r="N872" s="554" t="s">
        <v>35</v>
      </c>
      <c r="O872" s="554" t="s">
        <v>35</v>
      </c>
      <c r="P872" s="554" t="s">
        <v>35</v>
      </c>
      <c r="Q872" s="71" t="s">
        <v>35</v>
      </c>
      <c r="R872" s="103"/>
      <c r="S872" s="103"/>
      <c r="T872" s="554" t="s">
        <v>35</v>
      </c>
      <c r="U872" s="554" t="s">
        <v>35</v>
      </c>
      <c r="V872" s="554"/>
      <c r="W872" s="107" t="s">
        <v>1040</v>
      </c>
      <c r="X872" s="103" t="s">
        <v>27</v>
      </c>
      <c r="Y872" s="108">
        <v>2.94</v>
      </c>
      <c r="Z872" s="109"/>
      <c r="AA872" s="554">
        <v>854777</v>
      </c>
      <c r="AB872" s="554">
        <v>2513044.38</v>
      </c>
      <c r="AC872" s="71"/>
      <c r="AD872" s="71"/>
      <c r="AE872" s="71"/>
      <c r="AF872" s="71"/>
      <c r="AG872" s="71"/>
      <c r="AH872" s="103"/>
      <c r="AI872" s="71"/>
      <c r="AJ872" s="103"/>
      <c r="AK872" s="103"/>
      <c r="AL872" s="554" t="s">
        <v>35</v>
      </c>
      <c r="AM872" s="554" t="s">
        <v>35</v>
      </c>
      <c r="AN872" s="71"/>
      <c r="AO872" s="103"/>
      <c r="AP872" s="602" t="s">
        <v>35</v>
      </c>
      <c r="AQ872" s="107"/>
      <c r="AR872" s="107"/>
    </row>
    <row r="873" spans="1:44" s="77" customFormat="1" outlineLevel="2">
      <c r="A873" s="72">
        <v>56</v>
      </c>
      <c r="B873" s="552" t="s">
        <v>35</v>
      </c>
      <c r="C873" s="552"/>
      <c r="D873" s="71"/>
      <c r="E873" s="103"/>
      <c r="F873" s="103"/>
      <c r="G873" s="103"/>
      <c r="H873" s="103"/>
      <c r="I873" s="103"/>
      <c r="J873" s="103"/>
      <c r="K873" s="107"/>
      <c r="L873" s="105" t="s">
        <v>35</v>
      </c>
      <c r="M873" s="554" t="s">
        <v>35</v>
      </c>
      <c r="N873" s="554" t="s">
        <v>35</v>
      </c>
      <c r="O873" s="554" t="s">
        <v>35</v>
      </c>
      <c r="P873" s="554" t="s">
        <v>35</v>
      </c>
      <c r="Q873" s="71" t="s">
        <v>35</v>
      </c>
      <c r="R873" s="103"/>
      <c r="S873" s="103"/>
      <c r="T873" s="554" t="s">
        <v>35</v>
      </c>
      <c r="U873" s="554" t="s">
        <v>35</v>
      </c>
      <c r="V873" s="554"/>
      <c r="W873" s="107" t="s">
        <v>1004</v>
      </c>
      <c r="X873" s="103" t="s">
        <v>27</v>
      </c>
      <c r="Y873" s="108">
        <v>2.94</v>
      </c>
      <c r="Z873" s="109"/>
      <c r="AA873" s="554">
        <v>330817</v>
      </c>
      <c r="AB873" s="554">
        <v>972601.98</v>
      </c>
      <c r="AC873" s="71"/>
      <c r="AD873" s="71"/>
      <c r="AE873" s="71"/>
      <c r="AF873" s="71"/>
      <c r="AG873" s="71"/>
      <c r="AH873" s="103"/>
      <c r="AI873" s="71"/>
      <c r="AJ873" s="103"/>
      <c r="AK873" s="103"/>
      <c r="AL873" s="554" t="s">
        <v>35</v>
      </c>
      <c r="AM873" s="554" t="s">
        <v>35</v>
      </c>
      <c r="AN873" s="71"/>
      <c r="AO873" s="103"/>
      <c r="AP873" s="602" t="s">
        <v>35</v>
      </c>
      <c r="AQ873" s="107"/>
      <c r="AR873" s="107"/>
    </row>
    <row r="874" spans="1:44" s="77" customFormat="1" ht="56.25" outlineLevel="2">
      <c r="A874" s="72">
        <v>56</v>
      </c>
      <c r="B874" s="552" t="s">
        <v>35</v>
      </c>
      <c r="C874" s="552"/>
      <c r="D874" s="71"/>
      <c r="E874" s="103"/>
      <c r="F874" s="103"/>
      <c r="G874" s="103"/>
      <c r="H874" s="103"/>
      <c r="I874" s="103"/>
      <c r="J874" s="103"/>
      <c r="K874" s="107"/>
      <c r="L874" s="105" t="s">
        <v>35</v>
      </c>
      <c r="M874" s="554" t="s">
        <v>35</v>
      </c>
      <c r="N874" s="554" t="s">
        <v>35</v>
      </c>
      <c r="O874" s="554" t="s">
        <v>35</v>
      </c>
      <c r="P874" s="554" t="s">
        <v>35</v>
      </c>
      <c r="Q874" s="71" t="s">
        <v>35</v>
      </c>
      <c r="R874" s="103"/>
      <c r="S874" s="103"/>
      <c r="T874" s="554" t="s">
        <v>35</v>
      </c>
      <c r="U874" s="554" t="s">
        <v>35</v>
      </c>
      <c r="V874" s="554"/>
      <c r="W874" s="107" t="s">
        <v>1066</v>
      </c>
      <c r="X874" s="103" t="s">
        <v>27</v>
      </c>
      <c r="Y874" s="108">
        <v>3.2</v>
      </c>
      <c r="Z874" s="109"/>
      <c r="AA874" s="554">
        <v>9816278</v>
      </c>
      <c r="AB874" s="554">
        <v>31412089.600000001</v>
      </c>
      <c r="AC874" s="71"/>
      <c r="AD874" s="71"/>
      <c r="AE874" s="71"/>
      <c r="AF874" s="71"/>
      <c r="AG874" s="71"/>
      <c r="AH874" s="103"/>
      <c r="AI874" s="71"/>
      <c r="AJ874" s="103"/>
      <c r="AK874" s="103"/>
      <c r="AL874" s="554" t="s">
        <v>35</v>
      </c>
      <c r="AM874" s="554" t="s">
        <v>35</v>
      </c>
      <c r="AN874" s="71"/>
      <c r="AO874" s="103"/>
      <c r="AP874" s="602" t="s">
        <v>35</v>
      </c>
      <c r="AQ874" s="107"/>
      <c r="AR874" s="107"/>
    </row>
    <row r="875" spans="1:44" s="77" customFormat="1" outlineLevel="2">
      <c r="A875" s="72">
        <v>56</v>
      </c>
      <c r="B875" s="552" t="s">
        <v>35</v>
      </c>
      <c r="C875" s="552"/>
      <c r="D875" s="71"/>
      <c r="E875" s="103"/>
      <c r="F875" s="103"/>
      <c r="G875" s="103"/>
      <c r="H875" s="103"/>
      <c r="I875" s="103"/>
      <c r="J875" s="103"/>
      <c r="K875" s="107"/>
      <c r="L875" s="105" t="s">
        <v>35</v>
      </c>
      <c r="M875" s="554" t="s">
        <v>35</v>
      </c>
      <c r="N875" s="554" t="s">
        <v>35</v>
      </c>
      <c r="O875" s="554" t="s">
        <v>35</v>
      </c>
      <c r="P875" s="554" t="s">
        <v>35</v>
      </c>
      <c r="Q875" s="71" t="s">
        <v>35</v>
      </c>
      <c r="R875" s="103"/>
      <c r="S875" s="103"/>
      <c r="T875" s="554" t="s">
        <v>35</v>
      </c>
      <c r="U875" s="554" t="s">
        <v>35</v>
      </c>
      <c r="V875" s="554"/>
      <c r="W875" s="107" t="s">
        <v>1009</v>
      </c>
      <c r="X875" s="103" t="s">
        <v>27</v>
      </c>
      <c r="Y875" s="108">
        <v>1.44</v>
      </c>
      <c r="Z875" s="109"/>
      <c r="AA875" s="554">
        <v>282038</v>
      </c>
      <c r="AB875" s="554">
        <v>406134.72</v>
      </c>
      <c r="AC875" s="71"/>
      <c r="AD875" s="71"/>
      <c r="AE875" s="71"/>
      <c r="AF875" s="71"/>
      <c r="AG875" s="71"/>
      <c r="AH875" s="103"/>
      <c r="AI875" s="71"/>
      <c r="AJ875" s="103"/>
      <c r="AK875" s="103"/>
      <c r="AL875" s="554" t="s">
        <v>35</v>
      </c>
      <c r="AM875" s="554" t="s">
        <v>35</v>
      </c>
      <c r="AN875" s="71"/>
      <c r="AO875" s="103"/>
      <c r="AP875" s="602" t="s">
        <v>35</v>
      </c>
      <c r="AQ875" s="107"/>
      <c r="AR875" s="107"/>
    </row>
    <row r="876" spans="1:44" s="77" customFormat="1" outlineLevel="2">
      <c r="A876" s="72">
        <v>56</v>
      </c>
      <c r="B876" s="552" t="s">
        <v>35</v>
      </c>
      <c r="C876" s="552"/>
      <c r="D876" s="71"/>
      <c r="E876" s="103"/>
      <c r="F876" s="103"/>
      <c r="G876" s="103"/>
      <c r="H876" s="103"/>
      <c r="I876" s="103"/>
      <c r="J876" s="103"/>
      <c r="K876" s="107"/>
      <c r="L876" s="105" t="s">
        <v>35</v>
      </c>
      <c r="M876" s="554" t="s">
        <v>35</v>
      </c>
      <c r="N876" s="554" t="s">
        <v>35</v>
      </c>
      <c r="O876" s="554" t="s">
        <v>35</v>
      </c>
      <c r="P876" s="554" t="s">
        <v>35</v>
      </c>
      <c r="Q876" s="71" t="s">
        <v>35</v>
      </c>
      <c r="R876" s="103"/>
      <c r="S876" s="103"/>
      <c r="T876" s="554" t="s">
        <v>35</v>
      </c>
      <c r="U876" s="554" t="s">
        <v>35</v>
      </c>
      <c r="V876" s="554"/>
      <c r="W876" s="107" t="s">
        <v>1008</v>
      </c>
      <c r="X876" s="103" t="s">
        <v>27</v>
      </c>
      <c r="Y876" s="108">
        <v>4.5</v>
      </c>
      <c r="Z876" s="109"/>
      <c r="AA876" s="554">
        <v>264499</v>
      </c>
      <c r="AB876" s="554">
        <v>1190245.5</v>
      </c>
      <c r="AC876" s="71"/>
      <c r="AD876" s="71"/>
      <c r="AE876" s="71"/>
      <c r="AF876" s="71"/>
      <c r="AG876" s="71"/>
      <c r="AH876" s="103"/>
      <c r="AI876" s="71"/>
      <c r="AJ876" s="103"/>
      <c r="AK876" s="103"/>
      <c r="AL876" s="554" t="s">
        <v>35</v>
      </c>
      <c r="AM876" s="554" t="s">
        <v>35</v>
      </c>
      <c r="AN876" s="71"/>
      <c r="AO876" s="103"/>
      <c r="AP876" s="602" t="s">
        <v>35</v>
      </c>
      <c r="AQ876" s="107"/>
      <c r="AR876" s="107"/>
    </row>
    <row r="877" spans="1:44" s="77" customFormat="1" outlineLevel="2">
      <c r="A877" s="72">
        <v>56</v>
      </c>
      <c r="B877" s="552"/>
      <c r="C877" s="552"/>
      <c r="D877" s="61"/>
      <c r="E877" s="103"/>
      <c r="F877" s="103"/>
      <c r="G877" s="103"/>
      <c r="H877" s="103"/>
      <c r="I877" s="103"/>
      <c r="J877" s="103"/>
      <c r="K877" s="107"/>
      <c r="L877" s="105" t="s">
        <v>35</v>
      </c>
      <c r="M877" s="554" t="s">
        <v>35</v>
      </c>
      <c r="N877" s="554" t="s">
        <v>35</v>
      </c>
      <c r="O877" s="554" t="s">
        <v>35</v>
      </c>
      <c r="P877" s="554" t="s">
        <v>35</v>
      </c>
      <c r="Q877" s="71" t="s">
        <v>35</v>
      </c>
      <c r="R877" s="103"/>
      <c r="S877" s="103"/>
      <c r="T877" s="554" t="s">
        <v>35</v>
      </c>
      <c r="U877" s="554" t="s">
        <v>35</v>
      </c>
      <c r="V877" s="554"/>
      <c r="W877" s="107"/>
      <c r="X877" s="103"/>
      <c r="Y877" s="108"/>
      <c r="Z877" s="109"/>
      <c r="AA877" s="554" t="s">
        <v>35</v>
      </c>
      <c r="AB877" s="554" t="s">
        <v>35</v>
      </c>
      <c r="AC877" s="71"/>
      <c r="AD877" s="71"/>
      <c r="AE877" s="71"/>
      <c r="AF877" s="71"/>
      <c r="AG877" s="71"/>
      <c r="AH877" s="103"/>
      <c r="AI877" s="71"/>
      <c r="AJ877" s="103"/>
      <c r="AK877" s="103"/>
      <c r="AL877" s="554" t="s">
        <v>35</v>
      </c>
      <c r="AM877" s="554" t="s">
        <v>35</v>
      </c>
      <c r="AN877" s="71"/>
      <c r="AO877" s="103"/>
      <c r="AP877" s="602" t="s">
        <v>35</v>
      </c>
      <c r="AQ877" s="107"/>
      <c r="AR877" s="107"/>
    </row>
    <row r="878" spans="1:44" s="77" customFormat="1" outlineLevel="1">
      <c r="A878" s="84" t="s">
        <v>2103</v>
      </c>
      <c r="B878" s="552">
        <v>57</v>
      </c>
      <c r="C878" s="552">
        <v>407</v>
      </c>
      <c r="D878" s="61" t="s">
        <v>145</v>
      </c>
      <c r="E878" s="162"/>
      <c r="F878" s="103"/>
      <c r="G878" s="162"/>
      <c r="H878" s="162"/>
      <c r="I878" s="162"/>
      <c r="J878" s="162"/>
      <c r="K878" s="129"/>
      <c r="L878" s="167">
        <v>0</v>
      </c>
      <c r="M878" s="553"/>
      <c r="N878" s="553"/>
      <c r="O878" s="553">
        <v>0</v>
      </c>
      <c r="P878" s="553">
        <v>0</v>
      </c>
      <c r="Q878" s="61"/>
      <c r="R878" s="162"/>
      <c r="S878" s="162">
        <v>0</v>
      </c>
      <c r="T878" s="553"/>
      <c r="U878" s="553">
        <v>0</v>
      </c>
      <c r="V878" s="553"/>
      <c r="W878" s="129"/>
      <c r="X878" s="162"/>
      <c r="Y878" s="169">
        <v>66.47</v>
      </c>
      <c r="Z878" s="170">
        <v>67.970000000000013</v>
      </c>
      <c r="AA878" s="553"/>
      <c r="AB878" s="553">
        <v>143639326.41000003</v>
      </c>
      <c r="AC878" s="71"/>
      <c r="AD878" s="71"/>
      <c r="AE878" s="71"/>
      <c r="AF878" s="71"/>
      <c r="AG878" s="71"/>
      <c r="AH878" s="103"/>
      <c r="AI878" s="61"/>
      <c r="AJ878" s="162"/>
      <c r="AK878" s="162">
        <v>0</v>
      </c>
      <c r="AL878" s="553"/>
      <c r="AM878" s="553">
        <v>0</v>
      </c>
      <c r="AN878" s="61"/>
      <c r="AO878" s="162">
        <v>0</v>
      </c>
      <c r="AP878" s="602">
        <v>143639326.41000003</v>
      </c>
      <c r="AQ878" s="59"/>
      <c r="AR878" s="59"/>
    </row>
    <row r="879" spans="1:44" s="77" customFormat="1" ht="56.25" outlineLevel="2">
      <c r="A879" s="72">
        <v>57</v>
      </c>
      <c r="B879" s="552" t="s">
        <v>35</v>
      </c>
      <c r="C879" s="552"/>
      <c r="D879" s="71" t="s">
        <v>146</v>
      </c>
      <c r="E879" s="103">
        <v>1</v>
      </c>
      <c r="F879" s="103"/>
      <c r="G879" s="103"/>
      <c r="H879" s="103"/>
      <c r="I879" s="103"/>
      <c r="J879" s="103"/>
      <c r="K879" s="107"/>
      <c r="L879" s="105" t="s">
        <v>35</v>
      </c>
      <c r="M879" s="554" t="s">
        <v>35</v>
      </c>
      <c r="N879" s="554" t="s">
        <v>35</v>
      </c>
      <c r="O879" s="554" t="s">
        <v>35</v>
      </c>
      <c r="P879" s="554" t="s">
        <v>35</v>
      </c>
      <c r="Q879" s="71" t="s">
        <v>35</v>
      </c>
      <c r="R879" s="103"/>
      <c r="S879" s="103"/>
      <c r="T879" s="554" t="s">
        <v>35</v>
      </c>
      <c r="U879" s="554" t="s">
        <v>35</v>
      </c>
      <c r="V879" s="554" t="s">
        <v>2164</v>
      </c>
      <c r="W879" s="107" t="s">
        <v>1057</v>
      </c>
      <c r="X879" s="103" t="s">
        <v>27</v>
      </c>
      <c r="Y879" s="108">
        <v>27</v>
      </c>
      <c r="Z879" s="109">
        <v>24.61</v>
      </c>
      <c r="AA879" s="554">
        <v>1229116</v>
      </c>
      <c r="AB879" s="554">
        <v>33186132</v>
      </c>
      <c r="AC879" s="71"/>
      <c r="AD879" s="71"/>
      <c r="AE879" s="71"/>
      <c r="AF879" s="71"/>
      <c r="AG879" s="71"/>
      <c r="AH879" s="103"/>
      <c r="AI879" s="71"/>
      <c r="AJ879" s="103"/>
      <c r="AK879" s="103"/>
      <c r="AL879" s="554" t="s">
        <v>35</v>
      </c>
      <c r="AM879" s="554" t="s">
        <v>35</v>
      </c>
      <c r="AN879" s="71"/>
      <c r="AO879" s="103"/>
      <c r="AP879" s="602" t="s">
        <v>35</v>
      </c>
      <c r="AQ879" s="59" t="s">
        <v>379</v>
      </c>
      <c r="AR879" s="59" t="s">
        <v>1912</v>
      </c>
    </row>
    <row r="880" spans="1:44" s="77" customFormat="1" ht="50.25" outlineLevel="2">
      <c r="A880" s="72">
        <v>57</v>
      </c>
      <c r="B880" s="552" t="s">
        <v>35</v>
      </c>
      <c r="C880" s="552"/>
      <c r="D880" s="71" t="s">
        <v>39</v>
      </c>
      <c r="E880" s="103"/>
      <c r="F880" s="103"/>
      <c r="G880" s="103"/>
      <c r="H880" s="103"/>
      <c r="I880" s="103"/>
      <c r="J880" s="103"/>
      <c r="K880" s="107"/>
      <c r="L880" s="105" t="s">
        <v>35</v>
      </c>
      <c r="M880" s="554" t="s">
        <v>35</v>
      </c>
      <c r="N880" s="554" t="s">
        <v>35</v>
      </c>
      <c r="O880" s="554" t="s">
        <v>35</v>
      </c>
      <c r="P880" s="554" t="s">
        <v>35</v>
      </c>
      <c r="Q880" s="71" t="s">
        <v>35</v>
      </c>
      <c r="R880" s="103"/>
      <c r="S880" s="103"/>
      <c r="T880" s="554" t="s">
        <v>35</v>
      </c>
      <c r="U880" s="554" t="s">
        <v>35</v>
      </c>
      <c r="V880" s="554"/>
      <c r="W880" s="107" t="s">
        <v>1003</v>
      </c>
      <c r="X880" s="103" t="s">
        <v>27</v>
      </c>
      <c r="Y880" s="108"/>
      <c r="Z880" s="109">
        <v>7.6</v>
      </c>
      <c r="AA880" s="554">
        <v>854777</v>
      </c>
      <c r="AB880" s="554">
        <v>0</v>
      </c>
      <c r="AC880" s="71"/>
      <c r="AD880" s="71"/>
      <c r="AE880" s="71"/>
      <c r="AF880" s="71"/>
      <c r="AG880" s="71"/>
      <c r="AH880" s="103"/>
      <c r="AI880" s="71"/>
      <c r="AJ880" s="103"/>
      <c r="AK880" s="103"/>
      <c r="AL880" s="554" t="s">
        <v>35</v>
      </c>
      <c r="AM880" s="554" t="s">
        <v>35</v>
      </c>
      <c r="AN880" s="71"/>
      <c r="AO880" s="103"/>
      <c r="AP880" s="602" t="s">
        <v>35</v>
      </c>
      <c r="AQ880" s="584" t="s">
        <v>2001</v>
      </c>
      <c r="AR880" s="584" t="s">
        <v>1958</v>
      </c>
    </row>
    <row r="881" spans="1:44" s="77" customFormat="1" ht="93.75" outlineLevel="2">
      <c r="A881" s="72">
        <v>57</v>
      </c>
      <c r="B881" s="552" t="s">
        <v>35</v>
      </c>
      <c r="C881" s="552"/>
      <c r="D881" s="71"/>
      <c r="E881" s="103"/>
      <c r="F881" s="103"/>
      <c r="G881" s="103"/>
      <c r="H881" s="103"/>
      <c r="I881" s="103"/>
      <c r="J881" s="103"/>
      <c r="K881" s="107"/>
      <c r="L881" s="105" t="s">
        <v>35</v>
      </c>
      <c r="M881" s="554" t="s">
        <v>35</v>
      </c>
      <c r="N881" s="554" t="s">
        <v>35</v>
      </c>
      <c r="O881" s="554" t="s">
        <v>35</v>
      </c>
      <c r="P881" s="554" t="s">
        <v>35</v>
      </c>
      <c r="Q881" s="71" t="s">
        <v>35</v>
      </c>
      <c r="R881" s="103"/>
      <c r="S881" s="103"/>
      <c r="T881" s="554" t="s">
        <v>35</v>
      </c>
      <c r="U881" s="554" t="s">
        <v>35</v>
      </c>
      <c r="V881" s="554"/>
      <c r="W881" s="107" t="s">
        <v>1062</v>
      </c>
      <c r="X881" s="103" t="s">
        <v>27</v>
      </c>
      <c r="Y881" s="108"/>
      <c r="Z881" s="109">
        <v>7.6</v>
      </c>
      <c r="AA881" s="554">
        <v>264499</v>
      </c>
      <c r="AB881" s="554">
        <v>0</v>
      </c>
      <c r="AC881" s="71"/>
      <c r="AD881" s="71"/>
      <c r="AE881" s="71"/>
      <c r="AF881" s="71"/>
      <c r="AG881" s="71"/>
      <c r="AH881" s="103"/>
      <c r="AI881" s="71"/>
      <c r="AJ881" s="103"/>
      <c r="AK881" s="103"/>
      <c r="AL881" s="554" t="s">
        <v>35</v>
      </c>
      <c r="AM881" s="554" t="s">
        <v>35</v>
      </c>
      <c r="AN881" s="71"/>
      <c r="AO881" s="103"/>
      <c r="AP881" s="602" t="s">
        <v>35</v>
      </c>
      <c r="AQ881" s="107"/>
      <c r="AR881" s="107" t="s">
        <v>1959</v>
      </c>
    </row>
    <row r="882" spans="1:44" s="77" customFormat="1" ht="75" outlineLevel="2">
      <c r="A882" s="72">
        <v>57</v>
      </c>
      <c r="B882" s="552" t="s">
        <v>35</v>
      </c>
      <c r="C882" s="552"/>
      <c r="D882" s="71"/>
      <c r="E882" s="103"/>
      <c r="F882" s="103"/>
      <c r="G882" s="103"/>
      <c r="H882" s="103"/>
      <c r="I882" s="103"/>
      <c r="J882" s="103"/>
      <c r="K882" s="107"/>
      <c r="L882" s="105" t="s">
        <v>35</v>
      </c>
      <c r="M882" s="554" t="s">
        <v>35</v>
      </c>
      <c r="N882" s="554" t="s">
        <v>35</v>
      </c>
      <c r="O882" s="554" t="s">
        <v>35</v>
      </c>
      <c r="P882" s="554" t="s">
        <v>35</v>
      </c>
      <c r="Q882" s="71" t="s">
        <v>35</v>
      </c>
      <c r="R882" s="103"/>
      <c r="S882" s="103"/>
      <c r="T882" s="554" t="s">
        <v>35</v>
      </c>
      <c r="U882" s="554" t="s">
        <v>35</v>
      </c>
      <c r="V882" s="554"/>
      <c r="W882" s="107" t="s">
        <v>1067</v>
      </c>
      <c r="X882" s="103" t="s">
        <v>27</v>
      </c>
      <c r="Y882" s="108">
        <v>3.52</v>
      </c>
      <c r="Z882" s="109"/>
      <c r="AA882" s="554">
        <v>9667459</v>
      </c>
      <c r="AB882" s="554">
        <v>34029455.68</v>
      </c>
      <c r="AC882" s="71"/>
      <c r="AD882" s="71"/>
      <c r="AE882" s="71"/>
      <c r="AF882" s="71"/>
      <c r="AG882" s="71"/>
      <c r="AH882" s="103"/>
      <c r="AI882" s="71"/>
      <c r="AJ882" s="103"/>
      <c r="AK882" s="103"/>
      <c r="AL882" s="554" t="s">
        <v>35</v>
      </c>
      <c r="AM882" s="554" t="s">
        <v>35</v>
      </c>
      <c r="AN882" s="71"/>
      <c r="AO882" s="103"/>
      <c r="AP882" s="602" t="s">
        <v>35</v>
      </c>
      <c r="AQ882" s="107"/>
      <c r="AR882" s="107" t="s">
        <v>1960</v>
      </c>
    </row>
    <row r="883" spans="1:44" s="77" customFormat="1" ht="37.5" outlineLevel="2">
      <c r="A883" s="72">
        <v>57</v>
      </c>
      <c r="B883" s="552" t="s">
        <v>35</v>
      </c>
      <c r="C883" s="552"/>
      <c r="D883" s="71"/>
      <c r="E883" s="103"/>
      <c r="F883" s="103"/>
      <c r="G883" s="103"/>
      <c r="H883" s="103"/>
      <c r="I883" s="103"/>
      <c r="J883" s="103"/>
      <c r="K883" s="107"/>
      <c r="L883" s="105" t="s">
        <v>35</v>
      </c>
      <c r="M883" s="554" t="s">
        <v>35</v>
      </c>
      <c r="N883" s="554" t="s">
        <v>35</v>
      </c>
      <c r="O883" s="554" t="s">
        <v>35</v>
      </c>
      <c r="P883" s="554" t="s">
        <v>35</v>
      </c>
      <c r="Q883" s="71" t="s">
        <v>35</v>
      </c>
      <c r="R883" s="103"/>
      <c r="S883" s="103"/>
      <c r="T883" s="554" t="s">
        <v>35</v>
      </c>
      <c r="U883" s="554" t="s">
        <v>35</v>
      </c>
      <c r="V883" s="554"/>
      <c r="W883" s="107" t="s">
        <v>1068</v>
      </c>
      <c r="X883" s="103" t="s">
        <v>27</v>
      </c>
      <c r="Y883" s="108">
        <v>1.5</v>
      </c>
      <c r="Z883" s="109"/>
      <c r="AA883" s="554">
        <v>9667459</v>
      </c>
      <c r="AB883" s="554">
        <v>14501188.5</v>
      </c>
      <c r="AC883" s="71"/>
      <c r="AD883" s="71"/>
      <c r="AE883" s="71"/>
      <c r="AF883" s="71"/>
      <c r="AG883" s="71"/>
      <c r="AH883" s="103"/>
      <c r="AI883" s="71"/>
      <c r="AJ883" s="103"/>
      <c r="AK883" s="103"/>
      <c r="AL883" s="554" t="s">
        <v>35</v>
      </c>
      <c r="AM883" s="554" t="s">
        <v>35</v>
      </c>
      <c r="AN883" s="71"/>
      <c r="AO883" s="103"/>
      <c r="AP883" s="602" t="s">
        <v>35</v>
      </c>
      <c r="AQ883" s="107"/>
      <c r="AR883" s="107"/>
    </row>
    <row r="884" spans="1:44" s="77" customFormat="1" outlineLevel="2">
      <c r="A884" s="72">
        <v>57</v>
      </c>
      <c r="B884" s="552" t="s">
        <v>35</v>
      </c>
      <c r="C884" s="552"/>
      <c r="D884" s="71"/>
      <c r="E884" s="103"/>
      <c r="F884" s="103"/>
      <c r="G884" s="103"/>
      <c r="H884" s="103"/>
      <c r="I884" s="103"/>
      <c r="J884" s="103"/>
      <c r="K884" s="107"/>
      <c r="L884" s="105" t="s">
        <v>35</v>
      </c>
      <c r="M884" s="554" t="s">
        <v>35</v>
      </c>
      <c r="N884" s="554" t="s">
        <v>35</v>
      </c>
      <c r="O884" s="554" t="s">
        <v>35</v>
      </c>
      <c r="P884" s="554" t="s">
        <v>35</v>
      </c>
      <c r="Q884" s="71" t="s">
        <v>35</v>
      </c>
      <c r="R884" s="103"/>
      <c r="S884" s="103"/>
      <c r="T884" s="554" t="s">
        <v>35</v>
      </c>
      <c r="U884" s="554" t="s">
        <v>35</v>
      </c>
      <c r="V884" s="554"/>
      <c r="W884" s="107" t="s">
        <v>1039</v>
      </c>
      <c r="X884" s="103" t="s">
        <v>27</v>
      </c>
      <c r="Y884" s="108">
        <v>31.22</v>
      </c>
      <c r="Z884" s="109">
        <v>15.88</v>
      </c>
      <c r="AA884" s="554">
        <v>1747152</v>
      </c>
      <c r="AB884" s="554">
        <v>54546085.439999998</v>
      </c>
      <c r="AC884" s="71"/>
      <c r="AD884" s="71"/>
      <c r="AE884" s="71"/>
      <c r="AF884" s="71"/>
      <c r="AG884" s="71"/>
      <c r="AH884" s="103"/>
      <c r="AI884" s="71"/>
      <c r="AJ884" s="103"/>
      <c r="AK884" s="103"/>
      <c r="AL884" s="554" t="s">
        <v>35</v>
      </c>
      <c r="AM884" s="554" t="s">
        <v>35</v>
      </c>
      <c r="AN884" s="71"/>
      <c r="AO884" s="103"/>
      <c r="AP884" s="602" t="s">
        <v>35</v>
      </c>
      <c r="AQ884" s="107"/>
      <c r="AR884" s="107"/>
    </row>
    <row r="885" spans="1:44" s="77" customFormat="1" ht="37.5" outlineLevel="2">
      <c r="A885" s="72">
        <v>57</v>
      </c>
      <c r="B885" s="552" t="s">
        <v>35</v>
      </c>
      <c r="C885" s="552"/>
      <c r="D885" s="71"/>
      <c r="E885" s="103"/>
      <c r="F885" s="103"/>
      <c r="G885" s="103"/>
      <c r="H885" s="103"/>
      <c r="I885" s="103"/>
      <c r="J885" s="103"/>
      <c r="K885" s="107"/>
      <c r="L885" s="105" t="s">
        <v>35</v>
      </c>
      <c r="M885" s="554" t="s">
        <v>35</v>
      </c>
      <c r="N885" s="554" t="s">
        <v>35</v>
      </c>
      <c r="O885" s="554" t="s">
        <v>35</v>
      </c>
      <c r="P885" s="554" t="s">
        <v>35</v>
      </c>
      <c r="Q885" s="71" t="s">
        <v>35</v>
      </c>
      <c r="R885" s="103"/>
      <c r="S885" s="103"/>
      <c r="T885" s="554" t="s">
        <v>35</v>
      </c>
      <c r="U885" s="554" t="s">
        <v>35</v>
      </c>
      <c r="V885" s="554"/>
      <c r="W885" s="107" t="s">
        <v>1069</v>
      </c>
      <c r="X885" s="103" t="s">
        <v>27</v>
      </c>
      <c r="Y885" s="108"/>
      <c r="Z885" s="109">
        <v>10.88</v>
      </c>
      <c r="AA885" s="554">
        <v>1493615</v>
      </c>
      <c r="AB885" s="554">
        <v>0</v>
      </c>
      <c r="AC885" s="71"/>
      <c r="AD885" s="71"/>
      <c r="AE885" s="71"/>
      <c r="AF885" s="71" t="s">
        <v>147</v>
      </c>
      <c r="AG885" s="71"/>
      <c r="AH885" s="103"/>
      <c r="AI885" s="71"/>
      <c r="AJ885" s="103"/>
      <c r="AK885" s="103"/>
      <c r="AL885" s="554" t="s">
        <v>35</v>
      </c>
      <c r="AM885" s="554" t="s">
        <v>35</v>
      </c>
      <c r="AN885" s="71"/>
      <c r="AO885" s="103"/>
      <c r="AP885" s="602" t="s">
        <v>35</v>
      </c>
      <c r="AQ885" s="107"/>
      <c r="AR885" s="107"/>
    </row>
    <row r="886" spans="1:44" s="77" customFormat="1" ht="56.25" outlineLevel="2">
      <c r="A886" s="72">
        <v>57</v>
      </c>
      <c r="B886" s="552" t="s">
        <v>35</v>
      </c>
      <c r="C886" s="552"/>
      <c r="D886" s="71"/>
      <c r="E886" s="103"/>
      <c r="F886" s="103"/>
      <c r="G886" s="103"/>
      <c r="H886" s="103"/>
      <c r="I886" s="103"/>
      <c r="J886" s="103"/>
      <c r="K886" s="107"/>
      <c r="L886" s="105" t="s">
        <v>35</v>
      </c>
      <c r="M886" s="554" t="s">
        <v>35</v>
      </c>
      <c r="N886" s="554" t="s">
        <v>35</v>
      </c>
      <c r="O886" s="554" t="s">
        <v>35</v>
      </c>
      <c r="P886" s="554" t="s">
        <v>35</v>
      </c>
      <c r="Q886" s="71" t="s">
        <v>35</v>
      </c>
      <c r="R886" s="103"/>
      <c r="S886" s="103"/>
      <c r="T886" s="554" t="s">
        <v>35</v>
      </c>
      <c r="U886" s="554" t="s">
        <v>35</v>
      </c>
      <c r="V886" s="554"/>
      <c r="W886" s="107" t="s">
        <v>1070</v>
      </c>
      <c r="X886" s="103" t="s">
        <v>27</v>
      </c>
      <c r="Y886" s="108">
        <v>0.44</v>
      </c>
      <c r="Z886" s="109">
        <v>1.4</v>
      </c>
      <c r="AA886" s="554">
        <v>9667459</v>
      </c>
      <c r="AB886" s="554">
        <v>4253681.96</v>
      </c>
      <c r="AC886" s="71"/>
      <c r="AD886" s="71"/>
      <c r="AE886" s="71"/>
      <c r="AF886" s="71"/>
      <c r="AG886" s="71"/>
      <c r="AH886" s="103"/>
      <c r="AI886" s="71"/>
      <c r="AJ886" s="103"/>
      <c r="AK886" s="103"/>
      <c r="AL886" s="554" t="s">
        <v>35</v>
      </c>
      <c r="AM886" s="554" t="s">
        <v>35</v>
      </c>
      <c r="AN886" s="71"/>
      <c r="AO886" s="103"/>
      <c r="AP886" s="602" t="s">
        <v>35</v>
      </c>
      <c r="AQ886" s="107"/>
      <c r="AR886" s="107"/>
    </row>
    <row r="887" spans="1:44" s="77" customFormat="1" ht="37.5" outlineLevel="2">
      <c r="A887" s="72">
        <v>57</v>
      </c>
      <c r="B887" s="552" t="s">
        <v>35</v>
      </c>
      <c r="C887" s="552"/>
      <c r="D887" s="71"/>
      <c r="E887" s="103"/>
      <c r="F887" s="103"/>
      <c r="G887" s="103"/>
      <c r="H887" s="103"/>
      <c r="I887" s="103"/>
      <c r="J887" s="103"/>
      <c r="K887" s="107"/>
      <c r="L887" s="105" t="s">
        <v>35</v>
      </c>
      <c r="M887" s="554" t="s">
        <v>35</v>
      </c>
      <c r="N887" s="554" t="s">
        <v>35</v>
      </c>
      <c r="O887" s="554" t="s">
        <v>35</v>
      </c>
      <c r="P887" s="554" t="s">
        <v>35</v>
      </c>
      <c r="Q887" s="71" t="s">
        <v>35</v>
      </c>
      <c r="R887" s="103"/>
      <c r="S887" s="103"/>
      <c r="T887" s="554" t="s">
        <v>35</v>
      </c>
      <c r="U887" s="554" t="s">
        <v>35</v>
      </c>
      <c r="V887" s="554"/>
      <c r="W887" s="107" t="s">
        <v>1071</v>
      </c>
      <c r="X887" s="103" t="s">
        <v>27</v>
      </c>
      <c r="Y887" s="108">
        <v>2.79</v>
      </c>
      <c r="Z887" s="109"/>
      <c r="AA887" s="554">
        <v>1119277</v>
      </c>
      <c r="AB887" s="554">
        <v>3122782.83</v>
      </c>
      <c r="AC887" s="71"/>
      <c r="AD887" s="71"/>
      <c r="AE887" s="71"/>
      <c r="AF887" s="71"/>
      <c r="AG887" s="71"/>
      <c r="AH887" s="103"/>
      <c r="AI887" s="71"/>
      <c r="AJ887" s="103"/>
      <c r="AK887" s="103"/>
      <c r="AL887" s="554" t="s">
        <v>35</v>
      </c>
      <c r="AM887" s="554" t="s">
        <v>35</v>
      </c>
      <c r="AN887" s="71"/>
      <c r="AO887" s="103"/>
      <c r="AP887" s="602" t="s">
        <v>35</v>
      </c>
      <c r="AQ887" s="107"/>
      <c r="AR887" s="107"/>
    </row>
    <row r="888" spans="1:44" s="77" customFormat="1" outlineLevel="2">
      <c r="A888" s="72">
        <v>57</v>
      </c>
      <c r="B888" s="552"/>
      <c r="C888" s="552"/>
      <c r="D888" s="61"/>
      <c r="E888" s="103"/>
      <c r="F888" s="103"/>
      <c r="G888" s="103"/>
      <c r="H888" s="103"/>
      <c r="I888" s="103"/>
      <c r="J888" s="103"/>
      <c r="K888" s="107"/>
      <c r="L888" s="105" t="s">
        <v>35</v>
      </c>
      <c r="M888" s="554" t="s">
        <v>35</v>
      </c>
      <c r="N888" s="554" t="s">
        <v>35</v>
      </c>
      <c r="O888" s="554" t="s">
        <v>35</v>
      </c>
      <c r="P888" s="554" t="s">
        <v>35</v>
      </c>
      <c r="Q888" s="71" t="s">
        <v>35</v>
      </c>
      <c r="R888" s="103"/>
      <c r="S888" s="103"/>
      <c r="T888" s="554" t="s">
        <v>35</v>
      </c>
      <c r="U888" s="554" t="s">
        <v>35</v>
      </c>
      <c r="V888" s="554"/>
      <c r="W888" s="107"/>
      <c r="X888" s="103"/>
      <c r="Y888" s="108"/>
      <c r="Z888" s="109"/>
      <c r="AA888" s="554" t="s">
        <v>35</v>
      </c>
      <c r="AB888" s="554" t="s">
        <v>35</v>
      </c>
      <c r="AC888" s="71"/>
      <c r="AD888" s="71"/>
      <c r="AE888" s="71"/>
      <c r="AF888" s="71"/>
      <c r="AG888" s="71"/>
      <c r="AH888" s="103"/>
      <c r="AI888" s="71"/>
      <c r="AJ888" s="103"/>
      <c r="AK888" s="103"/>
      <c r="AL888" s="554" t="s">
        <v>35</v>
      </c>
      <c r="AM888" s="554" t="s">
        <v>35</v>
      </c>
      <c r="AN888" s="71"/>
      <c r="AO888" s="103"/>
      <c r="AP888" s="602" t="s">
        <v>35</v>
      </c>
      <c r="AQ888" s="107"/>
      <c r="AR888" s="107"/>
    </row>
    <row r="889" spans="1:44" s="77" customFormat="1" outlineLevel="1">
      <c r="A889" s="84" t="s">
        <v>2102</v>
      </c>
      <c r="B889" s="552">
        <v>58</v>
      </c>
      <c r="C889" s="552">
        <v>408</v>
      </c>
      <c r="D889" s="61" t="s">
        <v>148</v>
      </c>
      <c r="E889" s="162"/>
      <c r="F889" s="103"/>
      <c r="G889" s="162"/>
      <c r="H889" s="162"/>
      <c r="I889" s="162"/>
      <c r="J889" s="162"/>
      <c r="K889" s="129"/>
      <c r="L889" s="167">
        <v>0</v>
      </c>
      <c r="M889" s="553"/>
      <c r="N889" s="553"/>
      <c r="O889" s="553">
        <v>0</v>
      </c>
      <c r="P889" s="553">
        <v>0</v>
      </c>
      <c r="Q889" s="61"/>
      <c r="R889" s="162"/>
      <c r="S889" s="162">
        <v>2</v>
      </c>
      <c r="T889" s="553"/>
      <c r="U889" s="553">
        <v>90000</v>
      </c>
      <c r="V889" s="553"/>
      <c r="W889" s="129"/>
      <c r="X889" s="162"/>
      <c r="Y889" s="169">
        <v>27.560000000000002</v>
      </c>
      <c r="Z889" s="170">
        <v>27.450000000000003</v>
      </c>
      <c r="AA889" s="553"/>
      <c r="AB889" s="553">
        <v>95044530</v>
      </c>
      <c r="AC889" s="71"/>
      <c r="AD889" s="71"/>
      <c r="AE889" s="71"/>
      <c r="AF889" s="71"/>
      <c r="AG889" s="71"/>
      <c r="AH889" s="103"/>
      <c r="AI889" s="61"/>
      <c r="AJ889" s="162"/>
      <c r="AK889" s="162">
        <v>0</v>
      </c>
      <c r="AL889" s="553"/>
      <c r="AM889" s="553">
        <v>0</v>
      </c>
      <c r="AN889" s="61"/>
      <c r="AO889" s="162">
        <v>0</v>
      </c>
      <c r="AP889" s="602">
        <v>95134530</v>
      </c>
      <c r="AQ889" s="59"/>
      <c r="AR889" s="59"/>
    </row>
    <row r="890" spans="1:44" s="77" customFormat="1" ht="60" outlineLevel="2">
      <c r="A890" s="72">
        <v>58</v>
      </c>
      <c r="B890" s="552" t="s">
        <v>35</v>
      </c>
      <c r="C890" s="552"/>
      <c r="D890" s="71" t="s">
        <v>149</v>
      </c>
      <c r="E890" s="103">
        <v>3</v>
      </c>
      <c r="F890" s="103"/>
      <c r="G890" s="103"/>
      <c r="H890" s="103"/>
      <c r="I890" s="103"/>
      <c r="J890" s="103"/>
      <c r="K890" s="107"/>
      <c r="L890" s="105" t="s">
        <v>35</v>
      </c>
      <c r="M890" s="554" t="s">
        <v>35</v>
      </c>
      <c r="N890" s="554" t="s">
        <v>35</v>
      </c>
      <c r="O890" s="554" t="s">
        <v>35</v>
      </c>
      <c r="P890" s="554" t="s">
        <v>35</v>
      </c>
      <c r="Q890" s="71" t="s">
        <v>77</v>
      </c>
      <c r="R890" s="103" t="s">
        <v>44</v>
      </c>
      <c r="S890" s="103">
        <v>2</v>
      </c>
      <c r="T890" s="554">
        <v>45000</v>
      </c>
      <c r="U890" s="554">
        <v>90000</v>
      </c>
      <c r="V890" s="554" t="s">
        <v>2163</v>
      </c>
      <c r="W890" s="107" t="s">
        <v>1063</v>
      </c>
      <c r="X890" s="103" t="s">
        <v>27</v>
      </c>
      <c r="Y890" s="108">
        <v>13.8</v>
      </c>
      <c r="Z890" s="109">
        <v>12.62</v>
      </c>
      <c r="AA890" s="554">
        <v>3941166</v>
      </c>
      <c r="AB890" s="554">
        <v>54388090.800000004</v>
      </c>
      <c r="AC890" s="71" t="s">
        <v>28</v>
      </c>
      <c r="AD890" s="71" t="s">
        <v>29</v>
      </c>
      <c r="AE890" s="71" t="s">
        <v>30</v>
      </c>
      <c r="AF890" s="71" t="s">
        <v>31</v>
      </c>
      <c r="AG890" s="71" t="s">
        <v>32</v>
      </c>
      <c r="AH890" s="103"/>
      <c r="AI890" s="71"/>
      <c r="AJ890" s="103"/>
      <c r="AK890" s="103"/>
      <c r="AL890" s="554" t="s">
        <v>35</v>
      </c>
      <c r="AM890" s="554" t="s">
        <v>35</v>
      </c>
      <c r="AN890" s="71"/>
      <c r="AO890" s="103"/>
      <c r="AP890" s="602" t="s">
        <v>35</v>
      </c>
      <c r="AQ890" s="59" t="s">
        <v>613</v>
      </c>
      <c r="AR890" s="59" t="s">
        <v>1912</v>
      </c>
    </row>
    <row r="891" spans="1:44" s="77" customFormat="1" ht="50.25" outlineLevel="2">
      <c r="A891" s="72">
        <v>58</v>
      </c>
      <c r="B891" s="552" t="s">
        <v>35</v>
      </c>
      <c r="C891" s="552"/>
      <c r="D891" s="71" t="s">
        <v>39</v>
      </c>
      <c r="E891" s="103"/>
      <c r="F891" s="103"/>
      <c r="G891" s="103"/>
      <c r="H891" s="103"/>
      <c r="I891" s="103"/>
      <c r="J891" s="103"/>
      <c r="K891" s="107"/>
      <c r="L891" s="105" t="s">
        <v>35</v>
      </c>
      <c r="M891" s="554" t="s">
        <v>35</v>
      </c>
      <c r="N891" s="554" t="s">
        <v>35</v>
      </c>
      <c r="O891" s="554" t="s">
        <v>35</v>
      </c>
      <c r="P891" s="554" t="s">
        <v>35</v>
      </c>
      <c r="Q891" s="71" t="s">
        <v>35</v>
      </c>
      <c r="R891" s="103"/>
      <c r="S891" s="103"/>
      <c r="T891" s="554" t="s">
        <v>35</v>
      </c>
      <c r="U891" s="554" t="s">
        <v>35</v>
      </c>
      <c r="V891" s="554"/>
      <c r="W891" s="107" t="s">
        <v>1064</v>
      </c>
      <c r="X891" s="103" t="s">
        <v>27</v>
      </c>
      <c r="Y891" s="108">
        <v>3.2</v>
      </c>
      <c r="Z891" s="109"/>
      <c r="AA891" s="554">
        <v>9816278</v>
      </c>
      <c r="AB891" s="554">
        <v>31412089.600000001</v>
      </c>
      <c r="AC891" s="71"/>
      <c r="AD891" s="71"/>
      <c r="AE891" s="71"/>
      <c r="AF891" s="71"/>
      <c r="AG891" s="71"/>
      <c r="AH891" s="103"/>
      <c r="AI891" s="71"/>
      <c r="AJ891" s="103"/>
      <c r="AK891" s="103"/>
      <c r="AL891" s="554" t="s">
        <v>35</v>
      </c>
      <c r="AM891" s="554" t="s">
        <v>35</v>
      </c>
      <c r="AN891" s="71"/>
      <c r="AO891" s="103"/>
      <c r="AP891" s="602" t="s">
        <v>35</v>
      </c>
      <c r="AQ891" s="584" t="s">
        <v>1998</v>
      </c>
      <c r="AR891" s="584" t="s">
        <v>1958</v>
      </c>
    </row>
    <row r="892" spans="1:44" s="77" customFormat="1" ht="93.75" outlineLevel="2">
      <c r="A892" s="72">
        <v>58</v>
      </c>
      <c r="B892" s="552" t="s">
        <v>35</v>
      </c>
      <c r="C892" s="552"/>
      <c r="D892" s="71"/>
      <c r="E892" s="103"/>
      <c r="F892" s="103"/>
      <c r="G892" s="103"/>
      <c r="H892" s="103"/>
      <c r="I892" s="103"/>
      <c r="J892" s="103"/>
      <c r="K892" s="107"/>
      <c r="L892" s="105" t="s">
        <v>35</v>
      </c>
      <c r="M892" s="554" t="s">
        <v>35</v>
      </c>
      <c r="N892" s="554" t="s">
        <v>35</v>
      </c>
      <c r="O892" s="554" t="s">
        <v>35</v>
      </c>
      <c r="P892" s="554" t="s">
        <v>35</v>
      </c>
      <c r="Q892" s="71" t="s">
        <v>35</v>
      </c>
      <c r="R892" s="103"/>
      <c r="S892" s="103"/>
      <c r="T892" s="554" t="s">
        <v>35</v>
      </c>
      <c r="U892" s="554" t="s">
        <v>35</v>
      </c>
      <c r="V892" s="554"/>
      <c r="W892" s="107" t="s">
        <v>1069</v>
      </c>
      <c r="X892" s="103" t="s">
        <v>27</v>
      </c>
      <c r="Y892" s="108">
        <v>0.98</v>
      </c>
      <c r="Z892" s="109">
        <v>4.4800000000000004</v>
      </c>
      <c r="AA892" s="554">
        <v>1493615</v>
      </c>
      <c r="AB892" s="554">
        <v>1463742.7</v>
      </c>
      <c r="AC892" s="71"/>
      <c r="AD892" s="71"/>
      <c r="AE892" s="71"/>
      <c r="AF892" s="71"/>
      <c r="AG892" s="71"/>
      <c r="AH892" s="103"/>
      <c r="AI892" s="71"/>
      <c r="AJ892" s="103"/>
      <c r="AK892" s="103"/>
      <c r="AL892" s="554" t="s">
        <v>35</v>
      </c>
      <c r="AM892" s="554" t="s">
        <v>35</v>
      </c>
      <c r="AN892" s="71"/>
      <c r="AO892" s="103"/>
      <c r="AP892" s="602" t="s">
        <v>35</v>
      </c>
      <c r="AQ892" s="107"/>
      <c r="AR892" s="107" t="s">
        <v>1959</v>
      </c>
    </row>
    <row r="893" spans="1:44" s="77" customFormat="1" ht="75" outlineLevel="2">
      <c r="A893" s="72">
        <v>58</v>
      </c>
      <c r="B893" s="552" t="s">
        <v>35</v>
      </c>
      <c r="C893" s="552"/>
      <c r="D893" s="71"/>
      <c r="E893" s="103"/>
      <c r="F893" s="103"/>
      <c r="G893" s="103"/>
      <c r="H893" s="103"/>
      <c r="I893" s="103"/>
      <c r="J893" s="103"/>
      <c r="K893" s="107"/>
      <c r="L893" s="105" t="s">
        <v>35</v>
      </c>
      <c r="M893" s="554" t="s">
        <v>35</v>
      </c>
      <c r="N893" s="554" t="s">
        <v>35</v>
      </c>
      <c r="O893" s="554" t="s">
        <v>35</v>
      </c>
      <c r="P893" s="554" t="s">
        <v>35</v>
      </c>
      <c r="Q893" s="71" t="s">
        <v>35</v>
      </c>
      <c r="R893" s="103"/>
      <c r="S893" s="103"/>
      <c r="T893" s="554" t="s">
        <v>35</v>
      </c>
      <c r="U893" s="554" t="s">
        <v>35</v>
      </c>
      <c r="V893" s="554"/>
      <c r="W893" s="107" t="s">
        <v>1072</v>
      </c>
      <c r="X893" s="103" t="s">
        <v>27</v>
      </c>
      <c r="Y893" s="108">
        <v>2.94</v>
      </c>
      <c r="Z893" s="109"/>
      <c r="AA893" s="554">
        <v>1493615</v>
      </c>
      <c r="AB893" s="554">
        <v>4391228.0999999996</v>
      </c>
      <c r="AC893" s="71"/>
      <c r="AD893" s="71"/>
      <c r="AE893" s="71"/>
      <c r="AF893" s="71"/>
      <c r="AG893" s="71"/>
      <c r="AH893" s="103"/>
      <c r="AI893" s="71"/>
      <c r="AJ893" s="103"/>
      <c r="AK893" s="103"/>
      <c r="AL893" s="554" t="s">
        <v>35</v>
      </c>
      <c r="AM893" s="554" t="s">
        <v>35</v>
      </c>
      <c r="AN893" s="71"/>
      <c r="AO893" s="103"/>
      <c r="AP893" s="602" t="s">
        <v>35</v>
      </c>
      <c r="AQ893" s="107"/>
      <c r="AR893" s="107" t="s">
        <v>1960</v>
      </c>
    </row>
    <row r="894" spans="1:44" s="77" customFormat="1" outlineLevel="2">
      <c r="A894" s="72">
        <v>58</v>
      </c>
      <c r="B894" s="552" t="s">
        <v>35</v>
      </c>
      <c r="C894" s="552"/>
      <c r="D894" s="71"/>
      <c r="E894" s="103"/>
      <c r="F894" s="103"/>
      <c r="G894" s="103"/>
      <c r="H894" s="103"/>
      <c r="I894" s="103"/>
      <c r="J894" s="103"/>
      <c r="K894" s="107"/>
      <c r="L894" s="105" t="s">
        <v>35</v>
      </c>
      <c r="M894" s="554" t="s">
        <v>35</v>
      </c>
      <c r="N894" s="554" t="s">
        <v>35</v>
      </c>
      <c r="O894" s="554" t="s">
        <v>35</v>
      </c>
      <c r="P894" s="554" t="s">
        <v>35</v>
      </c>
      <c r="Q894" s="71" t="s">
        <v>35</v>
      </c>
      <c r="R894" s="103"/>
      <c r="S894" s="103"/>
      <c r="T894" s="554" t="s">
        <v>35</v>
      </c>
      <c r="U894" s="554" t="s">
        <v>35</v>
      </c>
      <c r="V894" s="554"/>
      <c r="W894" s="107" t="s">
        <v>1038</v>
      </c>
      <c r="X894" s="103" t="s">
        <v>27</v>
      </c>
      <c r="Y894" s="108">
        <v>1.44</v>
      </c>
      <c r="Z894" s="109"/>
      <c r="AA894" s="554">
        <v>1398600</v>
      </c>
      <c r="AB894" s="554">
        <v>2013984</v>
      </c>
      <c r="AC894" s="71"/>
      <c r="AD894" s="71"/>
      <c r="AE894" s="71"/>
      <c r="AF894" s="71"/>
      <c r="AG894" s="71"/>
      <c r="AH894" s="103"/>
      <c r="AI894" s="71"/>
      <c r="AJ894" s="103"/>
      <c r="AK894" s="103"/>
      <c r="AL894" s="554" t="s">
        <v>35</v>
      </c>
      <c r="AM894" s="554" t="s">
        <v>35</v>
      </c>
      <c r="AN894" s="71"/>
      <c r="AO894" s="103"/>
      <c r="AP894" s="602" t="s">
        <v>35</v>
      </c>
      <c r="AQ894" s="107"/>
      <c r="AR894" s="107"/>
    </row>
    <row r="895" spans="1:44" s="77" customFormat="1" outlineLevel="2">
      <c r="A895" s="72">
        <v>58</v>
      </c>
      <c r="B895" s="552" t="s">
        <v>35</v>
      </c>
      <c r="C895" s="552"/>
      <c r="D895" s="71"/>
      <c r="E895" s="103"/>
      <c r="F895" s="103"/>
      <c r="G895" s="103"/>
      <c r="H895" s="103"/>
      <c r="I895" s="103"/>
      <c r="J895" s="103"/>
      <c r="K895" s="107"/>
      <c r="L895" s="105" t="s">
        <v>35</v>
      </c>
      <c r="M895" s="554" t="s">
        <v>35</v>
      </c>
      <c r="N895" s="554" t="s">
        <v>35</v>
      </c>
      <c r="O895" s="554" t="s">
        <v>35</v>
      </c>
      <c r="P895" s="554" t="s">
        <v>35</v>
      </c>
      <c r="Q895" s="71" t="s">
        <v>35</v>
      </c>
      <c r="R895" s="103"/>
      <c r="S895" s="103"/>
      <c r="T895" s="554" t="s">
        <v>35</v>
      </c>
      <c r="U895" s="554" t="s">
        <v>35</v>
      </c>
      <c r="V895" s="554"/>
      <c r="W895" s="107" t="s">
        <v>1008</v>
      </c>
      <c r="X895" s="103" t="s">
        <v>27</v>
      </c>
      <c r="Y895" s="108">
        <v>5.2</v>
      </c>
      <c r="Z895" s="109">
        <v>2.59</v>
      </c>
      <c r="AA895" s="554">
        <v>264499</v>
      </c>
      <c r="AB895" s="554">
        <v>1375394.8</v>
      </c>
      <c r="AC895" s="71"/>
      <c r="AD895" s="71"/>
      <c r="AE895" s="71"/>
      <c r="AF895" s="71"/>
      <c r="AG895" s="71"/>
      <c r="AH895" s="103"/>
      <c r="AI895" s="71"/>
      <c r="AJ895" s="103"/>
      <c r="AK895" s="103"/>
      <c r="AL895" s="554" t="s">
        <v>35</v>
      </c>
      <c r="AM895" s="554" t="s">
        <v>35</v>
      </c>
      <c r="AN895" s="71"/>
      <c r="AO895" s="103"/>
      <c r="AP895" s="602" t="s">
        <v>35</v>
      </c>
      <c r="AQ895" s="107"/>
      <c r="AR895" s="107"/>
    </row>
    <row r="896" spans="1:44" s="77" customFormat="1" ht="37.5" outlineLevel="2">
      <c r="A896" s="72">
        <v>58</v>
      </c>
      <c r="B896" s="552" t="s">
        <v>35</v>
      </c>
      <c r="C896" s="552"/>
      <c r="D896" s="71"/>
      <c r="E896" s="103"/>
      <c r="F896" s="103"/>
      <c r="G896" s="103"/>
      <c r="H896" s="103"/>
      <c r="I896" s="103"/>
      <c r="J896" s="103"/>
      <c r="K896" s="107"/>
      <c r="L896" s="105" t="s">
        <v>35</v>
      </c>
      <c r="M896" s="554" t="s">
        <v>35</v>
      </c>
      <c r="N896" s="554" t="s">
        <v>35</v>
      </c>
      <c r="O896" s="554" t="s">
        <v>35</v>
      </c>
      <c r="P896" s="554" t="s">
        <v>35</v>
      </c>
      <c r="Q896" s="71" t="s">
        <v>35</v>
      </c>
      <c r="R896" s="103"/>
      <c r="S896" s="103"/>
      <c r="T896" s="554" t="s">
        <v>35</v>
      </c>
      <c r="U896" s="554" t="s">
        <v>35</v>
      </c>
      <c r="V896" s="554"/>
      <c r="W896" s="107" t="s">
        <v>1073</v>
      </c>
      <c r="X896" s="103" t="s">
        <v>27</v>
      </c>
      <c r="Y896" s="108"/>
      <c r="Z896" s="109">
        <v>7.76</v>
      </c>
      <c r="AA896" s="554">
        <v>1119277</v>
      </c>
      <c r="AB896" s="554">
        <v>0</v>
      </c>
      <c r="AC896" s="71"/>
      <c r="AD896" s="71"/>
      <c r="AE896" s="71"/>
      <c r="AF896" s="71"/>
      <c r="AG896" s="71"/>
      <c r="AH896" s="103"/>
      <c r="AI896" s="71"/>
      <c r="AJ896" s="103"/>
      <c r="AK896" s="103"/>
      <c r="AL896" s="554" t="s">
        <v>35</v>
      </c>
      <c r="AM896" s="554" t="s">
        <v>35</v>
      </c>
      <c r="AN896" s="71"/>
      <c r="AO896" s="103"/>
      <c r="AP896" s="602" t="s">
        <v>35</v>
      </c>
      <c r="AQ896" s="107"/>
      <c r="AR896" s="107"/>
    </row>
    <row r="897" spans="1:44" s="77" customFormat="1" outlineLevel="2">
      <c r="A897" s="72">
        <v>58</v>
      </c>
      <c r="B897" s="552"/>
      <c r="C897" s="552"/>
      <c r="D897" s="61"/>
      <c r="E897" s="103"/>
      <c r="F897" s="103"/>
      <c r="G897" s="103"/>
      <c r="H897" s="103"/>
      <c r="I897" s="103"/>
      <c r="J897" s="103"/>
      <c r="K897" s="107"/>
      <c r="L897" s="105" t="s">
        <v>35</v>
      </c>
      <c r="M897" s="554" t="s">
        <v>35</v>
      </c>
      <c r="N897" s="554" t="s">
        <v>35</v>
      </c>
      <c r="O897" s="554" t="s">
        <v>35</v>
      </c>
      <c r="P897" s="554" t="s">
        <v>35</v>
      </c>
      <c r="Q897" s="71" t="s">
        <v>35</v>
      </c>
      <c r="R897" s="103"/>
      <c r="S897" s="103"/>
      <c r="T897" s="554" t="s">
        <v>35</v>
      </c>
      <c r="U897" s="554" t="s">
        <v>35</v>
      </c>
      <c r="V897" s="554"/>
      <c r="W897" s="107"/>
      <c r="X897" s="103"/>
      <c r="Y897" s="108"/>
      <c r="Z897" s="109"/>
      <c r="AA897" s="554" t="s">
        <v>35</v>
      </c>
      <c r="AB897" s="554" t="s">
        <v>35</v>
      </c>
      <c r="AC897" s="71"/>
      <c r="AD897" s="71"/>
      <c r="AE897" s="71"/>
      <c r="AF897" s="71"/>
      <c r="AG897" s="71"/>
      <c r="AH897" s="103"/>
      <c r="AI897" s="71"/>
      <c r="AJ897" s="103"/>
      <c r="AK897" s="103"/>
      <c r="AL897" s="554" t="s">
        <v>35</v>
      </c>
      <c r="AM897" s="554" t="s">
        <v>35</v>
      </c>
      <c r="AN897" s="71"/>
      <c r="AO897" s="103"/>
      <c r="AP897" s="602" t="s">
        <v>35</v>
      </c>
      <c r="AQ897" s="107"/>
      <c r="AR897" s="107"/>
    </row>
    <row r="898" spans="1:44" s="77" customFormat="1" outlineLevel="1">
      <c r="A898" s="84" t="s">
        <v>2101</v>
      </c>
      <c r="B898" s="552">
        <v>59</v>
      </c>
      <c r="C898" s="552">
        <v>409</v>
      </c>
      <c r="D898" s="61" t="s">
        <v>150</v>
      </c>
      <c r="E898" s="162"/>
      <c r="F898" s="103"/>
      <c r="G898" s="162"/>
      <c r="H898" s="162"/>
      <c r="I898" s="162"/>
      <c r="J898" s="162"/>
      <c r="K898" s="129"/>
      <c r="L898" s="177">
        <v>0</v>
      </c>
      <c r="M898" s="553"/>
      <c r="N898" s="553"/>
      <c r="O898" s="553">
        <v>0</v>
      </c>
      <c r="P898" s="553">
        <v>0</v>
      </c>
      <c r="Q898" s="61"/>
      <c r="R898" s="162"/>
      <c r="S898" s="162">
        <v>0</v>
      </c>
      <c r="T898" s="553"/>
      <c r="U898" s="553">
        <v>0</v>
      </c>
      <c r="V898" s="553"/>
      <c r="W898" s="129"/>
      <c r="X898" s="162"/>
      <c r="Y898" s="169">
        <v>38.230000000000004</v>
      </c>
      <c r="Z898" s="170">
        <v>24.13</v>
      </c>
      <c r="AA898" s="553"/>
      <c r="AB898" s="553">
        <v>127348210.76000002</v>
      </c>
      <c r="AC898" s="71"/>
      <c r="AD898" s="71"/>
      <c r="AE898" s="71"/>
      <c r="AF898" s="71"/>
      <c r="AG898" s="71"/>
      <c r="AH898" s="103"/>
      <c r="AI898" s="61"/>
      <c r="AJ898" s="162"/>
      <c r="AK898" s="162">
        <v>0</v>
      </c>
      <c r="AL898" s="553"/>
      <c r="AM898" s="553">
        <v>0</v>
      </c>
      <c r="AN898" s="61"/>
      <c r="AO898" s="162">
        <v>0</v>
      </c>
      <c r="AP898" s="602">
        <v>127348210.76000002</v>
      </c>
      <c r="AQ898" s="59"/>
      <c r="AR898" s="59"/>
    </row>
    <row r="899" spans="1:44" s="77" customFormat="1" ht="82.5" outlineLevel="2">
      <c r="A899" s="72">
        <v>59</v>
      </c>
      <c r="B899" s="552" t="s">
        <v>35</v>
      </c>
      <c r="C899" s="552"/>
      <c r="D899" s="71" t="s">
        <v>151</v>
      </c>
      <c r="E899" s="103"/>
      <c r="F899" s="103"/>
      <c r="G899" s="103"/>
      <c r="H899" s="103"/>
      <c r="I899" s="103"/>
      <c r="J899" s="103"/>
      <c r="K899" s="107"/>
      <c r="L899" s="125" t="s">
        <v>35</v>
      </c>
      <c r="M899" s="554" t="s">
        <v>35</v>
      </c>
      <c r="N899" s="554" t="s">
        <v>35</v>
      </c>
      <c r="O899" s="554" t="s">
        <v>35</v>
      </c>
      <c r="P899" s="554" t="s">
        <v>35</v>
      </c>
      <c r="Q899" s="71" t="s">
        <v>35</v>
      </c>
      <c r="R899" s="103"/>
      <c r="S899" s="103"/>
      <c r="T899" s="554" t="s">
        <v>35</v>
      </c>
      <c r="U899" s="554" t="s">
        <v>35</v>
      </c>
      <c r="V899" s="554" t="s">
        <v>2163</v>
      </c>
      <c r="W899" s="107" t="s">
        <v>1063</v>
      </c>
      <c r="X899" s="103" t="s">
        <v>27</v>
      </c>
      <c r="Y899" s="108">
        <v>21.79</v>
      </c>
      <c r="Z899" s="109">
        <v>4.5999999999999996</v>
      </c>
      <c r="AA899" s="554">
        <v>3941166</v>
      </c>
      <c r="AB899" s="554">
        <v>85878007.140000001</v>
      </c>
      <c r="AC899" s="71" t="s">
        <v>28</v>
      </c>
      <c r="AD899" s="71" t="s">
        <v>29</v>
      </c>
      <c r="AE899" s="71" t="s">
        <v>30</v>
      </c>
      <c r="AF899" s="71" t="s">
        <v>31</v>
      </c>
      <c r="AG899" s="71" t="s">
        <v>32</v>
      </c>
      <c r="AH899" s="103"/>
      <c r="AI899" s="71"/>
      <c r="AJ899" s="103"/>
      <c r="AK899" s="103"/>
      <c r="AL899" s="554" t="s">
        <v>35</v>
      </c>
      <c r="AM899" s="554" t="s">
        <v>35</v>
      </c>
      <c r="AN899" s="71"/>
      <c r="AO899" s="103"/>
      <c r="AP899" s="602" t="s">
        <v>35</v>
      </c>
      <c r="AQ899" s="59" t="s">
        <v>614</v>
      </c>
      <c r="AR899" s="59" t="s">
        <v>1912</v>
      </c>
    </row>
    <row r="900" spans="1:44" s="77" customFormat="1" ht="50.25" outlineLevel="2">
      <c r="A900" s="72">
        <v>59</v>
      </c>
      <c r="B900" s="552" t="s">
        <v>35</v>
      </c>
      <c r="C900" s="552"/>
      <c r="D900" s="71" t="s">
        <v>152</v>
      </c>
      <c r="E900" s="103"/>
      <c r="F900" s="103"/>
      <c r="G900" s="103"/>
      <c r="H900" s="103"/>
      <c r="I900" s="103"/>
      <c r="J900" s="103"/>
      <c r="K900" s="107"/>
      <c r="L900" s="105" t="s">
        <v>35</v>
      </c>
      <c r="M900" s="554" t="s">
        <v>35</v>
      </c>
      <c r="N900" s="554" t="s">
        <v>35</v>
      </c>
      <c r="O900" s="554" t="s">
        <v>35</v>
      </c>
      <c r="P900" s="554" t="s">
        <v>35</v>
      </c>
      <c r="Q900" s="71" t="s">
        <v>35</v>
      </c>
      <c r="R900" s="103"/>
      <c r="S900" s="103"/>
      <c r="T900" s="554" t="s">
        <v>35</v>
      </c>
      <c r="U900" s="554" t="s">
        <v>35</v>
      </c>
      <c r="V900" s="554"/>
      <c r="W900" s="107" t="s">
        <v>1073</v>
      </c>
      <c r="X900" s="103" t="s">
        <v>27</v>
      </c>
      <c r="Y900" s="108">
        <v>7.67</v>
      </c>
      <c r="Z900" s="109">
        <v>17.3</v>
      </c>
      <c r="AA900" s="554">
        <v>1119277</v>
      </c>
      <c r="AB900" s="554">
        <v>8584854.5899999999</v>
      </c>
      <c r="AC900" s="71"/>
      <c r="AD900" s="71"/>
      <c r="AE900" s="71"/>
      <c r="AF900" s="71"/>
      <c r="AG900" s="71"/>
      <c r="AH900" s="103"/>
      <c r="AI900" s="71"/>
      <c r="AJ900" s="103"/>
      <c r="AK900" s="103"/>
      <c r="AL900" s="554" t="s">
        <v>35</v>
      </c>
      <c r="AM900" s="554" t="s">
        <v>35</v>
      </c>
      <c r="AN900" s="71"/>
      <c r="AO900" s="103"/>
      <c r="AP900" s="602" t="s">
        <v>35</v>
      </c>
      <c r="AQ900" s="584" t="s">
        <v>1998</v>
      </c>
      <c r="AR900" s="584" t="s">
        <v>1958</v>
      </c>
    </row>
    <row r="901" spans="1:44" s="77" customFormat="1" ht="93.75" outlineLevel="2">
      <c r="A901" s="72">
        <v>59</v>
      </c>
      <c r="B901" s="552" t="s">
        <v>35</v>
      </c>
      <c r="C901" s="552"/>
      <c r="D901" s="71"/>
      <c r="E901" s="103"/>
      <c r="F901" s="103"/>
      <c r="G901" s="103"/>
      <c r="H901" s="103"/>
      <c r="I901" s="103"/>
      <c r="J901" s="103"/>
      <c r="K901" s="107"/>
      <c r="L901" s="105" t="s">
        <v>35</v>
      </c>
      <c r="M901" s="554" t="s">
        <v>35</v>
      </c>
      <c r="N901" s="554" t="s">
        <v>35</v>
      </c>
      <c r="O901" s="554" t="s">
        <v>35</v>
      </c>
      <c r="P901" s="554" t="s">
        <v>35</v>
      </c>
      <c r="Q901" s="71" t="s">
        <v>35</v>
      </c>
      <c r="R901" s="103"/>
      <c r="S901" s="103"/>
      <c r="T901" s="554" t="s">
        <v>35</v>
      </c>
      <c r="U901" s="554" t="s">
        <v>35</v>
      </c>
      <c r="V901" s="554"/>
      <c r="W901" s="107" t="s">
        <v>1064</v>
      </c>
      <c r="X901" s="103" t="s">
        <v>27</v>
      </c>
      <c r="Y901" s="108">
        <v>3.2</v>
      </c>
      <c r="Z901" s="109"/>
      <c r="AA901" s="554">
        <v>9816278</v>
      </c>
      <c r="AB901" s="554">
        <v>31412089.600000001</v>
      </c>
      <c r="AC901" s="71"/>
      <c r="AD901" s="71"/>
      <c r="AE901" s="71"/>
      <c r="AF901" s="71"/>
      <c r="AG901" s="71"/>
      <c r="AH901" s="103"/>
      <c r="AI901" s="71"/>
      <c r="AJ901" s="103"/>
      <c r="AK901" s="103"/>
      <c r="AL901" s="554" t="s">
        <v>35</v>
      </c>
      <c r="AM901" s="554" t="s">
        <v>35</v>
      </c>
      <c r="AN901" s="71"/>
      <c r="AO901" s="103"/>
      <c r="AP901" s="602" t="s">
        <v>35</v>
      </c>
      <c r="AQ901" s="107"/>
      <c r="AR901" s="107" t="s">
        <v>1959</v>
      </c>
    </row>
    <row r="902" spans="1:44" s="77" customFormat="1" ht="75" outlineLevel="2">
      <c r="A902" s="72">
        <v>59</v>
      </c>
      <c r="B902" s="552" t="s">
        <v>35</v>
      </c>
      <c r="C902" s="552"/>
      <c r="D902" s="71"/>
      <c r="E902" s="103"/>
      <c r="F902" s="103"/>
      <c r="G902" s="103"/>
      <c r="H902" s="103"/>
      <c r="I902" s="103"/>
      <c r="J902" s="103"/>
      <c r="K902" s="107"/>
      <c r="L902" s="105" t="s">
        <v>35</v>
      </c>
      <c r="M902" s="554" t="s">
        <v>35</v>
      </c>
      <c r="N902" s="554" t="s">
        <v>35</v>
      </c>
      <c r="O902" s="554" t="s">
        <v>35</v>
      </c>
      <c r="P902" s="554" t="s">
        <v>35</v>
      </c>
      <c r="Q902" s="71" t="s">
        <v>35</v>
      </c>
      <c r="R902" s="103"/>
      <c r="S902" s="103"/>
      <c r="T902" s="554" t="s">
        <v>35</v>
      </c>
      <c r="U902" s="554" t="s">
        <v>35</v>
      </c>
      <c r="V902" s="554"/>
      <c r="W902" s="107" t="s">
        <v>1008</v>
      </c>
      <c r="X902" s="103" t="s">
        <v>27</v>
      </c>
      <c r="Y902" s="108">
        <v>5.57</v>
      </c>
      <c r="Z902" s="109">
        <v>2.23</v>
      </c>
      <c r="AA902" s="554">
        <v>264499</v>
      </c>
      <c r="AB902" s="554">
        <v>1473259.4300000002</v>
      </c>
      <c r="AC902" s="71"/>
      <c r="AD902" s="71"/>
      <c r="AE902" s="71"/>
      <c r="AF902" s="71"/>
      <c r="AG902" s="71"/>
      <c r="AH902" s="103"/>
      <c r="AI902" s="71"/>
      <c r="AJ902" s="103"/>
      <c r="AK902" s="103"/>
      <c r="AL902" s="554" t="s">
        <v>35</v>
      </c>
      <c r="AM902" s="554" t="s">
        <v>35</v>
      </c>
      <c r="AN902" s="71"/>
      <c r="AO902" s="103"/>
      <c r="AP902" s="602" t="s">
        <v>35</v>
      </c>
      <c r="AQ902" s="107"/>
      <c r="AR902" s="107" t="s">
        <v>1960</v>
      </c>
    </row>
    <row r="903" spans="1:44" s="77" customFormat="1" outlineLevel="2">
      <c r="A903" s="72">
        <v>59</v>
      </c>
      <c r="B903" s="552"/>
      <c r="C903" s="552"/>
      <c r="D903" s="61"/>
      <c r="E903" s="103"/>
      <c r="F903" s="103"/>
      <c r="G903" s="103"/>
      <c r="H903" s="103"/>
      <c r="I903" s="103"/>
      <c r="J903" s="103"/>
      <c r="K903" s="107"/>
      <c r="L903" s="105" t="s">
        <v>35</v>
      </c>
      <c r="M903" s="554" t="s">
        <v>35</v>
      </c>
      <c r="N903" s="554" t="s">
        <v>35</v>
      </c>
      <c r="O903" s="554" t="s">
        <v>35</v>
      </c>
      <c r="P903" s="554" t="s">
        <v>35</v>
      </c>
      <c r="Q903" s="71" t="s">
        <v>35</v>
      </c>
      <c r="R903" s="103"/>
      <c r="S903" s="103"/>
      <c r="T903" s="554" t="s">
        <v>35</v>
      </c>
      <c r="U903" s="554" t="s">
        <v>35</v>
      </c>
      <c r="V903" s="554"/>
      <c r="W903" s="107"/>
      <c r="X903" s="103"/>
      <c r="Y903" s="108"/>
      <c r="Z903" s="109"/>
      <c r="AA903" s="554" t="s">
        <v>35</v>
      </c>
      <c r="AB903" s="554" t="s">
        <v>35</v>
      </c>
      <c r="AC903" s="71"/>
      <c r="AD903" s="71"/>
      <c r="AE903" s="71"/>
      <c r="AF903" s="71"/>
      <c r="AG903" s="71"/>
      <c r="AH903" s="103"/>
      <c r="AI903" s="71"/>
      <c r="AJ903" s="103"/>
      <c r="AK903" s="103"/>
      <c r="AL903" s="554" t="s">
        <v>35</v>
      </c>
      <c r="AM903" s="554" t="s">
        <v>35</v>
      </c>
      <c r="AN903" s="71"/>
      <c r="AO903" s="103"/>
      <c r="AP903" s="602" t="s">
        <v>35</v>
      </c>
      <c r="AQ903" s="107"/>
      <c r="AR903" s="107"/>
    </row>
    <row r="904" spans="1:44" s="77" customFormat="1" outlineLevel="1">
      <c r="A904" s="84" t="s">
        <v>2100</v>
      </c>
      <c r="B904" s="552">
        <v>60</v>
      </c>
      <c r="C904" s="552">
        <v>410</v>
      </c>
      <c r="D904" s="61" t="s">
        <v>137</v>
      </c>
      <c r="E904" s="162"/>
      <c r="F904" s="103"/>
      <c r="G904" s="162"/>
      <c r="H904" s="162"/>
      <c r="I904" s="162"/>
      <c r="J904" s="162"/>
      <c r="K904" s="129"/>
      <c r="L904" s="178">
        <v>284.60000000000002</v>
      </c>
      <c r="M904" s="553"/>
      <c r="N904" s="553"/>
      <c r="O904" s="553">
        <v>445272400</v>
      </c>
      <c r="P904" s="553">
        <v>0</v>
      </c>
      <c r="Q904" s="61"/>
      <c r="R904" s="162"/>
      <c r="S904" s="162">
        <v>0</v>
      </c>
      <c r="T904" s="553"/>
      <c r="U904" s="553">
        <v>0</v>
      </c>
      <c r="V904" s="553"/>
      <c r="W904" s="129"/>
      <c r="X904" s="162"/>
      <c r="Y904" s="169">
        <v>0</v>
      </c>
      <c r="Z904" s="170">
        <v>0</v>
      </c>
      <c r="AA904" s="553"/>
      <c r="AB904" s="553">
        <v>0</v>
      </c>
      <c r="AC904" s="71"/>
      <c r="AD904" s="71"/>
      <c r="AE904" s="71"/>
      <c r="AF904" s="71"/>
      <c r="AG904" s="71"/>
      <c r="AH904" s="103"/>
      <c r="AI904" s="61"/>
      <c r="AJ904" s="162"/>
      <c r="AK904" s="162">
        <v>0</v>
      </c>
      <c r="AL904" s="553"/>
      <c r="AM904" s="553">
        <v>0</v>
      </c>
      <c r="AN904" s="61"/>
      <c r="AO904" s="162">
        <v>0</v>
      </c>
      <c r="AP904" s="602">
        <v>445272400</v>
      </c>
      <c r="AQ904" s="111"/>
      <c r="AR904" s="111"/>
    </row>
    <row r="905" spans="1:44" s="77" customFormat="1" ht="56.25" outlineLevel="2">
      <c r="A905" s="72">
        <v>60</v>
      </c>
      <c r="B905" s="552" t="s">
        <v>35</v>
      </c>
      <c r="C905" s="552"/>
      <c r="D905" s="71" t="s">
        <v>138</v>
      </c>
      <c r="E905" s="103"/>
      <c r="F905" s="103"/>
      <c r="G905" s="103">
        <v>39</v>
      </c>
      <c r="H905" s="103">
        <v>80</v>
      </c>
      <c r="I905" s="103">
        <v>251</v>
      </c>
      <c r="J905" s="103" t="s">
        <v>2002</v>
      </c>
      <c r="K905" s="107" t="s">
        <v>973</v>
      </c>
      <c r="L905" s="126">
        <v>129.5</v>
      </c>
      <c r="M905" s="554">
        <v>1679000</v>
      </c>
      <c r="N905" s="554">
        <v>0</v>
      </c>
      <c r="O905" s="554">
        <v>217430500</v>
      </c>
      <c r="P905" s="554">
        <v>0</v>
      </c>
      <c r="Q905" s="71" t="s">
        <v>35</v>
      </c>
      <c r="R905" s="103"/>
      <c r="S905" s="103"/>
      <c r="T905" s="554" t="s">
        <v>35</v>
      </c>
      <c r="U905" s="554" t="s">
        <v>35</v>
      </c>
      <c r="V905" s="554"/>
      <c r="W905" s="107"/>
      <c r="X905" s="103"/>
      <c r="Y905" s="108"/>
      <c r="Z905" s="109"/>
      <c r="AA905" s="554" t="s">
        <v>35</v>
      </c>
      <c r="AB905" s="554" t="s">
        <v>35</v>
      </c>
      <c r="AC905" s="71"/>
      <c r="AD905" s="71"/>
      <c r="AE905" s="71"/>
      <c r="AF905" s="71"/>
      <c r="AG905" s="71"/>
      <c r="AH905" s="103"/>
      <c r="AI905" s="71"/>
      <c r="AJ905" s="103"/>
      <c r="AK905" s="103"/>
      <c r="AL905" s="554" t="s">
        <v>35</v>
      </c>
      <c r="AM905" s="554" t="s">
        <v>35</v>
      </c>
      <c r="AN905" s="71"/>
      <c r="AO905" s="103"/>
      <c r="AP905" s="602" t="s">
        <v>35</v>
      </c>
      <c r="AQ905" s="111" t="s">
        <v>615</v>
      </c>
      <c r="AR905" s="111" t="s">
        <v>1912</v>
      </c>
    </row>
    <row r="906" spans="1:44" s="77" customFormat="1" ht="75" outlineLevel="2">
      <c r="A906" s="72">
        <v>60</v>
      </c>
      <c r="B906" s="552" t="s">
        <v>35</v>
      </c>
      <c r="C906" s="552"/>
      <c r="D906" s="60" t="s">
        <v>139</v>
      </c>
      <c r="E906" s="103"/>
      <c r="F906" s="103"/>
      <c r="G906" s="103">
        <v>39</v>
      </c>
      <c r="H906" s="103">
        <v>80</v>
      </c>
      <c r="I906" s="103">
        <v>251</v>
      </c>
      <c r="J906" s="103" t="s">
        <v>2002</v>
      </c>
      <c r="K906" s="107" t="s">
        <v>967</v>
      </c>
      <c r="L906" s="617">
        <v>155.1</v>
      </c>
      <c r="M906" s="554">
        <v>1469000</v>
      </c>
      <c r="N906" s="554">
        <v>0</v>
      </c>
      <c r="O906" s="554">
        <v>227841900</v>
      </c>
      <c r="P906" s="554">
        <v>0</v>
      </c>
      <c r="Q906" s="71" t="s">
        <v>35</v>
      </c>
      <c r="R906" s="103"/>
      <c r="S906" s="103"/>
      <c r="T906" s="554" t="s">
        <v>35</v>
      </c>
      <c r="U906" s="554" t="s">
        <v>35</v>
      </c>
      <c r="V906" s="554"/>
      <c r="W906" s="107"/>
      <c r="X906" s="103"/>
      <c r="Y906" s="108"/>
      <c r="Z906" s="109"/>
      <c r="AA906" s="554" t="s">
        <v>35</v>
      </c>
      <c r="AB906" s="554" t="s">
        <v>35</v>
      </c>
      <c r="AC906" s="71"/>
      <c r="AD906" s="71"/>
      <c r="AE906" s="71"/>
      <c r="AF906" s="71"/>
      <c r="AG906" s="71"/>
      <c r="AH906" s="103"/>
      <c r="AI906" s="71"/>
      <c r="AJ906" s="103"/>
      <c r="AK906" s="103"/>
      <c r="AL906" s="554" t="s">
        <v>35</v>
      </c>
      <c r="AM906" s="554" t="s">
        <v>35</v>
      </c>
      <c r="AN906" s="71"/>
      <c r="AO906" s="103"/>
      <c r="AP906" s="602" t="s">
        <v>35</v>
      </c>
      <c r="AQ906" s="59" t="s">
        <v>380</v>
      </c>
      <c r="AR906" s="59" t="s">
        <v>1994</v>
      </c>
    </row>
    <row r="907" spans="1:44" s="77" customFormat="1" ht="112.5" outlineLevel="2">
      <c r="A907" s="72">
        <v>60</v>
      </c>
      <c r="B907" s="552" t="s">
        <v>35</v>
      </c>
      <c r="C907" s="552"/>
      <c r="D907" s="71"/>
      <c r="E907" s="103"/>
      <c r="F907" s="103"/>
      <c r="G907" s="103"/>
      <c r="H907" s="103"/>
      <c r="I907" s="103"/>
      <c r="J907" s="103"/>
      <c r="K907" s="107"/>
      <c r="L907" s="105" t="s">
        <v>35</v>
      </c>
      <c r="M907" s="554" t="s">
        <v>35</v>
      </c>
      <c r="N907" s="554" t="s">
        <v>35</v>
      </c>
      <c r="O907" s="554" t="s">
        <v>35</v>
      </c>
      <c r="P907" s="554" t="s">
        <v>35</v>
      </c>
      <c r="Q907" s="71" t="s">
        <v>35</v>
      </c>
      <c r="R907" s="103"/>
      <c r="S907" s="103"/>
      <c r="T907" s="554" t="s">
        <v>35</v>
      </c>
      <c r="U907" s="554" t="s">
        <v>35</v>
      </c>
      <c r="V907" s="554"/>
      <c r="W907" s="107"/>
      <c r="X907" s="103"/>
      <c r="Y907" s="108"/>
      <c r="Z907" s="109"/>
      <c r="AA907" s="554" t="s">
        <v>35</v>
      </c>
      <c r="AB907" s="554" t="s">
        <v>35</v>
      </c>
      <c r="AC907" s="71"/>
      <c r="AD907" s="71"/>
      <c r="AE907" s="71"/>
      <c r="AF907" s="71"/>
      <c r="AG907" s="71"/>
      <c r="AH907" s="103"/>
      <c r="AI907" s="71"/>
      <c r="AJ907" s="103"/>
      <c r="AK907" s="103"/>
      <c r="AL907" s="554" t="s">
        <v>35</v>
      </c>
      <c r="AM907" s="554" t="s">
        <v>35</v>
      </c>
      <c r="AN907" s="71"/>
      <c r="AO907" s="103"/>
      <c r="AP907" s="602" t="s">
        <v>35</v>
      </c>
      <c r="AQ907" s="59" t="s">
        <v>376</v>
      </c>
      <c r="AR907" s="59" t="s">
        <v>1949</v>
      </c>
    </row>
    <row r="908" spans="1:44" s="77" customFormat="1" ht="37.5" outlineLevel="2">
      <c r="A908" s="72">
        <v>60</v>
      </c>
      <c r="B908" s="552" t="s">
        <v>35</v>
      </c>
      <c r="C908" s="552"/>
      <c r="D908" s="71"/>
      <c r="E908" s="103"/>
      <c r="F908" s="103"/>
      <c r="G908" s="103"/>
      <c r="H908" s="103"/>
      <c r="I908" s="103"/>
      <c r="J908" s="103"/>
      <c r="K908" s="107"/>
      <c r="L908" s="105" t="s">
        <v>35</v>
      </c>
      <c r="M908" s="554" t="s">
        <v>35</v>
      </c>
      <c r="N908" s="554" t="s">
        <v>35</v>
      </c>
      <c r="O908" s="554" t="s">
        <v>35</v>
      </c>
      <c r="P908" s="554" t="s">
        <v>35</v>
      </c>
      <c r="Q908" s="71" t="s">
        <v>35</v>
      </c>
      <c r="R908" s="103"/>
      <c r="S908" s="103"/>
      <c r="T908" s="554" t="s">
        <v>35</v>
      </c>
      <c r="U908" s="554" t="s">
        <v>35</v>
      </c>
      <c r="V908" s="554"/>
      <c r="W908" s="107"/>
      <c r="X908" s="103"/>
      <c r="Y908" s="108"/>
      <c r="Z908" s="109"/>
      <c r="AA908" s="554" t="s">
        <v>35</v>
      </c>
      <c r="AB908" s="554" t="s">
        <v>35</v>
      </c>
      <c r="AC908" s="71"/>
      <c r="AD908" s="71"/>
      <c r="AE908" s="71"/>
      <c r="AF908" s="71"/>
      <c r="AG908" s="71"/>
      <c r="AH908" s="103"/>
      <c r="AI908" s="71"/>
      <c r="AJ908" s="103"/>
      <c r="AK908" s="103"/>
      <c r="AL908" s="554" t="s">
        <v>35</v>
      </c>
      <c r="AM908" s="554" t="s">
        <v>35</v>
      </c>
      <c r="AN908" s="71"/>
      <c r="AO908" s="103"/>
      <c r="AP908" s="602" t="s">
        <v>35</v>
      </c>
      <c r="AQ908" s="107"/>
      <c r="AR908" s="107" t="s">
        <v>1996</v>
      </c>
    </row>
    <row r="909" spans="1:44" s="77" customFormat="1" outlineLevel="2">
      <c r="A909" s="72">
        <v>60</v>
      </c>
      <c r="B909" s="552" t="s">
        <v>35</v>
      </c>
      <c r="C909" s="552"/>
      <c r="D909" s="71"/>
      <c r="E909" s="103"/>
      <c r="F909" s="103"/>
      <c r="G909" s="103"/>
      <c r="H909" s="103"/>
      <c r="I909" s="103"/>
      <c r="J909" s="103"/>
      <c r="K909" s="107"/>
      <c r="L909" s="105" t="s">
        <v>35</v>
      </c>
      <c r="M909" s="554" t="s">
        <v>35</v>
      </c>
      <c r="N909" s="554" t="s">
        <v>35</v>
      </c>
      <c r="O909" s="554" t="s">
        <v>35</v>
      </c>
      <c r="P909" s="554" t="s">
        <v>35</v>
      </c>
      <c r="Q909" s="71" t="s">
        <v>35</v>
      </c>
      <c r="R909" s="103"/>
      <c r="S909" s="103"/>
      <c r="T909" s="554" t="s">
        <v>35</v>
      </c>
      <c r="U909" s="554" t="s">
        <v>35</v>
      </c>
      <c r="V909" s="554"/>
      <c r="W909" s="107"/>
      <c r="X909" s="103"/>
      <c r="Y909" s="108"/>
      <c r="Z909" s="109"/>
      <c r="AA909" s="554" t="s">
        <v>35</v>
      </c>
      <c r="AB909" s="554" t="s">
        <v>35</v>
      </c>
      <c r="AC909" s="71"/>
      <c r="AD909" s="71"/>
      <c r="AE909" s="71"/>
      <c r="AF909" s="71"/>
      <c r="AG909" s="71"/>
      <c r="AH909" s="103"/>
      <c r="AI909" s="71"/>
      <c r="AJ909" s="103"/>
      <c r="AK909" s="103"/>
      <c r="AL909" s="554" t="s">
        <v>35</v>
      </c>
      <c r="AM909" s="554" t="s">
        <v>35</v>
      </c>
      <c r="AN909" s="71"/>
      <c r="AO909" s="103"/>
      <c r="AP909" s="602" t="s">
        <v>35</v>
      </c>
      <c r="AQ909" s="107"/>
      <c r="AR909" s="107" t="s">
        <v>1997</v>
      </c>
    </row>
    <row r="910" spans="1:44" s="77" customFormat="1" outlineLevel="2">
      <c r="A910" s="72">
        <v>60</v>
      </c>
      <c r="B910" s="552"/>
      <c r="C910" s="552"/>
      <c r="D910" s="61"/>
      <c r="E910" s="103"/>
      <c r="F910" s="103"/>
      <c r="G910" s="103"/>
      <c r="H910" s="103"/>
      <c r="I910" s="103"/>
      <c r="J910" s="103"/>
      <c r="K910" s="107"/>
      <c r="L910" s="105" t="s">
        <v>35</v>
      </c>
      <c r="M910" s="554" t="s">
        <v>35</v>
      </c>
      <c r="N910" s="554" t="s">
        <v>35</v>
      </c>
      <c r="O910" s="554" t="s">
        <v>35</v>
      </c>
      <c r="P910" s="554" t="s">
        <v>35</v>
      </c>
      <c r="Q910" s="71" t="s">
        <v>35</v>
      </c>
      <c r="R910" s="103"/>
      <c r="S910" s="103"/>
      <c r="T910" s="554" t="s">
        <v>35</v>
      </c>
      <c r="U910" s="554" t="s">
        <v>35</v>
      </c>
      <c r="V910" s="554"/>
      <c r="W910" s="107"/>
      <c r="X910" s="103"/>
      <c r="Y910" s="108"/>
      <c r="Z910" s="109"/>
      <c r="AA910" s="554" t="s">
        <v>35</v>
      </c>
      <c r="AB910" s="554" t="s">
        <v>35</v>
      </c>
      <c r="AC910" s="71"/>
      <c r="AD910" s="71"/>
      <c r="AE910" s="71"/>
      <c r="AF910" s="71"/>
      <c r="AG910" s="71"/>
      <c r="AH910" s="103"/>
      <c r="AI910" s="71"/>
      <c r="AJ910" s="103"/>
      <c r="AK910" s="103"/>
      <c r="AL910" s="554" t="s">
        <v>35</v>
      </c>
      <c r="AM910" s="554" t="s">
        <v>35</v>
      </c>
      <c r="AN910" s="71"/>
      <c r="AO910" s="103"/>
      <c r="AP910" s="602" t="s">
        <v>35</v>
      </c>
      <c r="AQ910" s="107"/>
      <c r="AR910" s="107"/>
    </row>
    <row r="911" spans="1:44" s="77" customFormat="1" outlineLevel="1">
      <c r="A911" s="84" t="s">
        <v>2099</v>
      </c>
      <c r="B911" s="552">
        <v>61</v>
      </c>
      <c r="C911" s="552">
        <v>411</v>
      </c>
      <c r="D911" s="61" t="s">
        <v>148</v>
      </c>
      <c r="E911" s="162"/>
      <c r="F911" s="103"/>
      <c r="G911" s="162"/>
      <c r="H911" s="162"/>
      <c r="I911" s="162"/>
      <c r="J911" s="162"/>
      <c r="K911" s="129"/>
      <c r="L911" s="167">
        <v>0</v>
      </c>
      <c r="M911" s="553"/>
      <c r="N911" s="553"/>
      <c r="O911" s="553">
        <v>0</v>
      </c>
      <c r="P911" s="553">
        <v>0</v>
      </c>
      <c r="Q911" s="61"/>
      <c r="R911" s="162"/>
      <c r="S911" s="162">
        <v>0</v>
      </c>
      <c r="T911" s="553"/>
      <c r="U911" s="553">
        <v>0</v>
      </c>
      <c r="V911" s="553"/>
      <c r="W911" s="129"/>
      <c r="X911" s="162"/>
      <c r="Y911" s="169">
        <v>80.039999999999992</v>
      </c>
      <c r="Z911" s="170">
        <v>0</v>
      </c>
      <c r="AA911" s="553"/>
      <c r="AB911" s="553">
        <v>96279071.879999995</v>
      </c>
      <c r="AC911" s="71"/>
      <c r="AD911" s="71"/>
      <c r="AE911" s="71"/>
      <c r="AF911" s="71"/>
      <c r="AG911" s="71"/>
      <c r="AH911" s="103"/>
      <c r="AI911" s="61"/>
      <c r="AJ911" s="162"/>
      <c r="AK911" s="162">
        <v>0</v>
      </c>
      <c r="AL911" s="553"/>
      <c r="AM911" s="553">
        <v>0</v>
      </c>
      <c r="AN911" s="61"/>
      <c r="AO911" s="162">
        <v>0</v>
      </c>
      <c r="AP911" s="602">
        <v>96279071.879999995</v>
      </c>
      <c r="AQ911" s="59"/>
      <c r="AR911" s="59"/>
    </row>
    <row r="912" spans="1:44" s="77" customFormat="1" ht="63.75" outlineLevel="2">
      <c r="A912" s="72">
        <v>61</v>
      </c>
      <c r="B912" s="552" t="s">
        <v>35</v>
      </c>
      <c r="C912" s="552"/>
      <c r="D912" s="71" t="s">
        <v>154</v>
      </c>
      <c r="E912" s="103">
        <v>1</v>
      </c>
      <c r="F912" s="103"/>
      <c r="G912" s="103"/>
      <c r="H912" s="103"/>
      <c r="I912" s="103"/>
      <c r="J912" s="103"/>
      <c r="K912" s="107"/>
      <c r="L912" s="105" t="s">
        <v>35</v>
      </c>
      <c r="M912" s="554" t="s">
        <v>35</v>
      </c>
      <c r="N912" s="554" t="s">
        <v>35</v>
      </c>
      <c r="O912" s="554" t="s">
        <v>35</v>
      </c>
      <c r="P912" s="554" t="s">
        <v>35</v>
      </c>
      <c r="Q912" s="71" t="s">
        <v>35</v>
      </c>
      <c r="R912" s="103"/>
      <c r="S912" s="103"/>
      <c r="T912" s="554" t="s">
        <v>35</v>
      </c>
      <c r="U912" s="554" t="s">
        <v>35</v>
      </c>
      <c r="V912" s="554" t="s">
        <v>2164</v>
      </c>
      <c r="W912" s="107" t="s">
        <v>1074</v>
      </c>
      <c r="X912" s="103" t="s">
        <v>27</v>
      </c>
      <c r="Y912" s="108">
        <v>35.159999999999997</v>
      </c>
      <c r="Z912" s="109"/>
      <c r="AA912" s="554">
        <v>1821746</v>
      </c>
      <c r="AB912" s="554">
        <v>64052589.359999992</v>
      </c>
      <c r="AC912" s="71"/>
      <c r="AD912" s="71"/>
      <c r="AE912" s="71"/>
      <c r="AF912" s="71"/>
      <c r="AG912" s="71" t="s">
        <v>153</v>
      </c>
      <c r="AH912" s="103"/>
      <c r="AI912" s="71"/>
      <c r="AJ912" s="103"/>
      <c r="AK912" s="103"/>
      <c r="AL912" s="554" t="s">
        <v>35</v>
      </c>
      <c r="AM912" s="554" t="s">
        <v>35</v>
      </c>
      <c r="AN912" s="71"/>
      <c r="AO912" s="103"/>
      <c r="AP912" s="602" t="s">
        <v>35</v>
      </c>
      <c r="AQ912" s="59" t="s">
        <v>616</v>
      </c>
      <c r="AR912" s="59" t="s">
        <v>1912</v>
      </c>
    </row>
    <row r="913" spans="1:44" s="77" customFormat="1" ht="75" outlineLevel="2">
      <c r="A913" s="72">
        <v>61</v>
      </c>
      <c r="B913" s="552" t="s">
        <v>35</v>
      </c>
      <c r="C913" s="552"/>
      <c r="D913" s="71" t="s">
        <v>39</v>
      </c>
      <c r="E913" s="103"/>
      <c r="F913" s="103"/>
      <c r="G913" s="103"/>
      <c r="H913" s="103"/>
      <c r="I913" s="103"/>
      <c r="J913" s="103"/>
      <c r="K913" s="107"/>
      <c r="L913" s="105" t="s">
        <v>35</v>
      </c>
      <c r="M913" s="554" t="s">
        <v>35</v>
      </c>
      <c r="N913" s="554" t="s">
        <v>35</v>
      </c>
      <c r="O913" s="554" t="s">
        <v>35</v>
      </c>
      <c r="P913" s="554" t="s">
        <v>35</v>
      </c>
      <c r="Q913" s="71" t="s">
        <v>35</v>
      </c>
      <c r="R913" s="103"/>
      <c r="S913" s="103"/>
      <c r="T913" s="554" t="s">
        <v>35</v>
      </c>
      <c r="U913" s="554" t="s">
        <v>35</v>
      </c>
      <c r="V913" s="554"/>
      <c r="W913" s="107" t="s">
        <v>1003</v>
      </c>
      <c r="X913" s="103" t="s">
        <v>27</v>
      </c>
      <c r="Y913" s="108">
        <v>3.9</v>
      </c>
      <c r="Z913" s="109"/>
      <c r="AA913" s="554">
        <v>854777</v>
      </c>
      <c r="AB913" s="554">
        <v>3333630.3</v>
      </c>
      <c r="AC913" s="71"/>
      <c r="AD913" s="71"/>
      <c r="AE913" s="71"/>
      <c r="AF913" s="71"/>
      <c r="AG913" s="71"/>
      <c r="AH913" s="103"/>
      <c r="AI913" s="71"/>
      <c r="AJ913" s="103"/>
      <c r="AK913" s="103"/>
      <c r="AL913" s="554" t="s">
        <v>35</v>
      </c>
      <c r="AM913" s="554" t="s">
        <v>35</v>
      </c>
      <c r="AN913" s="71"/>
      <c r="AO913" s="103"/>
      <c r="AP913" s="602" t="s">
        <v>35</v>
      </c>
      <c r="AQ913" s="107" t="s">
        <v>2003</v>
      </c>
      <c r="AR913" s="107" t="s">
        <v>1958</v>
      </c>
    </row>
    <row r="914" spans="1:44" s="77" customFormat="1" ht="93.75" outlineLevel="2">
      <c r="A914" s="72">
        <v>61</v>
      </c>
      <c r="B914" s="552" t="s">
        <v>35</v>
      </c>
      <c r="C914" s="552"/>
      <c r="D914" s="71"/>
      <c r="E914" s="103"/>
      <c r="F914" s="103"/>
      <c r="G914" s="103"/>
      <c r="H914" s="103"/>
      <c r="I914" s="103"/>
      <c r="J914" s="103"/>
      <c r="K914" s="107"/>
      <c r="L914" s="105" t="s">
        <v>35</v>
      </c>
      <c r="M914" s="554" t="s">
        <v>35</v>
      </c>
      <c r="N914" s="554" t="s">
        <v>35</v>
      </c>
      <c r="O914" s="554" t="s">
        <v>35</v>
      </c>
      <c r="P914" s="554" t="s">
        <v>35</v>
      </c>
      <c r="Q914" s="71" t="s">
        <v>35</v>
      </c>
      <c r="R914" s="103"/>
      <c r="S914" s="103"/>
      <c r="T914" s="554" t="s">
        <v>35</v>
      </c>
      <c r="U914" s="554" t="s">
        <v>35</v>
      </c>
      <c r="V914" s="554"/>
      <c r="W914" s="107" t="s">
        <v>1075</v>
      </c>
      <c r="X914" s="103" t="s">
        <v>27</v>
      </c>
      <c r="Y914" s="108">
        <v>3.9</v>
      </c>
      <c r="Z914" s="109"/>
      <c r="AA914" s="554">
        <v>264499</v>
      </c>
      <c r="AB914" s="554">
        <v>1031546.1</v>
      </c>
      <c r="AC914" s="71"/>
      <c r="AD914" s="71"/>
      <c r="AE914" s="71"/>
      <c r="AF914" s="71"/>
      <c r="AG914" s="71"/>
      <c r="AH914" s="103"/>
      <c r="AI914" s="71"/>
      <c r="AJ914" s="103"/>
      <c r="AK914" s="103"/>
      <c r="AL914" s="554" t="s">
        <v>35</v>
      </c>
      <c r="AM914" s="554" t="s">
        <v>35</v>
      </c>
      <c r="AN914" s="71"/>
      <c r="AO914" s="103"/>
      <c r="AP914" s="602" t="s">
        <v>35</v>
      </c>
      <c r="AQ914" s="107"/>
      <c r="AR914" s="107" t="s">
        <v>1959</v>
      </c>
    </row>
    <row r="915" spans="1:44" s="77" customFormat="1" ht="75" outlineLevel="2">
      <c r="A915" s="72">
        <v>61</v>
      </c>
      <c r="B915" s="552" t="s">
        <v>35</v>
      </c>
      <c r="C915" s="552"/>
      <c r="D915" s="71"/>
      <c r="E915" s="103"/>
      <c r="F915" s="103"/>
      <c r="G915" s="103"/>
      <c r="H915" s="103"/>
      <c r="I915" s="103"/>
      <c r="J915" s="103"/>
      <c r="K915" s="107"/>
      <c r="L915" s="105" t="s">
        <v>35</v>
      </c>
      <c r="M915" s="554" t="s">
        <v>35</v>
      </c>
      <c r="N915" s="554" t="s">
        <v>35</v>
      </c>
      <c r="O915" s="554" t="s">
        <v>35</v>
      </c>
      <c r="P915" s="554" t="s">
        <v>35</v>
      </c>
      <c r="Q915" s="71" t="s">
        <v>35</v>
      </c>
      <c r="R915" s="103"/>
      <c r="S915" s="103"/>
      <c r="T915" s="554" t="s">
        <v>35</v>
      </c>
      <c r="U915" s="554" t="s">
        <v>35</v>
      </c>
      <c r="V915" s="554"/>
      <c r="W915" s="107" t="s">
        <v>1076</v>
      </c>
      <c r="X915" s="103" t="s">
        <v>27</v>
      </c>
      <c r="Y915" s="108">
        <v>1.92</v>
      </c>
      <c r="Z915" s="109"/>
      <c r="AA915" s="554">
        <v>9667459</v>
      </c>
      <c r="AB915" s="554">
        <v>18561521.279999997</v>
      </c>
      <c r="AC915" s="71"/>
      <c r="AD915" s="71"/>
      <c r="AE915" s="71"/>
      <c r="AF915" s="71"/>
      <c r="AG915" s="71"/>
      <c r="AH915" s="103"/>
      <c r="AI915" s="71"/>
      <c r="AJ915" s="103"/>
      <c r="AK915" s="103"/>
      <c r="AL915" s="554" t="s">
        <v>35</v>
      </c>
      <c r="AM915" s="554" t="s">
        <v>35</v>
      </c>
      <c r="AN915" s="71"/>
      <c r="AO915" s="103"/>
      <c r="AP915" s="602" t="s">
        <v>35</v>
      </c>
      <c r="AQ915" s="107"/>
      <c r="AR915" s="107" t="s">
        <v>1960</v>
      </c>
    </row>
    <row r="916" spans="1:44" s="77" customFormat="1" outlineLevel="2">
      <c r="A916" s="72">
        <v>61</v>
      </c>
      <c r="B916" s="552" t="s">
        <v>35</v>
      </c>
      <c r="C916" s="552"/>
      <c r="D916" s="71"/>
      <c r="E916" s="103"/>
      <c r="F916" s="103"/>
      <c r="G916" s="103"/>
      <c r="H916" s="103"/>
      <c r="I916" s="103"/>
      <c r="J916" s="103"/>
      <c r="K916" s="107"/>
      <c r="L916" s="105" t="s">
        <v>35</v>
      </c>
      <c r="M916" s="554" t="s">
        <v>35</v>
      </c>
      <c r="N916" s="554" t="s">
        <v>35</v>
      </c>
      <c r="O916" s="554" t="s">
        <v>35</v>
      </c>
      <c r="P916" s="554" t="s">
        <v>35</v>
      </c>
      <c r="Q916" s="71" t="s">
        <v>35</v>
      </c>
      <c r="R916" s="103"/>
      <c r="S916" s="103"/>
      <c r="T916" s="554" t="s">
        <v>35</v>
      </c>
      <c r="U916" s="554" t="s">
        <v>35</v>
      </c>
      <c r="V916" s="554"/>
      <c r="W916" s="107" t="s">
        <v>1075</v>
      </c>
      <c r="X916" s="103" t="s">
        <v>27</v>
      </c>
      <c r="Y916" s="108">
        <v>35.159999999999997</v>
      </c>
      <c r="Z916" s="109"/>
      <c r="AA916" s="554">
        <v>264499</v>
      </c>
      <c r="AB916" s="554">
        <v>9299784.8399999999</v>
      </c>
      <c r="AC916" s="71"/>
      <c r="AD916" s="71"/>
      <c r="AE916" s="71"/>
      <c r="AF916" s="71"/>
      <c r="AG916" s="71"/>
      <c r="AH916" s="103"/>
      <c r="AI916" s="71"/>
      <c r="AJ916" s="103"/>
      <c r="AK916" s="103"/>
      <c r="AL916" s="554" t="s">
        <v>35</v>
      </c>
      <c r="AM916" s="554" t="s">
        <v>35</v>
      </c>
      <c r="AN916" s="71"/>
      <c r="AO916" s="103"/>
      <c r="AP916" s="602" t="s">
        <v>35</v>
      </c>
      <c r="AQ916" s="107"/>
      <c r="AR916" s="107"/>
    </row>
    <row r="917" spans="1:44" s="77" customFormat="1" outlineLevel="2">
      <c r="A917" s="72">
        <v>61</v>
      </c>
      <c r="B917" s="552"/>
      <c r="C917" s="552"/>
      <c r="D917" s="61"/>
      <c r="E917" s="103"/>
      <c r="F917" s="103"/>
      <c r="G917" s="103"/>
      <c r="H917" s="103"/>
      <c r="I917" s="103"/>
      <c r="J917" s="103"/>
      <c r="K917" s="107"/>
      <c r="L917" s="105" t="s">
        <v>35</v>
      </c>
      <c r="M917" s="554" t="s">
        <v>35</v>
      </c>
      <c r="N917" s="554" t="s">
        <v>35</v>
      </c>
      <c r="O917" s="554" t="s">
        <v>35</v>
      </c>
      <c r="P917" s="554" t="s">
        <v>35</v>
      </c>
      <c r="Q917" s="71" t="s">
        <v>35</v>
      </c>
      <c r="R917" s="103"/>
      <c r="S917" s="103"/>
      <c r="T917" s="554" t="s">
        <v>35</v>
      </c>
      <c r="U917" s="554" t="s">
        <v>35</v>
      </c>
      <c r="V917" s="554"/>
      <c r="W917" s="107"/>
      <c r="X917" s="103"/>
      <c r="Y917" s="108"/>
      <c r="Z917" s="109"/>
      <c r="AA917" s="554" t="s">
        <v>35</v>
      </c>
      <c r="AB917" s="554" t="s">
        <v>35</v>
      </c>
      <c r="AC917" s="71"/>
      <c r="AD917" s="71"/>
      <c r="AE917" s="71"/>
      <c r="AF917" s="71"/>
      <c r="AG917" s="71"/>
      <c r="AH917" s="103"/>
      <c r="AI917" s="71"/>
      <c r="AJ917" s="103"/>
      <c r="AK917" s="103"/>
      <c r="AL917" s="554" t="s">
        <v>35</v>
      </c>
      <c r="AM917" s="554" t="s">
        <v>35</v>
      </c>
      <c r="AN917" s="71"/>
      <c r="AO917" s="103"/>
      <c r="AP917" s="602" t="s">
        <v>35</v>
      </c>
      <c r="AQ917" s="107"/>
      <c r="AR917" s="107"/>
    </row>
    <row r="918" spans="1:44" s="77" customFormat="1" outlineLevel="1">
      <c r="A918" s="84" t="s">
        <v>2098</v>
      </c>
      <c r="B918" s="552">
        <v>62</v>
      </c>
      <c r="C918" s="552">
        <v>412</v>
      </c>
      <c r="D918" s="61" t="s">
        <v>155</v>
      </c>
      <c r="E918" s="162"/>
      <c r="F918" s="103"/>
      <c r="G918" s="162"/>
      <c r="H918" s="162"/>
      <c r="I918" s="162"/>
      <c r="J918" s="162"/>
      <c r="K918" s="129"/>
      <c r="L918" s="167">
        <v>0</v>
      </c>
      <c r="M918" s="553"/>
      <c r="N918" s="553"/>
      <c r="O918" s="553">
        <v>0</v>
      </c>
      <c r="P918" s="553">
        <v>0</v>
      </c>
      <c r="Q918" s="61"/>
      <c r="R918" s="162"/>
      <c r="S918" s="162">
        <v>0</v>
      </c>
      <c r="T918" s="553"/>
      <c r="U918" s="553">
        <v>0</v>
      </c>
      <c r="V918" s="553"/>
      <c r="W918" s="129"/>
      <c r="X918" s="162"/>
      <c r="Y918" s="169">
        <v>63.539999999999992</v>
      </c>
      <c r="Z918" s="170">
        <v>0</v>
      </c>
      <c r="AA918" s="553"/>
      <c r="AB918" s="553">
        <v>79067550.629999995</v>
      </c>
      <c r="AC918" s="71"/>
      <c r="AD918" s="71"/>
      <c r="AE918" s="71"/>
      <c r="AF918" s="71"/>
      <c r="AG918" s="71"/>
      <c r="AH918" s="103"/>
      <c r="AI918" s="61"/>
      <c r="AJ918" s="162"/>
      <c r="AK918" s="162">
        <v>0</v>
      </c>
      <c r="AL918" s="553"/>
      <c r="AM918" s="553">
        <v>0</v>
      </c>
      <c r="AN918" s="61"/>
      <c r="AO918" s="162">
        <v>0</v>
      </c>
      <c r="AP918" s="602">
        <v>79067550.629999995</v>
      </c>
      <c r="AQ918" s="59"/>
      <c r="AR918" s="59"/>
    </row>
    <row r="919" spans="1:44" s="77" customFormat="1" ht="78.75" outlineLevel="2">
      <c r="A919" s="72">
        <v>62</v>
      </c>
      <c r="B919" s="552" t="s">
        <v>35</v>
      </c>
      <c r="C919" s="552"/>
      <c r="D919" s="71" t="s">
        <v>156</v>
      </c>
      <c r="E919" s="103"/>
      <c r="F919" s="103"/>
      <c r="G919" s="103"/>
      <c r="H919" s="103"/>
      <c r="I919" s="103"/>
      <c r="J919" s="103"/>
      <c r="K919" s="107"/>
      <c r="L919" s="105" t="s">
        <v>35</v>
      </c>
      <c r="M919" s="554" t="s">
        <v>35</v>
      </c>
      <c r="N919" s="554" t="s">
        <v>35</v>
      </c>
      <c r="O919" s="554" t="s">
        <v>35</v>
      </c>
      <c r="P919" s="554" t="s">
        <v>35</v>
      </c>
      <c r="Q919" s="71" t="s">
        <v>35</v>
      </c>
      <c r="R919" s="103"/>
      <c r="S919" s="103"/>
      <c r="T919" s="554" t="s">
        <v>35</v>
      </c>
      <c r="U919" s="554" t="s">
        <v>35</v>
      </c>
      <c r="V919" s="554" t="s">
        <v>2164</v>
      </c>
      <c r="W919" s="107" t="s">
        <v>1003</v>
      </c>
      <c r="X919" s="103" t="s">
        <v>27</v>
      </c>
      <c r="Y919" s="108">
        <v>3.9</v>
      </c>
      <c r="Z919" s="109"/>
      <c r="AA919" s="554">
        <v>854777</v>
      </c>
      <c r="AB919" s="554">
        <v>3333630.3</v>
      </c>
      <c r="AC919" s="71"/>
      <c r="AD919" s="71"/>
      <c r="AE919" s="71"/>
      <c r="AF919" s="71"/>
      <c r="AG919" s="71"/>
      <c r="AH919" s="103"/>
      <c r="AI919" s="71"/>
      <c r="AJ919" s="103"/>
      <c r="AK919" s="103"/>
      <c r="AL919" s="554" t="s">
        <v>35</v>
      </c>
      <c r="AM919" s="554" t="s">
        <v>35</v>
      </c>
      <c r="AN919" s="71"/>
      <c r="AO919" s="103"/>
      <c r="AP919" s="602" t="s">
        <v>35</v>
      </c>
      <c r="AQ919" s="59" t="s">
        <v>617</v>
      </c>
      <c r="AR919" s="59" t="s">
        <v>1912</v>
      </c>
    </row>
    <row r="920" spans="1:44" s="77" customFormat="1" ht="50.25" outlineLevel="2">
      <c r="A920" s="72">
        <v>62</v>
      </c>
      <c r="B920" s="552" t="s">
        <v>35</v>
      </c>
      <c r="C920" s="552"/>
      <c r="D920" s="71" t="s">
        <v>39</v>
      </c>
      <c r="E920" s="103"/>
      <c r="F920" s="103"/>
      <c r="G920" s="103"/>
      <c r="H920" s="103"/>
      <c r="I920" s="103"/>
      <c r="J920" s="103"/>
      <c r="K920" s="107"/>
      <c r="L920" s="105" t="s">
        <v>35</v>
      </c>
      <c r="M920" s="554" t="s">
        <v>35</v>
      </c>
      <c r="N920" s="554" t="s">
        <v>35</v>
      </c>
      <c r="O920" s="554" t="s">
        <v>35</v>
      </c>
      <c r="P920" s="554" t="s">
        <v>35</v>
      </c>
      <c r="Q920" s="71" t="s">
        <v>35</v>
      </c>
      <c r="R920" s="103"/>
      <c r="S920" s="103"/>
      <c r="T920" s="554" t="s">
        <v>35</v>
      </c>
      <c r="U920" s="554" t="s">
        <v>35</v>
      </c>
      <c r="V920" s="554"/>
      <c r="W920" s="107" t="s">
        <v>1074</v>
      </c>
      <c r="X920" s="103" t="s">
        <v>27</v>
      </c>
      <c r="Y920" s="108">
        <v>26.91</v>
      </c>
      <c r="Z920" s="109"/>
      <c r="AA920" s="554">
        <v>1821746</v>
      </c>
      <c r="AB920" s="554">
        <v>49023184.859999999</v>
      </c>
      <c r="AC920" s="71"/>
      <c r="AD920" s="71"/>
      <c r="AE920" s="71"/>
      <c r="AF920" s="71"/>
      <c r="AG920" s="71"/>
      <c r="AH920" s="103"/>
      <c r="AI920" s="71"/>
      <c r="AJ920" s="103"/>
      <c r="AK920" s="103"/>
      <c r="AL920" s="554" t="s">
        <v>35</v>
      </c>
      <c r="AM920" s="554" t="s">
        <v>35</v>
      </c>
      <c r="AN920" s="71"/>
      <c r="AO920" s="103"/>
      <c r="AP920" s="602" t="s">
        <v>35</v>
      </c>
      <c r="AQ920" s="584" t="s">
        <v>2003</v>
      </c>
      <c r="AR920" s="584" t="s">
        <v>1958</v>
      </c>
    </row>
    <row r="921" spans="1:44" s="77" customFormat="1" ht="93.75" outlineLevel="2">
      <c r="A921" s="72">
        <v>62</v>
      </c>
      <c r="B921" s="552" t="s">
        <v>35</v>
      </c>
      <c r="C921" s="552"/>
      <c r="D921" s="71"/>
      <c r="E921" s="103"/>
      <c r="F921" s="103"/>
      <c r="G921" s="103"/>
      <c r="H921" s="103"/>
      <c r="I921" s="103"/>
      <c r="J921" s="103"/>
      <c r="K921" s="107"/>
      <c r="L921" s="105" t="s">
        <v>35</v>
      </c>
      <c r="M921" s="554" t="s">
        <v>35</v>
      </c>
      <c r="N921" s="554" t="s">
        <v>35</v>
      </c>
      <c r="O921" s="554" t="s">
        <v>35</v>
      </c>
      <c r="P921" s="554" t="s">
        <v>35</v>
      </c>
      <c r="Q921" s="71" t="s">
        <v>35</v>
      </c>
      <c r="R921" s="103"/>
      <c r="S921" s="103"/>
      <c r="T921" s="554" t="s">
        <v>35</v>
      </c>
      <c r="U921" s="554" t="s">
        <v>35</v>
      </c>
      <c r="V921" s="554"/>
      <c r="W921" s="107" t="s">
        <v>1076</v>
      </c>
      <c r="X921" s="103" t="s">
        <v>27</v>
      </c>
      <c r="Y921" s="108">
        <v>1.92</v>
      </c>
      <c r="Z921" s="109"/>
      <c r="AA921" s="554">
        <v>9667459</v>
      </c>
      <c r="AB921" s="554">
        <v>18561521.279999997</v>
      </c>
      <c r="AC921" s="71"/>
      <c r="AD921" s="71"/>
      <c r="AE921" s="71"/>
      <c r="AF921" s="71"/>
      <c r="AG921" s="71"/>
      <c r="AH921" s="103"/>
      <c r="AI921" s="71"/>
      <c r="AJ921" s="103"/>
      <c r="AK921" s="103"/>
      <c r="AL921" s="554" t="s">
        <v>35</v>
      </c>
      <c r="AM921" s="554" t="s">
        <v>35</v>
      </c>
      <c r="AN921" s="71"/>
      <c r="AO921" s="103"/>
      <c r="AP921" s="602" t="s">
        <v>35</v>
      </c>
      <c r="AQ921" s="107"/>
      <c r="AR921" s="107" t="s">
        <v>1959</v>
      </c>
    </row>
    <row r="922" spans="1:44" s="77" customFormat="1" ht="75" outlineLevel="2">
      <c r="A922" s="72">
        <v>62</v>
      </c>
      <c r="B922" s="552" t="s">
        <v>35</v>
      </c>
      <c r="C922" s="552"/>
      <c r="D922" s="71"/>
      <c r="E922" s="103"/>
      <c r="F922" s="103"/>
      <c r="G922" s="103"/>
      <c r="H922" s="103"/>
      <c r="I922" s="103"/>
      <c r="J922" s="103"/>
      <c r="K922" s="107"/>
      <c r="L922" s="105" t="s">
        <v>35</v>
      </c>
      <c r="M922" s="554" t="s">
        <v>35</v>
      </c>
      <c r="N922" s="554" t="s">
        <v>35</v>
      </c>
      <c r="O922" s="554" t="s">
        <v>35</v>
      </c>
      <c r="P922" s="554" t="s">
        <v>35</v>
      </c>
      <c r="Q922" s="71" t="s">
        <v>35</v>
      </c>
      <c r="R922" s="103"/>
      <c r="S922" s="103"/>
      <c r="T922" s="554" t="s">
        <v>35</v>
      </c>
      <c r="U922" s="554" t="s">
        <v>35</v>
      </c>
      <c r="V922" s="554"/>
      <c r="W922" s="107" t="s">
        <v>1008</v>
      </c>
      <c r="X922" s="103" t="s">
        <v>27</v>
      </c>
      <c r="Y922" s="108">
        <v>30.81</v>
      </c>
      <c r="Z922" s="109"/>
      <c r="AA922" s="554">
        <v>264499</v>
      </c>
      <c r="AB922" s="554">
        <v>8149214.1899999995</v>
      </c>
      <c r="AC922" s="71"/>
      <c r="AD922" s="71"/>
      <c r="AE922" s="71"/>
      <c r="AF922" s="71"/>
      <c r="AG922" s="71"/>
      <c r="AH922" s="103"/>
      <c r="AI922" s="71"/>
      <c r="AJ922" s="103"/>
      <c r="AK922" s="103"/>
      <c r="AL922" s="554" t="s">
        <v>35</v>
      </c>
      <c r="AM922" s="554" t="s">
        <v>35</v>
      </c>
      <c r="AN922" s="71"/>
      <c r="AO922" s="103"/>
      <c r="AP922" s="602" t="s">
        <v>35</v>
      </c>
      <c r="AQ922" s="107"/>
      <c r="AR922" s="107" t="s">
        <v>1960</v>
      </c>
    </row>
    <row r="923" spans="1:44" s="77" customFormat="1" outlineLevel="2">
      <c r="A923" s="72">
        <v>62</v>
      </c>
      <c r="B923" s="552"/>
      <c r="C923" s="552"/>
      <c r="D923" s="61"/>
      <c r="E923" s="103"/>
      <c r="F923" s="103"/>
      <c r="G923" s="103"/>
      <c r="H923" s="103"/>
      <c r="I923" s="103"/>
      <c r="J923" s="103"/>
      <c r="K923" s="107"/>
      <c r="L923" s="105" t="s">
        <v>35</v>
      </c>
      <c r="M923" s="554" t="s">
        <v>35</v>
      </c>
      <c r="N923" s="554" t="s">
        <v>35</v>
      </c>
      <c r="O923" s="554" t="s">
        <v>35</v>
      </c>
      <c r="P923" s="554" t="s">
        <v>35</v>
      </c>
      <c r="Q923" s="71" t="s">
        <v>35</v>
      </c>
      <c r="R923" s="103"/>
      <c r="S923" s="103"/>
      <c r="T923" s="554" t="s">
        <v>35</v>
      </c>
      <c r="U923" s="554" t="s">
        <v>35</v>
      </c>
      <c r="V923" s="554"/>
      <c r="W923" s="107"/>
      <c r="X923" s="103"/>
      <c r="Y923" s="108"/>
      <c r="Z923" s="109"/>
      <c r="AA923" s="554" t="s">
        <v>35</v>
      </c>
      <c r="AB923" s="554" t="s">
        <v>35</v>
      </c>
      <c r="AC923" s="71"/>
      <c r="AD923" s="71"/>
      <c r="AE923" s="71"/>
      <c r="AF923" s="71"/>
      <c r="AG923" s="71"/>
      <c r="AH923" s="103"/>
      <c r="AI923" s="71"/>
      <c r="AJ923" s="103"/>
      <c r="AK923" s="103"/>
      <c r="AL923" s="554" t="s">
        <v>35</v>
      </c>
      <c r="AM923" s="554" t="s">
        <v>35</v>
      </c>
      <c r="AN923" s="71"/>
      <c r="AO923" s="103"/>
      <c r="AP923" s="602" t="s">
        <v>35</v>
      </c>
      <c r="AQ923" s="107"/>
      <c r="AR923" s="107"/>
    </row>
    <row r="924" spans="1:44" s="77" customFormat="1" outlineLevel="1">
      <c r="A924" s="84" t="s">
        <v>2097</v>
      </c>
      <c r="B924" s="552">
        <v>63</v>
      </c>
      <c r="C924" s="552">
        <v>413</v>
      </c>
      <c r="D924" s="61" t="s">
        <v>157</v>
      </c>
      <c r="E924" s="162"/>
      <c r="F924" s="103"/>
      <c r="G924" s="162"/>
      <c r="H924" s="162"/>
      <c r="I924" s="162"/>
      <c r="J924" s="162"/>
      <c r="K924" s="129"/>
      <c r="L924" s="167">
        <v>0</v>
      </c>
      <c r="M924" s="553"/>
      <c r="N924" s="553"/>
      <c r="O924" s="553">
        <v>0</v>
      </c>
      <c r="P924" s="553">
        <v>0</v>
      </c>
      <c r="Q924" s="61"/>
      <c r="R924" s="162"/>
      <c r="S924" s="162">
        <v>0</v>
      </c>
      <c r="T924" s="553"/>
      <c r="U924" s="553">
        <v>0</v>
      </c>
      <c r="V924" s="553"/>
      <c r="W924" s="129"/>
      <c r="X924" s="162"/>
      <c r="Y924" s="169">
        <v>51.06</v>
      </c>
      <c r="Z924" s="170">
        <v>0</v>
      </c>
      <c r="AA924" s="553"/>
      <c r="AB924" s="553">
        <v>69646906.74000001</v>
      </c>
      <c r="AC924" s="71"/>
      <c r="AD924" s="71"/>
      <c r="AE924" s="71"/>
      <c r="AF924" s="71"/>
      <c r="AG924" s="71"/>
      <c r="AH924" s="103"/>
      <c r="AI924" s="61"/>
      <c r="AJ924" s="162"/>
      <c r="AK924" s="162">
        <v>0</v>
      </c>
      <c r="AL924" s="553"/>
      <c r="AM924" s="553">
        <v>0</v>
      </c>
      <c r="AN924" s="61"/>
      <c r="AO924" s="162">
        <v>0</v>
      </c>
      <c r="AP924" s="602">
        <v>69646906.74000001</v>
      </c>
      <c r="AQ924" s="59"/>
      <c r="AR924" s="59"/>
    </row>
    <row r="925" spans="1:44" s="77" customFormat="1" ht="78.75" outlineLevel="2">
      <c r="A925" s="72">
        <v>63</v>
      </c>
      <c r="B925" s="552" t="s">
        <v>35</v>
      </c>
      <c r="C925" s="552"/>
      <c r="D925" s="71" t="s">
        <v>158</v>
      </c>
      <c r="E925" s="103">
        <v>1</v>
      </c>
      <c r="F925" s="103"/>
      <c r="G925" s="103"/>
      <c r="H925" s="103"/>
      <c r="I925" s="103"/>
      <c r="J925" s="103"/>
      <c r="K925" s="107"/>
      <c r="L925" s="105" t="s">
        <v>35</v>
      </c>
      <c r="M925" s="554" t="s">
        <v>35</v>
      </c>
      <c r="N925" s="554" t="s">
        <v>35</v>
      </c>
      <c r="O925" s="554" t="s">
        <v>35</v>
      </c>
      <c r="P925" s="554" t="s">
        <v>35</v>
      </c>
      <c r="Q925" s="71" t="s">
        <v>35</v>
      </c>
      <c r="R925" s="103"/>
      <c r="S925" s="103"/>
      <c r="T925" s="554" t="s">
        <v>35</v>
      </c>
      <c r="U925" s="554" t="s">
        <v>35</v>
      </c>
      <c r="V925" s="554" t="s">
        <v>2164</v>
      </c>
      <c r="W925" s="107" t="s">
        <v>1057</v>
      </c>
      <c r="X925" s="103" t="s">
        <v>27</v>
      </c>
      <c r="Y925" s="108">
        <v>28.6</v>
      </c>
      <c r="Z925" s="109"/>
      <c r="AA925" s="554">
        <v>1229116</v>
      </c>
      <c r="AB925" s="554">
        <v>35152717.600000001</v>
      </c>
      <c r="AC925" s="71"/>
      <c r="AD925" s="71"/>
      <c r="AE925" s="71"/>
      <c r="AF925" s="71"/>
      <c r="AG925" s="71"/>
      <c r="AH925" s="103"/>
      <c r="AI925" s="71"/>
      <c r="AJ925" s="103"/>
      <c r="AK925" s="103"/>
      <c r="AL925" s="554" t="s">
        <v>35</v>
      </c>
      <c r="AM925" s="554" t="s">
        <v>35</v>
      </c>
      <c r="AN925" s="71"/>
      <c r="AO925" s="103"/>
      <c r="AP925" s="602" t="s">
        <v>35</v>
      </c>
      <c r="AQ925" s="59" t="s">
        <v>618</v>
      </c>
      <c r="AR925" s="59" t="s">
        <v>1912</v>
      </c>
    </row>
    <row r="926" spans="1:44" s="77" customFormat="1" ht="50.25" outlineLevel="2">
      <c r="A926" s="72">
        <v>63</v>
      </c>
      <c r="B926" s="552" t="s">
        <v>35</v>
      </c>
      <c r="C926" s="552"/>
      <c r="D926" s="71" t="s">
        <v>159</v>
      </c>
      <c r="E926" s="103"/>
      <c r="F926" s="103"/>
      <c r="G926" s="103"/>
      <c r="H926" s="103"/>
      <c r="I926" s="103"/>
      <c r="J926" s="103"/>
      <c r="K926" s="107"/>
      <c r="L926" s="105" t="s">
        <v>35</v>
      </c>
      <c r="M926" s="554" t="s">
        <v>35</v>
      </c>
      <c r="N926" s="554" t="s">
        <v>35</v>
      </c>
      <c r="O926" s="554" t="s">
        <v>35</v>
      </c>
      <c r="P926" s="554" t="s">
        <v>35</v>
      </c>
      <c r="Q926" s="71" t="s">
        <v>35</v>
      </c>
      <c r="R926" s="103"/>
      <c r="S926" s="103"/>
      <c r="T926" s="554" t="s">
        <v>35</v>
      </c>
      <c r="U926" s="554" t="s">
        <v>35</v>
      </c>
      <c r="V926" s="554"/>
      <c r="W926" s="107" t="s">
        <v>1003</v>
      </c>
      <c r="X926" s="103" t="s">
        <v>27</v>
      </c>
      <c r="Y926" s="108">
        <v>6</v>
      </c>
      <c r="Z926" s="109"/>
      <c r="AA926" s="554">
        <v>854777</v>
      </c>
      <c r="AB926" s="554">
        <v>5128662</v>
      </c>
      <c r="AC926" s="71"/>
      <c r="AD926" s="71"/>
      <c r="AE926" s="71"/>
      <c r="AF926" s="71"/>
      <c r="AG926" s="71"/>
      <c r="AH926" s="103"/>
      <c r="AI926" s="71"/>
      <c r="AJ926" s="103"/>
      <c r="AK926" s="103"/>
      <c r="AL926" s="554" t="s">
        <v>35</v>
      </c>
      <c r="AM926" s="554" t="s">
        <v>35</v>
      </c>
      <c r="AN926" s="71"/>
      <c r="AO926" s="103"/>
      <c r="AP926" s="602" t="s">
        <v>35</v>
      </c>
      <c r="AQ926" s="584" t="s">
        <v>2003</v>
      </c>
      <c r="AR926" s="584" t="s">
        <v>1958</v>
      </c>
    </row>
    <row r="927" spans="1:44" s="77" customFormat="1" ht="93.75" outlineLevel="2">
      <c r="A927" s="72">
        <v>63</v>
      </c>
      <c r="B927" s="552" t="s">
        <v>35</v>
      </c>
      <c r="C927" s="552"/>
      <c r="D927" s="71"/>
      <c r="E927" s="103"/>
      <c r="F927" s="103"/>
      <c r="G927" s="103"/>
      <c r="H927" s="103"/>
      <c r="I927" s="103"/>
      <c r="J927" s="103"/>
      <c r="K927" s="107"/>
      <c r="L927" s="105" t="s">
        <v>35</v>
      </c>
      <c r="M927" s="554" t="s">
        <v>35</v>
      </c>
      <c r="N927" s="554" t="s">
        <v>35</v>
      </c>
      <c r="O927" s="554" t="s">
        <v>35</v>
      </c>
      <c r="P927" s="554" t="s">
        <v>35</v>
      </c>
      <c r="Q927" s="71" t="s">
        <v>35</v>
      </c>
      <c r="R927" s="103"/>
      <c r="S927" s="103"/>
      <c r="T927" s="554" t="s">
        <v>35</v>
      </c>
      <c r="U927" s="554" t="s">
        <v>35</v>
      </c>
      <c r="V927" s="554"/>
      <c r="W927" s="107" t="s">
        <v>1077</v>
      </c>
      <c r="X927" s="103" t="s">
        <v>27</v>
      </c>
      <c r="Y927" s="108">
        <v>13.8</v>
      </c>
      <c r="Z927" s="109"/>
      <c r="AA927" s="554">
        <v>264499</v>
      </c>
      <c r="AB927" s="554">
        <v>3650086.2</v>
      </c>
      <c r="AC927" s="71"/>
      <c r="AD927" s="71"/>
      <c r="AE927" s="71"/>
      <c r="AF927" s="71"/>
      <c r="AG927" s="71"/>
      <c r="AH927" s="103"/>
      <c r="AI927" s="71"/>
      <c r="AJ927" s="103"/>
      <c r="AK927" s="103"/>
      <c r="AL927" s="554" t="s">
        <v>35</v>
      </c>
      <c r="AM927" s="554" t="s">
        <v>35</v>
      </c>
      <c r="AN927" s="71"/>
      <c r="AO927" s="103"/>
      <c r="AP927" s="602" t="s">
        <v>35</v>
      </c>
      <c r="AQ927" s="107"/>
      <c r="AR927" s="107" t="s">
        <v>1959</v>
      </c>
    </row>
    <row r="928" spans="1:44" s="77" customFormat="1" ht="75" outlineLevel="2">
      <c r="A928" s="72">
        <v>63</v>
      </c>
      <c r="B928" s="552" t="s">
        <v>35</v>
      </c>
      <c r="C928" s="552"/>
      <c r="D928" s="71"/>
      <c r="E928" s="103"/>
      <c r="F928" s="103"/>
      <c r="G928" s="103"/>
      <c r="H928" s="103"/>
      <c r="I928" s="103"/>
      <c r="J928" s="103"/>
      <c r="K928" s="107"/>
      <c r="L928" s="105" t="s">
        <v>35</v>
      </c>
      <c r="M928" s="554" t="s">
        <v>35</v>
      </c>
      <c r="N928" s="554" t="s">
        <v>35</v>
      </c>
      <c r="O928" s="554" t="s">
        <v>35</v>
      </c>
      <c r="P928" s="554" t="s">
        <v>35</v>
      </c>
      <c r="Q928" s="71" t="s">
        <v>35</v>
      </c>
      <c r="R928" s="103"/>
      <c r="S928" s="103"/>
      <c r="T928" s="554" t="s">
        <v>35</v>
      </c>
      <c r="U928" s="554" t="s">
        <v>35</v>
      </c>
      <c r="V928" s="554"/>
      <c r="W928" s="107" t="s">
        <v>1076</v>
      </c>
      <c r="X928" s="103" t="s">
        <v>27</v>
      </c>
      <c r="Y928" s="108">
        <v>2.66</v>
      </c>
      <c r="Z928" s="109"/>
      <c r="AA928" s="554">
        <v>9667459</v>
      </c>
      <c r="AB928" s="554">
        <v>25715440.940000001</v>
      </c>
      <c r="AC928" s="71"/>
      <c r="AD928" s="71"/>
      <c r="AE928" s="71"/>
      <c r="AF928" s="71"/>
      <c r="AG928" s="71"/>
      <c r="AH928" s="103"/>
      <c r="AI928" s="71"/>
      <c r="AJ928" s="103"/>
      <c r="AK928" s="103"/>
      <c r="AL928" s="554" t="s">
        <v>35</v>
      </c>
      <c r="AM928" s="554" t="s">
        <v>35</v>
      </c>
      <c r="AN928" s="71"/>
      <c r="AO928" s="103"/>
      <c r="AP928" s="602" t="s">
        <v>35</v>
      </c>
      <c r="AQ928" s="107"/>
      <c r="AR928" s="107" t="s">
        <v>1960</v>
      </c>
    </row>
    <row r="929" spans="1:44" s="77" customFormat="1" outlineLevel="2">
      <c r="A929" s="72">
        <v>63</v>
      </c>
      <c r="B929" s="552"/>
      <c r="C929" s="552"/>
      <c r="D929" s="132"/>
      <c r="E929" s="103"/>
      <c r="F929" s="103"/>
      <c r="G929" s="103"/>
      <c r="H929" s="103"/>
      <c r="I929" s="103"/>
      <c r="J929" s="103"/>
      <c r="K929" s="107"/>
      <c r="L929" s="105" t="s">
        <v>35</v>
      </c>
      <c r="M929" s="554" t="s">
        <v>35</v>
      </c>
      <c r="N929" s="554" t="s">
        <v>35</v>
      </c>
      <c r="O929" s="554" t="s">
        <v>35</v>
      </c>
      <c r="P929" s="554" t="s">
        <v>35</v>
      </c>
      <c r="Q929" s="71" t="s">
        <v>35</v>
      </c>
      <c r="R929" s="103"/>
      <c r="S929" s="103"/>
      <c r="T929" s="554" t="s">
        <v>35</v>
      </c>
      <c r="U929" s="554" t="s">
        <v>35</v>
      </c>
      <c r="V929" s="554"/>
      <c r="W929" s="107"/>
      <c r="X929" s="103"/>
      <c r="Y929" s="108"/>
      <c r="Z929" s="109"/>
      <c r="AA929" s="554" t="s">
        <v>35</v>
      </c>
      <c r="AB929" s="554" t="s">
        <v>35</v>
      </c>
      <c r="AC929" s="71"/>
      <c r="AD929" s="71"/>
      <c r="AE929" s="71"/>
      <c r="AF929" s="71"/>
      <c r="AG929" s="71"/>
      <c r="AH929" s="103"/>
      <c r="AI929" s="71"/>
      <c r="AJ929" s="103"/>
      <c r="AK929" s="103"/>
      <c r="AL929" s="554" t="s">
        <v>35</v>
      </c>
      <c r="AM929" s="554" t="s">
        <v>35</v>
      </c>
      <c r="AN929" s="71"/>
      <c r="AO929" s="103"/>
      <c r="AP929" s="602" t="s">
        <v>35</v>
      </c>
      <c r="AQ929" s="107"/>
      <c r="AR929" s="107"/>
    </row>
    <row r="930" spans="1:44" s="77" customFormat="1" outlineLevel="1">
      <c r="A930" s="84" t="s">
        <v>2096</v>
      </c>
      <c r="B930" s="552">
        <v>64</v>
      </c>
      <c r="C930" s="552">
        <v>424</v>
      </c>
      <c r="D930" s="132" t="s">
        <v>209</v>
      </c>
      <c r="E930" s="162"/>
      <c r="F930" s="103"/>
      <c r="G930" s="162"/>
      <c r="H930" s="162"/>
      <c r="I930" s="162"/>
      <c r="J930" s="162"/>
      <c r="K930" s="555"/>
      <c r="L930" s="178">
        <v>5165.6000000000004</v>
      </c>
      <c r="M930" s="553"/>
      <c r="N930" s="553"/>
      <c r="O930" s="553">
        <v>11493588500</v>
      </c>
      <c r="P930" s="553">
        <v>0</v>
      </c>
      <c r="Q930" s="61"/>
      <c r="R930" s="162"/>
      <c r="S930" s="162">
        <v>104</v>
      </c>
      <c r="T930" s="553"/>
      <c r="U930" s="553">
        <v>31516000</v>
      </c>
      <c r="V930" s="553"/>
      <c r="W930" s="129"/>
      <c r="X930" s="162"/>
      <c r="Y930" s="169">
        <v>747.7</v>
      </c>
      <c r="Z930" s="170">
        <v>0</v>
      </c>
      <c r="AA930" s="553"/>
      <c r="AB930" s="553">
        <v>152395430</v>
      </c>
      <c r="AC930" s="71"/>
      <c r="AD930" s="71"/>
      <c r="AE930" s="71"/>
      <c r="AF930" s="71"/>
      <c r="AG930" s="71"/>
      <c r="AH930" s="103"/>
      <c r="AI930" s="61"/>
      <c r="AJ930" s="162"/>
      <c r="AK930" s="162">
        <v>0</v>
      </c>
      <c r="AL930" s="553"/>
      <c r="AM930" s="553">
        <v>0</v>
      </c>
      <c r="AN930" s="61"/>
      <c r="AO930" s="162">
        <v>0</v>
      </c>
      <c r="AP930" s="602">
        <v>11677499930</v>
      </c>
      <c r="AQ930" s="111"/>
      <c r="AR930" s="111"/>
    </row>
    <row r="931" spans="1:44" s="77" customFormat="1" ht="75" outlineLevel="2">
      <c r="A931" s="72">
        <v>64</v>
      </c>
      <c r="B931" s="552" t="s">
        <v>35</v>
      </c>
      <c r="C931" s="552"/>
      <c r="D931" s="121" t="s">
        <v>212</v>
      </c>
      <c r="E931" s="103">
        <v>4</v>
      </c>
      <c r="F931" s="103"/>
      <c r="G931" s="103">
        <v>8</v>
      </c>
      <c r="H931" s="103">
        <v>79</v>
      </c>
      <c r="I931" s="103">
        <v>250</v>
      </c>
      <c r="J931" s="103">
        <v>21</v>
      </c>
      <c r="K931" s="556" t="s">
        <v>392</v>
      </c>
      <c r="L931" s="126">
        <v>936.9</v>
      </c>
      <c r="M931" s="554">
        <v>3015000</v>
      </c>
      <c r="N931" s="554">
        <v>0</v>
      </c>
      <c r="O931" s="554">
        <v>2824753500</v>
      </c>
      <c r="P931" s="554">
        <v>0</v>
      </c>
      <c r="Q931" s="71" t="s">
        <v>766</v>
      </c>
      <c r="R931" s="103" t="s">
        <v>210</v>
      </c>
      <c r="S931" s="103">
        <v>18</v>
      </c>
      <c r="T931" s="554">
        <v>420000</v>
      </c>
      <c r="U931" s="554">
        <v>7560000</v>
      </c>
      <c r="V931" s="554"/>
      <c r="W931" s="107" t="s">
        <v>1104</v>
      </c>
      <c r="X931" s="103" t="s">
        <v>38</v>
      </c>
      <c r="Y931" s="108">
        <v>110</v>
      </c>
      <c r="Z931" s="109"/>
      <c r="AA931" s="554">
        <v>1385413</v>
      </c>
      <c r="AB931" s="554">
        <v>152395430</v>
      </c>
      <c r="AC931" s="71"/>
      <c r="AD931" s="71"/>
      <c r="AE931" s="71"/>
      <c r="AF931" s="71"/>
      <c r="AG931" s="71"/>
      <c r="AH931" s="103"/>
      <c r="AI931" s="71"/>
      <c r="AJ931" s="103"/>
      <c r="AK931" s="103"/>
      <c r="AL931" s="554" t="s">
        <v>35</v>
      </c>
      <c r="AM931" s="554" t="s">
        <v>35</v>
      </c>
      <c r="AN931" s="71"/>
      <c r="AO931" s="103"/>
      <c r="AP931" s="602" t="s">
        <v>35</v>
      </c>
      <c r="AQ931" s="111" t="s">
        <v>638</v>
      </c>
      <c r="AR931" s="111" t="s">
        <v>1912</v>
      </c>
    </row>
    <row r="932" spans="1:44" s="77" customFormat="1" ht="409.5" outlineLevel="2">
      <c r="A932" s="72">
        <v>64</v>
      </c>
      <c r="B932" s="552" t="s">
        <v>35</v>
      </c>
      <c r="C932" s="552"/>
      <c r="D932" s="121" t="s">
        <v>214</v>
      </c>
      <c r="E932" s="103"/>
      <c r="F932" s="103"/>
      <c r="G932" s="103">
        <v>8</v>
      </c>
      <c r="H932" s="103">
        <v>79</v>
      </c>
      <c r="I932" s="103">
        <v>250</v>
      </c>
      <c r="J932" s="103">
        <v>21</v>
      </c>
      <c r="K932" s="107" t="s">
        <v>591</v>
      </c>
      <c r="L932" s="617">
        <v>164.5</v>
      </c>
      <c r="M932" s="554">
        <v>2050000</v>
      </c>
      <c r="N932" s="554">
        <v>0</v>
      </c>
      <c r="O932" s="554">
        <v>337225000</v>
      </c>
      <c r="P932" s="554">
        <v>0</v>
      </c>
      <c r="Q932" s="71" t="s">
        <v>213</v>
      </c>
      <c r="R932" s="103" t="s">
        <v>44</v>
      </c>
      <c r="S932" s="103">
        <v>1</v>
      </c>
      <c r="T932" s="554">
        <v>180000</v>
      </c>
      <c r="U932" s="554">
        <v>180000</v>
      </c>
      <c r="V932" s="554"/>
      <c r="W932" s="107" t="s">
        <v>995</v>
      </c>
      <c r="X932" s="103" t="s">
        <v>38</v>
      </c>
      <c r="Y932" s="108">
        <v>637.70000000000005</v>
      </c>
      <c r="Z932" s="109"/>
      <c r="AA932" s="554" t="s">
        <v>1316</v>
      </c>
      <c r="AB932" s="554" t="s">
        <v>35</v>
      </c>
      <c r="AC932" s="71"/>
      <c r="AD932" s="71"/>
      <c r="AE932" s="71"/>
      <c r="AF932" s="71"/>
      <c r="AG932" s="71"/>
      <c r="AH932" s="103"/>
      <c r="AI932" s="71"/>
      <c r="AJ932" s="103"/>
      <c r="AK932" s="103"/>
      <c r="AL932" s="554" t="s">
        <v>35</v>
      </c>
      <c r="AM932" s="554" t="s">
        <v>35</v>
      </c>
      <c r="AN932" s="71"/>
      <c r="AO932" s="103"/>
      <c r="AP932" s="602" t="s">
        <v>35</v>
      </c>
      <c r="AQ932" s="111" t="s">
        <v>639</v>
      </c>
      <c r="AR932" s="111" t="s">
        <v>395</v>
      </c>
    </row>
    <row r="933" spans="1:44" s="77" customFormat="1" ht="75" outlineLevel="2">
      <c r="A933" s="72">
        <v>64</v>
      </c>
      <c r="B933" s="552" t="s">
        <v>35</v>
      </c>
      <c r="C933" s="552"/>
      <c r="D933" s="121"/>
      <c r="E933" s="103"/>
      <c r="F933" s="103"/>
      <c r="G933" s="103">
        <v>8</v>
      </c>
      <c r="H933" s="103">
        <v>79</v>
      </c>
      <c r="I933" s="103">
        <v>250</v>
      </c>
      <c r="J933" s="103">
        <v>30</v>
      </c>
      <c r="K933" s="107" t="s">
        <v>591</v>
      </c>
      <c r="L933" s="618">
        <v>109.8</v>
      </c>
      <c r="M933" s="554">
        <v>2050000</v>
      </c>
      <c r="N933" s="554">
        <v>0</v>
      </c>
      <c r="O933" s="554">
        <v>225090000</v>
      </c>
      <c r="P933" s="554">
        <v>0</v>
      </c>
      <c r="Q933" s="71" t="s">
        <v>203</v>
      </c>
      <c r="R933" s="103" t="s">
        <v>44</v>
      </c>
      <c r="S933" s="103">
        <v>2</v>
      </c>
      <c r="T933" s="554">
        <v>480000</v>
      </c>
      <c r="U933" s="554">
        <v>960000</v>
      </c>
      <c r="V933" s="554"/>
      <c r="W933" s="107"/>
      <c r="X933" s="103"/>
      <c r="Y933" s="108"/>
      <c r="Z933" s="109"/>
      <c r="AA933" s="554" t="s">
        <v>35</v>
      </c>
      <c r="AB933" s="554" t="s">
        <v>35</v>
      </c>
      <c r="AC933" s="71"/>
      <c r="AD933" s="71"/>
      <c r="AE933" s="71"/>
      <c r="AF933" s="71"/>
      <c r="AG933" s="71"/>
      <c r="AH933" s="103"/>
      <c r="AI933" s="71"/>
      <c r="AJ933" s="103"/>
      <c r="AK933" s="103"/>
      <c r="AL933" s="554" t="s">
        <v>35</v>
      </c>
      <c r="AM933" s="554" t="s">
        <v>35</v>
      </c>
      <c r="AN933" s="71"/>
      <c r="AO933" s="103"/>
      <c r="AP933" s="602" t="s">
        <v>35</v>
      </c>
      <c r="AQ933" s="59" t="s">
        <v>640</v>
      </c>
      <c r="AR933" s="59" t="s">
        <v>2004</v>
      </c>
    </row>
    <row r="934" spans="1:44" s="77" customFormat="1" ht="363" outlineLevel="2">
      <c r="A934" s="72">
        <v>64</v>
      </c>
      <c r="B934" s="552" t="s">
        <v>35</v>
      </c>
      <c r="C934" s="552"/>
      <c r="D934" s="121"/>
      <c r="E934" s="103"/>
      <c r="F934" s="103"/>
      <c r="G934" s="103"/>
      <c r="H934" s="103">
        <v>79</v>
      </c>
      <c r="I934" s="103">
        <v>250</v>
      </c>
      <c r="J934" s="103">
        <v>42</v>
      </c>
      <c r="K934" s="107" t="s">
        <v>591</v>
      </c>
      <c r="L934" s="125">
        <v>8.1999999999999993</v>
      </c>
      <c r="M934" s="554">
        <v>2050000</v>
      </c>
      <c r="N934" s="554">
        <v>0</v>
      </c>
      <c r="O934" s="554">
        <v>16810000</v>
      </c>
      <c r="P934" s="554">
        <v>0</v>
      </c>
      <c r="Q934" s="71" t="s">
        <v>215</v>
      </c>
      <c r="R934" s="103" t="s">
        <v>44</v>
      </c>
      <c r="S934" s="103">
        <v>11</v>
      </c>
      <c r="T934" s="554">
        <v>180000</v>
      </c>
      <c r="U934" s="554">
        <v>1980000</v>
      </c>
      <c r="V934" s="554"/>
      <c r="W934" s="107"/>
      <c r="X934" s="103"/>
      <c r="Y934" s="108"/>
      <c r="Z934" s="109"/>
      <c r="AA934" s="554" t="s">
        <v>35</v>
      </c>
      <c r="AB934" s="554" t="s">
        <v>35</v>
      </c>
      <c r="AC934" s="71"/>
      <c r="AD934" s="71"/>
      <c r="AE934" s="71"/>
      <c r="AF934" s="71"/>
      <c r="AG934" s="71"/>
      <c r="AH934" s="103"/>
      <c r="AI934" s="71"/>
      <c r="AJ934" s="103"/>
      <c r="AK934" s="103"/>
      <c r="AL934" s="554" t="s">
        <v>35</v>
      </c>
      <c r="AM934" s="554" t="s">
        <v>35</v>
      </c>
      <c r="AN934" s="71"/>
      <c r="AO934" s="103"/>
      <c r="AP934" s="602" t="s">
        <v>35</v>
      </c>
      <c r="AQ934" s="111" t="s">
        <v>641</v>
      </c>
      <c r="AR934" s="111" t="s">
        <v>2006</v>
      </c>
    </row>
    <row r="935" spans="1:44" s="77" customFormat="1" ht="75" outlineLevel="2">
      <c r="A935" s="72">
        <v>64</v>
      </c>
      <c r="B935" s="552" t="s">
        <v>35</v>
      </c>
      <c r="C935" s="552"/>
      <c r="D935" s="121"/>
      <c r="E935" s="103"/>
      <c r="F935" s="103"/>
      <c r="G935" s="103"/>
      <c r="H935" s="103">
        <v>79</v>
      </c>
      <c r="I935" s="103">
        <v>250</v>
      </c>
      <c r="J935" s="103">
        <v>46</v>
      </c>
      <c r="K935" s="107" t="s">
        <v>591</v>
      </c>
      <c r="L935" s="125">
        <v>329.8</v>
      </c>
      <c r="M935" s="554">
        <v>2050000</v>
      </c>
      <c r="N935" s="554">
        <v>0</v>
      </c>
      <c r="O935" s="554">
        <v>676090000</v>
      </c>
      <c r="P935" s="554">
        <v>0</v>
      </c>
      <c r="Q935" s="71" t="s">
        <v>216</v>
      </c>
      <c r="R935" s="103" t="s">
        <v>44</v>
      </c>
      <c r="S935" s="103">
        <v>19</v>
      </c>
      <c r="T935" s="554">
        <v>36000</v>
      </c>
      <c r="U935" s="554">
        <v>684000</v>
      </c>
      <c r="V935" s="554"/>
      <c r="W935" s="107"/>
      <c r="X935" s="103"/>
      <c r="Y935" s="108"/>
      <c r="Z935" s="109"/>
      <c r="AA935" s="554" t="s">
        <v>35</v>
      </c>
      <c r="AB935" s="554" t="s">
        <v>35</v>
      </c>
      <c r="AC935" s="71"/>
      <c r="AD935" s="71"/>
      <c r="AE935" s="71"/>
      <c r="AF935" s="71"/>
      <c r="AG935" s="71"/>
      <c r="AH935" s="103"/>
      <c r="AI935" s="71"/>
      <c r="AJ935" s="103"/>
      <c r="AK935" s="103"/>
      <c r="AL935" s="554" t="s">
        <v>35</v>
      </c>
      <c r="AM935" s="554" t="s">
        <v>35</v>
      </c>
      <c r="AN935" s="71"/>
      <c r="AO935" s="103"/>
      <c r="AP935" s="602" t="s">
        <v>35</v>
      </c>
      <c r="AQ935" s="59" t="s">
        <v>642</v>
      </c>
      <c r="AR935" s="59" t="s">
        <v>2007</v>
      </c>
    </row>
    <row r="936" spans="1:44" s="77" customFormat="1" ht="359.25" outlineLevel="2">
      <c r="A936" s="72">
        <v>64</v>
      </c>
      <c r="B936" s="552" t="s">
        <v>35</v>
      </c>
      <c r="C936" s="552"/>
      <c r="D936" s="121"/>
      <c r="E936" s="103"/>
      <c r="F936" s="103"/>
      <c r="G936" s="103"/>
      <c r="H936" s="103">
        <v>79</v>
      </c>
      <c r="I936" s="103">
        <v>250</v>
      </c>
      <c r="J936" s="103">
        <v>31</v>
      </c>
      <c r="K936" s="107" t="s">
        <v>591</v>
      </c>
      <c r="L936" s="125">
        <v>3586.9</v>
      </c>
      <c r="M936" s="554">
        <v>2050000</v>
      </c>
      <c r="N936" s="554">
        <v>0</v>
      </c>
      <c r="O936" s="554">
        <v>7353145000</v>
      </c>
      <c r="P936" s="554">
        <v>0</v>
      </c>
      <c r="Q936" s="71" t="s">
        <v>217</v>
      </c>
      <c r="R936" s="103" t="s">
        <v>44</v>
      </c>
      <c r="S936" s="103">
        <v>4</v>
      </c>
      <c r="T936" s="554">
        <v>132000</v>
      </c>
      <c r="U936" s="554">
        <v>528000</v>
      </c>
      <c r="V936" s="554"/>
      <c r="W936" s="107"/>
      <c r="X936" s="103"/>
      <c r="Y936" s="108"/>
      <c r="Z936" s="109"/>
      <c r="AA936" s="554" t="s">
        <v>35</v>
      </c>
      <c r="AB936" s="554" t="s">
        <v>35</v>
      </c>
      <c r="AC936" s="71"/>
      <c r="AD936" s="71"/>
      <c r="AE936" s="71"/>
      <c r="AF936" s="71"/>
      <c r="AG936" s="71"/>
      <c r="AH936" s="103"/>
      <c r="AI936" s="71"/>
      <c r="AJ936" s="103"/>
      <c r="AK936" s="103"/>
      <c r="AL936" s="554" t="s">
        <v>35</v>
      </c>
      <c r="AM936" s="554" t="s">
        <v>35</v>
      </c>
      <c r="AN936" s="71"/>
      <c r="AO936" s="103"/>
      <c r="AP936" s="602" t="s">
        <v>35</v>
      </c>
      <c r="AQ936" s="111" t="s">
        <v>643</v>
      </c>
      <c r="AR936" s="111"/>
    </row>
    <row r="937" spans="1:44" s="77" customFormat="1" ht="75" outlineLevel="2">
      <c r="A937" s="72">
        <v>64</v>
      </c>
      <c r="B937" s="552" t="s">
        <v>35</v>
      </c>
      <c r="C937" s="552"/>
      <c r="D937" s="121"/>
      <c r="E937" s="103"/>
      <c r="F937" s="103"/>
      <c r="G937" s="103"/>
      <c r="H937" s="102">
        <v>79</v>
      </c>
      <c r="I937" s="102">
        <v>250</v>
      </c>
      <c r="J937" s="102">
        <v>201</v>
      </c>
      <c r="K937" s="107" t="s">
        <v>591</v>
      </c>
      <c r="L937" s="594">
        <v>29.5</v>
      </c>
      <c r="M937" s="554">
        <v>2050000</v>
      </c>
      <c r="N937" s="554">
        <v>0</v>
      </c>
      <c r="O937" s="554">
        <v>60475000</v>
      </c>
      <c r="P937" s="554">
        <v>0</v>
      </c>
      <c r="Q937" s="71" t="s">
        <v>52</v>
      </c>
      <c r="R937" s="103" t="s">
        <v>44</v>
      </c>
      <c r="S937" s="103">
        <v>29</v>
      </c>
      <c r="T937" s="554">
        <v>76000</v>
      </c>
      <c r="U937" s="554">
        <v>2204000</v>
      </c>
      <c r="V937" s="554"/>
      <c r="W937" s="107"/>
      <c r="X937" s="103"/>
      <c r="Y937" s="108"/>
      <c r="Z937" s="109"/>
      <c r="AA937" s="554" t="s">
        <v>35</v>
      </c>
      <c r="AB937" s="554" t="s">
        <v>35</v>
      </c>
      <c r="AC937" s="71"/>
      <c r="AD937" s="71"/>
      <c r="AE937" s="71"/>
      <c r="AF937" s="71"/>
      <c r="AG937" s="71"/>
      <c r="AH937" s="103"/>
      <c r="AI937" s="71"/>
      <c r="AJ937" s="103"/>
      <c r="AK937" s="103"/>
      <c r="AL937" s="554" t="s">
        <v>35</v>
      </c>
      <c r="AM937" s="554" t="s">
        <v>35</v>
      </c>
      <c r="AN937" s="71"/>
      <c r="AO937" s="103"/>
      <c r="AP937" s="602" t="s">
        <v>35</v>
      </c>
      <c r="AQ937" s="59" t="s">
        <v>644</v>
      </c>
      <c r="AR937" s="59"/>
    </row>
    <row r="938" spans="1:44" s="77" customFormat="1" ht="135" outlineLevel="2">
      <c r="A938" s="72">
        <v>64</v>
      </c>
      <c r="B938" s="552" t="s">
        <v>35</v>
      </c>
      <c r="C938" s="552"/>
      <c r="D938" s="121"/>
      <c r="E938" s="103"/>
      <c r="F938" s="103"/>
      <c r="G938" s="103"/>
      <c r="H938" s="103"/>
      <c r="I938" s="103"/>
      <c r="J938" s="103"/>
      <c r="K938" s="556"/>
      <c r="L938" s="125" t="s">
        <v>35</v>
      </c>
      <c r="M938" s="554" t="s">
        <v>35</v>
      </c>
      <c r="N938" s="554" t="s">
        <v>35</v>
      </c>
      <c r="O938" s="554" t="s">
        <v>35</v>
      </c>
      <c r="P938" s="554" t="s">
        <v>35</v>
      </c>
      <c r="Q938" s="71" t="s">
        <v>53</v>
      </c>
      <c r="R938" s="103" t="s">
        <v>44</v>
      </c>
      <c r="S938" s="103">
        <v>10</v>
      </c>
      <c r="T938" s="554">
        <v>34000</v>
      </c>
      <c r="U938" s="554">
        <v>340000</v>
      </c>
      <c r="V938" s="554"/>
      <c r="W938" s="107"/>
      <c r="X938" s="103"/>
      <c r="Y938" s="108"/>
      <c r="Z938" s="109"/>
      <c r="AA938" s="554" t="s">
        <v>35</v>
      </c>
      <c r="AB938" s="554" t="s">
        <v>35</v>
      </c>
      <c r="AC938" s="71"/>
      <c r="AD938" s="71"/>
      <c r="AE938" s="71"/>
      <c r="AF938" s="71"/>
      <c r="AG938" s="71"/>
      <c r="AH938" s="103"/>
      <c r="AI938" s="71"/>
      <c r="AJ938" s="103"/>
      <c r="AK938" s="103"/>
      <c r="AL938" s="554" t="s">
        <v>35</v>
      </c>
      <c r="AM938" s="554" t="s">
        <v>35</v>
      </c>
      <c r="AN938" s="71"/>
      <c r="AO938" s="103"/>
      <c r="AP938" s="602" t="s">
        <v>35</v>
      </c>
      <c r="AQ938" s="59" t="s">
        <v>645</v>
      </c>
      <c r="AR938" s="59"/>
    </row>
    <row r="939" spans="1:44" s="77" customFormat="1" ht="112.5" outlineLevel="2">
      <c r="A939" s="72">
        <v>64</v>
      </c>
      <c r="B939" s="552" t="s">
        <v>35</v>
      </c>
      <c r="C939" s="552"/>
      <c r="D939" s="121"/>
      <c r="E939" s="103"/>
      <c r="F939" s="103"/>
      <c r="G939" s="103"/>
      <c r="H939" s="103"/>
      <c r="I939" s="103"/>
      <c r="J939" s="103"/>
      <c r="K939" s="107"/>
      <c r="L939" s="125" t="s">
        <v>35</v>
      </c>
      <c r="M939" s="554" t="s">
        <v>35</v>
      </c>
      <c r="N939" s="554" t="s">
        <v>35</v>
      </c>
      <c r="O939" s="554" t="s">
        <v>35</v>
      </c>
      <c r="P939" s="554" t="s">
        <v>35</v>
      </c>
      <c r="Q939" s="71" t="s">
        <v>48</v>
      </c>
      <c r="R939" s="103" t="s">
        <v>44</v>
      </c>
      <c r="S939" s="103">
        <v>10</v>
      </c>
      <c r="T939" s="554">
        <v>1708000</v>
      </c>
      <c r="U939" s="554">
        <v>17080000</v>
      </c>
      <c r="V939" s="554"/>
      <c r="W939" s="107"/>
      <c r="X939" s="103"/>
      <c r="Y939" s="108"/>
      <c r="Z939" s="109"/>
      <c r="AA939" s="554" t="s">
        <v>35</v>
      </c>
      <c r="AB939" s="554" t="s">
        <v>35</v>
      </c>
      <c r="AC939" s="71"/>
      <c r="AD939" s="71"/>
      <c r="AE939" s="71"/>
      <c r="AF939" s="71"/>
      <c r="AG939" s="71"/>
      <c r="AH939" s="103"/>
      <c r="AI939" s="71"/>
      <c r="AJ939" s="103"/>
      <c r="AK939" s="103"/>
      <c r="AL939" s="554" t="s">
        <v>35</v>
      </c>
      <c r="AM939" s="554" t="s">
        <v>35</v>
      </c>
      <c r="AN939" s="71"/>
      <c r="AO939" s="103"/>
      <c r="AP939" s="602" t="s">
        <v>35</v>
      </c>
      <c r="AQ939" s="59" t="s">
        <v>381</v>
      </c>
      <c r="AR939" s="59"/>
    </row>
    <row r="940" spans="1:44" s="77" customFormat="1" ht="131.25" outlineLevel="2">
      <c r="A940" s="72">
        <v>64</v>
      </c>
      <c r="B940" s="552" t="s">
        <v>35</v>
      </c>
      <c r="C940" s="552"/>
      <c r="D940" s="121"/>
      <c r="E940" s="103"/>
      <c r="F940" s="103"/>
      <c r="G940" s="103"/>
      <c r="H940" s="103"/>
      <c r="I940" s="103"/>
      <c r="J940" s="103"/>
      <c r="K940" s="107"/>
      <c r="L940" s="125" t="s">
        <v>35</v>
      </c>
      <c r="M940" s="554" t="s">
        <v>35</v>
      </c>
      <c r="N940" s="554" t="s">
        <v>35</v>
      </c>
      <c r="O940" s="554" t="s">
        <v>35</v>
      </c>
      <c r="P940" s="554" t="s">
        <v>35</v>
      </c>
      <c r="Q940" s="71" t="s">
        <v>35</v>
      </c>
      <c r="R940" s="103"/>
      <c r="S940" s="103"/>
      <c r="T940" s="554" t="s">
        <v>35</v>
      </c>
      <c r="U940" s="554" t="s">
        <v>35</v>
      </c>
      <c r="V940" s="554"/>
      <c r="W940" s="107"/>
      <c r="X940" s="103"/>
      <c r="Y940" s="108"/>
      <c r="Z940" s="109"/>
      <c r="AA940" s="554" t="s">
        <v>35</v>
      </c>
      <c r="AB940" s="554" t="s">
        <v>35</v>
      </c>
      <c r="AC940" s="71"/>
      <c r="AD940" s="71"/>
      <c r="AE940" s="71"/>
      <c r="AF940" s="71"/>
      <c r="AG940" s="71"/>
      <c r="AH940" s="103"/>
      <c r="AI940" s="71"/>
      <c r="AJ940" s="103"/>
      <c r="AK940" s="103"/>
      <c r="AL940" s="554" t="s">
        <v>35</v>
      </c>
      <c r="AM940" s="554" t="s">
        <v>35</v>
      </c>
      <c r="AN940" s="71"/>
      <c r="AO940" s="103"/>
      <c r="AP940" s="602" t="s">
        <v>35</v>
      </c>
      <c r="AQ940" s="59" t="s">
        <v>382</v>
      </c>
      <c r="AR940" s="59"/>
    </row>
    <row r="941" spans="1:44" s="77" customFormat="1" ht="78.75" outlineLevel="2">
      <c r="A941" s="72">
        <v>64</v>
      </c>
      <c r="B941" s="552" t="s">
        <v>35</v>
      </c>
      <c r="C941" s="552"/>
      <c r="D941" s="121"/>
      <c r="E941" s="103"/>
      <c r="F941" s="103"/>
      <c r="G941" s="103"/>
      <c r="H941" s="103"/>
      <c r="I941" s="103"/>
      <c r="J941" s="103"/>
      <c r="K941" s="107"/>
      <c r="L941" s="125" t="s">
        <v>35</v>
      </c>
      <c r="M941" s="554" t="s">
        <v>35</v>
      </c>
      <c r="N941" s="554" t="s">
        <v>35</v>
      </c>
      <c r="O941" s="554" t="s">
        <v>35</v>
      </c>
      <c r="P941" s="554" t="s">
        <v>35</v>
      </c>
      <c r="Q941" s="71" t="s">
        <v>35</v>
      </c>
      <c r="R941" s="103"/>
      <c r="S941" s="103"/>
      <c r="T941" s="554" t="s">
        <v>35</v>
      </c>
      <c r="U941" s="554" t="s">
        <v>35</v>
      </c>
      <c r="V941" s="554"/>
      <c r="W941" s="107"/>
      <c r="X941" s="103"/>
      <c r="Y941" s="108"/>
      <c r="Z941" s="109"/>
      <c r="AA941" s="554" t="s">
        <v>35</v>
      </c>
      <c r="AB941" s="554" t="s">
        <v>35</v>
      </c>
      <c r="AC941" s="71"/>
      <c r="AD941" s="71"/>
      <c r="AE941" s="71"/>
      <c r="AF941" s="71"/>
      <c r="AG941" s="71"/>
      <c r="AH941" s="103"/>
      <c r="AI941" s="71"/>
      <c r="AJ941" s="103"/>
      <c r="AK941" s="103"/>
      <c r="AL941" s="554" t="s">
        <v>35</v>
      </c>
      <c r="AM941" s="554" t="s">
        <v>35</v>
      </c>
      <c r="AN941" s="71"/>
      <c r="AO941" s="103"/>
      <c r="AP941" s="602" t="s">
        <v>35</v>
      </c>
      <c r="AQ941" s="59" t="s">
        <v>646</v>
      </c>
      <c r="AR941" s="59"/>
    </row>
    <row r="942" spans="1:44" s="77" customFormat="1" ht="269.25" outlineLevel="2">
      <c r="A942" s="72">
        <v>64</v>
      </c>
      <c r="B942" s="552" t="s">
        <v>35</v>
      </c>
      <c r="C942" s="552"/>
      <c r="D942" s="121"/>
      <c r="E942" s="103"/>
      <c r="F942" s="103"/>
      <c r="G942" s="103"/>
      <c r="H942" s="103"/>
      <c r="I942" s="103"/>
      <c r="J942" s="103"/>
      <c r="K942" s="107"/>
      <c r="L942" s="125" t="s">
        <v>35</v>
      </c>
      <c r="M942" s="554" t="s">
        <v>35</v>
      </c>
      <c r="N942" s="554" t="s">
        <v>35</v>
      </c>
      <c r="O942" s="554" t="s">
        <v>35</v>
      </c>
      <c r="P942" s="554" t="s">
        <v>35</v>
      </c>
      <c r="Q942" s="71" t="s">
        <v>35</v>
      </c>
      <c r="R942" s="103"/>
      <c r="S942" s="103"/>
      <c r="T942" s="554" t="s">
        <v>35</v>
      </c>
      <c r="U942" s="554" t="s">
        <v>35</v>
      </c>
      <c r="V942" s="554"/>
      <c r="W942" s="107"/>
      <c r="X942" s="103"/>
      <c r="Y942" s="108"/>
      <c r="Z942" s="109"/>
      <c r="AA942" s="554" t="s">
        <v>35</v>
      </c>
      <c r="AB942" s="554" t="s">
        <v>35</v>
      </c>
      <c r="AC942" s="71"/>
      <c r="AD942" s="71"/>
      <c r="AE942" s="71"/>
      <c r="AF942" s="71"/>
      <c r="AG942" s="71"/>
      <c r="AH942" s="103"/>
      <c r="AI942" s="71"/>
      <c r="AJ942" s="103"/>
      <c r="AK942" s="103"/>
      <c r="AL942" s="554" t="s">
        <v>35</v>
      </c>
      <c r="AM942" s="554" t="s">
        <v>35</v>
      </c>
      <c r="AN942" s="71"/>
      <c r="AO942" s="103"/>
      <c r="AP942" s="602" t="s">
        <v>35</v>
      </c>
      <c r="AQ942" s="111" t="s">
        <v>647</v>
      </c>
      <c r="AR942" s="111"/>
    </row>
    <row r="943" spans="1:44" s="77" customFormat="1" ht="60" outlineLevel="2">
      <c r="A943" s="72">
        <v>64</v>
      </c>
      <c r="B943" s="552" t="s">
        <v>35</v>
      </c>
      <c r="C943" s="552"/>
      <c r="D943" s="121"/>
      <c r="E943" s="103"/>
      <c r="F943" s="103"/>
      <c r="G943" s="103"/>
      <c r="H943" s="103"/>
      <c r="I943" s="103"/>
      <c r="J943" s="103"/>
      <c r="K943" s="107"/>
      <c r="L943" s="125" t="s">
        <v>35</v>
      </c>
      <c r="M943" s="554" t="s">
        <v>35</v>
      </c>
      <c r="N943" s="554" t="s">
        <v>35</v>
      </c>
      <c r="O943" s="554" t="s">
        <v>35</v>
      </c>
      <c r="P943" s="554" t="s">
        <v>35</v>
      </c>
      <c r="Q943" s="71" t="s">
        <v>35</v>
      </c>
      <c r="R943" s="103"/>
      <c r="S943" s="103"/>
      <c r="T943" s="554" t="s">
        <v>35</v>
      </c>
      <c r="U943" s="554" t="s">
        <v>35</v>
      </c>
      <c r="V943" s="554"/>
      <c r="W943" s="107"/>
      <c r="X943" s="103"/>
      <c r="Y943" s="108"/>
      <c r="Z943" s="109"/>
      <c r="AA943" s="554" t="s">
        <v>35</v>
      </c>
      <c r="AB943" s="554" t="s">
        <v>35</v>
      </c>
      <c r="AC943" s="71"/>
      <c r="AD943" s="71"/>
      <c r="AE943" s="71"/>
      <c r="AF943" s="71"/>
      <c r="AG943" s="71"/>
      <c r="AH943" s="103"/>
      <c r="AI943" s="71"/>
      <c r="AJ943" s="103"/>
      <c r="AK943" s="103"/>
      <c r="AL943" s="554" t="s">
        <v>35</v>
      </c>
      <c r="AM943" s="554" t="s">
        <v>35</v>
      </c>
      <c r="AN943" s="71"/>
      <c r="AO943" s="103"/>
      <c r="AP943" s="602" t="s">
        <v>35</v>
      </c>
      <c r="AQ943" s="59" t="s">
        <v>648</v>
      </c>
      <c r="AR943" s="59"/>
    </row>
    <row r="944" spans="1:44" s="77" customFormat="1" ht="60" outlineLevel="2">
      <c r="A944" s="72">
        <v>64</v>
      </c>
      <c r="B944" s="552" t="s">
        <v>35</v>
      </c>
      <c r="C944" s="552"/>
      <c r="D944" s="121"/>
      <c r="E944" s="103"/>
      <c r="F944" s="103"/>
      <c r="G944" s="103"/>
      <c r="H944" s="103"/>
      <c r="I944" s="103"/>
      <c r="J944" s="103"/>
      <c r="K944" s="107"/>
      <c r="L944" s="125" t="s">
        <v>35</v>
      </c>
      <c r="M944" s="554" t="s">
        <v>35</v>
      </c>
      <c r="N944" s="554" t="s">
        <v>35</v>
      </c>
      <c r="O944" s="554" t="s">
        <v>35</v>
      </c>
      <c r="P944" s="554" t="s">
        <v>35</v>
      </c>
      <c r="Q944" s="71" t="s">
        <v>35</v>
      </c>
      <c r="R944" s="103"/>
      <c r="S944" s="103"/>
      <c r="T944" s="554" t="s">
        <v>35</v>
      </c>
      <c r="U944" s="554" t="s">
        <v>35</v>
      </c>
      <c r="V944" s="554"/>
      <c r="W944" s="107"/>
      <c r="X944" s="103"/>
      <c r="Y944" s="108"/>
      <c r="Z944" s="109"/>
      <c r="AA944" s="554" t="s">
        <v>35</v>
      </c>
      <c r="AB944" s="554" t="s">
        <v>35</v>
      </c>
      <c r="AC944" s="71"/>
      <c r="AD944" s="71"/>
      <c r="AE944" s="71"/>
      <c r="AF944" s="71"/>
      <c r="AG944" s="71"/>
      <c r="AH944" s="103"/>
      <c r="AI944" s="71"/>
      <c r="AJ944" s="103"/>
      <c r="AK944" s="103"/>
      <c r="AL944" s="554" t="s">
        <v>35</v>
      </c>
      <c r="AM944" s="554" t="s">
        <v>35</v>
      </c>
      <c r="AN944" s="71"/>
      <c r="AO944" s="103"/>
      <c r="AP944" s="602" t="s">
        <v>35</v>
      </c>
      <c r="AQ944" s="59" t="s">
        <v>649</v>
      </c>
      <c r="AR944" s="59"/>
    </row>
    <row r="945" spans="1:44" s="77" customFormat="1" ht="409.5" outlineLevel="2">
      <c r="A945" s="72">
        <v>64</v>
      </c>
      <c r="B945" s="552" t="s">
        <v>35</v>
      </c>
      <c r="C945" s="552"/>
      <c r="D945" s="121"/>
      <c r="E945" s="103"/>
      <c r="F945" s="103"/>
      <c r="G945" s="103"/>
      <c r="H945" s="103"/>
      <c r="I945" s="103"/>
      <c r="J945" s="103"/>
      <c r="K945" s="107"/>
      <c r="L945" s="125" t="s">
        <v>35</v>
      </c>
      <c r="M945" s="554" t="s">
        <v>35</v>
      </c>
      <c r="N945" s="554" t="s">
        <v>35</v>
      </c>
      <c r="O945" s="554" t="s">
        <v>35</v>
      </c>
      <c r="P945" s="554" t="s">
        <v>35</v>
      </c>
      <c r="Q945" s="71" t="s">
        <v>35</v>
      </c>
      <c r="R945" s="103"/>
      <c r="S945" s="103"/>
      <c r="T945" s="554" t="s">
        <v>35</v>
      </c>
      <c r="U945" s="554" t="s">
        <v>35</v>
      </c>
      <c r="V945" s="554"/>
      <c r="W945" s="107"/>
      <c r="X945" s="103"/>
      <c r="Y945" s="108"/>
      <c r="Z945" s="109"/>
      <c r="AA945" s="554" t="s">
        <v>35</v>
      </c>
      <c r="AB945" s="554" t="s">
        <v>35</v>
      </c>
      <c r="AC945" s="71"/>
      <c r="AD945" s="71"/>
      <c r="AE945" s="71"/>
      <c r="AF945" s="71"/>
      <c r="AG945" s="71"/>
      <c r="AH945" s="103"/>
      <c r="AI945" s="71"/>
      <c r="AJ945" s="103"/>
      <c r="AK945" s="103"/>
      <c r="AL945" s="554" t="s">
        <v>35</v>
      </c>
      <c r="AM945" s="554" t="s">
        <v>35</v>
      </c>
      <c r="AN945" s="71"/>
      <c r="AO945" s="103"/>
      <c r="AP945" s="602" t="s">
        <v>35</v>
      </c>
      <c r="AQ945" s="111" t="s">
        <v>650</v>
      </c>
      <c r="AR945" s="111"/>
    </row>
    <row r="946" spans="1:44" s="77" customFormat="1" ht="112.5" outlineLevel="2">
      <c r="A946" s="72">
        <v>64</v>
      </c>
      <c r="B946" s="552" t="s">
        <v>35</v>
      </c>
      <c r="C946" s="552"/>
      <c r="D946" s="121"/>
      <c r="E946" s="103"/>
      <c r="F946" s="103"/>
      <c r="G946" s="103"/>
      <c r="H946" s="103"/>
      <c r="I946" s="103"/>
      <c r="J946" s="103"/>
      <c r="K946" s="107"/>
      <c r="L946" s="125" t="s">
        <v>35</v>
      </c>
      <c r="M946" s="554" t="s">
        <v>35</v>
      </c>
      <c r="N946" s="554" t="s">
        <v>35</v>
      </c>
      <c r="O946" s="554" t="s">
        <v>35</v>
      </c>
      <c r="P946" s="554" t="s">
        <v>35</v>
      </c>
      <c r="Q946" s="71" t="s">
        <v>35</v>
      </c>
      <c r="R946" s="103"/>
      <c r="S946" s="103"/>
      <c r="T946" s="554" t="s">
        <v>35</v>
      </c>
      <c r="U946" s="554" t="s">
        <v>35</v>
      </c>
      <c r="V946" s="554"/>
      <c r="W946" s="107"/>
      <c r="X946" s="103"/>
      <c r="Y946" s="108"/>
      <c r="Z946" s="109"/>
      <c r="AA946" s="554" t="s">
        <v>35</v>
      </c>
      <c r="AB946" s="554" t="s">
        <v>35</v>
      </c>
      <c r="AC946" s="71"/>
      <c r="AD946" s="71"/>
      <c r="AE946" s="71"/>
      <c r="AF946" s="71"/>
      <c r="AG946" s="71"/>
      <c r="AH946" s="103"/>
      <c r="AI946" s="71"/>
      <c r="AJ946" s="103"/>
      <c r="AK946" s="103"/>
      <c r="AL946" s="554" t="s">
        <v>35</v>
      </c>
      <c r="AM946" s="554" t="s">
        <v>35</v>
      </c>
      <c r="AN946" s="71"/>
      <c r="AO946" s="103"/>
      <c r="AP946" s="602" t="s">
        <v>35</v>
      </c>
      <c r="AQ946" s="59" t="s">
        <v>383</v>
      </c>
      <c r="AR946" s="59"/>
    </row>
    <row r="947" spans="1:44" s="77" customFormat="1" ht="131.25" outlineLevel="2">
      <c r="A947" s="72">
        <v>64</v>
      </c>
      <c r="B947" s="552" t="s">
        <v>35</v>
      </c>
      <c r="C947" s="552"/>
      <c r="D947" s="121"/>
      <c r="E947" s="103"/>
      <c r="F947" s="103"/>
      <c r="G947" s="103"/>
      <c r="H947" s="103"/>
      <c r="I947" s="103"/>
      <c r="J947" s="103"/>
      <c r="K947" s="107"/>
      <c r="L947" s="125" t="s">
        <v>35</v>
      </c>
      <c r="M947" s="554" t="s">
        <v>35</v>
      </c>
      <c r="N947" s="554" t="s">
        <v>35</v>
      </c>
      <c r="O947" s="554" t="s">
        <v>35</v>
      </c>
      <c r="P947" s="554" t="s">
        <v>35</v>
      </c>
      <c r="Q947" s="71" t="s">
        <v>35</v>
      </c>
      <c r="R947" s="103"/>
      <c r="S947" s="103"/>
      <c r="T947" s="554" t="s">
        <v>35</v>
      </c>
      <c r="U947" s="554" t="s">
        <v>35</v>
      </c>
      <c r="V947" s="554"/>
      <c r="W947" s="107"/>
      <c r="X947" s="103"/>
      <c r="Y947" s="108"/>
      <c r="Z947" s="109"/>
      <c r="AA947" s="554" t="s">
        <v>35</v>
      </c>
      <c r="AB947" s="554" t="s">
        <v>35</v>
      </c>
      <c r="AC947" s="71"/>
      <c r="AD947" s="71"/>
      <c r="AE947" s="71"/>
      <c r="AF947" s="71"/>
      <c r="AG947" s="71"/>
      <c r="AH947" s="103"/>
      <c r="AI947" s="71"/>
      <c r="AJ947" s="103"/>
      <c r="AK947" s="103"/>
      <c r="AL947" s="554" t="s">
        <v>35</v>
      </c>
      <c r="AM947" s="554" t="s">
        <v>35</v>
      </c>
      <c r="AN947" s="71"/>
      <c r="AO947" s="103"/>
      <c r="AP947" s="602" t="s">
        <v>35</v>
      </c>
      <c r="AQ947" s="59" t="s">
        <v>384</v>
      </c>
      <c r="AR947" s="59"/>
    </row>
    <row r="948" spans="1:44" ht="78.75" outlineLevel="2">
      <c r="A948" s="72">
        <v>64</v>
      </c>
      <c r="B948" s="552" t="s">
        <v>35</v>
      </c>
      <c r="C948" s="552"/>
      <c r="D948" s="121"/>
      <c r="E948" s="103"/>
      <c r="F948" s="103"/>
      <c r="G948" s="103"/>
      <c r="H948" s="103"/>
      <c r="I948" s="103"/>
      <c r="J948" s="103"/>
      <c r="K948" s="107"/>
      <c r="L948" s="125" t="s">
        <v>35</v>
      </c>
      <c r="M948" s="554" t="s">
        <v>35</v>
      </c>
      <c r="N948" s="554" t="s">
        <v>35</v>
      </c>
      <c r="O948" s="554" t="s">
        <v>35</v>
      </c>
      <c r="P948" s="554" t="s">
        <v>35</v>
      </c>
      <c r="Q948" s="71" t="s">
        <v>35</v>
      </c>
      <c r="R948" s="103"/>
      <c r="S948" s="103"/>
      <c r="T948" s="554" t="s">
        <v>35</v>
      </c>
      <c r="U948" s="554" t="s">
        <v>35</v>
      </c>
      <c r="V948" s="554"/>
      <c r="W948" s="107"/>
      <c r="X948" s="103"/>
      <c r="Y948" s="108"/>
      <c r="Z948" s="109"/>
      <c r="AA948" s="554" t="s">
        <v>35</v>
      </c>
      <c r="AB948" s="554" t="s">
        <v>35</v>
      </c>
      <c r="AC948" s="71"/>
      <c r="AD948" s="71"/>
      <c r="AE948" s="71"/>
      <c r="AF948" s="71"/>
      <c r="AG948" s="71"/>
      <c r="AH948" s="103"/>
      <c r="AI948" s="71"/>
      <c r="AJ948" s="103"/>
      <c r="AK948" s="103"/>
      <c r="AL948" s="554" t="s">
        <v>35</v>
      </c>
      <c r="AM948" s="554" t="s">
        <v>35</v>
      </c>
      <c r="AN948" s="71"/>
      <c r="AO948" s="103"/>
      <c r="AP948" s="602" t="s">
        <v>35</v>
      </c>
      <c r="AQ948" s="59" t="s">
        <v>651</v>
      </c>
      <c r="AR948" s="59"/>
    </row>
    <row r="949" spans="1:44" ht="409.5" outlineLevel="2">
      <c r="A949" s="72">
        <v>64</v>
      </c>
      <c r="B949" s="552" t="s">
        <v>35</v>
      </c>
      <c r="C949" s="552"/>
      <c r="D949" s="121"/>
      <c r="E949" s="103"/>
      <c r="F949" s="103"/>
      <c r="G949" s="103"/>
      <c r="H949" s="103"/>
      <c r="I949" s="103"/>
      <c r="J949" s="103"/>
      <c r="K949" s="107"/>
      <c r="L949" s="125" t="s">
        <v>35</v>
      </c>
      <c r="M949" s="554" t="s">
        <v>35</v>
      </c>
      <c r="N949" s="554" t="s">
        <v>35</v>
      </c>
      <c r="O949" s="554" t="s">
        <v>35</v>
      </c>
      <c r="P949" s="554" t="s">
        <v>35</v>
      </c>
      <c r="Q949" s="71" t="s">
        <v>35</v>
      </c>
      <c r="R949" s="103"/>
      <c r="S949" s="103"/>
      <c r="T949" s="554" t="s">
        <v>35</v>
      </c>
      <c r="U949" s="554" t="s">
        <v>35</v>
      </c>
      <c r="V949" s="554"/>
      <c r="W949" s="107"/>
      <c r="X949" s="103"/>
      <c r="Y949" s="108"/>
      <c r="Z949" s="109"/>
      <c r="AA949" s="554" t="s">
        <v>35</v>
      </c>
      <c r="AB949" s="554" t="s">
        <v>35</v>
      </c>
      <c r="AC949" s="71"/>
      <c r="AD949" s="71"/>
      <c r="AE949" s="71"/>
      <c r="AF949" s="71"/>
      <c r="AG949" s="71"/>
      <c r="AH949" s="103"/>
      <c r="AI949" s="71"/>
      <c r="AJ949" s="103"/>
      <c r="AK949" s="103"/>
      <c r="AL949" s="554" t="s">
        <v>35</v>
      </c>
      <c r="AM949" s="554" t="s">
        <v>35</v>
      </c>
      <c r="AN949" s="71"/>
      <c r="AO949" s="103"/>
      <c r="AP949" s="602" t="s">
        <v>35</v>
      </c>
      <c r="AQ949" s="111" t="s">
        <v>652</v>
      </c>
      <c r="AR949" s="111"/>
    </row>
    <row r="950" spans="1:44" ht="37.5" outlineLevel="2">
      <c r="A950" s="72">
        <v>64</v>
      </c>
      <c r="B950" s="552" t="s">
        <v>35</v>
      </c>
      <c r="C950" s="552"/>
      <c r="D950" s="121"/>
      <c r="E950" s="103"/>
      <c r="F950" s="103"/>
      <c r="G950" s="103"/>
      <c r="H950" s="103"/>
      <c r="I950" s="103"/>
      <c r="J950" s="103"/>
      <c r="K950" s="107"/>
      <c r="L950" s="125" t="s">
        <v>35</v>
      </c>
      <c r="M950" s="554" t="s">
        <v>35</v>
      </c>
      <c r="N950" s="554" t="s">
        <v>35</v>
      </c>
      <c r="O950" s="554" t="s">
        <v>35</v>
      </c>
      <c r="P950" s="554" t="s">
        <v>35</v>
      </c>
      <c r="Q950" s="71" t="s">
        <v>35</v>
      </c>
      <c r="R950" s="103"/>
      <c r="S950" s="103"/>
      <c r="T950" s="554" t="s">
        <v>35</v>
      </c>
      <c r="U950" s="554" t="s">
        <v>35</v>
      </c>
      <c r="V950" s="554"/>
      <c r="W950" s="107"/>
      <c r="X950" s="103"/>
      <c r="Y950" s="108"/>
      <c r="Z950" s="109"/>
      <c r="AA950" s="554" t="s">
        <v>35</v>
      </c>
      <c r="AB950" s="554" t="s">
        <v>35</v>
      </c>
      <c r="AC950" s="71"/>
      <c r="AD950" s="71"/>
      <c r="AE950" s="71"/>
      <c r="AF950" s="71"/>
      <c r="AG950" s="71"/>
      <c r="AH950" s="103"/>
      <c r="AI950" s="71"/>
      <c r="AJ950" s="103"/>
      <c r="AK950" s="103"/>
      <c r="AL950" s="554" t="s">
        <v>35</v>
      </c>
      <c r="AM950" s="554" t="s">
        <v>35</v>
      </c>
      <c r="AN950" s="71"/>
      <c r="AO950" s="103"/>
      <c r="AP950" s="602" t="s">
        <v>35</v>
      </c>
      <c r="AQ950" s="59" t="s">
        <v>385</v>
      </c>
      <c r="AR950" s="59"/>
    </row>
    <row r="951" spans="1:44" ht="78.75" outlineLevel="2">
      <c r="A951" s="72">
        <v>64</v>
      </c>
      <c r="B951" s="552" t="s">
        <v>35</v>
      </c>
      <c r="C951" s="552"/>
      <c r="D951" s="121"/>
      <c r="E951" s="103"/>
      <c r="F951" s="103"/>
      <c r="G951" s="103"/>
      <c r="H951" s="103"/>
      <c r="I951" s="103"/>
      <c r="J951" s="103"/>
      <c r="K951" s="107"/>
      <c r="L951" s="125" t="s">
        <v>35</v>
      </c>
      <c r="M951" s="554" t="s">
        <v>35</v>
      </c>
      <c r="N951" s="554" t="s">
        <v>35</v>
      </c>
      <c r="O951" s="554" t="s">
        <v>35</v>
      </c>
      <c r="P951" s="554" t="s">
        <v>35</v>
      </c>
      <c r="Q951" s="71" t="s">
        <v>35</v>
      </c>
      <c r="R951" s="103"/>
      <c r="S951" s="103"/>
      <c r="T951" s="554" t="s">
        <v>35</v>
      </c>
      <c r="U951" s="554" t="s">
        <v>35</v>
      </c>
      <c r="V951" s="554"/>
      <c r="W951" s="107"/>
      <c r="X951" s="103"/>
      <c r="Y951" s="108"/>
      <c r="Z951" s="109"/>
      <c r="AA951" s="554" t="s">
        <v>35</v>
      </c>
      <c r="AB951" s="554" t="s">
        <v>35</v>
      </c>
      <c r="AC951" s="71"/>
      <c r="AD951" s="71"/>
      <c r="AE951" s="71"/>
      <c r="AF951" s="71"/>
      <c r="AG951" s="71"/>
      <c r="AH951" s="103"/>
      <c r="AI951" s="71"/>
      <c r="AJ951" s="103"/>
      <c r="AK951" s="103"/>
      <c r="AL951" s="554" t="s">
        <v>35</v>
      </c>
      <c r="AM951" s="554" t="s">
        <v>35</v>
      </c>
      <c r="AN951" s="71"/>
      <c r="AO951" s="103"/>
      <c r="AP951" s="602" t="s">
        <v>35</v>
      </c>
      <c r="AQ951" s="59" t="s">
        <v>653</v>
      </c>
      <c r="AR951" s="59"/>
    </row>
    <row r="952" spans="1:44" ht="409.5" outlineLevel="2">
      <c r="A952" s="72">
        <v>64</v>
      </c>
      <c r="B952" s="552" t="s">
        <v>35</v>
      </c>
      <c r="C952" s="552"/>
      <c r="D952" s="121"/>
      <c r="E952" s="103"/>
      <c r="F952" s="103"/>
      <c r="G952" s="103"/>
      <c r="H952" s="103"/>
      <c r="I952" s="103"/>
      <c r="J952" s="103"/>
      <c r="K952" s="107"/>
      <c r="L952" s="125" t="s">
        <v>35</v>
      </c>
      <c r="M952" s="554" t="s">
        <v>35</v>
      </c>
      <c r="N952" s="554" t="s">
        <v>35</v>
      </c>
      <c r="O952" s="554" t="s">
        <v>35</v>
      </c>
      <c r="P952" s="554" t="s">
        <v>35</v>
      </c>
      <c r="Q952" s="71" t="s">
        <v>35</v>
      </c>
      <c r="R952" s="103"/>
      <c r="S952" s="103"/>
      <c r="T952" s="554" t="s">
        <v>35</v>
      </c>
      <c r="U952" s="554" t="s">
        <v>35</v>
      </c>
      <c r="V952" s="554"/>
      <c r="W952" s="107"/>
      <c r="X952" s="103"/>
      <c r="Y952" s="108"/>
      <c r="Z952" s="109"/>
      <c r="AA952" s="554" t="s">
        <v>35</v>
      </c>
      <c r="AB952" s="554" t="s">
        <v>35</v>
      </c>
      <c r="AC952" s="71"/>
      <c r="AD952" s="71"/>
      <c r="AE952" s="71"/>
      <c r="AF952" s="71"/>
      <c r="AG952" s="71"/>
      <c r="AH952" s="103"/>
      <c r="AI952" s="71"/>
      <c r="AJ952" s="103"/>
      <c r="AK952" s="103"/>
      <c r="AL952" s="554" t="s">
        <v>35</v>
      </c>
      <c r="AM952" s="554" t="s">
        <v>35</v>
      </c>
      <c r="AN952" s="71"/>
      <c r="AO952" s="103"/>
      <c r="AP952" s="602" t="s">
        <v>35</v>
      </c>
      <c r="AQ952" s="59" t="s">
        <v>964</v>
      </c>
      <c r="AR952" s="59"/>
    </row>
    <row r="953" spans="1:44" ht="56.25" outlineLevel="2">
      <c r="A953" s="72">
        <v>64</v>
      </c>
      <c r="B953" s="552" t="s">
        <v>35</v>
      </c>
      <c r="C953" s="552"/>
      <c r="D953" s="121"/>
      <c r="E953" s="103"/>
      <c r="F953" s="103"/>
      <c r="G953" s="103"/>
      <c r="H953" s="103"/>
      <c r="I953" s="103"/>
      <c r="J953" s="103"/>
      <c r="K953" s="107"/>
      <c r="L953" s="125" t="s">
        <v>35</v>
      </c>
      <c r="M953" s="554" t="s">
        <v>35</v>
      </c>
      <c r="N953" s="554" t="s">
        <v>35</v>
      </c>
      <c r="O953" s="554" t="s">
        <v>35</v>
      </c>
      <c r="P953" s="554" t="s">
        <v>35</v>
      </c>
      <c r="Q953" s="71" t="s">
        <v>35</v>
      </c>
      <c r="R953" s="103"/>
      <c r="S953" s="103"/>
      <c r="T953" s="554" t="s">
        <v>35</v>
      </c>
      <c r="U953" s="554" t="s">
        <v>35</v>
      </c>
      <c r="V953" s="554"/>
      <c r="W953" s="107"/>
      <c r="X953" s="103"/>
      <c r="Y953" s="108"/>
      <c r="Z953" s="109"/>
      <c r="AA953" s="554" t="s">
        <v>35</v>
      </c>
      <c r="AB953" s="554" t="s">
        <v>35</v>
      </c>
      <c r="AC953" s="71"/>
      <c r="AD953" s="71"/>
      <c r="AE953" s="71"/>
      <c r="AF953" s="71"/>
      <c r="AG953" s="71"/>
      <c r="AH953" s="103"/>
      <c r="AI953" s="71"/>
      <c r="AJ953" s="103"/>
      <c r="AK953" s="103"/>
      <c r="AL953" s="554" t="s">
        <v>35</v>
      </c>
      <c r="AM953" s="554" t="s">
        <v>35</v>
      </c>
      <c r="AN953" s="71"/>
      <c r="AO953" s="103"/>
      <c r="AP953" s="602" t="s">
        <v>35</v>
      </c>
      <c r="AQ953" s="59" t="s">
        <v>962</v>
      </c>
      <c r="AR953" s="59"/>
    </row>
    <row r="954" spans="1:44" ht="75" outlineLevel="2">
      <c r="A954" s="72">
        <v>64</v>
      </c>
      <c r="B954" s="552" t="s">
        <v>35</v>
      </c>
      <c r="C954" s="552"/>
      <c r="D954" s="121"/>
      <c r="E954" s="103"/>
      <c r="F954" s="103"/>
      <c r="G954" s="103"/>
      <c r="H954" s="103"/>
      <c r="I954" s="103"/>
      <c r="J954" s="103"/>
      <c r="K954" s="107"/>
      <c r="L954" s="125" t="s">
        <v>35</v>
      </c>
      <c r="M954" s="554" t="s">
        <v>35</v>
      </c>
      <c r="N954" s="554" t="s">
        <v>35</v>
      </c>
      <c r="O954" s="554" t="s">
        <v>35</v>
      </c>
      <c r="P954" s="554" t="s">
        <v>35</v>
      </c>
      <c r="Q954" s="71" t="s">
        <v>35</v>
      </c>
      <c r="R954" s="103"/>
      <c r="S954" s="103"/>
      <c r="T954" s="554" t="s">
        <v>35</v>
      </c>
      <c r="U954" s="554" t="s">
        <v>35</v>
      </c>
      <c r="V954" s="554"/>
      <c r="W954" s="107"/>
      <c r="X954" s="103"/>
      <c r="Y954" s="108"/>
      <c r="Z954" s="109"/>
      <c r="AA954" s="554" t="s">
        <v>35</v>
      </c>
      <c r="AB954" s="554" t="s">
        <v>35</v>
      </c>
      <c r="AC954" s="71"/>
      <c r="AD954" s="71"/>
      <c r="AE954" s="71"/>
      <c r="AF954" s="71"/>
      <c r="AG954" s="71"/>
      <c r="AH954" s="103"/>
      <c r="AI954" s="71"/>
      <c r="AJ954" s="103"/>
      <c r="AK954" s="103"/>
      <c r="AL954" s="554" t="s">
        <v>35</v>
      </c>
      <c r="AM954" s="554" t="s">
        <v>35</v>
      </c>
      <c r="AN954" s="71"/>
      <c r="AO954" s="103"/>
      <c r="AP954" s="602" t="s">
        <v>35</v>
      </c>
      <c r="AQ954" s="59" t="s">
        <v>963</v>
      </c>
      <c r="AR954" s="59"/>
    </row>
    <row r="955" spans="1:44" ht="288" outlineLevel="2">
      <c r="A955" s="72">
        <v>64</v>
      </c>
      <c r="B955" s="552" t="s">
        <v>35</v>
      </c>
      <c r="C955" s="552"/>
      <c r="D955" s="121"/>
      <c r="E955" s="103"/>
      <c r="F955" s="103"/>
      <c r="G955" s="103"/>
      <c r="H955" s="103"/>
      <c r="I955" s="103"/>
      <c r="J955" s="103"/>
      <c r="K955" s="107"/>
      <c r="L955" s="125" t="s">
        <v>35</v>
      </c>
      <c r="M955" s="554" t="s">
        <v>35</v>
      </c>
      <c r="N955" s="554" t="s">
        <v>35</v>
      </c>
      <c r="O955" s="554" t="s">
        <v>35</v>
      </c>
      <c r="P955" s="554" t="s">
        <v>35</v>
      </c>
      <c r="Q955" s="71" t="s">
        <v>35</v>
      </c>
      <c r="R955" s="103"/>
      <c r="S955" s="103"/>
      <c r="T955" s="554" t="s">
        <v>35</v>
      </c>
      <c r="U955" s="554" t="s">
        <v>35</v>
      </c>
      <c r="V955" s="554"/>
      <c r="W955" s="107"/>
      <c r="X955" s="103"/>
      <c r="Y955" s="108"/>
      <c r="Z955" s="109"/>
      <c r="AA955" s="554" t="s">
        <v>35</v>
      </c>
      <c r="AB955" s="554" t="s">
        <v>35</v>
      </c>
      <c r="AC955" s="71"/>
      <c r="AD955" s="71"/>
      <c r="AE955" s="71"/>
      <c r="AF955" s="71"/>
      <c r="AG955" s="71"/>
      <c r="AH955" s="103"/>
      <c r="AI955" s="71"/>
      <c r="AJ955" s="103"/>
      <c r="AK955" s="103"/>
      <c r="AL955" s="554" t="s">
        <v>35</v>
      </c>
      <c r="AM955" s="554" t="s">
        <v>35</v>
      </c>
      <c r="AN955" s="71"/>
      <c r="AO955" s="103"/>
      <c r="AP955" s="602" t="s">
        <v>35</v>
      </c>
      <c r="AQ955" s="111" t="s">
        <v>654</v>
      </c>
      <c r="AR955" s="111"/>
    </row>
    <row r="956" spans="1:44" ht="60" outlineLevel="2">
      <c r="A956" s="72">
        <v>64</v>
      </c>
      <c r="B956" s="552" t="s">
        <v>35</v>
      </c>
      <c r="C956" s="552"/>
      <c r="D956" s="121"/>
      <c r="E956" s="103"/>
      <c r="F956" s="103"/>
      <c r="G956" s="103"/>
      <c r="H956" s="103"/>
      <c r="I956" s="103"/>
      <c r="J956" s="103"/>
      <c r="K956" s="107"/>
      <c r="L956" s="125" t="s">
        <v>35</v>
      </c>
      <c r="M956" s="554" t="s">
        <v>35</v>
      </c>
      <c r="N956" s="554" t="s">
        <v>35</v>
      </c>
      <c r="O956" s="554" t="s">
        <v>35</v>
      </c>
      <c r="P956" s="554" t="s">
        <v>35</v>
      </c>
      <c r="Q956" s="71" t="s">
        <v>35</v>
      </c>
      <c r="R956" s="103"/>
      <c r="S956" s="103"/>
      <c r="T956" s="554" t="s">
        <v>35</v>
      </c>
      <c r="U956" s="554" t="s">
        <v>35</v>
      </c>
      <c r="V956" s="554"/>
      <c r="W956" s="107"/>
      <c r="X956" s="103"/>
      <c r="Y956" s="108"/>
      <c r="Z956" s="109"/>
      <c r="AA956" s="554" t="s">
        <v>35</v>
      </c>
      <c r="AB956" s="554" t="s">
        <v>35</v>
      </c>
      <c r="AC956" s="71"/>
      <c r="AD956" s="71"/>
      <c r="AE956" s="71"/>
      <c r="AF956" s="71"/>
      <c r="AG956" s="71"/>
      <c r="AH956" s="103"/>
      <c r="AI956" s="71"/>
      <c r="AJ956" s="103"/>
      <c r="AK956" s="103"/>
      <c r="AL956" s="554" t="s">
        <v>35</v>
      </c>
      <c r="AM956" s="554" t="s">
        <v>35</v>
      </c>
      <c r="AN956" s="71"/>
      <c r="AO956" s="103"/>
      <c r="AP956" s="602" t="s">
        <v>35</v>
      </c>
      <c r="AQ956" s="59" t="s">
        <v>655</v>
      </c>
      <c r="AR956" s="59"/>
    </row>
    <row r="957" spans="1:44" ht="60" outlineLevel="2">
      <c r="A957" s="72">
        <v>64</v>
      </c>
      <c r="B957" s="552" t="s">
        <v>35</v>
      </c>
      <c r="C957" s="552"/>
      <c r="D957" s="121"/>
      <c r="E957" s="103"/>
      <c r="F957" s="103"/>
      <c r="G957" s="103"/>
      <c r="H957" s="103"/>
      <c r="I957" s="103"/>
      <c r="J957" s="103"/>
      <c r="K957" s="107"/>
      <c r="L957" s="125" t="s">
        <v>35</v>
      </c>
      <c r="M957" s="554" t="s">
        <v>35</v>
      </c>
      <c r="N957" s="554" t="s">
        <v>35</v>
      </c>
      <c r="O957" s="554" t="s">
        <v>35</v>
      </c>
      <c r="P957" s="554" t="s">
        <v>35</v>
      </c>
      <c r="Q957" s="71" t="s">
        <v>35</v>
      </c>
      <c r="R957" s="103"/>
      <c r="S957" s="103"/>
      <c r="T957" s="554" t="s">
        <v>35</v>
      </c>
      <c r="U957" s="554" t="s">
        <v>35</v>
      </c>
      <c r="V957" s="554"/>
      <c r="W957" s="107"/>
      <c r="X957" s="103"/>
      <c r="Y957" s="108"/>
      <c r="Z957" s="109"/>
      <c r="AA957" s="554" t="s">
        <v>35</v>
      </c>
      <c r="AB957" s="554" t="s">
        <v>35</v>
      </c>
      <c r="AC957" s="71"/>
      <c r="AD957" s="71"/>
      <c r="AE957" s="71"/>
      <c r="AF957" s="71"/>
      <c r="AG957" s="71"/>
      <c r="AH957" s="103"/>
      <c r="AI957" s="71"/>
      <c r="AJ957" s="103"/>
      <c r="AK957" s="103"/>
      <c r="AL957" s="554" t="s">
        <v>35</v>
      </c>
      <c r="AM957" s="554" t="s">
        <v>35</v>
      </c>
      <c r="AN957" s="71"/>
      <c r="AO957" s="103"/>
      <c r="AP957" s="602" t="s">
        <v>35</v>
      </c>
      <c r="AQ957" s="59" t="s">
        <v>656</v>
      </c>
      <c r="AR957" s="59"/>
    </row>
    <row r="958" spans="1:44" ht="171.75" outlineLevel="2">
      <c r="A958" s="72">
        <v>64</v>
      </c>
      <c r="B958" s="552" t="s">
        <v>35</v>
      </c>
      <c r="C958" s="552"/>
      <c r="D958" s="121"/>
      <c r="E958" s="103"/>
      <c r="F958" s="103"/>
      <c r="G958" s="103"/>
      <c r="H958" s="103"/>
      <c r="I958" s="103"/>
      <c r="J958" s="103"/>
      <c r="K958" s="107"/>
      <c r="L958" s="125" t="s">
        <v>35</v>
      </c>
      <c r="M958" s="554" t="s">
        <v>35</v>
      </c>
      <c r="N958" s="554" t="s">
        <v>35</v>
      </c>
      <c r="O958" s="554" t="s">
        <v>35</v>
      </c>
      <c r="P958" s="554" t="s">
        <v>35</v>
      </c>
      <c r="Q958" s="71" t="s">
        <v>35</v>
      </c>
      <c r="R958" s="103"/>
      <c r="S958" s="103"/>
      <c r="T958" s="554" t="s">
        <v>35</v>
      </c>
      <c r="U958" s="554" t="s">
        <v>35</v>
      </c>
      <c r="V958" s="554"/>
      <c r="W958" s="107"/>
      <c r="X958" s="103"/>
      <c r="Y958" s="108"/>
      <c r="Z958" s="109"/>
      <c r="AA958" s="554" t="s">
        <v>35</v>
      </c>
      <c r="AB958" s="554" t="s">
        <v>35</v>
      </c>
      <c r="AC958" s="71"/>
      <c r="AD958" s="71"/>
      <c r="AE958" s="71"/>
      <c r="AF958" s="71"/>
      <c r="AG958" s="71"/>
      <c r="AH958" s="103"/>
      <c r="AI958" s="71"/>
      <c r="AJ958" s="103"/>
      <c r="AK958" s="103"/>
      <c r="AL958" s="554" t="s">
        <v>35</v>
      </c>
      <c r="AM958" s="554" t="s">
        <v>35</v>
      </c>
      <c r="AN958" s="71"/>
      <c r="AO958" s="103"/>
      <c r="AP958" s="602" t="s">
        <v>35</v>
      </c>
      <c r="AQ958" s="111" t="s">
        <v>657</v>
      </c>
      <c r="AR958" s="111"/>
    </row>
    <row r="959" spans="1:44" ht="206.25" outlineLevel="2">
      <c r="A959" s="72">
        <v>64</v>
      </c>
      <c r="B959" s="552" t="s">
        <v>35</v>
      </c>
      <c r="C959" s="552"/>
      <c r="D959" s="121"/>
      <c r="E959" s="103"/>
      <c r="F959" s="103"/>
      <c r="G959" s="103"/>
      <c r="H959" s="103"/>
      <c r="I959" s="103"/>
      <c r="J959" s="103"/>
      <c r="K959" s="107"/>
      <c r="L959" s="125" t="s">
        <v>35</v>
      </c>
      <c r="M959" s="554" t="s">
        <v>35</v>
      </c>
      <c r="N959" s="554" t="s">
        <v>35</v>
      </c>
      <c r="O959" s="554" t="s">
        <v>35</v>
      </c>
      <c r="P959" s="554" t="s">
        <v>35</v>
      </c>
      <c r="Q959" s="71" t="s">
        <v>35</v>
      </c>
      <c r="R959" s="103"/>
      <c r="S959" s="103"/>
      <c r="T959" s="554" t="s">
        <v>35</v>
      </c>
      <c r="U959" s="554" t="s">
        <v>35</v>
      </c>
      <c r="V959" s="554"/>
      <c r="W959" s="107"/>
      <c r="X959" s="103"/>
      <c r="Y959" s="108"/>
      <c r="Z959" s="109"/>
      <c r="AA959" s="554" t="s">
        <v>35</v>
      </c>
      <c r="AB959" s="554" t="s">
        <v>35</v>
      </c>
      <c r="AC959" s="71"/>
      <c r="AD959" s="71"/>
      <c r="AE959" s="71"/>
      <c r="AF959" s="71"/>
      <c r="AG959" s="71"/>
      <c r="AH959" s="103"/>
      <c r="AI959" s="71"/>
      <c r="AJ959" s="103"/>
      <c r="AK959" s="103"/>
      <c r="AL959" s="554" t="s">
        <v>35</v>
      </c>
      <c r="AM959" s="554" t="s">
        <v>35</v>
      </c>
      <c r="AN959" s="71"/>
      <c r="AO959" s="103"/>
      <c r="AP959" s="602" t="s">
        <v>35</v>
      </c>
      <c r="AQ959" s="107" t="s">
        <v>586</v>
      </c>
      <c r="AR959" s="107"/>
    </row>
    <row r="960" spans="1:44" ht="112.5" outlineLevel="2">
      <c r="A960" s="72">
        <v>64</v>
      </c>
      <c r="B960" s="552" t="s">
        <v>35</v>
      </c>
      <c r="C960" s="552"/>
      <c r="D960" s="121"/>
      <c r="E960" s="103"/>
      <c r="F960" s="103"/>
      <c r="G960" s="103"/>
      <c r="H960" s="103"/>
      <c r="I960" s="103"/>
      <c r="J960" s="103"/>
      <c r="K960" s="107"/>
      <c r="L960" s="125" t="s">
        <v>35</v>
      </c>
      <c r="M960" s="554" t="s">
        <v>35</v>
      </c>
      <c r="N960" s="554" t="s">
        <v>35</v>
      </c>
      <c r="O960" s="554" t="s">
        <v>35</v>
      </c>
      <c r="P960" s="554" t="s">
        <v>35</v>
      </c>
      <c r="Q960" s="71" t="s">
        <v>35</v>
      </c>
      <c r="R960" s="103"/>
      <c r="S960" s="103"/>
      <c r="T960" s="554" t="s">
        <v>35</v>
      </c>
      <c r="U960" s="554" t="s">
        <v>35</v>
      </c>
      <c r="V960" s="554"/>
      <c r="W960" s="107"/>
      <c r="X960" s="103"/>
      <c r="Y960" s="108"/>
      <c r="Z960" s="109"/>
      <c r="AA960" s="554" t="s">
        <v>35</v>
      </c>
      <c r="AB960" s="554" t="s">
        <v>35</v>
      </c>
      <c r="AC960" s="71"/>
      <c r="AD960" s="71"/>
      <c r="AE960" s="71"/>
      <c r="AF960" s="71"/>
      <c r="AG960" s="71"/>
      <c r="AH960" s="103"/>
      <c r="AI960" s="71"/>
      <c r="AJ960" s="103"/>
      <c r="AK960" s="103"/>
      <c r="AL960" s="554" t="s">
        <v>35</v>
      </c>
      <c r="AM960" s="554" t="s">
        <v>35</v>
      </c>
      <c r="AN960" s="71"/>
      <c r="AO960" s="103"/>
      <c r="AP960" s="602" t="s">
        <v>35</v>
      </c>
      <c r="AQ960" s="59" t="s">
        <v>386</v>
      </c>
      <c r="AR960" s="59"/>
    </row>
    <row r="961" spans="1:44" ht="37.5" outlineLevel="2">
      <c r="A961" s="72">
        <v>64</v>
      </c>
      <c r="B961" s="552" t="s">
        <v>35</v>
      </c>
      <c r="C961" s="552"/>
      <c r="D961" s="121"/>
      <c r="E961" s="103"/>
      <c r="F961" s="103"/>
      <c r="G961" s="103"/>
      <c r="H961" s="103"/>
      <c r="I961" s="103"/>
      <c r="J961" s="103"/>
      <c r="K961" s="107"/>
      <c r="L961" s="125" t="s">
        <v>35</v>
      </c>
      <c r="M961" s="554" t="s">
        <v>35</v>
      </c>
      <c r="N961" s="554" t="s">
        <v>35</v>
      </c>
      <c r="O961" s="554" t="s">
        <v>35</v>
      </c>
      <c r="P961" s="554" t="s">
        <v>35</v>
      </c>
      <c r="Q961" s="71" t="s">
        <v>35</v>
      </c>
      <c r="R961" s="103"/>
      <c r="S961" s="103"/>
      <c r="T961" s="554" t="s">
        <v>35</v>
      </c>
      <c r="U961" s="554" t="s">
        <v>35</v>
      </c>
      <c r="V961" s="554"/>
      <c r="W961" s="107"/>
      <c r="X961" s="103"/>
      <c r="Y961" s="108"/>
      <c r="Z961" s="109"/>
      <c r="AA961" s="554" t="s">
        <v>35</v>
      </c>
      <c r="AB961" s="554" t="s">
        <v>35</v>
      </c>
      <c r="AC961" s="71"/>
      <c r="AD961" s="71"/>
      <c r="AE961" s="71"/>
      <c r="AF961" s="71"/>
      <c r="AG961" s="71"/>
      <c r="AH961" s="103"/>
      <c r="AI961" s="71"/>
      <c r="AJ961" s="103"/>
      <c r="AK961" s="103"/>
      <c r="AL961" s="554" t="s">
        <v>35</v>
      </c>
      <c r="AM961" s="554" t="s">
        <v>35</v>
      </c>
      <c r="AN961" s="71"/>
      <c r="AO961" s="103"/>
      <c r="AP961" s="602" t="s">
        <v>35</v>
      </c>
      <c r="AQ961" s="59" t="s">
        <v>387</v>
      </c>
      <c r="AR961" s="59"/>
    </row>
    <row r="962" spans="1:44" ht="60" outlineLevel="2">
      <c r="A962" s="72">
        <v>64</v>
      </c>
      <c r="B962" s="552" t="s">
        <v>35</v>
      </c>
      <c r="C962" s="552"/>
      <c r="D962" s="121"/>
      <c r="E962" s="103"/>
      <c r="F962" s="103"/>
      <c r="G962" s="103"/>
      <c r="H962" s="103"/>
      <c r="I962" s="103"/>
      <c r="J962" s="103"/>
      <c r="K962" s="107"/>
      <c r="L962" s="125" t="s">
        <v>35</v>
      </c>
      <c r="M962" s="554" t="s">
        <v>35</v>
      </c>
      <c r="N962" s="554" t="s">
        <v>35</v>
      </c>
      <c r="O962" s="554" t="s">
        <v>35</v>
      </c>
      <c r="P962" s="554" t="s">
        <v>35</v>
      </c>
      <c r="Q962" s="71" t="s">
        <v>35</v>
      </c>
      <c r="R962" s="103"/>
      <c r="S962" s="103"/>
      <c r="T962" s="554" t="s">
        <v>35</v>
      </c>
      <c r="U962" s="554" t="s">
        <v>35</v>
      </c>
      <c r="V962" s="554"/>
      <c r="W962" s="107"/>
      <c r="X962" s="103"/>
      <c r="Y962" s="108"/>
      <c r="Z962" s="109"/>
      <c r="AA962" s="554" t="s">
        <v>35</v>
      </c>
      <c r="AB962" s="554" t="s">
        <v>35</v>
      </c>
      <c r="AC962" s="71"/>
      <c r="AD962" s="71"/>
      <c r="AE962" s="71"/>
      <c r="AF962" s="71"/>
      <c r="AG962" s="71"/>
      <c r="AH962" s="103"/>
      <c r="AI962" s="71"/>
      <c r="AJ962" s="103"/>
      <c r="AK962" s="103"/>
      <c r="AL962" s="554" t="s">
        <v>35</v>
      </c>
      <c r="AM962" s="554" t="s">
        <v>35</v>
      </c>
      <c r="AN962" s="71"/>
      <c r="AO962" s="103"/>
      <c r="AP962" s="602" t="s">
        <v>35</v>
      </c>
      <c r="AQ962" s="59" t="s">
        <v>658</v>
      </c>
      <c r="AR962" s="59"/>
    </row>
    <row r="963" spans="1:44" ht="78.75" outlineLevel="2">
      <c r="A963" s="72">
        <v>64</v>
      </c>
      <c r="B963" s="552" t="s">
        <v>35</v>
      </c>
      <c r="C963" s="552"/>
      <c r="D963" s="121"/>
      <c r="E963" s="103"/>
      <c r="F963" s="103"/>
      <c r="G963" s="103"/>
      <c r="H963" s="103"/>
      <c r="I963" s="103"/>
      <c r="J963" s="103"/>
      <c r="K963" s="107"/>
      <c r="L963" s="125" t="s">
        <v>35</v>
      </c>
      <c r="M963" s="554" t="s">
        <v>35</v>
      </c>
      <c r="N963" s="554" t="s">
        <v>35</v>
      </c>
      <c r="O963" s="554" t="s">
        <v>35</v>
      </c>
      <c r="P963" s="554" t="s">
        <v>35</v>
      </c>
      <c r="Q963" s="71" t="s">
        <v>35</v>
      </c>
      <c r="R963" s="103"/>
      <c r="S963" s="103"/>
      <c r="T963" s="554" t="s">
        <v>35</v>
      </c>
      <c r="U963" s="554" t="s">
        <v>35</v>
      </c>
      <c r="V963" s="554"/>
      <c r="W963" s="107"/>
      <c r="X963" s="103"/>
      <c r="Y963" s="108"/>
      <c r="Z963" s="109"/>
      <c r="AA963" s="554" t="s">
        <v>35</v>
      </c>
      <c r="AB963" s="554" t="s">
        <v>35</v>
      </c>
      <c r="AC963" s="71"/>
      <c r="AD963" s="71"/>
      <c r="AE963" s="71"/>
      <c r="AF963" s="71"/>
      <c r="AG963" s="71"/>
      <c r="AH963" s="103"/>
      <c r="AI963" s="71"/>
      <c r="AJ963" s="103"/>
      <c r="AK963" s="103"/>
      <c r="AL963" s="554" t="s">
        <v>35</v>
      </c>
      <c r="AM963" s="554" t="s">
        <v>35</v>
      </c>
      <c r="AN963" s="71"/>
      <c r="AO963" s="103"/>
      <c r="AP963" s="602" t="s">
        <v>35</v>
      </c>
      <c r="AQ963" s="59" t="s">
        <v>659</v>
      </c>
      <c r="AR963" s="59"/>
    </row>
    <row r="964" spans="1:44" ht="33.75" outlineLevel="2">
      <c r="A964" s="72">
        <v>64</v>
      </c>
      <c r="B964" s="552" t="s">
        <v>35</v>
      </c>
      <c r="C964" s="552"/>
      <c r="D964" s="121"/>
      <c r="E964" s="103"/>
      <c r="F964" s="103"/>
      <c r="G964" s="103"/>
      <c r="H964" s="103"/>
      <c r="I964" s="103"/>
      <c r="J964" s="103"/>
      <c r="K964" s="107"/>
      <c r="L964" s="125" t="s">
        <v>35</v>
      </c>
      <c r="M964" s="554"/>
      <c r="N964" s="554"/>
      <c r="O964" s="554"/>
      <c r="P964" s="554"/>
      <c r="Q964" s="71"/>
      <c r="R964" s="103"/>
      <c r="S964" s="103"/>
      <c r="T964" s="554"/>
      <c r="U964" s="554"/>
      <c r="V964" s="554"/>
      <c r="W964" s="107"/>
      <c r="X964" s="103"/>
      <c r="Y964" s="108"/>
      <c r="Z964" s="109"/>
      <c r="AA964" s="554"/>
      <c r="AB964" s="554"/>
      <c r="AC964" s="71"/>
      <c r="AD964" s="71"/>
      <c r="AE964" s="71"/>
      <c r="AF964" s="71"/>
      <c r="AG964" s="71"/>
      <c r="AH964" s="103"/>
      <c r="AI964" s="71"/>
      <c r="AJ964" s="103"/>
      <c r="AK964" s="103"/>
      <c r="AL964" s="554"/>
      <c r="AM964" s="554"/>
      <c r="AN964" s="71"/>
      <c r="AO964" s="103"/>
      <c r="AP964" s="602" t="s">
        <v>35</v>
      </c>
      <c r="AQ964" s="584" t="s">
        <v>2005</v>
      </c>
      <c r="AR964" s="584"/>
    </row>
    <row r="965" spans="1:44" outlineLevel="2">
      <c r="A965" s="72">
        <v>64</v>
      </c>
      <c r="B965" s="552"/>
      <c r="C965" s="552"/>
      <c r="D965" s="61"/>
      <c r="E965" s="103"/>
      <c r="F965" s="103"/>
      <c r="G965" s="103"/>
      <c r="H965" s="103"/>
      <c r="I965" s="103"/>
      <c r="J965" s="103"/>
      <c r="K965" s="107"/>
      <c r="L965" s="125" t="s">
        <v>35</v>
      </c>
      <c r="M965" s="554" t="s">
        <v>35</v>
      </c>
      <c r="N965" s="554" t="s">
        <v>35</v>
      </c>
      <c r="O965" s="554" t="s">
        <v>35</v>
      </c>
      <c r="P965" s="554" t="s">
        <v>35</v>
      </c>
      <c r="Q965" s="71" t="s">
        <v>35</v>
      </c>
      <c r="R965" s="103"/>
      <c r="S965" s="103"/>
      <c r="T965" s="554" t="s">
        <v>35</v>
      </c>
      <c r="U965" s="554" t="s">
        <v>35</v>
      </c>
      <c r="V965" s="554"/>
      <c r="W965" s="107"/>
      <c r="X965" s="103"/>
      <c r="Y965" s="108"/>
      <c r="Z965" s="109"/>
      <c r="AA965" s="554" t="s">
        <v>35</v>
      </c>
      <c r="AB965" s="554" t="s">
        <v>35</v>
      </c>
      <c r="AC965" s="71"/>
      <c r="AD965" s="71"/>
      <c r="AE965" s="71"/>
      <c r="AF965" s="71"/>
      <c r="AG965" s="71"/>
      <c r="AH965" s="103"/>
      <c r="AI965" s="71"/>
      <c r="AJ965" s="103"/>
      <c r="AK965" s="103"/>
      <c r="AL965" s="554" t="s">
        <v>35</v>
      </c>
      <c r="AM965" s="554" t="s">
        <v>35</v>
      </c>
      <c r="AN965" s="71"/>
      <c r="AO965" s="103"/>
      <c r="AP965" s="602" t="s">
        <v>35</v>
      </c>
      <c r="AQ965" s="107"/>
      <c r="AR965" s="107"/>
    </row>
    <row r="966" spans="1:44" outlineLevel="1">
      <c r="A966" s="84" t="s">
        <v>2095</v>
      </c>
      <c r="B966" s="552">
        <v>65</v>
      </c>
      <c r="C966" s="552">
        <v>431</v>
      </c>
      <c r="D966" s="61" t="s">
        <v>248</v>
      </c>
      <c r="E966" s="162"/>
      <c r="F966" s="103"/>
      <c r="G966" s="162"/>
      <c r="H966" s="162"/>
      <c r="I966" s="162"/>
      <c r="J966" s="162"/>
      <c r="K966" s="129"/>
      <c r="L966" s="167">
        <v>112.4</v>
      </c>
      <c r="M966" s="553"/>
      <c r="N966" s="553"/>
      <c r="O966" s="553">
        <v>188719600</v>
      </c>
      <c r="P966" s="553">
        <v>0</v>
      </c>
      <c r="Q966" s="61"/>
      <c r="R966" s="162"/>
      <c r="S966" s="162">
        <v>0</v>
      </c>
      <c r="T966" s="553"/>
      <c r="U966" s="553">
        <v>0</v>
      </c>
      <c r="V966" s="553"/>
      <c r="W966" s="129"/>
      <c r="X966" s="162"/>
      <c r="Y966" s="169">
        <v>247.5</v>
      </c>
      <c r="Z966" s="170">
        <v>0</v>
      </c>
      <c r="AA966" s="553"/>
      <c r="AB966" s="553">
        <v>632010923.10000014</v>
      </c>
      <c r="AC966" s="71"/>
      <c r="AD966" s="71"/>
      <c r="AE966" s="71"/>
      <c r="AF966" s="71"/>
      <c r="AG966" s="71"/>
      <c r="AH966" s="103"/>
      <c r="AI966" s="61"/>
      <c r="AJ966" s="162"/>
      <c r="AK966" s="162">
        <v>4</v>
      </c>
      <c r="AL966" s="553"/>
      <c r="AM966" s="553">
        <v>54270800</v>
      </c>
      <c r="AN966" s="61"/>
      <c r="AO966" s="162">
        <v>1</v>
      </c>
      <c r="AP966" s="602">
        <v>875001323.10000014</v>
      </c>
      <c r="AQ966" s="111"/>
      <c r="AR966" s="111"/>
    </row>
    <row r="967" spans="1:44" ht="56.25" outlineLevel="2">
      <c r="A967" s="72">
        <v>65</v>
      </c>
      <c r="B967" s="552" t="s">
        <v>35</v>
      </c>
      <c r="C967" s="552"/>
      <c r="D967" s="71" t="s">
        <v>249</v>
      </c>
      <c r="E967" s="103">
        <v>3</v>
      </c>
      <c r="F967" s="103"/>
      <c r="G967" s="103">
        <v>428</v>
      </c>
      <c r="H967" s="103">
        <v>79</v>
      </c>
      <c r="I967" s="103" t="s">
        <v>223</v>
      </c>
      <c r="J967" s="103" t="s">
        <v>224</v>
      </c>
      <c r="K967" s="107" t="s">
        <v>973</v>
      </c>
      <c r="L967" s="105">
        <v>112.4</v>
      </c>
      <c r="M967" s="554">
        <v>1679000</v>
      </c>
      <c r="N967" s="554">
        <v>0</v>
      </c>
      <c r="O967" s="554">
        <v>188719600</v>
      </c>
      <c r="P967" s="554">
        <v>0</v>
      </c>
      <c r="Q967" s="71" t="s">
        <v>35</v>
      </c>
      <c r="R967" s="103"/>
      <c r="S967" s="103"/>
      <c r="T967" s="554" t="s">
        <v>35</v>
      </c>
      <c r="U967" s="554" t="s">
        <v>35</v>
      </c>
      <c r="V967" s="554" t="s">
        <v>2163</v>
      </c>
      <c r="W967" s="107" t="s">
        <v>1005</v>
      </c>
      <c r="X967" s="103" t="s">
        <v>27</v>
      </c>
      <c r="Y967" s="108">
        <v>93.78</v>
      </c>
      <c r="Z967" s="109"/>
      <c r="AA967" s="554">
        <v>5559129</v>
      </c>
      <c r="AB967" s="554">
        <v>521335117.62</v>
      </c>
      <c r="AC967" s="71" t="s">
        <v>28</v>
      </c>
      <c r="AD967" s="71" t="s">
        <v>29</v>
      </c>
      <c r="AE967" s="71" t="s">
        <v>30</v>
      </c>
      <c r="AF967" s="71" t="s">
        <v>31</v>
      </c>
      <c r="AG967" s="71" t="s">
        <v>34</v>
      </c>
      <c r="AH967" s="103" t="s">
        <v>33</v>
      </c>
      <c r="AI967" s="71" t="s">
        <v>562</v>
      </c>
      <c r="AJ967" s="103" t="s">
        <v>409</v>
      </c>
      <c r="AK967" s="103">
        <v>3</v>
      </c>
      <c r="AL967" s="554">
        <v>12423600</v>
      </c>
      <c r="AM967" s="554">
        <v>37270800</v>
      </c>
      <c r="AN967" s="71" t="s">
        <v>407</v>
      </c>
      <c r="AO967" s="103">
        <v>1</v>
      </c>
      <c r="AP967" s="602" t="s">
        <v>35</v>
      </c>
      <c r="AQ967" s="111" t="s">
        <v>660</v>
      </c>
      <c r="AR967" s="111" t="s">
        <v>1912</v>
      </c>
    </row>
    <row r="968" spans="1:44" ht="150" outlineLevel="2">
      <c r="A968" s="72">
        <v>65</v>
      </c>
      <c r="B968" s="552" t="s">
        <v>35</v>
      </c>
      <c r="C968" s="552"/>
      <c r="D968" s="71" t="s">
        <v>250</v>
      </c>
      <c r="E968" s="103"/>
      <c r="F968" s="103"/>
      <c r="G968" s="103"/>
      <c r="H968" s="103"/>
      <c r="I968" s="103"/>
      <c r="J968" s="103"/>
      <c r="K968" s="107"/>
      <c r="L968" s="105" t="s">
        <v>35</v>
      </c>
      <c r="M968" s="554" t="s">
        <v>35</v>
      </c>
      <c r="N968" s="554" t="s">
        <v>35</v>
      </c>
      <c r="O968" s="554" t="s">
        <v>35</v>
      </c>
      <c r="P968" s="554" t="s">
        <v>35</v>
      </c>
      <c r="Q968" s="71" t="s">
        <v>35</v>
      </c>
      <c r="R968" s="103"/>
      <c r="S968" s="103"/>
      <c r="T968" s="554" t="s">
        <v>35</v>
      </c>
      <c r="U968" s="554" t="s">
        <v>35</v>
      </c>
      <c r="V968" s="554"/>
      <c r="W968" s="107" t="s">
        <v>1014</v>
      </c>
      <c r="X968" s="103" t="s">
        <v>27</v>
      </c>
      <c r="Y968" s="108">
        <v>4</v>
      </c>
      <c r="Z968" s="109"/>
      <c r="AA968" s="554">
        <v>4447303</v>
      </c>
      <c r="AB968" s="554">
        <v>17789212</v>
      </c>
      <c r="AC968" s="71"/>
      <c r="AD968" s="71" t="s">
        <v>29</v>
      </c>
      <c r="AE968" s="71" t="s">
        <v>30</v>
      </c>
      <c r="AF968" s="71"/>
      <c r="AG968" s="71" t="s">
        <v>34</v>
      </c>
      <c r="AH968" s="103" t="s">
        <v>34</v>
      </c>
      <c r="AI968" s="71" t="s">
        <v>579</v>
      </c>
      <c r="AJ968" s="103" t="s">
        <v>560</v>
      </c>
      <c r="AK968" s="103">
        <v>1</v>
      </c>
      <c r="AL968" s="554">
        <v>17000000</v>
      </c>
      <c r="AM968" s="554">
        <v>17000000</v>
      </c>
      <c r="AN968" s="71"/>
      <c r="AO968" s="103"/>
      <c r="AP968" s="602" t="s">
        <v>35</v>
      </c>
      <c r="AQ968" s="59" t="s">
        <v>604</v>
      </c>
      <c r="AR968" s="59" t="s">
        <v>1918</v>
      </c>
    </row>
    <row r="969" spans="1:44" ht="131.25" outlineLevel="2">
      <c r="A969" s="72">
        <v>65</v>
      </c>
      <c r="B969" s="552" t="s">
        <v>35</v>
      </c>
      <c r="C969" s="552"/>
      <c r="D969" s="71" t="s">
        <v>251</v>
      </c>
      <c r="E969" s="103"/>
      <c r="F969" s="103"/>
      <c r="G969" s="103"/>
      <c r="H969" s="103"/>
      <c r="I969" s="103"/>
      <c r="J969" s="103"/>
      <c r="K969" s="107"/>
      <c r="L969" s="105" t="s">
        <v>35</v>
      </c>
      <c r="M969" s="554" t="s">
        <v>35</v>
      </c>
      <c r="N969" s="554" t="s">
        <v>35</v>
      </c>
      <c r="O969" s="554" t="s">
        <v>35</v>
      </c>
      <c r="P969" s="554" t="s">
        <v>35</v>
      </c>
      <c r="Q969" s="71" t="s">
        <v>35</v>
      </c>
      <c r="R969" s="103"/>
      <c r="S969" s="103"/>
      <c r="T969" s="554" t="s">
        <v>35</v>
      </c>
      <c r="U969" s="554" t="s">
        <v>35</v>
      </c>
      <c r="V969" s="554"/>
      <c r="W969" s="107" t="s">
        <v>1044</v>
      </c>
      <c r="X969" s="103" t="s">
        <v>27</v>
      </c>
      <c r="Y969" s="108">
        <v>9</v>
      </c>
      <c r="Z969" s="109"/>
      <c r="AA969" s="554">
        <v>854777</v>
      </c>
      <c r="AB969" s="554">
        <v>7692993</v>
      </c>
      <c r="AC969" s="71"/>
      <c r="AD969" s="71"/>
      <c r="AE969" s="71"/>
      <c r="AF969" s="71"/>
      <c r="AG969" s="71" t="s">
        <v>136</v>
      </c>
      <c r="AH969" s="103"/>
      <c r="AI969" s="71"/>
      <c r="AJ969" s="103"/>
      <c r="AK969" s="103"/>
      <c r="AL969" s="554" t="s">
        <v>35</v>
      </c>
      <c r="AM969" s="554" t="s">
        <v>35</v>
      </c>
      <c r="AN969" s="71"/>
      <c r="AO969" s="103"/>
      <c r="AP969" s="602" t="s">
        <v>35</v>
      </c>
      <c r="AQ969" s="107" t="s">
        <v>605</v>
      </c>
      <c r="AR969" s="107" t="s">
        <v>1914</v>
      </c>
    </row>
    <row r="970" spans="1:44" ht="116.25" outlineLevel="2">
      <c r="A970" s="72">
        <v>65</v>
      </c>
      <c r="B970" s="552" t="s">
        <v>35</v>
      </c>
      <c r="C970" s="552"/>
      <c r="D970" s="71"/>
      <c r="E970" s="103"/>
      <c r="F970" s="103"/>
      <c r="G970" s="103"/>
      <c r="H970" s="103"/>
      <c r="I970" s="103"/>
      <c r="J970" s="103"/>
      <c r="K970" s="107"/>
      <c r="L970" s="105" t="s">
        <v>35</v>
      </c>
      <c r="M970" s="554" t="s">
        <v>35</v>
      </c>
      <c r="N970" s="554" t="s">
        <v>35</v>
      </c>
      <c r="O970" s="554" t="s">
        <v>35</v>
      </c>
      <c r="P970" s="554" t="s">
        <v>35</v>
      </c>
      <c r="Q970" s="71" t="s">
        <v>35</v>
      </c>
      <c r="R970" s="103"/>
      <c r="S970" s="103"/>
      <c r="T970" s="554" t="s">
        <v>35</v>
      </c>
      <c r="U970" s="554" t="s">
        <v>35</v>
      </c>
      <c r="V970" s="554"/>
      <c r="W970" s="107" t="s">
        <v>1146</v>
      </c>
      <c r="X970" s="103" t="s">
        <v>27</v>
      </c>
      <c r="Y970" s="108">
        <v>9.36</v>
      </c>
      <c r="Z970" s="109"/>
      <c r="AA970" s="554">
        <v>169828</v>
      </c>
      <c r="AB970" s="554">
        <v>1589590.0799999998</v>
      </c>
      <c r="AC970" s="71"/>
      <c r="AD970" s="71"/>
      <c r="AE970" s="71"/>
      <c r="AF970" s="71"/>
      <c r="AG970" s="71"/>
      <c r="AH970" s="103"/>
      <c r="AI970" s="71"/>
      <c r="AJ970" s="103"/>
      <c r="AK970" s="103"/>
      <c r="AL970" s="554" t="s">
        <v>35</v>
      </c>
      <c r="AM970" s="554" t="s">
        <v>35</v>
      </c>
      <c r="AN970" s="71"/>
      <c r="AO970" s="103"/>
      <c r="AP970" s="602" t="s">
        <v>35</v>
      </c>
      <c r="AQ970" s="59" t="s">
        <v>661</v>
      </c>
      <c r="AR970" s="59" t="s">
        <v>1915</v>
      </c>
    </row>
    <row r="971" spans="1:44" ht="37.5" outlineLevel="2">
      <c r="A971" s="72">
        <v>65</v>
      </c>
      <c r="B971" s="552" t="s">
        <v>35</v>
      </c>
      <c r="C971" s="552"/>
      <c r="D971" s="71"/>
      <c r="E971" s="103"/>
      <c r="F971" s="103"/>
      <c r="G971" s="103"/>
      <c r="H971" s="103"/>
      <c r="I971" s="103"/>
      <c r="J971" s="103"/>
      <c r="K971" s="107"/>
      <c r="L971" s="105" t="s">
        <v>35</v>
      </c>
      <c r="M971" s="554" t="s">
        <v>35</v>
      </c>
      <c r="N971" s="554" t="s">
        <v>35</v>
      </c>
      <c r="O971" s="554" t="s">
        <v>35</v>
      </c>
      <c r="P971" s="554" t="s">
        <v>35</v>
      </c>
      <c r="Q971" s="71" t="s">
        <v>35</v>
      </c>
      <c r="R971" s="103"/>
      <c r="S971" s="103"/>
      <c r="T971" s="554" t="s">
        <v>35</v>
      </c>
      <c r="U971" s="554" t="s">
        <v>35</v>
      </c>
      <c r="V971" s="554"/>
      <c r="W971" s="107" t="s">
        <v>1144</v>
      </c>
      <c r="X971" s="103" t="s">
        <v>27</v>
      </c>
      <c r="Y971" s="108">
        <v>4.5</v>
      </c>
      <c r="Z971" s="109"/>
      <c r="AA971" s="554">
        <v>10375629</v>
      </c>
      <c r="AB971" s="554">
        <v>46690330.5</v>
      </c>
      <c r="AC971" s="71"/>
      <c r="AD971" s="71"/>
      <c r="AE971" s="71"/>
      <c r="AF971" s="71" t="s">
        <v>31</v>
      </c>
      <c r="AG971" s="71"/>
      <c r="AH971" s="103" t="s">
        <v>33</v>
      </c>
      <c r="AI971" s="71"/>
      <c r="AJ971" s="103"/>
      <c r="AK971" s="103"/>
      <c r="AL971" s="554" t="s">
        <v>35</v>
      </c>
      <c r="AM971" s="554" t="s">
        <v>35</v>
      </c>
      <c r="AN971" s="71"/>
      <c r="AO971" s="103"/>
      <c r="AP971" s="602" t="s">
        <v>35</v>
      </c>
      <c r="AQ971" s="585" t="s">
        <v>1911</v>
      </c>
      <c r="AR971" s="585"/>
    </row>
    <row r="972" spans="1:44" ht="37.5" outlineLevel="2">
      <c r="A972" s="72">
        <v>65</v>
      </c>
      <c r="B972" s="552" t="s">
        <v>35</v>
      </c>
      <c r="C972" s="552"/>
      <c r="D972" s="71"/>
      <c r="E972" s="103"/>
      <c r="F972" s="103"/>
      <c r="G972" s="103"/>
      <c r="H972" s="103"/>
      <c r="I972" s="103"/>
      <c r="J972" s="103"/>
      <c r="K972" s="107"/>
      <c r="L972" s="105" t="s">
        <v>35</v>
      </c>
      <c r="M972" s="554" t="s">
        <v>35</v>
      </c>
      <c r="N972" s="554" t="s">
        <v>35</v>
      </c>
      <c r="O972" s="554" t="s">
        <v>35</v>
      </c>
      <c r="P972" s="554" t="s">
        <v>35</v>
      </c>
      <c r="Q972" s="71" t="s">
        <v>35</v>
      </c>
      <c r="R972" s="103"/>
      <c r="S972" s="103"/>
      <c r="T972" s="554" t="s">
        <v>35</v>
      </c>
      <c r="U972" s="554" t="s">
        <v>35</v>
      </c>
      <c r="V972" s="554"/>
      <c r="W972" s="107" t="s">
        <v>1147</v>
      </c>
      <c r="X972" s="103" t="s">
        <v>27</v>
      </c>
      <c r="Y972" s="108">
        <v>5.54</v>
      </c>
      <c r="Z972" s="109"/>
      <c r="AA972" s="554">
        <v>456091</v>
      </c>
      <c r="AB972" s="554">
        <v>2526744.14</v>
      </c>
      <c r="AC972" s="71"/>
      <c r="AD972" s="71"/>
      <c r="AE972" s="71"/>
      <c r="AF972" s="71"/>
      <c r="AG972" s="71"/>
      <c r="AH972" s="103"/>
      <c r="AI972" s="71"/>
      <c r="AJ972" s="103"/>
      <c r="AK972" s="103"/>
      <c r="AL972" s="554" t="s">
        <v>35</v>
      </c>
      <c r="AM972" s="554" t="s">
        <v>35</v>
      </c>
      <c r="AN972" s="71"/>
      <c r="AO972" s="103"/>
      <c r="AP972" s="602" t="s">
        <v>35</v>
      </c>
      <c r="AQ972" s="584" t="s">
        <v>1932</v>
      </c>
      <c r="AR972" s="584"/>
    </row>
    <row r="973" spans="1:44" outlineLevel="2">
      <c r="A973" s="72">
        <v>65</v>
      </c>
      <c r="B973" s="552" t="s">
        <v>35</v>
      </c>
      <c r="C973" s="552"/>
      <c r="D973" s="71"/>
      <c r="E973" s="103"/>
      <c r="F973" s="103"/>
      <c r="G973" s="103"/>
      <c r="H973" s="103"/>
      <c r="I973" s="103"/>
      <c r="J973" s="103"/>
      <c r="K973" s="107"/>
      <c r="L973" s="105" t="s">
        <v>35</v>
      </c>
      <c r="M973" s="554" t="s">
        <v>35</v>
      </c>
      <c r="N973" s="554" t="s">
        <v>35</v>
      </c>
      <c r="O973" s="554" t="s">
        <v>35</v>
      </c>
      <c r="P973" s="554" t="s">
        <v>35</v>
      </c>
      <c r="Q973" s="71" t="s">
        <v>35</v>
      </c>
      <c r="R973" s="103"/>
      <c r="S973" s="103"/>
      <c r="T973" s="554" t="s">
        <v>35</v>
      </c>
      <c r="U973" s="554" t="s">
        <v>35</v>
      </c>
      <c r="V973" s="554"/>
      <c r="W973" s="107" t="s">
        <v>1121</v>
      </c>
      <c r="X973" s="103" t="s">
        <v>27</v>
      </c>
      <c r="Y973" s="108">
        <v>1.8</v>
      </c>
      <c r="Z973" s="109"/>
      <c r="AA973" s="554">
        <v>1398600</v>
      </c>
      <c r="AB973" s="554">
        <v>2517480</v>
      </c>
      <c r="AC973" s="71"/>
      <c r="AD973" s="71"/>
      <c r="AE973" s="71"/>
      <c r="AF973" s="71"/>
      <c r="AG973" s="71"/>
      <c r="AH973" s="103"/>
      <c r="AI973" s="71"/>
      <c r="AJ973" s="103"/>
      <c r="AK973" s="103"/>
      <c r="AL973" s="554" t="s">
        <v>35</v>
      </c>
      <c r="AM973" s="554" t="s">
        <v>35</v>
      </c>
      <c r="AN973" s="71"/>
      <c r="AO973" s="103"/>
      <c r="AP973" s="602" t="s">
        <v>35</v>
      </c>
      <c r="AQ973" s="107"/>
      <c r="AR973" s="107"/>
    </row>
    <row r="974" spans="1:44" outlineLevel="2">
      <c r="A974" s="72">
        <v>65</v>
      </c>
      <c r="B974" s="552" t="s">
        <v>35</v>
      </c>
      <c r="C974" s="552"/>
      <c r="D974" s="71"/>
      <c r="E974" s="103"/>
      <c r="F974" s="103"/>
      <c r="G974" s="103"/>
      <c r="H974" s="103"/>
      <c r="I974" s="103"/>
      <c r="J974" s="103"/>
      <c r="K974" s="107"/>
      <c r="L974" s="105" t="s">
        <v>35</v>
      </c>
      <c r="M974" s="554" t="s">
        <v>35</v>
      </c>
      <c r="N974" s="554" t="s">
        <v>35</v>
      </c>
      <c r="O974" s="554" t="s">
        <v>35</v>
      </c>
      <c r="P974" s="554" t="s">
        <v>35</v>
      </c>
      <c r="Q974" s="71" t="s">
        <v>35</v>
      </c>
      <c r="R974" s="103"/>
      <c r="S974" s="103"/>
      <c r="T974" s="554" t="s">
        <v>35</v>
      </c>
      <c r="U974" s="554" t="s">
        <v>35</v>
      </c>
      <c r="V974" s="554"/>
      <c r="W974" s="107" t="s">
        <v>1148</v>
      </c>
      <c r="X974" s="103" t="s">
        <v>38</v>
      </c>
      <c r="Y974" s="108">
        <v>0.24</v>
      </c>
      <c r="Z974" s="109"/>
      <c r="AA974" s="554">
        <v>2523428</v>
      </c>
      <c r="AB974" s="554">
        <v>605622.72</v>
      </c>
      <c r="AC974" s="71"/>
      <c r="AD974" s="71"/>
      <c r="AE974" s="71"/>
      <c r="AF974" s="71"/>
      <c r="AG974" s="71"/>
      <c r="AH974" s="103"/>
      <c r="AI974" s="71"/>
      <c r="AJ974" s="103"/>
      <c r="AK974" s="103"/>
      <c r="AL974" s="554" t="s">
        <v>35</v>
      </c>
      <c r="AM974" s="554" t="s">
        <v>35</v>
      </c>
      <c r="AN974" s="71"/>
      <c r="AO974" s="103"/>
      <c r="AP974" s="602" t="s">
        <v>35</v>
      </c>
      <c r="AQ974" s="107"/>
      <c r="AR974" s="107"/>
    </row>
    <row r="975" spans="1:44" outlineLevel="2">
      <c r="A975" s="72">
        <v>65</v>
      </c>
      <c r="B975" s="552" t="s">
        <v>35</v>
      </c>
      <c r="C975" s="552"/>
      <c r="D975" s="71"/>
      <c r="E975" s="103"/>
      <c r="F975" s="103"/>
      <c r="G975" s="103"/>
      <c r="H975" s="103"/>
      <c r="I975" s="103"/>
      <c r="J975" s="103"/>
      <c r="K975" s="107"/>
      <c r="L975" s="105" t="s">
        <v>35</v>
      </c>
      <c r="M975" s="554" t="s">
        <v>35</v>
      </c>
      <c r="N975" s="554" t="s">
        <v>35</v>
      </c>
      <c r="O975" s="554" t="s">
        <v>35</v>
      </c>
      <c r="P975" s="554" t="s">
        <v>35</v>
      </c>
      <c r="Q975" s="71" t="s">
        <v>35</v>
      </c>
      <c r="R975" s="103"/>
      <c r="S975" s="103"/>
      <c r="T975" s="554" t="s">
        <v>35</v>
      </c>
      <c r="U975" s="554" t="s">
        <v>35</v>
      </c>
      <c r="V975" s="554"/>
      <c r="W975" s="107" t="s">
        <v>1130</v>
      </c>
      <c r="X975" s="103" t="s">
        <v>27</v>
      </c>
      <c r="Y975" s="108">
        <v>2.88</v>
      </c>
      <c r="Z975" s="109"/>
      <c r="AA975" s="554">
        <v>282038</v>
      </c>
      <c r="AB975" s="554">
        <v>812269.44</v>
      </c>
      <c r="AC975" s="71"/>
      <c r="AD975" s="71"/>
      <c r="AE975" s="71"/>
      <c r="AF975" s="71"/>
      <c r="AG975" s="71"/>
      <c r="AH975" s="103"/>
      <c r="AI975" s="71"/>
      <c r="AJ975" s="103"/>
      <c r="AK975" s="103"/>
      <c r="AL975" s="554" t="s">
        <v>35</v>
      </c>
      <c r="AM975" s="554" t="s">
        <v>35</v>
      </c>
      <c r="AN975" s="71"/>
      <c r="AO975" s="103"/>
      <c r="AP975" s="602" t="s">
        <v>35</v>
      </c>
      <c r="AQ975" s="107"/>
      <c r="AR975" s="107"/>
    </row>
    <row r="976" spans="1:44" outlineLevel="2">
      <c r="A976" s="72">
        <v>65</v>
      </c>
      <c r="B976" s="552" t="s">
        <v>35</v>
      </c>
      <c r="C976" s="552"/>
      <c r="D976" s="71"/>
      <c r="E976" s="103"/>
      <c r="F976" s="103"/>
      <c r="G976" s="103"/>
      <c r="H976" s="103"/>
      <c r="I976" s="103"/>
      <c r="J976" s="103"/>
      <c r="K976" s="107"/>
      <c r="L976" s="105" t="s">
        <v>35</v>
      </c>
      <c r="M976" s="554" t="s">
        <v>35</v>
      </c>
      <c r="N976" s="554" t="s">
        <v>35</v>
      </c>
      <c r="O976" s="554" t="s">
        <v>35</v>
      </c>
      <c r="P976" s="554" t="s">
        <v>35</v>
      </c>
      <c r="Q976" s="71" t="s">
        <v>35</v>
      </c>
      <c r="R976" s="103"/>
      <c r="S976" s="103"/>
      <c r="T976" s="554" t="s">
        <v>35</v>
      </c>
      <c r="U976" s="554" t="s">
        <v>35</v>
      </c>
      <c r="V976" s="554"/>
      <c r="W976" s="107" t="s">
        <v>1105</v>
      </c>
      <c r="X976" s="103" t="s">
        <v>27</v>
      </c>
      <c r="Y976" s="108">
        <v>2.44</v>
      </c>
      <c r="Z976" s="109"/>
      <c r="AA976" s="554">
        <v>292949</v>
      </c>
      <c r="AB976" s="554">
        <v>714795.55999999994</v>
      </c>
      <c r="AC976" s="71"/>
      <c r="AD976" s="71"/>
      <c r="AE976" s="71"/>
      <c r="AF976" s="71"/>
      <c r="AG976" s="71"/>
      <c r="AH976" s="103"/>
      <c r="AI976" s="71"/>
      <c r="AJ976" s="103"/>
      <c r="AK976" s="103"/>
      <c r="AL976" s="554" t="s">
        <v>35</v>
      </c>
      <c r="AM976" s="554" t="s">
        <v>35</v>
      </c>
      <c r="AN976" s="71"/>
      <c r="AO976" s="103"/>
      <c r="AP976" s="602" t="s">
        <v>35</v>
      </c>
      <c r="AQ976" s="107"/>
      <c r="AR976" s="107"/>
    </row>
    <row r="977" spans="1:44" outlineLevel="2">
      <c r="A977" s="72">
        <v>65</v>
      </c>
      <c r="B977" s="552" t="s">
        <v>35</v>
      </c>
      <c r="C977" s="552"/>
      <c r="D977" s="71"/>
      <c r="E977" s="103"/>
      <c r="F977" s="103"/>
      <c r="G977" s="103"/>
      <c r="H977" s="103"/>
      <c r="I977" s="103"/>
      <c r="J977" s="103"/>
      <c r="K977" s="107"/>
      <c r="L977" s="105" t="s">
        <v>35</v>
      </c>
      <c r="M977" s="554" t="s">
        <v>35</v>
      </c>
      <c r="N977" s="554" t="s">
        <v>35</v>
      </c>
      <c r="O977" s="554" t="s">
        <v>35</v>
      </c>
      <c r="P977" s="554" t="s">
        <v>35</v>
      </c>
      <c r="Q977" s="71" t="s">
        <v>35</v>
      </c>
      <c r="R977" s="103"/>
      <c r="S977" s="103"/>
      <c r="T977" s="554" t="s">
        <v>35</v>
      </c>
      <c r="U977" s="554" t="s">
        <v>35</v>
      </c>
      <c r="V977" s="554"/>
      <c r="W977" s="107" t="s">
        <v>1108</v>
      </c>
      <c r="X977" s="103" t="s">
        <v>27</v>
      </c>
      <c r="Y977" s="108">
        <v>7.18</v>
      </c>
      <c r="Z977" s="109"/>
      <c r="AA977" s="554">
        <v>282038</v>
      </c>
      <c r="AB977" s="554">
        <v>2025032.8399999999</v>
      </c>
      <c r="AC977" s="71"/>
      <c r="AD977" s="71"/>
      <c r="AE977" s="71"/>
      <c r="AF977" s="71"/>
      <c r="AG977" s="71"/>
      <c r="AH977" s="103"/>
      <c r="AI977" s="71"/>
      <c r="AJ977" s="103"/>
      <c r="AK977" s="103"/>
      <c r="AL977" s="554" t="s">
        <v>35</v>
      </c>
      <c r="AM977" s="554" t="s">
        <v>35</v>
      </c>
      <c r="AN977" s="71"/>
      <c r="AO977" s="103"/>
      <c r="AP977" s="602" t="s">
        <v>35</v>
      </c>
      <c r="AQ977" s="107"/>
      <c r="AR977" s="107"/>
    </row>
    <row r="978" spans="1:44" outlineLevel="2">
      <c r="A978" s="72">
        <v>65</v>
      </c>
      <c r="B978" s="552" t="s">
        <v>35</v>
      </c>
      <c r="C978" s="552"/>
      <c r="D978" s="71"/>
      <c r="E978" s="103"/>
      <c r="F978" s="103"/>
      <c r="G978" s="103"/>
      <c r="H978" s="103"/>
      <c r="I978" s="103"/>
      <c r="J978" s="103"/>
      <c r="K978" s="107"/>
      <c r="L978" s="105" t="s">
        <v>35</v>
      </c>
      <c r="M978" s="554" t="s">
        <v>35</v>
      </c>
      <c r="N978" s="554" t="s">
        <v>35</v>
      </c>
      <c r="O978" s="554" t="s">
        <v>35</v>
      </c>
      <c r="P978" s="554" t="s">
        <v>35</v>
      </c>
      <c r="Q978" s="71" t="s">
        <v>35</v>
      </c>
      <c r="R978" s="103"/>
      <c r="S978" s="103"/>
      <c r="T978" s="554" t="s">
        <v>35</v>
      </c>
      <c r="U978" s="554" t="s">
        <v>35</v>
      </c>
      <c r="V978" s="554"/>
      <c r="W978" s="107" t="s">
        <v>1149</v>
      </c>
      <c r="X978" s="103" t="s">
        <v>27</v>
      </c>
      <c r="Y978" s="108">
        <v>93.78</v>
      </c>
      <c r="Z978" s="109"/>
      <c r="AA978" s="554">
        <v>109890</v>
      </c>
      <c r="AB978" s="554">
        <v>10305484.199999999</v>
      </c>
      <c r="AC978" s="71"/>
      <c r="AD978" s="71"/>
      <c r="AE978" s="71"/>
      <c r="AF978" s="71"/>
      <c r="AG978" s="71"/>
      <c r="AH978" s="103"/>
      <c r="AI978" s="71"/>
      <c r="AJ978" s="103"/>
      <c r="AK978" s="103"/>
      <c r="AL978" s="554" t="s">
        <v>35</v>
      </c>
      <c r="AM978" s="554" t="s">
        <v>35</v>
      </c>
      <c r="AN978" s="71"/>
      <c r="AO978" s="103"/>
      <c r="AP978" s="602" t="s">
        <v>35</v>
      </c>
      <c r="AQ978" s="107"/>
      <c r="AR978" s="107"/>
    </row>
    <row r="979" spans="1:44" ht="37.5" outlineLevel="2">
      <c r="A979" s="72">
        <v>65</v>
      </c>
      <c r="B979" s="552" t="s">
        <v>35</v>
      </c>
      <c r="C979" s="552"/>
      <c r="D979" s="71"/>
      <c r="E979" s="103"/>
      <c r="F979" s="103"/>
      <c r="G979" s="103"/>
      <c r="H979" s="103"/>
      <c r="I979" s="103"/>
      <c r="J979" s="103"/>
      <c r="K979" s="107"/>
      <c r="L979" s="105" t="s">
        <v>35</v>
      </c>
      <c r="M979" s="554" t="s">
        <v>35</v>
      </c>
      <c r="N979" s="554" t="s">
        <v>35</v>
      </c>
      <c r="O979" s="554" t="s">
        <v>35</v>
      </c>
      <c r="P979" s="554" t="s">
        <v>35</v>
      </c>
      <c r="Q979" s="71" t="s">
        <v>35</v>
      </c>
      <c r="R979" s="103"/>
      <c r="S979" s="103"/>
      <c r="T979" s="554" t="s">
        <v>35</v>
      </c>
      <c r="U979" s="554" t="s">
        <v>35</v>
      </c>
      <c r="V979" s="554"/>
      <c r="W979" s="107" t="s">
        <v>1147</v>
      </c>
      <c r="X979" s="103" t="s">
        <v>27</v>
      </c>
      <c r="Y979" s="108">
        <v>1.6</v>
      </c>
      <c r="Z979" s="109"/>
      <c r="AA979" s="554">
        <v>456091</v>
      </c>
      <c r="AB979" s="554">
        <v>729745.60000000009</v>
      </c>
      <c r="AC979" s="71"/>
      <c r="AD979" s="71"/>
      <c r="AE979" s="71"/>
      <c r="AF979" s="71"/>
      <c r="AG979" s="71"/>
      <c r="AH979" s="103"/>
      <c r="AI979" s="71"/>
      <c r="AJ979" s="103"/>
      <c r="AK979" s="103"/>
      <c r="AL979" s="554" t="s">
        <v>35</v>
      </c>
      <c r="AM979" s="554" t="s">
        <v>35</v>
      </c>
      <c r="AN979" s="71"/>
      <c r="AO979" s="103"/>
      <c r="AP979" s="602" t="s">
        <v>35</v>
      </c>
      <c r="AQ979" s="107"/>
      <c r="AR979" s="107"/>
    </row>
    <row r="980" spans="1:44" ht="56.25" outlineLevel="2">
      <c r="A980" s="72">
        <v>65</v>
      </c>
      <c r="B980" s="552" t="s">
        <v>35</v>
      </c>
      <c r="C980" s="552"/>
      <c r="D980" s="71"/>
      <c r="E980" s="103"/>
      <c r="F980" s="103"/>
      <c r="G980" s="103"/>
      <c r="H980" s="103"/>
      <c r="I980" s="103"/>
      <c r="J980" s="103"/>
      <c r="K980" s="107"/>
      <c r="L980" s="105" t="s">
        <v>35</v>
      </c>
      <c r="M980" s="554" t="s">
        <v>35</v>
      </c>
      <c r="N980" s="554" t="s">
        <v>35</v>
      </c>
      <c r="O980" s="554" t="s">
        <v>35</v>
      </c>
      <c r="P980" s="554" t="s">
        <v>35</v>
      </c>
      <c r="Q980" s="71" t="s">
        <v>35</v>
      </c>
      <c r="R980" s="103"/>
      <c r="S980" s="103"/>
      <c r="T980" s="554" t="s">
        <v>35</v>
      </c>
      <c r="U980" s="554" t="s">
        <v>35</v>
      </c>
      <c r="V980" s="554"/>
      <c r="W980" s="107" t="s">
        <v>1150</v>
      </c>
      <c r="X980" s="103" t="s">
        <v>27</v>
      </c>
      <c r="Y980" s="108">
        <v>10.4</v>
      </c>
      <c r="Z980" s="109"/>
      <c r="AA980" s="554">
        <v>1238791</v>
      </c>
      <c r="AB980" s="554">
        <v>12883426.4</v>
      </c>
      <c r="AC980" s="71"/>
      <c r="AD980" s="71"/>
      <c r="AE980" s="71"/>
      <c r="AF980" s="71"/>
      <c r="AG980" s="71"/>
      <c r="AH980" s="103"/>
      <c r="AI980" s="71"/>
      <c r="AJ980" s="103"/>
      <c r="AK980" s="103"/>
      <c r="AL980" s="554" t="s">
        <v>35</v>
      </c>
      <c r="AM980" s="554" t="s">
        <v>35</v>
      </c>
      <c r="AN980" s="71"/>
      <c r="AO980" s="103"/>
      <c r="AP980" s="602" t="s">
        <v>35</v>
      </c>
      <c r="AQ980" s="107"/>
      <c r="AR980" s="107"/>
    </row>
    <row r="981" spans="1:44" ht="37.5" outlineLevel="2">
      <c r="A981" s="72">
        <v>65</v>
      </c>
      <c r="B981" s="552" t="s">
        <v>35</v>
      </c>
      <c r="C981" s="552"/>
      <c r="D981" s="71"/>
      <c r="E981" s="103"/>
      <c r="F981" s="103"/>
      <c r="G981" s="103"/>
      <c r="H981" s="103"/>
      <c r="I981" s="103"/>
      <c r="J981" s="103"/>
      <c r="K981" s="107"/>
      <c r="L981" s="105" t="s">
        <v>35</v>
      </c>
      <c r="M981" s="554" t="s">
        <v>35</v>
      </c>
      <c r="N981" s="554" t="s">
        <v>35</v>
      </c>
      <c r="O981" s="554" t="s">
        <v>35</v>
      </c>
      <c r="P981" s="554" t="s">
        <v>35</v>
      </c>
      <c r="Q981" s="71" t="s">
        <v>35</v>
      </c>
      <c r="R981" s="103"/>
      <c r="S981" s="103"/>
      <c r="T981" s="554" t="s">
        <v>35</v>
      </c>
      <c r="U981" s="554" t="s">
        <v>35</v>
      </c>
      <c r="V981" s="554"/>
      <c r="W981" s="107" t="s">
        <v>1049</v>
      </c>
      <c r="X981" s="103" t="s">
        <v>42</v>
      </c>
      <c r="Y981" s="108">
        <v>1</v>
      </c>
      <c r="Z981" s="109"/>
      <c r="AA981" s="554">
        <v>3793079</v>
      </c>
      <c r="AB981" s="554">
        <v>3793079</v>
      </c>
      <c r="AC981" s="71"/>
      <c r="AD981" s="71"/>
      <c r="AE981" s="71"/>
      <c r="AF981" s="71"/>
      <c r="AG981" s="71"/>
      <c r="AH981" s="103"/>
      <c r="AI981" s="71"/>
      <c r="AJ981" s="103"/>
      <c r="AK981" s="103"/>
      <c r="AL981" s="554" t="s">
        <v>35</v>
      </c>
      <c r="AM981" s="554" t="s">
        <v>35</v>
      </c>
      <c r="AN981" s="71"/>
      <c r="AO981" s="103"/>
      <c r="AP981" s="602" t="s">
        <v>35</v>
      </c>
      <c r="AQ981" s="107"/>
      <c r="AR981" s="107"/>
    </row>
    <row r="982" spans="1:44" outlineLevel="2">
      <c r="A982" s="72">
        <v>65</v>
      </c>
      <c r="B982" s="552"/>
      <c r="C982" s="552"/>
      <c r="D982" s="56"/>
      <c r="E982" s="103"/>
      <c r="F982" s="103"/>
      <c r="G982" s="103"/>
      <c r="H982" s="103"/>
      <c r="I982" s="103"/>
      <c r="J982" s="103"/>
      <c r="K982" s="107"/>
      <c r="L982" s="105" t="s">
        <v>35</v>
      </c>
      <c r="M982" s="554" t="s">
        <v>35</v>
      </c>
      <c r="N982" s="554" t="s">
        <v>35</v>
      </c>
      <c r="O982" s="554" t="s">
        <v>35</v>
      </c>
      <c r="P982" s="554" t="s">
        <v>35</v>
      </c>
      <c r="Q982" s="71" t="s">
        <v>35</v>
      </c>
      <c r="R982" s="103"/>
      <c r="S982" s="103"/>
      <c r="T982" s="554" t="s">
        <v>35</v>
      </c>
      <c r="U982" s="554" t="s">
        <v>35</v>
      </c>
      <c r="V982" s="554"/>
      <c r="W982" s="107"/>
      <c r="X982" s="103"/>
      <c r="Y982" s="108"/>
      <c r="Z982" s="109"/>
      <c r="AA982" s="554" t="s">
        <v>35</v>
      </c>
      <c r="AB982" s="554" t="s">
        <v>35</v>
      </c>
      <c r="AC982" s="71"/>
      <c r="AD982" s="71"/>
      <c r="AE982" s="71"/>
      <c r="AF982" s="71"/>
      <c r="AG982" s="71"/>
      <c r="AH982" s="103"/>
      <c r="AI982" s="71"/>
      <c r="AJ982" s="103"/>
      <c r="AK982" s="103"/>
      <c r="AL982" s="554" t="s">
        <v>35</v>
      </c>
      <c r="AM982" s="554" t="s">
        <v>35</v>
      </c>
      <c r="AN982" s="71"/>
      <c r="AO982" s="103"/>
      <c r="AP982" s="602" t="s">
        <v>35</v>
      </c>
      <c r="AQ982" s="107"/>
      <c r="AR982" s="107"/>
    </row>
    <row r="983" spans="1:44" outlineLevel="1">
      <c r="A983" s="84" t="s">
        <v>2094</v>
      </c>
      <c r="B983" s="552">
        <v>66</v>
      </c>
      <c r="C983" s="552">
        <v>451</v>
      </c>
      <c r="D983" s="56" t="s">
        <v>307</v>
      </c>
      <c r="E983" s="162"/>
      <c r="F983" s="103"/>
      <c r="G983" s="162"/>
      <c r="H983" s="162"/>
      <c r="I983" s="162"/>
      <c r="J983" s="162"/>
      <c r="K983" s="129"/>
      <c r="L983" s="167">
        <v>110.5</v>
      </c>
      <c r="M983" s="553"/>
      <c r="N983" s="553"/>
      <c r="O983" s="553">
        <v>185529500</v>
      </c>
      <c r="P983" s="553">
        <v>0</v>
      </c>
      <c r="Q983" s="61"/>
      <c r="R983" s="162"/>
      <c r="S983" s="162">
        <v>0</v>
      </c>
      <c r="T983" s="553"/>
      <c r="U983" s="553">
        <v>0</v>
      </c>
      <c r="V983" s="553"/>
      <c r="W983" s="129"/>
      <c r="X983" s="162"/>
      <c r="Y983" s="169">
        <v>245.875</v>
      </c>
      <c r="Z983" s="170">
        <v>0</v>
      </c>
      <c r="AA983" s="553"/>
      <c r="AB983" s="553">
        <v>635094982.06400001</v>
      </c>
      <c r="AC983" s="71"/>
      <c r="AD983" s="71"/>
      <c r="AE983" s="71"/>
      <c r="AF983" s="71"/>
      <c r="AG983" s="71"/>
      <c r="AH983" s="103"/>
      <c r="AI983" s="61"/>
      <c r="AJ983" s="162"/>
      <c r="AK983" s="162">
        <v>1</v>
      </c>
      <c r="AL983" s="553"/>
      <c r="AM983" s="553">
        <v>17000000</v>
      </c>
      <c r="AN983" s="61"/>
      <c r="AO983" s="162">
        <v>0</v>
      </c>
      <c r="AP983" s="602">
        <v>837624482.06400001</v>
      </c>
      <c r="AQ983" s="111"/>
      <c r="AR983" s="111"/>
    </row>
    <row r="984" spans="1:44" ht="75" outlineLevel="2">
      <c r="A984" s="72">
        <v>66</v>
      </c>
      <c r="B984" s="552" t="s">
        <v>35</v>
      </c>
      <c r="C984" s="552"/>
      <c r="D984" s="71" t="s">
        <v>308</v>
      </c>
      <c r="E984" s="103">
        <v>4</v>
      </c>
      <c r="F984" s="103"/>
      <c r="G984" s="103">
        <v>429</v>
      </c>
      <c r="H984" s="103">
        <v>79</v>
      </c>
      <c r="I984" s="103" t="s">
        <v>223</v>
      </c>
      <c r="J984" s="103" t="s">
        <v>224</v>
      </c>
      <c r="K984" s="107" t="s">
        <v>973</v>
      </c>
      <c r="L984" s="105">
        <v>110.5</v>
      </c>
      <c r="M984" s="554">
        <v>1679000</v>
      </c>
      <c r="N984" s="554">
        <v>0</v>
      </c>
      <c r="O984" s="554">
        <v>185529500</v>
      </c>
      <c r="P984" s="554">
        <v>0</v>
      </c>
      <c r="Q984" s="71" t="s">
        <v>35</v>
      </c>
      <c r="R984" s="103"/>
      <c r="S984" s="103"/>
      <c r="T984" s="554" t="s">
        <v>35</v>
      </c>
      <c r="U984" s="554" t="s">
        <v>35</v>
      </c>
      <c r="V984" s="554" t="s">
        <v>2163</v>
      </c>
      <c r="W984" s="107" t="s">
        <v>1005</v>
      </c>
      <c r="X984" s="103" t="s">
        <v>27</v>
      </c>
      <c r="Y984" s="108">
        <v>87.86</v>
      </c>
      <c r="Z984" s="109"/>
      <c r="AA984" s="554">
        <v>5559129</v>
      </c>
      <c r="AB984" s="554">
        <v>488425073.94</v>
      </c>
      <c r="AC984" s="71" t="s">
        <v>28</v>
      </c>
      <c r="AD984" s="71" t="s">
        <v>29</v>
      </c>
      <c r="AE984" s="71" t="s">
        <v>30</v>
      </c>
      <c r="AF984" s="71" t="s">
        <v>31</v>
      </c>
      <c r="AG984" s="71" t="s">
        <v>219</v>
      </c>
      <c r="AH984" s="103" t="s">
        <v>33</v>
      </c>
      <c r="AI984" s="612" t="s">
        <v>579</v>
      </c>
      <c r="AJ984" s="103" t="s">
        <v>560</v>
      </c>
      <c r="AK984" s="103">
        <v>1</v>
      </c>
      <c r="AL984" s="554">
        <v>17000000</v>
      </c>
      <c r="AM984" s="554">
        <v>17000000</v>
      </c>
      <c r="AN984" s="71"/>
      <c r="AO984" s="103"/>
      <c r="AP984" s="602" t="s">
        <v>35</v>
      </c>
      <c r="AQ984" s="111" t="s">
        <v>734</v>
      </c>
      <c r="AR984" s="111" t="s">
        <v>1912</v>
      </c>
    </row>
    <row r="985" spans="1:44" ht="266.25" outlineLevel="2">
      <c r="A985" s="72">
        <v>66</v>
      </c>
      <c r="B985" s="552" t="s">
        <v>35</v>
      </c>
      <c r="C985" s="552"/>
      <c r="D985" s="71" t="s">
        <v>250</v>
      </c>
      <c r="E985" s="103"/>
      <c r="F985" s="103"/>
      <c r="G985" s="103"/>
      <c r="H985" s="103"/>
      <c r="I985" s="103"/>
      <c r="J985" s="103"/>
      <c r="K985" s="107"/>
      <c r="L985" s="105" t="s">
        <v>35</v>
      </c>
      <c r="M985" s="554" t="s">
        <v>35</v>
      </c>
      <c r="N985" s="554" t="s">
        <v>35</v>
      </c>
      <c r="O985" s="554" t="s">
        <v>35</v>
      </c>
      <c r="P985" s="554" t="s">
        <v>35</v>
      </c>
      <c r="Q985" s="71" t="s">
        <v>35</v>
      </c>
      <c r="R985" s="103"/>
      <c r="S985" s="103"/>
      <c r="T985" s="554" t="s">
        <v>35</v>
      </c>
      <c r="U985" s="554" t="s">
        <v>35</v>
      </c>
      <c r="V985" s="554"/>
      <c r="W985" s="107" t="s">
        <v>1107</v>
      </c>
      <c r="X985" s="103" t="s">
        <v>27</v>
      </c>
      <c r="Y985" s="108">
        <v>87.86</v>
      </c>
      <c r="Z985" s="109"/>
      <c r="AA985" s="554">
        <v>109890</v>
      </c>
      <c r="AB985" s="554">
        <v>9654935.4000000004</v>
      </c>
      <c r="AC985" s="71"/>
      <c r="AD985" s="71"/>
      <c r="AE985" s="71"/>
      <c r="AF985" s="71"/>
      <c r="AG985" s="71"/>
      <c r="AH985" s="103"/>
      <c r="AI985" s="71"/>
      <c r="AJ985" s="103"/>
      <c r="AK985" s="103"/>
      <c r="AL985" s="554" t="s">
        <v>35</v>
      </c>
      <c r="AM985" s="554" t="s">
        <v>35</v>
      </c>
      <c r="AN985" s="71"/>
      <c r="AO985" s="103"/>
      <c r="AP985" s="602" t="s">
        <v>35</v>
      </c>
      <c r="AQ985" s="59" t="s">
        <v>735</v>
      </c>
      <c r="AR985" s="59" t="s">
        <v>1918</v>
      </c>
    </row>
    <row r="986" spans="1:44" ht="116.25" outlineLevel="2">
      <c r="A986" s="72">
        <v>66</v>
      </c>
      <c r="B986" s="552" t="s">
        <v>35</v>
      </c>
      <c r="C986" s="552"/>
      <c r="D986" s="71"/>
      <c r="E986" s="103"/>
      <c r="F986" s="103"/>
      <c r="G986" s="103"/>
      <c r="H986" s="103"/>
      <c r="I986" s="103"/>
      <c r="J986" s="103"/>
      <c r="K986" s="107"/>
      <c r="L986" s="105" t="s">
        <v>35</v>
      </c>
      <c r="M986" s="554" t="s">
        <v>35</v>
      </c>
      <c r="N986" s="554" t="s">
        <v>35</v>
      </c>
      <c r="O986" s="554" t="s">
        <v>35</v>
      </c>
      <c r="P986" s="554" t="s">
        <v>35</v>
      </c>
      <c r="Q986" s="71" t="s">
        <v>35</v>
      </c>
      <c r="R986" s="103"/>
      <c r="S986" s="103"/>
      <c r="T986" s="554" t="s">
        <v>35</v>
      </c>
      <c r="U986" s="554" t="s">
        <v>35</v>
      </c>
      <c r="V986" s="554"/>
      <c r="W986" s="107" t="s">
        <v>1014</v>
      </c>
      <c r="X986" s="103" t="s">
        <v>27</v>
      </c>
      <c r="Y986" s="108">
        <v>8.84</v>
      </c>
      <c r="Z986" s="109"/>
      <c r="AA986" s="554">
        <v>4447303</v>
      </c>
      <c r="AB986" s="554">
        <v>39314158.519999996</v>
      </c>
      <c r="AC986" s="71"/>
      <c r="AD986" s="71" t="s">
        <v>116</v>
      </c>
      <c r="AE986" s="71" t="s">
        <v>219</v>
      </c>
      <c r="AF986" s="71"/>
      <c r="AG986" s="71"/>
      <c r="AH986" s="103" t="s">
        <v>219</v>
      </c>
      <c r="AI986" s="71"/>
      <c r="AJ986" s="103"/>
      <c r="AK986" s="103"/>
      <c r="AL986" s="554" t="s">
        <v>35</v>
      </c>
      <c r="AM986" s="554" t="s">
        <v>35</v>
      </c>
      <c r="AN986" s="71"/>
      <c r="AO986" s="103"/>
      <c r="AP986" s="602" t="s">
        <v>35</v>
      </c>
      <c r="AQ986" s="59" t="s">
        <v>736</v>
      </c>
      <c r="AR986" s="59" t="s">
        <v>1914</v>
      </c>
    </row>
    <row r="987" spans="1:44" ht="83.25" outlineLevel="2">
      <c r="A987" s="72">
        <v>66</v>
      </c>
      <c r="B987" s="552" t="s">
        <v>35</v>
      </c>
      <c r="C987" s="552"/>
      <c r="D987" s="71"/>
      <c r="E987" s="103"/>
      <c r="F987" s="103"/>
      <c r="G987" s="103"/>
      <c r="H987" s="103"/>
      <c r="I987" s="103"/>
      <c r="J987" s="103"/>
      <c r="K987" s="107"/>
      <c r="L987" s="105" t="s">
        <v>35</v>
      </c>
      <c r="M987" s="554" t="s">
        <v>35</v>
      </c>
      <c r="N987" s="554" t="s">
        <v>35</v>
      </c>
      <c r="O987" s="554" t="s">
        <v>35</v>
      </c>
      <c r="P987" s="554" t="s">
        <v>35</v>
      </c>
      <c r="Q987" s="71" t="s">
        <v>35</v>
      </c>
      <c r="R987" s="103"/>
      <c r="S987" s="103"/>
      <c r="T987" s="554" t="s">
        <v>35</v>
      </c>
      <c r="U987" s="554" t="s">
        <v>35</v>
      </c>
      <c r="V987" s="554"/>
      <c r="W987" s="107" t="s">
        <v>1147</v>
      </c>
      <c r="X987" s="103" t="s">
        <v>27</v>
      </c>
      <c r="Y987" s="108">
        <v>16.18</v>
      </c>
      <c r="Z987" s="109"/>
      <c r="AA987" s="554">
        <v>456091</v>
      </c>
      <c r="AB987" s="554">
        <v>7379552.3799999999</v>
      </c>
      <c r="AC987" s="71"/>
      <c r="AD987" s="71"/>
      <c r="AE987" s="71"/>
      <c r="AF987" s="71"/>
      <c r="AG987" s="71"/>
      <c r="AH987" s="103"/>
      <c r="AI987" s="71"/>
      <c r="AJ987" s="103"/>
      <c r="AK987" s="103"/>
      <c r="AL987" s="554" t="s">
        <v>35</v>
      </c>
      <c r="AM987" s="554" t="s">
        <v>35</v>
      </c>
      <c r="AN987" s="71"/>
      <c r="AO987" s="103"/>
      <c r="AP987" s="602" t="s">
        <v>35</v>
      </c>
      <c r="AQ987" s="584" t="s">
        <v>1932</v>
      </c>
      <c r="AR987" s="584" t="s">
        <v>2008</v>
      </c>
    </row>
    <row r="988" spans="1:44" ht="37.5" outlineLevel="2">
      <c r="A988" s="72">
        <v>66</v>
      </c>
      <c r="B988" s="552" t="s">
        <v>35</v>
      </c>
      <c r="C988" s="552"/>
      <c r="D988" s="71"/>
      <c r="E988" s="103"/>
      <c r="F988" s="103"/>
      <c r="G988" s="103"/>
      <c r="H988" s="103"/>
      <c r="I988" s="103"/>
      <c r="J988" s="103"/>
      <c r="K988" s="107"/>
      <c r="L988" s="105" t="s">
        <v>35</v>
      </c>
      <c r="M988" s="554" t="s">
        <v>35</v>
      </c>
      <c r="N988" s="554" t="s">
        <v>35</v>
      </c>
      <c r="O988" s="554" t="s">
        <v>35</v>
      </c>
      <c r="P988" s="554" t="s">
        <v>35</v>
      </c>
      <c r="Q988" s="71" t="s">
        <v>35</v>
      </c>
      <c r="R988" s="103"/>
      <c r="S988" s="103"/>
      <c r="T988" s="554" t="s">
        <v>35</v>
      </c>
      <c r="U988" s="554" t="s">
        <v>35</v>
      </c>
      <c r="V988" s="554"/>
      <c r="W988" s="107" t="s">
        <v>1080</v>
      </c>
      <c r="X988" s="103" t="s">
        <v>27</v>
      </c>
      <c r="Y988" s="108">
        <v>4.3499999999999996</v>
      </c>
      <c r="Z988" s="109"/>
      <c r="AA988" s="554">
        <v>10375629</v>
      </c>
      <c r="AB988" s="554">
        <v>45133986.149999999</v>
      </c>
      <c r="AC988" s="71"/>
      <c r="AD988" s="71"/>
      <c r="AE988" s="71"/>
      <c r="AF988" s="71" t="s">
        <v>31</v>
      </c>
      <c r="AG988" s="71"/>
      <c r="AH988" s="103" t="s">
        <v>33</v>
      </c>
      <c r="AI988" s="71"/>
      <c r="AJ988" s="103"/>
      <c r="AK988" s="103"/>
      <c r="AL988" s="554" t="s">
        <v>35</v>
      </c>
      <c r="AM988" s="554" t="s">
        <v>35</v>
      </c>
      <c r="AN988" s="71"/>
      <c r="AO988" s="103"/>
      <c r="AP988" s="602" t="s">
        <v>35</v>
      </c>
      <c r="AQ988" s="107"/>
      <c r="AR988" s="107" t="s">
        <v>1997</v>
      </c>
    </row>
    <row r="989" spans="1:44" ht="37.5" outlineLevel="2">
      <c r="A989" s="72">
        <v>66</v>
      </c>
      <c r="B989" s="552" t="s">
        <v>35</v>
      </c>
      <c r="C989" s="552"/>
      <c r="D989" s="71"/>
      <c r="E989" s="103"/>
      <c r="F989" s="103"/>
      <c r="G989" s="103"/>
      <c r="H989" s="103"/>
      <c r="I989" s="103"/>
      <c r="J989" s="103"/>
      <c r="K989" s="107"/>
      <c r="L989" s="105" t="s">
        <v>35</v>
      </c>
      <c r="M989" s="554" t="s">
        <v>35</v>
      </c>
      <c r="N989" s="554" t="s">
        <v>35</v>
      </c>
      <c r="O989" s="554" t="s">
        <v>35</v>
      </c>
      <c r="P989" s="554" t="s">
        <v>35</v>
      </c>
      <c r="Q989" s="71" t="s">
        <v>35</v>
      </c>
      <c r="R989" s="103"/>
      <c r="S989" s="103"/>
      <c r="T989" s="554" t="s">
        <v>35</v>
      </c>
      <c r="U989" s="554" t="s">
        <v>35</v>
      </c>
      <c r="V989" s="554"/>
      <c r="W989" s="107" t="s">
        <v>1185</v>
      </c>
      <c r="X989" s="103" t="s">
        <v>27</v>
      </c>
      <c r="Y989" s="108">
        <v>5.04</v>
      </c>
      <c r="Z989" s="109"/>
      <c r="AA989" s="554">
        <v>2613835</v>
      </c>
      <c r="AB989" s="554">
        <v>13173728.4</v>
      </c>
      <c r="AC989" s="71"/>
      <c r="AD989" s="71"/>
      <c r="AE989" s="71"/>
      <c r="AF989" s="71"/>
      <c r="AG989" s="71"/>
      <c r="AH989" s="103"/>
      <c r="AI989" s="71"/>
      <c r="AJ989" s="103"/>
      <c r="AK989" s="103"/>
      <c r="AL989" s="554" t="s">
        <v>35</v>
      </c>
      <c r="AM989" s="554" t="s">
        <v>35</v>
      </c>
      <c r="AN989" s="71"/>
      <c r="AO989" s="103"/>
      <c r="AP989" s="602" t="s">
        <v>35</v>
      </c>
      <c r="AQ989" s="107"/>
      <c r="AR989" s="107"/>
    </row>
    <row r="990" spans="1:44" outlineLevel="2">
      <c r="A990" s="72">
        <v>66</v>
      </c>
      <c r="B990" s="552" t="s">
        <v>35</v>
      </c>
      <c r="C990" s="552"/>
      <c r="D990" s="71"/>
      <c r="E990" s="103"/>
      <c r="F990" s="103"/>
      <c r="G990" s="103"/>
      <c r="H990" s="103"/>
      <c r="I990" s="103"/>
      <c r="J990" s="103"/>
      <c r="K990" s="107"/>
      <c r="L990" s="105" t="s">
        <v>35</v>
      </c>
      <c r="M990" s="554" t="s">
        <v>35</v>
      </c>
      <c r="N990" s="554" t="s">
        <v>35</v>
      </c>
      <c r="O990" s="554" t="s">
        <v>35</v>
      </c>
      <c r="P990" s="554" t="s">
        <v>35</v>
      </c>
      <c r="Q990" s="71" t="s">
        <v>35</v>
      </c>
      <c r="R990" s="103"/>
      <c r="S990" s="103"/>
      <c r="T990" s="554" t="s">
        <v>35</v>
      </c>
      <c r="U990" s="554" t="s">
        <v>35</v>
      </c>
      <c r="V990" s="554"/>
      <c r="W990" s="107" t="s">
        <v>1186</v>
      </c>
      <c r="X990" s="103" t="s">
        <v>27</v>
      </c>
      <c r="Y990" s="108">
        <v>1.98</v>
      </c>
      <c r="Z990" s="109"/>
      <c r="AA990" s="554">
        <v>295078</v>
      </c>
      <c r="AB990" s="554">
        <v>584254.43999999994</v>
      </c>
      <c r="AC990" s="71"/>
      <c r="AD990" s="71"/>
      <c r="AE990" s="71"/>
      <c r="AF990" s="71"/>
      <c r="AG990" s="71"/>
      <c r="AH990" s="103"/>
      <c r="AI990" s="71"/>
      <c r="AJ990" s="103"/>
      <c r="AK990" s="103"/>
      <c r="AL990" s="554" t="s">
        <v>35</v>
      </c>
      <c r="AM990" s="554" t="s">
        <v>35</v>
      </c>
      <c r="AN990" s="71"/>
      <c r="AO990" s="103"/>
      <c r="AP990" s="602" t="s">
        <v>35</v>
      </c>
      <c r="AQ990" s="107"/>
      <c r="AR990" s="107"/>
    </row>
    <row r="991" spans="1:44" outlineLevel="2">
      <c r="A991" s="72">
        <v>66</v>
      </c>
      <c r="B991" s="552" t="s">
        <v>35</v>
      </c>
      <c r="C991" s="552"/>
      <c r="D991" s="71"/>
      <c r="E991" s="103"/>
      <c r="F991" s="103"/>
      <c r="G991" s="103"/>
      <c r="H991" s="103"/>
      <c r="I991" s="103"/>
      <c r="J991" s="103"/>
      <c r="K991" s="107"/>
      <c r="L991" s="105" t="s">
        <v>35</v>
      </c>
      <c r="M991" s="554" t="s">
        <v>35</v>
      </c>
      <c r="N991" s="554" t="s">
        <v>35</v>
      </c>
      <c r="O991" s="554" t="s">
        <v>35</v>
      </c>
      <c r="P991" s="554" t="s">
        <v>35</v>
      </c>
      <c r="Q991" s="71" t="s">
        <v>35</v>
      </c>
      <c r="R991" s="103"/>
      <c r="S991" s="103"/>
      <c r="T991" s="554" t="s">
        <v>35</v>
      </c>
      <c r="U991" s="554" t="s">
        <v>35</v>
      </c>
      <c r="V991" s="554"/>
      <c r="W991" s="107" t="s">
        <v>1179</v>
      </c>
      <c r="X991" s="103" t="s">
        <v>27</v>
      </c>
      <c r="Y991" s="108">
        <v>3.33</v>
      </c>
      <c r="Z991" s="109"/>
      <c r="AA991" s="554">
        <v>330817</v>
      </c>
      <c r="AB991" s="554">
        <v>1101620.6100000001</v>
      </c>
      <c r="AC991" s="71"/>
      <c r="AD991" s="71"/>
      <c r="AE991" s="71"/>
      <c r="AF991" s="71"/>
      <c r="AG991" s="71"/>
      <c r="AH991" s="103"/>
      <c r="AI991" s="71"/>
      <c r="AJ991" s="103"/>
      <c r="AK991" s="103"/>
      <c r="AL991" s="554" t="s">
        <v>35</v>
      </c>
      <c r="AM991" s="554" t="s">
        <v>35</v>
      </c>
      <c r="AN991" s="71"/>
      <c r="AO991" s="103"/>
      <c r="AP991" s="602" t="s">
        <v>35</v>
      </c>
      <c r="AQ991" s="107"/>
      <c r="AR991" s="107"/>
    </row>
    <row r="992" spans="1:44" outlineLevel="2">
      <c r="A992" s="72">
        <v>66</v>
      </c>
      <c r="B992" s="552" t="s">
        <v>35</v>
      </c>
      <c r="C992" s="552"/>
      <c r="D992" s="71"/>
      <c r="E992" s="103"/>
      <c r="F992" s="103"/>
      <c r="G992" s="103"/>
      <c r="H992" s="103"/>
      <c r="I992" s="103"/>
      <c r="J992" s="103"/>
      <c r="K992" s="107"/>
      <c r="L992" s="105" t="s">
        <v>35</v>
      </c>
      <c r="M992" s="554" t="s">
        <v>35</v>
      </c>
      <c r="N992" s="554" t="s">
        <v>35</v>
      </c>
      <c r="O992" s="554" t="s">
        <v>35</v>
      </c>
      <c r="P992" s="554" t="s">
        <v>35</v>
      </c>
      <c r="Q992" s="71" t="s">
        <v>35</v>
      </c>
      <c r="R992" s="103"/>
      <c r="S992" s="103"/>
      <c r="T992" s="554" t="s">
        <v>35</v>
      </c>
      <c r="U992" s="554" t="s">
        <v>35</v>
      </c>
      <c r="V992" s="554"/>
      <c r="W992" s="107" t="s">
        <v>1121</v>
      </c>
      <c r="X992" s="103" t="s">
        <v>27</v>
      </c>
      <c r="Y992" s="108">
        <v>1.4570000000000001</v>
      </c>
      <c r="Z992" s="109"/>
      <c r="AA992" s="554">
        <v>1398600</v>
      </c>
      <c r="AB992" s="554">
        <v>2037760.2000000002</v>
      </c>
      <c r="AC992" s="71"/>
      <c r="AD992" s="71"/>
      <c r="AE992" s="71"/>
      <c r="AF992" s="71"/>
      <c r="AG992" s="71"/>
      <c r="AH992" s="103"/>
      <c r="AI992" s="71"/>
      <c r="AJ992" s="103"/>
      <c r="AK992" s="103"/>
      <c r="AL992" s="554" t="s">
        <v>35</v>
      </c>
      <c r="AM992" s="554" t="s">
        <v>35</v>
      </c>
      <c r="AN992" s="71"/>
      <c r="AO992" s="103"/>
      <c r="AP992" s="602" t="s">
        <v>35</v>
      </c>
      <c r="AQ992" s="107"/>
      <c r="AR992" s="107"/>
    </row>
    <row r="993" spans="1:44" outlineLevel="2">
      <c r="A993" s="72">
        <v>66</v>
      </c>
      <c r="B993" s="552" t="s">
        <v>35</v>
      </c>
      <c r="C993" s="552"/>
      <c r="D993" s="71"/>
      <c r="E993" s="103"/>
      <c r="F993" s="103"/>
      <c r="G993" s="103"/>
      <c r="H993" s="103"/>
      <c r="I993" s="103"/>
      <c r="J993" s="103"/>
      <c r="K993" s="107"/>
      <c r="L993" s="105" t="s">
        <v>35</v>
      </c>
      <c r="M993" s="554" t="s">
        <v>35</v>
      </c>
      <c r="N993" s="554" t="s">
        <v>35</v>
      </c>
      <c r="O993" s="554" t="s">
        <v>35</v>
      </c>
      <c r="P993" s="554" t="s">
        <v>35</v>
      </c>
      <c r="Q993" s="71" t="s">
        <v>35</v>
      </c>
      <c r="R993" s="103"/>
      <c r="S993" s="103"/>
      <c r="T993" s="554" t="s">
        <v>35</v>
      </c>
      <c r="U993" s="554" t="s">
        <v>35</v>
      </c>
      <c r="V993" s="554"/>
      <c r="W993" s="107" t="s">
        <v>1105</v>
      </c>
      <c r="X993" s="103" t="s">
        <v>27</v>
      </c>
      <c r="Y993" s="108">
        <v>1.44</v>
      </c>
      <c r="Z993" s="109"/>
      <c r="AA993" s="554">
        <v>292949</v>
      </c>
      <c r="AB993" s="554">
        <v>421846.56</v>
      </c>
      <c r="AC993" s="71"/>
      <c r="AD993" s="71"/>
      <c r="AE993" s="71"/>
      <c r="AF993" s="71"/>
      <c r="AG993" s="71"/>
      <c r="AH993" s="103"/>
      <c r="AI993" s="71"/>
      <c r="AJ993" s="103"/>
      <c r="AK993" s="103"/>
      <c r="AL993" s="554" t="s">
        <v>35</v>
      </c>
      <c r="AM993" s="554" t="s">
        <v>35</v>
      </c>
      <c r="AN993" s="71"/>
      <c r="AO993" s="103"/>
      <c r="AP993" s="602" t="s">
        <v>35</v>
      </c>
      <c r="AQ993" s="107"/>
      <c r="AR993" s="107"/>
    </row>
    <row r="994" spans="1:44" outlineLevel="2">
      <c r="A994" s="72">
        <v>66</v>
      </c>
      <c r="B994" s="552" t="s">
        <v>35</v>
      </c>
      <c r="C994" s="552"/>
      <c r="D994" s="71"/>
      <c r="E994" s="103"/>
      <c r="F994" s="103"/>
      <c r="G994" s="103"/>
      <c r="H994" s="103"/>
      <c r="I994" s="103"/>
      <c r="J994" s="103"/>
      <c r="K994" s="107"/>
      <c r="L994" s="105" t="s">
        <v>35</v>
      </c>
      <c r="M994" s="554" t="s">
        <v>35</v>
      </c>
      <c r="N994" s="554" t="s">
        <v>35</v>
      </c>
      <c r="O994" s="554" t="s">
        <v>35</v>
      </c>
      <c r="P994" s="554" t="s">
        <v>35</v>
      </c>
      <c r="Q994" s="71" t="s">
        <v>35</v>
      </c>
      <c r="R994" s="103"/>
      <c r="S994" s="103"/>
      <c r="T994" s="554" t="s">
        <v>35</v>
      </c>
      <c r="U994" s="554" t="s">
        <v>35</v>
      </c>
      <c r="V994" s="554"/>
      <c r="W994" s="107" t="s">
        <v>1130</v>
      </c>
      <c r="X994" s="103" t="s">
        <v>27</v>
      </c>
      <c r="Y994" s="108">
        <v>3.19</v>
      </c>
      <c r="Z994" s="109"/>
      <c r="AA994" s="554">
        <v>282038</v>
      </c>
      <c r="AB994" s="554">
        <v>899701.22</v>
      </c>
      <c r="AC994" s="71"/>
      <c r="AD994" s="71"/>
      <c r="AE994" s="71"/>
      <c r="AF994" s="71"/>
      <c r="AG994" s="71"/>
      <c r="AH994" s="103"/>
      <c r="AI994" s="71"/>
      <c r="AJ994" s="103"/>
      <c r="AK994" s="103"/>
      <c r="AL994" s="554" t="s">
        <v>35</v>
      </c>
      <c r="AM994" s="554" t="s">
        <v>35</v>
      </c>
      <c r="AN994" s="71"/>
      <c r="AO994" s="103"/>
      <c r="AP994" s="602" t="s">
        <v>35</v>
      </c>
      <c r="AQ994" s="107"/>
      <c r="AR994" s="107"/>
    </row>
    <row r="995" spans="1:44" outlineLevel="2">
      <c r="A995" s="72">
        <v>66</v>
      </c>
      <c r="B995" s="552" t="s">
        <v>35</v>
      </c>
      <c r="C995" s="552"/>
      <c r="D995" s="71"/>
      <c r="E995" s="103"/>
      <c r="F995" s="103"/>
      <c r="G995" s="103"/>
      <c r="H995" s="103"/>
      <c r="I995" s="103"/>
      <c r="J995" s="103"/>
      <c r="K995" s="107"/>
      <c r="L995" s="105" t="s">
        <v>35</v>
      </c>
      <c r="M995" s="554" t="s">
        <v>35</v>
      </c>
      <c r="N995" s="554" t="s">
        <v>35</v>
      </c>
      <c r="O995" s="554" t="s">
        <v>35</v>
      </c>
      <c r="P995" s="554" t="s">
        <v>35</v>
      </c>
      <c r="Q995" s="71" t="s">
        <v>35</v>
      </c>
      <c r="R995" s="103"/>
      <c r="S995" s="103"/>
      <c r="T995" s="554" t="s">
        <v>35</v>
      </c>
      <c r="U995" s="554" t="s">
        <v>35</v>
      </c>
      <c r="V995" s="554"/>
      <c r="W995" s="107" t="s">
        <v>1108</v>
      </c>
      <c r="X995" s="103" t="s">
        <v>27</v>
      </c>
      <c r="Y995" s="108">
        <v>7.08</v>
      </c>
      <c r="Z995" s="109"/>
      <c r="AA995" s="554">
        <v>282038</v>
      </c>
      <c r="AB995" s="554">
        <v>1996829.04</v>
      </c>
      <c r="AC995" s="71"/>
      <c r="AD995" s="71"/>
      <c r="AE995" s="71"/>
      <c r="AF995" s="71"/>
      <c r="AG995" s="71"/>
      <c r="AH995" s="103"/>
      <c r="AI995" s="71"/>
      <c r="AJ995" s="103"/>
      <c r="AK995" s="103"/>
      <c r="AL995" s="554" t="s">
        <v>35</v>
      </c>
      <c r="AM995" s="554" t="s">
        <v>35</v>
      </c>
      <c r="AN995" s="71"/>
      <c r="AO995" s="103"/>
      <c r="AP995" s="602" t="s">
        <v>35</v>
      </c>
      <c r="AQ995" s="107"/>
      <c r="AR995" s="107"/>
    </row>
    <row r="996" spans="1:44" outlineLevel="2">
      <c r="A996" s="72">
        <v>66</v>
      </c>
      <c r="B996" s="552" t="s">
        <v>35</v>
      </c>
      <c r="C996" s="552"/>
      <c r="D996" s="71"/>
      <c r="E996" s="103"/>
      <c r="F996" s="103"/>
      <c r="G996" s="103"/>
      <c r="H996" s="103"/>
      <c r="I996" s="103"/>
      <c r="J996" s="103"/>
      <c r="K996" s="107"/>
      <c r="L996" s="105" t="s">
        <v>35</v>
      </c>
      <c r="M996" s="554" t="s">
        <v>35</v>
      </c>
      <c r="N996" s="554" t="s">
        <v>35</v>
      </c>
      <c r="O996" s="554" t="s">
        <v>35</v>
      </c>
      <c r="P996" s="554" t="s">
        <v>35</v>
      </c>
      <c r="Q996" s="71" t="s">
        <v>35</v>
      </c>
      <c r="R996" s="103"/>
      <c r="S996" s="103"/>
      <c r="T996" s="554" t="s">
        <v>35</v>
      </c>
      <c r="U996" s="554" t="s">
        <v>35</v>
      </c>
      <c r="V996" s="554"/>
      <c r="W996" s="107" t="s">
        <v>1187</v>
      </c>
      <c r="X996" s="103" t="s">
        <v>38</v>
      </c>
      <c r="Y996" s="108">
        <v>1.248</v>
      </c>
      <c r="Z996" s="109"/>
      <c r="AA996" s="554">
        <v>5185128</v>
      </c>
      <c r="AB996" s="554">
        <v>6471039.7439999999</v>
      </c>
      <c r="AC996" s="71"/>
      <c r="AD996" s="71"/>
      <c r="AE996" s="71"/>
      <c r="AF996" s="71"/>
      <c r="AG996" s="71"/>
      <c r="AH996" s="103"/>
      <c r="AI996" s="71"/>
      <c r="AJ996" s="103"/>
      <c r="AK996" s="103"/>
      <c r="AL996" s="554" t="s">
        <v>35</v>
      </c>
      <c r="AM996" s="554" t="s">
        <v>35</v>
      </c>
      <c r="AN996" s="71"/>
      <c r="AO996" s="103"/>
      <c r="AP996" s="602" t="s">
        <v>35</v>
      </c>
      <c r="AQ996" s="107"/>
      <c r="AR996" s="107"/>
    </row>
    <row r="997" spans="1:44" ht="56.25" outlineLevel="2">
      <c r="A997" s="72">
        <v>66</v>
      </c>
      <c r="B997" s="552" t="s">
        <v>35</v>
      </c>
      <c r="C997" s="552"/>
      <c r="D997" s="71"/>
      <c r="E997" s="103"/>
      <c r="F997" s="103"/>
      <c r="G997" s="103"/>
      <c r="H997" s="103"/>
      <c r="I997" s="103"/>
      <c r="J997" s="103"/>
      <c r="K997" s="107"/>
      <c r="L997" s="105" t="s">
        <v>35</v>
      </c>
      <c r="M997" s="554" t="s">
        <v>35</v>
      </c>
      <c r="N997" s="554" t="s">
        <v>35</v>
      </c>
      <c r="O997" s="554" t="s">
        <v>35</v>
      </c>
      <c r="P997" s="554" t="s">
        <v>35</v>
      </c>
      <c r="Q997" s="71" t="s">
        <v>35</v>
      </c>
      <c r="R997" s="103"/>
      <c r="S997" s="103"/>
      <c r="T997" s="554" t="s">
        <v>35</v>
      </c>
      <c r="U997" s="554" t="s">
        <v>35</v>
      </c>
      <c r="V997" s="554"/>
      <c r="W997" s="107" t="s">
        <v>1188</v>
      </c>
      <c r="X997" s="103" t="s">
        <v>27</v>
      </c>
      <c r="Y997" s="108">
        <v>10.4</v>
      </c>
      <c r="Z997" s="109"/>
      <c r="AA997" s="554">
        <v>1283399</v>
      </c>
      <c r="AB997" s="554">
        <v>13347349.6</v>
      </c>
      <c r="AC997" s="71"/>
      <c r="AD997" s="71"/>
      <c r="AE997" s="71"/>
      <c r="AF997" s="71"/>
      <c r="AG997" s="71"/>
      <c r="AH997" s="103"/>
      <c r="AI997" s="71"/>
      <c r="AJ997" s="103"/>
      <c r="AK997" s="103"/>
      <c r="AL997" s="554" t="s">
        <v>35</v>
      </c>
      <c r="AM997" s="554" t="s">
        <v>35</v>
      </c>
      <c r="AN997" s="71"/>
      <c r="AO997" s="103"/>
      <c r="AP997" s="602" t="s">
        <v>35</v>
      </c>
      <c r="AQ997" s="107"/>
      <c r="AR997" s="107"/>
    </row>
    <row r="998" spans="1:44" ht="37.5" outlineLevel="2">
      <c r="A998" s="72">
        <v>66</v>
      </c>
      <c r="B998" s="552" t="s">
        <v>35</v>
      </c>
      <c r="C998" s="552"/>
      <c r="D998" s="71"/>
      <c r="E998" s="103"/>
      <c r="F998" s="103"/>
      <c r="G998" s="103"/>
      <c r="H998" s="103"/>
      <c r="I998" s="103"/>
      <c r="J998" s="103"/>
      <c r="K998" s="107"/>
      <c r="L998" s="105" t="s">
        <v>35</v>
      </c>
      <c r="M998" s="554" t="s">
        <v>35</v>
      </c>
      <c r="N998" s="554" t="s">
        <v>35</v>
      </c>
      <c r="O998" s="554" t="s">
        <v>35</v>
      </c>
      <c r="P998" s="554" t="s">
        <v>35</v>
      </c>
      <c r="Q998" s="71" t="s">
        <v>35</v>
      </c>
      <c r="R998" s="103"/>
      <c r="S998" s="103"/>
      <c r="T998" s="554" t="s">
        <v>35</v>
      </c>
      <c r="U998" s="554" t="s">
        <v>35</v>
      </c>
      <c r="V998" s="554"/>
      <c r="W998" s="107" t="s">
        <v>1189</v>
      </c>
      <c r="X998" s="103" t="s">
        <v>27</v>
      </c>
      <c r="Y998" s="108">
        <v>1.5</v>
      </c>
      <c r="Z998" s="109"/>
      <c r="AA998" s="554">
        <v>292949</v>
      </c>
      <c r="AB998" s="554">
        <v>439423.5</v>
      </c>
      <c r="AC998" s="71"/>
      <c r="AD998" s="71"/>
      <c r="AE998" s="71"/>
      <c r="AF998" s="71"/>
      <c r="AG998" s="71"/>
      <c r="AH998" s="103"/>
      <c r="AI998" s="71"/>
      <c r="AJ998" s="103"/>
      <c r="AK998" s="103"/>
      <c r="AL998" s="554" t="s">
        <v>35</v>
      </c>
      <c r="AM998" s="554" t="s">
        <v>35</v>
      </c>
      <c r="AN998" s="71"/>
      <c r="AO998" s="103"/>
      <c r="AP998" s="602" t="s">
        <v>35</v>
      </c>
      <c r="AQ998" s="107"/>
      <c r="AR998" s="107"/>
    </row>
    <row r="999" spans="1:44" ht="37.5" outlineLevel="2">
      <c r="A999" s="72">
        <v>66</v>
      </c>
      <c r="B999" s="552" t="s">
        <v>35</v>
      </c>
      <c r="C999" s="552"/>
      <c r="D999" s="71"/>
      <c r="E999" s="103"/>
      <c r="F999" s="103"/>
      <c r="G999" s="103"/>
      <c r="H999" s="103"/>
      <c r="I999" s="103"/>
      <c r="J999" s="103"/>
      <c r="K999" s="107"/>
      <c r="L999" s="105" t="s">
        <v>35</v>
      </c>
      <c r="M999" s="554" t="s">
        <v>35</v>
      </c>
      <c r="N999" s="554" t="s">
        <v>35</v>
      </c>
      <c r="O999" s="554" t="s">
        <v>35</v>
      </c>
      <c r="P999" s="554" t="s">
        <v>35</v>
      </c>
      <c r="Q999" s="71" t="s">
        <v>35</v>
      </c>
      <c r="R999" s="103"/>
      <c r="S999" s="103"/>
      <c r="T999" s="554" t="s">
        <v>35</v>
      </c>
      <c r="U999" s="554" t="s">
        <v>35</v>
      </c>
      <c r="V999" s="554"/>
      <c r="W999" s="107" t="s">
        <v>1190</v>
      </c>
      <c r="X999" s="103" t="s">
        <v>27</v>
      </c>
      <c r="Y999" s="108">
        <v>3.12</v>
      </c>
      <c r="Z999" s="109"/>
      <c r="AA999" s="554">
        <v>295078</v>
      </c>
      <c r="AB999" s="554">
        <v>920643.36</v>
      </c>
      <c r="AC999" s="71"/>
      <c r="AD999" s="71"/>
      <c r="AE999" s="71"/>
      <c r="AF999" s="71"/>
      <c r="AG999" s="71"/>
      <c r="AH999" s="103"/>
      <c r="AI999" s="71"/>
      <c r="AJ999" s="103"/>
      <c r="AK999" s="103"/>
      <c r="AL999" s="554" t="s">
        <v>35</v>
      </c>
      <c r="AM999" s="554" t="s">
        <v>35</v>
      </c>
      <c r="AN999" s="71"/>
      <c r="AO999" s="103"/>
      <c r="AP999" s="602" t="s">
        <v>35</v>
      </c>
      <c r="AQ999" s="107"/>
      <c r="AR999" s="107"/>
    </row>
    <row r="1000" spans="1:44" ht="37.5" outlineLevel="2">
      <c r="A1000" s="72">
        <v>66</v>
      </c>
      <c r="B1000" s="552" t="s">
        <v>35</v>
      </c>
      <c r="C1000" s="552"/>
      <c r="D1000" s="71"/>
      <c r="E1000" s="103"/>
      <c r="F1000" s="103"/>
      <c r="G1000" s="103"/>
      <c r="H1000" s="103"/>
      <c r="I1000" s="103"/>
      <c r="J1000" s="103"/>
      <c r="K1000" s="107"/>
      <c r="L1000" s="105" t="s">
        <v>35</v>
      </c>
      <c r="M1000" s="554" t="s">
        <v>35</v>
      </c>
      <c r="N1000" s="554" t="s">
        <v>35</v>
      </c>
      <c r="O1000" s="554" t="s">
        <v>35</v>
      </c>
      <c r="P1000" s="554" t="s">
        <v>35</v>
      </c>
      <c r="Q1000" s="71" t="s">
        <v>35</v>
      </c>
      <c r="R1000" s="103"/>
      <c r="S1000" s="103"/>
      <c r="T1000" s="554" t="s">
        <v>35</v>
      </c>
      <c r="U1000" s="554" t="s">
        <v>35</v>
      </c>
      <c r="V1000" s="554"/>
      <c r="W1000" s="107" t="s">
        <v>1049</v>
      </c>
      <c r="X1000" s="103" t="s">
        <v>42</v>
      </c>
      <c r="Y1000" s="108">
        <v>1</v>
      </c>
      <c r="Z1000" s="109"/>
      <c r="AA1000" s="554">
        <v>3793079</v>
      </c>
      <c r="AB1000" s="554">
        <v>3793079</v>
      </c>
      <c r="AC1000" s="71"/>
      <c r="AD1000" s="71"/>
      <c r="AE1000" s="71"/>
      <c r="AF1000" s="71"/>
      <c r="AG1000" s="71"/>
      <c r="AH1000" s="103"/>
      <c r="AI1000" s="71"/>
      <c r="AJ1000" s="103"/>
      <c r="AK1000" s="103"/>
      <c r="AL1000" s="554" t="s">
        <v>35</v>
      </c>
      <c r="AM1000" s="554" t="s">
        <v>35</v>
      </c>
      <c r="AN1000" s="71"/>
      <c r="AO1000" s="103"/>
      <c r="AP1000" s="602" t="s">
        <v>35</v>
      </c>
      <c r="AQ1000" s="107"/>
      <c r="AR1000" s="107"/>
    </row>
    <row r="1001" spans="1:44" outlineLevel="2">
      <c r="A1001" s="72">
        <v>66</v>
      </c>
      <c r="B1001" s="552"/>
      <c r="C1001" s="552"/>
      <c r="D1001" s="61"/>
      <c r="E1001" s="103"/>
      <c r="F1001" s="103"/>
      <c r="G1001" s="103"/>
      <c r="H1001" s="103"/>
      <c r="I1001" s="103"/>
      <c r="J1001" s="103"/>
      <c r="K1001" s="107"/>
      <c r="L1001" s="105" t="s">
        <v>35</v>
      </c>
      <c r="M1001" s="554" t="s">
        <v>35</v>
      </c>
      <c r="N1001" s="554" t="s">
        <v>35</v>
      </c>
      <c r="O1001" s="554" t="s">
        <v>35</v>
      </c>
      <c r="P1001" s="554" t="s">
        <v>35</v>
      </c>
      <c r="Q1001" s="71" t="s">
        <v>35</v>
      </c>
      <c r="R1001" s="103"/>
      <c r="S1001" s="103"/>
      <c r="T1001" s="554" t="s">
        <v>35</v>
      </c>
      <c r="U1001" s="554" t="s">
        <v>35</v>
      </c>
      <c r="V1001" s="554"/>
      <c r="W1001" s="107" t="s">
        <v>35</v>
      </c>
      <c r="X1001" s="103"/>
      <c r="Y1001" s="108"/>
      <c r="Z1001" s="109"/>
      <c r="AA1001" s="554" t="s">
        <v>35</v>
      </c>
      <c r="AB1001" s="554" t="s">
        <v>35</v>
      </c>
      <c r="AC1001" s="71"/>
      <c r="AD1001" s="71"/>
      <c r="AE1001" s="71"/>
      <c r="AF1001" s="71"/>
      <c r="AG1001" s="71"/>
      <c r="AH1001" s="103"/>
      <c r="AI1001" s="71"/>
      <c r="AJ1001" s="103"/>
      <c r="AK1001" s="103"/>
      <c r="AL1001" s="554" t="s">
        <v>35</v>
      </c>
      <c r="AM1001" s="554" t="s">
        <v>35</v>
      </c>
      <c r="AN1001" s="71"/>
      <c r="AO1001" s="103"/>
      <c r="AP1001" s="602" t="s">
        <v>35</v>
      </c>
      <c r="AQ1001" s="107"/>
      <c r="AR1001" s="107"/>
    </row>
    <row r="1002" spans="1:44" outlineLevel="1">
      <c r="A1002" s="84" t="s">
        <v>2093</v>
      </c>
      <c r="B1002" s="552">
        <v>67</v>
      </c>
      <c r="C1002" s="552">
        <v>425</v>
      </c>
      <c r="D1002" s="61" t="s">
        <v>222</v>
      </c>
      <c r="E1002" s="162"/>
      <c r="F1002" s="103"/>
      <c r="G1002" s="162"/>
      <c r="H1002" s="162"/>
      <c r="I1002" s="162"/>
      <c r="J1002" s="162"/>
      <c r="K1002" s="129"/>
      <c r="L1002" s="167">
        <v>112.4</v>
      </c>
      <c r="M1002" s="553"/>
      <c r="N1002" s="553"/>
      <c r="O1002" s="553">
        <v>188719600</v>
      </c>
      <c r="P1002" s="553">
        <v>0</v>
      </c>
      <c r="Q1002" s="61"/>
      <c r="R1002" s="162"/>
      <c r="S1002" s="162">
        <v>0</v>
      </c>
      <c r="T1002" s="553"/>
      <c r="U1002" s="553">
        <v>0</v>
      </c>
      <c r="V1002" s="553"/>
      <c r="W1002" s="129"/>
      <c r="X1002" s="162"/>
      <c r="Y1002" s="169">
        <v>244.28800000000001</v>
      </c>
      <c r="Z1002" s="170">
        <v>0</v>
      </c>
      <c r="AA1002" s="553"/>
      <c r="AB1002" s="553">
        <v>470949585.27399999</v>
      </c>
      <c r="AC1002" s="71"/>
      <c r="AD1002" s="71"/>
      <c r="AE1002" s="71"/>
      <c r="AF1002" s="71"/>
      <c r="AG1002" s="71"/>
      <c r="AH1002" s="103"/>
      <c r="AI1002" s="61"/>
      <c r="AJ1002" s="162"/>
      <c r="AK1002" s="162">
        <v>1</v>
      </c>
      <c r="AL1002" s="553"/>
      <c r="AM1002" s="553">
        <v>3105900</v>
      </c>
      <c r="AN1002" s="61"/>
      <c r="AO1002" s="162">
        <v>0</v>
      </c>
      <c r="AP1002" s="602">
        <v>662775085.27399993</v>
      </c>
      <c r="AQ1002" s="111"/>
      <c r="AR1002" s="111"/>
    </row>
    <row r="1003" spans="1:44" ht="56.25" outlineLevel="2">
      <c r="A1003" s="72">
        <v>67</v>
      </c>
      <c r="B1003" s="552" t="s">
        <v>35</v>
      </c>
      <c r="C1003" s="552"/>
      <c r="D1003" s="71" t="s">
        <v>225</v>
      </c>
      <c r="E1003" s="103"/>
      <c r="F1003" s="103"/>
      <c r="G1003" s="103">
        <v>430</v>
      </c>
      <c r="H1003" s="103">
        <v>79</v>
      </c>
      <c r="I1003" s="103" t="s">
        <v>223</v>
      </c>
      <c r="J1003" s="103" t="s">
        <v>224</v>
      </c>
      <c r="K1003" s="107" t="s">
        <v>973</v>
      </c>
      <c r="L1003" s="105">
        <v>112.4</v>
      </c>
      <c r="M1003" s="554">
        <v>1679000</v>
      </c>
      <c r="N1003" s="554">
        <v>0</v>
      </c>
      <c r="O1003" s="554">
        <v>188719600</v>
      </c>
      <c r="P1003" s="554">
        <v>0</v>
      </c>
      <c r="Q1003" s="71" t="s">
        <v>35</v>
      </c>
      <c r="R1003" s="103"/>
      <c r="S1003" s="103"/>
      <c r="T1003" s="554" t="s">
        <v>35</v>
      </c>
      <c r="U1003" s="554" t="s">
        <v>35</v>
      </c>
      <c r="V1003" s="554" t="s">
        <v>2163</v>
      </c>
      <c r="W1003" s="107" t="s">
        <v>1005</v>
      </c>
      <c r="X1003" s="103" t="s">
        <v>27</v>
      </c>
      <c r="Y1003" s="108">
        <v>47.52</v>
      </c>
      <c r="Z1003" s="109"/>
      <c r="AA1003" s="554">
        <v>5559129</v>
      </c>
      <c r="AB1003" s="554">
        <v>264169810.08000001</v>
      </c>
      <c r="AC1003" s="71" t="s">
        <v>28</v>
      </c>
      <c r="AD1003" s="71" t="s">
        <v>29</v>
      </c>
      <c r="AE1003" s="71" t="s">
        <v>30</v>
      </c>
      <c r="AF1003" s="71" t="s">
        <v>31</v>
      </c>
      <c r="AG1003" s="71" t="s">
        <v>34</v>
      </c>
      <c r="AH1003" s="103" t="s">
        <v>33</v>
      </c>
      <c r="AI1003" s="71" t="s">
        <v>564</v>
      </c>
      <c r="AJ1003" s="103" t="s">
        <v>409</v>
      </c>
      <c r="AK1003" s="103">
        <v>1</v>
      </c>
      <c r="AL1003" s="554">
        <v>3105900</v>
      </c>
      <c r="AM1003" s="554">
        <v>3105900</v>
      </c>
      <c r="AN1003" s="71"/>
      <c r="AO1003" s="103"/>
      <c r="AP1003" s="602" t="s">
        <v>35</v>
      </c>
      <c r="AQ1003" s="111" t="s">
        <v>660</v>
      </c>
      <c r="AR1003" s="111" t="s">
        <v>1912</v>
      </c>
    </row>
    <row r="1004" spans="1:44" ht="112.5" outlineLevel="2">
      <c r="A1004" s="72">
        <v>67</v>
      </c>
      <c r="B1004" s="552" t="s">
        <v>35</v>
      </c>
      <c r="C1004" s="552"/>
      <c r="D1004" s="71" t="s">
        <v>226</v>
      </c>
      <c r="E1004" s="103"/>
      <c r="F1004" s="103"/>
      <c r="G1004" s="103"/>
      <c r="H1004" s="103"/>
      <c r="I1004" s="103"/>
      <c r="J1004" s="103"/>
      <c r="K1004" s="107"/>
      <c r="L1004" s="105" t="s">
        <v>35</v>
      </c>
      <c r="M1004" s="554" t="s">
        <v>35</v>
      </c>
      <c r="N1004" s="554" t="s">
        <v>35</v>
      </c>
      <c r="O1004" s="554" t="s">
        <v>35</v>
      </c>
      <c r="P1004" s="554" t="s">
        <v>35</v>
      </c>
      <c r="Q1004" s="71" t="s">
        <v>35</v>
      </c>
      <c r="R1004" s="103"/>
      <c r="S1004" s="103"/>
      <c r="T1004" s="554" t="s">
        <v>35</v>
      </c>
      <c r="U1004" s="554" t="s">
        <v>35</v>
      </c>
      <c r="V1004" s="554"/>
      <c r="W1004" s="107" t="s">
        <v>1044</v>
      </c>
      <c r="X1004" s="103" t="s">
        <v>27</v>
      </c>
      <c r="Y1004" s="108">
        <v>21.25</v>
      </c>
      <c r="Z1004" s="109"/>
      <c r="AA1004" s="554">
        <v>854777</v>
      </c>
      <c r="AB1004" s="554">
        <v>18164011.25</v>
      </c>
      <c r="AC1004" s="71"/>
      <c r="AD1004" s="71" t="s">
        <v>29</v>
      </c>
      <c r="AE1004" s="71" t="s">
        <v>30</v>
      </c>
      <c r="AF1004" s="71" t="s">
        <v>41</v>
      </c>
      <c r="AG1004" s="71" t="s">
        <v>136</v>
      </c>
      <c r="AH1004" s="103" t="s">
        <v>33</v>
      </c>
      <c r="AI1004" s="71"/>
      <c r="AJ1004" s="103"/>
      <c r="AK1004" s="103"/>
      <c r="AL1004" s="554" t="s">
        <v>35</v>
      </c>
      <c r="AM1004" s="554" t="s">
        <v>35</v>
      </c>
      <c r="AN1004" s="71"/>
      <c r="AO1004" s="103"/>
      <c r="AP1004" s="602" t="s">
        <v>35</v>
      </c>
      <c r="AQ1004" s="59" t="s">
        <v>584</v>
      </c>
      <c r="AR1004" s="59" t="s">
        <v>1918</v>
      </c>
    </row>
    <row r="1005" spans="1:44" ht="168.75" outlineLevel="2">
      <c r="A1005" s="72">
        <v>67</v>
      </c>
      <c r="B1005" s="552" t="s">
        <v>35</v>
      </c>
      <c r="C1005" s="552"/>
      <c r="D1005" s="71" t="s">
        <v>227</v>
      </c>
      <c r="E1005" s="103"/>
      <c r="F1005" s="103"/>
      <c r="G1005" s="103"/>
      <c r="H1005" s="103"/>
      <c r="I1005" s="103"/>
      <c r="J1005" s="103"/>
      <c r="K1005" s="107"/>
      <c r="L1005" s="105" t="s">
        <v>35</v>
      </c>
      <c r="M1005" s="554" t="s">
        <v>35</v>
      </c>
      <c r="N1005" s="554" t="s">
        <v>35</v>
      </c>
      <c r="O1005" s="554" t="s">
        <v>35</v>
      </c>
      <c r="P1005" s="554" t="s">
        <v>35</v>
      </c>
      <c r="Q1005" s="71" t="s">
        <v>35</v>
      </c>
      <c r="R1005" s="103"/>
      <c r="S1005" s="103"/>
      <c r="T1005" s="554" t="s">
        <v>35</v>
      </c>
      <c r="U1005" s="554" t="s">
        <v>35</v>
      </c>
      <c r="V1005" s="554"/>
      <c r="W1005" s="107" t="s">
        <v>1105</v>
      </c>
      <c r="X1005" s="103" t="s">
        <v>27</v>
      </c>
      <c r="Y1005" s="108">
        <v>10.72</v>
      </c>
      <c r="Z1005" s="109"/>
      <c r="AA1005" s="554">
        <v>292949</v>
      </c>
      <c r="AB1005" s="554">
        <v>3140413.2800000003</v>
      </c>
      <c r="AC1005" s="71"/>
      <c r="AD1005" s="71"/>
      <c r="AE1005" s="71"/>
      <c r="AF1005" s="71"/>
      <c r="AG1005" s="71"/>
      <c r="AH1005" s="103"/>
      <c r="AI1005" s="71"/>
      <c r="AJ1005" s="103"/>
      <c r="AK1005" s="103"/>
      <c r="AL1005" s="554" t="s">
        <v>35</v>
      </c>
      <c r="AM1005" s="554" t="s">
        <v>35</v>
      </c>
      <c r="AN1005" s="71"/>
      <c r="AO1005" s="103"/>
      <c r="AP1005" s="602" t="s">
        <v>35</v>
      </c>
      <c r="AQ1005" s="107" t="s">
        <v>585</v>
      </c>
      <c r="AR1005" s="107" t="s">
        <v>1914</v>
      </c>
    </row>
    <row r="1006" spans="1:44" ht="116.25" outlineLevel="2">
      <c r="A1006" s="72">
        <v>67</v>
      </c>
      <c r="B1006" s="552" t="s">
        <v>35</v>
      </c>
      <c r="C1006" s="552"/>
      <c r="D1006" s="71"/>
      <c r="E1006" s="103"/>
      <c r="F1006" s="103"/>
      <c r="G1006" s="103"/>
      <c r="H1006" s="103"/>
      <c r="I1006" s="103"/>
      <c r="J1006" s="103"/>
      <c r="K1006" s="107"/>
      <c r="L1006" s="105" t="s">
        <v>35</v>
      </c>
      <c r="M1006" s="554" t="s">
        <v>35</v>
      </c>
      <c r="N1006" s="554" t="s">
        <v>35</v>
      </c>
      <c r="O1006" s="554" t="s">
        <v>35</v>
      </c>
      <c r="P1006" s="554" t="s">
        <v>35</v>
      </c>
      <c r="Q1006" s="71" t="s">
        <v>35</v>
      </c>
      <c r="R1006" s="103"/>
      <c r="S1006" s="103"/>
      <c r="T1006" s="554" t="s">
        <v>35</v>
      </c>
      <c r="U1006" s="554" t="s">
        <v>35</v>
      </c>
      <c r="V1006" s="554"/>
      <c r="W1006" s="107" t="s">
        <v>1106</v>
      </c>
      <c r="X1006" s="103" t="s">
        <v>27</v>
      </c>
      <c r="Y1006" s="108">
        <v>21.25</v>
      </c>
      <c r="Z1006" s="109"/>
      <c r="AA1006" s="554">
        <v>330817</v>
      </c>
      <c r="AB1006" s="554">
        <v>7029861.25</v>
      </c>
      <c r="AC1006" s="71"/>
      <c r="AD1006" s="71"/>
      <c r="AE1006" s="71"/>
      <c r="AF1006" s="71"/>
      <c r="AG1006" s="71"/>
      <c r="AH1006" s="103"/>
      <c r="AI1006" s="71"/>
      <c r="AJ1006" s="103"/>
      <c r="AK1006" s="103"/>
      <c r="AL1006" s="554" t="s">
        <v>35</v>
      </c>
      <c r="AM1006" s="554" t="s">
        <v>35</v>
      </c>
      <c r="AN1006" s="71"/>
      <c r="AO1006" s="103"/>
      <c r="AP1006" s="602" t="s">
        <v>35</v>
      </c>
      <c r="AQ1006" s="59" t="s">
        <v>661</v>
      </c>
      <c r="AR1006" s="59" t="s">
        <v>2009</v>
      </c>
    </row>
    <row r="1007" spans="1:44" outlineLevel="2">
      <c r="A1007" s="72">
        <v>67</v>
      </c>
      <c r="B1007" s="552" t="s">
        <v>35</v>
      </c>
      <c r="C1007" s="552"/>
      <c r="D1007" s="71"/>
      <c r="E1007" s="103"/>
      <c r="F1007" s="103"/>
      <c r="G1007" s="103"/>
      <c r="H1007" s="103"/>
      <c r="I1007" s="103"/>
      <c r="J1007" s="103"/>
      <c r="K1007" s="107"/>
      <c r="L1007" s="105" t="s">
        <v>35</v>
      </c>
      <c r="M1007" s="554" t="s">
        <v>35</v>
      </c>
      <c r="N1007" s="554" t="s">
        <v>35</v>
      </c>
      <c r="O1007" s="554" t="s">
        <v>35</v>
      </c>
      <c r="P1007" s="554" t="s">
        <v>35</v>
      </c>
      <c r="Q1007" s="71" t="s">
        <v>35</v>
      </c>
      <c r="R1007" s="103"/>
      <c r="S1007" s="103"/>
      <c r="T1007" s="554" t="s">
        <v>35</v>
      </c>
      <c r="U1007" s="554" t="s">
        <v>35</v>
      </c>
      <c r="V1007" s="554"/>
      <c r="W1007" s="107" t="s">
        <v>1107</v>
      </c>
      <c r="X1007" s="103" t="s">
        <v>27</v>
      </c>
      <c r="Y1007" s="108">
        <v>63.25</v>
      </c>
      <c r="Z1007" s="109"/>
      <c r="AA1007" s="554">
        <v>109890</v>
      </c>
      <c r="AB1007" s="554">
        <v>6950542.5</v>
      </c>
      <c r="AC1007" s="71"/>
      <c r="AD1007" s="71"/>
      <c r="AE1007" s="71"/>
      <c r="AF1007" s="71"/>
      <c r="AG1007" s="71"/>
      <c r="AH1007" s="103"/>
      <c r="AI1007" s="71"/>
      <c r="AJ1007" s="103"/>
      <c r="AK1007" s="103"/>
      <c r="AL1007" s="554" t="s">
        <v>35</v>
      </c>
      <c r="AM1007" s="554" t="s">
        <v>35</v>
      </c>
      <c r="AN1007" s="71"/>
      <c r="AO1007" s="103"/>
      <c r="AP1007" s="602" t="s">
        <v>35</v>
      </c>
      <c r="AQ1007" s="585" t="s">
        <v>2010</v>
      </c>
      <c r="AR1007" s="585"/>
    </row>
    <row r="1008" spans="1:44" ht="37.5" outlineLevel="2">
      <c r="A1008" s="72">
        <v>67</v>
      </c>
      <c r="B1008" s="552" t="s">
        <v>35</v>
      </c>
      <c r="C1008" s="552"/>
      <c r="D1008" s="71"/>
      <c r="E1008" s="103"/>
      <c r="F1008" s="103"/>
      <c r="G1008" s="103"/>
      <c r="H1008" s="103"/>
      <c r="I1008" s="103"/>
      <c r="J1008" s="103"/>
      <c r="K1008" s="107"/>
      <c r="L1008" s="105" t="s">
        <v>35</v>
      </c>
      <c r="M1008" s="554" t="s">
        <v>35</v>
      </c>
      <c r="N1008" s="554" t="s">
        <v>35</v>
      </c>
      <c r="O1008" s="554" t="s">
        <v>35</v>
      </c>
      <c r="P1008" s="554" t="s">
        <v>35</v>
      </c>
      <c r="Q1008" s="71" t="s">
        <v>35</v>
      </c>
      <c r="R1008" s="103"/>
      <c r="S1008" s="103"/>
      <c r="T1008" s="554" t="s">
        <v>35</v>
      </c>
      <c r="U1008" s="554" t="s">
        <v>35</v>
      </c>
      <c r="V1008" s="554"/>
      <c r="W1008" s="107" t="s">
        <v>1080</v>
      </c>
      <c r="X1008" s="103" t="s">
        <v>27</v>
      </c>
      <c r="Y1008" s="108">
        <v>3.57</v>
      </c>
      <c r="Z1008" s="109"/>
      <c r="AA1008" s="554">
        <v>10375629</v>
      </c>
      <c r="AB1008" s="554">
        <v>37040995.530000001</v>
      </c>
      <c r="AC1008" s="71"/>
      <c r="AD1008" s="71"/>
      <c r="AE1008" s="71"/>
      <c r="AF1008" s="71" t="s">
        <v>31</v>
      </c>
      <c r="AG1008" s="71"/>
      <c r="AH1008" s="103"/>
      <c r="AI1008" s="71"/>
      <c r="AJ1008" s="103"/>
      <c r="AK1008" s="103"/>
      <c r="AL1008" s="554" t="s">
        <v>35</v>
      </c>
      <c r="AM1008" s="554" t="s">
        <v>35</v>
      </c>
      <c r="AN1008" s="71"/>
      <c r="AO1008" s="103"/>
      <c r="AP1008" s="602" t="s">
        <v>35</v>
      </c>
      <c r="AQ1008" s="584" t="s">
        <v>2011</v>
      </c>
      <c r="AR1008" s="584"/>
    </row>
    <row r="1009" spans="1:44" outlineLevel="2">
      <c r="A1009" s="72">
        <v>67</v>
      </c>
      <c r="B1009" s="552" t="s">
        <v>35</v>
      </c>
      <c r="C1009" s="552"/>
      <c r="D1009" s="61"/>
      <c r="E1009" s="103"/>
      <c r="F1009" s="103"/>
      <c r="G1009" s="103"/>
      <c r="H1009" s="103"/>
      <c r="I1009" s="103"/>
      <c r="J1009" s="103"/>
      <c r="K1009" s="107"/>
      <c r="L1009" s="105" t="s">
        <v>35</v>
      </c>
      <c r="M1009" s="554" t="s">
        <v>35</v>
      </c>
      <c r="N1009" s="554" t="s">
        <v>35</v>
      </c>
      <c r="O1009" s="554" t="s">
        <v>35</v>
      </c>
      <c r="P1009" s="554" t="s">
        <v>35</v>
      </c>
      <c r="Q1009" s="71" t="s">
        <v>35</v>
      </c>
      <c r="R1009" s="103"/>
      <c r="S1009" s="103"/>
      <c r="T1009" s="554" t="s">
        <v>35</v>
      </c>
      <c r="U1009" s="554" t="s">
        <v>35</v>
      </c>
      <c r="V1009" s="554"/>
      <c r="W1009" s="107" t="s">
        <v>1082</v>
      </c>
      <c r="X1009" s="103" t="s">
        <v>38</v>
      </c>
      <c r="Y1009" s="108">
        <v>0.42799999999999999</v>
      </c>
      <c r="Z1009" s="109"/>
      <c r="AA1009" s="554">
        <v>2523428</v>
      </c>
      <c r="AB1009" s="554">
        <v>1080027.1839999999</v>
      </c>
      <c r="AC1009" s="71"/>
      <c r="AD1009" s="71"/>
      <c r="AE1009" s="71"/>
      <c r="AF1009" s="71"/>
      <c r="AG1009" s="71"/>
      <c r="AH1009" s="103"/>
      <c r="AI1009" s="71"/>
      <c r="AJ1009" s="103"/>
      <c r="AK1009" s="103"/>
      <c r="AL1009" s="554" t="s">
        <v>35</v>
      </c>
      <c r="AM1009" s="554" t="s">
        <v>35</v>
      </c>
      <c r="AN1009" s="71"/>
      <c r="AO1009" s="103"/>
      <c r="AP1009" s="602" t="s">
        <v>35</v>
      </c>
      <c r="AQ1009" s="107"/>
      <c r="AR1009" s="107"/>
    </row>
    <row r="1010" spans="1:44" outlineLevel="2">
      <c r="A1010" s="72">
        <v>67</v>
      </c>
      <c r="B1010" s="552" t="s">
        <v>35</v>
      </c>
      <c r="C1010" s="552"/>
      <c r="D1010" s="71"/>
      <c r="E1010" s="103"/>
      <c r="F1010" s="103"/>
      <c r="G1010" s="103"/>
      <c r="H1010" s="103"/>
      <c r="I1010" s="103"/>
      <c r="J1010" s="103"/>
      <c r="K1010" s="107"/>
      <c r="L1010" s="105" t="s">
        <v>35</v>
      </c>
      <c r="M1010" s="554" t="s">
        <v>35</v>
      </c>
      <c r="N1010" s="554" t="s">
        <v>35</v>
      </c>
      <c r="O1010" s="554" t="s">
        <v>35</v>
      </c>
      <c r="P1010" s="554" t="s">
        <v>35</v>
      </c>
      <c r="Q1010" s="71" t="s">
        <v>35</v>
      </c>
      <c r="R1010" s="103"/>
      <c r="S1010" s="103"/>
      <c r="T1010" s="554" t="s">
        <v>35</v>
      </c>
      <c r="U1010" s="554" t="s">
        <v>35</v>
      </c>
      <c r="V1010" s="554"/>
      <c r="W1010" s="107" t="s">
        <v>1108</v>
      </c>
      <c r="X1010" s="103" t="s">
        <v>27</v>
      </c>
      <c r="Y1010" s="108">
        <v>4</v>
      </c>
      <c r="Z1010" s="109"/>
      <c r="AA1010" s="554">
        <v>282038</v>
      </c>
      <c r="AB1010" s="554">
        <v>1128152</v>
      </c>
      <c r="AC1010" s="71"/>
      <c r="AD1010" s="71"/>
      <c r="AE1010" s="71"/>
      <c r="AF1010" s="71"/>
      <c r="AG1010" s="71"/>
      <c r="AH1010" s="103"/>
      <c r="AI1010" s="71"/>
      <c r="AJ1010" s="103"/>
      <c r="AK1010" s="103"/>
      <c r="AL1010" s="554" t="s">
        <v>35</v>
      </c>
      <c r="AM1010" s="554" t="s">
        <v>35</v>
      </c>
      <c r="AN1010" s="71"/>
      <c r="AO1010" s="103"/>
      <c r="AP1010" s="602" t="s">
        <v>35</v>
      </c>
      <c r="AQ1010" s="107"/>
      <c r="AR1010" s="107"/>
    </row>
    <row r="1011" spans="1:44" outlineLevel="2">
      <c r="A1011" s="72">
        <v>67</v>
      </c>
      <c r="B1011" s="552" t="s">
        <v>35</v>
      </c>
      <c r="C1011" s="552"/>
      <c r="D1011" s="71"/>
      <c r="E1011" s="103"/>
      <c r="F1011" s="103"/>
      <c r="G1011" s="103"/>
      <c r="H1011" s="103"/>
      <c r="I1011" s="103"/>
      <c r="J1011" s="103"/>
      <c r="K1011" s="107"/>
      <c r="L1011" s="105" t="s">
        <v>35</v>
      </c>
      <c r="M1011" s="554" t="s">
        <v>35</v>
      </c>
      <c r="N1011" s="554" t="s">
        <v>35</v>
      </c>
      <c r="O1011" s="554" t="s">
        <v>35</v>
      </c>
      <c r="P1011" s="554" t="s">
        <v>35</v>
      </c>
      <c r="Q1011" s="71" t="s">
        <v>35</v>
      </c>
      <c r="R1011" s="103"/>
      <c r="S1011" s="103"/>
      <c r="T1011" s="554" t="s">
        <v>35</v>
      </c>
      <c r="U1011" s="554" t="s">
        <v>35</v>
      </c>
      <c r="V1011" s="554"/>
      <c r="W1011" s="107"/>
      <c r="X1011" s="103"/>
      <c r="Y1011" s="108"/>
      <c r="Z1011" s="109"/>
      <c r="AA1011" s="554" t="s">
        <v>35</v>
      </c>
      <c r="AB1011" s="554" t="s">
        <v>35</v>
      </c>
      <c r="AC1011" s="71"/>
      <c r="AD1011" s="71"/>
      <c r="AE1011" s="71"/>
      <c r="AF1011" s="71"/>
      <c r="AG1011" s="71"/>
      <c r="AH1011" s="103"/>
      <c r="AI1011" s="71"/>
      <c r="AJ1011" s="103"/>
      <c r="AK1011" s="103"/>
      <c r="AL1011" s="554" t="s">
        <v>35</v>
      </c>
      <c r="AM1011" s="554" t="s">
        <v>35</v>
      </c>
      <c r="AN1011" s="71"/>
      <c r="AO1011" s="103"/>
      <c r="AP1011" s="602" t="s">
        <v>35</v>
      </c>
      <c r="AQ1011" s="107"/>
      <c r="AR1011" s="107"/>
    </row>
    <row r="1012" spans="1:44" outlineLevel="2">
      <c r="A1012" s="72">
        <v>67</v>
      </c>
      <c r="B1012" s="552" t="s">
        <v>35</v>
      </c>
      <c r="C1012" s="552"/>
      <c r="D1012" s="71"/>
      <c r="E1012" s="103"/>
      <c r="F1012" s="103"/>
      <c r="G1012" s="103"/>
      <c r="H1012" s="103"/>
      <c r="I1012" s="103"/>
      <c r="J1012" s="103"/>
      <c r="K1012" s="107"/>
      <c r="L1012" s="105" t="s">
        <v>35</v>
      </c>
      <c r="M1012" s="554" t="s">
        <v>35</v>
      </c>
      <c r="N1012" s="554" t="s">
        <v>35</v>
      </c>
      <c r="O1012" s="554" t="s">
        <v>35</v>
      </c>
      <c r="P1012" s="554" t="s">
        <v>35</v>
      </c>
      <c r="Q1012" s="71" t="s">
        <v>35</v>
      </c>
      <c r="R1012" s="103"/>
      <c r="S1012" s="103"/>
      <c r="T1012" s="554" t="s">
        <v>35</v>
      </c>
      <c r="U1012" s="554" t="s">
        <v>35</v>
      </c>
      <c r="V1012" s="554"/>
      <c r="W1012" s="107" t="s">
        <v>1109</v>
      </c>
      <c r="X1012" s="103" t="s">
        <v>27</v>
      </c>
      <c r="Y1012" s="108">
        <v>2.38</v>
      </c>
      <c r="Z1012" s="109"/>
      <c r="AA1012" s="554">
        <v>282038</v>
      </c>
      <c r="AB1012" s="554">
        <v>671250.44</v>
      </c>
      <c r="AC1012" s="71"/>
      <c r="AD1012" s="71"/>
      <c r="AE1012" s="71"/>
      <c r="AF1012" s="71"/>
      <c r="AG1012" s="71"/>
      <c r="AH1012" s="103"/>
      <c r="AI1012" s="71"/>
      <c r="AJ1012" s="103"/>
      <c r="AK1012" s="103"/>
      <c r="AL1012" s="554" t="s">
        <v>35</v>
      </c>
      <c r="AM1012" s="554" t="s">
        <v>35</v>
      </c>
      <c r="AN1012" s="71"/>
      <c r="AO1012" s="103"/>
      <c r="AP1012" s="602" t="s">
        <v>35</v>
      </c>
      <c r="AQ1012" s="107"/>
      <c r="AR1012" s="107"/>
    </row>
    <row r="1013" spans="1:44" outlineLevel="2">
      <c r="A1013" s="72">
        <v>67</v>
      </c>
      <c r="B1013" s="552" t="s">
        <v>35</v>
      </c>
      <c r="C1013" s="552"/>
      <c r="D1013" s="71"/>
      <c r="E1013" s="103"/>
      <c r="F1013" s="103"/>
      <c r="G1013" s="103"/>
      <c r="H1013" s="103"/>
      <c r="I1013" s="103"/>
      <c r="J1013" s="103"/>
      <c r="K1013" s="107"/>
      <c r="L1013" s="105" t="s">
        <v>35</v>
      </c>
      <c r="M1013" s="554" t="s">
        <v>35</v>
      </c>
      <c r="N1013" s="554" t="s">
        <v>35</v>
      </c>
      <c r="O1013" s="554" t="s">
        <v>35</v>
      </c>
      <c r="P1013" s="554" t="s">
        <v>35</v>
      </c>
      <c r="Q1013" s="71" t="s">
        <v>35</v>
      </c>
      <c r="R1013" s="103"/>
      <c r="S1013" s="103"/>
      <c r="T1013" s="554" t="s">
        <v>35</v>
      </c>
      <c r="U1013" s="554" t="s">
        <v>35</v>
      </c>
      <c r="V1013" s="554"/>
      <c r="W1013" s="107" t="s">
        <v>1105</v>
      </c>
      <c r="X1013" s="103" t="s">
        <v>27</v>
      </c>
      <c r="Y1013" s="108">
        <v>3.44</v>
      </c>
      <c r="Z1013" s="109"/>
      <c r="AA1013" s="554">
        <v>292949</v>
      </c>
      <c r="AB1013" s="554">
        <v>1007744.5599999999</v>
      </c>
      <c r="AC1013" s="71"/>
      <c r="AD1013" s="71"/>
      <c r="AE1013" s="71"/>
      <c r="AF1013" s="71"/>
      <c r="AG1013" s="71"/>
      <c r="AH1013" s="103"/>
      <c r="AI1013" s="71"/>
      <c r="AJ1013" s="103"/>
      <c r="AK1013" s="103"/>
      <c r="AL1013" s="554" t="s">
        <v>35</v>
      </c>
      <c r="AM1013" s="554" t="s">
        <v>35</v>
      </c>
      <c r="AN1013" s="71"/>
      <c r="AO1013" s="103"/>
      <c r="AP1013" s="602" t="s">
        <v>35</v>
      </c>
      <c r="AQ1013" s="107"/>
      <c r="AR1013" s="107"/>
    </row>
    <row r="1014" spans="1:44" outlineLevel="2">
      <c r="A1014" s="72">
        <v>67</v>
      </c>
      <c r="B1014" s="552" t="s">
        <v>35</v>
      </c>
      <c r="C1014" s="552"/>
      <c r="D1014" s="71"/>
      <c r="E1014" s="103"/>
      <c r="F1014" s="103"/>
      <c r="G1014" s="103"/>
      <c r="H1014" s="103"/>
      <c r="I1014" s="103"/>
      <c r="J1014" s="103"/>
      <c r="K1014" s="107"/>
      <c r="L1014" s="105" t="s">
        <v>35</v>
      </c>
      <c r="M1014" s="554" t="s">
        <v>35</v>
      </c>
      <c r="N1014" s="554" t="s">
        <v>35</v>
      </c>
      <c r="O1014" s="554" t="s">
        <v>35</v>
      </c>
      <c r="P1014" s="554" t="s">
        <v>35</v>
      </c>
      <c r="Q1014" s="71" t="s">
        <v>35</v>
      </c>
      <c r="R1014" s="103"/>
      <c r="S1014" s="103"/>
      <c r="T1014" s="554" t="s">
        <v>35</v>
      </c>
      <c r="U1014" s="554" t="s">
        <v>35</v>
      </c>
      <c r="V1014" s="554"/>
      <c r="W1014" s="107" t="s">
        <v>1110</v>
      </c>
      <c r="X1014" s="103" t="s">
        <v>27</v>
      </c>
      <c r="Y1014" s="108">
        <v>42</v>
      </c>
      <c r="Z1014" s="109"/>
      <c r="AA1014" s="554">
        <v>2523428</v>
      </c>
      <c r="AB1014" s="554">
        <v>105983976</v>
      </c>
      <c r="AC1014" s="71"/>
      <c r="AD1014" s="71"/>
      <c r="AE1014" s="71"/>
      <c r="AF1014" s="71"/>
      <c r="AG1014" s="71"/>
      <c r="AH1014" s="103"/>
      <c r="AI1014" s="71"/>
      <c r="AJ1014" s="103"/>
      <c r="AK1014" s="103"/>
      <c r="AL1014" s="554" t="s">
        <v>35</v>
      </c>
      <c r="AM1014" s="554" t="s">
        <v>35</v>
      </c>
      <c r="AN1014" s="71"/>
      <c r="AO1014" s="103"/>
      <c r="AP1014" s="602" t="s">
        <v>35</v>
      </c>
      <c r="AQ1014" s="107"/>
      <c r="AR1014" s="107"/>
    </row>
    <row r="1015" spans="1:44" ht="56.25" outlineLevel="2">
      <c r="A1015" s="72">
        <v>67</v>
      </c>
      <c r="B1015" s="552" t="s">
        <v>35</v>
      </c>
      <c r="C1015" s="552"/>
      <c r="D1015" s="71"/>
      <c r="E1015" s="103"/>
      <c r="F1015" s="103"/>
      <c r="G1015" s="103"/>
      <c r="H1015" s="103"/>
      <c r="I1015" s="103"/>
      <c r="J1015" s="103"/>
      <c r="K1015" s="107"/>
      <c r="L1015" s="105" t="s">
        <v>35</v>
      </c>
      <c r="M1015" s="554" t="s">
        <v>35</v>
      </c>
      <c r="N1015" s="554" t="s">
        <v>35</v>
      </c>
      <c r="O1015" s="554" t="s">
        <v>35</v>
      </c>
      <c r="P1015" s="554" t="s">
        <v>35</v>
      </c>
      <c r="Q1015" s="71" t="s">
        <v>35</v>
      </c>
      <c r="R1015" s="103"/>
      <c r="S1015" s="103"/>
      <c r="T1015" s="554" t="s">
        <v>35</v>
      </c>
      <c r="U1015" s="554" t="s">
        <v>35</v>
      </c>
      <c r="V1015" s="554"/>
      <c r="W1015" s="107" t="s">
        <v>1111</v>
      </c>
      <c r="X1015" s="103" t="s">
        <v>27</v>
      </c>
      <c r="Y1015" s="108">
        <v>18</v>
      </c>
      <c r="Z1015" s="109"/>
      <c r="AA1015" s="554">
        <v>1238791</v>
      </c>
      <c r="AB1015" s="554">
        <v>22298238</v>
      </c>
      <c r="AC1015" s="71"/>
      <c r="AD1015" s="71"/>
      <c r="AE1015" s="71"/>
      <c r="AF1015" s="71"/>
      <c r="AG1015" s="71"/>
      <c r="AH1015" s="103"/>
      <c r="AI1015" s="71"/>
      <c r="AJ1015" s="103"/>
      <c r="AK1015" s="103"/>
      <c r="AL1015" s="554" t="s">
        <v>35</v>
      </c>
      <c r="AM1015" s="554" t="s">
        <v>35</v>
      </c>
      <c r="AN1015" s="71"/>
      <c r="AO1015" s="103"/>
      <c r="AP1015" s="602" t="s">
        <v>35</v>
      </c>
      <c r="AQ1015" s="107"/>
      <c r="AR1015" s="107"/>
    </row>
    <row r="1016" spans="1:44" outlineLevel="2">
      <c r="A1016" s="72">
        <v>67</v>
      </c>
      <c r="B1016" s="552" t="s">
        <v>35</v>
      </c>
      <c r="C1016" s="552"/>
      <c r="D1016" s="71"/>
      <c r="E1016" s="103"/>
      <c r="F1016" s="103"/>
      <c r="G1016" s="103"/>
      <c r="H1016" s="103"/>
      <c r="I1016" s="103"/>
      <c r="J1016" s="103"/>
      <c r="K1016" s="107"/>
      <c r="L1016" s="105" t="s">
        <v>35</v>
      </c>
      <c r="M1016" s="554" t="s">
        <v>35</v>
      </c>
      <c r="N1016" s="554" t="s">
        <v>35</v>
      </c>
      <c r="O1016" s="554" t="s">
        <v>35</v>
      </c>
      <c r="P1016" s="554" t="s">
        <v>35</v>
      </c>
      <c r="Q1016" s="71" t="s">
        <v>35</v>
      </c>
      <c r="R1016" s="103"/>
      <c r="S1016" s="103"/>
      <c r="T1016" s="554" t="s">
        <v>35</v>
      </c>
      <c r="U1016" s="554" t="s">
        <v>35</v>
      </c>
      <c r="V1016" s="554"/>
      <c r="W1016" s="107" t="s">
        <v>1112</v>
      </c>
      <c r="X1016" s="103" t="s">
        <v>27</v>
      </c>
      <c r="Y1016" s="108">
        <v>6.4</v>
      </c>
      <c r="Z1016" s="109"/>
      <c r="AA1016" s="554">
        <v>282038</v>
      </c>
      <c r="AB1016" s="554">
        <v>1805043.2000000002</v>
      </c>
      <c r="AC1016" s="71"/>
      <c r="AD1016" s="71"/>
      <c r="AE1016" s="71"/>
      <c r="AF1016" s="71"/>
      <c r="AG1016" s="71"/>
      <c r="AH1016" s="103"/>
      <c r="AI1016" s="71"/>
      <c r="AJ1016" s="103"/>
      <c r="AK1016" s="103"/>
      <c r="AL1016" s="554" t="s">
        <v>35</v>
      </c>
      <c r="AM1016" s="554" t="s">
        <v>35</v>
      </c>
      <c r="AN1016" s="71"/>
      <c r="AO1016" s="103"/>
      <c r="AP1016" s="602" t="s">
        <v>35</v>
      </c>
      <c r="AQ1016" s="107"/>
      <c r="AR1016" s="107"/>
    </row>
    <row r="1017" spans="1:44" outlineLevel="2">
      <c r="A1017" s="72">
        <v>67</v>
      </c>
      <c r="B1017" s="552" t="s">
        <v>35</v>
      </c>
      <c r="C1017" s="552"/>
      <c r="D1017" s="71"/>
      <c r="E1017" s="103"/>
      <c r="F1017" s="103"/>
      <c r="G1017" s="103"/>
      <c r="H1017" s="103"/>
      <c r="I1017" s="103"/>
      <c r="J1017" s="103"/>
      <c r="K1017" s="107"/>
      <c r="L1017" s="105" t="s">
        <v>35</v>
      </c>
      <c r="M1017" s="554" t="s">
        <v>35</v>
      </c>
      <c r="N1017" s="554" t="s">
        <v>35</v>
      </c>
      <c r="O1017" s="554" t="s">
        <v>35</v>
      </c>
      <c r="P1017" s="554" t="s">
        <v>35</v>
      </c>
      <c r="Q1017" s="71" t="s">
        <v>35</v>
      </c>
      <c r="R1017" s="103"/>
      <c r="S1017" s="103"/>
      <c r="T1017" s="554" t="s">
        <v>35</v>
      </c>
      <c r="U1017" s="554" t="s">
        <v>35</v>
      </c>
      <c r="V1017" s="554"/>
      <c r="W1017" s="107" t="s">
        <v>1113</v>
      </c>
      <c r="X1017" s="103" t="s">
        <v>38</v>
      </c>
      <c r="Y1017" s="108">
        <v>0.08</v>
      </c>
      <c r="Z1017" s="109"/>
      <c r="AA1017" s="554">
        <v>5994000</v>
      </c>
      <c r="AB1017" s="554">
        <v>479520</v>
      </c>
      <c r="AC1017" s="71"/>
      <c r="AD1017" s="71"/>
      <c r="AE1017" s="71"/>
      <c r="AF1017" s="71"/>
      <c r="AG1017" s="71"/>
      <c r="AH1017" s="103"/>
      <c r="AI1017" s="71"/>
      <c r="AJ1017" s="103"/>
      <c r="AK1017" s="103"/>
      <c r="AL1017" s="554" t="s">
        <v>35</v>
      </c>
      <c r="AM1017" s="554" t="s">
        <v>35</v>
      </c>
      <c r="AN1017" s="71"/>
      <c r="AO1017" s="103"/>
      <c r="AP1017" s="602" t="s">
        <v>35</v>
      </c>
      <c r="AQ1017" s="107"/>
      <c r="AR1017" s="107"/>
    </row>
    <row r="1018" spans="1:44" outlineLevel="2">
      <c r="A1018" s="72">
        <v>67</v>
      </c>
      <c r="B1018" s="552"/>
      <c r="C1018" s="552"/>
      <c r="D1018" s="61"/>
      <c r="E1018" s="103"/>
      <c r="F1018" s="103"/>
      <c r="G1018" s="103"/>
      <c r="H1018" s="103"/>
      <c r="I1018" s="103"/>
      <c r="J1018" s="103"/>
      <c r="K1018" s="107"/>
      <c r="L1018" s="105" t="s">
        <v>35</v>
      </c>
      <c r="M1018" s="554" t="s">
        <v>35</v>
      </c>
      <c r="N1018" s="554" t="s">
        <v>35</v>
      </c>
      <c r="O1018" s="554" t="s">
        <v>35</v>
      </c>
      <c r="P1018" s="554" t="s">
        <v>35</v>
      </c>
      <c r="Q1018" s="71" t="s">
        <v>35</v>
      </c>
      <c r="R1018" s="103"/>
      <c r="S1018" s="103"/>
      <c r="T1018" s="554" t="s">
        <v>35</v>
      </c>
      <c r="U1018" s="554" t="s">
        <v>35</v>
      </c>
      <c r="V1018" s="554"/>
      <c r="W1018" s="107"/>
      <c r="X1018" s="103"/>
      <c r="Y1018" s="108"/>
      <c r="Z1018" s="109"/>
      <c r="AA1018" s="554" t="s">
        <v>35</v>
      </c>
      <c r="AB1018" s="554" t="s">
        <v>35</v>
      </c>
      <c r="AC1018" s="71"/>
      <c r="AD1018" s="71"/>
      <c r="AE1018" s="71"/>
      <c r="AF1018" s="71"/>
      <c r="AG1018" s="71"/>
      <c r="AH1018" s="103"/>
      <c r="AI1018" s="71"/>
      <c r="AJ1018" s="103"/>
      <c r="AK1018" s="103"/>
      <c r="AL1018" s="554" t="s">
        <v>35</v>
      </c>
      <c r="AM1018" s="554" t="s">
        <v>35</v>
      </c>
      <c r="AN1018" s="71"/>
      <c r="AO1018" s="103"/>
      <c r="AP1018" s="602" t="s">
        <v>35</v>
      </c>
      <c r="AQ1018" s="107"/>
      <c r="AR1018" s="107"/>
    </row>
    <row r="1019" spans="1:44" outlineLevel="1">
      <c r="A1019" s="84" t="s">
        <v>2092</v>
      </c>
      <c r="B1019" s="552">
        <v>68</v>
      </c>
      <c r="C1019" s="552">
        <v>447</v>
      </c>
      <c r="D1019" s="61" t="s">
        <v>298</v>
      </c>
      <c r="E1019" s="162"/>
      <c r="F1019" s="103"/>
      <c r="G1019" s="162"/>
      <c r="H1019" s="162"/>
      <c r="I1019" s="162"/>
      <c r="J1019" s="162"/>
      <c r="K1019" s="129"/>
      <c r="L1019" s="167">
        <v>132.6</v>
      </c>
      <c r="M1019" s="553"/>
      <c r="N1019" s="553"/>
      <c r="O1019" s="553">
        <v>222635400</v>
      </c>
      <c r="P1019" s="553">
        <v>0</v>
      </c>
      <c r="Q1019" s="61"/>
      <c r="R1019" s="162"/>
      <c r="S1019" s="162">
        <v>0</v>
      </c>
      <c r="T1019" s="553"/>
      <c r="U1019" s="553">
        <v>0</v>
      </c>
      <c r="V1019" s="553"/>
      <c r="W1019" s="129"/>
      <c r="X1019" s="162"/>
      <c r="Y1019" s="169">
        <v>250.90699999999998</v>
      </c>
      <c r="Z1019" s="170">
        <v>0</v>
      </c>
      <c r="AA1019" s="553"/>
      <c r="AB1019" s="553">
        <v>537746489.4460001</v>
      </c>
      <c r="AC1019" s="71"/>
      <c r="AD1019" s="71"/>
      <c r="AE1019" s="71"/>
      <c r="AF1019" s="71"/>
      <c r="AG1019" s="71"/>
      <c r="AH1019" s="103"/>
      <c r="AI1019" s="61"/>
      <c r="AJ1019" s="162"/>
      <c r="AK1019" s="162">
        <v>2</v>
      </c>
      <c r="AL1019" s="553"/>
      <c r="AM1019" s="553">
        <v>29423600</v>
      </c>
      <c r="AN1019" s="61"/>
      <c r="AO1019" s="162">
        <v>1</v>
      </c>
      <c r="AP1019" s="602">
        <v>789805489.4460001</v>
      </c>
      <c r="AQ1019" s="111"/>
      <c r="AR1019" s="111"/>
    </row>
    <row r="1020" spans="1:44" ht="56.25" outlineLevel="2">
      <c r="A1020" s="72">
        <v>68</v>
      </c>
      <c r="B1020" s="552" t="s">
        <v>35</v>
      </c>
      <c r="C1020" s="552"/>
      <c r="D1020" s="71" t="s">
        <v>299</v>
      </c>
      <c r="E1020" s="103">
        <v>1</v>
      </c>
      <c r="F1020" s="103"/>
      <c r="G1020" s="103">
        <v>441</v>
      </c>
      <c r="H1020" s="103">
        <v>79</v>
      </c>
      <c r="I1020" s="103" t="s">
        <v>223</v>
      </c>
      <c r="J1020" s="103" t="s">
        <v>224</v>
      </c>
      <c r="K1020" s="107" t="s">
        <v>973</v>
      </c>
      <c r="L1020" s="105">
        <v>132.6</v>
      </c>
      <c r="M1020" s="554">
        <v>1679000</v>
      </c>
      <c r="N1020" s="554">
        <v>0</v>
      </c>
      <c r="O1020" s="554">
        <v>222635400</v>
      </c>
      <c r="P1020" s="554">
        <v>0</v>
      </c>
      <c r="Q1020" s="71" t="s">
        <v>35</v>
      </c>
      <c r="R1020" s="103"/>
      <c r="S1020" s="103"/>
      <c r="T1020" s="554" t="s">
        <v>35</v>
      </c>
      <c r="U1020" s="554" t="s">
        <v>35</v>
      </c>
      <c r="V1020" s="554" t="s">
        <v>2163</v>
      </c>
      <c r="W1020" s="107" t="s">
        <v>1063</v>
      </c>
      <c r="X1020" s="103" t="s">
        <v>27</v>
      </c>
      <c r="Y1020" s="108">
        <v>85.8</v>
      </c>
      <c r="Z1020" s="109"/>
      <c r="AA1020" s="554">
        <v>3941166</v>
      </c>
      <c r="AB1020" s="554">
        <v>338152042.80000001</v>
      </c>
      <c r="AC1020" s="71"/>
      <c r="AD1020" s="71" t="s">
        <v>29</v>
      </c>
      <c r="AE1020" s="71" t="s">
        <v>30</v>
      </c>
      <c r="AF1020" s="71" t="s">
        <v>31</v>
      </c>
      <c r="AG1020" s="71" t="s">
        <v>32</v>
      </c>
      <c r="AH1020" s="103" t="s">
        <v>33</v>
      </c>
      <c r="AI1020" s="71" t="s">
        <v>562</v>
      </c>
      <c r="AJ1020" s="103" t="s">
        <v>409</v>
      </c>
      <c r="AK1020" s="103">
        <v>1</v>
      </c>
      <c r="AL1020" s="554">
        <v>12423600</v>
      </c>
      <c r="AM1020" s="554">
        <v>12423600</v>
      </c>
      <c r="AN1020" s="71" t="s">
        <v>407</v>
      </c>
      <c r="AO1020" s="103">
        <v>1</v>
      </c>
      <c r="AP1020" s="602" t="s">
        <v>35</v>
      </c>
      <c r="AQ1020" s="111" t="s">
        <v>717</v>
      </c>
      <c r="AR1020" s="111" t="s">
        <v>1912</v>
      </c>
    </row>
    <row r="1021" spans="1:44" ht="191.25" outlineLevel="2">
      <c r="A1021" s="72">
        <v>68</v>
      </c>
      <c r="B1021" s="552" t="s">
        <v>35</v>
      </c>
      <c r="C1021" s="552"/>
      <c r="D1021" s="71" t="s">
        <v>39</v>
      </c>
      <c r="E1021" s="103"/>
      <c r="F1021" s="103"/>
      <c r="G1021" s="103"/>
      <c r="H1021" s="103"/>
      <c r="I1021" s="103"/>
      <c r="J1021" s="103"/>
      <c r="K1021" s="107"/>
      <c r="L1021" s="105" t="s">
        <v>35</v>
      </c>
      <c r="M1021" s="554" t="s">
        <v>35</v>
      </c>
      <c r="N1021" s="554" t="s">
        <v>35</v>
      </c>
      <c r="O1021" s="554" t="s">
        <v>35</v>
      </c>
      <c r="P1021" s="554" t="s">
        <v>35</v>
      </c>
      <c r="Q1021" s="71" t="s">
        <v>35</v>
      </c>
      <c r="R1021" s="103"/>
      <c r="S1021" s="103"/>
      <c r="T1021" s="554" t="s">
        <v>35</v>
      </c>
      <c r="U1021" s="554" t="s">
        <v>35</v>
      </c>
      <c r="V1021" s="554"/>
      <c r="W1021" s="107" t="s">
        <v>1063</v>
      </c>
      <c r="X1021" s="103" t="s">
        <v>27</v>
      </c>
      <c r="Y1021" s="108">
        <v>36.4</v>
      </c>
      <c r="Z1021" s="109"/>
      <c r="AA1021" s="554">
        <v>3941166</v>
      </c>
      <c r="AB1021" s="554">
        <v>143458442.40000001</v>
      </c>
      <c r="AC1021" s="71"/>
      <c r="AD1021" s="71" t="s">
        <v>29</v>
      </c>
      <c r="AE1021" s="71" t="s">
        <v>30</v>
      </c>
      <c r="AF1021" s="71" t="s">
        <v>31</v>
      </c>
      <c r="AG1021" s="71" t="s">
        <v>32</v>
      </c>
      <c r="AH1021" s="103" t="s">
        <v>41</v>
      </c>
      <c r="AI1021" s="71" t="s">
        <v>579</v>
      </c>
      <c r="AJ1021" s="103" t="s">
        <v>560</v>
      </c>
      <c r="AK1021" s="103">
        <v>1</v>
      </c>
      <c r="AL1021" s="554">
        <v>17000000</v>
      </c>
      <c r="AM1021" s="554">
        <v>17000000</v>
      </c>
      <c r="AN1021" s="71"/>
      <c r="AO1021" s="103"/>
      <c r="AP1021" s="602" t="s">
        <v>35</v>
      </c>
      <c r="AQ1021" s="59" t="s">
        <v>718</v>
      </c>
      <c r="AR1021" s="59" t="s">
        <v>1918</v>
      </c>
    </row>
    <row r="1022" spans="1:44" ht="187.5" outlineLevel="2">
      <c r="A1022" s="72">
        <v>68</v>
      </c>
      <c r="B1022" s="552" t="s">
        <v>35</v>
      </c>
      <c r="C1022" s="552"/>
      <c r="D1022" s="71"/>
      <c r="E1022" s="103"/>
      <c r="F1022" s="103"/>
      <c r="G1022" s="103"/>
      <c r="H1022" s="103"/>
      <c r="I1022" s="103"/>
      <c r="J1022" s="103"/>
      <c r="K1022" s="107"/>
      <c r="L1022" s="105" t="s">
        <v>35</v>
      </c>
      <c r="M1022" s="554" t="s">
        <v>35</v>
      </c>
      <c r="N1022" s="554" t="s">
        <v>35</v>
      </c>
      <c r="O1022" s="554" t="s">
        <v>35</v>
      </c>
      <c r="P1022" s="554" t="s">
        <v>35</v>
      </c>
      <c r="Q1022" s="71" t="s">
        <v>35</v>
      </c>
      <c r="R1022" s="103"/>
      <c r="S1022" s="103"/>
      <c r="T1022" s="554" t="s">
        <v>35</v>
      </c>
      <c r="U1022" s="554" t="s">
        <v>35</v>
      </c>
      <c r="V1022" s="554"/>
      <c r="W1022" s="107" t="s">
        <v>1006</v>
      </c>
      <c r="X1022" s="103" t="s">
        <v>27</v>
      </c>
      <c r="Y1022" s="108">
        <v>89.79</v>
      </c>
      <c r="Z1022" s="109"/>
      <c r="AA1022" s="554">
        <v>109890</v>
      </c>
      <c r="AB1022" s="554">
        <v>9867023.1000000015</v>
      </c>
      <c r="AC1022" s="71"/>
      <c r="AD1022" s="71"/>
      <c r="AE1022" s="71"/>
      <c r="AF1022" s="71"/>
      <c r="AG1022" s="71"/>
      <c r="AH1022" s="103"/>
      <c r="AI1022" s="71"/>
      <c r="AJ1022" s="103"/>
      <c r="AK1022" s="103"/>
      <c r="AL1022" s="554" t="s">
        <v>35</v>
      </c>
      <c r="AM1022" s="554" t="s">
        <v>35</v>
      </c>
      <c r="AN1022" s="71"/>
      <c r="AO1022" s="103"/>
      <c r="AP1022" s="602" t="s">
        <v>35</v>
      </c>
      <c r="AQ1022" s="107" t="s">
        <v>606</v>
      </c>
      <c r="AR1022" s="107" t="s">
        <v>1914</v>
      </c>
    </row>
    <row r="1023" spans="1:44" ht="116.25" outlineLevel="2">
      <c r="A1023" s="72">
        <v>68</v>
      </c>
      <c r="B1023" s="552" t="s">
        <v>35</v>
      </c>
      <c r="C1023" s="552"/>
      <c r="D1023" s="71"/>
      <c r="E1023" s="103"/>
      <c r="F1023" s="103"/>
      <c r="G1023" s="103"/>
      <c r="H1023" s="103"/>
      <c r="I1023" s="103"/>
      <c r="J1023" s="103"/>
      <c r="K1023" s="107"/>
      <c r="L1023" s="105" t="s">
        <v>35</v>
      </c>
      <c r="M1023" s="554" t="s">
        <v>35</v>
      </c>
      <c r="N1023" s="554" t="s">
        <v>35</v>
      </c>
      <c r="O1023" s="554" t="s">
        <v>35</v>
      </c>
      <c r="P1023" s="554" t="s">
        <v>35</v>
      </c>
      <c r="Q1023" s="71" t="s">
        <v>35</v>
      </c>
      <c r="R1023" s="103"/>
      <c r="S1023" s="103"/>
      <c r="T1023" s="554" t="s">
        <v>35</v>
      </c>
      <c r="U1023" s="554" t="s">
        <v>35</v>
      </c>
      <c r="V1023" s="554"/>
      <c r="W1023" s="107" t="s">
        <v>1163</v>
      </c>
      <c r="X1023" s="103" t="s">
        <v>27</v>
      </c>
      <c r="Y1023" s="108">
        <v>5.89</v>
      </c>
      <c r="Z1023" s="109"/>
      <c r="AA1023" s="554">
        <v>5058826</v>
      </c>
      <c r="AB1023" s="554">
        <v>29796485.139999997</v>
      </c>
      <c r="AC1023" s="71"/>
      <c r="AD1023" s="71"/>
      <c r="AE1023" s="71"/>
      <c r="AF1023" s="71" t="s">
        <v>31</v>
      </c>
      <c r="AG1023" s="71"/>
      <c r="AH1023" s="103" t="s">
        <v>34</v>
      </c>
      <c r="AI1023" s="71"/>
      <c r="AJ1023" s="103"/>
      <c r="AK1023" s="103"/>
      <c r="AL1023" s="554" t="s">
        <v>35</v>
      </c>
      <c r="AM1023" s="554" t="s">
        <v>35</v>
      </c>
      <c r="AN1023" s="71"/>
      <c r="AO1023" s="103"/>
      <c r="AP1023" s="602" t="s">
        <v>35</v>
      </c>
      <c r="AQ1023" s="59" t="s">
        <v>719</v>
      </c>
      <c r="AR1023" s="59" t="s">
        <v>2012</v>
      </c>
    </row>
    <row r="1024" spans="1:44" outlineLevel="2">
      <c r="A1024" s="72">
        <v>68</v>
      </c>
      <c r="B1024" s="552" t="s">
        <v>35</v>
      </c>
      <c r="C1024" s="552"/>
      <c r="D1024" s="71"/>
      <c r="E1024" s="103"/>
      <c r="F1024" s="103"/>
      <c r="G1024" s="103"/>
      <c r="H1024" s="103"/>
      <c r="I1024" s="103"/>
      <c r="J1024" s="103"/>
      <c r="K1024" s="107"/>
      <c r="L1024" s="105" t="s">
        <v>35</v>
      </c>
      <c r="M1024" s="554" t="s">
        <v>35</v>
      </c>
      <c r="N1024" s="554" t="s">
        <v>35</v>
      </c>
      <c r="O1024" s="554" t="s">
        <v>35</v>
      </c>
      <c r="P1024" s="554" t="s">
        <v>35</v>
      </c>
      <c r="Q1024" s="71" t="s">
        <v>35</v>
      </c>
      <c r="R1024" s="103"/>
      <c r="S1024" s="103"/>
      <c r="T1024" s="554" t="s">
        <v>35</v>
      </c>
      <c r="U1024" s="554" t="s">
        <v>35</v>
      </c>
      <c r="V1024" s="554"/>
      <c r="W1024" s="107" t="s">
        <v>1120</v>
      </c>
      <c r="X1024" s="103" t="s">
        <v>38</v>
      </c>
      <c r="Y1024" s="108">
        <v>0.627</v>
      </c>
      <c r="Z1024" s="109"/>
      <c r="AA1024" s="554">
        <v>2523428</v>
      </c>
      <c r="AB1024" s="554">
        <v>1582189.3559999999</v>
      </c>
      <c r="AC1024" s="71"/>
      <c r="AD1024" s="71"/>
      <c r="AE1024" s="71"/>
      <c r="AF1024" s="71"/>
      <c r="AG1024" s="71"/>
      <c r="AH1024" s="103"/>
      <c r="AI1024" s="71"/>
      <c r="AJ1024" s="103"/>
      <c r="AK1024" s="103"/>
      <c r="AL1024" s="554" t="s">
        <v>35</v>
      </c>
      <c r="AM1024" s="554" t="s">
        <v>35</v>
      </c>
      <c r="AN1024" s="71"/>
      <c r="AO1024" s="103"/>
      <c r="AP1024" s="602" t="s">
        <v>35</v>
      </c>
      <c r="AQ1024" s="586" t="s">
        <v>1911</v>
      </c>
      <c r="AR1024" s="586"/>
    </row>
    <row r="1025" spans="1:44" outlineLevel="2">
      <c r="A1025" s="72">
        <v>68</v>
      </c>
      <c r="B1025" s="552" t="s">
        <v>35</v>
      </c>
      <c r="C1025" s="552"/>
      <c r="D1025" s="71"/>
      <c r="E1025" s="103"/>
      <c r="F1025" s="103"/>
      <c r="G1025" s="103"/>
      <c r="H1025" s="103"/>
      <c r="I1025" s="103"/>
      <c r="J1025" s="103"/>
      <c r="K1025" s="107"/>
      <c r="L1025" s="105" t="s">
        <v>35</v>
      </c>
      <c r="M1025" s="554" t="s">
        <v>35</v>
      </c>
      <c r="N1025" s="554" t="s">
        <v>35</v>
      </c>
      <c r="O1025" s="554" t="s">
        <v>35</v>
      </c>
      <c r="P1025" s="554" t="s">
        <v>35</v>
      </c>
      <c r="Q1025" s="71" t="s">
        <v>35</v>
      </c>
      <c r="R1025" s="103"/>
      <c r="S1025" s="103"/>
      <c r="T1025" s="554" t="s">
        <v>35</v>
      </c>
      <c r="U1025" s="554" t="s">
        <v>35</v>
      </c>
      <c r="V1025" s="554"/>
      <c r="W1025" s="107" t="s">
        <v>1181</v>
      </c>
      <c r="X1025" s="103" t="s">
        <v>27</v>
      </c>
      <c r="Y1025" s="108">
        <v>8.1</v>
      </c>
      <c r="Z1025" s="109"/>
      <c r="AA1025" s="554">
        <v>282038</v>
      </c>
      <c r="AB1025" s="554">
        <v>2284507.7999999998</v>
      </c>
      <c r="AC1025" s="71"/>
      <c r="AD1025" s="71"/>
      <c r="AE1025" s="71"/>
      <c r="AF1025" s="71"/>
      <c r="AG1025" s="71"/>
      <c r="AH1025" s="103"/>
      <c r="AI1025" s="71"/>
      <c r="AJ1025" s="103"/>
      <c r="AK1025" s="103"/>
      <c r="AL1025" s="554" t="s">
        <v>35</v>
      </c>
      <c r="AM1025" s="554" t="s">
        <v>35</v>
      </c>
      <c r="AN1025" s="71"/>
      <c r="AO1025" s="103"/>
      <c r="AP1025" s="602" t="s">
        <v>35</v>
      </c>
      <c r="AQ1025" s="584" t="s">
        <v>1932</v>
      </c>
      <c r="AR1025" s="584"/>
    </row>
    <row r="1026" spans="1:44" outlineLevel="2">
      <c r="A1026" s="72">
        <v>68</v>
      </c>
      <c r="B1026" s="552" t="s">
        <v>35</v>
      </c>
      <c r="C1026" s="552"/>
      <c r="D1026" s="71"/>
      <c r="E1026" s="103"/>
      <c r="F1026" s="103"/>
      <c r="G1026" s="103"/>
      <c r="H1026" s="103"/>
      <c r="I1026" s="103"/>
      <c r="J1026" s="103"/>
      <c r="K1026" s="107"/>
      <c r="L1026" s="105" t="s">
        <v>35</v>
      </c>
      <c r="M1026" s="554" t="s">
        <v>35</v>
      </c>
      <c r="N1026" s="554" t="s">
        <v>35</v>
      </c>
      <c r="O1026" s="554" t="s">
        <v>35</v>
      </c>
      <c r="P1026" s="554" t="s">
        <v>35</v>
      </c>
      <c r="Q1026" s="71" t="s">
        <v>35</v>
      </c>
      <c r="R1026" s="103"/>
      <c r="S1026" s="103"/>
      <c r="T1026" s="554" t="s">
        <v>35</v>
      </c>
      <c r="U1026" s="554" t="s">
        <v>35</v>
      </c>
      <c r="V1026" s="554"/>
      <c r="W1026" s="107" t="s">
        <v>1121</v>
      </c>
      <c r="X1026" s="103" t="s">
        <v>27</v>
      </c>
      <c r="Y1026" s="108">
        <v>1.98</v>
      </c>
      <c r="Z1026" s="109"/>
      <c r="AA1026" s="554">
        <v>1398600</v>
      </c>
      <c r="AB1026" s="554">
        <v>2769228</v>
      </c>
      <c r="AC1026" s="71"/>
      <c r="AD1026" s="71"/>
      <c r="AE1026" s="71"/>
      <c r="AF1026" s="71"/>
      <c r="AG1026" s="71"/>
      <c r="AH1026" s="103"/>
      <c r="AI1026" s="71"/>
      <c r="AJ1026" s="103"/>
      <c r="AK1026" s="103"/>
      <c r="AL1026" s="554" t="s">
        <v>35</v>
      </c>
      <c r="AM1026" s="554" t="s">
        <v>35</v>
      </c>
      <c r="AN1026" s="71"/>
      <c r="AO1026" s="103"/>
      <c r="AP1026" s="602" t="s">
        <v>35</v>
      </c>
      <c r="AQ1026" s="107"/>
      <c r="AR1026" s="107"/>
    </row>
    <row r="1027" spans="1:44" outlineLevel="2">
      <c r="A1027" s="72">
        <v>68</v>
      </c>
      <c r="B1027" s="552" t="s">
        <v>35</v>
      </c>
      <c r="C1027" s="552"/>
      <c r="D1027" s="71"/>
      <c r="E1027" s="103"/>
      <c r="F1027" s="103"/>
      <c r="G1027" s="103"/>
      <c r="H1027" s="103"/>
      <c r="I1027" s="103"/>
      <c r="J1027" s="103"/>
      <c r="K1027" s="107"/>
      <c r="L1027" s="105" t="s">
        <v>35</v>
      </c>
      <c r="M1027" s="554" t="s">
        <v>35</v>
      </c>
      <c r="N1027" s="554" t="s">
        <v>35</v>
      </c>
      <c r="O1027" s="554" t="s">
        <v>35</v>
      </c>
      <c r="P1027" s="554" t="s">
        <v>35</v>
      </c>
      <c r="Q1027" s="71" t="s">
        <v>35</v>
      </c>
      <c r="R1027" s="103"/>
      <c r="S1027" s="103"/>
      <c r="T1027" s="554" t="s">
        <v>35</v>
      </c>
      <c r="U1027" s="554" t="s">
        <v>35</v>
      </c>
      <c r="V1027" s="554"/>
      <c r="W1027" s="107" t="s">
        <v>1105</v>
      </c>
      <c r="X1027" s="103" t="s">
        <v>27</v>
      </c>
      <c r="Y1027" s="108">
        <v>2.79</v>
      </c>
      <c r="Z1027" s="109"/>
      <c r="AA1027" s="554">
        <v>292949</v>
      </c>
      <c r="AB1027" s="554">
        <v>817327.71</v>
      </c>
      <c r="AC1027" s="71"/>
      <c r="AD1027" s="71"/>
      <c r="AE1027" s="71"/>
      <c r="AF1027" s="71"/>
      <c r="AG1027" s="71"/>
      <c r="AH1027" s="103"/>
      <c r="AI1027" s="71"/>
      <c r="AJ1027" s="103"/>
      <c r="AK1027" s="103"/>
      <c r="AL1027" s="554" t="s">
        <v>35</v>
      </c>
      <c r="AM1027" s="554" t="s">
        <v>35</v>
      </c>
      <c r="AN1027" s="71"/>
      <c r="AO1027" s="103"/>
      <c r="AP1027" s="602" t="s">
        <v>35</v>
      </c>
      <c r="AQ1027" s="107"/>
      <c r="AR1027" s="107"/>
    </row>
    <row r="1028" spans="1:44" outlineLevel="2">
      <c r="A1028" s="72">
        <v>68</v>
      </c>
      <c r="B1028" s="552" t="s">
        <v>35</v>
      </c>
      <c r="C1028" s="552"/>
      <c r="D1028" s="71"/>
      <c r="E1028" s="103"/>
      <c r="F1028" s="103"/>
      <c r="G1028" s="103"/>
      <c r="H1028" s="103"/>
      <c r="I1028" s="103"/>
      <c r="J1028" s="103"/>
      <c r="K1028" s="107"/>
      <c r="L1028" s="105" t="s">
        <v>35</v>
      </c>
      <c r="M1028" s="554" t="s">
        <v>35</v>
      </c>
      <c r="N1028" s="554" t="s">
        <v>35</v>
      </c>
      <c r="O1028" s="554" t="s">
        <v>35</v>
      </c>
      <c r="P1028" s="554" t="s">
        <v>35</v>
      </c>
      <c r="Q1028" s="71" t="s">
        <v>35</v>
      </c>
      <c r="R1028" s="103"/>
      <c r="S1028" s="103"/>
      <c r="T1028" s="554" t="s">
        <v>35</v>
      </c>
      <c r="U1028" s="554" t="s">
        <v>35</v>
      </c>
      <c r="V1028" s="554"/>
      <c r="W1028" s="107" t="s">
        <v>1108</v>
      </c>
      <c r="X1028" s="103" t="s">
        <v>27</v>
      </c>
      <c r="Y1028" s="108">
        <v>9.8000000000000007</v>
      </c>
      <c r="Z1028" s="109"/>
      <c r="AA1028" s="554">
        <v>282038</v>
      </c>
      <c r="AB1028" s="554">
        <v>2763972.4000000004</v>
      </c>
      <c r="AC1028" s="71"/>
      <c r="AD1028" s="71"/>
      <c r="AE1028" s="71"/>
      <c r="AF1028" s="71"/>
      <c r="AG1028" s="71"/>
      <c r="AH1028" s="103"/>
      <c r="AI1028" s="71"/>
      <c r="AJ1028" s="103"/>
      <c r="AK1028" s="103"/>
      <c r="AL1028" s="554" t="s">
        <v>35</v>
      </c>
      <c r="AM1028" s="554" t="s">
        <v>35</v>
      </c>
      <c r="AN1028" s="71"/>
      <c r="AO1028" s="103"/>
      <c r="AP1028" s="602" t="s">
        <v>35</v>
      </c>
      <c r="AQ1028" s="107"/>
      <c r="AR1028" s="107"/>
    </row>
    <row r="1029" spans="1:44" outlineLevel="2">
      <c r="A1029" s="72">
        <v>68</v>
      </c>
      <c r="B1029" s="552" t="s">
        <v>35</v>
      </c>
      <c r="C1029" s="552"/>
      <c r="D1029" s="71"/>
      <c r="E1029" s="103"/>
      <c r="F1029" s="103"/>
      <c r="G1029" s="103"/>
      <c r="H1029" s="103"/>
      <c r="I1029" s="103"/>
      <c r="J1029" s="103"/>
      <c r="K1029" s="107"/>
      <c r="L1029" s="105" t="s">
        <v>35</v>
      </c>
      <c r="M1029" s="554" t="s">
        <v>35</v>
      </c>
      <c r="N1029" s="554" t="s">
        <v>35</v>
      </c>
      <c r="O1029" s="554" t="s">
        <v>35</v>
      </c>
      <c r="P1029" s="554" t="s">
        <v>35</v>
      </c>
      <c r="Q1029" s="71" t="s">
        <v>35</v>
      </c>
      <c r="R1029" s="103"/>
      <c r="S1029" s="103"/>
      <c r="T1029" s="554" t="s">
        <v>35</v>
      </c>
      <c r="U1029" s="554" t="s">
        <v>35</v>
      </c>
      <c r="V1029" s="554"/>
      <c r="W1029" s="107" t="s">
        <v>1177</v>
      </c>
      <c r="X1029" s="103" t="s">
        <v>27</v>
      </c>
      <c r="Y1029" s="108">
        <v>8.73</v>
      </c>
      <c r="Z1029" s="109"/>
      <c r="AA1029" s="554">
        <v>282038</v>
      </c>
      <c r="AB1029" s="554">
        <v>2462191.7400000002</v>
      </c>
      <c r="AC1029" s="71"/>
      <c r="AD1029" s="71"/>
      <c r="AE1029" s="71"/>
      <c r="AF1029" s="71"/>
      <c r="AG1029" s="71"/>
      <c r="AH1029" s="103"/>
      <c r="AI1029" s="71"/>
      <c r="AJ1029" s="103"/>
      <c r="AK1029" s="103"/>
      <c r="AL1029" s="554" t="s">
        <v>35</v>
      </c>
      <c r="AM1029" s="554" t="s">
        <v>35</v>
      </c>
      <c r="AN1029" s="71"/>
      <c r="AO1029" s="103"/>
      <c r="AP1029" s="602" t="s">
        <v>35</v>
      </c>
      <c r="AQ1029" s="107"/>
      <c r="AR1029" s="107"/>
    </row>
    <row r="1030" spans="1:44" ht="37.5" outlineLevel="2">
      <c r="A1030" s="72">
        <v>68</v>
      </c>
      <c r="B1030" s="552" t="s">
        <v>35</v>
      </c>
      <c r="C1030" s="552"/>
      <c r="D1030" s="71"/>
      <c r="E1030" s="103"/>
      <c r="F1030" s="103"/>
      <c r="G1030" s="103"/>
      <c r="H1030" s="103"/>
      <c r="I1030" s="103"/>
      <c r="J1030" s="103"/>
      <c r="K1030" s="107"/>
      <c r="L1030" s="105" t="s">
        <v>35</v>
      </c>
      <c r="M1030" s="554" t="s">
        <v>35</v>
      </c>
      <c r="N1030" s="554" t="s">
        <v>35</v>
      </c>
      <c r="O1030" s="554" t="s">
        <v>35</v>
      </c>
      <c r="P1030" s="554" t="s">
        <v>35</v>
      </c>
      <c r="Q1030" s="71" t="s">
        <v>35</v>
      </c>
      <c r="R1030" s="103"/>
      <c r="S1030" s="103"/>
      <c r="T1030" s="554" t="s">
        <v>35</v>
      </c>
      <c r="U1030" s="554" t="s">
        <v>35</v>
      </c>
      <c r="V1030" s="554"/>
      <c r="W1030" s="107" t="s">
        <v>1049</v>
      </c>
      <c r="X1030" s="103" t="s">
        <v>42</v>
      </c>
      <c r="Y1030" s="108">
        <v>1</v>
      </c>
      <c r="Z1030" s="109"/>
      <c r="AA1030" s="554">
        <v>3793079</v>
      </c>
      <c r="AB1030" s="554">
        <v>3793079</v>
      </c>
      <c r="AC1030" s="71"/>
      <c r="AD1030" s="71"/>
      <c r="AE1030" s="71"/>
      <c r="AF1030" s="71"/>
      <c r="AG1030" s="71"/>
      <c r="AH1030" s="103"/>
      <c r="AI1030" s="71"/>
      <c r="AJ1030" s="103"/>
      <c r="AK1030" s="103"/>
      <c r="AL1030" s="554" t="s">
        <v>35</v>
      </c>
      <c r="AM1030" s="554" t="s">
        <v>35</v>
      </c>
      <c r="AN1030" s="71"/>
      <c r="AO1030" s="103"/>
      <c r="AP1030" s="602" t="s">
        <v>35</v>
      </c>
      <c r="AQ1030" s="107"/>
      <c r="AR1030" s="107"/>
    </row>
    <row r="1031" spans="1:44" outlineLevel="2">
      <c r="A1031" s="72">
        <v>68</v>
      </c>
      <c r="B1031" s="552"/>
      <c r="C1031" s="552"/>
      <c r="D1031" s="61"/>
      <c r="E1031" s="103"/>
      <c r="F1031" s="103"/>
      <c r="G1031" s="103"/>
      <c r="H1031" s="103"/>
      <c r="I1031" s="103"/>
      <c r="J1031" s="103"/>
      <c r="K1031" s="107"/>
      <c r="L1031" s="105" t="s">
        <v>35</v>
      </c>
      <c r="M1031" s="554" t="s">
        <v>35</v>
      </c>
      <c r="N1031" s="554" t="s">
        <v>35</v>
      </c>
      <c r="O1031" s="554" t="s">
        <v>35</v>
      </c>
      <c r="P1031" s="554" t="s">
        <v>35</v>
      </c>
      <c r="Q1031" s="71" t="s">
        <v>35</v>
      </c>
      <c r="R1031" s="103"/>
      <c r="S1031" s="103"/>
      <c r="T1031" s="554" t="s">
        <v>35</v>
      </c>
      <c r="U1031" s="554" t="s">
        <v>35</v>
      </c>
      <c r="V1031" s="554"/>
      <c r="W1031" s="107" t="s">
        <v>35</v>
      </c>
      <c r="X1031" s="103"/>
      <c r="Y1031" s="108"/>
      <c r="Z1031" s="109"/>
      <c r="AA1031" s="554" t="s">
        <v>35</v>
      </c>
      <c r="AB1031" s="554" t="s">
        <v>35</v>
      </c>
      <c r="AC1031" s="71"/>
      <c r="AD1031" s="71"/>
      <c r="AE1031" s="71"/>
      <c r="AF1031" s="71"/>
      <c r="AG1031" s="71"/>
      <c r="AH1031" s="103"/>
      <c r="AI1031" s="71"/>
      <c r="AJ1031" s="103"/>
      <c r="AK1031" s="103"/>
      <c r="AL1031" s="554" t="s">
        <v>35</v>
      </c>
      <c r="AM1031" s="554" t="s">
        <v>35</v>
      </c>
      <c r="AN1031" s="71"/>
      <c r="AO1031" s="103"/>
      <c r="AP1031" s="602" t="s">
        <v>35</v>
      </c>
      <c r="AQ1031" s="107"/>
      <c r="AR1031" s="107"/>
    </row>
    <row r="1032" spans="1:44" ht="37.5" outlineLevel="1">
      <c r="A1032" s="84" t="s">
        <v>2091</v>
      </c>
      <c r="B1032" s="552">
        <v>69</v>
      </c>
      <c r="C1032" s="552">
        <v>423</v>
      </c>
      <c r="D1032" s="61" t="s">
        <v>195</v>
      </c>
      <c r="E1032" s="162"/>
      <c r="F1032" s="103"/>
      <c r="G1032" s="162"/>
      <c r="H1032" s="162"/>
      <c r="I1032" s="162"/>
      <c r="J1032" s="162"/>
      <c r="K1032" s="129"/>
      <c r="L1032" s="619">
        <v>287.8</v>
      </c>
      <c r="M1032" s="553"/>
      <c r="N1032" s="553"/>
      <c r="O1032" s="553">
        <v>430359200</v>
      </c>
      <c r="P1032" s="553">
        <v>0</v>
      </c>
      <c r="Q1032" s="61"/>
      <c r="R1032" s="162"/>
      <c r="S1032" s="162">
        <v>29</v>
      </c>
      <c r="T1032" s="553"/>
      <c r="U1032" s="553">
        <v>3558000</v>
      </c>
      <c r="V1032" s="553"/>
      <c r="W1032" s="129"/>
      <c r="X1032" s="162"/>
      <c r="Y1032" s="169">
        <v>1</v>
      </c>
      <c r="Z1032" s="170">
        <v>0</v>
      </c>
      <c r="AA1032" s="553"/>
      <c r="AB1032" s="553">
        <v>3793079</v>
      </c>
      <c r="AC1032" s="71"/>
      <c r="AD1032" s="71"/>
      <c r="AE1032" s="71"/>
      <c r="AF1032" s="71"/>
      <c r="AG1032" s="71"/>
      <c r="AH1032" s="103"/>
      <c r="AI1032" s="61"/>
      <c r="AJ1032" s="162"/>
      <c r="AK1032" s="162">
        <v>0</v>
      </c>
      <c r="AL1032" s="553"/>
      <c r="AM1032" s="553">
        <v>0</v>
      </c>
      <c r="AN1032" s="61"/>
      <c r="AO1032" s="162">
        <v>0</v>
      </c>
      <c r="AP1032" s="602">
        <v>437710279</v>
      </c>
      <c r="AQ1032" s="111"/>
      <c r="AR1032" s="111"/>
    </row>
    <row r="1033" spans="1:44" ht="56.25" outlineLevel="2">
      <c r="A1033" s="72">
        <v>69</v>
      </c>
      <c r="B1033" s="552" t="s">
        <v>35</v>
      </c>
      <c r="C1033" s="552"/>
      <c r="D1033" s="71" t="s">
        <v>198</v>
      </c>
      <c r="E1033" s="103">
        <v>3</v>
      </c>
      <c r="F1033" s="103"/>
      <c r="G1033" s="103">
        <v>360</v>
      </c>
      <c r="H1033" s="103">
        <v>80</v>
      </c>
      <c r="I1033" s="103">
        <v>251</v>
      </c>
      <c r="J1033" s="103" t="s">
        <v>196</v>
      </c>
      <c r="K1033" s="107" t="s">
        <v>973</v>
      </c>
      <c r="L1033" s="620">
        <v>36.1</v>
      </c>
      <c r="M1033" s="554">
        <v>1679000</v>
      </c>
      <c r="N1033" s="554">
        <v>0</v>
      </c>
      <c r="O1033" s="554">
        <v>60611900</v>
      </c>
      <c r="P1033" s="554">
        <v>0</v>
      </c>
      <c r="Q1033" s="71" t="s">
        <v>197</v>
      </c>
      <c r="R1033" s="103" t="s">
        <v>44</v>
      </c>
      <c r="S1033" s="103">
        <v>5</v>
      </c>
      <c r="T1033" s="554">
        <v>64000</v>
      </c>
      <c r="U1033" s="554">
        <v>320000</v>
      </c>
      <c r="V1033" s="554"/>
      <c r="W1033" s="107" t="s">
        <v>1049</v>
      </c>
      <c r="X1033" s="103" t="s">
        <v>42</v>
      </c>
      <c r="Y1033" s="108">
        <v>1</v>
      </c>
      <c r="Z1033" s="109"/>
      <c r="AA1033" s="554">
        <v>3793079</v>
      </c>
      <c r="AB1033" s="554">
        <v>3793079</v>
      </c>
      <c r="AC1033" s="71"/>
      <c r="AD1033" s="71"/>
      <c r="AE1033" s="71"/>
      <c r="AF1033" s="71"/>
      <c r="AG1033" s="71"/>
      <c r="AH1033" s="103"/>
      <c r="AI1033" s="71"/>
      <c r="AJ1033" s="103"/>
      <c r="AK1033" s="103"/>
      <c r="AL1033" s="554" t="s">
        <v>35</v>
      </c>
      <c r="AM1033" s="554" t="s">
        <v>35</v>
      </c>
      <c r="AN1033" s="71"/>
      <c r="AO1033" s="103"/>
      <c r="AP1033" s="602" t="s">
        <v>35</v>
      </c>
      <c r="AQ1033" s="111" t="s">
        <v>636</v>
      </c>
      <c r="AR1033" s="111" t="s">
        <v>1912</v>
      </c>
    </row>
    <row r="1034" spans="1:44" ht="232.5" outlineLevel="2">
      <c r="A1034" s="72">
        <v>69</v>
      </c>
      <c r="B1034" s="552" t="s">
        <v>35</v>
      </c>
      <c r="C1034" s="552"/>
      <c r="D1034" s="71" t="s">
        <v>200</v>
      </c>
      <c r="E1034" s="103"/>
      <c r="F1034" s="103"/>
      <c r="G1034" s="103">
        <v>360</v>
      </c>
      <c r="H1034" s="103">
        <v>80</v>
      </c>
      <c r="I1034" s="103">
        <v>251</v>
      </c>
      <c r="J1034" s="103" t="s">
        <v>196</v>
      </c>
      <c r="K1034" s="107" t="s">
        <v>967</v>
      </c>
      <c r="L1034" s="617">
        <v>251.7</v>
      </c>
      <c r="M1034" s="554">
        <v>1469000</v>
      </c>
      <c r="N1034" s="554">
        <v>0</v>
      </c>
      <c r="O1034" s="554">
        <v>369747300</v>
      </c>
      <c r="P1034" s="554">
        <v>0</v>
      </c>
      <c r="Q1034" s="71" t="s">
        <v>199</v>
      </c>
      <c r="R1034" s="103" t="s">
        <v>44</v>
      </c>
      <c r="S1034" s="103">
        <v>7</v>
      </c>
      <c r="T1034" s="554">
        <v>50000</v>
      </c>
      <c r="U1034" s="554">
        <v>350000</v>
      </c>
      <c r="V1034" s="554"/>
      <c r="W1034" s="107"/>
      <c r="X1034" s="103"/>
      <c r="Y1034" s="108"/>
      <c r="Z1034" s="109"/>
      <c r="AA1034" s="554" t="s">
        <v>35</v>
      </c>
      <c r="AB1034" s="554" t="s">
        <v>35</v>
      </c>
      <c r="AC1034" s="71"/>
      <c r="AD1034" s="71"/>
      <c r="AE1034" s="71"/>
      <c r="AF1034" s="71"/>
      <c r="AG1034" s="71"/>
      <c r="AH1034" s="103"/>
      <c r="AI1034" s="71"/>
      <c r="AJ1034" s="103"/>
      <c r="AK1034" s="103"/>
      <c r="AL1034" s="554" t="s">
        <v>35</v>
      </c>
      <c r="AM1034" s="554" t="s">
        <v>35</v>
      </c>
      <c r="AN1034" s="71"/>
      <c r="AO1034" s="103"/>
      <c r="AP1034" s="602" t="s">
        <v>35</v>
      </c>
      <c r="AQ1034" s="59" t="s">
        <v>637</v>
      </c>
      <c r="AR1034" s="59" t="s">
        <v>2013</v>
      </c>
    </row>
    <row r="1035" spans="1:44" ht="37.5" outlineLevel="2">
      <c r="A1035" s="72">
        <v>69</v>
      </c>
      <c r="B1035" s="552" t="s">
        <v>35</v>
      </c>
      <c r="C1035" s="552"/>
      <c r="D1035" s="71" t="s">
        <v>120</v>
      </c>
      <c r="E1035" s="103"/>
      <c r="F1035" s="103"/>
      <c r="G1035" s="103"/>
      <c r="H1035" s="103"/>
      <c r="I1035" s="103"/>
      <c r="J1035" s="103"/>
      <c r="K1035" s="107"/>
      <c r="L1035" s="105" t="s">
        <v>35</v>
      </c>
      <c r="M1035" s="554" t="s">
        <v>35</v>
      </c>
      <c r="N1035" s="554" t="s">
        <v>35</v>
      </c>
      <c r="O1035" s="554" t="s">
        <v>35</v>
      </c>
      <c r="P1035" s="554" t="s">
        <v>35</v>
      </c>
      <c r="Q1035" s="71" t="s">
        <v>201</v>
      </c>
      <c r="R1035" s="103" t="s">
        <v>44</v>
      </c>
      <c r="S1035" s="103">
        <v>9</v>
      </c>
      <c r="T1035" s="554">
        <v>25000</v>
      </c>
      <c r="U1035" s="554">
        <v>225000</v>
      </c>
      <c r="V1035" s="554"/>
      <c r="W1035" s="107"/>
      <c r="X1035" s="103"/>
      <c r="Y1035" s="108"/>
      <c r="Z1035" s="109"/>
      <c r="AA1035" s="554" t="s">
        <v>35</v>
      </c>
      <c r="AB1035" s="554" t="s">
        <v>35</v>
      </c>
      <c r="AC1035" s="71"/>
      <c r="AD1035" s="71"/>
      <c r="AE1035" s="71"/>
      <c r="AF1035" s="71"/>
      <c r="AG1035" s="71"/>
      <c r="AH1035" s="103"/>
      <c r="AI1035" s="71"/>
      <c r="AJ1035" s="103"/>
      <c r="AK1035" s="103"/>
      <c r="AL1035" s="554" t="s">
        <v>35</v>
      </c>
      <c r="AM1035" s="554" t="s">
        <v>35</v>
      </c>
      <c r="AN1035" s="71"/>
      <c r="AO1035" s="103"/>
      <c r="AP1035" s="602" t="s">
        <v>35</v>
      </c>
      <c r="AQ1035" s="111" t="s">
        <v>389</v>
      </c>
      <c r="AR1035" s="111" t="s">
        <v>2014</v>
      </c>
    </row>
    <row r="1036" spans="1:44" ht="93.75" outlineLevel="2">
      <c r="A1036" s="72">
        <v>69</v>
      </c>
      <c r="B1036" s="552" t="s">
        <v>35</v>
      </c>
      <c r="C1036" s="552"/>
      <c r="D1036" s="71" t="s">
        <v>202</v>
      </c>
      <c r="E1036" s="103"/>
      <c r="F1036" s="103"/>
      <c r="G1036" s="103"/>
      <c r="H1036" s="103"/>
      <c r="I1036" s="103"/>
      <c r="J1036" s="103"/>
      <c r="K1036" s="107"/>
      <c r="L1036" s="105" t="s">
        <v>35</v>
      </c>
      <c r="M1036" s="554" t="s">
        <v>35</v>
      </c>
      <c r="N1036" s="554" t="s">
        <v>35</v>
      </c>
      <c r="O1036" s="554" t="s">
        <v>35</v>
      </c>
      <c r="P1036" s="554" t="s">
        <v>35</v>
      </c>
      <c r="Q1036" s="71" t="s">
        <v>135</v>
      </c>
      <c r="R1036" s="103" t="s">
        <v>44</v>
      </c>
      <c r="S1036" s="103">
        <v>1</v>
      </c>
      <c r="T1036" s="554">
        <v>1080000</v>
      </c>
      <c r="U1036" s="554">
        <v>1080000</v>
      </c>
      <c r="V1036" s="554"/>
      <c r="W1036" s="107"/>
      <c r="X1036" s="103"/>
      <c r="Y1036" s="108"/>
      <c r="Z1036" s="109"/>
      <c r="AA1036" s="554" t="s">
        <v>35</v>
      </c>
      <c r="AB1036" s="554" t="s">
        <v>35</v>
      </c>
      <c r="AC1036" s="71"/>
      <c r="AD1036" s="71"/>
      <c r="AE1036" s="71"/>
      <c r="AF1036" s="71"/>
      <c r="AG1036" s="71"/>
      <c r="AH1036" s="103"/>
      <c r="AI1036" s="71"/>
      <c r="AJ1036" s="103"/>
      <c r="AK1036" s="103"/>
      <c r="AL1036" s="554" t="s">
        <v>35</v>
      </c>
      <c r="AM1036" s="554" t="s">
        <v>35</v>
      </c>
      <c r="AN1036" s="71"/>
      <c r="AO1036" s="103"/>
      <c r="AP1036" s="602" t="s">
        <v>35</v>
      </c>
      <c r="AQ1036" s="111"/>
      <c r="AR1036" s="111" t="s">
        <v>1934</v>
      </c>
    </row>
    <row r="1037" spans="1:44" ht="56.25" outlineLevel="2">
      <c r="A1037" s="72">
        <v>69</v>
      </c>
      <c r="B1037" s="552" t="s">
        <v>35</v>
      </c>
      <c r="C1037" s="552"/>
      <c r="D1037" s="71" t="s">
        <v>204</v>
      </c>
      <c r="E1037" s="103"/>
      <c r="F1037" s="103"/>
      <c r="G1037" s="103"/>
      <c r="H1037" s="103"/>
      <c r="I1037" s="103"/>
      <c r="J1037" s="103"/>
      <c r="K1037" s="107"/>
      <c r="L1037" s="105" t="s">
        <v>35</v>
      </c>
      <c r="M1037" s="554" t="s">
        <v>35</v>
      </c>
      <c r="N1037" s="554" t="s">
        <v>35</v>
      </c>
      <c r="O1037" s="554" t="s">
        <v>35</v>
      </c>
      <c r="P1037" s="554" t="s">
        <v>35</v>
      </c>
      <c r="Q1037" s="71" t="s">
        <v>203</v>
      </c>
      <c r="R1037" s="103" t="s">
        <v>44</v>
      </c>
      <c r="S1037" s="103">
        <v>1</v>
      </c>
      <c r="T1037" s="554">
        <v>480000</v>
      </c>
      <c r="U1037" s="554">
        <v>480000</v>
      </c>
      <c r="V1037" s="554"/>
      <c r="W1037" s="107"/>
      <c r="X1037" s="103"/>
      <c r="Y1037" s="108"/>
      <c r="Z1037" s="109"/>
      <c r="AA1037" s="554" t="s">
        <v>35</v>
      </c>
      <c r="AB1037" s="554" t="s">
        <v>35</v>
      </c>
      <c r="AC1037" s="71"/>
      <c r="AD1037" s="71"/>
      <c r="AE1037" s="71"/>
      <c r="AF1037" s="71"/>
      <c r="AG1037" s="71"/>
      <c r="AH1037" s="103"/>
      <c r="AI1037" s="71"/>
      <c r="AJ1037" s="103"/>
      <c r="AK1037" s="103"/>
      <c r="AL1037" s="554" t="s">
        <v>35</v>
      </c>
      <c r="AM1037" s="554" t="s">
        <v>35</v>
      </c>
      <c r="AN1037" s="71"/>
      <c r="AO1037" s="103"/>
      <c r="AP1037" s="602" t="s">
        <v>35</v>
      </c>
      <c r="AQ1037" s="107"/>
      <c r="AR1037" s="107" t="s">
        <v>2015</v>
      </c>
    </row>
    <row r="1038" spans="1:44" ht="37.5" outlineLevel="2">
      <c r="A1038" s="72">
        <v>69</v>
      </c>
      <c r="B1038" s="552" t="s">
        <v>35</v>
      </c>
      <c r="C1038" s="552"/>
      <c r="D1038" s="71" t="s">
        <v>120</v>
      </c>
      <c r="E1038" s="103"/>
      <c r="F1038" s="103"/>
      <c r="G1038" s="103"/>
      <c r="H1038" s="103"/>
      <c r="I1038" s="103"/>
      <c r="J1038" s="103"/>
      <c r="K1038" s="107"/>
      <c r="L1038" s="105" t="s">
        <v>35</v>
      </c>
      <c r="M1038" s="554" t="s">
        <v>35</v>
      </c>
      <c r="N1038" s="554" t="s">
        <v>35</v>
      </c>
      <c r="O1038" s="554" t="s">
        <v>35</v>
      </c>
      <c r="P1038" s="554" t="s">
        <v>35</v>
      </c>
      <c r="Q1038" s="103" t="s">
        <v>35</v>
      </c>
      <c r="R1038" s="103"/>
      <c r="S1038" s="103"/>
      <c r="T1038" s="554" t="s">
        <v>35</v>
      </c>
      <c r="U1038" s="554" t="s">
        <v>35</v>
      </c>
      <c r="V1038" s="554"/>
      <c r="W1038" s="107" t="s">
        <v>35</v>
      </c>
      <c r="X1038" s="103"/>
      <c r="Y1038" s="108"/>
      <c r="Z1038" s="109"/>
      <c r="AA1038" s="554" t="s">
        <v>35</v>
      </c>
      <c r="AB1038" s="554" t="s">
        <v>35</v>
      </c>
      <c r="AC1038" s="71"/>
      <c r="AD1038" s="71"/>
      <c r="AE1038" s="71"/>
      <c r="AF1038" s="71"/>
      <c r="AG1038" s="71"/>
      <c r="AH1038" s="103"/>
      <c r="AI1038" s="71"/>
      <c r="AJ1038" s="103"/>
      <c r="AK1038" s="103"/>
      <c r="AL1038" s="554" t="s">
        <v>35</v>
      </c>
      <c r="AM1038" s="554" t="s">
        <v>35</v>
      </c>
      <c r="AN1038" s="71"/>
      <c r="AO1038" s="103"/>
      <c r="AP1038" s="602" t="s">
        <v>35</v>
      </c>
      <c r="AQ1038" s="107"/>
      <c r="AR1038" s="107"/>
    </row>
    <row r="1039" spans="1:44" ht="56.25" outlineLevel="2">
      <c r="A1039" s="72">
        <v>69</v>
      </c>
      <c r="B1039" s="552" t="s">
        <v>35</v>
      </c>
      <c r="C1039" s="552"/>
      <c r="D1039" s="111" t="s">
        <v>389</v>
      </c>
      <c r="E1039" s="103"/>
      <c r="F1039" s="103"/>
      <c r="G1039" s="103"/>
      <c r="H1039" s="103"/>
      <c r="I1039" s="103"/>
      <c r="J1039" s="103"/>
      <c r="K1039" s="107"/>
      <c r="L1039" s="105" t="s">
        <v>35</v>
      </c>
      <c r="M1039" s="554" t="s">
        <v>35</v>
      </c>
      <c r="N1039" s="554" t="s">
        <v>35</v>
      </c>
      <c r="O1039" s="554" t="s">
        <v>35</v>
      </c>
      <c r="P1039" s="554" t="s">
        <v>35</v>
      </c>
      <c r="Q1039" s="71" t="s">
        <v>205</v>
      </c>
      <c r="R1039" s="103" t="s">
        <v>44</v>
      </c>
      <c r="S1039" s="103">
        <v>1</v>
      </c>
      <c r="T1039" s="554">
        <v>202000</v>
      </c>
      <c r="U1039" s="554">
        <v>202000</v>
      </c>
      <c r="V1039" s="554"/>
      <c r="W1039" s="107" t="s">
        <v>35</v>
      </c>
      <c r="X1039" s="103"/>
      <c r="Y1039" s="108"/>
      <c r="Z1039" s="109"/>
      <c r="AA1039" s="554" t="s">
        <v>35</v>
      </c>
      <c r="AB1039" s="554" t="s">
        <v>35</v>
      </c>
      <c r="AC1039" s="71"/>
      <c r="AD1039" s="71"/>
      <c r="AE1039" s="71"/>
      <c r="AF1039" s="71"/>
      <c r="AG1039" s="71"/>
      <c r="AH1039" s="103"/>
      <c r="AI1039" s="71"/>
      <c r="AJ1039" s="103"/>
      <c r="AK1039" s="103"/>
      <c r="AL1039" s="554" t="s">
        <v>35</v>
      </c>
      <c r="AM1039" s="554" t="s">
        <v>35</v>
      </c>
      <c r="AN1039" s="71"/>
      <c r="AO1039" s="103"/>
      <c r="AP1039" s="602" t="s">
        <v>35</v>
      </c>
      <c r="AQ1039" s="107"/>
      <c r="AR1039" s="107"/>
    </row>
    <row r="1040" spans="1:44" outlineLevel="2">
      <c r="A1040" s="72">
        <v>69</v>
      </c>
      <c r="B1040" s="552" t="s">
        <v>35</v>
      </c>
      <c r="C1040" s="552"/>
      <c r="D1040" s="71"/>
      <c r="E1040" s="103"/>
      <c r="F1040" s="103"/>
      <c r="G1040" s="103"/>
      <c r="H1040" s="103"/>
      <c r="I1040" s="103"/>
      <c r="J1040" s="103"/>
      <c r="K1040" s="107"/>
      <c r="L1040" s="105" t="s">
        <v>35</v>
      </c>
      <c r="M1040" s="554" t="s">
        <v>35</v>
      </c>
      <c r="N1040" s="554" t="s">
        <v>35</v>
      </c>
      <c r="O1040" s="554" t="s">
        <v>35</v>
      </c>
      <c r="P1040" s="554" t="s">
        <v>35</v>
      </c>
      <c r="Q1040" s="71" t="s">
        <v>206</v>
      </c>
      <c r="R1040" s="103" t="s">
        <v>44</v>
      </c>
      <c r="S1040" s="103">
        <v>1</v>
      </c>
      <c r="T1040" s="554">
        <v>356000</v>
      </c>
      <c r="U1040" s="554">
        <v>356000</v>
      </c>
      <c r="V1040" s="554"/>
      <c r="W1040" s="107" t="s">
        <v>35</v>
      </c>
      <c r="X1040" s="103"/>
      <c r="Y1040" s="108"/>
      <c r="Z1040" s="109"/>
      <c r="AA1040" s="554" t="s">
        <v>35</v>
      </c>
      <c r="AB1040" s="554" t="s">
        <v>35</v>
      </c>
      <c r="AC1040" s="71"/>
      <c r="AD1040" s="71"/>
      <c r="AE1040" s="71"/>
      <c r="AF1040" s="71"/>
      <c r="AG1040" s="71"/>
      <c r="AH1040" s="103"/>
      <c r="AI1040" s="71"/>
      <c r="AJ1040" s="103"/>
      <c r="AK1040" s="103"/>
      <c r="AL1040" s="554" t="s">
        <v>35</v>
      </c>
      <c r="AM1040" s="554" t="s">
        <v>35</v>
      </c>
      <c r="AN1040" s="71"/>
      <c r="AO1040" s="103"/>
      <c r="AP1040" s="602" t="s">
        <v>35</v>
      </c>
      <c r="AQ1040" s="107"/>
      <c r="AR1040" s="107"/>
    </row>
    <row r="1041" spans="1:44" outlineLevel="2">
      <c r="A1041" s="72">
        <v>69</v>
      </c>
      <c r="B1041" s="552" t="s">
        <v>35</v>
      </c>
      <c r="C1041" s="552"/>
      <c r="D1041" s="71"/>
      <c r="E1041" s="103"/>
      <c r="F1041" s="103"/>
      <c r="G1041" s="103"/>
      <c r="H1041" s="103"/>
      <c r="I1041" s="103"/>
      <c r="J1041" s="103"/>
      <c r="K1041" s="107"/>
      <c r="L1041" s="105" t="s">
        <v>35</v>
      </c>
      <c r="M1041" s="554" t="s">
        <v>35</v>
      </c>
      <c r="N1041" s="554" t="s">
        <v>35</v>
      </c>
      <c r="O1041" s="554" t="s">
        <v>35</v>
      </c>
      <c r="P1041" s="554" t="s">
        <v>35</v>
      </c>
      <c r="Q1041" s="71" t="s">
        <v>61</v>
      </c>
      <c r="R1041" s="103" t="s">
        <v>44</v>
      </c>
      <c r="S1041" s="103">
        <v>1</v>
      </c>
      <c r="T1041" s="554">
        <v>180000</v>
      </c>
      <c r="U1041" s="554">
        <v>180000</v>
      </c>
      <c r="V1041" s="554"/>
      <c r="W1041" s="107" t="s">
        <v>35</v>
      </c>
      <c r="X1041" s="103"/>
      <c r="Y1041" s="108"/>
      <c r="Z1041" s="109"/>
      <c r="AA1041" s="554" t="s">
        <v>35</v>
      </c>
      <c r="AB1041" s="554" t="s">
        <v>35</v>
      </c>
      <c r="AC1041" s="71"/>
      <c r="AD1041" s="71"/>
      <c r="AE1041" s="71"/>
      <c r="AF1041" s="71"/>
      <c r="AG1041" s="71"/>
      <c r="AH1041" s="103"/>
      <c r="AI1041" s="71"/>
      <c r="AJ1041" s="103"/>
      <c r="AK1041" s="103"/>
      <c r="AL1041" s="554" t="s">
        <v>35</v>
      </c>
      <c r="AM1041" s="554" t="s">
        <v>35</v>
      </c>
      <c r="AN1041" s="71"/>
      <c r="AO1041" s="103"/>
      <c r="AP1041" s="602" t="s">
        <v>35</v>
      </c>
      <c r="AQ1041" s="107"/>
      <c r="AR1041" s="107"/>
    </row>
    <row r="1042" spans="1:44" outlineLevel="2">
      <c r="A1042" s="72">
        <v>69</v>
      </c>
      <c r="B1042" s="552" t="s">
        <v>35</v>
      </c>
      <c r="C1042" s="552"/>
      <c r="D1042" s="71"/>
      <c r="E1042" s="103"/>
      <c r="F1042" s="103"/>
      <c r="G1042" s="103"/>
      <c r="H1042" s="103"/>
      <c r="I1042" s="103"/>
      <c r="J1042" s="103"/>
      <c r="K1042" s="107"/>
      <c r="L1042" s="105" t="s">
        <v>35</v>
      </c>
      <c r="M1042" s="554" t="s">
        <v>35</v>
      </c>
      <c r="N1042" s="554" t="s">
        <v>35</v>
      </c>
      <c r="O1042" s="554" t="s">
        <v>35</v>
      </c>
      <c r="P1042" s="554" t="s">
        <v>35</v>
      </c>
      <c r="Q1042" s="71" t="s">
        <v>84</v>
      </c>
      <c r="R1042" s="103" t="s">
        <v>44</v>
      </c>
      <c r="S1042" s="103">
        <v>1</v>
      </c>
      <c r="T1042" s="554">
        <v>70000</v>
      </c>
      <c r="U1042" s="554">
        <v>70000</v>
      </c>
      <c r="V1042" s="554"/>
      <c r="W1042" s="107" t="s">
        <v>35</v>
      </c>
      <c r="X1042" s="103"/>
      <c r="Y1042" s="108"/>
      <c r="Z1042" s="109"/>
      <c r="AA1042" s="554" t="s">
        <v>35</v>
      </c>
      <c r="AB1042" s="554" t="s">
        <v>35</v>
      </c>
      <c r="AC1042" s="71"/>
      <c r="AD1042" s="71"/>
      <c r="AE1042" s="71"/>
      <c r="AF1042" s="71"/>
      <c r="AG1042" s="71"/>
      <c r="AH1042" s="103"/>
      <c r="AI1042" s="71"/>
      <c r="AJ1042" s="103"/>
      <c r="AK1042" s="103"/>
      <c r="AL1042" s="554" t="s">
        <v>35</v>
      </c>
      <c r="AM1042" s="554" t="s">
        <v>35</v>
      </c>
      <c r="AN1042" s="71"/>
      <c r="AO1042" s="103"/>
      <c r="AP1042" s="602" t="s">
        <v>35</v>
      </c>
      <c r="AQ1042" s="107"/>
      <c r="AR1042" s="107"/>
    </row>
    <row r="1043" spans="1:44" outlineLevel="2">
      <c r="A1043" s="72">
        <v>69</v>
      </c>
      <c r="B1043" s="552" t="s">
        <v>35</v>
      </c>
      <c r="C1043" s="552"/>
      <c r="D1043" s="71"/>
      <c r="E1043" s="103"/>
      <c r="F1043" s="103"/>
      <c r="G1043" s="103"/>
      <c r="H1043" s="103"/>
      <c r="I1043" s="103"/>
      <c r="J1043" s="103"/>
      <c r="K1043" s="107"/>
      <c r="L1043" s="105" t="s">
        <v>35</v>
      </c>
      <c r="M1043" s="554" t="s">
        <v>35</v>
      </c>
      <c r="N1043" s="554" t="s">
        <v>35</v>
      </c>
      <c r="O1043" s="554" t="s">
        <v>35</v>
      </c>
      <c r="P1043" s="554" t="s">
        <v>35</v>
      </c>
      <c r="Q1043" s="71" t="s">
        <v>133</v>
      </c>
      <c r="R1043" s="103" t="s">
        <v>44</v>
      </c>
      <c r="S1043" s="103">
        <v>1</v>
      </c>
      <c r="T1043" s="554">
        <v>283000</v>
      </c>
      <c r="U1043" s="554">
        <v>283000</v>
      </c>
      <c r="V1043" s="554"/>
      <c r="W1043" s="107" t="s">
        <v>35</v>
      </c>
      <c r="X1043" s="103"/>
      <c r="Y1043" s="108"/>
      <c r="Z1043" s="109"/>
      <c r="AA1043" s="554" t="s">
        <v>35</v>
      </c>
      <c r="AB1043" s="554" t="s">
        <v>35</v>
      </c>
      <c r="AC1043" s="71"/>
      <c r="AD1043" s="71"/>
      <c r="AE1043" s="71"/>
      <c r="AF1043" s="71"/>
      <c r="AG1043" s="71"/>
      <c r="AH1043" s="103"/>
      <c r="AI1043" s="71"/>
      <c r="AJ1043" s="103"/>
      <c r="AK1043" s="103"/>
      <c r="AL1043" s="554" t="s">
        <v>35</v>
      </c>
      <c r="AM1043" s="554" t="s">
        <v>35</v>
      </c>
      <c r="AN1043" s="71"/>
      <c r="AO1043" s="103"/>
      <c r="AP1043" s="602" t="s">
        <v>35</v>
      </c>
      <c r="AQ1043" s="107"/>
      <c r="AR1043" s="107"/>
    </row>
    <row r="1044" spans="1:44" outlineLevel="2">
      <c r="A1044" s="72">
        <v>69</v>
      </c>
      <c r="B1044" s="552" t="s">
        <v>35</v>
      </c>
      <c r="C1044" s="552"/>
      <c r="D1044" s="71"/>
      <c r="E1044" s="103"/>
      <c r="F1044" s="103"/>
      <c r="G1044" s="103"/>
      <c r="H1044" s="103"/>
      <c r="I1044" s="103"/>
      <c r="J1044" s="103"/>
      <c r="K1044" s="107"/>
      <c r="L1044" s="105" t="s">
        <v>35</v>
      </c>
      <c r="M1044" s="554" t="s">
        <v>35</v>
      </c>
      <c r="N1044" s="554" t="s">
        <v>35</v>
      </c>
      <c r="O1044" s="554" t="s">
        <v>35</v>
      </c>
      <c r="P1044" s="554" t="s">
        <v>35</v>
      </c>
      <c r="Q1044" s="71" t="s">
        <v>207</v>
      </c>
      <c r="R1044" s="103" t="s">
        <v>27</v>
      </c>
      <c r="S1044" s="103">
        <v>1</v>
      </c>
      <c r="T1044" s="554">
        <v>12000</v>
      </c>
      <c r="U1044" s="554">
        <v>12000</v>
      </c>
      <c r="V1044" s="554"/>
      <c r="W1044" s="107" t="s">
        <v>35</v>
      </c>
      <c r="X1044" s="103"/>
      <c r="Y1044" s="108"/>
      <c r="Z1044" s="109"/>
      <c r="AA1044" s="554" t="s">
        <v>35</v>
      </c>
      <c r="AB1044" s="554" t="s">
        <v>35</v>
      </c>
      <c r="AC1044" s="71"/>
      <c r="AD1044" s="71"/>
      <c r="AE1044" s="71"/>
      <c r="AF1044" s="71"/>
      <c r="AG1044" s="71"/>
      <c r="AH1044" s="103"/>
      <c r="AI1044" s="71"/>
      <c r="AJ1044" s="103"/>
      <c r="AK1044" s="103"/>
      <c r="AL1044" s="554" t="s">
        <v>35</v>
      </c>
      <c r="AM1044" s="554" t="s">
        <v>35</v>
      </c>
      <c r="AN1044" s="71"/>
      <c r="AO1044" s="103"/>
      <c r="AP1044" s="602" t="s">
        <v>35</v>
      </c>
      <c r="AQ1044" s="107"/>
      <c r="AR1044" s="107"/>
    </row>
    <row r="1045" spans="1:44" outlineLevel="2">
      <c r="A1045" s="72">
        <v>69</v>
      </c>
      <c r="B1045" s="552" t="s">
        <v>35</v>
      </c>
      <c r="C1045" s="552"/>
      <c r="D1045" s="71"/>
      <c r="E1045" s="103"/>
      <c r="F1045" s="103"/>
      <c r="G1045" s="103"/>
      <c r="H1045" s="103"/>
      <c r="I1045" s="103"/>
      <c r="J1045" s="103"/>
      <c r="K1045" s="107"/>
      <c r="L1045" s="105" t="s">
        <v>35</v>
      </c>
      <c r="M1045" s="554" t="s">
        <v>35</v>
      </c>
      <c r="N1045" s="554" t="s">
        <v>35</v>
      </c>
      <c r="O1045" s="554" t="s">
        <v>35</v>
      </c>
      <c r="P1045" s="554" t="s">
        <v>35</v>
      </c>
      <c r="Q1045" s="110" t="s">
        <v>35</v>
      </c>
      <c r="R1045" s="67"/>
      <c r="S1045" s="67"/>
      <c r="T1045" s="554" t="s">
        <v>35</v>
      </c>
      <c r="U1045" s="554" t="s">
        <v>35</v>
      </c>
      <c r="V1045" s="554"/>
      <c r="W1045" s="107" t="s">
        <v>35</v>
      </c>
      <c r="X1045" s="103"/>
      <c r="Y1045" s="108"/>
      <c r="Z1045" s="109"/>
      <c r="AA1045" s="554" t="s">
        <v>35</v>
      </c>
      <c r="AB1045" s="554" t="s">
        <v>35</v>
      </c>
      <c r="AC1045" s="71"/>
      <c r="AD1045" s="71"/>
      <c r="AE1045" s="71"/>
      <c r="AF1045" s="71"/>
      <c r="AG1045" s="71"/>
      <c r="AH1045" s="103"/>
      <c r="AI1045" s="71"/>
      <c r="AJ1045" s="103"/>
      <c r="AK1045" s="103"/>
      <c r="AL1045" s="554" t="s">
        <v>35</v>
      </c>
      <c r="AM1045" s="554" t="s">
        <v>35</v>
      </c>
      <c r="AN1045" s="71"/>
      <c r="AO1045" s="103"/>
      <c r="AP1045" s="602" t="s">
        <v>35</v>
      </c>
      <c r="AQ1045" s="107"/>
      <c r="AR1045" s="107"/>
    </row>
    <row r="1046" spans="1:44" outlineLevel="2">
      <c r="A1046" s="72">
        <v>69</v>
      </c>
      <c r="B1046" s="552" t="s">
        <v>35</v>
      </c>
      <c r="C1046" s="552"/>
      <c r="D1046" s="71"/>
      <c r="E1046" s="103"/>
      <c r="F1046" s="103"/>
      <c r="G1046" s="103"/>
      <c r="H1046" s="103"/>
      <c r="I1046" s="103"/>
      <c r="J1046" s="103"/>
      <c r="K1046" s="107"/>
      <c r="L1046" s="105" t="s">
        <v>35</v>
      </c>
      <c r="M1046" s="554" t="s">
        <v>35</v>
      </c>
      <c r="N1046" s="554" t="s">
        <v>35</v>
      </c>
      <c r="O1046" s="554" t="s">
        <v>35</v>
      </c>
      <c r="P1046" s="554" t="s">
        <v>35</v>
      </c>
      <c r="Q1046" s="110" t="s">
        <v>35</v>
      </c>
      <c r="R1046" s="67"/>
      <c r="S1046" s="67"/>
      <c r="T1046" s="554" t="s">
        <v>35</v>
      </c>
      <c r="U1046" s="554" t="s">
        <v>35</v>
      </c>
      <c r="V1046" s="554"/>
      <c r="W1046" s="107" t="s">
        <v>35</v>
      </c>
      <c r="X1046" s="103"/>
      <c r="Y1046" s="108"/>
      <c r="Z1046" s="109"/>
      <c r="AA1046" s="554" t="s">
        <v>35</v>
      </c>
      <c r="AB1046" s="554" t="s">
        <v>35</v>
      </c>
      <c r="AC1046" s="71"/>
      <c r="AD1046" s="71"/>
      <c r="AE1046" s="71"/>
      <c r="AF1046" s="71"/>
      <c r="AG1046" s="71"/>
      <c r="AH1046" s="103"/>
      <c r="AI1046" s="71"/>
      <c r="AJ1046" s="103"/>
      <c r="AK1046" s="103"/>
      <c r="AL1046" s="554" t="s">
        <v>35</v>
      </c>
      <c r="AM1046" s="554" t="s">
        <v>35</v>
      </c>
      <c r="AN1046" s="71"/>
      <c r="AO1046" s="103"/>
      <c r="AP1046" s="602" t="s">
        <v>35</v>
      </c>
      <c r="AQ1046" s="107"/>
      <c r="AR1046" s="107"/>
    </row>
    <row r="1047" spans="1:44" outlineLevel="2">
      <c r="A1047" s="72">
        <v>69</v>
      </c>
      <c r="B1047" s="552" t="s">
        <v>35</v>
      </c>
      <c r="C1047" s="552"/>
      <c r="D1047" s="71"/>
      <c r="E1047" s="103"/>
      <c r="F1047" s="103"/>
      <c r="G1047" s="103"/>
      <c r="H1047" s="103"/>
      <c r="I1047" s="103"/>
      <c r="J1047" s="103"/>
      <c r="K1047" s="107"/>
      <c r="L1047" s="105" t="s">
        <v>35</v>
      </c>
      <c r="M1047" s="554" t="s">
        <v>35</v>
      </c>
      <c r="N1047" s="554" t="s">
        <v>35</v>
      </c>
      <c r="O1047" s="554" t="s">
        <v>35</v>
      </c>
      <c r="P1047" s="554" t="s">
        <v>35</v>
      </c>
      <c r="Q1047" s="71" t="s">
        <v>35</v>
      </c>
      <c r="R1047" s="103"/>
      <c r="S1047" s="103"/>
      <c r="T1047" s="554" t="s">
        <v>35</v>
      </c>
      <c r="U1047" s="554" t="s">
        <v>35</v>
      </c>
      <c r="V1047" s="554"/>
      <c r="W1047" s="107" t="s">
        <v>35</v>
      </c>
      <c r="X1047" s="103"/>
      <c r="Y1047" s="108"/>
      <c r="Z1047" s="109"/>
      <c r="AA1047" s="554" t="s">
        <v>35</v>
      </c>
      <c r="AB1047" s="554" t="s">
        <v>35</v>
      </c>
      <c r="AC1047" s="71"/>
      <c r="AD1047" s="71"/>
      <c r="AE1047" s="71"/>
      <c r="AF1047" s="71"/>
      <c r="AG1047" s="71"/>
      <c r="AH1047" s="103"/>
      <c r="AI1047" s="71"/>
      <c r="AJ1047" s="103"/>
      <c r="AK1047" s="103"/>
      <c r="AL1047" s="554" t="s">
        <v>35</v>
      </c>
      <c r="AM1047" s="554" t="s">
        <v>35</v>
      </c>
      <c r="AN1047" s="71"/>
      <c r="AO1047" s="103"/>
      <c r="AP1047" s="602" t="s">
        <v>35</v>
      </c>
      <c r="AQ1047" s="107"/>
      <c r="AR1047" s="107"/>
    </row>
    <row r="1048" spans="1:44" outlineLevel="2">
      <c r="A1048" s="72">
        <v>69</v>
      </c>
      <c r="B1048" s="552" t="s">
        <v>35</v>
      </c>
      <c r="C1048" s="552"/>
      <c r="D1048" s="71"/>
      <c r="E1048" s="103"/>
      <c r="F1048" s="103"/>
      <c r="G1048" s="103"/>
      <c r="H1048" s="103"/>
      <c r="I1048" s="103"/>
      <c r="J1048" s="103"/>
      <c r="K1048" s="107"/>
      <c r="L1048" s="105" t="s">
        <v>35</v>
      </c>
      <c r="M1048" s="554" t="s">
        <v>35</v>
      </c>
      <c r="N1048" s="554" t="s">
        <v>35</v>
      </c>
      <c r="O1048" s="554" t="s">
        <v>35</v>
      </c>
      <c r="P1048" s="554" t="s">
        <v>35</v>
      </c>
      <c r="Q1048" s="71" t="s">
        <v>35</v>
      </c>
      <c r="R1048" s="103"/>
      <c r="S1048" s="103"/>
      <c r="T1048" s="554" t="s">
        <v>35</v>
      </c>
      <c r="U1048" s="554" t="s">
        <v>35</v>
      </c>
      <c r="V1048" s="554"/>
      <c r="W1048" s="107" t="s">
        <v>35</v>
      </c>
      <c r="X1048" s="103"/>
      <c r="Y1048" s="108"/>
      <c r="Z1048" s="109"/>
      <c r="AA1048" s="554" t="s">
        <v>35</v>
      </c>
      <c r="AB1048" s="554" t="s">
        <v>35</v>
      </c>
      <c r="AC1048" s="71"/>
      <c r="AD1048" s="71"/>
      <c r="AE1048" s="71"/>
      <c r="AF1048" s="71"/>
      <c r="AG1048" s="71"/>
      <c r="AH1048" s="103"/>
      <c r="AI1048" s="71"/>
      <c r="AJ1048" s="103"/>
      <c r="AK1048" s="103"/>
      <c r="AL1048" s="554" t="s">
        <v>35</v>
      </c>
      <c r="AM1048" s="554" t="s">
        <v>35</v>
      </c>
      <c r="AN1048" s="71"/>
      <c r="AO1048" s="103"/>
      <c r="AP1048" s="602" t="s">
        <v>35</v>
      </c>
      <c r="AQ1048" s="107"/>
      <c r="AR1048" s="107"/>
    </row>
    <row r="1049" spans="1:44" outlineLevel="2">
      <c r="A1049" s="72">
        <v>69</v>
      </c>
      <c r="B1049" s="552" t="s">
        <v>35</v>
      </c>
      <c r="C1049" s="552"/>
      <c r="D1049" s="71"/>
      <c r="E1049" s="103"/>
      <c r="F1049" s="103"/>
      <c r="G1049" s="103"/>
      <c r="H1049" s="103"/>
      <c r="I1049" s="103"/>
      <c r="J1049" s="103"/>
      <c r="K1049" s="107"/>
      <c r="L1049" s="105" t="s">
        <v>35</v>
      </c>
      <c r="M1049" s="554" t="s">
        <v>35</v>
      </c>
      <c r="N1049" s="554" t="s">
        <v>35</v>
      </c>
      <c r="O1049" s="554" t="s">
        <v>35</v>
      </c>
      <c r="P1049" s="554" t="s">
        <v>35</v>
      </c>
      <c r="Q1049" s="71" t="s">
        <v>35</v>
      </c>
      <c r="R1049" s="103"/>
      <c r="S1049" s="103"/>
      <c r="T1049" s="554" t="s">
        <v>35</v>
      </c>
      <c r="U1049" s="554" t="s">
        <v>35</v>
      </c>
      <c r="V1049" s="554"/>
      <c r="W1049" s="107" t="s">
        <v>35</v>
      </c>
      <c r="X1049" s="103"/>
      <c r="Y1049" s="108"/>
      <c r="Z1049" s="109"/>
      <c r="AA1049" s="554" t="s">
        <v>35</v>
      </c>
      <c r="AB1049" s="554" t="s">
        <v>35</v>
      </c>
      <c r="AC1049" s="71"/>
      <c r="AD1049" s="71"/>
      <c r="AE1049" s="71"/>
      <c r="AF1049" s="71"/>
      <c r="AG1049" s="71"/>
      <c r="AH1049" s="103"/>
      <c r="AI1049" s="71"/>
      <c r="AJ1049" s="103"/>
      <c r="AK1049" s="103"/>
      <c r="AL1049" s="554" t="s">
        <v>35</v>
      </c>
      <c r="AM1049" s="554" t="s">
        <v>35</v>
      </c>
      <c r="AN1049" s="71"/>
      <c r="AO1049" s="103"/>
      <c r="AP1049" s="602" t="s">
        <v>35</v>
      </c>
      <c r="AQ1049" s="107"/>
      <c r="AR1049" s="107"/>
    </row>
    <row r="1050" spans="1:44" outlineLevel="2">
      <c r="A1050" s="72">
        <v>69</v>
      </c>
      <c r="B1050" s="552" t="s">
        <v>35</v>
      </c>
      <c r="C1050" s="552"/>
      <c r="D1050" s="71"/>
      <c r="E1050" s="103"/>
      <c r="F1050" s="103"/>
      <c r="G1050" s="103"/>
      <c r="H1050" s="103"/>
      <c r="I1050" s="103"/>
      <c r="J1050" s="103"/>
      <c r="K1050" s="107"/>
      <c r="L1050" s="105" t="s">
        <v>35</v>
      </c>
      <c r="M1050" s="554" t="s">
        <v>35</v>
      </c>
      <c r="N1050" s="554" t="s">
        <v>35</v>
      </c>
      <c r="O1050" s="554" t="s">
        <v>35</v>
      </c>
      <c r="P1050" s="554" t="s">
        <v>35</v>
      </c>
      <c r="Q1050" s="71" t="s">
        <v>35</v>
      </c>
      <c r="R1050" s="103"/>
      <c r="S1050" s="103"/>
      <c r="T1050" s="554" t="s">
        <v>35</v>
      </c>
      <c r="U1050" s="554" t="s">
        <v>35</v>
      </c>
      <c r="V1050" s="554"/>
      <c r="W1050" s="107" t="s">
        <v>35</v>
      </c>
      <c r="X1050" s="103"/>
      <c r="Y1050" s="108"/>
      <c r="Z1050" s="109"/>
      <c r="AA1050" s="554" t="s">
        <v>35</v>
      </c>
      <c r="AB1050" s="554" t="s">
        <v>35</v>
      </c>
      <c r="AC1050" s="71"/>
      <c r="AD1050" s="71"/>
      <c r="AE1050" s="71"/>
      <c r="AF1050" s="71"/>
      <c r="AG1050" s="71"/>
      <c r="AH1050" s="103"/>
      <c r="AI1050" s="71"/>
      <c r="AJ1050" s="103"/>
      <c r="AK1050" s="103"/>
      <c r="AL1050" s="554" t="s">
        <v>35</v>
      </c>
      <c r="AM1050" s="554" t="s">
        <v>35</v>
      </c>
      <c r="AN1050" s="71"/>
      <c r="AO1050" s="103"/>
      <c r="AP1050" s="602" t="s">
        <v>35</v>
      </c>
      <c r="AQ1050" s="107"/>
      <c r="AR1050" s="107"/>
    </row>
    <row r="1051" spans="1:44" outlineLevel="2">
      <c r="A1051" s="72">
        <v>69</v>
      </c>
      <c r="B1051" s="552" t="s">
        <v>35</v>
      </c>
      <c r="C1051" s="552"/>
      <c r="D1051" s="71"/>
      <c r="E1051" s="103"/>
      <c r="F1051" s="103"/>
      <c r="G1051" s="103"/>
      <c r="H1051" s="103"/>
      <c r="I1051" s="103"/>
      <c r="J1051" s="103"/>
      <c r="K1051" s="107"/>
      <c r="L1051" s="105" t="s">
        <v>35</v>
      </c>
      <c r="M1051" s="554" t="s">
        <v>35</v>
      </c>
      <c r="N1051" s="554" t="s">
        <v>35</v>
      </c>
      <c r="O1051" s="554" t="s">
        <v>35</v>
      </c>
      <c r="P1051" s="554" t="s">
        <v>35</v>
      </c>
      <c r="Q1051" s="71" t="s">
        <v>35</v>
      </c>
      <c r="R1051" s="103"/>
      <c r="S1051" s="103"/>
      <c r="T1051" s="554" t="s">
        <v>35</v>
      </c>
      <c r="U1051" s="554" t="s">
        <v>35</v>
      </c>
      <c r="V1051" s="554"/>
      <c r="W1051" s="107" t="s">
        <v>35</v>
      </c>
      <c r="X1051" s="103"/>
      <c r="Y1051" s="108"/>
      <c r="Z1051" s="109"/>
      <c r="AA1051" s="554" t="s">
        <v>35</v>
      </c>
      <c r="AB1051" s="554" t="s">
        <v>35</v>
      </c>
      <c r="AC1051" s="71"/>
      <c r="AD1051" s="71"/>
      <c r="AE1051" s="71"/>
      <c r="AF1051" s="71"/>
      <c r="AG1051" s="71"/>
      <c r="AH1051" s="103"/>
      <c r="AI1051" s="71"/>
      <c r="AJ1051" s="103"/>
      <c r="AK1051" s="103"/>
      <c r="AL1051" s="554" t="s">
        <v>35</v>
      </c>
      <c r="AM1051" s="554" t="s">
        <v>35</v>
      </c>
      <c r="AN1051" s="71"/>
      <c r="AO1051" s="103"/>
      <c r="AP1051" s="602" t="s">
        <v>35</v>
      </c>
      <c r="AQ1051" s="107"/>
      <c r="AR1051" s="107"/>
    </row>
    <row r="1052" spans="1:44" outlineLevel="2">
      <c r="A1052" s="72">
        <v>69</v>
      </c>
      <c r="B1052" s="552" t="s">
        <v>35</v>
      </c>
      <c r="C1052" s="552"/>
      <c r="D1052" s="71"/>
      <c r="E1052" s="103"/>
      <c r="F1052" s="103"/>
      <c r="G1052" s="103"/>
      <c r="H1052" s="103"/>
      <c r="I1052" s="103"/>
      <c r="J1052" s="103"/>
      <c r="K1052" s="107"/>
      <c r="L1052" s="105" t="s">
        <v>35</v>
      </c>
      <c r="M1052" s="554" t="s">
        <v>35</v>
      </c>
      <c r="N1052" s="554" t="s">
        <v>35</v>
      </c>
      <c r="O1052" s="554" t="s">
        <v>35</v>
      </c>
      <c r="P1052" s="554" t="s">
        <v>35</v>
      </c>
      <c r="Q1052" s="71" t="s">
        <v>35</v>
      </c>
      <c r="R1052" s="103"/>
      <c r="S1052" s="103"/>
      <c r="T1052" s="554" t="s">
        <v>35</v>
      </c>
      <c r="U1052" s="554" t="s">
        <v>35</v>
      </c>
      <c r="V1052" s="554"/>
      <c r="W1052" s="107" t="s">
        <v>35</v>
      </c>
      <c r="X1052" s="103"/>
      <c r="Y1052" s="108"/>
      <c r="Z1052" s="109"/>
      <c r="AA1052" s="554" t="s">
        <v>35</v>
      </c>
      <c r="AB1052" s="554" t="s">
        <v>35</v>
      </c>
      <c r="AC1052" s="71"/>
      <c r="AD1052" s="71"/>
      <c r="AE1052" s="71"/>
      <c r="AF1052" s="71"/>
      <c r="AG1052" s="71"/>
      <c r="AH1052" s="103"/>
      <c r="AI1052" s="71"/>
      <c r="AJ1052" s="103"/>
      <c r="AK1052" s="103"/>
      <c r="AL1052" s="554" t="s">
        <v>35</v>
      </c>
      <c r="AM1052" s="554" t="s">
        <v>35</v>
      </c>
      <c r="AN1052" s="71"/>
      <c r="AO1052" s="103"/>
      <c r="AP1052" s="602" t="s">
        <v>35</v>
      </c>
      <c r="AQ1052" s="107"/>
      <c r="AR1052" s="107"/>
    </row>
    <row r="1053" spans="1:44" outlineLevel="2">
      <c r="A1053" s="72">
        <v>69</v>
      </c>
      <c r="B1053" s="552" t="s">
        <v>35</v>
      </c>
      <c r="C1053" s="552"/>
      <c r="D1053" s="71"/>
      <c r="E1053" s="103"/>
      <c r="F1053" s="103"/>
      <c r="G1053" s="103"/>
      <c r="H1053" s="103"/>
      <c r="I1053" s="103"/>
      <c r="J1053" s="103"/>
      <c r="K1053" s="107"/>
      <c r="L1053" s="105" t="s">
        <v>35</v>
      </c>
      <c r="M1053" s="554" t="s">
        <v>35</v>
      </c>
      <c r="N1053" s="554" t="s">
        <v>35</v>
      </c>
      <c r="O1053" s="554" t="s">
        <v>35</v>
      </c>
      <c r="P1053" s="554" t="s">
        <v>35</v>
      </c>
      <c r="Q1053" s="71" t="s">
        <v>35</v>
      </c>
      <c r="R1053" s="103"/>
      <c r="S1053" s="103"/>
      <c r="T1053" s="554" t="s">
        <v>35</v>
      </c>
      <c r="U1053" s="554" t="s">
        <v>35</v>
      </c>
      <c r="V1053" s="554"/>
      <c r="W1053" s="107" t="s">
        <v>35</v>
      </c>
      <c r="X1053" s="103"/>
      <c r="Y1053" s="108"/>
      <c r="Z1053" s="109"/>
      <c r="AA1053" s="554" t="s">
        <v>35</v>
      </c>
      <c r="AB1053" s="554" t="s">
        <v>35</v>
      </c>
      <c r="AC1053" s="71"/>
      <c r="AD1053" s="71"/>
      <c r="AE1053" s="71"/>
      <c r="AF1053" s="71"/>
      <c r="AG1053" s="71"/>
      <c r="AH1053" s="103"/>
      <c r="AI1053" s="71"/>
      <c r="AJ1053" s="103"/>
      <c r="AK1053" s="103"/>
      <c r="AL1053" s="554" t="s">
        <v>35</v>
      </c>
      <c r="AM1053" s="554" t="s">
        <v>35</v>
      </c>
      <c r="AN1053" s="71"/>
      <c r="AO1053" s="103"/>
      <c r="AP1053" s="602" t="s">
        <v>35</v>
      </c>
      <c r="AQ1053" s="107"/>
      <c r="AR1053" s="107"/>
    </row>
    <row r="1054" spans="1:44" outlineLevel="2">
      <c r="A1054" s="72">
        <v>69</v>
      </c>
      <c r="B1054" s="552" t="s">
        <v>35</v>
      </c>
      <c r="C1054" s="552"/>
      <c r="D1054" s="71"/>
      <c r="E1054" s="103"/>
      <c r="F1054" s="103"/>
      <c r="G1054" s="103"/>
      <c r="H1054" s="103"/>
      <c r="I1054" s="103"/>
      <c r="J1054" s="103"/>
      <c r="K1054" s="107"/>
      <c r="L1054" s="105" t="s">
        <v>35</v>
      </c>
      <c r="M1054" s="554" t="s">
        <v>35</v>
      </c>
      <c r="N1054" s="554" t="s">
        <v>35</v>
      </c>
      <c r="O1054" s="554" t="s">
        <v>35</v>
      </c>
      <c r="P1054" s="554" t="s">
        <v>35</v>
      </c>
      <c r="Q1054" s="71" t="s">
        <v>35</v>
      </c>
      <c r="R1054" s="103"/>
      <c r="S1054" s="103"/>
      <c r="T1054" s="554" t="s">
        <v>35</v>
      </c>
      <c r="U1054" s="554" t="s">
        <v>35</v>
      </c>
      <c r="V1054" s="554"/>
      <c r="W1054" s="107" t="s">
        <v>35</v>
      </c>
      <c r="X1054" s="103"/>
      <c r="Y1054" s="108"/>
      <c r="Z1054" s="109"/>
      <c r="AA1054" s="554" t="s">
        <v>35</v>
      </c>
      <c r="AB1054" s="554" t="s">
        <v>35</v>
      </c>
      <c r="AC1054" s="71"/>
      <c r="AD1054" s="71"/>
      <c r="AE1054" s="71"/>
      <c r="AF1054" s="71"/>
      <c r="AG1054" s="71"/>
      <c r="AH1054" s="103"/>
      <c r="AI1054" s="71"/>
      <c r="AJ1054" s="103"/>
      <c r="AK1054" s="103"/>
      <c r="AL1054" s="554" t="s">
        <v>35</v>
      </c>
      <c r="AM1054" s="554" t="s">
        <v>35</v>
      </c>
      <c r="AN1054" s="71"/>
      <c r="AO1054" s="103"/>
      <c r="AP1054" s="602" t="s">
        <v>35</v>
      </c>
      <c r="AQ1054" s="107"/>
      <c r="AR1054" s="107"/>
    </row>
    <row r="1055" spans="1:44" outlineLevel="2">
      <c r="A1055" s="72">
        <v>69</v>
      </c>
      <c r="B1055" s="552" t="s">
        <v>35</v>
      </c>
      <c r="C1055" s="552"/>
      <c r="D1055" s="71"/>
      <c r="E1055" s="103"/>
      <c r="F1055" s="103"/>
      <c r="G1055" s="103"/>
      <c r="H1055" s="103"/>
      <c r="I1055" s="103"/>
      <c r="J1055" s="103"/>
      <c r="K1055" s="107"/>
      <c r="L1055" s="105" t="s">
        <v>35</v>
      </c>
      <c r="M1055" s="554" t="s">
        <v>35</v>
      </c>
      <c r="N1055" s="554" t="s">
        <v>35</v>
      </c>
      <c r="O1055" s="554" t="s">
        <v>35</v>
      </c>
      <c r="P1055" s="554" t="s">
        <v>35</v>
      </c>
      <c r="Q1055" s="71" t="s">
        <v>35</v>
      </c>
      <c r="R1055" s="103"/>
      <c r="S1055" s="103"/>
      <c r="T1055" s="554" t="s">
        <v>35</v>
      </c>
      <c r="U1055" s="554" t="s">
        <v>35</v>
      </c>
      <c r="V1055" s="554"/>
      <c r="W1055" s="107" t="s">
        <v>35</v>
      </c>
      <c r="X1055" s="103"/>
      <c r="Y1055" s="108"/>
      <c r="Z1055" s="109"/>
      <c r="AA1055" s="554" t="s">
        <v>35</v>
      </c>
      <c r="AB1055" s="554" t="s">
        <v>35</v>
      </c>
      <c r="AC1055" s="71"/>
      <c r="AD1055" s="71"/>
      <c r="AE1055" s="71"/>
      <c r="AF1055" s="71"/>
      <c r="AG1055" s="71"/>
      <c r="AH1055" s="103"/>
      <c r="AI1055" s="71"/>
      <c r="AJ1055" s="103"/>
      <c r="AK1055" s="103"/>
      <c r="AL1055" s="554" t="s">
        <v>35</v>
      </c>
      <c r="AM1055" s="554" t="s">
        <v>35</v>
      </c>
      <c r="AN1055" s="71"/>
      <c r="AO1055" s="103"/>
      <c r="AP1055" s="602" t="s">
        <v>35</v>
      </c>
      <c r="AQ1055" s="107"/>
      <c r="AR1055" s="107"/>
    </row>
    <row r="1056" spans="1:44" outlineLevel="2">
      <c r="A1056" s="72">
        <v>69</v>
      </c>
      <c r="B1056" s="552"/>
      <c r="C1056" s="552"/>
      <c r="D1056" s="61"/>
      <c r="E1056" s="103"/>
      <c r="F1056" s="103"/>
      <c r="G1056" s="103"/>
      <c r="H1056" s="103"/>
      <c r="I1056" s="103"/>
      <c r="J1056" s="103"/>
      <c r="K1056" s="107"/>
      <c r="L1056" s="105" t="s">
        <v>35</v>
      </c>
      <c r="M1056" s="554" t="s">
        <v>35</v>
      </c>
      <c r="N1056" s="554" t="s">
        <v>35</v>
      </c>
      <c r="O1056" s="554" t="s">
        <v>35</v>
      </c>
      <c r="P1056" s="554" t="s">
        <v>35</v>
      </c>
      <c r="Q1056" s="71" t="s">
        <v>35</v>
      </c>
      <c r="R1056" s="103"/>
      <c r="S1056" s="103"/>
      <c r="T1056" s="554" t="s">
        <v>35</v>
      </c>
      <c r="U1056" s="554" t="s">
        <v>35</v>
      </c>
      <c r="V1056" s="554"/>
      <c r="W1056" s="107" t="s">
        <v>35</v>
      </c>
      <c r="X1056" s="103"/>
      <c r="Y1056" s="108"/>
      <c r="Z1056" s="109"/>
      <c r="AA1056" s="554" t="s">
        <v>35</v>
      </c>
      <c r="AB1056" s="554" t="s">
        <v>35</v>
      </c>
      <c r="AC1056" s="71"/>
      <c r="AD1056" s="71"/>
      <c r="AE1056" s="71"/>
      <c r="AF1056" s="71"/>
      <c r="AG1056" s="71"/>
      <c r="AH1056" s="103"/>
      <c r="AI1056" s="71"/>
      <c r="AJ1056" s="103"/>
      <c r="AK1056" s="103"/>
      <c r="AL1056" s="554" t="s">
        <v>35</v>
      </c>
      <c r="AM1056" s="554" t="s">
        <v>35</v>
      </c>
      <c r="AN1056" s="71"/>
      <c r="AO1056" s="103"/>
      <c r="AP1056" s="602" t="s">
        <v>35</v>
      </c>
      <c r="AQ1056" s="107"/>
      <c r="AR1056" s="107"/>
    </row>
    <row r="1057" spans="1:44" outlineLevel="1">
      <c r="A1057" s="84" t="s">
        <v>2090</v>
      </c>
      <c r="B1057" s="552">
        <v>70</v>
      </c>
      <c r="C1057" s="552">
        <v>417</v>
      </c>
      <c r="D1057" s="61" t="s">
        <v>171</v>
      </c>
      <c r="E1057" s="162"/>
      <c r="F1057" s="103"/>
      <c r="G1057" s="162"/>
      <c r="H1057" s="179"/>
      <c r="I1057" s="179"/>
      <c r="J1057" s="179"/>
      <c r="K1057" s="129"/>
      <c r="L1057" s="621">
        <v>63.7</v>
      </c>
      <c r="M1057" s="553"/>
      <c r="N1057" s="553"/>
      <c r="O1057" s="553">
        <v>106952300</v>
      </c>
      <c r="P1057" s="553">
        <v>0</v>
      </c>
      <c r="Q1057" s="61"/>
      <c r="R1057" s="162"/>
      <c r="S1057" s="162">
        <v>0</v>
      </c>
      <c r="T1057" s="553"/>
      <c r="U1057" s="553">
        <v>0</v>
      </c>
      <c r="V1057" s="553"/>
      <c r="W1057" s="129"/>
      <c r="X1057" s="162"/>
      <c r="Y1057" s="169">
        <v>141.126</v>
      </c>
      <c r="Z1057" s="170">
        <v>40.604999999999997</v>
      </c>
      <c r="AA1057" s="553"/>
      <c r="AB1057" s="553">
        <v>516192530.71799994</v>
      </c>
      <c r="AC1057" s="71"/>
      <c r="AD1057" s="71"/>
      <c r="AE1057" s="71"/>
      <c r="AF1057" s="71"/>
      <c r="AG1057" s="71"/>
      <c r="AH1057" s="103"/>
      <c r="AI1057" s="61"/>
      <c r="AJ1057" s="162"/>
      <c r="AK1057" s="162">
        <v>1</v>
      </c>
      <c r="AL1057" s="553"/>
      <c r="AM1057" s="553">
        <v>17000000</v>
      </c>
      <c r="AN1057" s="61"/>
      <c r="AO1057" s="162">
        <v>1</v>
      </c>
      <c r="AP1057" s="602">
        <v>640144830.71799994</v>
      </c>
      <c r="AQ1057" s="111"/>
      <c r="AR1057" s="111"/>
    </row>
    <row r="1058" spans="1:44" ht="75" outlineLevel="2">
      <c r="A1058" s="72">
        <v>70</v>
      </c>
      <c r="B1058" s="552" t="s">
        <v>35</v>
      </c>
      <c r="C1058" s="552"/>
      <c r="D1058" s="71" t="s">
        <v>172</v>
      </c>
      <c r="E1058" s="103"/>
      <c r="F1058" s="103"/>
      <c r="G1058" s="103">
        <v>225</v>
      </c>
      <c r="H1058" s="67">
        <v>7</v>
      </c>
      <c r="I1058" s="67">
        <v>396</v>
      </c>
      <c r="J1058" s="67" t="s">
        <v>169</v>
      </c>
      <c r="K1058" s="107" t="s">
        <v>973</v>
      </c>
      <c r="L1058" s="594">
        <v>63.7</v>
      </c>
      <c r="M1058" s="554">
        <v>1679000</v>
      </c>
      <c r="N1058" s="554">
        <v>0</v>
      </c>
      <c r="O1058" s="554">
        <v>106952300</v>
      </c>
      <c r="P1058" s="554">
        <v>0</v>
      </c>
      <c r="Q1058" s="71" t="s">
        <v>35</v>
      </c>
      <c r="R1058" s="103"/>
      <c r="S1058" s="103"/>
      <c r="T1058" s="554" t="s">
        <v>35</v>
      </c>
      <c r="U1058" s="554" t="s">
        <v>35</v>
      </c>
      <c r="V1058" s="554" t="s">
        <v>2163</v>
      </c>
      <c r="W1058" s="107" t="s">
        <v>1093</v>
      </c>
      <c r="X1058" s="103" t="s">
        <v>27</v>
      </c>
      <c r="Y1058" s="108">
        <v>0.54</v>
      </c>
      <c r="Z1058" s="109">
        <v>10.59</v>
      </c>
      <c r="AA1058" s="554">
        <v>3152933</v>
      </c>
      <c r="AB1058" s="554">
        <v>1702583.82</v>
      </c>
      <c r="AC1058" s="71" t="s">
        <v>28</v>
      </c>
      <c r="AD1058" s="71" t="s">
        <v>29</v>
      </c>
      <c r="AE1058" s="71" t="s">
        <v>30</v>
      </c>
      <c r="AF1058" s="71" t="s">
        <v>41</v>
      </c>
      <c r="AG1058" s="71" t="s">
        <v>32</v>
      </c>
      <c r="AH1058" s="103"/>
      <c r="AI1058" s="71" t="s">
        <v>579</v>
      </c>
      <c r="AJ1058" s="103" t="s">
        <v>560</v>
      </c>
      <c r="AK1058" s="103">
        <v>1</v>
      </c>
      <c r="AL1058" s="554">
        <v>17000000</v>
      </c>
      <c r="AM1058" s="554">
        <v>17000000</v>
      </c>
      <c r="AN1058" s="71" t="s">
        <v>407</v>
      </c>
      <c r="AO1058" s="103">
        <v>1</v>
      </c>
      <c r="AP1058" s="602" t="s">
        <v>35</v>
      </c>
      <c r="AQ1058" s="111" t="s">
        <v>624</v>
      </c>
      <c r="AR1058" s="111" t="s">
        <v>1912</v>
      </c>
    </row>
    <row r="1059" spans="1:44" ht="322.5" outlineLevel="2">
      <c r="A1059" s="72">
        <v>70</v>
      </c>
      <c r="B1059" s="552" t="s">
        <v>35</v>
      </c>
      <c r="C1059" s="552"/>
      <c r="D1059" s="71" t="s">
        <v>163</v>
      </c>
      <c r="E1059" s="103"/>
      <c r="F1059" s="103"/>
      <c r="G1059" s="103"/>
      <c r="H1059" s="67"/>
      <c r="I1059" s="67"/>
      <c r="J1059" s="67"/>
      <c r="K1059" s="107"/>
      <c r="L1059" s="594" t="s">
        <v>35</v>
      </c>
      <c r="M1059" s="554" t="s">
        <v>35</v>
      </c>
      <c r="N1059" s="554" t="s">
        <v>35</v>
      </c>
      <c r="O1059" s="554" t="s">
        <v>35</v>
      </c>
      <c r="P1059" s="554" t="s">
        <v>35</v>
      </c>
      <c r="Q1059" s="71" t="s">
        <v>35</v>
      </c>
      <c r="R1059" s="103"/>
      <c r="S1059" s="103"/>
      <c r="T1059" s="554" t="s">
        <v>35</v>
      </c>
      <c r="U1059" s="554" t="s">
        <v>35</v>
      </c>
      <c r="V1059" s="554"/>
      <c r="W1059" s="107" t="s">
        <v>1063</v>
      </c>
      <c r="X1059" s="103" t="s">
        <v>27</v>
      </c>
      <c r="Y1059" s="108">
        <v>78.94</v>
      </c>
      <c r="Z1059" s="109">
        <v>6.5000000000000002E-2</v>
      </c>
      <c r="AA1059" s="554">
        <v>3941166</v>
      </c>
      <c r="AB1059" s="554">
        <v>311115644.03999996</v>
      </c>
      <c r="AC1059" s="71" t="s">
        <v>28</v>
      </c>
      <c r="AD1059" s="71" t="s">
        <v>29</v>
      </c>
      <c r="AE1059" s="71" t="s">
        <v>30</v>
      </c>
      <c r="AF1059" s="71" t="s">
        <v>31</v>
      </c>
      <c r="AG1059" s="71" t="s">
        <v>32</v>
      </c>
      <c r="AH1059" s="103"/>
      <c r="AI1059" s="71"/>
      <c r="AJ1059" s="103"/>
      <c r="AK1059" s="103"/>
      <c r="AL1059" s="554" t="s">
        <v>35</v>
      </c>
      <c r="AM1059" s="554" t="s">
        <v>35</v>
      </c>
      <c r="AN1059" s="71"/>
      <c r="AO1059" s="103"/>
      <c r="AP1059" s="602" t="s">
        <v>35</v>
      </c>
      <c r="AQ1059" s="59" t="s">
        <v>625</v>
      </c>
      <c r="AR1059" s="59" t="s">
        <v>395</v>
      </c>
    </row>
    <row r="1060" spans="1:44" ht="112.5" outlineLevel="2">
      <c r="A1060" s="72">
        <v>70</v>
      </c>
      <c r="B1060" s="552" t="s">
        <v>35</v>
      </c>
      <c r="C1060" s="552"/>
      <c r="D1060" s="71"/>
      <c r="E1060" s="103"/>
      <c r="F1060" s="103"/>
      <c r="G1060" s="103"/>
      <c r="H1060" s="103"/>
      <c r="I1060" s="103"/>
      <c r="J1060" s="103"/>
      <c r="K1060" s="107"/>
      <c r="L1060" s="105" t="s">
        <v>35</v>
      </c>
      <c r="M1060" s="554" t="s">
        <v>35</v>
      </c>
      <c r="N1060" s="554" t="s">
        <v>35</v>
      </c>
      <c r="O1060" s="554" t="s">
        <v>35</v>
      </c>
      <c r="P1060" s="554" t="s">
        <v>35</v>
      </c>
      <c r="Q1060" s="71" t="s">
        <v>35</v>
      </c>
      <c r="R1060" s="103"/>
      <c r="S1060" s="103"/>
      <c r="T1060" s="554" t="s">
        <v>35</v>
      </c>
      <c r="U1060" s="554" t="s">
        <v>35</v>
      </c>
      <c r="V1060" s="554"/>
      <c r="W1060" s="107" t="s">
        <v>1063</v>
      </c>
      <c r="X1060" s="103" t="s">
        <v>27</v>
      </c>
      <c r="Y1060" s="108">
        <v>33.5</v>
      </c>
      <c r="Z1060" s="109"/>
      <c r="AA1060" s="554">
        <v>3941166</v>
      </c>
      <c r="AB1060" s="554">
        <v>132029061</v>
      </c>
      <c r="AC1060" s="71" t="s">
        <v>28</v>
      </c>
      <c r="AD1060" s="71" t="s">
        <v>29</v>
      </c>
      <c r="AE1060" s="71" t="s">
        <v>30</v>
      </c>
      <c r="AF1060" s="71" t="s">
        <v>31</v>
      </c>
      <c r="AG1060" s="71" t="s">
        <v>32</v>
      </c>
      <c r="AH1060" s="103"/>
      <c r="AI1060" s="71"/>
      <c r="AJ1060" s="103"/>
      <c r="AK1060" s="103"/>
      <c r="AL1060" s="554" t="s">
        <v>35</v>
      </c>
      <c r="AM1060" s="554" t="s">
        <v>35</v>
      </c>
      <c r="AN1060" s="71"/>
      <c r="AO1060" s="103"/>
      <c r="AP1060" s="602" t="s">
        <v>35</v>
      </c>
      <c r="AQ1060" s="59" t="s">
        <v>626</v>
      </c>
      <c r="AR1060" s="59" t="s">
        <v>2016</v>
      </c>
    </row>
    <row r="1061" spans="1:44" ht="66.75" outlineLevel="2">
      <c r="A1061" s="72">
        <v>70</v>
      </c>
      <c r="B1061" s="552" t="s">
        <v>35</v>
      </c>
      <c r="C1061" s="552"/>
      <c r="D1061" s="71"/>
      <c r="E1061" s="103"/>
      <c r="F1061" s="103"/>
      <c r="G1061" s="103"/>
      <c r="H1061" s="103"/>
      <c r="I1061" s="103"/>
      <c r="J1061" s="103"/>
      <c r="K1061" s="107"/>
      <c r="L1061" s="105" t="s">
        <v>35</v>
      </c>
      <c r="M1061" s="554" t="s">
        <v>35</v>
      </c>
      <c r="N1061" s="554" t="s">
        <v>35</v>
      </c>
      <c r="O1061" s="554" t="s">
        <v>35</v>
      </c>
      <c r="P1061" s="554" t="s">
        <v>35</v>
      </c>
      <c r="Q1061" s="71" t="s">
        <v>35</v>
      </c>
      <c r="R1061" s="103"/>
      <c r="S1061" s="103"/>
      <c r="T1061" s="554" t="s">
        <v>35</v>
      </c>
      <c r="U1061" s="554" t="s">
        <v>35</v>
      </c>
      <c r="V1061" s="554"/>
      <c r="W1061" s="107" t="s">
        <v>1078</v>
      </c>
      <c r="X1061" s="103" t="s">
        <v>27</v>
      </c>
      <c r="Y1061" s="108">
        <v>9.8699999999999992</v>
      </c>
      <c r="Z1061" s="109">
        <v>29.95</v>
      </c>
      <c r="AA1061" s="554">
        <v>854777</v>
      </c>
      <c r="AB1061" s="554">
        <v>8436648.9900000002</v>
      </c>
      <c r="AC1061" s="71"/>
      <c r="AD1061" s="71" t="s">
        <v>29</v>
      </c>
      <c r="AE1061" s="71" t="s">
        <v>30</v>
      </c>
      <c r="AF1061" s="71" t="s">
        <v>41</v>
      </c>
      <c r="AG1061" s="71" t="s">
        <v>136</v>
      </c>
      <c r="AH1061" s="103"/>
      <c r="AI1061" s="71"/>
      <c r="AJ1061" s="103"/>
      <c r="AK1061" s="103"/>
      <c r="AL1061" s="554" t="s">
        <v>35</v>
      </c>
      <c r="AM1061" s="554" t="s">
        <v>35</v>
      </c>
      <c r="AN1061" s="71"/>
      <c r="AO1061" s="103"/>
      <c r="AP1061" s="602" t="s">
        <v>35</v>
      </c>
      <c r="AQ1061" s="584" t="s">
        <v>2017</v>
      </c>
      <c r="AR1061" s="584" t="s">
        <v>1915</v>
      </c>
    </row>
    <row r="1062" spans="1:44" outlineLevel="2">
      <c r="A1062" s="72">
        <v>70</v>
      </c>
      <c r="B1062" s="552" t="s">
        <v>35</v>
      </c>
      <c r="C1062" s="552"/>
      <c r="D1062" s="71"/>
      <c r="E1062" s="103"/>
      <c r="F1062" s="103"/>
      <c r="G1062" s="103"/>
      <c r="H1062" s="103"/>
      <c r="I1062" s="103"/>
      <c r="J1062" s="103"/>
      <c r="K1062" s="107"/>
      <c r="L1062" s="105" t="s">
        <v>35</v>
      </c>
      <c r="M1062" s="554" t="s">
        <v>35</v>
      </c>
      <c r="N1062" s="554" t="s">
        <v>35</v>
      </c>
      <c r="O1062" s="554" t="s">
        <v>35</v>
      </c>
      <c r="P1062" s="554" t="s">
        <v>35</v>
      </c>
      <c r="Q1062" s="71" t="s">
        <v>35</v>
      </c>
      <c r="R1062" s="103"/>
      <c r="S1062" s="103"/>
      <c r="T1062" s="554" t="s">
        <v>35</v>
      </c>
      <c r="U1062" s="554" t="s">
        <v>35</v>
      </c>
      <c r="V1062" s="554"/>
      <c r="W1062" s="107" t="s">
        <v>1094</v>
      </c>
      <c r="X1062" s="103" t="s">
        <v>27</v>
      </c>
      <c r="Y1062" s="108">
        <v>5.0999999999999996</v>
      </c>
      <c r="Z1062" s="109"/>
      <c r="AA1062" s="554">
        <v>5058826</v>
      </c>
      <c r="AB1062" s="554">
        <v>25800012.599999998</v>
      </c>
      <c r="AC1062" s="71" t="s">
        <v>28</v>
      </c>
      <c r="AD1062" s="71" t="s">
        <v>34</v>
      </c>
      <c r="AE1062" s="71" t="s">
        <v>30</v>
      </c>
      <c r="AF1062" s="71" t="s">
        <v>31</v>
      </c>
      <c r="AG1062" s="71" t="s">
        <v>32</v>
      </c>
      <c r="AH1062" s="103"/>
      <c r="AI1062" s="71"/>
      <c r="AJ1062" s="103"/>
      <c r="AK1062" s="103"/>
      <c r="AL1062" s="554" t="s">
        <v>35</v>
      </c>
      <c r="AM1062" s="554" t="s">
        <v>35</v>
      </c>
      <c r="AN1062" s="71"/>
      <c r="AO1062" s="103"/>
      <c r="AP1062" s="602" t="s">
        <v>35</v>
      </c>
      <c r="AQ1062" s="107"/>
      <c r="AR1062" s="107" t="s">
        <v>1997</v>
      </c>
    </row>
    <row r="1063" spans="1:44" outlineLevel="2">
      <c r="A1063" s="72">
        <v>70</v>
      </c>
      <c r="B1063" s="552" t="s">
        <v>35</v>
      </c>
      <c r="C1063" s="552"/>
      <c r="D1063" s="71"/>
      <c r="E1063" s="103"/>
      <c r="F1063" s="103"/>
      <c r="G1063" s="103"/>
      <c r="H1063" s="103"/>
      <c r="I1063" s="103"/>
      <c r="J1063" s="103"/>
      <c r="K1063" s="107"/>
      <c r="L1063" s="105" t="s">
        <v>35</v>
      </c>
      <c r="M1063" s="554" t="s">
        <v>35</v>
      </c>
      <c r="N1063" s="554" t="s">
        <v>35</v>
      </c>
      <c r="O1063" s="554" t="s">
        <v>35</v>
      </c>
      <c r="P1063" s="554" t="s">
        <v>35</v>
      </c>
      <c r="Q1063" s="71" t="s">
        <v>35</v>
      </c>
      <c r="R1063" s="103"/>
      <c r="S1063" s="103"/>
      <c r="T1063" s="554" t="s">
        <v>35</v>
      </c>
      <c r="U1063" s="554" t="s">
        <v>35</v>
      </c>
      <c r="V1063" s="554"/>
      <c r="W1063" s="107" t="s">
        <v>1094</v>
      </c>
      <c r="X1063" s="103" t="s">
        <v>27</v>
      </c>
      <c r="Y1063" s="108">
        <v>6.9</v>
      </c>
      <c r="Z1063" s="109"/>
      <c r="AA1063" s="554">
        <v>5058826</v>
      </c>
      <c r="AB1063" s="554">
        <v>34905899.399999999</v>
      </c>
      <c r="AC1063" s="71" t="s">
        <v>28</v>
      </c>
      <c r="AD1063" s="71" t="s">
        <v>29</v>
      </c>
      <c r="AE1063" s="71" t="s">
        <v>30</v>
      </c>
      <c r="AF1063" s="71" t="s">
        <v>31</v>
      </c>
      <c r="AG1063" s="71" t="s">
        <v>32</v>
      </c>
      <c r="AH1063" s="103"/>
      <c r="AI1063" s="71"/>
      <c r="AJ1063" s="103"/>
      <c r="AK1063" s="103"/>
      <c r="AL1063" s="554" t="s">
        <v>35</v>
      </c>
      <c r="AM1063" s="554" t="s">
        <v>35</v>
      </c>
      <c r="AN1063" s="71"/>
      <c r="AO1063" s="103"/>
      <c r="AP1063" s="602" t="s">
        <v>35</v>
      </c>
      <c r="AQ1063" s="107"/>
      <c r="AR1063" s="107"/>
    </row>
    <row r="1064" spans="1:44" outlineLevel="2">
      <c r="A1064" s="72">
        <v>70</v>
      </c>
      <c r="B1064" s="552" t="s">
        <v>35</v>
      </c>
      <c r="C1064" s="552"/>
      <c r="D1064" s="71"/>
      <c r="E1064" s="103"/>
      <c r="F1064" s="103"/>
      <c r="G1064" s="103"/>
      <c r="H1064" s="103"/>
      <c r="I1064" s="103"/>
      <c r="J1064" s="103"/>
      <c r="K1064" s="107"/>
      <c r="L1064" s="105" t="s">
        <v>35</v>
      </c>
      <c r="M1064" s="554" t="s">
        <v>35</v>
      </c>
      <c r="N1064" s="554" t="s">
        <v>35</v>
      </c>
      <c r="O1064" s="554" t="s">
        <v>35</v>
      </c>
      <c r="P1064" s="554" t="s">
        <v>35</v>
      </c>
      <c r="Q1064" s="71" t="s">
        <v>35</v>
      </c>
      <c r="R1064" s="103"/>
      <c r="S1064" s="103"/>
      <c r="T1064" s="554" t="s">
        <v>35</v>
      </c>
      <c r="U1064" s="554" t="s">
        <v>35</v>
      </c>
      <c r="V1064" s="554"/>
      <c r="W1064" s="107" t="s">
        <v>1083</v>
      </c>
      <c r="X1064" s="103" t="s">
        <v>27</v>
      </c>
      <c r="Y1064" s="108">
        <v>4.6500000000000004</v>
      </c>
      <c r="Z1064" s="109"/>
      <c r="AA1064" s="554">
        <v>282038</v>
      </c>
      <c r="AB1064" s="554">
        <v>1311476.7000000002</v>
      </c>
      <c r="AC1064" s="71"/>
      <c r="AD1064" s="71"/>
      <c r="AE1064" s="71"/>
      <c r="AF1064" s="71"/>
      <c r="AG1064" s="71"/>
      <c r="AH1064" s="103"/>
      <c r="AI1064" s="71"/>
      <c r="AJ1064" s="103"/>
      <c r="AK1064" s="103"/>
      <c r="AL1064" s="554" t="s">
        <v>35</v>
      </c>
      <c r="AM1064" s="554" t="s">
        <v>35</v>
      </c>
      <c r="AN1064" s="71"/>
      <c r="AO1064" s="103"/>
      <c r="AP1064" s="602" t="s">
        <v>35</v>
      </c>
      <c r="AQ1064" s="107"/>
      <c r="AR1064" s="107"/>
    </row>
    <row r="1065" spans="1:44" outlineLevel="2">
      <c r="A1065" s="72">
        <v>70</v>
      </c>
      <c r="B1065" s="552" t="s">
        <v>35</v>
      </c>
      <c r="C1065" s="552"/>
      <c r="D1065" s="71"/>
      <c r="E1065" s="103"/>
      <c r="F1065" s="103"/>
      <c r="G1065" s="103"/>
      <c r="H1065" s="103"/>
      <c r="I1065" s="103"/>
      <c r="J1065" s="103"/>
      <c r="K1065" s="107"/>
      <c r="L1065" s="105" t="s">
        <v>35</v>
      </c>
      <c r="M1065" s="554" t="s">
        <v>35</v>
      </c>
      <c r="N1065" s="554" t="s">
        <v>35</v>
      </c>
      <c r="O1065" s="554" t="s">
        <v>35</v>
      </c>
      <c r="P1065" s="554" t="s">
        <v>35</v>
      </c>
      <c r="Q1065" s="71" t="s">
        <v>35</v>
      </c>
      <c r="R1065" s="103"/>
      <c r="S1065" s="103"/>
      <c r="T1065" s="554" t="s">
        <v>35</v>
      </c>
      <c r="U1065" s="554" t="s">
        <v>35</v>
      </c>
      <c r="V1065" s="554"/>
      <c r="W1065" s="107" t="s">
        <v>1082</v>
      </c>
      <c r="X1065" s="103" t="s">
        <v>38</v>
      </c>
      <c r="Y1065" s="108">
        <v>0.186</v>
      </c>
      <c r="Z1065" s="109"/>
      <c r="AA1065" s="554">
        <v>2523428</v>
      </c>
      <c r="AB1065" s="554">
        <v>469357.60800000001</v>
      </c>
      <c r="AC1065" s="71"/>
      <c r="AD1065" s="71"/>
      <c r="AE1065" s="71"/>
      <c r="AF1065" s="71"/>
      <c r="AG1065" s="71"/>
      <c r="AH1065" s="103"/>
      <c r="AI1065" s="71"/>
      <c r="AJ1065" s="103"/>
      <c r="AK1065" s="103"/>
      <c r="AL1065" s="554" t="s">
        <v>35</v>
      </c>
      <c r="AM1065" s="554" t="s">
        <v>35</v>
      </c>
      <c r="AN1065" s="71"/>
      <c r="AO1065" s="103"/>
      <c r="AP1065" s="602" t="s">
        <v>35</v>
      </c>
      <c r="AQ1065" s="107"/>
      <c r="AR1065" s="107"/>
    </row>
    <row r="1066" spans="1:44" outlineLevel="2">
      <c r="A1066" s="72">
        <v>70</v>
      </c>
      <c r="B1066" s="552" t="s">
        <v>35</v>
      </c>
      <c r="C1066" s="552"/>
      <c r="D1066" s="71"/>
      <c r="E1066" s="103"/>
      <c r="F1066" s="103"/>
      <c r="G1066" s="103"/>
      <c r="H1066" s="103"/>
      <c r="I1066" s="103"/>
      <c r="J1066" s="103"/>
      <c r="K1066" s="107"/>
      <c r="L1066" s="105" t="s">
        <v>35</v>
      </c>
      <c r="M1066" s="554" t="s">
        <v>35</v>
      </c>
      <c r="N1066" s="554" t="s">
        <v>35</v>
      </c>
      <c r="O1066" s="554" t="s">
        <v>35</v>
      </c>
      <c r="P1066" s="554" t="s">
        <v>35</v>
      </c>
      <c r="Q1066" s="71" t="s">
        <v>35</v>
      </c>
      <c r="R1066" s="103"/>
      <c r="S1066" s="103"/>
      <c r="T1066" s="554" t="s">
        <v>35</v>
      </c>
      <c r="U1066" s="554" t="s">
        <v>35</v>
      </c>
      <c r="V1066" s="554"/>
      <c r="W1066" s="107" t="s">
        <v>1095</v>
      </c>
      <c r="X1066" s="103" t="s">
        <v>27</v>
      </c>
      <c r="Y1066" s="108">
        <v>1.44</v>
      </c>
      <c r="Z1066" s="109"/>
      <c r="AA1066" s="554">
        <v>292949</v>
      </c>
      <c r="AB1066" s="554">
        <v>421846.56</v>
      </c>
      <c r="AC1066" s="71"/>
      <c r="AD1066" s="71"/>
      <c r="AE1066" s="71"/>
      <c r="AF1066" s="71"/>
      <c r="AG1066" s="71"/>
      <c r="AH1066" s="103"/>
      <c r="AI1066" s="71"/>
      <c r="AJ1066" s="103"/>
      <c r="AK1066" s="103"/>
      <c r="AL1066" s="554" t="s">
        <v>35</v>
      </c>
      <c r="AM1066" s="554" t="s">
        <v>35</v>
      </c>
      <c r="AN1066" s="71"/>
      <c r="AO1066" s="103"/>
      <c r="AP1066" s="602" t="s">
        <v>35</v>
      </c>
      <c r="AQ1066" s="107"/>
      <c r="AR1066" s="107"/>
    </row>
    <row r="1067" spans="1:44" outlineLevel="2">
      <c r="A1067" s="72">
        <v>70</v>
      </c>
      <c r="B1067" s="552" t="s">
        <v>35</v>
      </c>
      <c r="C1067" s="552"/>
      <c r="D1067" s="71"/>
      <c r="E1067" s="103"/>
      <c r="F1067" s="103"/>
      <c r="G1067" s="103"/>
      <c r="H1067" s="103"/>
      <c r="I1067" s="103"/>
      <c r="J1067" s="103"/>
      <c r="K1067" s="107"/>
      <c r="L1067" s="105" t="s">
        <v>35</v>
      </c>
      <c r="M1067" s="554" t="s">
        <v>35</v>
      </c>
      <c r="N1067" s="554" t="s">
        <v>35</v>
      </c>
      <c r="O1067" s="554" t="s">
        <v>35</v>
      </c>
      <c r="P1067" s="554" t="s">
        <v>35</v>
      </c>
      <c r="Q1067" s="71" t="s">
        <v>35</v>
      </c>
      <c r="R1067" s="103"/>
      <c r="S1067" s="103"/>
      <c r="T1067" s="554" t="s">
        <v>35</v>
      </c>
      <c r="U1067" s="554" t="s">
        <v>35</v>
      </c>
      <c r="V1067" s="554"/>
      <c r="W1067" s="107" t="s">
        <v>35</v>
      </c>
      <c r="X1067" s="103"/>
      <c r="Y1067" s="108"/>
      <c r="Z1067" s="109"/>
      <c r="AA1067" s="554" t="s">
        <v>35</v>
      </c>
      <c r="AB1067" s="554" t="s">
        <v>35</v>
      </c>
      <c r="AC1067" s="71"/>
      <c r="AD1067" s="71"/>
      <c r="AE1067" s="71"/>
      <c r="AF1067" s="71"/>
      <c r="AG1067" s="71"/>
      <c r="AH1067" s="103"/>
      <c r="AI1067" s="71"/>
      <c r="AJ1067" s="103"/>
      <c r="AK1067" s="103"/>
      <c r="AL1067" s="554" t="s">
        <v>35</v>
      </c>
      <c r="AM1067" s="554" t="s">
        <v>35</v>
      </c>
      <c r="AN1067" s="71"/>
      <c r="AO1067" s="103"/>
      <c r="AP1067" s="602" t="s">
        <v>35</v>
      </c>
      <c r="AQ1067" s="107"/>
      <c r="AR1067" s="107"/>
    </row>
    <row r="1068" spans="1:44" outlineLevel="2">
      <c r="A1068" s="72">
        <v>70</v>
      </c>
      <c r="B1068" s="552"/>
      <c r="C1068" s="552"/>
      <c r="D1068" s="129"/>
      <c r="E1068" s="103"/>
      <c r="F1068" s="103"/>
      <c r="G1068" s="103"/>
      <c r="H1068" s="103"/>
      <c r="I1068" s="103"/>
      <c r="J1068" s="103"/>
      <c r="K1068" s="107"/>
      <c r="L1068" s="105" t="s">
        <v>35</v>
      </c>
      <c r="M1068" s="554" t="s">
        <v>35</v>
      </c>
      <c r="N1068" s="554" t="s">
        <v>35</v>
      </c>
      <c r="O1068" s="554" t="s">
        <v>35</v>
      </c>
      <c r="P1068" s="554" t="s">
        <v>35</v>
      </c>
      <c r="Q1068" s="71" t="s">
        <v>35</v>
      </c>
      <c r="R1068" s="103"/>
      <c r="S1068" s="103"/>
      <c r="T1068" s="554" t="s">
        <v>35</v>
      </c>
      <c r="U1068" s="554" t="s">
        <v>35</v>
      </c>
      <c r="V1068" s="554"/>
      <c r="W1068" s="107"/>
      <c r="X1068" s="103"/>
      <c r="Y1068" s="108"/>
      <c r="Z1068" s="109"/>
      <c r="AA1068" s="554" t="s">
        <v>35</v>
      </c>
      <c r="AB1068" s="554" t="s">
        <v>35</v>
      </c>
      <c r="AC1068" s="71"/>
      <c r="AD1068" s="71"/>
      <c r="AE1068" s="71"/>
      <c r="AF1068" s="71"/>
      <c r="AG1068" s="71"/>
      <c r="AH1068" s="103"/>
      <c r="AI1068" s="71"/>
      <c r="AJ1068" s="103"/>
      <c r="AK1068" s="103"/>
      <c r="AL1068" s="554" t="s">
        <v>35</v>
      </c>
      <c r="AM1068" s="554" t="s">
        <v>35</v>
      </c>
      <c r="AN1068" s="71"/>
      <c r="AO1068" s="103"/>
      <c r="AP1068" s="602" t="s">
        <v>35</v>
      </c>
      <c r="AQ1068" s="107"/>
      <c r="AR1068" s="107"/>
    </row>
    <row r="1069" spans="1:44" ht="37.5" outlineLevel="1">
      <c r="A1069" s="84" t="s">
        <v>2089</v>
      </c>
      <c r="B1069" s="552">
        <v>71</v>
      </c>
      <c r="C1069" s="552">
        <v>418</v>
      </c>
      <c r="D1069" s="129" t="s">
        <v>173</v>
      </c>
      <c r="E1069" s="162"/>
      <c r="F1069" s="103"/>
      <c r="G1069" s="162"/>
      <c r="H1069" s="162"/>
      <c r="I1069" s="162"/>
      <c r="J1069" s="162"/>
      <c r="K1069" s="129"/>
      <c r="L1069" s="167">
        <v>99</v>
      </c>
      <c r="M1069" s="553"/>
      <c r="N1069" s="553"/>
      <c r="O1069" s="553">
        <v>166221000</v>
      </c>
      <c r="P1069" s="553">
        <v>0</v>
      </c>
      <c r="Q1069" s="61"/>
      <c r="R1069" s="162"/>
      <c r="S1069" s="162">
        <v>0</v>
      </c>
      <c r="T1069" s="553"/>
      <c r="U1069" s="553">
        <v>0</v>
      </c>
      <c r="V1069" s="553"/>
      <c r="W1069" s="129"/>
      <c r="X1069" s="162"/>
      <c r="Y1069" s="169">
        <v>0</v>
      </c>
      <c r="Z1069" s="170">
        <v>0</v>
      </c>
      <c r="AA1069" s="553"/>
      <c r="AB1069" s="553">
        <v>0</v>
      </c>
      <c r="AC1069" s="71"/>
      <c r="AD1069" s="71"/>
      <c r="AE1069" s="71"/>
      <c r="AF1069" s="71"/>
      <c r="AG1069" s="71"/>
      <c r="AH1069" s="103"/>
      <c r="AI1069" s="61"/>
      <c r="AJ1069" s="162"/>
      <c r="AK1069" s="162">
        <v>0</v>
      </c>
      <c r="AL1069" s="553"/>
      <c r="AM1069" s="553">
        <v>0</v>
      </c>
      <c r="AN1069" s="61"/>
      <c r="AO1069" s="162">
        <v>0</v>
      </c>
      <c r="AP1069" s="602">
        <v>166221000</v>
      </c>
      <c r="AQ1069" s="111"/>
      <c r="AR1069" s="111"/>
    </row>
    <row r="1070" spans="1:44" ht="56.25" outlineLevel="2">
      <c r="A1070" s="72">
        <v>71</v>
      </c>
      <c r="B1070" s="552" t="s">
        <v>35</v>
      </c>
      <c r="C1070" s="552"/>
      <c r="D1070" s="107" t="s">
        <v>174</v>
      </c>
      <c r="E1070" s="103">
        <v>4</v>
      </c>
      <c r="F1070" s="103"/>
      <c r="G1070" s="103">
        <v>521</v>
      </c>
      <c r="H1070" s="103">
        <v>80</v>
      </c>
      <c r="I1070" s="103">
        <v>21</v>
      </c>
      <c r="J1070" s="103">
        <v>67</v>
      </c>
      <c r="K1070" s="107" t="s">
        <v>973</v>
      </c>
      <c r="L1070" s="105">
        <v>99</v>
      </c>
      <c r="M1070" s="554">
        <v>1679000</v>
      </c>
      <c r="N1070" s="554">
        <v>0</v>
      </c>
      <c r="O1070" s="554">
        <v>166221000</v>
      </c>
      <c r="P1070" s="554">
        <v>0</v>
      </c>
      <c r="Q1070" s="71" t="s">
        <v>35</v>
      </c>
      <c r="R1070" s="103"/>
      <c r="S1070" s="103"/>
      <c r="T1070" s="554" t="s">
        <v>35</v>
      </c>
      <c r="U1070" s="554" t="s">
        <v>35</v>
      </c>
      <c r="V1070" s="554"/>
      <c r="W1070" s="107"/>
      <c r="X1070" s="103"/>
      <c r="Y1070" s="108"/>
      <c r="Z1070" s="109"/>
      <c r="AA1070" s="554" t="s">
        <v>35</v>
      </c>
      <c r="AB1070" s="554" t="s">
        <v>35</v>
      </c>
      <c r="AC1070" s="71"/>
      <c r="AD1070" s="71"/>
      <c r="AE1070" s="71"/>
      <c r="AF1070" s="71"/>
      <c r="AG1070" s="71"/>
      <c r="AH1070" s="103"/>
      <c r="AI1070" s="71"/>
      <c r="AJ1070" s="103"/>
      <c r="AK1070" s="103"/>
      <c r="AL1070" s="554" t="s">
        <v>35</v>
      </c>
      <c r="AM1070" s="554" t="s">
        <v>35</v>
      </c>
      <c r="AN1070" s="71"/>
      <c r="AO1070" s="103"/>
      <c r="AP1070" s="602" t="s">
        <v>35</v>
      </c>
      <c r="AQ1070" s="111" t="s">
        <v>627</v>
      </c>
      <c r="AR1070" s="111" t="s">
        <v>1912</v>
      </c>
    </row>
    <row r="1071" spans="1:44" ht="93.75" outlineLevel="2">
      <c r="A1071" s="72">
        <v>71</v>
      </c>
      <c r="B1071" s="552" t="s">
        <v>35</v>
      </c>
      <c r="C1071" s="552"/>
      <c r="D1071" s="107" t="s">
        <v>175</v>
      </c>
      <c r="E1071" s="103"/>
      <c r="F1071" s="103"/>
      <c r="G1071" s="103"/>
      <c r="H1071" s="103"/>
      <c r="I1071" s="103"/>
      <c r="J1071" s="103"/>
      <c r="K1071" s="107"/>
      <c r="L1071" s="105" t="s">
        <v>35</v>
      </c>
      <c r="M1071" s="554" t="s">
        <v>35</v>
      </c>
      <c r="N1071" s="554" t="s">
        <v>35</v>
      </c>
      <c r="O1071" s="554" t="s">
        <v>35</v>
      </c>
      <c r="P1071" s="554" t="s">
        <v>35</v>
      </c>
      <c r="Q1071" s="71" t="s">
        <v>35</v>
      </c>
      <c r="R1071" s="103"/>
      <c r="S1071" s="103"/>
      <c r="T1071" s="554" t="s">
        <v>35</v>
      </c>
      <c r="U1071" s="554" t="s">
        <v>35</v>
      </c>
      <c r="V1071" s="554"/>
      <c r="W1071" s="107"/>
      <c r="X1071" s="103"/>
      <c r="Y1071" s="108"/>
      <c r="Z1071" s="109"/>
      <c r="AA1071" s="554" t="s">
        <v>35</v>
      </c>
      <c r="AB1071" s="554" t="s">
        <v>35</v>
      </c>
      <c r="AC1071" s="71"/>
      <c r="AD1071" s="71"/>
      <c r="AE1071" s="71"/>
      <c r="AF1071" s="71"/>
      <c r="AG1071" s="71"/>
      <c r="AH1071" s="103"/>
      <c r="AI1071" s="71"/>
      <c r="AJ1071" s="103"/>
      <c r="AK1071" s="103"/>
      <c r="AL1071" s="554" t="s">
        <v>35</v>
      </c>
      <c r="AM1071" s="554" t="s">
        <v>35</v>
      </c>
      <c r="AN1071" s="71"/>
      <c r="AO1071" s="103"/>
      <c r="AP1071" s="602" t="s">
        <v>35</v>
      </c>
      <c r="AQ1071" s="59" t="s">
        <v>390</v>
      </c>
      <c r="AR1071" s="59" t="s">
        <v>1953</v>
      </c>
    </row>
    <row r="1072" spans="1:44" ht="56.25" outlineLevel="2">
      <c r="A1072" s="72">
        <v>71</v>
      </c>
      <c r="B1072" s="552" t="s">
        <v>35</v>
      </c>
      <c r="C1072" s="552"/>
      <c r="D1072" s="107" t="s">
        <v>176</v>
      </c>
      <c r="E1072" s="103"/>
      <c r="F1072" s="103"/>
      <c r="G1072" s="103"/>
      <c r="H1072" s="103"/>
      <c r="I1072" s="103"/>
      <c r="J1072" s="103"/>
      <c r="K1072" s="107"/>
      <c r="L1072" s="105" t="s">
        <v>35</v>
      </c>
      <c r="M1072" s="554" t="s">
        <v>35</v>
      </c>
      <c r="N1072" s="554" t="s">
        <v>35</v>
      </c>
      <c r="O1072" s="554" t="s">
        <v>35</v>
      </c>
      <c r="P1072" s="554" t="s">
        <v>35</v>
      </c>
      <c r="Q1072" s="71" t="s">
        <v>35</v>
      </c>
      <c r="R1072" s="103"/>
      <c r="S1072" s="103"/>
      <c r="T1072" s="554" t="s">
        <v>35</v>
      </c>
      <c r="U1072" s="554" t="s">
        <v>35</v>
      </c>
      <c r="V1072" s="554"/>
      <c r="W1072" s="107"/>
      <c r="X1072" s="103"/>
      <c r="Y1072" s="108"/>
      <c r="Z1072" s="109"/>
      <c r="AA1072" s="554" t="s">
        <v>35</v>
      </c>
      <c r="AB1072" s="554" t="s">
        <v>35</v>
      </c>
      <c r="AC1072" s="71"/>
      <c r="AD1072" s="71"/>
      <c r="AE1072" s="71"/>
      <c r="AF1072" s="71"/>
      <c r="AG1072" s="71"/>
      <c r="AH1072" s="103"/>
      <c r="AI1072" s="71"/>
      <c r="AJ1072" s="103"/>
      <c r="AK1072" s="103"/>
      <c r="AL1072" s="554" t="s">
        <v>35</v>
      </c>
      <c r="AM1072" s="554" t="s">
        <v>35</v>
      </c>
      <c r="AN1072" s="71"/>
      <c r="AO1072" s="103"/>
      <c r="AP1072" s="602" t="s">
        <v>35</v>
      </c>
      <c r="AQ1072" s="59" t="s">
        <v>364</v>
      </c>
      <c r="AR1072" s="59" t="s">
        <v>2018</v>
      </c>
    </row>
    <row r="1073" spans="1:44" ht="93.75" outlineLevel="2">
      <c r="A1073" s="72">
        <v>71</v>
      </c>
      <c r="B1073" s="552" t="s">
        <v>35</v>
      </c>
      <c r="C1073" s="552"/>
      <c r="D1073" s="111" t="s">
        <v>574</v>
      </c>
      <c r="E1073" s="103"/>
      <c r="F1073" s="103"/>
      <c r="G1073" s="103"/>
      <c r="H1073" s="103"/>
      <c r="I1073" s="103"/>
      <c r="J1073" s="103"/>
      <c r="K1073" s="107"/>
      <c r="L1073" s="105" t="s">
        <v>35</v>
      </c>
      <c r="M1073" s="554" t="s">
        <v>35</v>
      </c>
      <c r="N1073" s="554" t="s">
        <v>35</v>
      </c>
      <c r="O1073" s="554" t="s">
        <v>35</v>
      </c>
      <c r="P1073" s="554" t="s">
        <v>35</v>
      </c>
      <c r="Q1073" s="71" t="s">
        <v>35</v>
      </c>
      <c r="R1073" s="103"/>
      <c r="S1073" s="103"/>
      <c r="T1073" s="554" t="s">
        <v>35</v>
      </c>
      <c r="U1073" s="554" t="s">
        <v>35</v>
      </c>
      <c r="V1073" s="554"/>
      <c r="W1073" s="107"/>
      <c r="X1073" s="103"/>
      <c r="Y1073" s="108"/>
      <c r="Z1073" s="109"/>
      <c r="AA1073" s="554" t="s">
        <v>35</v>
      </c>
      <c r="AB1073" s="554" t="s">
        <v>35</v>
      </c>
      <c r="AC1073" s="71"/>
      <c r="AD1073" s="71"/>
      <c r="AE1073" s="71"/>
      <c r="AF1073" s="71"/>
      <c r="AG1073" s="71"/>
      <c r="AH1073" s="103"/>
      <c r="AI1073" s="71"/>
      <c r="AJ1073" s="103"/>
      <c r="AK1073" s="103"/>
      <c r="AL1073" s="554" t="s">
        <v>35</v>
      </c>
      <c r="AM1073" s="554" t="s">
        <v>35</v>
      </c>
      <c r="AN1073" s="71"/>
      <c r="AO1073" s="103"/>
      <c r="AP1073" s="602" t="s">
        <v>35</v>
      </c>
      <c r="AQ1073" s="111" t="s">
        <v>391</v>
      </c>
      <c r="AR1073" s="111" t="s">
        <v>2019</v>
      </c>
    </row>
    <row r="1074" spans="1:44" outlineLevel="2">
      <c r="A1074" s="72">
        <v>71</v>
      </c>
      <c r="B1074" s="552" t="s">
        <v>35</v>
      </c>
      <c r="C1074" s="552"/>
      <c r="D1074" s="71"/>
      <c r="E1074" s="103"/>
      <c r="F1074" s="103"/>
      <c r="G1074" s="103"/>
      <c r="H1074" s="103"/>
      <c r="I1074" s="103"/>
      <c r="J1074" s="103"/>
      <c r="K1074" s="107"/>
      <c r="L1074" s="105" t="s">
        <v>35</v>
      </c>
      <c r="M1074" s="554" t="s">
        <v>35</v>
      </c>
      <c r="N1074" s="554" t="s">
        <v>35</v>
      </c>
      <c r="O1074" s="554" t="s">
        <v>35</v>
      </c>
      <c r="P1074" s="554" t="s">
        <v>35</v>
      </c>
      <c r="Q1074" s="71" t="s">
        <v>35</v>
      </c>
      <c r="R1074" s="103"/>
      <c r="S1074" s="103"/>
      <c r="T1074" s="554" t="s">
        <v>35</v>
      </c>
      <c r="U1074" s="554" t="s">
        <v>35</v>
      </c>
      <c r="V1074" s="554"/>
      <c r="W1074" s="107"/>
      <c r="X1074" s="103"/>
      <c r="Y1074" s="108"/>
      <c r="Z1074" s="109"/>
      <c r="AA1074" s="554" t="s">
        <v>35</v>
      </c>
      <c r="AB1074" s="554" t="s">
        <v>35</v>
      </c>
      <c r="AC1074" s="71"/>
      <c r="AD1074" s="71"/>
      <c r="AE1074" s="71"/>
      <c r="AF1074" s="71"/>
      <c r="AG1074" s="71"/>
      <c r="AH1074" s="103"/>
      <c r="AI1074" s="71"/>
      <c r="AJ1074" s="103"/>
      <c r="AK1074" s="103"/>
      <c r="AL1074" s="554" t="s">
        <v>35</v>
      </c>
      <c r="AM1074" s="554" t="s">
        <v>35</v>
      </c>
      <c r="AN1074" s="71"/>
      <c r="AO1074" s="103"/>
      <c r="AP1074" s="602" t="s">
        <v>35</v>
      </c>
      <c r="AQ1074" s="107"/>
      <c r="AR1074" s="107" t="s">
        <v>2020</v>
      </c>
    </row>
    <row r="1075" spans="1:44" outlineLevel="2">
      <c r="A1075" s="72">
        <v>71</v>
      </c>
      <c r="B1075" s="552"/>
      <c r="C1075" s="552"/>
      <c r="D1075" s="61"/>
      <c r="E1075" s="103"/>
      <c r="F1075" s="103"/>
      <c r="G1075" s="103"/>
      <c r="H1075" s="103"/>
      <c r="I1075" s="103"/>
      <c r="J1075" s="103"/>
      <c r="K1075" s="107"/>
      <c r="L1075" s="105" t="s">
        <v>35</v>
      </c>
      <c r="M1075" s="554" t="s">
        <v>35</v>
      </c>
      <c r="N1075" s="554" t="s">
        <v>35</v>
      </c>
      <c r="O1075" s="554" t="s">
        <v>35</v>
      </c>
      <c r="P1075" s="554" t="s">
        <v>35</v>
      </c>
      <c r="Q1075" s="71" t="s">
        <v>35</v>
      </c>
      <c r="R1075" s="103"/>
      <c r="S1075" s="103"/>
      <c r="T1075" s="554" t="s">
        <v>35</v>
      </c>
      <c r="U1075" s="554" t="s">
        <v>35</v>
      </c>
      <c r="V1075" s="554"/>
      <c r="W1075" s="107"/>
      <c r="X1075" s="103"/>
      <c r="Y1075" s="108"/>
      <c r="Z1075" s="109"/>
      <c r="AA1075" s="554" t="s">
        <v>35</v>
      </c>
      <c r="AB1075" s="554" t="s">
        <v>35</v>
      </c>
      <c r="AC1075" s="71"/>
      <c r="AD1075" s="71"/>
      <c r="AE1075" s="71"/>
      <c r="AF1075" s="71"/>
      <c r="AG1075" s="71"/>
      <c r="AH1075" s="103"/>
      <c r="AI1075" s="71"/>
      <c r="AJ1075" s="103"/>
      <c r="AK1075" s="103"/>
      <c r="AL1075" s="554" t="s">
        <v>35</v>
      </c>
      <c r="AM1075" s="554" t="s">
        <v>35</v>
      </c>
      <c r="AN1075" s="71"/>
      <c r="AO1075" s="103"/>
      <c r="AP1075" s="602" t="s">
        <v>35</v>
      </c>
      <c r="AQ1075" s="107"/>
      <c r="AR1075" s="107"/>
    </row>
    <row r="1076" spans="1:44" outlineLevel="1">
      <c r="A1076" s="84" t="s">
        <v>2088</v>
      </c>
      <c r="B1076" s="552">
        <v>72</v>
      </c>
      <c r="C1076" s="552">
        <v>467</v>
      </c>
      <c r="D1076" s="61" t="s">
        <v>447</v>
      </c>
      <c r="E1076" s="162"/>
      <c r="F1076" s="103"/>
      <c r="G1076" s="162"/>
      <c r="H1076" s="162"/>
      <c r="I1076" s="162"/>
      <c r="J1076" s="162"/>
      <c r="K1076" s="129"/>
      <c r="L1076" s="167">
        <v>120.5</v>
      </c>
      <c r="M1076" s="553"/>
      <c r="N1076" s="553"/>
      <c r="O1076" s="553">
        <v>202319500</v>
      </c>
      <c r="P1076" s="553">
        <v>162675000</v>
      </c>
      <c r="Q1076" s="61"/>
      <c r="R1076" s="162"/>
      <c r="S1076" s="162">
        <v>5</v>
      </c>
      <c r="T1076" s="553"/>
      <c r="U1076" s="553">
        <v>6694000</v>
      </c>
      <c r="V1076" s="553"/>
      <c r="W1076" s="129"/>
      <c r="X1076" s="162"/>
      <c r="Y1076" s="169">
        <v>230.76000000000005</v>
      </c>
      <c r="Z1076" s="170">
        <v>0</v>
      </c>
      <c r="AA1076" s="553"/>
      <c r="AB1076" s="553">
        <v>350544360.31999987</v>
      </c>
      <c r="AC1076" s="71"/>
      <c r="AD1076" s="71"/>
      <c r="AE1076" s="71"/>
      <c r="AF1076" s="71"/>
      <c r="AG1076" s="71"/>
      <c r="AH1076" s="103"/>
      <c r="AI1076" s="61"/>
      <c r="AJ1076" s="162"/>
      <c r="AK1076" s="162">
        <v>4</v>
      </c>
      <c r="AL1076" s="553"/>
      <c r="AM1076" s="553">
        <v>50270800</v>
      </c>
      <c r="AN1076" s="61"/>
      <c r="AO1076" s="162">
        <v>1</v>
      </c>
      <c r="AP1076" s="602">
        <v>772503660.31999993</v>
      </c>
      <c r="AQ1076" s="111"/>
      <c r="AR1076" s="111"/>
    </row>
    <row r="1077" spans="1:44" ht="93.75" outlineLevel="2">
      <c r="A1077" s="72">
        <v>72</v>
      </c>
      <c r="B1077" s="552" t="s">
        <v>35</v>
      </c>
      <c r="C1077" s="552"/>
      <c r="D1077" s="71" t="s">
        <v>449</v>
      </c>
      <c r="E1077" s="103">
        <v>3</v>
      </c>
      <c r="F1077" s="103"/>
      <c r="G1077" s="103">
        <v>357</v>
      </c>
      <c r="H1077" s="103">
        <v>80</v>
      </c>
      <c r="I1077" s="103">
        <v>251</v>
      </c>
      <c r="J1077" s="103" t="s">
        <v>448</v>
      </c>
      <c r="K1077" s="107" t="s">
        <v>974</v>
      </c>
      <c r="L1077" s="105">
        <v>120.5</v>
      </c>
      <c r="M1077" s="554">
        <v>1679000</v>
      </c>
      <c r="N1077" s="554">
        <v>1350000</v>
      </c>
      <c r="O1077" s="554">
        <v>202319500</v>
      </c>
      <c r="P1077" s="554">
        <v>162675000</v>
      </c>
      <c r="Q1077" s="71" t="s">
        <v>191</v>
      </c>
      <c r="R1077" s="103" t="s">
        <v>44</v>
      </c>
      <c r="S1077" s="103">
        <v>1</v>
      </c>
      <c r="T1077" s="554">
        <v>580000</v>
      </c>
      <c r="U1077" s="554">
        <v>580000</v>
      </c>
      <c r="V1077" s="554" t="s">
        <v>2163</v>
      </c>
      <c r="W1077" s="107" t="s">
        <v>1209</v>
      </c>
      <c r="X1077" s="103" t="s">
        <v>27</v>
      </c>
      <c r="Y1077" s="108">
        <v>30.5</v>
      </c>
      <c r="Z1077" s="109"/>
      <c r="AA1077" s="554">
        <v>264499</v>
      </c>
      <c r="AB1077" s="554">
        <v>8067219.5</v>
      </c>
      <c r="AC1077" s="71"/>
      <c r="AD1077" s="71"/>
      <c r="AE1077" s="71"/>
      <c r="AF1077" s="71"/>
      <c r="AG1077" s="71"/>
      <c r="AH1077" s="103"/>
      <c r="AI1077" s="71" t="s">
        <v>562</v>
      </c>
      <c r="AJ1077" s="103" t="s">
        <v>409</v>
      </c>
      <c r="AK1077" s="103">
        <v>3</v>
      </c>
      <c r="AL1077" s="554">
        <v>12423600</v>
      </c>
      <c r="AM1077" s="554">
        <v>37270800</v>
      </c>
      <c r="AN1077" s="71" t="s">
        <v>407</v>
      </c>
      <c r="AO1077" s="103">
        <v>1</v>
      </c>
      <c r="AP1077" s="602" t="s">
        <v>35</v>
      </c>
      <c r="AQ1077" s="111" t="s">
        <v>751</v>
      </c>
      <c r="AR1077" s="111" t="s">
        <v>2021</v>
      </c>
    </row>
    <row r="1078" spans="1:44" ht="112.5" outlineLevel="2">
      <c r="A1078" s="72">
        <v>72</v>
      </c>
      <c r="B1078" s="552" t="s">
        <v>35</v>
      </c>
      <c r="C1078" s="552"/>
      <c r="D1078" s="71" t="s">
        <v>71</v>
      </c>
      <c r="E1078" s="103"/>
      <c r="F1078" s="103"/>
      <c r="G1078" s="103"/>
      <c r="H1078" s="103"/>
      <c r="I1078" s="103"/>
      <c r="J1078" s="103"/>
      <c r="K1078" s="107"/>
      <c r="L1078" s="105" t="s">
        <v>35</v>
      </c>
      <c r="M1078" s="554" t="s">
        <v>35</v>
      </c>
      <c r="N1078" s="554" t="s">
        <v>35</v>
      </c>
      <c r="O1078" s="554" t="s">
        <v>35</v>
      </c>
      <c r="P1078" s="554" t="s">
        <v>35</v>
      </c>
      <c r="Q1078" s="71" t="s">
        <v>48</v>
      </c>
      <c r="R1078" s="103" t="s">
        <v>44</v>
      </c>
      <c r="S1078" s="103">
        <v>1</v>
      </c>
      <c r="T1078" s="554">
        <v>1708000</v>
      </c>
      <c r="U1078" s="554">
        <v>1708000</v>
      </c>
      <c r="V1078" s="554"/>
      <c r="W1078" s="107" t="s">
        <v>1078</v>
      </c>
      <c r="X1078" s="103" t="s">
        <v>27</v>
      </c>
      <c r="Y1078" s="108">
        <v>15.35</v>
      </c>
      <c r="Z1078" s="109"/>
      <c r="AA1078" s="554">
        <v>854777</v>
      </c>
      <c r="AB1078" s="554">
        <v>13120826.949999999</v>
      </c>
      <c r="AC1078" s="71"/>
      <c r="AD1078" s="71" t="s">
        <v>116</v>
      </c>
      <c r="AE1078" s="71" t="s">
        <v>30</v>
      </c>
      <c r="AF1078" s="71" t="s">
        <v>41</v>
      </c>
      <c r="AG1078" s="71" t="s">
        <v>450</v>
      </c>
      <c r="AH1078" s="103"/>
      <c r="AI1078" s="71" t="s">
        <v>578</v>
      </c>
      <c r="AJ1078" s="103" t="s">
        <v>560</v>
      </c>
      <c r="AK1078" s="103">
        <v>1</v>
      </c>
      <c r="AL1078" s="554">
        <v>13000000</v>
      </c>
      <c r="AM1078" s="554">
        <v>13000000</v>
      </c>
      <c r="AN1078" s="71"/>
      <c r="AO1078" s="103"/>
      <c r="AP1078" s="602" t="s">
        <v>35</v>
      </c>
      <c r="AQ1078" s="59" t="s">
        <v>503</v>
      </c>
      <c r="AR1078" s="59" t="s">
        <v>395</v>
      </c>
    </row>
    <row r="1079" spans="1:44" ht="112.5" outlineLevel="2">
      <c r="A1079" s="72">
        <v>72</v>
      </c>
      <c r="B1079" s="552" t="s">
        <v>35</v>
      </c>
      <c r="C1079" s="552"/>
      <c r="D1079" s="71"/>
      <c r="E1079" s="103"/>
      <c r="F1079" s="103"/>
      <c r="G1079" s="103"/>
      <c r="H1079" s="103"/>
      <c r="I1079" s="103"/>
      <c r="J1079" s="103"/>
      <c r="K1079" s="107"/>
      <c r="L1079" s="105" t="s">
        <v>35</v>
      </c>
      <c r="M1079" s="554" t="s">
        <v>35</v>
      </c>
      <c r="N1079" s="554" t="s">
        <v>35</v>
      </c>
      <c r="O1079" s="554" t="s">
        <v>35</v>
      </c>
      <c r="P1079" s="554" t="s">
        <v>35</v>
      </c>
      <c r="Q1079" s="71" t="s">
        <v>192</v>
      </c>
      <c r="R1079" s="103" t="s">
        <v>44</v>
      </c>
      <c r="S1079" s="103">
        <v>1</v>
      </c>
      <c r="T1079" s="554">
        <v>1713000</v>
      </c>
      <c r="U1079" s="554">
        <v>1713000</v>
      </c>
      <c r="V1079" s="554"/>
      <c r="W1079" s="107" t="s">
        <v>1063</v>
      </c>
      <c r="X1079" s="103" t="s">
        <v>27</v>
      </c>
      <c r="Y1079" s="108">
        <v>56.05</v>
      </c>
      <c r="Z1079" s="109"/>
      <c r="AA1079" s="554">
        <v>3941166</v>
      </c>
      <c r="AB1079" s="554">
        <v>220902354.29999998</v>
      </c>
      <c r="AC1079" s="71"/>
      <c r="AD1079" s="71" t="s">
        <v>29</v>
      </c>
      <c r="AE1079" s="71" t="s">
        <v>30</v>
      </c>
      <c r="AF1079" s="71" t="s">
        <v>31</v>
      </c>
      <c r="AG1079" s="71" t="s">
        <v>32</v>
      </c>
      <c r="AH1079" s="103"/>
      <c r="AI1079" s="71"/>
      <c r="AJ1079" s="103"/>
      <c r="AK1079" s="103"/>
      <c r="AL1079" s="554" t="s">
        <v>35</v>
      </c>
      <c r="AM1079" s="554" t="s">
        <v>35</v>
      </c>
      <c r="AN1079" s="71"/>
      <c r="AO1079" s="103"/>
      <c r="AP1079" s="602" t="s">
        <v>35</v>
      </c>
      <c r="AQ1079" s="59" t="s">
        <v>504</v>
      </c>
      <c r="AR1079" s="59" t="s">
        <v>2022</v>
      </c>
    </row>
    <row r="1080" spans="1:44" ht="75" outlineLevel="2">
      <c r="A1080" s="72">
        <v>72</v>
      </c>
      <c r="B1080" s="552" t="s">
        <v>35</v>
      </c>
      <c r="C1080" s="552"/>
      <c r="D1080" s="71"/>
      <c r="E1080" s="103"/>
      <c r="F1080" s="103"/>
      <c r="G1080" s="103"/>
      <c r="H1080" s="103"/>
      <c r="I1080" s="103"/>
      <c r="J1080" s="103"/>
      <c r="K1080" s="107"/>
      <c r="L1080" s="105" t="s">
        <v>35</v>
      </c>
      <c r="M1080" s="554" t="s">
        <v>35</v>
      </c>
      <c r="N1080" s="554" t="s">
        <v>35</v>
      </c>
      <c r="O1080" s="554" t="s">
        <v>35</v>
      </c>
      <c r="P1080" s="554" t="s">
        <v>35</v>
      </c>
      <c r="Q1080" s="71" t="s">
        <v>193</v>
      </c>
      <c r="R1080" s="103" t="s">
        <v>44</v>
      </c>
      <c r="S1080" s="103">
        <v>1</v>
      </c>
      <c r="T1080" s="554">
        <v>2400000</v>
      </c>
      <c r="U1080" s="554">
        <v>2400000</v>
      </c>
      <c r="V1080" s="554"/>
      <c r="W1080" s="107" t="s">
        <v>1260</v>
      </c>
      <c r="X1080" s="103" t="s">
        <v>27</v>
      </c>
      <c r="Y1080" s="108">
        <v>3.36</v>
      </c>
      <c r="Z1080" s="109"/>
      <c r="AA1080" s="554">
        <v>3487132</v>
      </c>
      <c r="AB1080" s="554">
        <v>11716763.52</v>
      </c>
      <c r="AC1080" s="71"/>
      <c r="AD1080" s="71" t="s">
        <v>194</v>
      </c>
      <c r="AE1080" s="71" t="s">
        <v>30</v>
      </c>
      <c r="AF1080" s="71" t="s">
        <v>31</v>
      </c>
      <c r="AG1080" s="71" t="s">
        <v>34</v>
      </c>
      <c r="AH1080" s="103"/>
      <c r="AI1080" s="71"/>
      <c r="AJ1080" s="103"/>
      <c r="AK1080" s="103"/>
      <c r="AL1080" s="554" t="s">
        <v>35</v>
      </c>
      <c r="AM1080" s="554" t="s">
        <v>35</v>
      </c>
      <c r="AN1080" s="71"/>
      <c r="AO1080" s="103"/>
      <c r="AP1080" s="602" t="s">
        <v>35</v>
      </c>
      <c r="AQ1080" s="59" t="s">
        <v>505</v>
      </c>
      <c r="AR1080" s="59" t="s">
        <v>2024</v>
      </c>
    </row>
    <row r="1081" spans="1:44" ht="75" outlineLevel="2">
      <c r="A1081" s="72">
        <v>72</v>
      </c>
      <c r="B1081" s="552" t="s">
        <v>35</v>
      </c>
      <c r="C1081" s="552"/>
      <c r="D1081" s="71"/>
      <c r="E1081" s="103"/>
      <c r="F1081" s="103"/>
      <c r="G1081" s="103"/>
      <c r="H1081" s="103"/>
      <c r="I1081" s="103"/>
      <c r="J1081" s="103"/>
      <c r="K1081" s="107"/>
      <c r="L1081" s="105" t="s">
        <v>35</v>
      </c>
      <c r="M1081" s="554" t="s">
        <v>35</v>
      </c>
      <c r="N1081" s="554" t="s">
        <v>35</v>
      </c>
      <c r="O1081" s="554" t="s">
        <v>35</v>
      </c>
      <c r="P1081" s="554" t="s">
        <v>35</v>
      </c>
      <c r="Q1081" s="71" t="s">
        <v>132</v>
      </c>
      <c r="R1081" s="103" t="s">
        <v>44</v>
      </c>
      <c r="S1081" s="103">
        <v>1</v>
      </c>
      <c r="T1081" s="554">
        <v>293000</v>
      </c>
      <c r="U1081" s="554">
        <v>293000</v>
      </c>
      <c r="V1081" s="554"/>
      <c r="W1081" s="107" t="s">
        <v>1261</v>
      </c>
      <c r="X1081" s="103" t="s">
        <v>27</v>
      </c>
      <c r="Y1081" s="108">
        <v>3.6399999999999935</v>
      </c>
      <c r="Z1081" s="109"/>
      <c r="AA1081" s="554">
        <v>10655885</v>
      </c>
      <c r="AB1081" s="554">
        <v>38787421.399999931</v>
      </c>
      <c r="AC1081" s="71"/>
      <c r="AD1081" s="71"/>
      <c r="AE1081" s="71"/>
      <c r="AF1081" s="71"/>
      <c r="AG1081" s="71"/>
      <c r="AH1081" s="103"/>
      <c r="AI1081" s="71"/>
      <c r="AJ1081" s="103"/>
      <c r="AK1081" s="103"/>
      <c r="AL1081" s="554" t="s">
        <v>35</v>
      </c>
      <c r="AM1081" s="554" t="s">
        <v>35</v>
      </c>
      <c r="AN1081" s="71"/>
      <c r="AO1081" s="103"/>
      <c r="AP1081" s="602" t="s">
        <v>35</v>
      </c>
      <c r="AQ1081" s="59" t="s">
        <v>506</v>
      </c>
      <c r="AR1081" s="59"/>
    </row>
    <row r="1082" spans="1:44" outlineLevel="2">
      <c r="A1082" s="72">
        <v>72</v>
      </c>
      <c r="B1082" s="552" t="s">
        <v>35</v>
      </c>
      <c r="C1082" s="552"/>
      <c r="D1082" s="71"/>
      <c r="E1082" s="103"/>
      <c r="F1082" s="103"/>
      <c r="G1082" s="103"/>
      <c r="H1082" s="103"/>
      <c r="I1082" s="103"/>
      <c r="J1082" s="103"/>
      <c r="K1082" s="107"/>
      <c r="L1082" s="105" t="s">
        <v>35</v>
      </c>
      <c r="M1082" s="554" t="s">
        <v>35</v>
      </c>
      <c r="N1082" s="554" t="s">
        <v>35</v>
      </c>
      <c r="O1082" s="554" t="s">
        <v>35</v>
      </c>
      <c r="P1082" s="554" t="s">
        <v>35</v>
      </c>
      <c r="Q1082" s="71" t="s">
        <v>35</v>
      </c>
      <c r="R1082" s="103"/>
      <c r="S1082" s="103"/>
      <c r="T1082" s="554" t="s">
        <v>35</v>
      </c>
      <c r="U1082" s="554" t="s">
        <v>35</v>
      </c>
      <c r="V1082" s="554"/>
      <c r="W1082" s="107" t="s">
        <v>1030</v>
      </c>
      <c r="X1082" s="103" t="s">
        <v>27</v>
      </c>
      <c r="Y1082" s="108">
        <v>59.69</v>
      </c>
      <c r="Z1082" s="109"/>
      <c r="AA1082" s="554">
        <v>109890</v>
      </c>
      <c r="AB1082" s="554">
        <v>6559334.0999999996</v>
      </c>
      <c r="AC1082" s="71"/>
      <c r="AD1082" s="71"/>
      <c r="AE1082" s="71"/>
      <c r="AF1082" s="71"/>
      <c r="AG1082" s="71"/>
      <c r="AH1082" s="103"/>
      <c r="AI1082" s="71"/>
      <c r="AJ1082" s="103"/>
      <c r="AK1082" s="103"/>
      <c r="AL1082" s="554" t="s">
        <v>35</v>
      </c>
      <c r="AM1082" s="554" t="s">
        <v>35</v>
      </c>
      <c r="AN1082" s="71"/>
      <c r="AO1082" s="103"/>
      <c r="AP1082" s="602" t="s">
        <v>35</v>
      </c>
      <c r="AQ1082" s="584" t="s">
        <v>2023</v>
      </c>
      <c r="AR1082" s="584"/>
    </row>
    <row r="1083" spans="1:44" outlineLevel="2">
      <c r="A1083" s="72">
        <v>72</v>
      </c>
      <c r="B1083" s="552" t="s">
        <v>35</v>
      </c>
      <c r="C1083" s="552"/>
      <c r="D1083" s="71"/>
      <c r="E1083" s="103"/>
      <c r="F1083" s="103"/>
      <c r="G1083" s="103"/>
      <c r="H1083" s="103"/>
      <c r="I1083" s="103"/>
      <c r="J1083" s="103"/>
      <c r="K1083" s="107"/>
      <c r="L1083" s="105" t="s">
        <v>35</v>
      </c>
      <c r="M1083" s="554" t="s">
        <v>35</v>
      </c>
      <c r="N1083" s="554" t="s">
        <v>35</v>
      </c>
      <c r="O1083" s="554" t="s">
        <v>35</v>
      </c>
      <c r="P1083" s="554" t="s">
        <v>35</v>
      </c>
      <c r="Q1083" s="71" t="s">
        <v>35</v>
      </c>
      <c r="R1083" s="103"/>
      <c r="S1083" s="103"/>
      <c r="T1083" s="554" t="s">
        <v>35</v>
      </c>
      <c r="U1083" s="554" t="s">
        <v>35</v>
      </c>
      <c r="V1083" s="554"/>
      <c r="W1083" s="107" t="s">
        <v>1024</v>
      </c>
      <c r="X1083" s="103" t="s">
        <v>27</v>
      </c>
      <c r="Y1083" s="108">
        <v>1.74</v>
      </c>
      <c r="Z1083" s="109"/>
      <c r="AA1083" s="554">
        <v>138443</v>
      </c>
      <c r="AB1083" s="554">
        <v>240890.82</v>
      </c>
      <c r="AC1083" s="71"/>
      <c r="AD1083" s="71"/>
      <c r="AE1083" s="71"/>
      <c r="AF1083" s="71"/>
      <c r="AG1083" s="71"/>
      <c r="AH1083" s="103"/>
      <c r="AI1083" s="71"/>
      <c r="AJ1083" s="103"/>
      <c r="AK1083" s="103"/>
      <c r="AL1083" s="554" t="s">
        <v>35</v>
      </c>
      <c r="AM1083" s="554" t="s">
        <v>35</v>
      </c>
      <c r="AN1083" s="71"/>
      <c r="AO1083" s="103"/>
      <c r="AP1083" s="602" t="s">
        <v>35</v>
      </c>
      <c r="AQ1083" s="585" t="s">
        <v>1911</v>
      </c>
      <c r="AR1083" s="585"/>
    </row>
    <row r="1084" spans="1:44" ht="37.5" outlineLevel="2">
      <c r="A1084" s="72">
        <v>72</v>
      </c>
      <c r="B1084" s="552" t="s">
        <v>35</v>
      </c>
      <c r="C1084" s="552"/>
      <c r="D1084" s="71"/>
      <c r="E1084" s="103"/>
      <c r="F1084" s="103"/>
      <c r="G1084" s="103"/>
      <c r="H1084" s="103"/>
      <c r="I1084" s="103"/>
      <c r="J1084" s="103"/>
      <c r="K1084" s="107"/>
      <c r="L1084" s="105" t="s">
        <v>35</v>
      </c>
      <c r="M1084" s="554" t="s">
        <v>35</v>
      </c>
      <c r="N1084" s="554" t="s">
        <v>35</v>
      </c>
      <c r="O1084" s="554" t="s">
        <v>35</v>
      </c>
      <c r="P1084" s="554" t="s">
        <v>35</v>
      </c>
      <c r="Q1084" s="71" t="s">
        <v>35</v>
      </c>
      <c r="R1084" s="103"/>
      <c r="S1084" s="103"/>
      <c r="T1084" s="554" t="s">
        <v>35</v>
      </c>
      <c r="U1084" s="554" t="s">
        <v>35</v>
      </c>
      <c r="V1084" s="554"/>
      <c r="W1084" s="107" t="s">
        <v>1166</v>
      </c>
      <c r="X1084" s="103" t="s">
        <v>27</v>
      </c>
      <c r="Y1084" s="108">
        <v>28.08</v>
      </c>
      <c r="Z1084" s="109"/>
      <c r="AA1084" s="554">
        <v>1238791</v>
      </c>
      <c r="AB1084" s="554">
        <v>34785251.280000001</v>
      </c>
      <c r="AC1084" s="71"/>
      <c r="AD1084" s="71"/>
      <c r="AE1084" s="71"/>
      <c r="AF1084" s="71"/>
      <c r="AG1084" s="71"/>
      <c r="AH1084" s="103"/>
      <c r="AI1084" s="71"/>
      <c r="AJ1084" s="103"/>
      <c r="AK1084" s="103"/>
      <c r="AL1084" s="554" t="s">
        <v>35</v>
      </c>
      <c r="AM1084" s="554" t="s">
        <v>35</v>
      </c>
      <c r="AN1084" s="71"/>
      <c r="AO1084" s="103"/>
      <c r="AP1084" s="602" t="s">
        <v>35</v>
      </c>
      <c r="AQ1084" s="107"/>
      <c r="AR1084" s="107"/>
    </row>
    <row r="1085" spans="1:44" outlineLevel="2">
      <c r="A1085" s="72">
        <v>72</v>
      </c>
      <c r="B1085" s="552" t="s">
        <v>35</v>
      </c>
      <c r="C1085" s="552"/>
      <c r="D1085" s="71"/>
      <c r="E1085" s="103"/>
      <c r="F1085" s="103"/>
      <c r="G1085" s="103"/>
      <c r="H1085" s="103"/>
      <c r="I1085" s="103"/>
      <c r="J1085" s="103"/>
      <c r="K1085" s="107"/>
      <c r="L1085" s="105" t="s">
        <v>35</v>
      </c>
      <c r="M1085" s="554" t="s">
        <v>35</v>
      </c>
      <c r="N1085" s="554" t="s">
        <v>35</v>
      </c>
      <c r="O1085" s="554" t="s">
        <v>35</v>
      </c>
      <c r="P1085" s="554" t="s">
        <v>35</v>
      </c>
      <c r="Q1085" s="71" t="s">
        <v>35</v>
      </c>
      <c r="R1085" s="103"/>
      <c r="S1085" s="103"/>
      <c r="T1085" s="554" t="s">
        <v>35</v>
      </c>
      <c r="U1085" s="554" t="s">
        <v>35</v>
      </c>
      <c r="V1085" s="554"/>
      <c r="W1085" s="107" t="s">
        <v>1262</v>
      </c>
      <c r="X1085" s="103" t="s">
        <v>27</v>
      </c>
      <c r="Y1085" s="108">
        <v>3.68</v>
      </c>
      <c r="Z1085" s="109"/>
      <c r="AA1085" s="554">
        <v>282038</v>
      </c>
      <c r="AB1085" s="554">
        <v>1037899.8400000001</v>
      </c>
      <c r="AC1085" s="71"/>
      <c r="AD1085" s="71"/>
      <c r="AE1085" s="71"/>
      <c r="AF1085" s="71"/>
      <c r="AG1085" s="71"/>
      <c r="AH1085" s="103"/>
      <c r="AI1085" s="71"/>
      <c r="AJ1085" s="103"/>
      <c r="AK1085" s="103"/>
      <c r="AL1085" s="554" t="s">
        <v>35</v>
      </c>
      <c r="AM1085" s="554" t="s">
        <v>35</v>
      </c>
      <c r="AN1085" s="71"/>
      <c r="AO1085" s="103"/>
      <c r="AP1085" s="602" t="s">
        <v>35</v>
      </c>
      <c r="AQ1085" s="107"/>
      <c r="AR1085" s="107"/>
    </row>
    <row r="1086" spans="1:44" outlineLevel="2">
      <c r="A1086" s="72">
        <v>72</v>
      </c>
      <c r="B1086" s="552" t="s">
        <v>35</v>
      </c>
      <c r="C1086" s="552"/>
      <c r="D1086" s="71"/>
      <c r="E1086" s="103"/>
      <c r="F1086" s="103"/>
      <c r="G1086" s="103"/>
      <c r="H1086" s="103"/>
      <c r="I1086" s="103"/>
      <c r="J1086" s="103"/>
      <c r="K1086" s="107"/>
      <c r="L1086" s="105" t="s">
        <v>35</v>
      </c>
      <c r="M1086" s="554" t="s">
        <v>35</v>
      </c>
      <c r="N1086" s="554" t="s">
        <v>35</v>
      </c>
      <c r="O1086" s="554" t="s">
        <v>35</v>
      </c>
      <c r="P1086" s="554" t="s">
        <v>35</v>
      </c>
      <c r="Q1086" s="71" t="s">
        <v>35</v>
      </c>
      <c r="R1086" s="103"/>
      <c r="S1086" s="103"/>
      <c r="T1086" s="554" t="s">
        <v>35</v>
      </c>
      <c r="U1086" s="554" t="s">
        <v>35</v>
      </c>
      <c r="V1086" s="554"/>
      <c r="W1086" s="107" t="s">
        <v>1263</v>
      </c>
      <c r="X1086" s="103" t="s">
        <v>27</v>
      </c>
      <c r="Y1086" s="108">
        <v>2.25</v>
      </c>
      <c r="Z1086" s="109"/>
      <c r="AA1086" s="554">
        <v>1606736</v>
      </c>
      <c r="AB1086" s="554">
        <v>3615156</v>
      </c>
      <c r="AC1086" s="71"/>
      <c r="AD1086" s="71"/>
      <c r="AE1086" s="71"/>
      <c r="AF1086" s="71"/>
      <c r="AG1086" s="71"/>
      <c r="AH1086" s="103"/>
      <c r="AI1086" s="71"/>
      <c r="AJ1086" s="103"/>
      <c r="AK1086" s="103"/>
      <c r="AL1086" s="554" t="s">
        <v>35</v>
      </c>
      <c r="AM1086" s="554" t="s">
        <v>35</v>
      </c>
      <c r="AN1086" s="71"/>
      <c r="AO1086" s="103"/>
      <c r="AP1086" s="602" t="s">
        <v>35</v>
      </c>
      <c r="AQ1086" s="107"/>
      <c r="AR1086" s="107"/>
    </row>
    <row r="1087" spans="1:44" outlineLevel="2">
      <c r="A1087" s="72">
        <v>72</v>
      </c>
      <c r="B1087" s="552" t="s">
        <v>35</v>
      </c>
      <c r="C1087" s="552"/>
      <c r="D1087" s="71"/>
      <c r="E1087" s="103"/>
      <c r="F1087" s="103"/>
      <c r="G1087" s="103"/>
      <c r="H1087" s="103"/>
      <c r="I1087" s="103"/>
      <c r="J1087" s="103"/>
      <c r="K1087" s="107"/>
      <c r="L1087" s="105" t="s">
        <v>35</v>
      </c>
      <c r="M1087" s="554" t="s">
        <v>35</v>
      </c>
      <c r="N1087" s="554" t="s">
        <v>35</v>
      </c>
      <c r="O1087" s="554" t="s">
        <v>35</v>
      </c>
      <c r="P1087" s="554" t="s">
        <v>35</v>
      </c>
      <c r="Q1087" s="71" t="s">
        <v>35</v>
      </c>
      <c r="R1087" s="103"/>
      <c r="S1087" s="103"/>
      <c r="T1087" s="554" t="s">
        <v>35</v>
      </c>
      <c r="U1087" s="554" t="s">
        <v>35</v>
      </c>
      <c r="V1087" s="554"/>
      <c r="W1087" s="107" t="s">
        <v>1009</v>
      </c>
      <c r="X1087" s="103" t="s">
        <v>27</v>
      </c>
      <c r="Y1087" s="108">
        <v>3.74</v>
      </c>
      <c r="Z1087" s="109"/>
      <c r="AA1087" s="554">
        <v>282038</v>
      </c>
      <c r="AB1087" s="554">
        <v>1054822.1200000001</v>
      </c>
      <c r="AC1087" s="71"/>
      <c r="AD1087" s="71"/>
      <c r="AE1087" s="71"/>
      <c r="AF1087" s="71"/>
      <c r="AG1087" s="71"/>
      <c r="AH1087" s="103"/>
      <c r="AI1087" s="71"/>
      <c r="AJ1087" s="103"/>
      <c r="AK1087" s="103"/>
      <c r="AL1087" s="554" t="s">
        <v>35</v>
      </c>
      <c r="AM1087" s="554" t="s">
        <v>35</v>
      </c>
      <c r="AN1087" s="71"/>
      <c r="AO1087" s="103"/>
      <c r="AP1087" s="602" t="s">
        <v>35</v>
      </c>
      <c r="AQ1087" s="107"/>
      <c r="AR1087" s="107"/>
    </row>
    <row r="1088" spans="1:44" outlineLevel="2">
      <c r="A1088" s="72">
        <v>72</v>
      </c>
      <c r="B1088" s="552" t="s">
        <v>35</v>
      </c>
      <c r="C1088" s="552"/>
      <c r="D1088" s="71"/>
      <c r="E1088" s="103"/>
      <c r="F1088" s="103"/>
      <c r="G1088" s="103"/>
      <c r="H1088" s="103"/>
      <c r="I1088" s="103"/>
      <c r="J1088" s="103"/>
      <c r="K1088" s="107"/>
      <c r="L1088" s="105" t="s">
        <v>35</v>
      </c>
      <c r="M1088" s="554" t="s">
        <v>35</v>
      </c>
      <c r="N1088" s="554" t="s">
        <v>35</v>
      </c>
      <c r="O1088" s="554" t="s">
        <v>35</v>
      </c>
      <c r="P1088" s="554" t="s">
        <v>35</v>
      </c>
      <c r="Q1088" s="71" t="s">
        <v>35</v>
      </c>
      <c r="R1088" s="103"/>
      <c r="S1088" s="103"/>
      <c r="T1088" s="554" t="s">
        <v>35</v>
      </c>
      <c r="U1088" s="554" t="s">
        <v>35</v>
      </c>
      <c r="V1088" s="554"/>
      <c r="W1088" s="107" t="s">
        <v>1264</v>
      </c>
      <c r="X1088" s="103" t="s">
        <v>27</v>
      </c>
      <c r="Y1088" s="108">
        <v>4.25</v>
      </c>
      <c r="Z1088" s="109"/>
      <c r="AA1088" s="554">
        <v>282038</v>
      </c>
      <c r="AB1088" s="554">
        <v>1198661.5</v>
      </c>
      <c r="AC1088" s="71"/>
      <c r="AD1088" s="71"/>
      <c r="AE1088" s="71"/>
      <c r="AF1088" s="71"/>
      <c r="AG1088" s="71"/>
      <c r="AH1088" s="103"/>
      <c r="AI1088" s="71"/>
      <c r="AJ1088" s="103"/>
      <c r="AK1088" s="103"/>
      <c r="AL1088" s="554" t="s">
        <v>35</v>
      </c>
      <c r="AM1088" s="554" t="s">
        <v>35</v>
      </c>
      <c r="AN1088" s="71"/>
      <c r="AO1088" s="103"/>
      <c r="AP1088" s="602" t="s">
        <v>35</v>
      </c>
      <c r="AQ1088" s="107"/>
      <c r="AR1088" s="107"/>
    </row>
    <row r="1089" spans="1:44" outlineLevel="2">
      <c r="A1089" s="72">
        <v>72</v>
      </c>
      <c r="B1089" s="552" t="s">
        <v>35</v>
      </c>
      <c r="C1089" s="552"/>
      <c r="D1089" s="71"/>
      <c r="E1089" s="103"/>
      <c r="F1089" s="103"/>
      <c r="G1089" s="103"/>
      <c r="H1089" s="103"/>
      <c r="I1089" s="103"/>
      <c r="J1089" s="103"/>
      <c r="K1089" s="107"/>
      <c r="L1089" s="105" t="s">
        <v>35</v>
      </c>
      <c r="M1089" s="554" t="s">
        <v>35</v>
      </c>
      <c r="N1089" s="554" t="s">
        <v>35</v>
      </c>
      <c r="O1089" s="554" t="s">
        <v>35</v>
      </c>
      <c r="P1089" s="554" t="s">
        <v>35</v>
      </c>
      <c r="Q1089" s="71" t="s">
        <v>35</v>
      </c>
      <c r="R1089" s="103"/>
      <c r="S1089" s="103"/>
      <c r="T1089" s="554" t="s">
        <v>35</v>
      </c>
      <c r="U1089" s="554" t="s">
        <v>35</v>
      </c>
      <c r="V1089" s="554"/>
      <c r="W1089" s="107" t="s">
        <v>1265</v>
      </c>
      <c r="X1089" s="103" t="s">
        <v>27</v>
      </c>
      <c r="Y1089" s="108">
        <v>2.08</v>
      </c>
      <c r="Z1089" s="109"/>
      <c r="AA1089" s="554">
        <v>282038</v>
      </c>
      <c r="AB1089" s="554">
        <v>586639.04</v>
      </c>
      <c r="AC1089" s="71"/>
      <c r="AD1089" s="71"/>
      <c r="AE1089" s="71"/>
      <c r="AF1089" s="71"/>
      <c r="AG1089" s="71"/>
      <c r="AH1089" s="103"/>
      <c r="AI1089" s="71"/>
      <c r="AJ1089" s="103"/>
      <c r="AK1089" s="103"/>
      <c r="AL1089" s="554" t="s">
        <v>35</v>
      </c>
      <c r="AM1089" s="554" t="s">
        <v>35</v>
      </c>
      <c r="AN1089" s="71"/>
      <c r="AO1089" s="103"/>
      <c r="AP1089" s="602" t="s">
        <v>35</v>
      </c>
      <c r="AQ1089" s="107"/>
      <c r="AR1089" s="107"/>
    </row>
    <row r="1090" spans="1:44" ht="37.5" outlineLevel="2">
      <c r="A1090" s="72">
        <v>72</v>
      </c>
      <c r="B1090" s="552" t="s">
        <v>35</v>
      </c>
      <c r="C1090" s="552"/>
      <c r="D1090" s="71"/>
      <c r="E1090" s="103"/>
      <c r="F1090" s="103"/>
      <c r="G1090" s="103"/>
      <c r="H1090" s="103"/>
      <c r="I1090" s="103"/>
      <c r="J1090" s="103"/>
      <c r="K1090" s="107"/>
      <c r="L1090" s="105" t="s">
        <v>35</v>
      </c>
      <c r="M1090" s="554" t="s">
        <v>35</v>
      </c>
      <c r="N1090" s="554" t="s">
        <v>35</v>
      </c>
      <c r="O1090" s="554" t="s">
        <v>35</v>
      </c>
      <c r="P1090" s="554" t="s">
        <v>35</v>
      </c>
      <c r="Q1090" s="71" t="s">
        <v>35</v>
      </c>
      <c r="R1090" s="103"/>
      <c r="S1090" s="103"/>
      <c r="T1090" s="554" t="s">
        <v>35</v>
      </c>
      <c r="U1090" s="554" t="s">
        <v>35</v>
      </c>
      <c r="V1090" s="554"/>
      <c r="W1090" s="107" t="s">
        <v>1049</v>
      </c>
      <c r="X1090" s="103" t="s">
        <v>42</v>
      </c>
      <c r="Y1090" s="108">
        <v>1</v>
      </c>
      <c r="Z1090" s="109"/>
      <c r="AA1090" s="554">
        <v>3793079</v>
      </c>
      <c r="AB1090" s="554">
        <v>3793079</v>
      </c>
      <c r="AC1090" s="71"/>
      <c r="AD1090" s="71"/>
      <c r="AE1090" s="71"/>
      <c r="AF1090" s="71"/>
      <c r="AG1090" s="71"/>
      <c r="AH1090" s="103"/>
      <c r="AI1090" s="71"/>
      <c r="AJ1090" s="103"/>
      <c r="AK1090" s="103"/>
      <c r="AL1090" s="554" t="s">
        <v>35</v>
      </c>
      <c r="AM1090" s="554" t="s">
        <v>35</v>
      </c>
      <c r="AN1090" s="71"/>
      <c r="AO1090" s="103"/>
      <c r="AP1090" s="602" t="s">
        <v>35</v>
      </c>
      <c r="AQ1090" s="107"/>
      <c r="AR1090" s="107"/>
    </row>
    <row r="1091" spans="1:44" outlineLevel="2">
      <c r="A1091" s="72">
        <v>72</v>
      </c>
      <c r="B1091" s="552" t="s">
        <v>35</v>
      </c>
      <c r="C1091" s="552"/>
      <c r="D1091" s="71"/>
      <c r="E1091" s="103"/>
      <c r="F1091" s="103"/>
      <c r="G1091" s="103"/>
      <c r="H1091" s="103"/>
      <c r="I1091" s="103"/>
      <c r="J1091" s="103"/>
      <c r="K1091" s="107"/>
      <c r="L1091" s="105" t="s">
        <v>35</v>
      </c>
      <c r="M1091" s="554" t="s">
        <v>35</v>
      </c>
      <c r="N1091" s="554" t="s">
        <v>35</v>
      </c>
      <c r="O1091" s="554" t="s">
        <v>35</v>
      </c>
      <c r="P1091" s="554" t="s">
        <v>35</v>
      </c>
      <c r="Q1091" s="71" t="s">
        <v>35</v>
      </c>
      <c r="R1091" s="103"/>
      <c r="S1091" s="103"/>
      <c r="T1091" s="554" t="s">
        <v>35</v>
      </c>
      <c r="U1091" s="554" t="s">
        <v>35</v>
      </c>
      <c r="V1091" s="554"/>
      <c r="W1091" s="107" t="s">
        <v>1019</v>
      </c>
      <c r="X1091" s="103" t="s">
        <v>27</v>
      </c>
      <c r="Y1091" s="108">
        <v>15.35</v>
      </c>
      <c r="Z1091" s="109"/>
      <c r="AA1091" s="554">
        <v>330817</v>
      </c>
      <c r="AB1091" s="554">
        <v>5078040.95</v>
      </c>
      <c r="AC1091" s="71"/>
      <c r="AD1091" s="71"/>
      <c r="AE1091" s="71"/>
      <c r="AF1091" s="71"/>
      <c r="AG1091" s="71"/>
      <c r="AH1091" s="103"/>
      <c r="AI1091" s="71"/>
      <c r="AJ1091" s="103"/>
      <c r="AK1091" s="103"/>
      <c r="AL1091" s="554" t="s">
        <v>35</v>
      </c>
      <c r="AM1091" s="554" t="s">
        <v>35</v>
      </c>
      <c r="AN1091" s="71"/>
      <c r="AO1091" s="103"/>
      <c r="AP1091" s="602" t="s">
        <v>35</v>
      </c>
      <c r="AQ1091" s="107"/>
      <c r="AR1091" s="107"/>
    </row>
    <row r="1092" spans="1:44" outlineLevel="2">
      <c r="A1092" s="72">
        <v>72</v>
      </c>
      <c r="B1092" s="552" t="s">
        <v>35</v>
      </c>
      <c r="C1092" s="552"/>
      <c r="D1092" s="71"/>
      <c r="E1092" s="103"/>
      <c r="F1092" s="103"/>
      <c r="G1092" s="103"/>
      <c r="H1092" s="103"/>
      <c r="I1092" s="103"/>
      <c r="J1092" s="103"/>
      <c r="K1092" s="107"/>
      <c r="L1092" s="105" t="s">
        <v>35</v>
      </c>
      <c r="M1092" s="554" t="s">
        <v>35</v>
      </c>
      <c r="N1092" s="554" t="s">
        <v>35</v>
      </c>
      <c r="O1092" s="554" t="s">
        <v>35</v>
      </c>
      <c r="P1092" s="554" t="s">
        <v>35</v>
      </c>
      <c r="Q1092" s="71" t="s">
        <v>35</v>
      </c>
      <c r="R1092" s="103"/>
      <c r="S1092" s="103"/>
      <c r="T1092" s="554" t="s">
        <v>35</v>
      </c>
      <c r="U1092" s="554" t="s">
        <v>35</v>
      </c>
      <c r="V1092" s="554"/>
      <c r="W1092" s="107"/>
      <c r="X1092" s="103"/>
      <c r="Y1092" s="108"/>
      <c r="Z1092" s="109"/>
      <c r="AA1092" s="554" t="s">
        <v>35</v>
      </c>
      <c r="AB1092" s="554" t="s">
        <v>35</v>
      </c>
      <c r="AC1092" s="71"/>
      <c r="AD1092" s="71"/>
      <c r="AE1092" s="71"/>
      <c r="AF1092" s="71"/>
      <c r="AG1092" s="71"/>
      <c r="AH1092" s="103"/>
      <c r="AI1092" s="71"/>
      <c r="AJ1092" s="103"/>
      <c r="AK1092" s="103"/>
      <c r="AL1092" s="554" t="s">
        <v>35</v>
      </c>
      <c r="AM1092" s="554" t="s">
        <v>35</v>
      </c>
      <c r="AN1092" s="71"/>
      <c r="AO1092" s="103"/>
      <c r="AP1092" s="602" t="s">
        <v>35</v>
      </c>
      <c r="AQ1092" s="107"/>
      <c r="AR1092" s="107"/>
    </row>
    <row r="1093" spans="1:44" outlineLevel="2">
      <c r="A1093" s="72">
        <v>72</v>
      </c>
      <c r="B1093" s="552"/>
      <c r="C1093" s="552"/>
      <c r="D1093" s="61"/>
      <c r="E1093" s="103"/>
      <c r="F1093" s="103"/>
      <c r="G1093" s="103"/>
      <c r="H1093" s="103"/>
      <c r="I1093" s="103"/>
      <c r="J1093" s="103"/>
      <c r="K1093" s="107"/>
      <c r="L1093" s="105" t="s">
        <v>35</v>
      </c>
      <c r="M1093" s="554" t="s">
        <v>35</v>
      </c>
      <c r="N1093" s="554" t="s">
        <v>35</v>
      </c>
      <c r="O1093" s="554" t="s">
        <v>35</v>
      </c>
      <c r="P1093" s="554" t="s">
        <v>35</v>
      </c>
      <c r="Q1093" s="71" t="s">
        <v>35</v>
      </c>
      <c r="R1093" s="103"/>
      <c r="S1093" s="103"/>
      <c r="T1093" s="554" t="s">
        <v>35</v>
      </c>
      <c r="U1093" s="554" t="s">
        <v>35</v>
      </c>
      <c r="V1093" s="554"/>
      <c r="W1093" s="107"/>
      <c r="X1093" s="103"/>
      <c r="Y1093" s="108"/>
      <c r="Z1093" s="109"/>
      <c r="AA1093" s="554" t="s">
        <v>35</v>
      </c>
      <c r="AB1093" s="554" t="s">
        <v>35</v>
      </c>
      <c r="AC1093" s="71"/>
      <c r="AD1093" s="71"/>
      <c r="AE1093" s="71"/>
      <c r="AF1093" s="71"/>
      <c r="AG1093" s="71"/>
      <c r="AH1093" s="103"/>
      <c r="AI1093" s="71"/>
      <c r="AJ1093" s="103"/>
      <c r="AK1093" s="103"/>
      <c r="AL1093" s="554" t="s">
        <v>35</v>
      </c>
      <c r="AM1093" s="554" t="s">
        <v>35</v>
      </c>
      <c r="AN1093" s="71"/>
      <c r="AO1093" s="103"/>
      <c r="AP1093" s="602" t="s">
        <v>35</v>
      </c>
      <c r="AQ1093" s="107"/>
      <c r="AR1093" s="107"/>
    </row>
    <row r="1094" spans="1:44" outlineLevel="1">
      <c r="A1094" s="84" t="s">
        <v>2087</v>
      </c>
      <c r="B1094" s="552">
        <v>73</v>
      </c>
      <c r="C1094" s="552">
        <v>475</v>
      </c>
      <c r="D1094" s="61" t="s">
        <v>466</v>
      </c>
      <c r="E1094" s="162"/>
      <c r="F1094" s="103"/>
      <c r="G1094" s="162"/>
      <c r="H1094" s="162"/>
      <c r="I1094" s="162"/>
      <c r="J1094" s="162"/>
      <c r="K1094" s="129"/>
      <c r="L1094" s="619">
        <v>336</v>
      </c>
      <c r="M1094" s="553"/>
      <c r="N1094" s="553"/>
      <c r="O1094" s="553">
        <v>1668624000</v>
      </c>
      <c r="P1094" s="553">
        <v>0</v>
      </c>
      <c r="Q1094" s="61"/>
      <c r="R1094" s="162"/>
      <c r="S1094" s="162">
        <v>0</v>
      </c>
      <c r="T1094" s="553"/>
      <c r="U1094" s="553">
        <v>0</v>
      </c>
      <c r="V1094" s="553"/>
      <c r="W1094" s="129"/>
      <c r="X1094" s="162"/>
      <c r="Y1094" s="169">
        <v>196.20199999999997</v>
      </c>
      <c r="Z1094" s="170">
        <v>56.25</v>
      </c>
      <c r="AA1094" s="553"/>
      <c r="AB1094" s="553">
        <v>459391231.39600003</v>
      </c>
      <c r="AC1094" s="71"/>
      <c r="AD1094" s="71"/>
      <c r="AE1094" s="71"/>
      <c r="AF1094" s="71"/>
      <c r="AG1094" s="71"/>
      <c r="AH1094" s="103"/>
      <c r="AI1094" s="61"/>
      <c r="AJ1094" s="162"/>
      <c r="AK1094" s="162">
        <v>2</v>
      </c>
      <c r="AL1094" s="553"/>
      <c r="AM1094" s="553">
        <v>25423600</v>
      </c>
      <c r="AN1094" s="61"/>
      <c r="AO1094" s="162">
        <v>1</v>
      </c>
      <c r="AP1094" s="602">
        <v>2153438831.3959999</v>
      </c>
      <c r="AQ1094" s="111"/>
      <c r="AR1094" s="111"/>
    </row>
    <row r="1095" spans="1:44" ht="93.75" outlineLevel="2">
      <c r="A1095" s="72">
        <v>73</v>
      </c>
      <c r="B1095" s="552" t="s">
        <v>35</v>
      </c>
      <c r="C1095" s="552"/>
      <c r="D1095" s="71" t="s">
        <v>468</v>
      </c>
      <c r="E1095" s="103"/>
      <c r="F1095" s="103"/>
      <c r="G1095" s="103">
        <v>148</v>
      </c>
      <c r="H1095" s="103">
        <v>79</v>
      </c>
      <c r="I1095" s="103" t="s">
        <v>223</v>
      </c>
      <c r="J1095" s="103" t="s">
        <v>467</v>
      </c>
      <c r="K1095" s="107" t="s">
        <v>973</v>
      </c>
      <c r="L1095" s="620">
        <v>100.2</v>
      </c>
      <c r="M1095" s="554">
        <v>1679000</v>
      </c>
      <c r="N1095" s="554">
        <v>0</v>
      </c>
      <c r="O1095" s="554">
        <v>168235800</v>
      </c>
      <c r="P1095" s="554">
        <v>0</v>
      </c>
      <c r="Q1095" s="71" t="s">
        <v>35</v>
      </c>
      <c r="R1095" s="103"/>
      <c r="S1095" s="103"/>
      <c r="T1095" s="554" t="s">
        <v>35</v>
      </c>
      <c r="U1095" s="554" t="s">
        <v>35</v>
      </c>
      <c r="V1095" s="554" t="s">
        <v>2163</v>
      </c>
      <c r="W1095" s="107" t="s">
        <v>1278</v>
      </c>
      <c r="X1095" s="103" t="s">
        <v>27</v>
      </c>
      <c r="Y1095" s="108">
        <v>5.48</v>
      </c>
      <c r="Z1095" s="109">
        <v>17.25</v>
      </c>
      <c r="AA1095" s="554">
        <v>4826746</v>
      </c>
      <c r="AB1095" s="554">
        <v>26450568.080000002</v>
      </c>
      <c r="AC1095" s="71"/>
      <c r="AD1095" s="71" t="s">
        <v>34</v>
      </c>
      <c r="AE1095" s="71" t="s">
        <v>30</v>
      </c>
      <c r="AF1095" s="71" t="s">
        <v>41</v>
      </c>
      <c r="AG1095" s="71" t="s">
        <v>34</v>
      </c>
      <c r="AH1095" s="103"/>
      <c r="AI1095" s="71" t="s">
        <v>562</v>
      </c>
      <c r="AJ1095" s="103" t="s">
        <v>409</v>
      </c>
      <c r="AK1095" s="103">
        <v>1</v>
      </c>
      <c r="AL1095" s="554">
        <v>12423600</v>
      </c>
      <c r="AM1095" s="554">
        <v>12423600</v>
      </c>
      <c r="AN1095" s="71" t="s">
        <v>407</v>
      </c>
      <c r="AO1095" s="103">
        <v>1</v>
      </c>
      <c r="AP1095" s="602" t="s">
        <v>35</v>
      </c>
      <c r="AQ1095" s="111" t="s">
        <v>756</v>
      </c>
      <c r="AR1095" s="111" t="s">
        <v>2021</v>
      </c>
    </row>
    <row r="1096" spans="1:44" ht="75" outlineLevel="2">
      <c r="A1096" s="72">
        <v>73</v>
      </c>
      <c r="B1096" s="552" t="s">
        <v>35</v>
      </c>
      <c r="C1096" s="552"/>
      <c r="D1096" s="71" t="s">
        <v>71</v>
      </c>
      <c r="E1096" s="103"/>
      <c r="F1096" s="103"/>
      <c r="G1096" s="103">
        <v>148</v>
      </c>
      <c r="H1096" s="103">
        <v>79</v>
      </c>
      <c r="I1096" s="103" t="s">
        <v>223</v>
      </c>
      <c r="J1096" s="103" t="s">
        <v>467</v>
      </c>
      <c r="K1096" s="107" t="s">
        <v>975</v>
      </c>
      <c r="L1096" s="125">
        <v>142.5</v>
      </c>
      <c r="M1096" s="554">
        <v>7220000</v>
      </c>
      <c r="N1096" s="554">
        <v>0</v>
      </c>
      <c r="O1096" s="554">
        <v>1028850000</v>
      </c>
      <c r="P1096" s="554">
        <v>0</v>
      </c>
      <c r="Q1096" s="71" t="s">
        <v>35</v>
      </c>
      <c r="R1096" s="103"/>
      <c r="S1096" s="103"/>
      <c r="T1096" s="554" t="s">
        <v>35</v>
      </c>
      <c r="U1096" s="554" t="s">
        <v>35</v>
      </c>
      <c r="V1096" s="554"/>
      <c r="W1096" s="107" t="s">
        <v>1005</v>
      </c>
      <c r="X1096" s="103" t="s">
        <v>27</v>
      </c>
      <c r="Y1096" s="108">
        <v>50.78</v>
      </c>
      <c r="Z1096" s="109">
        <v>19.5</v>
      </c>
      <c r="AA1096" s="554">
        <v>5559129</v>
      </c>
      <c r="AB1096" s="554">
        <v>282292570.62</v>
      </c>
      <c r="AC1096" s="71"/>
      <c r="AD1096" s="71" t="s">
        <v>29</v>
      </c>
      <c r="AE1096" s="71" t="s">
        <v>30</v>
      </c>
      <c r="AF1096" s="71" t="s">
        <v>31</v>
      </c>
      <c r="AG1096" s="71" t="s">
        <v>34</v>
      </c>
      <c r="AH1096" s="103"/>
      <c r="AI1096" s="71" t="s">
        <v>578</v>
      </c>
      <c r="AJ1096" s="103" t="s">
        <v>560</v>
      </c>
      <c r="AK1096" s="103">
        <v>1</v>
      </c>
      <c r="AL1096" s="554">
        <v>13000000</v>
      </c>
      <c r="AM1096" s="554">
        <v>13000000</v>
      </c>
      <c r="AN1096" s="71"/>
      <c r="AO1096" s="103"/>
      <c r="AP1096" s="602" t="s">
        <v>35</v>
      </c>
      <c r="AQ1096" s="585" t="s">
        <v>2028</v>
      </c>
      <c r="AR1096" s="585" t="s">
        <v>2025</v>
      </c>
    </row>
    <row r="1097" spans="1:44" ht="99.75" outlineLevel="2">
      <c r="A1097" s="72">
        <v>73</v>
      </c>
      <c r="B1097" s="552" t="s">
        <v>35</v>
      </c>
      <c r="C1097" s="552"/>
      <c r="D1097" s="71"/>
      <c r="E1097" s="103"/>
      <c r="F1097" s="103"/>
      <c r="G1097" s="103">
        <v>148</v>
      </c>
      <c r="H1097" s="103">
        <v>79</v>
      </c>
      <c r="I1097" s="103" t="s">
        <v>223</v>
      </c>
      <c r="J1097" s="103" t="s">
        <v>467</v>
      </c>
      <c r="K1097" s="107" t="s">
        <v>976</v>
      </c>
      <c r="L1097" s="125">
        <v>93.3</v>
      </c>
      <c r="M1097" s="554">
        <v>5054000</v>
      </c>
      <c r="N1097" s="554">
        <v>0</v>
      </c>
      <c r="O1097" s="554">
        <v>471538200</v>
      </c>
      <c r="P1097" s="554">
        <v>0</v>
      </c>
      <c r="Q1097" s="71" t="s">
        <v>35</v>
      </c>
      <c r="R1097" s="103"/>
      <c r="S1097" s="103"/>
      <c r="T1097" s="554" t="s">
        <v>35</v>
      </c>
      <c r="U1097" s="554" t="s">
        <v>35</v>
      </c>
      <c r="V1097" s="554"/>
      <c r="W1097" s="107" t="s">
        <v>1063</v>
      </c>
      <c r="X1097" s="103" t="s">
        <v>27</v>
      </c>
      <c r="Y1097" s="108">
        <v>15.3</v>
      </c>
      <c r="Z1097" s="109"/>
      <c r="AA1097" s="554">
        <v>3941166</v>
      </c>
      <c r="AB1097" s="554">
        <v>60299839.800000004</v>
      </c>
      <c r="AC1097" s="71"/>
      <c r="AD1097" s="71" t="s">
        <v>29</v>
      </c>
      <c r="AE1097" s="71" t="s">
        <v>30</v>
      </c>
      <c r="AF1097" s="71" t="s">
        <v>31</v>
      </c>
      <c r="AG1097" s="71" t="s">
        <v>32</v>
      </c>
      <c r="AH1097" s="103"/>
      <c r="AI1097" s="71"/>
      <c r="AJ1097" s="103"/>
      <c r="AK1097" s="103"/>
      <c r="AL1097" s="554" t="s">
        <v>35</v>
      </c>
      <c r="AM1097" s="554" t="s">
        <v>35</v>
      </c>
      <c r="AN1097" s="71"/>
      <c r="AO1097" s="103"/>
      <c r="AP1097" s="602" t="s">
        <v>35</v>
      </c>
      <c r="AQ1097" s="584" t="s">
        <v>2029</v>
      </c>
      <c r="AR1097" s="584" t="s">
        <v>2026</v>
      </c>
    </row>
    <row r="1098" spans="1:44" ht="93.75" outlineLevel="2">
      <c r="A1098" s="72">
        <v>73</v>
      </c>
      <c r="B1098" s="552" t="s">
        <v>35</v>
      </c>
      <c r="C1098" s="552"/>
      <c r="D1098" s="71"/>
      <c r="E1098" s="103"/>
      <c r="F1098" s="103"/>
      <c r="G1098" s="103"/>
      <c r="H1098" s="103"/>
      <c r="I1098" s="103"/>
      <c r="J1098" s="103"/>
      <c r="K1098" s="107"/>
      <c r="L1098" s="105" t="s">
        <v>35</v>
      </c>
      <c r="M1098" s="554" t="s">
        <v>35</v>
      </c>
      <c r="N1098" s="554" t="s">
        <v>35</v>
      </c>
      <c r="O1098" s="554" t="s">
        <v>35</v>
      </c>
      <c r="P1098" s="554" t="s">
        <v>35</v>
      </c>
      <c r="Q1098" s="71" t="s">
        <v>35</v>
      </c>
      <c r="R1098" s="103"/>
      <c r="S1098" s="103"/>
      <c r="T1098" s="554" t="s">
        <v>35</v>
      </c>
      <c r="U1098" s="554" t="s">
        <v>35</v>
      </c>
      <c r="V1098" s="554"/>
      <c r="W1098" s="107" t="s">
        <v>1080</v>
      </c>
      <c r="X1098" s="103" t="s">
        <v>27</v>
      </c>
      <c r="Y1098" s="108">
        <v>3.2</v>
      </c>
      <c r="Z1098" s="109"/>
      <c r="AA1098" s="554">
        <v>10375629</v>
      </c>
      <c r="AB1098" s="554">
        <v>33202012.800000001</v>
      </c>
      <c r="AC1098" s="71"/>
      <c r="AD1098" s="71" t="s">
        <v>29</v>
      </c>
      <c r="AE1098" s="71" t="s">
        <v>30</v>
      </c>
      <c r="AF1098" s="71" t="s">
        <v>31</v>
      </c>
      <c r="AG1098" s="71" t="s">
        <v>34</v>
      </c>
      <c r="AH1098" s="103"/>
      <c r="AI1098" s="71"/>
      <c r="AJ1098" s="103"/>
      <c r="AK1098" s="103"/>
      <c r="AL1098" s="554" t="s">
        <v>35</v>
      </c>
      <c r="AM1098" s="554" t="s">
        <v>35</v>
      </c>
      <c r="AN1098" s="71"/>
      <c r="AO1098" s="103"/>
      <c r="AP1098" s="602" t="s">
        <v>35</v>
      </c>
      <c r="AQ1098" s="107"/>
      <c r="AR1098" s="107" t="s">
        <v>2027</v>
      </c>
    </row>
    <row r="1099" spans="1:44" ht="37.5" outlineLevel="2">
      <c r="A1099" s="72">
        <v>73</v>
      </c>
      <c r="B1099" s="552" t="s">
        <v>35</v>
      </c>
      <c r="C1099" s="552"/>
      <c r="D1099" s="71"/>
      <c r="E1099" s="103"/>
      <c r="F1099" s="103"/>
      <c r="G1099" s="103"/>
      <c r="H1099" s="103"/>
      <c r="I1099" s="103"/>
      <c r="J1099" s="103"/>
      <c r="K1099" s="107"/>
      <c r="L1099" s="105" t="s">
        <v>35</v>
      </c>
      <c r="M1099" s="554" t="s">
        <v>35</v>
      </c>
      <c r="N1099" s="554" t="s">
        <v>35</v>
      </c>
      <c r="O1099" s="554" t="s">
        <v>35</v>
      </c>
      <c r="P1099" s="554" t="s">
        <v>35</v>
      </c>
      <c r="Q1099" s="71" t="s">
        <v>35</v>
      </c>
      <c r="R1099" s="103"/>
      <c r="S1099" s="103"/>
      <c r="T1099" s="554" t="s">
        <v>35</v>
      </c>
      <c r="U1099" s="554" t="s">
        <v>35</v>
      </c>
      <c r="V1099" s="554"/>
      <c r="W1099" s="107" t="s">
        <v>1032</v>
      </c>
      <c r="X1099" s="103" t="s">
        <v>27</v>
      </c>
      <c r="Y1099" s="108">
        <v>2.8</v>
      </c>
      <c r="Z1099" s="109"/>
      <c r="AA1099" s="554">
        <v>2613835</v>
      </c>
      <c r="AB1099" s="554">
        <v>7318738</v>
      </c>
      <c r="AC1099" s="71"/>
      <c r="AD1099" s="71" t="s">
        <v>29</v>
      </c>
      <c r="AE1099" s="71" t="s">
        <v>30</v>
      </c>
      <c r="AF1099" s="71" t="s">
        <v>31</v>
      </c>
      <c r="AG1099" s="71" t="s">
        <v>34</v>
      </c>
      <c r="AH1099" s="103"/>
      <c r="AI1099" s="71"/>
      <c r="AJ1099" s="103"/>
      <c r="AK1099" s="103"/>
      <c r="AL1099" s="554" t="s">
        <v>35</v>
      </c>
      <c r="AM1099" s="554" t="s">
        <v>35</v>
      </c>
      <c r="AN1099" s="71"/>
      <c r="AO1099" s="103"/>
      <c r="AP1099" s="602" t="s">
        <v>35</v>
      </c>
      <c r="AQ1099" s="107"/>
      <c r="AR1099" s="107"/>
    </row>
    <row r="1100" spans="1:44" outlineLevel="2">
      <c r="A1100" s="72">
        <v>73</v>
      </c>
      <c r="B1100" s="552" t="s">
        <v>35</v>
      </c>
      <c r="C1100" s="552"/>
      <c r="D1100" s="71"/>
      <c r="E1100" s="103"/>
      <c r="F1100" s="103"/>
      <c r="G1100" s="103"/>
      <c r="H1100" s="103"/>
      <c r="I1100" s="103"/>
      <c r="J1100" s="103"/>
      <c r="K1100" s="107"/>
      <c r="L1100" s="105" t="s">
        <v>35</v>
      </c>
      <c r="M1100" s="554" t="s">
        <v>35</v>
      </c>
      <c r="N1100" s="554" t="s">
        <v>35</v>
      </c>
      <c r="O1100" s="554" t="s">
        <v>35</v>
      </c>
      <c r="P1100" s="554" t="s">
        <v>35</v>
      </c>
      <c r="Q1100" s="71" t="s">
        <v>35</v>
      </c>
      <c r="R1100" s="103"/>
      <c r="S1100" s="103"/>
      <c r="T1100" s="554" t="s">
        <v>35</v>
      </c>
      <c r="U1100" s="554" t="s">
        <v>35</v>
      </c>
      <c r="V1100" s="554"/>
      <c r="W1100" s="107" t="s">
        <v>1091</v>
      </c>
      <c r="X1100" s="103" t="s">
        <v>27</v>
      </c>
      <c r="Y1100" s="108">
        <v>50.78</v>
      </c>
      <c r="Z1100" s="109">
        <v>19.5</v>
      </c>
      <c r="AA1100" s="554">
        <v>161275</v>
      </c>
      <c r="AB1100" s="554">
        <v>8189544.5</v>
      </c>
      <c r="AC1100" s="71"/>
      <c r="AD1100" s="71"/>
      <c r="AE1100" s="71"/>
      <c r="AF1100" s="71"/>
      <c r="AG1100" s="71"/>
      <c r="AH1100" s="103"/>
      <c r="AI1100" s="71"/>
      <c r="AJ1100" s="103"/>
      <c r="AK1100" s="103"/>
      <c r="AL1100" s="554" t="s">
        <v>35</v>
      </c>
      <c r="AM1100" s="554" t="s">
        <v>35</v>
      </c>
      <c r="AN1100" s="71"/>
      <c r="AO1100" s="103"/>
      <c r="AP1100" s="602" t="s">
        <v>35</v>
      </c>
      <c r="AQ1100" s="107"/>
      <c r="AR1100" s="107"/>
    </row>
    <row r="1101" spans="1:44" outlineLevel="2">
      <c r="A1101" s="72">
        <v>73</v>
      </c>
      <c r="B1101" s="552" t="s">
        <v>35</v>
      </c>
      <c r="C1101" s="552"/>
      <c r="D1101" s="71"/>
      <c r="E1101" s="103"/>
      <c r="F1101" s="103"/>
      <c r="G1101" s="103"/>
      <c r="H1101" s="103"/>
      <c r="I1101" s="103"/>
      <c r="J1101" s="103"/>
      <c r="K1101" s="107"/>
      <c r="L1101" s="105" t="s">
        <v>35</v>
      </c>
      <c r="M1101" s="554" t="s">
        <v>35</v>
      </c>
      <c r="N1101" s="554" t="s">
        <v>35</v>
      </c>
      <c r="O1101" s="554" t="s">
        <v>35</v>
      </c>
      <c r="P1101" s="554" t="s">
        <v>35</v>
      </c>
      <c r="Q1101" s="71" t="s">
        <v>35</v>
      </c>
      <c r="R1101" s="103"/>
      <c r="S1101" s="103"/>
      <c r="T1101" s="554" t="s">
        <v>35</v>
      </c>
      <c r="U1101" s="554" t="s">
        <v>35</v>
      </c>
      <c r="V1101" s="554"/>
      <c r="W1101" s="107" t="s">
        <v>1279</v>
      </c>
      <c r="X1101" s="103" t="s">
        <v>27</v>
      </c>
      <c r="Y1101" s="108">
        <v>15.3</v>
      </c>
      <c r="Z1101" s="109"/>
      <c r="AA1101" s="554">
        <v>109890</v>
      </c>
      <c r="AB1101" s="554">
        <v>1681317</v>
      </c>
      <c r="AC1101" s="71"/>
      <c r="AD1101" s="71"/>
      <c r="AE1101" s="71"/>
      <c r="AF1101" s="71"/>
      <c r="AG1101" s="71"/>
      <c r="AH1101" s="103"/>
      <c r="AI1101" s="71"/>
      <c r="AJ1101" s="103"/>
      <c r="AK1101" s="103"/>
      <c r="AL1101" s="554" t="s">
        <v>35</v>
      </c>
      <c r="AM1101" s="554" t="s">
        <v>35</v>
      </c>
      <c r="AN1101" s="71"/>
      <c r="AO1101" s="103"/>
      <c r="AP1101" s="602" t="s">
        <v>35</v>
      </c>
      <c r="AQ1101" s="107"/>
      <c r="AR1101" s="107"/>
    </row>
    <row r="1102" spans="1:44" outlineLevel="2">
      <c r="A1102" s="72">
        <v>73</v>
      </c>
      <c r="B1102" s="552" t="s">
        <v>35</v>
      </c>
      <c r="C1102" s="552"/>
      <c r="D1102" s="71"/>
      <c r="E1102" s="103"/>
      <c r="F1102" s="103"/>
      <c r="G1102" s="103"/>
      <c r="H1102" s="103"/>
      <c r="I1102" s="103"/>
      <c r="J1102" s="103"/>
      <c r="K1102" s="107"/>
      <c r="L1102" s="105" t="s">
        <v>35</v>
      </c>
      <c r="M1102" s="554" t="s">
        <v>35</v>
      </c>
      <c r="N1102" s="554" t="s">
        <v>35</v>
      </c>
      <c r="O1102" s="554" t="s">
        <v>35</v>
      </c>
      <c r="P1102" s="554" t="s">
        <v>35</v>
      </c>
      <c r="Q1102" s="71" t="s">
        <v>35</v>
      </c>
      <c r="R1102" s="103"/>
      <c r="S1102" s="103"/>
      <c r="T1102" s="554" t="s">
        <v>35</v>
      </c>
      <c r="U1102" s="554" t="s">
        <v>35</v>
      </c>
      <c r="V1102" s="554"/>
      <c r="W1102" s="107" t="s">
        <v>1023</v>
      </c>
      <c r="X1102" s="103" t="s">
        <v>38</v>
      </c>
      <c r="Y1102" s="108">
        <v>0.182</v>
      </c>
      <c r="Z1102" s="109"/>
      <c r="AA1102" s="554">
        <v>2523428</v>
      </c>
      <c r="AB1102" s="554">
        <v>459263.89600000001</v>
      </c>
      <c r="AC1102" s="71"/>
      <c r="AD1102" s="71"/>
      <c r="AE1102" s="71"/>
      <c r="AF1102" s="71"/>
      <c r="AG1102" s="71"/>
      <c r="AH1102" s="103"/>
      <c r="AI1102" s="71"/>
      <c r="AJ1102" s="103"/>
      <c r="AK1102" s="103"/>
      <c r="AL1102" s="554" t="s">
        <v>35</v>
      </c>
      <c r="AM1102" s="554" t="s">
        <v>35</v>
      </c>
      <c r="AN1102" s="71"/>
      <c r="AO1102" s="103"/>
      <c r="AP1102" s="602" t="s">
        <v>35</v>
      </c>
      <c r="AQ1102" s="107"/>
      <c r="AR1102" s="107"/>
    </row>
    <row r="1103" spans="1:44" outlineLevel="2">
      <c r="A1103" s="72">
        <v>73</v>
      </c>
      <c r="B1103" s="552" t="s">
        <v>35</v>
      </c>
      <c r="C1103" s="552"/>
      <c r="D1103" s="71"/>
      <c r="E1103" s="103"/>
      <c r="F1103" s="103"/>
      <c r="G1103" s="103"/>
      <c r="H1103" s="103"/>
      <c r="I1103" s="103"/>
      <c r="J1103" s="103"/>
      <c r="K1103" s="107"/>
      <c r="L1103" s="105" t="s">
        <v>35</v>
      </c>
      <c r="M1103" s="554" t="s">
        <v>35</v>
      </c>
      <c r="N1103" s="554" t="s">
        <v>35</v>
      </c>
      <c r="O1103" s="554" t="s">
        <v>35</v>
      </c>
      <c r="P1103" s="554" t="s">
        <v>35</v>
      </c>
      <c r="Q1103" s="71" t="s">
        <v>35</v>
      </c>
      <c r="R1103" s="103"/>
      <c r="S1103" s="103"/>
      <c r="T1103" s="554" t="s">
        <v>35</v>
      </c>
      <c r="U1103" s="554" t="s">
        <v>35</v>
      </c>
      <c r="V1103" s="554"/>
      <c r="W1103" s="107" t="s">
        <v>1194</v>
      </c>
      <c r="X1103" s="103" t="s">
        <v>27</v>
      </c>
      <c r="Y1103" s="108">
        <v>1.26</v>
      </c>
      <c r="Z1103" s="109"/>
      <c r="AA1103" s="554">
        <v>292949</v>
      </c>
      <c r="AB1103" s="554">
        <v>369115.74</v>
      </c>
      <c r="AC1103" s="71"/>
      <c r="AD1103" s="71"/>
      <c r="AE1103" s="71"/>
      <c r="AF1103" s="71"/>
      <c r="AG1103" s="71"/>
      <c r="AH1103" s="103"/>
      <c r="AI1103" s="71"/>
      <c r="AJ1103" s="103"/>
      <c r="AK1103" s="103"/>
      <c r="AL1103" s="554" t="s">
        <v>35</v>
      </c>
      <c r="AM1103" s="554" t="s">
        <v>35</v>
      </c>
      <c r="AN1103" s="71"/>
      <c r="AO1103" s="103"/>
      <c r="AP1103" s="602" t="s">
        <v>35</v>
      </c>
      <c r="AQ1103" s="107"/>
      <c r="AR1103" s="107"/>
    </row>
    <row r="1104" spans="1:44" outlineLevel="2">
      <c r="A1104" s="72">
        <v>73</v>
      </c>
      <c r="B1104" s="552" t="s">
        <v>35</v>
      </c>
      <c r="C1104" s="552"/>
      <c r="D1104" s="71"/>
      <c r="E1104" s="103"/>
      <c r="F1104" s="103"/>
      <c r="G1104" s="103"/>
      <c r="H1104" s="103"/>
      <c r="I1104" s="103"/>
      <c r="J1104" s="103"/>
      <c r="K1104" s="107"/>
      <c r="L1104" s="105" t="s">
        <v>35</v>
      </c>
      <c r="M1104" s="554" t="s">
        <v>35</v>
      </c>
      <c r="N1104" s="554" t="s">
        <v>35</v>
      </c>
      <c r="O1104" s="554" t="s">
        <v>35</v>
      </c>
      <c r="P1104" s="554" t="s">
        <v>35</v>
      </c>
      <c r="Q1104" s="71" t="s">
        <v>35</v>
      </c>
      <c r="R1104" s="103"/>
      <c r="S1104" s="103"/>
      <c r="T1104" s="554" t="s">
        <v>35</v>
      </c>
      <c r="U1104" s="554" t="s">
        <v>35</v>
      </c>
      <c r="V1104" s="554"/>
      <c r="W1104" s="107" t="s">
        <v>1009</v>
      </c>
      <c r="X1104" s="103" t="s">
        <v>27</v>
      </c>
      <c r="Y1104" s="108">
        <v>9.92</v>
      </c>
      <c r="Z1104" s="109"/>
      <c r="AA1104" s="554">
        <v>282038</v>
      </c>
      <c r="AB1104" s="554">
        <v>2797816.96</v>
      </c>
      <c r="AC1104" s="71"/>
      <c r="AD1104" s="71"/>
      <c r="AE1104" s="71"/>
      <c r="AF1104" s="71"/>
      <c r="AG1104" s="71"/>
      <c r="AH1104" s="103"/>
      <c r="AI1104" s="71"/>
      <c r="AJ1104" s="103"/>
      <c r="AK1104" s="103"/>
      <c r="AL1104" s="554" t="s">
        <v>35</v>
      </c>
      <c r="AM1104" s="554" t="s">
        <v>35</v>
      </c>
      <c r="AN1104" s="71"/>
      <c r="AO1104" s="103"/>
      <c r="AP1104" s="602" t="s">
        <v>35</v>
      </c>
      <c r="AQ1104" s="107"/>
      <c r="AR1104" s="107"/>
    </row>
    <row r="1105" spans="1:44" outlineLevel="2">
      <c r="A1105" s="72">
        <v>73</v>
      </c>
      <c r="B1105" s="552" t="s">
        <v>35</v>
      </c>
      <c r="C1105" s="552"/>
      <c r="D1105" s="71"/>
      <c r="E1105" s="103"/>
      <c r="F1105" s="103"/>
      <c r="G1105" s="103"/>
      <c r="H1105" s="103"/>
      <c r="I1105" s="103"/>
      <c r="J1105" s="103"/>
      <c r="K1105" s="107"/>
      <c r="L1105" s="105" t="s">
        <v>35</v>
      </c>
      <c r="M1105" s="554" t="s">
        <v>35</v>
      </c>
      <c r="N1105" s="554" t="s">
        <v>35</v>
      </c>
      <c r="O1105" s="554" t="s">
        <v>35</v>
      </c>
      <c r="P1105" s="554" t="s">
        <v>35</v>
      </c>
      <c r="Q1105" s="71" t="s">
        <v>35</v>
      </c>
      <c r="R1105" s="103"/>
      <c r="S1105" s="103"/>
      <c r="T1105" s="554" t="s">
        <v>35</v>
      </c>
      <c r="U1105" s="554" t="s">
        <v>35</v>
      </c>
      <c r="V1105" s="554"/>
      <c r="W1105" s="107" t="s">
        <v>1230</v>
      </c>
      <c r="X1105" s="103" t="s">
        <v>27</v>
      </c>
      <c r="Y1105" s="108">
        <v>25</v>
      </c>
      <c r="Z1105" s="109"/>
      <c r="AA1105" s="554">
        <v>1119277</v>
      </c>
      <c r="AB1105" s="554">
        <v>27981925</v>
      </c>
      <c r="AC1105" s="71"/>
      <c r="AD1105" s="71" t="s">
        <v>29</v>
      </c>
      <c r="AE1105" s="71" t="s">
        <v>36</v>
      </c>
      <c r="AF1105" s="71" t="s">
        <v>41</v>
      </c>
      <c r="AG1105" s="71" t="s">
        <v>136</v>
      </c>
      <c r="AH1105" s="103"/>
      <c r="AI1105" s="71"/>
      <c r="AJ1105" s="103"/>
      <c r="AK1105" s="103"/>
      <c r="AL1105" s="554" t="s">
        <v>35</v>
      </c>
      <c r="AM1105" s="554" t="s">
        <v>35</v>
      </c>
      <c r="AN1105" s="71"/>
      <c r="AO1105" s="103"/>
      <c r="AP1105" s="602" t="s">
        <v>35</v>
      </c>
      <c r="AQ1105" s="107"/>
      <c r="AR1105" s="107"/>
    </row>
    <row r="1106" spans="1:44" outlineLevel="2">
      <c r="A1106" s="72">
        <v>73</v>
      </c>
      <c r="B1106" s="552" t="s">
        <v>35</v>
      </c>
      <c r="C1106" s="552"/>
      <c r="D1106" s="71"/>
      <c r="E1106" s="103"/>
      <c r="F1106" s="103"/>
      <c r="G1106" s="103"/>
      <c r="H1106" s="103"/>
      <c r="I1106" s="103"/>
      <c r="J1106" s="103"/>
      <c r="K1106" s="107"/>
      <c r="L1106" s="105" t="s">
        <v>35</v>
      </c>
      <c r="M1106" s="554" t="s">
        <v>35</v>
      </c>
      <c r="N1106" s="554" t="s">
        <v>35</v>
      </c>
      <c r="O1106" s="554" t="s">
        <v>35</v>
      </c>
      <c r="P1106" s="554" t="s">
        <v>35</v>
      </c>
      <c r="Q1106" s="71" t="s">
        <v>35</v>
      </c>
      <c r="R1106" s="103"/>
      <c r="S1106" s="103"/>
      <c r="T1106" s="554" t="s">
        <v>35</v>
      </c>
      <c r="U1106" s="554" t="s">
        <v>35</v>
      </c>
      <c r="V1106" s="554"/>
      <c r="W1106" s="107" t="s">
        <v>1280</v>
      </c>
      <c r="X1106" s="103" t="s">
        <v>27</v>
      </c>
      <c r="Y1106" s="108">
        <v>15.2</v>
      </c>
      <c r="Z1106" s="109"/>
      <c r="AA1106" s="554">
        <v>299700</v>
      </c>
      <c r="AB1106" s="554">
        <v>4555440</v>
      </c>
      <c r="AC1106" s="71"/>
      <c r="AD1106" s="71" t="s">
        <v>469</v>
      </c>
      <c r="AE1106" s="71" t="s">
        <v>107</v>
      </c>
      <c r="AF1106" s="71" t="s">
        <v>116</v>
      </c>
      <c r="AG1106" s="71" t="s">
        <v>136</v>
      </c>
      <c r="AH1106" s="103"/>
      <c r="AI1106" s="71"/>
      <c r="AJ1106" s="103"/>
      <c r="AK1106" s="103"/>
      <c r="AL1106" s="554" t="s">
        <v>35</v>
      </c>
      <c r="AM1106" s="554" t="s">
        <v>35</v>
      </c>
      <c r="AN1106" s="71"/>
      <c r="AO1106" s="103"/>
      <c r="AP1106" s="602" t="s">
        <v>35</v>
      </c>
      <c r="AQ1106" s="107"/>
      <c r="AR1106" s="107"/>
    </row>
    <row r="1107" spans="1:44" ht="37.5" outlineLevel="2">
      <c r="A1107" s="72">
        <v>73</v>
      </c>
      <c r="B1107" s="552" t="s">
        <v>35</v>
      </c>
      <c r="C1107" s="552"/>
      <c r="D1107" s="71"/>
      <c r="E1107" s="103"/>
      <c r="F1107" s="103"/>
      <c r="G1107" s="103"/>
      <c r="H1107" s="103"/>
      <c r="I1107" s="103"/>
      <c r="J1107" s="103"/>
      <c r="K1107" s="107"/>
      <c r="L1107" s="105" t="s">
        <v>35</v>
      </c>
      <c r="M1107" s="554" t="s">
        <v>35</v>
      </c>
      <c r="N1107" s="554" t="s">
        <v>35</v>
      </c>
      <c r="O1107" s="554" t="s">
        <v>35</v>
      </c>
      <c r="P1107" s="554" t="s">
        <v>35</v>
      </c>
      <c r="Q1107" s="71" t="s">
        <v>35</v>
      </c>
      <c r="R1107" s="103"/>
      <c r="S1107" s="103"/>
      <c r="T1107" s="554" t="s">
        <v>35</v>
      </c>
      <c r="U1107" s="554" t="s">
        <v>35</v>
      </c>
      <c r="V1107" s="554"/>
      <c r="W1107" s="107" t="s">
        <v>1049</v>
      </c>
      <c r="X1107" s="103" t="s">
        <v>42</v>
      </c>
      <c r="Y1107" s="108">
        <v>1</v>
      </c>
      <c r="Z1107" s="109"/>
      <c r="AA1107" s="554">
        <v>3793079</v>
      </c>
      <c r="AB1107" s="554">
        <v>3793079</v>
      </c>
      <c r="AC1107" s="71"/>
      <c r="AD1107" s="71"/>
      <c r="AE1107" s="71"/>
      <c r="AF1107" s="71"/>
      <c r="AG1107" s="71"/>
      <c r="AH1107" s="103"/>
      <c r="AI1107" s="71"/>
      <c r="AJ1107" s="103"/>
      <c r="AK1107" s="103"/>
      <c r="AL1107" s="554" t="s">
        <v>35</v>
      </c>
      <c r="AM1107" s="554" t="s">
        <v>35</v>
      </c>
      <c r="AN1107" s="71"/>
      <c r="AO1107" s="103"/>
      <c r="AP1107" s="602" t="s">
        <v>35</v>
      </c>
      <c r="AQ1107" s="107"/>
      <c r="AR1107" s="107"/>
    </row>
    <row r="1108" spans="1:44" outlineLevel="2">
      <c r="A1108" s="72">
        <v>73</v>
      </c>
      <c r="B1108" s="552"/>
      <c r="C1108" s="552"/>
      <c r="D1108" s="61"/>
      <c r="E1108" s="103"/>
      <c r="F1108" s="103"/>
      <c r="G1108" s="103"/>
      <c r="H1108" s="103"/>
      <c r="I1108" s="103"/>
      <c r="J1108" s="103"/>
      <c r="K1108" s="107"/>
      <c r="L1108" s="105" t="s">
        <v>35</v>
      </c>
      <c r="M1108" s="554" t="s">
        <v>35</v>
      </c>
      <c r="N1108" s="554" t="s">
        <v>35</v>
      </c>
      <c r="O1108" s="554" t="s">
        <v>35</v>
      </c>
      <c r="P1108" s="554" t="s">
        <v>35</v>
      </c>
      <c r="Q1108" s="71" t="s">
        <v>35</v>
      </c>
      <c r="R1108" s="103"/>
      <c r="S1108" s="103"/>
      <c r="T1108" s="554" t="s">
        <v>35</v>
      </c>
      <c r="U1108" s="554" t="s">
        <v>35</v>
      </c>
      <c r="V1108" s="554"/>
      <c r="W1108" s="107" t="s">
        <v>35</v>
      </c>
      <c r="X1108" s="103"/>
      <c r="Y1108" s="108"/>
      <c r="Z1108" s="109"/>
      <c r="AA1108" s="554" t="s">
        <v>35</v>
      </c>
      <c r="AB1108" s="554" t="s">
        <v>35</v>
      </c>
      <c r="AC1108" s="71"/>
      <c r="AD1108" s="71"/>
      <c r="AE1108" s="71"/>
      <c r="AF1108" s="71"/>
      <c r="AG1108" s="71"/>
      <c r="AH1108" s="103"/>
      <c r="AI1108" s="71"/>
      <c r="AJ1108" s="103"/>
      <c r="AK1108" s="103"/>
      <c r="AL1108" s="554" t="s">
        <v>35</v>
      </c>
      <c r="AM1108" s="554" t="s">
        <v>35</v>
      </c>
      <c r="AN1108" s="71"/>
      <c r="AO1108" s="103"/>
      <c r="AP1108" s="602" t="s">
        <v>35</v>
      </c>
      <c r="AQ1108" s="107"/>
      <c r="AR1108" s="107"/>
    </row>
    <row r="1109" spans="1:44" outlineLevel="1">
      <c r="A1109" s="84" t="s">
        <v>2086</v>
      </c>
      <c r="B1109" s="552">
        <v>74</v>
      </c>
      <c r="C1109" s="552">
        <v>476</v>
      </c>
      <c r="D1109" s="61" t="s">
        <v>470</v>
      </c>
      <c r="E1109" s="162"/>
      <c r="F1109" s="103"/>
      <c r="G1109" s="162"/>
      <c r="H1109" s="162"/>
      <c r="I1109" s="162"/>
      <c r="J1109" s="162"/>
      <c r="K1109" s="129"/>
      <c r="L1109" s="167">
        <v>96.6</v>
      </c>
      <c r="M1109" s="553"/>
      <c r="N1109" s="553"/>
      <c r="O1109" s="553">
        <v>162191400</v>
      </c>
      <c r="P1109" s="553">
        <v>130409999.99999999</v>
      </c>
      <c r="Q1109" s="61"/>
      <c r="R1109" s="162"/>
      <c r="S1109" s="162">
        <v>17</v>
      </c>
      <c r="T1109" s="553"/>
      <c r="U1109" s="553">
        <v>6692000</v>
      </c>
      <c r="V1109" s="553"/>
      <c r="W1109" s="129"/>
      <c r="X1109" s="162"/>
      <c r="Y1109" s="169">
        <v>376.18</v>
      </c>
      <c r="Z1109" s="170">
        <v>20.56</v>
      </c>
      <c r="AA1109" s="553"/>
      <c r="AB1109" s="553">
        <v>643465354.59000003</v>
      </c>
      <c r="AC1109" s="71"/>
      <c r="AD1109" s="71"/>
      <c r="AE1109" s="71"/>
      <c r="AF1109" s="71"/>
      <c r="AG1109" s="71"/>
      <c r="AH1109" s="103"/>
      <c r="AI1109" s="61"/>
      <c r="AJ1109" s="162"/>
      <c r="AK1109" s="162">
        <v>0</v>
      </c>
      <c r="AL1109" s="553"/>
      <c r="AM1109" s="553">
        <v>0</v>
      </c>
      <c r="AN1109" s="61"/>
      <c r="AO1109" s="162">
        <v>0</v>
      </c>
      <c r="AP1109" s="602">
        <v>942758754.59000003</v>
      </c>
      <c r="AQ1109" s="111"/>
      <c r="AR1109" s="111"/>
    </row>
    <row r="1110" spans="1:44" ht="131.25" outlineLevel="2">
      <c r="A1110" s="72">
        <v>74</v>
      </c>
      <c r="B1110" s="552" t="s">
        <v>35</v>
      </c>
      <c r="C1110" s="552"/>
      <c r="D1110" s="71" t="s">
        <v>473</v>
      </c>
      <c r="E1110" s="103"/>
      <c r="F1110" s="103"/>
      <c r="G1110" s="103">
        <v>136</v>
      </c>
      <c r="H1110" s="103">
        <v>79</v>
      </c>
      <c r="I1110" s="103" t="s">
        <v>223</v>
      </c>
      <c r="J1110" s="103">
        <v>69</v>
      </c>
      <c r="K1110" s="107" t="s">
        <v>974</v>
      </c>
      <c r="L1110" s="105">
        <v>96.6</v>
      </c>
      <c r="M1110" s="554">
        <v>1679000</v>
      </c>
      <c r="N1110" s="554">
        <v>1350000</v>
      </c>
      <c r="O1110" s="554">
        <v>162191400</v>
      </c>
      <c r="P1110" s="554">
        <v>130409999.99999999</v>
      </c>
      <c r="Q1110" s="71" t="s">
        <v>311</v>
      </c>
      <c r="R1110" s="103" t="s">
        <v>44</v>
      </c>
      <c r="S1110" s="103">
        <v>1</v>
      </c>
      <c r="T1110" s="554">
        <v>1068000</v>
      </c>
      <c r="U1110" s="554">
        <v>1068000</v>
      </c>
      <c r="V1110" s="554" t="s">
        <v>2163</v>
      </c>
      <c r="W1110" s="107" t="s">
        <v>1281</v>
      </c>
      <c r="X1110" s="103" t="s">
        <v>27</v>
      </c>
      <c r="Y1110" s="108">
        <v>16.18</v>
      </c>
      <c r="Z1110" s="109">
        <v>20.56</v>
      </c>
      <c r="AA1110" s="554">
        <v>1861341</v>
      </c>
      <c r="AB1110" s="554">
        <v>30116497.379999999</v>
      </c>
      <c r="AC1110" s="71"/>
      <c r="AD1110" s="71" t="s">
        <v>471</v>
      </c>
      <c r="AE1110" s="71" t="s">
        <v>30</v>
      </c>
      <c r="AF1110" s="71" t="s">
        <v>31</v>
      </c>
      <c r="AG1110" s="71" t="s">
        <v>472</v>
      </c>
      <c r="AH1110" s="103"/>
      <c r="AI1110" s="71"/>
      <c r="AJ1110" s="103"/>
      <c r="AK1110" s="103"/>
      <c r="AL1110" s="554" t="s">
        <v>35</v>
      </c>
      <c r="AM1110" s="554" t="s">
        <v>35</v>
      </c>
      <c r="AN1110" s="71"/>
      <c r="AO1110" s="103"/>
      <c r="AP1110" s="602" t="s">
        <v>35</v>
      </c>
      <c r="AQ1110" s="111" t="s">
        <v>757</v>
      </c>
      <c r="AR1110" s="111" t="s">
        <v>2021</v>
      </c>
    </row>
    <row r="1111" spans="1:44" ht="75" outlineLevel="2">
      <c r="A1111" s="72">
        <v>74</v>
      </c>
      <c r="B1111" s="552" t="s">
        <v>35</v>
      </c>
      <c r="C1111" s="552"/>
      <c r="D1111" s="71" t="s">
        <v>71</v>
      </c>
      <c r="E1111" s="103"/>
      <c r="F1111" s="103"/>
      <c r="G1111" s="103"/>
      <c r="H1111" s="103"/>
      <c r="I1111" s="103"/>
      <c r="J1111" s="103"/>
      <c r="K1111" s="107"/>
      <c r="L1111" s="105" t="s">
        <v>35</v>
      </c>
      <c r="M1111" s="554" t="s">
        <v>35</v>
      </c>
      <c r="N1111" s="554" t="s">
        <v>35</v>
      </c>
      <c r="O1111" s="554" t="s">
        <v>35</v>
      </c>
      <c r="P1111" s="554" t="s">
        <v>35</v>
      </c>
      <c r="Q1111" s="71" t="s">
        <v>474</v>
      </c>
      <c r="R1111" s="103" t="s">
        <v>44</v>
      </c>
      <c r="S1111" s="103">
        <v>1</v>
      </c>
      <c r="T1111" s="554">
        <v>308000</v>
      </c>
      <c r="U1111" s="554">
        <v>308000</v>
      </c>
      <c r="V1111" s="554"/>
      <c r="W1111" s="107" t="s">
        <v>1080</v>
      </c>
      <c r="X1111" s="103" t="s">
        <v>27</v>
      </c>
      <c r="Y1111" s="108">
        <v>4.0599999999999996</v>
      </c>
      <c r="Z1111" s="109"/>
      <c r="AA1111" s="554">
        <v>10375629</v>
      </c>
      <c r="AB1111" s="554">
        <v>42125053.739999995</v>
      </c>
      <c r="AC1111" s="71"/>
      <c r="AD1111" s="71" t="s">
        <v>471</v>
      </c>
      <c r="AE1111" s="71" t="s">
        <v>30</v>
      </c>
      <c r="AF1111" s="71" t="s">
        <v>31</v>
      </c>
      <c r="AG1111" s="71" t="s">
        <v>312</v>
      </c>
      <c r="AH1111" s="103"/>
      <c r="AI1111" s="71"/>
      <c r="AJ1111" s="103"/>
      <c r="AK1111" s="103"/>
      <c r="AL1111" s="554" t="s">
        <v>35</v>
      </c>
      <c r="AM1111" s="554" t="s">
        <v>35</v>
      </c>
      <c r="AN1111" s="71"/>
      <c r="AO1111" s="103"/>
      <c r="AP1111" s="602" t="s">
        <v>35</v>
      </c>
      <c r="AQ1111" s="59" t="s">
        <v>508</v>
      </c>
      <c r="AR1111" s="59" t="s">
        <v>395</v>
      </c>
    </row>
    <row r="1112" spans="1:44" ht="112.5" outlineLevel="2">
      <c r="A1112" s="72">
        <v>74</v>
      </c>
      <c r="B1112" s="552" t="s">
        <v>35</v>
      </c>
      <c r="C1112" s="552"/>
      <c r="D1112" s="71" t="s">
        <v>476</v>
      </c>
      <c r="E1112" s="103"/>
      <c r="F1112" s="103"/>
      <c r="G1112" s="103"/>
      <c r="H1112" s="103"/>
      <c r="I1112" s="103"/>
      <c r="J1112" s="103"/>
      <c r="K1112" s="107"/>
      <c r="L1112" s="105" t="s">
        <v>35</v>
      </c>
      <c r="M1112" s="554" t="s">
        <v>35</v>
      </c>
      <c r="N1112" s="554" t="s">
        <v>35</v>
      </c>
      <c r="O1112" s="554" t="s">
        <v>35</v>
      </c>
      <c r="P1112" s="554" t="s">
        <v>35</v>
      </c>
      <c r="Q1112" s="71" t="s">
        <v>475</v>
      </c>
      <c r="R1112" s="103" t="s">
        <v>44</v>
      </c>
      <c r="S1112" s="103">
        <v>2</v>
      </c>
      <c r="T1112" s="554">
        <v>150000</v>
      </c>
      <c r="U1112" s="554">
        <v>300000</v>
      </c>
      <c r="V1112" s="554"/>
      <c r="W1112" s="107" t="s">
        <v>1224</v>
      </c>
      <c r="X1112" s="103" t="s">
        <v>27</v>
      </c>
      <c r="Y1112" s="108">
        <v>12.48</v>
      </c>
      <c r="Z1112" s="109"/>
      <c r="AA1112" s="554">
        <v>264499</v>
      </c>
      <c r="AB1112" s="554">
        <v>3300947.52</v>
      </c>
      <c r="AC1112" s="71"/>
      <c r="AD1112" s="71"/>
      <c r="AE1112" s="71"/>
      <c r="AF1112" s="71"/>
      <c r="AG1112" s="71"/>
      <c r="AH1112" s="103"/>
      <c r="AI1112" s="71"/>
      <c r="AJ1112" s="103"/>
      <c r="AK1112" s="103"/>
      <c r="AL1112" s="554" t="s">
        <v>35</v>
      </c>
      <c r="AM1112" s="554" t="s">
        <v>35</v>
      </c>
      <c r="AN1112" s="71"/>
      <c r="AO1112" s="103"/>
      <c r="AP1112" s="602" t="s">
        <v>35</v>
      </c>
      <c r="AQ1112" s="59" t="s">
        <v>509</v>
      </c>
      <c r="AR1112" s="59" t="s">
        <v>2030</v>
      </c>
    </row>
    <row r="1113" spans="1:44" ht="93.75" outlineLevel="2">
      <c r="A1113" s="72">
        <v>74</v>
      </c>
      <c r="B1113" s="552" t="s">
        <v>35</v>
      </c>
      <c r="C1113" s="552"/>
      <c r="D1113" s="71"/>
      <c r="E1113" s="103"/>
      <c r="F1113" s="103"/>
      <c r="G1113" s="103"/>
      <c r="H1113" s="103"/>
      <c r="I1113" s="103"/>
      <c r="J1113" s="103"/>
      <c r="K1113" s="107"/>
      <c r="L1113" s="105" t="s">
        <v>35</v>
      </c>
      <c r="M1113" s="554" t="s">
        <v>35</v>
      </c>
      <c r="N1113" s="554" t="s">
        <v>35</v>
      </c>
      <c r="O1113" s="554" t="s">
        <v>35</v>
      </c>
      <c r="P1113" s="554" t="s">
        <v>35</v>
      </c>
      <c r="Q1113" s="71" t="s">
        <v>135</v>
      </c>
      <c r="R1113" s="103" t="s">
        <v>44</v>
      </c>
      <c r="S1113" s="103">
        <v>1</v>
      </c>
      <c r="T1113" s="554">
        <v>1080000</v>
      </c>
      <c r="U1113" s="554">
        <v>1080000</v>
      </c>
      <c r="V1113" s="554"/>
      <c r="W1113" s="107" t="s">
        <v>1282</v>
      </c>
      <c r="X1113" s="103" t="s">
        <v>27</v>
      </c>
      <c r="Y1113" s="108">
        <v>58.32</v>
      </c>
      <c r="Z1113" s="109"/>
      <c r="AA1113" s="554">
        <v>3941166</v>
      </c>
      <c r="AB1113" s="554">
        <v>229848801.12</v>
      </c>
      <c r="AC1113" s="71"/>
      <c r="AD1113" s="71" t="s">
        <v>471</v>
      </c>
      <c r="AE1113" s="71" t="s">
        <v>30</v>
      </c>
      <c r="AF1113" s="71" t="s">
        <v>31</v>
      </c>
      <c r="AG1113" s="71" t="s">
        <v>32</v>
      </c>
      <c r="AH1113" s="103"/>
      <c r="AI1113" s="71"/>
      <c r="AJ1113" s="103"/>
      <c r="AK1113" s="103"/>
      <c r="AL1113" s="554" t="s">
        <v>35</v>
      </c>
      <c r="AM1113" s="554" t="s">
        <v>35</v>
      </c>
      <c r="AN1113" s="71"/>
      <c r="AO1113" s="103"/>
      <c r="AP1113" s="602" t="s">
        <v>35</v>
      </c>
      <c r="AQ1113" s="59" t="s">
        <v>510</v>
      </c>
      <c r="AR1113" s="59" t="s">
        <v>2031</v>
      </c>
    </row>
    <row r="1114" spans="1:44" ht="56.25" outlineLevel="2">
      <c r="A1114" s="72">
        <v>74</v>
      </c>
      <c r="B1114" s="552" t="s">
        <v>35</v>
      </c>
      <c r="C1114" s="552"/>
      <c r="D1114" s="71"/>
      <c r="E1114" s="103"/>
      <c r="F1114" s="103"/>
      <c r="G1114" s="103"/>
      <c r="H1114" s="103"/>
      <c r="I1114" s="103"/>
      <c r="J1114" s="103"/>
      <c r="K1114" s="107"/>
      <c r="L1114" s="105" t="s">
        <v>35</v>
      </c>
      <c r="M1114" s="554" t="s">
        <v>35</v>
      </c>
      <c r="N1114" s="554" t="s">
        <v>35</v>
      </c>
      <c r="O1114" s="554" t="s">
        <v>35</v>
      </c>
      <c r="P1114" s="554" t="s">
        <v>35</v>
      </c>
      <c r="Q1114" s="71" t="s">
        <v>215</v>
      </c>
      <c r="R1114" s="103" t="s">
        <v>44</v>
      </c>
      <c r="S1114" s="103">
        <v>2</v>
      </c>
      <c r="T1114" s="554">
        <v>180000</v>
      </c>
      <c r="U1114" s="554">
        <v>360000</v>
      </c>
      <c r="V1114" s="554"/>
      <c r="W1114" s="107" t="s">
        <v>1283</v>
      </c>
      <c r="X1114" s="103" t="s">
        <v>27</v>
      </c>
      <c r="Y1114" s="108">
        <v>6</v>
      </c>
      <c r="Z1114" s="109"/>
      <c r="AA1114" s="554">
        <v>5058826</v>
      </c>
      <c r="AB1114" s="554">
        <v>30352956</v>
      </c>
      <c r="AC1114" s="71"/>
      <c r="AD1114" s="71" t="s">
        <v>471</v>
      </c>
      <c r="AE1114" s="71" t="s">
        <v>30</v>
      </c>
      <c r="AF1114" s="71" t="s">
        <v>31</v>
      </c>
      <c r="AG1114" s="71" t="s">
        <v>34</v>
      </c>
      <c r="AH1114" s="103"/>
      <c r="AI1114" s="71"/>
      <c r="AJ1114" s="103"/>
      <c r="AK1114" s="103"/>
      <c r="AL1114" s="554" t="s">
        <v>35</v>
      </c>
      <c r="AM1114" s="554" t="s">
        <v>35</v>
      </c>
      <c r="AN1114" s="71"/>
      <c r="AO1114" s="103"/>
      <c r="AP1114" s="602" t="s">
        <v>35</v>
      </c>
      <c r="AQ1114" s="107" t="s">
        <v>517</v>
      </c>
      <c r="AR1114" s="107" t="s">
        <v>1921</v>
      </c>
    </row>
    <row r="1115" spans="1:44" ht="56.25" outlineLevel="2">
      <c r="A1115" s="72">
        <v>74</v>
      </c>
      <c r="B1115" s="552" t="s">
        <v>35</v>
      </c>
      <c r="C1115" s="552"/>
      <c r="D1115" s="71"/>
      <c r="E1115" s="103"/>
      <c r="F1115" s="103"/>
      <c r="G1115" s="103"/>
      <c r="H1115" s="103"/>
      <c r="I1115" s="103"/>
      <c r="J1115" s="103"/>
      <c r="K1115" s="107"/>
      <c r="L1115" s="105" t="s">
        <v>35</v>
      </c>
      <c r="M1115" s="554" t="s">
        <v>35</v>
      </c>
      <c r="N1115" s="554" t="s">
        <v>35</v>
      </c>
      <c r="O1115" s="554" t="s">
        <v>35</v>
      </c>
      <c r="P1115" s="554" t="s">
        <v>35</v>
      </c>
      <c r="Q1115" s="143" t="s">
        <v>216</v>
      </c>
      <c r="R1115" s="103" t="s">
        <v>44</v>
      </c>
      <c r="S1115" s="103">
        <v>7</v>
      </c>
      <c r="T1115" s="554">
        <v>36000</v>
      </c>
      <c r="U1115" s="554">
        <v>252000</v>
      </c>
      <c r="V1115" s="554"/>
      <c r="W1115" s="107" t="s">
        <v>1283</v>
      </c>
      <c r="X1115" s="103" t="s">
        <v>27</v>
      </c>
      <c r="Y1115" s="108">
        <v>1.92</v>
      </c>
      <c r="Z1115" s="109"/>
      <c r="AA1115" s="554">
        <v>5058826</v>
      </c>
      <c r="AB1115" s="554">
        <v>9712945.9199999999</v>
      </c>
      <c r="AC1115" s="71"/>
      <c r="AD1115" s="71" t="s">
        <v>471</v>
      </c>
      <c r="AE1115" s="71" t="s">
        <v>30</v>
      </c>
      <c r="AF1115" s="71" t="s">
        <v>31</v>
      </c>
      <c r="AG1115" s="71" t="s">
        <v>34</v>
      </c>
      <c r="AH1115" s="103"/>
      <c r="AI1115" s="71"/>
      <c r="AJ1115" s="103"/>
      <c r="AK1115" s="103"/>
      <c r="AL1115" s="554" t="s">
        <v>35</v>
      </c>
      <c r="AM1115" s="554" t="s">
        <v>35</v>
      </c>
      <c r="AN1115" s="71"/>
      <c r="AO1115" s="103"/>
      <c r="AP1115" s="602" t="s">
        <v>35</v>
      </c>
      <c r="AQ1115" s="584" t="s">
        <v>2032</v>
      </c>
      <c r="AR1115" s="584" t="s">
        <v>2033</v>
      </c>
    </row>
    <row r="1116" spans="1:44" ht="56.25" outlineLevel="2">
      <c r="A1116" s="72">
        <v>74</v>
      </c>
      <c r="B1116" s="552" t="s">
        <v>35</v>
      </c>
      <c r="C1116" s="552"/>
      <c r="D1116" s="71"/>
      <c r="E1116" s="103"/>
      <c r="F1116" s="103"/>
      <c r="G1116" s="103"/>
      <c r="H1116" s="103"/>
      <c r="I1116" s="103"/>
      <c r="J1116" s="103"/>
      <c r="K1116" s="107"/>
      <c r="L1116" s="105" t="s">
        <v>35</v>
      </c>
      <c r="M1116" s="554" t="s">
        <v>35</v>
      </c>
      <c r="N1116" s="554" t="s">
        <v>35</v>
      </c>
      <c r="O1116" s="554" t="s">
        <v>35</v>
      </c>
      <c r="P1116" s="554" t="s">
        <v>35</v>
      </c>
      <c r="Q1116" s="71" t="s">
        <v>48</v>
      </c>
      <c r="R1116" s="103" t="s">
        <v>44</v>
      </c>
      <c r="S1116" s="103">
        <v>1</v>
      </c>
      <c r="T1116" s="554">
        <v>1708000</v>
      </c>
      <c r="U1116" s="554">
        <v>1708000</v>
      </c>
      <c r="V1116" s="554"/>
      <c r="W1116" s="107" t="s">
        <v>1283</v>
      </c>
      <c r="X1116" s="103" t="s">
        <v>27</v>
      </c>
      <c r="Y1116" s="108">
        <v>1.92</v>
      </c>
      <c r="Z1116" s="109"/>
      <c r="AA1116" s="554">
        <v>5058826</v>
      </c>
      <c r="AB1116" s="554">
        <v>9712945.9199999999</v>
      </c>
      <c r="AC1116" s="71"/>
      <c r="AD1116" s="71" t="s">
        <v>471</v>
      </c>
      <c r="AE1116" s="71" t="s">
        <v>30</v>
      </c>
      <c r="AF1116" s="71" t="s">
        <v>31</v>
      </c>
      <c r="AG1116" s="71" t="s">
        <v>34</v>
      </c>
      <c r="AH1116" s="103"/>
      <c r="AI1116" s="71"/>
      <c r="AJ1116" s="103"/>
      <c r="AK1116" s="103"/>
      <c r="AL1116" s="554" t="s">
        <v>35</v>
      </c>
      <c r="AM1116" s="554" t="s">
        <v>35</v>
      </c>
      <c r="AN1116" s="71"/>
      <c r="AO1116" s="103"/>
      <c r="AP1116" s="602" t="s">
        <v>35</v>
      </c>
      <c r="AQ1116" s="584"/>
      <c r="AR1116" s="584"/>
    </row>
    <row r="1117" spans="1:44" ht="56.25" outlineLevel="2">
      <c r="A1117" s="72">
        <v>74</v>
      </c>
      <c r="B1117" s="552" t="s">
        <v>35</v>
      </c>
      <c r="C1117" s="552"/>
      <c r="D1117" s="71"/>
      <c r="E1117" s="103"/>
      <c r="F1117" s="103"/>
      <c r="G1117" s="103"/>
      <c r="H1117" s="103"/>
      <c r="I1117" s="103"/>
      <c r="J1117" s="103"/>
      <c r="K1117" s="107"/>
      <c r="L1117" s="105" t="s">
        <v>35</v>
      </c>
      <c r="M1117" s="554" t="s">
        <v>35</v>
      </c>
      <c r="N1117" s="554" t="s">
        <v>35</v>
      </c>
      <c r="O1117" s="554" t="s">
        <v>35</v>
      </c>
      <c r="P1117" s="554" t="s">
        <v>35</v>
      </c>
      <c r="Q1117" s="71" t="s">
        <v>57</v>
      </c>
      <c r="R1117" s="103" t="s">
        <v>44</v>
      </c>
      <c r="S1117" s="103">
        <v>1</v>
      </c>
      <c r="T1117" s="554">
        <v>1122000</v>
      </c>
      <c r="U1117" s="554">
        <v>1122000</v>
      </c>
      <c r="V1117" s="554"/>
      <c r="W1117" s="107" t="s">
        <v>1283</v>
      </c>
      <c r="X1117" s="103" t="s">
        <v>27</v>
      </c>
      <c r="Y1117" s="108">
        <v>3.4</v>
      </c>
      <c r="Z1117" s="109"/>
      <c r="AA1117" s="554">
        <v>5058826</v>
      </c>
      <c r="AB1117" s="554">
        <v>17200008.399999999</v>
      </c>
      <c r="AC1117" s="71"/>
      <c r="AD1117" s="71" t="s">
        <v>471</v>
      </c>
      <c r="AE1117" s="71" t="s">
        <v>30</v>
      </c>
      <c r="AF1117" s="71" t="s">
        <v>31</v>
      </c>
      <c r="AG1117" s="71" t="s">
        <v>34</v>
      </c>
      <c r="AH1117" s="103"/>
      <c r="AI1117" s="71"/>
      <c r="AJ1117" s="103"/>
      <c r="AK1117" s="103"/>
      <c r="AL1117" s="554" t="s">
        <v>35</v>
      </c>
      <c r="AM1117" s="554" t="s">
        <v>35</v>
      </c>
      <c r="AN1117" s="71"/>
      <c r="AO1117" s="103"/>
      <c r="AP1117" s="602" t="s">
        <v>35</v>
      </c>
      <c r="AQ1117" s="107"/>
      <c r="AR1117" s="107"/>
    </row>
    <row r="1118" spans="1:44" outlineLevel="2">
      <c r="A1118" s="72">
        <v>74</v>
      </c>
      <c r="B1118" s="552" t="s">
        <v>35</v>
      </c>
      <c r="C1118" s="552"/>
      <c r="D1118" s="71"/>
      <c r="E1118" s="103"/>
      <c r="F1118" s="103"/>
      <c r="G1118" s="103"/>
      <c r="H1118" s="103"/>
      <c r="I1118" s="103"/>
      <c r="J1118" s="103"/>
      <c r="K1118" s="107"/>
      <c r="L1118" s="105" t="s">
        <v>35</v>
      </c>
      <c r="M1118" s="554" t="s">
        <v>35</v>
      </c>
      <c r="N1118" s="554" t="s">
        <v>35</v>
      </c>
      <c r="O1118" s="554" t="s">
        <v>35</v>
      </c>
      <c r="P1118" s="554" t="s">
        <v>35</v>
      </c>
      <c r="Q1118" s="71" t="s">
        <v>76</v>
      </c>
      <c r="R1118" s="103" t="s">
        <v>44</v>
      </c>
      <c r="S1118" s="103">
        <v>1</v>
      </c>
      <c r="T1118" s="554">
        <v>494000</v>
      </c>
      <c r="U1118" s="554">
        <v>494000</v>
      </c>
      <c r="V1118" s="554"/>
      <c r="W1118" s="107" t="s">
        <v>1230</v>
      </c>
      <c r="X1118" s="103" t="s">
        <v>27</v>
      </c>
      <c r="Y1118" s="108">
        <v>52.5</v>
      </c>
      <c r="Z1118" s="109"/>
      <c r="AA1118" s="554">
        <v>1119277</v>
      </c>
      <c r="AB1118" s="554">
        <v>58762042.5</v>
      </c>
      <c r="AC1118" s="71"/>
      <c r="AD1118" s="71" t="s">
        <v>471</v>
      </c>
      <c r="AE1118" s="71" t="s">
        <v>36</v>
      </c>
      <c r="AF1118" s="71" t="s">
        <v>477</v>
      </c>
      <c r="AG1118" s="71" t="s">
        <v>136</v>
      </c>
      <c r="AH1118" s="103"/>
      <c r="AI1118" s="71"/>
      <c r="AJ1118" s="103"/>
      <c r="AK1118" s="103"/>
      <c r="AL1118" s="554" t="s">
        <v>35</v>
      </c>
      <c r="AM1118" s="554" t="s">
        <v>35</v>
      </c>
      <c r="AN1118" s="71"/>
      <c r="AO1118" s="103"/>
      <c r="AP1118" s="602" t="s">
        <v>35</v>
      </c>
      <c r="AQ1118" s="107"/>
      <c r="AR1118" s="107"/>
    </row>
    <row r="1119" spans="1:44" outlineLevel="2">
      <c r="A1119" s="72">
        <v>74</v>
      </c>
      <c r="B1119" s="552" t="s">
        <v>35</v>
      </c>
      <c r="C1119" s="552"/>
      <c r="D1119" s="71"/>
      <c r="E1119" s="103"/>
      <c r="F1119" s="103"/>
      <c r="G1119" s="103"/>
      <c r="H1119" s="103"/>
      <c r="I1119" s="103"/>
      <c r="J1119" s="103"/>
      <c r="K1119" s="107"/>
      <c r="L1119" s="105" t="s">
        <v>35</v>
      </c>
      <c r="M1119" s="554" t="s">
        <v>35</v>
      </c>
      <c r="N1119" s="554" t="s">
        <v>35</v>
      </c>
      <c r="O1119" s="554" t="s">
        <v>35</v>
      </c>
      <c r="P1119" s="554" t="s">
        <v>35</v>
      </c>
      <c r="Q1119" s="71" t="s">
        <v>35</v>
      </c>
      <c r="R1119" s="103"/>
      <c r="S1119" s="103"/>
      <c r="T1119" s="554" t="s">
        <v>35</v>
      </c>
      <c r="U1119" s="554" t="s">
        <v>35</v>
      </c>
      <c r="V1119" s="554"/>
      <c r="W1119" s="107" t="s">
        <v>1284</v>
      </c>
      <c r="X1119" s="103" t="s">
        <v>27</v>
      </c>
      <c r="Y1119" s="108">
        <v>21.82</v>
      </c>
      <c r="Z1119" s="109"/>
      <c r="AA1119" s="554">
        <v>1531787</v>
      </c>
      <c r="AB1119" s="554">
        <v>33423592.34</v>
      </c>
      <c r="AC1119" s="71"/>
      <c r="AD1119" s="71" t="s">
        <v>471</v>
      </c>
      <c r="AE1119" s="71" t="s">
        <v>36</v>
      </c>
      <c r="AF1119" s="71" t="s">
        <v>116</v>
      </c>
      <c r="AG1119" s="71" t="s">
        <v>478</v>
      </c>
      <c r="AH1119" s="103"/>
      <c r="AI1119" s="71"/>
      <c r="AJ1119" s="103"/>
      <c r="AK1119" s="103"/>
      <c r="AL1119" s="554" t="s">
        <v>35</v>
      </c>
      <c r="AM1119" s="554" t="s">
        <v>35</v>
      </c>
      <c r="AN1119" s="71"/>
      <c r="AO1119" s="103"/>
      <c r="AP1119" s="602" t="s">
        <v>35</v>
      </c>
      <c r="AQ1119" s="107"/>
      <c r="AR1119" s="107"/>
    </row>
    <row r="1120" spans="1:44" ht="75" outlineLevel="2">
      <c r="A1120" s="72">
        <v>74</v>
      </c>
      <c r="B1120" s="552" t="s">
        <v>35</v>
      </c>
      <c r="C1120" s="552"/>
      <c r="D1120" s="71"/>
      <c r="E1120" s="103"/>
      <c r="F1120" s="103"/>
      <c r="G1120" s="103"/>
      <c r="H1120" s="103"/>
      <c r="I1120" s="103"/>
      <c r="J1120" s="103"/>
      <c r="K1120" s="107"/>
      <c r="L1120" s="105" t="s">
        <v>35</v>
      </c>
      <c r="M1120" s="554" t="s">
        <v>35</v>
      </c>
      <c r="N1120" s="554" t="s">
        <v>35</v>
      </c>
      <c r="O1120" s="554" t="s">
        <v>35</v>
      </c>
      <c r="P1120" s="554" t="s">
        <v>35</v>
      </c>
      <c r="Q1120" s="71" t="s">
        <v>35</v>
      </c>
      <c r="R1120" s="103"/>
      <c r="S1120" s="103"/>
      <c r="T1120" s="554" t="s">
        <v>35</v>
      </c>
      <c r="U1120" s="554" t="s">
        <v>35</v>
      </c>
      <c r="V1120" s="554"/>
      <c r="W1120" s="107" t="s">
        <v>1285</v>
      </c>
      <c r="X1120" s="103" t="s">
        <v>27</v>
      </c>
      <c r="Y1120" s="108">
        <v>8.68</v>
      </c>
      <c r="Z1120" s="109"/>
      <c r="AA1120" s="554">
        <v>4206777</v>
      </c>
      <c r="AB1120" s="554">
        <v>36514824.359999999</v>
      </c>
      <c r="AC1120" s="71"/>
      <c r="AD1120" s="71" t="s">
        <v>471</v>
      </c>
      <c r="AE1120" s="71" t="s">
        <v>36</v>
      </c>
      <c r="AF1120" s="71" t="s">
        <v>31</v>
      </c>
      <c r="AG1120" s="71"/>
      <c r="AH1120" s="103"/>
      <c r="AI1120" s="71"/>
      <c r="AJ1120" s="103"/>
      <c r="AK1120" s="103"/>
      <c r="AL1120" s="554" t="s">
        <v>35</v>
      </c>
      <c r="AM1120" s="554" t="s">
        <v>35</v>
      </c>
      <c r="AN1120" s="71"/>
      <c r="AO1120" s="103"/>
      <c r="AP1120" s="602" t="s">
        <v>35</v>
      </c>
      <c r="AQ1120" s="107"/>
      <c r="AR1120" s="107"/>
    </row>
    <row r="1121" spans="1:44" outlineLevel="2">
      <c r="A1121" s="72">
        <v>74</v>
      </c>
      <c r="B1121" s="552" t="s">
        <v>35</v>
      </c>
      <c r="C1121" s="552"/>
      <c r="D1121" s="71"/>
      <c r="E1121" s="103"/>
      <c r="F1121" s="103"/>
      <c r="G1121" s="103"/>
      <c r="H1121" s="103"/>
      <c r="I1121" s="103"/>
      <c r="J1121" s="103"/>
      <c r="K1121" s="107"/>
      <c r="L1121" s="105" t="s">
        <v>35</v>
      </c>
      <c r="M1121" s="554" t="s">
        <v>35</v>
      </c>
      <c r="N1121" s="554" t="s">
        <v>35</v>
      </c>
      <c r="O1121" s="554" t="s">
        <v>35</v>
      </c>
      <c r="P1121" s="554" t="s">
        <v>35</v>
      </c>
      <c r="Q1121" s="71" t="s">
        <v>35</v>
      </c>
      <c r="R1121" s="103"/>
      <c r="S1121" s="103"/>
      <c r="T1121" s="554" t="s">
        <v>35</v>
      </c>
      <c r="U1121" s="554" t="s">
        <v>35</v>
      </c>
      <c r="V1121" s="554"/>
      <c r="W1121" s="107" t="s">
        <v>1286</v>
      </c>
      <c r="X1121" s="103" t="s">
        <v>27</v>
      </c>
      <c r="Y1121" s="108">
        <v>30</v>
      </c>
      <c r="Z1121" s="109"/>
      <c r="AA1121" s="554">
        <v>1304794</v>
      </c>
      <c r="AB1121" s="554">
        <v>39143820</v>
      </c>
      <c r="AC1121" s="71"/>
      <c r="AD1121" s="71" t="s">
        <v>471</v>
      </c>
      <c r="AE1121" s="71" t="s">
        <v>479</v>
      </c>
      <c r="AF1121" s="71" t="s">
        <v>116</v>
      </c>
      <c r="AG1121" s="71" t="s">
        <v>478</v>
      </c>
      <c r="AH1121" s="103"/>
      <c r="AI1121" s="71"/>
      <c r="AJ1121" s="103"/>
      <c r="AK1121" s="103"/>
      <c r="AL1121" s="554" t="s">
        <v>35</v>
      </c>
      <c r="AM1121" s="554" t="s">
        <v>35</v>
      </c>
      <c r="AN1121" s="71"/>
      <c r="AO1121" s="103"/>
      <c r="AP1121" s="602" t="s">
        <v>35</v>
      </c>
      <c r="AQ1121" s="107"/>
      <c r="AR1121" s="107"/>
    </row>
    <row r="1122" spans="1:44" ht="37.5" outlineLevel="2">
      <c r="A1122" s="72">
        <v>74</v>
      </c>
      <c r="B1122" s="552" t="s">
        <v>35</v>
      </c>
      <c r="C1122" s="552"/>
      <c r="D1122" s="71"/>
      <c r="E1122" s="103"/>
      <c r="F1122" s="103"/>
      <c r="G1122" s="103"/>
      <c r="H1122" s="103"/>
      <c r="I1122" s="103"/>
      <c r="J1122" s="103"/>
      <c r="K1122" s="107"/>
      <c r="L1122" s="105" t="s">
        <v>35</v>
      </c>
      <c r="M1122" s="554" t="s">
        <v>35</v>
      </c>
      <c r="N1122" s="554" t="s">
        <v>35</v>
      </c>
      <c r="O1122" s="554" t="s">
        <v>35</v>
      </c>
      <c r="P1122" s="554" t="s">
        <v>35</v>
      </c>
      <c r="Q1122" s="71" t="s">
        <v>35</v>
      </c>
      <c r="R1122" s="103"/>
      <c r="S1122" s="103"/>
      <c r="T1122" s="554" t="s">
        <v>35</v>
      </c>
      <c r="U1122" s="554" t="s">
        <v>35</v>
      </c>
      <c r="V1122" s="554"/>
      <c r="W1122" s="107" t="s">
        <v>1287</v>
      </c>
      <c r="X1122" s="103" t="s">
        <v>27</v>
      </c>
      <c r="Y1122" s="108">
        <v>89.67</v>
      </c>
      <c r="Z1122" s="109"/>
      <c r="AA1122" s="554">
        <v>921895</v>
      </c>
      <c r="AB1122" s="554">
        <v>82666324.650000006</v>
      </c>
      <c r="AC1122" s="71"/>
      <c r="AD1122" s="71"/>
      <c r="AE1122" s="71"/>
      <c r="AF1122" s="71"/>
      <c r="AG1122" s="71"/>
      <c r="AH1122" s="103"/>
      <c r="AI1122" s="71"/>
      <c r="AJ1122" s="103"/>
      <c r="AK1122" s="103"/>
      <c r="AL1122" s="554" t="s">
        <v>35</v>
      </c>
      <c r="AM1122" s="554" t="s">
        <v>35</v>
      </c>
      <c r="AN1122" s="71"/>
      <c r="AO1122" s="103"/>
      <c r="AP1122" s="602" t="s">
        <v>35</v>
      </c>
      <c r="AQ1122" s="107"/>
      <c r="AR1122" s="107"/>
    </row>
    <row r="1123" spans="1:44" outlineLevel="2">
      <c r="A1123" s="72">
        <v>74</v>
      </c>
      <c r="B1123" s="552" t="s">
        <v>35</v>
      </c>
      <c r="C1123" s="552"/>
      <c r="D1123" s="71"/>
      <c r="E1123" s="103"/>
      <c r="F1123" s="103"/>
      <c r="G1123" s="103"/>
      <c r="H1123" s="103"/>
      <c r="I1123" s="103"/>
      <c r="J1123" s="103"/>
      <c r="K1123" s="107"/>
      <c r="L1123" s="105" t="s">
        <v>35</v>
      </c>
      <c r="M1123" s="554" t="s">
        <v>35</v>
      </c>
      <c r="N1123" s="554" t="s">
        <v>35</v>
      </c>
      <c r="O1123" s="554" t="s">
        <v>35</v>
      </c>
      <c r="P1123" s="554" t="s">
        <v>35</v>
      </c>
      <c r="Q1123" s="71" t="s">
        <v>35</v>
      </c>
      <c r="R1123" s="103"/>
      <c r="S1123" s="103"/>
      <c r="T1123" s="554" t="s">
        <v>35</v>
      </c>
      <c r="U1123" s="554" t="s">
        <v>35</v>
      </c>
      <c r="V1123" s="554"/>
      <c r="W1123" s="107" t="s">
        <v>1209</v>
      </c>
      <c r="X1123" s="103" t="s">
        <v>27</v>
      </c>
      <c r="Y1123" s="108">
        <v>4</v>
      </c>
      <c r="Z1123" s="109"/>
      <c r="AA1123" s="554">
        <v>264499</v>
      </c>
      <c r="AB1123" s="554">
        <v>1057996</v>
      </c>
      <c r="AC1123" s="71"/>
      <c r="AD1123" s="71"/>
      <c r="AE1123" s="71"/>
      <c r="AF1123" s="71"/>
      <c r="AG1123" s="71"/>
      <c r="AH1123" s="103"/>
      <c r="AI1123" s="71"/>
      <c r="AJ1123" s="103"/>
      <c r="AK1123" s="103"/>
      <c r="AL1123" s="554" t="s">
        <v>35</v>
      </c>
      <c r="AM1123" s="554" t="s">
        <v>35</v>
      </c>
      <c r="AN1123" s="71"/>
      <c r="AO1123" s="103"/>
      <c r="AP1123" s="602" t="s">
        <v>35</v>
      </c>
      <c r="AQ1123" s="107"/>
      <c r="AR1123" s="107"/>
    </row>
    <row r="1124" spans="1:44" outlineLevel="2">
      <c r="A1124" s="72">
        <v>74</v>
      </c>
      <c r="B1124" s="552" t="s">
        <v>35</v>
      </c>
      <c r="C1124" s="552"/>
      <c r="D1124" s="71"/>
      <c r="E1124" s="103"/>
      <c r="F1124" s="103"/>
      <c r="G1124" s="103"/>
      <c r="H1124" s="103"/>
      <c r="I1124" s="103"/>
      <c r="J1124" s="103"/>
      <c r="K1124" s="107"/>
      <c r="L1124" s="105" t="s">
        <v>35</v>
      </c>
      <c r="M1124" s="554" t="s">
        <v>35</v>
      </c>
      <c r="N1124" s="554" t="s">
        <v>35</v>
      </c>
      <c r="O1124" s="554" t="s">
        <v>35</v>
      </c>
      <c r="P1124" s="554" t="s">
        <v>35</v>
      </c>
      <c r="Q1124" s="71" t="s">
        <v>35</v>
      </c>
      <c r="R1124" s="103"/>
      <c r="S1124" s="103"/>
      <c r="T1124" s="554" t="s">
        <v>35</v>
      </c>
      <c r="U1124" s="554" t="s">
        <v>35</v>
      </c>
      <c r="V1124" s="554"/>
      <c r="W1124" s="107" t="s">
        <v>1009</v>
      </c>
      <c r="X1124" s="103" t="s">
        <v>27</v>
      </c>
      <c r="Y1124" s="108">
        <v>35.229999999999997</v>
      </c>
      <c r="Z1124" s="109"/>
      <c r="AA1124" s="554">
        <v>282038</v>
      </c>
      <c r="AB1124" s="554">
        <v>9936198.7399999984</v>
      </c>
      <c r="AC1124" s="71"/>
      <c r="AD1124" s="71"/>
      <c r="AE1124" s="71"/>
      <c r="AF1124" s="71"/>
      <c r="AG1124" s="71"/>
      <c r="AH1124" s="103"/>
      <c r="AI1124" s="71"/>
      <c r="AJ1124" s="103"/>
      <c r="AK1124" s="103"/>
      <c r="AL1124" s="554" t="s">
        <v>35</v>
      </c>
      <c r="AM1124" s="554" t="s">
        <v>35</v>
      </c>
      <c r="AN1124" s="71"/>
      <c r="AO1124" s="103"/>
      <c r="AP1124" s="602" t="s">
        <v>35</v>
      </c>
      <c r="AQ1124" s="107"/>
      <c r="AR1124" s="107"/>
    </row>
    <row r="1125" spans="1:44" outlineLevel="2">
      <c r="A1125" s="72">
        <v>74</v>
      </c>
      <c r="B1125" s="552" t="s">
        <v>35</v>
      </c>
      <c r="C1125" s="552"/>
      <c r="D1125" s="71"/>
      <c r="E1125" s="103"/>
      <c r="F1125" s="103"/>
      <c r="G1125" s="103"/>
      <c r="H1125" s="103"/>
      <c r="I1125" s="103"/>
      <c r="J1125" s="103"/>
      <c r="K1125" s="107"/>
      <c r="L1125" s="105" t="s">
        <v>35</v>
      </c>
      <c r="M1125" s="554" t="s">
        <v>35</v>
      </c>
      <c r="N1125" s="554" t="s">
        <v>35</v>
      </c>
      <c r="O1125" s="554" t="s">
        <v>35</v>
      </c>
      <c r="P1125" s="554" t="s">
        <v>35</v>
      </c>
      <c r="Q1125" s="71" t="s">
        <v>35</v>
      </c>
      <c r="R1125" s="103"/>
      <c r="S1125" s="103"/>
      <c r="T1125" s="554" t="s">
        <v>35</v>
      </c>
      <c r="U1125" s="554" t="s">
        <v>35</v>
      </c>
      <c r="V1125" s="554"/>
      <c r="W1125" s="107" t="s">
        <v>1043</v>
      </c>
      <c r="X1125" s="103" t="s">
        <v>27</v>
      </c>
      <c r="Y1125" s="108">
        <v>30</v>
      </c>
      <c r="Z1125" s="109"/>
      <c r="AA1125" s="554">
        <v>319680</v>
      </c>
      <c r="AB1125" s="554">
        <v>9590400</v>
      </c>
      <c r="AC1125" s="71"/>
      <c r="AD1125" s="71"/>
      <c r="AE1125" s="71"/>
      <c r="AF1125" s="71"/>
      <c r="AG1125" s="71"/>
      <c r="AH1125" s="103"/>
      <c r="AI1125" s="71"/>
      <c r="AJ1125" s="103"/>
      <c r="AK1125" s="103"/>
      <c r="AL1125" s="554" t="s">
        <v>35</v>
      </c>
      <c r="AM1125" s="554" t="s">
        <v>35</v>
      </c>
      <c r="AN1125" s="71"/>
      <c r="AO1125" s="103"/>
      <c r="AP1125" s="602" t="s">
        <v>35</v>
      </c>
      <c r="AQ1125" s="107"/>
      <c r="AR1125" s="107"/>
    </row>
    <row r="1126" spans="1:44" outlineLevel="2">
      <c r="A1126" s="72">
        <v>74</v>
      </c>
      <c r="B1126" s="552"/>
      <c r="C1126" s="552"/>
      <c r="D1126" s="61"/>
      <c r="E1126" s="103"/>
      <c r="F1126" s="103"/>
      <c r="G1126" s="103"/>
      <c r="H1126" s="103"/>
      <c r="I1126" s="103"/>
      <c r="J1126" s="103"/>
      <c r="K1126" s="107"/>
      <c r="L1126" s="105" t="s">
        <v>35</v>
      </c>
      <c r="M1126" s="554" t="s">
        <v>35</v>
      </c>
      <c r="N1126" s="554" t="s">
        <v>35</v>
      </c>
      <c r="O1126" s="554" t="s">
        <v>35</v>
      </c>
      <c r="P1126" s="554" t="s">
        <v>35</v>
      </c>
      <c r="Q1126" s="71" t="s">
        <v>35</v>
      </c>
      <c r="R1126" s="103"/>
      <c r="S1126" s="103"/>
      <c r="T1126" s="554" t="s">
        <v>35</v>
      </c>
      <c r="U1126" s="554" t="s">
        <v>35</v>
      </c>
      <c r="V1126" s="554"/>
      <c r="W1126" s="107" t="s">
        <v>35</v>
      </c>
      <c r="X1126" s="103"/>
      <c r="Y1126" s="108"/>
      <c r="Z1126" s="109"/>
      <c r="AA1126" s="554" t="s">
        <v>35</v>
      </c>
      <c r="AB1126" s="554" t="s">
        <v>35</v>
      </c>
      <c r="AC1126" s="71"/>
      <c r="AD1126" s="71"/>
      <c r="AE1126" s="71"/>
      <c r="AF1126" s="71"/>
      <c r="AG1126" s="71"/>
      <c r="AH1126" s="103"/>
      <c r="AI1126" s="71"/>
      <c r="AJ1126" s="103"/>
      <c r="AK1126" s="103"/>
      <c r="AL1126" s="554" t="s">
        <v>35</v>
      </c>
      <c r="AM1126" s="554" t="s">
        <v>35</v>
      </c>
      <c r="AN1126" s="71"/>
      <c r="AO1126" s="103"/>
      <c r="AP1126" s="602" t="s">
        <v>35</v>
      </c>
      <c r="AQ1126" s="107"/>
      <c r="AR1126" s="107"/>
    </row>
    <row r="1127" spans="1:44" outlineLevel="1">
      <c r="A1127" s="84" t="s">
        <v>2085</v>
      </c>
      <c r="B1127" s="552">
        <v>75</v>
      </c>
      <c r="C1127" s="552">
        <v>477</v>
      </c>
      <c r="D1127" s="61" t="s">
        <v>480</v>
      </c>
      <c r="E1127" s="162"/>
      <c r="F1127" s="103"/>
      <c r="G1127" s="162"/>
      <c r="H1127" s="162"/>
      <c r="I1127" s="162"/>
      <c r="J1127" s="162"/>
      <c r="K1127" s="129"/>
      <c r="L1127" s="167">
        <v>648.1</v>
      </c>
      <c r="M1127" s="553"/>
      <c r="N1127" s="553"/>
      <c r="O1127" s="553">
        <v>1088159900</v>
      </c>
      <c r="P1127" s="553">
        <v>874935000</v>
      </c>
      <c r="Q1127" s="61"/>
      <c r="R1127" s="162"/>
      <c r="S1127" s="162">
        <v>87</v>
      </c>
      <c r="T1127" s="553"/>
      <c r="U1127" s="553">
        <v>20808000</v>
      </c>
      <c r="V1127" s="553"/>
      <c r="W1127" s="129"/>
      <c r="X1127" s="162"/>
      <c r="Y1127" s="169">
        <v>154.51999999999998</v>
      </c>
      <c r="Z1127" s="170">
        <v>0</v>
      </c>
      <c r="AA1127" s="553"/>
      <c r="AB1127" s="553">
        <v>304675229.94000006</v>
      </c>
      <c r="AC1127" s="71"/>
      <c r="AD1127" s="71"/>
      <c r="AE1127" s="71"/>
      <c r="AF1127" s="71"/>
      <c r="AG1127" s="71"/>
      <c r="AH1127" s="103"/>
      <c r="AI1127" s="61"/>
      <c r="AJ1127" s="162"/>
      <c r="AK1127" s="162">
        <v>6</v>
      </c>
      <c r="AL1127" s="553"/>
      <c r="AM1127" s="553">
        <v>75118000</v>
      </c>
      <c r="AN1127" s="61"/>
      <c r="AO1127" s="162">
        <v>1</v>
      </c>
      <c r="AP1127" s="602">
        <v>2363696129.9400001</v>
      </c>
      <c r="AQ1127" s="111"/>
      <c r="AR1127" s="111"/>
    </row>
    <row r="1128" spans="1:44" ht="78" outlineLevel="2">
      <c r="A1128" s="72">
        <v>75</v>
      </c>
      <c r="B1128" s="552" t="s">
        <v>35</v>
      </c>
      <c r="C1128" s="552"/>
      <c r="D1128" s="71" t="s">
        <v>481</v>
      </c>
      <c r="E1128" s="103">
        <v>5</v>
      </c>
      <c r="F1128" s="103"/>
      <c r="G1128" s="103">
        <v>145</v>
      </c>
      <c r="H1128" s="103">
        <v>79</v>
      </c>
      <c r="I1128" s="103" t="s">
        <v>223</v>
      </c>
      <c r="J1128" s="103">
        <v>910</v>
      </c>
      <c r="K1128" s="107" t="s">
        <v>974</v>
      </c>
      <c r="L1128" s="105">
        <v>648.1</v>
      </c>
      <c r="M1128" s="554">
        <v>1679000</v>
      </c>
      <c r="N1128" s="554">
        <v>1350000</v>
      </c>
      <c r="O1128" s="554">
        <v>1088159900</v>
      </c>
      <c r="P1128" s="554">
        <v>874935000</v>
      </c>
      <c r="Q1128" s="71" t="s">
        <v>241</v>
      </c>
      <c r="R1128" s="103" t="s">
        <v>44</v>
      </c>
      <c r="S1128" s="103">
        <v>1</v>
      </c>
      <c r="T1128" s="554">
        <v>4240000</v>
      </c>
      <c r="U1128" s="554">
        <v>4240000</v>
      </c>
      <c r="V1128" s="554" t="s">
        <v>2163</v>
      </c>
      <c r="W1128" s="107" t="s">
        <v>1231</v>
      </c>
      <c r="X1128" s="103" t="s">
        <v>27</v>
      </c>
      <c r="Y1128" s="108">
        <v>7.67</v>
      </c>
      <c r="Z1128" s="109"/>
      <c r="AA1128" s="554">
        <v>299700</v>
      </c>
      <c r="AB1128" s="554">
        <v>2298699</v>
      </c>
      <c r="AC1128" s="71"/>
      <c r="AD1128" s="71" t="s">
        <v>29</v>
      </c>
      <c r="AE1128" s="71" t="s">
        <v>36</v>
      </c>
      <c r="AF1128" s="71" t="s">
        <v>41</v>
      </c>
      <c r="AG1128" s="71" t="s">
        <v>41</v>
      </c>
      <c r="AH1128" s="103"/>
      <c r="AI1128" s="71" t="s">
        <v>562</v>
      </c>
      <c r="AJ1128" s="103" t="s">
        <v>409</v>
      </c>
      <c r="AK1128" s="103">
        <v>5</v>
      </c>
      <c r="AL1128" s="554">
        <v>12423600</v>
      </c>
      <c r="AM1128" s="554">
        <v>62118000</v>
      </c>
      <c r="AN1128" s="71" t="s">
        <v>407</v>
      </c>
      <c r="AO1128" s="103">
        <v>1</v>
      </c>
      <c r="AP1128" s="602" t="s">
        <v>35</v>
      </c>
      <c r="AQ1128" s="111" t="s">
        <v>758</v>
      </c>
      <c r="AR1128" s="111" t="s">
        <v>2021</v>
      </c>
    </row>
    <row r="1129" spans="1:44" ht="75" outlineLevel="2">
      <c r="A1129" s="72">
        <v>75</v>
      </c>
      <c r="B1129" s="552" t="s">
        <v>35</v>
      </c>
      <c r="C1129" s="552"/>
      <c r="D1129" s="71" t="s">
        <v>71</v>
      </c>
      <c r="E1129" s="103"/>
      <c r="F1129" s="103"/>
      <c r="G1129" s="103"/>
      <c r="H1129" s="103"/>
      <c r="I1129" s="103"/>
      <c r="J1129" s="103"/>
      <c r="K1129" s="107"/>
      <c r="L1129" s="105" t="s">
        <v>35</v>
      </c>
      <c r="M1129" s="554" t="s">
        <v>35</v>
      </c>
      <c r="N1129" s="554" t="s">
        <v>35</v>
      </c>
      <c r="O1129" s="554" t="s">
        <v>35</v>
      </c>
      <c r="P1129" s="554" t="s">
        <v>35</v>
      </c>
      <c r="Q1129" s="71" t="s">
        <v>48</v>
      </c>
      <c r="R1129" s="103" t="s">
        <v>44</v>
      </c>
      <c r="S1129" s="103">
        <v>2</v>
      </c>
      <c r="T1129" s="554">
        <v>1708000</v>
      </c>
      <c r="U1129" s="554">
        <v>3416000</v>
      </c>
      <c r="V1129" s="554"/>
      <c r="W1129" s="107" t="s">
        <v>1063</v>
      </c>
      <c r="X1129" s="103" t="s">
        <v>27</v>
      </c>
      <c r="Y1129" s="108">
        <v>52.51</v>
      </c>
      <c r="Z1129" s="109"/>
      <c r="AA1129" s="554">
        <v>3941166</v>
      </c>
      <c r="AB1129" s="554">
        <v>206950626.66</v>
      </c>
      <c r="AC1129" s="71"/>
      <c r="AD1129" s="71" t="s">
        <v>29</v>
      </c>
      <c r="AE1129" s="71" t="s">
        <v>30</v>
      </c>
      <c r="AF1129" s="71" t="s">
        <v>31</v>
      </c>
      <c r="AG1129" s="71" t="s">
        <v>32</v>
      </c>
      <c r="AH1129" s="103"/>
      <c r="AI1129" s="71" t="s">
        <v>578</v>
      </c>
      <c r="AJ1129" s="103" t="s">
        <v>560</v>
      </c>
      <c r="AK1129" s="103">
        <v>1</v>
      </c>
      <c r="AL1129" s="554">
        <v>13000000</v>
      </c>
      <c r="AM1129" s="554">
        <v>13000000</v>
      </c>
      <c r="AN1129" s="71"/>
      <c r="AO1129" s="103"/>
      <c r="AP1129" s="602" t="s">
        <v>35</v>
      </c>
      <c r="AQ1129" s="59" t="s">
        <v>511</v>
      </c>
      <c r="AR1129" s="59" t="s">
        <v>1953</v>
      </c>
    </row>
    <row r="1130" spans="1:44" ht="99.75" outlineLevel="2">
      <c r="A1130" s="72">
        <v>75</v>
      </c>
      <c r="B1130" s="552" t="s">
        <v>35</v>
      </c>
      <c r="C1130" s="552"/>
      <c r="D1130" s="71"/>
      <c r="E1130" s="103"/>
      <c r="F1130" s="103"/>
      <c r="G1130" s="103"/>
      <c r="H1130" s="103"/>
      <c r="I1130" s="103"/>
      <c r="J1130" s="103"/>
      <c r="K1130" s="107"/>
      <c r="L1130" s="105" t="s">
        <v>35</v>
      </c>
      <c r="M1130" s="554" t="s">
        <v>35</v>
      </c>
      <c r="N1130" s="554" t="s">
        <v>35</v>
      </c>
      <c r="O1130" s="554" t="s">
        <v>35</v>
      </c>
      <c r="P1130" s="554" t="s">
        <v>35</v>
      </c>
      <c r="Q1130" s="71" t="s">
        <v>76</v>
      </c>
      <c r="R1130" s="103" t="s">
        <v>44</v>
      </c>
      <c r="S1130" s="103">
        <v>3</v>
      </c>
      <c r="T1130" s="554">
        <v>494000</v>
      </c>
      <c r="U1130" s="554">
        <v>1482000</v>
      </c>
      <c r="V1130" s="554"/>
      <c r="W1130" s="107" t="s">
        <v>1230</v>
      </c>
      <c r="X1130" s="103" t="s">
        <v>27</v>
      </c>
      <c r="Y1130" s="108">
        <v>7.98</v>
      </c>
      <c r="Z1130" s="109"/>
      <c r="AA1130" s="554">
        <v>1119277</v>
      </c>
      <c r="AB1130" s="554">
        <v>8931830.4600000009</v>
      </c>
      <c r="AC1130" s="71"/>
      <c r="AD1130" s="71" t="s">
        <v>29</v>
      </c>
      <c r="AE1130" s="71" t="s">
        <v>36</v>
      </c>
      <c r="AF1130" s="71" t="s">
        <v>41</v>
      </c>
      <c r="AG1130" s="71" t="s">
        <v>41</v>
      </c>
      <c r="AH1130" s="103"/>
      <c r="AI1130" s="71"/>
      <c r="AJ1130" s="103"/>
      <c r="AK1130" s="103"/>
      <c r="AL1130" s="554" t="s">
        <v>35</v>
      </c>
      <c r="AM1130" s="554" t="s">
        <v>35</v>
      </c>
      <c r="AN1130" s="71"/>
      <c r="AO1130" s="103"/>
      <c r="AP1130" s="602" t="s">
        <v>35</v>
      </c>
      <c r="AQ1130" s="584" t="s">
        <v>2036</v>
      </c>
      <c r="AR1130" s="584" t="s">
        <v>2034</v>
      </c>
    </row>
    <row r="1131" spans="1:44" ht="63.75" outlineLevel="2">
      <c r="A1131" s="72">
        <v>75</v>
      </c>
      <c r="B1131" s="552" t="s">
        <v>35</v>
      </c>
      <c r="C1131" s="552"/>
      <c r="D1131" s="71"/>
      <c r="E1131" s="103"/>
      <c r="F1131" s="103"/>
      <c r="G1131" s="103"/>
      <c r="H1131" s="103"/>
      <c r="I1131" s="103"/>
      <c r="J1131" s="103"/>
      <c r="K1131" s="107"/>
      <c r="L1131" s="105" t="s">
        <v>35</v>
      </c>
      <c r="M1131" s="554" t="s">
        <v>35</v>
      </c>
      <c r="N1131" s="554" t="s">
        <v>35</v>
      </c>
      <c r="O1131" s="554" t="s">
        <v>35</v>
      </c>
      <c r="P1131" s="554" t="s">
        <v>35</v>
      </c>
      <c r="Q1131" s="71" t="s">
        <v>132</v>
      </c>
      <c r="R1131" s="103" t="s">
        <v>44</v>
      </c>
      <c r="S1131" s="103">
        <v>1</v>
      </c>
      <c r="T1131" s="554">
        <v>293000</v>
      </c>
      <c r="U1131" s="554">
        <v>293000</v>
      </c>
      <c r="V1131" s="554"/>
      <c r="W1131" s="107" t="s">
        <v>1241</v>
      </c>
      <c r="X1131" s="103" t="s">
        <v>27</v>
      </c>
      <c r="Y1131" s="108">
        <v>4.41</v>
      </c>
      <c r="Z1131" s="109"/>
      <c r="AA1131" s="554">
        <v>10655885</v>
      </c>
      <c r="AB1131" s="554">
        <v>46992452.850000001</v>
      </c>
      <c r="AC1131" s="71"/>
      <c r="AD1131" s="71" t="s">
        <v>29</v>
      </c>
      <c r="AE1131" s="71" t="s">
        <v>30</v>
      </c>
      <c r="AF1131" s="71" t="s">
        <v>31</v>
      </c>
      <c r="AG1131" s="71" t="s">
        <v>34</v>
      </c>
      <c r="AH1131" s="103"/>
      <c r="AI1131" s="71"/>
      <c r="AJ1131" s="103"/>
      <c r="AK1131" s="103"/>
      <c r="AL1131" s="554" t="s">
        <v>35</v>
      </c>
      <c r="AM1131" s="554" t="s">
        <v>35</v>
      </c>
      <c r="AN1131" s="71"/>
      <c r="AO1131" s="103"/>
      <c r="AP1131" s="602" t="s">
        <v>35</v>
      </c>
      <c r="AQ1131" s="585" t="s">
        <v>2037</v>
      </c>
      <c r="AR1131" s="585" t="s">
        <v>2035</v>
      </c>
    </row>
    <row r="1132" spans="1:44" outlineLevel="2">
      <c r="A1132" s="72">
        <v>75</v>
      </c>
      <c r="B1132" s="552" t="s">
        <v>35</v>
      </c>
      <c r="C1132" s="552"/>
      <c r="D1132" s="71"/>
      <c r="E1132" s="103"/>
      <c r="F1132" s="103"/>
      <c r="G1132" s="103"/>
      <c r="H1132" s="103"/>
      <c r="I1132" s="103"/>
      <c r="J1132" s="103"/>
      <c r="K1132" s="107"/>
      <c r="L1132" s="105" t="s">
        <v>35</v>
      </c>
      <c r="M1132" s="554" t="s">
        <v>35</v>
      </c>
      <c r="N1132" s="554" t="s">
        <v>35</v>
      </c>
      <c r="O1132" s="554" t="s">
        <v>35</v>
      </c>
      <c r="P1132" s="554" t="s">
        <v>35</v>
      </c>
      <c r="Q1132" s="71" t="s">
        <v>217</v>
      </c>
      <c r="R1132" s="103" t="s">
        <v>44</v>
      </c>
      <c r="S1132" s="103">
        <v>18</v>
      </c>
      <c r="T1132" s="554">
        <v>132000</v>
      </c>
      <c r="U1132" s="554">
        <v>2376000</v>
      </c>
      <c r="V1132" s="554"/>
      <c r="W1132" s="107" t="s">
        <v>1288</v>
      </c>
      <c r="X1132" s="103" t="s">
        <v>27</v>
      </c>
      <c r="Y1132" s="108">
        <v>24</v>
      </c>
      <c r="Z1132" s="109"/>
      <c r="AA1132" s="554">
        <v>1229116</v>
      </c>
      <c r="AB1132" s="554">
        <v>29498784</v>
      </c>
      <c r="AC1132" s="71"/>
      <c r="AD1132" s="71" t="s">
        <v>29</v>
      </c>
      <c r="AE1132" s="71" t="s">
        <v>107</v>
      </c>
      <c r="AF1132" s="71" t="s">
        <v>116</v>
      </c>
      <c r="AG1132" s="71" t="s">
        <v>136</v>
      </c>
      <c r="AH1132" s="103"/>
      <c r="AI1132" s="71"/>
      <c r="AJ1132" s="103"/>
      <c r="AK1132" s="103"/>
      <c r="AL1132" s="554" t="s">
        <v>35</v>
      </c>
      <c r="AM1132" s="554" t="s">
        <v>35</v>
      </c>
      <c r="AN1132" s="71"/>
      <c r="AO1132" s="103"/>
      <c r="AP1132" s="602" t="s">
        <v>35</v>
      </c>
      <c r="AQ1132" s="107"/>
      <c r="AR1132" s="107"/>
    </row>
    <row r="1133" spans="1:44" outlineLevel="2">
      <c r="A1133" s="72">
        <v>75</v>
      </c>
      <c r="B1133" s="552" t="s">
        <v>35</v>
      </c>
      <c r="C1133" s="552"/>
      <c r="D1133" s="71"/>
      <c r="E1133" s="103"/>
      <c r="F1133" s="103"/>
      <c r="G1133" s="103"/>
      <c r="H1133" s="103"/>
      <c r="I1133" s="103"/>
      <c r="J1133" s="103"/>
      <c r="K1133" s="107"/>
      <c r="L1133" s="105" t="s">
        <v>35</v>
      </c>
      <c r="M1133" s="554" t="s">
        <v>35</v>
      </c>
      <c r="N1133" s="554" t="s">
        <v>35</v>
      </c>
      <c r="O1133" s="554" t="s">
        <v>35</v>
      </c>
      <c r="P1133" s="554" t="s">
        <v>35</v>
      </c>
      <c r="Q1133" s="71" t="s">
        <v>52</v>
      </c>
      <c r="R1133" s="103" t="s">
        <v>44</v>
      </c>
      <c r="S1133" s="103">
        <v>15</v>
      </c>
      <c r="T1133" s="554">
        <v>76000</v>
      </c>
      <c r="U1133" s="554">
        <v>1140000</v>
      </c>
      <c r="V1133" s="554"/>
      <c r="W1133" s="107" t="s">
        <v>1052</v>
      </c>
      <c r="X1133" s="103" t="s">
        <v>27</v>
      </c>
      <c r="Y1133" s="108">
        <v>52.51</v>
      </c>
      <c r="Z1133" s="109"/>
      <c r="AA1133" s="554">
        <v>161275</v>
      </c>
      <c r="AB1133" s="554">
        <v>8468550.25</v>
      </c>
      <c r="AC1133" s="71"/>
      <c r="AD1133" s="71"/>
      <c r="AE1133" s="71"/>
      <c r="AF1133" s="71"/>
      <c r="AG1133" s="71"/>
      <c r="AH1133" s="103"/>
      <c r="AI1133" s="71"/>
      <c r="AJ1133" s="103"/>
      <c r="AK1133" s="103"/>
      <c r="AL1133" s="554" t="s">
        <v>35</v>
      </c>
      <c r="AM1133" s="554" t="s">
        <v>35</v>
      </c>
      <c r="AN1133" s="71"/>
      <c r="AO1133" s="103"/>
      <c r="AP1133" s="602" t="s">
        <v>35</v>
      </c>
      <c r="AQ1133" s="107"/>
      <c r="AR1133" s="107"/>
    </row>
    <row r="1134" spans="1:44" outlineLevel="2">
      <c r="A1134" s="72">
        <v>75</v>
      </c>
      <c r="B1134" s="552" t="s">
        <v>35</v>
      </c>
      <c r="C1134" s="552"/>
      <c r="D1134" s="71"/>
      <c r="E1134" s="103"/>
      <c r="F1134" s="103"/>
      <c r="G1134" s="103"/>
      <c r="H1134" s="103"/>
      <c r="I1134" s="103"/>
      <c r="J1134" s="103"/>
      <c r="K1134" s="107"/>
      <c r="L1134" s="105" t="s">
        <v>35</v>
      </c>
      <c r="M1134" s="554" t="s">
        <v>35</v>
      </c>
      <c r="N1134" s="554" t="s">
        <v>35</v>
      </c>
      <c r="O1134" s="554" t="s">
        <v>35</v>
      </c>
      <c r="P1134" s="554" t="s">
        <v>35</v>
      </c>
      <c r="Q1134" s="71" t="s">
        <v>53</v>
      </c>
      <c r="R1134" s="103" t="s">
        <v>44</v>
      </c>
      <c r="S1134" s="103">
        <v>22</v>
      </c>
      <c r="T1134" s="554">
        <v>34000</v>
      </c>
      <c r="U1134" s="554">
        <v>748000</v>
      </c>
      <c r="V1134" s="554"/>
      <c r="W1134" s="107" t="s">
        <v>1108</v>
      </c>
      <c r="X1134" s="103" t="s">
        <v>27</v>
      </c>
      <c r="Y1134" s="108">
        <v>5.44</v>
      </c>
      <c r="Z1134" s="109"/>
      <c r="AA1134" s="554">
        <v>282038</v>
      </c>
      <c r="AB1134" s="554">
        <v>1534286.7200000002</v>
      </c>
      <c r="AC1134" s="71"/>
      <c r="AD1134" s="71"/>
      <c r="AE1134" s="71"/>
      <c r="AF1134" s="71"/>
      <c r="AG1134" s="71"/>
      <c r="AH1134" s="103"/>
      <c r="AI1134" s="71"/>
      <c r="AJ1134" s="103"/>
      <c r="AK1134" s="103"/>
      <c r="AL1134" s="554" t="s">
        <v>35</v>
      </c>
      <c r="AM1134" s="554" t="s">
        <v>35</v>
      </c>
      <c r="AN1134" s="71"/>
      <c r="AO1134" s="103"/>
      <c r="AP1134" s="602" t="s">
        <v>35</v>
      </c>
      <c r="AQ1134" s="107"/>
      <c r="AR1134" s="107"/>
    </row>
    <row r="1135" spans="1:44" outlineLevel="2">
      <c r="A1135" s="72">
        <v>75</v>
      </c>
      <c r="B1135" s="552" t="s">
        <v>35</v>
      </c>
      <c r="C1135" s="552"/>
      <c r="D1135" s="71"/>
      <c r="E1135" s="103"/>
      <c r="F1135" s="103"/>
      <c r="G1135" s="103"/>
      <c r="H1135" s="103"/>
      <c r="I1135" s="103"/>
      <c r="J1135" s="103"/>
      <c r="K1135" s="107"/>
      <c r="L1135" s="105" t="s">
        <v>35</v>
      </c>
      <c r="M1135" s="554" t="s">
        <v>35</v>
      </c>
      <c r="N1135" s="554" t="s">
        <v>35</v>
      </c>
      <c r="O1135" s="554" t="s">
        <v>35</v>
      </c>
      <c r="P1135" s="554" t="s">
        <v>35</v>
      </c>
      <c r="Q1135" s="71" t="s">
        <v>482</v>
      </c>
      <c r="R1135" s="103" t="s">
        <v>27</v>
      </c>
      <c r="S1135" s="103">
        <v>5</v>
      </c>
      <c r="T1135" s="554">
        <v>10000</v>
      </c>
      <c r="U1135" s="554">
        <v>50000</v>
      </c>
      <c r="V1135" s="554"/>
      <c r="W1135" s="107" t="s">
        <v>35</v>
      </c>
      <c r="X1135" s="103"/>
      <c r="Y1135" s="108"/>
      <c r="Z1135" s="109"/>
      <c r="AA1135" s="554" t="s">
        <v>35</v>
      </c>
      <c r="AB1135" s="554" t="s">
        <v>35</v>
      </c>
      <c r="AC1135" s="71"/>
      <c r="AD1135" s="71"/>
      <c r="AE1135" s="71"/>
      <c r="AF1135" s="71"/>
      <c r="AG1135" s="71"/>
      <c r="AH1135" s="103"/>
      <c r="AI1135" s="71"/>
      <c r="AJ1135" s="103"/>
      <c r="AK1135" s="103"/>
      <c r="AL1135" s="554" t="s">
        <v>35</v>
      </c>
      <c r="AM1135" s="554" t="s">
        <v>35</v>
      </c>
      <c r="AN1135" s="71"/>
      <c r="AO1135" s="103"/>
      <c r="AP1135" s="602" t="s">
        <v>35</v>
      </c>
      <c r="AQ1135" s="107"/>
      <c r="AR1135" s="107"/>
    </row>
    <row r="1136" spans="1:44" outlineLevel="2">
      <c r="A1136" s="72">
        <v>75</v>
      </c>
      <c r="B1136" s="552" t="s">
        <v>35</v>
      </c>
      <c r="C1136" s="552"/>
      <c r="D1136" s="71"/>
      <c r="E1136" s="103"/>
      <c r="F1136" s="103"/>
      <c r="G1136" s="103"/>
      <c r="H1136" s="103"/>
      <c r="I1136" s="103"/>
      <c r="J1136" s="103"/>
      <c r="K1136" s="107"/>
      <c r="L1136" s="105" t="s">
        <v>35</v>
      </c>
      <c r="M1136" s="554" t="s">
        <v>35</v>
      </c>
      <c r="N1136" s="554" t="s">
        <v>35</v>
      </c>
      <c r="O1136" s="554" t="s">
        <v>35</v>
      </c>
      <c r="P1136" s="554" t="s">
        <v>35</v>
      </c>
      <c r="Q1136" s="71" t="s">
        <v>125</v>
      </c>
      <c r="R1136" s="103" t="s">
        <v>44</v>
      </c>
      <c r="S1136" s="103">
        <v>1</v>
      </c>
      <c r="T1136" s="554">
        <v>758000</v>
      </c>
      <c r="U1136" s="554">
        <v>758000</v>
      </c>
      <c r="V1136" s="554"/>
      <c r="W1136" s="107" t="s">
        <v>35</v>
      </c>
      <c r="X1136" s="103"/>
      <c r="Y1136" s="108"/>
      <c r="Z1136" s="109"/>
      <c r="AA1136" s="554" t="s">
        <v>35</v>
      </c>
      <c r="AB1136" s="554" t="s">
        <v>35</v>
      </c>
      <c r="AC1136" s="71"/>
      <c r="AD1136" s="71"/>
      <c r="AE1136" s="71"/>
      <c r="AF1136" s="71"/>
      <c r="AG1136" s="71"/>
      <c r="AH1136" s="103"/>
      <c r="AI1136" s="71"/>
      <c r="AJ1136" s="103"/>
      <c r="AK1136" s="103"/>
      <c r="AL1136" s="554" t="s">
        <v>35</v>
      </c>
      <c r="AM1136" s="554" t="s">
        <v>35</v>
      </c>
      <c r="AN1136" s="71"/>
      <c r="AO1136" s="103"/>
      <c r="AP1136" s="602" t="s">
        <v>35</v>
      </c>
      <c r="AQ1136" s="107"/>
      <c r="AR1136" s="107"/>
    </row>
    <row r="1137" spans="1:44" outlineLevel="2">
      <c r="A1137" s="72">
        <v>75</v>
      </c>
      <c r="B1137" s="552" t="s">
        <v>35</v>
      </c>
      <c r="C1137" s="552"/>
      <c r="D1137" s="71"/>
      <c r="E1137" s="103"/>
      <c r="F1137" s="103"/>
      <c r="G1137" s="103"/>
      <c r="H1137" s="103"/>
      <c r="I1137" s="103"/>
      <c r="J1137" s="103"/>
      <c r="K1137" s="107"/>
      <c r="L1137" s="105" t="s">
        <v>35</v>
      </c>
      <c r="M1137" s="554" t="s">
        <v>35</v>
      </c>
      <c r="N1137" s="554" t="s">
        <v>35</v>
      </c>
      <c r="O1137" s="554" t="s">
        <v>35</v>
      </c>
      <c r="P1137" s="554" t="s">
        <v>35</v>
      </c>
      <c r="Q1137" s="71" t="s">
        <v>46</v>
      </c>
      <c r="R1137" s="103" t="s">
        <v>44</v>
      </c>
      <c r="S1137" s="103">
        <v>1</v>
      </c>
      <c r="T1137" s="554">
        <v>758000</v>
      </c>
      <c r="U1137" s="554">
        <v>758000</v>
      </c>
      <c r="V1137" s="554"/>
      <c r="W1137" s="107" t="s">
        <v>35</v>
      </c>
      <c r="X1137" s="103"/>
      <c r="Y1137" s="108"/>
      <c r="Z1137" s="109"/>
      <c r="AA1137" s="554" t="s">
        <v>35</v>
      </c>
      <c r="AB1137" s="554" t="s">
        <v>35</v>
      </c>
      <c r="AC1137" s="71"/>
      <c r="AD1137" s="71"/>
      <c r="AE1137" s="71"/>
      <c r="AF1137" s="71"/>
      <c r="AG1137" s="71"/>
      <c r="AH1137" s="103"/>
      <c r="AI1137" s="71"/>
      <c r="AJ1137" s="103"/>
      <c r="AK1137" s="103"/>
      <c r="AL1137" s="554" t="s">
        <v>35</v>
      </c>
      <c r="AM1137" s="554" t="s">
        <v>35</v>
      </c>
      <c r="AN1137" s="71"/>
      <c r="AO1137" s="103"/>
      <c r="AP1137" s="602" t="s">
        <v>35</v>
      </c>
      <c r="AQ1137" s="107"/>
      <c r="AR1137" s="107"/>
    </row>
    <row r="1138" spans="1:44" ht="56.25" outlineLevel="2">
      <c r="A1138" s="72">
        <v>75</v>
      </c>
      <c r="B1138" s="552" t="s">
        <v>35</v>
      </c>
      <c r="C1138" s="552"/>
      <c r="D1138" s="71"/>
      <c r="E1138" s="103"/>
      <c r="F1138" s="103"/>
      <c r="G1138" s="103"/>
      <c r="H1138" s="103"/>
      <c r="I1138" s="103"/>
      <c r="J1138" s="103"/>
      <c r="K1138" s="107"/>
      <c r="L1138" s="105" t="s">
        <v>35</v>
      </c>
      <c r="M1138" s="554" t="s">
        <v>35</v>
      </c>
      <c r="N1138" s="554" t="s">
        <v>35</v>
      </c>
      <c r="O1138" s="554" t="s">
        <v>35</v>
      </c>
      <c r="P1138" s="554" t="s">
        <v>35</v>
      </c>
      <c r="Q1138" s="71" t="s">
        <v>135</v>
      </c>
      <c r="R1138" s="103" t="s">
        <v>44</v>
      </c>
      <c r="S1138" s="103">
        <v>1</v>
      </c>
      <c r="T1138" s="554">
        <v>1080000</v>
      </c>
      <c r="U1138" s="554">
        <v>1080000</v>
      </c>
      <c r="V1138" s="554"/>
      <c r="W1138" s="107" t="s">
        <v>35</v>
      </c>
      <c r="X1138" s="103"/>
      <c r="Y1138" s="108"/>
      <c r="Z1138" s="109"/>
      <c r="AA1138" s="554" t="s">
        <v>35</v>
      </c>
      <c r="AB1138" s="554" t="s">
        <v>35</v>
      </c>
      <c r="AC1138" s="71"/>
      <c r="AD1138" s="71"/>
      <c r="AE1138" s="71"/>
      <c r="AF1138" s="71"/>
      <c r="AG1138" s="71"/>
      <c r="AH1138" s="103"/>
      <c r="AI1138" s="71"/>
      <c r="AJ1138" s="103"/>
      <c r="AK1138" s="103"/>
      <c r="AL1138" s="554" t="s">
        <v>35</v>
      </c>
      <c r="AM1138" s="554" t="s">
        <v>35</v>
      </c>
      <c r="AN1138" s="71"/>
      <c r="AO1138" s="103"/>
      <c r="AP1138" s="602" t="s">
        <v>35</v>
      </c>
      <c r="AQ1138" s="107"/>
      <c r="AR1138" s="107"/>
    </row>
    <row r="1139" spans="1:44" ht="56.25" outlineLevel="2">
      <c r="A1139" s="72">
        <v>75</v>
      </c>
      <c r="B1139" s="552" t="s">
        <v>35</v>
      </c>
      <c r="C1139" s="552"/>
      <c r="D1139" s="71"/>
      <c r="E1139" s="103"/>
      <c r="F1139" s="103"/>
      <c r="G1139" s="103"/>
      <c r="H1139" s="103"/>
      <c r="I1139" s="103"/>
      <c r="J1139" s="103"/>
      <c r="K1139" s="107"/>
      <c r="L1139" s="105" t="s">
        <v>35</v>
      </c>
      <c r="M1139" s="554" t="s">
        <v>35</v>
      </c>
      <c r="N1139" s="554" t="s">
        <v>35</v>
      </c>
      <c r="O1139" s="554" t="s">
        <v>35</v>
      </c>
      <c r="P1139" s="554" t="s">
        <v>35</v>
      </c>
      <c r="Q1139" s="71" t="s">
        <v>203</v>
      </c>
      <c r="R1139" s="103" t="s">
        <v>44</v>
      </c>
      <c r="S1139" s="103">
        <v>1</v>
      </c>
      <c r="T1139" s="554">
        <v>480000</v>
      </c>
      <c r="U1139" s="554">
        <v>480000</v>
      </c>
      <c r="V1139" s="554"/>
      <c r="W1139" s="107" t="s">
        <v>35</v>
      </c>
      <c r="X1139" s="103"/>
      <c r="Y1139" s="108"/>
      <c r="Z1139" s="109"/>
      <c r="AA1139" s="554" t="s">
        <v>35</v>
      </c>
      <c r="AB1139" s="554" t="s">
        <v>35</v>
      </c>
      <c r="AC1139" s="71"/>
      <c r="AD1139" s="71"/>
      <c r="AE1139" s="71"/>
      <c r="AF1139" s="71"/>
      <c r="AG1139" s="71"/>
      <c r="AH1139" s="103"/>
      <c r="AI1139" s="71"/>
      <c r="AJ1139" s="103"/>
      <c r="AK1139" s="103"/>
      <c r="AL1139" s="554" t="s">
        <v>35</v>
      </c>
      <c r="AM1139" s="554" t="s">
        <v>35</v>
      </c>
      <c r="AN1139" s="71"/>
      <c r="AO1139" s="103"/>
      <c r="AP1139" s="602" t="s">
        <v>35</v>
      </c>
      <c r="AQ1139" s="107"/>
      <c r="AR1139" s="107"/>
    </row>
    <row r="1140" spans="1:44" ht="56.25" outlineLevel="2">
      <c r="A1140" s="72">
        <v>75</v>
      </c>
      <c r="B1140" s="552" t="s">
        <v>35</v>
      </c>
      <c r="C1140" s="552"/>
      <c r="D1140" s="71"/>
      <c r="E1140" s="103"/>
      <c r="F1140" s="103"/>
      <c r="G1140" s="103"/>
      <c r="H1140" s="103"/>
      <c r="I1140" s="103"/>
      <c r="J1140" s="103"/>
      <c r="K1140" s="107"/>
      <c r="L1140" s="105" t="s">
        <v>35</v>
      </c>
      <c r="M1140" s="554" t="s">
        <v>35</v>
      </c>
      <c r="N1140" s="554" t="s">
        <v>35</v>
      </c>
      <c r="O1140" s="554" t="s">
        <v>35</v>
      </c>
      <c r="P1140" s="554" t="s">
        <v>35</v>
      </c>
      <c r="Q1140" s="71" t="s">
        <v>215</v>
      </c>
      <c r="R1140" s="103" t="s">
        <v>44</v>
      </c>
      <c r="S1140" s="103">
        <v>3</v>
      </c>
      <c r="T1140" s="554">
        <v>180000</v>
      </c>
      <c r="U1140" s="554">
        <v>540000</v>
      </c>
      <c r="V1140" s="554"/>
      <c r="W1140" s="107" t="s">
        <v>35</v>
      </c>
      <c r="X1140" s="103"/>
      <c r="Y1140" s="108"/>
      <c r="Z1140" s="109"/>
      <c r="AA1140" s="554" t="s">
        <v>35</v>
      </c>
      <c r="AB1140" s="554" t="s">
        <v>35</v>
      </c>
      <c r="AC1140" s="71"/>
      <c r="AD1140" s="71"/>
      <c r="AE1140" s="71"/>
      <c r="AF1140" s="71"/>
      <c r="AG1140" s="71"/>
      <c r="AH1140" s="103"/>
      <c r="AI1140" s="71"/>
      <c r="AJ1140" s="103"/>
      <c r="AK1140" s="103"/>
      <c r="AL1140" s="554" t="s">
        <v>35</v>
      </c>
      <c r="AM1140" s="554" t="s">
        <v>35</v>
      </c>
      <c r="AN1140" s="71"/>
      <c r="AO1140" s="103"/>
      <c r="AP1140" s="602" t="s">
        <v>35</v>
      </c>
      <c r="AQ1140" s="107"/>
      <c r="AR1140" s="107"/>
    </row>
    <row r="1141" spans="1:44" ht="56.25" outlineLevel="2">
      <c r="A1141" s="72">
        <v>75</v>
      </c>
      <c r="B1141" s="552" t="s">
        <v>35</v>
      </c>
      <c r="C1141" s="552"/>
      <c r="D1141" s="71"/>
      <c r="E1141" s="103"/>
      <c r="F1141" s="103"/>
      <c r="G1141" s="103"/>
      <c r="H1141" s="103"/>
      <c r="I1141" s="103"/>
      <c r="J1141" s="103"/>
      <c r="K1141" s="107"/>
      <c r="L1141" s="105" t="s">
        <v>35</v>
      </c>
      <c r="M1141" s="554" t="s">
        <v>35</v>
      </c>
      <c r="N1141" s="554" t="s">
        <v>35</v>
      </c>
      <c r="O1141" s="554" t="s">
        <v>35</v>
      </c>
      <c r="P1141" s="554" t="s">
        <v>35</v>
      </c>
      <c r="Q1141" s="71" t="s">
        <v>216</v>
      </c>
      <c r="R1141" s="103" t="s">
        <v>44</v>
      </c>
      <c r="S1141" s="103">
        <v>9</v>
      </c>
      <c r="T1141" s="554">
        <v>36000</v>
      </c>
      <c r="U1141" s="554">
        <v>324000</v>
      </c>
      <c r="V1141" s="554"/>
      <c r="W1141" s="107" t="s">
        <v>35</v>
      </c>
      <c r="X1141" s="103"/>
      <c r="Y1141" s="108"/>
      <c r="Z1141" s="109"/>
      <c r="AA1141" s="554" t="s">
        <v>35</v>
      </c>
      <c r="AB1141" s="554" t="s">
        <v>35</v>
      </c>
      <c r="AC1141" s="71"/>
      <c r="AD1141" s="71"/>
      <c r="AE1141" s="71"/>
      <c r="AF1141" s="71"/>
      <c r="AG1141" s="71"/>
      <c r="AH1141" s="103"/>
      <c r="AI1141" s="71"/>
      <c r="AJ1141" s="103"/>
      <c r="AK1141" s="103"/>
      <c r="AL1141" s="554" t="s">
        <v>35</v>
      </c>
      <c r="AM1141" s="554" t="s">
        <v>35</v>
      </c>
      <c r="AN1141" s="71"/>
      <c r="AO1141" s="103"/>
      <c r="AP1141" s="602" t="s">
        <v>35</v>
      </c>
      <c r="AQ1141" s="107"/>
      <c r="AR1141" s="107"/>
    </row>
    <row r="1142" spans="1:44" outlineLevel="2">
      <c r="A1142" s="72">
        <v>75</v>
      </c>
      <c r="B1142" s="552" t="s">
        <v>35</v>
      </c>
      <c r="C1142" s="552"/>
      <c r="D1142" s="71"/>
      <c r="E1142" s="103"/>
      <c r="F1142" s="103"/>
      <c r="G1142" s="103"/>
      <c r="H1142" s="103"/>
      <c r="I1142" s="103"/>
      <c r="J1142" s="103"/>
      <c r="K1142" s="107"/>
      <c r="L1142" s="105" t="s">
        <v>35</v>
      </c>
      <c r="M1142" s="554" t="s">
        <v>35</v>
      </c>
      <c r="N1142" s="554" t="s">
        <v>35</v>
      </c>
      <c r="O1142" s="554" t="s">
        <v>35</v>
      </c>
      <c r="P1142" s="554" t="s">
        <v>35</v>
      </c>
      <c r="Q1142" s="71" t="s">
        <v>311</v>
      </c>
      <c r="R1142" s="103" t="s">
        <v>44</v>
      </c>
      <c r="S1142" s="103">
        <v>2</v>
      </c>
      <c r="T1142" s="554">
        <v>1068000</v>
      </c>
      <c r="U1142" s="554">
        <v>2136000</v>
      </c>
      <c r="V1142" s="554"/>
      <c r="W1142" s="107" t="s">
        <v>35</v>
      </c>
      <c r="X1142" s="103"/>
      <c r="Y1142" s="108"/>
      <c r="Z1142" s="109"/>
      <c r="AA1142" s="554" t="s">
        <v>35</v>
      </c>
      <c r="AB1142" s="554" t="s">
        <v>35</v>
      </c>
      <c r="AC1142" s="71"/>
      <c r="AD1142" s="71"/>
      <c r="AE1142" s="71"/>
      <c r="AF1142" s="71"/>
      <c r="AG1142" s="71"/>
      <c r="AH1142" s="103"/>
      <c r="AI1142" s="71"/>
      <c r="AJ1142" s="103"/>
      <c r="AK1142" s="103"/>
      <c r="AL1142" s="554" t="s">
        <v>35</v>
      </c>
      <c r="AM1142" s="554" t="s">
        <v>35</v>
      </c>
      <c r="AN1142" s="71"/>
      <c r="AO1142" s="103"/>
      <c r="AP1142" s="602" t="s">
        <v>35</v>
      </c>
      <c r="AQ1142" s="107"/>
      <c r="AR1142" s="107"/>
    </row>
    <row r="1143" spans="1:44" outlineLevel="2">
      <c r="A1143" s="72">
        <v>75</v>
      </c>
      <c r="B1143" s="552" t="s">
        <v>35</v>
      </c>
      <c r="C1143" s="552"/>
      <c r="D1143" s="71"/>
      <c r="E1143" s="103"/>
      <c r="F1143" s="103"/>
      <c r="G1143" s="103"/>
      <c r="H1143" s="103"/>
      <c r="I1143" s="103"/>
      <c r="J1143" s="103"/>
      <c r="K1143" s="107"/>
      <c r="L1143" s="105" t="s">
        <v>35</v>
      </c>
      <c r="M1143" s="554" t="s">
        <v>35</v>
      </c>
      <c r="N1143" s="554" t="s">
        <v>35</v>
      </c>
      <c r="O1143" s="554" t="s">
        <v>35</v>
      </c>
      <c r="P1143" s="554" t="s">
        <v>35</v>
      </c>
      <c r="Q1143" s="71" t="s">
        <v>483</v>
      </c>
      <c r="R1143" s="103" t="s">
        <v>44</v>
      </c>
      <c r="S1143" s="103">
        <v>1</v>
      </c>
      <c r="T1143" s="554">
        <v>679000</v>
      </c>
      <c r="U1143" s="554">
        <v>679000</v>
      </c>
      <c r="V1143" s="554"/>
      <c r="W1143" s="107" t="s">
        <v>35</v>
      </c>
      <c r="X1143" s="103"/>
      <c r="Y1143" s="108"/>
      <c r="Z1143" s="109"/>
      <c r="AA1143" s="554" t="s">
        <v>35</v>
      </c>
      <c r="AB1143" s="554" t="s">
        <v>35</v>
      </c>
      <c r="AC1143" s="71"/>
      <c r="AD1143" s="71"/>
      <c r="AE1143" s="71"/>
      <c r="AF1143" s="71"/>
      <c r="AG1143" s="71"/>
      <c r="AH1143" s="103"/>
      <c r="AI1143" s="71"/>
      <c r="AJ1143" s="103"/>
      <c r="AK1143" s="103"/>
      <c r="AL1143" s="554" t="s">
        <v>35</v>
      </c>
      <c r="AM1143" s="554" t="s">
        <v>35</v>
      </c>
      <c r="AN1143" s="71"/>
      <c r="AO1143" s="103"/>
      <c r="AP1143" s="602" t="s">
        <v>35</v>
      </c>
      <c r="AQ1143" s="107"/>
      <c r="AR1143" s="107"/>
    </row>
    <row r="1144" spans="1:44" outlineLevel="2">
      <c r="A1144" s="72">
        <v>75</v>
      </c>
      <c r="B1144" s="552" t="s">
        <v>35</v>
      </c>
      <c r="C1144" s="552"/>
      <c r="D1144" s="71"/>
      <c r="E1144" s="103"/>
      <c r="F1144" s="103"/>
      <c r="G1144" s="103"/>
      <c r="H1144" s="103"/>
      <c r="I1144" s="103"/>
      <c r="J1144" s="103"/>
      <c r="K1144" s="107"/>
      <c r="L1144" s="105" t="s">
        <v>35</v>
      </c>
      <c r="M1144" s="554" t="s">
        <v>35</v>
      </c>
      <c r="N1144" s="554" t="s">
        <v>35</v>
      </c>
      <c r="O1144" s="554" t="s">
        <v>35</v>
      </c>
      <c r="P1144" s="554" t="s">
        <v>35</v>
      </c>
      <c r="Q1144" s="71" t="s">
        <v>474</v>
      </c>
      <c r="R1144" s="103" t="s">
        <v>44</v>
      </c>
      <c r="S1144" s="103">
        <v>1</v>
      </c>
      <c r="T1144" s="554">
        <v>308000</v>
      </c>
      <c r="U1144" s="554">
        <v>308000</v>
      </c>
      <c r="V1144" s="554"/>
      <c r="W1144" s="107" t="s">
        <v>35</v>
      </c>
      <c r="X1144" s="103"/>
      <c r="Y1144" s="108"/>
      <c r="Z1144" s="109"/>
      <c r="AA1144" s="554" t="s">
        <v>35</v>
      </c>
      <c r="AB1144" s="554" t="s">
        <v>35</v>
      </c>
      <c r="AC1144" s="71"/>
      <c r="AD1144" s="71"/>
      <c r="AE1144" s="71"/>
      <c r="AF1144" s="71"/>
      <c r="AG1144" s="71"/>
      <c r="AH1144" s="103"/>
      <c r="AI1144" s="71"/>
      <c r="AJ1144" s="103"/>
      <c r="AK1144" s="103"/>
      <c r="AL1144" s="554" t="s">
        <v>35</v>
      </c>
      <c r="AM1144" s="554" t="s">
        <v>35</v>
      </c>
      <c r="AN1144" s="71"/>
      <c r="AO1144" s="103"/>
      <c r="AP1144" s="602" t="s">
        <v>35</v>
      </c>
      <c r="AQ1144" s="107"/>
      <c r="AR1144" s="107"/>
    </row>
    <row r="1145" spans="1:44" outlineLevel="2">
      <c r="A1145" s="72">
        <v>75</v>
      </c>
      <c r="B1145" s="552"/>
      <c r="C1145" s="552"/>
      <c r="D1145" s="61"/>
      <c r="E1145" s="103"/>
      <c r="F1145" s="103"/>
      <c r="G1145" s="103"/>
      <c r="H1145" s="103"/>
      <c r="I1145" s="103"/>
      <c r="J1145" s="103"/>
      <c r="K1145" s="107"/>
      <c r="L1145" s="105" t="s">
        <v>35</v>
      </c>
      <c r="M1145" s="554" t="s">
        <v>35</v>
      </c>
      <c r="N1145" s="554" t="s">
        <v>35</v>
      </c>
      <c r="O1145" s="554" t="s">
        <v>35</v>
      </c>
      <c r="P1145" s="554" t="s">
        <v>35</v>
      </c>
      <c r="Q1145" s="71" t="s">
        <v>35</v>
      </c>
      <c r="R1145" s="103"/>
      <c r="S1145" s="103"/>
      <c r="T1145" s="554" t="s">
        <v>35</v>
      </c>
      <c r="U1145" s="554" t="s">
        <v>35</v>
      </c>
      <c r="V1145" s="554"/>
      <c r="W1145" s="107" t="s">
        <v>35</v>
      </c>
      <c r="X1145" s="103"/>
      <c r="Y1145" s="108"/>
      <c r="Z1145" s="109"/>
      <c r="AA1145" s="554" t="s">
        <v>35</v>
      </c>
      <c r="AB1145" s="554" t="s">
        <v>35</v>
      </c>
      <c r="AC1145" s="71"/>
      <c r="AD1145" s="71"/>
      <c r="AE1145" s="71"/>
      <c r="AF1145" s="71"/>
      <c r="AG1145" s="71"/>
      <c r="AH1145" s="103"/>
      <c r="AI1145" s="71"/>
      <c r="AJ1145" s="103"/>
      <c r="AK1145" s="103"/>
      <c r="AL1145" s="554" t="s">
        <v>35</v>
      </c>
      <c r="AM1145" s="554" t="s">
        <v>35</v>
      </c>
      <c r="AN1145" s="71"/>
      <c r="AO1145" s="103"/>
      <c r="AP1145" s="602" t="s">
        <v>35</v>
      </c>
      <c r="AQ1145" s="107"/>
      <c r="AR1145" s="107"/>
    </row>
    <row r="1146" spans="1:44" outlineLevel="1">
      <c r="A1146" s="84" t="s">
        <v>2084</v>
      </c>
      <c r="B1146" s="552">
        <v>76</v>
      </c>
      <c r="C1146" s="552">
        <v>480</v>
      </c>
      <c r="D1146" s="61" t="s">
        <v>480</v>
      </c>
      <c r="E1146" s="162"/>
      <c r="F1146" s="103"/>
      <c r="G1146" s="162"/>
      <c r="H1146" s="162"/>
      <c r="I1146" s="162"/>
      <c r="J1146" s="162"/>
      <c r="K1146" s="129"/>
      <c r="L1146" s="167">
        <v>543.9</v>
      </c>
      <c r="M1146" s="553"/>
      <c r="N1146" s="553"/>
      <c r="O1146" s="553">
        <v>913208100</v>
      </c>
      <c r="P1146" s="553">
        <v>734265000</v>
      </c>
      <c r="Q1146" s="61"/>
      <c r="R1146" s="162"/>
      <c r="S1146" s="162">
        <v>0</v>
      </c>
      <c r="T1146" s="553"/>
      <c r="U1146" s="553">
        <v>0</v>
      </c>
      <c r="V1146" s="553"/>
      <c r="W1146" s="129"/>
      <c r="X1146" s="162"/>
      <c r="Y1146" s="169">
        <v>0</v>
      </c>
      <c r="Z1146" s="170">
        <v>0</v>
      </c>
      <c r="AA1146" s="553"/>
      <c r="AB1146" s="553">
        <v>0</v>
      </c>
      <c r="AC1146" s="71"/>
      <c r="AD1146" s="71"/>
      <c r="AE1146" s="71"/>
      <c r="AF1146" s="71"/>
      <c r="AG1146" s="71"/>
      <c r="AH1146" s="103"/>
      <c r="AI1146" s="61"/>
      <c r="AJ1146" s="162"/>
      <c r="AK1146" s="162">
        <v>0</v>
      </c>
      <c r="AL1146" s="553"/>
      <c r="AM1146" s="553">
        <v>0</v>
      </c>
      <c r="AN1146" s="61"/>
      <c r="AO1146" s="162">
        <v>0</v>
      </c>
      <c r="AP1146" s="602">
        <v>1647473100</v>
      </c>
      <c r="AQ1146" s="111"/>
      <c r="AR1146" s="111"/>
    </row>
    <row r="1147" spans="1:44" ht="78" outlineLevel="2">
      <c r="A1147" s="72">
        <v>76</v>
      </c>
      <c r="B1147" s="552" t="s">
        <v>35</v>
      </c>
      <c r="C1147" s="552"/>
      <c r="D1147" s="71" t="s">
        <v>481</v>
      </c>
      <c r="E1147" s="103">
        <v>5</v>
      </c>
      <c r="F1147" s="103"/>
      <c r="G1147" s="103">
        <v>524</v>
      </c>
      <c r="H1147" s="103">
        <v>79</v>
      </c>
      <c r="I1147" s="103">
        <v>250</v>
      </c>
      <c r="J1147" s="103" t="s">
        <v>516</v>
      </c>
      <c r="K1147" s="107" t="s">
        <v>974</v>
      </c>
      <c r="L1147" s="105">
        <v>543.9</v>
      </c>
      <c r="M1147" s="554">
        <v>1679000</v>
      </c>
      <c r="N1147" s="554">
        <v>1350000</v>
      </c>
      <c r="O1147" s="554">
        <v>913208100</v>
      </c>
      <c r="P1147" s="554">
        <v>734265000</v>
      </c>
      <c r="Q1147" s="71" t="s">
        <v>35</v>
      </c>
      <c r="R1147" s="103"/>
      <c r="S1147" s="103"/>
      <c r="T1147" s="554" t="s">
        <v>35</v>
      </c>
      <c r="U1147" s="554" t="s">
        <v>35</v>
      </c>
      <c r="V1147" s="554"/>
      <c r="W1147" s="107"/>
      <c r="X1147" s="103"/>
      <c r="Y1147" s="108"/>
      <c r="Z1147" s="109"/>
      <c r="AA1147" s="554" t="s">
        <v>35</v>
      </c>
      <c r="AB1147" s="554" t="s">
        <v>35</v>
      </c>
      <c r="AC1147" s="71"/>
      <c r="AD1147" s="71"/>
      <c r="AE1147" s="71"/>
      <c r="AF1147" s="71"/>
      <c r="AG1147" s="71"/>
      <c r="AH1147" s="103"/>
      <c r="AI1147" s="71"/>
      <c r="AJ1147" s="103"/>
      <c r="AK1147" s="103"/>
      <c r="AL1147" s="554" t="s">
        <v>35</v>
      </c>
      <c r="AM1147" s="554" t="s">
        <v>35</v>
      </c>
      <c r="AN1147" s="71"/>
      <c r="AO1147" s="103"/>
      <c r="AP1147" s="602" t="s">
        <v>35</v>
      </c>
      <c r="AQ1147" s="111" t="s">
        <v>761</v>
      </c>
      <c r="AR1147" s="111" t="s">
        <v>2021</v>
      </c>
    </row>
    <row r="1148" spans="1:44" ht="75" outlineLevel="2">
      <c r="A1148" s="72">
        <v>76</v>
      </c>
      <c r="B1148" s="552" t="s">
        <v>35</v>
      </c>
      <c r="C1148" s="552"/>
      <c r="D1148" s="71" t="s">
        <v>71</v>
      </c>
      <c r="E1148" s="103"/>
      <c r="F1148" s="103"/>
      <c r="G1148" s="103"/>
      <c r="H1148" s="103"/>
      <c r="I1148" s="103"/>
      <c r="J1148" s="103"/>
      <c r="K1148" s="107"/>
      <c r="L1148" s="105" t="s">
        <v>35</v>
      </c>
      <c r="M1148" s="554" t="s">
        <v>35</v>
      </c>
      <c r="N1148" s="554" t="s">
        <v>35</v>
      </c>
      <c r="O1148" s="554" t="s">
        <v>35</v>
      </c>
      <c r="P1148" s="554" t="s">
        <v>35</v>
      </c>
      <c r="Q1148" s="71" t="s">
        <v>35</v>
      </c>
      <c r="R1148" s="103"/>
      <c r="S1148" s="103"/>
      <c r="T1148" s="554" t="s">
        <v>35</v>
      </c>
      <c r="U1148" s="554" t="s">
        <v>35</v>
      </c>
      <c r="V1148" s="554"/>
      <c r="W1148" s="107"/>
      <c r="X1148" s="103"/>
      <c r="Y1148" s="108"/>
      <c r="Z1148" s="109"/>
      <c r="AA1148" s="554" t="s">
        <v>35</v>
      </c>
      <c r="AB1148" s="554" t="s">
        <v>35</v>
      </c>
      <c r="AC1148" s="71"/>
      <c r="AD1148" s="71"/>
      <c r="AE1148" s="71"/>
      <c r="AF1148" s="71"/>
      <c r="AG1148" s="71"/>
      <c r="AH1148" s="103"/>
      <c r="AI1148" s="71"/>
      <c r="AJ1148" s="103"/>
      <c r="AK1148" s="103"/>
      <c r="AL1148" s="554" t="s">
        <v>35</v>
      </c>
      <c r="AM1148" s="554" t="s">
        <v>35</v>
      </c>
      <c r="AN1148" s="71"/>
      <c r="AO1148" s="103"/>
      <c r="AP1148" s="602" t="s">
        <v>35</v>
      </c>
      <c r="AQ1148" s="59" t="s">
        <v>511</v>
      </c>
      <c r="AR1148" s="59" t="s">
        <v>2041</v>
      </c>
    </row>
    <row r="1149" spans="1:44" ht="75" outlineLevel="2">
      <c r="A1149" s="72">
        <v>76</v>
      </c>
      <c r="B1149" s="552" t="s">
        <v>35</v>
      </c>
      <c r="C1149" s="552"/>
      <c r="D1149" s="71"/>
      <c r="E1149" s="103"/>
      <c r="F1149" s="103"/>
      <c r="G1149" s="103"/>
      <c r="H1149" s="103"/>
      <c r="I1149" s="103"/>
      <c r="J1149" s="103"/>
      <c r="K1149" s="107"/>
      <c r="L1149" s="105" t="s">
        <v>35</v>
      </c>
      <c r="M1149" s="554" t="s">
        <v>35</v>
      </c>
      <c r="N1149" s="554" t="s">
        <v>35</v>
      </c>
      <c r="O1149" s="554" t="s">
        <v>35</v>
      </c>
      <c r="P1149" s="554" t="s">
        <v>35</v>
      </c>
      <c r="Q1149" s="71" t="s">
        <v>35</v>
      </c>
      <c r="R1149" s="103"/>
      <c r="S1149" s="103"/>
      <c r="T1149" s="554" t="s">
        <v>35</v>
      </c>
      <c r="U1149" s="554" t="s">
        <v>35</v>
      </c>
      <c r="V1149" s="554"/>
      <c r="W1149" s="107"/>
      <c r="X1149" s="103"/>
      <c r="Y1149" s="108"/>
      <c r="Z1149" s="109"/>
      <c r="AA1149" s="554" t="s">
        <v>35</v>
      </c>
      <c r="AB1149" s="554" t="s">
        <v>35</v>
      </c>
      <c r="AC1149" s="71"/>
      <c r="AD1149" s="71"/>
      <c r="AE1149" s="71"/>
      <c r="AF1149" s="71"/>
      <c r="AG1149" s="71"/>
      <c r="AH1149" s="103"/>
      <c r="AI1149" s="71"/>
      <c r="AJ1149" s="103"/>
      <c r="AK1149" s="103"/>
      <c r="AL1149" s="554" t="s">
        <v>35</v>
      </c>
      <c r="AM1149" s="554" t="s">
        <v>35</v>
      </c>
      <c r="AN1149" s="71"/>
      <c r="AO1149" s="103"/>
      <c r="AP1149" s="602" t="s">
        <v>35</v>
      </c>
      <c r="AQ1149" s="59" t="s">
        <v>513</v>
      </c>
      <c r="AR1149" s="59" t="s">
        <v>2042</v>
      </c>
    </row>
    <row r="1150" spans="1:44" ht="131.25" outlineLevel="2">
      <c r="A1150" s="72">
        <v>76</v>
      </c>
      <c r="B1150" s="552" t="s">
        <v>35</v>
      </c>
      <c r="C1150" s="552"/>
      <c r="D1150" s="71"/>
      <c r="E1150" s="103"/>
      <c r="F1150" s="103"/>
      <c r="G1150" s="103"/>
      <c r="H1150" s="103"/>
      <c r="I1150" s="103"/>
      <c r="J1150" s="103"/>
      <c r="K1150" s="107"/>
      <c r="L1150" s="105" t="s">
        <v>35</v>
      </c>
      <c r="M1150" s="554" t="s">
        <v>35</v>
      </c>
      <c r="N1150" s="554" t="s">
        <v>35</v>
      </c>
      <c r="O1150" s="554" t="s">
        <v>35</v>
      </c>
      <c r="P1150" s="554" t="s">
        <v>35</v>
      </c>
      <c r="Q1150" s="71" t="s">
        <v>35</v>
      </c>
      <c r="R1150" s="103"/>
      <c r="S1150" s="103"/>
      <c r="T1150" s="554" t="s">
        <v>35</v>
      </c>
      <c r="U1150" s="554" t="s">
        <v>35</v>
      </c>
      <c r="V1150" s="554"/>
      <c r="W1150" s="107"/>
      <c r="X1150" s="103"/>
      <c r="Y1150" s="108"/>
      <c r="Z1150" s="109"/>
      <c r="AA1150" s="554" t="s">
        <v>35</v>
      </c>
      <c r="AB1150" s="554" t="s">
        <v>35</v>
      </c>
      <c r="AC1150" s="71"/>
      <c r="AD1150" s="71"/>
      <c r="AE1150" s="71"/>
      <c r="AF1150" s="71"/>
      <c r="AG1150" s="71"/>
      <c r="AH1150" s="103"/>
      <c r="AI1150" s="71"/>
      <c r="AJ1150" s="103"/>
      <c r="AK1150" s="103"/>
      <c r="AL1150" s="554" t="s">
        <v>35</v>
      </c>
      <c r="AM1150" s="554" t="s">
        <v>35</v>
      </c>
      <c r="AN1150" s="71"/>
      <c r="AO1150" s="103"/>
      <c r="AP1150" s="602" t="s">
        <v>35</v>
      </c>
      <c r="AQ1150" s="111" t="s">
        <v>762</v>
      </c>
      <c r="AR1150" s="111" t="s">
        <v>2043</v>
      </c>
    </row>
    <row r="1151" spans="1:44" ht="93.75" outlineLevel="2">
      <c r="A1151" s="72">
        <v>76</v>
      </c>
      <c r="B1151" s="552" t="s">
        <v>35</v>
      </c>
      <c r="C1151" s="552"/>
      <c r="D1151" s="71"/>
      <c r="E1151" s="103"/>
      <c r="F1151" s="103"/>
      <c r="G1151" s="103"/>
      <c r="H1151" s="103"/>
      <c r="I1151" s="103"/>
      <c r="J1151" s="103"/>
      <c r="K1151" s="107"/>
      <c r="L1151" s="105" t="s">
        <v>35</v>
      </c>
      <c r="M1151" s="554" t="s">
        <v>35</v>
      </c>
      <c r="N1151" s="554" t="s">
        <v>35</v>
      </c>
      <c r="O1151" s="554" t="s">
        <v>35</v>
      </c>
      <c r="P1151" s="554" t="s">
        <v>35</v>
      </c>
      <c r="Q1151" s="71" t="s">
        <v>35</v>
      </c>
      <c r="R1151" s="103"/>
      <c r="S1151" s="103"/>
      <c r="T1151" s="554" t="s">
        <v>35</v>
      </c>
      <c r="U1151" s="554" t="s">
        <v>35</v>
      </c>
      <c r="V1151" s="554"/>
      <c r="W1151" s="107"/>
      <c r="X1151" s="103"/>
      <c r="Y1151" s="108"/>
      <c r="Z1151" s="109"/>
      <c r="AA1151" s="554" t="s">
        <v>35</v>
      </c>
      <c r="AB1151" s="554" t="s">
        <v>35</v>
      </c>
      <c r="AC1151" s="71"/>
      <c r="AD1151" s="71"/>
      <c r="AE1151" s="71"/>
      <c r="AF1151" s="71"/>
      <c r="AG1151" s="71"/>
      <c r="AH1151" s="103"/>
      <c r="AI1151" s="71"/>
      <c r="AJ1151" s="103"/>
      <c r="AK1151" s="103"/>
      <c r="AL1151" s="554" t="s">
        <v>35</v>
      </c>
      <c r="AM1151" s="554" t="s">
        <v>35</v>
      </c>
      <c r="AN1151" s="71"/>
      <c r="AO1151" s="103"/>
      <c r="AP1151" s="602" t="s">
        <v>35</v>
      </c>
      <c r="AQ1151" s="59" t="s">
        <v>514</v>
      </c>
      <c r="AR1151" s="59" t="s">
        <v>2039</v>
      </c>
    </row>
    <row r="1152" spans="1:44" ht="32.25" outlineLevel="2">
      <c r="A1152" s="72">
        <v>76</v>
      </c>
      <c r="B1152" s="552" t="s">
        <v>35</v>
      </c>
      <c r="C1152" s="552"/>
      <c r="D1152" s="71"/>
      <c r="E1152" s="103"/>
      <c r="F1152" s="103"/>
      <c r="G1152" s="103"/>
      <c r="H1152" s="103"/>
      <c r="I1152" s="103"/>
      <c r="J1152" s="103"/>
      <c r="K1152" s="107"/>
      <c r="L1152" s="105" t="s">
        <v>35</v>
      </c>
      <c r="M1152" s="554" t="s">
        <v>35</v>
      </c>
      <c r="N1152" s="554" t="s">
        <v>35</v>
      </c>
      <c r="O1152" s="554" t="s">
        <v>35</v>
      </c>
      <c r="P1152" s="554" t="s">
        <v>35</v>
      </c>
      <c r="Q1152" s="71" t="s">
        <v>35</v>
      </c>
      <c r="R1152" s="103"/>
      <c r="S1152" s="103"/>
      <c r="T1152" s="554" t="s">
        <v>35</v>
      </c>
      <c r="U1152" s="554" t="s">
        <v>35</v>
      </c>
      <c r="V1152" s="554"/>
      <c r="W1152" s="107"/>
      <c r="X1152" s="103"/>
      <c r="Y1152" s="108"/>
      <c r="Z1152" s="109"/>
      <c r="AA1152" s="554" t="s">
        <v>35</v>
      </c>
      <c r="AB1152" s="554" t="s">
        <v>35</v>
      </c>
      <c r="AC1152" s="71"/>
      <c r="AD1152" s="71"/>
      <c r="AE1152" s="71"/>
      <c r="AF1152" s="71"/>
      <c r="AG1152" s="71"/>
      <c r="AH1152" s="103"/>
      <c r="AI1152" s="71"/>
      <c r="AJ1152" s="103"/>
      <c r="AK1152" s="103"/>
      <c r="AL1152" s="554" t="s">
        <v>35</v>
      </c>
      <c r="AM1152" s="554" t="s">
        <v>35</v>
      </c>
      <c r="AN1152" s="71"/>
      <c r="AO1152" s="103"/>
      <c r="AP1152" s="602" t="s">
        <v>35</v>
      </c>
      <c r="AQ1152" s="585" t="s">
        <v>2040</v>
      </c>
      <c r="AR1152" s="585" t="s">
        <v>2044</v>
      </c>
    </row>
    <row r="1153" spans="1:44" outlineLevel="2">
      <c r="A1153" s="72">
        <v>76</v>
      </c>
      <c r="B1153" s="552" t="s">
        <v>35</v>
      </c>
      <c r="C1153" s="552"/>
      <c r="D1153" s="71"/>
      <c r="E1153" s="103"/>
      <c r="F1153" s="103"/>
      <c r="G1153" s="103"/>
      <c r="H1153" s="103"/>
      <c r="I1153" s="103"/>
      <c r="J1153" s="103"/>
      <c r="K1153" s="107"/>
      <c r="L1153" s="105" t="s">
        <v>35</v>
      </c>
      <c r="M1153" s="554" t="s">
        <v>35</v>
      </c>
      <c r="N1153" s="554" t="s">
        <v>35</v>
      </c>
      <c r="O1153" s="554" t="s">
        <v>35</v>
      </c>
      <c r="P1153" s="554" t="s">
        <v>35</v>
      </c>
      <c r="Q1153" s="71" t="s">
        <v>35</v>
      </c>
      <c r="R1153" s="103"/>
      <c r="S1153" s="103"/>
      <c r="T1153" s="554" t="s">
        <v>35</v>
      </c>
      <c r="U1153" s="554" t="s">
        <v>35</v>
      </c>
      <c r="V1153" s="554"/>
      <c r="W1153" s="107"/>
      <c r="X1153" s="103"/>
      <c r="Y1153" s="108"/>
      <c r="Z1153" s="109"/>
      <c r="AA1153" s="554" t="s">
        <v>35</v>
      </c>
      <c r="AB1153" s="554" t="s">
        <v>35</v>
      </c>
      <c r="AC1153" s="71"/>
      <c r="AD1153" s="71"/>
      <c r="AE1153" s="71"/>
      <c r="AF1153" s="71"/>
      <c r="AG1153" s="71"/>
      <c r="AH1153" s="103"/>
      <c r="AI1153" s="71"/>
      <c r="AJ1153" s="103"/>
      <c r="AK1153" s="103"/>
      <c r="AL1153" s="554" t="s">
        <v>35</v>
      </c>
      <c r="AM1153" s="554" t="s">
        <v>35</v>
      </c>
      <c r="AN1153" s="71"/>
      <c r="AO1153" s="103"/>
      <c r="AP1153" s="602" t="s">
        <v>35</v>
      </c>
      <c r="AQ1153" s="107"/>
      <c r="AR1153" s="107"/>
    </row>
    <row r="1154" spans="1:44" outlineLevel="2">
      <c r="A1154" s="72">
        <v>76</v>
      </c>
      <c r="B1154" s="552" t="s">
        <v>35</v>
      </c>
      <c r="C1154" s="552"/>
      <c r="D1154" s="71"/>
      <c r="E1154" s="103"/>
      <c r="F1154" s="103"/>
      <c r="G1154" s="103"/>
      <c r="H1154" s="103"/>
      <c r="I1154" s="103"/>
      <c r="J1154" s="103"/>
      <c r="K1154" s="107"/>
      <c r="L1154" s="105" t="s">
        <v>35</v>
      </c>
      <c r="M1154" s="554" t="s">
        <v>35</v>
      </c>
      <c r="N1154" s="554" t="s">
        <v>35</v>
      </c>
      <c r="O1154" s="554" t="s">
        <v>35</v>
      </c>
      <c r="P1154" s="554" t="s">
        <v>35</v>
      </c>
      <c r="Q1154" s="71" t="s">
        <v>35</v>
      </c>
      <c r="R1154" s="103"/>
      <c r="S1154" s="103"/>
      <c r="T1154" s="554" t="s">
        <v>35</v>
      </c>
      <c r="U1154" s="554" t="s">
        <v>35</v>
      </c>
      <c r="V1154" s="554"/>
      <c r="W1154" s="107"/>
      <c r="X1154" s="103"/>
      <c r="Y1154" s="108"/>
      <c r="Z1154" s="109"/>
      <c r="AA1154" s="554" t="s">
        <v>35</v>
      </c>
      <c r="AB1154" s="554" t="s">
        <v>35</v>
      </c>
      <c r="AC1154" s="71"/>
      <c r="AD1154" s="71"/>
      <c r="AE1154" s="71"/>
      <c r="AF1154" s="71"/>
      <c r="AG1154" s="71"/>
      <c r="AH1154" s="103"/>
      <c r="AI1154" s="71"/>
      <c r="AJ1154" s="103"/>
      <c r="AK1154" s="103"/>
      <c r="AL1154" s="554" t="s">
        <v>35</v>
      </c>
      <c r="AM1154" s="554" t="s">
        <v>35</v>
      </c>
      <c r="AN1154" s="71"/>
      <c r="AO1154" s="103"/>
      <c r="AP1154" s="602" t="s">
        <v>35</v>
      </c>
      <c r="AQ1154" s="107"/>
      <c r="AR1154" s="107"/>
    </row>
    <row r="1155" spans="1:44" outlineLevel="2">
      <c r="A1155" s="72">
        <v>76</v>
      </c>
      <c r="B1155" s="552" t="s">
        <v>35</v>
      </c>
      <c r="C1155" s="552"/>
      <c r="D1155" s="71"/>
      <c r="E1155" s="103"/>
      <c r="F1155" s="103"/>
      <c r="G1155" s="103"/>
      <c r="H1155" s="103"/>
      <c r="I1155" s="103"/>
      <c r="J1155" s="103"/>
      <c r="K1155" s="107"/>
      <c r="L1155" s="105" t="s">
        <v>35</v>
      </c>
      <c r="M1155" s="554" t="s">
        <v>35</v>
      </c>
      <c r="N1155" s="554" t="s">
        <v>35</v>
      </c>
      <c r="O1155" s="554" t="s">
        <v>35</v>
      </c>
      <c r="P1155" s="554" t="s">
        <v>35</v>
      </c>
      <c r="Q1155" s="71" t="s">
        <v>35</v>
      </c>
      <c r="R1155" s="103"/>
      <c r="S1155" s="103"/>
      <c r="T1155" s="554" t="s">
        <v>35</v>
      </c>
      <c r="U1155" s="554" t="s">
        <v>35</v>
      </c>
      <c r="V1155" s="554"/>
      <c r="W1155" s="107"/>
      <c r="X1155" s="103"/>
      <c r="Y1155" s="108"/>
      <c r="Z1155" s="109"/>
      <c r="AA1155" s="554" t="s">
        <v>35</v>
      </c>
      <c r="AB1155" s="554" t="s">
        <v>35</v>
      </c>
      <c r="AC1155" s="71"/>
      <c r="AD1155" s="71"/>
      <c r="AE1155" s="71"/>
      <c r="AF1155" s="71"/>
      <c r="AG1155" s="71"/>
      <c r="AH1155" s="103"/>
      <c r="AI1155" s="71"/>
      <c r="AJ1155" s="103"/>
      <c r="AK1155" s="103"/>
      <c r="AL1155" s="554" t="s">
        <v>35</v>
      </c>
      <c r="AM1155" s="554" t="s">
        <v>35</v>
      </c>
      <c r="AN1155" s="71"/>
      <c r="AO1155" s="103"/>
      <c r="AP1155" s="602" t="s">
        <v>35</v>
      </c>
      <c r="AQ1155" s="107"/>
      <c r="AR1155" s="107"/>
    </row>
    <row r="1156" spans="1:44" outlineLevel="2">
      <c r="A1156" s="72">
        <v>76</v>
      </c>
      <c r="B1156" s="552" t="s">
        <v>35</v>
      </c>
      <c r="C1156" s="552"/>
      <c r="D1156" s="71"/>
      <c r="E1156" s="103"/>
      <c r="F1156" s="103"/>
      <c r="G1156" s="103"/>
      <c r="H1156" s="103"/>
      <c r="I1156" s="103"/>
      <c r="J1156" s="103"/>
      <c r="K1156" s="107"/>
      <c r="L1156" s="105" t="s">
        <v>35</v>
      </c>
      <c r="M1156" s="554" t="s">
        <v>35</v>
      </c>
      <c r="N1156" s="554" t="s">
        <v>35</v>
      </c>
      <c r="O1156" s="554" t="s">
        <v>35</v>
      </c>
      <c r="P1156" s="554" t="s">
        <v>35</v>
      </c>
      <c r="Q1156" s="71" t="s">
        <v>35</v>
      </c>
      <c r="R1156" s="103"/>
      <c r="S1156" s="103"/>
      <c r="T1156" s="554" t="s">
        <v>35</v>
      </c>
      <c r="U1156" s="554" t="s">
        <v>35</v>
      </c>
      <c r="V1156" s="554"/>
      <c r="W1156" s="107"/>
      <c r="X1156" s="103"/>
      <c r="Y1156" s="108"/>
      <c r="Z1156" s="109"/>
      <c r="AA1156" s="554" t="s">
        <v>35</v>
      </c>
      <c r="AB1156" s="554" t="s">
        <v>35</v>
      </c>
      <c r="AC1156" s="71"/>
      <c r="AD1156" s="71"/>
      <c r="AE1156" s="71"/>
      <c r="AF1156" s="71"/>
      <c r="AG1156" s="71"/>
      <c r="AH1156" s="103"/>
      <c r="AI1156" s="71"/>
      <c r="AJ1156" s="103"/>
      <c r="AK1156" s="103"/>
      <c r="AL1156" s="554" t="s">
        <v>35</v>
      </c>
      <c r="AM1156" s="554" t="s">
        <v>35</v>
      </c>
      <c r="AN1156" s="71"/>
      <c r="AO1156" s="103"/>
      <c r="AP1156" s="602" t="s">
        <v>35</v>
      </c>
      <c r="AQ1156" s="107"/>
      <c r="AR1156" s="107"/>
    </row>
    <row r="1157" spans="1:44" outlineLevel="2">
      <c r="A1157" s="72">
        <v>76</v>
      </c>
      <c r="B1157" s="552"/>
      <c r="C1157" s="552"/>
      <c r="D1157" s="61"/>
      <c r="E1157" s="103"/>
      <c r="F1157" s="103"/>
      <c r="G1157" s="103"/>
      <c r="H1157" s="103"/>
      <c r="I1157" s="103"/>
      <c r="J1157" s="103"/>
      <c r="K1157" s="107"/>
      <c r="L1157" s="105" t="s">
        <v>35</v>
      </c>
      <c r="M1157" s="554" t="s">
        <v>35</v>
      </c>
      <c r="N1157" s="554" t="s">
        <v>35</v>
      </c>
      <c r="O1157" s="554" t="s">
        <v>35</v>
      </c>
      <c r="P1157" s="554" t="s">
        <v>35</v>
      </c>
      <c r="Q1157" s="71" t="s">
        <v>35</v>
      </c>
      <c r="R1157" s="103"/>
      <c r="S1157" s="103"/>
      <c r="T1157" s="554" t="s">
        <v>35</v>
      </c>
      <c r="U1157" s="554" t="s">
        <v>35</v>
      </c>
      <c r="V1157" s="554"/>
      <c r="W1157" s="107" t="s">
        <v>35</v>
      </c>
      <c r="X1157" s="103"/>
      <c r="Y1157" s="108"/>
      <c r="Z1157" s="109"/>
      <c r="AA1157" s="554" t="s">
        <v>35</v>
      </c>
      <c r="AB1157" s="554" t="s">
        <v>35</v>
      </c>
      <c r="AC1157" s="71"/>
      <c r="AD1157" s="71"/>
      <c r="AE1157" s="71"/>
      <c r="AF1157" s="71"/>
      <c r="AG1157" s="71"/>
      <c r="AH1157" s="103"/>
      <c r="AI1157" s="71"/>
      <c r="AJ1157" s="103"/>
      <c r="AK1157" s="103"/>
      <c r="AL1157" s="554" t="s">
        <v>35</v>
      </c>
      <c r="AM1157" s="554" t="s">
        <v>35</v>
      </c>
      <c r="AN1157" s="71"/>
      <c r="AO1157" s="103"/>
      <c r="AP1157" s="602" t="s">
        <v>35</v>
      </c>
      <c r="AQ1157" s="107"/>
      <c r="AR1157" s="107"/>
    </row>
    <row r="1158" spans="1:44" outlineLevel="1">
      <c r="A1158" s="84" t="s">
        <v>2083</v>
      </c>
      <c r="B1158" s="552">
        <v>77</v>
      </c>
      <c r="C1158" s="552">
        <v>478</v>
      </c>
      <c r="D1158" s="61" t="s">
        <v>484</v>
      </c>
      <c r="E1158" s="162"/>
      <c r="F1158" s="103"/>
      <c r="G1158" s="162"/>
      <c r="H1158" s="162"/>
      <c r="I1158" s="162"/>
      <c r="J1158" s="162"/>
      <c r="K1158" s="129"/>
      <c r="L1158" s="167">
        <v>0</v>
      </c>
      <c r="M1158" s="553"/>
      <c r="N1158" s="553"/>
      <c r="O1158" s="553">
        <v>0</v>
      </c>
      <c r="P1158" s="553">
        <v>0</v>
      </c>
      <c r="Q1158" s="61"/>
      <c r="R1158" s="162"/>
      <c r="S1158" s="162">
        <v>0</v>
      </c>
      <c r="T1158" s="553"/>
      <c r="U1158" s="553">
        <v>0</v>
      </c>
      <c r="V1158" s="553"/>
      <c r="W1158" s="129"/>
      <c r="X1158" s="162"/>
      <c r="Y1158" s="169">
        <v>283.62199999999996</v>
      </c>
      <c r="Z1158" s="170">
        <v>63.216000000000001</v>
      </c>
      <c r="AA1158" s="553"/>
      <c r="AB1158" s="553">
        <v>462526872.65600008</v>
      </c>
      <c r="AC1158" s="71"/>
      <c r="AD1158" s="71"/>
      <c r="AE1158" s="71"/>
      <c r="AF1158" s="71"/>
      <c r="AG1158" s="71"/>
      <c r="AH1158" s="103"/>
      <c r="AI1158" s="61"/>
      <c r="AJ1158" s="162"/>
      <c r="AK1158" s="162">
        <v>0</v>
      </c>
      <c r="AL1158" s="553"/>
      <c r="AM1158" s="553">
        <v>0</v>
      </c>
      <c r="AN1158" s="61"/>
      <c r="AO1158" s="162">
        <v>0</v>
      </c>
      <c r="AP1158" s="602">
        <v>462526872.65600008</v>
      </c>
      <c r="AQ1158" s="144"/>
      <c r="AR1158" s="144"/>
    </row>
    <row r="1159" spans="1:44" ht="78.75" outlineLevel="2">
      <c r="A1159" s="72">
        <v>77</v>
      </c>
      <c r="B1159" s="552" t="s">
        <v>35</v>
      </c>
      <c r="C1159" s="552"/>
      <c r="D1159" s="71" t="s">
        <v>485</v>
      </c>
      <c r="E1159" s="103"/>
      <c r="F1159" s="103"/>
      <c r="G1159" s="103"/>
      <c r="H1159" s="103"/>
      <c r="I1159" s="103"/>
      <c r="J1159" s="103"/>
      <c r="K1159" s="107"/>
      <c r="L1159" s="105" t="s">
        <v>35</v>
      </c>
      <c r="M1159" s="554" t="s">
        <v>35</v>
      </c>
      <c r="N1159" s="554" t="s">
        <v>35</v>
      </c>
      <c r="O1159" s="554" t="s">
        <v>35</v>
      </c>
      <c r="P1159" s="554" t="s">
        <v>35</v>
      </c>
      <c r="Q1159" s="71" t="s">
        <v>35</v>
      </c>
      <c r="R1159" s="103"/>
      <c r="S1159" s="103"/>
      <c r="T1159" s="554" t="s">
        <v>35</v>
      </c>
      <c r="U1159" s="554" t="s">
        <v>35</v>
      </c>
      <c r="V1159" s="554" t="s">
        <v>2163</v>
      </c>
      <c r="W1159" s="107" t="s">
        <v>1078</v>
      </c>
      <c r="X1159" s="103" t="s">
        <v>27</v>
      </c>
      <c r="Y1159" s="108">
        <v>6.58</v>
      </c>
      <c r="Z1159" s="109">
        <v>45.95</v>
      </c>
      <c r="AA1159" s="554">
        <v>854777</v>
      </c>
      <c r="AB1159" s="554">
        <v>5624432.6600000001</v>
      </c>
      <c r="AC1159" s="71"/>
      <c r="AD1159" s="71" t="s">
        <v>471</v>
      </c>
      <c r="AE1159" s="71" t="s">
        <v>36</v>
      </c>
      <c r="AF1159" s="71" t="s">
        <v>477</v>
      </c>
      <c r="AG1159" s="71" t="s">
        <v>136</v>
      </c>
      <c r="AH1159" s="103"/>
      <c r="AI1159" s="71"/>
      <c r="AJ1159" s="103"/>
      <c r="AK1159" s="103"/>
      <c r="AL1159" s="554" t="s">
        <v>35</v>
      </c>
      <c r="AM1159" s="554" t="s">
        <v>35</v>
      </c>
      <c r="AN1159" s="71"/>
      <c r="AO1159" s="103"/>
      <c r="AP1159" s="602" t="s">
        <v>35</v>
      </c>
      <c r="AQ1159" s="144" t="s">
        <v>759</v>
      </c>
      <c r="AR1159" s="144" t="s">
        <v>2021</v>
      </c>
    </row>
    <row r="1160" spans="1:44" ht="50.25" outlineLevel="2">
      <c r="A1160" s="72">
        <v>77</v>
      </c>
      <c r="B1160" s="552" t="s">
        <v>35</v>
      </c>
      <c r="C1160" s="552"/>
      <c r="D1160" s="71" t="s">
        <v>71</v>
      </c>
      <c r="E1160" s="103"/>
      <c r="F1160" s="103"/>
      <c r="G1160" s="103"/>
      <c r="H1160" s="103"/>
      <c r="I1160" s="103"/>
      <c r="J1160" s="103"/>
      <c r="K1160" s="107"/>
      <c r="L1160" s="105" t="s">
        <v>35</v>
      </c>
      <c r="M1160" s="554" t="s">
        <v>35</v>
      </c>
      <c r="N1160" s="554" t="s">
        <v>35</v>
      </c>
      <c r="O1160" s="554" t="s">
        <v>35</v>
      </c>
      <c r="P1160" s="554" t="s">
        <v>35</v>
      </c>
      <c r="Q1160" s="71" t="s">
        <v>35</v>
      </c>
      <c r="R1160" s="103"/>
      <c r="S1160" s="103"/>
      <c r="T1160" s="554" t="s">
        <v>35</v>
      </c>
      <c r="U1160" s="554" t="s">
        <v>35</v>
      </c>
      <c r="V1160" s="554"/>
      <c r="W1160" s="107" t="s">
        <v>1289</v>
      </c>
      <c r="X1160" s="103" t="s">
        <v>27</v>
      </c>
      <c r="Y1160" s="108"/>
      <c r="Z1160" s="109">
        <v>6.56</v>
      </c>
      <c r="AA1160" s="554">
        <v>4447303</v>
      </c>
      <c r="AB1160" s="554">
        <v>0</v>
      </c>
      <c r="AC1160" s="71"/>
      <c r="AD1160" s="71" t="s">
        <v>34</v>
      </c>
      <c r="AE1160" s="71" t="s">
        <v>30</v>
      </c>
      <c r="AF1160" s="71" t="s">
        <v>477</v>
      </c>
      <c r="AG1160" s="71" t="s">
        <v>34</v>
      </c>
      <c r="AH1160" s="103"/>
      <c r="AI1160" s="71"/>
      <c r="AJ1160" s="103"/>
      <c r="AK1160" s="103"/>
      <c r="AL1160" s="554" t="s">
        <v>35</v>
      </c>
      <c r="AM1160" s="554" t="s">
        <v>35</v>
      </c>
      <c r="AN1160" s="71"/>
      <c r="AO1160" s="103"/>
      <c r="AP1160" s="602" t="s">
        <v>35</v>
      </c>
      <c r="AQ1160" s="586" t="s">
        <v>2045</v>
      </c>
      <c r="AR1160" s="586" t="s">
        <v>1958</v>
      </c>
    </row>
    <row r="1161" spans="1:44" ht="93.75" outlineLevel="2">
      <c r="A1161" s="72">
        <v>77</v>
      </c>
      <c r="B1161" s="552" t="s">
        <v>35</v>
      </c>
      <c r="C1161" s="552"/>
      <c r="D1161" s="71"/>
      <c r="E1161" s="103"/>
      <c r="F1161" s="103"/>
      <c r="G1161" s="103"/>
      <c r="H1161" s="103"/>
      <c r="I1161" s="103"/>
      <c r="J1161" s="103"/>
      <c r="K1161" s="107"/>
      <c r="L1161" s="105" t="s">
        <v>35</v>
      </c>
      <c r="M1161" s="554" t="s">
        <v>35</v>
      </c>
      <c r="N1161" s="554" t="s">
        <v>35</v>
      </c>
      <c r="O1161" s="554" t="s">
        <v>35</v>
      </c>
      <c r="P1161" s="554" t="s">
        <v>35</v>
      </c>
      <c r="Q1161" s="71" t="s">
        <v>35</v>
      </c>
      <c r="R1161" s="103"/>
      <c r="S1161" s="103"/>
      <c r="T1161" s="554" t="s">
        <v>35</v>
      </c>
      <c r="U1161" s="554" t="s">
        <v>35</v>
      </c>
      <c r="V1161" s="554"/>
      <c r="W1161" s="107" t="s">
        <v>1005</v>
      </c>
      <c r="X1161" s="103" t="s">
        <v>27</v>
      </c>
      <c r="Y1161" s="108">
        <v>53.31</v>
      </c>
      <c r="Z1161" s="109">
        <v>10.050000000000001</v>
      </c>
      <c r="AA1161" s="554">
        <v>5559129</v>
      </c>
      <c r="AB1161" s="554">
        <v>296357166.99000001</v>
      </c>
      <c r="AC1161" s="71"/>
      <c r="AD1161" s="71" t="s">
        <v>313</v>
      </c>
      <c r="AE1161" s="71" t="s">
        <v>30</v>
      </c>
      <c r="AF1161" s="71" t="s">
        <v>31</v>
      </c>
      <c r="AG1161" s="71" t="s">
        <v>34</v>
      </c>
      <c r="AH1161" s="103"/>
      <c r="AI1161" s="71"/>
      <c r="AJ1161" s="103"/>
      <c r="AK1161" s="103"/>
      <c r="AL1161" s="554" t="s">
        <v>35</v>
      </c>
      <c r="AM1161" s="554" t="s">
        <v>35</v>
      </c>
      <c r="AN1161" s="71"/>
      <c r="AO1161" s="103"/>
      <c r="AP1161" s="602" t="s">
        <v>35</v>
      </c>
      <c r="AQ1161" s="107"/>
      <c r="AR1161" s="107" t="s">
        <v>1959</v>
      </c>
    </row>
    <row r="1162" spans="1:44" ht="75" outlineLevel="2">
      <c r="A1162" s="72">
        <v>77</v>
      </c>
      <c r="B1162" s="552" t="s">
        <v>35</v>
      </c>
      <c r="C1162" s="552"/>
      <c r="D1162" s="71"/>
      <c r="E1162" s="103"/>
      <c r="F1162" s="103"/>
      <c r="G1162" s="103"/>
      <c r="H1162" s="103"/>
      <c r="I1162" s="103"/>
      <c r="J1162" s="103"/>
      <c r="K1162" s="107"/>
      <c r="L1162" s="105" t="s">
        <v>35</v>
      </c>
      <c r="M1162" s="554" t="s">
        <v>35</v>
      </c>
      <c r="N1162" s="554" t="s">
        <v>35</v>
      </c>
      <c r="O1162" s="554" t="s">
        <v>35</v>
      </c>
      <c r="P1162" s="554" t="s">
        <v>35</v>
      </c>
      <c r="Q1162" s="71" t="s">
        <v>35</v>
      </c>
      <c r="R1162" s="103"/>
      <c r="S1162" s="103"/>
      <c r="T1162" s="554" t="s">
        <v>35</v>
      </c>
      <c r="U1162" s="554" t="s">
        <v>35</v>
      </c>
      <c r="V1162" s="554"/>
      <c r="W1162" s="107" t="s">
        <v>1063</v>
      </c>
      <c r="X1162" s="103" t="s">
        <v>27</v>
      </c>
      <c r="Y1162" s="108">
        <v>8.6</v>
      </c>
      <c r="Z1162" s="109"/>
      <c r="AA1162" s="554">
        <v>3941166</v>
      </c>
      <c r="AB1162" s="554">
        <v>33894027.600000001</v>
      </c>
      <c r="AC1162" s="71"/>
      <c r="AD1162" s="71" t="s">
        <v>313</v>
      </c>
      <c r="AE1162" s="71" t="s">
        <v>30</v>
      </c>
      <c r="AF1162" s="71" t="s">
        <v>31</v>
      </c>
      <c r="AG1162" s="71" t="s">
        <v>32</v>
      </c>
      <c r="AH1162" s="103"/>
      <c r="AI1162" s="71"/>
      <c r="AJ1162" s="103"/>
      <c r="AK1162" s="103"/>
      <c r="AL1162" s="554" t="s">
        <v>35</v>
      </c>
      <c r="AM1162" s="554" t="s">
        <v>35</v>
      </c>
      <c r="AN1162" s="71"/>
      <c r="AO1162" s="103"/>
      <c r="AP1162" s="602" t="s">
        <v>35</v>
      </c>
      <c r="AQ1162" s="107"/>
      <c r="AR1162" s="107" t="s">
        <v>1960</v>
      </c>
    </row>
    <row r="1163" spans="1:44" ht="37.5" outlineLevel="2">
      <c r="A1163" s="72">
        <v>77</v>
      </c>
      <c r="B1163" s="552" t="s">
        <v>35</v>
      </c>
      <c r="C1163" s="552"/>
      <c r="D1163" s="71"/>
      <c r="E1163" s="103"/>
      <c r="F1163" s="103"/>
      <c r="G1163" s="103"/>
      <c r="H1163" s="103"/>
      <c r="I1163" s="103"/>
      <c r="J1163" s="103"/>
      <c r="K1163" s="107"/>
      <c r="L1163" s="105" t="s">
        <v>35</v>
      </c>
      <c r="M1163" s="554" t="s">
        <v>35</v>
      </c>
      <c r="N1163" s="554" t="s">
        <v>35</v>
      </c>
      <c r="O1163" s="554" t="s">
        <v>35</v>
      </c>
      <c r="P1163" s="554" t="s">
        <v>35</v>
      </c>
      <c r="Q1163" s="71" t="s">
        <v>35</v>
      </c>
      <c r="R1163" s="103"/>
      <c r="S1163" s="103"/>
      <c r="T1163" s="554" t="s">
        <v>35</v>
      </c>
      <c r="U1163" s="554" t="s">
        <v>35</v>
      </c>
      <c r="V1163" s="554"/>
      <c r="W1163" s="107" t="s">
        <v>1080</v>
      </c>
      <c r="X1163" s="103" t="s">
        <v>27</v>
      </c>
      <c r="Y1163" s="108">
        <v>3.6</v>
      </c>
      <c r="Z1163" s="109"/>
      <c r="AA1163" s="554">
        <v>10375629</v>
      </c>
      <c r="AB1163" s="554">
        <v>37352264.399999999</v>
      </c>
      <c r="AC1163" s="71"/>
      <c r="AD1163" s="71" t="s">
        <v>471</v>
      </c>
      <c r="AE1163" s="71" t="s">
        <v>30</v>
      </c>
      <c r="AF1163" s="71" t="s">
        <v>31</v>
      </c>
      <c r="AG1163" s="71" t="s">
        <v>34</v>
      </c>
      <c r="AH1163" s="103"/>
      <c r="AI1163" s="71"/>
      <c r="AJ1163" s="103"/>
      <c r="AK1163" s="103"/>
      <c r="AL1163" s="554" t="s">
        <v>35</v>
      </c>
      <c r="AM1163" s="554" t="s">
        <v>35</v>
      </c>
      <c r="AN1163" s="71"/>
      <c r="AO1163" s="103"/>
      <c r="AP1163" s="602" t="s">
        <v>35</v>
      </c>
      <c r="AQ1163" s="107"/>
      <c r="AR1163" s="107"/>
    </row>
    <row r="1164" spans="1:44" outlineLevel="2">
      <c r="A1164" s="72">
        <v>77</v>
      </c>
      <c r="B1164" s="552" t="s">
        <v>35</v>
      </c>
      <c r="C1164" s="552"/>
      <c r="D1164" s="71"/>
      <c r="E1164" s="103"/>
      <c r="F1164" s="103"/>
      <c r="G1164" s="103"/>
      <c r="H1164" s="103"/>
      <c r="I1164" s="103"/>
      <c r="J1164" s="103"/>
      <c r="K1164" s="107"/>
      <c r="L1164" s="105" t="s">
        <v>35</v>
      </c>
      <c r="M1164" s="554" t="s">
        <v>35</v>
      </c>
      <c r="N1164" s="554" t="s">
        <v>35</v>
      </c>
      <c r="O1164" s="554" t="s">
        <v>35</v>
      </c>
      <c r="P1164" s="554" t="s">
        <v>35</v>
      </c>
      <c r="Q1164" s="71" t="s">
        <v>35</v>
      </c>
      <c r="R1164" s="103"/>
      <c r="S1164" s="103"/>
      <c r="T1164" s="554" t="s">
        <v>35</v>
      </c>
      <c r="U1164" s="554" t="s">
        <v>35</v>
      </c>
      <c r="V1164" s="554"/>
      <c r="W1164" s="107" t="s">
        <v>1172</v>
      </c>
      <c r="X1164" s="103" t="s">
        <v>27</v>
      </c>
      <c r="Y1164" s="108">
        <v>8.9700000000000006</v>
      </c>
      <c r="Z1164" s="109"/>
      <c r="AA1164" s="554">
        <v>299700</v>
      </c>
      <c r="AB1164" s="554">
        <v>2688309</v>
      </c>
      <c r="AC1164" s="71"/>
      <c r="AD1164" s="71" t="s">
        <v>471</v>
      </c>
      <c r="AE1164" s="71" t="s">
        <v>30</v>
      </c>
      <c r="AF1164" s="71" t="s">
        <v>486</v>
      </c>
      <c r="AG1164" s="71" t="s">
        <v>41</v>
      </c>
      <c r="AH1164" s="103"/>
      <c r="AI1164" s="71"/>
      <c r="AJ1164" s="103"/>
      <c r="AK1164" s="103"/>
      <c r="AL1164" s="554" t="s">
        <v>35</v>
      </c>
      <c r="AM1164" s="554" t="s">
        <v>35</v>
      </c>
      <c r="AN1164" s="71"/>
      <c r="AO1164" s="103"/>
      <c r="AP1164" s="602" t="s">
        <v>35</v>
      </c>
      <c r="AQ1164" s="107"/>
      <c r="AR1164" s="107"/>
    </row>
    <row r="1165" spans="1:44" ht="56.25" outlineLevel="2">
      <c r="A1165" s="72">
        <v>77</v>
      </c>
      <c r="B1165" s="552" t="s">
        <v>35</v>
      </c>
      <c r="C1165" s="552"/>
      <c r="D1165" s="71"/>
      <c r="E1165" s="103"/>
      <c r="F1165" s="103"/>
      <c r="G1165" s="103"/>
      <c r="H1165" s="103"/>
      <c r="I1165" s="103"/>
      <c r="J1165" s="103"/>
      <c r="K1165" s="107"/>
      <c r="L1165" s="105" t="s">
        <v>35</v>
      </c>
      <c r="M1165" s="554" t="s">
        <v>35</v>
      </c>
      <c r="N1165" s="554" t="s">
        <v>35</v>
      </c>
      <c r="O1165" s="554" t="s">
        <v>35</v>
      </c>
      <c r="P1165" s="554" t="s">
        <v>35</v>
      </c>
      <c r="Q1165" s="71" t="s">
        <v>35</v>
      </c>
      <c r="R1165" s="103"/>
      <c r="S1165" s="103"/>
      <c r="T1165" s="554" t="s">
        <v>35</v>
      </c>
      <c r="U1165" s="554" t="s">
        <v>35</v>
      </c>
      <c r="V1165" s="554"/>
      <c r="W1165" s="107" t="s">
        <v>1290</v>
      </c>
      <c r="X1165" s="103" t="s">
        <v>27</v>
      </c>
      <c r="Y1165" s="108">
        <v>8.58</v>
      </c>
      <c r="Z1165" s="109"/>
      <c r="AA1165" s="554">
        <v>4710655</v>
      </c>
      <c r="AB1165" s="554">
        <v>40417419.899999999</v>
      </c>
      <c r="AC1165" s="71"/>
      <c r="AD1165" s="71" t="s">
        <v>471</v>
      </c>
      <c r="AE1165" s="71" t="s">
        <v>30</v>
      </c>
      <c r="AF1165" s="71" t="s">
        <v>31</v>
      </c>
      <c r="AG1165" s="71" t="s">
        <v>34</v>
      </c>
      <c r="AH1165" s="103"/>
      <c r="AI1165" s="71"/>
      <c r="AJ1165" s="103"/>
      <c r="AK1165" s="103"/>
      <c r="AL1165" s="554" t="s">
        <v>35</v>
      </c>
      <c r="AM1165" s="554" t="s">
        <v>35</v>
      </c>
      <c r="AN1165" s="71"/>
      <c r="AO1165" s="103"/>
      <c r="AP1165" s="602" t="s">
        <v>35</v>
      </c>
      <c r="AQ1165" s="107"/>
      <c r="AR1165" s="107"/>
    </row>
    <row r="1166" spans="1:44" outlineLevel="2">
      <c r="A1166" s="72">
        <v>77</v>
      </c>
      <c r="B1166" s="552" t="s">
        <v>35</v>
      </c>
      <c r="C1166" s="552"/>
      <c r="D1166" s="71"/>
      <c r="E1166" s="103"/>
      <c r="F1166" s="103"/>
      <c r="G1166" s="103"/>
      <c r="H1166" s="103"/>
      <c r="I1166" s="103"/>
      <c r="J1166" s="103"/>
      <c r="K1166" s="107"/>
      <c r="L1166" s="105" t="s">
        <v>35</v>
      </c>
      <c r="M1166" s="554" t="s">
        <v>35</v>
      </c>
      <c r="N1166" s="554" t="s">
        <v>35</v>
      </c>
      <c r="O1166" s="554" t="s">
        <v>35</v>
      </c>
      <c r="P1166" s="554" t="s">
        <v>35</v>
      </c>
      <c r="Q1166" s="71" t="s">
        <v>35</v>
      </c>
      <c r="R1166" s="103"/>
      <c r="S1166" s="103"/>
      <c r="T1166" s="554" t="s">
        <v>35</v>
      </c>
      <c r="U1166" s="554" t="s">
        <v>35</v>
      </c>
      <c r="V1166" s="554"/>
      <c r="W1166" s="107" t="s">
        <v>1091</v>
      </c>
      <c r="X1166" s="103" t="s">
        <v>27</v>
      </c>
      <c r="Y1166" s="108">
        <v>63.35</v>
      </c>
      <c r="Z1166" s="109"/>
      <c r="AA1166" s="554">
        <v>161275</v>
      </c>
      <c r="AB1166" s="554">
        <v>10216771.25</v>
      </c>
      <c r="AC1166" s="71"/>
      <c r="AD1166" s="71"/>
      <c r="AE1166" s="71"/>
      <c r="AF1166" s="71"/>
      <c r="AG1166" s="71"/>
      <c r="AH1166" s="103"/>
      <c r="AI1166" s="71"/>
      <c r="AJ1166" s="103"/>
      <c r="AK1166" s="103"/>
      <c r="AL1166" s="554" t="s">
        <v>35</v>
      </c>
      <c r="AM1166" s="554" t="s">
        <v>35</v>
      </c>
      <c r="AN1166" s="71"/>
      <c r="AO1166" s="103"/>
      <c r="AP1166" s="602" t="s">
        <v>35</v>
      </c>
      <c r="AQ1166" s="107"/>
      <c r="AR1166" s="107"/>
    </row>
    <row r="1167" spans="1:44" outlineLevel="2">
      <c r="A1167" s="72">
        <v>77</v>
      </c>
      <c r="B1167" s="552" t="s">
        <v>35</v>
      </c>
      <c r="C1167" s="552"/>
      <c r="D1167" s="71"/>
      <c r="E1167" s="103"/>
      <c r="F1167" s="103"/>
      <c r="G1167" s="103"/>
      <c r="H1167" s="103"/>
      <c r="I1167" s="103"/>
      <c r="J1167" s="103"/>
      <c r="K1167" s="107"/>
      <c r="L1167" s="105" t="s">
        <v>35</v>
      </c>
      <c r="M1167" s="554" t="s">
        <v>35</v>
      </c>
      <c r="N1167" s="554" t="s">
        <v>35</v>
      </c>
      <c r="O1167" s="554" t="s">
        <v>35</v>
      </c>
      <c r="P1167" s="554" t="s">
        <v>35</v>
      </c>
      <c r="Q1167" s="71" t="s">
        <v>35</v>
      </c>
      <c r="R1167" s="103"/>
      <c r="S1167" s="103"/>
      <c r="T1167" s="554" t="s">
        <v>35</v>
      </c>
      <c r="U1167" s="554" t="s">
        <v>35</v>
      </c>
      <c r="V1167" s="554"/>
      <c r="W1167" s="107" t="s">
        <v>1196</v>
      </c>
      <c r="X1167" s="103" t="s">
        <v>27</v>
      </c>
      <c r="Y1167" s="108">
        <v>27.36</v>
      </c>
      <c r="Z1167" s="109"/>
      <c r="AA1167" s="554">
        <v>282038</v>
      </c>
      <c r="AB1167" s="554">
        <v>7716559.6799999997</v>
      </c>
      <c r="AC1167" s="71"/>
      <c r="AD1167" s="71"/>
      <c r="AE1167" s="71"/>
      <c r="AF1167" s="71"/>
      <c r="AG1167" s="71"/>
      <c r="AH1167" s="103"/>
      <c r="AI1167" s="71"/>
      <c r="AJ1167" s="103"/>
      <c r="AK1167" s="103"/>
      <c r="AL1167" s="554" t="s">
        <v>35</v>
      </c>
      <c r="AM1167" s="554" t="s">
        <v>35</v>
      </c>
      <c r="AN1167" s="71"/>
      <c r="AO1167" s="103"/>
      <c r="AP1167" s="602" t="s">
        <v>35</v>
      </c>
      <c r="AQ1167" s="107"/>
      <c r="AR1167" s="107"/>
    </row>
    <row r="1168" spans="1:44" outlineLevel="2">
      <c r="A1168" s="72">
        <v>77</v>
      </c>
      <c r="B1168" s="552" t="s">
        <v>35</v>
      </c>
      <c r="C1168" s="552"/>
      <c r="D1168" s="71"/>
      <c r="E1168" s="103"/>
      <c r="F1168" s="103"/>
      <c r="G1168" s="103"/>
      <c r="H1168" s="103"/>
      <c r="I1168" s="103"/>
      <c r="J1168" s="103"/>
      <c r="K1168" s="107"/>
      <c r="L1168" s="105" t="s">
        <v>35</v>
      </c>
      <c r="M1168" s="554" t="s">
        <v>35</v>
      </c>
      <c r="N1168" s="554" t="s">
        <v>35</v>
      </c>
      <c r="O1168" s="554" t="s">
        <v>35</v>
      </c>
      <c r="P1168" s="554" t="s">
        <v>35</v>
      </c>
      <c r="Q1168" s="71" t="s">
        <v>35</v>
      </c>
      <c r="R1168" s="103"/>
      <c r="S1168" s="103"/>
      <c r="T1168" s="554" t="s">
        <v>35</v>
      </c>
      <c r="U1168" s="554" t="s">
        <v>35</v>
      </c>
      <c r="V1168" s="554"/>
      <c r="W1168" s="107" t="s">
        <v>1023</v>
      </c>
      <c r="X1168" s="103" t="s">
        <v>38</v>
      </c>
      <c r="Y1168" s="108">
        <v>7.1999999999999995E-2</v>
      </c>
      <c r="Z1168" s="109"/>
      <c r="AA1168" s="554">
        <v>2523428</v>
      </c>
      <c r="AB1168" s="554">
        <v>181686.81599999999</v>
      </c>
      <c r="AC1168" s="71"/>
      <c r="AD1168" s="71" t="s">
        <v>471</v>
      </c>
      <c r="AE1168" s="71" t="s">
        <v>107</v>
      </c>
      <c r="AF1168" s="71" t="s">
        <v>116</v>
      </c>
      <c r="AG1168" s="71" t="s">
        <v>136</v>
      </c>
      <c r="AH1168" s="103"/>
      <c r="AI1168" s="71"/>
      <c r="AJ1168" s="103"/>
      <c r="AK1168" s="103"/>
      <c r="AL1168" s="554" t="s">
        <v>35</v>
      </c>
      <c r="AM1168" s="554" t="s">
        <v>35</v>
      </c>
      <c r="AN1168" s="71"/>
      <c r="AO1168" s="103"/>
      <c r="AP1168" s="602" t="s">
        <v>35</v>
      </c>
      <c r="AQ1168" s="107"/>
      <c r="AR1168" s="107"/>
    </row>
    <row r="1169" spans="1:44" outlineLevel="2">
      <c r="A1169" s="72">
        <v>77</v>
      </c>
      <c r="B1169" s="552" t="s">
        <v>35</v>
      </c>
      <c r="C1169" s="552"/>
      <c r="D1169" s="71"/>
      <c r="E1169" s="103"/>
      <c r="F1169" s="103"/>
      <c r="G1169" s="103"/>
      <c r="H1169" s="103"/>
      <c r="I1169" s="103"/>
      <c r="J1169" s="103"/>
      <c r="K1169" s="107"/>
      <c r="L1169" s="105" t="s">
        <v>35</v>
      </c>
      <c r="M1169" s="554" t="s">
        <v>35</v>
      </c>
      <c r="N1169" s="554" t="s">
        <v>35</v>
      </c>
      <c r="O1169" s="554" t="s">
        <v>35</v>
      </c>
      <c r="P1169" s="554" t="s">
        <v>35</v>
      </c>
      <c r="Q1169" s="71" t="s">
        <v>35</v>
      </c>
      <c r="R1169" s="103"/>
      <c r="S1169" s="103"/>
      <c r="T1169" s="554" t="s">
        <v>35</v>
      </c>
      <c r="U1169" s="554" t="s">
        <v>35</v>
      </c>
      <c r="V1169" s="554"/>
      <c r="W1169" s="107" t="s">
        <v>1291</v>
      </c>
      <c r="X1169" s="103" t="s">
        <v>27</v>
      </c>
      <c r="Y1169" s="108">
        <v>9.84</v>
      </c>
      <c r="Z1169" s="109"/>
      <c r="AA1169" s="554">
        <v>282038</v>
      </c>
      <c r="AB1169" s="554">
        <v>2775253.92</v>
      </c>
      <c r="AC1169" s="71"/>
      <c r="AD1169" s="71"/>
      <c r="AE1169" s="71"/>
      <c r="AF1169" s="71"/>
      <c r="AG1169" s="71"/>
      <c r="AH1169" s="103"/>
      <c r="AI1169" s="71"/>
      <c r="AJ1169" s="103"/>
      <c r="AK1169" s="103"/>
      <c r="AL1169" s="554" t="s">
        <v>35</v>
      </c>
      <c r="AM1169" s="554" t="s">
        <v>35</v>
      </c>
      <c r="AN1169" s="71"/>
      <c r="AO1169" s="103"/>
      <c r="AP1169" s="602" t="s">
        <v>35</v>
      </c>
      <c r="AQ1169" s="107"/>
      <c r="AR1169" s="107"/>
    </row>
    <row r="1170" spans="1:44" outlineLevel="2">
      <c r="A1170" s="72">
        <v>77</v>
      </c>
      <c r="B1170" s="552" t="s">
        <v>35</v>
      </c>
      <c r="C1170" s="552"/>
      <c r="D1170" s="71"/>
      <c r="E1170" s="103"/>
      <c r="F1170" s="103"/>
      <c r="G1170" s="103"/>
      <c r="H1170" s="103"/>
      <c r="I1170" s="103"/>
      <c r="J1170" s="103"/>
      <c r="K1170" s="107"/>
      <c r="L1170" s="105" t="s">
        <v>35</v>
      </c>
      <c r="M1170" s="554" t="s">
        <v>35</v>
      </c>
      <c r="N1170" s="554" t="s">
        <v>35</v>
      </c>
      <c r="O1170" s="554" t="s">
        <v>35</v>
      </c>
      <c r="P1170" s="554" t="s">
        <v>35</v>
      </c>
      <c r="Q1170" s="71" t="s">
        <v>35</v>
      </c>
      <c r="R1170" s="103"/>
      <c r="S1170" s="103"/>
      <c r="T1170" s="554" t="s">
        <v>35</v>
      </c>
      <c r="U1170" s="554" t="s">
        <v>35</v>
      </c>
      <c r="V1170" s="554"/>
      <c r="W1170" s="107" t="s">
        <v>1210</v>
      </c>
      <c r="X1170" s="103" t="s">
        <v>27</v>
      </c>
      <c r="Y1170" s="108">
        <v>8.6</v>
      </c>
      <c r="Z1170" s="109"/>
      <c r="AA1170" s="554">
        <v>161275</v>
      </c>
      <c r="AB1170" s="554">
        <v>1386965</v>
      </c>
      <c r="AC1170" s="71"/>
      <c r="AD1170" s="71"/>
      <c r="AE1170" s="71"/>
      <c r="AF1170" s="71"/>
      <c r="AG1170" s="71"/>
      <c r="AH1170" s="103"/>
      <c r="AI1170" s="71"/>
      <c r="AJ1170" s="103"/>
      <c r="AK1170" s="103"/>
      <c r="AL1170" s="554" t="s">
        <v>35</v>
      </c>
      <c r="AM1170" s="554" t="s">
        <v>35</v>
      </c>
      <c r="AN1170" s="71"/>
      <c r="AO1170" s="103"/>
      <c r="AP1170" s="602" t="s">
        <v>35</v>
      </c>
      <c r="AQ1170" s="107"/>
      <c r="AR1170" s="107"/>
    </row>
    <row r="1171" spans="1:44" outlineLevel="2">
      <c r="A1171" s="72">
        <v>77</v>
      </c>
      <c r="B1171" s="552" t="s">
        <v>35</v>
      </c>
      <c r="C1171" s="552"/>
      <c r="D1171" s="71"/>
      <c r="E1171" s="103"/>
      <c r="F1171" s="103"/>
      <c r="G1171" s="103"/>
      <c r="H1171" s="103"/>
      <c r="I1171" s="103"/>
      <c r="J1171" s="103"/>
      <c r="K1171" s="107"/>
      <c r="L1171" s="105" t="s">
        <v>35</v>
      </c>
      <c r="M1171" s="554" t="s">
        <v>35</v>
      </c>
      <c r="N1171" s="554" t="s">
        <v>35</v>
      </c>
      <c r="O1171" s="554" t="s">
        <v>35</v>
      </c>
      <c r="P1171" s="554" t="s">
        <v>35</v>
      </c>
      <c r="Q1171" s="71" t="s">
        <v>35</v>
      </c>
      <c r="R1171" s="103"/>
      <c r="S1171" s="103"/>
      <c r="T1171" s="554" t="s">
        <v>35</v>
      </c>
      <c r="U1171" s="554" t="s">
        <v>35</v>
      </c>
      <c r="V1171" s="554"/>
      <c r="W1171" s="107" t="s">
        <v>1009</v>
      </c>
      <c r="X1171" s="103" t="s">
        <v>27</v>
      </c>
      <c r="Y1171" s="108">
        <v>28.6</v>
      </c>
      <c r="Z1171" s="109"/>
      <c r="AA1171" s="554">
        <v>282038</v>
      </c>
      <c r="AB1171" s="554">
        <v>8066286.8000000007</v>
      </c>
      <c r="AC1171" s="71"/>
      <c r="AD1171" s="71"/>
      <c r="AE1171" s="71"/>
      <c r="AF1171" s="71"/>
      <c r="AG1171" s="71"/>
      <c r="AH1171" s="103"/>
      <c r="AI1171" s="71"/>
      <c r="AJ1171" s="103"/>
      <c r="AK1171" s="103"/>
      <c r="AL1171" s="554" t="s">
        <v>35</v>
      </c>
      <c r="AM1171" s="554" t="s">
        <v>35</v>
      </c>
      <c r="AN1171" s="71"/>
      <c r="AO1171" s="103"/>
      <c r="AP1171" s="602" t="s">
        <v>35</v>
      </c>
      <c r="AQ1171" s="107"/>
      <c r="AR1171" s="107"/>
    </row>
    <row r="1172" spans="1:44" outlineLevel="2">
      <c r="A1172" s="72">
        <v>77</v>
      </c>
      <c r="B1172" s="552" t="s">
        <v>35</v>
      </c>
      <c r="C1172" s="552"/>
      <c r="D1172" s="71"/>
      <c r="E1172" s="103"/>
      <c r="F1172" s="103"/>
      <c r="G1172" s="103"/>
      <c r="H1172" s="103"/>
      <c r="I1172" s="103"/>
      <c r="J1172" s="103"/>
      <c r="K1172" s="107"/>
      <c r="L1172" s="105" t="s">
        <v>35</v>
      </c>
      <c r="M1172" s="554" t="s">
        <v>35</v>
      </c>
      <c r="N1172" s="554" t="s">
        <v>35</v>
      </c>
      <c r="O1172" s="554" t="s">
        <v>35</v>
      </c>
      <c r="P1172" s="554" t="s">
        <v>35</v>
      </c>
      <c r="Q1172" s="71" t="s">
        <v>35</v>
      </c>
      <c r="R1172" s="103"/>
      <c r="S1172" s="103"/>
      <c r="T1172" s="554" t="s">
        <v>35</v>
      </c>
      <c r="U1172" s="554" t="s">
        <v>35</v>
      </c>
      <c r="V1172" s="554"/>
      <c r="W1172" s="107" t="s">
        <v>1194</v>
      </c>
      <c r="X1172" s="103" t="s">
        <v>27</v>
      </c>
      <c r="Y1172" s="108">
        <v>0.96</v>
      </c>
      <c r="Z1172" s="109"/>
      <c r="AA1172" s="554">
        <v>292949</v>
      </c>
      <c r="AB1172" s="554">
        <v>281231.03999999998</v>
      </c>
      <c r="AC1172" s="71"/>
      <c r="AD1172" s="71"/>
      <c r="AE1172" s="71"/>
      <c r="AF1172" s="71"/>
      <c r="AG1172" s="71"/>
      <c r="AH1172" s="103"/>
      <c r="AI1172" s="71"/>
      <c r="AJ1172" s="103"/>
      <c r="AK1172" s="103"/>
      <c r="AL1172" s="554" t="s">
        <v>35</v>
      </c>
      <c r="AM1172" s="554" t="s">
        <v>35</v>
      </c>
      <c r="AN1172" s="71"/>
      <c r="AO1172" s="103"/>
      <c r="AP1172" s="602" t="s">
        <v>35</v>
      </c>
      <c r="AQ1172" s="107"/>
      <c r="AR1172" s="107"/>
    </row>
    <row r="1173" spans="1:44" outlineLevel="2">
      <c r="A1173" s="72">
        <v>77</v>
      </c>
      <c r="B1173" s="552" t="s">
        <v>35</v>
      </c>
      <c r="C1173" s="552"/>
      <c r="D1173" s="71"/>
      <c r="E1173" s="103"/>
      <c r="F1173" s="103"/>
      <c r="G1173" s="103"/>
      <c r="H1173" s="103"/>
      <c r="I1173" s="103"/>
      <c r="J1173" s="103"/>
      <c r="K1173" s="107"/>
      <c r="L1173" s="105" t="s">
        <v>35</v>
      </c>
      <c r="M1173" s="554" t="s">
        <v>35</v>
      </c>
      <c r="N1173" s="554" t="s">
        <v>35</v>
      </c>
      <c r="O1173" s="554" t="s">
        <v>35</v>
      </c>
      <c r="P1173" s="554" t="s">
        <v>35</v>
      </c>
      <c r="Q1173" s="71" t="s">
        <v>35</v>
      </c>
      <c r="R1173" s="103"/>
      <c r="S1173" s="103"/>
      <c r="T1173" s="554" t="s">
        <v>35</v>
      </c>
      <c r="U1173" s="554" t="s">
        <v>35</v>
      </c>
      <c r="V1173" s="554"/>
      <c r="W1173" s="107" t="s">
        <v>1292</v>
      </c>
      <c r="X1173" s="103" t="s">
        <v>38</v>
      </c>
      <c r="Y1173" s="108"/>
      <c r="Z1173" s="597">
        <v>0.65600000000000003</v>
      </c>
      <c r="AA1173" s="554">
        <v>4734694</v>
      </c>
      <c r="AB1173" s="554">
        <v>0</v>
      </c>
      <c r="AC1173" s="71"/>
      <c r="AD1173" s="71"/>
      <c r="AE1173" s="71"/>
      <c r="AF1173" s="71"/>
      <c r="AG1173" s="71"/>
      <c r="AH1173" s="103"/>
      <c r="AI1173" s="71"/>
      <c r="AJ1173" s="103"/>
      <c r="AK1173" s="103"/>
      <c r="AL1173" s="554" t="s">
        <v>35</v>
      </c>
      <c r="AM1173" s="554" t="s">
        <v>35</v>
      </c>
      <c r="AN1173" s="71"/>
      <c r="AO1173" s="103"/>
      <c r="AP1173" s="602" t="s">
        <v>35</v>
      </c>
      <c r="AQ1173" s="107"/>
      <c r="AR1173" s="107"/>
    </row>
    <row r="1174" spans="1:44" outlineLevel="2">
      <c r="A1174" s="72">
        <v>77</v>
      </c>
      <c r="B1174" s="552" t="s">
        <v>35</v>
      </c>
      <c r="C1174" s="552"/>
      <c r="D1174" s="71"/>
      <c r="E1174" s="103"/>
      <c r="F1174" s="103"/>
      <c r="G1174" s="103"/>
      <c r="H1174" s="103"/>
      <c r="I1174" s="103"/>
      <c r="J1174" s="103"/>
      <c r="K1174" s="107"/>
      <c r="L1174" s="105" t="s">
        <v>35</v>
      </c>
      <c r="M1174" s="554" t="s">
        <v>35</v>
      </c>
      <c r="N1174" s="554" t="s">
        <v>35</v>
      </c>
      <c r="O1174" s="554" t="s">
        <v>35</v>
      </c>
      <c r="P1174" s="554" t="s">
        <v>35</v>
      </c>
      <c r="Q1174" s="71" t="s">
        <v>35</v>
      </c>
      <c r="R1174" s="103"/>
      <c r="S1174" s="103"/>
      <c r="T1174" s="554" t="s">
        <v>35</v>
      </c>
      <c r="U1174" s="554" t="s">
        <v>35</v>
      </c>
      <c r="V1174" s="554"/>
      <c r="W1174" s="107" t="s">
        <v>1009</v>
      </c>
      <c r="X1174" s="103" t="s">
        <v>27</v>
      </c>
      <c r="Y1174" s="108">
        <v>55.2</v>
      </c>
      <c r="Z1174" s="109"/>
      <c r="AA1174" s="554">
        <v>282038</v>
      </c>
      <c r="AB1174" s="554">
        <v>15568497.600000001</v>
      </c>
      <c r="AC1174" s="71"/>
      <c r="AD1174" s="71"/>
      <c r="AE1174" s="71"/>
      <c r="AF1174" s="71"/>
      <c r="AG1174" s="71"/>
      <c r="AH1174" s="103"/>
      <c r="AI1174" s="71"/>
      <c r="AJ1174" s="103"/>
      <c r="AK1174" s="103"/>
      <c r="AL1174" s="554" t="s">
        <v>35</v>
      </c>
      <c r="AM1174" s="554" t="s">
        <v>35</v>
      </c>
      <c r="AN1174" s="71"/>
      <c r="AO1174" s="103"/>
      <c r="AP1174" s="602" t="s">
        <v>35</v>
      </c>
      <c r="AQ1174" s="107"/>
      <c r="AR1174" s="107"/>
    </row>
    <row r="1175" spans="1:44" outlineLevel="2">
      <c r="A1175" s="72">
        <v>77</v>
      </c>
      <c r="B1175" s="552" t="s">
        <v>35</v>
      </c>
      <c r="C1175" s="552"/>
      <c r="D1175" s="71"/>
      <c r="E1175" s="103"/>
      <c r="F1175" s="103"/>
      <c r="G1175" s="103"/>
      <c r="H1175" s="103"/>
      <c r="I1175" s="103"/>
      <c r="J1175" s="103"/>
      <c r="K1175" s="107"/>
      <c r="L1175" s="105" t="s">
        <v>35</v>
      </c>
      <c r="M1175" s="554" t="s">
        <v>35</v>
      </c>
      <c r="N1175" s="554" t="s">
        <v>35</v>
      </c>
      <c r="O1175" s="554" t="s">
        <v>35</v>
      </c>
      <c r="P1175" s="554" t="s">
        <v>35</v>
      </c>
      <c r="Q1175" s="71" t="s">
        <v>35</v>
      </c>
      <c r="R1175" s="103"/>
      <c r="S1175" s="103"/>
      <c r="T1175" s="554" t="s">
        <v>35</v>
      </c>
      <c r="U1175" s="554" t="s">
        <v>35</v>
      </c>
      <c r="V1175" s="554"/>
      <c r="W1175" s="107" t="s">
        <v>35</v>
      </c>
      <c r="X1175" s="103"/>
      <c r="Y1175" s="108"/>
      <c r="Z1175" s="109"/>
      <c r="AA1175" s="554" t="s">
        <v>35</v>
      </c>
      <c r="AB1175" s="554" t="s">
        <v>35</v>
      </c>
      <c r="AC1175" s="71"/>
      <c r="AD1175" s="71"/>
      <c r="AE1175" s="71"/>
      <c r="AF1175" s="71"/>
      <c r="AG1175" s="71"/>
      <c r="AH1175" s="103"/>
      <c r="AI1175" s="71"/>
      <c r="AJ1175" s="103"/>
      <c r="AK1175" s="103"/>
      <c r="AL1175" s="554" t="s">
        <v>35</v>
      </c>
      <c r="AM1175" s="554" t="s">
        <v>35</v>
      </c>
      <c r="AN1175" s="71"/>
      <c r="AO1175" s="103"/>
      <c r="AP1175" s="602" t="s">
        <v>35</v>
      </c>
      <c r="AQ1175" s="107"/>
      <c r="AR1175" s="107"/>
    </row>
    <row r="1176" spans="1:44" outlineLevel="2">
      <c r="A1176" s="72">
        <v>77</v>
      </c>
      <c r="B1176" s="552"/>
      <c r="C1176" s="552"/>
      <c r="D1176" s="61"/>
      <c r="E1176" s="103"/>
      <c r="F1176" s="103"/>
      <c r="G1176" s="103"/>
      <c r="H1176" s="103"/>
      <c r="I1176" s="103"/>
      <c r="J1176" s="103"/>
      <c r="K1176" s="107"/>
      <c r="L1176" s="105" t="s">
        <v>35</v>
      </c>
      <c r="M1176" s="554" t="s">
        <v>35</v>
      </c>
      <c r="N1176" s="554" t="s">
        <v>35</v>
      </c>
      <c r="O1176" s="554" t="s">
        <v>35</v>
      </c>
      <c r="P1176" s="554" t="s">
        <v>35</v>
      </c>
      <c r="Q1176" s="71" t="s">
        <v>35</v>
      </c>
      <c r="R1176" s="103"/>
      <c r="S1176" s="103"/>
      <c r="T1176" s="554" t="s">
        <v>35</v>
      </c>
      <c r="U1176" s="554" t="s">
        <v>35</v>
      </c>
      <c r="V1176" s="554"/>
      <c r="W1176" s="107" t="s">
        <v>35</v>
      </c>
      <c r="X1176" s="103"/>
      <c r="Y1176" s="108"/>
      <c r="Z1176" s="109"/>
      <c r="AA1176" s="554" t="s">
        <v>35</v>
      </c>
      <c r="AB1176" s="554" t="s">
        <v>35</v>
      </c>
      <c r="AC1176" s="71"/>
      <c r="AD1176" s="71"/>
      <c r="AE1176" s="71"/>
      <c r="AF1176" s="71"/>
      <c r="AG1176" s="71"/>
      <c r="AH1176" s="103"/>
      <c r="AI1176" s="71"/>
      <c r="AJ1176" s="103"/>
      <c r="AK1176" s="103"/>
      <c r="AL1176" s="554" t="s">
        <v>35</v>
      </c>
      <c r="AM1176" s="554" t="s">
        <v>35</v>
      </c>
      <c r="AN1176" s="71"/>
      <c r="AO1176" s="103"/>
      <c r="AP1176" s="602" t="s">
        <v>35</v>
      </c>
      <c r="AQ1176" s="107"/>
      <c r="AR1176" s="107"/>
    </row>
    <row r="1177" spans="1:44" outlineLevel="1">
      <c r="A1177" s="84" t="s">
        <v>2082</v>
      </c>
      <c r="B1177" s="552">
        <v>78</v>
      </c>
      <c r="C1177" s="552">
        <v>479</v>
      </c>
      <c r="D1177" s="61" t="s">
        <v>487</v>
      </c>
      <c r="E1177" s="162"/>
      <c r="F1177" s="103"/>
      <c r="G1177" s="162"/>
      <c r="H1177" s="162"/>
      <c r="I1177" s="162"/>
      <c r="J1177" s="162"/>
      <c r="K1177" s="129"/>
      <c r="L1177" s="167">
        <v>872.5</v>
      </c>
      <c r="M1177" s="553"/>
      <c r="N1177" s="553"/>
      <c r="O1177" s="553">
        <v>1464927500</v>
      </c>
      <c r="P1177" s="553">
        <v>1177875000</v>
      </c>
      <c r="Q1177" s="61"/>
      <c r="R1177" s="162"/>
      <c r="S1177" s="162">
        <v>90</v>
      </c>
      <c r="T1177" s="553"/>
      <c r="U1177" s="553">
        <v>9796000</v>
      </c>
      <c r="V1177" s="553"/>
      <c r="W1177" s="129"/>
      <c r="X1177" s="162"/>
      <c r="Y1177" s="169">
        <v>387.20600000000007</v>
      </c>
      <c r="Z1177" s="170">
        <v>0</v>
      </c>
      <c r="AA1177" s="553"/>
      <c r="AB1177" s="553">
        <v>888577647.82799995</v>
      </c>
      <c r="AC1177" s="71"/>
      <c r="AD1177" s="71"/>
      <c r="AE1177" s="71"/>
      <c r="AF1177" s="71"/>
      <c r="AG1177" s="71"/>
      <c r="AH1177" s="103"/>
      <c r="AI1177" s="61"/>
      <c r="AJ1177" s="162"/>
      <c r="AK1177" s="162">
        <v>2</v>
      </c>
      <c r="AL1177" s="553"/>
      <c r="AM1177" s="553">
        <v>29423600</v>
      </c>
      <c r="AN1177" s="61"/>
      <c r="AO1177" s="162">
        <v>1</v>
      </c>
      <c r="AP1177" s="602">
        <v>3570599747.8280001</v>
      </c>
      <c r="AQ1177" s="111"/>
      <c r="AR1177" s="111"/>
    </row>
    <row r="1178" spans="1:44" ht="78" outlineLevel="2">
      <c r="A1178" s="72">
        <v>78</v>
      </c>
      <c r="B1178" s="552" t="s">
        <v>35</v>
      </c>
      <c r="C1178" s="552"/>
      <c r="D1178" s="71" t="s">
        <v>489</v>
      </c>
      <c r="E1178" s="103"/>
      <c r="F1178" s="103"/>
      <c r="G1178" s="103">
        <v>143</v>
      </c>
      <c r="H1178" s="103">
        <v>79</v>
      </c>
      <c r="I1178" s="103" t="s">
        <v>223</v>
      </c>
      <c r="J1178" s="103" t="s">
        <v>467</v>
      </c>
      <c r="K1178" s="107" t="s">
        <v>974</v>
      </c>
      <c r="L1178" s="105">
        <v>872.5</v>
      </c>
      <c r="M1178" s="554">
        <v>1679000</v>
      </c>
      <c r="N1178" s="554">
        <v>1350000</v>
      </c>
      <c r="O1178" s="554">
        <v>1464927500</v>
      </c>
      <c r="P1178" s="554">
        <v>1177875000</v>
      </c>
      <c r="Q1178" s="71" t="s">
        <v>488</v>
      </c>
      <c r="R1178" s="103" t="s">
        <v>44</v>
      </c>
      <c r="S1178" s="103">
        <v>4</v>
      </c>
      <c r="T1178" s="554">
        <v>450000</v>
      </c>
      <c r="U1178" s="554">
        <v>1800000</v>
      </c>
      <c r="V1178" s="554" t="s">
        <v>2163</v>
      </c>
      <c r="W1178" s="107" t="s">
        <v>1103</v>
      </c>
      <c r="X1178" s="103" t="s">
        <v>27</v>
      </c>
      <c r="Y1178" s="108">
        <v>25.92</v>
      </c>
      <c r="Z1178" s="109"/>
      <c r="AA1178" s="554">
        <v>272996</v>
      </c>
      <c r="AB1178" s="554">
        <v>7076056.3200000003</v>
      </c>
      <c r="AC1178" s="71"/>
      <c r="AD1178" s="71"/>
      <c r="AE1178" s="71"/>
      <c r="AF1178" s="71"/>
      <c r="AG1178" s="71"/>
      <c r="AH1178" s="103"/>
      <c r="AI1178" s="71" t="s">
        <v>562</v>
      </c>
      <c r="AJ1178" s="103" t="s">
        <v>409</v>
      </c>
      <c r="AK1178" s="103">
        <v>1</v>
      </c>
      <c r="AL1178" s="554">
        <v>12423600</v>
      </c>
      <c r="AM1178" s="554">
        <v>12423600</v>
      </c>
      <c r="AN1178" s="71" t="s">
        <v>407</v>
      </c>
      <c r="AO1178" s="103">
        <v>1</v>
      </c>
      <c r="AP1178" s="602" t="s">
        <v>35</v>
      </c>
      <c r="AQ1178" s="111" t="s">
        <v>760</v>
      </c>
      <c r="AR1178" s="111" t="s">
        <v>2021</v>
      </c>
    </row>
    <row r="1179" spans="1:44" ht="75" outlineLevel="2">
      <c r="A1179" s="72">
        <v>78</v>
      </c>
      <c r="B1179" s="552" t="s">
        <v>35</v>
      </c>
      <c r="C1179" s="552"/>
      <c r="D1179" s="71" t="s">
        <v>71</v>
      </c>
      <c r="E1179" s="103"/>
      <c r="F1179" s="103"/>
      <c r="G1179" s="103"/>
      <c r="H1179" s="103"/>
      <c r="I1179" s="103"/>
      <c r="J1179" s="103"/>
      <c r="K1179" s="107"/>
      <c r="L1179" s="105" t="s">
        <v>35</v>
      </c>
      <c r="M1179" s="554" t="s">
        <v>35</v>
      </c>
      <c r="N1179" s="554" t="s">
        <v>35</v>
      </c>
      <c r="O1179" s="554" t="s">
        <v>35</v>
      </c>
      <c r="P1179" s="554" t="s">
        <v>35</v>
      </c>
      <c r="Q1179" s="71" t="s">
        <v>490</v>
      </c>
      <c r="R1179" s="103" t="s">
        <v>44</v>
      </c>
      <c r="S1179" s="103">
        <v>1</v>
      </c>
      <c r="T1179" s="554">
        <v>571000</v>
      </c>
      <c r="U1179" s="554">
        <v>571000</v>
      </c>
      <c r="V1179" s="554"/>
      <c r="W1179" s="107" t="s">
        <v>1057</v>
      </c>
      <c r="X1179" s="103" t="s">
        <v>27</v>
      </c>
      <c r="Y1179" s="108">
        <v>9.6</v>
      </c>
      <c r="Z1179" s="109"/>
      <c r="AA1179" s="554">
        <v>1229116</v>
      </c>
      <c r="AB1179" s="554">
        <v>11799513.6</v>
      </c>
      <c r="AC1179" s="71"/>
      <c r="AD1179" s="71" t="s">
        <v>471</v>
      </c>
      <c r="AE1179" s="71" t="s">
        <v>107</v>
      </c>
      <c r="AF1179" s="71" t="s">
        <v>116</v>
      </c>
      <c r="AG1179" s="71" t="s">
        <v>136</v>
      </c>
      <c r="AH1179" s="103"/>
      <c r="AI1179" s="71" t="s">
        <v>579</v>
      </c>
      <c r="AJ1179" s="103" t="s">
        <v>560</v>
      </c>
      <c r="AK1179" s="103">
        <v>1</v>
      </c>
      <c r="AL1179" s="554">
        <v>17000000</v>
      </c>
      <c r="AM1179" s="554">
        <v>17000000</v>
      </c>
      <c r="AN1179" s="71"/>
      <c r="AO1179" s="103"/>
      <c r="AP1179" s="602" t="s">
        <v>35</v>
      </c>
      <c r="AQ1179" s="59" t="s">
        <v>511</v>
      </c>
      <c r="AR1179" s="59" t="s">
        <v>2046</v>
      </c>
    </row>
    <row r="1180" spans="1:44" ht="112.5" outlineLevel="2">
      <c r="A1180" s="72">
        <v>78</v>
      </c>
      <c r="B1180" s="552" t="s">
        <v>35</v>
      </c>
      <c r="C1180" s="552"/>
      <c r="D1180" s="71"/>
      <c r="E1180" s="103"/>
      <c r="F1180" s="103"/>
      <c r="G1180" s="103"/>
      <c r="H1180" s="103"/>
      <c r="I1180" s="103"/>
      <c r="J1180" s="103"/>
      <c r="K1180" s="107"/>
      <c r="L1180" s="105" t="s">
        <v>35</v>
      </c>
      <c r="M1180" s="554" t="s">
        <v>35</v>
      </c>
      <c r="N1180" s="554" t="s">
        <v>35</v>
      </c>
      <c r="O1180" s="554" t="s">
        <v>35</v>
      </c>
      <c r="P1180" s="554" t="s">
        <v>35</v>
      </c>
      <c r="Q1180" s="71" t="s">
        <v>48</v>
      </c>
      <c r="R1180" s="103" t="s">
        <v>44</v>
      </c>
      <c r="S1180" s="103">
        <v>1</v>
      </c>
      <c r="T1180" s="554">
        <v>1708000</v>
      </c>
      <c r="U1180" s="554">
        <v>1708000</v>
      </c>
      <c r="V1180" s="554"/>
      <c r="W1180" s="107" t="s">
        <v>1278</v>
      </c>
      <c r="X1180" s="103" t="s">
        <v>27</v>
      </c>
      <c r="Y1180" s="108">
        <v>7.74</v>
      </c>
      <c r="Z1180" s="109"/>
      <c r="AA1180" s="554">
        <v>4826746</v>
      </c>
      <c r="AB1180" s="554">
        <v>37359014.039999999</v>
      </c>
      <c r="AC1180" s="71"/>
      <c r="AD1180" s="71" t="s">
        <v>34</v>
      </c>
      <c r="AE1180" s="71" t="s">
        <v>30</v>
      </c>
      <c r="AF1180" s="71" t="s">
        <v>477</v>
      </c>
      <c r="AG1180" s="71" t="s">
        <v>34</v>
      </c>
      <c r="AH1180" s="103"/>
      <c r="AI1180" s="71"/>
      <c r="AJ1180" s="103"/>
      <c r="AK1180" s="103"/>
      <c r="AL1180" s="554" t="s">
        <v>35</v>
      </c>
      <c r="AM1180" s="554" t="s">
        <v>35</v>
      </c>
      <c r="AN1180" s="71"/>
      <c r="AO1180" s="103"/>
      <c r="AP1180" s="602" t="s">
        <v>35</v>
      </c>
      <c r="AQ1180" s="59" t="s">
        <v>581</v>
      </c>
      <c r="AR1180" s="59" t="s">
        <v>2047</v>
      </c>
    </row>
    <row r="1181" spans="1:44" ht="63.75" outlineLevel="2">
      <c r="A1181" s="72">
        <v>78</v>
      </c>
      <c r="B1181" s="552" t="s">
        <v>35</v>
      </c>
      <c r="C1181" s="552"/>
      <c r="D1181" s="71"/>
      <c r="E1181" s="103"/>
      <c r="F1181" s="103"/>
      <c r="G1181" s="103"/>
      <c r="H1181" s="103"/>
      <c r="I1181" s="103"/>
      <c r="J1181" s="103"/>
      <c r="K1181" s="107"/>
      <c r="L1181" s="105" t="s">
        <v>35</v>
      </c>
      <c r="M1181" s="554" t="s">
        <v>35</v>
      </c>
      <c r="N1181" s="554" t="s">
        <v>35</v>
      </c>
      <c r="O1181" s="554" t="s">
        <v>35</v>
      </c>
      <c r="P1181" s="554" t="s">
        <v>35</v>
      </c>
      <c r="Q1181" s="71" t="s">
        <v>87</v>
      </c>
      <c r="R1181" s="103" t="s">
        <v>44</v>
      </c>
      <c r="S1181" s="103">
        <v>1</v>
      </c>
      <c r="T1181" s="554">
        <v>93000</v>
      </c>
      <c r="U1181" s="554">
        <v>93000</v>
      </c>
      <c r="V1181" s="554"/>
      <c r="W1181" s="107" t="s">
        <v>1246</v>
      </c>
      <c r="X1181" s="103" t="s">
        <v>27</v>
      </c>
      <c r="Y1181" s="108">
        <v>116.9</v>
      </c>
      <c r="Z1181" s="109"/>
      <c r="AA1181" s="554">
        <v>5891509</v>
      </c>
      <c r="AB1181" s="554">
        <v>688717402.10000002</v>
      </c>
      <c r="AC1181" s="71"/>
      <c r="AD1181" s="71" t="s">
        <v>313</v>
      </c>
      <c r="AE1181" s="71" t="s">
        <v>30</v>
      </c>
      <c r="AF1181" s="71" t="s">
        <v>31</v>
      </c>
      <c r="AG1181" s="71" t="s">
        <v>34</v>
      </c>
      <c r="AH1181" s="103"/>
      <c r="AI1181" s="71"/>
      <c r="AJ1181" s="103"/>
      <c r="AK1181" s="103"/>
      <c r="AL1181" s="554" t="s">
        <v>35</v>
      </c>
      <c r="AM1181" s="554" t="s">
        <v>35</v>
      </c>
      <c r="AN1181" s="71"/>
      <c r="AO1181" s="103"/>
      <c r="AP1181" s="602" t="s">
        <v>35</v>
      </c>
      <c r="AQ1181" s="585" t="s">
        <v>2049</v>
      </c>
      <c r="AR1181" s="585" t="s">
        <v>2048</v>
      </c>
    </row>
    <row r="1182" spans="1:44" outlineLevel="2">
      <c r="A1182" s="72">
        <v>78</v>
      </c>
      <c r="B1182" s="552" t="s">
        <v>35</v>
      </c>
      <c r="C1182" s="552"/>
      <c r="D1182" s="71"/>
      <c r="E1182" s="103"/>
      <c r="F1182" s="103"/>
      <c r="G1182" s="103"/>
      <c r="H1182" s="103"/>
      <c r="I1182" s="103"/>
      <c r="J1182" s="103"/>
      <c r="K1182" s="107"/>
      <c r="L1182" s="105" t="s">
        <v>35</v>
      </c>
      <c r="M1182" s="554" t="s">
        <v>35</v>
      </c>
      <c r="N1182" s="554" t="s">
        <v>35</v>
      </c>
      <c r="O1182" s="554" t="s">
        <v>35</v>
      </c>
      <c r="P1182" s="554" t="s">
        <v>35</v>
      </c>
      <c r="Q1182" s="71" t="s">
        <v>217</v>
      </c>
      <c r="R1182" s="103" t="s">
        <v>44</v>
      </c>
      <c r="S1182" s="103">
        <v>22</v>
      </c>
      <c r="T1182" s="554">
        <v>132000</v>
      </c>
      <c r="U1182" s="554">
        <v>2904000</v>
      </c>
      <c r="V1182" s="554"/>
      <c r="W1182" s="107" t="s">
        <v>1078</v>
      </c>
      <c r="X1182" s="103" t="s">
        <v>27</v>
      </c>
      <c r="Y1182" s="108">
        <v>28.75</v>
      </c>
      <c r="Z1182" s="109"/>
      <c r="AA1182" s="554">
        <v>854777</v>
      </c>
      <c r="AB1182" s="554">
        <v>24574838.75</v>
      </c>
      <c r="AC1182" s="71"/>
      <c r="AD1182" s="71" t="s">
        <v>471</v>
      </c>
      <c r="AE1182" s="71" t="s">
        <v>491</v>
      </c>
      <c r="AF1182" s="71" t="s">
        <v>477</v>
      </c>
      <c r="AG1182" s="71" t="s">
        <v>136</v>
      </c>
      <c r="AH1182" s="103"/>
      <c r="AI1182" s="71"/>
      <c r="AJ1182" s="103"/>
      <c r="AK1182" s="103"/>
      <c r="AL1182" s="554" t="s">
        <v>35</v>
      </c>
      <c r="AM1182" s="554" t="s">
        <v>35</v>
      </c>
      <c r="AN1182" s="71"/>
      <c r="AO1182" s="103"/>
      <c r="AP1182" s="602" t="s">
        <v>35</v>
      </c>
      <c r="AQ1182" s="107"/>
      <c r="AR1182" s="107"/>
    </row>
    <row r="1183" spans="1:44" outlineLevel="2">
      <c r="A1183" s="72">
        <v>78</v>
      </c>
      <c r="B1183" s="552" t="s">
        <v>35</v>
      </c>
      <c r="C1183" s="552"/>
      <c r="D1183" s="71"/>
      <c r="E1183" s="103"/>
      <c r="F1183" s="103"/>
      <c r="G1183" s="103"/>
      <c r="H1183" s="103"/>
      <c r="I1183" s="103"/>
      <c r="J1183" s="103"/>
      <c r="K1183" s="107"/>
      <c r="L1183" s="105" t="s">
        <v>35</v>
      </c>
      <c r="M1183" s="554" t="s">
        <v>35</v>
      </c>
      <c r="N1183" s="554" t="s">
        <v>35</v>
      </c>
      <c r="O1183" s="554" t="s">
        <v>35</v>
      </c>
      <c r="P1183" s="554" t="s">
        <v>35</v>
      </c>
      <c r="Q1183" s="71" t="s">
        <v>52</v>
      </c>
      <c r="R1183" s="103" t="s">
        <v>44</v>
      </c>
      <c r="S1183" s="103">
        <v>15</v>
      </c>
      <c r="T1183" s="554">
        <v>76000</v>
      </c>
      <c r="U1183" s="554">
        <v>1140000</v>
      </c>
      <c r="V1183" s="554"/>
      <c r="W1183" s="107" t="s">
        <v>1293</v>
      </c>
      <c r="X1183" s="103" t="s">
        <v>27</v>
      </c>
      <c r="Y1183" s="108">
        <v>8.5</v>
      </c>
      <c r="Z1183" s="109"/>
      <c r="AA1183" s="554">
        <v>300480</v>
      </c>
      <c r="AB1183" s="554">
        <v>2554080</v>
      </c>
      <c r="AC1183" s="71"/>
      <c r="AD1183" s="71"/>
      <c r="AE1183" s="71"/>
      <c r="AF1183" s="71"/>
      <c r="AG1183" s="71"/>
      <c r="AH1183" s="103"/>
      <c r="AI1183" s="71"/>
      <c r="AJ1183" s="103"/>
      <c r="AK1183" s="103"/>
      <c r="AL1183" s="554" t="s">
        <v>35</v>
      </c>
      <c r="AM1183" s="554" t="s">
        <v>35</v>
      </c>
      <c r="AN1183" s="71"/>
      <c r="AO1183" s="103"/>
      <c r="AP1183" s="602" t="s">
        <v>35</v>
      </c>
      <c r="AQ1183" s="107"/>
      <c r="AR1183" s="107"/>
    </row>
    <row r="1184" spans="1:44" outlineLevel="2">
      <c r="A1184" s="72">
        <v>78</v>
      </c>
      <c r="B1184" s="552" t="s">
        <v>35</v>
      </c>
      <c r="C1184" s="552"/>
      <c r="D1184" s="71"/>
      <c r="E1184" s="103"/>
      <c r="F1184" s="103"/>
      <c r="G1184" s="103"/>
      <c r="H1184" s="103"/>
      <c r="I1184" s="103"/>
      <c r="J1184" s="103"/>
      <c r="K1184" s="107"/>
      <c r="L1184" s="105" t="s">
        <v>35</v>
      </c>
      <c r="M1184" s="554" t="s">
        <v>35</v>
      </c>
      <c r="N1184" s="554" t="s">
        <v>35</v>
      </c>
      <c r="O1184" s="554" t="s">
        <v>35</v>
      </c>
      <c r="P1184" s="554" t="s">
        <v>35</v>
      </c>
      <c r="Q1184" s="71" t="s">
        <v>53</v>
      </c>
      <c r="R1184" s="103" t="s">
        <v>44</v>
      </c>
      <c r="S1184" s="103">
        <v>20</v>
      </c>
      <c r="T1184" s="554">
        <v>34000</v>
      </c>
      <c r="U1184" s="554">
        <v>680000</v>
      </c>
      <c r="V1184" s="554"/>
      <c r="W1184" s="107" t="s">
        <v>1294</v>
      </c>
      <c r="X1184" s="103" t="s">
        <v>27</v>
      </c>
      <c r="Y1184" s="108">
        <v>8.0399999999999991</v>
      </c>
      <c r="Z1184" s="109"/>
      <c r="AA1184" s="554">
        <v>269273</v>
      </c>
      <c r="AB1184" s="554">
        <v>2164954.92</v>
      </c>
      <c r="AC1184" s="71"/>
      <c r="AD1184" s="71"/>
      <c r="AE1184" s="71"/>
      <c r="AF1184" s="71"/>
      <c r="AG1184" s="71"/>
      <c r="AH1184" s="103"/>
      <c r="AI1184" s="71"/>
      <c r="AJ1184" s="103"/>
      <c r="AK1184" s="103"/>
      <c r="AL1184" s="554" t="s">
        <v>35</v>
      </c>
      <c r="AM1184" s="554" t="s">
        <v>35</v>
      </c>
      <c r="AN1184" s="71"/>
      <c r="AO1184" s="103"/>
      <c r="AP1184" s="602" t="s">
        <v>35</v>
      </c>
      <c r="AQ1184" s="107"/>
      <c r="AR1184" s="107"/>
    </row>
    <row r="1185" spans="1:44" outlineLevel="2">
      <c r="A1185" s="72">
        <v>78</v>
      </c>
      <c r="B1185" s="552" t="s">
        <v>35</v>
      </c>
      <c r="C1185" s="552"/>
      <c r="D1185" s="71"/>
      <c r="E1185" s="103"/>
      <c r="F1185" s="103"/>
      <c r="G1185" s="103"/>
      <c r="H1185" s="103"/>
      <c r="I1185" s="103"/>
      <c r="J1185" s="103"/>
      <c r="K1185" s="107"/>
      <c r="L1185" s="105" t="s">
        <v>35</v>
      </c>
      <c r="M1185" s="554" t="s">
        <v>35</v>
      </c>
      <c r="N1185" s="554" t="s">
        <v>35</v>
      </c>
      <c r="O1185" s="554" t="s">
        <v>35</v>
      </c>
      <c r="P1185" s="554" t="s">
        <v>35</v>
      </c>
      <c r="Q1185" s="71" t="s">
        <v>492</v>
      </c>
      <c r="R1185" s="103" t="s">
        <v>27</v>
      </c>
      <c r="S1185" s="103">
        <v>25</v>
      </c>
      <c r="T1185" s="554">
        <v>12000</v>
      </c>
      <c r="U1185" s="554">
        <v>300000</v>
      </c>
      <c r="V1185" s="554"/>
      <c r="W1185" s="107" t="s">
        <v>1295</v>
      </c>
      <c r="X1185" s="103" t="s">
        <v>27</v>
      </c>
      <c r="Y1185" s="108">
        <v>5.0599999999999996</v>
      </c>
      <c r="Z1185" s="109"/>
      <c r="AA1185" s="554">
        <v>295078</v>
      </c>
      <c r="AB1185" s="554">
        <v>1493094.68</v>
      </c>
      <c r="AC1185" s="71"/>
      <c r="AD1185" s="71"/>
      <c r="AE1185" s="71"/>
      <c r="AF1185" s="71"/>
      <c r="AG1185" s="71"/>
      <c r="AH1185" s="103"/>
      <c r="AI1185" s="71"/>
      <c r="AJ1185" s="103"/>
      <c r="AK1185" s="103"/>
      <c r="AL1185" s="554" t="s">
        <v>35</v>
      </c>
      <c r="AM1185" s="554" t="s">
        <v>35</v>
      </c>
      <c r="AN1185" s="71"/>
      <c r="AO1185" s="103"/>
      <c r="AP1185" s="602" t="s">
        <v>35</v>
      </c>
      <c r="AQ1185" s="107"/>
      <c r="AR1185" s="107"/>
    </row>
    <row r="1186" spans="1:44" outlineLevel="2">
      <c r="A1186" s="72">
        <v>78</v>
      </c>
      <c r="B1186" s="552" t="s">
        <v>35</v>
      </c>
      <c r="C1186" s="552"/>
      <c r="D1186" s="71"/>
      <c r="E1186" s="103"/>
      <c r="F1186" s="103"/>
      <c r="G1186" s="103"/>
      <c r="H1186" s="103"/>
      <c r="I1186" s="103"/>
      <c r="J1186" s="103"/>
      <c r="K1186" s="107"/>
      <c r="L1186" s="105" t="s">
        <v>35</v>
      </c>
      <c r="M1186" s="554" t="s">
        <v>35</v>
      </c>
      <c r="N1186" s="554" t="s">
        <v>35</v>
      </c>
      <c r="O1186" s="554" t="s">
        <v>35</v>
      </c>
      <c r="P1186" s="554" t="s">
        <v>35</v>
      </c>
      <c r="Q1186" s="71" t="s">
        <v>493</v>
      </c>
      <c r="R1186" s="103" t="s">
        <v>44</v>
      </c>
      <c r="S1186" s="103">
        <v>1</v>
      </c>
      <c r="T1186" s="554">
        <v>600000</v>
      </c>
      <c r="U1186" s="554">
        <v>600000</v>
      </c>
      <c r="V1186" s="554"/>
      <c r="W1186" s="107" t="s">
        <v>1023</v>
      </c>
      <c r="X1186" s="103" t="s">
        <v>38</v>
      </c>
      <c r="Y1186" s="108">
        <v>0.156</v>
      </c>
      <c r="Z1186" s="109"/>
      <c r="AA1186" s="554">
        <v>2523428</v>
      </c>
      <c r="AB1186" s="554">
        <v>393654.76799999998</v>
      </c>
      <c r="AC1186" s="71"/>
      <c r="AD1186" s="71"/>
      <c r="AE1186" s="71"/>
      <c r="AF1186" s="71"/>
      <c r="AG1186" s="71"/>
      <c r="AH1186" s="103"/>
      <c r="AI1186" s="71"/>
      <c r="AJ1186" s="103"/>
      <c r="AK1186" s="103"/>
      <c r="AL1186" s="554" t="s">
        <v>35</v>
      </c>
      <c r="AM1186" s="554" t="s">
        <v>35</v>
      </c>
      <c r="AN1186" s="71"/>
      <c r="AO1186" s="103"/>
      <c r="AP1186" s="602" t="s">
        <v>35</v>
      </c>
      <c r="AQ1186" s="107"/>
      <c r="AR1186" s="107"/>
    </row>
    <row r="1187" spans="1:44" outlineLevel="2">
      <c r="A1187" s="72">
        <v>78</v>
      </c>
      <c r="B1187" s="552" t="s">
        <v>35</v>
      </c>
      <c r="C1187" s="552"/>
      <c r="D1187" s="71"/>
      <c r="E1187" s="103"/>
      <c r="F1187" s="103"/>
      <c r="G1187" s="103"/>
      <c r="H1187" s="103"/>
      <c r="I1187" s="103"/>
      <c r="J1187" s="103"/>
      <c r="K1187" s="107"/>
      <c r="L1187" s="105" t="s">
        <v>35</v>
      </c>
      <c r="M1187" s="554" t="s">
        <v>35</v>
      </c>
      <c r="N1187" s="554" t="s">
        <v>35</v>
      </c>
      <c r="O1187" s="554" t="s">
        <v>35</v>
      </c>
      <c r="P1187" s="554" t="s">
        <v>35</v>
      </c>
      <c r="Q1187" s="71" t="s">
        <v>35</v>
      </c>
      <c r="R1187" s="103"/>
      <c r="S1187" s="103"/>
      <c r="T1187" s="554" t="s">
        <v>35</v>
      </c>
      <c r="U1187" s="554" t="s">
        <v>35</v>
      </c>
      <c r="V1187" s="554"/>
      <c r="W1187" s="107" t="s">
        <v>1194</v>
      </c>
      <c r="X1187" s="103" t="s">
        <v>27</v>
      </c>
      <c r="Y1187" s="108">
        <v>0.96</v>
      </c>
      <c r="Z1187" s="109"/>
      <c r="AA1187" s="554">
        <v>292949</v>
      </c>
      <c r="AB1187" s="554">
        <v>281231.03999999998</v>
      </c>
      <c r="AC1187" s="71"/>
      <c r="AD1187" s="71"/>
      <c r="AE1187" s="71"/>
      <c r="AF1187" s="71"/>
      <c r="AG1187" s="71"/>
      <c r="AH1187" s="103"/>
      <c r="AI1187" s="71"/>
      <c r="AJ1187" s="103"/>
      <c r="AK1187" s="103"/>
      <c r="AL1187" s="554" t="s">
        <v>35</v>
      </c>
      <c r="AM1187" s="554" t="s">
        <v>35</v>
      </c>
      <c r="AN1187" s="71"/>
      <c r="AO1187" s="103"/>
      <c r="AP1187" s="602" t="s">
        <v>35</v>
      </c>
      <c r="AQ1187" s="107"/>
      <c r="AR1187" s="107"/>
    </row>
    <row r="1188" spans="1:44" outlineLevel="2">
      <c r="A1188" s="72">
        <v>78</v>
      </c>
      <c r="B1188" s="552" t="s">
        <v>35</v>
      </c>
      <c r="C1188" s="552"/>
      <c r="D1188" s="71"/>
      <c r="E1188" s="103"/>
      <c r="F1188" s="103"/>
      <c r="G1188" s="103"/>
      <c r="H1188" s="103"/>
      <c r="I1188" s="103"/>
      <c r="J1188" s="103"/>
      <c r="K1188" s="107"/>
      <c r="L1188" s="105" t="s">
        <v>35</v>
      </c>
      <c r="M1188" s="554" t="s">
        <v>35</v>
      </c>
      <c r="N1188" s="554" t="s">
        <v>35</v>
      </c>
      <c r="O1188" s="554" t="s">
        <v>35</v>
      </c>
      <c r="P1188" s="554" t="s">
        <v>35</v>
      </c>
      <c r="Q1188" s="71" t="s">
        <v>35</v>
      </c>
      <c r="R1188" s="103"/>
      <c r="S1188" s="103"/>
      <c r="T1188" s="554" t="s">
        <v>35</v>
      </c>
      <c r="U1188" s="554" t="s">
        <v>35</v>
      </c>
      <c r="V1188" s="554"/>
      <c r="W1188" s="107" t="s">
        <v>1254</v>
      </c>
      <c r="X1188" s="103" t="s">
        <v>27</v>
      </c>
      <c r="Y1188" s="108">
        <v>4</v>
      </c>
      <c r="Z1188" s="109"/>
      <c r="AA1188" s="554">
        <v>873908</v>
      </c>
      <c r="AB1188" s="554">
        <v>3495632</v>
      </c>
      <c r="AC1188" s="71"/>
      <c r="AD1188" s="71" t="s">
        <v>471</v>
      </c>
      <c r="AE1188" s="71" t="s">
        <v>107</v>
      </c>
      <c r="AF1188" s="71" t="s">
        <v>116</v>
      </c>
      <c r="AG1188" s="71" t="s">
        <v>136</v>
      </c>
      <c r="AH1188" s="103"/>
      <c r="AI1188" s="71"/>
      <c r="AJ1188" s="103"/>
      <c r="AK1188" s="103"/>
      <c r="AL1188" s="554" t="s">
        <v>35</v>
      </c>
      <c r="AM1188" s="554" t="s">
        <v>35</v>
      </c>
      <c r="AN1188" s="71"/>
      <c r="AO1188" s="103"/>
      <c r="AP1188" s="602" t="s">
        <v>35</v>
      </c>
      <c r="AQ1188" s="107"/>
      <c r="AR1188" s="107"/>
    </row>
    <row r="1189" spans="1:44" outlineLevel="2">
      <c r="A1189" s="72">
        <v>78</v>
      </c>
      <c r="B1189" s="552" t="s">
        <v>35</v>
      </c>
      <c r="C1189" s="552"/>
      <c r="D1189" s="71"/>
      <c r="E1189" s="103"/>
      <c r="F1189" s="103"/>
      <c r="G1189" s="103"/>
      <c r="H1189" s="103"/>
      <c r="I1189" s="103"/>
      <c r="J1189" s="103"/>
      <c r="K1189" s="107"/>
      <c r="L1189" s="105" t="s">
        <v>35</v>
      </c>
      <c r="M1189" s="554" t="s">
        <v>35</v>
      </c>
      <c r="N1189" s="554" t="s">
        <v>35</v>
      </c>
      <c r="O1189" s="554" t="s">
        <v>35</v>
      </c>
      <c r="P1189" s="554" t="s">
        <v>35</v>
      </c>
      <c r="Q1189" s="71" t="s">
        <v>35</v>
      </c>
      <c r="R1189" s="103"/>
      <c r="S1189" s="103"/>
      <c r="T1189" s="554" t="s">
        <v>35</v>
      </c>
      <c r="U1189" s="554" t="s">
        <v>35</v>
      </c>
      <c r="V1189" s="554"/>
      <c r="W1189" s="107" t="s">
        <v>1254</v>
      </c>
      <c r="X1189" s="103" t="s">
        <v>27</v>
      </c>
      <c r="Y1189" s="108">
        <v>6.24</v>
      </c>
      <c r="Z1189" s="109"/>
      <c r="AA1189" s="554">
        <v>873908</v>
      </c>
      <c r="AB1189" s="554">
        <v>5453185.9199999999</v>
      </c>
      <c r="AC1189" s="71"/>
      <c r="AD1189" s="71" t="s">
        <v>471</v>
      </c>
      <c r="AE1189" s="71" t="s">
        <v>107</v>
      </c>
      <c r="AF1189" s="71" t="s">
        <v>116</v>
      </c>
      <c r="AG1189" s="71" t="s">
        <v>136</v>
      </c>
      <c r="AH1189" s="103"/>
      <c r="AI1189" s="71"/>
      <c r="AJ1189" s="103"/>
      <c r="AK1189" s="103"/>
      <c r="AL1189" s="554" t="s">
        <v>35</v>
      </c>
      <c r="AM1189" s="554" t="s">
        <v>35</v>
      </c>
      <c r="AN1189" s="71"/>
      <c r="AO1189" s="103"/>
      <c r="AP1189" s="602" t="s">
        <v>35</v>
      </c>
      <c r="AQ1189" s="107"/>
      <c r="AR1189" s="107"/>
    </row>
    <row r="1190" spans="1:44" outlineLevel="2">
      <c r="A1190" s="72">
        <v>78</v>
      </c>
      <c r="B1190" s="552" t="s">
        <v>35</v>
      </c>
      <c r="C1190" s="552"/>
      <c r="D1190" s="71"/>
      <c r="E1190" s="103"/>
      <c r="F1190" s="103"/>
      <c r="G1190" s="103"/>
      <c r="H1190" s="103"/>
      <c r="I1190" s="103"/>
      <c r="J1190" s="103"/>
      <c r="K1190" s="107"/>
      <c r="L1190" s="105" t="s">
        <v>35</v>
      </c>
      <c r="M1190" s="554" t="s">
        <v>35</v>
      </c>
      <c r="N1190" s="554" t="s">
        <v>35</v>
      </c>
      <c r="O1190" s="554" t="s">
        <v>35</v>
      </c>
      <c r="P1190" s="554" t="s">
        <v>35</v>
      </c>
      <c r="Q1190" s="71" t="s">
        <v>35</v>
      </c>
      <c r="R1190" s="103"/>
      <c r="S1190" s="103"/>
      <c r="T1190" s="554" t="s">
        <v>35</v>
      </c>
      <c r="U1190" s="554" t="s">
        <v>35</v>
      </c>
      <c r="V1190" s="554"/>
      <c r="W1190" s="107" t="s">
        <v>1296</v>
      </c>
      <c r="X1190" s="103" t="s">
        <v>27</v>
      </c>
      <c r="Y1190" s="108">
        <v>15</v>
      </c>
      <c r="Z1190" s="109"/>
      <c r="AA1190" s="554">
        <v>748631</v>
      </c>
      <c r="AB1190" s="554">
        <v>11229465</v>
      </c>
      <c r="AC1190" s="71"/>
      <c r="AD1190" s="71" t="s">
        <v>471</v>
      </c>
      <c r="AE1190" s="71" t="s">
        <v>107</v>
      </c>
      <c r="AF1190" s="71" t="s">
        <v>116</v>
      </c>
      <c r="AG1190" s="71" t="s">
        <v>136</v>
      </c>
      <c r="AH1190" s="103"/>
      <c r="AI1190" s="71"/>
      <c r="AJ1190" s="103"/>
      <c r="AK1190" s="103"/>
      <c r="AL1190" s="554" t="s">
        <v>35</v>
      </c>
      <c r="AM1190" s="554" t="s">
        <v>35</v>
      </c>
      <c r="AN1190" s="71"/>
      <c r="AO1190" s="103"/>
      <c r="AP1190" s="602" t="s">
        <v>35</v>
      </c>
      <c r="AQ1190" s="107"/>
      <c r="AR1190" s="107"/>
    </row>
    <row r="1191" spans="1:44" ht="37.5" outlineLevel="2">
      <c r="A1191" s="72">
        <v>78</v>
      </c>
      <c r="B1191" s="552" t="s">
        <v>35</v>
      </c>
      <c r="C1191" s="552"/>
      <c r="D1191" s="71"/>
      <c r="E1191" s="103"/>
      <c r="F1191" s="103"/>
      <c r="G1191" s="103"/>
      <c r="H1191" s="103"/>
      <c r="I1191" s="103"/>
      <c r="J1191" s="103"/>
      <c r="K1191" s="107"/>
      <c r="L1191" s="105" t="s">
        <v>35</v>
      </c>
      <c r="M1191" s="554" t="s">
        <v>35</v>
      </c>
      <c r="N1191" s="554" t="s">
        <v>35</v>
      </c>
      <c r="O1191" s="554" t="s">
        <v>35</v>
      </c>
      <c r="P1191" s="554" t="s">
        <v>35</v>
      </c>
      <c r="Q1191" s="71" t="s">
        <v>35</v>
      </c>
      <c r="R1191" s="103"/>
      <c r="S1191" s="103"/>
      <c r="T1191" s="554" t="s">
        <v>35</v>
      </c>
      <c r="U1191" s="554" t="s">
        <v>35</v>
      </c>
      <c r="V1191" s="554"/>
      <c r="W1191" s="107" t="s">
        <v>1297</v>
      </c>
      <c r="X1191" s="103" t="s">
        <v>27</v>
      </c>
      <c r="Y1191" s="108">
        <v>21.76</v>
      </c>
      <c r="Z1191" s="109"/>
      <c r="AA1191" s="554">
        <v>257144</v>
      </c>
      <c r="AB1191" s="554">
        <v>5595453.4400000004</v>
      </c>
      <c r="AC1191" s="71"/>
      <c r="AD1191" s="71"/>
      <c r="AE1191" s="71"/>
      <c r="AF1191" s="71"/>
      <c r="AG1191" s="71"/>
      <c r="AH1191" s="103"/>
      <c r="AI1191" s="71"/>
      <c r="AJ1191" s="103"/>
      <c r="AK1191" s="103"/>
      <c r="AL1191" s="554" t="s">
        <v>35</v>
      </c>
      <c r="AM1191" s="554" t="s">
        <v>35</v>
      </c>
      <c r="AN1191" s="71"/>
      <c r="AO1191" s="103"/>
      <c r="AP1191" s="602" t="s">
        <v>35</v>
      </c>
      <c r="AQ1191" s="107"/>
      <c r="AR1191" s="107"/>
    </row>
    <row r="1192" spans="1:44" outlineLevel="2">
      <c r="A1192" s="72">
        <v>78</v>
      </c>
      <c r="B1192" s="552" t="s">
        <v>35</v>
      </c>
      <c r="C1192" s="552"/>
      <c r="D1192" s="71"/>
      <c r="E1192" s="103"/>
      <c r="F1192" s="103"/>
      <c r="G1192" s="103"/>
      <c r="H1192" s="103"/>
      <c r="I1192" s="103"/>
      <c r="J1192" s="103"/>
      <c r="K1192" s="107"/>
      <c r="L1192" s="105" t="s">
        <v>35</v>
      </c>
      <c r="M1192" s="554" t="s">
        <v>35</v>
      </c>
      <c r="N1192" s="554" t="s">
        <v>35</v>
      </c>
      <c r="O1192" s="554" t="s">
        <v>35</v>
      </c>
      <c r="P1192" s="554" t="s">
        <v>35</v>
      </c>
      <c r="Q1192" s="71" t="s">
        <v>35</v>
      </c>
      <c r="R1192" s="103"/>
      <c r="S1192" s="103"/>
      <c r="T1192" s="554" t="s">
        <v>35</v>
      </c>
      <c r="U1192" s="554" t="s">
        <v>35</v>
      </c>
      <c r="V1192" s="554"/>
      <c r="W1192" s="107" t="s">
        <v>1194</v>
      </c>
      <c r="X1192" s="103" t="s">
        <v>27</v>
      </c>
      <c r="Y1192" s="108">
        <v>1.26</v>
      </c>
      <c r="Z1192" s="109"/>
      <c r="AA1192" s="554">
        <v>292949</v>
      </c>
      <c r="AB1192" s="554">
        <v>369115.74</v>
      </c>
      <c r="AC1192" s="71"/>
      <c r="AD1192" s="71"/>
      <c r="AE1192" s="71"/>
      <c r="AF1192" s="71"/>
      <c r="AG1192" s="71"/>
      <c r="AH1192" s="103"/>
      <c r="AI1192" s="71"/>
      <c r="AJ1192" s="103"/>
      <c r="AK1192" s="103"/>
      <c r="AL1192" s="554" t="s">
        <v>35</v>
      </c>
      <c r="AM1192" s="554" t="s">
        <v>35</v>
      </c>
      <c r="AN1192" s="71"/>
      <c r="AO1192" s="103"/>
      <c r="AP1192" s="602" t="s">
        <v>35</v>
      </c>
      <c r="AQ1192" s="107"/>
      <c r="AR1192" s="107"/>
    </row>
    <row r="1193" spans="1:44" outlineLevel="2">
      <c r="A1193" s="72">
        <v>78</v>
      </c>
      <c r="B1193" s="552" t="s">
        <v>35</v>
      </c>
      <c r="C1193" s="552"/>
      <c r="D1193" s="71"/>
      <c r="E1193" s="103"/>
      <c r="F1193" s="103"/>
      <c r="G1193" s="103"/>
      <c r="H1193" s="103"/>
      <c r="I1193" s="103"/>
      <c r="J1193" s="103"/>
      <c r="K1193" s="107"/>
      <c r="L1193" s="105" t="s">
        <v>35</v>
      </c>
      <c r="M1193" s="554" t="s">
        <v>35</v>
      </c>
      <c r="N1193" s="554" t="s">
        <v>35</v>
      </c>
      <c r="O1193" s="554" t="s">
        <v>35</v>
      </c>
      <c r="P1193" s="554" t="s">
        <v>35</v>
      </c>
      <c r="Q1193" s="71" t="s">
        <v>35</v>
      </c>
      <c r="R1193" s="103"/>
      <c r="S1193" s="103"/>
      <c r="T1193" s="554" t="s">
        <v>35</v>
      </c>
      <c r="U1193" s="554" t="s">
        <v>35</v>
      </c>
      <c r="V1193" s="554"/>
      <c r="W1193" s="107" t="s">
        <v>1083</v>
      </c>
      <c r="X1193" s="103" t="s">
        <v>27</v>
      </c>
      <c r="Y1193" s="108">
        <v>2.92</v>
      </c>
      <c r="Z1193" s="109"/>
      <c r="AA1193" s="554">
        <v>282038</v>
      </c>
      <c r="AB1193" s="554">
        <v>823550.96</v>
      </c>
      <c r="AC1193" s="71"/>
      <c r="AD1193" s="71"/>
      <c r="AE1193" s="71"/>
      <c r="AF1193" s="71"/>
      <c r="AG1193" s="71"/>
      <c r="AH1193" s="103"/>
      <c r="AI1193" s="71"/>
      <c r="AJ1193" s="103"/>
      <c r="AK1193" s="103"/>
      <c r="AL1193" s="554" t="s">
        <v>35</v>
      </c>
      <c r="AM1193" s="554" t="s">
        <v>35</v>
      </c>
      <c r="AN1193" s="71"/>
      <c r="AO1193" s="103"/>
      <c r="AP1193" s="602" t="s">
        <v>35</v>
      </c>
      <c r="AQ1193" s="107"/>
      <c r="AR1193" s="107"/>
    </row>
    <row r="1194" spans="1:44" ht="37.5" outlineLevel="2">
      <c r="A1194" s="72">
        <v>78</v>
      </c>
      <c r="B1194" s="552" t="s">
        <v>35</v>
      </c>
      <c r="C1194" s="552"/>
      <c r="D1194" s="71"/>
      <c r="E1194" s="103"/>
      <c r="F1194" s="103"/>
      <c r="G1194" s="103"/>
      <c r="H1194" s="103"/>
      <c r="I1194" s="103"/>
      <c r="J1194" s="103"/>
      <c r="K1194" s="107"/>
      <c r="L1194" s="105" t="s">
        <v>35</v>
      </c>
      <c r="M1194" s="554" t="s">
        <v>35</v>
      </c>
      <c r="N1194" s="554" t="s">
        <v>35</v>
      </c>
      <c r="O1194" s="554" t="s">
        <v>35</v>
      </c>
      <c r="P1194" s="554" t="s">
        <v>35</v>
      </c>
      <c r="Q1194" s="71" t="s">
        <v>35</v>
      </c>
      <c r="R1194" s="103"/>
      <c r="S1194" s="103"/>
      <c r="T1194" s="554" t="s">
        <v>35</v>
      </c>
      <c r="U1194" s="554" t="s">
        <v>35</v>
      </c>
      <c r="V1194" s="554"/>
      <c r="W1194" s="107" t="s">
        <v>1049</v>
      </c>
      <c r="X1194" s="103" t="s">
        <v>42</v>
      </c>
      <c r="Y1194" s="108">
        <v>1</v>
      </c>
      <c r="Z1194" s="109"/>
      <c r="AA1194" s="554">
        <v>3793079</v>
      </c>
      <c r="AB1194" s="554">
        <v>3793079</v>
      </c>
      <c r="AC1194" s="71"/>
      <c r="AD1194" s="71"/>
      <c r="AE1194" s="71"/>
      <c r="AF1194" s="71"/>
      <c r="AG1194" s="71"/>
      <c r="AH1194" s="103"/>
      <c r="AI1194" s="71"/>
      <c r="AJ1194" s="103"/>
      <c r="AK1194" s="103"/>
      <c r="AL1194" s="554" t="s">
        <v>35</v>
      </c>
      <c r="AM1194" s="554" t="s">
        <v>35</v>
      </c>
      <c r="AN1194" s="71"/>
      <c r="AO1194" s="103"/>
      <c r="AP1194" s="602" t="s">
        <v>35</v>
      </c>
      <c r="AQ1194" s="107"/>
      <c r="AR1194" s="107"/>
    </row>
    <row r="1195" spans="1:44" ht="37.5" outlineLevel="2">
      <c r="A1195" s="72">
        <v>78</v>
      </c>
      <c r="B1195" s="552" t="s">
        <v>35</v>
      </c>
      <c r="C1195" s="552"/>
      <c r="D1195" s="71"/>
      <c r="E1195" s="103"/>
      <c r="F1195" s="103"/>
      <c r="G1195" s="103"/>
      <c r="H1195" s="103"/>
      <c r="I1195" s="103"/>
      <c r="J1195" s="103"/>
      <c r="K1195" s="107"/>
      <c r="L1195" s="105" t="s">
        <v>35</v>
      </c>
      <c r="M1195" s="554" t="s">
        <v>35</v>
      </c>
      <c r="N1195" s="554" t="s">
        <v>35</v>
      </c>
      <c r="O1195" s="554" t="s">
        <v>35</v>
      </c>
      <c r="P1195" s="554" t="s">
        <v>35</v>
      </c>
      <c r="Q1195" s="71" t="s">
        <v>35</v>
      </c>
      <c r="R1195" s="103"/>
      <c r="S1195" s="103"/>
      <c r="T1195" s="554" t="s">
        <v>35</v>
      </c>
      <c r="U1195" s="554" t="s">
        <v>35</v>
      </c>
      <c r="V1195" s="554"/>
      <c r="W1195" s="107" t="s">
        <v>1080</v>
      </c>
      <c r="X1195" s="103" t="s">
        <v>27</v>
      </c>
      <c r="Y1195" s="108">
        <v>6.5</v>
      </c>
      <c r="Z1195" s="109"/>
      <c r="AA1195" s="554">
        <v>10375629</v>
      </c>
      <c r="AB1195" s="554">
        <v>67441588.5</v>
      </c>
      <c r="AC1195" s="71"/>
      <c r="AD1195" s="71"/>
      <c r="AE1195" s="71"/>
      <c r="AF1195" s="71"/>
      <c r="AG1195" s="71"/>
      <c r="AH1195" s="103"/>
      <c r="AI1195" s="71"/>
      <c r="AJ1195" s="103"/>
      <c r="AK1195" s="103"/>
      <c r="AL1195" s="554" t="s">
        <v>35</v>
      </c>
      <c r="AM1195" s="554" t="s">
        <v>35</v>
      </c>
      <c r="AN1195" s="71"/>
      <c r="AO1195" s="103"/>
      <c r="AP1195" s="602" t="s">
        <v>35</v>
      </c>
      <c r="AQ1195" s="107"/>
      <c r="AR1195" s="107"/>
    </row>
    <row r="1196" spans="1:44" outlineLevel="2">
      <c r="A1196" s="72">
        <v>78</v>
      </c>
      <c r="B1196" s="552" t="s">
        <v>35</v>
      </c>
      <c r="C1196" s="552"/>
      <c r="D1196" s="71"/>
      <c r="E1196" s="103"/>
      <c r="F1196" s="103"/>
      <c r="G1196" s="103"/>
      <c r="H1196" s="103"/>
      <c r="I1196" s="103"/>
      <c r="J1196" s="103"/>
      <c r="K1196" s="107"/>
      <c r="L1196" s="105" t="s">
        <v>35</v>
      </c>
      <c r="M1196" s="554" t="s">
        <v>35</v>
      </c>
      <c r="N1196" s="554" t="s">
        <v>35</v>
      </c>
      <c r="O1196" s="554" t="s">
        <v>35</v>
      </c>
      <c r="P1196" s="554" t="s">
        <v>35</v>
      </c>
      <c r="Q1196" s="71" t="s">
        <v>35</v>
      </c>
      <c r="R1196" s="103"/>
      <c r="S1196" s="103"/>
      <c r="T1196" s="554" t="s">
        <v>35</v>
      </c>
      <c r="U1196" s="554" t="s">
        <v>35</v>
      </c>
      <c r="V1196" s="554"/>
      <c r="W1196" s="107" t="s">
        <v>1091</v>
      </c>
      <c r="X1196" s="103" t="s">
        <v>27</v>
      </c>
      <c r="Y1196" s="108">
        <v>21.729999999999997</v>
      </c>
      <c r="Z1196" s="109"/>
      <c r="AA1196" s="554">
        <v>161275</v>
      </c>
      <c r="AB1196" s="554">
        <v>3504505.7499999995</v>
      </c>
      <c r="AC1196" s="71"/>
      <c r="AD1196" s="71"/>
      <c r="AE1196" s="71"/>
      <c r="AF1196" s="71"/>
      <c r="AG1196" s="71"/>
      <c r="AH1196" s="103"/>
      <c r="AI1196" s="71"/>
      <c r="AJ1196" s="103"/>
      <c r="AK1196" s="103"/>
      <c r="AL1196" s="554" t="s">
        <v>35</v>
      </c>
      <c r="AM1196" s="554" t="s">
        <v>35</v>
      </c>
      <c r="AN1196" s="71"/>
      <c r="AO1196" s="103"/>
      <c r="AP1196" s="602" t="s">
        <v>35</v>
      </c>
      <c r="AQ1196" s="107"/>
      <c r="AR1196" s="107"/>
    </row>
    <row r="1197" spans="1:44" outlineLevel="2">
      <c r="A1197" s="72">
        <v>78</v>
      </c>
      <c r="B1197" s="552" t="s">
        <v>35</v>
      </c>
      <c r="C1197" s="552"/>
      <c r="D1197" s="71"/>
      <c r="E1197" s="103"/>
      <c r="F1197" s="103"/>
      <c r="G1197" s="103"/>
      <c r="H1197" s="103"/>
      <c r="I1197" s="103"/>
      <c r="J1197" s="103"/>
      <c r="K1197" s="107"/>
      <c r="L1197" s="105" t="s">
        <v>35</v>
      </c>
      <c r="M1197" s="554" t="s">
        <v>35</v>
      </c>
      <c r="N1197" s="554" t="s">
        <v>35</v>
      </c>
      <c r="O1197" s="554" t="s">
        <v>35</v>
      </c>
      <c r="P1197" s="554" t="s">
        <v>35</v>
      </c>
      <c r="Q1197" s="71" t="s">
        <v>35</v>
      </c>
      <c r="R1197" s="103"/>
      <c r="S1197" s="103"/>
      <c r="T1197" s="554" t="s">
        <v>35</v>
      </c>
      <c r="U1197" s="554" t="s">
        <v>35</v>
      </c>
      <c r="V1197" s="554"/>
      <c r="W1197" s="107" t="s">
        <v>1006</v>
      </c>
      <c r="X1197" s="103" t="s">
        <v>27</v>
      </c>
      <c r="Y1197" s="108">
        <v>95.17</v>
      </c>
      <c r="Z1197" s="109"/>
      <c r="AA1197" s="554">
        <v>109890</v>
      </c>
      <c r="AB1197" s="554">
        <v>10458231.300000001</v>
      </c>
      <c r="AC1197" s="71"/>
      <c r="AD1197" s="71"/>
      <c r="AE1197" s="71"/>
      <c r="AF1197" s="71"/>
      <c r="AG1197" s="71"/>
      <c r="AH1197" s="103"/>
      <c r="AI1197" s="71"/>
      <c r="AJ1197" s="103"/>
      <c r="AK1197" s="103"/>
      <c r="AL1197" s="554" t="s">
        <v>35</v>
      </c>
      <c r="AM1197" s="554" t="s">
        <v>35</v>
      </c>
      <c r="AN1197" s="71"/>
      <c r="AO1197" s="103"/>
      <c r="AP1197" s="602" t="s">
        <v>35</v>
      </c>
      <c r="AQ1197" s="107"/>
      <c r="AR1197" s="107"/>
    </row>
    <row r="1198" spans="1:44" outlineLevel="2">
      <c r="A1198" s="72">
        <v>78</v>
      </c>
      <c r="B1198" s="552"/>
      <c r="C1198" s="552"/>
      <c r="D1198" s="61"/>
      <c r="E1198" s="103"/>
      <c r="F1198" s="103"/>
      <c r="G1198" s="103"/>
      <c r="H1198" s="103"/>
      <c r="I1198" s="103"/>
      <c r="J1198" s="103"/>
      <c r="K1198" s="107"/>
      <c r="L1198" s="105" t="s">
        <v>35</v>
      </c>
      <c r="M1198" s="554" t="s">
        <v>35</v>
      </c>
      <c r="N1198" s="554" t="s">
        <v>35</v>
      </c>
      <c r="O1198" s="554" t="s">
        <v>35</v>
      </c>
      <c r="P1198" s="554" t="s">
        <v>35</v>
      </c>
      <c r="Q1198" s="71" t="s">
        <v>35</v>
      </c>
      <c r="R1198" s="103"/>
      <c r="S1198" s="103"/>
      <c r="T1198" s="554" t="s">
        <v>35</v>
      </c>
      <c r="U1198" s="554" t="s">
        <v>35</v>
      </c>
      <c r="V1198" s="554"/>
      <c r="W1198" s="107"/>
      <c r="X1198" s="103"/>
      <c r="Y1198" s="108"/>
      <c r="Z1198" s="109"/>
      <c r="AA1198" s="554" t="s">
        <v>35</v>
      </c>
      <c r="AB1198" s="554" t="s">
        <v>35</v>
      </c>
      <c r="AC1198" s="71"/>
      <c r="AD1198" s="71"/>
      <c r="AE1198" s="71"/>
      <c r="AF1198" s="71"/>
      <c r="AG1198" s="71"/>
      <c r="AH1198" s="103"/>
      <c r="AI1198" s="71"/>
      <c r="AJ1198" s="103"/>
      <c r="AK1198" s="103"/>
      <c r="AL1198" s="554" t="s">
        <v>35</v>
      </c>
      <c r="AM1198" s="554" t="s">
        <v>35</v>
      </c>
      <c r="AN1198" s="71"/>
      <c r="AO1198" s="103"/>
      <c r="AP1198" s="602" t="s">
        <v>35</v>
      </c>
      <c r="AQ1198" s="107"/>
      <c r="AR1198" s="107"/>
    </row>
    <row r="1199" spans="1:44" outlineLevel="1">
      <c r="A1199" s="84" t="s">
        <v>2081</v>
      </c>
      <c r="B1199" s="552">
        <v>79</v>
      </c>
      <c r="C1199" s="552">
        <v>481</v>
      </c>
      <c r="D1199" s="61" t="s">
        <v>494</v>
      </c>
      <c r="E1199" s="162"/>
      <c r="F1199" s="103"/>
      <c r="G1199" s="162"/>
      <c r="H1199" s="162"/>
      <c r="I1199" s="162"/>
      <c r="J1199" s="162"/>
      <c r="K1199" s="129"/>
      <c r="L1199" s="167">
        <v>0</v>
      </c>
      <c r="M1199" s="553"/>
      <c r="N1199" s="553"/>
      <c r="O1199" s="553">
        <v>0</v>
      </c>
      <c r="P1199" s="553">
        <v>0</v>
      </c>
      <c r="Q1199" s="61"/>
      <c r="R1199" s="162"/>
      <c r="S1199" s="162">
        <v>0</v>
      </c>
      <c r="T1199" s="553"/>
      <c r="U1199" s="553">
        <v>0</v>
      </c>
      <c r="V1199" s="553"/>
      <c r="W1199" s="129"/>
      <c r="X1199" s="162"/>
      <c r="Y1199" s="169">
        <v>564.91200000000003</v>
      </c>
      <c r="Z1199" s="170">
        <v>0</v>
      </c>
      <c r="AA1199" s="553"/>
      <c r="AB1199" s="553">
        <v>1844009970.6360002</v>
      </c>
      <c r="AC1199" s="71"/>
      <c r="AD1199" s="71"/>
      <c r="AE1199" s="71"/>
      <c r="AF1199" s="71"/>
      <c r="AG1199" s="71"/>
      <c r="AH1199" s="103"/>
      <c r="AI1199" s="61"/>
      <c r="AJ1199" s="162"/>
      <c r="AK1199" s="162">
        <v>0</v>
      </c>
      <c r="AL1199" s="553"/>
      <c r="AM1199" s="553">
        <v>0</v>
      </c>
      <c r="AN1199" s="61"/>
      <c r="AO1199" s="162">
        <v>0</v>
      </c>
      <c r="AP1199" s="602">
        <v>1844009970.6360002</v>
      </c>
      <c r="AQ1199" s="59"/>
      <c r="AR1199" s="59"/>
    </row>
    <row r="1200" spans="1:44" ht="78.75" outlineLevel="2">
      <c r="A1200" s="72">
        <v>79</v>
      </c>
      <c r="B1200" s="552" t="s">
        <v>35</v>
      </c>
      <c r="C1200" s="552"/>
      <c r="D1200" s="71" t="s">
        <v>495</v>
      </c>
      <c r="E1200" s="103"/>
      <c r="F1200" s="103"/>
      <c r="G1200" s="103"/>
      <c r="H1200" s="103"/>
      <c r="I1200" s="103"/>
      <c r="J1200" s="103"/>
      <c r="K1200" s="107"/>
      <c r="L1200" s="105" t="s">
        <v>35</v>
      </c>
      <c r="M1200" s="554" t="s">
        <v>35</v>
      </c>
      <c r="N1200" s="554" t="s">
        <v>35</v>
      </c>
      <c r="O1200" s="554" t="s">
        <v>35</v>
      </c>
      <c r="P1200" s="554" t="s">
        <v>35</v>
      </c>
      <c r="Q1200" s="71" t="s">
        <v>35</v>
      </c>
      <c r="R1200" s="103"/>
      <c r="S1200" s="103"/>
      <c r="T1200" s="554" t="s">
        <v>35</v>
      </c>
      <c r="U1200" s="554" t="s">
        <v>35</v>
      </c>
      <c r="V1200" s="554" t="s">
        <v>2163</v>
      </c>
      <c r="W1200" s="107" t="s">
        <v>1230</v>
      </c>
      <c r="X1200" s="103" t="s">
        <v>27</v>
      </c>
      <c r="Y1200" s="108">
        <v>28.4</v>
      </c>
      <c r="Z1200" s="109"/>
      <c r="AA1200" s="554">
        <v>1119277</v>
      </c>
      <c r="AB1200" s="554">
        <v>31787466.799999997</v>
      </c>
      <c r="AC1200" s="71"/>
      <c r="AD1200" s="71" t="s">
        <v>471</v>
      </c>
      <c r="AE1200" s="71" t="s">
        <v>36</v>
      </c>
      <c r="AF1200" s="71" t="s">
        <v>477</v>
      </c>
      <c r="AG1200" s="71" t="s">
        <v>136</v>
      </c>
      <c r="AH1200" s="103"/>
      <c r="AI1200" s="71"/>
      <c r="AJ1200" s="103"/>
      <c r="AK1200" s="103"/>
      <c r="AL1200" s="554" t="s">
        <v>35</v>
      </c>
      <c r="AM1200" s="554" t="s">
        <v>35</v>
      </c>
      <c r="AN1200" s="71"/>
      <c r="AO1200" s="103"/>
      <c r="AP1200" s="602" t="s">
        <v>35</v>
      </c>
      <c r="AQ1200" s="59" t="s">
        <v>763</v>
      </c>
      <c r="AR1200" s="59" t="s">
        <v>2021</v>
      </c>
    </row>
    <row r="1201" spans="1:44" ht="50.25" outlineLevel="2">
      <c r="A1201" s="72">
        <v>79</v>
      </c>
      <c r="B1201" s="552" t="s">
        <v>35</v>
      </c>
      <c r="C1201" s="552"/>
      <c r="D1201" s="71" t="s">
        <v>71</v>
      </c>
      <c r="E1201" s="103"/>
      <c r="F1201" s="103"/>
      <c r="G1201" s="103"/>
      <c r="H1201" s="103"/>
      <c r="I1201" s="103"/>
      <c r="J1201" s="103"/>
      <c r="K1201" s="107"/>
      <c r="L1201" s="105" t="s">
        <v>35</v>
      </c>
      <c r="M1201" s="554" t="s">
        <v>35</v>
      </c>
      <c r="N1201" s="554" t="s">
        <v>35</v>
      </c>
      <c r="O1201" s="554" t="s">
        <v>35</v>
      </c>
      <c r="P1201" s="554" t="s">
        <v>35</v>
      </c>
      <c r="Q1201" s="71" t="s">
        <v>35</v>
      </c>
      <c r="R1201" s="103"/>
      <c r="S1201" s="103"/>
      <c r="T1201" s="554" t="s">
        <v>35</v>
      </c>
      <c r="U1201" s="554" t="s">
        <v>35</v>
      </c>
      <c r="V1201" s="554"/>
      <c r="W1201" s="107" t="s">
        <v>1298</v>
      </c>
      <c r="X1201" s="103" t="s">
        <v>27</v>
      </c>
      <c r="Y1201" s="108">
        <v>24.8</v>
      </c>
      <c r="Z1201" s="109"/>
      <c r="AA1201" s="554">
        <v>4542392</v>
      </c>
      <c r="AB1201" s="554">
        <v>112651321.60000001</v>
      </c>
      <c r="AC1201" s="71"/>
      <c r="AD1201" s="71" t="s">
        <v>313</v>
      </c>
      <c r="AE1201" s="71" t="s">
        <v>30</v>
      </c>
      <c r="AF1201" s="71" t="s">
        <v>477</v>
      </c>
      <c r="AG1201" s="71" t="s">
        <v>34</v>
      </c>
      <c r="AH1201" s="103"/>
      <c r="AI1201" s="71"/>
      <c r="AJ1201" s="103"/>
      <c r="AK1201" s="103"/>
      <c r="AL1201" s="554" t="s">
        <v>35</v>
      </c>
      <c r="AM1201" s="554" t="s">
        <v>35</v>
      </c>
      <c r="AN1201" s="71"/>
      <c r="AO1201" s="103"/>
      <c r="AP1201" s="602" t="s">
        <v>35</v>
      </c>
      <c r="AQ1201" s="584" t="s">
        <v>2050</v>
      </c>
      <c r="AR1201" s="584" t="s">
        <v>1958</v>
      </c>
    </row>
    <row r="1202" spans="1:44" ht="93.75" outlineLevel="2">
      <c r="A1202" s="72">
        <v>79</v>
      </c>
      <c r="B1202" s="552" t="s">
        <v>35</v>
      </c>
      <c r="C1202" s="552"/>
      <c r="D1202" s="71"/>
      <c r="E1202" s="103"/>
      <c r="F1202" s="103"/>
      <c r="G1202" s="103"/>
      <c r="H1202" s="103"/>
      <c r="I1202" s="103"/>
      <c r="J1202" s="103"/>
      <c r="K1202" s="107"/>
      <c r="L1202" s="105" t="s">
        <v>35</v>
      </c>
      <c r="M1202" s="554" t="s">
        <v>35</v>
      </c>
      <c r="N1202" s="554" t="s">
        <v>35</v>
      </c>
      <c r="O1202" s="554" t="s">
        <v>35</v>
      </c>
      <c r="P1202" s="554" t="s">
        <v>35</v>
      </c>
      <c r="Q1202" s="71" t="s">
        <v>35</v>
      </c>
      <c r="R1202" s="103"/>
      <c r="S1202" s="103"/>
      <c r="T1202" s="554" t="s">
        <v>35</v>
      </c>
      <c r="U1202" s="554" t="s">
        <v>35</v>
      </c>
      <c r="V1202" s="554"/>
      <c r="W1202" s="107" t="s">
        <v>1299</v>
      </c>
      <c r="X1202" s="103" t="s">
        <v>27</v>
      </c>
      <c r="Y1202" s="108">
        <v>125.6</v>
      </c>
      <c r="Z1202" s="109"/>
      <c r="AA1202" s="554">
        <v>6425958</v>
      </c>
      <c r="AB1202" s="554">
        <v>807100324.79999995</v>
      </c>
      <c r="AC1202" s="71"/>
      <c r="AD1202" s="71" t="s">
        <v>34</v>
      </c>
      <c r="AE1202" s="71" t="s">
        <v>30</v>
      </c>
      <c r="AF1202" s="71" t="s">
        <v>31</v>
      </c>
      <c r="AG1202" s="71" t="s">
        <v>34</v>
      </c>
      <c r="AH1202" s="103" t="s">
        <v>101</v>
      </c>
      <c r="AI1202" s="71"/>
      <c r="AJ1202" s="103"/>
      <c r="AK1202" s="103"/>
      <c r="AL1202" s="554" t="s">
        <v>35</v>
      </c>
      <c r="AM1202" s="554" t="s">
        <v>35</v>
      </c>
      <c r="AN1202" s="71"/>
      <c r="AO1202" s="103"/>
      <c r="AP1202" s="602" t="s">
        <v>35</v>
      </c>
      <c r="AQ1202" s="107"/>
      <c r="AR1202" s="107" t="s">
        <v>1959</v>
      </c>
    </row>
    <row r="1203" spans="1:44" ht="75" outlineLevel="2">
      <c r="A1203" s="72">
        <v>79</v>
      </c>
      <c r="B1203" s="552" t="s">
        <v>35</v>
      </c>
      <c r="C1203" s="552"/>
      <c r="D1203" s="71"/>
      <c r="E1203" s="103"/>
      <c r="F1203" s="103"/>
      <c r="G1203" s="103"/>
      <c r="H1203" s="103"/>
      <c r="I1203" s="103"/>
      <c r="J1203" s="103"/>
      <c r="K1203" s="107"/>
      <c r="L1203" s="105" t="s">
        <v>35</v>
      </c>
      <c r="M1203" s="554" t="s">
        <v>35</v>
      </c>
      <c r="N1203" s="554" t="s">
        <v>35</v>
      </c>
      <c r="O1203" s="554" t="s">
        <v>35</v>
      </c>
      <c r="P1203" s="554" t="s">
        <v>35</v>
      </c>
      <c r="Q1203" s="71" t="s">
        <v>35</v>
      </c>
      <c r="R1203" s="103"/>
      <c r="S1203" s="103"/>
      <c r="T1203" s="554" t="s">
        <v>35</v>
      </c>
      <c r="U1203" s="554" t="s">
        <v>35</v>
      </c>
      <c r="V1203" s="554"/>
      <c r="W1203" s="107" t="s">
        <v>1300</v>
      </c>
      <c r="X1203" s="103" t="s">
        <v>27</v>
      </c>
      <c r="Y1203" s="108">
        <v>131.19999999999999</v>
      </c>
      <c r="Z1203" s="109"/>
      <c r="AA1203" s="554">
        <v>2719938</v>
      </c>
      <c r="AB1203" s="554">
        <v>356855865.59999996</v>
      </c>
      <c r="AC1203" s="71"/>
      <c r="AD1203" s="71"/>
      <c r="AE1203" s="71" t="s">
        <v>34</v>
      </c>
      <c r="AF1203" s="71" t="s">
        <v>31</v>
      </c>
      <c r="AG1203" s="71" t="s">
        <v>34</v>
      </c>
      <c r="AH1203" s="103"/>
      <c r="AI1203" s="71"/>
      <c r="AJ1203" s="103"/>
      <c r="AK1203" s="103"/>
      <c r="AL1203" s="554" t="s">
        <v>35</v>
      </c>
      <c r="AM1203" s="554" t="s">
        <v>35</v>
      </c>
      <c r="AN1203" s="71"/>
      <c r="AO1203" s="103"/>
      <c r="AP1203" s="602" t="s">
        <v>35</v>
      </c>
      <c r="AQ1203" s="107"/>
      <c r="AR1203" s="107" t="s">
        <v>1960</v>
      </c>
    </row>
    <row r="1204" spans="1:44" outlineLevel="2">
      <c r="A1204" s="72">
        <v>79</v>
      </c>
      <c r="B1204" s="552" t="s">
        <v>35</v>
      </c>
      <c r="C1204" s="552"/>
      <c r="D1204" s="71"/>
      <c r="E1204" s="103"/>
      <c r="F1204" s="103"/>
      <c r="G1204" s="103"/>
      <c r="H1204" s="103"/>
      <c r="I1204" s="103"/>
      <c r="J1204" s="103"/>
      <c r="K1204" s="107"/>
      <c r="L1204" s="105" t="s">
        <v>35</v>
      </c>
      <c r="M1204" s="554" t="s">
        <v>35</v>
      </c>
      <c r="N1204" s="554" t="s">
        <v>35</v>
      </c>
      <c r="O1204" s="554" t="s">
        <v>35</v>
      </c>
      <c r="P1204" s="554" t="s">
        <v>35</v>
      </c>
      <c r="Q1204" s="71" t="s">
        <v>35</v>
      </c>
      <c r="R1204" s="103"/>
      <c r="S1204" s="103"/>
      <c r="T1204" s="554" t="s">
        <v>35</v>
      </c>
      <c r="U1204" s="554" t="s">
        <v>35</v>
      </c>
      <c r="V1204" s="554"/>
      <c r="W1204" s="107" t="s">
        <v>1300</v>
      </c>
      <c r="X1204" s="103" t="s">
        <v>27</v>
      </c>
      <c r="Y1204" s="108">
        <v>131.19999999999999</v>
      </c>
      <c r="Z1204" s="109"/>
      <c r="AA1204" s="554">
        <v>2719938</v>
      </c>
      <c r="AB1204" s="554">
        <v>356855865.59999996</v>
      </c>
      <c r="AC1204" s="71"/>
      <c r="AD1204" s="71"/>
      <c r="AE1204" s="71" t="s">
        <v>496</v>
      </c>
      <c r="AF1204" s="71" t="s">
        <v>31</v>
      </c>
      <c r="AG1204" s="71" t="s">
        <v>34</v>
      </c>
      <c r="AH1204" s="103"/>
      <c r="AI1204" s="71"/>
      <c r="AJ1204" s="103"/>
      <c r="AK1204" s="103"/>
      <c r="AL1204" s="554" t="s">
        <v>35</v>
      </c>
      <c r="AM1204" s="554" t="s">
        <v>35</v>
      </c>
      <c r="AN1204" s="71"/>
      <c r="AO1204" s="103"/>
      <c r="AP1204" s="602" t="s">
        <v>35</v>
      </c>
      <c r="AQ1204" s="107"/>
      <c r="AR1204" s="107"/>
    </row>
    <row r="1205" spans="1:44" outlineLevel="2">
      <c r="A1205" s="72">
        <v>79</v>
      </c>
      <c r="B1205" s="552" t="s">
        <v>35</v>
      </c>
      <c r="C1205" s="552"/>
      <c r="D1205" s="71"/>
      <c r="E1205" s="103"/>
      <c r="F1205" s="103"/>
      <c r="G1205" s="103"/>
      <c r="H1205" s="103"/>
      <c r="I1205" s="103"/>
      <c r="J1205" s="103"/>
      <c r="K1205" s="107"/>
      <c r="L1205" s="105" t="s">
        <v>35</v>
      </c>
      <c r="M1205" s="554" t="s">
        <v>35</v>
      </c>
      <c r="N1205" s="554" t="s">
        <v>35</v>
      </c>
      <c r="O1205" s="554" t="s">
        <v>35</v>
      </c>
      <c r="P1205" s="554" t="s">
        <v>35</v>
      </c>
      <c r="Q1205" s="71" t="s">
        <v>35</v>
      </c>
      <c r="R1205" s="103"/>
      <c r="S1205" s="103"/>
      <c r="T1205" s="554" t="s">
        <v>35</v>
      </c>
      <c r="U1205" s="554" t="s">
        <v>35</v>
      </c>
      <c r="V1205" s="554"/>
      <c r="W1205" s="107" t="s">
        <v>1057</v>
      </c>
      <c r="X1205" s="103" t="s">
        <v>27</v>
      </c>
      <c r="Y1205" s="108">
        <v>9</v>
      </c>
      <c r="Z1205" s="109"/>
      <c r="AA1205" s="554">
        <v>1229116</v>
      </c>
      <c r="AB1205" s="554">
        <v>11062044</v>
      </c>
      <c r="AC1205" s="71"/>
      <c r="AD1205" s="71"/>
      <c r="AE1205" s="71"/>
      <c r="AF1205" s="71"/>
      <c r="AG1205" s="71"/>
      <c r="AH1205" s="103"/>
      <c r="AI1205" s="71"/>
      <c r="AJ1205" s="103"/>
      <c r="AK1205" s="103"/>
      <c r="AL1205" s="554" t="s">
        <v>35</v>
      </c>
      <c r="AM1205" s="554" t="s">
        <v>35</v>
      </c>
      <c r="AN1205" s="71"/>
      <c r="AO1205" s="103"/>
      <c r="AP1205" s="602" t="s">
        <v>35</v>
      </c>
      <c r="AQ1205" s="107"/>
      <c r="AR1205" s="107"/>
    </row>
    <row r="1206" spans="1:44" outlineLevel="2">
      <c r="A1206" s="72">
        <v>79</v>
      </c>
      <c r="B1206" s="552" t="s">
        <v>35</v>
      </c>
      <c r="C1206" s="552"/>
      <c r="D1206" s="71"/>
      <c r="E1206" s="103"/>
      <c r="F1206" s="103"/>
      <c r="G1206" s="103"/>
      <c r="H1206" s="103"/>
      <c r="I1206" s="103"/>
      <c r="J1206" s="103"/>
      <c r="K1206" s="107"/>
      <c r="L1206" s="105" t="s">
        <v>35</v>
      </c>
      <c r="M1206" s="554" t="s">
        <v>35</v>
      </c>
      <c r="N1206" s="554" t="s">
        <v>35</v>
      </c>
      <c r="O1206" s="554" t="s">
        <v>35</v>
      </c>
      <c r="P1206" s="554" t="s">
        <v>35</v>
      </c>
      <c r="Q1206" s="71" t="s">
        <v>35</v>
      </c>
      <c r="R1206" s="103"/>
      <c r="S1206" s="103"/>
      <c r="T1206" s="554" t="s">
        <v>35</v>
      </c>
      <c r="U1206" s="554" t="s">
        <v>35</v>
      </c>
      <c r="V1206" s="554"/>
      <c r="W1206" s="107" t="s">
        <v>1063</v>
      </c>
      <c r="X1206" s="103" t="s">
        <v>27</v>
      </c>
      <c r="Y1206" s="108">
        <v>14.56</v>
      </c>
      <c r="Z1206" s="109"/>
      <c r="AA1206" s="554">
        <v>3941166</v>
      </c>
      <c r="AB1206" s="554">
        <v>57383376.960000001</v>
      </c>
      <c r="AC1206" s="71"/>
      <c r="AD1206" s="71" t="s">
        <v>471</v>
      </c>
      <c r="AE1206" s="71" t="s">
        <v>30</v>
      </c>
      <c r="AF1206" s="71" t="s">
        <v>31</v>
      </c>
      <c r="AG1206" s="71" t="s">
        <v>34</v>
      </c>
      <c r="AH1206" s="103"/>
      <c r="AI1206" s="71"/>
      <c r="AJ1206" s="103"/>
      <c r="AK1206" s="103"/>
      <c r="AL1206" s="554" t="s">
        <v>35</v>
      </c>
      <c r="AM1206" s="554" t="s">
        <v>35</v>
      </c>
      <c r="AN1206" s="71"/>
      <c r="AO1206" s="103"/>
      <c r="AP1206" s="602" t="s">
        <v>35</v>
      </c>
      <c r="AQ1206" s="107"/>
      <c r="AR1206" s="107"/>
    </row>
    <row r="1207" spans="1:44" outlineLevel="2">
      <c r="A1207" s="72">
        <v>79</v>
      </c>
      <c r="B1207" s="552" t="s">
        <v>35</v>
      </c>
      <c r="C1207" s="552"/>
      <c r="D1207" s="71"/>
      <c r="E1207" s="103"/>
      <c r="F1207" s="103"/>
      <c r="G1207" s="103"/>
      <c r="H1207" s="103"/>
      <c r="I1207" s="103"/>
      <c r="J1207" s="103"/>
      <c r="K1207" s="107"/>
      <c r="L1207" s="105" t="s">
        <v>35</v>
      </c>
      <c r="M1207" s="554" t="s">
        <v>35</v>
      </c>
      <c r="N1207" s="554" t="s">
        <v>35</v>
      </c>
      <c r="O1207" s="554" t="s">
        <v>35</v>
      </c>
      <c r="P1207" s="554" t="s">
        <v>35</v>
      </c>
      <c r="Q1207" s="71" t="s">
        <v>35</v>
      </c>
      <c r="R1207" s="103"/>
      <c r="S1207" s="103"/>
      <c r="T1207" s="554" t="s">
        <v>35</v>
      </c>
      <c r="U1207" s="554" t="s">
        <v>35</v>
      </c>
      <c r="V1207" s="554"/>
      <c r="W1207" s="107" t="s">
        <v>1063</v>
      </c>
      <c r="X1207" s="103" t="s">
        <v>27</v>
      </c>
      <c r="Y1207" s="108">
        <v>12.42</v>
      </c>
      <c r="Z1207" s="109"/>
      <c r="AA1207" s="554">
        <v>3941166</v>
      </c>
      <c r="AB1207" s="554">
        <v>48949281.719999999</v>
      </c>
      <c r="AC1207" s="71"/>
      <c r="AD1207" s="71" t="s">
        <v>471</v>
      </c>
      <c r="AE1207" s="71" t="s">
        <v>30</v>
      </c>
      <c r="AF1207" s="71" t="s">
        <v>31</v>
      </c>
      <c r="AG1207" s="71" t="s">
        <v>312</v>
      </c>
      <c r="AH1207" s="103"/>
      <c r="AI1207" s="71"/>
      <c r="AJ1207" s="103"/>
      <c r="AK1207" s="103"/>
      <c r="AL1207" s="554" t="s">
        <v>35</v>
      </c>
      <c r="AM1207" s="554" t="s">
        <v>35</v>
      </c>
      <c r="AN1207" s="71"/>
      <c r="AO1207" s="103"/>
      <c r="AP1207" s="602" t="s">
        <v>35</v>
      </c>
      <c r="AQ1207" s="107"/>
      <c r="AR1207" s="107"/>
    </row>
    <row r="1208" spans="1:44" outlineLevel="2">
      <c r="A1208" s="72">
        <v>79</v>
      </c>
      <c r="B1208" s="552" t="s">
        <v>35</v>
      </c>
      <c r="C1208" s="552"/>
      <c r="D1208" s="71"/>
      <c r="E1208" s="103"/>
      <c r="F1208" s="103"/>
      <c r="G1208" s="103"/>
      <c r="H1208" s="103"/>
      <c r="I1208" s="103"/>
      <c r="J1208" s="103"/>
      <c r="K1208" s="107"/>
      <c r="L1208" s="105" t="s">
        <v>35</v>
      </c>
      <c r="M1208" s="554" t="s">
        <v>35</v>
      </c>
      <c r="N1208" s="554" t="s">
        <v>35</v>
      </c>
      <c r="O1208" s="554" t="s">
        <v>35</v>
      </c>
      <c r="P1208" s="554" t="s">
        <v>35</v>
      </c>
      <c r="Q1208" s="71" t="s">
        <v>35</v>
      </c>
      <c r="R1208" s="103"/>
      <c r="S1208" s="103"/>
      <c r="T1208" s="554" t="s">
        <v>35</v>
      </c>
      <c r="U1208" s="554" t="s">
        <v>35</v>
      </c>
      <c r="V1208" s="554"/>
      <c r="W1208" s="107" t="s">
        <v>1019</v>
      </c>
      <c r="X1208" s="103" t="s">
        <v>27</v>
      </c>
      <c r="Y1208" s="108">
        <v>6.16</v>
      </c>
      <c r="Z1208" s="109"/>
      <c r="AA1208" s="554">
        <v>330817</v>
      </c>
      <c r="AB1208" s="554">
        <v>2037832.72</v>
      </c>
      <c r="AC1208" s="71"/>
      <c r="AD1208" s="71"/>
      <c r="AE1208" s="71"/>
      <c r="AF1208" s="71"/>
      <c r="AG1208" s="71"/>
      <c r="AH1208" s="103"/>
      <c r="AI1208" s="71"/>
      <c r="AJ1208" s="103"/>
      <c r="AK1208" s="103"/>
      <c r="AL1208" s="554" t="s">
        <v>35</v>
      </c>
      <c r="AM1208" s="554" t="s">
        <v>35</v>
      </c>
      <c r="AN1208" s="71"/>
      <c r="AO1208" s="103"/>
      <c r="AP1208" s="602" t="s">
        <v>35</v>
      </c>
      <c r="AQ1208" s="107"/>
      <c r="AR1208" s="107"/>
    </row>
    <row r="1209" spans="1:44" ht="37.5" outlineLevel="2">
      <c r="A1209" s="72">
        <v>79</v>
      </c>
      <c r="B1209" s="552" t="s">
        <v>35</v>
      </c>
      <c r="C1209" s="552"/>
      <c r="D1209" s="71"/>
      <c r="E1209" s="103"/>
      <c r="F1209" s="103"/>
      <c r="G1209" s="103"/>
      <c r="H1209" s="103"/>
      <c r="I1209" s="103"/>
      <c r="J1209" s="103"/>
      <c r="K1209" s="107"/>
      <c r="L1209" s="105" t="s">
        <v>35</v>
      </c>
      <c r="M1209" s="554" t="s">
        <v>35</v>
      </c>
      <c r="N1209" s="554" t="s">
        <v>35</v>
      </c>
      <c r="O1209" s="554" t="s">
        <v>35</v>
      </c>
      <c r="P1209" s="554" t="s">
        <v>35</v>
      </c>
      <c r="Q1209" s="71" t="s">
        <v>35</v>
      </c>
      <c r="R1209" s="103"/>
      <c r="S1209" s="103"/>
      <c r="T1209" s="554" t="s">
        <v>35</v>
      </c>
      <c r="U1209" s="554" t="s">
        <v>35</v>
      </c>
      <c r="V1209" s="554"/>
      <c r="W1209" s="107" t="s">
        <v>1301</v>
      </c>
      <c r="X1209" s="103" t="s">
        <v>27</v>
      </c>
      <c r="Y1209" s="108">
        <v>14.08</v>
      </c>
      <c r="Z1209" s="109"/>
      <c r="AA1209" s="554">
        <v>1380011</v>
      </c>
      <c r="AB1209" s="554">
        <v>19430554.879999999</v>
      </c>
      <c r="AC1209" s="71"/>
      <c r="AD1209" s="71"/>
      <c r="AE1209" s="71"/>
      <c r="AF1209" s="71"/>
      <c r="AG1209" s="71"/>
      <c r="AH1209" s="103"/>
      <c r="AI1209" s="71"/>
      <c r="AJ1209" s="103"/>
      <c r="AK1209" s="103"/>
      <c r="AL1209" s="554" t="s">
        <v>35</v>
      </c>
      <c r="AM1209" s="554" t="s">
        <v>35</v>
      </c>
      <c r="AN1209" s="71"/>
      <c r="AO1209" s="103"/>
      <c r="AP1209" s="602" t="s">
        <v>35</v>
      </c>
      <c r="AQ1209" s="107"/>
      <c r="AR1209" s="107"/>
    </row>
    <row r="1210" spans="1:44" outlineLevel="2">
      <c r="A1210" s="72">
        <v>79</v>
      </c>
      <c r="B1210" s="552" t="s">
        <v>35</v>
      </c>
      <c r="C1210" s="552"/>
      <c r="D1210" s="71"/>
      <c r="E1210" s="103"/>
      <c r="F1210" s="103"/>
      <c r="G1210" s="103"/>
      <c r="H1210" s="103"/>
      <c r="I1210" s="103"/>
      <c r="J1210" s="103"/>
      <c r="K1210" s="107"/>
      <c r="L1210" s="105" t="s">
        <v>35</v>
      </c>
      <c r="M1210" s="554" t="s">
        <v>35</v>
      </c>
      <c r="N1210" s="554" t="s">
        <v>35</v>
      </c>
      <c r="O1210" s="554" t="s">
        <v>35</v>
      </c>
      <c r="P1210" s="554" t="s">
        <v>35</v>
      </c>
      <c r="Q1210" s="71" t="s">
        <v>35</v>
      </c>
      <c r="R1210" s="103"/>
      <c r="S1210" s="103"/>
      <c r="T1210" s="554" t="s">
        <v>35</v>
      </c>
      <c r="U1210" s="554" t="s">
        <v>35</v>
      </c>
      <c r="V1210" s="554"/>
      <c r="W1210" s="107" t="s">
        <v>1023</v>
      </c>
      <c r="X1210" s="103" t="s">
        <v>38</v>
      </c>
      <c r="Y1210" s="108">
        <v>0.192</v>
      </c>
      <c r="Z1210" s="109"/>
      <c r="AA1210" s="554">
        <v>2523428</v>
      </c>
      <c r="AB1210" s="554">
        <v>484498.17600000004</v>
      </c>
      <c r="AC1210" s="71"/>
      <c r="AD1210" s="71"/>
      <c r="AE1210" s="71"/>
      <c r="AF1210" s="71"/>
      <c r="AG1210" s="71"/>
      <c r="AH1210" s="103"/>
      <c r="AI1210" s="71"/>
      <c r="AJ1210" s="103"/>
      <c r="AK1210" s="103"/>
      <c r="AL1210" s="554" t="s">
        <v>35</v>
      </c>
      <c r="AM1210" s="554" t="s">
        <v>35</v>
      </c>
      <c r="AN1210" s="71"/>
      <c r="AO1210" s="103"/>
      <c r="AP1210" s="602" t="s">
        <v>35</v>
      </c>
      <c r="AQ1210" s="107"/>
      <c r="AR1210" s="107"/>
    </row>
    <row r="1211" spans="1:44" outlineLevel="2">
      <c r="A1211" s="72">
        <v>79</v>
      </c>
      <c r="B1211" s="552" t="s">
        <v>35</v>
      </c>
      <c r="C1211" s="552"/>
      <c r="D1211" s="71"/>
      <c r="E1211" s="103"/>
      <c r="F1211" s="103"/>
      <c r="G1211" s="103"/>
      <c r="H1211" s="103"/>
      <c r="I1211" s="103"/>
      <c r="J1211" s="103"/>
      <c r="K1211" s="107"/>
      <c r="L1211" s="105" t="s">
        <v>35</v>
      </c>
      <c r="M1211" s="554" t="s">
        <v>35</v>
      </c>
      <c r="N1211" s="554" t="s">
        <v>35</v>
      </c>
      <c r="O1211" s="554" t="s">
        <v>35</v>
      </c>
      <c r="P1211" s="554" t="s">
        <v>35</v>
      </c>
      <c r="Q1211" s="71" t="s">
        <v>35</v>
      </c>
      <c r="R1211" s="103"/>
      <c r="S1211" s="103"/>
      <c r="T1211" s="554" t="s">
        <v>35</v>
      </c>
      <c r="U1211" s="554" t="s">
        <v>35</v>
      </c>
      <c r="V1211" s="554"/>
      <c r="W1211" s="107" t="s">
        <v>1009</v>
      </c>
      <c r="X1211" s="103" t="s">
        <v>27</v>
      </c>
      <c r="Y1211" s="108">
        <v>23.4</v>
      </c>
      <c r="Z1211" s="109"/>
      <c r="AA1211" s="554">
        <v>282038</v>
      </c>
      <c r="AB1211" s="554">
        <v>6599689.1999999993</v>
      </c>
      <c r="AC1211" s="71"/>
      <c r="AD1211" s="71"/>
      <c r="AE1211" s="71"/>
      <c r="AF1211" s="71"/>
      <c r="AG1211" s="71"/>
      <c r="AH1211" s="103"/>
      <c r="AI1211" s="71"/>
      <c r="AJ1211" s="103"/>
      <c r="AK1211" s="103"/>
      <c r="AL1211" s="554" t="s">
        <v>35</v>
      </c>
      <c r="AM1211" s="554" t="s">
        <v>35</v>
      </c>
      <c r="AN1211" s="71"/>
      <c r="AO1211" s="103"/>
      <c r="AP1211" s="602" t="s">
        <v>35</v>
      </c>
      <c r="AQ1211" s="107"/>
      <c r="AR1211" s="107"/>
    </row>
    <row r="1212" spans="1:44" ht="37.5" outlineLevel="2">
      <c r="A1212" s="72">
        <v>79</v>
      </c>
      <c r="B1212" s="552" t="s">
        <v>35</v>
      </c>
      <c r="C1212" s="552"/>
      <c r="D1212" s="71"/>
      <c r="E1212" s="103"/>
      <c r="F1212" s="103"/>
      <c r="G1212" s="103"/>
      <c r="H1212" s="103"/>
      <c r="I1212" s="103"/>
      <c r="J1212" s="103"/>
      <c r="K1212" s="107"/>
      <c r="L1212" s="105" t="s">
        <v>35</v>
      </c>
      <c r="M1212" s="554" t="s">
        <v>35</v>
      </c>
      <c r="N1212" s="554" t="s">
        <v>35</v>
      </c>
      <c r="O1212" s="554" t="s">
        <v>35</v>
      </c>
      <c r="P1212" s="554" t="s">
        <v>35</v>
      </c>
      <c r="Q1212" s="71" t="s">
        <v>35</v>
      </c>
      <c r="R1212" s="103"/>
      <c r="S1212" s="103"/>
      <c r="T1212" s="554" t="s">
        <v>35</v>
      </c>
      <c r="U1212" s="554" t="s">
        <v>35</v>
      </c>
      <c r="V1212" s="554"/>
      <c r="W1212" s="107" t="s">
        <v>1302</v>
      </c>
      <c r="X1212" s="103" t="s">
        <v>27</v>
      </c>
      <c r="Y1212" s="108">
        <v>15.2</v>
      </c>
      <c r="Z1212" s="109"/>
      <c r="AA1212" s="554">
        <v>1247565</v>
      </c>
      <c r="AB1212" s="554">
        <v>18962988</v>
      </c>
      <c r="AC1212" s="71"/>
      <c r="AD1212" s="71"/>
      <c r="AE1212" s="71"/>
      <c r="AF1212" s="71"/>
      <c r="AG1212" s="71"/>
      <c r="AH1212" s="103"/>
      <c r="AI1212" s="71"/>
      <c r="AJ1212" s="103"/>
      <c r="AK1212" s="103"/>
      <c r="AL1212" s="554" t="s">
        <v>35</v>
      </c>
      <c r="AM1212" s="554" t="s">
        <v>35</v>
      </c>
      <c r="AN1212" s="71"/>
      <c r="AO1212" s="103"/>
      <c r="AP1212" s="602" t="s">
        <v>35</v>
      </c>
      <c r="AQ1212" s="107"/>
      <c r="AR1212" s="107"/>
    </row>
    <row r="1213" spans="1:44" outlineLevel="2">
      <c r="A1213" s="72">
        <v>79</v>
      </c>
      <c r="B1213" s="552" t="s">
        <v>35</v>
      </c>
      <c r="C1213" s="552"/>
      <c r="D1213" s="71"/>
      <c r="E1213" s="103"/>
      <c r="F1213" s="103"/>
      <c r="G1213" s="103"/>
      <c r="H1213" s="103"/>
      <c r="I1213" s="103"/>
      <c r="J1213" s="103"/>
      <c r="K1213" s="107"/>
      <c r="L1213" s="105" t="s">
        <v>35</v>
      </c>
      <c r="M1213" s="554" t="s">
        <v>35</v>
      </c>
      <c r="N1213" s="554" t="s">
        <v>35</v>
      </c>
      <c r="O1213" s="554" t="s">
        <v>35</v>
      </c>
      <c r="P1213" s="554" t="s">
        <v>35</v>
      </c>
      <c r="Q1213" s="71" t="s">
        <v>35</v>
      </c>
      <c r="R1213" s="103"/>
      <c r="S1213" s="103"/>
      <c r="T1213" s="554" t="s">
        <v>35</v>
      </c>
      <c r="U1213" s="554" t="s">
        <v>35</v>
      </c>
      <c r="V1213" s="554"/>
      <c r="W1213" s="107" t="s">
        <v>1303</v>
      </c>
      <c r="X1213" s="103" t="s">
        <v>38</v>
      </c>
      <c r="Y1213" s="108">
        <v>0.2</v>
      </c>
      <c r="Z1213" s="109"/>
      <c r="AA1213" s="554">
        <v>5994000</v>
      </c>
      <c r="AB1213" s="554">
        <v>1198800</v>
      </c>
      <c r="AC1213" s="71"/>
      <c r="AD1213" s="71"/>
      <c r="AE1213" s="71"/>
      <c r="AF1213" s="71"/>
      <c r="AG1213" s="71"/>
      <c r="AH1213" s="103"/>
      <c r="AI1213" s="71"/>
      <c r="AJ1213" s="103"/>
      <c r="AK1213" s="103"/>
      <c r="AL1213" s="554" t="s">
        <v>35</v>
      </c>
      <c r="AM1213" s="554" t="s">
        <v>35</v>
      </c>
      <c r="AN1213" s="71"/>
      <c r="AO1213" s="103"/>
      <c r="AP1213" s="602" t="s">
        <v>35</v>
      </c>
      <c r="AQ1213" s="107"/>
      <c r="AR1213" s="107"/>
    </row>
    <row r="1214" spans="1:44" outlineLevel="2">
      <c r="A1214" s="72">
        <v>79</v>
      </c>
      <c r="B1214" s="552" t="s">
        <v>35</v>
      </c>
      <c r="C1214" s="552"/>
      <c r="D1214" s="71"/>
      <c r="E1214" s="103"/>
      <c r="F1214" s="103"/>
      <c r="G1214" s="103"/>
      <c r="H1214" s="103"/>
      <c r="I1214" s="103"/>
      <c r="J1214" s="103"/>
      <c r="K1214" s="107"/>
      <c r="L1214" s="105" t="s">
        <v>35</v>
      </c>
      <c r="M1214" s="554" t="s">
        <v>35</v>
      </c>
      <c r="N1214" s="554" t="s">
        <v>35</v>
      </c>
      <c r="O1214" s="554" t="s">
        <v>35</v>
      </c>
      <c r="P1214" s="554" t="s">
        <v>35</v>
      </c>
      <c r="Q1214" s="71" t="s">
        <v>35</v>
      </c>
      <c r="R1214" s="103"/>
      <c r="S1214" s="103"/>
      <c r="T1214" s="554" t="s">
        <v>35</v>
      </c>
      <c r="U1214" s="554" t="s">
        <v>35</v>
      </c>
      <c r="V1214" s="554"/>
      <c r="W1214" s="107" t="s">
        <v>1304</v>
      </c>
      <c r="X1214" s="103" t="s">
        <v>42</v>
      </c>
      <c r="Y1214" s="108">
        <v>1</v>
      </c>
      <c r="Z1214" s="109"/>
      <c r="AA1214" s="554">
        <v>835771</v>
      </c>
      <c r="AB1214" s="554">
        <v>835771</v>
      </c>
      <c r="AC1214" s="71"/>
      <c r="AD1214" s="71"/>
      <c r="AE1214" s="71"/>
      <c r="AF1214" s="71"/>
      <c r="AG1214" s="71"/>
      <c r="AH1214" s="103"/>
      <c r="AI1214" s="71"/>
      <c r="AJ1214" s="103"/>
      <c r="AK1214" s="103"/>
      <c r="AL1214" s="554" t="s">
        <v>35</v>
      </c>
      <c r="AM1214" s="554" t="s">
        <v>35</v>
      </c>
      <c r="AN1214" s="71"/>
      <c r="AO1214" s="103"/>
      <c r="AP1214" s="602" t="s">
        <v>35</v>
      </c>
      <c r="AQ1214" s="107"/>
      <c r="AR1214" s="107"/>
    </row>
    <row r="1215" spans="1:44" outlineLevel="2">
      <c r="A1215" s="72">
        <v>79</v>
      </c>
      <c r="B1215" s="552" t="s">
        <v>35</v>
      </c>
      <c r="C1215" s="552"/>
      <c r="D1215" s="71"/>
      <c r="E1215" s="103"/>
      <c r="F1215" s="103"/>
      <c r="G1215" s="103"/>
      <c r="H1215" s="103"/>
      <c r="I1215" s="103"/>
      <c r="J1215" s="103"/>
      <c r="K1215" s="107"/>
      <c r="L1215" s="105" t="s">
        <v>35</v>
      </c>
      <c r="M1215" s="554" t="s">
        <v>35</v>
      </c>
      <c r="N1215" s="554" t="s">
        <v>35</v>
      </c>
      <c r="O1215" s="554" t="s">
        <v>35</v>
      </c>
      <c r="P1215" s="554" t="s">
        <v>35</v>
      </c>
      <c r="Q1215" s="71" t="s">
        <v>35</v>
      </c>
      <c r="R1215" s="103"/>
      <c r="S1215" s="103"/>
      <c r="T1215" s="554" t="s">
        <v>35</v>
      </c>
      <c r="U1215" s="554" t="s">
        <v>35</v>
      </c>
      <c r="V1215" s="554"/>
      <c r="W1215" s="107" t="s">
        <v>1194</v>
      </c>
      <c r="X1215" s="103" t="s">
        <v>27</v>
      </c>
      <c r="Y1215" s="108">
        <v>0.42</v>
      </c>
      <c r="Z1215" s="109"/>
      <c r="AA1215" s="554">
        <v>292949</v>
      </c>
      <c r="AB1215" s="554">
        <v>123038.58</v>
      </c>
      <c r="AC1215" s="71"/>
      <c r="AD1215" s="71"/>
      <c r="AE1215" s="71"/>
      <c r="AF1215" s="71"/>
      <c r="AG1215" s="71"/>
      <c r="AH1215" s="103"/>
      <c r="AI1215" s="71"/>
      <c r="AJ1215" s="103"/>
      <c r="AK1215" s="103"/>
      <c r="AL1215" s="554" t="s">
        <v>35</v>
      </c>
      <c r="AM1215" s="554" t="s">
        <v>35</v>
      </c>
      <c r="AN1215" s="71"/>
      <c r="AO1215" s="103"/>
      <c r="AP1215" s="602" t="s">
        <v>35</v>
      </c>
      <c r="AQ1215" s="107"/>
      <c r="AR1215" s="107"/>
    </row>
    <row r="1216" spans="1:44" outlineLevel="2">
      <c r="A1216" s="72">
        <v>79</v>
      </c>
      <c r="B1216" s="552" t="s">
        <v>35</v>
      </c>
      <c r="C1216" s="552"/>
      <c r="D1216" s="71"/>
      <c r="E1216" s="103"/>
      <c r="F1216" s="103"/>
      <c r="G1216" s="103"/>
      <c r="H1216" s="103"/>
      <c r="I1216" s="103"/>
      <c r="J1216" s="103"/>
      <c r="K1216" s="107"/>
      <c r="L1216" s="105" t="s">
        <v>35</v>
      </c>
      <c r="M1216" s="554" t="s">
        <v>35</v>
      </c>
      <c r="N1216" s="554" t="s">
        <v>35</v>
      </c>
      <c r="O1216" s="554" t="s">
        <v>35</v>
      </c>
      <c r="P1216" s="554" t="s">
        <v>35</v>
      </c>
      <c r="Q1216" s="71" t="s">
        <v>35</v>
      </c>
      <c r="R1216" s="103"/>
      <c r="S1216" s="103"/>
      <c r="T1216" s="554" t="s">
        <v>35</v>
      </c>
      <c r="U1216" s="554" t="s">
        <v>35</v>
      </c>
      <c r="V1216" s="554"/>
      <c r="W1216" s="107" t="s">
        <v>1083</v>
      </c>
      <c r="X1216" s="103" t="s">
        <v>27</v>
      </c>
      <c r="Y1216" s="108">
        <v>1.92</v>
      </c>
      <c r="Z1216" s="109"/>
      <c r="AA1216" s="554">
        <v>282038</v>
      </c>
      <c r="AB1216" s="554">
        <v>541512.95999999996</v>
      </c>
      <c r="AC1216" s="71"/>
      <c r="AD1216" s="71"/>
      <c r="AE1216" s="71"/>
      <c r="AF1216" s="71"/>
      <c r="AG1216" s="71"/>
      <c r="AH1216" s="103"/>
      <c r="AI1216" s="71"/>
      <c r="AJ1216" s="103"/>
      <c r="AK1216" s="103"/>
      <c r="AL1216" s="554" t="s">
        <v>35</v>
      </c>
      <c r="AM1216" s="554" t="s">
        <v>35</v>
      </c>
      <c r="AN1216" s="71"/>
      <c r="AO1216" s="103"/>
      <c r="AP1216" s="602" t="s">
        <v>35</v>
      </c>
      <c r="AQ1216" s="107"/>
      <c r="AR1216" s="107"/>
    </row>
    <row r="1217" spans="1:44" outlineLevel="2">
      <c r="A1217" s="72">
        <v>79</v>
      </c>
      <c r="B1217" s="552" t="s">
        <v>35</v>
      </c>
      <c r="C1217" s="552"/>
      <c r="D1217" s="71"/>
      <c r="E1217" s="103"/>
      <c r="F1217" s="103"/>
      <c r="G1217" s="103"/>
      <c r="H1217" s="103"/>
      <c r="I1217" s="103"/>
      <c r="J1217" s="103"/>
      <c r="K1217" s="107"/>
      <c r="L1217" s="105" t="s">
        <v>35</v>
      </c>
      <c r="M1217" s="554" t="s">
        <v>35</v>
      </c>
      <c r="N1217" s="554" t="s">
        <v>35</v>
      </c>
      <c r="O1217" s="554" t="s">
        <v>35</v>
      </c>
      <c r="P1217" s="554" t="s">
        <v>35</v>
      </c>
      <c r="Q1217" s="71" t="s">
        <v>35</v>
      </c>
      <c r="R1217" s="103"/>
      <c r="S1217" s="103"/>
      <c r="T1217" s="554" t="s">
        <v>35</v>
      </c>
      <c r="U1217" s="554" t="s">
        <v>35</v>
      </c>
      <c r="V1217" s="554"/>
      <c r="W1217" s="107" t="s">
        <v>1305</v>
      </c>
      <c r="X1217" s="103" t="s">
        <v>27</v>
      </c>
      <c r="Y1217" s="108">
        <v>24</v>
      </c>
      <c r="Z1217" s="109"/>
      <c r="AA1217" s="554">
        <v>292949</v>
      </c>
      <c r="AB1217" s="554">
        <v>7030776</v>
      </c>
      <c r="AC1217" s="71"/>
      <c r="AD1217" s="71"/>
      <c r="AE1217" s="71"/>
      <c r="AF1217" s="71"/>
      <c r="AG1217" s="71"/>
      <c r="AH1217" s="103"/>
      <c r="AI1217" s="71"/>
      <c r="AJ1217" s="103"/>
      <c r="AK1217" s="103"/>
      <c r="AL1217" s="554" t="s">
        <v>35</v>
      </c>
      <c r="AM1217" s="554" t="s">
        <v>35</v>
      </c>
      <c r="AN1217" s="71"/>
      <c r="AO1217" s="103"/>
      <c r="AP1217" s="602" t="s">
        <v>35</v>
      </c>
      <c r="AQ1217" s="107"/>
      <c r="AR1217" s="107"/>
    </row>
    <row r="1218" spans="1:44" outlineLevel="2">
      <c r="A1218" s="72">
        <v>79</v>
      </c>
      <c r="B1218" s="552" t="s">
        <v>35</v>
      </c>
      <c r="C1218" s="552"/>
      <c r="D1218" s="71"/>
      <c r="E1218" s="103"/>
      <c r="F1218" s="103"/>
      <c r="G1218" s="103"/>
      <c r="H1218" s="103"/>
      <c r="I1218" s="103"/>
      <c r="J1218" s="103"/>
      <c r="K1218" s="107"/>
      <c r="L1218" s="105" t="s">
        <v>35</v>
      </c>
      <c r="M1218" s="554" t="s">
        <v>35</v>
      </c>
      <c r="N1218" s="554" t="s">
        <v>35</v>
      </c>
      <c r="O1218" s="554" t="s">
        <v>35</v>
      </c>
      <c r="P1218" s="554" t="s">
        <v>35</v>
      </c>
      <c r="Q1218" s="71" t="s">
        <v>35</v>
      </c>
      <c r="R1218" s="103"/>
      <c r="S1218" s="103"/>
      <c r="T1218" s="554" t="s">
        <v>35</v>
      </c>
      <c r="U1218" s="554" t="s">
        <v>35</v>
      </c>
      <c r="V1218" s="554"/>
      <c r="W1218" s="107" t="s">
        <v>1220</v>
      </c>
      <c r="X1218" s="103" t="s">
        <v>38</v>
      </c>
      <c r="Y1218" s="108">
        <v>0.16</v>
      </c>
      <c r="Z1218" s="109"/>
      <c r="AA1218" s="554">
        <v>2036769</v>
      </c>
      <c r="AB1218" s="554">
        <v>325883.03999999998</v>
      </c>
      <c r="AC1218" s="71"/>
      <c r="AD1218" s="71"/>
      <c r="AE1218" s="71"/>
      <c r="AF1218" s="71"/>
      <c r="AG1218" s="71"/>
      <c r="AH1218" s="103"/>
      <c r="AI1218" s="71"/>
      <c r="AJ1218" s="103"/>
      <c r="AK1218" s="103"/>
      <c r="AL1218" s="554" t="s">
        <v>35</v>
      </c>
      <c r="AM1218" s="554" t="s">
        <v>35</v>
      </c>
      <c r="AN1218" s="71"/>
      <c r="AO1218" s="103"/>
      <c r="AP1218" s="602" t="s">
        <v>35</v>
      </c>
      <c r="AQ1218" s="107"/>
      <c r="AR1218" s="107"/>
    </row>
    <row r="1219" spans="1:44" ht="37.5" outlineLevel="2">
      <c r="A1219" s="72">
        <v>79</v>
      </c>
      <c r="B1219" s="552" t="s">
        <v>35</v>
      </c>
      <c r="C1219" s="552"/>
      <c r="D1219" s="71"/>
      <c r="E1219" s="103"/>
      <c r="F1219" s="103"/>
      <c r="G1219" s="103"/>
      <c r="H1219" s="103"/>
      <c r="I1219" s="103"/>
      <c r="J1219" s="103"/>
      <c r="K1219" s="107"/>
      <c r="L1219" s="105" t="s">
        <v>35</v>
      </c>
      <c r="M1219" s="554" t="s">
        <v>35</v>
      </c>
      <c r="N1219" s="554" t="s">
        <v>35</v>
      </c>
      <c r="O1219" s="554" t="s">
        <v>35</v>
      </c>
      <c r="P1219" s="554" t="s">
        <v>35</v>
      </c>
      <c r="Q1219" s="71" t="s">
        <v>35</v>
      </c>
      <c r="R1219" s="103"/>
      <c r="S1219" s="103"/>
      <c r="T1219" s="554" t="s">
        <v>35</v>
      </c>
      <c r="U1219" s="554" t="s">
        <v>35</v>
      </c>
      <c r="V1219" s="554"/>
      <c r="W1219" s="107" t="s">
        <v>1049</v>
      </c>
      <c r="X1219" s="103" t="s">
        <v>42</v>
      </c>
      <c r="Y1219" s="108">
        <v>1</v>
      </c>
      <c r="Z1219" s="109"/>
      <c r="AA1219" s="554">
        <v>3793079</v>
      </c>
      <c r="AB1219" s="554">
        <v>3793079</v>
      </c>
      <c r="AC1219" s="71"/>
      <c r="AD1219" s="71"/>
      <c r="AE1219" s="71"/>
      <c r="AF1219" s="71"/>
      <c r="AG1219" s="71"/>
      <c r="AH1219" s="103"/>
      <c r="AI1219" s="71"/>
      <c r="AJ1219" s="103"/>
      <c r="AK1219" s="103"/>
      <c r="AL1219" s="554" t="s">
        <v>35</v>
      </c>
      <c r="AM1219" s="554" t="s">
        <v>35</v>
      </c>
      <c r="AN1219" s="71"/>
      <c r="AO1219" s="103"/>
      <c r="AP1219" s="602" t="s">
        <v>35</v>
      </c>
      <c r="AQ1219" s="107"/>
      <c r="AR1219" s="107"/>
    </row>
    <row r="1220" spans="1:44" outlineLevel="2">
      <c r="A1220" s="72">
        <v>79</v>
      </c>
      <c r="B1220" s="552"/>
      <c r="C1220" s="552"/>
      <c r="D1220" s="61"/>
      <c r="E1220" s="103"/>
      <c r="F1220" s="103"/>
      <c r="G1220" s="103"/>
      <c r="H1220" s="103"/>
      <c r="I1220" s="103"/>
      <c r="J1220" s="103"/>
      <c r="K1220" s="107"/>
      <c r="L1220" s="105" t="s">
        <v>35</v>
      </c>
      <c r="M1220" s="554" t="s">
        <v>35</v>
      </c>
      <c r="N1220" s="554" t="s">
        <v>35</v>
      </c>
      <c r="O1220" s="554" t="s">
        <v>35</v>
      </c>
      <c r="P1220" s="554" t="s">
        <v>35</v>
      </c>
      <c r="Q1220" s="71" t="s">
        <v>35</v>
      </c>
      <c r="R1220" s="103"/>
      <c r="S1220" s="103"/>
      <c r="T1220" s="554" t="s">
        <v>35</v>
      </c>
      <c r="U1220" s="554" t="s">
        <v>35</v>
      </c>
      <c r="V1220" s="554"/>
      <c r="W1220" s="107" t="s">
        <v>35</v>
      </c>
      <c r="X1220" s="103"/>
      <c r="Y1220" s="108"/>
      <c r="Z1220" s="109"/>
      <c r="AA1220" s="554" t="s">
        <v>35</v>
      </c>
      <c r="AB1220" s="554" t="s">
        <v>35</v>
      </c>
      <c r="AC1220" s="71"/>
      <c r="AD1220" s="71"/>
      <c r="AE1220" s="71"/>
      <c r="AF1220" s="71"/>
      <c r="AG1220" s="71"/>
      <c r="AH1220" s="103"/>
      <c r="AI1220" s="71"/>
      <c r="AJ1220" s="103"/>
      <c r="AK1220" s="103"/>
      <c r="AL1220" s="554" t="s">
        <v>35</v>
      </c>
      <c r="AM1220" s="554" t="s">
        <v>35</v>
      </c>
      <c r="AN1220" s="71"/>
      <c r="AO1220" s="103"/>
      <c r="AP1220" s="602" t="s">
        <v>35</v>
      </c>
      <c r="AQ1220" s="107"/>
      <c r="AR1220" s="107"/>
    </row>
    <row r="1221" spans="1:44" outlineLevel="1">
      <c r="A1221" s="84" t="s">
        <v>2080</v>
      </c>
      <c r="B1221" s="552">
        <v>80</v>
      </c>
      <c r="C1221" s="552">
        <v>482</v>
      </c>
      <c r="D1221" s="61" t="s">
        <v>497</v>
      </c>
      <c r="E1221" s="162"/>
      <c r="F1221" s="103"/>
      <c r="G1221" s="162"/>
      <c r="H1221" s="162"/>
      <c r="I1221" s="162"/>
      <c r="J1221" s="162"/>
      <c r="K1221" s="129"/>
      <c r="L1221" s="167">
        <v>0</v>
      </c>
      <c r="M1221" s="553"/>
      <c r="N1221" s="553"/>
      <c r="O1221" s="553">
        <v>0</v>
      </c>
      <c r="P1221" s="553">
        <v>0</v>
      </c>
      <c r="Q1221" s="61"/>
      <c r="R1221" s="162"/>
      <c r="S1221" s="162">
        <v>92</v>
      </c>
      <c r="T1221" s="553"/>
      <c r="U1221" s="553">
        <v>13527000</v>
      </c>
      <c r="V1221" s="553"/>
      <c r="W1221" s="129"/>
      <c r="X1221" s="162"/>
      <c r="Y1221" s="169">
        <v>393.15599999999995</v>
      </c>
      <c r="Z1221" s="170">
        <v>0</v>
      </c>
      <c r="AA1221" s="553"/>
      <c r="AB1221" s="553">
        <v>625476903.61400008</v>
      </c>
      <c r="AC1221" s="71"/>
      <c r="AD1221" s="71"/>
      <c r="AE1221" s="71"/>
      <c r="AF1221" s="71"/>
      <c r="AG1221" s="71"/>
      <c r="AH1221" s="103"/>
      <c r="AI1221" s="61"/>
      <c r="AJ1221" s="162"/>
      <c r="AK1221" s="162">
        <v>0</v>
      </c>
      <c r="AL1221" s="553"/>
      <c r="AM1221" s="553">
        <v>0</v>
      </c>
      <c r="AN1221" s="61"/>
      <c r="AO1221" s="162">
        <v>0</v>
      </c>
      <c r="AP1221" s="602">
        <v>639003903.61400008</v>
      </c>
      <c r="AQ1221" s="59"/>
      <c r="AR1221" s="59"/>
    </row>
    <row r="1222" spans="1:44" ht="78.75" outlineLevel="2">
      <c r="A1222" s="72">
        <v>80</v>
      </c>
      <c r="B1222" s="552" t="s">
        <v>35</v>
      </c>
      <c r="C1222" s="552"/>
      <c r="D1222" s="71" t="s">
        <v>498</v>
      </c>
      <c r="E1222" s="103"/>
      <c r="F1222" s="103"/>
      <c r="G1222" s="103"/>
      <c r="H1222" s="103"/>
      <c r="I1222" s="103"/>
      <c r="J1222" s="103"/>
      <c r="K1222" s="107"/>
      <c r="L1222" s="105" t="s">
        <v>35</v>
      </c>
      <c r="M1222" s="554" t="s">
        <v>35</v>
      </c>
      <c r="N1222" s="554" t="s">
        <v>35</v>
      </c>
      <c r="O1222" s="554" t="s">
        <v>35</v>
      </c>
      <c r="P1222" s="554" t="s">
        <v>35</v>
      </c>
      <c r="Q1222" s="71" t="s">
        <v>314</v>
      </c>
      <c r="R1222" s="103" t="s">
        <v>44</v>
      </c>
      <c r="S1222" s="103">
        <v>1</v>
      </c>
      <c r="T1222" s="554">
        <v>1713000</v>
      </c>
      <c r="U1222" s="554">
        <v>1713000</v>
      </c>
      <c r="V1222" s="554" t="s">
        <v>2163</v>
      </c>
      <c r="W1222" s="107" t="s">
        <v>1224</v>
      </c>
      <c r="X1222" s="103" t="s">
        <v>27</v>
      </c>
      <c r="Y1222" s="108">
        <v>12</v>
      </c>
      <c r="Z1222" s="109"/>
      <c r="AA1222" s="554">
        <v>264499</v>
      </c>
      <c r="AB1222" s="554">
        <v>3173988</v>
      </c>
      <c r="AC1222" s="71"/>
      <c r="AD1222" s="71"/>
      <c r="AE1222" s="71"/>
      <c r="AF1222" s="71"/>
      <c r="AG1222" s="71"/>
      <c r="AH1222" s="103"/>
      <c r="AI1222" s="71"/>
      <c r="AJ1222" s="103"/>
      <c r="AK1222" s="103"/>
      <c r="AL1222" s="554" t="s">
        <v>35</v>
      </c>
      <c r="AM1222" s="554" t="s">
        <v>35</v>
      </c>
      <c r="AN1222" s="71"/>
      <c r="AO1222" s="103"/>
      <c r="AP1222" s="602" t="s">
        <v>35</v>
      </c>
      <c r="AQ1222" s="59" t="s">
        <v>764</v>
      </c>
      <c r="AR1222" s="59" t="s">
        <v>2021</v>
      </c>
    </row>
    <row r="1223" spans="1:44" ht="75" outlineLevel="2">
      <c r="A1223" s="72">
        <v>80</v>
      </c>
      <c r="B1223" s="552" t="s">
        <v>35</v>
      </c>
      <c r="C1223" s="552"/>
      <c r="D1223" s="71" t="s">
        <v>71</v>
      </c>
      <c r="E1223" s="103"/>
      <c r="F1223" s="103"/>
      <c r="G1223" s="103"/>
      <c r="H1223" s="103"/>
      <c r="I1223" s="103"/>
      <c r="J1223" s="103"/>
      <c r="K1223" s="107"/>
      <c r="L1223" s="105" t="s">
        <v>35</v>
      </c>
      <c r="M1223" s="554" t="s">
        <v>35</v>
      </c>
      <c r="N1223" s="554" t="s">
        <v>35</v>
      </c>
      <c r="O1223" s="554" t="s">
        <v>35</v>
      </c>
      <c r="P1223" s="554" t="s">
        <v>35</v>
      </c>
      <c r="Q1223" s="71" t="s">
        <v>125</v>
      </c>
      <c r="R1223" s="103" t="s">
        <v>44</v>
      </c>
      <c r="S1223" s="103">
        <v>1</v>
      </c>
      <c r="T1223" s="554">
        <v>758000</v>
      </c>
      <c r="U1223" s="554">
        <v>758000</v>
      </c>
      <c r="V1223" s="554"/>
      <c r="W1223" s="107" t="s">
        <v>1230</v>
      </c>
      <c r="X1223" s="103" t="s">
        <v>27</v>
      </c>
      <c r="Y1223" s="108">
        <v>51.03</v>
      </c>
      <c r="Z1223" s="109"/>
      <c r="AA1223" s="554">
        <v>1119277</v>
      </c>
      <c r="AB1223" s="554">
        <v>57116705.310000002</v>
      </c>
      <c r="AC1223" s="71"/>
      <c r="AD1223" s="71" t="s">
        <v>471</v>
      </c>
      <c r="AE1223" s="71" t="s">
        <v>36</v>
      </c>
      <c r="AF1223" s="71" t="s">
        <v>477</v>
      </c>
      <c r="AG1223" s="71" t="s">
        <v>136</v>
      </c>
      <c r="AH1223" s="103"/>
      <c r="AI1223" s="71"/>
      <c r="AJ1223" s="103"/>
      <c r="AK1223" s="103"/>
      <c r="AL1223" s="554" t="s">
        <v>35</v>
      </c>
      <c r="AM1223" s="554" t="s">
        <v>35</v>
      </c>
      <c r="AN1223" s="71"/>
      <c r="AO1223" s="103"/>
      <c r="AP1223" s="602" t="s">
        <v>35</v>
      </c>
      <c r="AQ1223" s="60" t="s">
        <v>2036</v>
      </c>
      <c r="AR1223" s="60" t="s">
        <v>1958</v>
      </c>
    </row>
    <row r="1224" spans="1:44" ht="93.75" outlineLevel="2">
      <c r="A1224" s="72">
        <v>80</v>
      </c>
      <c r="B1224" s="552" t="s">
        <v>35</v>
      </c>
      <c r="C1224" s="552"/>
      <c r="D1224" s="71"/>
      <c r="E1224" s="103"/>
      <c r="F1224" s="103"/>
      <c r="G1224" s="103"/>
      <c r="H1224" s="103"/>
      <c r="I1224" s="103"/>
      <c r="J1224" s="103"/>
      <c r="K1224" s="107"/>
      <c r="L1224" s="105" t="s">
        <v>35</v>
      </c>
      <c r="M1224" s="554" t="s">
        <v>35</v>
      </c>
      <c r="N1224" s="554" t="s">
        <v>35</v>
      </c>
      <c r="O1224" s="554" t="s">
        <v>35</v>
      </c>
      <c r="P1224" s="554" t="s">
        <v>35</v>
      </c>
      <c r="Q1224" s="71" t="s">
        <v>66</v>
      </c>
      <c r="R1224" s="103" t="s">
        <v>44</v>
      </c>
      <c r="S1224" s="103">
        <v>7</v>
      </c>
      <c r="T1224" s="554">
        <v>450000</v>
      </c>
      <c r="U1224" s="554">
        <v>3150000</v>
      </c>
      <c r="V1224" s="554"/>
      <c r="W1224" s="107" t="s">
        <v>1289</v>
      </c>
      <c r="X1224" s="103" t="s">
        <v>27</v>
      </c>
      <c r="Y1224" s="108">
        <v>4.4800000000000004</v>
      </c>
      <c r="Z1224" s="109"/>
      <c r="AA1224" s="554">
        <v>4447303</v>
      </c>
      <c r="AB1224" s="554">
        <v>19923917.440000001</v>
      </c>
      <c r="AC1224" s="71"/>
      <c r="AD1224" s="71" t="s">
        <v>29</v>
      </c>
      <c r="AE1224" s="71" t="s">
        <v>30</v>
      </c>
      <c r="AF1224" s="71" t="s">
        <v>477</v>
      </c>
      <c r="AG1224" s="71" t="s">
        <v>34</v>
      </c>
      <c r="AH1224" s="103"/>
      <c r="AI1224" s="71"/>
      <c r="AJ1224" s="103"/>
      <c r="AK1224" s="103"/>
      <c r="AL1224" s="554" t="s">
        <v>35</v>
      </c>
      <c r="AM1224" s="554" t="s">
        <v>35</v>
      </c>
      <c r="AN1224" s="71"/>
      <c r="AO1224" s="103"/>
      <c r="AP1224" s="602" t="s">
        <v>35</v>
      </c>
      <c r="AQ1224" s="60"/>
      <c r="AR1224" s="60" t="s">
        <v>1959</v>
      </c>
    </row>
    <row r="1225" spans="1:44" ht="75" outlineLevel="2">
      <c r="A1225" s="72">
        <v>80</v>
      </c>
      <c r="B1225" s="552" t="s">
        <v>35</v>
      </c>
      <c r="C1225" s="552"/>
      <c r="D1225" s="71"/>
      <c r="E1225" s="103"/>
      <c r="F1225" s="103"/>
      <c r="G1225" s="103"/>
      <c r="H1225" s="103"/>
      <c r="I1225" s="103"/>
      <c r="J1225" s="103"/>
      <c r="K1225" s="107"/>
      <c r="L1225" s="105" t="s">
        <v>35</v>
      </c>
      <c r="M1225" s="554" t="s">
        <v>35</v>
      </c>
      <c r="N1225" s="554" t="s">
        <v>35</v>
      </c>
      <c r="O1225" s="554" t="s">
        <v>35</v>
      </c>
      <c r="P1225" s="554" t="s">
        <v>35</v>
      </c>
      <c r="Q1225" s="71" t="s">
        <v>62</v>
      </c>
      <c r="R1225" s="103" t="s">
        <v>44</v>
      </c>
      <c r="S1225" s="103">
        <v>2</v>
      </c>
      <c r="T1225" s="554">
        <v>275000</v>
      </c>
      <c r="U1225" s="554">
        <v>550000</v>
      </c>
      <c r="V1225" s="554"/>
      <c r="W1225" s="107" t="s">
        <v>1005</v>
      </c>
      <c r="X1225" s="103" t="s">
        <v>27</v>
      </c>
      <c r="Y1225" s="108">
        <v>56.42</v>
      </c>
      <c r="Z1225" s="109"/>
      <c r="AA1225" s="554">
        <v>5559129</v>
      </c>
      <c r="AB1225" s="554">
        <v>313646058.18000001</v>
      </c>
      <c r="AC1225" s="71"/>
      <c r="AD1225" s="71" t="s">
        <v>471</v>
      </c>
      <c r="AE1225" s="71" t="s">
        <v>30</v>
      </c>
      <c r="AF1225" s="71" t="s">
        <v>31</v>
      </c>
      <c r="AG1225" s="71" t="s">
        <v>34</v>
      </c>
      <c r="AH1225" s="103"/>
      <c r="AI1225" s="71"/>
      <c r="AJ1225" s="103"/>
      <c r="AK1225" s="103"/>
      <c r="AL1225" s="554" t="s">
        <v>35</v>
      </c>
      <c r="AM1225" s="554" t="s">
        <v>35</v>
      </c>
      <c r="AN1225" s="71"/>
      <c r="AO1225" s="103"/>
      <c r="AP1225" s="602" t="s">
        <v>35</v>
      </c>
      <c r="AQ1225" s="107"/>
      <c r="AR1225" s="107" t="s">
        <v>1960</v>
      </c>
    </row>
    <row r="1226" spans="1:44" ht="37.5" outlineLevel="2">
      <c r="A1226" s="72">
        <v>80</v>
      </c>
      <c r="B1226" s="552" t="s">
        <v>35</v>
      </c>
      <c r="C1226" s="552"/>
      <c r="D1226" s="71"/>
      <c r="E1226" s="103"/>
      <c r="F1226" s="103"/>
      <c r="G1226" s="103"/>
      <c r="H1226" s="103"/>
      <c r="I1226" s="103"/>
      <c r="J1226" s="103"/>
      <c r="K1226" s="107"/>
      <c r="L1226" s="105" t="s">
        <v>35</v>
      </c>
      <c r="M1226" s="554" t="s">
        <v>35</v>
      </c>
      <c r="N1226" s="554" t="s">
        <v>35</v>
      </c>
      <c r="O1226" s="554" t="s">
        <v>35</v>
      </c>
      <c r="P1226" s="554" t="s">
        <v>35</v>
      </c>
      <c r="Q1226" s="71" t="s">
        <v>58</v>
      </c>
      <c r="R1226" s="103" t="s">
        <v>44</v>
      </c>
      <c r="S1226" s="103">
        <v>2</v>
      </c>
      <c r="T1226" s="554">
        <v>211000</v>
      </c>
      <c r="U1226" s="554">
        <v>422000</v>
      </c>
      <c r="V1226" s="554"/>
      <c r="W1226" s="107" t="s">
        <v>1080</v>
      </c>
      <c r="X1226" s="103" t="s">
        <v>27</v>
      </c>
      <c r="Y1226" s="108">
        <v>4.16</v>
      </c>
      <c r="Z1226" s="109"/>
      <c r="AA1226" s="554">
        <v>10375629</v>
      </c>
      <c r="AB1226" s="554">
        <v>43162616.640000001</v>
      </c>
      <c r="AC1226" s="71"/>
      <c r="AD1226" s="71" t="s">
        <v>471</v>
      </c>
      <c r="AE1226" s="71" t="s">
        <v>30</v>
      </c>
      <c r="AF1226" s="71" t="s">
        <v>31</v>
      </c>
      <c r="AG1226" s="71" t="s">
        <v>34</v>
      </c>
      <c r="AH1226" s="103"/>
      <c r="AI1226" s="71"/>
      <c r="AJ1226" s="103"/>
      <c r="AK1226" s="103"/>
      <c r="AL1226" s="554" t="s">
        <v>35</v>
      </c>
      <c r="AM1226" s="554" t="s">
        <v>35</v>
      </c>
      <c r="AN1226" s="71"/>
      <c r="AO1226" s="103"/>
      <c r="AP1226" s="602" t="s">
        <v>35</v>
      </c>
      <c r="AQ1226" s="107"/>
      <c r="AR1226" s="107"/>
    </row>
    <row r="1227" spans="1:44" outlineLevel="2">
      <c r="A1227" s="72">
        <v>80</v>
      </c>
      <c r="B1227" s="552" t="s">
        <v>35</v>
      </c>
      <c r="C1227" s="552"/>
      <c r="D1227" s="71"/>
      <c r="E1227" s="103"/>
      <c r="F1227" s="103"/>
      <c r="G1227" s="103"/>
      <c r="H1227" s="103"/>
      <c r="I1227" s="103"/>
      <c r="J1227" s="103"/>
      <c r="K1227" s="107"/>
      <c r="L1227" s="105" t="s">
        <v>35</v>
      </c>
      <c r="M1227" s="554" t="s">
        <v>35</v>
      </c>
      <c r="N1227" s="554" t="s">
        <v>35</v>
      </c>
      <c r="O1227" s="554" t="s">
        <v>35</v>
      </c>
      <c r="P1227" s="554" t="s">
        <v>35</v>
      </c>
      <c r="Q1227" s="71" t="s">
        <v>63</v>
      </c>
      <c r="R1227" s="103" t="s">
        <v>44</v>
      </c>
      <c r="S1227" s="103">
        <v>1</v>
      </c>
      <c r="T1227" s="554">
        <v>450000</v>
      </c>
      <c r="U1227" s="554">
        <v>450000</v>
      </c>
      <c r="V1227" s="554"/>
      <c r="W1227" s="107" t="s">
        <v>1036</v>
      </c>
      <c r="X1227" s="103" t="s">
        <v>27</v>
      </c>
      <c r="Y1227" s="108">
        <v>56.42</v>
      </c>
      <c r="Z1227" s="109"/>
      <c r="AA1227" s="554">
        <v>161275</v>
      </c>
      <c r="AB1227" s="554">
        <v>9099135.5</v>
      </c>
      <c r="AC1227" s="71"/>
      <c r="AD1227" s="71"/>
      <c r="AE1227" s="71"/>
      <c r="AF1227" s="71"/>
      <c r="AG1227" s="71"/>
      <c r="AH1227" s="103"/>
      <c r="AI1227" s="71"/>
      <c r="AJ1227" s="103"/>
      <c r="AK1227" s="103"/>
      <c r="AL1227" s="554" t="s">
        <v>35</v>
      </c>
      <c r="AM1227" s="554" t="s">
        <v>35</v>
      </c>
      <c r="AN1227" s="71"/>
      <c r="AO1227" s="103"/>
      <c r="AP1227" s="602" t="s">
        <v>35</v>
      </c>
      <c r="AQ1227" s="107"/>
      <c r="AR1227" s="107"/>
    </row>
    <row r="1228" spans="1:44" outlineLevel="2">
      <c r="A1228" s="72">
        <v>80</v>
      </c>
      <c r="B1228" s="552" t="s">
        <v>35</v>
      </c>
      <c r="C1228" s="552"/>
      <c r="D1228" s="71"/>
      <c r="E1228" s="103"/>
      <c r="F1228" s="103"/>
      <c r="G1228" s="103"/>
      <c r="H1228" s="103"/>
      <c r="I1228" s="103"/>
      <c r="J1228" s="103"/>
      <c r="K1228" s="107"/>
      <c r="L1228" s="105" t="s">
        <v>35</v>
      </c>
      <c r="M1228" s="554" t="s">
        <v>35</v>
      </c>
      <c r="N1228" s="554" t="s">
        <v>35</v>
      </c>
      <c r="O1228" s="554" t="s">
        <v>35</v>
      </c>
      <c r="P1228" s="554" t="s">
        <v>35</v>
      </c>
      <c r="Q1228" s="71" t="s">
        <v>217</v>
      </c>
      <c r="R1228" s="103" t="s">
        <v>44</v>
      </c>
      <c r="S1228" s="103">
        <v>16</v>
      </c>
      <c r="T1228" s="554">
        <v>132000</v>
      </c>
      <c r="U1228" s="554">
        <v>2112000</v>
      </c>
      <c r="V1228" s="554"/>
      <c r="W1228" s="107" t="s">
        <v>1242</v>
      </c>
      <c r="X1228" s="103" t="s">
        <v>27</v>
      </c>
      <c r="Y1228" s="108">
        <v>19.5</v>
      </c>
      <c r="Z1228" s="109"/>
      <c r="AA1228" s="554">
        <v>161275</v>
      </c>
      <c r="AB1228" s="554">
        <v>3144862.5</v>
      </c>
      <c r="AC1228" s="71"/>
      <c r="AD1228" s="71"/>
      <c r="AE1228" s="71"/>
      <c r="AF1228" s="71"/>
      <c r="AG1228" s="71"/>
      <c r="AH1228" s="103"/>
      <c r="AI1228" s="71"/>
      <c r="AJ1228" s="103"/>
      <c r="AK1228" s="103"/>
      <c r="AL1228" s="554" t="s">
        <v>35</v>
      </c>
      <c r="AM1228" s="554" t="s">
        <v>35</v>
      </c>
      <c r="AN1228" s="71"/>
      <c r="AO1228" s="103"/>
      <c r="AP1228" s="602" t="s">
        <v>35</v>
      </c>
      <c r="AQ1228" s="107"/>
      <c r="AR1228" s="107"/>
    </row>
    <row r="1229" spans="1:44" outlineLevel="2">
      <c r="A1229" s="72">
        <v>80</v>
      </c>
      <c r="B1229" s="552" t="s">
        <v>35</v>
      </c>
      <c r="C1229" s="552"/>
      <c r="D1229" s="71"/>
      <c r="E1229" s="103"/>
      <c r="F1229" s="103"/>
      <c r="G1229" s="103"/>
      <c r="H1229" s="103"/>
      <c r="I1229" s="103"/>
      <c r="J1229" s="103"/>
      <c r="K1229" s="107"/>
      <c r="L1229" s="105" t="s">
        <v>35</v>
      </c>
      <c r="M1229" s="554" t="s">
        <v>35</v>
      </c>
      <c r="N1229" s="554" t="s">
        <v>35</v>
      </c>
      <c r="O1229" s="554" t="s">
        <v>35</v>
      </c>
      <c r="P1229" s="554" t="s">
        <v>35</v>
      </c>
      <c r="Q1229" s="71" t="s">
        <v>52</v>
      </c>
      <c r="R1229" s="103" t="s">
        <v>44</v>
      </c>
      <c r="S1229" s="103">
        <v>25</v>
      </c>
      <c r="T1229" s="554">
        <v>76000</v>
      </c>
      <c r="U1229" s="554">
        <v>1900000</v>
      </c>
      <c r="V1229" s="554"/>
      <c r="W1229" s="107" t="s">
        <v>1254</v>
      </c>
      <c r="X1229" s="103" t="s">
        <v>27</v>
      </c>
      <c r="Y1229" s="108">
        <v>4.68</v>
      </c>
      <c r="Z1229" s="109"/>
      <c r="AA1229" s="554">
        <v>873908</v>
      </c>
      <c r="AB1229" s="554">
        <v>4089889.44</v>
      </c>
      <c r="AC1229" s="71"/>
      <c r="AD1229" s="71" t="s">
        <v>471</v>
      </c>
      <c r="AE1229" s="71" t="s">
        <v>107</v>
      </c>
      <c r="AF1229" s="71" t="s">
        <v>116</v>
      </c>
      <c r="AG1229" s="71" t="s">
        <v>136</v>
      </c>
      <c r="AH1229" s="103"/>
      <c r="AI1229" s="71"/>
      <c r="AJ1229" s="103"/>
      <c r="AK1229" s="103"/>
      <c r="AL1229" s="554" t="s">
        <v>35</v>
      </c>
      <c r="AM1229" s="554" t="s">
        <v>35</v>
      </c>
      <c r="AN1229" s="71"/>
      <c r="AO1229" s="103"/>
      <c r="AP1229" s="602" t="s">
        <v>35</v>
      </c>
      <c r="AQ1229" s="107"/>
      <c r="AR1229" s="107"/>
    </row>
    <row r="1230" spans="1:44" outlineLevel="2">
      <c r="A1230" s="72">
        <v>80</v>
      </c>
      <c r="B1230" s="552" t="s">
        <v>35</v>
      </c>
      <c r="C1230" s="552"/>
      <c r="D1230" s="71"/>
      <c r="E1230" s="103"/>
      <c r="F1230" s="103"/>
      <c r="G1230" s="103"/>
      <c r="H1230" s="103"/>
      <c r="I1230" s="103"/>
      <c r="J1230" s="103"/>
      <c r="K1230" s="107"/>
      <c r="L1230" s="105" t="s">
        <v>35</v>
      </c>
      <c r="M1230" s="554" t="s">
        <v>35</v>
      </c>
      <c r="N1230" s="554" t="s">
        <v>35</v>
      </c>
      <c r="O1230" s="554" t="s">
        <v>35</v>
      </c>
      <c r="P1230" s="554" t="s">
        <v>35</v>
      </c>
      <c r="Q1230" s="71" t="s">
        <v>53</v>
      </c>
      <c r="R1230" s="103" t="s">
        <v>44</v>
      </c>
      <c r="S1230" s="103">
        <v>33</v>
      </c>
      <c r="T1230" s="554">
        <v>34000</v>
      </c>
      <c r="U1230" s="554">
        <v>1122000</v>
      </c>
      <c r="V1230" s="554"/>
      <c r="W1230" s="107" t="s">
        <v>1023</v>
      </c>
      <c r="X1230" s="103" t="s">
        <v>38</v>
      </c>
      <c r="Y1230" s="108">
        <v>0.16800000000000001</v>
      </c>
      <c r="Z1230" s="109"/>
      <c r="AA1230" s="554">
        <v>2523428</v>
      </c>
      <c r="AB1230" s="554">
        <v>423935.90400000004</v>
      </c>
      <c r="AC1230" s="71"/>
      <c r="AD1230" s="71"/>
      <c r="AE1230" s="71"/>
      <c r="AF1230" s="71"/>
      <c r="AG1230" s="71"/>
      <c r="AH1230" s="103"/>
      <c r="AI1230" s="71"/>
      <c r="AJ1230" s="103"/>
      <c r="AK1230" s="103"/>
      <c r="AL1230" s="554" t="s">
        <v>35</v>
      </c>
      <c r="AM1230" s="554" t="s">
        <v>35</v>
      </c>
      <c r="AN1230" s="71"/>
      <c r="AO1230" s="103"/>
      <c r="AP1230" s="602" t="s">
        <v>35</v>
      </c>
      <c r="AQ1230" s="107"/>
      <c r="AR1230" s="107"/>
    </row>
    <row r="1231" spans="1:44" outlineLevel="2">
      <c r="A1231" s="72">
        <v>80</v>
      </c>
      <c r="B1231" s="552" t="s">
        <v>35</v>
      </c>
      <c r="C1231" s="552"/>
      <c r="D1231" s="71"/>
      <c r="E1231" s="103"/>
      <c r="F1231" s="103"/>
      <c r="G1231" s="103"/>
      <c r="H1231" s="103"/>
      <c r="I1231" s="103"/>
      <c r="J1231" s="103"/>
      <c r="K1231" s="107"/>
      <c r="L1231" s="105" t="s">
        <v>35</v>
      </c>
      <c r="M1231" s="554" t="s">
        <v>35</v>
      </c>
      <c r="N1231" s="554" t="s">
        <v>35</v>
      </c>
      <c r="O1231" s="554" t="s">
        <v>35</v>
      </c>
      <c r="P1231" s="554" t="s">
        <v>35</v>
      </c>
      <c r="Q1231" s="71" t="s">
        <v>61</v>
      </c>
      <c r="R1231" s="103" t="s">
        <v>44</v>
      </c>
      <c r="S1231" s="103">
        <v>1</v>
      </c>
      <c r="T1231" s="554">
        <v>180000</v>
      </c>
      <c r="U1231" s="554">
        <v>180000</v>
      </c>
      <c r="V1231" s="554"/>
      <c r="W1231" s="107" t="s">
        <v>1194</v>
      </c>
      <c r="X1231" s="103" t="s">
        <v>27</v>
      </c>
      <c r="Y1231" s="108">
        <v>1.08</v>
      </c>
      <c r="Z1231" s="109"/>
      <c r="AA1231" s="554">
        <v>292949</v>
      </c>
      <c r="AB1231" s="554">
        <v>316384.92000000004</v>
      </c>
      <c r="AC1231" s="71"/>
      <c r="AD1231" s="71"/>
      <c r="AE1231" s="71"/>
      <c r="AF1231" s="71"/>
      <c r="AG1231" s="71"/>
      <c r="AH1231" s="103"/>
      <c r="AI1231" s="71"/>
      <c r="AJ1231" s="103"/>
      <c r="AK1231" s="103"/>
      <c r="AL1231" s="554" t="s">
        <v>35</v>
      </c>
      <c r="AM1231" s="554" t="s">
        <v>35</v>
      </c>
      <c r="AN1231" s="71"/>
      <c r="AO1231" s="103"/>
      <c r="AP1231" s="602" t="s">
        <v>35</v>
      </c>
      <c r="AQ1231" s="107"/>
      <c r="AR1231" s="107"/>
    </row>
    <row r="1232" spans="1:44" outlineLevel="2">
      <c r="A1232" s="72">
        <v>80</v>
      </c>
      <c r="B1232" s="552" t="s">
        <v>35</v>
      </c>
      <c r="C1232" s="552"/>
      <c r="D1232" s="71"/>
      <c r="E1232" s="103"/>
      <c r="F1232" s="103"/>
      <c r="G1232" s="103"/>
      <c r="H1232" s="103"/>
      <c r="I1232" s="103"/>
      <c r="J1232" s="103"/>
      <c r="K1232" s="107"/>
      <c r="L1232" s="105" t="s">
        <v>35</v>
      </c>
      <c r="M1232" s="554" t="s">
        <v>35</v>
      </c>
      <c r="N1232" s="554" t="s">
        <v>35</v>
      </c>
      <c r="O1232" s="554" t="s">
        <v>35</v>
      </c>
      <c r="P1232" s="554" t="s">
        <v>35</v>
      </c>
      <c r="Q1232" s="71" t="s">
        <v>499</v>
      </c>
      <c r="R1232" s="103" t="s">
        <v>44</v>
      </c>
      <c r="S1232" s="103">
        <v>2</v>
      </c>
      <c r="T1232" s="554">
        <v>390000</v>
      </c>
      <c r="U1232" s="554">
        <v>780000</v>
      </c>
      <c r="V1232" s="554"/>
      <c r="W1232" s="107" t="s">
        <v>1306</v>
      </c>
      <c r="X1232" s="103" t="s">
        <v>27</v>
      </c>
      <c r="Y1232" s="108">
        <v>68.5</v>
      </c>
      <c r="Z1232" s="109"/>
      <c r="AA1232" s="554">
        <v>282038</v>
      </c>
      <c r="AB1232" s="554">
        <v>19319603</v>
      </c>
      <c r="AC1232" s="71"/>
      <c r="AD1232" s="71"/>
      <c r="AE1232" s="71"/>
      <c r="AF1232" s="71"/>
      <c r="AG1232" s="71"/>
      <c r="AH1232" s="103"/>
      <c r="AI1232" s="71"/>
      <c r="AJ1232" s="103"/>
      <c r="AK1232" s="103"/>
      <c r="AL1232" s="554" t="s">
        <v>35</v>
      </c>
      <c r="AM1232" s="554" t="s">
        <v>35</v>
      </c>
      <c r="AN1232" s="71"/>
      <c r="AO1232" s="103"/>
      <c r="AP1232" s="602" t="s">
        <v>35</v>
      </c>
      <c r="AQ1232" s="107"/>
      <c r="AR1232" s="107"/>
    </row>
    <row r="1233" spans="1:44" ht="37.5" outlineLevel="2">
      <c r="A1233" s="72">
        <v>80</v>
      </c>
      <c r="B1233" s="552" t="s">
        <v>35</v>
      </c>
      <c r="C1233" s="552"/>
      <c r="D1233" s="71"/>
      <c r="E1233" s="103"/>
      <c r="F1233" s="103"/>
      <c r="G1233" s="103"/>
      <c r="H1233" s="103"/>
      <c r="I1233" s="103"/>
      <c r="J1233" s="103"/>
      <c r="K1233" s="107"/>
      <c r="L1233" s="105" t="s">
        <v>35</v>
      </c>
      <c r="M1233" s="554" t="s">
        <v>35</v>
      </c>
      <c r="N1233" s="554" t="s">
        <v>35</v>
      </c>
      <c r="O1233" s="554" t="s">
        <v>35</v>
      </c>
      <c r="P1233" s="554" t="s">
        <v>35</v>
      </c>
      <c r="Q1233" s="71" t="s">
        <v>500</v>
      </c>
      <c r="R1233" s="103" t="s">
        <v>44</v>
      </c>
      <c r="S1233" s="103">
        <v>1</v>
      </c>
      <c r="T1233" s="554">
        <v>390000</v>
      </c>
      <c r="U1233" s="554">
        <v>390000</v>
      </c>
      <c r="V1233" s="554"/>
      <c r="W1233" s="107" t="s">
        <v>1307</v>
      </c>
      <c r="X1233" s="103" t="s">
        <v>27</v>
      </c>
      <c r="Y1233" s="108">
        <v>5.2</v>
      </c>
      <c r="Z1233" s="109"/>
      <c r="AA1233" s="554">
        <v>282038</v>
      </c>
      <c r="AB1233" s="554">
        <v>1466597.6</v>
      </c>
      <c r="AC1233" s="71"/>
      <c r="AD1233" s="71"/>
      <c r="AE1233" s="71"/>
      <c r="AF1233" s="71"/>
      <c r="AG1233" s="71"/>
      <c r="AH1233" s="103"/>
      <c r="AI1233" s="71"/>
      <c r="AJ1233" s="103"/>
      <c r="AK1233" s="103"/>
      <c r="AL1233" s="554" t="s">
        <v>35</v>
      </c>
      <c r="AM1233" s="554" t="s">
        <v>35</v>
      </c>
      <c r="AN1233" s="71"/>
      <c r="AO1233" s="103"/>
      <c r="AP1233" s="602" t="s">
        <v>35</v>
      </c>
      <c r="AQ1233" s="107"/>
      <c r="AR1233" s="107"/>
    </row>
    <row r="1234" spans="1:44" outlineLevel="2">
      <c r="A1234" s="72">
        <v>80</v>
      </c>
      <c r="B1234" s="552" t="s">
        <v>35</v>
      </c>
      <c r="C1234" s="552"/>
      <c r="D1234" s="71"/>
      <c r="E1234" s="103"/>
      <c r="F1234" s="103"/>
      <c r="G1234" s="103"/>
      <c r="H1234" s="103"/>
      <c r="I1234" s="103"/>
      <c r="J1234" s="103"/>
      <c r="K1234" s="107"/>
      <c r="L1234" s="105" t="s">
        <v>35</v>
      </c>
      <c r="M1234" s="554" t="s">
        <v>35</v>
      </c>
      <c r="N1234" s="554" t="s">
        <v>35</v>
      </c>
      <c r="O1234" s="554" t="s">
        <v>35</v>
      </c>
      <c r="P1234" s="554" t="s">
        <v>35</v>
      </c>
      <c r="Q1234" s="71" t="s">
        <v>35</v>
      </c>
      <c r="R1234" s="103"/>
      <c r="S1234" s="103"/>
      <c r="T1234" s="554" t="s">
        <v>35</v>
      </c>
      <c r="U1234" s="554" t="s">
        <v>35</v>
      </c>
      <c r="V1234" s="554"/>
      <c r="W1234" s="107" t="s">
        <v>1063</v>
      </c>
      <c r="X1234" s="103" t="s">
        <v>27</v>
      </c>
      <c r="Y1234" s="108">
        <v>19.5</v>
      </c>
      <c r="Z1234" s="109"/>
      <c r="AA1234" s="554">
        <v>3941166</v>
      </c>
      <c r="AB1234" s="554">
        <v>76852737</v>
      </c>
      <c r="AC1234" s="71"/>
      <c r="AD1234" s="71"/>
      <c r="AE1234" s="71"/>
      <c r="AF1234" s="71"/>
      <c r="AG1234" s="71"/>
      <c r="AH1234" s="103"/>
      <c r="AI1234" s="71"/>
      <c r="AJ1234" s="103"/>
      <c r="AK1234" s="103"/>
      <c r="AL1234" s="554" t="s">
        <v>35</v>
      </c>
      <c r="AM1234" s="554" t="s">
        <v>35</v>
      </c>
      <c r="AN1234" s="71"/>
      <c r="AO1234" s="103"/>
      <c r="AP1234" s="602" t="s">
        <v>35</v>
      </c>
      <c r="AQ1234" s="107"/>
      <c r="AR1234" s="107"/>
    </row>
    <row r="1235" spans="1:44" ht="37.5" outlineLevel="2">
      <c r="A1235" s="72">
        <v>80</v>
      </c>
      <c r="B1235" s="552" t="s">
        <v>35</v>
      </c>
      <c r="C1235" s="552"/>
      <c r="D1235" s="71"/>
      <c r="E1235" s="103"/>
      <c r="F1235" s="103"/>
      <c r="G1235" s="103"/>
      <c r="H1235" s="103"/>
      <c r="I1235" s="103"/>
      <c r="J1235" s="103"/>
      <c r="K1235" s="107"/>
      <c r="L1235" s="105" t="s">
        <v>35</v>
      </c>
      <c r="M1235" s="554" t="s">
        <v>35</v>
      </c>
      <c r="N1235" s="554" t="s">
        <v>35</v>
      </c>
      <c r="O1235" s="554" t="s">
        <v>35</v>
      </c>
      <c r="P1235" s="554" t="s">
        <v>35</v>
      </c>
      <c r="Q1235" s="71" t="s">
        <v>35</v>
      </c>
      <c r="R1235" s="103"/>
      <c r="S1235" s="103"/>
      <c r="T1235" s="554" t="s">
        <v>35</v>
      </c>
      <c r="U1235" s="554" t="s">
        <v>35</v>
      </c>
      <c r="V1235" s="554"/>
      <c r="W1235" s="107" t="s">
        <v>1308</v>
      </c>
      <c r="X1235" s="103" t="s">
        <v>27</v>
      </c>
      <c r="Y1235" s="108">
        <v>45.84</v>
      </c>
      <c r="Z1235" s="109"/>
      <c r="AA1235" s="554">
        <v>894451</v>
      </c>
      <c r="AB1235" s="554">
        <v>41001633.840000004</v>
      </c>
      <c r="AC1235" s="71"/>
      <c r="AD1235" s="71"/>
      <c r="AE1235" s="71"/>
      <c r="AF1235" s="71"/>
      <c r="AG1235" s="71"/>
      <c r="AH1235" s="103"/>
      <c r="AI1235" s="71"/>
      <c r="AJ1235" s="103"/>
      <c r="AK1235" s="103"/>
      <c r="AL1235" s="554" t="s">
        <v>35</v>
      </c>
      <c r="AM1235" s="554" t="s">
        <v>35</v>
      </c>
      <c r="AN1235" s="71"/>
      <c r="AO1235" s="103"/>
      <c r="AP1235" s="602" t="s">
        <v>35</v>
      </c>
      <c r="AQ1235" s="107"/>
      <c r="AR1235" s="107"/>
    </row>
    <row r="1236" spans="1:44" ht="37.5" outlineLevel="2">
      <c r="A1236" s="72">
        <v>80</v>
      </c>
      <c r="B1236" s="552" t="s">
        <v>35</v>
      </c>
      <c r="C1236" s="552"/>
      <c r="D1236" s="71"/>
      <c r="E1236" s="103"/>
      <c r="F1236" s="103"/>
      <c r="G1236" s="103"/>
      <c r="H1236" s="103"/>
      <c r="I1236" s="103"/>
      <c r="J1236" s="103"/>
      <c r="K1236" s="107"/>
      <c r="L1236" s="105" t="s">
        <v>35</v>
      </c>
      <c r="M1236" s="554" t="s">
        <v>35</v>
      </c>
      <c r="N1236" s="554" t="s">
        <v>35</v>
      </c>
      <c r="O1236" s="554" t="s">
        <v>35</v>
      </c>
      <c r="P1236" s="554" t="s">
        <v>35</v>
      </c>
      <c r="Q1236" s="71" t="s">
        <v>35</v>
      </c>
      <c r="R1236" s="103"/>
      <c r="S1236" s="103"/>
      <c r="T1236" s="554" t="s">
        <v>35</v>
      </c>
      <c r="U1236" s="554" t="s">
        <v>35</v>
      </c>
      <c r="V1236" s="554"/>
      <c r="W1236" s="107" t="s">
        <v>1309</v>
      </c>
      <c r="X1236" s="103" t="s">
        <v>27</v>
      </c>
      <c r="Y1236" s="108">
        <v>14.56</v>
      </c>
      <c r="Z1236" s="109"/>
      <c r="AA1236" s="554">
        <v>802027</v>
      </c>
      <c r="AB1236" s="554">
        <v>11677513.120000001</v>
      </c>
      <c r="AC1236" s="71"/>
      <c r="AD1236" s="71"/>
      <c r="AE1236" s="71"/>
      <c r="AF1236" s="71"/>
      <c r="AG1236" s="71"/>
      <c r="AH1236" s="103"/>
      <c r="AI1236" s="71"/>
      <c r="AJ1236" s="103"/>
      <c r="AK1236" s="103"/>
      <c r="AL1236" s="554" t="s">
        <v>35</v>
      </c>
      <c r="AM1236" s="554" t="s">
        <v>35</v>
      </c>
      <c r="AN1236" s="71"/>
      <c r="AO1236" s="103"/>
      <c r="AP1236" s="602" t="s">
        <v>35</v>
      </c>
      <c r="AQ1236" s="107"/>
      <c r="AR1236" s="107"/>
    </row>
    <row r="1237" spans="1:44" ht="37.5" outlineLevel="2">
      <c r="A1237" s="72">
        <v>80</v>
      </c>
      <c r="B1237" s="552" t="s">
        <v>35</v>
      </c>
      <c r="C1237" s="552"/>
      <c r="D1237" s="71"/>
      <c r="E1237" s="103"/>
      <c r="F1237" s="103"/>
      <c r="G1237" s="103"/>
      <c r="H1237" s="103"/>
      <c r="I1237" s="103"/>
      <c r="J1237" s="103"/>
      <c r="K1237" s="107"/>
      <c r="L1237" s="105" t="s">
        <v>35</v>
      </c>
      <c r="M1237" s="554" t="s">
        <v>35</v>
      </c>
      <c r="N1237" s="554" t="s">
        <v>35</v>
      </c>
      <c r="O1237" s="554" t="s">
        <v>35</v>
      </c>
      <c r="P1237" s="554" t="s">
        <v>35</v>
      </c>
      <c r="Q1237" s="71" t="s">
        <v>35</v>
      </c>
      <c r="R1237" s="103"/>
      <c r="S1237" s="103"/>
      <c r="T1237" s="554" t="s">
        <v>35</v>
      </c>
      <c r="U1237" s="554" t="s">
        <v>35</v>
      </c>
      <c r="V1237" s="554"/>
      <c r="W1237" s="107" t="s">
        <v>1049</v>
      </c>
      <c r="X1237" s="103" t="s">
        <v>42</v>
      </c>
      <c r="Y1237" s="108">
        <v>1</v>
      </c>
      <c r="Z1237" s="109"/>
      <c r="AA1237" s="554">
        <v>3793079</v>
      </c>
      <c r="AB1237" s="554">
        <v>3793079</v>
      </c>
      <c r="AC1237" s="71"/>
      <c r="AD1237" s="71"/>
      <c r="AE1237" s="71"/>
      <c r="AF1237" s="71"/>
      <c r="AG1237" s="71"/>
      <c r="AH1237" s="103"/>
      <c r="AI1237" s="71"/>
      <c r="AJ1237" s="103"/>
      <c r="AK1237" s="103"/>
      <c r="AL1237" s="554" t="s">
        <v>35</v>
      </c>
      <c r="AM1237" s="554" t="s">
        <v>35</v>
      </c>
      <c r="AN1237" s="71"/>
      <c r="AO1237" s="103"/>
      <c r="AP1237" s="602" t="s">
        <v>35</v>
      </c>
      <c r="AQ1237" s="107"/>
      <c r="AR1237" s="107"/>
    </row>
    <row r="1238" spans="1:44" outlineLevel="2">
      <c r="A1238" s="72">
        <v>80</v>
      </c>
      <c r="B1238" s="552" t="s">
        <v>35</v>
      </c>
      <c r="C1238" s="552"/>
      <c r="D1238" s="71"/>
      <c r="E1238" s="103"/>
      <c r="F1238" s="103"/>
      <c r="G1238" s="103"/>
      <c r="H1238" s="103"/>
      <c r="I1238" s="103"/>
      <c r="J1238" s="103"/>
      <c r="K1238" s="107"/>
      <c r="L1238" s="105" t="s">
        <v>35</v>
      </c>
      <c r="M1238" s="554" t="s">
        <v>35</v>
      </c>
      <c r="N1238" s="554" t="s">
        <v>35</v>
      </c>
      <c r="O1238" s="554" t="s">
        <v>35</v>
      </c>
      <c r="P1238" s="554" t="s">
        <v>35</v>
      </c>
      <c r="Q1238" s="71" t="s">
        <v>35</v>
      </c>
      <c r="R1238" s="103"/>
      <c r="S1238" s="103"/>
      <c r="T1238" s="554" t="s">
        <v>35</v>
      </c>
      <c r="U1238" s="554" t="s">
        <v>35</v>
      </c>
      <c r="V1238" s="554"/>
      <c r="W1238" s="107" t="s">
        <v>1217</v>
      </c>
      <c r="X1238" s="103" t="s">
        <v>38</v>
      </c>
      <c r="Y1238" s="108">
        <v>0.32</v>
      </c>
      <c r="Z1238" s="109"/>
      <c r="AA1238" s="554">
        <v>5994000</v>
      </c>
      <c r="AB1238" s="554">
        <v>1918080</v>
      </c>
      <c r="AC1238" s="71"/>
      <c r="AD1238" s="71"/>
      <c r="AE1238" s="71"/>
      <c r="AF1238" s="71"/>
      <c r="AG1238" s="71"/>
      <c r="AH1238" s="103"/>
      <c r="AI1238" s="71"/>
      <c r="AJ1238" s="103"/>
      <c r="AK1238" s="103"/>
      <c r="AL1238" s="554" t="s">
        <v>35</v>
      </c>
      <c r="AM1238" s="554" t="s">
        <v>35</v>
      </c>
      <c r="AN1238" s="71"/>
      <c r="AO1238" s="103"/>
      <c r="AP1238" s="602" t="s">
        <v>35</v>
      </c>
      <c r="AQ1238" s="107"/>
      <c r="AR1238" s="107"/>
    </row>
    <row r="1239" spans="1:44" ht="37.5" outlineLevel="2">
      <c r="A1239" s="72">
        <v>80</v>
      </c>
      <c r="B1239" s="552" t="s">
        <v>35</v>
      </c>
      <c r="C1239" s="552"/>
      <c r="D1239" s="71"/>
      <c r="E1239" s="103"/>
      <c r="F1239" s="103"/>
      <c r="G1239" s="103"/>
      <c r="H1239" s="103"/>
      <c r="I1239" s="103"/>
      <c r="J1239" s="103"/>
      <c r="K1239" s="107"/>
      <c r="L1239" s="105" t="s">
        <v>35</v>
      </c>
      <c r="M1239" s="554" t="s">
        <v>35</v>
      </c>
      <c r="N1239" s="554" t="s">
        <v>35</v>
      </c>
      <c r="O1239" s="554" t="s">
        <v>35</v>
      </c>
      <c r="P1239" s="554" t="s">
        <v>35</v>
      </c>
      <c r="Q1239" s="71" t="s">
        <v>35</v>
      </c>
      <c r="R1239" s="103"/>
      <c r="S1239" s="103"/>
      <c r="T1239" s="554" t="s">
        <v>35</v>
      </c>
      <c r="U1239" s="554" t="s">
        <v>35</v>
      </c>
      <c r="V1239" s="554"/>
      <c r="W1239" s="107" t="s">
        <v>1310</v>
      </c>
      <c r="X1239" s="103" t="s">
        <v>27</v>
      </c>
      <c r="Y1239" s="108">
        <v>28.25</v>
      </c>
      <c r="Z1239" s="109"/>
      <c r="AA1239" s="554">
        <v>543182</v>
      </c>
      <c r="AB1239" s="554">
        <v>15344891.5</v>
      </c>
      <c r="AC1239" s="71"/>
      <c r="AD1239" s="71"/>
      <c r="AE1239" s="71"/>
      <c r="AF1239" s="71"/>
      <c r="AG1239" s="71"/>
      <c r="AH1239" s="103"/>
      <c r="AI1239" s="71"/>
      <c r="AJ1239" s="103"/>
      <c r="AK1239" s="103"/>
      <c r="AL1239" s="554" t="s">
        <v>35</v>
      </c>
      <c r="AM1239" s="554" t="s">
        <v>35</v>
      </c>
      <c r="AN1239" s="71"/>
      <c r="AO1239" s="103"/>
      <c r="AP1239" s="602" t="s">
        <v>35</v>
      </c>
      <c r="AQ1239" s="107"/>
      <c r="AR1239" s="107"/>
    </row>
    <row r="1240" spans="1:44" outlineLevel="2">
      <c r="A1240" s="72">
        <v>80</v>
      </c>
      <c r="B1240" s="552" t="s">
        <v>35</v>
      </c>
      <c r="C1240" s="552"/>
      <c r="D1240" s="71"/>
      <c r="E1240" s="103"/>
      <c r="F1240" s="103"/>
      <c r="G1240" s="103"/>
      <c r="H1240" s="103"/>
      <c r="I1240" s="103"/>
      <c r="J1240" s="103"/>
      <c r="K1240" s="107"/>
      <c r="L1240" s="105" t="s">
        <v>35</v>
      </c>
      <c r="M1240" s="554" t="s">
        <v>35</v>
      </c>
      <c r="N1240" s="554" t="s">
        <v>35</v>
      </c>
      <c r="O1240" s="554" t="s">
        <v>35</v>
      </c>
      <c r="P1240" s="554" t="s">
        <v>35</v>
      </c>
      <c r="Q1240" s="71" t="s">
        <v>35</v>
      </c>
      <c r="R1240" s="103"/>
      <c r="S1240" s="103"/>
      <c r="T1240" s="554" t="s">
        <v>35</v>
      </c>
      <c r="U1240" s="554" t="s">
        <v>35</v>
      </c>
      <c r="V1240" s="554"/>
      <c r="W1240" s="107" t="s">
        <v>1205</v>
      </c>
      <c r="X1240" s="103" t="s">
        <v>38</v>
      </c>
      <c r="Y1240" s="108">
        <v>4.8000000000000001E-2</v>
      </c>
      <c r="Z1240" s="109"/>
      <c r="AA1240" s="554">
        <v>109890</v>
      </c>
      <c r="AB1240" s="554">
        <v>5274.72</v>
      </c>
      <c r="AC1240" s="71"/>
      <c r="AD1240" s="71"/>
      <c r="AE1240" s="71"/>
      <c r="AF1240" s="71"/>
      <c r="AG1240" s="71"/>
      <c r="AH1240" s="103"/>
      <c r="AI1240" s="71"/>
      <c r="AJ1240" s="103"/>
      <c r="AK1240" s="103"/>
      <c r="AL1240" s="554" t="s">
        <v>35</v>
      </c>
      <c r="AM1240" s="554" t="s">
        <v>35</v>
      </c>
      <c r="AN1240" s="71"/>
      <c r="AO1240" s="103"/>
      <c r="AP1240" s="602" t="s">
        <v>35</v>
      </c>
      <c r="AQ1240" s="107"/>
      <c r="AR1240" s="107"/>
    </row>
    <row r="1241" spans="1:44" outlineLevel="2">
      <c r="A1241" s="72">
        <v>80</v>
      </c>
      <c r="B1241" s="552"/>
      <c r="C1241" s="552"/>
      <c r="D1241" s="61"/>
      <c r="E1241" s="103"/>
      <c r="F1241" s="103"/>
      <c r="G1241" s="103"/>
      <c r="H1241" s="103"/>
      <c r="I1241" s="103"/>
      <c r="J1241" s="103"/>
      <c r="K1241" s="107"/>
      <c r="L1241" s="105" t="s">
        <v>35</v>
      </c>
      <c r="M1241" s="554" t="s">
        <v>35</v>
      </c>
      <c r="N1241" s="554" t="s">
        <v>35</v>
      </c>
      <c r="O1241" s="554" t="s">
        <v>35</v>
      </c>
      <c r="P1241" s="554" t="s">
        <v>35</v>
      </c>
      <c r="Q1241" s="71" t="s">
        <v>35</v>
      </c>
      <c r="R1241" s="103"/>
      <c r="S1241" s="103"/>
      <c r="T1241" s="554" t="s">
        <v>35</v>
      </c>
      <c r="U1241" s="554" t="s">
        <v>35</v>
      </c>
      <c r="V1241" s="554"/>
      <c r="W1241" s="107" t="s">
        <v>35</v>
      </c>
      <c r="X1241" s="103"/>
      <c r="Y1241" s="108"/>
      <c r="Z1241" s="109"/>
      <c r="AA1241" s="554" t="s">
        <v>35</v>
      </c>
      <c r="AB1241" s="554" t="s">
        <v>35</v>
      </c>
      <c r="AC1241" s="71"/>
      <c r="AD1241" s="71"/>
      <c r="AE1241" s="71"/>
      <c r="AF1241" s="71"/>
      <c r="AG1241" s="71"/>
      <c r="AH1241" s="103"/>
      <c r="AI1241" s="71"/>
      <c r="AJ1241" s="103"/>
      <c r="AK1241" s="103"/>
      <c r="AL1241" s="554" t="s">
        <v>35</v>
      </c>
      <c r="AM1241" s="554" t="s">
        <v>35</v>
      </c>
      <c r="AN1241" s="71"/>
      <c r="AO1241" s="103"/>
      <c r="AP1241" s="602" t="s">
        <v>35</v>
      </c>
      <c r="AQ1241" s="107"/>
      <c r="AR1241" s="107"/>
    </row>
    <row r="1242" spans="1:44" outlineLevel="1">
      <c r="A1242" s="84" t="s">
        <v>2079</v>
      </c>
      <c r="B1242" s="552">
        <v>81</v>
      </c>
      <c r="C1242" s="552">
        <v>466</v>
      </c>
      <c r="D1242" s="61" t="s">
        <v>441</v>
      </c>
      <c r="E1242" s="162"/>
      <c r="F1242" s="103"/>
      <c r="G1242" s="162"/>
      <c r="H1242" s="179"/>
      <c r="I1242" s="179"/>
      <c r="J1242" s="187"/>
      <c r="K1242" s="129"/>
      <c r="L1242" s="621">
        <v>54.3</v>
      </c>
      <c r="M1242" s="553"/>
      <c r="N1242" s="553"/>
      <c r="O1242" s="553">
        <v>91169700</v>
      </c>
      <c r="P1242" s="553">
        <v>0</v>
      </c>
      <c r="Q1242" s="61"/>
      <c r="R1242" s="162"/>
      <c r="S1242" s="162">
        <v>4</v>
      </c>
      <c r="T1242" s="553"/>
      <c r="U1242" s="553">
        <v>1578000</v>
      </c>
      <c r="V1242" s="553"/>
      <c r="W1242" s="129"/>
      <c r="X1242" s="162"/>
      <c r="Y1242" s="169">
        <v>32.099999999999994</v>
      </c>
      <c r="Z1242" s="170">
        <v>16.89</v>
      </c>
      <c r="AA1242" s="553"/>
      <c r="AB1242" s="553">
        <v>33051801.18</v>
      </c>
      <c r="AC1242" s="71"/>
      <c r="AD1242" s="71"/>
      <c r="AE1242" s="71"/>
      <c r="AF1242" s="71"/>
      <c r="AG1242" s="71"/>
      <c r="AH1242" s="103"/>
      <c r="AI1242" s="61"/>
      <c r="AJ1242" s="162"/>
      <c r="AK1242" s="162">
        <v>0</v>
      </c>
      <c r="AL1242" s="553"/>
      <c r="AM1242" s="553">
        <v>0</v>
      </c>
      <c r="AN1242" s="61"/>
      <c r="AO1242" s="162">
        <v>0</v>
      </c>
      <c r="AP1242" s="602">
        <v>125799501.18000001</v>
      </c>
      <c r="AQ1242" s="111"/>
      <c r="AR1242" s="111"/>
    </row>
    <row r="1243" spans="1:44" ht="78" outlineLevel="2">
      <c r="A1243" s="72">
        <v>81</v>
      </c>
      <c r="B1243" s="552" t="s">
        <v>35</v>
      </c>
      <c r="C1243" s="552"/>
      <c r="D1243" s="71" t="s">
        <v>443</v>
      </c>
      <c r="E1243" s="103">
        <v>4</v>
      </c>
      <c r="F1243" s="103"/>
      <c r="G1243" s="103">
        <v>231</v>
      </c>
      <c r="H1243" s="67">
        <v>7</v>
      </c>
      <c r="I1243" s="67">
        <v>396</v>
      </c>
      <c r="J1243" s="68" t="s">
        <v>522</v>
      </c>
      <c r="K1243" s="107" t="s">
        <v>973</v>
      </c>
      <c r="L1243" s="594">
        <v>54.3</v>
      </c>
      <c r="M1243" s="554">
        <v>1679000</v>
      </c>
      <c r="N1243" s="554">
        <v>0</v>
      </c>
      <c r="O1243" s="554">
        <v>91169700</v>
      </c>
      <c r="P1243" s="554">
        <v>0</v>
      </c>
      <c r="Q1243" s="71" t="s">
        <v>442</v>
      </c>
      <c r="R1243" s="103" t="s">
        <v>44</v>
      </c>
      <c r="S1243" s="103">
        <v>1</v>
      </c>
      <c r="T1243" s="554">
        <v>667000</v>
      </c>
      <c r="U1243" s="554">
        <v>667000</v>
      </c>
      <c r="V1243" s="554" t="s">
        <v>2164</v>
      </c>
      <c r="W1243" s="107" t="s">
        <v>1259</v>
      </c>
      <c r="X1243" s="103" t="s">
        <v>27</v>
      </c>
      <c r="Y1243" s="108">
        <v>3.96</v>
      </c>
      <c r="Z1243" s="109"/>
      <c r="AA1243" s="554">
        <v>854777</v>
      </c>
      <c r="AB1243" s="554">
        <v>3384916.92</v>
      </c>
      <c r="AC1243" s="71"/>
      <c r="AD1243" s="71"/>
      <c r="AE1243" s="71"/>
      <c r="AF1243" s="71"/>
      <c r="AG1243" s="71"/>
      <c r="AH1243" s="103"/>
      <c r="AI1243" s="71"/>
      <c r="AJ1243" s="103"/>
      <c r="AK1243" s="103"/>
      <c r="AL1243" s="554" t="s">
        <v>35</v>
      </c>
      <c r="AM1243" s="554" t="s">
        <v>35</v>
      </c>
      <c r="AN1243" s="71"/>
      <c r="AO1243" s="103"/>
      <c r="AP1243" s="602" t="s">
        <v>35</v>
      </c>
      <c r="AQ1243" s="111" t="s">
        <v>749</v>
      </c>
      <c r="AR1243" s="111" t="s">
        <v>2021</v>
      </c>
    </row>
    <row r="1244" spans="1:44" ht="75" outlineLevel="2">
      <c r="A1244" s="72">
        <v>81</v>
      </c>
      <c r="B1244" s="552" t="s">
        <v>35</v>
      </c>
      <c r="C1244" s="552"/>
      <c r="D1244" s="71" t="s">
        <v>39</v>
      </c>
      <c r="E1244" s="103"/>
      <c r="F1244" s="103"/>
      <c r="G1244" s="103"/>
      <c r="H1244" s="67"/>
      <c r="I1244" s="67"/>
      <c r="J1244" s="68"/>
      <c r="K1244" s="107"/>
      <c r="L1244" s="594" t="s">
        <v>35</v>
      </c>
      <c r="M1244" s="554" t="s">
        <v>35</v>
      </c>
      <c r="N1244" s="554" t="s">
        <v>35</v>
      </c>
      <c r="O1244" s="554" t="s">
        <v>35</v>
      </c>
      <c r="P1244" s="554" t="s">
        <v>35</v>
      </c>
      <c r="Q1244" s="71" t="s">
        <v>133</v>
      </c>
      <c r="R1244" s="103" t="s">
        <v>44</v>
      </c>
      <c r="S1244" s="103">
        <v>1</v>
      </c>
      <c r="T1244" s="554">
        <v>283000</v>
      </c>
      <c r="U1244" s="554">
        <v>283000</v>
      </c>
      <c r="V1244" s="554"/>
      <c r="W1244" s="107" t="s">
        <v>1062</v>
      </c>
      <c r="X1244" s="103" t="s">
        <v>27</v>
      </c>
      <c r="Y1244" s="108">
        <v>3.96</v>
      </c>
      <c r="Z1244" s="109"/>
      <c r="AA1244" s="554">
        <v>264499</v>
      </c>
      <c r="AB1244" s="554">
        <v>1047416.04</v>
      </c>
      <c r="AC1244" s="71"/>
      <c r="AD1244" s="71"/>
      <c r="AE1244" s="71"/>
      <c r="AF1244" s="71"/>
      <c r="AG1244" s="71"/>
      <c r="AH1244" s="103"/>
      <c r="AI1244" s="71"/>
      <c r="AJ1244" s="103"/>
      <c r="AK1244" s="103"/>
      <c r="AL1244" s="554" t="s">
        <v>35</v>
      </c>
      <c r="AM1244" s="554" t="s">
        <v>35</v>
      </c>
      <c r="AN1244" s="71"/>
      <c r="AO1244" s="103"/>
      <c r="AP1244" s="602" t="s">
        <v>35</v>
      </c>
      <c r="AQ1244" s="59" t="s">
        <v>518</v>
      </c>
      <c r="AR1244" s="59" t="s">
        <v>2038</v>
      </c>
    </row>
    <row r="1245" spans="1:44" ht="56.25" outlineLevel="2">
      <c r="A1245" s="72">
        <v>81</v>
      </c>
      <c r="B1245" s="552" t="s">
        <v>35</v>
      </c>
      <c r="C1245" s="552"/>
      <c r="D1245" s="71" t="s">
        <v>445</v>
      </c>
      <c r="E1245" s="103"/>
      <c r="F1245" s="103"/>
      <c r="G1245" s="103"/>
      <c r="H1245" s="69"/>
      <c r="I1245" s="69"/>
      <c r="J1245" s="70"/>
      <c r="K1245" s="107"/>
      <c r="L1245" s="595" t="s">
        <v>35</v>
      </c>
      <c r="M1245" s="554" t="s">
        <v>35</v>
      </c>
      <c r="N1245" s="554" t="s">
        <v>35</v>
      </c>
      <c r="O1245" s="554" t="s">
        <v>35</v>
      </c>
      <c r="P1245" s="554" t="s">
        <v>35</v>
      </c>
      <c r="Q1245" s="71" t="s">
        <v>444</v>
      </c>
      <c r="R1245" s="103" t="s">
        <v>44</v>
      </c>
      <c r="S1245" s="103">
        <v>1</v>
      </c>
      <c r="T1245" s="554">
        <v>400000</v>
      </c>
      <c r="U1245" s="554">
        <v>400000</v>
      </c>
      <c r="V1245" s="554"/>
      <c r="W1245" s="107" t="s">
        <v>1057</v>
      </c>
      <c r="X1245" s="103" t="s">
        <v>27</v>
      </c>
      <c r="Y1245" s="108">
        <v>21.24</v>
      </c>
      <c r="Z1245" s="109"/>
      <c r="AA1245" s="554">
        <v>1229116</v>
      </c>
      <c r="AB1245" s="554">
        <v>26106423.84</v>
      </c>
      <c r="AC1245" s="71"/>
      <c r="AD1245" s="71" t="s">
        <v>29</v>
      </c>
      <c r="AE1245" s="71" t="s">
        <v>36</v>
      </c>
      <c r="AF1245" s="71" t="s">
        <v>116</v>
      </c>
      <c r="AG1245" s="71" t="s">
        <v>136</v>
      </c>
      <c r="AH1245" s="103"/>
      <c r="AI1245" s="71"/>
      <c r="AJ1245" s="103"/>
      <c r="AK1245" s="103"/>
      <c r="AL1245" s="554" t="s">
        <v>35</v>
      </c>
      <c r="AM1245" s="554" t="s">
        <v>35</v>
      </c>
      <c r="AN1245" s="71"/>
      <c r="AO1245" s="103"/>
      <c r="AP1245" s="602" t="s">
        <v>35</v>
      </c>
      <c r="AQ1245" s="59" t="s">
        <v>519</v>
      </c>
      <c r="AR1245" s="59" t="s">
        <v>2051</v>
      </c>
    </row>
    <row r="1246" spans="1:44" ht="75" outlineLevel="2">
      <c r="A1246" s="72">
        <v>81</v>
      </c>
      <c r="B1246" s="552" t="s">
        <v>35</v>
      </c>
      <c r="C1246" s="552"/>
      <c r="D1246" s="141" t="s">
        <v>575</v>
      </c>
      <c r="E1246" s="103"/>
      <c r="F1246" s="103"/>
      <c r="G1246" s="103"/>
      <c r="H1246" s="69"/>
      <c r="I1246" s="69"/>
      <c r="J1246" s="70"/>
      <c r="K1246" s="107"/>
      <c r="L1246" s="595" t="s">
        <v>35</v>
      </c>
      <c r="M1246" s="554" t="s">
        <v>35</v>
      </c>
      <c r="N1246" s="554" t="s">
        <v>35</v>
      </c>
      <c r="O1246" s="554" t="s">
        <v>35</v>
      </c>
      <c r="P1246" s="554" t="s">
        <v>35</v>
      </c>
      <c r="Q1246" s="71" t="s">
        <v>446</v>
      </c>
      <c r="R1246" s="103" t="s">
        <v>44</v>
      </c>
      <c r="S1246" s="103">
        <v>1</v>
      </c>
      <c r="T1246" s="554">
        <v>228000</v>
      </c>
      <c r="U1246" s="554">
        <v>228000</v>
      </c>
      <c r="V1246" s="554"/>
      <c r="W1246" s="107" t="s">
        <v>1078</v>
      </c>
      <c r="X1246" s="103" t="s">
        <v>27</v>
      </c>
      <c r="Y1246" s="108">
        <v>2.94</v>
      </c>
      <c r="Z1246" s="109">
        <v>16.89</v>
      </c>
      <c r="AA1246" s="554">
        <v>854777</v>
      </c>
      <c r="AB1246" s="554">
        <v>2513044.38</v>
      </c>
      <c r="AC1246" s="71"/>
      <c r="AD1246" s="71" t="s">
        <v>29</v>
      </c>
      <c r="AE1246" s="71" t="s">
        <v>36</v>
      </c>
      <c r="AF1246" s="71" t="s">
        <v>41</v>
      </c>
      <c r="AG1246" s="71" t="s">
        <v>136</v>
      </c>
      <c r="AH1246" s="103"/>
      <c r="AI1246" s="71"/>
      <c r="AJ1246" s="103"/>
      <c r="AK1246" s="103"/>
      <c r="AL1246" s="554" t="s">
        <v>35</v>
      </c>
      <c r="AM1246" s="554" t="s">
        <v>35</v>
      </c>
      <c r="AN1246" s="71"/>
      <c r="AO1246" s="103"/>
      <c r="AP1246" s="602" t="s">
        <v>35</v>
      </c>
      <c r="AQ1246" s="59" t="s">
        <v>520</v>
      </c>
      <c r="AR1246" s="59" t="s">
        <v>1997</v>
      </c>
    </row>
    <row r="1247" spans="1:44" ht="37.5" outlineLevel="2">
      <c r="A1247" s="72">
        <v>81</v>
      </c>
      <c r="B1247" s="552" t="s">
        <v>35</v>
      </c>
      <c r="C1247" s="552"/>
      <c r="D1247" s="71"/>
      <c r="E1247" s="103"/>
      <c r="F1247" s="103"/>
      <c r="G1247" s="103"/>
      <c r="H1247" s="103"/>
      <c r="I1247" s="103"/>
      <c r="J1247" s="103"/>
      <c r="K1247" s="107"/>
      <c r="L1247" s="105" t="s">
        <v>35</v>
      </c>
      <c r="M1247" s="554" t="s">
        <v>35</v>
      </c>
      <c r="N1247" s="554" t="s">
        <v>35</v>
      </c>
      <c r="O1247" s="554" t="s">
        <v>35</v>
      </c>
      <c r="P1247" s="554" t="s">
        <v>35</v>
      </c>
      <c r="Q1247" s="71" t="s">
        <v>35</v>
      </c>
      <c r="R1247" s="103"/>
      <c r="S1247" s="103"/>
      <c r="T1247" s="554" t="s">
        <v>35</v>
      </c>
      <c r="U1247" s="554" t="s">
        <v>35</v>
      </c>
      <c r="V1247" s="554"/>
      <c r="W1247" s="107" t="s">
        <v>35</v>
      </c>
      <c r="X1247" s="103"/>
      <c r="Y1247" s="108"/>
      <c r="Z1247" s="109"/>
      <c r="AA1247" s="554" t="s">
        <v>35</v>
      </c>
      <c r="AB1247" s="554" t="s">
        <v>35</v>
      </c>
      <c r="AC1247" s="71"/>
      <c r="AD1247" s="71"/>
      <c r="AE1247" s="71"/>
      <c r="AF1247" s="71"/>
      <c r="AG1247" s="71"/>
      <c r="AH1247" s="103"/>
      <c r="AI1247" s="71"/>
      <c r="AJ1247" s="103"/>
      <c r="AK1247" s="103"/>
      <c r="AL1247" s="554" t="s">
        <v>35</v>
      </c>
      <c r="AM1247" s="554" t="s">
        <v>35</v>
      </c>
      <c r="AN1247" s="71"/>
      <c r="AO1247" s="103"/>
      <c r="AP1247" s="602" t="s">
        <v>35</v>
      </c>
      <c r="AQ1247" s="59" t="s">
        <v>521</v>
      </c>
      <c r="AR1247" s="59" t="s">
        <v>2052</v>
      </c>
    </row>
    <row r="1248" spans="1:44" ht="75" outlineLevel="2">
      <c r="A1248" s="72">
        <v>81</v>
      </c>
      <c r="B1248" s="552" t="s">
        <v>35</v>
      </c>
      <c r="C1248" s="552"/>
      <c r="D1248" s="71"/>
      <c r="E1248" s="103"/>
      <c r="F1248" s="103"/>
      <c r="G1248" s="103"/>
      <c r="H1248" s="103"/>
      <c r="I1248" s="103"/>
      <c r="J1248" s="103"/>
      <c r="K1248" s="107"/>
      <c r="L1248" s="105" t="s">
        <v>35</v>
      </c>
      <c r="M1248" s="554" t="s">
        <v>35</v>
      </c>
      <c r="N1248" s="554" t="s">
        <v>35</v>
      </c>
      <c r="O1248" s="554" t="s">
        <v>35</v>
      </c>
      <c r="P1248" s="554" t="s">
        <v>35</v>
      </c>
      <c r="Q1248" s="71" t="s">
        <v>35</v>
      </c>
      <c r="R1248" s="103"/>
      <c r="S1248" s="103"/>
      <c r="T1248" s="554" t="s">
        <v>35</v>
      </c>
      <c r="U1248" s="554" t="s">
        <v>35</v>
      </c>
      <c r="V1248" s="554"/>
      <c r="W1248" s="107"/>
      <c r="X1248" s="103"/>
      <c r="Y1248" s="108"/>
      <c r="Z1248" s="109"/>
      <c r="AA1248" s="554" t="s">
        <v>35</v>
      </c>
      <c r="AB1248" s="554" t="s">
        <v>35</v>
      </c>
      <c r="AC1248" s="71"/>
      <c r="AD1248" s="71"/>
      <c r="AE1248" s="71"/>
      <c r="AF1248" s="71"/>
      <c r="AG1248" s="71"/>
      <c r="AH1248" s="103"/>
      <c r="AI1248" s="71"/>
      <c r="AJ1248" s="103"/>
      <c r="AK1248" s="103"/>
      <c r="AL1248" s="554" t="s">
        <v>35</v>
      </c>
      <c r="AM1248" s="554" t="s">
        <v>35</v>
      </c>
      <c r="AN1248" s="71"/>
      <c r="AO1248" s="103"/>
      <c r="AP1248" s="602" t="s">
        <v>35</v>
      </c>
      <c r="AQ1248" s="59" t="s">
        <v>515</v>
      </c>
      <c r="AR1248" s="59"/>
    </row>
    <row r="1249" spans="1:44" ht="56.25" outlineLevel="2">
      <c r="A1249" s="72">
        <v>81</v>
      </c>
      <c r="B1249" s="552" t="s">
        <v>35</v>
      </c>
      <c r="C1249" s="552"/>
      <c r="D1249" s="71"/>
      <c r="E1249" s="103"/>
      <c r="F1249" s="103"/>
      <c r="G1249" s="103"/>
      <c r="H1249" s="103"/>
      <c r="I1249" s="103"/>
      <c r="J1249" s="103"/>
      <c r="K1249" s="107"/>
      <c r="L1249" s="105" t="s">
        <v>35</v>
      </c>
      <c r="M1249" s="554" t="s">
        <v>35</v>
      </c>
      <c r="N1249" s="554" t="s">
        <v>35</v>
      </c>
      <c r="O1249" s="554" t="s">
        <v>35</v>
      </c>
      <c r="P1249" s="554" t="s">
        <v>35</v>
      </c>
      <c r="Q1249" s="71" t="s">
        <v>35</v>
      </c>
      <c r="R1249" s="103"/>
      <c r="S1249" s="103"/>
      <c r="T1249" s="554" t="s">
        <v>35</v>
      </c>
      <c r="U1249" s="554" t="s">
        <v>35</v>
      </c>
      <c r="V1249" s="554"/>
      <c r="W1249" s="107"/>
      <c r="X1249" s="103"/>
      <c r="Y1249" s="108"/>
      <c r="Z1249" s="109"/>
      <c r="AA1249" s="554" t="s">
        <v>35</v>
      </c>
      <c r="AB1249" s="554" t="s">
        <v>35</v>
      </c>
      <c r="AC1249" s="71"/>
      <c r="AD1249" s="71"/>
      <c r="AE1249" s="71"/>
      <c r="AF1249" s="71"/>
      <c r="AG1249" s="71"/>
      <c r="AH1249" s="103"/>
      <c r="AI1249" s="71"/>
      <c r="AJ1249" s="103"/>
      <c r="AK1249" s="103"/>
      <c r="AL1249" s="554" t="s">
        <v>35</v>
      </c>
      <c r="AM1249" s="554" t="s">
        <v>35</v>
      </c>
      <c r="AN1249" s="71"/>
      <c r="AO1249" s="103"/>
      <c r="AP1249" s="602" t="s">
        <v>35</v>
      </c>
      <c r="AQ1249" s="60" t="s">
        <v>750</v>
      </c>
      <c r="AR1249" s="60"/>
    </row>
    <row r="1250" spans="1:44" outlineLevel="2">
      <c r="A1250" s="72">
        <v>81</v>
      </c>
      <c r="B1250" s="552" t="s">
        <v>35</v>
      </c>
      <c r="C1250" s="552"/>
      <c r="D1250" s="71"/>
      <c r="E1250" s="103"/>
      <c r="F1250" s="103"/>
      <c r="G1250" s="103"/>
      <c r="H1250" s="103"/>
      <c r="I1250" s="103"/>
      <c r="J1250" s="103"/>
      <c r="K1250" s="107"/>
      <c r="L1250" s="105" t="s">
        <v>35</v>
      </c>
      <c r="M1250" s="554" t="s">
        <v>35</v>
      </c>
      <c r="N1250" s="554" t="s">
        <v>35</v>
      </c>
      <c r="O1250" s="554" t="s">
        <v>35</v>
      </c>
      <c r="P1250" s="554" t="s">
        <v>35</v>
      </c>
      <c r="Q1250" s="71" t="s">
        <v>35</v>
      </c>
      <c r="R1250" s="103"/>
      <c r="S1250" s="103"/>
      <c r="T1250" s="554" t="s">
        <v>35</v>
      </c>
      <c r="U1250" s="554" t="s">
        <v>35</v>
      </c>
      <c r="V1250" s="554"/>
      <c r="W1250" s="107"/>
      <c r="X1250" s="103"/>
      <c r="Y1250" s="108"/>
      <c r="Z1250" s="109"/>
      <c r="AA1250" s="554" t="s">
        <v>35</v>
      </c>
      <c r="AB1250" s="554" t="s">
        <v>35</v>
      </c>
      <c r="AC1250" s="71"/>
      <c r="AD1250" s="71"/>
      <c r="AE1250" s="71"/>
      <c r="AF1250" s="71"/>
      <c r="AG1250" s="71"/>
      <c r="AH1250" s="103"/>
      <c r="AI1250" s="71"/>
      <c r="AJ1250" s="103"/>
      <c r="AK1250" s="103"/>
      <c r="AL1250" s="554" t="s">
        <v>35</v>
      </c>
      <c r="AM1250" s="554" t="s">
        <v>35</v>
      </c>
      <c r="AN1250" s="71"/>
      <c r="AO1250" s="103"/>
      <c r="AP1250" s="602" t="s">
        <v>35</v>
      </c>
      <c r="AQ1250" s="107"/>
      <c r="AR1250" s="107"/>
    </row>
    <row r="1251" spans="1:44" outlineLevel="2">
      <c r="A1251" s="72">
        <v>81</v>
      </c>
      <c r="B1251" s="552" t="s">
        <v>35</v>
      </c>
      <c r="C1251" s="552"/>
      <c r="D1251" s="71"/>
      <c r="E1251" s="103"/>
      <c r="F1251" s="103"/>
      <c r="G1251" s="103"/>
      <c r="H1251" s="103"/>
      <c r="I1251" s="103"/>
      <c r="J1251" s="103"/>
      <c r="K1251" s="107"/>
      <c r="L1251" s="105" t="s">
        <v>35</v>
      </c>
      <c r="M1251" s="554" t="s">
        <v>35</v>
      </c>
      <c r="N1251" s="554" t="s">
        <v>35</v>
      </c>
      <c r="O1251" s="554" t="s">
        <v>35</v>
      </c>
      <c r="P1251" s="554" t="s">
        <v>35</v>
      </c>
      <c r="Q1251" s="71" t="s">
        <v>35</v>
      </c>
      <c r="R1251" s="103"/>
      <c r="S1251" s="103"/>
      <c r="T1251" s="554" t="s">
        <v>35</v>
      </c>
      <c r="U1251" s="554" t="s">
        <v>35</v>
      </c>
      <c r="V1251" s="554"/>
      <c r="W1251" s="107"/>
      <c r="X1251" s="103"/>
      <c r="Y1251" s="108"/>
      <c r="Z1251" s="109"/>
      <c r="AA1251" s="554" t="s">
        <v>35</v>
      </c>
      <c r="AB1251" s="554" t="s">
        <v>35</v>
      </c>
      <c r="AC1251" s="71"/>
      <c r="AD1251" s="71"/>
      <c r="AE1251" s="71"/>
      <c r="AF1251" s="71"/>
      <c r="AG1251" s="71"/>
      <c r="AH1251" s="103"/>
      <c r="AI1251" s="71"/>
      <c r="AJ1251" s="103"/>
      <c r="AK1251" s="103"/>
      <c r="AL1251" s="554" t="s">
        <v>35</v>
      </c>
      <c r="AM1251" s="554" t="s">
        <v>35</v>
      </c>
      <c r="AN1251" s="71"/>
      <c r="AO1251" s="103"/>
      <c r="AP1251" s="602" t="s">
        <v>35</v>
      </c>
      <c r="AQ1251" s="107"/>
      <c r="AR1251" s="107"/>
    </row>
    <row r="1252" spans="1:44" outlineLevel="2">
      <c r="A1252" s="72">
        <v>81</v>
      </c>
      <c r="B1252" s="552"/>
      <c r="C1252" s="552"/>
      <c r="D1252" s="61"/>
      <c r="E1252" s="103"/>
      <c r="F1252" s="103"/>
      <c r="G1252" s="103"/>
      <c r="H1252" s="103"/>
      <c r="I1252" s="103"/>
      <c r="J1252" s="103"/>
      <c r="K1252" s="107"/>
      <c r="L1252" s="105" t="s">
        <v>35</v>
      </c>
      <c r="M1252" s="554" t="s">
        <v>35</v>
      </c>
      <c r="N1252" s="554" t="s">
        <v>35</v>
      </c>
      <c r="O1252" s="554" t="s">
        <v>35</v>
      </c>
      <c r="P1252" s="554" t="s">
        <v>35</v>
      </c>
      <c r="Q1252" s="71" t="s">
        <v>35</v>
      </c>
      <c r="R1252" s="103"/>
      <c r="S1252" s="103"/>
      <c r="T1252" s="554" t="s">
        <v>35</v>
      </c>
      <c r="U1252" s="554" t="s">
        <v>35</v>
      </c>
      <c r="V1252" s="554"/>
      <c r="W1252" s="107" t="s">
        <v>35</v>
      </c>
      <c r="X1252" s="103"/>
      <c r="Y1252" s="108"/>
      <c r="Z1252" s="109"/>
      <c r="AA1252" s="554" t="s">
        <v>35</v>
      </c>
      <c r="AB1252" s="554" t="s">
        <v>35</v>
      </c>
      <c r="AC1252" s="71"/>
      <c r="AD1252" s="71"/>
      <c r="AE1252" s="71"/>
      <c r="AF1252" s="71"/>
      <c r="AG1252" s="71"/>
      <c r="AH1252" s="103"/>
      <c r="AI1252" s="71"/>
      <c r="AJ1252" s="103"/>
      <c r="AK1252" s="103"/>
      <c r="AL1252" s="554" t="s">
        <v>35</v>
      </c>
      <c r="AM1252" s="554" t="s">
        <v>35</v>
      </c>
      <c r="AN1252" s="71"/>
      <c r="AO1252" s="103"/>
      <c r="AP1252" s="602" t="s">
        <v>35</v>
      </c>
      <c r="AQ1252" s="107"/>
      <c r="AR1252" s="107"/>
    </row>
    <row r="1253" spans="1:44" outlineLevel="1">
      <c r="A1253" s="84" t="s">
        <v>2078</v>
      </c>
      <c r="B1253" s="552">
        <v>82</v>
      </c>
      <c r="C1253" s="552">
        <v>464</v>
      </c>
      <c r="D1253" s="61" t="s">
        <v>435</v>
      </c>
      <c r="E1253" s="162"/>
      <c r="F1253" s="103"/>
      <c r="G1253" s="162"/>
      <c r="H1253" s="162"/>
      <c r="I1253" s="162"/>
      <c r="J1253" s="162"/>
      <c r="K1253" s="129"/>
      <c r="L1253" s="167">
        <v>132.30000000000001</v>
      </c>
      <c r="M1253" s="553"/>
      <c r="N1253" s="553"/>
      <c r="O1253" s="553">
        <v>222131700</v>
      </c>
      <c r="P1253" s="553">
        <v>0</v>
      </c>
      <c r="Q1253" s="61"/>
      <c r="R1253" s="162"/>
      <c r="S1253" s="162">
        <v>0</v>
      </c>
      <c r="T1253" s="553"/>
      <c r="U1253" s="553">
        <v>0</v>
      </c>
      <c r="V1253" s="553"/>
      <c r="W1253" s="129"/>
      <c r="X1253" s="162"/>
      <c r="Y1253" s="169">
        <v>149.61199999999999</v>
      </c>
      <c r="Z1253" s="170">
        <v>0</v>
      </c>
      <c r="AA1253" s="553"/>
      <c r="AB1253" s="553">
        <v>289520907.35599995</v>
      </c>
      <c r="AC1253" s="71"/>
      <c r="AD1253" s="71"/>
      <c r="AE1253" s="71"/>
      <c r="AF1253" s="71"/>
      <c r="AG1253" s="71"/>
      <c r="AH1253" s="103"/>
      <c r="AI1253" s="61"/>
      <c r="AJ1253" s="162"/>
      <c r="AK1253" s="162">
        <v>2</v>
      </c>
      <c r="AL1253" s="553"/>
      <c r="AM1253" s="553">
        <v>19211800</v>
      </c>
      <c r="AN1253" s="61"/>
      <c r="AO1253" s="162">
        <v>0</v>
      </c>
      <c r="AP1253" s="602">
        <v>530864407.35599995</v>
      </c>
      <c r="AQ1253" s="590"/>
      <c r="AR1253" s="590"/>
    </row>
    <row r="1254" spans="1:44" ht="56.25" outlineLevel="2">
      <c r="A1254" s="72">
        <v>82</v>
      </c>
      <c r="B1254" s="552" t="s">
        <v>35</v>
      </c>
      <c r="C1254" s="552"/>
      <c r="D1254" s="71" t="s">
        <v>436</v>
      </c>
      <c r="E1254" s="103">
        <v>1</v>
      </c>
      <c r="F1254" s="103"/>
      <c r="G1254" s="103">
        <v>230</v>
      </c>
      <c r="H1254" s="103">
        <v>7</v>
      </c>
      <c r="I1254" s="103">
        <v>396</v>
      </c>
      <c r="J1254" s="103" t="s">
        <v>522</v>
      </c>
      <c r="K1254" s="107" t="s">
        <v>973</v>
      </c>
      <c r="L1254" s="105">
        <v>110.4</v>
      </c>
      <c r="M1254" s="554">
        <v>1679000</v>
      </c>
      <c r="N1254" s="554">
        <v>0</v>
      </c>
      <c r="O1254" s="554">
        <v>185361600</v>
      </c>
      <c r="P1254" s="554">
        <v>0</v>
      </c>
      <c r="Q1254" s="71" t="s">
        <v>35</v>
      </c>
      <c r="R1254" s="103"/>
      <c r="S1254" s="103"/>
      <c r="T1254" s="554" t="s">
        <v>35</v>
      </c>
      <c r="U1254" s="554" t="s">
        <v>35</v>
      </c>
      <c r="V1254" s="554" t="s">
        <v>2163</v>
      </c>
      <c r="W1254" s="107" t="s">
        <v>1093</v>
      </c>
      <c r="X1254" s="103" t="s">
        <v>27</v>
      </c>
      <c r="Y1254" s="108">
        <v>5.7</v>
      </c>
      <c r="Z1254" s="109"/>
      <c r="AA1254" s="554">
        <v>3152933</v>
      </c>
      <c r="AB1254" s="554">
        <v>17971718.100000001</v>
      </c>
      <c r="AC1254" s="71" t="s">
        <v>28</v>
      </c>
      <c r="AD1254" s="71" t="s">
        <v>29</v>
      </c>
      <c r="AE1254" s="71" t="s">
        <v>30</v>
      </c>
      <c r="AF1254" s="71" t="s">
        <v>41</v>
      </c>
      <c r="AG1254" s="71" t="s">
        <v>32</v>
      </c>
      <c r="AH1254" s="103"/>
      <c r="AI1254" s="71" t="s">
        <v>561</v>
      </c>
      <c r="AJ1254" s="103" t="s">
        <v>409</v>
      </c>
      <c r="AK1254" s="103">
        <v>1</v>
      </c>
      <c r="AL1254" s="554">
        <v>6211800</v>
      </c>
      <c r="AM1254" s="554">
        <v>6211800</v>
      </c>
      <c r="AN1254" s="71"/>
      <c r="AO1254" s="103"/>
      <c r="AP1254" s="602" t="s">
        <v>35</v>
      </c>
      <c r="AQ1254" s="590" t="s">
        <v>523</v>
      </c>
      <c r="AR1254" s="590" t="s">
        <v>2021</v>
      </c>
    </row>
    <row r="1255" spans="1:44" ht="75" outlineLevel="2">
      <c r="A1255" s="72">
        <v>82</v>
      </c>
      <c r="B1255" s="552" t="s">
        <v>35</v>
      </c>
      <c r="C1255" s="552"/>
      <c r="D1255" s="71" t="s">
        <v>437</v>
      </c>
      <c r="E1255" s="103"/>
      <c r="F1255" s="103"/>
      <c r="G1255" s="103">
        <v>232</v>
      </c>
      <c r="H1255" s="103">
        <v>7</v>
      </c>
      <c r="I1255" s="103">
        <v>396</v>
      </c>
      <c r="J1255" s="103" t="s">
        <v>522</v>
      </c>
      <c r="K1255" s="107" t="s">
        <v>973</v>
      </c>
      <c r="L1255" s="105">
        <v>21.9</v>
      </c>
      <c r="M1255" s="554">
        <v>1679000</v>
      </c>
      <c r="N1255" s="554">
        <v>0</v>
      </c>
      <c r="O1255" s="554">
        <v>36770100</v>
      </c>
      <c r="P1255" s="554">
        <v>0</v>
      </c>
      <c r="Q1255" s="71" t="s">
        <v>35</v>
      </c>
      <c r="R1255" s="103"/>
      <c r="S1255" s="103"/>
      <c r="T1255" s="554" t="s">
        <v>35</v>
      </c>
      <c r="U1255" s="554" t="s">
        <v>35</v>
      </c>
      <c r="V1255" s="554"/>
      <c r="W1255" s="107" t="s">
        <v>1063</v>
      </c>
      <c r="X1255" s="103" t="s">
        <v>27</v>
      </c>
      <c r="Y1255" s="108">
        <v>58.16</v>
      </c>
      <c r="Z1255" s="109"/>
      <c r="AA1255" s="554">
        <v>3941166</v>
      </c>
      <c r="AB1255" s="554">
        <v>229218214.55999997</v>
      </c>
      <c r="AC1255" s="71" t="s">
        <v>28</v>
      </c>
      <c r="AD1255" s="71" t="s">
        <v>29</v>
      </c>
      <c r="AE1255" s="71" t="s">
        <v>30</v>
      </c>
      <c r="AF1255" s="71" t="s">
        <v>31</v>
      </c>
      <c r="AG1255" s="71" t="s">
        <v>32</v>
      </c>
      <c r="AH1255" s="103"/>
      <c r="AI1255" s="71" t="s">
        <v>578</v>
      </c>
      <c r="AJ1255" s="103" t="s">
        <v>560</v>
      </c>
      <c r="AK1255" s="103">
        <v>1</v>
      </c>
      <c r="AL1255" s="554">
        <v>13000000</v>
      </c>
      <c r="AM1255" s="554">
        <v>13000000</v>
      </c>
      <c r="AN1255" s="71"/>
      <c r="AO1255" s="103"/>
      <c r="AP1255" s="602" t="s">
        <v>35</v>
      </c>
      <c r="AQ1255" s="588" t="s">
        <v>524</v>
      </c>
      <c r="AR1255" s="588" t="s">
        <v>2057</v>
      </c>
    </row>
    <row r="1256" spans="1:44" ht="112.5" outlineLevel="2">
      <c r="A1256" s="72">
        <v>82</v>
      </c>
      <c r="B1256" s="552" t="s">
        <v>35</v>
      </c>
      <c r="C1256" s="552"/>
      <c r="D1256" s="71"/>
      <c r="E1256" s="103"/>
      <c r="F1256" s="103"/>
      <c r="G1256" s="103"/>
      <c r="H1256" s="103"/>
      <c r="I1256" s="103"/>
      <c r="J1256" s="103"/>
      <c r="K1256" s="107"/>
      <c r="L1256" s="105" t="s">
        <v>35</v>
      </c>
      <c r="M1256" s="554" t="s">
        <v>35</v>
      </c>
      <c r="N1256" s="554" t="s">
        <v>35</v>
      </c>
      <c r="O1256" s="554" t="s">
        <v>35</v>
      </c>
      <c r="P1256" s="554" t="s">
        <v>35</v>
      </c>
      <c r="Q1256" s="71" t="s">
        <v>35</v>
      </c>
      <c r="R1256" s="103"/>
      <c r="S1256" s="103"/>
      <c r="T1256" s="554" t="s">
        <v>35</v>
      </c>
      <c r="U1256" s="554" t="s">
        <v>35</v>
      </c>
      <c r="V1256" s="554"/>
      <c r="W1256" s="107" t="s">
        <v>1253</v>
      </c>
      <c r="X1256" s="103" t="s">
        <v>27</v>
      </c>
      <c r="Y1256" s="108">
        <v>3.25</v>
      </c>
      <c r="Z1256" s="109"/>
      <c r="AA1256" s="554">
        <v>4710655</v>
      </c>
      <c r="AB1256" s="554">
        <v>15309628.75</v>
      </c>
      <c r="AC1256" s="71" t="s">
        <v>32</v>
      </c>
      <c r="AD1256" s="71" t="s">
        <v>29</v>
      </c>
      <c r="AE1256" s="71" t="s">
        <v>36</v>
      </c>
      <c r="AF1256" s="71" t="s">
        <v>31</v>
      </c>
      <c r="AG1256" s="71" t="s">
        <v>32</v>
      </c>
      <c r="AH1256" s="103"/>
      <c r="AI1256" s="71"/>
      <c r="AJ1256" s="103"/>
      <c r="AK1256" s="103"/>
      <c r="AL1256" s="554" t="s">
        <v>35</v>
      </c>
      <c r="AM1256" s="554" t="s">
        <v>35</v>
      </c>
      <c r="AN1256" s="71"/>
      <c r="AO1256" s="103"/>
      <c r="AP1256" s="602" t="s">
        <v>35</v>
      </c>
      <c r="AQ1256" s="588" t="s">
        <v>746</v>
      </c>
      <c r="AR1256" s="588" t="s">
        <v>2056</v>
      </c>
    </row>
    <row r="1257" spans="1:44" ht="75" outlineLevel="2">
      <c r="A1257" s="72">
        <v>82</v>
      </c>
      <c r="B1257" s="552" t="s">
        <v>35</v>
      </c>
      <c r="C1257" s="552"/>
      <c r="D1257" s="71"/>
      <c r="E1257" s="103"/>
      <c r="F1257" s="103"/>
      <c r="G1257" s="103"/>
      <c r="H1257" s="103"/>
      <c r="I1257" s="103"/>
      <c r="J1257" s="103"/>
      <c r="K1257" s="107"/>
      <c r="L1257" s="105" t="s">
        <v>35</v>
      </c>
      <c r="M1257" s="554" t="s">
        <v>35</v>
      </c>
      <c r="N1257" s="554" t="s">
        <v>35</v>
      </c>
      <c r="O1257" s="554" t="s">
        <v>35</v>
      </c>
      <c r="P1257" s="554" t="s">
        <v>35</v>
      </c>
      <c r="Q1257" s="71" t="s">
        <v>35</v>
      </c>
      <c r="R1257" s="103"/>
      <c r="S1257" s="103"/>
      <c r="T1257" s="554" t="s">
        <v>35</v>
      </c>
      <c r="U1257" s="554" t="s">
        <v>35</v>
      </c>
      <c r="V1257" s="554"/>
      <c r="W1257" s="107" t="s">
        <v>1083</v>
      </c>
      <c r="X1257" s="103" t="s">
        <v>27</v>
      </c>
      <c r="Y1257" s="108">
        <v>2.21</v>
      </c>
      <c r="Z1257" s="109"/>
      <c r="AA1257" s="554">
        <v>282038</v>
      </c>
      <c r="AB1257" s="554">
        <v>623303.98</v>
      </c>
      <c r="AC1257" s="71"/>
      <c r="AD1257" s="71"/>
      <c r="AE1257" s="71"/>
      <c r="AF1257" s="71"/>
      <c r="AG1257" s="71"/>
      <c r="AH1257" s="103"/>
      <c r="AI1257" s="71"/>
      <c r="AJ1257" s="103"/>
      <c r="AK1257" s="103"/>
      <c r="AL1257" s="554" t="s">
        <v>35</v>
      </c>
      <c r="AM1257" s="554" t="s">
        <v>35</v>
      </c>
      <c r="AN1257" s="71"/>
      <c r="AO1257" s="103"/>
      <c r="AP1257" s="602" t="s">
        <v>35</v>
      </c>
      <c r="AQ1257" s="59" t="s">
        <v>525</v>
      </c>
      <c r="AR1257" s="59" t="s">
        <v>2054</v>
      </c>
    </row>
    <row r="1258" spans="1:44" ht="75" outlineLevel="2">
      <c r="A1258" s="72">
        <v>82</v>
      </c>
      <c r="B1258" s="552" t="s">
        <v>35</v>
      </c>
      <c r="C1258" s="552"/>
      <c r="D1258" s="71"/>
      <c r="E1258" s="103"/>
      <c r="F1258" s="103"/>
      <c r="G1258" s="103"/>
      <c r="H1258" s="103"/>
      <c r="I1258" s="103"/>
      <c r="J1258" s="103"/>
      <c r="K1258" s="107"/>
      <c r="L1258" s="105" t="s">
        <v>35</v>
      </c>
      <c r="M1258" s="554" t="s">
        <v>35</v>
      </c>
      <c r="N1258" s="554" t="s">
        <v>35</v>
      </c>
      <c r="O1258" s="554" t="s">
        <v>35</v>
      </c>
      <c r="P1258" s="554" t="s">
        <v>35</v>
      </c>
      <c r="Q1258" s="71" t="s">
        <v>35</v>
      </c>
      <c r="R1258" s="103"/>
      <c r="S1258" s="103"/>
      <c r="T1258" s="554" t="s">
        <v>35</v>
      </c>
      <c r="U1258" s="554" t="s">
        <v>35</v>
      </c>
      <c r="V1258" s="554"/>
      <c r="W1258" s="107" t="s">
        <v>1082</v>
      </c>
      <c r="X1258" s="103" t="s">
        <v>38</v>
      </c>
      <c r="Y1258" s="108">
        <v>0.10199999999999999</v>
      </c>
      <c r="Z1258" s="109"/>
      <c r="AA1258" s="554">
        <v>2523428</v>
      </c>
      <c r="AB1258" s="554">
        <v>257389.65599999999</v>
      </c>
      <c r="AC1258" s="71"/>
      <c r="AD1258" s="71"/>
      <c r="AE1258" s="71"/>
      <c r="AF1258" s="71"/>
      <c r="AG1258" s="71"/>
      <c r="AH1258" s="103"/>
      <c r="AI1258" s="71"/>
      <c r="AJ1258" s="103"/>
      <c r="AK1258" s="103"/>
      <c r="AL1258" s="554" t="s">
        <v>35</v>
      </c>
      <c r="AM1258" s="554" t="s">
        <v>35</v>
      </c>
      <c r="AN1258" s="71"/>
      <c r="AO1258" s="103"/>
      <c r="AP1258" s="602" t="s">
        <v>35</v>
      </c>
      <c r="AQ1258" s="588" t="s">
        <v>526</v>
      </c>
      <c r="AR1258" s="588" t="s">
        <v>2058</v>
      </c>
    </row>
    <row r="1259" spans="1:44" ht="75" outlineLevel="2">
      <c r="A1259" s="72">
        <v>82</v>
      </c>
      <c r="B1259" s="552" t="s">
        <v>35</v>
      </c>
      <c r="C1259" s="552"/>
      <c r="D1259" s="71"/>
      <c r="E1259" s="103"/>
      <c r="F1259" s="103"/>
      <c r="G1259" s="103"/>
      <c r="H1259" s="103"/>
      <c r="I1259" s="103"/>
      <c r="J1259" s="103"/>
      <c r="K1259" s="107"/>
      <c r="L1259" s="105" t="s">
        <v>35</v>
      </c>
      <c r="M1259" s="554" t="s">
        <v>35</v>
      </c>
      <c r="N1259" s="554" t="s">
        <v>35</v>
      </c>
      <c r="O1259" s="554" t="s">
        <v>35</v>
      </c>
      <c r="P1259" s="554" t="s">
        <v>35</v>
      </c>
      <c r="Q1259" s="71" t="s">
        <v>35</v>
      </c>
      <c r="R1259" s="103"/>
      <c r="S1259" s="103"/>
      <c r="T1259" s="554" t="s">
        <v>35</v>
      </c>
      <c r="U1259" s="554" t="s">
        <v>35</v>
      </c>
      <c r="V1259" s="554"/>
      <c r="W1259" s="107" t="s">
        <v>1095</v>
      </c>
      <c r="X1259" s="103" t="s">
        <v>27</v>
      </c>
      <c r="Y1259" s="108">
        <v>1.19</v>
      </c>
      <c r="Z1259" s="109"/>
      <c r="AA1259" s="554">
        <v>292949</v>
      </c>
      <c r="AB1259" s="554">
        <v>348609.31</v>
      </c>
      <c r="AC1259" s="71"/>
      <c r="AD1259" s="71"/>
      <c r="AE1259" s="71"/>
      <c r="AF1259" s="71"/>
      <c r="AG1259" s="71"/>
      <c r="AH1259" s="103"/>
      <c r="AI1259" s="71"/>
      <c r="AJ1259" s="103"/>
      <c r="AK1259" s="103"/>
      <c r="AL1259" s="554" t="s">
        <v>35</v>
      </c>
      <c r="AM1259" s="554" t="s">
        <v>35</v>
      </c>
      <c r="AN1259" s="71"/>
      <c r="AO1259" s="103"/>
      <c r="AP1259" s="602" t="s">
        <v>35</v>
      </c>
      <c r="AQ1259" s="60" t="s">
        <v>515</v>
      </c>
      <c r="AR1259" s="60" t="s">
        <v>2051</v>
      </c>
    </row>
    <row r="1260" spans="1:44" outlineLevel="2">
      <c r="A1260" s="72">
        <v>82</v>
      </c>
      <c r="B1260" s="552" t="s">
        <v>35</v>
      </c>
      <c r="C1260" s="552"/>
      <c r="D1260" s="71"/>
      <c r="E1260" s="103"/>
      <c r="F1260" s="103"/>
      <c r="G1260" s="103"/>
      <c r="H1260" s="103"/>
      <c r="I1260" s="103"/>
      <c r="J1260" s="103"/>
      <c r="K1260" s="107"/>
      <c r="L1260" s="105" t="s">
        <v>35</v>
      </c>
      <c r="M1260" s="554" t="s">
        <v>35</v>
      </c>
      <c r="N1260" s="554" t="s">
        <v>35</v>
      </c>
      <c r="O1260" s="554" t="s">
        <v>35</v>
      </c>
      <c r="P1260" s="554" t="s">
        <v>35</v>
      </c>
      <c r="Q1260" s="71" t="s">
        <v>35</v>
      </c>
      <c r="R1260" s="103"/>
      <c r="S1260" s="103"/>
      <c r="T1260" s="554" t="s">
        <v>35</v>
      </c>
      <c r="U1260" s="554" t="s">
        <v>35</v>
      </c>
      <c r="V1260" s="554"/>
      <c r="W1260" s="107" t="s">
        <v>1085</v>
      </c>
      <c r="X1260" s="103" t="s">
        <v>27</v>
      </c>
      <c r="Y1260" s="108">
        <v>78</v>
      </c>
      <c r="Z1260" s="109"/>
      <c r="AA1260" s="554">
        <v>282038</v>
      </c>
      <c r="AB1260" s="554">
        <v>21998964</v>
      </c>
      <c r="AC1260" s="71"/>
      <c r="AD1260" s="71"/>
      <c r="AE1260" s="71"/>
      <c r="AF1260" s="71"/>
      <c r="AG1260" s="71"/>
      <c r="AH1260" s="103"/>
      <c r="AI1260" s="71"/>
      <c r="AJ1260" s="103"/>
      <c r="AK1260" s="103"/>
      <c r="AL1260" s="554" t="s">
        <v>35</v>
      </c>
      <c r="AM1260" s="554" t="s">
        <v>35</v>
      </c>
      <c r="AN1260" s="71"/>
      <c r="AO1260" s="103"/>
      <c r="AP1260" s="602" t="s">
        <v>35</v>
      </c>
      <c r="AQ1260" s="585" t="s">
        <v>2055</v>
      </c>
      <c r="AR1260" s="585" t="s">
        <v>1997</v>
      </c>
    </row>
    <row r="1261" spans="1:44" ht="37.5" outlineLevel="2">
      <c r="A1261" s="72">
        <v>82</v>
      </c>
      <c r="B1261" s="552" t="s">
        <v>35</v>
      </c>
      <c r="C1261" s="552"/>
      <c r="D1261" s="71"/>
      <c r="E1261" s="103"/>
      <c r="F1261" s="103"/>
      <c r="G1261" s="103"/>
      <c r="H1261" s="103"/>
      <c r="I1261" s="103"/>
      <c r="J1261" s="103"/>
      <c r="K1261" s="107"/>
      <c r="L1261" s="105" t="s">
        <v>35</v>
      </c>
      <c r="M1261" s="554" t="s">
        <v>35</v>
      </c>
      <c r="N1261" s="554" t="s">
        <v>35</v>
      </c>
      <c r="O1261" s="554" t="s">
        <v>35</v>
      </c>
      <c r="P1261" s="554" t="s">
        <v>35</v>
      </c>
      <c r="Q1261" s="71" t="s">
        <v>35</v>
      </c>
      <c r="R1261" s="103"/>
      <c r="S1261" s="103"/>
      <c r="T1261" s="554" t="s">
        <v>35</v>
      </c>
      <c r="U1261" s="554" t="s">
        <v>35</v>
      </c>
      <c r="V1261" s="554"/>
      <c r="W1261" s="107" t="s">
        <v>1049</v>
      </c>
      <c r="X1261" s="103" t="s">
        <v>42</v>
      </c>
      <c r="Y1261" s="108">
        <v>1</v>
      </c>
      <c r="Z1261" s="109"/>
      <c r="AA1261" s="554">
        <v>3793079</v>
      </c>
      <c r="AB1261" s="554">
        <v>3793079</v>
      </c>
      <c r="AC1261" s="71"/>
      <c r="AD1261" s="71"/>
      <c r="AE1261" s="71"/>
      <c r="AF1261" s="71"/>
      <c r="AG1261" s="71"/>
      <c r="AH1261" s="103"/>
      <c r="AI1261" s="71"/>
      <c r="AJ1261" s="103"/>
      <c r="AK1261" s="103"/>
      <c r="AL1261" s="554" t="s">
        <v>35</v>
      </c>
      <c r="AM1261" s="554" t="s">
        <v>35</v>
      </c>
      <c r="AN1261" s="71"/>
      <c r="AO1261" s="103"/>
      <c r="AP1261" s="602" t="s">
        <v>35</v>
      </c>
      <c r="AQ1261" s="111" t="s">
        <v>527</v>
      </c>
      <c r="AR1261" s="111"/>
    </row>
    <row r="1262" spans="1:44" ht="75" outlineLevel="2">
      <c r="A1262" s="72">
        <v>82</v>
      </c>
      <c r="B1262" s="552" t="s">
        <v>35</v>
      </c>
      <c r="C1262" s="552"/>
      <c r="D1262" s="71"/>
      <c r="E1262" s="103"/>
      <c r="F1262" s="103"/>
      <c r="G1262" s="103"/>
      <c r="H1262" s="103"/>
      <c r="I1262" s="103"/>
      <c r="J1262" s="103"/>
      <c r="K1262" s="107"/>
      <c r="L1262" s="105" t="s">
        <v>35</v>
      </c>
      <c r="M1262" s="554" t="s">
        <v>35</v>
      </c>
      <c r="N1262" s="554" t="s">
        <v>35</v>
      </c>
      <c r="O1262" s="554" t="s">
        <v>35</v>
      </c>
      <c r="P1262" s="554" t="s">
        <v>35</v>
      </c>
      <c r="Q1262" s="71" t="s">
        <v>35</v>
      </c>
      <c r="R1262" s="103"/>
      <c r="S1262" s="103"/>
      <c r="T1262" s="554" t="s">
        <v>35</v>
      </c>
      <c r="U1262" s="554" t="s">
        <v>35</v>
      </c>
      <c r="V1262" s="554"/>
      <c r="W1262" s="107"/>
      <c r="X1262" s="103"/>
      <c r="Y1262" s="108"/>
      <c r="Z1262" s="109"/>
      <c r="AA1262" s="554" t="s">
        <v>35</v>
      </c>
      <c r="AB1262" s="554" t="s">
        <v>35</v>
      </c>
      <c r="AC1262" s="71"/>
      <c r="AD1262" s="71"/>
      <c r="AE1262" s="71"/>
      <c r="AF1262" s="71"/>
      <c r="AG1262" s="71"/>
      <c r="AH1262" s="103"/>
      <c r="AI1262" s="71"/>
      <c r="AJ1262" s="103"/>
      <c r="AK1262" s="103"/>
      <c r="AL1262" s="554" t="s">
        <v>35</v>
      </c>
      <c r="AM1262" s="554" t="s">
        <v>35</v>
      </c>
      <c r="AN1262" s="71"/>
      <c r="AO1262" s="103"/>
      <c r="AP1262" s="602" t="s">
        <v>35</v>
      </c>
      <c r="AQ1262" s="59" t="s">
        <v>524</v>
      </c>
      <c r="AR1262" s="59"/>
    </row>
    <row r="1263" spans="1:44" ht="78.75" outlineLevel="2">
      <c r="A1263" s="72">
        <v>82</v>
      </c>
      <c r="B1263" s="552" t="s">
        <v>35</v>
      </c>
      <c r="C1263" s="552"/>
      <c r="D1263" s="71"/>
      <c r="E1263" s="103"/>
      <c r="F1263" s="103"/>
      <c r="G1263" s="103"/>
      <c r="H1263" s="103"/>
      <c r="I1263" s="103"/>
      <c r="J1263" s="103"/>
      <c r="K1263" s="107"/>
      <c r="L1263" s="105" t="s">
        <v>35</v>
      </c>
      <c r="M1263" s="554" t="s">
        <v>35</v>
      </c>
      <c r="N1263" s="554" t="s">
        <v>35</v>
      </c>
      <c r="O1263" s="554" t="s">
        <v>35</v>
      </c>
      <c r="P1263" s="554" t="s">
        <v>35</v>
      </c>
      <c r="Q1263" s="71" t="s">
        <v>35</v>
      </c>
      <c r="R1263" s="103"/>
      <c r="S1263" s="103"/>
      <c r="T1263" s="554" t="s">
        <v>35</v>
      </c>
      <c r="U1263" s="554" t="s">
        <v>35</v>
      </c>
      <c r="V1263" s="554"/>
      <c r="W1263" s="107"/>
      <c r="X1263" s="103"/>
      <c r="Y1263" s="108"/>
      <c r="Z1263" s="109"/>
      <c r="AA1263" s="554" t="s">
        <v>35</v>
      </c>
      <c r="AB1263" s="554" t="s">
        <v>35</v>
      </c>
      <c r="AC1263" s="71"/>
      <c r="AD1263" s="71"/>
      <c r="AE1263" s="71"/>
      <c r="AF1263" s="71"/>
      <c r="AG1263" s="71"/>
      <c r="AH1263" s="103"/>
      <c r="AI1263" s="71"/>
      <c r="AJ1263" s="103"/>
      <c r="AK1263" s="103"/>
      <c r="AL1263" s="554" t="s">
        <v>35</v>
      </c>
      <c r="AM1263" s="554" t="s">
        <v>35</v>
      </c>
      <c r="AN1263" s="71"/>
      <c r="AO1263" s="103"/>
      <c r="AP1263" s="602" t="s">
        <v>35</v>
      </c>
      <c r="AQ1263" s="59" t="s">
        <v>747</v>
      </c>
      <c r="AR1263" s="59"/>
    </row>
    <row r="1264" spans="1:44" ht="75" outlineLevel="2">
      <c r="A1264" s="72">
        <v>82</v>
      </c>
      <c r="B1264" s="552" t="s">
        <v>35</v>
      </c>
      <c r="C1264" s="552"/>
      <c r="D1264" s="71"/>
      <c r="E1264" s="103"/>
      <c r="F1264" s="103"/>
      <c r="G1264" s="103"/>
      <c r="H1264" s="103"/>
      <c r="I1264" s="103"/>
      <c r="J1264" s="103"/>
      <c r="K1264" s="107"/>
      <c r="L1264" s="105" t="s">
        <v>35</v>
      </c>
      <c r="M1264" s="554" t="s">
        <v>35</v>
      </c>
      <c r="N1264" s="554" t="s">
        <v>35</v>
      </c>
      <c r="O1264" s="554" t="s">
        <v>35</v>
      </c>
      <c r="P1264" s="554" t="s">
        <v>35</v>
      </c>
      <c r="Q1264" s="71" t="s">
        <v>35</v>
      </c>
      <c r="R1264" s="103"/>
      <c r="S1264" s="103"/>
      <c r="T1264" s="554" t="s">
        <v>35</v>
      </c>
      <c r="U1264" s="554" t="s">
        <v>35</v>
      </c>
      <c r="V1264" s="554"/>
      <c r="W1264" s="107"/>
      <c r="X1264" s="103"/>
      <c r="Y1264" s="108"/>
      <c r="Z1264" s="109"/>
      <c r="AA1264" s="554" t="s">
        <v>35</v>
      </c>
      <c r="AB1264" s="554" t="s">
        <v>35</v>
      </c>
      <c r="AC1264" s="71"/>
      <c r="AD1264" s="71"/>
      <c r="AE1264" s="71"/>
      <c r="AF1264" s="71"/>
      <c r="AG1264" s="71"/>
      <c r="AH1264" s="103"/>
      <c r="AI1264" s="71"/>
      <c r="AJ1264" s="103"/>
      <c r="AK1264" s="103"/>
      <c r="AL1264" s="554" t="s">
        <v>35</v>
      </c>
      <c r="AM1264" s="554" t="s">
        <v>35</v>
      </c>
      <c r="AN1264" s="71"/>
      <c r="AO1264" s="103"/>
      <c r="AP1264" s="602" t="s">
        <v>35</v>
      </c>
      <c r="AQ1264" s="59" t="s">
        <v>528</v>
      </c>
      <c r="AR1264" s="59"/>
    </row>
    <row r="1265" spans="1:44" ht="56.25" outlineLevel="2">
      <c r="A1265" s="72">
        <v>82</v>
      </c>
      <c r="B1265" s="552" t="s">
        <v>35</v>
      </c>
      <c r="C1265" s="552"/>
      <c r="D1265" s="71"/>
      <c r="E1265" s="103"/>
      <c r="F1265" s="103"/>
      <c r="G1265" s="103"/>
      <c r="H1265" s="103"/>
      <c r="I1265" s="103"/>
      <c r="J1265" s="103"/>
      <c r="K1265" s="107"/>
      <c r="L1265" s="105" t="s">
        <v>35</v>
      </c>
      <c r="M1265" s="554" t="s">
        <v>35</v>
      </c>
      <c r="N1265" s="554" t="s">
        <v>35</v>
      </c>
      <c r="O1265" s="554" t="s">
        <v>35</v>
      </c>
      <c r="P1265" s="554" t="s">
        <v>35</v>
      </c>
      <c r="Q1265" s="71" t="s">
        <v>35</v>
      </c>
      <c r="R1265" s="103"/>
      <c r="S1265" s="103"/>
      <c r="T1265" s="554" t="s">
        <v>35</v>
      </c>
      <c r="U1265" s="554" t="s">
        <v>35</v>
      </c>
      <c r="V1265" s="554"/>
      <c r="W1265" s="107"/>
      <c r="X1265" s="103"/>
      <c r="Y1265" s="108"/>
      <c r="Z1265" s="109"/>
      <c r="AA1265" s="554" t="s">
        <v>35</v>
      </c>
      <c r="AB1265" s="554" t="s">
        <v>35</v>
      </c>
      <c r="AC1265" s="71"/>
      <c r="AD1265" s="71"/>
      <c r="AE1265" s="71"/>
      <c r="AF1265" s="71"/>
      <c r="AG1265" s="71"/>
      <c r="AH1265" s="103"/>
      <c r="AI1265" s="71"/>
      <c r="AJ1265" s="103"/>
      <c r="AK1265" s="103"/>
      <c r="AL1265" s="554" t="s">
        <v>35</v>
      </c>
      <c r="AM1265" s="554" t="s">
        <v>35</v>
      </c>
      <c r="AN1265" s="71"/>
      <c r="AO1265" s="103"/>
      <c r="AP1265" s="602" t="s">
        <v>35</v>
      </c>
      <c r="AQ1265" s="59" t="s">
        <v>748</v>
      </c>
      <c r="AR1265" s="59"/>
    </row>
    <row r="1266" spans="1:44" ht="75" outlineLevel="2">
      <c r="A1266" s="72">
        <v>82</v>
      </c>
      <c r="B1266" s="552" t="s">
        <v>35</v>
      </c>
      <c r="C1266" s="552"/>
      <c r="D1266" s="71"/>
      <c r="E1266" s="103"/>
      <c r="F1266" s="103"/>
      <c r="G1266" s="103"/>
      <c r="H1266" s="103"/>
      <c r="I1266" s="103"/>
      <c r="J1266" s="103"/>
      <c r="K1266" s="107"/>
      <c r="L1266" s="105" t="s">
        <v>35</v>
      </c>
      <c r="M1266" s="554" t="s">
        <v>35</v>
      </c>
      <c r="N1266" s="554" t="s">
        <v>35</v>
      </c>
      <c r="O1266" s="554" t="s">
        <v>35</v>
      </c>
      <c r="P1266" s="554" t="s">
        <v>35</v>
      </c>
      <c r="Q1266" s="71" t="s">
        <v>35</v>
      </c>
      <c r="R1266" s="103"/>
      <c r="S1266" s="103"/>
      <c r="T1266" s="554" t="s">
        <v>35</v>
      </c>
      <c r="U1266" s="554" t="s">
        <v>35</v>
      </c>
      <c r="V1266" s="554"/>
      <c r="W1266" s="107"/>
      <c r="X1266" s="103"/>
      <c r="Y1266" s="108"/>
      <c r="Z1266" s="109"/>
      <c r="AA1266" s="554" t="s">
        <v>35</v>
      </c>
      <c r="AB1266" s="554" t="s">
        <v>35</v>
      </c>
      <c r="AC1266" s="71"/>
      <c r="AD1266" s="71"/>
      <c r="AE1266" s="71"/>
      <c r="AF1266" s="71"/>
      <c r="AG1266" s="71"/>
      <c r="AH1266" s="103"/>
      <c r="AI1266" s="71"/>
      <c r="AJ1266" s="103"/>
      <c r="AK1266" s="103"/>
      <c r="AL1266" s="554" t="s">
        <v>35</v>
      </c>
      <c r="AM1266" s="554" t="s">
        <v>35</v>
      </c>
      <c r="AN1266" s="71"/>
      <c r="AO1266" s="103"/>
      <c r="AP1266" s="602" t="s">
        <v>35</v>
      </c>
      <c r="AQ1266" s="59" t="s">
        <v>515</v>
      </c>
      <c r="AR1266" s="59"/>
    </row>
    <row r="1267" spans="1:44" ht="37.5" outlineLevel="2">
      <c r="A1267" s="72">
        <v>82</v>
      </c>
      <c r="B1267" s="552" t="s">
        <v>35</v>
      </c>
      <c r="C1267" s="552"/>
      <c r="D1267" s="71"/>
      <c r="E1267" s="103"/>
      <c r="F1267" s="103"/>
      <c r="G1267" s="103"/>
      <c r="H1267" s="103"/>
      <c r="I1267" s="103"/>
      <c r="J1267" s="103"/>
      <c r="K1267" s="107"/>
      <c r="L1267" s="105" t="s">
        <v>35</v>
      </c>
      <c r="M1267" s="554" t="s">
        <v>35</v>
      </c>
      <c r="N1267" s="554" t="s">
        <v>35</v>
      </c>
      <c r="O1267" s="554" t="s">
        <v>35</v>
      </c>
      <c r="P1267" s="554" t="s">
        <v>35</v>
      </c>
      <c r="Q1267" s="71" t="s">
        <v>35</v>
      </c>
      <c r="R1267" s="103"/>
      <c r="S1267" s="103"/>
      <c r="T1267" s="554" t="s">
        <v>35</v>
      </c>
      <c r="U1267" s="554" t="s">
        <v>35</v>
      </c>
      <c r="V1267" s="554"/>
      <c r="W1267" s="107"/>
      <c r="X1267" s="103"/>
      <c r="Y1267" s="108"/>
      <c r="Z1267" s="109"/>
      <c r="AA1267" s="554" t="s">
        <v>35</v>
      </c>
      <c r="AB1267" s="554" t="s">
        <v>35</v>
      </c>
      <c r="AC1267" s="71"/>
      <c r="AD1267" s="71"/>
      <c r="AE1267" s="71"/>
      <c r="AF1267" s="71"/>
      <c r="AG1267" s="71"/>
      <c r="AH1267" s="103"/>
      <c r="AI1267" s="71"/>
      <c r="AJ1267" s="103"/>
      <c r="AK1267" s="103"/>
      <c r="AL1267" s="554" t="s">
        <v>35</v>
      </c>
      <c r="AM1267" s="554" t="s">
        <v>35</v>
      </c>
      <c r="AN1267" s="71"/>
      <c r="AO1267" s="103"/>
      <c r="AP1267" s="602" t="s">
        <v>35</v>
      </c>
      <c r="AQ1267" s="111" t="s">
        <v>529</v>
      </c>
      <c r="AR1267" s="111"/>
    </row>
    <row r="1268" spans="1:44" ht="37.5" outlineLevel="2">
      <c r="A1268" s="72">
        <v>82</v>
      </c>
      <c r="B1268" s="552" t="s">
        <v>35</v>
      </c>
      <c r="C1268" s="552"/>
      <c r="D1268" s="71"/>
      <c r="E1268" s="103"/>
      <c r="F1268" s="103"/>
      <c r="G1268" s="103"/>
      <c r="H1268" s="103"/>
      <c r="I1268" s="103"/>
      <c r="J1268" s="103"/>
      <c r="K1268" s="107"/>
      <c r="L1268" s="105" t="s">
        <v>35</v>
      </c>
      <c r="M1268" s="554"/>
      <c r="N1268" s="554"/>
      <c r="O1268" s="554"/>
      <c r="P1268" s="554"/>
      <c r="Q1268" s="71"/>
      <c r="R1268" s="103"/>
      <c r="S1268" s="103"/>
      <c r="T1268" s="554"/>
      <c r="U1268" s="554"/>
      <c r="V1268" s="554"/>
      <c r="W1268" s="107"/>
      <c r="X1268" s="103"/>
      <c r="Y1268" s="108"/>
      <c r="Z1268" s="109"/>
      <c r="AA1268" s="554"/>
      <c r="AB1268" s="554"/>
      <c r="AC1268" s="71"/>
      <c r="AD1268" s="71"/>
      <c r="AE1268" s="71"/>
      <c r="AF1268" s="71"/>
      <c r="AG1268" s="71"/>
      <c r="AH1268" s="103"/>
      <c r="AI1268" s="71"/>
      <c r="AJ1268" s="103"/>
      <c r="AK1268" s="103"/>
      <c r="AL1268" s="554"/>
      <c r="AM1268" s="554"/>
      <c r="AN1268" s="71"/>
      <c r="AO1268" s="103"/>
      <c r="AP1268" s="602" t="s">
        <v>35</v>
      </c>
      <c r="AQ1268" s="141" t="s">
        <v>530</v>
      </c>
      <c r="AR1268" s="141"/>
    </row>
    <row r="1269" spans="1:44" outlineLevel="2">
      <c r="A1269" s="72">
        <v>82</v>
      </c>
      <c r="B1269" s="552"/>
      <c r="C1269" s="552"/>
      <c r="D1269" s="61"/>
      <c r="E1269" s="103"/>
      <c r="F1269" s="103"/>
      <c r="G1269" s="103"/>
      <c r="H1269" s="103"/>
      <c r="I1269" s="103"/>
      <c r="J1269" s="103"/>
      <c r="K1269" s="107"/>
      <c r="L1269" s="105" t="s">
        <v>35</v>
      </c>
      <c r="M1269" s="554" t="s">
        <v>35</v>
      </c>
      <c r="N1269" s="554" t="s">
        <v>35</v>
      </c>
      <c r="O1269" s="554" t="s">
        <v>35</v>
      </c>
      <c r="P1269" s="554" t="s">
        <v>35</v>
      </c>
      <c r="Q1269" s="71" t="s">
        <v>35</v>
      </c>
      <c r="R1269" s="103"/>
      <c r="S1269" s="103"/>
      <c r="T1269" s="554" t="s">
        <v>35</v>
      </c>
      <c r="U1269" s="554" t="s">
        <v>35</v>
      </c>
      <c r="V1269" s="554"/>
      <c r="W1269" s="107" t="s">
        <v>35</v>
      </c>
      <c r="X1269" s="103"/>
      <c r="Y1269" s="108"/>
      <c r="Z1269" s="109"/>
      <c r="AA1269" s="554" t="s">
        <v>35</v>
      </c>
      <c r="AB1269" s="554" t="s">
        <v>35</v>
      </c>
      <c r="AC1269" s="71"/>
      <c r="AD1269" s="71"/>
      <c r="AE1269" s="71"/>
      <c r="AF1269" s="71"/>
      <c r="AG1269" s="71"/>
      <c r="AH1269" s="103"/>
      <c r="AI1269" s="71"/>
      <c r="AJ1269" s="103"/>
      <c r="AK1269" s="103"/>
      <c r="AL1269" s="554" t="s">
        <v>35</v>
      </c>
      <c r="AM1269" s="554" t="s">
        <v>35</v>
      </c>
      <c r="AN1269" s="71"/>
      <c r="AO1269" s="103"/>
      <c r="AP1269" s="602" t="s">
        <v>35</v>
      </c>
      <c r="AQ1269" s="107"/>
      <c r="AR1269" s="107"/>
    </row>
    <row r="1270" spans="1:44" outlineLevel="1">
      <c r="A1270" s="84" t="s">
        <v>2077</v>
      </c>
      <c r="B1270" s="552">
        <v>83</v>
      </c>
      <c r="C1270" s="552">
        <v>473</v>
      </c>
      <c r="D1270" s="61" t="s">
        <v>461</v>
      </c>
      <c r="E1270" s="162"/>
      <c r="F1270" s="103"/>
      <c r="G1270" s="162"/>
      <c r="H1270" s="162"/>
      <c r="I1270" s="162"/>
      <c r="J1270" s="162"/>
      <c r="K1270" s="129"/>
      <c r="L1270" s="167">
        <v>85</v>
      </c>
      <c r="M1270" s="553"/>
      <c r="N1270" s="553"/>
      <c r="O1270" s="553">
        <v>142715000</v>
      </c>
      <c r="P1270" s="553">
        <v>0</v>
      </c>
      <c r="Q1270" s="61"/>
      <c r="R1270" s="162"/>
      <c r="S1270" s="162">
        <v>0</v>
      </c>
      <c r="T1270" s="553"/>
      <c r="U1270" s="553">
        <v>0</v>
      </c>
      <c r="V1270" s="553"/>
      <c r="W1270" s="129"/>
      <c r="X1270" s="162"/>
      <c r="Y1270" s="169">
        <v>268.01799999999997</v>
      </c>
      <c r="Z1270" s="170">
        <v>0</v>
      </c>
      <c r="AA1270" s="553"/>
      <c r="AB1270" s="553">
        <v>474011881.31200004</v>
      </c>
      <c r="AC1270" s="71"/>
      <c r="AD1270" s="71"/>
      <c r="AE1270" s="71"/>
      <c r="AF1270" s="71"/>
      <c r="AG1270" s="71"/>
      <c r="AH1270" s="103"/>
      <c r="AI1270" s="61"/>
      <c r="AJ1270" s="162"/>
      <c r="AK1270" s="162">
        <v>2</v>
      </c>
      <c r="AL1270" s="553"/>
      <c r="AM1270" s="553">
        <v>25423600</v>
      </c>
      <c r="AN1270" s="61"/>
      <c r="AO1270" s="162">
        <v>1</v>
      </c>
      <c r="AP1270" s="602">
        <v>642150481.31200004</v>
      </c>
      <c r="AQ1270" s="111"/>
      <c r="AR1270" s="111"/>
    </row>
    <row r="1271" spans="1:44" ht="96.75" outlineLevel="2">
      <c r="A1271" s="72">
        <v>83</v>
      </c>
      <c r="B1271" s="552" t="s">
        <v>35</v>
      </c>
      <c r="C1271" s="552"/>
      <c r="D1271" s="71" t="s">
        <v>462</v>
      </c>
      <c r="E1271" s="103">
        <v>1</v>
      </c>
      <c r="F1271" s="103"/>
      <c r="G1271" s="103">
        <v>481</v>
      </c>
      <c r="H1271" s="103">
        <v>79</v>
      </c>
      <c r="I1271" s="103" t="s">
        <v>223</v>
      </c>
      <c r="J1271" s="103" t="s">
        <v>224</v>
      </c>
      <c r="K1271" s="107" t="s">
        <v>973</v>
      </c>
      <c r="L1271" s="105">
        <v>85</v>
      </c>
      <c r="M1271" s="554">
        <v>1679000</v>
      </c>
      <c r="N1271" s="554">
        <v>0</v>
      </c>
      <c r="O1271" s="554">
        <v>142715000</v>
      </c>
      <c r="P1271" s="554">
        <v>0</v>
      </c>
      <c r="Q1271" s="71" t="s">
        <v>35</v>
      </c>
      <c r="R1271" s="103"/>
      <c r="S1271" s="103"/>
      <c r="T1271" s="554" t="s">
        <v>35</v>
      </c>
      <c r="U1271" s="554" t="s">
        <v>35</v>
      </c>
      <c r="V1271" s="554" t="s">
        <v>2163</v>
      </c>
      <c r="W1271" s="107" t="s">
        <v>1005</v>
      </c>
      <c r="X1271" s="103" t="s">
        <v>27</v>
      </c>
      <c r="Y1271" s="108">
        <v>65.36</v>
      </c>
      <c r="Z1271" s="109"/>
      <c r="AA1271" s="554">
        <v>5559129</v>
      </c>
      <c r="AB1271" s="554">
        <v>363344671.44</v>
      </c>
      <c r="AC1271" s="71" t="s">
        <v>28</v>
      </c>
      <c r="AD1271" s="71" t="s">
        <v>29</v>
      </c>
      <c r="AE1271" s="71" t="s">
        <v>30</v>
      </c>
      <c r="AF1271" s="71"/>
      <c r="AG1271" s="71" t="s">
        <v>34</v>
      </c>
      <c r="AH1271" s="103" t="s">
        <v>33</v>
      </c>
      <c r="AI1271" s="71" t="s">
        <v>562</v>
      </c>
      <c r="AJ1271" s="103" t="s">
        <v>409</v>
      </c>
      <c r="AK1271" s="103">
        <v>1</v>
      </c>
      <c r="AL1271" s="554">
        <v>12423600</v>
      </c>
      <c r="AM1271" s="554">
        <v>12423600</v>
      </c>
      <c r="AN1271" s="71" t="s">
        <v>407</v>
      </c>
      <c r="AO1271" s="103">
        <v>1</v>
      </c>
      <c r="AP1271" s="602" t="s">
        <v>35</v>
      </c>
      <c r="AQ1271" s="111" t="s">
        <v>752</v>
      </c>
      <c r="AR1271" s="111" t="s">
        <v>2021</v>
      </c>
    </row>
    <row r="1272" spans="1:44" ht="112.5" outlineLevel="2">
      <c r="A1272" s="72">
        <v>83</v>
      </c>
      <c r="B1272" s="552" t="s">
        <v>35</v>
      </c>
      <c r="C1272" s="552"/>
      <c r="D1272" s="71" t="s">
        <v>159</v>
      </c>
      <c r="E1272" s="103"/>
      <c r="F1272" s="103"/>
      <c r="G1272" s="103"/>
      <c r="H1272" s="103"/>
      <c r="I1272" s="103"/>
      <c r="J1272" s="103"/>
      <c r="K1272" s="107"/>
      <c r="L1272" s="105" t="s">
        <v>35</v>
      </c>
      <c r="M1272" s="554" t="s">
        <v>35</v>
      </c>
      <c r="N1272" s="554" t="s">
        <v>35</v>
      </c>
      <c r="O1272" s="554" t="s">
        <v>35</v>
      </c>
      <c r="P1272" s="554" t="s">
        <v>35</v>
      </c>
      <c r="Q1272" s="71" t="s">
        <v>35</v>
      </c>
      <c r="R1272" s="103"/>
      <c r="S1272" s="103"/>
      <c r="T1272" s="554" t="s">
        <v>35</v>
      </c>
      <c r="U1272" s="554" t="s">
        <v>35</v>
      </c>
      <c r="V1272" s="554"/>
      <c r="W1272" s="107" t="s">
        <v>1044</v>
      </c>
      <c r="X1272" s="103" t="s">
        <v>27</v>
      </c>
      <c r="Y1272" s="108">
        <v>13.6</v>
      </c>
      <c r="Z1272" s="109"/>
      <c r="AA1272" s="554">
        <v>854777</v>
      </c>
      <c r="AB1272" s="554">
        <v>11624967.199999999</v>
      </c>
      <c r="AC1272" s="71"/>
      <c r="AD1272" s="71" t="s">
        <v>29</v>
      </c>
      <c r="AE1272" s="71" t="s">
        <v>34</v>
      </c>
      <c r="AF1272" s="71"/>
      <c r="AG1272" s="71" t="s">
        <v>136</v>
      </c>
      <c r="AH1272" s="103"/>
      <c r="AI1272" s="71" t="s">
        <v>578</v>
      </c>
      <c r="AJ1272" s="103" t="s">
        <v>560</v>
      </c>
      <c r="AK1272" s="103">
        <v>1</v>
      </c>
      <c r="AL1272" s="554">
        <v>13000000</v>
      </c>
      <c r="AM1272" s="554">
        <v>13000000</v>
      </c>
      <c r="AN1272" s="71"/>
      <c r="AO1272" s="103"/>
      <c r="AP1272" s="602" t="s">
        <v>35</v>
      </c>
      <c r="AQ1272" s="59" t="s">
        <v>531</v>
      </c>
      <c r="AR1272" s="59" t="s">
        <v>2059</v>
      </c>
    </row>
    <row r="1273" spans="1:44" ht="112.5" outlineLevel="2">
      <c r="A1273" s="72">
        <v>83</v>
      </c>
      <c r="B1273" s="552" t="s">
        <v>35</v>
      </c>
      <c r="C1273" s="552"/>
      <c r="D1273" s="71"/>
      <c r="E1273" s="103"/>
      <c r="F1273" s="103"/>
      <c r="G1273" s="103"/>
      <c r="H1273" s="103"/>
      <c r="I1273" s="103"/>
      <c r="J1273" s="103"/>
      <c r="K1273" s="107"/>
      <c r="L1273" s="105" t="s">
        <v>35</v>
      </c>
      <c r="M1273" s="554" t="s">
        <v>35</v>
      </c>
      <c r="N1273" s="554" t="s">
        <v>35</v>
      </c>
      <c r="O1273" s="554" t="s">
        <v>35</v>
      </c>
      <c r="P1273" s="554" t="s">
        <v>35</v>
      </c>
      <c r="Q1273" s="71" t="s">
        <v>35</v>
      </c>
      <c r="R1273" s="103"/>
      <c r="S1273" s="103"/>
      <c r="T1273" s="554" t="s">
        <v>35</v>
      </c>
      <c r="U1273" s="554" t="s">
        <v>35</v>
      </c>
      <c r="V1273" s="554"/>
      <c r="W1273" s="107" t="s">
        <v>1133</v>
      </c>
      <c r="X1273" s="103" t="s">
        <v>27</v>
      </c>
      <c r="Y1273" s="108">
        <v>13.44</v>
      </c>
      <c r="Z1273" s="109"/>
      <c r="AA1273" s="554">
        <v>295078</v>
      </c>
      <c r="AB1273" s="554">
        <v>3965848.32</v>
      </c>
      <c r="AC1273" s="71"/>
      <c r="AD1273" s="71"/>
      <c r="AE1273" s="71"/>
      <c r="AF1273" s="71"/>
      <c r="AG1273" s="71"/>
      <c r="AH1273" s="103"/>
      <c r="AI1273" s="71"/>
      <c r="AJ1273" s="103"/>
      <c r="AK1273" s="103"/>
      <c r="AL1273" s="554" t="s">
        <v>35</v>
      </c>
      <c r="AM1273" s="554" t="s">
        <v>35</v>
      </c>
      <c r="AN1273" s="71"/>
      <c r="AO1273" s="103"/>
      <c r="AP1273" s="602" t="s">
        <v>35</v>
      </c>
      <c r="AQ1273" s="59" t="s">
        <v>532</v>
      </c>
      <c r="AR1273" s="59" t="s">
        <v>2053</v>
      </c>
    </row>
    <row r="1274" spans="1:44" ht="93.75" outlineLevel="2">
      <c r="A1274" s="72">
        <v>83</v>
      </c>
      <c r="B1274" s="552" t="s">
        <v>35</v>
      </c>
      <c r="C1274" s="552"/>
      <c r="D1274" s="71"/>
      <c r="E1274" s="103"/>
      <c r="F1274" s="103"/>
      <c r="G1274" s="103"/>
      <c r="H1274" s="103"/>
      <c r="I1274" s="103"/>
      <c r="J1274" s="103"/>
      <c r="K1274" s="107"/>
      <c r="L1274" s="105" t="s">
        <v>35</v>
      </c>
      <c r="M1274" s="554" t="s">
        <v>35</v>
      </c>
      <c r="N1274" s="554" t="s">
        <v>35</v>
      </c>
      <c r="O1274" s="554" t="s">
        <v>35</v>
      </c>
      <c r="P1274" s="554" t="s">
        <v>35</v>
      </c>
      <c r="Q1274" s="71" t="s">
        <v>35</v>
      </c>
      <c r="R1274" s="103"/>
      <c r="S1274" s="103"/>
      <c r="T1274" s="554" t="s">
        <v>35</v>
      </c>
      <c r="U1274" s="554" t="s">
        <v>35</v>
      </c>
      <c r="V1274" s="554"/>
      <c r="W1274" s="107" t="s">
        <v>1107</v>
      </c>
      <c r="X1274" s="103" t="s">
        <v>27</v>
      </c>
      <c r="Y1274" s="108">
        <v>63.75</v>
      </c>
      <c r="Z1274" s="109"/>
      <c r="AA1274" s="554">
        <v>109890</v>
      </c>
      <c r="AB1274" s="554">
        <v>7005487.5</v>
      </c>
      <c r="AC1274" s="71"/>
      <c r="AD1274" s="71"/>
      <c r="AE1274" s="71"/>
      <c r="AF1274" s="71"/>
      <c r="AG1274" s="71"/>
      <c r="AH1274" s="103"/>
      <c r="AI1274" s="71"/>
      <c r="AJ1274" s="103"/>
      <c r="AK1274" s="103"/>
      <c r="AL1274" s="554" t="s">
        <v>35</v>
      </c>
      <c r="AM1274" s="554" t="s">
        <v>35</v>
      </c>
      <c r="AN1274" s="71"/>
      <c r="AO1274" s="103"/>
      <c r="AP1274" s="602" t="s">
        <v>35</v>
      </c>
      <c r="AQ1274" s="59" t="s">
        <v>533</v>
      </c>
      <c r="AR1274" s="59" t="s">
        <v>2048</v>
      </c>
    </row>
    <row r="1275" spans="1:44" ht="56.25" outlineLevel="2">
      <c r="A1275" s="72">
        <v>83</v>
      </c>
      <c r="B1275" s="552" t="s">
        <v>35</v>
      </c>
      <c r="C1275" s="552"/>
      <c r="D1275" s="71"/>
      <c r="E1275" s="103"/>
      <c r="F1275" s="103"/>
      <c r="G1275" s="103"/>
      <c r="H1275" s="103"/>
      <c r="I1275" s="103"/>
      <c r="J1275" s="103"/>
      <c r="K1275" s="107"/>
      <c r="L1275" s="105" t="s">
        <v>35</v>
      </c>
      <c r="M1275" s="554" t="s">
        <v>35</v>
      </c>
      <c r="N1275" s="554" t="s">
        <v>35</v>
      </c>
      <c r="O1275" s="554" t="s">
        <v>35</v>
      </c>
      <c r="P1275" s="554" t="s">
        <v>35</v>
      </c>
      <c r="Q1275" s="71" t="s">
        <v>35</v>
      </c>
      <c r="R1275" s="103"/>
      <c r="S1275" s="103"/>
      <c r="T1275" s="554" t="s">
        <v>35</v>
      </c>
      <c r="U1275" s="554" t="s">
        <v>35</v>
      </c>
      <c r="V1275" s="554"/>
      <c r="W1275" s="107" t="s">
        <v>1141</v>
      </c>
      <c r="X1275" s="103" t="s">
        <v>27</v>
      </c>
      <c r="Y1275" s="108">
        <v>4.34</v>
      </c>
      <c r="Z1275" s="109"/>
      <c r="AA1275" s="554">
        <v>10375629</v>
      </c>
      <c r="AB1275" s="554">
        <v>45030229.859999999</v>
      </c>
      <c r="AC1275" s="71"/>
      <c r="AD1275" s="71"/>
      <c r="AE1275" s="71"/>
      <c r="AF1275" s="71" t="s">
        <v>31</v>
      </c>
      <c r="AG1275" s="71"/>
      <c r="AH1275" s="103" t="s">
        <v>219</v>
      </c>
      <c r="AI1275" s="71"/>
      <c r="AJ1275" s="103"/>
      <c r="AK1275" s="103"/>
      <c r="AL1275" s="554" t="s">
        <v>35</v>
      </c>
      <c r="AM1275" s="554" t="s">
        <v>35</v>
      </c>
      <c r="AN1275" s="71"/>
      <c r="AO1275" s="103"/>
      <c r="AP1275" s="602" t="s">
        <v>35</v>
      </c>
      <c r="AQ1275" s="59" t="s">
        <v>755</v>
      </c>
      <c r="AR1275" s="59"/>
    </row>
    <row r="1276" spans="1:44" outlineLevel="2">
      <c r="A1276" s="72">
        <v>83</v>
      </c>
      <c r="B1276" s="552" t="s">
        <v>35</v>
      </c>
      <c r="C1276" s="552"/>
      <c r="D1276" s="71"/>
      <c r="E1276" s="103"/>
      <c r="F1276" s="103"/>
      <c r="G1276" s="103"/>
      <c r="H1276" s="103"/>
      <c r="I1276" s="103"/>
      <c r="J1276" s="103"/>
      <c r="K1276" s="107"/>
      <c r="L1276" s="105" t="s">
        <v>35</v>
      </c>
      <c r="M1276" s="554" t="s">
        <v>35</v>
      </c>
      <c r="N1276" s="554" t="s">
        <v>35</v>
      </c>
      <c r="O1276" s="554" t="s">
        <v>35</v>
      </c>
      <c r="P1276" s="554" t="s">
        <v>35</v>
      </c>
      <c r="Q1276" s="71" t="s">
        <v>35</v>
      </c>
      <c r="R1276" s="103"/>
      <c r="S1276" s="103"/>
      <c r="T1276" s="554" t="s">
        <v>35</v>
      </c>
      <c r="U1276" s="554" t="s">
        <v>35</v>
      </c>
      <c r="V1276" s="554"/>
      <c r="W1276" s="107" t="s">
        <v>1171</v>
      </c>
      <c r="X1276" s="103" t="s">
        <v>38</v>
      </c>
      <c r="Y1276" s="108">
        <v>0.52800000000000002</v>
      </c>
      <c r="Z1276" s="109"/>
      <c r="AA1276" s="554">
        <v>2036769</v>
      </c>
      <c r="AB1276" s="554">
        <v>1075414.0320000001</v>
      </c>
      <c r="AC1276" s="71"/>
      <c r="AD1276" s="71"/>
      <c r="AE1276" s="71"/>
      <c r="AF1276" s="71"/>
      <c r="AG1276" s="71"/>
      <c r="AH1276" s="103"/>
      <c r="AI1276" s="71"/>
      <c r="AJ1276" s="103"/>
      <c r="AK1276" s="103"/>
      <c r="AL1276" s="554" t="s">
        <v>35</v>
      </c>
      <c r="AM1276" s="554" t="s">
        <v>35</v>
      </c>
      <c r="AN1276" s="71"/>
      <c r="AO1276" s="103"/>
      <c r="AP1276" s="602" t="s">
        <v>35</v>
      </c>
      <c r="AQ1276" s="585" t="s">
        <v>2049</v>
      </c>
      <c r="AR1276" s="585"/>
    </row>
    <row r="1277" spans="1:44" ht="33" outlineLevel="2">
      <c r="A1277" s="72">
        <v>83</v>
      </c>
      <c r="B1277" s="552" t="s">
        <v>35</v>
      </c>
      <c r="C1277" s="552"/>
      <c r="D1277" s="71"/>
      <c r="E1277" s="103"/>
      <c r="F1277" s="103"/>
      <c r="G1277" s="103"/>
      <c r="H1277" s="103"/>
      <c r="I1277" s="103"/>
      <c r="J1277" s="103"/>
      <c r="K1277" s="107"/>
      <c r="L1277" s="105" t="s">
        <v>35</v>
      </c>
      <c r="M1277" s="554" t="s">
        <v>35</v>
      </c>
      <c r="N1277" s="554" t="s">
        <v>35</v>
      </c>
      <c r="O1277" s="554" t="s">
        <v>35</v>
      </c>
      <c r="P1277" s="554" t="s">
        <v>35</v>
      </c>
      <c r="Q1277" s="71" t="s">
        <v>35</v>
      </c>
      <c r="R1277" s="103"/>
      <c r="S1277" s="103"/>
      <c r="T1277" s="554" t="s">
        <v>35</v>
      </c>
      <c r="U1277" s="554" t="s">
        <v>35</v>
      </c>
      <c r="V1277" s="554"/>
      <c r="W1277" s="107" t="s">
        <v>1009</v>
      </c>
      <c r="X1277" s="103" t="s">
        <v>27</v>
      </c>
      <c r="Y1277" s="108">
        <v>94.68</v>
      </c>
      <c r="Z1277" s="109"/>
      <c r="AA1277" s="554">
        <v>282038</v>
      </c>
      <c r="AB1277" s="554">
        <v>26703357.840000004</v>
      </c>
      <c r="AC1277" s="71"/>
      <c r="AD1277" s="71"/>
      <c r="AE1277" s="71"/>
      <c r="AF1277" s="71"/>
      <c r="AG1277" s="71"/>
      <c r="AH1277" s="103"/>
      <c r="AI1277" s="71"/>
      <c r="AJ1277" s="103"/>
      <c r="AK1277" s="103"/>
      <c r="AL1277" s="554" t="s">
        <v>35</v>
      </c>
      <c r="AM1277" s="554" t="s">
        <v>35</v>
      </c>
      <c r="AN1277" s="71"/>
      <c r="AO1277" s="103"/>
      <c r="AP1277" s="602" t="s">
        <v>35</v>
      </c>
      <c r="AQ1277" s="589" t="s">
        <v>1948</v>
      </c>
      <c r="AR1277" s="589"/>
    </row>
    <row r="1278" spans="1:44" ht="37.5" outlineLevel="2">
      <c r="A1278" s="72">
        <v>83</v>
      </c>
      <c r="B1278" s="552" t="s">
        <v>35</v>
      </c>
      <c r="C1278" s="552"/>
      <c r="D1278" s="71"/>
      <c r="E1278" s="103"/>
      <c r="F1278" s="103"/>
      <c r="G1278" s="103"/>
      <c r="H1278" s="103"/>
      <c r="I1278" s="103"/>
      <c r="J1278" s="103"/>
      <c r="K1278" s="107"/>
      <c r="L1278" s="105" t="s">
        <v>35</v>
      </c>
      <c r="M1278" s="554" t="s">
        <v>35</v>
      </c>
      <c r="N1278" s="554" t="s">
        <v>35</v>
      </c>
      <c r="O1278" s="554" t="s">
        <v>35</v>
      </c>
      <c r="P1278" s="554" t="s">
        <v>35</v>
      </c>
      <c r="Q1278" s="71" t="s">
        <v>35</v>
      </c>
      <c r="R1278" s="103"/>
      <c r="S1278" s="103"/>
      <c r="T1278" s="554" t="s">
        <v>35</v>
      </c>
      <c r="U1278" s="554" t="s">
        <v>35</v>
      </c>
      <c r="V1278" s="554"/>
      <c r="W1278" s="107" t="s">
        <v>1140</v>
      </c>
      <c r="X1278" s="103" t="s">
        <v>27</v>
      </c>
      <c r="Y1278" s="108">
        <v>12.32</v>
      </c>
      <c r="Z1278" s="109"/>
      <c r="AA1278" s="554">
        <v>1238791</v>
      </c>
      <c r="AB1278" s="554">
        <v>15261905.120000001</v>
      </c>
      <c r="AC1278" s="71"/>
      <c r="AD1278" s="71"/>
      <c r="AE1278" s="71"/>
      <c r="AF1278" s="71"/>
      <c r="AG1278" s="71"/>
      <c r="AH1278" s="103"/>
      <c r="AI1278" s="71"/>
      <c r="AJ1278" s="103"/>
      <c r="AK1278" s="103"/>
      <c r="AL1278" s="554" t="s">
        <v>35</v>
      </c>
      <c r="AM1278" s="554" t="s">
        <v>35</v>
      </c>
      <c r="AN1278" s="71"/>
      <c r="AO1278" s="103"/>
      <c r="AP1278" s="602" t="s">
        <v>35</v>
      </c>
      <c r="AQ1278" s="107"/>
      <c r="AR1278" s="107"/>
    </row>
    <row r="1279" spans="1:44" outlineLevel="2">
      <c r="A1279" s="72">
        <v>83</v>
      </c>
      <c r="B1279" s="552"/>
      <c r="C1279" s="552"/>
      <c r="D1279" s="61"/>
      <c r="E1279" s="103"/>
      <c r="F1279" s="103"/>
      <c r="G1279" s="103"/>
      <c r="H1279" s="103"/>
      <c r="I1279" s="103"/>
      <c r="J1279" s="103"/>
      <c r="K1279" s="107"/>
      <c r="L1279" s="105" t="s">
        <v>35</v>
      </c>
      <c r="M1279" s="554" t="s">
        <v>35</v>
      </c>
      <c r="N1279" s="554" t="s">
        <v>35</v>
      </c>
      <c r="O1279" s="554" t="s">
        <v>35</v>
      </c>
      <c r="P1279" s="554" t="s">
        <v>35</v>
      </c>
      <c r="Q1279" s="71" t="s">
        <v>35</v>
      </c>
      <c r="R1279" s="103"/>
      <c r="S1279" s="103"/>
      <c r="T1279" s="554" t="s">
        <v>35</v>
      </c>
      <c r="U1279" s="554" t="s">
        <v>35</v>
      </c>
      <c r="V1279" s="554"/>
      <c r="W1279" s="107"/>
      <c r="X1279" s="103"/>
      <c r="Y1279" s="108"/>
      <c r="Z1279" s="109"/>
      <c r="AA1279" s="554" t="s">
        <v>35</v>
      </c>
      <c r="AB1279" s="554" t="s">
        <v>35</v>
      </c>
      <c r="AC1279" s="71"/>
      <c r="AD1279" s="71"/>
      <c r="AE1279" s="71"/>
      <c r="AF1279" s="71"/>
      <c r="AG1279" s="71"/>
      <c r="AH1279" s="103"/>
      <c r="AI1279" s="71"/>
      <c r="AJ1279" s="103"/>
      <c r="AK1279" s="103"/>
      <c r="AL1279" s="554" t="s">
        <v>35</v>
      </c>
      <c r="AM1279" s="554" t="s">
        <v>35</v>
      </c>
      <c r="AN1279" s="71"/>
      <c r="AO1279" s="103"/>
      <c r="AP1279" s="602" t="s">
        <v>35</v>
      </c>
      <c r="AQ1279" s="107"/>
      <c r="AR1279" s="107"/>
    </row>
    <row r="1280" spans="1:44" outlineLevel="1">
      <c r="A1280" s="84" t="s">
        <v>2076</v>
      </c>
      <c r="B1280" s="552">
        <v>84</v>
      </c>
      <c r="C1280" s="552">
        <v>470</v>
      </c>
      <c r="D1280" s="61" t="s">
        <v>455</v>
      </c>
      <c r="E1280" s="162"/>
      <c r="F1280" s="103"/>
      <c r="G1280" s="162"/>
      <c r="H1280" s="162"/>
      <c r="I1280" s="162"/>
      <c r="J1280" s="162"/>
      <c r="K1280" s="129"/>
      <c r="L1280" s="167">
        <v>85</v>
      </c>
      <c r="M1280" s="553"/>
      <c r="N1280" s="553"/>
      <c r="O1280" s="553">
        <v>142715000</v>
      </c>
      <c r="P1280" s="553">
        <v>0</v>
      </c>
      <c r="Q1280" s="61"/>
      <c r="R1280" s="162"/>
      <c r="S1280" s="162">
        <v>0</v>
      </c>
      <c r="T1280" s="553"/>
      <c r="U1280" s="553">
        <v>0</v>
      </c>
      <c r="V1280" s="553"/>
      <c r="W1280" s="129"/>
      <c r="X1280" s="162"/>
      <c r="Y1280" s="169">
        <v>274.86599999999999</v>
      </c>
      <c r="Z1280" s="170">
        <v>0</v>
      </c>
      <c r="AA1280" s="553"/>
      <c r="AB1280" s="553">
        <v>549463957.69599986</v>
      </c>
      <c r="AC1280" s="71"/>
      <c r="AD1280" s="71"/>
      <c r="AE1280" s="71"/>
      <c r="AF1280" s="71"/>
      <c r="AG1280" s="71"/>
      <c r="AH1280" s="103"/>
      <c r="AI1280" s="61"/>
      <c r="AJ1280" s="162"/>
      <c r="AK1280" s="162">
        <v>2</v>
      </c>
      <c r="AL1280" s="553"/>
      <c r="AM1280" s="553">
        <v>25423600</v>
      </c>
      <c r="AN1280" s="61"/>
      <c r="AO1280" s="162">
        <v>1</v>
      </c>
      <c r="AP1280" s="602">
        <v>717602557.69599986</v>
      </c>
      <c r="AQ1280" s="111"/>
      <c r="AR1280" s="111"/>
    </row>
    <row r="1281" spans="1:44" ht="96.75" outlineLevel="2">
      <c r="A1281" s="72">
        <v>84</v>
      </c>
      <c r="B1281" s="552" t="s">
        <v>35</v>
      </c>
      <c r="C1281" s="552"/>
      <c r="D1281" s="71" t="s">
        <v>456</v>
      </c>
      <c r="E1281" s="103">
        <v>1</v>
      </c>
      <c r="F1281" s="103"/>
      <c r="G1281" s="103">
        <v>479</v>
      </c>
      <c r="H1281" s="103">
        <v>79</v>
      </c>
      <c r="I1281" s="103" t="s">
        <v>223</v>
      </c>
      <c r="J1281" s="103" t="s">
        <v>224</v>
      </c>
      <c r="K1281" s="107" t="s">
        <v>973</v>
      </c>
      <c r="L1281" s="105">
        <v>85</v>
      </c>
      <c r="M1281" s="554">
        <v>1679000</v>
      </c>
      <c r="N1281" s="554">
        <v>0</v>
      </c>
      <c r="O1281" s="554">
        <v>142715000</v>
      </c>
      <c r="P1281" s="554">
        <v>0</v>
      </c>
      <c r="Q1281" s="71" t="s">
        <v>35</v>
      </c>
      <c r="R1281" s="103"/>
      <c r="S1281" s="103"/>
      <c r="T1281" s="554" t="s">
        <v>35</v>
      </c>
      <c r="U1281" s="554" t="s">
        <v>35</v>
      </c>
      <c r="V1281" s="554" t="s">
        <v>2163</v>
      </c>
      <c r="W1281" s="107" t="s">
        <v>1005</v>
      </c>
      <c r="X1281" s="103" t="s">
        <v>27</v>
      </c>
      <c r="Y1281" s="108">
        <v>79.05</v>
      </c>
      <c r="Z1281" s="109"/>
      <c r="AA1281" s="554">
        <v>5559129</v>
      </c>
      <c r="AB1281" s="554">
        <v>439449147.44999999</v>
      </c>
      <c r="AC1281" s="71" t="s">
        <v>28</v>
      </c>
      <c r="AD1281" s="71" t="s">
        <v>29</v>
      </c>
      <c r="AE1281" s="71" t="s">
        <v>30</v>
      </c>
      <c r="AF1281" s="71" t="s">
        <v>31</v>
      </c>
      <c r="AG1281" s="71" t="s">
        <v>34</v>
      </c>
      <c r="AH1281" s="103" t="s">
        <v>33</v>
      </c>
      <c r="AI1281" s="71" t="s">
        <v>562</v>
      </c>
      <c r="AJ1281" s="103" t="s">
        <v>409</v>
      </c>
      <c r="AK1281" s="103">
        <v>1</v>
      </c>
      <c r="AL1281" s="554">
        <v>12423600</v>
      </c>
      <c r="AM1281" s="554">
        <v>12423600</v>
      </c>
      <c r="AN1281" s="71" t="s">
        <v>407</v>
      </c>
      <c r="AO1281" s="103">
        <v>1</v>
      </c>
      <c r="AP1281" s="602" t="s">
        <v>35</v>
      </c>
      <c r="AQ1281" s="111" t="s">
        <v>752</v>
      </c>
      <c r="AR1281" s="111" t="s">
        <v>2021</v>
      </c>
    </row>
    <row r="1282" spans="1:44" ht="112.5" outlineLevel="2">
      <c r="A1282" s="72">
        <v>84</v>
      </c>
      <c r="B1282" s="552" t="s">
        <v>35</v>
      </c>
      <c r="C1282" s="552"/>
      <c r="D1282" s="71" t="s">
        <v>71</v>
      </c>
      <c r="E1282" s="103"/>
      <c r="F1282" s="103"/>
      <c r="G1282" s="103"/>
      <c r="H1282" s="103"/>
      <c r="I1282" s="103"/>
      <c r="J1282" s="103"/>
      <c r="K1282" s="107"/>
      <c r="L1282" s="105" t="s">
        <v>35</v>
      </c>
      <c r="M1282" s="554" t="s">
        <v>35</v>
      </c>
      <c r="N1282" s="554" t="s">
        <v>35</v>
      </c>
      <c r="O1282" s="554" t="s">
        <v>35</v>
      </c>
      <c r="P1282" s="554" t="s">
        <v>35</v>
      </c>
      <c r="Q1282" s="71" t="s">
        <v>35</v>
      </c>
      <c r="R1282" s="103"/>
      <c r="S1282" s="103"/>
      <c r="T1282" s="554" t="s">
        <v>35</v>
      </c>
      <c r="U1282" s="554" t="s">
        <v>35</v>
      </c>
      <c r="V1282" s="554"/>
      <c r="W1282" s="107" t="s">
        <v>1107</v>
      </c>
      <c r="X1282" s="103" t="s">
        <v>27</v>
      </c>
      <c r="Y1282" s="108">
        <v>76.67</v>
      </c>
      <c r="Z1282" s="109"/>
      <c r="AA1282" s="554">
        <v>109890</v>
      </c>
      <c r="AB1282" s="554">
        <v>8425266.3000000007</v>
      </c>
      <c r="AC1282" s="71"/>
      <c r="AD1282" s="71"/>
      <c r="AE1282" s="71"/>
      <c r="AF1282" s="71"/>
      <c r="AG1282" s="71"/>
      <c r="AH1282" s="103"/>
      <c r="AI1282" s="71" t="s">
        <v>578</v>
      </c>
      <c r="AJ1282" s="103" t="s">
        <v>560</v>
      </c>
      <c r="AK1282" s="103">
        <v>1</v>
      </c>
      <c r="AL1282" s="554">
        <v>13000000</v>
      </c>
      <c r="AM1282" s="554">
        <v>13000000</v>
      </c>
      <c r="AN1282" s="71"/>
      <c r="AO1282" s="103"/>
      <c r="AP1282" s="602" t="s">
        <v>35</v>
      </c>
      <c r="AQ1282" s="59" t="s">
        <v>535</v>
      </c>
      <c r="AR1282" s="59" t="s">
        <v>2059</v>
      </c>
    </row>
    <row r="1283" spans="1:44" ht="150" outlineLevel="2">
      <c r="A1283" s="72">
        <v>84</v>
      </c>
      <c r="B1283" s="552" t="s">
        <v>35</v>
      </c>
      <c r="C1283" s="552"/>
      <c r="D1283" s="71" t="s">
        <v>457</v>
      </c>
      <c r="E1283" s="103"/>
      <c r="F1283" s="103"/>
      <c r="G1283" s="103"/>
      <c r="H1283" s="103"/>
      <c r="I1283" s="103"/>
      <c r="J1283" s="103"/>
      <c r="K1283" s="107"/>
      <c r="L1283" s="105" t="s">
        <v>35</v>
      </c>
      <c r="M1283" s="554" t="s">
        <v>35</v>
      </c>
      <c r="N1283" s="554" t="s">
        <v>35</v>
      </c>
      <c r="O1283" s="554" t="s">
        <v>35</v>
      </c>
      <c r="P1283" s="554" t="s">
        <v>35</v>
      </c>
      <c r="Q1283" s="71" t="s">
        <v>35</v>
      </c>
      <c r="R1283" s="103"/>
      <c r="S1283" s="103"/>
      <c r="T1283" s="554" t="s">
        <v>35</v>
      </c>
      <c r="U1283" s="554" t="s">
        <v>35</v>
      </c>
      <c r="V1283" s="554"/>
      <c r="W1283" s="107" t="s">
        <v>1141</v>
      </c>
      <c r="X1283" s="103" t="s">
        <v>27</v>
      </c>
      <c r="Y1283" s="108">
        <v>5.95</v>
      </c>
      <c r="Z1283" s="109"/>
      <c r="AA1283" s="554">
        <v>10375629</v>
      </c>
      <c r="AB1283" s="554">
        <v>61734992.550000004</v>
      </c>
      <c r="AC1283" s="71"/>
      <c r="AD1283" s="71"/>
      <c r="AE1283" s="71"/>
      <c r="AF1283" s="71" t="s">
        <v>31</v>
      </c>
      <c r="AG1283" s="71"/>
      <c r="AH1283" s="103" t="s">
        <v>219</v>
      </c>
      <c r="AI1283" s="71"/>
      <c r="AJ1283" s="103"/>
      <c r="AK1283" s="103"/>
      <c r="AL1283" s="554" t="s">
        <v>35</v>
      </c>
      <c r="AM1283" s="554" t="s">
        <v>35</v>
      </c>
      <c r="AN1283" s="71"/>
      <c r="AO1283" s="103"/>
      <c r="AP1283" s="602" t="s">
        <v>35</v>
      </c>
      <c r="AQ1283" s="59" t="s">
        <v>536</v>
      </c>
      <c r="AR1283" s="59" t="s">
        <v>2053</v>
      </c>
    </row>
    <row r="1284" spans="1:44" ht="93.75" outlineLevel="2">
      <c r="A1284" s="72">
        <v>84</v>
      </c>
      <c r="B1284" s="552" t="s">
        <v>35</v>
      </c>
      <c r="C1284" s="552"/>
      <c r="D1284" s="71"/>
      <c r="E1284" s="103"/>
      <c r="F1284" s="103"/>
      <c r="G1284" s="103"/>
      <c r="H1284" s="103"/>
      <c r="I1284" s="103"/>
      <c r="J1284" s="103"/>
      <c r="K1284" s="107"/>
      <c r="L1284" s="105" t="s">
        <v>35</v>
      </c>
      <c r="M1284" s="554" t="s">
        <v>35</v>
      </c>
      <c r="N1284" s="554" t="s">
        <v>35</v>
      </c>
      <c r="O1284" s="554" t="s">
        <v>35</v>
      </c>
      <c r="P1284" s="554" t="s">
        <v>35</v>
      </c>
      <c r="Q1284" s="71" t="s">
        <v>35</v>
      </c>
      <c r="R1284" s="103"/>
      <c r="S1284" s="103"/>
      <c r="T1284" s="554" t="s">
        <v>35</v>
      </c>
      <c r="U1284" s="554" t="s">
        <v>35</v>
      </c>
      <c r="V1284" s="554"/>
      <c r="W1284" s="107" t="s">
        <v>1171</v>
      </c>
      <c r="X1284" s="103" t="s">
        <v>38</v>
      </c>
      <c r="Y1284" s="108">
        <v>0.59499999999999997</v>
      </c>
      <c r="Z1284" s="109"/>
      <c r="AA1284" s="554">
        <v>2036769</v>
      </c>
      <c r="AB1284" s="554">
        <v>1211877.5549999999</v>
      </c>
      <c r="AC1284" s="71"/>
      <c r="AD1284" s="71"/>
      <c r="AE1284" s="71"/>
      <c r="AF1284" s="71"/>
      <c r="AG1284" s="71"/>
      <c r="AH1284" s="103"/>
      <c r="AI1284" s="71"/>
      <c r="AJ1284" s="103"/>
      <c r="AK1284" s="103"/>
      <c r="AL1284" s="554" t="s">
        <v>35</v>
      </c>
      <c r="AM1284" s="554" t="s">
        <v>35</v>
      </c>
      <c r="AN1284" s="71"/>
      <c r="AO1284" s="103"/>
      <c r="AP1284" s="602" t="s">
        <v>35</v>
      </c>
      <c r="AQ1284" s="59" t="s">
        <v>537</v>
      </c>
      <c r="AR1284" s="59" t="s">
        <v>2048</v>
      </c>
    </row>
    <row r="1285" spans="1:44" outlineLevel="2">
      <c r="A1285" s="72">
        <v>84</v>
      </c>
      <c r="B1285" s="552" t="s">
        <v>35</v>
      </c>
      <c r="C1285" s="552"/>
      <c r="D1285" s="71"/>
      <c r="E1285" s="103"/>
      <c r="F1285" s="103"/>
      <c r="G1285" s="103"/>
      <c r="H1285" s="103"/>
      <c r="I1285" s="103"/>
      <c r="J1285" s="103"/>
      <c r="K1285" s="107"/>
      <c r="L1285" s="105" t="s">
        <v>35</v>
      </c>
      <c r="M1285" s="554" t="s">
        <v>35</v>
      </c>
      <c r="N1285" s="554" t="s">
        <v>35</v>
      </c>
      <c r="O1285" s="554" t="s">
        <v>35</v>
      </c>
      <c r="P1285" s="554" t="s">
        <v>35</v>
      </c>
      <c r="Q1285" s="71" t="s">
        <v>35</v>
      </c>
      <c r="R1285" s="103"/>
      <c r="S1285" s="103"/>
      <c r="T1285" s="554" t="s">
        <v>35</v>
      </c>
      <c r="U1285" s="554" t="s">
        <v>35</v>
      </c>
      <c r="V1285" s="554"/>
      <c r="W1285" s="107" t="s">
        <v>1272</v>
      </c>
      <c r="X1285" s="103" t="s">
        <v>38</v>
      </c>
      <c r="Y1285" s="108">
        <v>1.2030000000000001</v>
      </c>
      <c r="Z1285" s="109"/>
      <c r="AA1285" s="554">
        <v>2704619</v>
      </c>
      <c r="AB1285" s="554">
        <v>3253656.6570000001</v>
      </c>
      <c r="AC1285" s="71"/>
      <c r="AD1285" s="71"/>
      <c r="AE1285" s="71"/>
      <c r="AF1285" s="71"/>
      <c r="AG1285" s="71"/>
      <c r="AH1285" s="103"/>
      <c r="AI1285" s="71"/>
      <c r="AJ1285" s="103"/>
      <c r="AK1285" s="103"/>
      <c r="AL1285" s="554" t="s">
        <v>35</v>
      </c>
      <c r="AM1285" s="554" t="s">
        <v>35</v>
      </c>
      <c r="AN1285" s="71"/>
      <c r="AO1285" s="103"/>
      <c r="AP1285" s="602" t="s">
        <v>35</v>
      </c>
      <c r="AQ1285" s="585" t="s">
        <v>2049</v>
      </c>
      <c r="AR1285" s="585"/>
    </row>
    <row r="1286" spans="1:44" ht="33.75" outlineLevel="2">
      <c r="A1286" s="72">
        <v>84</v>
      </c>
      <c r="B1286" s="552" t="s">
        <v>35</v>
      </c>
      <c r="C1286" s="552"/>
      <c r="D1286" s="71"/>
      <c r="E1286" s="103"/>
      <c r="F1286" s="103"/>
      <c r="G1286" s="103"/>
      <c r="H1286" s="103"/>
      <c r="I1286" s="103"/>
      <c r="J1286" s="103"/>
      <c r="K1286" s="107"/>
      <c r="L1286" s="105" t="s">
        <v>35</v>
      </c>
      <c r="M1286" s="554" t="s">
        <v>35</v>
      </c>
      <c r="N1286" s="554" t="s">
        <v>35</v>
      </c>
      <c r="O1286" s="554" t="s">
        <v>35</v>
      </c>
      <c r="P1286" s="554" t="s">
        <v>35</v>
      </c>
      <c r="Q1286" s="71" t="s">
        <v>35</v>
      </c>
      <c r="R1286" s="103"/>
      <c r="S1286" s="103"/>
      <c r="T1286" s="554" t="s">
        <v>35</v>
      </c>
      <c r="U1286" s="554" t="s">
        <v>35</v>
      </c>
      <c r="V1286" s="554"/>
      <c r="W1286" s="107" t="s">
        <v>1123</v>
      </c>
      <c r="X1286" s="103" t="s">
        <v>27</v>
      </c>
      <c r="Y1286" s="108">
        <v>103.16</v>
      </c>
      <c r="Z1286" s="109"/>
      <c r="AA1286" s="554">
        <v>282038</v>
      </c>
      <c r="AB1286" s="554">
        <v>29095040.079999998</v>
      </c>
      <c r="AC1286" s="71"/>
      <c r="AD1286" s="71"/>
      <c r="AE1286" s="71"/>
      <c r="AF1286" s="71"/>
      <c r="AG1286" s="71"/>
      <c r="AH1286" s="103"/>
      <c r="AI1286" s="71"/>
      <c r="AJ1286" s="103"/>
      <c r="AK1286" s="103"/>
      <c r="AL1286" s="554" t="s">
        <v>35</v>
      </c>
      <c r="AM1286" s="554" t="s">
        <v>35</v>
      </c>
      <c r="AN1286" s="71"/>
      <c r="AO1286" s="103"/>
      <c r="AP1286" s="602" t="s">
        <v>35</v>
      </c>
      <c r="AQ1286" s="584" t="s">
        <v>2060</v>
      </c>
      <c r="AR1286" s="584"/>
    </row>
    <row r="1287" spans="1:44" outlineLevel="2">
      <c r="A1287" s="72">
        <v>84</v>
      </c>
      <c r="B1287" s="552" t="s">
        <v>35</v>
      </c>
      <c r="C1287" s="552"/>
      <c r="D1287" s="71"/>
      <c r="E1287" s="103"/>
      <c r="F1287" s="103"/>
      <c r="G1287" s="103"/>
      <c r="H1287" s="103"/>
      <c r="I1287" s="103"/>
      <c r="J1287" s="103"/>
      <c r="K1287" s="107"/>
      <c r="L1287" s="105" t="s">
        <v>35</v>
      </c>
      <c r="M1287" s="554" t="s">
        <v>35</v>
      </c>
      <c r="N1287" s="554" t="s">
        <v>35</v>
      </c>
      <c r="O1287" s="554" t="s">
        <v>35</v>
      </c>
      <c r="P1287" s="554" t="s">
        <v>35</v>
      </c>
      <c r="Q1287" s="71" t="s">
        <v>35</v>
      </c>
      <c r="R1287" s="103"/>
      <c r="S1287" s="103"/>
      <c r="T1287" s="554" t="s">
        <v>35</v>
      </c>
      <c r="U1287" s="554" t="s">
        <v>35</v>
      </c>
      <c r="V1287" s="554"/>
      <c r="W1287" s="107" t="s">
        <v>1023</v>
      </c>
      <c r="X1287" s="103" t="s">
        <v>38</v>
      </c>
      <c r="Y1287" s="108">
        <v>0.19800000000000001</v>
      </c>
      <c r="Z1287" s="109"/>
      <c r="AA1287" s="554">
        <v>2523428</v>
      </c>
      <c r="AB1287" s="554">
        <v>499638.74400000001</v>
      </c>
      <c r="AC1287" s="71"/>
      <c r="AD1287" s="71"/>
      <c r="AE1287" s="71"/>
      <c r="AF1287" s="71"/>
      <c r="AG1287" s="71"/>
      <c r="AH1287" s="103"/>
      <c r="AI1287" s="71"/>
      <c r="AJ1287" s="103"/>
      <c r="AK1287" s="103"/>
      <c r="AL1287" s="554" t="s">
        <v>35</v>
      </c>
      <c r="AM1287" s="554" t="s">
        <v>35</v>
      </c>
      <c r="AN1287" s="71"/>
      <c r="AO1287" s="103"/>
      <c r="AP1287" s="602" t="s">
        <v>35</v>
      </c>
      <c r="AQ1287" s="107"/>
      <c r="AR1287" s="107"/>
    </row>
    <row r="1288" spans="1:44" outlineLevel="2">
      <c r="A1288" s="72">
        <v>84</v>
      </c>
      <c r="B1288" s="552" t="s">
        <v>35</v>
      </c>
      <c r="C1288" s="552"/>
      <c r="D1288" s="71"/>
      <c r="E1288" s="103"/>
      <c r="F1288" s="103"/>
      <c r="G1288" s="103"/>
      <c r="H1288" s="103"/>
      <c r="I1288" s="103"/>
      <c r="J1288" s="103"/>
      <c r="K1288" s="107"/>
      <c r="L1288" s="105" t="s">
        <v>35</v>
      </c>
      <c r="M1288" s="554" t="s">
        <v>35</v>
      </c>
      <c r="N1288" s="554" t="s">
        <v>35</v>
      </c>
      <c r="O1288" s="554" t="s">
        <v>35</v>
      </c>
      <c r="P1288" s="554" t="s">
        <v>35</v>
      </c>
      <c r="Q1288" s="71" t="s">
        <v>35</v>
      </c>
      <c r="R1288" s="103"/>
      <c r="S1288" s="103"/>
      <c r="T1288" s="554" t="s">
        <v>35</v>
      </c>
      <c r="U1288" s="554" t="s">
        <v>35</v>
      </c>
      <c r="V1288" s="554"/>
      <c r="W1288" s="107" t="s">
        <v>1105</v>
      </c>
      <c r="X1288" s="103" t="s">
        <v>27</v>
      </c>
      <c r="Y1288" s="108">
        <v>1.44</v>
      </c>
      <c r="Z1288" s="109"/>
      <c r="AA1288" s="554">
        <v>292949</v>
      </c>
      <c r="AB1288" s="554">
        <v>421846.56</v>
      </c>
      <c r="AC1288" s="71"/>
      <c r="AD1288" s="71"/>
      <c r="AE1288" s="71"/>
      <c r="AF1288" s="71"/>
      <c r="AG1288" s="71"/>
      <c r="AH1288" s="103"/>
      <c r="AI1288" s="71"/>
      <c r="AJ1288" s="103"/>
      <c r="AK1288" s="103"/>
      <c r="AL1288" s="554" t="s">
        <v>35</v>
      </c>
      <c r="AM1288" s="554" t="s">
        <v>35</v>
      </c>
      <c r="AN1288" s="71"/>
      <c r="AO1288" s="103"/>
      <c r="AP1288" s="602" t="s">
        <v>35</v>
      </c>
      <c r="AQ1288" s="107"/>
      <c r="AR1288" s="107"/>
    </row>
    <row r="1289" spans="1:44" outlineLevel="2">
      <c r="A1289" s="72">
        <v>84</v>
      </c>
      <c r="B1289" s="552" t="s">
        <v>35</v>
      </c>
      <c r="C1289" s="552"/>
      <c r="D1289" s="71"/>
      <c r="E1289" s="103"/>
      <c r="F1289" s="103"/>
      <c r="G1289" s="103"/>
      <c r="H1289" s="103"/>
      <c r="I1289" s="103"/>
      <c r="J1289" s="103"/>
      <c r="K1289" s="107"/>
      <c r="L1289" s="105" t="s">
        <v>35</v>
      </c>
      <c r="M1289" s="554" t="s">
        <v>35</v>
      </c>
      <c r="N1289" s="554" t="s">
        <v>35</v>
      </c>
      <c r="O1289" s="554" t="s">
        <v>35</v>
      </c>
      <c r="P1289" s="554" t="s">
        <v>35</v>
      </c>
      <c r="Q1289" s="71" t="s">
        <v>35</v>
      </c>
      <c r="R1289" s="103"/>
      <c r="S1289" s="103"/>
      <c r="T1289" s="554" t="s">
        <v>35</v>
      </c>
      <c r="U1289" s="554" t="s">
        <v>35</v>
      </c>
      <c r="V1289" s="554"/>
      <c r="W1289" s="107" t="s">
        <v>1130</v>
      </c>
      <c r="X1289" s="103" t="s">
        <v>27</v>
      </c>
      <c r="Y1289" s="108">
        <v>5.6</v>
      </c>
      <c r="Z1289" s="109"/>
      <c r="AA1289" s="554">
        <v>282038</v>
      </c>
      <c r="AB1289" s="554">
        <v>1579412.7999999998</v>
      </c>
      <c r="AC1289" s="71"/>
      <c r="AD1289" s="71"/>
      <c r="AE1289" s="71"/>
      <c r="AF1289" s="71"/>
      <c r="AG1289" s="71"/>
      <c r="AH1289" s="103"/>
      <c r="AI1289" s="71"/>
      <c r="AJ1289" s="103"/>
      <c r="AK1289" s="103"/>
      <c r="AL1289" s="554" t="s">
        <v>35</v>
      </c>
      <c r="AM1289" s="554" t="s">
        <v>35</v>
      </c>
      <c r="AN1289" s="71"/>
      <c r="AO1289" s="103"/>
      <c r="AP1289" s="602" t="s">
        <v>35</v>
      </c>
      <c r="AQ1289" s="107"/>
      <c r="AR1289" s="107"/>
    </row>
    <row r="1290" spans="1:44" ht="37.5" outlineLevel="2">
      <c r="A1290" s="72">
        <v>84</v>
      </c>
      <c r="B1290" s="552" t="s">
        <v>35</v>
      </c>
      <c r="C1290" s="552"/>
      <c r="D1290" s="71"/>
      <c r="E1290" s="103"/>
      <c r="F1290" s="103"/>
      <c r="G1290" s="103"/>
      <c r="H1290" s="103"/>
      <c r="I1290" s="103"/>
      <c r="J1290" s="103"/>
      <c r="K1290" s="107"/>
      <c r="L1290" s="105" t="s">
        <v>35</v>
      </c>
      <c r="M1290" s="554" t="s">
        <v>35</v>
      </c>
      <c r="N1290" s="554" t="s">
        <v>35</v>
      </c>
      <c r="O1290" s="554" t="s">
        <v>35</v>
      </c>
      <c r="P1290" s="554" t="s">
        <v>35</v>
      </c>
      <c r="Q1290" s="71" t="s">
        <v>35</v>
      </c>
      <c r="R1290" s="103"/>
      <c r="S1290" s="103"/>
      <c r="T1290" s="554" t="s">
        <v>35</v>
      </c>
      <c r="U1290" s="554" t="s">
        <v>35</v>
      </c>
      <c r="V1290" s="554"/>
      <c r="W1290" s="107" t="s">
        <v>1049</v>
      </c>
      <c r="X1290" s="103" t="s">
        <v>42</v>
      </c>
      <c r="Y1290" s="108">
        <v>1</v>
      </c>
      <c r="Z1290" s="109"/>
      <c r="AA1290" s="554">
        <v>3793079</v>
      </c>
      <c r="AB1290" s="554">
        <v>3793079</v>
      </c>
      <c r="AC1290" s="71"/>
      <c r="AD1290" s="71"/>
      <c r="AE1290" s="71"/>
      <c r="AF1290" s="71"/>
      <c r="AG1290" s="71"/>
      <c r="AH1290" s="103"/>
      <c r="AI1290" s="71"/>
      <c r="AJ1290" s="103"/>
      <c r="AK1290" s="103"/>
      <c r="AL1290" s="554" t="s">
        <v>35</v>
      </c>
      <c r="AM1290" s="554" t="s">
        <v>35</v>
      </c>
      <c r="AN1290" s="71"/>
      <c r="AO1290" s="103"/>
      <c r="AP1290" s="602" t="s">
        <v>35</v>
      </c>
      <c r="AQ1290" s="107"/>
      <c r="AR1290" s="107"/>
    </row>
    <row r="1291" spans="1:44" outlineLevel="2">
      <c r="A1291" s="72">
        <v>84</v>
      </c>
      <c r="B1291" s="552"/>
      <c r="C1291" s="552"/>
      <c r="D1291" s="61"/>
      <c r="E1291" s="103"/>
      <c r="F1291" s="103"/>
      <c r="G1291" s="103"/>
      <c r="H1291" s="103"/>
      <c r="I1291" s="103"/>
      <c r="J1291" s="103"/>
      <c r="K1291" s="107"/>
      <c r="L1291" s="105" t="s">
        <v>35</v>
      </c>
      <c r="M1291" s="554" t="s">
        <v>35</v>
      </c>
      <c r="N1291" s="554" t="s">
        <v>35</v>
      </c>
      <c r="O1291" s="554" t="s">
        <v>35</v>
      </c>
      <c r="P1291" s="554" t="s">
        <v>35</v>
      </c>
      <c r="Q1291" s="71" t="s">
        <v>35</v>
      </c>
      <c r="R1291" s="103"/>
      <c r="S1291" s="103"/>
      <c r="T1291" s="554" t="s">
        <v>35</v>
      </c>
      <c r="U1291" s="554" t="s">
        <v>35</v>
      </c>
      <c r="V1291" s="554"/>
      <c r="W1291" s="107"/>
      <c r="X1291" s="103"/>
      <c r="Y1291" s="108"/>
      <c r="Z1291" s="109"/>
      <c r="AA1291" s="554" t="s">
        <v>35</v>
      </c>
      <c r="AB1291" s="554" t="s">
        <v>35</v>
      </c>
      <c r="AC1291" s="71"/>
      <c r="AD1291" s="71"/>
      <c r="AE1291" s="71"/>
      <c r="AF1291" s="71"/>
      <c r="AG1291" s="71"/>
      <c r="AH1291" s="103"/>
      <c r="AI1291" s="71"/>
      <c r="AJ1291" s="103"/>
      <c r="AK1291" s="103"/>
      <c r="AL1291" s="554" t="s">
        <v>35</v>
      </c>
      <c r="AM1291" s="554" t="s">
        <v>35</v>
      </c>
      <c r="AN1291" s="71"/>
      <c r="AO1291" s="103"/>
      <c r="AP1291" s="602" t="s">
        <v>35</v>
      </c>
      <c r="AQ1291" s="107"/>
      <c r="AR1291" s="107"/>
    </row>
    <row r="1292" spans="1:44" outlineLevel="1">
      <c r="A1292" s="84" t="s">
        <v>2075</v>
      </c>
      <c r="B1292" s="552">
        <v>85</v>
      </c>
      <c r="C1292" s="552">
        <v>472</v>
      </c>
      <c r="D1292" s="61" t="s">
        <v>538</v>
      </c>
      <c r="E1292" s="162"/>
      <c r="F1292" s="103"/>
      <c r="G1292" s="162"/>
      <c r="H1292" s="162"/>
      <c r="I1292" s="162"/>
      <c r="J1292" s="162"/>
      <c r="K1292" s="129"/>
      <c r="L1292" s="167">
        <v>85</v>
      </c>
      <c r="M1292" s="553"/>
      <c r="N1292" s="553"/>
      <c r="O1292" s="553">
        <v>142568000</v>
      </c>
      <c r="P1292" s="553">
        <v>0</v>
      </c>
      <c r="Q1292" s="61"/>
      <c r="R1292" s="162"/>
      <c r="S1292" s="162">
        <v>0</v>
      </c>
      <c r="T1292" s="553"/>
      <c r="U1292" s="553">
        <v>0</v>
      </c>
      <c r="V1292" s="553"/>
      <c r="W1292" s="129"/>
      <c r="X1292" s="162"/>
      <c r="Y1292" s="169">
        <v>210.696</v>
      </c>
      <c r="Z1292" s="170">
        <v>0</v>
      </c>
      <c r="AA1292" s="553"/>
      <c r="AB1292" s="553">
        <v>468490507.00599992</v>
      </c>
      <c r="AC1292" s="71"/>
      <c r="AD1292" s="71"/>
      <c r="AE1292" s="71"/>
      <c r="AF1292" s="71"/>
      <c r="AG1292" s="71"/>
      <c r="AH1292" s="103"/>
      <c r="AI1292" s="61"/>
      <c r="AJ1292" s="162"/>
      <c r="AK1292" s="162">
        <v>0</v>
      </c>
      <c r="AL1292" s="553"/>
      <c r="AM1292" s="553">
        <v>0</v>
      </c>
      <c r="AN1292" s="61"/>
      <c r="AO1292" s="162">
        <v>0</v>
      </c>
      <c r="AP1292" s="602">
        <v>611058507.00599992</v>
      </c>
      <c r="AQ1292" s="111"/>
      <c r="AR1292" s="111"/>
    </row>
    <row r="1293" spans="1:44" ht="93.75" outlineLevel="2">
      <c r="A1293" s="72">
        <v>85</v>
      </c>
      <c r="B1293" s="552" t="s">
        <v>35</v>
      </c>
      <c r="C1293" s="552"/>
      <c r="D1293" s="71" t="s">
        <v>460</v>
      </c>
      <c r="E1293" s="103"/>
      <c r="F1293" s="103"/>
      <c r="G1293" s="103">
        <v>480</v>
      </c>
      <c r="H1293" s="103">
        <v>79</v>
      </c>
      <c r="I1293" s="103" t="s">
        <v>223</v>
      </c>
      <c r="J1293" s="103" t="s">
        <v>224</v>
      </c>
      <c r="K1293" s="107" t="s">
        <v>973</v>
      </c>
      <c r="L1293" s="105">
        <v>84.3</v>
      </c>
      <c r="M1293" s="554">
        <v>1679000</v>
      </c>
      <c r="N1293" s="554">
        <v>0</v>
      </c>
      <c r="O1293" s="554">
        <v>141539700</v>
      </c>
      <c r="P1293" s="554">
        <v>0</v>
      </c>
      <c r="Q1293" s="71" t="s">
        <v>35</v>
      </c>
      <c r="R1293" s="103"/>
      <c r="S1293" s="103"/>
      <c r="T1293" s="554" t="s">
        <v>35</v>
      </c>
      <c r="U1293" s="554" t="s">
        <v>35</v>
      </c>
      <c r="V1293" s="554" t="s">
        <v>2163</v>
      </c>
      <c r="W1293" s="107" t="s">
        <v>1005</v>
      </c>
      <c r="X1293" s="103" t="s">
        <v>27</v>
      </c>
      <c r="Y1293" s="108">
        <v>65.36</v>
      </c>
      <c r="Z1293" s="109"/>
      <c r="AA1293" s="554">
        <v>5559129</v>
      </c>
      <c r="AB1293" s="554">
        <v>363344671.44</v>
      </c>
      <c r="AC1293" s="71" t="s">
        <v>28</v>
      </c>
      <c r="AD1293" s="71" t="s">
        <v>29</v>
      </c>
      <c r="AE1293" s="71" t="s">
        <v>30</v>
      </c>
      <c r="AF1293" s="71"/>
      <c r="AG1293" s="71" t="s">
        <v>34</v>
      </c>
      <c r="AH1293" s="103" t="s">
        <v>33</v>
      </c>
      <c r="AI1293" s="71"/>
      <c r="AJ1293" s="103"/>
      <c r="AK1293" s="103"/>
      <c r="AL1293" s="554" t="s">
        <v>35</v>
      </c>
      <c r="AM1293" s="554" t="s">
        <v>35</v>
      </c>
      <c r="AN1293" s="71"/>
      <c r="AO1293" s="103"/>
      <c r="AP1293" s="602" t="s">
        <v>35</v>
      </c>
      <c r="AQ1293" s="111" t="s">
        <v>754</v>
      </c>
      <c r="AR1293" s="111" t="s">
        <v>2021</v>
      </c>
    </row>
    <row r="1294" spans="1:44" ht="112.5" outlineLevel="2">
      <c r="A1294" s="72">
        <v>85</v>
      </c>
      <c r="B1294" s="552" t="s">
        <v>35</v>
      </c>
      <c r="C1294" s="552"/>
      <c r="D1294" s="71" t="s">
        <v>159</v>
      </c>
      <c r="E1294" s="103"/>
      <c r="F1294" s="103"/>
      <c r="G1294" s="103">
        <v>480</v>
      </c>
      <c r="H1294" s="103">
        <v>79</v>
      </c>
      <c r="I1294" s="103" t="s">
        <v>223</v>
      </c>
      <c r="J1294" s="103" t="s">
        <v>224</v>
      </c>
      <c r="K1294" s="107" t="s">
        <v>967</v>
      </c>
      <c r="L1294" s="105">
        <v>0.7</v>
      </c>
      <c r="M1294" s="554">
        <v>1469000</v>
      </c>
      <c r="N1294" s="554">
        <v>0</v>
      </c>
      <c r="O1294" s="554">
        <v>1028299.9999999999</v>
      </c>
      <c r="P1294" s="554">
        <v>0</v>
      </c>
      <c r="Q1294" s="71" t="s">
        <v>35</v>
      </c>
      <c r="R1294" s="103"/>
      <c r="S1294" s="103"/>
      <c r="T1294" s="554" t="s">
        <v>35</v>
      </c>
      <c r="U1294" s="554" t="s">
        <v>35</v>
      </c>
      <c r="V1294" s="554"/>
      <c r="W1294" s="107" t="s">
        <v>1044</v>
      </c>
      <c r="X1294" s="103" t="s">
        <v>27</v>
      </c>
      <c r="Y1294" s="108">
        <v>13.44</v>
      </c>
      <c r="Z1294" s="109"/>
      <c r="AA1294" s="554">
        <v>854777</v>
      </c>
      <c r="AB1294" s="554">
        <v>11488202.879999999</v>
      </c>
      <c r="AC1294" s="71"/>
      <c r="AD1294" s="71"/>
      <c r="AE1294" s="71"/>
      <c r="AF1294" s="71"/>
      <c r="AG1294" s="71"/>
      <c r="AH1294" s="103"/>
      <c r="AI1294" s="71"/>
      <c r="AJ1294" s="103"/>
      <c r="AK1294" s="103"/>
      <c r="AL1294" s="554" t="s">
        <v>35</v>
      </c>
      <c r="AM1294" s="554" t="s">
        <v>35</v>
      </c>
      <c r="AN1294" s="71"/>
      <c r="AO1294" s="103"/>
      <c r="AP1294" s="602" t="s">
        <v>35</v>
      </c>
      <c r="AQ1294" s="59" t="s">
        <v>539</v>
      </c>
      <c r="AR1294" s="59" t="s">
        <v>2059</v>
      </c>
    </row>
    <row r="1295" spans="1:44" s="77" customFormat="1" ht="187.5" outlineLevel="2">
      <c r="A1295" s="72">
        <v>85</v>
      </c>
      <c r="B1295" s="552" t="s">
        <v>35</v>
      </c>
      <c r="C1295" s="552"/>
      <c r="D1295" s="71"/>
      <c r="E1295" s="103"/>
      <c r="F1295" s="103"/>
      <c r="G1295" s="103"/>
      <c r="H1295" s="103"/>
      <c r="I1295" s="103"/>
      <c r="J1295" s="103"/>
      <c r="K1295" s="107"/>
      <c r="L1295" s="105" t="s">
        <v>35</v>
      </c>
      <c r="M1295" s="554" t="s">
        <v>35</v>
      </c>
      <c r="N1295" s="554" t="s">
        <v>35</v>
      </c>
      <c r="O1295" s="554" t="s">
        <v>35</v>
      </c>
      <c r="P1295" s="554" t="s">
        <v>35</v>
      </c>
      <c r="Q1295" s="71" t="s">
        <v>35</v>
      </c>
      <c r="R1295" s="103"/>
      <c r="S1295" s="103"/>
      <c r="T1295" s="554" t="s">
        <v>35</v>
      </c>
      <c r="U1295" s="554" t="s">
        <v>35</v>
      </c>
      <c r="V1295" s="554"/>
      <c r="W1295" s="107" t="s">
        <v>1277</v>
      </c>
      <c r="X1295" s="103" t="s">
        <v>27</v>
      </c>
      <c r="Y1295" s="108">
        <v>13.44</v>
      </c>
      <c r="Z1295" s="109"/>
      <c r="AA1295" s="554">
        <v>169828</v>
      </c>
      <c r="AB1295" s="554">
        <v>2282488.3199999998</v>
      </c>
      <c r="AC1295" s="71"/>
      <c r="AD1295" s="71"/>
      <c r="AE1295" s="71"/>
      <c r="AF1295" s="71"/>
      <c r="AG1295" s="71"/>
      <c r="AH1295" s="103"/>
      <c r="AI1295" s="71"/>
      <c r="AJ1295" s="103"/>
      <c r="AK1295" s="103"/>
      <c r="AL1295" s="554" t="s">
        <v>35</v>
      </c>
      <c r="AM1295" s="554" t="s">
        <v>35</v>
      </c>
      <c r="AN1295" s="71"/>
      <c r="AO1295" s="103"/>
      <c r="AP1295" s="602" t="s">
        <v>35</v>
      </c>
      <c r="AQ1295" s="59" t="s">
        <v>540</v>
      </c>
      <c r="AR1295" s="59" t="s">
        <v>2061</v>
      </c>
    </row>
    <row r="1296" spans="1:44" s="77" customFormat="1" ht="56.25" outlineLevel="2">
      <c r="A1296" s="72">
        <v>85</v>
      </c>
      <c r="B1296" s="552" t="s">
        <v>35</v>
      </c>
      <c r="C1296" s="552"/>
      <c r="D1296" s="71"/>
      <c r="E1296" s="103"/>
      <c r="F1296" s="103"/>
      <c r="G1296" s="103"/>
      <c r="H1296" s="103"/>
      <c r="I1296" s="103"/>
      <c r="J1296" s="103"/>
      <c r="K1296" s="107"/>
      <c r="L1296" s="105" t="s">
        <v>35</v>
      </c>
      <c r="M1296" s="554" t="s">
        <v>35</v>
      </c>
      <c r="N1296" s="554" t="s">
        <v>35</v>
      </c>
      <c r="O1296" s="554" t="s">
        <v>35</v>
      </c>
      <c r="P1296" s="554" t="s">
        <v>35</v>
      </c>
      <c r="Q1296" s="71" t="s">
        <v>35</v>
      </c>
      <c r="R1296" s="103"/>
      <c r="S1296" s="103"/>
      <c r="T1296" s="554" t="s">
        <v>35</v>
      </c>
      <c r="U1296" s="554" t="s">
        <v>35</v>
      </c>
      <c r="V1296" s="554"/>
      <c r="W1296" s="107" t="s">
        <v>1162</v>
      </c>
      <c r="X1296" s="103" t="s">
        <v>27</v>
      </c>
      <c r="Y1296" s="108">
        <v>4.34</v>
      </c>
      <c r="Z1296" s="109"/>
      <c r="AA1296" s="554">
        <v>10375629</v>
      </c>
      <c r="AB1296" s="554">
        <v>45030229.859999999</v>
      </c>
      <c r="AC1296" s="71"/>
      <c r="AD1296" s="71"/>
      <c r="AE1296" s="71"/>
      <c r="AF1296" s="71" t="s">
        <v>31</v>
      </c>
      <c r="AG1296" s="71"/>
      <c r="AH1296" s="103" t="s">
        <v>219</v>
      </c>
      <c r="AI1296" s="71"/>
      <c r="AJ1296" s="103"/>
      <c r="AK1296" s="103"/>
      <c r="AL1296" s="554" t="s">
        <v>35</v>
      </c>
      <c r="AM1296" s="554" t="s">
        <v>35</v>
      </c>
      <c r="AN1296" s="71"/>
      <c r="AO1296" s="103"/>
      <c r="AP1296" s="602" t="s">
        <v>35</v>
      </c>
      <c r="AQ1296" s="59" t="s">
        <v>537</v>
      </c>
      <c r="AR1296" s="59" t="s">
        <v>2062</v>
      </c>
    </row>
    <row r="1297" spans="1:44" s="77" customFormat="1" ht="33.75" outlineLevel="2">
      <c r="A1297" s="72">
        <v>85</v>
      </c>
      <c r="B1297" s="552" t="s">
        <v>35</v>
      </c>
      <c r="C1297" s="552"/>
      <c r="D1297" s="71"/>
      <c r="E1297" s="103"/>
      <c r="F1297" s="103"/>
      <c r="G1297" s="103"/>
      <c r="H1297" s="103"/>
      <c r="I1297" s="103"/>
      <c r="J1297" s="103"/>
      <c r="K1297" s="107"/>
      <c r="L1297" s="105" t="s">
        <v>35</v>
      </c>
      <c r="M1297" s="554" t="s">
        <v>35</v>
      </c>
      <c r="N1297" s="554" t="s">
        <v>35</v>
      </c>
      <c r="O1297" s="554" t="s">
        <v>35</v>
      </c>
      <c r="P1297" s="554" t="s">
        <v>35</v>
      </c>
      <c r="Q1297" s="71" t="s">
        <v>35</v>
      </c>
      <c r="R1297" s="103"/>
      <c r="S1297" s="103"/>
      <c r="T1297" s="554" t="s">
        <v>35</v>
      </c>
      <c r="U1297" s="554" t="s">
        <v>35</v>
      </c>
      <c r="V1297" s="554"/>
      <c r="W1297" s="107" t="s">
        <v>1171</v>
      </c>
      <c r="X1297" s="103" t="s">
        <v>38</v>
      </c>
      <c r="Y1297" s="108">
        <v>0.52800000000000002</v>
      </c>
      <c r="Z1297" s="109"/>
      <c r="AA1297" s="554">
        <v>2036769</v>
      </c>
      <c r="AB1297" s="554">
        <v>1075414.0320000001</v>
      </c>
      <c r="AC1297" s="71"/>
      <c r="AD1297" s="71"/>
      <c r="AE1297" s="71"/>
      <c r="AF1297" s="71"/>
      <c r="AG1297" s="71"/>
      <c r="AH1297" s="103"/>
      <c r="AI1297" s="71"/>
      <c r="AJ1297" s="103"/>
      <c r="AK1297" s="103"/>
      <c r="AL1297" s="554" t="s">
        <v>35</v>
      </c>
      <c r="AM1297" s="554" t="s">
        <v>35</v>
      </c>
      <c r="AN1297" s="71"/>
      <c r="AO1297" s="103"/>
      <c r="AP1297" s="602" t="s">
        <v>35</v>
      </c>
      <c r="AQ1297" s="584" t="s">
        <v>1948</v>
      </c>
      <c r="AR1297" s="584" t="s">
        <v>1921</v>
      </c>
    </row>
    <row r="1298" spans="1:44" s="77" customFormat="1" outlineLevel="2">
      <c r="A1298" s="72">
        <v>85</v>
      </c>
      <c r="B1298" s="552" t="s">
        <v>35</v>
      </c>
      <c r="C1298" s="552"/>
      <c r="D1298" s="71"/>
      <c r="E1298" s="103"/>
      <c r="F1298" s="103"/>
      <c r="G1298" s="103"/>
      <c r="H1298" s="103"/>
      <c r="I1298" s="103"/>
      <c r="J1298" s="103"/>
      <c r="K1298" s="107"/>
      <c r="L1298" s="105" t="s">
        <v>35</v>
      </c>
      <c r="M1298" s="554" t="s">
        <v>35</v>
      </c>
      <c r="N1298" s="554" t="s">
        <v>35</v>
      </c>
      <c r="O1298" s="554" t="s">
        <v>35</v>
      </c>
      <c r="P1298" s="554" t="s">
        <v>35</v>
      </c>
      <c r="Q1298" s="71" t="s">
        <v>35</v>
      </c>
      <c r="R1298" s="103"/>
      <c r="S1298" s="103"/>
      <c r="T1298" s="554" t="s">
        <v>35</v>
      </c>
      <c r="U1298" s="554" t="s">
        <v>35</v>
      </c>
      <c r="V1298" s="554"/>
      <c r="W1298" s="107" t="s">
        <v>1009</v>
      </c>
      <c r="X1298" s="103" t="s">
        <v>27</v>
      </c>
      <c r="Y1298" s="108">
        <v>94.68</v>
      </c>
      <c r="Z1298" s="109"/>
      <c r="AA1298" s="554">
        <v>282038</v>
      </c>
      <c r="AB1298" s="554">
        <v>26703357.840000004</v>
      </c>
      <c r="AC1298" s="71"/>
      <c r="AD1298" s="71"/>
      <c r="AE1298" s="71"/>
      <c r="AF1298" s="71"/>
      <c r="AG1298" s="71"/>
      <c r="AH1298" s="103"/>
      <c r="AI1298" s="71"/>
      <c r="AJ1298" s="103"/>
      <c r="AK1298" s="103"/>
      <c r="AL1298" s="554" t="s">
        <v>35</v>
      </c>
      <c r="AM1298" s="554" t="s">
        <v>35</v>
      </c>
      <c r="AN1298" s="71"/>
      <c r="AO1298" s="103"/>
      <c r="AP1298" s="602" t="s">
        <v>35</v>
      </c>
      <c r="AQ1298" s="107"/>
      <c r="AR1298" s="107" t="s">
        <v>1922</v>
      </c>
    </row>
    <row r="1299" spans="1:44" s="77" customFormat="1" ht="37.5" outlineLevel="2">
      <c r="A1299" s="72">
        <v>85</v>
      </c>
      <c r="B1299" s="552" t="s">
        <v>35</v>
      </c>
      <c r="C1299" s="552"/>
      <c r="D1299" s="71"/>
      <c r="E1299" s="103"/>
      <c r="F1299" s="103"/>
      <c r="G1299" s="103"/>
      <c r="H1299" s="103"/>
      <c r="I1299" s="103"/>
      <c r="J1299" s="103"/>
      <c r="K1299" s="107"/>
      <c r="L1299" s="105" t="s">
        <v>35</v>
      </c>
      <c r="M1299" s="554" t="s">
        <v>35</v>
      </c>
      <c r="N1299" s="554" t="s">
        <v>35</v>
      </c>
      <c r="O1299" s="554" t="s">
        <v>35</v>
      </c>
      <c r="P1299" s="554" t="s">
        <v>35</v>
      </c>
      <c r="Q1299" s="71" t="s">
        <v>35</v>
      </c>
      <c r="R1299" s="103"/>
      <c r="S1299" s="103"/>
      <c r="T1299" s="554" t="s">
        <v>35</v>
      </c>
      <c r="U1299" s="554" t="s">
        <v>35</v>
      </c>
      <c r="V1299" s="554"/>
      <c r="W1299" s="107" t="s">
        <v>1134</v>
      </c>
      <c r="X1299" s="103" t="s">
        <v>27</v>
      </c>
      <c r="Y1299" s="108">
        <v>13.32</v>
      </c>
      <c r="Z1299" s="109"/>
      <c r="AA1299" s="554">
        <v>1238791</v>
      </c>
      <c r="AB1299" s="554">
        <v>16500696.120000001</v>
      </c>
      <c r="AC1299" s="71"/>
      <c r="AD1299" s="71"/>
      <c r="AE1299" s="71"/>
      <c r="AF1299" s="71"/>
      <c r="AG1299" s="71"/>
      <c r="AH1299" s="103"/>
      <c r="AI1299" s="71"/>
      <c r="AJ1299" s="103"/>
      <c r="AK1299" s="103"/>
      <c r="AL1299" s="554" t="s">
        <v>35</v>
      </c>
      <c r="AM1299" s="554" t="s">
        <v>35</v>
      </c>
      <c r="AN1299" s="71"/>
      <c r="AO1299" s="103"/>
      <c r="AP1299" s="602" t="s">
        <v>35</v>
      </c>
      <c r="AQ1299" s="107"/>
      <c r="AR1299" s="107"/>
    </row>
    <row r="1300" spans="1:44" s="77" customFormat="1" outlineLevel="2">
      <c r="A1300" s="72">
        <v>85</v>
      </c>
      <c r="B1300" s="552" t="s">
        <v>35</v>
      </c>
      <c r="C1300" s="552"/>
      <c r="D1300" s="71"/>
      <c r="E1300" s="103"/>
      <c r="F1300" s="103"/>
      <c r="G1300" s="103"/>
      <c r="H1300" s="103"/>
      <c r="I1300" s="103"/>
      <c r="J1300" s="103"/>
      <c r="K1300" s="107"/>
      <c r="L1300" s="105" t="s">
        <v>35</v>
      </c>
      <c r="M1300" s="554" t="s">
        <v>35</v>
      </c>
      <c r="N1300" s="554" t="s">
        <v>35</v>
      </c>
      <c r="O1300" s="554" t="s">
        <v>35</v>
      </c>
      <c r="P1300" s="554" t="s">
        <v>35</v>
      </c>
      <c r="Q1300" s="71" t="s">
        <v>35</v>
      </c>
      <c r="R1300" s="103"/>
      <c r="S1300" s="103"/>
      <c r="T1300" s="554" t="s">
        <v>35</v>
      </c>
      <c r="U1300" s="554" t="s">
        <v>35</v>
      </c>
      <c r="V1300" s="554"/>
      <c r="W1300" s="107" t="s">
        <v>1023</v>
      </c>
      <c r="X1300" s="103" t="s">
        <v>38</v>
      </c>
      <c r="Y1300" s="108">
        <v>0.21299999999999999</v>
      </c>
      <c r="Z1300" s="109"/>
      <c r="AA1300" s="554">
        <v>2523428</v>
      </c>
      <c r="AB1300" s="554">
        <v>537490.16399999999</v>
      </c>
      <c r="AC1300" s="71"/>
      <c r="AD1300" s="71"/>
      <c r="AE1300" s="71"/>
      <c r="AF1300" s="71"/>
      <c r="AG1300" s="71"/>
      <c r="AH1300" s="103"/>
      <c r="AI1300" s="71"/>
      <c r="AJ1300" s="103"/>
      <c r="AK1300" s="103"/>
      <c r="AL1300" s="554" t="s">
        <v>35</v>
      </c>
      <c r="AM1300" s="554" t="s">
        <v>35</v>
      </c>
      <c r="AN1300" s="71"/>
      <c r="AO1300" s="103"/>
      <c r="AP1300" s="602" t="s">
        <v>35</v>
      </c>
      <c r="AQ1300" s="107"/>
      <c r="AR1300" s="107"/>
    </row>
    <row r="1301" spans="1:44" s="77" customFormat="1" outlineLevel="2">
      <c r="A1301" s="72">
        <v>85</v>
      </c>
      <c r="B1301" s="552" t="s">
        <v>35</v>
      </c>
      <c r="C1301" s="552"/>
      <c r="D1301" s="71"/>
      <c r="E1301" s="103"/>
      <c r="F1301" s="103"/>
      <c r="G1301" s="103"/>
      <c r="H1301" s="103"/>
      <c r="I1301" s="103"/>
      <c r="J1301" s="103"/>
      <c r="K1301" s="107"/>
      <c r="L1301" s="105" t="s">
        <v>35</v>
      </c>
      <c r="M1301" s="554" t="s">
        <v>35</v>
      </c>
      <c r="N1301" s="554" t="s">
        <v>35</v>
      </c>
      <c r="O1301" s="554" t="s">
        <v>35</v>
      </c>
      <c r="P1301" s="554" t="s">
        <v>35</v>
      </c>
      <c r="Q1301" s="71" t="s">
        <v>35</v>
      </c>
      <c r="R1301" s="103"/>
      <c r="S1301" s="103"/>
      <c r="T1301" s="554" t="s">
        <v>35</v>
      </c>
      <c r="U1301" s="554" t="s">
        <v>35</v>
      </c>
      <c r="V1301" s="554"/>
      <c r="W1301" s="107" t="s">
        <v>1130</v>
      </c>
      <c r="X1301" s="103" t="s">
        <v>27</v>
      </c>
      <c r="Y1301" s="108">
        <v>4.2750000000000004</v>
      </c>
      <c r="Z1301" s="109"/>
      <c r="AA1301" s="554">
        <v>282038</v>
      </c>
      <c r="AB1301" s="554">
        <v>1205712.4500000002</v>
      </c>
      <c r="AC1301" s="71"/>
      <c r="AD1301" s="71"/>
      <c r="AE1301" s="71"/>
      <c r="AF1301" s="71"/>
      <c r="AG1301" s="71"/>
      <c r="AH1301" s="103"/>
      <c r="AI1301" s="71"/>
      <c r="AJ1301" s="103"/>
      <c r="AK1301" s="103"/>
      <c r="AL1301" s="554" t="s">
        <v>35</v>
      </c>
      <c r="AM1301" s="554" t="s">
        <v>35</v>
      </c>
      <c r="AN1301" s="71"/>
      <c r="AO1301" s="103"/>
      <c r="AP1301" s="602" t="s">
        <v>35</v>
      </c>
      <c r="AQ1301" s="107"/>
      <c r="AR1301" s="107"/>
    </row>
    <row r="1302" spans="1:44" s="77" customFormat="1" outlineLevel="2">
      <c r="A1302" s="72">
        <v>85</v>
      </c>
      <c r="B1302" s="552" t="s">
        <v>35</v>
      </c>
      <c r="C1302" s="552"/>
      <c r="D1302" s="71"/>
      <c r="E1302" s="103"/>
      <c r="F1302" s="103"/>
      <c r="G1302" s="103"/>
      <c r="H1302" s="103"/>
      <c r="I1302" s="103"/>
      <c r="J1302" s="103"/>
      <c r="K1302" s="107"/>
      <c r="L1302" s="105" t="s">
        <v>35</v>
      </c>
      <c r="M1302" s="554" t="s">
        <v>35</v>
      </c>
      <c r="N1302" s="554" t="s">
        <v>35</v>
      </c>
      <c r="O1302" s="554" t="s">
        <v>35</v>
      </c>
      <c r="P1302" s="554" t="s">
        <v>35</v>
      </c>
      <c r="Q1302" s="71" t="s">
        <v>35</v>
      </c>
      <c r="R1302" s="103"/>
      <c r="S1302" s="103"/>
      <c r="T1302" s="554" t="s">
        <v>35</v>
      </c>
      <c r="U1302" s="554" t="s">
        <v>35</v>
      </c>
      <c r="V1302" s="554"/>
      <c r="W1302" s="107" t="s">
        <v>1105</v>
      </c>
      <c r="X1302" s="103" t="s">
        <v>27</v>
      </c>
      <c r="Y1302" s="108">
        <v>1.1000000000000001</v>
      </c>
      <c r="Z1302" s="109"/>
      <c r="AA1302" s="554">
        <v>292949</v>
      </c>
      <c r="AB1302" s="554">
        <v>322243.90000000002</v>
      </c>
      <c r="AC1302" s="71"/>
      <c r="AD1302" s="71"/>
      <c r="AE1302" s="71"/>
      <c r="AF1302" s="71"/>
      <c r="AG1302" s="71"/>
      <c r="AH1302" s="103"/>
      <c r="AI1302" s="71"/>
      <c r="AJ1302" s="103"/>
      <c r="AK1302" s="103"/>
      <c r="AL1302" s="554" t="s">
        <v>35</v>
      </c>
      <c r="AM1302" s="554" t="s">
        <v>35</v>
      </c>
      <c r="AN1302" s="71"/>
      <c r="AO1302" s="103"/>
      <c r="AP1302" s="602" t="s">
        <v>35</v>
      </c>
      <c r="AQ1302" s="107"/>
      <c r="AR1302" s="107"/>
    </row>
    <row r="1303" spans="1:44" s="77" customFormat="1" outlineLevel="2">
      <c r="A1303" s="72">
        <v>85</v>
      </c>
      <c r="B1303" s="552"/>
      <c r="C1303" s="552"/>
      <c r="D1303" s="61"/>
      <c r="E1303" s="103"/>
      <c r="F1303" s="103"/>
      <c r="G1303" s="103"/>
      <c r="H1303" s="103"/>
      <c r="I1303" s="103"/>
      <c r="J1303" s="103"/>
      <c r="K1303" s="107"/>
      <c r="L1303" s="105" t="s">
        <v>35</v>
      </c>
      <c r="M1303" s="554" t="s">
        <v>35</v>
      </c>
      <c r="N1303" s="554" t="s">
        <v>35</v>
      </c>
      <c r="O1303" s="554" t="s">
        <v>35</v>
      </c>
      <c r="P1303" s="554" t="s">
        <v>35</v>
      </c>
      <c r="Q1303" s="71" t="s">
        <v>35</v>
      </c>
      <c r="R1303" s="103"/>
      <c r="S1303" s="103"/>
      <c r="T1303" s="554" t="s">
        <v>35</v>
      </c>
      <c r="U1303" s="554" t="s">
        <v>35</v>
      </c>
      <c r="V1303" s="554"/>
      <c r="W1303" s="107"/>
      <c r="X1303" s="103"/>
      <c r="Y1303" s="108"/>
      <c r="Z1303" s="109"/>
      <c r="AA1303" s="554" t="s">
        <v>35</v>
      </c>
      <c r="AB1303" s="554" t="s">
        <v>35</v>
      </c>
      <c r="AC1303" s="71"/>
      <c r="AD1303" s="71"/>
      <c r="AE1303" s="71"/>
      <c r="AF1303" s="71"/>
      <c r="AG1303" s="71"/>
      <c r="AH1303" s="103"/>
      <c r="AI1303" s="71"/>
      <c r="AJ1303" s="103"/>
      <c r="AK1303" s="103"/>
      <c r="AL1303" s="554" t="s">
        <v>35</v>
      </c>
      <c r="AM1303" s="554" t="s">
        <v>35</v>
      </c>
      <c r="AN1303" s="71"/>
      <c r="AO1303" s="103"/>
      <c r="AP1303" s="602" t="s">
        <v>35</v>
      </c>
      <c r="AQ1303" s="107"/>
      <c r="AR1303" s="107"/>
    </row>
    <row r="1304" spans="1:44" s="77" customFormat="1" outlineLevel="1">
      <c r="A1304" s="84" t="s">
        <v>2074</v>
      </c>
      <c r="B1304" s="552">
        <v>86</v>
      </c>
      <c r="C1304" s="552">
        <v>474</v>
      </c>
      <c r="D1304" s="61" t="s">
        <v>463</v>
      </c>
      <c r="E1304" s="162"/>
      <c r="F1304" s="103"/>
      <c r="G1304" s="162"/>
      <c r="H1304" s="162"/>
      <c r="I1304" s="162"/>
      <c r="J1304" s="162"/>
      <c r="K1304" s="129"/>
      <c r="L1304" s="167">
        <v>112.2</v>
      </c>
      <c r="M1304" s="553"/>
      <c r="N1304" s="553"/>
      <c r="O1304" s="553">
        <v>180340800</v>
      </c>
      <c r="P1304" s="553">
        <v>0</v>
      </c>
      <c r="Q1304" s="61"/>
      <c r="R1304" s="162"/>
      <c r="S1304" s="162">
        <v>0</v>
      </c>
      <c r="T1304" s="553"/>
      <c r="U1304" s="553">
        <v>0</v>
      </c>
      <c r="V1304" s="553"/>
      <c r="W1304" s="129"/>
      <c r="X1304" s="162"/>
      <c r="Y1304" s="169">
        <v>112.1</v>
      </c>
      <c r="Z1304" s="170">
        <v>0</v>
      </c>
      <c r="AA1304" s="553"/>
      <c r="AB1304" s="553">
        <v>33078243.799999997</v>
      </c>
      <c r="AC1304" s="71"/>
      <c r="AD1304" s="71"/>
      <c r="AE1304" s="71"/>
      <c r="AF1304" s="71"/>
      <c r="AG1304" s="71"/>
      <c r="AH1304" s="103"/>
      <c r="AI1304" s="61"/>
      <c r="AJ1304" s="162"/>
      <c r="AK1304" s="162">
        <v>0</v>
      </c>
      <c r="AL1304" s="553"/>
      <c r="AM1304" s="553">
        <v>0</v>
      </c>
      <c r="AN1304" s="61"/>
      <c r="AO1304" s="162">
        <v>0</v>
      </c>
      <c r="AP1304" s="602">
        <v>213419043.80000001</v>
      </c>
      <c r="AQ1304" s="59"/>
      <c r="AR1304" s="59"/>
    </row>
    <row r="1305" spans="1:44" s="77" customFormat="1" ht="93.75" outlineLevel="2">
      <c r="A1305" s="72">
        <v>86</v>
      </c>
      <c r="B1305" s="552" t="s">
        <v>35</v>
      </c>
      <c r="C1305" s="552"/>
      <c r="D1305" s="71" t="s">
        <v>464</v>
      </c>
      <c r="E1305" s="103">
        <v>1</v>
      </c>
      <c r="F1305" s="103"/>
      <c r="G1305" s="103">
        <v>482</v>
      </c>
      <c r="H1305" s="103">
        <v>79</v>
      </c>
      <c r="I1305" s="103" t="s">
        <v>223</v>
      </c>
      <c r="J1305" s="103" t="s">
        <v>224</v>
      </c>
      <c r="K1305" s="107" t="s">
        <v>973</v>
      </c>
      <c r="L1305" s="105">
        <v>73.900000000000006</v>
      </c>
      <c r="M1305" s="554">
        <v>1679000</v>
      </c>
      <c r="N1305" s="554">
        <v>0</v>
      </c>
      <c r="O1305" s="554">
        <v>124078100.00000001</v>
      </c>
      <c r="P1305" s="554">
        <v>0</v>
      </c>
      <c r="Q1305" s="71" t="s">
        <v>35</v>
      </c>
      <c r="R1305" s="103"/>
      <c r="S1305" s="103"/>
      <c r="T1305" s="554" t="s">
        <v>35</v>
      </c>
      <c r="U1305" s="554" t="s">
        <v>35</v>
      </c>
      <c r="V1305" s="554"/>
      <c r="W1305" s="107" t="s">
        <v>1001</v>
      </c>
      <c r="X1305" s="103" t="s">
        <v>27</v>
      </c>
      <c r="Y1305" s="108">
        <v>112.1</v>
      </c>
      <c r="Z1305" s="109"/>
      <c r="AA1305" s="554">
        <v>295078</v>
      </c>
      <c r="AB1305" s="554">
        <v>33078243.799999997</v>
      </c>
      <c r="AC1305" s="71"/>
      <c r="AD1305" s="71"/>
      <c r="AE1305" s="71"/>
      <c r="AF1305" s="71"/>
      <c r="AG1305" s="71"/>
      <c r="AH1305" s="103"/>
      <c r="AI1305" s="71"/>
      <c r="AJ1305" s="103"/>
      <c r="AK1305" s="103"/>
      <c r="AL1305" s="554" t="s">
        <v>35</v>
      </c>
      <c r="AM1305" s="554" t="s">
        <v>35</v>
      </c>
      <c r="AN1305" s="71"/>
      <c r="AO1305" s="103"/>
      <c r="AP1305" s="602" t="s">
        <v>35</v>
      </c>
      <c r="AQ1305" s="59" t="s">
        <v>541</v>
      </c>
      <c r="AR1305" s="59" t="s">
        <v>2021</v>
      </c>
    </row>
    <row r="1306" spans="1:44" s="77" customFormat="1" ht="112.5" outlineLevel="2">
      <c r="A1306" s="72">
        <v>86</v>
      </c>
      <c r="B1306" s="552" t="s">
        <v>35</v>
      </c>
      <c r="C1306" s="552"/>
      <c r="D1306" s="71" t="s">
        <v>465</v>
      </c>
      <c r="E1306" s="103"/>
      <c r="F1306" s="103"/>
      <c r="G1306" s="103">
        <v>482</v>
      </c>
      <c r="H1306" s="103">
        <v>79</v>
      </c>
      <c r="I1306" s="103" t="s">
        <v>223</v>
      </c>
      <c r="J1306" s="103" t="s">
        <v>224</v>
      </c>
      <c r="K1306" s="107" t="s">
        <v>967</v>
      </c>
      <c r="L1306" s="105">
        <v>38.299999999999997</v>
      </c>
      <c r="M1306" s="554">
        <v>1469000</v>
      </c>
      <c r="N1306" s="554">
        <v>0</v>
      </c>
      <c r="O1306" s="554">
        <v>56262699.999999993</v>
      </c>
      <c r="P1306" s="554">
        <v>0</v>
      </c>
      <c r="Q1306" s="71" t="s">
        <v>35</v>
      </c>
      <c r="R1306" s="103"/>
      <c r="S1306" s="103"/>
      <c r="T1306" s="554" t="s">
        <v>35</v>
      </c>
      <c r="U1306" s="554" t="s">
        <v>35</v>
      </c>
      <c r="V1306" s="554"/>
      <c r="W1306" s="107" t="s">
        <v>35</v>
      </c>
      <c r="X1306" s="103"/>
      <c r="Y1306" s="108"/>
      <c r="Z1306" s="109"/>
      <c r="AA1306" s="554" t="s">
        <v>35</v>
      </c>
      <c r="AB1306" s="554" t="s">
        <v>35</v>
      </c>
      <c r="AC1306" s="71"/>
      <c r="AD1306" s="71"/>
      <c r="AE1306" s="71"/>
      <c r="AF1306" s="71"/>
      <c r="AG1306" s="71"/>
      <c r="AH1306" s="103"/>
      <c r="AI1306" s="71"/>
      <c r="AJ1306" s="103"/>
      <c r="AK1306" s="103"/>
      <c r="AL1306" s="554" t="s">
        <v>35</v>
      </c>
      <c r="AM1306" s="554" t="s">
        <v>35</v>
      </c>
      <c r="AN1306" s="71"/>
      <c r="AO1306" s="103"/>
      <c r="AP1306" s="602" t="s">
        <v>35</v>
      </c>
      <c r="AQ1306" s="59" t="s">
        <v>539</v>
      </c>
      <c r="AR1306" s="59" t="s">
        <v>2059</v>
      </c>
    </row>
    <row r="1307" spans="1:44" s="77" customFormat="1" ht="112.5" outlineLevel="2">
      <c r="A1307" s="72">
        <v>86</v>
      </c>
      <c r="B1307" s="552" t="s">
        <v>35</v>
      </c>
      <c r="C1307" s="552"/>
      <c r="D1307" s="71"/>
      <c r="E1307" s="103"/>
      <c r="F1307" s="103"/>
      <c r="G1307" s="103"/>
      <c r="H1307" s="103"/>
      <c r="I1307" s="103"/>
      <c r="J1307" s="103"/>
      <c r="K1307" s="107"/>
      <c r="L1307" s="105" t="s">
        <v>35</v>
      </c>
      <c r="M1307" s="554" t="s">
        <v>35</v>
      </c>
      <c r="N1307" s="554" t="s">
        <v>35</v>
      </c>
      <c r="O1307" s="554" t="s">
        <v>35</v>
      </c>
      <c r="P1307" s="554" t="s">
        <v>35</v>
      </c>
      <c r="Q1307" s="71" t="s">
        <v>35</v>
      </c>
      <c r="R1307" s="103"/>
      <c r="S1307" s="103"/>
      <c r="T1307" s="554" t="s">
        <v>35</v>
      </c>
      <c r="U1307" s="554" t="s">
        <v>35</v>
      </c>
      <c r="V1307" s="554"/>
      <c r="W1307" s="107" t="s">
        <v>35</v>
      </c>
      <c r="X1307" s="103"/>
      <c r="Y1307" s="108"/>
      <c r="Z1307" s="109"/>
      <c r="AA1307" s="554" t="s">
        <v>35</v>
      </c>
      <c r="AB1307" s="554" t="s">
        <v>35</v>
      </c>
      <c r="AC1307" s="71"/>
      <c r="AD1307" s="71"/>
      <c r="AE1307" s="71"/>
      <c r="AF1307" s="71"/>
      <c r="AG1307" s="71"/>
      <c r="AH1307" s="103"/>
      <c r="AI1307" s="71"/>
      <c r="AJ1307" s="103"/>
      <c r="AK1307" s="103"/>
      <c r="AL1307" s="554" t="s">
        <v>35</v>
      </c>
      <c r="AM1307" s="554" t="s">
        <v>35</v>
      </c>
      <c r="AN1307" s="71"/>
      <c r="AO1307" s="103"/>
      <c r="AP1307" s="602" t="s">
        <v>35</v>
      </c>
      <c r="AQ1307" s="59" t="s">
        <v>542</v>
      </c>
      <c r="AR1307" s="59" t="s">
        <v>2053</v>
      </c>
    </row>
    <row r="1308" spans="1:44" s="77" customFormat="1" ht="75" outlineLevel="2">
      <c r="A1308" s="72">
        <v>86</v>
      </c>
      <c r="B1308" s="552" t="s">
        <v>35</v>
      </c>
      <c r="C1308" s="552"/>
      <c r="D1308" s="71"/>
      <c r="E1308" s="103"/>
      <c r="F1308" s="103"/>
      <c r="G1308" s="103"/>
      <c r="H1308" s="103"/>
      <c r="I1308" s="103"/>
      <c r="J1308" s="103"/>
      <c r="K1308" s="107"/>
      <c r="L1308" s="105" t="s">
        <v>35</v>
      </c>
      <c r="M1308" s="554" t="s">
        <v>35</v>
      </c>
      <c r="N1308" s="554" t="s">
        <v>35</v>
      </c>
      <c r="O1308" s="554" t="s">
        <v>35</v>
      </c>
      <c r="P1308" s="554" t="s">
        <v>35</v>
      </c>
      <c r="Q1308" s="71" t="s">
        <v>35</v>
      </c>
      <c r="R1308" s="103"/>
      <c r="S1308" s="103"/>
      <c r="T1308" s="554" t="s">
        <v>35</v>
      </c>
      <c r="U1308" s="554" t="s">
        <v>35</v>
      </c>
      <c r="V1308" s="554"/>
      <c r="W1308" s="107"/>
      <c r="X1308" s="103"/>
      <c r="Y1308" s="108"/>
      <c r="Z1308" s="109"/>
      <c r="AA1308" s="554" t="s">
        <v>35</v>
      </c>
      <c r="AB1308" s="554" t="s">
        <v>35</v>
      </c>
      <c r="AC1308" s="71"/>
      <c r="AD1308" s="71"/>
      <c r="AE1308" s="71"/>
      <c r="AF1308" s="71"/>
      <c r="AG1308" s="71"/>
      <c r="AH1308" s="103"/>
      <c r="AI1308" s="71"/>
      <c r="AJ1308" s="103"/>
      <c r="AK1308" s="103"/>
      <c r="AL1308" s="554" t="s">
        <v>35</v>
      </c>
      <c r="AM1308" s="554" t="s">
        <v>35</v>
      </c>
      <c r="AN1308" s="71"/>
      <c r="AO1308" s="103"/>
      <c r="AP1308" s="602" t="s">
        <v>35</v>
      </c>
      <c r="AQ1308" s="59" t="s">
        <v>537</v>
      </c>
      <c r="AR1308" s="59" t="s">
        <v>397</v>
      </c>
    </row>
    <row r="1309" spans="1:44" s="77" customFormat="1" ht="75" outlineLevel="2">
      <c r="A1309" s="72">
        <v>86</v>
      </c>
      <c r="B1309" s="552" t="s">
        <v>35</v>
      </c>
      <c r="C1309" s="552"/>
      <c r="D1309" s="71"/>
      <c r="E1309" s="103"/>
      <c r="F1309" s="103"/>
      <c r="G1309" s="103"/>
      <c r="H1309" s="103"/>
      <c r="I1309" s="103"/>
      <c r="J1309" s="103"/>
      <c r="K1309" s="107"/>
      <c r="L1309" s="105" t="s">
        <v>35</v>
      </c>
      <c r="M1309" s="554" t="s">
        <v>35</v>
      </c>
      <c r="N1309" s="554" t="s">
        <v>35</v>
      </c>
      <c r="O1309" s="554" t="s">
        <v>35</v>
      </c>
      <c r="P1309" s="554" t="s">
        <v>35</v>
      </c>
      <c r="Q1309" s="71" t="s">
        <v>35</v>
      </c>
      <c r="R1309" s="103"/>
      <c r="S1309" s="103"/>
      <c r="T1309" s="554" t="s">
        <v>35</v>
      </c>
      <c r="U1309" s="554" t="s">
        <v>35</v>
      </c>
      <c r="V1309" s="554"/>
      <c r="W1309" s="107"/>
      <c r="X1309" s="103"/>
      <c r="Y1309" s="108"/>
      <c r="Z1309" s="109"/>
      <c r="AA1309" s="554" t="s">
        <v>35</v>
      </c>
      <c r="AB1309" s="554" t="s">
        <v>35</v>
      </c>
      <c r="AC1309" s="71"/>
      <c r="AD1309" s="71"/>
      <c r="AE1309" s="71"/>
      <c r="AF1309" s="71"/>
      <c r="AG1309" s="71"/>
      <c r="AH1309" s="103"/>
      <c r="AI1309" s="71"/>
      <c r="AJ1309" s="103"/>
      <c r="AK1309" s="103"/>
      <c r="AL1309" s="554" t="s">
        <v>35</v>
      </c>
      <c r="AM1309" s="554" t="s">
        <v>35</v>
      </c>
      <c r="AN1309" s="71"/>
      <c r="AO1309" s="103"/>
      <c r="AP1309" s="602" t="s">
        <v>35</v>
      </c>
      <c r="AQ1309" s="60" t="s">
        <v>534</v>
      </c>
      <c r="AR1309" s="60"/>
    </row>
    <row r="1310" spans="1:44" s="77" customFormat="1" outlineLevel="2">
      <c r="A1310" s="72">
        <v>86</v>
      </c>
      <c r="B1310" s="552" t="s">
        <v>35</v>
      </c>
      <c r="C1310" s="552"/>
      <c r="D1310" s="71"/>
      <c r="E1310" s="103"/>
      <c r="F1310" s="103"/>
      <c r="G1310" s="103"/>
      <c r="H1310" s="103"/>
      <c r="I1310" s="103"/>
      <c r="J1310" s="103"/>
      <c r="K1310" s="107"/>
      <c r="L1310" s="105" t="s">
        <v>35</v>
      </c>
      <c r="M1310" s="554" t="s">
        <v>35</v>
      </c>
      <c r="N1310" s="554" t="s">
        <v>35</v>
      </c>
      <c r="O1310" s="554" t="s">
        <v>35</v>
      </c>
      <c r="P1310" s="554" t="s">
        <v>35</v>
      </c>
      <c r="Q1310" s="71" t="s">
        <v>35</v>
      </c>
      <c r="R1310" s="103"/>
      <c r="S1310" s="103"/>
      <c r="T1310" s="554" t="s">
        <v>35</v>
      </c>
      <c r="U1310" s="554" t="s">
        <v>35</v>
      </c>
      <c r="V1310" s="554"/>
      <c r="W1310" s="107"/>
      <c r="X1310" s="103"/>
      <c r="Y1310" s="108"/>
      <c r="Z1310" s="109"/>
      <c r="AA1310" s="554" t="s">
        <v>35</v>
      </c>
      <c r="AB1310" s="554" t="s">
        <v>35</v>
      </c>
      <c r="AC1310" s="71"/>
      <c r="AD1310" s="71"/>
      <c r="AE1310" s="71"/>
      <c r="AF1310" s="71"/>
      <c r="AG1310" s="71"/>
      <c r="AH1310" s="103"/>
      <c r="AI1310" s="71"/>
      <c r="AJ1310" s="103"/>
      <c r="AK1310" s="103"/>
      <c r="AL1310" s="554" t="s">
        <v>35</v>
      </c>
      <c r="AM1310" s="554" t="s">
        <v>35</v>
      </c>
      <c r="AN1310" s="71"/>
      <c r="AO1310" s="103"/>
      <c r="AP1310" s="602" t="s">
        <v>35</v>
      </c>
      <c r="AQ1310" s="107" t="s">
        <v>543</v>
      </c>
      <c r="AR1310" s="107"/>
    </row>
    <row r="1311" spans="1:44" s="77" customFormat="1" outlineLevel="2">
      <c r="A1311" s="72">
        <v>86</v>
      </c>
      <c r="B1311" s="552"/>
      <c r="C1311" s="552"/>
      <c r="D1311" s="61"/>
      <c r="E1311" s="103"/>
      <c r="F1311" s="103"/>
      <c r="G1311" s="103"/>
      <c r="H1311" s="103"/>
      <c r="I1311" s="103"/>
      <c r="J1311" s="103"/>
      <c r="K1311" s="107"/>
      <c r="L1311" s="105" t="s">
        <v>35</v>
      </c>
      <c r="M1311" s="554" t="s">
        <v>35</v>
      </c>
      <c r="N1311" s="554" t="s">
        <v>35</v>
      </c>
      <c r="O1311" s="554" t="s">
        <v>35</v>
      </c>
      <c r="P1311" s="554" t="s">
        <v>35</v>
      </c>
      <c r="Q1311" s="71" t="s">
        <v>35</v>
      </c>
      <c r="R1311" s="103"/>
      <c r="S1311" s="103"/>
      <c r="T1311" s="554" t="s">
        <v>35</v>
      </c>
      <c r="U1311" s="554" t="s">
        <v>35</v>
      </c>
      <c r="V1311" s="554"/>
      <c r="W1311" s="107"/>
      <c r="X1311" s="103"/>
      <c r="Y1311" s="108"/>
      <c r="Z1311" s="109"/>
      <c r="AA1311" s="554" t="s">
        <v>35</v>
      </c>
      <c r="AB1311" s="554" t="s">
        <v>35</v>
      </c>
      <c r="AC1311" s="71"/>
      <c r="AD1311" s="71"/>
      <c r="AE1311" s="71"/>
      <c r="AF1311" s="71"/>
      <c r="AG1311" s="71"/>
      <c r="AH1311" s="103"/>
      <c r="AI1311" s="71"/>
      <c r="AJ1311" s="103"/>
      <c r="AK1311" s="103"/>
      <c r="AL1311" s="554" t="s">
        <v>35</v>
      </c>
      <c r="AM1311" s="554" t="s">
        <v>35</v>
      </c>
      <c r="AN1311" s="71"/>
      <c r="AO1311" s="103"/>
      <c r="AP1311" s="602" t="s">
        <v>35</v>
      </c>
      <c r="AQ1311" s="107"/>
      <c r="AR1311" s="107"/>
    </row>
    <row r="1312" spans="1:44" outlineLevel="1">
      <c r="A1312" s="84" t="s">
        <v>2073</v>
      </c>
      <c r="B1312" s="552">
        <v>87</v>
      </c>
      <c r="C1312" s="552">
        <v>468</v>
      </c>
      <c r="D1312" s="61" t="s">
        <v>451</v>
      </c>
      <c r="E1312" s="162"/>
      <c r="F1312" s="103"/>
      <c r="G1312" s="162"/>
      <c r="H1312" s="162"/>
      <c r="I1312" s="162"/>
      <c r="J1312" s="162"/>
      <c r="K1312" s="129"/>
      <c r="L1312" s="167">
        <v>85</v>
      </c>
      <c r="M1312" s="553"/>
      <c r="N1312" s="553"/>
      <c r="O1312" s="553">
        <v>142715000</v>
      </c>
      <c r="P1312" s="553">
        <v>0</v>
      </c>
      <c r="Q1312" s="61"/>
      <c r="R1312" s="162"/>
      <c r="S1312" s="162">
        <v>0</v>
      </c>
      <c r="T1312" s="553"/>
      <c r="U1312" s="553">
        <v>0</v>
      </c>
      <c r="V1312" s="553"/>
      <c r="W1312" s="129"/>
      <c r="X1312" s="162"/>
      <c r="Y1312" s="169">
        <v>157.768</v>
      </c>
      <c r="Z1312" s="170">
        <v>0</v>
      </c>
      <c r="AA1312" s="553"/>
      <c r="AB1312" s="553">
        <v>348772494.69400001</v>
      </c>
      <c r="AC1312" s="71"/>
      <c r="AD1312" s="71"/>
      <c r="AE1312" s="71"/>
      <c r="AF1312" s="71"/>
      <c r="AG1312" s="71"/>
      <c r="AH1312" s="103"/>
      <c r="AI1312" s="61"/>
      <c r="AJ1312" s="162"/>
      <c r="AK1312" s="162">
        <v>0</v>
      </c>
      <c r="AL1312" s="553"/>
      <c r="AM1312" s="553">
        <v>0</v>
      </c>
      <c r="AN1312" s="61"/>
      <c r="AO1312" s="162">
        <v>0</v>
      </c>
      <c r="AP1312" s="602">
        <v>491487494.69400001</v>
      </c>
      <c r="AQ1312" s="111"/>
      <c r="AR1312" s="111"/>
    </row>
    <row r="1313" spans="1:44" ht="93.75" outlineLevel="2">
      <c r="A1313" s="72">
        <v>87</v>
      </c>
      <c r="B1313" s="552" t="s">
        <v>35</v>
      </c>
      <c r="C1313" s="552"/>
      <c r="D1313" s="71" t="s">
        <v>452</v>
      </c>
      <c r="E1313" s="103">
        <v>1</v>
      </c>
      <c r="F1313" s="103"/>
      <c r="G1313" s="103">
        <v>478</v>
      </c>
      <c r="H1313" s="103">
        <v>79</v>
      </c>
      <c r="I1313" s="103" t="s">
        <v>223</v>
      </c>
      <c r="J1313" s="103" t="s">
        <v>224</v>
      </c>
      <c r="K1313" s="107" t="s">
        <v>973</v>
      </c>
      <c r="L1313" s="105">
        <v>85</v>
      </c>
      <c r="M1313" s="554">
        <v>1679000</v>
      </c>
      <c r="N1313" s="554">
        <v>0</v>
      </c>
      <c r="O1313" s="554">
        <v>142715000</v>
      </c>
      <c r="P1313" s="554">
        <v>0</v>
      </c>
      <c r="Q1313" s="71" t="s">
        <v>35</v>
      </c>
      <c r="R1313" s="103"/>
      <c r="S1313" s="103"/>
      <c r="T1313" s="554" t="s">
        <v>35</v>
      </c>
      <c r="U1313" s="554" t="s">
        <v>35</v>
      </c>
      <c r="V1313" s="554" t="s">
        <v>2163</v>
      </c>
      <c r="W1313" s="107" t="s">
        <v>1005</v>
      </c>
      <c r="X1313" s="103" t="s">
        <v>27</v>
      </c>
      <c r="Y1313" s="108">
        <v>48.34</v>
      </c>
      <c r="Z1313" s="109"/>
      <c r="AA1313" s="554">
        <v>5559129</v>
      </c>
      <c r="AB1313" s="554">
        <v>268728295.86000001</v>
      </c>
      <c r="AC1313" s="71" t="s">
        <v>28</v>
      </c>
      <c r="AD1313" s="71" t="s">
        <v>29</v>
      </c>
      <c r="AE1313" s="71" t="s">
        <v>30</v>
      </c>
      <c r="AF1313" s="71" t="s">
        <v>31</v>
      </c>
      <c r="AG1313" s="71" t="s">
        <v>34</v>
      </c>
      <c r="AH1313" s="103" t="s">
        <v>33</v>
      </c>
      <c r="AI1313" s="71"/>
      <c r="AJ1313" s="103"/>
      <c r="AK1313" s="103"/>
      <c r="AL1313" s="554" t="s">
        <v>35</v>
      </c>
      <c r="AM1313" s="554" t="s">
        <v>35</v>
      </c>
      <c r="AN1313" s="71"/>
      <c r="AO1313" s="103"/>
      <c r="AP1313" s="602" t="s">
        <v>35</v>
      </c>
      <c r="AQ1313" s="111" t="s">
        <v>544</v>
      </c>
      <c r="AR1313" s="111" t="s">
        <v>2021</v>
      </c>
    </row>
    <row r="1314" spans="1:44" ht="116.25" outlineLevel="2">
      <c r="A1314" s="72">
        <v>87</v>
      </c>
      <c r="B1314" s="552" t="s">
        <v>35</v>
      </c>
      <c r="C1314" s="552"/>
      <c r="D1314" s="71" t="s">
        <v>71</v>
      </c>
      <c r="E1314" s="103"/>
      <c r="F1314" s="103"/>
      <c r="G1314" s="103"/>
      <c r="H1314" s="103"/>
      <c r="I1314" s="103"/>
      <c r="J1314" s="103"/>
      <c r="K1314" s="107"/>
      <c r="L1314" s="105" t="s">
        <v>35</v>
      </c>
      <c r="M1314" s="554" t="s">
        <v>35</v>
      </c>
      <c r="N1314" s="554" t="s">
        <v>35</v>
      </c>
      <c r="O1314" s="554" t="s">
        <v>35</v>
      </c>
      <c r="P1314" s="554" t="s">
        <v>35</v>
      </c>
      <c r="Q1314" s="71" t="s">
        <v>35</v>
      </c>
      <c r="R1314" s="103"/>
      <c r="S1314" s="103"/>
      <c r="T1314" s="554" t="s">
        <v>35</v>
      </c>
      <c r="U1314" s="554" t="s">
        <v>35</v>
      </c>
      <c r="V1314" s="554"/>
      <c r="W1314" s="107" t="s">
        <v>1078</v>
      </c>
      <c r="X1314" s="103" t="s">
        <v>27</v>
      </c>
      <c r="Y1314" s="108">
        <v>29.76</v>
      </c>
      <c r="Z1314" s="109"/>
      <c r="AA1314" s="554">
        <v>854777</v>
      </c>
      <c r="AB1314" s="554">
        <v>25438163.52</v>
      </c>
      <c r="AC1314" s="71"/>
      <c r="AD1314" s="71" t="s">
        <v>29</v>
      </c>
      <c r="AE1314" s="71" t="s">
        <v>30</v>
      </c>
      <c r="AF1314" s="71" t="s">
        <v>41</v>
      </c>
      <c r="AG1314" s="71" t="s">
        <v>32</v>
      </c>
      <c r="AH1314" s="103" t="s">
        <v>41</v>
      </c>
      <c r="AI1314" s="71"/>
      <c r="AJ1314" s="103"/>
      <c r="AK1314" s="103"/>
      <c r="AL1314" s="554" t="s">
        <v>35</v>
      </c>
      <c r="AM1314" s="554" t="s">
        <v>35</v>
      </c>
      <c r="AN1314" s="71"/>
      <c r="AO1314" s="103"/>
      <c r="AP1314" s="602" t="s">
        <v>35</v>
      </c>
      <c r="AQ1314" s="59" t="s">
        <v>545</v>
      </c>
      <c r="AR1314" s="59" t="s">
        <v>2059</v>
      </c>
    </row>
    <row r="1315" spans="1:44" ht="150" outlineLevel="2">
      <c r="A1315" s="72">
        <v>87</v>
      </c>
      <c r="B1315" s="552" t="s">
        <v>35</v>
      </c>
      <c r="C1315" s="552"/>
      <c r="D1315" s="71"/>
      <c r="E1315" s="103"/>
      <c r="F1315" s="103"/>
      <c r="G1315" s="103"/>
      <c r="H1315" s="103"/>
      <c r="I1315" s="103"/>
      <c r="J1315" s="103"/>
      <c r="K1315" s="107"/>
      <c r="L1315" s="105" t="s">
        <v>35</v>
      </c>
      <c r="M1315" s="554" t="s">
        <v>35</v>
      </c>
      <c r="N1315" s="554" t="s">
        <v>35</v>
      </c>
      <c r="O1315" s="554" t="s">
        <v>35</v>
      </c>
      <c r="P1315" s="554" t="s">
        <v>35</v>
      </c>
      <c r="Q1315" s="71" t="s">
        <v>35</v>
      </c>
      <c r="R1315" s="103"/>
      <c r="S1315" s="103"/>
      <c r="T1315" s="554" t="s">
        <v>35</v>
      </c>
      <c r="U1315" s="554" t="s">
        <v>35</v>
      </c>
      <c r="V1315" s="554"/>
      <c r="W1315" s="107" t="s">
        <v>1141</v>
      </c>
      <c r="X1315" s="103" t="s">
        <v>27</v>
      </c>
      <c r="Y1315" s="108">
        <v>2.5499999999999998</v>
      </c>
      <c r="Z1315" s="109"/>
      <c r="AA1315" s="554">
        <v>10375629</v>
      </c>
      <c r="AB1315" s="554">
        <v>26457853.949999999</v>
      </c>
      <c r="AC1315" s="71"/>
      <c r="AD1315" s="71"/>
      <c r="AE1315" s="71"/>
      <c r="AF1315" s="71" t="s">
        <v>31</v>
      </c>
      <c r="AG1315" s="71"/>
      <c r="AH1315" s="103" t="s">
        <v>219</v>
      </c>
      <c r="AI1315" s="71"/>
      <c r="AJ1315" s="103"/>
      <c r="AK1315" s="103"/>
      <c r="AL1315" s="554" t="s">
        <v>35</v>
      </c>
      <c r="AM1315" s="554" t="s">
        <v>35</v>
      </c>
      <c r="AN1315" s="71"/>
      <c r="AO1315" s="103"/>
      <c r="AP1315" s="602" t="s">
        <v>35</v>
      </c>
      <c r="AQ1315" s="59" t="s">
        <v>546</v>
      </c>
      <c r="AR1315" s="59" t="s">
        <v>2053</v>
      </c>
    </row>
    <row r="1316" spans="1:44" ht="56.25" outlineLevel="2">
      <c r="A1316" s="72">
        <v>87</v>
      </c>
      <c r="B1316" s="552" t="s">
        <v>35</v>
      </c>
      <c r="C1316" s="552"/>
      <c r="D1316" s="71"/>
      <c r="E1316" s="103"/>
      <c r="F1316" s="103"/>
      <c r="G1316" s="103"/>
      <c r="H1316" s="103"/>
      <c r="I1316" s="103"/>
      <c r="J1316" s="103"/>
      <c r="K1316" s="107"/>
      <c r="L1316" s="105" t="s">
        <v>35</v>
      </c>
      <c r="M1316" s="554" t="s">
        <v>35</v>
      </c>
      <c r="N1316" s="554" t="s">
        <v>35</v>
      </c>
      <c r="O1316" s="554" t="s">
        <v>35</v>
      </c>
      <c r="P1316" s="554" t="s">
        <v>35</v>
      </c>
      <c r="Q1316" s="71" t="s">
        <v>35</v>
      </c>
      <c r="R1316" s="103"/>
      <c r="S1316" s="103"/>
      <c r="T1316" s="554" t="s">
        <v>35</v>
      </c>
      <c r="U1316" s="554" t="s">
        <v>35</v>
      </c>
      <c r="V1316" s="554"/>
      <c r="W1316" s="107" t="s">
        <v>1266</v>
      </c>
      <c r="X1316" s="103" t="s">
        <v>27</v>
      </c>
      <c r="Y1316" s="108">
        <v>4.3499999999999996</v>
      </c>
      <c r="Z1316" s="109"/>
      <c r="AA1316" s="554">
        <v>2613835</v>
      </c>
      <c r="AB1316" s="554">
        <v>11370182.25</v>
      </c>
      <c r="AC1316" s="71"/>
      <c r="AD1316" s="71"/>
      <c r="AE1316" s="71"/>
      <c r="AF1316" s="71"/>
      <c r="AG1316" s="71"/>
      <c r="AH1316" s="103"/>
      <c r="AI1316" s="71"/>
      <c r="AJ1316" s="103"/>
      <c r="AK1316" s="103"/>
      <c r="AL1316" s="554" t="s">
        <v>35</v>
      </c>
      <c r="AM1316" s="554" t="s">
        <v>35</v>
      </c>
      <c r="AN1316" s="71"/>
      <c r="AO1316" s="103"/>
      <c r="AP1316" s="602" t="s">
        <v>35</v>
      </c>
      <c r="AQ1316" s="59" t="s">
        <v>537</v>
      </c>
      <c r="AR1316" s="59" t="s">
        <v>2063</v>
      </c>
    </row>
    <row r="1317" spans="1:44" ht="75" outlineLevel="2">
      <c r="A1317" s="72">
        <v>87</v>
      </c>
      <c r="B1317" s="552" t="s">
        <v>35</v>
      </c>
      <c r="C1317" s="552"/>
      <c r="D1317" s="71"/>
      <c r="E1317" s="103"/>
      <c r="F1317" s="103"/>
      <c r="G1317" s="103"/>
      <c r="H1317" s="103"/>
      <c r="I1317" s="103"/>
      <c r="J1317" s="103"/>
      <c r="K1317" s="107"/>
      <c r="L1317" s="105" t="s">
        <v>35</v>
      </c>
      <c r="M1317" s="554" t="s">
        <v>35</v>
      </c>
      <c r="N1317" s="554" t="s">
        <v>35</v>
      </c>
      <c r="O1317" s="554" t="s">
        <v>35</v>
      </c>
      <c r="P1317" s="554" t="s">
        <v>35</v>
      </c>
      <c r="Q1317" s="71" t="s">
        <v>35</v>
      </c>
      <c r="R1317" s="103"/>
      <c r="S1317" s="103"/>
      <c r="T1317" s="554" t="s">
        <v>35</v>
      </c>
      <c r="U1317" s="554" t="s">
        <v>35</v>
      </c>
      <c r="V1317" s="554"/>
      <c r="W1317" s="107" t="s">
        <v>1145</v>
      </c>
      <c r="X1317" s="103" t="s">
        <v>38</v>
      </c>
      <c r="Y1317" s="108">
        <v>0.23799999999999999</v>
      </c>
      <c r="Z1317" s="109"/>
      <c r="AA1317" s="554">
        <v>2523428</v>
      </c>
      <c r="AB1317" s="554">
        <v>600575.86399999994</v>
      </c>
      <c r="AC1317" s="71"/>
      <c r="AD1317" s="71"/>
      <c r="AE1317" s="71"/>
      <c r="AF1317" s="71"/>
      <c r="AG1317" s="71"/>
      <c r="AH1317" s="103"/>
      <c r="AI1317" s="71"/>
      <c r="AJ1317" s="103"/>
      <c r="AK1317" s="103"/>
      <c r="AL1317" s="554" t="s">
        <v>35</v>
      </c>
      <c r="AM1317" s="554" t="s">
        <v>35</v>
      </c>
      <c r="AN1317" s="71"/>
      <c r="AO1317" s="103"/>
      <c r="AP1317" s="602" t="s">
        <v>35</v>
      </c>
      <c r="AQ1317" s="60" t="s">
        <v>534</v>
      </c>
      <c r="AR1317" s="60" t="s">
        <v>1921</v>
      </c>
    </row>
    <row r="1318" spans="1:44" outlineLevel="2">
      <c r="A1318" s="72">
        <v>87</v>
      </c>
      <c r="B1318" s="552" t="s">
        <v>35</v>
      </c>
      <c r="C1318" s="552"/>
      <c r="D1318" s="71"/>
      <c r="E1318" s="103"/>
      <c r="F1318" s="103"/>
      <c r="G1318" s="103"/>
      <c r="H1318" s="103"/>
      <c r="I1318" s="103"/>
      <c r="J1318" s="103"/>
      <c r="K1318" s="107"/>
      <c r="L1318" s="105" t="s">
        <v>35</v>
      </c>
      <c r="M1318" s="554" t="s">
        <v>35</v>
      </c>
      <c r="N1318" s="554" t="s">
        <v>35</v>
      </c>
      <c r="O1318" s="554" t="s">
        <v>35</v>
      </c>
      <c r="P1318" s="554" t="s">
        <v>35</v>
      </c>
      <c r="Q1318" s="71" t="s">
        <v>35</v>
      </c>
      <c r="R1318" s="103"/>
      <c r="S1318" s="103"/>
      <c r="T1318" s="554" t="s">
        <v>35</v>
      </c>
      <c r="U1318" s="554" t="s">
        <v>35</v>
      </c>
      <c r="V1318" s="554"/>
      <c r="W1318" s="107" t="s">
        <v>1006</v>
      </c>
      <c r="X1318" s="103" t="s">
        <v>27</v>
      </c>
      <c r="Y1318" s="108">
        <v>47.79</v>
      </c>
      <c r="Z1318" s="109"/>
      <c r="AA1318" s="554">
        <v>109890</v>
      </c>
      <c r="AB1318" s="554">
        <v>5251643.0999999996</v>
      </c>
      <c r="AC1318" s="71"/>
      <c r="AD1318" s="71"/>
      <c r="AE1318" s="71"/>
      <c r="AF1318" s="71"/>
      <c r="AG1318" s="71"/>
      <c r="AH1318" s="103"/>
      <c r="AI1318" s="71"/>
      <c r="AJ1318" s="103"/>
      <c r="AK1318" s="103"/>
      <c r="AL1318" s="554" t="s">
        <v>35</v>
      </c>
      <c r="AM1318" s="554" t="s">
        <v>35</v>
      </c>
      <c r="AN1318" s="71"/>
      <c r="AO1318" s="103"/>
      <c r="AP1318" s="602" t="s">
        <v>35</v>
      </c>
      <c r="AQ1318" s="107"/>
      <c r="AR1318" s="107" t="s">
        <v>1922</v>
      </c>
    </row>
    <row r="1319" spans="1:44" outlineLevel="2">
      <c r="A1319" s="72">
        <v>87</v>
      </c>
      <c r="B1319" s="552" t="s">
        <v>35</v>
      </c>
      <c r="C1319" s="552"/>
      <c r="D1319" s="71"/>
      <c r="E1319" s="103"/>
      <c r="F1319" s="103"/>
      <c r="G1319" s="103"/>
      <c r="H1319" s="103"/>
      <c r="I1319" s="103"/>
      <c r="J1319" s="103"/>
      <c r="K1319" s="107"/>
      <c r="L1319" s="105" t="s">
        <v>35</v>
      </c>
      <c r="M1319" s="554" t="s">
        <v>35</v>
      </c>
      <c r="N1319" s="554" t="s">
        <v>35</v>
      </c>
      <c r="O1319" s="554" t="s">
        <v>35</v>
      </c>
      <c r="P1319" s="554" t="s">
        <v>35</v>
      </c>
      <c r="Q1319" s="71" t="s">
        <v>35</v>
      </c>
      <c r="R1319" s="103"/>
      <c r="S1319" s="103"/>
      <c r="T1319" s="554" t="s">
        <v>35</v>
      </c>
      <c r="U1319" s="554" t="s">
        <v>35</v>
      </c>
      <c r="V1319" s="554"/>
      <c r="W1319" s="107" t="s">
        <v>1023</v>
      </c>
      <c r="X1319" s="103" t="s">
        <v>38</v>
      </c>
      <c r="Y1319" s="108">
        <v>0.15</v>
      </c>
      <c r="Z1319" s="109"/>
      <c r="AA1319" s="554">
        <v>2523428</v>
      </c>
      <c r="AB1319" s="554">
        <v>378514.2</v>
      </c>
      <c r="AC1319" s="71"/>
      <c r="AD1319" s="71"/>
      <c r="AE1319" s="71"/>
      <c r="AF1319" s="71"/>
      <c r="AG1319" s="71"/>
      <c r="AH1319" s="103"/>
      <c r="AI1319" s="71"/>
      <c r="AJ1319" s="103"/>
      <c r="AK1319" s="103"/>
      <c r="AL1319" s="554" t="s">
        <v>35</v>
      </c>
      <c r="AM1319" s="554" t="s">
        <v>35</v>
      </c>
      <c r="AN1319" s="71"/>
      <c r="AO1319" s="103"/>
      <c r="AP1319" s="602" t="s">
        <v>35</v>
      </c>
      <c r="AQ1319" s="107"/>
      <c r="AR1319" s="107"/>
    </row>
    <row r="1320" spans="1:44" outlineLevel="2">
      <c r="A1320" s="72">
        <v>87</v>
      </c>
      <c r="B1320" s="552" t="s">
        <v>35</v>
      </c>
      <c r="C1320" s="552"/>
      <c r="D1320" s="71"/>
      <c r="E1320" s="103"/>
      <c r="F1320" s="103"/>
      <c r="G1320" s="103"/>
      <c r="H1320" s="103"/>
      <c r="I1320" s="103"/>
      <c r="J1320" s="103"/>
      <c r="K1320" s="107"/>
      <c r="L1320" s="105" t="s">
        <v>35</v>
      </c>
      <c r="M1320" s="554" t="s">
        <v>35</v>
      </c>
      <c r="N1320" s="554" t="s">
        <v>35</v>
      </c>
      <c r="O1320" s="554" t="s">
        <v>35</v>
      </c>
      <c r="P1320" s="554" t="s">
        <v>35</v>
      </c>
      <c r="Q1320" s="71" t="s">
        <v>35</v>
      </c>
      <c r="R1320" s="103"/>
      <c r="S1320" s="103"/>
      <c r="T1320" s="554" t="s">
        <v>35</v>
      </c>
      <c r="U1320" s="554" t="s">
        <v>35</v>
      </c>
      <c r="V1320" s="554"/>
      <c r="W1320" s="107" t="s">
        <v>1130</v>
      </c>
      <c r="X1320" s="103" t="s">
        <v>27</v>
      </c>
      <c r="Y1320" s="108">
        <v>4.46</v>
      </c>
      <c r="Z1320" s="109"/>
      <c r="AA1320" s="554">
        <v>282038</v>
      </c>
      <c r="AB1320" s="554">
        <v>1257889.48</v>
      </c>
      <c r="AC1320" s="71"/>
      <c r="AD1320" s="71"/>
      <c r="AE1320" s="71"/>
      <c r="AF1320" s="71"/>
      <c r="AG1320" s="71"/>
      <c r="AH1320" s="103"/>
      <c r="AI1320" s="71"/>
      <c r="AJ1320" s="103"/>
      <c r="AK1320" s="103"/>
      <c r="AL1320" s="554" t="s">
        <v>35</v>
      </c>
      <c r="AM1320" s="554" t="s">
        <v>35</v>
      </c>
      <c r="AN1320" s="71"/>
      <c r="AO1320" s="103"/>
      <c r="AP1320" s="602" t="s">
        <v>35</v>
      </c>
      <c r="AQ1320" s="107"/>
      <c r="AR1320" s="107"/>
    </row>
    <row r="1321" spans="1:44" ht="37.5" outlineLevel="2">
      <c r="A1321" s="72">
        <v>87</v>
      </c>
      <c r="B1321" s="552" t="s">
        <v>35</v>
      </c>
      <c r="C1321" s="552"/>
      <c r="D1321" s="71"/>
      <c r="E1321" s="103"/>
      <c r="F1321" s="103"/>
      <c r="G1321" s="103"/>
      <c r="H1321" s="103"/>
      <c r="I1321" s="103"/>
      <c r="J1321" s="103"/>
      <c r="K1321" s="107"/>
      <c r="L1321" s="105" t="s">
        <v>35</v>
      </c>
      <c r="M1321" s="554" t="s">
        <v>35</v>
      </c>
      <c r="N1321" s="554" t="s">
        <v>35</v>
      </c>
      <c r="O1321" s="554" t="s">
        <v>35</v>
      </c>
      <c r="P1321" s="554" t="s">
        <v>35</v>
      </c>
      <c r="Q1321" s="71" t="s">
        <v>35</v>
      </c>
      <c r="R1321" s="103"/>
      <c r="S1321" s="103"/>
      <c r="T1321" s="554" t="s">
        <v>35</v>
      </c>
      <c r="U1321" s="554" t="s">
        <v>35</v>
      </c>
      <c r="V1321" s="554"/>
      <c r="W1321" s="107" t="s">
        <v>1267</v>
      </c>
      <c r="X1321" s="103" t="s">
        <v>27</v>
      </c>
      <c r="Y1321" s="108">
        <v>0.25</v>
      </c>
      <c r="Z1321" s="109"/>
      <c r="AA1321" s="554">
        <v>456091</v>
      </c>
      <c r="AB1321" s="554">
        <v>114022.75</v>
      </c>
      <c r="AC1321" s="71"/>
      <c r="AD1321" s="71"/>
      <c r="AE1321" s="71"/>
      <c r="AF1321" s="71"/>
      <c r="AG1321" s="71"/>
      <c r="AH1321" s="103"/>
      <c r="AI1321" s="71"/>
      <c r="AJ1321" s="103"/>
      <c r="AK1321" s="103"/>
      <c r="AL1321" s="554" t="s">
        <v>35</v>
      </c>
      <c r="AM1321" s="554" t="s">
        <v>35</v>
      </c>
      <c r="AN1321" s="71"/>
      <c r="AO1321" s="103"/>
      <c r="AP1321" s="602" t="s">
        <v>35</v>
      </c>
      <c r="AQ1321" s="107"/>
      <c r="AR1321" s="107"/>
    </row>
    <row r="1322" spans="1:44" outlineLevel="2">
      <c r="A1322" s="72">
        <v>87</v>
      </c>
      <c r="B1322" s="552" t="s">
        <v>35</v>
      </c>
      <c r="C1322" s="552"/>
      <c r="D1322" s="71"/>
      <c r="E1322" s="103"/>
      <c r="F1322" s="103"/>
      <c r="G1322" s="103"/>
      <c r="H1322" s="103"/>
      <c r="I1322" s="103"/>
      <c r="J1322" s="103"/>
      <c r="K1322" s="107"/>
      <c r="L1322" s="105" t="s">
        <v>35</v>
      </c>
      <c r="M1322" s="554" t="s">
        <v>35</v>
      </c>
      <c r="N1322" s="554" t="s">
        <v>35</v>
      </c>
      <c r="O1322" s="554" t="s">
        <v>35</v>
      </c>
      <c r="P1322" s="554" t="s">
        <v>35</v>
      </c>
      <c r="Q1322" s="71" t="s">
        <v>35</v>
      </c>
      <c r="R1322" s="103"/>
      <c r="S1322" s="103"/>
      <c r="T1322" s="554" t="s">
        <v>35</v>
      </c>
      <c r="U1322" s="554" t="s">
        <v>35</v>
      </c>
      <c r="V1322" s="554"/>
      <c r="W1322" s="107" t="s">
        <v>1105</v>
      </c>
      <c r="X1322" s="103" t="s">
        <v>27</v>
      </c>
      <c r="Y1322" s="108">
        <v>0.48</v>
      </c>
      <c r="Z1322" s="109"/>
      <c r="AA1322" s="554">
        <v>292949</v>
      </c>
      <c r="AB1322" s="554">
        <v>140615.51999999999</v>
      </c>
      <c r="AC1322" s="71"/>
      <c r="AD1322" s="71"/>
      <c r="AE1322" s="71"/>
      <c r="AF1322" s="71"/>
      <c r="AG1322" s="71"/>
      <c r="AH1322" s="103"/>
      <c r="AI1322" s="71"/>
      <c r="AJ1322" s="103"/>
      <c r="AK1322" s="103"/>
      <c r="AL1322" s="554" t="s">
        <v>35</v>
      </c>
      <c r="AM1322" s="554" t="s">
        <v>35</v>
      </c>
      <c r="AN1322" s="71"/>
      <c r="AO1322" s="103"/>
      <c r="AP1322" s="602" t="s">
        <v>35</v>
      </c>
      <c r="AQ1322" s="107"/>
      <c r="AR1322" s="107"/>
    </row>
    <row r="1323" spans="1:44" ht="37.5" outlineLevel="2">
      <c r="A1323" s="72">
        <v>87</v>
      </c>
      <c r="B1323" s="552" t="s">
        <v>35</v>
      </c>
      <c r="C1323" s="552"/>
      <c r="D1323" s="71"/>
      <c r="E1323" s="103"/>
      <c r="F1323" s="103"/>
      <c r="G1323" s="103"/>
      <c r="H1323" s="103"/>
      <c r="I1323" s="103"/>
      <c r="J1323" s="103"/>
      <c r="K1323" s="107"/>
      <c r="L1323" s="105" t="s">
        <v>35</v>
      </c>
      <c r="M1323" s="554" t="s">
        <v>35</v>
      </c>
      <c r="N1323" s="554" t="s">
        <v>35</v>
      </c>
      <c r="O1323" s="554" t="s">
        <v>35</v>
      </c>
      <c r="P1323" s="554" t="s">
        <v>35</v>
      </c>
      <c r="Q1323" s="71" t="s">
        <v>35</v>
      </c>
      <c r="R1323" s="103"/>
      <c r="S1323" s="103"/>
      <c r="T1323" s="554" t="s">
        <v>35</v>
      </c>
      <c r="U1323" s="554" t="s">
        <v>35</v>
      </c>
      <c r="V1323" s="554"/>
      <c r="W1323" s="107" t="s">
        <v>1268</v>
      </c>
      <c r="X1323" s="103" t="s">
        <v>27</v>
      </c>
      <c r="Y1323" s="108">
        <v>1.25</v>
      </c>
      <c r="Z1323" s="109"/>
      <c r="AA1323" s="554">
        <v>282038</v>
      </c>
      <c r="AB1323" s="554">
        <v>352547.5</v>
      </c>
      <c r="AC1323" s="71"/>
      <c r="AD1323" s="71"/>
      <c r="AE1323" s="71"/>
      <c r="AF1323" s="71"/>
      <c r="AG1323" s="71"/>
      <c r="AH1323" s="103"/>
      <c r="AI1323" s="71"/>
      <c r="AJ1323" s="103"/>
      <c r="AK1323" s="103"/>
      <c r="AL1323" s="554" t="s">
        <v>35</v>
      </c>
      <c r="AM1323" s="554" t="s">
        <v>35</v>
      </c>
      <c r="AN1323" s="71"/>
      <c r="AO1323" s="103"/>
      <c r="AP1323" s="602" t="s">
        <v>35</v>
      </c>
      <c r="AQ1323" s="107"/>
      <c r="AR1323" s="107"/>
    </row>
    <row r="1324" spans="1:44" outlineLevel="2">
      <c r="A1324" s="72">
        <v>87</v>
      </c>
      <c r="B1324" s="552" t="s">
        <v>35</v>
      </c>
      <c r="C1324" s="552"/>
      <c r="D1324" s="71"/>
      <c r="E1324" s="103"/>
      <c r="F1324" s="103"/>
      <c r="G1324" s="103"/>
      <c r="H1324" s="103"/>
      <c r="I1324" s="103"/>
      <c r="J1324" s="103"/>
      <c r="K1324" s="107"/>
      <c r="L1324" s="105" t="s">
        <v>35</v>
      </c>
      <c r="M1324" s="554" t="s">
        <v>35</v>
      </c>
      <c r="N1324" s="554" t="s">
        <v>35</v>
      </c>
      <c r="O1324" s="554" t="s">
        <v>35</v>
      </c>
      <c r="P1324" s="554" t="s">
        <v>35</v>
      </c>
      <c r="Q1324" s="71" t="s">
        <v>35</v>
      </c>
      <c r="R1324" s="103"/>
      <c r="S1324" s="103"/>
      <c r="T1324" s="554" t="s">
        <v>35</v>
      </c>
      <c r="U1324" s="554" t="s">
        <v>35</v>
      </c>
      <c r="V1324" s="554"/>
      <c r="W1324" s="107" t="s">
        <v>1108</v>
      </c>
      <c r="X1324" s="103" t="s">
        <v>27</v>
      </c>
      <c r="Y1324" s="108">
        <v>13.15</v>
      </c>
      <c r="Z1324" s="109"/>
      <c r="AA1324" s="554">
        <v>282038</v>
      </c>
      <c r="AB1324" s="554">
        <v>3708799.7</v>
      </c>
      <c r="AC1324" s="71"/>
      <c r="AD1324" s="71"/>
      <c r="AE1324" s="71"/>
      <c r="AF1324" s="71"/>
      <c r="AG1324" s="71"/>
      <c r="AH1324" s="103"/>
      <c r="AI1324" s="71"/>
      <c r="AJ1324" s="103"/>
      <c r="AK1324" s="103"/>
      <c r="AL1324" s="554" t="s">
        <v>35</v>
      </c>
      <c r="AM1324" s="554" t="s">
        <v>35</v>
      </c>
      <c r="AN1324" s="71"/>
      <c r="AO1324" s="103"/>
      <c r="AP1324" s="602" t="s">
        <v>35</v>
      </c>
      <c r="AQ1324" s="107"/>
      <c r="AR1324" s="107"/>
    </row>
    <row r="1325" spans="1:44" ht="37.5" outlineLevel="2">
      <c r="A1325" s="72">
        <v>87</v>
      </c>
      <c r="B1325" s="552" t="s">
        <v>35</v>
      </c>
      <c r="C1325" s="552"/>
      <c r="D1325" s="71"/>
      <c r="E1325" s="103"/>
      <c r="F1325" s="103"/>
      <c r="G1325" s="103"/>
      <c r="H1325" s="103"/>
      <c r="I1325" s="103"/>
      <c r="J1325" s="103"/>
      <c r="K1325" s="107"/>
      <c r="L1325" s="105" t="s">
        <v>35</v>
      </c>
      <c r="M1325" s="554" t="s">
        <v>35</v>
      </c>
      <c r="N1325" s="554" t="s">
        <v>35</v>
      </c>
      <c r="O1325" s="554" t="s">
        <v>35</v>
      </c>
      <c r="P1325" s="554" t="s">
        <v>35</v>
      </c>
      <c r="Q1325" s="71" t="s">
        <v>35</v>
      </c>
      <c r="R1325" s="103"/>
      <c r="S1325" s="103"/>
      <c r="T1325" s="554" t="s">
        <v>35</v>
      </c>
      <c r="U1325" s="554" t="s">
        <v>35</v>
      </c>
      <c r="V1325" s="554"/>
      <c r="W1325" s="107" t="s">
        <v>1049</v>
      </c>
      <c r="X1325" s="103" t="s">
        <v>42</v>
      </c>
      <c r="Y1325" s="108">
        <v>1</v>
      </c>
      <c r="Z1325" s="109"/>
      <c r="AA1325" s="554">
        <v>3793079</v>
      </c>
      <c r="AB1325" s="554">
        <v>3793079</v>
      </c>
      <c r="AC1325" s="71"/>
      <c r="AD1325" s="71"/>
      <c r="AE1325" s="71"/>
      <c r="AF1325" s="71"/>
      <c r="AG1325" s="71"/>
      <c r="AH1325" s="103"/>
      <c r="AI1325" s="71"/>
      <c r="AJ1325" s="103"/>
      <c r="AK1325" s="103"/>
      <c r="AL1325" s="554" t="s">
        <v>35</v>
      </c>
      <c r="AM1325" s="554" t="s">
        <v>35</v>
      </c>
      <c r="AN1325" s="71"/>
      <c r="AO1325" s="103"/>
      <c r="AP1325" s="602" t="s">
        <v>35</v>
      </c>
      <c r="AQ1325" s="107"/>
      <c r="AR1325" s="107"/>
    </row>
    <row r="1326" spans="1:44" outlineLevel="2">
      <c r="A1326" s="72">
        <v>87</v>
      </c>
      <c r="B1326" s="552" t="s">
        <v>35</v>
      </c>
      <c r="C1326" s="552"/>
      <c r="D1326" s="71"/>
      <c r="E1326" s="103"/>
      <c r="F1326" s="103"/>
      <c r="G1326" s="103"/>
      <c r="H1326" s="103"/>
      <c r="I1326" s="103"/>
      <c r="J1326" s="103"/>
      <c r="K1326" s="107"/>
      <c r="L1326" s="105" t="s">
        <v>35</v>
      </c>
      <c r="M1326" s="554" t="s">
        <v>35</v>
      </c>
      <c r="N1326" s="554" t="s">
        <v>35</v>
      </c>
      <c r="O1326" s="554" t="s">
        <v>35</v>
      </c>
      <c r="P1326" s="554" t="s">
        <v>35</v>
      </c>
      <c r="Q1326" s="71" t="s">
        <v>35</v>
      </c>
      <c r="R1326" s="103"/>
      <c r="S1326" s="103"/>
      <c r="T1326" s="554" t="s">
        <v>35</v>
      </c>
      <c r="U1326" s="554" t="s">
        <v>35</v>
      </c>
      <c r="V1326" s="554"/>
      <c r="W1326" s="107" t="s">
        <v>1133</v>
      </c>
      <c r="X1326" s="103" t="s">
        <v>27</v>
      </c>
      <c r="Y1326" s="108">
        <v>4</v>
      </c>
      <c r="Z1326" s="109"/>
      <c r="AA1326" s="554">
        <v>295078</v>
      </c>
      <c r="AB1326" s="554">
        <v>1180312</v>
      </c>
      <c r="AC1326" s="71"/>
      <c r="AD1326" s="71"/>
      <c r="AE1326" s="71"/>
      <c r="AF1326" s="71"/>
      <c r="AG1326" s="71"/>
      <c r="AH1326" s="103"/>
      <c r="AI1326" s="71"/>
      <c r="AJ1326" s="103"/>
      <c r="AK1326" s="103"/>
      <c r="AL1326" s="554" t="s">
        <v>35</v>
      </c>
      <c r="AM1326" s="554" t="s">
        <v>35</v>
      </c>
      <c r="AN1326" s="71"/>
      <c r="AO1326" s="103"/>
      <c r="AP1326" s="602" t="s">
        <v>35</v>
      </c>
      <c r="AQ1326" s="107"/>
      <c r="AR1326" s="107"/>
    </row>
    <row r="1327" spans="1:44" outlineLevel="2">
      <c r="A1327" s="72">
        <v>87</v>
      </c>
      <c r="B1327" s="552" t="s">
        <v>35</v>
      </c>
      <c r="C1327" s="552"/>
      <c r="D1327" s="71"/>
      <c r="E1327" s="103"/>
      <c r="F1327" s="103"/>
      <c r="G1327" s="103"/>
      <c r="H1327" s="103"/>
      <c r="I1327" s="103"/>
      <c r="J1327" s="103"/>
      <c r="K1327" s="107"/>
      <c r="L1327" s="105" t="s">
        <v>35</v>
      </c>
      <c r="M1327" s="554" t="s">
        <v>35</v>
      </c>
      <c r="N1327" s="554" t="s">
        <v>35</v>
      </c>
      <c r="O1327" s="554" t="s">
        <v>35</v>
      </c>
      <c r="P1327" s="554" t="s">
        <v>35</v>
      </c>
      <c r="Q1327" s="71" t="s">
        <v>35</v>
      </c>
      <c r="R1327" s="103"/>
      <c r="S1327" s="103"/>
      <c r="T1327" s="554" t="s">
        <v>35</v>
      </c>
      <c r="U1327" s="554" t="s">
        <v>35</v>
      </c>
      <c r="V1327" s="554"/>
      <c r="W1327" s="107"/>
      <c r="X1327" s="103"/>
      <c r="Y1327" s="108"/>
      <c r="Z1327" s="109"/>
      <c r="AA1327" s="554" t="s">
        <v>35</v>
      </c>
      <c r="AB1327" s="554" t="s">
        <v>35</v>
      </c>
      <c r="AC1327" s="71"/>
      <c r="AD1327" s="71"/>
      <c r="AE1327" s="71"/>
      <c r="AF1327" s="71"/>
      <c r="AG1327" s="71"/>
      <c r="AH1327" s="103"/>
      <c r="AI1327" s="71"/>
      <c r="AJ1327" s="103"/>
      <c r="AK1327" s="103"/>
      <c r="AL1327" s="554" t="s">
        <v>35</v>
      </c>
      <c r="AM1327" s="554" t="s">
        <v>35</v>
      </c>
      <c r="AN1327" s="71"/>
      <c r="AO1327" s="103"/>
      <c r="AP1327" s="602" t="s">
        <v>35</v>
      </c>
      <c r="AQ1327" s="107"/>
      <c r="AR1327" s="107"/>
    </row>
    <row r="1328" spans="1:44" outlineLevel="2">
      <c r="A1328" s="72">
        <v>87</v>
      </c>
      <c r="B1328" s="552"/>
      <c r="C1328" s="552"/>
      <c r="D1328" s="61"/>
      <c r="E1328" s="103"/>
      <c r="F1328" s="103"/>
      <c r="G1328" s="103"/>
      <c r="H1328" s="103"/>
      <c r="I1328" s="103"/>
      <c r="J1328" s="103"/>
      <c r="K1328" s="107"/>
      <c r="L1328" s="105" t="s">
        <v>35</v>
      </c>
      <c r="M1328" s="554" t="s">
        <v>35</v>
      </c>
      <c r="N1328" s="554" t="s">
        <v>35</v>
      </c>
      <c r="O1328" s="554" t="s">
        <v>35</v>
      </c>
      <c r="P1328" s="554" t="s">
        <v>35</v>
      </c>
      <c r="Q1328" s="71" t="s">
        <v>35</v>
      </c>
      <c r="R1328" s="103"/>
      <c r="S1328" s="103"/>
      <c r="T1328" s="554" t="s">
        <v>35</v>
      </c>
      <c r="U1328" s="554" t="s">
        <v>35</v>
      </c>
      <c r="V1328" s="554"/>
      <c r="W1328" s="107"/>
      <c r="X1328" s="103"/>
      <c r="Y1328" s="108"/>
      <c r="Z1328" s="109"/>
      <c r="AA1328" s="554" t="s">
        <v>35</v>
      </c>
      <c r="AB1328" s="554" t="s">
        <v>35</v>
      </c>
      <c r="AC1328" s="71"/>
      <c r="AD1328" s="71"/>
      <c r="AE1328" s="71"/>
      <c r="AF1328" s="71"/>
      <c r="AG1328" s="71"/>
      <c r="AH1328" s="103"/>
      <c r="AI1328" s="71"/>
      <c r="AJ1328" s="103"/>
      <c r="AK1328" s="103"/>
      <c r="AL1328" s="554" t="s">
        <v>35</v>
      </c>
      <c r="AM1328" s="554" t="s">
        <v>35</v>
      </c>
      <c r="AN1328" s="71"/>
      <c r="AO1328" s="103"/>
      <c r="AP1328" s="602" t="s">
        <v>35</v>
      </c>
      <c r="AQ1328" s="107"/>
      <c r="AR1328" s="107"/>
    </row>
    <row r="1329" spans="1:44" outlineLevel="1">
      <c r="A1329" s="84" t="s">
        <v>2072</v>
      </c>
      <c r="B1329" s="552">
        <v>88</v>
      </c>
      <c r="C1329" s="552">
        <v>469</v>
      </c>
      <c r="D1329" s="61" t="s">
        <v>453</v>
      </c>
      <c r="E1329" s="162"/>
      <c r="F1329" s="103"/>
      <c r="G1329" s="162"/>
      <c r="H1329" s="162"/>
      <c r="I1329" s="162"/>
      <c r="J1329" s="162"/>
      <c r="K1329" s="129"/>
      <c r="L1329" s="167">
        <v>85</v>
      </c>
      <c r="M1329" s="553"/>
      <c r="N1329" s="553"/>
      <c r="O1329" s="553">
        <v>142715000</v>
      </c>
      <c r="P1329" s="553">
        <v>0</v>
      </c>
      <c r="Q1329" s="61"/>
      <c r="R1329" s="162"/>
      <c r="S1329" s="162">
        <v>0</v>
      </c>
      <c r="T1329" s="553"/>
      <c r="U1329" s="553">
        <v>0</v>
      </c>
      <c r="V1329" s="553"/>
      <c r="W1329" s="129"/>
      <c r="X1329" s="162"/>
      <c r="Y1329" s="169">
        <v>209.21899999999997</v>
      </c>
      <c r="Z1329" s="170">
        <v>0</v>
      </c>
      <c r="AA1329" s="553"/>
      <c r="AB1329" s="553">
        <v>392975257.62199992</v>
      </c>
      <c r="AC1329" s="71"/>
      <c r="AD1329" s="71"/>
      <c r="AE1329" s="71"/>
      <c r="AF1329" s="71"/>
      <c r="AG1329" s="71"/>
      <c r="AH1329" s="103"/>
      <c r="AI1329" s="61"/>
      <c r="AJ1329" s="162"/>
      <c r="AK1329" s="162">
        <v>2</v>
      </c>
      <c r="AL1329" s="553"/>
      <c r="AM1329" s="553">
        <v>25423600</v>
      </c>
      <c r="AN1329" s="61"/>
      <c r="AO1329" s="162">
        <v>1</v>
      </c>
      <c r="AP1329" s="602">
        <v>561113857.62199998</v>
      </c>
      <c r="AQ1329" s="111"/>
      <c r="AR1329" s="111"/>
    </row>
    <row r="1330" spans="1:44" ht="93.75" outlineLevel="2">
      <c r="A1330" s="72">
        <v>88</v>
      </c>
      <c r="B1330" s="552" t="s">
        <v>35</v>
      </c>
      <c r="C1330" s="552"/>
      <c r="D1330" s="71" t="s">
        <v>454</v>
      </c>
      <c r="E1330" s="103">
        <v>1</v>
      </c>
      <c r="F1330" s="103"/>
      <c r="G1330" s="103">
        <v>477</v>
      </c>
      <c r="H1330" s="103">
        <v>79</v>
      </c>
      <c r="I1330" s="103" t="s">
        <v>223</v>
      </c>
      <c r="J1330" s="103" t="s">
        <v>224</v>
      </c>
      <c r="K1330" s="107" t="s">
        <v>973</v>
      </c>
      <c r="L1330" s="105">
        <v>85</v>
      </c>
      <c r="M1330" s="554">
        <v>1679000</v>
      </c>
      <c r="N1330" s="554">
        <v>0</v>
      </c>
      <c r="O1330" s="554">
        <v>142715000</v>
      </c>
      <c r="P1330" s="554">
        <v>0</v>
      </c>
      <c r="Q1330" s="71" t="s">
        <v>35</v>
      </c>
      <c r="R1330" s="103"/>
      <c r="S1330" s="103"/>
      <c r="T1330" s="554" t="s">
        <v>35</v>
      </c>
      <c r="U1330" s="554" t="s">
        <v>35</v>
      </c>
      <c r="V1330" s="554" t="s">
        <v>2163</v>
      </c>
      <c r="W1330" s="107" t="s">
        <v>1005</v>
      </c>
      <c r="X1330" s="103" t="s">
        <v>27</v>
      </c>
      <c r="Y1330" s="108">
        <v>47.98</v>
      </c>
      <c r="Z1330" s="109"/>
      <c r="AA1330" s="554">
        <v>5559129</v>
      </c>
      <c r="AB1330" s="554">
        <v>266727009.41999999</v>
      </c>
      <c r="AC1330" s="71" t="s">
        <v>28</v>
      </c>
      <c r="AD1330" s="71" t="s">
        <v>29</v>
      </c>
      <c r="AE1330" s="71" t="s">
        <v>30</v>
      </c>
      <c r="AF1330" s="71" t="s">
        <v>31</v>
      </c>
      <c r="AG1330" s="71" t="s">
        <v>34</v>
      </c>
      <c r="AH1330" s="103" t="s">
        <v>33</v>
      </c>
      <c r="AI1330" s="71" t="s">
        <v>562</v>
      </c>
      <c r="AJ1330" s="103" t="s">
        <v>409</v>
      </c>
      <c r="AK1330" s="103">
        <v>1</v>
      </c>
      <c r="AL1330" s="554">
        <v>12423600</v>
      </c>
      <c r="AM1330" s="554">
        <v>12423600</v>
      </c>
      <c r="AN1330" s="71" t="s">
        <v>407</v>
      </c>
      <c r="AO1330" s="103">
        <v>1</v>
      </c>
      <c r="AP1330" s="602" t="s">
        <v>35</v>
      </c>
      <c r="AQ1330" s="111" t="s">
        <v>544</v>
      </c>
      <c r="AR1330" s="111" t="s">
        <v>2021</v>
      </c>
    </row>
    <row r="1331" spans="1:44" ht="116.25" outlineLevel="2">
      <c r="A1331" s="72">
        <v>88</v>
      </c>
      <c r="B1331" s="552" t="s">
        <v>35</v>
      </c>
      <c r="C1331" s="552"/>
      <c r="D1331" s="71" t="s">
        <v>71</v>
      </c>
      <c r="E1331" s="103"/>
      <c r="F1331" s="103"/>
      <c r="G1331" s="103"/>
      <c r="H1331" s="103"/>
      <c r="I1331" s="103"/>
      <c r="J1331" s="103"/>
      <c r="K1331" s="107"/>
      <c r="L1331" s="105" t="s">
        <v>35</v>
      </c>
      <c r="M1331" s="554" t="s">
        <v>35</v>
      </c>
      <c r="N1331" s="554" t="s">
        <v>35</v>
      </c>
      <c r="O1331" s="554" t="s">
        <v>35</v>
      </c>
      <c r="P1331" s="554" t="s">
        <v>35</v>
      </c>
      <c r="Q1331" s="71" t="s">
        <v>35</v>
      </c>
      <c r="R1331" s="103"/>
      <c r="S1331" s="103"/>
      <c r="T1331" s="554" t="s">
        <v>35</v>
      </c>
      <c r="U1331" s="554" t="s">
        <v>35</v>
      </c>
      <c r="V1331" s="554"/>
      <c r="W1331" s="107" t="s">
        <v>1001</v>
      </c>
      <c r="X1331" s="103" t="s">
        <v>27</v>
      </c>
      <c r="Y1331" s="108">
        <v>4</v>
      </c>
      <c r="Z1331" s="109"/>
      <c r="AA1331" s="554">
        <v>295078</v>
      </c>
      <c r="AB1331" s="554">
        <v>1180312</v>
      </c>
      <c r="AC1331" s="71"/>
      <c r="AD1331" s="71"/>
      <c r="AE1331" s="71"/>
      <c r="AF1331" s="71"/>
      <c r="AG1331" s="71"/>
      <c r="AH1331" s="103"/>
      <c r="AI1331" s="71" t="s">
        <v>578</v>
      </c>
      <c r="AJ1331" s="103" t="s">
        <v>560</v>
      </c>
      <c r="AK1331" s="103">
        <v>1</v>
      </c>
      <c r="AL1331" s="554">
        <v>13000000</v>
      </c>
      <c r="AM1331" s="554">
        <v>13000000</v>
      </c>
      <c r="AN1331" s="71"/>
      <c r="AO1331" s="103"/>
      <c r="AP1331" s="602" t="s">
        <v>35</v>
      </c>
      <c r="AQ1331" s="59" t="s">
        <v>545</v>
      </c>
      <c r="AR1331" s="59" t="s">
        <v>2059</v>
      </c>
    </row>
    <row r="1332" spans="1:44" ht="131.25" outlineLevel="2">
      <c r="A1332" s="72">
        <v>88</v>
      </c>
      <c r="B1332" s="552" t="s">
        <v>35</v>
      </c>
      <c r="C1332" s="552"/>
      <c r="D1332" s="71"/>
      <c r="E1332" s="103"/>
      <c r="F1332" s="103"/>
      <c r="G1332" s="103"/>
      <c r="H1332" s="103"/>
      <c r="I1332" s="103"/>
      <c r="J1332" s="103"/>
      <c r="K1332" s="107"/>
      <c r="L1332" s="105" t="s">
        <v>35</v>
      </c>
      <c r="M1332" s="554" t="s">
        <v>35</v>
      </c>
      <c r="N1332" s="554" t="s">
        <v>35</v>
      </c>
      <c r="O1332" s="554" t="s">
        <v>35</v>
      </c>
      <c r="P1332" s="554" t="s">
        <v>35</v>
      </c>
      <c r="Q1332" s="71" t="s">
        <v>35</v>
      </c>
      <c r="R1332" s="103"/>
      <c r="S1332" s="103"/>
      <c r="T1332" s="554" t="s">
        <v>35</v>
      </c>
      <c r="U1332" s="554" t="s">
        <v>35</v>
      </c>
      <c r="V1332" s="554"/>
      <c r="W1332" s="107" t="s">
        <v>1080</v>
      </c>
      <c r="X1332" s="103" t="s">
        <v>27</v>
      </c>
      <c r="Y1332" s="108">
        <v>4.41</v>
      </c>
      <c r="Z1332" s="109"/>
      <c r="AA1332" s="554">
        <v>10375629</v>
      </c>
      <c r="AB1332" s="554">
        <v>45756523.890000001</v>
      </c>
      <c r="AC1332" s="71"/>
      <c r="AD1332" s="71"/>
      <c r="AE1332" s="71"/>
      <c r="AF1332" s="71" t="s">
        <v>31</v>
      </c>
      <c r="AG1332" s="71"/>
      <c r="AH1332" s="103" t="s">
        <v>33</v>
      </c>
      <c r="AI1332" s="71"/>
      <c r="AJ1332" s="103"/>
      <c r="AK1332" s="103"/>
      <c r="AL1332" s="554" t="s">
        <v>35</v>
      </c>
      <c r="AM1332" s="554" t="s">
        <v>35</v>
      </c>
      <c r="AN1332" s="71"/>
      <c r="AO1332" s="103"/>
      <c r="AP1332" s="602" t="s">
        <v>35</v>
      </c>
      <c r="AQ1332" s="59" t="s">
        <v>547</v>
      </c>
      <c r="AR1332" s="59" t="s">
        <v>2053</v>
      </c>
    </row>
    <row r="1333" spans="1:44" ht="93.75" outlineLevel="2">
      <c r="A1333" s="72">
        <v>88</v>
      </c>
      <c r="B1333" s="552" t="s">
        <v>35</v>
      </c>
      <c r="C1333" s="552"/>
      <c r="D1333" s="71"/>
      <c r="E1333" s="103"/>
      <c r="F1333" s="103"/>
      <c r="G1333" s="103"/>
      <c r="H1333" s="103"/>
      <c r="I1333" s="103"/>
      <c r="J1333" s="103"/>
      <c r="K1333" s="107"/>
      <c r="L1333" s="105" t="s">
        <v>35</v>
      </c>
      <c r="M1333" s="554" t="s">
        <v>35</v>
      </c>
      <c r="N1333" s="554" t="s">
        <v>35</v>
      </c>
      <c r="O1333" s="554" t="s">
        <v>35</v>
      </c>
      <c r="P1333" s="554" t="s">
        <v>35</v>
      </c>
      <c r="Q1333" s="71" t="s">
        <v>35</v>
      </c>
      <c r="R1333" s="103"/>
      <c r="S1333" s="103"/>
      <c r="T1333" s="554" t="s">
        <v>35</v>
      </c>
      <c r="U1333" s="554" t="s">
        <v>35</v>
      </c>
      <c r="V1333" s="554"/>
      <c r="W1333" s="107" t="s">
        <v>1185</v>
      </c>
      <c r="X1333" s="103" t="s">
        <v>27</v>
      </c>
      <c r="Y1333" s="108">
        <v>2.61</v>
      </c>
      <c r="Z1333" s="109"/>
      <c r="AA1333" s="554">
        <v>2613835</v>
      </c>
      <c r="AB1333" s="554">
        <v>6822109.3499999996</v>
      </c>
      <c r="AC1333" s="71"/>
      <c r="AD1333" s="71"/>
      <c r="AE1333" s="71"/>
      <c r="AF1333" s="71"/>
      <c r="AG1333" s="71"/>
      <c r="AH1333" s="103"/>
      <c r="AI1333" s="71"/>
      <c r="AJ1333" s="103"/>
      <c r="AK1333" s="103"/>
      <c r="AL1333" s="554" t="s">
        <v>35</v>
      </c>
      <c r="AM1333" s="554" t="s">
        <v>35</v>
      </c>
      <c r="AN1333" s="71"/>
      <c r="AO1333" s="103"/>
      <c r="AP1333" s="602" t="s">
        <v>35</v>
      </c>
      <c r="AQ1333" s="59" t="s">
        <v>537</v>
      </c>
      <c r="AR1333" s="59" t="s">
        <v>2048</v>
      </c>
    </row>
    <row r="1334" spans="1:44" ht="33.75" outlineLevel="2">
      <c r="A1334" s="72">
        <v>88</v>
      </c>
      <c r="B1334" s="552" t="s">
        <v>35</v>
      </c>
      <c r="C1334" s="552"/>
      <c r="D1334" s="71"/>
      <c r="E1334" s="103"/>
      <c r="F1334" s="103"/>
      <c r="G1334" s="103"/>
      <c r="H1334" s="103"/>
      <c r="I1334" s="103"/>
      <c r="J1334" s="103"/>
      <c r="K1334" s="107"/>
      <c r="L1334" s="105" t="s">
        <v>35</v>
      </c>
      <c r="M1334" s="554" t="s">
        <v>35</v>
      </c>
      <c r="N1334" s="554" t="s">
        <v>35</v>
      </c>
      <c r="O1334" s="554" t="s">
        <v>35</v>
      </c>
      <c r="P1334" s="554" t="s">
        <v>35</v>
      </c>
      <c r="Q1334" s="71" t="s">
        <v>35</v>
      </c>
      <c r="R1334" s="103"/>
      <c r="S1334" s="103"/>
      <c r="T1334" s="554" t="s">
        <v>35</v>
      </c>
      <c r="U1334" s="554" t="s">
        <v>35</v>
      </c>
      <c r="V1334" s="554"/>
      <c r="W1334" s="107" t="s">
        <v>1023</v>
      </c>
      <c r="X1334" s="103" t="s">
        <v>38</v>
      </c>
      <c r="Y1334" s="108">
        <v>0.13900000000000001</v>
      </c>
      <c r="Z1334" s="109"/>
      <c r="AA1334" s="554">
        <v>2523428</v>
      </c>
      <c r="AB1334" s="554">
        <v>350756.49200000003</v>
      </c>
      <c r="AC1334" s="71"/>
      <c r="AD1334" s="71"/>
      <c r="AE1334" s="71"/>
      <c r="AF1334" s="71"/>
      <c r="AG1334" s="71"/>
      <c r="AH1334" s="103"/>
      <c r="AI1334" s="71"/>
      <c r="AJ1334" s="103"/>
      <c r="AK1334" s="103"/>
      <c r="AL1334" s="554" t="s">
        <v>35</v>
      </c>
      <c r="AM1334" s="554" t="s">
        <v>35</v>
      </c>
      <c r="AN1334" s="71"/>
      <c r="AO1334" s="103"/>
      <c r="AP1334" s="602" t="s">
        <v>35</v>
      </c>
      <c r="AQ1334" s="584" t="s">
        <v>2060</v>
      </c>
      <c r="AR1334" s="584"/>
    </row>
    <row r="1335" spans="1:44" outlineLevel="2">
      <c r="A1335" s="72">
        <v>88</v>
      </c>
      <c r="B1335" s="552" t="s">
        <v>35</v>
      </c>
      <c r="C1335" s="552"/>
      <c r="D1335" s="71"/>
      <c r="E1335" s="103"/>
      <c r="F1335" s="103"/>
      <c r="G1335" s="103"/>
      <c r="H1335" s="103"/>
      <c r="I1335" s="103"/>
      <c r="J1335" s="103"/>
      <c r="K1335" s="107"/>
      <c r="L1335" s="105" t="s">
        <v>35</v>
      </c>
      <c r="M1335" s="554" t="s">
        <v>35</v>
      </c>
      <c r="N1335" s="554" t="s">
        <v>35</v>
      </c>
      <c r="O1335" s="554" t="s">
        <v>35</v>
      </c>
      <c r="P1335" s="554" t="s">
        <v>35</v>
      </c>
      <c r="Q1335" s="71" t="s">
        <v>35</v>
      </c>
      <c r="R1335" s="103"/>
      <c r="S1335" s="103"/>
      <c r="T1335" s="554" t="s">
        <v>35</v>
      </c>
      <c r="U1335" s="554" t="s">
        <v>35</v>
      </c>
      <c r="V1335" s="554"/>
      <c r="W1335" s="107" t="s">
        <v>1109</v>
      </c>
      <c r="X1335" s="103" t="s">
        <v>27</v>
      </c>
      <c r="Y1335" s="108">
        <v>2.48</v>
      </c>
      <c r="Z1335" s="109"/>
      <c r="AA1335" s="554">
        <v>282038</v>
      </c>
      <c r="AB1335" s="554">
        <v>699454.24</v>
      </c>
      <c r="AC1335" s="71"/>
      <c r="AD1335" s="71"/>
      <c r="AE1335" s="71"/>
      <c r="AF1335" s="71"/>
      <c r="AG1335" s="71"/>
      <c r="AH1335" s="103"/>
      <c r="AI1335" s="71"/>
      <c r="AJ1335" s="103"/>
      <c r="AK1335" s="103"/>
      <c r="AL1335" s="554" t="s">
        <v>35</v>
      </c>
      <c r="AM1335" s="554" t="s">
        <v>35</v>
      </c>
      <c r="AN1335" s="71"/>
      <c r="AO1335" s="103"/>
      <c r="AP1335" s="602" t="s">
        <v>35</v>
      </c>
      <c r="AQ1335" s="585" t="s">
        <v>2049</v>
      </c>
      <c r="AR1335" s="585"/>
    </row>
    <row r="1336" spans="1:44" outlineLevel="2">
      <c r="A1336" s="72">
        <v>88</v>
      </c>
      <c r="B1336" s="552" t="s">
        <v>35</v>
      </c>
      <c r="C1336" s="552"/>
      <c r="D1336" s="71"/>
      <c r="E1336" s="103"/>
      <c r="F1336" s="103"/>
      <c r="G1336" s="103"/>
      <c r="H1336" s="103"/>
      <c r="I1336" s="103"/>
      <c r="J1336" s="103"/>
      <c r="K1336" s="107"/>
      <c r="L1336" s="105" t="s">
        <v>35</v>
      </c>
      <c r="M1336" s="554" t="s">
        <v>35</v>
      </c>
      <c r="N1336" s="554" t="s">
        <v>35</v>
      </c>
      <c r="O1336" s="554" t="s">
        <v>35</v>
      </c>
      <c r="P1336" s="554" t="s">
        <v>35</v>
      </c>
      <c r="Q1336" s="71" t="s">
        <v>35</v>
      </c>
      <c r="R1336" s="103"/>
      <c r="S1336" s="103"/>
      <c r="T1336" s="554" t="s">
        <v>35</v>
      </c>
      <c r="U1336" s="554" t="s">
        <v>35</v>
      </c>
      <c r="V1336" s="554"/>
      <c r="W1336" s="107" t="s">
        <v>1108</v>
      </c>
      <c r="X1336" s="103" t="s">
        <v>27</v>
      </c>
      <c r="Y1336" s="108">
        <v>12.8</v>
      </c>
      <c r="Z1336" s="109"/>
      <c r="AA1336" s="554">
        <v>282038</v>
      </c>
      <c r="AB1336" s="554">
        <v>3610086.4000000004</v>
      </c>
      <c r="AC1336" s="71"/>
      <c r="AD1336" s="71"/>
      <c r="AE1336" s="71"/>
      <c r="AF1336" s="71"/>
      <c r="AG1336" s="71"/>
      <c r="AH1336" s="103"/>
      <c r="AI1336" s="71"/>
      <c r="AJ1336" s="103"/>
      <c r="AK1336" s="103"/>
      <c r="AL1336" s="554" t="s">
        <v>35</v>
      </c>
      <c r="AM1336" s="554" t="s">
        <v>35</v>
      </c>
      <c r="AN1336" s="71"/>
      <c r="AO1336" s="103"/>
      <c r="AP1336" s="602" t="s">
        <v>35</v>
      </c>
      <c r="AQ1336" s="107"/>
      <c r="AR1336" s="107"/>
    </row>
    <row r="1337" spans="1:44" ht="37.5" outlineLevel="2">
      <c r="A1337" s="72">
        <v>88</v>
      </c>
      <c r="B1337" s="552" t="s">
        <v>35</v>
      </c>
      <c r="C1337" s="552"/>
      <c r="D1337" s="71"/>
      <c r="E1337" s="103"/>
      <c r="F1337" s="103"/>
      <c r="G1337" s="103"/>
      <c r="H1337" s="103"/>
      <c r="I1337" s="103"/>
      <c r="J1337" s="103"/>
      <c r="K1337" s="107"/>
      <c r="L1337" s="105" t="s">
        <v>35</v>
      </c>
      <c r="M1337" s="554" t="s">
        <v>35</v>
      </c>
      <c r="N1337" s="554" t="s">
        <v>35</v>
      </c>
      <c r="O1337" s="554" t="s">
        <v>35</v>
      </c>
      <c r="P1337" s="554" t="s">
        <v>35</v>
      </c>
      <c r="Q1337" s="71" t="s">
        <v>35</v>
      </c>
      <c r="R1337" s="103"/>
      <c r="S1337" s="103"/>
      <c r="T1337" s="554" t="s">
        <v>35</v>
      </c>
      <c r="U1337" s="554" t="s">
        <v>35</v>
      </c>
      <c r="V1337" s="554"/>
      <c r="W1337" s="107" t="s">
        <v>1268</v>
      </c>
      <c r="X1337" s="103" t="s">
        <v>27</v>
      </c>
      <c r="Y1337" s="108">
        <v>1.25</v>
      </c>
      <c r="Z1337" s="109"/>
      <c r="AA1337" s="554">
        <v>282038</v>
      </c>
      <c r="AB1337" s="554">
        <v>352547.5</v>
      </c>
      <c r="AC1337" s="71"/>
      <c r="AD1337" s="71"/>
      <c r="AE1337" s="71"/>
      <c r="AF1337" s="71"/>
      <c r="AG1337" s="71"/>
      <c r="AH1337" s="103"/>
      <c r="AI1337" s="71"/>
      <c r="AJ1337" s="103"/>
      <c r="AK1337" s="103"/>
      <c r="AL1337" s="554" t="s">
        <v>35</v>
      </c>
      <c r="AM1337" s="554" t="s">
        <v>35</v>
      </c>
      <c r="AN1337" s="71"/>
      <c r="AO1337" s="103"/>
      <c r="AP1337" s="602" t="s">
        <v>35</v>
      </c>
      <c r="AQ1337" s="107"/>
      <c r="AR1337" s="107"/>
    </row>
    <row r="1338" spans="1:44" ht="37.5" outlineLevel="2">
      <c r="A1338" s="72">
        <v>88</v>
      </c>
      <c r="B1338" s="552" t="s">
        <v>35</v>
      </c>
      <c r="C1338" s="552"/>
      <c r="D1338" s="71"/>
      <c r="E1338" s="103"/>
      <c r="F1338" s="103"/>
      <c r="G1338" s="103"/>
      <c r="H1338" s="103"/>
      <c r="I1338" s="103"/>
      <c r="J1338" s="103"/>
      <c r="K1338" s="107"/>
      <c r="L1338" s="105" t="s">
        <v>35</v>
      </c>
      <c r="M1338" s="554" t="s">
        <v>35</v>
      </c>
      <c r="N1338" s="554" t="s">
        <v>35</v>
      </c>
      <c r="O1338" s="554" t="s">
        <v>35</v>
      </c>
      <c r="P1338" s="554" t="s">
        <v>35</v>
      </c>
      <c r="Q1338" s="71" t="s">
        <v>35</v>
      </c>
      <c r="R1338" s="103"/>
      <c r="S1338" s="103"/>
      <c r="T1338" s="554" t="s">
        <v>35</v>
      </c>
      <c r="U1338" s="554" t="s">
        <v>35</v>
      </c>
      <c r="V1338" s="554"/>
      <c r="W1338" s="107" t="s">
        <v>1269</v>
      </c>
      <c r="X1338" s="103" t="s">
        <v>27</v>
      </c>
      <c r="Y1338" s="108">
        <v>12.6</v>
      </c>
      <c r="Z1338" s="109"/>
      <c r="AA1338" s="554">
        <v>376089</v>
      </c>
      <c r="AB1338" s="554">
        <v>4738721.3999999994</v>
      </c>
      <c r="AC1338" s="71"/>
      <c r="AD1338" s="71"/>
      <c r="AE1338" s="71"/>
      <c r="AF1338" s="71"/>
      <c r="AG1338" s="71"/>
      <c r="AH1338" s="103"/>
      <c r="AI1338" s="71"/>
      <c r="AJ1338" s="103"/>
      <c r="AK1338" s="103"/>
      <c r="AL1338" s="554" t="s">
        <v>35</v>
      </c>
      <c r="AM1338" s="554" t="s">
        <v>35</v>
      </c>
      <c r="AN1338" s="71"/>
      <c r="AO1338" s="103"/>
      <c r="AP1338" s="602" t="s">
        <v>35</v>
      </c>
      <c r="AQ1338" s="107"/>
      <c r="AR1338" s="107"/>
    </row>
    <row r="1339" spans="1:44" ht="56.25" outlineLevel="2">
      <c r="A1339" s="72">
        <v>88</v>
      </c>
      <c r="B1339" s="552" t="s">
        <v>35</v>
      </c>
      <c r="C1339" s="552"/>
      <c r="D1339" s="71"/>
      <c r="E1339" s="103"/>
      <c r="F1339" s="103"/>
      <c r="G1339" s="103"/>
      <c r="H1339" s="103"/>
      <c r="I1339" s="103"/>
      <c r="J1339" s="103"/>
      <c r="K1339" s="107"/>
      <c r="L1339" s="105" t="s">
        <v>35</v>
      </c>
      <c r="M1339" s="554" t="s">
        <v>35</v>
      </c>
      <c r="N1339" s="554" t="s">
        <v>35</v>
      </c>
      <c r="O1339" s="554" t="s">
        <v>35</v>
      </c>
      <c r="P1339" s="554" t="s">
        <v>35</v>
      </c>
      <c r="Q1339" s="71" t="s">
        <v>35</v>
      </c>
      <c r="R1339" s="103"/>
      <c r="S1339" s="103"/>
      <c r="T1339" s="554" t="s">
        <v>35</v>
      </c>
      <c r="U1339" s="554" t="s">
        <v>35</v>
      </c>
      <c r="V1339" s="554"/>
      <c r="W1339" s="107" t="s">
        <v>1270</v>
      </c>
      <c r="X1339" s="103" t="s">
        <v>27</v>
      </c>
      <c r="Y1339" s="108">
        <v>20.86</v>
      </c>
      <c r="Z1339" s="109"/>
      <c r="AA1339" s="554">
        <v>1238791</v>
      </c>
      <c r="AB1339" s="554">
        <v>25841180.259999998</v>
      </c>
      <c r="AC1339" s="71"/>
      <c r="AD1339" s="71"/>
      <c r="AE1339" s="71"/>
      <c r="AF1339" s="71"/>
      <c r="AG1339" s="71"/>
      <c r="AH1339" s="103"/>
      <c r="AI1339" s="71"/>
      <c r="AJ1339" s="103"/>
      <c r="AK1339" s="103"/>
      <c r="AL1339" s="554" t="s">
        <v>35</v>
      </c>
      <c r="AM1339" s="554" t="s">
        <v>35</v>
      </c>
      <c r="AN1339" s="71"/>
      <c r="AO1339" s="103"/>
      <c r="AP1339" s="602" t="s">
        <v>35</v>
      </c>
      <c r="AQ1339" s="107"/>
      <c r="AR1339" s="107"/>
    </row>
    <row r="1340" spans="1:44" outlineLevel="2">
      <c r="A1340" s="72">
        <v>88</v>
      </c>
      <c r="B1340" s="552" t="s">
        <v>35</v>
      </c>
      <c r="C1340" s="552"/>
      <c r="D1340" s="71"/>
      <c r="E1340" s="103"/>
      <c r="F1340" s="103"/>
      <c r="G1340" s="103"/>
      <c r="H1340" s="103"/>
      <c r="I1340" s="103"/>
      <c r="J1340" s="103"/>
      <c r="K1340" s="107"/>
      <c r="L1340" s="105" t="s">
        <v>35</v>
      </c>
      <c r="M1340" s="554" t="s">
        <v>35</v>
      </c>
      <c r="N1340" s="554" t="s">
        <v>35</v>
      </c>
      <c r="O1340" s="554" t="s">
        <v>35</v>
      </c>
      <c r="P1340" s="554" t="s">
        <v>35</v>
      </c>
      <c r="Q1340" s="71" t="s">
        <v>35</v>
      </c>
      <c r="R1340" s="103"/>
      <c r="S1340" s="103"/>
      <c r="T1340" s="554" t="s">
        <v>35</v>
      </c>
      <c r="U1340" s="554" t="s">
        <v>35</v>
      </c>
      <c r="V1340" s="554"/>
      <c r="W1340" s="107" t="s">
        <v>1078</v>
      </c>
      <c r="X1340" s="103" t="s">
        <v>27</v>
      </c>
      <c r="Y1340" s="108">
        <v>20.86</v>
      </c>
      <c r="Z1340" s="109"/>
      <c r="AA1340" s="554">
        <v>854777</v>
      </c>
      <c r="AB1340" s="554">
        <v>17830648.219999999</v>
      </c>
      <c r="AC1340" s="71"/>
      <c r="AD1340" s="71" t="s">
        <v>29</v>
      </c>
      <c r="AE1340" s="71" t="s">
        <v>30</v>
      </c>
      <c r="AF1340" s="71" t="s">
        <v>41</v>
      </c>
      <c r="AG1340" s="71" t="s">
        <v>32</v>
      </c>
      <c r="AH1340" s="103"/>
      <c r="AI1340" s="71"/>
      <c r="AJ1340" s="103"/>
      <c r="AK1340" s="103"/>
      <c r="AL1340" s="554" t="s">
        <v>35</v>
      </c>
      <c r="AM1340" s="554" t="s">
        <v>35</v>
      </c>
      <c r="AN1340" s="71"/>
      <c r="AO1340" s="103"/>
      <c r="AP1340" s="602" t="s">
        <v>35</v>
      </c>
      <c r="AQ1340" s="107"/>
      <c r="AR1340" s="107"/>
    </row>
    <row r="1341" spans="1:44" ht="37.5" outlineLevel="2">
      <c r="A1341" s="72">
        <v>88</v>
      </c>
      <c r="B1341" s="552" t="s">
        <v>35</v>
      </c>
      <c r="C1341" s="552"/>
      <c r="D1341" s="71"/>
      <c r="E1341" s="103"/>
      <c r="F1341" s="103"/>
      <c r="G1341" s="103"/>
      <c r="H1341" s="103"/>
      <c r="I1341" s="103"/>
      <c r="J1341" s="103"/>
      <c r="K1341" s="107"/>
      <c r="L1341" s="105" t="s">
        <v>35</v>
      </c>
      <c r="M1341" s="554" t="s">
        <v>35</v>
      </c>
      <c r="N1341" s="554" t="s">
        <v>35</v>
      </c>
      <c r="O1341" s="554" t="s">
        <v>35</v>
      </c>
      <c r="P1341" s="554" t="s">
        <v>35</v>
      </c>
      <c r="Q1341" s="71" t="s">
        <v>35</v>
      </c>
      <c r="R1341" s="103"/>
      <c r="S1341" s="103"/>
      <c r="T1341" s="554" t="s">
        <v>35</v>
      </c>
      <c r="U1341" s="554" t="s">
        <v>35</v>
      </c>
      <c r="V1341" s="554"/>
      <c r="W1341" s="107" t="s">
        <v>1271</v>
      </c>
      <c r="X1341" s="103" t="s">
        <v>27</v>
      </c>
      <c r="Y1341" s="108">
        <v>0.25</v>
      </c>
      <c r="Z1341" s="109"/>
      <c r="AA1341" s="554">
        <v>303189</v>
      </c>
      <c r="AB1341" s="554">
        <v>75797.25</v>
      </c>
      <c r="AC1341" s="71"/>
      <c r="AD1341" s="71"/>
      <c r="AE1341" s="71"/>
      <c r="AF1341" s="71"/>
      <c r="AG1341" s="71"/>
      <c r="AH1341" s="103"/>
      <c r="AI1341" s="71"/>
      <c r="AJ1341" s="103"/>
      <c r="AK1341" s="103"/>
      <c r="AL1341" s="554" t="s">
        <v>35</v>
      </c>
      <c r="AM1341" s="554" t="s">
        <v>35</v>
      </c>
      <c r="AN1341" s="71"/>
      <c r="AO1341" s="103"/>
      <c r="AP1341" s="602" t="s">
        <v>35</v>
      </c>
      <c r="AQ1341" s="107"/>
      <c r="AR1341" s="107"/>
    </row>
    <row r="1342" spans="1:44" outlineLevel="2">
      <c r="A1342" s="72">
        <v>88</v>
      </c>
      <c r="B1342" s="552" t="s">
        <v>35</v>
      </c>
      <c r="C1342" s="552"/>
      <c r="D1342" s="71"/>
      <c r="E1342" s="103"/>
      <c r="F1342" s="103"/>
      <c r="G1342" s="103"/>
      <c r="H1342" s="103"/>
      <c r="I1342" s="103"/>
      <c r="J1342" s="103"/>
      <c r="K1342" s="107"/>
      <c r="L1342" s="105" t="s">
        <v>35</v>
      </c>
      <c r="M1342" s="554" t="s">
        <v>35</v>
      </c>
      <c r="N1342" s="554" t="s">
        <v>35</v>
      </c>
      <c r="O1342" s="554" t="s">
        <v>35</v>
      </c>
      <c r="P1342" s="554" t="s">
        <v>35</v>
      </c>
      <c r="Q1342" s="71" t="s">
        <v>35</v>
      </c>
      <c r="R1342" s="103"/>
      <c r="S1342" s="103"/>
      <c r="T1342" s="554" t="s">
        <v>35</v>
      </c>
      <c r="U1342" s="554" t="s">
        <v>35</v>
      </c>
      <c r="V1342" s="554"/>
      <c r="W1342" s="107" t="s">
        <v>1006</v>
      </c>
      <c r="X1342" s="103" t="s">
        <v>27</v>
      </c>
      <c r="Y1342" s="108">
        <v>47.98</v>
      </c>
      <c r="Z1342" s="109"/>
      <c r="AA1342" s="554">
        <v>109890</v>
      </c>
      <c r="AB1342" s="554">
        <v>5272522.1999999993</v>
      </c>
      <c r="AC1342" s="71"/>
      <c r="AD1342" s="71"/>
      <c r="AE1342" s="71"/>
      <c r="AF1342" s="71"/>
      <c r="AG1342" s="71"/>
      <c r="AH1342" s="103"/>
      <c r="AI1342" s="71"/>
      <c r="AJ1342" s="103"/>
      <c r="AK1342" s="103"/>
      <c r="AL1342" s="554" t="s">
        <v>35</v>
      </c>
      <c r="AM1342" s="554" t="s">
        <v>35</v>
      </c>
      <c r="AN1342" s="71"/>
      <c r="AO1342" s="103"/>
      <c r="AP1342" s="602" t="s">
        <v>35</v>
      </c>
      <c r="AQ1342" s="107"/>
      <c r="AR1342" s="107"/>
    </row>
    <row r="1343" spans="1:44" ht="37.5" outlineLevel="2">
      <c r="A1343" s="72">
        <v>88</v>
      </c>
      <c r="B1343" s="552" t="s">
        <v>35</v>
      </c>
      <c r="C1343" s="552"/>
      <c r="D1343" s="71"/>
      <c r="E1343" s="103"/>
      <c r="F1343" s="103"/>
      <c r="G1343" s="103"/>
      <c r="H1343" s="103"/>
      <c r="I1343" s="103"/>
      <c r="J1343" s="103"/>
      <c r="K1343" s="107"/>
      <c r="L1343" s="105" t="s">
        <v>35</v>
      </c>
      <c r="M1343" s="554" t="s">
        <v>35</v>
      </c>
      <c r="N1343" s="554" t="s">
        <v>35</v>
      </c>
      <c r="O1343" s="554" t="s">
        <v>35</v>
      </c>
      <c r="P1343" s="554" t="s">
        <v>35</v>
      </c>
      <c r="Q1343" s="71" t="s">
        <v>35</v>
      </c>
      <c r="R1343" s="103"/>
      <c r="S1343" s="103"/>
      <c r="T1343" s="554" t="s">
        <v>35</v>
      </c>
      <c r="U1343" s="554" t="s">
        <v>35</v>
      </c>
      <c r="V1343" s="554"/>
      <c r="W1343" s="107" t="s">
        <v>1049</v>
      </c>
      <c r="X1343" s="103" t="s">
        <v>42</v>
      </c>
      <c r="Y1343" s="108">
        <v>1</v>
      </c>
      <c r="Z1343" s="109"/>
      <c r="AA1343" s="554">
        <v>3793079</v>
      </c>
      <c r="AB1343" s="554">
        <v>3793079</v>
      </c>
      <c r="AC1343" s="71"/>
      <c r="AD1343" s="71"/>
      <c r="AE1343" s="71"/>
      <c r="AF1343" s="71"/>
      <c r="AG1343" s="71"/>
      <c r="AH1343" s="103"/>
      <c r="AI1343" s="71"/>
      <c r="AJ1343" s="103"/>
      <c r="AK1343" s="103"/>
      <c r="AL1343" s="554" t="s">
        <v>35</v>
      </c>
      <c r="AM1343" s="554" t="s">
        <v>35</v>
      </c>
      <c r="AN1343" s="71"/>
      <c r="AO1343" s="103"/>
      <c r="AP1343" s="602" t="s">
        <v>35</v>
      </c>
      <c r="AQ1343" s="107"/>
      <c r="AR1343" s="107"/>
    </row>
    <row r="1344" spans="1:44" outlineLevel="2">
      <c r="A1344" s="72">
        <v>88</v>
      </c>
      <c r="B1344" s="552" t="s">
        <v>35</v>
      </c>
      <c r="C1344" s="552"/>
      <c r="D1344" s="71"/>
      <c r="E1344" s="103"/>
      <c r="F1344" s="103"/>
      <c r="G1344" s="103"/>
      <c r="H1344" s="103"/>
      <c r="I1344" s="103"/>
      <c r="J1344" s="103"/>
      <c r="K1344" s="107"/>
      <c r="L1344" s="105" t="s">
        <v>35</v>
      </c>
      <c r="M1344" s="554" t="s">
        <v>35</v>
      </c>
      <c r="N1344" s="554" t="s">
        <v>35</v>
      </c>
      <c r="O1344" s="554" t="s">
        <v>35</v>
      </c>
      <c r="P1344" s="554" t="s">
        <v>35</v>
      </c>
      <c r="Q1344" s="71" t="s">
        <v>35</v>
      </c>
      <c r="R1344" s="103"/>
      <c r="S1344" s="103"/>
      <c r="T1344" s="554" t="s">
        <v>35</v>
      </c>
      <c r="U1344" s="554" t="s">
        <v>35</v>
      </c>
      <c r="V1344" s="554"/>
      <c r="W1344" s="107" t="s">
        <v>1019</v>
      </c>
      <c r="X1344" s="103" t="s">
        <v>27</v>
      </c>
      <c r="Y1344" s="108">
        <v>30</v>
      </c>
      <c r="Z1344" s="109"/>
      <c r="AA1344" s="554">
        <v>330817</v>
      </c>
      <c r="AB1344" s="554">
        <v>9924510</v>
      </c>
      <c r="AC1344" s="71"/>
      <c r="AD1344" s="71"/>
      <c r="AE1344" s="71"/>
      <c r="AF1344" s="71"/>
      <c r="AG1344" s="71"/>
      <c r="AH1344" s="103"/>
      <c r="AI1344" s="71"/>
      <c r="AJ1344" s="103"/>
      <c r="AK1344" s="103"/>
      <c r="AL1344" s="554" t="s">
        <v>35</v>
      </c>
      <c r="AM1344" s="554" t="s">
        <v>35</v>
      </c>
      <c r="AN1344" s="71"/>
      <c r="AO1344" s="103"/>
      <c r="AP1344" s="602" t="s">
        <v>35</v>
      </c>
      <c r="AQ1344" s="107"/>
      <c r="AR1344" s="107"/>
    </row>
    <row r="1345" spans="1:44" outlineLevel="2">
      <c r="A1345" s="72">
        <v>88</v>
      </c>
      <c r="B1345" s="552"/>
      <c r="C1345" s="552"/>
      <c r="D1345" s="61"/>
      <c r="E1345" s="103"/>
      <c r="F1345" s="103"/>
      <c r="G1345" s="103"/>
      <c r="H1345" s="103"/>
      <c r="I1345" s="103"/>
      <c r="J1345" s="103"/>
      <c r="K1345" s="107"/>
      <c r="L1345" s="105" t="s">
        <v>35</v>
      </c>
      <c r="M1345" s="554" t="s">
        <v>35</v>
      </c>
      <c r="N1345" s="554" t="s">
        <v>35</v>
      </c>
      <c r="O1345" s="554" t="s">
        <v>35</v>
      </c>
      <c r="P1345" s="554" t="s">
        <v>35</v>
      </c>
      <c r="Q1345" s="71" t="s">
        <v>35</v>
      </c>
      <c r="R1345" s="103"/>
      <c r="S1345" s="103"/>
      <c r="T1345" s="554" t="s">
        <v>35</v>
      </c>
      <c r="U1345" s="554" t="s">
        <v>35</v>
      </c>
      <c r="V1345" s="554"/>
      <c r="W1345" s="107"/>
      <c r="X1345" s="103"/>
      <c r="Y1345" s="108"/>
      <c r="Z1345" s="109"/>
      <c r="AA1345" s="554" t="s">
        <v>35</v>
      </c>
      <c r="AB1345" s="554" t="s">
        <v>35</v>
      </c>
      <c r="AC1345" s="71"/>
      <c r="AD1345" s="71"/>
      <c r="AE1345" s="71"/>
      <c r="AF1345" s="71"/>
      <c r="AG1345" s="71"/>
      <c r="AH1345" s="103"/>
      <c r="AI1345" s="71"/>
      <c r="AJ1345" s="103"/>
      <c r="AK1345" s="103"/>
      <c r="AL1345" s="554" t="s">
        <v>35</v>
      </c>
      <c r="AM1345" s="554" t="s">
        <v>35</v>
      </c>
      <c r="AN1345" s="71"/>
      <c r="AO1345" s="103"/>
      <c r="AP1345" s="602" t="s">
        <v>35</v>
      </c>
      <c r="AQ1345" s="107"/>
      <c r="AR1345" s="107"/>
    </row>
    <row r="1346" spans="1:44" outlineLevel="1">
      <c r="A1346" s="84" t="s">
        <v>2071</v>
      </c>
      <c r="B1346" s="552">
        <v>89</v>
      </c>
      <c r="C1346" s="552">
        <v>471</v>
      </c>
      <c r="D1346" s="61" t="s">
        <v>458</v>
      </c>
      <c r="E1346" s="162"/>
      <c r="F1346" s="103"/>
      <c r="G1346" s="162"/>
      <c r="H1346" s="162"/>
      <c r="I1346" s="162"/>
      <c r="J1346" s="162"/>
      <c r="K1346" s="129"/>
      <c r="L1346" s="167">
        <v>85.2</v>
      </c>
      <c r="M1346" s="553"/>
      <c r="N1346" s="553"/>
      <c r="O1346" s="553">
        <v>143050800</v>
      </c>
      <c r="P1346" s="553">
        <v>0</v>
      </c>
      <c r="Q1346" s="61"/>
      <c r="R1346" s="162"/>
      <c r="S1346" s="162">
        <v>0</v>
      </c>
      <c r="T1346" s="553"/>
      <c r="U1346" s="553">
        <v>0</v>
      </c>
      <c r="V1346" s="553"/>
      <c r="W1346" s="129"/>
      <c r="X1346" s="162"/>
      <c r="Y1346" s="169">
        <v>175.12900000000005</v>
      </c>
      <c r="Z1346" s="170">
        <v>0</v>
      </c>
      <c r="AA1346" s="553"/>
      <c r="AB1346" s="553">
        <v>496769254.76200002</v>
      </c>
      <c r="AC1346" s="71"/>
      <c r="AD1346" s="71"/>
      <c r="AE1346" s="71"/>
      <c r="AF1346" s="71"/>
      <c r="AG1346" s="71"/>
      <c r="AH1346" s="103"/>
      <c r="AI1346" s="61"/>
      <c r="AJ1346" s="162"/>
      <c r="AK1346" s="162">
        <v>3</v>
      </c>
      <c r="AL1346" s="553"/>
      <c r="AM1346" s="553">
        <v>37847200</v>
      </c>
      <c r="AN1346" s="61"/>
      <c r="AO1346" s="162">
        <v>1</v>
      </c>
      <c r="AP1346" s="602">
        <v>677667254.76200008</v>
      </c>
      <c r="AQ1346" s="111"/>
      <c r="AR1346" s="111"/>
    </row>
    <row r="1347" spans="1:44" ht="96.75" outlineLevel="2">
      <c r="A1347" s="72">
        <v>89</v>
      </c>
      <c r="B1347" s="552" t="s">
        <v>35</v>
      </c>
      <c r="C1347" s="552"/>
      <c r="D1347" s="71" t="s">
        <v>459</v>
      </c>
      <c r="E1347" s="103">
        <v>2</v>
      </c>
      <c r="F1347" s="103"/>
      <c r="G1347" s="103">
        <v>476</v>
      </c>
      <c r="H1347" s="103">
        <v>79</v>
      </c>
      <c r="I1347" s="103" t="s">
        <v>223</v>
      </c>
      <c r="J1347" s="103" t="s">
        <v>224</v>
      </c>
      <c r="K1347" s="107" t="s">
        <v>973</v>
      </c>
      <c r="L1347" s="105">
        <v>85.2</v>
      </c>
      <c r="M1347" s="554">
        <v>1679000</v>
      </c>
      <c r="N1347" s="554">
        <v>0</v>
      </c>
      <c r="O1347" s="554">
        <v>143050800</v>
      </c>
      <c r="P1347" s="554">
        <v>0</v>
      </c>
      <c r="Q1347" s="71" t="s">
        <v>35</v>
      </c>
      <c r="R1347" s="103"/>
      <c r="S1347" s="103"/>
      <c r="T1347" s="554" t="s">
        <v>35</v>
      </c>
      <c r="U1347" s="554" t="s">
        <v>35</v>
      </c>
      <c r="V1347" s="554" t="s">
        <v>2163</v>
      </c>
      <c r="W1347" s="107" t="s">
        <v>1005</v>
      </c>
      <c r="X1347" s="103" t="s">
        <v>27</v>
      </c>
      <c r="Y1347" s="108">
        <v>75.45</v>
      </c>
      <c r="Z1347" s="109"/>
      <c r="AA1347" s="554">
        <v>5559129</v>
      </c>
      <c r="AB1347" s="554">
        <v>419436283.05000001</v>
      </c>
      <c r="AC1347" s="71" t="s">
        <v>28</v>
      </c>
      <c r="AD1347" s="71" t="s">
        <v>29</v>
      </c>
      <c r="AE1347" s="71" t="s">
        <v>30</v>
      </c>
      <c r="AF1347" s="71" t="s">
        <v>31</v>
      </c>
      <c r="AG1347" s="71" t="s">
        <v>34</v>
      </c>
      <c r="AH1347" s="103" t="s">
        <v>33</v>
      </c>
      <c r="AI1347" s="71" t="s">
        <v>562</v>
      </c>
      <c r="AJ1347" s="103" t="s">
        <v>409</v>
      </c>
      <c r="AK1347" s="103">
        <v>2</v>
      </c>
      <c r="AL1347" s="554">
        <v>12423600</v>
      </c>
      <c r="AM1347" s="554">
        <v>24847200</v>
      </c>
      <c r="AN1347" s="71" t="s">
        <v>407</v>
      </c>
      <c r="AO1347" s="103">
        <v>1</v>
      </c>
      <c r="AP1347" s="602" t="s">
        <v>35</v>
      </c>
      <c r="AQ1347" s="111" t="s">
        <v>753</v>
      </c>
      <c r="AR1347" s="111" t="s">
        <v>2021</v>
      </c>
    </row>
    <row r="1348" spans="1:44" ht="112.5" outlineLevel="2">
      <c r="A1348" s="72">
        <v>89</v>
      </c>
      <c r="B1348" s="552" t="s">
        <v>35</v>
      </c>
      <c r="C1348" s="552"/>
      <c r="D1348" s="71" t="s">
        <v>71</v>
      </c>
      <c r="E1348" s="103"/>
      <c r="F1348" s="103"/>
      <c r="G1348" s="103"/>
      <c r="H1348" s="103"/>
      <c r="I1348" s="103"/>
      <c r="J1348" s="103"/>
      <c r="K1348" s="107"/>
      <c r="L1348" s="105" t="s">
        <v>35</v>
      </c>
      <c r="M1348" s="554" t="s">
        <v>35</v>
      </c>
      <c r="N1348" s="554" t="s">
        <v>35</v>
      </c>
      <c r="O1348" s="554" t="s">
        <v>35</v>
      </c>
      <c r="P1348" s="554" t="s">
        <v>35</v>
      </c>
      <c r="Q1348" s="71" t="s">
        <v>35</v>
      </c>
      <c r="R1348" s="103"/>
      <c r="S1348" s="103"/>
      <c r="T1348" s="554" t="s">
        <v>35</v>
      </c>
      <c r="U1348" s="554" t="s">
        <v>35</v>
      </c>
      <c r="V1348" s="554"/>
      <c r="W1348" s="107" t="s">
        <v>1107</v>
      </c>
      <c r="X1348" s="103" t="s">
        <v>27</v>
      </c>
      <c r="Y1348" s="108">
        <v>63.2</v>
      </c>
      <c r="Z1348" s="109"/>
      <c r="AA1348" s="554">
        <v>109890</v>
      </c>
      <c r="AB1348" s="554">
        <v>6945048</v>
      </c>
      <c r="AC1348" s="71"/>
      <c r="AD1348" s="71"/>
      <c r="AE1348" s="71"/>
      <c r="AF1348" s="71"/>
      <c r="AG1348" s="71"/>
      <c r="AH1348" s="103"/>
      <c r="AI1348" s="71" t="s">
        <v>578</v>
      </c>
      <c r="AJ1348" s="103" t="s">
        <v>560</v>
      </c>
      <c r="AK1348" s="103">
        <v>1</v>
      </c>
      <c r="AL1348" s="554">
        <v>13000000</v>
      </c>
      <c r="AM1348" s="554">
        <v>13000000</v>
      </c>
      <c r="AN1348" s="71"/>
      <c r="AO1348" s="103"/>
      <c r="AP1348" s="602" t="s">
        <v>35</v>
      </c>
      <c r="AQ1348" s="59" t="s">
        <v>531</v>
      </c>
      <c r="AR1348" s="59" t="s">
        <v>2059</v>
      </c>
    </row>
    <row r="1349" spans="1:44" ht="131.25" outlineLevel="2">
      <c r="A1349" s="72">
        <v>89</v>
      </c>
      <c r="B1349" s="552" t="s">
        <v>35</v>
      </c>
      <c r="C1349" s="552"/>
      <c r="D1349" s="71"/>
      <c r="E1349" s="103"/>
      <c r="F1349" s="103"/>
      <c r="G1349" s="103"/>
      <c r="H1349" s="103"/>
      <c r="I1349" s="103"/>
      <c r="J1349" s="103"/>
      <c r="K1349" s="107"/>
      <c r="L1349" s="105" t="s">
        <v>35</v>
      </c>
      <c r="M1349" s="554" t="s">
        <v>35</v>
      </c>
      <c r="N1349" s="554" t="s">
        <v>35</v>
      </c>
      <c r="O1349" s="554" t="s">
        <v>35</v>
      </c>
      <c r="P1349" s="554" t="s">
        <v>35</v>
      </c>
      <c r="Q1349" s="71" t="s">
        <v>35</v>
      </c>
      <c r="R1349" s="103"/>
      <c r="S1349" s="103"/>
      <c r="T1349" s="554" t="s">
        <v>35</v>
      </c>
      <c r="U1349" s="554" t="s">
        <v>35</v>
      </c>
      <c r="V1349" s="554"/>
      <c r="W1349" s="107" t="s">
        <v>1273</v>
      </c>
      <c r="X1349" s="103" t="s">
        <v>38</v>
      </c>
      <c r="Y1349" s="108">
        <v>1.7290000000000001</v>
      </c>
      <c r="Z1349" s="109"/>
      <c r="AA1349" s="554">
        <v>2523428</v>
      </c>
      <c r="AB1349" s="554">
        <v>4363007.0120000001</v>
      </c>
      <c r="AC1349" s="71"/>
      <c r="AD1349" s="71"/>
      <c r="AE1349" s="71"/>
      <c r="AF1349" s="71"/>
      <c r="AG1349" s="71"/>
      <c r="AH1349" s="103"/>
      <c r="AI1349" s="71"/>
      <c r="AJ1349" s="103"/>
      <c r="AK1349" s="103"/>
      <c r="AL1349" s="554" t="s">
        <v>35</v>
      </c>
      <c r="AM1349" s="554" t="s">
        <v>35</v>
      </c>
      <c r="AN1349" s="71"/>
      <c r="AO1349" s="103"/>
      <c r="AP1349" s="602" t="s">
        <v>35</v>
      </c>
      <c r="AQ1349" s="59" t="s">
        <v>548</v>
      </c>
      <c r="AR1349" s="59" t="s">
        <v>2053</v>
      </c>
    </row>
    <row r="1350" spans="1:44" ht="93.75" outlineLevel="2">
      <c r="A1350" s="72">
        <v>89</v>
      </c>
      <c r="B1350" s="552" t="s">
        <v>35</v>
      </c>
      <c r="C1350" s="552"/>
      <c r="D1350" s="71"/>
      <c r="E1350" s="103"/>
      <c r="F1350" s="103"/>
      <c r="G1350" s="103"/>
      <c r="H1350" s="103"/>
      <c r="I1350" s="103"/>
      <c r="J1350" s="103"/>
      <c r="K1350" s="107"/>
      <c r="L1350" s="105" t="s">
        <v>35</v>
      </c>
      <c r="M1350" s="554" t="s">
        <v>35</v>
      </c>
      <c r="N1350" s="554" t="s">
        <v>35</v>
      </c>
      <c r="O1350" s="554" t="s">
        <v>35</v>
      </c>
      <c r="P1350" s="554" t="s">
        <v>35</v>
      </c>
      <c r="Q1350" s="71" t="s">
        <v>35</v>
      </c>
      <c r="R1350" s="103"/>
      <c r="S1350" s="103"/>
      <c r="T1350" s="554" t="s">
        <v>35</v>
      </c>
      <c r="U1350" s="554" t="s">
        <v>35</v>
      </c>
      <c r="V1350" s="554"/>
      <c r="W1350" s="107" t="s">
        <v>1080</v>
      </c>
      <c r="X1350" s="103" t="s">
        <v>27</v>
      </c>
      <c r="Y1350" s="108">
        <v>3.68</v>
      </c>
      <c r="Z1350" s="109"/>
      <c r="AA1350" s="554">
        <v>10375629</v>
      </c>
      <c r="AB1350" s="554">
        <v>38182314.719999999</v>
      </c>
      <c r="AC1350" s="71"/>
      <c r="AD1350" s="71"/>
      <c r="AE1350" s="71"/>
      <c r="AF1350" s="71" t="s">
        <v>31</v>
      </c>
      <c r="AG1350" s="71"/>
      <c r="AH1350" s="103" t="s">
        <v>33</v>
      </c>
      <c r="AI1350" s="71"/>
      <c r="AJ1350" s="103"/>
      <c r="AK1350" s="103"/>
      <c r="AL1350" s="554" t="s">
        <v>35</v>
      </c>
      <c r="AM1350" s="554" t="s">
        <v>35</v>
      </c>
      <c r="AN1350" s="71"/>
      <c r="AO1350" s="103"/>
      <c r="AP1350" s="602" t="s">
        <v>35</v>
      </c>
      <c r="AQ1350" s="59" t="s">
        <v>537</v>
      </c>
      <c r="AR1350" s="59" t="s">
        <v>2048</v>
      </c>
    </row>
    <row r="1351" spans="1:44" ht="37.5" outlineLevel="2">
      <c r="A1351" s="72">
        <v>89</v>
      </c>
      <c r="B1351" s="552" t="s">
        <v>35</v>
      </c>
      <c r="C1351" s="552"/>
      <c r="D1351" s="71"/>
      <c r="E1351" s="103"/>
      <c r="F1351" s="103"/>
      <c r="G1351" s="103"/>
      <c r="H1351" s="103"/>
      <c r="I1351" s="103"/>
      <c r="J1351" s="103"/>
      <c r="K1351" s="107"/>
      <c r="L1351" s="105" t="s">
        <v>35</v>
      </c>
      <c r="M1351" s="554" t="s">
        <v>35</v>
      </c>
      <c r="N1351" s="554" t="s">
        <v>35</v>
      </c>
      <c r="O1351" s="554" t="s">
        <v>35</v>
      </c>
      <c r="P1351" s="554" t="s">
        <v>35</v>
      </c>
      <c r="Q1351" s="71" t="s">
        <v>35</v>
      </c>
      <c r="R1351" s="103"/>
      <c r="S1351" s="103"/>
      <c r="T1351" s="554" t="s">
        <v>35</v>
      </c>
      <c r="U1351" s="554" t="s">
        <v>35</v>
      </c>
      <c r="V1351" s="554"/>
      <c r="W1351" s="107" t="s">
        <v>1185</v>
      </c>
      <c r="X1351" s="103" t="s">
        <v>27</v>
      </c>
      <c r="Y1351" s="108">
        <v>5.87</v>
      </c>
      <c r="Z1351" s="109"/>
      <c r="AA1351" s="554">
        <v>2613835</v>
      </c>
      <c r="AB1351" s="554">
        <v>15343211.450000001</v>
      </c>
      <c r="AC1351" s="71"/>
      <c r="AD1351" s="71"/>
      <c r="AE1351" s="71"/>
      <c r="AF1351" s="71"/>
      <c r="AG1351" s="71"/>
      <c r="AH1351" s="103"/>
      <c r="AI1351" s="71"/>
      <c r="AJ1351" s="103"/>
      <c r="AK1351" s="103"/>
      <c r="AL1351" s="554" t="s">
        <v>35</v>
      </c>
      <c r="AM1351" s="554" t="s">
        <v>35</v>
      </c>
      <c r="AN1351" s="71"/>
      <c r="AO1351" s="103"/>
      <c r="AP1351" s="602" t="s">
        <v>35</v>
      </c>
      <c r="AQ1351" s="585" t="s">
        <v>2049</v>
      </c>
      <c r="AR1351" s="585"/>
    </row>
    <row r="1352" spans="1:44" ht="33.75" outlineLevel="2">
      <c r="A1352" s="72">
        <v>89</v>
      </c>
      <c r="B1352" s="552" t="s">
        <v>35</v>
      </c>
      <c r="C1352" s="552"/>
      <c r="D1352" s="71"/>
      <c r="E1352" s="103"/>
      <c r="F1352" s="103"/>
      <c r="G1352" s="103"/>
      <c r="H1352" s="103"/>
      <c r="I1352" s="103"/>
      <c r="J1352" s="103"/>
      <c r="K1352" s="107"/>
      <c r="L1352" s="105" t="s">
        <v>35</v>
      </c>
      <c r="M1352" s="554" t="s">
        <v>35</v>
      </c>
      <c r="N1352" s="554" t="s">
        <v>35</v>
      </c>
      <c r="O1352" s="554" t="s">
        <v>35</v>
      </c>
      <c r="P1352" s="554" t="s">
        <v>35</v>
      </c>
      <c r="Q1352" s="71" t="s">
        <v>35</v>
      </c>
      <c r="R1352" s="103"/>
      <c r="S1352" s="103"/>
      <c r="T1352" s="554" t="s">
        <v>35</v>
      </c>
      <c r="U1352" s="554" t="s">
        <v>35</v>
      </c>
      <c r="V1352" s="554"/>
      <c r="W1352" s="107" t="s">
        <v>1023</v>
      </c>
      <c r="X1352" s="103" t="s">
        <v>38</v>
      </c>
      <c r="Y1352" s="108">
        <v>0.15</v>
      </c>
      <c r="Z1352" s="109"/>
      <c r="AA1352" s="554">
        <v>2523428</v>
      </c>
      <c r="AB1352" s="554">
        <v>378514.2</v>
      </c>
      <c r="AC1352" s="71"/>
      <c r="AD1352" s="71"/>
      <c r="AE1352" s="71"/>
      <c r="AF1352" s="71"/>
      <c r="AG1352" s="71"/>
      <c r="AH1352" s="103"/>
      <c r="AI1352" s="71"/>
      <c r="AJ1352" s="103"/>
      <c r="AK1352" s="103"/>
      <c r="AL1352" s="554" t="s">
        <v>35</v>
      </c>
      <c r="AM1352" s="554" t="s">
        <v>35</v>
      </c>
      <c r="AN1352" s="71"/>
      <c r="AO1352" s="103"/>
      <c r="AP1352" s="602" t="s">
        <v>35</v>
      </c>
      <c r="AQ1352" s="584" t="s">
        <v>1948</v>
      </c>
      <c r="AR1352" s="584"/>
    </row>
    <row r="1353" spans="1:44" outlineLevel="2">
      <c r="A1353" s="72">
        <v>89</v>
      </c>
      <c r="B1353" s="552" t="s">
        <v>35</v>
      </c>
      <c r="C1353" s="552"/>
      <c r="D1353" s="71"/>
      <c r="E1353" s="103"/>
      <c r="F1353" s="103"/>
      <c r="G1353" s="103"/>
      <c r="H1353" s="103"/>
      <c r="I1353" s="103"/>
      <c r="J1353" s="103"/>
      <c r="K1353" s="107"/>
      <c r="L1353" s="105" t="s">
        <v>35</v>
      </c>
      <c r="M1353" s="554" t="s">
        <v>35</v>
      </c>
      <c r="N1353" s="554" t="s">
        <v>35</v>
      </c>
      <c r="O1353" s="554" t="s">
        <v>35</v>
      </c>
      <c r="P1353" s="554" t="s">
        <v>35</v>
      </c>
      <c r="Q1353" s="71" t="s">
        <v>35</v>
      </c>
      <c r="R1353" s="103"/>
      <c r="S1353" s="103"/>
      <c r="T1353" s="554" t="s">
        <v>35</v>
      </c>
      <c r="U1353" s="554" t="s">
        <v>35</v>
      </c>
      <c r="V1353" s="554"/>
      <c r="W1353" s="107" t="s">
        <v>1105</v>
      </c>
      <c r="X1353" s="103" t="s">
        <v>27</v>
      </c>
      <c r="Y1353" s="108">
        <v>0.96</v>
      </c>
      <c r="Z1353" s="109"/>
      <c r="AA1353" s="554">
        <v>292949</v>
      </c>
      <c r="AB1353" s="554">
        <v>281231.03999999998</v>
      </c>
      <c r="AC1353" s="71"/>
      <c r="AD1353" s="71"/>
      <c r="AE1353" s="71"/>
      <c r="AF1353" s="71"/>
      <c r="AG1353" s="71"/>
      <c r="AH1353" s="103"/>
      <c r="AI1353" s="71"/>
      <c r="AJ1353" s="103"/>
      <c r="AK1353" s="103"/>
      <c r="AL1353" s="554" t="s">
        <v>35</v>
      </c>
      <c r="AM1353" s="554" t="s">
        <v>35</v>
      </c>
      <c r="AN1353" s="71"/>
      <c r="AO1353" s="103"/>
      <c r="AP1353" s="602" t="s">
        <v>35</v>
      </c>
      <c r="AQ1353" s="107"/>
      <c r="AR1353" s="107"/>
    </row>
    <row r="1354" spans="1:44" outlineLevel="2">
      <c r="A1354" s="72">
        <v>89</v>
      </c>
      <c r="B1354" s="552" t="s">
        <v>35</v>
      </c>
      <c r="C1354" s="552"/>
      <c r="D1354" s="71"/>
      <c r="E1354" s="103"/>
      <c r="F1354" s="103"/>
      <c r="G1354" s="103"/>
      <c r="H1354" s="103"/>
      <c r="I1354" s="103"/>
      <c r="J1354" s="103"/>
      <c r="K1354" s="107"/>
      <c r="L1354" s="105" t="s">
        <v>35</v>
      </c>
      <c r="M1354" s="554" t="s">
        <v>35</v>
      </c>
      <c r="N1354" s="554" t="s">
        <v>35</v>
      </c>
      <c r="O1354" s="554" t="s">
        <v>35</v>
      </c>
      <c r="P1354" s="554" t="s">
        <v>35</v>
      </c>
      <c r="Q1354" s="71" t="s">
        <v>35</v>
      </c>
      <c r="R1354" s="103"/>
      <c r="S1354" s="103"/>
      <c r="T1354" s="554" t="s">
        <v>35</v>
      </c>
      <c r="U1354" s="554" t="s">
        <v>35</v>
      </c>
      <c r="V1354" s="554"/>
      <c r="W1354" s="107" t="s">
        <v>1130</v>
      </c>
      <c r="X1354" s="103" t="s">
        <v>27</v>
      </c>
      <c r="Y1354" s="108">
        <v>3.72</v>
      </c>
      <c r="Z1354" s="109"/>
      <c r="AA1354" s="554">
        <v>282038</v>
      </c>
      <c r="AB1354" s="554">
        <v>1049181.3600000001</v>
      </c>
      <c r="AC1354" s="71"/>
      <c r="AD1354" s="71"/>
      <c r="AE1354" s="71"/>
      <c r="AF1354" s="71"/>
      <c r="AG1354" s="71"/>
      <c r="AH1354" s="103"/>
      <c r="AI1354" s="71"/>
      <c r="AJ1354" s="103"/>
      <c r="AK1354" s="103"/>
      <c r="AL1354" s="554" t="s">
        <v>35</v>
      </c>
      <c r="AM1354" s="554" t="s">
        <v>35</v>
      </c>
      <c r="AN1354" s="71"/>
      <c r="AO1354" s="103"/>
      <c r="AP1354" s="602" t="s">
        <v>35</v>
      </c>
      <c r="AQ1354" s="107"/>
      <c r="AR1354" s="107"/>
    </row>
    <row r="1355" spans="1:44" outlineLevel="2">
      <c r="A1355" s="72">
        <v>89</v>
      </c>
      <c r="B1355" s="552" t="s">
        <v>35</v>
      </c>
      <c r="C1355" s="552"/>
      <c r="D1355" s="71"/>
      <c r="E1355" s="103"/>
      <c r="F1355" s="103"/>
      <c r="G1355" s="103"/>
      <c r="H1355" s="103"/>
      <c r="I1355" s="103"/>
      <c r="J1355" s="103"/>
      <c r="K1355" s="107"/>
      <c r="L1355" s="105" t="s">
        <v>35</v>
      </c>
      <c r="M1355" s="554" t="s">
        <v>35</v>
      </c>
      <c r="N1355" s="554" t="s">
        <v>35</v>
      </c>
      <c r="O1355" s="554" t="s">
        <v>35</v>
      </c>
      <c r="P1355" s="554" t="s">
        <v>35</v>
      </c>
      <c r="Q1355" s="71" t="s">
        <v>35</v>
      </c>
      <c r="R1355" s="103"/>
      <c r="S1355" s="103"/>
      <c r="T1355" s="554" t="s">
        <v>35</v>
      </c>
      <c r="U1355" s="554" t="s">
        <v>35</v>
      </c>
      <c r="V1355" s="554"/>
      <c r="W1355" s="107" t="s">
        <v>1274</v>
      </c>
      <c r="X1355" s="103" t="s">
        <v>27</v>
      </c>
      <c r="Y1355" s="108">
        <v>1.35</v>
      </c>
      <c r="Z1355" s="109"/>
      <c r="AA1355" s="554">
        <v>1398600</v>
      </c>
      <c r="AB1355" s="554">
        <v>1888110.0000000002</v>
      </c>
      <c r="AC1355" s="71"/>
      <c r="AD1355" s="71"/>
      <c r="AE1355" s="71"/>
      <c r="AF1355" s="71"/>
      <c r="AG1355" s="71"/>
      <c r="AH1355" s="103"/>
      <c r="AI1355" s="71"/>
      <c r="AJ1355" s="103"/>
      <c r="AK1355" s="103"/>
      <c r="AL1355" s="554" t="s">
        <v>35</v>
      </c>
      <c r="AM1355" s="554" t="s">
        <v>35</v>
      </c>
      <c r="AN1355" s="71"/>
      <c r="AO1355" s="103"/>
      <c r="AP1355" s="602" t="s">
        <v>35</v>
      </c>
      <c r="AQ1355" s="107"/>
      <c r="AR1355" s="107"/>
    </row>
    <row r="1356" spans="1:44" ht="37.5" outlineLevel="2">
      <c r="A1356" s="72">
        <v>89</v>
      </c>
      <c r="B1356" s="552" t="s">
        <v>35</v>
      </c>
      <c r="C1356" s="552"/>
      <c r="D1356" s="71"/>
      <c r="E1356" s="103"/>
      <c r="F1356" s="103"/>
      <c r="G1356" s="103"/>
      <c r="H1356" s="103"/>
      <c r="I1356" s="103"/>
      <c r="J1356" s="103"/>
      <c r="K1356" s="107"/>
      <c r="L1356" s="105" t="s">
        <v>35</v>
      </c>
      <c r="M1356" s="554" t="s">
        <v>35</v>
      </c>
      <c r="N1356" s="554" t="s">
        <v>35</v>
      </c>
      <c r="O1356" s="554" t="s">
        <v>35</v>
      </c>
      <c r="P1356" s="554" t="s">
        <v>35</v>
      </c>
      <c r="Q1356" s="71" t="s">
        <v>35</v>
      </c>
      <c r="R1356" s="103"/>
      <c r="S1356" s="103"/>
      <c r="T1356" s="554" t="s">
        <v>35</v>
      </c>
      <c r="U1356" s="554" t="s">
        <v>35</v>
      </c>
      <c r="V1356" s="554"/>
      <c r="W1356" s="107" t="s">
        <v>1275</v>
      </c>
      <c r="X1356" s="103" t="s">
        <v>27</v>
      </c>
      <c r="Y1356" s="108">
        <v>2.4700000000000002</v>
      </c>
      <c r="Z1356" s="109"/>
      <c r="AA1356" s="554">
        <v>292949</v>
      </c>
      <c r="AB1356" s="554">
        <v>723584.03</v>
      </c>
      <c r="AC1356" s="71"/>
      <c r="AD1356" s="71"/>
      <c r="AE1356" s="71"/>
      <c r="AF1356" s="71"/>
      <c r="AG1356" s="71"/>
      <c r="AH1356" s="103"/>
      <c r="AI1356" s="71"/>
      <c r="AJ1356" s="103"/>
      <c r="AK1356" s="103"/>
      <c r="AL1356" s="554" t="s">
        <v>35</v>
      </c>
      <c r="AM1356" s="554" t="s">
        <v>35</v>
      </c>
      <c r="AN1356" s="71"/>
      <c r="AO1356" s="103"/>
      <c r="AP1356" s="602" t="s">
        <v>35</v>
      </c>
      <c r="AQ1356" s="107"/>
      <c r="AR1356" s="107"/>
    </row>
    <row r="1357" spans="1:44" outlineLevel="2">
      <c r="A1357" s="72">
        <v>89</v>
      </c>
      <c r="B1357" s="552" t="s">
        <v>35</v>
      </c>
      <c r="C1357" s="552"/>
      <c r="D1357" s="71"/>
      <c r="E1357" s="103"/>
      <c r="F1357" s="103"/>
      <c r="G1357" s="103"/>
      <c r="H1357" s="103"/>
      <c r="I1357" s="103"/>
      <c r="J1357" s="103"/>
      <c r="K1357" s="107"/>
      <c r="L1357" s="105" t="s">
        <v>35</v>
      </c>
      <c r="M1357" s="554" t="s">
        <v>35</v>
      </c>
      <c r="N1357" s="554" t="s">
        <v>35</v>
      </c>
      <c r="O1357" s="554" t="s">
        <v>35</v>
      </c>
      <c r="P1357" s="554" t="s">
        <v>35</v>
      </c>
      <c r="Q1357" s="71" t="s">
        <v>35</v>
      </c>
      <c r="R1357" s="103"/>
      <c r="S1357" s="103"/>
      <c r="T1357" s="554" t="s">
        <v>35</v>
      </c>
      <c r="U1357" s="554" t="s">
        <v>35</v>
      </c>
      <c r="V1357" s="554"/>
      <c r="W1357" s="107" t="s">
        <v>1276</v>
      </c>
      <c r="X1357" s="103" t="s">
        <v>27</v>
      </c>
      <c r="Y1357" s="108">
        <v>2.4</v>
      </c>
      <c r="Z1357" s="109"/>
      <c r="AA1357" s="554">
        <v>282038</v>
      </c>
      <c r="AB1357" s="554">
        <v>676891.2</v>
      </c>
      <c r="AC1357" s="71"/>
      <c r="AD1357" s="71"/>
      <c r="AE1357" s="71"/>
      <c r="AF1357" s="71"/>
      <c r="AG1357" s="71"/>
      <c r="AH1357" s="103"/>
      <c r="AI1357" s="71"/>
      <c r="AJ1357" s="103"/>
      <c r="AK1357" s="103"/>
      <c r="AL1357" s="554" t="s">
        <v>35</v>
      </c>
      <c r="AM1357" s="554" t="s">
        <v>35</v>
      </c>
      <c r="AN1357" s="71"/>
      <c r="AO1357" s="103"/>
      <c r="AP1357" s="602" t="s">
        <v>35</v>
      </c>
      <c r="AQ1357" s="107"/>
      <c r="AR1357" s="107"/>
    </row>
    <row r="1358" spans="1:44" outlineLevel="2">
      <c r="A1358" s="72">
        <v>89</v>
      </c>
      <c r="B1358" s="552" t="s">
        <v>35</v>
      </c>
      <c r="C1358" s="552"/>
      <c r="D1358" s="71"/>
      <c r="E1358" s="103"/>
      <c r="F1358" s="103"/>
      <c r="G1358" s="103"/>
      <c r="H1358" s="103"/>
      <c r="I1358" s="103"/>
      <c r="J1358" s="103"/>
      <c r="K1358" s="107"/>
      <c r="L1358" s="105" t="s">
        <v>35</v>
      </c>
      <c r="M1358" s="554" t="s">
        <v>35</v>
      </c>
      <c r="N1358" s="554" t="s">
        <v>35</v>
      </c>
      <c r="O1358" s="554" t="s">
        <v>35</v>
      </c>
      <c r="P1358" s="554" t="s">
        <v>35</v>
      </c>
      <c r="Q1358" s="71" t="s">
        <v>35</v>
      </c>
      <c r="R1358" s="103"/>
      <c r="S1358" s="103"/>
      <c r="T1358" s="554" t="s">
        <v>35</v>
      </c>
      <c r="U1358" s="554" t="s">
        <v>35</v>
      </c>
      <c r="V1358" s="554"/>
      <c r="W1358" s="107" t="s">
        <v>1108</v>
      </c>
      <c r="X1358" s="103" t="s">
        <v>27</v>
      </c>
      <c r="Y1358" s="108">
        <v>13.15</v>
      </c>
      <c r="Z1358" s="109"/>
      <c r="AA1358" s="554">
        <v>282038</v>
      </c>
      <c r="AB1358" s="554">
        <v>3708799.7</v>
      </c>
      <c r="AC1358" s="71"/>
      <c r="AD1358" s="71"/>
      <c r="AE1358" s="71"/>
      <c r="AF1358" s="71"/>
      <c r="AG1358" s="71"/>
      <c r="AH1358" s="103"/>
      <c r="AI1358" s="71"/>
      <c r="AJ1358" s="103"/>
      <c r="AK1358" s="103"/>
      <c r="AL1358" s="554" t="s">
        <v>35</v>
      </c>
      <c r="AM1358" s="554" t="s">
        <v>35</v>
      </c>
      <c r="AN1358" s="71"/>
      <c r="AO1358" s="103"/>
      <c r="AP1358" s="602" t="s">
        <v>35</v>
      </c>
      <c r="AQ1358" s="107"/>
      <c r="AR1358" s="107"/>
    </row>
    <row r="1359" spans="1:44" ht="37.5" outlineLevel="2">
      <c r="A1359" s="72">
        <v>89</v>
      </c>
      <c r="B1359" s="552" t="s">
        <v>35</v>
      </c>
      <c r="C1359" s="552"/>
      <c r="D1359" s="71"/>
      <c r="E1359" s="103"/>
      <c r="F1359" s="103"/>
      <c r="G1359" s="103"/>
      <c r="H1359" s="103"/>
      <c r="I1359" s="103"/>
      <c r="J1359" s="103"/>
      <c r="K1359" s="107"/>
      <c r="L1359" s="105" t="s">
        <v>35</v>
      </c>
      <c r="M1359" s="554" t="s">
        <v>35</v>
      </c>
      <c r="N1359" s="554" t="s">
        <v>35</v>
      </c>
      <c r="O1359" s="554" t="s">
        <v>35</v>
      </c>
      <c r="P1359" s="554" t="s">
        <v>35</v>
      </c>
      <c r="Q1359" s="71" t="s">
        <v>35</v>
      </c>
      <c r="R1359" s="103"/>
      <c r="S1359" s="103"/>
      <c r="T1359" s="554" t="s">
        <v>35</v>
      </c>
      <c r="U1359" s="554" t="s">
        <v>35</v>
      </c>
      <c r="V1359" s="554"/>
      <c r="W1359" s="107" t="s">
        <v>1049</v>
      </c>
      <c r="X1359" s="103" t="s">
        <v>42</v>
      </c>
      <c r="Y1359" s="108">
        <v>1</v>
      </c>
      <c r="Z1359" s="109"/>
      <c r="AA1359" s="554">
        <v>3793079</v>
      </c>
      <c r="AB1359" s="554">
        <v>3793079</v>
      </c>
      <c r="AC1359" s="71"/>
      <c r="AD1359" s="71"/>
      <c r="AE1359" s="71"/>
      <c r="AF1359" s="71"/>
      <c r="AG1359" s="71"/>
      <c r="AH1359" s="103"/>
      <c r="AI1359" s="71"/>
      <c r="AJ1359" s="103"/>
      <c r="AK1359" s="103"/>
      <c r="AL1359" s="554" t="s">
        <v>35</v>
      </c>
      <c r="AM1359" s="554" t="s">
        <v>35</v>
      </c>
      <c r="AN1359" s="71"/>
      <c r="AO1359" s="103"/>
      <c r="AP1359" s="602" t="s">
        <v>35</v>
      </c>
      <c r="AQ1359" s="107"/>
      <c r="AR1359" s="107"/>
    </row>
    <row r="1360" spans="1:44" outlineLevel="2">
      <c r="A1360" s="72">
        <v>89</v>
      </c>
      <c r="B1360" s="552"/>
      <c r="C1360" s="552"/>
      <c r="D1360" s="61"/>
      <c r="E1360" s="103"/>
      <c r="F1360" s="103"/>
      <c r="G1360" s="103"/>
      <c r="H1360" s="103"/>
      <c r="I1360" s="103"/>
      <c r="J1360" s="103"/>
      <c r="K1360" s="107"/>
      <c r="L1360" s="105" t="s">
        <v>35</v>
      </c>
      <c r="M1360" s="554" t="s">
        <v>35</v>
      </c>
      <c r="N1360" s="554" t="s">
        <v>35</v>
      </c>
      <c r="O1360" s="554" t="s">
        <v>35</v>
      </c>
      <c r="P1360" s="554" t="s">
        <v>35</v>
      </c>
      <c r="Q1360" s="71" t="s">
        <v>35</v>
      </c>
      <c r="R1360" s="103"/>
      <c r="S1360" s="103"/>
      <c r="T1360" s="554" t="s">
        <v>35</v>
      </c>
      <c r="U1360" s="554" t="s">
        <v>35</v>
      </c>
      <c r="V1360" s="554"/>
      <c r="W1360" s="107"/>
      <c r="X1360" s="103"/>
      <c r="Y1360" s="108"/>
      <c r="Z1360" s="109"/>
      <c r="AA1360" s="554" t="s">
        <v>35</v>
      </c>
      <c r="AB1360" s="554" t="s">
        <v>35</v>
      </c>
      <c r="AC1360" s="71"/>
      <c r="AD1360" s="71"/>
      <c r="AE1360" s="71"/>
      <c r="AF1360" s="71"/>
      <c r="AG1360" s="71"/>
      <c r="AH1360" s="103"/>
      <c r="AI1360" s="71"/>
      <c r="AJ1360" s="103"/>
      <c r="AK1360" s="103"/>
      <c r="AL1360" s="554" t="s">
        <v>35</v>
      </c>
      <c r="AM1360" s="554" t="s">
        <v>35</v>
      </c>
      <c r="AN1360" s="71"/>
      <c r="AO1360" s="103"/>
      <c r="AP1360" s="602" t="s">
        <v>35</v>
      </c>
      <c r="AQ1360" s="107"/>
      <c r="AR1360" s="107"/>
    </row>
    <row r="1361" spans="1:44" outlineLevel="1">
      <c r="A1361" s="84" t="s">
        <v>2070</v>
      </c>
      <c r="B1361" s="552">
        <v>90</v>
      </c>
      <c r="C1361" s="552">
        <v>465</v>
      </c>
      <c r="D1361" s="61" t="s">
        <v>438</v>
      </c>
      <c r="E1361" s="162"/>
      <c r="F1361" s="103"/>
      <c r="G1361" s="162"/>
      <c r="H1361" s="162"/>
      <c r="I1361" s="162"/>
      <c r="J1361" s="162"/>
      <c r="K1361" s="129"/>
      <c r="L1361" s="167">
        <v>36.200000000000003</v>
      </c>
      <c r="M1361" s="553"/>
      <c r="N1361" s="553"/>
      <c r="O1361" s="553">
        <v>78192000</v>
      </c>
      <c r="P1361" s="553">
        <v>0</v>
      </c>
      <c r="Q1361" s="61"/>
      <c r="R1361" s="162"/>
      <c r="S1361" s="162">
        <v>3</v>
      </c>
      <c r="T1361" s="553"/>
      <c r="U1361" s="553">
        <v>6421000</v>
      </c>
      <c r="V1361" s="553"/>
      <c r="W1361" s="129"/>
      <c r="X1361" s="162"/>
      <c r="Y1361" s="169">
        <v>133.75</v>
      </c>
      <c r="Z1361" s="170">
        <v>0</v>
      </c>
      <c r="AA1361" s="553"/>
      <c r="AB1361" s="553">
        <v>39682957</v>
      </c>
      <c r="AC1361" s="71"/>
      <c r="AD1361" s="71"/>
      <c r="AE1361" s="71"/>
      <c r="AF1361" s="71"/>
      <c r="AG1361" s="71"/>
      <c r="AH1361" s="103"/>
      <c r="AI1361" s="61"/>
      <c r="AJ1361" s="162"/>
      <c r="AK1361" s="162">
        <v>4</v>
      </c>
      <c r="AL1361" s="553"/>
      <c r="AM1361" s="553">
        <v>6211800</v>
      </c>
      <c r="AN1361" s="61"/>
      <c r="AO1361" s="162">
        <v>0</v>
      </c>
      <c r="AP1361" s="602">
        <v>130507757</v>
      </c>
      <c r="AQ1361" s="590"/>
      <c r="AR1361" s="590"/>
    </row>
    <row r="1362" spans="1:44" ht="115.5" outlineLevel="2">
      <c r="A1362" s="72">
        <v>90</v>
      </c>
      <c r="B1362" s="552" t="s">
        <v>35</v>
      </c>
      <c r="C1362" s="552"/>
      <c r="D1362" s="71" t="s">
        <v>439</v>
      </c>
      <c r="E1362" s="103">
        <v>4</v>
      </c>
      <c r="F1362" s="103"/>
      <c r="G1362" s="103">
        <v>216</v>
      </c>
      <c r="H1362" s="103">
        <v>10</v>
      </c>
      <c r="I1362" s="103">
        <v>399</v>
      </c>
      <c r="J1362" s="103" t="s">
        <v>549</v>
      </c>
      <c r="K1362" s="107" t="s">
        <v>965</v>
      </c>
      <c r="L1362" s="105">
        <v>36.200000000000003</v>
      </c>
      <c r="M1362" s="554">
        <v>2160000</v>
      </c>
      <c r="N1362" s="554">
        <v>0</v>
      </c>
      <c r="O1362" s="554">
        <v>78192000</v>
      </c>
      <c r="P1362" s="554">
        <v>0</v>
      </c>
      <c r="Q1362" s="71" t="s">
        <v>132</v>
      </c>
      <c r="R1362" s="103" t="s">
        <v>44</v>
      </c>
      <c r="S1362" s="103">
        <v>1</v>
      </c>
      <c r="T1362" s="554">
        <v>293000</v>
      </c>
      <c r="U1362" s="554">
        <v>293000</v>
      </c>
      <c r="V1362" s="554"/>
      <c r="W1362" s="107" t="s">
        <v>1254</v>
      </c>
      <c r="X1362" s="103" t="s">
        <v>27</v>
      </c>
      <c r="Y1362" s="108">
        <v>3.31</v>
      </c>
      <c r="Z1362" s="109"/>
      <c r="AA1362" s="554">
        <v>873908</v>
      </c>
      <c r="AB1362" s="554">
        <v>2892635.48</v>
      </c>
      <c r="AC1362" s="71"/>
      <c r="AD1362" s="71" t="s">
        <v>29</v>
      </c>
      <c r="AE1362" s="71" t="s">
        <v>107</v>
      </c>
      <c r="AF1362" s="71" t="s">
        <v>116</v>
      </c>
      <c r="AG1362" s="71" t="s">
        <v>136</v>
      </c>
      <c r="AH1362" s="103"/>
      <c r="AI1362" s="71" t="s">
        <v>563</v>
      </c>
      <c r="AJ1362" s="103" t="s">
        <v>409</v>
      </c>
      <c r="AK1362" s="103">
        <v>4</v>
      </c>
      <c r="AL1362" s="554">
        <v>1552950</v>
      </c>
      <c r="AM1362" s="554">
        <v>6211800</v>
      </c>
      <c r="AN1362" s="71"/>
      <c r="AO1362" s="103"/>
      <c r="AP1362" s="602" t="s">
        <v>35</v>
      </c>
      <c r="AQ1362" s="590" t="s">
        <v>550</v>
      </c>
      <c r="AR1362" s="590" t="s">
        <v>2021</v>
      </c>
    </row>
    <row r="1363" spans="1:44" ht="168.75" outlineLevel="2">
      <c r="A1363" s="72">
        <v>90</v>
      </c>
      <c r="B1363" s="552" t="s">
        <v>35</v>
      </c>
      <c r="C1363" s="552"/>
      <c r="D1363" s="71" t="s">
        <v>39</v>
      </c>
      <c r="E1363" s="103"/>
      <c r="F1363" s="103"/>
      <c r="G1363" s="103"/>
      <c r="H1363" s="103"/>
      <c r="I1363" s="103"/>
      <c r="J1363" s="103"/>
      <c r="K1363" s="107"/>
      <c r="L1363" s="105" t="s">
        <v>35</v>
      </c>
      <c r="M1363" s="554" t="s">
        <v>35</v>
      </c>
      <c r="N1363" s="554" t="s">
        <v>35</v>
      </c>
      <c r="O1363" s="554" t="s">
        <v>35</v>
      </c>
      <c r="P1363" s="554" t="s">
        <v>35</v>
      </c>
      <c r="Q1363" s="71" t="s">
        <v>60</v>
      </c>
      <c r="R1363" s="103" t="s">
        <v>44</v>
      </c>
      <c r="S1363" s="103">
        <v>2</v>
      </c>
      <c r="T1363" s="554">
        <v>3064000</v>
      </c>
      <c r="U1363" s="554">
        <v>6128000</v>
      </c>
      <c r="V1363" s="554"/>
      <c r="W1363" s="107" t="s">
        <v>1255</v>
      </c>
      <c r="X1363" s="103" t="s">
        <v>38</v>
      </c>
      <c r="Y1363" s="108">
        <v>10.039999999999999</v>
      </c>
      <c r="Z1363" s="109"/>
      <c r="AA1363" s="554">
        <v>1385413</v>
      </c>
      <c r="AB1363" s="554">
        <v>13909546.52</v>
      </c>
      <c r="AC1363" s="71"/>
      <c r="AD1363" s="71"/>
      <c r="AE1363" s="71"/>
      <c r="AF1363" s="71"/>
      <c r="AG1363" s="71"/>
      <c r="AH1363" s="103"/>
      <c r="AI1363" s="71"/>
      <c r="AJ1363" s="103"/>
      <c r="AK1363" s="103"/>
      <c r="AL1363" s="554" t="s">
        <v>35</v>
      </c>
      <c r="AM1363" s="554" t="s">
        <v>35</v>
      </c>
      <c r="AN1363" s="71"/>
      <c r="AO1363" s="103"/>
      <c r="AP1363" s="602" t="s">
        <v>35</v>
      </c>
      <c r="AQ1363" s="59" t="s">
        <v>551</v>
      </c>
      <c r="AR1363" s="59" t="s">
        <v>2038</v>
      </c>
    </row>
    <row r="1364" spans="1:44" ht="131.25" outlineLevel="2">
      <c r="A1364" s="72">
        <v>90</v>
      </c>
      <c r="B1364" s="552" t="s">
        <v>35</v>
      </c>
      <c r="C1364" s="552"/>
      <c r="D1364" s="71" t="s">
        <v>440</v>
      </c>
      <c r="E1364" s="103"/>
      <c r="F1364" s="103"/>
      <c r="G1364" s="103"/>
      <c r="H1364" s="103"/>
      <c r="I1364" s="103"/>
      <c r="J1364" s="103"/>
      <c r="K1364" s="107"/>
      <c r="L1364" s="105" t="s">
        <v>35</v>
      </c>
      <c r="M1364" s="554" t="s">
        <v>35</v>
      </c>
      <c r="N1364" s="554" t="s">
        <v>35</v>
      </c>
      <c r="O1364" s="554" t="s">
        <v>35</v>
      </c>
      <c r="P1364" s="554" t="s">
        <v>35</v>
      </c>
      <c r="Q1364" s="71" t="s">
        <v>35</v>
      </c>
      <c r="R1364" s="103"/>
      <c r="S1364" s="103"/>
      <c r="T1364" s="554" t="s">
        <v>35</v>
      </c>
      <c r="U1364" s="554" t="s">
        <v>35</v>
      </c>
      <c r="V1364" s="554"/>
      <c r="W1364" s="107" t="s">
        <v>998</v>
      </c>
      <c r="X1364" s="103" t="s">
        <v>38</v>
      </c>
      <c r="Y1364" s="108">
        <v>50.4</v>
      </c>
      <c r="Z1364" s="109"/>
      <c r="AA1364" s="554" t="s">
        <v>1316</v>
      </c>
      <c r="AB1364" s="554" t="s">
        <v>35</v>
      </c>
      <c r="AC1364" s="71"/>
      <c r="AD1364" s="71"/>
      <c r="AE1364" s="71"/>
      <c r="AF1364" s="71"/>
      <c r="AG1364" s="71"/>
      <c r="AH1364" s="103"/>
      <c r="AI1364" s="71"/>
      <c r="AJ1364" s="103"/>
      <c r="AK1364" s="103"/>
      <c r="AL1364" s="554" t="s">
        <v>35</v>
      </c>
      <c r="AM1364" s="554" t="s">
        <v>35</v>
      </c>
      <c r="AN1364" s="71"/>
      <c r="AO1364" s="103"/>
      <c r="AP1364" s="602" t="s">
        <v>35</v>
      </c>
      <c r="AQ1364" s="59" t="s">
        <v>537</v>
      </c>
      <c r="AR1364" s="59" t="s">
        <v>2061</v>
      </c>
    </row>
    <row r="1365" spans="1:44" ht="63.75" outlineLevel="2">
      <c r="A1365" s="72">
        <v>90</v>
      </c>
      <c r="B1365" s="552" t="s">
        <v>35</v>
      </c>
      <c r="C1365" s="552"/>
      <c r="D1365" s="71"/>
      <c r="E1365" s="103"/>
      <c r="F1365" s="103"/>
      <c r="G1365" s="103"/>
      <c r="H1365" s="103"/>
      <c r="I1365" s="103"/>
      <c r="J1365" s="103"/>
      <c r="K1365" s="107"/>
      <c r="L1365" s="105" t="s">
        <v>35</v>
      </c>
      <c r="M1365" s="554" t="s">
        <v>35</v>
      </c>
      <c r="N1365" s="554" t="s">
        <v>35</v>
      </c>
      <c r="O1365" s="554" t="s">
        <v>35</v>
      </c>
      <c r="P1365" s="554" t="s">
        <v>35</v>
      </c>
      <c r="Q1365" s="71" t="s">
        <v>35</v>
      </c>
      <c r="R1365" s="103"/>
      <c r="S1365" s="103"/>
      <c r="T1365" s="554" t="s">
        <v>35</v>
      </c>
      <c r="U1365" s="554" t="s">
        <v>35</v>
      </c>
      <c r="V1365" s="554"/>
      <c r="W1365" s="107" t="s">
        <v>1256</v>
      </c>
      <c r="X1365" s="103" t="s">
        <v>27</v>
      </c>
      <c r="Y1365" s="108">
        <v>7.5</v>
      </c>
      <c r="Z1365" s="109"/>
      <c r="AA1365" s="554">
        <v>269273</v>
      </c>
      <c r="AB1365" s="554">
        <v>2019547.5</v>
      </c>
      <c r="AC1365" s="71"/>
      <c r="AD1365" s="71"/>
      <c r="AE1365" s="71"/>
      <c r="AF1365" s="71"/>
      <c r="AG1365" s="71"/>
      <c r="AH1365" s="103"/>
      <c r="AI1365" s="71"/>
      <c r="AJ1365" s="103"/>
      <c r="AK1365" s="103"/>
      <c r="AL1365" s="554" t="s">
        <v>35</v>
      </c>
      <c r="AM1365" s="554" t="s">
        <v>35</v>
      </c>
      <c r="AN1365" s="71"/>
      <c r="AO1365" s="103"/>
      <c r="AP1365" s="602" t="s">
        <v>35</v>
      </c>
      <c r="AQ1365" s="585" t="s">
        <v>2064</v>
      </c>
      <c r="AR1365" s="585" t="s">
        <v>1934</v>
      </c>
    </row>
    <row r="1366" spans="1:44" outlineLevel="2">
      <c r="A1366" s="72">
        <v>90</v>
      </c>
      <c r="B1366" s="552" t="s">
        <v>35</v>
      </c>
      <c r="C1366" s="552"/>
      <c r="D1366" s="71"/>
      <c r="E1366" s="103"/>
      <c r="F1366" s="103"/>
      <c r="G1366" s="103"/>
      <c r="H1366" s="103"/>
      <c r="I1366" s="103"/>
      <c r="J1366" s="103"/>
      <c r="K1366" s="107"/>
      <c r="L1366" s="105" t="s">
        <v>35</v>
      </c>
      <c r="M1366" s="554" t="s">
        <v>35</v>
      </c>
      <c r="N1366" s="554" t="s">
        <v>35</v>
      </c>
      <c r="O1366" s="554" t="s">
        <v>35</v>
      </c>
      <c r="P1366" s="554" t="s">
        <v>35</v>
      </c>
      <c r="Q1366" s="71" t="s">
        <v>35</v>
      </c>
      <c r="R1366" s="103"/>
      <c r="S1366" s="103"/>
      <c r="T1366" s="554" t="s">
        <v>35</v>
      </c>
      <c r="U1366" s="554" t="s">
        <v>35</v>
      </c>
      <c r="V1366" s="554"/>
      <c r="W1366" s="107" t="s">
        <v>1257</v>
      </c>
      <c r="X1366" s="103" t="s">
        <v>27</v>
      </c>
      <c r="Y1366" s="108">
        <v>15</v>
      </c>
      <c r="Z1366" s="109"/>
      <c r="AA1366" s="554">
        <v>199800</v>
      </c>
      <c r="AB1366" s="554">
        <v>2997000</v>
      </c>
      <c r="AC1366" s="71"/>
      <c r="AD1366" s="71"/>
      <c r="AE1366" s="71"/>
      <c r="AF1366" s="71"/>
      <c r="AG1366" s="71"/>
      <c r="AH1366" s="103"/>
      <c r="AI1366" s="71"/>
      <c r="AJ1366" s="103"/>
      <c r="AK1366" s="103"/>
      <c r="AL1366" s="554" t="s">
        <v>35</v>
      </c>
      <c r="AM1366" s="554" t="s">
        <v>35</v>
      </c>
      <c r="AN1366" s="71"/>
      <c r="AO1366" s="103"/>
      <c r="AP1366" s="602" t="s">
        <v>35</v>
      </c>
      <c r="AQ1366" s="107"/>
      <c r="AR1366" s="107"/>
    </row>
    <row r="1367" spans="1:44" ht="56.25" outlineLevel="2">
      <c r="A1367" s="72">
        <v>90</v>
      </c>
      <c r="B1367" s="552" t="s">
        <v>35</v>
      </c>
      <c r="C1367" s="552"/>
      <c r="D1367" s="71"/>
      <c r="E1367" s="103"/>
      <c r="F1367" s="103"/>
      <c r="G1367" s="103"/>
      <c r="H1367" s="103"/>
      <c r="I1367" s="103"/>
      <c r="J1367" s="103"/>
      <c r="K1367" s="107"/>
      <c r="L1367" s="105" t="s">
        <v>35</v>
      </c>
      <c r="M1367" s="554" t="s">
        <v>35</v>
      </c>
      <c r="N1367" s="554" t="s">
        <v>35</v>
      </c>
      <c r="O1367" s="554" t="s">
        <v>35</v>
      </c>
      <c r="P1367" s="554" t="s">
        <v>35</v>
      </c>
      <c r="Q1367" s="71" t="s">
        <v>35</v>
      </c>
      <c r="R1367" s="103"/>
      <c r="S1367" s="103"/>
      <c r="T1367" s="554" t="s">
        <v>35</v>
      </c>
      <c r="U1367" s="554" t="s">
        <v>35</v>
      </c>
      <c r="V1367" s="554"/>
      <c r="W1367" s="107" t="s">
        <v>1258</v>
      </c>
      <c r="X1367" s="103" t="s">
        <v>27</v>
      </c>
      <c r="Y1367" s="108">
        <v>47.5</v>
      </c>
      <c r="Z1367" s="109"/>
      <c r="AA1367" s="554">
        <v>376089</v>
      </c>
      <c r="AB1367" s="554">
        <v>17864227.5</v>
      </c>
      <c r="AC1367" s="71"/>
      <c r="AD1367" s="71"/>
      <c r="AE1367" s="71"/>
      <c r="AF1367" s="71"/>
      <c r="AG1367" s="71"/>
      <c r="AH1367" s="103"/>
      <c r="AI1367" s="71"/>
      <c r="AJ1367" s="103"/>
      <c r="AK1367" s="103"/>
      <c r="AL1367" s="554" t="s">
        <v>35</v>
      </c>
      <c r="AM1367" s="554" t="s">
        <v>35</v>
      </c>
      <c r="AN1367" s="71"/>
      <c r="AO1367" s="103"/>
      <c r="AP1367" s="602" t="s">
        <v>35</v>
      </c>
      <c r="AQ1367" s="107"/>
      <c r="AR1367" s="107"/>
    </row>
    <row r="1368" spans="1:44" outlineLevel="2">
      <c r="A1368" s="72">
        <v>90</v>
      </c>
      <c r="B1368" s="552"/>
      <c r="C1368" s="552"/>
      <c r="D1368" s="61"/>
      <c r="E1368" s="103"/>
      <c r="F1368" s="103"/>
      <c r="G1368" s="103"/>
      <c r="H1368" s="103"/>
      <c r="I1368" s="103"/>
      <c r="J1368" s="103"/>
      <c r="K1368" s="107"/>
      <c r="L1368" s="105" t="s">
        <v>35</v>
      </c>
      <c r="M1368" s="554" t="s">
        <v>35</v>
      </c>
      <c r="N1368" s="554" t="s">
        <v>35</v>
      </c>
      <c r="O1368" s="554" t="s">
        <v>35</v>
      </c>
      <c r="P1368" s="554" t="s">
        <v>35</v>
      </c>
      <c r="Q1368" s="71" t="s">
        <v>35</v>
      </c>
      <c r="R1368" s="103"/>
      <c r="S1368" s="103"/>
      <c r="T1368" s="554" t="s">
        <v>35</v>
      </c>
      <c r="U1368" s="554" t="s">
        <v>35</v>
      </c>
      <c r="V1368" s="554"/>
      <c r="W1368" s="107" t="s">
        <v>35</v>
      </c>
      <c r="X1368" s="103"/>
      <c r="Y1368" s="108"/>
      <c r="Z1368" s="109"/>
      <c r="AA1368" s="554" t="s">
        <v>35</v>
      </c>
      <c r="AB1368" s="554" t="s">
        <v>35</v>
      </c>
      <c r="AC1368" s="71"/>
      <c r="AD1368" s="71"/>
      <c r="AE1368" s="71"/>
      <c r="AF1368" s="71"/>
      <c r="AG1368" s="71"/>
      <c r="AH1368" s="103"/>
      <c r="AI1368" s="71"/>
      <c r="AJ1368" s="103"/>
      <c r="AK1368" s="103"/>
      <c r="AL1368" s="554" t="s">
        <v>35</v>
      </c>
      <c r="AM1368" s="554" t="s">
        <v>35</v>
      </c>
      <c r="AN1368" s="71"/>
      <c r="AO1368" s="103"/>
      <c r="AP1368" s="602" t="s">
        <v>35</v>
      </c>
      <c r="AQ1368" s="107"/>
      <c r="AR1368" s="107"/>
    </row>
    <row r="1369" spans="1:44" outlineLevel="1">
      <c r="A1369" s="84" t="s">
        <v>2069</v>
      </c>
      <c r="B1369" s="552">
        <v>91</v>
      </c>
      <c r="C1369" s="552">
        <v>483</v>
      </c>
      <c r="D1369" s="61" t="s">
        <v>501</v>
      </c>
      <c r="E1369" s="162"/>
      <c r="F1369" s="103"/>
      <c r="G1369" s="162"/>
      <c r="H1369" s="162"/>
      <c r="I1369" s="162"/>
      <c r="J1369" s="162"/>
      <c r="K1369" s="129"/>
      <c r="L1369" s="167">
        <v>99.6</v>
      </c>
      <c r="M1369" s="553"/>
      <c r="N1369" s="553"/>
      <c r="O1369" s="553">
        <v>167228400</v>
      </c>
      <c r="P1369" s="553">
        <v>0</v>
      </c>
      <c r="Q1369" s="61"/>
      <c r="R1369" s="162"/>
      <c r="S1369" s="162">
        <v>0</v>
      </c>
      <c r="T1369" s="553"/>
      <c r="U1369" s="553">
        <v>0</v>
      </c>
      <c r="V1369" s="553"/>
      <c r="W1369" s="129"/>
      <c r="X1369" s="162"/>
      <c r="Y1369" s="169">
        <v>181.52600000000001</v>
      </c>
      <c r="Z1369" s="170">
        <v>0</v>
      </c>
      <c r="AA1369" s="553"/>
      <c r="AB1369" s="553">
        <v>354310887.3779999</v>
      </c>
      <c r="AC1369" s="71"/>
      <c r="AD1369" s="71"/>
      <c r="AE1369" s="71"/>
      <c r="AF1369" s="71"/>
      <c r="AG1369" s="71"/>
      <c r="AH1369" s="103"/>
      <c r="AI1369" s="61"/>
      <c r="AJ1369" s="162"/>
      <c r="AK1369" s="162">
        <v>0</v>
      </c>
      <c r="AL1369" s="553"/>
      <c r="AM1369" s="553">
        <v>0</v>
      </c>
      <c r="AN1369" s="61"/>
      <c r="AO1369" s="162">
        <v>0</v>
      </c>
      <c r="AP1369" s="602">
        <v>521539287.3779999</v>
      </c>
      <c r="AQ1369" s="111"/>
      <c r="AR1369" s="111"/>
    </row>
    <row r="1370" spans="1:44" ht="96.75" outlineLevel="2">
      <c r="A1370" s="72">
        <v>91</v>
      </c>
      <c r="B1370" s="552" t="s">
        <v>35</v>
      </c>
      <c r="C1370" s="552"/>
      <c r="D1370" s="71" t="s">
        <v>502</v>
      </c>
      <c r="E1370" s="103">
        <v>4</v>
      </c>
      <c r="F1370" s="103"/>
      <c r="G1370" s="103">
        <v>174</v>
      </c>
      <c r="H1370" s="103">
        <v>79</v>
      </c>
      <c r="I1370" s="103">
        <v>250</v>
      </c>
      <c r="J1370" s="103" t="s">
        <v>235</v>
      </c>
      <c r="K1370" s="107" t="s">
        <v>973</v>
      </c>
      <c r="L1370" s="105">
        <v>99.6</v>
      </c>
      <c r="M1370" s="554">
        <v>1679000</v>
      </c>
      <c r="N1370" s="554">
        <v>0</v>
      </c>
      <c r="O1370" s="554">
        <v>167228400</v>
      </c>
      <c r="P1370" s="554">
        <v>0</v>
      </c>
      <c r="Q1370" s="71" t="s">
        <v>35</v>
      </c>
      <c r="R1370" s="103"/>
      <c r="S1370" s="103"/>
      <c r="T1370" s="554" t="s">
        <v>35</v>
      </c>
      <c r="U1370" s="554" t="s">
        <v>35</v>
      </c>
      <c r="V1370" s="554" t="s">
        <v>2163</v>
      </c>
      <c r="W1370" s="107" t="s">
        <v>1311</v>
      </c>
      <c r="X1370" s="103" t="s">
        <v>27</v>
      </c>
      <c r="Y1370" s="108">
        <v>8</v>
      </c>
      <c r="Z1370" s="109"/>
      <c r="AA1370" s="554">
        <v>3152933</v>
      </c>
      <c r="AB1370" s="554">
        <v>25223464</v>
      </c>
      <c r="AC1370" s="71"/>
      <c r="AD1370" s="71" t="s">
        <v>29</v>
      </c>
      <c r="AE1370" s="71" t="s">
        <v>30</v>
      </c>
      <c r="AF1370" s="71" t="s">
        <v>41</v>
      </c>
      <c r="AG1370" s="71" t="s">
        <v>32</v>
      </c>
      <c r="AH1370" s="103"/>
      <c r="AI1370" s="71"/>
      <c r="AJ1370" s="103"/>
      <c r="AK1370" s="103"/>
      <c r="AL1370" s="554" t="s">
        <v>35</v>
      </c>
      <c r="AM1370" s="554" t="s">
        <v>35</v>
      </c>
      <c r="AN1370" s="71"/>
      <c r="AO1370" s="103"/>
      <c r="AP1370" s="602" t="s">
        <v>35</v>
      </c>
      <c r="AQ1370" s="111" t="s">
        <v>765</v>
      </c>
      <c r="AR1370" s="111" t="s">
        <v>2021</v>
      </c>
    </row>
    <row r="1371" spans="1:44" ht="93.75" outlineLevel="2">
      <c r="A1371" s="72">
        <v>91</v>
      </c>
      <c r="B1371" s="552" t="s">
        <v>35</v>
      </c>
      <c r="C1371" s="552"/>
      <c r="D1371" s="71" t="s">
        <v>250</v>
      </c>
      <c r="E1371" s="103"/>
      <c r="F1371" s="103"/>
      <c r="G1371" s="103"/>
      <c r="H1371" s="103"/>
      <c r="I1371" s="103"/>
      <c r="J1371" s="103"/>
      <c r="K1371" s="107"/>
      <c r="L1371" s="105" t="s">
        <v>35</v>
      </c>
      <c r="M1371" s="554" t="s">
        <v>35</v>
      </c>
      <c r="N1371" s="554" t="s">
        <v>35</v>
      </c>
      <c r="O1371" s="554" t="s">
        <v>35</v>
      </c>
      <c r="P1371" s="554" t="s">
        <v>35</v>
      </c>
      <c r="Q1371" s="71" t="s">
        <v>35</v>
      </c>
      <c r="R1371" s="103"/>
      <c r="S1371" s="103"/>
      <c r="T1371" s="554" t="s">
        <v>35</v>
      </c>
      <c r="U1371" s="554" t="s">
        <v>35</v>
      </c>
      <c r="V1371" s="554"/>
      <c r="W1371" s="107" t="s">
        <v>1063</v>
      </c>
      <c r="X1371" s="103" t="s">
        <v>27</v>
      </c>
      <c r="Y1371" s="108">
        <v>59.87</v>
      </c>
      <c r="Z1371" s="109"/>
      <c r="AA1371" s="554">
        <v>3941166</v>
      </c>
      <c r="AB1371" s="554">
        <v>235957608.41999999</v>
      </c>
      <c r="AC1371" s="71"/>
      <c r="AD1371" s="71" t="s">
        <v>29</v>
      </c>
      <c r="AE1371" s="71" t="s">
        <v>30</v>
      </c>
      <c r="AF1371" s="71" t="s">
        <v>31</v>
      </c>
      <c r="AG1371" s="71" t="s">
        <v>32</v>
      </c>
      <c r="AH1371" s="103"/>
      <c r="AI1371" s="71"/>
      <c r="AJ1371" s="103"/>
      <c r="AK1371" s="103"/>
      <c r="AL1371" s="554" t="s">
        <v>35</v>
      </c>
      <c r="AM1371" s="554" t="s">
        <v>35</v>
      </c>
      <c r="AN1371" s="71"/>
      <c r="AO1371" s="103"/>
      <c r="AP1371" s="602" t="s">
        <v>35</v>
      </c>
      <c r="AQ1371" s="59" t="s">
        <v>552</v>
      </c>
      <c r="AR1371" s="59" t="s">
        <v>2065</v>
      </c>
    </row>
    <row r="1372" spans="1:44" ht="225" outlineLevel="2">
      <c r="A1372" s="72">
        <v>91</v>
      </c>
      <c r="B1372" s="552" t="s">
        <v>35</v>
      </c>
      <c r="C1372" s="552"/>
      <c r="D1372" s="71"/>
      <c r="E1372" s="103"/>
      <c r="F1372" s="103"/>
      <c r="G1372" s="103"/>
      <c r="H1372" s="103"/>
      <c r="I1372" s="103"/>
      <c r="J1372" s="103"/>
      <c r="K1372" s="107"/>
      <c r="L1372" s="105" t="s">
        <v>35</v>
      </c>
      <c r="M1372" s="554" t="s">
        <v>35</v>
      </c>
      <c r="N1372" s="554" t="s">
        <v>35</v>
      </c>
      <c r="O1372" s="554" t="s">
        <v>35</v>
      </c>
      <c r="P1372" s="554" t="s">
        <v>35</v>
      </c>
      <c r="Q1372" s="71" t="s">
        <v>35</v>
      </c>
      <c r="R1372" s="103"/>
      <c r="S1372" s="103"/>
      <c r="T1372" s="554" t="s">
        <v>35</v>
      </c>
      <c r="U1372" s="554" t="s">
        <v>35</v>
      </c>
      <c r="V1372" s="554"/>
      <c r="W1372" s="107" t="s">
        <v>1080</v>
      </c>
      <c r="X1372" s="103" t="s">
        <v>27</v>
      </c>
      <c r="Y1372" s="108">
        <v>5.28</v>
      </c>
      <c r="Z1372" s="109"/>
      <c r="AA1372" s="554">
        <v>10375629</v>
      </c>
      <c r="AB1372" s="554">
        <v>54783321.120000005</v>
      </c>
      <c r="AC1372" s="71"/>
      <c r="AD1372" s="71" t="s">
        <v>29</v>
      </c>
      <c r="AE1372" s="71" t="s">
        <v>30</v>
      </c>
      <c r="AF1372" s="71" t="s">
        <v>31</v>
      </c>
      <c r="AG1372" s="71" t="s">
        <v>32</v>
      </c>
      <c r="AH1372" s="103"/>
      <c r="AI1372" s="71"/>
      <c r="AJ1372" s="103"/>
      <c r="AK1372" s="103"/>
      <c r="AL1372" s="554" t="s">
        <v>35</v>
      </c>
      <c r="AM1372" s="554" t="s">
        <v>35</v>
      </c>
      <c r="AN1372" s="71"/>
      <c r="AO1372" s="103"/>
      <c r="AP1372" s="602" t="s">
        <v>35</v>
      </c>
      <c r="AQ1372" s="59" t="s">
        <v>553</v>
      </c>
      <c r="AR1372" s="59" t="s">
        <v>2066</v>
      </c>
    </row>
    <row r="1373" spans="1:44" ht="75" outlineLevel="2">
      <c r="A1373" s="72">
        <v>91</v>
      </c>
      <c r="B1373" s="552" t="s">
        <v>35</v>
      </c>
      <c r="C1373" s="552"/>
      <c r="D1373" s="71"/>
      <c r="E1373" s="103"/>
      <c r="F1373" s="103"/>
      <c r="G1373" s="103"/>
      <c r="H1373" s="103"/>
      <c r="I1373" s="103"/>
      <c r="J1373" s="103"/>
      <c r="K1373" s="107"/>
      <c r="L1373" s="105" t="s">
        <v>35</v>
      </c>
      <c r="M1373" s="554" t="s">
        <v>35</v>
      </c>
      <c r="N1373" s="554" t="s">
        <v>35</v>
      </c>
      <c r="O1373" s="554" t="s">
        <v>35</v>
      </c>
      <c r="P1373" s="554" t="s">
        <v>35</v>
      </c>
      <c r="Q1373" s="71" t="s">
        <v>35</v>
      </c>
      <c r="R1373" s="103"/>
      <c r="S1373" s="103"/>
      <c r="T1373" s="554" t="s">
        <v>35</v>
      </c>
      <c r="U1373" s="554" t="s">
        <v>35</v>
      </c>
      <c r="V1373" s="554"/>
      <c r="W1373" s="107" t="s">
        <v>1224</v>
      </c>
      <c r="X1373" s="103" t="s">
        <v>27</v>
      </c>
      <c r="Y1373" s="108">
        <v>3.48</v>
      </c>
      <c r="Z1373" s="109"/>
      <c r="AA1373" s="554">
        <v>264499</v>
      </c>
      <c r="AB1373" s="554">
        <v>920456.52</v>
      </c>
      <c r="AC1373" s="71"/>
      <c r="AD1373" s="71"/>
      <c r="AE1373" s="71"/>
      <c r="AF1373" s="71"/>
      <c r="AG1373" s="71"/>
      <c r="AH1373" s="103"/>
      <c r="AI1373" s="71"/>
      <c r="AJ1373" s="103"/>
      <c r="AK1373" s="103"/>
      <c r="AL1373" s="554" t="s">
        <v>35</v>
      </c>
      <c r="AM1373" s="554" t="s">
        <v>35</v>
      </c>
      <c r="AN1373" s="71"/>
      <c r="AO1373" s="103"/>
      <c r="AP1373" s="602" t="s">
        <v>35</v>
      </c>
      <c r="AQ1373" s="60" t="s">
        <v>554</v>
      </c>
      <c r="AR1373" s="60" t="s">
        <v>2067</v>
      </c>
    </row>
    <row r="1374" spans="1:44" ht="37.5" outlineLevel="2">
      <c r="A1374" s="72">
        <v>91</v>
      </c>
      <c r="B1374" s="552" t="s">
        <v>35</v>
      </c>
      <c r="C1374" s="552"/>
      <c r="D1374" s="71"/>
      <c r="E1374" s="103"/>
      <c r="F1374" s="103"/>
      <c r="G1374" s="103"/>
      <c r="H1374" s="103"/>
      <c r="I1374" s="103"/>
      <c r="J1374" s="103"/>
      <c r="K1374" s="107"/>
      <c r="L1374" s="105" t="s">
        <v>35</v>
      </c>
      <c r="M1374" s="554" t="s">
        <v>35</v>
      </c>
      <c r="N1374" s="554" t="s">
        <v>35</v>
      </c>
      <c r="O1374" s="554" t="s">
        <v>35</v>
      </c>
      <c r="P1374" s="554" t="s">
        <v>35</v>
      </c>
      <c r="Q1374" s="71" t="s">
        <v>35</v>
      </c>
      <c r="R1374" s="103"/>
      <c r="S1374" s="103"/>
      <c r="T1374" s="554" t="s">
        <v>35</v>
      </c>
      <c r="U1374" s="554" t="s">
        <v>35</v>
      </c>
      <c r="V1374" s="554"/>
      <c r="W1374" s="107" t="s">
        <v>1312</v>
      </c>
      <c r="X1374" s="103" t="s">
        <v>27</v>
      </c>
      <c r="Y1374" s="108">
        <v>22.05</v>
      </c>
      <c r="Z1374" s="109"/>
      <c r="AA1374" s="554">
        <v>873908</v>
      </c>
      <c r="AB1374" s="554">
        <v>19269671.400000002</v>
      </c>
      <c r="AC1374" s="71"/>
      <c r="AD1374" s="71" t="s">
        <v>29</v>
      </c>
      <c r="AE1374" s="71" t="s">
        <v>36</v>
      </c>
      <c r="AF1374" s="71" t="s">
        <v>116</v>
      </c>
      <c r="AG1374" s="71" t="s">
        <v>136</v>
      </c>
      <c r="AH1374" s="103"/>
      <c r="AI1374" s="71"/>
      <c r="AJ1374" s="103"/>
      <c r="AK1374" s="103"/>
      <c r="AL1374" s="554" t="s">
        <v>35</v>
      </c>
      <c r="AM1374" s="554" t="s">
        <v>35</v>
      </c>
      <c r="AN1374" s="71"/>
      <c r="AO1374" s="103"/>
      <c r="AP1374" s="602" t="s">
        <v>35</v>
      </c>
      <c r="AQ1374" s="107"/>
      <c r="AR1374" s="107" t="s">
        <v>1921</v>
      </c>
    </row>
    <row r="1375" spans="1:44" outlineLevel="2">
      <c r="A1375" s="72">
        <v>91</v>
      </c>
      <c r="B1375" s="552" t="s">
        <v>35</v>
      </c>
      <c r="C1375" s="552"/>
      <c r="D1375" s="71"/>
      <c r="E1375" s="103"/>
      <c r="F1375" s="103"/>
      <c r="G1375" s="103"/>
      <c r="H1375" s="103"/>
      <c r="I1375" s="103"/>
      <c r="J1375" s="103"/>
      <c r="K1375" s="107"/>
      <c r="L1375" s="105" t="s">
        <v>35</v>
      </c>
      <c r="M1375" s="554" t="s">
        <v>35</v>
      </c>
      <c r="N1375" s="554" t="s">
        <v>35</v>
      </c>
      <c r="O1375" s="554" t="s">
        <v>35</v>
      </c>
      <c r="P1375" s="554" t="s">
        <v>35</v>
      </c>
      <c r="Q1375" s="71" t="s">
        <v>35</v>
      </c>
      <c r="R1375" s="103"/>
      <c r="S1375" s="103"/>
      <c r="T1375" s="554" t="s">
        <v>35</v>
      </c>
      <c r="U1375" s="554" t="s">
        <v>35</v>
      </c>
      <c r="V1375" s="554"/>
      <c r="W1375" s="107" t="s">
        <v>1023</v>
      </c>
      <c r="X1375" s="103" t="s">
        <v>38</v>
      </c>
      <c r="Y1375" s="108">
        <v>0.126</v>
      </c>
      <c r="Z1375" s="109"/>
      <c r="AA1375" s="554">
        <v>2523428</v>
      </c>
      <c r="AB1375" s="554">
        <v>317951.92800000001</v>
      </c>
      <c r="AC1375" s="71"/>
      <c r="AD1375" s="71"/>
      <c r="AE1375" s="71"/>
      <c r="AF1375" s="71"/>
      <c r="AG1375" s="71"/>
      <c r="AH1375" s="103"/>
      <c r="AI1375" s="71"/>
      <c r="AJ1375" s="103"/>
      <c r="AK1375" s="103"/>
      <c r="AL1375" s="554" t="s">
        <v>35</v>
      </c>
      <c r="AM1375" s="554" t="s">
        <v>35</v>
      </c>
      <c r="AN1375" s="71"/>
      <c r="AO1375" s="103"/>
      <c r="AP1375" s="602" t="s">
        <v>35</v>
      </c>
      <c r="AQ1375" s="107"/>
      <c r="AR1375" s="107" t="s">
        <v>2068</v>
      </c>
    </row>
    <row r="1376" spans="1:44" outlineLevel="2">
      <c r="A1376" s="72">
        <v>91</v>
      </c>
      <c r="B1376" s="552" t="s">
        <v>35</v>
      </c>
      <c r="C1376" s="552"/>
      <c r="D1376" s="71"/>
      <c r="E1376" s="103"/>
      <c r="F1376" s="103"/>
      <c r="G1376" s="103"/>
      <c r="H1376" s="103"/>
      <c r="I1376" s="103"/>
      <c r="J1376" s="103"/>
      <c r="K1376" s="107"/>
      <c r="L1376" s="105" t="s">
        <v>35</v>
      </c>
      <c r="M1376" s="554" t="s">
        <v>35</v>
      </c>
      <c r="N1376" s="554" t="s">
        <v>35</v>
      </c>
      <c r="O1376" s="554" t="s">
        <v>35</v>
      </c>
      <c r="P1376" s="554" t="s">
        <v>35</v>
      </c>
      <c r="Q1376" s="71" t="s">
        <v>35</v>
      </c>
      <c r="R1376" s="103"/>
      <c r="S1376" s="103"/>
      <c r="T1376" s="554" t="s">
        <v>35</v>
      </c>
      <c r="U1376" s="554" t="s">
        <v>35</v>
      </c>
      <c r="V1376" s="554"/>
      <c r="W1376" s="107" t="s">
        <v>1194</v>
      </c>
      <c r="X1376" s="103" t="s">
        <v>27</v>
      </c>
      <c r="Y1376" s="108">
        <v>0.84</v>
      </c>
      <c r="Z1376" s="109"/>
      <c r="AA1376" s="554">
        <v>292949</v>
      </c>
      <c r="AB1376" s="554">
        <v>246077.16</v>
      </c>
      <c r="AC1376" s="71"/>
      <c r="AD1376" s="71"/>
      <c r="AE1376" s="71"/>
      <c r="AF1376" s="71"/>
      <c r="AG1376" s="71"/>
      <c r="AH1376" s="103"/>
      <c r="AI1376" s="71"/>
      <c r="AJ1376" s="103"/>
      <c r="AK1376" s="103"/>
      <c r="AL1376" s="554" t="s">
        <v>35</v>
      </c>
      <c r="AM1376" s="554" t="s">
        <v>35</v>
      </c>
      <c r="AN1376" s="71"/>
      <c r="AO1376" s="103"/>
      <c r="AP1376" s="602" t="s">
        <v>35</v>
      </c>
      <c r="AQ1376" s="107"/>
      <c r="AR1376" s="107"/>
    </row>
    <row r="1377" spans="1:44" s="77" customFormat="1" ht="37.5" outlineLevel="2">
      <c r="A1377" s="72">
        <v>91</v>
      </c>
      <c r="B1377" s="552" t="s">
        <v>35</v>
      </c>
      <c r="C1377" s="552"/>
      <c r="D1377" s="71"/>
      <c r="E1377" s="103"/>
      <c r="F1377" s="103"/>
      <c r="G1377" s="103"/>
      <c r="H1377" s="103"/>
      <c r="I1377" s="103"/>
      <c r="J1377" s="103"/>
      <c r="K1377" s="107"/>
      <c r="L1377" s="105" t="s">
        <v>35</v>
      </c>
      <c r="M1377" s="554" t="s">
        <v>35</v>
      </c>
      <c r="N1377" s="554" t="s">
        <v>35</v>
      </c>
      <c r="O1377" s="554" t="s">
        <v>35</v>
      </c>
      <c r="P1377" s="554" t="s">
        <v>35</v>
      </c>
      <c r="Q1377" s="71" t="s">
        <v>35</v>
      </c>
      <c r="R1377" s="103"/>
      <c r="S1377" s="103"/>
      <c r="T1377" s="554" t="s">
        <v>35</v>
      </c>
      <c r="U1377" s="554" t="s">
        <v>35</v>
      </c>
      <c r="V1377" s="554"/>
      <c r="W1377" s="107" t="s">
        <v>1313</v>
      </c>
      <c r="X1377" s="103" t="s">
        <v>27</v>
      </c>
      <c r="Y1377" s="108">
        <v>5.13</v>
      </c>
      <c r="Z1377" s="109"/>
      <c r="AA1377" s="554">
        <v>282038</v>
      </c>
      <c r="AB1377" s="554">
        <v>1446854.94</v>
      </c>
      <c r="AC1377" s="71"/>
      <c r="AD1377" s="71"/>
      <c r="AE1377" s="71"/>
      <c r="AF1377" s="71"/>
      <c r="AG1377" s="71"/>
      <c r="AH1377" s="103"/>
      <c r="AI1377" s="71"/>
      <c r="AJ1377" s="103"/>
      <c r="AK1377" s="103"/>
      <c r="AL1377" s="554" t="s">
        <v>35</v>
      </c>
      <c r="AM1377" s="554" t="s">
        <v>35</v>
      </c>
      <c r="AN1377" s="71"/>
      <c r="AO1377" s="103"/>
      <c r="AP1377" s="602" t="s">
        <v>35</v>
      </c>
      <c r="AQ1377" s="107"/>
      <c r="AR1377" s="107"/>
    </row>
    <row r="1378" spans="1:44" s="77" customFormat="1" outlineLevel="2">
      <c r="A1378" s="72">
        <v>91</v>
      </c>
      <c r="B1378" s="552" t="s">
        <v>35</v>
      </c>
      <c r="C1378" s="552"/>
      <c r="D1378" s="71"/>
      <c r="E1378" s="103"/>
      <c r="F1378" s="103"/>
      <c r="G1378" s="103"/>
      <c r="H1378" s="103"/>
      <c r="I1378" s="103"/>
      <c r="J1378" s="103"/>
      <c r="K1378" s="107"/>
      <c r="L1378" s="105" t="s">
        <v>35</v>
      </c>
      <c r="M1378" s="554" t="s">
        <v>35</v>
      </c>
      <c r="N1378" s="554" t="s">
        <v>35</v>
      </c>
      <c r="O1378" s="554" t="s">
        <v>35</v>
      </c>
      <c r="P1378" s="554" t="s">
        <v>35</v>
      </c>
      <c r="Q1378" s="71" t="s">
        <v>35</v>
      </c>
      <c r="R1378" s="103"/>
      <c r="S1378" s="103"/>
      <c r="T1378" s="554" t="s">
        <v>35</v>
      </c>
      <c r="U1378" s="554" t="s">
        <v>35</v>
      </c>
      <c r="V1378" s="554"/>
      <c r="W1378" s="107" t="s">
        <v>1242</v>
      </c>
      <c r="X1378" s="103" t="s">
        <v>27</v>
      </c>
      <c r="Y1378" s="108">
        <v>59.87</v>
      </c>
      <c r="Z1378" s="109"/>
      <c r="AA1378" s="554">
        <v>161275</v>
      </c>
      <c r="AB1378" s="554">
        <v>9655534.25</v>
      </c>
      <c r="AC1378" s="71"/>
      <c r="AD1378" s="71"/>
      <c r="AE1378" s="71"/>
      <c r="AF1378" s="71"/>
      <c r="AG1378" s="71"/>
      <c r="AH1378" s="103"/>
      <c r="AI1378" s="71"/>
      <c r="AJ1378" s="103"/>
      <c r="AK1378" s="103"/>
      <c r="AL1378" s="554" t="s">
        <v>35</v>
      </c>
      <c r="AM1378" s="554" t="s">
        <v>35</v>
      </c>
      <c r="AN1378" s="71"/>
      <c r="AO1378" s="103"/>
      <c r="AP1378" s="602" t="s">
        <v>35</v>
      </c>
      <c r="AQ1378" s="107"/>
      <c r="AR1378" s="107"/>
    </row>
    <row r="1379" spans="1:44" s="77" customFormat="1" outlineLevel="2">
      <c r="A1379" s="72">
        <v>91</v>
      </c>
      <c r="B1379" s="552" t="s">
        <v>35</v>
      </c>
      <c r="C1379" s="552"/>
      <c r="D1379" s="71"/>
      <c r="E1379" s="103"/>
      <c r="F1379" s="103"/>
      <c r="G1379" s="103"/>
      <c r="H1379" s="103"/>
      <c r="I1379" s="103"/>
      <c r="J1379" s="103"/>
      <c r="K1379" s="107"/>
      <c r="L1379" s="105" t="s">
        <v>35</v>
      </c>
      <c r="M1379" s="554" t="s">
        <v>35</v>
      </c>
      <c r="N1379" s="554" t="s">
        <v>35</v>
      </c>
      <c r="O1379" s="554" t="s">
        <v>35</v>
      </c>
      <c r="P1379" s="554" t="s">
        <v>35</v>
      </c>
      <c r="Q1379" s="71" t="s">
        <v>35</v>
      </c>
      <c r="R1379" s="103"/>
      <c r="S1379" s="103"/>
      <c r="T1379" s="554" t="s">
        <v>35</v>
      </c>
      <c r="U1379" s="554" t="s">
        <v>35</v>
      </c>
      <c r="V1379" s="554"/>
      <c r="W1379" s="107" t="s">
        <v>1314</v>
      </c>
      <c r="X1379" s="103" t="s">
        <v>27</v>
      </c>
      <c r="Y1379" s="108">
        <v>15.88</v>
      </c>
      <c r="Z1379" s="109"/>
      <c r="AA1379" s="554">
        <v>169828</v>
      </c>
      <c r="AB1379" s="554">
        <v>2696868.64</v>
      </c>
      <c r="AC1379" s="71"/>
      <c r="AD1379" s="71"/>
      <c r="AE1379" s="71"/>
      <c r="AF1379" s="71"/>
      <c r="AG1379" s="71"/>
      <c r="AH1379" s="103"/>
      <c r="AI1379" s="71"/>
      <c r="AJ1379" s="103"/>
      <c r="AK1379" s="103"/>
      <c r="AL1379" s="554" t="s">
        <v>35</v>
      </c>
      <c r="AM1379" s="554" t="s">
        <v>35</v>
      </c>
      <c r="AN1379" s="71"/>
      <c r="AO1379" s="103"/>
      <c r="AP1379" s="602" t="s">
        <v>35</v>
      </c>
      <c r="AQ1379" s="107"/>
      <c r="AR1379" s="107"/>
    </row>
    <row r="1380" spans="1:44" s="77" customFormat="1" ht="37.5" outlineLevel="2">
      <c r="A1380" s="72">
        <v>91</v>
      </c>
      <c r="B1380" s="552" t="s">
        <v>35</v>
      </c>
      <c r="C1380" s="552"/>
      <c r="D1380" s="71"/>
      <c r="E1380" s="103"/>
      <c r="F1380" s="103"/>
      <c r="G1380" s="103"/>
      <c r="H1380" s="103"/>
      <c r="I1380" s="103"/>
      <c r="J1380" s="103"/>
      <c r="K1380" s="107"/>
      <c r="L1380" s="105" t="s">
        <v>35</v>
      </c>
      <c r="M1380" s="554" t="s">
        <v>35</v>
      </c>
      <c r="N1380" s="554" t="s">
        <v>35</v>
      </c>
      <c r="O1380" s="554" t="s">
        <v>35</v>
      </c>
      <c r="P1380" s="554" t="s">
        <v>35</v>
      </c>
      <c r="Q1380" s="71" t="s">
        <v>35</v>
      </c>
      <c r="R1380" s="103"/>
      <c r="S1380" s="103"/>
      <c r="T1380" s="554" t="s">
        <v>35</v>
      </c>
      <c r="U1380" s="554" t="s">
        <v>35</v>
      </c>
      <c r="V1380" s="554"/>
      <c r="W1380" s="107" t="s">
        <v>1049</v>
      </c>
      <c r="X1380" s="103" t="s">
        <v>42</v>
      </c>
      <c r="Y1380" s="108">
        <v>1</v>
      </c>
      <c r="Z1380" s="109"/>
      <c r="AA1380" s="554">
        <v>3793079</v>
      </c>
      <c r="AB1380" s="554">
        <v>3793079</v>
      </c>
      <c r="AC1380" s="71"/>
      <c r="AD1380" s="71"/>
      <c r="AE1380" s="71"/>
      <c r="AF1380" s="71"/>
      <c r="AG1380" s="71"/>
      <c r="AH1380" s="103"/>
      <c r="AI1380" s="71"/>
      <c r="AJ1380" s="103"/>
      <c r="AK1380" s="103"/>
      <c r="AL1380" s="554" t="s">
        <v>35</v>
      </c>
      <c r="AM1380" s="554" t="s">
        <v>35</v>
      </c>
      <c r="AN1380" s="71"/>
      <c r="AO1380" s="103"/>
      <c r="AP1380" s="602" t="s">
        <v>35</v>
      </c>
      <c r="AQ1380" s="107"/>
      <c r="AR1380" s="107"/>
    </row>
    <row r="1381" spans="1:44" s="77" customFormat="1" outlineLevel="2">
      <c r="A1381" s="72">
        <v>91</v>
      </c>
      <c r="B1381" s="591" t="s">
        <v>35</v>
      </c>
      <c r="C1381" s="557"/>
      <c r="D1381" s="150"/>
      <c r="E1381" s="147"/>
      <c r="F1381" s="147"/>
      <c r="G1381" s="147"/>
      <c r="H1381" s="147"/>
      <c r="I1381" s="147"/>
      <c r="J1381" s="147"/>
      <c r="K1381" s="150"/>
      <c r="L1381" s="148" t="s">
        <v>35</v>
      </c>
      <c r="M1381" s="149" t="s">
        <v>35</v>
      </c>
      <c r="N1381" s="149" t="s">
        <v>35</v>
      </c>
      <c r="O1381" s="149" t="s">
        <v>35</v>
      </c>
      <c r="P1381" s="149" t="s">
        <v>35</v>
      </c>
      <c r="Q1381" s="146" t="s">
        <v>35</v>
      </c>
      <c r="R1381" s="147"/>
      <c r="S1381" s="147"/>
      <c r="T1381" s="558" t="s">
        <v>35</v>
      </c>
      <c r="U1381" s="558" t="s">
        <v>35</v>
      </c>
      <c r="V1381" s="558"/>
      <c r="W1381" s="150" t="s">
        <v>35</v>
      </c>
      <c r="X1381" s="147"/>
      <c r="Y1381" s="151"/>
      <c r="Z1381" s="152"/>
      <c r="AA1381" s="558" t="s">
        <v>35</v>
      </c>
      <c r="AB1381" s="558" t="s">
        <v>35</v>
      </c>
      <c r="AC1381" s="146"/>
      <c r="AD1381" s="146"/>
      <c r="AE1381" s="146"/>
      <c r="AF1381" s="146"/>
      <c r="AG1381" s="146"/>
      <c r="AH1381" s="147"/>
      <c r="AI1381" s="146"/>
      <c r="AJ1381" s="146"/>
      <c r="AK1381" s="146"/>
      <c r="AL1381" s="558" t="s">
        <v>35</v>
      </c>
      <c r="AM1381" s="558" t="s">
        <v>35</v>
      </c>
      <c r="AN1381" s="147"/>
      <c r="AO1381" s="150"/>
      <c r="AP1381" s="559" t="s">
        <v>35</v>
      </c>
      <c r="AQ1381" s="150"/>
      <c r="AR1381" s="150"/>
    </row>
    <row r="1382" spans="1:44" s="77" customFormat="1">
      <c r="A1382" s="72">
        <v>91</v>
      </c>
      <c r="B1382" s="78"/>
      <c r="C1382" s="78"/>
      <c r="E1382" s="72"/>
      <c r="F1382" s="72"/>
      <c r="G1382" s="72"/>
      <c r="H1382" s="72"/>
      <c r="I1382" s="72"/>
      <c r="J1382" s="72"/>
      <c r="L1382" s="81" t="s">
        <v>35</v>
      </c>
      <c r="M1382" s="74"/>
      <c r="N1382" s="74"/>
      <c r="O1382" s="74"/>
      <c r="P1382" s="74"/>
      <c r="Q1382" s="73" t="s">
        <v>35</v>
      </c>
      <c r="R1382" s="82"/>
      <c r="S1382" s="82"/>
      <c r="T1382" s="401"/>
      <c r="U1382" s="401"/>
      <c r="V1382" s="401"/>
      <c r="Y1382" s="83"/>
      <c r="AA1382" s="401"/>
      <c r="AB1382" s="401"/>
      <c r="AI1382" s="80"/>
      <c r="AL1382" s="560" t="s">
        <v>35</v>
      </c>
      <c r="AM1382" s="401"/>
      <c r="AP1382" s="402"/>
    </row>
    <row r="1383" spans="1:44">
      <c r="AI1383" s="80"/>
    </row>
    <row r="1384" spans="1:44">
      <c r="AI1384" s="80"/>
    </row>
    <row r="1385" spans="1:44">
      <c r="AI1385" s="80"/>
    </row>
    <row r="1386" spans="1:44">
      <c r="AI1386" s="80"/>
    </row>
    <row r="1387" spans="1:44">
      <c r="AI1387" s="80"/>
    </row>
    <row r="1388" spans="1:44">
      <c r="AI1388" s="80"/>
    </row>
    <row r="1389" spans="1:44">
      <c r="AI1389" s="80"/>
    </row>
    <row r="1390" spans="1:44">
      <c r="AI1390" s="80"/>
    </row>
    <row r="1391" spans="1:44">
      <c r="AI1391" s="80"/>
    </row>
    <row r="1392" spans="1:44">
      <c r="AI1392" s="80"/>
    </row>
    <row r="1393" spans="35:35">
      <c r="AI1393" s="80"/>
    </row>
    <row r="1394" spans="35:35">
      <c r="AI1394" s="80"/>
    </row>
    <row r="1395" spans="35:35">
      <c r="AI1395" s="80"/>
    </row>
    <row r="1396" spans="35:35">
      <c r="AI1396" s="80"/>
    </row>
    <row r="1397" spans="35:35">
      <c r="AI1397" s="80"/>
    </row>
    <row r="1398" spans="35:35">
      <c r="AI1398" s="80"/>
    </row>
    <row r="1399" spans="35:35">
      <c r="AI1399" s="80"/>
    </row>
    <row r="1400" spans="35:35">
      <c r="AI1400" s="80"/>
    </row>
    <row r="1401" spans="35:35">
      <c r="AI1401" s="80"/>
    </row>
    <row r="1402" spans="35:35">
      <c r="AI1402" s="80"/>
    </row>
    <row r="1403" spans="35:35">
      <c r="AI1403" s="80"/>
    </row>
    <row r="1404" spans="35:35">
      <c r="AI1404" s="80"/>
    </row>
    <row r="1405" spans="35:35">
      <c r="AI1405" s="80"/>
    </row>
    <row r="1406" spans="35:35">
      <c r="AI1406" s="80"/>
    </row>
    <row r="1407" spans="35:35">
      <c r="AI1407" s="80"/>
    </row>
    <row r="1408" spans="35:35">
      <c r="AI1408" s="80"/>
    </row>
    <row r="1409" spans="35:35">
      <c r="AI1409" s="80"/>
    </row>
    <row r="1410" spans="35:35">
      <c r="AI1410" s="80"/>
    </row>
    <row r="1411" spans="35:35">
      <c r="AI1411" s="80"/>
    </row>
    <row r="1412" spans="35:35">
      <c r="AI1412" s="80"/>
    </row>
    <row r="1413" spans="35:35">
      <c r="AI1413" s="80"/>
    </row>
    <row r="1414" spans="35:35">
      <c r="AI1414" s="80"/>
    </row>
    <row r="1415" spans="35:35">
      <c r="AI1415" s="80"/>
    </row>
    <row r="1416" spans="35:35">
      <c r="AI1416" s="80"/>
    </row>
    <row r="1417" spans="35:35">
      <c r="AI1417" s="80"/>
    </row>
    <row r="1418" spans="35:35">
      <c r="AI1418" s="80"/>
    </row>
    <row r="1419" spans="35:35">
      <c r="AI1419" s="80"/>
    </row>
    <row r="1420" spans="35:35">
      <c r="AI1420" s="80"/>
    </row>
    <row r="1421" spans="35:35">
      <c r="AI1421" s="80"/>
    </row>
    <row r="1422" spans="35:35">
      <c r="AI1422" s="80"/>
    </row>
    <row r="1423" spans="35:35">
      <c r="AI1423" s="80"/>
    </row>
    <row r="1424" spans="35:35">
      <c r="AI1424" s="80"/>
    </row>
    <row r="1425" spans="35:35">
      <c r="AI1425" s="80"/>
    </row>
    <row r="1426" spans="35:35">
      <c r="AI1426" s="80"/>
    </row>
    <row r="1427" spans="35:35">
      <c r="AI1427" s="80"/>
    </row>
    <row r="1428" spans="35:35">
      <c r="AI1428" s="80"/>
    </row>
    <row r="1429" spans="35:35">
      <c r="AI1429" s="80"/>
    </row>
    <row r="1430" spans="35:35">
      <c r="AI1430" s="80"/>
    </row>
    <row r="1431" spans="35:35">
      <c r="AI1431" s="80"/>
    </row>
    <row r="1432" spans="35:35">
      <c r="AI1432" s="80"/>
    </row>
    <row r="1433" spans="35:35">
      <c r="AI1433" s="80"/>
    </row>
    <row r="1434" spans="35:35">
      <c r="AI1434" s="80"/>
    </row>
    <row r="1435" spans="35:35">
      <c r="AI1435" s="80"/>
    </row>
    <row r="1436" spans="35:35">
      <c r="AI1436" s="80"/>
    </row>
    <row r="1437" spans="35:35">
      <c r="AI1437" s="80"/>
    </row>
    <row r="1438" spans="35:35">
      <c r="AI1438" s="80"/>
    </row>
    <row r="1439" spans="35:35">
      <c r="AI1439" s="80"/>
    </row>
    <row r="1440" spans="35:35">
      <c r="AI1440" s="80"/>
    </row>
    <row r="1441" spans="35:35">
      <c r="AI1441" s="80"/>
    </row>
    <row r="1442" spans="35:35">
      <c r="AI1442" s="80"/>
    </row>
    <row r="1443" spans="35:35">
      <c r="AI1443" s="80"/>
    </row>
    <row r="1444" spans="35:35">
      <c r="AI1444" s="80"/>
    </row>
    <row r="1445" spans="35:35">
      <c r="AI1445" s="80"/>
    </row>
    <row r="1446" spans="35:35">
      <c r="AI1446" s="80"/>
    </row>
    <row r="1447" spans="35:35">
      <c r="AI1447" s="80"/>
    </row>
    <row r="1448" spans="35:35">
      <c r="AI1448" s="80"/>
    </row>
    <row r="1449" spans="35:35">
      <c r="AI1449" s="80"/>
    </row>
    <row r="1450" spans="35:35">
      <c r="AI1450" s="80"/>
    </row>
    <row r="1451" spans="35:35">
      <c r="AI1451" s="80"/>
    </row>
    <row r="1452" spans="35:35">
      <c r="AI1452" s="80"/>
    </row>
    <row r="1453" spans="35:35">
      <c r="AI1453" s="80"/>
    </row>
    <row r="1454" spans="35:35">
      <c r="AI1454" s="80"/>
    </row>
    <row r="1455" spans="35:35">
      <c r="AI1455" s="80"/>
    </row>
    <row r="1456" spans="35:35">
      <c r="AI1456" s="80"/>
    </row>
    <row r="1457" spans="35:35">
      <c r="AI1457" s="80"/>
    </row>
    <row r="1458" spans="35:35">
      <c r="AI1458" s="80"/>
    </row>
    <row r="1459" spans="35:35">
      <c r="AI1459" s="80"/>
    </row>
    <row r="1460" spans="35:35">
      <c r="AI1460" s="80"/>
    </row>
    <row r="1461" spans="35:35">
      <c r="AI1461" s="80"/>
    </row>
    <row r="1462" spans="35:35">
      <c r="AI1462" s="80"/>
    </row>
    <row r="1463" spans="35:35">
      <c r="AI1463" s="80"/>
    </row>
    <row r="1464" spans="35:35">
      <c r="AI1464" s="80"/>
    </row>
    <row r="1465" spans="35:35">
      <c r="AI1465" s="80"/>
    </row>
    <row r="1466" spans="35:35">
      <c r="AI1466" s="80"/>
    </row>
    <row r="1467" spans="35:35">
      <c r="AI1467" s="80"/>
    </row>
    <row r="1468" spans="35:35">
      <c r="AI1468" s="80"/>
    </row>
    <row r="1469" spans="35:35">
      <c r="AI1469" s="80"/>
    </row>
    <row r="1470" spans="35:35">
      <c r="AI1470" s="80"/>
    </row>
    <row r="1471" spans="35:35">
      <c r="AI1471" s="80"/>
    </row>
    <row r="1472" spans="35:35">
      <c r="AI1472" s="80"/>
    </row>
    <row r="1473" spans="35:35">
      <c r="AI1473" s="80"/>
    </row>
    <row r="1474" spans="35:35">
      <c r="AI1474" s="80"/>
    </row>
    <row r="1475" spans="35:35">
      <c r="AI1475" s="80"/>
    </row>
    <row r="1476" spans="35:35">
      <c r="AI1476" s="80"/>
    </row>
    <row r="1477" spans="35:35">
      <c r="AI1477" s="80"/>
    </row>
    <row r="1478" spans="35:35">
      <c r="AI1478" s="80"/>
    </row>
    <row r="1479" spans="35:35">
      <c r="AI1479" s="80"/>
    </row>
    <row r="1480" spans="35:35">
      <c r="AI1480" s="80"/>
    </row>
    <row r="1481" spans="35:35">
      <c r="AI1481" s="80"/>
    </row>
    <row r="1482" spans="35:35">
      <c r="AI1482" s="80"/>
    </row>
    <row r="1483" spans="35:35">
      <c r="AI1483" s="80"/>
    </row>
    <row r="1484" spans="35:35">
      <c r="AI1484" s="80"/>
    </row>
    <row r="1485" spans="35:35">
      <c r="AI1485" s="80"/>
    </row>
    <row r="1486" spans="35:35">
      <c r="AI1486" s="80"/>
    </row>
    <row r="1487" spans="35:35">
      <c r="AI1487" s="80"/>
    </row>
    <row r="1488" spans="35:35">
      <c r="AI1488" s="80"/>
    </row>
    <row r="1489" spans="35:35">
      <c r="AI1489" s="80"/>
    </row>
    <row r="1490" spans="35:35">
      <c r="AI1490" s="80"/>
    </row>
    <row r="1491" spans="35:35">
      <c r="AI1491" s="80"/>
    </row>
    <row r="1492" spans="35:35">
      <c r="AI1492" s="80"/>
    </row>
    <row r="1493" spans="35:35">
      <c r="AI1493" s="80"/>
    </row>
    <row r="1494" spans="35:35">
      <c r="AI1494" s="80"/>
    </row>
    <row r="1495" spans="35:35">
      <c r="AI1495" s="80"/>
    </row>
    <row r="1496" spans="35:35">
      <c r="AI1496" s="80"/>
    </row>
    <row r="1497" spans="35:35">
      <c r="AI1497" s="80"/>
    </row>
    <row r="1498" spans="35:35">
      <c r="AI1498" s="80"/>
    </row>
    <row r="1499" spans="35:35">
      <c r="AI1499" s="80"/>
    </row>
    <row r="1500" spans="35:35">
      <c r="AI1500" s="80"/>
    </row>
    <row r="1501" spans="35:35">
      <c r="AI1501" s="80"/>
    </row>
    <row r="1502" spans="35:35">
      <c r="AI1502" s="80"/>
    </row>
    <row r="1503" spans="35:35">
      <c r="AI1503" s="80"/>
    </row>
    <row r="1504" spans="35:35">
      <c r="AI1504" s="80"/>
    </row>
    <row r="1505" spans="35:35">
      <c r="AI1505" s="80"/>
    </row>
    <row r="1506" spans="35:35">
      <c r="AI1506" s="80"/>
    </row>
    <row r="1507" spans="35:35">
      <c r="AI1507" s="80"/>
    </row>
    <row r="1508" spans="35:35">
      <c r="AI1508" s="80"/>
    </row>
    <row r="1509" spans="35:35">
      <c r="AI1509" s="80"/>
    </row>
    <row r="1510" spans="35:35">
      <c r="AI1510" s="80"/>
    </row>
    <row r="1511" spans="35:35">
      <c r="AI1511" s="80"/>
    </row>
    <row r="1512" spans="35:35">
      <c r="AI1512" s="80"/>
    </row>
    <row r="1513" spans="35:35">
      <c r="AI1513" s="80"/>
    </row>
    <row r="1514" spans="35:35">
      <c r="AI1514" s="80"/>
    </row>
    <row r="1515" spans="35:35">
      <c r="AI1515" s="80"/>
    </row>
    <row r="1516" spans="35:35">
      <c r="AI1516" s="80"/>
    </row>
    <row r="1517" spans="35:35">
      <c r="AI1517" s="80"/>
    </row>
    <row r="1518" spans="35:35">
      <c r="AI1518" s="80"/>
    </row>
    <row r="1519" spans="35:35">
      <c r="AI1519" s="80"/>
    </row>
    <row r="1520" spans="35:35">
      <c r="AI1520" s="80"/>
    </row>
    <row r="1521" spans="35:35">
      <c r="AI1521" s="80"/>
    </row>
    <row r="1522" spans="35:35">
      <c r="AI1522" s="80"/>
    </row>
    <row r="1523" spans="35:35">
      <c r="AI1523" s="80"/>
    </row>
    <row r="1524" spans="35:35">
      <c r="AI1524" s="80"/>
    </row>
    <row r="1525" spans="35:35">
      <c r="AI1525" s="80"/>
    </row>
    <row r="1526" spans="35:35">
      <c r="AI1526" s="80"/>
    </row>
    <row r="1527" spans="35:35">
      <c r="AI1527" s="80"/>
    </row>
    <row r="1528" spans="35:35">
      <c r="AI1528" s="80"/>
    </row>
    <row r="1529" spans="35:35">
      <c r="AI1529" s="80"/>
    </row>
    <row r="1530" spans="35:35">
      <c r="AI1530" s="80"/>
    </row>
    <row r="1531" spans="35:35">
      <c r="AI1531" s="80"/>
    </row>
    <row r="1532" spans="35:35">
      <c r="AI1532" s="80"/>
    </row>
    <row r="1533" spans="35:35">
      <c r="AI1533" s="80"/>
    </row>
    <row r="1534" spans="35:35">
      <c r="AI1534" s="80"/>
    </row>
    <row r="1535" spans="35:35">
      <c r="AI1535" s="80"/>
    </row>
    <row r="1536" spans="35:35">
      <c r="AI1536" s="80"/>
    </row>
    <row r="1537" spans="35:35">
      <c r="AI1537" s="80"/>
    </row>
    <row r="1538" spans="35:35">
      <c r="AI1538" s="80"/>
    </row>
    <row r="1539" spans="35:35">
      <c r="AI1539" s="80"/>
    </row>
    <row r="1540" spans="35:35">
      <c r="AI1540" s="80"/>
    </row>
    <row r="1541" spans="35:35">
      <c r="AI1541" s="80"/>
    </row>
    <row r="1542" spans="35:35">
      <c r="AI1542" s="80"/>
    </row>
    <row r="1543" spans="35:35">
      <c r="AI1543" s="80"/>
    </row>
    <row r="1544" spans="35:35">
      <c r="AI1544" s="80"/>
    </row>
    <row r="1545" spans="35:35">
      <c r="AI1545" s="80"/>
    </row>
    <row r="1546" spans="35:35">
      <c r="AI1546" s="80"/>
    </row>
    <row r="1547" spans="35:35">
      <c r="AI1547" s="80"/>
    </row>
    <row r="1548" spans="35:35">
      <c r="AI1548" s="80"/>
    </row>
    <row r="1549" spans="35:35">
      <c r="AI1549" s="80"/>
    </row>
    <row r="1550" spans="35:35">
      <c r="AI1550" s="80"/>
    </row>
    <row r="1551" spans="35:35">
      <c r="AI1551" s="80"/>
    </row>
    <row r="1552" spans="35:35">
      <c r="AI1552" s="80"/>
    </row>
    <row r="1553" spans="35:35">
      <c r="AI1553" s="80"/>
    </row>
    <row r="1554" spans="35:35">
      <c r="AI1554" s="80"/>
    </row>
    <row r="1555" spans="35:35">
      <c r="AI1555" s="80"/>
    </row>
    <row r="1556" spans="35:35">
      <c r="AI1556" s="80"/>
    </row>
    <row r="1557" spans="35:35">
      <c r="AI1557" s="80"/>
    </row>
    <row r="1558" spans="35:35">
      <c r="AI1558" s="80"/>
    </row>
    <row r="1559" spans="35:35">
      <c r="AI1559" s="80"/>
    </row>
    <row r="1560" spans="35:35">
      <c r="AI1560" s="80"/>
    </row>
    <row r="1561" spans="35:35">
      <c r="AI1561" s="80"/>
    </row>
    <row r="1562" spans="35:35">
      <c r="AI1562" s="80"/>
    </row>
    <row r="1563" spans="35:35">
      <c r="AI1563" s="80"/>
    </row>
    <row r="1564" spans="35:35">
      <c r="AI1564" s="80"/>
    </row>
    <row r="1565" spans="35:35">
      <c r="AI1565" s="80"/>
    </row>
    <row r="1566" spans="35:35">
      <c r="AI1566" s="80"/>
    </row>
    <row r="1567" spans="35:35">
      <c r="AI1567" s="80"/>
    </row>
    <row r="1568" spans="35:35">
      <c r="AI1568" s="80"/>
    </row>
    <row r="1569" spans="35:35">
      <c r="AI1569" s="80"/>
    </row>
    <row r="1570" spans="35:35">
      <c r="AI1570" s="80"/>
    </row>
    <row r="1571" spans="35:35">
      <c r="AI1571" s="80"/>
    </row>
    <row r="1572" spans="35:35">
      <c r="AI1572" s="80"/>
    </row>
    <row r="1573" spans="35:35">
      <c r="AI1573" s="80"/>
    </row>
    <row r="1574" spans="35:35">
      <c r="AI1574" s="80"/>
    </row>
    <row r="1575" spans="35:35">
      <c r="AI1575" s="80"/>
    </row>
    <row r="1576" spans="35:35">
      <c r="AI1576" s="80"/>
    </row>
    <row r="1577" spans="35:35">
      <c r="AI1577" s="80"/>
    </row>
    <row r="1578" spans="35:35">
      <c r="AI1578" s="80"/>
    </row>
    <row r="1579" spans="35:35">
      <c r="AI1579" s="80"/>
    </row>
    <row r="1580" spans="35:35">
      <c r="AI1580" s="80"/>
    </row>
    <row r="1581" spans="35:35">
      <c r="AI1581" s="80"/>
    </row>
    <row r="1582" spans="35:35">
      <c r="AI1582" s="80"/>
    </row>
    <row r="1583" spans="35:35">
      <c r="AI1583" s="80"/>
    </row>
    <row r="1584" spans="35:35">
      <c r="AI1584" s="80"/>
    </row>
    <row r="1585" spans="35:35">
      <c r="AI1585" s="80"/>
    </row>
    <row r="1586" spans="35:35">
      <c r="AI1586" s="80"/>
    </row>
    <row r="1587" spans="35:35">
      <c r="AI1587" s="80"/>
    </row>
    <row r="1588" spans="35:35">
      <c r="AI1588" s="80"/>
    </row>
    <row r="1589" spans="35:35">
      <c r="AI1589" s="80"/>
    </row>
    <row r="1590" spans="35:35">
      <c r="AI1590" s="80"/>
    </row>
    <row r="1591" spans="35:35">
      <c r="AI1591" s="80"/>
    </row>
    <row r="1592" spans="35:35">
      <c r="AI1592" s="80"/>
    </row>
    <row r="1593" spans="35:35">
      <c r="AI1593" s="80"/>
    </row>
    <row r="1594" spans="35:35">
      <c r="AI1594" s="80"/>
    </row>
    <row r="1595" spans="35:35">
      <c r="AI1595" s="80"/>
    </row>
    <row r="1596" spans="35:35">
      <c r="AI1596" s="80"/>
    </row>
    <row r="1597" spans="35:35">
      <c r="AI1597" s="80"/>
    </row>
    <row r="1598" spans="35:35">
      <c r="AI1598" s="80"/>
    </row>
    <row r="1599" spans="35:35">
      <c r="AI1599" s="80"/>
    </row>
    <row r="1600" spans="35:35">
      <c r="AI1600" s="80"/>
    </row>
    <row r="1601" spans="35:35">
      <c r="AI1601" s="80"/>
    </row>
    <row r="1602" spans="35:35">
      <c r="AI1602" s="80"/>
    </row>
    <row r="1603" spans="35:35">
      <c r="AI1603" s="80"/>
    </row>
    <row r="1604" spans="35:35">
      <c r="AI1604" s="80"/>
    </row>
    <row r="1605" spans="35:35">
      <c r="AI1605" s="80"/>
    </row>
    <row r="1606" spans="35:35">
      <c r="AI1606" s="80"/>
    </row>
    <row r="1607" spans="35:35">
      <c r="AI1607" s="80"/>
    </row>
    <row r="1608" spans="35:35">
      <c r="AI1608" s="80"/>
    </row>
    <row r="1609" spans="35:35">
      <c r="AI1609" s="80"/>
    </row>
    <row r="1610" spans="35:35">
      <c r="AI1610" s="80"/>
    </row>
    <row r="1611" spans="35:35">
      <c r="AI1611" s="80"/>
    </row>
    <row r="1612" spans="35:35">
      <c r="AI1612" s="80"/>
    </row>
    <row r="1613" spans="35:35">
      <c r="AI1613" s="80"/>
    </row>
    <row r="1614" spans="35:35">
      <c r="AI1614" s="80"/>
    </row>
    <row r="1615" spans="35:35">
      <c r="AI1615" s="80"/>
    </row>
    <row r="1616" spans="35:35">
      <c r="AI1616" s="80"/>
    </row>
    <row r="1617" spans="35:35">
      <c r="AI1617" s="80"/>
    </row>
    <row r="1618" spans="35:35">
      <c r="AI1618" s="80"/>
    </row>
    <row r="1619" spans="35:35">
      <c r="AI1619" s="80"/>
    </row>
    <row r="1620" spans="35:35">
      <c r="AI1620" s="80"/>
    </row>
    <row r="1621" spans="35:35">
      <c r="AI1621" s="80"/>
    </row>
    <row r="1622" spans="35:35">
      <c r="AI1622" s="80"/>
    </row>
    <row r="1623" spans="35:35">
      <c r="AI1623" s="80"/>
    </row>
    <row r="1624" spans="35:35">
      <c r="AI1624" s="80"/>
    </row>
    <row r="1625" spans="35:35">
      <c r="AI1625" s="80"/>
    </row>
    <row r="1626" spans="35:35">
      <c r="AI1626" s="80"/>
    </row>
    <row r="1627" spans="35:35">
      <c r="AI1627" s="80"/>
    </row>
    <row r="1628" spans="35:35">
      <c r="AI1628" s="80"/>
    </row>
    <row r="1629" spans="35:35">
      <c r="AI1629" s="80"/>
    </row>
    <row r="1630" spans="35:35">
      <c r="AI1630" s="80"/>
    </row>
    <row r="1631" spans="35:35">
      <c r="AI1631" s="80"/>
    </row>
    <row r="1632" spans="35:35">
      <c r="AI1632" s="80"/>
    </row>
    <row r="1633" spans="35:35">
      <c r="AI1633" s="80"/>
    </row>
    <row r="1634" spans="35:35">
      <c r="AI1634" s="80"/>
    </row>
    <row r="1635" spans="35:35">
      <c r="AI1635" s="80"/>
    </row>
    <row r="1636" spans="35:35">
      <c r="AI1636" s="80"/>
    </row>
    <row r="1637" spans="35:35">
      <c r="AI1637" s="80"/>
    </row>
    <row r="1638" spans="35:35">
      <c r="AI1638" s="80"/>
    </row>
    <row r="1639" spans="35:35">
      <c r="AI1639" s="80"/>
    </row>
    <row r="1640" spans="35:35">
      <c r="AI1640" s="80"/>
    </row>
    <row r="1641" spans="35:35">
      <c r="AI1641" s="80"/>
    </row>
    <row r="1642" spans="35:35">
      <c r="AI1642" s="80"/>
    </row>
    <row r="1643" spans="35:35">
      <c r="AI1643" s="80"/>
    </row>
    <row r="1644" spans="35:35">
      <c r="AI1644" s="80"/>
    </row>
    <row r="1645" spans="35:35">
      <c r="AI1645" s="80"/>
    </row>
    <row r="1646" spans="35:35">
      <c r="AI1646" s="80"/>
    </row>
    <row r="1647" spans="35:35">
      <c r="AI1647" s="80"/>
    </row>
    <row r="1648" spans="35:35">
      <c r="AI1648" s="80"/>
    </row>
    <row r="1649" spans="35:35">
      <c r="AI1649" s="80"/>
    </row>
    <row r="1650" spans="35:35">
      <c r="AI1650" s="80"/>
    </row>
    <row r="1651" spans="35:35">
      <c r="AI1651" s="80"/>
    </row>
    <row r="1652" spans="35:35">
      <c r="AI1652" s="80"/>
    </row>
    <row r="1653" spans="35:35">
      <c r="AI1653" s="80"/>
    </row>
    <row r="1654" spans="35:35">
      <c r="AI1654" s="80"/>
    </row>
    <row r="1655" spans="35:35">
      <c r="AI1655" s="80"/>
    </row>
    <row r="1656" spans="35:35">
      <c r="AI1656" s="80"/>
    </row>
    <row r="1657" spans="35:35">
      <c r="AI1657" s="80"/>
    </row>
    <row r="1658" spans="35:35">
      <c r="AI1658" s="80"/>
    </row>
    <row r="1659" spans="35:35">
      <c r="AI1659" s="80"/>
    </row>
    <row r="1660" spans="35:35">
      <c r="AI1660" s="80"/>
    </row>
    <row r="1661" spans="35:35">
      <c r="AI1661" s="80"/>
    </row>
    <row r="1662" spans="35:35">
      <c r="AI1662" s="80"/>
    </row>
    <row r="1663" spans="35:35">
      <c r="AI1663" s="80"/>
    </row>
    <row r="1664" spans="35:35">
      <c r="AI1664" s="80"/>
    </row>
    <row r="1665" spans="35:35">
      <c r="AI1665" s="80"/>
    </row>
    <row r="1666" spans="35:35">
      <c r="AI1666" s="80"/>
    </row>
    <row r="1667" spans="35:35">
      <c r="AI1667" s="80"/>
    </row>
    <row r="1668" spans="35:35">
      <c r="AI1668" s="80"/>
    </row>
    <row r="1669" spans="35:35">
      <c r="AI1669" s="80"/>
    </row>
    <row r="1670" spans="35:35">
      <c r="AI1670" s="80"/>
    </row>
    <row r="1671" spans="35:35">
      <c r="AI1671" s="80"/>
    </row>
    <row r="1672" spans="35:35">
      <c r="AI1672" s="80"/>
    </row>
    <row r="1673" spans="35:35">
      <c r="AI1673" s="80"/>
    </row>
    <row r="1674" spans="35:35">
      <c r="AI1674" s="80"/>
    </row>
    <row r="1675" spans="35:35">
      <c r="AI1675" s="80"/>
    </row>
    <row r="1676" spans="35:35">
      <c r="AI1676" s="80"/>
    </row>
    <row r="1677" spans="35:35">
      <c r="AI1677" s="80"/>
    </row>
    <row r="1678" spans="35:35">
      <c r="AI1678" s="80"/>
    </row>
    <row r="1679" spans="35:35">
      <c r="AI1679" s="80"/>
    </row>
    <row r="1680" spans="35:35">
      <c r="AI1680" s="80"/>
    </row>
    <row r="1681" spans="35:35">
      <c r="AI1681" s="80"/>
    </row>
    <row r="1682" spans="35:35">
      <c r="AI1682" s="80"/>
    </row>
    <row r="1683" spans="35:35">
      <c r="AI1683" s="80"/>
    </row>
    <row r="1684" spans="35:35">
      <c r="AI1684" s="80"/>
    </row>
    <row r="1685" spans="35:35">
      <c r="AI1685" s="80"/>
    </row>
    <row r="1686" spans="35:35">
      <c r="AI1686" s="80"/>
    </row>
    <row r="1687" spans="35:35">
      <c r="AI1687" s="80"/>
    </row>
    <row r="1688" spans="35:35">
      <c r="AI1688" s="80"/>
    </row>
    <row r="1689" spans="35:35">
      <c r="AI1689" s="80"/>
    </row>
    <row r="1690" spans="35:35">
      <c r="AI1690" s="80"/>
    </row>
    <row r="1691" spans="35:35">
      <c r="AI1691" s="80"/>
    </row>
    <row r="1692" spans="35:35">
      <c r="AI1692" s="80"/>
    </row>
    <row r="1693" spans="35:35">
      <c r="AI1693" s="80"/>
    </row>
    <row r="1694" spans="35:35">
      <c r="AI1694" s="80"/>
    </row>
    <row r="1695" spans="35:35">
      <c r="AI1695" s="80"/>
    </row>
    <row r="1696" spans="35:35">
      <c r="AI1696" s="80"/>
    </row>
    <row r="1697" spans="35:35">
      <c r="AI1697" s="80"/>
    </row>
    <row r="1698" spans="35:35">
      <c r="AI1698" s="80"/>
    </row>
    <row r="1699" spans="35:35">
      <c r="AI1699" s="80"/>
    </row>
    <row r="1700" spans="35:35">
      <c r="AI1700" s="80"/>
    </row>
    <row r="1701" spans="35:35">
      <c r="AI1701" s="80"/>
    </row>
    <row r="1702" spans="35:35">
      <c r="AI1702" s="80"/>
    </row>
    <row r="1703" spans="35:35">
      <c r="AI1703" s="80"/>
    </row>
    <row r="1704" spans="35:35">
      <c r="AI1704" s="80"/>
    </row>
    <row r="1705" spans="35:35">
      <c r="AI1705" s="80"/>
    </row>
    <row r="1706" spans="35:35">
      <c r="AI1706" s="80"/>
    </row>
    <row r="1707" spans="35:35">
      <c r="AI1707" s="80"/>
    </row>
    <row r="1708" spans="35:35">
      <c r="AI1708" s="80"/>
    </row>
    <row r="1709" spans="35:35">
      <c r="AI1709" s="80"/>
    </row>
    <row r="1710" spans="35:35">
      <c r="AI1710" s="80"/>
    </row>
    <row r="1711" spans="35:35">
      <c r="AI1711" s="80"/>
    </row>
    <row r="1712" spans="35:35">
      <c r="AI1712" s="80"/>
    </row>
    <row r="1713" spans="35:35">
      <c r="AI1713" s="80"/>
    </row>
    <row r="1714" spans="35:35">
      <c r="AI1714" s="80"/>
    </row>
    <row r="1715" spans="35:35">
      <c r="AI1715" s="80"/>
    </row>
    <row r="1716" spans="35:35">
      <c r="AI1716" s="80"/>
    </row>
    <row r="1717" spans="35:35">
      <c r="AI1717" s="80"/>
    </row>
    <row r="1718" spans="35:35">
      <c r="AI1718" s="80"/>
    </row>
    <row r="1719" spans="35:35">
      <c r="AI1719" s="80"/>
    </row>
    <row r="1720" spans="35:35">
      <c r="AI1720" s="80"/>
    </row>
    <row r="1721" spans="35:35">
      <c r="AI1721" s="80"/>
    </row>
    <row r="1722" spans="35:35">
      <c r="AI1722" s="80"/>
    </row>
    <row r="1723" spans="35:35">
      <c r="AI1723" s="80"/>
    </row>
    <row r="1724" spans="35:35">
      <c r="AI1724" s="80"/>
    </row>
    <row r="1725" spans="35:35">
      <c r="AI1725" s="80"/>
    </row>
    <row r="1726" spans="35:35">
      <c r="AI1726" s="80"/>
    </row>
    <row r="1727" spans="35:35">
      <c r="AI1727" s="80"/>
    </row>
    <row r="1728" spans="35:35">
      <c r="AI1728" s="80"/>
    </row>
    <row r="1729" spans="35:35">
      <c r="AI1729" s="80"/>
    </row>
    <row r="1730" spans="35:35">
      <c r="AI1730" s="80"/>
    </row>
    <row r="1731" spans="35:35">
      <c r="AI1731" s="80"/>
    </row>
    <row r="1732" spans="35:35">
      <c r="AI1732" s="80"/>
    </row>
    <row r="1733" spans="35:35">
      <c r="AI1733" s="80"/>
    </row>
    <row r="1734" spans="35:35">
      <c r="AI1734" s="80"/>
    </row>
    <row r="1735" spans="35:35">
      <c r="AI1735" s="80"/>
    </row>
    <row r="1736" spans="35:35">
      <c r="AI1736" s="80"/>
    </row>
    <row r="1737" spans="35:35">
      <c r="AI1737" s="80"/>
    </row>
    <row r="1738" spans="35:35">
      <c r="AI1738" s="80"/>
    </row>
    <row r="1739" spans="35:35">
      <c r="AI1739" s="80"/>
    </row>
    <row r="1740" spans="35:35">
      <c r="AI1740" s="80"/>
    </row>
    <row r="1741" spans="35:35">
      <c r="AI1741" s="80"/>
    </row>
    <row r="1742" spans="35:35">
      <c r="AI1742" s="80"/>
    </row>
    <row r="1743" spans="35:35">
      <c r="AI1743" s="80"/>
    </row>
    <row r="1744" spans="35:35">
      <c r="AI1744" s="80"/>
    </row>
    <row r="1745" spans="35:35">
      <c r="AI1745" s="80"/>
    </row>
    <row r="1746" spans="35:35">
      <c r="AI1746" s="80"/>
    </row>
    <row r="1747" spans="35:35">
      <c r="AI1747" s="80"/>
    </row>
    <row r="1748" spans="35:35">
      <c r="AI1748" s="80"/>
    </row>
    <row r="1749" spans="35:35">
      <c r="AI1749" s="80"/>
    </row>
    <row r="1750" spans="35:35">
      <c r="AI1750" s="80"/>
    </row>
    <row r="1751" spans="35:35">
      <c r="AI1751" s="80"/>
    </row>
    <row r="1752" spans="35:35">
      <c r="AI1752" s="80"/>
    </row>
    <row r="1753" spans="35:35">
      <c r="AI1753" s="80"/>
    </row>
    <row r="1754" spans="35:35">
      <c r="AI1754" s="80"/>
    </row>
    <row r="1755" spans="35:35">
      <c r="AI1755" s="80"/>
    </row>
    <row r="1756" spans="35:35">
      <c r="AI1756" s="80"/>
    </row>
    <row r="1757" spans="35:35">
      <c r="AI1757" s="80"/>
    </row>
    <row r="1758" spans="35:35">
      <c r="AI1758" s="80"/>
    </row>
    <row r="1759" spans="35:35">
      <c r="AI1759" s="80"/>
    </row>
    <row r="1760" spans="35:35">
      <c r="AI1760" s="80"/>
    </row>
    <row r="1761" spans="35:35">
      <c r="AI1761" s="80"/>
    </row>
    <row r="1762" spans="35:35">
      <c r="AI1762" s="80"/>
    </row>
    <row r="1763" spans="35:35">
      <c r="AI1763" s="80"/>
    </row>
    <row r="1764" spans="35:35">
      <c r="AI1764" s="80"/>
    </row>
    <row r="1765" spans="35:35">
      <c r="AI1765" s="80"/>
    </row>
    <row r="1766" spans="35:35">
      <c r="AI1766" s="80"/>
    </row>
    <row r="1767" spans="35:35">
      <c r="AI1767" s="80"/>
    </row>
    <row r="1768" spans="35:35">
      <c r="AI1768" s="80"/>
    </row>
    <row r="1769" spans="35:35">
      <c r="AI1769" s="80"/>
    </row>
    <row r="1770" spans="35:35">
      <c r="AI1770" s="80"/>
    </row>
    <row r="1771" spans="35:35">
      <c r="AI1771" s="80"/>
    </row>
    <row r="1772" spans="35:35">
      <c r="AI1772" s="80"/>
    </row>
    <row r="1773" spans="35:35">
      <c r="AI1773" s="80"/>
    </row>
    <row r="1774" spans="35:35">
      <c r="AI1774" s="80"/>
    </row>
    <row r="1775" spans="35:35">
      <c r="AI1775" s="80"/>
    </row>
    <row r="1776" spans="35:35">
      <c r="AI1776" s="80"/>
    </row>
    <row r="1777" spans="35:35">
      <c r="AI1777" s="80"/>
    </row>
    <row r="1778" spans="35:35">
      <c r="AI1778" s="80"/>
    </row>
    <row r="1779" spans="35:35">
      <c r="AI1779" s="80"/>
    </row>
    <row r="1780" spans="35:35">
      <c r="AI1780" s="80"/>
    </row>
    <row r="1781" spans="35:35">
      <c r="AI1781" s="80"/>
    </row>
    <row r="1782" spans="35:35">
      <c r="AI1782" s="80"/>
    </row>
    <row r="1783" spans="35:35">
      <c r="AI1783" s="80"/>
    </row>
    <row r="1784" spans="35:35">
      <c r="AI1784" s="80"/>
    </row>
    <row r="1785" spans="35:35">
      <c r="AI1785" s="80"/>
    </row>
    <row r="1786" spans="35:35">
      <c r="AI1786" s="80"/>
    </row>
    <row r="1787" spans="35:35">
      <c r="AI1787" s="80"/>
    </row>
    <row r="1788" spans="35:35">
      <c r="AI1788" s="80"/>
    </row>
    <row r="1789" spans="35:35">
      <c r="AI1789" s="80"/>
    </row>
    <row r="1790" spans="35:35">
      <c r="AI1790" s="80"/>
    </row>
    <row r="1791" spans="35:35">
      <c r="AI1791" s="80"/>
    </row>
    <row r="1792" spans="35:35">
      <c r="AI1792" s="80"/>
    </row>
    <row r="1793" spans="35:35">
      <c r="AI1793" s="80"/>
    </row>
    <row r="1794" spans="35:35">
      <c r="AI1794" s="80"/>
    </row>
    <row r="1795" spans="35:35">
      <c r="AI1795" s="80"/>
    </row>
    <row r="1796" spans="35:35">
      <c r="AI1796" s="80"/>
    </row>
    <row r="1797" spans="35:35">
      <c r="AI1797" s="80"/>
    </row>
    <row r="1798" spans="35:35">
      <c r="AI1798" s="80"/>
    </row>
    <row r="1799" spans="35:35">
      <c r="AI1799" s="80"/>
    </row>
    <row r="1800" spans="35:35">
      <c r="AI1800" s="80"/>
    </row>
    <row r="1801" spans="35:35">
      <c r="AI1801" s="80"/>
    </row>
    <row r="1802" spans="35:35">
      <c r="AI1802" s="80"/>
    </row>
    <row r="1803" spans="35:35">
      <c r="AI1803" s="80"/>
    </row>
    <row r="1804" spans="35:35">
      <c r="AI1804" s="80"/>
    </row>
    <row r="1805" spans="35:35">
      <c r="AI1805" s="80"/>
    </row>
    <row r="1806" spans="35:35">
      <c r="AI1806" s="80"/>
    </row>
    <row r="1807" spans="35:35">
      <c r="AI1807" s="80"/>
    </row>
    <row r="1808" spans="35:35">
      <c r="AI1808" s="80"/>
    </row>
    <row r="1809" spans="35:35">
      <c r="AI1809" s="80"/>
    </row>
    <row r="1810" spans="35:35">
      <c r="AI1810" s="80"/>
    </row>
    <row r="1811" spans="35:35">
      <c r="AI1811" s="80"/>
    </row>
    <row r="1812" spans="35:35">
      <c r="AI1812" s="80"/>
    </row>
    <row r="1813" spans="35:35">
      <c r="AI1813" s="80"/>
    </row>
    <row r="1814" spans="35:35">
      <c r="AI1814" s="80"/>
    </row>
    <row r="1815" spans="35:35">
      <c r="AI1815" s="80"/>
    </row>
    <row r="1816" spans="35:35">
      <c r="AI1816" s="80"/>
    </row>
    <row r="1817" spans="35:35">
      <c r="AI1817" s="80"/>
    </row>
    <row r="1818" spans="35:35">
      <c r="AI1818" s="80"/>
    </row>
    <row r="1819" spans="35:35">
      <c r="AI1819" s="80"/>
    </row>
    <row r="1820" spans="35:35">
      <c r="AI1820" s="80"/>
    </row>
    <row r="1821" spans="35:35">
      <c r="AI1821" s="80"/>
    </row>
    <row r="1822" spans="35:35">
      <c r="AI1822" s="80"/>
    </row>
    <row r="1823" spans="35:35">
      <c r="AI1823" s="80"/>
    </row>
    <row r="1824" spans="35:35">
      <c r="AI1824" s="80"/>
    </row>
    <row r="1825" spans="35:35">
      <c r="AI1825" s="80"/>
    </row>
    <row r="1826" spans="35:35">
      <c r="AI1826" s="80"/>
    </row>
    <row r="1827" spans="35:35">
      <c r="AI1827" s="80"/>
    </row>
    <row r="1828" spans="35:35">
      <c r="AI1828" s="80"/>
    </row>
    <row r="1829" spans="35:35">
      <c r="AI1829" s="80"/>
    </row>
    <row r="1830" spans="35:35">
      <c r="AI1830" s="80"/>
    </row>
    <row r="1831" spans="35:35">
      <c r="AI1831" s="80"/>
    </row>
    <row r="1832" spans="35:35">
      <c r="AI1832" s="80"/>
    </row>
    <row r="1833" spans="35:35">
      <c r="AI1833" s="80"/>
    </row>
    <row r="1834" spans="35:35">
      <c r="AI1834" s="80"/>
    </row>
    <row r="1835" spans="35:35">
      <c r="AI1835" s="80"/>
    </row>
    <row r="1836" spans="35:35">
      <c r="AI1836" s="80"/>
    </row>
    <row r="1837" spans="35:35">
      <c r="AI1837" s="80"/>
    </row>
    <row r="1838" spans="35:35">
      <c r="AI1838" s="80"/>
    </row>
    <row r="1839" spans="35:35">
      <c r="AI1839" s="80"/>
    </row>
    <row r="1840" spans="35:35">
      <c r="AI1840" s="80"/>
    </row>
    <row r="1841" spans="35:35">
      <c r="AI1841" s="80"/>
    </row>
    <row r="1842" spans="35:35">
      <c r="AI1842" s="80"/>
    </row>
    <row r="1843" spans="35:35">
      <c r="AI1843" s="80"/>
    </row>
    <row r="1844" spans="35:35">
      <c r="AI1844" s="80"/>
    </row>
    <row r="1845" spans="35:35">
      <c r="AI1845" s="80"/>
    </row>
    <row r="1846" spans="35:35">
      <c r="AI1846" s="80"/>
    </row>
    <row r="1847" spans="35:35">
      <c r="AI1847" s="80"/>
    </row>
    <row r="1848" spans="35:35">
      <c r="AI1848" s="80"/>
    </row>
    <row r="1849" spans="35:35">
      <c r="AI1849" s="80"/>
    </row>
    <row r="1850" spans="35:35">
      <c r="AI1850" s="80"/>
    </row>
    <row r="1851" spans="35:35">
      <c r="AI1851" s="80"/>
    </row>
    <row r="1852" spans="35:35">
      <c r="AI1852" s="80"/>
    </row>
    <row r="1853" spans="35:35">
      <c r="AI1853" s="80"/>
    </row>
    <row r="1854" spans="35:35">
      <c r="AI1854" s="80"/>
    </row>
    <row r="1855" spans="35:35">
      <c r="AI1855" s="80"/>
    </row>
    <row r="1856" spans="35:35">
      <c r="AI1856" s="80"/>
    </row>
    <row r="1857" spans="35:35">
      <c r="AI1857" s="80"/>
    </row>
    <row r="1858" spans="35:35">
      <c r="AI1858" s="80"/>
    </row>
    <row r="1859" spans="35:35">
      <c r="AI1859" s="80"/>
    </row>
    <row r="1860" spans="35:35">
      <c r="AI1860" s="80"/>
    </row>
    <row r="1861" spans="35:35">
      <c r="AI1861" s="80"/>
    </row>
    <row r="1862" spans="35:35">
      <c r="AI1862" s="80"/>
    </row>
    <row r="1863" spans="35:35">
      <c r="AI1863" s="80"/>
    </row>
    <row r="1864" spans="35:35">
      <c r="AI1864" s="80"/>
    </row>
    <row r="1865" spans="35:35">
      <c r="AI1865" s="80"/>
    </row>
    <row r="1866" spans="35:35">
      <c r="AI1866" s="80"/>
    </row>
    <row r="1867" spans="35:35">
      <c r="AI1867" s="80"/>
    </row>
    <row r="1868" spans="35:35">
      <c r="AI1868" s="80"/>
    </row>
    <row r="1869" spans="35:35">
      <c r="AI1869" s="80"/>
    </row>
    <row r="1870" spans="35:35">
      <c r="AI1870" s="80"/>
    </row>
    <row r="1871" spans="35:35">
      <c r="AI1871" s="80"/>
    </row>
    <row r="1872" spans="35:35">
      <c r="AI1872" s="80"/>
    </row>
    <row r="1873" spans="35:35">
      <c r="AI1873" s="80"/>
    </row>
    <row r="1874" spans="35:35">
      <c r="AI1874" s="80"/>
    </row>
    <row r="1875" spans="35:35">
      <c r="AI1875" s="80"/>
    </row>
    <row r="1876" spans="35:35">
      <c r="AI1876" s="80"/>
    </row>
    <row r="1877" spans="35:35">
      <c r="AI1877" s="80"/>
    </row>
    <row r="1878" spans="35:35">
      <c r="AI1878" s="80"/>
    </row>
    <row r="1879" spans="35:35">
      <c r="AI1879" s="80"/>
    </row>
    <row r="1880" spans="35:35">
      <c r="AI1880" s="80"/>
    </row>
    <row r="1881" spans="35:35">
      <c r="AI1881" s="80"/>
    </row>
    <row r="1882" spans="35:35">
      <c r="AI1882" s="80"/>
    </row>
    <row r="1883" spans="35:35">
      <c r="AI1883" s="80"/>
    </row>
    <row r="1884" spans="35:35">
      <c r="AI1884" s="80"/>
    </row>
    <row r="1885" spans="35:35">
      <c r="AI1885" s="80"/>
    </row>
    <row r="1886" spans="35:35">
      <c r="AI1886" s="80"/>
    </row>
    <row r="1887" spans="35:35">
      <c r="AI1887" s="80"/>
    </row>
    <row r="1888" spans="35:35">
      <c r="AI1888" s="80"/>
    </row>
    <row r="1889" spans="35:35">
      <c r="AI1889" s="80"/>
    </row>
    <row r="1890" spans="35:35">
      <c r="AI1890" s="80"/>
    </row>
    <row r="1891" spans="35:35">
      <c r="AI1891" s="80"/>
    </row>
    <row r="1892" spans="35:35">
      <c r="AI1892" s="80"/>
    </row>
    <row r="1893" spans="35:35">
      <c r="AI1893" s="80"/>
    </row>
    <row r="1894" spans="35:35">
      <c r="AI1894" s="80"/>
    </row>
    <row r="1895" spans="35:35">
      <c r="AI1895" s="80"/>
    </row>
    <row r="1896" spans="35:35">
      <c r="AI1896" s="80"/>
    </row>
    <row r="1897" spans="35:35">
      <c r="AI1897" s="80"/>
    </row>
    <row r="1898" spans="35:35">
      <c r="AI1898" s="80"/>
    </row>
    <row r="1899" spans="35:35">
      <c r="AI1899" s="80"/>
    </row>
    <row r="1900" spans="35:35">
      <c r="AI1900" s="80"/>
    </row>
    <row r="1901" spans="35:35">
      <c r="AI1901" s="80"/>
    </row>
    <row r="1902" spans="35:35">
      <c r="AI1902" s="80"/>
    </row>
    <row r="1903" spans="35:35">
      <c r="AI1903" s="80"/>
    </row>
    <row r="1904" spans="35:35">
      <c r="AI1904" s="80"/>
    </row>
    <row r="1905" spans="35:35">
      <c r="AI1905" s="80"/>
    </row>
    <row r="1906" spans="35:35">
      <c r="AI1906" s="80"/>
    </row>
    <row r="1907" spans="35:35">
      <c r="AI1907" s="80"/>
    </row>
    <row r="1908" spans="35:35">
      <c r="AI1908" s="80"/>
    </row>
    <row r="1909" spans="35:35">
      <c r="AI1909" s="80"/>
    </row>
    <row r="1910" spans="35:35">
      <c r="AI1910" s="80"/>
    </row>
    <row r="1911" spans="35:35">
      <c r="AI1911" s="80"/>
    </row>
    <row r="1912" spans="35:35">
      <c r="AI1912" s="80"/>
    </row>
    <row r="1913" spans="35:35">
      <c r="AI1913" s="80"/>
    </row>
    <row r="1914" spans="35:35">
      <c r="AI1914" s="80"/>
    </row>
    <row r="1915" spans="35:35">
      <c r="AI1915" s="80"/>
    </row>
    <row r="1916" spans="35:35">
      <c r="AI1916" s="80"/>
    </row>
    <row r="1917" spans="35:35">
      <c r="AI1917" s="80"/>
    </row>
    <row r="1918" spans="35:35">
      <c r="AI1918" s="80"/>
    </row>
    <row r="1919" spans="35:35">
      <c r="AI1919" s="80"/>
    </row>
    <row r="1920" spans="35:35">
      <c r="AI1920" s="80"/>
    </row>
    <row r="1921" spans="35:35">
      <c r="AI1921" s="80"/>
    </row>
    <row r="1922" spans="35:35">
      <c r="AI1922" s="80"/>
    </row>
    <row r="1923" spans="35:35">
      <c r="AI1923" s="80"/>
    </row>
    <row r="1924" spans="35:35">
      <c r="AI1924" s="80"/>
    </row>
    <row r="1925" spans="35:35">
      <c r="AI1925" s="80"/>
    </row>
    <row r="1926" spans="35:35">
      <c r="AI1926" s="80"/>
    </row>
    <row r="1927" spans="35:35">
      <c r="AI1927" s="80"/>
    </row>
    <row r="1928" spans="35:35">
      <c r="AI1928" s="80"/>
    </row>
    <row r="1929" spans="35:35">
      <c r="AI1929" s="80"/>
    </row>
    <row r="1930" spans="35:35">
      <c r="AI1930" s="80"/>
    </row>
    <row r="1931" spans="35:35">
      <c r="AI1931" s="80"/>
    </row>
    <row r="1932" spans="35:35">
      <c r="AI1932" s="80"/>
    </row>
    <row r="1933" spans="35:35">
      <c r="AI1933" s="80"/>
    </row>
    <row r="1934" spans="35:35">
      <c r="AI1934" s="80"/>
    </row>
    <row r="1935" spans="35:35">
      <c r="AI1935" s="80"/>
    </row>
    <row r="1936" spans="35:35">
      <c r="AI1936" s="80"/>
    </row>
    <row r="1937" spans="35:35">
      <c r="AI1937" s="80"/>
    </row>
    <row r="1938" spans="35:35">
      <c r="AI1938" s="80"/>
    </row>
    <row r="1939" spans="35:35">
      <c r="AI1939" s="80"/>
    </row>
    <row r="1940" spans="35:35">
      <c r="AI1940" s="80"/>
    </row>
    <row r="1941" spans="35:35">
      <c r="AI1941" s="80"/>
    </row>
    <row r="1942" spans="35:35">
      <c r="AI1942" s="80"/>
    </row>
    <row r="1943" spans="35:35">
      <c r="AI1943" s="80"/>
    </row>
    <row r="1944" spans="35:35">
      <c r="AI1944" s="80"/>
    </row>
    <row r="1945" spans="35:35">
      <c r="AI1945" s="80"/>
    </row>
    <row r="1946" spans="35:35">
      <c r="AI1946" s="80"/>
    </row>
    <row r="1947" spans="35:35">
      <c r="AI1947" s="80"/>
    </row>
    <row r="1948" spans="35:35">
      <c r="AI1948" s="80"/>
    </row>
    <row r="1949" spans="35:35">
      <c r="AI1949" s="80"/>
    </row>
    <row r="1950" spans="35:35">
      <c r="AI1950" s="80"/>
    </row>
    <row r="1951" spans="35:35">
      <c r="AI1951" s="80"/>
    </row>
    <row r="1952" spans="35:35">
      <c r="AI1952" s="80"/>
    </row>
    <row r="1953" spans="35:35">
      <c r="AI1953" s="80"/>
    </row>
    <row r="1954" spans="35:35">
      <c r="AI1954" s="80"/>
    </row>
    <row r="1955" spans="35:35">
      <c r="AI1955" s="80"/>
    </row>
    <row r="1956" spans="35:35">
      <c r="AI1956" s="80"/>
    </row>
    <row r="1957" spans="35:35">
      <c r="AI1957" s="80"/>
    </row>
    <row r="1958" spans="35:35">
      <c r="AI1958" s="80"/>
    </row>
    <row r="1959" spans="35:35">
      <c r="AI1959" s="80"/>
    </row>
    <row r="1960" spans="35:35">
      <c r="AI1960" s="80"/>
    </row>
    <row r="1961" spans="35:35">
      <c r="AI1961" s="80"/>
    </row>
    <row r="1962" spans="35:35">
      <c r="AI1962" s="80"/>
    </row>
    <row r="1963" spans="35:35">
      <c r="AI1963" s="80"/>
    </row>
    <row r="1964" spans="35:35">
      <c r="AI1964" s="80"/>
    </row>
    <row r="1965" spans="35:35">
      <c r="AI1965" s="80"/>
    </row>
    <row r="1966" spans="35:35">
      <c r="AI1966" s="80"/>
    </row>
    <row r="1967" spans="35:35">
      <c r="AI1967" s="80"/>
    </row>
    <row r="1968" spans="35:35">
      <c r="AI1968" s="80"/>
    </row>
    <row r="1969" spans="35:35">
      <c r="AI1969" s="80"/>
    </row>
    <row r="1970" spans="35:35">
      <c r="AI1970" s="80"/>
    </row>
    <row r="1971" spans="35:35">
      <c r="AI1971" s="80"/>
    </row>
    <row r="1972" spans="35:35">
      <c r="AI1972" s="80"/>
    </row>
    <row r="1973" spans="35:35">
      <c r="AI1973" s="80"/>
    </row>
    <row r="1974" spans="35:35">
      <c r="AI1974" s="80"/>
    </row>
    <row r="1975" spans="35:35">
      <c r="AI1975" s="80"/>
    </row>
    <row r="1976" spans="35:35">
      <c r="AI1976" s="80"/>
    </row>
    <row r="1977" spans="35:35">
      <c r="AI1977" s="80"/>
    </row>
    <row r="1978" spans="35:35">
      <c r="AI1978" s="80"/>
    </row>
    <row r="1979" spans="35:35">
      <c r="AI1979" s="80"/>
    </row>
    <row r="1980" spans="35:35">
      <c r="AI1980" s="80"/>
    </row>
    <row r="1981" spans="35:35">
      <c r="AI1981" s="80"/>
    </row>
    <row r="1982" spans="35:35">
      <c r="AI1982" s="80"/>
    </row>
    <row r="1983" spans="35:35">
      <c r="AI1983" s="80"/>
    </row>
    <row r="1984" spans="35:35">
      <c r="AI1984" s="80"/>
    </row>
    <row r="1985" spans="35:35">
      <c r="AI1985" s="80"/>
    </row>
    <row r="1986" spans="35:35">
      <c r="AI1986" s="80"/>
    </row>
    <row r="1987" spans="35:35">
      <c r="AI1987" s="80"/>
    </row>
    <row r="1988" spans="35:35">
      <c r="AI1988" s="80"/>
    </row>
    <row r="1989" spans="35:35">
      <c r="AI1989" s="80"/>
    </row>
    <row r="1990" spans="35:35">
      <c r="AI1990" s="80"/>
    </row>
    <row r="1991" spans="35:35">
      <c r="AI1991" s="80"/>
    </row>
    <row r="1992" spans="35:35">
      <c r="AI1992" s="80"/>
    </row>
    <row r="1993" spans="35:35">
      <c r="AI1993" s="80"/>
    </row>
    <row r="1994" spans="35:35">
      <c r="AI1994" s="80"/>
    </row>
    <row r="1995" spans="35:35">
      <c r="AI1995" s="80"/>
    </row>
    <row r="1996" spans="35:35">
      <c r="AI1996" s="80"/>
    </row>
    <row r="1997" spans="35:35">
      <c r="AI1997" s="80"/>
    </row>
    <row r="1998" spans="35:35">
      <c r="AI1998" s="80"/>
    </row>
    <row r="1999" spans="35:35">
      <c r="AI1999" s="80"/>
    </row>
    <row r="2000" spans="35:35">
      <c r="AI2000" s="80"/>
    </row>
    <row r="2001" spans="35:35">
      <c r="AI2001" s="80"/>
    </row>
    <row r="2002" spans="35:35">
      <c r="AI2002" s="80"/>
    </row>
    <row r="2003" spans="35:35">
      <c r="AI2003" s="80"/>
    </row>
    <row r="2004" spans="35:35">
      <c r="AI2004" s="80"/>
    </row>
    <row r="2005" spans="35:35">
      <c r="AI2005" s="80"/>
    </row>
    <row r="2006" spans="35:35">
      <c r="AI2006" s="80"/>
    </row>
    <row r="2007" spans="35:35">
      <c r="AI2007" s="80"/>
    </row>
    <row r="2008" spans="35:35">
      <c r="AI2008" s="80"/>
    </row>
    <row r="2009" spans="35:35">
      <c r="AI2009" s="80"/>
    </row>
    <row r="2010" spans="35:35">
      <c r="AI2010" s="80"/>
    </row>
    <row r="2011" spans="35:35">
      <c r="AI2011" s="80"/>
    </row>
    <row r="2012" spans="35:35">
      <c r="AI2012" s="80"/>
    </row>
    <row r="2013" spans="35:35">
      <c r="AI2013" s="80"/>
    </row>
    <row r="2014" spans="35:35">
      <c r="AI2014" s="80"/>
    </row>
    <row r="2015" spans="35:35">
      <c r="AI2015" s="80"/>
    </row>
    <row r="2016" spans="35:35">
      <c r="AI2016" s="80"/>
    </row>
    <row r="2017" spans="35:35">
      <c r="AI2017" s="80"/>
    </row>
    <row r="2018" spans="35:35">
      <c r="AI2018" s="80"/>
    </row>
    <row r="2019" spans="35:35">
      <c r="AI2019" s="80"/>
    </row>
    <row r="2020" spans="35:35">
      <c r="AI2020" s="80"/>
    </row>
    <row r="2021" spans="35:35">
      <c r="AI2021" s="80"/>
    </row>
    <row r="2022" spans="35:35">
      <c r="AI2022" s="80"/>
    </row>
    <row r="2023" spans="35:35">
      <c r="AI2023" s="80"/>
    </row>
    <row r="2024" spans="35:35">
      <c r="AI2024" s="80"/>
    </row>
    <row r="2025" spans="35:35">
      <c r="AI2025" s="80"/>
    </row>
    <row r="2026" spans="35:35">
      <c r="AI2026" s="80"/>
    </row>
    <row r="2027" spans="35:35">
      <c r="AI2027" s="80"/>
    </row>
    <row r="2028" spans="35:35">
      <c r="AI2028" s="80"/>
    </row>
    <row r="2029" spans="35:35">
      <c r="AI2029" s="80"/>
    </row>
    <row r="2030" spans="35:35">
      <c r="AI2030" s="80"/>
    </row>
    <row r="2031" spans="35:35">
      <c r="AI2031" s="80"/>
    </row>
    <row r="2032" spans="35:35">
      <c r="AI2032" s="80"/>
    </row>
    <row r="2033" spans="35:35">
      <c r="AI2033" s="80"/>
    </row>
    <row r="2034" spans="35:35">
      <c r="AI2034" s="80"/>
    </row>
    <row r="2035" spans="35:35">
      <c r="AI2035" s="80"/>
    </row>
    <row r="2036" spans="35:35">
      <c r="AI2036" s="80"/>
    </row>
    <row r="2037" spans="35:35">
      <c r="AI2037" s="80"/>
    </row>
    <row r="2038" spans="35:35">
      <c r="AI2038" s="80"/>
    </row>
    <row r="2039" spans="35:35">
      <c r="AI2039" s="80"/>
    </row>
    <row r="2040" spans="35:35">
      <c r="AI2040" s="80"/>
    </row>
    <row r="2041" spans="35:35">
      <c r="AI2041" s="80"/>
    </row>
    <row r="2042" spans="35:35">
      <c r="AI2042" s="80"/>
    </row>
    <row r="2043" spans="35:35">
      <c r="AI2043" s="80"/>
    </row>
    <row r="2044" spans="35:35">
      <c r="AI2044" s="80"/>
    </row>
    <row r="2045" spans="35:35">
      <c r="AI2045" s="80"/>
    </row>
    <row r="2046" spans="35:35">
      <c r="AI2046" s="80"/>
    </row>
    <row r="2047" spans="35:35">
      <c r="AI2047" s="80"/>
    </row>
    <row r="2048" spans="35:35">
      <c r="AI2048" s="80"/>
    </row>
    <row r="2049" spans="35:35">
      <c r="AI2049" s="80"/>
    </row>
    <row r="2050" spans="35:35">
      <c r="AI2050" s="80"/>
    </row>
    <row r="2051" spans="35:35">
      <c r="AI2051" s="80"/>
    </row>
    <row r="2052" spans="35:35">
      <c r="AI2052" s="80"/>
    </row>
    <row r="2053" spans="35:35">
      <c r="AI2053" s="80"/>
    </row>
    <row r="2054" spans="35:35">
      <c r="AI2054" s="80"/>
    </row>
    <row r="2055" spans="35:35">
      <c r="AI2055" s="80"/>
    </row>
    <row r="2056" spans="35:35">
      <c r="AI2056" s="80"/>
    </row>
    <row r="2057" spans="35:35">
      <c r="AI2057" s="80"/>
    </row>
    <row r="2058" spans="35:35">
      <c r="AI2058" s="80"/>
    </row>
    <row r="2059" spans="35:35">
      <c r="AI2059" s="80"/>
    </row>
    <row r="2060" spans="35:35">
      <c r="AI2060" s="80"/>
    </row>
    <row r="2061" spans="35:35">
      <c r="AI2061" s="80"/>
    </row>
    <row r="2062" spans="35:35">
      <c r="AI2062" s="80"/>
    </row>
    <row r="2063" spans="35:35">
      <c r="AI2063" s="80"/>
    </row>
    <row r="2064" spans="35:35">
      <c r="AI2064" s="80"/>
    </row>
    <row r="2065" spans="35:35">
      <c r="AI2065" s="80"/>
    </row>
    <row r="2066" spans="35:35">
      <c r="AI2066" s="80"/>
    </row>
    <row r="2067" spans="35:35">
      <c r="AI2067" s="80"/>
    </row>
    <row r="2068" spans="35:35">
      <c r="AI2068" s="80"/>
    </row>
    <row r="2069" spans="35:35">
      <c r="AI2069" s="80"/>
    </row>
    <row r="2070" spans="35:35">
      <c r="AI2070" s="80"/>
    </row>
    <row r="2071" spans="35:35">
      <c r="AI2071" s="80"/>
    </row>
    <row r="2072" spans="35:35">
      <c r="AI2072" s="80"/>
    </row>
    <row r="2073" spans="35:35">
      <c r="AI2073" s="80"/>
    </row>
    <row r="2074" spans="35:35">
      <c r="AI2074" s="80"/>
    </row>
    <row r="2075" spans="35:35">
      <c r="AI2075" s="80"/>
    </row>
    <row r="2076" spans="35:35">
      <c r="AI2076" s="80"/>
    </row>
    <row r="2077" spans="35:35">
      <c r="AI2077" s="80"/>
    </row>
    <row r="2078" spans="35:35">
      <c r="AI2078" s="80"/>
    </row>
    <row r="2079" spans="35:35">
      <c r="AI2079" s="80"/>
    </row>
    <row r="2080" spans="35:35">
      <c r="AI2080" s="80"/>
    </row>
    <row r="2081" spans="35:35">
      <c r="AI2081" s="80"/>
    </row>
    <row r="2082" spans="35:35">
      <c r="AI2082" s="80"/>
    </row>
    <row r="2083" spans="35:35">
      <c r="AI2083" s="80"/>
    </row>
    <row r="2084" spans="35:35">
      <c r="AI2084" s="80"/>
    </row>
  </sheetData>
  <autoFilter ref="B6:AQ1382"/>
  <sortState ref="A9:AR1381">
    <sortCondition ref="A9:A1381"/>
  </sortState>
  <pageMargins left="0.196850393700787" right="0.196850393700787" top="0.27559055118110198" bottom="0.23622047244094499" header="0.196850393700787" footer="0.196850393700787"/>
  <pageSetup paperSize="8" scale="25" orientation="landscape" r:id="rId1"/>
  <headerFooter>
    <oddFooter>&amp;C&amp;"Times New Roman,Regular"&amp;22Trang &amp;P</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AS2101"/>
  <sheetViews>
    <sheetView topLeftCell="A5" zoomScale="70" zoomScaleNormal="70" zoomScaleSheetLayoutView="40" workbookViewId="0">
      <pane xSplit="12" ySplit="2" topLeftCell="M1237" activePane="bottomRight" state="frozen"/>
      <selection activeCell="B5" sqref="B5"/>
      <selection pane="topRight" activeCell="M5" sqref="M5"/>
      <selection pane="bottomLeft" activeCell="B7" sqref="B7"/>
      <selection pane="bottomRight" activeCell="D1244" sqref="D1244:D1245"/>
    </sheetView>
  </sheetViews>
  <sheetFormatPr defaultColWidth="9.125" defaultRowHeight="18.75" outlineLevelRow="2"/>
  <cols>
    <col min="1" max="1" width="14.375" style="72" customWidth="1"/>
    <col min="2" max="2" width="6.625" style="78" customWidth="1"/>
    <col min="3" max="3" width="7.25" style="78" customWidth="1"/>
    <col min="4" max="4" width="32" style="77" customWidth="1"/>
    <col min="5" max="5" width="9" style="72" customWidth="1"/>
    <col min="6" max="6" width="9.125" style="72" hidden="1" customWidth="1"/>
    <col min="7" max="7" width="7.25" style="72" customWidth="1"/>
    <col min="8" max="8" width="6.875" style="72" customWidth="1"/>
    <col min="9" max="9" width="8.125" style="72" customWidth="1"/>
    <col min="10" max="10" width="7.125" style="72" customWidth="1"/>
    <col min="11" max="11" width="39.875" style="77" customWidth="1"/>
    <col min="12" max="12" width="14.125" style="81" customWidth="1"/>
    <col min="13" max="13" width="13.125" style="74" customWidth="1"/>
    <col min="14" max="14" width="18.25" style="74" customWidth="1"/>
    <col min="15" max="16" width="20.25" style="74" customWidth="1"/>
    <col min="17" max="17" width="16.375" style="73" customWidth="1"/>
    <col min="18" max="18" width="7.25" style="82" customWidth="1"/>
    <col min="19" max="19" width="10" style="82" customWidth="1"/>
    <col min="20" max="20" width="11" style="401" bestFit="1" customWidth="1"/>
    <col min="21" max="21" width="15.75" style="401" customWidth="1"/>
    <col min="22" max="22" width="10.5" style="401" customWidth="1"/>
    <col min="23" max="23" width="32.5" style="77" customWidth="1"/>
    <col min="24" max="24" width="11.125" style="77" customWidth="1"/>
    <col min="25" max="25" width="15.875" style="83" customWidth="1"/>
    <col min="26" max="26" width="12.375" style="77" customWidth="1"/>
    <col min="27" max="27" width="15.625" style="401" customWidth="1"/>
    <col min="28" max="28" width="19.25" style="401" customWidth="1"/>
    <col min="29" max="29" width="9.125" style="77" hidden="1" customWidth="1"/>
    <col min="30" max="30" width="9.375" style="77" hidden="1" customWidth="1"/>
    <col min="31" max="31" width="10" style="77" hidden="1" customWidth="1"/>
    <col min="32" max="32" width="11.5" style="77" hidden="1" customWidth="1"/>
    <col min="33" max="33" width="8.5" style="77" hidden="1" customWidth="1"/>
    <col min="34" max="34" width="9.625" style="77" hidden="1" customWidth="1"/>
    <col min="35" max="35" width="19.25" style="77" customWidth="1"/>
    <col min="36" max="36" width="12.25" style="77" customWidth="1"/>
    <col min="37" max="37" width="8.625" style="77" customWidth="1"/>
    <col min="38" max="38" width="16.25" style="401" customWidth="1"/>
    <col min="39" max="39" width="19.875" style="401" customWidth="1"/>
    <col min="40" max="40" width="10.5" style="77" customWidth="1"/>
    <col min="41" max="41" width="8" style="77" customWidth="1"/>
    <col min="42" max="42" width="20.5" style="402" bestFit="1" customWidth="1"/>
    <col min="43" max="43" width="56.5" style="77" customWidth="1"/>
    <col min="44" max="44" width="49.625" style="77" customWidth="1"/>
    <col min="45" max="45" width="49.625" style="624" customWidth="1"/>
    <col min="46" max="16384" width="9.125" style="72"/>
  </cols>
  <sheetData>
    <row r="1" spans="1:45" s="403" customFormat="1" ht="38.25">
      <c r="B1" s="404" t="s">
        <v>2179</v>
      </c>
      <c r="C1" s="405"/>
      <c r="D1" s="405"/>
      <c r="E1" s="405"/>
      <c r="F1" s="405"/>
      <c r="G1" s="405"/>
      <c r="H1" s="405"/>
      <c r="I1" s="405"/>
      <c r="J1" s="405"/>
      <c r="K1" s="405"/>
      <c r="L1" s="613"/>
      <c r="M1" s="405"/>
      <c r="N1" s="405"/>
      <c r="O1" s="405"/>
      <c r="P1" s="405"/>
      <c r="Q1" s="405"/>
      <c r="R1" s="405"/>
      <c r="S1" s="405"/>
      <c r="T1" s="405"/>
      <c r="U1" s="405"/>
      <c r="V1" s="405"/>
      <c r="W1" s="405"/>
      <c r="X1" s="405"/>
      <c r="Y1" s="596"/>
      <c r="Z1" s="405"/>
      <c r="AA1" s="405"/>
      <c r="AB1" s="405"/>
      <c r="AC1" s="406"/>
      <c r="AD1" s="406"/>
      <c r="AE1" s="405"/>
      <c r="AF1" s="405"/>
      <c r="AG1" s="405"/>
      <c r="AH1" s="405"/>
      <c r="AI1" s="405"/>
      <c r="AJ1" s="405"/>
      <c r="AK1" s="405"/>
      <c r="AL1" s="405"/>
      <c r="AM1" s="405"/>
      <c r="AN1" s="407"/>
      <c r="AO1" s="408"/>
      <c r="AP1" s="405"/>
      <c r="AQ1" s="405"/>
      <c r="AR1" s="405"/>
      <c r="AS1" s="623"/>
    </row>
    <row r="2" spans="1:45" s="403" customFormat="1" ht="38.25">
      <c r="B2" s="404" t="s">
        <v>1</v>
      </c>
      <c r="C2" s="405"/>
      <c r="D2" s="405"/>
      <c r="E2" s="405"/>
      <c r="F2" s="405"/>
      <c r="G2" s="405"/>
      <c r="H2" s="405"/>
      <c r="I2" s="405"/>
      <c r="J2" s="405"/>
      <c r="K2" s="405"/>
      <c r="L2" s="613"/>
      <c r="M2" s="405"/>
      <c r="N2" s="405"/>
      <c r="O2" s="405"/>
      <c r="P2" s="405"/>
      <c r="Q2" s="405"/>
      <c r="R2" s="405"/>
      <c r="S2" s="405"/>
      <c r="T2" s="405"/>
      <c r="U2" s="405"/>
      <c r="V2" s="405"/>
      <c r="W2" s="405"/>
      <c r="X2" s="405"/>
      <c r="Y2" s="596"/>
      <c r="Z2" s="405"/>
      <c r="AA2" s="405"/>
      <c r="AB2" s="405"/>
      <c r="AC2" s="406"/>
      <c r="AD2" s="406"/>
      <c r="AE2" s="405"/>
      <c r="AF2" s="405"/>
      <c r="AG2" s="405"/>
      <c r="AH2" s="405"/>
      <c r="AI2" s="405"/>
      <c r="AJ2" s="405"/>
      <c r="AK2" s="405"/>
      <c r="AL2" s="405"/>
      <c r="AM2" s="405"/>
      <c r="AN2" s="407"/>
      <c r="AO2" s="408"/>
      <c r="AP2" s="405"/>
      <c r="AQ2" s="405"/>
      <c r="AR2" s="405"/>
      <c r="AS2" s="623"/>
    </row>
    <row r="3" spans="1:45" s="403" customFormat="1" ht="38.25">
      <c r="B3" s="409" t="s">
        <v>2180</v>
      </c>
      <c r="C3" s="405"/>
      <c r="D3" s="405"/>
      <c r="E3" s="405"/>
      <c r="F3" s="405"/>
      <c r="G3" s="405"/>
      <c r="H3" s="405"/>
      <c r="I3" s="405"/>
      <c r="J3" s="405"/>
      <c r="K3" s="405"/>
      <c r="L3" s="613"/>
      <c r="M3" s="405"/>
      <c r="N3" s="405"/>
      <c r="O3" s="405"/>
      <c r="P3" s="405"/>
      <c r="Q3" s="405"/>
      <c r="R3" s="405"/>
      <c r="S3" s="405"/>
      <c r="T3" s="405"/>
      <c r="U3" s="405"/>
      <c r="V3" s="405"/>
      <c r="W3" s="405"/>
      <c r="X3" s="405"/>
      <c r="Y3" s="596"/>
      <c r="Z3" s="405"/>
      <c r="AA3" s="405"/>
      <c r="AB3" s="405"/>
      <c r="AC3" s="406"/>
      <c r="AD3" s="406"/>
      <c r="AE3" s="405"/>
      <c r="AF3" s="405"/>
      <c r="AG3" s="405"/>
      <c r="AH3" s="405"/>
      <c r="AI3" s="405"/>
      <c r="AJ3" s="405"/>
      <c r="AK3" s="405"/>
      <c r="AL3" s="405"/>
      <c r="AM3" s="405"/>
      <c r="AN3" s="407"/>
      <c r="AO3" s="408"/>
      <c r="AP3" s="405"/>
      <c r="AQ3" s="405"/>
      <c r="AR3" s="405"/>
      <c r="AS3" s="623"/>
    </row>
    <row r="4" spans="1:45">
      <c r="H4" s="79"/>
    </row>
    <row r="5" spans="1:45" s="84" customFormat="1">
      <c r="B5" s="85" t="s">
        <v>2</v>
      </c>
      <c r="C5" s="85" t="s">
        <v>2</v>
      </c>
      <c r="D5" s="86"/>
      <c r="E5" s="87" t="s">
        <v>2</v>
      </c>
      <c r="F5" s="87" t="s">
        <v>2</v>
      </c>
      <c r="G5" s="87" t="s">
        <v>769</v>
      </c>
      <c r="H5" s="87" t="s">
        <v>2</v>
      </c>
      <c r="I5" s="87" t="s">
        <v>2</v>
      </c>
      <c r="J5" s="87" t="s">
        <v>2</v>
      </c>
      <c r="K5" s="547" t="s">
        <v>5</v>
      </c>
      <c r="L5" s="394"/>
      <c r="M5" s="395"/>
      <c r="N5" s="395"/>
      <c r="O5" s="395"/>
      <c r="P5" s="395"/>
      <c r="Q5" s="396" t="s">
        <v>1691</v>
      </c>
      <c r="R5" s="396"/>
      <c r="S5" s="396"/>
      <c r="T5" s="395"/>
      <c r="U5" s="395"/>
      <c r="V5" s="395"/>
      <c r="W5" s="393" t="s">
        <v>1734</v>
      </c>
      <c r="X5" s="393"/>
      <c r="Y5" s="397"/>
      <c r="Z5" s="393"/>
      <c r="AA5" s="395"/>
      <c r="AB5" s="395"/>
      <c r="AC5" s="88"/>
      <c r="AD5" s="88"/>
      <c r="AE5" s="88"/>
      <c r="AF5" s="88"/>
      <c r="AG5" s="88"/>
      <c r="AH5" s="88"/>
      <c r="AI5" s="393" t="s">
        <v>399</v>
      </c>
      <c r="AJ5" s="393"/>
      <c r="AK5" s="393"/>
      <c r="AL5" s="395"/>
      <c r="AM5" s="395"/>
      <c r="AN5" s="393" t="s">
        <v>403</v>
      </c>
      <c r="AO5" s="393"/>
      <c r="AP5" s="398" t="s">
        <v>405</v>
      </c>
      <c r="AQ5" s="399"/>
      <c r="AR5" s="399"/>
      <c r="AS5" s="625"/>
    </row>
    <row r="6" spans="1:45" s="84" customFormat="1" ht="75">
      <c r="A6" s="84" t="s">
        <v>768</v>
      </c>
      <c r="B6" s="91" t="s">
        <v>6</v>
      </c>
      <c r="C6" s="91" t="s">
        <v>1738</v>
      </c>
      <c r="D6" s="92" t="s">
        <v>7</v>
      </c>
      <c r="E6" s="93" t="s">
        <v>8</v>
      </c>
      <c r="F6" s="93" t="s">
        <v>9</v>
      </c>
      <c r="G6" s="92" t="s">
        <v>1733</v>
      </c>
      <c r="H6" s="92" t="s">
        <v>1735</v>
      </c>
      <c r="I6" s="92" t="s">
        <v>1736</v>
      </c>
      <c r="J6" s="93" t="s">
        <v>1737</v>
      </c>
      <c r="K6" s="92" t="s">
        <v>13</v>
      </c>
      <c r="L6" s="94" t="s">
        <v>14</v>
      </c>
      <c r="M6" s="95" t="s">
        <v>570</v>
      </c>
      <c r="N6" s="95" t="s">
        <v>573</v>
      </c>
      <c r="O6" s="95" t="s">
        <v>571</v>
      </c>
      <c r="P6" s="95" t="s">
        <v>572</v>
      </c>
      <c r="Q6" s="92" t="s">
        <v>15</v>
      </c>
      <c r="R6" s="92" t="s">
        <v>16</v>
      </c>
      <c r="S6" s="92" t="s">
        <v>17</v>
      </c>
      <c r="T6" s="548" t="s">
        <v>401</v>
      </c>
      <c r="U6" s="548" t="s">
        <v>402</v>
      </c>
      <c r="V6" s="548"/>
      <c r="W6" s="92" t="s">
        <v>18</v>
      </c>
      <c r="X6" s="92" t="s">
        <v>16</v>
      </c>
      <c r="Y6" s="97" t="s">
        <v>19</v>
      </c>
      <c r="Z6" s="98" t="s">
        <v>20</v>
      </c>
      <c r="AA6" s="95" t="s">
        <v>401</v>
      </c>
      <c r="AB6" s="95" t="s">
        <v>402</v>
      </c>
      <c r="AC6" s="92" t="s">
        <v>21</v>
      </c>
      <c r="AD6" s="92" t="s">
        <v>22</v>
      </c>
      <c r="AE6" s="92" t="s">
        <v>23</v>
      </c>
      <c r="AF6" s="92" t="s">
        <v>24</v>
      </c>
      <c r="AG6" s="92" t="s">
        <v>25</v>
      </c>
      <c r="AH6" s="93" t="s">
        <v>26</v>
      </c>
      <c r="AI6" s="87" t="s">
        <v>400</v>
      </c>
      <c r="AJ6" s="86" t="s">
        <v>16</v>
      </c>
      <c r="AK6" s="86" t="s">
        <v>17</v>
      </c>
      <c r="AL6" s="398" t="s">
        <v>401</v>
      </c>
      <c r="AM6" s="398" t="s">
        <v>402</v>
      </c>
      <c r="AN6" s="87" t="s">
        <v>400</v>
      </c>
      <c r="AO6" s="86" t="s">
        <v>404</v>
      </c>
      <c r="AP6" s="549" t="s">
        <v>406</v>
      </c>
      <c r="AQ6" s="92" t="s">
        <v>345</v>
      </c>
      <c r="AR6" s="92" t="s">
        <v>2161</v>
      </c>
      <c r="AS6" s="626" t="s">
        <v>1660</v>
      </c>
    </row>
    <row r="7" spans="1:45" s="84" customFormat="1">
      <c r="A7" s="84" t="s">
        <v>861</v>
      </c>
      <c r="B7" s="91"/>
      <c r="C7" s="91"/>
      <c r="D7" s="92"/>
      <c r="E7" s="228"/>
      <c r="F7" s="228"/>
      <c r="G7" s="228"/>
      <c r="H7" s="228"/>
      <c r="I7" s="228"/>
      <c r="J7" s="228"/>
      <c r="K7" s="604"/>
      <c r="L7" s="614">
        <f>SUBTOTAL(9,L9:L1398)</f>
        <v>21288.800000000003</v>
      </c>
      <c r="M7" s="602"/>
      <c r="N7" s="602"/>
      <c r="O7" s="602">
        <f>SUBTOTAL(9,O9:O1398)</f>
        <v>39567316100</v>
      </c>
      <c r="P7" s="602">
        <f>SUBTOTAL(9,P9:P1398)</f>
        <v>11451947400</v>
      </c>
      <c r="Q7" s="605"/>
      <c r="R7" s="606"/>
      <c r="S7" s="606">
        <f>SUBTOTAL(9,S9:S1398)</f>
        <v>750</v>
      </c>
      <c r="T7" s="602"/>
      <c r="U7" s="602">
        <f>SUBTOTAL(9,U9:U1398)</f>
        <v>238129800</v>
      </c>
      <c r="V7" s="602"/>
      <c r="W7" s="228"/>
      <c r="X7" s="607"/>
      <c r="Y7" s="608">
        <f>SUBTOTAL(9,Y9:Y1398)</f>
        <v>22999.654999999984</v>
      </c>
      <c r="Z7" s="611">
        <f>SUBTOTAL(9,Z9:Z1398)</f>
        <v>715.101</v>
      </c>
      <c r="AA7" s="602"/>
      <c r="AB7" s="602">
        <f>SUBTOTAL(9,AB9:AB1398)</f>
        <v>39669335829.465973</v>
      </c>
      <c r="AC7" s="609"/>
      <c r="AD7" s="609"/>
      <c r="AE7" s="609"/>
      <c r="AF7" s="609"/>
      <c r="AG7" s="228"/>
      <c r="AH7" s="609"/>
      <c r="AI7" s="609"/>
      <c r="AJ7" s="228"/>
      <c r="AK7" s="228">
        <f>SUBTOTAL(9,AK9:AK1398)</f>
        <v>119</v>
      </c>
      <c r="AL7" s="602"/>
      <c r="AM7" s="602">
        <f>SUBTOTAL(9,AM9:AM1398)</f>
        <v>1379010820</v>
      </c>
      <c r="AN7" s="609"/>
      <c r="AO7" s="228">
        <f>SUBTOTAL(9,AO9:AO1398)</f>
        <v>32</v>
      </c>
      <c r="AP7" s="602">
        <f>SUBTOTAL(9,AP8:AP1398)</f>
        <v>92305739949.466003</v>
      </c>
      <c r="AQ7" s="603"/>
      <c r="AR7" s="603"/>
      <c r="AS7" s="627"/>
    </row>
    <row r="8" spans="1:45" outlineLevel="1">
      <c r="A8" s="84" t="s">
        <v>2159</v>
      </c>
      <c r="B8" s="599"/>
      <c r="C8" s="599"/>
      <c r="D8" s="224" t="s">
        <v>2162</v>
      </c>
      <c r="E8" s="228"/>
      <c r="F8" s="600"/>
      <c r="G8" s="228"/>
      <c r="H8" s="228"/>
      <c r="I8" s="228"/>
      <c r="J8" s="228"/>
      <c r="K8" s="604"/>
      <c r="L8" s="614">
        <f>SUBTOTAL(9,L9:L19)</f>
        <v>109.7</v>
      </c>
      <c r="M8" s="602"/>
      <c r="N8" s="602"/>
      <c r="O8" s="602">
        <f>SUBTOTAL(9,O9:O19)</f>
        <v>330745500</v>
      </c>
      <c r="P8" s="602">
        <f>SUBTOTAL(9,P9:P19)</f>
        <v>148095000</v>
      </c>
      <c r="Q8" s="605"/>
      <c r="R8" s="606"/>
      <c r="S8" s="606">
        <f>SUBTOTAL(9,S9:S19)</f>
        <v>12</v>
      </c>
      <c r="T8" s="602"/>
      <c r="U8" s="602">
        <f>SUBTOTAL(9,U9:U19)</f>
        <v>88800</v>
      </c>
      <c r="V8" s="602"/>
      <c r="W8" s="228"/>
      <c r="X8" s="607"/>
      <c r="Y8" s="608">
        <f>SUBTOTAL(9,Y9:Y19)</f>
        <v>0</v>
      </c>
      <c r="Z8" s="611">
        <f>SUBTOTAL(9,Z9:Z19)</f>
        <v>0</v>
      </c>
      <c r="AA8" s="602"/>
      <c r="AB8" s="602">
        <f>SUBTOTAL(9,AB9:AB19)</f>
        <v>0</v>
      </c>
      <c r="AC8" s="601"/>
      <c r="AD8" s="601"/>
      <c r="AE8" s="601"/>
      <c r="AF8" s="601"/>
      <c r="AG8" s="600"/>
      <c r="AH8" s="601"/>
      <c r="AI8" s="609"/>
      <c r="AJ8" s="228"/>
      <c r="AK8" s="228">
        <f>SUBTOTAL(9,AK9:AK19)</f>
        <v>0</v>
      </c>
      <c r="AL8" s="602"/>
      <c r="AM8" s="602">
        <f>SUBTOTAL(9,AM9:AM19)</f>
        <v>0</v>
      </c>
      <c r="AN8" s="609"/>
      <c r="AO8" s="228">
        <f>SUBTOTAL(9,AO9:AO19)</f>
        <v>0</v>
      </c>
      <c r="AP8" s="602">
        <f t="shared" ref="AP8:AP71" si="0">IF(C9&lt;&gt;"",O8+P8+U8+AB8+AM8,"")</f>
        <v>478929300</v>
      </c>
      <c r="AQ8" s="603"/>
      <c r="AR8" s="603"/>
      <c r="AS8" s="627"/>
    </row>
    <row r="9" spans="1:45" ht="75" outlineLevel="2">
      <c r="A9" s="72">
        <f>IF(B9&lt;&gt;"",B9,A6)</f>
        <v>1</v>
      </c>
      <c r="B9" s="552">
        <f>IF(C9&lt;&gt;"",COUNTA($C$9:C9),"")</f>
        <v>1</v>
      </c>
      <c r="C9" s="552">
        <v>450</v>
      </c>
      <c r="D9" s="129" t="s">
        <v>305</v>
      </c>
      <c r="E9" s="103">
        <v>1</v>
      </c>
      <c r="F9" s="103"/>
      <c r="G9" s="103">
        <v>390</v>
      </c>
      <c r="H9" s="103">
        <v>79</v>
      </c>
      <c r="I9" s="103">
        <v>250</v>
      </c>
      <c r="J9" s="103" t="s">
        <v>1906</v>
      </c>
      <c r="K9" s="556" t="s">
        <v>394</v>
      </c>
      <c r="L9" s="105">
        <v>109.7</v>
      </c>
      <c r="M9" s="554">
        <f>IF(K9&lt;&gt;"",VLOOKUP(K9,'DON GIA'!$S$1:$U$19,3,0),"")</f>
        <v>3015000</v>
      </c>
      <c r="N9" s="554">
        <f>IF(K9&lt;&gt;"",VLOOKUP(K9,'DON GIA'!$S$1:$V$19,4,0),"")</f>
        <v>1350000</v>
      </c>
      <c r="O9" s="554">
        <f t="shared" ref="O9:O19" si="1">IF(K9&lt;&gt;"",L9*M9,"")</f>
        <v>330745500</v>
      </c>
      <c r="P9" s="554">
        <f t="shared" ref="P9:P19" si="2">IF(K9&lt;&gt;"",L9*N9,"")</f>
        <v>148095000</v>
      </c>
      <c r="Q9" s="137" t="s">
        <v>238</v>
      </c>
      <c r="R9" s="138" t="s">
        <v>44</v>
      </c>
      <c r="S9" s="138">
        <v>7</v>
      </c>
      <c r="T9" s="554">
        <f>IF(Q9&lt;&gt;"",VLOOKUP(Q9,'DON GIA'!$H$1:$K$103,4,0),"")</f>
        <v>8400</v>
      </c>
      <c r="U9" s="554">
        <f t="shared" ref="U9:U19" si="3">IF(Q9&lt;&gt;"",IF(ISNUMBER(T9),S9*T9,""),"")</f>
        <v>58800</v>
      </c>
      <c r="V9" s="554"/>
      <c r="W9" s="103"/>
      <c r="X9" s="108"/>
      <c r="Y9" s="597"/>
      <c r="Z9" s="610"/>
      <c r="AA9" s="554" t="str">
        <f>IF(W9&lt;&gt;"",VLOOKUP(W9,'DON GIA'!$A$1:$D$346,4,0),"")</f>
        <v/>
      </c>
      <c r="AB9" s="554" t="str">
        <f t="shared" ref="AB9:AB19" si="4">IF(W9&lt;&gt;"",IF(ISNUMBER(AA9),Y9*AA9,""),"")</f>
        <v/>
      </c>
      <c r="AC9" s="71"/>
      <c r="AD9" s="71"/>
      <c r="AE9" s="71"/>
      <c r="AF9" s="71"/>
      <c r="AG9" s="103"/>
      <c r="AH9" s="71"/>
      <c r="AI9" s="71"/>
      <c r="AJ9" s="103"/>
      <c r="AK9" s="103"/>
      <c r="AL9" s="554" t="str">
        <f>IF(AI9&lt;&gt;"",VLOOKUP(AI9,'DON GIA'!$M$1:$P$9,4,0),"")</f>
        <v/>
      </c>
      <c r="AM9" s="554" t="str">
        <f t="shared" ref="AM9:AM19" si="5">IF(AI9&lt;&gt;"",AK9*AL9,"")</f>
        <v/>
      </c>
      <c r="AN9" s="71"/>
      <c r="AO9" s="103"/>
      <c r="AP9" s="602" t="str">
        <f t="shared" si="0"/>
        <v/>
      </c>
      <c r="AQ9" s="111" t="s">
        <v>726</v>
      </c>
      <c r="AR9" s="111" t="s">
        <v>398</v>
      </c>
      <c r="AS9" s="628"/>
    </row>
    <row r="10" spans="1:45" ht="75" outlineLevel="2">
      <c r="A10" s="72">
        <f t="shared" ref="A10:A19" si="6">IF(B10&lt;&gt;"",B10,A9)</f>
        <v>1</v>
      </c>
      <c r="B10" s="552" t="str">
        <f>IF(C10&lt;&gt;"",COUNTA($C$9:C10),"")</f>
        <v/>
      </c>
      <c r="C10" s="552"/>
      <c r="D10" s="107" t="s">
        <v>306</v>
      </c>
      <c r="E10" s="103"/>
      <c r="F10" s="103"/>
      <c r="G10" s="103"/>
      <c r="H10" s="103"/>
      <c r="I10" s="103"/>
      <c r="J10" s="103"/>
      <c r="K10" s="107"/>
      <c r="L10" s="105" t="s">
        <v>35</v>
      </c>
      <c r="M10" s="554" t="str">
        <f>IF(K10&lt;&gt;"",VLOOKUP(K10,'DON GIA'!$S$1:$U$19,3,0),"")</f>
        <v/>
      </c>
      <c r="N10" s="554" t="str">
        <f>IF(K10&lt;&gt;"",VLOOKUP(K10,'DON GIA'!$S$1:$V$19,4,0),"")</f>
        <v/>
      </c>
      <c r="O10" s="554" t="str">
        <f t="shared" si="1"/>
        <v/>
      </c>
      <c r="P10" s="554" t="str">
        <f t="shared" si="2"/>
        <v/>
      </c>
      <c r="Q10" s="137" t="s">
        <v>240</v>
      </c>
      <c r="R10" s="138" t="s">
        <v>44</v>
      </c>
      <c r="S10" s="138">
        <v>5</v>
      </c>
      <c r="T10" s="554">
        <f>IF(Q10&lt;&gt;"",VLOOKUP(Q10,'DON GIA'!$H$1:$K$103,4,0),"")</f>
        <v>6000</v>
      </c>
      <c r="U10" s="554">
        <f t="shared" si="3"/>
        <v>30000</v>
      </c>
      <c r="V10" s="554"/>
      <c r="W10" s="103"/>
      <c r="X10" s="108"/>
      <c r="Y10" s="597"/>
      <c r="Z10" s="610"/>
      <c r="AA10" s="554" t="str">
        <f>IF(W10&lt;&gt;"",VLOOKUP(W10,'DON GIA'!$A$1:$D$346,4,0),"")</f>
        <v/>
      </c>
      <c r="AB10" s="554" t="str">
        <f t="shared" si="4"/>
        <v/>
      </c>
      <c r="AC10" s="71"/>
      <c r="AD10" s="71"/>
      <c r="AE10" s="71"/>
      <c r="AF10" s="71"/>
      <c r="AG10" s="103"/>
      <c r="AH10" s="71"/>
      <c r="AI10" s="71"/>
      <c r="AJ10" s="103"/>
      <c r="AK10" s="103"/>
      <c r="AL10" s="554" t="str">
        <f>IF(AI10&lt;&gt;"",VLOOKUP(AI10,'DON GIA'!$M$1:$P$9,4,0),"")</f>
        <v/>
      </c>
      <c r="AM10" s="554" t="str">
        <f t="shared" si="5"/>
        <v/>
      </c>
      <c r="AN10" s="71"/>
      <c r="AO10" s="103"/>
      <c r="AP10" s="602" t="str">
        <f t="shared" si="0"/>
        <v/>
      </c>
      <c r="AQ10" s="111" t="s">
        <v>727</v>
      </c>
      <c r="AR10" s="59" t="s">
        <v>395</v>
      </c>
      <c r="AS10" s="629"/>
    </row>
    <row r="11" spans="1:45" ht="135" outlineLevel="2">
      <c r="A11" s="72">
        <f t="shared" si="6"/>
        <v>1</v>
      </c>
      <c r="B11" s="552" t="str">
        <f>IF(C11&lt;&gt;"",COUNTA($C$9:C11),"")</f>
        <v/>
      </c>
      <c r="C11" s="552"/>
      <c r="D11" s="107" t="s">
        <v>71</v>
      </c>
      <c r="E11" s="103"/>
      <c r="F11" s="103"/>
      <c r="G11" s="103"/>
      <c r="H11" s="103"/>
      <c r="I11" s="103"/>
      <c r="J11" s="103"/>
      <c r="K11" s="107"/>
      <c r="L11" s="105" t="s">
        <v>35</v>
      </c>
      <c r="M11" s="554" t="str">
        <f>IF(K11&lt;&gt;"",VLOOKUP(K11,'DON GIA'!$S$1:$U$19,3,0),"")</f>
        <v/>
      </c>
      <c r="N11" s="554" t="str">
        <f>IF(K11&lt;&gt;"",VLOOKUP(K11,'DON GIA'!$S$1:$V$19,4,0),"")</f>
        <v/>
      </c>
      <c r="O11" s="554" t="str">
        <f t="shared" si="1"/>
        <v/>
      </c>
      <c r="P11" s="554" t="str">
        <f t="shared" si="2"/>
        <v/>
      </c>
      <c r="Q11" s="107" t="s">
        <v>35</v>
      </c>
      <c r="R11" s="103"/>
      <c r="S11" s="103"/>
      <c r="T11" s="554" t="str">
        <f>IF(Q11&lt;&gt;"",VLOOKUP(Q11,'DON GIA'!$H$1:$K$103,4,0),"")</f>
        <v/>
      </c>
      <c r="U11" s="554" t="str">
        <f t="shared" si="3"/>
        <v/>
      </c>
      <c r="V11" s="554"/>
      <c r="W11" s="103"/>
      <c r="X11" s="108"/>
      <c r="Y11" s="597"/>
      <c r="Z11" s="610"/>
      <c r="AA11" s="554" t="str">
        <f>IF(W11&lt;&gt;"",VLOOKUP(W11,'DON GIA'!$A$1:$D$346,4,0),"")</f>
        <v/>
      </c>
      <c r="AB11" s="554" t="str">
        <f t="shared" si="4"/>
        <v/>
      </c>
      <c r="AC11" s="71"/>
      <c r="AD11" s="71"/>
      <c r="AE11" s="71"/>
      <c r="AF11" s="71"/>
      <c r="AG11" s="103"/>
      <c r="AH11" s="71"/>
      <c r="AI11" s="71"/>
      <c r="AJ11" s="103"/>
      <c r="AK11" s="103"/>
      <c r="AL11" s="554" t="str">
        <f>IF(AI11&lt;&gt;"",VLOOKUP(AI11,'DON GIA'!$M$1:$P$9,4,0),"")</f>
        <v/>
      </c>
      <c r="AM11" s="554" t="str">
        <f t="shared" si="5"/>
        <v/>
      </c>
      <c r="AN11" s="71"/>
      <c r="AO11" s="103"/>
      <c r="AP11" s="602" t="str">
        <f t="shared" si="0"/>
        <v/>
      </c>
      <c r="AQ11" s="59" t="s">
        <v>728</v>
      </c>
      <c r="AR11" s="59" t="s">
        <v>396</v>
      </c>
      <c r="AS11" s="629"/>
    </row>
    <row r="12" spans="1:45" ht="150" outlineLevel="2">
      <c r="A12" s="72">
        <f t="shared" si="6"/>
        <v>1</v>
      </c>
      <c r="B12" s="552" t="str">
        <f>IF(C12&lt;&gt;"",COUNTA($C$9:C12),"")</f>
        <v/>
      </c>
      <c r="C12" s="552"/>
      <c r="D12" s="107"/>
      <c r="E12" s="103"/>
      <c r="F12" s="103"/>
      <c r="G12" s="103"/>
      <c r="H12" s="103"/>
      <c r="I12" s="103"/>
      <c r="J12" s="103"/>
      <c r="K12" s="107"/>
      <c r="L12" s="105" t="s">
        <v>35</v>
      </c>
      <c r="M12" s="554" t="str">
        <f>IF(K12&lt;&gt;"",VLOOKUP(K12,'DON GIA'!$S$1:$U$19,3,0),"")</f>
        <v/>
      </c>
      <c r="N12" s="554" t="str">
        <f>IF(K12&lt;&gt;"",VLOOKUP(K12,'DON GIA'!$S$1:$V$19,4,0),"")</f>
        <v/>
      </c>
      <c r="O12" s="554" t="str">
        <f t="shared" si="1"/>
        <v/>
      </c>
      <c r="P12" s="554" t="str">
        <f t="shared" si="2"/>
        <v/>
      </c>
      <c r="Q12" s="107" t="s">
        <v>35</v>
      </c>
      <c r="R12" s="103"/>
      <c r="S12" s="103"/>
      <c r="T12" s="554" t="str">
        <f>IF(Q12&lt;&gt;"",VLOOKUP(Q12,'DON GIA'!$H$1:$K$103,4,0),"")</f>
        <v/>
      </c>
      <c r="U12" s="554" t="str">
        <f t="shared" si="3"/>
        <v/>
      </c>
      <c r="V12" s="554"/>
      <c r="W12" s="103"/>
      <c r="X12" s="108"/>
      <c r="Y12" s="597"/>
      <c r="Z12" s="610"/>
      <c r="AA12" s="554" t="str">
        <f>IF(W12&lt;&gt;"",VLOOKUP(W12,'DON GIA'!$A$1:$D$346,4,0),"")</f>
        <v/>
      </c>
      <c r="AB12" s="554" t="str">
        <f t="shared" si="4"/>
        <v/>
      </c>
      <c r="AC12" s="71"/>
      <c r="AD12" s="71"/>
      <c r="AE12" s="71"/>
      <c r="AF12" s="71"/>
      <c r="AG12" s="103"/>
      <c r="AH12" s="71"/>
      <c r="AI12" s="71"/>
      <c r="AJ12" s="103"/>
      <c r="AK12" s="103"/>
      <c r="AL12" s="554" t="str">
        <f>IF(AI12&lt;&gt;"",VLOOKUP(AI12,'DON GIA'!$M$1:$P$9,4,0),"")</f>
        <v/>
      </c>
      <c r="AM12" s="554" t="str">
        <f t="shared" si="5"/>
        <v/>
      </c>
      <c r="AN12" s="71"/>
      <c r="AO12" s="103"/>
      <c r="AP12" s="602" t="str">
        <f t="shared" si="0"/>
        <v/>
      </c>
      <c r="AQ12" s="59" t="s">
        <v>729</v>
      </c>
      <c r="AR12" s="59" t="s">
        <v>397</v>
      </c>
      <c r="AS12" s="629"/>
    </row>
    <row r="13" spans="1:45" ht="131.25" outlineLevel="2">
      <c r="A13" s="72">
        <f t="shared" si="6"/>
        <v>1</v>
      </c>
      <c r="B13" s="552" t="str">
        <f>IF(C13&lt;&gt;"",COUNTA($C$9:C13),"")</f>
        <v/>
      </c>
      <c r="C13" s="552"/>
      <c r="D13" s="107"/>
      <c r="E13" s="103"/>
      <c r="F13" s="103"/>
      <c r="G13" s="103"/>
      <c r="H13" s="103"/>
      <c r="I13" s="103"/>
      <c r="J13" s="103"/>
      <c r="K13" s="107"/>
      <c r="L13" s="105" t="s">
        <v>35</v>
      </c>
      <c r="M13" s="554" t="str">
        <f>IF(K13&lt;&gt;"",VLOOKUP(K13,'DON GIA'!$S$1:$U$19,3,0),"")</f>
        <v/>
      </c>
      <c r="N13" s="554" t="str">
        <f>IF(K13&lt;&gt;"",VLOOKUP(K13,'DON GIA'!$S$1:$V$19,4,0),"")</f>
        <v/>
      </c>
      <c r="O13" s="554" t="str">
        <f t="shared" si="1"/>
        <v/>
      </c>
      <c r="P13" s="554" t="str">
        <f t="shared" si="2"/>
        <v/>
      </c>
      <c r="Q13" s="107" t="s">
        <v>35</v>
      </c>
      <c r="R13" s="103"/>
      <c r="S13" s="103"/>
      <c r="T13" s="554" t="str">
        <f>IF(Q13&lt;&gt;"",VLOOKUP(Q13,'DON GIA'!$H$1:$K$103,4,0),"")</f>
        <v/>
      </c>
      <c r="U13" s="554" t="str">
        <f t="shared" si="3"/>
        <v/>
      </c>
      <c r="V13" s="554"/>
      <c r="W13" s="103"/>
      <c r="X13" s="108"/>
      <c r="Y13" s="597"/>
      <c r="Z13" s="610"/>
      <c r="AA13" s="554" t="str">
        <f>IF(W13&lt;&gt;"",VLOOKUP(W13,'DON GIA'!$A$1:$D$346,4,0),"")</f>
        <v/>
      </c>
      <c r="AB13" s="554" t="str">
        <f t="shared" si="4"/>
        <v/>
      </c>
      <c r="AC13" s="71"/>
      <c r="AD13" s="71"/>
      <c r="AE13" s="71"/>
      <c r="AF13" s="71"/>
      <c r="AG13" s="103"/>
      <c r="AH13" s="71"/>
      <c r="AI13" s="71"/>
      <c r="AJ13" s="103"/>
      <c r="AK13" s="103"/>
      <c r="AL13" s="554" t="str">
        <f>IF(AI13&lt;&gt;"",VLOOKUP(AI13,'DON GIA'!$M$1:$P$9,4,0),"")</f>
        <v/>
      </c>
      <c r="AM13" s="554" t="str">
        <f t="shared" si="5"/>
        <v/>
      </c>
      <c r="AN13" s="71"/>
      <c r="AO13" s="103"/>
      <c r="AP13" s="602" t="str">
        <f t="shared" si="0"/>
        <v/>
      </c>
      <c r="AQ13" s="59" t="s">
        <v>346</v>
      </c>
      <c r="AR13" s="59" t="s">
        <v>1907</v>
      </c>
      <c r="AS13" s="629"/>
    </row>
    <row r="14" spans="1:45" ht="60" outlineLevel="2">
      <c r="A14" s="72">
        <f t="shared" si="6"/>
        <v>1</v>
      </c>
      <c r="B14" s="552" t="str">
        <f>IF(C14&lt;&gt;"",COUNTA($C$9:C14),"")</f>
        <v/>
      </c>
      <c r="C14" s="552"/>
      <c r="D14" s="107"/>
      <c r="E14" s="103"/>
      <c r="F14" s="103"/>
      <c r="G14" s="103"/>
      <c r="H14" s="103"/>
      <c r="I14" s="103"/>
      <c r="J14" s="103"/>
      <c r="K14" s="107"/>
      <c r="L14" s="105" t="s">
        <v>35</v>
      </c>
      <c r="M14" s="554" t="str">
        <f>IF(K14&lt;&gt;"",VLOOKUP(K14,'DON GIA'!$S$1:$U$19,3,0),"")</f>
        <v/>
      </c>
      <c r="N14" s="554" t="str">
        <f>IF(K14&lt;&gt;"",VLOOKUP(K14,'DON GIA'!$S$1:$V$19,4,0),"")</f>
        <v/>
      </c>
      <c r="O14" s="554" t="str">
        <f t="shared" si="1"/>
        <v/>
      </c>
      <c r="P14" s="554" t="str">
        <f t="shared" si="2"/>
        <v/>
      </c>
      <c r="Q14" s="107" t="s">
        <v>35</v>
      </c>
      <c r="R14" s="103"/>
      <c r="S14" s="103"/>
      <c r="T14" s="554" t="str">
        <f>IF(Q14&lt;&gt;"",VLOOKUP(Q14,'DON GIA'!$H$1:$K$103,4,0),"")</f>
        <v/>
      </c>
      <c r="U14" s="554" t="str">
        <f t="shared" si="3"/>
        <v/>
      </c>
      <c r="V14" s="554"/>
      <c r="W14" s="103"/>
      <c r="X14" s="108"/>
      <c r="Y14" s="597"/>
      <c r="Z14" s="610"/>
      <c r="AA14" s="554" t="str">
        <f>IF(W14&lt;&gt;"",VLOOKUP(W14,'DON GIA'!$A$1:$D$346,4,0),"")</f>
        <v/>
      </c>
      <c r="AB14" s="554" t="str">
        <f t="shared" si="4"/>
        <v/>
      </c>
      <c r="AC14" s="71"/>
      <c r="AD14" s="71"/>
      <c r="AE14" s="71"/>
      <c r="AF14" s="71"/>
      <c r="AG14" s="103"/>
      <c r="AH14" s="71"/>
      <c r="AI14" s="71"/>
      <c r="AJ14" s="103"/>
      <c r="AK14" s="103"/>
      <c r="AL14" s="554" t="str">
        <f>IF(AI14&lt;&gt;"",VLOOKUP(AI14,'DON GIA'!$M$1:$P$9,4,0),"")</f>
        <v/>
      </c>
      <c r="AM14" s="554" t="str">
        <f t="shared" si="5"/>
        <v/>
      </c>
      <c r="AN14" s="71"/>
      <c r="AO14" s="103"/>
      <c r="AP14" s="602" t="str">
        <f t="shared" si="0"/>
        <v/>
      </c>
      <c r="AQ14" s="59" t="s">
        <v>730</v>
      </c>
      <c r="AR14" s="59"/>
      <c r="AS14" s="629"/>
    </row>
    <row r="15" spans="1:45" ht="265.5" outlineLevel="2">
      <c r="A15" s="72">
        <f t="shared" si="6"/>
        <v>1</v>
      </c>
      <c r="B15" s="552" t="str">
        <f>IF(C15&lt;&gt;"",COUNTA($C$9:C15),"")</f>
        <v/>
      </c>
      <c r="C15" s="552"/>
      <c r="D15" s="107"/>
      <c r="E15" s="103"/>
      <c r="F15" s="103"/>
      <c r="G15" s="103"/>
      <c r="H15" s="103"/>
      <c r="I15" s="103"/>
      <c r="J15" s="103"/>
      <c r="K15" s="107"/>
      <c r="L15" s="105" t="s">
        <v>35</v>
      </c>
      <c r="M15" s="554" t="str">
        <f>IF(K15&lt;&gt;"",VLOOKUP(K15,'DON GIA'!$S$1:$U$19,3,0),"")</f>
        <v/>
      </c>
      <c r="N15" s="554" t="str">
        <f>IF(K15&lt;&gt;"",VLOOKUP(K15,'DON GIA'!$S$1:$V$19,4,0),"")</f>
        <v/>
      </c>
      <c r="O15" s="554" t="str">
        <f t="shared" si="1"/>
        <v/>
      </c>
      <c r="P15" s="554" t="str">
        <f t="shared" si="2"/>
        <v/>
      </c>
      <c r="Q15" s="107" t="s">
        <v>35</v>
      </c>
      <c r="R15" s="103"/>
      <c r="S15" s="103"/>
      <c r="T15" s="554" t="str">
        <f>IF(Q15&lt;&gt;"",VLOOKUP(Q15,'DON GIA'!$H$1:$K$103,4,0),"")</f>
        <v/>
      </c>
      <c r="U15" s="554" t="str">
        <f t="shared" si="3"/>
        <v/>
      </c>
      <c r="V15" s="554"/>
      <c r="W15" s="103"/>
      <c r="X15" s="108"/>
      <c r="Y15" s="597"/>
      <c r="Z15" s="610"/>
      <c r="AA15" s="554" t="str">
        <f>IF(W15&lt;&gt;"",VLOOKUP(W15,'DON GIA'!$A$1:$D$346,4,0),"")</f>
        <v/>
      </c>
      <c r="AB15" s="554" t="str">
        <f t="shared" si="4"/>
        <v/>
      </c>
      <c r="AC15" s="71"/>
      <c r="AD15" s="71"/>
      <c r="AE15" s="71"/>
      <c r="AF15" s="71"/>
      <c r="AG15" s="103"/>
      <c r="AH15" s="71"/>
      <c r="AI15" s="71"/>
      <c r="AJ15" s="103"/>
      <c r="AK15" s="103"/>
      <c r="AL15" s="554" t="str">
        <f>IF(AI15&lt;&gt;"",VLOOKUP(AI15,'DON GIA'!$M$1:$P$9,4,0),"")</f>
        <v/>
      </c>
      <c r="AM15" s="554" t="str">
        <f t="shared" si="5"/>
        <v/>
      </c>
      <c r="AN15" s="71"/>
      <c r="AO15" s="103"/>
      <c r="AP15" s="602" t="str">
        <f t="shared" si="0"/>
        <v/>
      </c>
      <c r="AQ15" s="111" t="s">
        <v>731</v>
      </c>
      <c r="AR15" s="111"/>
      <c r="AS15" s="628"/>
    </row>
    <row r="16" spans="1:45" ht="60" outlineLevel="2">
      <c r="A16" s="72">
        <f t="shared" si="6"/>
        <v>1</v>
      </c>
      <c r="B16" s="552" t="str">
        <f>IF(C16&lt;&gt;"",COUNTA($C$9:C16),"")</f>
        <v/>
      </c>
      <c r="C16" s="552"/>
      <c r="D16" s="107"/>
      <c r="E16" s="103"/>
      <c r="F16" s="103"/>
      <c r="G16" s="103"/>
      <c r="H16" s="103"/>
      <c r="I16" s="103"/>
      <c r="J16" s="103"/>
      <c r="K16" s="107"/>
      <c r="L16" s="105" t="s">
        <v>35</v>
      </c>
      <c r="M16" s="554" t="str">
        <f>IF(K16&lt;&gt;"",VLOOKUP(K16,'DON GIA'!$S$1:$U$19,3,0),"")</f>
        <v/>
      </c>
      <c r="N16" s="554" t="str">
        <f>IF(K16&lt;&gt;"",VLOOKUP(K16,'DON GIA'!$S$1:$V$19,4,0),"")</f>
        <v/>
      </c>
      <c r="O16" s="554" t="str">
        <f t="shared" si="1"/>
        <v/>
      </c>
      <c r="P16" s="554" t="str">
        <f t="shared" si="2"/>
        <v/>
      </c>
      <c r="Q16" s="107" t="s">
        <v>35</v>
      </c>
      <c r="R16" s="103"/>
      <c r="S16" s="103"/>
      <c r="T16" s="554" t="str">
        <f>IF(Q16&lt;&gt;"",VLOOKUP(Q16,'DON GIA'!$H$1:$K$103,4,0),"")</f>
        <v/>
      </c>
      <c r="U16" s="554" t="str">
        <f t="shared" si="3"/>
        <v/>
      </c>
      <c r="V16" s="554"/>
      <c r="W16" s="103"/>
      <c r="X16" s="108"/>
      <c r="Y16" s="597"/>
      <c r="Z16" s="610"/>
      <c r="AA16" s="554" t="str">
        <f>IF(W16&lt;&gt;"",VLOOKUP(W16,'DON GIA'!$A$1:$D$346,4,0),"")</f>
        <v/>
      </c>
      <c r="AB16" s="554" t="str">
        <f t="shared" si="4"/>
        <v/>
      </c>
      <c r="AC16" s="71"/>
      <c r="AD16" s="71"/>
      <c r="AE16" s="71"/>
      <c r="AF16" s="71"/>
      <c r="AG16" s="103"/>
      <c r="AH16" s="71"/>
      <c r="AI16" s="71"/>
      <c r="AJ16" s="103"/>
      <c r="AK16" s="103"/>
      <c r="AL16" s="554" t="str">
        <f>IF(AI16&lt;&gt;"",VLOOKUP(AI16,'DON GIA'!$M$1:$P$9,4,0),"")</f>
        <v/>
      </c>
      <c r="AM16" s="554" t="str">
        <f t="shared" si="5"/>
        <v/>
      </c>
      <c r="AN16" s="71"/>
      <c r="AO16" s="103"/>
      <c r="AP16" s="602" t="str">
        <f t="shared" si="0"/>
        <v/>
      </c>
      <c r="AQ16" s="59" t="s">
        <v>732</v>
      </c>
      <c r="AR16" s="59"/>
      <c r="AS16" s="629"/>
    </row>
    <row r="17" spans="1:45" ht="78.75" outlineLevel="2">
      <c r="A17" s="72">
        <f t="shared" si="6"/>
        <v>1</v>
      </c>
      <c r="B17" s="552" t="str">
        <f>IF(C17&lt;&gt;"",COUNTA($C$9:C17),"")</f>
        <v/>
      </c>
      <c r="C17" s="552"/>
      <c r="D17" s="107"/>
      <c r="E17" s="103"/>
      <c r="F17" s="103"/>
      <c r="G17" s="103"/>
      <c r="H17" s="103"/>
      <c r="I17" s="103"/>
      <c r="J17" s="103"/>
      <c r="K17" s="107"/>
      <c r="L17" s="105" t="s">
        <v>35</v>
      </c>
      <c r="M17" s="554" t="str">
        <f>IF(K17&lt;&gt;"",VLOOKUP(K17,'DON GIA'!$S$1:$U$19,3,0),"")</f>
        <v/>
      </c>
      <c r="N17" s="554" t="str">
        <f>IF(K17&lt;&gt;"",VLOOKUP(K17,'DON GIA'!$S$1:$V$19,4,0),"")</f>
        <v/>
      </c>
      <c r="O17" s="554" t="str">
        <f t="shared" si="1"/>
        <v/>
      </c>
      <c r="P17" s="554" t="str">
        <f t="shared" si="2"/>
        <v/>
      </c>
      <c r="Q17" s="107" t="s">
        <v>35</v>
      </c>
      <c r="R17" s="103"/>
      <c r="S17" s="103"/>
      <c r="T17" s="554" t="str">
        <f>IF(Q17&lt;&gt;"",VLOOKUP(Q17,'DON GIA'!$H$1:$K$103,4,0),"")</f>
        <v/>
      </c>
      <c r="U17" s="554" t="str">
        <f t="shared" si="3"/>
        <v/>
      </c>
      <c r="V17" s="554"/>
      <c r="W17" s="103"/>
      <c r="X17" s="108"/>
      <c r="Y17" s="597"/>
      <c r="Z17" s="610"/>
      <c r="AA17" s="554" t="str">
        <f>IF(W17&lt;&gt;"",VLOOKUP(W17,'DON GIA'!$A$1:$D$346,4,0),"")</f>
        <v/>
      </c>
      <c r="AB17" s="554" t="str">
        <f t="shared" si="4"/>
        <v/>
      </c>
      <c r="AC17" s="71"/>
      <c r="AD17" s="71"/>
      <c r="AE17" s="71"/>
      <c r="AF17" s="71"/>
      <c r="AG17" s="103"/>
      <c r="AH17" s="71"/>
      <c r="AI17" s="71"/>
      <c r="AJ17" s="103"/>
      <c r="AK17" s="103"/>
      <c r="AL17" s="554" t="str">
        <f>IF(AI17&lt;&gt;"",VLOOKUP(AI17,'DON GIA'!$M$1:$P$9,4,0),"")</f>
        <v/>
      </c>
      <c r="AM17" s="554" t="str">
        <f t="shared" si="5"/>
        <v/>
      </c>
      <c r="AN17" s="71"/>
      <c r="AO17" s="103"/>
      <c r="AP17" s="602" t="str">
        <f t="shared" si="0"/>
        <v/>
      </c>
      <c r="AQ17" s="59" t="s">
        <v>733</v>
      </c>
      <c r="AR17" s="59"/>
      <c r="AS17" s="629"/>
    </row>
    <row r="18" spans="1:45" outlineLevel="2">
      <c r="A18" s="72">
        <f t="shared" si="6"/>
        <v>1</v>
      </c>
      <c r="B18" s="552" t="str">
        <f>IF(C18&lt;&gt;"",COUNTA($C$9:C18),"")</f>
        <v/>
      </c>
      <c r="C18" s="552"/>
      <c r="D18" s="107"/>
      <c r="E18" s="103"/>
      <c r="F18" s="103"/>
      <c r="G18" s="103"/>
      <c r="H18" s="103"/>
      <c r="I18" s="103"/>
      <c r="J18" s="103"/>
      <c r="K18" s="107"/>
      <c r="L18" s="105" t="s">
        <v>35</v>
      </c>
      <c r="M18" s="554" t="str">
        <f>IF(K18&lt;&gt;"",VLOOKUP(K18,'DON GIA'!$S$1:$U$19,3,0),"")</f>
        <v/>
      </c>
      <c r="N18" s="554" t="str">
        <f>IF(K18&lt;&gt;"",VLOOKUP(K18,'DON GIA'!$S$1:$V$19,4,0),"")</f>
        <v/>
      </c>
      <c r="O18" s="554" t="str">
        <f t="shared" si="1"/>
        <v/>
      </c>
      <c r="P18" s="554" t="str">
        <f t="shared" si="2"/>
        <v/>
      </c>
      <c r="Q18" s="107" t="s">
        <v>35</v>
      </c>
      <c r="R18" s="103"/>
      <c r="S18" s="103"/>
      <c r="T18" s="554" t="str">
        <f>IF(Q18&lt;&gt;"",VLOOKUP(Q18,'DON GIA'!$H$1:$K$103,4,0),"")</f>
        <v/>
      </c>
      <c r="U18" s="554" t="str">
        <f t="shared" si="3"/>
        <v/>
      </c>
      <c r="V18" s="554"/>
      <c r="W18" s="103"/>
      <c r="X18" s="108"/>
      <c r="Y18" s="597"/>
      <c r="Z18" s="610"/>
      <c r="AA18" s="554" t="str">
        <f>IF(W18&lt;&gt;"",VLOOKUP(W18,'DON GIA'!$A$1:$D$346,4,0),"")</f>
        <v/>
      </c>
      <c r="AB18" s="554" t="str">
        <f t="shared" si="4"/>
        <v/>
      </c>
      <c r="AC18" s="71"/>
      <c r="AD18" s="71"/>
      <c r="AE18" s="71"/>
      <c r="AF18" s="71"/>
      <c r="AG18" s="103"/>
      <c r="AH18" s="71"/>
      <c r="AI18" s="71"/>
      <c r="AJ18" s="103"/>
      <c r="AK18" s="103"/>
      <c r="AL18" s="554" t="str">
        <f>IF(AI18&lt;&gt;"",VLOOKUP(AI18,'DON GIA'!$M$1:$P$9,4,0),"")</f>
        <v/>
      </c>
      <c r="AM18" s="554" t="str">
        <f t="shared" si="5"/>
        <v/>
      </c>
      <c r="AN18" s="71"/>
      <c r="AO18" s="103"/>
      <c r="AP18" s="602" t="str">
        <f t="shared" si="0"/>
        <v/>
      </c>
      <c r="AQ18" s="59"/>
      <c r="AR18" s="59"/>
      <c r="AS18" s="629"/>
    </row>
    <row r="19" spans="1:45" outlineLevel="2">
      <c r="A19" s="72">
        <f t="shared" si="6"/>
        <v>1</v>
      </c>
      <c r="B19" s="552" t="str">
        <f>IF(C19&lt;&gt;"",COUNTA($C$9:C19),"")</f>
        <v/>
      </c>
      <c r="C19" s="552"/>
      <c r="D19" s="107"/>
      <c r="E19" s="103"/>
      <c r="F19" s="103"/>
      <c r="G19" s="103"/>
      <c r="H19" s="103"/>
      <c r="I19" s="103"/>
      <c r="J19" s="103"/>
      <c r="K19" s="107"/>
      <c r="L19" s="105" t="s">
        <v>35</v>
      </c>
      <c r="M19" s="554" t="str">
        <f>IF(K19&lt;&gt;"",VLOOKUP(K19,'DON GIA'!$S$1:$U$19,3,0),"")</f>
        <v/>
      </c>
      <c r="N19" s="554" t="str">
        <f>IF(K19&lt;&gt;"",VLOOKUP(K19,'DON GIA'!$S$1:$V$19,4,0),"")</f>
        <v/>
      </c>
      <c r="O19" s="554" t="str">
        <f t="shared" si="1"/>
        <v/>
      </c>
      <c r="P19" s="554" t="str">
        <f t="shared" si="2"/>
        <v/>
      </c>
      <c r="Q19" s="107" t="s">
        <v>35</v>
      </c>
      <c r="R19" s="103"/>
      <c r="S19" s="103"/>
      <c r="T19" s="554" t="str">
        <f>IF(Q19&lt;&gt;"",VLOOKUP(Q19,'DON GIA'!$H$1:$K$103,4,0),"")</f>
        <v/>
      </c>
      <c r="U19" s="554" t="str">
        <f t="shared" si="3"/>
        <v/>
      </c>
      <c r="V19" s="554"/>
      <c r="W19" s="103"/>
      <c r="X19" s="108"/>
      <c r="Y19" s="597"/>
      <c r="Z19" s="610"/>
      <c r="AA19" s="554" t="str">
        <f>IF(W19&lt;&gt;"",VLOOKUP(W19,'DON GIA'!$A$1:$D$346,4,0),"")</f>
        <v/>
      </c>
      <c r="AB19" s="554" t="str">
        <f t="shared" si="4"/>
        <v/>
      </c>
      <c r="AC19" s="71"/>
      <c r="AD19" s="71"/>
      <c r="AE19" s="71"/>
      <c r="AF19" s="71"/>
      <c r="AG19" s="103"/>
      <c r="AH19" s="71"/>
      <c r="AI19" s="71"/>
      <c r="AJ19" s="103"/>
      <c r="AK19" s="103"/>
      <c r="AL19" s="554" t="str">
        <f>IF(AI19&lt;&gt;"",VLOOKUP(AI19,'DON GIA'!$M$1:$P$9,4,0),"")</f>
        <v/>
      </c>
      <c r="AM19" s="554" t="str">
        <f t="shared" si="5"/>
        <v/>
      </c>
      <c r="AN19" s="71"/>
      <c r="AO19" s="103"/>
      <c r="AP19" s="602" t="str">
        <f t="shared" si="0"/>
        <v/>
      </c>
      <c r="AQ19" s="59"/>
      <c r="AR19" s="59"/>
      <c r="AS19" s="629"/>
    </row>
    <row r="20" spans="1:45" outlineLevel="1">
      <c r="A20" s="84" t="s">
        <v>2158</v>
      </c>
      <c r="B20" s="552"/>
      <c r="C20" s="552"/>
      <c r="D20" s="61"/>
      <c r="E20" s="162"/>
      <c r="F20" s="103"/>
      <c r="G20" s="162"/>
      <c r="H20" s="162"/>
      <c r="I20" s="162"/>
      <c r="J20" s="162"/>
      <c r="K20" s="129"/>
      <c r="L20" s="167">
        <f>SUBTOTAL(9,L21:L33)</f>
        <v>241.8</v>
      </c>
      <c r="M20" s="553"/>
      <c r="N20" s="553"/>
      <c r="O20" s="553">
        <f>SUBTOTAL(9,O21:O33)</f>
        <v>355204200</v>
      </c>
      <c r="P20" s="553">
        <f>SUBTOTAL(9,P21:P33)</f>
        <v>221972400</v>
      </c>
      <c r="Q20" s="61"/>
      <c r="R20" s="162"/>
      <c r="S20" s="162">
        <f>SUBTOTAL(9,S21:S33)</f>
        <v>10</v>
      </c>
      <c r="T20" s="553"/>
      <c r="U20" s="553">
        <f>SUBTOTAL(9,U21:U33)</f>
        <v>3225000</v>
      </c>
      <c r="V20" s="553"/>
      <c r="W20" s="129"/>
      <c r="X20" s="162"/>
      <c r="Y20" s="169">
        <f>SUBTOTAL(9,Y21:Y33)</f>
        <v>262.41500000000002</v>
      </c>
      <c r="Z20" s="170">
        <f>SUBTOTAL(9,Z21:Z33)</f>
        <v>0</v>
      </c>
      <c r="AA20" s="553"/>
      <c r="AB20" s="553">
        <f>SUBTOTAL(9,AB21:AB33)</f>
        <v>315327189.5</v>
      </c>
      <c r="AC20" s="71"/>
      <c r="AD20" s="71"/>
      <c r="AE20" s="71"/>
      <c r="AF20" s="71"/>
      <c r="AG20" s="71"/>
      <c r="AH20" s="103"/>
      <c r="AI20" s="61"/>
      <c r="AJ20" s="162"/>
      <c r="AK20" s="162">
        <f>SUBTOTAL(9,AK21:AK33)</f>
        <v>2</v>
      </c>
      <c r="AL20" s="553"/>
      <c r="AM20" s="553">
        <f>SUBTOTAL(9,AM21:AM33)</f>
        <v>25895920</v>
      </c>
      <c r="AN20" s="61"/>
      <c r="AO20" s="162">
        <f>SUBTOTAL(9,AO21:AO33)</f>
        <v>1</v>
      </c>
      <c r="AP20" s="602">
        <f t="shared" si="0"/>
        <v>921624709.5</v>
      </c>
      <c r="AQ20" s="111"/>
      <c r="AR20" s="111"/>
      <c r="AS20" s="628"/>
    </row>
    <row r="21" spans="1:45" ht="75" outlineLevel="2">
      <c r="A21" s="72">
        <f>IF(B21&lt;&gt;"",B21,A19)</f>
        <v>2</v>
      </c>
      <c r="B21" s="552">
        <f>IF(C21&lt;&gt;"",COUNTA($C$9:C21),"")</f>
        <v>2</v>
      </c>
      <c r="C21" s="552">
        <v>428</v>
      </c>
      <c r="D21" s="61" t="s">
        <v>236</v>
      </c>
      <c r="E21" s="103">
        <v>1</v>
      </c>
      <c r="F21" s="103"/>
      <c r="G21" s="103">
        <v>1</v>
      </c>
      <c r="H21" s="103">
        <v>79</v>
      </c>
      <c r="I21" s="103" t="s">
        <v>223</v>
      </c>
      <c r="J21" s="103" t="s">
        <v>234</v>
      </c>
      <c r="K21" s="107" t="s">
        <v>968</v>
      </c>
      <c r="L21" s="105">
        <v>241.8</v>
      </c>
      <c r="M21" s="554">
        <f>IF(K21&lt;&gt;"",VLOOKUP(K21,'DON GIA'!$S$1:$U$19,3,0),"")</f>
        <v>1469000</v>
      </c>
      <c r="N21" s="554">
        <f>IF(K21&lt;&gt;"",VLOOKUP(K21,'DON GIA'!$S$1:$V$19,4,0),"")</f>
        <v>918000</v>
      </c>
      <c r="O21" s="554">
        <f t="shared" ref="O21:O33" si="7">IF(K21&lt;&gt;"",L21*M21,"")</f>
        <v>355204200</v>
      </c>
      <c r="P21" s="554">
        <f t="shared" ref="P21:P33" si="8">IF(K21&lt;&gt;"",L21*N21,"")</f>
        <v>221972400</v>
      </c>
      <c r="Q21" s="71" t="s">
        <v>47</v>
      </c>
      <c r="R21" s="103" t="s">
        <v>44</v>
      </c>
      <c r="S21" s="103">
        <v>1</v>
      </c>
      <c r="T21" s="554">
        <f>IF(Q21&lt;&gt;"",VLOOKUP(Q21,'DON GIA'!$H$1:$K$103,4,0),"")</f>
        <v>1035000</v>
      </c>
      <c r="U21" s="554">
        <f t="shared" ref="U21:U33" si="9">IF(Q21&lt;&gt;"",IF(ISNUMBER(T21),S21*T21,""),"")</f>
        <v>1035000</v>
      </c>
      <c r="V21" s="554" t="s">
        <v>2163</v>
      </c>
      <c r="W21" s="107" t="s">
        <v>1005</v>
      </c>
      <c r="X21" s="103" t="s">
        <v>27</v>
      </c>
      <c r="Y21" s="108">
        <v>33.04</v>
      </c>
      <c r="Z21" s="109"/>
      <c r="AA21" s="554">
        <f>IF(W21&lt;&gt;"",VLOOKUP(W21,'DON GIA'!$A$1:$D$346,4,0),"")</f>
        <v>5559129</v>
      </c>
      <c r="AB21" s="554">
        <f t="shared" ref="AB21:AB33" si="10">IF(W21&lt;&gt;"",IF(ISNUMBER(AA21),Y21*AA21,""),"")</f>
        <v>183673622.16</v>
      </c>
      <c r="AC21" s="71" t="s">
        <v>28</v>
      </c>
      <c r="AD21" s="71" t="s">
        <v>29</v>
      </c>
      <c r="AE21" s="71" t="s">
        <v>30</v>
      </c>
      <c r="AF21" s="71" t="s">
        <v>31</v>
      </c>
      <c r="AG21" s="71" t="s">
        <v>34</v>
      </c>
      <c r="AH21" s="103" t="s">
        <v>33</v>
      </c>
      <c r="AI21" s="71" t="s">
        <v>562</v>
      </c>
      <c r="AJ21" s="103" t="s">
        <v>409</v>
      </c>
      <c r="AK21" s="103">
        <v>1</v>
      </c>
      <c r="AL21" s="554">
        <f>IF(AI21&lt;&gt;"",VLOOKUP(AI21,'DON GIA'!$M$1:$P$9,4,0),"")</f>
        <v>12895920</v>
      </c>
      <c r="AM21" s="554">
        <f t="shared" ref="AM21:AM33" si="11">IF(AI21&lt;&gt;"",AK21*AL21,"")</f>
        <v>12895920</v>
      </c>
      <c r="AN21" s="71" t="s">
        <v>407</v>
      </c>
      <c r="AO21" s="103">
        <v>1</v>
      </c>
      <c r="AP21" s="602" t="str">
        <f t="shared" si="0"/>
        <v/>
      </c>
      <c r="AQ21" s="111" t="s">
        <v>667</v>
      </c>
      <c r="AR21" s="111" t="s">
        <v>1912</v>
      </c>
      <c r="AS21" s="628"/>
    </row>
    <row r="22" spans="1:45" ht="326.25" outlineLevel="2">
      <c r="A22" s="72">
        <f t="shared" ref="A22:A33" si="12">IF(B22&lt;&gt;"",B22,A21)</f>
        <v>2</v>
      </c>
      <c r="B22" s="552" t="str">
        <f>IF(C22&lt;&gt;"",COUNTA($C$9:C22),"")</f>
        <v/>
      </c>
      <c r="C22" s="552"/>
      <c r="D22" s="71" t="s">
        <v>237</v>
      </c>
      <c r="E22" s="103"/>
      <c r="F22" s="103"/>
      <c r="G22" s="103"/>
      <c r="H22" s="103"/>
      <c r="I22" s="103"/>
      <c r="J22" s="103"/>
      <c r="K22" s="107"/>
      <c r="L22" s="105" t="s">
        <v>35</v>
      </c>
      <c r="M22" s="554" t="str">
        <f>IF(K22&lt;&gt;"",VLOOKUP(K22,'DON GIA'!$S$1:$U$19,3,0),"")</f>
        <v/>
      </c>
      <c r="N22" s="554" t="str">
        <f>IF(K22&lt;&gt;"",VLOOKUP(K22,'DON GIA'!$S$1:$V$19,4,0),"")</f>
        <v/>
      </c>
      <c r="O22" s="554" t="str">
        <f t="shared" si="7"/>
        <v/>
      </c>
      <c r="P22" s="554" t="str">
        <f t="shared" si="8"/>
        <v/>
      </c>
      <c r="Q22" s="71" t="s">
        <v>48</v>
      </c>
      <c r="R22" s="103" t="s">
        <v>44</v>
      </c>
      <c r="S22" s="103">
        <v>1</v>
      </c>
      <c r="T22" s="554">
        <f>IF(Q22&lt;&gt;"",VLOOKUP(Q22,'DON GIA'!$H$1:$K$103,4,0),"")</f>
        <v>1708000</v>
      </c>
      <c r="U22" s="554">
        <f t="shared" si="9"/>
        <v>1708000</v>
      </c>
      <c r="V22" s="554"/>
      <c r="W22" s="107" t="s">
        <v>1044</v>
      </c>
      <c r="X22" s="103" t="s">
        <v>27</v>
      </c>
      <c r="Y22" s="108">
        <v>12</v>
      </c>
      <c r="Z22" s="109"/>
      <c r="AA22" s="554">
        <f>IF(W22&lt;&gt;"",VLOOKUP(W22,'DON GIA'!$A$1:$D$346,4,0),"")</f>
        <v>854777</v>
      </c>
      <c r="AB22" s="554">
        <f t="shared" si="10"/>
        <v>10257324</v>
      </c>
      <c r="AC22" s="71"/>
      <c r="AD22" s="71" t="s">
        <v>29</v>
      </c>
      <c r="AE22" s="71" t="s">
        <v>34</v>
      </c>
      <c r="AF22" s="71"/>
      <c r="AG22" s="71" t="s">
        <v>136</v>
      </c>
      <c r="AH22" s="103"/>
      <c r="AI22" s="71" t="s">
        <v>578</v>
      </c>
      <c r="AJ22" s="103" t="s">
        <v>560</v>
      </c>
      <c r="AK22" s="103">
        <v>1</v>
      </c>
      <c r="AL22" s="554">
        <f>IF(AI22&lt;&gt;"",VLOOKUP(AI22,'DON GIA'!$M$1:$P$9,4,0),"")</f>
        <v>13000000</v>
      </c>
      <c r="AM22" s="554">
        <f t="shared" si="11"/>
        <v>13000000</v>
      </c>
      <c r="AN22" s="71"/>
      <c r="AO22" s="103"/>
      <c r="AP22" s="602" t="str">
        <f t="shared" si="0"/>
        <v/>
      </c>
      <c r="AQ22" s="59" t="s">
        <v>668</v>
      </c>
      <c r="AR22" s="59" t="s">
        <v>395</v>
      </c>
      <c r="AS22" s="629"/>
    </row>
    <row r="23" spans="1:45" ht="112.5" outlineLevel="2">
      <c r="A23" s="72">
        <f t="shared" si="12"/>
        <v>2</v>
      </c>
      <c r="B23" s="552" t="str">
        <f>IF(C23&lt;&gt;"",COUNTA($C$9:C23),"")</f>
        <v/>
      </c>
      <c r="C23" s="552"/>
      <c r="D23" s="71" t="s">
        <v>71</v>
      </c>
      <c r="E23" s="103"/>
      <c r="F23" s="103"/>
      <c r="G23" s="103"/>
      <c r="H23" s="103"/>
      <c r="I23" s="103"/>
      <c r="J23" s="103"/>
      <c r="K23" s="107"/>
      <c r="L23" s="105" t="s">
        <v>35</v>
      </c>
      <c r="M23" s="554" t="str">
        <f>IF(K23&lt;&gt;"",VLOOKUP(K23,'DON GIA'!$S$1:$U$19,3,0),"")</f>
        <v/>
      </c>
      <c r="N23" s="554" t="str">
        <f>IF(K23&lt;&gt;"",VLOOKUP(K23,'DON GIA'!$S$1:$V$19,4,0),"")</f>
        <v/>
      </c>
      <c r="O23" s="554" t="str">
        <f t="shared" si="7"/>
        <v/>
      </c>
      <c r="P23" s="554" t="str">
        <f t="shared" si="8"/>
        <v/>
      </c>
      <c r="Q23" s="71" t="s">
        <v>52</v>
      </c>
      <c r="R23" s="103" t="s">
        <v>44</v>
      </c>
      <c r="S23" s="103">
        <v>5</v>
      </c>
      <c r="T23" s="554">
        <f>IF(Q23&lt;&gt;"",VLOOKUP(Q23,'DON GIA'!$H$1:$K$103,4,0),"")</f>
        <v>76000</v>
      </c>
      <c r="U23" s="554">
        <f t="shared" si="9"/>
        <v>380000</v>
      </c>
      <c r="V23" s="554"/>
      <c r="W23" s="107" t="s">
        <v>1133</v>
      </c>
      <c r="X23" s="103" t="s">
        <v>27</v>
      </c>
      <c r="Y23" s="108">
        <v>20.9</v>
      </c>
      <c r="Z23" s="109"/>
      <c r="AA23" s="554">
        <f>IF(W23&lt;&gt;"",VLOOKUP(W23,'DON GIA'!$A$1:$D$346,4,0),"")</f>
        <v>295078</v>
      </c>
      <c r="AB23" s="554">
        <f t="shared" si="10"/>
        <v>6167130.1999999993</v>
      </c>
      <c r="AC23" s="71"/>
      <c r="AD23" s="71"/>
      <c r="AE23" s="71"/>
      <c r="AF23" s="71"/>
      <c r="AG23" s="71"/>
      <c r="AH23" s="103"/>
      <c r="AI23" s="71"/>
      <c r="AJ23" s="103"/>
      <c r="AK23" s="103"/>
      <c r="AL23" s="554" t="str">
        <f>IF(AI23&lt;&gt;"",VLOOKUP(AI23,'DON GIA'!$M$1:$P$9,4,0),"")</f>
        <v/>
      </c>
      <c r="AM23" s="554" t="str">
        <f t="shared" si="11"/>
        <v/>
      </c>
      <c r="AN23" s="71"/>
      <c r="AO23" s="103"/>
      <c r="AP23" s="602" t="str">
        <f t="shared" si="0"/>
        <v/>
      </c>
      <c r="AQ23" s="59" t="s">
        <v>669</v>
      </c>
      <c r="AR23" s="59" t="s">
        <v>1908</v>
      </c>
      <c r="AS23" s="629"/>
    </row>
    <row r="24" spans="1:45" ht="66" outlineLevel="2">
      <c r="A24" s="72">
        <f t="shared" si="12"/>
        <v>2</v>
      </c>
      <c r="B24" s="552" t="str">
        <f>IF(C24&lt;&gt;"",COUNTA($C$9:C24),"")</f>
        <v/>
      </c>
      <c r="C24" s="552"/>
      <c r="D24" s="61"/>
      <c r="E24" s="103"/>
      <c r="F24" s="103"/>
      <c r="G24" s="103"/>
      <c r="H24" s="103"/>
      <c r="I24" s="103"/>
      <c r="J24" s="103"/>
      <c r="K24" s="107"/>
      <c r="L24" s="105" t="s">
        <v>35</v>
      </c>
      <c r="M24" s="554" t="str">
        <f>IF(K24&lt;&gt;"",VLOOKUP(K24,'DON GIA'!$S$1:$U$19,3,0),"")</f>
        <v/>
      </c>
      <c r="N24" s="554" t="str">
        <f>IF(K24&lt;&gt;"",VLOOKUP(K24,'DON GIA'!$S$1:$V$19,4,0),"")</f>
        <v/>
      </c>
      <c r="O24" s="554" t="str">
        <f t="shared" si="7"/>
        <v/>
      </c>
      <c r="P24" s="554" t="str">
        <f t="shared" si="8"/>
        <v/>
      </c>
      <c r="Q24" s="71" t="s">
        <v>53</v>
      </c>
      <c r="R24" s="103" t="s">
        <v>44</v>
      </c>
      <c r="S24" s="103">
        <v>3</v>
      </c>
      <c r="T24" s="554">
        <f>IF(Q24&lt;&gt;"",VLOOKUP(Q24,'DON GIA'!$H$1:$K$103,4,0),"")</f>
        <v>34000</v>
      </c>
      <c r="U24" s="554">
        <f t="shared" si="9"/>
        <v>102000</v>
      </c>
      <c r="V24" s="554"/>
      <c r="W24" s="107" t="s">
        <v>1134</v>
      </c>
      <c r="X24" s="103" t="s">
        <v>27</v>
      </c>
      <c r="Y24" s="108">
        <v>53.34</v>
      </c>
      <c r="Z24" s="109"/>
      <c r="AA24" s="554">
        <f>IF(W24&lt;&gt;"",VLOOKUP(W24,'DON GIA'!$A$1:$D$346,4,0),"")</f>
        <v>1238791</v>
      </c>
      <c r="AB24" s="554">
        <f t="shared" si="10"/>
        <v>66077111.940000005</v>
      </c>
      <c r="AC24" s="71"/>
      <c r="AD24" s="71"/>
      <c r="AE24" s="71"/>
      <c r="AF24" s="71"/>
      <c r="AG24" s="71"/>
      <c r="AH24" s="103"/>
      <c r="AI24" s="71"/>
      <c r="AJ24" s="103"/>
      <c r="AK24" s="103"/>
      <c r="AL24" s="554" t="str">
        <f>IF(AI24&lt;&gt;"",VLOOKUP(AI24,'DON GIA'!$M$1:$P$9,4,0),"")</f>
        <v/>
      </c>
      <c r="AM24" s="554" t="str">
        <f t="shared" si="11"/>
        <v/>
      </c>
      <c r="AN24" s="71"/>
      <c r="AO24" s="103"/>
      <c r="AP24" s="602" t="str">
        <f t="shared" si="0"/>
        <v/>
      </c>
      <c r="AQ24" s="585" t="s">
        <v>1911</v>
      </c>
      <c r="AR24" s="585" t="s">
        <v>1909</v>
      </c>
      <c r="AS24" s="630"/>
    </row>
    <row r="25" spans="1:45" ht="37.5" outlineLevel="2">
      <c r="A25" s="72">
        <f t="shared" si="12"/>
        <v>2</v>
      </c>
      <c r="B25" s="552" t="str">
        <f>IF(C25&lt;&gt;"",COUNTA($C$9:C25),"")</f>
        <v/>
      </c>
      <c r="C25" s="552"/>
      <c r="D25" s="71"/>
      <c r="E25" s="103"/>
      <c r="F25" s="103"/>
      <c r="G25" s="103"/>
      <c r="H25" s="103"/>
      <c r="I25" s="103"/>
      <c r="J25" s="103"/>
      <c r="K25" s="107"/>
      <c r="L25" s="105" t="s">
        <v>35</v>
      </c>
      <c r="M25" s="554" t="str">
        <f>IF(K25&lt;&gt;"",VLOOKUP(K25,'DON GIA'!$S$1:$U$19,3,0),"")</f>
        <v/>
      </c>
      <c r="N25" s="554" t="str">
        <f>IF(K25&lt;&gt;"",VLOOKUP(K25,'DON GIA'!$S$1:$V$19,4,0),"")</f>
        <v/>
      </c>
      <c r="O25" s="554" t="str">
        <f t="shared" si="7"/>
        <v/>
      </c>
      <c r="P25" s="554" t="str">
        <f t="shared" si="8"/>
        <v/>
      </c>
      <c r="Q25" s="71" t="s">
        <v>35</v>
      </c>
      <c r="R25" s="103"/>
      <c r="S25" s="103"/>
      <c r="T25" s="554" t="str">
        <f>IF(Q25&lt;&gt;"",VLOOKUP(Q25,'DON GIA'!$H$1:$K$103,4,0),"")</f>
        <v/>
      </c>
      <c r="U25" s="554" t="str">
        <f t="shared" si="9"/>
        <v/>
      </c>
      <c r="V25" s="554"/>
      <c r="W25" s="107" t="s">
        <v>1135</v>
      </c>
      <c r="X25" s="103" t="s">
        <v>27</v>
      </c>
      <c r="Y25" s="108">
        <v>2.6</v>
      </c>
      <c r="Z25" s="109"/>
      <c r="AA25" s="554">
        <f>IF(W25&lt;&gt;"",VLOOKUP(W25,'DON GIA'!$A$1:$D$346,4,0),"")</f>
        <v>138443</v>
      </c>
      <c r="AB25" s="554">
        <f t="shared" si="10"/>
        <v>359951.8</v>
      </c>
      <c r="AC25" s="71"/>
      <c r="AD25" s="71"/>
      <c r="AE25" s="71"/>
      <c r="AF25" s="71"/>
      <c r="AG25" s="71"/>
      <c r="AH25" s="103"/>
      <c r="AI25" s="71"/>
      <c r="AJ25" s="103"/>
      <c r="AK25" s="103"/>
      <c r="AL25" s="554" t="str">
        <f>IF(AI25&lt;&gt;"",VLOOKUP(AI25,'DON GIA'!$M$1:$P$9,4,0),"")</f>
        <v/>
      </c>
      <c r="AM25" s="554" t="str">
        <f t="shared" si="11"/>
        <v/>
      </c>
      <c r="AN25" s="71"/>
      <c r="AO25" s="103"/>
      <c r="AP25" s="602" t="str">
        <f t="shared" si="0"/>
        <v/>
      </c>
      <c r="AQ25" s="107"/>
      <c r="AR25" s="107"/>
      <c r="AS25" s="593"/>
    </row>
    <row r="26" spans="1:45" outlineLevel="2">
      <c r="A26" s="72">
        <f t="shared" si="12"/>
        <v>2</v>
      </c>
      <c r="B26" s="552" t="str">
        <f>IF(C26&lt;&gt;"",COUNTA($C$9:C26),"")</f>
        <v/>
      </c>
      <c r="C26" s="552"/>
      <c r="D26" s="71"/>
      <c r="E26" s="103"/>
      <c r="F26" s="103"/>
      <c r="G26" s="103"/>
      <c r="H26" s="103"/>
      <c r="I26" s="103"/>
      <c r="J26" s="103"/>
      <c r="K26" s="107"/>
      <c r="L26" s="105" t="s">
        <v>35</v>
      </c>
      <c r="M26" s="554" t="str">
        <f>IF(K26&lt;&gt;"",VLOOKUP(K26,'DON GIA'!$S$1:$U$19,3,0),"")</f>
        <v/>
      </c>
      <c r="N26" s="554" t="str">
        <f>IF(K26&lt;&gt;"",VLOOKUP(K26,'DON GIA'!$S$1:$V$19,4,0),"")</f>
        <v/>
      </c>
      <c r="O26" s="554" t="str">
        <f t="shared" si="7"/>
        <v/>
      </c>
      <c r="P26" s="554" t="str">
        <f t="shared" si="8"/>
        <v/>
      </c>
      <c r="Q26" s="71" t="s">
        <v>35</v>
      </c>
      <c r="R26" s="103"/>
      <c r="S26" s="103"/>
      <c r="T26" s="554" t="str">
        <f>IF(Q26&lt;&gt;"",VLOOKUP(Q26,'DON GIA'!$H$1:$K$103,4,0),"")</f>
        <v/>
      </c>
      <c r="U26" s="554" t="str">
        <f t="shared" si="9"/>
        <v/>
      </c>
      <c r="V26" s="554"/>
      <c r="W26" s="107" t="s">
        <v>1023</v>
      </c>
      <c r="X26" s="103" t="s">
        <v>38</v>
      </c>
      <c r="Y26" s="108">
        <v>3.5000000000000003E-2</v>
      </c>
      <c r="Z26" s="109"/>
      <c r="AA26" s="554">
        <f>IF(W26&lt;&gt;"",VLOOKUP(W26,'DON GIA'!$A$1:$D$346,4,0),"")</f>
        <v>2523428</v>
      </c>
      <c r="AB26" s="554">
        <f t="shared" si="10"/>
        <v>88319.98000000001</v>
      </c>
      <c r="AC26" s="71"/>
      <c r="AD26" s="71"/>
      <c r="AE26" s="71"/>
      <c r="AF26" s="71"/>
      <c r="AG26" s="71"/>
      <c r="AH26" s="103"/>
      <c r="AI26" s="71"/>
      <c r="AJ26" s="103"/>
      <c r="AK26" s="103"/>
      <c r="AL26" s="554" t="str">
        <f>IF(AI26&lt;&gt;"",VLOOKUP(AI26,'DON GIA'!$M$1:$P$9,4,0),"")</f>
        <v/>
      </c>
      <c r="AM26" s="554" t="str">
        <f t="shared" si="11"/>
        <v/>
      </c>
      <c r="AN26" s="71"/>
      <c r="AO26" s="103"/>
      <c r="AP26" s="602" t="str">
        <f t="shared" si="0"/>
        <v/>
      </c>
      <c r="AQ26" s="107"/>
      <c r="AR26" s="107"/>
      <c r="AS26" s="593"/>
    </row>
    <row r="27" spans="1:45" outlineLevel="2">
      <c r="A27" s="72">
        <f t="shared" si="12"/>
        <v>2</v>
      </c>
      <c r="B27" s="552" t="str">
        <f>IF(C27&lt;&gt;"",COUNTA($C$9:C27),"")</f>
        <v/>
      </c>
      <c r="C27" s="552"/>
      <c r="D27" s="71"/>
      <c r="E27" s="103"/>
      <c r="F27" s="103"/>
      <c r="G27" s="103"/>
      <c r="H27" s="103"/>
      <c r="I27" s="103"/>
      <c r="J27" s="103"/>
      <c r="K27" s="107"/>
      <c r="L27" s="105" t="s">
        <v>35</v>
      </c>
      <c r="M27" s="554" t="str">
        <f>IF(K27&lt;&gt;"",VLOOKUP(K27,'DON GIA'!$S$1:$U$19,3,0),"")</f>
        <v/>
      </c>
      <c r="N27" s="554" t="str">
        <f>IF(K27&lt;&gt;"",VLOOKUP(K27,'DON GIA'!$S$1:$V$19,4,0),"")</f>
        <v/>
      </c>
      <c r="O27" s="554" t="str">
        <f t="shared" si="7"/>
        <v/>
      </c>
      <c r="P27" s="554" t="str">
        <f t="shared" si="8"/>
        <v/>
      </c>
      <c r="Q27" s="71" t="s">
        <v>35</v>
      </c>
      <c r="R27" s="103"/>
      <c r="S27" s="103"/>
      <c r="T27" s="554" t="str">
        <f>IF(Q27&lt;&gt;"",VLOOKUP(Q27,'DON GIA'!$H$1:$K$103,4,0),"")</f>
        <v/>
      </c>
      <c r="U27" s="554" t="str">
        <f t="shared" si="9"/>
        <v/>
      </c>
      <c r="V27" s="554"/>
      <c r="W27" s="107" t="s">
        <v>1109</v>
      </c>
      <c r="X27" s="103" t="s">
        <v>27</v>
      </c>
      <c r="Y27" s="108">
        <v>0.7</v>
      </c>
      <c r="Z27" s="109"/>
      <c r="AA27" s="554">
        <f>IF(W27&lt;&gt;"",VLOOKUP(W27,'DON GIA'!$A$1:$D$346,4,0),"")</f>
        <v>282038</v>
      </c>
      <c r="AB27" s="554">
        <f t="shared" si="10"/>
        <v>197426.59999999998</v>
      </c>
      <c r="AC27" s="71"/>
      <c r="AD27" s="71"/>
      <c r="AE27" s="71"/>
      <c r="AF27" s="71"/>
      <c r="AG27" s="71"/>
      <c r="AH27" s="103"/>
      <c r="AI27" s="71"/>
      <c r="AJ27" s="103"/>
      <c r="AK27" s="103"/>
      <c r="AL27" s="554" t="str">
        <f>IF(AI27&lt;&gt;"",VLOOKUP(AI27,'DON GIA'!$M$1:$P$9,4,0),"")</f>
        <v/>
      </c>
      <c r="AM27" s="554" t="str">
        <f t="shared" si="11"/>
        <v/>
      </c>
      <c r="AN27" s="71"/>
      <c r="AO27" s="103"/>
      <c r="AP27" s="602" t="str">
        <f t="shared" si="0"/>
        <v/>
      </c>
      <c r="AQ27" s="107"/>
      <c r="AR27" s="107"/>
      <c r="AS27" s="593"/>
    </row>
    <row r="28" spans="1:45" outlineLevel="2">
      <c r="A28" s="72">
        <f t="shared" si="12"/>
        <v>2</v>
      </c>
      <c r="B28" s="552" t="str">
        <f>IF(C28&lt;&gt;"",COUNTA($C$9:C28),"")</f>
        <v/>
      </c>
      <c r="C28" s="552"/>
      <c r="D28" s="71"/>
      <c r="E28" s="103"/>
      <c r="F28" s="103"/>
      <c r="G28" s="103"/>
      <c r="H28" s="103"/>
      <c r="I28" s="103"/>
      <c r="J28" s="103"/>
      <c r="K28" s="107"/>
      <c r="L28" s="105" t="s">
        <v>35</v>
      </c>
      <c r="M28" s="554" t="str">
        <f>IF(K28&lt;&gt;"",VLOOKUP(K28,'DON GIA'!$S$1:$U$19,3,0),"")</f>
        <v/>
      </c>
      <c r="N28" s="554" t="str">
        <f>IF(K28&lt;&gt;"",VLOOKUP(K28,'DON GIA'!$S$1:$V$19,4,0),"")</f>
        <v/>
      </c>
      <c r="O28" s="554" t="str">
        <f t="shared" si="7"/>
        <v/>
      </c>
      <c r="P28" s="554" t="str">
        <f t="shared" si="8"/>
        <v/>
      </c>
      <c r="Q28" s="71" t="s">
        <v>35</v>
      </c>
      <c r="R28" s="103"/>
      <c r="S28" s="103"/>
      <c r="T28" s="554" t="str">
        <f>IF(Q28&lt;&gt;"",VLOOKUP(Q28,'DON GIA'!$H$1:$K$103,4,0),"")</f>
        <v/>
      </c>
      <c r="U28" s="554" t="str">
        <f t="shared" si="9"/>
        <v/>
      </c>
      <c r="V28" s="554"/>
      <c r="W28" s="107" t="s">
        <v>1107</v>
      </c>
      <c r="X28" s="103" t="s">
        <v>27</v>
      </c>
      <c r="Y28" s="108">
        <v>33.04</v>
      </c>
      <c r="Z28" s="109"/>
      <c r="AA28" s="554">
        <f>IF(W28&lt;&gt;"",VLOOKUP(W28,'DON GIA'!$A$1:$D$346,4,0),"")</f>
        <v>109890</v>
      </c>
      <c r="AB28" s="554">
        <f t="shared" si="10"/>
        <v>3630765.6</v>
      </c>
      <c r="AC28" s="71"/>
      <c r="AD28" s="71"/>
      <c r="AE28" s="71"/>
      <c r="AF28" s="71"/>
      <c r="AG28" s="71"/>
      <c r="AH28" s="103"/>
      <c r="AI28" s="71"/>
      <c r="AJ28" s="103"/>
      <c r="AK28" s="103"/>
      <c r="AL28" s="554" t="str">
        <f>IF(AI28&lt;&gt;"",VLOOKUP(AI28,'DON GIA'!$M$1:$P$9,4,0),"")</f>
        <v/>
      </c>
      <c r="AM28" s="554" t="str">
        <f t="shared" si="11"/>
        <v/>
      </c>
      <c r="AN28" s="71"/>
      <c r="AO28" s="103"/>
      <c r="AP28" s="602" t="str">
        <f t="shared" si="0"/>
        <v/>
      </c>
      <c r="AQ28" s="107"/>
      <c r="AR28" s="107"/>
      <c r="AS28" s="593"/>
    </row>
    <row r="29" spans="1:45" ht="37.5" outlineLevel="2">
      <c r="A29" s="72">
        <f t="shared" si="12"/>
        <v>2</v>
      </c>
      <c r="B29" s="552" t="str">
        <f>IF(C29&lt;&gt;"",COUNTA($C$9:C29),"")</f>
        <v/>
      </c>
      <c r="C29" s="552"/>
      <c r="D29" s="61"/>
      <c r="E29" s="103"/>
      <c r="F29" s="103"/>
      <c r="G29" s="103"/>
      <c r="H29" s="103"/>
      <c r="I29" s="103"/>
      <c r="J29" s="103"/>
      <c r="K29" s="107"/>
      <c r="L29" s="105" t="s">
        <v>35</v>
      </c>
      <c r="M29" s="554" t="str">
        <f>IF(K29&lt;&gt;"",VLOOKUP(K29,'DON GIA'!$S$1:$U$19,3,0),"")</f>
        <v/>
      </c>
      <c r="N29" s="554" t="str">
        <f>IF(K29&lt;&gt;"",VLOOKUP(K29,'DON GIA'!$S$1:$V$19,4,0),"")</f>
        <v/>
      </c>
      <c r="O29" s="554" t="str">
        <f t="shared" si="7"/>
        <v/>
      </c>
      <c r="P29" s="554" t="str">
        <f t="shared" si="8"/>
        <v/>
      </c>
      <c r="Q29" s="71" t="s">
        <v>35</v>
      </c>
      <c r="R29" s="103"/>
      <c r="S29" s="103"/>
      <c r="T29" s="554" t="str">
        <f>IF(Q29&lt;&gt;"",VLOOKUP(Q29,'DON GIA'!$H$1:$K$103,4,0),"")</f>
        <v/>
      </c>
      <c r="U29" s="554" t="str">
        <f t="shared" si="9"/>
        <v/>
      </c>
      <c r="V29" s="554"/>
      <c r="W29" s="107" t="s">
        <v>1136</v>
      </c>
      <c r="X29" s="103" t="s">
        <v>27</v>
      </c>
      <c r="Y29" s="108">
        <v>6.96</v>
      </c>
      <c r="Z29" s="109"/>
      <c r="AA29" s="554">
        <f>IF(W29&lt;&gt;"",VLOOKUP(W29,'DON GIA'!$A$1:$D$346,4,0),"")</f>
        <v>4206777</v>
      </c>
      <c r="AB29" s="554">
        <f t="shared" si="10"/>
        <v>29279167.919999998</v>
      </c>
      <c r="AC29" s="71"/>
      <c r="AD29" s="71"/>
      <c r="AE29" s="71" t="s">
        <v>30</v>
      </c>
      <c r="AF29" s="71" t="s">
        <v>31</v>
      </c>
      <c r="AG29" s="71"/>
      <c r="AH29" s="103"/>
      <c r="AI29" s="71"/>
      <c r="AJ29" s="103"/>
      <c r="AK29" s="103"/>
      <c r="AL29" s="554" t="str">
        <f>IF(AI29&lt;&gt;"",VLOOKUP(AI29,'DON GIA'!$M$1:$P$9,4,0),"")</f>
        <v/>
      </c>
      <c r="AM29" s="554" t="str">
        <f t="shared" si="11"/>
        <v/>
      </c>
      <c r="AN29" s="71"/>
      <c r="AO29" s="103"/>
      <c r="AP29" s="602" t="str">
        <f t="shared" si="0"/>
        <v/>
      </c>
      <c r="AQ29" s="107"/>
      <c r="AR29" s="107"/>
      <c r="AS29" s="593"/>
    </row>
    <row r="30" spans="1:45" outlineLevel="2">
      <c r="A30" s="72">
        <f t="shared" si="12"/>
        <v>2</v>
      </c>
      <c r="B30" s="552" t="str">
        <f>IF(C30&lt;&gt;"",COUNTA($C$9:C30),"")</f>
        <v/>
      </c>
      <c r="C30" s="552"/>
      <c r="D30" s="71"/>
      <c r="E30" s="103"/>
      <c r="F30" s="103"/>
      <c r="G30" s="103"/>
      <c r="H30" s="103"/>
      <c r="I30" s="103"/>
      <c r="J30" s="103"/>
      <c r="K30" s="107"/>
      <c r="L30" s="105" t="s">
        <v>35</v>
      </c>
      <c r="M30" s="554" t="str">
        <f>IF(K30&lt;&gt;"",VLOOKUP(K30,'DON GIA'!$S$1:$U$19,3,0),"")</f>
        <v/>
      </c>
      <c r="N30" s="554" t="str">
        <f>IF(K30&lt;&gt;"",VLOOKUP(K30,'DON GIA'!$S$1:$V$19,4,0),"")</f>
        <v/>
      </c>
      <c r="O30" s="554" t="str">
        <f t="shared" si="7"/>
        <v/>
      </c>
      <c r="P30" s="554" t="str">
        <f t="shared" si="8"/>
        <v/>
      </c>
      <c r="Q30" s="71" t="s">
        <v>35</v>
      </c>
      <c r="R30" s="103"/>
      <c r="S30" s="103"/>
      <c r="T30" s="554" t="str">
        <f>IF(Q30&lt;&gt;"",VLOOKUP(Q30,'DON GIA'!$H$1:$K$103,4,0),"")</f>
        <v/>
      </c>
      <c r="U30" s="554" t="str">
        <f t="shared" si="9"/>
        <v/>
      </c>
      <c r="V30" s="554"/>
      <c r="W30" s="107" t="s">
        <v>1009</v>
      </c>
      <c r="X30" s="103" t="s">
        <v>27</v>
      </c>
      <c r="Y30" s="108">
        <v>41.85</v>
      </c>
      <c r="Z30" s="109"/>
      <c r="AA30" s="554">
        <f>IF(W30&lt;&gt;"",VLOOKUP(W30,'DON GIA'!$A$1:$D$346,4,0),"")</f>
        <v>282038</v>
      </c>
      <c r="AB30" s="554">
        <f t="shared" si="10"/>
        <v>11803290.300000001</v>
      </c>
      <c r="AC30" s="71"/>
      <c r="AD30" s="71"/>
      <c r="AE30" s="71"/>
      <c r="AF30" s="71"/>
      <c r="AG30" s="71"/>
      <c r="AH30" s="103"/>
      <c r="AI30" s="71"/>
      <c r="AJ30" s="103"/>
      <c r="AK30" s="103"/>
      <c r="AL30" s="554" t="str">
        <f>IF(AI30&lt;&gt;"",VLOOKUP(AI30,'DON GIA'!$M$1:$P$9,4,0),"")</f>
        <v/>
      </c>
      <c r="AM30" s="554" t="str">
        <f t="shared" si="11"/>
        <v/>
      </c>
      <c r="AN30" s="71"/>
      <c r="AO30" s="103"/>
      <c r="AP30" s="602" t="str">
        <f t="shared" si="0"/>
        <v/>
      </c>
      <c r="AQ30" s="107"/>
      <c r="AR30" s="107"/>
      <c r="AS30" s="593"/>
    </row>
    <row r="31" spans="1:45" outlineLevel="2">
      <c r="A31" s="72">
        <f t="shared" si="12"/>
        <v>2</v>
      </c>
      <c r="B31" s="552" t="str">
        <f>IF(C31&lt;&gt;"",COUNTA($C$9:C31),"")</f>
        <v/>
      </c>
      <c r="C31" s="552"/>
      <c r="D31" s="71"/>
      <c r="E31" s="103"/>
      <c r="F31" s="103"/>
      <c r="G31" s="103"/>
      <c r="H31" s="103"/>
      <c r="I31" s="103"/>
      <c r="J31" s="103"/>
      <c r="K31" s="107"/>
      <c r="L31" s="105" t="s">
        <v>35</v>
      </c>
      <c r="M31" s="554" t="str">
        <f>IF(K31&lt;&gt;"",VLOOKUP(K31,'DON GIA'!$S$1:$U$19,3,0),"")</f>
        <v/>
      </c>
      <c r="N31" s="554" t="str">
        <f>IF(K31&lt;&gt;"",VLOOKUP(K31,'DON GIA'!$S$1:$V$19,4,0),"")</f>
        <v/>
      </c>
      <c r="O31" s="554" t="str">
        <f t="shared" si="7"/>
        <v/>
      </c>
      <c r="P31" s="554" t="str">
        <f t="shared" si="8"/>
        <v/>
      </c>
      <c r="Q31" s="71" t="s">
        <v>35</v>
      </c>
      <c r="R31" s="103"/>
      <c r="S31" s="103"/>
      <c r="T31" s="554" t="str">
        <f>IF(Q31&lt;&gt;"",VLOOKUP(Q31,'DON GIA'!$H$1:$K$103,4,0),"")</f>
        <v/>
      </c>
      <c r="U31" s="554" t="str">
        <f t="shared" si="9"/>
        <v/>
      </c>
      <c r="V31" s="554"/>
      <c r="W31" s="107" t="s">
        <v>997</v>
      </c>
      <c r="X31" s="103" t="s">
        <v>38</v>
      </c>
      <c r="Y31" s="108">
        <v>56.95</v>
      </c>
      <c r="Z31" s="109"/>
      <c r="AA31" s="554" t="str">
        <f>IF(W31&lt;&gt;"",VLOOKUP(W31,'DON GIA'!$A$1:$D$346,4,0),"")</f>
        <v>không hỗ trợ</v>
      </c>
      <c r="AB31" s="554" t="str">
        <f t="shared" si="10"/>
        <v/>
      </c>
      <c r="AC31" s="71"/>
      <c r="AD31" s="71"/>
      <c r="AE31" s="71"/>
      <c r="AF31" s="71"/>
      <c r="AG31" s="71"/>
      <c r="AH31" s="103"/>
      <c r="AI31" s="71"/>
      <c r="AJ31" s="103"/>
      <c r="AK31" s="103"/>
      <c r="AL31" s="554" t="str">
        <f>IF(AI31&lt;&gt;"",VLOOKUP(AI31,'DON GIA'!$M$1:$P$9,4,0),"")</f>
        <v/>
      </c>
      <c r="AM31" s="554" t="str">
        <f t="shared" si="11"/>
        <v/>
      </c>
      <c r="AN31" s="71"/>
      <c r="AO31" s="103"/>
      <c r="AP31" s="602" t="str">
        <f t="shared" si="0"/>
        <v/>
      </c>
      <c r="AQ31" s="107"/>
      <c r="AR31" s="107"/>
      <c r="AS31" s="593"/>
    </row>
    <row r="32" spans="1:45" ht="37.5" outlineLevel="2">
      <c r="A32" s="72">
        <f t="shared" si="12"/>
        <v>2</v>
      </c>
      <c r="B32" s="552" t="str">
        <f>IF(C32&lt;&gt;"",COUNTA($C$9:C32),"")</f>
        <v/>
      </c>
      <c r="C32" s="552"/>
      <c r="D32" s="71"/>
      <c r="E32" s="103"/>
      <c r="F32" s="103"/>
      <c r="G32" s="103"/>
      <c r="H32" s="103"/>
      <c r="I32" s="103"/>
      <c r="J32" s="103"/>
      <c r="K32" s="107"/>
      <c r="L32" s="105" t="s">
        <v>35</v>
      </c>
      <c r="M32" s="554" t="str">
        <f>IF(K32&lt;&gt;"",VLOOKUP(K32,'DON GIA'!$S$1:$U$19,3,0),"")</f>
        <v/>
      </c>
      <c r="N32" s="554" t="str">
        <f>IF(K32&lt;&gt;"",VLOOKUP(K32,'DON GIA'!$S$1:$V$19,4,0),"")</f>
        <v/>
      </c>
      <c r="O32" s="554" t="str">
        <f t="shared" si="7"/>
        <v/>
      </c>
      <c r="P32" s="554" t="str">
        <f t="shared" si="8"/>
        <v/>
      </c>
      <c r="Q32" s="71" t="s">
        <v>35</v>
      </c>
      <c r="R32" s="103"/>
      <c r="S32" s="103"/>
      <c r="T32" s="554" t="str">
        <f>IF(Q32&lt;&gt;"",VLOOKUP(Q32,'DON GIA'!$H$1:$K$103,4,0),"")</f>
        <v/>
      </c>
      <c r="U32" s="554" t="str">
        <f t="shared" si="9"/>
        <v/>
      </c>
      <c r="V32" s="554"/>
      <c r="W32" s="107" t="s">
        <v>1049</v>
      </c>
      <c r="X32" s="103" t="s">
        <v>42</v>
      </c>
      <c r="Y32" s="108">
        <v>1</v>
      </c>
      <c r="Z32" s="109"/>
      <c r="AA32" s="554">
        <f>IF(W32&lt;&gt;"",VLOOKUP(W32,'DON GIA'!$A$1:$D$346,4,0),"")</f>
        <v>3793079</v>
      </c>
      <c r="AB32" s="554">
        <f t="shared" si="10"/>
        <v>3793079</v>
      </c>
      <c r="AC32" s="71"/>
      <c r="AD32" s="71"/>
      <c r="AE32" s="71"/>
      <c r="AF32" s="71"/>
      <c r="AG32" s="71"/>
      <c r="AH32" s="103"/>
      <c r="AI32" s="71"/>
      <c r="AJ32" s="103"/>
      <c r="AK32" s="103"/>
      <c r="AL32" s="554" t="str">
        <f>IF(AI32&lt;&gt;"",VLOOKUP(AI32,'DON GIA'!$M$1:$P$9,4,0),"")</f>
        <v/>
      </c>
      <c r="AM32" s="554" t="str">
        <f t="shared" si="11"/>
        <v/>
      </c>
      <c r="AN32" s="71"/>
      <c r="AO32" s="103"/>
      <c r="AP32" s="602" t="str">
        <f t="shared" si="0"/>
        <v/>
      </c>
      <c r="AQ32" s="107"/>
      <c r="AR32" s="107"/>
      <c r="AS32" s="593"/>
    </row>
    <row r="33" spans="1:45" outlineLevel="2">
      <c r="A33" s="72">
        <f t="shared" si="12"/>
        <v>2</v>
      </c>
      <c r="B33" s="552" t="str">
        <f>IF(C33&lt;&gt;"",COUNTA($C$9:C33),"")</f>
        <v/>
      </c>
      <c r="C33" s="552"/>
      <c r="D33" s="71"/>
      <c r="E33" s="103"/>
      <c r="F33" s="103"/>
      <c r="G33" s="103"/>
      <c r="H33" s="103"/>
      <c r="I33" s="103"/>
      <c r="J33" s="103"/>
      <c r="K33" s="107"/>
      <c r="L33" s="105" t="s">
        <v>35</v>
      </c>
      <c r="M33" s="554" t="str">
        <f>IF(K33&lt;&gt;"",VLOOKUP(K33,'DON GIA'!$S$1:$U$19,3,0),"")</f>
        <v/>
      </c>
      <c r="N33" s="554" t="str">
        <f>IF(K33&lt;&gt;"",VLOOKUP(K33,'DON GIA'!$S$1:$V$19,4,0),"")</f>
        <v/>
      </c>
      <c r="O33" s="554" t="str">
        <f t="shared" si="7"/>
        <v/>
      </c>
      <c r="P33" s="554" t="str">
        <f t="shared" si="8"/>
        <v/>
      </c>
      <c r="Q33" s="71" t="s">
        <v>35</v>
      </c>
      <c r="R33" s="103"/>
      <c r="S33" s="103"/>
      <c r="T33" s="554" t="str">
        <f>IF(Q33&lt;&gt;"",VLOOKUP(Q33,'DON GIA'!$H$1:$K$103,4,0),"")</f>
        <v/>
      </c>
      <c r="U33" s="554" t="str">
        <f t="shared" si="9"/>
        <v/>
      </c>
      <c r="V33" s="554"/>
      <c r="W33" s="107"/>
      <c r="X33" s="103"/>
      <c r="Y33" s="108"/>
      <c r="Z33" s="109"/>
      <c r="AA33" s="554" t="str">
        <f>IF(W33&lt;&gt;"",VLOOKUP(W33,'DON GIA'!$A$1:$D$346,4,0),"")</f>
        <v/>
      </c>
      <c r="AB33" s="554" t="str">
        <f t="shared" si="10"/>
        <v/>
      </c>
      <c r="AC33" s="71"/>
      <c r="AD33" s="71"/>
      <c r="AE33" s="71"/>
      <c r="AF33" s="71"/>
      <c r="AG33" s="71"/>
      <c r="AH33" s="103"/>
      <c r="AI33" s="71"/>
      <c r="AJ33" s="103"/>
      <c r="AK33" s="103"/>
      <c r="AL33" s="554" t="str">
        <f>IF(AI33&lt;&gt;"",VLOOKUP(AI33,'DON GIA'!$M$1:$P$9,4,0),"")</f>
        <v/>
      </c>
      <c r="AM33" s="554" t="str">
        <f t="shared" si="11"/>
        <v/>
      </c>
      <c r="AN33" s="71"/>
      <c r="AO33" s="103"/>
      <c r="AP33" s="602" t="str">
        <f t="shared" si="0"/>
        <v/>
      </c>
      <c r="AQ33" s="107"/>
      <c r="AR33" s="107"/>
      <c r="AS33" s="593"/>
    </row>
    <row r="34" spans="1:45" outlineLevel="1">
      <c r="A34" s="84" t="s">
        <v>2157</v>
      </c>
      <c r="B34" s="552"/>
      <c r="C34" s="552"/>
      <c r="D34" s="61"/>
      <c r="E34" s="162"/>
      <c r="F34" s="103"/>
      <c r="G34" s="162"/>
      <c r="H34" s="162"/>
      <c r="I34" s="162"/>
      <c r="J34" s="162"/>
      <c r="K34" s="129"/>
      <c r="L34" s="167">
        <f>SUBTOTAL(9,L35:L47)</f>
        <v>113.1</v>
      </c>
      <c r="M34" s="553"/>
      <c r="N34" s="553"/>
      <c r="O34" s="553">
        <f>SUBTOTAL(9,O35:O47)</f>
        <v>189894900</v>
      </c>
      <c r="P34" s="553">
        <f>SUBTOTAL(9,P35:P47)</f>
        <v>0</v>
      </c>
      <c r="Q34" s="61"/>
      <c r="R34" s="162"/>
      <c r="S34" s="162">
        <f>SUBTOTAL(9,S35:S47)</f>
        <v>0</v>
      </c>
      <c r="T34" s="553"/>
      <c r="U34" s="553">
        <f>SUBTOTAL(9,U35:U47)</f>
        <v>0</v>
      </c>
      <c r="V34" s="553"/>
      <c r="W34" s="129"/>
      <c r="X34" s="162"/>
      <c r="Y34" s="169">
        <f>SUBTOTAL(9,Y35:Y47)</f>
        <v>209.80300000000005</v>
      </c>
      <c r="Z34" s="170">
        <f>SUBTOTAL(9,Z35:Z47)</f>
        <v>0</v>
      </c>
      <c r="AA34" s="553"/>
      <c r="AB34" s="553">
        <f>SUBTOTAL(9,AB35:AB47)</f>
        <v>460758159.574</v>
      </c>
      <c r="AC34" s="71"/>
      <c r="AD34" s="71"/>
      <c r="AE34" s="71"/>
      <c r="AF34" s="71"/>
      <c r="AG34" s="71"/>
      <c r="AH34" s="103"/>
      <c r="AI34" s="61"/>
      <c r="AJ34" s="162"/>
      <c r="AK34" s="162">
        <f>SUBTOTAL(9,AK35:AK47)</f>
        <v>3</v>
      </c>
      <c r="AL34" s="553"/>
      <c r="AM34" s="553">
        <f>SUBTOTAL(9,AM35:AM47)</f>
        <v>42791840</v>
      </c>
      <c r="AN34" s="61"/>
      <c r="AO34" s="162">
        <f>SUBTOTAL(9,AO35:AO47)</f>
        <v>1</v>
      </c>
      <c r="AP34" s="602">
        <f t="shared" si="0"/>
        <v>693444899.574</v>
      </c>
      <c r="AQ34" s="111"/>
      <c r="AR34" s="111"/>
      <c r="AS34" s="628"/>
    </row>
    <row r="35" spans="1:45" ht="56.25" outlineLevel="2">
      <c r="A35" s="72">
        <f>IF(B35&lt;&gt;"",B35,A33)</f>
        <v>3</v>
      </c>
      <c r="B35" s="552">
        <f>IF(C35&lt;&gt;"",COUNTA($C$9:C35),"")</f>
        <v>3</v>
      </c>
      <c r="C35" s="552">
        <v>438</v>
      </c>
      <c r="D35" s="61" t="s">
        <v>275</v>
      </c>
      <c r="E35" s="103">
        <v>2</v>
      </c>
      <c r="F35" s="103"/>
      <c r="G35" s="103">
        <v>437</v>
      </c>
      <c r="H35" s="103">
        <v>79</v>
      </c>
      <c r="I35" s="103" t="s">
        <v>223</v>
      </c>
      <c r="J35" s="103" t="s">
        <v>224</v>
      </c>
      <c r="K35" s="107" t="s">
        <v>973</v>
      </c>
      <c r="L35" s="105">
        <v>113.1</v>
      </c>
      <c r="M35" s="554">
        <f>IF(K35&lt;&gt;"",VLOOKUP(K35,'DON GIA'!$S$1:$U$19,3,0),"")</f>
        <v>1679000</v>
      </c>
      <c r="N35" s="554">
        <f>IF(K35&lt;&gt;"",VLOOKUP(K35,'DON GIA'!$S$1:$V$19,4,0),"")</f>
        <v>0</v>
      </c>
      <c r="O35" s="554">
        <f t="shared" ref="O35:O47" si="13">IF(K35&lt;&gt;"",L35*M35,"")</f>
        <v>189894900</v>
      </c>
      <c r="P35" s="554">
        <f t="shared" ref="P35:P47" si="14">IF(K35&lt;&gt;"",L35*N35,"")</f>
        <v>0</v>
      </c>
      <c r="Q35" s="71" t="s">
        <v>35</v>
      </c>
      <c r="R35" s="103"/>
      <c r="S35" s="103"/>
      <c r="T35" s="554" t="str">
        <f>IF(Q35&lt;&gt;"",VLOOKUP(Q35,'DON GIA'!$H$1:$K$103,4,0),"")</f>
        <v/>
      </c>
      <c r="U35" s="554" t="str">
        <f t="shared" ref="U35:U47" si="15">IF(Q35&lt;&gt;"",IF(ISNUMBER(T35),S35*T35,""),"")</f>
        <v/>
      </c>
      <c r="V35" s="554" t="s">
        <v>2163</v>
      </c>
      <c r="W35" s="107" t="s">
        <v>1142</v>
      </c>
      <c r="X35" s="103" t="s">
        <v>27</v>
      </c>
      <c r="Y35" s="108">
        <v>21.32</v>
      </c>
      <c r="Z35" s="109"/>
      <c r="AA35" s="554">
        <f>IF(W35&lt;&gt;"",VLOOKUP(W35,'DON GIA'!$A$1:$D$346,4,0),"")</f>
        <v>3840615</v>
      </c>
      <c r="AB35" s="554">
        <f t="shared" ref="AB35:AB47" si="16">IF(W35&lt;&gt;"",IF(ISNUMBER(AA35),Y35*AA35,""),"")</f>
        <v>81881911.799999997</v>
      </c>
      <c r="AC35" s="71" t="s">
        <v>32</v>
      </c>
      <c r="AD35" s="71" t="s">
        <v>29</v>
      </c>
      <c r="AE35" s="71" t="s">
        <v>36</v>
      </c>
      <c r="AF35" s="71" t="s">
        <v>31</v>
      </c>
      <c r="AG35" s="71" t="s">
        <v>32</v>
      </c>
      <c r="AH35" s="103" t="s">
        <v>41</v>
      </c>
      <c r="AI35" s="71" t="s">
        <v>562</v>
      </c>
      <c r="AJ35" s="103" t="s">
        <v>409</v>
      </c>
      <c r="AK35" s="103">
        <v>2</v>
      </c>
      <c r="AL35" s="554">
        <f>IF(AI35&lt;&gt;"",VLOOKUP(AI35,'DON GIA'!$M$1:$P$9,4,0),"")</f>
        <v>12895920</v>
      </c>
      <c r="AM35" s="554">
        <f t="shared" ref="AM35:AM47" si="17">IF(AI35&lt;&gt;"",AK35*AL35,"")</f>
        <v>25791840</v>
      </c>
      <c r="AN35" s="71" t="s">
        <v>407</v>
      </c>
      <c r="AO35" s="103">
        <v>1</v>
      </c>
      <c r="AP35" s="602" t="str">
        <f t="shared" si="0"/>
        <v/>
      </c>
      <c r="AQ35" s="111" t="s">
        <v>692</v>
      </c>
      <c r="AR35" s="111" t="s">
        <v>1912</v>
      </c>
      <c r="AS35" s="628"/>
    </row>
    <row r="36" spans="1:45" ht="285" outlineLevel="2">
      <c r="A36" s="72">
        <f t="shared" ref="A36:A47" si="18">IF(B36&lt;&gt;"",B36,A35)</f>
        <v>3</v>
      </c>
      <c r="B36" s="552" t="str">
        <f>IF(C36&lt;&gt;"",COUNTA($C$9:C36),"")</f>
        <v/>
      </c>
      <c r="C36" s="552"/>
      <c r="D36" s="71" t="s">
        <v>276</v>
      </c>
      <c r="E36" s="103"/>
      <c r="F36" s="103"/>
      <c r="G36" s="103"/>
      <c r="H36" s="103"/>
      <c r="I36" s="103"/>
      <c r="J36" s="103"/>
      <c r="K36" s="107"/>
      <c r="L36" s="105" t="s">
        <v>35</v>
      </c>
      <c r="M36" s="554" t="str">
        <f>IF(K36&lt;&gt;"",VLOOKUP(K36,'DON GIA'!$S$1:$U$19,3,0),"")</f>
        <v/>
      </c>
      <c r="N36" s="554" t="str">
        <f>IF(K36&lt;&gt;"",VLOOKUP(K36,'DON GIA'!$S$1:$V$19,4,0),"")</f>
        <v/>
      </c>
      <c r="O36" s="554" t="str">
        <f t="shared" si="13"/>
        <v/>
      </c>
      <c r="P36" s="554" t="str">
        <f t="shared" si="14"/>
        <v/>
      </c>
      <c r="Q36" s="71" t="s">
        <v>35</v>
      </c>
      <c r="R36" s="103"/>
      <c r="S36" s="103"/>
      <c r="T36" s="554" t="str">
        <f>IF(Q36&lt;&gt;"",VLOOKUP(Q36,'DON GIA'!$H$1:$K$103,4,0),"")</f>
        <v/>
      </c>
      <c r="U36" s="554" t="str">
        <f t="shared" si="15"/>
        <v/>
      </c>
      <c r="V36" s="554"/>
      <c r="W36" s="107" t="s">
        <v>1063</v>
      </c>
      <c r="X36" s="103" t="s">
        <v>27</v>
      </c>
      <c r="Y36" s="108">
        <v>78.95</v>
      </c>
      <c r="Z36" s="109"/>
      <c r="AA36" s="554">
        <f>IF(W36&lt;&gt;"",VLOOKUP(W36,'DON GIA'!$A$1:$D$346,4,0),"")</f>
        <v>3941166</v>
      </c>
      <c r="AB36" s="554">
        <f t="shared" si="16"/>
        <v>311155055.69999999</v>
      </c>
      <c r="AC36" s="71" t="s">
        <v>32</v>
      </c>
      <c r="AD36" s="71" t="s">
        <v>29</v>
      </c>
      <c r="AE36" s="71" t="s">
        <v>30</v>
      </c>
      <c r="AF36" s="71" t="s">
        <v>31</v>
      </c>
      <c r="AG36" s="71" t="s">
        <v>32</v>
      </c>
      <c r="AH36" s="103" t="s">
        <v>33</v>
      </c>
      <c r="AI36" s="71" t="s">
        <v>579</v>
      </c>
      <c r="AJ36" s="103" t="s">
        <v>560</v>
      </c>
      <c r="AK36" s="103">
        <v>1</v>
      </c>
      <c r="AL36" s="554">
        <f>IF(AI36&lt;&gt;"",VLOOKUP(AI36,'DON GIA'!$M$1:$P$9,4,0),"")</f>
        <v>17000000</v>
      </c>
      <c r="AM36" s="554">
        <f t="shared" si="17"/>
        <v>17000000</v>
      </c>
      <c r="AN36" s="71"/>
      <c r="AO36" s="103"/>
      <c r="AP36" s="602" t="str">
        <f t="shared" si="0"/>
        <v/>
      </c>
      <c r="AQ36" s="59" t="s">
        <v>693</v>
      </c>
      <c r="AR36" s="59" t="s">
        <v>1913</v>
      </c>
      <c r="AS36" s="629"/>
    </row>
    <row r="37" spans="1:45" ht="116.25" outlineLevel="2">
      <c r="A37" s="72">
        <f t="shared" si="18"/>
        <v>3</v>
      </c>
      <c r="B37" s="552" t="str">
        <f>IF(C37&lt;&gt;"",COUNTA($C$9:C37),"")</f>
        <v/>
      </c>
      <c r="C37" s="552"/>
      <c r="D37" s="71" t="s">
        <v>71</v>
      </c>
      <c r="E37" s="103"/>
      <c r="F37" s="103"/>
      <c r="G37" s="103"/>
      <c r="H37" s="103"/>
      <c r="I37" s="103"/>
      <c r="J37" s="103"/>
      <c r="K37" s="107"/>
      <c r="L37" s="105" t="s">
        <v>35</v>
      </c>
      <c r="M37" s="554" t="str">
        <f>IF(K37&lt;&gt;"",VLOOKUP(K37,'DON GIA'!$S$1:$U$19,3,0),"")</f>
        <v/>
      </c>
      <c r="N37" s="554" t="str">
        <f>IF(K37&lt;&gt;"",VLOOKUP(K37,'DON GIA'!$S$1:$V$19,4,0),"")</f>
        <v/>
      </c>
      <c r="O37" s="554" t="str">
        <f t="shared" si="13"/>
        <v/>
      </c>
      <c r="P37" s="554" t="str">
        <f t="shared" si="14"/>
        <v/>
      </c>
      <c r="Q37" s="71" t="s">
        <v>35</v>
      </c>
      <c r="R37" s="103"/>
      <c r="S37" s="103"/>
      <c r="T37" s="554" t="str">
        <f>IF(Q37&lt;&gt;"",VLOOKUP(Q37,'DON GIA'!$H$1:$K$103,4,0),"")</f>
        <v/>
      </c>
      <c r="U37" s="554" t="str">
        <f t="shared" si="15"/>
        <v/>
      </c>
      <c r="V37" s="554"/>
      <c r="W37" s="107" t="s">
        <v>1108</v>
      </c>
      <c r="X37" s="103" t="s">
        <v>27</v>
      </c>
      <c r="Y37" s="108">
        <v>7.9</v>
      </c>
      <c r="Z37" s="109"/>
      <c r="AA37" s="554">
        <f>IF(W37&lt;&gt;"",VLOOKUP(W37,'DON GIA'!$A$1:$D$346,4,0),"")</f>
        <v>282038</v>
      </c>
      <c r="AB37" s="554">
        <f t="shared" si="16"/>
        <v>2228100.2000000002</v>
      </c>
      <c r="AC37" s="71"/>
      <c r="AD37" s="71"/>
      <c r="AE37" s="71"/>
      <c r="AF37" s="71"/>
      <c r="AG37" s="71"/>
      <c r="AH37" s="103"/>
      <c r="AI37" s="71"/>
      <c r="AJ37" s="103"/>
      <c r="AK37" s="103"/>
      <c r="AL37" s="554" t="str">
        <f>IF(AI37&lt;&gt;"",VLOOKUP(AI37,'DON GIA'!$M$1:$P$9,4,0),"")</f>
        <v/>
      </c>
      <c r="AM37" s="554" t="str">
        <f t="shared" si="17"/>
        <v/>
      </c>
      <c r="AN37" s="71"/>
      <c r="AO37" s="103"/>
      <c r="AP37" s="602" t="str">
        <f t="shared" si="0"/>
        <v/>
      </c>
      <c r="AQ37" s="59" t="s">
        <v>694</v>
      </c>
      <c r="AR37" s="59" t="s">
        <v>1914</v>
      </c>
      <c r="AS37" s="629"/>
    </row>
    <row r="38" spans="1:45" ht="63.75" outlineLevel="2">
      <c r="A38" s="72">
        <f t="shared" si="18"/>
        <v>3</v>
      </c>
      <c r="B38" s="552" t="str">
        <f>IF(C38&lt;&gt;"",COUNTA($C$9:C38),"")</f>
        <v/>
      </c>
      <c r="C38" s="552"/>
      <c r="D38" s="71"/>
      <c r="E38" s="103"/>
      <c r="F38" s="103"/>
      <c r="G38" s="103"/>
      <c r="H38" s="103"/>
      <c r="I38" s="103"/>
      <c r="J38" s="103"/>
      <c r="K38" s="107"/>
      <c r="L38" s="105" t="s">
        <v>35</v>
      </c>
      <c r="M38" s="554" t="str">
        <f>IF(K38&lt;&gt;"",VLOOKUP(K38,'DON GIA'!$S$1:$U$19,3,0),"")</f>
        <v/>
      </c>
      <c r="N38" s="554" t="str">
        <f>IF(K38&lt;&gt;"",VLOOKUP(K38,'DON GIA'!$S$1:$V$19,4,0),"")</f>
        <v/>
      </c>
      <c r="O38" s="554" t="str">
        <f t="shared" si="13"/>
        <v/>
      </c>
      <c r="P38" s="554" t="str">
        <f t="shared" si="14"/>
        <v/>
      </c>
      <c r="Q38" s="71" t="s">
        <v>35</v>
      </c>
      <c r="R38" s="103"/>
      <c r="S38" s="103"/>
      <c r="T38" s="554" t="str">
        <f>IF(Q38&lt;&gt;"",VLOOKUP(Q38,'DON GIA'!$H$1:$K$103,4,0),"")</f>
        <v/>
      </c>
      <c r="U38" s="554" t="str">
        <f t="shared" si="15"/>
        <v/>
      </c>
      <c r="V38" s="554"/>
      <c r="W38" s="107" t="s">
        <v>1121</v>
      </c>
      <c r="X38" s="103" t="s">
        <v>27</v>
      </c>
      <c r="Y38" s="108">
        <v>2.4</v>
      </c>
      <c r="Z38" s="109"/>
      <c r="AA38" s="554">
        <f>IF(W38&lt;&gt;"",VLOOKUP(W38,'DON GIA'!$A$1:$D$346,4,0),"")</f>
        <v>1398600</v>
      </c>
      <c r="AB38" s="554">
        <f t="shared" si="16"/>
        <v>3356640</v>
      </c>
      <c r="AC38" s="71"/>
      <c r="AD38" s="71"/>
      <c r="AE38" s="71"/>
      <c r="AF38" s="71"/>
      <c r="AG38" s="71"/>
      <c r="AH38" s="103"/>
      <c r="AI38" s="71"/>
      <c r="AJ38" s="103"/>
      <c r="AK38" s="103"/>
      <c r="AL38" s="554" t="str">
        <f>IF(AI38&lt;&gt;"",VLOOKUP(AI38,'DON GIA'!$M$1:$P$9,4,0),"")</f>
        <v/>
      </c>
      <c r="AM38" s="554" t="str">
        <f t="shared" si="17"/>
        <v/>
      </c>
      <c r="AN38" s="71"/>
      <c r="AO38" s="103"/>
      <c r="AP38" s="602" t="str">
        <f t="shared" si="0"/>
        <v/>
      </c>
      <c r="AQ38" s="585" t="s">
        <v>1911</v>
      </c>
      <c r="AR38" s="585" t="s">
        <v>1915</v>
      </c>
      <c r="AS38" s="630"/>
    </row>
    <row r="39" spans="1:45" outlineLevel="2">
      <c r="A39" s="72">
        <f t="shared" si="18"/>
        <v>3</v>
      </c>
      <c r="B39" s="552" t="str">
        <f>IF(C39&lt;&gt;"",COUNTA($C$9:C39),"")</f>
        <v/>
      </c>
      <c r="C39" s="552"/>
      <c r="D39" s="71"/>
      <c r="E39" s="103"/>
      <c r="F39" s="103"/>
      <c r="G39" s="103"/>
      <c r="H39" s="103"/>
      <c r="I39" s="103"/>
      <c r="J39" s="103"/>
      <c r="K39" s="107"/>
      <c r="L39" s="105" t="s">
        <v>35</v>
      </c>
      <c r="M39" s="554" t="str">
        <f>IF(K39&lt;&gt;"",VLOOKUP(K39,'DON GIA'!$S$1:$U$19,3,0),"")</f>
        <v/>
      </c>
      <c r="N39" s="554" t="str">
        <f>IF(K39&lt;&gt;"",VLOOKUP(K39,'DON GIA'!$S$1:$V$19,4,0),"")</f>
        <v/>
      </c>
      <c r="O39" s="554" t="str">
        <f t="shared" si="13"/>
        <v/>
      </c>
      <c r="P39" s="554" t="str">
        <f t="shared" si="14"/>
        <v/>
      </c>
      <c r="Q39" s="71" t="s">
        <v>35</v>
      </c>
      <c r="R39" s="103"/>
      <c r="S39" s="103"/>
      <c r="T39" s="554" t="str">
        <f>IF(Q39&lt;&gt;"",VLOOKUP(Q39,'DON GIA'!$H$1:$K$103,4,0),"")</f>
        <v/>
      </c>
      <c r="U39" s="554" t="str">
        <f t="shared" si="15"/>
        <v/>
      </c>
      <c r="V39" s="554"/>
      <c r="W39" s="107" t="s">
        <v>1130</v>
      </c>
      <c r="X39" s="103" t="s">
        <v>27</v>
      </c>
      <c r="Y39" s="108">
        <v>3.2</v>
      </c>
      <c r="Z39" s="109"/>
      <c r="AA39" s="554">
        <f>IF(W39&lt;&gt;"",VLOOKUP(W39,'DON GIA'!$A$1:$D$346,4,0),"")</f>
        <v>282038</v>
      </c>
      <c r="AB39" s="554">
        <f t="shared" si="16"/>
        <v>902521.60000000009</v>
      </c>
      <c r="AC39" s="71"/>
      <c r="AD39" s="71"/>
      <c r="AE39" s="71"/>
      <c r="AF39" s="71"/>
      <c r="AG39" s="71"/>
      <c r="AH39" s="103"/>
      <c r="AI39" s="71"/>
      <c r="AJ39" s="103"/>
      <c r="AK39" s="103"/>
      <c r="AL39" s="554" t="str">
        <f>IF(AI39&lt;&gt;"",VLOOKUP(AI39,'DON GIA'!$M$1:$P$9,4,0),"")</f>
        <v/>
      </c>
      <c r="AM39" s="554" t="str">
        <f t="shared" si="17"/>
        <v/>
      </c>
      <c r="AN39" s="71"/>
      <c r="AO39" s="103"/>
      <c r="AP39" s="602" t="str">
        <f t="shared" si="0"/>
        <v/>
      </c>
      <c r="AQ39" s="584" t="s">
        <v>1917</v>
      </c>
      <c r="AR39" s="584"/>
      <c r="AS39" s="631"/>
    </row>
    <row r="40" spans="1:45" ht="37.5" outlineLevel="2">
      <c r="A40" s="72">
        <f t="shared" si="18"/>
        <v>3</v>
      </c>
      <c r="B40" s="552" t="str">
        <f>IF(C40&lt;&gt;"",COUNTA($C$9:C40),"")</f>
        <v/>
      </c>
      <c r="C40" s="552"/>
      <c r="D40" s="71"/>
      <c r="E40" s="103"/>
      <c r="F40" s="103"/>
      <c r="G40" s="103"/>
      <c r="H40" s="103"/>
      <c r="I40" s="103"/>
      <c r="J40" s="103"/>
      <c r="K40" s="107"/>
      <c r="L40" s="105" t="s">
        <v>35</v>
      </c>
      <c r="M40" s="554" t="str">
        <f>IF(K40&lt;&gt;"",VLOOKUP(K40,'DON GIA'!$S$1:$U$19,3,0),"")</f>
        <v/>
      </c>
      <c r="N40" s="554" t="str">
        <f>IF(K40&lt;&gt;"",VLOOKUP(K40,'DON GIA'!$S$1:$V$19,4,0),"")</f>
        <v/>
      </c>
      <c r="O40" s="554" t="str">
        <f t="shared" si="13"/>
        <v/>
      </c>
      <c r="P40" s="554" t="str">
        <f t="shared" si="14"/>
        <v/>
      </c>
      <c r="Q40" s="71" t="s">
        <v>35</v>
      </c>
      <c r="R40" s="103"/>
      <c r="S40" s="103"/>
      <c r="T40" s="554" t="str">
        <f>IF(Q40&lt;&gt;"",VLOOKUP(Q40,'DON GIA'!$H$1:$K$103,4,0),"")</f>
        <v/>
      </c>
      <c r="U40" s="554" t="str">
        <f t="shared" si="15"/>
        <v/>
      </c>
      <c r="V40" s="554"/>
      <c r="W40" s="107" t="s">
        <v>1144</v>
      </c>
      <c r="X40" s="103" t="s">
        <v>27</v>
      </c>
      <c r="Y40" s="108">
        <v>4.25</v>
      </c>
      <c r="Z40" s="109"/>
      <c r="AA40" s="554">
        <f>IF(W40&lt;&gt;"",VLOOKUP(W40,'DON GIA'!$A$1:$D$346,4,0),"")</f>
        <v>10375629</v>
      </c>
      <c r="AB40" s="554">
        <f t="shared" si="16"/>
        <v>44096423.25</v>
      </c>
      <c r="AC40" s="71"/>
      <c r="AD40" s="71"/>
      <c r="AE40" s="71"/>
      <c r="AF40" s="71" t="s">
        <v>31</v>
      </c>
      <c r="AG40" s="71"/>
      <c r="AH40" s="103" t="s">
        <v>34</v>
      </c>
      <c r="AI40" s="71"/>
      <c r="AJ40" s="103"/>
      <c r="AK40" s="103"/>
      <c r="AL40" s="554" t="str">
        <f>IF(AI40&lt;&gt;"",VLOOKUP(AI40,'DON GIA'!$M$1:$P$9,4,0),"")</f>
        <v/>
      </c>
      <c r="AM40" s="554" t="str">
        <f t="shared" si="17"/>
        <v/>
      </c>
      <c r="AN40" s="71"/>
      <c r="AO40" s="103"/>
      <c r="AP40" s="602" t="str">
        <f t="shared" si="0"/>
        <v/>
      </c>
      <c r="AQ40" s="107"/>
      <c r="AR40" s="107"/>
      <c r="AS40" s="593"/>
    </row>
    <row r="41" spans="1:45" outlineLevel="2">
      <c r="A41" s="72">
        <f t="shared" si="18"/>
        <v>3</v>
      </c>
      <c r="B41" s="552" t="str">
        <f>IF(C41&lt;&gt;"",COUNTA($C$9:C41),"")</f>
        <v/>
      </c>
      <c r="C41" s="552"/>
      <c r="D41" s="71"/>
      <c r="E41" s="103"/>
      <c r="F41" s="103"/>
      <c r="G41" s="103"/>
      <c r="H41" s="103"/>
      <c r="I41" s="103"/>
      <c r="J41" s="103"/>
      <c r="K41" s="107"/>
      <c r="L41" s="105" t="s">
        <v>35</v>
      </c>
      <c r="M41" s="554" t="str">
        <f>IF(K41&lt;&gt;"",VLOOKUP(K41,'DON GIA'!$S$1:$U$19,3,0),"")</f>
        <v/>
      </c>
      <c r="N41" s="554" t="str">
        <f>IF(K41&lt;&gt;"",VLOOKUP(K41,'DON GIA'!$S$1:$V$19,4,0),"")</f>
        <v/>
      </c>
      <c r="O41" s="554" t="str">
        <f t="shared" si="13"/>
        <v/>
      </c>
      <c r="P41" s="554" t="str">
        <f t="shared" si="14"/>
        <v/>
      </c>
      <c r="Q41" s="71" t="s">
        <v>35</v>
      </c>
      <c r="R41" s="103"/>
      <c r="S41" s="103"/>
      <c r="T41" s="554" t="str">
        <f>IF(Q41&lt;&gt;"",VLOOKUP(Q41,'DON GIA'!$H$1:$K$103,4,0),"")</f>
        <v/>
      </c>
      <c r="U41" s="554" t="str">
        <f t="shared" si="15"/>
        <v/>
      </c>
      <c r="V41" s="554"/>
      <c r="W41" s="107" t="s">
        <v>1151</v>
      </c>
      <c r="X41" s="103" t="s">
        <v>38</v>
      </c>
      <c r="Y41" s="108">
        <v>0.51300000000000001</v>
      </c>
      <c r="Z41" s="109"/>
      <c r="AA41" s="554">
        <f>IF(W41&lt;&gt;"",VLOOKUP(W41,'DON GIA'!$A$1:$D$346,4,0),"")</f>
        <v>2523428</v>
      </c>
      <c r="AB41" s="554">
        <f t="shared" si="16"/>
        <v>1294518.564</v>
      </c>
      <c r="AC41" s="71"/>
      <c r="AD41" s="71"/>
      <c r="AE41" s="71"/>
      <c r="AF41" s="71"/>
      <c r="AG41" s="71"/>
      <c r="AH41" s="103"/>
      <c r="AI41" s="71"/>
      <c r="AJ41" s="103"/>
      <c r="AK41" s="103"/>
      <c r="AL41" s="554" t="str">
        <f>IF(AI41&lt;&gt;"",VLOOKUP(AI41,'DON GIA'!$M$1:$P$9,4,0),"")</f>
        <v/>
      </c>
      <c r="AM41" s="554" t="str">
        <f t="shared" si="17"/>
        <v/>
      </c>
      <c r="AN41" s="71"/>
      <c r="AO41" s="103"/>
      <c r="AP41" s="602" t="str">
        <f t="shared" si="0"/>
        <v/>
      </c>
      <c r="AQ41" s="107"/>
      <c r="AR41" s="107"/>
      <c r="AS41" s="593"/>
    </row>
    <row r="42" spans="1:45" outlineLevel="2">
      <c r="A42" s="72">
        <f t="shared" si="18"/>
        <v>3</v>
      </c>
      <c r="B42" s="552" t="str">
        <f>IF(C42&lt;&gt;"",COUNTA($C$9:C42),"")</f>
        <v/>
      </c>
      <c r="C42" s="552"/>
      <c r="D42" s="71"/>
      <c r="E42" s="103"/>
      <c r="F42" s="103"/>
      <c r="G42" s="103"/>
      <c r="H42" s="103"/>
      <c r="I42" s="103"/>
      <c r="J42" s="103"/>
      <c r="K42" s="107"/>
      <c r="L42" s="105" t="s">
        <v>35</v>
      </c>
      <c r="M42" s="554" t="str">
        <f>IF(K42&lt;&gt;"",VLOOKUP(K42,'DON GIA'!$S$1:$U$19,3,0),"")</f>
        <v/>
      </c>
      <c r="N42" s="554" t="str">
        <f>IF(K42&lt;&gt;"",VLOOKUP(K42,'DON GIA'!$S$1:$V$19,4,0),"")</f>
        <v/>
      </c>
      <c r="O42" s="554" t="str">
        <f t="shared" si="13"/>
        <v/>
      </c>
      <c r="P42" s="554" t="str">
        <f t="shared" si="14"/>
        <v/>
      </c>
      <c r="Q42" s="71" t="s">
        <v>35</v>
      </c>
      <c r="R42" s="103"/>
      <c r="S42" s="103"/>
      <c r="T42" s="554" t="str">
        <f>IF(Q42&lt;&gt;"",VLOOKUP(Q42,'DON GIA'!$H$1:$K$103,4,0),"")</f>
        <v/>
      </c>
      <c r="U42" s="554" t="str">
        <f t="shared" si="15"/>
        <v/>
      </c>
      <c r="V42" s="554"/>
      <c r="W42" s="107" t="s">
        <v>1106</v>
      </c>
      <c r="X42" s="103" t="s">
        <v>27</v>
      </c>
      <c r="Y42" s="108">
        <v>1.1200000000000001</v>
      </c>
      <c r="Z42" s="109"/>
      <c r="AA42" s="554">
        <f>IF(W42&lt;&gt;"",VLOOKUP(W42,'DON GIA'!$A$1:$D$346,4,0),"")</f>
        <v>330817</v>
      </c>
      <c r="AB42" s="554">
        <f t="shared" si="16"/>
        <v>370515.04000000004</v>
      </c>
      <c r="AC42" s="71"/>
      <c r="AD42" s="71"/>
      <c r="AE42" s="71"/>
      <c r="AF42" s="71"/>
      <c r="AG42" s="71"/>
      <c r="AH42" s="103"/>
      <c r="AI42" s="71"/>
      <c r="AJ42" s="103"/>
      <c r="AK42" s="103"/>
      <c r="AL42" s="554" t="str">
        <f>IF(AI42&lt;&gt;"",VLOOKUP(AI42,'DON GIA'!$M$1:$P$9,4,0),"")</f>
        <v/>
      </c>
      <c r="AM42" s="554" t="str">
        <f t="shared" si="17"/>
        <v/>
      </c>
      <c r="AN42" s="71"/>
      <c r="AO42" s="103"/>
      <c r="AP42" s="602" t="str">
        <f t="shared" si="0"/>
        <v/>
      </c>
      <c r="AQ42" s="107"/>
      <c r="AR42" s="107"/>
      <c r="AS42" s="593"/>
    </row>
    <row r="43" spans="1:45" outlineLevel="2">
      <c r="A43" s="72">
        <f t="shared" si="18"/>
        <v>3</v>
      </c>
      <c r="B43" s="552" t="str">
        <f>IF(C43&lt;&gt;"",COUNTA($C$9:C43),"")</f>
        <v/>
      </c>
      <c r="C43" s="552"/>
      <c r="D43" s="71"/>
      <c r="E43" s="103"/>
      <c r="F43" s="103"/>
      <c r="G43" s="103"/>
      <c r="H43" s="103"/>
      <c r="I43" s="103"/>
      <c r="J43" s="103"/>
      <c r="K43" s="107"/>
      <c r="L43" s="105" t="s">
        <v>35</v>
      </c>
      <c r="M43" s="554" t="str">
        <f>IF(K43&lt;&gt;"",VLOOKUP(K43,'DON GIA'!$S$1:$U$19,3,0),"")</f>
        <v/>
      </c>
      <c r="N43" s="554" t="str">
        <f>IF(K43&lt;&gt;"",VLOOKUP(K43,'DON GIA'!$S$1:$V$19,4,0),"")</f>
        <v/>
      </c>
      <c r="O43" s="554" t="str">
        <f t="shared" si="13"/>
        <v/>
      </c>
      <c r="P43" s="554" t="str">
        <f t="shared" si="14"/>
        <v/>
      </c>
      <c r="Q43" s="71" t="s">
        <v>35</v>
      </c>
      <c r="R43" s="103"/>
      <c r="S43" s="103"/>
      <c r="T43" s="554" t="str">
        <f>IF(Q43&lt;&gt;"",VLOOKUP(Q43,'DON GIA'!$H$1:$K$103,4,0),"")</f>
        <v/>
      </c>
      <c r="U43" s="554" t="str">
        <f t="shared" si="15"/>
        <v/>
      </c>
      <c r="V43" s="554"/>
      <c r="W43" s="107" t="s">
        <v>1001</v>
      </c>
      <c r="X43" s="103" t="s">
        <v>27</v>
      </c>
      <c r="Y43" s="108">
        <v>7.28</v>
      </c>
      <c r="Z43" s="109"/>
      <c r="AA43" s="554">
        <f>IF(W43&lt;&gt;"",VLOOKUP(W43,'DON GIA'!$A$1:$D$346,4,0),"")</f>
        <v>295078</v>
      </c>
      <c r="AB43" s="554">
        <f t="shared" si="16"/>
        <v>2148167.84</v>
      </c>
      <c r="AC43" s="71"/>
      <c r="AD43" s="71"/>
      <c r="AE43" s="71"/>
      <c r="AF43" s="71"/>
      <c r="AG43" s="71"/>
      <c r="AH43" s="103"/>
      <c r="AI43" s="71"/>
      <c r="AJ43" s="103"/>
      <c r="AK43" s="103"/>
      <c r="AL43" s="554" t="str">
        <f>IF(AI43&lt;&gt;"",VLOOKUP(AI43,'DON GIA'!$M$1:$P$9,4,0),"")</f>
        <v/>
      </c>
      <c r="AM43" s="554" t="str">
        <f t="shared" si="17"/>
        <v/>
      </c>
      <c r="AN43" s="71"/>
      <c r="AO43" s="103"/>
      <c r="AP43" s="602" t="str">
        <f t="shared" si="0"/>
        <v/>
      </c>
      <c r="AQ43" s="107"/>
      <c r="AR43" s="107"/>
      <c r="AS43" s="593"/>
    </row>
    <row r="44" spans="1:45" outlineLevel="2">
      <c r="A44" s="72">
        <f t="shared" si="18"/>
        <v>3</v>
      </c>
      <c r="B44" s="552" t="str">
        <f>IF(C44&lt;&gt;"",COUNTA($C$9:C44),"")</f>
        <v/>
      </c>
      <c r="C44" s="552"/>
      <c r="D44" s="71"/>
      <c r="E44" s="103"/>
      <c r="F44" s="103"/>
      <c r="G44" s="103"/>
      <c r="H44" s="103"/>
      <c r="I44" s="103"/>
      <c r="J44" s="103"/>
      <c r="K44" s="107"/>
      <c r="L44" s="105" t="s">
        <v>35</v>
      </c>
      <c r="M44" s="554" t="str">
        <f>IF(K44&lt;&gt;"",VLOOKUP(K44,'DON GIA'!$S$1:$U$19,3,0),"")</f>
        <v/>
      </c>
      <c r="N44" s="554" t="str">
        <f>IF(K44&lt;&gt;"",VLOOKUP(K44,'DON GIA'!$S$1:$V$19,4,0),"")</f>
        <v/>
      </c>
      <c r="O44" s="554" t="str">
        <f t="shared" si="13"/>
        <v/>
      </c>
      <c r="P44" s="554" t="str">
        <f t="shared" si="14"/>
        <v/>
      </c>
      <c r="Q44" s="71" t="s">
        <v>35</v>
      </c>
      <c r="R44" s="103"/>
      <c r="S44" s="103"/>
      <c r="T44" s="554" t="str">
        <f>IF(Q44&lt;&gt;"",VLOOKUP(Q44,'DON GIA'!$H$1:$K$103,4,0),"")</f>
        <v/>
      </c>
      <c r="U44" s="554" t="str">
        <f t="shared" si="15"/>
        <v/>
      </c>
      <c r="V44" s="554"/>
      <c r="W44" s="107" t="s">
        <v>1105</v>
      </c>
      <c r="X44" s="103" t="s">
        <v>27</v>
      </c>
      <c r="Y44" s="108">
        <v>2.92</v>
      </c>
      <c r="Z44" s="109"/>
      <c r="AA44" s="554">
        <f>IF(W44&lt;&gt;"",VLOOKUP(W44,'DON GIA'!$A$1:$D$346,4,0),"")</f>
        <v>292949</v>
      </c>
      <c r="AB44" s="554">
        <f t="shared" si="16"/>
        <v>855411.08</v>
      </c>
      <c r="AC44" s="71"/>
      <c r="AD44" s="71"/>
      <c r="AE44" s="71"/>
      <c r="AF44" s="71"/>
      <c r="AG44" s="71"/>
      <c r="AH44" s="103"/>
      <c r="AI44" s="71"/>
      <c r="AJ44" s="103"/>
      <c r="AK44" s="103"/>
      <c r="AL44" s="554" t="str">
        <f>IF(AI44&lt;&gt;"",VLOOKUP(AI44,'DON GIA'!$M$1:$P$9,4,0),"")</f>
        <v/>
      </c>
      <c r="AM44" s="554" t="str">
        <f t="shared" si="17"/>
        <v/>
      </c>
      <c r="AN44" s="71"/>
      <c r="AO44" s="103"/>
      <c r="AP44" s="602" t="str">
        <f t="shared" si="0"/>
        <v/>
      </c>
      <c r="AQ44" s="107"/>
      <c r="AR44" s="107"/>
      <c r="AS44" s="593"/>
    </row>
    <row r="45" spans="1:45" outlineLevel="2">
      <c r="A45" s="72">
        <f t="shared" si="18"/>
        <v>3</v>
      </c>
      <c r="B45" s="552" t="str">
        <f>IF(C45&lt;&gt;"",COUNTA($C$9:C45),"")</f>
        <v/>
      </c>
      <c r="C45" s="552"/>
      <c r="D45" s="71"/>
      <c r="E45" s="103"/>
      <c r="F45" s="103"/>
      <c r="G45" s="103"/>
      <c r="H45" s="103"/>
      <c r="I45" s="103"/>
      <c r="J45" s="103"/>
      <c r="K45" s="107"/>
      <c r="L45" s="105" t="s">
        <v>35</v>
      </c>
      <c r="M45" s="554" t="str">
        <f>IF(K45&lt;&gt;"",VLOOKUP(K45,'DON GIA'!$S$1:$U$19,3,0),"")</f>
        <v/>
      </c>
      <c r="N45" s="554" t="str">
        <f>IF(K45&lt;&gt;"",VLOOKUP(K45,'DON GIA'!$S$1:$V$19,4,0),"")</f>
        <v/>
      </c>
      <c r="O45" s="554" t="str">
        <f t="shared" si="13"/>
        <v/>
      </c>
      <c r="P45" s="554" t="str">
        <f t="shared" si="14"/>
        <v/>
      </c>
      <c r="Q45" s="71" t="s">
        <v>35</v>
      </c>
      <c r="R45" s="103"/>
      <c r="S45" s="103"/>
      <c r="T45" s="554" t="str">
        <f>IF(Q45&lt;&gt;"",VLOOKUP(Q45,'DON GIA'!$H$1:$K$103,4,0),"")</f>
        <v/>
      </c>
      <c r="U45" s="554" t="str">
        <f t="shared" si="15"/>
        <v/>
      </c>
      <c r="V45" s="554"/>
      <c r="W45" s="107" t="s">
        <v>1006</v>
      </c>
      <c r="X45" s="103" t="s">
        <v>27</v>
      </c>
      <c r="Y45" s="108">
        <v>78.95</v>
      </c>
      <c r="Z45" s="109"/>
      <c r="AA45" s="554">
        <f>IF(W45&lt;&gt;"",VLOOKUP(W45,'DON GIA'!$A$1:$D$346,4,0),"")</f>
        <v>109890</v>
      </c>
      <c r="AB45" s="554">
        <f t="shared" si="16"/>
        <v>8675815.5</v>
      </c>
      <c r="AC45" s="71"/>
      <c r="AD45" s="71"/>
      <c r="AE45" s="71"/>
      <c r="AF45" s="71"/>
      <c r="AG45" s="71"/>
      <c r="AH45" s="103"/>
      <c r="AI45" s="71"/>
      <c r="AJ45" s="103"/>
      <c r="AK45" s="103"/>
      <c r="AL45" s="554" t="str">
        <f>IF(AI45&lt;&gt;"",VLOOKUP(AI45,'DON GIA'!$M$1:$P$9,4,0),"")</f>
        <v/>
      </c>
      <c r="AM45" s="554" t="str">
        <f t="shared" si="17"/>
        <v/>
      </c>
      <c r="AN45" s="71"/>
      <c r="AO45" s="103"/>
      <c r="AP45" s="602" t="str">
        <f t="shared" si="0"/>
        <v/>
      </c>
      <c r="AQ45" s="107"/>
      <c r="AR45" s="107"/>
      <c r="AS45" s="593"/>
    </row>
    <row r="46" spans="1:45" ht="37.5" outlineLevel="2">
      <c r="A46" s="72">
        <f t="shared" si="18"/>
        <v>3</v>
      </c>
      <c r="B46" s="552" t="str">
        <f>IF(C46&lt;&gt;"",COUNTA($C$9:C46),"")</f>
        <v/>
      </c>
      <c r="C46" s="552"/>
      <c r="D46" s="71"/>
      <c r="E46" s="103"/>
      <c r="F46" s="103"/>
      <c r="G46" s="103"/>
      <c r="H46" s="103"/>
      <c r="I46" s="103"/>
      <c r="J46" s="103"/>
      <c r="K46" s="107"/>
      <c r="L46" s="105" t="s">
        <v>35</v>
      </c>
      <c r="M46" s="554" t="str">
        <f>IF(K46&lt;&gt;"",VLOOKUP(K46,'DON GIA'!$S$1:$U$19,3,0),"")</f>
        <v/>
      </c>
      <c r="N46" s="554" t="str">
        <f>IF(K46&lt;&gt;"",VLOOKUP(K46,'DON GIA'!$S$1:$V$19,4,0),"")</f>
        <v/>
      </c>
      <c r="O46" s="554" t="str">
        <f t="shared" si="13"/>
        <v/>
      </c>
      <c r="P46" s="554" t="str">
        <f t="shared" si="14"/>
        <v/>
      </c>
      <c r="Q46" s="71" t="s">
        <v>35</v>
      </c>
      <c r="R46" s="103"/>
      <c r="S46" s="103"/>
      <c r="T46" s="554" t="str">
        <f>IF(Q46&lt;&gt;"",VLOOKUP(Q46,'DON GIA'!$H$1:$K$103,4,0),"")</f>
        <v/>
      </c>
      <c r="U46" s="554" t="str">
        <f t="shared" si="15"/>
        <v/>
      </c>
      <c r="V46" s="554"/>
      <c r="W46" s="107" t="s">
        <v>1049</v>
      </c>
      <c r="X46" s="103" t="s">
        <v>42</v>
      </c>
      <c r="Y46" s="108">
        <v>1</v>
      </c>
      <c r="Z46" s="109"/>
      <c r="AA46" s="554">
        <f>IF(W46&lt;&gt;"",VLOOKUP(W46,'DON GIA'!$A$1:$D$346,4,0),"")</f>
        <v>3793079</v>
      </c>
      <c r="AB46" s="554">
        <f t="shared" si="16"/>
        <v>3793079</v>
      </c>
      <c r="AC46" s="71"/>
      <c r="AD46" s="71"/>
      <c r="AE46" s="71"/>
      <c r="AF46" s="71"/>
      <c r="AG46" s="71"/>
      <c r="AH46" s="103"/>
      <c r="AI46" s="71"/>
      <c r="AJ46" s="103"/>
      <c r="AK46" s="103"/>
      <c r="AL46" s="554" t="str">
        <f>IF(AI46&lt;&gt;"",VLOOKUP(AI46,'DON GIA'!$M$1:$P$9,4,0),"")</f>
        <v/>
      </c>
      <c r="AM46" s="554" t="str">
        <f t="shared" si="17"/>
        <v/>
      </c>
      <c r="AN46" s="71"/>
      <c r="AO46" s="103"/>
      <c r="AP46" s="602" t="str">
        <f t="shared" si="0"/>
        <v/>
      </c>
      <c r="AQ46" s="107"/>
      <c r="AR46" s="107"/>
      <c r="AS46" s="593"/>
    </row>
    <row r="47" spans="1:45" outlineLevel="2">
      <c r="A47" s="72">
        <f t="shared" si="18"/>
        <v>3</v>
      </c>
      <c r="B47" s="552" t="str">
        <f>IF(C47&lt;&gt;"",COUNTA($C$9:C47),"")</f>
        <v/>
      </c>
      <c r="C47" s="552"/>
      <c r="D47" s="71"/>
      <c r="E47" s="103"/>
      <c r="F47" s="103"/>
      <c r="G47" s="103"/>
      <c r="H47" s="103"/>
      <c r="I47" s="103"/>
      <c r="J47" s="103"/>
      <c r="K47" s="107"/>
      <c r="L47" s="105" t="s">
        <v>35</v>
      </c>
      <c r="M47" s="554" t="str">
        <f>IF(K47&lt;&gt;"",VLOOKUP(K47,'DON GIA'!$S$1:$U$19,3,0),"")</f>
        <v/>
      </c>
      <c r="N47" s="554" t="str">
        <f>IF(K47&lt;&gt;"",VLOOKUP(K47,'DON GIA'!$S$1:$V$19,4,0),"")</f>
        <v/>
      </c>
      <c r="O47" s="554" t="str">
        <f t="shared" si="13"/>
        <v/>
      </c>
      <c r="P47" s="554" t="str">
        <f t="shared" si="14"/>
        <v/>
      </c>
      <c r="Q47" s="71" t="s">
        <v>35</v>
      </c>
      <c r="R47" s="103"/>
      <c r="S47" s="103"/>
      <c r="T47" s="554" t="str">
        <f>IF(Q47&lt;&gt;"",VLOOKUP(Q47,'DON GIA'!$H$1:$K$103,4,0),"")</f>
        <v/>
      </c>
      <c r="U47" s="554" t="str">
        <f t="shared" si="15"/>
        <v/>
      </c>
      <c r="V47" s="554"/>
      <c r="W47" s="107" t="s">
        <v>35</v>
      </c>
      <c r="X47" s="103"/>
      <c r="Y47" s="108"/>
      <c r="Z47" s="109"/>
      <c r="AA47" s="554" t="str">
        <f>IF(W47&lt;&gt;"",VLOOKUP(W47,'DON GIA'!$A$1:$D$346,4,0),"")</f>
        <v/>
      </c>
      <c r="AB47" s="554" t="str">
        <f t="shared" si="16"/>
        <v/>
      </c>
      <c r="AC47" s="71"/>
      <c r="AD47" s="71"/>
      <c r="AE47" s="71"/>
      <c r="AF47" s="71"/>
      <c r="AG47" s="71"/>
      <c r="AH47" s="103"/>
      <c r="AI47" s="71"/>
      <c r="AJ47" s="103"/>
      <c r="AK47" s="103"/>
      <c r="AL47" s="554" t="str">
        <f>IF(AI47&lt;&gt;"",VLOOKUP(AI47,'DON GIA'!$M$1:$P$9,4,0),"")</f>
        <v/>
      </c>
      <c r="AM47" s="554" t="str">
        <f t="shared" si="17"/>
        <v/>
      </c>
      <c r="AN47" s="71"/>
      <c r="AO47" s="103"/>
      <c r="AP47" s="602" t="str">
        <f t="shared" si="0"/>
        <v/>
      </c>
      <c r="AQ47" s="107"/>
      <c r="AR47" s="107"/>
      <c r="AS47" s="593"/>
    </row>
    <row r="48" spans="1:45" outlineLevel="1">
      <c r="A48" s="84" t="s">
        <v>2156</v>
      </c>
      <c r="B48" s="552"/>
      <c r="C48" s="552"/>
      <c r="D48" s="61"/>
      <c r="E48" s="162"/>
      <c r="F48" s="103"/>
      <c r="G48" s="162"/>
      <c r="H48" s="162"/>
      <c r="I48" s="162"/>
      <c r="J48" s="162"/>
      <c r="K48" s="129"/>
      <c r="L48" s="167">
        <f>SUBTOTAL(9,L49:L61)</f>
        <v>112.1</v>
      </c>
      <c r="M48" s="553"/>
      <c r="N48" s="553"/>
      <c r="O48" s="553">
        <f>SUBTOTAL(9,O49:O61)</f>
        <v>188215900</v>
      </c>
      <c r="P48" s="553">
        <f>SUBTOTAL(9,P49:P61)</f>
        <v>0</v>
      </c>
      <c r="Q48" s="61"/>
      <c r="R48" s="162"/>
      <c r="S48" s="162">
        <f>SUBTOTAL(9,S49:S61)</f>
        <v>0</v>
      </c>
      <c r="T48" s="553"/>
      <c r="U48" s="553">
        <f>SUBTOTAL(9,U49:U61)</f>
        <v>0</v>
      </c>
      <c r="V48" s="553"/>
      <c r="W48" s="129"/>
      <c r="X48" s="162"/>
      <c r="Y48" s="169">
        <f>SUBTOTAL(9,Y49:Y61)</f>
        <v>209.80300000000005</v>
      </c>
      <c r="Z48" s="170">
        <f>SUBTOTAL(9,Z49:Z61)</f>
        <v>0</v>
      </c>
      <c r="AA48" s="553"/>
      <c r="AB48" s="553">
        <f>SUBTOTAL(9,AB49:AB61)</f>
        <v>459846339.574</v>
      </c>
      <c r="AC48" s="71"/>
      <c r="AD48" s="71"/>
      <c r="AE48" s="71"/>
      <c r="AF48" s="71"/>
      <c r="AG48" s="71"/>
      <c r="AH48" s="103"/>
      <c r="AI48" s="61"/>
      <c r="AJ48" s="162"/>
      <c r="AK48" s="162">
        <f>SUBTOTAL(9,AK49:AK61)</f>
        <v>0</v>
      </c>
      <c r="AL48" s="553"/>
      <c r="AM48" s="553">
        <f>SUBTOTAL(9,AM49:AM61)</f>
        <v>0</v>
      </c>
      <c r="AN48" s="61"/>
      <c r="AO48" s="162">
        <f>SUBTOTAL(9,AO49:AO61)</f>
        <v>0</v>
      </c>
      <c r="AP48" s="602">
        <f t="shared" si="0"/>
        <v>648062239.574</v>
      </c>
      <c r="AQ48" s="111"/>
      <c r="AR48" s="111"/>
      <c r="AS48" s="628"/>
    </row>
    <row r="49" spans="1:45" ht="56.25" outlineLevel="2">
      <c r="A49" s="72">
        <f>IF(B49&lt;&gt;"",B49,A47)</f>
        <v>4</v>
      </c>
      <c r="B49" s="552">
        <f>IF(C49&lt;&gt;"",COUNTA($C$9:C49),"")</f>
        <v>4</v>
      </c>
      <c r="C49" s="552">
        <v>446</v>
      </c>
      <c r="D49" s="61" t="s">
        <v>296</v>
      </c>
      <c r="E49" s="103">
        <v>1</v>
      </c>
      <c r="F49" s="103"/>
      <c r="G49" s="103">
        <v>436</v>
      </c>
      <c r="H49" s="103">
        <v>79</v>
      </c>
      <c r="I49" s="103" t="s">
        <v>223</v>
      </c>
      <c r="J49" s="103" t="s">
        <v>224</v>
      </c>
      <c r="K49" s="107" t="s">
        <v>973</v>
      </c>
      <c r="L49" s="105">
        <v>112.1</v>
      </c>
      <c r="M49" s="554">
        <f>IF(K49&lt;&gt;"",VLOOKUP(K49,'DON GIA'!$S$1:$U$19,3,0),"")</f>
        <v>1679000</v>
      </c>
      <c r="N49" s="554">
        <f>IF(K49&lt;&gt;"",VLOOKUP(K49,'DON GIA'!$S$1:$V$19,4,0),"")</f>
        <v>0</v>
      </c>
      <c r="O49" s="554">
        <f t="shared" ref="O49:O61" si="19">IF(K49&lt;&gt;"",L49*M49,"")</f>
        <v>188215900</v>
      </c>
      <c r="P49" s="554">
        <f t="shared" ref="P49:P61" si="20">IF(K49&lt;&gt;"",L49*N49,"")</f>
        <v>0</v>
      </c>
      <c r="Q49" s="71" t="s">
        <v>35</v>
      </c>
      <c r="R49" s="103"/>
      <c r="S49" s="103"/>
      <c r="T49" s="554" t="str">
        <f>IF(Q49&lt;&gt;"",VLOOKUP(Q49,'DON GIA'!$H$1:$K$103,4,0),"")</f>
        <v/>
      </c>
      <c r="U49" s="554" t="str">
        <f t="shared" ref="U49:U61" si="21">IF(Q49&lt;&gt;"",IF(ISNUMBER(T49),S49*T49,""),"")</f>
        <v/>
      </c>
      <c r="V49" s="554" t="s">
        <v>2163</v>
      </c>
      <c r="W49" s="107" t="s">
        <v>1142</v>
      </c>
      <c r="X49" s="103" t="s">
        <v>27</v>
      </c>
      <c r="Y49" s="108">
        <v>21.32</v>
      </c>
      <c r="Z49" s="109"/>
      <c r="AA49" s="554">
        <f>IF(W49&lt;&gt;"",VLOOKUP(W49,'DON GIA'!$A$1:$D$346,4,0),"")</f>
        <v>3840615</v>
      </c>
      <c r="AB49" s="554">
        <f t="shared" ref="AB49:AB61" si="22">IF(W49&lt;&gt;"",IF(ISNUMBER(AA49),Y49*AA49,""),"")</f>
        <v>81881911.799999997</v>
      </c>
      <c r="AC49" s="71" t="s">
        <v>32</v>
      </c>
      <c r="AD49" s="71" t="s">
        <v>29</v>
      </c>
      <c r="AE49" s="71" t="s">
        <v>36</v>
      </c>
      <c r="AF49" s="71" t="s">
        <v>31</v>
      </c>
      <c r="AG49" s="71" t="s">
        <v>32</v>
      </c>
      <c r="AH49" s="103" t="s">
        <v>41</v>
      </c>
      <c r="AI49" s="71"/>
      <c r="AJ49" s="103"/>
      <c r="AK49" s="103"/>
      <c r="AL49" s="554" t="str">
        <f>IF(AI49&lt;&gt;"",VLOOKUP(AI49,'DON GIA'!$M$1:$P$9,4,0),"")</f>
        <v/>
      </c>
      <c r="AM49" s="554" t="str">
        <f t="shared" ref="AM49:AM61" si="23">IF(AI49&lt;&gt;"",AK49*AL49,"")</f>
        <v/>
      </c>
      <c r="AN49" s="71"/>
      <c r="AO49" s="103"/>
      <c r="AP49" s="602" t="str">
        <f t="shared" si="0"/>
        <v/>
      </c>
      <c r="AQ49" s="111" t="s">
        <v>714</v>
      </c>
      <c r="AR49" s="111" t="s">
        <v>1912</v>
      </c>
      <c r="AS49" s="628"/>
    </row>
    <row r="50" spans="1:45" ht="266.25" outlineLevel="2">
      <c r="A50" s="72">
        <f t="shared" ref="A50:A61" si="24">IF(B50&lt;&gt;"",B50,A49)</f>
        <v>4</v>
      </c>
      <c r="B50" s="552" t="str">
        <f>IF(C50&lt;&gt;"",COUNTA($C$9:C50),"")</f>
        <v/>
      </c>
      <c r="C50" s="552"/>
      <c r="D50" s="71" t="s">
        <v>297</v>
      </c>
      <c r="E50" s="103"/>
      <c r="F50" s="103"/>
      <c r="G50" s="103"/>
      <c r="H50" s="103"/>
      <c r="I50" s="103"/>
      <c r="J50" s="103"/>
      <c r="K50" s="107"/>
      <c r="L50" s="105" t="s">
        <v>35</v>
      </c>
      <c r="M50" s="554" t="str">
        <f>IF(K50&lt;&gt;"",VLOOKUP(K50,'DON GIA'!$S$1:$U$19,3,0),"")</f>
        <v/>
      </c>
      <c r="N50" s="554" t="str">
        <f>IF(K50&lt;&gt;"",VLOOKUP(K50,'DON GIA'!$S$1:$V$19,4,0),"")</f>
        <v/>
      </c>
      <c r="O50" s="554" t="str">
        <f t="shared" si="19"/>
        <v/>
      </c>
      <c r="P50" s="554" t="str">
        <f t="shared" si="20"/>
        <v/>
      </c>
      <c r="Q50" s="71" t="s">
        <v>35</v>
      </c>
      <c r="R50" s="103"/>
      <c r="S50" s="103"/>
      <c r="T50" s="554" t="str">
        <f>IF(Q50&lt;&gt;"",VLOOKUP(Q50,'DON GIA'!$H$1:$K$103,4,0),"")</f>
        <v/>
      </c>
      <c r="U50" s="554" t="str">
        <f t="shared" si="21"/>
        <v/>
      </c>
      <c r="V50" s="554"/>
      <c r="W50" s="107" t="s">
        <v>1063</v>
      </c>
      <c r="X50" s="103" t="s">
        <v>27</v>
      </c>
      <c r="Y50" s="108">
        <v>78.95</v>
      </c>
      <c r="Z50" s="109"/>
      <c r="AA50" s="554">
        <f>IF(W50&lt;&gt;"",VLOOKUP(W50,'DON GIA'!$A$1:$D$346,4,0),"")</f>
        <v>3941166</v>
      </c>
      <c r="AB50" s="554">
        <f t="shared" si="22"/>
        <v>311155055.69999999</v>
      </c>
      <c r="AC50" s="71" t="s">
        <v>32</v>
      </c>
      <c r="AD50" s="71" t="s">
        <v>29</v>
      </c>
      <c r="AE50" s="71" t="s">
        <v>30</v>
      </c>
      <c r="AF50" s="71" t="s">
        <v>31</v>
      </c>
      <c r="AG50" s="71" t="s">
        <v>32</v>
      </c>
      <c r="AH50" s="103" t="s">
        <v>33</v>
      </c>
      <c r="AI50" s="71"/>
      <c r="AJ50" s="103"/>
      <c r="AK50" s="103"/>
      <c r="AL50" s="554" t="str">
        <f>IF(AI50&lt;&gt;"",VLOOKUP(AI50,'DON GIA'!$M$1:$P$9,4,0),"")</f>
        <v/>
      </c>
      <c r="AM50" s="554" t="str">
        <f t="shared" si="23"/>
        <v/>
      </c>
      <c r="AN50" s="71"/>
      <c r="AO50" s="103"/>
      <c r="AP50" s="602" t="str">
        <f t="shared" si="0"/>
        <v/>
      </c>
      <c r="AQ50" s="59" t="s">
        <v>715</v>
      </c>
      <c r="AR50" s="59" t="s">
        <v>1918</v>
      </c>
      <c r="AS50" s="629"/>
    </row>
    <row r="51" spans="1:45" ht="116.25" outlineLevel="2">
      <c r="A51" s="72">
        <f t="shared" si="24"/>
        <v>4</v>
      </c>
      <c r="B51" s="552" t="str">
        <f>IF(C51&lt;&gt;"",COUNTA($C$9:C51),"")</f>
        <v/>
      </c>
      <c r="C51" s="552"/>
      <c r="D51" s="71" t="s">
        <v>71</v>
      </c>
      <c r="E51" s="103"/>
      <c r="F51" s="103"/>
      <c r="G51" s="103"/>
      <c r="H51" s="103"/>
      <c r="I51" s="103"/>
      <c r="J51" s="103"/>
      <c r="K51" s="107"/>
      <c r="L51" s="105" t="s">
        <v>35</v>
      </c>
      <c r="M51" s="554" t="str">
        <f>IF(K51&lt;&gt;"",VLOOKUP(K51,'DON GIA'!$S$1:$U$19,3,0),"")</f>
        <v/>
      </c>
      <c r="N51" s="554" t="str">
        <f>IF(K51&lt;&gt;"",VLOOKUP(K51,'DON GIA'!$S$1:$V$19,4,0),"")</f>
        <v/>
      </c>
      <c r="O51" s="554" t="str">
        <f t="shared" si="19"/>
        <v/>
      </c>
      <c r="P51" s="554" t="str">
        <f t="shared" si="20"/>
        <v/>
      </c>
      <c r="Q51" s="71" t="s">
        <v>35</v>
      </c>
      <c r="R51" s="103"/>
      <c r="S51" s="103"/>
      <c r="T51" s="554" t="str">
        <f>IF(Q51&lt;&gt;"",VLOOKUP(Q51,'DON GIA'!$H$1:$K$103,4,0),"")</f>
        <v/>
      </c>
      <c r="U51" s="554" t="str">
        <f t="shared" si="21"/>
        <v/>
      </c>
      <c r="V51" s="554"/>
      <c r="W51" s="107" t="s">
        <v>1108</v>
      </c>
      <c r="X51" s="103" t="s">
        <v>27</v>
      </c>
      <c r="Y51" s="108">
        <v>7.9</v>
      </c>
      <c r="Z51" s="109"/>
      <c r="AA51" s="554">
        <f>IF(W51&lt;&gt;"",VLOOKUP(W51,'DON GIA'!$A$1:$D$346,4,0),"")</f>
        <v>282038</v>
      </c>
      <c r="AB51" s="554">
        <f t="shared" si="22"/>
        <v>2228100.2000000002</v>
      </c>
      <c r="AC51" s="71"/>
      <c r="AD51" s="71"/>
      <c r="AE51" s="71"/>
      <c r="AF51" s="71"/>
      <c r="AG51" s="71"/>
      <c r="AH51" s="103"/>
      <c r="AI51" s="71"/>
      <c r="AJ51" s="103"/>
      <c r="AK51" s="103"/>
      <c r="AL51" s="554" t="str">
        <f>IF(AI51&lt;&gt;"",VLOOKUP(AI51,'DON GIA'!$M$1:$P$9,4,0),"")</f>
        <v/>
      </c>
      <c r="AM51" s="554" t="str">
        <f t="shared" si="23"/>
        <v/>
      </c>
      <c r="AN51" s="71"/>
      <c r="AO51" s="103"/>
      <c r="AP51" s="602" t="str">
        <f t="shared" si="0"/>
        <v/>
      </c>
      <c r="AQ51" s="59" t="s">
        <v>716</v>
      </c>
      <c r="AR51" s="59" t="s">
        <v>1914</v>
      </c>
      <c r="AS51" s="629"/>
    </row>
    <row r="52" spans="1:45" outlineLevel="2">
      <c r="A52" s="72">
        <f t="shared" si="24"/>
        <v>4</v>
      </c>
      <c r="B52" s="552" t="str">
        <f>IF(C52&lt;&gt;"",COUNTA($C$9:C52),"")</f>
        <v/>
      </c>
      <c r="C52" s="552"/>
      <c r="D52" s="71"/>
      <c r="E52" s="103"/>
      <c r="F52" s="103"/>
      <c r="G52" s="103"/>
      <c r="H52" s="103"/>
      <c r="I52" s="103"/>
      <c r="J52" s="103"/>
      <c r="K52" s="107"/>
      <c r="L52" s="105" t="s">
        <v>35</v>
      </c>
      <c r="M52" s="554" t="str">
        <f>IF(K52&lt;&gt;"",VLOOKUP(K52,'DON GIA'!$S$1:$U$19,3,0),"")</f>
        <v/>
      </c>
      <c r="N52" s="554" t="str">
        <f>IF(K52&lt;&gt;"",VLOOKUP(K52,'DON GIA'!$S$1:$V$19,4,0),"")</f>
        <v/>
      </c>
      <c r="O52" s="554" t="str">
        <f t="shared" si="19"/>
        <v/>
      </c>
      <c r="P52" s="554" t="str">
        <f t="shared" si="20"/>
        <v/>
      </c>
      <c r="Q52" s="71" t="s">
        <v>35</v>
      </c>
      <c r="R52" s="103"/>
      <c r="S52" s="103"/>
      <c r="T52" s="554" t="str">
        <f>IF(Q52&lt;&gt;"",VLOOKUP(Q52,'DON GIA'!$H$1:$K$103,4,0),"")</f>
        <v/>
      </c>
      <c r="U52" s="554" t="str">
        <f t="shared" si="21"/>
        <v/>
      </c>
      <c r="V52" s="554"/>
      <c r="W52" s="107" t="s">
        <v>1121</v>
      </c>
      <c r="X52" s="103" t="s">
        <v>27</v>
      </c>
      <c r="Y52" s="108">
        <v>2.4</v>
      </c>
      <c r="Z52" s="109"/>
      <c r="AA52" s="554">
        <f>IF(W52&lt;&gt;"",VLOOKUP(W52,'DON GIA'!$A$1:$D$346,4,0),"")</f>
        <v>1398600</v>
      </c>
      <c r="AB52" s="554">
        <f t="shared" si="22"/>
        <v>3356640</v>
      </c>
      <c r="AC52" s="71"/>
      <c r="AD52" s="71"/>
      <c r="AE52" s="71"/>
      <c r="AF52" s="71"/>
      <c r="AG52" s="71"/>
      <c r="AH52" s="103"/>
      <c r="AI52" s="71"/>
      <c r="AJ52" s="103"/>
      <c r="AK52" s="103"/>
      <c r="AL52" s="554" t="str">
        <f>IF(AI52&lt;&gt;"",VLOOKUP(AI52,'DON GIA'!$M$1:$P$9,4,0),"")</f>
        <v/>
      </c>
      <c r="AM52" s="554" t="str">
        <f t="shared" si="23"/>
        <v/>
      </c>
      <c r="AN52" s="71"/>
      <c r="AO52" s="103"/>
      <c r="AP52" s="602" t="str">
        <f t="shared" si="0"/>
        <v/>
      </c>
      <c r="AQ52" s="585" t="s">
        <v>1920</v>
      </c>
      <c r="AR52" s="585" t="s">
        <v>1919</v>
      </c>
      <c r="AS52" s="630"/>
    </row>
    <row r="53" spans="1:45" outlineLevel="2">
      <c r="A53" s="72">
        <f t="shared" si="24"/>
        <v>4</v>
      </c>
      <c r="B53" s="552" t="str">
        <f>IF(C53&lt;&gt;"",COUNTA($C$9:C53),"")</f>
        <v/>
      </c>
      <c r="C53" s="552"/>
      <c r="D53" s="71"/>
      <c r="E53" s="103"/>
      <c r="F53" s="103"/>
      <c r="G53" s="103"/>
      <c r="H53" s="103"/>
      <c r="I53" s="103"/>
      <c r="J53" s="103"/>
      <c r="K53" s="107"/>
      <c r="L53" s="105" t="s">
        <v>35</v>
      </c>
      <c r="M53" s="554" t="str">
        <f>IF(K53&lt;&gt;"",VLOOKUP(K53,'DON GIA'!$S$1:$U$19,3,0),"")</f>
        <v/>
      </c>
      <c r="N53" s="554" t="str">
        <f>IF(K53&lt;&gt;"",VLOOKUP(K53,'DON GIA'!$S$1:$V$19,4,0),"")</f>
        <v/>
      </c>
      <c r="O53" s="554" t="str">
        <f t="shared" si="19"/>
        <v/>
      </c>
      <c r="P53" s="554" t="str">
        <f t="shared" si="20"/>
        <v/>
      </c>
      <c r="Q53" s="71" t="s">
        <v>35</v>
      </c>
      <c r="R53" s="103"/>
      <c r="S53" s="103"/>
      <c r="T53" s="554" t="str">
        <f>IF(Q53&lt;&gt;"",VLOOKUP(Q53,'DON GIA'!$H$1:$K$103,4,0),"")</f>
        <v/>
      </c>
      <c r="U53" s="554" t="str">
        <f t="shared" si="21"/>
        <v/>
      </c>
      <c r="V53" s="554"/>
      <c r="W53" s="107" t="s">
        <v>1130</v>
      </c>
      <c r="X53" s="103" t="s">
        <v>27</v>
      </c>
      <c r="Y53" s="108">
        <v>3.2</v>
      </c>
      <c r="Z53" s="109"/>
      <c r="AA53" s="554">
        <f>IF(W53&lt;&gt;"",VLOOKUP(W53,'DON GIA'!$A$1:$D$346,4,0),"")</f>
        <v>282038</v>
      </c>
      <c r="AB53" s="554">
        <f t="shared" si="22"/>
        <v>902521.60000000009</v>
      </c>
      <c r="AC53" s="71"/>
      <c r="AD53" s="71"/>
      <c r="AE53" s="71"/>
      <c r="AF53" s="71"/>
      <c r="AG53" s="71"/>
      <c r="AH53" s="103"/>
      <c r="AI53" s="71"/>
      <c r="AJ53" s="103"/>
      <c r="AK53" s="103"/>
      <c r="AL53" s="554" t="str">
        <f>IF(AI53&lt;&gt;"",VLOOKUP(AI53,'DON GIA'!$M$1:$P$9,4,0),"")</f>
        <v/>
      </c>
      <c r="AM53" s="554" t="str">
        <f t="shared" si="23"/>
        <v/>
      </c>
      <c r="AN53" s="71"/>
      <c r="AO53" s="103"/>
      <c r="AP53" s="602" t="str">
        <f t="shared" si="0"/>
        <v/>
      </c>
      <c r="AQ53" s="584" t="s">
        <v>1925</v>
      </c>
      <c r="AR53" s="584" t="s">
        <v>1923</v>
      </c>
      <c r="AS53" s="631"/>
    </row>
    <row r="54" spans="1:45" ht="37.5" outlineLevel="2">
      <c r="A54" s="72">
        <f t="shared" si="24"/>
        <v>4</v>
      </c>
      <c r="B54" s="552" t="str">
        <f>IF(C54&lt;&gt;"",COUNTA($C$9:C54),"")</f>
        <v/>
      </c>
      <c r="C54" s="552"/>
      <c r="D54" s="71"/>
      <c r="E54" s="103"/>
      <c r="F54" s="103"/>
      <c r="G54" s="103"/>
      <c r="H54" s="103"/>
      <c r="I54" s="103"/>
      <c r="J54" s="103"/>
      <c r="K54" s="107"/>
      <c r="L54" s="105" t="s">
        <v>35</v>
      </c>
      <c r="M54" s="554" t="str">
        <f>IF(K54&lt;&gt;"",VLOOKUP(K54,'DON GIA'!$S$1:$U$19,3,0),"")</f>
        <v/>
      </c>
      <c r="N54" s="554" t="str">
        <f>IF(K54&lt;&gt;"",VLOOKUP(K54,'DON GIA'!$S$1:$V$19,4,0),"")</f>
        <v/>
      </c>
      <c r="O54" s="554" t="str">
        <f t="shared" si="19"/>
        <v/>
      </c>
      <c r="P54" s="554" t="str">
        <f t="shared" si="20"/>
        <v/>
      </c>
      <c r="Q54" s="71" t="s">
        <v>35</v>
      </c>
      <c r="R54" s="103"/>
      <c r="S54" s="103"/>
      <c r="T54" s="554" t="str">
        <f>IF(Q54&lt;&gt;"",VLOOKUP(Q54,'DON GIA'!$H$1:$K$103,4,0),"")</f>
        <v/>
      </c>
      <c r="U54" s="554" t="str">
        <f t="shared" si="21"/>
        <v/>
      </c>
      <c r="V54" s="554"/>
      <c r="W54" s="107" t="s">
        <v>1141</v>
      </c>
      <c r="X54" s="103" t="s">
        <v>27</v>
      </c>
      <c r="Y54" s="108">
        <v>4.25</v>
      </c>
      <c r="Z54" s="109"/>
      <c r="AA54" s="554">
        <f>IF(W54&lt;&gt;"",VLOOKUP(W54,'DON GIA'!$A$1:$D$346,4,0),"")</f>
        <v>10375629</v>
      </c>
      <c r="AB54" s="554">
        <f t="shared" si="22"/>
        <v>44096423.25</v>
      </c>
      <c r="AC54" s="71"/>
      <c r="AD54" s="71"/>
      <c r="AE54" s="71"/>
      <c r="AF54" s="71" t="s">
        <v>31</v>
      </c>
      <c r="AG54" s="71"/>
      <c r="AH54" s="103" t="s">
        <v>34</v>
      </c>
      <c r="AI54" s="71"/>
      <c r="AJ54" s="103"/>
      <c r="AK54" s="103"/>
      <c r="AL54" s="554" t="str">
        <f>IF(AI54&lt;&gt;"",VLOOKUP(AI54,'DON GIA'!$M$1:$P$9,4,0),"")</f>
        <v/>
      </c>
      <c r="AM54" s="554" t="str">
        <f t="shared" si="23"/>
        <v/>
      </c>
      <c r="AN54" s="71"/>
      <c r="AO54" s="103"/>
      <c r="AP54" s="602" t="str">
        <f t="shared" si="0"/>
        <v/>
      </c>
      <c r="AQ54" s="107"/>
      <c r="AR54" s="107" t="s">
        <v>1924</v>
      </c>
      <c r="AS54" s="593"/>
    </row>
    <row r="55" spans="1:45" outlineLevel="2">
      <c r="A55" s="72">
        <f t="shared" si="24"/>
        <v>4</v>
      </c>
      <c r="B55" s="552" t="str">
        <f>IF(C55&lt;&gt;"",COUNTA($C$9:C55),"")</f>
        <v/>
      </c>
      <c r="C55" s="552"/>
      <c r="D55" s="71"/>
      <c r="E55" s="103"/>
      <c r="F55" s="103"/>
      <c r="G55" s="103"/>
      <c r="H55" s="103"/>
      <c r="I55" s="103"/>
      <c r="J55" s="103"/>
      <c r="K55" s="107"/>
      <c r="L55" s="105" t="s">
        <v>35</v>
      </c>
      <c r="M55" s="554" t="str">
        <f>IF(K55&lt;&gt;"",VLOOKUP(K55,'DON GIA'!$S$1:$U$19,3,0),"")</f>
        <v/>
      </c>
      <c r="N55" s="554" t="str">
        <f>IF(K55&lt;&gt;"",VLOOKUP(K55,'DON GIA'!$S$1:$V$19,4,0),"")</f>
        <v/>
      </c>
      <c r="O55" s="554" t="str">
        <f t="shared" si="19"/>
        <v/>
      </c>
      <c r="P55" s="554" t="str">
        <f t="shared" si="20"/>
        <v/>
      </c>
      <c r="Q55" s="71" t="s">
        <v>35</v>
      </c>
      <c r="R55" s="103"/>
      <c r="S55" s="103"/>
      <c r="T55" s="554" t="str">
        <f>IF(Q55&lt;&gt;"",VLOOKUP(Q55,'DON GIA'!$H$1:$K$103,4,0),"")</f>
        <v/>
      </c>
      <c r="U55" s="554" t="str">
        <f t="shared" si="21"/>
        <v/>
      </c>
      <c r="V55" s="554"/>
      <c r="W55" s="107" t="s">
        <v>1151</v>
      </c>
      <c r="X55" s="103" t="s">
        <v>38</v>
      </c>
      <c r="Y55" s="108">
        <v>0.51300000000000001</v>
      </c>
      <c r="Z55" s="109"/>
      <c r="AA55" s="554">
        <f>IF(W55&lt;&gt;"",VLOOKUP(W55,'DON GIA'!$A$1:$D$346,4,0),"")</f>
        <v>2523428</v>
      </c>
      <c r="AB55" s="554">
        <f t="shared" si="22"/>
        <v>1294518.564</v>
      </c>
      <c r="AC55" s="71"/>
      <c r="AD55" s="71"/>
      <c r="AE55" s="71"/>
      <c r="AF55" s="71"/>
      <c r="AG55" s="71"/>
      <c r="AH55" s="103"/>
      <c r="AI55" s="71"/>
      <c r="AJ55" s="103"/>
      <c r="AK55" s="103"/>
      <c r="AL55" s="554" t="str">
        <f>IF(AI55&lt;&gt;"",VLOOKUP(AI55,'DON GIA'!$M$1:$P$9,4,0),"")</f>
        <v/>
      </c>
      <c r="AM55" s="554" t="str">
        <f t="shared" si="23"/>
        <v/>
      </c>
      <c r="AN55" s="71"/>
      <c r="AO55" s="103"/>
      <c r="AP55" s="602" t="str">
        <f t="shared" si="0"/>
        <v/>
      </c>
      <c r="AQ55" s="107"/>
      <c r="AR55" s="107"/>
      <c r="AS55" s="593"/>
    </row>
    <row r="56" spans="1:45" outlineLevel="2">
      <c r="A56" s="72">
        <f t="shared" si="24"/>
        <v>4</v>
      </c>
      <c r="B56" s="552" t="str">
        <f>IF(C56&lt;&gt;"",COUNTA($C$9:C56),"")</f>
        <v/>
      </c>
      <c r="C56" s="552"/>
      <c r="D56" s="71"/>
      <c r="E56" s="103"/>
      <c r="F56" s="103"/>
      <c r="G56" s="103"/>
      <c r="H56" s="103"/>
      <c r="I56" s="103"/>
      <c r="J56" s="103"/>
      <c r="K56" s="107"/>
      <c r="L56" s="105" t="s">
        <v>35</v>
      </c>
      <c r="M56" s="554" t="str">
        <f>IF(K56&lt;&gt;"",VLOOKUP(K56,'DON GIA'!$S$1:$U$19,3,0),"")</f>
        <v/>
      </c>
      <c r="N56" s="554" t="str">
        <f>IF(K56&lt;&gt;"",VLOOKUP(K56,'DON GIA'!$S$1:$V$19,4,0),"")</f>
        <v/>
      </c>
      <c r="O56" s="554" t="str">
        <f t="shared" si="19"/>
        <v/>
      </c>
      <c r="P56" s="554" t="str">
        <f t="shared" si="20"/>
        <v/>
      </c>
      <c r="Q56" s="71" t="s">
        <v>35</v>
      </c>
      <c r="R56" s="103"/>
      <c r="S56" s="103"/>
      <c r="T56" s="554" t="str">
        <f>IF(Q56&lt;&gt;"",VLOOKUP(Q56,'DON GIA'!$H$1:$K$103,4,0),"")</f>
        <v/>
      </c>
      <c r="U56" s="554" t="str">
        <f t="shared" si="21"/>
        <v/>
      </c>
      <c r="V56" s="554"/>
      <c r="W56" s="107" t="s">
        <v>1146</v>
      </c>
      <c r="X56" s="103" t="s">
        <v>27</v>
      </c>
      <c r="Y56" s="108">
        <v>7.28</v>
      </c>
      <c r="Z56" s="109"/>
      <c r="AA56" s="554">
        <f>IF(W56&lt;&gt;"",VLOOKUP(W56,'DON GIA'!$A$1:$D$346,4,0),"")</f>
        <v>169828</v>
      </c>
      <c r="AB56" s="554">
        <f t="shared" si="22"/>
        <v>1236347.8400000001</v>
      </c>
      <c r="AC56" s="71"/>
      <c r="AD56" s="71"/>
      <c r="AE56" s="71"/>
      <c r="AF56" s="71"/>
      <c r="AG56" s="71"/>
      <c r="AH56" s="103"/>
      <c r="AI56" s="71"/>
      <c r="AJ56" s="103"/>
      <c r="AK56" s="103"/>
      <c r="AL56" s="554" t="str">
        <f>IF(AI56&lt;&gt;"",VLOOKUP(AI56,'DON GIA'!$M$1:$P$9,4,0),"")</f>
        <v/>
      </c>
      <c r="AM56" s="554" t="str">
        <f t="shared" si="23"/>
        <v/>
      </c>
      <c r="AN56" s="71"/>
      <c r="AO56" s="103"/>
      <c r="AP56" s="602" t="str">
        <f t="shared" si="0"/>
        <v/>
      </c>
      <c r="AQ56" s="107"/>
      <c r="AR56" s="107"/>
      <c r="AS56" s="593"/>
    </row>
    <row r="57" spans="1:45" outlineLevel="2">
      <c r="A57" s="72">
        <f t="shared" si="24"/>
        <v>4</v>
      </c>
      <c r="B57" s="552" t="str">
        <f>IF(C57&lt;&gt;"",COUNTA($C$9:C57),"")</f>
        <v/>
      </c>
      <c r="C57" s="552"/>
      <c r="D57" s="71"/>
      <c r="E57" s="103"/>
      <c r="F57" s="103"/>
      <c r="G57" s="103"/>
      <c r="H57" s="103"/>
      <c r="I57" s="103"/>
      <c r="J57" s="103"/>
      <c r="K57" s="107"/>
      <c r="L57" s="105" t="s">
        <v>35</v>
      </c>
      <c r="M57" s="554" t="str">
        <f>IF(K57&lt;&gt;"",VLOOKUP(K57,'DON GIA'!$S$1:$U$19,3,0),"")</f>
        <v/>
      </c>
      <c r="N57" s="554" t="str">
        <f>IF(K57&lt;&gt;"",VLOOKUP(K57,'DON GIA'!$S$1:$V$19,4,0),"")</f>
        <v/>
      </c>
      <c r="O57" s="554" t="str">
        <f t="shared" si="19"/>
        <v/>
      </c>
      <c r="P57" s="554" t="str">
        <f t="shared" si="20"/>
        <v/>
      </c>
      <c r="Q57" s="71" t="s">
        <v>35</v>
      </c>
      <c r="R57" s="103"/>
      <c r="S57" s="103"/>
      <c r="T57" s="554" t="str">
        <f>IF(Q57&lt;&gt;"",VLOOKUP(Q57,'DON GIA'!$H$1:$K$103,4,0),"")</f>
        <v/>
      </c>
      <c r="U57" s="554" t="str">
        <f t="shared" si="21"/>
        <v/>
      </c>
      <c r="V57" s="554"/>
      <c r="W57" s="107" t="s">
        <v>1105</v>
      </c>
      <c r="X57" s="103" t="s">
        <v>27</v>
      </c>
      <c r="Y57" s="108">
        <v>2.92</v>
      </c>
      <c r="Z57" s="109"/>
      <c r="AA57" s="554">
        <f>IF(W57&lt;&gt;"",VLOOKUP(W57,'DON GIA'!$A$1:$D$346,4,0),"")</f>
        <v>292949</v>
      </c>
      <c r="AB57" s="554">
        <f t="shared" si="22"/>
        <v>855411.08</v>
      </c>
      <c r="AC57" s="71"/>
      <c r="AD57" s="71"/>
      <c r="AE57" s="71"/>
      <c r="AF57" s="71"/>
      <c r="AG57" s="71"/>
      <c r="AH57" s="103"/>
      <c r="AI57" s="71"/>
      <c r="AJ57" s="103"/>
      <c r="AK57" s="103"/>
      <c r="AL57" s="554" t="str">
        <f>IF(AI57&lt;&gt;"",VLOOKUP(AI57,'DON GIA'!$M$1:$P$9,4,0),"")</f>
        <v/>
      </c>
      <c r="AM57" s="554" t="str">
        <f t="shared" si="23"/>
        <v/>
      </c>
      <c r="AN57" s="71"/>
      <c r="AO57" s="103"/>
      <c r="AP57" s="602" t="str">
        <f t="shared" si="0"/>
        <v/>
      </c>
      <c r="AQ57" s="107"/>
      <c r="AR57" s="107"/>
      <c r="AS57" s="593"/>
    </row>
    <row r="58" spans="1:45" outlineLevel="2">
      <c r="A58" s="72">
        <f t="shared" si="24"/>
        <v>4</v>
      </c>
      <c r="B58" s="552" t="str">
        <f>IF(C58&lt;&gt;"",COUNTA($C$9:C58),"")</f>
        <v/>
      </c>
      <c r="C58" s="552"/>
      <c r="D58" s="71"/>
      <c r="E58" s="103"/>
      <c r="F58" s="103"/>
      <c r="G58" s="103"/>
      <c r="H58" s="103"/>
      <c r="I58" s="103"/>
      <c r="J58" s="103"/>
      <c r="K58" s="107"/>
      <c r="L58" s="105" t="s">
        <v>35</v>
      </c>
      <c r="M58" s="554" t="str">
        <f>IF(K58&lt;&gt;"",VLOOKUP(K58,'DON GIA'!$S$1:$U$19,3,0),"")</f>
        <v/>
      </c>
      <c r="N58" s="554" t="str">
        <f>IF(K58&lt;&gt;"",VLOOKUP(K58,'DON GIA'!$S$1:$V$19,4,0),"")</f>
        <v/>
      </c>
      <c r="O58" s="554" t="str">
        <f t="shared" si="19"/>
        <v/>
      </c>
      <c r="P58" s="554" t="str">
        <f t="shared" si="20"/>
        <v/>
      </c>
      <c r="Q58" s="71" t="s">
        <v>35</v>
      </c>
      <c r="R58" s="103"/>
      <c r="S58" s="103"/>
      <c r="T58" s="554" t="str">
        <f>IF(Q58&lt;&gt;"",VLOOKUP(Q58,'DON GIA'!$H$1:$K$103,4,0),"")</f>
        <v/>
      </c>
      <c r="U58" s="554" t="str">
        <f t="shared" si="21"/>
        <v/>
      </c>
      <c r="V58" s="554"/>
      <c r="W58" s="107" t="s">
        <v>1006</v>
      </c>
      <c r="X58" s="103" t="s">
        <v>27</v>
      </c>
      <c r="Y58" s="108">
        <v>78.95</v>
      </c>
      <c r="Z58" s="109"/>
      <c r="AA58" s="554">
        <f>IF(W58&lt;&gt;"",VLOOKUP(W58,'DON GIA'!$A$1:$D$346,4,0),"")</f>
        <v>109890</v>
      </c>
      <c r="AB58" s="554">
        <f t="shared" si="22"/>
        <v>8675815.5</v>
      </c>
      <c r="AC58" s="71"/>
      <c r="AD58" s="71"/>
      <c r="AE58" s="71"/>
      <c r="AF58" s="71"/>
      <c r="AG58" s="71"/>
      <c r="AH58" s="103"/>
      <c r="AI58" s="71"/>
      <c r="AJ58" s="103"/>
      <c r="AK58" s="103"/>
      <c r="AL58" s="554" t="str">
        <f>IF(AI58&lt;&gt;"",VLOOKUP(AI58,'DON GIA'!$M$1:$P$9,4,0),"")</f>
        <v/>
      </c>
      <c r="AM58" s="554" t="str">
        <f t="shared" si="23"/>
        <v/>
      </c>
      <c r="AN58" s="71"/>
      <c r="AO58" s="103"/>
      <c r="AP58" s="602" t="str">
        <f t="shared" si="0"/>
        <v/>
      </c>
      <c r="AQ58" s="107"/>
      <c r="AR58" s="107"/>
      <c r="AS58" s="593"/>
    </row>
    <row r="59" spans="1:45" outlineLevel="2">
      <c r="A59" s="72">
        <f t="shared" si="24"/>
        <v>4</v>
      </c>
      <c r="B59" s="552" t="str">
        <f>IF(C59&lt;&gt;"",COUNTA($C$9:C59),"")</f>
        <v/>
      </c>
      <c r="C59" s="552"/>
      <c r="D59" s="71"/>
      <c r="E59" s="103"/>
      <c r="F59" s="103"/>
      <c r="G59" s="103"/>
      <c r="H59" s="103"/>
      <c r="I59" s="103"/>
      <c r="J59" s="103"/>
      <c r="K59" s="107"/>
      <c r="L59" s="105" t="s">
        <v>35</v>
      </c>
      <c r="M59" s="554" t="str">
        <f>IF(K59&lt;&gt;"",VLOOKUP(K59,'DON GIA'!$S$1:$U$19,3,0),"")</f>
        <v/>
      </c>
      <c r="N59" s="554" t="str">
        <f>IF(K59&lt;&gt;"",VLOOKUP(K59,'DON GIA'!$S$1:$V$19,4,0),"")</f>
        <v/>
      </c>
      <c r="O59" s="554" t="str">
        <f t="shared" si="19"/>
        <v/>
      </c>
      <c r="P59" s="554" t="str">
        <f t="shared" si="20"/>
        <v/>
      </c>
      <c r="Q59" s="71" t="s">
        <v>35</v>
      </c>
      <c r="R59" s="103"/>
      <c r="S59" s="103"/>
      <c r="T59" s="554" t="str">
        <f>IF(Q59&lt;&gt;"",VLOOKUP(Q59,'DON GIA'!$H$1:$K$103,4,0),"")</f>
        <v/>
      </c>
      <c r="U59" s="554" t="str">
        <f t="shared" si="21"/>
        <v/>
      </c>
      <c r="V59" s="554"/>
      <c r="W59" s="107" t="s">
        <v>1106</v>
      </c>
      <c r="X59" s="103" t="s">
        <v>27</v>
      </c>
      <c r="Y59" s="108">
        <v>1.1200000000000001</v>
      </c>
      <c r="Z59" s="109"/>
      <c r="AA59" s="554">
        <f>IF(W59&lt;&gt;"",VLOOKUP(W59,'DON GIA'!$A$1:$D$346,4,0),"")</f>
        <v>330817</v>
      </c>
      <c r="AB59" s="554">
        <f t="shared" si="22"/>
        <v>370515.04000000004</v>
      </c>
      <c r="AC59" s="71"/>
      <c r="AD59" s="71"/>
      <c r="AE59" s="71"/>
      <c r="AF59" s="71"/>
      <c r="AG59" s="71"/>
      <c r="AH59" s="103"/>
      <c r="AI59" s="71"/>
      <c r="AJ59" s="103"/>
      <c r="AK59" s="103"/>
      <c r="AL59" s="554" t="str">
        <f>IF(AI59&lt;&gt;"",VLOOKUP(AI59,'DON GIA'!$M$1:$P$9,4,0),"")</f>
        <v/>
      </c>
      <c r="AM59" s="554" t="str">
        <f t="shared" si="23"/>
        <v/>
      </c>
      <c r="AN59" s="71"/>
      <c r="AO59" s="103"/>
      <c r="AP59" s="602" t="str">
        <f t="shared" si="0"/>
        <v/>
      </c>
      <c r="AQ59" s="107"/>
      <c r="AR59" s="107"/>
      <c r="AS59" s="593"/>
    </row>
    <row r="60" spans="1:45" ht="37.5" outlineLevel="2">
      <c r="A60" s="72">
        <f t="shared" si="24"/>
        <v>4</v>
      </c>
      <c r="B60" s="552" t="str">
        <f>IF(C60&lt;&gt;"",COUNTA($C$9:C60),"")</f>
        <v/>
      </c>
      <c r="C60" s="552"/>
      <c r="D60" s="71"/>
      <c r="E60" s="103"/>
      <c r="F60" s="103"/>
      <c r="G60" s="103"/>
      <c r="H60" s="103"/>
      <c r="I60" s="103"/>
      <c r="J60" s="103"/>
      <c r="K60" s="107"/>
      <c r="L60" s="105" t="s">
        <v>35</v>
      </c>
      <c r="M60" s="554" t="str">
        <f>IF(K60&lt;&gt;"",VLOOKUP(K60,'DON GIA'!$S$1:$U$19,3,0),"")</f>
        <v/>
      </c>
      <c r="N60" s="554" t="str">
        <f>IF(K60&lt;&gt;"",VLOOKUP(K60,'DON GIA'!$S$1:$V$19,4,0),"")</f>
        <v/>
      </c>
      <c r="O60" s="554" t="str">
        <f t="shared" si="19"/>
        <v/>
      </c>
      <c r="P60" s="554" t="str">
        <f t="shared" si="20"/>
        <v/>
      </c>
      <c r="Q60" s="71" t="s">
        <v>35</v>
      </c>
      <c r="R60" s="103"/>
      <c r="S60" s="103"/>
      <c r="T60" s="554" t="str">
        <f>IF(Q60&lt;&gt;"",VLOOKUP(Q60,'DON GIA'!$H$1:$K$103,4,0),"")</f>
        <v/>
      </c>
      <c r="U60" s="554" t="str">
        <f t="shared" si="21"/>
        <v/>
      </c>
      <c r="V60" s="554"/>
      <c r="W60" s="107" t="s">
        <v>1049</v>
      </c>
      <c r="X60" s="103" t="s">
        <v>42</v>
      </c>
      <c r="Y60" s="108">
        <v>1</v>
      </c>
      <c r="Z60" s="109"/>
      <c r="AA60" s="554">
        <f>IF(W60&lt;&gt;"",VLOOKUP(W60,'DON GIA'!$A$1:$D$346,4,0),"")</f>
        <v>3793079</v>
      </c>
      <c r="AB60" s="554">
        <f t="shared" si="22"/>
        <v>3793079</v>
      </c>
      <c r="AC60" s="71"/>
      <c r="AD60" s="71"/>
      <c r="AE60" s="71"/>
      <c r="AF60" s="71"/>
      <c r="AG60" s="71"/>
      <c r="AH60" s="103"/>
      <c r="AI60" s="71"/>
      <c r="AJ60" s="103"/>
      <c r="AK60" s="103"/>
      <c r="AL60" s="554" t="str">
        <f>IF(AI60&lt;&gt;"",VLOOKUP(AI60,'DON GIA'!$M$1:$P$9,4,0),"")</f>
        <v/>
      </c>
      <c r="AM60" s="554" t="str">
        <f t="shared" si="23"/>
        <v/>
      </c>
      <c r="AN60" s="71"/>
      <c r="AO60" s="103"/>
      <c r="AP60" s="602" t="str">
        <f t="shared" si="0"/>
        <v/>
      </c>
      <c r="AQ60" s="107"/>
      <c r="AR60" s="107"/>
      <c r="AS60" s="593"/>
    </row>
    <row r="61" spans="1:45" outlineLevel="2">
      <c r="A61" s="72">
        <f t="shared" si="24"/>
        <v>4</v>
      </c>
      <c r="B61" s="552" t="str">
        <f>IF(C61&lt;&gt;"",COUNTA($C$9:C61),"")</f>
        <v/>
      </c>
      <c r="C61" s="552"/>
      <c r="D61" s="71"/>
      <c r="E61" s="103"/>
      <c r="F61" s="103"/>
      <c r="G61" s="103"/>
      <c r="H61" s="103"/>
      <c r="I61" s="103"/>
      <c r="J61" s="103"/>
      <c r="K61" s="107"/>
      <c r="L61" s="105" t="s">
        <v>35</v>
      </c>
      <c r="M61" s="554" t="str">
        <f>IF(K61&lt;&gt;"",VLOOKUP(K61,'DON GIA'!$S$1:$U$19,3,0),"")</f>
        <v/>
      </c>
      <c r="N61" s="554" t="str">
        <f>IF(K61&lt;&gt;"",VLOOKUP(K61,'DON GIA'!$S$1:$V$19,4,0),"")</f>
        <v/>
      </c>
      <c r="O61" s="554" t="str">
        <f t="shared" si="19"/>
        <v/>
      </c>
      <c r="P61" s="554" t="str">
        <f t="shared" si="20"/>
        <v/>
      </c>
      <c r="Q61" s="71" t="s">
        <v>35</v>
      </c>
      <c r="R61" s="103"/>
      <c r="S61" s="103"/>
      <c r="T61" s="554" t="str">
        <f>IF(Q61&lt;&gt;"",VLOOKUP(Q61,'DON GIA'!$H$1:$K$103,4,0),"")</f>
        <v/>
      </c>
      <c r="U61" s="554" t="str">
        <f t="shared" si="21"/>
        <v/>
      </c>
      <c r="V61" s="554"/>
      <c r="W61" s="107" t="s">
        <v>35</v>
      </c>
      <c r="X61" s="103"/>
      <c r="Y61" s="108"/>
      <c r="Z61" s="109"/>
      <c r="AA61" s="554" t="str">
        <f>IF(W61&lt;&gt;"",VLOOKUP(W61,'DON GIA'!$A$1:$D$346,4,0),"")</f>
        <v/>
      </c>
      <c r="AB61" s="554" t="str">
        <f t="shared" si="22"/>
        <v/>
      </c>
      <c r="AC61" s="71"/>
      <c r="AD61" s="71"/>
      <c r="AE61" s="71"/>
      <c r="AF61" s="71"/>
      <c r="AG61" s="71"/>
      <c r="AH61" s="103"/>
      <c r="AI61" s="71"/>
      <c r="AJ61" s="103"/>
      <c r="AK61" s="103"/>
      <c r="AL61" s="554" t="str">
        <f>IF(AI61&lt;&gt;"",VLOOKUP(AI61,'DON GIA'!$M$1:$P$9,4,0),"")</f>
        <v/>
      </c>
      <c r="AM61" s="554" t="str">
        <f t="shared" si="23"/>
        <v/>
      </c>
      <c r="AN61" s="71"/>
      <c r="AO61" s="103"/>
      <c r="AP61" s="602" t="str">
        <f t="shared" si="0"/>
        <v/>
      </c>
      <c r="AQ61" s="107"/>
      <c r="AR61" s="107"/>
      <c r="AS61" s="593"/>
    </row>
    <row r="62" spans="1:45" outlineLevel="1">
      <c r="A62" s="84" t="s">
        <v>2155</v>
      </c>
      <c r="B62" s="552"/>
      <c r="C62" s="552"/>
      <c r="D62" s="61"/>
      <c r="E62" s="162"/>
      <c r="F62" s="103"/>
      <c r="G62" s="162"/>
      <c r="H62" s="162"/>
      <c r="I62" s="162"/>
      <c r="J62" s="162"/>
      <c r="K62" s="129"/>
      <c r="L62" s="167">
        <f>SUBTOTAL(9,L63:L75)</f>
        <v>112</v>
      </c>
      <c r="M62" s="553"/>
      <c r="N62" s="553"/>
      <c r="O62" s="553">
        <f>SUBTOTAL(9,O63:O75)</f>
        <v>188048000</v>
      </c>
      <c r="P62" s="553">
        <f>SUBTOTAL(9,P63:P75)</f>
        <v>0</v>
      </c>
      <c r="Q62" s="61"/>
      <c r="R62" s="162"/>
      <c r="S62" s="162">
        <f>SUBTOTAL(9,S63:S75)</f>
        <v>0</v>
      </c>
      <c r="T62" s="553"/>
      <c r="U62" s="553">
        <f>SUBTOTAL(9,U63:U75)</f>
        <v>0</v>
      </c>
      <c r="V62" s="553"/>
      <c r="W62" s="129"/>
      <c r="X62" s="162"/>
      <c r="Y62" s="169">
        <f>SUBTOTAL(9,Y63:Y75)</f>
        <v>209.80300000000005</v>
      </c>
      <c r="Z62" s="170">
        <f>SUBTOTAL(9,Z63:Z75)</f>
        <v>0</v>
      </c>
      <c r="AA62" s="553"/>
      <c r="AB62" s="553">
        <f>SUBTOTAL(9,AB63:AB75)</f>
        <v>460758159.574</v>
      </c>
      <c r="AC62" s="71"/>
      <c r="AD62" s="71"/>
      <c r="AE62" s="71"/>
      <c r="AF62" s="71"/>
      <c r="AG62" s="71"/>
      <c r="AH62" s="103"/>
      <c r="AI62" s="61"/>
      <c r="AJ62" s="162"/>
      <c r="AK62" s="162">
        <f>SUBTOTAL(9,AK63:AK75)</f>
        <v>2</v>
      </c>
      <c r="AL62" s="553"/>
      <c r="AM62" s="553">
        <f>SUBTOTAL(9,AM63:AM75)</f>
        <v>29895920</v>
      </c>
      <c r="AN62" s="61"/>
      <c r="AO62" s="162">
        <f>SUBTOTAL(9,AO63:AO75)</f>
        <v>1</v>
      </c>
      <c r="AP62" s="602">
        <f t="shared" si="0"/>
        <v>678702079.574</v>
      </c>
      <c r="AQ62" s="111"/>
      <c r="AR62" s="111"/>
      <c r="AS62" s="628"/>
    </row>
    <row r="63" spans="1:45" ht="56.25" outlineLevel="2">
      <c r="A63" s="72">
        <f>IF(B63&lt;&gt;"",B63,A61)</f>
        <v>5</v>
      </c>
      <c r="B63" s="552">
        <f>IF(C63&lt;&gt;"",COUNTA($C$9:C63),"")</f>
        <v>5</v>
      </c>
      <c r="C63" s="552">
        <v>445</v>
      </c>
      <c r="D63" s="61" t="s">
        <v>294</v>
      </c>
      <c r="E63" s="103">
        <v>1</v>
      </c>
      <c r="F63" s="103"/>
      <c r="G63" s="103">
        <v>435</v>
      </c>
      <c r="H63" s="103">
        <v>79</v>
      </c>
      <c r="I63" s="103" t="s">
        <v>223</v>
      </c>
      <c r="J63" s="103" t="s">
        <v>224</v>
      </c>
      <c r="K63" s="107" t="s">
        <v>973</v>
      </c>
      <c r="L63" s="105">
        <v>112</v>
      </c>
      <c r="M63" s="554">
        <f>IF(K63&lt;&gt;"",VLOOKUP(K63,'DON GIA'!$S$1:$U$19,3,0),"")</f>
        <v>1679000</v>
      </c>
      <c r="N63" s="554">
        <f>IF(K63&lt;&gt;"",VLOOKUP(K63,'DON GIA'!$S$1:$V$19,4,0),"")</f>
        <v>0</v>
      </c>
      <c r="O63" s="554">
        <f t="shared" ref="O63:O75" si="25">IF(K63&lt;&gt;"",L63*M63,"")</f>
        <v>188048000</v>
      </c>
      <c r="P63" s="554">
        <f t="shared" ref="P63:P75" si="26">IF(K63&lt;&gt;"",L63*N63,"")</f>
        <v>0</v>
      </c>
      <c r="Q63" s="71" t="s">
        <v>35</v>
      </c>
      <c r="R63" s="103"/>
      <c r="S63" s="103"/>
      <c r="T63" s="554" t="str">
        <f>IF(Q63&lt;&gt;"",VLOOKUP(Q63,'DON GIA'!$H$1:$K$103,4,0),"")</f>
        <v/>
      </c>
      <c r="U63" s="554" t="str">
        <f t="shared" ref="U63:U75" si="27">IF(Q63&lt;&gt;"",IF(ISNUMBER(T63),S63*T63,""),"")</f>
        <v/>
      </c>
      <c r="V63" s="554" t="s">
        <v>2163</v>
      </c>
      <c r="W63" s="107" t="s">
        <v>1142</v>
      </c>
      <c r="X63" s="103" t="s">
        <v>27</v>
      </c>
      <c r="Y63" s="108">
        <v>21.32</v>
      </c>
      <c r="Z63" s="109"/>
      <c r="AA63" s="554">
        <f>IF(W63&lt;&gt;"",VLOOKUP(W63,'DON GIA'!$A$1:$D$346,4,0),"")</f>
        <v>3840615</v>
      </c>
      <c r="AB63" s="554">
        <f t="shared" ref="AB63:AB75" si="28">IF(W63&lt;&gt;"",IF(ISNUMBER(AA63),Y63*AA63,""),"")</f>
        <v>81881911.799999997</v>
      </c>
      <c r="AC63" s="71" t="s">
        <v>32</v>
      </c>
      <c r="AD63" s="71" t="s">
        <v>29</v>
      </c>
      <c r="AE63" s="71" t="s">
        <v>36</v>
      </c>
      <c r="AF63" s="71" t="s">
        <v>31</v>
      </c>
      <c r="AG63" s="71" t="s">
        <v>32</v>
      </c>
      <c r="AH63" s="103" t="s">
        <v>41</v>
      </c>
      <c r="AI63" s="71" t="s">
        <v>562</v>
      </c>
      <c r="AJ63" s="103" t="s">
        <v>409</v>
      </c>
      <c r="AK63" s="103">
        <v>1</v>
      </c>
      <c r="AL63" s="554">
        <f>IF(AI63&lt;&gt;"",VLOOKUP(AI63,'DON GIA'!$M$1:$P$9,4,0),"")</f>
        <v>12895920</v>
      </c>
      <c r="AM63" s="554">
        <f t="shared" ref="AM63:AM75" si="29">IF(AI63&lt;&gt;"",AK63*AL63,"")</f>
        <v>12895920</v>
      </c>
      <c r="AN63" s="71" t="s">
        <v>407</v>
      </c>
      <c r="AO63" s="103">
        <v>1</v>
      </c>
      <c r="AP63" s="602" t="str">
        <f t="shared" si="0"/>
        <v/>
      </c>
      <c r="AQ63" s="111" t="s">
        <v>711</v>
      </c>
      <c r="AR63" s="111" t="s">
        <v>1912</v>
      </c>
      <c r="AS63" s="628"/>
    </row>
    <row r="64" spans="1:45" ht="266.25" outlineLevel="2">
      <c r="A64" s="72">
        <f t="shared" ref="A64:A75" si="30">IF(B64&lt;&gt;"",B64,A63)</f>
        <v>5</v>
      </c>
      <c r="B64" s="552" t="str">
        <f>IF(C64&lt;&gt;"",COUNTA($C$9:C64),"")</f>
        <v/>
      </c>
      <c r="C64" s="552"/>
      <c r="D64" s="71" t="s">
        <v>295</v>
      </c>
      <c r="E64" s="103"/>
      <c r="F64" s="103"/>
      <c r="G64" s="103"/>
      <c r="H64" s="103"/>
      <c r="I64" s="103"/>
      <c r="J64" s="103"/>
      <c r="K64" s="107"/>
      <c r="L64" s="105" t="s">
        <v>35</v>
      </c>
      <c r="M64" s="554" t="str">
        <f>IF(K64&lt;&gt;"",VLOOKUP(K64,'DON GIA'!$S$1:$U$19,3,0),"")</f>
        <v/>
      </c>
      <c r="N64" s="554" t="str">
        <f>IF(K64&lt;&gt;"",VLOOKUP(K64,'DON GIA'!$S$1:$V$19,4,0),"")</f>
        <v/>
      </c>
      <c r="O64" s="554" t="str">
        <f t="shared" si="25"/>
        <v/>
      </c>
      <c r="P64" s="554" t="str">
        <f t="shared" si="26"/>
        <v/>
      </c>
      <c r="Q64" s="71" t="s">
        <v>35</v>
      </c>
      <c r="R64" s="103"/>
      <c r="S64" s="103"/>
      <c r="T64" s="554" t="str">
        <f>IF(Q64&lt;&gt;"",VLOOKUP(Q64,'DON GIA'!$H$1:$K$103,4,0),"")</f>
        <v/>
      </c>
      <c r="U64" s="554" t="str">
        <f t="shared" si="27"/>
        <v/>
      </c>
      <c r="V64" s="554"/>
      <c r="W64" s="107" t="s">
        <v>1063</v>
      </c>
      <c r="X64" s="103" t="s">
        <v>27</v>
      </c>
      <c r="Y64" s="108">
        <v>78.95</v>
      </c>
      <c r="Z64" s="109"/>
      <c r="AA64" s="554">
        <f>IF(W64&lt;&gt;"",VLOOKUP(W64,'DON GIA'!$A$1:$D$346,4,0),"")</f>
        <v>3941166</v>
      </c>
      <c r="AB64" s="554">
        <f t="shared" si="28"/>
        <v>311155055.69999999</v>
      </c>
      <c r="AC64" s="71" t="s">
        <v>32</v>
      </c>
      <c r="AD64" s="71" t="s">
        <v>29</v>
      </c>
      <c r="AE64" s="71" t="s">
        <v>30</v>
      </c>
      <c r="AF64" s="71" t="s">
        <v>31</v>
      </c>
      <c r="AG64" s="71" t="s">
        <v>32</v>
      </c>
      <c r="AH64" s="103" t="s">
        <v>33</v>
      </c>
      <c r="AI64" s="71" t="s">
        <v>579</v>
      </c>
      <c r="AJ64" s="103" t="s">
        <v>560</v>
      </c>
      <c r="AK64" s="103">
        <v>1</v>
      </c>
      <c r="AL64" s="554">
        <f>IF(AI64&lt;&gt;"",VLOOKUP(AI64,'DON GIA'!$M$1:$P$9,4,0),"")</f>
        <v>17000000</v>
      </c>
      <c r="AM64" s="554">
        <f t="shared" si="29"/>
        <v>17000000</v>
      </c>
      <c r="AN64" s="71"/>
      <c r="AO64" s="103"/>
      <c r="AP64" s="602" t="str">
        <f t="shared" si="0"/>
        <v/>
      </c>
      <c r="AQ64" s="59" t="s">
        <v>712</v>
      </c>
      <c r="AR64" s="59" t="s">
        <v>1918</v>
      </c>
      <c r="AS64" s="629"/>
    </row>
    <row r="65" spans="1:45" ht="116.25" outlineLevel="2">
      <c r="A65" s="72">
        <f t="shared" si="30"/>
        <v>5</v>
      </c>
      <c r="B65" s="552" t="str">
        <f>IF(C65&lt;&gt;"",COUNTA($C$9:C65),"")</f>
        <v/>
      </c>
      <c r="C65" s="552"/>
      <c r="D65" s="71" t="s">
        <v>71</v>
      </c>
      <c r="E65" s="103"/>
      <c r="F65" s="103"/>
      <c r="G65" s="103"/>
      <c r="H65" s="103"/>
      <c r="I65" s="103"/>
      <c r="J65" s="103"/>
      <c r="K65" s="107"/>
      <c r="L65" s="105" t="s">
        <v>35</v>
      </c>
      <c r="M65" s="554" t="str">
        <f>IF(K65&lt;&gt;"",VLOOKUP(K65,'DON GIA'!$S$1:$U$19,3,0),"")</f>
        <v/>
      </c>
      <c r="N65" s="554" t="str">
        <f>IF(K65&lt;&gt;"",VLOOKUP(K65,'DON GIA'!$S$1:$V$19,4,0),"")</f>
        <v/>
      </c>
      <c r="O65" s="554" t="str">
        <f t="shared" si="25"/>
        <v/>
      </c>
      <c r="P65" s="554" t="str">
        <f t="shared" si="26"/>
        <v/>
      </c>
      <c r="Q65" s="71" t="s">
        <v>35</v>
      </c>
      <c r="R65" s="103"/>
      <c r="S65" s="103"/>
      <c r="T65" s="554" t="str">
        <f>IF(Q65&lt;&gt;"",VLOOKUP(Q65,'DON GIA'!$H$1:$K$103,4,0),"")</f>
        <v/>
      </c>
      <c r="U65" s="554" t="str">
        <f t="shared" si="27"/>
        <v/>
      </c>
      <c r="V65" s="554"/>
      <c r="W65" s="107" t="s">
        <v>1108</v>
      </c>
      <c r="X65" s="103" t="s">
        <v>27</v>
      </c>
      <c r="Y65" s="108">
        <v>7.9</v>
      </c>
      <c r="Z65" s="109"/>
      <c r="AA65" s="554">
        <f>IF(W65&lt;&gt;"",VLOOKUP(W65,'DON GIA'!$A$1:$D$346,4,0),"")</f>
        <v>282038</v>
      </c>
      <c r="AB65" s="554">
        <f t="shared" si="28"/>
        <v>2228100.2000000002</v>
      </c>
      <c r="AC65" s="71"/>
      <c r="AD65" s="71"/>
      <c r="AE65" s="71"/>
      <c r="AF65" s="71"/>
      <c r="AG65" s="71"/>
      <c r="AH65" s="103"/>
      <c r="AI65" s="71"/>
      <c r="AJ65" s="103"/>
      <c r="AK65" s="103"/>
      <c r="AL65" s="554" t="str">
        <f>IF(AI65&lt;&gt;"",VLOOKUP(AI65,'DON GIA'!$M$1:$P$9,4,0),"")</f>
        <v/>
      </c>
      <c r="AM65" s="554" t="str">
        <f t="shared" si="29"/>
        <v/>
      </c>
      <c r="AN65" s="71"/>
      <c r="AO65" s="103"/>
      <c r="AP65" s="602" t="str">
        <f t="shared" si="0"/>
        <v/>
      </c>
      <c r="AQ65" s="59" t="s">
        <v>713</v>
      </c>
      <c r="AR65" s="59" t="s">
        <v>1914</v>
      </c>
      <c r="AS65" s="629"/>
    </row>
    <row r="66" spans="1:45" ht="66.75" outlineLevel="2">
      <c r="A66" s="72">
        <f t="shared" si="30"/>
        <v>5</v>
      </c>
      <c r="B66" s="552" t="str">
        <f>IF(C66&lt;&gt;"",COUNTA($C$9:C66),"")</f>
        <v/>
      </c>
      <c r="C66" s="552"/>
      <c r="D66" s="71"/>
      <c r="E66" s="103"/>
      <c r="F66" s="103"/>
      <c r="G66" s="103"/>
      <c r="H66" s="103"/>
      <c r="I66" s="103"/>
      <c r="J66" s="103"/>
      <c r="K66" s="107"/>
      <c r="L66" s="105" t="s">
        <v>35</v>
      </c>
      <c r="M66" s="554" t="str">
        <f>IF(K66&lt;&gt;"",VLOOKUP(K66,'DON GIA'!$S$1:$U$19,3,0),"")</f>
        <v/>
      </c>
      <c r="N66" s="554" t="str">
        <f>IF(K66&lt;&gt;"",VLOOKUP(K66,'DON GIA'!$S$1:$V$19,4,0),"")</f>
        <v/>
      </c>
      <c r="O66" s="554" t="str">
        <f t="shared" si="25"/>
        <v/>
      </c>
      <c r="P66" s="554" t="str">
        <f t="shared" si="26"/>
        <v/>
      </c>
      <c r="Q66" s="71" t="s">
        <v>35</v>
      </c>
      <c r="R66" s="103"/>
      <c r="S66" s="103"/>
      <c r="T66" s="554" t="str">
        <f>IF(Q66&lt;&gt;"",VLOOKUP(Q66,'DON GIA'!$H$1:$K$103,4,0),"")</f>
        <v/>
      </c>
      <c r="U66" s="554" t="str">
        <f t="shared" si="27"/>
        <v/>
      </c>
      <c r="V66" s="554"/>
      <c r="W66" s="107" t="s">
        <v>1121</v>
      </c>
      <c r="X66" s="103" t="s">
        <v>27</v>
      </c>
      <c r="Y66" s="108">
        <v>2.4</v>
      </c>
      <c r="Z66" s="109"/>
      <c r="AA66" s="554">
        <f>IF(W66&lt;&gt;"",VLOOKUP(W66,'DON GIA'!$A$1:$D$346,4,0),"")</f>
        <v>1398600</v>
      </c>
      <c r="AB66" s="554">
        <f t="shared" si="28"/>
        <v>3356640</v>
      </c>
      <c r="AC66" s="71"/>
      <c r="AD66" s="71"/>
      <c r="AE66" s="71"/>
      <c r="AF66" s="71"/>
      <c r="AG66" s="71"/>
      <c r="AH66" s="103"/>
      <c r="AI66" s="71"/>
      <c r="AJ66" s="103"/>
      <c r="AK66" s="103"/>
      <c r="AL66" s="554" t="str">
        <f>IF(AI66&lt;&gt;"",VLOOKUP(AI66,'DON GIA'!$M$1:$P$9,4,0),"")</f>
        <v/>
      </c>
      <c r="AM66" s="554" t="str">
        <f t="shared" si="29"/>
        <v/>
      </c>
      <c r="AN66" s="71"/>
      <c r="AO66" s="103"/>
      <c r="AP66" s="602" t="str">
        <f t="shared" si="0"/>
        <v/>
      </c>
      <c r="AQ66" s="584" t="s">
        <v>1925</v>
      </c>
      <c r="AR66" s="584" t="s">
        <v>1915</v>
      </c>
      <c r="AS66" s="631"/>
    </row>
    <row r="67" spans="1:45" outlineLevel="2">
      <c r="A67" s="72">
        <f t="shared" si="30"/>
        <v>5</v>
      </c>
      <c r="B67" s="552" t="str">
        <f>IF(C67&lt;&gt;"",COUNTA($C$9:C67),"")</f>
        <v/>
      </c>
      <c r="C67" s="552"/>
      <c r="D67" s="71"/>
      <c r="E67" s="103"/>
      <c r="F67" s="103"/>
      <c r="G67" s="103"/>
      <c r="H67" s="103"/>
      <c r="I67" s="103"/>
      <c r="J67" s="103"/>
      <c r="K67" s="107"/>
      <c r="L67" s="105" t="s">
        <v>35</v>
      </c>
      <c r="M67" s="554" t="str">
        <f>IF(K67&lt;&gt;"",VLOOKUP(K67,'DON GIA'!$S$1:$U$19,3,0),"")</f>
        <v/>
      </c>
      <c r="N67" s="554" t="str">
        <f>IF(K67&lt;&gt;"",VLOOKUP(K67,'DON GIA'!$S$1:$V$19,4,0),"")</f>
        <v/>
      </c>
      <c r="O67" s="554" t="str">
        <f t="shared" si="25"/>
        <v/>
      </c>
      <c r="P67" s="554" t="str">
        <f t="shared" si="26"/>
        <v/>
      </c>
      <c r="Q67" s="71" t="s">
        <v>35</v>
      </c>
      <c r="R67" s="103"/>
      <c r="S67" s="103"/>
      <c r="T67" s="554" t="str">
        <f>IF(Q67&lt;&gt;"",VLOOKUP(Q67,'DON GIA'!$H$1:$K$103,4,0),"")</f>
        <v/>
      </c>
      <c r="U67" s="554" t="str">
        <f t="shared" si="27"/>
        <v/>
      </c>
      <c r="V67" s="554"/>
      <c r="W67" s="107" t="s">
        <v>1130</v>
      </c>
      <c r="X67" s="103" t="s">
        <v>27</v>
      </c>
      <c r="Y67" s="108">
        <v>3.2</v>
      </c>
      <c r="Z67" s="109"/>
      <c r="AA67" s="554">
        <f>IF(W67&lt;&gt;"",VLOOKUP(W67,'DON GIA'!$A$1:$D$346,4,0),"")</f>
        <v>282038</v>
      </c>
      <c r="AB67" s="554">
        <f t="shared" si="28"/>
        <v>902521.60000000009</v>
      </c>
      <c r="AC67" s="71"/>
      <c r="AD67" s="71"/>
      <c r="AE67" s="71"/>
      <c r="AF67" s="71"/>
      <c r="AG67" s="71"/>
      <c r="AH67" s="103"/>
      <c r="AI67" s="71"/>
      <c r="AJ67" s="103"/>
      <c r="AK67" s="103"/>
      <c r="AL67" s="554" t="str">
        <f>IF(AI67&lt;&gt;"",VLOOKUP(AI67,'DON GIA'!$M$1:$P$9,4,0),"")</f>
        <v/>
      </c>
      <c r="AM67" s="554" t="str">
        <f t="shared" si="29"/>
        <v/>
      </c>
      <c r="AN67" s="71"/>
      <c r="AO67" s="103"/>
      <c r="AP67" s="602" t="str">
        <f t="shared" si="0"/>
        <v/>
      </c>
      <c r="AQ67" s="585" t="s">
        <v>1926</v>
      </c>
      <c r="AR67" s="585"/>
      <c r="AS67" s="630"/>
    </row>
    <row r="68" spans="1:45" ht="37.5" outlineLevel="2">
      <c r="A68" s="72">
        <f t="shared" si="30"/>
        <v>5</v>
      </c>
      <c r="B68" s="552" t="str">
        <f>IF(C68&lt;&gt;"",COUNTA($C$9:C68),"")</f>
        <v/>
      </c>
      <c r="C68" s="552"/>
      <c r="D68" s="71"/>
      <c r="E68" s="103"/>
      <c r="F68" s="103"/>
      <c r="G68" s="103"/>
      <c r="H68" s="103"/>
      <c r="I68" s="103"/>
      <c r="J68" s="103"/>
      <c r="K68" s="107"/>
      <c r="L68" s="105" t="s">
        <v>35</v>
      </c>
      <c r="M68" s="554" t="str">
        <f>IF(K68&lt;&gt;"",VLOOKUP(K68,'DON GIA'!$S$1:$U$19,3,0),"")</f>
        <v/>
      </c>
      <c r="N68" s="554" t="str">
        <f>IF(K68&lt;&gt;"",VLOOKUP(K68,'DON GIA'!$S$1:$V$19,4,0),"")</f>
        <v/>
      </c>
      <c r="O68" s="554" t="str">
        <f t="shared" si="25"/>
        <v/>
      </c>
      <c r="P68" s="554" t="str">
        <f t="shared" si="26"/>
        <v/>
      </c>
      <c r="Q68" s="71" t="s">
        <v>35</v>
      </c>
      <c r="R68" s="103"/>
      <c r="S68" s="103"/>
      <c r="T68" s="554" t="str">
        <f>IF(Q68&lt;&gt;"",VLOOKUP(Q68,'DON GIA'!$H$1:$K$103,4,0),"")</f>
        <v/>
      </c>
      <c r="U68" s="554" t="str">
        <f t="shared" si="27"/>
        <v/>
      </c>
      <c r="V68" s="554"/>
      <c r="W68" s="107" t="s">
        <v>1141</v>
      </c>
      <c r="X68" s="103" t="s">
        <v>27</v>
      </c>
      <c r="Y68" s="108">
        <v>4.25</v>
      </c>
      <c r="Z68" s="109"/>
      <c r="AA68" s="554">
        <f>IF(W68&lt;&gt;"",VLOOKUP(W68,'DON GIA'!$A$1:$D$346,4,0),"")</f>
        <v>10375629</v>
      </c>
      <c r="AB68" s="554">
        <f t="shared" si="28"/>
        <v>44096423.25</v>
      </c>
      <c r="AC68" s="71"/>
      <c r="AD68" s="71"/>
      <c r="AE68" s="71"/>
      <c r="AF68" s="71" t="s">
        <v>31</v>
      </c>
      <c r="AG68" s="71"/>
      <c r="AH68" s="103" t="s">
        <v>34</v>
      </c>
      <c r="AI68" s="71"/>
      <c r="AJ68" s="103"/>
      <c r="AK68" s="103"/>
      <c r="AL68" s="554" t="str">
        <f>IF(AI68&lt;&gt;"",VLOOKUP(AI68,'DON GIA'!$M$1:$P$9,4,0),"")</f>
        <v/>
      </c>
      <c r="AM68" s="554" t="str">
        <f t="shared" si="29"/>
        <v/>
      </c>
      <c r="AN68" s="71"/>
      <c r="AO68" s="103"/>
      <c r="AP68" s="602" t="str">
        <f t="shared" si="0"/>
        <v/>
      </c>
      <c r="AQ68" s="107"/>
      <c r="AR68" s="107"/>
      <c r="AS68" s="593"/>
    </row>
    <row r="69" spans="1:45" outlineLevel="2">
      <c r="A69" s="72">
        <f t="shared" si="30"/>
        <v>5</v>
      </c>
      <c r="B69" s="552" t="str">
        <f>IF(C69&lt;&gt;"",COUNTA($C$9:C69),"")</f>
        <v/>
      </c>
      <c r="C69" s="552"/>
      <c r="D69" s="71"/>
      <c r="E69" s="103"/>
      <c r="F69" s="103"/>
      <c r="G69" s="103"/>
      <c r="H69" s="103"/>
      <c r="I69" s="103"/>
      <c r="J69" s="103"/>
      <c r="K69" s="107"/>
      <c r="L69" s="105" t="s">
        <v>35</v>
      </c>
      <c r="M69" s="554" t="str">
        <f>IF(K69&lt;&gt;"",VLOOKUP(K69,'DON GIA'!$S$1:$U$19,3,0),"")</f>
        <v/>
      </c>
      <c r="N69" s="554" t="str">
        <f>IF(K69&lt;&gt;"",VLOOKUP(K69,'DON GIA'!$S$1:$V$19,4,0),"")</f>
        <v/>
      </c>
      <c r="O69" s="554" t="str">
        <f t="shared" si="25"/>
        <v/>
      </c>
      <c r="P69" s="554" t="str">
        <f t="shared" si="26"/>
        <v/>
      </c>
      <c r="Q69" s="71" t="s">
        <v>35</v>
      </c>
      <c r="R69" s="103"/>
      <c r="S69" s="103"/>
      <c r="T69" s="554" t="str">
        <f>IF(Q69&lt;&gt;"",VLOOKUP(Q69,'DON GIA'!$H$1:$K$103,4,0),"")</f>
        <v/>
      </c>
      <c r="U69" s="554" t="str">
        <f t="shared" si="27"/>
        <v/>
      </c>
      <c r="V69" s="554"/>
      <c r="W69" s="107" t="s">
        <v>1151</v>
      </c>
      <c r="X69" s="103" t="s">
        <v>38</v>
      </c>
      <c r="Y69" s="108">
        <v>0.51300000000000001</v>
      </c>
      <c r="Z69" s="109"/>
      <c r="AA69" s="554">
        <f>IF(W69&lt;&gt;"",VLOOKUP(W69,'DON GIA'!$A$1:$D$346,4,0),"")</f>
        <v>2523428</v>
      </c>
      <c r="AB69" s="554">
        <f t="shared" si="28"/>
        <v>1294518.564</v>
      </c>
      <c r="AC69" s="71"/>
      <c r="AD69" s="71"/>
      <c r="AE69" s="71"/>
      <c r="AF69" s="71"/>
      <c r="AG69" s="71"/>
      <c r="AH69" s="103"/>
      <c r="AI69" s="71"/>
      <c r="AJ69" s="103"/>
      <c r="AK69" s="103"/>
      <c r="AL69" s="554" t="str">
        <f>IF(AI69&lt;&gt;"",VLOOKUP(AI69,'DON GIA'!$M$1:$P$9,4,0),"")</f>
        <v/>
      </c>
      <c r="AM69" s="554" t="str">
        <f t="shared" si="29"/>
        <v/>
      </c>
      <c r="AN69" s="71"/>
      <c r="AO69" s="103"/>
      <c r="AP69" s="602" t="str">
        <f t="shared" si="0"/>
        <v/>
      </c>
      <c r="AQ69" s="107"/>
      <c r="AR69" s="107"/>
      <c r="AS69" s="593"/>
    </row>
    <row r="70" spans="1:45" outlineLevel="2">
      <c r="A70" s="72">
        <f t="shared" si="30"/>
        <v>5</v>
      </c>
      <c r="B70" s="552" t="str">
        <f>IF(C70&lt;&gt;"",COUNTA($C$9:C70),"")</f>
        <v/>
      </c>
      <c r="C70" s="552"/>
      <c r="D70" s="71"/>
      <c r="E70" s="103"/>
      <c r="F70" s="103"/>
      <c r="G70" s="103"/>
      <c r="H70" s="103"/>
      <c r="I70" s="103"/>
      <c r="J70" s="103"/>
      <c r="K70" s="107"/>
      <c r="L70" s="105" t="s">
        <v>35</v>
      </c>
      <c r="M70" s="554" t="str">
        <f>IF(K70&lt;&gt;"",VLOOKUP(K70,'DON GIA'!$S$1:$U$19,3,0),"")</f>
        <v/>
      </c>
      <c r="N70" s="554" t="str">
        <f>IF(K70&lt;&gt;"",VLOOKUP(K70,'DON GIA'!$S$1:$V$19,4,0),"")</f>
        <v/>
      </c>
      <c r="O70" s="554" t="str">
        <f t="shared" si="25"/>
        <v/>
      </c>
      <c r="P70" s="554" t="str">
        <f t="shared" si="26"/>
        <v/>
      </c>
      <c r="Q70" s="71" t="s">
        <v>35</v>
      </c>
      <c r="R70" s="103"/>
      <c r="S70" s="103"/>
      <c r="T70" s="554" t="str">
        <f>IF(Q70&lt;&gt;"",VLOOKUP(Q70,'DON GIA'!$H$1:$K$103,4,0),"")</f>
        <v/>
      </c>
      <c r="U70" s="554" t="str">
        <f t="shared" si="27"/>
        <v/>
      </c>
      <c r="V70" s="554"/>
      <c r="W70" s="107" t="s">
        <v>1106</v>
      </c>
      <c r="X70" s="103" t="s">
        <v>27</v>
      </c>
      <c r="Y70" s="108">
        <v>1.1200000000000001</v>
      </c>
      <c r="Z70" s="109"/>
      <c r="AA70" s="554">
        <f>IF(W70&lt;&gt;"",VLOOKUP(W70,'DON GIA'!$A$1:$D$346,4,0),"")</f>
        <v>330817</v>
      </c>
      <c r="AB70" s="554">
        <f t="shared" si="28"/>
        <v>370515.04000000004</v>
      </c>
      <c r="AC70" s="71"/>
      <c r="AD70" s="71"/>
      <c r="AE70" s="71"/>
      <c r="AF70" s="71"/>
      <c r="AG70" s="71"/>
      <c r="AH70" s="103"/>
      <c r="AI70" s="71"/>
      <c r="AJ70" s="103"/>
      <c r="AK70" s="103"/>
      <c r="AL70" s="554" t="str">
        <f>IF(AI70&lt;&gt;"",VLOOKUP(AI70,'DON GIA'!$M$1:$P$9,4,0),"")</f>
        <v/>
      </c>
      <c r="AM70" s="554" t="str">
        <f t="shared" si="29"/>
        <v/>
      </c>
      <c r="AN70" s="71"/>
      <c r="AO70" s="103"/>
      <c r="AP70" s="602" t="str">
        <f t="shared" si="0"/>
        <v/>
      </c>
      <c r="AQ70" s="107"/>
      <c r="AR70" s="107"/>
      <c r="AS70" s="593"/>
    </row>
    <row r="71" spans="1:45" outlineLevel="2">
      <c r="A71" s="72">
        <f t="shared" si="30"/>
        <v>5</v>
      </c>
      <c r="B71" s="552" t="str">
        <f>IF(C71&lt;&gt;"",COUNTA($C$9:C71),"")</f>
        <v/>
      </c>
      <c r="C71" s="552"/>
      <c r="D71" s="71"/>
      <c r="E71" s="103"/>
      <c r="F71" s="103"/>
      <c r="G71" s="103"/>
      <c r="H71" s="103"/>
      <c r="I71" s="103"/>
      <c r="J71" s="103"/>
      <c r="K71" s="107"/>
      <c r="L71" s="105" t="s">
        <v>35</v>
      </c>
      <c r="M71" s="554" t="str">
        <f>IF(K71&lt;&gt;"",VLOOKUP(K71,'DON GIA'!$S$1:$U$19,3,0),"")</f>
        <v/>
      </c>
      <c r="N71" s="554" t="str">
        <f>IF(K71&lt;&gt;"",VLOOKUP(K71,'DON GIA'!$S$1:$V$19,4,0),"")</f>
        <v/>
      </c>
      <c r="O71" s="554" t="str">
        <f t="shared" si="25"/>
        <v/>
      </c>
      <c r="P71" s="554" t="str">
        <f t="shared" si="26"/>
        <v/>
      </c>
      <c r="Q71" s="71" t="s">
        <v>35</v>
      </c>
      <c r="R71" s="103"/>
      <c r="S71" s="103"/>
      <c r="T71" s="554" t="str">
        <f>IF(Q71&lt;&gt;"",VLOOKUP(Q71,'DON GIA'!$H$1:$K$103,4,0),"")</f>
        <v/>
      </c>
      <c r="U71" s="554" t="str">
        <f t="shared" si="27"/>
        <v/>
      </c>
      <c r="V71" s="554"/>
      <c r="W71" s="107" t="s">
        <v>1001</v>
      </c>
      <c r="X71" s="103" t="s">
        <v>27</v>
      </c>
      <c r="Y71" s="108">
        <v>7.28</v>
      </c>
      <c r="Z71" s="109"/>
      <c r="AA71" s="554">
        <f>IF(W71&lt;&gt;"",VLOOKUP(W71,'DON GIA'!$A$1:$D$346,4,0),"")</f>
        <v>295078</v>
      </c>
      <c r="AB71" s="554">
        <f t="shared" si="28"/>
        <v>2148167.84</v>
      </c>
      <c r="AC71" s="71"/>
      <c r="AD71" s="71"/>
      <c r="AE71" s="71"/>
      <c r="AF71" s="71"/>
      <c r="AG71" s="71"/>
      <c r="AH71" s="103"/>
      <c r="AI71" s="71"/>
      <c r="AJ71" s="103"/>
      <c r="AK71" s="103"/>
      <c r="AL71" s="554" t="str">
        <f>IF(AI71&lt;&gt;"",VLOOKUP(AI71,'DON GIA'!$M$1:$P$9,4,0),"")</f>
        <v/>
      </c>
      <c r="AM71" s="554" t="str">
        <f t="shared" si="29"/>
        <v/>
      </c>
      <c r="AN71" s="71"/>
      <c r="AO71" s="103"/>
      <c r="AP71" s="602" t="str">
        <f t="shared" si="0"/>
        <v/>
      </c>
      <c r="AQ71" s="107"/>
      <c r="AR71" s="107"/>
      <c r="AS71" s="593"/>
    </row>
    <row r="72" spans="1:45" outlineLevel="2">
      <c r="A72" s="72">
        <f t="shared" si="30"/>
        <v>5</v>
      </c>
      <c r="B72" s="552" t="str">
        <f>IF(C72&lt;&gt;"",COUNTA($C$9:C72),"")</f>
        <v/>
      </c>
      <c r="C72" s="552"/>
      <c r="D72" s="71"/>
      <c r="E72" s="103"/>
      <c r="F72" s="103"/>
      <c r="G72" s="103"/>
      <c r="H72" s="103"/>
      <c r="I72" s="103"/>
      <c r="J72" s="103"/>
      <c r="K72" s="107"/>
      <c r="L72" s="105" t="s">
        <v>35</v>
      </c>
      <c r="M72" s="554" t="str">
        <f>IF(K72&lt;&gt;"",VLOOKUP(K72,'DON GIA'!$S$1:$U$19,3,0),"")</f>
        <v/>
      </c>
      <c r="N72" s="554" t="str">
        <f>IF(K72&lt;&gt;"",VLOOKUP(K72,'DON GIA'!$S$1:$V$19,4,0),"")</f>
        <v/>
      </c>
      <c r="O72" s="554" t="str">
        <f t="shared" si="25"/>
        <v/>
      </c>
      <c r="P72" s="554" t="str">
        <f t="shared" si="26"/>
        <v/>
      </c>
      <c r="Q72" s="71" t="s">
        <v>35</v>
      </c>
      <c r="R72" s="103"/>
      <c r="S72" s="103"/>
      <c r="T72" s="554" t="str">
        <f>IF(Q72&lt;&gt;"",VLOOKUP(Q72,'DON GIA'!$H$1:$K$103,4,0),"")</f>
        <v/>
      </c>
      <c r="U72" s="554" t="str">
        <f t="shared" si="27"/>
        <v/>
      </c>
      <c r="V72" s="554"/>
      <c r="W72" s="107" t="s">
        <v>1105</v>
      </c>
      <c r="X72" s="103" t="s">
        <v>27</v>
      </c>
      <c r="Y72" s="108">
        <v>2.92</v>
      </c>
      <c r="Z72" s="109"/>
      <c r="AA72" s="554">
        <f>IF(W72&lt;&gt;"",VLOOKUP(W72,'DON GIA'!$A$1:$D$346,4,0),"")</f>
        <v>292949</v>
      </c>
      <c r="AB72" s="554">
        <f t="shared" si="28"/>
        <v>855411.08</v>
      </c>
      <c r="AC72" s="71"/>
      <c r="AD72" s="71"/>
      <c r="AE72" s="71"/>
      <c r="AF72" s="71"/>
      <c r="AG72" s="71"/>
      <c r="AH72" s="103"/>
      <c r="AI72" s="71"/>
      <c r="AJ72" s="103"/>
      <c r="AK72" s="103"/>
      <c r="AL72" s="554" t="str">
        <f>IF(AI72&lt;&gt;"",VLOOKUP(AI72,'DON GIA'!$M$1:$P$9,4,0),"")</f>
        <v/>
      </c>
      <c r="AM72" s="554" t="str">
        <f t="shared" si="29"/>
        <v/>
      </c>
      <c r="AN72" s="71"/>
      <c r="AO72" s="103"/>
      <c r="AP72" s="602" t="str">
        <f t="shared" ref="AP72:AP135" si="31">IF(C73&lt;&gt;"",O72+P72+U72+AB72+AM72,"")</f>
        <v/>
      </c>
      <c r="AQ72" s="107"/>
      <c r="AR72" s="107"/>
      <c r="AS72" s="593"/>
    </row>
    <row r="73" spans="1:45" outlineLevel="2">
      <c r="A73" s="72">
        <f t="shared" si="30"/>
        <v>5</v>
      </c>
      <c r="B73" s="552" t="str">
        <f>IF(C73&lt;&gt;"",COUNTA($C$9:C73),"")</f>
        <v/>
      </c>
      <c r="C73" s="552"/>
      <c r="D73" s="71"/>
      <c r="E73" s="103"/>
      <c r="F73" s="103"/>
      <c r="G73" s="103"/>
      <c r="H73" s="103"/>
      <c r="I73" s="103"/>
      <c r="J73" s="103"/>
      <c r="K73" s="107"/>
      <c r="L73" s="105" t="s">
        <v>35</v>
      </c>
      <c r="M73" s="554" t="str">
        <f>IF(K73&lt;&gt;"",VLOOKUP(K73,'DON GIA'!$S$1:$U$19,3,0),"")</f>
        <v/>
      </c>
      <c r="N73" s="554" t="str">
        <f>IF(K73&lt;&gt;"",VLOOKUP(K73,'DON GIA'!$S$1:$V$19,4,0),"")</f>
        <v/>
      </c>
      <c r="O73" s="554" t="str">
        <f t="shared" si="25"/>
        <v/>
      </c>
      <c r="P73" s="554" t="str">
        <f t="shared" si="26"/>
        <v/>
      </c>
      <c r="Q73" s="71" t="s">
        <v>35</v>
      </c>
      <c r="R73" s="103"/>
      <c r="S73" s="103"/>
      <c r="T73" s="554" t="str">
        <f>IF(Q73&lt;&gt;"",VLOOKUP(Q73,'DON GIA'!$H$1:$K$103,4,0),"")</f>
        <v/>
      </c>
      <c r="U73" s="554" t="str">
        <f t="shared" si="27"/>
        <v/>
      </c>
      <c r="V73" s="554"/>
      <c r="W73" s="107" t="s">
        <v>1006</v>
      </c>
      <c r="X73" s="103" t="s">
        <v>27</v>
      </c>
      <c r="Y73" s="108">
        <v>78.95</v>
      </c>
      <c r="Z73" s="109"/>
      <c r="AA73" s="554">
        <f>IF(W73&lt;&gt;"",VLOOKUP(W73,'DON GIA'!$A$1:$D$346,4,0),"")</f>
        <v>109890</v>
      </c>
      <c r="AB73" s="554">
        <f t="shared" si="28"/>
        <v>8675815.5</v>
      </c>
      <c r="AC73" s="71"/>
      <c r="AD73" s="71"/>
      <c r="AE73" s="71"/>
      <c r="AF73" s="71"/>
      <c r="AG73" s="71"/>
      <c r="AH73" s="103"/>
      <c r="AI73" s="71"/>
      <c r="AJ73" s="103"/>
      <c r="AK73" s="103"/>
      <c r="AL73" s="554" t="str">
        <f>IF(AI73&lt;&gt;"",VLOOKUP(AI73,'DON GIA'!$M$1:$P$9,4,0),"")</f>
        <v/>
      </c>
      <c r="AM73" s="554" t="str">
        <f t="shared" si="29"/>
        <v/>
      </c>
      <c r="AN73" s="71"/>
      <c r="AO73" s="103"/>
      <c r="AP73" s="602" t="str">
        <f t="shared" si="31"/>
        <v/>
      </c>
      <c r="AQ73" s="107"/>
      <c r="AR73" s="107"/>
      <c r="AS73" s="593"/>
    </row>
    <row r="74" spans="1:45" ht="37.5" outlineLevel="2">
      <c r="A74" s="72">
        <f t="shared" si="30"/>
        <v>5</v>
      </c>
      <c r="B74" s="552" t="str">
        <f>IF(C74&lt;&gt;"",COUNTA($C$9:C74),"")</f>
        <v/>
      </c>
      <c r="C74" s="552"/>
      <c r="D74" s="71"/>
      <c r="E74" s="103"/>
      <c r="F74" s="103"/>
      <c r="G74" s="103"/>
      <c r="H74" s="103"/>
      <c r="I74" s="103"/>
      <c r="J74" s="103"/>
      <c r="K74" s="107"/>
      <c r="L74" s="105" t="s">
        <v>35</v>
      </c>
      <c r="M74" s="554" t="str">
        <f>IF(K74&lt;&gt;"",VLOOKUP(K74,'DON GIA'!$S$1:$U$19,3,0),"")</f>
        <v/>
      </c>
      <c r="N74" s="554" t="str">
        <f>IF(K74&lt;&gt;"",VLOOKUP(K74,'DON GIA'!$S$1:$V$19,4,0),"")</f>
        <v/>
      </c>
      <c r="O74" s="554" t="str">
        <f t="shared" si="25"/>
        <v/>
      </c>
      <c r="P74" s="554" t="str">
        <f t="shared" si="26"/>
        <v/>
      </c>
      <c r="Q74" s="71" t="s">
        <v>35</v>
      </c>
      <c r="R74" s="103"/>
      <c r="S74" s="103"/>
      <c r="T74" s="554" t="str">
        <f>IF(Q74&lt;&gt;"",VLOOKUP(Q74,'DON GIA'!$H$1:$K$103,4,0),"")</f>
        <v/>
      </c>
      <c r="U74" s="554" t="str">
        <f t="shared" si="27"/>
        <v/>
      </c>
      <c r="V74" s="554"/>
      <c r="W74" s="107" t="s">
        <v>1049</v>
      </c>
      <c r="X74" s="103" t="s">
        <v>42</v>
      </c>
      <c r="Y74" s="108">
        <v>1</v>
      </c>
      <c r="Z74" s="109"/>
      <c r="AA74" s="554">
        <f>IF(W74&lt;&gt;"",VLOOKUP(W74,'DON GIA'!$A$1:$D$346,4,0),"")</f>
        <v>3793079</v>
      </c>
      <c r="AB74" s="554">
        <f t="shared" si="28"/>
        <v>3793079</v>
      </c>
      <c r="AC74" s="71"/>
      <c r="AD74" s="71"/>
      <c r="AE74" s="71"/>
      <c r="AF74" s="71"/>
      <c r="AG74" s="71"/>
      <c r="AH74" s="103"/>
      <c r="AI74" s="71"/>
      <c r="AJ74" s="103"/>
      <c r="AK74" s="103"/>
      <c r="AL74" s="554" t="str">
        <f>IF(AI74&lt;&gt;"",VLOOKUP(AI74,'DON GIA'!$M$1:$P$9,4,0),"")</f>
        <v/>
      </c>
      <c r="AM74" s="554" t="str">
        <f t="shared" si="29"/>
        <v/>
      </c>
      <c r="AN74" s="71"/>
      <c r="AO74" s="103"/>
      <c r="AP74" s="602" t="str">
        <f t="shared" si="31"/>
        <v/>
      </c>
      <c r="AQ74" s="107"/>
      <c r="AR74" s="107"/>
      <c r="AS74" s="593"/>
    </row>
    <row r="75" spans="1:45" outlineLevel="2">
      <c r="A75" s="72">
        <f t="shared" si="30"/>
        <v>5</v>
      </c>
      <c r="B75" s="552" t="str">
        <f>IF(C75&lt;&gt;"",COUNTA($C$9:C75),"")</f>
        <v/>
      </c>
      <c r="C75" s="552"/>
      <c r="D75" s="71"/>
      <c r="E75" s="103"/>
      <c r="F75" s="103"/>
      <c r="G75" s="103"/>
      <c r="H75" s="103"/>
      <c r="I75" s="103"/>
      <c r="J75" s="103"/>
      <c r="K75" s="107"/>
      <c r="L75" s="105" t="s">
        <v>35</v>
      </c>
      <c r="M75" s="554" t="str">
        <f>IF(K75&lt;&gt;"",VLOOKUP(K75,'DON GIA'!$S$1:$U$19,3,0),"")</f>
        <v/>
      </c>
      <c r="N75" s="554" t="str">
        <f>IF(K75&lt;&gt;"",VLOOKUP(K75,'DON GIA'!$S$1:$V$19,4,0),"")</f>
        <v/>
      </c>
      <c r="O75" s="554" t="str">
        <f t="shared" si="25"/>
        <v/>
      </c>
      <c r="P75" s="554" t="str">
        <f t="shared" si="26"/>
        <v/>
      </c>
      <c r="Q75" s="71" t="s">
        <v>35</v>
      </c>
      <c r="R75" s="103"/>
      <c r="S75" s="103"/>
      <c r="T75" s="554" t="str">
        <f>IF(Q75&lt;&gt;"",VLOOKUP(Q75,'DON GIA'!$H$1:$K$103,4,0),"")</f>
        <v/>
      </c>
      <c r="U75" s="554" t="str">
        <f t="shared" si="27"/>
        <v/>
      </c>
      <c r="V75" s="554"/>
      <c r="W75" s="107" t="s">
        <v>35</v>
      </c>
      <c r="X75" s="103"/>
      <c r="Y75" s="108"/>
      <c r="Z75" s="109"/>
      <c r="AA75" s="554" t="str">
        <f>IF(W75&lt;&gt;"",VLOOKUP(W75,'DON GIA'!$A$1:$D$346,4,0),"")</f>
        <v/>
      </c>
      <c r="AB75" s="554" t="str">
        <f t="shared" si="28"/>
        <v/>
      </c>
      <c r="AC75" s="71"/>
      <c r="AD75" s="71"/>
      <c r="AE75" s="71"/>
      <c r="AF75" s="71"/>
      <c r="AG75" s="71"/>
      <c r="AH75" s="103"/>
      <c r="AI75" s="71"/>
      <c r="AJ75" s="103"/>
      <c r="AK75" s="103"/>
      <c r="AL75" s="554" t="str">
        <f>IF(AI75&lt;&gt;"",VLOOKUP(AI75,'DON GIA'!$M$1:$P$9,4,0),"")</f>
        <v/>
      </c>
      <c r="AM75" s="554" t="str">
        <f t="shared" si="29"/>
        <v/>
      </c>
      <c r="AN75" s="71"/>
      <c r="AO75" s="103"/>
      <c r="AP75" s="602" t="str">
        <f t="shared" si="31"/>
        <v/>
      </c>
      <c r="AQ75" s="107"/>
      <c r="AR75" s="107"/>
      <c r="AS75" s="593"/>
    </row>
    <row r="76" spans="1:45" outlineLevel="1">
      <c r="A76" s="84" t="s">
        <v>2154</v>
      </c>
      <c r="B76" s="552"/>
      <c r="C76" s="552"/>
      <c r="D76" s="61"/>
      <c r="E76" s="162"/>
      <c r="F76" s="103"/>
      <c r="G76" s="162"/>
      <c r="H76" s="162"/>
      <c r="I76" s="162"/>
      <c r="J76" s="162"/>
      <c r="K76" s="129"/>
      <c r="L76" s="167">
        <f>SUBTOTAL(9,L77:L87)</f>
        <v>111.9</v>
      </c>
      <c r="M76" s="553"/>
      <c r="N76" s="553"/>
      <c r="O76" s="553">
        <f>SUBTOTAL(9,O77:O87)</f>
        <v>187880100</v>
      </c>
      <c r="P76" s="553">
        <f>SUBTOTAL(9,P77:P87)</f>
        <v>0</v>
      </c>
      <c r="Q76" s="61"/>
      <c r="R76" s="162"/>
      <c r="S76" s="162">
        <f>SUBTOTAL(9,S77:S87)</f>
        <v>0</v>
      </c>
      <c r="T76" s="553"/>
      <c r="U76" s="553">
        <f>SUBTOTAL(9,U77:U87)</f>
        <v>0</v>
      </c>
      <c r="V76" s="553"/>
      <c r="W76" s="129"/>
      <c r="X76" s="162"/>
      <c r="Y76" s="169">
        <f>SUBTOTAL(9,Y77:Y87)</f>
        <v>225.69199999999998</v>
      </c>
      <c r="Z76" s="170">
        <f>SUBTOTAL(9,Z77:Z87)</f>
        <v>0</v>
      </c>
      <c r="AA76" s="553"/>
      <c r="AB76" s="553">
        <f>SUBTOTAL(9,AB77:AB87)</f>
        <v>393095364.2159999</v>
      </c>
      <c r="AC76" s="71"/>
      <c r="AD76" s="71"/>
      <c r="AE76" s="71"/>
      <c r="AF76" s="71"/>
      <c r="AG76" s="71"/>
      <c r="AH76" s="103"/>
      <c r="AI76" s="61"/>
      <c r="AJ76" s="162"/>
      <c r="AK76" s="162">
        <f>SUBTOTAL(9,AK77:AK87)</f>
        <v>4</v>
      </c>
      <c r="AL76" s="553"/>
      <c r="AM76" s="553">
        <f>SUBTOTAL(9,AM77:AM87)</f>
        <v>51687760</v>
      </c>
      <c r="AN76" s="61"/>
      <c r="AO76" s="162">
        <f>SUBTOTAL(9,AO77:AO87)</f>
        <v>1</v>
      </c>
      <c r="AP76" s="602">
        <f t="shared" si="31"/>
        <v>632663224.21599984</v>
      </c>
      <c r="AQ76" s="111"/>
      <c r="AR76" s="111"/>
      <c r="AS76" s="628"/>
    </row>
    <row r="77" spans="1:45" ht="56.25" outlineLevel="2">
      <c r="A77" s="72">
        <f>IF(B77&lt;&gt;"",B77,A75)</f>
        <v>6</v>
      </c>
      <c r="B77" s="552">
        <f>IF(C77&lt;&gt;"",COUNTA($C$9:C77),"")</f>
        <v>6</v>
      </c>
      <c r="C77" s="552">
        <v>430</v>
      </c>
      <c r="D77" s="61" t="s">
        <v>245</v>
      </c>
      <c r="E77" s="103">
        <v>3</v>
      </c>
      <c r="F77" s="103"/>
      <c r="G77" s="103">
        <v>434</v>
      </c>
      <c r="H77" s="103">
        <v>79</v>
      </c>
      <c r="I77" s="103" t="s">
        <v>223</v>
      </c>
      <c r="J77" s="103" t="s">
        <v>224</v>
      </c>
      <c r="K77" s="107" t="s">
        <v>973</v>
      </c>
      <c r="L77" s="105">
        <v>111.9</v>
      </c>
      <c r="M77" s="554">
        <f>IF(K77&lt;&gt;"",VLOOKUP(K77,'DON GIA'!$S$1:$U$19,3,0),"")</f>
        <v>1679000</v>
      </c>
      <c r="N77" s="554">
        <f>IF(K77&lt;&gt;"",VLOOKUP(K77,'DON GIA'!$S$1:$V$19,4,0),"")</f>
        <v>0</v>
      </c>
      <c r="O77" s="554">
        <f t="shared" ref="O77:O87" si="32">IF(K77&lt;&gt;"",L77*M77,"")</f>
        <v>187880100</v>
      </c>
      <c r="P77" s="554">
        <f t="shared" ref="P77:P87" si="33">IF(K77&lt;&gt;"",L77*N77,"")</f>
        <v>0</v>
      </c>
      <c r="Q77" s="71" t="s">
        <v>35</v>
      </c>
      <c r="R77" s="103"/>
      <c r="S77" s="103"/>
      <c r="T77" s="554" t="str">
        <f>IF(Q77&lt;&gt;"",VLOOKUP(Q77,'DON GIA'!$H$1:$K$103,4,0),"")</f>
        <v/>
      </c>
      <c r="U77" s="554" t="str">
        <f t="shared" ref="U77:U87" si="34">IF(Q77&lt;&gt;"",IF(ISNUMBER(T77),S77*T77,""),"")</f>
        <v/>
      </c>
      <c r="V77" s="554" t="s">
        <v>2163</v>
      </c>
      <c r="W77" s="107" t="s">
        <v>1142</v>
      </c>
      <c r="X77" s="103" t="s">
        <v>27</v>
      </c>
      <c r="Y77" s="108">
        <v>15.6</v>
      </c>
      <c r="Z77" s="109"/>
      <c r="AA77" s="554">
        <f>IF(W77&lt;&gt;"",VLOOKUP(W77,'DON GIA'!$A$1:$D$346,4,0),"")</f>
        <v>3840615</v>
      </c>
      <c r="AB77" s="554">
        <f t="shared" ref="AB77:AB87" si="35">IF(W77&lt;&gt;"",IF(ISNUMBER(AA77),Y77*AA77,""),"")</f>
        <v>59913594</v>
      </c>
      <c r="AC77" s="71" t="s">
        <v>28</v>
      </c>
      <c r="AD77" s="71" t="s">
        <v>29</v>
      </c>
      <c r="AE77" s="71" t="s">
        <v>34</v>
      </c>
      <c r="AF77" s="71" t="s">
        <v>31</v>
      </c>
      <c r="AG77" s="71" t="s">
        <v>32</v>
      </c>
      <c r="AH77" s="103" t="s">
        <v>41</v>
      </c>
      <c r="AI77" s="71" t="s">
        <v>562</v>
      </c>
      <c r="AJ77" s="103" t="s">
        <v>409</v>
      </c>
      <c r="AK77" s="103">
        <v>3</v>
      </c>
      <c r="AL77" s="554">
        <f>IF(AI77&lt;&gt;"",VLOOKUP(AI77,'DON GIA'!$M$1:$P$9,4,0),"")</f>
        <v>12895920</v>
      </c>
      <c r="AM77" s="554">
        <f t="shared" ref="AM77:AM87" si="36">IF(AI77&lt;&gt;"",AK77*AL77,"")</f>
        <v>38687760</v>
      </c>
      <c r="AN77" s="71" t="s">
        <v>407</v>
      </c>
      <c r="AO77" s="103">
        <v>1</v>
      </c>
      <c r="AP77" s="602" t="str">
        <f t="shared" si="31"/>
        <v/>
      </c>
      <c r="AQ77" s="111" t="s">
        <v>673</v>
      </c>
      <c r="AR77" s="111" t="s">
        <v>1912</v>
      </c>
      <c r="AS77" s="628"/>
    </row>
    <row r="78" spans="1:45" ht="266.25" outlineLevel="2">
      <c r="A78" s="72">
        <f t="shared" ref="A78:A87" si="37">IF(B78&lt;&gt;"",B78,A77)</f>
        <v>6</v>
      </c>
      <c r="B78" s="552" t="str">
        <f>IF(C78&lt;&gt;"",COUNTA($C$9:C78),"")</f>
        <v/>
      </c>
      <c r="C78" s="552"/>
      <c r="D78" s="71" t="s">
        <v>246</v>
      </c>
      <c r="E78" s="103"/>
      <c r="F78" s="103"/>
      <c r="G78" s="103"/>
      <c r="H78" s="103"/>
      <c r="I78" s="103"/>
      <c r="J78" s="103"/>
      <c r="K78" s="107"/>
      <c r="L78" s="105" t="s">
        <v>35</v>
      </c>
      <c r="M78" s="554" t="str">
        <f>IF(K78&lt;&gt;"",VLOOKUP(K78,'DON GIA'!$S$1:$U$19,3,0),"")</f>
        <v/>
      </c>
      <c r="N78" s="554" t="str">
        <f>IF(K78&lt;&gt;"",VLOOKUP(K78,'DON GIA'!$S$1:$V$19,4,0),"")</f>
        <v/>
      </c>
      <c r="O78" s="554" t="str">
        <f t="shared" si="32"/>
        <v/>
      </c>
      <c r="P78" s="554" t="str">
        <f t="shared" si="33"/>
        <v/>
      </c>
      <c r="Q78" s="71" t="s">
        <v>35</v>
      </c>
      <c r="R78" s="103"/>
      <c r="S78" s="103"/>
      <c r="T78" s="554" t="str">
        <f>IF(Q78&lt;&gt;"",VLOOKUP(Q78,'DON GIA'!$H$1:$K$103,4,0),"")</f>
        <v/>
      </c>
      <c r="U78" s="554" t="str">
        <f t="shared" si="34"/>
        <v/>
      </c>
      <c r="V78" s="554"/>
      <c r="W78" s="107" t="s">
        <v>1063</v>
      </c>
      <c r="X78" s="103" t="s">
        <v>27</v>
      </c>
      <c r="Y78" s="108">
        <v>59.8</v>
      </c>
      <c r="Z78" s="109"/>
      <c r="AA78" s="554">
        <f>IF(W78&lt;&gt;"",VLOOKUP(W78,'DON GIA'!$A$1:$D$346,4,0),"")</f>
        <v>3941166</v>
      </c>
      <c r="AB78" s="554">
        <f t="shared" si="35"/>
        <v>235681726.79999998</v>
      </c>
      <c r="AC78" s="71" t="s">
        <v>28</v>
      </c>
      <c r="AD78" s="71" t="s">
        <v>29</v>
      </c>
      <c r="AE78" s="71" t="s">
        <v>30</v>
      </c>
      <c r="AF78" s="71" t="s">
        <v>31</v>
      </c>
      <c r="AG78" s="71" t="s">
        <v>32</v>
      </c>
      <c r="AH78" s="103" t="s">
        <v>33</v>
      </c>
      <c r="AI78" s="71" t="s">
        <v>578</v>
      </c>
      <c r="AJ78" s="103" t="s">
        <v>560</v>
      </c>
      <c r="AK78" s="103">
        <v>1</v>
      </c>
      <c r="AL78" s="554">
        <f>IF(AI78&lt;&gt;"",VLOOKUP(AI78,'DON GIA'!$M$1:$P$9,4,0),"")</f>
        <v>13000000</v>
      </c>
      <c r="AM78" s="554">
        <f t="shared" si="36"/>
        <v>13000000</v>
      </c>
      <c r="AN78" s="71"/>
      <c r="AO78" s="103"/>
      <c r="AP78" s="602" t="str">
        <f t="shared" si="31"/>
        <v/>
      </c>
      <c r="AQ78" s="59" t="s">
        <v>674</v>
      </c>
      <c r="AR78" s="59" t="s">
        <v>1918</v>
      </c>
      <c r="AS78" s="629"/>
    </row>
    <row r="79" spans="1:45" ht="116.25" outlineLevel="2">
      <c r="A79" s="72">
        <f t="shared" si="37"/>
        <v>6</v>
      </c>
      <c r="B79" s="552" t="str">
        <f>IF(C79&lt;&gt;"",COUNTA($C$9:C79),"")</f>
        <v/>
      </c>
      <c r="C79" s="552"/>
      <c r="D79" s="71" t="s">
        <v>71</v>
      </c>
      <c r="E79" s="103"/>
      <c r="F79" s="103"/>
      <c r="G79" s="103"/>
      <c r="H79" s="103"/>
      <c r="I79" s="103"/>
      <c r="J79" s="103"/>
      <c r="K79" s="107"/>
      <c r="L79" s="105" t="s">
        <v>35</v>
      </c>
      <c r="M79" s="554" t="str">
        <f>IF(K79&lt;&gt;"",VLOOKUP(K79,'DON GIA'!$S$1:$U$19,3,0),"")</f>
        <v/>
      </c>
      <c r="N79" s="554" t="str">
        <f>IF(K79&lt;&gt;"",VLOOKUP(K79,'DON GIA'!$S$1:$V$19,4,0),"")</f>
        <v/>
      </c>
      <c r="O79" s="554" t="str">
        <f t="shared" si="32"/>
        <v/>
      </c>
      <c r="P79" s="554" t="str">
        <f t="shared" si="33"/>
        <v/>
      </c>
      <c r="Q79" s="71" t="s">
        <v>35</v>
      </c>
      <c r="R79" s="103"/>
      <c r="S79" s="103"/>
      <c r="T79" s="554" t="str">
        <f>IF(Q79&lt;&gt;"",VLOOKUP(Q79,'DON GIA'!$H$1:$K$103,4,0),"")</f>
        <v/>
      </c>
      <c r="U79" s="554" t="str">
        <f t="shared" si="34"/>
        <v/>
      </c>
      <c r="V79" s="554"/>
      <c r="W79" s="107" t="s">
        <v>1107</v>
      </c>
      <c r="X79" s="103" t="s">
        <v>27</v>
      </c>
      <c r="Y79" s="108">
        <v>59.8</v>
      </c>
      <c r="Z79" s="109"/>
      <c r="AA79" s="554">
        <f>IF(W79&lt;&gt;"",VLOOKUP(W79,'DON GIA'!$A$1:$D$346,4,0),"")</f>
        <v>109890</v>
      </c>
      <c r="AB79" s="554">
        <f t="shared" si="35"/>
        <v>6571422</v>
      </c>
      <c r="AC79" s="71"/>
      <c r="AD79" s="71"/>
      <c r="AE79" s="71"/>
      <c r="AF79" s="71"/>
      <c r="AG79" s="71"/>
      <c r="AH79" s="103"/>
      <c r="AI79" s="71"/>
      <c r="AJ79" s="103"/>
      <c r="AK79" s="103"/>
      <c r="AL79" s="554" t="str">
        <f>IF(AI79&lt;&gt;"",VLOOKUP(AI79,'DON GIA'!$M$1:$P$9,4,0),"")</f>
        <v/>
      </c>
      <c r="AM79" s="554" t="str">
        <f t="shared" si="36"/>
        <v/>
      </c>
      <c r="AN79" s="71"/>
      <c r="AO79" s="103"/>
      <c r="AP79" s="602" t="str">
        <f t="shared" si="31"/>
        <v/>
      </c>
      <c r="AQ79" s="59" t="s">
        <v>675</v>
      </c>
      <c r="AR79" s="59" t="s">
        <v>1914</v>
      </c>
      <c r="AS79" s="629"/>
    </row>
    <row r="80" spans="1:45" ht="63.75" outlineLevel="2">
      <c r="A80" s="72">
        <f t="shared" si="37"/>
        <v>6</v>
      </c>
      <c r="B80" s="552" t="str">
        <f>IF(C80&lt;&gt;"",COUNTA($C$9:C80),"")</f>
        <v/>
      </c>
      <c r="C80" s="552"/>
      <c r="D80" s="71"/>
      <c r="E80" s="103"/>
      <c r="F80" s="103"/>
      <c r="G80" s="103"/>
      <c r="H80" s="103"/>
      <c r="I80" s="103"/>
      <c r="J80" s="103"/>
      <c r="K80" s="107"/>
      <c r="L80" s="105" t="s">
        <v>35</v>
      </c>
      <c r="M80" s="554" t="str">
        <f>IF(K80&lt;&gt;"",VLOOKUP(K80,'DON GIA'!$S$1:$U$19,3,0),"")</f>
        <v/>
      </c>
      <c r="N80" s="554" t="str">
        <f>IF(K80&lt;&gt;"",VLOOKUP(K80,'DON GIA'!$S$1:$V$19,4,0),"")</f>
        <v/>
      </c>
      <c r="O80" s="554" t="str">
        <f t="shared" si="32"/>
        <v/>
      </c>
      <c r="P80" s="554" t="str">
        <f t="shared" si="33"/>
        <v/>
      </c>
      <c r="Q80" s="71" t="s">
        <v>35</v>
      </c>
      <c r="R80" s="103"/>
      <c r="S80" s="103"/>
      <c r="T80" s="554" t="str">
        <f>IF(Q80&lt;&gt;"",VLOOKUP(Q80,'DON GIA'!$H$1:$K$103,4,0),"")</f>
        <v/>
      </c>
      <c r="U80" s="554" t="str">
        <f t="shared" si="34"/>
        <v/>
      </c>
      <c r="V80" s="554"/>
      <c r="W80" s="107" t="s">
        <v>1143</v>
      </c>
      <c r="X80" s="103" t="s">
        <v>27</v>
      </c>
      <c r="Y80" s="108">
        <v>13.18</v>
      </c>
      <c r="Z80" s="109"/>
      <c r="AA80" s="554">
        <f>IF(W80&lt;&gt;"",VLOOKUP(W80,'DON GIA'!$A$1:$D$346,4,0),"")</f>
        <v>282038</v>
      </c>
      <c r="AB80" s="554">
        <f t="shared" si="35"/>
        <v>3717260.84</v>
      </c>
      <c r="AC80" s="71"/>
      <c r="AD80" s="71"/>
      <c r="AE80" s="71"/>
      <c r="AF80" s="71"/>
      <c r="AG80" s="71"/>
      <c r="AH80" s="103"/>
      <c r="AI80" s="71"/>
      <c r="AJ80" s="103"/>
      <c r="AK80" s="103"/>
      <c r="AL80" s="554" t="str">
        <f>IF(AI80&lt;&gt;"",VLOOKUP(AI80,'DON GIA'!$M$1:$P$9,4,0),"")</f>
        <v/>
      </c>
      <c r="AM80" s="554" t="str">
        <f t="shared" si="36"/>
        <v/>
      </c>
      <c r="AN80" s="71"/>
      <c r="AO80" s="103"/>
      <c r="AP80" s="602" t="str">
        <f t="shared" si="31"/>
        <v/>
      </c>
      <c r="AQ80" s="585" t="s">
        <v>1911</v>
      </c>
      <c r="AR80" s="585" t="s">
        <v>1915</v>
      </c>
      <c r="AS80" s="630"/>
    </row>
    <row r="81" spans="1:45" ht="37.5" outlineLevel="2">
      <c r="A81" s="72">
        <f t="shared" si="37"/>
        <v>6</v>
      </c>
      <c r="B81" s="552" t="str">
        <f>IF(C81&lt;&gt;"",COUNTA($C$9:C81),"")</f>
        <v/>
      </c>
      <c r="C81" s="552"/>
      <c r="D81" s="71"/>
      <c r="E81" s="103"/>
      <c r="F81" s="103"/>
      <c r="G81" s="103"/>
      <c r="H81" s="103"/>
      <c r="I81" s="103"/>
      <c r="J81" s="103"/>
      <c r="K81" s="107"/>
      <c r="L81" s="105" t="s">
        <v>35</v>
      </c>
      <c r="M81" s="554" t="str">
        <f>IF(K81&lt;&gt;"",VLOOKUP(K81,'DON GIA'!$S$1:$U$19,3,0),"")</f>
        <v/>
      </c>
      <c r="N81" s="554" t="str">
        <f>IF(K81&lt;&gt;"",VLOOKUP(K81,'DON GIA'!$S$1:$V$19,4,0),"")</f>
        <v/>
      </c>
      <c r="O81" s="554" t="str">
        <f t="shared" si="32"/>
        <v/>
      </c>
      <c r="P81" s="554" t="str">
        <f t="shared" si="33"/>
        <v/>
      </c>
      <c r="Q81" s="71" t="s">
        <v>35</v>
      </c>
      <c r="R81" s="103"/>
      <c r="S81" s="103"/>
      <c r="T81" s="554" t="str">
        <f>IF(Q81&lt;&gt;"",VLOOKUP(Q81,'DON GIA'!$H$1:$K$103,4,0),"")</f>
        <v/>
      </c>
      <c r="U81" s="554" t="str">
        <f t="shared" si="34"/>
        <v/>
      </c>
      <c r="V81" s="554"/>
      <c r="W81" s="107" t="s">
        <v>1144</v>
      </c>
      <c r="X81" s="103" t="s">
        <v>27</v>
      </c>
      <c r="Y81" s="108">
        <v>4.2</v>
      </c>
      <c r="Z81" s="109"/>
      <c r="AA81" s="554">
        <f>IF(W81&lt;&gt;"",VLOOKUP(W81,'DON GIA'!$A$1:$D$346,4,0),"")</f>
        <v>10375629</v>
      </c>
      <c r="AB81" s="554">
        <f t="shared" si="35"/>
        <v>43577641.800000004</v>
      </c>
      <c r="AC81" s="71"/>
      <c r="AD81" s="71"/>
      <c r="AE81" s="71"/>
      <c r="AF81" s="71" t="s">
        <v>31</v>
      </c>
      <c r="AG81" s="71"/>
      <c r="AH81" s="103" t="s">
        <v>219</v>
      </c>
      <c r="AI81" s="71"/>
      <c r="AJ81" s="103"/>
      <c r="AK81" s="103"/>
      <c r="AL81" s="554" t="str">
        <f>IF(AI81&lt;&gt;"",VLOOKUP(AI81,'DON GIA'!$M$1:$P$9,4,0),"")</f>
        <v/>
      </c>
      <c r="AM81" s="554" t="str">
        <f t="shared" si="36"/>
        <v/>
      </c>
      <c r="AN81" s="71"/>
      <c r="AO81" s="103"/>
      <c r="AP81" s="602" t="str">
        <f t="shared" si="31"/>
        <v/>
      </c>
      <c r="AQ81" s="584" t="s">
        <v>1927</v>
      </c>
      <c r="AR81" s="584"/>
      <c r="AS81" s="631"/>
    </row>
    <row r="82" spans="1:45" outlineLevel="2">
      <c r="A82" s="72">
        <f t="shared" si="37"/>
        <v>6</v>
      </c>
      <c r="B82" s="552" t="str">
        <f>IF(C82&lt;&gt;"",COUNTA($C$9:C82),"")</f>
        <v/>
      </c>
      <c r="C82" s="552"/>
      <c r="D82" s="71"/>
      <c r="E82" s="103"/>
      <c r="F82" s="103"/>
      <c r="G82" s="103"/>
      <c r="H82" s="103"/>
      <c r="I82" s="103"/>
      <c r="J82" s="103"/>
      <c r="K82" s="107"/>
      <c r="L82" s="105" t="s">
        <v>35</v>
      </c>
      <c r="M82" s="554" t="str">
        <f>IF(K82&lt;&gt;"",VLOOKUP(K82,'DON GIA'!$S$1:$U$19,3,0),"")</f>
        <v/>
      </c>
      <c r="N82" s="554" t="str">
        <f>IF(K82&lt;&gt;"",VLOOKUP(K82,'DON GIA'!$S$1:$V$19,4,0),"")</f>
        <v/>
      </c>
      <c r="O82" s="554" t="str">
        <f t="shared" si="32"/>
        <v/>
      </c>
      <c r="P82" s="554" t="str">
        <f t="shared" si="33"/>
        <v/>
      </c>
      <c r="Q82" s="71" t="s">
        <v>35</v>
      </c>
      <c r="R82" s="103"/>
      <c r="S82" s="103"/>
      <c r="T82" s="554" t="str">
        <f>IF(Q82&lt;&gt;"",VLOOKUP(Q82,'DON GIA'!$H$1:$K$103,4,0),"")</f>
        <v/>
      </c>
      <c r="U82" s="554" t="str">
        <f t="shared" si="34"/>
        <v/>
      </c>
      <c r="V82" s="554"/>
      <c r="W82" s="107" t="s">
        <v>1145</v>
      </c>
      <c r="X82" s="103" t="s">
        <v>38</v>
      </c>
      <c r="Y82" s="108">
        <v>0.51200000000000001</v>
      </c>
      <c r="Z82" s="109"/>
      <c r="AA82" s="554">
        <f>IF(W82&lt;&gt;"",VLOOKUP(W82,'DON GIA'!$A$1:$D$346,4,0),"")</f>
        <v>2523428</v>
      </c>
      <c r="AB82" s="554">
        <f t="shared" si="35"/>
        <v>1291995.1359999999</v>
      </c>
      <c r="AC82" s="71"/>
      <c r="AD82" s="71"/>
      <c r="AE82" s="71"/>
      <c r="AF82" s="71"/>
      <c r="AG82" s="71"/>
      <c r="AH82" s="103"/>
      <c r="AI82" s="71"/>
      <c r="AJ82" s="103"/>
      <c r="AK82" s="103"/>
      <c r="AL82" s="554" t="str">
        <f>IF(AI82&lt;&gt;"",VLOOKUP(AI82,'DON GIA'!$M$1:$P$9,4,0),"")</f>
        <v/>
      </c>
      <c r="AM82" s="554" t="str">
        <f t="shared" si="36"/>
        <v/>
      </c>
      <c r="AN82" s="71"/>
      <c r="AO82" s="103"/>
      <c r="AP82" s="602" t="str">
        <f t="shared" si="31"/>
        <v/>
      </c>
      <c r="AQ82" s="107"/>
      <c r="AR82" s="107"/>
      <c r="AS82" s="593"/>
    </row>
    <row r="83" spans="1:45" outlineLevel="2">
      <c r="A83" s="72">
        <f t="shared" si="37"/>
        <v>6</v>
      </c>
      <c r="B83" s="552" t="str">
        <f>IF(C83&lt;&gt;"",COUNTA($C$9:C83),"")</f>
        <v/>
      </c>
      <c r="C83" s="552"/>
      <c r="D83" s="71"/>
      <c r="E83" s="103"/>
      <c r="F83" s="103"/>
      <c r="G83" s="103"/>
      <c r="H83" s="103"/>
      <c r="I83" s="103"/>
      <c r="J83" s="103"/>
      <c r="K83" s="107"/>
      <c r="L83" s="105" t="s">
        <v>35</v>
      </c>
      <c r="M83" s="554" t="str">
        <f>IF(K83&lt;&gt;"",VLOOKUP(K83,'DON GIA'!$S$1:$U$19,3,0),"")</f>
        <v/>
      </c>
      <c r="N83" s="554" t="str">
        <f>IF(K83&lt;&gt;"",VLOOKUP(K83,'DON GIA'!$S$1:$V$19,4,0),"")</f>
        <v/>
      </c>
      <c r="O83" s="554" t="str">
        <f t="shared" si="32"/>
        <v/>
      </c>
      <c r="P83" s="554" t="str">
        <f t="shared" si="33"/>
        <v/>
      </c>
      <c r="Q83" s="71" t="s">
        <v>35</v>
      </c>
      <c r="R83" s="103"/>
      <c r="S83" s="103"/>
      <c r="T83" s="554" t="str">
        <f>IF(Q83&lt;&gt;"",VLOOKUP(Q83,'DON GIA'!$H$1:$K$103,4,0),"")</f>
        <v/>
      </c>
      <c r="U83" s="554" t="str">
        <f t="shared" si="34"/>
        <v/>
      </c>
      <c r="V83" s="554"/>
      <c r="W83" s="107" t="s">
        <v>1044</v>
      </c>
      <c r="X83" s="103" t="s">
        <v>27</v>
      </c>
      <c r="Y83" s="108">
        <v>31.16</v>
      </c>
      <c r="Z83" s="109"/>
      <c r="AA83" s="554">
        <f>IF(W83&lt;&gt;"",VLOOKUP(W83,'DON GIA'!$A$1:$D$346,4,0),"")</f>
        <v>854777</v>
      </c>
      <c r="AB83" s="554">
        <f t="shared" si="35"/>
        <v>26634851.32</v>
      </c>
      <c r="AC83" s="71"/>
      <c r="AD83" s="71"/>
      <c r="AE83" s="71"/>
      <c r="AF83" s="71"/>
      <c r="AG83" s="71"/>
      <c r="AH83" s="103"/>
      <c r="AI83" s="71"/>
      <c r="AJ83" s="103"/>
      <c r="AK83" s="103"/>
      <c r="AL83" s="554" t="str">
        <f>IF(AI83&lt;&gt;"",VLOOKUP(AI83,'DON GIA'!$M$1:$P$9,4,0),"")</f>
        <v/>
      </c>
      <c r="AM83" s="554" t="str">
        <f t="shared" si="36"/>
        <v/>
      </c>
      <c r="AN83" s="71"/>
      <c r="AO83" s="103"/>
      <c r="AP83" s="602" t="str">
        <f t="shared" si="31"/>
        <v/>
      </c>
      <c r="AQ83" s="107"/>
      <c r="AR83" s="107"/>
      <c r="AS83" s="593"/>
    </row>
    <row r="84" spans="1:45" outlineLevel="2">
      <c r="A84" s="72">
        <f t="shared" si="37"/>
        <v>6</v>
      </c>
      <c r="B84" s="552" t="str">
        <f>IF(C84&lt;&gt;"",COUNTA($C$9:C84),"")</f>
        <v/>
      </c>
      <c r="C84" s="552"/>
      <c r="D84" s="71"/>
      <c r="E84" s="103"/>
      <c r="F84" s="103"/>
      <c r="G84" s="103"/>
      <c r="H84" s="103"/>
      <c r="I84" s="103"/>
      <c r="J84" s="103"/>
      <c r="K84" s="107"/>
      <c r="L84" s="105" t="s">
        <v>35</v>
      </c>
      <c r="M84" s="554" t="str">
        <f>IF(K84&lt;&gt;"",VLOOKUP(K84,'DON GIA'!$S$1:$U$19,3,0),"")</f>
        <v/>
      </c>
      <c r="N84" s="554" t="str">
        <f>IF(K84&lt;&gt;"",VLOOKUP(K84,'DON GIA'!$S$1:$V$19,4,0),"")</f>
        <v/>
      </c>
      <c r="O84" s="554" t="str">
        <f t="shared" si="32"/>
        <v/>
      </c>
      <c r="P84" s="554" t="str">
        <f t="shared" si="33"/>
        <v/>
      </c>
      <c r="Q84" s="71" t="s">
        <v>35</v>
      </c>
      <c r="R84" s="103"/>
      <c r="S84" s="103"/>
      <c r="T84" s="554" t="str">
        <f>IF(Q84&lt;&gt;"",VLOOKUP(Q84,'DON GIA'!$H$1:$K$103,4,0),"")</f>
        <v/>
      </c>
      <c r="U84" s="554" t="str">
        <f t="shared" si="34"/>
        <v/>
      </c>
      <c r="V84" s="554"/>
      <c r="W84" s="107" t="s">
        <v>1001</v>
      </c>
      <c r="X84" s="103" t="s">
        <v>27</v>
      </c>
      <c r="Y84" s="108">
        <v>31.44</v>
      </c>
      <c r="Z84" s="109"/>
      <c r="AA84" s="554">
        <f>IF(W84&lt;&gt;"",VLOOKUP(W84,'DON GIA'!$A$1:$D$346,4,0),"")</f>
        <v>295078</v>
      </c>
      <c r="AB84" s="554">
        <f t="shared" si="35"/>
        <v>9277252.3200000003</v>
      </c>
      <c r="AC84" s="71"/>
      <c r="AD84" s="71"/>
      <c r="AE84" s="71"/>
      <c r="AF84" s="71"/>
      <c r="AG84" s="71"/>
      <c r="AH84" s="103"/>
      <c r="AI84" s="71"/>
      <c r="AJ84" s="103"/>
      <c r="AK84" s="103"/>
      <c r="AL84" s="554" t="str">
        <f>IF(AI84&lt;&gt;"",VLOOKUP(AI84,'DON GIA'!$M$1:$P$9,4,0),"")</f>
        <v/>
      </c>
      <c r="AM84" s="554" t="str">
        <f t="shared" si="36"/>
        <v/>
      </c>
      <c r="AN84" s="71"/>
      <c r="AO84" s="103"/>
      <c r="AP84" s="602" t="str">
        <f t="shared" si="31"/>
        <v/>
      </c>
      <c r="AQ84" s="107"/>
      <c r="AR84" s="107"/>
      <c r="AS84" s="593"/>
    </row>
    <row r="85" spans="1:45" outlineLevel="2">
      <c r="A85" s="72">
        <f t="shared" si="37"/>
        <v>6</v>
      </c>
      <c r="B85" s="552" t="str">
        <f>IF(C85&lt;&gt;"",COUNTA($C$9:C85),"")</f>
        <v/>
      </c>
      <c r="C85" s="552"/>
      <c r="D85" s="71"/>
      <c r="E85" s="103"/>
      <c r="F85" s="103"/>
      <c r="G85" s="103"/>
      <c r="H85" s="103"/>
      <c r="I85" s="103"/>
      <c r="J85" s="103"/>
      <c r="K85" s="107"/>
      <c r="L85" s="105" t="s">
        <v>35</v>
      </c>
      <c r="M85" s="554" t="str">
        <f>IF(K85&lt;&gt;"",VLOOKUP(K85,'DON GIA'!$S$1:$U$19,3,0),"")</f>
        <v/>
      </c>
      <c r="N85" s="554" t="str">
        <f>IF(K85&lt;&gt;"",VLOOKUP(K85,'DON GIA'!$S$1:$V$19,4,0),"")</f>
        <v/>
      </c>
      <c r="O85" s="554" t="str">
        <f t="shared" si="32"/>
        <v/>
      </c>
      <c r="P85" s="554" t="str">
        <f t="shared" si="33"/>
        <v/>
      </c>
      <c r="Q85" s="71" t="s">
        <v>35</v>
      </c>
      <c r="R85" s="103"/>
      <c r="S85" s="103"/>
      <c r="T85" s="554" t="str">
        <f>IF(Q85&lt;&gt;"",VLOOKUP(Q85,'DON GIA'!$H$1:$K$103,4,0),"")</f>
        <v/>
      </c>
      <c r="U85" s="554" t="str">
        <f t="shared" si="34"/>
        <v/>
      </c>
      <c r="V85" s="554"/>
      <c r="W85" s="107" t="s">
        <v>1105</v>
      </c>
      <c r="X85" s="103" t="s">
        <v>27</v>
      </c>
      <c r="Y85" s="108">
        <v>9</v>
      </c>
      <c r="Z85" s="109"/>
      <c r="AA85" s="554">
        <f>IF(W85&lt;&gt;"",VLOOKUP(W85,'DON GIA'!$A$1:$D$346,4,0),"")</f>
        <v>292949</v>
      </c>
      <c r="AB85" s="554">
        <f t="shared" si="35"/>
        <v>2636541</v>
      </c>
      <c r="AC85" s="71"/>
      <c r="AD85" s="71"/>
      <c r="AE85" s="71"/>
      <c r="AF85" s="71"/>
      <c r="AG85" s="71"/>
      <c r="AH85" s="103"/>
      <c r="AI85" s="71"/>
      <c r="AJ85" s="103"/>
      <c r="AK85" s="103"/>
      <c r="AL85" s="554" t="str">
        <f>IF(AI85&lt;&gt;"",VLOOKUP(AI85,'DON GIA'!$M$1:$P$9,4,0),"")</f>
        <v/>
      </c>
      <c r="AM85" s="554" t="str">
        <f t="shared" si="36"/>
        <v/>
      </c>
      <c r="AN85" s="71"/>
      <c r="AO85" s="103"/>
      <c r="AP85" s="602" t="str">
        <f t="shared" si="31"/>
        <v/>
      </c>
      <c r="AQ85" s="107"/>
      <c r="AR85" s="107"/>
      <c r="AS85" s="593"/>
    </row>
    <row r="86" spans="1:45" ht="37.5" outlineLevel="2">
      <c r="A86" s="72">
        <f t="shared" si="37"/>
        <v>6</v>
      </c>
      <c r="B86" s="552" t="str">
        <f>IF(C86&lt;&gt;"",COUNTA($C$9:C86),"")</f>
        <v/>
      </c>
      <c r="C86" s="552"/>
      <c r="D86" s="71"/>
      <c r="E86" s="103"/>
      <c r="F86" s="103"/>
      <c r="G86" s="103"/>
      <c r="H86" s="103"/>
      <c r="I86" s="103"/>
      <c r="J86" s="103"/>
      <c r="K86" s="107"/>
      <c r="L86" s="105" t="s">
        <v>35</v>
      </c>
      <c r="M86" s="554" t="str">
        <f>IF(K86&lt;&gt;"",VLOOKUP(K86,'DON GIA'!$S$1:$U$19,3,0),"")</f>
        <v/>
      </c>
      <c r="N86" s="554" t="str">
        <f>IF(K86&lt;&gt;"",VLOOKUP(K86,'DON GIA'!$S$1:$V$19,4,0),"")</f>
        <v/>
      </c>
      <c r="O86" s="554" t="str">
        <f t="shared" si="32"/>
        <v/>
      </c>
      <c r="P86" s="554" t="str">
        <f t="shared" si="33"/>
        <v/>
      </c>
      <c r="Q86" s="71" t="s">
        <v>35</v>
      </c>
      <c r="R86" s="103"/>
      <c r="S86" s="103"/>
      <c r="T86" s="554" t="str">
        <f>IF(Q86&lt;&gt;"",VLOOKUP(Q86,'DON GIA'!$H$1:$K$103,4,0),"")</f>
        <v/>
      </c>
      <c r="U86" s="554" t="str">
        <f t="shared" si="34"/>
        <v/>
      </c>
      <c r="V86" s="554"/>
      <c r="W86" s="107" t="s">
        <v>1049</v>
      </c>
      <c r="X86" s="103" t="s">
        <v>42</v>
      </c>
      <c r="Y86" s="108">
        <v>1</v>
      </c>
      <c r="Z86" s="109"/>
      <c r="AA86" s="554">
        <f>IF(W86&lt;&gt;"",VLOOKUP(W86,'DON GIA'!$A$1:$D$346,4,0),"")</f>
        <v>3793079</v>
      </c>
      <c r="AB86" s="554">
        <f t="shared" si="35"/>
        <v>3793079</v>
      </c>
      <c r="AC86" s="71"/>
      <c r="AD86" s="71"/>
      <c r="AE86" s="71"/>
      <c r="AF86" s="71"/>
      <c r="AG86" s="71"/>
      <c r="AH86" s="103"/>
      <c r="AI86" s="71"/>
      <c r="AJ86" s="103"/>
      <c r="AK86" s="103"/>
      <c r="AL86" s="554" t="str">
        <f>IF(AI86&lt;&gt;"",VLOOKUP(AI86,'DON GIA'!$M$1:$P$9,4,0),"")</f>
        <v/>
      </c>
      <c r="AM86" s="554" t="str">
        <f t="shared" si="36"/>
        <v/>
      </c>
      <c r="AN86" s="71"/>
      <c r="AO86" s="103"/>
      <c r="AP86" s="602" t="str">
        <f t="shared" si="31"/>
        <v/>
      </c>
      <c r="AQ86" s="107"/>
      <c r="AR86" s="107"/>
      <c r="AS86" s="593"/>
    </row>
    <row r="87" spans="1:45" outlineLevel="2">
      <c r="A87" s="72">
        <f t="shared" si="37"/>
        <v>6</v>
      </c>
      <c r="B87" s="552" t="str">
        <f>IF(C87&lt;&gt;"",COUNTA($C$9:C87),"")</f>
        <v/>
      </c>
      <c r="C87" s="552"/>
      <c r="D87" s="71"/>
      <c r="E87" s="103"/>
      <c r="F87" s="103"/>
      <c r="G87" s="103"/>
      <c r="H87" s="103"/>
      <c r="I87" s="103"/>
      <c r="J87" s="103"/>
      <c r="K87" s="107"/>
      <c r="L87" s="105" t="s">
        <v>35</v>
      </c>
      <c r="M87" s="554" t="str">
        <f>IF(K87&lt;&gt;"",VLOOKUP(K87,'DON GIA'!$S$1:$U$19,3,0),"")</f>
        <v/>
      </c>
      <c r="N87" s="554" t="str">
        <f>IF(K87&lt;&gt;"",VLOOKUP(K87,'DON GIA'!$S$1:$V$19,4,0),"")</f>
        <v/>
      </c>
      <c r="O87" s="554" t="str">
        <f t="shared" si="32"/>
        <v/>
      </c>
      <c r="P87" s="554" t="str">
        <f t="shared" si="33"/>
        <v/>
      </c>
      <c r="Q87" s="71" t="s">
        <v>35</v>
      </c>
      <c r="R87" s="103"/>
      <c r="S87" s="103"/>
      <c r="T87" s="554" t="str">
        <f>IF(Q87&lt;&gt;"",VLOOKUP(Q87,'DON GIA'!$H$1:$K$103,4,0),"")</f>
        <v/>
      </c>
      <c r="U87" s="554" t="str">
        <f t="shared" si="34"/>
        <v/>
      </c>
      <c r="V87" s="554"/>
      <c r="W87" s="107"/>
      <c r="X87" s="103"/>
      <c r="Y87" s="108"/>
      <c r="Z87" s="109"/>
      <c r="AA87" s="554" t="str">
        <f>IF(W87&lt;&gt;"",VLOOKUP(W87,'DON GIA'!$A$1:$D$346,4,0),"")</f>
        <v/>
      </c>
      <c r="AB87" s="554" t="str">
        <f t="shared" si="35"/>
        <v/>
      </c>
      <c r="AC87" s="71"/>
      <c r="AD87" s="71"/>
      <c r="AE87" s="71"/>
      <c r="AF87" s="71"/>
      <c r="AG87" s="71"/>
      <c r="AH87" s="103"/>
      <c r="AI87" s="71"/>
      <c r="AJ87" s="103"/>
      <c r="AK87" s="103"/>
      <c r="AL87" s="554" t="str">
        <f>IF(AI87&lt;&gt;"",VLOOKUP(AI87,'DON GIA'!$M$1:$P$9,4,0),"")</f>
        <v/>
      </c>
      <c r="AM87" s="554" t="str">
        <f t="shared" si="36"/>
        <v/>
      </c>
      <c r="AN87" s="71"/>
      <c r="AO87" s="103"/>
      <c r="AP87" s="602" t="str">
        <f t="shared" si="31"/>
        <v/>
      </c>
      <c r="AQ87" s="107"/>
      <c r="AR87" s="107"/>
      <c r="AS87" s="593"/>
    </row>
    <row r="88" spans="1:45" outlineLevel="1">
      <c r="A88" s="84" t="s">
        <v>2153</v>
      </c>
      <c r="B88" s="552"/>
      <c r="C88" s="552"/>
      <c r="D88" s="61"/>
      <c r="E88" s="162"/>
      <c r="F88" s="103"/>
      <c r="G88" s="162"/>
      <c r="H88" s="162"/>
      <c r="I88" s="162"/>
      <c r="J88" s="162"/>
      <c r="K88" s="129"/>
      <c r="L88" s="167">
        <f>SUBTOTAL(9,L89:L102)</f>
        <v>111.8</v>
      </c>
      <c r="M88" s="553"/>
      <c r="N88" s="553"/>
      <c r="O88" s="553">
        <f>SUBTOTAL(9,O89:O102)</f>
        <v>187712200</v>
      </c>
      <c r="P88" s="553">
        <f>SUBTOTAL(9,P89:P102)</f>
        <v>0</v>
      </c>
      <c r="Q88" s="61"/>
      <c r="R88" s="162"/>
      <c r="S88" s="162">
        <f>SUBTOTAL(9,S89:S102)</f>
        <v>0</v>
      </c>
      <c r="T88" s="553"/>
      <c r="U88" s="553">
        <f>SUBTOTAL(9,U89:U102)</f>
        <v>0</v>
      </c>
      <c r="V88" s="553"/>
      <c r="W88" s="129"/>
      <c r="X88" s="162"/>
      <c r="Y88" s="169">
        <f>SUBTOTAL(9,Y89:Y102)</f>
        <v>217.31999999999996</v>
      </c>
      <c r="Z88" s="170">
        <f>SUBTOTAL(9,Z89:Z102)</f>
        <v>0</v>
      </c>
      <c r="AA88" s="553"/>
      <c r="AB88" s="553">
        <f>SUBTOTAL(9,AB89:AB102)</f>
        <v>458419068.25999993</v>
      </c>
      <c r="AC88" s="71"/>
      <c r="AD88" s="71"/>
      <c r="AE88" s="71"/>
      <c r="AF88" s="71"/>
      <c r="AG88" s="71"/>
      <c r="AH88" s="103"/>
      <c r="AI88" s="61"/>
      <c r="AJ88" s="162"/>
      <c r="AK88" s="162">
        <f>SUBTOTAL(9,AK89:AK102)</f>
        <v>5</v>
      </c>
      <c r="AL88" s="553"/>
      <c r="AM88" s="553">
        <f>SUBTOTAL(9,AM89:AM102)</f>
        <v>68583680</v>
      </c>
      <c r="AN88" s="61"/>
      <c r="AO88" s="162">
        <f>SUBTOTAL(9,AO89:AO102)</f>
        <v>1</v>
      </c>
      <c r="AP88" s="602">
        <f t="shared" si="31"/>
        <v>714714948.25999999</v>
      </c>
      <c r="AQ88" s="111"/>
      <c r="AR88" s="111"/>
      <c r="AS88" s="628"/>
    </row>
    <row r="89" spans="1:45" ht="56.25" outlineLevel="2">
      <c r="A89" s="72">
        <f>IF(B89&lt;&gt;"",B89,A87)</f>
        <v>7</v>
      </c>
      <c r="B89" s="552">
        <f>IF(C89&lt;&gt;"",COUNTA($C$9:C89),"")</f>
        <v>7</v>
      </c>
      <c r="C89" s="552">
        <v>433</v>
      </c>
      <c r="D89" s="61" t="s">
        <v>256</v>
      </c>
      <c r="E89" s="103">
        <v>4</v>
      </c>
      <c r="F89" s="103"/>
      <c r="G89" s="103">
        <v>433</v>
      </c>
      <c r="H89" s="103">
        <v>79</v>
      </c>
      <c r="I89" s="103" t="s">
        <v>223</v>
      </c>
      <c r="J89" s="103" t="s">
        <v>224</v>
      </c>
      <c r="K89" s="107" t="s">
        <v>973</v>
      </c>
      <c r="L89" s="105">
        <v>111.8</v>
      </c>
      <c r="M89" s="554">
        <f>IF(K89&lt;&gt;"",VLOOKUP(K89,'DON GIA'!$S$1:$U$19,3,0),"")</f>
        <v>1679000</v>
      </c>
      <c r="N89" s="554">
        <f>IF(K89&lt;&gt;"",VLOOKUP(K89,'DON GIA'!$S$1:$V$19,4,0),"")</f>
        <v>0</v>
      </c>
      <c r="O89" s="554">
        <f t="shared" ref="O89:O102" si="38">IF(K89&lt;&gt;"",L89*M89,"")</f>
        <v>187712200</v>
      </c>
      <c r="P89" s="554">
        <f t="shared" ref="P89:P102" si="39">IF(K89&lt;&gt;"",L89*N89,"")</f>
        <v>0</v>
      </c>
      <c r="Q89" s="71" t="s">
        <v>35</v>
      </c>
      <c r="R89" s="103"/>
      <c r="S89" s="103"/>
      <c r="T89" s="554" t="str">
        <f>IF(Q89&lt;&gt;"",VLOOKUP(Q89,'DON GIA'!$H$1:$K$103,4,0),"")</f>
        <v/>
      </c>
      <c r="U89" s="554" t="str">
        <f t="shared" ref="U89:U102" si="40">IF(Q89&lt;&gt;"",IF(ISNUMBER(T89),S89*T89,""),"")</f>
        <v/>
      </c>
      <c r="V89" s="554" t="s">
        <v>2163</v>
      </c>
      <c r="W89" s="107" t="s">
        <v>1142</v>
      </c>
      <c r="X89" s="103" t="s">
        <v>27</v>
      </c>
      <c r="Y89" s="108">
        <v>19.760000000000002</v>
      </c>
      <c r="Z89" s="109"/>
      <c r="AA89" s="554">
        <f>IF(W89&lt;&gt;"",VLOOKUP(W89,'DON GIA'!$A$1:$D$346,4,0),"")</f>
        <v>3840615</v>
      </c>
      <c r="AB89" s="554">
        <f t="shared" ref="AB89:AB102" si="41">IF(W89&lt;&gt;"",IF(ISNUMBER(AA89),Y89*AA89,""),"")</f>
        <v>75890552.400000006</v>
      </c>
      <c r="AC89" s="71" t="s">
        <v>32</v>
      </c>
      <c r="AD89" s="71" t="s">
        <v>29</v>
      </c>
      <c r="AE89" s="71" t="s">
        <v>34</v>
      </c>
      <c r="AF89" s="71" t="s">
        <v>31</v>
      </c>
      <c r="AG89" s="71" t="s">
        <v>32</v>
      </c>
      <c r="AH89" s="103" t="s">
        <v>41</v>
      </c>
      <c r="AI89" s="71" t="s">
        <v>562</v>
      </c>
      <c r="AJ89" s="103" t="s">
        <v>409</v>
      </c>
      <c r="AK89" s="103">
        <v>4</v>
      </c>
      <c r="AL89" s="554">
        <f>IF(AI89&lt;&gt;"",VLOOKUP(AI89,'DON GIA'!$M$1:$P$9,4,0),"")</f>
        <v>12895920</v>
      </c>
      <c r="AM89" s="554">
        <f t="shared" ref="AM89:AM102" si="42">IF(AI89&lt;&gt;"",AK89*AL89,"")</f>
        <v>51583680</v>
      </c>
      <c r="AN89" s="71" t="s">
        <v>407</v>
      </c>
      <c r="AO89" s="103">
        <v>1</v>
      </c>
      <c r="AP89" s="602" t="str">
        <f t="shared" si="31"/>
        <v/>
      </c>
      <c r="AQ89" s="111" t="s">
        <v>679</v>
      </c>
      <c r="AR89" s="111" t="s">
        <v>1912</v>
      </c>
      <c r="AS89" s="628"/>
    </row>
    <row r="90" spans="1:45" ht="266.25" outlineLevel="2">
      <c r="A90" s="72">
        <f t="shared" ref="A90:A102" si="43">IF(B90&lt;&gt;"",B90,A89)</f>
        <v>7</v>
      </c>
      <c r="B90" s="552" t="str">
        <f>IF(C90&lt;&gt;"",COUNTA($C$9:C90),"")</f>
        <v/>
      </c>
      <c r="C90" s="552"/>
      <c r="D90" s="71" t="s">
        <v>257</v>
      </c>
      <c r="E90" s="103"/>
      <c r="F90" s="103"/>
      <c r="G90" s="103"/>
      <c r="H90" s="103"/>
      <c r="I90" s="103"/>
      <c r="J90" s="103"/>
      <c r="K90" s="107"/>
      <c r="L90" s="105" t="s">
        <v>35</v>
      </c>
      <c r="M90" s="554" t="str">
        <f>IF(K90&lt;&gt;"",VLOOKUP(K90,'DON GIA'!$S$1:$U$19,3,0),"")</f>
        <v/>
      </c>
      <c r="N90" s="554" t="str">
        <f>IF(K90&lt;&gt;"",VLOOKUP(K90,'DON GIA'!$S$1:$V$19,4,0),"")</f>
        <v/>
      </c>
      <c r="O90" s="554" t="str">
        <f t="shared" si="38"/>
        <v/>
      </c>
      <c r="P90" s="554" t="str">
        <f t="shared" si="39"/>
        <v/>
      </c>
      <c r="Q90" s="71" t="s">
        <v>35</v>
      </c>
      <c r="R90" s="103"/>
      <c r="S90" s="103"/>
      <c r="T90" s="554" t="str">
        <f>IF(Q90&lt;&gt;"",VLOOKUP(Q90,'DON GIA'!$H$1:$K$103,4,0),"")</f>
        <v/>
      </c>
      <c r="U90" s="554" t="str">
        <f t="shared" si="40"/>
        <v/>
      </c>
      <c r="V90" s="554"/>
      <c r="W90" s="107" t="s">
        <v>1063</v>
      </c>
      <c r="X90" s="103" t="s">
        <v>27</v>
      </c>
      <c r="Y90" s="108">
        <v>79</v>
      </c>
      <c r="Z90" s="109"/>
      <c r="AA90" s="554">
        <f>IF(W90&lt;&gt;"",VLOOKUP(W90,'DON GIA'!$A$1:$D$346,4,0),"")</f>
        <v>3941166</v>
      </c>
      <c r="AB90" s="554">
        <f t="shared" si="41"/>
        <v>311352114</v>
      </c>
      <c r="AC90" s="71" t="s">
        <v>32</v>
      </c>
      <c r="AD90" s="71" t="s">
        <v>29</v>
      </c>
      <c r="AE90" s="71" t="s">
        <v>30</v>
      </c>
      <c r="AF90" s="71" t="s">
        <v>31</v>
      </c>
      <c r="AG90" s="71" t="s">
        <v>32</v>
      </c>
      <c r="AH90" s="103" t="s">
        <v>33</v>
      </c>
      <c r="AI90" s="71" t="s">
        <v>579</v>
      </c>
      <c r="AJ90" s="103" t="s">
        <v>560</v>
      </c>
      <c r="AK90" s="103">
        <v>1</v>
      </c>
      <c r="AL90" s="554">
        <f>IF(AI90&lt;&gt;"",VLOOKUP(AI90,'DON GIA'!$M$1:$P$9,4,0),"")</f>
        <v>17000000</v>
      </c>
      <c r="AM90" s="554">
        <f t="shared" si="42"/>
        <v>17000000</v>
      </c>
      <c r="AN90" s="71"/>
      <c r="AO90" s="103"/>
      <c r="AP90" s="602" t="str">
        <f t="shared" si="31"/>
        <v/>
      </c>
      <c r="AQ90" s="59" t="s">
        <v>680</v>
      </c>
      <c r="AR90" s="59" t="s">
        <v>1918</v>
      </c>
      <c r="AS90" s="629"/>
    </row>
    <row r="91" spans="1:45" ht="116.25" outlineLevel="2">
      <c r="A91" s="72">
        <f t="shared" si="43"/>
        <v>7</v>
      </c>
      <c r="B91" s="552" t="str">
        <f>IF(C91&lt;&gt;"",COUNTA($C$9:C91),"")</f>
        <v/>
      </c>
      <c r="C91" s="552"/>
      <c r="D91" s="71" t="s">
        <v>71</v>
      </c>
      <c r="E91" s="103"/>
      <c r="F91" s="103"/>
      <c r="G91" s="103"/>
      <c r="H91" s="103"/>
      <c r="I91" s="103"/>
      <c r="J91" s="103"/>
      <c r="K91" s="107"/>
      <c r="L91" s="105" t="s">
        <v>35</v>
      </c>
      <c r="M91" s="554" t="str">
        <f>IF(K91&lt;&gt;"",VLOOKUP(K91,'DON GIA'!$S$1:$U$19,3,0),"")</f>
        <v/>
      </c>
      <c r="N91" s="554" t="str">
        <f>IF(K91&lt;&gt;"",VLOOKUP(K91,'DON GIA'!$S$1:$V$19,4,0),"")</f>
        <v/>
      </c>
      <c r="O91" s="554" t="str">
        <f t="shared" si="38"/>
        <v/>
      </c>
      <c r="P91" s="554" t="str">
        <f t="shared" si="39"/>
        <v/>
      </c>
      <c r="Q91" s="71" t="s">
        <v>35</v>
      </c>
      <c r="R91" s="103"/>
      <c r="S91" s="103"/>
      <c r="T91" s="554" t="str">
        <f>IF(Q91&lt;&gt;"",VLOOKUP(Q91,'DON GIA'!$H$1:$K$103,4,0),"")</f>
        <v/>
      </c>
      <c r="U91" s="554" t="str">
        <f t="shared" si="40"/>
        <v/>
      </c>
      <c r="V91" s="554"/>
      <c r="W91" s="107" t="s">
        <v>1107</v>
      </c>
      <c r="X91" s="103" t="s">
        <v>27</v>
      </c>
      <c r="Y91" s="108">
        <v>79</v>
      </c>
      <c r="Z91" s="109"/>
      <c r="AA91" s="554">
        <f>IF(W91&lt;&gt;"",VLOOKUP(W91,'DON GIA'!$A$1:$D$346,4,0),"")</f>
        <v>109890</v>
      </c>
      <c r="AB91" s="554">
        <f t="shared" si="41"/>
        <v>8681310</v>
      </c>
      <c r="AC91" s="71"/>
      <c r="AD91" s="71"/>
      <c r="AE91" s="71"/>
      <c r="AF91" s="71"/>
      <c r="AG91" s="71"/>
      <c r="AH91" s="103"/>
      <c r="AI91" s="71"/>
      <c r="AJ91" s="103"/>
      <c r="AK91" s="103"/>
      <c r="AL91" s="554" t="str">
        <f>IF(AI91&lt;&gt;"",VLOOKUP(AI91,'DON GIA'!$M$1:$P$9,4,0),"")</f>
        <v/>
      </c>
      <c r="AM91" s="554" t="str">
        <f t="shared" si="42"/>
        <v/>
      </c>
      <c r="AN91" s="71"/>
      <c r="AO91" s="103"/>
      <c r="AP91" s="602" t="str">
        <f t="shared" si="31"/>
        <v/>
      </c>
      <c r="AQ91" s="59" t="s">
        <v>681</v>
      </c>
      <c r="AR91" s="59" t="s">
        <v>1914</v>
      </c>
      <c r="AS91" s="629"/>
    </row>
    <row r="92" spans="1:45" ht="63.75" outlineLevel="2">
      <c r="A92" s="72">
        <f t="shared" si="43"/>
        <v>7</v>
      </c>
      <c r="B92" s="552" t="str">
        <f>IF(C92&lt;&gt;"",COUNTA($C$9:C92),"")</f>
        <v/>
      </c>
      <c r="C92" s="552"/>
      <c r="D92" s="71" t="s">
        <v>258</v>
      </c>
      <c r="E92" s="103"/>
      <c r="F92" s="103"/>
      <c r="G92" s="103"/>
      <c r="H92" s="103"/>
      <c r="I92" s="103"/>
      <c r="J92" s="103"/>
      <c r="K92" s="107"/>
      <c r="L92" s="105" t="s">
        <v>35</v>
      </c>
      <c r="M92" s="554" t="str">
        <f>IF(K92&lt;&gt;"",VLOOKUP(K92,'DON GIA'!$S$1:$U$19,3,0),"")</f>
        <v/>
      </c>
      <c r="N92" s="554" t="str">
        <f>IF(K92&lt;&gt;"",VLOOKUP(K92,'DON GIA'!$S$1:$V$19,4,0),"")</f>
        <v/>
      </c>
      <c r="O92" s="554" t="str">
        <f t="shared" si="38"/>
        <v/>
      </c>
      <c r="P92" s="554" t="str">
        <f t="shared" si="39"/>
        <v/>
      </c>
      <c r="Q92" s="71" t="s">
        <v>35</v>
      </c>
      <c r="R92" s="103"/>
      <c r="S92" s="103"/>
      <c r="T92" s="554" t="str">
        <f>IF(Q92&lt;&gt;"",VLOOKUP(Q92,'DON GIA'!$H$1:$K$103,4,0),"")</f>
        <v/>
      </c>
      <c r="U92" s="554" t="str">
        <f t="shared" si="40"/>
        <v/>
      </c>
      <c r="V92" s="554"/>
      <c r="W92" s="107" t="s">
        <v>1121</v>
      </c>
      <c r="X92" s="103" t="s">
        <v>27</v>
      </c>
      <c r="Y92" s="108">
        <v>2.2200000000000002</v>
      </c>
      <c r="Z92" s="109"/>
      <c r="AA92" s="554">
        <f>IF(W92&lt;&gt;"",VLOOKUP(W92,'DON GIA'!$A$1:$D$346,4,0),"")</f>
        <v>1398600</v>
      </c>
      <c r="AB92" s="554">
        <f t="shared" si="41"/>
        <v>3104892.0000000005</v>
      </c>
      <c r="AC92" s="71"/>
      <c r="AD92" s="71"/>
      <c r="AE92" s="71"/>
      <c r="AF92" s="71"/>
      <c r="AG92" s="71"/>
      <c r="AH92" s="103"/>
      <c r="AI92" s="71"/>
      <c r="AJ92" s="103"/>
      <c r="AK92" s="103"/>
      <c r="AL92" s="554" t="str">
        <f>IF(AI92&lt;&gt;"",VLOOKUP(AI92,'DON GIA'!$M$1:$P$9,4,0),"")</f>
        <v/>
      </c>
      <c r="AM92" s="554" t="str">
        <f t="shared" si="42"/>
        <v/>
      </c>
      <c r="AN92" s="71"/>
      <c r="AO92" s="103"/>
      <c r="AP92" s="602" t="str">
        <f t="shared" si="31"/>
        <v/>
      </c>
      <c r="AQ92" s="585" t="s">
        <v>1911</v>
      </c>
      <c r="AR92" s="585" t="s">
        <v>1915</v>
      </c>
      <c r="AS92" s="630"/>
    </row>
    <row r="93" spans="1:45" outlineLevel="2">
      <c r="A93" s="72">
        <f t="shared" si="43"/>
        <v>7</v>
      </c>
      <c r="B93" s="552" t="str">
        <f>IF(C93&lt;&gt;"",COUNTA($C$9:C93),"")</f>
        <v/>
      </c>
      <c r="C93" s="552"/>
      <c r="D93" s="71"/>
      <c r="E93" s="103"/>
      <c r="F93" s="103"/>
      <c r="G93" s="103"/>
      <c r="H93" s="103"/>
      <c r="I93" s="103"/>
      <c r="J93" s="103"/>
      <c r="K93" s="107"/>
      <c r="L93" s="105" t="s">
        <v>35</v>
      </c>
      <c r="M93" s="554" t="str">
        <f>IF(K93&lt;&gt;"",VLOOKUP(K93,'DON GIA'!$S$1:$U$19,3,0),"")</f>
        <v/>
      </c>
      <c r="N93" s="554" t="str">
        <f>IF(K93&lt;&gt;"",VLOOKUP(K93,'DON GIA'!$S$1:$V$19,4,0),"")</f>
        <v/>
      </c>
      <c r="O93" s="554" t="str">
        <f t="shared" si="38"/>
        <v/>
      </c>
      <c r="P93" s="554" t="str">
        <f t="shared" si="39"/>
        <v/>
      </c>
      <c r="Q93" s="71" t="s">
        <v>35</v>
      </c>
      <c r="R93" s="103"/>
      <c r="S93" s="103"/>
      <c r="T93" s="554" t="str">
        <f>IF(Q93&lt;&gt;"",VLOOKUP(Q93,'DON GIA'!$H$1:$K$103,4,0),"")</f>
        <v/>
      </c>
      <c r="U93" s="554" t="str">
        <f t="shared" si="40"/>
        <v/>
      </c>
      <c r="V93" s="554"/>
      <c r="W93" s="107" t="s">
        <v>1105</v>
      </c>
      <c r="X93" s="103" t="s">
        <v>27</v>
      </c>
      <c r="Y93" s="108">
        <v>1.92</v>
      </c>
      <c r="Z93" s="109"/>
      <c r="AA93" s="554">
        <f>IF(W93&lt;&gt;"",VLOOKUP(W93,'DON GIA'!$A$1:$D$346,4,0),"")</f>
        <v>292949</v>
      </c>
      <c r="AB93" s="554">
        <f t="shared" si="41"/>
        <v>562462.07999999996</v>
      </c>
      <c r="AC93" s="71"/>
      <c r="AD93" s="71"/>
      <c r="AE93" s="71"/>
      <c r="AF93" s="71"/>
      <c r="AG93" s="71"/>
      <c r="AH93" s="103"/>
      <c r="AI93" s="71"/>
      <c r="AJ93" s="103"/>
      <c r="AK93" s="103"/>
      <c r="AL93" s="554" t="str">
        <f>IF(AI93&lt;&gt;"",VLOOKUP(AI93,'DON GIA'!$M$1:$P$9,4,0),"")</f>
        <v/>
      </c>
      <c r="AM93" s="554" t="str">
        <f t="shared" si="42"/>
        <v/>
      </c>
      <c r="AN93" s="71"/>
      <c r="AO93" s="103"/>
      <c r="AP93" s="602" t="str">
        <f t="shared" si="31"/>
        <v/>
      </c>
      <c r="AQ93" s="584" t="s">
        <v>1928</v>
      </c>
      <c r="AR93" s="584"/>
      <c r="AS93" s="631"/>
    </row>
    <row r="94" spans="1:45" outlineLevel="2">
      <c r="A94" s="72">
        <f t="shared" si="43"/>
        <v>7</v>
      </c>
      <c r="B94" s="552" t="str">
        <f>IF(C94&lt;&gt;"",COUNTA($C$9:C94),"")</f>
        <v/>
      </c>
      <c r="C94" s="552"/>
      <c r="D94" s="71"/>
      <c r="E94" s="103"/>
      <c r="F94" s="103"/>
      <c r="G94" s="103"/>
      <c r="H94" s="103"/>
      <c r="I94" s="103"/>
      <c r="J94" s="103"/>
      <c r="K94" s="107"/>
      <c r="L94" s="105" t="s">
        <v>35</v>
      </c>
      <c r="M94" s="554" t="str">
        <f>IF(K94&lt;&gt;"",VLOOKUP(K94,'DON GIA'!$S$1:$U$19,3,0),"")</f>
        <v/>
      </c>
      <c r="N94" s="554" t="str">
        <f>IF(K94&lt;&gt;"",VLOOKUP(K94,'DON GIA'!$S$1:$V$19,4,0),"")</f>
        <v/>
      </c>
      <c r="O94" s="554" t="str">
        <f t="shared" si="38"/>
        <v/>
      </c>
      <c r="P94" s="554" t="str">
        <f t="shared" si="39"/>
        <v/>
      </c>
      <c r="Q94" s="71" t="s">
        <v>35</v>
      </c>
      <c r="R94" s="103"/>
      <c r="S94" s="103"/>
      <c r="T94" s="554" t="str">
        <f>IF(Q94&lt;&gt;"",VLOOKUP(Q94,'DON GIA'!$H$1:$K$103,4,0),"")</f>
        <v/>
      </c>
      <c r="U94" s="554" t="str">
        <f t="shared" si="40"/>
        <v/>
      </c>
      <c r="V94" s="554"/>
      <c r="W94" s="107" t="s">
        <v>1130</v>
      </c>
      <c r="X94" s="103" t="s">
        <v>27</v>
      </c>
      <c r="Y94" s="108">
        <v>3.87</v>
      </c>
      <c r="Z94" s="109"/>
      <c r="AA94" s="554">
        <f>IF(W94&lt;&gt;"",VLOOKUP(W94,'DON GIA'!$A$1:$D$346,4,0),"")</f>
        <v>282038</v>
      </c>
      <c r="AB94" s="554">
        <f t="shared" si="41"/>
        <v>1091487.06</v>
      </c>
      <c r="AC94" s="71"/>
      <c r="AD94" s="71"/>
      <c r="AE94" s="71"/>
      <c r="AF94" s="71"/>
      <c r="AG94" s="71"/>
      <c r="AH94" s="103"/>
      <c r="AI94" s="71"/>
      <c r="AJ94" s="103"/>
      <c r="AK94" s="103"/>
      <c r="AL94" s="554" t="str">
        <f>IF(AI94&lt;&gt;"",VLOOKUP(AI94,'DON GIA'!$M$1:$P$9,4,0),"")</f>
        <v/>
      </c>
      <c r="AM94" s="554" t="str">
        <f t="shared" si="42"/>
        <v/>
      </c>
      <c r="AN94" s="71"/>
      <c r="AO94" s="103"/>
      <c r="AP94" s="602" t="str">
        <f t="shared" si="31"/>
        <v/>
      </c>
      <c r="AQ94" s="107"/>
      <c r="AR94" s="107"/>
      <c r="AS94" s="593"/>
    </row>
    <row r="95" spans="1:45" outlineLevel="2">
      <c r="A95" s="72">
        <f t="shared" si="43"/>
        <v>7</v>
      </c>
      <c r="B95" s="552" t="str">
        <f>IF(C95&lt;&gt;"",COUNTA($C$9:C95),"")</f>
        <v/>
      </c>
      <c r="C95" s="552"/>
      <c r="D95" s="71"/>
      <c r="E95" s="103"/>
      <c r="F95" s="103"/>
      <c r="G95" s="103"/>
      <c r="H95" s="103"/>
      <c r="I95" s="103"/>
      <c r="J95" s="103"/>
      <c r="K95" s="107"/>
      <c r="L95" s="105" t="s">
        <v>35</v>
      </c>
      <c r="M95" s="554" t="str">
        <f>IF(K95&lt;&gt;"",VLOOKUP(K95,'DON GIA'!$S$1:$U$19,3,0),"")</f>
        <v/>
      </c>
      <c r="N95" s="554" t="str">
        <f>IF(K95&lt;&gt;"",VLOOKUP(K95,'DON GIA'!$S$1:$V$19,4,0),"")</f>
        <v/>
      </c>
      <c r="O95" s="554" t="str">
        <f t="shared" si="38"/>
        <v/>
      </c>
      <c r="P95" s="554" t="str">
        <f t="shared" si="39"/>
        <v/>
      </c>
      <c r="Q95" s="71" t="s">
        <v>35</v>
      </c>
      <c r="R95" s="103"/>
      <c r="S95" s="103"/>
      <c r="T95" s="554" t="str">
        <f>IF(Q95&lt;&gt;"",VLOOKUP(Q95,'DON GIA'!$H$1:$K$103,4,0),"")</f>
        <v/>
      </c>
      <c r="U95" s="554" t="str">
        <f t="shared" si="40"/>
        <v/>
      </c>
      <c r="V95" s="554"/>
      <c r="W95" s="107" t="s">
        <v>1108</v>
      </c>
      <c r="X95" s="103" t="s">
        <v>27</v>
      </c>
      <c r="Y95" s="108">
        <v>7.6</v>
      </c>
      <c r="Z95" s="109"/>
      <c r="AA95" s="554">
        <f>IF(W95&lt;&gt;"",VLOOKUP(W95,'DON GIA'!$A$1:$D$346,4,0),"")</f>
        <v>282038</v>
      </c>
      <c r="AB95" s="554">
        <f t="shared" si="41"/>
        <v>2143488.7999999998</v>
      </c>
      <c r="AC95" s="71"/>
      <c r="AD95" s="71"/>
      <c r="AE95" s="71"/>
      <c r="AF95" s="71"/>
      <c r="AG95" s="71"/>
      <c r="AH95" s="103"/>
      <c r="AI95" s="71"/>
      <c r="AJ95" s="103"/>
      <c r="AK95" s="103"/>
      <c r="AL95" s="554" t="str">
        <f>IF(AI95&lt;&gt;"",VLOOKUP(AI95,'DON GIA'!$M$1:$P$9,4,0),"")</f>
        <v/>
      </c>
      <c r="AM95" s="554" t="str">
        <f t="shared" si="42"/>
        <v/>
      </c>
      <c r="AN95" s="71"/>
      <c r="AO95" s="103"/>
      <c r="AP95" s="602" t="str">
        <f t="shared" si="31"/>
        <v/>
      </c>
      <c r="AQ95" s="107"/>
      <c r="AR95" s="107"/>
      <c r="AS95" s="593"/>
    </row>
    <row r="96" spans="1:45" outlineLevel="2">
      <c r="A96" s="72">
        <f t="shared" si="43"/>
        <v>7</v>
      </c>
      <c r="B96" s="552" t="str">
        <f>IF(C96&lt;&gt;"",COUNTA($C$9:C96),"")</f>
        <v/>
      </c>
      <c r="C96" s="552"/>
      <c r="D96" s="71"/>
      <c r="E96" s="103"/>
      <c r="F96" s="103"/>
      <c r="G96" s="103"/>
      <c r="H96" s="103"/>
      <c r="I96" s="103"/>
      <c r="J96" s="103"/>
      <c r="K96" s="107"/>
      <c r="L96" s="105" t="s">
        <v>35</v>
      </c>
      <c r="M96" s="554" t="str">
        <f>IF(K96&lt;&gt;"",VLOOKUP(K96,'DON GIA'!$S$1:$U$19,3,0),"")</f>
        <v/>
      </c>
      <c r="N96" s="554" t="str">
        <f>IF(K96&lt;&gt;"",VLOOKUP(K96,'DON GIA'!$S$1:$V$19,4,0),"")</f>
        <v/>
      </c>
      <c r="O96" s="554" t="str">
        <f t="shared" si="38"/>
        <v/>
      </c>
      <c r="P96" s="554" t="str">
        <f t="shared" si="39"/>
        <v/>
      </c>
      <c r="Q96" s="71" t="s">
        <v>35</v>
      </c>
      <c r="R96" s="103"/>
      <c r="S96" s="103"/>
      <c r="T96" s="554" t="str">
        <f>IF(Q96&lt;&gt;"",VLOOKUP(Q96,'DON GIA'!$H$1:$K$103,4,0),"")</f>
        <v/>
      </c>
      <c r="U96" s="554" t="str">
        <f t="shared" si="40"/>
        <v/>
      </c>
      <c r="V96" s="554"/>
      <c r="W96" s="107" t="s">
        <v>1155</v>
      </c>
      <c r="X96" s="103" t="s">
        <v>27</v>
      </c>
      <c r="Y96" s="108">
        <v>2.34</v>
      </c>
      <c r="Z96" s="109"/>
      <c r="AA96" s="554">
        <f>IF(W96&lt;&gt;"",VLOOKUP(W96,'DON GIA'!$A$1:$D$346,4,0),"")</f>
        <v>330817</v>
      </c>
      <c r="AB96" s="554">
        <f t="shared" si="41"/>
        <v>774111.77999999991</v>
      </c>
      <c r="AC96" s="71"/>
      <c r="AD96" s="71"/>
      <c r="AE96" s="71"/>
      <c r="AF96" s="71"/>
      <c r="AG96" s="71"/>
      <c r="AH96" s="103"/>
      <c r="AI96" s="71"/>
      <c r="AJ96" s="103"/>
      <c r="AK96" s="103"/>
      <c r="AL96" s="554" t="str">
        <f>IF(AI96&lt;&gt;"",VLOOKUP(AI96,'DON GIA'!$M$1:$P$9,4,0),"")</f>
        <v/>
      </c>
      <c r="AM96" s="554" t="str">
        <f t="shared" si="42"/>
        <v/>
      </c>
      <c r="AN96" s="71"/>
      <c r="AO96" s="103"/>
      <c r="AP96" s="602" t="str">
        <f t="shared" si="31"/>
        <v/>
      </c>
      <c r="AQ96" s="107"/>
      <c r="AR96" s="107"/>
      <c r="AS96" s="593"/>
    </row>
    <row r="97" spans="1:45" ht="37.5" outlineLevel="2">
      <c r="A97" s="72">
        <f t="shared" si="43"/>
        <v>7</v>
      </c>
      <c r="B97" s="552" t="str">
        <f>IF(C97&lt;&gt;"",COUNTA($C$9:C97),"")</f>
        <v/>
      </c>
      <c r="C97" s="552"/>
      <c r="D97" s="71"/>
      <c r="E97" s="103"/>
      <c r="F97" s="103"/>
      <c r="G97" s="103"/>
      <c r="H97" s="103"/>
      <c r="I97" s="103"/>
      <c r="J97" s="103"/>
      <c r="K97" s="107"/>
      <c r="L97" s="105" t="s">
        <v>35</v>
      </c>
      <c r="M97" s="554" t="str">
        <f>IF(K97&lt;&gt;"",VLOOKUP(K97,'DON GIA'!$S$1:$U$19,3,0),"")</f>
        <v/>
      </c>
      <c r="N97" s="554" t="str">
        <f>IF(K97&lt;&gt;"",VLOOKUP(K97,'DON GIA'!$S$1:$V$19,4,0),"")</f>
        <v/>
      </c>
      <c r="O97" s="554" t="str">
        <f t="shared" si="38"/>
        <v/>
      </c>
      <c r="P97" s="554" t="str">
        <f t="shared" si="39"/>
        <v/>
      </c>
      <c r="Q97" s="71" t="s">
        <v>35</v>
      </c>
      <c r="R97" s="103"/>
      <c r="S97" s="103"/>
      <c r="T97" s="554" t="str">
        <f>IF(Q97&lt;&gt;"",VLOOKUP(Q97,'DON GIA'!$H$1:$K$103,4,0),"")</f>
        <v/>
      </c>
      <c r="U97" s="554" t="str">
        <f t="shared" si="40"/>
        <v/>
      </c>
      <c r="V97" s="554"/>
      <c r="W97" s="107" t="s">
        <v>1080</v>
      </c>
      <c r="X97" s="103" t="s">
        <v>27</v>
      </c>
      <c r="Y97" s="108">
        <v>4.2</v>
      </c>
      <c r="Z97" s="109"/>
      <c r="AA97" s="554">
        <f>IF(W97&lt;&gt;"",VLOOKUP(W97,'DON GIA'!$A$1:$D$346,4,0),"")</f>
        <v>10375629</v>
      </c>
      <c r="AB97" s="554">
        <f t="shared" si="41"/>
        <v>43577641.800000004</v>
      </c>
      <c r="AC97" s="71"/>
      <c r="AD97" s="71"/>
      <c r="AE97" s="71"/>
      <c r="AF97" s="71" t="s">
        <v>31</v>
      </c>
      <c r="AG97" s="71"/>
      <c r="AH97" s="103" t="s">
        <v>33</v>
      </c>
      <c r="AI97" s="71"/>
      <c r="AJ97" s="103"/>
      <c r="AK97" s="103"/>
      <c r="AL97" s="554" t="str">
        <f>IF(AI97&lt;&gt;"",VLOOKUP(AI97,'DON GIA'!$M$1:$P$9,4,0),"")</f>
        <v/>
      </c>
      <c r="AM97" s="554" t="str">
        <f t="shared" si="42"/>
        <v/>
      </c>
      <c r="AN97" s="71"/>
      <c r="AO97" s="103"/>
      <c r="AP97" s="602" t="str">
        <f t="shared" si="31"/>
        <v/>
      </c>
      <c r="AQ97" s="107"/>
      <c r="AR97" s="107"/>
      <c r="AS97" s="593"/>
    </row>
    <row r="98" spans="1:45" outlineLevel="2">
      <c r="A98" s="72">
        <f t="shared" si="43"/>
        <v>7</v>
      </c>
      <c r="B98" s="552" t="str">
        <f>IF(C98&lt;&gt;"",COUNTA($C$9:C98),"")</f>
        <v/>
      </c>
      <c r="C98" s="552"/>
      <c r="D98" s="71"/>
      <c r="E98" s="103"/>
      <c r="F98" s="103"/>
      <c r="G98" s="103"/>
      <c r="H98" s="103"/>
      <c r="I98" s="103"/>
      <c r="J98" s="103"/>
      <c r="K98" s="107"/>
      <c r="L98" s="105" t="s">
        <v>35</v>
      </c>
      <c r="M98" s="554" t="str">
        <f>IF(K98&lt;&gt;"",VLOOKUP(K98,'DON GIA'!$S$1:$U$19,3,0),"")</f>
        <v/>
      </c>
      <c r="N98" s="554" t="str">
        <f>IF(K98&lt;&gt;"",VLOOKUP(K98,'DON GIA'!$S$1:$V$19,4,0),"")</f>
        <v/>
      </c>
      <c r="O98" s="554" t="str">
        <f t="shared" si="38"/>
        <v/>
      </c>
      <c r="P98" s="554" t="str">
        <f t="shared" si="39"/>
        <v/>
      </c>
      <c r="Q98" s="71" t="s">
        <v>35</v>
      </c>
      <c r="R98" s="103"/>
      <c r="S98" s="103"/>
      <c r="T98" s="554" t="str">
        <f>IF(Q98&lt;&gt;"",VLOOKUP(Q98,'DON GIA'!$H$1:$K$103,4,0),"")</f>
        <v/>
      </c>
      <c r="U98" s="554" t="str">
        <f t="shared" si="40"/>
        <v/>
      </c>
      <c r="V98" s="554"/>
      <c r="W98" s="107" t="s">
        <v>1001</v>
      </c>
      <c r="X98" s="103" t="s">
        <v>27</v>
      </c>
      <c r="Y98" s="108">
        <v>8.25</v>
      </c>
      <c r="Z98" s="109"/>
      <c r="AA98" s="554">
        <f>IF(W98&lt;&gt;"",VLOOKUP(W98,'DON GIA'!$A$1:$D$346,4,0),"")</f>
        <v>295078</v>
      </c>
      <c r="AB98" s="554">
        <f t="shared" si="41"/>
        <v>2434393.5</v>
      </c>
      <c r="AC98" s="71"/>
      <c r="AD98" s="71"/>
      <c r="AE98" s="71"/>
      <c r="AF98" s="71"/>
      <c r="AG98" s="71"/>
      <c r="AH98" s="103"/>
      <c r="AI98" s="71"/>
      <c r="AJ98" s="103"/>
      <c r="AK98" s="103"/>
      <c r="AL98" s="554" t="str">
        <f>IF(AI98&lt;&gt;"",VLOOKUP(AI98,'DON GIA'!$M$1:$P$9,4,0),"")</f>
        <v/>
      </c>
      <c r="AM98" s="554" t="str">
        <f t="shared" si="42"/>
        <v/>
      </c>
      <c r="AN98" s="71"/>
      <c r="AO98" s="103"/>
      <c r="AP98" s="602" t="str">
        <f t="shared" si="31"/>
        <v/>
      </c>
      <c r="AQ98" s="107"/>
      <c r="AR98" s="107"/>
      <c r="AS98" s="593"/>
    </row>
    <row r="99" spans="1:45" s="113" customFormat="1" outlineLevel="2">
      <c r="A99" s="72">
        <f t="shared" si="43"/>
        <v>7</v>
      </c>
      <c r="B99" s="552" t="str">
        <f>IF(C99&lt;&gt;"",COUNTA($C$9:C99),"")</f>
        <v/>
      </c>
      <c r="C99" s="552"/>
      <c r="D99" s="71"/>
      <c r="E99" s="103"/>
      <c r="F99" s="103"/>
      <c r="G99" s="103"/>
      <c r="H99" s="103"/>
      <c r="I99" s="103"/>
      <c r="J99" s="103"/>
      <c r="K99" s="107"/>
      <c r="L99" s="105" t="s">
        <v>35</v>
      </c>
      <c r="M99" s="554" t="str">
        <f>IF(K99&lt;&gt;"",VLOOKUP(K99,'DON GIA'!$S$1:$U$19,3,0),"")</f>
        <v/>
      </c>
      <c r="N99" s="554" t="str">
        <f>IF(K99&lt;&gt;"",VLOOKUP(K99,'DON GIA'!$S$1:$V$19,4,0),"")</f>
        <v/>
      </c>
      <c r="O99" s="554" t="str">
        <f t="shared" si="38"/>
        <v/>
      </c>
      <c r="P99" s="554" t="str">
        <f t="shared" si="39"/>
        <v/>
      </c>
      <c r="Q99" s="71" t="s">
        <v>35</v>
      </c>
      <c r="R99" s="103"/>
      <c r="S99" s="103"/>
      <c r="T99" s="554" t="str">
        <f>IF(Q99&lt;&gt;"",VLOOKUP(Q99,'DON GIA'!$H$1:$K$103,4,0),"")</f>
        <v/>
      </c>
      <c r="U99" s="554" t="str">
        <f t="shared" si="40"/>
        <v/>
      </c>
      <c r="V99" s="554"/>
      <c r="W99" s="107" t="s">
        <v>1105</v>
      </c>
      <c r="X99" s="103" t="s">
        <v>27</v>
      </c>
      <c r="Y99" s="108">
        <v>4.16</v>
      </c>
      <c r="Z99" s="109"/>
      <c r="AA99" s="554">
        <f>IF(W99&lt;&gt;"",VLOOKUP(W99,'DON GIA'!$A$1:$D$346,4,0),"")</f>
        <v>292949</v>
      </c>
      <c r="AB99" s="554">
        <f t="shared" si="41"/>
        <v>1218667.8400000001</v>
      </c>
      <c r="AC99" s="71"/>
      <c r="AD99" s="71"/>
      <c r="AE99" s="71"/>
      <c r="AF99" s="71"/>
      <c r="AG99" s="71"/>
      <c r="AH99" s="103"/>
      <c r="AI99" s="71"/>
      <c r="AJ99" s="103"/>
      <c r="AK99" s="103"/>
      <c r="AL99" s="554" t="str">
        <f>IF(AI99&lt;&gt;"",VLOOKUP(AI99,'DON GIA'!$M$1:$P$9,4,0),"")</f>
        <v/>
      </c>
      <c r="AM99" s="554" t="str">
        <f t="shared" si="42"/>
        <v/>
      </c>
      <c r="AN99" s="71"/>
      <c r="AO99" s="103"/>
      <c r="AP99" s="602" t="str">
        <f t="shared" si="31"/>
        <v/>
      </c>
      <c r="AQ99" s="107"/>
      <c r="AR99" s="107"/>
      <c r="AS99" s="593"/>
    </row>
    <row r="100" spans="1:45" ht="37.5" outlineLevel="2">
      <c r="A100" s="72">
        <f t="shared" si="43"/>
        <v>7</v>
      </c>
      <c r="B100" s="552" t="str">
        <f>IF(C100&lt;&gt;"",COUNTA($C$9:C100),"")</f>
        <v/>
      </c>
      <c r="C100" s="552"/>
      <c r="D100" s="71"/>
      <c r="E100" s="103"/>
      <c r="F100" s="103"/>
      <c r="G100" s="103"/>
      <c r="H100" s="103"/>
      <c r="I100" s="103"/>
      <c r="J100" s="103"/>
      <c r="K100" s="107"/>
      <c r="L100" s="105" t="s">
        <v>35</v>
      </c>
      <c r="M100" s="554" t="str">
        <f>IF(K100&lt;&gt;"",VLOOKUP(K100,'DON GIA'!$S$1:$U$19,3,0),"")</f>
        <v/>
      </c>
      <c r="N100" s="554" t="str">
        <f>IF(K100&lt;&gt;"",VLOOKUP(K100,'DON GIA'!$S$1:$V$19,4,0),"")</f>
        <v/>
      </c>
      <c r="O100" s="554" t="str">
        <f t="shared" si="38"/>
        <v/>
      </c>
      <c r="P100" s="554" t="str">
        <f t="shared" si="39"/>
        <v/>
      </c>
      <c r="Q100" s="71" t="s">
        <v>35</v>
      </c>
      <c r="R100" s="103"/>
      <c r="S100" s="103"/>
      <c r="T100" s="554" t="str">
        <f>IF(Q100&lt;&gt;"",VLOOKUP(Q100,'DON GIA'!$H$1:$K$103,4,0),"")</f>
        <v/>
      </c>
      <c r="U100" s="554" t="str">
        <f t="shared" si="40"/>
        <v/>
      </c>
      <c r="V100" s="554"/>
      <c r="W100" s="107" t="s">
        <v>1156</v>
      </c>
      <c r="X100" s="103" t="s">
        <v>27</v>
      </c>
      <c r="Y100" s="108">
        <v>4</v>
      </c>
      <c r="Z100" s="109"/>
      <c r="AA100" s="554">
        <f>IF(W100&lt;&gt;"",VLOOKUP(W100,'DON GIA'!$A$1:$D$346,4,0),"")</f>
        <v>948717</v>
      </c>
      <c r="AB100" s="554">
        <f t="shared" si="41"/>
        <v>3794868</v>
      </c>
      <c r="AC100" s="71"/>
      <c r="AD100" s="71"/>
      <c r="AE100" s="71"/>
      <c r="AF100" s="71"/>
      <c r="AG100" s="71"/>
      <c r="AH100" s="103"/>
      <c r="AI100" s="71"/>
      <c r="AJ100" s="103"/>
      <c r="AK100" s="103"/>
      <c r="AL100" s="554" t="str">
        <f>IF(AI100&lt;&gt;"",VLOOKUP(AI100,'DON GIA'!$M$1:$P$9,4,0),"")</f>
        <v/>
      </c>
      <c r="AM100" s="554" t="str">
        <f t="shared" si="42"/>
        <v/>
      </c>
      <c r="AN100" s="71"/>
      <c r="AO100" s="103"/>
      <c r="AP100" s="602" t="str">
        <f t="shared" si="31"/>
        <v/>
      </c>
      <c r="AQ100" s="107"/>
      <c r="AR100" s="107"/>
      <c r="AS100" s="593"/>
    </row>
    <row r="101" spans="1:45" ht="37.5" outlineLevel="2">
      <c r="A101" s="72">
        <f t="shared" si="43"/>
        <v>7</v>
      </c>
      <c r="B101" s="552" t="str">
        <f>IF(C101&lt;&gt;"",COUNTA($C$9:C101),"")</f>
        <v/>
      </c>
      <c r="C101" s="552"/>
      <c r="D101" s="71"/>
      <c r="E101" s="103"/>
      <c r="F101" s="103"/>
      <c r="G101" s="103"/>
      <c r="H101" s="103"/>
      <c r="I101" s="103"/>
      <c r="J101" s="103"/>
      <c r="K101" s="107"/>
      <c r="L101" s="105" t="s">
        <v>35</v>
      </c>
      <c r="M101" s="554" t="str">
        <f>IF(K101&lt;&gt;"",VLOOKUP(K101,'DON GIA'!$S$1:$U$19,3,0),"")</f>
        <v/>
      </c>
      <c r="N101" s="554" t="str">
        <f>IF(K101&lt;&gt;"",VLOOKUP(K101,'DON GIA'!$S$1:$V$19,4,0),"")</f>
        <v/>
      </c>
      <c r="O101" s="554" t="str">
        <f t="shared" si="38"/>
        <v/>
      </c>
      <c r="P101" s="554" t="str">
        <f t="shared" si="39"/>
        <v/>
      </c>
      <c r="Q101" s="71" t="s">
        <v>35</v>
      </c>
      <c r="R101" s="103"/>
      <c r="S101" s="103"/>
      <c r="T101" s="554" t="str">
        <f>IF(Q101&lt;&gt;"",VLOOKUP(Q101,'DON GIA'!$H$1:$K$103,4,0),"")</f>
        <v/>
      </c>
      <c r="U101" s="554" t="str">
        <f t="shared" si="40"/>
        <v/>
      </c>
      <c r="V101" s="554"/>
      <c r="W101" s="107" t="s">
        <v>1049</v>
      </c>
      <c r="X101" s="103" t="s">
        <v>42</v>
      </c>
      <c r="Y101" s="108">
        <v>1</v>
      </c>
      <c r="Z101" s="109"/>
      <c r="AA101" s="554">
        <f>IF(W101&lt;&gt;"",VLOOKUP(W101,'DON GIA'!$A$1:$D$346,4,0),"")</f>
        <v>3793079</v>
      </c>
      <c r="AB101" s="554">
        <f t="shared" si="41"/>
        <v>3793079</v>
      </c>
      <c r="AC101" s="71"/>
      <c r="AD101" s="71"/>
      <c r="AE101" s="71"/>
      <c r="AF101" s="71"/>
      <c r="AG101" s="71"/>
      <c r="AH101" s="103"/>
      <c r="AI101" s="71"/>
      <c r="AJ101" s="103"/>
      <c r="AK101" s="103"/>
      <c r="AL101" s="554" t="str">
        <f>IF(AI101&lt;&gt;"",VLOOKUP(AI101,'DON GIA'!$M$1:$P$9,4,0),"")</f>
        <v/>
      </c>
      <c r="AM101" s="554" t="str">
        <f t="shared" si="42"/>
        <v/>
      </c>
      <c r="AN101" s="71"/>
      <c r="AO101" s="103"/>
      <c r="AP101" s="602" t="str">
        <f t="shared" si="31"/>
        <v/>
      </c>
      <c r="AQ101" s="107"/>
      <c r="AR101" s="107"/>
      <c r="AS101" s="593"/>
    </row>
    <row r="102" spans="1:45" outlineLevel="2">
      <c r="A102" s="72">
        <f t="shared" si="43"/>
        <v>7</v>
      </c>
      <c r="B102" s="552" t="str">
        <f>IF(C102&lt;&gt;"",COUNTA($C$9:C102),"")</f>
        <v/>
      </c>
      <c r="C102" s="552"/>
      <c r="D102" s="71"/>
      <c r="E102" s="103"/>
      <c r="F102" s="103"/>
      <c r="G102" s="103"/>
      <c r="H102" s="103"/>
      <c r="I102" s="103"/>
      <c r="J102" s="103"/>
      <c r="K102" s="107"/>
      <c r="L102" s="105" t="s">
        <v>35</v>
      </c>
      <c r="M102" s="554" t="str">
        <f>IF(K102&lt;&gt;"",VLOOKUP(K102,'DON GIA'!$S$1:$U$19,3,0),"")</f>
        <v/>
      </c>
      <c r="N102" s="554" t="str">
        <f>IF(K102&lt;&gt;"",VLOOKUP(K102,'DON GIA'!$S$1:$V$19,4,0),"")</f>
        <v/>
      </c>
      <c r="O102" s="554" t="str">
        <f t="shared" si="38"/>
        <v/>
      </c>
      <c r="P102" s="554" t="str">
        <f t="shared" si="39"/>
        <v/>
      </c>
      <c r="Q102" s="71" t="s">
        <v>35</v>
      </c>
      <c r="R102" s="103"/>
      <c r="S102" s="103"/>
      <c r="T102" s="554" t="str">
        <f>IF(Q102&lt;&gt;"",VLOOKUP(Q102,'DON GIA'!$H$1:$K$103,4,0),"")</f>
        <v/>
      </c>
      <c r="U102" s="554" t="str">
        <f t="shared" si="40"/>
        <v/>
      </c>
      <c r="V102" s="554"/>
      <c r="W102" s="107"/>
      <c r="X102" s="103"/>
      <c r="Y102" s="108"/>
      <c r="Z102" s="109"/>
      <c r="AA102" s="554" t="str">
        <f>IF(W102&lt;&gt;"",VLOOKUP(W102,'DON GIA'!$A$1:$D$346,4,0),"")</f>
        <v/>
      </c>
      <c r="AB102" s="554" t="str">
        <f t="shared" si="41"/>
        <v/>
      </c>
      <c r="AC102" s="71"/>
      <c r="AD102" s="71"/>
      <c r="AE102" s="71"/>
      <c r="AF102" s="71"/>
      <c r="AG102" s="71"/>
      <c r="AH102" s="103"/>
      <c r="AI102" s="71"/>
      <c r="AJ102" s="103"/>
      <c r="AK102" s="103"/>
      <c r="AL102" s="554" t="str">
        <f>IF(AI102&lt;&gt;"",VLOOKUP(AI102,'DON GIA'!$M$1:$P$9,4,0),"")</f>
        <v/>
      </c>
      <c r="AM102" s="554" t="str">
        <f t="shared" si="42"/>
        <v/>
      </c>
      <c r="AN102" s="71"/>
      <c r="AO102" s="103"/>
      <c r="AP102" s="602" t="str">
        <f t="shared" si="31"/>
        <v/>
      </c>
      <c r="AQ102" s="107"/>
      <c r="AR102" s="107"/>
      <c r="AS102" s="593"/>
    </row>
    <row r="103" spans="1:45" outlineLevel="1">
      <c r="A103" s="84" t="s">
        <v>2152</v>
      </c>
      <c r="B103" s="552"/>
      <c r="C103" s="552"/>
      <c r="D103" s="61"/>
      <c r="E103" s="162"/>
      <c r="F103" s="103"/>
      <c r="G103" s="162"/>
      <c r="H103" s="162"/>
      <c r="I103" s="162"/>
      <c r="J103" s="162"/>
      <c r="K103" s="129"/>
      <c r="L103" s="167">
        <f>SUBTOTAL(9,L104:L116)</f>
        <v>133.1</v>
      </c>
      <c r="M103" s="553"/>
      <c r="N103" s="553"/>
      <c r="O103" s="553">
        <f>SUBTOTAL(9,O104:O116)</f>
        <v>223474900</v>
      </c>
      <c r="P103" s="553">
        <f>SUBTOTAL(9,P104:P116)</f>
        <v>0</v>
      </c>
      <c r="Q103" s="61"/>
      <c r="R103" s="162"/>
      <c r="S103" s="162">
        <f>SUBTOTAL(9,S104:S116)</f>
        <v>0</v>
      </c>
      <c r="T103" s="553"/>
      <c r="U103" s="553">
        <f>SUBTOTAL(9,U104:U116)</f>
        <v>0</v>
      </c>
      <c r="V103" s="553"/>
      <c r="W103" s="129"/>
      <c r="X103" s="162"/>
      <c r="Y103" s="169">
        <f>SUBTOTAL(9,Y104:Y116)</f>
        <v>256.21400000000006</v>
      </c>
      <c r="Z103" s="170">
        <f>SUBTOTAL(9,Z104:Z116)</f>
        <v>0</v>
      </c>
      <c r="AA103" s="553"/>
      <c r="AB103" s="553">
        <f>SUBTOTAL(9,AB104:AB116)</f>
        <v>554959104.78199995</v>
      </c>
      <c r="AC103" s="71"/>
      <c r="AD103" s="71"/>
      <c r="AE103" s="71"/>
      <c r="AF103" s="71"/>
      <c r="AG103" s="71"/>
      <c r="AH103" s="103"/>
      <c r="AI103" s="61"/>
      <c r="AJ103" s="162"/>
      <c r="AK103" s="162">
        <f>SUBTOTAL(9,AK104:AK116)</f>
        <v>2</v>
      </c>
      <c r="AL103" s="553"/>
      <c r="AM103" s="553">
        <f>SUBTOTAL(9,AM104:AM116)</f>
        <v>29895920</v>
      </c>
      <c r="AN103" s="61"/>
      <c r="AO103" s="162">
        <f>SUBTOTAL(9,AO104:AO116)</f>
        <v>1</v>
      </c>
      <c r="AP103" s="602">
        <f t="shared" si="31"/>
        <v>808329924.78199995</v>
      </c>
      <c r="AQ103" s="111"/>
      <c r="AR103" s="111"/>
      <c r="AS103" s="628"/>
    </row>
    <row r="104" spans="1:45" ht="56.25" outlineLevel="2">
      <c r="A104" s="72">
        <f>IF(B104&lt;&gt;"",B104,A102)</f>
        <v>8</v>
      </c>
      <c r="B104" s="552">
        <f>IF(C104&lt;&gt;"",COUNTA($C$9:C104),"")</f>
        <v>8</v>
      </c>
      <c r="C104" s="552">
        <v>442</v>
      </c>
      <c r="D104" s="61" t="s">
        <v>287</v>
      </c>
      <c r="E104" s="103">
        <v>1</v>
      </c>
      <c r="F104" s="103"/>
      <c r="G104" s="103">
        <v>438</v>
      </c>
      <c r="H104" s="103">
        <v>79</v>
      </c>
      <c r="I104" s="103" t="s">
        <v>223</v>
      </c>
      <c r="J104" s="103" t="s">
        <v>224</v>
      </c>
      <c r="K104" s="107" t="s">
        <v>973</v>
      </c>
      <c r="L104" s="105">
        <v>133.1</v>
      </c>
      <c r="M104" s="554">
        <f>IF(K104&lt;&gt;"",VLOOKUP(K104,'DON GIA'!$S$1:$U$19,3,0),"")</f>
        <v>1679000</v>
      </c>
      <c r="N104" s="554">
        <f>IF(K104&lt;&gt;"",VLOOKUP(K104,'DON GIA'!$S$1:$V$19,4,0),"")</f>
        <v>0</v>
      </c>
      <c r="O104" s="554">
        <f t="shared" ref="O104:O116" si="44">IF(K104&lt;&gt;"",L104*M104,"")</f>
        <v>223474900</v>
      </c>
      <c r="P104" s="554">
        <f t="shared" ref="P104:P116" si="45">IF(K104&lt;&gt;"",L104*N104,"")</f>
        <v>0</v>
      </c>
      <c r="Q104" s="71" t="s">
        <v>35</v>
      </c>
      <c r="R104" s="103"/>
      <c r="S104" s="103"/>
      <c r="T104" s="554" t="str">
        <f>IF(Q104&lt;&gt;"",VLOOKUP(Q104,'DON GIA'!$H$1:$K$103,4,0),"")</f>
        <v/>
      </c>
      <c r="U104" s="554" t="str">
        <f t="shared" ref="U104:U116" si="46">IF(Q104&lt;&gt;"",IF(ISNUMBER(T104),S104*T104,""),"")</f>
        <v/>
      </c>
      <c r="V104" s="554" t="s">
        <v>2163</v>
      </c>
      <c r="W104" s="107" t="s">
        <v>1142</v>
      </c>
      <c r="X104" s="103" t="s">
        <v>27</v>
      </c>
      <c r="Y104" s="108">
        <v>31.21</v>
      </c>
      <c r="Z104" s="109"/>
      <c r="AA104" s="554">
        <f>IF(W104&lt;&gt;"",VLOOKUP(W104,'DON GIA'!$A$1:$D$346,4,0),"")</f>
        <v>3840615</v>
      </c>
      <c r="AB104" s="554">
        <f t="shared" ref="AB104:AB116" si="47">IF(W104&lt;&gt;"",IF(ISNUMBER(AA104),Y104*AA104,""),"")</f>
        <v>119865594.15000001</v>
      </c>
      <c r="AC104" s="71" t="s">
        <v>32</v>
      </c>
      <c r="AD104" s="71" t="s">
        <v>29</v>
      </c>
      <c r="AE104" s="71" t="s">
        <v>36</v>
      </c>
      <c r="AF104" s="71" t="s">
        <v>288</v>
      </c>
      <c r="AG104" s="71" t="s">
        <v>32</v>
      </c>
      <c r="AH104" s="103" t="s">
        <v>41</v>
      </c>
      <c r="AI104" s="71" t="s">
        <v>562</v>
      </c>
      <c r="AJ104" s="103" t="s">
        <v>409</v>
      </c>
      <c r="AK104" s="103">
        <v>1</v>
      </c>
      <c r="AL104" s="554">
        <f>IF(AI104&lt;&gt;"",VLOOKUP(AI104,'DON GIA'!$M$1:$P$9,4,0),"")</f>
        <v>12895920</v>
      </c>
      <c r="AM104" s="554">
        <f t="shared" ref="AM104:AM116" si="48">IF(AI104&lt;&gt;"",AK104*AL104,"")</f>
        <v>12895920</v>
      </c>
      <c r="AN104" s="71" t="s">
        <v>407</v>
      </c>
      <c r="AO104" s="103">
        <v>1</v>
      </c>
      <c r="AP104" s="602" t="str">
        <f t="shared" si="31"/>
        <v/>
      </c>
      <c r="AQ104" s="111" t="s">
        <v>702</v>
      </c>
      <c r="AR104" s="111" t="s">
        <v>1912</v>
      </c>
      <c r="AS104" s="628"/>
    </row>
    <row r="105" spans="1:45" ht="266.25" outlineLevel="2">
      <c r="A105" s="72">
        <f t="shared" ref="A105:A116" si="49">IF(B105&lt;&gt;"",B105,A104)</f>
        <v>8</v>
      </c>
      <c r="B105" s="552" t="str">
        <f>IF(C105&lt;&gt;"",COUNTA($C$9:C105),"")</f>
        <v/>
      </c>
      <c r="C105" s="552"/>
      <c r="D105" s="71" t="s">
        <v>289</v>
      </c>
      <c r="E105" s="103"/>
      <c r="F105" s="103"/>
      <c r="G105" s="103"/>
      <c r="H105" s="103"/>
      <c r="I105" s="103"/>
      <c r="J105" s="103"/>
      <c r="K105" s="107"/>
      <c r="L105" s="105" t="s">
        <v>35</v>
      </c>
      <c r="M105" s="554" t="str">
        <f>IF(K105&lt;&gt;"",VLOOKUP(K105,'DON GIA'!$S$1:$U$19,3,0),"")</f>
        <v/>
      </c>
      <c r="N105" s="554" t="str">
        <f>IF(K105&lt;&gt;"",VLOOKUP(K105,'DON GIA'!$S$1:$V$19,4,0),"")</f>
        <v/>
      </c>
      <c r="O105" s="554" t="str">
        <f t="shared" si="44"/>
        <v/>
      </c>
      <c r="P105" s="554" t="str">
        <f t="shared" si="45"/>
        <v/>
      </c>
      <c r="Q105" s="71" t="s">
        <v>35</v>
      </c>
      <c r="R105" s="103"/>
      <c r="S105" s="103"/>
      <c r="T105" s="554" t="str">
        <f>IF(Q105&lt;&gt;"",VLOOKUP(Q105,'DON GIA'!$H$1:$K$103,4,0),"")</f>
        <v/>
      </c>
      <c r="U105" s="554" t="str">
        <f t="shared" si="46"/>
        <v/>
      </c>
      <c r="V105" s="554"/>
      <c r="W105" s="107" t="s">
        <v>1063</v>
      </c>
      <c r="X105" s="103" t="s">
        <v>27</v>
      </c>
      <c r="Y105" s="108">
        <v>95.53</v>
      </c>
      <c r="Z105" s="109"/>
      <c r="AA105" s="554">
        <f>IF(W105&lt;&gt;"",VLOOKUP(W105,'DON GIA'!$A$1:$D$346,4,0),"")</f>
        <v>3941166</v>
      </c>
      <c r="AB105" s="554">
        <f t="shared" si="47"/>
        <v>376499587.98000002</v>
      </c>
      <c r="AC105" s="71" t="s">
        <v>32</v>
      </c>
      <c r="AD105" s="71" t="s">
        <v>29</v>
      </c>
      <c r="AE105" s="71" t="s">
        <v>30</v>
      </c>
      <c r="AF105" s="71" t="s">
        <v>31</v>
      </c>
      <c r="AG105" s="71" t="s">
        <v>32</v>
      </c>
      <c r="AH105" s="103" t="s">
        <v>33</v>
      </c>
      <c r="AI105" s="71" t="s">
        <v>579</v>
      </c>
      <c r="AJ105" s="103" t="s">
        <v>560</v>
      </c>
      <c r="AK105" s="103">
        <v>1</v>
      </c>
      <c r="AL105" s="554">
        <f>IF(AI105&lt;&gt;"",VLOOKUP(AI105,'DON GIA'!$M$1:$P$9,4,0),"")</f>
        <v>17000000</v>
      </c>
      <c r="AM105" s="554">
        <f t="shared" si="48"/>
        <v>17000000</v>
      </c>
      <c r="AN105" s="71"/>
      <c r="AO105" s="103"/>
      <c r="AP105" s="602" t="str">
        <f t="shared" si="31"/>
        <v/>
      </c>
      <c r="AQ105" s="59" t="s">
        <v>703</v>
      </c>
      <c r="AR105" s="59" t="s">
        <v>1918</v>
      </c>
      <c r="AS105" s="629"/>
    </row>
    <row r="106" spans="1:45" ht="112.5" outlineLevel="2">
      <c r="A106" s="72">
        <f t="shared" si="49"/>
        <v>8</v>
      </c>
      <c r="B106" s="552" t="str">
        <f>IF(C106&lt;&gt;"",COUNTA($C$9:C106),"")</f>
        <v/>
      </c>
      <c r="C106" s="552"/>
      <c r="D106" s="71" t="s">
        <v>71</v>
      </c>
      <c r="E106" s="103"/>
      <c r="F106" s="103"/>
      <c r="G106" s="103"/>
      <c r="H106" s="103"/>
      <c r="I106" s="103"/>
      <c r="J106" s="103"/>
      <c r="K106" s="107"/>
      <c r="L106" s="105" t="s">
        <v>35</v>
      </c>
      <c r="M106" s="554" t="str">
        <f>IF(K106&lt;&gt;"",VLOOKUP(K106,'DON GIA'!$S$1:$U$19,3,0),"")</f>
        <v/>
      </c>
      <c r="N106" s="554" t="str">
        <f>IF(K106&lt;&gt;"",VLOOKUP(K106,'DON GIA'!$S$1:$V$19,4,0),"")</f>
        <v/>
      </c>
      <c r="O106" s="554" t="str">
        <f t="shared" si="44"/>
        <v/>
      </c>
      <c r="P106" s="554" t="str">
        <f t="shared" si="45"/>
        <v/>
      </c>
      <c r="Q106" s="71" t="s">
        <v>35</v>
      </c>
      <c r="R106" s="103"/>
      <c r="S106" s="103"/>
      <c r="T106" s="554" t="str">
        <f>IF(Q106&lt;&gt;"",VLOOKUP(Q106,'DON GIA'!$H$1:$K$103,4,0),"")</f>
        <v/>
      </c>
      <c r="U106" s="554" t="str">
        <f t="shared" si="46"/>
        <v/>
      </c>
      <c r="V106" s="554"/>
      <c r="W106" s="107" t="s">
        <v>1054</v>
      </c>
      <c r="X106" s="103" t="s">
        <v>27</v>
      </c>
      <c r="Y106" s="108">
        <v>2.4</v>
      </c>
      <c r="Z106" s="109"/>
      <c r="AA106" s="554">
        <f>IF(W106&lt;&gt;"",VLOOKUP(W106,'DON GIA'!$A$1:$D$346,4,0),"")</f>
        <v>1398600</v>
      </c>
      <c r="AB106" s="554">
        <f t="shared" si="47"/>
        <v>3356640</v>
      </c>
      <c r="AC106" s="71"/>
      <c r="AD106" s="71"/>
      <c r="AE106" s="71"/>
      <c r="AF106" s="71"/>
      <c r="AG106" s="71"/>
      <c r="AH106" s="103"/>
      <c r="AI106" s="71"/>
      <c r="AJ106" s="103"/>
      <c r="AK106" s="103"/>
      <c r="AL106" s="554" t="str">
        <f>IF(AI106&lt;&gt;"",VLOOKUP(AI106,'DON GIA'!$M$1:$P$9,4,0),"")</f>
        <v/>
      </c>
      <c r="AM106" s="554" t="str">
        <f t="shared" si="48"/>
        <v/>
      </c>
      <c r="AN106" s="71"/>
      <c r="AO106" s="103"/>
      <c r="AP106" s="602" t="str">
        <f t="shared" si="31"/>
        <v/>
      </c>
      <c r="AQ106" s="59" t="s">
        <v>704</v>
      </c>
      <c r="AR106" s="59" t="s">
        <v>1914</v>
      </c>
      <c r="AS106" s="629"/>
    </row>
    <row r="107" spans="1:45" ht="93.75" outlineLevel="2">
      <c r="A107" s="72">
        <f t="shared" si="49"/>
        <v>8</v>
      </c>
      <c r="B107" s="552" t="str">
        <f>IF(C107&lt;&gt;"",COUNTA($C$9:C107),"")</f>
        <v/>
      </c>
      <c r="C107" s="552"/>
      <c r="D107" s="71"/>
      <c r="E107" s="103"/>
      <c r="F107" s="103"/>
      <c r="G107" s="103"/>
      <c r="H107" s="103"/>
      <c r="I107" s="103"/>
      <c r="J107" s="103"/>
      <c r="K107" s="107"/>
      <c r="L107" s="105" t="s">
        <v>35</v>
      </c>
      <c r="M107" s="554" t="str">
        <f>IF(K107&lt;&gt;"",VLOOKUP(K107,'DON GIA'!$S$1:$U$19,3,0),"")</f>
        <v/>
      </c>
      <c r="N107" s="554" t="str">
        <f>IF(K107&lt;&gt;"",VLOOKUP(K107,'DON GIA'!$S$1:$V$19,4,0),"")</f>
        <v/>
      </c>
      <c r="O107" s="554" t="str">
        <f t="shared" si="44"/>
        <v/>
      </c>
      <c r="P107" s="554" t="str">
        <f t="shared" si="45"/>
        <v/>
      </c>
      <c r="Q107" s="71" t="s">
        <v>35</v>
      </c>
      <c r="R107" s="103"/>
      <c r="S107" s="103"/>
      <c r="T107" s="554" t="str">
        <f>IF(Q107&lt;&gt;"",VLOOKUP(Q107,'DON GIA'!$H$1:$K$103,4,0),"")</f>
        <v/>
      </c>
      <c r="U107" s="554" t="str">
        <f t="shared" si="46"/>
        <v/>
      </c>
      <c r="V107" s="554"/>
      <c r="W107" s="107" t="s">
        <v>1105</v>
      </c>
      <c r="X107" s="103" t="s">
        <v>27</v>
      </c>
      <c r="Y107" s="108">
        <v>2.44</v>
      </c>
      <c r="Z107" s="109"/>
      <c r="AA107" s="554">
        <f>IF(W107&lt;&gt;"",VLOOKUP(W107,'DON GIA'!$A$1:$D$346,4,0),"")</f>
        <v>292949</v>
      </c>
      <c r="AB107" s="554">
        <f t="shared" si="47"/>
        <v>714795.55999999994</v>
      </c>
      <c r="AC107" s="71"/>
      <c r="AD107" s="71"/>
      <c r="AE107" s="71"/>
      <c r="AF107" s="71"/>
      <c r="AG107" s="71"/>
      <c r="AH107" s="103"/>
      <c r="AI107" s="71"/>
      <c r="AJ107" s="103"/>
      <c r="AK107" s="103"/>
      <c r="AL107" s="554" t="str">
        <f>IF(AI107&lt;&gt;"",VLOOKUP(AI107,'DON GIA'!$M$1:$P$9,4,0),"")</f>
        <v/>
      </c>
      <c r="AM107" s="554" t="str">
        <f t="shared" si="48"/>
        <v/>
      </c>
      <c r="AN107" s="71"/>
      <c r="AO107" s="103"/>
      <c r="AP107" s="602" t="str">
        <f t="shared" si="31"/>
        <v/>
      </c>
      <c r="AQ107" s="59" t="s">
        <v>350</v>
      </c>
      <c r="AR107" s="59" t="s">
        <v>1915</v>
      </c>
      <c r="AS107" s="629"/>
    </row>
    <row r="108" spans="1:45" outlineLevel="2">
      <c r="A108" s="72">
        <f t="shared" si="49"/>
        <v>8</v>
      </c>
      <c r="B108" s="552" t="str">
        <f>IF(C108&lt;&gt;"",COUNTA($C$9:C108),"")</f>
        <v/>
      </c>
      <c r="C108" s="552"/>
      <c r="D108" s="71"/>
      <c r="E108" s="103"/>
      <c r="F108" s="103"/>
      <c r="G108" s="103"/>
      <c r="H108" s="103"/>
      <c r="I108" s="103"/>
      <c r="J108" s="103"/>
      <c r="K108" s="107"/>
      <c r="L108" s="105" t="s">
        <v>35</v>
      </c>
      <c r="M108" s="554" t="str">
        <f>IF(K108&lt;&gt;"",VLOOKUP(K108,'DON GIA'!$S$1:$U$19,3,0),"")</f>
        <v/>
      </c>
      <c r="N108" s="554" t="str">
        <f>IF(K108&lt;&gt;"",VLOOKUP(K108,'DON GIA'!$S$1:$V$19,4,0),"")</f>
        <v/>
      </c>
      <c r="O108" s="554" t="str">
        <f t="shared" si="44"/>
        <v/>
      </c>
      <c r="P108" s="554" t="str">
        <f t="shared" si="45"/>
        <v/>
      </c>
      <c r="Q108" s="71" t="s">
        <v>35</v>
      </c>
      <c r="R108" s="103"/>
      <c r="S108" s="103"/>
      <c r="T108" s="554" t="str">
        <f>IF(Q108&lt;&gt;"",VLOOKUP(Q108,'DON GIA'!$H$1:$K$103,4,0),"")</f>
        <v/>
      </c>
      <c r="U108" s="554" t="str">
        <f t="shared" si="46"/>
        <v/>
      </c>
      <c r="V108" s="554"/>
      <c r="W108" s="107" t="s">
        <v>1130</v>
      </c>
      <c r="X108" s="103" t="s">
        <v>27</v>
      </c>
      <c r="Y108" s="108">
        <v>3.6</v>
      </c>
      <c r="Z108" s="109"/>
      <c r="AA108" s="554">
        <f>IF(W108&lt;&gt;"",VLOOKUP(W108,'DON GIA'!$A$1:$D$346,4,0),"")</f>
        <v>282038</v>
      </c>
      <c r="AB108" s="554">
        <f t="shared" si="47"/>
        <v>1015336.8</v>
      </c>
      <c r="AC108" s="71"/>
      <c r="AD108" s="71"/>
      <c r="AE108" s="71"/>
      <c r="AF108" s="71"/>
      <c r="AG108" s="71"/>
      <c r="AH108" s="103"/>
      <c r="AI108" s="71"/>
      <c r="AJ108" s="103"/>
      <c r="AK108" s="103"/>
      <c r="AL108" s="554" t="str">
        <f>IF(AI108&lt;&gt;"",VLOOKUP(AI108,'DON GIA'!$M$1:$P$9,4,0),"")</f>
        <v/>
      </c>
      <c r="AM108" s="554" t="str">
        <f t="shared" si="48"/>
        <v/>
      </c>
      <c r="AN108" s="71"/>
      <c r="AO108" s="103"/>
      <c r="AP108" s="602" t="str">
        <f t="shared" si="31"/>
        <v/>
      </c>
      <c r="AQ108" s="585" t="s">
        <v>1926</v>
      </c>
      <c r="AR108" s="585"/>
      <c r="AS108" s="630"/>
    </row>
    <row r="109" spans="1:45" ht="37.5" outlineLevel="2">
      <c r="A109" s="72">
        <f t="shared" si="49"/>
        <v>8</v>
      </c>
      <c r="B109" s="552" t="str">
        <f>IF(C109&lt;&gt;"",COUNTA($C$9:C109),"")</f>
        <v/>
      </c>
      <c r="C109" s="552"/>
      <c r="D109" s="71"/>
      <c r="E109" s="103"/>
      <c r="F109" s="103"/>
      <c r="G109" s="103"/>
      <c r="H109" s="103"/>
      <c r="I109" s="103"/>
      <c r="J109" s="103"/>
      <c r="K109" s="107"/>
      <c r="L109" s="105" t="s">
        <v>35</v>
      </c>
      <c r="M109" s="554" t="str">
        <f>IF(K109&lt;&gt;"",VLOOKUP(K109,'DON GIA'!$S$1:$U$19,3,0),"")</f>
        <v/>
      </c>
      <c r="N109" s="554" t="str">
        <f>IF(K109&lt;&gt;"",VLOOKUP(K109,'DON GIA'!$S$1:$V$19,4,0),"")</f>
        <v/>
      </c>
      <c r="O109" s="554" t="str">
        <f t="shared" si="44"/>
        <v/>
      </c>
      <c r="P109" s="554" t="str">
        <f t="shared" si="45"/>
        <v/>
      </c>
      <c r="Q109" s="71" t="s">
        <v>35</v>
      </c>
      <c r="R109" s="103"/>
      <c r="S109" s="103"/>
      <c r="T109" s="554" t="str">
        <f>IF(Q109&lt;&gt;"",VLOOKUP(Q109,'DON GIA'!$H$1:$K$103,4,0),"")</f>
        <v/>
      </c>
      <c r="U109" s="554" t="str">
        <f t="shared" si="46"/>
        <v/>
      </c>
      <c r="V109" s="554"/>
      <c r="W109" s="107" t="s">
        <v>1175</v>
      </c>
      <c r="X109" s="103" t="s">
        <v>27</v>
      </c>
      <c r="Y109" s="108">
        <v>6.4</v>
      </c>
      <c r="Z109" s="109"/>
      <c r="AA109" s="554">
        <f>IF(W109&lt;&gt;"",VLOOKUP(W109,'DON GIA'!$A$1:$D$346,4,0),"")</f>
        <v>5058826</v>
      </c>
      <c r="AB109" s="554">
        <f t="shared" si="47"/>
        <v>32376486.400000002</v>
      </c>
      <c r="AC109" s="71"/>
      <c r="AD109" s="71"/>
      <c r="AE109" s="71"/>
      <c r="AF109" s="71" t="s">
        <v>31</v>
      </c>
      <c r="AG109" s="71"/>
      <c r="AH109" s="103" t="s">
        <v>34</v>
      </c>
      <c r="AI109" s="71"/>
      <c r="AJ109" s="103"/>
      <c r="AK109" s="103"/>
      <c r="AL109" s="554" t="str">
        <f>IF(AI109&lt;&gt;"",VLOOKUP(AI109,'DON GIA'!$M$1:$P$9,4,0),"")</f>
        <v/>
      </c>
      <c r="AM109" s="554" t="str">
        <f t="shared" si="48"/>
        <v/>
      </c>
      <c r="AN109" s="71"/>
      <c r="AO109" s="103"/>
      <c r="AP109" s="602" t="str">
        <f t="shared" si="31"/>
        <v/>
      </c>
      <c r="AQ109" s="584" t="s">
        <v>1929</v>
      </c>
      <c r="AR109" s="584"/>
      <c r="AS109" s="631"/>
    </row>
    <row r="110" spans="1:45" outlineLevel="2">
      <c r="A110" s="72">
        <f t="shared" si="49"/>
        <v>8</v>
      </c>
      <c r="B110" s="552" t="str">
        <f>IF(C110&lt;&gt;"",COUNTA($C$9:C110),"")</f>
        <v/>
      </c>
      <c r="C110" s="552"/>
      <c r="D110" s="71"/>
      <c r="E110" s="103"/>
      <c r="F110" s="103"/>
      <c r="G110" s="103"/>
      <c r="H110" s="103"/>
      <c r="I110" s="103"/>
      <c r="J110" s="103"/>
      <c r="K110" s="107"/>
      <c r="L110" s="105" t="s">
        <v>35</v>
      </c>
      <c r="M110" s="554" t="str">
        <f>IF(K110&lt;&gt;"",VLOOKUP(K110,'DON GIA'!$S$1:$U$19,3,0),"")</f>
        <v/>
      </c>
      <c r="N110" s="554" t="str">
        <f>IF(K110&lt;&gt;"",VLOOKUP(K110,'DON GIA'!$S$1:$V$19,4,0),"")</f>
        <v/>
      </c>
      <c r="O110" s="554" t="str">
        <f t="shared" si="44"/>
        <v/>
      </c>
      <c r="P110" s="554" t="str">
        <f t="shared" si="45"/>
        <v/>
      </c>
      <c r="Q110" s="71" t="s">
        <v>35</v>
      </c>
      <c r="R110" s="103"/>
      <c r="S110" s="103"/>
      <c r="T110" s="554" t="str">
        <f>IF(Q110&lt;&gt;"",VLOOKUP(Q110,'DON GIA'!$H$1:$K$103,4,0),"")</f>
        <v/>
      </c>
      <c r="U110" s="554" t="str">
        <f t="shared" si="46"/>
        <v/>
      </c>
      <c r="V110" s="554"/>
      <c r="W110" s="107" t="s">
        <v>1151</v>
      </c>
      <c r="X110" s="103" t="s">
        <v>38</v>
      </c>
      <c r="Y110" s="108">
        <v>0.71399999999999997</v>
      </c>
      <c r="Z110" s="109"/>
      <c r="AA110" s="554">
        <f>IF(W110&lt;&gt;"",VLOOKUP(W110,'DON GIA'!$A$1:$D$346,4,0),"")</f>
        <v>2523428</v>
      </c>
      <c r="AB110" s="554">
        <f t="shared" si="47"/>
        <v>1801727.5919999999</v>
      </c>
      <c r="AC110" s="71"/>
      <c r="AD110" s="71"/>
      <c r="AE110" s="71"/>
      <c r="AF110" s="71"/>
      <c r="AG110" s="71"/>
      <c r="AH110" s="103"/>
      <c r="AI110" s="71"/>
      <c r="AJ110" s="103"/>
      <c r="AK110" s="103"/>
      <c r="AL110" s="554" t="str">
        <f>IF(AI110&lt;&gt;"",VLOOKUP(AI110,'DON GIA'!$M$1:$P$9,4,0),"")</f>
        <v/>
      </c>
      <c r="AM110" s="554" t="str">
        <f t="shared" si="48"/>
        <v/>
      </c>
      <c r="AN110" s="71"/>
      <c r="AO110" s="103"/>
      <c r="AP110" s="602" t="str">
        <f t="shared" si="31"/>
        <v/>
      </c>
      <c r="AQ110" s="107"/>
      <c r="AR110" s="107"/>
      <c r="AS110" s="593"/>
    </row>
    <row r="111" spans="1:45" outlineLevel="2">
      <c r="A111" s="72">
        <f t="shared" si="49"/>
        <v>8</v>
      </c>
      <c r="B111" s="552" t="str">
        <f>IF(C111&lt;&gt;"",COUNTA($C$9:C111),"")</f>
        <v/>
      </c>
      <c r="C111" s="552"/>
      <c r="D111" s="71"/>
      <c r="E111" s="103"/>
      <c r="F111" s="103"/>
      <c r="G111" s="103"/>
      <c r="H111" s="103"/>
      <c r="I111" s="103"/>
      <c r="J111" s="103"/>
      <c r="K111" s="107"/>
      <c r="L111" s="105" t="s">
        <v>35</v>
      </c>
      <c r="M111" s="554" t="str">
        <f>IF(K111&lt;&gt;"",VLOOKUP(K111,'DON GIA'!$S$1:$U$19,3,0),"")</f>
        <v/>
      </c>
      <c r="N111" s="554" t="str">
        <f>IF(K111&lt;&gt;"",VLOOKUP(K111,'DON GIA'!$S$1:$V$19,4,0),"")</f>
        <v/>
      </c>
      <c r="O111" s="554" t="str">
        <f t="shared" si="44"/>
        <v/>
      </c>
      <c r="P111" s="554" t="str">
        <f t="shared" si="45"/>
        <v/>
      </c>
      <c r="Q111" s="71" t="s">
        <v>35</v>
      </c>
      <c r="R111" s="103"/>
      <c r="S111" s="103"/>
      <c r="T111" s="554" t="str">
        <f>IF(Q111&lt;&gt;"",VLOOKUP(Q111,'DON GIA'!$H$1:$K$103,4,0),"")</f>
        <v/>
      </c>
      <c r="U111" s="554" t="str">
        <f t="shared" si="46"/>
        <v/>
      </c>
      <c r="V111" s="554"/>
      <c r="W111" s="107" t="s">
        <v>1176</v>
      </c>
      <c r="X111" s="103" t="s">
        <v>27</v>
      </c>
      <c r="Y111" s="108">
        <v>2.7</v>
      </c>
      <c r="Z111" s="109"/>
      <c r="AA111" s="554">
        <f>IF(W111&lt;&gt;"",VLOOKUP(W111,'DON GIA'!$A$1:$D$346,4,0),"")</f>
        <v>330817</v>
      </c>
      <c r="AB111" s="554">
        <f t="shared" si="47"/>
        <v>893205.9</v>
      </c>
      <c r="AC111" s="71"/>
      <c r="AD111" s="71"/>
      <c r="AE111" s="71"/>
      <c r="AF111" s="71"/>
      <c r="AG111" s="71"/>
      <c r="AH111" s="103"/>
      <c r="AI111" s="71"/>
      <c r="AJ111" s="103"/>
      <c r="AK111" s="103"/>
      <c r="AL111" s="554" t="str">
        <f>IF(AI111&lt;&gt;"",VLOOKUP(AI111,'DON GIA'!$M$1:$P$9,4,0),"")</f>
        <v/>
      </c>
      <c r="AM111" s="554" t="str">
        <f t="shared" si="48"/>
        <v/>
      </c>
      <c r="AN111" s="71"/>
      <c r="AO111" s="103"/>
      <c r="AP111" s="602" t="str">
        <f t="shared" si="31"/>
        <v/>
      </c>
      <c r="AQ111" s="107"/>
      <c r="AR111" s="107"/>
      <c r="AS111" s="593"/>
    </row>
    <row r="112" spans="1:45" outlineLevel="2">
      <c r="A112" s="72">
        <f t="shared" si="49"/>
        <v>8</v>
      </c>
      <c r="B112" s="552" t="str">
        <f>IF(C112&lt;&gt;"",COUNTA($C$9:C112),"")</f>
        <v/>
      </c>
      <c r="C112" s="552"/>
      <c r="D112" s="71"/>
      <c r="E112" s="103"/>
      <c r="F112" s="103"/>
      <c r="G112" s="103"/>
      <c r="H112" s="103"/>
      <c r="I112" s="103"/>
      <c r="J112" s="103"/>
      <c r="K112" s="107"/>
      <c r="L112" s="105" t="s">
        <v>35</v>
      </c>
      <c r="M112" s="554" t="str">
        <f>IF(K112&lt;&gt;"",VLOOKUP(K112,'DON GIA'!$S$1:$U$19,3,0),"")</f>
        <v/>
      </c>
      <c r="N112" s="554" t="str">
        <f>IF(K112&lt;&gt;"",VLOOKUP(K112,'DON GIA'!$S$1:$V$19,4,0),"")</f>
        <v/>
      </c>
      <c r="O112" s="554" t="str">
        <f t="shared" si="44"/>
        <v/>
      </c>
      <c r="P112" s="554" t="str">
        <f t="shared" si="45"/>
        <v/>
      </c>
      <c r="Q112" s="71" t="s">
        <v>35</v>
      </c>
      <c r="R112" s="103"/>
      <c r="S112" s="103"/>
      <c r="T112" s="554" t="str">
        <f>IF(Q112&lt;&gt;"",VLOOKUP(Q112,'DON GIA'!$H$1:$K$103,4,0),"")</f>
        <v/>
      </c>
      <c r="U112" s="554" t="str">
        <f t="shared" si="46"/>
        <v/>
      </c>
      <c r="V112" s="554"/>
      <c r="W112" s="107" t="s">
        <v>1108</v>
      </c>
      <c r="X112" s="103" t="s">
        <v>27</v>
      </c>
      <c r="Y112" s="108">
        <v>7.8</v>
      </c>
      <c r="Z112" s="109"/>
      <c r="AA112" s="554">
        <f>IF(W112&lt;&gt;"",VLOOKUP(W112,'DON GIA'!$A$1:$D$346,4,0),"")</f>
        <v>282038</v>
      </c>
      <c r="AB112" s="554">
        <f t="shared" si="47"/>
        <v>2199896.4</v>
      </c>
      <c r="AC112" s="71"/>
      <c r="AD112" s="71"/>
      <c r="AE112" s="71"/>
      <c r="AF112" s="71"/>
      <c r="AG112" s="71"/>
      <c r="AH112" s="103"/>
      <c r="AI112" s="71"/>
      <c r="AJ112" s="103"/>
      <c r="AK112" s="103"/>
      <c r="AL112" s="554" t="str">
        <f>IF(AI112&lt;&gt;"",VLOOKUP(AI112,'DON GIA'!$M$1:$P$9,4,0),"")</f>
        <v/>
      </c>
      <c r="AM112" s="554" t="str">
        <f t="shared" si="48"/>
        <v/>
      </c>
      <c r="AN112" s="71"/>
      <c r="AO112" s="103"/>
      <c r="AP112" s="602" t="str">
        <f t="shared" si="31"/>
        <v/>
      </c>
      <c r="AQ112" s="107"/>
      <c r="AR112" s="107"/>
      <c r="AS112" s="593"/>
    </row>
    <row r="113" spans="1:45" outlineLevel="2">
      <c r="A113" s="72">
        <f t="shared" si="49"/>
        <v>8</v>
      </c>
      <c r="B113" s="552" t="str">
        <f>IF(C113&lt;&gt;"",COUNTA($C$9:C113),"")</f>
        <v/>
      </c>
      <c r="C113" s="552"/>
      <c r="D113" s="71"/>
      <c r="E113" s="103"/>
      <c r="F113" s="103"/>
      <c r="G113" s="103"/>
      <c r="H113" s="103"/>
      <c r="I113" s="103"/>
      <c r="J113" s="103"/>
      <c r="K113" s="107"/>
      <c r="L113" s="105" t="s">
        <v>35</v>
      </c>
      <c r="M113" s="554" t="str">
        <f>IF(K113&lt;&gt;"",VLOOKUP(K113,'DON GIA'!$S$1:$U$19,3,0),"")</f>
        <v/>
      </c>
      <c r="N113" s="554" t="str">
        <f>IF(K113&lt;&gt;"",VLOOKUP(K113,'DON GIA'!$S$1:$V$19,4,0),"")</f>
        <v/>
      </c>
      <c r="O113" s="554" t="str">
        <f t="shared" si="44"/>
        <v/>
      </c>
      <c r="P113" s="554" t="str">
        <f t="shared" si="45"/>
        <v/>
      </c>
      <c r="Q113" s="71" t="s">
        <v>35</v>
      </c>
      <c r="R113" s="103"/>
      <c r="S113" s="103"/>
      <c r="T113" s="554" t="str">
        <f>IF(Q113&lt;&gt;"",VLOOKUP(Q113,'DON GIA'!$H$1:$K$103,4,0),"")</f>
        <v/>
      </c>
      <c r="U113" s="554" t="str">
        <f t="shared" si="46"/>
        <v/>
      </c>
      <c r="V113" s="554"/>
      <c r="W113" s="107" t="s">
        <v>1107</v>
      </c>
      <c r="X113" s="103" t="s">
        <v>27</v>
      </c>
      <c r="Y113" s="108">
        <v>95.52</v>
      </c>
      <c r="Z113" s="109"/>
      <c r="AA113" s="554">
        <f>IF(W113&lt;&gt;"",VLOOKUP(W113,'DON GIA'!$A$1:$D$346,4,0),"")</f>
        <v>109890</v>
      </c>
      <c r="AB113" s="554">
        <f t="shared" si="47"/>
        <v>10496692.799999999</v>
      </c>
      <c r="AC113" s="71"/>
      <c r="AD113" s="71"/>
      <c r="AE113" s="71"/>
      <c r="AF113" s="71"/>
      <c r="AG113" s="71"/>
      <c r="AH113" s="103"/>
      <c r="AI113" s="71"/>
      <c r="AJ113" s="103"/>
      <c r="AK113" s="103"/>
      <c r="AL113" s="554" t="str">
        <f>IF(AI113&lt;&gt;"",VLOOKUP(AI113,'DON GIA'!$M$1:$P$9,4,0),"")</f>
        <v/>
      </c>
      <c r="AM113" s="554" t="str">
        <f t="shared" si="48"/>
        <v/>
      </c>
      <c r="AN113" s="71"/>
      <c r="AO113" s="103"/>
      <c r="AP113" s="602" t="str">
        <f t="shared" si="31"/>
        <v/>
      </c>
      <c r="AQ113" s="107"/>
      <c r="AR113" s="107"/>
      <c r="AS113" s="593"/>
    </row>
    <row r="114" spans="1:45" outlineLevel="2">
      <c r="A114" s="72">
        <f t="shared" si="49"/>
        <v>8</v>
      </c>
      <c r="B114" s="552" t="str">
        <f>IF(C114&lt;&gt;"",COUNTA($C$9:C114),"")</f>
        <v/>
      </c>
      <c r="C114" s="552"/>
      <c r="D114" s="71"/>
      <c r="E114" s="103"/>
      <c r="F114" s="103"/>
      <c r="G114" s="103"/>
      <c r="H114" s="103"/>
      <c r="I114" s="103"/>
      <c r="J114" s="103"/>
      <c r="K114" s="107"/>
      <c r="L114" s="105" t="s">
        <v>35</v>
      </c>
      <c r="M114" s="554" t="str">
        <f>IF(K114&lt;&gt;"",VLOOKUP(K114,'DON GIA'!$S$1:$U$19,3,0),"")</f>
        <v/>
      </c>
      <c r="N114" s="554" t="str">
        <f>IF(K114&lt;&gt;"",VLOOKUP(K114,'DON GIA'!$S$1:$V$19,4,0),"")</f>
        <v/>
      </c>
      <c r="O114" s="554" t="str">
        <f t="shared" si="44"/>
        <v/>
      </c>
      <c r="P114" s="554" t="str">
        <f t="shared" si="45"/>
        <v/>
      </c>
      <c r="Q114" s="71" t="s">
        <v>35</v>
      </c>
      <c r="R114" s="103"/>
      <c r="S114" s="103"/>
      <c r="T114" s="554" t="str">
        <f>IF(Q114&lt;&gt;"",VLOOKUP(Q114,'DON GIA'!$H$1:$K$103,4,0),"")</f>
        <v/>
      </c>
      <c r="U114" s="554" t="str">
        <f t="shared" si="46"/>
        <v/>
      </c>
      <c r="V114" s="554"/>
      <c r="W114" s="107" t="s">
        <v>1177</v>
      </c>
      <c r="X114" s="103" t="s">
        <v>27</v>
      </c>
      <c r="Y114" s="108">
        <v>6.9</v>
      </c>
      <c r="Z114" s="109"/>
      <c r="AA114" s="554">
        <f>IF(W114&lt;&gt;"",VLOOKUP(W114,'DON GIA'!$A$1:$D$346,4,0),"")</f>
        <v>282038</v>
      </c>
      <c r="AB114" s="554">
        <f t="shared" si="47"/>
        <v>1946062.2000000002</v>
      </c>
      <c r="AC114" s="71"/>
      <c r="AD114" s="71"/>
      <c r="AE114" s="71"/>
      <c r="AF114" s="71"/>
      <c r="AG114" s="71"/>
      <c r="AH114" s="103"/>
      <c r="AI114" s="71"/>
      <c r="AJ114" s="103"/>
      <c r="AK114" s="103"/>
      <c r="AL114" s="554" t="str">
        <f>IF(AI114&lt;&gt;"",VLOOKUP(AI114,'DON GIA'!$M$1:$P$9,4,0),"")</f>
        <v/>
      </c>
      <c r="AM114" s="554" t="str">
        <f t="shared" si="48"/>
        <v/>
      </c>
      <c r="AN114" s="71"/>
      <c r="AO114" s="103"/>
      <c r="AP114" s="602" t="str">
        <f t="shared" si="31"/>
        <v/>
      </c>
      <c r="AQ114" s="107"/>
      <c r="AR114" s="107"/>
      <c r="AS114" s="593"/>
    </row>
    <row r="115" spans="1:45" ht="37.5" outlineLevel="2">
      <c r="A115" s="72">
        <f t="shared" si="49"/>
        <v>8</v>
      </c>
      <c r="B115" s="552" t="str">
        <f>IF(C115&lt;&gt;"",COUNTA($C$9:C115),"")</f>
        <v/>
      </c>
      <c r="C115" s="552"/>
      <c r="D115" s="71"/>
      <c r="E115" s="103"/>
      <c r="F115" s="103"/>
      <c r="G115" s="103"/>
      <c r="H115" s="103"/>
      <c r="I115" s="103"/>
      <c r="J115" s="103"/>
      <c r="K115" s="107"/>
      <c r="L115" s="105" t="s">
        <v>35</v>
      </c>
      <c r="M115" s="554" t="str">
        <f>IF(K115&lt;&gt;"",VLOOKUP(K115,'DON GIA'!$S$1:$U$19,3,0),"")</f>
        <v/>
      </c>
      <c r="N115" s="554" t="str">
        <f>IF(K115&lt;&gt;"",VLOOKUP(K115,'DON GIA'!$S$1:$V$19,4,0),"")</f>
        <v/>
      </c>
      <c r="O115" s="554" t="str">
        <f t="shared" si="44"/>
        <v/>
      </c>
      <c r="P115" s="554" t="str">
        <f t="shared" si="45"/>
        <v/>
      </c>
      <c r="Q115" s="71" t="s">
        <v>35</v>
      </c>
      <c r="R115" s="103"/>
      <c r="S115" s="103"/>
      <c r="T115" s="554" t="str">
        <f>IF(Q115&lt;&gt;"",VLOOKUP(Q115,'DON GIA'!$H$1:$K$103,4,0),"")</f>
        <v/>
      </c>
      <c r="U115" s="554" t="str">
        <f t="shared" si="46"/>
        <v/>
      </c>
      <c r="V115" s="554"/>
      <c r="W115" s="107" t="s">
        <v>1049</v>
      </c>
      <c r="X115" s="103" t="s">
        <v>42</v>
      </c>
      <c r="Y115" s="108">
        <v>1</v>
      </c>
      <c r="Z115" s="109"/>
      <c r="AA115" s="554">
        <f>IF(W115&lt;&gt;"",VLOOKUP(W115,'DON GIA'!$A$1:$D$346,4,0),"")</f>
        <v>3793079</v>
      </c>
      <c r="AB115" s="554">
        <f t="shared" si="47"/>
        <v>3793079</v>
      </c>
      <c r="AC115" s="71"/>
      <c r="AD115" s="71"/>
      <c r="AE115" s="71"/>
      <c r="AF115" s="71"/>
      <c r="AG115" s="71"/>
      <c r="AH115" s="103"/>
      <c r="AI115" s="71"/>
      <c r="AJ115" s="103"/>
      <c r="AK115" s="103"/>
      <c r="AL115" s="554" t="str">
        <f>IF(AI115&lt;&gt;"",VLOOKUP(AI115,'DON GIA'!$M$1:$P$9,4,0),"")</f>
        <v/>
      </c>
      <c r="AM115" s="554" t="str">
        <f t="shared" si="48"/>
        <v/>
      </c>
      <c r="AN115" s="71"/>
      <c r="AO115" s="103"/>
      <c r="AP115" s="602" t="str">
        <f t="shared" si="31"/>
        <v/>
      </c>
      <c r="AQ115" s="107"/>
      <c r="AR115" s="107"/>
      <c r="AS115" s="593"/>
    </row>
    <row r="116" spans="1:45" outlineLevel="2">
      <c r="A116" s="72">
        <f t="shared" si="49"/>
        <v>8</v>
      </c>
      <c r="B116" s="552" t="str">
        <f>IF(C116&lt;&gt;"",COUNTA($C$9:C116),"")</f>
        <v/>
      </c>
      <c r="C116" s="552"/>
      <c r="D116" s="71"/>
      <c r="E116" s="103"/>
      <c r="F116" s="103"/>
      <c r="G116" s="103"/>
      <c r="H116" s="103"/>
      <c r="I116" s="103"/>
      <c r="J116" s="103"/>
      <c r="K116" s="107"/>
      <c r="L116" s="105" t="s">
        <v>35</v>
      </c>
      <c r="M116" s="554" t="str">
        <f>IF(K116&lt;&gt;"",VLOOKUP(K116,'DON GIA'!$S$1:$U$19,3,0),"")</f>
        <v/>
      </c>
      <c r="N116" s="554" t="str">
        <f>IF(K116&lt;&gt;"",VLOOKUP(K116,'DON GIA'!$S$1:$V$19,4,0),"")</f>
        <v/>
      </c>
      <c r="O116" s="554" t="str">
        <f t="shared" si="44"/>
        <v/>
      </c>
      <c r="P116" s="554" t="str">
        <f t="shared" si="45"/>
        <v/>
      </c>
      <c r="Q116" s="71" t="s">
        <v>35</v>
      </c>
      <c r="R116" s="103"/>
      <c r="S116" s="103"/>
      <c r="T116" s="554" t="str">
        <f>IF(Q116&lt;&gt;"",VLOOKUP(Q116,'DON GIA'!$H$1:$K$103,4,0),"")</f>
        <v/>
      </c>
      <c r="U116" s="554" t="str">
        <f t="shared" si="46"/>
        <v/>
      </c>
      <c r="V116" s="554"/>
      <c r="W116" s="107" t="s">
        <v>35</v>
      </c>
      <c r="X116" s="103"/>
      <c r="Y116" s="108"/>
      <c r="Z116" s="109"/>
      <c r="AA116" s="554" t="str">
        <f>IF(W116&lt;&gt;"",VLOOKUP(W116,'DON GIA'!$A$1:$D$346,4,0),"")</f>
        <v/>
      </c>
      <c r="AB116" s="554" t="str">
        <f t="shared" si="47"/>
        <v/>
      </c>
      <c r="AC116" s="71"/>
      <c r="AD116" s="71"/>
      <c r="AE116" s="71"/>
      <c r="AF116" s="71"/>
      <c r="AG116" s="71"/>
      <c r="AH116" s="103"/>
      <c r="AI116" s="71"/>
      <c r="AJ116" s="103"/>
      <c r="AK116" s="103"/>
      <c r="AL116" s="554" t="str">
        <f>IF(AI116&lt;&gt;"",VLOOKUP(AI116,'DON GIA'!$M$1:$P$9,4,0),"")</f>
        <v/>
      </c>
      <c r="AM116" s="554" t="str">
        <f t="shared" si="48"/>
        <v/>
      </c>
      <c r="AN116" s="71"/>
      <c r="AO116" s="103"/>
      <c r="AP116" s="602" t="str">
        <f t="shared" si="31"/>
        <v/>
      </c>
      <c r="AQ116" s="107"/>
      <c r="AR116" s="107"/>
      <c r="AS116" s="593"/>
    </row>
    <row r="117" spans="1:45" outlineLevel="1">
      <c r="A117" s="84" t="s">
        <v>2151</v>
      </c>
      <c r="B117" s="552"/>
      <c r="C117" s="552"/>
      <c r="D117" s="61"/>
      <c r="E117" s="162"/>
      <c r="F117" s="103"/>
      <c r="G117" s="162"/>
      <c r="H117" s="162"/>
      <c r="I117" s="162"/>
      <c r="J117" s="162"/>
      <c r="K117" s="129"/>
      <c r="L117" s="167">
        <f>SUBTOTAL(9,L118:L133)</f>
        <v>133</v>
      </c>
      <c r="M117" s="553"/>
      <c r="N117" s="553"/>
      <c r="O117" s="553">
        <f>SUBTOTAL(9,O118:O133)</f>
        <v>223307000</v>
      </c>
      <c r="P117" s="553">
        <f>SUBTOTAL(9,P118:P133)</f>
        <v>0</v>
      </c>
      <c r="Q117" s="61"/>
      <c r="R117" s="162"/>
      <c r="S117" s="162">
        <f>SUBTOTAL(9,S118:S133)</f>
        <v>0</v>
      </c>
      <c r="T117" s="553"/>
      <c r="U117" s="553">
        <f>SUBTOTAL(9,U118:U133)</f>
        <v>0</v>
      </c>
      <c r="V117" s="553"/>
      <c r="W117" s="129"/>
      <c r="X117" s="162"/>
      <c r="Y117" s="169">
        <f>SUBTOTAL(9,Y118:Y133)</f>
        <v>392.62200000000001</v>
      </c>
      <c r="Z117" s="170">
        <f>SUBTOTAL(9,Z118:Z133)</f>
        <v>0</v>
      </c>
      <c r="AA117" s="553"/>
      <c r="AB117" s="553">
        <f>SUBTOTAL(9,AB118:AB133)</f>
        <v>717031245.21499991</v>
      </c>
      <c r="AC117" s="71"/>
      <c r="AD117" s="71"/>
      <c r="AE117" s="71"/>
      <c r="AF117" s="71"/>
      <c r="AG117" s="71"/>
      <c r="AH117" s="103"/>
      <c r="AI117" s="61"/>
      <c r="AJ117" s="162"/>
      <c r="AK117" s="162">
        <f>SUBTOTAL(9,AK118:AK133)</f>
        <v>2</v>
      </c>
      <c r="AL117" s="553"/>
      <c r="AM117" s="553">
        <f>SUBTOTAL(9,AM118:AM133)</f>
        <v>29895920</v>
      </c>
      <c r="AN117" s="61"/>
      <c r="AO117" s="162">
        <f>SUBTOTAL(9,AO118:AO133)</f>
        <v>1</v>
      </c>
      <c r="AP117" s="602">
        <f t="shared" si="31"/>
        <v>970234165.21499991</v>
      </c>
      <c r="AQ117" s="111"/>
      <c r="AR117" s="111"/>
      <c r="AS117" s="628"/>
    </row>
    <row r="118" spans="1:45" ht="56.25" outlineLevel="2">
      <c r="A118" s="72">
        <f>IF(B118&lt;&gt;"",B118,A116)</f>
        <v>9</v>
      </c>
      <c r="B118" s="552">
        <f>IF(C118&lt;&gt;"",COUNTA($C$9:C118),"")</f>
        <v>9</v>
      </c>
      <c r="C118" s="552">
        <v>434</v>
      </c>
      <c r="D118" s="61" t="s">
        <v>259</v>
      </c>
      <c r="E118" s="103">
        <v>1</v>
      </c>
      <c r="F118" s="103"/>
      <c r="G118" s="103">
        <v>439</v>
      </c>
      <c r="H118" s="103">
        <v>79</v>
      </c>
      <c r="I118" s="103" t="s">
        <v>223</v>
      </c>
      <c r="J118" s="103" t="s">
        <v>224</v>
      </c>
      <c r="K118" s="107" t="s">
        <v>973</v>
      </c>
      <c r="L118" s="105">
        <v>133</v>
      </c>
      <c r="M118" s="554">
        <f>IF(K118&lt;&gt;"",VLOOKUP(K118,'DON GIA'!$S$1:$U$19,3,0),"")</f>
        <v>1679000</v>
      </c>
      <c r="N118" s="554">
        <f>IF(K118&lt;&gt;"",VLOOKUP(K118,'DON GIA'!$S$1:$V$19,4,0),"")</f>
        <v>0</v>
      </c>
      <c r="O118" s="554">
        <f t="shared" ref="O118:O133" si="50">IF(K118&lt;&gt;"",L118*M118,"")</f>
        <v>223307000</v>
      </c>
      <c r="P118" s="554">
        <f t="shared" ref="P118:P133" si="51">IF(K118&lt;&gt;"",L118*N118,"")</f>
        <v>0</v>
      </c>
      <c r="Q118" s="71" t="s">
        <v>35</v>
      </c>
      <c r="R118" s="103"/>
      <c r="S118" s="103"/>
      <c r="T118" s="554" t="str">
        <f>IF(Q118&lt;&gt;"",VLOOKUP(Q118,'DON GIA'!$H$1:$K$103,4,0),"")</f>
        <v/>
      </c>
      <c r="U118" s="554" t="str">
        <f t="shared" ref="U118:U133" si="52">IF(Q118&lt;&gt;"",IF(ISNUMBER(T118),S118*T118,""),"")</f>
        <v/>
      </c>
      <c r="V118" s="554" t="s">
        <v>2163</v>
      </c>
      <c r="W118" s="107" t="s">
        <v>1005</v>
      </c>
      <c r="X118" s="103" t="s">
        <v>27</v>
      </c>
      <c r="Y118" s="108">
        <v>91.94</v>
      </c>
      <c r="Z118" s="109"/>
      <c r="AA118" s="554">
        <f>IF(W118&lt;&gt;"",VLOOKUP(W118,'DON GIA'!$A$1:$D$346,4,0),"")</f>
        <v>5559129</v>
      </c>
      <c r="AB118" s="554">
        <f t="shared" ref="AB118:AB133" si="53">IF(W118&lt;&gt;"",IF(ISNUMBER(AA118),Y118*AA118,""),"")</f>
        <v>511106320.25999999</v>
      </c>
      <c r="AC118" s="71" t="s">
        <v>28</v>
      </c>
      <c r="AD118" s="71" t="s">
        <v>29</v>
      </c>
      <c r="AE118" s="71" t="s">
        <v>30</v>
      </c>
      <c r="AF118" s="71" t="s">
        <v>31</v>
      </c>
      <c r="AG118" s="71" t="s">
        <v>34</v>
      </c>
      <c r="AH118" s="103" t="s">
        <v>260</v>
      </c>
      <c r="AI118" s="71" t="s">
        <v>562</v>
      </c>
      <c r="AJ118" s="103" t="s">
        <v>409</v>
      </c>
      <c r="AK118" s="103">
        <v>1</v>
      </c>
      <c r="AL118" s="554">
        <f>IF(AI118&lt;&gt;"",VLOOKUP(AI118,'DON GIA'!$M$1:$P$9,4,0),"")</f>
        <v>12895920</v>
      </c>
      <c r="AM118" s="554">
        <f t="shared" ref="AM118:AM133" si="54">IF(AI118&lt;&gt;"",AK118*AL118,"")</f>
        <v>12895920</v>
      </c>
      <c r="AN118" s="71" t="s">
        <v>407</v>
      </c>
      <c r="AO118" s="103">
        <v>1</v>
      </c>
      <c r="AP118" s="602" t="str">
        <f t="shared" si="31"/>
        <v/>
      </c>
      <c r="AQ118" s="111" t="s">
        <v>682</v>
      </c>
      <c r="AR118" s="111" t="s">
        <v>1912</v>
      </c>
      <c r="AS118" s="628"/>
    </row>
    <row r="119" spans="1:45" ht="266.25" outlineLevel="2">
      <c r="A119" s="72">
        <f t="shared" ref="A119:A133" si="55">IF(B119&lt;&gt;"",B119,A118)</f>
        <v>9</v>
      </c>
      <c r="B119" s="552" t="str">
        <f>IF(C119&lt;&gt;"",COUNTA($C$9:C119),"")</f>
        <v/>
      </c>
      <c r="C119" s="552"/>
      <c r="D119" s="71" t="s">
        <v>261</v>
      </c>
      <c r="E119" s="103"/>
      <c r="F119" s="103"/>
      <c r="G119" s="103"/>
      <c r="H119" s="103"/>
      <c r="I119" s="103"/>
      <c r="J119" s="103"/>
      <c r="K119" s="107"/>
      <c r="L119" s="105" t="s">
        <v>35</v>
      </c>
      <c r="M119" s="554" t="str">
        <f>IF(K119&lt;&gt;"",VLOOKUP(K119,'DON GIA'!$S$1:$U$19,3,0),"")</f>
        <v/>
      </c>
      <c r="N119" s="554" t="str">
        <f>IF(K119&lt;&gt;"",VLOOKUP(K119,'DON GIA'!$S$1:$V$19,4,0),"")</f>
        <v/>
      </c>
      <c r="O119" s="554" t="str">
        <f t="shared" si="50"/>
        <v/>
      </c>
      <c r="P119" s="554" t="str">
        <f t="shared" si="51"/>
        <v/>
      </c>
      <c r="Q119" s="71" t="s">
        <v>35</v>
      </c>
      <c r="R119" s="103"/>
      <c r="S119" s="103"/>
      <c r="T119" s="554" t="str">
        <f>IF(Q119&lt;&gt;"",VLOOKUP(Q119,'DON GIA'!$H$1:$K$103,4,0),"")</f>
        <v/>
      </c>
      <c r="U119" s="554" t="str">
        <f t="shared" si="52"/>
        <v/>
      </c>
      <c r="V119" s="554"/>
      <c r="W119" s="107" t="s">
        <v>1107</v>
      </c>
      <c r="X119" s="103" t="s">
        <v>27</v>
      </c>
      <c r="Y119" s="108">
        <v>66.98</v>
      </c>
      <c r="Z119" s="109"/>
      <c r="AA119" s="554">
        <f>IF(W119&lt;&gt;"",VLOOKUP(W119,'DON GIA'!$A$1:$D$346,4,0),"")</f>
        <v>109890</v>
      </c>
      <c r="AB119" s="554">
        <f t="shared" si="53"/>
        <v>7360432.2000000002</v>
      </c>
      <c r="AC119" s="71"/>
      <c r="AD119" s="71"/>
      <c r="AE119" s="71"/>
      <c r="AF119" s="71"/>
      <c r="AG119" s="71"/>
      <c r="AH119" s="103"/>
      <c r="AI119" s="71" t="s">
        <v>579</v>
      </c>
      <c r="AJ119" s="103" t="s">
        <v>560</v>
      </c>
      <c r="AK119" s="103">
        <v>1</v>
      </c>
      <c r="AL119" s="554">
        <f>IF(AI119&lt;&gt;"",VLOOKUP(AI119,'DON GIA'!$M$1:$P$9,4,0),"")</f>
        <v>17000000</v>
      </c>
      <c r="AM119" s="554">
        <f t="shared" si="54"/>
        <v>17000000</v>
      </c>
      <c r="AN119" s="71"/>
      <c r="AO119" s="103"/>
      <c r="AP119" s="602" t="str">
        <f t="shared" si="31"/>
        <v/>
      </c>
      <c r="AQ119" s="59" t="s">
        <v>683</v>
      </c>
      <c r="AR119" s="59" t="s">
        <v>1918</v>
      </c>
      <c r="AS119" s="629"/>
    </row>
    <row r="120" spans="1:45" ht="116.25" outlineLevel="2">
      <c r="A120" s="72">
        <f t="shared" si="55"/>
        <v>9</v>
      </c>
      <c r="B120" s="552" t="str">
        <f>IF(C120&lt;&gt;"",COUNTA($C$9:C120),"")</f>
        <v/>
      </c>
      <c r="C120" s="552"/>
      <c r="D120" s="71" t="s">
        <v>71</v>
      </c>
      <c r="E120" s="103"/>
      <c r="F120" s="103"/>
      <c r="G120" s="103"/>
      <c r="H120" s="103"/>
      <c r="I120" s="103"/>
      <c r="J120" s="103"/>
      <c r="K120" s="107"/>
      <c r="L120" s="105" t="s">
        <v>35</v>
      </c>
      <c r="M120" s="554" t="str">
        <f>IF(K120&lt;&gt;"",VLOOKUP(K120,'DON GIA'!$S$1:$U$19,3,0),"")</f>
        <v/>
      </c>
      <c r="N120" s="554" t="str">
        <f>IF(K120&lt;&gt;"",VLOOKUP(K120,'DON GIA'!$S$1:$V$19,4,0),"")</f>
        <v/>
      </c>
      <c r="O120" s="554" t="str">
        <f t="shared" si="50"/>
        <v/>
      </c>
      <c r="P120" s="554" t="str">
        <f t="shared" si="51"/>
        <v/>
      </c>
      <c r="Q120" s="71" t="s">
        <v>35</v>
      </c>
      <c r="R120" s="103"/>
      <c r="S120" s="103"/>
      <c r="T120" s="554" t="str">
        <f>IF(Q120&lt;&gt;"",VLOOKUP(Q120,'DON GIA'!$H$1:$K$103,4,0),"")</f>
        <v/>
      </c>
      <c r="U120" s="554" t="str">
        <f t="shared" si="52"/>
        <v/>
      </c>
      <c r="V120" s="554"/>
      <c r="W120" s="107" t="s">
        <v>1091</v>
      </c>
      <c r="X120" s="103" t="s">
        <v>27</v>
      </c>
      <c r="Y120" s="108">
        <v>24.96</v>
      </c>
      <c r="Z120" s="109"/>
      <c r="AA120" s="554">
        <f>IF(W120&lt;&gt;"",VLOOKUP(W120,'DON GIA'!$A$1:$D$346,4,0),"")</f>
        <v>161275</v>
      </c>
      <c r="AB120" s="554">
        <f t="shared" si="53"/>
        <v>4025424</v>
      </c>
      <c r="AC120" s="71"/>
      <c r="AD120" s="71"/>
      <c r="AE120" s="71"/>
      <c r="AF120" s="71"/>
      <c r="AG120" s="71"/>
      <c r="AH120" s="103"/>
      <c r="AI120" s="71"/>
      <c r="AJ120" s="103"/>
      <c r="AK120" s="103"/>
      <c r="AL120" s="554" t="str">
        <f>IF(AI120&lt;&gt;"",VLOOKUP(AI120,'DON GIA'!$M$1:$P$9,4,0),"")</f>
        <v/>
      </c>
      <c r="AM120" s="554" t="str">
        <f t="shared" si="54"/>
        <v/>
      </c>
      <c r="AN120" s="71"/>
      <c r="AO120" s="103"/>
      <c r="AP120" s="602" t="str">
        <f t="shared" si="31"/>
        <v/>
      </c>
      <c r="AQ120" s="59" t="s">
        <v>684</v>
      </c>
      <c r="AR120" s="59" t="s">
        <v>1914</v>
      </c>
      <c r="AS120" s="629"/>
    </row>
    <row r="121" spans="1:45" ht="63.75" outlineLevel="2">
      <c r="A121" s="72">
        <f t="shared" si="55"/>
        <v>9</v>
      </c>
      <c r="B121" s="552" t="str">
        <f>IF(C121&lt;&gt;"",COUNTA($C$9:C121),"")</f>
        <v/>
      </c>
      <c r="C121" s="552"/>
      <c r="D121" s="71"/>
      <c r="E121" s="103"/>
      <c r="F121" s="103"/>
      <c r="G121" s="103"/>
      <c r="H121" s="103"/>
      <c r="I121" s="103"/>
      <c r="J121" s="103"/>
      <c r="K121" s="107"/>
      <c r="L121" s="105" t="s">
        <v>35</v>
      </c>
      <c r="M121" s="554" t="str">
        <f>IF(K121&lt;&gt;"",VLOOKUP(K121,'DON GIA'!$S$1:$U$19,3,0),"")</f>
        <v/>
      </c>
      <c r="N121" s="554" t="str">
        <f>IF(K121&lt;&gt;"",VLOOKUP(K121,'DON GIA'!$S$1:$V$19,4,0),"")</f>
        <v/>
      </c>
      <c r="O121" s="554" t="str">
        <f t="shared" si="50"/>
        <v/>
      </c>
      <c r="P121" s="554" t="str">
        <f t="shared" si="51"/>
        <v/>
      </c>
      <c r="Q121" s="71" t="s">
        <v>35</v>
      </c>
      <c r="R121" s="103"/>
      <c r="S121" s="103"/>
      <c r="T121" s="554" t="str">
        <f>IF(Q121&lt;&gt;"",VLOOKUP(Q121,'DON GIA'!$H$1:$K$103,4,0),"")</f>
        <v/>
      </c>
      <c r="U121" s="554" t="str">
        <f t="shared" si="52"/>
        <v/>
      </c>
      <c r="V121" s="554"/>
      <c r="W121" s="107" t="s">
        <v>1141</v>
      </c>
      <c r="X121" s="103" t="s">
        <v>27</v>
      </c>
      <c r="Y121" s="108">
        <v>3.14</v>
      </c>
      <c r="Z121" s="109"/>
      <c r="AA121" s="554">
        <f>IF(W121&lt;&gt;"",VLOOKUP(W121,'DON GIA'!$A$1:$D$346,4,0),"")</f>
        <v>10375629</v>
      </c>
      <c r="AB121" s="554">
        <f t="shared" si="53"/>
        <v>32579475.060000002</v>
      </c>
      <c r="AC121" s="71"/>
      <c r="AD121" s="71"/>
      <c r="AE121" s="71"/>
      <c r="AF121" s="71" t="s">
        <v>31</v>
      </c>
      <c r="AG121" s="71"/>
      <c r="AH121" s="103" t="s">
        <v>219</v>
      </c>
      <c r="AI121" s="71"/>
      <c r="AJ121" s="103"/>
      <c r="AK121" s="103"/>
      <c r="AL121" s="554" t="str">
        <f>IF(AI121&lt;&gt;"",VLOOKUP(AI121,'DON GIA'!$M$1:$P$9,4,0),"")</f>
        <v/>
      </c>
      <c r="AM121" s="554" t="str">
        <f t="shared" si="54"/>
        <v/>
      </c>
      <c r="AN121" s="71"/>
      <c r="AO121" s="103"/>
      <c r="AP121" s="602" t="str">
        <f t="shared" si="31"/>
        <v/>
      </c>
      <c r="AQ121" s="585" t="s">
        <v>1911</v>
      </c>
      <c r="AR121" s="585" t="s">
        <v>1915</v>
      </c>
      <c r="AS121" s="630"/>
    </row>
    <row r="122" spans="1:45" outlineLevel="2">
      <c r="A122" s="72">
        <f t="shared" si="55"/>
        <v>9</v>
      </c>
      <c r="B122" s="552" t="str">
        <f>IF(C122&lt;&gt;"",COUNTA($C$9:C122),"")</f>
        <v/>
      </c>
      <c r="C122" s="552"/>
      <c r="D122" s="71"/>
      <c r="E122" s="103"/>
      <c r="F122" s="103"/>
      <c r="G122" s="103"/>
      <c r="H122" s="103"/>
      <c r="I122" s="103"/>
      <c r="J122" s="103"/>
      <c r="K122" s="107"/>
      <c r="L122" s="105" t="s">
        <v>35</v>
      </c>
      <c r="M122" s="554" t="str">
        <f>IF(K122&lt;&gt;"",VLOOKUP(K122,'DON GIA'!$S$1:$U$19,3,0),"")</f>
        <v/>
      </c>
      <c r="N122" s="554" t="str">
        <f>IF(K122&lt;&gt;"",VLOOKUP(K122,'DON GIA'!$S$1:$V$19,4,0),"")</f>
        <v/>
      </c>
      <c r="O122" s="554" t="str">
        <f t="shared" si="50"/>
        <v/>
      </c>
      <c r="P122" s="554" t="str">
        <f t="shared" si="51"/>
        <v/>
      </c>
      <c r="Q122" s="71" t="s">
        <v>35</v>
      </c>
      <c r="R122" s="103"/>
      <c r="S122" s="103"/>
      <c r="T122" s="554" t="str">
        <f>IF(Q122&lt;&gt;"",VLOOKUP(Q122,'DON GIA'!$H$1:$K$103,4,0),"")</f>
        <v/>
      </c>
      <c r="U122" s="554" t="str">
        <f t="shared" si="52"/>
        <v/>
      </c>
      <c r="V122" s="554"/>
      <c r="W122" s="107" t="s">
        <v>1123</v>
      </c>
      <c r="X122" s="103" t="s">
        <v>27</v>
      </c>
      <c r="Y122" s="108">
        <v>130.82</v>
      </c>
      <c r="Z122" s="109"/>
      <c r="AA122" s="554">
        <f>IF(W122&lt;&gt;"",VLOOKUP(W122,'DON GIA'!$A$1:$D$346,4,0),"")</f>
        <v>282038</v>
      </c>
      <c r="AB122" s="554">
        <f t="shared" si="53"/>
        <v>36896211.159999996</v>
      </c>
      <c r="AC122" s="71"/>
      <c r="AD122" s="71"/>
      <c r="AE122" s="71"/>
      <c r="AF122" s="71"/>
      <c r="AG122" s="71"/>
      <c r="AH122" s="103"/>
      <c r="AI122" s="71"/>
      <c r="AJ122" s="103"/>
      <c r="AK122" s="103"/>
      <c r="AL122" s="554" t="str">
        <f>IF(AI122&lt;&gt;"",VLOOKUP(AI122,'DON GIA'!$M$1:$P$9,4,0),"")</f>
        <v/>
      </c>
      <c r="AM122" s="554" t="str">
        <f t="shared" si="54"/>
        <v/>
      </c>
      <c r="AN122" s="71"/>
      <c r="AO122" s="103"/>
      <c r="AP122" s="602" t="str">
        <f t="shared" si="31"/>
        <v/>
      </c>
      <c r="AQ122" s="584" t="s">
        <v>1930</v>
      </c>
      <c r="AR122" s="584"/>
      <c r="AS122" s="631"/>
    </row>
    <row r="123" spans="1:45" outlineLevel="2">
      <c r="A123" s="72">
        <f t="shared" si="55"/>
        <v>9</v>
      </c>
      <c r="B123" s="552" t="str">
        <f>IF(C123&lt;&gt;"",COUNTA($C$9:C123),"")</f>
        <v/>
      </c>
      <c r="C123" s="552"/>
      <c r="D123" s="71"/>
      <c r="E123" s="103"/>
      <c r="F123" s="103"/>
      <c r="G123" s="103"/>
      <c r="H123" s="103"/>
      <c r="I123" s="103"/>
      <c r="J123" s="103"/>
      <c r="K123" s="107"/>
      <c r="L123" s="105" t="s">
        <v>35</v>
      </c>
      <c r="M123" s="554" t="str">
        <f>IF(K123&lt;&gt;"",VLOOKUP(K123,'DON GIA'!$S$1:$U$19,3,0),"")</f>
        <v/>
      </c>
      <c r="N123" s="554" t="str">
        <f>IF(K123&lt;&gt;"",VLOOKUP(K123,'DON GIA'!$S$1:$V$19,4,0),"")</f>
        <v/>
      </c>
      <c r="O123" s="554" t="str">
        <f t="shared" si="50"/>
        <v/>
      </c>
      <c r="P123" s="554" t="str">
        <f t="shared" si="51"/>
        <v/>
      </c>
      <c r="Q123" s="71" t="s">
        <v>35</v>
      </c>
      <c r="R123" s="103"/>
      <c r="S123" s="103"/>
      <c r="T123" s="554" t="str">
        <f>IF(Q123&lt;&gt;"",VLOOKUP(Q123,'DON GIA'!$H$1:$K$103,4,0),"")</f>
        <v/>
      </c>
      <c r="U123" s="554" t="str">
        <f t="shared" si="52"/>
        <v/>
      </c>
      <c r="V123" s="554"/>
      <c r="W123" s="107" t="s">
        <v>1105</v>
      </c>
      <c r="X123" s="103" t="s">
        <v>27</v>
      </c>
      <c r="Y123" s="108">
        <v>6.42</v>
      </c>
      <c r="Z123" s="109"/>
      <c r="AA123" s="554">
        <f>IF(W123&lt;&gt;"",VLOOKUP(W123,'DON GIA'!$A$1:$D$346,4,0),"")</f>
        <v>292949</v>
      </c>
      <c r="AB123" s="554">
        <f t="shared" si="53"/>
        <v>1880732.58</v>
      </c>
      <c r="AC123" s="71"/>
      <c r="AD123" s="71"/>
      <c r="AE123" s="71"/>
      <c r="AF123" s="71"/>
      <c r="AG123" s="71"/>
      <c r="AH123" s="103"/>
      <c r="AI123" s="71"/>
      <c r="AJ123" s="103"/>
      <c r="AK123" s="103"/>
      <c r="AL123" s="554" t="str">
        <f>IF(AI123&lt;&gt;"",VLOOKUP(AI123,'DON GIA'!$M$1:$P$9,4,0),"")</f>
        <v/>
      </c>
      <c r="AM123" s="554" t="str">
        <f t="shared" si="54"/>
        <v/>
      </c>
      <c r="AN123" s="71"/>
      <c r="AO123" s="103"/>
      <c r="AP123" s="602" t="str">
        <f t="shared" si="31"/>
        <v/>
      </c>
      <c r="AQ123" s="107"/>
      <c r="AR123" s="107"/>
      <c r="AS123" s="593"/>
    </row>
    <row r="124" spans="1:45" outlineLevel="2">
      <c r="A124" s="72">
        <f t="shared" si="55"/>
        <v>9</v>
      </c>
      <c r="B124" s="552" t="str">
        <f>IF(C124&lt;&gt;"",COUNTA($C$9:C124),"")</f>
        <v/>
      </c>
      <c r="C124" s="552"/>
      <c r="D124" s="71"/>
      <c r="E124" s="103"/>
      <c r="F124" s="103"/>
      <c r="G124" s="103"/>
      <c r="H124" s="103"/>
      <c r="I124" s="103"/>
      <c r="J124" s="103"/>
      <c r="K124" s="107"/>
      <c r="L124" s="105" t="s">
        <v>35</v>
      </c>
      <c r="M124" s="554" t="str">
        <f>IF(K124&lt;&gt;"",VLOOKUP(K124,'DON GIA'!$S$1:$U$19,3,0),"")</f>
        <v/>
      </c>
      <c r="N124" s="554" t="str">
        <f>IF(K124&lt;&gt;"",VLOOKUP(K124,'DON GIA'!$S$1:$V$19,4,0),"")</f>
        <v/>
      </c>
      <c r="O124" s="554" t="str">
        <f t="shared" si="50"/>
        <v/>
      </c>
      <c r="P124" s="554" t="str">
        <f t="shared" si="51"/>
        <v/>
      </c>
      <c r="Q124" s="71" t="s">
        <v>35</v>
      </c>
      <c r="R124" s="103"/>
      <c r="S124" s="103"/>
      <c r="T124" s="554" t="str">
        <f>IF(Q124&lt;&gt;"",VLOOKUP(Q124,'DON GIA'!$H$1:$K$103,4,0),"")</f>
        <v/>
      </c>
      <c r="U124" s="554" t="str">
        <f t="shared" si="52"/>
        <v/>
      </c>
      <c r="V124" s="554"/>
      <c r="W124" s="107" t="s">
        <v>1157</v>
      </c>
      <c r="X124" s="103" t="s">
        <v>38</v>
      </c>
      <c r="Y124" s="108">
        <v>0.35099999999999998</v>
      </c>
      <c r="Z124" s="109"/>
      <c r="AA124" s="554">
        <f>IF(W124&lt;&gt;"",VLOOKUP(W124,'DON GIA'!$A$1:$D$346,4,0),"")</f>
        <v>2036769</v>
      </c>
      <c r="AB124" s="554">
        <f t="shared" si="53"/>
        <v>714905.91899999999</v>
      </c>
      <c r="AC124" s="71"/>
      <c r="AD124" s="71"/>
      <c r="AE124" s="71"/>
      <c r="AF124" s="71"/>
      <c r="AG124" s="71"/>
      <c r="AH124" s="103"/>
      <c r="AI124" s="71"/>
      <c r="AJ124" s="103"/>
      <c r="AK124" s="103"/>
      <c r="AL124" s="554" t="str">
        <f>IF(AI124&lt;&gt;"",VLOOKUP(AI124,'DON GIA'!$M$1:$P$9,4,0),"")</f>
        <v/>
      </c>
      <c r="AM124" s="554" t="str">
        <f t="shared" si="54"/>
        <v/>
      </c>
      <c r="AN124" s="71"/>
      <c r="AO124" s="103"/>
      <c r="AP124" s="602" t="str">
        <f t="shared" si="31"/>
        <v/>
      </c>
      <c r="AQ124" s="107"/>
      <c r="AR124" s="107"/>
      <c r="AS124" s="593"/>
    </row>
    <row r="125" spans="1:45" outlineLevel="2">
      <c r="A125" s="72">
        <f t="shared" si="55"/>
        <v>9</v>
      </c>
      <c r="B125" s="552" t="str">
        <f>IF(C125&lt;&gt;"",COUNTA($C$9:C125),"")</f>
        <v/>
      </c>
      <c r="C125" s="552"/>
      <c r="D125" s="71"/>
      <c r="E125" s="103"/>
      <c r="F125" s="103"/>
      <c r="G125" s="103"/>
      <c r="H125" s="103"/>
      <c r="I125" s="103"/>
      <c r="J125" s="103"/>
      <c r="K125" s="107"/>
      <c r="L125" s="105" t="s">
        <v>35</v>
      </c>
      <c r="M125" s="554" t="str">
        <f>IF(K125&lt;&gt;"",VLOOKUP(K125,'DON GIA'!$S$1:$U$19,3,0),"")</f>
        <v/>
      </c>
      <c r="N125" s="554" t="str">
        <f>IF(K125&lt;&gt;"",VLOOKUP(K125,'DON GIA'!$S$1:$V$19,4,0),"")</f>
        <v/>
      </c>
      <c r="O125" s="554" t="str">
        <f t="shared" si="50"/>
        <v/>
      </c>
      <c r="P125" s="554" t="str">
        <f t="shared" si="51"/>
        <v/>
      </c>
      <c r="Q125" s="71" t="s">
        <v>35</v>
      </c>
      <c r="R125" s="103"/>
      <c r="S125" s="103"/>
      <c r="T125" s="554" t="str">
        <f>IF(Q125&lt;&gt;"",VLOOKUP(Q125,'DON GIA'!$H$1:$K$103,4,0),"")</f>
        <v/>
      </c>
      <c r="U125" s="554" t="str">
        <f t="shared" si="52"/>
        <v/>
      </c>
      <c r="V125" s="554"/>
      <c r="W125" s="107" t="s">
        <v>1014</v>
      </c>
      <c r="X125" s="103" t="s">
        <v>27</v>
      </c>
      <c r="Y125" s="108">
        <v>15.6</v>
      </c>
      <c r="Z125" s="109"/>
      <c r="AA125" s="554">
        <f>IF(W125&lt;&gt;"",VLOOKUP(W125,'DON GIA'!$A$1:$D$346,4,0),"")</f>
        <v>4447303</v>
      </c>
      <c r="AB125" s="554">
        <f t="shared" si="53"/>
        <v>69377926.799999997</v>
      </c>
      <c r="AC125" s="71"/>
      <c r="AD125" s="71"/>
      <c r="AE125" s="71"/>
      <c r="AF125" s="71"/>
      <c r="AG125" s="71"/>
      <c r="AH125" s="103"/>
      <c r="AI125" s="71"/>
      <c r="AJ125" s="103"/>
      <c r="AK125" s="103"/>
      <c r="AL125" s="554" t="str">
        <f>IF(AI125&lt;&gt;"",VLOOKUP(AI125,'DON GIA'!$M$1:$P$9,4,0),"")</f>
        <v/>
      </c>
      <c r="AM125" s="554" t="str">
        <f t="shared" si="54"/>
        <v/>
      </c>
      <c r="AN125" s="71"/>
      <c r="AO125" s="103"/>
      <c r="AP125" s="602" t="str">
        <f t="shared" si="31"/>
        <v/>
      </c>
      <c r="AQ125" s="107"/>
      <c r="AR125" s="107"/>
      <c r="AS125" s="593"/>
    </row>
    <row r="126" spans="1:45" outlineLevel="2">
      <c r="A126" s="72">
        <f t="shared" si="55"/>
        <v>9</v>
      </c>
      <c r="B126" s="552" t="str">
        <f>IF(C126&lt;&gt;"",COUNTA($C$9:C126),"")</f>
        <v/>
      </c>
      <c r="C126" s="552"/>
      <c r="D126" s="71"/>
      <c r="E126" s="103"/>
      <c r="F126" s="103"/>
      <c r="G126" s="103"/>
      <c r="H126" s="103"/>
      <c r="I126" s="103"/>
      <c r="J126" s="103"/>
      <c r="K126" s="107"/>
      <c r="L126" s="105" t="s">
        <v>35</v>
      </c>
      <c r="M126" s="554" t="str">
        <f>IF(K126&lt;&gt;"",VLOOKUP(K126,'DON GIA'!$S$1:$U$19,3,0),"")</f>
        <v/>
      </c>
      <c r="N126" s="554" t="str">
        <f>IF(K126&lt;&gt;"",VLOOKUP(K126,'DON GIA'!$S$1:$V$19,4,0),"")</f>
        <v/>
      </c>
      <c r="O126" s="554" t="str">
        <f t="shared" si="50"/>
        <v/>
      </c>
      <c r="P126" s="554" t="str">
        <f t="shared" si="51"/>
        <v/>
      </c>
      <c r="Q126" s="71" t="s">
        <v>35</v>
      </c>
      <c r="R126" s="103"/>
      <c r="S126" s="103"/>
      <c r="T126" s="554" t="str">
        <f>IF(Q126&lt;&gt;"",VLOOKUP(Q126,'DON GIA'!$H$1:$K$103,4,0),"")</f>
        <v/>
      </c>
      <c r="U126" s="554" t="str">
        <f t="shared" si="52"/>
        <v/>
      </c>
      <c r="V126" s="554"/>
      <c r="W126" s="107" t="s">
        <v>1158</v>
      </c>
      <c r="X126" s="103" t="s">
        <v>38</v>
      </c>
      <c r="Y126" s="108">
        <v>1.768</v>
      </c>
      <c r="Z126" s="109"/>
      <c r="AA126" s="554">
        <f>IF(W126&lt;&gt;"",VLOOKUP(W126,'DON GIA'!$A$1:$D$346,4,0),"")</f>
        <v>4676799</v>
      </c>
      <c r="AB126" s="554">
        <f t="shared" si="53"/>
        <v>8268580.6320000002</v>
      </c>
      <c r="AC126" s="71"/>
      <c r="AD126" s="71"/>
      <c r="AE126" s="71"/>
      <c r="AF126" s="71"/>
      <c r="AG126" s="71"/>
      <c r="AH126" s="103"/>
      <c r="AI126" s="71"/>
      <c r="AJ126" s="103"/>
      <c r="AK126" s="103"/>
      <c r="AL126" s="554" t="str">
        <f>IF(AI126&lt;&gt;"",VLOOKUP(AI126,'DON GIA'!$M$1:$P$9,4,0),"")</f>
        <v/>
      </c>
      <c r="AM126" s="554" t="str">
        <f t="shared" si="54"/>
        <v/>
      </c>
      <c r="AN126" s="71"/>
      <c r="AO126" s="103"/>
      <c r="AP126" s="602" t="str">
        <f t="shared" si="31"/>
        <v/>
      </c>
      <c r="AQ126" s="107"/>
      <c r="AR126" s="107"/>
      <c r="AS126" s="593"/>
    </row>
    <row r="127" spans="1:45" outlineLevel="2">
      <c r="A127" s="72">
        <f t="shared" si="55"/>
        <v>9</v>
      </c>
      <c r="B127" s="552" t="str">
        <f>IF(C127&lt;&gt;"",COUNTA($C$9:C127),"")</f>
        <v/>
      </c>
      <c r="C127" s="552"/>
      <c r="D127" s="71"/>
      <c r="E127" s="103"/>
      <c r="F127" s="103"/>
      <c r="G127" s="103"/>
      <c r="H127" s="103"/>
      <c r="I127" s="103"/>
      <c r="J127" s="103"/>
      <c r="K127" s="107"/>
      <c r="L127" s="105" t="s">
        <v>35</v>
      </c>
      <c r="M127" s="554" t="str">
        <f>IF(K127&lt;&gt;"",VLOOKUP(K127,'DON GIA'!$S$1:$U$19,3,0),"")</f>
        <v/>
      </c>
      <c r="N127" s="554" t="str">
        <f>IF(K127&lt;&gt;"",VLOOKUP(K127,'DON GIA'!$S$1:$V$19,4,0),"")</f>
        <v/>
      </c>
      <c r="O127" s="554" t="str">
        <f t="shared" si="50"/>
        <v/>
      </c>
      <c r="P127" s="554" t="str">
        <f t="shared" si="51"/>
        <v/>
      </c>
      <c r="Q127" s="71" t="s">
        <v>35</v>
      </c>
      <c r="R127" s="103"/>
      <c r="S127" s="103"/>
      <c r="T127" s="554" t="str">
        <f>IF(Q127&lt;&gt;"",VLOOKUP(Q127,'DON GIA'!$H$1:$K$103,4,0),"")</f>
        <v/>
      </c>
      <c r="U127" s="554" t="str">
        <f t="shared" si="52"/>
        <v/>
      </c>
      <c r="V127" s="554"/>
      <c r="W127" s="107" t="s">
        <v>1044</v>
      </c>
      <c r="X127" s="103" t="s">
        <v>27</v>
      </c>
      <c r="Y127" s="108">
        <v>18.2</v>
      </c>
      <c r="Z127" s="109"/>
      <c r="AA127" s="554">
        <f>IF(W127&lt;&gt;"",VLOOKUP(W127,'DON GIA'!$A$1:$D$346,4,0),"")</f>
        <v>854777</v>
      </c>
      <c r="AB127" s="554">
        <f t="shared" si="53"/>
        <v>15556941.399999999</v>
      </c>
      <c r="AC127" s="71"/>
      <c r="AD127" s="71"/>
      <c r="AE127" s="71"/>
      <c r="AF127" s="71"/>
      <c r="AG127" s="71"/>
      <c r="AH127" s="103"/>
      <c r="AI127" s="71"/>
      <c r="AJ127" s="103"/>
      <c r="AK127" s="103"/>
      <c r="AL127" s="554" t="str">
        <f>IF(AI127&lt;&gt;"",VLOOKUP(AI127,'DON GIA'!$M$1:$P$9,4,0),"")</f>
        <v/>
      </c>
      <c r="AM127" s="554" t="str">
        <f t="shared" si="54"/>
        <v/>
      </c>
      <c r="AN127" s="71"/>
      <c r="AO127" s="103"/>
      <c r="AP127" s="602" t="str">
        <f t="shared" si="31"/>
        <v/>
      </c>
      <c r="AQ127" s="107"/>
      <c r="AR127" s="107"/>
      <c r="AS127" s="593"/>
    </row>
    <row r="128" spans="1:45" outlineLevel="2">
      <c r="A128" s="72">
        <f t="shared" si="55"/>
        <v>9</v>
      </c>
      <c r="B128" s="552" t="str">
        <f>IF(C128&lt;&gt;"",COUNTA($C$9:C128),"")</f>
        <v/>
      </c>
      <c r="C128" s="552"/>
      <c r="D128" s="71"/>
      <c r="E128" s="103"/>
      <c r="F128" s="103"/>
      <c r="G128" s="103"/>
      <c r="H128" s="103"/>
      <c r="I128" s="103"/>
      <c r="J128" s="103"/>
      <c r="K128" s="107"/>
      <c r="L128" s="105" t="s">
        <v>35</v>
      </c>
      <c r="M128" s="554" t="str">
        <f>IF(K128&lt;&gt;"",VLOOKUP(K128,'DON GIA'!$S$1:$U$19,3,0),"")</f>
        <v/>
      </c>
      <c r="N128" s="554" t="str">
        <f>IF(K128&lt;&gt;"",VLOOKUP(K128,'DON GIA'!$S$1:$V$19,4,0),"")</f>
        <v/>
      </c>
      <c r="O128" s="554" t="str">
        <f t="shared" si="50"/>
        <v/>
      </c>
      <c r="P128" s="554" t="str">
        <f t="shared" si="51"/>
        <v/>
      </c>
      <c r="Q128" s="71" t="s">
        <v>35</v>
      </c>
      <c r="R128" s="103"/>
      <c r="S128" s="103"/>
      <c r="T128" s="554" t="str">
        <f>IF(Q128&lt;&gt;"",VLOOKUP(Q128,'DON GIA'!$H$1:$K$103,4,0),"")</f>
        <v/>
      </c>
      <c r="U128" s="554" t="str">
        <f t="shared" si="52"/>
        <v/>
      </c>
      <c r="V128" s="554"/>
      <c r="W128" s="107" t="s">
        <v>1008</v>
      </c>
      <c r="X128" s="103" t="s">
        <v>27</v>
      </c>
      <c r="Y128" s="108">
        <v>18.2</v>
      </c>
      <c r="Z128" s="109"/>
      <c r="AA128" s="554">
        <f>IF(W128&lt;&gt;"",VLOOKUP(W128,'DON GIA'!$A$1:$D$346,4,0),"")</f>
        <v>264499</v>
      </c>
      <c r="AB128" s="554">
        <f t="shared" si="53"/>
        <v>4813881.8</v>
      </c>
      <c r="AC128" s="71"/>
      <c r="AD128" s="71"/>
      <c r="AE128" s="71"/>
      <c r="AF128" s="71"/>
      <c r="AG128" s="71"/>
      <c r="AH128" s="103"/>
      <c r="AI128" s="71"/>
      <c r="AJ128" s="103"/>
      <c r="AK128" s="103"/>
      <c r="AL128" s="554" t="str">
        <f>IF(AI128&lt;&gt;"",VLOOKUP(AI128,'DON GIA'!$M$1:$P$9,4,0),"")</f>
        <v/>
      </c>
      <c r="AM128" s="554" t="str">
        <f t="shared" si="54"/>
        <v/>
      </c>
      <c r="AN128" s="71"/>
      <c r="AO128" s="103"/>
      <c r="AP128" s="602" t="str">
        <f t="shared" si="31"/>
        <v/>
      </c>
      <c r="AQ128" s="107"/>
      <c r="AR128" s="107"/>
      <c r="AS128" s="593"/>
    </row>
    <row r="129" spans="1:45" ht="37.5" outlineLevel="2">
      <c r="A129" s="72">
        <f t="shared" si="55"/>
        <v>9</v>
      </c>
      <c r="B129" s="552" t="str">
        <f>IF(C129&lt;&gt;"",COUNTA($C$9:C129),"")</f>
        <v/>
      </c>
      <c r="C129" s="552"/>
      <c r="D129" s="71"/>
      <c r="E129" s="103"/>
      <c r="F129" s="103"/>
      <c r="G129" s="103"/>
      <c r="H129" s="103"/>
      <c r="I129" s="103"/>
      <c r="J129" s="103"/>
      <c r="K129" s="107"/>
      <c r="L129" s="105" t="s">
        <v>35</v>
      </c>
      <c r="M129" s="554" t="str">
        <f>IF(K129&lt;&gt;"",VLOOKUP(K129,'DON GIA'!$S$1:$U$19,3,0),"")</f>
        <v/>
      </c>
      <c r="N129" s="554" t="str">
        <f>IF(K129&lt;&gt;"",VLOOKUP(K129,'DON GIA'!$S$1:$V$19,4,0),"")</f>
        <v/>
      </c>
      <c r="O129" s="554" t="str">
        <f t="shared" si="50"/>
        <v/>
      </c>
      <c r="P129" s="554" t="str">
        <f t="shared" si="51"/>
        <v/>
      </c>
      <c r="Q129" s="71" t="s">
        <v>35</v>
      </c>
      <c r="R129" s="103"/>
      <c r="S129" s="103"/>
      <c r="T129" s="554" t="str">
        <f>IF(Q129&lt;&gt;"",VLOOKUP(Q129,'DON GIA'!$H$1:$K$103,4,0),"")</f>
        <v/>
      </c>
      <c r="U129" s="554" t="str">
        <f t="shared" si="52"/>
        <v/>
      </c>
      <c r="V129" s="554"/>
      <c r="W129" s="107" t="s">
        <v>1153</v>
      </c>
      <c r="X129" s="103" t="s">
        <v>27</v>
      </c>
      <c r="Y129" s="108">
        <v>10.14</v>
      </c>
      <c r="Z129" s="109"/>
      <c r="AA129" s="554">
        <f>IF(W129&lt;&gt;"",VLOOKUP(W129,'DON GIA'!$A$1:$D$346,4,0),"")</f>
        <v>1238791</v>
      </c>
      <c r="AB129" s="554">
        <f t="shared" si="53"/>
        <v>12561340.74</v>
      </c>
      <c r="AC129" s="71"/>
      <c r="AD129" s="71"/>
      <c r="AE129" s="71"/>
      <c r="AF129" s="71"/>
      <c r="AG129" s="71"/>
      <c r="AH129" s="103"/>
      <c r="AI129" s="71"/>
      <c r="AJ129" s="103"/>
      <c r="AK129" s="103"/>
      <c r="AL129" s="554" t="str">
        <f>IF(AI129&lt;&gt;"",VLOOKUP(AI129,'DON GIA'!$M$1:$P$9,4,0),"")</f>
        <v/>
      </c>
      <c r="AM129" s="554" t="str">
        <f t="shared" si="54"/>
        <v/>
      </c>
      <c r="AN129" s="71"/>
      <c r="AO129" s="103"/>
      <c r="AP129" s="602" t="str">
        <f t="shared" si="31"/>
        <v/>
      </c>
      <c r="AQ129" s="107"/>
      <c r="AR129" s="107"/>
      <c r="AS129" s="593"/>
    </row>
    <row r="130" spans="1:45" outlineLevel="2">
      <c r="A130" s="72">
        <f t="shared" si="55"/>
        <v>9</v>
      </c>
      <c r="B130" s="552" t="str">
        <f>IF(C130&lt;&gt;"",COUNTA($C$9:C130),"")</f>
        <v/>
      </c>
      <c r="C130" s="552"/>
      <c r="D130" s="71"/>
      <c r="E130" s="103"/>
      <c r="F130" s="103"/>
      <c r="G130" s="103"/>
      <c r="H130" s="103"/>
      <c r="I130" s="103"/>
      <c r="J130" s="103"/>
      <c r="K130" s="107"/>
      <c r="L130" s="105" t="s">
        <v>35</v>
      </c>
      <c r="M130" s="554" t="str">
        <f>IF(K130&lt;&gt;"",VLOOKUP(K130,'DON GIA'!$S$1:$U$19,3,0),"")</f>
        <v/>
      </c>
      <c r="N130" s="554" t="str">
        <f>IF(K130&lt;&gt;"",VLOOKUP(K130,'DON GIA'!$S$1:$V$19,4,0),"")</f>
        <v/>
      </c>
      <c r="O130" s="554" t="str">
        <f t="shared" si="50"/>
        <v/>
      </c>
      <c r="P130" s="554" t="str">
        <f t="shared" si="51"/>
        <v/>
      </c>
      <c r="Q130" s="71" t="s">
        <v>35</v>
      </c>
      <c r="R130" s="103"/>
      <c r="S130" s="103"/>
      <c r="T130" s="554" t="str">
        <f>IF(Q130&lt;&gt;"",VLOOKUP(Q130,'DON GIA'!$H$1:$K$103,4,0),"")</f>
        <v/>
      </c>
      <c r="U130" s="554" t="str">
        <f t="shared" si="52"/>
        <v/>
      </c>
      <c r="V130" s="554"/>
      <c r="W130" s="107" t="s">
        <v>1023</v>
      </c>
      <c r="X130" s="103" t="s">
        <v>38</v>
      </c>
      <c r="Y130" s="108">
        <v>0.16300000000000001</v>
      </c>
      <c r="Z130" s="109"/>
      <c r="AA130" s="554">
        <f>IF(W130&lt;&gt;"",VLOOKUP(W130,'DON GIA'!$A$1:$D$346,4,0),"")</f>
        <v>2523428</v>
      </c>
      <c r="AB130" s="554">
        <f t="shared" si="53"/>
        <v>411318.76400000002</v>
      </c>
      <c r="AC130" s="71"/>
      <c r="AD130" s="71"/>
      <c r="AE130" s="71"/>
      <c r="AF130" s="71"/>
      <c r="AG130" s="71"/>
      <c r="AH130" s="103"/>
      <c r="AI130" s="71"/>
      <c r="AJ130" s="103"/>
      <c r="AK130" s="103"/>
      <c r="AL130" s="554" t="str">
        <f>IF(AI130&lt;&gt;"",VLOOKUP(AI130,'DON GIA'!$M$1:$P$9,4,0),"")</f>
        <v/>
      </c>
      <c r="AM130" s="554" t="str">
        <f t="shared" si="54"/>
        <v/>
      </c>
      <c r="AN130" s="71"/>
      <c r="AO130" s="103"/>
      <c r="AP130" s="602" t="str">
        <f t="shared" si="31"/>
        <v/>
      </c>
      <c r="AQ130" s="107"/>
      <c r="AR130" s="107"/>
      <c r="AS130" s="593"/>
    </row>
    <row r="131" spans="1:45" ht="37.5" outlineLevel="2">
      <c r="A131" s="72">
        <f t="shared" si="55"/>
        <v>9</v>
      </c>
      <c r="B131" s="552" t="str">
        <f>IF(C131&lt;&gt;"",COUNTA($C$9:C131),"")</f>
        <v/>
      </c>
      <c r="C131" s="552"/>
      <c r="D131" s="71"/>
      <c r="E131" s="103"/>
      <c r="F131" s="103"/>
      <c r="G131" s="103"/>
      <c r="H131" s="103"/>
      <c r="I131" s="103"/>
      <c r="J131" s="103"/>
      <c r="K131" s="107"/>
      <c r="L131" s="105" t="s">
        <v>35</v>
      </c>
      <c r="M131" s="554" t="str">
        <f>IF(K131&lt;&gt;"",VLOOKUP(K131,'DON GIA'!$S$1:$U$19,3,0),"")</f>
        <v/>
      </c>
      <c r="N131" s="554" t="str">
        <f>IF(K131&lt;&gt;"",VLOOKUP(K131,'DON GIA'!$S$1:$V$19,4,0),"")</f>
        <v/>
      </c>
      <c r="O131" s="554" t="str">
        <f t="shared" si="50"/>
        <v/>
      </c>
      <c r="P131" s="554" t="str">
        <f t="shared" si="51"/>
        <v/>
      </c>
      <c r="Q131" s="71" t="s">
        <v>35</v>
      </c>
      <c r="R131" s="103"/>
      <c r="S131" s="103"/>
      <c r="T131" s="554" t="str">
        <f>IF(Q131&lt;&gt;"",VLOOKUP(Q131,'DON GIA'!$H$1:$K$103,4,0),"")</f>
        <v/>
      </c>
      <c r="U131" s="554" t="str">
        <f t="shared" si="52"/>
        <v/>
      </c>
      <c r="V131" s="554"/>
      <c r="W131" s="107" t="s">
        <v>1049</v>
      </c>
      <c r="X131" s="103" t="s">
        <v>42</v>
      </c>
      <c r="Y131" s="108">
        <v>1</v>
      </c>
      <c r="Z131" s="109"/>
      <c r="AA131" s="554">
        <f>IF(W131&lt;&gt;"",VLOOKUP(W131,'DON GIA'!$A$1:$D$346,4,0),"")</f>
        <v>3793079</v>
      </c>
      <c r="AB131" s="554">
        <f t="shared" si="53"/>
        <v>3793079</v>
      </c>
      <c r="AC131" s="71"/>
      <c r="AD131" s="71"/>
      <c r="AE131" s="71"/>
      <c r="AF131" s="71"/>
      <c r="AG131" s="71"/>
      <c r="AH131" s="103"/>
      <c r="AI131" s="71"/>
      <c r="AJ131" s="103"/>
      <c r="AK131" s="103"/>
      <c r="AL131" s="554" t="str">
        <f>IF(AI131&lt;&gt;"",VLOOKUP(AI131,'DON GIA'!$M$1:$P$9,4,0),"")</f>
        <v/>
      </c>
      <c r="AM131" s="554" t="str">
        <f t="shared" si="54"/>
        <v/>
      </c>
      <c r="AN131" s="71"/>
      <c r="AO131" s="103"/>
      <c r="AP131" s="602" t="str">
        <f t="shared" si="31"/>
        <v/>
      </c>
      <c r="AQ131" s="107"/>
      <c r="AR131" s="107"/>
      <c r="AS131" s="593"/>
    </row>
    <row r="132" spans="1:45" ht="37.5" outlineLevel="2">
      <c r="A132" s="72">
        <f t="shared" si="55"/>
        <v>9</v>
      </c>
      <c r="B132" s="552" t="str">
        <f>IF(C132&lt;&gt;"",COUNTA($C$9:C132),"")</f>
        <v/>
      </c>
      <c r="C132" s="552"/>
      <c r="D132" s="71"/>
      <c r="E132" s="103"/>
      <c r="F132" s="103"/>
      <c r="G132" s="103"/>
      <c r="H132" s="103"/>
      <c r="I132" s="103"/>
      <c r="J132" s="103"/>
      <c r="K132" s="107"/>
      <c r="L132" s="105" t="s">
        <v>35</v>
      </c>
      <c r="M132" s="554" t="str">
        <f>IF(K132&lt;&gt;"",VLOOKUP(K132,'DON GIA'!$S$1:$U$19,3,0),"")</f>
        <v/>
      </c>
      <c r="N132" s="554" t="str">
        <f>IF(K132&lt;&gt;"",VLOOKUP(K132,'DON GIA'!$S$1:$V$19,4,0),"")</f>
        <v/>
      </c>
      <c r="O132" s="554" t="str">
        <f t="shared" si="50"/>
        <v/>
      </c>
      <c r="P132" s="554" t="str">
        <f t="shared" si="51"/>
        <v/>
      </c>
      <c r="Q132" s="71" t="s">
        <v>35</v>
      </c>
      <c r="R132" s="103"/>
      <c r="S132" s="103"/>
      <c r="T132" s="554" t="str">
        <f>IF(Q132&lt;&gt;"",VLOOKUP(Q132,'DON GIA'!$H$1:$K$103,4,0),"")</f>
        <v/>
      </c>
      <c r="U132" s="554" t="str">
        <f t="shared" si="52"/>
        <v/>
      </c>
      <c r="V132" s="554"/>
      <c r="W132" s="107" t="s">
        <v>1159</v>
      </c>
      <c r="X132" s="103" t="s">
        <v>27</v>
      </c>
      <c r="Y132" s="108">
        <v>2.94</v>
      </c>
      <c r="Z132" s="109"/>
      <c r="AA132" s="554">
        <f>IF(W132&lt;&gt;"",VLOOKUP(W132,'DON GIA'!$A$1:$D$346,4,0),"")</f>
        <v>2613835</v>
      </c>
      <c r="AB132" s="554">
        <f t="shared" si="53"/>
        <v>7684674.8999999994</v>
      </c>
      <c r="AC132" s="71"/>
      <c r="AD132" s="71"/>
      <c r="AE132" s="71"/>
      <c r="AF132" s="71"/>
      <c r="AG132" s="71"/>
      <c r="AH132" s="103"/>
      <c r="AI132" s="71"/>
      <c r="AJ132" s="103"/>
      <c r="AK132" s="103"/>
      <c r="AL132" s="554" t="str">
        <f>IF(AI132&lt;&gt;"",VLOOKUP(AI132,'DON GIA'!$M$1:$P$9,4,0),"")</f>
        <v/>
      </c>
      <c r="AM132" s="554" t="str">
        <f t="shared" si="54"/>
        <v/>
      </c>
      <c r="AN132" s="71"/>
      <c r="AO132" s="103"/>
      <c r="AP132" s="602" t="str">
        <f t="shared" si="31"/>
        <v/>
      </c>
      <c r="AQ132" s="107"/>
      <c r="AR132" s="107"/>
      <c r="AS132" s="593"/>
    </row>
    <row r="133" spans="1:45" outlineLevel="2">
      <c r="A133" s="72">
        <f t="shared" si="55"/>
        <v>9</v>
      </c>
      <c r="B133" s="552" t="str">
        <f>IF(C133&lt;&gt;"",COUNTA($C$9:C133),"")</f>
        <v/>
      </c>
      <c r="C133" s="552"/>
      <c r="D133" s="71"/>
      <c r="E133" s="103"/>
      <c r="F133" s="103"/>
      <c r="G133" s="103"/>
      <c r="H133" s="103"/>
      <c r="I133" s="103"/>
      <c r="J133" s="103"/>
      <c r="K133" s="107"/>
      <c r="L133" s="105" t="s">
        <v>35</v>
      </c>
      <c r="M133" s="554" t="str">
        <f>IF(K133&lt;&gt;"",VLOOKUP(K133,'DON GIA'!$S$1:$U$19,3,0),"")</f>
        <v/>
      </c>
      <c r="N133" s="554" t="str">
        <f>IF(K133&lt;&gt;"",VLOOKUP(K133,'DON GIA'!$S$1:$V$19,4,0),"")</f>
        <v/>
      </c>
      <c r="O133" s="554" t="str">
        <f t="shared" si="50"/>
        <v/>
      </c>
      <c r="P133" s="554" t="str">
        <f t="shared" si="51"/>
        <v/>
      </c>
      <c r="Q133" s="71" t="s">
        <v>35</v>
      </c>
      <c r="R133" s="103"/>
      <c r="S133" s="103"/>
      <c r="T133" s="554" t="str">
        <f>IF(Q133&lt;&gt;"",VLOOKUP(Q133,'DON GIA'!$H$1:$K$103,4,0),"")</f>
        <v/>
      </c>
      <c r="U133" s="554" t="str">
        <f t="shared" si="52"/>
        <v/>
      </c>
      <c r="V133" s="554"/>
      <c r="W133" s="107"/>
      <c r="X133" s="103"/>
      <c r="Y133" s="108"/>
      <c r="Z133" s="109"/>
      <c r="AA133" s="554" t="str">
        <f>IF(W133&lt;&gt;"",VLOOKUP(W133,'DON GIA'!$A$1:$D$346,4,0),"")</f>
        <v/>
      </c>
      <c r="AB133" s="554" t="str">
        <f t="shared" si="53"/>
        <v/>
      </c>
      <c r="AC133" s="71"/>
      <c r="AD133" s="71"/>
      <c r="AE133" s="71"/>
      <c r="AF133" s="71"/>
      <c r="AG133" s="71"/>
      <c r="AH133" s="103"/>
      <c r="AI133" s="71"/>
      <c r="AJ133" s="103"/>
      <c r="AK133" s="103"/>
      <c r="AL133" s="554" t="str">
        <f>IF(AI133&lt;&gt;"",VLOOKUP(AI133,'DON GIA'!$M$1:$P$9,4,0),"")</f>
        <v/>
      </c>
      <c r="AM133" s="554" t="str">
        <f t="shared" si="54"/>
        <v/>
      </c>
      <c r="AN133" s="71"/>
      <c r="AO133" s="103"/>
      <c r="AP133" s="602" t="str">
        <f t="shared" si="31"/>
        <v/>
      </c>
      <c r="AQ133" s="107"/>
      <c r="AR133" s="107"/>
      <c r="AS133" s="593"/>
    </row>
    <row r="134" spans="1:45" outlineLevel="1">
      <c r="A134" s="84" t="s">
        <v>2150</v>
      </c>
      <c r="B134" s="552"/>
      <c r="C134" s="552"/>
      <c r="D134" s="61"/>
      <c r="E134" s="162"/>
      <c r="F134" s="103"/>
      <c r="G134" s="162"/>
      <c r="H134" s="162"/>
      <c r="I134" s="162"/>
      <c r="J134" s="162"/>
      <c r="K134" s="129"/>
      <c r="L134" s="167">
        <f>SUBTOTAL(9,L135:L145)</f>
        <v>132.80000000000001</v>
      </c>
      <c r="M134" s="553"/>
      <c r="N134" s="553"/>
      <c r="O134" s="553">
        <f>SUBTOTAL(9,O135:O145)</f>
        <v>222971200.00000003</v>
      </c>
      <c r="P134" s="553">
        <f>SUBTOTAL(9,P135:P145)</f>
        <v>0</v>
      </c>
      <c r="Q134" s="61"/>
      <c r="R134" s="162"/>
      <c r="S134" s="162">
        <f>SUBTOTAL(9,S135:S145)</f>
        <v>0</v>
      </c>
      <c r="T134" s="553"/>
      <c r="U134" s="553">
        <f>SUBTOTAL(9,U135:U145)</f>
        <v>0</v>
      </c>
      <c r="V134" s="553"/>
      <c r="W134" s="129"/>
      <c r="X134" s="162"/>
      <c r="Y134" s="169">
        <f>SUBTOTAL(9,Y135:Y145)</f>
        <v>248.52599999999995</v>
      </c>
      <c r="Z134" s="170">
        <f>SUBTOTAL(9,Z135:Z145)</f>
        <v>0</v>
      </c>
      <c r="AA134" s="553"/>
      <c r="AB134" s="553">
        <f>SUBTOTAL(9,AB135:AB145)</f>
        <v>550018394.01800001</v>
      </c>
      <c r="AC134" s="71"/>
      <c r="AD134" s="71"/>
      <c r="AE134" s="71"/>
      <c r="AF134" s="71"/>
      <c r="AG134" s="71"/>
      <c r="AH134" s="103"/>
      <c r="AI134" s="61"/>
      <c r="AJ134" s="162"/>
      <c r="AK134" s="162">
        <f>SUBTOTAL(9,AK135:AK145)</f>
        <v>2</v>
      </c>
      <c r="AL134" s="553"/>
      <c r="AM134" s="553">
        <f>SUBTOTAL(9,AM135:AM145)</f>
        <v>29895920</v>
      </c>
      <c r="AN134" s="61"/>
      <c r="AO134" s="162">
        <f>SUBTOTAL(9,AO135:AO145)</f>
        <v>1</v>
      </c>
      <c r="AP134" s="602">
        <f t="shared" si="31"/>
        <v>802885514.01800001</v>
      </c>
      <c r="AQ134" s="111"/>
      <c r="AR134" s="111"/>
      <c r="AS134" s="628"/>
    </row>
    <row r="135" spans="1:45" ht="56.25" outlineLevel="2">
      <c r="A135" s="72">
        <f>IF(B135&lt;&gt;"",B135,A133)</f>
        <v>10</v>
      </c>
      <c r="B135" s="552">
        <f>IF(C135&lt;&gt;"",COUNTA($C$9:C135),"")</f>
        <v>10</v>
      </c>
      <c r="C135" s="552">
        <v>436</v>
      </c>
      <c r="D135" s="61" t="s">
        <v>265</v>
      </c>
      <c r="E135" s="103">
        <v>1</v>
      </c>
      <c r="F135" s="103"/>
      <c r="G135" s="103">
        <v>440</v>
      </c>
      <c r="H135" s="103">
        <v>79</v>
      </c>
      <c r="I135" s="103" t="s">
        <v>223</v>
      </c>
      <c r="J135" s="103" t="s">
        <v>266</v>
      </c>
      <c r="K135" s="107" t="s">
        <v>973</v>
      </c>
      <c r="L135" s="105">
        <v>132.80000000000001</v>
      </c>
      <c r="M135" s="554">
        <f>IF(K135&lt;&gt;"",VLOOKUP(K135,'DON GIA'!$S$1:$U$19,3,0),"")</f>
        <v>1679000</v>
      </c>
      <c r="N135" s="554">
        <f>IF(K135&lt;&gt;"",VLOOKUP(K135,'DON GIA'!$S$1:$V$19,4,0),"")</f>
        <v>0</v>
      </c>
      <c r="O135" s="554">
        <f t="shared" ref="O135:O145" si="56">IF(K135&lt;&gt;"",L135*M135,"")</f>
        <v>222971200.00000003</v>
      </c>
      <c r="P135" s="554">
        <f t="shared" ref="P135:P145" si="57">IF(K135&lt;&gt;"",L135*N135,"")</f>
        <v>0</v>
      </c>
      <c r="Q135" s="71" t="s">
        <v>35</v>
      </c>
      <c r="R135" s="103"/>
      <c r="S135" s="103"/>
      <c r="T135" s="554" t="str">
        <f>IF(Q135&lt;&gt;"",VLOOKUP(Q135,'DON GIA'!$H$1:$K$103,4,0),"")</f>
        <v/>
      </c>
      <c r="U135" s="554" t="str">
        <f t="shared" ref="U135:U145" si="58">IF(Q135&lt;&gt;"",IF(ISNUMBER(T135),S135*T135,""),"")</f>
        <v/>
      </c>
      <c r="V135" s="554" t="s">
        <v>2163</v>
      </c>
      <c r="W135" s="107" t="s">
        <v>1063</v>
      </c>
      <c r="X135" s="103" t="s">
        <v>27</v>
      </c>
      <c r="Y135" s="108">
        <v>36.4</v>
      </c>
      <c r="Z135" s="109"/>
      <c r="AA135" s="554">
        <f>IF(W135&lt;&gt;"",VLOOKUP(W135,'DON GIA'!$A$1:$D$346,4,0),"")</f>
        <v>3941166</v>
      </c>
      <c r="AB135" s="554">
        <f t="shared" ref="AB135:AB145" si="59">IF(W135&lt;&gt;"",IF(ISNUMBER(AA135),Y135*AA135,""),"")</f>
        <v>143458442.40000001</v>
      </c>
      <c r="AC135" s="71" t="s">
        <v>28</v>
      </c>
      <c r="AD135" s="71" t="s">
        <v>29</v>
      </c>
      <c r="AE135" s="71" t="s">
        <v>30</v>
      </c>
      <c r="AF135" s="71" t="s">
        <v>31</v>
      </c>
      <c r="AG135" s="71" t="s">
        <v>32</v>
      </c>
      <c r="AH135" s="103" t="s">
        <v>33</v>
      </c>
      <c r="AI135" s="71" t="s">
        <v>562</v>
      </c>
      <c r="AJ135" s="103" t="s">
        <v>409</v>
      </c>
      <c r="AK135" s="103">
        <v>1</v>
      </c>
      <c r="AL135" s="554">
        <f>IF(AI135&lt;&gt;"",VLOOKUP(AI135,'DON GIA'!$M$1:$P$9,4,0),"")</f>
        <v>12895920</v>
      </c>
      <c r="AM135" s="554">
        <f t="shared" ref="AM135:AM145" si="60">IF(AI135&lt;&gt;"",AK135*AL135,"")</f>
        <v>12895920</v>
      </c>
      <c r="AN135" s="71" t="s">
        <v>407</v>
      </c>
      <c r="AO135" s="103">
        <v>1</v>
      </c>
      <c r="AP135" s="602" t="str">
        <f t="shared" si="31"/>
        <v/>
      </c>
      <c r="AQ135" s="111" t="s">
        <v>687</v>
      </c>
      <c r="AR135" s="111" t="s">
        <v>1912</v>
      </c>
      <c r="AS135" s="628"/>
    </row>
    <row r="136" spans="1:45" ht="266.25" outlineLevel="2">
      <c r="A136" s="72">
        <f t="shared" ref="A136:A145" si="61">IF(B136&lt;&gt;"",B136,A135)</f>
        <v>10</v>
      </c>
      <c r="B136" s="552" t="str">
        <f>IF(C136&lt;&gt;"",COUNTA($C$9:C136),"")</f>
        <v/>
      </c>
      <c r="C136" s="552"/>
      <c r="D136" s="71" t="s">
        <v>267</v>
      </c>
      <c r="E136" s="103"/>
      <c r="F136" s="103"/>
      <c r="G136" s="103"/>
      <c r="H136" s="103"/>
      <c r="I136" s="103"/>
      <c r="J136" s="103"/>
      <c r="K136" s="107"/>
      <c r="L136" s="105" t="s">
        <v>35</v>
      </c>
      <c r="M136" s="554" t="str">
        <f>IF(K136&lt;&gt;"",VLOOKUP(K136,'DON GIA'!$S$1:$U$19,3,0),"")</f>
        <v/>
      </c>
      <c r="N136" s="554" t="str">
        <f>IF(K136&lt;&gt;"",VLOOKUP(K136,'DON GIA'!$S$1:$V$19,4,0),"")</f>
        <v/>
      </c>
      <c r="O136" s="554" t="str">
        <f t="shared" si="56"/>
        <v/>
      </c>
      <c r="P136" s="554" t="str">
        <f t="shared" si="57"/>
        <v/>
      </c>
      <c r="Q136" s="71" t="s">
        <v>35</v>
      </c>
      <c r="R136" s="103"/>
      <c r="S136" s="103"/>
      <c r="T136" s="554" t="str">
        <f>IF(Q136&lt;&gt;"",VLOOKUP(Q136,'DON GIA'!$H$1:$K$103,4,0),"")</f>
        <v/>
      </c>
      <c r="U136" s="554" t="str">
        <f t="shared" si="58"/>
        <v/>
      </c>
      <c r="V136" s="554"/>
      <c r="W136" s="107" t="s">
        <v>1107</v>
      </c>
      <c r="X136" s="103" t="s">
        <v>27</v>
      </c>
      <c r="Y136" s="108">
        <v>89.32</v>
      </c>
      <c r="Z136" s="109"/>
      <c r="AA136" s="554">
        <f>IF(W136&lt;&gt;"",VLOOKUP(W136,'DON GIA'!$A$1:$D$346,4,0),"")</f>
        <v>109890</v>
      </c>
      <c r="AB136" s="554">
        <f t="shared" si="59"/>
        <v>9815374.7999999989</v>
      </c>
      <c r="AC136" s="71"/>
      <c r="AD136" s="71"/>
      <c r="AE136" s="71"/>
      <c r="AF136" s="71"/>
      <c r="AG136" s="71"/>
      <c r="AH136" s="103"/>
      <c r="AI136" s="71" t="s">
        <v>579</v>
      </c>
      <c r="AJ136" s="103" t="s">
        <v>560</v>
      </c>
      <c r="AK136" s="103">
        <v>1</v>
      </c>
      <c r="AL136" s="554">
        <f>IF(AI136&lt;&gt;"",VLOOKUP(AI136,'DON GIA'!$M$1:$P$9,4,0),"")</f>
        <v>17000000</v>
      </c>
      <c r="AM136" s="554">
        <f t="shared" si="60"/>
        <v>17000000</v>
      </c>
      <c r="AN136" s="71"/>
      <c r="AO136" s="103"/>
      <c r="AP136" s="602" t="str">
        <f t="shared" ref="AP136:AP199" si="62">IF(C137&lt;&gt;"",O136+P136+U136+AB136+AM136,"")</f>
        <v/>
      </c>
      <c r="AQ136" s="59" t="s">
        <v>688</v>
      </c>
      <c r="AR136" s="59" t="s">
        <v>1918</v>
      </c>
      <c r="AS136" s="629"/>
    </row>
    <row r="137" spans="1:45" ht="112.5" outlineLevel="2">
      <c r="A137" s="72">
        <f t="shared" si="61"/>
        <v>10</v>
      </c>
      <c r="B137" s="552" t="str">
        <f>IF(C137&lt;&gt;"",COUNTA($C$9:C137),"")</f>
        <v/>
      </c>
      <c r="C137" s="552"/>
      <c r="D137" s="71" t="s">
        <v>71</v>
      </c>
      <c r="E137" s="103"/>
      <c r="F137" s="103"/>
      <c r="G137" s="103"/>
      <c r="H137" s="103"/>
      <c r="I137" s="103"/>
      <c r="J137" s="103"/>
      <c r="K137" s="107"/>
      <c r="L137" s="105" t="s">
        <v>35</v>
      </c>
      <c r="M137" s="554" t="str">
        <f>IF(K137&lt;&gt;"",VLOOKUP(K137,'DON GIA'!$S$1:$U$19,3,0),"")</f>
        <v/>
      </c>
      <c r="N137" s="554" t="str">
        <f>IF(K137&lt;&gt;"",VLOOKUP(K137,'DON GIA'!$S$1:$V$19,4,0),"")</f>
        <v/>
      </c>
      <c r="O137" s="554" t="str">
        <f t="shared" si="56"/>
        <v/>
      </c>
      <c r="P137" s="554" t="str">
        <f t="shared" si="57"/>
        <v/>
      </c>
      <c r="Q137" s="71" t="s">
        <v>35</v>
      </c>
      <c r="R137" s="103"/>
      <c r="S137" s="103"/>
      <c r="T137" s="554" t="str">
        <f>IF(Q137&lt;&gt;"",VLOOKUP(Q137,'DON GIA'!$H$1:$K$103,4,0),"")</f>
        <v/>
      </c>
      <c r="U137" s="554" t="str">
        <f t="shared" si="58"/>
        <v/>
      </c>
      <c r="V137" s="554"/>
      <c r="W137" s="107" t="s">
        <v>1163</v>
      </c>
      <c r="X137" s="103" t="s">
        <v>27</v>
      </c>
      <c r="Y137" s="108">
        <v>5.84</v>
      </c>
      <c r="Z137" s="109"/>
      <c r="AA137" s="554">
        <f>IF(W137&lt;&gt;"",VLOOKUP(W137,'DON GIA'!$A$1:$D$346,4,0),"")</f>
        <v>5058826</v>
      </c>
      <c r="AB137" s="554">
        <f t="shared" si="59"/>
        <v>29543543.84</v>
      </c>
      <c r="AC137" s="71"/>
      <c r="AD137" s="71"/>
      <c r="AE137" s="71"/>
      <c r="AF137" s="71" t="s">
        <v>31</v>
      </c>
      <c r="AG137" s="71"/>
      <c r="AH137" s="103" t="s">
        <v>34</v>
      </c>
      <c r="AI137" s="71"/>
      <c r="AJ137" s="103"/>
      <c r="AK137" s="103"/>
      <c r="AL137" s="554" t="str">
        <f>IF(AI137&lt;&gt;"",VLOOKUP(AI137,'DON GIA'!$M$1:$P$9,4,0),"")</f>
        <v/>
      </c>
      <c r="AM137" s="554" t="str">
        <f t="shared" si="60"/>
        <v/>
      </c>
      <c r="AN137" s="71"/>
      <c r="AO137" s="103"/>
      <c r="AP137" s="602" t="str">
        <f t="shared" si="62"/>
        <v/>
      </c>
      <c r="AQ137" s="59" t="s">
        <v>689</v>
      </c>
      <c r="AR137" s="59" t="s">
        <v>1914</v>
      </c>
      <c r="AS137" s="629"/>
    </row>
    <row r="138" spans="1:45" ht="93.75" outlineLevel="2">
      <c r="A138" s="72">
        <f t="shared" si="61"/>
        <v>10</v>
      </c>
      <c r="B138" s="552" t="str">
        <f>IF(C138&lt;&gt;"",COUNTA($C$9:C138),"")</f>
        <v/>
      </c>
      <c r="C138" s="552"/>
      <c r="D138" s="71" t="s">
        <v>268</v>
      </c>
      <c r="E138" s="103"/>
      <c r="F138" s="103"/>
      <c r="G138" s="103"/>
      <c r="H138" s="103"/>
      <c r="I138" s="103"/>
      <c r="J138" s="103"/>
      <c r="K138" s="107"/>
      <c r="L138" s="105" t="s">
        <v>35</v>
      </c>
      <c r="M138" s="554" t="str">
        <f>IF(K138&lt;&gt;"",VLOOKUP(K138,'DON GIA'!$S$1:$U$19,3,0),"")</f>
        <v/>
      </c>
      <c r="N138" s="554" t="str">
        <f>IF(K138&lt;&gt;"",VLOOKUP(K138,'DON GIA'!$S$1:$V$19,4,0),"")</f>
        <v/>
      </c>
      <c r="O138" s="554" t="str">
        <f t="shared" si="56"/>
        <v/>
      </c>
      <c r="P138" s="554" t="str">
        <f t="shared" si="57"/>
        <v/>
      </c>
      <c r="Q138" s="71" t="s">
        <v>35</v>
      </c>
      <c r="R138" s="103"/>
      <c r="S138" s="103"/>
      <c r="T138" s="554" t="str">
        <f>IF(Q138&lt;&gt;"",VLOOKUP(Q138,'DON GIA'!$H$1:$K$103,4,0),"")</f>
        <v/>
      </c>
      <c r="U138" s="554" t="str">
        <f t="shared" si="58"/>
        <v/>
      </c>
      <c r="V138" s="554"/>
      <c r="W138" s="107" t="s">
        <v>1151</v>
      </c>
      <c r="X138" s="103" t="s">
        <v>38</v>
      </c>
      <c r="Y138" s="108">
        <v>0.64600000000000002</v>
      </c>
      <c r="Z138" s="109"/>
      <c r="AA138" s="554">
        <f>IF(W138&lt;&gt;"",VLOOKUP(W138,'DON GIA'!$A$1:$D$346,4,0),"")</f>
        <v>2523428</v>
      </c>
      <c r="AB138" s="554">
        <f t="shared" si="59"/>
        <v>1630134.4880000001</v>
      </c>
      <c r="AC138" s="71"/>
      <c r="AD138" s="71"/>
      <c r="AE138" s="71"/>
      <c r="AF138" s="71"/>
      <c r="AG138" s="71"/>
      <c r="AH138" s="103"/>
      <c r="AI138" s="71"/>
      <c r="AJ138" s="103"/>
      <c r="AK138" s="103"/>
      <c r="AL138" s="554" t="str">
        <f>IF(AI138&lt;&gt;"",VLOOKUP(AI138,'DON GIA'!$M$1:$P$9,4,0),"")</f>
        <v/>
      </c>
      <c r="AM138" s="554" t="str">
        <f t="shared" si="60"/>
        <v/>
      </c>
      <c r="AN138" s="71"/>
      <c r="AO138" s="103"/>
      <c r="AP138" s="602" t="str">
        <f t="shared" si="62"/>
        <v/>
      </c>
      <c r="AQ138" s="59" t="s">
        <v>351</v>
      </c>
      <c r="AR138" s="59" t="s">
        <v>1915</v>
      </c>
      <c r="AS138" s="629"/>
    </row>
    <row r="139" spans="1:45" outlineLevel="2">
      <c r="A139" s="72">
        <f t="shared" si="61"/>
        <v>10</v>
      </c>
      <c r="B139" s="552" t="str">
        <f>IF(C139&lt;&gt;"",COUNTA($C$9:C139),"")</f>
        <v/>
      </c>
      <c r="C139" s="552"/>
      <c r="D139" s="71"/>
      <c r="E139" s="103"/>
      <c r="F139" s="103"/>
      <c r="G139" s="103"/>
      <c r="H139" s="103"/>
      <c r="I139" s="103"/>
      <c r="J139" s="103"/>
      <c r="K139" s="107"/>
      <c r="L139" s="105" t="s">
        <v>35</v>
      </c>
      <c r="M139" s="554" t="str">
        <f>IF(K139&lt;&gt;"",VLOOKUP(K139,'DON GIA'!$S$1:$U$19,3,0),"")</f>
        <v/>
      </c>
      <c r="N139" s="554" t="str">
        <f>IF(K139&lt;&gt;"",VLOOKUP(K139,'DON GIA'!$S$1:$V$19,4,0),"")</f>
        <v/>
      </c>
      <c r="O139" s="554" t="str">
        <f t="shared" si="56"/>
        <v/>
      </c>
      <c r="P139" s="554" t="str">
        <f t="shared" si="57"/>
        <v/>
      </c>
      <c r="Q139" s="71" t="s">
        <v>35</v>
      </c>
      <c r="R139" s="103"/>
      <c r="S139" s="103"/>
      <c r="T139" s="554" t="str">
        <f>IF(Q139&lt;&gt;"",VLOOKUP(Q139,'DON GIA'!$H$1:$K$103,4,0),"")</f>
        <v/>
      </c>
      <c r="U139" s="554" t="str">
        <f t="shared" si="58"/>
        <v/>
      </c>
      <c r="V139" s="554"/>
      <c r="W139" s="107" t="s">
        <v>1121</v>
      </c>
      <c r="X139" s="103" t="s">
        <v>27</v>
      </c>
      <c r="Y139" s="108">
        <v>2.14</v>
      </c>
      <c r="Z139" s="109"/>
      <c r="AA139" s="554">
        <f>IF(W139&lt;&gt;"",VLOOKUP(W139,'DON GIA'!$A$1:$D$346,4,0),"")</f>
        <v>1398600</v>
      </c>
      <c r="AB139" s="554">
        <f t="shared" si="59"/>
        <v>2993004</v>
      </c>
      <c r="AC139" s="71"/>
      <c r="AD139" s="71"/>
      <c r="AE139" s="71"/>
      <c r="AF139" s="71"/>
      <c r="AG139" s="71"/>
      <c r="AH139" s="103"/>
      <c r="AI139" s="71"/>
      <c r="AJ139" s="103"/>
      <c r="AK139" s="103"/>
      <c r="AL139" s="554" t="str">
        <f>IF(AI139&lt;&gt;"",VLOOKUP(AI139,'DON GIA'!$M$1:$P$9,4,0),"")</f>
        <v/>
      </c>
      <c r="AM139" s="554" t="str">
        <f t="shared" si="60"/>
        <v/>
      </c>
      <c r="AN139" s="71"/>
      <c r="AO139" s="103"/>
      <c r="AP139" s="602" t="str">
        <f t="shared" si="62"/>
        <v/>
      </c>
      <c r="AQ139" s="585" t="s">
        <v>1911</v>
      </c>
      <c r="AR139" s="585"/>
      <c r="AS139" s="630"/>
    </row>
    <row r="140" spans="1:45" outlineLevel="2">
      <c r="A140" s="72">
        <f t="shared" si="61"/>
        <v>10</v>
      </c>
      <c r="B140" s="552" t="str">
        <f>IF(C140&lt;&gt;"",COUNTA($C$9:C140),"")</f>
        <v/>
      </c>
      <c r="C140" s="552"/>
      <c r="D140" s="71"/>
      <c r="E140" s="103"/>
      <c r="F140" s="103"/>
      <c r="G140" s="103"/>
      <c r="H140" s="103"/>
      <c r="I140" s="103"/>
      <c r="J140" s="103"/>
      <c r="K140" s="107"/>
      <c r="L140" s="105" t="s">
        <v>35</v>
      </c>
      <c r="M140" s="554" t="str">
        <f>IF(K140&lt;&gt;"",VLOOKUP(K140,'DON GIA'!$S$1:$U$19,3,0),"")</f>
        <v/>
      </c>
      <c r="N140" s="554" t="str">
        <f>IF(K140&lt;&gt;"",VLOOKUP(K140,'DON GIA'!$S$1:$V$19,4,0),"")</f>
        <v/>
      </c>
      <c r="O140" s="554" t="str">
        <f t="shared" si="56"/>
        <v/>
      </c>
      <c r="P140" s="554" t="str">
        <f t="shared" si="57"/>
        <v/>
      </c>
      <c r="Q140" s="71" t="s">
        <v>35</v>
      </c>
      <c r="R140" s="103"/>
      <c r="S140" s="103"/>
      <c r="T140" s="554" t="str">
        <f>IF(Q140&lt;&gt;"",VLOOKUP(Q140,'DON GIA'!$H$1:$K$103,4,0),"")</f>
        <v/>
      </c>
      <c r="U140" s="554" t="str">
        <f t="shared" si="58"/>
        <v/>
      </c>
      <c r="V140" s="554"/>
      <c r="W140" s="107" t="s">
        <v>1105</v>
      </c>
      <c r="X140" s="103" t="s">
        <v>27</v>
      </c>
      <c r="Y140" s="108">
        <v>1.44</v>
      </c>
      <c r="Z140" s="109"/>
      <c r="AA140" s="554">
        <f>IF(W140&lt;&gt;"",VLOOKUP(W140,'DON GIA'!$A$1:$D$346,4,0),"")</f>
        <v>292949</v>
      </c>
      <c r="AB140" s="554">
        <f t="shared" si="59"/>
        <v>421846.56</v>
      </c>
      <c r="AC140" s="71"/>
      <c r="AD140" s="71"/>
      <c r="AE140" s="71"/>
      <c r="AF140" s="71"/>
      <c r="AG140" s="71"/>
      <c r="AH140" s="103"/>
      <c r="AI140" s="71"/>
      <c r="AJ140" s="103"/>
      <c r="AK140" s="103"/>
      <c r="AL140" s="554" t="str">
        <f>IF(AI140&lt;&gt;"",VLOOKUP(AI140,'DON GIA'!$M$1:$P$9,4,0),"")</f>
        <v/>
      </c>
      <c r="AM140" s="554" t="str">
        <f t="shared" si="60"/>
        <v/>
      </c>
      <c r="AN140" s="71"/>
      <c r="AO140" s="103"/>
      <c r="AP140" s="602" t="str">
        <f t="shared" si="62"/>
        <v/>
      </c>
      <c r="AQ140" s="584" t="s">
        <v>1932</v>
      </c>
      <c r="AR140" s="584"/>
      <c r="AS140" s="631"/>
    </row>
    <row r="141" spans="1:45" ht="37.5" outlineLevel="2">
      <c r="A141" s="72">
        <f t="shared" si="61"/>
        <v>10</v>
      </c>
      <c r="B141" s="552" t="str">
        <f>IF(C141&lt;&gt;"",COUNTA($C$9:C141),"")</f>
        <v/>
      </c>
      <c r="C141" s="552"/>
      <c r="D141" s="71"/>
      <c r="E141" s="103"/>
      <c r="F141" s="103"/>
      <c r="G141" s="103"/>
      <c r="H141" s="103"/>
      <c r="I141" s="103"/>
      <c r="J141" s="103"/>
      <c r="K141" s="107"/>
      <c r="L141" s="105" t="s">
        <v>35</v>
      </c>
      <c r="M141" s="554" t="str">
        <f>IF(K141&lt;&gt;"",VLOOKUP(K141,'DON GIA'!$S$1:$U$19,3,0),"")</f>
        <v/>
      </c>
      <c r="N141" s="554" t="str">
        <f>IF(K141&lt;&gt;"",VLOOKUP(K141,'DON GIA'!$S$1:$V$19,4,0),"")</f>
        <v/>
      </c>
      <c r="O141" s="554" t="str">
        <f t="shared" si="56"/>
        <v/>
      </c>
      <c r="P141" s="554" t="str">
        <f t="shared" si="57"/>
        <v/>
      </c>
      <c r="Q141" s="71" t="s">
        <v>35</v>
      </c>
      <c r="R141" s="103"/>
      <c r="S141" s="103"/>
      <c r="T141" s="554" t="str">
        <f>IF(Q141&lt;&gt;"",VLOOKUP(Q141,'DON GIA'!$H$1:$K$103,4,0),"")</f>
        <v/>
      </c>
      <c r="U141" s="554" t="str">
        <f t="shared" si="58"/>
        <v/>
      </c>
      <c r="V141" s="554"/>
      <c r="W141" s="107" t="s">
        <v>1164</v>
      </c>
      <c r="X141" s="103" t="s">
        <v>27</v>
      </c>
      <c r="Y141" s="108">
        <v>21.07</v>
      </c>
      <c r="Z141" s="109"/>
      <c r="AA141" s="554">
        <f>IF(W141&lt;&gt;"",VLOOKUP(W141,'DON GIA'!$A$1:$D$346,4,0),"")</f>
        <v>282038</v>
      </c>
      <c r="AB141" s="554">
        <f t="shared" si="59"/>
        <v>5942540.6600000001</v>
      </c>
      <c r="AC141" s="71"/>
      <c r="AD141" s="71"/>
      <c r="AE141" s="71"/>
      <c r="AF141" s="71"/>
      <c r="AG141" s="71"/>
      <c r="AH141" s="103"/>
      <c r="AI141" s="71"/>
      <c r="AJ141" s="103"/>
      <c r="AK141" s="103"/>
      <c r="AL141" s="554" t="str">
        <f>IF(AI141&lt;&gt;"",VLOOKUP(AI141,'DON GIA'!$M$1:$P$9,4,0),"")</f>
        <v/>
      </c>
      <c r="AM141" s="554" t="str">
        <f t="shared" si="60"/>
        <v/>
      </c>
      <c r="AN141" s="71"/>
      <c r="AO141" s="103"/>
      <c r="AP141" s="602" t="str">
        <f t="shared" si="62"/>
        <v/>
      </c>
      <c r="AQ141" s="107"/>
      <c r="AR141" s="107"/>
      <c r="AS141" s="593"/>
    </row>
    <row r="142" spans="1:45" outlineLevel="2">
      <c r="A142" s="72">
        <f t="shared" si="61"/>
        <v>10</v>
      </c>
      <c r="B142" s="552" t="str">
        <f>IF(C142&lt;&gt;"",COUNTA($C$9:C142),"")</f>
        <v/>
      </c>
      <c r="C142" s="552"/>
      <c r="D142" s="71"/>
      <c r="E142" s="103"/>
      <c r="F142" s="103"/>
      <c r="G142" s="103"/>
      <c r="H142" s="103"/>
      <c r="I142" s="103"/>
      <c r="J142" s="103"/>
      <c r="K142" s="107"/>
      <c r="L142" s="105" t="s">
        <v>35</v>
      </c>
      <c r="M142" s="554" t="str">
        <f>IF(K142&lt;&gt;"",VLOOKUP(K142,'DON GIA'!$S$1:$U$19,3,0),"")</f>
        <v/>
      </c>
      <c r="N142" s="554" t="str">
        <f>IF(K142&lt;&gt;"",VLOOKUP(K142,'DON GIA'!$S$1:$V$19,4,0),"")</f>
        <v/>
      </c>
      <c r="O142" s="554" t="str">
        <f t="shared" si="56"/>
        <v/>
      </c>
      <c r="P142" s="554" t="str">
        <f t="shared" si="57"/>
        <v/>
      </c>
      <c r="Q142" s="71" t="s">
        <v>35</v>
      </c>
      <c r="R142" s="103"/>
      <c r="S142" s="103"/>
      <c r="T142" s="554" t="str">
        <f>IF(Q142&lt;&gt;"",VLOOKUP(Q142,'DON GIA'!$H$1:$K$103,4,0),"")</f>
        <v/>
      </c>
      <c r="U142" s="554" t="str">
        <f t="shared" si="58"/>
        <v/>
      </c>
      <c r="V142" s="554"/>
      <c r="W142" s="107" t="s">
        <v>1105</v>
      </c>
      <c r="X142" s="103" t="s">
        <v>27</v>
      </c>
      <c r="Y142" s="108">
        <v>1.35</v>
      </c>
      <c r="Z142" s="109"/>
      <c r="AA142" s="554">
        <f>IF(W142&lt;&gt;"",VLOOKUP(W142,'DON GIA'!$A$1:$D$346,4,0),"")</f>
        <v>292949</v>
      </c>
      <c r="AB142" s="554">
        <f t="shared" si="59"/>
        <v>395481.15</v>
      </c>
      <c r="AC142" s="71"/>
      <c r="AD142" s="71"/>
      <c r="AE142" s="71"/>
      <c r="AF142" s="71"/>
      <c r="AG142" s="71"/>
      <c r="AH142" s="103"/>
      <c r="AI142" s="71"/>
      <c r="AJ142" s="103"/>
      <c r="AK142" s="103"/>
      <c r="AL142" s="554" t="str">
        <f>IF(AI142&lt;&gt;"",VLOOKUP(AI142,'DON GIA'!$M$1:$P$9,4,0),"")</f>
        <v/>
      </c>
      <c r="AM142" s="554" t="str">
        <f t="shared" si="60"/>
        <v/>
      </c>
      <c r="AN142" s="71"/>
      <c r="AO142" s="103"/>
      <c r="AP142" s="602" t="str">
        <f t="shared" si="62"/>
        <v/>
      </c>
      <c r="AQ142" s="107"/>
      <c r="AR142" s="107"/>
      <c r="AS142" s="593"/>
    </row>
    <row r="143" spans="1:45" outlineLevel="2">
      <c r="A143" s="72">
        <f t="shared" si="61"/>
        <v>10</v>
      </c>
      <c r="B143" s="552" t="str">
        <f>IF(C143&lt;&gt;"",COUNTA($C$9:C143),"")</f>
        <v/>
      </c>
      <c r="C143" s="552"/>
      <c r="D143" s="71"/>
      <c r="E143" s="103"/>
      <c r="F143" s="103"/>
      <c r="G143" s="103"/>
      <c r="H143" s="103"/>
      <c r="I143" s="103"/>
      <c r="J143" s="103"/>
      <c r="K143" s="107"/>
      <c r="L143" s="105" t="s">
        <v>35</v>
      </c>
      <c r="M143" s="554" t="str">
        <f>IF(K143&lt;&gt;"",VLOOKUP(K143,'DON GIA'!$S$1:$U$19,3,0),"")</f>
        <v/>
      </c>
      <c r="N143" s="554" t="str">
        <f>IF(K143&lt;&gt;"",VLOOKUP(K143,'DON GIA'!$S$1:$V$19,4,0),"")</f>
        <v/>
      </c>
      <c r="O143" s="554" t="str">
        <f t="shared" si="56"/>
        <v/>
      </c>
      <c r="P143" s="554" t="str">
        <f t="shared" si="57"/>
        <v/>
      </c>
      <c r="Q143" s="71" t="s">
        <v>35</v>
      </c>
      <c r="R143" s="103"/>
      <c r="S143" s="103"/>
      <c r="T143" s="554" t="str">
        <f>IF(Q143&lt;&gt;"",VLOOKUP(Q143,'DON GIA'!$H$1:$K$103,4,0),"")</f>
        <v/>
      </c>
      <c r="U143" s="554" t="str">
        <f t="shared" si="58"/>
        <v/>
      </c>
      <c r="V143" s="554"/>
      <c r="W143" s="107" t="s">
        <v>1063</v>
      </c>
      <c r="X143" s="103" t="s">
        <v>27</v>
      </c>
      <c r="Y143" s="108">
        <v>89.32</v>
      </c>
      <c r="Z143" s="109"/>
      <c r="AA143" s="554">
        <f>IF(W143&lt;&gt;"",VLOOKUP(W143,'DON GIA'!$A$1:$D$346,4,0),"")</f>
        <v>3941166</v>
      </c>
      <c r="AB143" s="554">
        <f t="shared" si="59"/>
        <v>352024947.11999995</v>
      </c>
      <c r="AC143" s="71" t="s">
        <v>28</v>
      </c>
      <c r="AD143" s="71" t="s">
        <v>29</v>
      </c>
      <c r="AE143" s="71" t="s">
        <v>30</v>
      </c>
      <c r="AF143" s="71" t="s">
        <v>31</v>
      </c>
      <c r="AG143" s="71" t="s">
        <v>32</v>
      </c>
      <c r="AH143" s="103" t="s">
        <v>33</v>
      </c>
      <c r="AI143" s="71"/>
      <c r="AJ143" s="103"/>
      <c r="AK143" s="103"/>
      <c r="AL143" s="554" t="str">
        <f>IF(AI143&lt;&gt;"",VLOOKUP(AI143,'DON GIA'!$M$1:$P$9,4,0),"")</f>
        <v/>
      </c>
      <c r="AM143" s="554" t="str">
        <f t="shared" si="60"/>
        <v/>
      </c>
      <c r="AN143" s="71"/>
      <c r="AO143" s="103"/>
      <c r="AP143" s="602" t="str">
        <f t="shared" si="62"/>
        <v/>
      </c>
      <c r="AQ143" s="107"/>
      <c r="AR143" s="107"/>
      <c r="AS143" s="593"/>
    </row>
    <row r="144" spans="1:45" s="77" customFormat="1" ht="37.5" outlineLevel="2">
      <c r="A144" s="72">
        <f t="shared" si="61"/>
        <v>10</v>
      </c>
      <c r="B144" s="552" t="str">
        <f>IF(C144&lt;&gt;"",COUNTA($C$9:C144),"")</f>
        <v/>
      </c>
      <c r="C144" s="552"/>
      <c r="D144" s="71"/>
      <c r="E144" s="103"/>
      <c r="F144" s="103"/>
      <c r="G144" s="103"/>
      <c r="H144" s="103"/>
      <c r="I144" s="103"/>
      <c r="J144" s="103"/>
      <c r="K144" s="107"/>
      <c r="L144" s="105" t="s">
        <v>35</v>
      </c>
      <c r="M144" s="554" t="str">
        <f>IF(K144&lt;&gt;"",VLOOKUP(K144,'DON GIA'!$S$1:$U$19,3,0),"")</f>
        <v/>
      </c>
      <c r="N144" s="554" t="str">
        <f>IF(K144&lt;&gt;"",VLOOKUP(K144,'DON GIA'!$S$1:$V$19,4,0),"")</f>
        <v/>
      </c>
      <c r="O144" s="554" t="str">
        <f t="shared" si="56"/>
        <v/>
      </c>
      <c r="P144" s="554" t="str">
        <f t="shared" si="57"/>
        <v/>
      </c>
      <c r="Q144" s="71" t="s">
        <v>35</v>
      </c>
      <c r="R144" s="103"/>
      <c r="S144" s="103"/>
      <c r="T144" s="554" t="str">
        <f>IF(Q144&lt;&gt;"",VLOOKUP(Q144,'DON GIA'!$H$1:$K$103,4,0),"")</f>
        <v/>
      </c>
      <c r="U144" s="554" t="str">
        <f t="shared" si="58"/>
        <v/>
      </c>
      <c r="V144" s="554"/>
      <c r="W144" s="107" t="s">
        <v>1049</v>
      </c>
      <c r="X144" s="103" t="s">
        <v>42</v>
      </c>
      <c r="Y144" s="108">
        <v>1</v>
      </c>
      <c r="Z144" s="109"/>
      <c r="AA144" s="554">
        <f>IF(W144&lt;&gt;"",VLOOKUP(W144,'DON GIA'!$A$1:$D$346,4,0),"")</f>
        <v>3793079</v>
      </c>
      <c r="AB144" s="554">
        <f t="shared" si="59"/>
        <v>3793079</v>
      </c>
      <c r="AC144" s="71"/>
      <c r="AD144" s="71"/>
      <c r="AE144" s="71"/>
      <c r="AF144" s="71"/>
      <c r="AG144" s="71"/>
      <c r="AH144" s="103"/>
      <c r="AI144" s="71"/>
      <c r="AJ144" s="103"/>
      <c r="AK144" s="103"/>
      <c r="AL144" s="554" t="str">
        <f>IF(AI144&lt;&gt;"",VLOOKUP(AI144,'DON GIA'!$M$1:$P$9,4,0),"")</f>
        <v/>
      </c>
      <c r="AM144" s="554" t="str">
        <f t="shared" si="60"/>
        <v/>
      </c>
      <c r="AN144" s="71"/>
      <c r="AO144" s="103"/>
      <c r="AP144" s="602" t="str">
        <f t="shared" si="62"/>
        <v/>
      </c>
      <c r="AQ144" s="107"/>
      <c r="AR144" s="107"/>
      <c r="AS144" s="593"/>
    </row>
    <row r="145" spans="1:45" s="77" customFormat="1" outlineLevel="2">
      <c r="A145" s="72">
        <f t="shared" si="61"/>
        <v>10</v>
      </c>
      <c r="B145" s="552" t="str">
        <f>IF(C145&lt;&gt;"",COUNTA($C$9:C145),"")</f>
        <v/>
      </c>
      <c r="C145" s="552"/>
      <c r="D145" s="71"/>
      <c r="E145" s="103"/>
      <c r="F145" s="103"/>
      <c r="G145" s="103"/>
      <c r="H145" s="103"/>
      <c r="I145" s="103"/>
      <c r="J145" s="103"/>
      <c r="K145" s="107"/>
      <c r="L145" s="105" t="s">
        <v>35</v>
      </c>
      <c r="M145" s="554" t="str">
        <f>IF(K145&lt;&gt;"",VLOOKUP(K145,'DON GIA'!$S$1:$U$19,3,0),"")</f>
        <v/>
      </c>
      <c r="N145" s="554" t="str">
        <f>IF(K145&lt;&gt;"",VLOOKUP(K145,'DON GIA'!$S$1:$V$19,4,0),"")</f>
        <v/>
      </c>
      <c r="O145" s="554" t="str">
        <f t="shared" si="56"/>
        <v/>
      </c>
      <c r="P145" s="554" t="str">
        <f t="shared" si="57"/>
        <v/>
      </c>
      <c r="Q145" s="71" t="s">
        <v>35</v>
      </c>
      <c r="R145" s="103"/>
      <c r="S145" s="103"/>
      <c r="T145" s="554" t="str">
        <f>IF(Q145&lt;&gt;"",VLOOKUP(Q145,'DON GIA'!$H$1:$K$103,4,0),"")</f>
        <v/>
      </c>
      <c r="U145" s="554" t="str">
        <f t="shared" si="58"/>
        <v/>
      </c>
      <c r="V145" s="554"/>
      <c r="W145" s="107"/>
      <c r="X145" s="103"/>
      <c r="Y145" s="108"/>
      <c r="Z145" s="109"/>
      <c r="AA145" s="554" t="str">
        <f>IF(W145&lt;&gt;"",VLOOKUP(W145,'DON GIA'!$A$1:$D$346,4,0),"")</f>
        <v/>
      </c>
      <c r="AB145" s="554" t="str">
        <f t="shared" si="59"/>
        <v/>
      </c>
      <c r="AC145" s="71"/>
      <c r="AD145" s="71"/>
      <c r="AE145" s="71"/>
      <c r="AF145" s="71"/>
      <c r="AG145" s="71"/>
      <c r="AH145" s="103"/>
      <c r="AI145" s="71"/>
      <c r="AJ145" s="103"/>
      <c r="AK145" s="103"/>
      <c r="AL145" s="554" t="str">
        <f>IF(AI145&lt;&gt;"",VLOOKUP(AI145,'DON GIA'!$M$1:$P$9,4,0),"")</f>
        <v/>
      </c>
      <c r="AM145" s="554" t="str">
        <f t="shared" si="60"/>
        <v/>
      </c>
      <c r="AN145" s="71"/>
      <c r="AO145" s="103"/>
      <c r="AP145" s="602" t="str">
        <f t="shared" si="62"/>
        <v/>
      </c>
      <c r="AQ145" s="107"/>
      <c r="AR145" s="107"/>
      <c r="AS145" s="593"/>
    </row>
    <row r="146" spans="1:45" s="77" customFormat="1" outlineLevel="1">
      <c r="A146" s="84" t="s">
        <v>2149</v>
      </c>
      <c r="B146" s="552"/>
      <c r="C146" s="552"/>
      <c r="D146" s="61"/>
      <c r="E146" s="162"/>
      <c r="F146" s="103"/>
      <c r="G146" s="162"/>
      <c r="H146" s="162"/>
      <c r="I146" s="162"/>
      <c r="J146" s="162"/>
      <c r="K146" s="129"/>
      <c r="L146" s="167">
        <f>SUBTOTAL(9,L147:L153)</f>
        <v>133.30000000000001</v>
      </c>
      <c r="M146" s="553"/>
      <c r="N146" s="553"/>
      <c r="O146" s="553">
        <f>SUBTOTAL(9,O147:O153)</f>
        <v>223810700.00000003</v>
      </c>
      <c r="P146" s="553">
        <f>SUBTOTAL(9,P147:P153)</f>
        <v>179955000.00000003</v>
      </c>
      <c r="Q146" s="61"/>
      <c r="R146" s="162"/>
      <c r="S146" s="162">
        <f>SUBTOTAL(9,S147:S153)</f>
        <v>21</v>
      </c>
      <c r="T146" s="553"/>
      <c r="U146" s="553">
        <f>SUBTOTAL(9,U147:U153)</f>
        <v>1688000</v>
      </c>
      <c r="V146" s="553"/>
      <c r="W146" s="129"/>
      <c r="X146" s="162"/>
      <c r="Y146" s="169">
        <f>SUBTOTAL(9,Y147:Y153)</f>
        <v>0</v>
      </c>
      <c r="Z146" s="170">
        <f>SUBTOTAL(9,Z147:Z153)</f>
        <v>0</v>
      </c>
      <c r="AA146" s="553"/>
      <c r="AB146" s="553">
        <f>SUBTOTAL(9,AB147:AB153)</f>
        <v>0</v>
      </c>
      <c r="AC146" s="71"/>
      <c r="AD146" s="71"/>
      <c r="AE146" s="71"/>
      <c r="AF146" s="71"/>
      <c r="AG146" s="71"/>
      <c r="AH146" s="103"/>
      <c r="AI146" s="61"/>
      <c r="AJ146" s="162"/>
      <c r="AK146" s="162">
        <f>SUBTOTAL(9,AK147:AK153)</f>
        <v>1</v>
      </c>
      <c r="AL146" s="553"/>
      <c r="AM146" s="553">
        <f>SUBTOTAL(9,AM147:AM153)</f>
        <v>6447960</v>
      </c>
      <c r="AN146" s="61"/>
      <c r="AO146" s="162">
        <f>SUBTOTAL(9,AO147:AO153)</f>
        <v>0</v>
      </c>
      <c r="AP146" s="602">
        <f t="shared" si="62"/>
        <v>411901660.00000006</v>
      </c>
      <c r="AQ146" s="111"/>
      <c r="AR146" s="111"/>
      <c r="AS146" s="628"/>
    </row>
    <row r="147" spans="1:45" s="77" customFormat="1" ht="56.25" outlineLevel="2">
      <c r="A147" s="72">
        <f>IF(B147&lt;&gt;"",B147,A145)</f>
        <v>11</v>
      </c>
      <c r="B147" s="552">
        <f>IF(C147&lt;&gt;"",COUNTA($C$9:C147),"")</f>
        <v>11</v>
      </c>
      <c r="C147" s="552">
        <v>449</v>
      </c>
      <c r="D147" s="61" t="s">
        <v>220</v>
      </c>
      <c r="E147" s="103">
        <v>1</v>
      </c>
      <c r="F147" s="103"/>
      <c r="G147" s="103">
        <v>442</v>
      </c>
      <c r="H147" s="103">
        <v>79</v>
      </c>
      <c r="I147" s="103" t="s">
        <v>223</v>
      </c>
      <c r="J147" s="103" t="s">
        <v>224</v>
      </c>
      <c r="K147" s="107" t="s">
        <v>974</v>
      </c>
      <c r="L147" s="105">
        <v>133.30000000000001</v>
      </c>
      <c r="M147" s="554">
        <f>IF(K147&lt;&gt;"",VLOOKUP(K147,'DON GIA'!$S$1:$U$19,3,0),"")</f>
        <v>1679000</v>
      </c>
      <c r="N147" s="554">
        <f>IF(K147&lt;&gt;"",VLOOKUP(K147,'DON GIA'!$S$1:$V$19,4,0),"")</f>
        <v>1350000</v>
      </c>
      <c r="O147" s="554">
        <f t="shared" ref="O147:O153" si="63">IF(K147&lt;&gt;"",L147*M147,"")</f>
        <v>223810700.00000003</v>
      </c>
      <c r="P147" s="554">
        <f t="shared" ref="P147:P153" si="64">IF(K147&lt;&gt;"",L147*N147,"")</f>
        <v>179955000.00000003</v>
      </c>
      <c r="Q147" s="71" t="s">
        <v>304</v>
      </c>
      <c r="R147" s="103" t="s">
        <v>44</v>
      </c>
      <c r="S147" s="103">
        <v>1</v>
      </c>
      <c r="T147" s="554">
        <f>IF(Q147&lt;&gt;"",VLOOKUP(Q147,'DON GIA'!$H$1:$K$103,4,0),"")</f>
        <v>50000</v>
      </c>
      <c r="U147" s="554">
        <f t="shared" ref="U147:U153" si="65">IF(Q147&lt;&gt;"",IF(ISNUMBER(T147),S147*T147,""),"")</f>
        <v>50000</v>
      </c>
      <c r="V147" s="554"/>
      <c r="W147" s="107" t="s">
        <v>35</v>
      </c>
      <c r="X147" s="103"/>
      <c r="Y147" s="108"/>
      <c r="Z147" s="109"/>
      <c r="AA147" s="554" t="str">
        <f>IF(W147&lt;&gt;"",VLOOKUP(W147,'DON GIA'!$A$1:$D$346,4,0),"")</f>
        <v/>
      </c>
      <c r="AB147" s="554" t="str">
        <f t="shared" ref="AB147:AB153" si="66">IF(W147&lt;&gt;"",IF(ISNUMBER(AA147),Y147*AA147,""),"")</f>
        <v/>
      </c>
      <c r="AC147" s="71"/>
      <c r="AD147" s="71"/>
      <c r="AE147" s="71"/>
      <c r="AF147" s="71"/>
      <c r="AG147" s="71"/>
      <c r="AH147" s="103"/>
      <c r="AI147" s="71" t="s">
        <v>561</v>
      </c>
      <c r="AJ147" s="103" t="s">
        <v>409</v>
      </c>
      <c r="AK147" s="103">
        <v>1</v>
      </c>
      <c r="AL147" s="554">
        <f>IF(AI147&lt;&gt;"",VLOOKUP(AI147,'DON GIA'!$M$1:$P$9,4,0),"")</f>
        <v>6447960</v>
      </c>
      <c r="AM147" s="554">
        <f t="shared" ref="AM147:AM153" si="67">IF(AI147&lt;&gt;"",AK147*AL147,"")</f>
        <v>6447960</v>
      </c>
      <c r="AN147" s="71"/>
      <c r="AO147" s="103"/>
      <c r="AP147" s="602" t="str">
        <f t="shared" si="62"/>
        <v/>
      </c>
      <c r="AQ147" s="111" t="s">
        <v>723</v>
      </c>
      <c r="AR147" s="111" t="s">
        <v>1912</v>
      </c>
      <c r="AS147" s="628"/>
    </row>
    <row r="148" spans="1:45" s="77" customFormat="1" ht="285" outlineLevel="2">
      <c r="A148" s="72">
        <f t="shared" ref="A148:A153" si="68">IF(B148&lt;&gt;"",B148,A147)</f>
        <v>11</v>
      </c>
      <c r="B148" s="552" t="str">
        <f>IF(C148&lt;&gt;"",COUNTA($C$9:C148),"")</f>
        <v/>
      </c>
      <c r="C148" s="552"/>
      <c r="D148" s="71" t="s">
        <v>221</v>
      </c>
      <c r="E148" s="103"/>
      <c r="F148" s="103"/>
      <c r="G148" s="103"/>
      <c r="H148" s="103"/>
      <c r="I148" s="103"/>
      <c r="J148" s="103"/>
      <c r="K148" s="107"/>
      <c r="L148" s="105" t="s">
        <v>35</v>
      </c>
      <c r="M148" s="554" t="str">
        <f>IF(K148&lt;&gt;"",VLOOKUP(K148,'DON GIA'!$S$1:$U$19,3,0),"")</f>
        <v/>
      </c>
      <c r="N148" s="554" t="str">
        <f>IF(K148&lt;&gt;"",VLOOKUP(K148,'DON GIA'!$S$1:$V$19,4,0),"")</f>
        <v/>
      </c>
      <c r="O148" s="554" t="str">
        <f t="shared" si="63"/>
        <v/>
      </c>
      <c r="P148" s="554" t="str">
        <f t="shared" si="64"/>
        <v/>
      </c>
      <c r="Q148" s="71" t="s">
        <v>50</v>
      </c>
      <c r="R148" s="103" t="s">
        <v>44</v>
      </c>
      <c r="S148" s="103">
        <v>2</v>
      </c>
      <c r="T148" s="554">
        <f>IF(Q148&lt;&gt;"",VLOOKUP(Q148,'DON GIA'!$H$1:$K$103,4,0),"")</f>
        <v>146000</v>
      </c>
      <c r="U148" s="554">
        <f t="shared" si="65"/>
        <v>292000</v>
      </c>
      <c r="V148" s="554"/>
      <c r="W148" s="107" t="s">
        <v>35</v>
      </c>
      <c r="X148" s="103"/>
      <c r="Y148" s="108"/>
      <c r="Z148" s="109"/>
      <c r="AA148" s="554" t="str">
        <f>IF(W148&lt;&gt;"",VLOOKUP(W148,'DON GIA'!$A$1:$D$346,4,0),"")</f>
        <v/>
      </c>
      <c r="AB148" s="554" t="str">
        <f t="shared" si="66"/>
        <v/>
      </c>
      <c r="AC148" s="71"/>
      <c r="AD148" s="71"/>
      <c r="AE148" s="71"/>
      <c r="AF148" s="71"/>
      <c r="AG148" s="71"/>
      <c r="AH148" s="103"/>
      <c r="AI148" s="71"/>
      <c r="AJ148" s="103"/>
      <c r="AK148" s="103"/>
      <c r="AL148" s="554" t="str">
        <f>IF(AI148&lt;&gt;"",VLOOKUP(AI148,'DON GIA'!$M$1:$P$9,4,0),"")</f>
        <v/>
      </c>
      <c r="AM148" s="554" t="str">
        <f t="shared" si="67"/>
        <v/>
      </c>
      <c r="AN148" s="71"/>
      <c r="AO148" s="103"/>
      <c r="AP148" s="602" t="str">
        <f t="shared" si="62"/>
        <v/>
      </c>
      <c r="AQ148" s="59" t="s">
        <v>724</v>
      </c>
      <c r="AR148" s="59" t="s">
        <v>1918</v>
      </c>
      <c r="AS148" s="629"/>
    </row>
    <row r="149" spans="1:45" s="77" customFormat="1" ht="131.25" outlineLevel="2">
      <c r="A149" s="72">
        <f t="shared" si="68"/>
        <v>11</v>
      </c>
      <c r="B149" s="552" t="str">
        <f>IF(C149&lt;&gt;"",COUNTA($C$9:C149),"")</f>
        <v/>
      </c>
      <c r="C149" s="552"/>
      <c r="D149" s="71" t="s">
        <v>71</v>
      </c>
      <c r="E149" s="103"/>
      <c r="F149" s="103"/>
      <c r="G149" s="103"/>
      <c r="H149" s="103"/>
      <c r="I149" s="103"/>
      <c r="J149" s="103"/>
      <c r="K149" s="107"/>
      <c r="L149" s="105" t="s">
        <v>35</v>
      </c>
      <c r="M149" s="554" t="str">
        <f>IF(K149&lt;&gt;"",VLOOKUP(K149,'DON GIA'!$S$1:$U$19,3,0),"")</f>
        <v/>
      </c>
      <c r="N149" s="554" t="str">
        <f>IF(K149&lt;&gt;"",VLOOKUP(K149,'DON GIA'!$S$1:$V$19,4,0),"")</f>
        <v/>
      </c>
      <c r="O149" s="554" t="str">
        <f t="shared" si="63"/>
        <v/>
      </c>
      <c r="P149" s="554" t="str">
        <f t="shared" si="64"/>
        <v/>
      </c>
      <c r="Q149" s="71" t="s">
        <v>61</v>
      </c>
      <c r="R149" s="103" t="s">
        <v>44</v>
      </c>
      <c r="S149" s="103">
        <v>1</v>
      </c>
      <c r="T149" s="554">
        <f>IF(Q149&lt;&gt;"",VLOOKUP(Q149,'DON GIA'!$H$1:$K$103,4,0),"")</f>
        <v>180000</v>
      </c>
      <c r="U149" s="554">
        <f t="shared" si="65"/>
        <v>180000</v>
      </c>
      <c r="V149" s="554"/>
      <c r="W149" s="107" t="s">
        <v>35</v>
      </c>
      <c r="X149" s="103"/>
      <c r="Y149" s="108"/>
      <c r="Z149" s="109"/>
      <c r="AA149" s="554" t="str">
        <f>IF(W149&lt;&gt;"",VLOOKUP(W149,'DON GIA'!$A$1:$D$346,4,0),"")</f>
        <v/>
      </c>
      <c r="AB149" s="554" t="str">
        <f t="shared" si="66"/>
        <v/>
      </c>
      <c r="AC149" s="71"/>
      <c r="AD149" s="71"/>
      <c r="AE149" s="71"/>
      <c r="AF149" s="71"/>
      <c r="AG149" s="71"/>
      <c r="AH149" s="103"/>
      <c r="AI149" s="71"/>
      <c r="AJ149" s="103"/>
      <c r="AK149" s="103"/>
      <c r="AL149" s="554" t="str">
        <f>IF(AI149&lt;&gt;"",VLOOKUP(AI149,'DON GIA'!$M$1:$P$9,4,0),"")</f>
        <v/>
      </c>
      <c r="AM149" s="554" t="str">
        <f t="shared" si="67"/>
        <v/>
      </c>
      <c r="AN149" s="71"/>
      <c r="AO149" s="103"/>
      <c r="AP149" s="602" t="str">
        <f t="shared" si="62"/>
        <v/>
      </c>
      <c r="AQ149" s="59" t="s">
        <v>725</v>
      </c>
      <c r="AR149" s="59" t="s">
        <v>1933</v>
      </c>
      <c r="AS149" s="629"/>
    </row>
    <row r="150" spans="1:45" s="77" customFormat="1" ht="63.75" outlineLevel="2">
      <c r="A150" s="72">
        <f t="shared" si="68"/>
        <v>11</v>
      </c>
      <c r="B150" s="552" t="str">
        <f>IF(C150&lt;&gt;"",COUNTA($C$9:C150),"")</f>
        <v/>
      </c>
      <c r="C150" s="552"/>
      <c r="D150" s="71"/>
      <c r="E150" s="103"/>
      <c r="F150" s="103"/>
      <c r="G150" s="103"/>
      <c r="H150" s="103"/>
      <c r="I150" s="103"/>
      <c r="J150" s="103"/>
      <c r="K150" s="107"/>
      <c r="L150" s="105" t="s">
        <v>35</v>
      </c>
      <c r="M150" s="554" t="str">
        <f>IF(K150&lt;&gt;"",VLOOKUP(K150,'DON GIA'!$S$1:$U$19,3,0),"")</f>
        <v/>
      </c>
      <c r="N150" s="554" t="str">
        <f>IF(K150&lt;&gt;"",VLOOKUP(K150,'DON GIA'!$S$1:$V$19,4,0),"")</f>
        <v/>
      </c>
      <c r="O150" s="554" t="str">
        <f t="shared" si="63"/>
        <v/>
      </c>
      <c r="P150" s="554" t="str">
        <f t="shared" si="64"/>
        <v/>
      </c>
      <c r="Q150" s="71" t="s">
        <v>217</v>
      </c>
      <c r="R150" s="103" t="s">
        <v>44</v>
      </c>
      <c r="S150" s="103">
        <v>3</v>
      </c>
      <c r="T150" s="554">
        <f>IF(Q150&lt;&gt;"",VLOOKUP(Q150,'DON GIA'!$H$1:$K$103,4,0),"")</f>
        <v>132000</v>
      </c>
      <c r="U150" s="554">
        <f t="shared" si="65"/>
        <v>396000</v>
      </c>
      <c r="V150" s="554"/>
      <c r="W150" s="107" t="s">
        <v>35</v>
      </c>
      <c r="X150" s="103"/>
      <c r="Y150" s="108"/>
      <c r="Z150" s="109"/>
      <c r="AA150" s="554" t="str">
        <f>IF(W150&lt;&gt;"",VLOOKUP(W150,'DON GIA'!$A$1:$D$346,4,0),"")</f>
        <v/>
      </c>
      <c r="AB150" s="554" t="str">
        <f t="shared" si="66"/>
        <v/>
      </c>
      <c r="AC150" s="71"/>
      <c r="AD150" s="71"/>
      <c r="AE150" s="71"/>
      <c r="AF150" s="71"/>
      <c r="AG150" s="71"/>
      <c r="AH150" s="103"/>
      <c r="AI150" s="71"/>
      <c r="AJ150" s="103"/>
      <c r="AK150" s="103"/>
      <c r="AL150" s="554" t="str">
        <f>IF(AI150&lt;&gt;"",VLOOKUP(AI150,'DON GIA'!$M$1:$P$9,4,0),"")</f>
        <v/>
      </c>
      <c r="AM150" s="554" t="str">
        <f t="shared" si="67"/>
        <v/>
      </c>
      <c r="AN150" s="71"/>
      <c r="AO150" s="103"/>
      <c r="AP150" s="602" t="str">
        <f t="shared" si="62"/>
        <v/>
      </c>
      <c r="AQ150" s="585" t="s">
        <v>1935</v>
      </c>
      <c r="AR150" s="585" t="s">
        <v>1934</v>
      </c>
      <c r="AS150" s="630"/>
    </row>
    <row r="151" spans="1:45" s="77" customFormat="1" outlineLevel="2">
      <c r="A151" s="72">
        <f t="shared" si="68"/>
        <v>11</v>
      </c>
      <c r="B151" s="552" t="str">
        <f>IF(C151&lt;&gt;"",COUNTA($C$9:C151),"")</f>
        <v/>
      </c>
      <c r="C151" s="552"/>
      <c r="D151" s="71"/>
      <c r="E151" s="103"/>
      <c r="F151" s="103"/>
      <c r="G151" s="103"/>
      <c r="H151" s="103"/>
      <c r="I151" s="103"/>
      <c r="J151" s="103"/>
      <c r="K151" s="107"/>
      <c r="L151" s="105" t="s">
        <v>35</v>
      </c>
      <c r="M151" s="554" t="str">
        <f>IF(K151&lt;&gt;"",VLOOKUP(K151,'DON GIA'!$S$1:$U$19,3,0),"")</f>
        <v/>
      </c>
      <c r="N151" s="554" t="str">
        <f>IF(K151&lt;&gt;"",VLOOKUP(K151,'DON GIA'!$S$1:$V$19,4,0),"")</f>
        <v/>
      </c>
      <c r="O151" s="554" t="str">
        <f t="shared" si="63"/>
        <v/>
      </c>
      <c r="P151" s="554" t="str">
        <f t="shared" si="64"/>
        <v/>
      </c>
      <c r="Q151" s="71" t="s">
        <v>52</v>
      </c>
      <c r="R151" s="103" t="s">
        <v>44</v>
      </c>
      <c r="S151" s="103">
        <v>7</v>
      </c>
      <c r="T151" s="554">
        <f>IF(Q151&lt;&gt;"",VLOOKUP(Q151,'DON GIA'!$H$1:$K$103,4,0),"")</f>
        <v>76000</v>
      </c>
      <c r="U151" s="554">
        <f t="shared" si="65"/>
        <v>532000</v>
      </c>
      <c r="V151" s="554"/>
      <c r="W151" s="107" t="s">
        <v>35</v>
      </c>
      <c r="X151" s="103"/>
      <c r="Y151" s="108"/>
      <c r="Z151" s="109"/>
      <c r="AA151" s="554" t="str">
        <f>IF(W151&lt;&gt;"",VLOOKUP(W151,'DON GIA'!$A$1:$D$346,4,0),"")</f>
        <v/>
      </c>
      <c r="AB151" s="554" t="str">
        <f t="shared" si="66"/>
        <v/>
      </c>
      <c r="AC151" s="71"/>
      <c r="AD151" s="71"/>
      <c r="AE151" s="71"/>
      <c r="AF151" s="71"/>
      <c r="AG151" s="71"/>
      <c r="AH151" s="103"/>
      <c r="AI151" s="71"/>
      <c r="AJ151" s="103"/>
      <c r="AK151" s="103"/>
      <c r="AL151" s="554" t="str">
        <f>IF(AI151&lt;&gt;"",VLOOKUP(AI151,'DON GIA'!$M$1:$P$9,4,0),"")</f>
        <v/>
      </c>
      <c r="AM151" s="554" t="str">
        <f t="shared" si="67"/>
        <v/>
      </c>
      <c r="AN151" s="71"/>
      <c r="AO151" s="103"/>
      <c r="AP151" s="602" t="str">
        <f t="shared" si="62"/>
        <v/>
      </c>
      <c r="AQ151" s="107"/>
      <c r="AR151" s="107"/>
      <c r="AS151" s="593"/>
    </row>
    <row r="152" spans="1:45" s="77" customFormat="1" outlineLevel="2">
      <c r="A152" s="72">
        <f t="shared" si="68"/>
        <v>11</v>
      </c>
      <c r="B152" s="552" t="str">
        <f>IF(C152&lt;&gt;"",COUNTA($C$9:C152),"")</f>
        <v/>
      </c>
      <c r="C152" s="552"/>
      <c r="D152" s="71"/>
      <c r="E152" s="103"/>
      <c r="F152" s="103"/>
      <c r="G152" s="103"/>
      <c r="H152" s="103"/>
      <c r="I152" s="103"/>
      <c r="J152" s="103"/>
      <c r="K152" s="107"/>
      <c r="L152" s="105" t="s">
        <v>35</v>
      </c>
      <c r="M152" s="554" t="str">
        <f>IF(K152&lt;&gt;"",VLOOKUP(K152,'DON GIA'!$S$1:$U$19,3,0),"")</f>
        <v/>
      </c>
      <c r="N152" s="554" t="str">
        <f>IF(K152&lt;&gt;"",VLOOKUP(K152,'DON GIA'!$S$1:$V$19,4,0),"")</f>
        <v/>
      </c>
      <c r="O152" s="554" t="str">
        <f t="shared" si="63"/>
        <v/>
      </c>
      <c r="P152" s="554" t="str">
        <f t="shared" si="64"/>
        <v/>
      </c>
      <c r="Q152" s="71" t="s">
        <v>53</v>
      </c>
      <c r="R152" s="103" t="s">
        <v>44</v>
      </c>
      <c r="S152" s="103">
        <v>7</v>
      </c>
      <c r="T152" s="554">
        <f>IF(Q152&lt;&gt;"",VLOOKUP(Q152,'DON GIA'!$H$1:$K$103,4,0),"")</f>
        <v>34000</v>
      </c>
      <c r="U152" s="554">
        <f t="shared" si="65"/>
        <v>238000</v>
      </c>
      <c r="V152" s="554"/>
      <c r="W152" s="107" t="s">
        <v>35</v>
      </c>
      <c r="X152" s="103"/>
      <c r="Y152" s="108"/>
      <c r="Z152" s="109"/>
      <c r="AA152" s="554" t="str">
        <f>IF(W152&lt;&gt;"",VLOOKUP(W152,'DON GIA'!$A$1:$D$346,4,0),"")</f>
        <v/>
      </c>
      <c r="AB152" s="554" t="str">
        <f t="shared" si="66"/>
        <v/>
      </c>
      <c r="AC152" s="71"/>
      <c r="AD152" s="71"/>
      <c r="AE152" s="71"/>
      <c r="AF152" s="71"/>
      <c r="AG152" s="71"/>
      <c r="AH152" s="103"/>
      <c r="AI152" s="71"/>
      <c r="AJ152" s="103"/>
      <c r="AK152" s="103"/>
      <c r="AL152" s="554" t="str">
        <f>IF(AI152&lt;&gt;"",VLOOKUP(AI152,'DON GIA'!$M$1:$P$9,4,0),"")</f>
        <v/>
      </c>
      <c r="AM152" s="554" t="str">
        <f t="shared" si="67"/>
        <v/>
      </c>
      <c r="AN152" s="71"/>
      <c r="AO152" s="103"/>
      <c r="AP152" s="602" t="str">
        <f t="shared" si="62"/>
        <v/>
      </c>
      <c r="AQ152" s="107"/>
      <c r="AR152" s="107"/>
      <c r="AS152" s="593"/>
    </row>
    <row r="153" spans="1:45" s="77" customFormat="1" outlineLevel="2">
      <c r="A153" s="72">
        <f t="shared" si="68"/>
        <v>11</v>
      </c>
      <c r="B153" s="552" t="str">
        <f>IF(C153&lt;&gt;"",COUNTA($C$9:C153),"")</f>
        <v/>
      </c>
      <c r="C153" s="552"/>
      <c r="D153" s="71"/>
      <c r="E153" s="103"/>
      <c r="F153" s="103"/>
      <c r="G153" s="103"/>
      <c r="H153" s="103"/>
      <c r="I153" s="103"/>
      <c r="J153" s="103"/>
      <c r="K153" s="107"/>
      <c r="L153" s="105" t="s">
        <v>35</v>
      </c>
      <c r="M153" s="554" t="str">
        <f>IF(K153&lt;&gt;"",VLOOKUP(K153,'DON GIA'!$S$1:$U$19,3,0),"")</f>
        <v/>
      </c>
      <c r="N153" s="554" t="str">
        <f>IF(K153&lt;&gt;"",VLOOKUP(K153,'DON GIA'!$S$1:$V$19,4,0),"")</f>
        <v/>
      </c>
      <c r="O153" s="554" t="str">
        <f t="shared" si="63"/>
        <v/>
      </c>
      <c r="P153" s="554" t="str">
        <f t="shared" si="64"/>
        <v/>
      </c>
      <c r="Q153" s="71" t="s">
        <v>35</v>
      </c>
      <c r="R153" s="103"/>
      <c r="S153" s="103"/>
      <c r="T153" s="554" t="str">
        <f>IF(Q153&lt;&gt;"",VLOOKUP(Q153,'DON GIA'!$H$1:$K$103,4,0),"")</f>
        <v/>
      </c>
      <c r="U153" s="554" t="str">
        <f t="shared" si="65"/>
        <v/>
      </c>
      <c r="V153" s="554"/>
      <c r="W153" s="107" t="s">
        <v>35</v>
      </c>
      <c r="X153" s="103"/>
      <c r="Y153" s="108"/>
      <c r="Z153" s="109"/>
      <c r="AA153" s="554" t="str">
        <f>IF(W153&lt;&gt;"",VLOOKUP(W153,'DON GIA'!$A$1:$D$346,4,0),"")</f>
        <v/>
      </c>
      <c r="AB153" s="554" t="str">
        <f t="shared" si="66"/>
        <v/>
      </c>
      <c r="AC153" s="71"/>
      <c r="AD153" s="71"/>
      <c r="AE153" s="71"/>
      <c r="AF153" s="71"/>
      <c r="AG153" s="71"/>
      <c r="AH153" s="103"/>
      <c r="AI153" s="71"/>
      <c r="AJ153" s="103"/>
      <c r="AK153" s="103"/>
      <c r="AL153" s="554" t="str">
        <f>IF(AI153&lt;&gt;"",VLOOKUP(AI153,'DON GIA'!$M$1:$P$9,4,0),"")</f>
        <v/>
      </c>
      <c r="AM153" s="554" t="str">
        <f t="shared" si="67"/>
        <v/>
      </c>
      <c r="AN153" s="71"/>
      <c r="AO153" s="103"/>
      <c r="AP153" s="602" t="str">
        <f t="shared" si="62"/>
        <v/>
      </c>
      <c r="AQ153" s="107"/>
      <c r="AR153" s="107"/>
      <c r="AS153" s="593"/>
    </row>
    <row r="154" spans="1:45" s="77" customFormat="1" outlineLevel="1">
      <c r="A154" s="84" t="s">
        <v>2148</v>
      </c>
      <c r="B154" s="552"/>
      <c r="C154" s="552"/>
      <c r="D154" s="61"/>
      <c r="E154" s="162"/>
      <c r="F154" s="103"/>
      <c r="G154" s="162"/>
      <c r="H154" s="162"/>
      <c r="I154" s="162"/>
      <c r="J154" s="162"/>
      <c r="K154" s="129"/>
      <c r="L154" s="167">
        <f>SUBTOTAL(9,L155:L168)</f>
        <v>132.69999999999999</v>
      </c>
      <c r="M154" s="553"/>
      <c r="N154" s="553"/>
      <c r="O154" s="553">
        <f>SUBTOTAL(9,O155:O168)</f>
        <v>222803299.99999997</v>
      </c>
      <c r="P154" s="553">
        <f>SUBTOTAL(9,P155:P168)</f>
        <v>0</v>
      </c>
      <c r="Q154" s="61"/>
      <c r="R154" s="162"/>
      <c r="S154" s="162">
        <f>SUBTOTAL(9,S155:S168)</f>
        <v>0</v>
      </c>
      <c r="T154" s="553"/>
      <c r="U154" s="553">
        <f>SUBTOTAL(9,U155:U168)</f>
        <v>0</v>
      </c>
      <c r="V154" s="553"/>
      <c r="W154" s="129"/>
      <c r="X154" s="162"/>
      <c r="Y154" s="169">
        <f>SUBTOTAL(9,Y155:Y168)</f>
        <v>285.05599999999998</v>
      </c>
      <c r="Z154" s="170">
        <f>SUBTOTAL(9,Z155:Z168)</f>
        <v>0</v>
      </c>
      <c r="AA154" s="553"/>
      <c r="AB154" s="553">
        <f>SUBTOTAL(9,AB155:AB168)</f>
        <v>587992290.926</v>
      </c>
      <c r="AC154" s="71"/>
      <c r="AD154" s="71"/>
      <c r="AE154" s="71"/>
      <c r="AF154" s="71"/>
      <c r="AG154" s="71"/>
      <c r="AH154" s="103"/>
      <c r="AI154" s="61"/>
      <c r="AJ154" s="162"/>
      <c r="AK154" s="162">
        <f>SUBTOTAL(9,AK155:AK168)</f>
        <v>2</v>
      </c>
      <c r="AL154" s="553"/>
      <c r="AM154" s="553">
        <f>SUBTOTAL(9,AM155:AM168)</f>
        <v>25895920</v>
      </c>
      <c r="AN154" s="61"/>
      <c r="AO154" s="162">
        <f>SUBTOTAL(9,AO155:AO168)</f>
        <v>1</v>
      </c>
      <c r="AP154" s="602">
        <f t="shared" si="62"/>
        <v>836691510.926</v>
      </c>
      <c r="AQ154" s="111"/>
      <c r="AR154" s="111"/>
      <c r="AS154" s="628"/>
    </row>
    <row r="155" spans="1:45" s="77" customFormat="1" ht="56.25" outlineLevel="2">
      <c r="A155" s="72">
        <f>IF(B155&lt;&gt;"",B155,A153)</f>
        <v>12</v>
      </c>
      <c r="B155" s="552">
        <f>IF(C155&lt;&gt;"",COUNTA($C$9:C155),"")</f>
        <v>12</v>
      </c>
      <c r="C155" s="552">
        <v>440</v>
      </c>
      <c r="D155" s="61" t="s">
        <v>281</v>
      </c>
      <c r="E155" s="103">
        <v>1</v>
      </c>
      <c r="F155" s="103"/>
      <c r="G155" s="103">
        <v>443</v>
      </c>
      <c r="H155" s="103">
        <v>79</v>
      </c>
      <c r="I155" s="103" t="s">
        <v>223</v>
      </c>
      <c r="J155" s="103" t="s">
        <v>224</v>
      </c>
      <c r="K155" s="107" t="s">
        <v>973</v>
      </c>
      <c r="L155" s="105">
        <v>132.69999999999999</v>
      </c>
      <c r="M155" s="554">
        <f>IF(K155&lt;&gt;"",VLOOKUP(K155,'DON GIA'!$S$1:$U$19,3,0),"")</f>
        <v>1679000</v>
      </c>
      <c r="N155" s="554">
        <f>IF(K155&lt;&gt;"",VLOOKUP(K155,'DON GIA'!$S$1:$V$19,4,0),"")</f>
        <v>0</v>
      </c>
      <c r="O155" s="554">
        <f t="shared" ref="O155:O168" si="69">IF(K155&lt;&gt;"",L155*M155,"")</f>
        <v>222803299.99999997</v>
      </c>
      <c r="P155" s="554">
        <f t="shared" ref="P155:P168" si="70">IF(K155&lt;&gt;"",L155*N155,"")</f>
        <v>0</v>
      </c>
      <c r="Q155" s="71" t="s">
        <v>35</v>
      </c>
      <c r="R155" s="103"/>
      <c r="S155" s="103"/>
      <c r="T155" s="554" t="str">
        <f>IF(Q155&lt;&gt;"",VLOOKUP(Q155,'DON GIA'!$H$1:$K$103,4,0),"")</f>
        <v/>
      </c>
      <c r="U155" s="554" t="str">
        <f t="shared" ref="U155:U168" si="71">IF(Q155&lt;&gt;"",IF(ISNUMBER(T155),S155*T155,""),"")</f>
        <v/>
      </c>
      <c r="V155" s="554" t="s">
        <v>2163</v>
      </c>
      <c r="W155" s="107" t="s">
        <v>1005</v>
      </c>
      <c r="X155" s="103" t="s">
        <v>27</v>
      </c>
      <c r="Y155" s="108">
        <v>82.8</v>
      </c>
      <c r="Z155" s="109"/>
      <c r="AA155" s="554">
        <f>IF(W155&lt;&gt;"",VLOOKUP(W155,'DON GIA'!$A$1:$D$346,4,0),"")</f>
        <v>5559129</v>
      </c>
      <c r="AB155" s="554">
        <f t="shared" ref="AB155:AB168" si="72">IF(W155&lt;&gt;"",IF(ISNUMBER(AA155),Y155*AA155,""),"")</f>
        <v>460295881.19999999</v>
      </c>
      <c r="AC155" s="71" t="s">
        <v>28</v>
      </c>
      <c r="AD155" s="71" t="s">
        <v>29</v>
      </c>
      <c r="AE155" s="71" t="s">
        <v>30</v>
      </c>
      <c r="AF155" s="71" t="s">
        <v>31</v>
      </c>
      <c r="AG155" s="71" t="s">
        <v>34</v>
      </c>
      <c r="AH155" s="103" t="s">
        <v>33</v>
      </c>
      <c r="AI155" s="71" t="s">
        <v>562</v>
      </c>
      <c r="AJ155" s="103" t="s">
        <v>409</v>
      </c>
      <c r="AK155" s="103">
        <v>1</v>
      </c>
      <c r="AL155" s="554">
        <f>IF(AI155&lt;&gt;"",VLOOKUP(AI155,'DON GIA'!$M$1:$P$9,4,0),"")</f>
        <v>12895920</v>
      </c>
      <c r="AM155" s="554">
        <f t="shared" ref="AM155:AM168" si="73">IF(AI155&lt;&gt;"",AK155*AL155,"")</f>
        <v>12895920</v>
      </c>
      <c r="AN155" s="71" t="s">
        <v>407</v>
      </c>
      <c r="AO155" s="103">
        <v>1</v>
      </c>
      <c r="AP155" s="602" t="str">
        <f t="shared" si="62"/>
        <v/>
      </c>
      <c r="AQ155" s="111" t="s">
        <v>696</v>
      </c>
      <c r="AR155" s="111" t="s">
        <v>1912</v>
      </c>
      <c r="AS155" s="628"/>
    </row>
    <row r="156" spans="1:45" s="77" customFormat="1" ht="266.25" outlineLevel="2">
      <c r="A156" s="72">
        <f t="shared" ref="A156:A168" si="74">IF(B156&lt;&gt;"",B156,A155)</f>
        <v>12</v>
      </c>
      <c r="B156" s="552" t="str">
        <f>IF(C156&lt;&gt;"",COUNTA($C$9:C156),"")</f>
        <v/>
      </c>
      <c r="C156" s="552"/>
      <c r="D156" s="71" t="s">
        <v>282</v>
      </c>
      <c r="E156" s="103"/>
      <c r="F156" s="103"/>
      <c r="G156" s="103"/>
      <c r="H156" s="103"/>
      <c r="I156" s="103"/>
      <c r="J156" s="103"/>
      <c r="K156" s="107"/>
      <c r="L156" s="105" t="s">
        <v>35</v>
      </c>
      <c r="M156" s="554" t="str">
        <f>IF(K156&lt;&gt;"",VLOOKUP(K156,'DON GIA'!$S$1:$U$19,3,0),"")</f>
        <v/>
      </c>
      <c r="N156" s="554" t="str">
        <f>IF(K156&lt;&gt;"",VLOOKUP(K156,'DON GIA'!$S$1:$V$19,4,0),"")</f>
        <v/>
      </c>
      <c r="O156" s="554" t="str">
        <f t="shared" si="69"/>
        <v/>
      </c>
      <c r="P156" s="554" t="str">
        <f t="shared" si="70"/>
        <v/>
      </c>
      <c r="Q156" s="71" t="s">
        <v>35</v>
      </c>
      <c r="R156" s="103"/>
      <c r="S156" s="103"/>
      <c r="T156" s="554" t="str">
        <f>IF(Q156&lt;&gt;"",VLOOKUP(Q156,'DON GIA'!$H$1:$K$103,4,0),"")</f>
        <v/>
      </c>
      <c r="U156" s="554" t="str">
        <f t="shared" si="71"/>
        <v/>
      </c>
      <c r="V156" s="554"/>
      <c r="W156" s="107" t="s">
        <v>1001</v>
      </c>
      <c r="X156" s="103" t="s">
        <v>27</v>
      </c>
      <c r="Y156" s="108">
        <v>28.05</v>
      </c>
      <c r="Z156" s="109"/>
      <c r="AA156" s="554">
        <f>IF(W156&lt;&gt;"",VLOOKUP(W156,'DON GIA'!$A$1:$D$346,4,0),"")</f>
        <v>295078</v>
      </c>
      <c r="AB156" s="554">
        <f t="shared" si="72"/>
        <v>8276937.9000000004</v>
      </c>
      <c r="AC156" s="71"/>
      <c r="AD156" s="71"/>
      <c r="AE156" s="71"/>
      <c r="AF156" s="71"/>
      <c r="AG156" s="71"/>
      <c r="AH156" s="103"/>
      <c r="AI156" s="71" t="s">
        <v>578</v>
      </c>
      <c r="AJ156" s="103" t="s">
        <v>560</v>
      </c>
      <c r="AK156" s="103">
        <v>1</v>
      </c>
      <c r="AL156" s="554">
        <f>IF(AI156&lt;&gt;"",VLOOKUP(AI156,'DON GIA'!$M$1:$P$9,4,0),"")</f>
        <v>13000000</v>
      </c>
      <c r="AM156" s="554">
        <f t="shared" si="73"/>
        <v>13000000</v>
      </c>
      <c r="AN156" s="71"/>
      <c r="AO156" s="103"/>
      <c r="AP156" s="602" t="str">
        <f t="shared" si="62"/>
        <v/>
      </c>
      <c r="AQ156" s="59" t="s">
        <v>697</v>
      </c>
      <c r="AR156" s="59" t="s">
        <v>1918</v>
      </c>
      <c r="AS156" s="629"/>
    </row>
    <row r="157" spans="1:45" s="77" customFormat="1" ht="112.5" outlineLevel="2">
      <c r="A157" s="72">
        <f t="shared" si="74"/>
        <v>12</v>
      </c>
      <c r="B157" s="552" t="str">
        <f>IF(C157&lt;&gt;"",COUNTA($C$9:C157),"")</f>
        <v/>
      </c>
      <c r="C157" s="552"/>
      <c r="D157" s="71" t="s">
        <v>279</v>
      </c>
      <c r="E157" s="103"/>
      <c r="F157" s="103"/>
      <c r="G157" s="103"/>
      <c r="H157" s="103"/>
      <c r="I157" s="103"/>
      <c r="J157" s="103"/>
      <c r="K157" s="107"/>
      <c r="L157" s="105" t="s">
        <v>35</v>
      </c>
      <c r="M157" s="554" t="str">
        <f>IF(K157&lt;&gt;"",VLOOKUP(K157,'DON GIA'!$S$1:$U$19,3,0),"")</f>
        <v/>
      </c>
      <c r="N157" s="554" t="str">
        <f>IF(K157&lt;&gt;"",VLOOKUP(K157,'DON GIA'!$S$1:$V$19,4,0),"")</f>
        <v/>
      </c>
      <c r="O157" s="554" t="str">
        <f t="shared" si="69"/>
        <v/>
      </c>
      <c r="P157" s="554" t="str">
        <f t="shared" si="70"/>
        <v/>
      </c>
      <c r="Q157" s="71" t="s">
        <v>35</v>
      </c>
      <c r="R157" s="103"/>
      <c r="S157" s="103"/>
      <c r="T157" s="554" t="str">
        <f>IF(Q157&lt;&gt;"",VLOOKUP(Q157,'DON GIA'!$H$1:$K$103,4,0),"")</f>
        <v/>
      </c>
      <c r="U157" s="554" t="str">
        <f t="shared" si="71"/>
        <v/>
      </c>
      <c r="V157" s="554"/>
      <c r="W157" s="107" t="s">
        <v>1172</v>
      </c>
      <c r="X157" s="103" t="s">
        <v>27</v>
      </c>
      <c r="Y157" s="108">
        <v>15.3</v>
      </c>
      <c r="Z157" s="109"/>
      <c r="AA157" s="554">
        <f>IF(W157&lt;&gt;"",VLOOKUP(W157,'DON GIA'!$A$1:$D$346,4,0),"")</f>
        <v>299700</v>
      </c>
      <c r="AB157" s="554">
        <f t="shared" si="72"/>
        <v>4585410</v>
      </c>
      <c r="AC157" s="71"/>
      <c r="AD157" s="71"/>
      <c r="AE157" s="71" t="s">
        <v>36</v>
      </c>
      <c r="AF157" s="71"/>
      <c r="AG157" s="71" t="s">
        <v>136</v>
      </c>
      <c r="AH157" s="103"/>
      <c r="AI157" s="71"/>
      <c r="AJ157" s="103"/>
      <c r="AK157" s="103"/>
      <c r="AL157" s="554" t="str">
        <f>IF(AI157&lt;&gt;"",VLOOKUP(AI157,'DON GIA'!$M$1:$P$9,4,0),"")</f>
        <v/>
      </c>
      <c r="AM157" s="554" t="str">
        <f t="shared" si="73"/>
        <v/>
      </c>
      <c r="AN157" s="71"/>
      <c r="AO157" s="103"/>
      <c r="AP157" s="602" t="str">
        <f t="shared" si="62"/>
        <v/>
      </c>
      <c r="AQ157" s="59" t="s">
        <v>698</v>
      </c>
      <c r="AR157" s="59" t="s">
        <v>1914</v>
      </c>
      <c r="AS157" s="629"/>
    </row>
    <row r="158" spans="1:45" s="77" customFormat="1" ht="93.75" outlineLevel="2">
      <c r="A158" s="72">
        <f t="shared" si="74"/>
        <v>12</v>
      </c>
      <c r="B158" s="552" t="str">
        <f>IF(C158&lt;&gt;"",COUNTA($C$9:C158),"")</f>
        <v/>
      </c>
      <c r="C158" s="552"/>
      <c r="D158" s="71"/>
      <c r="E158" s="103"/>
      <c r="F158" s="103"/>
      <c r="G158" s="103"/>
      <c r="H158" s="103"/>
      <c r="I158" s="103"/>
      <c r="J158" s="103"/>
      <c r="K158" s="107"/>
      <c r="L158" s="105" t="s">
        <v>35</v>
      </c>
      <c r="M158" s="554" t="str">
        <f>IF(K158&lt;&gt;"",VLOOKUP(K158,'DON GIA'!$S$1:$U$19,3,0),"")</f>
        <v/>
      </c>
      <c r="N158" s="554" t="str">
        <f>IF(K158&lt;&gt;"",VLOOKUP(K158,'DON GIA'!$S$1:$V$19,4,0),"")</f>
        <v/>
      </c>
      <c r="O158" s="554" t="str">
        <f t="shared" si="69"/>
        <v/>
      </c>
      <c r="P158" s="554" t="str">
        <f t="shared" si="70"/>
        <v/>
      </c>
      <c r="Q158" s="71" t="s">
        <v>35</v>
      </c>
      <c r="R158" s="103"/>
      <c r="S158" s="103"/>
      <c r="T158" s="554" t="str">
        <f>IF(Q158&lt;&gt;"",VLOOKUP(Q158,'DON GIA'!$H$1:$K$103,4,0),"")</f>
        <v/>
      </c>
      <c r="U158" s="554" t="str">
        <f t="shared" si="71"/>
        <v/>
      </c>
      <c r="V158" s="554"/>
      <c r="W158" s="107" t="s">
        <v>1139</v>
      </c>
      <c r="X158" s="103" t="s">
        <v>27</v>
      </c>
      <c r="Y158" s="108">
        <v>15.3</v>
      </c>
      <c r="Z158" s="109"/>
      <c r="AA158" s="554">
        <f>IF(W158&lt;&gt;"",VLOOKUP(W158,'DON GIA'!$A$1:$D$346,4,0),"")</f>
        <v>330817</v>
      </c>
      <c r="AB158" s="554">
        <f t="shared" si="72"/>
        <v>5061500.1000000006</v>
      </c>
      <c r="AC158" s="71"/>
      <c r="AD158" s="71"/>
      <c r="AE158" s="71"/>
      <c r="AF158" s="71"/>
      <c r="AG158" s="71"/>
      <c r="AH158" s="103"/>
      <c r="AI158" s="71"/>
      <c r="AJ158" s="103"/>
      <c r="AK158" s="103"/>
      <c r="AL158" s="554" t="str">
        <f>IF(AI158&lt;&gt;"",VLOOKUP(AI158,'DON GIA'!$M$1:$P$9,4,0),"")</f>
        <v/>
      </c>
      <c r="AM158" s="554" t="str">
        <f t="shared" si="73"/>
        <v/>
      </c>
      <c r="AN158" s="71"/>
      <c r="AO158" s="103"/>
      <c r="AP158" s="602" t="str">
        <f t="shared" si="62"/>
        <v/>
      </c>
      <c r="AQ158" s="59" t="s">
        <v>352</v>
      </c>
      <c r="AR158" s="59" t="s">
        <v>1915</v>
      </c>
      <c r="AS158" s="629"/>
    </row>
    <row r="159" spans="1:45" s="77" customFormat="1" ht="37.5" outlineLevel="2">
      <c r="A159" s="72">
        <f t="shared" si="74"/>
        <v>12</v>
      </c>
      <c r="B159" s="552" t="str">
        <f>IF(C159&lt;&gt;"",COUNTA($C$9:C159),"")</f>
        <v/>
      </c>
      <c r="C159" s="552"/>
      <c r="D159" s="71"/>
      <c r="E159" s="103"/>
      <c r="F159" s="103"/>
      <c r="G159" s="103"/>
      <c r="H159" s="103"/>
      <c r="I159" s="103"/>
      <c r="J159" s="103"/>
      <c r="K159" s="107"/>
      <c r="L159" s="105" t="s">
        <v>35</v>
      </c>
      <c r="M159" s="554" t="str">
        <f>IF(K159&lt;&gt;"",VLOOKUP(K159,'DON GIA'!$S$1:$U$19,3,0),"")</f>
        <v/>
      </c>
      <c r="N159" s="554" t="str">
        <f>IF(K159&lt;&gt;"",VLOOKUP(K159,'DON GIA'!$S$1:$V$19,4,0),"")</f>
        <v/>
      </c>
      <c r="O159" s="554" t="str">
        <f t="shared" si="69"/>
        <v/>
      </c>
      <c r="P159" s="554" t="str">
        <f t="shared" si="70"/>
        <v/>
      </c>
      <c r="Q159" s="71" t="s">
        <v>35</v>
      </c>
      <c r="R159" s="103"/>
      <c r="S159" s="103"/>
      <c r="T159" s="554" t="str">
        <f>IF(Q159&lt;&gt;"",VLOOKUP(Q159,'DON GIA'!$H$1:$K$103,4,0),"")</f>
        <v/>
      </c>
      <c r="U159" s="554" t="str">
        <f t="shared" si="71"/>
        <v/>
      </c>
      <c r="V159" s="554"/>
      <c r="W159" s="107" t="s">
        <v>1141</v>
      </c>
      <c r="X159" s="103" t="s">
        <v>27</v>
      </c>
      <c r="Y159" s="108">
        <v>3.84</v>
      </c>
      <c r="Z159" s="109"/>
      <c r="AA159" s="554">
        <f>IF(W159&lt;&gt;"",VLOOKUP(W159,'DON GIA'!$A$1:$D$346,4,0),"")</f>
        <v>10375629</v>
      </c>
      <c r="AB159" s="554">
        <f t="shared" si="72"/>
        <v>39842415.359999999</v>
      </c>
      <c r="AC159" s="71"/>
      <c r="AD159" s="71"/>
      <c r="AE159" s="71"/>
      <c r="AF159" s="71" t="s">
        <v>31</v>
      </c>
      <c r="AG159" s="71" t="s">
        <v>34</v>
      </c>
      <c r="AH159" s="103"/>
      <c r="AI159" s="71"/>
      <c r="AJ159" s="103"/>
      <c r="AK159" s="103"/>
      <c r="AL159" s="554" t="str">
        <f>IF(AI159&lt;&gt;"",VLOOKUP(AI159,'DON GIA'!$M$1:$P$9,4,0),"")</f>
        <v/>
      </c>
      <c r="AM159" s="554" t="str">
        <f t="shared" si="73"/>
        <v/>
      </c>
      <c r="AN159" s="71"/>
      <c r="AO159" s="103"/>
      <c r="AP159" s="602" t="str">
        <f t="shared" si="62"/>
        <v/>
      </c>
      <c r="AQ159" s="585" t="s">
        <v>1911</v>
      </c>
      <c r="AR159" s="585"/>
      <c r="AS159" s="630"/>
    </row>
    <row r="160" spans="1:45" s="77" customFormat="1" outlineLevel="2">
      <c r="A160" s="72">
        <f t="shared" si="74"/>
        <v>12</v>
      </c>
      <c r="B160" s="552" t="str">
        <f>IF(C160&lt;&gt;"",COUNTA($C$9:C160),"")</f>
        <v/>
      </c>
      <c r="C160" s="552"/>
      <c r="D160" s="71"/>
      <c r="E160" s="103"/>
      <c r="F160" s="103"/>
      <c r="G160" s="103"/>
      <c r="H160" s="103"/>
      <c r="I160" s="103"/>
      <c r="J160" s="103"/>
      <c r="K160" s="107"/>
      <c r="L160" s="105" t="s">
        <v>35</v>
      </c>
      <c r="M160" s="554" t="str">
        <f>IF(K160&lt;&gt;"",VLOOKUP(K160,'DON GIA'!$S$1:$U$19,3,0),"")</f>
        <v/>
      </c>
      <c r="N160" s="554" t="str">
        <f>IF(K160&lt;&gt;"",VLOOKUP(K160,'DON GIA'!$S$1:$V$19,4,0),"")</f>
        <v/>
      </c>
      <c r="O160" s="554" t="str">
        <f t="shared" si="69"/>
        <v/>
      </c>
      <c r="P160" s="554" t="str">
        <f t="shared" si="70"/>
        <v/>
      </c>
      <c r="Q160" s="71" t="s">
        <v>35</v>
      </c>
      <c r="R160" s="103"/>
      <c r="S160" s="103"/>
      <c r="T160" s="554" t="str">
        <f>IF(Q160&lt;&gt;"",VLOOKUP(Q160,'DON GIA'!$H$1:$K$103,4,0),"")</f>
        <v/>
      </c>
      <c r="U160" s="554" t="str">
        <f t="shared" si="71"/>
        <v/>
      </c>
      <c r="V160" s="554"/>
      <c r="W160" s="107" t="s">
        <v>1157</v>
      </c>
      <c r="X160" s="103" t="s">
        <v>38</v>
      </c>
      <c r="Y160" s="108">
        <v>0.46800000000000003</v>
      </c>
      <c r="Z160" s="109"/>
      <c r="AA160" s="554">
        <f>IF(W160&lt;&gt;"",VLOOKUP(W160,'DON GIA'!$A$1:$D$346,4,0),"")</f>
        <v>2036769</v>
      </c>
      <c r="AB160" s="554">
        <f t="shared" si="72"/>
        <v>953207.89200000011</v>
      </c>
      <c r="AC160" s="71"/>
      <c r="AD160" s="71"/>
      <c r="AE160" s="71"/>
      <c r="AF160" s="71"/>
      <c r="AG160" s="71"/>
      <c r="AH160" s="103"/>
      <c r="AI160" s="71"/>
      <c r="AJ160" s="103"/>
      <c r="AK160" s="103"/>
      <c r="AL160" s="554" t="str">
        <f>IF(AI160&lt;&gt;"",VLOOKUP(AI160,'DON GIA'!$M$1:$P$9,4,0),"")</f>
        <v/>
      </c>
      <c r="AM160" s="554" t="str">
        <f t="shared" si="73"/>
        <v/>
      </c>
      <c r="AN160" s="71"/>
      <c r="AO160" s="103"/>
      <c r="AP160" s="602" t="str">
        <f t="shared" si="62"/>
        <v/>
      </c>
      <c r="AQ160" s="584" t="s">
        <v>1932</v>
      </c>
      <c r="AR160" s="584"/>
      <c r="AS160" s="631"/>
    </row>
    <row r="161" spans="1:45" s="77" customFormat="1" outlineLevel="2">
      <c r="A161" s="72">
        <f t="shared" si="74"/>
        <v>12</v>
      </c>
      <c r="B161" s="552" t="str">
        <f>IF(C161&lt;&gt;"",COUNTA($C$9:C161),"")</f>
        <v/>
      </c>
      <c r="C161" s="552"/>
      <c r="D161" s="71"/>
      <c r="E161" s="103"/>
      <c r="F161" s="103"/>
      <c r="G161" s="103"/>
      <c r="H161" s="103"/>
      <c r="I161" s="103"/>
      <c r="J161" s="103"/>
      <c r="K161" s="107"/>
      <c r="L161" s="105" t="s">
        <v>35</v>
      </c>
      <c r="M161" s="554" t="str">
        <f>IF(K161&lt;&gt;"",VLOOKUP(K161,'DON GIA'!$S$1:$U$19,3,0),"")</f>
        <v/>
      </c>
      <c r="N161" s="554" t="str">
        <f>IF(K161&lt;&gt;"",VLOOKUP(K161,'DON GIA'!$S$1:$V$19,4,0),"")</f>
        <v/>
      </c>
      <c r="O161" s="554" t="str">
        <f t="shared" si="69"/>
        <v/>
      </c>
      <c r="P161" s="554" t="str">
        <f t="shared" si="70"/>
        <v/>
      </c>
      <c r="Q161" s="71" t="s">
        <v>35</v>
      </c>
      <c r="R161" s="103"/>
      <c r="S161" s="103"/>
      <c r="T161" s="554" t="str">
        <f>IF(Q161&lt;&gt;"",VLOOKUP(Q161,'DON GIA'!$H$1:$K$103,4,0),"")</f>
        <v/>
      </c>
      <c r="U161" s="554" t="str">
        <f t="shared" si="71"/>
        <v/>
      </c>
      <c r="V161" s="554"/>
      <c r="W161" s="107" t="s">
        <v>1173</v>
      </c>
      <c r="X161" s="103" t="s">
        <v>27</v>
      </c>
      <c r="Y161" s="108">
        <v>3.76</v>
      </c>
      <c r="Z161" s="109"/>
      <c r="AA161" s="554">
        <f>IF(W161&lt;&gt;"",VLOOKUP(W161,'DON GIA'!$A$1:$D$346,4,0),"")</f>
        <v>282038</v>
      </c>
      <c r="AB161" s="554">
        <f t="shared" si="72"/>
        <v>1060462.8799999999</v>
      </c>
      <c r="AC161" s="71"/>
      <c r="AD161" s="71"/>
      <c r="AE161" s="71"/>
      <c r="AF161" s="71"/>
      <c r="AG161" s="71"/>
      <c r="AH161" s="103"/>
      <c r="AI161" s="71"/>
      <c r="AJ161" s="103"/>
      <c r="AK161" s="103"/>
      <c r="AL161" s="554" t="str">
        <f>IF(AI161&lt;&gt;"",VLOOKUP(AI161,'DON GIA'!$M$1:$P$9,4,0),"")</f>
        <v/>
      </c>
      <c r="AM161" s="554" t="str">
        <f t="shared" si="73"/>
        <v/>
      </c>
      <c r="AN161" s="71"/>
      <c r="AO161" s="103"/>
      <c r="AP161" s="602" t="str">
        <f t="shared" si="62"/>
        <v/>
      </c>
      <c r="AQ161" s="107"/>
      <c r="AR161" s="107"/>
      <c r="AS161" s="593"/>
    </row>
    <row r="162" spans="1:45" outlineLevel="2">
      <c r="A162" s="72">
        <f t="shared" si="74"/>
        <v>12</v>
      </c>
      <c r="B162" s="552" t="str">
        <f>IF(C162&lt;&gt;"",COUNTA($C$9:C162),"")</f>
        <v/>
      </c>
      <c r="C162" s="552"/>
      <c r="D162" s="71"/>
      <c r="E162" s="103"/>
      <c r="F162" s="103"/>
      <c r="G162" s="103"/>
      <c r="H162" s="103"/>
      <c r="I162" s="103"/>
      <c r="J162" s="103"/>
      <c r="K162" s="107"/>
      <c r="L162" s="105" t="s">
        <v>35</v>
      </c>
      <c r="M162" s="554" t="str">
        <f>IF(K162&lt;&gt;"",VLOOKUP(K162,'DON GIA'!$S$1:$U$19,3,0),"")</f>
        <v/>
      </c>
      <c r="N162" s="554" t="str">
        <f>IF(K162&lt;&gt;"",VLOOKUP(K162,'DON GIA'!$S$1:$V$19,4,0),"")</f>
        <v/>
      </c>
      <c r="O162" s="554" t="str">
        <f t="shared" si="69"/>
        <v/>
      </c>
      <c r="P162" s="554" t="str">
        <f t="shared" si="70"/>
        <v/>
      </c>
      <c r="Q162" s="71" t="s">
        <v>35</v>
      </c>
      <c r="R162" s="103"/>
      <c r="S162" s="103"/>
      <c r="T162" s="554" t="str">
        <f>IF(Q162&lt;&gt;"",VLOOKUP(Q162,'DON GIA'!$H$1:$K$103,4,0),"")</f>
        <v/>
      </c>
      <c r="U162" s="554" t="str">
        <f t="shared" si="71"/>
        <v/>
      </c>
      <c r="V162" s="554"/>
      <c r="W162" s="107" t="s">
        <v>1107</v>
      </c>
      <c r="X162" s="103" t="s">
        <v>27</v>
      </c>
      <c r="Y162" s="108">
        <v>82.86</v>
      </c>
      <c r="Z162" s="109"/>
      <c r="AA162" s="554">
        <f>IF(W162&lt;&gt;"",VLOOKUP(W162,'DON GIA'!$A$1:$D$346,4,0),"")</f>
        <v>109890</v>
      </c>
      <c r="AB162" s="554">
        <f t="shared" si="72"/>
        <v>9105485.4000000004</v>
      </c>
      <c r="AC162" s="71"/>
      <c r="AD162" s="71"/>
      <c r="AE162" s="71"/>
      <c r="AF162" s="71"/>
      <c r="AG162" s="71"/>
      <c r="AH162" s="103"/>
      <c r="AI162" s="71"/>
      <c r="AJ162" s="103"/>
      <c r="AK162" s="103"/>
      <c r="AL162" s="554" t="str">
        <f>IF(AI162&lt;&gt;"",VLOOKUP(AI162,'DON GIA'!$M$1:$P$9,4,0),"")</f>
        <v/>
      </c>
      <c r="AM162" s="554" t="str">
        <f t="shared" si="73"/>
        <v/>
      </c>
      <c r="AN162" s="71"/>
      <c r="AO162" s="103"/>
      <c r="AP162" s="602" t="str">
        <f t="shared" si="62"/>
        <v/>
      </c>
      <c r="AQ162" s="107"/>
      <c r="AR162" s="107"/>
      <c r="AS162" s="593"/>
    </row>
    <row r="163" spans="1:45" outlineLevel="2">
      <c r="A163" s="72">
        <f t="shared" si="74"/>
        <v>12</v>
      </c>
      <c r="B163" s="552" t="str">
        <f>IF(C163&lt;&gt;"",COUNTA($C$9:C163),"")</f>
        <v/>
      </c>
      <c r="C163" s="552"/>
      <c r="D163" s="71"/>
      <c r="E163" s="103"/>
      <c r="F163" s="103"/>
      <c r="G163" s="103"/>
      <c r="H163" s="103"/>
      <c r="I163" s="103"/>
      <c r="J163" s="103"/>
      <c r="K163" s="107"/>
      <c r="L163" s="105" t="s">
        <v>35</v>
      </c>
      <c r="M163" s="554" t="str">
        <f>IF(K163&lt;&gt;"",VLOOKUP(K163,'DON GIA'!$S$1:$U$19,3,0),"")</f>
        <v/>
      </c>
      <c r="N163" s="554" t="str">
        <f>IF(K163&lt;&gt;"",VLOOKUP(K163,'DON GIA'!$S$1:$V$19,4,0),"")</f>
        <v/>
      </c>
      <c r="O163" s="554" t="str">
        <f t="shared" si="69"/>
        <v/>
      </c>
      <c r="P163" s="554" t="str">
        <f t="shared" si="70"/>
        <v/>
      </c>
      <c r="Q163" s="71" t="s">
        <v>35</v>
      </c>
      <c r="R163" s="103"/>
      <c r="S163" s="103"/>
      <c r="T163" s="554" t="str">
        <f>IF(Q163&lt;&gt;"",VLOOKUP(Q163,'DON GIA'!$H$1:$K$103,4,0),"")</f>
        <v/>
      </c>
      <c r="U163" s="554" t="str">
        <f t="shared" si="71"/>
        <v/>
      </c>
      <c r="V163" s="554"/>
      <c r="W163" s="107" t="s">
        <v>1023</v>
      </c>
      <c r="X163" s="103" t="s">
        <v>38</v>
      </c>
      <c r="Y163" s="108">
        <v>0.108</v>
      </c>
      <c r="Z163" s="109"/>
      <c r="AA163" s="554">
        <f>IF(W163&lt;&gt;"",VLOOKUP(W163,'DON GIA'!$A$1:$D$346,4,0),"")</f>
        <v>2523428</v>
      </c>
      <c r="AB163" s="554">
        <f t="shared" si="72"/>
        <v>272530.22399999999</v>
      </c>
      <c r="AC163" s="71"/>
      <c r="AD163" s="71"/>
      <c r="AE163" s="71"/>
      <c r="AF163" s="71"/>
      <c r="AG163" s="71"/>
      <c r="AH163" s="103"/>
      <c r="AI163" s="71"/>
      <c r="AJ163" s="103"/>
      <c r="AK163" s="103"/>
      <c r="AL163" s="554" t="str">
        <f>IF(AI163&lt;&gt;"",VLOOKUP(AI163,'DON GIA'!$M$1:$P$9,4,0),"")</f>
        <v/>
      </c>
      <c r="AM163" s="554" t="str">
        <f t="shared" si="73"/>
        <v/>
      </c>
      <c r="AN163" s="71"/>
      <c r="AO163" s="103"/>
      <c r="AP163" s="602" t="str">
        <f t="shared" si="62"/>
        <v/>
      </c>
      <c r="AQ163" s="107"/>
      <c r="AR163" s="107"/>
      <c r="AS163" s="593"/>
    </row>
    <row r="164" spans="1:45" outlineLevel="2">
      <c r="A164" s="72">
        <f t="shared" si="74"/>
        <v>12</v>
      </c>
      <c r="B164" s="552" t="str">
        <f>IF(C164&lt;&gt;"",COUNTA($C$9:C164),"")</f>
        <v/>
      </c>
      <c r="C164" s="552"/>
      <c r="D164" s="71"/>
      <c r="E164" s="103"/>
      <c r="F164" s="103"/>
      <c r="G164" s="103"/>
      <c r="H164" s="103"/>
      <c r="I164" s="103"/>
      <c r="J164" s="103"/>
      <c r="K164" s="107"/>
      <c r="L164" s="105" t="s">
        <v>35</v>
      </c>
      <c r="M164" s="554" t="str">
        <f>IF(K164&lt;&gt;"",VLOOKUP(K164,'DON GIA'!$S$1:$U$19,3,0),"")</f>
        <v/>
      </c>
      <c r="N164" s="554" t="str">
        <f>IF(K164&lt;&gt;"",VLOOKUP(K164,'DON GIA'!$S$1:$V$19,4,0),"")</f>
        <v/>
      </c>
      <c r="O164" s="554" t="str">
        <f t="shared" si="69"/>
        <v/>
      </c>
      <c r="P164" s="554" t="str">
        <f t="shared" si="70"/>
        <v/>
      </c>
      <c r="Q164" s="71" t="s">
        <v>35</v>
      </c>
      <c r="R164" s="103"/>
      <c r="S164" s="103"/>
      <c r="T164" s="554" t="str">
        <f>IF(Q164&lt;&gt;"",VLOOKUP(Q164,'DON GIA'!$H$1:$K$103,4,0),"")</f>
        <v/>
      </c>
      <c r="U164" s="554" t="str">
        <f t="shared" si="71"/>
        <v/>
      </c>
      <c r="V164" s="554"/>
      <c r="W164" s="107" t="s">
        <v>1130</v>
      </c>
      <c r="X164" s="103" t="s">
        <v>27</v>
      </c>
      <c r="Y164" s="108">
        <v>7.14</v>
      </c>
      <c r="Z164" s="109"/>
      <c r="AA164" s="554">
        <f>IF(W164&lt;&gt;"",VLOOKUP(W164,'DON GIA'!$A$1:$D$346,4,0),"")</f>
        <v>282038</v>
      </c>
      <c r="AB164" s="554">
        <f t="shared" si="72"/>
        <v>2013751.3199999998</v>
      </c>
      <c r="AC164" s="71"/>
      <c r="AD164" s="71"/>
      <c r="AE164" s="71"/>
      <c r="AF164" s="71"/>
      <c r="AG164" s="71"/>
      <c r="AH164" s="103"/>
      <c r="AI164" s="71"/>
      <c r="AJ164" s="103"/>
      <c r="AK164" s="103"/>
      <c r="AL164" s="554" t="str">
        <f>IF(AI164&lt;&gt;"",VLOOKUP(AI164,'DON GIA'!$M$1:$P$9,4,0),"")</f>
        <v/>
      </c>
      <c r="AM164" s="554" t="str">
        <f t="shared" si="73"/>
        <v/>
      </c>
      <c r="AN164" s="71"/>
      <c r="AO164" s="103"/>
      <c r="AP164" s="602" t="str">
        <f t="shared" si="62"/>
        <v/>
      </c>
      <c r="AQ164" s="107"/>
      <c r="AR164" s="107"/>
      <c r="AS164" s="593"/>
    </row>
    <row r="165" spans="1:45" outlineLevel="2">
      <c r="A165" s="72">
        <f t="shared" si="74"/>
        <v>12</v>
      </c>
      <c r="B165" s="552" t="str">
        <f>IF(C165&lt;&gt;"",COUNTA($C$9:C165),"")</f>
        <v/>
      </c>
      <c r="C165" s="552"/>
      <c r="D165" s="71"/>
      <c r="E165" s="103"/>
      <c r="F165" s="103"/>
      <c r="G165" s="103"/>
      <c r="H165" s="103"/>
      <c r="I165" s="103"/>
      <c r="J165" s="103"/>
      <c r="K165" s="107"/>
      <c r="L165" s="105" t="s">
        <v>35</v>
      </c>
      <c r="M165" s="554" t="str">
        <f>IF(K165&lt;&gt;"",VLOOKUP(K165,'DON GIA'!$S$1:$U$19,3,0),"")</f>
        <v/>
      </c>
      <c r="N165" s="554" t="str">
        <f>IF(K165&lt;&gt;"",VLOOKUP(K165,'DON GIA'!$S$1:$V$19,4,0),"")</f>
        <v/>
      </c>
      <c r="O165" s="554" t="str">
        <f t="shared" si="69"/>
        <v/>
      </c>
      <c r="P165" s="554" t="str">
        <f t="shared" si="70"/>
        <v/>
      </c>
      <c r="Q165" s="71" t="s">
        <v>35</v>
      </c>
      <c r="R165" s="103"/>
      <c r="S165" s="103"/>
      <c r="T165" s="554" t="str">
        <f>IF(Q165&lt;&gt;"",VLOOKUP(Q165,'DON GIA'!$H$1:$K$103,4,0),"")</f>
        <v/>
      </c>
      <c r="U165" s="554" t="str">
        <f t="shared" si="71"/>
        <v/>
      </c>
      <c r="V165" s="554"/>
      <c r="W165" s="107" t="s">
        <v>1105</v>
      </c>
      <c r="X165" s="103" t="s">
        <v>27</v>
      </c>
      <c r="Y165" s="108">
        <v>2.44</v>
      </c>
      <c r="Z165" s="109"/>
      <c r="AA165" s="554">
        <f>IF(W165&lt;&gt;"",VLOOKUP(W165,'DON GIA'!$A$1:$D$346,4,0),"")</f>
        <v>292949</v>
      </c>
      <c r="AB165" s="554">
        <f t="shared" si="72"/>
        <v>714795.55999999994</v>
      </c>
      <c r="AC165" s="71"/>
      <c r="AD165" s="71"/>
      <c r="AE165" s="71"/>
      <c r="AF165" s="71"/>
      <c r="AG165" s="71"/>
      <c r="AH165" s="103"/>
      <c r="AI165" s="71"/>
      <c r="AJ165" s="103"/>
      <c r="AK165" s="103"/>
      <c r="AL165" s="554" t="str">
        <f>IF(AI165&lt;&gt;"",VLOOKUP(AI165,'DON GIA'!$M$1:$P$9,4,0),"")</f>
        <v/>
      </c>
      <c r="AM165" s="554" t="str">
        <f t="shared" si="73"/>
        <v/>
      </c>
      <c r="AN165" s="71"/>
      <c r="AO165" s="103"/>
      <c r="AP165" s="602" t="str">
        <f t="shared" si="62"/>
        <v/>
      </c>
      <c r="AQ165" s="107"/>
      <c r="AR165" s="107"/>
      <c r="AS165" s="593"/>
    </row>
    <row r="166" spans="1:45" ht="37.5" outlineLevel="2">
      <c r="A166" s="72">
        <f t="shared" si="74"/>
        <v>12</v>
      </c>
      <c r="B166" s="552" t="str">
        <f>IF(C166&lt;&gt;"",COUNTA($C$9:C166),"")</f>
        <v/>
      </c>
      <c r="C166" s="552"/>
      <c r="D166" s="71"/>
      <c r="E166" s="103"/>
      <c r="F166" s="103"/>
      <c r="G166" s="103"/>
      <c r="H166" s="103"/>
      <c r="I166" s="103"/>
      <c r="J166" s="103"/>
      <c r="K166" s="107"/>
      <c r="L166" s="105" t="s">
        <v>35</v>
      </c>
      <c r="M166" s="554" t="str">
        <f>IF(K166&lt;&gt;"",VLOOKUP(K166,'DON GIA'!$S$1:$U$19,3,0),"")</f>
        <v/>
      </c>
      <c r="N166" s="554" t="str">
        <f>IF(K166&lt;&gt;"",VLOOKUP(K166,'DON GIA'!$S$1:$V$19,4,0),"")</f>
        <v/>
      </c>
      <c r="O166" s="554" t="str">
        <f t="shared" si="69"/>
        <v/>
      </c>
      <c r="P166" s="554" t="str">
        <f t="shared" si="70"/>
        <v/>
      </c>
      <c r="Q166" s="71" t="s">
        <v>35</v>
      </c>
      <c r="R166" s="103"/>
      <c r="S166" s="103"/>
      <c r="T166" s="554" t="str">
        <f>IF(Q166&lt;&gt;"",VLOOKUP(Q166,'DON GIA'!$H$1:$K$103,4,0),"")</f>
        <v/>
      </c>
      <c r="U166" s="554" t="str">
        <f t="shared" si="71"/>
        <v/>
      </c>
      <c r="V166" s="554"/>
      <c r="W166" s="107" t="s">
        <v>1166</v>
      </c>
      <c r="X166" s="103" t="s">
        <v>27</v>
      </c>
      <c r="Y166" s="108">
        <v>41.99</v>
      </c>
      <c r="Z166" s="109"/>
      <c r="AA166" s="554">
        <f>IF(W166&lt;&gt;"",VLOOKUP(W166,'DON GIA'!$A$1:$D$346,4,0),"")</f>
        <v>1238791</v>
      </c>
      <c r="AB166" s="554">
        <f t="shared" si="72"/>
        <v>52016834.090000004</v>
      </c>
      <c r="AC166" s="71"/>
      <c r="AD166" s="71"/>
      <c r="AE166" s="71"/>
      <c r="AF166" s="71"/>
      <c r="AG166" s="71"/>
      <c r="AH166" s="103"/>
      <c r="AI166" s="71"/>
      <c r="AJ166" s="103"/>
      <c r="AK166" s="103"/>
      <c r="AL166" s="554" t="str">
        <f>IF(AI166&lt;&gt;"",VLOOKUP(AI166,'DON GIA'!$M$1:$P$9,4,0),"")</f>
        <v/>
      </c>
      <c r="AM166" s="554" t="str">
        <f t="shared" si="73"/>
        <v/>
      </c>
      <c r="AN166" s="71"/>
      <c r="AO166" s="103"/>
      <c r="AP166" s="602" t="str">
        <f t="shared" si="62"/>
        <v/>
      </c>
      <c r="AQ166" s="107"/>
      <c r="AR166" s="107"/>
      <c r="AS166" s="593"/>
    </row>
    <row r="167" spans="1:45" ht="37.5" outlineLevel="2">
      <c r="A167" s="72">
        <f t="shared" si="74"/>
        <v>12</v>
      </c>
      <c r="B167" s="552" t="str">
        <f>IF(C167&lt;&gt;"",COUNTA($C$9:C167),"")</f>
        <v/>
      </c>
      <c r="C167" s="552"/>
      <c r="D167" s="71"/>
      <c r="E167" s="103"/>
      <c r="F167" s="103"/>
      <c r="G167" s="103"/>
      <c r="H167" s="103"/>
      <c r="I167" s="103"/>
      <c r="J167" s="103"/>
      <c r="K167" s="107"/>
      <c r="L167" s="105" t="s">
        <v>35</v>
      </c>
      <c r="M167" s="554" t="str">
        <f>IF(K167&lt;&gt;"",VLOOKUP(K167,'DON GIA'!$S$1:$U$19,3,0),"")</f>
        <v/>
      </c>
      <c r="N167" s="554" t="str">
        <f>IF(K167&lt;&gt;"",VLOOKUP(K167,'DON GIA'!$S$1:$V$19,4,0),"")</f>
        <v/>
      </c>
      <c r="O167" s="554" t="str">
        <f t="shared" si="69"/>
        <v/>
      </c>
      <c r="P167" s="554" t="str">
        <f t="shared" si="70"/>
        <v/>
      </c>
      <c r="Q167" s="71" t="s">
        <v>35</v>
      </c>
      <c r="R167" s="103"/>
      <c r="S167" s="103"/>
      <c r="T167" s="554" t="str">
        <f>IF(Q167&lt;&gt;"",VLOOKUP(Q167,'DON GIA'!$H$1:$K$103,4,0),"")</f>
        <v/>
      </c>
      <c r="U167" s="554" t="str">
        <f t="shared" si="71"/>
        <v/>
      </c>
      <c r="V167" s="554"/>
      <c r="W167" s="107" t="s">
        <v>1049</v>
      </c>
      <c r="X167" s="103" t="s">
        <v>42</v>
      </c>
      <c r="Y167" s="108">
        <v>1</v>
      </c>
      <c r="Z167" s="109"/>
      <c r="AA167" s="554">
        <f>IF(W167&lt;&gt;"",VLOOKUP(W167,'DON GIA'!$A$1:$D$346,4,0),"")</f>
        <v>3793079</v>
      </c>
      <c r="AB167" s="554">
        <f t="shared" si="72"/>
        <v>3793079</v>
      </c>
      <c r="AC167" s="71"/>
      <c r="AD167" s="71"/>
      <c r="AE167" s="71"/>
      <c r="AF167" s="71"/>
      <c r="AG167" s="71"/>
      <c r="AH167" s="103"/>
      <c r="AI167" s="71"/>
      <c r="AJ167" s="103"/>
      <c r="AK167" s="103"/>
      <c r="AL167" s="554" t="str">
        <f>IF(AI167&lt;&gt;"",VLOOKUP(AI167,'DON GIA'!$M$1:$P$9,4,0),"")</f>
        <v/>
      </c>
      <c r="AM167" s="554" t="str">
        <f t="shared" si="73"/>
        <v/>
      </c>
      <c r="AN167" s="71"/>
      <c r="AO167" s="103"/>
      <c r="AP167" s="602" t="str">
        <f t="shared" si="62"/>
        <v/>
      </c>
      <c r="AQ167" s="107"/>
      <c r="AR167" s="107"/>
      <c r="AS167" s="593"/>
    </row>
    <row r="168" spans="1:45" outlineLevel="2">
      <c r="A168" s="72">
        <f t="shared" si="74"/>
        <v>12</v>
      </c>
      <c r="B168" s="552" t="str">
        <f>IF(C168&lt;&gt;"",COUNTA($C$9:C168),"")</f>
        <v/>
      </c>
      <c r="C168" s="552"/>
      <c r="D168" s="71"/>
      <c r="E168" s="103"/>
      <c r="F168" s="103"/>
      <c r="G168" s="103"/>
      <c r="H168" s="103"/>
      <c r="I168" s="103"/>
      <c r="J168" s="103"/>
      <c r="K168" s="107"/>
      <c r="L168" s="105" t="s">
        <v>35</v>
      </c>
      <c r="M168" s="554" t="str">
        <f>IF(K168&lt;&gt;"",VLOOKUP(K168,'DON GIA'!$S$1:$U$19,3,0),"")</f>
        <v/>
      </c>
      <c r="N168" s="554" t="str">
        <f>IF(K168&lt;&gt;"",VLOOKUP(K168,'DON GIA'!$S$1:$V$19,4,0),"")</f>
        <v/>
      </c>
      <c r="O168" s="554" t="str">
        <f t="shared" si="69"/>
        <v/>
      </c>
      <c r="P168" s="554" t="str">
        <f t="shared" si="70"/>
        <v/>
      </c>
      <c r="Q168" s="71" t="s">
        <v>35</v>
      </c>
      <c r="R168" s="103"/>
      <c r="S168" s="103"/>
      <c r="T168" s="554" t="str">
        <f>IF(Q168&lt;&gt;"",VLOOKUP(Q168,'DON GIA'!$H$1:$K$103,4,0),"")</f>
        <v/>
      </c>
      <c r="U168" s="554" t="str">
        <f t="shared" si="71"/>
        <v/>
      </c>
      <c r="V168" s="554"/>
      <c r="W168" s="107" t="s">
        <v>35</v>
      </c>
      <c r="X168" s="103"/>
      <c r="Y168" s="108"/>
      <c r="Z168" s="109"/>
      <c r="AA168" s="554" t="str">
        <f>IF(W168&lt;&gt;"",VLOOKUP(W168,'DON GIA'!$A$1:$D$346,4,0),"")</f>
        <v/>
      </c>
      <c r="AB168" s="554" t="str">
        <f t="shared" si="72"/>
        <v/>
      </c>
      <c r="AC168" s="71"/>
      <c r="AD168" s="71"/>
      <c r="AE168" s="71"/>
      <c r="AF168" s="71"/>
      <c r="AG168" s="71"/>
      <c r="AH168" s="103"/>
      <c r="AI168" s="71"/>
      <c r="AJ168" s="103"/>
      <c r="AK168" s="103"/>
      <c r="AL168" s="554" t="str">
        <f>IF(AI168&lt;&gt;"",VLOOKUP(AI168,'DON GIA'!$M$1:$P$9,4,0),"")</f>
        <v/>
      </c>
      <c r="AM168" s="554" t="str">
        <f t="shared" si="73"/>
        <v/>
      </c>
      <c r="AN168" s="71"/>
      <c r="AO168" s="103"/>
      <c r="AP168" s="602" t="str">
        <f t="shared" si="62"/>
        <v/>
      </c>
      <c r="AQ168" s="107"/>
      <c r="AR168" s="107"/>
      <c r="AS168" s="593"/>
    </row>
    <row r="169" spans="1:45" outlineLevel="1">
      <c r="A169" s="84" t="s">
        <v>2147</v>
      </c>
      <c r="B169" s="552"/>
      <c r="C169" s="552"/>
      <c r="D169" s="61"/>
      <c r="E169" s="162"/>
      <c r="F169" s="103"/>
      <c r="G169" s="162"/>
      <c r="H169" s="162"/>
      <c r="I169" s="162"/>
      <c r="J169" s="162"/>
      <c r="K169" s="129"/>
      <c r="L169" s="167">
        <f>SUBTOTAL(9,L170:L184)</f>
        <v>133.5</v>
      </c>
      <c r="M169" s="553"/>
      <c r="N169" s="553"/>
      <c r="O169" s="553">
        <f>SUBTOTAL(9,O170:O184)</f>
        <v>224146500</v>
      </c>
      <c r="P169" s="553">
        <f>SUBTOTAL(9,P170:P184)</f>
        <v>180225000</v>
      </c>
      <c r="Q169" s="61"/>
      <c r="R169" s="162"/>
      <c r="S169" s="162">
        <f>SUBTOTAL(9,S170:S184)</f>
        <v>17</v>
      </c>
      <c r="T169" s="553"/>
      <c r="U169" s="553">
        <f>SUBTOTAL(9,U170:U184)</f>
        <v>10819000</v>
      </c>
      <c r="V169" s="553"/>
      <c r="W169" s="129"/>
      <c r="X169" s="162"/>
      <c r="Y169" s="169">
        <f>SUBTOTAL(9,Y170:Y184)</f>
        <v>286.13299999999998</v>
      </c>
      <c r="Z169" s="170">
        <f>SUBTOTAL(9,Z170:Z184)</f>
        <v>0</v>
      </c>
      <c r="AA169" s="553"/>
      <c r="AB169" s="553">
        <f>SUBTOTAL(9,AB170:AB184)</f>
        <v>463435916.84299999</v>
      </c>
      <c r="AC169" s="71"/>
      <c r="AD169" s="71"/>
      <c r="AE169" s="71"/>
      <c r="AF169" s="71"/>
      <c r="AG169" s="71"/>
      <c r="AH169" s="103"/>
      <c r="AI169" s="61"/>
      <c r="AJ169" s="162"/>
      <c r="AK169" s="162">
        <f>SUBTOTAL(9,AK170:AK184)</f>
        <v>2</v>
      </c>
      <c r="AL169" s="553"/>
      <c r="AM169" s="553">
        <f>SUBTOTAL(9,AM170:AM184)</f>
        <v>25895920</v>
      </c>
      <c r="AN169" s="61"/>
      <c r="AO169" s="162">
        <f>SUBTOTAL(9,AO170:AO184)</f>
        <v>1</v>
      </c>
      <c r="AP169" s="602">
        <f t="shared" si="62"/>
        <v>904522336.84299994</v>
      </c>
      <c r="AQ169" s="111"/>
      <c r="AR169" s="111"/>
      <c r="AS169" s="628"/>
    </row>
    <row r="170" spans="1:45" ht="56.25" outlineLevel="2">
      <c r="A170" s="72">
        <f>IF(B170&lt;&gt;"",B170,A168)</f>
        <v>13</v>
      </c>
      <c r="B170" s="552">
        <f>IF(C170&lt;&gt;"",COUNTA($C$9:C170),"")</f>
        <v>13</v>
      </c>
      <c r="C170" s="552">
        <v>441</v>
      </c>
      <c r="D170" s="61" t="s">
        <v>283</v>
      </c>
      <c r="E170" s="103">
        <v>1</v>
      </c>
      <c r="F170" s="103"/>
      <c r="G170" s="103">
        <v>444</v>
      </c>
      <c r="H170" s="103">
        <v>79</v>
      </c>
      <c r="I170" s="103" t="s">
        <v>223</v>
      </c>
      <c r="J170" s="103" t="s">
        <v>224</v>
      </c>
      <c r="K170" s="107" t="s">
        <v>974</v>
      </c>
      <c r="L170" s="105">
        <v>133.5</v>
      </c>
      <c r="M170" s="554">
        <f>IF(K170&lt;&gt;"",VLOOKUP(K170,'DON GIA'!$S$1:$U$19,3,0),"")</f>
        <v>1679000</v>
      </c>
      <c r="N170" s="554">
        <f>IF(K170&lt;&gt;"",VLOOKUP(K170,'DON GIA'!$S$1:$V$19,4,0),"")</f>
        <v>1350000</v>
      </c>
      <c r="O170" s="554">
        <f t="shared" ref="O170:O184" si="75">IF(K170&lt;&gt;"",L170*M170,"")</f>
        <v>224146500</v>
      </c>
      <c r="P170" s="554">
        <f t="shared" ref="P170:P184" si="76">IF(K170&lt;&gt;"",L170*N170,"")</f>
        <v>180225000</v>
      </c>
      <c r="Q170" s="71" t="s">
        <v>241</v>
      </c>
      <c r="R170" s="103" t="s">
        <v>44</v>
      </c>
      <c r="S170" s="103">
        <v>1</v>
      </c>
      <c r="T170" s="554">
        <f>IF(Q170&lt;&gt;"",VLOOKUP(Q170,'DON GIA'!$H$1:$K$103,4,0),"")</f>
        <v>4240000</v>
      </c>
      <c r="U170" s="554">
        <f t="shared" ref="U170:U184" si="77">IF(Q170&lt;&gt;"",IF(ISNUMBER(T170),S170*T170,""),"")</f>
        <v>4240000</v>
      </c>
      <c r="V170" s="554" t="s">
        <v>2163</v>
      </c>
      <c r="W170" s="107" t="s">
        <v>1005</v>
      </c>
      <c r="X170" s="103" t="s">
        <v>27</v>
      </c>
      <c r="Y170" s="108">
        <v>48.64</v>
      </c>
      <c r="Z170" s="109"/>
      <c r="AA170" s="554">
        <f>IF(W170&lt;&gt;"",VLOOKUP(W170,'DON GIA'!$A$1:$D$346,4,0),"")</f>
        <v>5559129</v>
      </c>
      <c r="AB170" s="554">
        <f t="shared" ref="AB170:AB184" si="78">IF(W170&lt;&gt;"",IF(ISNUMBER(AA170),Y170*AA170,""),"")</f>
        <v>270396034.56</v>
      </c>
      <c r="AC170" s="71" t="s">
        <v>28</v>
      </c>
      <c r="AD170" s="71" t="s">
        <v>29</v>
      </c>
      <c r="AE170" s="71" t="s">
        <v>30</v>
      </c>
      <c r="AF170" s="71" t="s">
        <v>31</v>
      </c>
      <c r="AG170" s="71" t="s">
        <v>34</v>
      </c>
      <c r="AH170" s="103" t="s">
        <v>284</v>
      </c>
      <c r="AI170" s="71" t="s">
        <v>562</v>
      </c>
      <c r="AJ170" s="103" t="s">
        <v>409</v>
      </c>
      <c r="AK170" s="103">
        <v>1</v>
      </c>
      <c r="AL170" s="554">
        <f>IF(AI170&lt;&gt;"",VLOOKUP(AI170,'DON GIA'!$M$1:$P$9,4,0),"")</f>
        <v>12895920</v>
      </c>
      <c r="AM170" s="554">
        <f t="shared" ref="AM170:AM184" si="79">IF(AI170&lt;&gt;"",AK170*AL170,"")</f>
        <v>12895920</v>
      </c>
      <c r="AN170" s="71" t="s">
        <v>407</v>
      </c>
      <c r="AO170" s="103">
        <v>1</v>
      </c>
      <c r="AP170" s="602" t="str">
        <f t="shared" si="62"/>
        <v/>
      </c>
      <c r="AQ170" s="111" t="s">
        <v>699</v>
      </c>
      <c r="AR170" s="111" t="s">
        <v>1912</v>
      </c>
      <c r="AS170" s="628"/>
    </row>
    <row r="171" spans="1:45" ht="266.25" outlineLevel="2">
      <c r="A171" s="72">
        <f t="shared" ref="A171:A184" si="80">IF(B171&lt;&gt;"",B171,A170)</f>
        <v>13</v>
      </c>
      <c r="B171" s="552" t="str">
        <f>IF(C171&lt;&gt;"",COUNTA($C$9:C171),"")</f>
        <v/>
      </c>
      <c r="C171" s="552"/>
      <c r="D171" s="71" t="s">
        <v>285</v>
      </c>
      <c r="E171" s="103"/>
      <c r="F171" s="103"/>
      <c r="G171" s="103"/>
      <c r="H171" s="103"/>
      <c r="I171" s="103"/>
      <c r="J171" s="103"/>
      <c r="K171" s="107"/>
      <c r="L171" s="105" t="s">
        <v>35</v>
      </c>
      <c r="M171" s="554" t="str">
        <f>IF(K171&lt;&gt;"",VLOOKUP(K171,'DON GIA'!$S$1:$U$19,3,0),"")</f>
        <v/>
      </c>
      <c r="N171" s="554" t="str">
        <f>IF(K171&lt;&gt;"",VLOOKUP(K171,'DON GIA'!$S$1:$V$19,4,0),"")</f>
        <v/>
      </c>
      <c r="O171" s="554" t="str">
        <f t="shared" si="75"/>
        <v/>
      </c>
      <c r="P171" s="554" t="str">
        <f t="shared" si="76"/>
        <v/>
      </c>
      <c r="Q171" s="71" t="s">
        <v>2160</v>
      </c>
      <c r="R171" s="103" t="s">
        <v>44</v>
      </c>
      <c r="S171" s="103">
        <v>1</v>
      </c>
      <c r="T171" s="554">
        <f>IF(Q171&lt;&gt;"",VLOOKUP(Q171,'DON GIA'!$H$1:$K$103,4,0),"")</f>
        <v>120000</v>
      </c>
      <c r="U171" s="554">
        <f t="shared" si="77"/>
        <v>120000</v>
      </c>
      <c r="V171" s="554"/>
      <c r="W171" s="107" t="s">
        <v>1044</v>
      </c>
      <c r="X171" s="103" t="s">
        <v>27</v>
      </c>
      <c r="Y171" s="108">
        <v>10</v>
      </c>
      <c r="Z171" s="109"/>
      <c r="AA171" s="554">
        <f>IF(W171&lt;&gt;"",VLOOKUP(W171,'DON GIA'!$A$1:$D$346,4,0),"")</f>
        <v>854777</v>
      </c>
      <c r="AB171" s="554">
        <f t="shared" si="78"/>
        <v>8547770</v>
      </c>
      <c r="AC171" s="71" t="s">
        <v>28</v>
      </c>
      <c r="AD171" s="71" t="s">
        <v>29</v>
      </c>
      <c r="AE171" s="71" t="s">
        <v>30</v>
      </c>
      <c r="AF171" s="71" t="s">
        <v>41</v>
      </c>
      <c r="AG171" s="71" t="s">
        <v>136</v>
      </c>
      <c r="AH171" s="103" t="s">
        <v>41</v>
      </c>
      <c r="AI171" s="71" t="s">
        <v>578</v>
      </c>
      <c r="AJ171" s="103" t="s">
        <v>560</v>
      </c>
      <c r="AK171" s="103">
        <v>1</v>
      </c>
      <c r="AL171" s="554">
        <f>IF(AI171&lt;&gt;"",VLOOKUP(AI171,'DON GIA'!$M$1:$P$9,4,0),"")</f>
        <v>13000000</v>
      </c>
      <c r="AM171" s="554">
        <f t="shared" si="79"/>
        <v>13000000</v>
      </c>
      <c r="AN171" s="71"/>
      <c r="AO171" s="103"/>
      <c r="AP171" s="602" t="str">
        <f t="shared" si="62"/>
        <v/>
      </c>
      <c r="AQ171" s="59" t="s">
        <v>700</v>
      </c>
      <c r="AR171" s="59" t="s">
        <v>1918</v>
      </c>
      <c r="AS171" s="629"/>
    </row>
    <row r="172" spans="1:45" ht="131.25" outlineLevel="2">
      <c r="A172" s="72">
        <f t="shared" si="80"/>
        <v>13</v>
      </c>
      <c r="B172" s="552" t="str">
        <f>IF(C172&lt;&gt;"",COUNTA($C$9:C172),"")</f>
        <v/>
      </c>
      <c r="C172" s="552"/>
      <c r="D172" s="71" t="s">
        <v>71</v>
      </c>
      <c r="E172" s="103"/>
      <c r="F172" s="103"/>
      <c r="G172" s="103"/>
      <c r="H172" s="103"/>
      <c r="I172" s="103"/>
      <c r="J172" s="103"/>
      <c r="K172" s="107"/>
      <c r="L172" s="105" t="s">
        <v>35</v>
      </c>
      <c r="M172" s="554" t="str">
        <f>IF(K172&lt;&gt;"",VLOOKUP(K172,'DON GIA'!$S$1:$U$19,3,0),"")</f>
        <v/>
      </c>
      <c r="N172" s="554" t="str">
        <f>IF(K172&lt;&gt;"",VLOOKUP(K172,'DON GIA'!$S$1:$V$19,4,0),"")</f>
        <v/>
      </c>
      <c r="O172" s="554" t="str">
        <f t="shared" si="75"/>
        <v/>
      </c>
      <c r="P172" s="554" t="str">
        <f t="shared" si="76"/>
        <v/>
      </c>
      <c r="Q172" s="71" t="s">
        <v>83</v>
      </c>
      <c r="R172" s="103" t="s">
        <v>44</v>
      </c>
      <c r="S172" s="103">
        <v>1</v>
      </c>
      <c r="T172" s="554">
        <f>IF(Q172&lt;&gt;"",VLOOKUP(Q172,'DON GIA'!$H$1:$K$103,4,0),"")</f>
        <v>337000</v>
      </c>
      <c r="U172" s="554">
        <f t="shared" si="77"/>
        <v>337000</v>
      </c>
      <c r="V172" s="554"/>
      <c r="W172" s="107" t="s">
        <v>1080</v>
      </c>
      <c r="X172" s="103" t="s">
        <v>27</v>
      </c>
      <c r="Y172" s="108">
        <v>3.36</v>
      </c>
      <c r="Z172" s="109"/>
      <c r="AA172" s="554">
        <f>IF(W172&lt;&gt;"",VLOOKUP(W172,'DON GIA'!$A$1:$D$346,4,0),"")</f>
        <v>10375629</v>
      </c>
      <c r="AB172" s="554">
        <f t="shared" si="78"/>
        <v>34862113.439999998</v>
      </c>
      <c r="AC172" s="71"/>
      <c r="AD172" s="71"/>
      <c r="AE172" s="71"/>
      <c r="AF172" s="71" t="s">
        <v>31</v>
      </c>
      <c r="AG172" s="71" t="s">
        <v>34</v>
      </c>
      <c r="AH172" s="103"/>
      <c r="AI172" s="71"/>
      <c r="AJ172" s="103"/>
      <c r="AK172" s="103"/>
      <c r="AL172" s="554" t="str">
        <f>IF(AI172&lt;&gt;"",VLOOKUP(AI172,'DON GIA'!$M$1:$P$9,4,0),"")</f>
        <v/>
      </c>
      <c r="AM172" s="554" t="str">
        <f t="shared" si="79"/>
        <v/>
      </c>
      <c r="AN172" s="71"/>
      <c r="AO172" s="103"/>
      <c r="AP172" s="602" t="str">
        <f t="shared" si="62"/>
        <v/>
      </c>
      <c r="AQ172" s="59" t="s">
        <v>701</v>
      </c>
      <c r="AR172" s="59" t="s">
        <v>1936</v>
      </c>
      <c r="AS172" s="629"/>
    </row>
    <row r="173" spans="1:45" ht="63.75" outlineLevel="2">
      <c r="A173" s="72">
        <f t="shared" si="80"/>
        <v>13</v>
      </c>
      <c r="B173" s="552" t="str">
        <f>IF(C173&lt;&gt;"",COUNTA($C$9:C173),"")</f>
        <v/>
      </c>
      <c r="C173" s="552"/>
      <c r="D173" s="71"/>
      <c r="E173" s="103"/>
      <c r="F173" s="103"/>
      <c r="G173" s="103"/>
      <c r="H173" s="103"/>
      <c r="I173" s="103"/>
      <c r="J173" s="103"/>
      <c r="K173" s="107"/>
      <c r="L173" s="105" t="s">
        <v>35</v>
      </c>
      <c r="M173" s="554" t="str">
        <f>IF(K173&lt;&gt;"",VLOOKUP(K173,'DON GIA'!$S$1:$U$19,3,0),"")</f>
        <v/>
      </c>
      <c r="N173" s="554" t="str">
        <f>IF(K173&lt;&gt;"",VLOOKUP(K173,'DON GIA'!$S$1:$V$19,4,0),"")</f>
        <v/>
      </c>
      <c r="O173" s="554" t="str">
        <f t="shared" si="75"/>
        <v/>
      </c>
      <c r="P173" s="554" t="str">
        <f t="shared" si="76"/>
        <v/>
      </c>
      <c r="Q173" s="71" t="s">
        <v>191</v>
      </c>
      <c r="R173" s="103" t="s">
        <v>44</v>
      </c>
      <c r="S173" s="103">
        <v>1</v>
      </c>
      <c r="T173" s="554">
        <f>IF(Q173&lt;&gt;"",VLOOKUP(Q173,'DON GIA'!$H$1:$K$103,4,0),"")</f>
        <v>580000</v>
      </c>
      <c r="U173" s="554">
        <f t="shared" si="77"/>
        <v>580000</v>
      </c>
      <c r="V173" s="554"/>
      <c r="W173" s="107" t="s">
        <v>1139</v>
      </c>
      <c r="X173" s="103" t="s">
        <v>27</v>
      </c>
      <c r="Y173" s="108">
        <v>10</v>
      </c>
      <c r="Z173" s="109"/>
      <c r="AA173" s="554">
        <f>IF(W173&lt;&gt;"",VLOOKUP(W173,'DON GIA'!$A$1:$D$346,4,0),"")</f>
        <v>330817</v>
      </c>
      <c r="AB173" s="554">
        <f t="shared" si="78"/>
        <v>3308170</v>
      </c>
      <c r="AC173" s="71"/>
      <c r="AD173" s="71"/>
      <c r="AE173" s="71"/>
      <c r="AF173" s="71"/>
      <c r="AG173" s="71"/>
      <c r="AH173" s="103"/>
      <c r="AI173" s="71"/>
      <c r="AJ173" s="103"/>
      <c r="AK173" s="103"/>
      <c r="AL173" s="554" t="str">
        <f>IF(AI173&lt;&gt;"",VLOOKUP(AI173,'DON GIA'!$M$1:$P$9,4,0),"")</f>
        <v/>
      </c>
      <c r="AM173" s="554" t="str">
        <f t="shared" si="79"/>
        <v/>
      </c>
      <c r="AN173" s="71"/>
      <c r="AO173" s="103"/>
      <c r="AP173" s="602" t="str">
        <f t="shared" si="62"/>
        <v/>
      </c>
      <c r="AQ173" s="585" t="s">
        <v>1911</v>
      </c>
      <c r="AR173" s="585" t="s">
        <v>1915</v>
      </c>
      <c r="AS173" s="630"/>
    </row>
    <row r="174" spans="1:45" outlineLevel="2">
      <c r="A174" s="72">
        <f t="shared" si="80"/>
        <v>13</v>
      </c>
      <c r="B174" s="552" t="str">
        <f>IF(C174&lt;&gt;"",COUNTA($C$9:C174),"")</f>
        <v/>
      </c>
      <c r="C174" s="552"/>
      <c r="D174" s="71"/>
      <c r="E174" s="103"/>
      <c r="F174" s="103"/>
      <c r="G174" s="103"/>
      <c r="H174" s="103"/>
      <c r="I174" s="103"/>
      <c r="J174" s="103"/>
      <c r="K174" s="107"/>
      <c r="L174" s="105" t="s">
        <v>35</v>
      </c>
      <c r="M174" s="554" t="str">
        <f>IF(K174&lt;&gt;"",VLOOKUP(K174,'DON GIA'!$S$1:$U$19,3,0),"")</f>
        <v/>
      </c>
      <c r="N174" s="554" t="str">
        <f>IF(K174&lt;&gt;"",VLOOKUP(K174,'DON GIA'!$S$1:$V$19,4,0),"")</f>
        <v/>
      </c>
      <c r="O174" s="554" t="str">
        <f t="shared" si="75"/>
        <v/>
      </c>
      <c r="P174" s="554" t="str">
        <f t="shared" si="76"/>
        <v/>
      </c>
      <c r="Q174" s="71" t="s">
        <v>78</v>
      </c>
      <c r="R174" s="103" t="s">
        <v>44</v>
      </c>
      <c r="S174" s="103">
        <v>1</v>
      </c>
      <c r="T174" s="554">
        <f>IF(Q174&lt;&gt;"",VLOOKUP(Q174,'DON GIA'!$H$1:$K$103,4,0),"")</f>
        <v>2236000</v>
      </c>
      <c r="U174" s="554">
        <f t="shared" si="77"/>
        <v>2236000</v>
      </c>
      <c r="V174" s="554"/>
      <c r="W174" s="107" t="s">
        <v>1157</v>
      </c>
      <c r="X174" s="103" t="s">
        <v>38</v>
      </c>
      <c r="Y174" s="108">
        <v>0.499</v>
      </c>
      <c r="Z174" s="109"/>
      <c r="AA174" s="554">
        <f>IF(W174&lt;&gt;"",VLOOKUP(W174,'DON GIA'!$A$1:$D$346,4,0),"")</f>
        <v>2036769</v>
      </c>
      <c r="AB174" s="554">
        <f t="shared" si="78"/>
        <v>1016347.731</v>
      </c>
      <c r="AC174" s="71"/>
      <c r="AD174" s="71"/>
      <c r="AE174" s="71"/>
      <c r="AF174" s="71"/>
      <c r="AG174" s="71"/>
      <c r="AH174" s="103"/>
      <c r="AI174" s="71"/>
      <c r="AJ174" s="103"/>
      <c r="AK174" s="103"/>
      <c r="AL174" s="554" t="str">
        <f>IF(AI174&lt;&gt;"",VLOOKUP(AI174,'DON GIA'!$M$1:$P$9,4,0),"")</f>
        <v/>
      </c>
      <c r="AM174" s="554" t="str">
        <f t="shared" si="79"/>
        <v/>
      </c>
      <c r="AN174" s="71"/>
      <c r="AO174" s="103"/>
      <c r="AP174" s="602" t="str">
        <f t="shared" si="62"/>
        <v/>
      </c>
      <c r="AQ174" s="584" t="s">
        <v>1931</v>
      </c>
      <c r="AR174" s="584"/>
      <c r="AS174" s="631"/>
    </row>
    <row r="175" spans="1:45" outlineLevel="2">
      <c r="A175" s="72">
        <f t="shared" si="80"/>
        <v>13</v>
      </c>
      <c r="B175" s="552" t="str">
        <f>IF(C175&lt;&gt;"",COUNTA($C$9:C175),"")</f>
        <v/>
      </c>
      <c r="C175" s="552"/>
      <c r="D175" s="71"/>
      <c r="E175" s="103"/>
      <c r="F175" s="103"/>
      <c r="G175" s="103"/>
      <c r="H175" s="103"/>
      <c r="I175" s="103"/>
      <c r="J175" s="103"/>
      <c r="K175" s="107"/>
      <c r="L175" s="105" t="s">
        <v>35</v>
      </c>
      <c r="M175" s="554" t="str">
        <f>IF(K175&lt;&gt;"",VLOOKUP(K175,'DON GIA'!$S$1:$U$19,3,0),"")</f>
        <v/>
      </c>
      <c r="N175" s="554" t="str">
        <f>IF(K175&lt;&gt;"",VLOOKUP(K175,'DON GIA'!$S$1:$V$19,4,0),"")</f>
        <v/>
      </c>
      <c r="O175" s="554" t="str">
        <f t="shared" si="75"/>
        <v/>
      </c>
      <c r="P175" s="554" t="str">
        <f t="shared" si="76"/>
        <v/>
      </c>
      <c r="Q175" s="71" t="s">
        <v>66</v>
      </c>
      <c r="R175" s="103" t="s">
        <v>44</v>
      </c>
      <c r="S175" s="103">
        <v>3</v>
      </c>
      <c r="T175" s="554">
        <f>IF(Q175&lt;&gt;"",VLOOKUP(Q175,'DON GIA'!$H$1:$K$103,4,0),"")</f>
        <v>450000</v>
      </c>
      <c r="U175" s="554">
        <f t="shared" si="77"/>
        <v>1350000</v>
      </c>
      <c r="V175" s="554"/>
      <c r="W175" s="107" t="s">
        <v>1023</v>
      </c>
      <c r="X175" s="103" t="s">
        <v>38</v>
      </c>
      <c r="Y175" s="108">
        <v>0.13400000000000001</v>
      </c>
      <c r="Z175" s="109"/>
      <c r="AA175" s="554">
        <f>IF(W175&lt;&gt;"",VLOOKUP(W175,'DON GIA'!$A$1:$D$346,4,0),"")</f>
        <v>2523428</v>
      </c>
      <c r="AB175" s="554">
        <f t="shared" si="78"/>
        <v>338139.35200000001</v>
      </c>
      <c r="AC175" s="71"/>
      <c r="AD175" s="71"/>
      <c r="AE175" s="71"/>
      <c r="AF175" s="71"/>
      <c r="AG175" s="71"/>
      <c r="AH175" s="103"/>
      <c r="AI175" s="71"/>
      <c r="AJ175" s="103"/>
      <c r="AK175" s="103"/>
      <c r="AL175" s="554" t="str">
        <f>IF(AI175&lt;&gt;"",VLOOKUP(AI175,'DON GIA'!$M$1:$P$9,4,0),"")</f>
        <v/>
      </c>
      <c r="AM175" s="554" t="str">
        <f t="shared" si="79"/>
        <v/>
      </c>
      <c r="AN175" s="71"/>
      <c r="AO175" s="103"/>
      <c r="AP175" s="602" t="str">
        <f t="shared" si="62"/>
        <v/>
      </c>
      <c r="AQ175" s="107"/>
      <c r="AR175" s="107"/>
      <c r="AS175" s="593"/>
    </row>
    <row r="176" spans="1:45" outlineLevel="2">
      <c r="A176" s="72">
        <f t="shared" si="80"/>
        <v>13</v>
      </c>
      <c r="B176" s="552" t="str">
        <f>IF(C176&lt;&gt;"",COUNTA($C$9:C176),"")</f>
        <v/>
      </c>
      <c r="C176" s="552"/>
      <c r="D176" s="71"/>
      <c r="E176" s="103"/>
      <c r="F176" s="103"/>
      <c r="G176" s="103"/>
      <c r="H176" s="103"/>
      <c r="I176" s="103"/>
      <c r="J176" s="103"/>
      <c r="K176" s="107"/>
      <c r="L176" s="105" t="s">
        <v>35</v>
      </c>
      <c r="M176" s="554" t="str">
        <f>IF(K176&lt;&gt;"",VLOOKUP(K176,'DON GIA'!$S$1:$U$19,3,0),"")</f>
        <v/>
      </c>
      <c r="N176" s="554" t="str">
        <f>IF(K176&lt;&gt;"",VLOOKUP(K176,'DON GIA'!$S$1:$V$19,4,0),"")</f>
        <v/>
      </c>
      <c r="O176" s="554" t="str">
        <f t="shared" si="75"/>
        <v/>
      </c>
      <c r="P176" s="554" t="str">
        <f t="shared" si="76"/>
        <v/>
      </c>
      <c r="Q176" s="71" t="s">
        <v>64</v>
      </c>
      <c r="R176" s="103" t="s">
        <v>44</v>
      </c>
      <c r="S176" s="103">
        <v>2</v>
      </c>
      <c r="T176" s="554">
        <f>IF(Q176&lt;&gt;"",VLOOKUP(Q176,'DON GIA'!$H$1:$K$103,4,0),"")</f>
        <v>390000</v>
      </c>
      <c r="U176" s="554">
        <f t="shared" si="77"/>
        <v>780000</v>
      </c>
      <c r="V176" s="554"/>
      <c r="W176" s="107" t="s">
        <v>1105</v>
      </c>
      <c r="X176" s="103" t="s">
        <v>27</v>
      </c>
      <c r="Y176" s="108">
        <v>0.96</v>
      </c>
      <c r="Z176" s="109"/>
      <c r="AA176" s="554">
        <f>IF(W176&lt;&gt;"",VLOOKUP(W176,'DON GIA'!$A$1:$D$346,4,0),"")</f>
        <v>292949</v>
      </c>
      <c r="AB176" s="554">
        <f t="shared" si="78"/>
        <v>281231.03999999998</v>
      </c>
      <c r="AC176" s="71"/>
      <c r="AD176" s="71"/>
      <c r="AE176" s="71"/>
      <c r="AF176" s="71"/>
      <c r="AG176" s="71"/>
      <c r="AH176" s="103"/>
      <c r="AI176" s="71"/>
      <c r="AJ176" s="103"/>
      <c r="AK176" s="103"/>
      <c r="AL176" s="554" t="str">
        <f>IF(AI176&lt;&gt;"",VLOOKUP(AI176,'DON GIA'!$M$1:$P$9,4,0),"")</f>
        <v/>
      </c>
      <c r="AM176" s="554" t="str">
        <f t="shared" si="79"/>
        <v/>
      </c>
      <c r="AN176" s="71"/>
      <c r="AO176" s="103"/>
      <c r="AP176" s="602" t="str">
        <f t="shared" si="62"/>
        <v/>
      </c>
      <c r="AQ176" s="107"/>
      <c r="AR176" s="107"/>
      <c r="AS176" s="593"/>
    </row>
    <row r="177" spans="1:45" outlineLevel="2">
      <c r="A177" s="72">
        <f t="shared" si="80"/>
        <v>13</v>
      </c>
      <c r="B177" s="552" t="str">
        <f>IF(C177&lt;&gt;"",COUNTA($C$9:C177),"")</f>
        <v/>
      </c>
      <c r="C177" s="552"/>
      <c r="D177" s="71"/>
      <c r="E177" s="103"/>
      <c r="F177" s="103"/>
      <c r="G177" s="103"/>
      <c r="H177" s="103"/>
      <c r="I177" s="103"/>
      <c r="J177" s="103"/>
      <c r="K177" s="107"/>
      <c r="L177" s="105" t="s">
        <v>35</v>
      </c>
      <c r="M177" s="554" t="str">
        <f>IF(K177&lt;&gt;"",VLOOKUP(K177,'DON GIA'!$S$1:$U$19,3,0),"")</f>
        <v/>
      </c>
      <c r="N177" s="554" t="str">
        <f>IF(K177&lt;&gt;"",VLOOKUP(K177,'DON GIA'!$S$1:$V$19,4,0),"")</f>
        <v/>
      </c>
      <c r="O177" s="554" t="str">
        <f t="shared" si="75"/>
        <v/>
      </c>
      <c r="P177" s="554" t="str">
        <f t="shared" si="76"/>
        <v/>
      </c>
      <c r="Q177" s="71" t="s">
        <v>247</v>
      </c>
      <c r="R177" s="103" t="s">
        <v>44</v>
      </c>
      <c r="S177" s="103">
        <v>1</v>
      </c>
      <c r="T177" s="554">
        <f>IF(Q177&lt;&gt;"",VLOOKUP(Q177,'DON GIA'!$H$1:$K$103,4,0),"")</f>
        <v>780000</v>
      </c>
      <c r="U177" s="554">
        <f t="shared" si="77"/>
        <v>780000</v>
      </c>
      <c r="V177" s="554"/>
      <c r="W177" s="107" t="s">
        <v>1130</v>
      </c>
      <c r="X177" s="103" t="s">
        <v>27</v>
      </c>
      <c r="Y177" s="108">
        <v>4.2</v>
      </c>
      <c r="Z177" s="109"/>
      <c r="AA177" s="554">
        <f>IF(W177&lt;&gt;"",VLOOKUP(W177,'DON GIA'!$A$1:$D$346,4,0),"")</f>
        <v>282038</v>
      </c>
      <c r="AB177" s="554">
        <f t="shared" si="78"/>
        <v>1184559.6000000001</v>
      </c>
      <c r="AC177" s="71"/>
      <c r="AD177" s="71"/>
      <c r="AE177" s="71"/>
      <c r="AF177" s="71"/>
      <c r="AG177" s="71"/>
      <c r="AH177" s="103"/>
      <c r="AI177" s="71"/>
      <c r="AJ177" s="103"/>
      <c r="AK177" s="103"/>
      <c r="AL177" s="554" t="str">
        <f>IF(AI177&lt;&gt;"",VLOOKUP(AI177,'DON GIA'!$M$1:$P$9,4,0),"")</f>
        <v/>
      </c>
      <c r="AM177" s="554" t="str">
        <f t="shared" si="79"/>
        <v/>
      </c>
      <c r="AN177" s="71"/>
      <c r="AO177" s="103"/>
      <c r="AP177" s="602" t="str">
        <f t="shared" si="62"/>
        <v/>
      </c>
      <c r="AQ177" s="107"/>
      <c r="AR177" s="107"/>
      <c r="AS177" s="593"/>
    </row>
    <row r="178" spans="1:45" ht="37.5" outlineLevel="2">
      <c r="A178" s="72">
        <f t="shared" si="80"/>
        <v>13</v>
      </c>
      <c r="B178" s="552" t="str">
        <f>IF(C178&lt;&gt;"",COUNTA($C$9:C178),"")</f>
        <v/>
      </c>
      <c r="C178" s="552"/>
      <c r="D178" s="71"/>
      <c r="E178" s="103"/>
      <c r="F178" s="103"/>
      <c r="G178" s="103"/>
      <c r="H178" s="103"/>
      <c r="I178" s="103"/>
      <c r="J178" s="103"/>
      <c r="K178" s="107"/>
      <c r="L178" s="105" t="s">
        <v>35</v>
      </c>
      <c r="M178" s="554" t="str">
        <f>IF(K178&lt;&gt;"",VLOOKUP(K178,'DON GIA'!$S$1:$U$19,3,0),"")</f>
        <v/>
      </c>
      <c r="N178" s="554" t="str">
        <f>IF(K178&lt;&gt;"",VLOOKUP(K178,'DON GIA'!$S$1:$V$19,4,0),"")</f>
        <v/>
      </c>
      <c r="O178" s="554" t="str">
        <f t="shared" si="75"/>
        <v/>
      </c>
      <c r="P178" s="554" t="str">
        <f t="shared" si="76"/>
        <v/>
      </c>
      <c r="Q178" s="71" t="s">
        <v>239</v>
      </c>
      <c r="R178" s="103" t="s">
        <v>27</v>
      </c>
      <c r="S178" s="103">
        <v>3</v>
      </c>
      <c r="T178" s="554">
        <f>IF(Q178&lt;&gt;"",VLOOKUP(Q178,'DON GIA'!$H$1:$K$103,4,0),"")</f>
        <v>12000</v>
      </c>
      <c r="U178" s="554">
        <f t="shared" si="77"/>
        <v>36000</v>
      </c>
      <c r="V178" s="554"/>
      <c r="W178" s="107" t="s">
        <v>1085</v>
      </c>
      <c r="X178" s="103" t="s">
        <v>27</v>
      </c>
      <c r="Y178" s="108">
        <v>52.92</v>
      </c>
      <c r="Z178" s="109"/>
      <c r="AA178" s="554">
        <f>IF(W178&lt;&gt;"",VLOOKUP(W178,'DON GIA'!$A$1:$D$346,4,0),"")</f>
        <v>282038</v>
      </c>
      <c r="AB178" s="554">
        <f t="shared" si="78"/>
        <v>14925450.960000001</v>
      </c>
      <c r="AC178" s="71"/>
      <c r="AD178" s="71"/>
      <c r="AE178" s="71"/>
      <c r="AF178" s="71"/>
      <c r="AG178" s="71"/>
      <c r="AH178" s="103"/>
      <c r="AI178" s="71"/>
      <c r="AJ178" s="103"/>
      <c r="AK178" s="103"/>
      <c r="AL178" s="554" t="str">
        <f>IF(AI178&lt;&gt;"",VLOOKUP(AI178,'DON GIA'!$M$1:$P$9,4,0),"")</f>
        <v/>
      </c>
      <c r="AM178" s="554" t="str">
        <f t="shared" si="79"/>
        <v/>
      </c>
      <c r="AN178" s="71"/>
      <c r="AO178" s="103"/>
      <c r="AP178" s="602" t="str">
        <f t="shared" si="62"/>
        <v/>
      </c>
      <c r="AQ178" s="107"/>
      <c r="AR178" s="107"/>
      <c r="AS178" s="593"/>
    </row>
    <row r="179" spans="1:45" outlineLevel="2">
      <c r="A179" s="72">
        <f t="shared" si="80"/>
        <v>13</v>
      </c>
      <c r="B179" s="552" t="str">
        <f>IF(C179&lt;&gt;"",COUNTA($C$9:C179),"")</f>
        <v/>
      </c>
      <c r="C179" s="552"/>
      <c r="D179" s="71"/>
      <c r="E179" s="103"/>
      <c r="F179" s="103"/>
      <c r="G179" s="103"/>
      <c r="H179" s="103"/>
      <c r="I179" s="103"/>
      <c r="J179" s="103"/>
      <c r="K179" s="107"/>
      <c r="L179" s="105" t="s">
        <v>35</v>
      </c>
      <c r="M179" s="554" t="str">
        <f>IF(K179&lt;&gt;"",VLOOKUP(K179,'DON GIA'!$S$1:$U$19,3,0),"")</f>
        <v/>
      </c>
      <c r="N179" s="554" t="str">
        <f>IF(K179&lt;&gt;"",VLOOKUP(K179,'DON GIA'!$S$1:$V$19,4,0),"")</f>
        <v/>
      </c>
      <c r="O179" s="554" t="str">
        <f t="shared" si="75"/>
        <v/>
      </c>
      <c r="P179" s="554" t="str">
        <f t="shared" si="76"/>
        <v/>
      </c>
      <c r="Q179" s="71" t="s">
        <v>323</v>
      </c>
      <c r="R179" s="103" t="s">
        <v>44</v>
      </c>
      <c r="S179" s="103">
        <v>3</v>
      </c>
      <c r="T179" s="554">
        <f>IF(Q179&lt;&gt;"",VLOOKUP(Q179,'DON GIA'!$H$1:$K$103,4,0),"")</f>
        <v>120000</v>
      </c>
      <c r="U179" s="554">
        <f t="shared" si="77"/>
        <v>360000</v>
      </c>
      <c r="V179" s="554"/>
      <c r="W179" s="107" t="s">
        <v>1083</v>
      </c>
      <c r="X179" s="103" t="s">
        <v>27</v>
      </c>
      <c r="Y179" s="108">
        <v>6.48</v>
      </c>
      <c r="Z179" s="109"/>
      <c r="AA179" s="554">
        <f>IF(W179&lt;&gt;"",VLOOKUP(W179,'DON GIA'!$A$1:$D$346,4,0),"")</f>
        <v>282038</v>
      </c>
      <c r="AB179" s="554">
        <f t="shared" si="78"/>
        <v>1827606.2400000002</v>
      </c>
      <c r="AC179" s="71"/>
      <c r="AD179" s="71"/>
      <c r="AE179" s="71"/>
      <c r="AF179" s="71"/>
      <c r="AG179" s="71"/>
      <c r="AH179" s="103"/>
      <c r="AI179" s="71"/>
      <c r="AJ179" s="103"/>
      <c r="AK179" s="103"/>
      <c r="AL179" s="554" t="str">
        <f>IF(AI179&lt;&gt;"",VLOOKUP(AI179,'DON GIA'!$M$1:$P$9,4,0),"")</f>
        <v/>
      </c>
      <c r="AM179" s="554" t="str">
        <f t="shared" si="79"/>
        <v/>
      </c>
      <c r="AN179" s="71"/>
      <c r="AO179" s="103"/>
      <c r="AP179" s="602" t="str">
        <f t="shared" si="62"/>
        <v/>
      </c>
      <c r="AQ179" s="107"/>
      <c r="AR179" s="107"/>
      <c r="AS179" s="593"/>
    </row>
    <row r="180" spans="1:45" ht="37.5" outlineLevel="2">
      <c r="A180" s="72">
        <f t="shared" si="80"/>
        <v>13</v>
      </c>
      <c r="B180" s="552" t="str">
        <f>IF(C180&lt;&gt;"",COUNTA($C$9:C180),"")</f>
        <v/>
      </c>
      <c r="C180" s="552"/>
      <c r="D180" s="71"/>
      <c r="E180" s="103"/>
      <c r="F180" s="103"/>
      <c r="G180" s="103"/>
      <c r="H180" s="103"/>
      <c r="I180" s="103"/>
      <c r="J180" s="103"/>
      <c r="K180" s="107"/>
      <c r="L180" s="105" t="s">
        <v>35</v>
      </c>
      <c r="M180" s="554" t="str">
        <f>IF(K180&lt;&gt;"",VLOOKUP(K180,'DON GIA'!$S$1:$U$19,3,0),"")</f>
        <v/>
      </c>
      <c r="N180" s="554" t="str">
        <f>IF(K180&lt;&gt;"",VLOOKUP(K180,'DON GIA'!$S$1:$V$19,4,0),"")</f>
        <v/>
      </c>
      <c r="O180" s="554" t="str">
        <f t="shared" si="75"/>
        <v/>
      </c>
      <c r="P180" s="554" t="str">
        <f t="shared" si="76"/>
        <v/>
      </c>
      <c r="Q180" s="71" t="s">
        <v>35</v>
      </c>
      <c r="R180" s="103"/>
      <c r="S180" s="103"/>
      <c r="T180" s="554" t="str">
        <f>IF(Q180&lt;&gt;"",VLOOKUP(Q180,'DON GIA'!$H$1:$K$103,4,0),"")</f>
        <v/>
      </c>
      <c r="U180" s="554" t="str">
        <f t="shared" si="77"/>
        <v/>
      </c>
      <c r="V180" s="554"/>
      <c r="W180" s="107" t="s">
        <v>1153</v>
      </c>
      <c r="X180" s="103" t="s">
        <v>27</v>
      </c>
      <c r="Y180" s="108">
        <v>88.2</v>
      </c>
      <c r="Z180" s="109"/>
      <c r="AA180" s="554">
        <f>IF(W180&lt;&gt;"",VLOOKUP(W180,'DON GIA'!$A$1:$D$346,4,0),"")</f>
        <v>1238791</v>
      </c>
      <c r="AB180" s="554">
        <f t="shared" si="78"/>
        <v>109261366.2</v>
      </c>
      <c r="AC180" s="71"/>
      <c r="AD180" s="71"/>
      <c r="AE180" s="71"/>
      <c r="AF180" s="71"/>
      <c r="AG180" s="71"/>
      <c r="AH180" s="103"/>
      <c r="AI180" s="71"/>
      <c r="AJ180" s="103"/>
      <c r="AK180" s="103"/>
      <c r="AL180" s="554" t="str">
        <f>IF(AI180&lt;&gt;"",VLOOKUP(AI180,'DON GIA'!$M$1:$P$9,4,0),"")</f>
        <v/>
      </c>
      <c r="AM180" s="554" t="str">
        <f t="shared" si="79"/>
        <v/>
      </c>
      <c r="AN180" s="71"/>
      <c r="AO180" s="103"/>
      <c r="AP180" s="602" t="str">
        <f t="shared" si="62"/>
        <v/>
      </c>
      <c r="AQ180" s="107"/>
      <c r="AR180" s="107"/>
      <c r="AS180" s="593"/>
    </row>
    <row r="181" spans="1:45" outlineLevel="2">
      <c r="A181" s="72">
        <f t="shared" si="80"/>
        <v>13</v>
      </c>
      <c r="B181" s="552" t="str">
        <f>IF(C181&lt;&gt;"",COUNTA($C$9:C181),"")</f>
        <v/>
      </c>
      <c r="C181" s="552"/>
      <c r="D181" s="71"/>
      <c r="E181" s="103"/>
      <c r="F181" s="103"/>
      <c r="G181" s="103"/>
      <c r="H181" s="103"/>
      <c r="I181" s="103"/>
      <c r="J181" s="103"/>
      <c r="K181" s="107"/>
      <c r="L181" s="105" t="s">
        <v>35</v>
      </c>
      <c r="M181" s="554" t="str">
        <f>IF(K181&lt;&gt;"",VLOOKUP(K181,'DON GIA'!$S$1:$U$19,3,0),"")</f>
        <v/>
      </c>
      <c r="N181" s="554" t="str">
        <f>IF(K181&lt;&gt;"",VLOOKUP(K181,'DON GIA'!$S$1:$V$19,4,0),"")</f>
        <v/>
      </c>
      <c r="O181" s="554" t="str">
        <f t="shared" si="75"/>
        <v/>
      </c>
      <c r="P181" s="554" t="str">
        <f t="shared" si="76"/>
        <v/>
      </c>
      <c r="Q181" s="71" t="s">
        <v>35</v>
      </c>
      <c r="R181" s="103"/>
      <c r="S181" s="103"/>
      <c r="T181" s="554" t="str">
        <f>IF(Q181&lt;&gt;"",VLOOKUP(Q181,'DON GIA'!$H$1:$K$103,4,0),"")</f>
        <v/>
      </c>
      <c r="U181" s="554" t="str">
        <f t="shared" si="77"/>
        <v/>
      </c>
      <c r="V181" s="554"/>
      <c r="W181" s="107" t="s">
        <v>1001</v>
      </c>
      <c r="X181" s="103" t="s">
        <v>27</v>
      </c>
      <c r="Y181" s="108">
        <v>48.94</v>
      </c>
      <c r="Z181" s="109"/>
      <c r="AA181" s="554">
        <f>IF(W181&lt;&gt;"",VLOOKUP(W181,'DON GIA'!$A$1:$D$346,4,0),"")</f>
        <v>295078</v>
      </c>
      <c r="AB181" s="554">
        <f t="shared" si="78"/>
        <v>14441117.319999998</v>
      </c>
      <c r="AC181" s="71"/>
      <c r="AD181" s="71"/>
      <c r="AE181" s="71"/>
      <c r="AF181" s="71"/>
      <c r="AG181" s="71"/>
      <c r="AH181" s="103"/>
      <c r="AI181" s="71"/>
      <c r="AJ181" s="103"/>
      <c r="AK181" s="103"/>
      <c r="AL181" s="554" t="str">
        <f>IF(AI181&lt;&gt;"",VLOOKUP(AI181,'DON GIA'!$M$1:$P$9,4,0),"")</f>
        <v/>
      </c>
      <c r="AM181" s="554" t="str">
        <f t="shared" si="79"/>
        <v/>
      </c>
      <c r="AN181" s="71"/>
      <c r="AO181" s="103"/>
      <c r="AP181" s="602" t="str">
        <f t="shared" si="62"/>
        <v/>
      </c>
      <c r="AQ181" s="107"/>
      <c r="AR181" s="107"/>
      <c r="AS181" s="593"/>
    </row>
    <row r="182" spans="1:45" outlineLevel="2">
      <c r="A182" s="72">
        <f t="shared" si="80"/>
        <v>13</v>
      </c>
      <c r="B182" s="552" t="str">
        <f>IF(C182&lt;&gt;"",COUNTA($C$9:C182),"")</f>
        <v/>
      </c>
      <c r="C182" s="552"/>
      <c r="D182" s="71"/>
      <c r="E182" s="103"/>
      <c r="F182" s="103"/>
      <c r="G182" s="103"/>
      <c r="H182" s="103"/>
      <c r="I182" s="103"/>
      <c r="J182" s="103"/>
      <c r="K182" s="107"/>
      <c r="L182" s="105" t="s">
        <v>35</v>
      </c>
      <c r="M182" s="554" t="str">
        <f>IF(K182&lt;&gt;"",VLOOKUP(K182,'DON GIA'!$S$1:$U$19,3,0),"")</f>
        <v/>
      </c>
      <c r="N182" s="554" t="str">
        <f>IF(K182&lt;&gt;"",VLOOKUP(K182,'DON GIA'!$S$1:$V$19,4,0),"")</f>
        <v/>
      </c>
      <c r="O182" s="554" t="str">
        <f t="shared" si="75"/>
        <v/>
      </c>
      <c r="P182" s="554" t="str">
        <f t="shared" si="76"/>
        <v/>
      </c>
      <c r="Q182" s="71" t="s">
        <v>35</v>
      </c>
      <c r="R182" s="103"/>
      <c r="S182" s="103"/>
      <c r="T182" s="554" t="str">
        <f>IF(Q182&lt;&gt;"",VLOOKUP(Q182,'DON GIA'!$H$1:$K$103,4,0),"")</f>
        <v/>
      </c>
      <c r="U182" s="554" t="str">
        <f t="shared" si="77"/>
        <v/>
      </c>
      <c r="V182" s="554"/>
      <c r="W182" s="107" t="s">
        <v>1174</v>
      </c>
      <c r="X182" s="103" t="s">
        <v>27</v>
      </c>
      <c r="Y182" s="108">
        <v>10.8</v>
      </c>
      <c r="Z182" s="109"/>
      <c r="AA182" s="554">
        <f>IF(W182&lt;&gt;"",VLOOKUP(W182,'DON GIA'!$A$1:$D$346,4,0),"")</f>
        <v>282038</v>
      </c>
      <c r="AB182" s="554">
        <f t="shared" si="78"/>
        <v>3046010.4000000004</v>
      </c>
      <c r="AC182" s="71"/>
      <c r="AD182" s="71"/>
      <c r="AE182" s="71"/>
      <c r="AF182" s="71"/>
      <c r="AG182" s="71"/>
      <c r="AH182" s="103"/>
      <c r="AI182" s="71"/>
      <c r="AJ182" s="103"/>
      <c r="AK182" s="103"/>
      <c r="AL182" s="554" t="str">
        <f>IF(AI182&lt;&gt;"",VLOOKUP(AI182,'DON GIA'!$M$1:$P$9,4,0),"")</f>
        <v/>
      </c>
      <c r="AM182" s="554" t="str">
        <f t="shared" si="79"/>
        <v/>
      </c>
      <c r="AN182" s="71"/>
      <c r="AO182" s="103"/>
      <c r="AP182" s="602" t="str">
        <f t="shared" si="62"/>
        <v/>
      </c>
      <c r="AQ182" s="107"/>
      <c r="AR182" s="107"/>
      <c r="AS182" s="593"/>
    </row>
    <row r="183" spans="1:45" outlineLevel="2">
      <c r="A183" s="72">
        <f t="shared" si="80"/>
        <v>13</v>
      </c>
      <c r="B183" s="552" t="str">
        <f>IF(C183&lt;&gt;"",COUNTA($C$9:C183),"")</f>
        <v/>
      </c>
      <c r="C183" s="552"/>
      <c r="D183" s="71"/>
      <c r="E183" s="103"/>
      <c r="F183" s="103"/>
      <c r="G183" s="103"/>
      <c r="H183" s="103"/>
      <c r="I183" s="103"/>
      <c r="J183" s="103"/>
      <c r="K183" s="107"/>
      <c r="L183" s="105" t="s">
        <v>35</v>
      </c>
      <c r="M183" s="554" t="str">
        <f>IF(K183&lt;&gt;"",VLOOKUP(K183,'DON GIA'!$S$1:$U$19,3,0),"")</f>
        <v/>
      </c>
      <c r="N183" s="554" t="str">
        <f>IF(K183&lt;&gt;"",VLOOKUP(K183,'DON GIA'!$S$1:$V$19,4,0),"")</f>
        <v/>
      </c>
      <c r="O183" s="554" t="str">
        <f t="shared" si="75"/>
        <v/>
      </c>
      <c r="P183" s="554" t="str">
        <f t="shared" si="76"/>
        <v/>
      </c>
      <c r="Q183" s="71" t="s">
        <v>35</v>
      </c>
      <c r="R183" s="103"/>
      <c r="S183" s="103"/>
      <c r="T183" s="554" t="str">
        <f>IF(Q183&lt;&gt;"",VLOOKUP(Q183,'DON GIA'!$H$1:$K$103,4,0),"")</f>
        <v/>
      </c>
      <c r="U183" s="554" t="str">
        <f t="shared" si="77"/>
        <v/>
      </c>
      <c r="V183" s="554"/>
      <c r="W183" s="107" t="s">
        <v>996</v>
      </c>
      <c r="X183" s="103" t="s">
        <v>42</v>
      </c>
      <c r="Y183" s="108">
        <v>1</v>
      </c>
      <c r="Z183" s="109"/>
      <c r="AA183" s="554" t="str">
        <f>IF(W183&lt;&gt;"",VLOOKUP(W183,'DON GIA'!$A$1:$D$346,4,0),"")</f>
        <v>chưa có giá</v>
      </c>
      <c r="AB183" s="554" t="str">
        <f t="shared" si="78"/>
        <v/>
      </c>
      <c r="AC183" s="71"/>
      <c r="AD183" s="71"/>
      <c r="AE183" s="71"/>
      <c r="AF183" s="71"/>
      <c r="AG183" s="71"/>
      <c r="AH183" s="103"/>
      <c r="AI183" s="71"/>
      <c r="AJ183" s="103"/>
      <c r="AK183" s="103"/>
      <c r="AL183" s="554" t="str">
        <f>IF(AI183&lt;&gt;"",VLOOKUP(AI183,'DON GIA'!$M$1:$P$9,4,0),"")</f>
        <v/>
      </c>
      <c r="AM183" s="554" t="str">
        <f t="shared" si="79"/>
        <v/>
      </c>
      <c r="AN183" s="71"/>
      <c r="AO183" s="103"/>
      <c r="AP183" s="602" t="str">
        <f t="shared" si="62"/>
        <v/>
      </c>
      <c r="AQ183" s="107"/>
      <c r="AR183" s="107"/>
      <c r="AS183" s="593"/>
    </row>
    <row r="184" spans="1:45" outlineLevel="2">
      <c r="A184" s="72">
        <f t="shared" si="80"/>
        <v>13</v>
      </c>
      <c r="B184" s="552" t="str">
        <f>IF(C184&lt;&gt;"",COUNTA($C$9:C184),"")</f>
        <v/>
      </c>
      <c r="C184" s="552"/>
      <c r="D184" s="71"/>
      <c r="E184" s="103"/>
      <c r="F184" s="103"/>
      <c r="G184" s="103"/>
      <c r="H184" s="103"/>
      <c r="I184" s="103"/>
      <c r="J184" s="103"/>
      <c r="K184" s="107"/>
      <c r="L184" s="105" t="s">
        <v>35</v>
      </c>
      <c r="M184" s="554" t="str">
        <f>IF(K184&lt;&gt;"",VLOOKUP(K184,'DON GIA'!$S$1:$U$19,3,0),"")</f>
        <v/>
      </c>
      <c r="N184" s="554" t="str">
        <f>IF(K184&lt;&gt;"",VLOOKUP(K184,'DON GIA'!$S$1:$V$19,4,0),"")</f>
        <v/>
      </c>
      <c r="O184" s="554" t="str">
        <f t="shared" si="75"/>
        <v/>
      </c>
      <c r="P184" s="554" t="str">
        <f t="shared" si="76"/>
        <v/>
      </c>
      <c r="Q184" s="71" t="s">
        <v>35</v>
      </c>
      <c r="R184" s="103"/>
      <c r="S184" s="103"/>
      <c r="T184" s="554" t="str">
        <f>IF(Q184&lt;&gt;"",VLOOKUP(Q184,'DON GIA'!$H$1:$K$103,4,0),"")</f>
        <v/>
      </c>
      <c r="U184" s="554" t="str">
        <f t="shared" si="77"/>
        <v/>
      </c>
      <c r="V184" s="554"/>
      <c r="W184" s="107" t="s">
        <v>35</v>
      </c>
      <c r="X184" s="103"/>
      <c r="Y184" s="108"/>
      <c r="Z184" s="109"/>
      <c r="AA184" s="554" t="str">
        <f>IF(W184&lt;&gt;"",VLOOKUP(W184,'DON GIA'!$A$1:$D$346,4,0),"")</f>
        <v/>
      </c>
      <c r="AB184" s="554" t="str">
        <f t="shared" si="78"/>
        <v/>
      </c>
      <c r="AC184" s="71"/>
      <c r="AD184" s="71"/>
      <c r="AE184" s="71"/>
      <c r="AF184" s="71"/>
      <c r="AG184" s="71"/>
      <c r="AH184" s="103"/>
      <c r="AI184" s="71"/>
      <c r="AJ184" s="103"/>
      <c r="AK184" s="103"/>
      <c r="AL184" s="554" t="str">
        <f>IF(AI184&lt;&gt;"",VLOOKUP(AI184,'DON GIA'!$M$1:$P$9,4,0),"")</f>
        <v/>
      </c>
      <c r="AM184" s="554" t="str">
        <f t="shared" si="79"/>
        <v/>
      </c>
      <c r="AN184" s="71"/>
      <c r="AO184" s="103"/>
      <c r="AP184" s="602" t="str">
        <f t="shared" si="62"/>
        <v/>
      </c>
      <c r="AQ184" s="107"/>
      <c r="AR184" s="107"/>
      <c r="AS184" s="593"/>
    </row>
    <row r="185" spans="1:45" outlineLevel="1">
      <c r="A185" s="84" t="s">
        <v>2146</v>
      </c>
      <c r="B185" s="552"/>
      <c r="C185" s="552"/>
      <c r="D185" s="61"/>
      <c r="E185" s="162"/>
      <c r="F185" s="103"/>
      <c r="G185" s="162"/>
      <c r="H185" s="162"/>
      <c r="I185" s="162"/>
      <c r="J185" s="162"/>
      <c r="K185" s="129"/>
      <c r="L185" s="167">
        <f>SUBTOTAL(9,L186:L200)</f>
        <v>122.5</v>
      </c>
      <c r="M185" s="553"/>
      <c r="N185" s="553"/>
      <c r="O185" s="553">
        <f>SUBTOTAL(9,O186:O200)</f>
        <v>205677500</v>
      </c>
      <c r="P185" s="553">
        <f>SUBTOTAL(9,P186:P200)</f>
        <v>0</v>
      </c>
      <c r="Q185" s="61"/>
      <c r="R185" s="162"/>
      <c r="S185" s="162">
        <f>SUBTOTAL(9,S186:S200)</f>
        <v>0</v>
      </c>
      <c r="T185" s="553"/>
      <c r="U185" s="553">
        <f>SUBTOTAL(9,U186:U200)</f>
        <v>0</v>
      </c>
      <c r="V185" s="553"/>
      <c r="W185" s="129"/>
      <c r="X185" s="162"/>
      <c r="Y185" s="169">
        <f>SUBTOTAL(9,Y186:Y200)</f>
        <v>352.84899999999999</v>
      </c>
      <c r="Z185" s="170">
        <f>SUBTOTAL(9,Z186:Z200)</f>
        <v>0</v>
      </c>
      <c r="AA185" s="553"/>
      <c r="AB185" s="553">
        <f>SUBTOTAL(9,AB186:AB200)</f>
        <v>509756775.63200003</v>
      </c>
      <c r="AC185" s="71"/>
      <c r="AD185" s="71"/>
      <c r="AE185" s="71"/>
      <c r="AF185" s="71"/>
      <c r="AG185" s="71"/>
      <c r="AH185" s="103"/>
      <c r="AI185" s="61"/>
      <c r="AJ185" s="162"/>
      <c r="AK185" s="162">
        <f>SUBTOTAL(9,AK186:AK200)</f>
        <v>3</v>
      </c>
      <c r="AL185" s="553"/>
      <c r="AM185" s="553">
        <f>SUBTOTAL(9,AM186:AM200)</f>
        <v>42791840</v>
      </c>
      <c r="AN185" s="61"/>
      <c r="AO185" s="162">
        <f>SUBTOTAL(9,AO186:AO200)</f>
        <v>1</v>
      </c>
      <c r="AP185" s="602">
        <f t="shared" si="62"/>
        <v>758226115.63199997</v>
      </c>
      <c r="AQ185" s="111"/>
      <c r="AR185" s="111"/>
      <c r="AS185" s="628"/>
    </row>
    <row r="186" spans="1:45" ht="56.25" outlineLevel="2">
      <c r="A186" s="72">
        <f>IF(B186&lt;&gt;"",B186,A184)</f>
        <v>14</v>
      </c>
      <c r="B186" s="552">
        <f>IF(C186&lt;&gt;"",COUNTA($C$9:C186),"")</f>
        <v>14</v>
      </c>
      <c r="C186" s="552">
        <v>432</v>
      </c>
      <c r="D186" s="61" t="s">
        <v>252</v>
      </c>
      <c r="E186" s="103">
        <v>2</v>
      </c>
      <c r="F186" s="103"/>
      <c r="G186" s="103">
        <v>421</v>
      </c>
      <c r="H186" s="103">
        <v>79</v>
      </c>
      <c r="I186" s="103" t="s">
        <v>223</v>
      </c>
      <c r="J186" s="103" t="s">
        <v>224</v>
      </c>
      <c r="K186" s="107" t="s">
        <v>973</v>
      </c>
      <c r="L186" s="105">
        <v>122.5</v>
      </c>
      <c r="M186" s="554">
        <f>IF(K186&lt;&gt;"",VLOOKUP(K186,'DON GIA'!$S$1:$U$19,3,0),"")</f>
        <v>1679000</v>
      </c>
      <c r="N186" s="554">
        <f>IF(K186&lt;&gt;"",VLOOKUP(K186,'DON GIA'!$S$1:$V$19,4,0),"")</f>
        <v>0</v>
      </c>
      <c r="O186" s="554">
        <f t="shared" ref="O186:O200" si="81">IF(K186&lt;&gt;"",L186*M186,"")</f>
        <v>205677500</v>
      </c>
      <c r="P186" s="554">
        <f t="shared" ref="P186:P200" si="82">IF(K186&lt;&gt;"",L186*N186,"")</f>
        <v>0</v>
      </c>
      <c r="Q186" s="71" t="s">
        <v>35</v>
      </c>
      <c r="R186" s="103"/>
      <c r="S186" s="103"/>
      <c r="T186" s="554" t="str">
        <f>IF(Q186&lt;&gt;"",VLOOKUP(Q186,'DON GIA'!$H$1:$K$103,4,0),"")</f>
        <v/>
      </c>
      <c r="U186" s="554" t="str">
        <f t="shared" ref="U186:U200" si="83">IF(Q186&lt;&gt;"",IF(ISNUMBER(T186),S186*T186,""),"")</f>
        <v/>
      </c>
      <c r="V186" s="554" t="s">
        <v>2163</v>
      </c>
      <c r="W186" s="107" t="s">
        <v>1005</v>
      </c>
      <c r="X186" s="103" t="s">
        <v>27</v>
      </c>
      <c r="Y186" s="108">
        <v>55.95</v>
      </c>
      <c r="Z186" s="109"/>
      <c r="AA186" s="554">
        <f>IF(W186&lt;&gt;"",VLOOKUP(W186,'DON GIA'!$A$1:$D$346,4,0),"")</f>
        <v>5559129</v>
      </c>
      <c r="AB186" s="554">
        <f t="shared" ref="AB186:AB200" si="84">IF(W186&lt;&gt;"",IF(ISNUMBER(AA186),Y186*AA186,""),"")</f>
        <v>311033267.55000001</v>
      </c>
      <c r="AC186" s="71" t="s">
        <v>28</v>
      </c>
      <c r="AD186" s="71" t="s">
        <v>116</v>
      </c>
      <c r="AE186" s="71" t="s">
        <v>30</v>
      </c>
      <c r="AF186" s="71" t="s">
        <v>31</v>
      </c>
      <c r="AG186" s="71" t="s">
        <v>34</v>
      </c>
      <c r="AH186" s="103" t="s">
        <v>33</v>
      </c>
      <c r="AI186" s="71" t="s">
        <v>562</v>
      </c>
      <c r="AJ186" s="103" t="s">
        <v>409</v>
      </c>
      <c r="AK186" s="103">
        <v>2</v>
      </c>
      <c r="AL186" s="554">
        <f>IF(AI186&lt;&gt;"",VLOOKUP(AI186,'DON GIA'!$M$1:$P$9,4,0),"")</f>
        <v>12895920</v>
      </c>
      <c r="AM186" s="554">
        <f t="shared" ref="AM186:AM200" si="85">IF(AI186&lt;&gt;"",AK186*AL186,"")</f>
        <v>25791840</v>
      </c>
      <c r="AN186" s="71" t="s">
        <v>407</v>
      </c>
      <c r="AO186" s="103">
        <v>1</v>
      </c>
      <c r="AP186" s="602" t="str">
        <f t="shared" si="62"/>
        <v/>
      </c>
      <c r="AQ186" s="111" t="s">
        <v>676</v>
      </c>
      <c r="AR186" s="111" t="s">
        <v>1912</v>
      </c>
      <c r="AS186" s="628"/>
    </row>
    <row r="187" spans="1:45" ht="285" outlineLevel="2">
      <c r="A187" s="72">
        <f t="shared" ref="A187:A200" si="86">IF(B187&lt;&gt;"",B187,A186)</f>
        <v>14</v>
      </c>
      <c r="B187" s="552" t="str">
        <f>IF(C187&lt;&gt;"",COUNTA($C$9:C187),"")</f>
        <v/>
      </c>
      <c r="C187" s="552"/>
      <c r="D187" s="71" t="s">
        <v>253</v>
      </c>
      <c r="E187" s="103"/>
      <c r="F187" s="103"/>
      <c r="G187" s="103"/>
      <c r="H187" s="103"/>
      <c r="I187" s="103"/>
      <c r="J187" s="103"/>
      <c r="K187" s="107"/>
      <c r="L187" s="105" t="s">
        <v>35</v>
      </c>
      <c r="M187" s="554" t="str">
        <f>IF(K187&lt;&gt;"",VLOOKUP(K187,'DON GIA'!$S$1:$U$19,3,0),"")</f>
        <v/>
      </c>
      <c r="N187" s="554" t="str">
        <f>IF(K187&lt;&gt;"",VLOOKUP(K187,'DON GIA'!$S$1:$V$19,4,0),"")</f>
        <v/>
      </c>
      <c r="O187" s="554" t="str">
        <f t="shared" si="81"/>
        <v/>
      </c>
      <c r="P187" s="554" t="str">
        <f t="shared" si="82"/>
        <v/>
      </c>
      <c r="Q187" s="71" t="s">
        <v>35</v>
      </c>
      <c r="R187" s="103"/>
      <c r="S187" s="103"/>
      <c r="T187" s="554" t="str">
        <f>IF(Q187&lt;&gt;"",VLOOKUP(Q187,'DON GIA'!$H$1:$K$103,4,0),"")</f>
        <v/>
      </c>
      <c r="U187" s="554" t="str">
        <f t="shared" si="83"/>
        <v/>
      </c>
      <c r="V187" s="554"/>
      <c r="W187" s="107" t="s">
        <v>1063</v>
      </c>
      <c r="X187" s="103" t="s">
        <v>27</v>
      </c>
      <c r="Y187" s="108">
        <v>11.04</v>
      </c>
      <c r="Z187" s="109"/>
      <c r="AA187" s="554">
        <f>IF(W187&lt;&gt;"",VLOOKUP(W187,'DON GIA'!$A$1:$D$346,4,0),"")</f>
        <v>3941166</v>
      </c>
      <c r="AB187" s="554">
        <f t="shared" si="84"/>
        <v>43510472.639999993</v>
      </c>
      <c r="AC187" s="71" t="s">
        <v>28</v>
      </c>
      <c r="AD187" s="71" t="s">
        <v>116</v>
      </c>
      <c r="AE187" s="71" t="s">
        <v>30</v>
      </c>
      <c r="AF187" s="71" t="s">
        <v>254</v>
      </c>
      <c r="AG187" s="71" t="s">
        <v>32</v>
      </c>
      <c r="AH187" s="103" t="s">
        <v>41</v>
      </c>
      <c r="AI187" s="71" t="s">
        <v>579</v>
      </c>
      <c r="AJ187" s="103" t="s">
        <v>560</v>
      </c>
      <c r="AK187" s="103">
        <v>1</v>
      </c>
      <c r="AL187" s="554">
        <f>IF(AI187&lt;&gt;"",VLOOKUP(AI187,'DON GIA'!$M$1:$P$9,4,0),"")</f>
        <v>17000000</v>
      </c>
      <c r="AM187" s="554">
        <f t="shared" si="85"/>
        <v>17000000</v>
      </c>
      <c r="AN187" s="71"/>
      <c r="AO187" s="103"/>
      <c r="AP187" s="602" t="str">
        <f t="shared" si="62"/>
        <v/>
      </c>
      <c r="AQ187" s="59" t="s">
        <v>677</v>
      </c>
      <c r="AR187" s="59" t="s">
        <v>1918</v>
      </c>
      <c r="AS187" s="629"/>
    </row>
    <row r="188" spans="1:45" ht="116.25" outlineLevel="2">
      <c r="A188" s="72">
        <f t="shared" si="86"/>
        <v>14</v>
      </c>
      <c r="B188" s="552" t="str">
        <f>IF(C188&lt;&gt;"",COUNTA($C$9:C188),"")</f>
        <v/>
      </c>
      <c r="C188" s="552"/>
      <c r="D188" s="71" t="s">
        <v>71</v>
      </c>
      <c r="E188" s="103"/>
      <c r="F188" s="103"/>
      <c r="G188" s="103"/>
      <c r="H188" s="103"/>
      <c r="I188" s="103"/>
      <c r="J188" s="103"/>
      <c r="K188" s="107"/>
      <c r="L188" s="105" t="s">
        <v>35</v>
      </c>
      <c r="M188" s="554" t="str">
        <f>IF(K188&lt;&gt;"",VLOOKUP(K188,'DON GIA'!$S$1:$U$19,3,0),"")</f>
        <v/>
      </c>
      <c r="N188" s="554" t="str">
        <f>IF(K188&lt;&gt;"",VLOOKUP(K188,'DON GIA'!$S$1:$V$19,4,0),"")</f>
        <v/>
      </c>
      <c r="O188" s="554" t="str">
        <f t="shared" si="81"/>
        <v/>
      </c>
      <c r="P188" s="554" t="str">
        <f t="shared" si="82"/>
        <v/>
      </c>
      <c r="Q188" s="71" t="s">
        <v>35</v>
      </c>
      <c r="R188" s="103"/>
      <c r="S188" s="103"/>
      <c r="T188" s="554" t="str">
        <f>IF(Q188&lt;&gt;"",VLOOKUP(Q188,'DON GIA'!$H$1:$K$103,4,0),"")</f>
        <v/>
      </c>
      <c r="U188" s="554" t="str">
        <f t="shared" si="83"/>
        <v/>
      </c>
      <c r="V188" s="554"/>
      <c r="W188" s="107" t="s">
        <v>1080</v>
      </c>
      <c r="X188" s="103" t="s">
        <v>27</v>
      </c>
      <c r="Y188" s="108">
        <v>2.5499999999999998</v>
      </c>
      <c r="Z188" s="109"/>
      <c r="AA188" s="554">
        <f>IF(W188&lt;&gt;"",VLOOKUP(W188,'DON GIA'!$A$1:$D$346,4,0),"")</f>
        <v>10375629</v>
      </c>
      <c r="AB188" s="554">
        <f t="shared" si="84"/>
        <v>26457853.949999999</v>
      </c>
      <c r="AC188" s="71"/>
      <c r="AD188" s="71"/>
      <c r="AE188" s="71"/>
      <c r="AF188" s="71" t="s">
        <v>31</v>
      </c>
      <c r="AG188" s="71"/>
      <c r="AH188" s="103" t="s">
        <v>219</v>
      </c>
      <c r="AI188" s="71"/>
      <c r="AJ188" s="103"/>
      <c r="AK188" s="103"/>
      <c r="AL188" s="554" t="str">
        <f>IF(AI188&lt;&gt;"",VLOOKUP(AI188,'DON GIA'!$M$1:$P$9,4,0),"")</f>
        <v/>
      </c>
      <c r="AM188" s="554" t="str">
        <f t="shared" si="85"/>
        <v/>
      </c>
      <c r="AN188" s="71"/>
      <c r="AO188" s="103"/>
      <c r="AP188" s="602" t="str">
        <f t="shared" si="62"/>
        <v/>
      </c>
      <c r="AQ188" s="59" t="s">
        <v>678</v>
      </c>
      <c r="AR188" s="59" t="s">
        <v>1937</v>
      </c>
      <c r="AS188" s="629"/>
    </row>
    <row r="189" spans="1:45" ht="63.75" outlineLevel="2">
      <c r="A189" s="72">
        <f t="shared" si="86"/>
        <v>14</v>
      </c>
      <c r="B189" s="552" t="str">
        <f>IF(C189&lt;&gt;"",COUNTA($C$9:C189),"")</f>
        <v/>
      </c>
      <c r="C189" s="552"/>
      <c r="D189" s="71" t="s">
        <v>255</v>
      </c>
      <c r="E189" s="103"/>
      <c r="F189" s="103"/>
      <c r="G189" s="103"/>
      <c r="H189" s="103"/>
      <c r="I189" s="103"/>
      <c r="J189" s="103"/>
      <c r="K189" s="107"/>
      <c r="L189" s="105" t="s">
        <v>35</v>
      </c>
      <c r="M189" s="554" t="str">
        <f>IF(K189&lt;&gt;"",VLOOKUP(K189,'DON GIA'!$S$1:$U$19,3,0),"")</f>
        <v/>
      </c>
      <c r="N189" s="554" t="str">
        <f>IF(K189&lt;&gt;"",VLOOKUP(K189,'DON GIA'!$S$1:$V$19,4,0),"")</f>
        <v/>
      </c>
      <c r="O189" s="554" t="str">
        <f t="shared" si="81"/>
        <v/>
      </c>
      <c r="P189" s="554" t="str">
        <f t="shared" si="82"/>
        <v/>
      </c>
      <c r="Q189" s="71" t="s">
        <v>35</v>
      </c>
      <c r="R189" s="103"/>
      <c r="S189" s="103"/>
      <c r="T189" s="554" t="str">
        <f>IF(Q189&lt;&gt;"",VLOOKUP(Q189,'DON GIA'!$H$1:$K$103,4,0),"")</f>
        <v/>
      </c>
      <c r="U189" s="554" t="str">
        <f t="shared" si="83"/>
        <v/>
      </c>
      <c r="V189" s="554"/>
      <c r="W189" s="107" t="s">
        <v>1151</v>
      </c>
      <c r="X189" s="103" t="s">
        <v>38</v>
      </c>
      <c r="Y189" s="108">
        <v>0.25600000000000001</v>
      </c>
      <c r="Z189" s="109"/>
      <c r="AA189" s="554">
        <f>IF(W189&lt;&gt;"",VLOOKUP(W189,'DON GIA'!$A$1:$D$346,4,0),"")</f>
        <v>2523428</v>
      </c>
      <c r="AB189" s="554">
        <f t="shared" si="84"/>
        <v>645997.56799999997</v>
      </c>
      <c r="AC189" s="71"/>
      <c r="AD189" s="71"/>
      <c r="AE189" s="71"/>
      <c r="AF189" s="71"/>
      <c r="AG189" s="71"/>
      <c r="AH189" s="103"/>
      <c r="AI189" s="71"/>
      <c r="AJ189" s="103"/>
      <c r="AK189" s="103"/>
      <c r="AL189" s="554" t="str">
        <f>IF(AI189&lt;&gt;"",VLOOKUP(AI189,'DON GIA'!$M$1:$P$9,4,0),"")</f>
        <v/>
      </c>
      <c r="AM189" s="554" t="str">
        <f t="shared" si="85"/>
        <v/>
      </c>
      <c r="AN189" s="71"/>
      <c r="AO189" s="103"/>
      <c r="AP189" s="602" t="str">
        <f t="shared" si="62"/>
        <v/>
      </c>
      <c r="AQ189" s="585" t="s">
        <v>1911</v>
      </c>
      <c r="AR189" s="585" t="s">
        <v>1915</v>
      </c>
      <c r="AS189" s="630"/>
    </row>
    <row r="190" spans="1:45" outlineLevel="2">
      <c r="A190" s="72">
        <f t="shared" si="86"/>
        <v>14</v>
      </c>
      <c r="B190" s="552" t="str">
        <f>IF(C190&lt;&gt;"",COUNTA($C$9:C190),"")</f>
        <v/>
      </c>
      <c r="C190" s="552"/>
      <c r="D190" s="71"/>
      <c r="E190" s="103"/>
      <c r="F190" s="103"/>
      <c r="G190" s="103"/>
      <c r="H190" s="103"/>
      <c r="I190" s="103"/>
      <c r="J190" s="103"/>
      <c r="K190" s="107"/>
      <c r="L190" s="105" t="s">
        <v>35</v>
      </c>
      <c r="M190" s="554" t="str">
        <f>IF(K190&lt;&gt;"",VLOOKUP(K190,'DON GIA'!$S$1:$U$19,3,0),"")</f>
        <v/>
      </c>
      <c r="N190" s="554" t="str">
        <f>IF(K190&lt;&gt;"",VLOOKUP(K190,'DON GIA'!$S$1:$V$19,4,0),"")</f>
        <v/>
      </c>
      <c r="O190" s="554" t="str">
        <f t="shared" si="81"/>
        <v/>
      </c>
      <c r="P190" s="554" t="str">
        <f t="shared" si="82"/>
        <v/>
      </c>
      <c r="Q190" s="71" t="s">
        <v>35</v>
      </c>
      <c r="R190" s="103"/>
      <c r="S190" s="103"/>
      <c r="T190" s="554" t="str">
        <f>IF(Q190&lt;&gt;"",VLOOKUP(Q190,'DON GIA'!$H$1:$K$103,4,0),"")</f>
        <v/>
      </c>
      <c r="U190" s="554" t="str">
        <f t="shared" si="83"/>
        <v/>
      </c>
      <c r="V190" s="554"/>
      <c r="W190" s="107" t="s">
        <v>1078</v>
      </c>
      <c r="X190" s="103" t="s">
        <v>27</v>
      </c>
      <c r="Y190" s="108">
        <v>32.56</v>
      </c>
      <c r="Z190" s="109"/>
      <c r="AA190" s="554">
        <f>IF(W190&lt;&gt;"",VLOOKUP(W190,'DON GIA'!$A$1:$D$346,4,0),"")</f>
        <v>854777</v>
      </c>
      <c r="AB190" s="554">
        <f t="shared" si="84"/>
        <v>27831539.120000001</v>
      </c>
      <c r="AC190" s="71"/>
      <c r="AD190" s="71"/>
      <c r="AE190" s="71"/>
      <c r="AF190" s="71"/>
      <c r="AG190" s="71"/>
      <c r="AH190" s="103"/>
      <c r="AI190" s="71"/>
      <c r="AJ190" s="103"/>
      <c r="AK190" s="103"/>
      <c r="AL190" s="554" t="str">
        <f>IF(AI190&lt;&gt;"",VLOOKUP(AI190,'DON GIA'!$M$1:$P$9,4,0),"")</f>
        <v/>
      </c>
      <c r="AM190" s="554" t="str">
        <f t="shared" si="85"/>
        <v/>
      </c>
      <c r="AN190" s="71"/>
      <c r="AO190" s="103"/>
      <c r="AP190" s="602" t="str">
        <f t="shared" si="62"/>
        <v/>
      </c>
      <c r="AQ190" s="584" t="s">
        <v>1925</v>
      </c>
      <c r="AR190" s="584"/>
      <c r="AS190" s="631"/>
    </row>
    <row r="191" spans="1:45" outlineLevel="2">
      <c r="A191" s="72">
        <f t="shared" si="86"/>
        <v>14</v>
      </c>
      <c r="B191" s="552" t="str">
        <f>IF(C191&lt;&gt;"",COUNTA($C$9:C191),"")</f>
        <v/>
      </c>
      <c r="C191" s="552"/>
      <c r="D191" s="71"/>
      <c r="E191" s="103"/>
      <c r="F191" s="103"/>
      <c r="G191" s="103"/>
      <c r="H191" s="103"/>
      <c r="I191" s="103"/>
      <c r="J191" s="103"/>
      <c r="K191" s="107"/>
      <c r="L191" s="105" t="s">
        <v>35</v>
      </c>
      <c r="M191" s="554" t="str">
        <f>IF(K191&lt;&gt;"",VLOOKUP(K191,'DON GIA'!$S$1:$U$19,3,0),"")</f>
        <v/>
      </c>
      <c r="N191" s="554" t="str">
        <f>IF(K191&lt;&gt;"",VLOOKUP(K191,'DON GIA'!$S$1:$V$19,4,0),"")</f>
        <v/>
      </c>
      <c r="O191" s="554" t="str">
        <f t="shared" si="81"/>
        <v/>
      </c>
      <c r="P191" s="554" t="str">
        <f t="shared" si="82"/>
        <v/>
      </c>
      <c r="Q191" s="71" t="s">
        <v>35</v>
      </c>
      <c r="R191" s="103"/>
      <c r="S191" s="103"/>
      <c r="T191" s="554" t="str">
        <f>IF(Q191&lt;&gt;"",VLOOKUP(Q191,'DON GIA'!$H$1:$K$103,4,0),"")</f>
        <v/>
      </c>
      <c r="U191" s="554" t="str">
        <f t="shared" si="83"/>
        <v/>
      </c>
      <c r="V191" s="554"/>
      <c r="W191" s="107" t="s">
        <v>1152</v>
      </c>
      <c r="X191" s="103" t="s">
        <v>27</v>
      </c>
      <c r="Y191" s="108">
        <v>37.4</v>
      </c>
      <c r="Z191" s="109"/>
      <c r="AA191" s="554">
        <f>IF(W191&lt;&gt;"",VLOOKUP(W191,'DON GIA'!$A$1:$D$346,4,0),"")</f>
        <v>330817</v>
      </c>
      <c r="AB191" s="554">
        <f t="shared" si="84"/>
        <v>12372555.799999999</v>
      </c>
      <c r="AC191" s="71"/>
      <c r="AD191" s="71"/>
      <c r="AE191" s="71"/>
      <c r="AF191" s="71"/>
      <c r="AG191" s="71"/>
      <c r="AH191" s="103"/>
      <c r="AI191" s="71"/>
      <c r="AJ191" s="103"/>
      <c r="AK191" s="103"/>
      <c r="AL191" s="554" t="str">
        <f>IF(AI191&lt;&gt;"",VLOOKUP(AI191,'DON GIA'!$M$1:$P$9,4,0),"")</f>
        <v/>
      </c>
      <c r="AM191" s="554" t="str">
        <f t="shared" si="85"/>
        <v/>
      </c>
      <c r="AN191" s="71"/>
      <c r="AO191" s="103"/>
      <c r="AP191" s="602" t="str">
        <f t="shared" si="62"/>
        <v/>
      </c>
      <c r="AQ191" s="107"/>
      <c r="AR191" s="107"/>
      <c r="AS191" s="593"/>
    </row>
    <row r="192" spans="1:45" outlineLevel="2">
      <c r="A192" s="72">
        <f t="shared" si="86"/>
        <v>14</v>
      </c>
      <c r="B192" s="552" t="str">
        <f>IF(C192&lt;&gt;"",COUNTA($C$9:C192),"")</f>
        <v/>
      </c>
      <c r="C192" s="552"/>
      <c r="D192" s="71"/>
      <c r="E192" s="103"/>
      <c r="F192" s="103"/>
      <c r="G192" s="103"/>
      <c r="H192" s="103"/>
      <c r="I192" s="103"/>
      <c r="J192" s="103"/>
      <c r="K192" s="107"/>
      <c r="L192" s="105" t="s">
        <v>35</v>
      </c>
      <c r="M192" s="554" t="str">
        <f>IF(K192&lt;&gt;"",VLOOKUP(K192,'DON GIA'!$S$1:$U$19,3,0),"")</f>
        <v/>
      </c>
      <c r="N192" s="554" t="str">
        <f>IF(K192&lt;&gt;"",VLOOKUP(K192,'DON GIA'!$S$1:$V$19,4,0),"")</f>
        <v/>
      </c>
      <c r="O192" s="554" t="str">
        <f t="shared" si="81"/>
        <v/>
      </c>
      <c r="P192" s="554" t="str">
        <f t="shared" si="82"/>
        <v/>
      </c>
      <c r="Q192" s="71" t="s">
        <v>35</v>
      </c>
      <c r="R192" s="103"/>
      <c r="S192" s="103"/>
      <c r="T192" s="554" t="str">
        <f>IF(Q192&lt;&gt;"",VLOOKUP(Q192,'DON GIA'!$H$1:$K$103,4,0),"")</f>
        <v/>
      </c>
      <c r="U192" s="554" t="str">
        <f t="shared" si="83"/>
        <v/>
      </c>
      <c r="V192" s="554"/>
      <c r="W192" s="107" t="s">
        <v>1105</v>
      </c>
      <c r="X192" s="103" t="s">
        <v>27</v>
      </c>
      <c r="Y192" s="108">
        <v>8.9600000000000009</v>
      </c>
      <c r="Z192" s="109"/>
      <c r="AA192" s="554">
        <f>IF(W192&lt;&gt;"",VLOOKUP(W192,'DON GIA'!$A$1:$D$346,4,0),"")</f>
        <v>292949</v>
      </c>
      <c r="AB192" s="554">
        <f t="shared" si="84"/>
        <v>2624823.04</v>
      </c>
      <c r="AC192" s="71"/>
      <c r="AD192" s="71"/>
      <c r="AE192" s="71"/>
      <c r="AF192" s="71"/>
      <c r="AG192" s="71"/>
      <c r="AH192" s="103"/>
      <c r="AI192" s="71"/>
      <c r="AJ192" s="103"/>
      <c r="AK192" s="103"/>
      <c r="AL192" s="554" t="str">
        <f>IF(AI192&lt;&gt;"",VLOOKUP(AI192,'DON GIA'!$M$1:$P$9,4,0),"")</f>
        <v/>
      </c>
      <c r="AM192" s="554" t="str">
        <f t="shared" si="85"/>
        <v/>
      </c>
      <c r="AN192" s="71"/>
      <c r="AO192" s="103"/>
      <c r="AP192" s="602" t="str">
        <f t="shared" si="62"/>
        <v/>
      </c>
      <c r="AQ192" s="107"/>
      <c r="AR192" s="107"/>
      <c r="AS192" s="593"/>
    </row>
    <row r="193" spans="1:45" ht="37.5" outlineLevel="2">
      <c r="A193" s="72">
        <f t="shared" si="86"/>
        <v>14</v>
      </c>
      <c r="B193" s="552" t="str">
        <f>IF(C193&lt;&gt;"",COUNTA($C$9:C193),"")</f>
        <v/>
      </c>
      <c r="C193" s="552"/>
      <c r="D193" s="71"/>
      <c r="E193" s="103"/>
      <c r="F193" s="103"/>
      <c r="G193" s="103"/>
      <c r="H193" s="103"/>
      <c r="I193" s="103"/>
      <c r="J193" s="103"/>
      <c r="K193" s="107"/>
      <c r="L193" s="105" t="s">
        <v>35</v>
      </c>
      <c r="M193" s="554" t="str">
        <f>IF(K193&lt;&gt;"",VLOOKUP(K193,'DON GIA'!$S$1:$U$19,3,0),"")</f>
        <v/>
      </c>
      <c r="N193" s="554" t="str">
        <f>IF(K193&lt;&gt;"",VLOOKUP(K193,'DON GIA'!$S$1:$V$19,4,0),"")</f>
        <v/>
      </c>
      <c r="O193" s="554" t="str">
        <f t="shared" si="81"/>
        <v/>
      </c>
      <c r="P193" s="554" t="str">
        <f t="shared" si="82"/>
        <v/>
      </c>
      <c r="Q193" s="71" t="s">
        <v>35</v>
      </c>
      <c r="R193" s="103"/>
      <c r="S193" s="103"/>
      <c r="T193" s="554" t="str">
        <f>IF(Q193&lt;&gt;"",VLOOKUP(Q193,'DON GIA'!$H$1:$K$103,4,0),"")</f>
        <v/>
      </c>
      <c r="U193" s="554" t="str">
        <f t="shared" si="83"/>
        <v/>
      </c>
      <c r="V193" s="554"/>
      <c r="W193" s="107" t="s">
        <v>1153</v>
      </c>
      <c r="X193" s="103" t="s">
        <v>27</v>
      </c>
      <c r="Y193" s="108">
        <v>23.32</v>
      </c>
      <c r="Z193" s="109"/>
      <c r="AA193" s="554">
        <f>IF(W193&lt;&gt;"",VLOOKUP(W193,'DON GIA'!$A$1:$D$346,4,0),"")</f>
        <v>1238791</v>
      </c>
      <c r="AB193" s="554">
        <f t="shared" si="84"/>
        <v>28888606.120000001</v>
      </c>
      <c r="AC193" s="71"/>
      <c r="AD193" s="71"/>
      <c r="AE193" s="71"/>
      <c r="AF193" s="71"/>
      <c r="AG193" s="71"/>
      <c r="AH193" s="103"/>
      <c r="AI193" s="71"/>
      <c r="AJ193" s="103"/>
      <c r="AK193" s="103"/>
      <c r="AL193" s="554" t="str">
        <f>IF(AI193&lt;&gt;"",VLOOKUP(AI193,'DON GIA'!$M$1:$P$9,4,0),"")</f>
        <v/>
      </c>
      <c r="AM193" s="554" t="str">
        <f t="shared" si="85"/>
        <v/>
      </c>
      <c r="AN193" s="71"/>
      <c r="AO193" s="103"/>
      <c r="AP193" s="602" t="str">
        <f t="shared" si="62"/>
        <v/>
      </c>
      <c r="AQ193" s="107"/>
      <c r="AR193" s="107"/>
      <c r="AS193" s="593"/>
    </row>
    <row r="194" spans="1:45" ht="37.5" outlineLevel="2">
      <c r="A194" s="72">
        <f t="shared" si="86"/>
        <v>14</v>
      </c>
      <c r="B194" s="552" t="str">
        <f>IF(C194&lt;&gt;"",COUNTA($C$9:C194),"")</f>
        <v/>
      </c>
      <c r="C194" s="552"/>
      <c r="D194" s="71"/>
      <c r="E194" s="103"/>
      <c r="F194" s="103"/>
      <c r="G194" s="103"/>
      <c r="H194" s="103"/>
      <c r="I194" s="103"/>
      <c r="J194" s="103"/>
      <c r="K194" s="107"/>
      <c r="L194" s="105" t="s">
        <v>35</v>
      </c>
      <c r="M194" s="554" t="str">
        <f>IF(K194&lt;&gt;"",VLOOKUP(K194,'DON GIA'!$S$1:$U$19,3,0),"")</f>
        <v/>
      </c>
      <c r="N194" s="554" t="str">
        <f>IF(K194&lt;&gt;"",VLOOKUP(K194,'DON GIA'!$S$1:$V$19,4,0),"")</f>
        <v/>
      </c>
      <c r="O194" s="554" t="str">
        <f t="shared" si="81"/>
        <v/>
      </c>
      <c r="P194" s="554" t="str">
        <f t="shared" si="82"/>
        <v/>
      </c>
      <c r="Q194" s="71" t="s">
        <v>35</v>
      </c>
      <c r="R194" s="103"/>
      <c r="S194" s="103"/>
      <c r="T194" s="554" t="str">
        <f>IF(Q194&lt;&gt;"",VLOOKUP(Q194,'DON GIA'!$H$1:$K$103,4,0),"")</f>
        <v/>
      </c>
      <c r="U194" s="554" t="str">
        <f t="shared" si="83"/>
        <v/>
      </c>
      <c r="V194" s="554"/>
      <c r="W194" s="107" t="s">
        <v>1154</v>
      </c>
      <c r="X194" s="103" t="s">
        <v>27</v>
      </c>
      <c r="Y194" s="108">
        <v>54.39</v>
      </c>
      <c r="Z194" s="109"/>
      <c r="AA194" s="554">
        <f>IF(W194&lt;&gt;"",VLOOKUP(W194,'DON GIA'!$A$1:$D$346,4,0),"")</f>
        <v>551282</v>
      </c>
      <c r="AB194" s="554">
        <f t="shared" si="84"/>
        <v>29984227.98</v>
      </c>
      <c r="AC194" s="71"/>
      <c r="AD194" s="71"/>
      <c r="AE194" s="71"/>
      <c r="AF194" s="71"/>
      <c r="AG194" s="71"/>
      <c r="AH194" s="103"/>
      <c r="AI194" s="71"/>
      <c r="AJ194" s="103"/>
      <c r="AK194" s="103"/>
      <c r="AL194" s="554" t="str">
        <f>IF(AI194&lt;&gt;"",VLOOKUP(AI194,'DON GIA'!$M$1:$P$9,4,0),"")</f>
        <v/>
      </c>
      <c r="AM194" s="554" t="str">
        <f t="shared" si="85"/>
        <v/>
      </c>
      <c r="AN194" s="71"/>
      <c r="AO194" s="103"/>
      <c r="AP194" s="602" t="str">
        <f t="shared" si="62"/>
        <v/>
      </c>
      <c r="AQ194" s="107"/>
      <c r="AR194" s="107"/>
      <c r="AS194" s="593"/>
    </row>
    <row r="195" spans="1:45" outlineLevel="2">
      <c r="A195" s="72">
        <f t="shared" si="86"/>
        <v>14</v>
      </c>
      <c r="B195" s="552" t="str">
        <f>IF(C195&lt;&gt;"",COUNTA($C$9:C195),"")</f>
        <v/>
      </c>
      <c r="C195" s="552"/>
      <c r="D195" s="71"/>
      <c r="E195" s="103"/>
      <c r="F195" s="103"/>
      <c r="G195" s="103"/>
      <c r="H195" s="103"/>
      <c r="I195" s="103"/>
      <c r="J195" s="103"/>
      <c r="K195" s="107"/>
      <c r="L195" s="105" t="s">
        <v>35</v>
      </c>
      <c r="M195" s="554" t="str">
        <f>IF(K195&lt;&gt;"",VLOOKUP(K195,'DON GIA'!$S$1:$U$19,3,0),"")</f>
        <v/>
      </c>
      <c r="N195" s="554" t="str">
        <f>IF(K195&lt;&gt;"",VLOOKUP(K195,'DON GIA'!$S$1:$V$19,4,0),"")</f>
        <v/>
      </c>
      <c r="O195" s="554" t="str">
        <f t="shared" si="81"/>
        <v/>
      </c>
      <c r="P195" s="554" t="str">
        <f t="shared" si="82"/>
        <v/>
      </c>
      <c r="Q195" s="71" t="s">
        <v>35</v>
      </c>
      <c r="R195" s="103"/>
      <c r="S195" s="103"/>
      <c r="T195" s="554" t="str">
        <f>IF(Q195&lt;&gt;"",VLOOKUP(Q195,'DON GIA'!$H$1:$K$103,4,0),"")</f>
        <v/>
      </c>
      <c r="U195" s="554" t="str">
        <f t="shared" si="83"/>
        <v/>
      </c>
      <c r="V195" s="554"/>
      <c r="W195" s="107" t="s">
        <v>1023</v>
      </c>
      <c r="X195" s="103" t="s">
        <v>38</v>
      </c>
      <c r="Y195" s="108">
        <v>0.16300000000000001</v>
      </c>
      <c r="Z195" s="109"/>
      <c r="AA195" s="554">
        <f>IF(W195&lt;&gt;"",VLOOKUP(W195,'DON GIA'!$A$1:$D$346,4,0),"")</f>
        <v>2523428</v>
      </c>
      <c r="AB195" s="554">
        <f t="shared" si="84"/>
        <v>411318.76400000002</v>
      </c>
      <c r="AC195" s="71"/>
      <c r="AD195" s="71"/>
      <c r="AE195" s="71"/>
      <c r="AF195" s="71"/>
      <c r="AG195" s="71"/>
      <c r="AH195" s="103"/>
      <c r="AI195" s="71"/>
      <c r="AJ195" s="103"/>
      <c r="AK195" s="103"/>
      <c r="AL195" s="554" t="str">
        <f>IF(AI195&lt;&gt;"",VLOOKUP(AI195,'DON GIA'!$M$1:$P$9,4,0),"")</f>
        <v/>
      </c>
      <c r="AM195" s="554" t="str">
        <f t="shared" si="85"/>
        <v/>
      </c>
      <c r="AN195" s="71"/>
      <c r="AO195" s="103"/>
      <c r="AP195" s="602" t="str">
        <f t="shared" si="62"/>
        <v/>
      </c>
      <c r="AQ195" s="107"/>
      <c r="AR195" s="107"/>
      <c r="AS195" s="593"/>
    </row>
    <row r="196" spans="1:45" outlineLevel="2">
      <c r="A196" s="72">
        <f t="shared" si="86"/>
        <v>14</v>
      </c>
      <c r="B196" s="552" t="str">
        <f>IF(C196&lt;&gt;"",COUNTA($C$9:C196),"")</f>
        <v/>
      </c>
      <c r="C196" s="552"/>
      <c r="D196" s="71"/>
      <c r="E196" s="103"/>
      <c r="F196" s="103"/>
      <c r="G196" s="103"/>
      <c r="H196" s="103"/>
      <c r="I196" s="103"/>
      <c r="J196" s="103"/>
      <c r="K196" s="107"/>
      <c r="L196" s="105" t="s">
        <v>35</v>
      </c>
      <c r="M196" s="554" t="str">
        <f>IF(K196&lt;&gt;"",VLOOKUP(K196,'DON GIA'!$S$1:$U$19,3,0),"")</f>
        <v/>
      </c>
      <c r="N196" s="554" t="str">
        <f>IF(K196&lt;&gt;"",VLOOKUP(K196,'DON GIA'!$S$1:$V$19,4,0),"")</f>
        <v/>
      </c>
      <c r="O196" s="554" t="str">
        <f t="shared" si="81"/>
        <v/>
      </c>
      <c r="P196" s="554" t="str">
        <f t="shared" si="82"/>
        <v/>
      </c>
      <c r="Q196" s="71" t="s">
        <v>35</v>
      </c>
      <c r="R196" s="103"/>
      <c r="S196" s="103"/>
      <c r="T196" s="554" t="str">
        <f>IF(Q196&lt;&gt;"",VLOOKUP(Q196,'DON GIA'!$H$1:$K$103,4,0),"")</f>
        <v/>
      </c>
      <c r="U196" s="554" t="str">
        <f t="shared" si="83"/>
        <v/>
      </c>
      <c r="V196" s="554"/>
      <c r="W196" s="107" t="s">
        <v>1105</v>
      </c>
      <c r="X196" s="103" t="s">
        <v>27</v>
      </c>
      <c r="Y196" s="108">
        <v>1.62</v>
      </c>
      <c r="Z196" s="109"/>
      <c r="AA196" s="554">
        <f>IF(W196&lt;&gt;"",VLOOKUP(W196,'DON GIA'!$A$1:$D$346,4,0),"")</f>
        <v>292949</v>
      </c>
      <c r="AB196" s="554">
        <f t="shared" si="84"/>
        <v>474577.38</v>
      </c>
      <c r="AC196" s="71"/>
      <c r="AD196" s="71"/>
      <c r="AE196" s="71"/>
      <c r="AF196" s="71"/>
      <c r="AG196" s="71"/>
      <c r="AH196" s="103"/>
      <c r="AI196" s="71"/>
      <c r="AJ196" s="103"/>
      <c r="AK196" s="103"/>
      <c r="AL196" s="554" t="str">
        <f>IF(AI196&lt;&gt;"",VLOOKUP(AI196,'DON GIA'!$M$1:$P$9,4,0),"")</f>
        <v/>
      </c>
      <c r="AM196" s="554" t="str">
        <f t="shared" si="85"/>
        <v/>
      </c>
      <c r="AN196" s="71"/>
      <c r="AO196" s="103"/>
      <c r="AP196" s="602" t="str">
        <f t="shared" si="62"/>
        <v/>
      </c>
      <c r="AQ196" s="107"/>
      <c r="AR196" s="107"/>
      <c r="AS196" s="593"/>
    </row>
    <row r="197" spans="1:45" outlineLevel="2">
      <c r="A197" s="72">
        <f t="shared" si="86"/>
        <v>14</v>
      </c>
      <c r="B197" s="552" t="str">
        <f>IF(C197&lt;&gt;"",COUNTA($C$9:C197),"")</f>
        <v/>
      </c>
      <c r="C197" s="552"/>
      <c r="D197" s="71"/>
      <c r="E197" s="103"/>
      <c r="F197" s="103"/>
      <c r="G197" s="103"/>
      <c r="H197" s="103"/>
      <c r="I197" s="103"/>
      <c r="J197" s="103"/>
      <c r="K197" s="107"/>
      <c r="L197" s="105" t="s">
        <v>35</v>
      </c>
      <c r="M197" s="554" t="str">
        <f>IF(K197&lt;&gt;"",VLOOKUP(K197,'DON GIA'!$S$1:$U$19,3,0),"")</f>
        <v/>
      </c>
      <c r="N197" s="554" t="str">
        <f>IF(K197&lt;&gt;"",VLOOKUP(K197,'DON GIA'!$S$1:$V$19,4,0),"")</f>
        <v/>
      </c>
      <c r="O197" s="554" t="str">
        <f t="shared" si="81"/>
        <v/>
      </c>
      <c r="P197" s="554" t="str">
        <f t="shared" si="82"/>
        <v/>
      </c>
      <c r="Q197" s="71" t="s">
        <v>35</v>
      </c>
      <c r="R197" s="103"/>
      <c r="S197" s="103"/>
      <c r="T197" s="554" t="str">
        <f>IF(Q197&lt;&gt;"",VLOOKUP(Q197,'DON GIA'!$H$1:$K$103,4,0),"")</f>
        <v/>
      </c>
      <c r="U197" s="554" t="str">
        <f t="shared" si="83"/>
        <v/>
      </c>
      <c r="V197" s="554"/>
      <c r="W197" s="107" t="s">
        <v>1130</v>
      </c>
      <c r="X197" s="103" t="s">
        <v>27</v>
      </c>
      <c r="Y197" s="108">
        <v>4.3</v>
      </c>
      <c r="Z197" s="109"/>
      <c r="AA197" s="554">
        <f>IF(W197&lt;&gt;"",VLOOKUP(W197,'DON GIA'!$A$1:$D$346,4,0),"")</f>
        <v>282038</v>
      </c>
      <c r="AB197" s="554">
        <f t="shared" si="84"/>
        <v>1212763.3999999999</v>
      </c>
      <c r="AC197" s="71"/>
      <c r="AD197" s="71"/>
      <c r="AE197" s="71"/>
      <c r="AF197" s="71"/>
      <c r="AG197" s="71"/>
      <c r="AH197" s="103"/>
      <c r="AI197" s="71"/>
      <c r="AJ197" s="103"/>
      <c r="AK197" s="103"/>
      <c r="AL197" s="554" t="str">
        <f>IF(AI197&lt;&gt;"",VLOOKUP(AI197,'DON GIA'!$M$1:$P$9,4,0),"")</f>
        <v/>
      </c>
      <c r="AM197" s="554" t="str">
        <f t="shared" si="85"/>
        <v/>
      </c>
      <c r="AN197" s="71"/>
      <c r="AO197" s="103"/>
      <c r="AP197" s="602" t="str">
        <f t="shared" si="62"/>
        <v/>
      </c>
      <c r="AQ197" s="107"/>
      <c r="AR197" s="107"/>
      <c r="AS197" s="593"/>
    </row>
    <row r="198" spans="1:45" outlineLevel="2">
      <c r="A198" s="72">
        <f t="shared" si="86"/>
        <v>14</v>
      </c>
      <c r="B198" s="552" t="str">
        <f>IF(C198&lt;&gt;"",COUNTA($C$9:C198),"")</f>
        <v/>
      </c>
      <c r="C198" s="552"/>
      <c r="D198" s="71"/>
      <c r="E198" s="103"/>
      <c r="F198" s="103"/>
      <c r="G198" s="103"/>
      <c r="H198" s="103"/>
      <c r="I198" s="103"/>
      <c r="J198" s="103"/>
      <c r="K198" s="107"/>
      <c r="L198" s="105" t="s">
        <v>35</v>
      </c>
      <c r="M198" s="554" t="str">
        <f>IF(K198&lt;&gt;"",VLOOKUP(K198,'DON GIA'!$S$1:$U$19,3,0),"")</f>
        <v/>
      </c>
      <c r="N198" s="554" t="str">
        <f>IF(K198&lt;&gt;"",VLOOKUP(K198,'DON GIA'!$S$1:$V$19,4,0),"")</f>
        <v/>
      </c>
      <c r="O198" s="554" t="str">
        <f t="shared" si="81"/>
        <v/>
      </c>
      <c r="P198" s="554" t="str">
        <f t="shared" si="82"/>
        <v/>
      </c>
      <c r="Q198" s="71" t="s">
        <v>35</v>
      </c>
      <c r="R198" s="103"/>
      <c r="S198" s="103"/>
      <c r="T198" s="554" t="str">
        <f>IF(Q198&lt;&gt;"",VLOOKUP(Q198,'DON GIA'!$H$1:$K$103,4,0),"")</f>
        <v/>
      </c>
      <c r="U198" s="554" t="str">
        <f t="shared" si="83"/>
        <v/>
      </c>
      <c r="V198" s="554"/>
      <c r="W198" s="107" t="s">
        <v>1123</v>
      </c>
      <c r="X198" s="103" t="s">
        <v>27</v>
      </c>
      <c r="Y198" s="108">
        <v>64.39</v>
      </c>
      <c r="Z198" s="109"/>
      <c r="AA198" s="554">
        <f>IF(W198&lt;&gt;"",VLOOKUP(W198,'DON GIA'!$A$1:$D$346,4,0),"")</f>
        <v>282038</v>
      </c>
      <c r="AB198" s="554">
        <f t="shared" si="84"/>
        <v>18160426.82</v>
      </c>
      <c r="AC198" s="71"/>
      <c r="AD198" s="71"/>
      <c r="AE198" s="71"/>
      <c r="AF198" s="71"/>
      <c r="AG198" s="71"/>
      <c r="AH198" s="103"/>
      <c r="AI198" s="71"/>
      <c r="AJ198" s="103"/>
      <c r="AK198" s="103"/>
      <c r="AL198" s="554" t="str">
        <f>IF(AI198&lt;&gt;"",VLOOKUP(AI198,'DON GIA'!$M$1:$P$9,4,0),"")</f>
        <v/>
      </c>
      <c r="AM198" s="554" t="str">
        <f t="shared" si="85"/>
        <v/>
      </c>
      <c r="AN198" s="71"/>
      <c r="AO198" s="103"/>
      <c r="AP198" s="602" t="str">
        <f t="shared" si="62"/>
        <v/>
      </c>
      <c r="AQ198" s="107"/>
      <c r="AR198" s="107"/>
      <c r="AS198" s="593"/>
    </row>
    <row r="199" spans="1:45" outlineLevel="2">
      <c r="A199" s="72">
        <f t="shared" si="86"/>
        <v>14</v>
      </c>
      <c r="B199" s="552" t="str">
        <f>IF(C199&lt;&gt;"",COUNTA($C$9:C199),"")</f>
        <v/>
      </c>
      <c r="C199" s="552"/>
      <c r="D199" s="71"/>
      <c r="E199" s="103"/>
      <c r="F199" s="103"/>
      <c r="G199" s="103"/>
      <c r="H199" s="103"/>
      <c r="I199" s="103"/>
      <c r="J199" s="103"/>
      <c r="K199" s="107"/>
      <c r="L199" s="105" t="s">
        <v>35</v>
      </c>
      <c r="M199" s="554" t="str">
        <f>IF(K199&lt;&gt;"",VLOOKUP(K199,'DON GIA'!$S$1:$U$19,3,0),"")</f>
        <v/>
      </c>
      <c r="N199" s="554" t="str">
        <f>IF(K199&lt;&gt;"",VLOOKUP(K199,'DON GIA'!$S$1:$V$19,4,0),"")</f>
        <v/>
      </c>
      <c r="O199" s="554" t="str">
        <f t="shared" si="81"/>
        <v/>
      </c>
      <c r="P199" s="554" t="str">
        <f t="shared" si="82"/>
        <v/>
      </c>
      <c r="Q199" s="71" t="s">
        <v>35</v>
      </c>
      <c r="R199" s="103"/>
      <c r="S199" s="103"/>
      <c r="T199" s="554" t="str">
        <f>IF(Q199&lt;&gt;"",VLOOKUP(Q199,'DON GIA'!$H$1:$K$103,4,0),"")</f>
        <v/>
      </c>
      <c r="U199" s="554" t="str">
        <f t="shared" si="83"/>
        <v/>
      </c>
      <c r="V199" s="554"/>
      <c r="W199" s="107" t="s">
        <v>1107</v>
      </c>
      <c r="X199" s="103" t="s">
        <v>27</v>
      </c>
      <c r="Y199" s="108">
        <v>55.95</v>
      </c>
      <c r="Z199" s="109"/>
      <c r="AA199" s="554">
        <f>IF(W199&lt;&gt;"",VLOOKUP(W199,'DON GIA'!$A$1:$D$346,4,0),"")</f>
        <v>109890</v>
      </c>
      <c r="AB199" s="554">
        <f t="shared" si="84"/>
        <v>6148345.5</v>
      </c>
      <c r="AC199" s="71"/>
      <c r="AD199" s="71"/>
      <c r="AE199" s="71"/>
      <c r="AF199" s="71"/>
      <c r="AG199" s="71"/>
      <c r="AH199" s="103"/>
      <c r="AI199" s="71"/>
      <c r="AJ199" s="103"/>
      <c r="AK199" s="103"/>
      <c r="AL199" s="554" t="str">
        <f>IF(AI199&lt;&gt;"",VLOOKUP(AI199,'DON GIA'!$M$1:$P$9,4,0),"")</f>
        <v/>
      </c>
      <c r="AM199" s="554" t="str">
        <f t="shared" si="85"/>
        <v/>
      </c>
      <c r="AN199" s="71"/>
      <c r="AO199" s="103"/>
      <c r="AP199" s="602" t="str">
        <f t="shared" si="62"/>
        <v/>
      </c>
      <c r="AQ199" s="107"/>
      <c r="AR199" s="107"/>
      <c r="AS199" s="593"/>
    </row>
    <row r="200" spans="1:45" outlineLevel="2">
      <c r="A200" s="72">
        <f t="shared" si="86"/>
        <v>14</v>
      </c>
      <c r="B200" s="552" t="str">
        <f>IF(C200&lt;&gt;"",COUNTA($C$9:C200),"")</f>
        <v/>
      </c>
      <c r="C200" s="552"/>
      <c r="D200" s="71"/>
      <c r="E200" s="103"/>
      <c r="F200" s="103"/>
      <c r="G200" s="103"/>
      <c r="H200" s="103"/>
      <c r="I200" s="103"/>
      <c r="J200" s="103"/>
      <c r="K200" s="107"/>
      <c r="L200" s="105" t="s">
        <v>35</v>
      </c>
      <c r="M200" s="554" t="str">
        <f>IF(K200&lt;&gt;"",VLOOKUP(K200,'DON GIA'!$S$1:$U$19,3,0),"")</f>
        <v/>
      </c>
      <c r="N200" s="554" t="str">
        <f>IF(K200&lt;&gt;"",VLOOKUP(K200,'DON GIA'!$S$1:$V$19,4,0),"")</f>
        <v/>
      </c>
      <c r="O200" s="554" t="str">
        <f t="shared" si="81"/>
        <v/>
      </c>
      <c r="P200" s="554" t="str">
        <f t="shared" si="82"/>
        <v/>
      </c>
      <c r="Q200" s="71" t="s">
        <v>35</v>
      </c>
      <c r="R200" s="103"/>
      <c r="S200" s="103"/>
      <c r="T200" s="554" t="str">
        <f>IF(Q200&lt;&gt;"",VLOOKUP(Q200,'DON GIA'!$H$1:$K$103,4,0),"")</f>
        <v/>
      </c>
      <c r="U200" s="554" t="str">
        <f t="shared" si="83"/>
        <v/>
      </c>
      <c r="V200" s="554"/>
      <c r="W200" s="107"/>
      <c r="X200" s="103"/>
      <c r="Y200" s="108"/>
      <c r="Z200" s="109"/>
      <c r="AA200" s="554" t="str">
        <f>IF(W200&lt;&gt;"",VLOOKUP(W200,'DON GIA'!$A$1:$D$346,4,0),"")</f>
        <v/>
      </c>
      <c r="AB200" s="554" t="str">
        <f t="shared" si="84"/>
        <v/>
      </c>
      <c r="AC200" s="71"/>
      <c r="AD200" s="71"/>
      <c r="AE200" s="71"/>
      <c r="AF200" s="71"/>
      <c r="AG200" s="71"/>
      <c r="AH200" s="103"/>
      <c r="AI200" s="71"/>
      <c r="AJ200" s="103"/>
      <c r="AK200" s="103"/>
      <c r="AL200" s="554" t="str">
        <f>IF(AI200&lt;&gt;"",VLOOKUP(AI200,'DON GIA'!$M$1:$P$9,4,0),"")</f>
        <v/>
      </c>
      <c r="AM200" s="554" t="str">
        <f t="shared" si="85"/>
        <v/>
      </c>
      <c r="AN200" s="71"/>
      <c r="AO200" s="103"/>
      <c r="AP200" s="602" t="str">
        <f t="shared" ref="AP200:AP263" si="87">IF(C201&lt;&gt;"",O200+P200+U200+AB200+AM200,"")</f>
        <v/>
      </c>
      <c r="AQ200" s="107"/>
      <c r="AR200" s="107"/>
      <c r="AS200" s="593"/>
    </row>
    <row r="201" spans="1:45" outlineLevel="1">
      <c r="A201" s="84" t="s">
        <v>2145</v>
      </c>
      <c r="B201" s="552"/>
      <c r="C201" s="552"/>
      <c r="D201" s="61"/>
      <c r="E201" s="162"/>
      <c r="F201" s="103"/>
      <c r="G201" s="162"/>
      <c r="H201" s="162"/>
      <c r="I201" s="162"/>
      <c r="J201" s="162"/>
      <c r="K201" s="129"/>
      <c r="L201" s="167">
        <f>SUBTOTAL(9,L202:L217)</f>
        <v>143.5</v>
      </c>
      <c r="M201" s="553"/>
      <c r="N201" s="553"/>
      <c r="O201" s="553">
        <f>SUBTOTAL(9,O202:O217)</f>
        <v>240936500</v>
      </c>
      <c r="P201" s="553">
        <f>SUBTOTAL(9,P202:P217)</f>
        <v>0</v>
      </c>
      <c r="Q201" s="61"/>
      <c r="R201" s="162"/>
      <c r="S201" s="162">
        <f>SUBTOTAL(9,S202:S217)</f>
        <v>0</v>
      </c>
      <c r="T201" s="553"/>
      <c r="U201" s="553">
        <f>SUBTOTAL(9,U202:U217)</f>
        <v>0</v>
      </c>
      <c r="V201" s="553"/>
      <c r="W201" s="129"/>
      <c r="X201" s="162"/>
      <c r="Y201" s="169">
        <f>SUBTOTAL(9,Y202:Y217)</f>
        <v>353.22299999999996</v>
      </c>
      <c r="Z201" s="170">
        <f>SUBTOTAL(9,Z202:Z217)</f>
        <v>0</v>
      </c>
      <c r="AA201" s="553"/>
      <c r="AB201" s="553">
        <f>SUBTOTAL(9,AB202:AB217)</f>
        <v>689669658.18400002</v>
      </c>
      <c r="AC201" s="71"/>
      <c r="AD201" s="71"/>
      <c r="AE201" s="71"/>
      <c r="AF201" s="71"/>
      <c r="AG201" s="71"/>
      <c r="AH201" s="103"/>
      <c r="AI201" s="61"/>
      <c r="AJ201" s="162"/>
      <c r="AK201" s="162">
        <f>SUBTOTAL(9,AK202:AK217)</f>
        <v>0</v>
      </c>
      <c r="AL201" s="553"/>
      <c r="AM201" s="553">
        <f>SUBTOTAL(9,AM202:AM217)</f>
        <v>0</v>
      </c>
      <c r="AN201" s="61"/>
      <c r="AO201" s="162">
        <f>SUBTOTAL(9,AO202:AO217)</f>
        <v>0</v>
      </c>
      <c r="AP201" s="602">
        <f t="shared" si="87"/>
        <v>930606158.18400002</v>
      </c>
      <c r="AQ201" s="111"/>
      <c r="AR201" s="111"/>
      <c r="AS201" s="628"/>
    </row>
    <row r="202" spans="1:45" ht="56.25" outlineLevel="2">
      <c r="A202" s="72">
        <f>IF(B202&lt;&gt;"",B202,A200)</f>
        <v>15</v>
      </c>
      <c r="B202" s="552">
        <f>IF(C202&lt;&gt;"",COUNTA($C$9:C202),"")</f>
        <v>15</v>
      </c>
      <c r="C202" s="552">
        <v>427</v>
      </c>
      <c r="D202" s="61" t="s">
        <v>231</v>
      </c>
      <c r="E202" s="103">
        <v>1</v>
      </c>
      <c r="F202" s="103"/>
      <c r="G202" s="103">
        <v>422</v>
      </c>
      <c r="H202" s="103">
        <v>79</v>
      </c>
      <c r="I202" s="103" t="s">
        <v>223</v>
      </c>
      <c r="J202" s="103" t="s">
        <v>224</v>
      </c>
      <c r="K202" s="107" t="s">
        <v>973</v>
      </c>
      <c r="L202" s="105">
        <v>143.5</v>
      </c>
      <c r="M202" s="554">
        <f>IF(K202&lt;&gt;"",VLOOKUP(K202,'DON GIA'!$S$1:$U$19,3,0),"")</f>
        <v>1679000</v>
      </c>
      <c r="N202" s="554">
        <f>IF(K202&lt;&gt;"",VLOOKUP(K202,'DON GIA'!$S$1:$V$19,4,0),"")</f>
        <v>0</v>
      </c>
      <c r="O202" s="554">
        <f t="shared" ref="O202:O217" si="88">IF(K202&lt;&gt;"",L202*M202,"")</f>
        <v>240936500</v>
      </c>
      <c r="P202" s="554">
        <f t="shared" ref="P202:P217" si="89">IF(K202&lt;&gt;"",L202*N202,"")</f>
        <v>0</v>
      </c>
      <c r="Q202" s="71" t="s">
        <v>35</v>
      </c>
      <c r="R202" s="103"/>
      <c r="S202" s="103"/>
      <c r="T202" s="554" t="str">
        <f>IF(Q202&lt;&gt;"",VLOOKUP(Q202,'DON GIA'!$H$1:$K$103,4,0),"")</f>
        <v/>
      </c>
      <c r="U202" s="554" t="str">
        <f t="shared" ref="U202:U217" si="90">IF(Q202&lt;&gt;"",IF(ISNUMBER(T202),S202*T202,""),"")</f>
        <v/>
      </c>
      <c r="V202" s="554" t="s">
        <v>2163</v>
      </c>
      <c r="W202" s="107" t="s">
        <v>1005</v>
      </c>
      <c r="X202" s="103" t="s">
        <v>27</v>
      </c>
      <c r="Y202" s="108">
        <v>53.1</v>
      </c>
      <c r="Z202" s="109"/>
      <c r="AA202" s="554">
        <f>IF(W202&lt;&gt;"",VLOOKUP(W202,'DON GIA'!$A$1:$D$346,4,0),"")</f>
        <v>5559129</v>
      </c>
      <c r="AB202" s="554">
        <f t="shared" ref="AB202:AB217" si="91">IF(W202&lt;&gt;"",IF(ISNUMBER(AA202),Y202*AA202,""),"")</f>
        <v>295189749.90000004</v>
      </c>
      <c r="AC202" s="71" t="s">
        <v>28</v>
      </c>
      <c r="AD202" s="71" t="s">
        <v>116</v>
      </c>
      <c r="AE202" s="71" t="s">
        <v>30</v>
      </c>
      <c r="AF202" s="71" t="s">
        <v>31</v>
      </c>
      <c r="AG202" s="71" t="s">
        <v>34</v>
      </c>
      <c r="AH202" s="103" t="s">
        <v>33</v>
      </c>
      <c r="AI202" s="71"/>
      <c r="AJ202" s="103"/>
      <c r="AK202" s="103"/>
      <c r="AL202" s="554" t="str">
        <f>IF(AI202&lt;&gt;"",VLOOKUP(AI202,'DON GIA'!$M$1:$P$9,4,0),"")</f>
        <v/>
      </c>
      <c r="AM202" s="554" t="str">
        <f t="shared" ref="AM202:AM217" si="92">IF(AI202&lt;&gt;"",AK202*AL202,"")</f>
        <v/>
      </c>
      <c r="AN202" s="71"/>
      <c r="AO202" s="103"/>
      <c r="AP202" s="602" t="str">
        <f t="shared" si="87"/>
        <v/>
      </c>
      <c r="AQ202" s="111" t="s">
        <v>664</v>
      </c>
      <c r="AR202" s="111" t="s">
        <v>1912</v>
      </c>
      <c r="AS202" s="628"/>
    </row>
    <row r="203" spans="1:45" ht="303.75" outlineLevel="2">
      <c r="A203" s="72">
        <f t="shared" ref="A203:A217" si="93">IF(B203&lt;&gt;"",B203,A202)</f>
        <v>15</v>
      </c>
      <c r="B203" s="552" t="str">
        <f>IF(C203&lt;&gt;"",COUNTA($C$9:C203),"")</f>
        <v/>
      </c>
      <c r="C203" s="552"/>
      <c r="D203" s="71" t="s">
        <v>232</v>
      </c>
      <c r="E203" s="103"/>
      <c r="F203" s="103"/>
      <c r="G203" s="103"/>
      <c r="H203" s="103"/>
      <c r="I203" s="103"/>
      <c r="J203" s="103"/>
      <c r="K203" s="107"/>
      <c r="L203" s="105" t="s">
        <v>35</v>
      </c>
      <c r="M203" s="554" t="str">
        <f>IF(K203&lt;&gt;"",VLOOKUP(K203,'DON GIA'!$S$1:$U$19,3,0),"")</f>
        <v/>
      </c>
      <c r="N203" s="554" t="str">
        <f>IF(K203&lt;&gt;"",VLOOKUP(K203,'DON GIA'!$S$1:$V$19,4,0),"")</f>
        <v/>
      </c>
      <c r="O203" s="554" t="str">
        <f t="shared" si="88"/>
        <v/>
      </c>
      <c r="P203" s="554" t="str">
        <f t="shared" si="89"/>
        <v/>
      </c>
      <c r="Q203" s="71" t="s">
        <v>35</v>
      </c>
      <c r="R203" s="103"/>
      <c r="S203" s="103"/>
      <c r="T203" s="554" t="str">
        <f>IF(Q203&lt;&gt;"",VLOOKUP(Q203,'DON GIA'!$H$1:$K$103,4,0),"")</f>
        <v/>
      </c>
      <c r="U203" s="554" t="str">
        <f t="shared" si="90"/>
        <v/>
      </c>
      <c r="V203" s="554"/>
      <c r="W203" s="107" t="s">
        <v>1063</v>
      </c>
      <c r="X203" s="103" t="s">
        <v>27</v>
      </c>
      <c r="Y203" s="108">
        <v>39</v>
      </c>
      <c r="Z203" s="109"/>
      <c r="AA203" s="554">
        <f>IF(W203&lt;&gt;"",VLOOKUP(W203,'DON GIA'!$A$1:$D$346,4,0),"")</f>
        <v>3941166</v>
      </c>
      <c r="AB203" s="554">
        <f t="shared" si="91"/>
        <v>153705474</v>
      </c>
      <c r="AC203" s="71"/>
      <c r="AD203" s="71"/>
      <c r="AE203" s="71"/>
      <c r="AF203" s="71"/>
      <c r="AG203" s="71"/>
      <c r="AH203" s="103"/>
      <c r="AI203" s="71"/>
      <c r="AJ203" s="103"/>
      <c r="AK203" s="103"/>
      <c r="AL203" s="554" t="str">
        <f>IF(AI203&lt;&gt;"",VLOOKUP(AI203,'DON GIA'!$M$1:$P$9,4,0),"")</f>
        <v/>
      </c>
      <c r="AM203" s="554" t="str">
        <f t="shared" si="92"/>
        <v/>
      </c>
      <c r="AN203" s="71"/>
      <c r="AO203" s="103"/>
      <c r="AP203" s="602" t="str">
        <f t="shared" si="87"/>
        <v/>
      </c>
      <c r="AQ203" s="59" t="s">
        <v>665</v>
      </c>
      <c r="AR203" s="59" t="s">
        <v>1918</v>
      </c>
      <c r="AS203" s="629"/>
    </row>
    <row r="204" spans="1:45" ht="116.25" outlineLevel="2">
      <c r="A204" s="72">
        <f t="shared" si="93"/>
        <v>15</v>
      </c>
      <c r="B204" s="552" t="str">
        <f>IF(C204&lt;&gt;"",COUNTA($C$9:C204),"")</f>
        <v/>
      </c>
      <c r="C204" s="552"/>
      <c r="D204" s="71" t="s">
        <v>71</v>
      </c>
      <c r="E204" s="103"/>
      <c r="F204" s="103"/>
      <c r="G204" s="103"/>
      <c r="H204" s="103"/>
      <c r="I204" s="103"/>
      <c r="J204" s="103"/>
      <c r="K204" s="107"/>
      <c r="L204" s="105" t="s">
        <v>35</v>
      </c>
      <c r="M204" s="554" t="str">
        <f>IF(K204&lt;&gt;"",VLOOKUP(K204,'DON GIA'!$S$1:$U$19,3,0),"")</f>
        <v/>
      </c>
      <c r="N204" s="554" t="str">
        <f>IF(K204&lt;&gt;"",VLOOKUP(K204,'DON GIA'!$S$1:$V$19,4,0),"")</f>
        <v/>
      </c>
      <c r="O204" s="554" t="str">
        <f t="shared" si="88"/>
        <v/>
      </c>
      <c r="P204" s="554" t="str">
        <f t="shared" si="89"/>
        <v/>
      </c>
      <c r="Q204" s="71" t="s">
        <v>35</v>
      </c>
      <c r="R204" s="103"/>
      <c r="S204" s="103"/>
      <c r="T204" s="554" t="str">
        <f>IF(Q204&lt;&gt;"",VLOOKUP(Q204,'DON GIA'!$H$1:$K$103,4,0),"")</f>
        <v/>
      </c>
      <c r="U204" s="554" t="str">
        <f t="shared" si="90"/>
        <v/>
      </c>
      <c r="V204" s="554"/>
      <c r="W204" s="107" t="s">
        <v>1078</v>
      </c>
      <c r="X204" s="103" t="s">
        <v>27</v>
      </c>
      <c r="Y204" s="108">
        <v>18.27</v>
      </c>
      <c r="Z204" s="109"/>
      <c r="AA204" s="554">
        <f>IF(W204&lt;&gt;"",VLOOKUP(W204,'DON GIA'!$A$1:$D$346,4,0),"")</f>
        <v>854777</v>
      </c>
      <c r="AB204" s="554">
        <f t="shared" si="91"/>
        <v>15616775.789999999</v>
      </c>
      <c r="AC204" s="71"/>
      <c r="AD204" s="71"/>
      <c r="AE204" s="71"/>
      <c r="AF204" s="71" t="s">
        <v>41</v>
      </c>
      <c r="AG204" s="71"/>
      <c r="AH204" s="103"/>
      <c r="AI204" s="71"/>
      <c r="AJ204" s="103"/>
      <c r="AK204" s="103"/>
      <c r="AL204" s="554" t="str">
        <f>IF(AI204&lt;&gt;"",VLOOKUP(AI204,'DON GIA'!$M$1:$P$9,4,0),"")</f>
        <v/>
      </c>
      <c r="AM204" s="554" t="str">
        <f t="shared" si="92"/>
        <v/>
      </c>
      <c r="AN204" s="71"/>
      <c r="AO204" s="103"/>
      <c r="AP204" s="602" t="str">
        <f t="shared" si="87"/>
        <v/>
      </c>
      <c r="AQ204" s="59" t="s">
        <v>666</v>
      </c>
      <c r="AR204" s="59" t="s">
        <v>1914</v>
      </c>
      <c r="AS204" s="629"/>
    </row>
    <row r="205" spans="1:45" ht="37.5" outlineLevel="2">
      <c r="A205" s="72">
        <f t="shared" si="93"/>
        <v>15</v>
      </c>
      <c r="B205" s="552" t="str">
        <f>IF(C205&lt;&gt;"",COUNTA($C$9:C205),"")</f>
        <v/>
      </c>
      <c r="C205" s="552"/>
      <c r="D205" s="71" t="s">
        <v>233</v>
      </c>
      <c r="E205" s="103"/>
      <c r="F205" s="103"/>
      <c r="G205" s="103"/>
      <c r="H205" s="103"/>
      <c r="I205" s="103"/>
      <c r="J205" s="103"/>
      <c r="K205" s="107"/>
      <c r="L205" s="105" t="s">
        <v>35</v>
      </c>
      <c r="M205" s="554" t="str">
        <f>IF(K205&lt;&gt;"",VLOOKUP(K205,'DON GIA'!$S$1:$U$19,3,0),"")</f>
        <v/>
      </c>
      <c r="N205" s="554" t="str">
        <f>IF(K205&lt;&gt;"",VLOOKUP(K205,'DON GIA'!$S$1:$V$19,4,0),"")</f>
        <v/>
      </c>
      <c r="O205" s="554" t="str">
        <f t="shared" si="88"/>
        <v/>
      </c>
      <c r="P205" s="554" t="str">
        <f t="shared" si="89"/>
        <v/>
      </c>
      <c r="Q205" s="71" t="s">
        <v>35</v>
      </c>
      <c r="R205" s="103"/>
      <c r="S205" s="103"/>
      <c r="T205" s="554" t="str">
        <f>IF(Q205&lt;&gt;"",VLOOKUP(Q205,'DON GIA'!$H$1:$K$103,4,0),"")</f>
        <v/>
      </c>
      <c r="U205" s="554" t="str">
        <f t="shared" si="90"/>
        <v/>
      </c>
      <c r="V205" s="554"/>
      <c r="W205" s="107" t="s">
        <v>1080</v>
      </c>
      <c r="X205" s="103" t="s">
        <v>27</v>
      </c>
      <c r="Y205" s="108">
        <v>10.44</v>
      </c>
      <c r="Z205" s="109"/>
      <c r="AA205" s="554">
        <f>IF(W205&lt;&gt;"",VLOOKUP(W205,'DON GIA'!$A$1:$D$346,4,0),"")</f>
        <v>10375629</v>
      </c>
      <c r="AB205" s="554">
        <f t="shared" si="91"/>
        <v>108321566.75999999</v>
      </c>
      <c r="AC205" s="71"/>
      <c r="AD205" s="71"/>
      <c r="AE205" s="71"/>
      <c r="AF205" s="71" t="s">
        <v>31</v>
      </c>
      <c r="AG205" s="71"/>
      <c r="AH205" s="103" t="s">
        <v>219</v>
      </c>
      <c r="AI205" s="71"/>
      <c r="AJ205" s="103"/>
      <c r="AK205" s="103"/>
      <c r="AL205" s="554" t="str">
        <f>IF(AI205&lt;&gt;"",VLOOKUP(AI205,'DON GIA'!$M$1:$P$9,4,0),"")</f>
        <v/>
      </c>
      <c r="AM205" s="554" t="str">
        <f t="shared" si="92"/>
        <v/>
      </c>
      <c r="AN205" s="71"/>
      <c r="AO205" s="103"/>
      <c r="AP205" s="602" t="str">
        <f t="shared" si="87"/>
        <v/>
      </c>
      <c r="AQ205" s="587" t="s">
        <v>1920</v>
      </c>
      <c r="AR205" s="587" t="s">
        <v>1938</v>
      </c>
      <c r="AS205" s="632"/>
    </row>
    <row r="206" spans="1:45" ht="37.5" outlineLevel="2">
      <c r="A206" s="72">
        <f t="shared" si="93"/>
        <v>15</v>
      </c>
      <c r="B206" s="552" t="str">
        <f>IF(C206&lt;&gt;"",COUNTA($C$9:C206),"")</f>
        <v/>
      </c>
      <c r="C206" s="552"/>
      <c r="D206" s="71"/>
      <c r="E206" s="103"/>
      <c r="F206" s="103"/>
      <c r="G206" s="103"/>
      <c r="H206" s="103"/>
      <c r="I206" s="103"/>
      <c r="J206" s="103"/>
      <c r="K206" s="107"/>
      <c r="L206" s="105" t="s">
        <v>35</v>
      </c>
      <c r="M206" s="554" t="str">
        <f>IF(K206&lt;&gt;"",VLOOKUP(K206,'DON GIA'!$S$1:$U$19,3,0),"")</f>
        <v/>
      </c>
      <c r="N206" s="554" t="str">
        <f>IF(K206&lt;&gt;"",VLOOKUP(K206,'DON GIA'!$S$1:$V$19,4,0),"")</f>
        <v/>
      </c>
      <c r="O206" s="554" t="str">
        <f t="shared" si="88"/>
        <v/>
      </c>
      <c r="P206" s="554" t="str">
        <f t="shared" si="89"/>
        <v/>
      </c>
      <c r="Q206" s="71" t="s">
        <v>35</v>
      </c>
      <c r="R206" s="103"/>
      <c r="S206" s="103"/>
      <c r="T206" s="554" t="str">
        <f>IF(Q206&lt;&gt;"",VLOOKUP(Q206,'DON GIA'!$H$1:$K$103,4,0),"")</f>
        <v/>
      </c>
      <c r="U206" s="554" t="str">
        <f t="shared" si="90"/>
        <v/>
      </c>
      <c r="V206" s="554"/>
      <c r="W206" s="107" t="s">
        <v>1129</v>
      </c>
      <c r="X206" s="103" t="s">
        <v>27</v>
      </c>
      <c r="Y206" s="108">
        <v>5.2</v>
      </c>
      <c r="Z206" s="109"/>
      <c r="AA206" s="554">
        <f>IF(W206&lt;&gt;"",VLOOKUP(W206,'DON GIA'!$A$1:$D$346,4,0),"")</f>
        <v>2613835</v>
      </c>
      <c r="AB206" s="554">
        <f t="shared" si="91"/>
        <v>13591942</v>
      </c>
      <c r="AC206" s="71"/>
      <c r="AD206" s="71"/>
      <c r="AE206" s="71"/>
      <c r="AF206" s="71" t="s">
        <v>31</v>
      </c>
      <c r="AG206" s="71"/>
      <c r="AH206" s="103" t="s">
        <v>219</v>
      </c>
      <c r="AI206" s="71"/>
      <c r="AJ206" s="103"/>
      <c r="AK206" s="103"/>
      <c r="AL206" s="554" t="str">
        <f>IF(AI206&lt;&gt;"",VLOOKUP(AI206,'DON GIA'!$M$1:$P$9,4,0),"")</f>
        <v/>
      </c>
      <c r="AM206" s="554" t="str">
        <f t="shared" si="92"/>
        <v/>
      </c>
      <c r="AN206" s="71"/>
      <c r="AO206" s="103"/>
      <c r="AP206" s="602" t="str">
        <f t="shared" si="87"/>
        <v/>
      </c>
      <c r="AQ206" s="584" t="s">
        <v>1925</v>
      </c>
      <c r="AR206" s="584" t="s">
        <v>1921</v>
      </c>
      <c r="AS206" s="631"/>
    </row>
    <row r="207" spans="1:45" outlineLevel="2">
      <c r="A207" s="72">
        <f t="shared" si="93"/>
        <v>15</v>
      </c>
      <c r="B207" s="552" t="str">
        <f>IF(C207&lt;&gt;"",COUNTA($C$9:C207),"")</f>
        <v/>
      </c>
      <c r="C207" s="552"/>
      <c r="D207" s="71"/>
      <c r="E207" s="103"/>
      <c r="F207" s="103"/>
      <c r="G207" s="103"/>
      <c r="H207" s="103"/>
      <c r="I207" s="103"/>
      <c r="J207" s="103"/>
      <c r="K207" s="107"/>
      <c r="L207" s="105" t="s">
        <v>35</v>
      </c>
      <c r="M207" s="554" t="str">
        <f>IF(K207&lt;&gt;"",VLOOKUP(K207,'DON GIA'!$S$1:$U$19,3,0),"")</f>
        <v/>
      </c>
      <c r="N207" s="554" t="str">
        <f>IF(K207&lt;&gt;"",VLOOKUP(K207,'DON GIA'!$S$1:$V$19,4,0),"")</f>
        <v/>
      </c>
      <c r="O207" s="554" t="str">
        <f t="shared" si="88"/>
        <v/>
      </c>
      <c r="P207" s="554" t="str">
        <f t="shared" si="89"/>
        <v/>
      </c>
      <c r="Q207" s="71" t="s">
        <v>35</v>
      </c>
      <c r="R207" s="103"/>
      <c r="S207" s="103"/>
      <c r="T207" s="554" t="str">
        <f>IF(Q207&lt;&gt;"",VLOOKUP(Q207,'DON GIA'!$H$1:$K$103,4,0),"")</f>
        <v/>
      </c>
      <c r="U207" s="554" t="str">
        <f t="shared" si="90"/>
        <v/>
      </c>
      <c r="V207" s="554"/>
      <c r="W207" s="107" t="s">
        <v>1023</v>
      </c>
      <c r="X207" s="103" t="s">
        <v>38</v>
      </c>
      <c r="Y207" s="108">
        <v>0.16300000000000001</v>
      </c>
      <c r="Z207" s="109"/>
      <c r="AA207" s="554">
        <f>IF(W207&lt;&gt;"",VLOOKUP(W207,'DON GIA'!$A$1:$D$346,4,0),"")</f>
        <v>2523428</v>
      </c>
      <c r="AB207" s="554">
        <f t="shared" si="91"/>
        <v>411318.76400000002</v>
      </c>
      <c r="AC207" s="71"/>
      <c r="AD207" s="71"/>
      <c r="AE207" s="71"/>
      <c r="AF207" s="71"/>
      <c r="AG207" s="71"/>
      <c r="AH207" s="103"/>
      <c r="AI207" s="71"/>
      <c r="AJ207" s="103"/>
      <c r="AK207" s="103"/>
      <c r="AL207" s="554" t="str">
        <f>IF(AI207&lt;&gt;"",VLOOKUP(AI207,'DON GIA'!$M$1:$P$9,4,0),"")</f>
        <v/>
      </c>
      <c r="AM207" s="554" t="str">
        <f t="shared" si="92"/>
        <v/>
      </c>
      <c r="AN207" s="71"/>
      <c r="AO207" s="103"/>
      <c r="AP207" s="602" t="str">
        <f t="shared" si="87"/>
        <v/>
      </c>
      <c r="AQ207" s="107"/>
      <c r="AR207" s="107" t="s">
        <v>1939</v>
      </c>
      <c r="AS207" s="593"/>
    </row>
    <row r="208" spans="1:45" outlineLevel="2">
      <c r="A208" s="72">
        <f t="shared" si="93"/>
        <v>15</v>
      </c>
      <c r="B208" s="552" t="str">
        <f>IF(C208&lt;&gt;"",COUNTA($C$9:C208),"")</f>
        <v/>
      </c>
      <c r="C208" s="552"/>
      <c r="D208" s="71"/>
      <c r="E208" s="103"/>
      <c r="F208" s="103"/>
      <c r="G208" s="103"/>
      <c r="H208" s="103"/>
      <c r="I208" s="103"/>
      <c r="J208" s="103"/>
      <c r="K208" s="107"/>
      <c r="L208" s="105" t="s">
        <v>35</v>
      </c>
      <c r="M208" s="554" t="str">
        <f>IF(K208&lt;&gt;"",VLOOKUP(K208,'DON GIA'!$S$1:$U$19,3,0),"")</f>
        <v/>
      </c>
      <c r="N208" s="554" t="str">
        <f>IF(K208&lt;&gt;"",VLOOKUP(K208,'DON GIA'!$S$1:$V$19,4,0),"")</f>
        <v/>
      </c>
      <c r="O208" s="554" t="str">
        <f t="shared" si="88"/>
        <v/>
      </c>
      <c r="P208" s="554" t="str">
        <f t="shared" si="89"/>
        <v/>
      </c>
      <c r="Q208" s="71" t="s">
        <v>35</v>
      </c>
      <c r="R208" s="103"/>
      <c r="S208" s="103"/>
      <c r="T208" s="554" t="str">
        <f>IF(Q208&lt;&gt;"",VLOOKUP(Q208,'DON GIA'!$H$1:$K$103,4,0),"")</f>
        <v/>
      </c>
      <c r="U208" s="554" t="str">
        <f t="shared" si="90"/>
        <v/>
      </c>
      <c r="V208" s="554"/>
      <c r="W208" s="107" t="s">
        <v>1105</v>
      </c>
      <c r="X208" s="103" t="s">
        <v>27</v>
      </c>
      <c r="Y208" s="108">
        <v>1.44</v>
      </c>
      <c r="Z208" s="109"/>
      <c r="AA208" s="554">
        <f>IF(W208&lt;&gt;"",VLOOKUP(W208,'DON GIA'!$A$1:$D$346,4,0),"")</f>
        <v>292949</v>
      </c>
      <c r="AB208" s="554">
        <f t="shared" si="91"/>
        <v>421846.56</v>
      </c>
      <c r="AC208" s="71"/>
      <c r="AD208" s="71"/>
      <c r="AE208" s="71"/>
      <c r="AF208" s="71"/>
      <c r="AG208" s="71"/>
      <c r="AH208" s="103"/>
      <c r="AI208" s="71"/>
      <c r="AJ208" s="103"/>
      <c r="AK208" s="103"/>
      <c r="AL208" s="554" t="str">
        <f>IF(AI208&lt;&gt;"",VLOOKUP(AI208,'DON GIA'!$M$1:$P$9,4,0),"")</f>
        <v/>
      </c>
      <c r="AM208" s="554" t="str">
        <f t="shared" si="92"/>
        <v/>
      </c>
      <c r="AN208" s="71"/>
      <c r="AO208" s="103"/>
      <c r="AP208" s="602" t="str">
        <f t="shared" si="87"/>
        <v/>
      </c>
      <c r="AQ208" s="107"/>
      <c r="AR208" s="107"/>
      <c r="AS208" s="593"/>
    </row>
    <row r="209" spans="1:45" outlineLevel="2">
      <c r="A209" s="72">
        <f t="shared" si="93"/>
        <v>15</v>
      </c>
      <c r="B209" s="552" t="str">
        <f>IF(C209&lt;&gt;"",COUNTA($C$9:C209),"")</f>
        <v/>
      </c>
      <c r="C209" s="552"/>
      <c r="D209" s="61"/>
      <c r="E209" s="103"/>
      <c r="F209" s="103"/>
      <c r="G209" s="103"/>
      <c r="H209" s="103"/>
      <c r="I209" s="103"/>
      <c r="J209" s="103"/>
      <c r="K209" s="107"/>
      <c r="L209" s="105" t="s">
        <v>35</v>
      </c>
      <c r="M209" s="554" t="str">
        <f>IF(K209&lt;&gt;"",VLOOKUP(K209,'DON GIA'!$S$1:$U$19,3,0),"")</f>
        <v/>
      </c>
      <c r="N209" s="554" t="str">
        <f>IF(K209&lt;&gt;"",VLOOKUP(K209,'DON GIA'!$S$1:$V$19,4,0),"")</f>
        <v/>
      </c>
      <c r="O209" s="554" t="str">
        <f t="shared" si="88"/>
        <v/>
      </c>
      <c r="P209" s="554" t="str">
        <f t="shared" si="89"/>
        <v/>
      </c>
      <c r="Q209" s="71" t="s">
        <v>35</v>
      </c>
      <c r="R209" s="103"/>
      <c r="S209" s="103"/>
      <c r="T209" s="554" t="str">
        <f>IF(Q209&lt;&gt;"",VLOOKUP(Q209,'DON GIA'!$H$1:$K$103,4,0),"")</f>
        <v/>
      </c>
      <c r="U209" s="554" t="str">
        <f t="shared" si="90"/>
        <v/>
      </c>
      <c r="V209" s="554"/>
      <c r="W209" s="107" t="s">
        <v>1130</v>
      </c>
      <c r="X209" s="103" t="s">
        <v>27</v>
      </c>
      <c r="Y209" s="108">
        <v>2.52</v>
      </c>
      <c r="Z209" s="109"/>
      <c r="AA209" s="554">
        <f>IF(W209&lt;&gt;"",VLOOKUP(W209,'DON GIA'!$A$1:$D$346,4,0),"")</f>
        <v>282038</v>
      </c>
      <c r="AB209" s="554">
        <f t="shared" si="91"/>
        <v>710735.76</v>
      </c>
      <c r="AC209" s="71"/>
      <c r="AD209" s="71"/>
      <c r="AE209" s="71"/>
      <c r="AF209" s="71"/>
      <c r="AG209" s="71"/>
      <c r="AH209" s="103"/>
      <c r="AI209" s="71"/>
      <c r="AJ209" s="103"/>
      <c r="AK209" s="103"/>
      <c r="AL209" s="554" t="str">
        <f>IF(AI209&lt;&gt;"",VLOOKUP(AI209,'DON GIA'!$M$1:$P$9,4,0),"")</f>
        <v/>
      </c>
      <c r="AM209" s="554" t="str">
        <f t="shared" si="92"/>
        <v/>
      </c>
      <c r="AN209" s="71"/>
      <c r="AO209" s="103"/>
      <c r="AP209" s="602" t="str">
        <f t="shared" si="87"/>
        <v/>
      </c>
      <c r="AQ209" s="107"/>
      <c r="AR209" s="107"/>
      <c r="AS209" s="593"/>
    </row>
    <row r="210" spans="1:45" outlineLevel="2">
      <c r="A210" s="72">
        <f t="shared" si="93"/>
        <v>15</v>
      </c>
      <c r="B210" s="552" t="str">
        <f>IF(C210&lt;&gt;"",COUNTA($C$9:C210),"")</f>
        <v/>
      </c>
      <c r="C210" s="552"/>
      <c r="D210" s="71"/>
      <c r="E210" s="103"/>
      <c r="F210" s="103"/>
      <c r="G210" s="103"/>
      <c r="H210" s="103"/>
      <c r="I210" s="103"/>
      <c r="J210" s="103"/>
      <c r="K210" s="107"/>
      <c r="L210" s="105" t="s">
        <v>35</v>
      </c>
      <c r="M210" s="554" t="str">
        <f>IF(K210&lt;&gt;"",VLOOKUP(K210,'DON GIA'!$S$1:$U$19,3,0),"")</f>
        <v/>
      </c>
      <c r="N210" s="554" t="str">
        <f>IF(K210&lt;&gt;"",VLOOKUP(K210,'DON GIA'!$S$1:$V$19,4,0),"")</f>
        <v/>
      </c>
      <c r="O210" s="554" t="str">
        <f t="shared" si="88"/>
        <v/>
      </c>
      <c r="P210" s="554" t="str">
        <f t="shared" si="89"/>
        <v/>
      </c>
      <c r="Q210" s="71" t="s">
        <v>35</v>
      </c>
      <c r="R210" s="103"/>
      <c r="S210" s="103"/>
      <c r="T210" s="554" t="str">
        <f>IF(Q210&lt;&gt;"",VLOOKUP(Q210,'DON GIA'!$H$1:$K$103,4,0),"")</f>
        <v/>
      </c>
      <c r="U210" s="554" t="str">
        <f t="shared" si="90"/>
        <v/>
      </c>
      <c r="V210" s="554"/>
      <c r="W210" s="107" t="s">
        <v>1131</v>
      </c>
      <c r="X210" s="103" t="s">
        <v>27</v>
      </c>
      <c r="Y210" s="108">
        <v>39</v>
      </c>
      <c r="Z210" s="109"/>
      <c r="AA210" s="554">
        <f>IF(W210&lt;&gt;"",VLOOKUP(W210,'DON GIA'!$A$1:$D$346,4,0),"")</f>
        <v>330817</v>
      </c>
      <c r="AB210" s="554">
        <f t="shared" si="91"/>
        <v>12901863</v>
      </c>
      <c r="AC210" s="71"/>
      <c r="AD210" s="71"/>
      <c r="AE210" s="71"/>
      <c r="AF210" s="71"/>
      <c r="AG210" s="71"/>
      <c r="AH210" s="103"/>
      <c r="AI210" s="71"/>
      <c r="AJ210" s="103"/>
      <c r="AK210" s="103"/>
      <c r="AL210" s="554" t="str">
        <f>IF(AI210&lt;&gt;"",VLOOKUP(AI210,'DON GIA'!$M$1:$P$9,4,0),"")</f>
        <v/>
      </c>
      <c r="AM210" s="554" t="str">
        <f t="shared" si="92"/>
        <v/>
      </c>
      <c r="AN210" s="71"/>
      <c r="AO210" s="103"/>
      <c r="AP210" s="602" t="str">
        <f t="shared" si="87"/>
        <v/>
      </c>
      <c r="AQ210" s="107"/>
      <c r="AR210" s="107"/>
      <c r="AS210" s="593"/>
    </row>
    <row r="211" spans="1:45" outlineLevel="2">
      <c r="A211" s="72">
        <f t="shared" si="93"/>
        <v>15</v>
      </c>
      <c r="B211" s="552" t="str">
        <f>IF(C211&lt;&gt;"",COUNTA($C$9:C211),"")</f>
        <v/>
      </c>
      <c r="C211" s="552"/>
      <c r="D211" s="71"/>
      <c r="E211" s="103"/>
      <c r="F211" s="103"/>
      <c r="G211" s="103"/>
      <c r="H211" s="103"/>
      <c r="I211" s="103"/>
      <c r="J211" s="103"/>
      <c r="K211" s="107"/>
      <c r="L211" s="105" t="s">
        <v>35</v>
      </c>
      <c r="M211" s="554" t="str">
        <f>IF(K211&lt;&gt;"",VLOOKUP(K211,'DON GIA'!$S$1:$U$19,3,0),"")</f>
        <v/>
      </c>
      <c r="N211" s="554" t="str">
        <f>IF(K211&lt;&gt;"",VLOOKUP(K211,'DON GIA'!$S$1:$V$19,4,0),"")</f>
        <v/>
      </c>
      <c r="O211" s="554" t="str">
        <f t="shared" si="88"/>
        <v/>
      </c>
      <c r="P211" s="554" t="str">
        <f t="shared" si="89"/>
        <v/>
      </c>
      <c r="Q211" s="71" t="s">
        <v>35</v>
      </c>
      <c r="R211" s="103"/>
      <c r="S211" s="103"/>
      <c r="T211" s="554" t="str">
        <f>IF(Q211&lt;&gt;"",VLOOKUP(Q211,'DON GIA'!$H$1:$K$103,4,0),"")</f>
        <v/>
      </c>
      <c r="U211" s="554" t="str">
        <f t="shared" si="90"/>
        <v/>
      </c>
      <c r="V211" s="554"/>
      <c r="W211" s="107" t="s">
        <v>1123</v>
      </c>
      <c r="X211" s="103" t="s">
        <v>27</v>
      </c>
      <c r="Y211" s="108">
        <v>60.48</v>
      </c>
      <c r="Z211" s="109"/>
      <c r="AA211" s="554">
        <f>IF(W211&lt;&gt;"",VLOOKUP(W211,'DON GIA'!$A$1:$D$346,4,0),"")</f>
        <v>282038</v>
      </c>
      <c r="AB211" s="554">
        <f t="shared" si="91"/>
        <v>17057658.239999998</v>
      </c>
      <c r="AC211" s="71"/>
      <c r="AD211" s="71"/>
      <c r="AE211" s="71"/>
      <c r="AF211" s="71"/>
      <c r="AG211" s="71"/>
      <c r="AH211" s="103"/>
      <c r="AI211" s="71"/>
      <c r="AJ211" s="103"/>
      <c r="AK211" s="103"/>
      <c r="AL211" s="554" t="str">
        <f>IF(AI211&lt;&gt;"",VLOOKUP(AI211,'DON GIA'!$M$1:$P$9,4,0),"")</f>
        <v/>
      </c>
      <c r="AM211" s="554" t="str">
        <f t="shared" si="92"/>
        <v/>
      </c>
      <c r="AN211" s="71"/>
      <c r="AO211" s="103"/>
      <c r="AP211" s="602" t="str">
        <f t="shared" si="87"/>
        <v/>
      </c>
      <c r="AQ211" s="107"/>
      <c r="AR211" s="107"/>
      <c r="AS211" s="593"/>
    </row>
    <row r="212" spans="1:45" outlineLevel="2">
      <c r="A212" s="72">
        <f t="shared" si="93"/>
        <v>15</v>
      </c>
      <c r="B212" s="552" t="str">
        <f>IF(C212&lt;&gt;"",COUNTA($C$9:C212),"")</f>
        <v/>
      </c>
      <c r="C212" s="552"/>
      <c r="D212" s="71"/>
      <c r="E212" s="103"/>
      <c r="F212" s="103"/>
      <c r="G212" s="103"/>
      <c r="H212" s="103"/>
      <c r="I212" s="103"/>
      <c r="J212" s="103"/>
      <c r="K212" s="107"/>
      <c r="L212" s="105" t="s">
        <v>35</v>
      </c>
      <c r="M212" s="554" t="str">
        <f>IF(K212&lt;&gt;"",VLOOKUP(K212,'DON GIA'!$S$1:$U$19,3,0),"")</f>
        <v/>
      </c>
      <c r="N212" s="554" t="str">
        <f>IF(K212&lt;&gt;"",VLOOKUP(K212,'DON GIA'!$S$1:$V$19,4,0),"")</f>
        <v/>
      </c>
      <c r="O212" s="554" t="str">
        <f t="shared" si="88"/>
        <v/>
      </c>
      <c r="P212" s="554" t="str">
        <f t="shared" si="89"/>
        <v/>
      </c>
      <c r="Q212" s="71" t="s">
        <v>35</v>
      </c>
      <c r="R212" s="103"/>
      <c r="S212" s="103"/>
      <c r="T212" s="554" t="str">
        <f>IF(Q212&lt;&gt;"",VLOOKUP(Q212,'DON GIA'!$H$1:$K$103,4,0),"")</f>
        <v/>
      </c>
      <c r="U212" s="554" t="str">
        <f t="shared" si="90"/>
        <v/>
      </c>
      <c r="V212" s="554"/>
      <c r="W212" s="107" t="s">
        <v>1107</v>
      </c>
      <c r="X212" s="103" t="s">
        <v>27</v>
      </c>
      <c r="Y212" s="108">
        <f>53.1+39</f>
        <v>92.1</v>
      </c>
      <c r="Z212" s="109"/>
      <c r="AA212" s="554">
        <f>IF(W212&lt;&gt;"",VLOOKUP(W212,'DON GIA'!$A$1:$D$346,4,0),"")</f>
        <v>109890</v>
      </c>
      <c r="AB212" s="554">
        <f t="shared" si="91"/>
        <v>10120869</v>
      </c>
      <c r="AC212" s="71"/>
      <c r="AD212" s="71"/>
      <c r="AE212" s="71"/>
      <c r="AF212" s="71"/>
      <c r="AG212" s="71"/>
      <c r="AH212" s="103"/>
      <c r="AI212" s="71"/>
      <c r="AJ212" s="103"/>
      <c r="AK212" s="103"/>
      <c r="AL212" s="554" t="str">
        <f>IF(AI212&lt;&gt;"",VLOOKUP(AI212,'DON GIA'!$M$1:$P$9,4,0),"")</f>
        <v/>
      </c>
      <c r="AM212" s="554" t="str">
        <f t="shared" si="92"/>
        <v/>
      </c>
      <c r="AN212" s="71"/>
      <c r="AO212" s="103"/>
      <c r="AP212" s="602" t="str">
        <f t="shared" si="87"/>
        <v/>
      </c>
      <c r="AQ212" s="107"/>
      <c r="AR212" s="107"/>
      <c r="AS212" s="593"/>
    </row>
    <row r="213" spans="1:45" outlineLevel="2">
      <c r="A213" s="72">
        <f t="shared" si="93"/>
        <v>15</v>
      </c>
      <c r="B213" s="552" t="str">
        <f>IF(C213&lt;&gt;"",COUNTA($C$9:C213),"")</f>
        <v/>
      </c>
      <c r="C213" s="552"/>
      <c r="D213" s="71"/>
      <c r="E213" s="103"/>
      <c r="F213" s="103"/>
      <c r="G213" s="103"/>
      <c r="H213" s="103"/>
      <c r="I213" s="103"/>
      <c r="J213" s="103"/>
      <c r="K213" s="107"/>
      <c r="L213" s="105" t="s">
        <v>35</v>
      </c>
      <c r="M213" s="554" t="str">
        <f>IF(K213&lt;&gt;"",VLOOKUP(K213,'DON GIA'!$S$1:$U$19,3,0),"")</f>
        <v/>
      </c>
      <c r="N213" s="554" t="str">
        <f>IF(K213&lt;&gt;"",VLOOKUP(K213,'DON GIA'!$S$1:$V$19,4,0),"")</f>
        <v/>
      </c>
      <c r="O213" s="554" t="str">
        <f t="shared" si="88"/>
        <v/>
      </c>
      <c r="P213" s="554" t="str">
        <f t="shared" si="89"/>
        <v/>
      </c>
      <c r="Q213" s="71" t="s">
        <v>35</v>
      </c>
      <c r="R213" s="103"/>
      <c r="S213" s="103"/>
      <c r="T213" s="554" t="str">
        <f>IF(Q213&lt;&gt;"",VLOOKUP(Q213,'DON GIA'!$H$1:$K$103,4,0),"")</f>
        <v/>
      </c>
      <c r="U213" s="554" t="str">
        <f t="shared" si="90"/>
        <v/>
      </c>
      <c r="V213" s="554"/>
      <c r="W213" s="107" t="s">
        <v>1105</v>
      </c>
      <c r="X213" s="103" t="s">
        <v>27</v>
      </c>
      <c r="Y213" s="108">
        <v>8.25</v>
      </c>
      <c r="Z213" s="109"/>
      <c r="AA213" s="554">
        <f>IF(W213&lt;&gt;"",VLOOKUP(W213,'DON GIA'!$A$1:$D$346,4,0),"")</f>
        <v>292949</v>
      </c>
      <c r="AB213" s="554">
        <f t="shared" si="91"/>
        <v>2416829.25</v>
      </c>
      <c r="AC213" s="71"/>
      <c r="AD213" s="71"/>
      <c r="AE213" s="71"/>
      <c r="AF213" s="71"/>
      <c r="AG213" s="71"/>
      <c r="AH213" s="103"/>
      <c r="AI213" s="71"/>
      <c r="AJ213" s="103"/>
      <c r="AK213" s="103"/>
      <c r="AL213" s="554" t="str">
        <f>IF(AI213&lt;&gt;"",VLOOKUP(AI213,'DON GIA'!$M$1:$P$9,4,0),"")</f>
        <v/>
      </c>
      <c r="AM213" s="554" t="str">
        <f t="shared" si="92"/>
        <v/>
      </c>
      <c r="AN213" s="71"/>
      <c r="AO213" s="103"/>
      <c r="AP213" s="602" t="str">
        <f t="shared" si="87"/>
        <v/>
      </c>
      <c r="AQ213" s="107"/>
      <c r="AR213" s="107"/>
      <c r="AS213" s="593"/>
    </row>
    <row r="214" spans="1:45" ht="56.25" outlineLevel="2">
      <c r="A214" s="72">
        <f t="shared" si="93"/>
        <v>15</v>
      </c>
      <c r="B214" s="552" t="str">
        <f>IF(C214&lt;&gt;"",COUNTA($C$9:C214),"")</f>
        <v/>
      </c>
      <c r="C214" s="552"/>
      <c r="D214" s="71"/>
      <c r="E214" s="103"/>
      <c r="F214" s="103"/>
      <c r="G214" s="103"/>
      <c r="H214" s="103"/>
      <c r="I214" s="103"/>
      <c r="J214" s="103"/>
      <c r="K214" s="107"/>
      <c r="L214" s="105" t="s">
        <v>35</v>
      </c>
      <c r="M214" s="554" t="str">
        <f>IF(K214&lt;&gt;"",VLOOKUP(K214,'DON GIA'!$S$1:$U$19,3,0),"")</f>
        <v/>
      </c>
      <c r="N214" s="554" t="str">
        <f>IF(K214&lt;&gt;"",VLOOKUP(K214,'DON GIA'!$S$1:$V$19,4,0),"")</f>
        <v/>
      </c>
      <c r="O214" s="554" t="str">
        <f t="shared" si="88"/>
        <v/>
      </c>
      <c r="P214" s="554" t="str">
        <f t="shared" si="89"/>
        <v/>
      </c>
      <c r="Q214" s="71" t="s">
        <v>35</v>
      </c>
      <c r="R214" s="103"/>
      <c r="S214" s="103"/>
      <c r="T214" s="554" t="str">
        <f>IF(Q214&lt;&gt;"",VLOOKUP(Q214,'DON GIA'!$H$1:$K$103,4,0),"")</f>
        <v/>
      </c>
      <c r="U214" s="554" t="str">
        <f t="shared" si="90"/>
        <v/>
      </c>
      <c r="V214" s="554"/>
      <c r="W214" s="107" t="s">
        <v>1132</v>
      </c>
      <c r="X214" s="103" t="s">
        <v>27</v>
      </c>
      <c r="Y214" s="108">
        <v>11.96</v>
      </c>
      <c r="Z214" s="109"/>
      <c r="AA214" s="554">
        <f>IF(W214&lt;&gt;"",VLOOKUP(W214,'DON GIA'!$A$1:$D$346,4,0),"")</f>
        <v>1238791</v>
      </c>
      <c r="AB214" s="554">
        <f t="shared" si="91"/>
        <v>14815940.360000001</v>
      </c>
      <c r="AC214" s="71"/>
      <c r="AD214" s="71"/>
      <c r="AE214" s="71"/>
      <c r="AF214" s="71"/>
      <c r="AG214" s="71"/>
      <c r="AH214" s="103"/>
      <c r="AI214" s="71"/>
      <c r="AJ214" s="103"/>
      <c r="AK214" s="103"/>
      <c r="AL214" s="554" t="str">
        <f>IF(AI214&lt;&gt;"",VLOOKUP(AI214,'DON GIA'!$M$1:$P$9,4,0),"")</f>
        <v/>
      </c>
      <c r="AM214" s="554" t="str">
        <f t="shared" si="92"/>
        <v/>
      </c>
      <c r="AN214" s="71"/>
      <c r="AO214" s="103"/>
      <c r="AP214" s="602" t="str">
        <f t="shared" si="87"/>
        <v/>
      </c>
      <c r="AQ214" s="107"/>
      <c r="AR214" s="107"/>
      <c r="AS214" s="593"/>
    </row>
    <row r="215" spans="1:45" outlineLevel="2">
      <c r="A215" s="72">
        <f t="shared" si="93"/>
        <v>15</v>
      </c>
      <c r="B215" s="552" t="str">
        <f>IF(C215&lt;&gt;"",COUNTA($C$9:C215),"")</f>
        <v/>
      </c>
      <c r="C215" s="552"/>
      <c r="D215" s="71"/>
      <c r="E215" s="103"/>
      <c r="F215" s="103"/>
      <c r="G215" s="103"/>
      <c r="H215" s="103"/>
      <c r="I215" s="103"/>
      <c r="J215" s="103"/>
      <c r="K215" s="107"/>
      <c r="L215" s="105" t="s">
        <v>35</v>
      </c>
      <c r="M215" s="554" t="str">
        <f>IF(K215&lt;&gt;"",VLOOKUP(K215,'DON GIA'!$S$1:$U$19,3,0),"")</f>
        <v/>
      </c>
      <c r="N215" s="554" t="str">
        <f>IF(K215&lt;&gt;"",VLOOKUP(K215,'DON GIA'!$S$1:$V$19,4,0),"")</f>
        <v/>
      </c>
      <c r="O215" s="554" t="str">
        <f t="shared" si="88"/>
        <v/>
      </c>
      <c r="P215" s="554" t="str">
        <f t="shared" si="89"/>
        <v/>
      </c>
      <c r="Q215" s="71" t="s">
        <v>35</v>
      </c>
      <c r="R215" s="103"/>
      <c r="S215" s="103"/>
      <c r="T215" s="554" t="str">
        <f>IF(Q215&lt;&gt;"",VLOOKUP(Q215,'DON GIA'!$H$1:$K$103,4,0),"")</f>
        <v/>
      </c>
      <c r="U215" s="554" t="str">
        <f t="shared" si="90"/>
        <v/>
      </c>
      <c r="V215" s="554"/>
      <c r="W215" s="107" t="s">
        <v>1063</v>
      </c>
      <c r="X215" s="103" t="s">
        <v>27</v>
      </c>
      <c r="Y215" s="108">
        <v>10.3</v>
      </c>
      <c r="Z215" s="109"/>
      <c r="AA215" s="554">
        <f>IF(W215&lt;&gt;"",VLOOKUP(W215,'DON GIA'!$A$1:$D$346,4,0),"")</f>
        <v>3941166</v>
      </c>
      <c r="AB215" s="554">
        <f t="shared" si="91"/>
        <v>40594009.800000004</v>
      </c>
      <c r="AC215" s="71"/>
      <c r="AD215" s="71" t="s">
        <v>29</v>
      </c>
      <c r="AE215" s="71" t="s">
        <v>30</v>
      </c>
      <c r="AF215" s="71" t="s">
        <v>31</v>
      </c>
      <c r="AG215" s="71" t="s">
        <v>32</v>
      </c>
      <c r="AH215" s="103" t="s">
        <v>41</v>
      </c>
      <c r="AI215" s="71"/>
      <c r="AJ215" s="103"/>
      <c r="AK215" s="103"/>
      <c r="AL215" s="554" t="str">
        <f>IF(AI215&lt;&gt;"",VLOOKUP(AI215,'DON GIA'!$M$1:$P$9,4,0),"")</f>
        <v/>
      </c>
      <c r="AM215" s="554" t="str">
        <f t="shared" si="92"/>
        <v/>
      </c>
      <c r="AN215" s="71"/>
      <c r="AO215" s="103"/>
      <c r="AP215" s="602" t="str">
        <f t="shared" si="87"/>
        <v/>
      </c>
      <c r="AQ215" s="107"/>
      <c r="AR215" s="107"/>
      <c r="AS215" s="593"/>
    </row>
    <row r="216" spans="1:45" ht="37.5" outlineLevel="2">
      <c r="A216" s="72">
        <f t="shared" si="93"/>
        <v>15</v>
      </c>
      <c r="B216" s="552" t="str">
        <f>IF(C216&lt;&gt;"",COUNTA($C$9:C216),"")</f>
        <v/>
      </c>
      <c r="C216" s="552"/>
      <c r="D216" s="71"/>
      <c r="E216" s="103"/>
      <c r="F216" s="103"/>
      <c r="G216" s="103"/>
      <c r="H216" s="103"/>
      <c r="I216" s="103"/>
      <c r="J216" s="103"/>
      <c r="K216" s="107"/>
      <c r="L216" s="105" t="s">
        <v>35</v>
      </c>
      <c r="M216" s="554" t="str">
        <f>IF(K216&lt;&gt;"",VLOOKUP(K216,'DON GIA'!$S$1:$U$19,3,0),"")</f>
        <v/>
      </c>
      <c r="N216" s="554" t="str">
        <f>IF(K216&lt;&gt;"",VLOOKUP(K216,'DON GIA'!$S$1:$V$19,4,0),"")</f>
        <v/>
      </c>
      <c r="O216" s="554" t="str">
        <f t="shared" si="88"/>
        <v/>
      </c>
      <c r="P216" s="554" t="str">
        <f t="shared" si="89"/>
        <v/>
      </c>
      <c r="Q216" s="71" t="s">
        <v>35</v>
      </c>
      <c r="R216" s="103"/>
      <c r="S216" s="103"/>
      <c r="T216" s="554" t="str">
        <f>IF(Q216&lt;&gt;"",VLOOKUP(Q216,'DON GIA'!$H$1:$K$103,4,0),"")</f>
        <v/>
      </c>
      <c r="U216" s="554" t="str">
        <f t="shared" si="90"/>
        <v/>
      </c>
      <c r="V216" s="554"/>
      <c r="W216" s="107" t="s">
        <v>1049</v>
      </c>
      <c r="X216" s="103" t="s">
        <v>42</v>
      </c>
      <c r="Y216" s="108">
        <v>1</v>
      </c>
      <c r="Z216" s="109"/>
      <c r="AA216" s="554">
        <f>IF(W216&lt;&gt;"",VLOOKUP(W216,'DON GIA'!$A$1:$D$346,4,0),"")</f>
        <v>3793079</v>
      </c>
      <c r="AB216" s="554">
        <f t="shared" si="91"/>
        <v>3793079</v>
      </c>
      <c r="AC216" s="71"/>
      <c r="AD216" s="71"/>
      <c r="AE216" s="71"/>
      <c r="AF216" s="71"/>
      <c r="AG216" s="71"/>
      <c r="AH216" s="103"/>
      <c r="AI216" s="71"/>
      <c r="AJ216" s="103"/>
      <c r="AK216" s="103"/>
      <c r="AL216" s="554" t="str">
        <f>IF(AI216&lt;&gt;"",VLOOKUP(AI216,'DON GIA'!$M$1:$P$9,4,0),"")</f>
        <v/>
      </c>
      <c r="AM216" s="554" t="str">
        <f t="shared" si="92"/>
        <v/>
      </c>
      <c r="AN216" s="71"/>
      <c r="AO216" s="103"/>
      <c r="AP216" s="602" t="str">
        <f t="shared" si="87"/>
        <v/>
      </c>
      <c r="AQ216" s="107"/>
      <c r="AR216" s="107"/>
      <c r="AS216" s="593"/>
    </row>
    <row r="217" spans="1:45" outlineLevel="2">
      <c r="A217" s="72">
        <f t="shared" si="93"/>
        <v>15</v>
      </c>
      <c r="B217" s="552" t="str">
        <f>IF(C217&lt;&gt;"",COUNTA($C$9:C217),"")</f>
        <v/>
      </c>
      <c r="C217" s="552"/>
      <c r="D217" s="71"/>
      <c r="E217" s="103"/>
      <c r="F217" s="103"/>
      <c r="G217" s="103"/>
      <c r="H217" s="103"/>
      <c r="I217" s="103"/>
      <c r="J217" s="103"/>
      <c r="K217" s="107"/>
      <c r="L217" s="105" t="s">
        <v>35</v>
      </c>
      <c r="M217" s="554" t="str">
        <f>IF(K217&lt;&gt;"",VLOOKUP(K217,'DON GIA'!$S$1:$U$19,3,0),"")</f>
        <v/>
      </c>
      <c r="N217" s="554" t="str">
        <f>IF(K217&lt;&gt;"",VLOOKUP(K217,'DON GIA'!$S$1:$V$19,4,0),"")</f>
        <v/>
      </c>
      <c r="O217" s="554" t="str">
        <f t="shared" si="88"/>
        <v/>
      </c>
      <c r="P217" s="554" t="str">
        <f t="shared" si="89"/>
        <v/>
      </c>
      <c r="Q217" s="71" t="s">
        <v>35</v>
      </c>
      <c r="R217" s="103"/>
      <c r="S217" s="103"/>
      <c r="T217" s="554" t="str">
        <f>IF(Q217&lt;&gt;"",VLOOKUP(Q217,'DON GIA'!$H$1:$K$103,4,0),"")</f>
        <v/>
      </c>
      <c r="U217" s="554" t="str">
        <f t="shared" si="90"/>
        <v/>
      </c>
      <c r="V217" s="554"/>
      <c r="W217" s="107"/>
      <c r="X217" s="103"/>
      <c r="Y217" s="108"/>
      <c r="Z217" s="109"/>
      <c r="AA217" s="554" t="str">
        <f>IF(W217&lt;&gt;"",VLOOKUP(W217,'DON GIA'!$A$1:$D$346,4,0),"")</f>
        <v/>
      </c>
      <c r="AB217" s="554" t="str">
        <f t="shared" si="91"/>
        <v/>
      </c>
      <c r="AC217" s="71"/>
      <c r="AD217" s="71"/>
      <c r="AE217" s="71"/>
      <c r="AF217" s="71"/>
      <c r="AG217" s="71"/>
      <c r="AH217" s="103"/>
      <c r="AI217" s="71"/>
      <c r="AJ217" s="103"/>
      <c r="AK217" s="103"/>
      <c r="AL217" s="554" t="str">
        <f>IF(AI217&lt;&gt;"",VLOOKUP(AI217,'DON GIA'!$M$1:$P$9,4,0),"")</f>
        <v/>
      </c>
      <c r="AM217" s="554" t="str">
        <f t="shared" si="92"/>
        <v/>
      </c>
      <c r="AN217" s="71"/>
      <c r="AO217" s="103"/>
      <c r="AP217" s="602" t="str">
        <f t="shared" si="87"/>
        <v/>
      </c>
      <c r="AQ217" s="107"/>
      <c r="AR217" s="107"/>
      <c r="AS217" s="593"/>
    </row>
    <row r="218" spans="1:45" outlineLevel="1">
      <c r="A218" s="84" t="s">
        <v>2144</v>
      </c>
      <c r="B218" s="552"/>
      <c r="C218" s="552"/>
      <c r="D218" s="61"/>
      <c r="E218" s="162"/>
      <c r="F218" s="103"/>
      <c r="G218" s="162"/>
      <c r="H218" s="162"/>
      <c r="I218" s="162"/>
      <c r="J218" s="162"/>
      <c r="K218" s="129"/>
      <c r="L218" s="167">
        <f>SUBTOTAL(9,L219:L237)</f>
        <v>147.6</v>
      </c>
      <c r="M218" s="553"/>
      <c r="N218" s="553"/>
      <c r="O218" s="553">
        <f>SUBTOTAL(9,O219:O237)</f>
        <v>247820400</v>
      </c>
      <c r="P218" s="553">
        <f>SUBTOTAL(9,P219:P237)</f>
        <v>0</v>
      </c>
      <c r="Q218" s="61"/>
      <c r="R218" s="162"/>
      <c r="S218" s="162">
        <f>SUBTOTAL(9,S219:S237)</f>
        <v>0</v>
      </c>
      <c r="T218" s="553"/>
      <c r="U218" s="553">
        <f>SUBTOTAL(9,U219:U237)</f>
        <v>0</v>
      </c>
      <c r="V218" s="553"/>
      <c r="W218" s="129"/>
      <c r="X218" s="162"/>
      <c r="Y218" s="169">
        <f>SUBTOTAL(9,Y219:Y237)</f>
        <v>456.08600000000001</v>
      </c>
      <c r="Z218" s="170">
        <f>SUBTOTAL(9,Z219:Z237)</f>
        <v>0</v>
      </c>
      <c r="AA218" s="553"/>
      <c r="AB218" s="553">
        <f>SUBTOTAL(9,AB219:AB237)</f>
        <v>879683571.27799988</v>
      </c>
      <c r="AC218" s="71"/>
      <c r="AD218" s="71"/>
      <c r="AE218" s="71"/>
      <c r="AF218" s="71"/>
      <c r="AG218" s="71"/>
      <c r="AH218" s="103"/>
      <c r="AI218" s="61"/>
      <c r="AJ218" s="162"/>
      <c r="AK218" s="162">
        <f>SUBTOTAL(9,AK219:AK237)</f>
        <v>2</v>
      </c>
      <c r="AL218" s="553"/>
      <c r="AM218" s="553">
        <f>SUBTOTAL(9,AM219:AM237)</f>
        <v>29895920</v>
      </c>
      <c r="AN218" s="61"/>
      <c r="AO218" s="162">
        <f>SUBTOTAL(9,AO219:AO237)</f>
        <v>1</v>
      </c>
      <c r="AP218" s="602">
        <f t="shared" si="87"/>
        <v>1157399891.2779999</v>
      </c>
      <c r="AQ218" s="111"/>
      <c r="AR218" s="111"/>
      <c r="AS218" s="628"/>
    </row>
    <row r="219" spans="1:45" ht="56.25" outlineLevel="2">
      <c r="A219" s="72">
        <f>IF(B219&lt;&gt;"",B219,A217)</f>
        <v>16</v>
      </c>
      <c r="B219" s="552">
        <f>IF(C219&lt;&gt;"",COUNTA($C$9:C219),"")</f>
        <v>16</v>
      </c>
      <c r="C219" s="552">
        <v>426</v>
      </c>
      <c r="D219" s="61" t="s">
        <v>228</v>
      </c>
      <c r="E219" s="103">
        <v>1</v>
      </c>
      <c r="F219" s="103"/>
      <c r="G219" s="103">
        <v>423</v>
      </c>
      <c r="H219" s="103">
        <v>79</v>
      </c>
      <c r="I219" s="103" t="s">
        <v>223</v>
      </c>
      <c r="J219" s="103" t="s">
        <v>224</v>
      </c>
      <c r="K219" s="107" t="s">
        <v>973</v>
      </c>
      <c r="L219" s="105">
        <v>147.6</v>
      </c>
      <c r="M219" s="554">
        <f>IF(K219&lt;&gt;"",VLOOKUP(K219,'DON GIA'!$S$1:$U$19,3,0),"")</f>
        <v>1679000</v>
      </c>
      <c r="N219" s="554">
        <f>IF(K219&lt;&gt;"",VLOOKUP(K219,'DON GIA'!$S$1:$V$19,4,0),"")</f>
        <v>0</v>
      </c>
      <c r="O219" s="554">
        <f t="shared" ref="O219:O237" si="94">IF(K219&lt;&gt;"",L219*M219,"")</f>
        <v>247820400</v>
      </c>
      <c r="P219" s="554">
        <f t="shared" ref="P219:P237" si="95">IF(K219&lt;&gt;"",L219*N219,"")</f>
        <v>0</v>
      </c>
      <c r="Q219" s="71" t="s">
        <v>35</v>
      </c>
      <c r="R219" s="103"/>
      <c r="S219" s="103"/>
      <c r="T219" s="554" t="str">
        <f>IF(Q219&lt;&gt;"",VLOOKUP(Q219,'DON GIA'!$H$1:$K$103,4,0),"")</f>
        <v/>
      </c>
      <c r="U219" s="554" t="str">
        <f t="shared" ref="U219:U237" si="96">IF(Q219&lt;&gt;"",IF(ISNUMBER(T219),S219*T219,""),"")</f>
        <v/>
      </c>
      <c r="V219" s="554" t="s">
        <v>2163</v>
      </c>
      <c r="W219" s="107" t="s">
        <v>1114</v>
      </c>
      <c r="X219" s="103" t="s">
        <v>27</v>
      </c>
      <c r="Y219" s="108">
        <v>86.8</v>
      </c>
      <c r="Z219" s="109"/>
      <c r="AA219" s="554">
        <f>IF(W219&lt;&gt;"",VLOOKUP(W219,'DON GIA'!$A$1:$D$346,4,0),"")</f>
        <v>6055679</v>
      </c>
      <c r="AB219" s="554">
        <f t="shared" ref="AB219:AB237" si="97">IF(W219&lt;&gt;"",IF(ISNUMBER(AA219),Y219*AA219,""),"")</f>
        <v>525632937.19999999</v>
      </c>
      <c r="AC219" s="71" t="s">
        <v>28</v>
      </c>
      <c r="AD219" s="71" t="s">
        <v>208</v>
      </c>
      <c r="AE219" s="71" t="s">
        <v>30</v>
      </c>
      <c r="AF219" s="71" t="s">
        <v>31</v>
      </c>
      <c r="AG219" s="71" t="s">
        <v>34</v>
      </c>
      <c r="AH219" s="103" t="s">
        <v>101</v>
      </c>
      <c r="AI219" s="71" t="s">
        <v>562</v>
      </c>
      <c r="AJ219" s="103" t="s">
        <v>409</v>
      </c>
      <c r="AK219" s="103">
        <v>1</v>
      </c>
      <c r="AL219" s="554">
        <f>IF(AI219&lt;&gt;"",VLOOKUP(AI219,'DON GIA'!$M$1:$P$9,4,0),"")</f>
        <v>12895920</v>
      </c>
      <c r="AM219" s="554">
        <f t="shared" ref="AM219:AM237" si="98">IF(AI219&lt;&gt;"",AK219*AL219,"")</f>
        <v>12895920</v>
      </c>
      <c r="AN219" s="71" t="s">
        <v>407</v>
      </c>
      <c r="AO219" s="103">
        <v>1</v>
      </c>
      <c r="AP219" s="602" t="str">
        <f t="shared" si="87"/>
        <v/>
      </c>
      <c r="AQ219" s="111" t="s">
        <v>662</v>
      </c>
      <c r="AR219" s="111" t="s">
        <v>1912</v>
      </c>
      <c r="AS219" s="628"/>
    </row>
    <row r="220" spans="1:45" ht="112.5" outlineLevel="2">
      <c r="A220" s="72">
        <f t="shared" ref="A220:A237" si="99">IF(B220&lt;&gt;"",B220,A219)</f>
        <v>16</v>
      </c>
      <c r="B220" s="552" t="str">
        <f>IF(C220&lt;&gt;"",COUNTA($C$9:C220),"")</f>
        <v/>
      </c>
      <c r="C220" s="552"/>
      <c r="D220" s="71" t="s">
        <v>229</v>
      </c>
      <c r="E220" s="103"/>
      <c r="F220" s="103"/>
      <c r="G220" s="103"/>
      <c r="H220" s="103"/>
      <c r="I220" s="103"/>
      <c r="J220" s="103"/>
      <c r="K220" s="107"/>
      <c r="L220" s="105" t="s">
        <v>35</v>
      </c>
      <c r="M220" s="554" t="str">
        <f>IF(K220&lt;&gt;"",VLOOKUP(K220,'DON GIA'!$S$1:$U$19,3,0),"")</f>
        <v/>
      </c>
      <c r="N220" s="554" t="str">
        <f>IF(K220&lt;&gt;"",VLOOKUP(K220,'DON GIA'!$S$1:$V$19,4,0),"")</f>
        <v/>
      </c>
      <c r="O220" s="554" t="str">
        <f t="shared" si="94"/>
        <v/>
      </c>
      <c r="P220" s="554" t="str">
        <f t="shared" si="95"/>
        <v/>
      </c>
      <c r="Q220" s="71" t="s">
        <v>35</v>
      </c>
      <c r="R220" s="103"/>
      <c r="S220" s="106"/>
      <c r="T220" s="554" t="str">
        <f>IF(Q220&lt;&gt;"",VLOOKUP(Q220,'DON GIA'!$H$1:$K$103,4,0),"")</f>
        <v/>
      </c>
      <c r="U220" s="554" t="str">
        <f t="shared" si="96"/>
        <v/>
      </c>
      <c r="V220" s="554"/>
      <c r="W220" s="107" t="s">
        <v>1115</v>
      </c>
      <c r="X220" s="103" t="s">
        <v>27</v>
      </c>
      <c r="Y220" s="108">
        <v>11</v>
      </c>
      <c r="Z220" s="109"/>
      <c r="AA220" s="554">
        <f>IF(W220&lt;&gt;"",VLOOKUP(W220,'DON GIA'!$A$1:$D$346,4,0),"")</f>
        <v>4826746</v>
      </c>
      <c r="AB220" s="554">
        <f t="shared" si="97"/>
        <v>53094206</v>
      </c>
      <c r="AC220" s="71"/>
      <c r="AD220" s="71" t="s">
        <v>34</v>
      </c>
      <c r="AE220" s="71" t="s">
        <v>30</v>
      </c>
      <c r="AF220" s="71" t="s">
        <v>41</v>
      </c>
      <c r="AG220" s="71" t="s">
        <v>34</v>
      </c>
      <c r="AH220" s="103"/>
      <c r="AI220" s="71" t="s">
        <v>579</v>
      </c>
      <c r="AJ220" s="103" t="s">
        <v>560</v>
      </c>
      <c r="AK220" s="103">
        <v>1</v>
      </c>
      <c r="AL220" s="554">
        <f>IF(AI220&lt;&gt;"",VLOOKUP(AI220,'DON GIA'!$M$1:$P$9,4,0),"")</f>
        <v>17000000</v>
      </c>
      <c r="AM220" s="554">
        <f t="shared" si="98"/>
        <v>17000000</v>
      </c>
      <c r="AN220" s="71"/>
      <c r="AO220" s="103"/>
      <c r="AP220" s="602" t="str">
        <f t="shared" si="87"/>
        <v/>
      </c>
      <c r="AQ220" s="59" t="s">
        <v>582</v>
      </c>
      <c r="AR220" s="59" t="s">
        <v>1918</v>
      </c>
      <c r="AS220" s="629"/>
    </row>
    <row r="221" spans="1:45" ht="187.5" outlineLevel="2">
      <c r="A221" s="72">
        <f t="shared" si="99"/>
        <v>16</v>
      </c>
      <c r="B221" s="552" t="str">
        <f>IF(C221&lt;&gt;"",COUNTA($C$9:C221),"")</f>
        <v/>
      </c>
      <c r="C221" s="552"/>
      <c r="D221" s="71" t="s">
        <v>71</v>
      </c>
      <c r="E221" s="103"/>
      <c r="F221" s="103"/>
      <c r="G221" s="103"/>
      <c r="H221" s="103"/>
      <c r="I221" s="103"/>
      <c r="J221" s="103"/>
      <c r="K221" s="107"/>
      <c r="L221" s="105" t="s">
        <v>35</v>
      </c>
      <c r="M221" s="554" t="str">
        <f>IF(K221&lt;&gt;"",VLOOKUP(K221,'DON GIA'!$S$1:$U$19,3,0),"")</f>
        <v/>
      </c>
      <c r="N221" s="554" t="str">
        <f>IF(K221&lt;&gt;"",VLOOKUP(K221,'DON GIA'!$S$1:$V$19,4,0),"")</f>
        <v/>
      </c>
      <c r="O221" s="554" t="str">
        <f t="shared" si="94"/>
        <v/>
      </c>
      <c r="P221" s="554" t="str">
        <f t="shared" si="95"/>
        <v/>
      </c>
      <c r="Q221" s="71" t="s">
        <v>35</v>
      </c>
      <c r="R221" s="103"/>
      <c r="S221" s="103"/>
      <c r="T221" s="554" t="str">
        <f>IF(Q221&lt;&gt;"",VLOOKUP(Q221,'DON GIA'!$H$1:$K$103,4,0),"")</f>
        <v/>
      </c>
      <c r="U221" s="554" t="str">
        <f t="shared" si="96"/>
        <v/>
      </c>
      <c r="V221" s="554"/>
      <c r="W221" s="107" t="s">
        <v>1063</v>
      </c>
      <c r="X221" s="103" t="s">
        <v>27</v>
      </c>
      <c r="Y221" s="108">
        <v>30.8</v>
      </c>
      <c r="Z221" s="109"/>
      <c r="AA221" s="554">
        <f>IF(W221&lt;&gt;"",VLOOKUP(W221,'DON GIA'!$A$1:$D$346,4,0),"")</f>
        <v>3941166</v>
      </c>
      <c r="AB221" s="554">
        <f t="shared" si="97"/>
        <v>121387912.8</v>
      </c>
      <c r="AC221" s="71"/>
      <c r="AD221" s="71" t="s">
        <v>29</v>
      </c>
      <c r="AE221" s="71" t="s">
        <v>30</v>
      </c>
      <c r="AF221" s="71" t="s">
        <v>31</v>
      </c>
      <c r="AG221" s="71" t="s">
        <v>136</v>
      </c>
      <c r="AH221" s="103" t="s">
        <v>33</v>
      </c>
      <c r="AI221" s="71"/>
      <c r="AJ221" s="103"/>
      <c r="AK221" s="103"/>
      <c r="AL221" s="554" t="str">
        <f>IF(AI221&lt;&gt;"",VLOOKUP(AI221,'DON GIA'!$M$1:$P$9,4,0),"")</f>
        <v/>
      </c>
      <c r="AM221" s="554" t="str">
        <f t="shared" si="98"/>
        <v/>
      </c>
      <c r="AN221" s="71"/>
      <c r="AO221" s="103"/>
      <c r="AP221" s="602" t="str">
        <f t="shared" si="87"/>
        <v/>
      </c>
      <c r="AQ221" s="107" t="s">
        <v>583</v>
      </c>
      <c r="AR221" s="107" t="s">
        <v>1914</v>
      </c>
      <c r="AS221" s="593"/>
    </row>
    <row r="222" spans="1:45" ht="116.25" outlineLevel="2">
      <c r="A222" s="72">
        <f t="shared" si="99"/>
        <v>16</v>
      </c>
      <c r="B222" s="552" t="str">
        <f>IF(C222&lt;&gt;"",COUNTA($C$9:C222),"")</f>
        <v/>
      </c>
      <c r="C222" s="552"/>
      <c r="D222" s="71" t="s">
        <v>230</v>
      </c>
      <c r="E222" s="103"/>
      <c r="F222" s="103"/>
      <c r="G222" s="103"/>
      <c r="H222" s="103"/>
      <c r="I222" s="103"/>
      <c r="J222" s="103"/>
      <c r="K222" s="107"/>
      <c r="L222" s="105" t="s">
        <v>35</v>
      </c>
      <c r="M222" s="554" t="str">
        <f>IF(K222&lt;&gt;"",VLOOKUP(K222,'DON GIA'!$S$1:$U$19,3,0),"")</f>
        <v/>
      </c>
      <c r="N222" s="554" t="str">
        <f>IF(K222&lt;&gt;"",VLOOKUP(K222,'DON GIA'!$S$1:$V$19,4,0),"")</f>
        <v/>
      </c>
      <c r="O222" s="554" t="str">
        <f t="shared" si="94"/>
        <v/>
      </c>
      <c r="P222" s="554" t="str">
        <f t="shared" si="95"/>
        <v/>
      </c>
      <c r="Q222" s="71" t="s">
        <v>35</v>
      </c>
      <c r="R222" s="103"/>
      <c r="S222" s="103"/>
      <c r="T222" s="554" t="str">
        <f>IF(Q222&lt;&gt;"",VLOOKUP(Q222,'DON GIA'!$H$1:$K$103,4,0),"")</f>
        <v/>
      </c>
      <c r="U222" s="554" t="str">
        <f t="shared" si="96"/>
        <v/>
      </c>
      <c r="V222" s="554"/>
      <c r="W222" s="107" t="s">
        <v>1116</v>
      </c>
      <c r="X222" s="103" t="s">
        <v>27</v>
      </c>
      <c r="Y222" s="108">
        <v>34.72</v>
      </c>
      <c r="Z222" s="109"/>
      <c r="AA222" s="554">
        <f>IF(W222&lt;&gt;"",VLOOKUP(W222,'DON GIA'!$A$1:$D$346,4,0),"")</f>
        <v>330817</v>
      </c>
      <c r="AB222" s="554">
        <f t="shared" si="97"/>
        <v>11485966.24</v>
      </c>
      <c r="AC222" s="71"/>
      <c r="AD222" s="71"/>
      <c r="AE222" s="71"/>
      <c r="AF222" s="71"/>
      <c r="AG222" s="71"/>
      <c r="AH222" s="103"/>
      <c r="AI222" s="71"/>
      <c r="AJ222" s="103"/>
      <c r="AK222" s="103"/>
      <c r="AL222" s="554" t="str">
        <f>IF(AI222&lt;&gt;"",VLOOKUP(AI222,'DON GIA'!$M$1:$P$9,4,0),"")</f>
        <v/>
      </c>
      <c r="AM222" s="554" t="str">
        <f t="shared" si="98"/>
        <v/>
      </c>
      <c r="AN222" s="71"/>
      <c r="AO222" s="103"/>
      <c r="AP222" s="602" t="str">
        <f t="shared" si="87"/>
        <v/>
      </c>
      <c r="AQ222" s="59" t="s">
        <v>663</v>
      </c>
      <c r="AR222" s="59" t="s">
        <v>1915</v>
      </c>
      <c r="AS222" s="629"/>
    </row>
    <row r="223" spans="1:45" outlineLevel="2">
      <c r="A223" s="72">
        <f t="shared" si="99"/>
        <v>16</v>
      </c>
      <c r="B223" s="552" t="str">
        <f>IF(C223&lt;&gt;"",COUNTA($C$9:C223),"")</f>
        <v/>
      </c>
      <c r="C223" s="552"/>
      <c r="D223" s="71"/>
      <c r="E223" s="103"/>
      <c r="F223" s="103"/>
      <c r="G223" s="103"/>
      <c r="H223" s="103"/>
      <c r="I223" s="103"/>
      <c r="J223" s="103"/>
      <c r="K223" s="107"/>
      <c r="L223" s="105" t="s">
        <v>35</v>
      </c>
      <c r="M223" s="554" t="str">
        <f>IF(K223&lt;&gt;"",VLOOKUP(K223,'DON GIA'!$S$1:$U$19,3,0),"")</f>
        <v/>
      </c>
      <c r="N223" s="554" t="str">
        <f>IF(K223&lt;&gt;"",VLOOKUP(K223,'DON GIA'!$S$1:$V$19,4,0),"")</f>
        <v/>
      </c>
      <c r="O223" s="554" t="str">
        <f t="shared" si="94"/>
        <v/>
      </c>
      <c r="P223" s="554" t="str">
        <f t="shared" si="95"/>
        <v/>
      </c>
      <c r="Q223" s="71" t="s">
        <v>35</v>
      </c>
      <c r="R223" s="103"/>
      <c r="S223" s="103"/>
      <c r="T223" s="554" t="str">
        <f>IF(Q223&lt;&gt;"",VLOOKUP(Q223,'DON GIA'!$H$1:$K$103,4,0),"")</f>
        <v/>
      </c>
      <c r="U223" s="554" t="str">
        <f t="shared" si="96"/>
        <v/>
      </c>
      <c r="V223" s="554"/>
      <c r="W223" s="107" t="s">
        <v>1117</v>
      </c>
      <c r="X223" s="103" t="s">
        <v>27</v>
      </c>
      <c r="Y223" s="108">
        <v>30.8</v>
      </c>
      <c r="Z223" s="109"/>
      <c r="AA223" s="554">
        <f>IF(W223&lt;&gt;"",VLOOKUP(W223,'DON GIA'!$A$1:$D$346,4,0),"")</f>
        <v>109890</v>
      </c>
      <c r="AB223" s="554">
        <f t="shared" si="97"/>
        <v>3384612</v>
      </c>
      <c r="AC223" s="71"/>
      <c r="AD223" s="71"/>
      <c r="AE223" s="71"/>
      <c r="AF223" s="71"/>
      <c r="AG223" s="71"/>
      <c r="AH223" s="103"/>
      <c r="AI223" s="71"/>
      <c r="AJ223" s="103"/>
      <c r="AK223" s="103"/>
      <c r="AL223" s="554" t="str">
        <f>IF(AI223&lt;&gt;"",VLOOKUP(AI223,'DON GIA'!$M$1:$P$9,4,0),"")</f>
        <v/>
      </c>
      <c r="AM223" s="554" t="str">
        <f t="shared" si="98"/>
        <v/>
      </c>
      <c r="AN223" s="71"/>
      <c r="AO223" s="103"/>
      <c r="AP223" s="602" t="str">
        <f t="shared" si="87"/>
        <v/>
      </c>
      <c r="AQ223" s="585" t="s">
        <v>1911</v>
      </c>
      <c r="AR223" s="585"/>
      <c r="AS223" s="630"/>
    </row>
    <row r="224" spans="1:45" ht="37.5" outlineLevel="2">
      <c r="A224" s="72">
        <f t="shared" si="99"/>
        <v>16</v>
      </c>
      <c r="B224" s="552" t="str">
        <f>IF(C224&lt;&gt;"",COUNTA($C$9:C224),"")</f>
        <v/>
      </c>
      <c r="C224" s="552"/>
      <c r="D224" s="71"/>
      <c r="E224" s="103"/>
      <c r="F224" s="103"/>
      <c r="G224" s="103"/>
      <c r="H224" s="103"/>
      <c r="I224" s="103"/>
      <c r="J224" s="103"/>
      <c r="K224" s="107"/>
      <c r="L224" s="105" t="s">
        <v>35</v>
      </c>
      <c r="M224" s="554" t="str">
        <f>IF(K224&lt;&gt;"",VLOOKUP(K224,'DON GIA'!$S$1:$U$19,3,0),"")</f>
        <v/>
      </c>
      <c r="N224" s="554" t="str">
        <f>IF(K224&lt;&gt;"",VLOOKUP(K224,'DON GIA'!$S$1:$V$19,4,0),"")</f>
        <v/>
      </c>
      <c r="O224" s="554" t="str">
        <f t="shared" si="94"/>
        <v/>
      </c>
      <c r="P224" s="554" t="str">
        <f t="shared" si="95"/>
        <v/>
      </c>
      <c r="Q224" s="71" t="s">
        <v>35</v>
      </c>
      <c r="R224" s="103"/>
      <c r="S224" s="103"/>
      <c r="T224" s="554" t="str">
        <f>IF(Q224&lt;&gt;"",VLOOKUP(Q224,'DON GIA'!$H$1:$K$103,4,0),"")</f>
        <v/>
      </c>
      <c r="U224" s="554" t="str">
        <f t="shared" si="96"/>
        <v/>
      </c>
      <c r="V224" s="554"/>
      <c r="W224" s="107" t="s">
        <v>1118</v>
      </c>
      <c r="X224" s="103" t="s">
        <v>27</v>
      </c>
      <c r="Y224" s="108">
        <v>4.2</v>
      </c>
      <c r="Z224" s="109"/>
      <c r="AA224" s="554">
        <f>IF(W224&lt;&gt;"",VLOOKUP(W224,'DON GIA'!$A$1:$D$346,4,0),"")</f>
        <v>10375629</v>
      </c>
      <c r="AB224" s="554">
        <f t="shared" si="97"/>
        <v>43577641.800000004</v>
      </c>
      <c r="AC224" s="71"/>
      <c r="AD224" s="71"/>
      <c r="AE224" s="71"/>
      <c r="AF224" s="71" t="s">
        <v>31</v>
      </c>
      <c r="AG224" s="71"/>
      <c r="AH224" s="103" t="s">
        <v>219</v>
      </c>
      <c r="AI224" s="71"/>
      <c r="AJ224" s="103"/>
      <c r="AK224" s="103"/>
      <c r="AL224" s="554" t="str">
        <f>IF(AI224&lt;&gt;"",VLOOKUP(AI224,'DON GIA'!$M$1:$P$9,4,0),"")</f>
        <v/>
      </c>
      <c r="AM224" s="554" t="str">
        <f t="shared" si="98"/>
        <v/>
      </c>
      <c r="AN224" s="71"/>
      <c r="AO224" s="103"/>
      <c r="AP224" s="602" t="str">
        <f t="shared" si="87"/>
        <v/>
      </c>
      <c r="AQ224" s="584" t="s">
        <v>1930</v>
      </c>
      <c r="AR224" s="584"/>
      <c r="AS224" s="631"/>
    </row>
    <row r="225" spans="1:45" ht="56.25" outlineLevel="2">
      <c r="A225" s="72">
        <f t="shared" si="99"/>
        <v>16</v>
      </c>
      <c r="B225" s="552" t="str">
        <f>IF(C225&lt;&gt;"",COUNTA($C$9:C225),"")</f>
        <v/>
      </c>
      <c r="C225" s="552"/>
      <c r="D225" s="71"/>
      <c r="E225" s="103"/>
      <c r="F225" s="103"/>
      <c r="G225" s="103"/>
      <c r="H225" s="103"/>
      <c r="I225" s="103"/>
      <c r="J225" s="103"/>
      <c r="K225" s="107"/>
      <c r="L225" s="105" t="s">
        <v>35</v>
      </c>
      <c r="M225" s="554" t="str">
        <f>IF(K225&lt;&gt;"",VLOOKUP(K225,'DON GIA'!$S$1:$U$19,3,0),"")</f>
        <v/>
      </c>
      <c r="N225" s="554" t="str">
        <f>IF(K225&lt;&gt;"",VLOOKUP(K225,'DON GIA'!$S$1:$V$19,4,0),"")</f>
        <v/>
      </c>
      <c r="O225" s="554" t="str">
        <f t="shared" si="94"/>
        <v/>
      </c>
      <c r="P225" s="554" t="str">
        <f t="shared" si="95"/>
        <v/>
      </c>
      <c r="Q225" s="71" t="s">
        <v>35</v>
      </c>
      <c r="R225" s="103"/>
      <c r="S225" s="103"/>
      <c r="T225" s="554" t="str">
        <f>IF(Q225&lt;&gt;"",VLOOKUP(Q225,'DON GIA'!$H$1:$K$103,4,0),"")</f>
        <v/>
      </c>
      <c r="U225" s="554" t="str">
        <f t="shared" si="96"/>
        <v/>
      </c>
      <c r="V225" s="554"/>
      <c r="W225" s="107" t="s">
        <v>1119</v>
      </c>
      <c r="X225" s="103" t="s">
        <v>27</v>
      </c>
      <c r="Y225" s="108">
        <v>16.25</v>
      </c>
      <c r="Z225" s="109"/>
      <c r="AA225" s="554">
        <f>IF(W225&lt;&gt;"",VLOOKUP(W225,'DON GIA'!$A$1:$D$346,4,0),"")</f>
        <v>1238791</v>
      </c>
      <c r="AB225" s="554">
        <f t="shared" si="97"/>
        <v>20130353.75</v>
      </c>
      <c r="AC225" s="71"/>
      <c r="AD225" s="71"/>
      <c r="AE225" s="71"/>
      <c r="AF225" s="71"/>
      <c r="AG225" s="71"/>
      <c r="AH225" s="103"/>
      <c r="AI225" s="71"/>
      <c r="AJ225" s="103"/>
      <c r="AK225" s="103"/>
      <c r="AL225" s="554" t="str">
        <f>IF(AI225&lt;&gt;"",VLOOKUP(AI225,'DON GIA'!$M$1:$P$9,4,0),"")</f>
        <v/>
      </c>
      <c r="AM225" s="554" t="str">
        <f t="shared" si="98"/>
        <v/>
      </c>
      <c r="AN225" s="71"/>
      <c r="AO225" s="103"/>
      <c r="AP225" s="602" t="str">
        <f t="shared" si="87"/>
        <v/>
      </c>
      <c r="AQ225" s="107"/>
      <c r="AR225" s="107"/>
      <c r="AS225" s="593"/>
    </row>
    <row r="226" spans="1:45" outlineLevel="2">
      <c r="A226" s="72">
        <f t="shared" si="99"/>
        <v>16</v>
      </c>
      <c r="B226" s="552" t="str">
        <f>IF(C226&lt;&gt;"",COUNTA($C$9:C226),"")</f>
        <v/>
      </c>
      <c r="C226" s="552"/>
      <c r="D226" s="71"/>
      <c r="E226" s="103"/>
      <c r="F226" s="103"/>
      <c r="G226" s="103"/>
      <c r="H226" s="103"/>
      <c r="I226" s="103"/>
      <c r="J226" s="103"/>
      <c r="K226" s="107"/>
      <c r="L226" s="105" t="s">
        <v>35</v>
      </c>
      <c r="M226" s="554" t="str">
        <f>IF(K226&lt;&gt;"",VLOOKUP(K226,'DON GIA'!$S$1:$U$19,3,0),"")</f>
        <v/>
      </c>
      <c r="N226" s="554" t="str">
        <f>IF(K226&lt;&gt;"",VLOOKUP(K226,'DON GIA'!$S$1:$V$19,4,0),"")</f>
        <v/>
      </c>
      <c r="O226" s="554" t="str">
        <f t="shared" si="94"/>
        <v/>
      </c>
      <c r="P226" s="554" t="str">
        <f t="shared" si="95"/>
        <v/>
      </c>
      <c r="Q226" s="71" t="s">
        <v>35</v>
      </c>
      <c r="R226" s="103"/>
      <c r="S226" s="103"/>
      <c r="T226" s="554" t="str">
        <f>IF(Q226&lt;&gt;"",VLOOKUP(Q226,'DON GIA'!$H$1:$K$103,4,0),"")</f>
        <v/>
      </c>
      <c r="U226" s="554" t="str">
        <f t="shared" si="96"/>
        <v/>
      </c>
      <c r="V226" s="554"/>
      <c r="W226" s="107" t="s">
        <v>1120</v>
      </c>
      <c r="X226" s="103" t="s">
        <v>38</v>
      </c>
      <c r="Y226" s="108">
        <v>1.31</v>
      </c>
      <c r="Z226" s="109"/>
      <c r="AA226" s="554">
        <f>IF(W226&lt;&gt;"",VLOOKUP(W226,'DON GIA'!$A$1:$D$346,4,0),"")</f>
        <v>2523428</v>
      </c>
      <c r="AB226" s="554">
        <f t="shared" si="97"/>
        <v>3305690.68</v>
      </c>
      <c r="AC226" s="71"/>
      <c r="AD226" s="71"/>
      <c r="AE226" s="71"/>
      <c r="AF226" s="71"/>
      <c r="AG226" s="71"/>
      <c r="AH226" s="103"/>
      <c r="AI226" s="71"/>
      <c r="AJ226" s="103"/>
      <c r="AK226" s="103"/>
      <c r="AL226" s="554" t="str">
        <f>IF(AI226&lt;&gt;"",VLOOKUP(AI226,'DON GIA'!$M$1:$P$9,4,0),"")</f>
        <v/>
      </c>
      <c r="AM226" s="554" t="str">
        <f t="shared" si="98"/>
        <v/>
      </c>
      <c r="AN226" s="71"/>
      <c r="AO226" s="103"/>
      <c r="AP226" s="602" t="str">
        <f t="shared" si="87"/>
        <v/>
      </c>
      <c r="AQ226" s="107"/>
      <c r="AR226" s="107"/>
      <c r="AS226" s="593"/>
    </row>
    <row r="227" spans="1:45" outlineLevel="2">
      <c r="A227" s="72">
        <f t="shared" si="99"/>
        <v>16</v>
      </c>
      <c r="B227" s="552" t="str">
        <f>IF(C227&lt;&gt;"",COUNTA($C$9:C227),"")</f>
        <v/>
      </c>
      <c r="C227" s="552"/>
      <c r="D227" s="71"/>
      <c r="E227" s="103"/>
      <c r="F227" s="103"/>
      <c r="G227" s="103"/>
      <c r="H227" s="103"/>
      <c r="I227" s="103"/>
      <c r="J227" s="103"/>
      <c r="K227" s="107"/>
      <c r="L227" s="105" t="s">
        <v>35</v>
      </c>
      <c r="M227" s="554" t="str">
        <f>IF(K227&lt;&gt;"",VLOOKUP(K227,'DON GIA'!$S$1:$U$19,3,0),"")</f>
        <v/>
      </c>
      <c r="N227" s="554" t="str">
        <f>IF(K227&lt;&gt;"",VLOOKUP(K227,'DON GIA'!$S$1:$V$19,4,0),"")</f>
        <v/>
      </c>
      <c r="O227" s="554" t="str">
        <f t="shared" si="94"/>
        <v/>
      </c>
      <c r="P227" s="554" t="str">
        <f t="shared" si="95"/>
        <v/>
      </c>
      <c r="Q227" s="71" t="s">
        <v>35</v>
      </c>
      <c r="R227" s="103"/>
      <c r="S227" s="103"/>
      <c r="T227" s="554" t="str">
        <f>IF(Q227&lt;&gt;"",VLOOKUP(Q227,'DON GIA'!$H$1:$K$103,4,0),"")</f>
        <v/>
      </c>
      <c r="U227" s="554" t="str">
        <f t="shared" si="96"/>
        <v/>
      </c>
      <c r="V227" s="554"/>
      <c r="W227" s="107" t="s">
        <v>1121</v>
      </c>
      <c r="X227" s="103" t="s">
        <v>27</v>
      </c>
      <c r="Y227" s="108">
        <v>2.73</v>
      </c>
      <c r="Z227" s="109"/>
      <c r="AA227" s="554">
        <f>IF(W227&lt;&gt;"",VLOOKUP(W227,'DON GIA'!$A$1:$D$346,4,0),"")</f>
        <v>1398600</v>
      </c>
      <c r="AB227" s="554">
        <f t="shared" si="97"/>
        <v>3818178</v>
      </c>
      <c r="AC227" s="71"/>
      <c r="AD227" s="71"/>
      <c r="AE227" s="71"/>
      <c r="AF227" s="71"/>
      <c r="AG227" s="71"/>
      <c r="AH227" s="103"/>
      <c r="AI227" s="71"/>
      <c r="AJ227" s="103"/>
      <c r="AK227" s="103"/>
      <c r="AL227" s="554" t="str">
        <f>IF(AI227&lt;&gt;"",VLOOKUP(AI227,'DON GIA'!$M$1:$P$9,4,0),"")</f>
        <v/>
      </c>
      <c r="AM227" s="554" t="str">
        <f t="shared" si="98"/>
        <v/>
      </c>
      <c r="AN227" s="71"/>
      <c r="AO227" s="103"/>
      <c r="AP227" s="602" t="str">
        <f t="shared" si="87"/>
        <v/>
      </c>
      <c r="AQ227" s="107"/>
      <c r="AR227" s="107"/>
      <c r="AS227" s="593"/>
    </row>
    <row r="228" spans="1:45" outlineLevel="2">
      <c r="A228" s="72">
        <f t="shared" si="99"/>
        <v>16</v>
      </c>
      <c r="B228" s="552" t="str">
        <f>IF(C228&lt;&gt;"",COUNTA($C$9:C228),"")</f>
        <v/>
      </c>
      <c r="C228" s="552"/>
      <c r="D228" s="71"/>
      <c r="E228" s="103"/>
      <c r="F228" s="103"/>
      <c r="G228" s="103"/>
      <c r="H228" s="103"/>
      <c r="I228" s="103"/>
      <c r="J228" s="103"/>
      <c r="K228" s="107"/>
      <c r="L228" s="105" t="s">
        <v>35</v>
      </c>
      <c r="M228" s="554" t="str">
        <f>IF(K228&lt;&gt;"",VLOOKUP(K228,'DON GIA'!$S$1:$U$19,3,0),"")</f>
        <v/>
      </c>
      <c r="N228" s="554" t="str">
        <f>IF(K228&lt;&gt;"",VLOOKUP(K228,'DON GIA'!$S$1:$V$19,4,0),"")</f>
        <v/>
      </c>
      <c r="O228" s="554" t="str">
        <f t="shared" si="94"/>
        <v/>
      </c>
      <c r="P228" s="554" t="str">
        <f t="shared" si="95"/>
        <v/>
      </c>
      <c r="Q228" s="71" t="s">
        <v>35</v>
      </c>
      <c r="R228" s="103"/>
      <c r="S228" s="103"/>
      <c r="T228" s="554" t="str">
        <f>IF(Q228&lt;&gt;"",VLOOKUP(Q228,'DON GIA'!$H$1:$K$103,4,0),"")</f>
        <v/>
      </c>
      <c r="U228" s="554" t="str">
        <f t="shared" si="96"/>
        <v/>
      </c>
      <c r="V228" s="554"/>
      <c r="W228" s="107" t="s">
        <v>1122</v>
      </c>
      <c r="X228" s="103" t="s">
        <v>27</v>
      </c>
      <c r="Y228" s="108">
        <v>58.76</v>
      </c>
      <c r="Z228" s="109"/>
      <c r="AA228" s="554">
        <f>IF(W228&lt;&gt;"",VLOOKUP(W228,'DON GIA'!$A$1:$D$346,4,0),"")</f>
        <v>161275</v>
      </c>
      <c r="AB228" s="554">
        <f t="shared" si="97"/>
        <v>9476519</v>
      </c>
      <c r="AC228" s="71"/>
      <c r="AD228" s="71"/>
      <c r="AE228" s="71"/>
      <c r="AF228" s="71"/>
      <c r="AG228" s="71"/>
      <c r="AH228" s="103"/>
      <c r="AI228" s="71"/>
      <c r="AJ228" s="103"/>
      <c r="AK228" s="103"/>
      <c r="AL228" s="554" t="str">
        <f>IF(AI228&lt;&gt;"",VLOOKUP(AI228,'DON GIA'!$M$1:$P$9,4,0),"")</f>
        <v/>
      </c>
      <c r="AM228" s="554" t="str">
        <f t="shared" si="98"/>
        <v/>
      </c>
      <c r="AN228" s="71"/>
      <c r="AO228" s="103"/>
      <c r="AP228" s="602" t="str">
        <f t="shared" si="87"/>
        <v/>
      </c>
      <c r="AQ228" s="107"/>
      <c r="AR228" s="107"/>
      <c r="AS228" s="593"/>
    </row>
    <row r="229" spans="1:45" outlineLevel="2">
      <c r="A229" s="72">
        <f t="shared" si="99"/>
        <v>16</v>
      </c>
      <c r="B229" s="552" t="str">
        <f>IF(C229&lt;&gt;"",COUNTA($C$9:C229),"")</f>
        <v/>
      </c>
      <c r="C229" s="552"/>
      <c r="D229" s="71"/>
      <c r="E229" s="103"/>
      <c r="F229" s="103"/>
      <c r="G229" s="103"/>
      <c r="H229" s="103"/>
      <c r="I229" s="103"/>
      <c r="J229" s="103"/>
      <c r="K229" s="107"/>
      <c r="L229" s="105" t="s">
        <v>35</v>
      </c>
      <c r="M229" s="554" t="str">
        <f>IF(K229&lt;&gt;"",VLOOKUP(K229,'DON GIA'!$S$1:$U$19,3,0),"")</f>
        <v/>
      </c>
      <c r="N229" s="554" t="str">
        <f>IF(K229&lt;&gt;"",VLOOKUP(K229,'DON GIA'!$S$1:$V$19,4,0),"")</f>
        <v/>
      </c>
      <c r="O229" s="554" t="str">
        <f t="shared" si="94"/>
        <v/>
      </c>
      <c r="P229" s="554" t="str">
        <f t="shared" si="95"/>
        <v/>
      </c>
      <c r="Q229" s="71" t="s">
        <v>35</v>
      </c>
      <c r="R229" s="103"/>
      <c r="S229" s="103"/>
      <c r="T229" s="554" t="str">
        <f>IF(Q229&lt;&gt;"",VLOOKUP(Q229,'DON GIA'!$H$1:$K$103,4,0),"")</f>
        <v/>
      </c>
      <c r="U229" s="554" t="str">
        <f t="shared" si="96"/>
        <v/>
      </c>
      <c r="V229" s="554"/>
      <c r="W229" s="107" t="s">
        <v>1107</v>
      </c>
      <c r="X229" s="103" t="s">
        <v>27</v>
      </c>
      <c r="Y229" s="108">
        <v>20.28</v>
      </c>
      <c r="Z229" s="109"/>
      <c r="AA229" s="554">
        <f>IF(W229&lt;&gt;"",VLOOKUP(W229,'DON GIA'!$A$1:$D$346,4,0),"")</f>
        <v>109890</v>
      </c>
      <c r="AB229" s="554">
        <f t="shared" si="97"/>
        <v>2228569.2000000002</v>
      </c>
      <c r="AC229" s="71"/>
      <c r="AD229" s="71"/>
      <c r="AE229" s="71"/>
      <c r="AF229" s="71"/>
      <c r="AG229" s="71"/>
      <c r="AH229" s="103"/>
      <c r="AI229" s="71"/>
      <c r="AJ229" s="103"/>
      <c r="AK229" s="103"/>
      <c r="AL229" s="554" t="str">
        <f>IF(AI229&lt;&gt;"",VLOOKUP(AI229,'DON GIA'!$M$1:$P$9,4,0),"")</f>
        <v/>
      </c>
      <c r="AM229" s="554" t="str">
        <f t="shared" si="98"/>
        <v/>
      </c>
      <c r="AN229" s="71"/>
      <c r="AO229" s="103"/>
      <c r="AP229" s="602" t="str">
        <f t="shared" si="87"/>
        <v/>
      </c>
      <c r="AQ229" s="107"/>
      <c r="AR229" s="107"/>
      <c r="AS229" s="593"/>
    </row>
    <row r="230" spans="1:45" outlineLevel="2">
      <c r="A230" s="72">
        <f t="shared" si="99"/>
        <v>16</v>
      </c>
      <c r="B230" s="552" t="str">
        <f>IF(C230&lt;&gt;"",COUNTA($C$9:C230),"")</f>
        <v/>
      </c>
      <c r="C230" s="552"/>
      <c r="D230" s="61"/>
      <c r="E230" s="103"/>
      <c r="F230" s="103"/>
      <c r="G230" s="103"/>
      <c r="H230" s="103"/>
      <c r="I230" s="103"/>
      <c r="J230" s="103"/>
      <c r="K230" s="107"/>
      <c r="L230" s="105" t="s">
        <v>35</v>
      </c>
      <c r="M230" s="554" t="str">
        <f>IF(K230&lt;&gt;"",VLOOKUP(K230,'DON GIA'!$S$1:$U$19,3,0),"")</f>
        <v/>
      </c>
      <c r="N230" s="554" t="str">
        <f>IF(K230&lt;&gt;"",VLOOKUP(K230,'DON GIA'!$S$1:$V$19,4,0),"")</f>
        <v/>
      </c>
      <c r="O230" s="554" t="str">
        <f t="shared" si="94"/>
        <v/>
      </c>
      <c r="P230" s="554" t="str">
        <f t="shared" si="95"/>
        <v/>
      </c>
      <c r="Q230" s="71" t="s">
        <v>35</v>
      </c>
      <c r="R230" s="103"/>
      <c r="S230" s="103"/>
      <c r="T230" s="554" t="str">
        <f>IF(Q230&lt;&gt;"",VLOOKUP(Q230,'DON GIA'!$H$1:$K$103,4,0),"")</f>
        <v/>
      </c>
      <c r="U230" s="554" t="str">
        <f t="shared" si="96"/>
        <v/>
      </c>
      <c r="V230" s="554"/>
      <c r="W230" s="107" t="s">
        <v>1123</v>
      </c>
      <c r="X230" s="103" t="s">
        <v>27</v>
      </c>
      <c r="Y230" s="108">
        <v>126.3</v>
      </c>
      <c r="Z230" s="109"/>
      <c r="AA230" s="554">
        <f>IF(W230&lt;&gt;"",VLOOKUP(W230,'DON GIA'!$A$1:$D$346,4,0),"")</f>
        <v>282038</v>
      </c>
      <c r="AB230" s="554">
        <f t="shared" si="97"/>
        <v>35621399.399999999</v>
      </c>
      <c r="AC230" s="71"/>
      <c r="AD230" s="71"/>
      <c r="AE230" s="71"/>
      <c r="AF230" s="71"/>
      <c r="AG230" s="71"/>
      <c r="AH230" s="103"/>
      <c r="AI230" s="71"/>
      <c r="AJ230" s="103"/>
      <c r="AK230" s="103"/>
      <c r="AL230" s="554" t="str">
        <f>IF(AI230&lt;&gt;"",VLOOKUP(AI230,'DON GIA'!$M$1:$P$9,4,0),"")</f>
        <v/>
      </c>
      <c r="AM230" s="554" t="str">
        <f t="shared" si="98"/>
        <v/>
      </c>
      <c r="AN230" s="71"/>
      <c r="AO230" s="103"/>
      <c r="AP230" s="602" t="str">
        <f t="shared" si="87"/>
        <v/>
      </c>
      <c r="AQ230" s="107"/>
      <c r="AR230" s="107"/>
      <c r="AS230" s="593"/>
    </row>
    <row r="231" spans="1:45" ht="37.5" outlineLevel="2">
      <c r="A231" s="72">
        <f t="shared" si="99"/>
        <v>16</v>
      </c>
      <c r="B231" s="552" t="str">
        <f>IF(C231&lt;&gt;"",COUNTA($C$9:C231),"")</f>
        <v/>
      </c>
      <c r="C231" s="552"/>
      <c r="D231" s="71"/>
      <c r="E231" s="103"/>
      <c r="F231" s="103"/>
      <c r="G231" s="103"/>
      <c r="H231" s="103"/>
      <c r="I231" s="103"/>
      <c r="J231" s="103"/>
      <c r="K231" s="107"/>
      <c r="L231" s="105" t="s">
        <v>35</v>
      </c>
      <c r="M231" s="554" t="str">
        <f>IF(K231&lt;&gt;"",VLOOKUP(K231,'DON GIA'!$S$1:$U$19,3,0),"")</f>
        <v/>
      </c>
      <c r="N231" s="554" t="str">
        <f>IF(K231&lt;&gt;"",VLOOKUP(K231,'DON GIA'!$S$1:$V$19,4,0),"")</f>
        <v/>
      </c>
      <c r="O231" s="554" t="str">
        <f t="shared" si="94"/>
        <v/>
      </c>
      <c r="P231" s="554" t="str">
        <f t="shared" si="95"/>
        <v/>
      </c>
      <c r="Q231" s="71" t="s">
        <v>35</v>
      </c>
      <c r="R231" s="103"/>
      <c r="S231" s="103"/>
      <c r="T231" s="554" t="str">
        <f>IF(Q231&lt;&gt;"",VLOOKUP(Q231,'DON GIA'!$H$1:$K$103,4,0),"")</f>
        <v/>
      </c>
      <c r="U231" s="554" t="str">
        <f t="shared" si="96"/>
        <v/>
      </c>
      <c r="V231" s="554"/>
      <c r="W231" s="107" t="s">
        <v>1124</v>
      </c>
      <c r="X231" s="103" t="s">
        <v>38</v>
      </c>
      <c r="Y231" s="108">
        <v>1.702</v>
      </c>
      <c r="Z231" s="109"/>
      <c r="AA231" s="554">
        <f>IF(W231&lt;&gt;"",VLOOKUP(W231,'DON GIA'!$A$1:$D$346,4,0),"")</f>
        <v>2523428</v>
      </c>
      <c r="AB231" s="554">
        <f t="shared" si="97"/>
        <v>4294874.4560000002</v>
      </c>
      <c r="AC231" s="71"/>
      <c r="AD231" s="71"/>
      <c r="AE231" s="71"/>
      <c r="AF231" s="71"/>
      <c r="AG231" s="71"/>
      <c r="AH231" s="103"/>
      <c r="AI231" s="71"/>
      <c r="AJ231" s="103"/>
      <c r="AK231" s="103"/>
      <c r="AL231" s="554" t="str">
        <f>IF(AI231&lt;&gt;"",VLOOKUP(AI231,'DON GIA'!$M$1:$P$9,4,0),"")</f>
        <v/>
      </c>
      <c r="AM231" s="554" t="str">
        <f t="shared" si="98"/>
        <v/>
      </c>
      <c r="AN231" s="71"/>
      <c r="AO231" s="103"/>
      <c r="AP231" s="602" t="str">
        <f t="shared" si="87"/>
        <v/>
      </c>
      <c r="AQ231" s="107"/>
      <c r="AR231" s="107"/>
      <c r="AS231" s="593"/>
    </row>
    <row r="232" spans="1:45" outlineLevel="2">
      <c r="A232" s="72">
        <f t="shared" si="99"/>
        <v>16</v>
      </c>
      <c r="B232" s="552" t="str">
        <f>IF(C232&lt;&gt;"",COUNTA($C$9:C232),"")</f>
        <v/>
      </c>
      <c r="C232" s="552"/>
      <c r="D232" s="71"/>
      <c r="E232" s="103"/>
      <c r="F232" s="103"/>
      <c r="G232" s="103"/>
      <c r="H232" s="103"/>
      <c r="I232" s="103"/>
      <c r="J232" s="103"/>
      <c r="K232" s="107"/>
      <c r="L232" s="105" t="s">
        <v>35</v>
      </c>
      <c r="M232" s="554" t="str">
        <f>IF(K232&lt;&gt;"",VLOOKUP(K232,'DON GIA'!$S$1:$U$19,3,0),"")</f>
        <v/>
      </c>
      <c r="N232" s="554" t="str">
        <f>IF(K232&lt;&gt;"",VLOOKUP(K232,'DON GIA'!$S$1:$V$19,4,0),"")</f>
        <v/>
      </c>
      <c r="O232" s="554" t="str">
        <f t="shared" si="94"/>
        <v/>
      </c>
      <c r="P232" s="554" t="str">
        <f t="shared" si="95"/>
        <v/>
      </c>
      <c r="Q232" s="71" t="s">
        <v>35</v>
      </c>
      <c r="R232" s="103"/>
      <c r="S232" s="103"/>
      <c r="T232" s="554" t="str">
        <f>IF(Q232&lt;&gt;"",VLOOKUP(Q232,'DON GIA'!$H$1:$K$103,4,0),"")</f>
        <v/>
      </c>
      <c r="U232" s="554" t="str">
        <f t="shared" si="96"/>
        <v/>
      </c>
      <c r="V232" s="554"/>
      <c r="W232" s="107" t="s">
        <v>1125</v>
      </c>
      <c r="X232" s="103" t="s">
        <v>27</v>
      </c>
      <c r="Y232" s="108">
        <v>7.8</v>
      </c>
      <c r="Z232" s="109"/>
      <c r="AA232" s="554">
        <f>IF(W232&lt;&gt;"",VLOOKUP(W232,'DON GIA'!$A$1:$D$346,4,0),"")</f>
        <v>282038</v>
      </c>
      <c r="AB232" s="554">
        <f t="shared" si="97"/>
        <v>2199896.4</v>
      </c>
      <c r="AC232" s="71"/>
      <c r="AD232" s="71"/>
      <c r="AE232" s="71"/>
      <c r="AF232" s="71"/>
      <c r="AG232" s="71"/>
      <c r="AH232" s="103"/>
      <c r="AI232" s="71"/>
      <c r="AJ232" s="103"/>
      <c r="AK232" s="103"/>
      <c r="AL232" s="554" t="str">
        <f>IF(AI232&lt;&gt;"",VLOOKUP(AI232,'DON GIA'!$M$1:$P$9,4,0),"")</f>
        <v/>
      </c>
      <c r="AM232" s="554" t="str">
        <f t="shared" si="98"/>
        <v/>
      </c>
      <c r="AN232" s="71"/>
      <c r="AO232" s="103"/>
      <c r="AP232" s="602" t="str">
        <f t="shared" si="87"/>
        <v/>
      </c>
      <c r="AQ232" s="107"/>
      <c r="AR232" s="107"/>
      <c r="AS232" s="593"/>
    </row>
    <row r="233" spans="1:45" ht="37.5" outlineLevel="2">
      <c r="A233" s="72">
        <f t="shared" si="99"/>
        <v>16</v>
      </c>
      <c r="B233" s="552" t="str">
        <f>IF(C233&lt;&gt;"",COUNTA($C$9:C233),"")</f>
        <v/>
      </c>
      <c r="C233" s="552"/>
      <c r="D233" s="71"/>
      <c r="E233" s="103"/>
      <c r="F233" s="103"/>
      <c r="G233" s="103"/>
      <c r="H233" s="103"/>
      <c r="I233" s="103"/>
      <c r="J233" s="103"/>
      <c r="K233" s="107"/>
      <c r="L233" s="105" t="s">
        <v>35</v>
      </c>
      <c r="M233" s="554" t="str">
        <f>IF(K233&lt;&gt;"",VLOOKUP(K233,'DON GIA'!$S$1:$U$19,3,0),"")</f>
        <v/>
      </c>
      <c r="N233" s="554" t="str">
        <f>IF(K233&lt;&gt;"",VLOOKUP(K233,'DON GIA'!$S$1:$V$19,4,0),"")</f>
        <v/>
      </c>
      <c r="O233" s="554" t="str">
        <f t="shared" si="94"/>
        <v/>
      </c>
      <c r="P233" s="554" t="str">
        <f t="shared" si="95"/>
        <v/>
      </c>
      <c r="Q233" s="71" t="s">
        <v>35</v>
      </c>
      <c r="R233" s="103"/>
      <c r="S233" s="103"/>
      <c r="T233" s="554" t="str">
        <f>IF(Q233&lt;&gt;"",VLOOKUP(Q233,'DON GIA'!$H$1:$K$103,4,0),"")</f>
        <v/>
      </c>
      <c r="U233" s="554" t="str">
        <f t="shared" si="96"/>
        <v/>
      </c>
      <c r="V233" s="554"/>
      <c r="W233" s="107" t="s">
        <v>1126</v>
      </c>
      <c r="X233" s="103" t="s">
        <v>27</v>
      </c>
      <c r="Y233" s="108">
        <v>17</v>
      </c>
      <c r="Z233" s="109"/>
      <c r="AA233" s="554">
        <f>IF(W233&lt;&gt;"",VLOOKUP(W233,'DON GIA'!$A$1:$D$346,4,0),"")</f>
        <v>282038</v>
      </c>
      <c r="AB233" s="554">
        <f t="shared" si="97"/>
        <v>4794646</v>
      </c>
      <c r="AC233" s="71"/>
      <c r="AD233" s="71"/>
      <c r="AE233" s="71"/>
      <c r="AF233" s="71"/>
      <c r="AG233" s="71"/>
      <c r="AH233" s="103"/>
      <c r="AI233" s="71"/>
      <c r="AJ233" s="103"/>
      <c r="AK233" s="103"/>
      <c r="AL233" s="554" t="str">
        <f>IF(AI233&lt;&gt;"",VLOOKUP(AI233,'DON GIA'!$M$1:$P$9,4,0),"")</f>
        <v/>
      </c>
      <c r="AM233" s="554" t="str">
        <f t="shared" si="98"/>
        <v/>
      </c>
      <c r="AN233" s="71"/>
      <c r="AO233" s="103"/>
      <c r="AP233" s="602" t="str">
        <f t="shared" si="87"/>
        <v/>
      </c>
      <c r="AQ233" s="107"/>
      <c r="AR233" s="107"/>
      <c r="AS233" s="593"/>
    </row>
    <row r="234" spans="1:45" ht="37.5" outlineLevel="2">
      <c r="A234" s="72">
        <f t="shared" si="99"/>
        <v>16</v>
      </c>
      <c r="B234" s="552" t="str">
        <f>IF(C234&lt;&gt;"",COUNTA($C$9:C234),"")</f>
        <v/>
      </c>
      <c r="C234" s="552"/>
      <c r="D234" s="71"/>
      <c r="E234" s="103"/>
      <c r="F234" s="103"/>
      <c r="G234" s="103"/>
      <c r="H234" s="103"/>
      <c r="I234" s="103"/>
      <c r="J234" s="103"/>
      <c r="K234" s="107"/>
      <c r="L234" s="105" t="s">
        <v>35</v>
      </c>
      <c r="M234" s="554" t="str">
        <f>IF(K234&lt;&gt;"",VLOOKUP(K234,'DON GIA'!$S$1:$U$19,3,0),"")</f>
        <v/>
      </c>
      <c r="N234" s="554" t="str">
        <f>IF(K234&lt;&gt;"",VLOOKUP(K234,'DON GIA'!$S$1:$V$19,4,0),"")</f>
        <v/>
      </c>
      <c r="O234" s="554" t="str">
        <f t="shared" si="94"/>
        <v/>
      </c>
      <c r="P234" s="554" t="str">
        <f t="shared" si="95"/>
        <v/>
      </c>
      <c r="Q234" s="71" t="s">
        <v>35</v>
      </c>
      <c r="R234" s="103"/>
      <c r="S234" s="103"/>
      <c r="T234" s="554" t="str">
        <f>IF(Q234&lt;&gt;"",VLOOKUP(Q234,'DON GIA'!$H$1:$K$103,4,0),"")</f>
        <v/>
      </c>
      <c r="U234" s="554" t="str">
        <f t="shared" si="96"/>
        <v/>
      </c>
      <c r="V234" s="554"/>
      <c r="W234" s="107" t="s">
        <v>1127</v>
      </c>
      <c r="X234" s="103" t="s">
        <v>27</v>
      </c>
      <c r="Y234" s="108">
        <v>3</v>
      </c>
      <c r="Z234" s="109"/>
      <c r="AA234" s="554">
        <f>IF(W234&lt;&gt;"",VLOOKUP(W234,'DON GIA'!$A$1:$D$346,4,0),"")</f>
        <v>10375629</v>
      </c>
      <c r="AB234" s="554">
        <f t="shared" si="97"/>
        <v>31126887</v>
      </c>
      <c r="AC234" s="71"/>
      <c r="AD234" s="71"/>
      <c r="AE234" s="71"/>
      <c r="AF234" s="71"/>
      <c r="AG234" s="71"/>
      <c r="AH234" s="103"/>
      <c r="AI234" s="71"/>
      <c r="AJ234" s="103"/>
      <c r="AK234" s="103"/>
      <c r="AL234" s="554" t="str">
        <f>IF(AI234&lt;&gt;"",VLOOKUP(AI234,'DON GIA'!$M$1:$P$9,4,0),"")</f>
        <v/>
      </c>
      <c r="AM234" s="554" t="str">
        <f t="shared" si="98"/>
        <v/>
      </c>
      <c r="AN234" s="71"/>
      <c r="AO234" s="103"/>
      <c r="AP234" s="602" t="str">
        <f t="shared" si="87"/>
        <v/>
      </c>
      <c r="AQ234" s="107"/>
      <c r="AR234" s="107"/>
      <c r="AS234" s="593"/>
    </row>
    <row r="235" spans="1:45" outlineLevel="2">
      <c r="A235" s="72">
        <f t="shared" si="99"/>
        <v>16</v>
      </c>
      <c r="B235" s="552" t="str">
        <f>IF(C235&lt;&gt;"",COUNTA($C$9:C235),"")</f>
        <v/>
      </c>
      <c r="C235" s="552"/>
      <c r="D235" s="71"/>
      <c r="E235" s="103"/>
      <c r="F235" s="103"/>
      <c r="G235" s="103"/>
      <c r="H235" s="103"/>
      <c r="I235" s="103"/>
      <c r="J235" s="103"/>
      <c r="K235" s="107"/>
      <c r="L235" s="105" t="s">
        <v>35</v>
      </c>
      <c r="M235" s="554" t="str">
        <f>IF(K235&lt;&gt;"",VLOOKUP(K235,'DON GIA'!$S$1:$U$19,3,0),"")</f>
        <v/>
      </c>
      <c r="N235" s="554" t="str">
        <f>IF(K235&lt;&gt;"",VLOOKUP(K235,'DON GIA'!$S$1:$V$19,4,0),"")</f>
        <v/>
      </c>
      <c r="O235" s="554" t="str">
        <f t="shared" si="94"/>
        <v/>
      </c>
      <c r="P235" s="554" t="str">
        <f t="shared" si="95"/>
        <v/>
      </c>
      <c r="Q235" s="71" t="s">
        <v>35</v>
      </c>
      <c r="R235" s="103"/>
      <c r="S235" s="103"/>
      <c r="T235" s="554" t="str">
        <f>IF(Q235&lt;&gt;"",VLOOKUP(Q235,'DON GIA'!$H$1:$K$103,4,0),"")</f>
        <v/>
      </c>
      <c r="U235" s="554" t="str">
        <f t="shared" si="96"/>
        <v/>
      </c>
      <c r="V235" s="554"/>
      <c r="W235" s="107" t="s">
        <v>1128</v>
      </c>
      <c r="X235" s="103" t="s">
        <v>38</v>
      </c>
      <c r="Y235" s="108">
        <v>1.6339999999999999</v>
      </c>
      <c r="Z235" s="109"/>
      <c r="AA235" s="554">
        <f>IF(W235&lt;&gt;"",VLOOKUP(W235,'DON GIA'!$A$1:$D$346,4,0),"")</f>
        <v>2523428</v>
      </c>
      <c r="AB235" s="554">
        <f t="shared" si="97"/>
        <v>4123281.352</v>
      </c>
      <c r="AC235" s="71"/>
      <c r="AD235" s="71"/>
      <c r="AE235" s="71"/>
      <c r="AF235" s="71"/>
      <c r="AG235" s="71"/>
      <c r="AH235" s="103"/>
      <c r="AI235" s="71"/>
      <c r="AJ235" s="103"/>
      <c r="AK235" s="103"/>
      <c r="AL235" s="554" t="str">
        <f>IF(AI235&lt;&gt;"",VLOOKUP(AI235,'DON GIA'!$M$1:$P$9,4,0),"")</f>
        <v/>
      </c>
      <c r="AM235" s="554" t="str">
        <f t="shared" si="98"/>
        <v/>
      </c>
      <c r="AN235" s="71"/>
      <c r="AO235" s="103"/>
      <c r="AP235" s="602" t="str">
        <f t="shared" si="87"/>
        <v/>
      </c>
      <c r="AQ235" s="107"/>
      <c r="AR235" s="107"/>
      <c r="AS235" s="593"/>
    </row>
    <row r="236" spans="1:45" outlineLevel="2">
      <c r="A236" s="72">
        <f t="shared" si="99"/>
        <v>16</v>
      </c>
      <c r="B236" s="552" t="str">
        <f>IF(C236&lt;&gt;"",COUNTA($C$9:C236),"")</f>
        <v/>
      </c>
      <c r="C236" s="552"/>
      <c r="D236" s="71"/>
      <c r="E236" s="103"/>
      <c r="F236" s="103"/>
      <c r="G236" s="103"/>
      <c r="H236" s="103"/>
      <c r="I236" s="103"/>
      <c r="J236" s="103"/>
      <c r="K236" s="107"/>
      <c r="L236" s="105" t="s">
        <v>35</v>
      </c>
      <c r="M236" s="554" t="str">
        <f>IF(K236&lt;&gt;"",VLOOKUP(K236,'DON GIA'!$S$1:$U$19,3,0),"")</f>
        <v/>
      </c>
      <c r="N236" s="554" t="str">
        <f>IF(K236&lt;&gt;"",VLOOKUP(K236,'DON GIA'!$S$1:$V$19,4,0),"")</f>
        <v/>
      </c>
      <c r="O236" s="554" t="str">
        <f t="shared" si="94"/>
        <v/>
      </c>
      <c r="P236" s="554" t="str">
        <f t="shared" si="95"/>
        <v/>
      </c>
      <c r="Q236" s="71" t="s">
        <v>35</v>
      </c>
      <c r="R236" s="103"/>
      <c r="S236" s="103"/>
      <c r="T236" s="554" t="str">
        <f>IF(Q236&lt;&gt;"",VLOOKUP(Q236,'DON GIA'!$H$1:$K$103,4,0),"")</f>
        <v/>
      </c>
      <c r="U236" s="554" t="str">
        <f t="shared" si="96"/>
        <v/>
      </c>
      <c r="V236" s="554"/>
      <c r="W236" s="107" t="s">
        <v>996</v>
      </c>
      <c r="X236" s="103" t="s">
        <v>42</v>
      </c>
      <c r="Y236" s="108">
        <v>1</v>
      </c>
      <c r="Z236" s="109"/>
      <c r="AA236" s="554" t="str">
        <f>IF(W236&lt;&gt;"",VLOOKUP(W236,'DON GIA'!$A$1:$D$346,4,0),"")</f>
        <v>chưa có giá</v>
      </c>
      <c r="AB236" s="554" t="str">
        <f t="shared" si="97"/>
        <v/>
      </c>
      <c r="AC236" s="71"/>
      <c r="AD236" s="71"/>
      <c r="AE236" s="71"/>
      <c r="AF236" s="71"/>
      <c r="AG236" s="71"/>
      <c r="AH236" s="103"/>
      <c r="AI236" s="71"/>
      <c r="AJ236" s="103"/>
      <c r="AK236" s="103"/>
      <c r="AL236" s="554" t="str">
        <f>IF(AI236&lt;&gt;"",VLOOKUP(AI236,'DON GIA'!$M$1:$P$9,4,0),"")</f>
        <v/>
      </c>
      <c r="AM236" s="554" t="str">
        <f t="shared" si="98"/>
        <v/>
      </c>
      <c r="AN236" s="71"/>
      <c r="AO236" s="103"/>
      <c r="AP236" s="602" t="str">
        <f t="shared" si="87"/>
        <v/>
      </c>
      <c r="AQ236" s="107"/>
      <c r="AR236" s="107"/>
      <c r="AS236" s="593"/>
    </row>
    <row r="237" spans="1:45" outlineLevel="2">
      <c r="A237" s="72">
        <f t="shared" si="99"/>
        <v>16</v>
      </c>
      <c r="B237" s="552" t="str">
        <f>IF(C237&lt;&gt;"",COUNTA($C$9:C237),"")</f>
        <v/>
      </c>
      <c r="C237" s="552"/>
      <c r="D237" s="71"/>
      <c r="E237" s="103"/>
      <c r="F237" s="103"/>
      <c r="G237" s="103"/>
      <c r="H237" s="103"/>
      <c r="I237" s="103"/>
      <c r="J237" s="103"/>
      <c r="K237" s="107"/>
      <c r="L237" s="105" t="s">
        <v>35</v>
      </c>
      <c r="M237" s="554" t="str">
        <f>IF(K237&lt;&gt;"",VLOOKUP(K237,'DON GIA'!$S$1:$U$19,3,0),"")</f>
        <v/>
      </c>
      <c r="N237" s="554" t="str">
        <f>IF(K237&lt;&gt;"",VLOOKUP(K237,'DON GIA'!$S$1:$V$19,4,0),"")</f>
        <v/>
      </c>
      <c r="O237" s="554" t="str">
        <f t="shared" si="94"/>
        <v/>
      </c>
      <c r="P237" s="554" t="str">
        <f t="shared" si="95"/>
        <v/>
      </c>
      <c r="Q237" s="71" t="s">
        <v>35</v>
      </c>
      <c r="R237" s="103"/>
      <c r="S237" s="103"/>
      <c r="T237" s="554" t="str">
        <f>IF(Q237&lt;&gt;"",VLOOKUP(Q237,'DON GIA'!$H$1:$K$103,4,0),"")</f>
        <v/>
      </c>
      <c r="U237" s="554" t="str">
        <f t="shared" si="96"/>
        <v/>
      </c>
      <c r="V237" s="554"/>
      <c r="W237" s="107"/>
      <c r="X237" s="103"/>
      <c r="Y237" s="108"/>
      <c r="Z237" s="109"/>
      <c r="AA237" s="554" t="str">
        <f>IF(W237&lt;&gt;"",VLOOKUP(W237,'DON GIA'!$A$1:$D$346,4,0),"")</f>
        <v/>
      </c>
      <c r="AB237" s="554" t="str">
        <f t="shared" si="97"/>
        <v/>
      </c>
      <c r="AC237" s="71"/>
      <c r="AD237" s="71"/>
      <c r="AE237" s="71"/>
      <c r="AF237" s="71"/>
      <c r="AG237" s="71"/>
      <c r="AH237" s="103"/>
      <c r="AI237" s="71"/>
      <c r="AJ237" s="103"/>
      <c r="AK237" s="103"/>
      <c r="AL237" s="554" t="str">
        <f>IF(AI237&lt;&gt;"",VLOOKUP(AI237,'DON GIA'!$M$1:$P$9,4,0),"")</f>
        <v/>
      </c>
      <c r="AM237" s="554" t="str">
        <f t="shared" si="98"/>
        <v/>
      </c>
      <c r="AN237" s="71"/>
      <c r="AO237" s="103"/>
      <c r="AP237" s="602" t="str">
        <f t="shared" si="87"/>
        <v/>
      </c>
      <c r="AQ237" s="107"/>
      <c r="AR237" s="107"/>
      <c r="AS237" s="593"/>
    </row>
    <row r="238" spans="1:45" outlineLevel="1">
      <c r="A238" s="84" t="s">
        <v>2143</v>
      </c>
      <c r="B238" s="552"/>
      <c r="C238" s="552"/>
      <c r="D238" s="61"/>
      <c r="E238" s="162"/>
      <c r="F238" s="103"/>
      <c r="G238" s="162"/>
      <c r="H238" s="162"/>
      <c r="I238" s="162"/>
      <c r="J238" s="162"/>
      <c r="K238" s="129"/>
      <c r="L238" s="167">
        <f>SUBTOTAL(9,L239:L252)</f>
        <v>135.5</v>
      </c>
      <c r="M238" s="553"/>
      <c r="N238" s="553"/>
      <c r="O238" s="553">
        <f>SUBTOTAL(9,O239:O252)</f>
        <v>227504500</v>
      </c>
      <c r="P238" s="553">
        <f>SUBTOTAL(9,P239:P252)</f>
        <v>0</v>
      </c>
      <c r="Q238" s="61"/>
      <c r="R238" s="162"/>
      <c r="S238" s="162">
        <f>SUBTOTAL(9,S239:S252)</f>
        <v>0</v>
      </c>
      <c r="T238" s="553"/>
      <c r="U238" s="553">
        <f>SUBTOTAL(9,U239:U252)</f>
        <v>0</v>
      </c>
      <c r="V238" s="553"/>
      <c r="W238" s="129"/>
      <c r="X238" s="162"/>
      <c r="Y238" s="169">
        <f>SUBTOTAL(9,Y239:Y252)</f>
        <v>401.58900000000006</v>
      </c>
      <c r="Z238" s="170">
        <f>SUBTOTAL(9,Z239:Z252)</f>
        <v>0</v>
      </c>
      <c r="AA238" s="553"/>
      <c r="AB238" s="553">
        <f>SUBTOTAL(9,AB239:AB252)</f>
        <v>490946985.07199997</v>
      </c>
      <c r="AC238" s="71"/>
      <c r="AD238" s="71"/>
      <c r="AE238" s="71"/>
      <c r="AF238" s="71"/>
      <c r="AG238" s="71"/>
      <c r="AH238" s="103"/>
      <c r="AI238" s="61"/>
      <c r="AJ238" s="162"/>
      <c r="AK238" s="162">
        <f>SUBTOTAL(9,AK239:AK252)</f>
        <v>2</v>
      </c>
      <c r="AL238" s="553"/>
      <c r="AM238" s="553">
        <f>SUBTOTAL(9,AM239:AM252)</f>
        <v>29895920</v>
      </c>
      <c r="AN238" s="61"/>
      <c r="AO238" s="162">
        <f>SUBTOTAL(9,AO239:AO252)</f>
        <v>1</v>
      </c>
      <c r="AP238" s="602">
        <f t="shared" si="87"/>
        <v>748347405.07200003</v>
      </c>
      <c r="AQ238" s="111"/>
      <c r="AR238" s="111"/>
      <c r="AS238" s="628"/>
    </row>
    <row r="239" spans="1:45" ht="56.25" outlineLevel="2">
      <c r="A239" s="72">
        <f>IF(B239&lt;&gt;"",B239,A237)</f>
        <v>17</v>
      </c>
      <c r="B239" s="552">
        <f>IF(C239&lt;&gt;"",COUNTA($C$9:C239),"")</f>
        <v>17</v>
      </c>
      <c r="C239" s="552">
        <v>439</v>
      </c>
      <c r="D239" s="61" t="s">
        <v>277</v>
      </c>
      <c r="E239" s="103">
        <v>1</v>
      </c>
      <c r="F239" s="103"/>
      <c r="G239" s="103">
        <v>424</v>
      </c>
      <c r="H239" s="103">
        <v>79</v>
      </c>
      <c r="I239" s="103" t="s">
        <v>223</v>
      </c>
      <c r="J239" s="103" t="s">
        <v>224</v>
      </c>
      <c r="K239" s="107" t="s">
        <v>973</v>
      </c>
      <c r="L239" s="105">
        <v>135.5</v>
      </c>
      <c r="M239" s="554">
        <f>IF(K239&lt;&gt;"",VLOOKUP(K239,'DON GIA'!$S$1:$U$19,3,0),"")</f>
        <v>1679000</v>
      </c>
      <c r="N239" s="554">
        <f>IF(K239&lt;&gt;"",VLOOKUP(K239,'DON GIA'!$S$1:$V$19,4,0),"")</f>
        <v>0</v>
      </c>
      <c r="O239" s="554">
        <f t="shared" ref="O239:O252" si="100">IF(K239&lt;&gt;"",L239*M239,"")</f>
        <v>227504500</v>
      </c>
      <c r="P239" s="554">
        <f t="shared" ref="P239:P252" si="101">IF(K239&lt;&gt;"",L239*N239,"")</f>
        <v>0</v>
      </c>
      <c r="Q239" s="71" t="s">
        <v>35</v>
      </c>
      <c r="R239" s="103"/>
      <c r="S239" s="103"/>
      <c r="T239" s="554" t="str">
        <f>IF(Q239&lt;&gt;"",VLOOKUP(Q239,'DON GIA'!$H$1:$K$103,4,0),"")</f>
        <v/>
      </c>
      <c r="U239" s="554" t="str">
        <f t="shared" ref="U239:U252" si="102">IF(Q239&lt;&gt;"",IF(ISNUMBER(T239),S239*T239,""),"")</f>
        <v/>
      </c>
      <c r="V239" s="554" t="s">
        <v>2163</v>
      </c>
      <c r="W239" s="107" t="s">
        <v>1063</v>
      </c>
      <c r="X239" s="103" t="s">
        <v>27</v>
      </c>
      <c r="Y239" s="108">
        <f>4.42+88.4</f>
        <v>92.820000000000007</v>
      </c>
      <c r="Z239" s="109"/>
      <c r="AA239" s="554">
        <f>IF(W239&lt;&gt;"",VLOOKUP(W239,'DON GIA'!$A$1:$D$346,4,0),"")</f>
        <v>3941166</v>
      </c>
      <c r="AB239" s="554">
        <f t="shared" ref="AB239:AB252" si="103">IF(W239&lt;&gt;"",IF(ISNUMBER(AA239),Y239*AA239,""),"")</f>
        <v>365819028.12</v>
      </c>
      <c r="AC239" s="71" t="s">
        <v>28</v>
      </c>
      <c r="AD239" s="71" t="s">
        <v>29</v>
      </c>
      <c r="AE239" s="71" t="s">
        <v>30</v>
      </c>
      <c r="AF239" s="71" t="s">
        <v>31</v>
      </c>
      <c r="AG239" s="71" t="s">
        <v>32</v>
      </c>
      <c r="AH239" s="103" t="s">
        <v>33</v>
      </c>
      <c r="AI239" s="71" t="s">
        <v>562</v>
      </c>
      <c r="AJ239" s="103" t="s">
        <v>409</v>
      </c>
      <c r="AK239" s="103">
        <v>1</v>
      </c>
      <c r="AL239" s="554">
        <f>IF(AI239&lt;&gt;"",VLOOKUP(AI239,'DON GIA'!$M$1:$P$9,4,0),"")</f>
        <v>12895920</v>
      </c>
      <c r="AM239" s="554">
        <f t="shared" ref="AM239:AM252" si="104">IF(AI239&lt;&gt;"",AK239*AL239,"")</f>
        <v>12895920</v>
      </c>
      <c r="AN239" s="71" t="s">
        <v>407</v>
      </c>
      <c r="AO239" s="103">
        <v>1</v>
      </c>
      <c r="AP239" s="602" t="str">
        <f t="shared" si="87"/>
        <v/>
      </c>
      <c r="AQ239" s="111" t="s">
        <v>690</v>
      </c>
      <c r="AR239" s="111" t="s">
        <v>1912</v>
      </c>
      <c r="AS239" s="628"/>
    </row>
    <row r="240" spans="1:45" ht="150" outlineLevel="2">
      <c r="A240" s="72">
        <f t="shared" ref="A240:A252" si="105">IF(B240&lt;&gt;"",B240,A239)</f>
        <v>17</v>
      </c>
      <c r="B240" s="552" t="str">
        <f>IF(C240&lt;&gt;"",COUNTA($C$9:C240),"")</f>
        <v/>
      </c>
      <c r="C240" s="552"/>
      <c r="D240" s="71" t="s">
        <v>278</v>
      </c>
      <c r="E240" s="103"/>
      <c r="F240" s="103"/>
      <c r="G240" s="103"/>
      <c r="H240" s="103"/>
      <c r="I240" s="103"/>
      <c r="J240" s="103"/>
      <c r="K240" s="107"/>
      <c r="L240" s="105" t="s">
        <v>35</v>
      </c>
      <c r="M240" s="554" t="str">
        <f>IF(K240&lt;&gt;"",VLOOKUP(K240,'DON GIA'!$S$1:$U$19,3,0),"")</f>
        <v/>
      </c>
      <c r="N240" s="554" t="str">
        <f>IF(K240&lt;&gt;"",VLOOKUP(K240,'DON GIA'!$S$1:$V$19,4,0),"")</f>
        <v/>
      </c>
      <c r="O240" s="554" t="str">
        <f t="shared" si="100"/>
        <v/>
      </c>
      <c r="P240" s="554" t="str">
        <f t="shared" si="101"/>
        <v/>
      </c>
      <c r="Q240" s="71" t="s">
        <v>35</v>
      </c>
      <c r="R240" s="103"/>
      <c r="S240" s="103"/>
      <c r="T240" s="554" t="str">
        <f>IF(Q240&lt;&gt;"",VLOOKUP(Q240,'DON GIA'!$H$1:$K$103,4,0),"")</f>
        <v/>
      </c>
      <c r="U240" s="554" t="str">
        <f t="shared" si="102"/>
        <v/>
      </c>
      <c r="V240" s="554"/>
      <c r="W240" s="107" t="s">
        <v>1006</v>
      </c>
      <c r="X240" s="103" t="s">
        <v>27</v>
      </c>
      <c r="Y240" s="108">
        <v>88.4</v>
      </c>
      <c r="Z240" s="109"/>
      <c r="AA240" s="554">
        <f>IF(W240&lt;&gt;"",VLOOKUP(W240,'DON GIA'!$A$1:$D$346,4,0),"")</f>
        <v>109890</v>
      </c>
      <c r="AB240" s="554">
        <f t="shared" si="103"/>
        <v>9714276</v>
      </c>
      <c r="AC240" s="71"/>
      <c r="AD240" s="71"/>
      <c r="AE240" s="71"/>
      <c r="AF240" s="71"/>
      <c r="AG240" s="71"/>
      <c r="AH240" s="103"/>
      <c r="AI240" s="71" t="s">
        <v>579</v>
      </c>
      <c r="AJ240" s="103" t="s">
        <v>560</v>
      </c>
      <c r="AK240" s="103">
        <v>1</v>
      </c>
      <c r="AL240" s="554">
        <f>IF(AI240&lt;&gt;"",VLOOKUP(AI240,'DON GIA'!$M$1:$P$9,4,0),"")</f>
        <v>17000000</v>
      </c>
      <c r="AM240" s="554">
        <f t="shared" si="104"/>
        <v>17000000</v>
      </c>
      <c r="AN240" s="71"/>
      <c r="AO240" s="103"/>
      <c r="AP240" s="602" t="str">
        <f t="shared" si="87"/>
        <v/>
      </c>
      <c r="AQ240" s="59" t="s">
        <v>587</v>
      </c>
      <c r="AR240" s="59" t="s">
        <v>1918</v>
      </c>
      <c r="AS240" s="629"/>
    </row>
    <row r="241" spans="1:45" ht="168.75" outlineLevel="2">
      <c r="A241" s="72">
        <f t="shared" si="105"/>
        <v>17</v>
      </c>
      <c r="B241" s="552" t="str">
        <f>IF(C241&lt;&gt;"",COUNTA($C$9:C241),"")</f>
        <v/>
      </c>
      <c r="C241" s="552"/>
      <c r="D241" s="71" t="s">
        <v>279</v>
      </c>
      <c r="E241" s="103"/>
      <c r="F241" s="103"/>
      <c r="G241" s="103"/>
      <c r="H241" s="103"/>
      <c r="I241" s="103"/>
      <c r="J241" s="103"/>
      <c r="K241" s="107"/>
      <c r="L241" s="105" t="s">
        <v>35</v>
      </c>
      <c r="M241" s="554" t="str">
        <f>IF(K241&lt;&gt;"",VLOOKUP(K241,'DON GIA'!$S$1:$U$19,3,0),"")</f>
        <v/>
      </c>
      <c r="N241" s="554" t="str">
        <f>IF(K241&lt;&gt;"",VLOOKUP(K241,'DON GIA'!$S$1:$V$19,4,0),"")</f>
        <v/>
      </c>
      <c r="O241" s="554" t="str">
        <f t="shared" si="100"/>
        <v/>
      </c>
      <c r="P241" s="554" t="str">
        <f t="shared" si="101"/>
        <v/>
      </c>
      <c r="Q241" s="71" t="s">
        <v>35</v>
      </c>
      <c r="R241" s="103"/>
      <c r="S241" s="103"/>
      <c r="T241" s="554" t="str">
        <f>IF(Q241&lt;&gt;"",VLOOKUP(Q241,'DON GIA'!$H$1:$K$103,4,0),"")</f>
        <v/>
      </c>
      <c r="U241" s="554" t="str">
        <f t="shared" si="102"/>
        <v/>
      </c>
      <c r="V241" s="554"/>
      <c r="W241" s="107" t="s">
        <v>1133</v>
      </c>
      <c r="X241" s="103" t="s">
        <v>27</v>
      </c>
      <c r="Y241" s="108">
        <v>26</v>
      </c>
      <c r="Z241" s="109"/>
      <c r="AA241" s="554">
        <f>IF(W241&lt;&gt;"",VLOOKUP(W241,'DON GIA'!$A$1:$D$346,4,0),"")</f>
        <v>295078</v>
      </c>
      <c r="AB241" s="554">
        <f t="shared" si="103"/>
        <v>7672028</v>
      </c>
      <c r="AC241" s="71"/>
      <c r="AD241" s="71"/>
      <c r="AE241" s="71"/>
      <c r="AF241" s="71"/>
      <c r="AG241" s="71"/>
      <c r="AH241" s="103"/>
      <c r="AI241" s="71"/>
      <c r="AJ241" s="103"/>
      <c r="AK241" s="103"/>
      <c r="AL241" s="554" t="str">
        <f>IF(AI241&lt;&gt;"",VLOOKUP(AI241,'DON GIA'!$M$1:$P$9,4,0),"")</f>
        <v/>
      </c>
      <c r="AM241" s="554" t="str">
        <f t="shared" si="104"/>
        <v/>
      </c>
      <c r="AN241" s="71"/>
      <c r="AO241" s="103"/>
      <c r="AP241" s="602" t="str">
        <f t="shared" si="87"/>
        <v/>
      </c>
      <c r="AQ241" s="107" t="s">
        <v>588</v>
      </c>
      <c r="AR241" s="107" t="s">
        <v>1914</v>
      </c>
      <c r="AS241" s="593"/>
    </row>
    <row r="242" spans="1:45" ht="116.25" outlineLevel="2">
      <c r="A242" s="72">
        <f t="shared" si="105"/>
        <v>17</v>
      </c>
      <c r="B242" s="552" t="str">
        <f>IF(C242&lt;&gt;"",COUNTA($C$9:C242),"")</f>
        <v/>
      </c>
      <c r="C242" s="552"/>
      <c r="D242" s="71"/>
      <c r="E242" s="103"/>
      <c r="F242" s="103"/>
      <c r="G242" s="103"/>
      <c r="H242" s="103"/>
      <c r="I242" s="103"/>
      <c r="J242" s="103"/>
      <c r="K242" s="107"/>
      <c r="L242" s="105" t="s">
        <v>35</v>
      </c>
      <c r="M242" s="554" t="str">
        <f>IF(K242&lt;&gt;"",VLOOKUP(K242,'DON GIA'!$S$1:$U$19,3,0),"")</f>
        <v/>
      </c>
      <c r="N242" s="554" t="str">
        <f>IF(K242&lt;&gt;"",VLOOKUP(K242,'DON GIA'!$S$1:$V$19,4,0),"")</f>
        <v/>
      </c>
      <c r="O242" s="554" t="str">
        <f t="shared" si="100"/>
        <v/>
      </c>
      <c r="P242" s="554" t="str">
        <f t="shared" si="101"/>
        <v/>
      </c>
      <c r="Q242" s="71" t="s">
        <v>35</v>
      </c>
      <c r="R242" s="103"/>
      <c r="S242" s="103"/>
      <c r="T242" s="554" t="str">
        <f>IF(Q242&lt;&gt;"",VLOOKUP(Q242,'DON GIA'!$H$1:$K$103,4,0),"")</f>
        <v/>
      </c>
      <c r="U242" s="554" t="str">
        <f t="shared" si="102"/>
        <v/>
      </c>
      <c r="V242" s="554"/>
      <c r="W242" s="107" t="s">
        <v>1019</v>
      </c>
      <c r="X242" s="103" t="s">
        <v>27</v>
      </c>
      <c r="Y242" s="108">
        <v>18.2</v>
      </c>
      <c r="Z242" s="109"/>
      <c r="AA242" s="554">
        <f>IF(W242&lt;&gt;"",VLOOKUP(W242,'DON GIA'!$A$1:$D$346,4,0),"")</f>
        <v>330817</v>
      </c>
      <c r="AB242" s="554">
        <f t="shared" si="103"/>
        <v>6020869.3999999994</v>
      </c>
      <c r="AC242" s="71"/>
      <c r="AD242" s="71"/>
      <c r="AE242" s="71"/>
      <c r="AF242" s="71"/>
      <c r="AG242" s="71"/>
      <c r="AH242" s="103"/>
      <c r="AI242" s="71"/>
      <c r="AJ242" s="103"/>
      <c r="AK242" s="103"/>
      <c r="AL242" s="554" t="str">
        <f>IF(AI242&lt;&gt;"",VLOOKUP(AI242,'DON GIA'!$M$1:$P$9,4,0),"")</f>
        <v/>
      </c>
      <c r="AM242" s="554" t="str">
        <f t="shared" si="104"/>
        <v/>
      </c>
      <c r="AN242" s="71"/>
      <c r="AO242" s="103"/>
      <c r="AP242" s="602" t="str">
        <f t="shared" si="87"/>
        <v/>
      </c>
      <c r="AQ242" s="59" t="s">
        <v>695</v>
      </c>
      <c r="AR242" s="59" t="s">
        <v>1915</v>
      </c>
      <c r="AS242" s="629"/>
    </row>
    <row r="243" spans="1:45" ht="37.5" outlineLevel="2">
      <c r="A243" s="72">
        <f t="shared" si="105"/>
        <v>17</v>
      </c>
      <c r="B243" s="552" t="str">
        <f>IF(C243&lt;&gt;"",COUNTA($C$9:C243),"")</f>
        <v/>
      </c>
      <c r="C243" s="552"/>
      <c r="D243" s="71"/>
      <c r="E243" s="103"/>
      <c r="F243" s="103"/>
      <c r="G243" s="103"/>
      <c r="H243" s="103"/>
      <c r="I243" s="103"/>
      <c r="J243" s="103"/>
      <c r="K243" s="107"/>
      <c r="L243" s="105" t="s">
        <v>35</v>
      </c>
      <c r="M243" s="554" t="str">
        <f>IF(K243&lt;&gt;"",VLOOKUP(K243,'DON GIA'!$S$1:$U$19,3,0),"")</f>
        <v/>
      </c>
      <c r="N243" s="554" t="str">
        <f>IF(K243&lt;&gt;"",VLOOKUP(K243,'DON GIA'!$S$1:$V$19,4,0),"")</f>
        <v/>
      </c>
      <c r="O243" s="554" t="str">
        <f t="shared" si="100"/>
        <v/>
      </c>
      <c r="P243" s="554" t="str">
        <f t="shared" si="101"/>
        <v/>
      </c>
      <c r="Q243" s="71" t="s">
        <v>35</v>
      </c>
      <c r="R243" s="103"/>
      <c r="S243" s="103"/>
      <c r="T243" s="554" t="str">
        <f>IF(Q243&lt;&gt;"",VLOOKUP(Q243,'DON GIA'!$H$1:$K$103,4,0),"")</f>
        <v/>
      </c>
      <c r="U243" s="554" t="str">
        <f t="shared" si="102"/>
        <v/>
      </c>
      <c r="V243" s="554"/>
      <c r="W243" s="107" t="s">
        <v>1044</v>
      </c>
      <c r="X243" s="103" t="s">
        <v>27</v>
      </c>
      <c r="Y243" s="108">
        <v>42.38</v>
      </c>
      <c r="Z243" s="109"/>
      <c r="AA243" s="554">
        <f>IF(W243&lt;&gt;"",VLOOKUP(W243,'DON GIA'!$A$1:$D$346,4,0),"")</f>
        <v>854777</v>
      </c>
      <c r="AB243" s="554">
        <f t="shared" si="103"/>
        <v>36225449.260000005</v>
      </c>
      <c r="AC243" s="71"/>
      <c r="AD243" s="71" t="s">
        <v>29</v>
      </c>
      <c r="AE243" s="71" t="s">
        <v>280</v>
      </c>
      <c r="AF243" s="71"/>
      <c r="AG243" s="71" t="s">
        <v>136</v>
      </c>
      <c r="AH243" s="103"/>
      <c r="AI243" s="71"/>
      <c r="AJ243" s="103"/>
      <c r="AK243" s="103"/>
      <c r="AL243" s="554" t="str">
        <f>IF(AI243&lt;&gt;"",VLOOKUP(AI243,'DON GIA'!$M$1:$P$9,4,0),"")</f>
        <v/>
      </c>
      <c r="AM243" s="554" t="str">
        <f t="shared" si="104"/>
        <v/>
      </c>
      <c r="AN243" s="71"/>
      <c r="AO243" s="103"/>
      <c r="AP243" s="602" t="str">
        <f t="shared" si="87"/>
        <v/>
      </c>
      <c r="AQ243" s="585" t="s">
        <v>1911</v>
      </c>
      <c r="AR243" s="585"/>
      <c r="AS243" s="630"/>
    </row>
    <row r="244" spans="1:45" outlineLevel="2">
      <c r="A244" s="72">
        <f t="shared" si="105"/>
        <v>17</v>
      </c>
      <c r="B244" s="552" t="str">
        <f>IF(C244&lt;&gt;"",COUNTA($C$9:C244),"")</f>
        <v/>
      </c>
      <c r="C244" s="552"/>
      <c r="D244" s="71"/>
      <c r="E244" s="103"/>
      <c r="F244" s="103"/>
      <c r="G244" s="103"/>
      <c r="H244" s="103"/>
      <c r="I244" s="103"/>
      <c r="J244" s="103"/>
      <c r="K244" s="107"/>
      <c r="L244" s="105" t="s">
        <v>35</v>
      </c>
      <c r="M244" s="554" t="str">
        <f>IF(K244&lt;&gt;"",VLOOKUP(K244,'DON GIA'!$S$1:$U$19,3,0),"")</f>
        <v/>
      </c>
      <c r="N244" s="554" t="str">
        <f>IF(K244&lt;&gt;"",VLOOKUP(K244,'DON GIA'!$S$1:$V$19,4,0),"")</f>
        <v/>
      </c>
      <c r="O244" s="554" t="str">
        <f t="shared" si="100"/>
        <v/>
      </c>
      <c r="P244" s="554" t="str">
        <f t="shared" si="101"/>
        <v/>
      </c>
      <c r="Q244" s="71" t="s">
        <v>35</v>
      </c>
      <c r="R244" s="103"/>
      <c r="S244" s="103"/>
      <c r="T244" s="554" t="str">
        <f>IF(Q244&lt;&gt;"",VLOOKUP(Q244,'DON GIA'!$H$1:$K$103,4,0),"")</f>
        <v/>
      </c>
      <c r="U244" s="554" t="str">
        <f t="shared" si="102"/>
        <v/>
      </c>
      <c r="V244" s="554"/>
      <c r="W244" s="107" t="s">
        <v>1170</v>
      </c>
      <c r="X244" s="103" t="s">
        <v>27</v>
      </c>
      <c r="Y244" s="108">
        <v>10.66</v>
      </c>
      <c r="Z244" s="109"/>
      <c r="AA244" s="554">
        <f>IF(W244&lt;&gt;"",VLOOKUP(W244,'DON GIA'!$A$1:$D$346,4,0),"")</f>
        <v>269273</v>
      </c>
      <c r="AB244" s="554">
        <f t="shared" si="103"/>
        <v>2870450.18</v>
      </c>
      <c r="AC244" s="71"/>
      <c r="AD244" s="71"/>
      <c r="AE244" s="71"/>
      <c r="AF244" s="71"/>
      <c r="AG244" s="71"/>
      <c r="AH244" s="103"/>
      <c r="AI244" s="71"/>
      <c r="AJ244" s="103"/>
      <c r="AK244" s="103"/>
      <c r="AL244" s="554" t="str">
        <f>IF(AI244&lt;&gt;"",VLOOKUP(AI244,'DON GIA'!$M$1:$P$9,4,0),"")</f>
        <v/>
      </c>
      <c r="AM244" s="554" t="str">
        <f t="shared" si="104"/>
        <v/>
      </c>
      <c r="AN244" s="71"/>
      <c r="AO244" s="103"/>
      <c r="AP244" s="602" t="str">
        <f t="shared" si="87"/>
        <v/>
      </c>
      <c r="AQ244" s="584" t="s">
        <v>1941</v>
      </c>
      <c r="AR244" s="584"/>
      <c r="AS244" s="631"/>
    </row>
    <row r="245" spans="1:45" ht="37.5" outlineLevel="2">
      <c r="A245" s="72">
        <f t="shared" si="105"/>
        <v>17</v>
      </c>
      <c r="B245" s="552" t="str">
        <f>IF(C245&lt;&gt;"",COUNTA($C$9:C245),"")</f>
        <v/>
      </c>
      <c r="C245" s="552"/>
      <c r="D245" s="71"/>
      <c r="E245" s="103"/>
      <c r="F245" s="103"/>
      <c r="G245" s="103"/>
      <c r="H245" s="103"/>
      <c r="I245" s="103"/>
      <c r="J245" s="103"/>
      <c r="K245" s="107"/>
      <c r="L245" s="105" t="s">
        <v>35</v>
      </c>
      <c r="M245" s="554" t="str">
        <f>IF(K245&lt;&gt;"",VLOOKUP(K245,'DON GIA'!$S$1:$U$19,3,0),"")</f>
        <v/>
      </c>
      <c r="N245" s="554" t="str">
        <f>IF(K245&lt;&gt;"",VLOOKUP(K245,'DON GIA'!$S$1:$V$19,4,0),"")</f>
        <v/>
      </c>
      <c r="O245" s="554" t="str">
        <f t="shared" si="100"/>
        <v/>
      </c>
      <c r="P245" s="554" t="str">
        <f t="shared" si="101"/>
        <v/>
      </c>
      <c r="Q245" s="71" t="s">
        <v>35</v>
      </c>
      <c r="R245" s="103"/>
      <c r="S245" s="103"/>
      <c r="T245" s="554" t="str">
        <f>IF(Q245&lt;&gt;"",VLOOKUP(Q245,'DON GIA'!$H$1:$K$103,4,0),"")</f>
        <v/>
      </c>
      <c r="U245" s="554" t="str">
        <f t="shared" si="102"/>
        <v/>
      </c>
      <c r="V245" s="554"/>
      <c r="W245" s="107" t="s">
        <v>1144</v>
      </c>
      <c r="X245" s="103" t="s">
        <v>27</v>
      </c>
      <c r="Y245" s="108">
        <v>2.34</v>
      </c>
      <c r="Z245" s="109"/>
      <c r="AA245" s="554">
        <f>IF(W245&lt;&gt;"",VLOOKUP(W245,'DON GIA'!$A$1:$D$346,4,0),"")</f>
        <v>10375629</v>
      </c>
      <c r="AB245" s="554">
        <f t="shared" si="103"/>
        <v>24278971.859999999</v>
      </c>
      <c r="AC245" s="71"/>
      <c r="AD245" s="71"/>
      <c r="AE245" s="71"/>
      <c r="AF245" s="71" t="s">
        <v>31</v>
      </c>
      <c r="AG245" s="71"/>
      <c r="AH245" s="103" t="s">
        <v>34</v>
      </c>
      <c r="AI245" s="71"/>
      <c r="AJ245" s="103"/>
      <c r="AK245" s="103"/>
      <c r="AL245" s="554" t="str">
        <f>IF(AI245&lt;&gt;"",VLOOKUP(AI245,'DON GIA'!$M$1:$P$9,4,0),"")</f>
        <v/>
      </c>
      <c r="AM245" s="554" t="str">
        <f t="shared" si="104"/>
        <v/>
      </c>
      <c r="AN245" s="71"/>
      <c r="AO245" s="103"/>
      <c r="AP245" s="602" t="str">
        <f t="shared" si="87"/>
        <v/>
      </c>
      <c r="AQ245" s="107"/>
      <c r="AR245" s="107"/>
      <c r="AS245" s="593"/>
    </row>
    <row r="246" spans="1:45" outlineLevel="2">
      <c r="A246" s="72">
        <f t="shared" si="105"/>
        <v>17</v>
      </c>
      <c r="B246" s="552" t="str">
        <f>IF(C246&lt;&gt;"",COUNTA($C$9:C246),"")</f>
        <v/>
      </c>
      <c r="C246" s="552"/>
      <c r="D246" s="71"/>
      <c r="E246" s="103"/>
      <c r="F246" s="103"/>
      <c r="G246" s="103"/>
      <c r="H246" s="103"/>
      <c r="I246" s="103"/>
      <c r="J246" s="103"/>
      <c r="K246" s="107"/>
      <c r="L246" s="105" t="s">
        <v>35</v>
      </c>
      <c r="M246" s="554" t="str">
        <f>IF(K246&lt;&gt;"",VLOOKUP(K246,'DON GIA'!$S$1:$U$19,3,0),"")</f>
        <v/>
      </c>
      <c r="N246" s="554" t="str">
        <f>IF(K246&lt;&gt;"",VLOOKUP(K246,'DON GIA'!$S$1:$V$19,4,0),"")</f>
        <v/>
      </c>
      <c r="O246" s="554" t="str">
        <f t="shared" si="100"/>
        <v/>
      </c>
      <c r="P246" s="554" t="str">
        <f t="shared" si="101"/>
        <v/>
      </c>
      <c r="Q246" s="71" t="s">
        <v>35</v>
      </c>
      <c r="R246" s="103"/>
      <c r="S246" s="103"/>
      <c r="T246" s="554" t="str">
        <f>IF(Q246&lt;&gt;"",VLOOKUP(Q246,'DON GIA'!$H$1:$K$103,4,0),"")</f>
        <v/>
      </c>
      <c r="U246" s="554" t="str">
        <f t="shared" si="102"/>
        <v/>
      </c>
      <c r="V246" s="554"/>
      <c r="W246" s="107" t="s">
        <v>1171</v>
      </c>
      <c r="X246" s="103" t="s">
        <v>38</v>
      </c>
      <c r="Y246" s="108">
        <v>0.26</v>
      </c>
      <c r="Z246" s="109"/>
      <c r="AA246" s="554">
        <f>IF(W246&lt;&gt;"",VLOOKUP(W246,'DON GIA'!$A$1:$D$346,4,0),"")</f>
        <v>2036769</v>
      </c>
      <c r="AB246" s="554">
        <f t="shared" si="103"/>
        <v>529559.94000000006</v>
      </c>
      <c r="AC246" s="71"/>
      <c r="AD246" s="71"/>
      <c r="AE246" s="71"/>
      <c r="AF246" s="71"/>
      <c r="AG246" s="71"/>
      <c r="AH246" s="103"/>
      <c r="AI246" s="71"/>
      <c r="AJ246" s="103"/>
      <c r="AK246" s="103"/>
      <c r="AL246" s="554" t="str">
        <f>IF(AI246&lt;&gt;"",VLOOKUP(AI246,'DON GIA'!$M$1:$P$9,4,0),"")</f>
        <v/>
      </c>
      <c r="AM246" s="554" t="str">
        <f t="shared" si="104"/>
        <v/>
      </c>
      <c r="AN246" s="71"/>
      <c r="AO246" s="103"/>
      <c r="AP246" s="602" t="str">
        <f t="shared" si="87"/>
        <v/>
      </c>
      <c r="AQ246" s="107"/>
      <c r="AR246" s="107"/>
      <c r="AS246" s="593"/>
    </row>
    <row r="247" spans="1:45" outlineLevel="2">
      <c r="A247" s="72">
        <f t="shared" si="105"/>
        <v>17</v>
      </c>
      <c r="B247" s="552" t="str">
        <f>IF(C247&lt;&gt;"",COUNTA($C$9:C247),"")</f>
        <v/>
      </c>
      <c r="C247" s="552"/>
      <c r="D247" s="71"/>
      <c r="E247" s="103"/>
      <c r="F247" s="103"/>
      <c r="G247" s="103"/>
      <c r="H247" s="103"/>
      <c r="I247" s="103"/>
      <c r="J247" s="103"/>
      <c r="K247" s="107"/>
      <c r="L247" s="105" t="s">
        <v>35</v>
      </c>
      <c r="M247" s="554" t="str">
        <f>IF(K247&lt;&gt;"",VLOOKUP(K247,'DON GIA'!$S$1:$U$19,3,0),"")</f>
        <v/>
      </c>
      <c r="N247" s="554" t="str">
        <f>IF(K247&lt;&gt;"",VLOOKUP(K247,'DON GIA'!$S$1:$V$19,4,0),"")</f>
        <v/>
      </c>
      <c r="O247" s="554" t="str">
        <f t="shared" si="100"/>
        <v/>
      </c>
      <c r="P247" s="554" t="str">
        <f t="shared" si="101"/>
        <v/>
      </c>
      <c r="Q247" s="71" t="s">
        <v>35</v>
      </c>
      <c r="R247" s="103"/>
      <c r="S247" s="103"/>
      <c r="T247" s="554" t="str">
        <f>IF(Q247&lt;&gt;"",VLOOKUP(Q247,'DON GIA'!$H$1:$K$103,4,0),"")</f>
        <v/>
      </c>
      <c r="U247" s="554" t="str">
        <f t="shared" si="102"/>
        <v/>
      </c>
      <c r="V247" s="554"/>
      <c r="W247" s="107" t="s">
        <v>1023</v>
      </c>
      <c r="X247" s="103" t="s">
        <v>38</v>
      </c>
      <c r="Y247" s="108">
        <v>0.13900000000000001</v>
      </c>
      <c r="Z247" s="109"/>
      <c r="AA247" s="554">
        <f>IF(W247&lt;&gt;"",VLOOKUP(W247,'DON GIA'!$A$1:$D$346,4,0),"")</f>
        <v>2523428</v>
      </c>
      <c r="AB247" s="554">
        <f t="shared" si="103"/>
        <v>350756.49200000003</v>
      </c>
      <c r="AC247" s="71"/>
      <c r="AD247" s="71"/>
      <c r="AE247" s="71"/>
      <c r="AF247" s="71"/>
      <c r="AG247" s="71"/>
      <c r="AH247" s="103"/>
      <c r="AI247" s="71"/>
      <c r="AJ247" s="103"/>
      <c r="AK247" s="103"/>
      <c r="AL247" s="554" t="str">
        <f>IF(AI247&lt;&gt;"",VLOOKUP(AI247,'DON GIA'!$M$1:$P$9,4,0),"")</f>
        <v/>
      </c>
      <c r="AM247" s="554" t="str">
        <f t="shared" si="104"/>
        <v/>
      </c>
      <c r="AN247" s="71"/>
      <c r="AO247" s="103"/>
      <c r="AP247" s="602" t="str">
        <f t="shared" si="87"/>
        <v/>
      </c>
      <c r="AQ247" s="107"/>
      <c r="AR247" s="107"/>
      <c r="AS247" s="593"/>
    </row>
    <row r="248" spans="1:45" outlineLevel="2">
      <c r="A248" s="72">
        <f t="shared" si="105"/>
        <v>17</v>
      </c>
      <c r="B248" s="552" t="str">
        <f>IF(C248&lt;&gt;"",COUNTA($C$9:C248),"")</f>
        <v/>
      </c>
      <c r="C248" s="552"/>
      <c r="D248" s="71"/>
      <c r="E248" s="103"/>
      <c r="F248" s="103"/>
      <c r="G248" s="103"/>
      <c r="H248" s="103"/>
      <c r="I248" s="103"/>
      <c r="J248" s="103"/>
      <c r="K248" s="107"/>
      <c r="L248" s="105" t="s">
        <v>35</v>
      </c>
      <c r="M248" s="554" t="str">
        <f>IF(K248&lt;&gt;"",VLOOKUP(K248,'DON GIA'!$S$1:$U$19,3,0),"")</f>
        <v/>
      </c>
      <c r="N248" s="554" t="str">
        <f>IF(K248&lt;&gt;"",VLOOKUP(K248,'DON GIA'!$S$1:$V$19,4,0),"")</f>
        <v/>
      </c>
      <c r="O248" s="554" t="str">
        <f t="shared" si="100"/>
        <v/>
      </c>
      <c r="P248" s="554" t="str">
        <f t="shared" si="101"/>
        <v/>
      </c>
      <c r="Q248" s="71" t="s">
        <v>35</v>
      </c>
      <c r="R248" s="103"/>
      <c r="S248" s="103"/>
      <c r="T248" s="554" t="str">
        <f>IF(Q248&lt;&gt;"",VLOOKUP(Q248,'DON GIA'!$H$1:$K$103,4,0),"")</f>
        <v/>
      </c>
      <c r="U248" s="554" t="str">
        <f t="shared" si="102"/>
        <v/>
      </c>
      <c r="V248" s="554"/>
      <c r="W248" s="107" t="s">
        <v>1130</v>
      </c>
      <c r="X248" s="103" t="s">
        <v>27</v>
      </c>
      <c r="Y248" s="108">
        <v>7.04</v>
      </c>
      <c r="Z248" s="109"/>
      <c r="AA248" s="554">
        <f>IF(W248&lt;&gt;"",VLOOKUP(W248,'DON GIA'!$A$1:$D$346,4,0),"")</f>
        <v>282038</v>
      </c>
      <c r="AB248" s="554">
        <f t="shared" si="103"/>
        <v>1985547.52</v>
      </c>
      <c r="AC248" s="71"/>
      <c r="AD248" s="71"/>
      <c r="AE248" s="71"/>
      <c r="AF248" s="71"/>
      <c r="AG248" s="71"/>
      <c r="AH248" s="103"/>
      <c r="AI248" s="71"/>
      <c r="AJ248" s="103"/>
      <c r="AK248" s="103"/>
      <c r="AL248" s="554" t="str">
        <f>IF(AI248&lt;&gt;"",VLOOKUP(AI248,'DON GIA'!$M$1:$P$9,4,0),"")</f>
        <v/>
      </c>
      <c r="AM248" s="554" t="str">
        <f t="shared" si="104"/>
        <v/>
      </c>
      <c r="AN248" s="71"/>
      <c r="AO248" s="103"/>
      <c r="AP248" s="602" t="str">
        <f t="shared" si="87"/>
        <v/>
      </c>
      <c r="AQ248" s="107"/>
      <c r="AR248" s="107"/>
      <c r="AS248" s="593"/>
    </row>
    <row r="249" spans="1:45" outlineLevel="2">
      <c r="A249" s="72">
        <f t="shared" si="105"/>
        <v>17</v>
      </c>
      <c r="B249" s="552" t="str">
        <f>IF(C249&lt;&gt;"",COUNTA($C$9:C249),"")</f>
        <v/>
      </c>
      <c r="C249" s="552"/>
      <c r="D249" s="71"/>
      <c r="E249" s="103"/>
      <c r="F249" s="103"/>
      <c r="G249" s="103"/>
      <c r="H249" s="103"/>
      <c r="I249" s="103"/>
      <c r="J249" s="103"/>
      <c r="K249" s="107"/>
      <c r="L249" s="105" t="s">
        <v>35</v>
      </c>
      <c r="M249" s="554" t="str">
        <f>IF(K249&lt;&gt;"",VLOOKUP(K249,'DON GIA'!$S$1:$U$19,3,0),"")</f>
        <v/>
      </c>
      <c r="N249" s="554" t="str">
        <f>IF(K249&lt;&gt;"",VLOOKUP(K249,'DON GIA'!$S$1:$V$19,4,0),"")</f>
        <v/>
      </c>
      <c r="O249" s="554" t="str">
        <f t="shared" si="100"/>
        <v/>
      </c>
      <c r="P249" s="554" t="str">
        <f t="shared" si="101"/>
        <v/>
      </c>
      <c r="Q249" s="71" t="s">
        <v>35</v>
      </c>
      <c r="R249" s="103"/>
      <c r="S249" s="103"/>
      <c r="T249" s="554" t="str">
        <f>IF(Q249&lt;&gt;"",VLOOKUP(Q249,'DON GIA'!$H$1:$K$103,4,0),"")</f>
        <v/>
      </c>
      <c r="U249" s="554" t="str">
        <f t="shared" si="102"/>
        <v/>
      </c>
      <c r="V249" s="554"/>
      <c r="W249" s="107" t="s">
        <v>1123</v>
      </c>
      <c r="X249" s="103" t="s">
        <v>27</v>
      </c>
      <c r="Y249" s="108">
        <v>112.35</v>
      </c>
      <c r="Z249" s="109"/>
      <c r="AA249" s="554">
        <f>IF(W249&lt;&gt;"",VLOOKUP(W249,'DON GIA'!$A$1:$D$346,4,0),"")</f>
        <v>282038</v>
      </c>
      <c r="AB249" s="554">
        <f t="shared" si="103"/>
        <v>31686969.299999997</v>
      </c>
      <c r="AC249" s="71"/>
      <c r="AD249" s="71"/>
      <c r="AE249" s="71"/>
      <c r="AF249" s="71"/>
      <c r="AG249" s="71"/>
      <c r="AH249" s="103"/>
      <c r="AI249" s="71"/>
      <c r="AJ249" s="103"/>
      <c r="AK249" s="103"/>
      <c r="AL249" s="554" t="str">
        <f>IF(AI249&lt;&gt;"",VLOOKUP(AI249,'DON GIA'!$M$1:$P$9,4,0),"")</f>
        <v/>
      </c>
      <c r="AM249" s="554" t="str">
        <f t="shared" si="104"/>
        <v/>
      </c>
      <c r="AN249" s="71"/>
      <c r="AO249" s="103"/>
      <c r="AP249" s="602" t="str">
        <f t="shared" si="87"/>
        <v/>
      </c>
      <c r="AQ249" s="107"/>
      <c r="AR249" s="107"/>
      <c r="AS249" s="593"/>
    </row>
    <row r="250" spans="1:45" ht="37.5" outlineLevel="2">
      <c r="A250" s="72">
        <f t="shared" si="105"/>
        <v>17</v>
      </c>
      <c r="B250" s="552" t="str">
        <f>IF(C250&lt;&gt;"",COUNTA($C$9:C250),"")</f>
        <v/>
      </c>
      <c r="C250" s="552"/>
      <c r="D250" s="71"/>
      <c r="E250" s="103"/>
      <c r="F250" s="103"/>
      <c r="G250" s="103"/>
      <c r="H250" s="103"/>
      <c r="I250" s="103"/>
      <c r="J250" s="103"/>
      <c r="K250" s="107"/>
      <c r="L250" s="105" t="s">
        <v>35</v>
      </c>
      <c r="M250" s="554" t="str">
        <f>IF(K250&lt;&gt;"",VLOOKUP(K250,'DON GIA'!$S$1:$U$19,3,0),"")</f>
        <v/>
      </c>
      <c r="N250" s="554" t="str">
        <f>IF(K250&lt;&gt;"",VLOOKUP(K250,'DON GIA'!$S$1:$V$19,4,0),"")</f>
        <v/>
      </c>
      <c r="O250" s="554" t="str">
        <f t="shared" si="100"/>
        <v/>
      </c>
      <c r="P250" s="554" t="str">
        <f t="shared" si="101"/>
        <v/>
      </c>
      <c r="Q250" s="71" t="s">
        <v>35</v>
      </c>
      <c r="R250" s="103"/>
      <c r="S250" s="103"/>
      <c r="T250" s="554" t="str">
        <f>IF(Q250&lt;&gt;"",VLOOKUP(Q250,'DON GIA'!$H$1:$K$103,4,0),"")</f>
        <v/>
      </c>
      <c r="U250" s="554" t="str">
        <f t="shared" si="102"/>
        <v/>
      </c>
      <c r="V250" s="554"/>
      <c r="W250" s="107" t="s">
        <v>1049</v>
      </c>
      <c r="X250" s="103" t="s">
        <v>42</v>
      </c>
      <c r="Y250" s="108">
        <v>1</v>
      </c>
      <c r="Z250" s="109"/>
      <c r="AA250" s="554">
        <f>IF(W250&lt;&gt;"",VLOOKUP(W250,'DON GIA'!$A$1:$D$346,4,0),"")</f>
        <v>3793079</v>
      </c>
      <c r="AB250" s="554">
        <f t="shared" si="103"/>
        <v>3793079</v>
      </c>
      <c r="AC250" s="71"/>
      <c r="AD250" s="71"/>
      <c r="AE250" s="71"/>
      <c r="AF250" s="71"/>
      <c r="AG250" s="71"/>
      <c r="AH250" s="103"/>
      <c r="AI250" s="71"/>
      <c r="AJ250" s="103"/>
      <c r="AK250" s="103"/>
      <c r="AL250" s="554" t="str">
        <f>IF(AI250&lt;&gt;"",VLOOKUP(AI250,'DON GIA'!$M$1:$P$9,4,0),"")</f>
        <v/>
      </c>
      <c r="AM250" s="554" t="str">
        <f t="shared" si="104"/>
        <v/>
      </c>
      <c r="AN250" s="71"/>
      <c r="AO250" s="103"/>
      <c r="AP250" s="602" t="str">
        <f t="shared" si="87"/>
        <v/>
      </c>
      <c r="AQ250" s="107"/>
      <c r="AR250" s="107"/>
      <c r="AS250" s="593"/>
    </row>
    <row r="251" spans="1:45" outlineLevel="2">
      <c r="A251" s="72">
        <f t="shared" si="105"/>
        <v>17</v>
      </c>
      <c r="B251" s="552" t="str">
        <f>IF(C251&lt;&gt;"",COUNTA($C$9:C251),"")</f>
        <v/>
      </c>
      <c r="C251" s="552"/>
      <c r="D251" s="71"/>
      <c r="E251" s="103"/>
      <c r="F251" s="103"/>
      <c r="G251" s="103"/>
      <c r="H251" s="103"/>
      <c r="I251" s="103"/>
      <c r="J251" s="103"/>
      <c r="K251" s="107"/>
      <c r="L251" s="105" t="s">
        <v>35</v>
      </c>
      <c r="M251" s="554" t="str">
        <f>IF(K251&lt;&gt;"",VLOOKUP(K251,'DON GIA'!$S$1:$U$19,3,0),"")</f>
        <v/>
      </c>
      <c r="N251" s="554" t="str">
        <f>IF(K251&lt;&gt;"",VLOOKUP(K251,'DON GIA'!$S$1:$V$19,4,0),"")</f>
        <v/>
      </c>
      <c r="O251" s="554" t="str">
        <f t="shared" si="100"/>
        <v/>
      </c>
      <c r="P251" s="554" t="str">
        <f t="shared" si="101"/>
        <v/>
      </c>
      <c r="Q251" s="71" t="s">
        <v>35</v>
      </c>
      <c r="R251" s="103"/>
      <c r="S251" s="103"/>
      <c r="T251" s="554" t="str">
        <f>IF(Q251&lt;&gt;"",VLOOKUP(Q251,'DON GIA'!$H$1:$K$103,4,0),"")</f>
        <v/>
      </c>
      <c r="U251" s="554" t="str">
        <f t="shared" si="102"/>
        <v/>
      </c>
      <c r="V251" s="554"/>
      <c r="W251" s="102"/>
      <c r="X251" s="102"/>
      <c r="Y251" s="598"/>
      <c r="Z251" s="109"/>
      <c r="AA251" s="554" t="str">
        <f>IF(W251&lt;&gt;"",VLOOKUP(W251,'DON GIA'!$A$1:$D$346,4,0),"")</f>
        <v/>
      </c>
      <c r="AB251" s="554" t="str">
        <f t="shared" si="103"/>
        <v/>
      </c>
      <c r="AC251" s="71"/>
      <c r="AD251" s="71"/>
      <c r="AE251" s="71"/>
      <c r="AF251" s="71"/>
      <c r="AG251" s="71"/>
      <c r="AH251" s="103"/>
      <c r="AI251" s="71"/>
      <c r="AJ251" s="103"/>
      <c r="AK251" s="103"/>
      <c r="AL251" s="554" t="str">
        <f>IF(AI251&lt;&gt;"",VLOOKUP(AI251,'DON GIA'!$M$1:$P$9,4,0),"")</f>
        <v/>
      </c>
      <c r="AM251" s="554" t="str">
        <f t="shared" si="104"/>
        <v/>
      </c>
      <c r="AN251" s="71"/>
      <c r="AO251" s="103"/>
      <c r="AP251" s="602" t="str">
        <f t="shared" si="87"/>
        <v/>
      </c>
      <c r="AQ251" s="107"/>
      <c r="AR251" s="107"/>
      <c r="AS251" s="593"/>
    </row>
    <row r="252" spans="1:45" outlineLevel="2">
      <c r="A252" s="72">
        <f t="shared" si="105"/>
        <v>17</v>
      </c>
      <c r="B252" s="552" t="str">
        <f>IF(C252&lt;&gt;"",COUNTA($C$9:C252),"")</f>
        <v/>
      </c>
      <c r="C252" s="552"/>
      <c r="D252" s="71"/>
      <c r="E252" s="103"/>
      <c r="F252" s="103"/>
      <c r="G252" s="103"/>
      <c r="H252" s="103"/>
      <c r="I252" s="103"/>
      <c r="J252" s="103"/>
      <c r="K252" s="107"/>
      <c r="L252" s="105" t="s">
        <v>35</v>
      </c>
      <c r="M252" s="554" t="str">
        <f>IF(K252&lt;&gt;"",VLOOKUP(K252,'DON GIA'!$S$1:$U$19,3,0),"")</f>
        <v/>
      </c>
      <c r="N252" s="554" t="str">
        <f>IF(K252&lt;&gt;"",VLOOKUP(K252,'DON GIA'!$S$1:$V$19,4,0),"")</f>
        <v/>
      </c>
      <c r="O252" s="554" t="str">
        <f t="shared" si="100"/>
        <v/>
      </c>
      <c r="P252" s="554" t="str">
        <f t="shared" si="101"/>
        <v/>
      </c>
      <c r="Q252" s="71" t="s">
        <v>35</v>
      </c>
      <c r="R252" s="103"/>
      <c r="S252" s="103"/>
      <c r="T252" s="554" t="str">
        <f>IF(Q252&lt;&gt;"",VLOOKUP(Q252,'DON GIA'!$H$1:$K$103,4,0),"")</f>
        <v/>
      </c>
      <c r="U252" s="554" t="str">
        <f t="shared" si="102"/>
        <v/>
      </c>
      <c r="V252" s="554"/>
      <c r="W252" s="107" t="s">
        <v>35</v>
      </c>
      <c r="X252" s="103"/>
      <c r="Y252" s="108"/>
      <c r="Z252" s="109"/>
      <c r="AA252" s="554" t="str">
        <f>IF(W252&lt;&gt;"",VLOOKUP(W252,'DON GIA'!$A$1:$D$346,4,0),"")</f>
        <v/>
      </c>
      <c r="AB252" s="554" t="str">
        <f t="shared" si="103"/>
        <v/>
      </c>
      <c r="AC252" s="71"/>
      <c r="AD252" s="71"/>
      <c r="AE252" s="71"/>
      <c r="AF252" s="71"/>
      <c r="AG252" s="71"/>
      <c r="AH252" s="103"/>
      <c r="AI252" s="71"/>
      <c r="AJ252" s="103"/>
      <c r="AK252" s="103"/>
      <c r="AL252" s="554" t="str">
        <f>IF(AI252&lt;&gt;"",VLOOKUP(AI252,'DON GIA'!$M$1:$P$9,4,0),"")</f>
        <v/>
      </c>
      <c r="AM252" s="554" t="str">
        <f t="shared" si="104"/>
        <v/>
      </c>
      <c r="AN252" s="71"/>
      <c r="AO252" s="103"/>
      <c r="AP252" s="602" t="str">
        <f t="shared" si="87"/>
        <v/>
      </c>
      <c r="AQ252" s="107"/>
      <c r="AR252" s="107"/>
      <c r="AS252" s="593"/>
    </row>
    <row r="253" spans="1:45" outlineLevel="1">
      <c r="A253" s="84" t="s">
        <v>2142</v>
      </c>
      <c r="B253" s="552"/>
      <c r="C253" s="552"/>
      <c r="D253" s="61"/>
      <c r="E253" s="162"/>
      <c r="F253" s="103"/>
      <c r="G253" s="162"/>
      <c r="H253" s="162"/>
      <c r="I253" s="162"/>
      <c r="J253" s="162"/>
      <c r="K253" s="129"/>
      <c r="L253" s="167">
        <f>SUBTOTAL(9,L254:L270)</f>
        <v>134.9</v>
      </c>
      <c r="M253" s="553"/>
      <c r="N253" s="553"/>
      <c r="O253" s="553">
        <f>SUBTOTAL(9,O254:O270)</f>
        <v>226497100</v>
      </c>
      <c r="P253" s="553">
        <f>SUBTOTAL(9,P254:P270)</f>
        <v>182115000</v>
      </c>
      <c r="Q253" s="61"/>
      <c r="R253" s="162"/>
      <c r="S253" s="162">
        <f>SUBTOTAL(9,S254:S270)</f>
        <v>26</v>
      </c>
      <c r="T253" s="553"/>
      <c r="U253" s="553">
        <f>SUBTOTAL(9,U254:U270)</f>
        <v>5046000</v>
      </c>
      <c r="V253" s="553"/>
      <c r="W253" s="129"/>
      <c r="X253" s="162"/>
      <c r="Y253" s="169">
        <f>SUBTOTAL(9,Y254:Y270)</f>
        <v>224.99700000000001</v>
      </c>
      <c r="Z253" s="170">
        <f>SUBTOTAL(9,Z254:Z270)</f>
        <v>0</v>
      </c>
      <c r="AA253" s="553"/>
      <c r="AB253" s="553">
        <f>SUBTOTAL(9,AB254:AB270)</f>
        <v>583998937.84200001</v>
      </c>
      <c r="AC253" s="71"/>
      <c r="AD253" s="71"/>
      <c r="AE253" s="71"/>
      <c r="AF253" s="71"/>
      <c r="AG253" s="71"/>
      <c r="AH253" s="103"/>
      <c r="AI253" s="61"/>
      <c r="AJ253" s="162"/>
      <c r="AK253" s="162">
        <f>SUBTOTAL(9,AK254:AK270)</f>
        <v>2</v>
      </c>
      <c r="AL253" s="553"/>
      <c r="AM253" s="553">
        <f>SUBTOTAL(9,AM254:AM270)</f>
        <v>25895920</v>
      </c>
      <c r="AN253" s="61"/>
      <c r="AO253" s="162">
        <f>SUBTOTAL(9,AO254:AO270)</f>
        <v>1</v>
      </c>
      <c r="AP253" s="602">
        <f t="shared" si="87"/>
        <v>1023552957.842</v>
      </c>
      <c r="AQ253" s="111"/>
      <c r="AR253" s="111"/>
      <c r="AS253" s="628"/>
    </row>
    <row r="254" spans="1:45" ht="56.25" outlineLevel="2">
      <c r="A254" s="72">
        <f>IF(B254&lt;&gt;"",B254,A252)</f>
        <v>18</v>
      </c>
      <c r="B254" s="552">
        <f>IF(C254&lt;&gt;"",COUNTA($C$9:C254),"")</f>
        <v>18</v>
      </c>
      <c r="C254" s="552">
        <v>448</v>
      </c>
      <c r="D254" s="61" t="s">
        <v>300</v>
      </c>
      <c r="E254" s="103">
        <v>1</v>
      </c>
      <c r="F254" s="103"/>
      <c r="G254" s="103">
        <v>425</v>
      </c>
      <c r="H254" s="103">
        <v>79</v>
      </c>
      <c r="I254" s="103" t="s">
        <v>223</v>
      </c>
      <c r="J254" s="103" t="s">
        <v>224</v>
      </c>
      <c r="K254" s="107" t="s">
        <v>974</v>
      </c>
      <c r="L254" s="105">
        <v>134.9</v>
      </c>
      <c r="M254" s="554">
        <f>IF(K254&lt;&gt;"",VLOOKUP(K254,'DON GIA'!$S$1:$U$19,3,0),"")</f>
        <v>1679000</v>
      </c>
      <c r="N254" s="554">
        <f>IF(K254&lt;&gt;"",VLOOKUP(K254,'DON GIA'!$S$1:$V$19,4,0),"")</f>
        <v>1350000</v>
      </c>
      <c r="O254" s="554">
        <f t="shared" ref="O254:O270" si="106">IF(K254&lt;&gt;"",L254*M254,"")</f>
        <v>226497100</v>
      </c>
      <c r="P254" s="554">
        <f t="shared" ref="P254:P270" si="107">IF(K254&lt;&gt;"",L254*N254,"")</f>
        <v>182115000</v>
      </c>
      <c r="Q254" s="71" t="s">
        <v>60</v>
      </c>
      <c r="R254" s="103" t="s">
        <v>44</v>
      </c>
      <c r="S254" s="103">
        <v>1</v>
      </c>
      <c r="T254" s="554">
        <f>IF(Q254&lt;&gt;"",VLOOKUP(Q254,'DON GIA'!$H$1:$K$103,4,0),"")</f>
        <v>3064000</v>
      </c>
      <c r="U254" s="554">
        <f t="shared" ref="U254:U270" si="108">IF(Q254&lt;&gt;"",IF(ISNUMBER(T254),S254*T254,""),"")</f>
        <v>3064000</v>
      </c>
      <c r="V254" s="554" t="s">
        <v>2163</v>
      </c>
      <c r="W254" s="107" t="s">
        <v>1005</v>
      </c>
      <c r="X254" s="103" t="s">
        <v>27</v>
      </c>
      <c r="Y254" s="108">
        <v>90.33</v>
      </c>
      <c r="Z254" s="109"/>
      <c r="AA254" s="554">
        <f>IF(W254&lt;&gt;"",VLOOKUP(W254,'DON GIA'!$A$1:$D$346,4,0),"")</f>
        <v>5559129</v>
      </c>
      <c r="AB254" s="554">
        <f t="shared" ref="AB254:AB270" si="109">IF(W254&lt;&gt;"",IF(ISNUMBER(AA254),Y254*AA254,""),"")</f>
        <v>502156122.56999999</v>
      </c>
      <c r="AC254" s="71" t="s">
        <v>28</v>
      </c>
      <c r="AD254" s="71" t="s">
        <v>29</v>
      </c>
      <c r="AE254" s="71" t="s">
        <v>30</v>
      </c>
      <c r="AF254" s="71" t="s">
        <v>31</v>
      </c>
      <c r="AG254" s="71" t="s">
        <v>34</v>
      </c>
      <c r="AH254" s="103" t="s">
        <v>33</v>
      </c>
      <c r="AI254" s="71" t="s">
        <v>562</v>
      </c>
      <c r="AJ254" s="103" t="s">
        <v>409</v>
      </c>
      <c r="AK254" s="103">
        <v>1</v>
      </c>
      <c r="AL254" s="554">
        <f>IF(AI254&lt;&gt;"",VLOOKUP(AI254,'DON GIA'!$M$1:$P$9,4,0),"")</f>
        <v>12895920</v>
      </c>
      <c r="AM254" s="554">
        <f t="shared" ref="AM254:AM270" si="110">IF(AI254&lt;&gt;"",AK254*AL254,"")</f>
        <v>12895920</v>
      </c>
      <c r="AN254" s="71" t="s">
        <v>407</v>
      </c>
      <c r="AO254" s="103">
        <v>1</v>
      </c>
      <c r="AP254" s="602" t="str">
        <f t="shared" si="87"/>
        <v/>
      </c>
      <c r="AQ254" s="111" t="s">
        <v>720</v>
      </c>
      <c r="AR254" s="111" t="s">
        <v>1912</v>
      </c>
      <c r="AS254" s="628"/>
    </row>
    <row r="255" spans="1:45" ht="266.25" outlineLevel="2">
      <c r="A255" s="72">
        <f t="shared" ref="A255:A270" si="111">IF(B255&lt;&gt;"",B255,A254)</f>
        <v>18</v>
      </c>
      <c r="B255" s="552" t="str">
        <f>IF(C255&lt;&gt;"",COUNTA($C$9:C255),"")</f>
        <v/>
      </c>
      <c r="C255" s="552"/>
      <c r="D255" s="71" t="s">
        <v>301</v>
      </c>
      <c r="E255" s="103"/>
      <c r="F255" s="103"/>
      <c r="G255" s="103"/>
      <c r="H255" s="103"/>
      <c r="I255" s="103"/>
      <c r="J255" s="103"/>
      <c r="K255" s="107"/>
      <c r="L255" s="105" t="s">
        <v>35</v>
      </c>
      <c r="M255" s="554" t="str">
        <f>IF(K255&lt;&gt;"",VLOOKUP(K255,'DON GIA'!$S$1:$U$19,3,0),"")</f>
        <v/>
      </c>
      <c r="N255" s="554" t="str">
        <f>IF(K255&lt;&gt;"",VLOOKUP(K255,'DON GIA'!$S$1:$V$19,4,0),"")</f>
        <v/>
      </c>
      <c r="O255" s="554" t="str">
        <f t="shared" si="106"/>
        <v/>
      </c>
      <c r="P255" s="554" t="str">
        <f t="shared" si="107"/>
        <v/>
      </c>
      <c r="Q255" s="71" t="s">
        <v>302</v>
      </c>
      <c r="R255" s="103" t="s">
        <v>44</v>
      </c>
      <c r="S255" s="103">
        <v>1</v>
      </c>
      <c r="T255" s="554">
        <f>IF(Q255&lt;&gt;"",VLOOKUP(Q255,'DON GIA'!$H$1:$K$103,4,0),"")</f>
        <v>360000</v>
      </c>
      <c r="U255" s="554">
        <f t="shared" si="108"/>
        <v>360000</v>
      </c>
      <c r="V255" s="554"/>
      <c r="W255" s="107" t="s">
        <v>1144</v>
      </c>
      <c r="X255" s="103" t="s">
        <v>27</v>
      </c>
      <c r="Y255" s="108">
        <v>3</v>
      </c>
      <c r="Z255" s="109"/>
      <c r="AA255" s="554">
        <f>IF(W255&lt;&gt;"",VLOOKUP(W255,'DON GIA'!$A$1:$D$346,4,0),"")</f>
        <v>10375629</v>
      </c>
      <c r="AB255" s="554">
        <f t="shared" si="109"/>
        <v>31126887</v>
      </c>
      <c r="AC255" s="71"/>
      <c r="AD255" s="71"/>
      <c r="AE255" s="71"/>
      <c r="AF255" s="71" t="s">
        <v>31</v>
      </c>
      <c r="AG255" s="71"/>
      <c r="AH255" s="103" t="s">
        <v>34</v>
      </c>
      <c r="AI255" s="71" t="s">
        <v>578</v>
      </c>
      <c r="AJ255" s="103" t="s">
        <v>560</v>
      </c>
      <c r="AK255" s="103">
        <v>1</v>
      </c>
      <c r="AL255" s="554">
        <f>IF(AI255&lt;&gt;"",VLOOKUP(AI255,'DON GIA'!$M$1:$P$9,4,0),"")</f>
        <v>13000000</v>
      </c>
      <c r="AM255" s="554">
        <f t="shared" si="110"/>
        <v>13000000</v>
      </c>
      <c r="AN255" s="71"/>
      <c r="AO255" s="103"/>
      <c r="AP255" s="602" t="str">
        <f t="shared" si="87"/>
        <v/>
      </c>
      <c r="AQ255" s="59" t="s">
        <v>721</v>
      </c>
      <c r="AR255" s="59" t="s">
        <v>1918</v>
      </c>
      <c r="AS255" s="629"/>
    </row>
    <row r="256" spans="1:45" ht="131.25" outlineLevel="2">
      <c r="A256" s="72">
        <f t="shared" si="111"/>
        <v>18</v>
      </c>
      <c r="B256" s="552" t="str">
        <f>IF(C256&lt;&gt;"",COUNTA($C$9:C256),"")</f>
        <v/>
      </c>
      <c r="C256" s="552"/>
      <c r="D256" s="71" t="s">
        <v>71</v>
      </c>
      <c r="E256" s="103"/>
      <c r="F256" s="103"/>
      <c r="G256" s="103"/>
      <c r="H256" s="103"/>
      <c r="I256" s="103"/>
      <c r="J256" s="103"/>
      <c r="K256" s="107"/>
      <c r="L256" s="105" t="s">
        <v>35</v>
      </c>
      <c r="M256" s="554" t="str">
        <f>IF(K256&lt;&gt;"",VLOOKUP(K256,'DON GIA'!$S$1:$U$19,3,0),"")</f>
        <v/>
      </c>
      <c r="N256" s="554" t="str">
        <f>IF(K256&lt;&gt;"",VLOOKUP(K256,'DON GIA'!$S$1:$V$19,4,0),"")</f>
        <v/>
      </c>
      <c r="O256" s="554" t="str">
        <f t="shared" si="106"/>
        <v/>
      </c>
      <c r="P256" s="554" t="str">
        <f t="shared" si="107"/>
        <v/>
      </c>
      <c r="Q256" s="71" t="s">
        <v>52</v>
      </c>
      <c r="R256" s="103" t="s">
        <v>44</v>
      </c>
      <c r="S256" s="103">
        <v>3</v>
      </c>
      <c r="T256" s="554">
        <f>IF(Q256&lt;&gt;"",VLOOKUP(Q256,'DON GIA'!$H$1:$K$103,4,0),"")</f>
        <v>76000</v>
      </c>
      <c r="U256" s="554">
        <f t="shared" si="108"/>
        <v>228000</v>
      </c>
      <c r="V256" s="554"/>
      <c r="W256" s="107"/>
      <c r="X256" s="103"/>
      <c r="Y256" s="108"/>
      <c r="Z256" s="109"/>
      <c r="AA256" s="554" t="str">
        <f>IF(W256&lt;&gt;"",VLOOKUP(W256,'DON GIA'!$A$1:$D$346,4,0),"")</f>
        <v/>
      </c>
      <c r="AB256" s="554" t="str">
        <f t="shared" si="109"/>
        <v/>
      </c>
      <c r="AC256" s="71"/>
      <c r="AD256" s="71"/>
      <c r="AE256" s="71"/>
      <c r="AF256" s="71"/>
      <c r="AG256" s="71"/>
      <c r="AH256" s="103"/>
      <c r="AI256" s="71"/>
      <c r="AJ256" s="103"/>
      <c r="AK256" s="103"/>
      <c r="AL256" s="554" t="str">
        <f>IF(AI256&lt;&gt;"",VLOOKUP(AI256,'DON GIA'!$M$1:$P$9,4,0),"")</f>
        <v/>
      </c>
      <c r="AM256" s="554" t="str">
        <f t="shared" si="110"/>
        <v/>
      </c>
      <c r="AN256" s="71"/>
      <c r="AO256" s="103"/>
      <c r="AP256" s="602" t="str">
        <f t="shared" si="87"/>
        <v/>
      </c>
      <c r="AQ256" s="59" t="s">
        <v>722</v>
      </c>
      <c r="AR256" s="59" t="s">
        <v>1942</v>
      </c>
      <c r="AS256" s="629"/>
    </row>
    <row r="257" spans="1:45" ht="63.75" outlineLevel="2">
      <c r="A257" s="72">
        <f t="shared" si="111"/>
        <v>18</v>
      </c>
      <c r="B257" s="552" t="str">
        <f>IF(C257&lt;&gt;"",COUNTA($C$9:C257),"")</f>
        <v/>
      </c>
      <c r="C257" s="552"/>
      <c r="D257" s="71"/>
      <c r="E257" s="103"/>
      <c r="F257" s="103"/>
      <c r="G257" s="103"/>
      <c r="H257" s="103"/>
      <c r="I257" s="103"/>
      <c r="J257" s="103"/>
      <c r="K257" s="107"/>
      <c r="L257" s="105" t="s">
        <v>35</v>
      </c>
      <c r="M257" s="554" t="str">
        <f>IF(K257&lt;&gt;"",VLOOKUP(K257,'DON GIA'!$S$1:$U$19,3,0),"")</f>
        <v/>
      </c>
      <c r="N257" s="554" t="str">
        <f>IF(K257&lt;&gt;"",VLOOKUP(K257,'DON GIA'!$S$1:$V$19,4,0),"")</f>
        <v/>
      </c>
      <c r="O257" s="554" t="str">
        <f t="shared" si="106"/>
        <v/>
      </c>
      <c r="P257" s="554" t="str">
        <f t="shared" si="107"/>
        <v/>
      </c>
      <c r="Q257" s="71" t="s">
        <v>53</v>
      </c>
      <c r="R257" s="103" t="s">
        <v>44</v>
      </c>
      <c r="S257" s="103">
        <v>17</v>
      </c>
      <c r="T257" s="554">
        <f>IF(Q257&lt;&gt;"",VLOOKUP(Q257,'DON GIA'!$H$1:$K$103,4,0),"")</f>
        <v>34000</v>
      </c>
      <c r="U257" s="554">
        <f t="shared" si="108"/>
        <v>578000</v>
      </c>
      <c r="V257" s="554"/>
      <c r="W257" s="107" t="s">
        <v>1023</v>
      </c>
      <c r="X257" s="103" t="s">
        <v>38</v>
      </c>
      <c r="Y257" s="108">
        <v>3.3000000000000002E-2</v>
      </c>
      <c r="Z257" s="109"/>
      <c r="AA257" s="554">
        <f>IF(W257&lt;&gt;"",VLOOKUP(W257,'DON GIA'!$A$1:$D$346,4,0),"")</f>
        <v>2523428</v>
      </c>
      <c r="AB257" s="554">
        <f t="shared" si="109"/>
        <v>83273.124000000011</v>
      </c>
      <c r="AC257" s="71"/>
      <c r="AD257" s="71"/>
      <c r="AE257" s="71"/>
      <c r="AF257" s="71"/>
      <c r="AG257" s="71"/>
      <c r="AH257" s="103"/>
      <c r="AI257" s="71"/>
      <c r="AJ257" s="103"/>
      <c r="AK257" s="103"/>
      <c r="AL257" s="554" t="str">
        <f>IF(AI257&lt;&gt;"",VLOOKUP(AI257,'DON GIA'!$M$1:$P$9,4,0),"")</f>
        <v/>
      </c>
      <c r="AM257" s="554" t="str">
        <f t="shared" si="110"/>
        <v/>
      </c>
      <c r="AN257" s="71"/>
      <c r="AO257" s="103"/>
      <c r="AP257" s="602" t="str">
        <f t="shared" si="87"/>
        <v/>
      </c>
      <c r="AQ257" s="585" t="s">
        <v>1911</v>
      </c>
      <c r="AR257" s="585" t="s">
        <v>1915</v>
      </c>
      <c r="AS257" s="630"/>
    </row>
    <row r="258" spans="1:45" outlineLevel="2">
      <c r="A258" s="72">
        <f t="shared" si="111"/>
        <v>18</v>
      </c>
      <c r="B258" s="552" t="str">
        <f>IF(C258&lt;&gt;"",COUNTA($C$9:C258),"")</f>
        <v/>
      </c>
      <c r="C258" s="552"/>
      <c r="D258" s="71"/>
      <c r="E258" s="103"/>
      <c r="F258" s="103"/>
      <c r="G258" s="103"/>
      <c r="H258" s="103"/>
      <c r="I258" s="103"/>
      <c r="J258" s="103"/>
      <c r="K258" s="107"/>
      <c r="L258" s="105" t="s">
        <v>35</v>
      </c>
      <c r="M258" s="554" t="str">
        <f>IF(K258&lt;&gt;"",VLOOKUP(K258,'DON GIA'!$S$1:$U$19,3,0),"")</f>
        <v/>
      </c>
      <c r="N258" s="554" t="str">
        <f>IF(K258&lt;&gt;"",VLOOKUP(K258,'DON GIA'!$S$1:$V$19,4,0),"")</f>
        <v/>
      </c>
      <c r="O258" s="554" t="str">
        <f t="shared" si="106"/>
        <v/>
      </c>
      <c r="P258" s="554" t="str">
        <f t="shared" si="107"/>
        <v/>
      </c>
      <c r="Q258" s="71" t="s">
        <v>303</v>
      </c>
      <c r="R258" s="103" t="s">
        <v>44</v>
      </c>
      <c r="S258" s="103">
        <v>1</v>
      </c>
      <c r="T258" s="554">
        <f>IF(Q258&lt;&gt;"",VLOOKUP(Q258,'DON GIA'!$H$1:$K$103,4,0),"")</f>
        <v>780000</v>
      </c>
      <c r="U258" s="554">
        <f t="shared" si="108"/>
        <v>780000</v>
      </c>
      <c r="V258" s="554"/>
      <c r="W258" s="107" t="s">
        <v>1105</v>
      </c>
      <c r="X258" s="103" t="s">
        <v>27</v>
      </c>
      <c r="Y258" s="108">
        <f>3.6+0.96</f>
        <v>4.5600000000000005</v>
      </c>
      <c r="Z258" s="109"/>
      <c r="AA258" s="554">
        <f>IF(W258&lt;&gt;"",VLOOKUP(W258,'DON GIA'!$A$1:$D$346,4,0),"")</f>
        <v>292949</v>
      </c>
      <c r="AB258" s="554">
        <f t="shared" si="109"/>
        <v>1335847.4400000002</v>
      </c>
      <c r="AC258" s="71"/>
      <c r="AD258" s="71"/>
      <c r="AE258" s="71"/>
      <c r="AF258" s="71"/>
      <c r="AG258" s="71"/>
      <c r="AH258" s="103"/>
      <c r="AI258" s="71"/>
      <c r="AJ258" s="103"/>
      <c r="AK258" s="103"/>
      <c r="AL258" s="554" t="str">
        <f>IF(AI258&lt;&gt;"",VLOOKUP(AI258,'DON GIA'!$M$1:$P$9,4,0),"")</f>
        <v/>
      </c>
      <c r="AM258" s="554" t="str">
        <f t="shared" si="110"/>
        <v/>
      </c>
      <c r="AN258" s="71"/>
      <c r="AO258" s="103"/>
      <c r="AP258" s="602" t="str">
        <f t="shared" si="87"/>
        <v/>
      </c>
      <c r="AQ258" s="584" t="s">
        <v>1940</v>
      </c>
      <c r="AR258" s="584"/>
      <c r="AS258" s="631"/>
    </row>
    <row r="259" spans="1:45" ht="37.5" outlineLevel="2">
      <c r="A259" s="72">
        <f t="shared" si="111"/>
        <v>18</v>
      </c>
      <c r="B259" s="552" t="str">
        <f>IF(C259&lt;&gt;"",COUNTA($C$9:C259),"")</f>
        <v/>
      </c>
      <c r="C259" s="552"/>
      <c r="D259" s="71"/>
      <c r="E259" s="103"/>
      <c r="F259" s="103"/>
      <c r="G259" s="103"/>
      <c r="H259" s="103"/>
      <c r="I259" s="103"/>
      <c r="J259" s="103"/>
      <c r="K259" s="107"/>
      <c r="L259" s="105" t="s">
        <v>35</v>
      </c>
      <c r="M259" s="554" t="str">
        <f>IF(K259&lt;&gt;"",VLOOKUP(K259,'DON GIA'!$S$1:$U$19,3,0),"")</f>
        <v/>
      </c>
      <c r="N259" s="554" t="str">
        <f>IF(K259&lt;&gt;"",VLOOKUP(K259,'DON GIA'!$S$1:$V$19,4,0),"")</f>
        <v/>
      </c>
      <c r="O259" s="554" t="str">
        <f t="shared" si="106"/>
        <v/>
      </c>
      <c r="P259" s="554" t="str">
        <f t="shared" si="107"/>
        <v/>
      </c>
      <c r="Q259" s="71" t="s">
        <v>239</v>
      </c>
      <c r="R259" s="103" t="s">
        <v>27</v>
      </c>
      <c r="S259" s="103">
        <v>3</v>
      </c>
      <c r="T259" s="554">
        <f>IF(Q259&lt;&gt;"",VLOOKUP(Q259,'DON GIA'!$H$1:$K$103,4,0),"")</f>
        <v>12000</v>
      </c>
      <c r="U259" s="554">
        <f t="shared" si="108"/>
        <v>36000</v>
      </c>
      <c r="V259" s="554"/>
      <c r="W259" s="107" t="s">
        <v>1130</v>
      </c>
      <c r="X259" s="103" t="s">
        <v>27</v>
      </c>
      <c r="Y259" s="108">
        <v>1.17</v>
      </c>
      <c r="Z259" s="109"/>
      <c r="AA259" s="554">
        <f>IF(W259&lt;&gt;"",VLOOKUP(W259,'DON GIA'!$A$1:$D$346,4,0),"")</f>
        <v>282038</v>
      </c>
      <c r="AB259" s="554">
        <f t="shared" si="109"/>
        <v>329984.45999999996</v>
      </c>
      <c r="AC259" s="71"/>
      <c r="AD259" s="71"/>
      <c r="AE259" s="71"/>
      <c r="AF259" s="71"/>
      <c r="AG259" s="71"/>
      <c r="AH259" s="103"/>
      <c r="AI259" s="71"/>
      <c r="AJ259" s="103"/>
      <c r="AK259" s="103"/>
      <c r="AL259" s="554" t="str">
        <f>IF(AI259&lt;&gt;"",VLOOKUP(AI259,'DON GIA'!$M$1:$P$9,4,0),"")</f>
        <v/>
      </c>
      <c r="AM259" s="554" t="str">
        <f t="shared" si="110"/>
        <v/>
      </c>
      <c r="AN259" s="71"/>
      <c r="AO259" s="103"/>
      <c r="AP259" s="602" t="str">
        <f t="shared" si="87"/>
        <v/>
      </c>
      <c r="AQ259" s="107"/>
      <c r="AR259" s="107"/>
      <c r="AS259" s="593"/>
    </row>
    <row r="260" spans="1:45" outlineLevel="2">
      <c r="A260" s="72">
        <f t="shared" si="111"/>
        <v>18</v>
      </c>
      <c r="B260" s="552" t="str">
        <f>IF(C260&lt;&gt;"",COUNTA($C$9:C260),"")</f>
        <v/>
      </c>
      <c r="C260" s="552"/>
      <c r="D260" s="71"/>
      <c r="E260" s="103"/>
      <c r="F260" s="103"/>
      <c r="G260" s="103"/>
      <c r="H260" s="103"/>
      <c r="I260" s="103"/>
      <c r="J260" s="103"/>
      <c r="K260" s="107"/>
      <c r="L260" s="105" t="s">
        <v>35</v>
      </c>
      <c r="M260" s="554" t="str">
        <f>IF(K260&lt;&gt;"",VLOOKUP(K260,'DON GIA'!$S$1:$U$19,3,0),"")</f>
        <v/>
      </c>
      <c r="N260" s="554" t="str">
        <f>IF(K260&lt;&gt;"",VLOOKUP(K260,'DON GIA'!$S$1:$V$19,4,0),"")</f>
        <v/>
      </c>
      <c r="O260" s="554" t="str">
        <f t="shared" si="106"/>
        <v/>
      </c>
      <c r="P260" s="554" t="str">
        <f t="shared" si="107"/>
        <v/>
      </c>
      <c r="Q260" s="71" t="s">
        <v>35</v>
      </c>
      <c r="R260" s="103"/>
      <c r="S260" s="103"/>
      <c r="T260" s="554" t="str">
        <f>IF(Q260&lt;&gt;"",VLOOKUP(Q260,'DON GIA'!$H$1:$K$103,4,0),"")</f>
        <v/>
      </c>
      <c r="U260" s="554" t="str">
        <f t="shared" si="108"/>
        <v/>
      </c>
      <c r="V260" s="554"/>
      <c r="W260" s="107" t="s">
        <v>1108</v>
      </c>
      <c r="X260" s="103" t="s">
        <v>27</v>
      </c>
      <c r="Y260" s="108">
        <v>7.86</v>
      </c>
      <c r="Z260" s="109"/>
      <c r="AA260" s="554">
        <f>IF(W260&lt;&gt;"",VLOOKUP(W260,'DON GIA'!$A$1:$D$346,4,0),"")</f>
        <v>282038</v>
      </c>
      <c r="AB260" s="554">
        <f t="shared" si="109"/>
        <v>2216818.6800000002</v>
      </c>
      <c r="AC260" s="71"/>
      <c r="AD260" s="71"/>
      <c r="AE260" s="71"/>
      <c r="AF260" s="71"/>
      <c r="AG260" s="71"/>
      <c r="AH260" s="103"/>
      <c r="AI260" s="71"/>
      <c r="AJ260" s="103"/>
      <c r="AK260" s="103"/>
      <c r="AL260" s="554" t="str">
        <f>IF(AI260&lt;&gt;"",VLOOKUP(AI260,'DON GIA'!$M$1:$P$9,4,0),"")</f>
        <v/>
      </c>
      <c r="AM260" s="554" t="str">
        <f t="shared" si="110"/>
        <v/>
      </c>
      <c r="AN260" s="71"/>
      <c r="AO260" s="103"/>
      <c r="AP260" s="602" t="str">
        <f t="shared" si="87"/>
        <v/>
      </c>
      <c r="AQ260" s="107"/>
      <c r="AR260" s="107"/>
      <c r="AS260" s="593"/>
    </row>
    <row r="261" spans="1:45" outlineLevel="2">
      <c r="A261" s="72">
        <f t="shared" si="111"/>
        <v>18</v>
      </c>
      <c r="B261" s="552" t="str">
        <f>IF(C261&lt;&gt;"",COUNTA($C$9:C261),"")</f>
        <v/>
      </c>
      <c r="C261" s="552"/>
      <c r="D261" s="71"/>
      <c r="E261" s="103"/>
      <c r="F261" s="103"/>
      <c r="G261" s="103"/>
      <c r="H261" s="103"/>
      <c r="I261" s="103"/>
      <c r="J261" s="103"/>
      <c r="K261" s="107"/>
      <c r="L261" s="105" t="s">
        <v>35</v>
      </c>
      <c r="M261" s="554" t="str">
        <f>IF(K261&lt;&gt;"",VLOOKUP(K261,'DON GIA'!$S$1:$U$19,3,0),"")</f>
        <v/>
      </c>
      <c r="N261" s="554" t="str">
        <f>IF(K261&lt;&gt;"",VLOOKUP(K261,'DON GIA'!$S$1:$V$19,4,0),"")</f>
        <v/>
      </c>
      <c r="O261" s="554" t="str">
        <f t="shared" si="106"/>
        <v/>
      </c>
      <c r="P261" s="554" t="str">
        <f t="shared" si="107"/>
        <v/>
      </c>
      <c r="Q261" s="71" t="s">
        <v>35</v>
      </c>
      <c r="R261" s="103"/>
      <c r="S261" s="103"/>
      <c r="T261" s="554" t="str">
        <f>IF(Q261&lt;&gt;"",VLOOKUP(Q261,'DON GIA'!$H$1:$K$103,4,0),"")</f>
        <v/>
      </c>
      <c r="U261" s="554" t="str">
        <f t="shared" si="108"/>
        <v/>
      </c>
      <c r="V261" s="554"/>
      <c r="W261" s="107" t="s">
        <v>1182</v>
      </c>
      <c r="X261" s="103" t="s">
        <v>38</v>
      </c>
      <c r="Y261" s="108">
        <v>0.128</v>
      </c>
      <c r="Z261" s="109"/>
      <c r="AA261" s="554">
        <f>IF(W261&lt;&gt;"",VLOOKUP(W261,'DON GIA'!$A$1:$D$346,4,0),"")</f>
        <v>2523428</v>
      </c>
      <c r="AB261" s="554">
        <f t="shared" si="109"/>
        <v>322998.78399999999</v>
      </c>
      <c r="AC261" s="71"/>
      <c r="AD261" s="71"/>
      <c r="AE261" s="71"/>
      <c r="AF261" s="71"/>
      <c r="AG261" s="71"/>
      <c r="AH261" s="103"/>
      <c r="AI261" s="71"/>
      <c r="AJ261" s="103"/>
      <c r="AK261" s="103"/>
      <c r="AL261" s="554" t="str">
        <f>IF(AI261&lt;&gt;"",VLOOKUP(AI261,'DON GIA'!$M$1:$P$9,4,0),"")</f>
        <v/>
      </c>
      <c r="AM261" s="554" t="str">
        <f t="shared" si="110"/>
        <v/>
      </c>
      <c r="AN261" s="71"/>
      <c r="AO261" s="103"/>
      <c r="AP261" s="602" t="str">
        <f t="shared" si="87"/>
        <v/>
      </c>
      <c r="AQ261" s="107"/>
      <c r="AR261" s="107"/>
      <c r="AS261" s="593"/>
    </row>
    <row r="262" spans="1:45" outlineLevel="2">
      <c r="A262" s="72">
        <f t="shared" si="111"/>
        <v>18</v>
      </c>
      <c r="B262" s="552" t="str">
        <f>IF(C262&lt;&gt;"",COUNTA($C$9:C262),"")</f>
        <v/>
      </c>
      <c r="C262" s="552"/>
      <c r="D262" s="71"/>
      <c r="E262" s="103"/>
      <c r="F262" s="103"/>
      <c r="G262" s="103"/>
      <c r="H262" s="103"/>
      <c r="I262" s="103"/>
      <c r="J262" s="103"/>
      <c r="K262" s="107"/>
      <c r="L262" s="105" t="s">
        <v>35</v>
      </c>
      <c r="M262" s="554" t="str">
        <f>IF(K262&lt;&gt;"",VLOOKUP(K262,'DON GIA'!$S$1:$U$19,3,0),"")</f>
        <v/>
      </c>
      <c r="N262" s="554" t="str">
        <f>IF(K262&lt;&gt;"",VLOOKUP(K262,'DON GIA'!$S$1:$V$19,4,0),"")</f>
        <v/>
      </c>
      <c r="O262" s="554" t="str">
        <f t="shared" si="106"/>
        <v/>
      </c>
      <c r="P262" s="554" t="str">
        <f t="shared" si="107"/>
        <v/>
      </c>
      <c r="Q262" s="71" t="s">
        <v>35</v>
      </c>
      <c r="R262" s="103"/>
      <c r="S262" s="103"/>
      <c r="T262" s="554" t="str">
        <f>IF(Q262&lt;&gt;"",VLOOKUP(Q262,'DON GIA'!$H$1:$K$103,4,0),"")</f>
        <v/>
      </c>
      <c r="U262" s="554" t="str">
        <f t="shared" si="108"/>
        <v/>
      </c>
      <c r="V262" s="554"/>
      <c r="W262" s="107" t="s">
        <v>1023</v>
      </c>
      <c r="X262" s="103" t="s">
        <v>38</v>
      </c>
      <c r="Y262" s="108">
        <v>0.06</v>
      </c>
      <c r="Z262" s="109"/>
      <c r="AA262" s="554">
        <f>IF(W262&lt;&gt;"",VLOOKUP(W262,'DON GIA'!$A$1:$D$346,4,0),"")</f>
        <v>2523428</v>
      </c>
      <c r="AB262" s="554">
        <f t="shared" si="109"/>
        <v>151405.68</v>
      </c>
      <c r="AC262" s="71"/>
      <c r="AD262" s="71"/>
      <c r="AE262" s="71"/>
      <c r="AF262" s="71"/>
      <c r="AG262" s="71"/>
      <c r="AH262" s="103"/>
      <c r="AI262" s="71"/>
      <c r="AJ262" s="103"/>
      <c r="AK262" s="103"/>
      <c r="AL262" s="554" t="str">
        <f>IF(AI262&lt;&gt;"",VLOOKUP(AI262,'DON GIA'!$M$1:$P$9,4,0),"")</f>
        <v/>
      </c>
      <c r="AM262" s="554" t="str">
        <f t="shared" si="110"/>
        <v/>
      </c>
      <c r="AN262" s="71"/>
      <c r="AO262" s="103"/>
      <c r="AP262" s="602" t="str">
        <f t="shared" si="87"/>
        <v/>
      </c>
      <c r="AQ262" s="107"/>
      <c r="AR262" s="107"/>
      <c r="AS262" s="593"/>
    </row>
    <row r="263" spans="1:45" outlineLevel="2">
      <c r="A263" s="72">
        <f t="shared" si="111"/>
        <v>18</v>
      </c>
      <c r="B263" s="552" t="str">
        <f>IF(C263&lt;&gt;"",COUNTA($C$9:C263),"")</f>
        <v/>
      </c>
      <c r="C263" s="552"/>
      <c r="D263" s="71"/>
      <c r="E263" s="103"/>
      <c r="F263" s="103"/>
      <c r="G263" s="103"/>
      <c r="H263" s="103"/>
      <c r="I263" s="103"/>
      <c r="J263" s="103"/>
      <c r="K263" s="107"/>
      <c r="L263" s="105" t="s">
        <v>35</v>
      </c>
      <c r="M263" s="554" t="str">
        <f>IF(K263&lt;&gt;"",VLOOKUP(K263,'DON GIA'!$S$1:$U$19,3,0),"")</f>
        <v/>
      </c>
      <c r="N263" s="554" t="str">
        <f>IF(K263&lt;&gt;"",VLOOKUP(K263,'DON GIA'!$S$1:$V$19,4,0),"")</f>
        <v/>
      </c>
      <c r="O263" s="554" t="str">
        <f t="shared" si="106"/>
        <v/>
      </c>
      <c r="P263" s="554" t="str">
        <f t="shared" si="107"/>
        <v/>
      </c>
      <c r="Q263" s="71" t="s">
        <v>35</v>
      </c>
      <c r="R263" s="103"/>
      <c r="S263" s="103"/>
      <c r="T263" s="554" t="str">
        <f>IF(Q263&lt;&gt;"",VLOOKUP(Q263,'DON GIA'!$H$1:$K$103,4,0),"")</f>
        <v/>
      </c>
      <c r="U263" s="554" t="str">
        <f t="shared" si="108"/>
        <v/>
      </c>
      <c r="V263" s="554"/>
      <c r="W263" s="107" t="s">
        <v>1105</v>
      </c>
      <c r="X263" s="103" t="s">
        <v>27</v>
      </c>
      <c r="Y263" s="108">
        <v>3.36</v>
      </c>
      <c r="Z263" s="109"/>
      <c r="AA263" s="554">
        <f>IF(W263&lt;&gt;"",VLOOKUP(W263,'DON GIA'!$A$1:$D$346,4,0),"")</f>
        <v>292949</v>
      </c>
      <c r="AB263" s="554">
        <f t="shared" si="109"/>
        <v>984308.64</v>
      </c>
      <c r="AC263" s="71"/>
      <c r="AD263" s="71"/>
      <c r="AE263" s="71"/>
      <c r="AF263" s="71"/>
      <c r="AG263" s="71"/>
      <c r="AH263" s="103"/>
      <c r="AI263" s="71"/>
      <c r="AJ263" s="103"/>
      <c r="AK263" s="103"/>
      <c r="AL263" s="554" t="str">
        <f>IF(AI263&lt;&gt;"",VLOOKUP(AI263,'DON GIA'!$M$1:$P$9,4,0),"")</f>
        <v/>
      </c>
      <c r="AM263" s="554" t="str">
        <f t="shared" si="110"/>
        <v/>
      </c>
      <c r="AN263" s="71"/>
      <c r="AO263" s="103"/>
      <c r="AP263" s="602" t="str">
        <f t="shared" si="87"/>
        <v/>
      </c>
      <c r="AQ263" s="107"/>
      <c r="AR263" s="107"/>
      <c r="AS263" s="593"/>
    </row>
    <row r="264" spans="1:45" outlineLevel="2">
      <c r="A264" s="72">
        <f t="shared" si="111"/>
        <v>18</v>
      </c>
      <c r="B264" s="552" t="str">
        <f>IF(C264&lt;&gt;"",COUNTA($C$9:C264),"")</f>
        <v/>
      </c>
      <c r="C264" s="552"/>
      <c r="D264" s="71"/>
      <c r="E264" s="103"/>
      <c r="F264" s="103"/>
      <c r="G264" s="103"/>
      <c r="H264" s="103"/>
      <c r="I264" s="103"/>
      <c r="J264" s="103"/>
      <c r="K264" s="107"/>
      <c r="L264" s="105" t="s">
        <v>35</v>
      </c>
      <c r="M264" s="554" t="str">
        <f>IF(K264&lt;&gt;"",VLOOKUP(K264,'DON GIA'!$S$1:$U$19,3,0),"")</f>
        <v/>
      </c>
      <c r="N264" s="554" t="str">
        <f>IF(K264&lt;&gt;"",VLOOKUP(K264,'DON GIA'!$S$1:$V$19,4,0),"")</f>
        <v/>
      </c>
      <c r="O264" s="554" t="str">
        <f t="shared" si="106"/>
        <v/>
      </c>
      <c r="P264" s="554" t="str">
        <f t="shared" si="107"/>
        <v/>
      </c>
      <c r="Q264" s="71" t="s">
        <v>35</v>
      </c>
      <c r="R264" s="103"/>
      <c r="S264" s="103"/>
      <c r="T264" s="554" t="str">
        <f>IF(Q264&lt;&gt;"",VLOOKUP(Q264,'DON GIA'!$H$1:$K$103,4,0),"")</f>
        <v/>
      </c>
      <c r="U264" s="554" t="str">
        <f t="shared" si="108"/>
        <v/>
      </c>
      <c r="V264" s="554"/>
      <c r="W264" s="107" t="s">
        <v>1130</v>
      </c>
      <c r="X264" s="103" t="s">
        <v>27</v>
      </c>
      <c r="Y264" s="108">
        <v>2.4300000000000002</v>
      </c>
      <c r="Z264" s="109"/>
      <c r="AA264" s="554">
        <f>IF(W264&lt;&gt;"",VLOOKUP(W264,'DON GIA'!$A$1:$D$346,4,0),"")</f>
        <v>282038</v>
      </c>
      <c r="AB264" s="554">
        <f t="shared" si="109"/>
        <v>685352.34000000008</v>
      </c>
      <c r="AC264" s="71"/>
      <c r="AD264" s="71"/>
      <c r="AE264" s="71"/>
      <c r="AF264" s="71"/>
      <c r="AG264" s="71"/>
      <c r="AH264" s="103"/>
      <c r="AI264" s="71"/>
      <c r="AJ264" s="103"/>
      <c r="AK264" s="103"/>
      <c r="AL264" s="554" t="str">
        <f>IF(AI264&lt;&gt;"",VLOOKUP(AI264,'DON GIA'!$M$1:$P$9,4,0),"")</f>
        <v/>
      </c>
      <c r="AM264" s="554" t="str">
        <f t="shared" si="110"/>
        <v/>
      </c>
      <c r="AN264" s="71"/>
      <c r="AO264" s="103"/>
      <c r="AP264" s="602" t="str">
        <f t="shared" ref="AP264:AP327" si="112">IF(C265&lt;&gt;"",O264+P264+U264+AB264+AM264,"")</f>
        <v/>
      </c>
      <c r="AQ264" s="107"/>
      <c r="AR264" s="107"/>
      <c r="AS264" s="593"/>
    </row>
    <row r="265" spans="1:45" outlineLevel="2">
      <c r="A265" s="72">
        <f t="shared" si="111"/>
        <v>18</v>
      </c>
      <c r="B265" s="552" t="str">
        <f>IF(C265&lt;&gt;"",COUNTA($C$9:C265),"")</f>
        <v/>
      </c>
      <c r="C265" s="552"/>
      <c r="D265" s="71"/>
      <c r="E265" s="103"/>
      <c r="F265" s="103"/>
      <c r="G265" s="103"/>
      <c r="H265" s="103"/>
      <c r="I265" s="103"/>
      <c r="J265" s="103"/>
      <c r="K265" s="107"/>
      <c r="L265" s="105" t="s">
        <v>35</v>
      </c>
      <c r="M265" s="554" t="str">
        <f>IF(K265&lt;&gt;"",VLOOKUP(K265,'DON GIA'!$S$1:$U$19,3,0),"")</f>
        <v/>
      </c>
      <c r="N265" s="554" t="str">
        <f>IF(K265&lt;&gt;"",VLOOKUP(K265,'DON GIA'!$S$1:$V$19,4,0),"")</f>
        <v/>
      </c>
      <c r="O265" s="554" t="str">
        <f t="shared" si="106"/>
        <v/>
      </c>
      <c r="P265" s="554" t="str">
        <f t="shared" si="107"/>
        <v/>
      </c>
      <c r="Q265" s="71" t="s">
        <v>35</v>
      </c>
      <c r="R265" s="103"/>
      <c r="S265" s="103"/>
      <c r="T265" s="554" t="str">
        <f>IF(Q265&lt;&gt;"",VLOOKUP(Q265,'DON GIA'!$H$1:$K$103,4,0),"")</f>
        <v/>
      </c>
      <c r="U265" s="554" t="str">
        <f t="shared" si="108"/>
        <v/>
      </c>
      <c r="V265" s="554"/>
      <c r="W265" s="107" t="s">
        <v>1183</v>
      </c>
      <c r="X265" s="103" t="s">
        <v>38</v>
      </c>
      <c r="Y265" s="108">
        <f>0.536</f>
        <v>0.53600000000000003</v>
      </c>
      <c r="Z265" s="109"/>
      <c r="AA265" s="554">
        <f>IF(W265&lt;&gt;"",VLOOKUP(W265,'DON GIA'!$A$1:$D$346,4,0),"")</f>
        <v>2704619</v>
      </c>
      <c r="AB265" s="554">
        <f t="shared" si="109"/>
        <v>1449675.784</v>
      </c>
      <c r="AC265" s="71"/>
      <c r="AD265" s="71"/>
      <c r="AE265" s="71"/>
      <c r="AF265" s="71"/>
      <c r="AG265" s="71"/>
      <c r="AH265" s="103"/>
      <c r="AI265" s="71"/>
      <c r="AJ265" s="103"/>
      <c r="AK265" s="103"/>
      <c r="AL265" s="554" t="str">
        <f>IF(AI265&lt;&gt;"",VLOOKUP(AI265,'DON GIA'!$M$1:$P$9,4,0),"")</f>
        <v/>
      </c>
      <c r="AM265" s="554" t="str">
        <f t="shared" si="110"/>
        <v/>
      </c>
      <c r="AN265" s="71"/>
      <c r="AO265" s="103"/>
      <c r="AP265" s="602" t="str">
        <f t="shared" si="112"/>
        <v/>
      </c>
      <c r="AQ265" s="107"/>
      <c r="AR265" s="107"/>
      <c r="AS265" s="593"/>
    </row>
    <row r="266" spans="1:45" outlineLevel="2">
      <c r="A266" s="72">
        <f t="shared" si="111"/>
        <v>18</v>
      </c>
      <c r="B266" s="552" t="str">
        <f>IF(C266&lt;&gt;"",COUNTA($C$9:C266),"")</f>
        <v/>
      </c>
      <c r="C266" s="552"/>
      <c r="D266" s="71"/>
      <c r="E266" s="103"/>
      <c r="F266" s="103"/>
      <c r="G266" s="103"/>
      <c r="H266" s="103"/>
      <c r="I266" s="103"/>
      <c r="J266" s="103"/>
      <c r="K266" s="107"/>
      <c r="L266" s="105" t="s">
        <v>35</v>
      </c>
      <c r="M266" s="554" t="str">
        <f>IF(K266&lt;&gt;"",VLOOKUP(K266,'DON GIA'!$S$1:$U$19,3,0),"")</f>
        <v/>
      </c>
      <c r="N266" s="554" t="str">
        <f>IF(K266&lt;&gt;"",VLOOKUP(K266,'DON GIA'!$S$1:$V$19,4,0),"")</f>
        <v/>
      </c>
      <c r="O266" s="554" t="str">
        <f t="shared" si="106"/>
        <v/>
      </c>
      <c r="P266" s="554" t="str">
        <f t="shared" si="107"/>
        <v/>
      </c>
      <c r="Q266" s="71" t="s">
        <v>35</v>
      </c>
      <c r="R266" s="103"/>
      <c r="S266" s="103"/>
      <c r="T266" s="554" t="str">
        <f>IF(Q266&lt;&gt;"",VLOOKUP(Q266,'DON GIA'!$H$1:$K$103,4,0),"")</f>
        <v/>
      </c>
      <c r="U266" s="554" t="str">
        <f t="shared" si="108"/>
        <v/>
      </c>
      <c r="V266" s="554"/>
      <c r="W266" s="107" t="s">
        <v>1179</v>
      </c>
      <c r="X266" s="103" t="s">
        <v>27</v>
      </c>
      <c r="Y266" s="108">
        <v>7.2</v>
      </c>
      <c r="Z266" s="109"/>
      <c r="AA266" s="554">
        <f>IF(W266&lt;&gt;"",VLOOKUP(W266,'DON GIA'!$A$1:$D$346,4,0),"")</f>
        <v>330817</v>
      </c>
      <c r="AB266" s="554">
        <f t="shared" si="109"/>
        <v>2381882.4</v>
      </c>
      <c r="AC266" s="71"/>
      <c r="AD266" s="71"/>
      <c r="AE266" s="71"/>
      <c r="AF266" s="71"/>
      <c r="AG266" s="71"/>
      <c r="AH266" s="103"/>
      <c r="AI266" s="71"/>
      <c r="AJ266" s="103"/>
      <c r="AK266" s="103"/>
      <c r="AL266" s="554" t="str">
        <f>IF(AI266&lt;&gt;"",VLOOKUP(AI266,'DON GIA'!$M$1:$P$9,4,0),"")</f>
        <v/>
      </c>
      <c r="AM266" s="554" t="str">
        <f t="shared" si="110"/>
        <v/>
      </c>
      <c r="AN266" s="71"/>
      <c r="AO266" s="103"/>
      <c r="AP266" s="602" t="str">
        <f t="shared" si="112"/>
        <v/>
      </c>
      <c r="AQ266" s="107"/>
      <c r="AR266" s="107"/>
      <c r="AS266" s="593"/>
    </row>
    <row r="267" spans="1:45" ht="37.5" outlineLevel="2">
      <c r="A267" s="72">
        <f t="shared" si="111"/>
        <v>18</v>
      </c>
      <c r="B267" s="552" t="str">
        <f>IF(C267&lt;&gt;"",COUNTA($C$9:C267),"")</f>
        <v/>
      </c>
      <c r="C267" s="552"/>
      <c r="D267" s="71"/>
      <c r="E267" s="103"/>
      <c r="F267" s="103"/>
      <c r="G267" s="103"/>
      <c r="H267" s="103"/>
      <c r="I267" s="103"/>
      <c r="J267" s="103"/>
      <c r="K267" s="107"/>
      <c r="L267" s="105" t="s">
        <v>35</v>
      </c>
      <c r="M267" s="554" t="str">
        <f>IF(K267&lt;&gt;"",VLOOKUP(K267,'DON GIA'!$S$1:$U$19,3,0),"")</f>
        <v/>
      </c>
      <c r="N267" s="554" t="str">
        <f>IF(K267&lt;&gt;"",VLOOKUP(K267,'DON GIA'!$S$1:$V$19,4,0),"")</f>
        <v/>
      </c>
      <c r="O267" s="554" t="str">
        <f t="shared" si="106"/>
        <v/>
      </c>
      <c r="P267" s="554" t="str">
        <f t="shared" si="107"/>
        <v/>
      </c>
      <c r="Q267" s="71" t="s">
        <v>35</v>
      </c>
      <c r="R267" s="103"/>
      <c r="S267" s="103"/>
      <c r="T267" s="554" t="str">
        <f>IF(Q267&lt;&gt;"",VLOOKUP(Q267,'DON GIA'!$H$1:$K$103,4,0),"")</f>
        <v/>
      </c>
      <c r="U267" s="554" t="str">
        <f t="shared" si="108"/>
        <v/>
      </c>
      <c r="V267" s="554"/>
      <c r="W267" s="107" t="s">
        <v>1184</v>
      </c>
      <c r="X267" s="103" t="s">
        <v>27</v>
      </c>
      <c r="Y267" s="108">
        <v>27.28</v>
      </c>
      <c r="Z267" s="109"/>
      <c r="AA267" s="554">
        <f>IF(W267&lt;&gt;"",VLOOKUP(W267,'DON GIA'!$A$1:$D$346,4,0),"")</f>
        <v>1049273</v>
      </c>
      <c r="AB267" s="554">
        <f t="shared" si="109"/>
        <v>28624167.440000001</v>
      </c>
      <c r="AC267" s="71"/>
      <c r="AD267" s="71"/>
      <c r="AE267" s="71"/>
      <c r="AF267" s="71"/>
      <c r="AG267" s="71"/>
      <c r="AH267" s="103"/>
      <c r="AI267" s="71"/>
      <c r="AJ267" s="103"/>
      <c r="AK267" s="103"/>
      <c r="AL267" s="554" t="str">
        <f>IF(AI267&lt;&gt;"",VLOOKUP(AI267,'DON GIA'!$M$1:$P$9,4,0),"")</f>
        <v/>
      </c>
      <c r="AM267" s="554" t="str">
        <f t="shared" si="110"/>
        <v/>
      </c>
      <c r="AN267" s="71"/>
      <c r="AO267" s="103"/>
      <c r="AP267" s="602" t="str">
        <f t="shared" si="112"/>
        <v/>
      </c>
      <c r="AQ267" s="107"/>
      <c r="AR267" s="107"/>
      <c r="AS267" s="593"/>
    </row>
    <row r="268" spans="1:45" outlineLevel="2">
      <c r="A268" s="72">
        <f t="shared" si="111"/>
        <v>18</v>
      </c>
      <c r="B268" s="552" t="str">
        <f>IF(C268&lt;&gt;"",COUNTA($C$9:C268),"")</f>
        <v/>
      </c>
      <c r="C268" s="552"/>
      <c r="D268" s="71"/>
      <c r="E268" s="103"/>
      <c r="F268" s="103"/>
      <c r="G268" s="103"/>
      <c r="H268" s="103"/>
      <c r="I268" s="103"/>
      <c r="J268" s="103"/>
      <c r="K268" s="107"/>
      <c r="L268" s="105" t="s">
        <v>35</v>
      </c>
      <c r="M268" s="554" t="str">
        <f>IF(K268&lt;&gt;"",VLOOKUP(K268,'DON GIA'!$S$1:$U$19,3,0),"")</f>
        <v/>
      </c>
      <c r="N268" s="554" t="str">
        <f>IF(K268&lt;&gt;"",VLOOKUP(K268,'DON GIA'!$S$1:$V$19,4,0),"")</f>
        <v/>
      </c>
      <c r="O268" s="554" t="str">
        <f t="shared" si="106"/>
        <v/>
      </c>
      <c r="P268" s="554" t="str">
        <f t="shared" si="107"/>
        <v/>
      </c>
      <c r="Q268" s="71" t="s">
        <v>35</v>
      </c>
      <c r="R268" s="103"/>
      <c r="S268" s="103"/>
      <c r="T268" s="554" t="str">
        <f>IF(Q268&lt;&gt;"",VLOOKUP(Q268,'DON GIA'!$H$1:$K$103,4,0),"")</f>
        <v/>
      </c>
      <c r="U268" s="554" t="str">
        <f t="shared" si="108"/>
        <v/>
      </c>
      <c r="V268" s="554"/>
      <c r="W268" s="107" t="s">
        <v>1107</v>
      </c>
      <c r="X268" s="103" t="s">
        <v>27</v>
      </c>
      <c r="Y268" s="108">
        <v>76.05</v>
      </c>
      <c r="Z268" s="109"/>
      <c r="AA268" s="554">
        <f>IF(W268&lt;&gt;"",VLOOKUP(W268,'DON GIA'!$A$1:$D$346,4,0),"")</f>
        <v>109890</v>
      </c>
      <c r="AB268" s="554">
        <f t="shared" si="109"/>
        <v>8357134.5</v>
      </c>
      <c r="AC268" s="71"/>
      <c r="AD268" s="71"/>
      <c r="AE268" s="71"/>
      <c r="AF268" s="71"/>
      <c r="AG268" s="71"/>
      <c r="AH268" s="103"/>
      <c r="AI268" s="71"/>
      <c r="AJ268" s="103"/>
      <c r="AK268" s="103"/>
      <c r="AL268" s="554" t="str">
        <f>IF(AI268&lt;&gt;"",VLOOKUP(AI268,'DON GIA'!$M$1:$P$9,4,0),"")</f>
        <v/>
      </c>
      <c r="AM268" s="554" t="str">
        <f t="shared" si="110"/>
        <v/>
      </c>
      <c r="AN268" s="71"/>
      <c r="AO268" s="103"/>
      <c r="AP268" s="602" t="str">
        <f t="shared" si="112"/>
        <v/>
      </c>
      <c r="AQ268" s="107"/>
      <c r="AR268" s="107"/>
      <c r="AS268" s="593"/>
    </row>
    <row r="269" spans="1:45" ht="37.5" outlineLevel="2">
      <c r="A269" s="72">
        <f t="shared" si="111"/>
        <v>18</v>
      </c>
      <c r="B269" s="552" t="str">
        <f>IF(C269&lt;&gt;"",COUNTA($C$9:C269),"")</f>
        <v/>
      </c>
      <c r="C269" s="552"/>
      <c r="D269" s="71"/>
      <c r="E269" s="103"/>
      <c r="F269" s="103"/>
      <c r="G269" s="103"/>
      <c r="H269" s="103"/>
      <c r="I269" s="103"/>
      <c r="J269" s="103"/>
      <c r="K269" s="107"/>
      <c r="L269" s="105" t="s">
        <v>35</v>
      </c>
      <c r="M269" s="554" t="str">
        <f>IF(K269&lt;&gt;"",VLOOKUP(K269,'DON GIA'!$S$1:$U$19,3,0),"")</f>
        <v/>
      </c>
      <c r="N269" s="554" t="str">
        <f>IF(K269&lt;&gt;"",VLOOKUP(K269,'DON GIA'!$S$1:$V$19,4,0),"")</f>
        <v/>
      </c>
      <c r="O269" s="554" t="str">
        <f t="shared" si="106"/>
        <v/>
      </c>
      <c r="P269" s="554" t="str">
        <f t="shared" si="107"/>
        <v/>
      </c>
      <c r="Q269" s="71" t="s">
        <v>35</v>
      </c>
      <c r="R269" s="103"/>
      <c r="S269" s="103"/>
      <c r="T269" s="554" t="str">
        <f>IF(Q269&lt;&gt;"",VLOOKUP(Q269,'DON GIA'!$H$1:$K$103,4,0),"")</f>
        <v/>
      </c>
      <c r="U269" s="554" t="str">
        <f t="shared" si="108"/>
        <v/>
      </c>
      <c r="V269" s="554"/>
      <c r="W269" s="107" t="s">
        <v>1049</v>
      </c>
      <c r="X269" s="103" t="s">
        <v>42</v>
      </c>
      <c r="Y269" s="108">
        <v>1</v>
      </c>
      <c r="Z269" s="109"/>
      <c r="AA269" s="554">
        <f>IF(W269&lt;&gt;"",VLOOKUP(W269,'DON GIA'!$A$1:$D$346,4,0),"")</f>
        <v>3793079</v>
      </c>
      <c r="AB269" s="554">
        <f t="shared" si="109"/>
        <v>3793079</v>
      </c>
      <c r="AC269" s="71"/>
      <c r="AD269" s="71"/>
      <c r="AE269" s="71"/>
      <c r="AF269" s="71"/>
      <c r="AG269" s="71"/>
      <c r="AH269" s="103"/>
      <c r="AI269" s="71"/>
      <c r="AJ269" s="103"/>
      <c r="AK269" s="103"/>
      <c r="AL269" s="554" t="str">
        <f>IF(AI269&lt;&gt;"",VLOOKUP(AI269,'DON GIA'!$M$1:$P$9,4,0),"")</f>
        <v/>
      </c>
      <c r="AM269" s="554" t="str">
        <f t="shared" si="110"/>
        <v/>
      </c>
      <c r="AN269" s="71"/>
      <c r="AO269" s="103"/>
      <c r="AP269" s="602" t="str">
        <f t="shared" si="112"/>
        <v/>
      </c>
      <c r="AQ269" s="107"/>
      <c r="AR269" s="107"/>
      <c r="AS269" s="593"/>
    </row>
    <row r="270" spans="1:45" outlineLevel="2">
      <c r="A270" s="72">
        <f t="shared" si="111"/>
        <v>18</v>
      </c>
      <c r="B270" s="552" t="str">
        <f>IF(C270&lt;&gt;"",COUNTA($C$9:C270),"")</f>
        <v/>
      </c>
      <c r="C270" s="552"/>
      <c r="D270" s="71"/>
      <c r="E270" s="103"/>
      <c r="F270" s="103"/>
      <c r="G270" s="103"/>
      <c r="H270" s="103"/>
      <c r="I270" s="103"/>
      <c r="J270" s="103"/>
      <c r="K270" s="107"/>
      <c r="L270" s="105" t="s">
        <v>35</v>
      </c>
      <c r="M270" s="554" t="str">
        <f>IF(K270&lt;&gt;"",VLOOKUP(K270,'DON GIA'!$S$1:$U$19,3,0),"")</f>
        <v/>
      </c>
      <c r="N270" s="554" t="str">
        <f>IF(K270&lt;&gt;"",VLOOKUP(K270,'DON GIA'!$S$1:$V$19,4,0),"")</f>
        <v/>
      </c>
      <c r="O270" s="554" t="str">
        <f t="shared" si="106"/>
        <v/>
      </c>
      <c r="P270" s="554" t="str">
        <f t="shared" si="107"/>
        <v/>
      </c>
      <c r="Q270" s="71" t="s">
        <v>35</v>
      </c>
      <c r="R270" s="103"/>
      <c r="S270" s="103"/>
      <c r="T270" s="554" t="str">
        <f>IF(Q270&lt;&gt;"",VLOOKUP(Q270,'DON GIA'!$H$1:$K$103,4,0),"")</f>
        <v/>
      </c>
      <c r="U270" s="554" t="str">
        <f t="shared" si="108"/>
        <v/>
      </c>
      <c r="V270" s="554"/>
      <c r="W270" s="107" t="s">
        <v>35</v>
      </c>
      <c r="X270" s="103"/>
      <c r="Y270" s="108"/>
      <c r="Z270" s="109"/>
      <c r="AA270" s="554" t="str">
        <f>IF(W270&lt;&gt;"",VLOOKUP(W270,'DON GIA'!$A$1:$D$346,4,0),"")</f>
        <v/>
      </c>
      <c r="AB270" s="554" t="str">
        <f t="shared" si="109"/>
        <v/>
      </c>
      <c r="AC270" s="71"/>
      <c r="AD270" s="71"/>
      <c r="AE270" s="71"/>
      <c r="AF270" s="71"/>
      <c r="AG270" s="71"/>
      <c r="AH270" s="103"/>
      <c r="AI270" s="71"/>
      <c r="AJ270" s="103"/>
      <c r="AK270" s="103"/>
      <c r="AL270" s="554" t="str">
        <f>IF(AI270&lt;&gt;"",VLOOKUP(AI270,'DON GIA'!$M$1:$P$9,4,0),"")</f>
        <v/>
      </c>
      <c r="AM270" s="554" t="str">
        <f t="shared" si="110"/>
        <v/>
      </c>
      <c r="AN270" s="71"/>
      <c r="AO270" s="103"/>
      <c r="AP270" s="602" t="str">
        <f t="shared" si="112"/>
        <v/>
      </c>
      <c r="AQ270" s="107"/>
      <c r="AR270" s="107"/>
      <c r="AS270" s="593"/>
    </row>
    <row r="271" spans="1:45" outlineLevel="1">
      <c r="A271" s="84" t="s">
        <v>2141</v>
      </c>
      <c r="B271" s="552"/>
      <c r="C271" s="552"/>
      <c r="D271" s="61"/>
      <c r="E271" s="162"/>
      <c r="F271" s="103"/>
      <c r="G271" s="162"/>
      <c r="H271" s="162"/>
      <c r="I271" s="162"/>
      <c r="J271" s="162"/>
      <c r="K271" s="129"/>
      <c r="L271" s="167">
        <f>SUBTOTAL(9,L272:L291)</f>
        <v>135.5</v>
      </c>
      <c r="M271" s="553"/>
      <c r="N271" s="553"/>
      <c r="O271" s="553">
        <f>SUBTOTAL(9,O272:O291)</f>
        <v>227504500</v>
      </c>
      <c r="P271" s="553">
        <f>SUBTOTAL(9,P272:P291)</f>
        <v>182925000</v>
      </c>
      <c r="Q271" s="61"/>
      <c r="R271" s="162"/>
      <c r="S271" s="162">
        <f>SUBTOTAL(9,S272:S291)</f>
        <v>10</v>
      </c>
      <c r="T271" s="553"/>
      <c r="U271" s="553">
        <f>SUBTOTAL(9,U272:U291)</f>
        <v>3274000</v>
      </c>
      <c r="V271" s="553"/>
      <c r="W271" s="129"/>
      <c r="X271" s="162"/>
      <c r="Y271" s="169">
        <f>SUBTOTAL(9,Y272:Y291)</f>
        <v>289.87599999999998</v>
      </c>
      <c r="Z271" s="170">
        <f>SUBTOTAL(9,Z272:Z291)</f>
        <v>0</v>
      </c>
      <c r="AA271" s="553"/>
      <c r="AB271" s="553">
        <f>SUBTOTAL(9,AB272:AB291)</f>
        <v>652199067.46200025</v>
      </c>
      <c r="AC271" s="71"/>
      <c r="AD271" s="71"/>
      <c r="AE271" s="71"/>
      <c r="AF271" s="71"/>
      <c r="AG271" s="71"/>
      <c r="AH271" s="103"/>
      <c r="AI271" s="61"/>
      <c r="AJ271" s="162"/>
      <c r="AK271" s="162">
        <f>SUBTOTAL(9,AK272:AK291)</f>
        <v>5</v>
      </c>
      <c r="AL271" s="553"/>
      <c r="AM271" s="553">
        <f>SUBTOTAL(9,AM272:AM291)</f>
        <v>68583680</v>
      </c>
      <c r="AN271" s="61"/>
      <c r="AO271" s="162">
        <f>SUBTOTAL(9,AO272:AO291)</f>
        <v>1</v>
      </c>
      <c r="AP271" s="602">
        <f t="shared" si="112"/>
        <v>1134486247.4620004</v>
      </c>
      <c r="AQ271" s="111"/>
      <c r="AR271" s="111"/>
      <c r="AS271" s="628"/>
    </row>
    <row r="272" spans="1:45" ht="56.25" outlineLevel="2">
      <c r="A272" s="72">
        <f>IF(B272&lt;&gt;"",B272,A270)</f>
        <v>19</v>
      </c>
      <c r="B272" s="552">
        <f>IF(C272&lt;&gt;"",COUNTA($C$9:C272),"")</f>
        <v>19</v>
      </c>
      <c r="C272" s="552">
        <v>437</v>
      </c>
      <c r="D272" s="61" t="s">
        <v>269</v>
      </c>
      <c r="E272" s="103">
        <v>4</v>
      </c>
      <c r="F272" s="103"/>
      <c r="G272" s="103">
        <v>426</v>
      </c>
      <c r="H272" s="103">
        <v>79</v>
      </c>
      <c r="I272" s="103" t="s">
        <v>223</v>
      </c>
      <c r="J272" s="103" t="s">
        <v>224</v>
      </c>
      <c r="K272" s="107" t="s">
        <v>974</v>
      </c>
      <c r="L272" s="105">
        <v>135.5</v>
      </c>
      <c r="M272" s="554">
        <f>IF(K272&lt;&gt;"",VLOOKUP(K272,'DON GIA'!$S$1:$U$19,3,0),"")</f>
        <v>1679000</v>
      </c>
      <c r="N272" s="554">
        <f>IF(K272&lt;&gt;"",VLOOKUP(K272,'DON GIA'!$S$1:$V$19,4,0),"")</f>
        <v>1350000</v>
      </c>
      <c r="O272" s="554">
        <f t="shared" ref="O272:O291" si="113">IF(K272&lt;&gt;"",L272*M272,"")</f>
        <v>227504500</v>
      </c>
      <c r="P272" s="554">
        <f t="shared" ref="P272:P291" si="114">IF(K272&lt;&gt;"",L272*N272,"")</f>
        <v>182925000</v>
      </c>
      <c r="Q272" s="71" t="s">
        <v>242</v>
      </c>
      <c r="R272" s="103" t="s">
        <v>44</v>
      </c>
      <c r="S272" s="103">
        <v>1</v>
      </c>
      <c r="T272" s="554">
        <f>IF(Q272&lt;&gt;"",VLOOKUP(Q272,'DON GIA'!$H$1:$K$103,4,0),"")</f>
        <v>800000</v>
      </c>
      <c r="U272" s="554">
        <f t="shared" ref="U272:U291" si="115">IF(Q272&lt;&gt;"",IF(ISNUMBER(T272),S272*T272,""),"")</f>
        <v>800000</v>
      </c>
      <c r="V272" s="554" t="s">
        <v>2163</v>
      </c>
      <c r="W272" s="107" t="s">
        <v>1005</v>
      </c>
      <c r="X272" s="103" t="s">
        <v>27</v>
      </c>
      <c r="Y272" s="108">
        <v>79.53</v>
      </c>
      <c r="Z272" s="109"/>
      <c r="AA272" s="554">
        <f>IF(W272&lt;&gt;"",VLOOKUP(W272,'DON GIA'!$A$1:$D$346,4,0),"")</f>
        <v>5559129</v>
      </c>
      <c r="AB272" s="554">
        <f t="shared" ref="AB272:AB291" si="116">IF(W272&lt;&gt;"",IF(ISNUMBER(AA272),Y272*AA272,""),"")</f>
        <v>442117529.37</v>
      </c>
      <c r="AC272" s="71" t="s">
        <v>28</v>
      </c>
      <c r="AD272" s="71" t="s">
        <v>29</v>
      </c>
      <c r="AE272" s="71" t="s">
        <v>270</v>
      </c>
      <c r="AF272" s="71" t="s">
        <v>31</v>
      </c>
      <c r="AG272" s="71" t="s">
        <v>34</v>
      </c>
      <c r="AH272" s="103" t="s">
        <v>33</v>
      </c>
      <c r="AI272" s="71" t="s">
        <v>562</v>
      </c>
      <c r="AJ272" s="103" t="s">
        <v>409</v>
      </c>
      <c r="AK272" s="103">
        <v>4</v>
      </c>
      <c r="AL272" s="554">
        <f>IF(AI272&lt;&gt;"",VLOOKUP(AI272,'DON GIA'!$M$1:$P$9,4,0),"")</f>
        <v>12895920</v>
      </c>
      <c r="AM272" s="554">
        <f t="shared" ref="AM272:AM291" si="117">IF(AI272&lt;&gt;"",AK272*AL272,"")</f>
        <v>51583680</v>
      </c>
      <c r="AN272" s="71" t="s">
        <v>407</v>
      </c>
      <c r="AO272" s="103">
        <v>1</v>
      </c>
      <c r="AP272" s="602" t="str">
        <f t="shared" si="112"/>
        <v/>
      </c>
      <c r="AQ272" s="111" t="s">
        <v>690</v>
      </c>
      <c r="AR272" s="111" t="s">
        <v>1912</v>
      </c>
      <c r="AS272" s="628"/>
    </row>
    <row r="273" spans="1:45" ht="112.5" outlineLevel="2">
      <c r="A273" s="72">
        <f t="shared" ref="A273:A291" si="118">IF(B273&lt;&gt;"",B273,A272)</f>
        <v>19</v>
      </c>
      <c r="B273" s="552" t="str">
        <f>IF(C273&lt;&gt;"",COUNTA($C$9:C273),"")</f>
        <v/>
      </c>
      <c r="C273" s="552"/>
      <c r="D273" s="71" t="s">
        <v>271</v>
      </c>
      <c r="E273" s="103"/>
      <c r="F273" s="103"/>
      <c r="G273" s="103"/>
      <c r="H273" s="103"/>
      <c r="I273" s="103"/>
      <c r="J273" s="103"/>
      <c r="K273" s="107"/>
      <c r="L273" s="105" t="s">
        <v>35</v>
      </c>
      <c r="M273" s="554" t="str">
        <f>IF(K273&lt;&gt;"",VLOOKUP(K273,'DON GIA'!$S$1:$U$19,3,0),"")</f>
        <v/>
      </c>
      <c r="N273" s="554" t="str">
        <f>IF(K273&lt;&gt;"",VLOOKUP(K273,'DON GIA'!$S$1:$V$19,4,0),"")</f>
        <v/>
      </c>
      <c r="O273" s="554" t="str">
        <f t="shared" si="113"/>
        <v/>
      </c>
      <c r="P273" s="554" t="str">
        <f t="shared" si="114"/>
        <v/>
      </c>
      <c r="Q273" s="71" t="s">
        <v>49</v>
      </c>
      <c r="R273" s="103" t="s">
        <v>44</v>
      </c>
      <c r="S273" s="103">
        <v>1</v>
      </c>
      <c r="T273" s="554">
        <f>IF(Q273&lt;&gt;"",VLOOKUP(Q273,'DON GIA'!$H$1:$K$103,4,0),"")</f>
        <v>248000</v>
      </c>
      <c r="U273" s="554">
        <f t="shared" si="115"/>
        <v>248000</v>
      </c>
      <c r="V273" s="554"/>
      <c r="W273" s="107" t="s">
        <v>1014</v>
      </c>
      <c r="X273" s="103" t="s">
        <v>27</v>
      </c>
      <c r="Y273" s="108">
        <v>27.04</v>
      </c>
      <c r="Z273" s="109"/>
      <c r="AA273" s="554">
        <f>IF(W273&lt;&gt;"",VLOOKUP(W273,'DON GIA'!$A$1:$D$346,4,0),"")</f>
        <v>4447303</v>
      </c>
      <c r="AB273" s="554">
        <f t="shared" si="116"/>
        <v>120255073.11999999</v>
      </c>
      <c r="AC273" s="71"/>
      <c r="AD273" s="71" t="s">
        <v>29</v>
      </c>
      <c r="AE273" s="71"/>
      <c r="AF273" s="71"/>
      <c r="AG273" s="71" t="s">
        <v>34</v>
      </c>
      <c r="AH273" s="103"/>
      <c r="AI273" s="71" t="s">
        <v>579</v>
      </c>
      <c r="AJ273" s="103" t="s">
        <v>560</v>
      </c>
      <c r="AK273" s="103">
        <v>1</v>
      </c>
      <c r="AL273" s="554">
        <f>IF(AI273&lt;&gt;"",VLOOKUP(AI273,'DON GIA'!$M$1:$P$9,4,0),"")</f>
        <v>17000000</v>
      </c>
      <c r="AM273" s="554">
        <f t="shared" si="117"/>
        <v>17000000</v>
      </c>
      <c r="AN273" s="71"/>
      <c r="AO273" s="103"/>
      <c r="AP273" s="602" t="str">
        <f t="shared" si="112"/>
        <v/>
      </c>
      <c r="AQ273" s="59" t="s">
        <v>589</v>
      </c>
      <c r="AR273" s="59" t="s">
        <v>1918</v>
      </c>
      <c r="AS273" s="629"/>
    </row>
    <row r="274" spans="1:45" ht="150" outlineLevel="2">
      <c r="A274" s="72">
        <f t="shared" si="118"/>
        <v>19</v>
      </c>
      <c r="B274" s="552" t="str">
        <f>IF(C274&lt;&gt;"",COUNTA($C$9:C274),"")</f>
        <v/>
      </c>
      <c r="C274" s="552"/>
      <c r="D274" s="71" t="s">
        <v>71</v>
      </c>
      <c r="E274" s="103"/>
      <c r="F274" s="103"/>
      <c r="G274" s="103"/>
      <c r="H274" s="103"/>
      <c r="I274" s="103"/>
      <c r="J274" s="103"/>
      <c r="K274" s="107"/>
      <c r="L274" s="105" t="s">
        <v>35</v>
      </c>
      <c r="M274" s="554" t="str">
        <f>IF(K274&lt;&gt;"",VLOOKUP(K274,'DON GIA'!$S$1:$U$19,3,0),"")</f>
        <v/>
      </c>
      <c r="N274" s="554" t="str">
        <f>IF(K274&lt;&gt;"",VLOOKUP(K274,'DON GIA'!$S$1:$V$19,4,0),"")</f>
        <v/>
      </c>
      <c r="O274" s="554" t="str">
        <f t="shared" si="113"/>
        <v/>
      </c>
      <c r="P274" s="554" t="str">
        <f t="shared" si="114"/>
        <v/>
      </c>
      <c r="Q274" s="71" t="s">
        <v>272</v>
      </c>
      <c r="R274" s="103" t="s">
        <v>44</v>
      </c>
      <c r="S274" s="103">
        <v>1</v>
      </c>
      <c r="T274" s="554">
        <f>IF(Q274&lt;&gt;"",VLOOKUP(Q274,'DON GIA'!$H$1:$K$103,4,0),"")</f>
        <v>450000</v>
      </c>
      <c r="U274" s="554">
        <f t="shared" si="115"/>
        <v>450000</v>
      </c>
      <c r="V274" s="554"/>
      <c r="W274" s="107" t="s">
        <v>1128</v>
      </c>
      <c r="X274" s="103" t="s">
        <v>38</v>
      </c>
      <c r="Y274" s="108">
        <v>1.248</v>
      </c>
      <c r="Z274" s="109"/>
      <c r="AA274" s="554">
        <f>IF(W274&lt;&gt;"",VLOOKUP(W274,'DON GIA'!$A$1:$D$346,4,0),"")</f>
        <v>2523428</v>
      </c>
      <c r="AB274" s="554">
        <f t="shared" si="116"/>
        <v>3149238.1439999999</v>
      </c>
      <c r="AC274" s="71"/>
      <c r="AD274" s="71"/>
      <c r="AE274" s="71"/>
      <c r="AF274" s="71"/>
      <c r="AG274" s="71"/>
      <c r="AH274" s="103"/>
      <c r="AI274" s="71"/>
      <c r="AJ274" s="103"/>
      <c r="AK274" s="103"/>
      <c r="AL274" s="554" t="str">
        <f>IF(AI274&lt;&gt;"",VLOOKUP(AI274,'DON GIA'!$M$1:$P$9,4,0),"")</f>
        <v/>
      </c>
      <c r="AM274" s="554" t="str">
        <f t="shared" si="117"/>
        <v/>
      </c>
      <c r="AN274" s="71"/>
      <c r="AO274" s="103"/>
      <c r="AP274" s="602" t="str">
        <f t="shared" si="112"/>
        <v/>
      </c>
      <c r="AQ274" s="107" t="s">
        <v>590</v>
      </c>
      <c r="AR274" s="107" t="s">
        <v>1943</v>
      </c>
      <c r="AS274" s="593"/>
    </row>
    <row r="275" spans="1:45" ht="93.75" outlineLevel="2">
      <c r="A275" s="72">
        <f t="shared" si="118"/>
        <v>19</v>
      </c>
      <c r="B275" s="552" t="str">
        <f>IF(C275&lt;&gt;"",COUNTA($C$9:C275),"")</f>
        <v/>
      </c>
      <c r="C275" s="552"/>
      <c r="D275" s="71"/>
      <c r="E275" s="103"/>
      <c r="F275" s="103"/>
      <c r="G275" s="103"/>
      <c r="H275" s="103"/>
      <c r="I275" s="103"/>
      <c r="J275" s="103"/>
      <c r="K275" s="107"/>
      <c r="L275" s="105" t="s">
        <v>35</v>
      </c>
      <c r="M275" s="554" t="str">
        <f>IF(K275&lt;&gt;"",VLOOKUP(K275,'DON GIA'!$S$1:$U$19,3,0),"")</f>
        <v/>
      </c>
      <c r="N275" s="554" t="str">
        <f>IF(K275&lt;&gt;"",VLOOKUP(K275,'DON GIA'!$S$1:$V$19,4,0),"")</f>
        <v/>
      </c>
      <c r="O275" s="554" t="str">
        <f t="shared" si="113"/>
        <v/>
      </c>
      <c r="P275" s="554" t="str">
        <f t="shared" si="114"/>
        <v/>
      </c>
      <c r="Q275" s="71" t="s">
        <v>273</v>
      </c>
      <c r="R275" s="103" t="s">
        <v>44</v>
      </c>
      <c r="S275" s="103">
        <v>1</v>
      </c>
      <c r="T275" s="554">
        <f>IF(Q275&lt;&gt;"",VLOOKUP(Q275,'DON GIA'!$H$1:$K$103,4,0),"")</f>
        <v>450000</v>
      </c>
      <c r="U275" s="554">
        <f t="shared" si="115"/>
        <v>450000</v>
      </c>
      <c r="V275" s="554"/>
      <c r="W275" s="107" t="s">
        <v>1004</v>
      </c>
      <c r="X275" s="103" t="s">
        <v>27</v>
      </c>
      <c r="Y275" s="108">
        <v>8.19</v>
      </c>
      <c r="Z275" s="109"/>
      <c r="AA275" s="554">
        <f>IF(W275&lt;&gt;"",VLOOKUP(W275,'DON GIA'!$A$1:$D$346,4,0),"")</f>
        <v>330817</v>
      </c>
      <c r="AB275" s="554">
        <f t="shared" si="116"/>
        <v>2709391.23</v>
      </c>
      <c r="AC275" s="71"/>
      <c r="AD275" s="71"/>
      <c r="AE275" s="71"/>
      <c r="AF275" s="71"/>
      <c r="AG275" s="71"/>
      <c r="AH275" s="103"/>
      <c r="AI275" s="71"/>
      <c r="AJ275" s="103"/>
      <c r="AK275" s="103"/>
      <c r="AL275" s="554" t="str">
        <f>IF(AI275&lt;&gt;"",VLOOKUP(AI275,'DON GIA'!$M$1:$P$9,4,0),"")</f>
        <v/>
      </c>
      <c r="AM275" s="554" t="str">
        <f t="shared" si="117"/>
        <v/>
      </c>
      <c r="AN275" s="71"/>
      <c r="AO275" s="103"/>
      <c r="AP275" s="602" t="str">
        <f t="shared" si="112"/>
        <v/>
      </c>
      <c r="AQ275" s="59" t="s">
        <v>691</v>
      </c>
      <c r="AR275" s="59" t="s">
        <v>1915</v>
      </c>
      <c r="AS275" s="629"/>
    </row>
    <row r="276" spans="1:45" ht="75" outlineLevel="2">
      <c r="A276" s="72">
        <f t="shared" si="118"/>
        <v>19</v>
      </c>
      <c r="B276" s="552" t="str">
        <f>IF(C276&lt;&gt;"",COUNTA($C$9:C276),"")</f>
        <v/>
      </c>
      <c r="C276" s="552"/>
      <c r="D276" s="71"/>
      <c r="E276" s="103"/>
      <c r="F276" s="103"/>
      <c r="G276" s="103"/>
      <c r="H276" s="103"/>
      <c r="I276" s="103"/>
      <c r="J276" s="103"/>
      <c r="K276" s="107"/>
      <c r="L276" s="105" t="s">
        <v>35</v>
      </c>
      <c r="M276" s="554" t="str">
        <f>IF(K276&lt;&gt;"",VLOOKUP(K276,'DON GIA'!$S$1:$U$19,3,0),"")</f>
        <v/>
      </c>
      <c r="N276" s="554" t="str">
        <f>IF(K276&lt;&gt;"",VLOOKUP(K276,'DON GIA'!$S$1:$V$19,4,0),"")</f>
        <v/>
      </c>
      <c r="O276" s="554" t="str">
        <f t="shared" si="113"/>
        <v/>
      </c>
      <c r="P276" s="554" t="str">
        <f t="shared" si="114"/>
        <v/>
      </c>
      <c r="Q276" s="71" t="s">
        <v>274</v>
      </c>
      <c r="R276" s="103" t="s">
        <v>44</v>
      </c>
      <c r="S276" s="103">
        <v>1</v>
      </c>
      <c r="T276" s="554">
        <f>IF(Q276&lt;&gt;"",VLOOKUP(Q276,'DON GIA'!$H$1:$K$103,4,0),"")</f>
        <v>390000</v>
      </c>
      <c r="U276" s="554">
        <f t="shared" si="115"/>
        <v>390000</v>
      </c>
      <c r="V276" s="554"/>
      <c r="W276" s="107" t="s">
        <v>1105</v>
      </c>
      <c r="X276" s="103" t="s">
        <v>27</v>
      </c>
      <c r="Y276" s="108">
        <v>34.32</v>
      </c>
      <c r="Z276" s="109"/>
      <c r="AA276" s="554">
        <f>IF(W276&lt;&gt;"",VLOOKUP(W276,'DON GIA'!$A$1:$D$346,4,0),"")</f>
        <v>292949</v>
      </c>
      <c r="AB276" s="554">
        <f t="shared" si="116"/>
        <v>10054009.68</v>
      </c>
      <c r="AC276" s="71"/>
      <c r="AD276" s="71"/>
      <c r="AE276" s="71"/>
      <c r="AF276" s="71"/>
      <c r="AG276" s="71"/>
      <c r="AH276" s="103"/>
      <c r="AI276" s="71"/>
      <c r="AJ276" s="103"/>
      <c r="AK276" s="103"/>
      <c r="AL276" s="554" t="str">
        <f>IF(AI276&lt;&gt;"",VLOOKUP(AI276,'DON GIA'!$M$1:$P$9,4,0),"")</f>
        <v/>
      </c>
      <c r="AM276" s="554" t="str">
        <f t="shared" si="117"/>
        <v/>
      </c>
      <c r="AN276" s="71"/>
      <c r="AO276" s="103"/>
      <c r="AP276" s="602" t="str">
        <f t="shared" si="112"/>
        <v/>
      </c>
      <c r="AQ276" s="59" t="s">
        <v>353</v>
      </c>
      <c r="AR276" s="59"/>
      <c r="AS276" s="629"/>
    </row>
    <row r="277" spans="1:45" ht="37.5" outlineLevel="2">
      <c r="A277" s="72">
        <f t="shared" si="118"/>
        <v>19</v>
      </c>
      <c r="B277" s="552" t="str">
        <f>IF(C277&lt;&gt;"",COUNTA($C$9:C277),"")</f>
        <v/>
      </c>
      <c r="C277" s="552"/>
      <c r="D277" s="71"/>
      <c r="E277" s="103"/>
      <c r="F277" s="103"/>
      <c r="G277" s="103"/>
      <c r="H277" s="103"/>
      <c r="I277" s="103"/>
      <c r="J277" s="103"/>
      <c r="K277" s="107"/>
      <c r="L277" s="105" t="s">
        <v>35</v>
      </c>
      <c r="M277" s="554" t="str">
        <f>IF(K277&lt;&gt;"",VLOOKUP(K277,'DON GIA'!$S$1:$U$19,3,0),"")</f>
        <v/>
      </c>
      <c r="N277" s="554" t="str">
        <f>IF(K277&lt;&gt;"",VLOOKUP(K277,'DON GIA'!$S$1:$V$19,4,0),"")</f>
        <v/>
      </c>
      <c r="O277" s="554" t="str">
        <f t="shared" si="113"/>
        <v/>
      </c>
      <c r="P277" s="554" t="str">
        <f t="shared" si="114"/>
        <v/>
      </c>
      <c r="Q277" s="71" t="s">
        <v>66</v>
      </c>
      <c r="R277" s="103" t="s">
        <v>44</v>
      </c>
      <c r="S277" s="103">
        <v>1</v>
      </c>
      <c r="T277" s="554">
        <f>IF(Q277&lt;&gt;"",VLOOKUP(Q277,'DON GIA'!$H$1:$K$103,4,0),"")</f>
        <v>450000</v>
      </c>
      <c r="U277" s="554">
        <f t="shared" si="115"/>
        <v>450000</v>
      </c>
      <c r="V277" s="554"/>
      <c r="W277" s="107" t="s">
        <v>1165</v>
      </c>
      <c r="X277" s="103" t="s">
        <v>27</v>
      </c>
      <c r="Y277" s="108">
        <v>8.19</v>
      </c>
      <c r="Z277" s="109"/>
      <c r="AA277" s="554">
        <f>IF(W277&lt;&gt;"",VLOOKUP(W277,'DON GIA'!$A$1:$D$346,4,0),"")</f>
        <v>802027</v>
      </c>
      <c r="AB277" s="554">
        <f t="shared" si="116"/>
        <v>6568601.1299999999</v>
      </c>
      <c r="AC277" s="71"/>
      <c r="AD277" s="71"/>
      <c r="AE277" s="71"/>
      <c r="AF277" s="71"/>
      <c r="AG277" s="71"/>
      <c r="AH277" s="103"/>
      <c r="AI277" s="71"/>
      <c r="AJ277" s="103"/>
      <c r="AK277" s="103"/>
      <c r="AL277" s="554" t="str">
        <f>IF(AI277&lt;&gt;"",VLOOKUP(AI277,'DON GIA'!$M$1:$P$9,4,0),"")</f>
        <v/>
      </c>
      <c r="AM277" s="554" t="str">
        <f t="shared" si="117"/>
        <v/>
      </c>
      <c r="AN277" s="71"/>
      <c r="AO277" s="103"/>
      <c r="AP277" s="602" t="str">
        <f t="shared" si="112"/>
        <v/>
      </c>
      <c r="AQ277" s="585" t="s">
        <v>1911</v>
      </c>
      <c r="AR277" s="585"/>
      <c r="AS277" s="630"/>
    </row>
    <row r="278" spans="1:45" ht="37.5" outlineLevel="2">
      <c r="A278" s="72">
        <f t="shared" si="118"/>
        <v>19</v>
      </c>
      <c r="B278" s="552" t="str">
        <f>IF(C278&lt;&gt;"",COUNTA($C$9:C278),"")</f>
        <v/>
      </c>
      <c r="C278" s="552"/>
      <c r="D278" s="71"/>
      <c r="E278" s="103"/>
      <c r="F278" s="103"/>
      <c r="G278" s="103"/>
      <c r="H278" s="103"/>
      <c r="I278" s="103"/>
      <c r="J278" s="103"/>
      <c r="K278" s="107"/>
      <c r="L278" s="105" t="s">
        <v>35</v>
      </c>
      <c r="M278" s="554" t="str">
        <f>IF(K278&lt;&gt;"",VLOOKUP(K278,'DON GIA'!$S$1:$U$19,3,0),"")</f>
        <v/>
      </c>
      <c r="N278" s="554" t="str">
        <f>IF(K278&lt;&gt;"",VLOOKUP(K278,'DON GIA'!$S$1:$V$19,4,0),"")</f>
        <v/>
      </c>
      <c r="O278" s="554" t="str">
        <f t="shared" si="113"/>
        <v/>
      </c>
      <c r="P278" s="554" t="str">
        <f t="shared" si="114"/>
        <v/>
      </c>
      <c r="Q278" s="71" t="s">
        <v>68</v>
      </c>
      <c r="R278" s="103" t="s">
        <v>44</v>
      </c>
      <c r="S278" s="103">
        <v>1</v>
      </c>
      <c r="T278" s="554">
        <f>IF(Q278&lt;&gt;"",VLOOKUP(Q278,'DON GIA'!$H$1:$K$103,4,0),"")</f>
        <v>450000</v>
      </c>
      <c r="U278" s="554">
        <f t="shared" si="115"/>
        <v>450000</v>
      </c>
      <c r="V278" s="554"/>
      <c r="W278" s="107" t="s">
        <v>1166</v>
      </c>
      <c r="X278" s="103" t="s">
        <v>27</v>
      </c>
      <c r="Y278" s="108">
        <v>10.92</v>
      </c>
      <c r="Z278" s="109"/>
      <c r="AA278" s="554">
        <f>IF(W278&lt;&gt;"",VLOOKUP(W278,'DON GIA'!$A$1:$D$346,4,0),"")</f>
        <v>1238791</v>
      </c>
      <c r="AB278" s="554">
        <f t="shared" si="116"/>
        <v>13527597.720000001</v>
      </c>
      <c r="AC278" s="71"/>
      <c r="AD278" s="71"/>
      <c r="AE278" s="71"/>
      <c r="AF278" s="71"/>
      <c r="AG278" s="71"/>
      <c r="AH278" s="103"/>
      <c r="AI278" s="71"/>
      <c r="AJ278" s="103"/>
      <c r="AK278" s="103"/>
      <c r="AL278" s="554" t="str">
        <f>IF(AI278&lt;&gt;"",VLOOKUP(AI278,'DON GIA'!$M$1:$P$9,4,0),"")</f>
        <v/>
      </c>
      <c r="AM278" s="554" t="str">
        <f t="shared" si="117"/>
        <v/>
      </c>
      <c r="AN278" s="71"/>
      <c r="AO278" s="103"/>
      <c r="AP278" s="602" t="str">
        <f t="shared" si="112"/>
        <v/>
      </c>
      <c r="AQ278" s="584" t="s">
        <v>1916</v>
      </c>
      <c r="AR278" s="584"/>
      <c r="AS278" s="631"/>
    </row>
    <row r="279" spans="1:45" ht="37.5" outlineLevel="2">
      <c r="A279" s="72">
        <f t="shared" si="118"/>
        <v>19</v>
      </c>
      <c r="B279" s="552" t="str">
        <f>IF(C279&lt;&gt;"",COUNTA($C$9:C279),"")</f>
        <v/>
      </c>
      <c r="C279" s="552"/>
      <c r="D279" s="71"/>
      <c r="E279" s="103"/>
      <c r="F279" s="103"/>
      <c r="G279" s="103"/>
      <c r="H279" s="103"/>
      <c r="I279" s="103"/>
      <c r="J279" s="103"/>
      <c r="K279" s="107"/>
      <c r="L279" s="105" t="s">
        <v>35</v>
      </c>
      <c r="M279" s="554" t="str">
        <f>IF(K279&lt;&gt;"",VLOOKUP(K279,'DON GIA'!$S$1:$U$19,3,0),"")</f>
        <v/>
      </c>
      <c r="N279" s="554" t="str">
        <f>IF(K279&lt;&gt;"",VLOOKUP(K279,'DON GIA'!$S$1:$V$19,4,0),"")</f>
        <v/>
      </c>
      <c r="O279" s="554" t="str">
        <f t="shared" si="113"/>
        <v/>
      </c>
      <c r="P279" s="554" t="str">
        <f t="shared" si="114"/>
        <v/>
      </c>
      <c r="Q279" s="71" t="s">
        <v>239</v>
      </c>
      <c r="R279" s="103" t="s">
        <v>27</v>
      </c>
      <c r="S279" s="103">
        <v>3</v>
      </c>
      <c r="T279" s="554">
        <f>IF(Q279&lt;&gt;"",VLOOKUP(Q279,'DON GIA'!$H$1:$K$103,4,0),"")</f>
        <v>12000</v>
      </c>
      <c r="U279" s="554">
        <f t="shared" si="115"/>
        <v>36000</v>
      </c>
      <c r="V279" s="554"/>
      <c r="W279" s="107" t="s">
        <v>1160</v>
      </c>
      <c r="X279" s="103" t="s">
        <v>27</v>
      </c>
      <c r="Y279" s="108">
        <v>6.24</v>
      </c>
      <c r="Z279" s="109"/>
      <c r="AA279" s="554">
        <f>IF(W279&lt;&gt;"",VLOOKUP(W279,'DON GIA'!$A$1:$D$346,4,0),"")</f>
        <v>269273</v>
      </c>
      <c r="AB279" s="554">
        <f t="shared" si="116"/>
        <v>1680263.52</v>
      </c>
      <c r="AC279" s="71"/>
      <c r="AD279" s="71"/>
      <c r="AE279" s="71"/>
      <c r="AF279" s="71"/>
      <c r="AG279" s="71"/>
      <c r="AH279" s="103"/>
      <c r="AI279" s="71"/>
      <c r="AJ279" s="103"/>
      <c r="AK279" s="103"/>
      <c r="AL279" s="554" t="str">
        <f>IF(AI279&lt;&gt;"",VLOOKUP(AI279,'DON GIA'!$M$1:$P$9,4,0),"")</f>
        <v/>
      </c>
      <c r="AM279" s="554" t="str">
        <f t="shared" si="117"/>
        <v/>
      </c>
      <c r="AN279" s="71"/>
      <c r="AO279" s="103"/>
      <c r="AP279" s="602" t="str">
        <f t="shared" si="112"/>
        <v/>
      </c>
      <c r="AQ279" s="107"/>
      <c r="AR279" s="107"/>
      <c r="AS279" s="593"/>
    </row>
    <row r="280" spans="1:45" outlineLevel="2">
      <c r="A280" s="72">
        <f t="shared" si="118"/>
        <v>19</v>
      </c>
      <c r="B280" s="552" t="str">
        <f>IF(C280&lt;&gt;"",COUNTA($C$9:C280),"")</f>
        <v/>
      </c>
      <c r="C280" s="552"/>
      <c r="D280" s="71"/>
      <c r="E280" s="103"/>
      <c r="F280" s="103"/>
      <c r="G280" s="103"/>
      <c r="H280" s="103"/>
      <c r="I280" s="103"/>
      <c r="J280" s="103"/>
      <c r="K280" s="107"/>
      <c r="L280" s="105" t="s">
        <v>35</v>
      </c>
      <c r="M280" s="554" t="str">
        <f>IF(K280&lt;&gt;"",VLOOKUP(K280,'DON GIA'!$S$1:$U$19,3,0),"")</f>
        <v/>
      </c>
      <c r="N280" s="554" t="str">
        <f>IF(K280&lt;&gt;"",VLOOKUP(K280,'DON GIA'!$S$1:$V$19,4,0),"")</f>
        <v/>
      </c>
      <c r="O280" s="554" t="str">
        <f t="shared" si="113"/>
        <v/>
      </c>
      <c r="P280" s="554" t="str">
        <f t="shared" si="114"/>
        <v/>
      </c>
      <c r="Q280" s="71" t="s">
        <v>35</v>
      </c>
      <c r="R280" s="103"/>
      <c r="S280" s="103"/>
      <c r="T280" s="554" t="str">
        <f>IF(Q280&lt;&gt;"",VLOOKUP(Q280,'DON GIA'!$H$1:$K$103,4,0),"")</f>
        <v/>
      </c>
      <c r="U280" s="554" t="str">
        <f t="shared" si="115"/>
        <v/>
      </c>
      <c r="V280" s="554"/>
      <c r="W280" s="107" t="s">
        <v>1167</v>
      </c>
      <c r="X280" s="103" t="s">
        <v>38</v>
      </c>
      <c r="Y280" s="108">
        <v>0.56999999999999995</v>
      </c>
      <c r="Z280" s="109"/>
      <c r="AA280" s="554">
        <f>IF(W280&lt;&gt;"",VLOOKUP(W280,'DON GIA'!$A$1:$D$346,4,0),"")</f>
        <v>2036769</v>
      </c>
      <c r="AB280" s="554">
        <f t="shared" si="116"/>
        <v>1160958.3299999998</v>
      </c>
      <c r="AC280" s="71"/>
      <c r="AD280" s="71"/>
      <c r="AE280" s="71"/>
      <c r="AF280" s="71"/>
      <c r="AG280" s="71"/>
      <c r="AH280" s="103"/>
      <c r="AI280" s="71"/>
      <c r="AJ280" s="103"/>
      <c r="AK280" s="103"/>
      <c r="AL280" s="554" t="str">
        <f>IF(AI280&lt;&gt;"",VLOOKUP(AI280,'DON GIA'!$M$1:$P$9,4,0),"")</f>
        <v/>
      </c>
      <c r="AM280" s="554" t="str">
        <f t="shared" si="117"/>
        <v/>
      </c>
      <c r="AN280" s="71"/>
      <c r="AO280" s="103"/>
      <c r="AP280" s="602" t="str">
        <f t="shared" si="112"/>
        <v/>
      </c>
      <c r="AQ280" s="107"/>
      <c r="AR280" s="107"/>
      <c r="AS280" s="593"/>
    </row>
    <row r="281" spans="1:45" outlineLevel="2">
      <c r="A281" s="72">
        <f t="shared" si="118"/>
        <v>19</v>
      </c>
      <c r="B281" s="552" t="str">
        <f>IF(C281&lt;&gt;"",COUNTA($C$9:C281),"")</f>
        <v/>
      </c>
      <c r="C281" s="552"/>
      <c r="D281" s="71"/>
      <c r="E281" s="103"/>
      <c r="F281" s="103"/>
      <c r="G281" s="103"/>
      <c r="H281" s="103"/>
      <c r="I281" s="103"/>
      <c r="J281" s="103"/>
      <c r="K281" s="107"/>
      <c r="L281" s="105" t="s">
        <v>35</v>
      </c>
      <c r="M281" s="554" t="str">
        <f>IF(K281&lt;&gt;"",VLOOKUP(K281,'DON GIA'!$S$1:$U$19,3,0),"")</f>
        <v/>
      </c>
      <c r="N281" s="554" t="str">
        <f>IF(K281&lt;&gt;"",VLOOKUP(K281,'DON GIA'!$S$1:$V$19,4,0),"")</f>
        <v/>
      </c>
      <c r="O281" s="554" t="str">
        <f t="shared" si="113"/>
        <v/>
      </c>
      <c r="P281" s="554" t="str">
        <f t="shared" si="114"/>
        <v/>
      </c>
      <c r="Q281" s="71" t="s">
        <v>35</v>
      </c>
      <c r="R281" s="103"/>
      <c r="S281" s="103"/>
      <c r="T281" s="554" t="str">
        <f>IF(Q281&lt;&gt;"",VLOOKUP(Q281,'DON GIA'!$H$1:$K$103,4,0),"")</f>
        <v/>
      </c>
      <c r="U281" s="554" t="str">
        <f t="shared" si="115"/>
        <v/>
      </c>
      <c r="V281" s="554"/>
      <c r="W281" s="107" t="s">
        <v>1105</v>
      </c>
      <c r="X281" s="103" t="s">
        <v>27</v>
      </c>
      <c r="Y281" s="108">
        <v>10.77</v>
      </c>
      <c r="Z281" s="109"/>
      <c r="AA281" s="554">
        <f>IF(W281&lt;&gt;"",VLOOKUP(W281,'DON GIA'!$A$1:$D$346,4,0),"")</f>
        <v>292949</v>
      </c>
      <c r="AB281" s="554">
        <f t="shared" si="116"/>
        <v>3155060.73</v>
      </c>
      <c r="AC281" s="71"/>
      <c r="AD281" s="71"/>
      <c r="AE281" s="71"/>
      <c r="AF281" s="71"/>
      <c r="AG281" s="71"/>
      <c r="AH281" s="103"/>
      <c r="AI281" s="71"/>
      <c r="AJ281" s="103"/>
      <c r="AK281" s="103"/>
      <c r="AL281" s="554" t="str">
        <f>IF(AI281&lt;&gt;"",VLOOKUP(AI281,'DON GIA'!$M$1:$P$9,4,0),"")</f>
        <v/>
      </c>
      <c r="AM281" s="554" t="str">
        <f t="shared" si="117"/>
        <v/>
      </c>
      <c r="AN281" s="71"/>
      <c r="AO281" s="103"/>
      <c r="AP281" s="602" t="str">
        <f t="shared" si="112"/>
        <v/>
      </c>
      <c r="AQ281" s="107"/>
      <c r="AR281" s="107"/>
      <c r="AS281" s="593"/>
    </row>
    <row r="282" spans="1:45" outlineLevel="2">
      <c r="A282" s="72">
        <f t="shared" si="118"/>
        <v>19</v>
      </c>
      <c r="B282" s="552" t="str">
        <f>IF(C282&lt;&gt;"",COUNTA($C$9:C282),"")</f>
        <v/>
      </c>
      <c r="C282" s="552"/>
      <c r="D282" s="71"/>
      <c r="E282" s="103"/>
      <c r="F282" s="103"/>
      <c r="G282" s="103"/>
      <c r="H282" s="103"/>
      <c r="I282" s="103"/>
      <c r="J282" s="103"/>
      <c r="K282" s="107"/>
      <c r="L282" s="105" t="s">
        <v>35</v>
      </c>
      <c r="M282" s="554" t="str">
        <f>IF(K282&lt;&gt;"",VLOOKUP(K282,'DON GIA'!$S$1:$U$19,3,0),"")</f>
        <v/>
      </c>
      <c r="N282" s="554" t="str">
        <f>IF(K282&lt;&gt;"",VLOOKUP(K282,'DON GIA'!$S$1:$V$19,4,0),"")</f>
        <v/>
      </c>
      <c r="O282" s="554" t="str">
        <f t="shared" si="113"/>
        <v/>
      </c>
      <c r="P282" s="554" t="str">
        <f t="shared" si="114"/>
        <v/>
      </c>
      <c r="Q282" s="71" t="s">
        <v>35</v>
      </c>
      <c r="R282" s="103"/>
      <c r="S282" s="103"/>
      <c r="T282" s="554" t="str">
        <f>IF(Q282&lt;&gt;"",VLOOKUP(Q282,'DON GIA'!$H$1:$K$103,4,0),"")</f>
        <v/>
      </c>
      <c r="U282" s="554" t="str">
        <f t="shared" si="115"/>
        <v/>
      </c>
      <c r="V282" s="554"/>
      <c r="W282" s="107" t="s">
        <v>1168</v>
      </c>
      <c r="X282" s="103" t="s">
        <v>38</v>
      </c>
      <c r="Y282" s="108">
        <v>0.39200000000000002</v>
      </c>
      <c r="Z282" s="109"/>
      <c r="AA282" s="554">
        <f>IF(W282&lt;&gt;"",VLOOKUP(W282,'DON GIA'!$A$1:$D$346,4,0),"")</f>
        <v>2132067</v>
      </c>
      <c r="AB282" s="554">
        <f t="shared" si="116"/>
        <v>835770.26400000008</v>
      </c>
      <c r="AC282" s="71"/>
      <c r="AD282" s="71"/>
      <c r="AE282" s="71"/>
      <c r="AF282" s="71"/>
      <c r="AG282" s="71"/>
      <c r="AH282" s="103"/>
      <c r="AI282" s="71"/>
      <c r="AJ282" s="103"/>
      <c r="AK282" s="103"/>
      <c r="AL282" s="554" t="str">
        <f>IF(AI282&lt;&gt;"",VLOOKUP(AI282,'DON GIA'!$M$1:$P$9,4,0),"")</f>
        <v/>
      </c>
      <c r="AM282" s="554" t="str">
        <f t="shared" si="117"/>
        <v/>
      </c>
      <c r="AN282" s="71"/>
      <c r="AO282" s="103"/>
      <c r="AP282" s="602" t="str">
        <f t="shared" si="112"/>
        <v/>
      </c>
      <c r="AQ282" s="107"/>
      <c r="AR282" s="107"/>
      <c r="AS282" s="593"/>
    </row>
    <row r="283" spans="1:45" ht="37.5" outlineLevel="2">
      <c r="A283" s="72">
        <f t="shared" si="118"/>
        <v>19</v>
      </c>
      <c r="B283" s="552" t="str">
        <f>IF(C283&lt;&gt;"",COUNTA($C$9:C283),"")</f>
        <v/>
      </c>
      <c r="C283" s="552"/>
      <c r="D283" s="71"/>
      <c r="E283" s="103"/>
      <c r="F283" s="103"/>
      <c r="G283" s="103"/>
      <c r="H283" s="103"/>
      <c r="I283" s="103"/>
      <c r="J283" s="103"/>
      <c r="K283" s="107"/>
      <c r="L283" s="105" t="s">
        <v>35</v>
      </c>
      <c r="M283" s="554" t="str">
        <f>IF(K283&lt;&gt;"",VLOOKUP(K283,'DON GIA'!$S$1:$U$19,3,0),"")</f>
        <v/>
      </c>
      <c r="N283" s="554" t="str">
        <f>IF(K283&lt;&gt;"",VLOOKUP(K283,'DON GIA'!$S$1:$V$19,4,0),"")</f>
        <v/>
      </c>
      <c r="O283" s="554" t="str">
        <f t="shared" si="113"/>
        <v/>
      </c>
      <c r="P283" s="554" t="str">
        <f t="shared" si="114"/>
        <v/>
      </c>
      <c r="Q283" s="71" t="s">
        <v>35</v>
      </c>
      <c r="R283" s="103"/>
      <c r="S283" s="103"/>
      <c r="T283" s="554" t="str">
        <f>IF(Q283&lt;&gt;"",VLOOKUP(Q283,'DON GIA'!$H$1:$K$103,4,0),"")</f>
        <v/>
      </c>
      <c r="U283" s="554" t="str">
        <f t="shared" si="115"/>
        <v/>
      </c>
      <c r="V283" s="554"/>
      <c r="W283" s="107" t="s">
        <v>1169</v>
      </c>
      <c r="X283" s="103" t="s">
        <v>27</v>
      </c>
      <c r="Y283" s="108">
        <v>5.25</v>
      </c>
      <c r="Z283" s="109"/>
      <c r="AA283" s="554">
        <f>IF(W283&lt;&gt;"",VLOOKUP(W283,'DON GIA'!$A$1:$D$346,4,0),"")</f>
        <v>5058826</v>
      </c>
      <c r="AB283" s="554">
        <f t="shared" si="116"/>
        <v>26558836.5</v>
      </c>
      <c r="AC283" s="71"/>
      <c r="AD283" s="71"/>
      <c r="AE283" s="71"/>
      <c r="AF283" s="71" t="s">
        <v>31</v>
      </c>
      <c r="AG283" s="71"/>
      <c r="AH283" s="103" t="s">
        <v>34</v>
      </c>
      <c r="AI283" s="71"/>
      <c r="AJ283" s="103"/>
      <c r="AK283" s="103"/>
      <c r="AL283" s="554" t="str">
        <f>IF(AI283&lt;&gt;"",VLOOKUP(AI283,'DON GIA'!$M$1:$P$9,4,0),"")</f>
        <v/>
      </c>
      <c r="AM283" s="554" t="str">
        <f t="shared" si="117"/>
        <v/>
      </c>
      <c r="AN283" s="71"/>
      <c r="AO283" s="103"/>
      <c r="AP283" s="602" t="str">
        <f t="shared" si="112"/>
        <v/>
      </c>
      <c r="AQ283" s="107"/>
      <c r="AR283" s="107"/>
      <c r="AS283" s="593"/>
    </row>
    <row r="284" spans="1:45" outlineLevel="2">
      <c r="A284" s="72">
        <f t="shared" si="118"/>
        <v>19</v>
      </c>
      <c r="B284" s="552" t="str">
        <f>IF(C284&lt;&gt;"",COUNTA($C$9:C284),"")</f>
        <v/>
      </c>
      <c r="C284" s="552"/>
      <c r="D284" s="71"/>
      <c r="E284" s="103"/>
      <c r="F284" s="103"/>
      <c r="G284" s="103"/>
      <c r="H284" s="103"/>
      <c r="I284" s="103"/>
      <c r="J284" s="103"/>
      <c r="K284" s="107"/>
      <c r="L284" s="105" t="s">
        <v>35</v>
      </c>
      <c r="M284" s="554" t="str">
        <f>IF(K284&lt;&gt;"",VLOOKUP(K284,'DON GIA'!$S$1:$U$19,3,0),"")</f>
        <v/>
      </c>
      <c r="N284" s="554" t="str">
        <f>IF(K284&lt;&gt;"",VLOOKUP(K284,'DON GIA'!$S$1:$V$19,4,0),"")</f>
        <v/>
      </c>
      <c r="O284" s="554" t="str">
        <f t="shared" si="113"/>
        <v/>
      </c>
      <c r="P284" s="554" t="str">
        <f t="shared" si="114"/>
        <v/>
      </c>
      <c r="Q284" s="71" t="s">
        <v>35</v>
      </c>
      <c r="R284" s="103"/>
      <c r="S284" s="103"/>
      <c r="T284" s="554" t="str">
        <f>IF(Q284&lt;&gt;"",VLOOKUP(Q284,'DON GIA'!$H$1:$K$103,4,0),"")</f>
        <v/>
      </c>
      <c r="U284" s="554" t="str">
        <f t="shared" si="115"/>
        <v/>
      </c>
      <c r="V284" s="554"/>
      <c r="W284" s="107" t="s">
        <v>1157</v>
      </c>
      <c r="X284" s="103" t="s">
        <v>38</v>
      </c>
      <c r="Y284" s="108">
        <v>0.57599999999999996</v>
      </c>
      <c r="Z284" s="109"/>
      <c r="AA284" s="554">
        <f>IF(W284&lt;&gt;"",VLOOKUP(W284,'DON GIA'!$A$1:$D$346,4,0),"")</f>
        <v>2036769</v>
      </c>
      <c r="AB284" s="554">
        <f t="shared" si="116"/>
        <v>1173178.9439999999</v>
      </c>
      <c r="AC284" s="71"/>
      <c r="AD284" s="71"/>
      <c r="AE284" s="71"/>
      <c r="AF284" s="71"/>
      <c r="AG284" s="71"/>
      <c r="AH284" s="103"/>
      <c r="AI284" s="71"/>
      <c r="AJ284" s="103"/>
      <c r="AK284" s="103"/>
      <c r="AL284" s="554" t="str">
        <f>IF(AI284&lt;&gt;"",VLOOKUP(AI284,'DON GIA'!$M$1:$P$9,4,0),"")</f>
        <v/>
      </c>
      <c r="AM284" s="554" t="str">
        <f t="shared" si="117"/>
        <v/>
      </c>
      <c r="AN284" s="71"/>
      <c r="AO284" s="103"/>
      <c r="AP284" s="602" t="str">
        <f t="shared" si="112"/>
        <v/>
      </c>
      <c r="AQ284" s="107"/>
      <c r="AR284" s="107"/>
      <c r="AS284" s="593"/>
    </row>
    <row r="285" spans="1:45" outlineLevel="2">
      <c r="A285" s="72">
        <f t="shared" si="118"/>
        <v>19</v>
      </c>
      <c r="B285" s="552" t="str">
        <f>IF(C285&lt;&gt;"",COUNTA($C$9:C285),"")</f>
        <v/>
      </c>
      <c r="C285" s="552"/>
      <c r="D285" s="71"/>
      <c r="E285" s="103"/>
      <c r="F285" s="103"/>
      <c r="G285" s="103"/>
      <c r="H285" s="103"/>
      <c r="I285" s="103"/>
      <c r="J285" s="103"/>
      <c r="K285" s="107"/>
      <c r="L285" s="105" t="s">
        <v>35</v>
      </c>
      <c r="M285" s="554" t="str">
        <f>IF(K285&lt;&gt;"",VLOOKUP(K285,'DON GIA'!$S$1:$U$19,3,0),"")</f>
        <v/>
      </c>
      <c r="N285" s="554" t="str">
        <f>IF(K285&lt;&gt;"",VLOOKUP(K285,'DON GIA'!$S$1:$V$19,4,0),"")</f>
        <v/>
      </c>
      <c r="O285" s="554" t="str">
        <f t="shared" si="113"/>
        <v/>
      </c>
      <c r="P285" s="554" t="str">
        <f t="shared" si="114"/>
        <v/>
      </c>
      <c r="Q285" s="71" t="s">
        <v>35</v>
      </c>
      <c r="R285" s="103"/>
      <c r="S285" s="103"/>
      <c r="T285" s="554" t="str">
        <f>IF(Q285&lt;&gt;"",VLOOKUP(Q285,'DON GIA'!$H$1:$K$103,4,0),"")</f>
        <v/>
      </c>
      <c r="U285" s="554" t="str">
        <f t="shared" si="115"/>
        <v/>
      </c>
      <c r="V285" s="554"/>
      <c r="W285" s="107" t="s">
        <v>1121</v>
      </c>
      <c r="X285" s="103" t="s">
        <v>27</v>
      </c>
      <c r="Y285" s="108">
        <v>1.95</v>
      </c>
      <c r="Z285" s="109"/>
      <c r="AA285" s="554">
        <f>IF(W285&lt;&gt;"",VLOOKUP(W285,'DON GIA'!$A$1:$D$346,4,0),"")</f>
        <v>1398600</v>
      </c>
      <c r="AB285" s="554">
        <f t="shared" si="116"/>
        <v>2727270</v>
      </c>
      <c r="AC285" s="71"/>
      <c r="AD285" s="71"/>
      <c r="AE285" s="71"/>
      <c r="AF285" s="71"/>
      <c r="AG285" s="71"/>
      <c r="AH285" s="103"/>
      <c r="AI285" s="71"/>
      <c r="AJ285" s="103"/>
      <c r="AK285" s="103"/>
      <c r="AL285" s="554" t="str">
        <f>IF(AI285&lt;&gt;"",VLOOKUP(AI285,'DON GIA'!$M$1:$P$9,4,0),"")</f>
        <v/>
      </c>
      <c r="AM285" s="554" t="str">
        <f t="shared" si="117"/>
        <v/>
      </c>
      <c r="AN285" s="71"/>
      <c r="AO285" s="103"/>
      <c r="AP285" s="602" t="str">
        <f t="shared" si="112"/>
        <v/>
      </c>
      <c r="AQ285" s="107"/>
      <c r="AR285" s="107"/>
      <c r="AS285" s="593"/>
    </row>
    <row r="286" spans="1:45" outlineLevel="2">
      <c r="A286" s="72">
        <f t="shared" si="118"/>
        <v>19</v>
      </c>
      <c r="B286" s="552" t="str">
        <f>IF(C286&lt;&gt;"",COUNTA($C$9:C286),"")</f>
        <v/>
      </c>
      <c r="C286" s="552"/>
      <c r="D286" s="71"/>
      <c r="E286" s="103"/>
      <c r="F286" s="103"/>
      <c r="G286" s="103"/>
      <c r="H286" s="103"/>
      <c r="I286" s="103"/>
      <c r="J286" s="103"/>
      <c r="K286" s="107"/>
      <c r="L286" s="105" t="s">
        <v>35</v>
      </c>
      <c r="M286" s="554" t="str">
        <f>IF(K286&lt;&gt;"",VLOOKUP(K286,'DON GIA'!$S$1:$U$19,3,0),"")</f>
        <v/>
      </c>
      <c r="N286" s="554" t="str">
        <f>IF(K286&lt;&gt;"",VLOOKUP(K286,'DON GIA'!$S$1:$V$19,4,0),"")</f>
        <v/>
      </c>
      <c r="O286" s="554" t="str">
        <f t="shared" si="113"/>
        <v/>
      </c>
      <c r="P286" s="554" t="str">
        <f t="shared" si="114"/>
        <v/>
      </c>
      <c r="Q286" s="71" t="s">
        <v>35</v>
      </c>
      <c r="R286" s="103"/>
      <c r="S286" s="103"/>
      <c r="T286" s="554" t="str">
        <f>IF(Q286&lt;&gt;"",VLOOKUP(Q286,'DON GIA'!$H$1:$K$103,4,0),"")</f>
        <v/>
      </c>
      <c r="U286" s="554" t="str">
        <f t="shared" si="115"/>
        <v/>
      </c>
      <c r="V286" s="554"/>
      <c r="W286" s="107" t="s">
        <v>1130</v>
      </c>
      <c r="X286" s="103" t="s">
        <v>27</v>
      </c>
      <c r="Y286" s="108">
        <v>7.96</v>
      </c>
      <c r="Z286" s="109"/>
      <c r="AA286" s="554">
        <f>IF(W286&lt;&gt;"",VLOOKUP(W286,'DON GIA'!$A$1:$D$346,4,0),"")</f>
        <v>282038</v>
      </c>
      <c r="AB286" s="554">
        <f t="shared" si="116"/>
        <v>2245022.48</v>
      </c>
      <c r="AC286" s="71"/>
      <c r="AD286" s="71"/>
      <c r="AE286" s="71"/>
      <c r="AF286" s="71"/>
      <c r="AG286" s="71"/>
      <c r="AH286" s="103"/>
      <c r="AI286" s="71"/>
      <c r="AJ286" s="103"/>
      <c r="AK286" s="103"/>
      <c r="AL286" s="554" t="str">
        <f>IF(AI286&lt;&gt;"",VLOOKUP(AI286,'DON GIA'!$M$1:$P$9,4,0),"")</f>
        <v/>
      </c>
      <c r="AM286" s="554" t="str">
        <f t="shared" si="117"/>
        <v/>
      </c>
      <c r="AN286" s="71"/>
      <c r="AO286" s="103"/>
      <c r="AP286" s="602" t="str">
        <f t="shared" si="112"/>
        <v/>
      </c>
      <c r="AQ286" s="107"/>
      <c r="AR286" s="107"/>
      <c r="AS286" s="593"/>
    </row>
    <row r="287" spans="1:45" outlineLevel="2">
      <c r="A287" s="72">
        <f t="shared" si="118"/>
        <v>19</v>
      </c>
      <c r="B287" s="552" t="str">
        <f>IF(C287&lt;&gt;"",COUNTA($C$9:C287),"")</f>
        <v/>
      </c>
      <c r="C287" s="552"/>
      <c r="D287" s="71"/>
      <c r="E287" s="103"/>
      <c r="F287" s="103"/>
      <c r="G287" s="103"/>
      <c r="H287" s="103"/>
      <c r="I287" s="103"/>
      <c r="J287" s="103"/>
      <c r="K287" s="107"/>
      <c r="L287" s="105" t="s">
        <v>35</v>
      </c>
      <c r="M287" s="554" t="str">
        <f>IF(K287&lt;&gt;"",VLOOKUP(K287,'DON GIA'!$S$1:$U$19,3,0),"")</f>
        <v/>
      </c>
      <c r="N287" s="554" t="str">
        <f>IF(K287&lt;&gt;"",VLOOKUP(K287,'DON GIA'!$S$1:$V$19,4,0),"")</f>
        <v/>
      </c>
      <c r="O287" s="554" t="str">
        <f t="shared" si="113"/>
        <v/>
      </c>
      <c r="P287" s="554" t="str">
        <f t="shared" si="114"/>
        <v/>
      </c>
      <c r="Q287" s="71" t="s">
        <v>35</v>
      </c>
      <c r="R287" s="103"/>
      <c r="S287" s="103"/>
      <c r="T287" s="554" t="str">
        <f>IF(Q287&lt;&gt;"",VLOOKUP(Q287,'DON GIA'!$H$1:$K$103,4,0),"")</f>
        <v/>
      </c>
      <c r="U287" s="554" t="str">
        <f t="shared" si="115"/>
        <v/>
      </c>
      <c r="V287" s="554"/>
      <c r="W287" s="107" t="s">
        <v>1108</v>
      </c>
      <c r="X287" s="103" t="s">
        <v>27</v>
      </c>
      <c r="Y287" s="108">
        <v>6.2</v>
      </c>
      <c r="Z287" s="109"/>
      <c r="AA287" s="554">
        <f>IF(W287&lt;&gt;"",VLOOKUP(W287,'DON GIA'!$A$1:$D$346,4,0),"")</f>
        <v>282038</v>
      </c>
      <c r="AB287" s="554">
        <f t="shared" si="116"/>
        <v>1748635.6</v>
      </c>
      <c r="AC287" s="71"/>
      <c r="AD287" s="71"/>
      <c r="AE287" s="71"/>
      <c r="AF287" s="71"/>
      <c r="AG287" s="71"/>
      <c r="AH287" s="103"/>
      <c r="AI287" s="71"/>
      <c r="AJ287" s="103"/>
      <c r="AK287" s="103"/>
      <c r="AL287" s="554" t="str">
        <f>IF(AI287&lt;&gt;"",VLOOKUP(AI287,'DON GIA'!$M$1:$P$9,4,0),"")</f>
        <v/>
      </c>
      <c r="AM287" s="554" t="str">
        <f t="shared" si="117"/>
        <v/>
      </c>
      <c r="AN287" s="71"/>
      <c r="AO287" s="103"/>
      <c r="AP287" s="602" t="str">
        <f t="shared" si="112"/>
        <v/>
      </c>
      <c r="AQ287" s="107"/>
      <c r="AR287" s="107"/>
      <c r="AS287" s="593"/>
    </row>
    <row r="288" spans="1:45" outlineLevel="2">
      <c r="A288" s="72">
        <f t="shared" si="118"/>
        <v>19</v>
      </c>
      <c r="B288" s="552" t="str">
        <f>IF(C288&lt;&gt;"",COUNTA($C$9:C288),"")</f>
        <v/>
      </c>
      <c r="C288" s="552"/>
      <c r="D288" s="71"/>
      <c r="E288" s="103"/>
      <c r="F288" s="103"/>
      <c r="G288" s="103"/>
      <c r="H288" s="103"/>
      <c r="I288" s="103"/>
      <c r="J288" s="103"/>
      <c r="K288" s="107"/>
      <c r="L288" s="105" t="s">
        <v>35</v>
      </c>
      <c r="M288" s="554" t="str">
        <f>IF(K288&lt;&gt;"",VLOOKUP(K288,'DON GIA'!$S$1:$U$19,3,0),"")</f>
        <v/>
      </c>
      <c r="N288" s="554" t="str">
        <f>IF(K288&lt;&gt;"",VLOOKUP(K288,'DON GIA'!$S$1:$V$19,4,0),"")</f>
        <v/>
      </c>
      <c r="O288" s="554" t="str">
        <f t="shared" si="113"/>
        <v/>
      </c>
      <c r="P288" s="554" t="str">
        <f t="shared" si="114"/>
        <v/>
      </c>
      <c r="Q288" s="71" t="s">
        <v>35</v>
      </c>
      <c r="R288" s="103"/>
      <c r="S288" s="103"/>
      <c r="T288" s="554" t="str">
        <f>IF(Q288&lt;&gt;"",VLOOKUP(Q288,'DON GIA'!$H$1:$K$103,4,0),"")</f>
        <v/>
      </c>
      <c r="U288" s="554" t="str">
        <f t="shared" si="115"/>
        <v/>
      </c>
      <c r="V288" s="554"/>
      <c r="W288" s="107" t="s">
        <v>1006</v>
      </c>
      <c r="X288" s="103" t="s">
        <v>27</v>
      </c>
      <c r="Y288" s="108">
        <v>79.53</v>
      </c>
      <c r="Z288" s="109"/>
      <c r="AA288" s="554">
        <f>IF(W288&lt;&gt;"",VLOOKUP(W288,'DON GIA'!$A$1:$D$346,4,0),"")</f>
        <v>109890</v>
      </c>
      <c r="AB288" s="554">
        <f t="shared" si="116"/>
        <v>8739551.6999999993</v>
      </c>
      <c r="AC288" s="71"/>
      <c r="AD288" s="71"/>
      <c r="AE288" s="71"/>
      <c r="AF288" s="71"/>
      <c r="AG288" s="71"/>
      <c r="AH288" s="103"/>
      <c r="AI288" s="71"/>
      <c r="AJ288" s="103"/>
      <c r="AK288" s="103"/>
      <c r="AL288" s="554" t="str">
        <f>IF(AI288&lt;&gt;"",VLOOKUP(AI288,'DON GIA'!$M$1:$P$9,4,0),"")</f>
        <v/>
      </c>
      <c r="AM288" s="554" t="str">
        <f t="shared" si="117"/>
        <v/>
      </c>
      <c r="AN288" s="71"/>
      <c r="AO288" s="103"/>
      <c r="AP288" s="602" t="str">
        <f t="shared" si="112"/>
        <v/>
      </c>
      <c r="AQ288" s="107"/>
      <c r="AR288" s="107"/>
      <c r="AS288" s="593"/>
    </row>
    <row r="289" spans="1:45" ht="37.5" outlineLevel="2">
      <c r="A289" s="72">
        <f t="shared" si="118"/>
        <v>19</v>
      </c>
      <c r="B289" s="552" t="str">
        <f>IF(C289&lt;&gt;"",COUNTA($C$9:C289),"")</f>
        <v/>
      </c>
      <c r="C289" s="552"/>
      <c r="D289" s="71"/>
      <c r="E289" s="103"/>
      <c r="F289" s="103"/>
      <c r="G289" s="103"/>
      <c r="H289" s="103"/>
      <c r="I289" s="103"/>
      <c r="J289" s="103"/>
      <c r="K289" s="107"/>
      <c r="L289" s="105" t="s">
        <v>35</v>
      </c>
      <c r="M289" s="554" t="str">
        <f>IF(K289&lt;&gt;"",VLOOKUP(K289,'DON GIA'!$S$1:$U$19,3,0),"")</f>
        <v/>
      </c>
      <c r="N289" s="554" t="str">
        <f>IF(K289&lt;&gt;"",VLOOKUP(K289,'DON GIA'!$S$1:$V$19,4,0),"")</f>
        <v/>
      </c>
      <c r="O289" s="554" t="str">
        <f t="shared" si="113"/>
        <v/>
      </c>
      <c r="P289" s="554" t="str">
        <f t="shared" si="114"/>
        <v/>
      </c>
      <c r="Q289" s="71" t="s">
        <v>35</v>
      </c>
      <c r="R289" s="103"/>
      <c r="S289" s="103"/>
      <c r="T289" s="554" t="str">
        <f>IF(Q289&lt;&gt;"",VLOOKUP(Q289,'DON GIA'!$H$1:$K$103,4,0),"")</f>
        <v/>
      </c>
      <c r="U289" s="554" t="str">
        <f t="shared" si="115"/>
        <v/>
      </c>
      <c r="V289" s="554"/>
      <c r="W289" s="107" t="s">
        <v>1049</v>
      </c>
      <c r="X289" s="103" t="s">
        <v>42</v>
      </c>
      <c r="Y289" s="108">
        <v>1</v>
      </c>
      <c r="Z289" s="109"/>
      <c r="AA289" s="554">
        <f>IF(W289&lt;&gt;"",VLOOKUP(W289,'DON GIA'!$A$1:$D$346,4,0),"")</f>
        <v>3793079</v>
      </c>
      <c r="AB289" s="554">
        <f t="shared" si="116"/>
        <v>3793079</v>
      </c>
      <c r="AC289" s="71"/>
      <c r="AD289" s="71"/>
      <c r="AE289" s="71"/>
      <c r="AF289" s="71"/>
      <c r="AG289" s="71"/>
      <c r="AH289" s="103"/>
      <c r="AI289" s="71"/>
      <c r="AJ289" s="103"/>
      <c r="AK289" s="103"/>
      <c r="AL289" s="554" t="str">
        <f>IF(AI289&lt;&gt;"",VLOOKUP(AI289,'DON GIA'!$M$1:$P$9,4,0),"")</f>
        <v/>
      </c>
      <c r="AM289" s="554" t="str">
        <f t="shared" si="117"/>
        <v/>
      </c>
      <c r="AN289" s="71"/>
      <c r="AO289" s="103"/>
      <c r="AP289" s="602" t="str">
        <f t="shared" si="112"/>
        <v/>
      </c>
      <c r="AQ289" s="107"/>
      <c r="AR289" s="107"/>
      <c r="AS289" s="593"/>
    </row>
    <row r="290" spans="1:45" outlineLevel="2">
      <c r="A290" s="72">
        <f t="shared" si="118"/>
        <v>19</v>
      </c>
      <c r="B290" s="552" t="str">
        <f>IF(C290&lt;&gt;"",COUNTA($C$9:C290),"")</f>
        <v/>
      </c>
      <c r="C290" s="552"/>
      <c r="D290" s="71"/>
      <c r="E290" s="103"/>
      <c r="F290" s="103"/>
      <c r="G290" s="103"/>
      <c r="H290" s="103"/>
      <c r="I290" s="103"/>
      <c r="J290" s="103"/>
      <c r="K290" s="107"/>
      <c r="L290" s="105" t="s">
        <v>35</v>
      </c>
      <c r="M290" s="554" t="str">
        <f>IF(K290&lt;&gt;"",VLOOKUP(K290,'DON GIA'!$S$1:$U$19,3,0),"")</f>
        <v/>
      </c>
      <c r="N290" s="554" t="str">
        <f>IF(K290&lt;&gt;"",VLOOKUP(K290,'DON GIA'!$S$1:$V$19,4,0),"")</f>
        <v/>
      </c>
      <c r="O290" s="554" t="str">
        <f t="shared" si="113"/>
        <v/>
      </c>
      <c r="P290" s="554" t="str">
        <f t="shared" si="114"/>
        <v/>
      </c>
      <c r="Q290" s="71" t="s">
        <v>35</v>
      </c>
      <c r="R290" s="103"/>
      <c r="S290" s="103"/>
      <c r="T290" s="554" t="str">
        <f>IF(Q290&lt;&gt;"",VLOOKUP(Q290,'DON GIA'!$H$1:$K$103,4,0),"")</f>
        <v/>
      </c>
      <c r="U290" s="554" t="str">
        <f t="shared" si="115"/>
        <v/>
      </c>
      <c r="V290" s="554"/>
      <c r="W290" s="107" t="s">
        <v>35</v>
      </c>
      <c r="X290" s="103"/>
      <c r="Y290" s="108"/>
      <c r="Z290" s="109"/>
      <c r="AA290" s="554" t="str">
        <f>IF(W290&lt;&gt;"",VLOOKUP(W290,'DON GIA'!$A$1:$D$346,4,0),"")</f>
        <v/>
      </c>
      <c r="AB290" s="554" t="str">
        <f t="shared" si="116"/>
        <v/>
      </c>
      <c r="AC290" s="71"/>
      <c r="AD290" s="71"/>
      <c r="AE290" s="71"/>
      <c r="AF290" s="71"/>
      <c r="AG290" s="71"/>
      <c r="AH290" s="103"/>
      <c r="AI290" s="71"/>
      <c r="AJ290" s="103"/>
      <c r="AK290" s="103"/>
      <c r="AL290" s="554" t="str">
        <f>IF(AI290&lt;&gt;"",VLOOKUP(AI290,'DON GIA'!$M$1:$P$9,4,0),"")</f>
        <v/>
      </c>
      <c r="AM290" s="554" t="str">
        <f t="shared" si="117"/>
        <v/>
      </c>
      <c r="AN290" s="71"/>
      <c r="AO290" s="103"/>
      <c r="AP290" s="602" t="str">
        <f t="shared" si="112"/>
        <v/>
      </c>
      <c r="AQ290" s="107"/>
      <c r="AR290" s="107"/>
      <c r="AS290" s="593"/>
    </row>
    <row r="291" spans="1:45" outlineLevel="2">
      <c r="A291" s="72">
        <f t="shared" si="118"/>
        <v>19</v>
      </c>
      <c r="B291" s="552" t="str">
        <f>IF(C291&lt;&gt;"",COUNTA($C$9:C291),"")</f>
        <v/>
      </c>
      <c r="C291" s="552"/>
      <c r="D291" s="71"/>
      <c r="E291" s="103"/>
      <c r="F291" s="103"/>
      <c r="G291" s="103"/>
      <c r="H291" s="103"/>
      <c r="I291" s="103"/>
      <c r="J291" s="103"/>
      <c r="K291" s="107"/>
      <c r="L291" s="105" t="s">
        <v>35</v>
      </c>
      <c r="M291" s="554" t="str">
        <f>IF(K291&lt;&gt;"",VLOOKUP(K291,'DON GIA'!$S$1:$U$19,3,0),"")</f>
        <v/>
      </c>
      <c r="N291" s="554" t="str">
        <f>IF(K291&lt;&gt;"",VLOOKUP(K291,'DON GIA'!$S$1:$V$19,4,0),"")</f>
        <v/>
      </c>
      <c r="O291" s="554" t="str">
        <f t="shared" si="113"/>
        <v/>
      </c>
      <c r="P291" s="554" t="str">
        <f t="shared" si="114"/>
        <v/>
      </c>
      <c r="Q291" s="71" t="s">
        <v>35</v>
      </c>
      <c r="R291" s="103"/>
      <c r="S291" s="103"/>
      <c r="T291" s="554" t="str">
        <f>IF(Q291&lt;&gt;"",VLOOKUP(Q291,'DON GIA'!$H$1:$K$103,4,0),"")</f>
        <v/>
      </c>
      <c r="U291" s="554" t="str">
        <f t="shared" si="115"/>
        <v/>
      </c>
      <c r="V291" s="554"/>
      <c r="W291" s="107" t="s">
        <v>35</v>
      </c>
      <c r="X291" s="103"/>
      <c r="Y291" s="108"/>
      <c r="Z291" s="109"/>
      <c r="AA291" s="554" t="str">
        <f>IF(W291&lt;&gt;"",VLOOKUP(W291,'DON GIA'!$A$1:$D$346,4,0),"")</f>
        <v/>
      </c>
      <c r="AB291" s="554" t="str">
        <f t="shared" si="116"/>
        <v/>
      </c>
      <c r="AC291" s="71"/>
      <c r="AD291" s="71"/>
      <c r="AE291" s="71"/>
      <c r="AF291" s="71"/>
      <c r="AG291" s="71"/>
      <c r="AH291" s="103"/>
      <c r="AI291" s="71"/>
      <c r="AJ291" s="103"/>
      <c r="AK291" s="103"/>
      <c r="AL291" s="554" t="str">
        <f>IF(AI291&lt;&gt;"",VLOOKUP(AI291,'DON GIA'!$M$1:$P$9,4,0),"")</f>
        <v/>
      </c>
      <c r="AM291" s="554" t="str">
        <f t="shared" si="117"/>
        <v/>
      </c>
      <c r="AN291" s="71"/>
      <c r="AO291" s="103"/>
      <c r="AP291" s="602" t="str">
        <f t="shared" si="112"/>
        <v/>
      </c>
      <c r="AQ291" s="107"/>
      <c r="AR291" s="107"/>
      <c r="AS291" s="593"/>
    </row>
    <row r="292" spans="1:45" outlineLevel="1">
      <c r="A292" s="84" t="s">
        <v>2140</v>
      </c>
      <c r="B292" s="552"/>
      <c r="C292" s="552"/>
      <c r="D292" s="61"/>
      <c r="E292" s="162"/>
      <c r="F292" s="103"/>
      <c r="G292" s="162"/>
      <c r="H292" s="162"/>
      <c r="I292" s="162"/>
      <c r="J292" s="162"/>
      <c r="K292" s="129"/>
      <c r="L292" s="167">
        <f>SUBTOTAL(9,L293:L308)</f>
        <v>135.69999999999999</v>
      </c>
      <c r="M292" s="553"/>
      <c r="N292" s="553"/>
      <c r="O292" s="553">
        <f>SUBTOTAL(9,O293:O308)</f>
        <v>227840299.99999997</v>
      </c>
      <c r="P292" s="553">
        <f>SUBTOTAL(9,P293:P308)</f>
        <v>0</v>
      </c>
      <c r="Q292" s="61"/>
      <c r="R292" s="162"/>
      <c r="S292" s="162">
        <f>SUBTOTAL(9,S293:S308)</f>
        <v>0</v>
      </c>
      <c r="T292" s="553"/>
      <c r="U292" s="553">
        <f>SUBTOTAL(9,U293:U308)</f>
        <v>0</v>
      </c>
      <c r="V292" s="553"/>
      <c r="W292" s="129"/>
      <c r="X292" s="162"/>
      <c r="Y292" s="169">
        <f>SUBTOTAL(9,Y293:Y308)</f>
        <v>296.98499999999996</v>
      </c>
      <c r="Z292" s="170">
        <f>SUBTOTAL(9,Z293:Z308)</f>
        <v>0</v>
      </c>
      <c r="AA292" s="553"/>
      <c r="AB292" s="553">
        <f>SUBTOTAL(9,AB293:AB308)</f>
        <v>724519069.08000016</v>
      </c>
      <c r="AC292" s="71"/>
      <c r="AD292" s="71"/>
      <c r="AE292" s="71"/>
      <c r="AF292" s="71"/>
      <c r="AG292" s="71"/>
      <c r="AH292" s="103"/>
      <c r="AI292" s="61"/>
      <c r="AJ292" s="162"/>
      <c r="AK292" s="162">
        <f>SUBTOTAL(9,AK293:AK308)</f>
        <v>5</v>
      </c>
      <c r="AL292" s="553"/>
      <c r="AM292" s="553">
        <f>SUBTOTAL(9,AM293:AM308)</f>
        <v>68583680</v>
      </c>
      <c r="AN292" s="61"/>
      <c r="AO292" s="162">
        <f>SUBTOTAL(9,AO293:AO308)</f>
        <v>1</v>
      </c>
      <c r="AP292" s="602">
        <f t="shared" si="112"/>
        <v>1020943049.0800002</v>
      </c>
      <c r="AQ292" s="111"/>
      <c r="AR292" s="111"/>
      <c r="AS292" s="628"/>
    </row>
    <row r="293" spans="1:45" ht="56.25" outlineLevel="2">
      <c r="A293" s="72">
        <f>IF(B293&lt;&gt;"",B293,A291)</f>
        <v>20</v>
      </c>
      <c r="B293" s="552">
        <f>IF(C293&lt;&gt;"",COUNTA($C$9:C293),"")</f>
        <v>20</v>
      </c>
      <c r="C293" s="552">
        <v>429</v>
      </c>
      <c r="D293" s="61" t="s">
        <v>243</v>
      </c>
      <c r="E293" s="103">
        <v>4</v>
      </c>
      <c r="F293" s="103"/>
      <c r="G293" s="103">
        <v>427</v>
      </c>
      <c r="H293" s="103">
        <v>79</v>
      </c>
      <c r="I293" s="103" t="s">
        <v>223</v>
      </c>
      <c r="J293" s="103" t="s">
        <v>224</v>
      </c>
      <c r="K293" s="107" t="s">
        <v>973</v>
      </c>
      <c r="L293" s="105">
        <v>135.69999999999999</v>
      </c>
      <c r="M293" s="554">
        <f>IF(K293&lt;&gt;"",VLOOKUP(K293,'DON GIA'!$S$1:$U$19,3,0),"")</f>
        <v>1679000</v>
      </c>
      <c r="N293" s="554">
        <f>IF(K293&lt;&gt;"",VLOOKUP(K293,'DON GIA'!$S$1:$V$19,4,0),"")</f>
        <v>0</v>
      </c>
      <c r="O293" s="554">
        <f t="shared" ref="O293:O308" si="119">IF(K293&lt;&gt;"",L293*M293,"")</f>
        <v>227840299.99999997</v>
      </c>
      <c r="P293" s="554">
        <f t="shared" ref="P293:P308" si="120">IF(K293&lt;&gt;"",L293*N293,"")</f>
        <v>0</v>
      </c>
      <c r="Q293" s="71" t="s">
        <v>35</v>
      </c>
      <c r="R293" s="103"/>
      <c r="S293" s="103"/>
      <c r="T293" s="554" t="str">
        <f>IF(Q293&lt;&gt;"",VLOOKUP(Q293,'DON GIA'!$H$1:$K$103,4,0),"")</f>
        <v/>
      </c>
      <c r="U293" s="554" t="str">
        <f t="shared" ref="U293:U308" si="121">IF(Q293&lt;&gt;"",IF(ISNUMBER(T293),S293*T293,""),"")</f>
        <v/>
      </c>
      <c r="V293" s="554" t="s">
        <v>2163</v>
      </c>
      <c r="W293" s="107" t="s">
        <v>1005</v>
      </c>
      <c r="X293" s="103" t="s">
        <v>27</v>
      </c>
      <c r="Y293" s="108">
        <v>98.42</v>
      </c>
      <c r="Z293" s="109"/>
      <c r="AA293" s="554">
        <f>IF(W293&lt;&gt;"",VLOOKUP(W293,'DON GIA'!$A$1:$D$346,4,0),"")</f>
        <v>5559129</v>
      </c>
      <c r="AB293" s="554">
        <f t="shared" ref="AB293:AB308" si="122">IF(W293&lt;&gt;"",IF(ISNUMBER(AA293),Y293*AA293,""),"")</f>
        <v>547129476.18000007</v>
      </c>
      <c r="AC293" s="71" t="s">
        <v>28</v>
      </c>
      <c r="AD293" s="71" t="s">
        <v>29</v>
      </c>
      <c r="AE293" s="71" t="s">
        <v>30</v>
      </c>
      <c r="AF293" s="71"/>
      <c r="AG293" s="71" t="s">
        <v>34</v>
      </c>
      <c r="AH293" s="103" t="s">
        <v>33</v>
      </c>
      <c r="AI293" s="71" t="s">
        <v>562</v>
      </c>
      <c r="AJ293" s="103" t="s">
        <v>409</v>
      </c>
      <c r="AK293" s="103">
        <v>4</v>
      </c>
      <c r="AL293" s="554">
        <f>IF(AI293&lt;&gt;"",VLOOKUP(AI293,'DON GIA'!$M$1:$P$9,4,0),"")</f>
        <v>12895920</v>
      </c>
      <c r="AM293" s="554">
        <f t="shared" ref="AM293:AM308" si="123">IF(AI293&lt;&gt;"",AK293*AL293,"")</f>
        <v>51583680</v>
      </c>
      <c r="AN293" s="71" t="s">
        <v>407</v>
      </c>
      <c r="AO293" s="103">
        <v>1</v>
      </c>
      <c r="AP293" s="602" t="str">
        <f t="shared" si="112"/>
        <v/>
      </c>
      <c r="AQ293" s="111" t="s">
        <v>670</v>
      </c>
      <c r="AR293" s="111" t="s">
        <v>1912</v>
      </c>
      <c r="AS293" s="628"/>
    </row>
    <row r="294" spans="1:45" ht="266.25" outlineLevel="2">
      <c r="A294" s="72">
        <f t="shared" ref="A294:A308" si="124">IF(B294&lt;&gt;"",B294,A293)</f>
        <v>20</v>
      </c>
      <c r="B294" s="552" t="str">
        <f>IF(C294&lt;&gt;"",COUNTA($C$9:C294),"")</f>
        <v/>
      </c>
      <c r="C294" s="552"/>
      <c r="D294" s="71" t="s">
        <v>244</v>
      </c>
      <c r="E294" s="103"/>
      <c r="F294" s="103"/>
      <c r="G294" s="103"/>
      <c r="H294" s="103"/>
      <c r="I294" s="103"/>
      <c r="J294" s="103"/>
      <c r="K294" s="107"/>
      <c r="L294" s="105" t="s">
        <v>35</v>
      </c>
      <c r="M294" s="554" t="str">
        <f>IF(K294&lt;&gt;"",VLOOKUP(K294,'DON GIA'!$S$1:$U$19,3,0),"")</f>
        <v/>
      </c>
      <c r="N294" s="554" t="str">
        <f>IF(K294&lt;&gt;"",VLOOKUP(K294,'DON GIA'!$S$1:$V$19,4,0),"")</f>
        <v/>
      </c>
      <c r="O294" s="554" t="str">
        <f t="shared" si="119"/>
        <v/>
      </c>
      <c r="P294" s="554" t="str">
        <f t="shared" si="120"/>
        <v/>
      </c>
      <c r="Q294" s="71" t="s">
        <v>35</v>
      </c>
      <c r="R294" s="103"/>
      <c r="S294" s="103"/>
      <c r="T294" s="554" t="str">
        <f>IF(Q294&lt;&gt;"",VLOOKUP(Q294,'DON GIA'!$H$1:$K$103,4,0),"")</f>
        <v/>
      </c>
      <c r="U294" s="554" t="str">
        <f t="shared" si="121"/>
        <v/>
      </c>
      <c r="V294" s="554"/>
      <c r="W294" s="107" t="s">
        <v>1014</v>
      </c>
      <c r="X294" s="103" t="s">
        <v>27</v>
      </c>
      <c r="Y294" s="108">
        <v>9.36</v>
      </c>
      <c r="Z294" s="109"/>
      <c r="AA294" s="554">
        <f>IF(W294&lt;&gt;"",VLOOKUP(W294,'DON GIA'!$A$1:$D$346,4,0),"")</f>
        <v>4447303</v>
      </c>
      <c r="AB294" s="554">
        <f t="shared" si="122"/>
        <v>41626756.079999998</v>
      </c>
      <c r="AC294" s="71" t="s">
        <v>28</v>
      </c>
      <c r="AD294" s="71" t="s">
        <v>29</v>
      </c>
      <c r="AE294" s="71" t="s">
        <v>30</v>
      </c>
      <c r="AF294" s="71"/>
      <c r="AG294" s="71" t="s">
        <v>34</v>
      </c>
      <c r="AH294" s="103" t="s">
        <v>34</v>
      </c>
      <c r="AI294" s="71" t="s">
        <v>579</v>
      </c>
      <c r="AJ294" s="103" t="s">
        <v>560</v>
      </c>
      <c r="AK294" s="103">
        <v>1</v>
      </c>
      <c r="AL294" s="554">
        <f>IF(AI294&lt;&gt;"",VLOOKUP(AI294,'DON GIA'!$M$1:$P$9,4,0),"")</f>
        <v>17000000</v>
      </c>
      <c r="AM294" s="554">
        <f t="shared" si="123"/>
        <v>17000000</v>
      </c>
      <c r="AN294" s="71"/>
      <c r="AO294" s="103"/>
      <c r="AP294" s="602" t="str">
        <f t="shared" si="112"/>
        <v/>
      </c>
      <c r="AQ294" s="59" t="s">
        <v>671</v>
      </c>
      <c r="AR294" s="59" t="s">
        <v>1918</v>
      </c>
      <c r="AS294" s="629"/>
    </row>
    <row r="295" spans="1:45" ht="116.25" outlineLevel="2">
      <c r="A295" s="72">
        <f t="shared" si="124"/>
        <v>20</v>
      </c>
      <c r="B295" s="552" t="str">
        <f>IF(C295&lt;&gt;"",COUNTA($C$9:C295),"")</f>
        <v/>
      </c>
      <c r="C295" s="552"/>
      <c r="D295" s="71" t="s">
        <v>71</v>
      </c>
      <c r="E295" s="103"/>
      <c r="F295" s="103"/>
      <c r="G295" s="103"/>
      <c r="H295" s="103"/>
      <c r="I295" s="103"/>
      <c r="J295" s="103"/>
      <c r="K295" s="107"/>
      <c r="L295" s="105" t="s">
        <v>35</v>
      </c>
      <c r="M295" s="554" t="str">
        <f>IF(K295&lt;&gt;"",VLOOKUP(K295,'DON GIA'!$S$1:$U$19,3,0),"")</f>
        <v/>
      </c>
      <c r="N295" s="554" t="str">
        <f>IF(K295&lt;&gt;"",VLOOKUP(K295,'DON GIA'!$S$1:$V$19,4,0),"")</f>
        <v/>
      </c>
      <c r="O295" s="554" t="str">
        <f t="shared" si="119"/>
        <v/>
      </c>
      <c r="P295" s="554" t="str">
        <f t="shared" si="120"/>
        <v/>
      </c>
      <c r="Q295" s="71" t="s">
        <v>35</v>
      </c>
      <c r="R295" s="103"/>
      <c r="S295" s="103"/>
      <c r="T295" s="554" t="str">
        <f>IF(Q295&lt;&gt;"",VLOOKUP(Q295,'DON GIA'!$H$1:$K$103,4,0),"")</f>
        <v/>
      </c>
      <c r="U295" s="554" t="str">
        <f t="shared" si="121"/>
        <v/>
      </c>
      <c r="V295" s="554"/>
      <c r="W295" s="107" t="s">
        <v>1137</v>
      </c>
      <c r="X295" s="103" t="s">
        <v>38</v>
      </c>
      <c r="Y295" s="108">
        <v>1.04</v>
      </c>
      <c r="Z295" s="109"/>
      <c r="AA295" s="554">
        <f>IF(W295&lt;&gt;"",VLOOKUP(W295,'DON GIA'!$A$1:$D$346,4,0),"")</f>
        <v>4676799</v>
      </c>
      <c r="AB295" s="554">
        <f t="shared" si="122"/>
        <v>4863870.96</v>
      </c>
      <c r="AC295" s="71"/>
      <c r="AD295" s="71"/>
      <c r="AE295" s="71"/>
      <c r="AF295" s="71"/>
      <c r="AG295" s="71"/>
      <c r="AH295" s="103"/>
      <c r="AI295" s="71"/>
      <c r="AJ295" s="103"/>
      <c r="AK295" s="103"/>
      <c r="AL295" s="554" t="str">
        <f>IF(AI295&lt;&gt;"",VLOOKUP(AI295,'DON GIA'!$M$1:$P$9,4,0),"")</f>
        <v/>
      </c>
      <c r="AM295" s="554" t="str">
        <f t="shared" si="123"/>
        <v/>
      </c>
      <c r="AN295" s="71"/>
      <c r="AO295" s="103"/>
      <c r="AP295" s="602" t="str">
        <f t="shared" si="112"/>
        <v/>
      </c>
      <c r="AQ295" s="59" t="s">
        <v>672</v>
      </c>
      <c r="AR295" s="59" t="s">
        <v>1914</v>
      </c>
      <c r="AS295" s="629"/>
    </row>
    <row r="296" spans="1:45" ht="63.75" outlineLevel="2">
      <c r="A296" s="72">
        <f t="shared" si="124"/>
        <v>20</v>
      </c>
      <c r="B296" s="552" t="str">
        <f>IF(C296&lt;&gt;"",COUNTA($C$9:C296),"")</f>
        <v/>
      </c>
      <c r="C296" s="552"/>
      <c r="D296" s="71"/>
      <c r="E296" s="103"/>
      <c r="F296" s="103"/>
      <c r="G296" s="103"/>
      <c r="H296" s="103"/>
      <c r="I296" s="103"/>
      <c r="J296" s="103"/>
      <c r="K296" s="107"/>
      <c r="L296" s="105" t="s">
        <v>35</v>
      </c>
      <c r="M296" s="554" t="str">
        <f>IF(K296&lt;&gt;"",VLOOKUP(K296,'DON GIA'!$S$1:$U$19,3,0),"")</f>
        <v/>
      </c>
      <c r="N296" s="554" t="str">
        <f>IF(K296&lt;&gt;"",VLOOKUP(K296,'DON GIA'!$S$1:$V$19,4,0),"")</f>
        <v/>
      </c>
      <c r="O296" s="554" t="str">
        <f t="shared" si="119"/>
        <v/>
      </c>
      <c r="P296" s="554" t="str">
        <f t="shared" si="120"/>
        <v/>
      </c>
      <c r="Q296" s="71" t="s">
        <v>35</v>
      </c>
      <c r="R296" s="103"/>
      <c r="S296" s="103"/>
      <c r="T296" s="554" t="str">
        <f>IF(Q296&lt;&gt;"",VLOOKUP(Q296,'DON GIA'!$H$1:$K$103,4,0),"")</f>
        <v/>
      </c>
      <c r="U296" s="554" t="str">
        <f t="shared" si="121"/>
        <v/>
      </c>
      <c r="V296" s="554"/>
      <c r="W296" s="107" t="s">
        <v>1138</v>
      </c>
      <c r="X296" s="103" t="s">
        <v>27</v>
      </c>
      <c r="Y296" s="108">
        <v>12.6</v>
      </c>
      <c r="Z296" s="109"/>
      <c r="AA296" s="554">
        <f>IF(W296&lt;&gt;"",VLOOKUP(W296,'DON GIA'!$A$1:$D$346,4,0),"")</f>
        <v>292949</v>
      </c>
      <c r="AB296" s="554">
        <f t="shared" si="122"/>
        <v>3691157.4</v>
      </c>
      <c r="AC296" s="71"/>
      <c r="AD296" s="71"/>
      <c r="AE296" s="71"/>
      <c r="AF296" s="71"/>
      <c r="AG296" s="71"/>
      <c r="AH296" s="103"/>
      <c r="AI296" s="71"/>
      <c r="AJ296" s="103"/>
      <c r="AK296" s="103"/>
      <c r="AL296" s="554" t="str">
        <f>IF(AI296&lt;&gt;"",VLOOKUP(AI296,'DON GIA'!$M$1:$P$9,4,0),"")</f>
        <v/>
      </c>
      <c r="AM296" s="554" t="str">
        <f t="shared" si="123"/>
        <v/>
      </c>
      <c r="AN296" s="71"/>
      <c r="AO296" s="103"/>
      <c r="AP296" s="602" t="str">
        <f t="shared" si="112"/>
        <v/>
      </c>
      <c r="AQ296" s="585" t="s">
        <v>1911</v>
      </c>
      <c r="AR296" s="585" t="s">
        <v>1915</v>
      </c>
      <c r="AS296" s="630"/>
    </row>
    <row r="297" spans="1:45" outlineLevel="2">
      <c r="A297" s="72">
        <f t="shared" si="124"/>
        <v>20</v>
      </c>
      <c r="B297" s="552" t="str">
        <f>IF(C297&lt;&gt;"",COUNTA($C$9:C297),"")</f>
        <v/>
      </c>
      <c r="C297" s="552"/>
      <c r="D297" s="71"/>
      <c r="E297" s="103"/>
      <c r="F297" s="103"/>
      <c r="G297" s="103"/>
      <c r="H297" s="103"/>
      <c r="I297" s="103"/>
      <c r="J297" s="103"/>
      <c r="K297" s="107"/>
      <c r="L297" s="105" t="s">
        <v>35</v>
      </c>
      <c r="M297" s="554" t="str">
        <f>IF(K297&lt;&gt;"",VLOOKUP(K297,'DON GIA'!$S$1:$U$19,3,0),"")</f>
        <v/>
      </c>
      <c r="N297" s="554" t="str">
        <f>IF(K297&lt;&gt;"",VLOOKUP(K297,'DON GIA'!$S$1:$V$19,4,0),"")</f>
        <v/>
      </c>
      <c r="O297" s="554" t="str">
        <f t="shared" si="119"/>
        <v/>
      </c>
      <c r="P297" s="554" t="str">
        <f t="shared" si="120"/>
        <v/>
      </c>
      <c r="Q297" s="71" t="s">
        <v>35</v>
      </c>
      <c r="R297" s="103"/>
      <c r="S297" s="103"/>
      <c r="T297" s="554" t="str">
        <f>IF(Q297&lt;&gt;"",VLOOKUP(Q297,'DON GIA'!$H$1:$K$103,4,0),"")</f>
        <v/>
      </c>
      <c r="U297" s="554" t="str">
        <f t="shared" si="121"/>
        <v/>
      </c>
      <c r="V297" s="554"/>
      <c r="W297" s="107" t="s">
        <v>1044</v>
      </c>
      <c r="X297" s="103" t="s">
        <v>27</v>
      </c>
      <c r="Y297" s="108">
        <v>16.64</v>
      </c>
      <c r="Z297" s="109"/>
      <c r="AA297" s="554">
        <f>IF(W297&lt;&gt;"",VLOOKUP(W297,'DON GIA'!$A$1:$D$346,4,0),"")</f>
        <v>854777</v>
      </c>
      <c r="AB297" s="554">
        <f t="shared" si="122"/>
        <v>14223489.280000001</v>
      </c>
      <c r="AC297" s="71"/>
      <c r="AD297" s="71"/>
      <c r="AE297" s="71"/>
      <c r="AF297" s="71"/>
      <c r="AG297" s="71"/>
      <c r="AH297" s="103"/>
      <c r="AI297" s="71"/>
      <c r="AJ297" s="103"/>
      <c r="AK297" s="103"/>
      <c r="AL297" s="554" t="str">
        <f>IF(AI297&lt;&gt;"",VLOOKUP(AI297,'DON GIA'!$M$1:$P$9,4,0),"")</f>
        <v/>
      </c>
      <c r="AM297" s="554" t="str">
        <f t="shared" si="123"/>
        <v/>
      </c>
      <c r="AN297" s="71"/>
      <c r="AO297" s="103"/>
      <c r="AP297" s="602" t="str">
        <f t="shared" si="112"/>
        <v/>
      </c>
      <c r="AQ297" s="584" t="s">
        <v>1925</v>
      </c>
      <c r="AR297" s="584"/>
      <c r="AS297" s="631"/>
    </row>
    <row r="298" spans="1:45" outlineLevel="2">
      <c r="A298" s="72">
        <f t="shared" si="124"/>
        <v>20</v>
      </c>
      <c r="B298" s="552" t="str">
        <f>IF(C298&lt;&gt;"",COUNTA($C$9:C298),"")</f>
        <v/>
      </c>
      <c r="C298" s="552"/>
      <c r="D298" s="71"/>
      <c r="E298" s="103"/>
      <c r="F298" s="103"/>
      <c r="G298" s="103"/>
      <c r="H298" s="103"/>
      <c r="I298" s="103"/>
      <c r="J298" s="103"/>
      <c r="K298" s="107"/>
      <c r="L298" s="105" t="s">
        <v>35</v>
      </c>
      <c r="M298" s="554" t="str">
        <f>IF(K298&lt;&gt;"",VLOOKUP(K298,'DON GIA'!$S$1:$U$19,3,0),"")</f>
        <v/>
      </c>
      <c r="N298" s="554" t="str">
        <f>IF(K298&lt;&gt;"",VLOOKUP(K298,'DON GIA'!$S$1:$V$19,4,0),"")</f>
        <v/>
      </c>
      <c r="O298" s="554" t="str">
        <f t="shared" si="119"/>
        <v/>
      </c>
      <c r="P298" s="554" t="str">
        <f t="shared" si="120"/>
        <v/>
      </c>
      <c r="Q298" s="71" t="s">
        <v>35</v>
      </c>
      <c r="R298" s="103"/>
      <c r="S298" s="103"/>
      <c r="T298" s="554" t="str">
        <f>IF(Q298&lt;&gt;"",VLOOKUP(Q298,'DON GIA'!$H$1:$K$103,4,0),"")</f>
        <v/>
      </c>
      <c r="U298" s="554" t="str">
        <f t="shared" si="121"/>
        <v/>
      </c>
      <c r="V298" s="554"/>
      <c r="W298" s="107" t="s">
        <v>1139</v>
      </c>
      <c r="X298" s="103" t="s">
        <v>27</v>
      </c>
      <c r="Y298" s="108">
        <v>16.64</v>
      </c>
      <c r="Z298" s="109"/>
      <c r="AA298" s="554">
        <f>IF(W298&lt;&gt;"",VLOOKUP(W298,'DON GIA'!$A$1:$D$346,4,0),"")</f>
        <v>330817</v>
      </c>
      <c r="AB298" s="554">
        <f t="shared" si="122"/>
        <v>5504794.8799999999</v>
      </c>
      <c r="AC298" s="71"/>
      <c r="AD298" s="71"/>
      <c r="AE298" s="71"/>
      <c r="AF298" s="71"/>
      <c r="AG298" s="71"/>
      <c r="AH298" s="103"/>
      <c r="AI298" s="71"/>
      <c r="AJ298" s="103"/>
      <c r="AK298" s="103"/>
      <c r="AL298" s="554" t="str">
        <f>IF(AI298&lt;&gt;"",VLOOKUP(AI298,'DON GIA'!$M$1:$P$9,4,0),"")</f>
        <v/>
      </c>
      <c r="AM298" s="554" t="str">
        <f t="shared" si="123"/>
        <v/>
      </c>
      <c r="AN298" s="71"/>
      <c r="AO298" s="103"/>
      <c r="AP298" s="602" t="str">
        <f t="shared" si="112"/>
        <v/>
      </c>
      <c r="AQ298" s="107"/>
      <c r="AR298" s="107"/>
      <c r="AS298" s="593"/>
    </row>
    <row r="299" spans="1:45" ht="37.5" outlineLevel="2">
      <c r="A299" s="72">
        <f t="shared" si="124"/>
        <v>20</v>
      </c>
      <c r="B299" s="552" t="str">
        <f>IF(C299&lt;&gt;"",COUNTA($C$9:C299),"")</f>
        <v/>
      </c>
      <c r="C299" s="552"/>
      <c r="D299" s="71"/>
      <c r="E299" s="103"/>
      <c r="F299" s="103"/>
      <c r="G299" s="103"/>
      <c r="H299" s="103"/>
      <c r="I299" s="103"/>
      <c r="J299" s="103"/>
      <c r="K299" s="107"/>
      <c r="L299" s="105" t="s">
        <v>35</v>
      </c>
      <c r="M299" s="554" t="str">
        <f>IF(K299&lt;&gt;"",VLOOKUP(K299,'DON GIA'!$S$1:$U$19,3,0),"")</f>
        <v/>
      </c>
      <c r="N299" s="554" t="str">
        <f>IF(K299&lt;&gt;"",VLOOKUP(K299,'DON GIA'!$S$1:$V$19,4,0),"")</f>
        <v/>
      </c>
      <c r="O299" s="554" t="str">
        <f t="shared" si="119"/>
        <v/>
      </c>
      <c r="P299" s="554" t="str">
        <f t="shared" si="120"/>
        <v/>
      </c>
      <c r="Q299" s="71" t="s">
        <v>35</v>
      </c>
      <c r="R299" s="103"/>
      <c r="S299" s="103"/>
      <c r="T299" s="554" t="str">
        <f>IF(Q299&lt;&gt;"",VLOOKUP(Q299,'DON GIA'!$H$1:$K$103,4,0),"")</f>
        <v/>
      </c>
      <c r="U299" s="554" t="str">
        <f t="shared" si="121"/>
        <v/>
      </c>
      <c r="V299" s="554"/>
      <c r="W299" s="107" t="s">
        <v>1140</v>
      </c>
      <c r="X299" s="103" t="s">
        <v>27</v>
      </c>
      <c r="Y299" s="108">
        <v>23.2</v>
      </c>
      <c r="Z299" s="109"/>
      <c r="AA299" s="554">
        <f>IF(W299&lt;&gt;"",VLOOKUP(W299,'DON GIA'!$A$1:$D$346,4,0),"")</f>
        <v>1238791</v>
      </c>
      <c r="AB299" s="554">
        <f t="shared" si="122"/>
        <v>28739951.199999999</v>
      </c>
      <c r="AC299" s="71"/>
      <c r="AD299" s="71"/>
      <c r="AE299" s="71"/>
      <c r="AF299" s="71"/>
      <c r="AG299" s="71"/>
      <c r="AH299" s="103"/>
      <c r="AI299" s="71"/>
      <c r="AJ299" s="103"/>
      <c r="AK299" s="103"/>
      <c r="AL299" s="554" t="str">
        <f>IF(AI299&lt;&gt;"",VLOOKUP(AI299,'DON GIA'!$M$1:$P$9,4,0),"")</f>
        <v/>
      </c>
      <c r="AM299" s="554" t="str">
        <f t="shared" si="123"/>
        <v/>
      </c>
      <c r="AN299" s="71"/>
      <c r="AO299" s="103"/>
      <c r="AP299" s="602" t="str">
        <f t="shared" si="112"/>
        <v/>
      </c>
      <c r="AQ299" s="107"/>
      <c r="AR299" s="107"/>
      <c r="AS299" s="593"/>
    </row>
    <row r="300" spans="1:45" ht="37.5" outlineLevel="2">
      <c r="A300" s="72">
        <f t="shared" si="124"/>
        <v>20</v>
      </c>
      <c r="B300" s="552" t="str">
        <f>IF(C300&lt;&gt;"",COUNTA($C$9:C300),"")</f>
        <v/>
      </c>
      <c r="C300" s="552"/>
      <c r="D300" s="71"/>
      <c r="E300" s="103"/>
      <c r="F300" s="103"/>
      <c r="G300" s="103"/>
      <c r="H300" s="103"/>
      <c r="I300" s="103"/>
      <c r="J300" s="103"/>
      <c r="K300" s="107"/>
      <c r="L300" s="105" t="s">
        <v>35</v>
      </c>
      <c r="M300" s="554" t="str">
        <f>IF(K300&lt;&gt;"",VLOOKUP(K300,'DON GIA'!$S$1:$U$19,3,0),"")</f>
        <v/>
      </c>
      <c r="N300" s="554" t="str">
        <f>IF(K300&lt;&gt;"",VLOOKUP(K300,'DON GIA'!$S$1:$V$19,4,0),"")</f>
        <v/>
      </c>
      <c r="O300" s="554" t="str">
        <f t="shared" si="119"/>
        <v/>
      </c>
      <c r="P300" s="554" t="str">
        <f t="shared" si="120"/>
        <v/>
      </c>
      <c r="Q300" s="71" t="s">
        <v>35</v>
      </c>
      <c r="R300" s="103"/>
      <c r="S300" s="103"/>
      <c r="T300" s="554" t="str">
        <f>IF(Q300&lt;&gt;"",VLOOKUP(Q300,'DON GIA'!$H$1:$K$103,4,0),"")</f>
        <v/>
      </c>
      <c r="U300" s="554" t="str">
        <f t="shared" si="121"/>
        <v/>
      </c>
      <c r="V300" s="554"/>
      <c r="W300" s="107" t="s">
        <v>1141</v>
      </c>
      <c r="X300" s="103" t="s">
        <v>27</v>
      </c>
      <c r="Y300" s="108">
        <v>5.58</v>
      </c>
      <c r="Z300" s="109"/>
      <c r="AA300" s="554">
        <f>IF(W300&lt;&gt;"",VLOOKUP(W300,'DON GIA'!$A$1:$D$346,4,0),"")</f>
        <v>10375629</v>
      </c>
      <c r="AB300" s="554">
        <f t="shared" si="122"/>
        <v>57896009.82</v>
      </c>
      <c r="AC300" s="71"/>
      <c r="AD300" s="71"/>
      <c r="AE300" s="71"/>
      <c r="AF300" s="71" t="s">
        <v>31</v>
      </c>
      <c r="AG300" s="71"/>
      <c r="AH300" s="103"/>
      <c r="AI300" s="71"/>
      <c r="AJ300" s="103"/>
      <c r="AK300" s="103"/>
      <c r="AL300" s="554" t="str">
        <f>IF(AI300&lt;&gt;"",VLOOKUP(AI300,'DON GIA'!$M$1:$P$9,4,0),"")</f>
        <v/>
      </c>
      <c r="AM300" s="554" t="str">
        <f t="shared" si="123"/>
        <v/>
      </c>
      <c r="AN300" s="71"/>
      <c r="AO300" s="103"/>
      <c r="AP300" s="602" t="str">
        <f t="shared" si="112"/>
        <v/>
      </c>
      <c r="AQ300" s="107"/>
      <c r="AR300" s="107"/>
      <c r="AS300" s="593"/>
    </row>
    <row r="301" spans="1:45" outlineLevel="2">
      <c r="A301" s="72">
        <f t="shared" si="124"/>
        <v>20</v>
      </c>
      <c r="B301" s="552" t="str">
        <f>IF(C301&lt;&gt;"",COUNTA($C$9:C301),"")</f>
        <v/>
      </c>
      <c r="C301" s="552"/>
      <c r="D301" s="71"/>
      <c r="E301" s="103"/>
      <c r="F301" s="103"/>
      <c r="G301" s="103"/>
      <c r="H301" s="103"/>
      <c r="I301" s="103"/>
      <c r="J301" s="103"/>
      <c r="K301" s="107"/>
      <c r="L301" s="105" t="s">
        <v>35</v>
      </c>
      <c r="M301" s="554" t="str">
        <f>IF(K301&lt;&gt;"",VLOOKUP(K301,'DON GIA'!$S$1:$U$19,3,0),"")</f>
        <v/>
      </c>
      <c r="N301" s="554" t="str">
        <f>IF(K301&lt;&gt;"",VLOOKUP(K301,'DON GIA'!$S$1:$V$19,4,0),"")</f>
        <v/>
      </c>
      <c r="O301" s="554" t="str">
        <f t="shared" si="119"/>
        <v/>
      </c>
      <c r="P301" s="554" t="str">
        <f t="shared" si="120"/>
        <v/>
      </c>
      <c r="Q301" s="71" t="s">
        <v>35</v>
      </c>
      <c r="R301" s="103"/>
      <c r="S301" s="103"/>
      <c r="T301" s="554" t="str">
        <f>IF(Q301&lt;&gt;"",VLOOKUP(Q301,'DON GIA'!$H$1:$K$103,4,0),"")</f>
        <v/>
      </c>
      <c r="U301" s="554" t="str">
        <f t="shared" si="121"/>
        <v/>
      </c>
      <c r="V301" s="554"/>
      <c r="W301" s="107" t="s">
        <v>1023</v>
      </c>
      <c r="X301" s="103" t="s">
        <v>38</v>
      </c>
      <c r="Y301" s="108">
        <v>0.315</v>
      </c>
      <c r="Z301" s="109"/>
      <c r="AA301" s="554">
        <f>IF(W301&lt;&gt;"",VLOOKUP(W301,'DON GIA'!$A$1:$D$346,4,0),"")</f>
        <v>2523428</v>
      </c>
      <c r="AB301" s="554">
        <f t="shared" si="122"/>
        <v>794879.82</v>
      </c>
      <c r="AC301" s="71"/>
      <c r="AD301" s="71"/>
      <c r="AE301" s="71"/>
      <c r="AF301" s="71"/>
      <c r="AG301" s="71"/>
      <c r="AH301" s="103"/>
      <c r="AI301" s="71"/>
      <c r="AJ301" s="103"/>
      <c r="AK301" s="103"/>
      <c r="AL301" s="554" t="str">
        <f>IF(AI301&lt;&gt;"",VLOOKUP(AI301,'DON GIA'!$M$1:$P$9,4,0),"")</f>
        <v/>
      </c>
      <c r="AM301" s="554" t="str">
        <f t="shared" si="123"/>
        <v/>
      </c>
      <c r="AN301" s="71"/>
      <c r="AO301" s="103"/>
      <c r="AP301" s="602" t="str">
        <f t="shared" si="112"/>
        <v/>
      </c>
      <c r="AQ301" s="107"/>
      <c r="AR301" s="107"/>
      <c r="AS301" s="593"/>
    </row>
    <row r="302" spans="1:45" outlineLevel="2">
      <c r="A302" s="72">
        <f t="shared" si="124"/>
        <v>20</v>
      </c>
      <c r="B302" s="552" t="str">
        <f>IF(C302&lt;&gt;"",COUNTA($C$9:C302),"")</f>
        <v/>
      </c>
      <c r="C302" s="552"/>
      <c r="D302" s="71"/>
      <c r="E302" s="103"/>
      <c r="F302" s="103"/>
      <c r="G302" s="103"/>
      <c r="H302" s="103"/>
      <c r="I302" s="103"/>
      <c r="J302" s="103"/>
      <c r="K302" s="107"/>
      <c r="L302" s="105" t="s">
        <v>35</v>
      </c>
      <c r="M302" s="554" t="str">
        <f>IF(K302&lt;&gt;"",VLOOKUP(K302,'DON GIA'!$S$1:$U$19,3,0),"")</f>
        <v/>
      </c>
      <c r="N302" s="554" t="str">
        <f>IF(K302&lt;&gt;"",VLOOKUP(K302,'DON GIA'!$S$1:$V$19,4,0),"")</f>
        <v/>
      </c>
      <c r="O302" s="554" t="str">
        <f t="shared" si="119"/>
        <v/>
      </c>
      <c r="P302" s="554" t="str">
        <f t="shared" si="120"/>
        <v/>
      </c>
      <c r="Q302" s="71" t="s">
        <v>35</v>
      </c>
      <c r="R302" s="103"/>
      <c r="S302" s="103"/>
      <c r="T302" s="554" t="str">
        <f>IF(Q302&lt;&gt;"",VLOOKUP(Q302,'DON GIA'!$H$1:$K$103,4,0),"")</f>
        <v/>
      </c>
      <c r="U302" s="554" t="str">
        <f t="shared" si="121"/>
        <v/>
      </c>
      <c r="V302" s="554"/>
      <c r="W302" s="107" t="s">
        <v>1054</v>
      </c>
      <c r="X302" s="103" t="s">
        <v>27</v>
      </c>
      <c r="Y302" s="108">
        <v>1.38</v>
      </c>
      <c r="Z302" s="109"/>
      <c r="AA302" s="554">
        <f>IF(W302&lt;&gt;"",VLOOKUP(W302,'DON GIA'!$A$1:$D$346,4,0),"")</f>
        <v>1398600</v>
      </c>
      <c r="AB302" s="554">
        <f t="shared" si="122"/>
        <v>1930067.9999999998</v>
      </c>
      <c r="AC302" s="71"/>
      <c r="AD302" s="71"/>
      <c r="AE302" s="71"/>
      <c r="AF302" s="71"/>
      <c r="AG302" s="71"/>
      <c r="AH302" s="103"/>
      <c r="AI302" s="71"/>
      <c r="AJ302" s="103"/>
      <c r="AK302" s="103"/>
      <c r="AL302" s="554" t="str">
        <f>IF(AI302&lt;&gt;"",VLOOKUP(AI302,'DON GIA'!$M$1:$P$9,4,0),"")</f>
        <v/>
      </c>
      <c r="AM302" s="554" t="str">
        <f t="shared" si="123"/>
        <v/>
      </c>
      <c r="AN302" s="71"/>
      <c r="AO302" s="103"/>
      <c r="AP302" s="602" t="str">
        <f t="shared" si="112"/>
        <v/>
      </c>
      <c r="AQ302" s="107"/>
      <c r="AR302" s="107"/>
      <c r="AS302" s="593"/>
    </row>
    <row r="303" spans="1:45" outlineLevel="2">
      <c r="A303" s="72">
        <f t="shared" si="124"/>
        <v>20</v>
      </c>
      <c r="B303" s="552" t="str">
        <f>IF(C303&lt;&gt;"",COUNTA($C$9:C303),"")</f>
        <v/>
      </c>
      <c r="C303" s="552"/>
      <c r="D303" s="71"/>
      <c r="E303" s="103"/>
      <c r="F303" s="103"/>
      <c r="G303" s="103"/>
      <c r="H303" s="103"/>
      <c r="I303" s="103"/>
      <c r="J303" s="103"/>
      <c r="K303" s="107"/>
      <c r="L303" s="105" t="s">
        <v>35</v>
      </c>
      <c r="M303" s="554" t="str">
        <f>IF(K303&lt;&gt;"",VLOOKUP(K303,'DON GIA'!$S$1:$U$19,3,0),"")</f>
        <v/>
      </c>
      <c r="N303" s="554" t="str">
        <f>IF(K303&lt;&gt;"",VLOOKUP(K303,'DON GIA'!$S$1:$V$19,4,0),"")</f>
        <v/>
      </c>
      <c r="O303" s="554" t="str">
        <f t="shared" si="119"/>
        <v/>
      </c>
      <c r="P303" s="554" t="str">
        <f t="shared" si="120"/>
        <v/>
      </c>
      <c r="Q303" s="71" t="s">
        <v>35</v>
      </c>
      <c r="R303" s="103"/>
      <c r="S303" s="103"/>
      <c r="T303" s="554" t="str">
        <f>IF(Q303&lt;&gt;"",VLOOKUP(Q303,'DON GIA'!$H$1:$K$103,4,0),"")</f>
        <v/>
      </c>
      <c r="U303" s="554" t="str">
        <f t="shared" si="121"/>
        <v/>
      </c>
      <c r="V303" s="554"/>
      <c r="W303" s="107" t="s">
        <v>1130</v>
      </c>
      <c r="X303" s="103" t="s">
        <v>27</v>
      </c>
      <c r="Y303" s="108">
        <v>4.95</v>
      </c>
      <c r="Z303" s="109"/>
      <c r="AA303" s="554">
        <f>IF(W303&lt;&gt;"",VLOOKUP(W303,'DON GIA'!$A$1:$D$346,4,0),"")</f>
        <v>282038</v>
      </c>
      <c r="AB303" s="554">
        <f t="shared" si="122"/>
        <v>1396088.1</v>
      </c>
      <c r="AC303" s="71"/>
      <c r="AD303" s="71"/>
      <c r="AE303" s="71"/>
      <c r="AF303" s="71"/>
      <c r="AG303" s="71"/>
      <c r="AH303" s="103"/>
      <c r="AI303" s="71"/>
      <c r="AJ303" s="103"/>
      <c r="AK303" s="103"/>
      <c r="AL303" s="554" t="str">
        <f>IF(AI303&lt;&gt;"",VLOOKUP(AI303,'DON GIA'!$M$1:$P$9,4,0),"")</f>
        <v/>
      </c>
      <c r="AM303" s="554" t="str">
        <f t="shared" si="123"/>
        <v/>
      </c>
      <c r="AN303" s="71"/>
      <c r="AO303" s="103"/>
      <c r="AP303" s="602" t="str">
        <f t="shared" si="112"/>
        <v/>
      </c>
      <c r="AQ303" s="107"/>
      <c r="AR303" s="107"/>
      <c r="AS303" s="593"/>
    </row>
    <row r="304" spans="1:45" outlineLevel="2">
      <c r="A304" s="72">
        <f t="shared" si="124"/>
        <v>20</v>
      </c>
      <c r="B304" s="552" t="str">
        <f>IF(C304&lt;&gt;"",COUNTA($C$9:C304),"")</f>
        <v/>
      </c>
      <c r="C304" s="552"/>
      <c r="D304" s="71"/>
      <c r="E304" s="103"/>
      <c r="F304" s="103"/>
      <c r="G304" s="103"/>
      <c r="H304" s="103"/>
      <c r="I304" s="103"/>
      <c r="J304" s="103"/>
      <c r="K304" s="107"/>
      <c r="L304" s="105" t="s">
        <v>35</v>
      </c>
      <c r="M304" s="554" t="str">
        <f>IF(K304&lt;&gt;"",VLOOKUP(K304,'DON GIA'!$S$1:$U$19,3,0),"")</f>
        <v/>
      </c>
      <c r="N304" s="554" t="str">
        <f>IF(K304&lt;&gt;"",VLOOKUP(K304,'DON GIA'!$S$1:$V$19,4,0),"")</f>
        <v/>
      </c>
      <c r="O304" s="554" t="str">
        <f t="shared" si="119"/>
        <v/>
      </c>
      <c r="P304" s="554" t="str">
        <f t="shared" si="120"/>
        <v/>
      </c>
      <c r="Q304" s="71" t="s">
        <v>35</v>
      </c>
      <c r="R304" s="103"/>
      <c r="S304" s="103"/>
      <c r="T304" s="554" t="str">
        <f>IF(Q304&lt;&gt;"",VLOOKUP(Q304,'DON GIA'!$H$1:$K$103,4,0),"")</f>
        <v/>
      </c>
      <c r="U304" s="554" t="str">
        <f t="shared" si="121"/>
        <v/>
      </c>
      <c r="V304" s="554"/>
      <c r="W304" s="107" t="s">
        <v>1105</v>
      </c>
      <c r="X304" s="103" t="s">
        <v>27</v>
      </c>
      <c r="Y304" s="108">
        <v>1.44</v>
      </c>
      <c r="Z304" s="109"/>
      <c r="AA304" s="554">
        <f>IF(W304&lt;&gt;"",VLOOKUP(W304,'DON GIA'!$A$1:$D$346,4,0),"")</f>
        <v>292949</v>
      </c>
      <c r="AB304" s="554">
        <f t="shared" si="122"/>
        <v>421846.56</v>
      </c>
      <c r="AC304" s="71"/>
      <c r="AD304" s="71"/>
      <c r="AE304" s="71"/>
      <c r="AF304" s="71"/>
      <c r="AG304" s="71"/>
      <c r="AH304" s="103"/>
      <c r="AI304" s="71"/>
      <c r="AJ304" s="103"/>
      <c r="AK304" s="103"/>
      <c r="AL304" s="554" t="str">
        <f>IF(AI304&lt;&gt;"",VLOOKUP(AI304,'DON GIA'!$M$1:$P$9,4,0),"")</f>
        <v/>
      </c>
      <c r="AM304" s="554" t="str">
        <f t="shared" si="123"/>
        <v/>
      </c>
      <c r="AN304" s="71"/>
      <c r="AO304" s="103"/>
      <c r="AP304" s="602" t="str">
        <f t="shared" si="112"/>
        <v/>
      </c>
      <c r="AQ304" s="107"/>
      <c r="AR304" s="107"/>
      <c r="AS304" s="593"/>
    </row>
    <row r="305" spans="1:45" outlineLevel="2">
      <c r="A305" s="72">
        <f t="shared" si="124"/>
        <v>20</v>
      </c>
      <c r="B305" s="552" t="str">
        <f>IF(C305&lt;&gt;"",COUNTA($C$9:C305),"")</f>
        <v/>
      </c>
      <c r="C305" s="552"/>
      <c r="D305" s="71"/>
      <c r="E305" s="103"/>
      <c r="F305" s="103"/>
      <c r="G305" s="103"/>
      <c r="H305" s="103"/>
      <c r="I305" s="103"/>
      <c r="J305" s="103"/>
      <c r="K305" s="107"/>
      <c r="L305" s="105" t="s">
        <v>35</v>
      </c>
      <c r="M305" s="554" t="str">
        <f>IF(K305&lt;&gt;"",VLOOKUP(K305,'DON GIA'!$S$1:$U$19,3,0),"")</f>
        <v/>
      </c>
      <c r="N305" s="554" t="str">
        <f>IF(K305&lt;&gt;"",VLOOKUP(K305,'DON GIA'!$S$1:$V$19,4,0),"")</f>
        <v/>
      </c>
      <c r="O305" s="554" t="str">
        <f t="shared" si="119"/>
        <v/>
      </c>
      <c r="P305" s="554" t="str">
        <f t="shared" si="120"/>
        <v/>
      </c>
      <c r="Q305" s="71" t="s">
        <v>35</v>
      </c>
      <c r="R305" s="103"/>
      <c r="S305" s="103"/>
      <c r="T305" s="554" t="str">
        <f>IF(Q305&lt;&gt;"",VLOOKUP(Q305,'DON GIA'!$H$1:$K$103,4,0),"")</f>
        <v/>
      </c>
      <c r="U305" s="554" t="str">
        <f t="shared" si="121"/>
        <v/>
      </c>
      <c r="V305" s="554"/>
      <c r="W305" s="107" t="s">
        <v>1108</v>
      </c>
      <c r="X305" s="103" t="s">
        <v>27</v>
      </c>
      <c r="Y305" s="108">
        <v>6</v>
      </c>
      <c r="Z305" s="109"/>
      <c r="AA305" s="554">
        <f>IF(W305&lt;&gt;"",VLOOKUP(W305,'DON GIA'!$A$1:$D$346,4,0),"")</f>
        <v>282038</v>
      </c>
      <c r="AB305" s="554">
        <f t="shared" si="122"/>
        <v>1692228</v>
      </c>
      <c r="AC305" s="71"/>
      <c r="AD305" s="71"/>
      <c r="AE305" s="71"/>
      <c r="AF305" s="71"/>
      <c r="AG305" s="71"/>
      <c r="AH305" s="103"/>
      <c r="AI305" s="71"/>
      <c r="AJ305" s="103"/>
      <c r="AK305" s="103"/>
      <c r="AL305" s="554" t="str">
        <f>IF(AI305&lt;&gt;"",VLOOKUP(AI305,'DON GIA'!$M$1:$P$9,4,0),"")</f>
        <v/>
      </c>
      <c r="AM305" s="554" t="str">
        <f t="shared" si="123"/>
        <v/>
      </c>
      <c r="AN305" s="71"/>
      <c r="AO305" s="103"/>
      <c r="AP305" s="602" t="str">
        <f t="shared" si="112"/>
        <v/>
      </c>
      <c r="AQ305" s="107"/>
      <c r="AR305" s="107"/>
      <c r="AS305" s="593"/>
    </row>
    <row r="306" spans="1:45" outlineLevel="2">
      <c r="A306" s="72">
        <f t="shared" si="124"/>
        <v>20</v>
      </c>
      <c r="B306" s="552" t="str">
        <f>IF(C306&lt;&gt;"",COUNTA($C$9:C306),"")</f>
        <v/>
      </c>
      <c r="C306" s="552"/>
      <c r="D306" s="71"/>
      <c r="E306" s="103"/>
      <c r="F306" s="103"/>
      <c r="G306" s="103"/>
      <c r="H306" s="103"/>
      <c r="I306" s="103"/>
      <c r="J306" s="103"/>
      <c r="K306" s="107"/>
      <c r="L306" s="105" t="s">
        <v>35</v>
      </c>
      <c r="M306" s="554" t="str">
        <f>IF(K306&lt;&gt;"",VLOOKUP(K306,'DON GIA'!$S$1:$U$19,3,0),"")</f>
        <v/>
      </c>
      <c r="N306" s="554" t="str">
        <f>IF(K306&lt;&gt;"",VLOOKUP(K306,'DON GIA'!$S$1:$V$19,4,0),"")</f>
        <v/>
      </c>
      <c r="O306" s="554" t="str">
        <f t="shared" si="119"/>
        <v/>
      </c>
      <c r="P306" s="554" t="str">
        <f t="shared" si="120"/>
        <v/>
      </c>
      <c r="Q306" s="71" t="s">
        <v>35</v>
      </c>
      <c r="R306" s="103"/>
      <c r="S306" s="103"/>
      <c r="T306" s="554" t="str">
        <f>IF(Q306&lt;&gt;"",VLOOKUP(Q306,'DON GIA'!$H$1:$K$103,4,0),"")</f>
        <v/>
      </c>
      <c r="U306" s="554" t="str">
        <f t="shared" si="121"/>
        <v/>
      </c>
      <c r="V306" s="554"/>
      <c r="W306" s="107" t="s">
        <v>1006</v>
      </c>
      <c r="X306" s="103" t="s">
        <v>27</v>
      </c>
      <c r="Y306" s="108">
        <v>98.42</v>
      </c>
      <c r="Z306" s="109"/>
      <c r="AA306" s="554">
        <f>IF(W306&lt;&gt;"",VLOOKUP(W306,'DON GIA'!$A$1:$D$346,4,0),"")</f>
        <v>109890</v>
      </c>
      <c r="AB306" s="554">
        <f t="shared" si="122"/>
        <v>10815373.800000001</v>
      </c>
      <c r="AC306" s="71"/>
      <c r="AD306" s="71"/>
      <c r="AE306" s="71"/>
      <c r="AF306" s="71"/>
      <c r="AG306" s="71"/>
      <c r="AH306" s="103"/>
      <c r="AI306" s="71"/>
      <c r="AJ306" s="103"/>
      <c r="AK306" s="103"/>
      <c r="AL306" s="554" t="str">
        <f>IF(AI306&lt;&gt;"",VLOOKUP(AI306,'DON GIA'!$M$1:$P$9,4,0),"")</f>
        <v/>
      </c>
      <c r="AM306" s="554" t="str">
        <f t="shared" si="123"/>
        <v/>
      </c>
      <c r="AN306" s="71"/>
      <c r="AO306" s="103"/>
      <c r="AP306" s="602" t="str">
        <f t="shared" si="112"/>
        <v/>
      </c>
      <c r="AQ306" s="107"/>
      <c r="AR306" s="107"/>
      <c r="AS306" s="593"/>
    </row>
    <row r="307" spans="1:45" ht="37.5" outlineLevel="2">
      <c r="A307" s="72">
        <f t="shared" si="124"/>
        <v>20</v>
      </c>
      <c r="B307" s="552" t="str">
        <f>IF(C307&lt;&gt;"",COUNTA($C$9:C307),"")</f>
        <v/>
      </c>
      <c r="C307" s="552"/>
      <c r="D307" s="71"/>
      <c r="E307" s="103"/>
      <c r="F307" s="103"/>
      <c r="G307" s="103"/>
      <c r="H307" s="103"/>
      <c r="I307" s="103"/>
      <c r="J307" s="103"/>
      <c r="K307" s="107"/>
      <c r="L307" s="105" t="s">
        <v>35</v>
      </c>
      <c r="M307" s="554" t="str">
        <f>IF(K307&lt;&gt;"",VLOOKUP(K307,'DON GIA'!$S$1:$U$19,3,0),"")</f>
        <v/>
      </c>
      <c r="N307" s="554" t="str">
        <f>IF(K307&lt;&gt;"",VLOOKUP(K307,'DON GIA'!$S$1:$V$19,4,0),"")</f>
        <v/>
      </c>
      <c r="O307" s="554" t="str">
        <f t="shared" si="119"/>
        <v/>
      </c>
      <c r="P307" s="554" t="str">
        <f t="shared" si="120"/>
        <v/>
      </c>
      <c r="Q307" s="71" t="s">
        <v>35</v>
      </c>
      <c r="R307" s="103"/>
      <c r="S307" s="103"/>
      <c r="T307" s="554" t="str">
        <f>IF(Q307&lt;&gt;"",VLOOKUP(Q307,'DON GIA'!$H$1:$K$103,4,0),"")</f>
        <v/>
      </c>
      <c r="U307" s="554" t="str">
        <f t="shared" si="121"/>
        <v/>
      </c>
      <c r="V307" s="554"/>
      <c r="W307" s="107" t="s">
        <v>1049</v>
      </c>
      <c r="X307" s="103" t="s">
        <v>42</v>
      </c>
      <c r="Y307" s="108">
        <v>1</v>
      </c>
      <c r="Z307" s="109"/>
      <c r="AA307" s="554">
        <f>IF(W307&lt;&gt;"",VLOOKUP(W307,'DON GIA'!$A$1:$D$346,4,0),"")</f>
        <v>3793079</v>
      </c>
      <c r="AB307" s="554">
        <f t="shared" si="122"/>
        <v>3793079</v>
      </c>
      <c r="AC307" s="71"/>
      <c r="AD307" s="71"/>
      <c r="AE307" s="71"/>
      <c r="AF307" s="71"/>
      <c r="AG307" s="71"/>
      <c r="AH307" s="103"/>
      <c r="AI307" s="71"/>
      <c r="AJ307" s="103"/>
      <c r="AK307" s="103"/>
      <c r="AL307" s="554" t="str">
        <f>IF(AI307&lt;&gt;"",VLOOKUP(AI307,'DON GIA'!$M$1:$P$9,4,0),"")</f>
        <v/>
      </c>
      <c r="AM307" s="554" t="str">
        <f t="shared" si="123"/>
        <v/>
      </c>
      <c r="AN307" s="71"/>
      <c r="AO307" s="103"/>
      <c r="AP307" s="602" t="str">
        <f t="shared" si="112"/>
        <v/>
      </c>
      <c r="AQ307" s="107"/>
      <c r="AR307" s="107"/>
      <c r="AS307" s="593"/>
    </row>
    <row r="308" spans="1:45" outlineLevel="2">
      <c r="A308" s="72">
        <f t="shared" si="124"/>
        <v>20</v>
      </c>
      <c r="B308" s="552" t="str">
        <f>IF(C308&lt;&gt;"",COUNTA($C$9:C308),"")</f>
        <v/>
      </c>
      <c r="C308" s="552"/>
      <c r="D308" s="71"/>
      <c r="E308" s="103"/>
      <c r="F308" s="103"/>
      <c r="G308" s="103"/>
      <c r="H308" s="103"/>
      <c r="I308" s="103"/>
      <c r="J308" s="103"/>
      <c r="K308" s="107"/>
      <c r="L308" s="105" t="s">
        <v>35</v>
      </c>
      <c r="M308" s="554" t="str">
        <f>IF(K308&lt;&gt;"",VLOOKUP(K308,'DON GIA'!$S$1:$U$19,3,0),"")</f>
        <v/>
      </c>
      <c r="N308" s="554" t="str">
        <f>IF(K308&lt;&gt;"",VLOOKUP(K308,'DON GIA'!$S$1:$V$19,4,0),"")</f>
        <v/>
      </c>
      <c r="O308" s="554" t="str">
        <f t="shared" si="119"/>
        <v/>
      </c>
      <c r="P308" s="554" t="str">
        <f t="shared" si="120"/>
        <v/>
      </c>
      <c r="Q308" s="71" t="s">
        <v>35</v>
      </c>
      <c r="R308" s="103"/>
      <c r="S308" s="103"/>
      <c r="T308" s="554" t="str">
        <f>IF(Q308&lt;&gt;"",VLOOKUP(Q308,'DON GIA'!$H$1:$K$103,4,0),"")</f>
        <v/>
      </c>
      <c r="U308" s="554" t="str">
        <f t="shared" si="121"/>
        <v/>
      </c>
      <c r="V308" s="554"/>
      <c r="W308" s="107"/>
      <c r="X308" s="103"/>
      <c r="Y308" s="108"/>
      <c r="Z308" s="109"/>
      <c r="AA308" s="554" t="str">
        <f>IF(W308&lt;&gt;"",VLOOKUP(W308,'DON GIA'!$A$1:$D$346,4,0),"")</f>
        <v/>
      </c>
      <c r="AB308" s="554" t="str">
        <f t="shared" si="122"/>
        <v/>
      </c>
      <c r="AC308" s="71"/>
      <c r="AD308" s="71"/>
      <c r="AE308" s="71"/>
      <c r="AF308" s="71"/>
      <c r="AG308" s="71"/>
      <c r="AH308" s="103"/>
      <c r="AI308" s="71"/>
      <c r="AJ308" s="103"/>
      <c r="AK308" s="103"/>
      <c r="AL308" s="554" t="str">
        <f>IF(AI308&lt;&gt;"",VLOOKUP(AI308,'DON GIA'!$M$1:$P$9,4,0),"")</f>
        <v/>
      </c>
      <c r="AM308" s="554" t="str">
        <f t="shared" si="123"/>
        <v/>
      </c>
      <c r="AN308" s="71"/>
      <c r="AO308" s="103"/>
      <c r="AP308" s="602" t="str">
        <f t="shared" si="112"/>
        <v/>
      </c>
      <c r="AQ308" s="107"/>
      <c r="AR308" s="107"/>
      <c r="AS308" s="593"/>
    </row>
    <row r="309" spans="1:45" outlineLevel="1">
      <c r="A309" s="84" t="s">
        <v>2139</v>
      </c>
      <c r="B309" s="552"/>
      <c r="C309" s="552"/>
      <c r="D309" s="61"/>
      <c r="E309" s="162"/>
      <c r="F309" s="103"/>
      <c r="G309" s="162"/>
      <c r="H309" s="162"/>
      <c r="I309" s="162"/>
      <c r="J309" s="162"/>
      <c r="K309" s="129"/>
      <c r="L309" s="167">
        <f>SUBTOTAL(9,L310:L322)</f>
        <v>111.4</v>
      </c>
      <c r="M309" s="553"/>
      <c r="N309" s="553"/>
      <c r="O309" s="553">
        <f>SUBTOTAL(9,O310:O322)</f>
        <v>187040600</v>
      </c>
      <c r="P309" s="553">
        <f>SUBTOTAL(9,P310:P322)</f>
        <v>0</v>
      </c>
      <c r="Q309" s="61"/>
      <c r="R309" s="162"/>
      <c r="S309" s="162">
        <f>SUBTOTAL(9,S310:S322)</f>
        <v>0</v>
      </c>
      <c r="T309" s="553"/>
      <c r="U309" s="553">
        <f>SUBTOTAL(9,U310:U322)</f>
        <v>0</v>
      </c>
      <c r="V309" s="553"/>
      <c r="W309" s="129"/>
      <c r="X309" s="162"/>
      <c r="Y309" s="169">
        <f>SUBTOTAL(9,Y310:Y322)</f>
        <v>213.57399999999998</v>
      </c>
      <c r="Z309" s="170">
        <f>SUBTOTAL(9,Z310:Z322)</f>
        <v>0</v>
      </c>
      <c r="AA309" s="553"/>
      <c r="AB309" s="553">
        <f>SUBTOTAL(9,AB310:AB322)</f>
        <v>578652742.80199993</v>
      </c>
      <c r="AC309" s="71"/>
      <c r="AD309" s="71"/>
      <c r="AE309" s="71"/>
      <c r="AF309" s="71"/>
      <c r="AG309" s="71"/>
      <c r="AH309" s="103"/>
      <c r="AI309" s="61"/>
      <c r="AJ309" s="162"/>
      <c r="AK309" s="162">
        <f>SUBTOTAL(9,AK310:AK322)</f>
        <v>0</v>
      </c>
      <c r="AL309" s="553"/>
      <c r="AM309" s="553">
        <f>SUBTOTAL(9,AM310:AM322)</f>
        <v>0</v>
      </c>
      <c r="AN309" s="61"/>
      <c r="AO309" s="162">
        <f>SUBTOTAL(9,AO310:AO322)</f>
        <v>0</v>
      </c>
      <c r="AP309" s="602">
        <f t="shared" si="112"/>
        <v>765693342.80199993</v>
      </c>
      <c r="AQ309" s="111"/>
      <c r="AR309" s="111"/>
      <c r="AS309" s="628"/>
    </row>
    <row r="310" spans="1:45" ht="56.25" outlineLevel="2">
      <c r="A310" s="72">
        <f>IF(B310&lt;&gt;"",B310,A308)</f>
        <v>21</v>
      </c>
      <c r="B310" s="552">
        <f>IF(C310&lt;&gt;"",COUNTA($C$9:C310),"")</f>
        <v>21</v>
      </c>
      <c r="C310" s="552">
        <v>444</v>
      </c>
      <c r="D310" s="61" t="s">
        <v>292</v>
      </c>
      <c r="E310" s="103">
        <v>1</v>
      </c>
      <c r="F310" s="103"/>
      <c r="G310" s="103">
        <v>431</v>
      </c>
      <c r="H310" s="103">
        <v>79</v>
      </c>
      <c r="I310" s="103" t="s">
        <v>223</v>
      </c>
      <c r="J310" s="103" t="s">
        <v>224</v>
      </c>
      <c r="K310" s="107" t="s">
        <v>973</v>
      </c>
      <c r="L310" s="105">
        <v>111.4</v>
      </c>
      <c r="M310" s="554">
        <f>IF(K310&lt;&gt;"",VLOOKUP(K310,'DON GIA'!$S$1:$U$19,3,0),"")</f>
        <v>1679000</v>
      </c>
      <c r="N310" s="554">
        <f>IF(K310&lt;&gt;"",VLOOKUP(K310,'DON GIA'!$S$1:$V$19,4,0),"")</f>
        <v>0</v>
      </c>
      <c r="O310" s="554">
        <f t="shared" ref="O310:O322" si="125">IF(K310&lt;&gt;"",L310*M310,"")</f>
        <v>187040600</v>
      </c>
      <c r="P310" s="554">
        <f t="shared" ref="P310:P322" si="126">IF(K310&lt;&gt;"",L310*N310,"")</f>
        <v>0</v>
      </c>
      <c r="Q310" s="71" t="s">
        <v>35</v>
      </c>
      <c r="R310" s="103"/>
      <c r="S310" s="103"/>
      <c r="T310" s="554" t="str">
        <f>IF(Q310&lt;&gt;"",VLOOKUP(Q310,'DON GIA'!$H$1:$K$103,4,0),"")</f>
        <v/>
      </c>
      <c r="U310" s="554" t="str">
        <f t="shared" ref="U310:U322" si="127">IF(Q310&lt;&gt;"",IF(ISNUMBER(T310),S310*T310,""),"")</f>
        <v/>
      </c>
      <c r="V310" s="554" t="s">
        <v>2163</v>
      </c>
      <c r="W310" s="107" t="s">
        <v>1142</v>
      </c>
      <c r="X310" s="103" t="s">
        <v>27</v>
      </c>
      <c r="Y310" s="108">
        <v>18.57</v>
      </c>
      <c r="Z310" s="109"/>
      <c r="AA310" s="554">
        <f>IF(W310&lt;&gt;"",VLOOKUP(W310,'DON GIA'!$A$1:$D$346,4,0),"")</f>
        <v>3840615</v>
      </c>
      <c r="AB310" s="554">
        <f t="shared" ref="AB310:AB322" si="128">IF(W310&lt;&gt;"",IF(ISNUMBER(AA310),Y310*AA310,""),"")</f>
        <v>71320220.549999997</v>
      </c>
      <c r="AC310" s="71" t="s">
        <v>32</v>
      </c>
      <c r="AD310" s="71" t="s">
        <v>29</v>
      </c>
      <c r="AE310" s="71" t="s">
        <v>34</v>
      </c>
      <c r="AF310" s="71" t="s">
        <v>31</v>
      </c>
      <c r="AG310" s="71" t="s">
        <v>32</v>
      </c>
      <c r="AH310" s="103" t="s">
        <v>41</v>
      </c>
      <c r="AI310" s="71"/>
      <c r="AJ310" s="103"/>
      <c r="AK310" s="103"/>
      <c r="AL310" s="554" t="str">
        <f>IF(AI310&lt;&gt;"",VLOOKUP(AI310,'DON GIA'!$M$1:$P$9,4,0),"")</f>
        <v/>
      </c>
      <c r="AM310" s="554" t="str">
        <f t="shared" ref="AM310:AM322" si="129">IF(AI310&lt;&gt;"",AK310*AL310,"")</f>
        <v/>
      </c>
      <c r="AN310" s="71"/>
      <c r="AO310" s="103"/>
      <c r="AP310" s="602" t="str">
        <f t="shared" si="112"/>
        <v/>
      </c>
      <c r="AQ310" s="111" t="s">
        <v>708</v>
      </c>
      <c r="AR310" s="111" t="s">
        <v>1912</v>
      </c>
      <c r="AS310" s="628"/>
    </row>
    <row r="311" spans="1:45" ht="285" outlineLevel="2">
      <c r="A311" s="72">
        <f t="shared" ref="A311:A322" si="130">IF(B311&lt;&gt;"",B311,A310)</f>
        <v>21</v>
      </c>
      <c r="B311" s="552" t="str">
        <f>IF(C311&lt;&gt;"",COUNTA($C$9:C311),"")</f>
        <v/>
      </c>
      <c r="C311" s="552"/>
      <c r="D311" s="71" t="s">
        <v>293</v>
      </c>
      <c r="E311" s="103"/>
      <c r="F311" s="103"/>
      <c r="G311" s="103"/>
      <c r="H311" s="103"/>
      <c r="I311" s="103"/>
      <c r="J311" s="103"/>
      <c r="K311" s="107"/>
      <c r="L311" s="105" t="s">
        <v>35</v>
      </c>
      <c r="M311" s="554" t="str">
        <f>IF(K311&lt;&gt;"",VLOOKUP(K311,'DON GIA'!$S$1:$U$19,3,0),"")</f>
        <v/>
      </c>
      <c r="N311" s="554" t="str">
        <f>IF(K311&lt;&gt;"",VLOOKUP(K311,'DON GIA'!$S$1:$V$19,4,0),"")</f>
        <v/>
      </c>
      <c r="O311" s="554" t="str">
        <f t="shared" si="125"/>
        <v/>
      </c>
      <c r="P311" s="554" t="str">
        <f t="shared" si="126"/>
        <v/>
      </c>
      <c r="Q311" s="71" t="s">
        <v>35</v>
      </c>
      <c r="R311" s="103"/>
      <c r="S311" s="103"/>
      <c r="T311" s="554" t="str">
        <f>IF(Q311&lt;&gt;"",VLOOKUP(Q311,'DON GIA'!$H$1:$K$103,4,0),"")</f>
        <v/>
      </c>
      <c r="U311" s="554" t="str">
        <f t="shared" si="127"/>
        <v/>
      </c>
      <c r="V311" s="554"/>
      <c r="W311" s="107" t="s">
        <v>1005</v>
      </c>
      <c r="X311" s="103" t="s">
        <v>27</v>
      </c>
      <c r="Y311" s="108">
        <v>79.430000000000007</v>
      </c>
      <c r="Z311" s="109"/>
      <c r="AA311" s="554">
        <f>IF(W311&lt;&gt;"",VLOOKUP(W311,'DON GIA'!$A$1:$D$346,4,0),"")</f>
        <v>5559129</v>
      </c>
      <c r="AB311" s="554">
        <f t="shared" si="128"/>
        <v>441561616.47000003</v>
      </c>
      <c r="AC311" s="71" t="s">
        <v>32</v>
      </c>
      <c r="AD311" s="71" t="s">
        <v>29</v>
      </c>
      <c r="AE311" s="71" t="s">
        <v>30</v>
      </c>
      <c r="AF311" s="71" t="s">
        <v>31</v>
      </c>
      <c r="AG311" s="71" t="s">
        <v>34</v>
      </c>
      <c r="AH311" s="103" t="s">
        <v>33</v>
      </c>
      <c r="AI311" s="71"/>
      <c r="AJ311" s="103"/>
      <c r="AK311" s="103"/>
      <c r="AL311" s="554" t="str">
        <f>IF(AI311&lt;&gt;"",VLOOKUP(AI311,'DON GIA'!$M$1:$P$9,4,0),"")</f>
        <v/>
      </c>
      <c r="AM311" s="554" t="str">
        <f t="shared" si="129"/>
        <v/>
      </c>
      <c r="AN311" s="71"/>
      <c r="AO311" s="103"/>
      <c r="AP311" s="602" t="str">
        <f t="shared" si="112"/>
        <v/>
      </c>
      <c r="AQ311" s="59" t="s">
        <v>709</v>
      </c>
      <c r="AR311" s="59" t="s">
        <v>1918</v>
      </c>
      <c r="AS311" s="629"/>
    </row>
    <row r="312" spans="1:45" ht="116.25" outlineLevel="2">
      <c r="A312" s="72">
        <f t="shared" si="130"/>
        <v>21</v>
      </c>
      <c r="B312" s="552" t="str">
        <f>IF(C312&lt;&gt;"",COUNTA($C$9:C312),"")</f>
        <v/>
      </c>
      <c r="C312" s="552"/>
      <c r="D312" s="71" t="s">
        <v>106</v>
      </c>
      <c r="E312" s="103"/>
      <c r="F312" s="103"/>
      <c r="G312" s="103"/>
      <c r="H312" s="103"/>
      <c r="I312" s="103"/>
      <c r="J312" s="103"/>
      <c r="K312" s="107"/>
      <c r="L312" s="105" t="s">
        <v>35</v>
      </c>
      <c r="M312" s="554" t="str">
        <f>IF(K312&lt;&gt;"",VLOOKUP(K312,'DON GIA'!$S$1:$U$19,3,0),"")</f>
        <v/>
      </c>
      <c r="N312" s="554" t="str">
        <f>IF(K312&lt;&gt;"",VLOOKUP(K312,'DON GIA'!$S$1:$V$19,4,0),"")</f>
        <v/>
      </c>
      <c r="O312" s="554" t="str">
        <f t="shared" si="125"/>
        <v/>
      </c>
      <c r="P312" s="554" t="str">
        <f t="shared" si="126"/>
        <v/>
      </c>
      <c r="Q312" s="71" t="s">
        <v>35</v>
      </c>
      <c r="R312" s="103"/>
      <c r="S312" s="103"/>
      <c r="T312" s="554" t="str">
        <f>IF(Q312&lt;&gt;"",VLOOKUP(Q312,'DON GIA'!$H$1:$K$103,4,0),"")</f>
        <v/>
      </c>
      <c r="U312" s="554" t="str">
        <f t="shared" si="127"/>
        <v/>
      </c>
      <c r="V312" s="554"/>
      <c r="W312" s="107" t="s">
        <v>1006</v>
      </c>
      <c r="X312" s="103" t="s">
        <v>27</v>
      </c>
      <c r="Y312" s="108">
        <v>79.430000000000007</v>
      </c>
      <c r="Z312" s="109"/>
      <c r="AA312" s="554">
        <f>IF(W312&lt;&gt;"",VLOOKUP(W312,'DON GIA'!$A$1:$D$346,4,0),"")</f>
        <v>109890</v>
      </c>
      <c r="AB312" s="554">
        <f t="shared" si="128"/>
        <v>8728562.7000000011</v>
      </c>
      <c r="AC312" s="71"/>
      <c r="AD312" s="71"/>
      <c r="AE312" s="71"/>
      <c r="AF312" s="71"/>
      <c r="AG312" s="71"/>
      <c r="AH312" s="103"/>
      <c r="AI312" s="71"/>
      <c r="AJ312" s="103"/>
      <c r="AK312" s="103"/>
      <c r="AL312" s="554" t="str">
        <f>IF(AI312&lt;&gt;"",VLOOKUP(AI312,'DON GIA'!$M$1:$P$9,4,0),"")</f>
        <v/>
      </c>
      <c r="AM312" s="554" t="str">
        <f t="shared" si="129"/>
        <v/>
      </c>
      <c r="AN312" s="71"/>
      <c r="AO312" s="103"/>
      <c r="AP312" s="602" t="str">
        <f t="shared" si="112"/>
        <v/>
      </c>
      <c r="AQ312" s="59" t="s">
        <v>710</v>
      </c>
      <c r="AR312" s="59" t="s">
        <v>1914</v>
      </c>
      <c r="AS312" s="629"/>
    </row>
    <row r="313" spans="1:45" outlineLevel="2">
      <c r="A313" s="72">
        <f t="shared" si="130"/>
        <v>21</v>
      </c>
      <c r="B313" s="552" t="str">
        <f>IF(C313&lt;&gt;"",COUNTA($C$9:C313),"")</f>
        <v/>
      </c>
      <c r="C313" s="552"/>
      <c r="D313" s="71"/>
      <c r="E313" s="103"/>
      <c r="F313" s="103"/>
      <c r="G313" s="103"/>
      <c r="H313" s="103"/>
      <c r="I313" s="103"/>
      <c r="J313" s="103"/>
      <c r="K313" s="107"/>
      <c r="L313" s="105" t="s">
        <v>35</v>
      </c>
      <c r="M313" s="554" t="str">
        <f>IF(K313&lt;&gt;"",VLOOKUP(K313,'DON GIA'!$S$1:$U$19,3,0),"")</f>
        <v/>
      </c>
      <c r="N313" s="554" t="str">
        <f>IF(K313&lt;&gt;"",VLOOKUP(K313,'DON GIA'!$S$1:$V$19,4,0),"")</f>
        <v/>
      </c>
      <c r="O313" s="554" t="str">
        <f t="shared" si="125"/>
        <v/>
      </c>
      <c r="P313" s="554" t="str">
        <f t="shared" si="126"/>
        <v/>
      </c>
      <c r="Q313" s="71" t="s">
        <v>35</v>
      </c>
      <c r="R313" s="103"/>
      <c r="S313" s="103"/>
      <c r="T313" s="554" t="str">
        <f>IF(Q313&lt;&gt;"",VLOOKUP(Q313,'DON GIA'!$H$1:$K$103,4,0),"")</f>
        <v/>
      </c>
      <c r="U313" s="554" t="str">
        <f t="shared" si="127"/>
        <v/>
      </c>
      <c r="V313" s="554"/>
      <c r="W313" s="107" t="s">
        <v>1001</v>
      </c>
      <c r="X313" s="103" t="s">
        <v>27</v>
      </c>
      <c r="Y313" s="108">
        <v>8.0399999999999991</v>
      </c>
      <c r="Z313" s="109"/>
      <c r="AA313" s="554">
        <f>IF(W313&lt;&gt;"",VLOOKUP(W313,'DON GIA'!$A$1:$D$346,4,0),"")</f>
        <v>295078</v>
      </c>
      <c r="AB313" s="554">
        <f t="shared" si="128"/>
        <v>2372427.1199999996</v>
      </c>
      <c r="AC313" s="71"/>
      <c r="AD313" s="71"/>
      <c r="AE313" s="71"/>
      <c r="AF313" s="71"/>
      <c r="AG313" s="71"/>
      <c r="AH313" s="103"/>
      <c r="AI313" s="71"/>
      <c r="AJ313" s="103"/>
      <c r="AK313" s="103"/>
      <c r="AL313" s="554" t="str">
        <f>IF(AI313&lt;&gt;"",VLOOKUP(AI313,'DON GIA'!$M$1:$P$9,4,0),"")</f>
        <v/>
      </c>
      <c r="AM313" s="554" t="str">
        <f t="shared" si="129"/>
        <v/>
      </c>
      <c r="AN313" s="71"/>
      <c r="AO313" s="103"/>
      <c r="AP313" s="602" t="str">
        <f t="shared" si="112"/>
        <v/>
      </c>
      <c r="AQ313" s="587" t="s">
        <v>1920</v>
      </c>
      <c r="AR313" s="587" t="s">
        <v>1944</v>
      </c>
      <c r="AS313" s="632"/>
    </row>
    <row r="314" spans="1:45" outlineLevel="2">
      <c r="A314" s="72">
        <f t="shared" si="130"/>
        <v>21</v>
      </c>
      <c r="B314" s="552" t="str">
        <f>IF(C314&lt;&gt;"",COUNTA($C$9:C314),"")</f>
        <v/>
      </c>
      <c r="C314" s="552"/>
      <c r="D314" s="71"/>
      <c r="E314" s="103"/>
      <c r="F314" s="103"/>
      <c r="G314" s="103"/>
      <c r="H314" s="103"/>
      <c r="I314" s="103"/>
      <c r="J314" s="103"/>
      <c r="K314" s="107"/>
      <c r="L314" s="105" t="s">
        <v>35</v>
      </c>
      <c r="M314" s="554" t="str">
        <f>IF(K314&lt;&gt;"",VLOOKUP(K314,'DON GIA'!$S$1:$U$19,3,0),"")</f>
        <v/>
      </c>
      <c r="N314" s="554" t="str">
        <f>IF(K314&lt;&gt;"",VLOOKUP(K314,'DON GIA'!$S$1:$V$19,4,0),"")</f>
        <v/>
      </c>
      <c r="O314" s="554" t="str">
        <f t="shared" si="125"/>
        <v/>
      </c>
      <c r="P314" s="554" t="str">
        <f t="shared" si="126"/>
        <v/>
      </c>
      <c r="Q314" s="71" t="s">
        <v>35</v>
      </c>
      <c r="R314" s="103"/>
      <c r="S314" s="103"/>
      <c r="T314" s="554" t="str">
        <f>IF(Q314&lt;&gt;"",VLOOKUP(Q314,'DON GIA'!$H$1:$K$103,4,0),"")</f>
        <v/>
      </c>
      <c r="U314" s="554" t="str">
        <f t="shared" si="127"/>
        <v/>
      </c>
      <c r="V314" s="554"/>
      <c r="W314" s="107" t="s">
        <v>1105</v>
      </c>
      <c r="X314" s="103" t="s">
        <v>27</v>
      </c>
      <c r="Y314" s="108">
        <v>4.12</v>
      </c>
      <c r="Z314" s="109"/>
      <c r="AA314" s="554">
        <f>IF(W314&lt;&gt;"",VLOOKUP(W314,'DON GIA'!$A$1:$D$346,4,0),"")</f>
        <v>292949</v>
      </c>
      <c r="AB314" s="554">
        <f t="shared" si="128"/>
        <v>1206949.8800000001</v>
      </c>
      <c r="AC314" s="71"/>
      <c r="AD314" s="71"/>
      <c r="AE314" s="71"/>
      <c r="AF314" s="71"/>
      <c r="AG314" s="71"/>
      <c r="AH314" s="103"/>
      <c r="AI314" s="71"/>
      <c r="AJ314" s="103"/>
      <c r="AK314" s="103"/>
      <c r="AL314" s="554" t="str">
        <f>IF(AI314&lt;&gt;"",VLOOKUP(AI314,'DON GIA'!$M$1:$P$9,4,0),"")</f>
        <v/>
      </c>
      <c r="AM314" s="554" t="str">
        <f t="shared" si="129"/>
        <v/>
      </c>
      <c r="AN314" s="71"/>
      <c r="AO314" s="103"/>
      <c r="AP314" s="602" t="str">
        <f t="shared" si="112"/>
        <v/>
      </c>
      <c r="AQ314" s="584" t="s">
        <v>1916</v>
      </c>
      <c r="AR314" s="584" t="s">
        <v>1921</v>
      </c>
      <c r="AS314" s="631"/>
    </row>
    <row r="315" spans="1:45" outlineLevel="2">
      <c r="A315" s="72">
        <f t="shared" si="130"/>
        <v>21</v>
      </c>
      <c r="B315" s="552" t="str">
        <f>IF(C315&lt;&gt;"",COUNTA($C$9:C315),"")</f>
        <v/>
      </c>
      <c r="C315" s="552"/>
      <c r="D315" s="71"/>
      <c r="E315" s="103"/>
      <c r="F315" s="103"/>
      <c r="G315" s="103"/>
      <c r="H315" s="103"/>
      <c r="I315" s="103"/>
      <c r="J315" s="103"/>
      <c r="K315" s="107"/>
      <c r="L315" s="105" t="s">
        <v>35</v>
      </c>
      <c r="M315" s="554" t="str">
        <f>IF(K315&lt;&gt;"",VLOOKUP(K315,'DON GIA'!$S$1:$U$19,3,0),"")</f>
        <v/>
      </c>
      <c r="N315" s="554" t="str">
        <f>IF(K315&lt;&gt;"",VLOOKUP(K315,'DON GIA'!$S$1:$V$19,4,0),"")</f>
        <v/>
      </c>
      <c r="O315" s="554" t="str">
        <f t="shared" si="125"/>
        <v/>
      </c>
      <c r="P315" s="554" t="str">
        <f t="shared" si="126"/>
        <v/>
      </c>
      <c r="Q315" s="71" t="s">
        <v>35</v>
      </c>
      <c r="R315" s="103"/>
      <c r="S315" s="103"/>
      <c r="T315" s="554" t="str">
        <f>IF(Q315&lt;&gt;"",VLOOKUP(Q315,'DON GIA'!$H$1:$K$103,4,0),"")</f>
        <v/>
      </c>
      <c r="U315" s="554" t="str">
        <f t="shared" si="127"/>
        <v/>
      </c>
      <c r="V315" s="554"/>
      <c r="W315" s="107" t="s">
        <v>1106</v>
      </c>
      <c r="X315" s="103" t="s">
        <v>27</v>
      </c>
      <c r="Y315" s="108">
        <v>1.2</v>
      </c>
      <c r="Z315" s="109"/>
      <c r="AA315" s="554">
        <f>IF(W315&lt;&gt;"",VLOOKUP(W315,'DON GIA'!$A$1:$D$346,4,0),"")</f>
        <v>330817</v>
      </c>
      <c r="AB315" s="554">
        <f t="shared" si="128"/>
        <v>396980.39999999997</v>
      </c>
      <c r="AC315" s="71"/>
      <c r="AD315" s="71"/>
      <c r="AE315" s="71"/>
      <c r="AF315" s="71"/>
      <c r="AG315" s="71"/>
      <c r="AH315" s="103"/>
      <c r="AI315" s="71"/>
      <c r="AJ315" s="103"/>
      <c r="AK315" s="103"/>
      <c r="AL315" s="554" t="str">
        <f>IF(AI315&lt;&gt;"",VLOOKUP(AI315,'DON GIA'!$M$1:$P$9,4,0),"")</f>
        <v/>
      </c>
      <c r="AM315" s="554" t="str">
        <f t="shared" si="129"/>
        <v/>
      </c>
      <c r="AN315" s="71"/>
      <c r="AO315" s="103"/>
      <c r="AP315" s="602" t="str">
        <f t="shared" si="112"/>
        <v/>
      </c>
      <c r="AQ315" s="107"/>
      <c r="AR315" s="107" t="s">
        <v>1922</v>
      </c>
      <c r="AS315" s="593"/>
    </row>
    <row r="316" spans="1:45" ht="37.5" outlineLevel="2">
      <c r="A316" s="72">
        <f t="shared" si="130"/>
        <v>21</v>
      </c>
      <c r="B316" s="552" t="str">
        <f>IF(C316&lt;&gt;"",COUNTA($C$9:C316),"")</f>
        <v/>
      </c>
      <c r="C316" s="552"/>
      <c r="D316" s="71"/>
      <c r="E316" s="103"/>
      <c r="F316" s="103"/>
      <c r="G316" s="103"/>
      <c r="H316" s="103"/>
      <c r="I316" s="103"/>
      <c r="J316" s="103"/>
      <c r="K316" s="107"/>
      <c r="L316" s="105" t="s">
        <v>35</v>
      </c>
      <c r="M316" s="554" t="str">
        <f>IF(K316&lt;&gt;"",VLOOKUP(K316,'DON GIA'!$S$1:$U$19,3,0),"")</f>
        <v/>
      </c>
      <c r="N316" s="554" t="str">
        <f>IF(K316&lt;&gt;"",VLOOKUP(K316,'DON GIA'!$S$1:$V$19,4,0),"")</f>
        <v/>
      </c>
      <c r="O316" s="554" t="str">
        <f t="shared" si="125"/>
        <v/>
      </c>
      <c r="P316" s="554" t="str">
        <f t="shared" si="126"/>
        <v/>
      </c>
      <c r="Q316" s="71" t="s">
        <v>35</v>
      </c>
      <c r="R316" s="103"/>
      <c r="S316" s="103"/>
      <c r="T316" s="554" t="str">
        <f>IF(Q316&lt;&gt;"",VLOOKUP(Q316,'DON GIA'!$H$1:$K$103,4,0),"")</f>
        <v/>
      </c>
      <c r="U316" s="554" t="str">
        <f t="shared" si="127"/>
        <v/>
      </c>
      <c r="V316" s="554"/>
      <c r="W316" s="107" t="s">
        <v>1180</v>
      </c>
      <c r="X316" s="103" t="s">
        <v>27</v>
      </c>
      <c r="Y316" s="108">
        <v>4.16</v>
      </c>
      <c r="Z316" s="109"/>
      <c r="AA316" s="554">
        <f>IF(W316&lt;&gt;"",VLOOKUP(W316,'DON GIA'!$A$1:$D$346,4,0),"")</f>
        <v>10375629</v>
      </c>
      <c r="AB316" s="554">
        <f t="shared" si="128"/>
        <v>43162616.640000001</v>
      </c>
      <c r="AC316" s="71"/>
      <c r="AD316" s="71"/>
      <c r="AE316" s="71"/>
      <c r="AF316" s="71"/>
      <c r="AG316" s="71"/>
      <c r="AH316" s="103"/>
      <c r="AI316" s="71"/>
      <c r="AJ316" s="103"/>
      <c r="AK316" s="103"/>
      <c r="AL316" s="554" t="str">
        <f>IF(AI316&lt;&gt;"",VLOOKUP(AI316,'DON GIA'!$M$1:$P$9,4,0),"")</f>
        <v/>
      </c>
      <c r="AM316" s="554" t="str">
        <f t="shared" si="129"/>
        <v/>
      </c>
      <c r="AN316" s="71"/>
      <c r="AO316" s="103"/>
      <c r="AP316" s="602" t="str">
        <f t="shared" si="112"/>
        <v/>
      </c>
      <c r="AQ316" s="107"/>
      <c r="AR316" s="107"/>
      <c r="AS316" s="593"/>
    </row>
    <row r="317" spans="1:45" outlineLevel="2">
      <c r="A317" s="72">
        <f t="shared" si="130"/>
        <v>21</v>
      </c>
      <c r="B317" s="552" t="str">
        <f>IF(C317&lt;&gt;"",COUNTA($C$9:C317),"")</f>
        <v/>
      </c>
      <c r="C317" s="552"/>
      <c r="D317" s="71"/>
      <c r="E317" s="103"/>
      <c r="F317" s="103"/>
      <c r="G317" s="103"/>
      <c r="H317" s="103"/>
      <c r="I317" s="103"/>
      <c r="J317" s="103"/>
      <c r="K317" s="107"/>
      <c r="L317" s="105" t="s">
        <v>35</v>
      </c>
      <c r="M317" s="554" t="str">
        <f>IF(K317&lt;&gt;"",VLOOKUP(K317,'DON GIA'!$S$1:$U$19,3,0),"")</f>
        <v/>
      </c>
      <c r="N317" s="554" t="str">
        <f>IF(K317&lt;&gt;"",VLOOKUP(K317,'DON GIA'!$S$1:$V$19,4,0),"")</f>
        <v/>
      </c>
      <c r="O317" s="554" t="str">
        <f t="shared" si="125"/>
        <v/>
      </c>
      <c r="P317" s="554" t="str">
        <f t="shared" si="126"/>
        <v/>
      </c>
      <c r="Q317" s="71" t="s">
        <v>35</v>
      </c>
      <c r="R317" s="103"/>
      <c r="S317" s="103"/>
      <c r="T317" s="554" t="str">
        <f>IF(Q317&lt;&gt;"",VLOOKUP(Q317,'DON GIA'!$H$1:$K$103,4,0),"")</f>
        <v/>
      </c>
      <c r="U317" s="554" t="str">
        <f t="shared" si="127"/>
        <v/>
      </c>
      <c r="V317" s="554"/>
      <c r="W317" s="107" t="s">
        <v>1151</v>
      </c>
      <c r="X317" s="103" t="s">
        <v>27</v>
      </c>
      <c r="Y317" s="108">
        <v>0.49399999999999999</v>
      </c>
      <c r="Z317" s="109"/>
      <c r="AA317" s="554">
        <f>IF(W317&lt;&gt;"",VLOOKUP(W317,'DON GIA'!$A$1:$D$346,4,0),"")</f>
        <v>2523428</v>
      </c>
      <c r="AB317" s="554">
        <f t="shared" si="128"/>
        <v>1246573.432</v>
      </c>
      <c r="AC317" s="71"/>
      <c r="AD317" s="71"/>
      <c r="AE317" s="71"/>
      <c r="AF317" s="71"/>
      <c r="AG317" s="71"/>
      <c r="AH317" s="103"/>
      <c r="AI317" s="71"/>
      <c r="AJ317" s="103"/>
      <c r="AK317" s="103"/>
      <c r="AL317" s="554" t="str">
        <f>IF(AI317&lt;&gt;"",VLOOKUP(AI317,'DON GIA'!$M$1:$P$9,4,0),"")</f>
        <v/>
      </c>
      <c r="AM317" s="554" t="str">
        <f t="shared" si="129"/>
        <v/>
      </c>
      <c r="AN317" s="71"/>
      <c r="AO317" s="103"/>
      <c r="AP317" s="602" t="str">
        <f t="shared" si="112"/>
        <v/>
      </c>
      <c r="AQ317" s="107"/>
      <c r="AR317" s="107"/>
      <c r="AS317" s="593"/>
    </row>
    <row r="318" spans="1:45" outlineLevel="2">
      <c r="A318" s="72">
        <f t="shared" si="130"/>
        <v>21</v>
      </c>
      <c r="B318" s="552" t="str">
        <f>IF(C318&lt;&gt;"",COUNTA($C$9:C318),"")</f>
        <v/>
      </c>
      <c r="C318" s="552"/>
      <c r="D318" s="71"/>
      <c r="E318" s="103"/>
      <c r="F318" s="103"/>
      <c r="G318" s="103"/>
      <c r="H318" s="103"/>
      <c r="I318" s="103"/>
      <c r="J318" s="103"/>
      <c r="K318" s="107"/>
      <c r="L318" s="105" t="s">
        <v>35</v>
      </c>
      <c r="M318" s="554" t="str">
        <f>IF(K318&lt;&gt;"",VLOOKUP(K318,'DON GIA'!$S$1:$U$19,3,0),"")</f>
        <v/>
      </c>
      <c r="N318" s="554" t="str">
        <f>IF(K318&lt;&gt;"",VLOOKUP(K318,'DON GIA'!$S$1:$V$19,4,0),"")</f>
        <v/>
      </c>
      <c r="O318" s="554" t="str">
        <f t="shared" si="125"/>
        <v/>
      </c>
      <c r="P318" s="554" t="str">
        <f t="shared" si="126"/>
        <v/>
      </c>
      <c r="Q318" s="71" t="s">
        <v>35</v>
      </c>
      <c r="R318" s="103"/>
      <c r="S318" s="103"/>
      <c r="T318" s="554" t="str">
        <f>IF(Q318&lt;&gt;"",VLOOKUP(Q318,'DON GIA'!$H$1:$K$103,4,0),"")</f>
        <v/>
      </c>
      <c r="U318" s="554" t="str">
        <f t="shared" si="127"/>
        <v/>
      </c>
      <c r="V318" s="554"/>
      <c r="W318" s="107" t="s">
        <v>1130</v>
      </c>
      <c r="X318" s="103" t="s">
        <v>27</v>
      </c>
      <c r="Y318" s="108">
        <v>6.56</v>
      </c>
      <c r="Z318" s="109"/>
      <c r="AA318" s="554">
        <f>IF(W318&lt;&gt;"",VLOOKUP(W318,'DON GIA'!$A$1:$D$346,4,0),"")</f>
        <v>282038</v>
      </c>
      <c r="AB318" s="554">
        <f t="shared" si="128"/>
        <v>1850169.2799999998</v>
      </c>
      <c r="AC318" s="71"/>
      <c r="AD318" s="71"/>
      <c r="AE318" s="71"/>
      <c r="AF318" s="71"/>
      <c r="AG318" s="71"/>
      <c r="AH318" s="103"/>
      <c r="AI318" s="71"/>
      <c r="AJ318" s="103"/>
      <c r="AK318" s="103"/>
      <c r="AL318" s="554" t="str">
        <f>IF(AI318&lt;&gt;"",VLOOKUP(AI318,'DON GIA'!$M$1:$P$9,4,0),"")</f>
        <v/>
      </c>
      <c r="AM318" s="554" t="str">
        <f t="shared" si="129"/>
        <v/>
      </c>
      <c r="AN318" s="71"/>
      <c r="AO318" s="103"/>
      <c r="AP318" s="602" t="str">
        <f t="shared" si="112"/>
        <v/>
      </c>
      <c r="AQ318" s="107"/>
      <c r="AR318" s="107"/>
      <c r="AS318" s="593"/>
    </row>
    <row r="319" spans="1:45" outlineLevel="2">
      <c r="A319" s="72">
        <f t="shared" si="130"/>
        <v>21</v>
      </c>
      <c r="B319" s="552" t="str">
        <f>IF(C319&lt;&gt;"",COUNTA($C$9:C319),"")</f>
        <v/>
      </c>
      <c r="C319" s="552"/>
      <c r="D319" s="71"/>
      <c r="E319" s="103"/>
      <c r="F319" s="103"/>
      <c r="G319" s="103"/>
      <c r="H319" s="103"/>
      <c r="I319" s="103"/>
      <c r="J319" s="103"/>
      <c r="K319" s="107"/>
      <c r="L319" s="105" t="s">
        <v>35</v>
      </c>
      <c r="M319" s="554" t="str">
        <f>IF(K319&lt;&gt;"",VLOOKUP(K319,'DON GIA'!$S$1:$U$19,3,0),"")</f>
        <v/>
      </c>
      <c r="N319" s="554" t="str">
        <f>IF(K319&lt;&gt;"",VLOOKUP(K319,'DON GIA'!$S$1:$V$19,4,0),"")</f>
        <v/>
      </c>
      <c r="O319" s="554" t="str">
        <f t="shared" si="125"/>
        <v/>
      </c>
      <c r="P319" s="554" t="str">
        <f t="shared" si="126"/>
        <v/>
      </c>
      <c r="Q319" s="71" t="s">
        <v>35</v>
      </c>
      <c r="R319" s="103"/>
      <c r="S319" s="103"/>
      <c r="T319" s="554" t="str">
        <f>IF(Q319&lt;&gt;"",VLOOKUP(Q319,'DON GIA'!$H$1:$K$103,4,0),"")</f>
        <v/>
      </c>
      <c r="U319" s="554" t="str">
        <f t="shared" si="127"/>
        <v/>
      </c>
      <c r="V319" s="554"/>
      <c r="W319" s="107" t="s">
        <v>1105</v>
      </c>
      <c r="X319" s="103" t="s">
        <v>27</v>
      </c>
      <c r="Y319" s="108">
        <v>2.97</v>
      </c>
      <c r="Z319" s="109"/>
      <c r="AA319" s="554">
        <f>IF(W319&lt;&gt;"",VLOOKUP(W319,'DON GIA'!$A$1:$D$346,4,0),"")</f>
        <v>292949</v>
      </c>
      <c r="AB319" s="554">
        <f t="shared" si="128"/>
        <v>870058.53</v>
      </c>
      <c r="AC319" s="71"/>
      <c r="AD319" s="71"/>
      <c r="AE319" s="71"/>
      <c r="AF319" s="71"/>
      <c r="AG319" s="71"/>
      <c r="AH319" s="103"/>
      <c r="AI319" s="71"/>
      <c r="AJ319" s="103"/>
      <c r="AK319" s="103"/>
      <c r="AL319" s="554" t="str">
        <f>IF(AI319&lt;&gt;"",VLOOKUP(AI319,'DON GIA'!$M$1:$P$9,4,0),"")</f>
        <v/>
      </c>
      <c r="AM319" s="554" t="str">
        <f t="shared" si="129"/>
        <v/>
      </c>
      <c r="AN319" s="71"/>
      <c r="AO319" s="103"/>
      <c r="AP319" s="602" t="str">
        <f t="shared" si="112"/>
        <v/>
      </c>
      <c r="AQ319" s="107"/>
      <c r="AR319" s="107"/>
      <c r="AS319" s="593"/>
    </row>
    <row r="320" spans="1:45" outlineLevel="2">
      <c r="A320" s="72">
        <f t="shared" si="130"/>
        <v>21</v>
      </c>
      <c r="B320" s="552" t="str">
        <f>IF(C320&lt;&gt;"",COUNTA($C$9:C320),"")</f>
        <v/>
      </c>
      <c r="C320" s="552"/>
      <c r="D320" s="71"/>
      <c r="E320" s="103"/>
      <c r="F320" s="103"/>
      <c r="G320" s="103"/>
      <c r="H320" s="103"/>
      <c r="I320" s="103"/>
      <c r="J320" s="103"/>
      <c r="K320" s="107"/>
      <c r="L320" s="105" t="s">
        <v>35</v>
      </c>
      <c r="M320" s="554" t="str">
        <f>IF(K320&lt;&gt;"",VLOOKUP(K320,'DON GIA'!$S$1:$U$19,3,0),"")</f>
        <v/>
      </c>
      <c r="N320" s="554" t="str">
        <f>IF(K320&lt;&gt;"",VLOOKUP(K320,'DON GIA'!$S$1:$V$19,4,0),"")</f>
        <v/>
      </c>
      <c r="O320" s="554" t="str">
        <f t="shared" si="125"/>
        <v/>
      </c>
      <c r="P320" s="554" t="str">
        <f t="shared" si="126"/>
        <v/>
      </c>
      <c r="Q320" s="71" t="s">
        <v>35</v>
      </c>
      <c r="R320" s="103"/>
      <c r="S320" s="103"/>
      <c r="T320" s="554" t="str">
        <f>IF(Q320&lt;&gt;"",VLOOKUP(Q320,'DON GIA'!$H$1:$K$103,4,0),"")</f>
        <v/>
      </c>
      <c r="U320" s="554" t="str">
        <f t="shared" si="127"/>
        <v/>
      </c>
      <c r="V320" s="554"/>
      <c r="W320" s="107" t="s">
        <v>1108</v>
      </c>
      <c r="X320" s="103" t="s">
        <v>27</v>
      </c>
      <c r="Y320" s="108">
        <v>7.6</v>
      </c>
      <c r="Z320" s="109"/>
      <c r="AA320" s="554">
        <f>IF(W320&lt;&gt;"",VLOOKUP(W320,'DON GIA'!$A$1:$D$346,4,0),"")</f>
        <v>282038</v>
      </c>
      <c r="AB320" s="554">
        <f t="shared" si="128"/>
        <v>2143488.7999999998</v>
      </c>
      <c r="AC320" s="71"/>
      <c r="AD320" s="71"/>
      <c r="AE320" s="71"/>
      <c r="AF320" s="71"/>
      <c r="AG320" s="71"/>
      <c r="AH320" s="103"/>
      <c r="AI320" s="71"/>
      <c r="AJ320" s="103"/>
      <c r="AK320" s="103"/>
      <c r="AL320" s="554" t="str">
        <f>IF(AI320&lt;&gt;"",VLOOKUP(AI320,'DON GIA'!$M$1:$P$9,4,0),"")</f>
        <v/>
      </c>
      <c r="AM320" s="554" t="str">
        <f t="shared" si="129"/>
        <v/>
      </c>
      <c r="AN320" s="71"/>
      <c r="AO320" s="103"/>
      <c r="AP320" s="602" t="str">
        <f t="shared" si="112"/>
        <v/>
      </c>
      <c r="AQ320" s="107"/>
      <c r="AR320" s="107"/>
      <c r="AS320" s="593"/>
    </row>
    <row r="321" spans="1:45" ht="37.5" outlineLevel="2">
      <c r="A321" s="72">
        <f t="shared" si="130"/>
        <v>21</v>
      </c>
      <c r="B321" s="552" t="str">
        <f>IF(C321&lt;&gt;"",COUNTA($C$9:C321),"")</f>
        <v/>
      </c>
      <c r="C321" s="552"/>
      <c r="D321" s="71"/>
      <c r="E321" s="103"/>
      <c r="F321" s="103"/>
      <c r="G321" s="103"/>
      <c r="H321" s="103"/>
      <c r="I321" s="103"/>
      <c r="J321" s="103"/>
      <c r="K321" s="107"/>
      <c r="L321" s="105" t="s">
        <v>35</v>
      </c>
      <c r="M321" s="554" t="str">
        <f>IF(K321&lt;&gt;"",VLOOKUP(K321,'DON GIA'!$S$1:$U$19,3,0),"")</f>
        <v/>
      </c>
      <c r="N321" s="554" t="str">
        <f>IF(K321&lt;&gt;"",VLOOKUP(K321,'DON GIA'!$S$1:$V$19,4,0),"")</f>
        <v/>
      </c>
      <c r="O321" s="554" t="str">
        <f t="shared" si="125"/>
        <v/>
      </c>
      <c r="P321" s="554" t="str">
        <f t="shared" si="126"/>
        <v/>
      </c>
      <c r="Q321" s="71" t="s">
        <v>35</v>
      </c>
      <c r="R321" s="103"/>
      <c r="S321" s="103"/>
      <c r="T321" s="554" t="str">
        <f>IF(Q321&lt;&gt;"",VLOOKUP(Q321,'DON GIA'!$H$1:$K$103,4,0),"")</f>
        <v/>
      </c>
      <c r="U321" s="554" t="str">
        <f t="shared" si="127"/>
        <v/>
      </c>
      <c r="V321" s="554"/>
      <c r="W321" s="107" t="s">
        <v>1049</v>
      </c>
      <c r="X321" s="103" t="s">
        <v>42</v>
      </c>
      <c r="Y321" s="108">
        <v>1</v>
      </c>
      <c r="Z321" s="109"/>
      <c r="AA321" s="554">
        <f>IF(W321&lt;&gt;"",VLOOKUP(W321,'DON GIA'!$A$1:$D$346,4,0),"")</f>
        <v>3793079</v>
      </c>
      <c r="AB321" s="554">
        <f t="shared" si="128"/>
        <v>3793079</v>
      </c>
      <c r="AC321" s="71"/>
      <c r="AD321" s="71"/>
      <c r="AE321" s="71"/>
      <c r="AF321" s="71"/>
      <c r="AG321" s="71"/>
      <c r="AH321" s="103"/>
      <c r="AI321" s="71"/>
      <c r="AJ321" s="103"/>
      <c r="AK321" s="103"/>
      <c r="AL321" s="554" t="str">
        <f>IF(AI321&lt;&gt;"",VLOOKUP(AI321,'DON GIA'!$M$1:$P$9,4,0),"")</f>
        <v/>
      </c>
      <c r="AM321" s="554" t="str">
        <f t="shared" si="129"/>
        <v/>
      </c>
      <c r="AN321" s="71"/>
      <c r="AO321" s="103"/>
      <c r="AP321" s="602" t="str">
        <f t="shared" si="112"/>
        <v/>
      </c>
      <c r="AQ321" s="107"/>
      <c r="AR321" s="107"/>
      <c r="AS321" s="593"/>
    </row>
    <row r="322" spans="1:45" outlineLevel="2">
      <c r="A322" s="72">
        <f t="shared" si="130"/>
        <v>21</v>
      </c>
      <c r="B322" s="552" t="str">
        <f>IF(C322&lt;&gt;"",COUNTA($C$9:C322),"")</f>
        <v/>
      </c>
      <c r="C322" s="552"/>
      <c r="D322" s="71"/>
      <c r="E322" s="103"/>
      <c r="F322" s="103"/>
      <c r="G322" s="103"/>
      <c r="H322" s="103"/>
      <c r="I322" s="103"/>
      <c r="J322" s="103"/>
      <c r="K322" s="107"/>
      <c r="L322" s="105" t="s">
        <v>35</v>
      </c>
      <c r="M322" s="554" t="str">
        <f>IF(K322&lt;&gt;"",VLOOKUP(K322,'DON GIA'!$S$1:$U$19,3,0),"")</f>
        <v/>
      </c>
      <c r="N322" s="554" t="str">
        <f>IF(K322&lt;&gt;"",VLOOKUP(K322,'DON GIA'!$S$1:$V$19,4,0),"")</f>
        <v/>
      </c>
      <c r="O322" s="554" t="str">
        <f t="shared" si="125"/>
        <v/>
      </c>
      <c r="P322" s="554" t="str">
        <f t="shared" si="126"/>
        <v/>
      </c>
      <c r="Q322" s="71" t="s">
        <v>35</v>
      </c>
      <c r="R322" s="103"/>
      <c r="S322" s="103"/>
      <c r="T322" s="554" t="str">
        <f>IF(Q322&lt;&gt;"",VLOOKUP(Q322,'DON GIA'!$H$1:$K$103,4,0),"")</f>
        <v/>
      </c>
      <c r="U322" s="554" t="str">
        <f t="shared" si="127"/>
        <v/>
      </c>
      <c r="V322" s="554"/>
      <c r="W322" s="107" t="s">
        <v>35</v>
      </c>
      <c r="X322" s="103"/>
      <c r="Y322" s="108"/>
      <c r="Z322" s="109"/>
      <c r="AA322" s="554" t="str">
        <f>IF(W322&lt;&gt;"",VLOOKUP(W322,'DON GIA'!$A$1:$D$346,4,0),"")</f>
        <v/>
      </c>
      <c r="AB322" s="554" t="str">
        <f t="shared" si="128"/>
        <v/>
      </c>
      <c r="AC322" s="71"/>
      <c r="AD322" s="71"/>
      <c r="AE322" s="71"/>
      <c r="AF322" s="71"/>
      <c r="AG322" s="71"/>
      <c r="AH322" s="103"/>
      <c r="AI322" s="71"/>
      <c r="AJ322" s="103"/>
      <c r="AK322" s="103"/>
      <c r="AL322" s="554" t="str">
        <f>IF(AI322&lt;&gt;"",VLOOKUP(AI322,'DON GIA'!$M$1:$P$9,4,0),"")</f>
        <v/>
      </c>
      <c r="AM322" s="554" t="str">
        <f t="shared" si="129"/>
        <v/>
      </c>
      <c r="AN322" s="71"/>
      <c r="AO322" s="103"/>
      <c r="AP322" s="602" t="str">
        <f t="shared" si="112"/>
        <v/>
      </c>
      <c r="AQ322" s="107"/>
      <c r="AR322" s="107"/>
      <c r="AS322" s="593"/>
    </row>
    <row r="323" spans="1:45" outlineLevel="1">
      <c r="A323" s="84" t="s">
        <v>2138</v>
      </c>
      <c r="B323" s="552"/>
      <c r="C323" s="552"/>
      <c r="D323" s="61"/>
      <c r="E323" s="162"/>
      <c r="F323" s="103"/>
      <c r="G323" s="162"/>
      <c r="H323" s="162"/>
      <c r="I323" s="162"/>
      <c r="J323" s="162"/>
      <c r="K323" s="129"/>
      <c r="L323" s="167">
        <f>SUBTOTAL(9,L324:L336)</f>
        <v>115.3</v>
      </c>
      <c r="M323" s="553"/>
      <c r="N323" s="553"/>
      <c r="O323" s="553">
        <f>SUBTOTAL(9,O324:O336)</f>
        <v>193588700</v>
      </c>
      <c r="P323" s="553">
        <f>SUBTOTAL(9,P324:P336)</f>
        <v>0</v>
      </c>
      <c r="Q323" s="61"/>
      <c r="R323" s="162"/>
      <c r="S323" s="162">
        <f>SUBTOTAL(9,S324:S336)</f>
        <v>0</v>
      </c>
      <c r="T323" s="553"/>
      <c r="U323" s="553">
        <f>SUBTOTAL(9,U324:U336)</f>
        <v>0</v>
      </c>
      <c r="V323" s="553"/>
      <c r="W323" s="129"/>
      <c r="X323" s="162"/>
      <c r="Y323" s="169">
        <f>SUBTOTAL(9,Y324:Y336)</f>
        <v>256.06599999999997</v>
      </c>
      <c r="Z323" s="170">
        <f>SUBTOTAL(9,Z324:Z336)</f>
        <v>0</v>
      </c>
      <c r="AA323" s="553"/>
      <c r="AB323" s="553">
        <f>SUBTOTAL(9,AB324:AB336)</f>
        <v>480995196.92799997</v>
      </c>
      <c r="AC323" s="71"/>
      <c r="AD323" s="71"/>
      <c r="AE323" s="71"/>
      <c r="AF323" s="71"/>
      <c r="AG323" s="71"/>
      <c r="AH323" s="103"/>
      <c r="AI323" s="61"/>
      <c r="AJ323" s="162"/>
      <c r="AK323" s="162">
        <f>SUBTOTAL(9,AK324:AK336)</f>
        <v>0</v>
      </c>
      <c r="AL323" s="553"/>
      <c r="AM323" s="553">
        <f>SUBTOTAL(9,AM324:AM336)</f>
        <v>0</v>
      </c>
      <c r="AN323" s="61"/>
      <c r="AO323" s="162">
        <f>SUBTOTAL(9,AO324:AO336)</f>
        <v>0</v>
      </c>
      <c r="AP323" s="602">
        <f t="shared" si="112"/>
        <v>674583896.92799997</v>
      </c>
      <c r="AQ323" s="111"/>
      <c r="AR323" s="111"/>
      <c r="AS323" s="628"/>
    </row>
    <row r="324" spans="1:45" ht="56.25" outlineLevel="2">
      <c r="A324" s="72">
        <f>IF(B324&lt;&gt;"",B324,A322)</f>
        <v>22</v>
      </c>
      <c r="B324" s="552">
        <f>IF(C324&lt;&gt;"",COUNTA($C$9:C324),"")</f>
        <v>22</v>
      </c>
      <c r="C324" s="552">
        <v>443</v>
      </c>
      <c r="D324" s="61" t="s">
        <v>290</v>
      </c>
      <c r="E324" s="103">
        <v>3</v>
      </c>
      <c r="F324" s="103"/>
      <c r="G324" s="103">
        <v>432</v>
      </c>
      <c r="H324" s="103">
        <v>79</v>
      </c>
      <c r="I324" s="103" t="s">
        <v>223</v>
      </c>
      <c r="J324" s="103" t="s">
        <v>224</v>
      </c>
      <c r="K324" s="107" t="s">
        <v>973</v>
      </c>
      <c r="L324" s="105">
        <v>115.3</v>
      </c>
      <c r="M324" s="554">
        <f>IF(K324&lt;&gt;"",VLOOKUP(K324,'DON GIA'!$S$1:$U$19,3,0),"")</f>
        <v>1679000</v>
      </c>
      <c r="N324" s="554">
        <f>IF(K324&lt;&gt;"",VLOOKUP(K324,'DON GIA'!$S$1:$V$19,4,0),"")</f>
        <v>0</v>
      </c>
      <c r="O324" s="554">
        <f t="shared" ref="O324:O336" si="131">IF(K324&lt;&gt;"",L324*M324,"")</f>
        <v>193588700</v>
      </c>
      <c r="P324" s="554">
        <f t="shared" ref="P324:P336" si="132">IF(K324&lt;&gt;"",L324*N324,"")</f>
        <v>0</v>
      </c>
      <c r="Q324" s="71" t="s">
        <v>35</v>
      </c>
      <c r="R324" s="103"/>
      <c r="S324" s="103"/>
      <c r="T324" s="554" t="str">
        <f>IF(Q324&lt;&gt;"",VLOOKUP(Q324,'DON GIA'!$H$1:$K$103,4,0),"")</f>
        <v/>
      </c>
      <c r="U324" s="554" t="str">
        <f t="shared" ref="U324:U336" si="133">IF(Q324&lt;&gt;"",IF(ISNUMBER(T324),S324*T324,""),"")</f>
        <v/>
      </c>
      <c r="V324" s="554" t="s">
        <v>2163</v>
      </c>
      <c r="W324" s="107" t="s">
        <v>1063</v>
      </c>
      <c r="X324" s="103" t="s">
        <v>27</v>
      </c>
      <c r="Y324" s="108">
        <v>98.96</v>
      </c>
      <c r="Z324" s="109"/>
      <c r="AA324" s="554">
        <f>IF(W324&lt;&gt;"",VLOOKUP(W324,'DON GIA'!$A$1:$D$346,4,0),"")</f>
        <v>3941166</v>
      </c>
      <c r="AB324" s="554">
        <f t="shared" ref="AB324:AB336" si="134">IF(W324&lt;&gt;"",IF(ISNUMBER(AA324),Y324*AA324,""),"")</f>
        <v>390017787.35999995</v>
      </c>
      <c r="AC324" s="71" t="s">
        <v>28</v>
      </c>
      <c r="AD324" s="71" t="s">
        <v>116</v>
      </c>
      <c r="AE324" s="71" t="s">
        <v>30</v>
      </c>
      <c r="AF324" s="71" t="s">
        <v>31</v>
      </c>
      <c r="AG324" s="71" t="s">
        <v>32</v>
      </c>
      <c r="AH324" s="103" t="s">
        <v>33</v>
      </c>
      <c r="AI324" s="71"/>
      <c r="AJ324" s="103"/>
      <c r="AK324" s="103"/>
      <c r="AL324" s="554" t="str">
        <f>IF(AI324&lt;&gt;"",VLOOKUP(AI324,'DON GIA'!$M$1:$P$9,4,0),"")</f>
        <v/>
      </c>
      <c r="AM324" s="554" t="str">
        <f t="shared" ref="AM324:AM336" si="135">IF(AI324&lt;&gt;"",AK324*AL324,"")</f>
        <v/>
      </c>
      <c r="AN324" s="71"/>
      <c r="AO324" s="103"/>
      <c r="AP324" s="602" t="str">
        <f t="shared" si="112"/>
        <v/>
      </c>
      <c r="AQ324" s="111" t="s">
        <v>705</v>
      </c>
      <c r="AR324" s="111" t="s">
        <v>1912</v>
      </c>
      <c r="AS324" s="628"/>
    </row>
    <row r="325" spans="1:45" ht="285" outlineLevel="2">
      <c r="A325" s="72">
        <f t="shared" ref="A325:A336" si="136">IF(B325&lt;&gt;"",B325,A324)</f>
        <v>22</v>
      </c>
      <c r="B325" s="552" t="str">
        <f>IF(C325&lt;&gt;"",COUNTA($C$9:C325),"")</f>
        <v/>
      </c>
      <c r="C325" s="552"/>
      <c r="D325" s="71" t="s">
        <v>291</v>
      </c>
      <c r="E325" s="103"/>
      <c r="F325" s="103"/>
      <c r="G325" s="103"/>
      <c r="H325" s="103"/>
      <c r="I325" s="103"/>
      <c r="J325" s="103"/>
      <c r="K325" s="107"/>
      <c r="L325" s="105" t="s">
        <v>35</v>
      </c>
      <c r="M325" s="554" t="str">
        <f>IF(K325&lt;&gt;"",VLOOKUP(K325,'DON GIA'!$S$1:$U$19,3,0),"")</f>
        <v/>
      </c>
      <c r="N325" s="554" t="str">
        <f>IF(K325&lt;&gt;"",VLOOKUP(K325,'DON GIA'!$S$1:$V$19,4,0),"")</f>
        <v/>
      </c>
      <c r="O325" s="554" t="str">
        <f t="shared" si="131"/>
        <v/>
      </c>
      <c r="P325" s="554" t="str">
        <f t="shared" si="132"/>
        <v/>
      </c>
      <c r="Q325" s="71" t="s">
        <v>35</v>
      </c>
      <c r="R325" s="103"/>
      <c r="S325" s="103"/>
      <c r="T325" s="554" t="str">
        <f>IF(Q325&lt;&gt;"",VLOOKUP(Q325,'DON GIA'!$H$1:$K$103,4,0),"")</f>
        <v/>
      </c>
      <c r="U325" s="554" t="str">
        <f t="shared" si="133"/>
        <v/>
      </c>
      <c r="V325" s="554"/>
      <c r="W325" s="107" t="s">
        <v>1178</v>
      </c>
      <c r="X325" s="103" t="s">
        <v>27</v>
      </c>
      <c r="Y325" s="108">
        <v>4</v>
      </c>
      <c r="Z325" s="109"/>
      <c r="AA325" s="554">
        <f>IF(W325&lt;&gt;"",VLOOKUP(W325,'DON GIA'!$A$1:$D$346,4,0),"")</f>
        <v>10375629</v>
      </c>
      <c r="AB325" s="554">
        <f t="shared" si="134"/>
        <v>41502516</v>
      </c>
      <c r="AC325" s="71"/>
      <c r="AD325" s="71" t="s">
        <v>34</v>
      </c>
      <c r="AE325" s="71" t="s">
        <v>30</v>
      </c>
      <c r="AF325" s="71" t="s">
        <v>31</v>
      </c>
      <c r="AG325" s="71" t="s">
        <v>32</v>
      </c>
      <c r="AH325" s="103" t="s">
        <v>34</v>
      </c>
      <c r="AI325" s="71"/>
      <c r="AJ325" s="103"/>
      <c r="AK325" s="103"/>
      <c r="AL325" s="554" t="str">
        <f>IF(AI325&lt;&gt;"",VLOOKUP(AI325,'DON GIA'!$M$1:$P$9,4,0),"")</f>
        <v/>
      </c>
      <c r="AM325" s="554" t="str">
        <f t="shared" si="135"/>
        <v/>
      </c>
      <c r="AN325" s="71"/>
      <c r="AO325" s="103"/>
      <c r="AP325" s="602" t="str">
        <f t="shared" si="112"/>
        <v/>
      </c>
      <c r="AQ325" s="59" t="s">
        <v>706</v>
      </c>
      <c r="AR325" s="59" t="s">
        <v>1918</v>
      </c>
      <c r="AS325" s="629"/>
    </row>
    <row r="326" spans="1:45" ht="112.5" outlineLevel="2">
      <c r="A326" s="72">
        <f t="shared" si="136"/>
        <v>22</v>
      </c>
      <c r="B326" s="552" t="str">
        <f>IF(C326&lt;&gt;"",COUNTA($C$9:C326),"")</f>
        <v/>
      </c>
      <c r="C326" s="552"/>
      <c r="D326" s="71" t="s">
        <v>39</v>
      </c>
      <c r="E326" s="103"/>
      <c r="F326" s="103"/>
      <c r="G326" s="103"/>
      <c r="H326" s="103"/>
      <c r="I326" s="103"/>
      <c r="J326" s="103"/>
      <c r="K326" s="107"/>
      <c r="L326" s="105" t="s">
        <v>35</v>
      </c>
      <c r="M326" s="554" t="str">
        <f>IF(K326&lt;&gt;"",VLOOKUP(K326,'DON GIA'!$S$1:$U$19,3,0),"")</f>
        <v/>
      </c>
      <c r="N326" s="554" t="str">
        <f>IF(K326&lt;&gt;"",VLOOKUP(K326,'DON GIA'!$S$1:$V$19,4,0),"")</f>
        <v/>
      </c>
      <c r="O326" s="554" t="str">
        <f t="shared" si="131"/>
        <v/>
      </c>
      <c r="P326" s="554" t="str">
        <f t="shared" si="132"/>
        <v/>
      </c>
      <c r="Q326" s="71" t="s">
        <v>35</v>
      </c>
      <c r="R326" s="103"/>
      <c r="S326" s="103"/>
      <c r="T326" s="554" t="str">
        <f>IF(Q326&lt;&gt;"",VLOOKUP(Q326,'DON GIA'!$H$1:$K$103,4,0),"")</f>
        <v/>
      </c>
      <c r="U326" s="554" t="str">
        <f t="shared" si="133"/>
        <v/>
      </c>
      <c r="V326" s="554"/>
      <c r="W326" s="107" t="s">
        <v>1151</v>
      </c>
      <c r="X326" s="103" t="s">
        <v>38</v>
      </c>
      <c r="Y326" s="108">
        <v>0.48599999999999999</v>
      </c>
      <c r="Z326" s="109"/>
      <c r="AA326" s="554">
        <f>IF(W326&lt;&gt;"",VLOOKUP(W326,'DON GIA'!$A$1:$D$346,4,0),"")</f>
        <v>2523428</v>
      </c>
      <c r="AB326" s="554">
        <f t="shared" si="134"/>
        <v>1226386.0079999999</v>
      </c>
      <c r="AC326" s="71"/>
      <c r="AD326" s="71"/>
      <c r="AE326" s="71"/>
      <c r="AF326" s="71"/>
      <c r="AG326" s="71"/>
      <c r="AH326" s="103"/>
      <c r="AI326" s="71"/>
      <c r="AJ326" s="103"/>
      <c r="AK326" s="103"/>
      <c r="AL326" s="554" t="str">
        <f>IF(AI326&lt;&gt;"",VLOOKUP(AI326,'DON GIA'!$M$1:$P$9,4,0),"")</f>
        <v/>
      </c>
      <c r="AM326" s="554" t="str">
        <f t="shared" si="135"/>
        <v/>
      </c>
      <c r="AN326" s="71"/>
      <c r="AO326" s="103"/>
      <c r="AP326" s="602" t="str">
        <f t="shared" si="112"/>
        <v/>
      </c>
      <c r="AQ326" s="59" t="s">
        <v>707</v>
      </c>
      <c r="AR326" s="59" t="s">
        <v>1914</v>
      </c>
      <c r="AS326" s="629"/>
    </row>
    <row r="327" spans="1:45" ht="75" outlineLevel="2">
      <c r="A327" s="72">
        <f t="shared" si="136"/>
        <v>22</v>
      </c>
      <c r="B327" s="552" t="str">
        <f>IF(C327&lt;&gt;"",COUNTA($C$9:C327),"")</f>
        <v/>
      </c>
      <c r="C327" s="552"/>
      <c r="D327" s="71"/>
      <c r="E327" s="103"/>
      <c r="F327" s="103"/>
      <c r="G327" s="103"/>
      <c r="H327" s="103"/>
      <c r="I327" s="103"/>
      <c r="J327" s="103"/>
      <c r="K327" s="107"/>
      <c r="L327" s="105" t="s">
        <v>35</v>
      </c>
      <c r="M327" s="554" t="str">
        <f>IF(K327&lt;&gt;"",VLOOKUP(K327,'DON GIA'!$S$1:$U$19,3,0),"")</f>
        <v/>
      </c>
      <c r="N327" s="554" t="str">
        <f>IF(K327&lt;&gt;"",VLOOKUP(K327,'DON GIA'!$S$1:$V$19,4,0),"")</f>
        <v/>
      </c>
      <c r="O327" s="554" t="str">
        <f t="shared" si="131"/>
        <v/>
      </c>
      <c r="P327" s="554" t="str">
        <f t="shared" si="132"/>
        <v/>
      </c>
      <c r="Q327" s="71" t="s">
        <v>35</v>
      </c>
      <c r="R327" s="103"/>
      <c r="S327" s="103"/>
      <c r="T327" s="554" t="str">
        <f>IF(Q327&lt;&gt;"",VLOOKUP(Q327,'DON GIA'!$H$1:$K$103,4,0),"")</f>
        <v/>
      </c>
      <c r="U327" s="554" t="str">
        <f t="shared" si="133"/>
        <v/>
      </c>
      <c r="V327" s="554"/>
      <c r="W327" s="107" t="s">
        <v>1044</v>
      </c>
      <c r="X327" s="103" t="s">
        <v>27</v>
      </c>
      <c r="Y327" s="108">
        <v>7.28</v>
      </c>
      <c r="Z327" s="109"/>
      <c r="AA327" s="554">
        <f>IF(W327&lt;&gt;"",VLOOKUP(W327,'DON GIA'!$A$1:$D$346,4,0),"")</f>
        <v>854777</v>
      </c>
      <c r="AB327" s="554">
        <f t="shared" si="134"/>
        <v>6222776.5600000005</v>
      </c>
      <c r="AC327" s="71"/>
      <c r="AD327" s="71" t="s">
        <v>29</v>
      </c>
      <c r="AE327" s="71" t="s">
        <v>30</v>
      </c>
      <c r="AF327" s="71" t="s">
        <v>41</v>
      </c>
      <c r="AG327" s="71" t="s">
        <v>41</v>
      </c>
      <c r="AH327" s="103" t="s">
        <v>41</v>
      </c>
      <c r="AI327" s="71"/>
      <c r="AJ327" s="103"/>
      <c r="AK327" s="103"/>
      <c r="AL327" s="554" t="str">
        <f>IF(AI327&lt;&gt;"",VLOOKUP(AI327,'DON GIA'!$M$1:$P$9,4,0),"")</f>
        <v/>
      </c>
      <c r="AM327" s="554" t="str">
        <f t="shared" si="135"/>
        <v/>
      </c>
      <c r="AN327" s="71"/>
      <c r="AO327" s="103"/>
      <c r="AP327" s="602" t="str">
        <f t="shared" si="112"/>
        <v/>
      </c>
      <c r="AQ327" s="59" t="s">
        <v>354</v>
      </c>
      <c r="AR327" s="59" t="s">
        <v>1945</v>
      </c>
      <c r="AS327" s="629"/>
    </row>
    <row r="328" spans="1:45" ht="37.5" outlineLevel="2">
      <c r="A328" s="72">
        <f t="shared" si="136"/>
        <v>22</v>
      </c>
      <c r="B328" s="552" t="str">
        <f>IF(C328&lt;&gt;"",COUNTA($C$9:C328),"")</f>
        <v/>
      </c>
      <c r="C328" s="552"/>
      <c r="D328" s="71"/>
      <c r="E328" s="103"/>
      <c r="F328" s="103"/>
      <c r="G328" s="103"/>
      <c r="H328" s="103"/>
      <c r="I328" s="103"/>
      <c r="J328" s="103"/>
      <c r="K328" s="107"/>
      <c r="L328" s="105" t="s">
        <v>35</v>
      </c>
      <c r="M328" s="554" t="str">
        <f>IF(K328&lt;&gt;"",VLOOKUP(K328,'DON GIA'!$S$1:$U$19,3,0),"")</f>
        <v/>
      </c>
      <c r="N328" s="554" t="str">
        <f>IF(K328&lt;&gt;"",VLOOKUP(K328,'DON GIA'!$S$1:$V$19,4,0),"")</f>
        <v/>
      </c>
      <c r="O328" s="554" t="str">
        <f t="shared" si="131"/>
        <v/>
      </c>
      <c r="P328" s="554" t="str">
        <f t="shared" si="132"/>
        <v/>
      </c>
      <c r="Q328" s="71" t="s">
        <v>35</v>
      </c>
      <c r="R328" s="103"/>
      <c r="S328" s="103"/>
      <c r="T328" s="554" t="str">
        <f>IF(Q328&lt;&gt;"",VLOOKUP(Q328,'DON GIA'!$H$1:$K$103,4,0),"")</f>
        <v/>
      </c>
      <c r="U328" s="554" t="str">
        <f t="shared" si="133"/>
        <v/>
      </c>
      <c r="V328" s="554"/>
      <c r="W328" s="107" t="s">
        <v>1153</v>
      </c>
      <c r="X328" s="103" t="s">
        <v>27</v>
      </c>
      <c r="Y328" s="108">
        <v>11.44</v>
      </c>
      <c r="Z328" s="109"/>
      <c r="AA328" s="554">
        <f>IF(W328&lt;&gt;"",VLOOKUP(W328,'DON GIA'!$A$1:$D$346,4,0),"")</f>
        <v>1238791</v>
      </c>
      <c r="AB328" s="554">
        <f t="shared" si="134"/>
        <v>14171769.039999999</v>
      </c>
      <c r="AC328" s="71"/>
      <c r="AD328" s="71"/>
      <c r="AE328" s="71"/>
      <c r="AF328" s="71"/>
      <c r="AG328" s="71"/>
      <c r="AH328" s="103"/>
      <c r="AI328" s="71"/>
      <c r="AJ328" s="103"/>
      <c r="AK328" s="103"/>
      <c r="AL328" s="554" t="str">
        <f>IF(AI328&lt;&gt;"",VLOOKUP(AI328,'DON GIA'!$M$1:$P$9,4,0),"")</f>
        <v/>
      </c>
      <c r="AM328" s="554" t="str">
        <f t="shared" si="135"/>
        <v/>
      </c>
      <c r="AN328" s="71"/>
      <c r="AO328" s="103"/>
      <c r="AP328" s="602" t="str">
        <f t="shared" ref="AP328:AP391" si="137">IF(C329&lt;&gt;"",O328+P328+U328+AB328+AM328,"")</f>
        <v/>
      </c>
      <c r="AQ328" s="584" t="s">
        <v>1916</v>
      </c>
      <c r="AR328" s="584" t="s">
        <v>1921</v>
      </c>
      <c r="AS328" s="631"/>
    </row>
    <row r="329" spans="1:45" outlineLevel="2">
      <c r="A329" s="72">
        <f t="shared" si="136"/>
        <v>22</v>
      </c>
      <c r="B329" s="552" t="str">
        <f>IF(C329&lt;&gt;"",COUNTA($C$9:C329),"")</f>
        <v/>
      </c>
      <c r="C329" s="552"/>
      <c r="D329" s="71"/>
      <c r="E329" s="103"/>
      <c r="F329" s="103"/>
      <c r="G329" s="103"/>
      <c r="H329" s="103"/>
      <c r="I329" s="103"/>
      <c r="J329" s="103"/>
      <c r="K329" s="107"/>
      <c r="L329" s="105" t="s">
        <v>35</v>
      </c>
      <c r="M329" s="554" t="str">
        <f>IF(K329&lt;&gt;"",VLOOKUP(K329,'DON GIA'!$S$1:$U$19,3,0),"")</f>
        <v/>
      </c>
      <c r="N329" s="554" t="str">
        <f>IF(K329&lt;&gt;"",VLOOKUP(K329,'DON GIA'!$S$1:$V$19,4,0),"")</f>
        <v/>
      </c>
      <c r="O329" s="554" t="str">
        <f t="shared" si="131"/>
        <v/>
      </c>
      <c r="P329" s="554" t="str">
        <f t="shared" si="132"/>
        <v/>
      </c>
      <c r="Q329" s="71" t="s">
        <v>35</v>
      </c>
      <c r="R329" s="103"/>
      <c r="S329" s="103"/>
      <c r="T329" s="554" t="str">
        <f>IF(Q329&lt;&gt;"",VLOOKUP(Q329,'DON GIA'!$H$1:$K$103,4,0),"")</f>
        <v/>
      </c>
      <c r="U329" s="554" t="str">
        <f t="shared" si="133"/>
        <v/>
      </c>
      <c r="V329" s="554"/>
      <c r="W329" s="107" t="s">
        <v>1054</v>
      </c>
      <c r="X329" s="103" t="s">
        <v>27</v>
      </c>
      <c r="Y329" s="108">
        <v>2.82</v>
      </c>
      <c r="Z329" s="109"/>
      <c r="AA329" s="554">
        <f>IF(W329&lt;&gt;"",VLOOKUP(W329,'DON GIA'!$A$1:$D$346,4,0),"")</f>
        <v>1398600</v>
      </c>
      <c r="AB329" s="554">
        <f t="shared" si="134"/>
        <v>3944052</v>
      </c>
      <c r="AC329" s="71"/>
      <c r="AD329" s="71"/>
      <c r="AE329" s="71"/>
      <c r="AF329" s="71"/>
      <c r="AG329" s="71"/>
      <c r="AH329" s="103"/>
      <c r="AI329" s="71"/>
      <c r="AJ329" s="103"/>
      <c r="AK329" s="103"/>
      <c r="AL329" s="554" t="str">
        <f>IF(AI329&lt;&gt;"",VLOOKUP(AI329,'DON GIA'!$M$1:$P$9,4,0),"")</f>
        <v/>
      </c>
      <c r="AM329" s="554" t="str">
        <f t="shared" si="135"/>
        <v/>
      </c>
      <c r="AN329" s="71"/>
      <c r="AO329" s="103"/>
      <c r="AP329" s="602" t="str">
        <f t="shared" si="137"/>
        <v/>
      </c>
      <c r="AQ329" s="587" t="s">
        <v>1920</v>
      </c>
      <c r="AR329" s="587" t="s">
        <v>1922</v>
      </c>
      <c r="AS329" s="632"/>
    </row>
    <row r="330" spans="1:45" outlineLevel="2">
      <c r="A330" s="72">
        <f t="shared" si="136"/>
        <v>22</v>
      </c>
      <c r="B330" s="552" t="str">
        <f>IF(C330&lt;&gt;"",COUNTA($C$9:C330),"")</f>
        <v/>
      </c>
      <c r="C330" s="552"/>
      <c r="D330" s="71"/>
      <c r="E330" s="103"/>
      <c r="F330" s="103"/>
      <c r="G330" s="103"/>
      <c r="H330" s="103"/>
      <c r="I330" s="103"/>
      <c r="J330" s="103"/>
      <c r="K330" s="107"/>
      <c r="L330" s="105" t="s">
        <v>35</v>
      </c>
      <c r="M330" s="554" t="str">
        <f>IF(K330&lt;&gt;"",VLOOKUP(K330,'DON GIA'!$S$1:$U$19,3,0),"")</f>
        <v/>
      </c>
      <c r="N330" s="554" t="str">
        <f>IF(K330&lt;&gt;"",VLOOKUP(K330,'DON GIA'!$S$1:$V$19,4,0),"")</f>
        <v/>
      </c>
      <c r="O330" s="554" t="str">
        <f t="shared" si="131"/>
        <v/>
      </c>
      <c r="P330" s="554" t="str">
        <f t="shared" si="132"/>
        <v/>
      </c>
      <c r="Q330" s="71" t="s">
        <v>35</v>
      </c>
      <c r="R330" s="103"/>
      <c r="S330" s="103"/>
      <c r="T330" s="554" t="str">
        <f>IF(Q330&lt;&gt;"",VLOOKUP(Q330,'DON GIA'!$H$1:$K$103,4,0),"")</f>
        <v/>
      </c>
      <c r="U330" s="554" t="str">
        <f t="shared" si="133"/>
        <v/>
      </c>
      <c r="V330" s="554"/>
      <c r="W330" s="107" t="s">
        <v>1105</v>
      </c>
      <c r="X330" s="103" t="s">
        <v>27</v>
      </c>
      <c r="Y330" s="108">
        <f>1.92+8.16</f>
        <v>10.08</v>
      </c>
      <c r="Z330" s="109"/>
      <c r="AA330" s="554">
        <f>IF(W330&lt;&gt;"",VLOOKUP(W330,'DON GIA'!$A$1:$D$346,4,0),"")</f>
        <v>292949</v>
      </c>
      <c r="AB330" s="554">
        <f t="shared" si="134"/>
        <v>2952925.92</v>
      </c>
      <c r="AC330" s="71"/>
      <c r="AD330" s="71"/>
      <c r="AE330" s="71"/>
      <c r="AF330" s="71"/>
      <c r="AG330" s="71"/>
      <c r="AH330" s="103"/>
      <c r="AI330" s="71"/>
      <c r="AJ330" s="103"/>
      <c r="AK330" s="103"/>
      <c r="AL330" s="554" t="str">
        <f>IF(AI330&lt;&gt;"",VLOOKUP(AI330,'DON GIA'!$M$1:$P$9,4,0),"")</f>
        <v/>
      </c>
      <c r="AM330" s="554" t="str">
        <f t="shared" si="135"/>
        <v/>
      </c>
      <c r="AN330" s="71"/>
      <c r="AO330" s="103"/>
      <c r="AP330" s="602" t="str">
        <f t="shared" si="137"/>
        <v/>
      </c>
      <c r="AQ330" s="107"/>
      <c r="AR330" s="107"/>
      <c r="AS330" s="593"/>
    </row>
    <row r="331" spans="1:45" outlineLevel="2">
      <c r="A331" s="72">
        <f t="shared" si="136"/>
        <v>22</v>
      </c>
      <c r="B331" s="552" t="str">
        <f>IF(C331&lt;&gt;"",COUNTA($C$9:C331),"")</f>
        <v/>
      </c>
      <c r="C331" s="552"/>
      <c r="D331" s="71"/>
      <c r="E331" s="103"/>
      <c r="F331" s="103"/>
      <c r="G331" s="103"/>
      <c r="H331" s="103"/>
      <c r="I331" s="103"/>
      <c r="J331" s="103"/>
      <c r="K331" s="107"/>
      <c r="L331" s="105" t="s">
        <v>35</v>
      </c>
      <c r="M331" s="554" t="str">
        <f>IF(K331&lt;&gt;"",VLOOKUP(K331,'DON GIA'!$S$1:$U$19,3,0),"")</f>
        <v/>
      </c>
      <c r="N331" s="554" t="str">
        <f>IF(K331&lt;&gt;"",VLOOKUP(K331,'DON GIA'!$S$1:$V$19,4,0),"")</f>
        <v/>
      </c>
      <c r="O331" s="554" t="str">
        <f t="shared" si="131"/>
        <v/>
      </c>
      <c r="P331" s="554" t="str">
        <f t="shared" si="132"/>
        <v/>
      </c>
      <c r="Q331" s="71" t="s">
        <v>35</v>
      </c>
      <c r="R331" s="103"/>
      <c r="S331" s="103"/>
      <c r="T331" s="554" t="str">
        <f>IF(Q331&lt;&gt;"",VLOOKUP(Q331,'DON GIA'!$H$1:$K$103,4,0),"")</f>
        <v/>
      </c>
      <c r="U331" s="554" t="str">
        <f t="shared" si="133"/>
        <v/>
      </c>
      <c r="V331" s="554"/>
      <c r="W331" s="107" t="s">
        <v>1130</v>
      </c>
      <c r="X331" s="103" t="s">
        <v>27</v>
      </c>
      <c r="Y331" s="108">
        <v>6.16</v>
      </c>
      <c r="Z331" s="109"/>
      <c r="AA331" s="554">
        <f>IF(W331&lt;&gt;"",VLOOKUP(W331,'DON GIA'!$A$1:$D$346,4,0),"")</f>
        <v>282038</v>
      </c>
      <c r="AB331" s="554">
        <f t="shared" si="134"/>
        <v>1737354.08</v>
      </c>
      <c r="AC331" s="71"/>
      <c r="AD331" s="71"/>
      <c r="AE331" s="71"/>
      <c r="AF331" s="71"/>
      <c r="AG331" s="71"/>
      <c r="AH331" s="103"/>
      <c r="AI331" s="71"/>
      <c r="AJ331" s="103"/>
      <c r="AK331" s="103"/>
      <c r="AL331" s="554" t="str">
        <f>IF(AI331&lt;&gt;"",VLOOKUP(AI331,'DON GIA'!$M$1:$P$9,4,0),"")</f>
        <v/>
      </c>
      <c r="AM331" s="554" t="str">
        <f t="shared" si="135"/>
        <v/>
      </c>
      <c r="AN331" s="71"/>
      <c r="AO331" s="103"/>
      <c r="AP331" s="602" t="str">
        <f t="shared" si="137"/>
        <v/>
      </c>
      <c r="AQ331" s="107"/>
      <c r="AR331" s="107"/>
      <c r="AS331" s="593"/>
    </row>
    <row r="332" spans="1:45" outlineLevel="2">
      <c r="A332" s="72">
        <f t="shared" si="136"/>
        <v>22</v>
      </c>
      <c r="B332" s="552" t="str">
        <f>IF(C332&lt;&gt;"",COUNTA($C$9:C332),"")</f>
        <v/>
      </c>
      <c r="C332" s="552"/>
      <c r="D332" s="71"/>
      <c r="E332" s="103"/>
      <c r="F332" s="103"/>
      <c r="G332" s="103"/>
      <c r="H332" s="103"/>
      <c r="I332" s="103"/>
      <c r="J332" s="103"/>
      <c r="K332" s="107"/>
      <c r="L332" s="105" t="s">
        <v>35</v>
      </c>
      <c r="M332" s="554" t="str">
        <f>IF(K332&lt;&gt;"",VLOOKUP(K332,'DON GIA'!$S$1:$U$19,3,0),"")</f>
        <v/>
      </c>
      <c r="N332" s="554" t="str">
        <f>IF(K332&lt;&gt;"",VLOOKUP(K332,'DON GIA'!$S$1:$V$19,4,0),"")</f>
        <v/>
      </c>
      <c r="O332" s="554" t="str">
        <f t="shared" si="131"/>
        <v/>
      </c>
      <c r="P332" s="554" t="str">
        <f t="shared" si="132"/>
        <v/>
      </c>
      <c r="Q332" s="71" t="s">
        <v>35</v>
      </c>
      <c r="R332" s="103"/>
      <c r="S332" s="103"/>
      <c r="T332" s="554" t="str">
        <f>IF(Q332&lt;&gt;"",VLOOKUP(Q332,'DON GIA'!$H$1:$K$103,4,0),"")</f>
        <v/>
      </c>
      <c r="U332" s="554" t="str">
        <f t="shared" si="133"/>
        <v/>
      </c>
      <c r="V332" s="554"/>
      <c r="W332" s="107" t="s">
        <v>1179</v>
      </c>
      <c r="X332" s="103" t="s">
        <v>27</v>
      </c>
      <c r="Y332" s="108">
        <v>7.28</v>
      </c>
      <c r="Z332" s="109"/>
      <c r="AA332" s="554">
        <f>IF(W332&lt;&gt;"",VLOOKUP(W332,'DON GIA'!$A$1:$D$346,4,0),"")</f>
        <v>330817</v>
      </c>
      <c r="AB332" s="554">
        <f t="shared" si="134"/>
        <v>2408347.7600000002</v>
      </c>
      <c r="AC332" s="71"/>
      <c r="AD332" s="71"/>
      <c r="AE332" s="71"/>
      <c r="AF332" s="71"/>
      <c r="AG332" s="71"/>
      <c r="AH332" s="103"/>
      <c r="AI332" s="71"/>
      <c r="AJ332" s="103"/>
      <c r="AK332" s="103"/>
      <c r="AL332" s="554" t="str">
        <f>IF(AI332&lt;&gt;"",VLOOKUP(AI332,'DON GIA'!$M$1:$P$9,4,0),"")</f>
        <v/>
      </c>
      <c r="AM332" s="554" t="str">
        <f t="shared" si="135"/>
        <v/>
      </c>
      <c r="AN332" s="71"/>
      <c r="AO332" s="103"/>
      <c r="AP332" s="602" t="str">
        <f t="shared" si="137"/>
        <v/>
      </c>
      <c r="AQ332" s="107"/>
      <c r="AR332" s="107"/>
      <c r="AS332" s="593"/>
    </row>
    <row r="333" spans="1:45" outlineLevel="2">
      <c r="A333" s="72">
        <f t="shared" si="136"/>
        <v>22</v>
      </c>
      <c r="B333" s="552" t="str">
        <f>IF(C333&lt;&gt;"",COUNTA($C$9:C333),"")</f>
        <v/>
      </c>
      <c r="C333" s="552"/>
      <c r="D333" s="71"/>
      <c r="E333" s="103"/>
      <c r="F333" s="103"/>
      <c r="G333" s="103"/>
      <c r="H333" s="103"/>
      <c r="I333" s="103"/>
      <c r="J333" s="103"/>
      <c r="K333" s="107"/>
      <c r="L333" s="105" t="s">
        <v>35</v>
      </c>
      <c r="M333" s="554" t="str">
        <f>IF(K333&lt;&gt;"",VLOOKUP(K333,'DON GIA'!$S$1:$U$19,3,0),"")</f>
        <v/>
      </c>
      <c r="N333" s="554" t="str">
        <f>IF(K333&lt;&gt;"",VLOOKUP(K333,'DON GIA'!$S$1:$V$19,4,0),"")</f>
        <v/>
      </c>
      <c r="O333" s="554" t="str">
        <f t="shared" si="131"/>
        <v/>
      </c>
      <c r="P333" s="554" t="str">
        <f t="shared" si="132"/>
        <v/>
      </c>
      <c r="Q333" s="71" t="s">
        <v>35</v>
      </c>
      <c r="R333" s="103"/>
      <c r="S333" s="103"/>
      <c r="T333" s="554" t="str">
        <f>IF(Q333&lt;&gt;"",VLOOKUP(Q333,'DON GIA'!$H$1:$K$103,4,0),"")</f>
        <v/>
      </c>
      <c r="U333" s="554" t="str">
        <f t="shared" si="133"/>
        <v/>
      </c>
      <c r="V333" s="554"/>
      <c r="W333" s="107" t="s">
        <v>1108</v>
      </c>
      <c r="X333" s="103" t="s">
        <v>27</v>
      </c>
      <c r="Y333" s="108">
        <v>7.6</v>
      </c>
      <c r="Z333" s="109"/>
      <c r="AA333" s="554">
        <f>IF(W333&lt;&gt;"",VLOOKUP(W333,'DON GIA'!$A$1:$D$346,4,0),"")</f>
        <v>282038</v>
      </c>
      <c r="AB333" s="554">
        <f t="shared" si="134"/>
        <v>2143488.7999999998</v>
      </c>
      <c r="AC333" s="71"/>
      <c r="AD333" s="71"/>
      <c r="AE333" s="71"/>
      <c r="AF333" s="71"/>
      <c r="AG333" s="71"/>
      <c r="AH333" s="103"/>
      <c r="AI333" s="71"/>
      <c r="AJ333" s="103"/>
      <c r="AK333" s="103"/>
      <c r="AL333" s="554" t="str">
        <f>IF(AI333&lt;&gt;"",VLOOKUP(AI333,'DON GIA'!$M$1:$P$9,4,0),"")</f>
        <v/>
      </c>
      <c r="AM333" s="554" t="str">
        <f t="shared" si="135"/>
        <v/>
      </c>
      <c r="AN333" s="71"/>
      <c r="AO333" s="103"/>
      <c r="AP333" s="602" t="str">
        <f t="shared" si="137"/>
        <v/>
      </c>
      <c r="AQ333" s="107"/>
      <c r="AR333" s="107"/>
      <c r="AS333" s="593"/>
    </row>
    <row r="334" spans="1:45" outlineLevel="2">
      <c r="A334" s="72">
        <f t="shared" si="136"/>
        <v>22</v>
      </c>
      <c r="B334" s="552" t="str">
        <f>IF(C334&lt;&gt;"",COUNTA($C$9:C334),"")</f>
        <v/>
      </c>
      <c r="C334" s="552"/>
      <c r="D334" s="71"/>
      <c r="E334" s="103"/>
      <c r="F334" s="103"/>
      <c r="G334" s="103"/>
      <c r="H334" s="103"/>
      <c r="I334" s="103"/>
      <c r="J334" s="103"/>
      <c r="K334" s="107"/>
      <c r="L334" s="105" t="s">
        <v>35</v>
      </c>
      <c r="M334" s="554" t="str">
        <f>IF(K334&lt;&gt;"",VLOOKUP(K334,'DON GIA'!$S$1:$U$19,3,0),"")</f>
        <v/>
      </c>
      <c r="N334" s="554" t="str">
        <f>IF(K334&lt;&gt;"",VLOOKUP(K334,'DON GIA'!$S$1:$V$19,4,0),"")</f>
        <v/>
      </c>
      <c r="O334" s="554" t="str">
        <f t="shared" si="131"/>
        <v/>
      </c>
      <c r="P334" s="554" t="str">
        <f t="shared" si="132"/>
        <v/>
      </c>
      <c r="Q334" s="71" t="s">
        <v>35</v>
      </c>
      <c r="R334" s="103"/>
      <c r="S334" s="103"/>
      <c r="T334" s="554" t="str">
        <f>IF(Q334&lt;&gt;"",VLOOKUP(Q334,'DON GIA'!$H$1:$K$103,4,0),"")</f>
        <v/>
      </c>
      <c r="U334" s="554" t="str">
        <f t="shared" si="133"/>
        <v/>
      </c>
      <c r="V334" s="554"/>
      <c r="W334" s="107" t="s">
        <v>1107</v>
      </c>
      <c r="X334" s="103" t="s">
        <v>27</v>
      </c>
      <c r="Y334" s="108">
        <v>98.96</v>
      </c>
      <c r="Z334" s="109"/>
      <c r="AA334" s="554">
        <f>IF(W334&lt;&gt;"",VLOOKUP(W334,'DON GIA'!$A$1:$D$346,4,0),"")</f>
        <v>109890</v>
      </c>
      <c r="AB334" s="554">
        <f t="shared" si="134"/>
        <v>10874714.399999999</v>
      </c>
      <c r="AC334" s="71"/>
      <c r="AD334" s="71"/>
      <c r="AE334" s="71"/>
      <c r="AF334" s="71"/>
      <c r="AG334" s="71"/>
      <c r="AH334" s="103"/>
      <c r="AI334" s="71"/>
      <c r="AJ334" s="103"/>
      <c r="AK334" s="103"/>
      <c r="AL334" s="554" t="str">
        <f>IF(AI334&lt;&gt;"",VLOOKUP(AI334,'DON GIA'!$M$1:$P$9,4,0),"")</f>
        <v/>
      </c>
      <c r="AM334" s="554" t="str">
        <f t="shared" si="135"/>
        <v/>
      </c>
      <c r="AN334" s="71"/>
      <c r="AO334" s="103"/>
      <c r="AP334" s="602" t="str">
        <f t="shared" si="137"/>
        <v/>
      </c>
      <c r="AQ334" s="107"/>
      <c r="AR334" s="107"/>
      <c r="AS334" s="593"/>
    </row>
    <row r="335" spans="1:45" ht="37.5" outlineLevel="2">
      <c r="A335" s="72">
        <f t="shared" si="136"/>
        <v>22</v>
      </c>
      <c r="B335" s="552" t="str">
        <f>IF(C335&lt;&gt;"",COUNTA($C$9:C335),"")</f>
        <v/>
      </c>
      <c r="C335" s="552"/>
      <c r="D335" s="71"/>
      <c r="E335" s="103"/>
      <c r="F335" s="103"/>
      <c r="G335" s="103"/>
      <c r="H335" s="103"/>
      <c r="I335" s="103"/>
      <c r="J335" s="103"/>
      <c r="K335" s="107"/>
      <c r="L335" s="105" t="s">
        <v>35</v>
      </c>
      <c r="M335" s="554" t="str">
        <f>IF(K335&lt;&gt;"",VLOOKUP(K335,'DON GIA'!$S$1:$U$19,3,0),"")</f>
        <v/>
      </c>
      <c r="N335" s="554" t="str">
        <f>IF(K335&lt;&gt;"",VLOOKUP(K335,'DON GIA'!$S$1:$V$19,4,0),"")</f>
        <v/>
      </c>
      <c r="O335" s="554" t="str">
        <f t="shared" si="131"/>
        <v/>
      </c>
      <c r="P335" s="554" t="str">
        <f t="shared" si="132"/>
        <v/>
      </c>
      <c r="Q335" s="71" t="s">
        <v>35</v>
      </c>
      <c r="R335" s="103"/>
      <c r="S335" s="103"/>
      <c r="T335" s="554" t="str">
        <f>IF(Q335&lt;&gt;"",VLOOKUP(Q335,'DON GIA'!$H$1:$K$103,4,0),"")</f>
        <v/>
      </c>
      <c r="U335" s="554" t="str">
        <f t="shared" si="133"/>
        <v/>
      </c>
      <c r="V335" s="554"/>
      <c r="W335" s="107" t="s">
        <v>1049</v>
      </c>
      <c r="X335" s="103" t="s">
        <v>42</v>
      </c>
      <c r="Y335" s="108">
        <v>1</v>
      </c>
      <c r="Z335" s="109"/>
      <c r="AA335" s="554">
        <f>IF(W335&lt;&gt;"",VLOOKUP(W335,'DON GIA'!$A$1:$D$346,4,0),"")</f>
        <v>3793079</v>
      </c>
      <c r="AB335" s="554">
        <f t="shared" si="134"/>
        <v>3793079</v>
      </c>
      <c r="AC335" s="71"/>
      <c r="AD335" s="71"/>
      <c r="AE335" s="71"/>
      <c r="AF335" s="71"/>
      <c r="AG335" s="71"/>
      <c r="AH335" s="103"/>
      <c r="AI335" s="71"/>
      <c r="AJ335" s="103"/>
      <c r="AK335" s="103"/>
      <c r="AL335" s="554" t="str">
        <f>IF(AI335&lt;&gt;"",VLOOKUP(AI335,'DON GIA'!$M$1:$P$9,4,0),"")</f>
        <v/>
      </c>
      <c r="AM335" s="554" t="str">
        <f t="shared" si="135"/>
        <v/>
      </c>
      <c r="AN335" s="71"/>
      <c r="AO335" s="103"/>
      <c r="AP335" s="602" t="str">
        <f t="shared" si="137"/>
        <v/>
      </c>
      <c r="AQ335" s="107"/>
      <c r="AR335" s="107"/>
      <c r="AS335" s="593"/>
    </row>
    <row r="336" spans="1:45" outlineLevel="2">
      <c r="A336" s="72">
        <f t="shared" si="136"/>
        <v>22</v>
      </c>
      <c r="B336" s="552" t="str">
        <f>IF(C336&lt;&gt;"",COUNTA($C$9:C336),"")</f>
        <v/>
      </c>
      <c r="C336" s="552"/>
      <c r="D336" s="71"/>
      <c r="E336" s="103"/>
      <c r="F336" s="103"/>
      <c r="G336" s="103"/>
      <c r="H336" s="103"/>
      <c r="I336" s="103"/>
      <c r="J336" s="103"/>
      <c r="K336" s="107"/>
      <c r="L336" s="105" t="s">
        <v>35</v>
      </c>
      <c r="M336" s="554" t="str">
        <f>IF(K336&lt;&gt;"",VLOOKUP(K336,'DON GIA'!$S$1:$U$19,3,0),"")</f>
        <v/>
      </c>
      <c r="N336" s="554" t="str">
        <f>IF(K336&lt;&gt;"",VLOOKUP(K336,'DON GIA'!$S$1:$V$19,4,0),"")</f>
        <v/>
      </c>
      <c r="O336" s="554" t="str">
        <f t="shared" si="131"/>
        <v/>
      </c>
      <c r="P336" s="554" t="str">
        <f t="shared" si="132"/>
        <v/>
      </c>
      <c r="Q336" s="71" t="s">
        <v>35</v>
      </c>
      <c r="R336" s="103"/>
      <c r="S336" s="103"/>
      <c r="T336" s="554" t="str">
        <f>IF(Q336&lt;&gt;"",VLOOKUP(Q336,'DON GIA'!$H$1:$K$103,4,0),"")</f>
        <v/>
      </c>
      <c r="U336" s="554" t="str">
        <f t="shared" si="133"/>
        <v/>
      </c>
      <c r="V336" s="554"/>
      <c r="W336" s="107" t="s">
        <v>35</v>
      </c>
      <c r="X336" s="103"/>
      <c r="Y336" s="108"/>
      <c r="Z336" s="109"/>
      <c r="AA336" s="554" t="str">
        <f>IF(W336&lt;&gt;"",VLOOKUP(W336,'DON GIA'!$A$1:$D$346,4,0),"")</f>
        <v/>
      </c>
      <c r="AB336" s="554" t="str">
        <f t="shared" si="134"/>
        <v/>
      </c>
      <c r="AC336" s="71"/>
      <c r="AD336" s="71"/>
      <c r="AE336" s="71"/>
      <c r="AF336" s="71"/>
      <c r="AG336" s="71"/>
      <c r="AH336" s="103"/>
      <c r="AI336" s="71"/>
      <c r="AJ336" s="103"/>
      <c r="AK336" s="103"/>
      <c r="AL336" s="554" t="str">
        <f>IF(AI336&lt;&gt;"",VLOOKUP(AI336,'DON GIA'!$M$1:$P$9,4,0),"")</f>
        <v/>
      </c>
      <c r="AM336" s="554" t="str">
        <f t="shared" si="135"/>
        <v/>
      </c>
      <c r="AN336" s="71"/>
      <c r="AO336" s="103"/>
      <c r="AP336" s="602" t="str">
        <f t="shared" si="137"/>
        <v/>
      </c>
      <c r="AQ336" s="107"/>
      <c r="AR336" s="107"/>
      <c r="AS336" s="593"/>
    </row>
    <row r="337" spans="1:45" outlineLevel="1">
      <c r="A337" s="84" t="s">
        <v>2137</v>
      </c>
      <c r="B337" s="552"/>
      <c r="C337" s="552"/>
      <c r="D337" s="61"/>
      <c r="E337" s="162"/>
      <c r="F337" s="103"/>
      <c r="G337" s="162"/>
      <c r="H337" s="162"/>
      <c r="I337" s="162"/>
      <c r="J337" s="162"/>
      <c r="K337" s="129"/>
      <c r="L337" s="167">
        <f>SUBTOTAL(9,L338:L344)</f>
        <v>372.1</v>
      </c>
      <c r="M337" s="553"/>
      <c r="N337" s="553"/>
      <c r="O337" s="553">
        <f>SUBTOTAL(9,O338:O344)</f>
        <v>624755900</v>
      </c>
      <c r="P337" s="553">
        <f>SUBTOTAL(9,P338:P344)</f>
        <v>0</v>
      </c>
      <c r="Q337" s="61"/>
      <c r="R337" s="162"/>
      <c r="S337" s="162">
        <f>SUBTOTAL(9,S338:S344)</f>
        <v>0</v>
      </c>
      <c r="T337" s="553"/>
      <c r="U337" s="553">
        <f>SUBTOTAL(9,U338:U344)</f>
        <v>0</v>
      </c>
      <c r="V337" s="553"/>
      <c r="W337" s="129"/>
      <c r="X337" s="162"/>
      <c r="Y337" s="169">
        <f>SUBTOTAL(9,Y338:Y344)</f>
        <v>277.83</v>
      </c>
      <c r="Z337" s="170">
        <f>SUBTOTAL(9,Z338:Z344)</f>
        <v>0</v>
      </c>
      <c r="AA337" s="553"/>
      <c r="AB337" s="553">
        <f>SUBTOTAL(9,AB338:AB344)</f>
        <v>81981520.739999995</v>
      </c>
      <c r="AC337" s="71"/>
      <c r="AD337" s="71"/>
      <c r="AE337" s="71"/>
      <c r="AF337" s="71"/>
      <c r="AG337" s="71"/>
      <c r="AH337" s="103"/>
      <c r="AI337" s="61"/>
      <c r="AJ337" s="162"/>
      <c r="AK337" s="162">
        <f>SUBTOTAL(9,AK338:AK344)</f>
        <v>0</v>
      </c>
      <c r="AL337" s="553"/>
      <c r="AM337" s="553">
        <f>SUBTOTAL(9,AM338:AM344)</f>
        <v>0</v>
      </c>
      <c r="AN337" s="61"/>
      <c r="AO337" s="162">
        <f>SUBTOTAL(9,AO338:AO344)</f>
        <v>0</v>
      </c>
      <c r="AP337" s="602">
        <f t="shared" si="137"/>
        <v>706737420.74000001</v>
      </c>
      <c r="AQ337" s="111"/>
      <c r="AR337" s="111"/>
      <c r="AS337" s="628"/>
    </row>
    <row r="338" spans="1:45" ht="56.25" outlineLevel="2">
      <c r="A338" s="72">
        <f>IF(B338&lt;&gt;"",B338,A336)</f>
        <v>23</v>
      </c>
      <c r="B338" s="552">
        <f>IF(C338&lt;&gt;"",COUNTA($C$9:C338),"")</f>
        <v>23</v>
      </c>
      <c r="C338" s="552">
        <v>452</v>
      </c>
      <c r="D338" s="61" t="s">
        <v>309</v>
      </c>
      <c r="E338" s="103">
        <v>3</v>
      </c>
      <c r="F338" s="103"/>
      <c r="G338" s="103">
        <v>445</v>
      </c>
      <c r="H338" s="103">
        <v>79</v>
      </c>
      <c r="I338" s="103" t="s">
        <v>223</v>
      </c>
      <c r="J338" s="103" t="s">
        <v>224</v>
      </c>
      <c r="K338" s="107" t="s">
        <v>973</v>
      </c>
      <c r="L338" s="105">
        <v>372.1</v>
      </c>
      <c r="M338" s="554">
        <f>IF(K338&lt;&gt;"",VLOOKUP(K338,'DON GIA'!$S$1:$U$19,3,0),"")</f>
        <v>1679000</v>
      </c>
      <c r="N338" s="554">
        <f>IF(K338&lt;&gt;"",VLOOKUP(K338,'DON GIA'!$S$1:$V$19,4,0),"")</f>
        <v>0</v>
      </c>
      <c r="O338" s="554">
        <f t="shared" ref="O338:O344" si="138">IF(K338&lt;&gt;"",L338*M338,"")</f>
        <v>624755900</v>
      </c>
      <c r="P338" s="554">
        <f t="shared" ref="P338:P344" si="139">IF(K338&lt;&gt;"",L338*N338,"")</f>
        <v>0</v>
      </c>
      <c r="Q338" s="71" t="s">
        <v>35</v>
      </c>
      <c r="R338" s="103"/>
      <c r="S338" s="103"/>
      <c r="T338" s="554" t="str">
        <f>IF(Q338&lt;&gt;"",VLOOKUP(Q338,'DON GIA'!$H$1:$K$103,4,0),"")</f>
        <v/>
      </c>
      <c r="U338" s="554" t="str">
        <f t="shared" ref="U338:U344" si="140">IF(Q338&lt;&gt;"",IF(ISNUMBER(T338),S338*T338,""),"")</f>
        <v/>
      </c>
      <c r="V338" s="554"/>
      <c r="W338" s="107" t="s">
        <v>1191</v>
      </c>
      <c r="X338" s="103" t="s">
        <v>27</v>
      </c>
      <c r="Y338" s="108">
        <v>277.83</v>
      </c>
      <c r="Z338" s="109"/>
      <c r="AA338" s="554">
        <f>IF(W338&lt;&gt;"",VLOOKUP(W338,'DON GIA'!$A$1:$D$346,4,0),"")</f>
        <v>295078</v>
      </c>
      <c r="AB338" s="554">
        <f t="shared" ref="AB338:AB344" si="141">IF(W338&lt;&gt;"",IF(ISNUMBER(AA338),Y338*AA338,""),"")</f>
        <v>81981520.739999995</v>
      </c>
      <c r="AC338" s="71"/>
      <c r="AD338" s="71"/>
      <c r="AE338" s="71"/>
      <c r="AF338" s="71"/>
      <c r="AG338" s="71"/>
      <c r="AH338" s="103"/>
      <c r="AI338" s="71"/>
      <c r="AJ338" s="103"/>
      <c r="AK338" s="103"/>
      <c r="AL338" s="554" t="str">
        <f>IF(AI338&lt;&gt;"",VLOOKUP(AI338,'DON GIA'!$M$1:$P$9,4,0),"")</f>
        <v/>
      </c>
      <c r="AM338" s="554" t="str">
        <f t="shared" ref="AM338:AM344" si="142">IF(AI338&lt;&gt;"",AK338*AL338,"")</f>
        <v/>
      </c>
      <c r="AN338" s="71"/>
      <c r="AO338" s="103"/>
      <c r="AP338" s="602" t="str">
        <f t="shared" si="137"/>
        <v/>
      </c>
      <c r="AQ338" s="111" t="s">
        <v>737</v>
      </c>
      <c r="AR338" s="111" t="s">
        <v>1912</v>
      </c>
      <c r="AS338" s="628"/>
    </row>
    <row r="339" spans="1:45" ht="228.75" outlineLevel="2">
      <c r="A339" s="72">
        <f t="shared" ref="A339:A344" si="143">IF(B339&lt;&gt;"",B339,A338)</f>
        <v>23</v>
      </c>
      <c r="B339" s="552" t="str">
        <f>IF(C339&lt;&gt;"",COUNTA($C$9:C339),"")</f>
        <v/>
      </c>
      <c r="C339" s="552"/>
      <c r="D339" s="71" t="s">
        <v>310</v>
      </c>
      <c r="E339" s="103"/>
      <c r="F339" s="103"/>
      <c r="G339" s="103"/>
      <c r="H339" s="103"/>
      <c r="I339" s="103"/>
      <c r="J339" s="103"/>
      <c r="K339" s="107"/>
      <c r="L339" s="105" t="s">
        <v>35</v>
      </c>
      <c r="M339" s="554" t="str">
        <f>IF(K339&lt;&gt;"",VLOOKUP(K339,'DON GIA'!$S$1:$U$19,3,0),"")</f>
        <v/>
      </c>
      <c r="N339" s="554" t="str">
        <f>IF(K339&lt;&gt;"",VLOOKUP(K339,'DON GIA'!$S$1:$V$19,4,0),"")</f>
        <v/>
      </c>
      <c r="O339" s="554" t="str">
        <f t="shared" si="138"/>
        <v/>
      </c>
      <c r="P339" s="554" t="str">
        <f t="shared" si="139"/>
        <v/>
      </c>
      <c r="Q339" s="71" t="s">
        <v>35</v>
      </c>
      <c r="R339" s="103"/>
      <c r="S339" s="103"/>
      <c r="T339" s="554" t="str">
        <f>IF(Q339&lt;&gt;"",VLOOKUP(Q339,'DON GIA'!$H$1:$K$103,4,0),"")</f>
        <v/>
      </c>
      <c r="U339" s="554" t="str">
        <f t="shared" si="140"/>
        <v/>
      </c>
      <c r="V339" s="554"/>
      <c r="W339" s="107" t="s">
        <v>35</v>
      </c>
      <c r="X339" s="103"/>
      <c r="Y339" s="108"/>
      <c r="Z339" s="109"/>
      <c r="AA339" s="554" t="str">
        <f>IF(W339&lt;&gt;"",VLOOKUP(W339,'DON GIA'!$A$1:$D$346,4,0),"")</f>
        <v/>
      </c>
      <c r="AB339" s="554" t="str">
        <f t="shared" si="141"/>
        <v/>
      </c>
      <c r="AC339" s="71"/>
      <c r="AD339" s="71"/>
      <c r="AE339" s="71"/>
      <c r="AF339" s="71"/>
      <c r="AG339" s="71"/>
      <c r="AH339" s="103"/>
      <c r="AI339" s="71"/>
      <c r="AJ339" s="103"/>
      <c r="AK339" s="103"/>
      <c r="AL339" s="554" t="str">
        <f>IF(AI339&lt;&gt;"",VLOOKUP(AI339,'DON GIA'!$M$1:$P$9,4,0),"")</f>
        <v/>
      </c>
      <c r="AM339" s="554" t="str">
        <f t="shared" si="142"/>
        <v/>
      </c>
      <c r="AN339" s="71"/>
      <c r="AO339" s="103"/>
      <c r="AP339" s="602" t="str">
        <f t="shared" si="137"/>
        <v/>
      </c>
      <c r="AQ339" s="59" t="s">
        <v>738</v>
      </c>
      <c r="AR339" s="59" t="s">
        <v>1918</v>
      </c>
      <c r="AS339" s="629"/>
    </row>
    <row r="340" spans="1:45" ht="112.5" outlineLevel="2">
      <c r="A340" s="72">
        <f t="shared" si="143"/>
        <v>23</v>
      </c>
      <c r="B340" s="552" t="str">
        <f>IF(C340&lt;&gt;"",COUNTA($C$9:C340),"")</f>
        <v/>
      </c>
      <c r="C340" s="552"/>
      <c r="D340" s="71" t="s">
        <v>106</v>
      </c>
      <c r="E340" s="103"/>
      <c r="F340" s="103"/>
      <c r="G340" s="103"/>
      <c r="H340" s="103"/>
      <c r="I340" s="103"/>
      <c r="J340" s="103"/>
      <c r="K340" s="107"/>
      <c r="L340" s="105" t="s">
        <v>35</v>
      </c>
      <c r="M340" s="554" t="str">
        <f>IF(K340&lt;&gt;"",VLOOKUP(K340,'DON GIA'!$S$1:$U$19,3,0),"")</f>
        <v/>
      </c>
      <c r="N340" s="554" t="str">
        <f>IF(K340&lt;&gt;"",VLOOKUP(K340,'DON GIA'!$S$1:$V$19,4,0),"")</f>
        <v/>
      </c>
      <c r="O340" s="554" t="str">
        <f t="shared" si="138"/>
        <v/>
      </c>
      <c r="P340" s="554" t="str">
        <f t="shared" si="139"/>
        <v/>
      </c>
      <c r="Q340" s="71" t="s">
        <v>35</v>
      </c>
      <c r="R340" s="103"/>
      <c r="S340" s="103"/>
      <c r="T340" s="554" t="str">
        <f>IF(Q340&lt;&gt;"",VLOOKUP(Q340,'DON GIA'!$H$1:$K$103,4,0),"")</f>
        <v/>
      </c>
      <c r="U340" s="554" t="str">
        <f t="shared" si="140"/>
        <v/>
      </c>
      <c r="V340" s="554"/>
      <c r="W340" s="107" t="s">
        <v>35</v>
      </c>
      <c r="X340" s="103"/>
      <c r="Y340" s="108"/>
      <c r="Z340" s="109"/>
      <c r="AA340" s="554" t="str">
        <f>IF(W340&lt;&gt;"",VLOOKUP(W340,'DON GIA'!$A$1:$D$346,4,0),"")</f>
        <v/>
      </c>
      <c r="AB340" s="554" t="str">
        <f t="shared" si="141"/>
        <v/>
      </c>
      <c r="AC340" s="71"/>
      <c r="AD340" s="71"/>
      <c r="AE340" s="71"/>
      <c r="AF340" s="71"/>
      <c r="AG340" s="71"/>
      <c r="AH340" s="103"/>
      <c r="AI340" s="71"/>
      <c r="AJ340" s="103"/>
      <c r="AK340" s="103"/>
      <c r="AL340" s="554" t="str">
        <f>IF(AI340&lt;&gt;"",VLOOKUP(AI340,'DON GIA'!$M$1:$P$9,4,0),"")</f>
        <v/>
      </c>
      <c r="AM340" s="554" t="str">
        <f t="shared" si="142"/>
        <v/>
      </c>
      <c r="AN340" s="71"/>
      <c r="AO340" s="103"/>
      <c r="AP340" s="602" t="str">
        <f t="shared" si="137"/>
        <v/>
      </c>
      <c r="AQ340" s="59" t="s">
        <v>739</v>
      </c>
      <c r="AR340" s="59" t="s">
        <v>1914</v>
      </c>
      <c r="AS340" s="629"/>
    </row>
    <row r="341" spans="1:45" ht="75" outlineLevel="2">
      <c r="A341" s="72">
        <f t="shared" si="143"/>
        <v>23</v>
      </c>
      <c r="B341" s="552" t="str">
        <f>IF(C341&lt;&gt;"",COUNTA($C$9:C341),"")</f>
        <v/>
      </c>
      <c r="C341" s="552"/>
      <c r="D341" s="71"/>
      <c r="E341" s="103"/>
      <c r="F341" s="103"/>
      <c r="G341" s="103"/>
      <c r="H341" s="103"/>
      <c r="I341" s="103"/>
      <c r="J341" s="103"/>
      <c r="K341" s="107"/>
      <c r="L341" s="105" t="s">
        <v>35</v>
      </c>
      <c r="M341" s="554" t="str">
        <f>IF(K341&lt;&gt;"",VLOOKUP(K341,'DON GIA'!$S$1:$U$19,3,0),"")</f>
        <v/>
      </c>
      <c r="N341" s="554" t="str">
        <f>IF(K341&lt;&gt;"",VLOOKUP(K341,'DON GIA'!$S$1:$V$19,4,0),"")</f>
        <v/>
      </c>
      <c r="O341" s="554" t="str">
        <f t="shared" si="138"/>
        <v/>
      </c>
      <c r="P341" s="554" t="str">
        <f t="shared" si="139"/>
        <v/>
      </c>
      <c r="Q341" s="71" t="s">
        <v>35</v>
      </c>
      <c r="R341" s="103"/>
      <c r="S341" s="103"/>
      <c r="T341" s="554" t="str">
        <f>IF(Q341&lt;&gt;"",VLOOKUP(Q341,'DON GIA'!$H$1:$K$103,4,0),"")</f>
        <v/>
      </c>
      <c r="U341" s="554" t="str">
        <f t="shared" si="140"/>
        <v/>
      </c>
      <c r="V341" s="554"/>
      <c r="W341" s="107"/>
      <c r="X341" s="103"/>
      <c r="Y341" s="108"/>
      <c r="Z341" s="109"/>
      <c r="AA341" s="554" t="str">
        <f>IF(W341&lt;&gt;"",VLOOKUP(W341,'DON GIA'!$A$1:$D$346,4,0),"")</f>
        <v/>
      </c>
      <c r="AB341" s="554" t="str">
        <f t="shared" si="141"/>
        <v/>
      </c>
      <c r="AC341" s="71"/>
      <c r="AD341" s="71"/>
      <c r="AE341" s="71"/>
      <c r="AF341" s="71"/>
      <c r="AG341" s="71"/>
      <c r="AH341" s="103"/>
      <c r="AI341" s="71"/>
      <c r="AJ341" s="103"/>
      <c r="AK341" s="103"/>
      <c r="AL341" s="554" t="str">
        <f>IF(AI341&lt;&gt;"",VLOOKUP(AI341,'DON GIA'!$M$1:$P$9,4,0),"")</f>
        <v/>
      </c>
      <c r="AM341" s="554" t="str">
        <f t="shared" si="142"/>
        <v/>
      </c>
      <c r="AN341" s="71"/>
      <c r="AO341" s="103"/>
      <c r="AP341" s="602" t="str">
        <f t="shared" si="137"/>
        <v/>
      </c>
      <c r="AQ341" s="59" t="s">
        <v>355</v>
      </c>
      <c r="AR341" s="59" t="s">
        <v>1934</v>
      </c>
      <c r="AS341" s="629"/>
    </row>
    <row r="342" spans="1:45" ht="75" outlineLevel="2">
      <c r="A342" s="72">
        <f t="shared" si="143"/>
        <v>23</v>
      </c>
      <c r="B342" s="552" t="str">
        <f>IF(C342&lt;&gt;"",COUNTA($C$9:C342),"")</f>
        <v/>
      </c>
      <c r="C342" s="552"/>
      <c r="D342" s="71"/>
      <c r="E342" s="103"/>
      <c r="F342" s="103"/>
      <c r="G342" s="103"/>
      <c r="H342" s="103"/>
      <c r="I342" s="103"/>
      <c r="J342" s="103"/>
      <c r="K342" s="107"/>
      <c r="L342" s="105" t="s">
        <v>35</v>
      </c>
      <c r="M342" s="554" t="str">
        <f>IF(K342&lt;&gt;"",VLOOKUP(K342,'DON GIA'!$S$1:$U$19,3,0),"")</f>
        <v/>
      </c>
      <c r="N342" s="554" t="str">
        <f>IF(K342&lt;&gt;"",VLOOKUP(K342,'DON GIA'!$S$1:$V$19,4,0),"")</f>
        <v/>
      </c>
      <c r="O342" s="554" t="str">
        <f t="shared" si="138"/>
        <v/>
      </c>
      <c r="P342" s="554" t="str">
        <f t="shared" si="139"/>
        <v/>
      </c>
      <c r="Q342" s="71" t="s">
        <v>35</v>
      </c>
      <c r="R342" s="103"/>
      <c r="S342" s="103"/>
      <c r="T342" s="554" t="str">
        <f>IF(Q342&lt;&gt;"",VLOOKUP(Q342,'DON GIA'!$H$1:$K$103,4,0),"")</f>
        <v/>
      </c>
      <c r="U342" s="554" t="str">
        <f t="shared" si="140"/>
        <v/>
      </c>
      <c r="V342" s="554"/>
      <c r="W342" s="107"/>
      <c r="X342" s="103"/>
      <c r="Y342" s="108"/>
      <c r="Z342" s="109"/>
      <c r="AA342" s="554" t="str">
        <f>IF(W342&lt;&gt;"",VLOOKUP(W342,'DON GIA'!$A$1:$D$346,4,0),"")</f>
        <v/>
      </c>
      <c r="AB342" s="554" t="str">
        <f t="shared" si="141"/>
        <v/>
      </c>
      <c r="AC342" s="71"/>
      <c r="AD342" s="71"/>
      <c r="AE342" s="71"/>
      <c r="AF342" s="71"/>
      <c r="AG342" s="71"/>
      <c r="AH342" s="103"/>
      <c r="AI342" s="71"/>
      <c r="AJ342" s="103"/>
      <c r="AK342" s="103"/>
      <c r="AL342" s="554" t="str">
        <f>IF(AI342&lt;&gt;"",VLOOKUP(AI342,'DON GIA'!$M$1:$P$9,4,0),"")</f>
        <v/>
      </c>
      <c r="AM342" s="554" t="str">
        <f t="shared" si="142"/>
        <v/>
      </c>
      <c r="AN342" s="71"/>
      <c r="AO342" s="103"/>
      <c r="AP342" s="602" t="str">
        <f t="shared" si="137"/>
        <v/>
      </c>
      <c r="AQ342" s="59" t="s">
        <v>349</v>
      </c>
      <c r="AR342" s="59"/>
      <c r="AS342" s="629"/>
    </row>
    <row r="343" spans="1:45" outlineLevel="2">
      <c r="A343" s="72">
        <f t="shared" si="143"/>
        <v>23</v>
      </c>
      <c r="B343" s="552" t="str">
        <f>IF(C343&lt;&gt;"",COUNTA($C$9:C343),"")</f>
        <v/>
      </c>
      <c r="C343" s="552"/>
      <c r="D343" s="71"/>
      <c r="E343" s="103"/>
      <c r="F343" s="103"/>
      <c r="G343" s="103"/>
      <c r="H343" s="103"/>
      <c r="I343" s="103"/>
      <c r="J343" s="103"/>
      <c r="K343" s="107"/>
      <c r="L343" s="105" t="s">
        <v>35</v>
      </c>
      <c r="M343" s="554" t="str">
        <f>IF(K343&lt;&gt;"",VLOOKUP(K343,'DON GIA'!$S$1:$U$19,3,0),"")</f>
        <v/>
      </c>
      <c r="N343" s="554" t="str">
        <f>IF(K343&lt;&gt;"",VLOOKUP(K343,'DON GIA'!$S$1:$V$19,4,0),"")</f>
        <v/>
      </c>
      <c r="O343" s="554" t="str">
        <f t="shared" si="138"/>
        <v/>
      </c>
      <c r="P343" s="554" t="str">
        <f t="shared" si="139"/>
        <v/>
      </c>
      <c r="Q343" s="71" t="s">
        <v>35</v>
      </c>
      <c r="R343" s="103"/>
      <c r="S343" s="103"/>
      <c r="T343" s="554" t="str">
        <f>IF(Q343&lt;&gt;"",VLOOKUP(Q343,'DON GIA'!$H$1:$K$103,4,0),"")</f>
        <v/>
      </c>
      <c r="U343" s="554" t="str">
        <f t="shared" si="140"/>
        <v/>
      </c>
      <c r="V343" s="554"/>
      <c r="W343" s="107"/>
      <c r="X343" s="103"/>
      <c r="Y343" s="108"/>
      <c r="Z343" s="109"/>
      <c r="AA343" s="554" t="str">
        <f>IF(W343&lt;&gt;"",VLOOKUP(W343,'DON GIA'!$A$1:$D$346,4,0),"")</f>
        <v/>
      </c>
      <c r="AB343" s="554" t="str">
        <f t="shared" si="141"/>
        <v/>
      </c>
      <c r="AC343" s="71"/>
      <c r="AD343" s="71"/>
      <c r="AE343" s="71"/>
      <c r="AF343" s="71"/>
      <c r="AG343" s="71"/>
      <c r="AH343" s="103"/>
      <c r="AI343" s="71"/>
      <c r="AJ343" s="103"/>
      <c r="AK343" s="103"/>
      <c r="AL343" s="554" t="str">
        <f>IF(AI343&lt;&gt;"",VLOOKUP(AI343,'DON GIA'!$M$1:$P$9,4,0),"")</f>
        <v/>
      </c>
      <c r="AM343" s="554" t="str">
        <f t="shared" si="142"/>
        <v/>
      </c>
      <c r="AN343" s="71"/>
      <c r="AO343" s="103"/>
      <c r="AP343" s="602" t="str">
        <f t="shared" si="137"/>
        <v/>
      </c>
      <c r="AQ343" s="59" t="s">
        <v>410</v>
      </c>
      <c r="AR343" s="59"/>
      <c r="AS343" s="629"/>
    </row>
    <row r="344" spans="1:45" outlineLevel="2">
      <c r="A344" s="72">
        <f t="shared" si="143"/>
        <v>23</v>
      </c>
      <c r="B344" s="552" t="str">
        <f>IF(C344&lt;&gt;"",COUNTA($C$9:C344),"")</f>
        <v/>
      </c>
      <c r="C344" s="552"/>
      <c r="D344" s="71"/>
      <c r="E344" s="103"/>
      <c r="F344" s="103"/>
      <c r="G344" s="103"/>
      <c r="H344" s="103"/>
      <c r="I344" s="103"/>
      <c r="J344" s="103"/>
      <c r="K344" s="107"/>
      <c r="L344" s="105" t="s">
        <v>35</v>
      </c>
      <c r="M344" s="554" t="str">
        <f>IF(K344&lt;&gt;"",VLOOKUP(K344,'DON GIA'!$S$1:$U$19,3,0),"")</f>
        <v/>
      </c>
      <c r="N344" s="554" t="str">
        <f>IF(K344&lt;&gt;"",VLOOKUP(K344,'DON GIA'!$S$1:$V$19,4,0),"")</f>
        <v/>
      </c>
      <c r="O344" s="554" t="str">
        <f t="shared" si="138"/>
        <v/>
      </c>
      <c r="P344" s="554" t="str">
        <f t="shared" si="139"/>
        <v/>
      </c>
      <c r="Q344" s="71" t="s">
        <v>35</v>
      </c>
      <c r="R344" s="103"/>
      <c r="S344" s="103"/>
      <c r="T344" s="554" t="str">
        <f>IF(Q344&lt;&gt;"",VLOOKUP(Q344,'DON GIA'!$H$1:$K$103,4,0),"")</f>
        <v/>
      </c>
      <c r="U344" s="554" t="str">
        <f t="shared" si="140"/>
        <v/>
      </c>
      <c r="V344" s="554"/>
      <c r="W344" s="107" t="s">
        <v>35</v>
      </c>
      <c r="X344" s="103"/>
      <c r="Y344" s="108"/>
      <c r="Z344" s="109"/>
      <c r="AA344" s="554" t="str">
        <f>IF(W344&lt;&gt;"",VLOOKUP(W344,'DON GIA'!$A$1:$D$346,4,0),"")</f>
        <v/>
      </c>
      <c r="AB344" s="554" t="str">
        <f t="shared" si="141"/>
        <v/>
      </c>
      <c r="AC344" s="71"/>
      <c r="AD344" s="71"/>
      <c r="AE344" s="71"/>
      <c r="AF344" s="71"/>
      <c r="AG344" s="71"/>
      <c r="AH344" s="103"/>
      <c r="AI344" s="71"/>
      <c r="AJ344" s="103"/>
      <c r="AK344" s="103"/>
      <c r="AL344" s="554" t="str">
        <f>IF(AI344&lt;&gt;"",VLOOKUP(AI344,'DON GIA'!$M$1:$P$9,4,0),"")</f>
        <v/>
      </c>
      <c r="AM344" s="554" t="str">
        <f t="shared" si="142"/>
        <v/>
      </c>
      <c r="AN344" s="71"/>
      <c r="AO344" s="103"/>
      <c r="AP344" s="602" t="str">
        <f t="shared" si="137"/>
        <v/>
      </c>
      <c r="AQ344" s="59"/>
      <c r="AR344" s="59"/>
      <c r="AS344" s="629"/>
    </row>
    <row r="345" spans="1:45" outlineLevel="1">
      <c r="A345" s="84" t="s">
        <v>2136</v>
      </c>
      <c r="B345" s="552"/>
      <c r="C345" s="552"/>
      <c r="D345" s="61"/>
      <c r="E345" s="162"/>
      <c r="F345" s="103"/>
      <c r="G345" s="162"/>
      <c r="H345" s="162"/>
      <c r="I345" s="162"/>
      <c r="J345" s="162"/>
      <c r="K345" s="555"/>
      <c r="L345" s="167">
        <f>SUBTOTAL(9,L346:L351)</f>
        <v>32.200000000000003</v>
      </c>
      <c r="M345" s="553"/>
      <c r="N345" s="553"/>
      <c r="O345" s="553">
        <f>SUBTOTAL(9,O346:O351)</f>
        <v>97083000.000000015</v>
      </c>
      <c r="P345" s="553">
        <f>SUBTOTAL(9,P346:P351)</f>
        <v>0</v>
      </c>
      <c r="Q345" s="61"/>
      <c r="R345" s="162"/>
      <c r="S345" s="162">
        <f>SUBTOTAL(9,S346:S351)</f>
        <v>0</v>
      </c>
      <c r="T345" s="553"/>
      <c r="U345" s="553">
        <f>SUBTOTAL(9,U346:U351)</f>
        <v>0</v>
      </c>
      <c r="V345" s="553"/>
      <c r="W345" s="129"/>
      <c r="X345" s="162"/>
      <c r="Y345" s="169">
        <f>SUBTOTAL(9,Y346:Y351)</f>
        <v>0</v>
      </c>
      <c r="Z345" s="170">
        <f>SUBTOTAL(9,Z346:Z351)</f>
        <v>0</v>
      </c>
      <c r="AA345" s="553"/>
      <c r="AB345" s="553">
        <f>SUBTOTAL(9,AB346:AB351)</f>
        <v>0</v>
      </c>
      <c r="AC345" s="71"/>
      <c r="AD345" s="71"/>
      <c r="AE345" s="71"/>
      <c r="AF345" s="71"/>
      <c r="AG345" s="71"/>
      <c r="AH345" s="103"/>
      <c r="AI345" s="61"/>
      <c r="AJ345" s="162"/>
      <c r="AK345" s="162">
        <f>SUBTOTAL(9,AK346:AK351)</f>
        <v>0</v>
      </c>
      <c r="AL345" s="553"/>
      <c r="AM345" s="553">
        <f>SUBTOTAL(9,AM346:AM351)</f>
        <v>0</v>
      </c>
      <c r="AN345" s="61"/>
      <c r="AO345" s="162">
        <f>SUBTOTAL(9,AO346:AO351)</f>
        <v>0</v>
      </c>
      <c r="AP345" s="602">
        <f t="shared" si="137"/>
        <v>97083000.000000015</v>
      </c>
      <c r="AQ345" s="111"/>
      <c r="AR345" s="111"/>
      <c r="AS345" s="628"/>
    </row>
    <row r="346" spans="1:45" ht="75" outlineLevel="2">
      <c r="A346" s="72">
        <f>IF(B346&lt;&gt;"",B346,A344)</f>
        <v>24</v>
      </c>
      <c r="B346" s="552">
        <f>IF(C346&lt;&gt;"",COUNTA($C$9:C346),"")</f>
        <v>24</v>
      </c>
      <c r="C346" s="552">
        <v>463</v>
      </c>
      <c r="D346" s="61" t="s">
        <v>343</v>
      </c>
      <c r="E346" s="103">
        <v>1</v>
      </c>
      <c r="F346" s="103"/>
      <c r="G346" s="103">
        <v>159</v>
      </c>
      <c r="H346" s="103">
        <v>79</v>
      </c>
      <c r="I346" s="103" t="s">
        <v>223</v>
      </c>
      <c r="J346" s="103" t="s">
        <v>2181</v>
      </c>
      <c r="K346" s="556" t="s">
        <v>392</v>
      </c>
      <c r="L346" s="105">
        <v>32.200000000000003</v>
      </c>
      <c r="M346" s="554">
        <f>IF(K346&lt;&gt;"",VLOOKUP(K346,'DON GIA'!$S$1:$U$19,3,0),"")</f>
        <v>3015000</v>
      </c>
      <c r="N346" s="554">
        <f>IF(K346&lt;&gt;"",VLOOKUP(K346,'DON GIA'!$S$1:$V$19,4,0),"")</f>
        <v>0</v>
      </c>
      <c r="O346" s="554">
        <f>IF(K346&lt;&gt;"",L346*M346,"")</f>
        <v>97083000.000000015</v>
      </c>
      <c r="P346" s="554">
        <f>IF(K346&lt;&gt;"",L346*N346,"")</f>
        <v>0</v>
      </c>
      <c r="Q346" s="71" t="s">
        <v>35</v>
      </c>
      <c r="R346" s="103"/>
      <c r="S346" s="103"/>
      <c r="T346" s="554" t="str">
        <f>IF(Q346&lt;&gt;"",VLOOKUP(Q346,'DON GIA'!$H$1:$K$103,4,0),"")</f>
        <v/>
      </c>
      <c r="U346" s="554" t="str">
        <f>IF(Q346&lt;&gt;"",IF(ISNUMBER(T346),S346*T346,""),"")</f>
        <v/>
      </c>
      <c r="V346" s="554"/>
      <c r="W346" s="107"/>
      <c r="X346" s="103"/>
      <c r="Y346" s="108"/>
      <c r="Z346" s="109"/>
      <c r="AA346" s="554" t="str">
        <f>IF(W346&lt;&gt;"",VLOOKUP(W346,'DON GIA'!$A$1:$D$346,4,0),"")</f>
        <v/>
      </c>
      <c r="AB346" s="554" t="str">
        <f>IF(W346&lt;&gt;"",IF(ISNUMBER(AA346),Y346*AA346,""),"")</f>
        <v/>
      </c>
      <c r="AC346" s="71"/>
      <c r="AD346" s="71"/>
      <c r="AE346" s="71"/>
      <c r="AF346" s="71"/>
      <c r="AG346" s="71"/>
      <c r="AH346" s="103"/>
      <c r="AI346" s="71"/>
      <c r="AJ346" s="103"/>
      <c r="AK346" s="103"/>
      <c r="AL346" s="554" t="str">
        <f>IF(AI346&lt;&gt;"",VLOOKUP(AI346,'DON GIA'!$M$1:$P$9,4,0),"")</f>
        <v/>
      </c>
      <c r="AM346" s="554" t="str">
        <f>IF(AI346&lt;&gt;"",AK346*AL346,"")</f>
        <v/>
      </c>
      <c r="AN346" s="71"/>
      <c r="AO346" s="103"/>
      <c r="AP346" s="602" t="str">
        <f t="shared" si="137"/>
        <v/>
      </c>
      <c r="AQ346" s="111" t="s">
        <v>745</v>
      </c>
      <c r="AR346" s="111" t="s">
        <v>1912</v>
      </c>
      <c r="AS346" s="628"/>
    </row>
    <row r="347" spans="1:45" ht="75" outlineLevel="2">
      <c r="A347" s="72">
        <f>IF(B347&lt;&gt;"",B347,A346)</f>
        <v>24</v>
      </c>
      <c r="B347" s="552" t="str">
        <f>IF(C347&lt;&gt;"",COUNTA($C$9:C347),"")</f>
        <v/>
      </c>
      <c r="C347" s="552"/>
      <c r="D347" s="71" t="s">
        <v>411</v>
      </c>
      <c r="E347" s="103"/>
      <c r="F347" s="103"/>
      <c r="G347" s="103"/>
      <c r="H347" s="103"/>
      <c r="I347" s="103"/>
      <c r="J347" s="103"/>
      <c r="K347" s="107"/>
      <c r="L347" s="105" t="s">
        <v>35</v>
      </c>
      <c r="M347" s="554" t="str">
        <f>IF(K347&lt;&gt;"",VLOOKUP(K347,'DON GIA'!$S$1:$U$19,3,0),"")</f>
        <v/>
      </c>
      <c r="N347" s="554" t="str">
        <f>IF(K347&lt;&gt;"",VLOOKUP(K347,'DON GIA'!$S$1:$V$19,4,0),"")</f>
        <v/>
      </c>
      <c r="O347" s="554" t="str">
        <f>IF(K347&lt;&gt;"",L347*M347,"")</f>
        <v/>
      </c>
      <c r="P347" s="554" t="str">
        <f>IF(K347&lt;&gt;"",L347*N347,"")</f>
        <v/>
      </c>
      <c r="Q347" s="71" t="s">
        <v>35</v>
      </c>
      <c r="R347" s="103"/>
      <c r="S347" s="103"/>
      <c r="T347" s="554" t="str">
        <f>IF(Q347&lt;&gt;"",VLOOKUP(Q347,'DON GIA'!$H$1:$K$103,4,0),"")</f>
        <v/>
      </c>
      <c r="U347" s="554" t="str">
        <f>IF(Q347&lt;&gt;"",IF(ISNUMBER(T347),S347*T347,""),"")</f>
        <v/>
      </c>
      <c r="V347" s="554"/>
      <c r="W347" s="107"/>
      <c r="X347" s="103"/>
      <c r="Y347" s="108"/>
      <c r="Z347" s="109"/>
      <c r="AA347" s="554" t="str">
        <f>IF(W347&lt;&gt;"",VLOOKUP(W347,'DON GIA'!$A$1:$D$346,4,0),"")</f>
        <v/>
      </c>
      <c r="AB347" s="554" t="str">
        <f>IF(W347&lt;&gt;"",IF(ISNUMBER(AA347),Y347*AA347,""),"")</f>
        <v/>
      </c>
      <c r="AC347" s="71"/>
      <c r="AD347" s="71"/>
      <c r="AE347" s="71"/>
      <c r="AF347" s="71"/>
      <c r="AG347" s="71"/>
      <c r="AH347" s="103"/>
      <c r="AI347" s="71"/>
      <c r="AJ347" s="103"/>
      <c r="AK347" s="103"/>
      <c r="AL347" s="554" t="str">
        <f>IF(AI347&lt;&gt;"",VLOOKUP(AI347,'DON GIA'!$M$1:$P$9,4,0),"")</f>
        <v/>
      </c>
      <c r="AM347" s="554" t="str">
        <f>IF(AI347&lt;&gt;"",AK347*AL347,"")</f>
        <v/>
      </c>
      <c r="AN347" s="71"/>
      <c r="AO347" s="103"/>
      <c r="AP347" s="602" t="str">
        <f t="shared" si="137"/>
        <v/>
      </c>
      <c r="AQ347" s="59" t="s">
        <v>356</v>
      </c>
      <c r="AR347" s="59" t="s">
        <v>1946</v>
      </c>
      <c r="AS347" s="629"/>
    </row>
    <row r="348" spans="1:45" ht="112.5" outlineLevel="2">
      <c r="A348" s="72">
        <f>IF(B348&lt;&gt;"",B348,A347)</f>
        <v>24</v>
      </c>
      <c r="B348" s="552" t="str">
        <f>IF(C348&lt;&gt;"",COUNTA($C$9:C348),"")</f>
        <v/>
      </c>
      <c r="C348" s="552"/>
      <c r="D348" s="71" t="s">
        <v>412</v>
      </c>
      <c r="E348" s="103"/>
      <c r="F348" s="103"/>
      <c r="G348" s="103"/>
      <c r="H348" s="103"/>
      <c r="I348" s="103"/>
      <c r="J348" s="103"/>
      <c r="K348" s="107"/>
      <c r="L348" s="105" t="s">
        <v>35</v>
      </c>
      <c r="M348" s="554" t="str">
        <f>IF(K348&lt;&gt;"",VLOOKUP(K348,'DON GIA'!$S$1:$U$19,3,0),"")</f>
        <v/>
      </c>
      <c r="N348" s="554" t="str">
        <f>IF(K348&lt;&gt;"",VLOOKUP(K348,'DON GIA'!$S$1:$V$19,4,0),"")</f>
        <v/>
      </c>
      <c r="O348" s="554" t="str">
        <f>IF(K348&lt;&gt;"",L348*M348,"")</f>
        <v/>
      </c>
      <c r="P348" s="554" t="str">
        <f>IF(K348&lt;&gt;"",L348*N348,"")</f>
        <v/>
      </c>
      <c r="Q348" s="71" t="s">
        <v>35</v>
      </c>
      <c r="R348" s="103"/>
      <c r="S348" s="103"/>
      <c r="T348" s="554" t="str">
        <f>IF(Q348&lt;&gt;"",VLOOKUP(Q348,'DON GIA'!$H$1:$K$103,4,0),"")</f>
        <v/>
      </c>
      <c r="U348" s="554" t="str">
        <f>IF(Q348&lt;&gt;"",IF(ISNUMBER(T348),S348*T348,""),"")</f>
        <v/>
      </c>
      <c r="V348" s="554"/>
      <c r="W348" s="107"/>
      <c r="X348" s="103"/>
      <c r="Y348" s="108"/>
      <c r="Z348" s="109"/>
      <c r="AA348" s="554" t="str">
        <f>IF(W348&lt;&gt;"",VLOOKUP(W348,'DON GIA'!$A$1:$D$346,4,0),"")</f>
        <v/>
      </c>
      <c r="AB348" s="554" t="str">
        <f>IF(W348&lt;&gt;"",IF(ISNUMBER(AA348),Y348*AA348,""),"")</f>
        <v/>
      </c>
      <c r="AC348" s="71"/>
      <c r="AD348" s="71"/>
      <c r="AE348" s="71"/>
      <c r="AF348" s="71"/>
      <c r="AG348" s="71"/>
      <c r="AH348" s="103"/>
      <c r="AI348" s="71"/>
      <c r="AJ348" s="103"/>
      <c r="AK348" s="103"/>
      <c r="AL348" s="554" t="str">
        <f>IF(AI348&lt;&gt;"",VLOOKUP(AI348,'DON GIA'!$M$1:$P$9,4,0),"")</f>
        <v/>
      </c>
      <c r="AM348" s="554" t="str">
        <f>IF(AI348&lt;&gt;"",AK348*AL348,"")</f>
        <v/>
      </c>
      <c r="AN348" s="71"/>
      <c r="AO348" s="103"/>
      <c r="AP348" s="602" t="str">
        <f t="shared" si="137"/>
        <v/>
      </c>
      <c r="AQ348" s="59"/>
      <c r="AR348" s="59" t="s">
        <v>1914</v>
      </c>
      <c r="AS348" s="629"/>
    </row>
    <row r="349" spans="1:45" ht="75" outlineLevel="2">
      <c r="A349" s="72">
        <f>IF(B349&lt;&gt;"",B349,A348)</f>
        <v>24</v>
      </c>
      <c r="B349" s="552" t="str">
        <f>IF(C349&lt;&gt;"",COUNTA($C$9:C349),"")</f>
        <v/>
      </c>
      <c r="C349" s="552"/>
      <c r="D349" s="61"/>
      <c r="E349" s="103"/>
      <c r="F349" s="103"/>
      <c r="G349" s="103"/>
      <c r="H349" s="103"/>
      <c r="I349" s="103"/>
      <c r="J349" s="103"/>
      <c r="K349" s="107"/>
      <c r="L349" s="105" t="s">
        <v>35</v>
      </c>
      <c r="M349" s="554"/>
      <c r="N349" s="554"/>
      <c r="O349" s="554"/>
      <c r="P349" s="554"/>
      <c r="Q349" s="71"/>
      <c r="R349" s="103"/>
      <c r="S349" s="103"/>
      <c r="T349" s="554"/>
      <c r="U349" s="554"/>
      <c r="V349" s="554"/>
      <c r="W349" s="107"/>
      <c r="X349" s="103"/>
      <c r="Y349" s="108"/>
      <c r="Z349" s="109"/>
      <c r="AA349" s="554"/>
      <c r="AB349" s="554"/>
      <c r="AC349" s="71"/>
      <c r="AD349" s="71"/>
      <c r="AE349" s="71"/>
      <c r="AF349" s="71"/>
      <c r="AG349" s="71"/>
      <c r="AH349" s="103"/>
      <c r="AI349" s="71"/>
      <c r="AJ349" s="103"/>
      <c r="AK349" s="103"/>
      <c r="AL349" s="554"/>
      <c r="AM349" s="554"/>
      <c r="AN349" s="71"/>
      <c r="AO349" s="103"/>
      <c r="AP349" s="602" t="str">
        <f t="shared" si="137"/>
        <v/>
      </c>
      <c r="AQ349" s="59"/>
      <c r="AR349" s="59" t="s">
        <v>1934</v>
      </c>
      <c r="AS349" s="629"/>
    </row>
    <row r="350" spans="1:45" outlineLevel="2">
      <c r="A350" s="72">
        <f>IF(B350&lt;&gt;"",B350,A349)</f>
        <v>24</v>
      </c>
      <c r="B350" s="552" t="str">
        <f>IF(C350&lt;&gt;"",COUNTA($C$9:C350),"")</f>
        <v/>
      </c>
      <c r="C350" s="552"/>
      <c r="D350" s="61"/>
      <c r="E350" s="103"/>
      <c r="F350" s="103"/>
      <c r="G350" s="103"/>
      <c r="H350" s="103"/>
      <c r="I350" s="103"/>
      <c r="J350" s="103"/>
      <c r="K350" s="107"/>
      <c r="L350" s="105" t="s">
        <v>35</v>
      </c>
      <c r="M350" s="554"/>
      <c r="N350" s="554"/>
      <c r="O350" s="554"/>
      <c r="P350" s="554"/>
      <c r="Q350" s="71"/>
      <c r="R350" s="103"/>
      <c r="S350" s="103"/>
      <c r="T350" s="554"/>
      <c r="U350" s="554"/>
      <c r="V350" s="554"/>
      <c r="W350" s="107"/>
      <c r="X350" s="103"/>
      <c r="Y350" s="108"/>
      <c r="Z350" s="109"/>
      <c r="AA350" s="554"/>
      <c r="AB350" s="554"/>
      <c r="AC350" s="71"/>
      <c r="AD350" s="71"/>
      <c r="AE350" s="71"/>
      <c r="AF350" s="71"/>
      <c r="AG350" s="71"/>
      <c r="AH350" s="103"/>
      <c r="AI350" s="71"/>
      <c r="AJ350" s="103"/>
      <c r="AK350" s="103"/>
      <c r="AL350" s="554"/>
      <c r="AM350" s="554"/>
      <c r="AN350" s="71"/>
      <c r="AO350" s="103"/>
      <c r="AP350" s="602" t="str">
        <f t="shared" si="137"/>
        <v/>
      </c>
      <c r="AQ350" s="59"/>
      <c r="AR350" s="59" t="s">
        <v>1921</v>
      </c>
      <c r="AS350" s="629"/>
    </row>
    <row r="351" spans="1:45" outlineLevel="2">
      <c r="A351" s="72">
        <f>IF(B351&lt;&gt;"",B351,A350)</f>
        <v>24</v>
      </c>
      <c r="B351" s="552" t="str">
        <f>IF(C351&lt;&gt;"",COUNTA($C$9:C351),"")</f>
        <v/>
      </c>
      <c r="C351" s="552"/>
      <c r="D351" s="61"/>
      <c r="E351" s="103"/>
      <c r="F351" s="103"/>
      <c r="G351" s="103"/>
      <c r="H351" s="103"/>
      <c r="I351" s="103"/>
      <c r="J351" s="103"/>
      <c r="K351" s="107"/>
      <c r="L351" s="105" t="s">
        <v>35</v>
      </c>
      <c r="M351" s="554" t="str">
        <f>IF(K351&lt;&gt;"",VLOOKUP(K351,'DON GIA'!$S$1:$U$19,3,0),"")</f>
        <v/>
      </c>
      <c r="N351" s="554" t="str">
        <f>IF(K351&lt;&gt;"",VLOOKUP(K351,'DON GIA'!$S$1:$V$19,4,0),"")</f>
        <v/>
      </c>
      <c r="O351" s="554" t="str">
        <f>IF(K351&lt;&gt;"",L351*M351,"")</f>
        <v/>
      </c>
      <c r="P351" s="554" t="str">
        <f>IF(K351&lt;&gt;"",L351*N351,"")</f>
        <v/>
      </c>
      <c r="Q351" s="71" t="s">
        <v>35</v>
      </c>
      <c r="R351" s="103"/>
      <c r="S351" s="103"/>
      <c r="T351" s="554" t="str">
        <f>IF(Q351&lt;&gt;"",VLOOKUP(Q351,'DON GIA'!$H$1:$K$103,4,0),"")</f>
        <v/>
      </c>
      <c r="U351" s="554" t="str">
        <f>IF(Q351&lt;&gt;"",IF(ISNUMBER(T351),S351*T351,""),"")</f>
        <v/>
      </c>
      <c r="V351" s="554"/>
      <c r="W351" s="107"/>
      <c r="X351" s="103"/>
      <c r="Y351" s="108"/>
      <c r="Z351" s="109"/>
      <c r="AA351" s="554" t="str">
        <f>IF(W351&lt;&gt;"",VLOOKUP(W351,'DON GIA'!$A$1:$D$346,4,0),"")</f>
        <v/>
      </c>
      <c r="AB351" s="554" t="str">
        <f>IF(W351&lt;&gt;"",IF(ISNUMBER(AA351),Y351*AA351,""),"")</f>
        <v/>
      </c>
      <c r="AC351" s="71"/>
      <c r="AD351" s="71"/>
      <c r="AE351" s="71"/>
      <c r="AF351" s="71"/>
      <c r="AG351" s="71"/>
      <c r="AH351" s="103"/>
      <c r="AI351" s="71"/>
      <c r="AJ351" s="103"/>
      <c r="AK351" s="103"/>
      <c r="AL351" s="554" t="str">
        <f>IF(AI351&lt;&gt;"",VLOOKUP(AI351,'DON GIA'!$M$1:$P$9,4,0),"")</f>
        <v/>
      </c>
      <c r="AM351" s="554" t="str">
        <f>IF(AI351&lt;&gt;"",AK351*AL351,"")</f>
        <v/>
      </c>
      <c r="AN351" s="71"/>
      <c r="AO351" s="103"/>
      <c r="AP351" s="602" t="str">
        <f t="shared" si="137"/>
        <v/>
      </c>
      <c r="AQ351" s="107"/>
      <c r="AR351" s="107"/>
      <c r="AS351" s="593"/>
    </row>
    <row r="352" spans="1:45" outlineLevel="1">
      <c r="A352" s="84" t="s">
        <v>2135</v>
      </c>
      <c r="B352" s="552"/>
      <c r="C352" s="552"/>
      <c r="D352" s="61"/>
      <c r="E352" s="162"/>
      <c r="F352" s="103"/>
      <c r="G352" s="162"/>
      <c r="H352" s="162"/>
      <c r="I352" s="162"/>
      <c r="J352" s="162"/>
      <c r="K352" s="129"/>
      <c r="L352" s="167">
        <f>SUBTOTAL(9,L353:L364)</f>
        <v>72.8</v>
      </c>
      <c r="M352" s="553"/>
      <c r="N352" s="553"/>
      <c r="O352" s="553">
        <f>SUBTOTAL(9,O353:O364)</f>
        <v>106943200</v>
      </c>
      <c r="P352" s="553">
        <f>SUBTOTAL(9,P353:P364)</f>
        <v>0</v>
      </c>
      <c r="Q352" s="61"/>
      <c r="R352" s="162"/>
      <c r="S352" s="162">
        <f>SUBTOTAL(9,S353:S364)</f>
        <v>0</v>
      </c>
      <c r="T352" s="553"/>
      <c r="U352" s="553">
        <f>SUBTOTAL(9,U353:U364)</f>
        <v>0</v>
      </c>
      <c r="V352" s="553"/>
      <c r="W352" s="129"/>
      <c r="X352" s="162"/>
      <c r="Y352" s="169">
        <f>SUBTOTAL(9,Y353:Y364)</f>
        <v>225.39400000000001</v>
      </c>
      <c r="Z352" s="170">
        <f>SUBTOTAL(9,Z353:Z364)</f>
        <v>0</v>
      </c>
      <c r="AA352" s="553"/>
      <c r="AB352" s="553">
        <f>SUBTOTAL(9,AB353:AB364)</f>
        <v>440698320.88200003</v>
      </c>
      <c r="AC352" s="71"/>
      <c r="AD352" s="71"/>
      <c r="AE352" s="71"/>
      <c r="AF352" s="71"/>
      <c r="AG352" s="71"/>
      <c r="AH352" s="103"/>
      <c r="AI352" s="61"/>
      <c r="AJ352" s="162"/>
      <c r="AK352" s="162">
        <f>SUBTOTAL(9,AK353:AK364)</f>
        <v>4</v>
      </c>
      <c r="AL352" s="553"/>
      <c r="AM352" s="553">
        <f>SUBTOTAL(9,AM353:AM364)</f>
        <v>51687760</v>
      </c>
      <c r="AN352" s="61"/>
      <c r="AO352" s="162">
        <f>SUBTOTAL(9,AO353:AO364)</f>
        <v>1</v>
      </c>
      <c r="AP352" s="602">
        <f t="shared" si="137"/>
        <v>599329280.88199997</v>
      </c>
      <c r="AQ352" s="111"/>
      <c r="AR352" s="111"/>
      <c r="AS352" s="628"/>
    </row>
    <row r="353" spans="1:45" ht="75" outlineLevel="2">
      <c r="A353" s="72">
        <f>IF(B353&lt;&gt;"",B353,A351)</f>
        <v>25</v>
      </c>
      <c r="B353" s="552">
        <f>IF(C353&lt;&gt;"",COUNTA($C$9:C353),"")</f>
        <v>25</v>
      </c>
      <c r="C353" s="552">
        <v>435</v>
      </c>
      <c r="D353" s="61" t="s">
        <v>262</v>
      </c>
      <c r="E353" s="103">
        <v>3</v>
      </c>
      <c r="F353" s="103"/>
      <c r="G353" s="103">
        <v>467</v>
      </c>
      <c r="H353" s="103">
        <v>79</v>
      </c>
      <c r="I353" s="103" t="s">
        <v>223</v>
      </c>
      <c r="J353" s="103" t="s">
        <v>235</v>
      </c>
      <c r="K353" s="107" t="s">
        <v>967</v>
      </c>
      <c r="L353" s="105">
        <v>72.8</v>
      </c>
      <c r="M353" s="554">
        <f>IF(K353&lt;&gt;"",VLOOKUP(K353,'DON GIA'!$S$1:$U$19,3,0),"")</f>
        <v>1469000</v>
      </c>
      <c r="N353" s="554">
        <f>IF(K353&lt;&gt;"",VLOOKUP(K353,'DON GIA'!$S$1:$V$19,4,0),"")</f>
        <v>0</v>
      </c>
      <c r="O353" s="554">
        <f t="shared" ref="O353:O364" si="144">IF(K353&lt;&gt;"",L353*M353,"")</f>
        <v>106943200</v>
      </c>
      <c r="P353" s="554">
        <f t="shared" ref="P353:P364" si="145">IF(K353&lt;&gt;"",L353*N353,"")</f>
        <v>0</v>
      </c>
      <c r="Q353" s="71" t="s">
        <v>35</v>
      </c>
      <c r="R353" s="103"/>
      <c r="S353" s="103"/>
      <c r="T353" s="554" t="str">
        <f>IF(Q353&lt;&gt;"",VLOOKUP(Q353,'DON GIA'!$H$1:$K$103,4,0),"")</f>
        <v/>
      </c>
      <c r="U353" s="554" t="str">
        <f t="shared" ref="U353:U364" si="146">IF(Q353&lt;&gt;"",IF(ISNUMBER(T353),S353*T353,""),"")</f>
        <v/>
      </c>
      <c r="V353" s="554" t="s">
        <v>2163</v>
      </c>
      <c r="W353" s="107" t="s">
        <v>1005</v>
      </c>
      <c r="X353" s="103" t="s">
        <v>27</v>
      </c>
      <c r="Y353" s="108">
        <v>57.75</v>
      </c>
      <c r="Z353" s="109"/>
      <c r="AA353" s="554">
        <f>IF(W353&lt;&gt;"",VLOOKUP(W353,'DON GIA'!$A$1:$D$346,4,0),"")</f>
        <v>5559129</v>
      </c>
      <c r="AB353" s="554">
        <f t="shared" ref="AB353:AB364" si="147">IF(W353&lt;&gt;"",IF(ISNUMBER(AA353),Y353*AA353,""),"")</f>
        <v>321039699.75</v>
      </c>
      <c r="AC353" s="71" t="s">
        <v>28</v>
      </c>
      <c r="AD353" s="71" t="s">
        <v>29</v>
      </c>
      <c r="AE353" s="71" t="s">
        <v>30</v>
      </c>
      <c r="AF353" s="71" t="s">
        <v>31</v>
      </c>
      <c r="AG353" s="71" t="s">
        <v>34</v>
      </c>
      <c r="AH353" s="103" t="s">
        <v>33</v>
      </c>
      <c r="AI353" s="71" t="s">
        <v>562</v>
      </c>
      <c r="AJ353" s="103" t="s">
        <v>409</v>
      </c>
      <c r="AK353" s="103">
        <v>3</v>
      </c>
      <c r="AL353" s="554">
        <f>IF(AI353&lt;&gt;"",VLOOKUP(AI353,'DON GIA'!$M$1:$P$9,4,0),"")</f>
        <v>12895920</v>
      </c>
      <c r="AM353" s="554">
        <f t="shared" ref="AM353:AM364" si="148">IF(AI353&lt;&gt;"",AK353*AL353,"")</f>
        <v>38687760</v>
      </c>
      <c r="AN353" s="71" t="s">
        <v>407</v>
      </c>
      <c r="AO353" s="103">
        <v>1</v>
      </c>
      <c r="AP353" s="602" t="str">
        <f t="shared" si="137"/>
        <v/>
      </c>
      <c r="AQ353" s="111" t="s">
        <v>685</v>
      </c>
      <c r="AR353" s="111" t="s">
        <v>1912</v>
      </c>
      <c r="AS353" s="628"/>
    </row>
    <row r="354" spans="1:45" ht="262.5" outlineLevel="2">
      <c r="A354" s="72">
        <f t="shared" ref="A354:A364" si="149">IF(B354&lt;&gt;"",B354,A353)</f>
        <v>25</v>
      </c>
      <c r="B354" s="552" t="str">
        <f>IF(C354&lt;&gt;"",COUNTA($C$9:C354),"")</f>
        <v/>
      </c>
      <c r="C354" s="552"/>
      <c r="D354" s="71" t="s">
        <v>263</v>
      </c>
      <c r="E354" s="103"/>
      <c r="F354" s="103"/>
      <c r="G354" s="103"/>
      <c r="H354" s="103"/>
      <c r="I354" s="103"/>
      <c r="J354" s="103"/>
      <c r="K354" s="107"/>
      <c r="L354" s="105" t="s">
        <v>35</v>
      </c>
      <c r="M354" s="554" t="str">
        <f>IF(K354&lt;&gt;"",VLOOKUP(K354,'DON GIA'!$S$1:$U$19,3,0),"")</f>
        <v/>
      </c>
      <c r="N354" s="554" t="str">
        <f>IF(K354&lt;&gt;"",VLOOKUP(K354,'DON GIA'!$S$1:$V$19,4,0),"")</f>
        <v/>
      </c>
      <c r="O354" s="554" t="str">
        <f t="shared" si="144"/>
        <v/>
      </c>
      <c r="P354" s="554" t="str">
        <f t="shared" si="145"/>
        <v/>
      </c>
      <c r="Q354" s="71" t="s">
        <v>35</v>
      </c>
      <c r="R354" s="103"/>
      <c r="S354" s="103"/>
      <c r="T354" s="554" t="str">
        <f>IF(Q354&lt;&gt;"",VLOOKUP(Q354,'DON GIA'!$H$1:$K$103,4,0),"")</f>
        <v/>
      </c>
      <c r="U354" s="554" t="str">
        <f t="shared" si="146"/>
        <v/>
      </c>
      <c r="V354" s="554"/>
      <c r="W354" s="107" t="s">
        <v>1014</v>
      </c>
      <c r="X354" s="103" t="s">
        <v>27</v>
      </c>
      <c r="Y354" s="108">
        <v>11</v>
      </c>
      <c r="Z354" s="109"/>
      <c r="AA354" s="554">
        <f>IF(W354&lt;&gt;"",VLOOKUP(W354,'DON GIA'!$A$1:$D$346,4,0),"")</f>
        <v>4447303</v>
      </c>
      <c r="AB354" s="554">
        <f t="shared" si="147"/>
        <v>48920333</v>
      </c>
      <c r="AC354" s="71"/>
      <c r="AD354" s="71"/>
      <c r="AE354" s="71" t="s">
        <v>30</v>
      </c>
      <c r="AF354" s="71"/>
      <c r="AG354" s="71" t="s">
        <v>34</v>
      </c>
      <c r="AH354" s="103"/>
      <c r="AI354" s="71" t="s">
        <v>578</v>
      </c>
      <c r="AJ354" s="103" t="s">
        <v>560</v>
      </c>
      <c r="AK354" s="103">
        <v>1</v>
      </c>
      <c r="AL354" s="554">
        <f>IF(AI354&lt;&gt;"",VLOOKUP(AI354,'DON GIA'!$M$1:$P$9,4,0),"")</f>
        <v>13000000</v>
      </c>
      <c r="AM354" s="554">
        <f t="shared" si="148"/>
        <v>13000000</v>
      </c>
      <c r="AN354" s="71"/>
      <c r="AO354" s="103"/>
      <c r="AP354" s="602" t="str">
        <f t="shared" si="137"/>
        <v/>
      </c>
      <c r="AQ354" s="59" t="s">
        <v>358</v>
      </c>
      <c r="AR354" s="59" t="s">
        <v>1947</v>
      </c>
      <c r="AS354" s="629"/>
    </row>
    <row r="355" spans="1:45" ht="112.5" outlineLevel="2">
      <c r="A355" s="72">
        <f t="shared" si="149"/>
        <v>25</v>
      </c>
      <c r="B355" s="552" t="str">
        <f>IF(C355&lt;&gt;"",COUNTA($C$9:C355),"")</f>
        <v/>
      </c>
      <c r="C355" s="552"/>
      <c r="D355" s="71" t="s">
        <v>71</v>
      </c>
      <c r="E355" s="103"/>
      <c r="F355" s="103"/>
      <c r="G355" s="103"/>
      <c r="H355" s="103"/>
      <c r="I355" s="103"/>
      <c r="J355" s="103"/>
      <c r="K355" s="107"/>
      <c r="L355" s="105" t="s">
        <v>35</v>
      </c>
      <c r="M355" s="554" t="str">
        <f>IF(K355&lt;&gt;"",VLOOKUP(K355,'DON GIA'!$S$1:$U$19,3,0),"")</f>
        <v/>
      </c>
      <c r="N355" s="554" t="str">
        <f>IF(K355&lt;&gt;"",VLOOKUP(K355,'DON GIA'!$S$1:$V$19,4,0),"")</f>
        <v/>
      </c>
      <c r="O355" s="554" t="str">
        <f t="shared" si="144"/>
        <v/>
      </c>
      <c r="P355" s="554" t="str">
        <f t="shared" si="145"/>
        <v/>
      </c>
      <c r="Q355" s="71" t="s">
        <v>35</v>
      </c>
      <c r="R355" s="103"/>
      <c r="S355" s="103"/>
      <c r="T355" s="554" t="str">
        <f>IF(Q355&lt;&gt;"",VLOOKUP(Q355,'DON GIA'!$H$1:$K$103,4,0),"")</f>
        <v/>
      </c>
      <c r="U355" s="554" t="str">
        <f t="shared" si="146"/>
        <v/>
      </c>
      <c r="V355" s="554"/>
      <c r="W355" s="107" t="s">
        <v>1160</v>
      </c>
      <c r="X355" s="103" t="s">
        <v>27</v>
      </c>
      <c r="Y355" s="108">
        <v>9.35</v>
      </c>
      <c r="Z355" s="109"/>
      <c r="AA355" s="554">
        <f>IF(W355&lt;&gt;"",VLOOKUP(W355,'DON GIA'!$A$1:$D$346,4,0),"")</f>
        <v>269273</v>
      </c>
      <c r="AB355" s="554">
        <f t="shared" si="147"/>
        <v>2517702.5499999998</v>
      </c>
      <c r="AC355" s="71"/>
      <c r="AD355" s="71"/>
      <c r="AE355" s="71"/>
      <c r="AF355" s="71"/>
      <c r="AG355" s="71"/>
      <c r="AH355" s="103"/>
      <c r="AI355" s="71"/>
      <c r="AJ355" s="103"/>
      <c r="AK355" s="103"/>
      <c r="AL355" s="554" t="str">
        <f>IF(AI355&lt;&gt;"",VLOOKUP(AI355,'DON GIA'!$M$1:$P$9,4,0),"")</f>
        <v/>
      </c>
      <c r="AM355" s="554" t="str">
        <f t="shared" si="148"/>
        <v/>
      </c>
      <c r="AN355" s="71"/>
      <c r="AO355" s="103"/>
      <c r="AP355" s="602" t="str">
        <f t="shared" si="137"/>
        <v/>
      </c>
      <c r="AQ355" s="59" t="s">
        <v>359</v>
      </c>
      <c r="AR355" s="59" t="s">
        <v>1914</v>
      </c>
      <c r="AS355" s="629"/>
    </row>
    <row r="356" spans="1:45" ht="93.75" outlineLevel="2">
      <c r="A356" s="72">
        <f t="shared" si="149"/>
        <v>25</v>
      </c>
      <c r="B356" s="552" t="str">
        <f>IF(C356&lt;&gt;"",COUNTA($C$9:C356),"")</f>
        <v/>
      </c>
      <c r="C356" s="552"/>
      <c r="D356" s="71" t="s">
        <v>264</v>
      </c>
      <c r="E356" s="103"/>
      <c r="F356" s="103"/>
      <c r="G356" s="103"/>
      <c r="H356" s="103"/>
      <c r="I356" s="103"/>
      <c r="J356" s="103"/>
      <c r="K356" s="107"/>
      <c r="L356" s="105" t="s">
        <v>35</v>
      </c>
      <c r="M356" s="554" t="str">
        <f>IF(K356&lt;&gt;"",VLOOKUP(K356,'DON GIA'!$S$1:$U$19,3,0),"")</f>
        <v/>
      </c>
      <c r="N356" s="554" t="str">
        <f>IF(K356&lt;&gt;"",VLOOKUP(K356,'DON GIA'!$S$1:$V$19,4,0),"")</f>
        <v/>
      </c>
      <c r="O356" s="554" t="str">
        <f t="shared" si="144"/>
        <v/>
      </c>
      <c r="P356" s="554" t="str">
        <f t="shared" si="145"/>
        <v/>
      </c>
      <c r="Q356" s="71" t="s">
        <v>35</v>
      </c>
      <c r="R356" s="103"/>
      <c r="S356" s="103"/>
      <c r="T356" s="554" t="str">
        <f>IF(Q356&lt;&gt;"",VLOOKUP(Q356,'DON GIA'!$H$1:$K$103,4,0),"")</f>
        <v/>
      </c>
      <c r="U356" s="554" t="str">
        <f t="shared" si="146"/>
        <v/>
      </c>
      <c r="V356" s="554"/>
      <c r="W356" s="107" t="s">
        <v>1161</v>
      </c>
      <c r="X356" s="103" t="s">
        <v>27</v>
      </c>
      <c r="Y356" s="108">
        <v>2.25</v>
      </c>
      <c r="Z356" s="109"/>
      <c r="AA356" s="554">
        <f>IF(W356&lt;&gt;"",VLOOKUP(W356,'DON GIA'!$A$1:$D$346,4,0),"")</f>
        <v>295078</v>
      </c>
      <c r="AB356" s="554">
        <f t="shared" si="147"/>
        <v>663925.5</v>
      </c>
      <c r="AC356" s="71"/>
      <c r="AD356" s="71"/>
      <c r="AE356" s="71"/>
      <c r="AF356" s="71"/>
      <c r="AG356" s="71"/>
      <c r="AH356" s="103"/>
      <c r="AI356" s="71"/>
      <c r="AJ356" s="103"/>
      <c r="AK356" s="103"/>
      <c r="AL356" s="554" t="str">
        <f>IF(AI356&lt;&gt;"",VLOOKUP(AI356,'DON GIA'!$M$1:$P$9,4,0),"")</f>
        <v/>
      </c>
      <c r="AM356" s="554" t="str">
        <f t="shared" si="148"/>
        <v/>
      </c>
      <c r="AN356" s="71"/>
      <c r="AO356" s="103"/>
      <c r="AP356" s="602" t="str">
        <f t="shared" si="137"/>
        <v/>
      </c>
      <c r="AQ356" s="59" t="s">
        <v>686</v>
      </c>
      <c r="AR356" s="59" t="s">
        <v>1915</v>
      </c>
      <c r="AS356" s="629"/>
    </row>
    <row r="357" spans="1:45" outlineLevel="2">
      <c r="A357" s="72">
        <f t="shared" si="149"/>
        <v>25</v>
      </c>
      <c r="B357" s="552" t="str">
        <f>IF(C357&lt;&gt;"",COUNTA($C$9:C357),"")</f>
        <v/>
      </c>
      <c r="C357" s="552"/>
      <c r="D357" s="71"/>
      <c r="E357" s="103"/>
      <c r="F357" s="103"/>
      <c r="G357" s="103"/>
      <c r="H357" s="103"/>
      <c r="I357" s="103"/>
      <c r="J357" s="103"/>
      <c r="K357" s="107"/>
      <c r="L357" s="105" t="s">
        <v>35</v>
      </c>
      <c r="M357" s="554" t="str">
        <f>IF(K357&lt;&gt;"",VLOOKUP(K357,'DON GIA'!$S$1:$U$19,3,0),"")</f>
        <v/>
      </c>
      <c r="N357" s="554" t="str">
        <f>IF(K357&lt;&gt;"",VLOOKUP(K357,'DON GIA'!$S$1:$V$19,4,0),"")</f>
        <v/>
      </c>
      <c r="O357" s="554" t="str">
        <f t="shared" si="144"/>
        <v/>
      </c>
      <c r="P357" s="554" t="str">
        <f t="shared" si="145"/>
        <v/>
      </c>
      <c r="Q357" s="71" t="s">
        <v>35</v>
      </c>
      <c r="R357" s="103"/>
      <c r="S357" s="103"/>
      <c r="T357" s="554" t="str">
        <f>IF(Q357&lt;&gt;"",VLOOKUP(Q357,'DON GIA'!$H$1:$K$103,4,0),"")</f>
        <v/>
      </c>
      <c r="U357" s="554" t="str">
        <f t="shared" si="146"/>
        <v/>
      </c>
      <c r="V357" s="554"/>
      <c r="W357" s="107" t="s">
        <v>1023</v>
      </c>
      <c r="X357" s="103" t="s">
        <v>38</v>
      </c>
      <c r="Y357" s="108">
        <v>0.14399999999999999</v>
      </c>
      <c r="Z357" s="109"/>
      <c r="AA357" s="554">
        <f>IF(W357&lt;&gt;"",VLOOKUP(W357,'DON GIA'!$A$1:$D$346,4,0),"")</f>
        <v>2523428</v>
      </c>
      <c r="AB357" s="554">
        <f t="shared" si="147"/>
        <v>363373.63199999998</v>
      </c>
      <c r="AC357" s="71"/>
      <c r="AD357" s="71"/>
      <c r="AE357" s="71"/>
      <c r="AF357" s="71"/>
      <c r="AG357" s="71"/>
      <c r="AH357" s="103"/>
      <c r="AI357" s="71"/>
      <c r="AJ357" s="103"/>
      <c r="AK357" s="103"/>
      <c r="AL357" s="554" t="str">
        <f>IF(AI357&lt;&gt;"",VLOOKUP(AI357,'DON GIA'!$M$1:$P$9,4,0),"")</f>
        <v/>
      </c>
      <c r="AM357" s="554" t="str">
        <f t="shared" si="148"/>
        <v/>
      </c>
      <c r="AN357" s="71"/>
      <c r="AO357" s="103"/>
      <c r="AP357" s="602" t="str">
        <f t="shared" si="137"/>
        <v/>
      </c>
      <c r="AQ357" s="585" t="s">
        <v>1910</v>
      </c>
      <c r="AR357" s="585"/>
      <c r="AS357" s="630"/>
    </row>
    <row r="358" spans="1:45" ht="33.75" outlineLevel="2">
      <c r="A358" s="72">
        <f t="shared" si="149"/>
        <v>25</v>
      </c>
      <c r="B358" s="552" t="str">
        <f>IF(C358&lt;&gt;"",COUNTA($C$9:C358),"")</f>
        <v/>
      </c>
      <c r="C358" s="552"/>
      <c r="D358" s="71"/>
      <c r="E358" s="103"/>
      <c r="F358" s="103"/>
      <c r="G358" s="103"/>
      <c r="H358" s="103"/>
      <c r="I358" s="103"/>
      <c r="J358" s="103"/>
      <c r="K358" s="107"/>
      <c r="L358" s="105" t="s">
        <v>35</v>
      </c>
      <c r="M358" s="554" t="str">
        <f>IF(K358&lt;&gt;"",VLOOKUP(K358,'DON GIA'!$S$1:$U$19,3,0),"")</f>
        <v/>
      </c>
      <c r="N358" s="554" t="str">
        <f>IF(K358&lt;&gt;"",VLOOKUP(K358,'DON GIA'!$S$1:$V$19,4,0),"")</f>
        <v/>
      </c>
      <c r="O358" s="554" t="str">
        <f t="shared" si="144"/>
        <v/>
      </c>
      <c r="P358" s="554" t="str">
        <f t="shared" si="145"/>
        <v/>
      </c>
      <c r="Q358" s="71" t="s">
        <v>35</v>
      </c>
      <c r="R358" s="103"/>
      <c r="S358" s="103"/>
      <c r="T358" s="554" t="str">
        <f>IF(Q358&lt;&gt;"",VLOOKUP(Q358,'DON GIA'!$H$1:$K$103,4,0),"")</f>
        <v/>
      </c>
      <c r="U358" s="554" t="str">
        <f t="shared" si="146"/>
        <v/>
      </c>
      <c r="V358" s="554"/>
      <c r="W358" s="107" t="s">
        <v>1130</v>
      </c>
      <c r="X358" s="103" t="s">
        <v>27</v>
      </c>
      <c r="Y358" s="108">
        <v>2.66</v>
      </c>
      <c r="Z358" s="109"/>
      <c r="AA358" s="554">
        <f>IF(W358&lt;&gt;"",VLOOKUP(W358,'DON GIA'!$A$1:$D$346,4,0),"")</f>
        <v>282038</v>
      </c>
      <c r="AB358" s="554">
        <f t="shared" si="147"/>
        <v>750221.08000000007</v>
      </c>
      <c r="AC358" s="71"/>
      <c r="AD358" s="71"/>
      <c r="AE358" s="71"/>
      <c r="AF358" s="71"/>
      <c r="AG358" s="71"/>
      <c r="AH358" s="103"/>
      <c r="AI358" s="71"/>
      <c r="AJ358" s="103"/>
      <c r="AK358" s="103"/>
      <c r="AL358" s="554" t="str">
        <f>IF(AI358&lt;&gt;"",VLOOKUP(AI358,'DON GIA'!$M$1:$P$9,4,0),"")</f>
        <v/>
      </c>
      <c r="AM358" s="554" t="str">
        <f t="shared" si="148"/>
        <v/>
      </c>
      <c r="AN358" s="71"/>
      <c r="AO358" s="103"/>
      <c r="AP358" s="602" t="str">
        <f t="shared" si="137"/>
        <v/>
      </c>
      <c r="AQ358" s="584" t="s">
        <v>1948</v>
      </c>
      <c r="AR358" s="584"/>
      <c r="AS358" s="631"/>
    </row>
    <row r="359" spans="1:45" ht="56.25" outlineLevel="2">
      <c r="A359" s="72">
        <f t="shared" si="149"/>
        <v>25</v>
      </c>
      <c r="B359" s="552" t="str">
        <f>IF(C359&lt;&gt;"",COUNTA($C$9:C359),"")</f>
        <v/>
      </c>
      <c r="C359" s="552"/>
      <c r="D359" s="71"/>
      <c r="E359" s="103"/>
      <c r="F359" s="103"/>
      <c r="G359" s="103"/>
      <c r="H359" s="103"/>
      <c r="I359" s="103"/>
      <c r="J359" s="103"/>
      <c r="K359" s="107"/>
      <c r="L359" s="105" t="s">
        <v>35</v>
      </c>
      <c r="M359" s="554" t="str">
        <f>IF(K359&lt;&gt;"",VLOOKUP(K359,'DON GIA'!$S$1:$U$19,3,0),"")</f>
        <v/>
      </c>
      <c r="N359" s="554" t="str">
        <f>IF(K359&lt;&gt;"",VLOOKUP(K359,'DON GIA'!$S$1:$V$19,4,0),"")</f>
        <v/>
      </c>
      <c r="O359" s="554" t="str">
        <f t="shared" si="144"/>
        <v/>
      </c>
      <c r="P359" s="554" t="str">
        <f t="shared" si="145"/>
        <v/>
      </c>
      <c r="Q359" s="71" t="s">
        <v>35</v>
      </c>
      <c r="R359" s="103"/>
      <c r="S359" s="103"/>
      <c r="T359" s="554" t="str">
        <f>IF(Q359&lt;&gt;"",VLOOKUP(Q359,'DON GIA'!$H$1:$K$103,4,0),"")</f>
        <v/>
      </c>
      <c r="U359" s="554" t="str">
        <f t="shared" si="146"/>
        <v/>
      </c>
      <c r="V359" s="554"/>
      <c r="W359" s="107" t="s">
        <v>1162</v>
      </c>
      <c r="X359" s="103" t="s">
        <v>27</v>
      </c>
      <c r="Y359" s="108">
        <v>2.25</v>
      </c>
      <c r="Z359" s="109"/>
      <c r="AA359" s="554">
        <f>IF(W359&lt;&gt;"",VLOOKUP(W359,'DON GIA'!$A$1:$D$346,4,0),"")</f>
        <v>10375629</v>
      </c>
      <c r="AB359" s="554">
        <f t="shared" si="147"/>
        <v>23345165.25</v>
      </c>
      <c r="AC359" s="71"/>
      <c r="AD359" s="71"/>
      <c r="AE359" s="71"/>
      <c r="AF359" s="71" t="s">
        <v>31</v>
      </c>
      <c r="AG359" s="71"/>
      <c r="AH359" s="103" t="s">
        <v>33</v>
      </c>
      <c r="AI359" s="71"/>
      <c r="AJ359" s="103"/>
      <c r="AK359" s="103"/>
      <c r="AL359" s="554" t="str">
        <f>IF(AI359&lt;&gt;"",VLOOKUP(AI359,'DON GIA'!$M$1:$P$9,4,0),"")</f>
        <v/>
      </c>
      <c r="AM359" s="554" t="str">
        <f t="shared" si="148"/>
        <v/>
      </c>
      <c r="AN359" s="71"/>
      <c r="AO359" s="103"/>
      <c r="AP359" s="602" t="str">
        <f t="shared" si="137"/>
        <v/>
      </c>
      <c r="AQ359" s="107"/>
      <c r="AR359" s="107"/>
      <c r="AS359" s="593"/>
    </row>
    <row r="360" spans="1:45" outlineLevel="2">
      <c r="A360" s="72">
        <f t="shared" si="149"/>
        <v>25</v>
      </c>
      <c r="B360" s="552" t="str">
        <f>IF(C360&lt;&gt;"",COUNTA($C$9:C360),"")</f>
        <v/>
      </c>
      <c r="C360" s="552"/>
      <c r="D360" s="71"/>
      <c r="E360" s="103"/>
      <c r="F360" s="103"/>
      <c r="G360" s="103"/>
      <c r="H360" s="103"/>
      <c r="I360" s="103"/>
      <c r="J360" s="103"/>
      <c r="K360" s="107"/>
      <c r="L360" s="105" t="s">
        <v>35</v>
      </c>
      <c r="M360" s="554" t="str">
        <f>IF(K360&lt;&gt;"",VLOOKUP(K360,'DON GIA'!$S$1:$U$19,3,0),"")</f>
        <v/>
      </c>
      <c r="N360" s="554" t="str">
        <f>IF(K360&lt;&gt;"",VLOOKUP(K360,'DON GIA'!$S$1:$V$19,4,0),"")</f>
        <v/>
      </c>
      <c r="O360" s="554" t="str">
        <f t="shared" si="144"/>
        <v/>
      </c>
      <c r="P360" s="554" t="str">
        <f t="shared" si="145"/>
        <v/>
      </c>
      <c r="Q360" s="71" t="s">
        <v>35</v>
      </c>
      <c r="R360" s="103"/>
      <c r="S360" s="103"/>
      <c r="T360" s="554" t="str">
        <f>IF(Q360&lt;&gt;"",VLOOKUP(Q360,'DON GIA'!$H$1:$K$103,4,0),"")</f>
        <v/>
      </c>
      <c r="U360" s="554" t="str">
        <f t="shared" si="146"/>
        <v/>
      </c>
      <c r="V360" s="554"/>
      <c r="W360" s="107" t="s">
        <v>1009</v>
      </c>
      <c r="X360" s="103" t="s">
        <v>27</v>
      </c>
      <c r="Y360" s="108">
        <v>70.739999999999995</v>
      </c>
      <c r="Z360" s="109"/>
      <c r="AA360" s="554">
        <f>IF(W360&lt;&gt;"",VLOOKUP(W360,'DON GIA'!$A$1:$D$346,4,0),"")</f>
        <v>282038</v>
      </c>
      <c r="AB360" s="554">
        <f t="shared" si="147"/>
        <v>19951368.119999997</v>
      </c>
      <c r="AC360" s="71"/>
      <c r="AD360" s="71"/>
      <c r="AE360" s="71"/>
      <c r="AF360" s="71"/>
      <c r="AG360" s="71"/>
      <c r="AH360" s="103"/>
      <c r="AI360" s="71"/>
      <c r="AJ360" s="103"/>
      <c r="AK360" s="103"/>
      <c r="AL360" s="554" t="str">
        <f>IF(AI360&lt;&gt;"",VLOOKUP(AI360,'DON GIA'!$M$1:$P$9,4,0),"")</f>
        <v/>
      </c>
      <c r="AM360" s="554" t="str">
        <f t="shared" si="148"/>
        <v/>
      </c>
      <c r="AN360" s="71"/>
      <c r="AO360" s="103"/>
      <c r="AP360" s="602" t="str">
        <f t="shared" si="137"/>
        <v/>
      </c>
      <c r="AQ360" s="107"/>
      <c r="AR360" s="107"/>
      <c r="AS360" s="593"/>
    </row>
    <row r="361" spans="1:45" outlineLevel="2">
      <c r="A361" s="72">
        <f t="shared" si="149"/>
        <v>25</v>
      </c>
      <c r="B361" s="552" t="str">
        <f>IF(C361&lt;&gt;"",COUNTA($C$9:C361),"")</f>
        <v/>
      </c>
      <c r="C361" s="552"/>
      <c r="D361" s="71"/>
      <c r="E361" s="103"/>
      <c r="F361" s="103"/>
      <c r="G361" s="103"/>
      <c r="H361" s="103"/>
      <c r="I361" s="103"/>
      <c r="J361" s="103"/>
      <c r="K361" s="107"/>
      <c r="L361" s="105" t="s">
        <v>35</v>
      </c>
      <c r="M361" s="554" t="str">
        <f>IF(K361&lt;&gt;"",VLOOKUP(K361,'DON GIA'!$S$1:$U$19,3,0),"")</f>
        <v/>
      </c>
      <c r="N361" s="554" t="str">
        <f>IF(K361&lt;&gt;"",VLOOKUP(K361,'DON GIA'!$S$1:$V$19,4,0),"")</f>
        <v/>
      </c>
      <c r="O361" s="554" t="str">
        <f t="shared" si="144"/>
        <v/>
      </c>
      <c r="P361" s="554" t="str">
        <f t="shared" si="145"/>
        <v/>
      </c>
      <c r="Q361" s="71" t="s">
        <v>35</v>
      </c>
      <c r="R361" s="103"/>
      <c r="S361" s="103"/>
      <c r="T361" s="554" t="str">
        <f>IF(Q361&lt;&gt;"",VLOOKUP(Q361,'DON GIA'!$H$1:$K$103,4,0),"")</f>
        <v/>
      </c>
      <c r="U361" s="554" t="str">
        <f t="shared" si="146"/>
        <v/>
      </c>
      <c r="V361" s="554"/>
      <c r="W361" s="107" t="s">
        <v>1107</v>
      </c>
      <c r="X361" s="103" t="s">
        <v>27</v>
      </c>
      <c r="Y361" s="108">
        <v>57.75</v>
      </c>
      <c r="Z361" s="109"/>
      <c r="AA361" s="554">
        <f>IF(W361&lt;&gt;"",VLOOKUP(W361,'DON GIA'!$A$1:$D$346,4,0),"")</f>
        <v>109890</v>
      </c>
      <c r="AB361" s="554">
        <f t="shared" si="147"/>
        <v>6346147.5</v>
      </c>
      <c r="AC361" s="71"/>
      <c r="AD361" s="71"/>
      <c r="AE361" s="71"/>
      <c r="AF361" s="71"/>
      <c r="AG361" s="71"/>
      <c r="AH361" s="103"/>
      <c r="AI361" s="71"/>
      <c r="AJ361" s="103"/>
      <c r="AK361" s="103"/>
      <c r="AL361" s="554" t="str">
        <f>IF(AI361&lt;&gt;"",VLOOKUP(AI361,'DON GIA'!$M$1:$P$9,4,0),"")</f>
        <v/>
      </c>
      <c r="AM361" s="554" t="str">
        <f t="shared" si="148"/>
        <v/>
      </c>
      <c r="AN361" s="71"/>
      <c r="AO361" s="103"/>
      <c r="AP361" s="602" t="str">
        <f t="shared" si="137"/>
        <v/>
      </c>
      <c r="AQ361" s="107"/>
      <c r="AR361" s="107"/>
      <c r="AS361" s="593"/>
    </row>
    <row r="362" spans="1:45" ht="37.5" outlineLevel="2">
      <c r="A362" s="72">
        <f t="shared" si="149"/>
        <v>25</v>
      </c>
      <c r="B362" s="552" t="str">
        <f>IF(C362&lt;&gt;"",COUNTA($C$9:C362),"")</f>
        <v/>
      </c>
      <c r="C362" s="552"/>
      <c r="D362" s="71"/>
      <c r="E362" s="103"/>
      <c r="F362" s="103"/>
      <c r="G362" s="103"/>
      <c r="H362" s="103"/>
      <c r="I362" s="103"/>
      <c r="J362" s="103"/>
      <c r="K362" s="107"/>
      <c r="L362" s="105" t="s">
        <v>35</v>
      </c>
      <c r="M362" s="554" t="str">
        <f>IF(K362&lt;&gt;"",VLOOKUP(K362,'DON GIA'!$S$1:$U$19,3,0),"")</f>
        <v/>
      </c>
      <c r="N362" s="554" t="str">
        <f>IF(K362&lt;&gt;"",VLOOKUP(K362,'DON GIA'!$S$1:$V$19,4,0),"")</f>
        <v/>
      </c>
      <c r="O362" s="554" t="str">
        <f t="shared" si="144"/>
        <v/>
      </c>
      <c r="P362" s="554" t="str">
        <f t="shared" si="145"/>
        <v/>
      </c>
      <c r="Q362" s="71" t="s">
        <v>35</v>
      </c>
      <c r="R362" s="103"/>
      <c r="S362" s="103"/>
      <c r="T362" s="554" t="str">
        <f>IF(Q362&lt;&gt;"",VLOOKUP(Q362,'DON GIA'!$H$1:$K$103,4,0),"")</f>
        <v/>
      </c>
      <c r="U362" s="554" t="str">
        <f t="shared" si="146"/>
        <v/>
      </c>
      <c r="V362" s="554"/>
      <c r="W362" s="107" t="s">
        <v>1153</v>
      </c>
      <c r="X362" s="103" t="s">
        <v>27</v>
      </c>
      <c r="Y362" s="108">
        <v>10.5</v>
      </c>
      <c r="Z362" s="109"/>
      <c r="AA362" s="554">
        <f>IF(W362&lt;&gt;"",VLOOKUP(W362,'DON GIA'!$A$1:$D$346,4,0),"")</f>
        <v>1238791</v>
      </c>
      <c r="AB362" s="554">
        <f t="shared" si="147"/>
        <v>13007305.5</v>
      </c>
      <c r="AC362" s="71"/>
      <c r="AD362" s="71"/>
      <c r="AE362" s="71"/>
      <c r="AF362" s="71"/>
      <c r="AG362" s="71"/>
      <c r="AH362" s="103"/>
      <c r="AI362" s="71"/>
      <c r="AJ362" s="103"/>
      <c r="AK362" s="103"/>
      <c r="AL362" s="554" t="str">
        <f>IF(AI362&lt;&gt;"",VLOOKUP(AI362,'DON GIA'!$M$1:$P$9,4,0),"")</f>
        <v/>
      </c>
      <c r="AM362" s="554" t="str">
        <f t="shared" si="148"/>
        <v/>
      </c>
      <c r="AN362" s="71"/>
      <c r="AO362" s="103"/>
      <c r="AP362" s="602" t="str">
        <f t="shared" si="137"/>
        <v/>
      </c>
      <c r="AQ362" s="107"/>
      <c r="AR362" s="107"/>
      <c r="AS362" s="593"/>
    </row>
    <row r="363" spans="1:45" ht="37.5" outlineLevel="2">
      <c r="A363" s="72">
        <f t="shared" si="149"/>
        <v>25</v>
      </c>
      <c r="B363" s="552" t="str">
        <f>IF(C363&lt;&gt;"",COUNTA($C$9:C363),"")</f>
        <v/>
      </c>
      <c r="C363" s="552"/>
      <c r="D363" s="71"/>
      <c r="E363" s="103"/>
      <c r="F363" s="103"/>
      <c r="G363" s="103"/>
      <c r="H363" s="103"/>
      <c r="I363" s="103"/>
      <c r="J363" s="103"/>
      <c r="K363" s="107"/>
      <c r="L363" s="105" t="s">
        <v>35</v>
      </c>
      <c r="M363" s="554" t="str">
        <f>IF(K363&lt;&gt;"",VLOOKUP(K363,'DON GIA'!$S$1:$U$19,3,0),"")</f>
        <v/>
      </c>
      <c r="N363" s="554" t="str">
        <f>IF(K363&lt;&gt;"",VLOOKUP(K363,'DON GIA'!$S$1:$V$19,4,0),"")</f>
        <v/>
      </c>
      <c r="O363" s="554" t="str">
        <f t="shared" si="144"/>
        <v/>
      </c>
      <c r="P363" s="554" t="str">
        <f t="shared" si="145"/>
        <v/>
      </c>
      <c r="Q363" s="71" t="s">
        <v>35</v>
      </c>
      <c r="R363" s="103"/>
      <c r="S363" s="103"/>
      <c r="T363" s="554" t="str">
        <f>IF(Q363&lt;&gt;"",VLOOKUP(Q363,'DON GIA'!$H$1:$K$103,4,0),"")</f>
        <v/>
      </c>
      <c r="U363" s="554" t="str">
        <f t="shared" si="146"/>
        <v/>
      </c>
      <c r="V363" s="554"/>
      <c r="W363" s="107" t="s">
        <v>1049</v>
      </c>
      <c r="X363" s="103" t="s">
        <v>42</v>
      </c>
      <c r="Y363" s="108">
        <v>1</v>
      </c>
      <c r="Z363" s="109"/>
      <c r="AA363" s="554">
        <f>IF(W363&lt;&gt;"",VLOOKUP(W363,'DON GIA'!$A$1:$D$346,4,0),"")</f>
        <v>3793079</v>
      </c>
      <c r="AB363" s="554">
        <f t="shared" si="147"/>
        <v>3793079</v>
      </c>
      <c r="AC363" s="71"/>
      <c r="AD363" s="71"/>
      <c r="AE363" s="71"/>
      <c r="AF363" s="71"/>
      <c r="AG363" s="71"/>
      <c r="AH363" s="103"/>
      <c r="AI363" s="71"/>
      <c r="AJ363" s="103"/>
      <c r="AK363" s="103"/>
      <c r="AL363" s="554" t="str">
        <f>IF(AI363&lt;&gt;"",VLOOKUP(AI363,'DON GIA'!$M$1:$P$9,4,0),"")</f>
        <v/>
      </c>
      <c r="AM363" s="554" t="str">
        <f t="shared" si="148"/>
        <v/>
      </c>
      <c r="AN363" s="71"/>
      <c r="AO363" s="103"/>
      <c r="AP363" s="602" t="str">
        <f t="shared" si="137"/>
        <v/>
      </c>
      <c r="AQ363" s="107"/>
      <c r="AR363" s="107"/>
      <c r="AS363" s="593"/>
    </row>
    <row r="364" spans="1:45" outlineLevel="2">
      <c r="A364" s="72">
        <f t="shared" si="149"/>
        <v>25</v>
      </c>
      <c r="B364" s="552" t="str">
        <f>IF(C364&lt;&gt;"",COUNTA($C$9:C364),"")</f>
        <v/>
      </c>
      <c r="C364" s="552"/>
      <c r="D364" s="71"/>
      <c r="E364" s="103"/>
      <c r="F364" s="103"/>
      <c r="G364" s="103"/>
      <c r="H364" s="103"/>
      <c r="I364" s="103"/>
      <c r="J364" s="103"/>
      <c r="K364" s="107"/>
      <c r="L364" s="105" t="s">
        <v>35</v>
      </c>
      <c r="M364" s="554" t="str">
        <f>IF(K364&lt;&gt;"",VLOOKUP(K364,'DON GIA'!$S$1:$U$19,3,0),"")</f>
        <v/>
      </c>
      <c r="N364" s="554" t="str">
        <f>IF(K364&lt;&gt;"",VLOOKUP(K364,'DON GIA'!$S$1:$V$19,4,0),"")</f>
        <v/>
      </c>
      <c r="O364" s="554" t="str">
        <f t="shared" si="144"/>
        <v/>
      </c>
      <c r="P364" s="554" t="str">
        <f t="shared" si="145"/>
        <v/>
      </c>
      <c r="Q364" s="71" t="s">
        <v>35</v>
      </c>
      <c r="R364" s="103"/>
      <c r="S364" s="103"/>
      <c r="T364" s="554" t="str">
        <f>IF(Q364&lt;&gt;"",VLOOKUP(Q364,'DON GIA'!$H$1:$K$103,4,0),"")</f>
        <v/>
      </c>
      <c r="U364" s="554" t="str">
        <f t="shared" si="146"/>
        <v/>
      </c>
      <c r="V364" s="554"/>
      <c r="W364" s="107"/>
      <c r="X364" s="103"/>
      <c r="Y364" s="108"/>
      <c r="Z364" s="109"/>
      <c r="AA364" s="554" t="str">
        <f>IF(W364&lt;&gt;"",VLOOKUP(W364,'DON GIA'!$A$1:$D$346,4,0),"")</f>
        <v/>
      </c>
      <c r="AB364" s="554" t="str">
        <f t="shared" si="147"/>
        <v/>
      </c>
      <c r="AC364" s="71"/>
      <c r="AD364" s="71"/>
      <c r="AE364" s="71"/>
      <c r="AF364" s="71"/>
      <c r="AG364" s="71"/>
      <c r="AH364" s="103"/>
      <c r="AI364" s="71"/>
      <c r="AJ364" s="103"/>
      <c r="AK364" s="103"/>
      <c r="AL364" s="554" t="str">
        <f>IF(AI364&lt;&gt;"",VLOOKUP(AI364,'DON GIA'!$M$1:$P$9,4,0),"")</f>
        <v/>
      </c>
      <c r="AM364" s="554" t="str">
        <f t="shared" si="148"/>
        <v/>
      </c>
      <c r="AN364" s="71"/>
      <c r="AO364" s="103"/>
      <c r="AP364" s="602" t="str">
        <f t="shared" si="137"/>
        <v/>
      </c>
      <c r="AQ364" s="107"/>
      <c r="AR364" s="107"/>
      <c r="AS364" s="593"/>
    </row>
    <row r="365" spans="1:45" outlineLevel="1">
      <c r="A365" s="84" t="s">
        <v>2134</v>
      </c>
      <c r="B365" s="552"/>
      <c r="C365" s="552"/>
      <c r="D365" s="61"/>
      <c r="E365" s="162"/>
      <c r="F365" s="103"/>
      <c r="G365" s="162"/>
      <c r="H365" s="162"/>
      <c r="I365" s="162"/>
      <c r="J365" s="162"/>
      <c r="K365" s="129"/>
      <c r="L365" s="167">
        <f>SUBTOTAL(9,L366:L377)</f>
        <v>111.3</v>
      </c>
      <c r="M365" s="553"/>
      <c r="N365" s="553"/>
      <c r="O365" s="553">
        <f>SUBTOTAL(9,O366:O377)</f>
        <v>163499700</v>
      </c>
      <c r="P365" s="553">
        <f>SUBTOTAL(9,P366:P377)</f>
        <v>0</v>
      </c>
      <c r="Q365" s="61"/>
      <c r="R365" s="162"/>
      <c r="S365" s="162">
        <f>SUBTOTAL(9,S366:S377)</f>
        <v>0</v>
      </c>
      <c r="T365" s="553"/>
      <c r="U365" s="553">
        <f>SUBTOTAL(9,U366:U377)</f>
        <v>0</v>
      </c>
      <c r="V365" s="553"/>
      <c r="W365" s="129"/>
      <c r="X365" s="162"/>
      <c r="Y365" s="169">
        <f>SUBTOTAL(9,Y366:Y377)</f>
        <v>336.74400000000003</v>
      </c>
      <c r="Z365" s="170">
        <f>SUBTOTAL(9,Z366:Z377)</f>
        <v>0</v>
      </c>
      <c r="AA365" s="553"/>
      <c r="AB365" s="553">
        <f>SUBTOTAL(9,AB366:AB377)</f>
        <v>447995150.42199993</v>
      </c>
      <c r="AC365" s="71"/>
      <c r="AD365" s="71"/>
      <c r="AE365" s="71"/>
      <c r="AF365" s="71"/>
      <c r="AG365" s="71"/>
      <c r="AH365" s="103"/>
      <c r="AI365" s="61"/>
      <c r="AJ365" s="162"/>
      <c r="AK365" s="162">
        <f>SUBTOTAL(9,AK366:AK377)</f>
        <v>2</v>
      </c>
      <c r="AL365" s="553"/>
      <c r="AM365" s="553">
        <f>SUBTOTAL(9,AM366:AM377)</f>
        <v>29895920</v>
      </c>
      <c r="AN365" s="61"/>
      <c r="AO365" s="162">
        <f>SUBTOTAL(9,AO366:AO377)</f>
        <v>1</v>
      </c>
      <c r="AP365" s="602">
        <f t="shared" si="137"/>
        <v>641390770.42199993</v>
      </c>
      <c r="AQ365" s="111"/>
      <c r="AR365" s="111"/>
      <c r="AS365" s="628"/>
    </row>
    <row r="366" spans="1:45" ht="75" outlineLevel="2">
      <c r="A366" s="72">
        <f>IF(B366&lt;&gt;"",B366,A364)</f>
        <v>26</v>
      </c>
      <c r="B366" s="552">
        <f>IF(C366&lt;&gt;"",COUNTA($C$9:C366),"")</f>
        <v>26</v>
      </c>
      <c r="C366" s="552">
        <v>414</v>
      </c>
      <c r="D366" s="61" t="s">
        <v>160</v>
      </c>
      <c r="E366" s="103"/>
      <c r="F366" s="103"/>
      <c r="G366" s="103">
        <v>229</v>
      </c>
      <c r="H366" s="103">
        <v>10</v>
      </c>
      <c r="I366" s="103">
        <v>399</v>
      </c>
      <c r="J366" s="103" t="s">
        <v>161</v>
      </c>
      <c r="K366" s="107" t="s">
        <v>967</v>
      </c>
      <c r="L366" s="105">
        <v>111.3</v>
      </c>
      <c r="M366" s="554">
        <f>IF(K366&lt;&gt;"",VLOOKUP(K366,'DON GIA'!$S$1:$U$19,3,0),"")</f>
        <v>1469000</v>
      </c>
      <c r="N366" s="554">
        <f>IF(K366&lt;&gt;"",VLOOKUP(K366,'DON GIA'!$S$1:$V$19,4,0),"")</f>
        <v>0</v>
      </c>
      <c r="O366" s="554">
        <f t="shared" ref="O366:O377" si="150">IF(K366&lt;&gt;"",L366*M366,"")</f>
        <v>163499700</v>
      </c>
      <c r="P366" s="554">
        <f t="shared" ref="P366:P377" si="151">IF(K366&lt;&gt;"",L366*N366,"")</f>
        <v>0</v>
      </c>
      <c r="Q366" s="71" t="s">
        <v>35</v>
      </c>
      <c r="R366" s="103"/>
      <c r="S366" s="103"/>
      <c r="T366" s="554" t="str">
        <f>IF(Q366&lt;&gt;"",VLOOKUP(Q366,'DON GIA'!$H$1:$K$103,4,0),"")</f>
        <v/>
      </c>
      <c r="U366" s="554" t="str">
        <f t="shared" ref="U366:U377" si="152">IF(Q366&lt;&gt;"",IF(ISNUMBER(T366),S366*T366,""),"")</f>
        <v/>
      </c>
      <c r="V366" s="554" t="s">
        <v>2163</v>
      </c>
      <c r="W366" s="107" t="s">
        <v>1078</v>
      </c>
      <c r="X366" s="103" t="s">
        <v>27</v>
      </c>
      <c r="Y366" s="108">
        <v>18.88</v>
      </c>
      <c r="Z366" s="109"/>
      <c r="AA366" s="554">
        <f>IF(W366&lt;&gt;"",VLOOKUP(W366,'DON GIA'!$A$1:$D$346,4,0),"")</f>
        <v>854777</v>
      </c>
      <c r="AB366" s="554">
        <f t="shared" ref="AB366:AB377" si="153">IF(W366&lt;&gt;"",IF(ISNUMBER(AA366),Y366*AA366,""),"")</f>
        <v>16138189.76</v>
      </c>
      <c r="AC366" s="71" t="s">
        <v>28</v>
      </c>
      <c r="AD366" s="71" t="s">
        <v>29</v>
      </c>
      <c r="AE366" s="71" t="s">
        <v>30</v>
      </c>
      <c r="AF366" s="71" t="s">
        <v>41</v>
      </c>
      <c r="AG366" s="71" t="s">
        <v>136</v>
      </c>
      <c r="AH366" s="103" t="s">
        <v>408</v>
      </c>
      <c r="AI366" s="71" t="s">
        <v>562</v>
      </c>
      <c r="AJ366" s="103" t="s">
        <v>409</v>
      </c>
      <c r="AK366" s="103">
        <v>1</v>
      </c>
      <c r="AL366" s="554">
        <f>IF(AI366&lt;&gt;"",VLOOKUP(AI366,'DON GIA'!$M$1:$P$9,4,0),"")</f>
        <v>12895920</v>
      </c>
      <c r="AM366" s="554">
        <f t="shared" ref="AM366:AM377" si="154">IF(AI366&lt;&gt;"",AK366*AL366,"")</f>
        <v>12895920</v>
      </c>
      <c r="AN366" s="71" t="s">
        <v>407</v>
      </c>
      <c r="AO366" s="103">
        <v>1</v>
      </c>
      <c r="AP366" s="602" t="str">
        <f t="shared" si="137"/>
        <v/>
      </c>
      <c r="AQ366" s="111" t="s">
        <v>619</v>
      </c>
      <c r="AR366" s="111" t="s">
        <v>1912</v>
      </c>
      <c r="AS366" s="628"/>
    </row>
    <row r="367" spans="1:45" ht="112.5" outlineLevel="2">
      <c r="A367" s="72">
        <f t="shared" ref="A367:A377" si="155">IF(B367&lt;&gt;"",B367,A366)</f>
        <v>26</v>
      </c>
      <c r="B367" s="552" t="str">
        <f>IF(C367&lt;&gt;"",COUNTA($C$9:C367),"")</f>
        <v/>
      </c>
      <c r="C367" s="552"/>
      <c r="D367" s="71" t="s">
        <v>162</v>
      </c>
      <c r="E367" s="103"/>
      <c r="F367" s="103"/>
      <c r="G367" s="103"/>
      <c r="H367" s="103"/>
      <c r="I367" s="103"/>
      <c r="J367" s="103"/>
      <c r="K367" s="107"/>
      <c r="L367" s="105" t="s">
        <v>35</v>
      </c>
      <c r="M367" s="554" t="str">
        <f>IF(K367&lt;&gt;"",VLOOKUP(K367,'DON GIA'!$S$1:$U$19,3,0),"")</f>
        <v/>
      </c>
      <c r="N367" s="554" t="str">
        <f>IF(K367&lt;&gt;"",VLOOKUP(K367,'DON GIA'!$S$1:$V$19,4,0),"")</f>
        <v/>
      </c>
      <c r="O367" s="554" t="str">
        <f t="shared" si="150"/>
        <v/>
      </c>
      <c r="P367" s="554" t="str">
        <f t="shared" si="151"/>
        <v/>
      </c>
      <c r="Q367" s="71" t="s">
        <v>35</v>
      </c>
      <c r="R367" s="103"/>
      <c r="S367" s="103"/>
      <c r="T367" s="554" t="str">
        <f>IF(Q367&lt;&gt;"",VLOOKUP(Q367,'DON GIA'!$H$1:$K$103,4,0),"")</f>
        <v/>
      </c>
      <c r="U367" s="554" t="str">
        <f t="shared" si="152"/>
        <v/>
      </c>
      <c r="V367" s="554"/>
      <c r="W367" s="107" t="s">
        <v>1063</v>
      </c>
      <c r="X367" s="103" t="s">
        <v>27</v>
      </c>
      <c r="Y367" s="108">
        <v>78.69</v>
      </c>
      <c r="Z367" s="109"/>
      <c r="AA367" s="554">
        <f>IF(W367&lt;&gt;"",VLOOKUP(W367,'DON GIA'!$A$1:$D$346,4,0),"")</f>
        <v>3941166</v>
      </c>
      <c r="AB367" s="554">
        <f t="shared" si="153"/>
        <v>310130352.53999996</v>
      </c>
      <c r="AC367" s="71" t="s">
        <v>28</v>
      </c>
      <c r="AD367" s="71" t="s">
        <v>29</v>
      </c>
      <c r="AE367" s="71" t="s">
        <v>30</v>
      </c>
      <c r="AF367" s="71" t="s">
        <v>31</v>
      </c>
      <c r="AG367" s="71" t="s">
        <v>32</v>
      </c>
      <c r="AH367" s="103"/>
      <c r="AI367" s="71" t="s">
        <v>579</v>
      </c>
      <c r="AJ367" s="103" t="s">
        <v>560</v>
      </c>
      <c r="AK367" s="103">
        <v>1</v>
      </c>
      <c r="AL367" s="554">
        <f>IF(AI367&lt;&gt;"",VLOOKUP(AI367,'DON GIA'!$M$1:$P$9,4,0),"")</f>
        <v>17000000</v>
      </c>
      <c r="AM367" s="554">
        <f t="shared" si="154"/>
        <v>17000000</v>
      </c>
      <c r="AN367" s="71"/>
      <c r="AO367" s="103"/>
      <c r="AP367" s="602" t="str">
        <f t="shared" si="137"/>
        <v/>
      </c>
      <c r="AQ367" s="59" t="s">
        <v>413</v>
      </c>
      <c r="AR367" s="59" t="s">
        <v>395</v>
      </c>
      <c r="AS367" s="629"/>
    </row>
    <row r="368" spans="1:45" ht="112.5" outlineLevel="2">
      <c r="A368" s="72">
        <f t="shared" si="155"/>
        <v>26</v>
      </c>
      <c r="B368" s="552" t="str">
        <f>IF(C368&lt;&gt;"",COUNTA($C$9:C368),"")</f>
        <v/>
      </c>
      <c r="C368" s="552"/>
      <c r="D368" s="71" t="s">
        <v>163</v>
      </c>
      <c r="E368" s="103"/>
      <c r="F368" s="103"/>
      <c r="G368" s="103"/>
      <c r="H368" s="103"/>
      <c r="I368" s="103"/>
      <c r="J368" s="103"/>
      <c r="K368" s="107"/>
      <c r="L368" s="105" t="s">
        <v>35</v>
      </c>
      <c r="M368" s="554" t="str">
        <f>IF(K368&lt;&gt;"",VLOOKUP(K368,'DON GIA'!$S$1:$U$19,3,0),"")</f>
        <v/>
      </c>
      <c r="N368" s="554" t="str">
        <f>IF(K368&lt;&gt;"",VLOOKUP(K368,'DON GIA'!$S$1:$V$19,4,0),"")</f>
        <v/>
      </c>
      <c r="O368" s="554" t="str">
        <f t="shared" si="150"/>
        <v/>
      </c>
      <c r="P368" s="554" t="str">
        <f t="shared" si="151"/>
        <v/>
      </c>
      <c r="Q368" s="71" t="s">
        <v>35</v>
      </c>
      <c r="R368" s="103"/>
      <c r="S368" s="103"/>
      <c r="T368" s="554" t="str">
        <f>IF(Q368&lt;&gt;"",VLOOKUP(Q368,'DON GIA'!$H$1:$K$103,4,0),"")</f>
        <v/>
      </c>
      <c r="U368" s="554" t="str">
        <f t="shared" si="152"/>
        <v/>
      </c>
      <c r="V368" s="554"/>
      <c r="W368" s="107" t="s">
        <v>1079</v>
      </c>
      <c r="X368" s="103" t="s">
        <v>27</v>
      </c>
      <c r="Y368" s="108">
        <v>82.6</v>
      </c>
      <c r="Z368" s="109"/>
      <c r="AA368" s="554">
        <f>IF(W368&lt;&gt;"",VLOOKUP(W368,'DON GIA'!$A$1:$D$346,4,0),"")</f>
        <v>109890</v>
      </c>
      <c r="AB368" s="554">
        <f t="shared" si="153"/>
        <v>9076914</v>
      </c>
      <c r="AC368" s="71"/>
      <c r="AD368" s="71"/>
      <c r="AE368" s="71"/>
      <c r="AF368" s="71"/>
      <c r="AG368" s="71"/>
      <c r="AH368" s="103"/>
      <c r="AI368" s="71"/>
      <c r="AJ368" s="103"/>
      <c r="AK368" s="103"/>
      <c r="AL368" s="554" t="str">
        <f>IF(AI368&lt;&gt;"",VLOOKUP(AI368,'DON GIA'!$M$1:$P$9,4,0),"")</f>
        <v/>
      </c>
      <c r="AM368" s="554" t="str">
        <f t="shared" si="154"/>
        <v/>
      </c>
      <c r="AN368" s="71"/>
      <c r="AO368" s="103"/>
      <c r="AP368" s="602" t="str">
        <f t="shared" si="137"/>
        <v/>
      </c>
      <c r="AQ368" s="107" t="s">
        <v>414</v>
      </c>
      <c r="AR368" s="107" t="s">
        <v>1949</v>
      </c>
      <c r="AS368" s="593"/>
    </row>
    <row r="369" spans="1:45" ht="187.5" outlineLevel="2">
      <c r="A369" s="72">
        <f t="shared" si="155"/>
        <v>26</v>
      </c>
      <c r="B369" s="552" t="str">
        <f>IF(C369&lt;&gt;"",COUNTA($C$9:C369),"")</f>
        <v/>
      </c>
      <c r="C369" s="552"/>
      <c r="D369" s="71" t="s">
        <v>164</v>
      </c>
      <c r="E369" s="103"/>
      <c r="F369" s="103"/>
      <c r="G369" s="103"/>
      <c r="H369" s="103"/>
      <c r="I369" s="103"/>
      <c r="J369" s="103"/>
      <c r="K369" s="107"/>
      <c r="L369" s="105" t="s">
        <v>35</v>
      </c>
      <c r="M369" s="554" t="str">
        <f>IF(K369&lt;&gt;"",VLOOKUP(K369,'DON GIA'!$S$1:$U$19,3,0),"")</f>
        <v/>
      </c>
      <c r="N369" s="554" t="str">
        <f>IF(K369&lt;&gt;"",VLOOKUP(K369,'DON GIA'!$S$1:$V$19,4,0),"")</f>
        <v/>
      </c>
      <c r="O369" s="554" t="str">
        <f t="shared" si="150"/>
        <v/>
      </c>
      <c r="P369" s="554" t="str">
        <f t="shared" si="151"/>
        <v/>
      </c>
      <c r="Q369" s="71" t="s">
        <v>35</v>
      </c>
      <c r="R369" s="103"/>
      <c r="S369" s="103"/>
      <c r="T369" s="554" t="str">
        <f>IF(Q369&lt;&gt;"",VLOOKUP(Q369,'DON GIA'!$H$1:$K$103,4,0),"")</f>
        <v/>
      </c>
      <c r="U369" s="554" t="str">
        <f t="shared" si="152"/>
        <v/>
      </c>
      <c r="V369" s="554"/>
      <c r="W369" s="107" t="s">
        <v>1080</v>
      </c>
      <c r="X369" s="103" t="s">
        <v>27</v>
      </c>
      <c r="Y369" s="108">
        <v>3.91</v>
      </c>
      <c r="Z369" s="109"/>
      <c r="AA369" s="554">
        <f>IF(W369&lt;&gt;"",VLOOKUP(W369,'DON GIA'!$A$1:$D$346,4,0),"")</f>
        <v>10375629</v>
      </c>
      <c r="AB369" s="554">
        <f t="shared" si="153"/>
        <v>40568709.390000001</v>
      </c>
      <c r="AC369" s="71" t="s">
        <v>28</v>
      </c>
      <c r="AD369" s="71" t="s">
        <v>29</v>
      </c>
      <c r="AE369" s="71" t="s">
        <v>30</v>
      </c>
      <c r="AF369" s="71" t="s">
        <v>31</v>
      </c>
      <c r="AG369" s="71" t="s">
        <v>32</v>
      </c>
      <c r="AH369" s="103"/>
      <c r="AI369" s="71"/>
      <c r="AJ369" s="103"/>
      <c r="AK369" s="103"/>
      <c r="AL369" s="554" t="str">
        <f>IF(AI369&lt;&gt;"",VLOOKUP(AI369,'DON GIA'!$M$1:$P$9,4,0),"")</f>
        <v/>
      </c>
      <c r="AM369" s="554" t="str">
        <f t="shared" si="154"/>
        <v/>
      </c>
      <c r="AN369" s="71"/>
      <c r="AO369" s="103"/>
      <c r="AP369" s="602" t="str">
        <f t="shared" si="137"/>
        <v/>
      </c>
      <c r="AQ369" s="107" t="s">
        <v>415</v>
      </c>
      <c r="AR369" s="107" t="s">
        <v>1950</v>
      </c>
      <c r="AS369" s="593"/>
    </row>
    <row r="370" spans="1:45" ht="131.25" outlineLevel="2">
      <c r="A370" s="72">
        <f t="shared" si="155"/>
        <v>26</v>
      </c>
      <c r="B370" s="552" t="str">
        <f>IF(C370&lt;&gt;"",COUNTA($C$9:C370),"")</f>
        <v/>
      </c>
      <c r="C370" s="552"/>
      <c r="D370" s="71"/>
      <c r="E370" s="103"/>
      <c r="F370" s="103"/>
      <c r="G370" s="103"/>
      <c r="H370" s="103"/>
      <c r="I370" s="103"/>
      <c r="J370" s="103"/>
      <c r="K370" s="107"/>
      <c r="L370" s="105" t="s">
        <v>35</v>
      </c>
      <c r="M370" s="554" t="str">
        <f>IF(K370&lt;&gt;"",VLOOKUP(K370,'DON GIA'!$S$1:$U$19,3,0),"")</f>
        <v/>
      </c>
      <c r="N370" s="554" t="str">
        <f>IF(K370&lt;&gt;"",VLOOKUP(K370,'DON GIA'!$S$1:$V$19,4,0),"")</f>
        <v/>
      </c>
      <c r="O370" s="554" t="str">
        <f t="shared" si="150"/>
        <v/>
      </c>
      <c r="P370" s="554" t="str">
        <f t="shared" si="151"/>
        <v/>
      </c>
      <c r="Q370" s="71" t="s">
        <v>35</v>
      </c>
      <c r="R370" s="103"/>
      <c r="S370" s="103"/>
      <c r="T370" s="554" t="str">
        <f>IF(Q370&lt;&gt;"",VLOOKUP(Q370,'DON GIA'!$H$1:$K$103,4,0),"")</f>
        <v/>
      </c>
      <c r="U370" s="554" t="str">
        <f t="shared" si="152"/>
        <v/>
      </c>
      <c r="V370" s="554"/>
      <c r="W370" s="107" t="s">
        <v>1081</v>
      </c>
      <c r="X370" s="103" t="s">
        <v>27</v>
      </c>
      <c r="Y370" s="108">
        <v>25.44</v>
      </c>
      <c r="Z370" s="109"/>
      <c r="AA370" s="554">
        <f>IF(W370&lt;&gt;"",VLOOKUP(W370,'DON GIA'!$A$1:$D$346,4,0),"")</f>
        <v>1238791</v>
      </c>
      <c r="AB370" s="554">
        <f t="shared" si="153"/>
        <v>31514843.040000003</v>
      </c>
      <c r="AC370" s="71"/>
      <c r="AD370" s="71"/>
      <c r="AE370" s="71"/>
      <c r="AF370" s="71"/>
      <c r="AG370" s="71"/>
      <c r="AH370" s="103"/>
      <c r="AI370" s="71"/>
      <c r="AJ370" s="103"/>
      <c r="AK370" s="103"/>
      <c r="AL370" s="554" t="str">
        <f>IF(AI370&lt;&gt;"",VLOOKUP(AI370,'DON GIA'!$M$1:$P$9,4,0),"")</f>
        <v/>
      </c>
      <c r="AM370" s="554" t="str">
        <f t="shared" si="154"/>
        <v/>
      </c>
      <c r="AN370" s="71"/>
      <c r="AO370" s="103"/>
      <c r="AP370" s="602" t="str">
        <f t="shared" si="137"/>
        <v/>
      </c>
      <c r="AQ370" s="107" t="s">
        <v>416</v>
      </c>
      <c r="AR370" s="107"/>
      <c r="AS370" s="593"/>
    </row>
    <row r="371" spans="1:45" outlineLevel="2">
      <c r="A371" s="72">
        <f t="shared" si="155"/>
        <v>26</v>
      </c>
      <c r="B371" s="552" t="str">
        <f>IF(C371&lt;&gt;"",COUNTA($C$9:C371),"")</f>
        <v/>
      </c>
      <c r="C371" s="552"/>
      <c r="D371" s="71"/>
      <c r="E371" s="103"/>
      <c r="F371" s="103"/>
      <c r="G371" s="103"/>
      <c r="H371" s="103"/>
      <c r="I371" s="103"/>
      <c r="J371" s="103"/>
      <c r="K371" s="107"/>
      <c r="L371" s="105" t="s">
        <v>35</v>
      </c>
      <c r="M371" s="554" t="str">
        <f>IF(K371&lt;&gt;"",VLOOKUP(K371,'DON GIA'!$S$1:$U$19,3,0),"")</f>
        <v/>
      </c>
      <c r="N371" s="554" t="str">
        <f>IF(K371&lt;&gt;"",VLOOKUP(K371,'DON GIA'!$S$1:$V$19,4,0),"")</f>
        <v/>
      </c>
      <c r="O371" s="554" t="str">
        <f t="shared" si="150"/>
        <v/>
      </c>
      <c r="P371" s="554" t="str">
        <f t="shared" si="151"/>
        <v/>
      </c>
      <c r="Q371" s="71" t="s">
        <v>35</v>
      </c>
      <c r="R371" s="103"/>
      <c r="S371" s="103"/>
      <c r="T371" s="554" t="str">
        <f>IF(Q371&lt;&gt;"",VLOOKUP(Q371,'DON GIA'!$H$1:$K$103,4,0),"")</f>
        <v/>
      </c>
      <c r="U371" s="554" t="str">
        <f t="shared" si="152"/>
        <v/>
      </c>
      <c r="V371" s="554"/>
      <c r="W371" s="107" t="s">
        <v>1082</v>
      </c>
      <c r="X371" s="103" t="s">
        <v>38</v>
      </c>
      <c r="Y371" s="108">
        <v>0.17399999999999999</v>
      </c>
      <c r="Z371" s="109"/>
      <c r="AA371" s="554">
        <f>IF(W371&lt;&gt;"",VLOOKUP(W371,'DON GIA'!$A$1:$D$346,4,0),"")</f>
        <v>2523428</v>
      </c>
      <c r="AB371" s="554">
        <f t="shared" si="153"/>
        <v>439076.47199999995</v>
      </c>
      <c r="AC371" s="71"/>
      <c r="AD371" s="71"/>
      <c r="AE371" s="71"/>
      <c r="AF371" s="71"/>
      <c r="AG371" s="71"/>
      <c r="AH371" s="103"/>
      <c r="AI371" s="71"/>
      <c r="AJ371" s="103"/>
      <c r="AK371" s="103"/>
      <c r="AL371" s="554" t="str">
        <f>IF(AI371&lt;&gt;"",VLOOKUP(AI371,'DON GIA'!$M$1:$P$9,4,0),"")</f>
        <v/>
      </c>
      <c r="AM371" s="554" t="str">
        <f t="shared" si="154"/>
        <v/>
      </c>
      <c r="AN371" s="71"/>
      <c r="AO371" s="103"/>
      <c r="AP371" s="602" t="str">
        <f t="shared" si="137"/>
        <v/>
      </c>
      <c r="AQ371" s="585" t="s">
        <v>1911</v>
      </c>
      <c r="AR371" s="585"/>
      <c r="AS371" s="630"/>
    </row>
    <row r="372" spans="1:45" ht="33.75" outlineLevel="2">
      <c r="A372" s="72">
        <f t="shared" si="155"/>
        <v>26</v>
      </c>
      <c r="B372" s="552" t="str">
        <f>IF(C372&lt;&gt;"",COUNTA($C$9:C372),"")</f>
        <v/>
      </c>
      <c r="C372" s="552"/>
      <c r="D372" s="61"/>
      <c r="E372" s="103"/>
      <c r="F372" s="103"/>
      <c r="G372" s="103"/>
      <c r="H372" s="103"/>
      <c r="I372" s="103"/>
      <c r="J372" s="103"/>
      <c r="K372" s="107"/>
      <c r="L372" s="105" t="s">
        <v>35</v>
      </c>
      <c r="M372" s="554" t="str">
        <f>IF(K372&lt;&gt;"",VLOOKUP(K372,'DON GIA'!$S$1:$U$19,3,0),"")</f>
        <v/>
      </c>
      <c r="N372" s="554" t="str">
        <f>IF(K372&lt;&gt;"",VLOOKUP(K372,'DON GIA'!$S$1:$V$19,4,0),"")</f>
        <v/>
      </c>
      <c r="O372" s="554" t="str">
        <f t="shared" si="150"/>
        <v/>
      </c>
      <c r="P372" s="554" t="str">
        <f t="shared" si="151"/>
        <v/>
      </c>
      <c r="Q372" s="71" t="s">
        <v>35</v>
      </c>
      <c r="R372" s="103"/>
      <c r="S372" s="103"/>
      <c r="T372" s="554" t="str">
        <f>IF(Q372&lt;&gt;"",VLOOKUP(Q372,'DON GIA'!$H$1:$K$103,4,0),"")</f>
        <v/>
      </c>
      <c r="U372" s="554" t="str">
        <f t="shared" si="152"/>
        <v/>
      </c>
      <c r="V372" s="554"/>
      <c r="W372" s="107" t="s">
        <v>1083</v>
      </c>
      <c r="X372" s="103" t="s">
        <v>27</v>
      </c>
      <c r="Y372" s="108">
        <v>5.86</v>
      </c>
      <c r="Z372" s="109"/>
      <c r="AA372" s="554">
        <f>IF(W372&lt;&gt;"",VLOOKUP(W372,'DON GIA'!$A$1:$D$346,4,0),"")</f>
        <v>282038</v>
      </c>
      <c r="AB372" s="554">
        <f t="shared" si="153"/>
        <v>1652742.6800000002</v>
      </c>
      <c r="AC372" s="71"/>
      <c r="AD372" s="71"/>
      <c r="AE372" s="71"/>
      <c r="AF372" s="71"/>
      <c r="AG372" s="71"/>
      <c r="AH372" s="103"/>
      <c r="AI372" s="71"/>
      <c r="AJ372" s="103"/>
      <c r="AK372" s="103"/>
      <c r="AL372" s="554" t="str">
        <f>IF(AI372&lt;&gt;"",VLOOKUP(AI372,'DON GIA'!$M$1:$P$9,4,0),"")</f>
        <v/>
      </c>
      <c r="AM372" s="554" t="str">
        <f t="shared" si="154"/>
        <v/>
      </c>
      <c r="AN372" s="71"/>
      <c r="AO372" s="103"/>
      <c r="AP372" s="602" t="str">
        <f t="shared" si="137"/>
        <v/>
      </c>
      <c r="AQ372" s="584" t="s">
        <v>1951</v>
      </c>
      <c r="AR372" s="584"/>
      <c r="AS372" s="631"/>
    </row>
    <row r="373" spans="1:45" outlineLevel="2">
      <c r="A373" s="72">
        <f t="shared" si="155"/>
        <v>26</v>
      </c>
      <c r="B373" s="552" t="str">
        <f>IF(C373&lt;&gt;"",COUNTA($C$9:C373),"")</f>
        <v/>
      </c>
      <c r="C373" s="552"/>
      <c r="D373" s="71"/>
      <c r="E373" s="103"/>
      <c r="F373" s="103"/>
      <c r="G373" s="103"/>
      <c r="H373" s="103"/>
      <c r="I373" s="103"/>
      <c r="J373" s="103"/>
      <c r="K373" s="107"/>
      <c r="L373" s="105" t="s">
        <v>35</v>
      </c>
      <c r="M373" s="554" t="str">
        <f>IF(K373&lt;&gt;"",VLOOKUP(K373,'DON GIA'!$S$1:$U$19,3,0),"")</f>
        <v/>
      </c>
      <c r="N373" s="554" t="str">
        <f>IF(K373&lt;&gt;"",VLOOKUP(K373,'DON GIA'!$S$1:$V$19,4,0),"")</f>
        <v/>
      </c>
      <c r="O373" s="554" t="str">
        <f t="shared" si="150"/>
        <v/>
      </c>
      <c r="P373" s="554" t="str">
        <f t="shared" si="151"/>
        <v/>
      </c>
      <c r="Q373" s="71" t="s">
        <v>35</v>
      </c>
      <c r="R373" s="103"/>
      <c r="S373" s="103"/>
      <c r="T373" s="554" t="str">
        <f>IF(Q373&lt;&gt;"",VLOOKUP(Q373,'DON GIA'!$H$1:$K$103,4,0),"")</f>
        <v/>
      </c>
      <c r="U373" s="554" t="str">
        <f t="shared" si="152"/>
        <v/>
      </c>
      <c r="V373" s="554"/>
      <c r="W373" s="107" t="s">
        <v>1084</v>
      </c>
      <c r="X373" s="103" t="s">
        <v>27</v>
      </c>
      <c r="Y373" s="108">
        <v>0.96</v>
      </c>
      <c r="Z373" s="109"/>
      <c r="AA373" s="554">
        <f>IF(W373&lt;&gt;"",VLOOKUP(W373,'DON GIA'!$A$1:$D$346,4,0),"")</f>
        <v>138443</v>
      </c>
      <c r="AB373" s="554">
        <f t="shared" si="153"/>
        <v>132905.28</v>
      </c>
      <c r="AC373" s="71"/>
      <c r="AD373" s="71"/>
      <c r="AE373" s="71"/>
      <c r="AF373" s="71"/>
      <c r="AG373" s="71"/>
      <c r="AH373" s="103"/>
      <c r="AI373" s="71"/>
      <c r="AJ373" s="103"/>
      <c r="AK373" s="103"/>
      <c r="AL373" s="554" t="str">
        <f>IF(AI373&lt;&gt;"",VLOOKUP(AI373,'DON GIA'!$M$1:$P$9,4,0),"")</f>
        <v/>
      </c>
      <c r="AM373" s="554" t="str">
        <f t="shared" si="154"/>
        <v/>
      </c>
      <c r="AN373" s="71"/>
      <c r="AO373" s="103"/>
      <c r="AP373" s="602" t="str">
        <f t="shared" si="137"/>
        <v/>
      </c>
      <c r="AQ373" s="107"/>
      <c r="AR373" s="107"/>
      <c r="AS373" s="593"/>
    </row>
    <row r="374" spans="1:45" outlineLevel="2">
      <c r="A374" s="72">
        <f t="shared" si="155"/>
        <v>26</v>
      </c>
      <c r="B374" s="552" t="str">
        <f>IF(C374&lt;&gt;"",COUNTA($C$9:C374),"")</f>
        <v/>
      </c>
      <c r="C374" s="552"/>
      <c r="D374" s="71"/>
      <c r="E374" s="103"/>
      <c r="F374" s="103"/>
      <c r="G374" s="103"/>
      <c r="H374" s="103"/>
      <c r="I374" s="103"/>
      <c r="J374" s="103"/>
      <c r="K374" s="107"/>
      <c r="L374" s="105" t="s">
        <v>35</v>
      </c>
      <c r="M374" s="554" t="str">
        <f>IF(K374&lt;&gt;"",VLOOKUP(K374,'DON GIA'!$S$1:$U$19,3,0),"")</f>
        <v/>
      </c>
      <c r="N374" s="554" t="str">
        <f>IF(K374&lt;&gt;"",VLOOKUP(K374,'DON GIA'!$S$1:$V$19,4,0),"")</f>
        <v/>
      </c>
      <c r="O374" s="554" t="str">
        <f t="shared" si="150"/>
        <v/>
      </c>
      <c r="P374" s="554" t="str">
        <f t="shared" si="151"/>
        <v/>
      </c>
      <c r="Q374" s="71" t="s">
        <v>35</v>
      </c>
      <c r="R374" s="103"/>
      <c r="S374" s="103"/>
      <c r="T374" s="554" t="str">
        <f>IF(Q374&lt;&gt;"",VLOOKUP(Q374,'DON GIA'!$H$1:$K$103,4,0),"")</f>
        <v/>
      </c>
      <c r="U374" s="554" t="str">
        <f t="shared" si="152"/>
        <v/>
      </c>
      <c r="V374" s="554"/>
      <c r="W374" s="107" t="s">
        <v>1085</v>
      </c>
      <c r="X374" s="103" t="s">
        <v>27</v>
      </c>
      <c r="Y374" s="108">
        <v>100.35</v>
      </c>
      <c r="Z374" s="109"/>
      <c r="AA374" s="554">
        <f>IF(W374&lt;&gt;"",VLOOKUP(W374,'DON GIA'!$A$1:$D$346,4,0),"")</f>
        <v>282038</v>
      </c>
      <c r="AB374" s="554">
        <f t="shared" si="153"/>
        <v>28302513.299999997</v>
      </c>
      <c r="AC374" s="71"/>
      <c r="AD374" s="71"/>
      <c r="AE374" s="71"/>
      <c r="AF374" s="71"/>
      <c r="AG374" s="71"/>
      <c r="AH374" s="103"/>
      <c r="AI374" s="71"/>
      <c r="AJ374" s="103"/>
      <c r="AK374" s="103"/>
      <c r="AL374" s="554" t="str">
        <f>IF(AI374&lt;&gt;"",VLOOKUP(AI374,'DON GIA'!$M$1:$P$9,4,0),"")</f>
        <v/>
      </c>
      <c r="AM374" s="554" t="str">
        <f t="shared" si="154"/>
        <v/>
      </c>
      <c r="AN374" s="71"/>
      <c r="AO374" s="103"/>
      <c r="AP374" s="602" t="str">
        <f t="shared" si="137"/>
        <v/>
      </c>
      <c r="AQ374" s="107"/>
      <c r="AR374" s="107"/>
      <c r="AS374" s="593"/>
    </row>
    <row r="375" spans="1:45" outlineLevel="2">
      <c r="A375" s="72">
        <f t="shared" si="155"/>
        <v>26</v>
      </c>
      <c r="B375" s="552" t="str">
        <f>IF(C375&lt;&gt;"",COUNTA($C$9:C375),"")</f>
        <v/>
      </c>
      <c r="C375" s="552"/>
      <c r="D375" s="71"/>
      <c r="E375" s="103"/>
      <c r="F375" s="103"/>
      <c r="G375" s="103"/>
      <c r="H375" s="103"/>
      <c r="I375" s="103"/>
      <c r="J375" s="103"/>
      <c r="K375" s="107"/>
      <c r="L375" s="105" t="s">
        <v>35</v>
      </c>
      <c r="M375" s="554" t="str">
        <f>IF(K375&lt;&gt;"",VLOOKUP(K375,'DON GIA'!$S$1:$U$19,3,0),"")</f>
        <v/>
      </c>
      <c r="N375" s="554" t="str">
        <f>IF(K375&lt;&gt;"",VLOOKUP(K375,'DON GIA'!$S$1:$V$19,4,0),"")</f>
        <v/>
      </c>
      <c r="O375" s="554" t="str">
        <f t="shared" si="150"/>
        <v/>
      </c>
      <c r="P375" s="554" t="str">
        <f t="shared" si="151"/>
        <v/>
      </c>
      <c r="Q375" s="71" t="s">
        <v>35</v>
      </c>
      <c r="R375" s="103"/>
      <c r="S375" s="103"/>
      <c r="T375" s="554" t="str">
        <f>IF(Q375&lt;&gt;"",VLOOKUP(Q375,'DON GIA'!$H$1:$K$103,4,0),"")</f>
        <v/>
      </c>
      <c r="U375" s="554" t="str">
        <f t="shared" si="152"/>
        <v/>
      </c>
      <c r="V375" s="554"/>
      <c r="W375" s="107" t="s">
        <v>1086</v>
      </c>
      <c r="X375" s="103" t="s">
        <v>44</v>
      </c>
      <c r="Y375" s="108">
        <v>1</v>
      </c>
      <c r="Z375" s="109"/>
      <c r="AA375" s="554">
        <f>IF(W375&lt;&gt;"",VLOOKUP(W375,'DON GIA'!$A$1:$D$346,4,0),"")</f>
        <v>3793079</v>
      </c>
      <c r="AB375" s="554">
        <f t="shared" si="153"/>
        <v>3793079</v>
      </c>
      <c r="AC375" s="71"/>
      <c r="AD375" s="71"/>
      <c r="AE375" s="71"/>
      <c r="AF375" s="71"/>
      <c r="AG375" s="71"/>
      <c r="AH375" s="103"/>
      <c r="AI375" s="71"/>
      <c r="AJ375" s="103"/>
      <c r="AK375" s="103"/>
      <c r="AL375" s="554" t="str">
        <f>IF(AI375&lt;&gt;"",VLOOKUP(AI375,'DON GIA'!$M$1:$P$9,4,0),"")</f>
        <v/>
      </c>
      <c r="AM375" s="554" t="str">
        <f t="shared" si="154"/>
        <v/>
      </c>
      <c r="AN375" s="71"/>
      <c r="AO375" s="103"/>
      <c r="AP375" s="602" t="str">
        <f t="shared" si="137"/>
        <v/>
      </c>
      <c r="AQ375" s="107"/>
      <c r="AR375" s="107"/>
      <c r="AS375" s="593"/>
    </row>
    <row r="376" spans="1:45" outlineLevel="2">
      <c r="A376" s="72">
        <f t="shared" si="155"/>
        <v>26</v>
      </c>
      <c r="B376" s="552" t="str">
        <f>IF(C376&lt;&gt;"",COUNTA($C$9:C376),"")</f>
        <v/>
      </c>
      <c r="C376" s="552"/>
      <c r="D376" s="71"/>
      <c r="E376" s="103"/>
      <c r="F376" s="103"/>
      <c r="G376" s="103"/>
      <c r="H376" s="103"/>
      <c r="I376" s="103"/>
      <c r="J376" s="103"/>
      <c r="K376" s="107"/>
      <c r="L376" s="105" t="s">
        <v>35</v>
      </c>
      <c r="M376" s="554" t="str">
        <f>IF(K376&lt;&gt;"",VLOOKUP(K376,'DON GIA'!$S$1:$U$19,3,0),"")</f>
        <v/>
      </c>
      <c r="N376" s="554" t="str">
        <f>IF(K376&lt;&gt;"",VLOOKUP(K376,'DON GIA'!$S$1:$V$19,4,0),"")</f>
        <v/>
      </c>
      <c r="O376" s="554" t="str">
        <f t="shared" si="150"/>
        <v/>
      </c>
      <c r="P376" s="554" t="str">
        <f t="shared" si="151"/>
        <v/>
      </c>
      <c r="Q376" s="71" t="s">
        <v>35</v>
      </c>
      <c r="R376" s="103"/>
      <c r="S376" s="103"/>
      <c r="T376" s="554" t="str">
        <f>IF(Q376&lt;&gt;"",VLOOKUP(Q376,'DON GIA'!$H$1:$K$103,4,0),"")</f>
        <v/>
      </c>
      <c r="U376" s="554" t="str">
        <f t="shared" si="152"/>
        <v/>
      </c>
      <c r="V376" s="554"/>
      <c r="W376" s="107" t="s">
        <v>1019</v>
      </c>
      <c r="X376" s="103" t="s">
        <v>27</v>
      </c>
      <c r="Y376" s="108">
        <v>18.88</v>
      </c>
      <c r="Z376" s="109"/>
      <c r="AA376" s="554">
        <f>IF(W376&lt;&gt;"",VLOOKUP(W376,'DON GIA'!$A$1:$D$346,4,0),"")</f>
        <v>330817</v>
      </c>
      <c r="AB376" s="554">
        <f t="shared" si="153"/>
        <v>6245824.96</v>
      </c>
      <c r="AC376" s="71"/>
      <c r="AD376" s="71"/>
      <c r="AE376" s="71"/>
      <c r="AF376" s="71"/>
      <c r="AG376" s="71"/>
      <c r="AH376" s="103"/>
      <c r="AI376" s="71"/>
      <c r="AJ376" s="103"/>
      <c r="AK376" s="103"/>
      <c r="AL376" s="554" t="str">
        <f>IF(AI376&lt;&gt;"",VLOOKUP(AI376,'DON GIA'!$M$1:$P$9,4,0),"")</f>
        <v/>
      </c>
      <c r="AM376" s="554" t="str">
        <f t="shared" si="154"/>
        <v/>
      </c>
      <c r="AN376" s="71"/>
      <c r="AO376" s="103"/>
      <c r="AP376" s="602" t="str">
        <f t="shared" si="137"/>
        <v/>
      </c>
      <c r="AQ376" s="107"/>
      <c r="AR376" s="107"/>
      <c r="AS376" s="593"/>
    </row>
    <row r="377" spans="1:45" outlineLevel="2">
      <c r="A377" s="72">
        <f t="shared" si="155"/>
        <v>26</v>
      </c>
      <c r="B377" s="552" t="str">
        <f>IF(C377&lt;&gt;"",COUNTA($C$9:C377),"")</f>
        <v/>
      </c>
      <c r="C377" s="552"/>
      <c r="D377" s="71"/>
      <c r="E377" s="103"/>
      <c r="F377" s="103"/>
      <c r="G377" s="103"/>
      <c r="H377" s="103"/>
      <c r="I377" s="103"/>
      <c r="J377" s="103"/>
      <c r="K377" s="107"/>
      <c r="L377" s="105" t="s">
        <v>35</v>
      </c>
      <c r="M377" s="554" t="str">
        <f>IF(K377&lt;&gt;"",VLOOKUP(K377,'DON GIA'!$S$1:$U$19,3,0),"")</f>
        <v/>
      </c>
      <c r="N377" s="554" t="str">
        <f>IF(K377&lt;&gt;"",VLOOKUP(K377,'DON GIA'!$S$1:$V$19,4,0),"")</f>
        <v/>
      </c>
      <c r="O377" s="554" t="str">
        <f t="shared" si="150"/>
        <v/>
      </c>
      <c r="P377" s="554" t="str">
        <f t="shared" si="151"/>
        <v/>
      </c>
      <c r="Q377" s="71" t="s">
        <v>35</v>
      </c>
      <c r="R377" s="103"/>
      <c r="S377" s="103"/>
      <c r="T377" s="554" t="str">
        <f>IF(Q377&lt;&gt;"",VLOOKUP(Q377,'DON GIA'!$H$1:$K$103,4,0),"")</f>
        <v/>
      </c>
      <c r="U377" s="554" t="str">
        <f t="shared" si="152"/>
        <v/>
      </c>
      <c r="V377" s="554"/>
      <c r="W377" s="107" t="s">
        <v>35</v>
      </c>
      <c r="X377" s="103"/>
      <c r="Y377" s="108"/>
      <c r="Z377" s="109"/>
      <c r="AA377" s="554" t="str">
        <f>IF(W377&lt;&gt;"",VLOOKUP(W377,'DON GIA'!$A$1:$D$346,4,0),"")</f>
        <v/>
      </c>
      <c r="AB377" s="554" t="str">
        <f t="shared" si="153"/>
        <v/>
      </c>
      <c r="AC377" s="71"/>
      <c r="AD377" s="71"/>
      <c r="AE377" s="71"/>
      <c r="AF377" s="71"/>
      <c r="AG377" s="71"/>
      <c r="AH377" s="103"/>
      <c r="AI377" s="71"/>
      <c r="AJ377" s="103"/>
      <c r="AK377" s="103"/>
      <c r="AL377" s="554" t="str">
        <f>IF(AI377&lt;&gt;"",VLOOKUP(AI377,'DON GIA'!$M$1:$P$9,4,0),"")</f>
        <v/>
      </c>
      <c r="AM377" s="554" t="str">
        <f t="shared" si="154"/>
        <v/>
      </c>
      <c r="AN377" s="71"/>
      <c r="AO377" s="103"/>
      <c r="AP377" s="602" t="str">
        <f t="shared" si="137"/>
        <v/>
      </c>
      <c r="AQ377" s="107"/>
      <c r="AR377" s="107"/>
      <c r="AS377" s="593"/>
    </row>
    <row r="378" spans="1:45" outlineLevel="1">
      <c r="A378" s="84" t="s">
        <v>2133</v>
      </c>
      <c r="B378" s="552"/>
      <c r="C378" s="552"/>
      <c r="D378" s="61"/>
      <c r="E378" s="162"/>
      <c r="F378" s="103"/>
      <c r="G378" s="162"/>
      <c r="H378" s="162"/>
      <c r="I378" s="162"/>
      <c r="J378" s="162"/>
      <c r="K378" s="129"/>
      <c r="L378" s="167">
        <f>SUBTOTAL(9,L379:L385)</f>
        <v>120</v>
      </c>
      <c r="M378" s="553"/>
      <c r="N378" s="553"/>
      <c r="O378" s="553">
        <f>SUBTOTAL(9,O379:O385)</f>
        <v>176280000</v>
      </c>
      <c r="P378" s="553">
        <f>SUBTOTAL(9,P379:P385)</f>
        <v>0</v>
      </c>
      <c r="Q378" s="61"/>
      <c r="R378" s="162"/>
      <c r="S378" s="162">
        <f>SUBTOTAL(9,S379:S385)</f>
        <v>0</v>
      </c>
      <c r="T378" s="553"/>
      <c r="U378" s="553">
        <f>SUBTOTAL(9,U379:U385)</f>
        <v>0</v>
      </c>
      <c r="V378" s="553"/>
      <c r="W378" s="129"/>
      <c r="X378" s="162"/>
      <c r="Y378" s="169">
        <f>SUBTOTAL(9,Y379:Y385)</f>
        <v>164.7</v>
      </c>
      <c r="Z378" s="170">
        <f>SUBTOTAL(9,Z379:Z385)</f>
        <v>0</v>
      </c>
      <c r="AA378" s="553"/>
      <c r="AB378" s="553">
        <f>SUBTOTAL(9,AB379:AB385)</f>
        <v>159456432.5</v>
      </c>
      <c r="AC378" s="71"/>
      <c r="AD378" s="71"/>
      <c r="AE378" s="71"/>
      <c r="AF378" s="71"/>
      <c r="AG378" s="71"/>
      <c r="AH378" s="103"/>
      <c r="AI378" s="61"/>
      <c r="AJ378" s="162"/>
      <c r="AK378" s="162">
        <f>SUBTOTAL(9,AK379:AK385)</f>
        <v>3</v>
      </c>
      <c r="AL378" s="553"/>
      <c r="AM378" s="553">
        <f>SUBTOTAL(9,AM379:AM385)</f>
        <v>38791840</v>
      </c>
      <c r="AN378" s="61"/>
      <c r="AO378" s="162">
        <f>SUBTOTAL(9,AO379:AO385)</f>
        <v>1</v>
      </c>
      <c r="AP378" s="602">
        <f t="shared" si="137"/>
        <v>374528272.5</v>
      </c>
      <c r="AQ378" s="111"/>
      <c r="AR378" s="111"/>
      <c r="AS378" s="628"/>
    </row>
    <row r="379" spans="1:45" ht="75" outlineLevel="2">
      <c r="A379" s="72">
        <f>IF(B379&lt;&gt;"",B379,A377)</f>
        <v>27</v>
      </c>
      <c r="B379" s="552">
        <f>IF(C379&lt;&gt;"",COUNTA($C$9:C379),"")</f>
        <v>27</v>
      </c>
      <c r="C379" s="552">
        <v>415</v>
      </c>
      <c r="D379" s="61" t="s">
        <v>165</v>
      </c>
      <c r="E379" s="103">
        <v>2</v>
      </c>
      <c r="F379" s="103"/>
      <c r="G379" s="103">
        <v>235</v>
      </c>
      <c r="H379" s="103">
        <v>10</v>
      </c>
      <c r="I379" s="103">
        <v>399</v>
      </c>
      <c r="J379" s="103" t="s">
        <v>161</v>
      </c>
      <c r="K379" s="107" t="s">
        <v>967</v>
      </c>
      <c r="L379" s="105">
        <v>120</v>
      </c>
      <c r="M379" s="554">
        <f>IF(K379&lt;&gt;"",VLOOKUP(K379,'DON GIA'!$S$1:$U$19,3,0),"")</f>
        <v>1469000</v>
      </c>
      <c r="N379" s="554">
        <f>IF(K379&lt;&gt;"",VLOOKUP(K379,'DON GIA'!$S$1:$V$19,4,0),"")</f>
        <v>0</v>
      </c>
      <c r="O379" s="554">
        <f t="shared" ref="O379:O385" si="156">IF(K379&lt;&gt;"",L379*M379,"")</f>
        <v>176280000</v>
      </c>
      <c r="P379" s="554">
        <f t="shared" ref="P379:P385" si="157">IF(K379&lt;&gt;"",L379*N379,"")</f>
        <v>0</v>
      </c>
      <c r="Q379" s="71" t="s">
        <v>35</v>
      </c>
      <c r="R379" s="103"/>
      <c r="S379" s="103"/>
      <c r="T379" s="554" t="str">
        <f>IF(Q379&lt;&gt;"",VLOOKUP(Q379,'DON GIA'!$H$1:$K$103,4,0),"")</f>
        <v/>
      </c>
      <c r="U379" s="554" t="str">
        <f t="shared" ref="U379:U385" si="158">IF(Q379&lt;&gt;"",IF(ISNUMBER(T379),S379*T379,""),"")</f>
        <v/>
      </c>
      <c r="V379" s="554" t="s">
        <v>2164</v>
      </c>
      <c r="W379" s="107" t="s">
        <v>1057</v>
      </c>
      <c r="X379" s="103" t="s">
        <v>27</v>
      </c>
      <c r="Y379" s="108">
        <v>12.8</v>
      </c>
      <c r="Z379" s="109"/>
      <c r="AA379" s="554">
        <f>IF(W379&lt;&gt;"",VLOOKUP(W379,'DON GIA'!$A$1:$D$346,4,0),"")</f>
        <v>1229116</v>
      </c>
      <c r="AB379" s="554">
        <f t="shared" ref="AB379:AB385" si="159">IF(W379&lt;&gt;"",IF(ISNUMBER(AA379),Y379*AA379,""),"")</f>
        <v>15732684.800000001</v>
      </c>
      <c r="AC379" s="71"/>
      <c r="AD379" s="71" t="s">
        <v>29</v>
      </c>
      <c r="AE379" s="71" t="s">
        <v>30</v>
      </c>
      <c r="AF379" s="71" t="s">
        <v>116</v>
      </c>
      <c r="AG379" s="71" t="s">
        <v>136</v>
      </c>
      <c r="AH379" s="103"/>
      <c r="AI379" s="71" t="s">
        <v>562</v>
      </c>
      <c r="AJ379" s="103" t="s">
        <v>409</v>
      </c>
      <c r="AK379" s="103">
        <v>2</v>
      </c>
      <c r="AL379" s="554">
        <f>IF(AI379&lt;&gt;"",VLOOKUP(AI379,'DON GIA'!$M$1:$P$9,4,0),"")</f>
        <v>12895920</v>
      </c>
      <c r="AM379" s="554">
        <f t="shared" ref="AM379:AM385" si="160">IF(AI379&lt;&gt;"",AK379*AL379,"")</f>
        <v>25791840</v>
      </c>
      <c r="AN379" s="71" t="s">
        <v>407</v>
      </c>
      <c r="AO379" s="103">
        <v>1</v>
      </c>
      <c r="AP379" s="602" t="str">
        <f t="shared" si="137"/>
        <v/>
      </c>
      <c r="AQ379" s="111" t="s">
        <v>620</v>
      </c>
      <c r="AR379" s="111" t="s">
        <v>1912</v>
      </c>
      <c r="AS379" s="628"/>
    </row>
    <row r="380" spans="1:45" s="77" customFormat="1" ht="150" outlineLevel="2">
      <c r="A380" s="72">
        <f t="shared" ref="A380:A385" si="161">IF(B380&lt;&gt;"",B380,A379)</f>
        <v>27</v>
      </c>
      <c r="B380" s="552" t="str">
        <f>IF(C380&lt;&gt;"",COUNTA($C$9:C380),"")</f>
        <v/>
      </c>
      <c r="C380" s="552"/>
      <c r="D380" s="71" t="s">
        <v>166</v>
      </c>
      <c r="E380" s="103"/>
      <c r="F380" s="103"/>
      <c r="G380" s="103"/>
      <c r="H380" s="103"/>
      <c r="I380" s="103"/>
      <c r="J380" s="103"/>
      <c r="K380" s="107"/>
      <c r="L380" s="105" t="s">
        <v>35</v>
      </c>
      <c r="M380" s="554" t="str">
        <f>IF(K380&lt;&gt;"",VLOOKUP(K380,'DON GIA'!$S$1:$U$19,3,0),"")</f>
        <v/>
      </c>
      <c r="N380" s="554" t="str">
        <f>IF(K380&lt;&gt;"",VLOOKUP(K380,'DON GIA'!$S$1:$V$19,4,0),"")</f>
        <v/>
      </c>
      <c r="O380" s="554" t="str">
        <f t="shared" si="156"/>
        <v/>
      </c>
      <c r="P380" s="554" t="str">
        <f t="shared" si="157"/>
        <v/>
      </c>
      <c r="Q380" s="71" t="s">
        <v>35</v>
      </c>
      <c r="R380" s="103"/>
      <c r="S380" s="103"/>
      <c r="T380" s="554" t="str">
        <f>IF(Q380&lt;&gt;"",VLOOKUP(Q380,'DON GIA'!$H$1:$K$103,4,0),"")</f>
        <v/>
      </c>
      <c r="U380" s="554" t="str">
        <f t="shared" si="158"/>
        <v/>
      </c>
      <c r="V380" s="554"/>
      <c r="W380" s="107" t="s">
        <v>1057</v>
      </c>
      <c r="X380" s="103" t="s">
        <v>27</v>
      </c>
      <c r="Y380" s="108">
        <v>54.1</v>
      </c>
      <c r="Z380" s="109"/>
      <c r="AA380" s="554">
        <f>IF(W380&lt;&gt;"",VLOOKUP(W380,'DON GIA'!$A$1:$D$346,4,0),"")</f>
        <v>1229116</v>
      </c>
      <c r="AB380" s="554">
        <f t="shared" si="159"/>
        <v>66495175.600000001</v>
      </c>
      <c r="AC380" s="71"/>
      <c r="AD380" s="71" t="s">
        <v>29</v>
      </c>
      <c r="AE380" s="71" t="s">
        <v>30</v>
      </c>
      <c r="AF380" s="71" t="s">
        <v>116</v>
      </c>
      <c r="AG380" s="71" t="s">
        <v>136</v>
      </c>
      <c r="AH380" s="103"/>
      <c r="AI380" s="71" t="s">
        <v>578</v>
      </c>
      <c r="AJ380" s="103" t="s">
        <v>560</v>
      </c>
      <c r="AK380" s="103">
        <v>1</v>
      </c>
      <c r="AL380" s="554">
        <f>IF(AI380&lt;&gt;"",VLOOKUP(AI380,'DON GIA'!$M$1:$P$9,4,0),"")</f>
        <v>13000000</v>
      </c>
      <c r="AM380" s="554">
        <f t="shared" si="160"/>
        <v>13000000</v>
      </c>
      <c r="AN380" s="71"/>
      <c r="AO380" s="103"/>
      <c r="AP380" s="602" t="str">
        <f t="shared" si="137"/>
        <v/>
      </c>
      <c r="AQ380" s="59" t="s">
        <v>593</v>
      </c>
      <c r="AR380" s="59" t="s">
        <v>395</v>
      </c>
      <c r="AS380" s="629"/>
    </row>
    <row r="381" spans="1:45" s="77" customFormat="1" ht="168.75" outlineLevel="2">
      <c r="A381" s="72">
        <f t="shared" si="161"/>
        <v>27</v>
      </c>
      <c r="B381" s="552" t="str">
        <f>IF(C381&lt;&gt;"",COUNTA($C$9:C381),"")</f>
        <v/>
      </c>
      <c r="C381" s="552"/>
      <c r="D381" s="71" t="s">
        <v>39</v>
      </c>
      <c r="E381" s="103"/>
      <c r="F381" s="103"/>
      <c r="G381" s="103"/>
      <c r="H381" s="103"/>
      <c r="I381" s="103"/>
      <c r="J381" s="103"/>
      <c r="K381" s="107"/>
      <c r="L381" s="105" t="s">
        <v>35</v>
      </c>
      <c r="M381" s="554" t="str">
        <f>IF(K381&lt;&gt;"",VLOOKUP(K381,'DON GIA'!$S$1:$U$19,3,0),"")</f>
        <v/>
      </c>
      <c r="N381" s="554" t="str">
        <f>IF(K381&lt;&gt;"",VLOOKUP(K381,'DON GIA'!$S$1:$V$19,4,0),"")</f>
        <v/>
      </c>
      <c r="O381" s="554" t="str">
        <f t="shared" si="156"/>
        <v/>
      </c>
      <c r="P381" s="554" t="str">
        <f t="shared" si="157"/>
        <v/>
      </c>
      <c r="Q381" s="71" t="s">
        <v>35</v>
      </c>
      <c r="R381" s="103"/>
      <c r="S381" s="103"/>
      <c r="T381" s="554" t="str">
        <f>IF(Q381&lt;&gt;"",VLOOKUP(Q381,'DON GIA'!$H$1:$K$103,4,0),"")</f>
        <v/>
      </c>
      <c r="U381" s="554" t="str">
        <f t="shared" si="158"/>
        <v/>
      </c>
      <c r="V381" s="554"/>
      <c r="W381" s="107" t="s">
        <v>1087</v>
      </c>
      <c r="X381" s="103" t="s">
        <v>27</v>
      </c>
      <c r="Y381" s="108">
        <v>5</v>
      </c>
      <c r="Z381" s="109"/>
      <c r="AA381" s="554">
        <f>IF(W381&lt;&gt;"",VLOOKUP(W381,'DON GIA'!$A$1:$D$346,4,0),"")</f>
        <v>10375629</v>
      </c>
      <c r="AB381" s="554">
        <f t="shared" si="159"/>
        <v>51878145</v>
      </c>
      <c r="AC381" s="71"/>
      <c r="AD381" s="71" t="s">
        <v>29</v>
      </c>
      <c r="AE381" s="71" t="s">
        <v>30</v>
      </c>
      <c r="AF381" s="71" t="s">
        <v>31</v>
      </c>
      <c r="AG381" s="71" t="s">
        <v>32</v>
      </c>
      <c r="AH381" s="103"/>
      <c r="AI381" s="71"/>
      <c r="AJ381" s="103"/>
      <c r="AK381" s="103"/>
      <c r="AL381" s="554" t="str">
        <f>IF(AI381&lt;&gt;"",VLOOKUP(AI381,'DON GIA'!$M$1:$P$9,4,0),"")</f>
        <v/>
      </c>
      <c r="AM381" s="554" t="str">
        <f t="shared" si="160"/>
        <v/>
      </c>
      <c r="AN381" s="71"/>
      <c r="AO381" s="103"/>
      <c r="AP381" s="602" t="str">
        <f t="shared" si="137"/>
        <v/>
      </c>
      <c r="AQ381" s="107" t="s">
        <v>594</v>
      </c>
      <c r="AR381" s="107" t="s">
        <v>1949</v>
      </c>
      <c r="AS381" s="593"/>
    </row>
    <row r="382" spans="1:45" s="77" customFormat="1" ht="93.75" outlineLevel="2">
      <c r="A382" s="72">
        <f t="shared" si="161"/>
        <v>27</v>
      </c>
      <c r="B382" s="552" t="str">
        <f>IF(C382&lt;&gt;"",COUNTA($C$9:C382),"")</f>
        <v/>
      </c>
      <c r="C382" s="552"/>
      <c r="D382" s="71" t="s">
        <v>167</v>
      </c>
      <c r="E382" s="103"/>
      <c r="F382" s="103"/>
      <c r="G382" s="103"/>
      <c r="H382" s="103"/>
      <c r="I382" s="103"/>
      <c r="J382" s="103"/>
      <c r="K382" s="107"/>
      <c r="L382" s="105" t="s">
        <v>35</v>
      </c>
      <c r="M382" s="554" t="str">
        <f>IF(K382&lt;&gt;"",VLOOKUP(K382,'DON GIA'!$S$1:$U$19,3,0),"")</f>
        <v/>
      </c>
      <c r="N382" s="554" t="str">
        <f>IF(K382&lt;&gt;"",VLOOKUP(K382,'DON GIA'!$S$1:$V$19,4,0),"")</f>
        <v/>
      </c>
      <c r="O382" s="554" t="str">
        <f t="shared" si="156"/>
        <v/>
      </c>
      <c r="P382" s="554" t="str">
        <f t="shared" si="157"/>
        <v/>
      </c>
      <c r="Q382" s="71" t="s">
        <v>35</v>
      </c>
      <c r="R382" s="103"/>
      <c r="S382" s="103"/>
      <c r="T382" s="554" t="str">
        <f>IF(Q382&lt;&gt;"",VLOOKUP(Q382,'DON GIA'!$H$1:$K$103,4,0),"")</f>
        <v/>
      </c>
      <c r="U382" s="554" t="str">
        <f t="shared" si="158"/>
        <v/>
      </c>
      <c r="V382" s="554"/>
      <c r="W382" s="107" t="s">
        <v>1088</v>
      </c>
      <c r="X382" s="103" t="s">
        <v>27</v>
      </c>
      <c r="Y382" s="108">
        <v>19.100000000000001</v>
      </c>
      <c r="Z382" s="109"/>
      <c r="AA382" s="554">
        <f>IF(W382&lt;&gt;"",VLOOKUP(W382,'DON GIA'!$A$1:$D$346,4,0),"")</f>
        <v>64226</v>
      </c>
      <c r="AB382" s="554">
        <f t="shared" si="159"/>
        <v>1226716.6000000001</v>
      </c>
      <c r="AC382" s="71"/>
      <c r="AD382" s="71"/>
      <c r="AE382" s="71"/>
      <c r="AF382" s="71"/>
      <c r="AG382" s="71"/>
      <c r="AH382" s="103"/>
      <c r="AI382" s="71"/>
      <c r="AJ382" s="103"/>
      <c r="AK382" s="103"/>
      <c r="AL382" s="554" t="str">
        <f>IF(AI382&lt;&gt;"",VLOOKUP(AI382,'DON GIA'!$M$1:$P$9,4,0),"")</f>
        <v/>
      </c>
      <c r="AM382" s="554" t="str">
        <f t="shared" si="160"/>
        <v/>
      </c>
      <c r="AN382" s="71"/>
      <c r="AO382" s="103"/>
      <c r="AP382" s="602" t="str">
        <f t="shared" si="137"/>
        <v/>
      </c>
      <c r="AQ382" s="59" t="s">
        <v>621</v>
      </c>
      <c r="AR382" s="59" t="s">
        <v>1950</v>
      </c>
      <c r="AS382" s="629"/>
    </row>
    <row r="383" spans="1:45" s="77" customFormat="1" ht="37.5" outlineLevel="2">
      <c r="A383" s="72">
        <f t="shared" si="161"/>
        <v>27</v>
      </c>
      <c r="B383" s="552" t="str">
        <f>IF(C383&lt;&gt;"",COUNTA($C$9:C383),"")</f>
        <v/>
      </c>
      <c r="C383" s="552"/>
      <c r="D383" s="71"/>
      <c r="E383" s="103"/>
      <c r="F383" s="103"/>
      <c r="G383" s="103"/>
      <c r="H383" s="103"/>
      <c r="I383" s="103"/>
      <c r="J383" s="103"/>
      <c r="K383" s="107"/>
      <c r="L383" s="105" t="s">
        <v>35</v>
      </c>
      <c r="M383" s="554" t="str">
        <f>IF(K383&lt;&gt;"",VLOOKUP(K383,'DON GIA'!$S$1:$U$19,3,0),"")</f>
        <v/>
      </c>
      <c r="N383" s="554" t="str">
        <f>IF(K383&lt;&gt;"",VLOOKUP(K383,'DON GIA'!$S$1:$V$19,4,0),"")</f>
        <v/>
      </c>
      <c r="O383" s="554" t="str">
        <f t="shared" si="156"/>
        <v/>
      </c>
      <c r="P383" s="554" t="str">
        <f t="shared" si="157"/>
        <v/>
      </c>
      <c r="Q383" s="71" t="s">
        <v>35</v>
      </c>
      <c r="R383" s="103"/>
      <c r="S383" s="103"/>
      <c r="T383" s="554" t="str">
        <f>IF(Q383&lt;&gt;"",VLOOKUP(Q383,'DON GIA'!$H$1:$K$103,4,0),"")</f>
        <v/>
      </c>
      <c r="U383" s="554" t="str">
        <f t="shared" si="158"/>
        <v/>
      </c>
      <c r="V383" s="554"/>
      <c r="W383" s="107" t="s">
        <v>1089</v>
      </c>
      <c r="X383" s="103" t="s">
        <v>27</v>
      </c>
      <c r="Y383" s="108">
        <v>6.8</v>
      </c>
      <c r="Z383" s="109"/>
      <c r="AA383" s="554">
        <f>IF(W383&lt;&gt;"",VLOOKUP(W383,'DON GIA'!$A$1:$D$346,4,0),"")</f>
        <v>292949</v>
      </c>
      <c r="AB383" s="554">
        <f t="shared" si="159"/>
        <v>1992053.2</v>
      </c>
      <c r="AC383" s="71"/>
      <c r="AD383" s="71"/>
      <c r="AE383" s="71"/>
      <c r="AF383" s="71"/>
      <c r="AG383" s="71"/>
      <c r="AH383" s="103"/>
      <c r="AI383" s="71"/>
      <c r="AJ383" s="103"/>
      <c r="AK383" s="103"/>
      <c r="AL383" s="554" t="str">
        <f>IF(AI383&lt;&gt;"",VLOOKUP(AI383,'DON GIA'!$M$1:$P$9,4,0),"")</f>
        <v/>
      </c>
      <c r="AM383" s="554" t="str">
        <f t="shared" si="160"/>
        <v/>
      </c>
      <c r="AN383" s="71"/>
      <c r="AO383" s="103"/>
      <c r="AP383" s="602" t="str">
        <f t="shared" si="137"/>
        <v/>
      </c>
      <c r="AQ383" s="585" t="s">
        <v>1911</v>
      </c>
      <c r="AR383" s="585"/>
      <c r="AS383" s="630"/>
    </row>
    <row r="384" spans="1:45" s="77" customFormat="1" ht="33.75" outlineLevel="2">
      <c r="A384" s="72">
        <f t="shared" si="161"/>
        <v>27</v>
      </c>
      <c r="B384" s="552" t="str">
        <f>IF(C384&lt;&gt;"",COUNTA($C$9:C384),"")</f>
        <v/>
      </c>
      <c r="C384" s="552"/>
      <c r="D384" s="71"/>
      <c r="E384" s="103"/>
      <c r="F384" s="103"/>
      <c r="G384" s="103"/>
      <c r="H384" s="103"/>
      <c r="I384" s="103"/>
      <c r="J384" s="103"/>
      <c r="K384" s="107"/>
      <c r="L384" s="105" t="s">
        <v>35</v>
      </c>
      <c r="M384" s="554" t="str">
        <f>IF(K384&lt;&gt;"",VLOOKUP(K384,'DON GIA'!$S$1:$U$19,3,0),"")</f>
        <v/>
      </c>
      <c r="N384" s="554" t="str">
        <f>IF(K384&lt;&gt;"",VLOOKUP(K384,'DON GIA'!$S$1:$V$19,4,0),"")</f>
        <v/>
      </c>
      <c r="O384" s="554" t="str">
        <f t="shared" si="156"/>
        <v/>
      </c>
      <c r="P384" s="554" t="str">
        <f t="shared" si="157"/>
        <v/>
      </c>
      <c r="Q384" s="71" t="s">
        <v>35</v>
      </c>
      <c r="R384" s="103"/>
      <c r="S384" s="103"/>
      <c r="T384" s="554" t="str">
        <f>IF(Q384&lt;&gt;"",VLOOKUP(Q384,'DON GIA'!$H$1:$K$103,4,0),"")</f>
        <v/>
      </c>
      <c r="U384" s="554" t="str">
        <f t="shared" si="158"/>
        <v/>
      </c>
      <c r="V384" s="554"/>
      <c r="W384" s="107" t="s">
        <v>1019</v>
      </c>
      <c r="X384" s="103" t="s">
        <v>27</v>
      </c>
      <c r="Y384" s="108">
        <v>66.900000000000006</v>
      </c>
      <c r="Z384" s="109"/>
      <c r="AA384" s="554">
        <f>IF(W384&lt;&gt;"",VLOOKUP(W384,'DON GIA'!$A$1:$D$346,4,0),"")</f>
        <v>330817</v>
      </c>
      <c r="AB384" s="554">
        <f t="shared" si="159"/>
        <v>22131657.300000001</v>
      </c>
      <c r="AC384" s="71"/>
      <c r="AD384" s="71"/>
      <c r="AE384" s="71"/>
      <c r="AF384" s="71"/>
      <c r="AG384" s="71"/>
      <c r="AH384" s="103"/>
      <c r="AI384" s="71"/>
      <c r="AJ384" s="103"/>
      <c r="AK384" s="103"/>
      <c r="AL384" s="554" t="str">
        <f>IF(AI384&lt;&gt;"",VLOOKUP(AI384,'DON GIA'!$M$1:$P$9,4,0),"")</f>
        <v/>
      </c>
      <c r="AM384" s="554" t="str">
        <f t="shared" si="160"/>
        <v/>
      </c>
      <c r="AN384" s="71"/>
      <c r="AO384" s="103"/>
      <c r="AP384" s="602" t="str">
        <f t="shared" si="137"/>
        <v/>
      </c>
      <c r="AQ384" s="584" t="s">
        <v>1952</v>
      </c>
      <c r="AR384" s="584"/>
      <c r="AS384" s="631"/>
    </row>
    <row r="385" spans="1:45" s="77" customFormat="1" outlineLevel="2">
      <c r="A385" s="72">
        <f t="shared" si="161"/>
        <v>27</v>
      </c>
      <c r="B385" s="552" t="str">
        <f>IF(C385&lt;&gt;"",COUNTA($C$9:C385),"")</f>
        <v/>
      </c>
      <c r="C385" s="552"/>
      <c r="D385" s="71"/>
      <c r="E385" s="103"/>
      <c r="F385" s="103"/>
      <c r="G385" s="103"/>
      <c r="H385" s="103"/>
      <c r="I385" s="103"/>
      <c r="J385" s="103"/>
      <c r="K385" s="107"/>
      <c r="L385" s="105" t="s">
        <v>35</v>
      </c>
      <c r="M385" s="554" t="str">
        <f>IF(K385&lt;&gt;"",VLOOKUP(K385,'DON GIA'!$S$1:$U$19,3,0),"")</f>
        <v/>
      </c>
      <c r="N385" s="554" t="str">
        <f>IF(K385&lt;&gt;"",VLOOKUP(K385,'DON GIA'!$S$1:$V$19,4,0),"")</f>
        <v/>
      </c>
      <c r="O385" s="554" t="str">
        <f t="shared" si="156"/>
        <v/>
      </c>
      <c r="P385" s="554" t="str">
        <f t="shared" si="157"/>
        <v/>
      </c>
      <c r="Q385" s="71" t="s">
        <v>35</v>
      </c>
      <c r="R385" s="103"/>
      <c r="S385" s="103"/>
      <c r="T385" s="554" t="str">
        <f>IF(Q385&lt;&gt;"",VLOOKUP(Q385,'DON GIA'!$H$1:$K$103,4,0),"")</f>
        <v/>
      </c>
      <c r="U385" s="554" t="str">
        <f t="shared" si="158"/>
        <v/>
      </c>
      <c r="V385" s="554"/>
      <c r="W385" s="107" t="s">
        <v>35</v>
      </c>
      <c r="X385" s="103"/>
      <c r="Y385" s="108"/>
      <c r="Z385" s="109"/>
      <c r="AA385" s="554" t="str">
        <f>IF(W385&lt;&gt;"",VLOOKUP(W385,'DON GIA'!$A$1:$D$346,4,0),"")</f>
        <v/>
      </c>
      <c r="AB385" s="554" t="str">
        <f t="shared" si="159"/>
        <v/>
      </c>
      <c r="AC385" s="71"/>
      <c r="AD385" s="71"/>
      <c r="AE385" s="71"/>
      <c r="AF385" s="71"/>
      <c r="AG385" s="71"/>
      <c r="AH385" s="103"/>
      <c r="AI385" s="71"/>
      <c r="AJ385" s="103"/>
      <c r="AK385" s="103"/>
      <c r="AL385" s="554" t="str">
        <f>IF(AI385&lt;&gt;"",VLOOKUP(AI385,'DON GIA'!$M$1:$P$9,4,0),"")</f>
        <v/>
      </c>
      <c r="AM385" s="554" t="str">
        <f t="shared" si="160"/>
        <v/>
      </c>
      <c r="AN385" s="71"/>
      <c r="AO385" s="103"/>
      <c r="AP385" s="602" t="str">
        <f t="shared" si="137"/>
        <v/>
      </c>
      <c r="AQ385" s="107"/>
      <c r="AR385" s="107"/>
      <c r="AS385" s="593"/>
    </row>
    <row r="386" spans="1:45" s="77" customFormat="1" outlineLevel="1">
      <c r="A386" s="84" t="s">
        <v>2132</v>
      </c>
      <c r="B386" s="552"/>
      <c r="C386" s="552"/>
      <c r="D386" s="61"/>
      <c r="E386" s="162"/>
      <c r="F386" s="103"/>
      <c r="G386" s="162"/>
      <c r="H386" s="162"/>
      <c r="I386" s="162"/>
      <c r="J386" s="162"/>
      <c r="K386" s="129"/>
      <c r="L386" s="167">
        <f>SUBTOTAL(9,L387:L398)</f>
        <v>1170.7</v>
      </c>
      <c r="M386" s="553"/>
      <c r="N386" s="553"/>
      <c r="O386" s="553">
        <f>SUBTOTAL(9,O387:O398)</f>
        <v>1973878500</v>
      </c>
      <c r="P386" s="553">
        <f>SUBTOTAL(9,P387:P398)</f>
        <v>1580445000</v>
      </c>
      <c r="Q386" s="61"/>
      <c r="R386" s="162"/>
      <c r="S386" s="162">
        <f>SUBTOTAL(9,S387:S398)</f>
        <v>39</v>
      </c>
      <c r="T386" s="553"/>
      <c r="U386" s="553">
        <f>SUBTOTAL(9,U387:U398)</f>
        <v>22651000</v>
      </c>
      <c r="V386" s="553"/>
      <c r="W386" s="129"/>
      <c r="X386" s="162"/>
      <c r="Y386" s="169">
        <f>SUBTOTAL(9,Y387:Y398)</f>
        <v>167.04</v>
      </c>
      <c r="Z386" s="170">
        <f>SUBTOTAL(9,Z387:Z398)</f>
        <v>86.34</v>
      </c>
      <c r="AA386" s="553"/>
      <c r="AB386" s="553">
        <f>SUBTOTAL(9,AB387:AB398)</f>
        <v>126866520.03</v>
      </c>
      <c r="AC386" s="71"/>
      <c r="AD386" s="71"/>
      <c r="AE386" s="71"/>
      <c r="AF386" s="71"/>
      <c r="AG386" s="71"/>
      <c r="AH386" s="103"/>
      <c r="AI386" s="61"/>
      <c r="AJ386" s="162"/>
      <c r="AK386" s="162">
        <f>SUBTOTAL(9,AK387:AK398)</f>
        <v>6</v>
      </c>
      <c r="AL386" s="553"/>
      <c r="AM386" s="553">
        <f>SUBTOTAL(9,AM387:AM398)</f>
        <v>9671940</v>
      </c>
      <c r="AN386" s="61"/>
      <c r="AO386" s="162">
        <f>SUBTOTAL(9,AO387:AO398)</f>
        <v>0</v>
      </c>
      <c r="AP386" s="602">
        <f t="shared" si="137"/>
        <v>3713512960.0300002</v>
      </c>
      <c r="AQ386" s="111"/>
      <c r="AR386" s="111"/>
      <c r="AS386" s="628"/>
    </row>
    <row r="387" spans="1:45" s="77" customFormat="1" ht="56.25" outlineLevel="2">
      <c r="A387" s="72">
        <f>IF(B387&lt;&gt;"",B387,A385)</f>
        <v>28</v>
      </c>
      <c r="B387" s="552">
        <f>IF(C387&lt;&gt;"",COUNTA($C$9:C387),"")</f>
        <v>28</v>
      </c>
      <c r="C387" s="552">
        <v>393</v>
      </c>
      <c r="D387" s="61" t="s">
        <v>54</v>
      </c>
      <c r="E387" s="103">
        <v>6</v>
      </c>
      <c r="F387" s="103"/>
      <c r="G387" s="103">
        <v>65</v>
      </c>
      <c r="H387" s="103">
        <v>80</v>
      </c>
      <c r="I387" s="103">
        <v>251</v>
      </c>
      <c r="J387" s="103" t="s">
        <v>55</v>
      </c>
      <c r="K387" s="107" t="s">
        <v>974</v>
      </c>
      <c r="L387" s="105">
        <v>1153.5</v>
      </c>
      <c r="M387" s="554">
        <f>IF(K387&lt;&gt;"",VLOOKUP(K387,'DON GIA'!$S$1:$U$19,3,0),"")</f>
        <v>1679000</v>
      </c>
      <c r="N387" s="554">
        <f>IF(K387&lt;&gt;"",VLOOKUP(K387,'DON GIA'!$S$1:$V$19,4,0),"")</f>
        <v>1350000</v>
      </c>
      <c r="O387" s="554">
        <f t="shared" ref="O387:O398" si="162">IF(K387&lt;&gt;"",L387*M387,"")</f>
        <v>1936726500</v>
      </c>
      <c r="P387" s="554">
        <f t="shared" ref="P387:P398" si="163">IF(K387&lt;&gt;"",L387*N387,"")</f>
        <v>1557225000</v>
      </c>
      <c r="Q387" s="71" t="s">
        <v>48</v>
      </c>
      <c r="R387" s="103" t="s">
        <v>44</v>
      </c>
      <c r="S387" s="103">
        <v>1</v>
      </c>
      <c r="T387" s="554">
        <f>IF(Q387&lt;&gt;"",VLOOKUP(Q387,'DON GIA'!$H$1:$K$103,4,0),"")</f>
        <v>1708000</v>
      </c>
      <c r="U387" s="554">
        <f t="shared" ref="U387:U398" si="164">IF(Q387&lt;&gt;"",IF(ISNUMBER(T387),S387*T387,""),"")</f>
        <v>1708000</v>
      </c>
      <c r="V387" s="554"/>
      <c r="W387" s="107" t="s">
        <v>999</v>
      </c>
      <c r="X387" s="103" t="s">
        <v>27</v>
      </c>
      <c r="Y387" s="108">
        <v>16.149999999999999</v>
      </c>
      <c r="Z387" s="109"/>
      <c r="AA387" s="554">
        <f>IF(W387&lt;&gt;"",VLOOKUP(W387,'DON GIA'!$A$1:$D$346,4,0),"")</f>
        <v>802027</v>
      </c>
      <c r="AB387" s="554">
        <f t="shared" ref="AB387:AB398" si="165">IF(W387&lt;&gt;"",IF(ISNUMBER(AA387),Y387*AA387,""),"")</f>
        <v>12952736.049999999</v>
      </c>
      <c r="AC387" s="71"/>
      <c r="AD387" s="71"/>
      <c r="AE387" s="71"/>
      <c r="AF387" s="71"/>
      <c r="AG387" s="71"/>
      <c r="AH387" s="103"/>
      <c r="AI387" s="71" t="s">
        <v>563</v>
      </c>
      <c r="AJ387" s="103" t="s">
        <v>409</v>
      </c>
      <c r="AK387" s="103">
        <v>6</v>
      </c>
      <c r="AL387" s="554">
        <f>IF(AI387&lt;&gt;"",VLOOKUP(AI387,'DON GIA'!$M$1:$P$9,4,0),"")</f>
        <v>1611990</v>
      </c>
      <c r="AM387" s="554">
        <f t="shared" ref="AM387:AM398" si="166">IF(AI387&lt;&gt;"",AK387*AL387,"")</f>
        <v>9671940</v>
      </c>
      <c r="AN387" s="71"/>
      <c r="AO387" s="103"/>
      <c r="AP387" s="602" t="str">
        <f t="shared" si="137"/>
        <v/>
      </c>
      <c r="AQ387" s="111" t="s">
        <v>607</v>
      </c>
      <c r="AR387" s="111" t="s">
        <v>1912</v>
      </c>
      <c r="AS387" s="628"/>
    </row>
    <row r="388" spans="1:45" s="77" customFormat="1" ht="112.5" outlineLevel="2">
      <c r="A388" s="72">
        <f t="shared" ref="A388:A398" si="167">IF(B388&lt;&gt;"",B388,A387)</f>
        <v>28</v>
      </c>
      <c r="B388" s="552" t="str">
        <f>IF(C388&lt;&gt;"",COUNTA($C$9:C388),"")</f>
        <v/>
      </c>
      <c r="C388" s="552"/>
      <c r="D388" s="71" t="s">
        <v>56</v>
      </c>
      <c r="E388" s="103"/>
      <c r="F388" s="103"/>
      <c r="G388" s="103">
        <v>66</v>
      </c>
      <c r="H388" s="103">
        <v>80</v>
      </c>
      <c r="I388" s="103">
        <v>251</v>
      </c>
      <c r="J388" s="103" t="s">
        <v>55</v>
      </c>
      <c r="K388" s="107" t="s">
        <v>966</v>
      </c>
      <c r="L388" s="105">
        <v>17.2</v>
      </c>
      <c r="M388" s="554">
        <f>IF(K388&lt;&gt;"",VLOOKUP(K388,'DON GIA'!$S$1:$U$19,3,0),"")</f>
        <v>2160000</v>
      </c>
      <c r="N388" s="554">
        <f>IF(K388&lt;&gt;"",VLOOKUP(K388,'DON GIA'!$S$1:$V$19,4,0),"")</f>
        <v>1350000</v>
      </c>
      <c r="O388" s="554">
        <f t="shared" si="162"/>
        <v>37152000</v>
      </c>
      <c r="P388" s="554">
        <f t="shared" si="163"/>
        <v>23220000</v>
      </c>
      <c r="Q388" s="71" t="s">
        <v>57</v>
      </c>
      <c r="R388" s="103" t="s">
        <v>44</v>
      </c>
      <c r="S388" s="103">
        <v>3</v>
      </c>
      <c r="T388" s="554">
        <f>IF(Q388&lt;&gt;"",VLOOKUP(Q388,'DON GIA'!$H$1:$K$103,4,0),"")</f>
        <v>1122000</v>
      </c>
      <c r="U388" s="554">
        <f t="shared" si="164"/>
        <v>3366000</v>
      </c>
      <c r="V388" s="554"/>
      <c r="W388" s="107" t="s">
        <v>1000</v>
      </c>
      <c r="X388" s="103" t="s">
        <v>27</v>
      </c>
      <c r="Y388" s="108">
        <v>32.299999999999997</v>
      </c>
      <c r="Z388" s="109"/>
      <c r="AA388" s="554">
        <f>IF(W388&lt;&gt;"",VLOOKUP(W388,'DON GIA'!$A$1:$D$346,4,0),"")</f>
        <v>1238791</v>
      </c>
      <c r="AB388" s="554">
        <f t="shared" si="165"/>
        <v>40012949.299999997</v>
      </c>
      <c r="AC388" s="71"/>
      <c r="AD388" s="71"/>
      <c r="AE388" s="71"/>
      <c r="AF388" s="71"/>
      <c r="AG388" s="71"/>
      <c r="AH388" s="103"/>
      <c r="AI388" s="71"/>
      <c r="AJ388" s="103"/>
      <c r="AK388" s="103"/>
      <c r="AL388" s="554" t="str">
        <f>IF(AI388&lt;&gt;"",VLOOKUP(AI388,'DON GIA'!$M$1:$P$9,4,0),"")</f>
        <v/>
      </c>
      <c r="AM388" s="554" t="str">
        <f t="shared" si="166"/>
        <v/>
      </c>
      <c r="AN388" s="71"/>
      <c r="AO388" s="103"/>
      <c r="AP388" s="602" t="str">
        <f t="shared" si="137"/>
        <v/>
      </c>
      <c r="AQ388" s="59" t="s">
        <v>362</v>
      </c>
      <c r="AR388" s="59" t="s">
        <v>1953</v>
      </c>
      <c r="AS388" s="629"/>
    </row>
    <row r="389" spans="1:45" s="77" customFormat="1" ht="131.25" outlineLevel="2">
      <c r="A389" s="72">
        <f t="shared" si="167"/>
        <v>28</v>
      </c>
      <c r="B389" s="552" t="str">
        <f>IF(C389&lt;&gt;"",COUNTA($C$9:C389),"")</f>
        <v/>
      </c>
      <c r="C389" s="552"/>
      <c r="D389" s="71" t="s">
        <v>39</v>
      </c>
      <c r="E389" s="103"/>
      <c r="F389" s="103"/>
      <c r="G389" s="103"/>
      <c r="H389" s="103"/>
      <c r="I389" s="103"/>
      <c r="J389" s="103"/>
      <c r="K389" s="107"/>
      <c r="L389" s="105" t="s">
        <v>35</v>
      </c>
      <c r="M389" s="554" t="str">
        <f>IF(K389&lt;&gt;"",VLOOKUP(K389,'DON GIA'!$S$1:$U$19,3,0),"")</f>
        <v/>
      </c>
      <c r="N389" s="554" t="str">
        <f>IF(K389&lt;&gt;"",VLOOKUP(K389,'DON GIA'!$S$1:$V$19,4,0),"")</f>
        <v/>
      </c>
      <c r="O389" s="554" t="str">
        <f t="shared" si="162"/>
        <v/>
      </c>
      <c r="P389" s="554" t="str">
        <f t="shared" si="163"/>
        <v/>
      </c>
      <c r="Q389" s="71" t="s">
        <v>58</v>
      </c>
      <c r="R389" s="103" t="s">
        <v>44</v>
      </c>
      <c r="S389" s="103">
        <v>13</v>
      </c>
      <c r="T389" s="554">
        <f>IF(Q389&lt;&gt;"",VLOOKUP(Q389,'DON GIA'!$H$1:$K$103,4,0),"")</f>
        <v>211000</v>
      </c>
      <c r="U389" s="554">
        <f t="shared" si="164"/>
        <v>2743000</v>
      </c>
      <c r="V389" s="554"/>
      <c r="W389" s="107" t="s">
        <v>1001</v>
      </c>
      <c r="X389" s="103" t="s">
        <v>27</v>
      </c>
      <c r="Y389" s="108">
        <v>86.25</v>
      </c>
      <c r="Z389" s="109"/>
      <c r="AA389" s="554">
        <f>IF(W389&lt;&gt;"",VLOOKUP(W389,'DON GIA'!$A$1:$D$346,4,0),"")</f>
        <v>295078</v>
      </c>
      <c r="AB389" s="554">
        <f t="shared" si="165"/>
        <v>25450477.5</v>
      </c>
      <c r="AC389" s="71"/>
      <c r="AD389" s="71"/>
      <c r="AE389" s="71"/>
      <c r="AF389" s="71"/>
      <c r="AG389" s="71"/>
      <c r="AH389" s="103"/>
      <c r="AI389" s="71"/>
      <c r="AJ389" s="103"/>
      <c r="AK389" s="103"/>
      <c r="AL389" s="554" t="str">
        <f>IF(AI389&lt;&gt;"",VLOOKUP(AI389,'DON GIA'!$M$1:$P$9,4,0),"")</f>
        <v/>
      </c>
      <c r="AM389" s="554" t="str">
        <f t="shared" si="166"/>
        <v/>
      </c>
      <c r="AN389" s="71"/>
      <c r="AO389" s="103"/>
      <c r="AP389" s="602" t="str">
        <f t="shared" si="137"/>
        <v/>
      </c>
      <c r="AQ389" s="59" t="s">
        <v>363</v>
      </c>
      <c r="AR389" s="59" t="s">
        <v>1954</v>
      </c>
      <c r="AS389" s="629"/>
    </row>
    <row r="390" spans="1:45" s="77" customFormat="1" ht="75" outlineLevel="2">
      <c r="A390" s="72">
        <f t="shared" si="167"/>
        <v>28</v>
      </c>
      <c r="B390" s="552" t="str">
        <f>IF(C390&lt;&gt;"",COUNTA($C$9:C390),"")</f>
        <v/>
      </c>
      <c r="C390" s="552"/>
      <c r="D390" s="71"/>
      <c r="E390" s="103"/>
      <c r="F390" s="103"/>
      <c r="G390" s="103"/>
      <c r="H390" s="103"/>
      <c r="I390" s="103"/>
      <c r="J390" s="103"/>
      <c r="K390" s="107"/>
      <c r="L390" s="105" t="s">
        <v>35</v>
      </c>
      <c r="M390" s="554" t="str">
        <f>IF(K390&lt;&gt;"",VLOOKUP(K390,'DON GIA'!$S$1:$U$19,3,0),"")</f>
        <v/>
      </c>
      <c r="N390" s="554" t="str">
        <f>IF(K390&lt;&gt;"",VLOOKUP(K390,'DON GIA'!$S$1:$V$19,4,0),"")</f>
        <v/>
      </c>
      <c r="O390" s="554" t="str">
        <f t="shared" si="162"/>
        <v/>
      </c>
      <c r="P390" s="554" t="str">
        <f t="shared" si="163"/>
        <v/>
      </c>
      <c r="Q390" s="71" t="s">
        <v>59</v>
      </c>
      <c r="R390" s="103" t="s">
        <v>44</v>
      </c>
      <c r="S390" s="103">
        <v>1</v>
      </c>
      <c r="T390" s="554">
        <f>IF(Q390&lt;&gt;"",VLOOKUP(Q390,'DON GIA'!$H$1:$K$103,4,0),"")</f>
        <v>979000</v>
      </c>
      <c r="U390" s="554">
        <f t="shared" si="164"/>
        <v>979000</v>
      </c>
      <c r="V390" s="554"/>
      <c r="W390" s="107" t="s">
        <v>1002</v>
      </c>
      <c r="X390" s="103" t="s">
        <v>42</v>
      </c>
      <c r="Y390" s="108">
        <v>1</v>
      </c>
      <c r="Z390" s="109">
        <v>4</v>
      </c>
      <c r="AA390" s="554">
        <f>IF(W390&lt;&gt;"",VLOOKUP(W390,'DON GIA'!$A$1:$D$346,4,0),"")</f>
        <v>23495506</v>
      </c>
      <c r="AB390" s="554">
        <f t="shared" si="165"/>
        <v>23495506</v>
      </c>
      <c r="AC390" s="71"/>
      <c r="AD390" s="71"/>
      <c r="AE390" s="71"/>
      <c r="AF390" s="71"/>
      <c r="AG390" s="71"/>
      <c r="AH390" s="103"/>
      <c r="AI390" s="71"/>
      <c r="AJ390" s="103"/>
      <c r="AK390" s="103"/>
      <c r="AL390" s="554" t="str">
        <f>IF(AI390&lt;&gt;"",VLOOKUP(AI390,'DON GIA'!$M$1:$P$9,4,0),"")</f>
        <v/>
      </c>
      <c r="AM390" s="554" t="str">
        <f t="shared" si="166"/>
        <v/>
      </c>
      <c r="AN390" s="71"/>
      <c r="AO390" s="103"/>
      <c r="AP390" s="602" t="str">
        <f t="shared" si="137"/>
        <v/>
      </c>
      <c r="AQ390" s="59" t="s">
        <v>364</v>
      </c>
      <c r="AR390" s="59" t="s">
        <v>1956</v>
      </c>
      <c r="AS390" s="629"/>
    </row>
    <row r="391" spans="1:45" s="77" customFormat="1" ht="37.5" outlineLevel="2">
      <c r="A391" s="72">
        <f t="shared" si="167"/>
        <v>28</v>
      </c>
      <c r="B391" s="552" t="str">
        <f>IF(C391&lt;&gt;"",COUNTA($C$9:C391),"")</f>
        <v/>
      </c>
      <c r="C391" s="552"/>
      <c r="D391" s="71"/>
      <c r="E391" s="103"/>
      <c r="F391" s="103"/>
      <c r="G391" s="103"/>
      <c r="H391" s="103"/>
      <c r="I391" s="103"/>
      <c r="J391" s="103"/>
      <c r="K391" s="107"/>
      <c r="L391" s="105" t="s">
        <v>35</v>
      </c>
      <c r="M391" s="554" t="str">
        <f>IF(K391&lt;&gt;"",VLOOKUP(K391,'DON GIA'!$S$1:$U$19,3,0),"")</f>
        <v/>
      </c>
      <c r="N391" s="554" t="str">
        <f>IF(K391&lt;&gt;"",VLOOKUP(K391,'DON GIA'!$S$1:$V$19,4,0),"")</f>
        <v/>
      </c>
      <c r="O391" s="554" t="str">
        <f t="shared" si="162"/>
        <v/>
      </c>
      <c r="P391" s="554" t="str">
        <f t="shared" si="163"/>
        <v/>
      </c>
      <c r="Q391" s="71" t="s">
        <v>60</v>
      </c>
      <c r="R391" s="103" t="s">
        <v>44</v>
      </c>
      <c r="S391" s="103">
        <v>2</v>
      </c>
      <c r="T391" s="554">
        <f>IF(Q391&lt;&gt;"",VLOOKUP(Q391,'DON GIA'!$H$1:$K$103,4,0),"")</f>
        <v>3064000</v>
      </c>
      <c r="U391" s="554">
        <f t="shared" si="164"/>
        <v>6128000</v>
      </c>
      <c r="V391" s="554"/>
      <c r="W391" s="107" t="s">
        <v>1003</v>
      </c>
      <c r="X391" s="103" t="s">
        <v>27</v>
      </c>
      <c r="Y391" s="108">
        <v>27.84</v>
      </c>
      <c r="Z391" s="109">
        <v>29</v>
      </c>
      <c r="AA391" s="554">
        <f>IF(W391&lt;&gt;"",VLOOKUP(W391,'DON GIA'!$A$1:$D$346,4,0),"")</f>
        <v>854777</v>
      </c>
      <c r="AB391" s="554">
        <f t="shared" si="165"/>
        <v>23796991.68</v>
      </c>
      <c r="AC391" s="71"/>
      <c r="AD391" s="71"/>
      <c r="AE391" s="71"/>
      <c r="AF391" s="71"/>
      <c r="AG391" s="71"/>
      <c r="AH391" s="103"/>
      <c r="AI391" s="71"/>
      <c r="AJ391" s="103"/>
      <c r="AK391" s="103"/>
      <c r="AL391" s="554" t="str">
        <f>IF(AI391&lt;&gt;"",VLOOKUP(AI391,'DON GIA'!$M$1:$P$9,4,0),"")</f>
        <v/>
      </c>
      <c r="AM391" s="554" t="str">
        <f t="shared" si="166"/>
        <v/>
      </c>
      <c r="AN391" s="71"/>
      <c r="AO391" s="103"/>
      <c r="AP391" s="602" t="str">
        <f t="shared" si="137"/>
        <v/>
      </c>
      <c r="AQ391" s="107" t="s">
        <v>1955</v>
      </c>
      <c r="AR391" s="107"/>
      <c r="AS391" s="593"/>
    </row>
    <row r="392" spans="1:45" s="77" customFormat="1" outlineLevel="2">
      <c r="A392" s="72">
        <f t="shared" si="167"/>
        <v>28</v>
      </c>
      <c r="B392" s="552" t="str">
        <f>IF(C392&lt;&gt;"",COUNTA($C$9:C392),"")</f>
        <v/>
      </c>
      <c r="C392" s="552"/>
      <c r="D392" s="71"/>
      <c r="E392" s="103"/>
      <c r="F392" s="103"/>
      <c r="G392" s="103"/>
      <c r="H392" s="103"/>
      <c r="I392" s="103"/>
      <c r="J392" s="103"/>
      <c r="K392" s="107"/>
      <c r="L392" s="105" t="s">
        <v>35</v>
      </c>
      <c r="M392" s="554" t="str">
        <f>IF(K392&lt;&gt;"",VLOOKUP(K392,'DON GIA'!$S$1:$U$19,3,0),"")</f>
        <v/>
      </c>
      <c r="N392" s="554" t="str">
        <f>IF(K392&lt;&gt;"",VLOOKUP(K392,'DON GIA'!$S$1:$V$19,4,0),"")</f>
        <v/>
      </c>
      <c r="O392" s="554" t="str">
        <f t="shared" si="162"/>
        <v/>
      </c>
      <c r="P392" s="554" t="str">
        <f t="shared" si="163"/>
        <v/>
      </c>
      <c r="Q392" s="71" t="s">
        <v>61</v>
      </c>
      <c r="R392" s="103" t="s">
        <v>44</v>
      </c>
      <c r="S392" s="103">
        <v>1</v>
      </c>
      <c r="T392" s="554">
        <f>IF(Q392&lt;&gt;"",VLOOKUP(Q392,'DON GIA'!$H$1:$K$103,4,0),"")</f>
        <v>180000</v>
      </c>
      <c r="U392" s="554">
        <f t="shared" si="164"/>
        <v>180000</v>
      </c>
      <c r="V392" s="554"/>
      <c r="W392" s="107" t="s">
        <v>1004</v>
      </c>
      <c r="X392" s="103" t="s">
        <v>27</v>
      </c>
      <c r="Y392" s="108">
        <v>3.5</v>
      </c>
      <c r="Z392" s="109">
        <v>53.34</v>
      </c>
      <c r="AA392" s="554">
        <f>IF(W392&lt;&gt;"",VLOOKUP(W392,'DON GIA'!$A$1:$D$346,4,0),"")</f>
        <v>330817</v>
      </c>
      <c r="AB392" s="554">
        <f t="shared" si="165"/>
        <v>1157859.5</v>
      </c>
      <c r="AC392" s="71"/>
      <c r="AD392" s="71"/>
      <c r="AE392" s="71"/>
      <c r="AF392" s="71"/>
      <c r="AG392" s="71"/>
      <c r="AH392" s="103"/>
      <c r="AI392" s="71"/>
      <c r="AJ392" s="103"/>
      <c r="AK392" s="103"/>
      <c r="AL392" s="554" t="str">
        <f>IF(AI392&lt;&gt;"",VLOOKUP(AI392,'DON GIA'!$M$1:$P$9,4,0),"")</f>
        <v/>
      </c>
      <c r="AM392" s="554" t="str">
        <f t="shared" si="166"/>
        <v/>
      </c>
      <c r="AN392" s="71"/>
      <c r="AO392" s="103"/>
      <c r="AP392" s="602" t="str">
        <f t="shared" ref="AP392:AP455" si="168">IF(C393&lt;&gt;"",O392+P392+U392+AB392+AM392,"")</f>
        <v/>
      </c>
      <c r="AQ392" s="107"/>
      <c r="AR392" s="107"/>
      <c r="AS392" s="593"/>
    </row>
    <row r="393" spans="1:45" s="77" customFormat="1" outlineLevel="2">
      <c r="A393" s="72">
        <f t="shared" si="167"/>
        <v>28</v>
      </c>
      <c r="B393" s="552" t="str">
        <f>IF(C393&lt;&gt;"",COUNTA($C$9:C393),"")</f>
        <v/>
      </c>
      <c r="C393" s="552"/>
      <c r="D393" s="71"/>
      <c r="E393" s="103"/>
      <c r="F393" s="103"/>
      <c r="G393" s="103"/>
      <c r="H393" s="103"/>
      <c r="I393" s="103"/>
      <c r="J393" s="103"/>
      <c r="K393" s="107"/>
      <c r="L393" s="105" t="s">
        <v>35</v>
      </c>
      <c r="M393" s="554" t="str">
        <f>IF(K393&lt;&gt;"",VLOOKUP(K393,'DON GIA'!$S$1:$U$19,3,0),"")</f>
        <v/>
      </c>
      <c r="N393" s="554" t="str">
        <f>IF(K393&lt;&gt;"",VLOOKUP(K393,'DON GIA'!$S$1:$V$19,4,0),"")</f>
        <v/>
      </c>
      <c r="O393" s="554" t="str">
        <f t="shared" si="162"/>
        <v/>
      </c>
      <c r="P393" s="554" t="str">
        <f t="shared" si="163"/>
        <v/>
      </c>
      <c r="Q393" s="71" t="s">
        <v>62</v>
      </c>
      <c r="R393" s="103" t="s">
        <v>44</v>
      </c>
      <c r="S393" s="103">
        <v>1</v>
      </c>
      <c r="T393" s="554">
        <f>IF(Q393&lt;&gt;"",VLOOKUP(Q393,'DON GIA'!$H$1:$K$103,4,0),"")</f>
        <v>275000</v>
      </c>
      <c r="U393" s="554">
        <f t="shared" si="164"/>
        <v>275000</v>
      </c>
      <c r="V393" s="554"/>
      <c r="W393" s="107"/>
      <c r="X393" s="103"/>
      <c r="Y393" s="108"/>
      <c r="Z393" s="109"/>
      <c r="AA393" s="554" t="str">
        <f>IF(W393&lt;&gt;"",VLOOKUP(W393,'DON GIA'!$A$1:$D$346,4,0),"")</f>
        <v/>
      </c>
      <c r="AB393" s="554" t="str">
        <f t="shared" si="165"/>
        <v/>
      </c>
      <c r="AC393" s="71"/>
      <c r="AD393" s="71"/>
      <c r="AE393" s="71"/>
      <c r="AF393" s="71"/>
      <c r="AG393" s="71"/>
      <c r="AH393" s="103"/>
      <c r="AI393" s="71"/>
      <c r="AJ393" s="103"/>
      <c r="AK393" s="103"/>
      <c r="AL393" s="554" t="str">
        <f>IF(AI393&lt;&gt;"",VLOOKUP(AI393,'DON GIA'!$M$1:$P$9,4,0),"")</f>
        <v/>
      </c>
      <c r="AM393" s="554" t="str">
        <f t="shared" si="166"/>
        <v/>
      </c>
      <c r="AN393" s="71"/>
      <c r="AO393" s="103"/>
      <c r="AP393" s="602" t="str">
        <f t="shared" si="168"/>
        <v/>
      </c>
      <c r="AQ393" s="107"/>
      <c r="AR393" s="107"/>
      <c r="AS393" s="593"/>
    </row>
    <row r="394" spans="1:45" s="77" customFormat="1" outlineLevel="2">
      <c r="A394" s="72">
        <f t="shared" si="167"/>
        <v>28</v>
      </c>
      <c r="B394" s="552" t="str">
        <f>IF(C394&lt;&gt;"",COUNTA($C$9:C394),"")</f>
        <v/>
      </c>
      <c r="C394" s="552"/>
      <c r="D394" s="71"/>
      <c r="E394" s="103"/>
      <c r="F394" s="103"/>
      <c r="G394" s="103"/>
      <c r="H394" s="103"/>
      <c r="I394" s="103"/>
      <c r="J394" s="103"/>
      <c r="K394" s="107"/>
      <c r="L394" s="105" t="s">
        <v>35</v>
      </c>
      <c r="M394" s="554" t="str">
        <f>IF(K394&lt;&gt;"",VLOOKUP(K394,'DON GIA'!$S$1:$U$19,3,0),"")</f>
        <v/>
      </c>
      <c r="N394" s="554" t="str">
        <f>IF(K394&lt;&gt;"",VLOOKUP(K394,'DON GIA'!$S$1:$V$19,4,0),"")</f>
        <v/>
      </c>
      <c r="O394" s="554" t="str">
        <f t="shared" si="162"/>
        <v/>
      </c>
      <c r="P394" s="554" t="str">
        <f t="shared" si="163"/>
        <v/>
      </c>
      <c r="Q394" s="71" t="s">
        <v>63</v>
      </c>
      <c r="R394" s="103" t="s">
        <v>44</v>
      </c>
      <c r="S394" s="103">
        <v>15</v>
      </c>
      <c r="T394" s="554">
        <f>IF(Q394&lt;&gt;"",VLOOKUP(Q394,'DON GIA'!$H$1:$K$103,4,0),"")</f>
        <v>450000</v>
      </c>
      <c r="U394" s="554">
        <f t="shared" si="164"/>
        <v>6750000</v>
      </c>
      <c r="V394" s="554"/>
      <c r="W394" s="107"/>
      <c r="X394" s="103"/>
      <c r="Y394" s="108"/>
      <c r="Z394" s="109"/>
      <c r="AA394" s="554" t="str">
        <f>IF(W394&lt;&gt;"",VLOOKUP(W394,'DON GIA'!$A$1:$D$346,4,0),"")</f>
        <v/>
      </c>
      <c r="AB394" s="554" t="str">
        <f t="shared" si="165"/>
        <v/>
      </c>
      <c r="AC394" s="71"/>
      <c r="AD394" s="71"/>
      <c r="AE394" s="71"/>
      <c r="AF394" s="71"/>
      <c r="AG394" s="71"/>
      <c r="AH394" s="103"/>
      <c r="AI394" s="71"/>
      <c r="AJ394" s="103"/>
      <c r="AK394" s="103"/>
      <c r="AL394" s="554" t="str">
        <f>IF(AI394&lt;&gt;"",VLOOKUP(AI394,'DON GIA'!$M$1:$P$9,4,0),"")</f>
        <v/>
      </c>
      <c r="AM394" s="554" t="str">
        <f t="shared" si="166"/>
        <v/>
      </c>
      <c r="AN394" s="71"/>
      <c r="AO394" s="103"/>
      <c r="AP394" s="602" t="str">
        <f t="shared" si="168"/>
        <v/>
      </c>
      <c r="AQ394" s="107"/>
      <c r="AR394" s="107"/>
      <c r="AS394" s="593"/>
    </row>
    <row r="395" spans="1:45" s="77" customFormat="1" outlineLevel="2">
      <c r="A395" s="72">
        <f t="shared" si="167"/>
        <v>28</v>
      </c>
      <c r="B395" s="552" t="str">
        <f>IF(C395&lt;&gt;"",COUNTA($C$9:C395),"")</f>
        <v/>
      </c>
      <c r="C395" s="552"/>
      <c r="D395" s="71"/>
      <c r="E395" s="103"/>
      <c r="F395" s="103"/>
      <c r="G395" s="103"/>
      <c r="H395" s="103"/>
      <c r="I395" s="103"/>
      <c r="J395" s="103"/>
      <c r="K395" s="107"/>
      <c r="L395" s="105" t="s">
        <v>35</v>
      </c>
      <c r="M395" s="554" t="str">
        <f>IF(K395&lt;&gt;"",VLOOKUP(K395,'DON GIA'!$S$1:$U$19,3,0),"")</f>
        <v/>
      </c>
      <c r="N395" s="554" t="str">
        <f>IF(K395&lt;&gt;"",VLOOKUP(K395,'DON GIA'!$S$1:$V$19,4,0),"")</f>
        <v/>
      </c>
      <c r="O395" s="554" t="str">
        <f t="shared" si="162"/>
        <v/>
      </c>
      <c r="P395" s="554" t="str">
        <f t="shared" si="163"/>
        <v/>
      </c>
      <c r="Q395" s="71" t="s">
        <v>65</v>
      </c>
      <c r="R395" s="103" t="s">
        <v>44</v>
      </c>
      <c r="S395" s="103">
        <v>1</v>
      </c>
      <c r="T395" s="554">
        <f>IF(Q395&lt;&gt;"",VLOOKUP(Q395,'DON GIA'!$H$1:$K$103,4,0),"")</f>
        <v>72000</v>
      </c>
      <c r="U395" s="554">
        <f t="shared" si="164"/>
        <v>72000</v>
      </c>
      <c r="V395" s="554"/>
      <c r="W395" s="107"/>
      <c r="X395" s="103"/>
      <c r="Y395" s="108"/>
      <c r="Z395" s="109"/>
      <c r="AA395" s="554" t="str">
        <f>IF(W395&lt;&gt;"",VLOOKUP(W395,'DON GIA'!$A$1:$D$346,4,0),"")</f>
        <v/>
      </c>
      <c r="AB395" s="554" t="str">
        <f t="shared" si="165"/>
        <v/>
      </c>
      <c r="AC395" s="71"/>
      <c r="AD395" s="71"/>
      <c r="AE395" s="71"/>
      <c r="AF395" s="71"/>
      <c r="AG395" s="71"/>
      <c r="AH395" s="103"/>
      <c r="AI395" s="71"/>
      <c r="AJ395" s="103"/>
      <c r="AK395" s="103"/>
      <c r="AL395" s="554" t="str">
        <f>IF(AI395&lt;&gt;"",VLOOKUP(AI395,'DON GIA'!$M$1:$P$9,4,0),"")</f>
        <v/>
      </c>
      <c r="AM395" s="554" t="str">
        <f t="shared" si="166"/>
        <v/>
      </c>
      <c r="AN395" s="71"/>
      <c r="AO395" s="103"/>
      <c r="AP395" s="602" t="str">
        <f t="shared" si="168"/>
        <v/>
      </c>
      <c r="AQ395" s="107"/>
      <c r="AR395" s="107"/>
      <c r="AS395" s="593"/>
    </row>
    <row r="396" spans="1:45" s="77" customFormat="1" outlineLevel="2">
      <c r="A396" s="72">
        <f t="shared" si="167"/>
        <v>28</v>
      </c>
      <c r="B396" s="552" t="str">
        <f>IF(C396&lt;&gt;"",COUNTA($C$9:C396),"")</f>
        <v/>
      </c>
      <c r="C396" s="552"/>
      <c r="D396" s="71"/>
      <c r="E396" s="103"/>
      <c r="F396" s="103"/>
      <c r="G396" s="103"/>
      <c r="H396" s="103"/>
      <c r="I396" s="103"/>
      <c r="J396" s="103"/>
      <c r="K396" s="107"/>
      <c r="L396" s="105" t="s">
        <v>35</v>
      </c>
      <c r="M396" s="554" t="str">
        <f>IF(K396&lt;&gt;"",VLOOKUP(K396,'DON GIA'!$S$1:$U$19,3,0),"")</f>
        <v/>
      </c>
      <c r="N396" s="554" t="str">
        <f>IF(K396&lt;&gt;"",VLOOKUP(K396,'DON GIA'!$S$1:$V$19,4,0),"")</f>
        <v/>
      </c>
      <c r="O396" s="554" t="str">
        <f t="shared" si="162"/>
        <v/>
      </c>
      <c r="P396" s="554" t="str">
        <f t="shared" si="163"/>
        <v/>
      </c>
      <c r="Q396" s="71" t="s">
        <v>66</v>
      </c>
      <c r="R396" s="103" t="s">
        <v>44</v>
      </c>
      <c r="S396" s="103">
        <v>1</v>
      </c>
      <c r="T396" s="554">
        <f>IF(Q396&lt;&gt;"",VLOOKUP(Q396,'DON GIA'!$H$1:$K$103,4,0),"")</f>
        <v>450000</v>
      </c>
      <c r="U396" s="554">
        <f t="shared" si="164"/>
        <v>450000</v>
      </c>
      <c r="V396" s="554"/>
      <c r="W396" s="107"/>
      <c r="X396" s="103"/>
      <c r="Y396" s="108"/>
      <c r="Z396" s="109"/>
      <c r="AA396" s="554" t="str">
        <f>IF(W396&lt;&gt;"",VLOOKUP(W396,'DON GIA'!$A$1:$D$346,4,0),"")</f>
        <v/>
      </c>
      <c r="AB396" s="554" t="str">
        <f t="shared" si="165"/>
        <v/>
      </c>
      <c r="AC396" s="71"/>
      <c r="AD396" s="71"/>
      <c r="AE396" s="71"/>
      <c r="AF396" s="71"/>
      <c r="AG396" s="71"/>
      <c r="AH396" s="103"/>
      <c r="AI396" s="71"/>
      <c r="AJ396" s="103"/>
      <c r="AK396" s="103"/>
      <c r="AL396" s="554" t="str">
        <f>IF(AI396&lt;&gt;"",VLOOKUP(AI396,'DON GIA'!$M$1:$P$9,4,0),"")</f>
        <v/>
      </c>
      <c r="AM396" s="554" t="str">
        <f t="shared" si="166"/>
        <v/>
      </c>
      <c r="AN396" s="71"/>
      <c r="AO396" s="103"/>
      <c r="AP396" s="602" t="str">
        <f t="shared" si="168"/>
        <v/>
      </c>
      <c r="AQ396" s="107"/>
      <c r="AR396" s="107"/>
      <c r="AS396" s="593"/>
    </row>
    <row r="397" spans="1:45" outlineLevel="2">
      <c r="A397" s="72">
        <f t="shared" si="167"/>
        <v>28</v>
      </c>
      <c r="B397" s="552" t="str">
        <f>IF(C397&lt;&gt;"",COUNTA($C$9:C397),"")</f>
        <v/>
      </c>
      <c r="C397" s="552"/>
      <c r="D397" s="71"/>
      <c r="E397" s="103"/>
      <c r="F397" s="103"/>
      <c r="G397" s="103"/>
      <c r="H397" s="103"/>
      <c r="I397" s="103"/>
      <c r="J397" s="103"/>
      <c r="K397" s="107"/>
      <c r="L397" s="105" t="s">
        <v>35</v>
      </c>
      <c r="M397" s="554" t="str">
        <f>IF(K397&lt;&gt;"",VLOOKUP(K397,'DON GIA'!$S$1:$U$19,3,0),"")</f>
        <v/>
      </c>
      <c r="N397" s="554" t="str">
        <f>IF(K397&lt;&gt;"",VLOOKUP(K397,'DON GIA'!$S$1:$V$19,4,0),"")</f>
        <v/>
      </c>
      <c r="O397" s="554" t="str">
        <f t="shared" si="162"/>
        <v/>
      </c>
      <c r="P397" s="554" t="str">
        <f t="shared" si="163"/>
        <v/>
      </c>
      <c r="Q397" s="110" t="s">
        <v>35</v>
      </c>
      <c r="R397" s="67"/>
      <c r="S397" s="67"/>
      <c r="T397" s="554" t="str">
        <f>IF(Q397&lt;&gt;"",VLOOKUP(Q397,'DON GIA'!$H$1:$K$103,4,0),"")</f>
        <v/>
      </c>
      <c r="U397" s="554" t="str">
        <f t="shared" si="164"/>
        <v/>
      </c>
      <c r="V397" s="554"/>
      <c r="W397" s="107"/>
      <c r="X397" s="103"/>
      <c r="Y397" s="108"/>
      <c r="Z397" s="109"/>
      <c r="AA397" s="554" t="str">
        <f>IF(W397&lt;&gt;"",VLOOKUP(W397,'DON GIA'!$A$1:$D$346,4,0),"")</f>
        <v/>
      </c>
      <c r="AB397" s="554" t="str">
        <f t="shared" si="165"/>
        <v/>
      </c>
      <c r="AC397" s="71"/>
      <c r="AD397" s="71"/>
      <c r="AE397" s="71"/>
      <c r="AF397" s="71"/>
      <c r="AG397" s="71"/>
      <c r="AH397" s="103"/>
      <c r="AI397" s="71"/>
      <c r="AJ397" s="103"/>
      <c r="AK397" s="103"/>
      <c r="AL397" s="554" t="str">
        <f>IF(AI397&lt;&gt;"",VLOOKUP(AI397,'DON GIA'!$M$1:$P$9,4,0),"")</f>
        <v/>
      </c>
      <c r="AM397" s="554" t="str">
        <f t="shared" si="166"/>
        <v/>
      </c>
      <c r="AN397" s="71"/>
      <c r="AO397" s="103"/>
      <c r="AP397" s="602" t="str">
        <f t="shared" si="168"/>
        <v/>
      </c>
      <c r="AQ397" s="107"/>
      <c r="AR397" s="107"/>
      <c r="AS397" s="593"/>
    </row>
    <row r="398" spans="1:45" outlineLevel="2">
      <c r="A398" s="72">
        <f t="shared" si="167"/>
        <v>28</v>
      </c>
      <c r="B398" s="552" t="str">
        <f>IF(C398&lt;&gt;"",COUNTA($C$9:C398),"")</f>
        <v/>
      </c>
      <c r="C398" s="552"/>
      <c r="D398" s="71"/>
      <c r="E398" s="103"/>
      <c r="F398" s="103"/>
      <c r="G398" s="103"/>
      <c r="H398" s="103"/>
      <c r="I398" s="103"/>
      <c r="J398" s="103"/>
      <c r="K398" s="107"/>
      <c r="L398" s="105" t="s">
        <v>35</v>
      </c>
      <c r="M398" s="554" t="str">
        <f>IF(K398&lt;&gt;"",VLOOKUP(K398,'DON GIA'!$S$1:$U$19,3,0),"")</f>
        <v/>
      </c>
      <c r="N398" s="554" t="str">
        <f>IF(K398&lt;&gt;"",VLOOKUP(K398,'DON GIA'!$S$1:$V$19,4,0),"")</f>
        <v/>
      </c>
      <c r="O398" s="554" t="str">
        <f t="shared" si="162"/>
        <v/>
      </c>
      <c r="P398" s="554" t="str">
        <f t="shared" si="163"/>
        <v/>
      </c>
      <c r="Q398" s="71" t="s">
        <v>35</v>
      </c>
      <c r="R398" s="103"/>
      <c r="S398" s="103"/>
      <c r="T398" s="554" t="str">
        <f>IF(Q398&lt;&gt;"",VLOOKUP(Q398,'DON GIA'!$H$1:$K$103,4,0),"")</f>
        <v/>
      </c>
      <c r="U398" s="554" t="str">
        <f t="shared" si="164"/>
        <v/>
      </c>
      <c r="V398" s="554"/>
      <c r="W398" s="107"/>
      <c r="X398" s="103"/>
      <c r="Y398" s="108"/>
      <c r="Z398" s="109"/>
      <c r="AA398" s="554" t="str">
        <f>IF(W398&lt;&gt;"",VLOOKUP(W398,'DON GIA'!$A$1:$D$346,4,0),"")</f>
        <v/>
      </c>
      <c r="AB398" s="554" t="str">
        <f t="shared" si="165"/>
        <v/>
      </c>
      <c r="AC398" s="71"/>
      <c r="AD398" s="71"/>
      <c r="AE398" s="71"/>
      <c r="AF398" s="71"/>
      <c r="AG398" s="71"/>
      <c r="AH398" s="103"/>
      <c r="AI398" s="71"/>
      <c r="AJ398" s="103"/>
      <c r="AK398" s="103"/>
      <c r="AL398" s="554" t="str">
        <f>IF(AI398&lt;&gt;"",VLOOKUP(AI398,'DON GIA'!$M$1:$P$9,4,0),"")</f>
        <v/>
      </c>
      <c r="AM398" s="554" t="str">
        <f t="shared" si="166"/>
        <v/>
      </c>
      <c r="AN398" s="71"/>
      <c r="AO398" s="103"/>
      <c r="AP398" s="602" t="str">
        <f t="shared" si="168"/>
        <v/>
      </c>
      <c r="AQ398" s="107"/>
      <c r="AR398" s="107"/>
      <c r="AS398" s="593"/>
    </row>
    <row r="399" spans="1:45" outlineLevel="1">
      <c r="A399" s="84" t="s">
        <v>2131</v>
      </c>
      <c r="B399" s="552"/>
      <c r="C399" s="552"/>
      <c r="D399" s="61"/>
      <c r="E399" s="162"/>
      <c r="F399" s="103"/>
      <c r="G399" s="162"/>
      <c r="H399" s="162"/>
      <c r="I399" s="162"/>
      <c r="J399" s="162"/>
      <c r="K399" s="129"/>
      <c r="L399" s="167">
        <f>SUBTOTAL(9,L400:L416)</f>
        <v>0</v>
      </c>
      <c r="M399" s="553"/>
      <c r="N399" s="553"/>
      <c r="O399" s="553">
        <f>SUBTOTAL(9,O400:O416)</f>
        <v>0</v>
      </c>
      <c r="P399" s="553">
        <f>SUBTOTAL(9,P400:P416)</f>
        <v>0</v>
      </c>
      <c r="Q399" s="61"/>
      <c r="R399" s="162"/>
      <c r="S399" s="162">
        <f>SUBTOTAL(9,S400:S416)</f>
        <v>2</v>
      </c>
      <c r="T399" s="553"/>
      <c r="U399" s="553">
        <f>SUBTOTAL(9,U400:U416)</f>
        <v>900000</v>
      </c>
      <c r="V399" s="553"/>
      <c r="W399" s="129"/>
      <c r="X399" s="162"/>
      <c r="Y399" s="169">
        <f>SUBTOTAL(9,Y400:Y416)</f>
        <v>380.10699999999997</v>
      </c>
      <c r="Z399" s="170">
        <f>SUBTOTAL(9,Z400:Z416)</f>
        <v>0</v>
      </c>
      <c r="AA399" s="553"/>
      <c r="AB399" s="553">
        <f>SUBTOTAL(9,AB400:AB416)</f>
        <v>568638589.153</v>
      </c>
      <c r="AC399" s="71"/>
      <c r="AD399" s="71"/>
      <c r="AE399" s="71"/>
      <c r="AF399" s="71"/>
      <c r="AG399" s="71"/>
      <c r="AH399" s="103"/>
      <c r="AI399" s="61"/>
      <c r="AJ399" s="162"/>
      <c r="AK399" s="162">
        <f>SUBTOTAL(9,AK400:AK416)</f>
        <v>0</v>
      </c>
      <c r="AL399" s="553"/>
      <c r="AM399" s="553">
        <f>SUBTOTAL(9,AM400:AM416)</f>
        <v>0</v>
      </c>
      <c r="AN399" s="61"/>
      <c r="AO399" s="162">
        <f>SUBTOTAL(9,AO400:AO416)</f>
        <v>0</v>
      </c>
      <c r="AP399" s="602">
        <f t="shared" si="168"/>
        <v>569538589.153</v>
      </c>
      <c r="AQ399" s="59"/>
      <c r="AR399" s="59"/>
      <c r="AS399" s="629"/>
    </row>
    <row r="400" spans="1:45" ht="60" outlineLevel="2">
      <c r="A400" s="72">
        <f>IF(B400&lt;&gt;"",B400,A398)</f>
        <v>29</v>
      </c>
      <c r="B400" s="552">
        <f>IF(C400&lt;&gt;"",COUNTA($C$9:C400),"")</f>
        <v>29</v>
      </c>
      <c r="C400" s="552">
        <v>394</v>
      </c>
      <c r="D400" s="61" t="s">
        <v>67</v>
      </c>
      <c r="E400" s="103"/>
      <c r="F400" s="103"/>
      <c r="G400" s="103"/>
      <c r="H400" s="103"/>
      <c r="I400" s="103"/>
      <c r="J400" s="103"/>
      <c r="K400" s="107"/>
      <c r="L400" s="105" t="s">
        <v>35</v>
      </c>
      <c r="M400" s="554" t="str">
        <f>IF(K400&lt;&gt;"",VLOOKUP(K400,'DON GIA'!$S$1:$U$19,3,0),"")</f>
        <v/>
      </c>
      <c r="N400" s="554" t="str">
        <f>IF(K400&lt;&gt;"",VLOOKUP(K400,'DON GIA'!$S$1:$V$19,4,0),"")</f>
        <v/>
      </c>
      <c r="O400" s="554" t="str">
        <f t="shared" ref="O400:O416" si="169">IF(K400&lt;&gt;"",L400*M400,"")</f>
        <v/>
      </c>
      <c r="P400" s="554" t="str">
        <f t="shared" ref="P400:P416" si="170">IF(K400&lt;&gt;"",L400*N400,"")</f>
        <v/>
      </c>
      <c r="Q400" s="71" t="s">
        <v>68</v>
      </c>
      <c r="R400" s="103" t="s">
        <v>44</v>
      </c>
      <c r="S400" s="103">
        <v>2</v>
      </c>
      <c r="T400" s="554">
        <f>IF(Q400&lt;&gt;"",VLOOKUP(Q400,'DON GIA'!$H$1:$K$103,4,0),"")</f>
        <v>450000</v>
      </c>
      <c r="U400" s="554">
        <f t="shared" ref="U400:U416" si="171">IF(Q400&lt;&gt;"",IF(ISNUMBER(T400),S400*T400,""),"")</f>
        <v>900000</v>
      </c>
      <c r="V400" s="554" t="s">
        <v>2163</v>
      </c>
      <c r="W400" s="107" t="s">
        <v>1005</v>
      </c>
      <c r="X400" s="103" t="s">
        <v>27</v>
      </c>
      <c r="Y400" s="108">
        <v>61.33</v>
      </c>
      <c r="Z400" s="109"/>
      <c r="AA400" s="554">
        <f>IF(W400&lt;&gt;"",VLOOKUP(W400,'DON GIA'!$A$1:$D$346,4,0),"")</f>
        <v>5559129</v>
      </c>
      <c r="AB400" s="554">
        <f t="shared" ref="AB400:AB416" si="172">IF(W400&lt;&gt;"",IF(ISNUMBER(AA400),Y400*AA400,""),"")</f>
        <v>340941381.56999999</v>
      </c>
      <c r="AC400" s="71"/>
      <c r="AD400" s="71" t="s">
        <v>29</v>
      </c>
      <c r="AE400" s="71" t="s">
        <v>30</v>
      </c>
      <c r="AF400" s="71" t="s">
        <v>31</v>
      </c>
      <c r="AG400" s="71" t="s">
        <v>34</v>
      </c>
      <c r="AH400" s="103" t="s">
        <v>69</v>
      </c>
      <c r="AI400" s="71"/>
      <c r="AJ400" s="103"/>
      <c r="AK400" s="103"/>
      <c r="AL400" s="554" t="str">
        <f>IF(AI400&lt;&gt;"",VLOOKUP(AI400,'DON GIA'!$M$1:$P$9,4,0),"")</f>
        <v/>
      </c>
      <c r="AM400" s="554" t="str">
        <f t="shared" ref="AM400:AM416" si="173">IF(AI400&lt;&gt;"",AK400*AL400,"")</f>
        <v/>
      </c>
      <c r="AN400" s="71"/>
      <c r="AO400" s="103"/>
      <c r="AP400" s="602" t="str">
        <f t="shared" si="168"/>
        <v/>
      </c>
      <c r="AQ400" s="59" t="s">
        <v>1957</v>
      </c>
      <c r="AR400" s="59" t="s">
        <v>1912</v>
      </c>
      <c r="AS400" s="629"/>
    </row>
    <row r="401" spans="1:45" ht="75" outlineLevel="2">
      <c r="A401" s="72">
        <f t="shared" ref="A401:A416" si="174">IF(B401&lt;&gt;"",B401,A400)</f>
        <v>29</v>
      </c>
      <c r="B401" s="552" t="str">
        <f>IF(C401&lt;&gt;"",COUNTA($C$9:C401),"")</f>
        <v/>
      </c>
      <c r="C401" s="552"/>
      <c r="D401" s="71" t="s">
        <v>70</v>
      </c>
      <c r="E401" s="103"/>
      <c r="F401" s="103"/>
      <c r="G401" s="103"/>
      <c r="H401" s="103"/>
      <c r="I401" s="103"/>
      <c r="J401" s="103"/>
      <c r="K401" s="107"/>
      <c r="L401" s="105" t="s">
        <v>35</v>
      </c>
      <c r="M401" s="554" t="str">
        <f>IF(K401&lt;&gt;"",VLOOKUP(K401,'DON GIA'!$S$1:$U$19,3,0),"")</f>
        <v/>
      </c>
      <c r="N401" s="554" t="str">
        <f>IF(K401&lt;&gt;"",VLOOKUP(K401,'DON GIA'!$S$1:$V$19,4,0),"")</f>
        <v/>
      </c>
      <c r="O401" s="554" t="str">
        <f t="shared" si="169"/>
        <v/>
      </c>
      <c r="P401" s="554" t="str">
        <f t="shared" si="170"/>
        <v/>
      </c>
      <c r="Q401" s="71" t="s">
        <v>35</v>
      </c>
      <c r="R401" s="103"/>
      <c r="S401" s="103"/>
      <c r="T401" s="554" t="str">
        <f>IF(Q401&lt;&gt;"",VLOOKUP(Q401,'DON GIA'!$H$1:$K$103,4,0),"")</f>
        <v/>
      </c>
      <c r="U401" s="554" t="str">
        <f t="shared" si="171"/>
        <v/>
      </c>
      <c r="V401" s="554"/>
      <c r="W401" s="107" t="s">
        <v>1006</v>
      </c>
      <c r="X401" s="103" t="s">
        <v>27</v>
      </c>
      <c r="Y401" s="108">
        <v>61.33</v>
      </c>
      <c r="Z401" s="109"/>
      <c r="AA401" s="554">
        <f>IF(W401&lt;&gt;"",VLOOKUP(W401,'DON GIA'!$A$1:$D$346,4,0),"")</f>
        <v>109890</v>
      </c>
      <c r="AB401" s="554">
        <f t="shared" si="172"/>
        <v>6739553.7000000002</v>
      </c>
      <c r="AC401" s="71"/>
      <c r="AD401" s="71"/>
      <c r="AE401" s="71"/>
      <c r="AF401" s="71"/>
      <c r="AG401" s="71"/>
      <c r="AH401" s="103"/>
      <c r="AI401" s="71"/>
      <c r="AJ401" s="103"/>
      <c r="AK401" s="103"/>
      <c r="AL401" s="554" t="str">
        <f>IF(AI401&lt;&gt;"",VLOOKUP(AI401,'DON GIA'!$M$1:$P$9,4,0),"")</f>
        <v/>
      </c>
      <c r="AM401" s="554" t="str">
        <f t="shared" si="173"/>
        <v/>
      </c>
      <c r="AN401" s="71"/>
      <c r="AO401" s="103"/>
      <c r="AP401" s="602" t="str">
        <f t="shared" si="168"/>
        <v/>
      </c>
      <c r="AQ401" s="107"/>
      <c r="AR401" s="107" t="s">
        <v>1958</v>
      </c>
      <c r="AS401" s="593"/>
    </row>
    <row r="402" spans="1:45" ht="93.75" outlineLevel="2">
      <c r="A402" s="72">
        <f t="shared" si="174"/>
        <v>29</v>
      </c>
      <c r="B402" s="552" t="str">
        <f>IF(C402&lt;&gt;"",COUNTA($C$9:C402),"")</f>
        <v/>
      </c>
      <c r="C402" s="552"/>
      <c r="D402" s="71" t="s">
        <v>71</v>
      </c>
      <c r="E402" s="103"/>
      <c r="F402" s="103"/>
      <c r="G402" s="103"/>
      <c r="H402" s="103"/>
      <c r="I402" s="103"/>
      <c r="J402" s="103"/>
      <c r="K402" s="107"/>
      <c r="L402" s="105" t="s">
        <v>35</v>
      </c>
      <c r="M402" s="554" t="str">
        <f>IF(K402&lt;&gt;"",VLOOKUP(K402,'DON GIA'!$S$1:$U$19,3,0),"")</f>
        <v/>
      </c>
      <c r="N402" s="554" t="str">
        <f>IF(K402&lt;&gt;"",VLOOKUP(K402,'DON GIA'!$S$1:$V$19,4,0),"")</f>
        <v/>
      </c>
      <c r="O402" s="554" t="str">
        <f t="shared" si="169"/>
        <v/>
      </c>
      <c r="P402" s="554" t="str">
        <f t="shared" si="170"/>
        <v/>
      </c>
      <c r="Q402" s="71" t="s">
        <v>35</v>
      </c>
      <c r="R402" s="103"/>
      <c r="S402" s="103"/>
      <c r="T402" s="554" t="str">
        <f>IF(Q402&lt;&gt;"",VLOOKUP(Q402,'DON GIA'!$H$1:$K$103,4,0),"")</f>
        <v/>
      </c>
      <c r="U402" s="554" t="str">
        <f t="shared" si="171"/>
        <v/>
      </c>
      <c r="V402" s="554"/>
      <c r="W402" s="107" t="s">
        <v>1007</v>
      </c>
      <c r="X402" s="103" t="s">
        <v>27</v>
      </c>
      <c r="Y402" s="108">
        <v>15.19</v>
      </c>
      <c r="Z402" s="109"/>
      <c r="AA402" s="554">
        <f>IF(W402&lt;&gt;"",VLOOKUP(W402,'DON GIA'!$A$1:$D$346,4,0),"")</f>
        <v>1229116</v>
      </c>
      <c r="AB402" s="554">
        <f t="shared" si="172"/>
        <v>18670272.039999999</v>
      </c>
      <c r="AC402" s="71"/>
      <c r="AD402" s="71"/>
      <c r="AE402" s="71" t="s">
        <v>30</v>
      </c>
      <c r="AF402" s="71"/>
      <c r="AG402" s="71"/>
      <c r="AH402" s="103"/>
      <c r="AI402" s="71"/>
      <c r="AJ402" s="103"/>
      <c r="AK402" s="103"/>
      <c r="AL402" s="554" t="str">
        <f>IF(AI402&lt;&gt;"",VLOOKUP(AI402,'DON GIA'!$M$1:$P$9,4,0),"")</f>
        <v/>
      </c>
      <c r="AM402" s="554" t="str">
        <f t="shared" si="173"/>
        <v/>
      </c>
      <c r="AN402" s="71"/>
      <c r="AO402" s="103"/>
      <c r="AP402" s="602" t="str">
        <f t="shared" si="168"/>
        <v/>
      </c>
      <c r="AQ402" s="107"/>
      <c r="AR402" s="107" t="s">
        <v>1959</v>
      </c>
      <c r="AS402" s="593"/>
    </row>
    <row r="403" spans="1:45" ht="75" outlineLevel="2">
      <c r="A403" s="72">
        <f t="shared" si="174"/>
        <v>29</v>
      </c>
      <c r="B403" s="552" t="str">
        <f>IF(C403&lt;&gt;"",COUNTA($C$9:C403),"")</f>
        <v/>
      </c>
      <c r="C403" s="552"/>
      <c r="D403" s="71"/>
      <c r="E403" s="103"/>
      <c r="F403" s="103"/>
      <c r="G403" s="103"/>
      <c r="H403" s="103"/>
      <c r="I403" s="103"/>
      <c r="J403" s="103"/>
      <c r="K403" s="107"/>
      <c r="L403" s="105" t="s">
        <v>35</v>
      </c>
      <c r="M403" s="554" t="str">
        <f>IF(K403&lt;&gt;"",VLOOKUP(K403,'DON GIA'!$S$1:$U$19,3,0),"")</f>
        <v/>
      </c>
      <c r="N403" s="554" t="str">
        <f>IF(K403&lt;&gt;"",VLOOKUP(K403,'DON GIA'!$S$1:$V$19,4,0),"")</f>
        <v/>
      </c>
      <c r="O403" s="554" t="str">
        <f t="shared" si="169"/>
        <v/>
      </c>
      <c r="P403" s="554" t="str">
        <f t="shared" si="170"/>
        <v/>
      </c>
      <c r="Q403" s="71" t="s">
        <v>35</v>
      </c>
      <c r="R403" s="103"/>
      <c r="S403" s="103"/>
      <c r="T403" s="554" t="str">
        <f>IF(Q403&lt;&gt;"",VLOOKUP(Q403,'DON GIA'!$H$1:$K$103,4,0),"")</f>
        <v/>
      </c>
      <c r="U403" s="554" t="str">
        <f t="shared" si="171"/>
        <v/>
      </c>
      <c r="V403" s="554"/>
      <c r="W403" s="107" t="s">
        <v>1003</v>
      </c>
      <c r="X403" s="103" t="s">
        <v>27</v>
      </c>
      <c r="Y403" s="108">
        <v>19.14</v>
      </c>
      <c r="Z403" s="109"/>
      <c r="AA403" s="554">
        <f>IF(W403&lt;&gt;"",VLOOKUP(W403,'DON GIA'!$A$1:$D$346,4,0),"")</f>
        <v>854777</v>
      </c>
      <c r="AB403" s="554">
        <f t="shared" si="172"/>
        <v>16360431.780000001</v>
      </c>
      <c r="AC403" s="71"/>
      <c r="AD403" s="71"/>
      <c r="AE403" s="71" t="s">
        <v>30</v>
      </c>
      <c r="AF403" s="71"/>
      <c r="AG403" s="71"/>
      <c r="AH403" s="103"/>
      <c r="AI403" s="71"/>
      <c r="AJ403" s="103"/>
      <c r="AK403" s="103"/>
      <c r="AL403" s="554" t="str">
        <f>IF(AI403&lt;&gt;"",VLOOKUP(AI403,'DON GIA'!$M$1:$P$9,4,0),"")</f>
        <v/>
      </c>
      <c r="AM403" s="554" t="str">
        <f t="shared" si="173"/>
        <v/>
      </c>
      <c r="AN403" s="71"/>
      <c r="AO403" s="103"/>
      <c r="AP403" s="602" t="str">
        <f t="shared" si="168"/>
        <v/>
      </c>
      <c r="AQ403" s="107"/>
      <c r="AR403" s="107" t="s">
        <v>1960</v>
      </c>
      <c r="AS403" s="593"/>
    </row>
    <row r="404" spans="1:45" outlineLevel="2">
      <c r="A404" s="72">
        <f t="shared" si="174"/>
        <v>29</v>
      </c>
      <c r="B404" s="552" t="str">
        <f>IF(C404&lt;&gt;"",COUNTA($C$9:C404),"")</f>
        <v/>
      </c>
      <c r="C404" s="552"/>
      <c r="D404" s="71"/>
      <c r="E404" s="103"/>
      <c r="F404" s="103"/>
      <c r="G404" s="103"/>
      <c r="H404" s="103"/>
      <c r="I404" s="103"/>
      <c r="J404" s="103"/>
      <c r="K404" s="107"/>
      <c r="L404" s="105" t="s">
        <v>35</v>
      </c>
      <c r="M404" s="554" t="str">
        <f>IF(K404&lt;&gt;"",VLOOKUP(K404,'DON GIA'!$S$1:$U$19,3,0),"")</f>
        <v/>
      </c>
      <c r="N404" s="554" t="str">
        <f>IF(K404&lt;&gt;"",VLOOKUP(K404,'DON GIA'!$S$1:$V$19,4,0),"")</f>
        <v/>
      </c>
      <c r="O404" s="554" t="str">
        <f t="shared" si="169"/>
        <v/>
      </c>
      <c r="P404" s="554" t="str">
        <f t="shared" si="170"/>
        <v/>
      </c>
      <c r="Q404" s="71" t="s">
        <v>35</v>
      </c>
      <c r="R404" s="103"/>
      <c r="S404" s="103"/>
      <c r="T404" s="554" t="str">
        <f>IF(Q404&lt;&gt;"",VLOOKUP(Q404,'DON GIA'!$H$1:$K$103,4,0),"")</f>
        <v/>
      </c>
      <c r="U404" s="554" t="str">
        <f t="shared" si="171"/>
        <v/>
      </c>
      <c r="V404" s="554"/>
      <c r="W404" s="107" t="s">
        <v>1008</v>
      </c>
      <c r="X404" s="103" t="s">
        <v>27</v>
      </c>
      <c r="Y404" s="108">
        <v>22.44</v>
      </c>
      <c r="Z404" s="109"/>
      <c r="AA404" s="554">
        <f>IF(W404&lt;&gt;"",VLOOKUP(W404,'DON GIA'!$A$1:$D$346,4,0),"")</f>
        <v>264499</v>
      </c>
      <c r="AB404" s="554">
        <f t="shared" si="172"/>
        <v>5935357.5600000005</v>
      </c>
      <c r="AC404" s="71"/>
      <c r="AD404" s="71"/>
      <c r="AE404" s="71"/>
      <c r="AF404" s="71"/>
      <c r="AG404" s="71"/>
      <c r="AH404" s="103"/>
      <c r="AI404" s="71"/>
      <c r="AJ404" s="103"/>
      <c r="AK404" s="103"/>
      <c r="AL404" s="554" t="str">
        <f>IF(AI404&lt;&gt;"",VLOOKUP(AI404,'DON GIA'!$M$1:$P$9,4,0),"")</f>
        <v/>
      </c>
      <c r="AM404" s="554" t="str">
        <f t="shared" si="173"/>
        <v/>
      </c>
      <c r="AN404" s="71"/>
      <c r="AO404" s="103"/>
      <c r="AP404" s="602" t="str">
        <f t="shared" si="168"/>
        <v/>
      </c>
      <c r="AQ404" s="107"/>
      <c r="AR404" s="107"/>
      <c r="AS404" s="593"/>
    </row>
    <row r="405" spans="1:45" outlineLevel="2">
      <c r="A405" s="72">
        <f t="shared" si="174"/>
        <v>29</v>
      </c>
      <c r="B405" s="552" t="str">
        <f>IF(C405&lt;&gt;"",COUNTA($C$9:C405),"")</f>
        <v/>
      </c>
      <c r="C405" s="552"/>
      <c r="D405" s="71"/>
      <c r="E405" s="103"/>
      <c r="F405" s="103"/>
      <c r="G405" s="103"/>
      <c r="H405" s="103"/>
      <c r="I405" s="103"/>
      <c r="J405" s="103"/>
      <c r="K405" s="107"/>
      <c r="L405" s="105" t="s">
        <v>35</v>
      </c>
      <c r="M405" s="554" t="str">
        <f>IF(K405&lt;&gt;"",VLOOKUP(K405,'DON GIA'!$S$1:$U$19,3,0),"")</f>
        <v/>
      </c>
      <c r="N405" s="554" t="str">
        <f>IF(K405&lt;&gt;"",VLOOKUP(K405,'DON GIA'!$S$1:$V$19,4,0),"")</f>
        <v/>
      </c>
      <c r="O405" s="554" t="str">
        <f t="shared" si="169"/>
        <v/>
      </c>
      <c r="P405" s="554" t="str">
        <f t="shared" si="170"/>
        <v/>
      </c>
      <c r="Q405" s="71" t="s">
        <v>35</v>
      </c>
      <c r="R405" s="103"/>
      <c r="S405" s="103"/>
      <c r="T405" s="554" t="str">
        <f>IF(Q405&lt;&gt;"",VLOOKUP(Q405,'DON GIA'!$H$1:$K$103,4,0),"")</f>
        <v/>
      </c>
      <c r="U405" s="554" t="str">
        <f t="shared" si="171"/>
        <v/>
      </c>
      <c r="V405" s="554"/>
      <c r="W405" s="107" t="s">
        <v>1009</v>
      </c>
      <c r="X405" s="103" t="s">
        <v>27</v>
      </c>
      <c r="Y405" s="108">
        <v>107.93</v>
      </c>
      <c r="Z405" s="109"/>
      <c r="AA405" s="554">
        <f>IF(W405&lt;&gt;"",VLOOKUP(W405,'DON GIA'!$A$1:$D$346,4,0),"")</f>
        <v>282038</v>
      </c>
      <c r="AB405" s="554">
        <f t="shared" si="172"/>
        <v>30440361.340000004</v>
      </c>
      <c r="AC405" s="71"/>
      <c r="AD405" s="71"/>
      <c r="AE405" s="71"/>
      <c r="AF405" s="71"/>
      <c r="AG405" s="71"/>
      <c r="AH405" s="103"/>
      <c r="AI405" s="71"/>
      <c r="AJ405" s="103"/>
      <c r="AK405" s="103"/>
      <c r="AL405" s="554" t="str">
        <f>IF(AI405&lt;&gt;"",VLOOKUP(AI405,'DON GIA'!$M$1:$P$9,4,0),"")</f>
        <v/>
      </c>
      <c r="AM405" s="554" t="str">
        <f t="shared" si="173"/>
        <v/>
      </c>
      <c r="AN405" s="71"/>
      <c r="AO405" s="103"/>
      <c r="AP405" s="602" t="str">
        <f t="shared" si="168"/>
        <v/>
      </c>
      <c r="AQ405" s="107"/>
      <c r="AR405" s="107"/>
      <c r="AS405" s="593"/>
    </row>
    <row r="406" spans="1:45" outlineLevel="2">
      <c r="A406" s="72">
        <f t="shared" si="174"/>
        <v>29</v>
      </c>
      <c r="B406" s="552" t="str">
        <f>IF(C406&lt;&gt;"",COUNTA($C$9:C406),"")</f>
        <v/>
      </c>
      <c r="C406" s="552"/>
      <c r="D406" s="71"/>
      <c r="E406" s="103"/>
      <c r="F406" s="103"/>
      <c r="G406" s="103"/>
      <c r="H406" s="103"/>
      <c r="I406" s="103"/>
      <c r="J406" s="103"/>
      <c r="K406" s="107"/>
      <c r="L406" s="105" t="s">
        <v>35</v>
      </c>
      <c r="M406" s="554" t="str">
        <f>IF(K406&lt;&gt;"",VLOOKUP(K406,'DON GIA'!$S$1:$U$19,3,0),"")</f>
        <v/>
      </c>
      <c r="N406" s="554" t="str">
        <f>IF(K406&lt;&gt;"",VLOOKUP(K406,'DON GIA'!$S$1:$V$19,4,0),"")</f>
        <v/>
      </c>
      <c r="O406" s="554" t="str">
        <f t="shared" si="169"/>
        <v/>
      </c>
      <c r="P406" s="554" t="str">
        <f t="shared" si="170"/>
        <v/>
      </c>
      <c r="Q406" s="71" t="s">
        <v>35</v>
      </c>
      <c r="R406" s="103"/>
      <c r="S406" s="103"/>
      <c r="T406" s="554" t="str">
        <f>IF(Q406&lt;&gt;"",VLOOKUP(Q406,'DON GIA'!$H$1:$K$103,4,0),"")</f>
        <v/>
      </c>
      <c r="U406" s="554" t="str">
        <f t="shared" si="171"/>
        <v/>
      </c>
      <c r="V406" s="554"/>
      <c r="W406" s="107" t="s">
        <v>1010</v>
      </c>
      <c r="X406" s="103" t="s">
        <v>27</v>
      </c>
      <c r="Y406" s="108">
        <v>27.52</v>
      </c>
      <c r="Z406" s="109"/>
      <c r="AA406" s="554">
        <f>IF(W406&lt;&gt;"",VLOOKUP(W406,'DON GIA'!$A$1:$D$346,4,0),"")</f>
        <v>1238791</v>
      </c>
      <c r="AB406" s="554">
        <f t="shared" si="172"/>
        <v>34091528.32</v>
      </c>
      <c r="AC406" s="71"/>
      <c r="AD406" s="71"/>
      <c r="AE406" s="71"/>
      <c r="AF406" s="71"/>
      <c r="AG406" s="71"/>
      <c r="AH406" s="103"/>
      <c r="AI406" s="71"/>
      <c r="AJ406" s="103"/>
      <c r="AK406" s="103"/>
      <c r="AL406" s="554" t="str">
        <f>IF(AI406&lt;&gt;"",VLOOKUP(AI406,'DON GIA'!$M$1:$P$9,4,0),"")</f>
        <v/>
      </c>
      <c r="AM406" s="554" t="str">
        <f t="shared" si="173"/>
        <v/>
      </c>
      <c r="AN406" s="71"/>
      <c r="AO406" s="103"/>
      <c r="AP406" s="602" t="str">
        <f t="shared" si="168"/>
        <v/>
      </c>
      <c r="AQ406" s="107"/>
      <c r="AR406" s="107"/>
      <c r="AS406" s="593"/>
    </row>
    <row r="407" spans="1:45" outlineLevel="2">
      <c r="A407" s="72">
        <f t="shared" si="174"/>
        <v>29</v>
      </c>
      <c r="B407" s="552" t="str">
        <f>IF(C407&lt;&gt;"",COUNTA($C$9:C407),"")</f>
        <v/>
      </c>
      <c r="C407" s="552"/>
      <c r="D407" s="71"/>
      <c r="E407" s="103"/>
      <c r="F407" s="103"/>
      <c r="G407" s="103"/>
      <c r="H407" s="103"/>
      <c r="I407" s="103"/>
      <c r="J407" s="103"/>
      <c r="K407" s="107"/>
      <c r="L407" s="105" t="s">
        <v>35</v>
      </c>
      <c r="M407" s="554" t="str">
        <f>IF(K407&lt;&gt;"",VLOOKUP(K407,'DON GIA'!$S$1:$U$19,3,0),"")</f>
        <v/>
      </c>
      <c r="N407" s="554" t="str">
        <f>IF(K407&lt;&gt;"",VLOOKUP(K407,'DON GIA'!$S$1:$V$19,4,0),"")</f>
        <v/>
      </c>
      <c r="O407" s="554" t="str">
        <f t="shared" si="169"/>
        <v/>
      </c>
      <c r="P407" s="554" t="str">
        <f t="shared" si="170"/>
        <v/>
      </c>
      <c r="Q407" s="71" t="s">
        <v>35</v>
      </c>
      <c r="R407" s="103"/>
      <c r="S407" s="103"/>
      <c r="T407" s="554" t="str">
        <f>IF(Q407&lt;&gt;"",VLOOKUP(Q407,'DON GIA'!$H$1:$K$103,4,0),"")</f>
        <v/>
      </c>
      <c r="U407" s="554" t="str">
        <f t="shared" si="171"/>
        <v/>
      </c>
      <c r="V407" s="554"/>
      <c r="W407" s="107" t="s">
        <v>1011</v>
      </c>
      <c r="X407" s="103" t="s">
        <v>27</v>
      </c>
      <c r="Y407" s="108">
        <v>9.4600000000000009</v>
      </c>
      <c r="Z407" s="109"/>
      <c r="AA407" s="554">
        <f>IF(W407&lt;&gt;"",VLOOKUP(W407,'DON GIA'!$A$1:$D$346,4,0),"")</f>
        <v>1238791</v>
      </c>
      <c r="AB407" s="554">
        <f t="shared" si="172"/>
        <v>11718962.860000001</v>
      </c>
      <c r="AC407" s="71"/>
      <c r="AD407" s="71"/>
      <c r="AE407" s="71"/>
      <c r="AF407" s="71"/>
      <c r="AG407" s="71"/>
      <c r="AH407" s="103"/>
      <c r="AI407" s="71"/>
      <c r="AJ407" s="103"/>
      <c r="AK407" s="103"/>
      <c r="AL407" s="554" t="str">
        <f>IF(AI407&lt;&gt;"",VLOOKUP(AI407,'DON GIA'!$M$1:$P$9,4,0),"")</f>
        <v/>
      </c>
      <c r="AM407" s="554" t="str">
        <f t="shared" si="173"/>
        <v/>
      </c>
      <c r="AN407" s="71"/>
      <c r="AO407" s="103"/>
      <c r="AP407" s="602" t="str">
        <f t="shared" si="168"/>
        <v/>
      </c>
      <c r="AQ407" s="107"/>
      <c r="AR407" s="107"/>
      <c r="AS407" s="593"/>
    </row>
    <row r="408" spans="1:45" outlineLevel="2">
      <c r="A408" s="72">
        <f t="shared" si="174"/>
        <v>29</v>
      </c>
      <c r="B408" s="552" t="str">
        <f>IF(C408&lt;&gt;"",COUNTA($C$9:C408),"")</f>
        <v/>
      </c>
      <c r="C408" s="552"/>
      <c r="D408" s="71"/>
      <c r="E408" s="103"/>
      <c r="F408" s="103"/>
      <c r="G408" s="103"/>
      <c r="H408" s="103"/>
      <c r="I408" s="103"/>
      <c r="J408" s="103"/>
      <c r="K408" s="107"/>
      <c r="L408" s="105" t="s">
        <v>35</v>
      </c>
      <c r="M408" s="554" t="str">
        <f>IF(K408&lt;&gt;"",VLOOKUP(K408,'DON GIA'!$S$1:$U$19,3,0),"")</f>
        <v/>
      </c>
      <c r="N408" s="554" t="str">
        <f>IF(K408&lt;&gt;"",VLOOKUP(K408,'DON GIA'!$S$1:$V$19,4,0),"")</f>
        <v/>
      </c>
      <c r="O408" s="554" t="str">
        <f t="shared" si="169"/>
        <v/>
      </c>
      <c r="P408" s="554" t="str">
        <f t="shared" si="170"/>
        <v/>
      </c>
      <c r="Q408" s="71" t="s">
        <v>35</v>
      </c>
      <c r="R408" s="103"/>
      <c r="S408" s="103"/>
      <c r="T408" s="554" t="str">
        <f>IF(Q408&lt;&gt;"",VLOOKUP(Q408,'DON GIA'!$H$1:$K$103,4,0),"")</f>
        <v/>
      </c>
      <c r="U408" s="554" t="str">
        <f t="shared" si="171"/>
        <v/>
      </c>
      <c r="V408" s="554"/>
      <c r="W408" s="107" t="s">
        <v>1012</v>
      </c>
      <c r="X408" s="103" t="s">
        <v>38</v>
      </c>
      <c r="Y408" s="108">
        <v>0.22</v>
      </c>
      <c r="Z408" s="109"/>
      <c r="AA408" s="554">
        <f>IF(W408&lt;&gt;"",VLOOKUP(W408,'DON GIA'!$A$1:$D$346,4,0),"")</f>
        <v>3039467</v>
      </c>
      <c r="AB408" s="554">
        <f t="shared" si="172"/>
        <v>668682.74</v>
      </c>
      <c r="AC408" s="71"/>
      <c r="AD408" s="71"/>
      <c r="AE408" s="71"/>
      <c r="AF408" s="71"/>
      <c r="AG408" s="71"/>
      <c r="AH408" s="103"/>
      <c r="AI408" s="71"/>
      <c r="AJ408" s="103"/>
      <c r="AK408" s="103"/>
      <c r="AL408" s="554" t="str">
        <f>IF(AI408&lt;&gt;"",VLOOKUP(AI408,'DON GIA'!$M$1:$P$9,4,0),"")</f>
        <v/>
      </c>
      <c r="AM408" s="554" t="str">
        <f t="shared" si="173"/>
        <v/>
      </c>
      <c r="AN408" s="71"/>
      <c r="AO408" s="103"/>
      <c r="AP408" s="602" t="str">
        <f t="shared" si="168"/>
        <v/>
      </c>
      <c r="AQ408" s="107"/>
      <c r="AR408" s="107"/>
      <c r="AS408" s="593"/>
    </row>
    <row r="409" spans="1:45" outlineLevel="2">
      <c r="A409" s="72">
        <f t="shared" si="174"/>
        <v>29</v>
      </c>
      <c r="B409" s="552" t="str">
        <f>IF(C409&lt;&gt;"",COUNTA($C$9:C409),"")</f>
        <v/>
      </c>
      <c r="C409" s="552"/>
      <c r="D409" s="71"/>
      <c r="E409" s="103"/>
      <c r="F409" s="103"/>
      <c r="G409" s="103"/>
      <c r="H409" s="103"/>
      <c r="I409" s="103"/>
      <c r="J409" s="103"/>
      <c r="K409" s="107"/>
      <c r="L409" s="105" t="s">
        <v>35</v>
      </c>
      <c r="M409" s="554" t="str">
        <f>IF(K409&lt;&gt;"",VLOOKUP(K409,'DON GIA'!$S$1:$U$19,3,0),"")</f>
        <v/>
      </c>
      <c r="N409" s="554" t="str">
        <f>IF(K409&lt;&gt;"",VLOOKUP(K409,'DON GIA'!$S$1:$V$19,4,0),"")</f>
        <v/>
      </c>
      <c r="O409" s="554" t="str">
        <f t="shared" si="169"/>
        <v/>
      </c>
      <c r="P409" s="554" t="str">
        <f t="shared" si="170"/>
        <v/>
      </c>
      <c r="Q409" s="71" t="s">
        <v>35</v>
      </c>
      <c r="R409" s="103"/>
      <c r="S409" s="103"/>
      <c r="T409" s="554" t="str">
        <f>IF(Q409&lt;&gt;"",VLOOKUP(Q409,'DON GIA'!$H$1:$K$103,4,0),"")</f>
        <v/>
      </c>
      <c r="U409" s="554" t="str">
        <f t="shared" si="171"/>
        <v/>
      </c>
      <c r="V409" s="554"/>
      <c r="W409" s="107" t="s">
        <v>1013</v>
      </c>
      <c r="X409" s="103" t="s">
        <v>42</v>
      </c>
      <c r="Y409" s="108">
        <v>1</v>
      </c>
      <c r="Z409" s="109"/>
      <c r="AA409" s="554">
        <f>IF(W409&lt;&gt;"",VLOOKUP(W409,'DON GIA'!$A$1:$D$346,4,0),"")</f>
        <v>3793079</v>
      </c>
      <c r="AB409" s="554">
        <f t="shared" si="172"/>
        <v>3793079</v>
      </c>
      <c r="AC409" s="71"/>
      <c r="AD409" s="71"/>
      <c r="AE409" s="71"/>
      <c r="AF409" s="71"/>
      <c r="AG409" s="71"/>
      <c r="AH409" s="103"/>
      <c r="AI409" s="71"/>
      <c r="AJ409" s="103"/>
      <c r="AK409" s="103"/>
      <c r="AL409" s="554" t="str">
        <f>IF(AI409&lt;&gt;"",VLOOKUP(AI409,'DON GIA'!$M$1:$P$9,4,0),"")</f>
        <v/>
      </c>
      <c r="AM409" s="554" t="str">
        <f t="shared" si="173"/>
        <v/>
      </c>
      <c r="AN409" s="71"/>
      <c r="AO409" s="103"/>
      <c r="AP409" s="602" t="str">
        <f t="shared" si="168"/>
        <v/>
      </c>
      <c r="AQ409" s="107"/>
      <c r="AR409" s="107"/>
      <c r="AS409" s="593"/>
    </row>
    <row r="410" spans="1:45" outlineLevel="2">
      <c r="A410" s="72">
        <f t="shared" si="174"/>
        <v>29</v>
      </c>
      <c r="B410" s="552" t="str">
        <f>IF(C410&lt;&gt;"",COUNTA($C$9:C410),"")</f>
        <v/>
      </c>
      <c r="C410" s="552"/>
      <c r="D410" s="71"/>
      <c r="E410" s="103"/>
      <c r="F410" s="103"/>
      <c r="G410" s="103"/>
      <c r="H410" s="103"/>
      <c r="I410" s="103"/>
      <c r="J410" s="103"/>
      <c r="K410" s="107"/>
      <c r="L410" s="105" t="s">
        <v>35</v>
      </c>
      <c r="M410" s="554" t="str">
        <f>IF(K410&lt;&gt;"",VLOOKUP(K410,'DON GIA'!$S$1:$U$19,3,0),"")</f>
        <v/>
      </c>
      <c r="N410" s="554" t="str">
        <f>IF(K410&lt;&gt;"",VLOOKUP(K410,'DON GIA'!$S$1:$V$19,4,0),"")</f>
        <v/>
      </c>
      <c r="O410" s="554" t="str">
        <f t="shared" si="169"/>
        <v/>
      </c>
      <c r="P410" s="554" t="str">
        <f t="shared" si="170"/>
        <v/>
      </c>
      <c r="Q410" s="71" t="s">
        <v>35</v>
      </c>
      <c r="R410" s="103"/>
      <c r="S410" s="103"/>
      <c r="T410" s="554" t="str">
        <f>IF(Q410&lt;&gt;"",VLOOKUP(Q410,'DON GIA'!$H$1:$K$103,4,0),"")</f>
        <v/>
      </c>
      <c r="U410" s="554" t="str">
        <f t="shared" si="171"/>
        <v/>
      </c>
      <c r="V410" s="554"/>
      <c r="W410" s="107" t="s">
        <v>1014</v>
      </c>
      <c r="X410" s="103" t="s">
        <v>27</v>
      </c>
      <c r="Y410" s="108">
        <v>6.65</v>
      </c>
      <c r="Z410" s="109"/>
      <c r="AA410" s="554">
        <f>IF(W410&lt;&gt;"",VLOOKUP(W410,'DON GIA'!$A$1:$D$346,4,0),"")</f>
        <v>4447303</v>
      </c>
      <c r="AB410" s="554">
        <f t="shared" si="172"/>
        <v>29574564.950000003</v>
      </c>
      <c r="AC410" s="71"/>
      <c r="AD410" s="71"/>
      <c r="AE410" s="71"/>
      <c r="AF410" s="71"/>
      <c r="AG410" s="71"/>
      <c r="AH410" s="103"/>
      <c r="AI410" s="71"/>
      <c r="AJ410" s="103"/>
      <c r="AK410" s="103"/>
      <c r="AL410" s="554" t="str">
        <f>IF(AI410&lt;&gt;"",VLOOKUP(AI410,'DON GIA'!$M$1:$P$9,4,0),"")</f>
        <v/>
      </c>
      <c r="AM410" s="554" t="str">
        <f t="shared" si="173"/>
        <v/>
      </c>
      <c r="AN410" s="71"/>
      <c r="AO410" s="103"/>
      <c r="AP410" s="602" t="str">
        <f t="shared" si="168"/>
        <v/>
      </c>
      <c r="AQ410" s="107"/>
      <c r="AR410" s="107"/>
      <c r="AS410" s="593"/>
    </row>
    <row r="411" spans="1:45" ht="37.5" outlineLevel="2">
      <c r="A411" s="72">
        <f t="shared" si="174"/>
        <v>29</v>
      </c>
      <c r="B411" s="552" t="str">
        <f>IF(C411&lt;&gt;"",COUNTA($C$9:C411),"")</f>
        <v/>
      </c>
      <c r="C411" s="552"/>
      <c r="D411" s="71"/>
      <c r="E411" s="103"/>
      <c r="F411" s="103"/>
      <c r="G411" s="103"/>
      <c r="H411" s="103"/>
      <c r="I411" s="103"/>
      <c r="J411" s="103"/>
      <c r="K411" s="107"/>
      <c r="L411" s="105" t="s">
        <v>35</v>
      </c>
      <c r="M411" s="554" t="str">
        <f>IF(K411&lt;&gt;"",VLOOKUP(K411,'DON GIA'!$S$1:$U$19,3,0),"")</f>
        <v/>
      </c>
      <c r="N411" s="554" t="str">
        <f>IF(K411&lt;&gt;"",VLOOKUP(K411,'DON GIA'!$S$1:$V$19,4,0),"")</f>
        <v/>
      </c>
      <c r="O411" s="554" t="str">
        <f t="shared" si="169"/>
        <v/>
      </c>
      <c r="P411" s="554" t="str">
        <f t="shared" si="170"/>
        <v/>
      </c>
      <c r="Q411" s="71" t="s">
        <v>35</v>
      </c>
      <c r="R411" s="103"/>
      <c r="S411" s="103"/>
      <c r="T411" s="554" t="str">
        <f>IF(Q411&lt;&gt;"",VLOOKUP(Q411,'DON GIA'!$H$1:$K$103,4,0),"")</f>
        <v/>
      </c>
      <c r="U411" s="554" t="str">
        <f t="shared" si="171"/>
        <v/>
      </c>
      <c r="V411" s="554"/>
      <c r="W411" s="107" t="s">
        <v>1015</v>
      </c>
      <c r="X411" s="103" t="s">
        <v>27</v>
      </c>
      <c r="Y411" s="108">
        <v>5.27</v>
      </c>
      <c r="Z411" s="109"/>
      <c r="AA411" s="554">
        <f>IF(W411&lt;&gt;"",VLOOKUP(W411,'DON GIA'!$A$1:$D$346,4,0),"")</f>
        <v>5058826</v>
      </c>
      <c r="AB411" s="554">
        <f t="shared" si="172"/>
        <v>26660013.02</v>
      </c>
      <c r="AC411" s="71"/>
      <c r="AD411" s="71"/>
      <c r="AE411" s="71"/>
      <c r="AF411" s="71"/>
      <c r="AG411" s="71"/>
      <c r="AH411" s="103"/>
      <c r="AI411" s="71"/>
      <c r="AJ411" s="103"/>
      <c r="AK411" s="103"/>
      <c r="AL411" s="554" t="str">
        <f>IF(AI411&lt;&gt;"",VLOOKUP(AI411,'DON GIA'!$M$1:$P$9,4,0),"")</f>
        <v/>
      </c>
      <c r="AM411" s="554" t="str">
        <f t="shared" si="173"/>
        <v/>
      </c>
      <c r="AN411" s="71"/>
      <c r="AO411" s="103"/>
      <c r="AP411" s="602" t="str">
        <f t="shared" si="168"/>
        <v/>
      </c>
      <c r="AQ411" s="107"/>
      <c r="AR411" s="107"/>
      <c r="AS411" s="593"/>
    </row>
    <row r="412" spans="1:45" ht="37.5" outlineLevel="2">
      <c r="A412" s="72">
        <f t="shared" si="174"/>
        <v>29</v>
      </c>
      <c r="B412" s="552" t="str">
        <f>IF(C412&lt;&gt;"",COUNTA($C$9:C412),"")</f>
        <v/>
      </c>
      <c r="C412" s="552"/>
      <c r="D412" s="71"/>
      <c r="E412" s="103"/>
      <c r="F412" s="103"/>
      <c r="G412" s="103"/>
      <c r="H412" s="103"/>
      <c r="I412" s="103"/>
      <c r="J412" s="103"/>
      <c r="K412" s="107"/>
      <c r="L412" s="105" t="s">
        <v>35</v>
      </c>
      <c r="M412" s="554" t="str">
        <f>IF(K412&lt;&gt;"",VLOOKUP(K412,'DON GIA'!$S$1:$U$19,3,0),"")</f>
        <v/>
      </c>
      <c r="N412" s="554" t="str">
        <f>IF(K412&lt;&gt;"",VLOOKUP(K412,'DON GIA'!$S$1:$V$19,4,0),"")</f>
        <v/>
      </c>
      <c r="O412" s="554" t="str">
        <f t="shared" si="169"/>
        <v/>
      </c>
      <c r="P412" s="554" t="str">
        <f t="shared" si="170"/>
        <v/>
      </c>
      <c r="Q412" s="71" t="s">
        <v>35</v>
      </c>
      <c r="R412" s="103"/>
      <c r="S412" s="103"/>
      <c r="T412" s="554" t="str">
        <f>IF(Q412&lt;&gt;"",VLOOKUP(Q412,'DON GIA'!$H$1:$K$103,4,0),"")</f>
        <v/>
      </c>
      <c r="U412" s="554" t="str">
        <f t="shared" si="171"/>
        <v/>
      </c>
      <c r="V412" s="554"/>
      <c r="W412" s="107" t="s">
        <v>1016</v>
      </c>
      <c r="X412" s="103" t="s">
        <v>27</v>
      </c>
      <c r="Y412" s="108">
        <v>22.06</v>
      </c>
      <c r="Z412" s="109"/>
      <c r="AA412" s="554">
        <f>IF(W412&lt;&gt;"",VLOOKUP(W412,'DON GIA'!$A$1:$D$346,4,0),"")</f>
        <v>1398600</v>
      </c>
      <c r="AB412" s="554">
        <f t="shared" si="172"/>
        <v>30853116</v>
      </c>
      <c r="AC412" s="71"/>
      <c r="AD412" s="71"/>
      <c r="AE412" s="71"/>
      <c r="AF412" s="71"/>
      <c r="AG412" s="71"/>
      <c r="AH412" s="103"/>
      <c r="AI412" s="71"/>
      <c r="AJ412" s="103"/>
      <c r="AK412" s="103"/>
      <c r="AL412" s="554" t="str">
        <f>IF(AI412&lt;&gt;"",VLOOKUP(AI412,'DON GIA'!$M$1:$P$9,4,0),"")</f>
        <v/>
      </c>
      <c r="AM412" s="554" t="str">
        <f t="shared" si="173"/>
        <v/>
      </c>
      <c r="AN412" s="71"/>
      <c r="AO412" s="103"/>
      <c r="AP412" s="602" t="str">
        <f t="shared" si="168"/>
        <v/>
      </c>
      <c r="AQ412" s="107"/>
      <c r="AR412" s="107"/>
      <c r="AS412" s="593"/>
    </row>
    <row r="413" spans="1:45" ht="37.5" outlineLevel="2">
      <c r="A413" s="72">
        <f t="shared" si="174"/>
        <v>29</v>
      </c>
      <c r="B413" s="552" t="str">
        <f>IF(C413&lt;&gt;"",COUNTA($C$9:C413),"")</f>
        <v/>
      </c>
      <c r="C413" s="552"/>
      <c r="D413" s="71"/>
      <c r="E413" s="103"/>
      <c r="F413" s="103"/>
      <c r="G413" s="103"/>
      <c r="H413" s="103"/>
      <c r="I413" s="103"/>
      <c r="J413" s="103"/>
      <c r="K413" s="107"/>
      <c r="L413" s="105" t="s">
        <v>35</v>
      </c>
      <c r="M413" s="554" t="str">
        <f>IF(K413&lt;&gt;"",VLOOKUP(K413,'DON GIA'!$S$1:$U$19,3,0),"")</f>
        <v/>
      </c>
      <c r="N413" s="554" t="str">
        <f>IF(K413&lt;&gt;"",VLOOKUP(K413,'DON GIA'!$S$1:$V$19,4,0),"")</f>
        <v/>
      </c>
      <c r="O413" s="554" t="str">
        <f t="shared" si="169"/>
        <v/>
      </c>
      <c r="P413" s="554" t="str">
        <f t="shared" si="170"/>
        <v/>
      </c>
      <c r="Q413" s="71" t="s">
        <v>35</v>
      </c>
      <c r="R413" s="103"/>
      <c r="S413" s="103"/>
      <c r="T413" s="554" t="str">
        <f>IF(Q413&lt;&gt;"",VLOOKUP(Q413,'DON GIA'!$H$1:$K$103,4,0),"")</f>
        <v/>
      </c>
      <c r="U413" s="554" t="str">
        <f t="shared" si="171"/>
        <v/>
      </c>
      <c r="V413" s="554"/>
      <c r="W413" s="107" t="s">
        <v>1017</v>
      </c>
      <c r="X413" s="103" t="s">
        <v>38</v>
      </c>
      <c r="Y413" s="108">
        <v>0.66500000000000004</v>
      </c>
      <c r="Z413" s="109"/>
      <c r="AA413" s="554">
        <f>IF(W413&lt;&gt;"",VLOOKUP(W413,'DON GIA'!$A$1:$D$346,4,0),"")</f>
        <v>5712071</v>
      </c>
      <c r="AB413" s="554">
        <f t="shared" si="172"/>
        <v>3798527.2150000003</v>
      </c>
      <c r="AC413" s="71"/>
      <c r="AD413" s="71"/>
      <c r="AE413" s="71"/>
      <c r="AF413" s="71"/>
      <c r="AG413" s="71"/>
      <c r="AH413" s="103"/>
      <c r="AI413" s="71"/>
      <c r="AJ413" s="103"/>
      <c r="AK413" s="103"/>
      <c r="AL413" s="554" t="str">
        <f>IF(AI413&lt;&gt;"",VLOOKUP(AI413,'DON GIA'!$M$1:$P$9,4,0),"")</f>
        <v/>
      </c>
      <c r="AM413" s="554" t="str">
        <f t="shared" si="173"/>
        <v/>
      </c>
      <c r="AN413" s="71"/>
      <c r="AO413" s="103"/>
      <c r="AP413" s="602" t="str">
        <f t="shared" si="168"/>
        <v/>
      </c>
      <c r="AQ413" s="107"/>
      <c r="AR413" s="107"/>
      <c r="AS413" s="593"/>
    </row>
    <row r="414" spans="1:45" outlineLevel="2">
      <c r="A414" s="72">
        <f t="shared" si="174"/>
        <v>29</v>
      </c>
      <c r="B414" s="552" t="str">
        <f>IF(C414&lt;&gt;"",COUNTA($C$9:C414),"")</f>
        <v/>
      </c>
      <c r="C414" s="552"/>
      <c r="D414" s="71"/>
      <c r="E414" s="103"/>
      <c r="F414" s="103"/>
      <c r="G414" s="103"/>
      <c r="H414" s="103"/>
      <c r="I414" s="103"/>
      <c r="J414" s="103"/>
      <c r="K414" s="107"/>
      <c r="L414" s="105" t="s">
        <v>35</v>
      </c>
      <c r="M414" s="554" t="str">
        <f>IF(K414&lt;&gt;"",VLOOKUP(K414,'DON GIA'!$S$1:$U$19,3,0),"")</f>
        <v/>
      </c>
      <c r="N414" s="554" t="str">
        <f>IF(K414&lt;&gt;"",VLOOKUP(K414,'DON GIA'!$S$1:$V$19,4,0),"")</f>
        <v/>
      </c>
      <c r="O414" s="554" t="str">
        <f t="shared" si="169"/>
        <v/>
      </c>
      <c r="P414" s="554" t="str">
        <f t="shared" si="170"/>
        <v/>
      </c>
      <c r="Q414" s="71" t="s">
        <v>35</v>
      </c>
      <c r="R414" s="103"/>
      <c r="S414" s="103"/>
      <c r="T414" s="554" t="str">
        <f>IF(Q414&lt;&gt;"",VLOOKUP(Q414,'DON GIA'!$H$1:$K$103,4,0),"")</f>
        <v/>
      </c>
      <c r="U414" s="554" t="str">
        <f t="shared" si="171"/>
        <v/>
      </c>
      <c r="V414" s="554"/>
      <c r="W414" s="107" t="s">
        <v>1018</v>
      </c>
      <c r="X414" s="103" t="s">
        <v>38</v>
      </c>
      <c r="Y414" s="108">
        <v>0.76200000000000001</v>
      </c>
      <c r="Z414" s="109"/>
      <c r="AA414" s="554">
        <f>IF(W414&lt;&gt;"",VLOOKUP(W414,'DON GIA'!$A$1:$D$346,4,0),"")</f>
        <v>2704619</v>
      </c>
      <c r="AB414" s="554">
        <f t="shared" si="172"/>
        <v>2060919.6780000001</v>
      </c>
      <c r="AC414" s="71"/>
      <c r="AD414" s="71"/>
      <c r="AE414" s="71"/>
      <c r="AF414" s="71"/>
      <c r="AG414" s="71"/>
      <c r="AH414" s="103"/>
      <c r="AI414" s="71"/>
      <c r="AJ414" s="103"/>
      <c r="AK414" s="103"/>
      <c r="AL414" s="554" t="str">
        <f>IF(AI414&lt;&gt;"",VLOOKUP(AI414,'DON GIA'!$M$1:$P$9,4,0),"")</f>
        <v/>
      </c>
      <c r="AM414" s="554" t="str">
        <f t="shared" si="173"/>
        <v/>
      </c>
      <c r="AN414" s="71"/>
      <c r="AO414" s="103"/>
      <c r="AP414" s="602" t="str">
        <f t="shared" si="168"/>
        <v/>
      </c>
      <c r="AQ414" s="107"/>
      <c r="AR414" s="107"/>
      <c r="AS414" s="593"/>
    </row>
    <row r="415" spans="1:45" outlineLevel="2">
      <c r="A415" s="72">
        <f t="shared" si="174"/>
        <v>29</v>
      </c>
      <c r="B415" s="552" t="str">
        <f>IF(C415&lt;&gt;"",COUNTA($C$9:C415),"")</f>
        <v/>
      </c>
      <c r="C415" s="552"/>
      <c r="D415" s="71"/>
      <c r="E415" s="103"/>
      <c r="F415" s="103"/>
      <c r="G415" s="103"/>
      <c r="H415" s="103"/>
      <c r="I415" s="103"/>
      <c r="J415" s="103"/>
      <c r="K415" s="107"/>
      <c r="L415" s="105" t="s">
        <v>35</v>
      </c>
      <c r="M415" s="554" t="str">
        <f>IF(K415&lt;&gt;"",VLOOKUP(K415,'DON GIA'!$S$1:$U$19,3,0),"")</f>
        <v/>
      </c>
      <c r="N415" s="554" t="str">
        <f>IF(K415&lt;&gt;"",VLOOKUP(K415,'DON GIA'!$S$1:$V$19,4,0),"")</f>
        <v/>
      </c>
      <c r="O415" s="554" t="str">
        <f t="shared" si="169"/>
        <v/>
      </c>
      <c r="P415" s="554" t="str">
        <f t="shared" si="170"/>
        <v/>
      </c>
      <c r="Q415" s="71" t="s">
        <v>35</v>
      </c>
      <c r="R415" s="103"/>
      <c r="S415" s="103"/>
      <c r="T415" s="554" t="str">
        <f>IF(Q415&lt;&gt;"",VLOOKUP(Q415,'DON GIA'!$H$1:$K$103,4,0),"")</f>
        <v/>
      </c>
      <c r="U415" s="554" t="str">
        <f t="shared" si="171"/>
        <v/>
      </c>
      <c r="V415" s="554"/>
      <c r="W415" s="107" t="s">
        <v>1019</v>
      </c>
      <c r="X415" s="103" t="s">
        <v>27</v>
      </c>
      <c r="Y415" s="108">
        <v>19.14</v>
      </c>
      <c r="Z415" s="109"/>
      <c r="AA415" s="554">
        <f>IF(W415&lt;&gt;"",VLOOKUP(W415,'DON GIA'!$A$1:$D$346,4,0),"")</f>
        <v>330817</v>
      </c>
      <c r="AB415" s="554">
        <f t="shared" si="172"/>
        <v>6331837.3799999999</v>
      </c>
      <c r="AC415" s="71"/>
      <c r="AD415" s="71"/>
      <c r="AE415" s="71"/>
      <c r="AF415" s="71"/>
      <c r="AG415" s="71"/>
      <c r="AH415" s="103"/>
      <c r="AI415" s="71"/>
      <c r="AJ415" s="103"/>
      <c r="AK415" s="103"/>
      <c r="AL415" s="554" t="str">
        <f>IF(AI415&lt;&gt;"",VLOOKUP(AI415,'DON GIA'!$M$1:$P$9,4,0),"")</f>
        <v/>
      </c>
      <c r="AM415" s="554" t="str">
        <f t="shared" si="173"/>
        <v/>
      </c>
      <c r="AN415" s="71"/>
      <c r="AO415" s="103"/>
      <c r="AP415" s="602" t="str">
        <f t="shared" si="168"/>
        <v/>
      </c>
      <c r="AQ415" s="107"/>
      <c r="AR415" s="107"/>
      <c r="AS415" s="593"/>
    </row>
    <row r="416" spans="1:45" outlineLevel="2">
      <c r="A416" s="72">
        <f t="shared" si="174"/>
        <v>29</v>
      </c>
      <c r="B416" s="552" t="str">
        <f>IF(C416&lt;&gt;"",COUNTA($C$9:C416),"")</f>
        <v/>
      </c>
      <c r="C416" s="552"/>
      <c r="D416" s="71"/>
      <c r="E416" s="103"/>
      <c r="F416" s="103"/>
      <c r="G416" s="103"/>
      <c r="H416" s="103"/>
      <c r="I416" s="103"/>
      <c r="J416" s="103"/>
      <c r="K416" s="107"/>
      <c r="L416" s="105" t="s">
        <v>35</v>
      </c>
      <c r="M416" s="554" t="str">
        <f>IF(K416&lt;&gt;"",VLOOKUP(K416,'DON GIA'!$S$1:$U$19,3,0),"")</f>
        <v/>
      </c>
      <c r="N416" s="554" t="str">
        <f>IF(K416&lt;&gt;"",VLOOKUP(K416,'DON GIA'!$S$1:$V$19,4,0),"")</f>
        <v/>
      </c>
      <c r="O416" s="554" t="str">
        <f t="shared" si="169"/>
        <v/>
      </c>
      <c r="P416" s="554" t="str">
        <f t="shared" si="170"/>
        <v/>
      </c>
      <c r="Q416" s="71" t="s">
        <v>35</v>
      </c>
      <c r="R416" s="103"/>
      <c r="S416" s="103"/>
      <c r="T416" s="554" t="str">
        <f>IF(Q416&lt;&gt;"",VLOOKUP(Q416,'DON GIA'!$H$1:$K$103,4,0),"")</f>
        <v/>
      </c>
      <c r="U416" s="554" t="str">
        <f t="shared" si="171"/>
        <v/>
      </c>
      <c r="V416" s="554"/>
      <c r="W416" s="107"/>
      <c r="X416" s="103"/>
      <c r="Y416" s="108"/>
      <c r="Z416" s="109"/>
      <c r="AA416" s="554" t="str">
        <f>IF(W416&lt;&gt;"",VLOOKUP(W416,'DON GIA'!$A$1:$D$346,4,0),"")</f>
        <v/>
      </c>
      <c r="AB416" s="554" t="str">
        <f t="shared" si="172"/>
        <v/>
      </c>
      <c r="AC416" s="71"/>
      <c r="AD416" s="71"/>
      <c r="AE416" s="71"/>
      <c r="AF416" s="71"/>
      <c r="AG416" s="71"/>
      <c r="AH416" s="103"/>
      <c r="AI416" s="71"/>
      <c r="AJ416" s="103"/>
      <c r="AK416" s="103"/>
      <c r="AL416" s="554" t="str">
        <f>IF(AI416&lt;&gt;"",VLOOKUP(AI416,'DON GIA'!$M$1:$P$9,4,0),"")</f>
        <v/>
      </c>
      <c r="AM416" s="554" t="str">
        <f t="shared" si="173"/>
        <v/>
      </c>
      <c r="AN416" s="71"/>
      <c r="AO416" s="103"/>
      <c r="AP416" s="602" t="str">
        <f t="shared" si="168"/>
        <v/>
      </c>
      <c r="AQ416" s="107"/>
      <c r="AR416" s="107"/>
      <c r="AS416" s="593"/>
    </row>
    <row r="417" spans="1:45" outlineLevel="1">
      <c r="A417" s="84" t="s">
        <v>2130</v>
      </c>
      <c r="B417" s="552"/>
      <c r="C417" s="552"/>
      <c r="D417" s="61"/>
      <c r="E417" s="162"/>
      <c r="F417" s="103"/>
      <c r="G417" s="162"/>
      <c r="H417" s="162"/>
      <c r="I417" s="162"/>
      <c r="J417" s="162"/>
      <c r="K417" s="129"/>
      <c r="L417" s="167">
        <f>SUBTOTAL(9,L418:L438)</f>
        <v>0</v>
      </c>
      <c r="M417" s="553"/>
      <c r="N417" s="553"/>
      <c r="O417" s="553">
        <f>SUBTOTAL(9,O418:O438)</f>
        <v>0</v>
      </c>
      <c r="P417" s="553">
        <f>SUBTOTAL(9,P418:P438)</f>
        <v>0</v>
      </c>
      <c r="Q417" s="61"/>
      <c r="R417" s="162"/>
      <c r="S417" s="162">
        <f>SUBTOTAL(9,S418:S438)</f>
        <v>33</v>
      </c>
      <c r="T417" s="553"/>
      <c r="U417" s="553">
        <f>SUBTOTAL(9,U418:U438)</f>
        <v>20349000</v>
      </c>
      <c r="V417" s="553"/>
      <c r="W417" s="129"/>
      <c r="X417" s="162"/>
      <c r="Y417" s="169">
        <f>SUBTOTAL(9,Y418:Y438)</f>
        <v>297.10500000000002</v>
      </c>
      <c r="Z417" s="170">
        <f>SUBTOTAL(9,Z418:Z438)</f>
        <v>0</v>
      </c>
      <c r="AA417" s="553"/>
      <c r="AB417" s="553">
        <f>SUBTOTAL(9,AB418:AB438)</f>
        <v>284540467.85000002</v>
      </c>
      <c r="AC417" s="71"/>
      <c r="AD417" s="71"/>
      <c r="AE417" s="71"/>
      <c r="AF417" s="71"/>
      <c r="AG417" s="71"/>
      <c r="AH417" s="103"/>
      <c r="AI417" s="61"/>
      <c r="AJ417" s="162"/>
      <c r="AK417" s="162">
        <f>SUBTOTAL(9,AK418:AK438)</f>
        <v>0</v>
      </c>
      <c r="AL417" s="553"/>
      <c r="AM417" s="553">
        <f>SUBTOTAL(9,AM418:AM438)</f>
        <v>0</v>
      </c>
      <c r="AN417" s="61"/>
      <c r="AO417" s="162">
        <f>SUBTOTAL(9,AO418:AO438)</f>
        <v>0</v>
      </c>
      <c r="AP417" s="602">
        <f t="shared" si="168"/>
        <v>304889467.85000002</v>
      </c>
      <c r="AQ417" s="59"/>
      <c r="AR417" s="59"/>
      <c r="AS417" s="629"/>
    </row>
    <row r="418" spans="1:45" ht="41.25" outlineLevel="2">
      <c r="A418" s="72">
        <f>IF(B418&lt;&gt;"",B418,A416)</f>
        <v>30</v>
      </c>
      <c r="B418" s="552">
        <f>IF(C418&lt;&gt;"",COUNTA($C$9:C418),"")</f>
        <v>30</v>
      </c>
      <c r="C418" s="552">
        <v>395</v>
      </c>
      <c r="D418" s="61" t="s">
        <v>72</v>
      </c>
      <c r="E418" s="103"/>
      <c r="F418" s="103"/>
      <c r="G418" s="103"/>
      <c r="H418" s="103"/>
      <c r="I418" s="103"/>
      <c r="J418" s="103"/>
      <c r="K418" s="107"/>
      <c r="L418" s="105" t="s">
        <v>35</v>
      </c>
      <c r="M418" s="554" t="str">
        <f>IF(K418&lt;&gt;"",VLOOKUP(K418,'DON GIA'!$S$1:$U$19,3,0),"")</f>
        <v/>
      </c>
      <c r="N418" s="554" t="str">
        <f>IF(K418&lt;&gt;"",VLOOKUP(K418,'DON GIA'!$S$1:$V$19,4,0),"")</f>
        <v/>
      </c>
      <c r="O418" s="554" t="str">
        <f t="shared" ref="O418:O438" si="175">IF(K418&lt;&gt;"",L418*M418,"")</f>
        <v/>
      </c>
      <c r="P418" s="554" t="str">
        <f t="shared" ref="P418:P438" si="176">IF(K418&lt;&gt;"",L418*N418,"")</f>
        <v/>
      </c>
      <c r="Q418" s="71" t="s">
        <v>48</v>
      </c>
      <c r="R418" s="103" t="s">
        <v>44</v>
      </c>
      <c r="S418" s="103">
        <v>3</v>
      </c>
      <c r="T418" s="554">
        <f>IF(Q418&lt;&gt;"",VLOOKUP(Q418,'DON GIA'!$H$1:$K$103,4,0),"")</f>
        <v>1708000</v>
      </c>
      <c r="U418" s="554">
        <f t="shared" ref="U418:U438" si="177">IF(Q418&lt;&gt;"",IF(ISNUMBER(T418),S418*T418,""),"")</f>
        <v>5124000</v>
      </c>
      <c r="V418" s="554" t="s">
        <v>2164</v>
      </c>
      <c r="W418" s="107" t="s">
        <v>1020</v>
      </c>
      <c r="X418" s="103" t="s">
        <v>27</v>
      </c>
      <c r="Y418" s="108">
        <v>61.41</v>
      </c>
      <c r="Z418" s="109"/>
      <c r="AA418" s="554">
        <f>IF(W418&lt;&gt;"",VLOOKUP(W418,'DON GIA'!$A$1:$D$346,4,0),"")</f>
        <v>2107662</v>
      </c>
      <c r="AB418" s="554">
        <f t="shared" ref="AB418:AB438" si="178">IF(W418&lt;&gt;"",IF(ISNUMBER(AA418),Y418*AA418,""),"")</f>
        <v>129431523.41999999</v>
      </c>
      <c r="AC418" s="71" t="s">
        <v>32</v>
      </c>
      <c r="AD418" s="71" t="s">
        <v>29</v>
      </c>
      <c r="AE418" s="71" t="s">
        <v>30</v>
      </c>
      <c r="AF418" s="71" t="s">
        <v>73</v>
      </c>
      <c r="AG418" s="71" t="s">
        <v>74</v>
      </c>
      <c r="AH418" s="103" t="s">
        <v>41</v>
      </c>
      <c r="AI418" s="71"/>
      <c r="AJ418" s="103"/>
      <c r="AK418" s="103"/>
      <c r="AL418" s="554" t="str">
        <f>IF(AI418&lt;&gt;"",VLOOKUP(AI418,'DON GIA'!$M$1:$P$9,4,0),"")</f>
        <v/>
      </c>
      <c r="AM418" s="554" t="str">
        <f t="shared" ref="AM418:AM438" si="179">IF(AI418&lt;&gt;"",AK418*AL418,"")</f>
        <v/>
      </c>
      <c r="AN418" s="71"/>
      <c r="AO418" s="103"/>
      <c r="AP418" s="602" t="str">
        <f t="shared" si="168"/>
        <v/>
      </c>
      <c r="AQ418" s="59" t="s">
        <v>609</v>
      </c>
      <c r="AR418" s="59" t="s">
        <v>1912</v>
      </c>
      <c r="AS418" s="629"/>
    </row>
    <row r="419" spans="1:45" ht="75" outlineLevel="2">
      <c r="A419" s="72">
        <f t="shared" ref="A419:A438" si="180">IF(B419&lt;&gt;"",B419,A418)</f>
        <v>30</v>
      </c>
      <c r="B419" s="552" t="str">
        <f>IF(C419&lt;&gt;"",COUNTA($C$9:C419),"")</f>
        <v/>
      </c>
      <c r="C419" s="552"/>
      <c r="D419" s="71" t="s">
        <v>75</v>
      </c>
      <c r="E419" s="103"/>
      <c r="F419" s="103"/>
      <c r="G419" s="103"/>
      <c r="H419" s="103"/>
      <c r="I419" s="103"/>
      <c r="J419" s="103"/>
      <c r="K419" s="107"/>
      <c r="L419" s="105" t="s">
        <v>35</v>
      </c>
      <c r="M419" s="554" t="str">
        <f>IF(K419&lt;&gt;"",VLOOKUP(K419,'DON GIA'!$S$1:$U$19,3,0),"")</f>
        <v/>
      </c>
      <c r="N419" s="554" t="str">
        <f>IF(K419&lt;&gt;"",VLOOKUP(K419,'DON GIA'!$S$1:$V$19,4,0),"")</f>
        <v/>
      </c>
      <c r="O419" s="554" t="str">
        <f t="shared" si="175"/>
        <v/>
      </c>
      <c r="P419" s="554" t="str">
        <f t="shared" si="176"/>
        <v/>
      </c>
      <c r="Q419" s="71" t="s">
        <v>58</v>
      </c>
      <c r="R419" s="103" t="s">
        <v>44</v>
      </c>
      <c r="S419" s="103">
        <v>4</v>
      </c>
      <c r="T419" s="554">
        <f>IF(Q419&lt;&gt;"",VLOOKUP(Q419,'DON GIA'!$H$1:$K$103,4,0),"")</f>
        <v>211000</v>
      </c>
      <c r="U419" s="554">
        <f t="shared" si="177"/>
        <v>844000</v>
      </c>
      <c r="V419" s="554"/>
      <c r="W419" s="107" t="s">
        <v>1021</v>
      </c>
      <c r="X419" s="103" t="s">
        <v>27</v>
      </c>
      <c r="Y419" s="108">
        <v>15.4</v>
      </c>
      <c r="Z419" s="109"/>
      <c r="AA419" s="554">
        <f>IF(W419&lt;&gt;"",VLOOKUP(W419,'DON GIA'!$A$1:$D$346,4,0),"")</f>
        <v>109890</v>
      </c>
      <c r="AB419" s="554">
        <f t="shared" si="178"/>
        <v>1692306</v>
      </c>
      <c r="AC419" s="71"/>
      <c r="AD419" s="71"/>
      <c r="AE419" s="71"/>
      <c r="AF419" s="71"/>
      <c r="AG419" s="71"/>
      <c r="AH419" s="103"/>
      <c r="AI419" s="71"/>
      <c r="AJ419" s="103"/>
      <c r="AK419" s="103"/>
      <c r="AL419" s="554" t="str">
        <f>IF(AI419&lt;&gt;"",VLOOKUP(AI419,'DON GIA'!$M$1:$P$9,4,0),"")</f>
        <v/>
      </c>
      <c r="AM419" s="554" t="str">
        <f t="shared" si="179"/>
        <v/>
      </c>
      <c r="AN419" s="71"/>
      <c r="AO419" s="103"/>
      <c r="AP419" s="602" t="str">
        <f t="shared" si="168"/>
        <v/>
      </c>
      <c r="AQ419" s="107"/>
      <c r="AR419" s="107" t="s">
        <v>1958</v>
      </c>
      <c r="AS419" s="593"/>
    </row>
    <row r="420" spans="1:45" ht="93.75" outlineLevel="2">
      <c r="A420" s="72">
        <f t="shared" si="180"/>
        <v>30</v>
      </c>
      <c r="B420" s="552" t="str">
        <f>IF(C420&lt;&gt;"",COUNTA($C$9:C420),"")</f>
        <v/>
      </c>
      <c r="C420" s="552"/>
      <c r="D420" s="71" t="s">
        <v>39</v>
      </c>
      <c r="E420" s="103"/>
      <c r="F420" s="103"/>
      <c r="G420" s="103"/>
      <c r="H420" s="103"/>
      <c r="I420" s="103"/>
      <c r="J420" s="103"/>
      <c r="K420" s="107"/>
      <c r="L420" s="105" t="s">
        <v>35</v>
      </c>
      <c r="M420" s="554" t="str">
        <f>IF(K420&lt;&gt;"",VLOOKUP(K420,'DON GIA'!$S$1:$U$19,3,0),"")</f>
        <v/>
      </c>
      <c r="N420" s="554" t="str">
        <f>IF(K420&lt;&gt;"",VLOOKUP(K420,'DON GIA'!$S$1:$V$19,4,0),"")</f>
        <v/>
      </c>
      <c r="O420" s="554" t="str">
        <f t="shared" si="175"/>
        <v/>
      </c>
      <c r="P420" s="554" t="str">
        <f t="shared" si="176"/>
        <v/>
      </c>
      <c r="Q420" s="71" t="s">
        <v>49</v>
      </c>
      <c r="R420" s="103" t="s">
        <v>44</v>
      </c>
      <c r="S420" s="103">
        <v>1</v>
      </c>
      <c r="T420" s="554">
        <f>IF(Q420&lt;&gt;"",VLOOKUP(Q420,'DON GIA'!$H$1:$K$103,4,0),"")</f>
        <v>248000</v>
      </c>
      <c r="U420" s="554">
        <f t="shared" si="177"/>
        <v>248000</v>
      </c>
      <c r="V420" s="554"/>
      <c r="W420" s="107" t="s">
        <v>1022</v>
      </c>
      <c r="X420" s="103" t="s">
        <v>27</v>
      </c>
      <c r="Y420" s="108">
        <f>29.23+13.5</f>
        <v>42.730000000000004</v>
      </c>
      <c r="Z420" s="109"/>
      <c r="AA420" s="554">
        <f>IF(W420&lt;&gt;"",VLOOKUP(W420,'DON GIA'!$A$1:$D$346,4,0),"")</f>
        <v>1457397</v>
      </c>
      <c r="AB420" s="554">
        <f t="shared" si="178"/>
        <v>62274573.810000002</v>
      </c>
      <c r="AC420" s="71"/>
      <c r="AD420" s="71"/>
      <c r="AE420" s="71"/>
      <c r="AF420" s="71"/>
      <c r="AG420" s="71"/>
      <c r="AH420" s="103"/>
      <c r="AI420" s="71"/>
      <c r="AJ420" s="103"/>
      <c r="AK420" s="103"/>
      <c r="AL420" s="554" t="str">
        <f>IF(AI420&lt;&gt;"",VLOOKUP(AI420,'DON GIA'!$M$1:$P$9,4,0),"")</f>
        <v/>
      </c>
      <c r="AM420" s="554" t="str">
        <f t="shared" si="179"/>
        <v/>
      </c>
      <c r="AN420" s="71"/>
      <c r="AO420" s="103"/>
      <c r="AP420" s="602" t="str">
        <f t="shared" si="168"/>
        <v/>
      </c>
      <c r="AQ420" s="107"/>
      <c r="AR420" s="107" t="s">
        <v>1959</v>
      </c>
      <c r="AS420" s="593"/>
    </row>
    <row r="421" spans="1:45" ht="75" outlineLevel="2">
      <c r="A421" s="72">
        <f t="shared" si="180"/>
        <v>30</v>
      </c>
      <c r="B421" s="552" t="str">
        <f>IF(C421&lt;&gt;"",COUNTA($C$9:C421),"")</f>
        <v/>
      </c>
      <c r="C421" s="552"/>
      <c r="D421" s="71"/>
      <c r="E421" s="103"/>
      <c r="F421" s="103"/>
      <c r="G421" s="103"/>
      <c r="H421" s="103"/>
      <c r="I421" s="103"/>
      <c r="J421" s="103"/>
      <c r="K421" s="107"/>
      <c r="L421" s="105" t="s">
        <v>35</v>
      </c>
      <c r="M421" s="554" t="str">
        <f>IF(K421&lt;&gt;"",VLOOKUP(K421,'DON GIA'!$S$1:$U$19,3,0),"")</f>
        <v/>
      </c>
      <c r="N421" s="554" t="str">
        <f>IF(K421&lt;&gt;"",VLOOKUP(K421,'DON GIA'!$S$1:$V$19,4,0),"")</f>
        <v/>
      </c>
      <c r="O421" s="554" t="str">
        <f t="shared" si="175"/>
        <v/>
      </c>
      <c r="P421" s="554" t="str">
        <f t="shared" si="176"/>
        <v/>
      </c>
      <c r="Q421" s="71" t="s">
        <v>77</v>
      </c>
      <c r="R421" s="103" t="s">
        <v>44</v>
      </c>
      <c r="S421" s="103">
        <v>2</v>
      </c>
      <c r="T421" s="554">
        <f>IF(Q421&lt;&gt;"",VLOOKUP(Q421,'DON GIA'!$H$1:$K$103,4,0),"")</f>
        <v>45000</v>
      </c>
      <c r="U421" s="554">
        <f t="shared" si="177"/>
        <v>90000</v>
      </c>
      <c r="V421" s="554"/>
      <c r="W421" s="107" t="s">
        <v>1007</v>
      </c>
      <c r="X421" s="103" t="s">
        <v>27</v>
      </c>
      <c r="Y421" s="108">
        <v>4.5599999999999996</v>
      </c>
      <c r="Z421" s="109"/>
      <c r="AA421" s="554">
        <f>IF(W421&lt;&gt;"",VLOOKUP(W421,'DON GIA'!$A$1:$D$346,4,0),"")</f>
        <v>1229116</v>
      </c>
      <c r="AB421" s="554">
        <f t="shared" si="178"/>
        <v>5604768.96</v>
      </c>
      <c r="AC421" s="71"/>
      <c r="AD421" s="71"/>
      <c r="AE421" s="71"/>
      <c r="AF421" s="71"/>
      <c r="AG421" s="71"/>
      <c r="AH421" s="103"/>
      <c r="AI421" s="71"/>
      <c r="AJ421" s="103"/>
      <c r="AK421" s="103"/>
      <c r="AL421" s="554" t="str">
        <f>IF(AI421&lt;&gt;"",VLOOKUP(AI421,'DON GIA'!$M$1:$P$9,4,0),"")</f>
        <v/>
      </c>
      <c r="AM421" s="554" t="str">
        <f t="shared" si="179"/>
        <v/>
      </c>
      <c r="AN421" s="71"/>
      <c r="AO421" s="103"/>
      <c r="AP421" s="602" t="str">
        <f t="shared" si="168"/>
        <v/>
      </c>
      <c r="AQ421" s="107"/>
      <c r="AR421" s="107" t="s">
        <v>1960</v>
      </c>
      <c r="AS421" s="593"/>
    </row>
    <row r="422" spans="1:45" outlineLevel="2">
      <c r="A422" s="72">
        <f t="shared" si="180"/>
        <v>30</v>
      </c>
      <c r="B422" s="552" t="str">
        <f>IF(C422&lt;&gt;"",COUNTA($C$9:C422),"")</f>
        <v/>
      </c>
      <c r="C422" s="552"/>
      <c r="D422" s="71"/>
      <c r="E422" s="103"/>
      <c r="F422" s="103"/>
      <c r="G422" s="103"/>
      <c r="H422" s="103"/>
      <c r="I422" s="103"/>
      <c r="J422" s="103"/>
      <c r="K422" s="107"/>
      <c r="L422" s="105" t="s">
        <v>35</v>
      </c>
      <c r="M422" s="554" t="str">
        <f>IF(K422&lt;&gt;"",VLOOKUP(K422,'DON GIA'!$S$1:$U$19,3,0),"")</f>
        <v/>
      </c>
      <c r="N422" s="554" t="str">
        <f>IF(K422&lt;&gt;"",VLOOKUP(K422,'DON GIA'!$S$1:$V$19,4,0),"")</f>
        <v/>
      </c>
      <c r="O422" s="554" t="str">
        <f t="shared" si="175"/>
        <v/>
      </c>
      <c r="P422" s="554" t="str">
        <f t="shared" si="176"/>
        <v/>
      </c>
      <c r="Q422" s="71" t="s">
        <v>78</v>
      </c>
      <c r="R422" s="103" t="s">
        <v>44</v>
      </c>
      <c r="S422" s="103">
        <v>1</v>
      </c>
      <c r="T422" s="554">
        <f>IF(Q422&lt;&gt;"",VLOOKUP(Q422,'DON GIA'!$H$1:$K$103,4,0),"")</f>
        <v>2236000</v>
      </c>
      <c r="U422" s="554">
        <f t="shared" si="177"/>
        <v>2236000</v>
      </c>
      <c r="V422" s="554"/>
      <c r="W422" s="107" t="s">
        <v>1023</v>
      </c>
      <c r="X422" s="103" t="s">
        <v>38</v>
      </c>
      <c r="Y422" s="108">
        <v>0.105</v>
      </c>
      <c r="Z422" s="109"/>
      <c r="AA422" s="554">
        <f>IF(W422&lt;&gt;"",VLOOKUP(W422,'DON GIA'!$A$1:$D$346,4,0),"")</f>
        <v>2523428</v>
      </c>
      <c r="AB422" s="554">
        <f t="shared" si="178"/>
        <v>264959.94</v>
      </c>
      <c r="AC422" s="71"/>
      <c r="AD422" s="71"/>
      <c r="AE422" s="71"/>
      <c r="AF422" s="71"/>
      <c r="AG422" s="71"/>
      <c r="AH422" s="103"/>
      <c r="AI422" s="71"/>
      <c r="AJ422" s="103"/>
      <c r="AK422" s="103"/>
      <c r="AL422" s="554" t="str">
        <f>IF(AI422&lt;&gt;"",VLOOKUP(AI422,'DON GIA'!$M$1:$P$9,4,0),"")</f>
        <v/>
      </c>
      <c r="AM422" s="554" t="str">
        <f t="shared" si="179"/>
        <v/>
      </c>
      <c r="AN422" s="71"/>
      <c r="AO422" s="103"/>
      <c r="AP422" s="602" t="str">
        <f t="shared" si="168"/>
        <v/>
      </c>
      <c r="AQ422" s="107"/>
      <c r="AR422" s="107"/>
      <c r="AS422" s="593"/>
    </row>
    <row r="423" spans="1:45" outlineLevel="2">
      <c r="A423" s="72">
        <f t="shared" si="180"/>
        <v>30</v>
      </c>
      <c r="B423" s="552" t="str">
        <f>IF(C423&lt;&gt;"",COUNTA($C$9:C423),"")</f>
        <v/>
      </c>
      <c r="C423" s="552"/>
      <c r="D423" s="71"/>
      <c r="E423" s="103"/>
      <c r="F423" s="103"/>
      <c r="G423" s="103"/>
      <c r="H423" s="103"/>
      <c r="I423" s="103"/>
      <c r="J423" s="103"/>
      <c r="K423" s="107"/>
      <c r="L423" s="105" t="s">
        <v>35</v>
      </c>
      <c r="M423" s="554" t="str">
        <f>IF(K423&lt;&gt;"",VLOOKUP(K423,'DON GIA'!$S$1:$U$19,3,0),"")</f>
        <v/>
      </c>
      <c r="N423" s="554" t="str">
        <f>IF(K423&lt;&gt;"",VLOOKUP(K423,'DON GIA'!$S$1:$V$19,4,0),"")</f>
        <v/>
      </c>
      <c r="O423" s="554" t="str">
        <f t="shared" si="175"/>
        <v/>
      </c>
      <c r="P423" s="554" t="str">
        <f t="shared" si="176"/>
        <v/>
      </c>
      <c r="Q423" s="71" t="s">
        <v>79</v>
      </c>
      <c r="R423" s="103" t="s">
        <v>44</v>
      </c>
      <c r="S423" s="103">
        <v>1</v>
      </c>
      <c r="T423" s="554">
        <f>IF(Q423&lt;&gt;"",VLOOKUP(Q423,'DON GIA'!$H$1:$K$103,4,0),"")</f>
        <v>1632000</v>
      </c>
      <c r="U423" s="554">
        <f t="shared" si="177"/>
        <v>1632000</v>
      </c>
      <c r="V423" s="554"/>
      <c r="W423" s="107" t="s">
        <v>1009</v>
      </c>
      <c r="X423" s="103" t="s">
        <v>27</v>
      </c>
      <c r="Y423" s="108">
        <v>2.9</v>
      </c>
      <c r="Z423" s="109"/>
      <c r="AA423" s="554">
        <f>IF(W423&lt;&gt;"",VLOOKUP(W423,'DON GIA'!$A$1:$D$346,4,0),"")</f>
        <v>282038</v>
      </c>
      <c r="AB423" s="554">
        <f t="shared" si="178"/>
        <v>817910.2</v>
      </c>
      <c r="AC423" s="71"/>
      <c r="AD423" s="71"/>
      <c r="AE423" s="71"/>
      <c r="AF423" s="71"/>
      <c r="AG423" s="71"/>
      <c r="AH423" s="103"/>
      <c r="AI423" s="71"/>
      <c r="AJ423" s="103"/>
      <c r="AK423" s="103"/>
      <c r="AL423" s="554" t="str">
        <f>IF(AI423&lt;&gt;"",VLOOKUP(AI423,'DON GIA'!$M$1:$P$9,4,0),"")</f>
        <v/>
      </c>
      <c r="AM423" s="554" t="str">
        <f t="shared" si="179"/>
        <v/>
      </c>
      <c r="AN423" s="71"/>
      <c r="AO423" s="103"/>
      <c r="AP423" s="602" t="str">
        <f t="shared" si="168"/>
        <v/>
      </c>
      <c r="AQ423" s="107"/>
      <c r="AR423" s="107"/>
      <c r="AS423" s="593"/>
    </row>
    <row r="424" spans="1:45" outlineLevel="2">
      <c r="A424" s="72">
        <f t="shared" si="180"/>
        <v>30</v>
      </c>
      <c r="B424" s="552" t="str">
        <f>IF(C424&lt;&gt;"",COUNTA($C$9:C424),"")</f>
        <v/>
      </c>
      <c r="C424" s="552"/>
      <c r="D424" s="71"/>
      <c r="E424" s="103"/>
      <c r="F424" s="103"/>
      <c r="G424" s="103"/>
      <c r="H424" s="103"/>
      <c r="I424" s="103"/>
      <c r="J424" s="103"/>
      <c r="K424" s="107"/>
      <c r="L424" s="105" t="s">
        <v>35</v>
      </c>
      <c r="M424" s="554" t="str">
        <f>IF(K424&lt;&gt;"",VLOOKUP(K424,'DON GIA'!$S$1:$U$19,3,0),"")</f>
        <v/>
      </c>
      <c r="N424" s="554" t="str">
        <f>IF(K424&lt;&gt;"",VLOOKUP(K424,'DON GIA'!$S$1:$V$19,4,0),"")</f>
        <v/>
      </c>
      <c r="O424" s="554" t="str">
        <f t="shared" si="175"/>
        <v/>
      </c>
      <c r="P424" s="554" t="str">
        <f t="shared" si="176"/>
        <v/>
      </c>
      <c r="Q424" s="71" t="s">
        <v>46</v>
      </c>
      <c r="R424" s="103" t="s">
        <v>44</v>
      </c>
      <c r="S424" s="103">
        <v>3</v>
      </c>
      <c r="T424" s="554">
        <f>IF(Q424&lt;&gt;"",VLOOKUP(Q424,'DON GIA'!$H$1:$K$103,4,0),"")</f>
        <v>758000</v>
      </c>
      <c r="U424" s="554">
        <f t="shared" si="177"/>
        <v>2274000</v>
      </c>
      <c r="V424" s="554"/>
      <c r="W424" s="107" t="s">
        <v>1024</v>
      </c>
      <c r="X424" s="103" t="s">
        <v>27</v>
      </c>
      <c r="Y424" s="108">
        <v>0.8</v>
      </c>
      <c r="Z424" s="109"/>
      <c r="AA424" s="554">
        <f>IF(W424&lt;&gt;"",VLOOKUP(W424,'DON GIA'!$A$1:$D$346,4,0),"")</f>
        <v>138443</v>
      </c>
      <c r="AB424" s="554">
        <f t="shared" si="178"/>
        <v>110754.40000000001</v>
      </c>
      <c r="AC424" s="71"/>
      <c r="AD424" s="71"/>
      <c r="AE424" s="71"/>
      <c r="AF424" s="71"/>
      <c r="AG424" s="71"/>
      <c r="AH424" s="103"/>
      <c r="AI424" s="71"/>
      <c r="AJ424" s="103"/>
      <c r="AK424" s="103"/>
      <c r="AL424" s="554" t="str">
        <f>IF(AI424&lt;&gt;"",VLOOKUP(AI424,'DON GIA'!$M$1:$P$9,4,0),"")</f>
        <v/>
      </c>
      <c r="AM424" s="554" t="str">
        <f t="shared" si="179"/>
        <v/>
      </c>
      <c r="AN424" s="71"/>
      <c r="AO424" s="103"/>
      <c r="AP424" s="602" t="str">
        <f t="shared" si="168"/>
        <v/>
      </c>
      <c r="AQ424" s="107"/>
      <c r="AR424" s="107"/>
      <c r="AS424" s="593"/>
    </row>
    <row r="425" spans="1:45" outlineLevel="2">
      <c r="A425" s="72">
        <f t="shared" si="180"/>
        <v>30</v>
      </c>
      <c r="B425" s="552" t="str">
        <f>IF(C425&lt;&gt;"",COUNTA($C$9:C425),"")</f>
        <v/>
      </c>
      <c r="C425" s="552"/>
      <c r="D425" s="71"/>
      <c r="E425" s="103"/>
      <c r="F425" s="103"/>
      <c r="G425" s="103"/>
      <c r="H425" s="103"/>
      <c r="I425" s="103"/>
      <c r="J425" s="103"/>
      <c r="K425" s="107"/>
      <c r="L425" s="105" t="s">
        <v>35</v>
      </c>
      <c r="M425" s="554" t="str">
        <f>IF(K425&lt;&gt;"",VLOOKUP(K425,'DON GIA'!$S$1:$U$19,3,0),"")</f>
        <v/>
      </c>
      <c r="N425" s="554" t="str">
        <f>IF(K425&lt;&gt;"",VLOOKUP(K425,'DON GIA'!$S$1:$V$19,4,0),"")</f>
        <v/>
      </c>
      <c r="O425" s="554" t="str">
        <f t="shared" si="175"/>
        <v/>
      </c>
      <c r="P425" s="554" t="str">
        <f t="shared" si="176"/>
        <v/>
      </c>
      <c r="Q425" s="71" t="s">
        <v>61</v>
      </c>
      <c r="R425" s="103" t="s">
        <v>44</v>
      </c>
      <c r="S425" s="103">
        <v>7</v>
      </c>
      <c r="T425" s="554">
        <f>IF(Q425&lt;&gt;"",VLOOKUP(Q425,'DON GIA'!$H$1:$K$103,4,0),"")</f>
        <v>180000</v>
      </c>
      <c r="U425" s="554">
        <f t="shared" si="177"/>
        <v>1260000</v>
      </c>
      <c r="V425" s="554"/>
      <c r="W425" s="107" t="s">
        <v>1001</v>
      </c>
      <c r="X425" s="103" t="s">
        <v>27</v>
      </c>
      <c r="Y425" s="108">
        <v>14.85</v>
      </c>
      <c r="Z425" s="109"/>
      <c r="AA425" s="554">
        <f>IF(W425&lt;&gt;"",VLOOKUP(W425,'DON GIA'!$A$1:$D$346,4,0),"")</f>
        <v>295078</v>
      </c>
      <c r="AB425" s="554">
        <f t="shared" si="178"/>
        <v>4381908.3</v>
      </c>
      <c r="AC425" s="71"/>
      <c r="AD425" s="71"/>
      <c r="AE425" s="71"/>
      <c r="AF425" s="71"/>
      <c r="AG425" s="71"/>
      <c r="AH425" s="103"/>
      <c r="AI425" s="71"/>
      <c r="AJ425" s="103"/>
      <c r="AK425" s="103"/>
      <c r="AL425" s="554" t="str">
        <f>IF(AI425&lt;&gt;"",VLOOKUP(AI425,'DON GIA'!$M$1:$P$9,4,0),"")</f>
        <v/>
      </c>
      <c r="AM425" s="554" t="str">
        <f t="shared" si="179"/>
        <v/>
      </c>
      <c r="AN425" s="71"/>
      <c r="AO425" s="103"/>
      <c r="AP425" s="602" t="str">
        <f t="shared" si="168"/>
        <v/>
      </c>
      <c r="AQ425" s="107"/>
      <c r="AR425" s="107"/>
      <c r="AS425" s="593"/>
    </row>
    <row r="426" spans="1:45" outlineLevel="2">
      <c r="A426" s="72">
        <f t="shared" si="180"/>
        <v>30</v>
      </c>
      <c r="B426" s="552" t="str">
        <f>IF(C426&lt;&gt;"",COUNTA($C$9:C426),"")</f>
        <v/>
      </c>
      <c r="C426" s="552"/>
      <c r="D426" s="71"/>
      <c r="E426" s="103"/>
      <c r="F426" s="103"/>
      <c r="G426" s="103"/>
      <c r="H426" s="103"/>
      <c r="I426" s="103"/>
      <c r="J426" s="103"/>
      <c r="K426" s="107"/>
      <c r="L426" s="105" t="s">
        <v>35</v>
      </c>
      <c r="M426" s="554" t="str">
        <f>IF(K426&lt;&gt;"",VLOOKUP(K426,'DON GIA'!$S$1:$U$19,3,0),"")</f>
        <v/>
      </c>
      <c r="N426" s="554" t="str">
        <f>IF(K426&lt;&gt;"",VLOOKUP(K426,'DON GIA'!$S$1:$V$19,4,0),"")</f>
        <v/>
      </c>
      <c r="O426" s="554" t="str">
        <f t="shared" si="175"/>
        <v/>
      </c>
      <c r="P426" s="554" t="str">
        <f t="shared" si="176"/>
        <v/>
      </c>
      <c r="Q426" s="71" t="s">
        <v>80</v>
      </c>
      <c r="R426" s="103" t="s">
        <v>44</v>
      </c>
      <c r="S426" s="103">
        <v>1</v>
      </c>
      <c r="T426" s="554">
        <f>IF(Q426&lt;&gt;"",VLOOKUP(Q426,'DON GIA'!$H$1:$K$103,4,0),"")</f>
        <v>600000</v>
      </c>
      <c r="U426" s="554">
        <f t="shared" si="177"/>
        <v>600000</v>
      </c>
      <c r="V426" s="554"/>
      <c r="W426" s="107" t="s">
        <v>1025</v>
      </c>
      <c r="X426" s="103" t="s">
        <v>27</v>
      </c>
      <c r="Y426" s="108">
        <v>13.5</v>
      </c>
      <c r="Z426" s="109"/>
      <c r="AA426" s="554">
        <f>IF(W426&lt;&gt;"",VLOOKUP(W426,'DON GIA'!$A$1:$D$346,4,0),"")</f>
        <v>534149</v>
      </c>
      <c r="AB426" s="554">
        <f t="shared" si="178"/>
        <v>7211011.5</v>
      </c>
      <c r="AC426" s="71"/>
      <c r="AD426" s="71"/>
      <c r="AE426" s="71"/>
      <c r="AF426" s="71"/>
      <c r="AG426" s="71"/>
      <c r="AH426" s="103"/>
      <c r="AI426" s="71"/>
      <c r="AJ426" s="103"/>
      <c r="AK426" s="103"/>
      <c r="AL426" s="554" t="str">
        <f>IF(AI426&lt;&gt;"",VLOOKUP(AI426,'DON GIA'!$M$1:$P$9,4,0),"")</f>
        <v/>
      </c>
      <c r="AM426" s="554" t="str">
        <f t="shared" si="179"/>
        <v/>
      </c>
      <c r="AN426" s="71"/>
      <c r="AO426" s="103"/>
      <c r="AP426" s="602" t="str">
        <f t="shared" si="168"/>
        <v/>
      </c>
      <c r="AQ426" s="107"/>
      <c r="AR426" s="107"/>
      <c r="AS426" s="593"/>
    </row>
    <row r="427" spans="1:45" ht="37.5" outlineLevel="2">
      <c r="A427" s="72">
        <f t="shared" si="180"/>
        <v>30</v>
      </c>
      <c r="B427" s="552" t="str">
        <f>IF(C427&lt;&gt;"",COUNTA($C$9:C427),"")</f>
        <v/>
      </c>
      <c r="C427" s="552"/>
      <c r="D427" s="71"/>
      <c r="E427" s="103"/>
      <c r="F427" s="103"/>
      <c r="G427" s="103"/>
      <c r="H427" s="103"/>
      <c r="I427" s="103"/>
      <c r="J427" s="103"/>
      <c r="K427" s="107"/>
      <c r="L427" s="105" t="s">
        <v>35</v>
      </c>
      <c r="M427" s="554" t="str">
        <f>IF(K427&lt;&gt;"",VLOOKUP(K427,'DON GIA'!$S$1:$U$19,3,0),"")</f>
        <v/>
      </c>
      <c r="N427" s="554" t="str">
        <f>IF(K427&lt;&gt;"",VLOOKUP(K427,'DON GIA'!$S$1:$V$19,4,0),"")</f>
        <v/>
      </c>
      <c r="O427" s="554" t="str">
        <f t="shared" si="175"/>
        <v/>
      </c>
      <c r="P427" s="554" t="str">
        <f t="shared" si="176"/>
        <v/>
      </c>
      <c r="Q427" s="71" t="s">
        <v>81</v>
      </c>
      <c r="R427" s="103" t="s">
        <v>44</v>
      </c>
      <c r="S427" s="103">
        <v>1</v>
      </c>
      <c r="T427" s="554">
        <f>IF(Q427&lt;&gt;"",VLOOKUP(Q427,'DON GIA'!$H$1:$K$103,4,0),"")</f>
        <v>120000</v>
      </c>
      <c r="U427" s="554">
        <f t="shared" si="177"/>
        <v>120000</v>
      </c>
      <c r="V427" s="554"/>
      <c r="W427" s="107" t="s">
        <v>1026</v>
      </c>
      <c r="X427" s="103" t="s">
        <v>27</v>
      </c>
      <c r="Y427" s="108">
        <v>4.4000000000000004</v>
      </c>
      <c r="Z427" s="109"/>
      <c r="AA427" s="554">
        <f>IF(W427&lt;&gt;"",VLOOKUP(W427,'DON GIA'!$A$1:$D$346,4,0),"")</f>
        <v>10226810</v>
      </c>
      <c r="AB427" s="554">
        <f t="shared" si="178"/>
        <v>44997964</v>
      </c>
      <c r="AC427" s="71"/>
      <c r="AD427" s="71"/>
      <c r="AE427" s="71"/>
      <c r="AF427" s="71"/>
      <c r="AG427" s="71"/>
      <c r="AH427" s="103"/>
      <c r="AI427" s="71"/>
      <c r="AJ427" s="103"/>
      <c r="AK427" s="103"/>
      <c r="AL427" s="554" t="str">
        <f>IF(AI427&lt;&gt;"",VLOOKUP(AI427,'DON GIA'!$M$1:$P$9,4,0),"")</f>
        <v/>
      </c>
      <c r="AM427" s="554" t="str">
        <f t="shared" si="179"/>
        <v/>
      </c>
      <c r="AN427" s="71"/>
      <c r="AO427" s="103"/>
      <c r="AP427" s="602" t="str">
        <f t="shared" si="168"/>
        <v/>
      </c>
      <c r="AQ427" s="107"/>
      <c r="AR427" s="107"/>
      <c r="AS427" s="593"/>
    </row>
    <row r="428" spans="1:45" ht="37.5" outlineLevel="2">
      <c r="A428" s="72">
        <f t="shared" si="180"/>
        <v>30</v>
      </c>
      <c r="B428" s="552" t="str">
        <f>IF(C428&lt;&gt;"",COUNTA($C$9:C428),"")</f>
        <v/>
      </c>
      <c r="C428" s="552"/>
      <c r="D428" s="71"/>
      <c r="E428" s="103"/>
      <c r="F428" s="103"/>
      <c r="G428" s="103"/>
      <c r="H428" s="103"/>
      <c r="I428" s="103"/>
      <c r="J428" s="103"/>
      <c r="K428" s="107"/>
      <c r="L428" s="105" t="s">
        <v>35</v>
      </c>
      <c r="M428" s="554" t="str">
        <f>IF(K428&lt;&gt;"",VLOOKUP(K428,'DON GIA'!$S$1:$U$19,3,0),"")</f>
        <v/>
      </c>
      <c r="N428" s="554" t="str">
        <f>IF(K428&lt;&gt;"",VLOOKUP(K428,'DON GIA'!$S$1:$V$19,4,0),"")</f>
        <v/>
      </c>
      <c r="O428" s="554" t="str">
        <f t="shared" si="175"/>
        <v/>
      </c>
      <c r="P428" s="554" t="str">
        <f t="shared" si="176"/>
        <v/>
      </c>
      <c r="Q428" s="71" t="s">
        <v>82</v>
      </c>
      <c r="R428" s="103" t="s">
        <v>44</v>
      </c>
      <c r="S428" s="103">
        <v>1</v>
      </c>
      <c r="T428" s="554">
        <f>IF(Q428&lt;&gt;"",VLOOKUP(Q428,'DON GIA'!$H$1:$K$103,4,0),"")</f>
        <v>60000</v>
      </c>
      <c r="U428" s="554">
        <f t="shared" si="177"/>
        <v>60000</v>
      </c>
      <c r="V428" s="554"/>
      <c r="W428" s="107" t="s">
        <v>1027</v>
      </c>
      <c r="X428" s="103" t="s">
        <v>27</v>
      </c>
      <c r="Y428" s="108">
        <v>76.14</v>
      </c>
      <c r="Z428" s="109"/>
      <c r="AA428" s="554">
        <f>IF(W428&lt;&gt;"",VLOOKUP(W428,'DON GIA'!$A$1:$D$346,4,0),"")</f>
        <v>272996</v>
      </c>
      <c r="AB428" s="554">
        <f t="shared" si="178"/>
        <v>20785915.440000001</v>
      </c>
      <c r="AC428" s="71"/>
      <c r="AD428" s="71"/>
      <c r="AE428" s="71"/>
      <c r="AF428" s="71"/>
      <c r="AG428" s="71"/>
      <c r="AH428" s="103"/>
      <c r="AI428" s="71"/>
      <c r="AJ428" s="103"/>
      <c r="AK428" s="103"/>
      <c r="AL428" s="554" t="str">
        <f>IF(AI428&lt;&gt;"",VLOOKUP(AI428,'DON GIA'!$M$1:$P$9,4,0),"")</f>
        <v/>
      </c>
      <c r="AM428" s="554" t="str">
        <f t="shared" si="179"/>
        <v/>
      </c>
      <c r="AN428" s="71"/>
      <c r="AO428" s="103"/>
      <c r="AP428" s="602" t="str">
        <f t="shared" si="168"/>
        <v/>
      </c>
      <c r="AQ428" s="107"/>
      <c r="AR428" s="107"/>
      <c r="AS428" s="593"/>
    </row>
    <row r="429" spans="1:45" outlineLevel="2">
      <c r="A429" s="72">
        <f t="shared" si="180"/>
        <v>30</v>
      </c>
      <c r="B429" s="552" t="str">
        <f>IF(C429&lt;&gt;"",COUNTA($C$9:C429),"")</f>
        <v/>
      </c>
      <c r="C429" s="552"/>
      <c r="D429" s="71"/>
      <c r="E429" s="103"/>
      <c r="F429" s="103"/>
      <c r="G429" s="103"/>
      <c r="H429" s="103"/>
      <c r="I429" s="103"/>
      <c r="J429" s="103"/>
      <c r="K429" s="107"/>
      <c r="L429" s="105" t="s">
        <v>35</v>
      </c>
      <c r="M429" s="554" t="str">
        <f>IF(K429&lt;&gt;"",VLOOKUP(K429,'DON GIA'!$S$1:$U$19,3,0),"")</f>
        <v/>
      </c>
      <c r="N429" s="554" t="str">
        <f>IF(K429&lt;&gt;"",VLOOKUP(K429,'DON GIA'!$S$1:$V$19,4,0),"")</f>
        <v/>
      </c>
      <c r="O429" s="554" t="str">
        <f t="shared" si="175"/>
        <v/>
      </c>
      <c r="P429" s="554" t="str">
        <f t="shared" si="176"/>
        <v/>
      </c>
      <c r="Q429" s="71" t="s">
        <v>83</v>
      </c>
      <c r="R429" s="103" t="s">
        <v>44</v>
      </c>
      <c r="S429" s="103">
        <v>1</v>
      </c>
      <c r="T429" s="554">
        <f>IF(Q429&lt;&gt;"",VLOOKUP(Q429,'DON GIA'!$H$1:$K$103,4,0),"")</f>
        <v>337000</v>
      </c>
      <c r="U429" s="554">
        <f t="shared" si="177"/>
        <v>337000</v>
      </c>
      <c r="V429" s="554"/>
      <c r="W429" s="107" t="s">
        <v>1028</v>
      </c>
      <c r="X429" s="103" t="s">
        <v>27</v>
      </c>
      <c r="Y429" s="108">
        <v>24.31</v>
      </c>
      <c r="Z429" s="109"/>
      <c r="AA429" s="554">
        <f>IF(W429&lt;&gt;"",VLOOKUP(W429,'DON GIA'!$A$1:$D$346,4,0),"")</f>
        <v>242348</v>
      </c>
      <c r="AB429" s="554">
        <f t="shared" si="178"/>
        <v>5891479.8799999999</v>
      </c>
      <c r="AC429" s="71"/>
      <c r="AD429" s="71"/>
      <c r="AE429" s="71"/>
      <c r="AF429" s="71"/>
      <c r="AG429" s="71"/>
      <c r="AH429" s="103"/>
      <c r="AI429" s="71"/>
      <c r="AJ429" s="103"/>
      <c r="AK429" s="103"/>
      <c r="AL429" s="554" t="str">
        <f>IF(AI429&lt;&gt;"",VLOOKUP(AI429,'DON GIA'!$M$1:$P$9,4,0),"")</f>
        <v/>
      </c>
      <c r="AM429" s="554" t="str">
        <f t="shared" si="179"/>
        <v/>
      </c>
      <c r="AN429" s="71"/>
      <c r="AO429" s="103"/>
      <c r="AP429" s="602" t="str">
        <f t="shared" si="168"/>
        <v/>
      </c>
      <c r="AQ429" s="107"/>
      <c r="AR429" s="107"/>
      <c r="AS429" s="593"/>
    </row>
    <row r="430" spans="1:45" ht="56.25" outlineLevel="2">
      <c r="A430" s="72">
        <f t="shared" si="180"/>
        <v>30</v>
      </c>
      <c r="B430" s="552" t="str">
        <f>IF(C430&lt;&gt;"",COUNTA($C$9:C430),"")</f>
        <v/>
      </c>
      <c r="C430" s="552"/>
      <c r="D430" s="71"/>
      <c r="E430" s="103"/>
      <c r="F430" s="103"/>
      <c r="G430" s="103"/>
      <c r="H430" s="103"/>
      <c r="I430" s="103"/>
      <c r="J430" s="103"/>
      <c r="K430" s="107"/>
      <c r="L430" s="105" t="s">
        <v>35</v>
      </c>
      <c r="M430" s="554" t="str">
        <f>IF(K430&lt;&gt;"",VLOOKUP(K430,'DON GIA'!$S$1:$U$19,3,0),"")</f>
        <v/>
      </c>
      <c r="N430" s="554" t="str">
        <f>IF(K430&lt;&gt;"",VLOOKUP(K430,'DON GIA'!$S$1:$V$19,4,0),"")</f>
        <v/>
      </c>
      <c r="O430" s="554" t="str">
        <f t="shared" si="175"/>
        <v/>
      </c>
      <c r="P430" s="554" t="str">
        <f t="shared" si="176"/>
        <v/>
      </c>
      <c r="Q430" s="71" t="s">
        <v>84</v>
      </c>
      <c r="R430" s="103" t="s">
        <v>44</v>
      </c>
      <c r="S430" s="103">
        <v>1</v>
      </c>
      <c r="T430" s="554">
        <f>IF(Q430&lt;&gt;"",VLOOKUP(Q430,'DON GIA'!$H$1:$K$103,4,0),"")</f>
        <v>70000</v>
      </c>
      <c r="U430" s="554">
        <f t="shared" si="177"/>
        <v>70000</v>
      </c>
      <c r="V430" s="554"/>
      <c r="W430" s="107" t="s">
        <v>1029</v>
      </c>
      <c r="X430" s="103" t="s">
        <v>85</v>
      </c>
      <c r="Y430" s="108">
        <f>16*1.5+12</f>
        <v>36</v>
      </c>
      <c r="Z430" s="109"/>
      <c r="AA430" s="554">
        <f>IF(W430&lt;&gt;"",VLOOKUP(W430,'DON GIA'!$A$1:$D$346,4,0),"")</f>
        <v>29872</v>
      </c>
      <c r="AB430" s="554">
        <f t="shared" si="178"/>
        <v>1075392</v>
      </c>
      <c r="AC430" s="71"/>
      <c r="AD430" s="71"/>
      <c r="AE430" s="71"/>
      <c r="AF430" s="71"/>
      <c r="AG430" s="71"/>
      <c r="AH430" s="103"/>
      <c r="AI430" s="71"/>
      <c r="AJ430" s="103"/>
      <c r="AK430" s="103"/>
      <c r="AL430" s="554" t="str">
        <f>IF(AI430&lt;&gt;"",VLOOKUP(AI430,'DON GIA'!$M$1:$P$9,4,0),"")</f>
        <v/>
      </c>
      <c r="AM430" s="554" t="str">
        <f t="shared" si="179"/>
        <v/>
      </c>
      <c r="AN430" s="71"/>
      <c r="AO430" s="103"/>
      <c r="AP430" s="602" t="str">
        <f t="shared" si="168"/>
        <v/>
      </c>
      <c r="AQ430" s="107"/>
      <c r="AR430" s="107"/>
      <c r="AS430" s="593"/>
    </row>
    <row r="431" spans="1:45" outlineLevel="2">
      <c r="A431" s="72">
        <f t="shared" si="180"/>
        <v>30</v>
      </c>
      <c r="B431" s="552" t="str">
        <f>IF(C431&lt;&gt;"",COUNTA($C$9:C431),"")</f>
        <v/>
      </c>
      <c r="C431" s="552"/>
      <c r="D431" s="71"/>
      <c r="E431" s="103"/>
      <c r="F431" s="103"/>
      <c r="G431" s="103"/>
      <c r="H431" s="103"/>
      <c r="I431" s="103"/>
      <c r="J431" s="103"/>
      <c r="K431" s="107"/>
      <c r="L431" s="105" t="s">
        <v>35</v>
      </c>
      <c r="M431" s="554" t="str">
        <f>IF(K431&lt;&gt;"",VLOOKUP(K431,'DON GIA'!$S$1:$U$19,3,0),"")</f>
        <v/>
      </c>
      <c r="N431" s="554" t="str">
        <f>IF(K431&lt;&gt;"",VLOOKUP(K431,'DON GIA'!$S$1:$V$19,4,0),"")</f>
        <v/>
      </c>
      <c r="O431" s="554" t="str">
        <f t="shared" si="175"/>
        <v/>
      </c>
      <c r="P431" s="554" t="str">
        <f t="shared" si="176"/>
        <v/>
      </c>
      <c r="Q431" s="71" t="s">
        <v>86</v>
      </c>
      <c r="R431" s="103" t="s">
        <v>44</v>
      </c>
      <c r="S431" s="103">
        <v>1</v>
      </c>
      <c r="T431" s="554">
        <f>IF(Q431&lt;&gt;"",VLOOKUP(Q431,'DON GIA'!$H$1:$K$103,4,0),"")</f>
        <v>450000</v>
      </c>
      <c r="U431" s="554">
        <f t="shared" si="177"/>
        <v>450000</v>
      </c>
      <c r="V431" s="554"/>
      <c r="W431" s="102"/>
      <c r="X431" s="102"/>
      <c r="Y431" s="598"/>
      <c r="Z431" s="109"/>
      <c r="AA431" s="554" t="str">
        <f>IF(W431&lt;&gt;"",VLOOKUP(W431,'DON GIA'!$A$1:$D$346,4,0),"")</f>
        <v/>
      </c>
      <c r="AB431" s="554" t="str">
        <f t="shared" si="178"/>
        <v/>
      </c>
      <c r="AC431" s="71"/>
      <c r="AD431" s="71"/>
      <c r="AE431" s="71"/>
      <c r="AF431" s="71"/>
      <c r="AG431" s="71"/>
      <c r="AH431" s="103"/>
      <c r="AI431" s="71"/>
      <c r="AJ431" s="103"/>
      <c r="AK431" s="103"/>
      <c r="AL431" s="554" t="str">
        <f>IF(AI431&lt;&gt;"",VLOOKUP(AI431,'DON GIA'!$M$1:$P$9,4,0),"")</f>
        <v/>
      </c>
      <c r="AM431" s="554" t="str">
        <f t="shared" si="179"/>
        <v/>
      </c>
      <c r="AN431" s="71"/>
      <c r="AO431" s="103"/>
      <c r="AP431" s="602" t="str">
        <f t="shared" si="168"/>
        <v/>
      </c>
      <c r="AQ431" s="107"/>
      <c r="AR431" s="107"/>
      <c r="AS431" s="593"/>
    </row>
    <row r="432" spans="1:45" outlineLevel="2">
      <c r="A432" s="72">
        <f t="shared" si="180"/>
        <v>30</v>
      </c>
      <c r="B432" s="552" t="str">
        <f>IF(C432&lt;&gt;"",COUNTA($C$9:C432),"")</f>
        <v/>
      </c>
      <c r="C432" s="552"/>
      <c r="D432" s="71"/>
      <c r="E432" s="103"/>
      <c r="F432" s="103"/>
      <c r="G432" s="103"/>
      <c r="H432" s="103"/>
      <c r="I432" s="103"/>
      <c r="J432" s="103"/>
      <c r="K432" s="107"/>
      <c r="L432" s="105" t="s">
        <v>35</v>
      </c>
      <c r="M432" s="554" t="str">
        <f>IF(K432&lt;&gt;"",VLOOKUP(K432,'DON GIA'!$S$1:$U$19,3,0),"")</f>
        <v/>
      </c>
      <c r="N432" s="554" t="str">
        <f>IF(K432&lt;&gt;"",VLOOKUP(K432,'DON GIA'!$S$1:$V$19,4,0),"")</f>
        <v/>
      </c>
      <c r="O432" s="554" t="str">
        <f t="shared" si="175"/>
        <v/>
      </c>
      <c r="P432" s="554" t="str">
        <f t="shared" si="176"/>
        <v/>
      </c>
      <c r="Q432" s="71" t="s">
        <v>60</v>
      </c>
      <c r="R432" s="103" t="s">
        <v>44</v>
      </c>
      <c r="S432" s="103">
        <v>1</v>
      </c>
      <c r="T432" s="554">
        <f>IF(Q432&lt;&gt;"",VLOOKUP(Q432,'DON GIA'!$H$1:$K$103,4,0),"")</f>
        <v>3064000</v>
      </c>
      <c r="U432" s="554">
        <f t="shared" si="177"/>
        <v>3064000</v>
      </c>
      <c r="V432" s="554"/>
      <c r="W432" s="107"/>
      <c r="X432" s="107"/>
      <c r="Y432" s="108"/>
      <c r="Z432" s="109"/>
      <c r="AA432" s="554" t="str">
        <f>IF(W432&lt;&gt;"",VLOOKUP(W432,'DON GIA'!$A$1:$D$346,4,0),"")</f>
        <v/>
      </c>
      <c r="AB432" s="554" t="str">
        <f t="shared" si="178"/>
        <v/>
      </c>
      <c r="AC432" s="71"/>
      <c r="AD432" s="71"/>
      <c r="AE432" s="71"/>
      <c r="AF432" s="71"/>
      <c r="AG432" s="71"/>
      <c r="AH432" s="103"/>
      <c r="AI432" s="71"/>
      <c r="AJ432" s="103"/>
      <c r="AK432" s="103"/>
      <c r="AL432" s="554" t="str">
        <f>IF(AI432&lt;&gt;"",VLOOKUP(AI432,'DON GIA'!$M$1:$P$9,4,0),"")</f>
        <v/>
      </c>
      <c r="AM432" s="554" t="str">
        <f t="shared" si="179"/>
        <v/>
      </c>
      <c r="AN432" s="71"/>
      <c r="AO432" s="103"/>
      <c r="AP432" s="602" t="str">
        <f t="shared" si="168"/>
        <v/>
      </c>
      <c r="AQ432" s="107"/>
      <c r="AR432" s="107"/>
      <c r="AS432" s="593"/>
    </row>
    <row r="433" spans="1:45" outlineLevel="2">
      <c r="A433" s="72">
        <f t="shared" si="180"/>
        <v>30</v>
      </c>
      <c r="B433" s="552" t="str">
        <f>IF(C433&lt;&gt;"",COUNTA($C$9:C433),"")</f>
        <v/>
      </c>
      <c r="C433" s="552"/>
      <c r="D433" s="71"/>
      <c r="E433" s="103"/>
      <c r="F433" s="103"/>
      <c r="G433" s="103"/>
      <c r="H433" s="103"/>
      <c r="I433" s="103"/>
      <c r="J433" s="103"/>
      <c r="K433" s="107"/>
      <c r="L433" s="105" t="s">
        <v>35</v>
      </c>
      <c r="M433" s="554" t="str">
        <f>IF(K433&lt;&gt;"",VLOOKUP(K433,'DON GIA'!$S$1:$U$19,3,0),"")</f>
        <v/>
      </c>
      <c r="N433" s="554" t="str">
        <f>IF(K433&lt;&gt;"",VLOOKUP(K433,'DON GIA'!$S$1:$V$19,4,0),"")</f>
        <v/>
      </c>
      <c r="O433" s="554" t="str">
        <f t="shared" si="175"/>
        <v/>
      </c>
      <c r="P433" s="554" t="str">
        <f t="shared" si="176"/>
        <v/>
      </c>
      <c r="Q433" s="71" t="s">
        <v>87</v>
      </c>
      <c r="R433" s="103" t="s">
        <v>44</v>
      </c>
      <c r="S433" s="103">
        <v>1</v>
      </c>
      <c r="T433" s="554">
        <f>IF(Q433&lt;&gt;"",VLOOKUP(Q433,'DON GIA'!$H$1:$K$103,4,0),"")</f>
        <v>93000</v>
      </c>
      <c r="U433" s="554">
        <f t="shared" si="177"/>
        <v>93000</v>
      </c>
      <c r="V433" s="554"/>
      <c r="W433" s="107"/>
      <c r="X433" s="103"/>
      <c r="Y433" s="108"/>
      <c r="Z433" s="109"/>
      <c r="AA433" s="554" t="str">
        <f>IF(W433&lt;&gt;"",VLOOKUP(W433,'DON GIA'!$A$1:$D$346,4,0),"")</f>
        <v/>
      </c>
      <c r="AB433" s="554" t="str">
        <f t="shared" si="178"/>
        <v/>
      </c>
      <c r="AC433" s="71"/>
      <c r="AD433" s="71"/>
      <c r="AE433" s="71"/>
      <c r="AF433" s="71"/>
      <c r="AG433" s="71"/>
      <c r="AH433" s="103"/>
      <c r="AI433" s="71"/>
      <c r="AJ433" s="103"/>
      <c r="AK433" s="103"/>
      <c r="AL433" s="554" t="str">
        <f>IF(AI433&lt;&gt;"",VLOOKUP(AI433,'DON GIA'!$M$1:$P$9,4,0),"")</f>
        <v/>
      </c>
      <c r="AM433" s="554" t="str">
        <f t="shared" si="179"/>
        <v/>
      </c>
      <c r="AN433" s="71"/>
      <c r="AO433" s="103"/>
      <c r="AP433" s="602" t="str">
        <f t="shared" si="168"/>
        <v/>
      </c>
      <c r="AQ433" s="107"/>
      <c r="AR433" s="107"/>
      <c r="AS433" s="593"/>
    </row>
    <row r="434" spans="1:45" outlineLevel="2">
      <c r="A434" s="72">
        <f t="shared" si="180"/>
        <v>30</v>
      </c>
      <c r="B434" s="552" t="str">
        <f>IF(C434&lt;&gt;"",COUNTA($C$9:C434),"")</f>
        <v/>
      </c>
      <c r="C434" s="552"/>
      <c r="D434" s="71"/>
      <c r="E434" s="103"/>
      <c r="F434" s="103"/>
      <c r="G434" s="103"/>
      <c r="H434" s="103"/>
      <c r="I434" s="103"/>
      <c r="J434" s="103"/>
      <c r="K434" s="107"/>
      <c r="L434" s="105" t="s">
        <v>35</v>
      </c>
      <c r="M434" s="554" t="str">
        <f>IF(K434&lt;&gt;"",VLOOKUP(K434,'DON GIA'!$S$1:$U$19,3,0),"")</f>
        <v/>
      </c>
      <c r="N434" s="554" t="str">
        <f>IF(K434&lt;&gt;"",VLOOKUP(K434,'DON GIA'!$S$1:$V$19,4,0),"")</f>
        <v/>
      </c>
      <c r="O434" s="554" t="str">
        <f t="shared" si="175"/>
        <v/>
      </c>
      <c r="P434" s="554" t="str">
        <f t="shared" si="176"/>
        <v/>
      </c>
      <c r="Q434" s="71" t="s">
        <v>63</v>
      </c>
      <c r="R434" s="103" t="s">
        <v>44</v>
      </c>
      <c r="S434" s="103">
        <v>1</v>
      </c>
      <c r="T434" s="554">
        <f>IF(Q434&lt;&gt;"",VLOOKUP(Q434,'DON GIA'!$H$1:$K$103,4,0),"")</f>
        <v>450000</v>
      </c>
      <c r="U434" s="554">
        <f t="shared" si="177"/>
        <v>450000</v>
      </c>
      <c r="V434" s="554"/>
      <c r="W434" s="107"/>
      <c r="X434" s="103"/>
      <c r="Y434" s="108"/>
      <c r="Z434" s="109"/>
      <c r="AA434" s="554" t="str">
        <f>IF(W434&lt;&gt;"",VLOOKUP(W434,'DON GIA'!$A$1:$D$346,4,0),"")</f>
        <v/>
      </c>
      <c r="AB434" s="554" t="str">
        <f t="shared" si="178"/>
        <v/>
      </c>
      <c r="AC434" s="71"/>
      <c r="AD434" s="71"/>
      <c r="AE434" s="71"/>
      <c r="AF434" s="71"/>
      <c r="AG434" s="71"/>
      <c r="AH434" s="103"/>
      <c r="AI434" s="71"/>
      <c r="AJ434" s="103"/>
      <c r="AK434" s="103"/>
      <c r="AL434" s="554" t="str">
        <f>IF(AI434&lt;&gt;"",VLOOKUP(AI434,'DON GIA'!$M$1:$P$9,4,0),"")</f>
        <v/>
      </c>
      <c r="AM434" s="554" t="str">
        <f t="shared" si="179"/>
        <v/>
      </c>
      <c r="AN434" s="71"/>
      <c r="AO434" s="103"/>
      <c r="AP434" s="602" t="str">
        <f t="shared" si="168"/>
        <v/>
      </c>
      <c r="AQ434" s="107"/>
      <c r="AR434" s="107"/>
      <c r="AS434" s="593"/>
    </row>
    <row r="435" spans="1:45" outlineLevel="2">
      <c r="A435" s="72">
        <f t="shared" si="180"/>
        <v>30</v>
      </c>
      <c r="B435" s="552" t="str">
        <f>IF(C435&lt;&gt;"",COUNTA($C$9:C435),"")</f>
        <v/>
      </c>
      <c r="C435" s="552"/>
      <c r="D435" s="71"/>
      <c r="E435" s="103"/>
      <c r="F435" s="103"/>
      <c r="G435" s="103"/>
      <c r="H435" s="103"/>
      <c r="I435" s="103"/>
      <c r="J435" s="103"/>
      <c r="K435" s="107"/>
      <c r="L435" s="105" t="s">
        <v>35</v>
      </c>
      <c r="M435" s="554" t="str">
        <f>IF(K435&lt;&gt;"",VLOOKUP(K435,'DON GIA'!$S$1:$U$19,3,0),"")</f>
        <v/>
      </c>
      <c r="N435" s="554" t="str">
        <f>IF(K435&lt;&gt;"",VLOOKUP(K435,'DON GIA'!$S$1:$V$19,4,0),"")</f>
        <v/>
      </c>
      <c r="O435" s="554" t="str">
        <f t="shared" si="175"/>
        <v/>
      </c>
      <c r="P435" s="554" t="str">
        <f t="shared" si="176"/>
        <v/>
      </c>
      <c r="Q435" s="71" t="s">
        <v>62</v>
      </c>
      <c r="R435" s="103" t="s">
        <v>44</v>
      </c>
      <c r="S435" s="103">
        <v>1</v>
      </c>
      <c r="T435" s="554">
        <f>IF(Q435&lt;&gt;"",VLOOKUP(Q435,'DON GIA'!$H$1:$K$103,4,0),"")</f>
        <v>275000</v>
      </c>
      <c r="U435" s="554">
        <f t="shared" si="177"/>
        <v>275000</v>
      </c>
      <c r="V435" s="554"/>
      <c r="W435" s="107"/>
      <c r="X435" s="103"/>
      <c r="Y435" s="108"/>
      <c r="Z435" s="109"/>
      <c r="AA435" s="554" t="str">
        <f>IF(W435&lt;&gt;"",VLOOKUP(W435,'DON GIA'!$A$1:$D$346,4,0),"")</f>
        <v/>
      </c>
      <c r="AB435" s="554" t="str">
        <f t="shared" si="178"/>
        <v/>
      </c>
      <c r="AC435" s="71"/>
      <c r="AD435" s="71"/>
      <c r="AE435" s="71"/>
      <c r="AF435" s="71"/>
      <c r="AG435" s="71"/>
      <c r="AH435" s="103"/>
      <c r="AI435" s="71"/>
      <c r="AJ435" s="103"/>
      <c r="AK435" s="103"/>
      <c r="AL435" s="554" t="str">
        <f>IF(AI435&lt;&gt;"",VLOOKUP(AI435,'DON GIA'!$M$1:$P$9,4,0),"")</f>
        <v/>
      </c>
      <c r="AM435" s="554" t="str">
        <f t="shared" si="179"/>
        <v/>
      </c>
      <c r="AN435" s="71"/>
      <c r="AO435" s="103"/>
      <c r="AP435" s="602" t="str">
        <f t="shared" si="168"/>
        <v/>
      </c>
      <c r="AQ435" s="107"/>
      <c r="AR435" s="107"/>
      <c r="AS435" s="593"/>
    </row>
    <row r="436" spans="1:45" outlineLevel="2">
      <c r="A436" s="72">
        <f t="shared" si="180"/>
        <v>30</v>
      </c>
      <c r="B436" s="552" t="str">
        <f>IF(C436&lt;&gt;"",COUNTA($C$9:C436),"")</f>
        <v/>
      </c>
      <c r="C436" s="552"/>
      <c r="D436" s="71"/>
      <c r="E436" s="103"/>
      <c r="F436" s="103"/>
      <c r="G436" s="103"/>
      <c r="H436" s="103"/>
      <c r="I436" s="103"/>
      <c r="J436" s="103"/>
      <c r="K436" s="107"/>
      <c r="L436" s="105" t="s">
        <v>35</v>
      </c>
      <c r="M436" s="554" t="str">
        <f>IF(K436&lt;&gt;"",VLOOKUP(K436,'DON GIA'!$S$1:$U$19,3,0),"")</f>
        <v/>
      </c>
      <c r="N436" s="554" t="str">
        <f>IF(K436&lt;&gt;"",VLOOKUP(K436,'DON GIA'!$S$1:$V$19,4,0),"")</f>
        <v/>
      </c>
      <c r="O436" s="554" t="str">
        <f t="shared" si="175"/>
        <v/>
      </c>
      <c r="P436" s="554" t="str">
        <f t="shared" si="176"/>
        <v/>
      </c>
      <c r="Q436" s="71" t="s">
        <v>57</v>
      </c>
      <c r="R436" s="103" t="s">
        <v>44</v>
      </c>
      <c r="S436" s="103">
        <v>1</v>
      </c>
      <c r="T436" s="554">
        <f>IF(Q436&lt;&gt;"",VLOOKUP(Q436,'DON GIA'!$H$1:$K$103,4,0),"")</f>
        <v>1122000</v>
      </c>
      <c r="U436" s="554">
        <f t="shared" si="177"/>
        <v>1122000</v>
      </c>
      <c r="V436" s="554"/>
      <c r="W436" s="107"/>
      <c r="X436" s="103"/>
      <c r="Y436" s="108"/>
      <c r="Z436" s="109"/>
      <c r="AA436" s="554" t="str">
        <f>IF(W436&lt;&gt;"",VLOOKUP(W436,'DON GIA'!$A$1:$D$346,4,0),"")</f>
        <v/>
      </c>
      <c r="AB436" s="554" t="str">
        <f t="shared" si="178"/>
        <v/>
      </c>
      <c r="AC436" s="71"/>
      <c r="AD436" s="71"/>
      <c r="AE436" s="71"/>
      <c r="AF436" s="71"/>
      <c r="AG436" s="71"/>
      <c r="AH436" s="103"/>
      <c r="AI436" s="71"/>
      <c r="AJ436" s="103"/>
      <c r="AK436" s="103"/>
      <c r="AL436" s="554" t="str">
        <f>IF(AI436&lt;&gt;"",VLOOKUP(AI436,'DON GIA'!$M$1:$P$9,4,0),"")</f>
        <v/>
      </c>
      <c r="AM436" s="554" t="str">
        <f t="shared" si="179"/>
        <v/>
      </c>
      <c r="AN436" s="71"/>
      <c r="AO436" s="103"/>
      <c r="AP436" s="602" t="str">
        <f t="shared" si="168"/>
        <v/>
      </c>
      <c r="AQ436" s="107"/>
      <c r="AR436" s="107"/>
      <c r="AS436" s="593"/>
    </row>
    <row r="437" spans="1:45" outlineLevel="2">
      <c r="A437" s="72">
        <f t="shared" si="180"/>
        <v>30</v>
      </c>
      <c r="B437" s="552" t="str">
        <f>IF(C437&lt;&gt;"",COUNTA($C$9:C437),"")</f>
        <v/>
      </c>
      <c r="C437" s="552"/>
      <c r="D437" s="71"/>
      <c r="E437" s="103"/>
      <c r="F437" s="103"/>
      <c r="G437" s="103"/>
      <c r="H437" s="103"/>
      <c r="I437" s="103"/>
      <c r="J437" s="103"/>
      <c r="K437" s="107"/>
      <c r="L437" s="105" t="s">
        <v>35</v>
      </c>
      <c r="M437" s="554" t="str">
        <f>IF(K437&lt;&gt;"",VLOOKUP(K437,'DON GIA'!$S$1:$U$19,3,0),"")</f>
        <v/>
      </c>
      <c r="N437" s="554" t="str">
        <f>IF(K437&lt;&gt;"",VLOOKUP(K437,'DON GIA'!$S$1:$V$19,4,0),"")</f>
        <v/>
      </c>
      <c r="O437" s="554" t="str">
        <f t="shared" si="175"/>
        <v/>
      </c>
      <c r="P437" s="554" t="str">
        <f t="shared" si="176"/>
        <v/>
      </c>
      <c r="Q437" s="110" t="s">
        <v>35</v>
      </c>
      <c r="R437" s="67"/>
      <c r="S437" s="67"/>
      <c r="T437" s="554" t="str">
        <f>IF(Q437&lt;&gt;"",VLOOKUP(Q437,'DON GIA'!$H$1:$K$103,4,0),"")</f>
        <v/>
      </c>
      <c r="U437" s="554" t="str">
        <f t="shared" si="177"/>
        <v/>
      </c>
      <c r="V437" s="554"/>
      <c r="W437" s="107"/>
      <c r="X437" s="103"/>
      <c r="Y437" s="108"/>
      <c r="Z437" s="109"/>
      <c r="AA437" s="554" t="str">
        <f>IF(W437&lt;&gt;"",VLOOKUP(W437,'DON GIA'!$A$1:$D$346,4,0),"")</f>
        <v/>
      </c>
      <c r="AB437" s="554" t="str">
        <f t="shared" si="178"/>
        <v/>
      </c>
      <c r="AC437" s="71"/>
      <c r="AD437" s="71"/>
      <c r="AE437" s="71"/>
      <c r="AF437" s="71"/>
      <c r="AG437" s="71"/>
      <c r="AH437" s="103"/>
      <c r="AI437" s="71"/>
      <c r="AJ437" s="103"/>
      <c r="AK437" s="103"/>
      <c r="AL437" s="554" t="str">
        <f>IF(AI437&lt;&gt;"",VLOOKUP(AI437,'DON GIA'!$M$1:$P$9,4,0),"")</f>
        <v/>
      </c>
      <c r="AM437" s="554" t="str">
        <f t="shared" si="179"/>
        <v/>
      </c>
      <c r="AN437" s="71"/>
      <c r="AO437" s="103"/>
      <c r="AP437" s="602" t="str">
        <f t="shared" si="168"/>
        <v/>
      </c>
      <c r="AQ437" s="107"/>
      <c r="AR437" s="107"/>
      <c r="AS437" s="593"/>
    </row>
    <row r="438" spans="1:45" outlineLevel="2">
      <c r="A438" s="72">
        <f t="shared" si="180"/>
        <v>30</v>
      </c>
      <c r="B438" s="552" t="str">
        <f>IF(C438&lt;&gt;"",COUNTA($C$9:C438),"")</f>
        <v/>
      </c>
      <c r="C438" s="552"/>
      <c r="D438" s="71"/>
      <c r="E438" s="103"/>
      <c r="F438" s="103"/>
      <c r="G438" s="103"/>
      <c r="H438" s="103"/>
      <c r="I438" s="103"/>
      <c r="J438" s="103"/>
      <c r="K438" s="107"/>
      <c r="L438" s="105" t="s">
        <v>35</v>
      </c>
      <c r="M438" s="554" t="str">
        <f>IF(K438&lt;&gt;"",VLOOKUP(K438,'DON GIA'!$S$1:$U$19,3,0),"")</f>
        <v/>
      </c>
      <c r="N438" s="554" t="str">
        <f>IF(K438&lt;&gt;"",VLOOKUP(K438,'DON GIA'!$S$1:$V$19,4,0),"")</f>
        <v/>
      </c>
      <c r="O438" s="554" t="str">
        <f t="shared" si="175"/>
        <v/>
      </c>
      <c r="P438" s="554" t="str">
        <f t="shared" si="176"/>
        <v/>
      </c>
      <c r="Q438" s="71" t="s">
        <v>35</v>
      </c>
      <c r="R438" s="103"/>
      <c r="S438" s="103"/>
      <c r="T438" s="554" t="str">
        <f>IF(Q438&lt;&gt;"",VLOOKUP(Q438,'DON GIA'!$H$1:$K$103,4,0),"")</f>
        <v/>
      </c>
      <c r="U438" s="554" t="str">
        <f t="shared" si="177"/>
        <v/>
      </c>
      <c r="V438" s="554"/>
      <c r="W438" s="107"/>
      <c r="X438" s="103"/>
      <c r="Y438" s="108"/>
      <c r="Z438" s="109"/>
      <c r="AA438" s="554" t="str">
        <f>IF(W438&lt;&gt;"",VLOOKUP(W438,'DON GIA'!$A$1:$D$346,4,0),"")</f>
        <v/>
      </c>
      <c r="AB438" s="554" t="str">
        <f t="shared" si="178"/>
        <v/>
      </c>
      <c r="AC438" s="71"/>
      <c r="AD438" s="71"/>
      <c r="AE438" s="71"/>
      <c r="AF438" s="71"/>
      <c r="AG438" s="71"/>
      <c r="AH438" s="103"/>
      <c r="AI438" s="71"/>
      <c r="AJ438" s="103"/>
      <c r="AK438" s="103"/>
      <c r="AL438" s="554" t="str">
        <f>IF(AI438&lt;&gt;"",VLOOKUP(AI438,'DON GIA'!$M$1:$P$9,4,0),"")</f>
        <v/>
      </c>
      <c r="AM438" s="554" t="str">
        <f t="shared" si="179"/>
        <v/>
      </c>
      <c r="AN438" s="71"/>
      <c r="AO438" s="103"/>
      <c r="AP438" s="602" t="str">
        <f t="shared" si="168"/>
        <v/>
      </c>
      <c r="AQ438" s="107"/>
      <c r="AR438" s="107"/>
      <c r="AS438" s="593"/>
    </row>
    <row r="439" spans="1:45" outlineLevel="1">
      <c r="A439" s="84" t="s">
        <v>2129</v>
      </c>
      <c r="B439" s="552"/>
      <c r="C439" s="552"/>
      <c r="D439" s="61"/>
      <c r="E439" s="162"/>
      <c r="F439" s="103"/>
      <c r="G439" s="162"/>
      <c r="H439" s="162"/>
      <c r="I439" s="162"/>
      <c r="J439" s="162"/>
      <c r="K439" s="129"/>
      <c r="L439" s="167">
        <f>SUBTOTAL(9,L440:L460)</f>
        <v>1103.8</v>
      </c>
      <c r="M439" s="553"/>
      <c r="N439" s="553"/>
      <c r="O439" s="553">
        <f>SUBTOTAL(9,O440:O460)</f>
        <v>1853280200</v>
      </c>
      <c r="P439" s="553">
        <f>SUBTOTAL(9,P440:P460)</f>
        <v>0</v>
      </c>
      <c r="Q439" s="61"/>
      <c r="R439" s="162"/>
      <c r="S439" s="162">
        <f>SUBTOTAL(9,S440:S460)</f>
        <v>37</v>
      </c>
      <c r="T439" s="553"/>
      <c r="U439" s="553">
        <f>SUBTOTAL(9,U440:U460)</f>
        <v>21449000</v>
      </c>
      <c r="V439" s="553"/>
      <c r="W439" s="129"/>
      <c r="X439" s="162"/>
      <c r="Y439" s="169">
        <f>SUBTOTAL(9,Y440:Y460)</f>
        <v>490.62200000000001</v>
      </c>
      <c r="Z439" s="170">
        <f>SUBTOTAL(9,Z440:Z460)</f>
        <v>0</v>
      </c>
      <c r="AA439" s="553"/>
      <c r="AB439" s="553">
        <f>SUBTOTAL(9,AB440:AB460)</f>
        <v>629359528.97599995</v>
      </c>
      <c r="AC439" s="71"/>
      <c r="AD439" s="71"/>
      <c r="AE439" s="71"/>
      <c r="AF439" s="71"/>
      <c r="AG439" s="71"/>
      <c r="AH439" s="103"/>
      <c r="AI439" s="61"/>
      <c r="AJ439" s="162"/>
      <c r="AK439" s="162">
        <f>SUBTOTAL(9,AK440:AK460)</f>
        <v>0</v>
      </c>
      <c r="AL439" s="553"/>
      <c r="AM439" s="553">
        <f>SUBTOTAL(9,AM440:AM460)</f>
        <v>0</v>
      </c>
      <c r="AN439" s="61"/>
      <c r="AO439" s="162">
        <f>SUBTOTAL(9,AO440:AO460)</f>
        <v>0</v>
      </c>
      <c r="AP439" s="602">
        <f t="shared" si="168"/>
        <v>2504088728.9759998</v>
      </c>
      <c r="AQ439" s="111"/>
      <c r="AR439" s="111"/>
      <c r="AS439" s="628"/>
    </row>
    <row r="440" spans="1:45" ht="56.25" outlineLevel="2">
      <c r="A440" s="72">
        <f>IF(B440&lt;&gt;"",B440,A438)</f>
        <v>31</v>
      </c>
      <c r="B440" s="552">
        <f>IF(C440&lt;&gt;"",COUNTA($C$9:C440),"")</f>
        <v>31</v>
      </c>
      <c r="C440" s="552">
        <v>459</v>
      </c>
      <c r="D440" s="61" t="s">
        <v>338</v>
      </c>
      <c r="E440" s="103"/>
      <c r="F440" s="103"/>
      <c r="G440" s="103">
        <v>74</v>
      </c>
      <c r="H440" s="103">
        <v>80</v>
      </c>
      <c r="I440" s="103">
        <v>251</v>
      </c>
      <c r="J440" s="103">
        <v>132</v>
      </c>
      <c r="K440" s="107" t="s">
        <v>973</v>
      </c>
      <c r="L440" s="105">
        <v>1103.8</v>
      </c>
      <c r="M440" s="554">
        <f>IF(K440&lt;&gt;"",VLOOKUP(K440,'DON GIA'!$S$1:$U$19,3,0),"")</f>
        <v>1679000</v>
      </c>
      <c r="N440" s="554">
        <f>IF(K440&lt;&gt;"",VLOOKUP(K440,'DON GIA'!$S$1:$V$19,4,0),"")</f>
        <v>0</v>
      </c>
      <c r="O440" s="554">
        <f t="shared" ref="O440:O460" si="181">IF(K440&lt;&gt;"",L440*M440,"")</f>
        <v>1853280200</v>
      </c>
      <c r="P440" s="554">
        <f t="shared" ref="P440:P460" si="182">IF(K440&lt;&gt;"",L440*N440,"")</f>
        <v>0</v>
      </c>
      <c r="Q440" s="71" t="s">
        <v>82</v>
      </c>
      <c r="R440" s="103" t="s">
        <v>44</v>
      </c>
      <c r="S440" s="103">
        <v>3</v>
      </c>
      <c r="T440" s="554">
        <f>IF(Q440&lt;&gt;"",VLOOKUP(Q440,'DON GIA'!$H$1:$K$103,4,0),"")</f>
        <v>60000</v>
      </c>
      <c r="U440" s="554">
        <f t="shared" ref="U440:U460" si="183">IF(Q440&lt;&gt;"",IF(ISNUMBER(T440),S440*T440,""),"")</f>
        <v>180000</v>
      </c>
      <c r="V440" s="554" t="s">
        <v>2163</v>
      </c>
      <c r="W440" s="107" t="s">
        <v>1246</v>
      </c>
      <c r="X440" s="103" t="s">
        <v>27</v>
      </c>
      <c r="Y440" s="108">
        <v>76.489999999999995</v>
      </c>
      <c r="Z440" s="109"/>
      <c r="AA440" s="554">
        <f>IF(W440&lt;&gt;"",VLOOKUP(W440,'DON GIA'!$A$1:$D$346,4,0),"")</f>
        <v>5891509</v>
      </c>
      <c r="AB440" s="554">
        <f t="shared" ref="AB440:AB460" si="184">IF(W440&lt;&gt;"",IF(ISNUMBER(AA440),Y440*AA440,""),"")</f>
        <v>450641523.40999997</v>
      </c>
      <c r="AC440" s="71" t="s">
        <v>115</v>
      </c>
      <c r="AD440" s="71" t="s">
        <v>29</v>
      </c>
      <c r="AE440" s="71" t="s">
        <v>30</v>
      </c>
      <c r="AF440" s="71" t="s">
        <v>31</v>
      </c>
      <c r="AG440" s="71" t="s">
        <v>219</v>
      </c>
      <c r="AH440" s="103" t="s">
        <v>33</v>
      </c>
      <c r="AI440" s="71"/>
      <c r="AJ440" s="103"/>
      <c r="AK440" s="103"/>
      <c r="AL440" s="554" t="str">
        <f>IF(AI440&lt;&gt;"",VLOOKUP(AI440,'DON GIA'!$M$1:$P$9,4,0),"")</f>
        <v/>
      </c>
      <c r="AM440" s="554" t="str">
        <f t="shared" ref="AM440:AM460" si="185">IF(AI440&lt;&gt;"",AK440*AL440,"")</f>
        <v/>
      </c>
      <c r="AN440" s="71"/>
      <c r="AO440" s="103"/>
      <c r="AP440" s="602" t="str">
        <f t="shared" si="168"/>
        <v/>
      </c>
      <c r="AQ440" s="111" t="s">
        <v>742</v>
      </c>
      <c r="AR440" s="111" t="s">
        <v>1912</v>
      </c>
      <c r="AS440" s="628"/>
    </row>
    <row r="441" spans="1:45" ht="75" outlineLevel="2">
      <c r="A441" s="72">
        <f t="shared" ref="A441:A460" si="186">IF(B441&lt;&gt;"",B441,A440)</f>
        <v>31</v>
      </c>
      <c r="B441" s="552" t="str">
        <f>IF(C441&lt;&gt;"",COUNTA($C$9:C441),"")</f>
        <v/>
      </c>
      <c r="C441" s="552"/>
      <c r="D441" s="71" t="s">
        <v>339</v>
      </c>
      <c r="E441" s="103"/>
      <c r="F441" s="103"/>
      <c r="G441" s="103"/>
      <c r="H441" s="103"/>
      <c r="I441" s="103"/>
      <c r="J441" s="103"/>
      <c r="K441" s="107"/>
      <c r="L441" s="105" t="s">
        <v>35</v>
      </c>
      <c r="M441" s="554" t="str">
        <f>IF(K441&lt;&gt;"",VLOOKUP(K441,'DON GIA'!$S$1:$U$19,3,0),"")</f>
        <v/>
      </c>
      <c r="N441" s="554" t="str">
        <f>IF(K441&lt;&gt;"",VLOOKUP(K441,'DON GIA'!$S$1:$V$19,4,0),"")</f>
        <v/>
      </c>
      <c r="O441" s="554" t="str">
        <f t="shared" si="181"/>
        <v/>
      </c>
      <c r="P441" s="554" t="str">
        <f t="shared" si="182"/>
        <v/>
      </c>
      <c r="Q441" s="71" t="s">
        <v>203</v>
      </c>
      <c r="R441" s="103" t="s">
        <v>44</v>
      </c>
      <c r="S441" s="103">
        <v>3</v>
      </c>
      <c r="T441" s="554" t="e">
        <f>IF(Q441&lt;&gt;"",VLOOKUP(Q441,'DON GIA'!$H$1:$K$103,4,0),"")</f>
        <v>#N/A</v>
      </c>
      <c r="U441" s="554" t="str">
        <f t="shared" si="183"/>
        <v/>
      </c>
      <c r="V441" s="554"/>
      <c r="W441" s="107" t="s">
        <v>1247</v>
      </c>
      <c r="X441" s="103" t="s">
        <v>27</v>
      </c>
      <c r="Y441" s="108">
        <v>9.8000000000000007</v>
      </c>
      <c r="Z441" s="109"/>
      <c r="AA441" s="554">
        <f>IF(W441&lt;&gt;"",VLOOKUP(W441,'DON GIA'!$A$1:$D$346,4,0),"")</f>
        <v>169828</v>
      </c>
      <c r="AB441" s="554">
        <f t="shared" si="184"/>
        <v>1664314.4000000001</v>
      </c>
      <c r="AC441" s="71"/>
      <c r="AD441" s="71"/>
      <c r="AE441" s="71"/>
      <c r="AF441" s="71"/>
      <c r="AG441" s="71"/>
      <c r="AH441" s="103"/>
      <c r="AI441" s="71"/>
      <c r="AJ441" s="103"/>
      <c r="AK441" s="103"/>
      <c r="AL441" s="554" t="str">
        <f>IF(AI441&lt;&gt;"",VLOOKUP(AI441,'DON GIA'!$M$1:$P$9,4,0),"")</f>
        <v/>
      </c>
      <c r="AM441" s="554" t="str">
        <f t="shared" si="185"/>
        <v/>
      </c>
      <c r="AN441" s="71"/>
      <c r="AO441" s="103"/>
      <c r="AP441" s="602" t="str">
        <f t="shared" si="168"/>
        <v/>
      </c>
      <c r="AQ441" s="59" t="s">
        <v>365</v>
      </c>
      <c r="AR441" s="59" t="s">
        <v>1953</v>
      </c>
      <c r="AS441" s="629"/>
    </row>
    <row r="442" spans="1:45" ht="56.25" outlineLevel="2">
      <c r="A442" s="72">
        <f t="shared" si="186"/>
        <v>31</v>
      </c>
      <c r="B442" s="552" t="str">
        <f>IF(C442&lt;&gt;"",COUNTA($C$9:C442),"")</f>
        <v/>
      </c>
      <c r="C442" s="552"/>
      <c r="D442" s="60" t="s">
        <v>340</v>
      </c>
      <c r="E442" s="103"/>
      <c r="F442" s="103"/>
      <c r="G442" s="103"/>
      <c r="H442" s="103"/>
      <c r="I442" s="103"/>
      <c r="J442" s="103"/>
      <c r="K442" s="107"/>
      <c r="L442" s="105" t="s">
        <v>35</v>
      </c>
      <c r="M442" s="554" t="str">
        <f>IF(K442&lt;&gt;"",VLOOKUP(K442,'DON GIA'!$S$1:$U$19,3,0),"")</f>
        <v/>
      </c>
      <c r="N442" s="554" t="str">
        <f>IF(K442&lt;&gt;"",VLOOKUP(K442,'DON GIA'!$S$1:$V$19,4,0),"")</f>
        <v/>
      </c>
      <c r="O442" s="554" t="str">
        <f t="shared" si="181"/>
        <v/>
      </c>
      <c r="P442" s="554" t="str">
        <f t="shared" si="182"/>
        <v/>
      </c>
      <c r="Q442" s="71" t="s">
        <v>216</v>
      </c>
      <c r="R442" s="103" t="s">
        <v>44</v>
      </c>
      <c r="S442" s="103">
        <v>2</v>
      </c>
      <c r="T442" s="554" t="e">
        <f>IF(Q442&lt;&gt;"",VLOOKUP(Q442,'DON GIA'!$H$1:$K$103,4,0),"")</f>
        <v>#N/A</v>
      </c>
      <c r="U442" s="554" t="str">
        <f t="shared" si="183"/>
        <v/>
      </c>
      <c r="V442" s="554"/>
      <c r="W442" s="107" t="s">
        <v>1003</v>
      </c>
      <c r="X442" s="103" t="s">
        <v>27</v>
      </c>
      <c r="Y442" s="108">
        <f>36.56+15.2</f>
        <v>51.760000000000005</v>
      </c>
      <c r="Z442" s="109"/>
      <c r="AA442" s="554">
        <f>IF(W442&lt;&gt;"",VLOOKUP(W442,'DON GIA'!$A$1:$D$346,4,0),"")</f>
        <v>854777</v>
      </c>
      <c r="AB442" s="554">
        <f t="shared" si="184"/>
        <v>44243257.520000003</v>
      </c>
      <c r="AC442" s="71"/>
      <c r="AD442" s="71"/>
      <c r="AE442" s="71"/>
      <c r="AF442" s="71"/>
      <c r="AG442" s="71"/>
      <c r="AH442" s="103"/>
      <c r="AI442" s="71"/>
      <c r="AJ442" s="103"/>
      <c r="AK442" s="103"/>
      <c r="AL442" s="554" t="str">
        <f>IF(AI442&lt;&gt;"",VLOOKUP(AI442,'DON GIA'!$M$1:$P$9,4,0),"")</f>
        <v/>
      </c>
      <c r="AM442" s="554" t="str">
        <f t="shared" si="185"/>
        <v/>
      </c>
      <c r="AN442" s="71"/>
      <c r="AO442" s="103"/>
      <c r="AP442" s="602" t="str">
        <f t="shared" si="168"/>
        <v/>
      </c>
      <c r="AQ442" s="584" t="s">
        <v>1962</v>
      </c>
      <c r="AR442" s="584" t="s">
        <v>1961</v>
      </c>
      <c r="AS442" s="631"/>
    </row>
    <row r="443" spans="1:45" ht="93.75" outlineLevel="2">
      <c r="A443" s="72">
        <f t="shared" si="186"/>
        <v>31</v>
      </c>
      <c r="B443" s="552" t="str">
        <f>IF(C443&lt;&gt;"",COUNTA($C$9:C443),"")</f>
        <v/>
      </c>
      <c r="C443" s="552"/>
      <c r="D443" s="71"/>
      <c r="E443" s="103"/>
      <c r="F443" s="103"/>
      <c r="G443" s="103"/>
      <c r="H443" s="103"/>
      <c r="I443" s="103"/>
      <c r="J443" s="103"/>
      <c r="K443" s="107"/>
      <c r="L443" s="105" t="s">
        <v>35</v>
      </c>
      <c r="M443" s="554" t="str">
        <f>IF(K443&lt;&gt;"",VLOOKUP(K443,'DON GIA'!$S$1:$U$19,3,0),"")</f>
        <v/>
      </c>
      <c r="N443" s="554" t="str">
        <f>IF(K443&lt;&gt;"",VLOOKUP(K443,'DON GIA'!$S$1:$V$19,4,0),"")</f>
        <v/>
      </c>
      <c r="O443" s="554" t="str">
        <f t="shared" si="181"/>
        <v/>
      </c>
      <c r="P443" s="554" t="str">
        <f t="shared" si="182"/>
        <v/>
      </c>
      <c r="Q443" s="71" t="s">
        <v>341</v>
      </c>
      <c r="R443" s="103" t="s">
        <v>44</v>
      </c>
      <c r="S443" s="103">
        <v>1</v>
      </c>
      <c r="T443" s="554">
        <f>IF(Q443&lt;&gt;"",VLOOKUP(Q443,'DON GIA'!$H$1:$K$103,4,0),"")</f>
        <v>899000</v>
      </c>
      <c r="U443" s="554">
        <f t="shared" si="183"/>
        <v>899000</v>
      </c>
      <c r="V443" s="554"/>
      <c r="W443" s="107" t="s">
        <v>1001</v>
      </c>
      <c r="X443" s="103" t="s">
        <v>27</v>
      </c>
      <c r="Y443" s="108">
        <f>17.28+14.25+36.56+15.2</f>
        <v>83.29</v>
      </c>
      <c r="Z443" s="109"/>
      <c r="AA443" s="554">
        <f>IF(W443&lt;&gt;"",VLOOKUP(W443,'DON GIA'!$A$1:$D$346,4,0),"")</f>
        <v>295078</v>
      </c>
      <c r="AB443" s="554">
        <f t="shared" si="184"/>
        <v>24577046.620000001</v>
      </c>
      <c r="AC443" s="71"/>
      <c r="AD443" s="71"/>
      <c r="AE443" s="71"/>
      <c r="AF443" s="71"/>
      <c r="AG443" s="71"/>
      <c r="AH443" s="103"/>
      <c r="AI443" s="71"/>
      <c r="AJ443" s="103"/>
      <c r="AK443" s="103"/>
      <c r="AL443" s="554" t="str">
        <f>IF(AI443&lt;&gt;"",VLOOKUP(AI443,'DON GIA'!$M$1:$P$9,4,0),"")</f>
        <v/>
      </c>
      <c r="AM443" s="554" t="str">
        <f t="shared" si="185"/>
        <v/>
      </c>
      <c r="AN443" s="71"/>
      <c r="AO443" s="103"/>
      <c r="AP443" s="602" t="str">
        <f t="shared" si="168"/>
        <v/>
      </c>
      <c r="AQ443" s="107"/>
      <c r="AR443" s="107" t="s">
        <v>1963</v>
      </c>
      <c r="AS443" s="593"/>
    </row>
    <row r="444" spans="1:45" ht="37.5" outlineLevel="2">
      <c r="A444" s="72">
        <f t="shared" si="186"/>
        <v>31</v>
      </c>
      <c r="B444" s="552" t="str">
        <f>IF(C444&lt;&gt;"",COUNTA($C$9:C444),"")</f>
        <v/>
      </c>
      <c r="C444" s="552"/>
      <c r="D444" s="71"/>
      <c r="E444" s="103"/>
      <c r="F444" s="103"/>
      <c r="G444" s="103"/>
      <c r="H444" s="103"/>
      <c r="I444" s="103"/>
      <c r="J444" s="103"/>
      <c r="K444" s="107"/>
      <c r="L444" s="105" t="s">
        <v>35</v>
      </c>
      <c r="M444" s="554" t="str">
        <f>IF(K444&lt;&gt;"",VLOOKUP(K444,'DON GIA'!$S$1:$U$19,3,0),"")</f>
        <v/>
      </c>
      <c r="N444" s="554" t="str">
        <f>IF(K444&lt;&gt;"",VLOOKUP(K444,'DON GIA'!$S$1:$V$19,4,0),"")</f>
        <v/>
      </c>
      <c r="O444" s="554" t="str">
        <f t="shared" si="181"/>
        <v/>
      </c>
      <c r="P444" s="554" t="str">
        <f t="shared" si="182"/>
        <v/>
      </c>
      <c r="Q444" s="71" t="s">
        <v>131</v>
      </c>
      <c r="R444" s="103" t="s">
        <v>44</v>
      </c>
      <c r="S444" s="103">
        <v>1</v>
      </c>
      <c r="T444" s="554">
        <f>IF(Q444&lt;&gt;"",VLOOKUP(Q444,'DON GIA'!$H$1:$K$103,4,0),"")</f>
        <v>554000</v>
      </c>
      <c r="U444" s="554">
        <f t="shared" si="183"/>
        <v>554000</v>
      </c>
      <c r="V444" s="554"/>
      <c r="W444" s="107" t="s">
        <v>1248</v>
      </c>
      <c r="X444" s="103" t="s">
        <v>27</v>
      </c>
      <c r="Y444" s="108">
        <v>4.62</v>
      </c>
      <c r="Z444" s="109"/>
      <c r="AA444" s="554">
        <f>IF(W444&lt;&gt;"",VLOOKUP(W444,'DON GIA'!$A$1:$D$346,4,0),"")</f>
        <v>10375629</v>
      </c>
      <c r="AB444" s="554">
        <f t="shared" si="184"/>
        <v>47935405.980000004</v>
      </c>
      <c r="AC444" s="71"/>
      <c r="AD444" s="71"/>
      <c r="AE444" s="71"/>
      <c r="AF444" s="71"/>
      <c r="AG444" s="71"/>
      <c r="AH444" s="103"/>
      <c r="AI444" s="71"/>
      <c r="AJ444" s="103"/>
      <c r="AK444" s="103"/>
      <c r="AL444" s="554" t="str">
        <f>IF(AI444&lt;&gt;"",VLOOKUP(AI444,'DON GIA'!$M$1:$P$9,4,0),"")</f>
        <v/>
      </c>
      <c r="AM444" s="554" t="str">
        <f t="shared" si="185"/>
        <v/>
      </c>
      <c r="AN444" s="71"/>
      <c r="AO444" s="103"/>
      <c r="AP444" s="602" t="str">
        <f t="shared" si="168"/>
        <v/>
      </c>
      <c r="AQ444" s="107"/>
      <c r="AR444" s="107" t="s">
        <v>1964</v>
      </c>
      <c r="AS444" s="593"/>
    </row>
    <row r="445" spans="1:45" ht="56.25" outlineLevel="2">
      <c r="A445" s="72">
        <f t="shared" si="186"/>
        <v>31</v>
      </c>
      <c r="B445" s="552" t="str">
        <f>IF(C445&lt;&gt;"",COUNTA($C$9:C445),"")</f>
        <v/>
      </c>
      <c r="C445" s="552"/>
      <c r="D445" s="71"/>
      <c r="E445" s="103"/>
      <c r="F445" s="103"/>
      <c r="G445" s="103"/>
      <c r="H445" s="103"/>
      <c r="I445" s="103"/>
      <c r="J445" s="103"/>
      <c r="K445" s="107"/>
      <c r="L445" s="105" t="s">
        <v>35</v>
      </c>
      <c r="M445" s="554" t="str">
        <f>IF(K445&lt;&gt;"",VLOOKUP(K445,'DON GIA'!$S$1:$U$19,3,0),"")</f>
        <v/>
      </c>
      <c r="N445" s="554" t="str">
        <f>IF(K445&lt;&gt;"",VLOOKUP(K445,'DON GIA'!$S$1:$V$19,4,0),"")</f>
        <v/>
      </c>
      <c r="O445" s="554" t="str">
        <f t="shared" si="181"/>
        <v/>
      </c>
      <c r="P445" s="554" t="str">
        <f t="shared" si="182"/>
        <v/>
      </c>
      <c r="Q445" s="71" t="s">
        <v>132</v>
      </c>
      <c r="R445" s="103" t="s">
        <v>44</v>
      </c>
      <c r="S445" s="103">
        <v>2</v>
      </c>
      <c r="T445" s="554">
        <f>IF(Q445&lt;&gt;"",VLOOKUP(Q445,'DON GIA'!$H$1:$K$103,4,0),"")</f>
        <v>293000</v>
      </c>
      <c r="U445" s="554">
        <f t="shared" si="183"/>
        <v>586000</v>
      </c>
      <c r="V445" s="554"/>
      <c r="W445" s="107" t="s">
        <v>1009</v>
      </c>
      <c r="X445" s="103" t="s">
        <v>27</v>
      </c>
      <c r="Y445" s="108">
        <v>77.760000000000005</v>
      </c>
      <c r="Z445" s="109"/>
      <c r="AA445" s="554">
        <f>IF(W445&lt;&gt;"",VLOOKUP(W445,'DON GIA'!$A$1:$D$346,4,0),"")</f>
        <v>282038</v>
      </c>
      <c r="AB445" s="554">
        <f t="shared" si="184"/>
        <v>21931274.880000003</v>
      </c>
      <c r="AC445" s="71"/>
      <c r="AD445" s="71"/>
      <c r="AE445" s="71"/>
      <c r="AF445" s="71"/>
      <c r="AG445" s="71"/>
      <c r="AH445" s="103"/>
      <c r="AI445" s="71"/>
      <c r="AJ445" s="103"/>
      <c r="AK445" s="103"/>
      <c r="AL445" s="554" t="str">
        <f>IF(AI445&lt;&gt;"",VLOOKUP(AI445,'DON GIA'!$M$1:$P$9,4,0),"")</f>
        <v/>
      </c>
      <c r="AM445" s="554" t="str">
        <f t="shared" si="185"/>
        <v/>
      </c>
      <c r="AN445" s="71"/>
      <c r="AO445" s="103"/>
      <c r="AP445" s="602" t="str">
        <f t="shared" si="168"/>
        <v/>
      </c>
      <c r="AQ445" s="107"/>
      <c r="AR445" s="107" t="s">
        <v>1965</v>
      </c>
      <c r="AS445" s="593"/>
    </row>
    <row r="446" spans="1:45" outlineLevel="2">
      <c r="A446" s="72">
        <f t="shared" si="186"/>
        <v>31</v>
      </c>
      <c r="B446" s="552" t="str">
        <f>IF(C446&lt;&gt;"",COUNTA($C$9:C446),"")</f>
        <v/>
      </c>
      <c r="C446" s="552"/>
      <c r="D446" s="71"/>
      <c r="E446" s="103"/>
      <c r="F446" s="103"/>
      <c r="G446" s="103"/>
      <c r="H446" s="103"/>
      <c r="I446" s="103"/>
      <c r="J446" s="103"/>
      <c r="K446" s="107"/>
      <c r="L446" s="105" t="s">
        <v>35</v>
      </c>
      <c r="M446" s="554" t="str">
        <f>IF(K446&lt;&gt;"",VLOOKUP(K446,'DON GIA'!$S$1:$U$19,3,0),"")</f>
        <v/>
      </c>
      <c r="N446" s="554" t="str">
        <f>IF(K446&lt;&gt;"",VLOOKUP(K446,'DON GIA'!$S$1:$V$19,4,0),"")</f>
        <v/>
      </c>
      <c r="O446" s="554" t="str">
        <f t="shared" si="181"/>
        <v/>
      </c>
      <c r="P446" s="554" t="str">
        <f t="shared" si="182"/>
        <v/>
      </c>
      <c r="Q446" s="71" t="s">
        <v>241</v>
      </c>
      <c r="R446" s="103" t="s">
        <v>44</v>
      </c>
      <c r="S446" s="103">
        <v>2</v>
      </c>
      <c r="T446" s="554">
        <f>IF(Q446&lt;&gt;"",VLOOKUP(Q446,'DON GIA'!$H$1:$K$103,4,0),"")</f>
        <v>4240000</v>
      </c>
      <c r="U446" s="554">
        <f t="shared" si="183"/>
        <v>8480000</v>
      </c>
      <c r="V446" s="554"/>
      <c r="W446" s="107" t="s">
        <v>1249</v>
      </c>
      <c r="X446" s="103" t="s">
        <v>27</v>
      </c>
      <c r="Y446" s="108">
        <v>67.67</v>
      </c>
      <c r="Z446" s="109"/>
      <c r="AA446" s="554">
        <f>IF(W446&lt;&gt;"",VLOOKUP(W446,'DON GIA'!$A$1:$D$346,4,0),"")</f>
        <v>161275</v>
      </c>
      <c r="AB446" s="554">
        <f t="shared" si="184"/>
        <v>10913479.25</v>
      </c>
      <c r="AC446" s="71"/>
      <c r="AD446" s="71"/>
      <c r="AE446" s="71"/>
      <c r="AF446" s="71"/>
      <c r="AG446" s="71"/>
      <c r="AH446" s="103"/>
      <c r="AI446" s="71"/>
      <c r="AJ446" s="103"/>
      <c r="AK446" s="103"/>
      <c r="AL446" s="554" t="str">
        <f>IF(AI446&lt;&gt;"",VLOOKUP(AI446,'DON GIA'!$M$1:$P$9,4,0),"")</f>
        <v/>
      </c>
      <c r="AM446" s="554" t="str">
        <f t="shared" si="185"/>
        <v/>
      </c>
      <c r="AN446" s="71"/>
      <c r="AO446" s="103"/>
      <c r="AP446" s="602" t="str">
        <f t="shared" si="168"/>
        <v/>
      </c>
      <c r="AQ446" s="107"/>
      <c r="AR446" s="107"/>
      <c r="AS446" s="593"/>
    </row>
    <row r="447" spans="1:45" outlineLevel="2">
      <c r="A447" s="72">
        <f t="shared" si="186"/>
        <v>31</v>
      </c>
      <c r="B447" s="552" t="str">
        <f>IF(C447&lt;&gt;"",COUNTA($C$9:C447),"")</f>
        <v/>
      </c>
      <c r="C447" s="552"/>
      <c r="D447" s="71"/>
      <c r="E447" s="103"/>
      <c r="F447" s="103"/>
      <c r="G447" s="103"/>
      <c r="H447" s="103"/>
      <c r="I447" s="103"/>
      <c r="J447" s="103"/>
      <c r="K447" s="107"/>
      <c r="L447" s="105" t="s">
        <v>35</v>
      </c>
      <c r="M447" s="554" t="str">
        <f>IF(K447&lt;&gt;"",VLOOKUP(K447,'DON GIA'!$S$1:$U$19,3,0),"")</f>
        <v/>
      </c>
      <c r="N447" s="554" t="str">
        <f>IF(K447&lt;&gt;"",VLOOKUP(K447,'DON GIA'!$S$1:$V$19,4,0),"")</f>
        <v/>
      </c>
      <c r="O447" s="554" t="str">
        <f t="shared" si="181"/>
        <v/>
      </c>
      <c r="P447" s="554" t="str">
        <f t="shared" si="182"/>
        <v/>
      </c>
      <c r="Q447" s="71" t="s">
        <v>314</v>
      </c>
      <c r="R447" s="103" t="s">
        <v>44</v>
      </c>
      <c r="S447" s="103">
        <v>1</v>
      </c>
      <c r="T447" s="554">
        <f>IF(Q447&lt;&gt;"",VLOOKUP(Q447,'DON GIA'!$H$1:$K$103,4,0),"")</f>
        <v>1713000</v>
      </c>
      <c r="U447" s="554">
        <f t="shared" si="183"/>
        <v>1713000</v>
      </c>
      <c r="V447" s="554"/>
      <c r="W447" s="107" t="s">
        <v>1054</v>
      </c>
      <c r="X447" s="103" t="s">
        <v>27</v>
      </c>
      <c r="Y447" s="108">
        <v>2.75</v>
      </c>
      <c r="Z447" s="109"/>
      <c r="AA447" s="554">
        <f>IF(W447&lt;&gt;"",VLOOKUP(W447,'DON GIA'!$A$1:$D$346,4,0),"")</f>
        <v>1398600</v>
      </c>
      <c r="AB447" s="554">
        <f t="shared" si="184"/>
        <v>3846150</v>
      </c>
      <c r="AC447" s="71"/>
      <c r="AD447" s="71"/>
      <c r="AE447" s="71"/>
      <c r="AF447" s="71"/>
      <c r="AG447" s="71"/>
      <c r="AH447" s="103"/>
      <c r="AI447" s="71"/>
      <c r="AJ447" s="103"/>
      <c r="AK447" s="103"/>
      <c r="AL447" s="554" t="str">
        <f>IF(AI447&lt;&gt;"",VLOOKUP(AI447,'DON GIA'!$M$1:$P$9,4,0),"")</f>
        <v/>
      </c>
      <c r="AM447" s="554" t="str">
        <f t="shared" si="185"/>
        <v/>
      </c>
      <c r="AN447" s="71"/>
      <c r="AO447" s="103"/>
      <c r="AP447" s="602" t="str">
        <f t="shared" si="168"/>
        <v/>
      </c>
      <c r="AQ447" s="107"/>
      <c r="AR447" s="107"/>
      <c r="AS447" s="593"/>
    </row>
    <row r="448" spans="1:45" ht="37.5" outlineLevel="2">
      <c r="A448" s="72">
        <f t="shared" si="186"/>
        <v>31</v>
      </c>
      <c r="B448" s="552" t="str">
        <f>IF(C448&lt;&gt;"",COUNTA($C$9:C448),"")</f>
        <v/>
      </c>
      <c r="C448" s="552"/>
      <c r="D448" s="71"/>
      <c r="E448" s="103"/>
      <c r="F448" s="103"/>
      <c r="G448" s="103"/>
      <c r="H448" s="103"/>
      <c r="I448" s="103"/>
      <c r="J448" s="103"/>
      <c r="K448" s="107"/>
      <c r="L448" s="105" t="s">
        <v>35</v>
      </c>
      <c r="M448" s="554" t="str">
        <f>IF(K448&lt;&gt;"",VLOOKUP(K448,'DON GIA'!$S$1:$U$19,3,0),"")</f>
        <v/>
      </c>
      <c r="N448" s="554" t="str">
        <f>IF(K448&lt;&gt;"",VLOOKUP(K448,'DON GIA'!$S$1:$V$19,4,0),"")</f>
        <v/>
      </c>
      <c r="O448" s="554" t="str">
        <f t="shared" si="181"/>
        <v/>
      </c>
      <c r="P448" s="554" t="str">
        <f t="shared" si="182"/>
        <v/>
      </c>
      <c r="Q448" s="71" t="s">
        <v>332</v>
      </c>
      <c r="R448" s="103" t="s">
        <v>44</v>
      </c>
      <c r="S448" s="103">
        <v>1</v>
      </c>
      <c r="T448" s="554">
        <f>IF(Q448&lt;&gt;"",VLOOKUP(Q448,'DON GIA'!$H$1:$K$103,4,0),"")</f>
        <v>517000</v>
      </c>
      <c r="U448" s="554">
        <f t="shared" si="183"/>
        <v>517000</v>
      </c>
      <c r="V448" s="554"/>
      <c r="W448" s="107" t="s">
        <v>1250</v>
      </c>
      <c r="X448" s="103" t="s">
        <v>27</v>
      </c>
      <c r="Y448" s="108">
        <f>59.06+8</f>
        <v>67.06</v>
      </c>
      <c r="Z448" s="109"/>
      <c r="AA448" s="554">
        <f>IF(W448&lt;&gt;"",VLOOKUP(W448,'DON GIA'!$A$1:$D$346,4,0),"")</f>
        <v>138443</v>
      </c>
      <c r="AB448" s="554">
        <f t="shared" si="184"/>
        <v>9283987.5800000001</v>
      </c>
      <c r="AC448" s="71"/>
      <c r="AD448" s="71"/>
      <c r="AE448" s="71"/>
      <c r="AF448" s="71"/>
      <c r="AG448" s="71"/>
      <c r="AH448" s="103"/>
      <c r="AI448" s="71"/>
      <c r="AJ448" s="103"/>
      <c r="AK448" s="103"/>
      <c r="AL448" s="554" t="str">
        <f>IF(AI448&lt;&gt;"",VLOOKUP(AI448,'DON GIA'!$M$1:$P$9,4,0),"")</f>
        <v/>
      </c>
      <c r="AM448" s="554" t="str">
        <f t="shared" si="185"/>
        <v/>
      </c>
      <c r="AN448" s="71"/>
      <c r="AO448" s="103"/>
      <c r="AP448" s="602" t="str">
        <f t="shared" si="168"/>
        <v/>
      </c>
      <c r="AQ448" s="107"/>
      <c r="AR448" s="107"/>
      <c r="AS448" s="593"/>
    </row>
    <row r="449" spans="1:45" ht="56.25" outlineLevel="2">
      <c r="A449" s="72">
        <f t="shared" si="186"/>
        <v>31</v>
      </c>
      <c r="B449" s="552" t="str">
        <f>IF(C449&lt;&gt;"",COUNTA($C$9:C449),"")</f>
        <v/>
      </c>
      <c r="C449" s="552"/>
      <c r="D449" s="71"/>
      <c r="E449" s="103"/>
      <c r="F449" s="103"/>
      <c r="G449" s="103"/>
      <c r="H449" s="103"/>
      <c r="I449" s="103"/>
      <c r="J449" s="103"/>
      <c r="K449" s="107"/>
      <c r="L449" s="105" t="s">
        <v>35</v>
      </c>
      <c r="M449" s="554" t="str">
        <f>IF(K449&lt;&gt;"",VLOOKUP(K449,'DON GIA'!$S$1:$U$19,3,0),"")</f>
        <v/>
      </c>
      <c r="N449" s="554" t="str">
        <f>IF(K449&lt;&gt;"",VLOOKUP(K449,'DON GIA'!$S$1:$V$19,4,0),"")</f>
        <v/>
      </c>
      <c r="O449" s="554" t="str">
        <f t="shared" si="181"/>
        <v/>
      </c>
      <c r="P449" s="554" t="str">
        <f t="shared" si="182"/>
        <v/>
      </c>
      <c r="Q449" s="71" t="s">
        <v>48</v>
      </c>
      <c r="R449" s="103" t="s">
        <v>44</v>
      </c>
      <c r="S449" s="103">
        <v>1</v>
      </c>
      <c r="T449" s="554">
        <f>IF(Q449&lt;&gt;"",VLOOKUP(Q449,'DON GIA'!$H$1:$K$103,4,0),"")</f>
        <v>1708000</v>
      </c>
      <c r="U449" s="554">
        <f t="shared" si="183"/>
        <v>1708000</v>
      </c>
      <c r="V449" s="554"/>
      <c r="W449" s="107" t="s">
        <v>1251</v>
      </c>
      <c r="X449" s="103" t="s">
        <v>27</v>
      </c>
      <c r="Y449" s="108">
        <f>40.46+8.5</f>
        <v>48.96</v>
      </c>
      <c r="Z449" s="109"/>
      <c r="AA449" s="554">
        <f>IF(W449&lt;&gt;"",VLOOKUP(W449,'DON GIA'!$A$1:$D$346,4,0),"")</f>
        <v>268735</v>
      </c>
      <c r="AB449" s="554">
        <f t="shared" si="184"/>
        <v>13157265.6</v>
      </c>
      <c r="AC449" s="71"/>
      <c r="AD449" s="71"/>
      <c r="AE449" s="71"/>
      <c r="AF449" s="71"/>
      <c r="AG449" s="71"/>
      <c r="AH449" s="103"/>
      <c r="AI449" s="71"/>
      <c r="AJ449" s="103"/>
      <c r="AK449" s="103"/>
      <c r="AL449" s="554" t="str">
        <f>IF(AI449&lt;&gt;"",VLOOKUP(AI449,'DON GIA'!$M$1:$P$9,4,0),"")</f>
        <v/>
      </c>
      <c r="AM449" s="554" t="str">
        <f t="shared" si="185"/>
        <v/>
      </c>
      <c r="AN449" s="71"/>
      <c r="AO449" s="103"/>
      <c r="AP449" s="602" t="str">
        <f t="shared" si="168"/>
        <v/>
      </c>
      <c r="AQ449" s="107"/>
      <c r="AR449" s="107"/>
      <c r="AS449" s="593"/>
    </row>
    <row r="450" spans="1:45" outlineLevel="2">
      <c r="A450" s="72">
        <f t="shared" si="186"/>
        <v>31</v>
      </c>
      <c r="B450" s="552" t="str">
        <f>IF(C450&lt;&gt;"",COUNTA($C$9:C450),"")</f>
        <v/>
      </c>
      <c r="C450" s="552"/>
      <c r="D450" s="71"/>
      <c r="E450" s="103"/>
      <c r="F450" s="103"/>
      <c r="G450" s="103"/>
      <c r="H450" s="103"/>
      <c r="I450" s="103"/>
      <c r="J450" s="103"/>
      <c r="K450" s="107"/>
      <c r="L450" s="105" t="s">
        <v>35</v>
      </c>
      <c r="M450" s="554" t="str">
        <f>IF(K450&lt;&gt;"",VLOOKUP(K450,'DON GIA'!$S$1:$U$19,3,0),"")</f>
        <v/>
      </c>
      <c r="N450" s="554" t="str">
        <f>IF(K450&lt;&gt;"",VLOOKUP(K450,'DON GIA'!$S$1:$V$19,4,0),"")</f>
        <v/>
      </c>
      <c r="O450" s="554" t="str">
        <f t="shared" si="181"/>
        <v/>
      </c>
      <c r="P450" s="554" t="str">
        <f t="shared" si="182"/>
        <v/>
      </c>
      <c r="Q450" s="71" t="s">
        <v>58</v>
      </c>
      <c r="R450" s="103" t="s">
        <v>44</v>
      </c>
      <c r="S450" s="103">
        <v>2</v>
      </c>
      <c r="T450" s="554">
        <f>IF(Q450&lt;&gt;"",VLOOKUP(Q450,'DON GIA'!$H$1:$K$103,4,0),"")</f>
        <v>211000</v>
      </c>
      <c r="U450" s="554">
        <f t="shared" si="183"/>
        <v>422000</v>
      </c>
      <c r="V450" s="554"/>
      <c r="W450" s="107" t="s">
        <v>1145</v>
      </c>
      <c r="X450" s="103" t="s">
        <v>38</v>
      </c>
      <c r="Y450" s="108">
        <v>0.46200000000000002</v>
      </c>
      <c r="Z450" s="109"/>
      <c r="AA450" s="554">
        <f>IF(W450&lt;&gt;"",VLOOKUP(W450,'DON GIA'!$A$1:$D$346,4,0),"")</f>
        <v>2523428</v>
      </c>
      <c r="AB450" s="554">
        <f t="shared" si="184"/>
        <v>1165823.736</v>
      </c>
      <c r="AC450" s="71"/>
      <c r="AD450" s="71"/>
      <c r="AE450" s="71"/>
      <c r="AF450" s="71"/>
      <c r="AG450" s="71"/>
      <c r="AH450" s="103"/>
      <c r="AI450" s="71"/>
      <c r="AJ450" s="103"/>
      <c r="AK450" s="103"/>
      <c r="AL450" s="554" t="str">
        <f>IF(AI450&lt;&gt;"",VLOOKUP(AI450,'DON GIA'!$M$1:$P$9,4,0),"")</f>
        <v/>
      </c>
      <c r="AM450" s="554" t="str">
        <f t="shared" si="185"/>
        <v/>
      </c>
      <c r="AN450" s="71"/>
      <c r="AO450" s="103"/>
      <c r="AP450" s="602" t="str">
        <f t="shared" si="168"/>
        <v/>
      </c>
      <c r="AQ450" s="107"/>
      <c r="AR450" s="107"/>
      <c r="AS450" s="593"/>
    </row>
    <row r="451" spans="1:45" outlineLevel="2">
      <c r="A451" s="72">
        <f t="shared" si="186"/>
        <v>31</v>
      </c>
      <c r="B451" s="552" t="str">
        <f>IF(C451&lt;&gt;"",COUNTA($C$9:C451),"")</f>
        <v/>
      </c>
      <c r="C451" s="552"/>
      <c r="D451" s="71"/>
      <c r="E451" s="103"/>
      <c r="F451" s="103"/>
      <c r="G451" s="103"/>
      <c r="H451" s="103"/>
      <c r="I451" s="103"/>
      <c r="J451" s="103"/>
      <c r="K451" s="107"/>
      <c r="L451" s="105" t="s">
        <v>35</v>
      </c>
      <c r="M451" s="554" t="str">
        <f>IF(K451&lt;&gt;"",VLOOKUP(K451,'DON GIA'!$S$1:$U$19,3,0),"")</f>
        <v/>
      </c>
      <c r="N451" s="554" t="str">
        <f>IF(K451&lt;&gt;"",VLOOKUP(K451,'DON GIA'!$S$1:$V$19,4,0),"")</f>
        <v/>
      </c>
      <c r="O451" s="554" t="str">
        <f t="shared" si="181"/>
        <v/>
      </c>
      <c r="P451" s="554" t="str">
        <f t="shared" si="182"/>
        <v/>
      </c>
      <c r="Q451" s="71" t="s">
        <v>53</v>
      </c>
      <c r="R451" s="103" t="s">
        <v>44</v>
      </c>
      <c r="S451" s="103">
        <v>3</v>
      </c>
      <c r="T451" s="554">
        <f>IF(Q451&lt;&gt;"",VLOOKUP(Q451,'DON GIA'!$H$1:$K$103,4,0),"")</f>
        <v>34000</v>
      </c>
      <c r="U451" s="554">
        <f t="shared" si="183"/>
        <v>102000</v>
      </c>
      <c r="V451" s="554"/>
      <c r="W451" s="107" t="s">
        <v>35</v>
      </c>
      <c r="X451" s="103"/>
      <c r="Y451" s="108"/>
      <c r="Z451" s="109"/>
      <c r="AA451" s="554" t="str">
        <f>IF(W451&lt;&gt;"",VLOOKUP(W451,'DON GIA'!$A$1:$D$346,4,0),"")</f>
        <v/>
      </c>
      <c r="AB451" s="554" t="str">
        <f t="shared" si="184"/>
        <v/>
      </c>
      <c r="AC451" s="71"/>
      <c r="AD451" s="71"/>
      <c r="AE451" s="71"/>
      <c r="AF451" s="71"/>
      <c r="AG451" s="71"/>
      <c r="AH451" s="103"/>
      <c r="AI451" s="71"/>
      <c r="AJ451" s="103"/>
      <c r="AK451" s="103"/>
      <c r="AL451" s="554" t="str">
        <f>IF(AI451&lt;&gt;"",VLOOKUP(AI451,'DON GIA'!$M$1:$P$9,4,0),"")</f>
        <v/>
      </c>
      <c r="AM451" s="554" t="str">
        <f t="shared" si="185"/>
        <v/>
      </c>
      <c r="AN451" s="71"/>
      <c r="AO451" s="103"/>
      <c r="AP451" s="602" t="str">
        <f t="shared" si="168"/>
        <v/>
      </c>
      <c r="AQ451" s="107"/>
      <c r="AR451" s="107"/>
      <c r="AS451" s="593"/>
    </row>
    <row r="452" spans="1:45" outlineLevel="2">
      <c r="A452" s="72">
        <f t="shared" si="186"/>
        <v>31</v>
      </c>
      <c r="B452" s="552" t="str">
        <f>IF(C452&lt;&gt;"",COUNTA($C$9:C452),"")</f>
        <v/>
      </c>
      <c r="C452" s="552"/>
      <c r="D452" s="71"/>
      <c r="E452" s="103"/>
      <c r="F452" s="103"/>
      <c r="G452" s="103"/>
      <c r="H452" s="103"/>
      <c r="I452" s="103"/>
      <c r="J452" s="103"/>
      <c r="K452" s="107"/>
      <c r="L452" s="105" t="s">
        <v>35</v>
      </c>
      <c r="M452" s="554" t="str">
        <f>IF(K452&lt;&gt;"",VLOOKUP(K452,'DON GIA'!$S$1:$U$19,3,0),"")</f>
        <v/>
      </c>
      <c r="N452" s="554" t="str">
        <f>IF(K452&lt;&gt;"",VLOOKUP(K452,'DON GIA'!$S$1:$V$19,4,0),"")</f>
        <v/>
      </c>
      <c r="O452" s="554" t="str">
        <f t="shared" si="181"/>
        <v/>
      </c>
      <c r="P452" s="554" t="str">
        <f t="shared" si="182"/>
        <v/>
      </c>
      <c r="Q452" s="71" t="s">
        <v>61</v>
      </c>
      <c r="R452" s="103" t="s">
        <v>44</v>
      </c>
      <c r="S452" s="103">
        <v>2</v>
      </c>
      <c r="T452" s="554">
        <f>IF(Q452&lt;&gt;"",VLOOKUP(Q452,'DON GIA'!$H$1:$K$103,4,0),"")</f>
        <v>180000</v>
      </c>
      <c r="U452" s="554">
        <f t="shared" si="183"/>
        <v>360000</v>
      </c>
      <c r="V452" s="554"/>
      <c r="W452" s="107" t="s">
        <v>35</v>
      </c>
      <c r="X452" s="103"/>
      <c r="Y452" s="108"/>
      <c r="Z452" s="109"/>
      <c r="AA452" s="554" t="str">
        <f>IF(W452&lt;&gt;"",VLOOKUP(W452,'DON GIA'!$A$1:$D$346,4,0),"")</f>
        <v/>
      </c>
      <c r="AB452" s="554" t="str">
        <f t="shared" si="184"/>
        <v/>
      </c>
      <c r="AC452" s="71"/>
      <c r="AD452" s="71"/>
      <c r="AE452" s="71"/>
      <c r="AF452" s="71"/>
      <c r="AG452" s="71"/>
      <c r="AH452" s="103"/>
      <c r="AI452" s="71"/>
      <c r="AJ452" s="103"/>
      <c r="AK452" s="103"/>
      <c r="AL452" s="554" t="str">
        <f>IF(AI452&lt;&gt;"",VLOOKUP(AI452,'DON GIA'!$M$1:$P$9,4,0),"")</f>
        <v/>
      </c>
      <c r="AM452" s="554" t="str">
        <f t="shared" si="185"/>
        <v/>
      </c>
      <c r="AN452" s="71"/>
      <c r="AO452" s="103"/>
      <c r="AP452" s="602" t="str">
        <f t="shared" si="168"/>
        <v/>
      </c>
      <c r="AQ452" s="107"/>
      <c r="AR452" s="107"/>
      <c r="AS452" s="593"/>
    </row>
    <row r="453" spans="1:45" outlineLevel="2">
      <c r="A453" s="72">
        <f t="shared" si="186"/>
        <v>31</v>
      </c>
      <c r="B453" s="552" t="str">
        <f>IF(C453&lt;&gt;"",COUNTA($C$9:C453),"")</f>
        <v/>
      </c>
      <c r="C453" s="552"/>
      <c r="D453" s="71"/>
      <c r="E453" s="103"/>
      <c r="F453" s="103"/>
      <c r="G453" s="103"/>
      <c r="H453" s="103"/>
      <c r="I453" s="103"/>
      <c r="J453" s="103"/>
      <c r="K453" s="107"/>
      <c r="L453" s="105" t="s">
        <v>35</v>
      </c>
      <c r="M453" s="554" t="str">
        <f>IF(K453&lt;&gt;"",VLOOKUP(K453,'DON GIA'!$S$1:$U$19,3,0),"")</f>
        <v/>
      </c>
      <c r="N453" s="554" t="str">
        <f>IF(K453&lt;&gt;"",VLOOKUP(K453,'DON GIA'!$S$1:$V$19,4,0),"")</f>
        <v/>
      </c>
      <c r="O453" s="554" t="str">
        <f t="shared" si="181"/>
        <v/>
      </c>
      <c r="P453" s="554" t="str">
        <f t="shared" si="182"/>
        <v/>
      </c>
      <c r="Q453" s="71" t="s">
        <v>193</v>
      </c>
      <c r="R453" s="103" t="s">
        <v>44</v>
      </c>
      <c r="S453" s="103">
        <v>1</v>
      </c>
      <c r="T453" s="554">
        <f>IF(Q453&lt;&gt;"",VLOOKUP(Q453,'DON GIA'!$H$1:$K$103,4,0),"")</f>
        <v>2400000</v>
      </c>
      <c r="U453" s="554">
        <f t="shared" si="183"/>
        <v>2400000</v>
      </c>
      <c r="V453" s="554"/>
      <c r="W453" s="107" t="s">
        <v>35</v>
      </c>
      <c r="X453" s="103"/>
      <c r="Y453" s="108"/>
      <c r="Z453" s="109"/>
      <c r="AA453" s="554" t="str">
        <f>IF(W453&lt;&gt;"",VLOOKUP(W453,'DON GIA'!$A$1:$D$346,4,0),"")</f>
        <v/>
      </c>
      <c r="AB453" s="554" t="str">
        <f t="shared" si="184"/>
        <v/>
      </c>
      <c r="AC453" s="71"/>
      <c r="AD453" s="71"/>
      <c r="AE453" s="71"/>
      <c r="AF453" s="71"/>
      <c r="AG453" s="71"/>
      <c r="AH453" s="103"/>
      <c r="AI453" s="71"/>
      <c r="AJ453" s="103"/>
      <c r="AK453" s="103"/>
      <c r="AL453" s="554" t="str">
        <f>IF(AI453&lt;&gt;"",VLOOKUP(AI453,'DON GIA'!$M$1:$P$9,4,0),"")</f>
        <v/>
      </c>
      <c r="AM453" s="554" t="str">
        <f t="shared" si="185"/>
        <v/>
      </c>
      <c r="AN453" s="71"/>
      <c r="AO453" s="103"/>
      <c r="AP453" s="602" t="str">
        <f t="shared" si="168"/>
        <v/>
      </c>
      <c r="AQ453" s="107"/>
      <c r="AR453" s="107"/>
      <c r="AS453" s="593"/>
    </row>
    <row r="454" spans="1:45" outlineLevel="2">
      <c r="A454" s="72">
        <f t="shared" si="186"/>
        <v>31</v>
      </c>
      <c r="B454" s="552" t="str">
        <f>IF(C454&lt;&gt;"",COUNTA($C$9:C454),"")</f>
        <v/>
      </c>
      <c r="C454" s="552"/>
      <c r="D454" s="71"/>
      <c r="E454" s="103"/>
      <c r="F454" s="103"/>
      <c r="G454" s="103"/>
      <c r="H454" s="103"/>
      <c r="I454" s="103"/>
      <c r="J454" s="103"/>
      <c r="K454" s="107"/>
      <c r="L454" s="105" t="s">
        <v>35</v>
      </c>
      <c r="M454" s="554" t="str">
        <f>IF(K454&lt;&gt;"",VLOOKUP(K454,'DON GIA'!$S$1:$U$19,3,0),"")</f>
        <v/>
      </c>
      <c r="N454" s="554" t="str">
        <f>IF(K454&lt;&gt;"",VLOOKUP(K454,'DON GIA'!$S$1:$V$19,4,0),"")</f>
        <v/>
      </c>
      <c r="O454" s="554" t="str">
        <f t="shared" si="181"/>
        <v/>
      </c>
      <c r="P454" s="554" t="str">
        <f t="shared" si="182"/>
        <v/>
      </c>
      <c r="Q454" s="71" t="s">
        <v>302</v>
      </c>
      <c r="R454" s="103" t="s">
        <v>44</v>
      </c>
      <c r="S454" s="103">
        <v>5</v>
      </c>
      <c r="T454" s="554">
        <f>IF(Q454&lt;&gt;"",VLOOKUP(Q454,'DON GIA'!$H$1:$K$103,4,0),"")</f>
        <v>360000</v>
      </c>
      <c r="U454" s="554">
        <f t="shared" si="183"/>
        <v>1800000</v>
      </c>
      <c r="V454" s="554"/>
      <c r="W454" s="107" t="s">
        <v>35</v>
      </c>
      <c r="X454" s="103"/>
      <c r="Y454" s="108"/>
      <c r="Z454" s="109"/>
      <c r="AA454" s="554" t="str">
        <f>IF(W454&lt;&gt;"",VLOOKUP(W454,'DON GIA'!$A$1:$D$346,4,0),"")</f>
        <v/>
      </c>
      <c r="AB454" s="554" t="str">
        <f t="shared" si="184"/>
        <v/>
      </c>
      <c r="AC454" s="71"/>
      <c r="AD454" s="71"/>
      <c r="AE454" s="71"/>
      <c r="AF454" s="71"/>
      <c r="AG454" s="71"/>
      <c r="AH454" s="103"/>
      <c r="AI454" s="71"/>
      <c r="AJ454" s="103"/>
      <c r="AK454" s="103"/>
      <c r="AL454" s="554" t="str">
        <f>IF(AI454&lt;&gt;"",VLOOKUP(AI454,'DON GIA'!$M$1:$P$9,4,0),"")</f>
        <v/>
      </c>
      <c r="AM454" s="554" t="str">
        <f t="shared" si="185"/>
        <v/>
      </c>
      <c r="AN454" s="71"/>
      <c r="AO454" s="103"/>
      <c r="AP454" s="602" t="str">
        <f t="shared" si="168"/>
        <v/>
      </c>
      <c r="AQ454" s="107"/>
      <c r="AR454" s="107"/>
      <c r="AS454" s="593"/>
    </row>
    <row r="455" spans="1:45" outlineLevel="2">
      <c r="A455" s="72">
        <f t="shared" si="186"/>
        <v>31</v>
      </c>
      <c r="B455" s="552" t="str">
        <f>IF(C455&lt;&gt;"",COUNTA($C$9:C455),"")</f>
        <v/>
      </c>
      <c r="C455" s="552"/>
      <c r="D455" s="71"/>
      <c r="E455" s="103"/>
      <c r="F455" s="103"/>
      <c r="G455" s="103"/>
      <c r="H455" s="103"/>
      <c r="I455" s="103"/>
      <c r="J455" s="103"/>
      <c r="K455" s="107"/>
      <c r="L455" s="105" t="s">
        <v>35</v>
      </c>
      <c r="M455" s="554" t="str">
        <f>IF(K455&lt;&gt;"",VLOOKUP(K455,'DON GIA'!$S$1:$U$19,3,0),"")</f>
        <v/>
      </c>
      <c r="N455" s="554" t="str">
        <f>IF(K455&lt;&gt;"",VLOOKUP(K455,'DON GIA'!$S$1:$V$19,4,0),"")</f>
        <v/>
      </c>
      <c r="O455" s="554" t="str">
        <f t="shared" si="181"/>
        <v/>
      </c>
      <c r="P455" s="554" t="str">
        <f t="shared" si="182"/>
        <v/>
      </c>
      <c r="Q455" s="71" t="s">
        <v>311</v>
      </c>
      <c r="R455" s="103" t="s">
        <v>44</v>
      </c>
      <c r="S455" s="103">
        <v>1</v>
      </c>
      <c r="T455" s="554">
        <f>IF(Q455&lt;&gt;"",VLOOKUP(Q455,'DON GIA'!$H$1:$K$103,4,0),"")</f>
        <v>1068000</v>
      </c>
      <c r="U455" s="554">
        <f t="shared" si="183"/>
        <v>1068000</v>
      </c>
      <c r="V455" s="554"/>
      <c r="W455" s="107" t="s">
        <v>35</v>
      </c>
      <c r="X455" s="103"/>
      <c r="Y455" s="108"/>
      <c r="Z455" s="109"/>
      <c r="AA455" s="554" t="str">
        <f>IF(W455&lt;&gt;"",VLOOKUP(W455,'DON GIA'!$A$1:$D$346,4,0),"")</f>
        <v/>
      </c>
      <c r="AB455" s="554" t="str">
        <f t="shared" si="184"/>
        <v/>
      </c>
      <c r="AC455" s="71"/>
      <c r="AD455" s="71"/>
      <c r="AE455" s="71"/>
      <c r="AF455" s="71"/>
      <c r="AG455" s="71"/>
      <c r="AH455" s="103"/>
      <c r="AI455" s="71"/>
      <c r="AJ455" s="103"/>
      <c r="AK455" s="103"/>
      <c r="AL455" s="554" t="str">
        <f>IF(AI455&lt;&gt;"",VLOOKUP(AI455,'DON GIA'!$M$1:$P$9,4,0),"")</f>
        <v/>
      </c>
      <c r="AM455" s="554" t="str">
        <f t="shared" si="185"/>
        <v/>
      </c>
      <c r="AN455" s="71"/>
      <c r="AO455" s="103"/>
      <c r="AP455" s="602" t="str">
        <f t="shared" si="168"/>
        <v/>
      </c>
      <c r="AQ455" s="107"/>
      <c r="AR455" s="107"/>
      <c r="AS455" s="593"/>
    </row>
    <row r="456" spans="1:45" outlineLevel="2">
      <c r="A456" s="72">
        <f t="shared" si="186"/>
        <v>31</v>
      </c>
      <c r="B456" s="552" t="str">
        <f>IF(C456&lt;&gt;"",COUNTA($C$9:C456),"")</f>
        <v/>
      </c>
      <c r="C456" s="552"/>
      <c r="D456" s="71"/>
      <c r="E456" s="103"/>
      <c r="F456" s="103"/>
      <c r="G456" s="103"/>
      <c r="H456" s="103"/>
      <c r="I456" s="103"/>
      <c r="J456" s="103"/>
      <c r="K456" s="107"/>
      <c r="L456" s="105" t="s">
        <v>35</v>
      </c>
      <c r="M456" s="554" t="str">
        <f>IF(K456&lt;&gt;"",VLOOKUP(K456,'DON GIA'!$S$1:$U$19,3,0),"")</f>
        <v/>
      </c>
      <c r="N456" s="554" t="str">
        <f>IF(K456&lt;&gt;"",VLOOKUP(K456,'DON GIA'!$S$1:$V$19,4,0),"")</f>
        <v/>
      </c>
      <c r="O456" s="554" t="str">
        <f t="shared" si="181"/>
        <v/>
      </c>
      <c r="P456" s="554" t="str">
        <f t="shared" si="182"/>
        <v/>
      </c>
      <c r="Q456" s="71" t="s">
        <v>80</v>
      </c>
      <c r="R456" s="103" t="s">
        <v>44</v>
      </c>
      <c r="S456" s="103">
        <v>1</v>
      </c>
      <c r="T456" s="554">
        <f>IF(Q456&lt;&gt;"",VLOOKUP(Q456,'DON GIA'!$H$1:$K$103,4,0),"")</f>
        <v>600000</v>
      </c>
      <c r="U456" s="554">
        <f t="shared" si="183"/>
        <v>600000</v>
      </c>
      <c r="V456" s="554"/>
      <c r="W456" s="107" t="s">
        <v>35</v>
      </c>
      <c r="X456" s="103"/>
      <c r="Y456" s="108"/>
      <c r="Z456" s="109"/>
      <c r="AA456" s="554" t="str">
        <f>IF(W456&lt;&gt;"",VLOOKUP(W456,'DON GIA'!$A$1:$D$346,4,0),"")</f>
        <v/>
      </c>
      <c r="AB456" s="554" t="str">
        <f t="shared" si="184"/>
        <v/>
      </c>
      <c r="AC456" s="71"/>
      <c r="AD456" s="71"/>
      <c r="AE456" s="71"/>
      <c r="AF456" s="71"/>
      <c r="AG456" s="71"/>
      <c r="AH456" s="103"/>
      <c r="AI456" s="71"/>
      <c r="AJ456" s="103"/>
      <c r="AK456" s="103"/>
      <c r="AL456" s="554" t="str">
        <f>IF(AI456&lt;&gt;"",VLOOKUP(AI456,'DON GIA'!$M$1:$P$9,4,0),"")</f>
        <v/>
      </c>
      <c r="AM456" s="554" t="str">
        <f t="shared" si="185"/>
        <v/>
      </c>
      <c r="AN456" s="71"/>
      <c r="AO456" s="103"/>
      <c r="AP456" s="602" t="str">
        <f t="shared" ref="AP456:AP519" si="187">IF(C457&lt;&gt;"",O456+P456+U456+AB456+AM456,"")</f>
        <v/>
      </c>
      <c r="AQ456" s="107"/>
      <c r="AR456" s="107"/>
      <c r="AS456" s="593"/>
    </row>
    <row r="457" spans="1:45" outlineLevel="2">
      <c r="A457" s="72">
        <f t="shared" si="186"/>
        <v>31</v>
      </c>
      <c r="B457" s="552" t="str">
        <f>IF(C457&lt;&gt;"",COUNTA($C$9:C457),"")</f>
        <v/>
      </c>
      <c r="C457" s="552"/>
      <c r="D457" s="71"/>
      <c r="E457" s="103"/>
      <c r="F457" s="103"/>
      <c r="G457" s="103"/>
      <c r="H457" s="103"/>
      <c r="I457" s="103"/>
      <c r="J457" s="103"/>
      <c r="K457" s="107"/>
      <c r="L457" s="105" t="s">
        <v>35</v>
      </c>
      <c r="M457" s="554" t="str">
        <f>IF(K457&lt;&gt;"",VLOOKUP(K457,'DON GIA'!$S$1:$U$19,3,0),"")</f>
        <v/>
      </c>
      <c r="N457" s="554" t="str">
        <f>IF(K457&lt;&gt;"",VLOOKUP(K457,'DON GIA'!$S$1:$V$19,4,0),"")</f>
        <v/>
      </c>
      <c r="O457" s="554" t="str">
        <f t="shared" si="181"/>
        <v/>
      </c>
      <c r="P457" s="554" t="str">
        <f t="shared" si="182"/>
        <v/>
      </c>
      <c r="Q457" s="71" t="s">
        <v>576</v>
      </c>
      <c r="R457" s="103" t="s">
        <v>44</v>
      </c>
      <c r="S457" s="103">
        <v>1</v>
      </c>
      <c r="T457" s="554">
        <f>IF(Q457&lt;&gt;"",VLOOKUP(Q457,'DON GIA'!$H$1:$K$103,4,0),"")</f>
        <v>60000</v>
      </c>
      <c r="U457" s="554">
        <f t="shared" si="183"/>
        <v>60000</v>
      </c>
      <c r="V457" s="554"/>
      <c r="W457" s="107"/>
      <c r="X457" s="103"/>
      <c r="Y457" s="108"/>
      <c r="Z457" s="109"/>
      <c r="AA457" s="554" t="str">
        <f>IF(W457&lt;&gt;"",VLOOKUP(W457,'DON GIA'!$A$1:$D$346,4,0),"")</f>
        <v/>
      </c>
      <c r="AB457" s="554" t="str">
        <f t="shared" si="184"/>
        <v/>
      </c>
      <c r="AC457" s="71"/>
      <c r="AD457" s="71"/>
      <c r="AE457" s="71"/>
      <c r="AF457" s="71"/>
      <c r="AG457" s="71"/>
      <c r="AH457" s="103"/>
      <c r="AI457" s="71"/>
      <c r="AJ457" s="103"/>
      <c r="AK457" s="103"/>
      <c r="AL457" s="554" t="str">
        <f>IF(AI457&lt;&gt;"",VLOOKUP(AI457,'DON GIA'!$M$1:$P$9,4,0),"")</f>
        <v/>
      </c>
      <c r="AM457" s="554" t="str">
        <f t="shared" si="185"/>
        <v/>
      </c>
      <c r="AN457" s="71"/>
      <c r="AO457" s="103"/>
      <c r="AP457" s="602" t="str">
        <f t="shared" si="187"/>
        <v/>
      </c>
      <c r="AQ457" s="107"/>
      <c r="AR457" s="107"/>
      <c r="AS457" s="593"/>
    </row>
    <row r="458" spans="1:45" ht="56.25" outlineLevel="2">
      <c r="A458" s="72">
        <f t="shared" si="186"/>
        <v>31</v>
      </c>
      <c r="B458" s="552" t="str">
        <f>IF(C458&lt;&gt;"",COUNTA($C$9:C458),"")</f>
        <v/>
      </c>
      <c r="C458" s="552"/>
      <c r="D458" s="71"/>
      <c r="E458" s="103"/>
      <c r="F458" s="103"/>
      <c r="G458" s="103"/>
      <c r="H458" s="103"/>
      <c r="I458" s="103"/>
      <c r="J458" s="103"/>
      <c r="K458" s="107"/>
      <c r="L458" s="105" t="s">
        <v>35</v>
      </c>
      <c r="M458" s="554" t="str">
        <f>IF(K458&lt;&gt;"",VLOOKUP(K458,'DON GIA'!$S$1:$U$19,3,0),"")</f>
        <v/>
      </c>
      <c r="N458" s="554" t="str">
        <f>IF(K458&lt;&gt;"",VLOOKUP(K458,'DON GIA'!$S$1:$V$19,4,0),"")</f>
        <v/>
      </c>
      <c r="O458" s="554" t="str">
        <f t="shared" si="181"/>
        <v/>
      </c>
      <c r="P458" s="554" t="str">
        <f t="shared" si="182"/>
        <v/>
      </c>
      <c r="Q458" s="71" t="s">
        <v>216</v>
      </c>
      <c r="R458" s="103" t="s">
        <v>44</v>
      </c>
      <c r="S458" s="103">
        <v>4</v>
      </c>
      <c r="T458" s="554" t="e">
        <f>IF(Q458&lt;&gt;"",VLOOKUP(Q458,'DON GIA'!$H$1:$K$103,4,0),"")</f>
        <v>#N/A</v>
      </c>
      <c r="U458" s="554" t="str">
        <f t="shared" si="183"/>
        <v/>
      </c>
      <c r="V458" s="554"/>
      <c r="W458" s="107"/>
      <c r="X458" s="103"/>
      <c r="Y458" s="108"/>
      <c r="Z458" s="109"/>
      <c r="AA458" s="554" t="str">
        <f>IF(W458&lt;&gt;"",VLOOKUP(W458,'DON GIA'!$A$1:$D$346,4,0),"")</f>
        <v/>
      </c>
      <c r="AB458" s="554" t="str">
        <f t="shared" si="184"/>
        <v/>
      </c>
      <c r="AC458" s="71"/>
      <c r="AD458" s="71"/>
      <c r="AE458" s="71"/>
      <c r="AF458" s="71"/>
      <c r="AG458" s="71"/>
      <c r="AH458" s="103"/>
      <c r="AI458" s="71"/>
      <c r="AJ458" s="103"/>
      <c r="AK458" s="103"/>
      <c r="AL458" s="554" t="str">
        <f>IF(AI458&lt;&gt;"",VLOOKUP(AI458,'DON GIA'!$M$1:$P$9,4,0),"")</f>
        <v/>
      </c>
      <c r="AM458" s="554" t="str">
        <f t="shared" si="185"/>
        <v/>
      </c>
      <c r="AN458" s="71"/>
      <c r="AO458" s="103"/>
      <c r="AP458" s="602" t="str">
        <f t="shared" si="187"/>
        <v/>
      </c>
      <c r="AQ458" s="107"/>
      <c r="AR458" s="107"/>
      <c r="AS458" s="593"/>
    </row>
    <row r="459" spans="1:45" outlineLevel="2">
      <c r="A459" s="72">
        <f t="shared" si="186"/>
        <v>31</v>
      </c>
      <c r="B459" s="552" t="str">
        <f>IF(C459&lt;&gt;"",COUNTA($C$9:C459),"")</f>
        <v/>
      </c>
      <c r="C459" s="552"/>
      <c r="D459" s="71"/>
      <c r="E459" s="103"/>
      <c r="F459" s="103"/>
      <c r="G459" s="103"/>
      <c r="H459" s="103"/>
      <c r="I459" s="103"/>
      <c r="J459" s="103"/>
      <c r="K459" s="107"/>
      <c r="L459" s="105" t="s">
        <v>35</v>
      </c>
      <c r="M459" s="554" t="str">
        <f>IF(K459&lt;&gt;"",VLOOKUP(K459,'DON GIA'!$S$1:$U$19,3,0),"")</f>
        <v/>
      </c>
      <c r="N459" s="554" t="str">
        <f>IF(K459&lt;&gt;"",VLOOKUP(K459,'DON GIA'!$S$1:$V$19,4,0),"")</f>
        <v/>
      </c>
      <c r="O459" s="554" t="str">
        <f t="shared" si="181"/>
        <v/>
      </c>
      <c r="P459" s="554" t="str">
        <f t="shared" si="182"/>
        <v/>
      </c>
      <c r="Q459" s="71"/>
      <c r="R459" s="103"/>
      <c r="S459" s="103"/>
      <c r="T459" s="554" t="str">
        <f>IF(Q459&lt;&gt;"",VLOOKUP(Q459,'DON GIA'!$H$1:$K$103,4,0),"")</f>
        <v/>
      </c>
      <c r="U459" s="554" t="str">
        <f t="shared" si="183"/>
        <v/>
      </c>
      <c r="V459" s="554"/>
      <c r="W459" s="107"/>
      <c r="X459" s="103"/>
      <c r="Y459" s="108"/>
      <c r="Z459" s="109"/>
      <c r="AA459" s="554" t="str">
        <f>IF(W459&lt;&gt;"",VLOOKUP(W459,'DON GIA'!$A$1:$D$346,4,0),"")</f>
        <v/>
      </c>
      <c r="AB459" s="554" t="str">
        <f t="shared" si="184"/>
        <v/>
      </c>
      <c r="AC459" s="71"/>
      <c r="AD459" s="71"/>
      <c r="AE459" s="71"/>
      <c r="AF459" s="71"/>
      <c r="AG459" s="71"/>
      <c r="AH459" s="103"/>
      <c r="AI459" s="71"/>
      <c r="AJ459" s="103"/>
      <c r="AK459" s="103"/>
      <c r="AL459" s="554" t="str">
        <f>IF(AI459&lt;&gt;"",VLOOKUP(AI459,'DON GIA'!$M$1:$P$9,4,0),"")</f>
        <v/>
      </c>
      <c r="AM459" s="554" t="str">
        <f t="shared" si="185"/>
        <v/>
      </c>
      <c r="AN459" s="71"/>
      <c r="AO459" s="103"/>
      <c r="AP459" s="602" t="str">
        <f t="shared" si="187"/>
        <v/>
      </c>
      <c r="AQ459" s="107"/>
      <c r="AR459" s="107"/>
      <c r="AS459" s="593"/>
    </row>
    <row r="460" spans="1:45" outlineLevel="2">
      <c r="A460" s="72">
        <f t="shared" si="186"/>
        <v>31</v>
      </c>
      <c r="B460" s="552" t="str">
        <f>IF(C460&lt;&gt;"",COUNTA($C$9:C460),"")</f>
        <v/>
      </c>
      <c r="C460" s="552"/>
      <c r="D460" s="71"/>
      <c r="E460" s="103"/>
      <c r="F460" s="103"/>
      <c r="G460" s="103"/>
      <c r="H460" s="103"/>
      <c r="I460" s="103"/>
      <c r="J460" s="103"/>
      <c r="K460" s="107"/>
      <c r="L460" s="105" t="s">
        <v>35</v>
      </c>
      <c r="M460" s="554" t="str">
        <f>IF(K460&lt;&gt;"",VLOOKUP(K460,'DON GIA'!$S$1:$U$19,3,0),"")</f>
        <v/>
      </c>
      <c r="N460" s="554" t="str">
        <f>IF(K460&lt;&gt;"",VLOOKUP(K460,'DON GIA'!$S$1:$V$19,4,0),"")</f>
        <v/>
      </c>
      <c r="O460" s="554" t="str">
        <f t="shared" si="181"/>
        <v/>
      </c>
      <c r="P460" s="554" t="str">
        <f t="shared" si="182"/>
        <v/>
      </c>
      <c r="Q460" s="71" t="s">
        <v>35</v>
      </c>
      <c r="R460" s="103"/>
      <c r="S460" s="103"/>
      <c r="T460" s="554" t="str">
        <f>IF(Q460&lt;&gt;"",VLOOKUP(Q460,'DON GIA'!$H$1:$K$103,4,0),"")</f>
        <v/>
      </c>
      <c r="U460" s="554" t="str">
        <f t="shared" si="183"/>
        <v/>
      </c>
      <c r="V460" s="554"/>
      <c r="W460" s="107"/>
      <c r="X460" s="103"/>
      <c r="Y460" s="108"/>
      <c r="Z460" s="109"/>
      <c r="AA460" s="554" t="str">
        <f>IF(W460&lt;&gt;"",VLOOKUP(W460,'DON GIA'!$A$1:$D$346,4,0),"")</f>
        <v/>
      </c>
      <c r="AB460" s="554" t="str">
        <f t="shared" si="184"/>
        <v/>
      </c>
      <c r="AC460" s="71"/>
      <c r="AD460" s="71"/>
      <c r="AE460" s="71"/>
      <c r="AF460" s="71"/>
      <c r="AG460" s="71"/>
      <c r="AH460" s="103"/>
      <c r="AI460" s="71"/>
      <c r="AJ460" s="103"/>
      <c r="AK460" s="103"/>
      <c r="AL460" s="554" t="str">
        <f>IF(AI460&lt;&gt;"",VLOOKUP(AI460,'DON GIA'!$M$1:$P$9,4,0),"")</f>
        <v/>
      </c>
      <c r="AM460" s="554" t="str">
        <f t="shared" si="185"/>
        <v/>
      </c>
      <c r="AN460" s="71"/>
      <c r="AO460" s="103"/>
      <c r="AP460" s="602" t="str">
        <f t="shared" si="187"/>
        <v/>
      </c>
      <c r="AQ460" s="107"/>
      <c r="AR460" s="107"/>
      <c r="AS460" s="593"/>
    </row>
    <row r="461" spans="1:45" outlineLevel="1">
      <c r="A461" s="84" t="s">
        <v>2128</v>
      </c>
      <c r="B461" s="552"/>
      <c r="C461" s="552"/>
      <c r="D461" s="61"/>
      <c r="E461" s="162"/>
      <c r="F461" s="103"/>
      <c r="G461" s="162"/>
      <c r="H461" s="162"/>
      <c r="I461" s="162"/>
      <c r="J461" s="162"/>
      <c r="K461" s="129"/>
      <c r="L461" s="167">
        <f>SUBTOTAL(9,L462:L469)</f>
        <v>103.6</v>
      </c>
      <c r="M461" s="553"/>
      <c r="N461" s="553"/>
      <c r="O461" s="553">
        <f>SUBTOTAL(9,O462:O469)</f>
        <v>173944400</v>
      </c>
      <c r="P461" s="553">
        <f>SUBTOTAL(9,P462:P469)</f>
        <v>0</v>
      </c>
      <c r="Q461" s="61"/>
      <c r="R461" s="162"/>
      <c r="S461" s="162">
        <f>SUBTOTAL(9,S462:S469)</f>
        <v>0</v>
      </c>
      <c r="T461" s="553"/>
      <c r="U461" s="553">
        <f>SUBTOTAL(9,U462:U469)</f>
        <v>0</v>
      </c>
      <c r="V461" s="553"/>
      <c r="W461" s="129"/>
      <c r="X461" s="162"/>
      <c r="Y461" s="169">
        <f>SUBTOTAL(9,Y462:Y469)</f>
        <v>213.17999999999998</v>
      </c>
      <c r="Z461" s="170">
        <f>SUBTOTAL(9,Z462:Z469)</f>
        <v>117.48</v>
      </c>
      <c r="AA461" s="553"/>
      <c r="AB461" s="553">
        <f>SUBTOTAL(9,AB462:AB469)</f>
        <v>620955083.75</v>
      </c>
      <c r="AC461" s="71"/>
      <c r="AD461" s="71"/>
      <c r="AE461" s="71"/>
      <c r="AF461" s="71"/>
      <c r="AG461" s="71"/>
      <c r="AH461" s="103"/>
      <c r="AI461" s="61"/>
      <c r="AJ461" s="162"/>
      <c r="AK461" s="162">
        <f>SUBTOTAL(9,AK462:AK469)</f>
        <v>6</v>
      </c>
      <c r="AL461" s="553"/>
      <c r="AM461" s="553">
        <f>SUBTOTAL(9,AM462:AM469)</f>
        <v>49239800</v>
      </c>
      <c r="AN461" s="61"/>
      <c r="AO461" s="162">
        <f>SUBTOTAL(9,AO462:AO469)</f>
        <v>1</v>
      </c>
      <c r="AP461" s="602">
        <f t="shared" si="187"/>
        <v>844139283.75</v>
      </c>
      <c r="AQ461" s="111"/>
      <c r="AR461" s="111"/>
      <c r="AS461" s="628"/>
    </row>
    <row r="462" spans="1:45" ht="56.25" outlineLevel="2">
      <c r="A462" s="72">
        <f>IF(B462&lt;&gt;"",B462,A460)</f>
        <v>32</v>
      </c>
      <c r="B462" s="552">
        <f>IF(C462&lt;&gt;"",COUNTA($C$9:C462),"")</f>
        <v>32</v>
      </c>
      <c r="C462" s="552">
        <v>420</v>
      </c>
      <c r="D462" s="61" t="s">
        <v>179</v>
      </c>
      <c r="E462" s="103">
        <v>5</v>
      </c>
      <c r="F462" s="103"/>
      <c r="G462" s="103">
        <v>246</v>
      </c>
      <c r="H462" s="103">
        <v>7</v>
      </c>
      <c r="I462" s="103">
        <v>396</v>
      </c>
      <c r="J462" s="103" t="s">
        <v>169</v>
      </c>
      <c r="K462" s="107" t="s">
        <v>973</v>
      </c>
      <c r="L462" s="105">
        <v>103.6</v>
      </c>
      <c r="M462" s="554">
        <f>IF(K462&lt;&gt;"",VLOOKUP(K462,'DON GIA'!$S$1:$U$19,3,0),"")</f>
        <v>1679000</v>
      </c>
      <c r="N462" s="554">
        <f>IF(K462&lt;&gt;"",VLOOKUP(K462,'DON GIA'!$S$1:$V$19,4,0),"")</f>
        <v>0</v>
      </c>
      <c r="O462" s="554">
        <f t="shared" ref="O462:O469" si="188">IF(K462&lt;&gt;"",L462*M462,"")</f>
        <v>173944400</v>
      </c>
      <c r="P462" s="554">
        <f t="shared" ref="P462:P469" si="189">IF(K462&lt;&gt;"",L462*N462,"")</f>
        <v>0</v>
      </c>
      <c r="Q462" s="71" t="s">
        <v>35</v>
      </c>
      <c r="R462" s="103"/>
      <c r="S462" s="103"/>
      <c r="T462" s="554" t="str">
        <f>IF(Q462&lt;&gt;"",VLOOKUP(Q462,'DON GIA'!$H$1:$K$103,4,0),"")</f>
        <v/>
      </c>
      <c r="U462" s="554" t="str">
        <f t="shared" ref="U462:U469" si="190">IF(Q462&lt;&gt;"",IF(ISNUMBER(T462),S462*T462,""),"")</f>
        <v/>
      </c>
      <c r="V462" s="554" t="s">
        <v>2163</v>
      </c>
      <c r="W462" s="107" t="s">
        <v>1005</v>
      </c>
      <c r="X462" s="103" t="s">
        <v>27</v>
      </c>
      <c r="Y462" s="108">
        <v>96.3</v>
      </c>
      <c r="Z462" s="109">
        <v>58.74</v>
      </c>
      <c r="AA462" s="554">
        <f>IF(W462&lt;&gt;"",VLOOKUP(W462,'DON GIA'!$A$1:$D$346,4,0),"")</f>
        <v>5559129</v>
      </c>
      <c r="AB462" s="554">
        <f t="shared" ref="AB462:AB469" si="191">IF(W462&lt;&gt;"",IF(ISNUMBER(AA462),Y462*AA462,""),"")</f>
        <v>535344122.69999999</v>
      </c>
      <c r="AC462" s="71" t="s">
        <v>28</v>
      </c>
      <c r="AD462" s="71" t="s">
        <v>29</v>
      </c>
      <c r="AE462" s="71" t="s">
        <v>30</v>
      </c>
      <c r="AF462" s="71" t="s">
        <v>31</v>
      </c>
      <c r="AG462" s="71" t="s">
        <v>34</v>
      </c>
      <c r="AH462" s="103"/>
      <c r="AI462" s="71" t="s">
        <v>561</v>
      </c>
      <c r="AJ462" s="103" t="s">
        <v>409</v>
      </c>
      <c r="AK462" s="103">
        <v>5</v>
      </c>
      <c r="AL462" s="554">
        <f>IF(AI462&lt;&gt;"",VLOOKUP(AI462,'DON GIA'!$M$1:$P$9,4,0),"")</f>
        <v>6447960</v>
      </c>
      <c r="AM462" s="554">
        <f t="shared" ref="AM462:AM469" si="192">IF(AI462&lt;&gt;"",AK462*AL462,"")</f>
        <v>32239800</v>
      </c>
      <c r="AN462" s="71" t="s">
        <v>407</v>
      </c>
      <c r="AO462" s="103">
        <v>1</v>
      </c>
      <c r="AP462" s="602" t="str">
        <f t="shared" si="187"/>
        <v/>
      </c>
      <c r="AQ462" s="111" t="s">
        <v>630</v>
      </c>
      <c r="AR462" s="111" t="s">
        <v>1912</v>
      </c>
      <c r="AS462" s="628"/>
    </row>
    <row r="463" spans="1:45" ht="150" outlineLevel="2">
      <c r="A463" s="72">
        <f t="shared" ref="A463:A469" si="193">IF(B463&lt;&gt;"",B463,A462)</f>
        <v>32</v>
      </c>
      <c r="B463" s="552" t="str">
        <f>IF(C463&lt;&gt;"",COUNTA($C$9:C463),"")</f>
        <v/>
      </c>
      <c r="C463" s="552"/>
      <c r="D463" s="71" t="s">
        <v>180</v>
      </c>
      <c r="E463" s="103"/>
      <c r="F463" s="103"/>
      <c r="G463" s="103"/>
      <c r="H463" s="103"/>
      <c r="I463" s="103"/>
      <c r="J463" s="103"/>
      <c r="K463" s="107"/>
      <c r="L463" s="105" t="s">
        <v>35</v>
      </c>
      <c r="M463" s="554" t="str">
        <f>IF(K463&lt;&gt;"",VLOOKUP(K463,'DON GIA'!$S$1:$U$19,3,0),"")</f>
        <v/>
      </c>
      <c r="N463" s="554" t="str">
        <f>IF(K463&lt;&gt;"",VLOOKUP(K463,'DON GIA'!$S$1:$V$19,4,0),"")</f>
        <v/>
      </c>
      <c r="O463" s="554" t="str">
        <f t="shared" si="188"/>
        <v/>
      </c>
      <c r="P463" s="554" t="str">
        <f t="shared" si="189"/>
        <v/>
      </c>
      <c r="Q463" s="71" t="s">
        <v>35</v>
      </c>
      <c r="R463" s="103"/>
      <c r="S463" s="103"/>
      <c r="T463" s="554" t="str">
        <f>IF(Q463&lt;&gt;"",VLOOKUP(Q463,'DON GIA'!$H$1:$K$103,4,0),"")</f>
        <v/>
      </c>
      <c r="U463" s="554" t="str">
        <f t="shared" si="190"/>
        <v/>
      </c>
      <c r="V463" s="554"/>
      <c r="W463" s="107" t="s">
        <v>1098</v>
      </c>
      <c r="X463" s="103" t="s">
        <v>27</v>
      </c>
      <c r="Y463" s="108">
        <v>6.55</v>
      </c>
      <c r="Z463" s="109"/>
      <c r="AA463" s="554">
        <f>IF(W463&lt;&gt;"",VLOOKUP(W463,'DON GIA'!$A$1:$D$346,4,0),"")</f>
        <v>10375629</v>
      </c>
      <c r="AB463" s="554">
        <f t="shared" si="191"/>
        <v>67960369.950000003</v>
      </c>
      <c r="AC463" s="71" t="s">
        <v>28</v>
      </c>
      <c r="AD463" s="71" t="s">
        <v>29</v>
      </c>
      <c r="AE463" s="71" t="s">
        <v>30</v>
      </c>
      <c r="AF463" s="71" t="s">
        <v>31</v>
      </c>
      <c r="AG463" s="71" t="s">
        <v>34</v>
      </c>
      <c r="AH463" s="103"/>
      <c r="AI463" s="71" t="s">
        <v>579</v>
      </c>
      <c r="AJ463" s="103" t="s">
        <v>560</v>
      </c>
      <c r="AK463" s="103">
        <v>1</v>
      </c>
      <c r="AL463" s="554">
        <f>IF(AI463&lt;&gt;"",VLOOKUP(AI463,'DON GIA'!$M$1:$P$9,4,0),"")</f>
        <v>17000000</v>
      </c>
      <c r="AM463" s="554">
        <f t="shared" si="192"/>
        <v>17000000</v>
      </c>
      <c r="AN463" s="71"/>
      <c r="AO463" s="103"/>
      <c r="AP463" s="602" t="str">
        <f t="shared" si="187"/>
        <v/>
      </c>
      <c r="AQ463" s="59" t="s">
        <v>595</v>
      </c>
      <c r="AR463" s="59" t="s">
        <v>395</v>
      </c>
      <c r="AS463" s="629"/>
    </row>
    <row r="464" spans="1:45" ht="168.75" outlineLevel="2">
      <c r="A464" s="72">
        <f t="shared" si="193"/>
        <v>32</v>
      </c>
      <c r="B464" s="552" t="str">
        <f>IF(C464&lt;&gt;"",COUNTA($C$9:C464),"")</f>
        <v/>
      </c>
      <c r="C464" s="552"/>
      <c r="D464" s="71" t="s">
        <v>181</v>
      </c>
      <c r="E464" s="103"/>
      <c r="F464" s="103"/>
      <c r="G464" s="103"/>
      <c r="H464" s="103"/>
      <c r="I464" s="103"/>
      <c r="J464" s="103"/>
      <c r="K464" s="107"/>
      <c r="L464" s="105" t="s">
        <v>35</v>
      </c>
      <c r="M464" s="554" t="str">
        <f>IF(K464&lt;&gt;"",VLOOKUP(K464,'DON GIA'!$S$1:$U$19,3,0),"")</f>
        <v/>
      </c>
      <c r="N464" s="554" t="str">
        <f>IF(K464&lt;&gt;"",VLOOKUP(K464,'DON GIA'!$S$1:$V$19,4,0),"")</f>
        <v/>
      </c>
      <c r="O464" s="554" t="str">
        <f t="shared" si="188"/>
        <v/>
      </c>
      <c r="P464" s="554" t="str">
        <f t="shared" si="189"/>
        <v/>
      </c>
      <c r="Q464" s="71" t="s">
        <v>35</v>
      </c>
      <c r="R464" s="103"/>
      <c r="S464" s="103"/>
      <c r="T464" s="554" t="str">
        <f>IF(Q464&lt;&gt;"",VLOOKUP(Q464,'DON GIA'!$H$1:$K$103,4,0),"")</f>
        <v/>
      </c>
      <c r="U464" s="554" t="str">
        <f t="shared" si="190"/>
        <v/>
      </c>
      <c r="V464" s="554"/>
      <c r="W464" s="107" t="s">
        <v>1079</v>
      </c>
      <c r="X464" s="103" t="s">
        <v>27</v>
      </c>
      <c r="Y464" s="108">
        <v>102.85</v>
      </c>
      <c r="Z464" s="109">
        <v>58.74</v>
      </c>
      <c r="AA464" s="554">
        <f>IF(W464&lt;&gt;"",VLOOKUP(W464,'DON GIA'!$A$1:$D$346,4,0),"")</f>
        <v>109890</v>
      </c>
      <c r="AB464" s="554">
        <f t="shared" si="191"/>
        <v>11302186.5</v>
      </c>
      <c r="AC464" s="71"/>
      <c r="AD464" s="71"/>
      <c r="AE464" s="71"/>
      <c r="AF464" s="71"/>
      <c r="AG464" s="71"/>
      <c r="AH464" s="103"/>
      <c r="AI464" s="71"/>
      <c r="AJ464" s="103"/>
      <c r="AK464" s="103"/>
      <c r="AL464" s="554" t="str">
        <f>IF(AI464&lt;&gt;"",VLOOKUP(AI464,'DON GIA'!$M$1:$P$9,4,0),"")</f>
        <v/>
      </c>
      <c r="AM464" s="554" t="str">
        <f t="shared" si="192"/>
        <v/>
      </c>
      <c r="AN464" s="71"/>
      <c r="AO464" s="103"/>
      <c r="AP464" s="602" t="str">
        <f t="shared" si="187"/>
        <v/>
      </c>
      <c r="AQ464" s="107" t="s">
        <v>596</v>
      </c>
      <c r="AR464" s="107" t="s">
        <v>1949</v>
      </c>
      <c r="AS464" s="593"/>
    </row>
    <row r="465" spans="1:45" ht="93.75" outlineLevel="2">
      <c r="A465" s="72">
        <f t="shared" si="193"/>
        <v>32</v>
      </c>
      <c r="B465" s="552" t="str">
        <f>IF(C465&lt;&gt;"",COUNTA($C$9:C465),"")</f>
        <v/>
      </c>
      <c r="C465" s="552"/>
      <c r="D465" s="71" t="s">
        <v>182</v>
      </c>
      <c r="E465" s="103"/>
      <c r="F465" s="103"/>
      <c r="G465" s="103"/>
      <c r="H465" s="103"/>
      <c r="I465" s="103"/>
      <c r="J465" s="103"/>
      <c r="K465" s="107"/>
      <c r="L465" s="105" t="s">
        <v>35</v>
      </c>
      <c r="M465" s="554" t="str">
        <f>IF(K465&lt;&gt;"",VLOOKUP(K465,'DON GIA'!$S$1:$U$19,3,0),"")</f>
        <v/>
      </c>
      <c r="N465" s="554" t="str">
        <f>IF(K465&lt;&gt;"",VLOOKUP(K465,'DON GIA'!$S$1:$V$19,4,0),"")</f>
        <v/>
      </c>
      <c r="O465" s="554" t="str">
        <f t="shared" si="188"/>
        <v/>
      </c>
      <c r="P465" s="554" t="str">
        <f t="shared" si="189"/>
        <v/>
      </c>
      <c r="Q465" s="71" t="s">
        <v>35</v>
      </c>
      <c r="R465" s="103"/>
      <c r="S465" s="103"/>
      <c r="T465" s="554" t="str">
        <f>IF(Q465&lt;&gt;"",VLOOKUP(Q465,'DON GIA'!$H$1:$K$103,4,0),"")</f>
        <v/>
      </c>
      <c r="U465" s="554" t="str">
        <f t="shared" si="190"/>
        <v/>
      </c>
      <c r="V465" s="554"/>
      <c r="W465" s="107" t="s">
        <v>1082</v>
      </c>
      <c r="X465" s="103" t="s">
        <v>38</v>
      </c>
      <c r="Y465" s="108">
        <v>0.32</v>
      </c>
      <c r="Z465" s="109"/>
      <c r="AA465" s="554">
        <f>IF(W465&lt;&gt;"",VLOOKUP(W465,'DON GIA'!$A$1:$D$346,4,0),"")</f>
        <v>2523428</v>
      </c>
      <c r="AB465" s="554">
        <f t="shared" si="191"/>
        <v>807496.96</v>
      </c>
      <c r="AC465" s="71"/>
      <c r="AD465" s="71"/>
      <c r="AE465" s="71"/>
      <c r="AF465" s="71"/>
      <c r="AG465" s="71"/>
      <c r="AH465" s="103"/>
      <c r="AI465" s="71"/>
      <c r="AJ465" s="103"/>
      <c r="AK465" s="103"/>
      <c r="AL465" s="554" t="str">
        <f>IF(AI465&lt;&gt;"",VLOOKUP(AI465,'DON GIA'!$M$1:$P$9,4,0),"")</f>
        <v/>
      </c>
      <c r="AM465" s="554" t="str">
        <f t="shared" si="192"/>
        <v/>
      </c>
      <c r="AN465" s="71"/>
      <c r="AO465" s="103"/>
      <c r="AP465" s="602" t="str">
        <f t="shared" si="187"/>
        <v/>
      </c>
      <c r="AQ465" s="59" t="s">
        <v>631</v>
      </c>
      <c r="AR465" s="59" t="s">
        <v>1950</v>
      </c>
      <c r="AS465" s="629"/>
    </row>
    <row r="466" spans="1:45" ht="37.5" outlineLevel="2">
      <c r="A466" s="72">
        <f t="shared" si="193"/>
        <v>32</v>
      </c>
      <c r="B466" s="552" t="str">
        <f>IF(C466&lt;&gt;"",COUNTA($C$9:C466),"")</f>
        <v/>
      </c>
      <c r="C466" s="552"/>
      <c r="D466" s="71"/>
      <c r="E466" s="103"/>
      <c r="F466" s="103"/>
      <c r="G466" s="103"/>
      <c r="H466" s="103"/>
      <c r="I466" s="103"/>
      <c r="J466" s="103"/>
      <c r="K466" s="107"/>
      <c r="L466" s="105" t="s">
        <v>35</v>
      </c>
      <c r="M466" s="554" t="str">
        <f>IF(K466&lt;&gt;"",VLOOKUP(K466,'DON GIA'!$S$1:$U$19,3,0),"")</f>
        <v/>
      </c>
      <c r="N466" s="554" t="str">
        <f>IF(K466&lt;&gt;"",VLOOKUP(K466,'DON GIA'!$S$1:$V$19,4,0),"")</f>
        <v/>
      </c>
      <c r="O466" s="554" t="str">
        <f t="shared" si="188"/>
        <v/>
      </c>
      <c r="P466" s="554" t="str">
        <f t="shared" si="189"/>
        <v/>
      </c>
      <c r="Q466" s="71" t="s">
        <v>35</v>
      </c>
      <c r="R466" s="103"/>
      <c r="S466" s="103"/>
      <c r="T466" s="554" t="str">
        <f>IF(Q466&lt;&gt;"",VLOOKUP(Q466,'DON GIA'!$H$1:$K$103,4,0),"")</f>
        <v/>
      </c>
      <c r="U466" s="554" t="str">
        <f t="shared" si="190"/>
        <v/>
      </c>
      <c r="V466" s="554"/>
      <c r="W466" s="107" t="s">
        <v>1095</v>
      </c>
      <c r="X466" s="103" t="s">
        <v>27</v>
      </c>
      <c r="Y466" s="108">
        <v>0.96</v>
      </c>
      <c r="Z466" s="109"/>
      <c r="AA466" s="554">
        <f>IF(W466&lt;&gt;"",VLOOKUP(W466,'DON GIA'!$A$1:$D$346,4,0),"")</f>
        <v>292949</v>
      </c>
      <c r="AB466" s="554">
        <f t="shared" si="191"/>
        <v>281231.03999999998</v>
      </c>
      <c r="AC466" s="71"/>
      <c r="AD466" s="71"/>
      <c r="AE466" s="71"/>
      <c r="AF466" s="71"/>
      <c r="AG466" s="71"/>
      <c r="AH466" s="103"/>
      <c r="AI466" s="71"/>
      <c r="AJ466" s="103"/>
      <c r="AK466" s="103"/>
      <c r="AL466" s="554" t="str">
        <f>IF(AI466&lt;&gt;"",VLOOKUP(AI466,'DON GIA'!$M$1:$P$9,4,0),"")</f>
        <v/>
      </c>
      <c r="AM466" s="554" t="str">
        <f t="shared" si="192"/>
        <v/>
      </c>
      <c r="AN466" s="71"/>
      <c r="AO466" s="103"/>
      <c r="AP466" s="602" t="str">
        <f t="shared" si="187"/>
        <v/>
      </c>
      <c r="AQ466" s="59" t="s">
        <v>1966</v>
      </c>
      <c r="AR466" s="59"/>
      <c r="AS466" s="629"/>
    </row>
    <row r="467" spans="1:45" outlineLevel="2">
      <c r="A467" s="72">
        <f t="shared" si="193"/>
        <v>32</v>
      </c>
      <c r="B467" s="552" t="str">
        <f>IF(C467&lt;&gt;"",COUNTA($C$9:C467),"")</f>
        <v/>
      </c>
      <c r="C467" s="552"/>
      <c r="D467" s="71"/>
      <c r="E467" s="103"/>
      <c r="F467" s="103"/>
      <c r="G467" s="103"/>
      <c r="H467" s="103"/>
      <c r="I467" s="103"/>
      <c r="J467" s="103"/>
      <c r="K467" s="107"/>
      <c r="L467" s="105" t="s">
        <v>35</v>
      </c>
      <c r="M467" s="554" t="str">
        <f>IF(K467&lt;&gt;"",VLOOKUP(K467,'DON GIA'!$S$1:$U$19,3,0),"")</f>
        <v/>
      </c>
      <c r="N467" s="554" t="str">
        <f>IF(K467&lt;&gt;"",VLOOKUP(K467,'DON GIA'!$S$1:$V$19,4,0),"")</f>
        <v/>
      </c>
      <c r="O467" s="554" t="str">
        <f t="shared" si="188"/>
        <v/>
      </c>
      <c r="P467" s="554" t="str">
        <f t="shared" si="189"/>
        <v/>
      </c>
      <c r="Q467" s="71" t="s">
        <v>35</v>
      </c>
      <c r="R467" s="103"/>
      <c r="S467" s="103"/>
      <c r="T467" s="554" t="str">
        <f>IF(Q467&lt;&gt;"",VLOOKUP(Q467,'DON GIA'!$H$1:$K$103,4,0),"")</f>
        <v/>
      </c>
      <c r="U467" s="554" t="str">
        <f t="shared" si="190"/>
        <v/>
      </c>
      <c r="V467" s="554"/>
      <c r="W467" s="107" t="s">
        <v>1083</v>
      </c>
      <c r="X467" s="103" t="s">
        <v>27</v>
      </c>
      <c r="Y467" s="108">
        <v>5.2</v>
      </c>
      <c r="Z467" s="109"/>
      <c r="AA467" s="554">
        <f>IF(W467&lt;&gt;"",VLOOKUP(W467,'DON GIA'!$A$1:$D$346,4,0),"")</f>
        <v>282038</v>
      </c>
      <c r="AB467" s="554">
        <f t="shared" si="191"/>
        <v>1466597.6</v>
      </c>
      <c r="AC467" s="71"/>
      <c r="AD467" s="71"/>
      <c r="AE467" s="71"/>
      <c r="AF467" s="71"/>
      <c r="AG467" s="71"/>
      <c r="AH467" s="103"/>
      <c r="AI467" s="71"/>
      <c r="AJ467" s="103"/>
      <c r="AK467" s="103"/>
      <c r="AL467" s="554" t="str">
        <f>IF(AI467&lt;&gt;"",VLOOKUP(AI467,'DON GIA'!$M$1:$P$9,4,0),"")</f>
        <v/>
      </c>
      <c r="AM467" s="554" t="str">
        <f t="shared" si="192"/>
        <v/>
      </c>
      <c r="AN467" s="71"/>
      <c r="AO467" s="103"/>
      <c r="AP467" s="602" t="str">
        <f t="shared" si="187"/>
        <v/>
      </c>
      <c r="AQ467" s="107" t="s">
        <v>418</v>
      </c>
      <c r="AR467" s="107"/>
      <c r="AS467" s="593"/>
    </row>
    <row r="468" spans="1:45" ht="37.5" outlineLevel="2">
      <c r="A468" s="72">
        <f t="shared" si="193"/>
        <v>32</v>
      </c>
      <c r="B468" s="552" t="str">
        <f>IF(C468&lt;&gt;"",COUNTA($C$9:C468),"")</f>
        <v/>
      </c>
      <c r="C468" s="552"/>
      <c r="D468" s="71"/>
      <c r="E468" s="103"/>
      <c r="F468" s="103"/>
      <c r="G468" s="103"/>
      <c r="H468" s="103"/>
      <c r="I468" s="103"/>
      <c r="J468" s="103"/>
      <c r="K468" s="107"/>
      <c r="L468" s="105" t="s">
        <v>35</v>
      </c>
      <c r="M468" s="554" t="str">
        <f>IF(K468&lt;&gt;"",VLOOKUP(K468,'DON GIA'!$S$1:$U$19,3,0),"")</f>
        <v/>
      </c>
      <c r="N468" s="554" t="str">
        <f>IF(K468&lt;&gt;"",VLOOKUP(K468,'DON GIA'!$S$1:$V$19,4,0),"")</f>
        <v/>
      </c>
      <c r="O468" s="554" t="str">
        <f t="shared" si="188"/>
        <v/>
      </c>
      <c r="P468" s="554" t="str">
        <f t="shared" si="189"/>
        <v/>
      </c>
      <c r="Q468" s="71" t="s">
        <v>35</v>
      </c>
      <c r="R468" s="103"/>
      <c r="S468" s="103"/>
      <c r="T468" s="554" t="str">
        <f>IF(Q468&lt;&gt;"",VLOOKUP(Q468,'DON GIA'!$H$1:$K$103,4,0),"")</f>
        <v/>
      </c>
      <c r="U468" s="554" t="str">
        <f t="shared" si="190"/>
        <v/>
      </c>
      <c r="V468" s="554"/>
      <c r="W468" s="107" t="s">
        <v>1049</v>
      </c>
      <c r="X468" s="103" t="s">
        <v>42</v>
      </c>
      <c r="Y468" s="108">
        <v>1</v>
      </c>
      <c r="Z468" s="109"/>
      <c r="AA468" s="554">
        <f>IF(W468&lt;&gt;"",VLOOKUP(W468,'DON GIA'!$A$1:$D$346,4,0),"")</f>
        <v>3793079</v>
      </c>
      <c r="AB468" s="554">
        <f t="shared" si="191"/>
        <v>3793079</v>
      </c>
      <c r="AC468" s="71"/>
      <c r="AD468" s="71"/>
      <c r="AE468" s="71"/>
      <c r="AF468" s="71"/>
      <c r="AG468" s="71"/>
      <c r="AH468" s="103"/>
      <c r="AI468" s="71"/>
      <c r="AJ468" s="103"/>
      <c r="AK468" s="103"/>
      <c r="AL468" s="554" t="str">
        <f>IF(AI468&lt;&gt;"",VLOOKUP(AI468,'DON GIA'!$M$1:$P$9,4,0),"")</f>
        <v/>
      </c>
      <c r="AM468" s="554" t="str">
        <f t="shared" si="192"/>
        <v/>
      </c>
      <c r="AN468" s="71"/>
      <c r="AO468" s="103"/>
      <c r="AP468" s="602" t="str">
        <f t="shared" si="187"/>
        <v/>
      </c>
      <c r="AQ468" s="107"/>
      <c r="AR468" s="107"/>
      <c r="AS468" s="593"/>
    </row>
    <row r="469" spans="1:45" outlineLevel="2">
      <c r="A469" s="72">
        <f t="shared" si="193"/>
        <v>32</v>
      </c>
      <c r="B469" s="552" t="str">
        <f>IF(C469&lt;&gt;"",COUNTA($C$9:C469),"")</f>
        <v/>
      </c>
      <c r="C469" s="552"/>
      <c r="D469" s="71"/>
      <c r="E469" s="103"/>
      <c r="F469" s="103"/>
      <c r="G469" s="103"/>
      <c r="H469" s="103"/>
      <c r="I469" s="103"/>
      <c r="J469" s="103"/>
      <c r="K469" s="107"/>
      <c r="L469" s="105" t="s">
        <v>35</v>
      </c>
      <c r="M469" s="554" t="str">
        <f>IF(K469&lt;&gt;"",VLOOKUP(K469,'DON GIA'!$S$1:$U$19,3,0),"")</f>
        <v/>
      </c>
      <c r="N469" s="554" t="str">
        <f>IF(K469&lt;&gt;"",VLOOKUP(K469,'DON GIA'!$S$1:$V$19,4,0),"")</f>
        <v/>
      </c>
      <c r="O469" s="554" t="str">
        <f t="shared" si="188"/>
        <v/>
      </c>
      <c r="P469" s="554" t="str">
        <f t="shared" si="189"/>
        <v/>
      </c>
      <c r="Q469" s="71" t="s">
        <v>35</v>
      </c>
      <c r="R469" s="103"/>
      <c r="S469" s="103"/>
      <c r="T469" s="554" t="str">
        <f>IF(Q469&lt;&gt;"",VLOOKUP(Q469,'DON GIA'!$H$1:$K$103,4,0),"")</f>
        <v/>
      </c>
      <c r="U469" s="554" t="str">
        <f t="shared" si="190"/>
        <v/>
      </c>
      <c r="V469" s="554"/>
      <c r="W469" s="107" t="s">
        <v>35</v>
      </c>
      <c r="X469" s="103"/>
      <c r="Y469" s="108"/>
      <c r="Z469" s="109"/>
      <c r="AA469" s="554" t="str">
        <f>IF(W469&lt;&gt;"",VLOOKUP(W469,'DON GIA'!$A$1:$D$346,4,0),"")</f>
        <v/>
      </c>
      <c r="AB469" s="554" t="str">
        <f t="shared" si="191"/>
        <v/>
      </c>
      <c r="AC469" s="71"/>
      <c r="AD469" s="71"/>
      <c r="AE469" s="71"/>
      <c r="AF469" s="71"/>
      <c r="AG469" s="71"/>
      <c r="AH469" s="103"/>
      <c r="AI469" s="71"/>
      <c r="AJ469" s="103"/>
      <c r="AK469" s="103"/>
      <c r="AL469" s="554" t="str">
        <f>IF(AI469&lt;&gt;"",VLOOKUP(AI469,'DON GIA'!$M$1:$P$9,4,0),"")</f>
        <v/>
      </c>
      <c r="AM469" s="554" t="str">
        <f t="shared" si="192"/>
        <v/>
      </c>
      <c r="AN469" s="71"/>
      <c r="AO469" s="103"/>
      <c r="AP469" s="602" t="str">
        <f t="shared" si="187"/>
        <v/>
      </c>
      <c r="AQ469" s="107"/>
      <c r="AR469" s="107"/>
      <c r="AS469" s="593"/>
    </row>
    <row r="470" spans="1:45" outlineLevel="1">
      <c r="A470" s="84" t="s">
        <v>2127</v>
      </c>
      <c r="B470" s="552"/>
      <c r="C470" s="552"/>
      <c r="D470" s="61"/>
      <c r="E470" s="162"/>
      <c r="F470" s="103"/>
      <c r="G470" s="162"/>
      <c r="H470" s="162"/>
      <c r="I470" s="162"/>
      <c r="J470" s="162"/>
      <c r="K470" s="129"/>
      <c r="L470" s="167">
        <f>SUBTOTAL(9,L471:L481)</f>
        <v>94.7</v>
      </c>
      <c r="M470" s="553"/>
      <c r="N470" s="553"/>
      <c r="O470" s="553">
        <f>SUBTOTAL(9,O471:O481)</f>
        <v>159001300</v>
      </c>
      <c r="P470" s="553">
        <f>SUBTOTAL(9,P471:P481)</f>
        <v>0</v>
      </c>
      <c r="Q470" s="61"/>
      <c r="R470" s="162"/>
      <c r="S470" s="162">
        <f>SUBTOTAL(9,S471:S481)</f>
        <v>0</v>
      </c>
      <c r="T470" s="553"/>
      <c r="U470" s="553">
        <f>SUBTOTAL(9,U471:U481)</f>
        <v>0</v>
      </c>
      <c r="V470" s="553"/>
      <c r="W470" s="129"/>
      <c r="X470" s="162"/>
      <c r="Y470" s="169">
        <f>SUBTOTAL(9,Y471:Y481)</f>
        <v>184.53</v>
      </c>
      <c r="Z470" s="170">
        <f>SUBTOTAL(9,Z471:Z481)</f>
        <v>32.58</v>
      </c>
      <c r="AA470" s="553"/>
      <c r="AB470" s="553">
        <f>SUBTOTAL(9,AB471:AB481)</f>
        <v>522812131.39000005</v>
      </c>
      <c r="AC470" s="71"/>
      <c r="AD470" s="71"/>
      <c r="AE470" s="71"/>
      <c r="AF470" s="71"/>
      <c r="AG470" s="71"/>
      <c r="AH470" s="103"/>
      <c r="AI470" s="61"/>
      <c r="AJ470" s="162"/>
      <c r="AK470" s="162">
        <f>SUBTOTAL(9,AK471:AK481)</f>
        <v>6</v>
      </c>
      <c r="AL470" s="553"/>
      <c r="AM470" s="553">
        <f>SUBTOTAL(9,AM471:AM481)</f>
        <v>45239800</v>
      </c>
      <c r="AN470" s="61"/>
      <c r="AO470" s="162">
        <f>SUBTOTAL(9,AO471:AO481)</f>
        <v>1</v>
      </c>
      <c r="AP470" s="602">
        <f t="shared" si="187"/>
        <v>727053231.3900001</v>
      </c>
      <c r="AQ470" s="111"/>
      <c r="AR470" s="111"/>
      <c r="AS470" s="628"/>
    </row>
    <row r="471" spans="1:45" ht="56.25" outlineLevel="2">
      <c r="A471" s="72">
        <f>IF(B471&lt;&gt;"",B471,A469)</f>
        <v>33</v>
      </c>
      <c r="B471" s="552">
        <f>IF(C471&lt;&gt;"",COUNTA($C$9:C471),"")</f>
        <v>33</v>
      </c>
      <c r="C471" s="552">
        <v>421</v>
      </c>
      <c r="D471" s="61" t="s">
        <v>183</v>
      </c>
      <c r="E471" s="103">
        <v>5</v>
      </c>
      <c r="F471" s="103"/>
      <c r="G471" s="103">
        <v>245</v>
      </c>
      <c r="H471" s="103">
        <v>7</v>
      </c>
      <c r="I471" s="103">
        <v>396</v>
      </c>
      <c r="J471" s="103" t="s">
        <v>169</v>
      </c>
      <c r="K471" s="107" t="s">
        <v>973</v>
      </c>
      <c r="L471" s="105">
        <v>94.7</v>
      </c>
      <c r="M471" s="554">
        <f>IF(K471&lt;&gt;"",VLOOKUP(K471,'DON GIA'!$S$1:$U$19,3,0),"")</f>
        <v>1679000</v>
      </c>
      <c r="N471" s="554">
        <f>IF(K471&lt;&gt;"",VLOOKUP(K471,'DON GIA'!$S$1:$V$19,4,0),"")</f>
        <v>0</v>
      </c>
      <c r="O471" s="554">
        <f t="shared" ref="O471:O481" si="194">IF(K471&lt;&gt;"",L471*M471,"")</f>
        <v>159001300</v>
      </c>
      <c r="P471" s="554">
        <f t="shared" ref="P471:P481" si="195">IF(K471&lt;&gt;"",L471*N471,"")</f>
        <v>0</v>
      </c>
      <c r="Q471" s="71" t="s">
        <v>35</v>
      </c>
      <c r="R471" s="103"/>
      <c r="S471" s="103"/>
      <c r="T471" s="554" t="str">
        <f>IF(Q471&lt;&gt;"",VLOOKUP(Q471,'DON GIA'!$H$1:$K$103,4,0),"")</f>
        <v/>
      </c>
      <c r="U471" s="554" t="str">
        <f t="shared" ref="U471:U481" si="196">IF(Q471&lt;&gt;"",IF(ISNUMBER(T471),S471*T471,""),"")</f>
        <v/>
      </c>
      <c r="V471" s="554" t="s">
        <v>2163</v>
      </c>
      <c r="W471" s="107" t="s">
        <v>1005</v>
      </c>
      <c r="X471" s="103" t="s">
        <v>27</v>
      </c>
      <c r="Y471" s="108">
        <v>66.37</v>
      </c>
      <c r="Z471" s="109">
        <v>16.29</v>
      </c>
      <c r="AA471" s="554">
        <f>IF(W471&lt;&gt;"",VLOOKUP(W471,'DON GIA'!$A$1:$D$346,4,0),"")</f>
        <v>5559129</v>
      </c>
      <c r="AB471" s="554">
        <f t="shared" ref="AB471:AB481" si="197">IF(W471&lt;&gt;"",IF(ISNUMBER(AA471),Y471*AA471,""),"")</f>
        <v>368959391.73000002</v>
      </c>
      <c r="AC471" s="71" t="s">
        <v>28</v>
      </c>
      <c r="AD471" s="71" t="s">
        <v>29</v>
      </c>
      <c r="AE471" s="71" t="s">
        <v>30</v>
      </c>
      <c r="AF471" s="71" t="s">
        <v>31</v>
      </c>
      <c r="AG471" s="71" t="s">
        <v>34</v>
      </c>
      <c r="AH471" s="103"/>
      <c r="AI471" s="71" t="s">
        <v>561</v>
      </c>
      <c r="AJ471" s="103" t="s">
        <v>409</v>
      </c>
      <c r="AK471" s="103">
        <v>5</v>
      </c>
      <c r="AL471" s="554">
        <f>IF(AI471&lt;&gt;"",VLOOKUP(AI471,'DON GIA'!$M$1:$P$9,4,0),"")</f>
        <v>6447960</v>
      </c>
      <c r="AM471" s="554">
        <f t="shared" ref="AM471:AM481" si="198">IF(AI471&lt;&gt;"",AK471*AL471,"")</f>
        <v>32239800</v>
      </c>
      <c r="AN471" s="71" t="s">
        <v>407</v>
      </c>
      <c r="AO471" s="103">
        <v>1</v>
      </c>
      <c r="AP471" s="602" t="str">
        <f t="shared" si="187"/>
        <v/>
      </c>
      <c r="AQ471" s="111" t="s">
        <v>632</v>
      </c>
      <c r="AR471" s="111" t="s">
        <v>1912</v>
      </c>
      <c r="AS471" s="628"/>
    </row>
    <row r="472" spans="1:45" ht="150" outlineLevel="2">
      <c r="A472" s="72">
        <f t="shared" ref="A472:A481" si="199">IF(B472&lt;&gt;"",B472,A471)</f>
        <v>33</v>
      </c>
      <c r="B472" s="552" t="str">
        <f>IF(C472&lt;&gt;"",COUNTA($C$9:C472),"")</f>
        <v/>
      </c>
      <c r="C472" s="552"/>
      <c r="D472" s="71" t="s">
        <v>184</v>
      </c>
      <c r="E472" s="103"/>
      <c r="F472" s="103"/>
      <c r="G472" s="103"/>
      <c r="H472" s="103"/>
      <c r="I472" s="103"/>
      <c r="J472" s="103"/>
      <c r="K472" s="107"/>
      <c r="L472" s="105" t="s">
        <v>35</v>
      </c>
      <c r="M472" s="554" t="str">
        <f>IF(K472&lt;&gt;"",VLOOKUP(K472,'DON GIA'!$S$1:$U$19,3,0),"")</f>
        <v/>
      </c>
      <c r="N472" s="554" t="str">
        <f>IF(K472&lt;&gt;"",VLOOKUP(K472,'DON GIA'!$S$1:$V$19,4,0),"")</f>
        <v/>
      </c>
      <c r="O472" s="554" t="str">
        <f t="shared" si="194"/>
        <v/>
      </c>
      <c r="P472" s="554" t="str">
        <f t="shared" si="195"/>
        <v/>
      </c>
      <c r="Q472" s="71" t="s">
        <v>35</v>
      </c>
      <c r="R472" s="103"/>
      <c r="S472" s="103"/>
      <c r="T472" s="554" t="str">
        <f>IF(Q472&lt;&gt;"",VLOOKUP(Q472,'DON GIA'!$H$1:$K$103,4,0),"")</f>
        <v/>
      </c>
      <c r="U472" s="554" t="str">
        <f t="shared" si="196"/>
        <v/>
      </c>
      <c r="V472" s="554"/>
      <c r="W472" s="107" t="s">
        <v>1099</v>
      </c>
      <c r="X472" s="103" t="s">
        <v>27</v>
      </c>
      <c r="Y472" s="108">
        <v>5.0999999999999996</v>
      </c>
      <c r="Z472" s="109"/>
      <c r="AA472" s="554">
        <f>IF(W472&lt;&gt;"",VLOOKUP(W472,'DON GIA'!$A$1:$D$346,4,0),"")</f>
        <v>5058826</v>
      </c>
      <c r="AB472" s="554">
        <f t="shared" si="197"/>
        <v>25800012.599999998</v>
      </c>
      <c r="AC472" s="71" t="s">
        <v>28</v>
      </c>
      <c r="AD472" s="71" t="s">
        <v>29</v>
      </c>
      <c r="AE472" s="71" t="s">
        <v>30</v>
      </c>
      <c r="AF472" s="71" t="s">
        <v>31</v>
      </c>
      <c r="AG472" s="71" t="s">
        <v>34</v>
      </c>
      <c r="AH472" s="103"/>
      <c r="AI472" s="71" t="s">
        <v>578</v>
      </c>
      <c r="AJ472" s="103" t="s">
        <v>560</v>
      </c>
      <c r="AK472" s="103">
        <v>1</v>
      </c>
      <c r="AL472" s="554">
        <f>IF(AI472&lt;&gt;"",VLOOKUP(AI472,'DON GIA'!$M$1:$P$9,4,0),"")</f>
        <v>13000000</v>
      </c>
      <c r="AM472" s="554">
        <f t="shared" si="198"/>
        <v>13000000</v>
      </c>
      <c r="AN472" s="71"/>
      <c r="AO472" s="103"/>
      <c r="AP472" s="602" t="str">
        <f t="shared" si="187"/>
        <v/>
      </c>
      <c r="AQ472" s="59" t="s">
        <v>597</v>
      </c>
      <c r="AR472" s="59" t="s">
        <v>395</v>
      </c>
      <c r="AS472" s="629"/>
    </row>
    <row r="473" spans="1:45" ht="187.5" outlineLevel="2">
      <c r="A473" s="72">
        <f t="shared" si="199"/>
        <v>33</v>
      </c>
      <c r="B473" s="552" t="str">
        <f>IF(C473&lt;&gt;"",COUNTA($C$9:C473),"")</f>
        <v/>
      </c>
      <c r="C473" s="552"/>
      <c r="D473" s="71" t="s">
        <v>39</v>
      </c>
      <c r="E473" s="103"/>
      <c r="F473" s="103"/>
      <c r="G473" s="103"/>
      <c r="H473" s="103"/>
      <c r="I473" s="103"/>
      <c r="J473" s="103"/>
      <c r="K473" s="107"/>
      <c r="L473" s="105" t="s">
        <v>35</v>
      </c>
      <c r="M473" s="554" t="str">
        <f>IF(K473&lt;&gt;"",VLOOKUP(K473,'DON GIA'!$S$1:$U$19,3,0),"")</f>
        <v/>
      </c>
      <c r="N473" s="554" t="str">
        <f>IF(K473&lt;&gt;"",VLOOKUP(K473,'DON GIA'!$S$1:$V$19,4,0),"")</f>
        <v/>
      </c>
      <c r="O473" s="554" t="str">
        <f t="shared" si="194"/>
        <v/>
      </c>
      <c r="P473" s="554" t="str">
        <f t="shared" si="195"/>
        <v/>
      </c>
      <c r="Q473" s="71" t="s">
        <v>35</v>
      </c>
      <c r="R473" s="103"/>
      <c r="S473" s="103"/>
      <c r="T473" s="554" t="str">
        <f>IF(Q473&lt;&gt;"",VLOOKUP(Q473,'DON GIA'!$H$1:$K$103,4,0),"")</f>
        <v/>
      </c>
      <c r="U473" s="554" t="str">
        <f t="shared" si="196"/>
        <v/>
      </c>
      <c r="V473" s="554"/>
      <c r="W473" s="107" t="s">
        <v>1005</v>
      </c>
      <c r="X473" s="103" t="s">
        <v>27</v>
      </c>
      <c r="Y473" s="108">
        <v>16.09</v>
      </c>
      <c r="Z473" s="109"/>
      <c r="AA473" s="554">
        <f>IF(W473&lt;&gt;"",VLOOKUP(W473,'DON GIA'!$A$1:$D$346,4,0),"")</f>
        <v>5559129</v>
      </c>
      <c r="AB473" s="554">
        <f t="shared" si="197"/>
        <v>89446385.609999999</v>
      </c>
      <c r="AC473" s="71" t="s">
        <v>28</v>
      </c>
      <c r="AD473" s="71" t="s">
        <v>29</v>
      </c>
      <c r="AE473" s="71" t="s">
        <v>30</v>
      </c>
      <c r="AF473" s="71" t="s">
        <v>31</v>
      </c>
      <c r="AG473" s="71" t="s">
        <v>34</v>
      </c>
      <c r="AH473" s="103"/>
      <c r="AI473" s="71"/>
      <c r="AJ473" s="103"/>
      <c r="AK473" s="103"/>
      <c r="AL473" s="554" t="str">
        <f>IF(AI473&lt;&gt;"",VLOOKUP(AI473,'DON GIA'!$M$1:$P$9,4,0),"")</f>
        <v/>
      </c>
      <c r="AM473" s="554" t="str">
        <f t="shared" si="198"/>
        <v/>
      </c>
      <c r="AN473" s="71"/>
      <c r="AO473" s="103"/>
      <c r="AP473" s="602" t="str">
        <f t="shared" si="187"/>
        <v/>
      </c>
      <c r="AQ473" s="107" t="s">
        <v>598</v>
      </c>
      <c r="AR473" s="107" t="s">
        <v>1949</v>
      </c>
      <c r="AS473" s="593"/>
    </row>
    <row r="474" spans="1:45" ht="93.75" outlineLevel="2">
      <c r="A474" s="72">
        <f t="shared" si="199"/>
        <v>33</v>
      </c>
      <c r="B474" s="552" t="str">
        <f>IF(C474&lt;&gt;"",COUNTA($C$9:C474),"")</f>
        <v/>
      </c>
      <c r="C474" s="552"/>
      <c r="D474" s="71" t="s">
        <v>185</v>
      </c>
      <c r="E474" s="103"/>
      <c r="F474" s="103"/>
      <c r="G474" s="103"/>
      <c r="H474" s="103"/>
      <c r="I474" s="103"/>
      <c r="J474" s="103"/>
      <c r="K474" s="107"/>
      <c r="L474" s="105" t="s">
        <v>35</v>
      </c>
      <c r="M474" s="554" t="str">
        <f>IF(K474&lt;&gt;"",VLOOKUP(K474,'DON GIA'!$S$1:$U$19,3,0),"")</f>
        <v/>
      </c>
      <c r="N474" s="554" t="str">
        <f>IF(K474&lt;&gt;"",VLOOKUP(K474,'DON GIA'!$S$1:$V$19,4,0),"")</f>
        <v/>
      </c>
      <c r="O474" s="554" t="str">
        <f t="shared" si="194"/>
        <v/>
      </c>
      <c r="P474" s="554" t="str">
        <f t="shared" si="195"/>
        <v/>
      </c>
      <c r="Q474" s="71" t="s">
        <v>35</v>
      </c>
      <c r="R474" s="103"/>
      <c r="S474" s="103"/>
      <c r="T474" s="554" t="str">
        <f>IF(Q474&lt;&gt;"",VLOOKUP(Q474,'DON GIA'!$H$1:$K$103,4,0),"")</f>
        <v/>
      </c>
      <c r="U474" s="554" t="str">
        <f t="shared" si="196"/>
        <v/>
      </c>
      <c r="V474" s="554"/>
      <c r="W474" s="107" t="s">
        <v>1100</v>
      </c>
      <c r="X474" s="103" t="s">
        <v>27</v>
      </c>
      <c r="Y474" s="108">
        <v>5.7</v>
      </c>
      <c r="Z474" s="109"/>
      <c r="AA474" s="554">
        <f>IF(W474&lt;&gt;"",VLOOKUP(W474,'DON GIA'!$A$1:$D$346,4,0),"")</f>
        <v>3362197</v>
      </c>
      <c r="AB474" s="554">
        <f t="shared" si="197"/>
        <v>19164522.900000002</v>
      </c>
      <c r="AC474" s="71" t="s">
        <v>28</v>
      </c>
      <c r="AD474" s="71" t="s">
        <v>29</v>
      </c>
      <c r="AE474" s="71" t="s">
        <v>30</v>
      </c>
      <c r="AF474" s="71" t="s">
        <v>31</v>
      </c>
      <c r="AG474" s="71" t="s">
        <v>34</v>
      </c>
      <c r="AH474" s="103"/>
      <c r="AI474" s="71"/>
      <c r="AJ474" s="103"/>
      <c r="AK474" s="103"/>
      <c r="AL474" s="554" t="str">
        <f>IF(AI474&lt;&gt;"",VLOOKUP(AI474,'DON GIA'!$M$1:$P$9,4,0),"")</f>
        <v/>
      </c>
      <c r="AM474" s="554" t="str">
        <f t="shared" si="198"/>
        <v/>
      </c>
      <c r="AN474" s="71"/>
      <c r="AO474" s="103"/>
      <c r="AP474" s="602" t="str">
        <f t="shared" si="187"/>
        <v/>
      </c>
      <c r="AQ474" s="59" t="s">
        <v>633</v>
      </c>
      <c r="AR474" s="59" t="s">
        <v>1950</v>
      </c>
      <c r="AS474" s="629"/>
    </row>
    <row r="475" spans="1:45" ht="33.75" outlineLevel="2">
      <c r="A475" s="72">
        <f t="shared" si="199"/>
        <v>33</v>
      </c>
      <c r="B475" s="552" t="str">
        <f>IF(C475&lt;&gt;"",COUNTA($C$9:C475),"")</f>
        <v/>
      </c>
      <c r="C475" s="552"/>
      <c r="D475" s="71"/>
      <c r="E475" s="103"/>
      <c r="F475" s="103"/>
      <c r="G475" s="103"/>
      <c r="H475" s="103"/>
      <c r="I475" s="103"/>
      <c r="J475" s="103"/>
      <c r="K475" s="107"/>
      <c r="L475" s="105" t="s">
        <v>35</v>
      </c>
      <c r="M475" s="554" t="str">
        <f>IF(K475&lt;&gt;"",VLOOKUP(K475,'DON GIA'!$S$1:$U$19,3,0),"")</f>
        <v/>
      </c>
      <c r="N475" s="554" t="str">
        <f>IF(K475&lt;&gt;"",VLOOKUP(K475,'DON GIA'!$S$1:$V$19,4,0),"")</f>
        <v/>
      </c>
      <c r="O475" s="554" t="str">
        <f t="shared" si="194"/>
        <v/>
      </c>
      <c r="P475" s="554" t="str">
        <f t="shared" si="195"/>
        <v/>
      </c>
      <c r="Q475" s="71" t="s">
        <v>35</v>
      </c>
      <c r="R475" s="103"/>
      <c r="S475" s="103"/>
      <c r="T475" s="554" t="str">
        <f>IF(Q475&lt;&gt;"",VLOOKUP(Q475,'DON GIA'!$H$1:$K$103,4,0),"")</f>
        <v/>
      </c>
      <c r="U475" s="554" t="str">
        <f t="shared" si="196"/>
        <v/>
      </c>
      <c r="V475" s="554"/>
      <c r="W475" s="107" t="s">
        <v>1091</v>
      </c>
      <c r="X475" s="103" t="s">
        <v>27</v>
      </c>
      <c r="Y475" s="108">
        <v>77.17</v>
      </c>
      <c r="Z475" s="109">
        <v>16.29</v>
      </c>
      <c r="AA475" s="554">
        <f>IF(W475&lt;&gt;"",VLOOKUP(W475,'DON GIA'!$A$1:$D$346,4,0),"")</f>
        <v>161275</v>
      </c>
      <c r="AB475" s="554">
        <f t="shared" si="197"/>
        <v>12445591.75</v>
      </c>
      <c r="AC475" s="71"/>
      <c r="AD475" s="71"/>
      <c r="AE475" s="71"/>
      <c r="AF475" s="71"/>
      <c r="AG475" s="71"/>
      <c r="AH475" s="103"/>
      <c r="AI475" s="71"/>
      <c r="AJ475" s="103"/>
      <c r="AK475" s="103"/>
      <c r="AL475" s="554" t="str">
        <f>IF(AI475&lt;&gt;"",VLOOKUP(AI475,'DON GIA'!$M$1:$P$9,4,0),"")</f>
        <v/>
      </c>
      <c r="AM475" s="554" t="str">
        <f t="shared" si="198"/>
        <v/>
      </c>
      <c r="AN475" s="71"/>
      <c r="AO475" s="103"/>
      <c r="AP475" s="602" t="str">
        <f t="shared" si="187"/>
        <v/>
      </c>
      <c r="AQ475" s="584" t="s">
        <v>1967</v>
      </c>
      <c r="AR475" s="584"/>
      <c r="AS475" s="631"/>
    </row>
    <row r="476" spans="1:45" outlineLevel="2">
      <c r="A476" s="72">
        <f t="shared" si="199"/>
        <v>33</v>
      </c>
      <c r="B476" s="552" t="str">
        <f>IF(C476&lt;&gt;"",COUNTA($C$9:C476),"")</f>
        <v/>
      </c>
      <c r="C476" s="552"/>
      <c r="D476" s="71"/>
      <c r="E476" s="103"/>
      <c r="F476" s="103"/>
      <c r="G476" s="103"/>
      <c r="H476" s="103"/>
      <c r="I476" s="103"/>
      <c r="J476" s="103"/>
      <c r="K476" s="107"/>
      <c r="L476" s="105" t="s">
        <v>35</v>
      </c>
      <c r="M476" s="554" t="str">
        <f>IF(K476&lt;&gt;"",VLOOKUP(K476,'DON GIA'!$S$1:$U$19,3,0),"")</f>
        <v/>
      </c>
      <c r="N476" s="554" t="str">
        <f>IF(K476&lt;&gt;"",VLOOKUP(K476,'DON GIA'!$S$1:$V$19,4,0),"")</f>
        <v/>
      </c>
      <c r="O476" s="554" t="str">
        <f t="shared" si="194"/>
        <v/>
      </c>
      <c r="P476" s="554" t="str">
        <f t="shared" si="195"/>
        <v/>
      </c>
      <c r="Q476" s="71" t="s">
        <v>35</v>
      </c>
      <c r="R476" s="103"/>
      <c r="S476" s="103"/>
      <c r="T476" s="554" t="str">
        <f>IF(Q476&lt;&gt;"",VLOOKUP(Q476,'DON GIA'!$H$1:$K$103,4,0),"")</f>
        <v/>
      </c>
      <c r="U476" s="554" t="str">
        <f t="shared" si="196"/>
        <v/>
      </c>
      <c r="V476" s="554"/>
      <c r="W476" s="107" t="s">
        <v>1085</v>
      </c>
      <c r="X476" s="103" t="s">
        <v>27</v>
      </c>
      <c r="Y476" s="108">
        <v>5.6</v>
      </c>
      <c r="Z476" s="109"/>
      <c r="AA476" s="554">
        <f>IF(W476&lt;&gt;"",VLOOKUP(W476,'DON GIA'!$A$1:$D$346,4,0),"")</f>
        <v>282038</v>
      </c>
      <c r="AB476" s="554">
        <f t="shared" si="197"/>
        <v>1579412.7999999998</v>
      </c>
      <c r="AC476" s="71"/>
      <c r="AD476" s="71"/>
      <c r="AE476" s="71"/>
      <c r="AF476" s="71"/>
      <c r="AG476" s="71"/>
      <c r="AH476" s="103"/>
      <c r="AI476" s="71"/>
      <c r="AJ476" s="103"/>
      <c r="AK476" s="103"/>
      <c r="AL476" s="554" t="str">
        <f>IF(AI476&lt;&gt;"",VLOOKUP(AI476,'DON GIA'!$M$1:$P$9,4,0),"")</f>
        <v/>
      </c>
      <c r="AM476" s="554" t="str">
        <f t="shared" si="198"/>
        <v/>
      </c>
      <c r="AN476" s="71"/>
      <c r="AO476" s="103"/>
      <c r="AP476" s="602" t="str">
        <f t="shared" si="187"/>
        <v/>
      </c>
      <c r="AQ476" s="107" t="s">
        <v>419</v>
      </c>
      <c r="AR476" s="107"/>
      <c r="AS476" s="593"/>
    </row>
    <row r="477" spans="1:45" ht="37.5" outlineLevel="2">
      <c r="A477" s="72">
        <f t="shared" si="199"/>
        <v>33</v>
      </c>
      <c r="B477" s="552" t="str">
        <f>IF(C477&lt;&gt;"",COUNTA($C$9:C477),"")</f>
        <v/>
      </c>
      <c r="C477" s="552"/>
      <c r="D477" s="71"/>
      <c r="E477" s="103"/>
      <c r="F477" s="103"/>
      <c r="G477" s="103"/>
      <c r="H477" s="103"/>
      <c r="I477" s="103"/>
      <c r="J477" s="103"/>
      <c r="K477" s="107"/>
      <c r="L477" s="105" t="s">
        <v>35</v>
      </c>
      <c r="M477" s="554" t="str">
        <f>IF(K477&lt;&gt;"",VLOOKUP(K477,'DON GIA'!$S$1:$U$19,3,0),"")</f>
        <v/>
      </c>
      <c r="N477" s="554" t="str">
        <f>IF(K477&lt;&gt;"",VLOOKUP(K477,'DON GIA'!$S$1:$V$19,4,0),"")</f>
        <v/>
      </c>
      <c r="O477" s="554" t="str">
        <f t="shared" si="194"/>
        <v/>
      </c>
      <c r="P477" s="554" t="str">
        <f t="shared" si="195"/>
        <v/>
      </c>
      <c r="Q477" s="71" t="s">
        <v>35</v>
      </c>
      <c r="R477" s="103"/>
      <c r="S477" s="103"/>
      <c r="T477" s="554" t="str">
        <f>IF(Q477&lt;&gt;"",VLOOKUP(Q477,'DON GIA'!$H$1:$K$103,4,0),"")</f>
        <v/>
      </c>
      <c r="U477" s="554" t="str">
        <f t="shared" si="196"/>
        <v/>
      </c>
      <c r="V477" s="554"/>
      <c r="W477" s="107" t="s">
        <v>1101</v>
      </c>
      <c r="X477" s="103" t="s">
        <v>27</v>
      </c>
      <c r="Y477" s="108">
        <v>7.5</v>
      </c>
      <c r="Z477" s="109"/>
      <c r="AA477" s="554">
        <f>IF(W477&lt;&gt;"",VLOOKUP(W477,'DON GIA'!$A$1:$D$346,4,0),"")</f>
        <v>216498</v>
      </c>
      <c r="AB477" s="554">
        <f t="shared" si="197"/>
        <v>1623735</v>
      </c>
      <c r="AC477" s="71"/>
      <c r="AD477" s="71"/>
      <c r="AE477" s="71"/>
      <c r="AF477" s="71"/>
      <c r="AG477" s="71"/>
      <c r="AH477" s="103"/>
      <c r="AI477" s="71"/>
      <c r="AJ477" s="103"/>
      <c r="AK477" s="103"/>
      <c r="AL477" s="554" t="str">
        <f>IF(AI477&lt;&gt;"",VLOOKUP(AI477,'DON GIA'!$M$1:$P$9,4,0),"")</f>
        <v/>
      </c>
      <c r="AM477" s="554" t="str">
        <f t="shared" si="198"/>
        <v/>
      </c>
      <c r="AN477" s="71"/>
      <c r="AO477" s="103"/>
      <c r="AP477" s="602" t="str">
        <f t="shared" si="187"/>
        <v/>
      </c>
      <c r="AQ477" s="107"/>
      <c r="AR477" s="107"/>
      <c r="AS477" s="593"/>
    </row>
    <row r="478" spans="1:45" ht="37.5" outlineLevel="2">
      <c r="A478" s="72">
        <f t="shared" si="199"/>
        <v>33</v>
      </c>
      <c r="B478" s="552" t="str">
        <f>IF(C478&lt;&gt;"",COUNTA($C$9:C478),"")</f>
        <v/>
      </c>
      <c r="C478" s="552"/>
      <c r="D478" s="71"/>
      <c r="E478" s="103"/>
      <c r="F478" s="103"/>
      <c r="G478" s="103"/>
      <c r="H478" s="103"/>
      <c r="I478" s="103"/>
      <c r="J478" s="103"/>
      <c r="K478" s="107"/>
      <c r="L478" s="105" t="s">
        <v>35</v>
      </c>
      <c r="M478" s="554" t="str">
        <f>IF(K478&lt;&gt;"",VLOOKUP(K478,'DON GIA'!$S$1:$U$19,3,0),"")</f>
        <v/>
      </c>
      <c r="N478" s="554" t="str">
        <f>IF(K478&lt;&gt;"",VLOOKUP(K478,'DON GIA'!$S$1:$V$19,4,0),"")</f>
        <v/>
      </c>
      <c r="O478" s="554" t="str">
        <f t="shared" si="194"/>
        <v/>
      </c>
      <c r="P478" s="554" t="str">
        <f t="shared" si="195"/>
        <v/>
      </c>
      <c r="Q478" s="71" t="s">
        <v>35</v>
      </c>
      <c r="R478" s="103"/>
      <c r="S478" s="103"/>
      <c r="T478" s="554" t="str">
        <f>IF(Q478&lt;&gt;"",VLOOKUP(Q478,'DON GIA'!$H$1:$K$103,4,0),"")</f>
        <v/>
      </c>
      <c r="U478" s="554" t="str">
        <f t="shared" si="196"/>
        <v/>
      </c>
      <c r="V478" s="554"/>
      <c r="W478" s="107" t="s">
        <v>1049</v>
      </c>
      <c r="X478" s="103" t="s">
        <v>42</v>
      </c>
      <c r="Y478" s="108">
        <v>1</v>
      </c>
      <c r="Z478" s="109"/>
      <c r="AA478" s="554">
        <f>IF(W478&lt;&gt;"",VLOOKUP(W478,'DON GIA'!$A$1:$D$346,4,0),"")</f>
        <v>3793079</v>
      </c>
      <c r="AB478" s="554">
        <f t="shared" si="197"/>
        <v>3793079</v>
      </c>
      <c r="AC478" s="71"/>
      <c r="AD478" s="71"/>
      <c r="AE478" s="71"/>
      <c r="AF478" s="71"/>
      <c r="AG478" s="71"/>
      <c r="AH478" s="103"/>
      <c r="AI478" s="71"/>
      <c r="AJ478" s="103"/>
      <c r="AK478" s="103"/>
      <c r="AL478" s="554" t="str">
        <f>IF(AI478&lt;&gt;"",VLOOKUP(AI478,'DON GIA'!$M$1:$P$9,4,0),"")</f>
        <v/>
      </c>
      <c r="AM478" s="554" t="str">
        <f t="shared" si="198"/>
        <v/>
      </c>
      <c r="AN478" s="71"/>
      <c r="AO478" s="103"/>
      <c r="AP478" s="602" t="str">
        <f t="shared" si="187"/>
        <v/>
      </c>
      <c r="AQ478" s="107"/>
      <c r="AR478" s="107"/>
      <c r="AS478" s="593"/>
    </row>
    <row r="479" spans="1:45" outlineLevel="2">
      <c r="A479" s="72">
        <f t="shared" si="199"/>
        <v>33</v>
      </c>
      <c r="B479" s="552" t="str">
        <f>IF(C479&lt;&gt;"",COUNTA($C$9:C479),"")</f>
        <v/>
      </c>
      <c r="C479" s="552"/>
      <c r="D479" s="71"/>
      <c r="E479" s="103"/>
      <c r="F479" s="103"/>
      <c r="G479" s="103"/>
      <c r="H479" s="103"/>
      <c r="I479" s="103"/>
      <c r="J479" s="103"/>
      <c r="K479" s="107"/>
      <c r="L479" s="105" t="s">
        <v>35</v>
      </c>
      <c r="M479" s="554" t="str">
        <f>IF(K479&lt;&gt;"",VLOOKUP(K479,'DON GIA'!$S$1:$U$19,3,0),"")</f>
        <v/>
      </c>
      <c r="N479" s="554" t="str">
        <f>IF(K479&lt;&gt;"",VLOOKUP(K479,'DON GIA'!$S$1:$V$19,4,0),"")</f>
        <v/>
      </c>
      <c r="O479" s="554" t="str">
        <f t="shared" si="194"/>
        <v/>
      </c>
      <c r="P479" s="554" t="str">
        <f t="shared" si="195"/>
        <v/>
      </c>
      <c r="Q479" s="71" t="s">
        <v>35</v>
      </c>
      <c r="R479" s="103"/>
      <c r="S479" s="103"/>
      <c r="T479" s="554" t="str">
        <f>IF(Q479&lt;&gt;"",VLOOKUP(Q479,'DON GIA'!$H$1:$K$103,4,0),"")</f>
        <v/>
      </c>
      <c r="U479" s="554" t="str">
        <f t="shared" si="196"/>
        <v/>
      </c>
      <c r="V479" s="554"/>
      <c r="W479" s="107"/>
      <c r="X479" s="103"/>
      <c r="Y479" s="108"/>
      <c r="Z479" s="109"/>
      <c r="AA479" s="554" t="str">
        <f>IF(W479&lt;&gt;"",VLOOKUP(W479,'DON GIA'!$A$1:$D$346,4,0),"")</f>
        <v/>
      </c>
      <c r="AB479" s="554" t="str">
        <f t="shared" si="197"/>
        <v/>
      </c>
      <c r="AC479" s="71"/>
      <c r="AD479" s="71"/>
      <c r="AE479" s="71"/>
      <c r="AF479" s="71"/>
      <c r="AG479" s="71"/>
      <c r="AH479" s="103"/>
      <c r="AI479" s="71"/>
      <c r="AJ479" s="103"/>
      <c r="AK479" s="103"/>
      <c r="AL479" s="554" t="str">
        <f>IF(AI479&lt;&gt;"",VLOOKUP(AI479,'DON GIA'!$M$1:$P$9,4,0),"")</f>
        <v/>
      </c>
      <c r="AM479" s="554" t="str">
        <f t="shared" si="198"/>
        <v/>
      </c>
      <c r="AN479" s="71"/>
      <c r="AO479" s="103"/>
      <c r="AP479" s="602" t="str">
        <f t="shared" si="187"/>
        <v/>
      </c>
      <c r="AQ479" s="107"/>
      <c r="AR479" s="107"/>
      <c r="AS479" s="593"/>
    </row>
    <row r="480" spans="1:45" outlineLevel="2">
      <c r="A480" s="72">
        <f t="shared" si="199"/>
        <v>33</v>
      </c>
      <c r="B480" s="552" t="str">
        <f>IF(C480&lt;&gt;"",COUNTA($C$9:C480),"")</f>
        <v/>
      </c>
      <c r="C480" s="552"/>
      <c r="D480" s="71"/>
      <c r="E480" s="103"/>
      <c r="F480" s="103"/>
      <c r="G480" s="103"/>
      <c r="H480" s="103"/>
      <c r="I480" s="103"/>
      <c r="J480" s="103"/>
      <c r="K480" s="107"/>
      <c r="L480" s="105" t="s">
        <v>35</v>
      </c>
      <c r="M480" s="554" t="str">
        <f>IF(K480&lt;&gt;"",VLOOKUP(K480,'DON GIA'!$S$1:$U$19,3,0),"")</f>
        <v/>
      </c>
      <c r="N480" s="554" t="str">
        <f>IF(K480&lt;&gt;"",VLOOKUP(K480,'DON GIA'!$S$1:$V$19,4,0),"")</f>
        <v/>
      </c>
      <c r="O480" s="554" t="str">
        <f t="shared" si="194"/>
        <v/>
      </c>
      <c r="P480" s="554" t="str">
        <f t="shared" si="195"/>
        <v/>
      </c>
      <c r="Q480" s="71" t="s">
        <v>35</v>
      </c>
      <c r="R480" s="103"/>
      <c r="S480" s="103"/>
      <c r="T480" s="554" t="str">
        <f>IF(Q480&lt;&gt;"",VLOOKUP(Q480,'DON GIA'!$H$1:$K$103,4,0),"")</f>
        <v/>
      </c>
      <c r="U480" s="554" t="str">
        <f t="shared" si="196"/>
        <v/>
      </c>
      <c r="V480" s="554"/>
      <c r="W480" s="107"/>
      <c r="X480" s="103"/>
      <c r="Y480" s="108"/>
      <c r="Z480" s="109"/>
      <c r="AA480" s="554" t="str">
        <f>IF(W480&lt;&gt;"",VLOOKUP(W480,'DON GIA'!$A$1:$D$346,4,0),"")</f>
        <v/>
      </c>
      <c r="AB480" s="554" t="str">
        <f t="shared" si="197"/>
        <v/>
      </c>
      <c r="AC480" s="71"/>
      <c r="AD480" s="71"/>
      <c r="AE480" s="71"/>
      <c r="AF480" s="71"/>
      <c r="AG480" s="71"/>
      <c r="AH480" s="103"/>
      <c r="AI480" s="71"/>
      <c r="AJ480" s="103"/>
      <c r="AK480" s="103"/>
      <c r="AL480" s="554" t="str">
        <f>IF(AI480&lt;&gt;"",VLOOKUP(AI480,'DON GIA'!$M$1:$P$9,4,0),"")</f>
        <v/>
      </c>
      <c r="AM480" s="554" t="str">
        <f t="shared" si="198"/>
        <v/>
      </c>
      <c r="AN480" s="71"/>
      <c r="AO480" s="103"/>
      <c r="AP480" s="602" t="str">
        <f t="shared" si="187"/>
        <v/>
      </c>
      <c r="AQ480" s="107"/>
      <c r="AR480" s="107"/>
      <c r="AS480" s="593"/>
    </row>
    <row r="481" spans="1:45" outlineLevel="2">
      <c r="A481" s="72">
        <f t="shared" si="199"/>
        <v>33</v>
      </c>
      <c r="B481" s="552" t="str">
        <f>IF(C481&lt;&gt;"",COUNTA($C$9:C481),"")</f>
        <v/>
      </c>
      <c r="C481" s="552"/>
      <c r="D481" s="71"/>
      <c r="E481" s="103"/>
      <c r="F481" s="103"/>
      <c r="G481" s="103"/>
      <c r="H481" s="103"/>
      <c r="I481" s="103"/>
      <c r="J481" s="103"/>
      <c r="K481" s="107"/>
      <c r="L481" s="105" t="s">
        <v>35</v>
      </c>
      <c r="M481" s="554" t="str">
        <f>IF(K481&lt;&gt;"",VLOOKUP(K481,'DON GIA'!$S$1:$U$19,3,0),"")</f>
        <v/>
      </c>
      <c r="N481" s="554" t="str">
        <f>IF(K481&lt;&gt;"",VLOOKUP(K481,'DON GIA'!$S$1:$V$19,4,0),"")</f>
        <v/>
      </c>
      <c r="O481" s="554" t="str">
        <f t="shared" si="194"/>
        <v/>
      </c>
      <c r="P481" s="554" t="str">
        <f t="shared" si="195"/>
        <v/>
      </c>
      <c r="Q481" s="71" t="s">
        <v>35</v>
      </c>
      <c r="R481" s="103"/>
      <c r="S481" s="103"/>
      <c r="T481" s="554" t="str">
        <f>IF(Q481&lt;&gt;"",VLOOKUP(Q481,'DON GIA'!$H$1:$K$103,4,0),"")</f>
        <v/>
      </c>
      <c r="U481" s="554" t="str">
        <f t="shared" si="196"/>
        <v/>
      </c>
      <c r="V481" s="554"/>
      <c r="W481" s="107" t="s">
        <v>35</v>
      </c>
      <c r="X481" s="103"/>
      <c r="Y481" s="108"/>
      <c r="Z481" s="109"/>
      <c r="AA481" s="554" t="str">
        <f>IF(W481&lt;&gt;"",VLOOKUP(W481,'DON GIA'!$A$1:$D$346,4,0),"")</f>
        <v/>
      </c>
      <c r="AB481" s="554" t="str">
        <f t="shared" si="197"/>
        <v/>
      </c>
      <c r="AC481" s="71"/>
      <c r="AD481" s="71"/>
      <c r="AE481" s="71"/>
      <c r="AF481" s="71"/>
      <c r="AG481" s="71"/>
      <c r="AH481" s="103"/>
      <c r="AI481" s="71"/>
      <c r="AJ481" s="103"/>
      <c r="AK481" s="103"/>
      <c r="AL481" s="554" t="str">
        <f>IF(AI481&lt;&gt;"",VLOOKUP(AI481,'DON GIA'!$M$1:$P$9,4,0),"")</f>
        <v/>
      </c>
      <c r="AM481" s="554" t="str">
        <f t="shared" si="198"/>
        <v/>
      </c>
      <c r="AN481" s="71"/>
      <c r="AO481" s="103"/>
      <c r="AP481" s="602" t="str">
        <f t="shared" si="187"/>
        <v/>
      </c>
      <c r="AQ481" s="107"/>
      <c r="AR481" s="107"/>
      <c r="AS481" s="593"/>
    </row>
    <row r="482" spans="1:45" outlineLevel="1">
      <c r="A482" s="84" t="s">
        <v>2126</v>
      </c>
      <c r="B482" s="552"/>
      <c r="C482" s="552"/>
      <c r="D482" s="61"/>
      <c r="E482" s="162"/>
      <c r="F482" s="103"/>
      <c r="G482" s="162"/>
      <c r="H482" s="162"/>
      <c r="I482" s="162"/>
      <c r="J482" s="162"/>
      <c r="K482" s="129"/>
      <c r="L482" s="167">
        <f>SUBTOTAL(9,L483:L493)</f>
        <v>127.1</v>
      </c>
      <c r="M482" s="553"/>
      <c r="N482" s="553"/>
      <c r="O482" s="553">
        <f>SUBTOTAL(9,O483:O493)</f>
        <v>213400900</v>
      </c>
      <c r="P482" s="553">
        <f>SUBTOTAL(9,P483:P493)</f>
        <v>171585000</v>
      </c>
      <c r="Q482" s="61"/>
      <c r="R482" s="162"/>
      <c r="S482" s="162">
        <f>SUBTOTAL(9,S483:S493)</f>
        <v>3</v>
      </c>
      <c r="T482" s="553"/>
      <c r="U482" s="553">
        <f>SUBTOTAL(9,U483:U493)</f>
        <v>3049000</v>
      </c>
      <c r="V482" s="553"/>
      <c r="W482" s="129"/>
      <c r="X482" s="162"/>
      <c r="Y482" s="169">
        <f>SUBTOTAL(9,Y483:Y493)</f>
        <v>112.62</v>
      </c>
      <c r="Z482" s="170">
        <f>SUBTOTAL(9,Z483:Z493)</f>
        <v>0</v>
      </c>
      <c r="AA482" s="553"/>
      <c r="AB482" s="553">
        <f>SUBTOTAL(9,AB483:AB493)</f>
        <v>91326977.88000001</v>
      </c>
      <c r="AC482" s="71"/>
      <c r="AD482" s="71"/>
      <c r="AE482" s="71"/>
      <c r="AF482" s="71"/>
      <c r="AG482" s="71"/>
      <c r="AH482" s="103"/>
      <c r="AI482" s="61"/>
      <c r="AJ482" s="162"/>
      <c r="AK482" s="162">
        <f>SUBTOTAL(9,AK483:AK493)</f>
        <v>3</v>
      </c>
      <c r="AL482" s="553"/>
      <c r="AM482" s="553">
        <f>SUBTOTAL(9,AM483:AM493)</f>
        <v>19343880</v>
      </c>
      <c r="AN482" s="61"/>
      <c r="AO482" s="162">
        <f>SUBTOTAL(9,AO483:AO493)</f>
        <v>0</v>
      </c>
      <c r="AP482" s="602">
        <f t="shared" si="187"/>
        <v>498705757.88</v>
      </c>
      <c r="AQ482" s="111"/>
      <c r="AR482" s="111"/>
      <c r="AS482" s="628"/>
    </row>
    <row r="483" spans="1:45" ht="56.25" outlineLevel="2">
      <c r="A483" s="72">
        <f>IF(B483&lt;&gt;"",B483,A481)</f>
        <v>34</v>
      </c>
      <c r="B483" s="552">
        <f>IF(C483&lt;&gt;"",COUNTA($C$9:C483),"")</f>
        <v>34</v>
      </c>
      <c r="C483" s="552">
        <v>422</v>
      </c>
      <c r="D483" s="61" t="s">
        <v>186</v>
      </c>
      <c r="E483" s="103">
        <v>3</v>
      </c>
      <c r="F483" s="103"/>
      <c r="G483" s="103">
        <v>244</v>
      </c>
      <c r="H483" s="103">
        <v>7</v>
      </c>
      <c r="I483" s="103">
        <v>396</v>
      </c>
      <c r="J483" s="103" t="s">
        <v>169</v>
      </c>
      <c r="K483" s="107" t="s">
        <v>974</v>
      </c>
      <c r="L483" s="105">
        <v>127.1</v>
      </c>
      <c r="M483" s="554">
        <f>IF(K483&lt;&gt;"",VLOOKUP(K483,'DON GIA'!$S$1:$U$19,3,0),"")</f>
        <v>1679000</v>
      </c>
      <c r="N483" s="554">
        <f>IF(K483&lt;&gt;"",VLOOKUP(K483,'DON GIA'!$S$1:$V$19,4,0),"")</f>
        <v>1350000</v>
      </c>
      <c r="O483" s="554">
        <f t="shared" ref="O483:O493" si="200">IF(K483&lt;&gt;"",L483*M483,"")</f>
        <v>213400900</v>
      </c>
      <c r="P483" s="554">
        <f t="shared" ref="P483:P493" si="201">IF(K483&lt;&gt;"",L483*N483,"")</f>
        <v>171585000</v>
      </c>
      <c r="Q483" s="71" t="s">
        <v>187</v>
      </c>
      <c r="R483" s="103" t="s">
        <v>44</v>
      </c>
      <c r="S483" s="103">
        <v>1</v>
      </c>
      <c r="T483" s="554">
        <f>IF(Q483&lt;&gt;"",VLOOKUP(Q483,'DON GIA'!$H$1:$K$103,4,0),"")</f>
        <v>900000</v>
      </c>
      <c r="U483" s="554">
        <f t="shared" ref="U483:U493" si="202">IF(Q483&lt;&gt;"",IF(ISNUMBER(T483),S483*T483,""),"")</f>
        <v>900000</v>
      </c>
      <c r="V483" s="554" t="s">
        <v>2164</v>
      </c>
      <c r="W483" s="107" t="s">
        <v>1078</v>
      </c>
      <c r="X483" s="103" t="s">
        <v>27</v>
      </c>
      <c r="Y483" s="108">
        <v>6.3</v>
      </c>
      <c r="Z483" s="109"/>
      <c r="AA483" s="554">
        <f>IF(W483&lt;&gt;"",VLOOKUP(W483,'DON GIA'!$A$1:$D$346,4,0),"")</f>
        <v>854777</v>
      </c>
      <c r="AB483" s="554">
        <f t="shared" ref="AB483:AB493" si="203">IF(W483&lt;&gt;"",IF(ISNUMBER(AA483),Y483*AA483,""),"")</f>
        <v>5385095.0999999996</v>
      </c>
      <c r="AC483" s="71"/>
      <c r="AD483" s="71" t="s">
        <v>29</v>
      </c>
      <c r="AE483" s="71" t="s">
        <v>30</v>
      </c>
      <c r="AF483" s="71" t="s">
        <v>41</v>
      </c>
      <c r="AG483" s="71" t="s">
        <v>136</v>
      </c>
      <c r="AH483" s="103"/>
      <c r="AI483" s="71" t="s">
        <v>561</v>
      </c>
      <c r="AJ483" s="103" t="s">
        <v>409</v>
      </c>
      <c r="AK483" s="103">
        <v>3</v>
      </c>
      <c r="AL483" s="554">
        <f>IF(AI483&lt;&gt;"",VLOOKUP(AI483,'DON GIA'!$M$1:$P$9,4,0),"")</f>
        <v>6447960</v>
      </c>
      <c r="AM483" s="554">
        <f t="shared" ref="AM483:AM493" si="204">IF(AI483&lt;&gt;"",AK483*AL483,"")</f>
        <v>19343880</v>
      </c>
      <c r="AN483" s="71"/>
      <c r="AO483" s="103"/>
      <c r="AP483" s="602" t="str">
        <f t="shared" si="187"/>
        <v/>
      </c>
      <c r="AQ483" s="111" t="s">
        <v>634</v>
      </c>
      <c r="AR483" s="111" t="s">
        <v>1912</v>
      </c>
      <c r="AS483" s="628"/>
    </row>
    <row r="484" spans="1:45" ht="150" outlineLevel="2">
      <c r="A484" s="72">
        <f t="shared" ref="A484:A493" si="205">IF(B484&lt;&gt;"",B484,A483)</f>
        <v>34</v>
      </c>
      <c r="B484" s="552" t="str">
        <f>IF(C484&lt;&gt;"",COUNTA($C$9:C484),"")</f>
        <v/>
      </c>
      <c r="C484" s="552"/>
      <c r="D484" s="71" t="s">
        <v>188</v>
      </c>
      <c r="E484" s="103"/>
      <c r="F484" s="103"/>
      <c r="G484" s="103"/>
      <c r="H484" s="103"/>
      <c r="I484" s="103"/>
      <c r="J484" s="103"/>
      <c r="K484" s="107"/>
      <c r="L484" s="105" t="s">
        <v>35</v>
      </c>
      <c r="M484" s="554" t="str">
        <f>IF(K484&lt;&gt;"",VLOOKUP(K484,'DON GIA'!$S$1:$U$19,3,0),"")</f>
        <v/>
      </c>
      <c r="N484" s="554" t="str">
        <f>IF(K484&lt;&gt;"",VLOOKUP(K484,'DON GIA'!$S$1:$V$19,4,0),"")</f>
        <v/>
      </c>
      <c r="O484" s="554" t="str">
        <f t="shared" si="200"/>
        <v/>
      </c>
      <c r="P484" s="554" t="str">
        <f t="shared" si="201"/>
        <v/>
      </c>
      <c r="Q484" s="71" t="s">
        <v>79</v>
      </c>
      <c r="R484" s="103" t="s">
        <v>44</v>
      </c>
      <c r="S484" s="103">
        <v>1</v>
      </c>
      <c r="T484" s="554">
        <f>IF(Q484&lt;&gt;"",VLOOKUP(Q484,'DON GIA'!$H$1:$K$103,4,0),"")</f>
        <v>1632000</v>
      </c>
      <c r="U484" s="554">
        <f t="shared" si="202"/>
        <v>1632000</v>
      </c>
      <c r="V484" s="554"/>
      <c r="W484" s="107" t="s">
        <v>1019</v>
      </c>
      <c r="X484" s="103" t="s">
        <v>27</v>
      </c>
      <c r="Y484" s="108">
        <v>6.3</v>
      </c>
      <c r="Z484" s="109"/>
      <c r="AA484" s="554">
        <f>IF(W484&lt;&gt;"",VLOOKUP(W484,'DON GIA'!$A$1:$D$346,4,0),"")</f>
        <v>330817</v>
      </c>
      <c r="AB484" s="554">
        <f t="shared" si="203"/>
        <v>2084147.0999999999</v>
      </c>
      <c r="AC484" s="71"/>
      <c r="AD484" s="71"/>
      <c r="AE484" s="71"/>
      <c r="AF484" s="71"/>
      <c r="AG484" s="71"/>
      <c r="AH484" s="103"/>
      <c r="AI484" s="71"/>
      <c r="AJ484" s="103"/>
      <c r="AK484" s="103"/>
      <c r="AL484" s="554" t="str">
        <f>IF(AI484&lt;&gt;"",VLOOKUP(AI484,'DON GIA'!$M$1:$P$9,4,0),"")</f>
        <v/>
      </c>
      <c r="AM484" s="554" t="str">
        <f t="shared" si="204"/>
        <v/>
      </c>
      <c r="AN484" s="71"/>
      <c r="AO484" s="103"/>
      <c r="AP484" s="602" t="str">
        <f t="shared" si="187"/>
        <v/>
      </c>
      <c r="AQ484" s="59" t="s">
        <v>595</v>
      </c>
      <c r="AR484" s="59" t="s">
        <v>395</v>
      </c>
      <c r="AS484" s="629"/>
    </row>
    <row r="485" spans="1:45" ht="187.5" outlineLevel="2">
      <c r="A485" s="72">
        <f t="shared" si="205"/>
        <v>34</v>
      </c>
      <c r="B485" s="552" t="str">
        <f>IF(C485&lt;&gt;"",COUNTA($C$9:C485),"")</f>
        <v/>
      </c>
      <c r="C485" s="552"/>
      <c r="D485" s="71" t="s">
        <v>106</v>
      </c>
      <c r="E485" s="103"/>
      <c r="F485" s="103"/>
      <c r="G485" s="103"/>
      <c r="H485" s="103"/>
      <c r="I485" s="103"/>
      <c r="J485" s="103"/>
      <c r="K485" s="107"/>
      <c r="L485" s="105" t="s">
        <v>35</v>
      </c>
      <c r="M485" s="554" t="str">
        <f>IF(K485&lt;&gt;"",VLOOKUP(K485,'DON GIA'!$S$1:$U$19,3,0),"")</f>
        <v/>
      </c>
      <c r="N485" s="554" t="str">
        <f>IF(K485&lt;&gt;"",VLOOKUP(K485,'DON GIA'!$S$1:$V$19,4,0),"")</f>
        <v/>
      </c>
      <c r="O485" s="554" t="str">
        <f t="shared" si="200"/>
        <v/>
      </c>
      <c r="P485" s="554" t="str">
        <f t="shared" si="201"/>
        <v/>
      </c>
      <c r="Q485" s="71" t="s">
        <v>189</v>
      </c>
      <c r="R485" s="103" t="s">
        <v>44</v>
      </c>
      <c r="S485" s="103">
        <v>1</v>
      </c>
      <c r="T485" s="554">
        <f>IF(Q485&lt;&gt;"",VLOOKUP(Q485,'DON GIA'!$H$1:$K$103,4,0),"")</f>
        <v>517000</v>
      </c>
      <c r="U485" s="554">
        <f t="shared" si="202"/>
        <v>517000</v>
      </c>
      <c r="V485" s="554"/>
      <c r="W485" s="107" t="s">
        <v>1039</v>
      </c>
      <c r="X485" s="103" t="s">
        <v>27</v>
      </c>
      <c r="Y485" s="108">
        <v>32.450000000000003</v>
      </c>
      <c r="Z485" s="109"/>
      <c r="AA485" s="554">
        <f>IF(W485&lt;&gt;"",VLOOKUP(W485,'DON GIA'!$A$1:$D$346,4,0),"")</f>
        <v>1747152</v>
      </c>
      <c r="AB485" s="554">
        <f t="shared" si="203"/>
        <v>56695082.400000006</v>
      </c>
      <c r="AC485" s="71" t="s">
        <v>32</v>
      </c>
      <c r="AD485" s="71" t="s">
        <v>29</v>
      </c>
      <c r="AE485" s="71" t="s">
        <v>36</v>
      </c>
      <c r="AF485" s="71" t="s">
        <v>116</v>
      </c>
      <c r="AG485" s="71" t="s">
        <v>136</v>
      </c>
      <c r="AH485" s="103"/>
      <c r="AI485" s="71"/>
      <c r="AJ485" s="103"/>
      <c r="AK485" s="103"/>
      <c r="AL485" s="554" t="str">
        <f>IF(AI485&lt;&gt;"",VLOOKUP(AI485,'DON GIA'!$M$1:$P$9,4,0),"")</f>
        <v/>
      </c>
      <c r="AM485" s="554" t="str">
        <f t="shared" si="204"/>
        <v/>
      </c>
      <c r="AN485" s="71"/>
      <c r="AO485" s="103"/>
      <c r="AP485" s="602" t="str">
        <f t="shared" si="187"/>
        <v/>
      </c>
      <c r="AQ485" s="107" t="s">
        <v>599</v>
      </c>
      <c r="AR485" s="107" t="s">
        <v>1969</v>
      </c>
      <c r="AS485" s="593"/>
    </row>
    <row r="486" spans="1:45" ht="112.5" outlineLevel="2">
      <c r="A486" s="72">
        <f t="shared" si="205"/>
        <v>34</v>
      </c>
      <c r="B486" s="552" t="str">
        <f>IF(C486&lt;&gt;"",COUNTA($C$9:C486),"")</f>
        <v/>
      </c>
      <c r="C486" s="552"/>
      <c r="D486" s="71" t="s">
        <v>190</v>
      </c>
      <c r="E486" s="103"/>
      <c r="F486" s="103"/>
      <c r="G486" s="103"/>
      <c r="H486" s="103"/>
      <c r="I486" s="103"/>
      <c r="J486" s="103"/>
      <c r="K486" s="107"/>
      <c r="L486" s="105" t="s">
        <v>35</v>
      </c>
      <c r="M486" s="554" t="str">
        <f>IF(K486&lt;&gt;"",VLOOKUP(K486,'DON GIA'!$S$1:$U$19,3,0),"")</f>
        <v/>
      </c>
      <c r="N486" s="554" t="str">
        <f>IF(K486&lt;&gt;"",VLOOKUP(K486,'DON GIA'!$S$1:$V$19,4,0),"")</f>
        <v/>
      </c>
      <c r="O486" s="554" t="str">
        <f t="shared" si="200"/>
        <v/>
      </c>
      <c r="P486" s="554" t="str">
        <f t="shared" si="201"/>
        <v/>
      </c>
      <c r="Q486" s="71" t="s">
        <v>35</v>
      </c>
      <c r="R486" s="103"/>
      <c r="S486" s="103"/>
      <c r="T486" s="554" t="str">
        <f>IF(Q486&lt;&gt;"",VLOOKUP(Q486,'DON GIA'!$H$1:$K$103,4,0),"")</f>
        <v/>
      </c>
      <c r="U486" s="554" t="str">
        <f t="shared" si="202"/>
        <v/>
      </c>
      <c r="V486" s="554"/>
      <c r="W486" s="107" t="s">
        <v>1102</v>
      </c>
      <c r="X486" s="103" t="s">
        <v>27</v>
      </c>
      <c r="Y486" s="108">
        <v>4.4000000000000004</v>
      </c>
      <c r="Z486" s="109"/>
      <c r="AA486" s="554">
        <f>IF(W486&lt;&gt;"",VLOOKUP(W486,'DON GIA'!$A$1:$D$346,4,0),"")</f>
        <v>2337381</v>
      </c>
      <c r="AB486" s="554">
        <f t="shared" si="203"/>
        <v>10284476.4</v>
      </c>
      <c r="AC486" s="71" t="s">
        <v>32</v>
      </c>
      <c r="AD486" s="71" t="s">
        <v>29</v>
      </c>
      <c r="AE486" s="71" t="s">
        <v>30</v>
      </c>
      <c r="AF486" s="71" t="s">
        <v>116</v>
      </c>
      <c r="AG486" s="71" t="s">
        <v>136</v>
      </c>
      <c r="AH486" s="103"/>
      <c r="AI486" s="71"/>
      <c r="AJ486" s="103"/>
      <c r="AK486" s="103"/>
      <c r="AL486" s="554" t="str">
        <f>IF(AI486&lt;&gt;"",VLOOKUP(AI486,'DON GIA'!$M$1:$P$9,4,0),"")</f>
        <v/>
      </c>
      <c r="AM486" s="554" t="str">
        <f t="shared" si="204"/>
        <v/>
      </c>
      <c r="AN486" s="71"/>
      <c r="AO486" s="103"/>
      <c r="AP486" s="602" t="str">
        <f t="shared" si="187"/>
        <v/>
      </c>
      <c r="AQ486" s="59" t="s">
        <v>635</v>
      </c>
      <c r="AR486" s="59" t="s">
        <v>1968</v>
      </c>
      <c r="AS486" s="629"/>
    </row>
    <row r="487" spans="1:45" ht="33.75" outlineLevel="2">
      <c r="A487" s="72">
        <f t="shared" si="205"/>
        <v>34</v>
      </c>
      <c r="B487" s="552" t="str">
        <f>IF(C487&lt;&gt;"",COUNTA($C$9:C487),"")</f>
        <v/>
      </c>
      <c r="C487" s="552"/>
      <c r="D487" s="71"/>
      <c r="E487" s="103"/>
      <c r="F487" s="103"/>
      <c r="G487" s="103"/>
      <c r="H487" s="103"/>
      <c r="I487" s="103"/>
      <c r="J487" s="103"/>
      <c r="K487" s="107"/>
      <c r="L487" s="105" t="s">
        <v>35</v>
      </c>
      <c r="M487" s="554" t="str">
        <f>IF(K487&lt;&gt;"",VLOOKUP(K487,'DON GIA'!$S$1:$U$19,3,0),"")</f>
        <v/>
      </c>
      <c r="N487" s="554" t="str">
        <f>IF(K487&lt;&gt;"",VLOOKUP(K487,'DON GIA'!$S$1:$V$19,4,0),"")</f>
        <v/>
      </c>
      <c r="O487" s="554" t="str">
        <f t="shared" si="200"/>
        <v/>
      </c>
      <c r="P487" s="554" t="str">
        <f t="shared" si="201"/>
        <v/>
      </c>
      <c r="Q487" s="71" t="s">
        <v>35</v>
      </c>
      <c r="R487" s="103"/>
      <c r="S487" s="103"/>
      <c r="T487" s="554" t="str">
        <f>IF(Q487&lt;&gt;"",VLOOKUP(Q487,'DON GIA'!$H$1:$K$103,4,0),"")</f>
        <v/>
      </c>
      <c r="U487" s="554" t="str">
        <f t="shared" si="202"/>
        <v/>
      </c>
      <c r="V487" s="554"/>
      <c r="W487" s="107" t="s">
        <v>1079</v>
      </c>
      <c r="X487" s="103" t="s">
        <v>27</v>
      </c>
      <c r="Y487" s="108">
        <v>15.3</v>
      </c>
      <c r="Z487" s="109"/>
      <c r="AA487" s="554">
        <f>IF(W487&lt;&gt;"",VLOOKUP(W487,'DON GIA'!$A$1:$D$346,4,0),"")</f>
        <v>109890</v>
      </c>
      <c r="AB487" s="554">
        <f t="shared" si="203"/>
        <v>1681317</v>
      </c>
      <c r="AC487" s="71"/>
      <c r="AD487" s="71"/>
      <c r="AE487" s="71"/>
      <c r="AF487" s="71"/>
      <c r="AG487" s="71"/>
      <c r="AH487" s="103"/>
      <c r="AI487" s="71"/>
      <c r="AJ487" s="103"/>
      <c r="AK487" s="103"/>
      <c r="AL487" s="554" t="str">
        <f>IF(AI487&lt;&gt;"",VLOOKUP(AI487,'DON GIA'!$M$1:$P$9,4,0),"")</f>
        <v/>
      </c>
      <c r="AM487" s="554" t="str">
        <f t="shared" si="204"/>
        <v/>
      </c>
      <c r="AN487" s="71"/>
      <c r="AO487" s="103"/>
      <c r="AP487" s="602" t="str">
        <f t="shared" si="187"/>
        <v/>
      </c>
      <c r="AQ487" s="584" t="s">
        <v>1966</v>
      </c>
      <c r="AR487" s="584"/>
      <c r="AS487" s="631"/>
    </row>
    <row r="488" spans="1:45" ht="37.5" outlineLevel="2">
      <c r="A488" s="72">
        <f t="shared" si="205"/>
        <v>34</v>
      </c>
      <c r="B488" s="552" t="str">
        <f>IF(C488&lt;&gt;"",COUNTA($C$9:C488),"")</f>
        <v/>
      </c>
      <c r="C488" s="552"/>
      <c r="D488" s="71"/>
      <c r="E488" s="103"/>
      <c r="F488" s="103"/>
      <c r="G488" s="103"/>
      <c r="H488" s="103"/>
      <c r="I488" s="103"/>
      <c r="J488" s="103"/>
      <c r="K488" s="107"/>
      <c r="L488" s="105" t="s">
        <v>35</v>
      </c>
      <c r="M488" s="554" t="str">
        <f>IF(K488&lt;&gt;"",VLOOKUP(K488,'DON GIA'!$S$1:$U$19,3,0),"")</f>
        <v/>
      </c>
      <c r="N488" s="554" t="str">
        <f>IF(K488&lt;&gt;"",VLOOKUP(K488,'DON GIA'!$S$1:$V$19,4,0),"")</f>
        <v/>
      </c>
      <c r="O488" s="554" t="str">
        <f t="shared" si="200"/>
        <v/>
      </c>
      <c r="P488" s="554" t="str">
        <f t="shared" si="201"/>
        <v/>
      </c>
      <c r="Q488" s="71" t="s">
        <v>35</v>
      </c>
      <c r="R488" s="103"/>
      <c r="S488" s="103"/>
      <c r="T488" s="554" t="str">
        <f>IF(Q488&lt;&gt;"",VLOOKUP(Q488,'DON GIA'!$H$1:$K$103,4,0),"")</f>
        <v/>
      </c>
      <c r="U488" s="554" t="str">
        <f t="shared" si="202"/>
        <v/>
      </c>
      <c r="V488" s="554"/>
      <c r="W488" s="107" t="s">
        <v>1101</v>
      </c>
      <c r="X488" s="103" t="s">
        <v>27</v>
      </c>
      <c r="Y488" s="108">
        <f>17+9.75</f>
        <v>26.75</v>
      </c>
      <c r="Z488" s="109"/>
      <c r="AA488" s="554">
        <f>IF(W488&lt;&gt;"",VLOOKUP(W488,'DON GIA'!$A$1:$D$346,4,0),"")</f>
        <v>216498</v>
      </c>
      <c r="AB488" s="554">
        <f t="shared" si="203"/>
        <v>5791321.5</v>
      </c>
      <c r="AC488" s="71"/>
      <c r="AD488" s="71"/>
      <c r="AE488" s="71"/>
      <c r="AF488" s="71"/>
      <c r="AG488" s="71"/>
      <c r="AH488" s="103"/>
      <c r="AI488" s="71"/>
      <c r="AJ488" s="103"/>
      <c r="AK488" s="103"/>
      <c r="AL488" s="554" t="str">
        <f>IF(AI488&lt;&gt;"",VLOOKUP(AI488,'DON GIA'!$M$1:$P$9,4,0),"")</f>
        <v/>
      </c>
      <c r="AM488" s="554" t="str">
        <f t="shared" si="204"/>
        <v/>
      </c>
      <c r="AN488" s="71"/>
      <c r="AO488" s="103"/>
      <c r="AP488" s="602" t="str">
        <f t="shared" si="187"/>
        <v/>
      </c>
      <c r="AQ488" s="107" t="s">
        <v>420</v>
      </c>
      <c r="AR488" s="107"/>
      <c r="AS488" s="593"/>
    </row>
    <row r="489" spans="1:45" ht="37.5" outlineLevel="2">
      <c r="A489" s="72">
        <f t="shared" si="205"/>
        <v>34</v>
      </c>
      <c r="B489" s="552" t="str">
        <f>IF(C489&lt;&gt;"",COUNTA($C$9:C489),"")</f>
        <v/>
      </c>
      <c r="C489" s="552"/>
      <c r="D489" s="71"/>
      <c r="E489" s="103"/>
      <c r="F489" s="103"/>
      <c r="G489" s="103"/>
      <c r="H489" s="103"/>
      <c r="I489" s="103"/>
      <c r="J489" s="103"/>
      <c r="K489" s="107"/>
      <c r="L489" s="105" t="s">
        <v>35</v>
      </c>
      <c r="M489" s="554" t="str">
        <f>IF(K489&lt;&gt;"",VLOOKUP(K489,'DON GIA'!$S$1:$U$19,3,0),"")</f>
        <v/>
      </c>
      <c r="N489" s="554" t="str">
        <f>IF(K489&lt;&gt;"",VLOOKUP(K489,'DON GIA'!$S$1:$V$19,4,0),"")</f>
        <v/>
      </c>
      <c r="O489" s="554" t="str">
        <f t="shared" si="200"/>
        <v/>
      </c>
      <c r="P489" s="554" t="str">
        <f t="shared" si="201"/>
        <v/>
      </c>
      <c r="Q489" s="71" t="s">
        <v>35</v>
      </c>
      <c r="R489" s="103"/>
      <c r="S489" s="103"/>
      <c r="T489" s="554" t="str">
        <f>IF(Q489&lt;&gt;"",VLOOKUP(Q489,'DON GIA'!$H$1:$K$103,4,0),"")</f>
        <v/>
      </c>
      <c r="U489" s="554" t="str">
        <f t="shared" si="202"/>
        <v/>
      </c>
      <c r="V489" s="554"/>
      <c r="W489" s="107" t="s">
        <v>1089</v>
      </c>
      <c r="X489" s="103" t="s">
        <v>27</v>
      </c>
      <c r="Y489" s="108">
        <v>7.83</v>
      </c>
      <c r="Z489" s="109"/>
      <c r="AA489" s="554">
        <f>IF(W489&lt;&gt;"",VLOOKUP(W489,'DON GIA'!$A$1:$D$346,4,0),"")</f>
        <v>292949</v>
      </c>
      <c r="AB489" s="554">
        <f t="shared" si="203"/>
        <v>2293790.67</v>
      </c>
      <c r="AC489" s="71"/>
      <c r="AD489" s="71"/>
      <c r="AE489" s="71"/>
      <c r="AF489" s="71"/>
      <c r="AG489" s="71"/>
      <c r="AH489" s="103"/>
      <c r="AI489" s="71"/>
      <c r="AJ489" s="103"/>
      <c r="AK489" s="103"/>
      <c r="AL489" s="554" t="str">
        <f>IF(AI489&lt;&gt;"",VLOOKUP(AI489,'DON GIA'!$M$1:$P$9,4,0),"")</f>
        <v/>
      </c>
      <c r="AM489" s="554" t="str">
        <f t="shared" si="204"/>
        <v/>
      </c>
      <c r="AN489" s="71"/>
      <c r="AO489" s="103"/>
      <c r="AP489" s="602" t="str">
        <f t="shared" si="187"/>
        <v/>
      </c>
      <c r="AQ489" s="107"/>
      <c r="AR489" s="107"/>
      <c r="AS489" s="593"/>
    </row>
    <row r="490" spans="1:45" ht="37.5" outlineLevel="2">
      <c r="A490" s="72">
        <f t="shared" si="205"/>
        <v>34</v>
      </c>
      <c r="B490" s="552" t="str">
        <f>IF(C490&lt;&gt;"",COUNTA($C$9:C490),"")</f>
        <v/>
      </c>
      <c r="C490" s="552"/>
      <c r="D490" s="71"/>
      <c r="E490" s="103"/>
      <c r="F490" s="103"/>
      <c r="G490" s="103"/>
      <c r="H490" s="103"/>
      <c r="I490" s="103"/>
      <c r="J490" s="103"/>
      <c r="K490" s="107"/>
      <c r="L490" s="105" t="s">
        <v>35</v>
      </c>
      <c r="M490" s="554" t="str">
        <f>IF(K490&lt;&gt;"",VLOOKUP(K490,'DON GIA'!$S$1:$U$19,3,0),"")</f>
        <v/>
      </c>
      <c r="N490" s="554" t="str">
        <f>IF(K490&lt;&gt;"",VLOOKUP(K490,'DON GIA'!$S$1:$V$19,4,0),"")</f>
        <v/>
      </c>
      <c r="O490" s="554" t="str">
        <f t="shared" si="200"/>
        <v/>
      </c>
      <c r="P490" s="554" t="str">
        <f t="shared" si="201"/>
        <v/>
      </c>
      <c r="Q490" s="71" t="s">
        <v>35</v>
      </c>
      <c r="R490" s="103"/>
      <c r="S490" s="103"/>
      <c r="T490" s="554" t="str">
        <f>IF(Q490&lt;&gt;"",VLOOKUP(Q490,'DON GIA'!$H$1:$K$103,4,0),"")</f>
        <v/>
      </c>
      <c r="U490" s="554" t="str">
        <f t="shared" si="202"/>
        <v/>
      </c>
      <c r="V490" s="554"/>
      <c r="W490" s="107" t="s">
        <v>1103</v>
      </c>
      <c r="X490" s="103" t="s">
        <v>27</v>
      </c>
      <c r="Y490" s="108">
        <v>8</v>
      </c>
      <c r="Z490" s="109"/>
      <c r="AA490" s="554">
        <f>IF(W490&lt;&gt;"",VLOOKUP(W490,'DON GIA'!$A$1:$D$346,4,0),"")</f>
        <v>272996</v>
      </c>
      <c r="AB490" s="554">
        <f t="shared" si="203"/>
        <v>2183968</v>
      </c>
      <c r="AC490" s="71"/>
      <c r="AD490" s="71"/>
      <c r="AE490" s="71"/>
      <c r="AF490" s="71"/>
      <c r="AG490" s="71"/>
      <c r="AH490" s="103"/>
      <c r="AI490" s="71"/>
      <c r="AJ490" s="103"/>
      <c r="AK490" s="103"/>
      <c r="AL490" s="554" t="str">
        <f>IF(AI490&lt;&gt;"",VLOOKUP(AI490,'DON GIA'!$M$1:$P$9,4,0),"")</f>
        <v/>
      </c>
      <c r="AM490" s="554" t="str">
        <f t="shared" si="204"/>
        <v/>
      </c>
      <c r="AN490" s="71"/>
      <c r="AO490" s="103"/>
      <c r="AP490" s="602" t="str">
        <f t="shared" si="187"/>
        <v/>
      </c>
      <c r="AQ490" s="107"/>
      <c r="AR490" s="107"/>
      <c r="AS490" s="593"/>
    </row>
    <row r="491" spans="1:45" outlineLevel="2">
      <c r="A491" s="72">
        <f t="shared" si="205"/>
        <v>34</v>
      </c>
      <c r="B491" s="552" t="str">
        <f>IF(C491&lt;&gt;"",COUNTA($C$9:C491),"")</f>
        <v/>
      </c>
      <c r="C491" s="552"/>
      <c r="D491" s="71"/>
      <c r="E491" s="103"/>
      <c r="F491" s="103"/>
      <c r="G491" s="103"/>
      <c r="H491" s="103"/>
      <c r="I491" s="103"/>
      <c r="J491" s="103"/>
      <c r="K491" s="107"/>
      <c r="L491" s="105" t="s">
        <v>35</v>
      </c>
      <c r="M491" s="554" t="str">
        <f>IF(K491&lt;&gt;"",VLOOKUP(K491,'DON GIA'!$S$1:$U$19,3,0),"")</f>
        <v/>
      </c>
      <c r="N491" s="554" t="str">
        <f>IF(K491&lt;&gt;"",VLOOKUP(K491,'DON GIA'!$S$1:$V$19,4,0),"")</f>
        <v/>
      </c>
      <c r="O491" s="554" t="str">
        <f t="shared" si="200"/>
        <v/>
      </c>
      <c r="P491" s="554" t="str">
        <f t="shared" si="201"/>
        <v/>
      </c>
      <c r="Q491" s="71" t="s">
        <v>35</v>
      </c>
      <c r="R491" s="103"/>
      <c r="S491" s="103"/>
      <c r="T491" s="554" t="str">
        <f>IF(Q491&lt;&gt;"",VLOOKUP(Q491,'DON GIA'!$H$1:$K$103,4,0),"")</f>
        <v/>
      </c>
      <c r="U491" s="554" t="str">
        <f t="shared" si="202"/>
        <v/>
      </c>
      <c r="V491" s="554"/>
      <c r="W491" s="107" t="s">
        <v>1062</v>
      </c>
      <c r="X491" s="103" t="s">
        <v>27</v>
      </c>
      <c r="Y491" s="108">
        <v>4.29</v>
      </c>
      <c r="Z491" s="109"/>
      <c r="AA491" s="554">
        <f>IF(W491&lt;&gt;"",VLOOKUP(W491,'DON GIA'!$A$1:$D$346,4,0),"")</f>
        <v>264499</v>
      </c>
      <c r="AB491" s="554">
        <f t="shared" si="203"/>
        <v>1134700.71</v>
      </c>
      <c r="AC491" s="71"/>
      <c r="AD491" s="71"/>
      <c r="AE491" s="71"/>
      <c r="AF491" s="71"/>
      <c r="AG491" s="71"/>
      <c r="AH491" s="103"/>
      <c r="AI491" s="71"/>
      <c r="AJ491" s="103"/>
      <c r="AK491" s="103"/>
      <c r="AL491" s="554" t="str">
        <f>IF(AI491&lt;&gt;"",VLOOKUP(AI491,'DON GIA'!$M$1:$P$9,4,0),"")</f>
        <v/>
      </c>
      <c r="AM491" s="554" t="str">
        <f t="shared" si="204"/>
        <v/>
      </c>
      <c r="AN491" s="71"/>
      <c r="AO491" s="103"/>
      <c r="AP491" s="602" t="str">
        <f t="shared" si="187"/>
        <v/>
      </c>
      <c r="AQ491" s="107"/>
      <c r="AR491" s="107"/>
      <c r="AS491" s="593"/>
    </row>
    <row r="492" spans="1:45" ht="37.5" outlineLevel="2">
      <c r="A492" s="72">
        <f t="shared" si="205"/>
        <v>34</v>
      </c>
      <c r="B492" s="552" t="str">
        <f>IF(C492&lt;&gt;"",COUNTA($C$9:C492),"")</f>
        <v/>
      </c>
      <c r="C492" s="552"/>
      <c r="D492" s="71"/>
      <c r="E492" s="103"/>
      <c r="F492" s="103"/>
      <c r="G492" s="103"/>
      <c r="H492" s="103"/>
      <c r="I492" s="103"/>
      <c r="J492" s="103"/>
      <c r="K492" s="107"/>
      <c r="L492" s="105" t="s">
        <v>35</v>
      </c>
      <c r="M492" s="554" t="str">
        <f>IF(K492&lt;&gt;"",VLOOKUP(K492,'DON GIA'!$S$1:$U$19,3,0),"")</f>
        <v/>
      </c>
      <c r="N492" s="554" t="str">
        <f>IF(K492&lt;&gt;"",VLOOKUP(K492,'DON GIA'!$S$1:$V$19,4,0),"")</f>
        <v/>
      </c>
      <c r="O492" s="554" t="str">
        <f t="shared" si="200"/>
        <v/>
      </c>
      <c r="P492" s="554" t="str">
        <f t="shared" si="201"/>
        <v/>
      </c>
      <c r="Q492" s="71" t="s">
        <v>35</v>
      </c>
      <c r="R492" s="103"/>
      <c r="S492" s="103"/>
      <c r="T492" s="554" t="str">
        <f>IF(Q492&lt;&gt;"",VLOOKUP(Q492,'DON GIA'!$H$1:$K$103,4,0),"")</f>
        <v/>
      </c>
      <c r="U492" s="554" t="str">
        <f t="shared" si="202"/>
        <v/>
      </c>
      <c r="V492" s="554"/>
      <c r="W492" s="107" t="s">
        <v>1049</v>
      </c>
      <c r="X492" s="103" t="s">
        <v>42</v>
      </c>
      <c r="Y492" s="108">
        <v>1</v>
      </c>
      <c r="Z492" s="109"/>
      <c r="AA492" s="554">
        <f>IF(W492&lt;&gt;"",VLOOKUP(W492,'DON GIA'!$A$1:$D$346,4,0),"")</f>
        <v>3793079</v>
      </c>
      <c r="AB492" s="554">
        <f t="shared" si="203"/>
        <v>3793079</v>
      </c>
      <c r="AC492" s="71"/>
      <c r="AD492" s="71"/>
      <c r="AE492" s="71"/>
      <c r="AF492" s="71"/>
      <c r="AG492" s="71"/>
      <c r="AH492" s="103"/>
      <c r="AI492" s="71"/>
      <c r="AJ492" s="103"/>
      <c r="AK492" s="103"/>
      <c r="AL492" s="554" t="str">
        <f>IF(AI492&lt;&gt;"",VLOOKUP(AI492,'DON GIA'!$M$1:$P$9,4,0),"")</f>
        <v/>
      </c>
      <c r="AM492" s="554" t="str">
        <f t="shared" si="204"/>
        <v/>
      </c>
      <c r="AN492" s="71"/>
      <c r="AO492" s="103"/>
      <c r="AP492" s="602" t="str">
        <f t="shared" si="187"/>
        <v/>
      </c>
      <c r="AQ492" s="107"/>
      <c r="AR492" s="107"/>
      <c r="AS492" s="593"/>
    </row>
    <row r="493" spans="1:45" outlineLevel="2">
      <c r="A493" s="72">
        <f t="shared" si="205"/>
        <v>34</v>
      </c>
      <c r="B493" s="552" t="str">
        <f>IF(C493&lt;&gt;"",COUNTA($C$9:C493),"")</f>
        <v/>
      </c>
      <c r="C493" s="552"/>
      <c r="D493" s="71"/>
      <c r="E493" s="103"/>
      <c r="F493" s="103"/>
      <c r="G493" s="103"/>
      <c r="H493" s="103"/>
      <c r="I493" s="103"/>
      <c r="J493" s="103"/>
      <c r="K493" s="107"/>
      <c r="L493" s="105" t="s">
        <v>35</v>
      </c>
      <c r="M493" s="554" t="str">
        <f>IF(K493&lt;&gt;"",VLOOKUP(K493,'DON GIA'!$S$1:$U$19,3,0),"")</f>
        <v/>
      </c>
      <c r="N493" s="554" t="str">
        <f>IF(K493&lt;&gt;"",VLOOKUP(K493,'DON GIA'!$S$1:$V$19,4,0),"")</f>
        <v/>
      </c>
      <c r="O493" s="554" t="str">
        <f t="shared" si="200"/>
        <v/>
      </c>
      <c r="P493" s="554" t="str">
        <f t="shared" si="201"/>
        <v/>
      </c>
      <c r="Q493" s="71" t="s">
        <v>35</v>
      </c>
      <c r="R493" s="103"/>
      <c r="S493" s="103"/>
      <c r="T493" s="554" t="str">
        <f>IF(Q493&lt;&gt;"",VLOOKUP(Q493,'DON GIA'!$H$1:$K$103,4,0),"")</f>
        <v/>
      </c>
      <c r="U493" s="554" t="str">
        <f t="shared" si="202"/>
        <v/>
      </c>
      <c r="V493" s="554"/>
      <c r="W493" s="107" t="s">
        <v>35</v>
      </c>
      <c r="X493" s="103"/>
      <c r="Y493" s="108"/>
      <c r="Z493" s="109"/>
      <c r="AA493" s="554" t="str">
        <f>IF(W493&lt;&gt;"",VLOOKUP(W493,'DON GIA'!$A$1:$D$346,4,0),"")</f>
        <v/>
      </c>
      <c r="AB493" s="554" t="str">
        <f t="shared" si="203"/>
        <v/>
      </c>
      <c r="AC493" s="71"/>
      <c r="AD493" s="71"/>
      <c r="AE493" s="71"/>
      <c r="AF493" s="71"/>
      <c r="AG493" s="71"/>
      <c r="AH493" s="103"/>
      <c r="AI493" s="71"/>
      <c r="AJ493" s="103"/>
      <c r="AK493" s="103"/>
      <c r="AL493" s="554" t="str">
        <f>IF(AI493&lt;&gt;"",VLOOKUP(AI493,'DON GIA'!$M$1:$P$9,4,0),"")</f>
        <v/>
      </c>
      <c r="AM493" s="554" t="str">
        <f t="shared" si="204"/>
        <v/>
      </c>
      <c r="AN493" s="71"/>
      <c r="AO493" s="103"/>
      <c r="AP493" s="602" t="str">
        <f t="shared" si="187"/>
        <v/>
      </c>
      <c r="AQ493" s="107"/>
      <c r="AR493" s="107"/>
      <c r="AS493" s="593"/>
    </row>
    <row r="494" spans="1:45" outlineLevel="1">
      <c r="A494" s="84" t="s">
        <v>2125</v>
      </c>
      <c r="B494" s="552"/>
      <c r="C494" s="552"/>
      <c r="D494" s="61"/>
      <c r="E494" s="162"/>
      <c r="F494" s="103"/>
      <c r="G494" s="162"/>
      <c r="H494" s="162"/>
      <c r="I494" s="162"/>
      <c r="J494" s="162"/>
      <c r="K494" s="129"/>
      <c r="L494" s="167">
        <f>SUBTOTAL(9,L495:L507)</f>
        <v>136.19999999999999</v>
      </c>
      <c r="M494" s="553"/>
      <c r="N494" s="553"/>
      <c r="O494" s="553">
        <f>SUBTOTAL(9,O495:O507)</f>
        <v>228679799.99999997</v>
      </c>
      <c r="P494" s="553">
        <f>SUBTOTAL(9,P495:P507)</f>
        <v>0</v>
      </c>
      <c r="Q494" s="61"/>
      <c r="R494" s="162"/>
      <c r="S494" s="162">
        <f>SUBTOTAL(9,S495:S507)</f>
        <v>0</v>
      </c>
      <c r="T494" s="553"/>
      <c r="U494" s="553">
        <f>SUBTOTAL(9,U495:U507)</f>
        <v>0</v>
      </c>
      <c r="V494" s="553"/>
      <c r="W494" s="129"/>
      <c r="X494" s="162"/>
      <c r="Y494" s="169">
        <f>SUBTOTAL(9,Y495:Y507)</f>
        <v>319.28799999999995</v>
      </c>
      <c r="Z494" s="170">
        <f>SUBTOTAL(9,Z495:Z507)</f>
        <v>3.78</v>
      </c>
      <c r="AA494" s="553"/>
      <c r="AB494" s="553">
        <f>SUBTOTAL(9,AB495:AB507)</f>
        <v>610778134.17399991</v>
      </c>
      <c r="AC494" s="71"/>
      <c r="AD494" s="71"/>
      <c r="AE494" s="71"/>
      <c r="AF494" s="71"/>
      <c r="AG494" s="71"/>
      <c r="AH494" s="103"/>
      <c r="AI494" s="61"/>
      <c r="AJ494" s="162"/>
      <c r="AK494" s="162">
        <f>SUBTOTAL(9,AK495:AK507)</f>
        <v>1</v>
      </c>
      <c r="AL494" s="553"/>
      <c r="AM494" s="553">
        <f>SUBTOTAL(9,AM495:AM507)</f>
        <v>6447960</v>
      </c>
      <c r="AN494" s="61"/>
      <c r="AO494" s="162">
        <f>SUBTOTAL(9,AO495:AO507)</f>
        <v>0</v>
      </c>
      <c r="AP494" s="602">
        <f t="shared" si="187"/>
        <v>845905894.17399991</v>
      </c>
      <c r="AQ494" s="111"/>
      <c r="AR494" s="111"/>
      <c r="AS494" s="628"/>
    </row>
    <row r="495" spans="1:45" ht="56.25" outlineLevel="2">
      <c r="A495" s="72">
        <f>IF(B495&lt;&gt;"",B495,A493)</f>
        <v>35</v>
      </c>
      <c r="B495" s="552">
        <f>IF(C495&lt;&gt;"",COUNTA($C$9:C495),"")</f>
        <v>35</v>
      </c>
      <c r="C495" s="552">
        <v>416</v>
      </c>
      <c r="D495" s="61" t="s">
        <v>168</v>
      </c>
      <c r="E495" s="103">
        <v>1</v>
      </c>
      <c r="F495" s="103"/>
      <c r="G495" s="103">
        <v>241</v>
      </c>
      <c r="H495" s="103">
        <v>7</v>
      </c>
      <c r="I495" s="103">
        <v>396</v>
      </c>
      <c r="J495" s="103" t="s">
        <v>169</v>
      </c>
      <c r="K495" s="107" t="s">
        <v>973</v>
      </c>
      <c r="L495" s="105">
        <v>136.19999999999999</v>
      </c>
      <c r="M495" s="554">
        <f>IF(K495&lt;&gt;"",VLOOKUP(K495,'DON GIA'!$S$1:$U$19,3,0),"")</f>
        <v>1679000</v>
      </c>
      <c r="N495" s="554">
        <f>IF(K495&lt;&gt;"",VLOOKUP(K495,'DON GIA'!$S$1:$V$19,4,0),"")</f>
        <v>0</v>
      </c>
      <c r="O495" s="554">
        <f t="shared" ref="O495:O507" si="206">IF(K495&lt;&gt;"",L495*M495,"")</f>
        <v>228679799.99999997</v>
      </c>
      <c r="P495" s="554">
        <f t="shared" ref="P495:P507" si="207">IF(K495&lt;&gt;"",L495*N495,"")</f>
        <v>0</v>
      </c>
      <c r="Q495" s="71" t="s">
        <v>35</v>
      </c>
      <c r="R495" s="103"/>
      <c r="S495" s="103"/>
      <c r="T495" s="554" t="str">
        <f>IF(Q495&lt;&gt;"",VLOOKUP(Q495,'DON GIA'!$H$1:$K$103,4,0),"")</f>
        <v/>
      </c>
      <c r="U495" s="554" t="str">
        <f t="shared" ref="U495:U507" si="208">IF(Q495&lt;&gt;"",IF(ISNUMBER(T495),S495*T495,""),"")</f>
        <v/>
      </c>
      <c r="V495" s="554" t="s">
        <v>2163</v>
      </c>
      <c r="W495" s="107" t="s">
        <v>1014</v>
      </c>
      <c r="X495" s="103" t="s">
        <v>27</v>
      </c>
      <c r="Y495" s="108">
        <v>7.58</v>
      </c>
      <c r="Z495" s="109">
        <v>2.92</v>
      </c>
      <c r="AA495" s="554">
        <f>IF(W495&lt;&gt;"",VLOOKUP(W495,'DON GIA'!$A$1:$D$346,4,0),"")</f>
        <v>4447303</v>
      </c>
      <c r="AB495" s="554">
        <f t="shared" ref="AB495:AB507" si="209">IF(W495&lt;&gt;"",IF(ISNUMBER(AA495),Y495*AA495,""),"")</f>
        <v>33710556.740000002</v>
      </c>
      <c r="AC495" s="71" t="s">
        <v>28</v>
      </c>
      <c r="AD495" s="71" t="s">
        <v>34</v>
      </c>
      <c r="AE495" s="71" t="s">
        <v>30</v>
      </c>
      <c r="AF495" s="71" t="s">
        <v>41</v>
      </c>
      <c r="AG495" s="71" t="s">
        <v>34</v>
      </c>
      <c r="AH495" s="103"/>
      <c r="AI495" s="71" t="s">
        <v>561</v>
      </c>
      <c r="AJ495" s="103" t="s">
        <v>409</v>
      </c>
      <c r="AK495" s="103">
        <v>1</v>
      </c>
      <c r="AL495" s="554">
        <f>IF(AI495&lt;&gt;"",VLOOKUP(AI495,'DON GIA'!$M$1:$P$9,4,0),"")</f>
        <v>6447960</v>
      </c>
      <c r="AM495" s="554">
        <f t="shared" ref="AM495:AM507" si="210">IF(AI495&lt;&gt;"",AK495*AL495,"")</f>
        <v>6447960</v>
      </c>
      <c r="AN495" s="71"/>
      <c r="AO495" s="103"/>
      <c r="AP495" s="602" t="str">
        <f t="shared" si="187"/>
        <v/>
      </c>
      <c r="AQ495" s="111" t="s">
        <v>622</v>
      </c>
      <c r="AR495" s="111" t="s">
        <v>1912</v>
      </c>
      <c r="AS495" s="628"/>
    </row>
    <row r="496" spans="1:45" ht="150" outlineLevel="2">
      <c r="A496" s="72">
        <f t="shared" ref="A496:A507" si="211">IF(B496&lt;&gt;"",B496,A495)</f>
        <v>35</v>
      </c>
      <c r="B496" s="552" t="str">
        <f>IF(C496&lt;&gt;"",COUNTA($C$9:C496),"")</f>
        <v/>
      </c>
      <c r="C496" s="552"/>
      <c r="D496" s="71" t="s">
        <v>170</v>
      </c>
      <c r="E496" s="103"/>
      <c r="F496" s="103"/>
      <c r="G496" s="103"/>
      <c r="H496" s="103"/>
      <c r="I496" s="103"/>
      <c r="J496" s="103"/>
      <c r="K496" s="107"/>
      <c r="L496" s="105" t="s">
        <v>35</v>
      </c>
      <c r="M496" s="554" t="str">
        <f>IF(K496&lt;&gt;"",VLOOKUP(K496,'DON GIA'!$S$1:$U$19,3,0),"")</f>
        <v/>
      </c>
      <c r="N496" s="554" t="str">
        <f>IF(K496&lt;&gt;"",VLOOKUP(K496,'DON GIA'!$S$1:$V$19,4,0),"")</f>
        <v/>
      </c>
      <c r="O496" s="554" t="str">
        <f t="shared" si="206"/>
        <v/>
      </c>
      <c r="P496" s="554" t="str">
        <f t="shared" si="207"/>
        <v/>
      </c>
      <c r="Q496" s="71" t="s">
        <v>35</v>
      </c>
      <c r="R496" s="103"/>
      <c r="S496" s="103"/>
      <c r="T496" s="554" t="str">
        <f>IF(Q496&lt;&gt;"",VLOOKUP(Q496,'DON GIA'!$H$1:$K$103,4,0),"")</f>
        <v/>
      </c>
      <c r="U496" s="554" t="str">
        <f t="shared" si="208"/>
        <v/>
      </c>
      <c r="V496" s="554"/>
      <c r="W496" s="107" t="s">
        <v>1005</v>
      </c>
      <c r="X496" s="103" t="s">
        <v>27</v>
      </c>
      <c r="Y496" s="108">
        <v>85.2</v>
      </c>
      <c r="Z496" s="109"/>
      <c r="AA496" s="554">
        <f>IF(W496&lt;&gt;"",VLOOKUP(W496,'DON GIA'!$A$1:$D$346,4,0),"")</f>
        <v>5559129</v>
      </c>
      <c r="AB496" s="554">
        <f t="shared" si="209"/>
        <v>473637790.80000001</v>
      </c>
      <c r="AC496" s="71" t="s">
        <v>28</v>
      </c>
      <c r="AD496" s="71" t="s">
        <v>29</v>
      </c>
      <c r="AE496" s="71" t="s">
        <v>30</v>
      </c>
      <c r="AF496" s="71" t="s">
        <v>31</v>
      </c>
      <c r="AG496" s="71" t="s">
        <v>34</v>
      </c>
      <c r="AH496" s="103"/>
      <c r="AI496" s="71"/>
      <c r="AJ496" s="103"/>
      <c r="AK496" s="103"/>
      <c r="AL496" s="554" t="str">
        <f>IF(AI496&lt;&gt;"",VLOOKUP(AI496,'DON GIA'!$M$1:$P$9,4,0),"")</f>
        <v/>
      </c>
      <c r="AM496" s="554" t="str">
        <f t="shared" si="210"/>
        <v/>
      </c>
      <c r="AN496" s="71"/>
      <c r="AO496" s="103"/>
      <c r="AP496" s="602" t="str">
        <f t="shared" si="187"/>
        <v/>
      </c>
      <c r="AQ496" s="59" t="s">
        <v>600</v>
      </c>
      <c r="AR496" s="59" t="s">
        <v>395</v>
      </c>
      <c r="AS496" s="629"/>
    </row>
    <row r="497" spans="1:45" ht="206.25" outlineLevel="2">
      <c r="A497" s="72">
        <f t="shared" si="211"/>
        <v>35</v>
      </c>
      <c r="B497" s="552" t="str">
        <f>IF(C497&lt;&gt;"",COUNTA($C$9:C497),"")</f>
        <v/>
      </c>
      <c r="C497" s="552"/>
      <c r="D497" s="71" t="s">
        <v>39</v>
      </c>
      <c r="E497" s="103"/>
      <c r="F497" s="103"/>
      <c r="G497" s="103"/>
      <c r="H497" s="103"/>
      <c r="I497" s="103"/>
      <c r="J497" s="103"/>
      <c r="K497" s="107"/>
      <c r="L497" s="105" t="s">
        <v>35</v>
      </c>
      <c r="M497" s="554" t="str">
        <f>IF(K497&lt;&gt;"",VLOOKUP(K497,'DON GIA'!$S$1:$U$19,3,0),"")</f>
        <v/>
      </c>
      <c r="N497" s="554" t="str">
        <f>IF(K497&lt;&gt;"",VLOOKUP(K497,'DON GIA'!$S$1:$V$19,4,0),"")</f>
        <v/>
      </c>
      <c r="O497" s="554" t="str">
        <f t="shared" si="206"/>
        <v/>
      </c>
      <c r="P497" s="554" t="str">
        <f t="shared" si="207"/>
        <v/>
      </c>
      <c r="Q497" s="71" t="s">
        <v>35</v>
      </c>
      <c r="R497" s="103"/>
      <c r="S497" s="103"/>
      <c r="T497" s="554" t="str">
        <f>IF(Q497&lt;&gt;"",VLOOKUP(Q497,'DON GIA'!$H$1:$K$103,4,0),"")</f>
        <v/>
      </c>
      <c r="U497" s="554" t="str">
        <f t="shared" si="208"/>
        <v/>
      </c>
      <c r="V497" s="554"/>
      <c r="W497" s="107" t="s">
        <v>1090</v>
      </c>
      <c r="X497" s="103" t="s">
        <v>27</v>
      </c>
      <c r="Y497" s="108">
        <v>4.8</v>
      </c>
      <c r="Z497" s="109"/>
      <c r="AA497" s="554">
        <f>IF(W497&lt;&gt;"",VLOOKUP(W497,'DON GIA'!$A$1:$D$346,4,0),"")</f>
        <v>10375629</v>
      </c>
      <c r="AB497" s="554">
        <f t="shared" si="209"/>
        <v>49803019.199999996</v>
      </c>
      <c r="AC497" s="71" t="s">
        <v>28</v>
      </c>
      <c r="AD497" s="71" t="s">
        <v>29</v>
      </c>
      <c r="AE497" s="71" t="s">
        <v>30</v>
      </c>
      <c r="AF497" s="71" t="s">
        <v>31</v>
      </c>
      <c r="AG497" s="71" t="s">
        <v>34</v>
      </c>
      <c r="AH497" s="103"/>
      <c r="AI497" s="71"/>
      <c r="AJ497" s="103"/>
      <c r="AK497" s="103"/>
      <c r="AL497" s="554" t="str">
        <f>IF(AI497&lt;&gt;"",VLOOKUP(AI497,'DON GIA'!$M$1:$P$9,4,0),"")</f>
        <v/>
      </c>
      <c r="AM497" s="554" t="str">
        <f t="shared" si="210"/>
        <v/>
      </c>
      <c r="AN497" s="71"/>
      <c r="AO497" s="103"/>
      <c r="AP497" s="602" t="str">
        <f t="shared" si="187"/>
        <v/>
      </c>
      <c r="AQ497" s="107" t="s">
        <v>601</v>
      </c>
      <c r="AR497" s="107" t="s">
        <v>1949</v>
      </c>
      <c r="AS497" s="593"/>
    </row>
    <row r="498" spans="1:45" ht="78.75" outlineLevel="2">
      <c r="A498" s="72">
        <f t="shared" si="211"/>
        <v>35</v>
      </c>
      <c r="B498" s="552" t="str">
        <f>IF(C498&lt;&gt;"",COUNTA($C$9:C498),"")</f>
        <v/>
      </c>
      <c r="C498" s="552"/>
      <c r="D498" s="71"/>
      <c r="E498" s="103"/>
      <c r="F498" s="103"/>
      <c r="G498" s="103"/>
      <c r="H498" s="103"/>
      <c r="I498" s="103"/>
      <c r="J498" s="103"/>
      <c r="K498" s="107"/>
      <c r="L498" s="105" t="s">
        <v>35</v>
      </c>
      <c r="M498" s="554" t="str">
        <f>IF(K498&lt;&gt;"",VLOOKUP(K498,'DON GIA'!$S$1:$U$19,3,0),"")</f>
        <v/>
      </c>
      <c r="N498" s="554" t="str">
        <f>IF(K498&lt;&gt;"",VLOOKUP(K498,'DON GIA'!$S$1:$V$19,4,0),"")</f>
        <v/>
      </c>
      <c r="O498" s="554" t="str">
        <f t="shared" si="206"/>
        <v/>
      </c>
      <c r="P498" s="554" t="str">
        <f t="shared" si="207"/>
        <v/>
      </c>
      <c r="Q498" s="71" t="s">
        <v>35</v>
      </c>
      <c r="R498" s="103"/>
      <c r="S498" s="103"/>
      <c r="T498" s="554" t="str">
        <f>IF(Q498&lt;&gt;"",VLOOKUP(Q498,'DON GIA'!$H$1:$K$103,4,0),"")</f>
        <v/>
      </c>
      <c r="U498" s="554" t="str">
        <f t="shared" si="208"/>
        <v/>
      </c>
      <c r="V498" s="554"/>
      <c r="W498" s="107" t="s">
        <v>1019</v>
      </c>
      <c r="X498" s="103" t="s">
        <v>27</v>
      </c>
      <c r="Y498" s="108">
        <v>23.24</v>
      </c>
      <c r="Z498" s="109">
        <v>0.86</v>
      </c>
      <c r="AA498" s="554">
        <f>IF(W498&lt;&gt;"",VLOOKUP(W498,'DON GIA'!$A$1:$D$346,4,0),"")</f>
        <v>330817</v>
      </c>
      <c r="AB498" s="554">
        <f t="shared" si="209"/>
        <v>7688187.0799999991</v>
      </c>
      <c r="AC498" s="71"/>
      <c r="AD498" s="71"/>
      <c r="AE498" s="71"/>
      <c r="AF498" s="71"/>
      <c r="AG498" s="71"/>
      <c r="AH498" s="103"/>
      <c r="AI498" s="71"/>
      <c r="AJ498" s="103"/>
      <c r="AK498" s="103"/>
      <c r="AL498" s="554" t="str">
        <f>IF(AI498&lt;&gt;"",VLOOKUP(AI498,'DON GIA'!$M$1:$P$9,4,0),"")</f>
        <v/>
      </c>
      <c r="AM498" s="554" t="str">
        <f t="shared" si="210"/>
        <v/>
      </c>
      <c r="AN498" s="71"/>
      <c r="AO498" s="103"/>
      <c r="AP498" s="602" t="str">
        <f t="shared" si="187"/>
        <v/>
      </c>
      <c r="AQ498" s="59" t="s">
        <v>623</v>
      </c>
      <c r="AR498" s="59" t="s">
        <v>1970</v>
      </c>
      <c r="AS498" s="629"/>
    </row>
    <row r="499" spans="1:45" ht="50.25" outlineLevel="2">
      <c r="A499" s="72">
        <f t="shared" si="211"/>
        <v>35</v>
      </c>
      <c r="B499" s="552" t="str">
        <f>IF(C499&lt;&gt;"",COUNTA($C$9:C499),"")</f>
        <v/>
      </c>
      <c r="C499" s="552"/>
      <c r="D499" s="71"/>
      <c r="E499" s="103"/>
      <c r="F499" s="103"/>
      <c r="G499" s="103"/>
      <c r="H499" s="103"/>
      <c r="I499" s="103"/>
      <c r="J499" s="103"/>
      <c r="K499" s="107"/>
      <c r="L499" s="105" t="s">
        <v>35</v>
      </c>
      <c r="M499" s="554" t="str">
        <f>IF(K499&lt;&gt;"",VLOOKUP(K499,'DON GIA'!$S$1:$U$19,3,0),"")</f>
        <v/>
      </c>
      <c r="N499" s="554" t="str">
        <f>IF(K499&lt;&gt;"",VLOOKUP(K499,'DON GIA'!$S$1:$V$19,4,0),"")</f>
        <v/>
      </c>
      <c r="O499" s="554" t="str">
        <f t="shared" si="206"/>
        <v/>
      </c>
      <c r="P499" s="554" t="str">
        <f t="shared" si="207"/>
        <v/>
      </c>
      <c r="Q499" s="71" t="s">
        <v>35</v>
      </c>
      <c r="R499" s="103"/>
      <c r="S499" s="103"/>
      <c r="T499" s="554" t="str">
        <f>IF(Q499&lt;&gt;"",VLOOKUP(Q499,'DON GIA'!$H$1:$K$103,4,0),"")</f>
        <v/>
      </c>
      <c r="U499" s="554" t="str">
        <f t="shared" si="208"/>
        <v/>
      </c>
      <c r="V499" s="554"/>
      <c r="W499" s="107"/>
      <c r="X499" s="103"/>
      <c r="Y499" s="108"/>
      <c r="Z499" s="109"/>
      <c r="AA499" s="554" t="str">
        <f>IF(W499&lt;&gt;"",VLOOKUP(W499,'DON GIA'!$A$1:$D$346,4,0),"")</f>
        <v/>
      </c>
      <c r="AB499" s="554" t="str">
        <f t="shared" si="209"/>
        <v/>
      </c>
      <c r="AC499" s="71"/>
      <c r="AD499" s="71"/>
      <c r="AE499" s="71"/>
      <c r="AF499" s="71"/>
      <c r="AG499" s="71"/>
      <c r="AH499" s="103"/>
      <c r="AI499" s="71"/>
      <c r="AJ499" s="103"/>
      <c r="AK499" s="103"/>
      <c r="AL499" s="554" t="str">
        <f>IF(AI499&lt;&gt;"",VLOOKUP(AI499,'DON GIA'!$M$1:$P$9,4,0),"")</f>
        <v/>
      </c>
      <c r="AM499" s="554" t="str">
        <f t="shared" si="210"/>
        <v/>
      </c>
      <c r="AN499" s="71"/>
      <c r="AO499" s="103"/>
      <c r="AP499" s="602" t="str">
        <f t="shared" si="187"/>
        <v/>
      </c>
      <c r="AQ499" s="584" t="s">
        <v>1972</v>
      </c>
      <c r="AR499" s="584" t="s">
        <v>1971</v>
      </c>
      <c r="AS499" s="631"/>
    </row>
    <row r="500" spans="1:45" outlineLevel="2">
      <c r="A500" s="72">
        <f t="shared" si="211"/>
        <v>35</v>
      </c>
      <c r="B500" s="552" t="str">
        <f>IF(C500&lt;&gt;"",COUNTA($C$9:C500),"")</f>
        <v/>
      </c>
      <c r="C500" s="552"/>
      <c r="D500" s="71"/>
      <c r="E500" s="103"/>
      <c r="F500" s="103"/>
      <c r="G500" s="103"/>
      <c r="H500" s="103"/>
      <c r="I500" s="103"/>
      <c r="J500" s="103"/>
      <c r="K500" s="107"/>
      <c r="L500" s="105" t="s">
        <v>35</v>
      </c>
      <c r="M500" s="554" t="str">
        <f>IF(K500&lt;&gt;"",VLOOKUP(K500,'DON GIA'!$S$1:$U$19,3,0),"")</f>
        <v/>
      </c>
      <c r="N500" s="554" t="str">
        <f>IF(K500&lt;&gt;"",VLOOKUP(K500,'DON GIA'!$S$1:$V$19,4,0),"")</f>
        <v/>
      </c>
      <c r="O500" s="554" t="str">
        <f t="shared" si="206"/>
        <v/>
      </c>
      <c r="P500" s="554" t="str">
        <f t="shared" si="207"/>
        <v/>
      </c>
      <c r="Q500" s="71" t="s">
        <v>35</v>
      </c>
      <c r="R500" s="103"/>
      <c r="S500" s="103"/>
      <c r="T500" s="554" t="str">
        <f>IF(Q500&lt;&gt;"",VLOOKUP(Q500,'DON GIA'!$H$1:$K$103,4,0),"")</f>
        <v/>
      </c>
      <c r="U500" s="554" t="str">
        <f t="shared" si="208"/>
        <v/>
      </c>
      <c r="V500" s="554"/>
      <c r="W500" s="107" t="s">
        <v>1091</v>
      </c>
      <c r="X500" s="103" t="s">
        <v>27</v>
      </c>
      <c r="Y500" s="108">
        <v>30</v>
      </c>
      <c r="Z500" s="109"/>
      <c r="AA500" s="554">
        <f>IF(W500&lt;&gt;"",VLOOKUP(W500,'DON GIA'!$A$1:$D$346,4,0),"")</f>
        <v>161275</v>
      </c>
      <c r="AB500" s="554">
        <f t="shared" si="209"/>
        <v>4838250</v>
      </c>
      <c r="AC500" s="71"/>
      <c r="AD500" s="71"/>
      <c r="AE500" s="71"/>
      <c r="AF500" s="71"/>
      <c r="AG500" s="71"/>
      <c r="AH500" s="103"/>
      <c r="AI500" s="71"/>
      <c r="AJ500" s="103"/>
      <c r="AK500" s="103"/>
      <c r="AL500" s="554" t="str">
        <f>IF(AI500&lt;&gt;"",VLOOKUP(AI500,'DON GIA'!$M$1:$P$9,4,0),"")</f>
        <v/>
      </c>
      <c r="AM500" s="554" t="str">
        <f t="shared" si="210"/>
        <v/>
      </c>
      <c r="AN500" s="71"/>
      <c r="AO500" s="103"/>
      <c r="AP500" s="602" t="str">
        <f t="shared" si="187"/>
        <v/>
      </c>
      <c r="AQ500" s="107" t="s">
        <v>430</v>
      </c>
      <c r="AR500" s="107"/>
      <c r="AS500" s="593"/>
    </row>
    <row r="501" spans="1:45" outlineLevel="2">
      <c r="A501" s="72">
        <f t="shared" si="211"/>
        <v>35</v>
      </c>
      <c r="B501" s="552" t="str">
        <f>IF(C501&lt;&gt;"",COUNTA($C$9:C501),"")</f>
        <v/>
      </c>
      <c r="C501" s="552"/>
      <c r="D501" s="71"/>
      <c r="E501" s="103"/>
      <c r="F501" s="103"/>
      <c r="G501" s="103"/>
      <c r="H501" s="103"/>
      <c r="I501" s="103"/>
      <c r="J501" s="103"/>
      <c r="K501" s="107"/>
      <c r="L501" s="105" t="s">
        <v>35</v>
      </c>
      <c r="M501" s="554" t="str">
        <f>IF(K501&lt;&gt;"",VLOOKUP(K501,'DON GIA'!$S$1:$U$19,3,0),"")</f>
        <v/>
      </c>
      <c r="N501" s="554" t="str">
        <f>IF(K501&lt;&gt;"",VLOOKUP(K501,'DON GIA'!$S$1:$V$19,4,0),"")</f>
        <v/>
      </c>
      <c r="O501" s="554" t="str">
        <f t="shared" si="206"/>
        <v/>
      </c>
      <c r="P501" s="554" t="str">
        <f t="shared" si="207"/>
        <v/>
      </c>
      <c r="Q501" s="71" t="s">
        <v>35</v>
      </c>
      <c r="R501" s="103"/>
      <c r="S501" s="103"/>
      <c r="T501" s="554" t="str">
        <f>IF(Q501&lt;&gt;"",VLOOKUP(Q501,'DON GIA'!$H$1:$K$103,4,0),"")</f>
        <v/>
      </c>
      <c r="U501" s="554" t="str">
        <f t="shared" si="208"/>
        <v/>
      </c>
      <c r="V501" s="554"/>
      <c r="W501" s="107" t="s">
        <v>1079</v>
      </c>
      <c r="X501" s="103" t="s">
        <v>27</v>
      </c>
      <c r="Y501" s="108">
        <v>60</v>
      </c>
      <c r="Z501" s="109"/>
      <c r="AA501" s="554">
        <f>IF(W501&lt;&gt;"",VLOOKUP(W501,'DON GIA'!$A$1:$D$346,4,0),"")</f>
        <v>109890</v>
      </c>
      <c r="AB501" s="554">
        <f t="shared" si="209"/>
        <v>6593400</v>
      </c>
      <c r="AC501" s="71"/>
      <c r="AD501" s="71"/>
      <c r="AE501" s="71"/>
      <c r="AF501" s="71"/>
      <c r="AG501" s="71"/>
      <c r="AH501" s="103"/>
      <c r="AI501" s="71"/>
      <c r="AJ501" s="103"/>
      <c r="AK501" s="103"/>
      <c r="AL501" s="554" t="str">
        <f>IF(AI501&lt;&gt;"",VLOOKUP(AI501,'DON GIA'!$M$1:$P$9,4,0),"")</f>
        <v/>
      </c>
      <c r="AM501" s="554" t="str">
        <f t="shared" si="210"/>
        <v/>
      </c>
      <c r="AN501" s="71"/>
      <c r="AO501" s="103"/>
      <c r="AP501" s="602" t="str">
        <f t="shared" si="187"/>
        <v/>
      </c>
      <c r="AQ501" s="107"/>
      <c r="AR501" s="107"/>
      <c r="AS501" s="593"/>
    </row>
    <row r="502" spans="1:45" outlineLevel="2">
      <c r="A502" s="72">
        <f t="shared" si="211"/>
        <v>35</v>
      </c>
      <c r="B502" s="552" t="str">
        <f>IF(C502&lt;&gt;"",COUNTA($C$9:C502),"")</f>
        <v/>
      </c>
      <c r="C502" s="552"/>
      <c r="D502" s="71"/>
      <c r="E502" s="103"/>
      <c r="F502" s="103"/>
      <c r="G502" s="103"/>
      <c r="H502" s="103"/>
      <c r="I502" s="103"/>
      <c r="J502" s="103"/>
      <c r="K502" s="107"/>
      <c r="L502" s="105" t="s">
        <v>35</v>
      </c>
      <c r="M502" s="554" t="str">
        <f>IF(K502&lt;&gt;"",VLOOKUP(K502,'DON GIA'!$S$1:$U$19,3,0),"")</f>
        <v/>
      </c>
      <c r="N502" s="554" t="str">
        <f>IF(K502&lt;&gt;"",VLOOKUP(K502,'DON GIA'!$S$1:$V$19,4,0),"")</f>
        <v/>
      </c>
      <c r="O502" s="554" t="str">
        <f t="shared" si="206"/>
        <v/>
      </c>
      <c r="P502" s="554" t="str">
        <f t="shared" si="207"/>
        <v/>
      </c>
      <c r="Q502" s="71" t="s">
        <v>35</v>
      </c>
      <c r="R502" s="103"/>
      <c r="S502" s="103"/>
      <c r="T502" s="554" t="str">
        <f>IF(Q502&lt;&gt;"",VLOOKUP(Q502,'DON GIA'!$H$1:$K$103,4,0),"")</f>
        <v/>
      </c>
      <c r="U502" s="554" t="str">
        <f t="shared" si="208"/>
        <v/>
      </c>
      <c r="V502" s="554"/>
      <c r="W502" s="107" t="s">
        <v>1085</v>
      </c>
      <c r="X502" s="103" t="s">
        <v>27</v>
      </c>
      <c r="Y502" s="108">
        <v>89.34</v>
      </c>
      <c r="Z502" s="109"/>
      <c r="AA502" s="554">
        <f>IF(W502&lt;&gt;"",VLOOKUP(W502,'DON GIA'!$A$1:$D$346,4,0),"")</f>
        <v>282038</v>
      </c>
      <c r="AB502" s="554">
        <f t="shared" si="209"/>
        <v>25197274.920000002</v>
      </c>
      <c r="AC502" s="71"/>
      <c r="AD502" s="71"/>
      <c r="AE502" s="71"/>
      <c r="AF502" s="71"/>
      <c r="AG502" s="71"/>
      <c r="AH502" s="103"/>
      <c r="AI502" s="71"/>
      <c r="AJ502" s="103"/>
      <c r="AK502" s="103"/>
      <c r="AL502" s="554" t="str">
        <f>IF(AI502&lt;&gt;"",VLOOKUP(AI502,'DON GIA'!$M$1:$P$9,4,0),"")</f>
        <v/>
      </c>
      <c r="AM502" s="554" t="str">
        <f t="shared" si="210"/>
        <v/>
      </c>
      <c r="AN502" s="71"/>
      <c r="AO502" s="103"/>
      <c r="AP502" s="602" t="str">
        <f t="shared" si="187"/>
        <v/>
      </c>
      <c r="AQ502" s="107"/>
      <c r="AR502" s="107"/>
      <c r="AS502" s="593"/>
    </row>
    <row r="503" spans="1:45" outlineLevel="2">
      <c r="A503" s="72">
        <f t="shared" si="211"/>
        <v>35</v>
      </c>
      <c r="B503" s="552" t="str">
        <f>IF(C503&lt;&gt;"",COUNTA($C$9:C503),"")</f>
        <v/>
      </c>
      <c r="C503" s="552"/>
      <c r="D503" s="71"/>
      <c r="E503" s="103"/>
      <c r="F503" s="103"/>
      <c r="G503" s="103"/>
      <c r="H503" s="103"/>
      <c r="I503" s="103"/>
      <c r="J503" s="103"/>
      <c r="K503" s="107"/>
      <c r="L503" s="105" t="s">
        <v>35</v>
      </c>
      <c r="M503" s="554" t="str">
        <f>IF(K503&lt;&gt;"",VLOOKUP(K503,'DON GIA'!$S$1:$U$19,3,0),"")</f>
        <v/>
      </c>
      <c r="N503" s="554" t="str">
        <f>IF(K503&lt;&gt;"",VLOOKUP(K503,'DON GIA'!$S$1:$V$19,4,0),"")</f>
        <v/>
      </c>
      <c r="O503" s="554" t="str">
        <f t="shared" si="206"/>
        <v/>
      </c>
      <c r="P503" s="554" t="str">
        <f t="shared" si="207"/>
        <v/>
      </c>
      <c r="Q503" s="71" t="s">
        <v>35</v>
      </c>
      <c r="R503" s="103"/>
      <c r="S503" s="103"/>
      <c r="T503" s="554" t="str">
        <f>IF(Q503&lt;&gt;"",VLOOKUP(Q503,'DON GIA'!$H$1:$K$103,4,0),"")</f>
        <v/>
      </c>
      <c r="U503" s="554" t="str">
        <f t="shared" si="208"/>
        <v/>
      </c>
      <c r="V503" s="554"/>
      <c r="W503" s="107" t="s">
        <v>1082</v>
      </c>
      <c r="X503" s="103" t="s">
        <v>38</v>
      </c>
      <c r="Y503" s="108">
        <v>0.22800000000000001</v>
      </c>
      <c r="Z503" s="109"/>
      <c r="AA503" s="554">
        <f>IF(W503&lt;&gt;"",VLOOKUP(W503,'DON GIA'!$A$1:$D$346,4,0),"")</f>
        <v>2523428</v>
      </c>
      <c r="AB503" s="554">
        <f t="shared" si="209"/>
        <v>575341.58400000003</v>
      </c>
      <c r="AC503" s="71"/>
      <c r="AD503" s="71"/>
      <c r="AE503" s="71"/>
      <c r="AF503" s="71"/>
      <c r="AG503" s="71"/>
      <c r="AH503" s="103"/>
      <c r="AI503" s="71"/>
      <c r="AJ503" s="103"/>
      <c r="AK503" s="103"/>
      <c r="AL503" s="554" t="str">
        <f>IF(AI503&lt;&gt;"",VLOOKUP(AI503,'DON GIA'!$M$1:$P$9,4,0),"")</f>
        <v/>
      </c>
      <c r="AM503" s="554" t="str">
        <f t="shared" si="210"/>
        <v/>
      </c>
      <c r="AN503" s="71"/>
      <c r="AO503" s="103"/>
      <c r="AP503" s="602" t="str">
        <f t="shared" si="187"/>
        <v/>
      </c>
      <c r="AQ503" s="107"/>
      <c r="AR503" s="107"/>
      <c r="AS503" s="593"/>
    </row>
    <row r="504" spans="1:45" ht="37.5" outlineLevel="2">
      <c r="A504" s="72">
        <f t="shared" si="211"/>
        <v>35</v>
      </c>
      <c r="B504" s="552" t="str">
        <f>IF(C504&lt;&gt;"",COUNTA($C$9:C504),"")</f>
        <v/>
      </c>
      <c r="C504" s="552"/>
      <c r="D504" s="71"/>
      <c r="E504" s="103"/>
      <c r="F504" s="103"/>
      <c r="G504" s="103"/>
      <c r="H504" s="103"/>
      <c r="I504" s="103"/>
      <c r="J504" s="103"/>
      <c r="K504" s="107"/>
      <c r="L504" s="105" t="s">
        <v>35</v>
      </c>
      <c r="M504" s="554" t="str">
        <f>IF(K504&lt;&gt;"",VLOOKUP(K504,'DON GIA'!$S$1:$U$19,3,0),"")</f>
        <v/>
      </c>
      <c r="N504" s="554" t="str">
        <f>IF(K504&lt;&gt;"",VLOOKUP(K504,'DON GIA'!$S$1:$V$19,4,0),"")</f>
        <v/>
      </c>
      <c r="O504" s="554" t="str">
        <f t="shared" si="206"/>
        <v/>
      </c>
      <c r="P504" s="554" t="str">
        <f t="shared" si="207"/>
        <v/>
      </c>
      <c r="Q504" s="71" t="s">
        <v>35</v>
      </c>
      <c r="R504" s="103"/>
      <c r="S504" s="103"/>
      <c r="T504" s="554" t="str">
        <f>IF(Q504&lt;&gt;"",VLOOKUP(Q504,'DON GIA'!$H$1:$K$103,4,0),"")</f>
        <v/>
      </c>
      <c r="U504" s="554" t="str">
        <f t="shared" si="208"/>
        <v/>
      </c>
      <c r="V504" s="554"/>
      <c r="W504" s="107" t="s">
        <v>1092</v>
      </c>
      <c r="X504" s="103" t="s">
        <v>27</v>
      </c>
      <c r="Y504" s="108">
        <v>8.4499999999999993</v>
      </c>
      <c r="Z504" s="109"/>
      <c r="AA504" s="554">
        <f>IF(W504&lt;&gt;"",VLOOKUP(W504,'DON GIA'!$A$1:$D$346,4,0),"")</f>
        <v>257144</v>
      </c>
      <c r="AB504" s="554">
        <f t="shared" si="209"/>
        <v>2172866.7999999998</v>
      </c>
      <c r="AC504" s="71"/>
      <c r="AD504" s="71"/>
      <c r="AE504" s="71"/>
      <c r="AF504" s="71"/>
      <c r="AG504" s="71"/>
      <c r="AH504" s="103"/>
      <c r="AI504" s="71"/>
      <c r="AJ504" s="103"/>
      <c r="AK504" s="103"/>
      <c r="AL504" s="554" t="str">
        <f>IF(AI504&lt;&gt;"",VLOOKUP(AI504,'DON GIA'!$M$1:$P$9,4,0),"")</f>
        <v/>
      </c>
      <c r="AM504" s="554" t="str">
        <f t="shared" si="210"/>
        <v/>
      </c>
      <c r="AN504" s="71"/>
      <c r="AO504" s="103"/>
      <c r="AP504" s="602" t="str">
        <f t="shared" si="187"/>
        <v/>
      </c>
      <c r="AQ504" s="107"/>
      <c r="AR504" s="107"/>
      <c r="AS504" s="593"/>
    </row>
    <row r="505" spans="1:45" ht="37.5" outlineLevel="2">
      <c r="A505" s="72">
        <f t="shared" si="211"/>
        <v>35</v>
      </c>
      <c r="B505" s="552" t="str">
        <f>IF(C505&lt;&gt;"",COUNTA($C$9:C505),"")</f>
        <v/>
      </c>
      <c r="C505" s="552"/>
      <c r="D505" s="71"/>
      <c r="E505" s="103"/>
      <c r="F505" s="103"/>
      <c r="G505" s="103"/>
      <c r="H505" s="103"/>
      <c r="I505" s="103"/>
      <c r="J505" s="103"/>
      <c r="K505" s="107"/>
      <c r="L505" s="105" t="s">
        <v>35</v>
      </c>
      <c r="M505" s="554" t="str">
        <f>IF(K505&lt;&gt;"",VLOOKUP(K505,'DON GIA'!$S$1:$U$19,3,0),"")</f>
        <v/>
      </c>
      <c r="N505" s="554" t="str">
        <f>IF(K505&lt;&gt;"",VLOOKUP(K505,'DON GIA'!$S$1:$V$19,4,0),"")</f>
        <v/>
      </c>
      <c r="O505" s="554" t="str">
        <f t="shared" si="206"/>
        <v/>
      </c>
      <c r="P505" s="554" t="str">
        <f t="shared" si="207"/>
        <v/>
      </c>
      <c r="Q505" s="71" t="s">
        <v>35</v>
      </c>
      <c r="R505" s="103"/>
      <c r="S505" s="103"/>
      <c r="T505" s="554" t="str">
        <f>IF(Q505&lt;&gt;"",VLOOKUP(Q505,'DON GIA'!$H$1:$K$103,4,0),"")</f>
        <v/>
      </c>
      <c r="U505" s="554" t="str">
        <f t="shared" si="208"/>
        <v/>
      </c>
      <c r="V505" s="554"/>
      <c r="W505" s="107" t="s">
        <v>1089</v>
      </c>
      <c r="X505" s="103" t="s">
        <v>27</v>
      </c>
      <c r="Y505" s="108">
        <v>9.4499999999999993</v>
      </c>
      <c r="Z505" s="109"/>
      <c r="AA505" s="554">
        <f>IF(W505&lt;&gt;"",VLOOKUP(W505,'DON GIA'!$A$1:$D$346,4,0),"")</f>
        <v>292949</v>
      </c>
      <c r="AB505" s="554">
        <f t="shared" si="209"/>
        <v>2768368.05</v>
      </c>
      <c r="AC505" s="71"/>
      <c r="AD505" s="71"/>
      <c r="AE505" s="71"/>
      <c r="AF505" s="71"/>
      <c r="AG505" s="71"/>
      <c r="AH505" s="103"/>
      <c r="AI505" s="71"/>
      <c r="AJ505" s="103"/>
      <c r="AK505" s="103"/>
      <c r="AL505" s="554" t="str">
        <f>IF(AI505&lt;&gt;"",VLOOKUP(AI505,'DON GIA'!$M$1:$P$9,4,0),"")</f>
        <v/>
      </c>
      <c r="AM505" s="554" t="str">
        <f t="shared" si="210"/>
        <v/>
      </c>
      <c r="AN505" s="71"/>
      <c r="AO505" s="103"/>
      <c r="AP505" s="602" t="str">
        <f t="shared" si="187"/>
        <v/>
      </c>
      <c r="AQ505" s="107"/>
      <c r="AR505" s="107"/>
      <c r="AS505" s="593"/>
    </row>
    <row r="506" spans="1:45" ht="37.5" outlineLevel="2">
      <c r="A506" s="72">
        <f t="shared" si="211"/>
        <v>35</v>
      </c>
      <c r="B506" s="552" t="str">
        <f>IF(C506&lt;&gt;"",COUNTA($C$9:C506),"")</f>
        <v/>
      </c>
      <c r="C506" s="552"/>
      <c r="D506" s="71"/>
      <c r="E506" s="103"/>
      <c r="F506" s="103"/>
      <c r="G506" s="103"/>
      <c r="H506" s="103"/>
      <c r="I506" s="103"/>
      <c r="J506" s="103"/>
      <c r="K506" s="107"/>
      <c r="L506" s="105" t="s">
        <v>35</v>
      </c>
      <c r="M506" s="554" t="str">
        <f>IF(K506&lt;&gt;"",VLOOKUP(K506,'DON GIA'!$S$1:$U$19,3,0),"")</f>
        <v/>
      </c>
      <c r="N506" s="554" t="str">
        <f>IF(K506&lt;&gt;"",VLOOKUP(K506,'DON GIA'!$S$1:$V$19,4,0),"")</f>
        <v/>
      </c>
      <c r="O506" s="554" t="str">
        <f t="shared" si="206"/>
        <v/>
      </c>
      <c r="P506" s="554" t="str">
        <f t="shared" si="207"/>
        <v/>
      </c>
      <c r="Q506" s="71" t="s">
        <v>35</v>
      </c>
      <c r="R506" s="103"/>
      <c r="S506" s="103"/>
      <c r="T506" s="554" t="str">
        <f>IF(Q506&lt;&gt;"",VLOOKUP(Q506,'DON GIA'!$H$1:$K$103,4,0),"")</f>
        <v/>
      </c>
      <c r="U506" s="554" t="str">
        <f t="shared" si="208"/>
        <v/>
      </c>
      <c r="V506" s="554"/>
      <c r="W506" s="107" t="s">
        <v>1049</v>
      </c>
      <c r="X506" s="103" t="s">
        <v>42</v>
      </c>
      <c r="Y506" s="108">
        <v>1</v>
      </c>
      <c r="Z506" s="109"/>
      <c r="AA506" s="554">
        <f>IF(W506&lt;&gt;"",VLOOKUP(W506,'DON GIA'!$A$1:$D$346,4,0),"")</f>
        <v>3793079</v>
      </c>
      <c r="AB506" s="554">
        <f t="shared" si="209"/>
        <v>3793079</v>
      </c>
      <c r="AC506" s="71"/>
      <c r="AD506" s="71"/>
      <c r="AE506" s="71"/>
      <c r="AF506" s="71"/>
      <c r="AG506" s="71"/>
      <c r="AH506" s="103"/>
      <c r="AI506" s="71"/>
      <c r="AJ506" s="103"/>
      <c r="AK506" s="103"/>
      <c r="AL506" s="554" t="str">
        <f>IF(AI506&lt;&gt;"",VLOOKUP(AI506,'DON GIA'!$M$1:$P$9,4,0),"")</f>
        <v/>
      </c>
      <c r="AM506" s="554" t="str">
        <f t="shared" si="210"/>
        <v/>
      </c>
      <c r="AN506" s="71"/>
      <c r="AO506" s="103"/>
      <c r="AP506" s="602" t="str">
        <f t="shared" si="187"/>
        <v/>
      </c>
      <c r="AQ506" s="107"/>
      <c r="AR506" s="107"/>
      <c r="AS506" s="593"/>
    </row>
    <row r="507" spans="1:45" outlineLevel="2">
      <c r="A507" s="72">
        <f t="shared" si="211"/>
        <v>35</v>
      </c>
      <c r="B507" s="552" t="str">
        <f>IF(C507&lt;&gt;"",COUNTA($C$9:C507),"")</f>
        <v/>
      </c>
      <c r="C507" s="552"/>
      <c r="D507" s="71"/>
      <c r="E507" s="103"/>
      <c r="F507" s="103"/>
      <c r="G507" s="103"/>
      <c r="H507" s="103"/>
      <c r="I507" s="103"/>
      <c r="J507" s="103"/>
      <c r="K507" s="107"/>
      <c r="L507" s="105" t="s">
        <v>35</v>
      </c>
      <c r="M507" s="554" t="str">
        <f>IF(K507&lt;&gt;"",VLOOKUP(K507,'DON GIA'!$S$1:$U$19,3,0),"")</f>
        <v/>
      </c>
      <c r="N507" s="554" t="str">
        <f>IF(K507&lt;&gt;"",VLOOKUP(K507,'DON GIA'!$S$1:$V$19,4,0),"")</f>
        <v/>
      </c>
      <c r="O507" s="554" t="str">
        <f t="shared" si="206"/>
        <v/>
      </c>
      <c r="P507" s="554" t="str">
        <f t="shared" si="207"/>
        <v/>
      </c>
      <c r="Q507" s="71" t="s">
        <v>35</v>
      </c>
      <c r="R507" s="103"/>
      <c r="S507" s="103"/>
      <c r="T507" s="554" t="str">
        <f>IF(Q507&lt;&gt;"",VLOOKUP(Q507,'DON GIA'!$H$1:$K$103,4,0),"")</f>
        <v/>
      </c>
      <c r="U507" s="554" t="str">
        <f t="shared" si="208"/>
        <v/>
      </c>
      <c r="V507" s="554"/>
      <c r="W507" s="107" t="s">
        <v>35</v>
      </c>
      <c r="X507" s="103"/>
      <c r="Y507" s="108"/>
      <c r="Z507" s="109"/>
      <c r="AA507" s="554" t="str">
        <f>IF(W507&lt;&gt;"",VLOOKUP(W507,'DON GIA'!$A$1:$D$346,4,0),"")</f>
        <v/>
      </c>
      <c r="AB507" s="554" t="str">
        <f t="shared" si="209"/>
        <v/>
      </c>
      <c r="AC507" s="71"/>
      <c r="AD507" s="71"/>
      <c r="AE507" s="71"/>
      <c r="AF507" s="71"/>
      <c r="AG507" s="71"/>
      <c r="AH507" s="103"/>
      <c r="AI507" s="71"/>
      <c r="AJ507" s="103"/>
      <c r="AK507" s="103"/>
      <c r="AL507" s="554" t="str">
        <f>IF(AI507&lt;&gt;"",VLOOKUP(AI507,'DON GIA'!$M$1:$P$9,4,0),"")</f>
        <v/>
      </c>
      <c r="AM507" s="554" t="str">
        <f t="shared" si="210"/>
        <v/>
      </c>
      <c r="AN507" s="71"/>
      <c r="AO507" s="103"/>
      <c r="AP507" s="602" t="str">
        <f t="shared" si="187"/>
        <v/>
      </c>
      <c r="AQ507" s="107"/>
      <c r="AR507" s="107"/>
      <c r="AS507" s="593"/>
    </row>
    <row r="508" spans="1:45" outlineLevel="1">
      <c r="A508" s="84" t="s">
        <v>2124</v>
      </c>
      <c r="B508" s="552"/>
      <c r="C508" s="552"/>
      <c r="D508" s="61"/>
      <c r="E508" s="162"/>
      <c r="F508" s="103"/>
      <c r="G508" s="162"/>
      <c r="H508" s="162"/>
      <c r="I508" s="162"/>
      <c r="J508" s="162"/>
      <c r="K508" s="129"/>
      <c r="L508" s="167">
        <f>SUBTOTAL(9,L509:L523)</f>
        <v>134.5</v>
      </c>
      <c r="M508" s="553"/>
      <c r="N508" s="553"/>
      <c r="O508" s="553">
        <f>SUBTOTAL(9,O509:O523)</f>
        <v>225825500</v>
      </c>
      <c r="P508" s="553">
        <f>SUBTOTAL(9,P509:P523)</f>
        <v>0</v>
      </c>
      <c r="Q508" s="61"/>
      <c r="R508" s="162"/>
      <c r="S508" s="162">
        <f>SUBTOTAL(9,S509:S523)</f>
        <v>0</v>
      </c>
      <c r="T508" s="553"/>
      <c r="U508" s="553">
        <f>SUBTOTAL(9,U509:U523)</f>
        <v>0</v>
      </c>
      <c r="V508" s="553"/>
      <c r="W508" s="129"/>
      <c r="X508" s="162"/>
      <c r="Y508" s="169">
        <f>SUBTOTAL(9,Y509:Y523)</f>
        <v>335.17800000000005</v>
      </c>
      <c r="Z508" s="170">
        <f>SUBTOTAL(9,Z509:Z523)</f>
        <v>47.06</v>
      </c>
      <c r="AA508" s="553"/>
      <c r="AB508" s="553">
        <f>SUBTOTAL(9,AB509:AB523)</f>
        <v>601944644.04400003</v>
      </c>
      <c r="AC508" s="71"/>
      <c r="AD508" s="71"/>
      <c r="AE508" s="71"/>
      <c r="AF508" s="71"/>
      <c r="AG508" s="71"/>
      <c r="AH508" s="103"/>
      <c r="AI508" s="61"/>
      <c r="AJ508" s="162"/>
      <c r="AK508" s="162">
        <f>SUBTOTAL(9,AK509:AK523)</f>
        <v>2</v>
      </c>
      <c r="AL508" s="553"/>
      <c r="AM508" s="553">
        <f>SUBTOTAL(9,AM509:AM523)</f>
        <v>25895920</v>
      </c>
      <c r="AN508" s="61"/>
      <c r="AO508" s="162">
        <f>SUBTOTAL(9,AO509:AO523)</f>
        <v>1</v>
      </c>
      <c r="AP508" s="602">
        <f t="shared" si="187"/>
        <v>853666064.04400003</v>
      </c>
      <c r="AQ508" s="111"/>
      <c r="AR508" s="111"/>
      <c r="AS508" s="628"/>
    </row>
    <row r="509" spans="1:45" ht="56.25" outlineLevel="2">
      <c r="A509" s="72">
        <f>IF(B509&lt;&gt;"",B509,A507)</f>
        <v>36</v>
      </c>
      <c r="B509" s="552">
        <f>IF(C509&lt;&gt;"",COUNTA($C$9:C509),"")</f>
        <v>36</v>
      </c>
      <c r="C509" s="552">
        <v>419</v>
      </c>
      <c r="D509" s="61" t="s">
        <v>177</v>
      </c>
      <c r="E509" s="103">
        <v>1</v>
      </c>
      <c r="F509" s="103"/>
      <c r="G509" s="103">
        <v>242</v>
      </c>
      <c r="H509" s="103">
        <v>7</v>
      </c>
      <c r="I509" s="103">
        <v>396</v>
      </c>
      <c r="J509" s="103" t="s">
        <v>169</v>
      </c>
      <c r="K509" s="107" t="s">
        <v>973</v>
      </c>
      <c r="L509" s="105">
        <v>134.5</v>
      </c>
      <c r="M509" s="554">
        <f>IF(K509&lt;&gt;"",VLOOKUP(K509,'DON GIA'!$S$1:$U$19,3,0),"")</f>
        <v>1679000</v>
      </c>
      <c r="N509" s="554">
        <f>IF(K509&lt;&gt;"",VLOOKUP(K509,'DON GIA'!$S$1:$V$19,4,0),"")</f>
        <v>0</v>
      </c>
      <c r="O509" s="554">
        <f t="shared" ref="O509:O523" si="212">IF(K509&lt;&gt;"",L509*M509,"")</f>
        <v>225825500</v>
      </c>
      <c r="P509" s="554">
        <f t="shared" ref="P509:P523" si="213">IF(K509&lt;&gt;"",L509*N509,"")</f>
        <v>0</v>
      </c>
      <c r="Q509" s="71" t="s">
        <v>35</v>
      </c>
      <c r="R509" s="103"/>
      <c r="S509" s="103"/>
      <c r="T509" s="554" t="str">
        <f>IF(Q509&lt;&gt;"",VLOOKUP(Q509,'DON GIA'!$H$1:$K$103,4,0),"")</f>
        <v/>
      </c>
      <c r="U509" s="554" t="str">
        <f t="shared" ref="U509:U523" si="214">IF(Q509&lt;&gt;"",IF(ISNUMBER(T509),S509*T509,""),"")</f>
        <v/>
      </c>
      <c r="V509" s="554" t="s">
        <v>2163</v>
      </c>
      <c r="W509" s="107" t="s">
        <v>1014</v>
      </c>
      <c r="X509" s="103" t="s">
        <v>27</v>
      </c>
      <c r="Y509" s="108">
        <v>4.67</v>
      </c>
      <c r="Z509" s="109">
        <v>5.83</v>
      </c>
      <c r="AA509" s="554">
        <f>IF(W509&lt;&gt;"",VLOOKUP(W509,'DON GIA'!$A$1:$D$346,4,0),"")</f>
        <v>4447303</v>
      </c>
      <c r="AB509" s="554">
        <f t="shared" ref="AB509:AB523" si="215">IF(W509&lt;&gt;"",IF(ISNUMBER(AA509),Y509*AA509,""),"")</f>
        <v>20768905.009999998</v>
      </c>
      <c r="AC509" s="71" t="s">
        <v>28</v>
      </c>
      <c r="AD509" s="71" t="s">
        <v>34</v>
      </c>
      <c r="AE509" s="71" t="s">
        <v>30</v>
      </c>
      <c r="AF509" s="71" t="s">
        <v>41</v>
      </c>
      <c r="AG509" s="71" t="s">
        <v>34</v>
      </c>
      <c r="AH509" s="103" t="s">
        <v>408</v>
      </c>
      <c r="AI509" s="71" t="s">
        <v>562</v>
      </c>
      <c r="AJ509" s="103" t="s">
        <v>409</v>
      </c>
      <c r="AK509" s="103">
        <v>1</v>
      </c>
      <c r="AL509" s="554">
        <f>IF(AI509&lt;&gt;"",VLOOKUP(AI509,'DON GIA'!$M$1:$P$9,4,0),"")</f>
        <v>12895920</v>
      </c>
      <c r="AM509" s="554">
        <f t="shared" ref="AM509:AM523" si="216">IF(AI509&lt;&gt;"",AK509*AL509,"")</f>
        <v>12895920</v>
      </c>
      <c r="AN509" s="71" t="s">
        <v>407</v>
      </c>
      <c r="AO509" s="103">
        <v>1</v>
      </c>
      <c r="AP509" s="602" t="str">
        <f t="shared" si="187"/>
        <v/>
      </c>
      <c r="AQ509" s="111" t="s">
        <v>628</v>
      </c>
      <c r="AR509" s="111" t="s">
        <v>1912</v>
      </c>
      <c r="AS509" s="628"/>
    </row>
    <row r="510" spans="1:45" ht="150" outlineLevel="2">
      <c r="A510" s="72">
        <f t="shared" ref="A510:A523" si="217">IF(B510&lt;&gt;"",B510,A509)</f>
        <v>36</v>
      </c>
      <c r="B510" s="552" t="str">
        <f>IF(C510&lt;&gt;"",COUNTA($C$9:C510),"")</f>
        <v/>
      </c>
      <c r="C510" s="552"/>
      <c r="D510" s="71" t="s">
        <v>178</v>
      </c>
      <c r="E510" s="103"/>
      <c r="F510" s="103"/>
      <c r="G510" s="103"/>
      <c r="H510" s="103"/>
      <c r="I510" s="103"/>
      <c r="J510" s="103"/>
      <c r="K510" s="107"/>
      <c r="L510" s="105" t="s">
        <v>35</v>
      </c>
      <c r="M510" s="554" t="str">
        <f>IF(K510&lt;&gt;"",VLOOKUP(K510,'DON GIA'!$S$1:$U$19,3,0),"")</f>
        <v/>
      </c>
      <c r="N510" s="554" t="str">
        <f>IF(K510&lt;&gt;"",VLOOKUP(K510,'DON GIA'!$S$1:$V$19,4,0),"")</f>
        <v/>
      </c>
      <c r="O510" s="554" t="str">
        <f t="shared" si="212"/>
        <v/>
      </c>
      <c r="P510" s="554" t="str">
        <f t="shared" si="213"/>
        <v/>
      </c>
      <c r="Q510" s="71" t="s">
        <v>35</v>
      </c>
      <c r="R510" s="103"/>
      <c r="S510" s="103"/>
      <c r="T510" s="554" t="str">
        <f>IF(Q510&lt;&gt;"",VLOOKUP(Q510,'DON GIA'!$H$1:$K$103,4,0),"")</f>
        <v/>
      </c>
      <c r="U510" s="554" t="str">
        <f t="shared" si="214"/>
        <v/>
      </c>
      <c r="V510" s="554"/>
      <c r="W510" s="107" t="s">
        <v>1005</v>
      </c>
      <c r="X510" s="103" t="s">
        <v>27</v>
      </c>
      <c r="Y510" s="108">
        <v>85.2</v>
      </c>
      <c r="Z510" s="109"/>
      <c r="AA510" s="554">
        <f>IF(W510&lt;&gt;"",VLOOKUP(W510,'DON GIA'!$A$1:$D$346,4,0),"")</f>
        <v>5559129</v>
      </c>
      <c r="AB510" s="554">
        <f t="shared" si="215"/>
        <v>473637790.80000001</v>
      </c>
      <c r="AC510" s="71" t="s">
        <v>28</v>
      </c>
      <c r="AD510" s="71" t="s">
        <v>29</v>
      </c>
      <c r="AE510" s="71" t="s">
        <v>30</v>
      </c>
      <c r="AF510" s="71" t="s">
        <v>31</v>
      </c>
      <c r="AG510" s="71" t="s">
        <v>34</v>
      </c>
      <c r="AH510" s="103"/>
      <c r="AI510" s="71" t="s">
        <v>578</v>
      </c>
      <c r="AJ510" s="103" t="s">
        <v>560</v>
      </c>
      <c r="AK510" s="103">
        <v>1</v>
      </c>
      <c r="AL510" s="554">
        <f>IF(AI510&lt;&gt;"",VLOOKUP(AI510,'DON GIA'!$M$1:$P$9,4,0),"")</f>
        <v>13000000</v>
      </c>
      <c r="AM510" s="554">
        <f t="shared" si="216"/>
        <v>13000000</v>
      </c>
      <c r="AN510" s="71"/>
      <c r="AO510" s="103"/>
      <c r="AP510" s="602" t="str">
        <f t="shared" si="187"/>
        <v/>
      </c>
      <c r="AQ510" s="59" t="s">
        <v>602</v>
      </c>
      <c r="AR510" s="59" t="s">
        <v>395</v>
      </c>
      <c r="AS510" s="629"/>
    </row>
    <row r="511" spans="1:45" ht="206.25" outlineLevel="2">
      <c r="A511" s="72">
        <f t="shared" si="217"/>
        <v>36</v>
      </c>
      <c r="B511" s="552" t="str">
        <f>IF(C511&lt;&gt;"",COUNTA($C$9:C511),"")</f>
        <v/>
      </c>
      <c r="C511" s="552"/>
      <c r="D511" s="71" t="s">
        <v>39</v>
      </c>
      <c r="E511" s="103"/>
      <c r="F511" s="103"/>
      <c r="G511" s="103"/>
      <c r="H511" s="103"/>
      <c r="I511" s="103"/>
      <c r="J511" s="103"/>
      <c r="K511" s="107"/>
      <c r="L511" s="105" t="s">
        <v>35</v>
      </c>
      <c r="M511" s="554" t="str">
        <f>IF(K511&lt;&gt;"",VLOOKUP(K511,'DON GIA'!$S$1:$U$19,3,0),"")</f>
        <v/>
      </c>
      <c r="N511" s="554" t="str">
        <f>IF(K511&lt;&gt;"",VLOOKUP(K511,'DON GIA'!$S$1:$V$19,4,0),"")</f>
        <v/>
      </c>
      <c r="O511" s="554" t="str">
        <f t="shared" si="212"/>
        <v/>
      </c>
      <c r="P511" s="554" t="str">
        <f t="shared" si="213"/>
        <v/>
      </c>
      <c r="Q511" s="71" t="s">
        <v>35</v>
      </c>
      <c r="R511" s="103"/>
      <c r="S511" s="103"/>
      <c r="T511" s="554" t="str">
        <f>IF(Q511&lt;&gt;"",VLOOKUP(Q511,'DON GIA'!$H$1:$K$103,4,0),"")</f>
        <v/>
      </c>
      <c r="U511" s="554" t="str">
        <f t="shared" si="214"/>
        <v/>
      </c>
      <c r="V511" s="554"/>
      <c r="W511" s="107" t="s">
        <v>1090</v>
      </c>
      <c r="X511" s="103" t="s">
        <v>27</v>
      </c>
      <c r="Y511" s="108">
        <v>4.8</v>
      </c>
      <c r="Z511" s="109"/>
      <c r="AA511" s="554">
        <f>IF(W511&lt;&gt;"",VLOOKUP(W511,'DON GIA'!$A$1:$D$346,4,0),"")</f>
        <v>10375629</v>
      </c>
      <c r="AB511" s="554">
        <f t="shared" si="215"/>
        <v>49803019.199999996</v>
      </c>
      <c r="AC511" s="71" t="s">
        <v>28</v>
      </c>
      <c r="AD511" s="71" t="s">
        <v>29</v>
      </c>
      <c r="AE511" s="71" t="s">
        <v>30</v>
      </c>
      <c r="AF511" s="71" t="s">
        <v>31</v>
      </c>
      <c r="AG511" s="71" t="s">
        <v>34</v>
      </c>
      <c r="AH511" s="103"/>
      <c r="AI511" s="71"/>
      <c r="AJ511" s="103"/>
      <c r="AK511" s="103"/>
      <c r="AL511" s="554" t="str">
        <f>IF(AI511&lt;&gt;"",VLOOKUP(AI511,'DON GIA'!$M$1:$P$9,4,0),"")</f>
        <v/>
      </c>
      <c r="AM511" s="554" t="str">
        <f t="shared" si="216"/>
        <v/>
      </c>
      <c r="AN511" s="71"/>
      <c r="AO511" s="103"/>
      <c r="AP511" s="602" t="str">
        <f t="shared" si="187"/>
        <v/>
      </c>
      <c r="AQ511" s="107" t="s">
        <v>603</v>
      </c>
      <c r="AR511" s="107" t="s">
        <v>1949</v>
      </c>
      <c r="AS511" s="593"/>
    </row>
    <row r="512" spans="1:45" ht="93.75" outlineLevel="2">
      <c r="A512" s="72">
        <f t="shared" si="217"/>
        <v>36</v>
      </c>
      <c r="B512" s="552" t="str">
        <f>IF(C512&lt;&gt;"",COUNTA($C$9:C512),"")</f>
        <v/>
      </c>
      <c r="C512" s="552"/>
      <c r="D512" s="71"/>
      <c r="E512" s="103"/>
      <c r="F512" s="103"/>
      <c r="G512" s="103"/>
      <c r="H512" s="103"/>
      <c r="I512" s="103"/>
      <c r="J512" s="103"/>
      <c r="K512" s="107"/>
      <c r="L512" s="105" t="s">
        <v>35</v>
      </c>
      <c r="M512" s="554" t="str">
        <f>IF(K512&lt;&gt;"",VLOOKUP(K512,'DON GIA'!$S$1:$U$19,3,0),"")</f>
        <v/>
      </c>
      <c r="N512" s="554" t="str">
        <f>IF(K512&lt;&gt;"",VLOOKUP(K512,'DON GIA'!$S$1:$V$19,4,0),"")</f>
        <v/>
      </c>
      <c r="O512" s="554" t="str">
        <f t="shared" si="212"/>
        <v/>
      </c>
      <c r="P512" s="554" t="str">
        <f t="shared" si="213"/>
        <v/>
      </c>
      <c r="Q512" s="71" t="s">
        <v>35</v>
      </c>
      <c r="R512" s="103"/>
      <c r="S512" s="103"/>
      <c r="T512" s="554" t="str">
        <f>IF(Q512&lt;&gt;"",VLOOKUP(Q512,'DON GIA'!$H$1:$K$103,4,0),"")</f>
        <v/>
      </c>
      <c r="U512" s="554" t="str">
        <f t="shared" si="214"/>
        <v/>
      </c>
      <c r="V512" s="554"/>
      <c r="W512" s="107" t="s">
        <v>1019</v>
      </c>
      <c r="X512" s="103" t="s">
        <v>27</v>
      </c>
      <c r="Y512" s="108">
        <v>23.19</v>
      </c>
      <c r="Z512" s="109">
        <v>0.91</v>
      </c>
      <c r="AA512" s="554">
        <f>IF(W512&lt;&gt;"",VLOOKUP(W512,'DON GIA'!$A$1:$D$346,4,0),"")</f>
        <v>330817</v>
      </c>
      <c r="AB512" s="554">
        <f t="shared" si="215"/>
        <v>7671646.2300000004</v>
      </c>
      <c r="AC512" s="71"/>
      <c r="AD512" s="71"/>
      <c r="AE512" s="71"/>
      <c r="AF512" s="71"/>
      <c r="AG512" s="71"/>
      <c r="AH512" s="103"/>
      <c r="AI512" s="71"/>
      <c r="AJ512" s="103"/>
      <c r="AK512" s="103"/>
      <c r="AL512" s="554" t="str">
        <f>IF(AI512&lt;&gt;"",VLOOKUP(AI512,'DON GIA'!$M$1:$P$9,4,0),"")</f>
        <v/>
      </c>
      <c r="AM512" s="554" t="str">
        <f t="shared" si="216"/>
        <v/>
      </c>
      <c r="AN512" s="71"/>
      <c r="AO512" s="103"/>
      <c r="AP512" s="602" t="str">
        <f t="shared" si="187"/>
        <v/>
      </c>
      <c r="AQ512" s="59" t="s">
        <v>629</v>
      </c>
      <c r="AR512" s="59" t="s">
        <v>1915</v>
      </c>
      <c r="AS512" s="629"/>
    </row>
    <row r="513" spans="1:45" ht="33.75" outlineLevel="2">
      <c r="A513" s="72">
        <f t="shared" si="217"/>
        <v>36</v>
      </c>
      <c r="B513" s="552" t="str">
        <f>IF(C513&lt;&gt;"",COUNTA($C$9:C513),"")</f>
        <v/>
      </c>
      <c r="C513" s="552"/>
      <c r="D513" s="71"/>
      <c r="E513" s="103"/>
      <c r="F513" s="103"/>
      <c r="G513" s="103"/>
      <c r="H513" s="103"/>
      <c r="I513" s="103"/>
      <c r="J513" s="103"/>
      <c r="K513" s="107"/>
      <c r="L513" s="105" t="s">
        <v>35</v>
      </c>
      <c r="M513" s="554" t="str">
        <f>IF(K513&lt;&gt;"",VLOOKUP(K513,'DON GIA'!$S$1:$U$19,3,0),"")</f>
        <v/>
      </c>
      <c r="N513" s="554" t="str">
        <f>IF(K513&lt;&gt;"",VLOOKUP(K513,'DON GIA'!$S$1:$V$19,4,0),"")</f>
        <v/>
      </c>
      <c r="O513" s="554" t="str">
        <f t="shared" si="212"/>
        <v/>
      </c>
      <c r="P513" s="554" t="str">
        <f t="shared" si="213"/>
        <v/>
      </c>
      <c r="Q513" s="71" t="s">
        <v>35</v>
      </c>
      <c r="R513" s="103"/>
      <c r="S513" s="103"/>
      <c r="T513" s="554" t="str">
        <f>IF(Q513&lt;&gt;"",VLOOKUP(Q513,'DON GIA'!$H$1:$K$103,4,0),"")</f>
        <v/>
      </c>
      <c r="U513" s="554" t="str">
        <f t="shared" si="214"/>
        <v/>
      </c>
      <c r="V513" s="554"/>
      <c r="W513" s="107" t="s">
        <v>1078</v>
      </c>
      <c r="X513" s="103" t="s">
        <v>27</v>
      </c>
      <c r="Y513" s="108"/>
      <c r="Z513" s="109">
        <v>40.32</v>
      </c>
      <c r="AA513" s="554">
        <f>IF(W513&lt;&gt;"",VLOOKUP(W513,'DON GIA'!$A$1:$D$346,4,0),"")</f>
        <v>854777</v>
      </c>
      <c r="AB513" s="554">
        <f t="shared" si="215"/>
        <v>0</v>
      </c>
      <c r="AC513" s="71"/>
      <c r="AD513" s="71" t="s">
        <v>29</v>
      </c>
      <c r="AE513" s="71" t="s">
        <v>30</v>
      </c>
      <c r="AF513" s="71" t="s">
        <v>41</v>
      </c>
      <c r="AG513" s="71" t="s">
        <v>136</v>
      </c>
      <c r="AH513" s="103"/>
      <c r="AI513" s="71"/>
      <c r="AJ513" s="103"/>
      <c r="AK513" s="103"/>
      <c r="AL513" s="554" t="str">
        <f>IF(AI513&lt;&gt;"",VLOOKUP(AI513,'DON GIA'!$M$1:$P$9,4,0),"")</f>
        <v/>
      </c>
      <c r="AM513" s="554" t="str">
        <f t="shared" si="216"/>
        <v/>
      </c>
      <c r="AN513" s="71"/>
      <c r="AO513" s="103"/>
      <c r="AP513" s="602" t="str">
        <f t="shared" si="187"/>
        <v/>
      </c>
      <c r="AQ513" s="584" t="s">
        <v>1972</v>
      </c>
      <c r="AR513" s="584"/>
      <c r="AS513" s="631"/>
    </row>
    <row r="514" spans="1:45" outlineLevel="2">
      <c r="A514" s="72">
        <f t="shared" si="217"/>
        <v>36</v>
      </c>
      <c r="B514" s="552" t="str">
        <f>IF(C514&lt;&gt;"",COUNTA($C$9:C514),"")</f>
        <v/>
      </c>
      <c r="C514" s="552"/>
      <c r="D514" s="71"/>
      <c r="E514" s="103"/>
      <c r="F514" s="103"/>
      <c r="G514" s="103"/>
      <c r="H514" s="103"/>
      <c r="I514" s="103"/>
      <c r="J514" s="103"/>
      <c r="K514" s="107"/>
      <c r="L514" s="105" t="s">
        <v>35</v>
      </c>
      <c r="M514" s="554" t="str">
        <f>IF(K514&lt;&gt;"",VLOOKUP(K514,'DON GIA'!$S$1:$U$19,3,0),"")</f>
        <v/>
      </c>
      <c r="N514" s="554" t="str">
        <f>IF(K514&lt;&gt;"",VLOOKUP(K514,'DON GIA'!$S$1:$V$19,4,0),"")</f>
        <v/>
      </c>
      <c r="O514" s="554" t="str">
        <f t="shared" si="212"/>
        <v/>
      </c>
      <c r="P514" s="554" t="str">
        <f t="shared" si="213"/>
        <v/>
      </c>
      <c r="Q514" s="71" t="s">
        <v>35</v>
      </c>
      <c r="R514" s="103"/>
      <c r="S514" s="103"/>
      <c r="T514" s="554" t="str">
        <f>IF(Q514&lt;&gt;"",VLOOKUP(Q514,'DON GIA'!$H$1:$K$103,4,0),"")</f>
        <v/>
      </c>
      <c r="U514" s="554" t="str">
        <f t="shared" si="214"/>
        <v/>
      </c>
      <c r="V514" s="554"/>
      <c r="W514" s="107" t="s">
        <v>1091</v>
      </c>
      <c r="X514" s="103" t="s">
        <v>27</v>
      </c>
      <c r="Y514" s="108">
        <v>30</v>
      </c>
      <c r="Z514" s="109"/>
      <c r="AA514" s="554">
        <f>IF(W514&lt;&gt;"",VLOOKUP(W514,'DON GIA'!$A$1:$D$346,4,0),"")</f>
        <v>161275</v>
      </c>
      <c r="AB514" s="554">
        <f t="shared" si="215"/>
        <v>4838250</v>
      </c>
      <c r="AC514" s="71"/>
      <c r="AD514" s="71"/>
      <c r="AE514" s="71"/>
      <c r="AF514" s="71"/>
      <c r="AG514" s="71"/>
      <c r="AH514" s="103"/>
      <c r="AI514" s="71"/>
      <c r="AJ514" s="103"/>
      <c r="AK514" s="103"/>
      <c r="AL514" s="554" t="str">
        <f>IF(AI514&lt;&gt;"",VLOOKUP(AI514,'DON GIA'!$M$1:$P$9,4,0),"")</f>
        <v/>
      </c>
      <c r="AM514" s="554" t="str">
        <f t="shared" si="216"/>
        <v/>
      </c>
      <c r="AN514" s="71"/>
      <c r="AO514" s="103"/>
      <c r="AP514" s="602" t="str">
        <f t="shared" si="187"/>
        <v/>
      </c>
      <c r="AQ514" s="107" t="s">
        <v>421</v>
      </c>
      <c r="AR514" s="107"/>
      <c r="AS514" s="593"/>
    </row>
    <row r="515" spans="1:45" outlineLevel="2">
      <c r="A515" s="72">
        <f t="shared" si="217"/>
        <v>36</v>
      </c>
      <c r="B515" s="552" t="str">
        <f>IF(C515&lt;&gt;"",COUNTA($C$9:C515),"")</f>
        <v/>
      </c>
      <c r="C515" s="552"/>
      <c r="D515" s="71"/>
      <c r="E515" s="103"/>
      <c r="F515" s="103"/>
      <c r="G515" s="103"/>
      <c r="H515" s="103"/>
      <c r="I515" s="103"/>
      <c r="J515" s="103"/>
      <c r="K515" s="107"/>
      <c r="L515" s="105" t="s">
        <v>35</v>
      </c>
      <c r="M515" s="554" t="str">
        <f>IF(K515&lt;&gt;"",VLOOKUP(K515,'DON GIA'!$S$1:$U$19,3,0),"")</f>
        <v/>
      </c>
      <c r="N515" s="554" t="str">
        <f>IF(K515&lt;&gt;"",VLOOKUP(K515,'DON GIA'!$S$1:$V$19,4,0),"")</f>
        <v/>
      </c>
      <c r="O515" s="554" t="str">
        <f t="shared" si="212"/>
        <v/>
      </c>
      <c r="P515" s="554" t="str">
        <f t="shared" si="213"/>
        <v/>
      </c>
      <c r="Q515" s="71" t="s">
        <v>35</v>
      </c>
      <c r="R515" s="103"/>
      <c r="S515" s="103"/>
      <c r="T515" s="554" t="str">
        <f>IF(Q515&lt;&gt;"",VLOOKUP(Q515,'DON GIA'!$H$1:$K$103,4,0),"")</f>
        <v/>
      </c>
      <c r="U515" s="554" t="str">
        <f t="shared" si="214"/>
        <v/>
      </c>
      <c r="V515" s="554"/>
      <c r="W515" s="107" t="s">
        <v>1079</v>
      </c>
      <c r="X515" s="103" t="s">
        <v>27</v>
      </c>
      <c r="Y515" s="108">
        <v>60</v>
      </c>
      <c r="Z515" s="109"/>
      <c r="AA515" s="554">
        <f>IF(W515&lt;&gt;"",VLOOKUP(W515,'DON GIA'!$A$1:$D$346,4,0),"")</f>
        <v>109890</v>
      </c>
      <c r="AB515" s="554">
        <f t="shared" si="215"/>
        <v>6593400</v>
      </c>
      <c r="AC515" s="71"/>
      <c r="AD515" s="71"/>
      <c r="AE515" s="71"/>
      <c r="AF515" s="71"/>
      <c r="AG515" s="71"/>
      <c r="AH515" s="103"/>
      <c r="AI515" s="71"/>
      <c r="AJ515" s="103"/>
      <c r="AK515" s="103"/>
      <c r="AL515" s="554" t="str">
        <f>IF(AI515&lt;&gt;"",VLOOKUP(AI515,'DON GIA'!$M$1:$P$9,4,0),"")</f>
        <v/>
      </c>
      <c r="AM515" s="554" t="str">
        <f t="shared" si="216"/>
        <v/>
      </c>
      <c r="AN515" s="71"/>
      <c r="AO515" s="103"/>
      <c r="AP515" s="602" t="str">
        <f t="shared" si="187"/>
        <v/>
      </c>
      <c r="AQ515" s="107"/>
      <c r="AR515" s="107"/>
      <c r="AS515" s="593"/>
    </row>
    <row r="516" spans="1:45" outlineLevel="2">
      <c r="A516" s="72">
        <f t="shared" si="217"/>
        <v>36</v>
      </c>
      <c r="B516" s="552" t="str">
        <f>IF(C516&lt;&gt;"",COUNTA($C$9:C516),"")</f>
        <v/>
      </c>
      <c r="C516" s="552"/>
      <c r="D516" s="71"/>
      <c r="E516" s="103"/>
      <c r="F516" s="103"/>
      <c r="G516" s="103"/>
      <c r="H516" s="103"/>
      <c r="I516" s="103"/>
      <c r="J516" s="103"/>
      <c r="K516" s="107"/>
      <c r="L516" s="105" t="s">
        <v>35</v>
      </c>
      <c r="M516" s="554" t="str">
        <f>IF(K516&lt;&gt;"",VLOOKUP(K516,'DON GIA'!$S$1:$U$19,3,0),"")</f>
        <v/>
      </c>
      <c r="N516" s="554" t="str">
        <f>IF(K516&lt;&gt;"",VLOOKUP(K516,'DON GIA'!$S$1:$V$19,4,0),"")</f>
        <v/>
      </c>
      <c r="O516" s="554" t="str">
        <f t="shared" si="212"/>
        <v/>
      </c>
      <c r="P516" s="554" t="str">
        <f t="shared" si="213"/>
        <v/>
      </c>
      <c r="Q516" s="71" t="s">
        <v>35</v>
      </c>
      <c r="R516" s="103"/>
      <c r="S516" s="103"/>
      <c r="T516" s="554" t="str">
        <f>IF(Q516&lt;&gt;"",VLOOKUP(Q516,'DON GIA'!$H$1:$K$103,4,0),"")</f>
        <v/>
      </c>
      <c r="U516" s="554" t="str">
        <f t="shared" si="214"/>
        <v/>
      </c>
      <c r="V516" s="554"/>
      <c r="W516" s="107" t="s">
        <v>1085</v>
      </c>
      <c r="X516" s="103" t="s">
        <v>27</v>
      </c>
      <c r="Y516" s="108">
        <v>89.34</v>
      </c>
      <c r="Z516" s="109"/>
      <c r="AA516" s="554">
        <f>IF(W516&lt;&gt;"",VLOOKUP(W516,'DON GIA'!$A$1:$D$346,4,0),"")</f>
        <v>282038</v>
      </c>
      <c r="AB516" s="554">
        <f t="shared" si="215"/>
        <v>25197274.920000002</v>
      </c>
      <c r="AC516" s="71"/>
      <c r="AD516" s="71"/>
      <c r="AE516" s="71"/>
      <c r="AF516" s="71"/>
      <c r="AG516" s="71"/>
      <c r="AH516" s="103"/>
      <c r="AI516" s="71"/>
      <c r="AJ516" s="103"/>
      <c r="AK516" s="103"/>
      <c r="AL516" s="554" t="str">
        <f>IF(AI516&lt;&gt;"",VLOOKUP(AI516,'DON GIA'!$M$1:$P$9,4,0),"")</f>
        <v/>
      </c>
      <c r="AM516" s="554" t="str">
        <f t="shared" si="216"/>
        <v/>
      </c>
      <c r="AN516" s="71"/>
      <c r="AO516" s="103"/>
      <c r="AP516" s="602" t="str">
        <f t="shared" si="187"/>
        <v/>
      </c>
      <c r="AQ516" s="107"/>
      <c r="AR516" s="107"/>
      <c r="AS516" s="593"/>
    </row>
    <row r="517" spans="1:45" outlineLevel="2">
      <c r="A517" s="72">
        <f t="shared" si="217"/>
        <v>36</v>
      </c>
      <c r="B517" s="552" t="str">
        <f>IF(C517&lt;&gt;"",COUNTA($C$9:C517),"")</f>
        <v/>
      </c>
      <c r="C517" s="552"/>
      <c r="D517" s="71"/>
      <c r="E517" s="103"/>
      <c r="F517" s="103"/>
      <c r="G517" s="103"/>
      <c r="H517" s="103"/>
      <c r="I517" s="103"/>
      <c r="J517" s="103"/>
      <c r="K517" s="107"/>
      <c r="L517" s="105" t="s">
        <v>35</v>
      </c>
      <c r="M517" s="554" t="str">
        <f>IF(K517&lt;&gt;"",VLOOKUP(K517,'DON GIA'!$S$1:$U$19,3,0),"")</f>
        <v/>
      </c>
      <c r="N517" s="554" t="str">
        <f>IF(K517&lt;&gt;"",VLOOKUP(K517,'DON GIA'!$S$1:$V$19,4,0),"")</f>
        <v/>
      </c>
      <c r="O517" s="554" t="str">
        <f t="shared" si="212"/>
        <v/>
      </c>
      <c r="P517" s="554" t="str">
        <f t="shared" si="213"/>
        <v/>
      </c>
      <c r="Q517" s="71" t="s">
        <v>35</v>
      </c>
      <c r="R517" s="103"/>
      <c r="S517" s="103"/>
      <c r="T517" s="554" t="str">
        <f>IF(Q517&lt;&gt;"",VLOOKUP(Q517,'DON GIA'!$H$1:$K$103,4,0),"")</f>
        <v/>
      </c>
      <c r="U517" s="554" t="str">
        <f t="shared" si="214"/>
        <v/>
      </c>
      <c r="V517" s="554"/>
      <c r="W517" s="107" t="s">
        <v>1082</v>
      </c>
      <c r="X517" s="103" t="s">
        <v>38</v>
      </c>
      <c r="Y517" s="108">
        <v>0.22800000000000001</v>
      </c>
      <c r="Z517" s="109"/>
      <c r="AA517" s="554">
        <f>IF(W517&lt;&gt;"",VLOOKUP(W517,'DON GIA'!$A$1:$D$346,4,0),"")</f>
        <v>2523428</v>
      </c>
      <c r="AB517" s="554">
        <f t="shared" si="215"/>
        <v>575341.58400000003</v>
      </c>
      <c r="AC517" s="71"/>
      <c r="AD517" s="71"/>
      <c r="AE517" s="71"/>
      <c r="AF517" s="71"/>
      <c r="AG517" s="71"/>
      <c r="AH517" s="103"/>
      <c r="AI517" s="71"/>
      <c r="AJ517" s="103"/>
      <c r="AK517" s="103"/>
      <c r="AL517" s="554" t="str">
        <f>IF(AI517&lt;&gt;"",VLOOKUP(AI517,'DON GIA'!$M$1:$P$9,4,0),"")</f>
        <v/>
      </c>
      <c r="AM517" s="554" t="str">
        <f t="shared" si="216"/>
        <v/>
      </c>
      <c r="AN517" s="71"/>
      <c r="AO517" s="103"/>
      <c r="AP517" s="602" t="str">
        <f t="shared" si="187"/>
        <v/>
      </c>
      <c r="AQ517" s="107"/>
      <c r="AR517" s="107"/>
      <c r="AS517" s="593"/>
    </row>
    <row r="518" spans="1:45" ht="37.5" outlineLevel="2">
      <c r="A518" s="72">
        <f t="shared" si="217"/>
        <v>36</v>
      </c>
      <c r="B518" s="552" t="str">
        <f>IF(C518&lt;&gt;"",COUNTA($C$9:C518),"")</f>
        <v/>
      </c>
      <c r="C518" s="552"/>
      <c r="D518" s="71"/>
      <c r="E518" s="103"/>
      <c r="F518" s="103"/>
      <c r="G518" s="103"/>
      <c r="H518" s="103"/>
      <c r="I518" s="103"/>
      <c r="J518" s="103"/>
      <c r="K518" s="107"/>
      <c r="L518" s="105" t="s">
        <v>35</v>
      </c>
      <c r="M518" s="554" t="str">
        <f>IF(K518&lt;&gt;"",VLOOKUP(K518,'DON GIA'!$S$1:$U$19,3,0),"")</f>
        <v/>
      </c>
      <c r="N518" s="554" t="str">
        <f>IF(K518&lt;&gt;"",VLOOKUP(K518,'DON GIA'!$S$1:$V$19,4,0),"")</f>
        <v/>
      </c>
      <c r="O518" s="554" t="str">
        <f t="shared" si="212"/>
        <v/>
      </c>
      <c r="P518" s="554" t="str">
        <f t="shared" si="213"/>
        <v/>
      </c>
      <c r="Q518" s="71" t="s">
        <v>35</v>
      </c>
      <c r="R518" s="103"/>
      <c r="S518" s="103"/>
      <c r="T518" s="554" t="str">
        <f>IF(Q518&lt;&gt;"",VLOOKUP(Q518,'DON GIA'!$H$1:$K$103,4,0),"")</f>
        <v/>
      </c>
      <c r="U518" s="554" t="str">
        <f t="shared" si="214"/>
        <v/>
      </c>
      <c r="V518" s="554"/>
      <c r="W518" s="107" t="s">
        <v>1096</v>
      </c>
      <c r="X518" s="103" t="s">
        <v>27</v>
      </c>
      <c r="Y518" s="108">
        <f>21*1.3</f>
        <v>27.3</v>
      </c>
      <c r="Z518" s="109"/>
      <c r="AA518" s="554">
        <f>IF(W518&lt;&gt;"",VLOOKUP(W518,'DON GIA'!$A$1:$D$346,4,0),"")</f>
        <v>257144</v>
      </c>
      <c r="AB518" s="554">
        <f t="shared" si="215"/>
        <v>7020031.2000000002</v>
      </c>
      <c r="AC518" s="71"/>
      <c r="AD518" s="71"/>
      <c r="AE518" s="71"/>
      <c r="AF518" s="71"/>
      <c r="AG518" s="71"/>
      <c r="AH518" s="103"/>
      <c r="AI518" s="71"/>
      <c r="AJ518" s="103"/>
      <c r="AK518" s="103"/>
      <c r="AL518" s="554" t="str">
        <f>IF(AI518&lt;&gt;"",VLOOKUP(AI518,'DON GIA'!$M$1:$P$9,4,0),"")</f>
        <v/>
      </c>
      <c r="AM518" s="554" t="str">
        <f t="shared" si="216"/>
        <v/>
      </c>
      <c r="AN518" s="71"/>
      <c r="AO518" s="103"/>
      <c r="AP518" s="602" t="str">
        <f t="shared" si="187"/>
        <v/>
      </c>
      <c r="AQ518" s="107"/>
      <c r="AR518" s="107"/>
      <c r="AS518" s="593"/>
    </row>
    <row r="519" spans="1:45" outlineLevel="2">
      <c r="A519" s="72">
        <f t="shared" si="217"/>
        <v>36</v>
      </c>
      <c r="B519" s="552" t="str">
        <f>IF(C519&lt;&gt;"",COUNTA($C$9:C519),"")</f>
        <v/>
      </c>
      <c r="C519" s="552"/>
      <c r="D519" s="71"/>
      <c r="E519" s="103"/>
      <c r="F519" s="103"/>
      <c r="G519" s="103"/>
      <c r="H519" s="103"/>
      <c r="I519" s="103"/>
      <c r="J519" s="103"/>
      <c r="K519" s="107"/>
      <c r="L519" s="105" t="s">
        <v>35</v>
      </c>
      <c r="M519" s="554" t="str">
        <f>IF(K519&lt;&gt;"",VLOOKUP(K519,'DON GIA'!$S$1:$U$19,3,0),"")</f>
        <v/>
      </c>
      <c r="N519" s="554" t="str">
        <f>IF(K519&lt;&gt;"",VLOOKUP(K519,'DON GIA'!$S$1:$V$19,4,0),"")</f>
        <v/>
      </c>
      <c r="O519" s="554" t="str">
        <f t="shared" si="212"/>
        <v/>
      </c>
      <c r="P519" s="554" t="str">
        <f t="shared" si="213"/>
        <v/>
      </c>
      <c r="Q519" s="71" t="s">
        <v>35</v>
      </c>
      <c r="R519" s="103"/>
      <c r="S519" s="103"/>
      <c r="T519" s="554" t="str">
        <f>IF(Q519&lt;&gt;"",VLOOKUP(Q519,'DON GIA'!$H$1:$K$103,4,0),"")</f>
        <v/>
      </c>
      <c r="U519" s="554" t="str">
        <f t="shared" si="214"/>
        <v/>
      </c>
      <c r="V519" s="554"/>
      <c r="W519" s="107"/>
      <c r="X519" s="103"/>
      <c r="Y519" s="108"/>
      <c r="Z519" s="109"/>
      <c r="AA519" s="554" t="str">
        <f>IF(W519&lt;&gt;"",VLOOKUP(W519,'DON GIA'!$A$1:$D$346,4,0),"")</f>
        <v/>
      </c>
      <c r="AB519" s="554" t="str">
        <f t="shared" si="215"/>
        <v/>
      </c>
      <c r="AC519" s="71"/>
      <c r="AD519" s="71"/>
      <c r="AE519" s="71"/>
      <c r="AF519" s="71"/>
      <c r="AG519" s="71"/>
      <c r="AH519" s="103"/>
      <c r="AI519" s="71"/>
      <c r="AJ519" s="103"/>
      <c r="AK519" s="103"/>
      <c r="AL519" s="554" t="str">
        <f>IF(AI519&lt;&gt;"",VLOOKUP(AI519,'DON GIA'!$M$1:$P$9,4,0),"")</f>
        <v/>
      </c>
      <c r="AM519" s="554" t="str">
        <f t="shared" si="216"/>
        <v/>
      </c>
      <c r="AN519" s="71"/>
      <c r="AO519" s="103"/>
      <c r="AP519" s="602" t="str">
        <f t="shared" si="187"/>
        <v/>
      </c>
      <c r="AQ519" s="107"/>
      <c r="AR519" s="107"/>
      <c r="AS519" s="593"/>
    </row>
    <row r="520" spans="1:45" outlineLevel="2">
      <c r="A520" s="72">
        <f t="shared" si="217"/>
        <v>36</v>
      </c>
      <c r="B520" s="552" t="str">
        <f>IF(C520&lt;&gt;"",COUNTA($C$9:C520),"")</f>
        <v/>
      </c>
      <c r="C520" s="552"/>
      <c r="D520" s="71"/>
      <c r="E520" s="103"/>
      <c r="F520" s="103"/>
      <c r="G520" s="103"/>
      <c r="H520" s="103"/>
      <c r="I520" s="103"/>
      <c r="J520" s="103"/>
      <c r="K520" s="107"/>
      <c r="L520" s="105" t="s">
        <v>35</v>
      </c>
      <c r="M520" s="554" t="str">
        <f>IF(K520&lt;&gt;"",VLOOKUP(K520,'DON GIA'!$S$1:$U$19,3,0),"")</f>
        <v/>
      </c>
      <c r="N520" s="554" t="str">
        <f>IF(K520&lt;&gt;"",VLOOKUP(K520,'DON GIA'!$S$1:$V$19,4,0),"")</f>
        <v/>
      </c>
      <c r="O520" s="554" t="str">
        <f t="shared" si="212"/>
        <v/>
      </c>
      <c r="P520" s="554" t="str">
        <f t="shared" si="213"/>
        <v/>
      </c>
      <c r="Q520" s="71" t="s">
        <v>35</v>
      </c>
      <c r="R520" s="103"/>
      <c r="S520" s="103"/>
      <c r="T520" s="554" t="str">
        <f>IF(Q520&lt;&gt;"",VLOOKUP(Q520,'DON GIA'!$H$1:$K$103,4,0),"")</f>
        <v/>
      </c>
      <c r="U520" s="554" t="str">
        <f t="shared" si="214"/>
        <v/>
      </c>
      <c r="V520" s="554"/>
      <c r="W520" s="107" t="s">
        <v>1097</v>
      </c>
      <c r="X520" s="103" t="s">
        <v>27</v>
      </c>
      <c r="Y520" s="108">
        <v>9.4499999999999993</v>
      </c>
      <c r="Z520" s="109"/>
      <c r="AA520" s="554">
        <f>IF(W520&lt;&gt;"",VLOOKUP(W520,'DON GIA'!$A$1:$D$346,4,0),"")</f>
        <v>216498</v>
      </c>
      <c r="AB520" s="554">
        <f t="shared" si="215"/>
        <v>2045906.0999999999</v>
      </c>
      <c r="AC520" s="71"/>
      <c r="AD520" s="71"/>
      <c r="AE520" s="71"/>
      <c r="AF520" s="71"/>
      <c r="AG520" s="71"/>
      <c r="AH520" s="103"/>
      <c r="AI520" s="71"/>
      <c r="AJ520" s="103"/>
      <c r="AK520" s="103"/>
      <c r="AL520" s="554" t="str">
        <f>IF(AI520&lt;&gt;"",VLOOKUP(AI520,'DON GIA'!$M$1:$P$9,4,0),"")</f>
        <v/>
      </c>
      <c r="AM520" s="554" t="str">
        <f t="shared" si="216"/>
        <v/>
      </c>
      <c r="AN520" s="71"/>
      <c r="AO520" s="103"/>
      <c r="AP520" s="602" t="str">
        <f t="shared" ref="AP520:AP583" si="218">IF(C521&lt;&gt;"",O520+P520+U520+AB520+AM520,"")</f>
        <v/>
      </c>
      <c r="AQ520" s="107"/>
      <c r="AR520" s="107"/>
      <c r="AS520" s="593"/>
    </row>
    <row r="521" spans="1:45" ht="37.5" outlineLevel="2">
      <c r="A521" s="72">
        <f t="shared" si="217"/>
        <v>36</v>
      </c>
      <c r="B521" s="552" t="str">
        <f>IF(C521&lt;&gt;"",COUNTA($C$9:C521),"")</f>
        <v/>
      </c>
      <c r="C521" s="552"/>
      <c r="D521" s="71"/>
      <c r="E521" s="103"/>
      <c r="F521" s="103"/>
      <c r="G521" s="103"/>
      <c r="H521" s="103"/>
      <c r="I521" s="103"/>
      <c r="J521" s="103"/>
      <c r="K521" s="107"/>
      <c r="L521" s="105" t="s">
        <v>35</v>
      </c>
      <c r="M521" s="554" t="str">
        <f>IF(K521&lt;&gt;"",VLOOKUP(K521,'DON GIA'!$S$1:$U$19,3,0),"")</f>
        <v/>
      </c>
      <c r="N521" s="554" t="str">
        <f>IF(K521&lt;&gt;"",VLOOKUP(K521,'DON GIA'!$S$1:$V$19,4,0),"")</f>
        <v/>
      </c>
      <c r="O521" s="554" t="str">
        <f t="shared" si="212"/>
        <v/>
      </c>
      <c r="P521" s="554" t="str">
        <f t="shared" si="213"/>
        <v/>
      </c>
      <c r="Q521" s="71" t="s">
        <v>35</v>
      </c>
      <c r="R521" s="103"/>
      <c r="S521" s="103"/>
      <c r="T521" s="554" t="str">
        <f>IF(Q521&lt;&gt;"",VLOOKUP(Q521,'DON GIA'!$H$1:$K$103,4,0),"")</f>
        <v/>
      </c>
      <c r="U521" s="554" t="str">
        <f t="shared" si="214"/>
        <v/>
      </c>
      <c r="V521" s="554"/>
      <c r="W521" s="107" t="s">
        <v>1049</v>
      </c>
      <c r="X521" s="103" t="s">
        <v>42</v>
      </c>
      <c r="Y521" s="108">
        <v>1</v>
      </c>
      <c r="Z521" s="109"/>
      <c r="AA521" s="554">
        <f>IF(W521&lt;&gt;"",VLOOKUP(W521,'DON GIA'!$A$1:$D$346,4,0),"")</f>
        <v>3793079</v>
      </c>
      <c r="AB521" s="554">
        <f t="shared" si="215"/>
        <v>3793079</v>
      </c>
      <c r="AC521" s="71"/>
      <c r="AD521" s="71"/>
      <c r="AE521" s="71"/>
      <c r="AF521" s="71"/>
      <c r="AG521" s="71"/>
      <c r="AH521" s="103"/>
      <c r="AI521" s="71"/>
      <c r="AJ521" s="103"/>
      <c r="AK521" s="103"/>
      <c r="AL521" s="554" t="str">
        <f>IF(AI521&lt;&gt;"",VLOOKUP(AI521,'DON GIA'!$M$1:$P$9,4,0),"")</f>
        <v/>
      </c>
      <c r="AM521" s="554" t="str">
        <f t="shared" si="216"/>
        <v/>
      </c>
      <c r="AN521" s="71"/>
      <c r="AO521" s="103"/>
      <c r="AP521" s="602" t="str">
        <f t="shared" si="218"/>
        <v/>
      </c>
      <c r="AQ521" s="107"/>
      <c r="AR521" s="107"/>
      <c r="AS521" s="593"/>
    </row>
    <row r="522" spans="1:45" outlineLevel="2">
      <c r="A522" s="72">
        <f t="shared" si="217"/>
        <v>36</v>
      </c>
      <c r="B522" s="552" t="str">
        <f>IF(C522&lt;&gt;"",COUNTA($C$9:C522),"")</f>
        <v/>
      </c>
      <c r="C522" s="552"/>
      <c r="D522" s="71"/>
      <c r="E522" s="103"/>
      <c r="F522" s="103"/>
      <c r="G522" s="103"/>
      <c r="H522" s="103"/>
      <c r="I522" s="103"/>
      <c r="J522" s="103"/>
      <c r="K522" s="107"/>
      <c r="L522" s="105" t="s">
        <v>35</v>
      </c>
      <c r="M522" s="554" t="str">
        <f>IF(K522&lt;&gt;"",VLOOKUP(K522,'DON GIA'!$S$1:$U$19,3,0),"")</f>
        <v/>
      </c>
      <c r="N522" s="554" t="str">
        <f>IF(K522&lt;&gt;"",VLOOKUP(K522,'DON GIA'!$S$1:$V$19,4,0),"")</f>
        <v/>
      </c>
      <c r="O522" s="554" t="str">
        <f t="shared" si="212"/>
        <v/>
      </c>
      <c r="P522" s="554" t="str">
        <f t="shared" si="213"/>
        <v/>
      </c>
      <c r="Q522" s="71" t="s">
        <v>35</v>
      </c>
      <c r="R522" s="103"/>
      <c r="S522" s="103"/>
      <c r="T522" s="554" t="str">
        <f>IF(Q522&lt;&gt;"",VLOOKUP(Q522,'DON GIA'!$H$1:$K$103,4,0),"")</f>
        <v/>
      </c>
      <c r="U522" s="554" t="str">
        <f t="shared" si="214"/>
        <v/>
      </c>
      <c r="V522" s="554"/>
      <c r="W522" s="107" t="s">
        <v>35</v>
      </c>
      <c r="X522" s="103"/>
      <c r="Y522" s="108"/>
      <c r="Z522" s="109"/>
      <c r="AA522" s="554" t="str">
        <f>IF(W522&lt;&gt;"",VLOOKUP(W522,'DON GIA'!$A$1:$D$346,4,0),"")</f>
        <v/>
      </c>
      <c r="AB522" s="554" t="str">
        <f t="shared" si="215"/>
        <v/>
      </c>
      <c r="AC522" s="71"/>
      <c r="AD522" s="71"/>
      <c r="AE522" s="71"/>
      <c r="AF522" s="71"/>
      <c r="AG522" s="71"/>
      <c r="AH522" s="103"/>
      <c r="AI522" s="71"/>
      <c r="AJ522" s="103"/>
      <c r="AK522" s="103"/>
      <c r="AL522" s="554" t="str">
        <f>IF(AI522&lt;&gt;"",VLOOKUP(AI522,'DON GIA'!$M$1:$P$9,4,0),"")</f>
        <v/>
      </c>
      <c r="AM522" s="554" t="str">
        <f t="shared" si="216"/>
        <v/>
      </c>
      <c r="AN522" s="71"/>
      <c r="AO522" s="103"/>
      <c r="AP522" s="602" t="str">
        <f t="shared" si="218"/>
        <v/>
      </c>
      <c r="AQ522" s="107"/>
      <c r="AR522" s="107"/>
      <c r="AS522" s="593"/>
    </row>
    <row r="523" spans="1:45" outlineLevel="2">
      <c r="A523" s="72">
        <f t="shared" si="217"/>
        <v>36</v>
      </c>
      <c r="B523" s="552" t="str">
        <f>IF(C523&lt;&gt;"",COUNTA($C$9:C523),"")</f>
        <v/>
      </c>
      <c r="C523" s="552"/>
      <c r="D523" s="71"/>
      <c r="E523" s="103"/>
      <c r="F523" s="103"/>
      <c r="G523" s="103"/>
      <c r="H523" s="103"/>
      <c r="I523" s="103"/>
      <c r="J523" s="103"/>
      <c r="K523" s="107"/>
      <c r="L523" s="105" t="s">
        <v>35</v>
      </c>
      <c r="M523" s="554" t="str">
        <f>IF(K523&lt;&gt;"",VLOOKUP(K523,'DON GIA'!$S$1:$U$19,3,0),"")</f>
        <v/>
      </c>
      <c r="N523" s="554" t="str">
        <f>IF(K523&lt;&gt;"",VLOOKUP(K523,'DON GIA'!$S$1:$V$19,4,0),"")</f>
        <v/>
      </c>
      <c r="O523" s="554" t="str">
        <f t="shared" si="212"/>
        <v/>
      </c>
      <c r="P523" s="554" t="str">
        <f t="shared" si="213"/>
        <v/>
      </c>
      <c r="Q523" s="71" t="s">
        <v>35</v>
      </c>
      <c r="R523" s="103"/>
      <c r="S523" s="103"/>
      <c r="T523" s="554" t="str">
        <f>IF(Q523&lt;&gt;"",VLOOKUP(Q523,'DON GIA'!$H$1:$K$103,4,0),"")</f>
        <v/>
      </c>
      <c r="U523" s="554" t="str">
        <f t="shared" si="214"/>
        <v/>
      </c>
      <c r="V523" s="554"/>
      <c r="W523" s="107" t="s">
        <v>35</v>
      </c>
      <c r="X523" s="103"/>
      <c r="Y523" s="108"/>
      <c r="Z523" s="109"/>
      <c r="AA523" s="554" t="str">
        <f>IF(W523&lt;&gt;"",VLOOKUP(W523,'DON GIA'!$A$1:$D$346,4,0),"")</f>
        <v/>
      </c>
      <c r="AB523" s="554" t="str">
        <f t="shared" si="215"/>
        <v/>
      </c>
      <c r="AC523" s="71"/>
      <c r="AD523" s="71"/>
      <c r="AE523" s="71"/>
      <c r="AF523" s="71"/>
      <c r="AG523" s="71"/>
      <c r="AH523" s="103"/>
      <c r="AI523" s="71"/>
      <c r="AJ523" s="103"/>
      <c r="AK523" s="103"/>
      <c r="AL523" s="554" t="str">
        <f>IF(AI523&lt;&gt;"",VLOOKUP(AI523,'DON GIA'!$M$1:$P$9,4,0),"")</f>
        <v/>
      </c>
      <c r="AM523" s="554" t="str">
        <f t="shared" si="216"/>
        <v/>
      </c>
      <c r="AN523" s="71"/>
      <c r="AO523" s="103"/>
      <c r="AP523" s="602" t="str">
        <f t="shared" si="218"/>
        <v/>
      </c>
      <c r="AQ523" s="107"/>
      <c r="AR523" s="107"/>
      <c r="AS523" s="593"/>
    </row>
    <row r="524" spans="1:45" outlineLevel="1">
      <c r="A524" s="84" t="s">
        <v>2123</v>
      </c>
      <c r="B524" s="552"/>
      <c r="C524" s="552"/>
      <c r="D524" s="61"/>
      <c r="E524" s="162"/>
      <c r="F524" s="103"/>
      <c r="G524" s="162"/>
      <c r="H524" s="162"/>
      <c r="I524" s="162"/>
      <c r="J524" s="162"/>
      <c r="K524" s="129"/>
      <c r="L524" s="167">
        <f>SUBTOTAL(9,L525:L533)</f>
        <v>964.4</v>
      </c>
      <c r="M524" s="553"/>
      <c r="N524" s="553"/>
      <c r="O524" s="553">
        <f>SUBTOTAL(9,O525:O533)</f>
        <v>1619227600</v>
      </c>
      <c r="P524" s="553">
        <f>SUBTOTAL(9,P525:P533)</f>
        <v>1301940000</v>
      </c>
      <c r="Q524" s="61"/>
      <c r="R524" s="162"/>
      <c r="S524" s="162">
        <f>SUBTOTAL(9,S525:S533)</f>
        <v>0</v>
      </c>
      <c r="T524" s="553"/>
      <c r="U524" s="553">
        <f>SUBTOTAL(9,U525:U533)</f>
        <v>0</v>
      </c>
      <c r="V524" s="553"/>
      <c r="W524" s="129"/>
      <c r="X524" s="162"/>
      <c r="Y524" s="169">
        <f>SUBTOTAL(9,Y525:Y533)</f>
        <v>0</v>
      </c>
      <c r="Z524" s="170">
        <f>SUBTOTAL(9,Z525:Z533)</f>
        <v>0</v>
      </c>
      <c r="AA524" s="553"/>
      <c r="AB524" s="553">
        <f>SUBTOTAL(9,AB525:AB533)</f>
        <v>0</v>
      </c>
      <c r="AC524" s="71"/>
      <c r="AD524" s="71"/>
      <c r="AE524" s="71"/>
      <c r="AF524" s="71"/>
      <c r="AG524" s="71"/>
      <c r="AH524" s="103"/>
      <c r="AI524" s="61"/>
      <c r="AJ524" s="162"/>
      <c r="AK524" s="162">
        <f>SUBTOTAL(9,AK525:AK533)</f>
        <v>0</v>
      </c>
      <c r="AL524" s="553"/>
      <c r="AM524" s="553">
        <f>SUBTOTAL(9,AM525:AM533)</f>
        <v>0</v>
      </c>
      <c r="AN524" s="61"/>
      <c r="AO524" s="162">
        <f>SUBTOTAL(9,AO525:AO533)</f>
        <v>0</v>
      </c>
      <c r="AP524" s="602">
        <f t="shared" si="218"/>
        <v>2921167600</v>
      </c>
      <c r="AQ524" s="111"/>
      <c r="AR524" s="111"/>
      <c r="AS524" s="628"/>
    </row>
    <row r="525" spans="1:45" ht="75" outlineLevel="2">
      <c r="A525" s="72">
        <f>IF(B525&lt;&gt;"",B525,A523)</f>
        <v>37</v>
      </c>
      <c r="B525" s="552">
        <f>IF(C525&lt;&gt;"",COUNTA($C$9:C525),"")</f>
        <v>37</v>
      </c>
      <c r="C525" s="552">
        <v>396</v>
      </c>
      <c r="D525" s="61" t="s">
        <v>422</v>
      </c>
      <c r="E525" s="103">
        <v>1</v>
      </c>
      <c r="F525" s="103"/>
      <c r="G525" s="103">
        <v>519</v>
      </c>
      <c r="H525" s="103">
        <v>80</v>
      </c>
      <c r="I525" s="103">
        <v>251</v>
      </c>
      <c r="J525" s="103" t="s">
        <v>88</v>
      </c>
      <c r="K525" s="107" t="s">
        <v>974</v>
      </c>
      <c r="L525" s="105">
        <v>964.4</v>
      </c>
      <c r="M525" s="554">
        <f>IF(K525&lt;&gt;"",VLOOKUP(K525,'DON GIA'!$S$1:$U$19,3,0),"")</f>
        <v>1679000</v>
      </c>
      <c r="N525" s="554">
        <f>IF(K525&lt;&gt;"",VLOOKUP(K525,'DON GIA'!$S$1:$V$19,4,0),"")</f>
        <v>1350000</v>
      </c>
      <c r="O525" s="554">
        <f t="shared" ref="O525:O533" si="219">IF(K525&lt;&gt;"",L525*M525,"")</f>
        <v>1619227600</v>
      </c>
      <c r="P525" s="554">
        <f t="shared" ref="P525:P533" si="220">IF(K525&lt;&gt;"",L525*N525,"")</f>
        <v>1301940000</v>
      </c>
      <c r="Q525" s="71" t="s">
        <v>35</v>
      </c>
      <c r="R525" s="103"/>
      <c r="S525" s="103"/>
      <c r="T525" s="554" t="str">
        <f>IF(Q525&lt;&gt;"",VLOOKUP(Q525,'DON GIA'!$H$1:$K$103,4,0),"")</f>
        <v/>
      </c>
      <c r="U525" s="554" t="str">
        <f t="shared" ref="U525:U533" si="221">IF(Q525&lt;&gt;"",IF(ISNUMBER(T525),S525*T525,""),"")</f>
        <v/>
      </c>
      <c r="V525" s="554"/>
      <c r="W525" s="107"/>
      <c r="X525" s="103"/>
      <c r="Y525" s="108"/>
      <c r="Z525" s="109"/>
      <c r="AA525" s="554" t="str">
        <f>IF(W525&lt;&gt;"",VLOOKUP(W525,'DON GIA'!$A$1:$D$346,4,0),"")</f>
        <v/>
      </c>
      <c r="AB525" s="554" t="str">
        <f t="shared" ref="AB525:AB533" si="222">IF(W525&lt;&gt;"",IF(ISNUMBER(AA525),Y525*AA525,""),"")</f>
        <v/>
      </c>
      <c r="AC525" s="71"/>
      <c r="AD525" s="71"/>
      <c r="AE525" s="71"/>
      <c r="AF525" s="71"/>
      <c r="AG525" s="71"/>
      <c r="AH525" s="103"/>
      <c r="AI525" s="71"/>
      <c r="AJ525" s="103"/>
      <c r="AK525" s="103"/>
      <c r="AL525" s="554" t="str">
        <f>IF(AI525&lt;&gt;"",VLOOKUP(AI525,'DON GIA'!$M$1:$P$9,4,0),"")</f>
        <v/>
      </c>
      <c r="AM525" s="554" t="str">
        <f t="shared" ref="AM525:AM533" si="223">IF(AI525&lt;&gt;"",AK525*AL525,"")</f>
        <v/>
      </c>
      <c r="AN525" s="71"/>
      <c r="AO525" s="103"/>
      <c r="AP525" s="602" t="str">
        <f t="shared" si="218"/>
        <v/>
      </c>
      <c r="AQ525" s="111" t="s">
        <v>610</v>
      </c>
      <c r="AR525" s="111" t="s">
        <v>1912</v>
      </c>
      <c r="AS525" s="628"/>
    </row>
    <row r="526" spans="1:45" ht="75" outlineLevel="2">
      <c r="A526" s="72">
        <f t="shared" ref="A526:A533" si="224">IF(B526&lt;&gt;"",B526,A525)</f>
        <v>37</v>
      </c>
      <c r="B526" s="552" t="str">
        <f>IF(C526&lt;&gt;"",COUNTA($C$9:C526),"")</f>
        <v/>
      </c>
      <c r="C526" s="552"/>
      <c r="D526" s="112" t="s">
        <v>89</v>
      </c>
      <c r="E526" s="103"/>
      <c r="F526" s="103"/>
      <c r="G526" s="103"/>
      <c r="H526" s="103"/>
      <c r="I526" s="103"/>
      <c r="J526" s="103"/>
      <c r="K526" s="107"/>
      <c r="L526" s="105" t="s">
        <v>35</v>
      </c>
      <c r="M526" s="554" t="str">
        <f>IF(K526&lt;&gt;"",VLOOKUP(K526,'DON GIA'!$S$1:$U$19,3,0),"")</f>
        <v/>
      </c>
      <c r="N526" s="554" t="str">
        <f>IF(K526&lt;&gt;"",VLOOKUP(K526,'DON GIA'!$S$1:$V$19,4,0),"")</f>
        <v/>
      </c>
      <c r="O526" s="554" t="str">
        <f t="shared" si="219"/>
        <v/>
      </c>
      <c r="P526" s="554" t="str">
        <f t="shared" si="220"/>
        <v/>
      </c>
      <c r="Q526" s="71" t="s">
        <v>35</v>
      </c>
      <c r="R526" s="103"/>
      <c r="S526" s="103"/>
      <c r="T526" s="554" t="str">
        <f>IF(Q526&lt;&gt;"",VLOOKUP(Q526,'DON GIA'!$H$1:$K$103,4,0),"")</f>
        <v/>
      </c>
      <c r="U526" s="554" t="str">
        <f t="shared" si="221"/>
        <v/>
      </c>
      <c r="V526" s="554"/>
      <c r="W526" s="107"/>
      <c r="X526" s="103"/>
      <c r="Y526" s="108"/>
      <c r="Z526" s="109"/>
      <c r="AA526" s="554" t="str">
        <f>IF(W526&lt;&gt;"",VLOOKUP(W526,'DON GIA'!$A$1:$D$346,4,0),"")</f>
        <v/>
      </c>
      <c r="AB526" s="554" t="str">
        <f t="shared" si="222"/>
        <v/>
      </c>
      <c r="AC526" s="71"/>
      <c r="AD526" s="71"/>
      <c r="AE526" s="71"/>
      <c r="AF526" s="71"/>
      <c r="AG526" s="71"/>
      <c r="AH526" s="103"/>
      <c r="AI526" s="71"/>
      <c r="AJ526" s="103"/>
      <c r="AK526" s="103"/>
      <c r="AL526" s="554" t="str">
        <f>IF(AI526&lt;&gt;"",VLOOKUP(AI526,'DON GIA'!$M$1:$P$9,4,0),"")</f>
        <v/>
      </c>
      <c r="AM526" s="554" t="str">
        <f t="shared" si="223"/>
        <v/>
      </c>
      <c r="AN526" s="71"/>
      <c r="AO526" s="103"/>
      <c r="AP526" s="602" t="str">
        <f t="shared" si="218"/>
        <v/>
      </c>
      <c r="AQ526" s="59" t="s">
        <v>366</v>
      </c>
      <c r="AR526" s="59" t="s">
        <v>1973</v>
      </c>
      <c r="AS526" s="629"/>
    </row>
    <row r="527" spans="1:45" ht="131.25" outlineLevel="2">
      <c r="A527" s="72">
        <f t="shared" si="224"/>
        <v>37</v>
      </c>
      <c r="B527" s="552" t="str">
        <f>IF(C527&lt;&gt;"",COUNTA($C$9:C527),"")</f>
        <v/>
      </c>
      <c r="C527" s="552"/>
      <c r="D527" s="112" t="s">
        <v>90</v>
      </c>
      <c r="E527" s="103"/>
      <c r="F527" s="103"/>
      <c r="G527" s="103"/>
      <c r="H527" s="103"/>
      <c r="I527" s="103"/>
      <c r="J527" s="103"/>
      <c r="K527" s="107"/>
      <c r="L527" s="105" t="s">
        <v>35</v>
      </c>
      <c r="M527" s="554" t="str">
        <f>IF(K527&lt;&gt;"",VLOOKUP(K527,'DON GIA'!$S$1:$U$19,3,0),"")</f>
        <v/>
      </c>
      <c r="N527" s="554" t="str">
        <f>IF(K527&lt;&gt;"",VLOOKUP(K527,'DON GIA'!$S$1:$V$19,4,0),"")</f>
        <v/>
      </c>
      <c r="O527" s="554" t="str">
        <f t="shared" si="219"/>
        <v/>
      </c>
      <c r="P527" s="554" t="str">
        <f t="shared" si="220"/>
        <v/>
      </c>
      <c r="Q527" s="71" t="s">
        <v>35</v>
      </c>
      <c r="R527" s="103"/>
      <c r="S527" s="103"/>
      <c r="T527" s="554" t="str">
        <f>IF(Q527&lt;&gt;"",VLOOKUP(Q527,'DON GIA'!$H$1:$K$103,4,0),"")</f>
        <v/>
      </c>
      <c r="U527" s="554" t="str">
        <f t="shared" si="221"/>
        <v/>
      </c>
      <c r="V527" s="554"/>
      <c r="W527" s="107"/>
      <c r="X527" s="103"/>
      <c r="Y527" s="108"/>
      <c r="Z527" s="109"/>
      <c r="AA527" s="554" t="str">
        <f>IF(W527&lt;&gt;"",VLOOKUP(W527,'DON GIA'!$A$1:$D$346,4,0),"")</f>
        <v/>
      </c>
      <c r="AB527" s="554" t="str">
        <f t="shared" si="222"/>
        <v/>
      </c>
      <c r="AC527" s="71"/>
      <c r="AD527" s="71"/>
      <c r="AE527" s="71"/>
      <c r="AF527" s="71"/>
      <c r="AG527" s="71"/>
      <c r="AH527" s="103"/>
      <c r="AI527" s="71"/>
      <c r="AJ527" s="103"/>
      <c r="AK527" s="103"/>
      <c r="AL527" s="554" t="str">
        <f>IF(AI527&lt;&gt;"",VLOOKUP(AI527,'DON GIA'!$M$1:$P$9,4,0),"")</f>
        <v/>
      </c>
      <c r="AM527" s="554" t="str">
        <f t="shared" si="223"/>
        <v/>
      </c>
      <c r="AN527" s="71"/>
      <c r="AO527" s="103"/>
      <c r="AP527" s="602" t="str">
        <f t="shared" si="218"/>
        <v/>
      </c>
      <c r="AQ527" s="59"/>
      <c r="AR527" s="59" t="s">
        <v>1974</v>
      </c>
      <c r="AS527" s="629"/>
    </row>
    <row r="528" spans="1:45" ht="75" outlineLevel="2">
      <c r="A528" s="72">
        <f t="shared" si="224"/>
        <v>37</v>
      </c>
      <c r="B528" s="552" t="str">
        <f>IF(C528&lt;&gt;"",COUNTA($C$9:C528),"")</f>
        <v/>
      </c>
      <c r="C528" s="552"/>
      <c r="D528" s="112" t="s">
        <v>91</v>
      </c>
      <c r="E528" s="103"/>
      <c r="F528" s="103"/>
      <c r="G528" s="103"/>
      <c r="H528" s="103"/>
      <c r="I528" s="103"/>
      <c r="J528" s="103"/>
      <c r="K528" s="107"/>
      <c r="L528" s="105" t="s">
        <v>35</v>
      </c>
      <c r="M528" s="554" t="str">
        <f>IF(K528&lt;&gt;"",VLOOKUP(K528,'DON GIA'!$S$1:$U$19,3,0),"")</f>
        <v/>
      </c>
      <c r="N528" s="554" t="str">
        <f>IF(K528&lt;&gt;"",VLOOKUP(K528,'DON GIA'!$S$1:$V$19,4,0),"")</f>
        <v/>
      </c>
      <c r="O528" s="554" t="str">
        <f t="shared" si="219"/>
        <v/>
      </c>
      <c r="P528" s="554" t="str">
        <f t="shared" si="220"/>
        <v/>
      </c>
      <c r="Q528" s="71" t="s">
        <v>35</v>
      </c>
      <c r="R528" s="103"/>
      <c r="S528" s="103"/>
      <c r="T528" s="554" t="str">
        <f>IF(Q528&lt;&gt;"",VLOOKUP(Q528,'DON GIA'!$H$1:$K$103,4,0),"")</f>
        <v/>
      </c>
      <c r="U528" s="554" t="str">
        <f t="shared" si="221"/>
        <v/>
      </c>
      <c r="V528" s="554"/>
      <c r="W528" s="107"/>
      <c r="X528" s="103"/>
      <c r="Y528" s="108"/>
      <c r="Z528" s="109"/>
      <c r="AA528" s="554" t="str">
        <f>IF(W528&lt;&gt;"",VLOOKUP(W528,'DON GIA'!$A$1:$D$346,4,0),"")</f>
        <v/>
      </c>
      <c r="AB528" s="554" t="str">
        <f t="shared" si="222"/>
        <v/>
      </c>
      <c r="AC528" s="71"/>
      <c r="AD528" s="71"/>
      <c r="AE528" s="71"/>
      <c r="AF528" s="71"/>
      <c r="AG528" s="71"/>
      <c r="AH528" s="103"/>
      <c r="AI528" s="71"/>
      <c r="AJ528" s="103"/>
      <c r="AK528" s="103"/>
      <c r="AL528" s="554" t="str">
        <f>IF(AI528&lt;&gt;"",VLOOKUP(AI528,'DON GIA'!$M$1:$P$9,4,0),"")</f>
        <v/>
      </c>
      <c r="AM528" s="554" t="str">
        <f t="shared" si="223"/>
        <v/>
      </c>
      <c r="AN528" s="71"/>
      <c r="AO528" s="103"/>
      <c r="AP528" s="602" t="str">
        <f t="shared" si="218"/>
        <v/>
      </c>
      <c r="AQ528" s="107"/>
      <c r="AR528" s="107" t="s">
        <v>1970</v>
      </c>
      <c r="AS528" s="593"/>
    </row>
    <row r="529" spans="1:45" ht="37.5" outlineLevel="2">
      <c r="A529" s="72">
        <f t="shared" si="224"/>
        <v>37</v>
      </c>
      <c r="B529" s="552" t="str">
        <f>IF(C529&lt;&gt;"",COUNTA($C$9:C529),"")</f>
        <v/>
      </c>
      <c r="C529" s="552"/>
      <c r="D529" s="112" t="s">
        <v>92</v>
      </c>
      <c r="E529" s="103"/>
      <c r="F529" s="103"/>
      <c r="G529" s="103"/>
      <c r="H529" s="103"/>
      <c r="I529" s="103"/>
      <c r="J529" s="103"/>
      <c r="K529" s="107"/>
      <c r="L529" s="105" t="s">
        <v>35</v>
      </c>
      <c r="M529" s="554" t="str">
        <f>IF(K529&lt;&gt;"",VLOOKUP(K529,'DON GIA'!$S$1:$U$19,3,0),"")</f>
        <v/>
      </c>
      <c r="N529" s="554" t="str">
        <f>IF(K529&lt;&gt;"",VLOOKUP(K529,'DON GIA'!$S$1:$V$19,4,0),"")</f>
        <v/>
      </c>
      <c r="O529" s="554" t="str">
        <f t="shared" si="219"/>
        <v/>
      </c>
      <c r="P529" s="554" t="str">
        <f t="shared" si="220"/>
        <v/>
      </c>
      <c r="Q529" s="71" t="s">
        <v>35</v>
      </c>
      <c r="R529" s="103"/>
      <c r="S529" s="103"/>
      <c r="T529" s="554" t="str">
        <f>IF(Q529&lt;&gt;"",VLOOKUP(Q529,'DON GIA'!$H$1:$K$103,4,0),"")</f>
        <v/>
      </c>
      <c r="U529" s="554" t="str">
        <f t="shared" si="221"/>
        <v/>
      </c>
      <c r="V529" s="554"/>
      <c r="W529" s="107"/>
      <c r="X529" s="103"/>
      <c r="Y529" s="108"/>
      <c r="Z529" s="109"/>
      <c r="AA529" s="554" t="str">
        <f>IF(W529&lt;&gt;"",VLOOKUP(W529,'DON GIA'!$A$1:$D$346,4,0),"")</f>
        <v/>
      </c>
      <c r="AB529" s="554" t="str">
        <f t="shared" si="222"/>
        <v/>
      </c>
      <c r="AC529" s="71"/>
      <c r="AD529" s="71"/>
      <c r="AE529" s="71"/>
      <c r="AF529" s="71"/>
      <c r="AG529" s="71"/>
      <c r="AH529" s="103"/>
      <c r="AI529" s="71"/>
      <c r="AJ529" s="103"/>
      <c r="AK529" s="103"/>
      <c r="AL529" s="554" t="str">
        <f>IF(AI529&lt;&gt;"",VLOOKUP(AI529,'DON GIA'!$M$1:$P$9,4,0),"")</f>
        <v/>
      </c>
      <c r="AM529" s="554" t="str">
        <f t="shared" si="223"/>
        <v/>
      </c>
      <c r="AN529" s="71"/>
      <c r="AO529" s="103"/>
      <c r="AP529" s="602" t="str">
        <f t="shared" si="218"/>
        <v/>
      </c>
      <c r="AQ529" s="107"/>
      <c r="AR529" s="107" t="s">
        <v>1975</v>
      </c>
      <c r="AS529" s="593"/>
    </row>
    <row r="530" spans="1:45" ht="37.5" outlineLevel="2">
      <c r="A530" s="72">
        <f t="shared" si="224"/>
        <v>37</v>
      </c>
      <c r="B530" s="552" t="str">
        <f>IF(C530&lt;&gt;"",COUNTA($C$9:C530),"")</f>
        <v/>
      </c>
      <c r="C530" s="552"/>
      <c r="D530" s="112" t="s">
        <v>93</v>
      </c>
      <c r="E530" s="103"/>
      <c r="F530" s="103"/>
      <c r="G530" s="103"/>
      <c r="H530" s="103"/>
      <c r="I530" s="103"/>
      <c r="J530" s="103"/>
      <c r="K530" s="107"/>
      <c r="L530" s="105" t="s">
        <v>35</v>
      </c>
      <c r="M530" s="554" t="str">
        <f>IF(K530&lt;&gt;"",VLOOKUP(K530,'DON GIA'!$S$1:$U$19,3,0),"")</f>
        <v/>
      </c>
      <c r="N530" s="554" t="str">
        <f>IF(K530&lt;&gt;"",VLOOKUP(K530,'DON GIA'!$S$1:$V$19,4,0),"")</f>
        <v/>
      </c>
      <c r="O530" s="554" t="str">
        <f t="shared" si="219"/>
        <v/>
      </c>
      <c r="P530" s="554" t="str">
        <f t="shared" si="220"/>
        <v/>
      </c>
      <c r="Q530" s="71" t="s">
        <v>35</v>
      </c>
      <c r="R530" s="103"/>
      <c r="S530" s="103"/>
      <c r="T530" s="554" t="str">
        <f>IF(Q530&lt;&gt;"",VLOOKUP(Q530,'DON GIA'!$H$1:$K$103,4,0),"")</f>
        <v/>
      </c>
      <c r="U530" s="554" t="str">
        <f t="shared" si="221"/>
        <v/>
      </c>
      <c r="V530" s="554"/>
      <c r="W530" s="107"/>
      <c r="X530" s="103"/>
      <c r="Y530" s="108"/>
      <c r="Z530" s="109"/>
      <c r="AA530" s="554" t="str">
        <f>IF(W530&lt;&gt;"",VLOOKUP(W530,'DON GIA'!$A$1:$D$346,4,0),"")</f>
        <v/>
      </c>
      <c r="AB530" s="554" t="str">
        <f t="shared" si="222"/>
        <v/>
      </c>
      <c r="AC530" s="71"/>
      <c r="AD530" s="71"/>
      <c r="AE530" s="71"/>
      <c r="AF530" s="71"/>
      <c r="AG530" s="71"/>
      <c r="AH530" s="103"/>
      <c r="AI530" s="71"/>
      <c r="AJ530" s="103"/>
      <c r="AK530" s="103"/>
      <c r="AL530" s="554" t="str">
        <f>IF(AI530&lt;&gt;"",VLOOKUP(AI530,'DON GIA'!$M$1:$P$9,4,0),"")</f>
        <v/>
      </c>
      <c r="AM530" s="554" t="str">
        <f t="shared" si="223"/>
        <v/>
      </c>
      <c r="AN530" s="71"/>
      <c r="AO530" s="103"/>
      <c r="AP530" s="602" t="str">
        <f t="shared" si="218"/>
        <v/>
      </c>
      <c r="AQ530" s="107"/>
      <c r="AR530" s="107"/>
      <c r="AS530" s="593"/>
    </row>
    <row r="531" spans="1:45" ht="37.5" outlineLevel="2">
      <c r="A531" s="72">
        <f t="shared" si="224"/>
        <v>37</v>
      </c>
      <c r="B531" s="552" t="str">
        <f>IF(C531&lt;&gt;"",COUNTA($C$9:C531),"")</f>
        <v/>
      </c>
      <c r="C531" s="552"/>
      <c r="D531" s="112" t="s">
        <v>94</v>
      </c>
      <c r="E531" s="103"/>
      <c r="F531" s="103"/>
      <c r="G531" s="103"/>
      <c r="H531" s="103"/>
      <c r="I531" s="103"/>
      <c r="J531" s="103"/>
      <c r="K531" s="107"/>
      <c r="L531" s="105" t="s">
        <v>35</v>
      </c>
      <c r="M531" s="554" t="str">
        <f>IF(K531&lt;&gt;"",VLOOKUP(K531,'DON GIA'!$S$1:$U$19,3,0),"")</f>
        <v/>
      </c>
      <c r="N531" s="554" t="str">
        <f>IF(K531&lt;&gt;"",VLOOKUP(K531,'DON GIA'!$S$1:$V$19,4,0),"")</f>
        <v/>
      </c>
      <c r="O531" s="554" t="str">
        <f t="shared" si="219"/>
        <v/>
      </c>
      <c r="P531" s="554" t="str">
        <f t="shared" si="220"/>
        <v/>
      </c>
      <c r="Q531" s="71" t="s">
        <v>35</v>
      </c>
      <c r="R531" s="103"/>
      <c r="S531" s="103"/>
      <c r="T531" s="554" t="str">
        <f>IF(Q531&lt;&gt;"",VLOOKUP(Q531,'DON GIA'!$H$1:$K$103,4,0),"")</f>
        <v/>
      </c>
      <c r="U531" s="554" t="str">
        <f t="shared" si="221"/>
        <v/>
      </c>
      <c r="V531" s="554"/>
      <c r="W531" s="107"/>
      <c r="X531" s="103"/>
      <c r="Y531" s="108"/>
      <c r="Z531" s="109"/>
      <c r="AA531" s="554" t="str">
        <f>IF(W531&lt;&gt;"",VLOOKUP(W531,'DON GIA'!$A$1:$D$346,4,0),"")</f>
        <v/>
      </c>
      <c r="AB531" s="554" t="str">
        <f t="shared" si="222"/>
        <v/>
      </c>
      <c r="AC531" s="71"/>
      <c r="AD531" s="71"/>
      <c r="AE531" s="71"/>
      <c r="AF531" s="71"/>
      <c r="AG531" s="71"/>
      <c r="AH531" s="103"/>
      <c r="AI531" s="71"/>
      <c r="AJ531" s="103"/>
      <c r="AK531" s="103"/>
      <c r="AL531" s="554" t="str">
        <f>IF(AI531&lt;&gt;"",VLOOKUP(AI531,'DON GIA'!$M$1:$P$9,4,0),"")</f>
        <v/>
      </c>
      <c r="AM531" s="554" t="str">
        <f t="shared" si="223"/>
        <v/>
      </c>
      <c r="AN531" s="71"/>
      <c r="AO531" s="103"/>
      <c r="AP531" s="602" t="str">
        <f t="shared" si="218"/>
        <v/>
      </c>
      <c r="AQ531" s="107"/>
      <c r="AR531" s="107"/>
      <c r="AS531" s="593"/>
    </row>
    <row r="532" spans="1:45" ht="37.5" outlineLevel="2">
      <c r="A532" s="72">
        <f t="shared" si="224"/>
        <v>37</v>
      </c>
      <c r="B532" s="552" t="str">
        <f>IF(C532&lt;&gt;"",COUNTA($C$9:C532),"")</f>
        <v/>
      </c>
      <c r="C532" s="552"/>
      <c r="D532" s="60" t="s">
        <v>95</v>
      </c>
      <c r="E532" s="103"/>
      <c r="F532" s="103"/>
      <c r="G532" s="103"/>
      <c r="H532" s="103"/>
      <c r="I532" s="103"/>
      <c r="J532" s="103"/>
      <c r="K532" s="107"/>
      <c r="L532" s="105" t="s">
        <v>35</v>
      </c>
      <c r="M532" s="554" t="str">
        <f>IF(K532&lt;&gt;"",VLOOKUP(K532,'DON GIA'!$S$1:$U$19,3,0),"")</f>
        <v/>
      </c>
      <c r="N532" s="554" t="str">
        <f>IF(K532&lt;&gt;"",VLOOKUP(K532,'DON GIA'!$S$1:$V$19,4,0),"")</f>
        <v/>
      </c>
      <c r="O532" s="554" t="str">
        <f t="shared" si="219"/>
        <v/>
      </c>
      <c r="P532" s="554" t="str">
        <f t="shared" si="220"/>
        <v/>
      </c>
      <c r="Q532" s="71" t="s">
        <v>35</v>
      </c>
      <c r="R532" s="103"/>
      <c r="S532" s="103"/>
      <c r="T532" s="554" t="str">
        <f>IF(Q532&lt;&gt;"",VLOOKUP(Q532,'DON GIA'!$H$1:$K$103,4,0),"")</f>
        <v/>
      </c>
      <c r="U532" s="554" t="str">
        <f t="shared" si="221"/>
        <v/>
      </c>
      <c r="V532" s="554"/>
      <c r="W532" s="107"/>
      <c r="X532" s="103"/>
      <c r="Y532" s="108"/>
      <c r="Z532" s="109"/>
      <c r="AA532" s="554" t="str">
        <f>IF(W532&lt;&gt;"",VLOOKUP(W532,'DON GIA'!$A$1:$D$346,4,0),"")</f>
        <v/>
      </c>
      <c r="AB532" s="554" t="str">
        <f t="shared" si="222"/>
        <v/>
      </c>
      <c r="AC532" s="71"/>
      <c r="AD532" s="71"/>
      <c r="AE532" s="71"/>
      <c r="AF532" s="71"/>
      <c r="AG532" s="71"/>
      <c r="AH532" s="103"/>
      <c r="AI532" s="71"/>
      <c r="AJ532" s="103"/>
      <c r="AK532" s="103"/>
      <c r="AL532" s="554" t="str">
        <f>IF(AI532&lt;&gt;"",VLOOKUP(AI532,'DON GIA'!$M$1:$P$9,4,0),"")</f>
        <v/>
      </c>
      <c r="AM532" s="554" t="str">
        <f t="shared" si="223"/>
        <v/>
      </c>
      <c r="AN532" s="71"/>
      <c r="AO532" s="103"/>
      <c r="AP532" s="602" t="str">
        <f t="shared" si="218"/>
        <v/>
      </c>
      <c r="AQ532" s="107"/>
      <c r="AR532" s="107"/>
      <c r="AS532" s="593"/>
    </row>
    <row r="533" spans="1:45" outlineLevel="2">
      <c r="A533" s="72">
        <f t="shared" si="224"/>
        <v>37</v>
      </c>
      <c r="B533" s="552" t="str">
        <f>IF(C533&lt;&gt;"",COUNTA($C$9:C533),"")</f>
        <v/>
      </c>
      <c r="C533" s="552"/>
      <c r="D533" s="71"/>
      <c r="E533" s="103"/>
      <c r="F533" s="103"/>
      <c r="G533" s="103"/>
      <c r="H533" s="103"/>
      <c r="I533" s="103"/>
      <c r="J533" s="103"/>
      <c r="K533" s="107"/>
      <c r="L533" s="105" t="s">
        <v>35</v>
      </c>
      <c r="M533" s="554" t="str">
        <f>IF(K533&lt;&gt;"",VLOOKUP(K533,'DON GIA'!$S$1:$U$19,3,0),"")</f>
        <v/>
      </c>
      <c r="N533" s="554" t="str">
        <f>IF(K533&lt;&gt;"",VLOOKUP(K533,'DON GIA'!$S$1:$V$19,4,0),"")</f>
        <v/>
      </c>
      <c r="O533" s="554" t="str">
        <f t="shared" si="219"/>
        <v/>
      </c>
      <c r="P533" s="554" t="str">
        <f t="shared" si="220"/>
        <v/>
      </c>
      <c r="Q533" s="71" t="s">
        <v>35</v>
      </c>
      <c r="R533" s="103"/>
      <c r="S533" s="103"/>
      <c r="T533" s="554" t="str">
        <f>IF(Q533&lt;&gt;"",VLOOKUP(Q533,'DON GIA'!$H$1:$K$103,4,0),"")</f>
        <v/>
      </c>
      <c r="U533" s="554" t="str">
        <f t="shared" si="221"/>
        <v/>
      </c>
      <c r="V533" s="554"/>
      <c r="W533" s="107"/>
      <c r="X533" s="103"/>
      <c r="Y533" s="108"/>
      <c r="Z533" s="109"/>
      <c r="AA533" s="554" t="str">
        <f>IF(W533&lt;&gt;"",VLOOKUP(W533,'DON GIA'!$A$1:$D$346,4,0),"")</f>
        <v/>
      </c>
      <c r="AB533" s="554" t="str">
        <f t="shared" si="222"/>
        <v/>
      </c>
      <c r="AC533" s="71"/>
      <c r="AD533" s="71"/>
      <c r="AE533" s="71"/>
      <c r="AF533" s="71"/>
      <c r="AG533" s="71"/>
      <c r="AH533" s="103"/>
      <c r="AI533" s="71"/>
      <c r="AJ533" s="103"/>
      <c r="AK533" s="103"/>
      <c r="AL533" s="554" t="str">
        <f>IF(AI533&lt;&gt;"",VLOOKUP(AI533,'DON GIA'!$M$1:$P$9,4,0),"")</f>
        <v/>
      </c>
      <c r="AM533" s="554" t="str">
        <f t="shared" si="223"/>
        <v/>
      </c>
      <c r="AN533" s="71"/>
      <c r="AO533" s="103"/>
      <c r="AP533" s="602" t="str">
        <f t="shared" si="218"/>
        <v/>
      </c>
      <c r="AQ533" s="107"/>
      <c r="AR533" s="107"/>
      <c r="AS533" s="593"/>
    </row>
    <row r="534" spans="1:45" outlineLevel="1">
      <c r="A534" s="84" t="s">
        <v>2122</v>
      </c>
      <c r="B534" s="552"/>
      <c r="C534" s="552"/>
      <c r="D534" s="61"/>
      <c r="E534" s="162"/>
      <c r="F534" s="103"/>
      <c r="G534" s="162"/>
      <c r="H534" s="162"/>
      <c r="I534" s="162"/>
      <c r="J534" s="162"/>
      <c r="K534" s="129"/>
      <c r="L534" s="167">
        <f>SUBTOTAL(9,L535:L546)</f>
        <v>0</v>
      </c>
      <c r="M534" s="553"/>
      <c r="N534" s="553"/>
      <c r="O534" s="553">
        <f>SUBTOTAL(9,O535:O546)</f>
        <v>0</v>
      </c>
      <c r="P534" s="553">
        <f>SUBTOTAL(9,P535:P546)</f>
        <v>0</v>
      </c>
      <c r="Q534" s="61"/>
      <c r="R534" s="162"/>
      <c r="S534" s="162">
        <f>SUBTOTAL(9,S535:S546)</f>
        <v>0</v>
      </c>
      <c r="T534" s="553"/>
      <c r="U534" s="553">
        <f>SUBTOTAL(9,U535:U546)</f>
        <v>0</v>
      </c>
      <c r="V534" s="553"/>
      <c r="W534" s="129"/>
      <c r="X534" s="162"/>
      <c r="Y534" s="169">
        <f>SUBTOTAL(9,Y535:Y546)</f>
        <v>551.00799999999992</v>
      </c>
      <c r="Z534" s="170">
        <f>SUBTOTAL(9,Z535:Z546)</f>
        <v>0</v>
      </c>
      <c r="AA534" s="553"/>
      <c r="AB534" s="553">
        <f>SUBTOTAL(9,AB535:AB546)</f>
        <v>847686043.10399997</v>
      </c>
      <c r="AC534" s="71"/>
      <c r="AD534" s="71"/>
      <c r="AE534" s="71"/>
      <c r="AF534" s="71"/>
      <c r="AG534" s="71"/>
      <c r="AH534" s="103"/>
      <c r="AI534" s="61"/>
      <c r="AJ534" s="162"/>
      <c r="AK534" s="162">
        <f>SUBTOTAL(9,AK535:AK546)</f>
        <v>0</v>
      </c>
      <c r="AL534" s="553"/>
      <c r="AM534" s="553">
        <f>SUBTOTAL(9,AM535:AM546)</f>
        <v>0</v>
      </c>
      <c r="AN534" s="61"/>
      <c r="AO534" s="162">
        <f>SUBTOTAL(9,AO535:AO546)</f>
        <v>0</v>
      </c>
      <c r="AP534" s="602">
        <f t="shared" si="218"/>
        <v>847686043.10399997</v>
      </c>
      <c r="AQ534" s="107"/>
      <c r="AR534" s="107"/>
      <c r="AS534" s="593"/>
    </row>
    <row r="535" spans="1:45" ht="75" outlineLevel="2">
      <c r="A535" s="72">
        <f>IF(B535&lt;&gt;"",B535,A533)</f>
        <v>38</v>
      </c>
      <c r="B535" s="552">
        <f>IF(C535&lt;&gt;"",COUNTA($C$9:C535),"")</f>
        <v>38</v>
      </c>
      <c r="C535" s="552">
        <v>397</v>
      </c>
      <c r="D535" s="61" t="s">
        <v>1976</v>
      </c>
      <c r="E535" s="103"/>
      <c r="F535" s="103">
        <v>2</v>
      </c>
      <c r="G535" s="103"/>
      <c r="H535" s="103"/>
      <c r="I535" s="103"/>
      <c r="J535" s="103"/>
      <c r="K535" s="107"/>
      <c r="L535" s="105" t="s">
        <v>35</v>
      </c>
      <c r="M535" s="554" t="str">
        <f>IF(K535&lt;&gt;"",VLOOKUP(K535,'DON GIA'!$S$1:$U$19,3,0),"")</f>
        <v/>
      </c>
      <c r="N535" s="554" t="str">
        <f>IF(K535&lt;&gt;"",VLOOKUP(K535,'DON GIA'!$S$1:$V$19,4,0),"")</f>
        <v/>
      </c>
      <c r="O535" s="554" t="str">
        <f t="shared" ref="O535:O546" si="225">IF(K535&lt;&gt;"",L535*M535,"")</f>
        <v/>
      </c>
      <c r="P535" s="554" t="str">
        <f t="shared" ref="P535:P546" si="226">IF(K535&lt;&gt;"",L535*N535,"")</f>
        <v/>
      </c>
      <c r="Q535" s="71" t="s">
        <v>35</v>
      </c>
      <c r="R535" s="103"/>
      <c r="S535" s="103"/>
      <c r="T535" s="554" t="str">
        <f>IF(Q535&lt;&gt;"",VLOOKUP(Q535,'DON GIA'!$H$1:$K$103,4,0),"")</f>
        <v/>
      </c>
      <c r="U535" s="554" t="str">
        <f t="shared" ref="U535:U546" si="227">IF(Q535&lt;&gt;"",IF(ISNUMBER(T535),S535*T535,""),"")</f>
        <v/>
      </c>
      <c r="V535" s="554" t="s">
        <v>2163</v>
      </c>
      <c r="W535" s="107" t="s">
        <v>1005</v>
      </c>
      <c r="X535" s="103" t="s">
        <v>27</v>
      </c>
      <c r="Y535" s="108">
        <v>118</v>
      </c>
      <c r="Z535" s="109"/>
      <c r="AA535" s="554">
        <f>IF(W535&lt;&gt;"",VLOOKUP(W535,'DON GIA'!$A$1:$D$346,4,0),"")</f>
        <v>5559129</v>
      </c>
      <c r="AB535" s="554">
        <f t="shared" ref="AB535:AB546" si="228">IF(W535&lt;&gt;"",IF(ISNUMBER(AA535),Y535*AA535,""),"")</f>
        <v>655977222</v>
      </c>
      <c r="AC535" s="71" t="s">
        <v>32</v>
      </c>
      <c r="AD535" s="71" t="s">
        <v>29</v>
      </c>
      <c r="AE535" s="71" t="s">
        <v>30</v>
      </c>
      <c r="AF535" s="71" t="s">
        <v>31</v>
      </c>
      <c r="AG535" s="71" t="s">
        <v>34</v>
      </c>
      <c r="AH535" s="103" t="s">
        <v>33</v>
      </c>
      <c r="AI535" s="71"/>
      <c r="AJ535" s="103"/>
      <c r="AK535" s="103"/>
      <c r="AL535" s="554" t="str">
        <f>IF(AI535&lt;&gt;"",VLOOKUP(AI535,'DON GIA'!$M$1:$P$9,4,0),"")</f>
        <v/>
      </c>
      <c r="AM535" s="554" t="str">
        <f t="shared" ref="AM535:AM546" si="229">IF(AI535&lt;&gt;"",AK535*AL535,"")</f>
        <v/>
      </c>
      <c r="AN535" s="71"/>
      <c r="AO535" s="103"/>
      <c r="AP535" s="602" t="str">
        <f t="shared" si="218"/>
        <v/>
      </c>
      <c r="AQ535" s="107" t="s">
        <v>428</v>
      </c>
      <c r="AR535" s="107" t="s">
        <v>1912</v>
      </c>
      <c r="AS535" s="593"/>
    </row>
    <row r="536" spans="1:45" ht="75" outlineLevel="2">
      <c r="A536" s="72">
        <f t="shared" ref="A536:A546" si="230">IF(B536&lt;&gt;"",B536,A535)</f>
        <v>38</v>
      </c>
      <c r="B536" s="552" t="str">
        <f>IF(C536&lt;&gt;"",COUNTA($C$9:C536),"")</f>
        <v/>
      </c>
      <c r="C536" s="552"/>
      <c r="D536" s="71" t="s">
        <v>98</v>
      </c>
      <c r="E536" s="103"/>
      <c r="F536" s="103"/>
      <c r="G536" s="103"/>
      <c r="H536" s="103"/>
      <c r="I536" s="103"/>
      <c r="J536" s="103"/>
      <c r="K536" s="107"/>
      <c r="L536" s="105" t="s">
        <v>35</v>
      </c>
      <c r="M536" s="554" t="str">
        <f>IF(K536&lt;&gt;"",VLOOKUP(K536,'DON GIA'!$S$1:$U$19,3,0),"")</f>
        <v/>
      </c>
      <c r="N536" s="554" t="str">
        <f>IF(K536&lt;&gt;"",VLOOKUP(K536,'DON GIA'!$S$1:$V$19,4,0),"")</f>
        <v/>
      </c>
      <c r="O536" s="554" t="str">
        <f t="shared" si="225"/>
        <v/>
      </c>
      <c r="P536" s="554" t="str">
        <f t="shared" si="226"/>
        <v/>
      </c>
      <c r="Q536" s="71" t="s">
        <v>35</v>
      </c>
      <c r="R536" s="103"/>
      <c r="S536" s="103"/>
      <c r="T536" s="554" t="str">
        <f>IF(Q536&lt;&gt;"",VLOOKUP(Q536,'DON GIA'!$H$1:$K$103,4,0),"")</f>
        <v/>
      </c>
      <c r="U536" s="554" t="str">
        <f t="shared" si="227"/>
        <v/>
      </c>
      <c r="V536" s="554"/>
      <c r="W536" s="107" t="s">
        <v>1030</v>
      </c>
      <c r="X536" s="103" t="s">
        <v>27</v>
      </c>
      <c r="Y536" s="108">
        <v>118</v>
      </c>
      <c r="Z536" s="109"/>
      <c r="AA536" s="554">
        <f>IF(W536&lt;&gt;"",VLOOKUP(W536,'DON GIA'!$A$1:$D$346,4,0),"")</f>
        <v>109890</v>
      </c>
      <c r="AB536" s="554">
        <f t="shared" si="228"/>
        <v>12967020</v>
      </c>
      <c r="AC536" s="71"/>
      <c r="AD536" s="71"/>
      <c r="AE536" s="71"/>
      <c r="AF536" s="71"/>
      <c r="AG536" s="71"/>
      <c r="AH536" s="103"/>
      <c r="AI536" s="71"/>
      <c r="AJ536" s="103"/>
      <c r="AK536" s="103"/>
      <c r="AL536" s="554" t="str">
        <f>IF(AI536&lt;&gt;"",VLOOKUP(AI536,'DON GIA'!$M$1:$P$9,4,0),"")</f>
        <v/>
      </c>
      <c r="AM536" s="554" t="str">
        <f t="shared" si="229"/>
        <v/>
      </c>
      <c r="AN536" s="71"/>
      <c r="AO536" s="103"/>
      <c r="AP536" s="602" t="str">
        <f t="shared" si="218"/>
        <v/>
      </c>
      <c r="AQ536" s="107"/>
      <c r="AR536" s="107" t="s">
        <v>1958</v>
      </c>
      <c r="AS536" s="593"/>
    </row>
    <row r="537" spans="1:45" ht="93.75" outlineLevel="2">
      <c r="A537" s="72">
        <f t="shared" si="230"/>
        <v>38</v>
      </c>
      <c r="B537" s="552" t="str">
        <f>IF(C537&lt;&gt;"",COUNTA($C$9:C537),"")</f>
        <v/>
      </c>
      <c r="C537" s="552"/>
      <c r="D537" s="71" t="s">
        <v>99</v>
      </c>
      <c r="E537" s="103"/>
      <c r="F537" s="103"/>
      <c r="G537" s="103"/>
      <c r="H537" s="103"/>
      <c r="I537" s="103"/>
      <c r="J537" s="103"/>
      <c r="K537" s="107"/>
      <c r="L537" s="105" t="s">
        <v>35</v>
      </c>
      <c r="M537" s="554" t="str">
        <f>IF(K537&lt;&gt;"",VLOOKUP(K537,'DON GIA'!$S$1:$U$19,3,0),"")</f>
        <v/>
      </c>
      <c r="N537" s="554" t="str">
        <f>IF(K537&lt;&gt;"",VLOOKUP(K537,'DON GIA'!$S$1:$V$19,4,0),"")</f>
        <v/>
      </c>
      <c r="O537" s="554" t="str">
        <f t="shared" si="225"/>
        <v/>
      </c>
      <c r="P537" s="554" t="str">
        <f t="shared" si="226"/>
        <v/>
      </c>
      <c r="Q537" s="71" t="s">
        <v>35</v>
      </c>
      <c r="R537" s="103"/>
      <c r="S537" s="103"/>
      <c r="T537" s="554" t="str">
        <f>IF(Q537&lt;&gt;"",VLOOKUP(Q537,'DON GIA'!$H$1:$K$103,4,0),"")</f>
        <v/>
      </c>
      <c r="U537" s="554" t="str">
        <f t="shared" si="227"/>
        <v/>
      </c>
      <c r="V537" s="554"/>
      <c r="W537" s="107" t="s">
        <v>1031</v>
      </c>
      <c r="X537" s="103" t="s">
        <v>27</v>
      </c>
      <c r="Y537" s="108">
        <v>3.2</v>
      </c>
      <c r="Z537" s="109"/>
      <c r="AA537" s="554">
        <f>IF(W537&lt;&gt;"",VLOOKUP(W537,'DON GIA'!$A$1:$D$346,4,0),"")</f>
        <v>10375629</v>
      </c>
      <c r="AB537" s="554">
        <f t="shared" si="228"/>
        <v>33202012.800000001</v>
      </c>
      <c r="AC537" s="71"/>
      <c r="AD537" s="71"/>
      <c r="AE537" s="71"/>
      <c r="AF537" s="71"/>
      <c r="AG537" s="71"/>
      <c r="AH537" s="103"/>
      <c r="AI537" s="71"/>
      <c r="AJ537" s="103"/>
      <c r="AK537" s="103"/>
      <c r="AL537" s="554" t="str">
        <f>IF(AI537&lt;&gt;"",VLOOKUP(AI537,'DON GIA'!$M$1:$P$9,4,0),"")</f>
        <v/>
      </c>
      <c r="AM537" s="554" t="str">
        <f t="shared" si="229"/>
        <v/>
      </c>
      <c r="AN537" s="71"/>
      <c r="AO537" s="103"/>
      <c r="AP537" s="602" t="str">
        <f t="shared" si="218"/>
        <v/>
      </c>
      <c r="AQ537" s="107"/>
      <c r="AR537" s="107" t="s">
        <v>1959</v>
      </c>
      <c r="AS537" s="593"/>
    </row>
    <row r="538" spans="1:45" ht="75" outlineLevel="2">
      <c r="A538" s="72">
        <f t="shared" si="230"/>
        <v>38</v>
      </c>
      <c r="B538" s="552" t="str">
        <f>IF(C538&lt;&gt;"",COUNTA($C$9:C538),"")</f>
        <v/>
      </c>
      <c r="C538" s="552"/>
      <c r="D538" s="71" t="s">
        <v>71</v>
      </c>
      <c r="E538" s="103"/>
      <c r="F538" s="103"/>
      <c r="G538" s="103"/>
      <c r="H538" s="103"/>
      <c r="I538" s="103"/>
      <c r="J538" s="103"/>
      <c r="K538" s="107"/>
      <c r="L538" s="105" t="s">
        <v>35</v>
      </c>
      <c r="M538" s="554" t="str">
        <f>IF(K538&lt;&gt;"",VLOOKUP(K538,'DON GIA'!$S$1:$U$19,3,0),"")</f>
        <v/>
      </c>
      <c r="N538" s="554" t="str">
        <f>IF(K538&lt;&gt;"",VLOOKUP(K538,'DON GIA'!$S$1:$V$19,4,0),"")</f>
        <v/>
      </c>
      <c r="O538" s="554" t="str">
        <f t="shared" si="225"/>
        <v/>
      </c>
      <c r="P538" s="554" t="str">
        <f t="shared" si="226"/>
        <v/>
      </c>
      <c r="Q538" s="71" t="s">
        <v>35</v>
      </c>
      <c r="R538" s="103"/>
      <c r="S538" s="103"/>
      <c r="T538" s="554" t="str">
        <f>IF(Q538&lt;&gt;"",VLOOKUP(Q538,'DON GIA'!$H$1:$K$103,4,0),"")</f>
        <v/>
      </c>
      <c r="U538" s="554" t="str">
        <f t="shared" si="227"/>
        <v/>
      </c>
      <c r="V538" s="554"/>
      <c r="W538" s="107" t="s">
        <v>1032</v>
      </c>
      <c r="X538" s="103" t="s">
        <v>27</v>
      </c>
      <c r="Y538" s="108">
        <v>9.6</v>
      </c>
      <c r="Z538" s="109"/>
      <c r="AA538" s="554">
        <f>IF(W538&lt;&gt;"",VLOOKUP(W538,'DON GIA'!$A$1:$D$346,4,0),"")</f>
        <v>2613835</v>
      </c>
      <c r="AB538" s="554">
        <f t="shared" si="228"/>
        <v>25092816</v>
      </c>
      <c r="AC538" s="71"/>
      <c r="AD538" s="71"/>
      <c r="AE538" s="71"/>
      <c r="AF538" s="71"/>
      <c r="AG538" s="71"/>
      <c r="AH538" s="103"/>
      <c r="AI538" s="71"/>
      <c r="AJ538" s="103"/>
      <c r="AK538" s="103"/>
      <c r="AL538" s="554" t="str">
        <f>IF(AI538&lt;&gt;"",VLOOKUP(AI538,'DON GIA'!$M$1:$P$9,4,0),"")</f>
        <v/>
      </c>
      <c r="AM538" s="554" t="str">
        <f t="shared" si="229"/>
        <v/>
      </c>
      <c r="AN538" s="71"/>
      <c r="AO538" s="103"/>
      <c r="AP538" s="602" t="str">
        <f t="shared" si="218"/>
        <v/>
      </c>
      <c r="AQ538" s="107"/>
      <c r="AR538" s="107" t="s">
        <v>1960</v>
      </c>
      <c r="AS538" s="593"/>
    </row>
    <row r="539" spans="1:45" ht="37.5" outlineLevel="2">
      <c r="A539" s="72">
        <f t="shared" si="230"/>
        <v>38</v>
      </c>
      <c r="B539" s="552" t="str">
        <f>IF(C539&lt;&gt;"",COUNTA($C$9:C539),"")</f>
        <v/>
      </c>
      <c r="C539" s="552"/>
      <c r="D539" s="71" t="s">
        <v>96</v>
      </c>
      <c r="E539" s="103"/>
      <c r="F539" s="103"/>
      <c r="G539" s="103"/>
      <c r="H539" s="103"/>
      <c r="I539" s="103"/>
      <c r="J539" s="103"/>
      <c r="K539" s="107"/>
      <c r="L539" s="105" t="s">
        <v>35</v>
      </c>
      <c r="M539" s="554" t="str">
        <f>IF(K539&lt;&gt;"",VLOOKUP(K539,'DON GIA'!$S$1:$U$19,3,0),"")</f>
        <v/>
      </c>
      <c r="N539" s="554" t="str">
        <f>IF(K539&lt;&gt;"",VLOOKUP(K539,'DON GIA'!$S$1:$V$19,4,0),"")</f>
        <v/>
      </c>
      <c r="O539" s="554" t="str">
        <f t="shared" si="225"/>
        <v/>
      </c>
      <c r="P539" s="554" t="str">
        <f t="shared" si="226"/>
        <v/>
      </c>
      <c r="Q539" s="71" t="s">
        <v>35</v>
      </c>
      <c r="R539" s="103"/>
      <c r="S539" s="103"/>
      <c r="T539" s="554" t="str">
        <f>IF(Q539&lt;&gt;"",VLOOKUP(Q539,'DON GIA'!$H$1:$K$103,4,0),"")</f>
        <v/>
      </c>
      <c r="U539" s="554" t="str">
        <f t="shared" si="227"/>
        <v/>
      </c>
      <c r="V539" s="554"/>
      <c r="W539" s="107" t="s">
        <v>1003</v>
      </c>
      <c r="X539" s="103" t="s">
        <v>27</v>
      </c>
      <c r="Y539" s="108">
        <v>32</v>
      </c>
      <c r="Z539" s="109"/>
      <c r="AA539" s="554">
        <f>IF(W539&lt;&gt;"",VLOOKUP(W539,'DON GIA'!$A$1:$D$346,4,0),"")</f>
        <v>854777</v>
      </c>
      <c r="AB539" s="554">
        <f t="shared" si="228"/>
        <v>27352864</v>
      </c>
      <c r="AC539" s="71"/>
      <c r="AD539" s="71"/>
      <c r="AE539" s="71"/>
      <c r="AF539" s="71"/>
      <c r="AG539" s="71"/>
      <c r="AH539" s="103"/>
      <c r="AI539" s="71"/>
      <c r="AJ539" s="103"/>
      <c r="AK539" s="103"/>
      <c r="AL539" s="554" t="str">
        <f>IF(AI539&lt;&gt;"",VLOOKUP(AI539,'DON GIA'!$M$1:$P$9,4,0),"")</f>
        <v/>
      </c>
      <c r="AM539" s="554" t="str">
        <f t="shared" si="229"/>
        <v/>
      </c>
      <c r="AN539" s="71"/>
      <c r="AO539" s="103"/>
      <c r="AP539" s="602" t="str">
        <f t="shared" si="218"/>
        <v/>
      </c>
      <c r="AQ539" s="107"/>
      <c r="AR539" s="107"/>
      <c r="AS539" s="593"/>
    </row>
    <row r="540" spans="1:45" outlineLevel="2">
      <c r="A540" s="72">
        <f t="shared" si="230"/>
        <v>38</v>
      </c>
      <c r="B540" s="552" t="str">
        <f>IF(C540&lt;&gt;"",COUNTA($C$9:C540),"")</f>
        <v/>
      </c>
      <c r="C540" s="552"/>
      <c r="D540" s="71" t="s">
        <v>97</v>
      </c>
      <c r="E540" s="103"/>
      <c r="F540" s="103"/>
      <c r="G540" s="103"/>
      <c r="H540" s="103"/>
      <c r="I540" s="103"/>
      <c r="J540" s="103"/>
      <c r="K540" s="107"/>
      <c r="L540" s="105" t="s">
        <v>35</v>
      </c>
      <c r="M540" s="554" t="str">
        <f>IF(K540&lt;&gt;"",VLOOKUP(K540,'DON GIA'!$S$1:$U$19,3,0),"")</f>
        <v/>
      </c>
      <c r="N540" s="554" t="str">
        <f>IF(K540&lt;&gt;"",VLOOKUP(K540,'DON GIA'!$S$1:$V$19,4,0),"")</f>
        <v/>
      </c>
      <c r="O540" s="554" t="str">
        <f t="shared" si="225"/>
        <v/>
      </c>
      <c r="P540" s="554" t="str">
        <f t="shared" si="226"/>
        <v/>
      </c>
      <c r="Q540" s="71" t="s">
        <v>35</v>
      </c>
      <c r="R540" s="103"/>
      <c r="S540" s="103"/>
      <c r="T540" s="554" t="str">
        <f>IF(Q540&lt;&gt;"",VLOOKUP(Q540,'DON GIA'!$H$1:$K$103,4,0),"")</f>
        <v/>
      </c>
      <c r="U540" s="554" t="str">
        <f t="shared" si="227"/>
        <v/>
      </c>
      <c r="V540" s="554"/>
      <c r="W540" s="107" t="s">
        <v>1008</v>
      </c>
      <c r="X540" s="103" t="s">
        <v>27</v>
      </c>
      <c r="Y540" s="108">
        <v>89.16</v>
      </c>
      <c r="Z540" s="109"/>
      <c r="AA540" s="554">
        <f>IF(W540&lt;&gt;"",VLOOKUP(W540,'DON GIA'!$A$1:$D$346,4,0),"")</f>
        <v>264499</v>
      </c>
      <c r="AB540" s="554">
        <f t="shared" si="228"/>
        <v>23582730.84</v>
      </c>
      <c r="AC540" s="71"/>
      <c r="AD540" s="71"/>
      <c r="AE540" s="71"/>
      <c r="AF540" s="71"/>
      <c r="AG540" s="71"/>
      <c r="AH540" s="103"/>
      <c r="AI540" s="71"/>
      <c r="AJ540" s="103"/>
      <c r="AK540" s="103"/>
      <c r="AL540" s="554" t="str">
        <f>IF(AI540&lt;&gt;"",VLOOKUP(AI540,'DON GIA'!$M$1:$P$9,4,0),"")</f>
        <v/>
      </c>
      <c r="AM540" s="554" t="str">
        <f t="shared" si="229"/>
        <v/>
      </c>
      <c r="AN540" s="71"/>
      <c r="AO540" s="103"/>
      <c r="AP540" s="602" t="str">
        <f t="shared" si="218"/>
        <v/>
      </c>
      <c r="AQ540" s="107"/>
      <c r="AR540" s="107"/>
      <c r="AS540" s="593"/>
    </row>
    <row r="541" spans="1:45" ht="37.5" outlineLevel="2">
      <c r="A541" s="72">
        <f t="shared" si="230"/>
        <v>38</v>
      </c>
      <c r="B541" s="552" t="str">
        <f>IF(C541&lt;&gt;"",COUNTA($C$9:C541),"")</f>
        <v/>
      </c>
      <c r="C541" s="552"/>
      <c r="D541" s="71" t="s">
        <v>71</v>
      </c>
      <c r="E541" s="103"/>
      <c r="F541" s="103"/>
      <c r="G541" s="103"/>
      <c r="H541" s="103"/>
      <c r="I541" s="103"/>
      <c r="J541" s="103"/>
      <c r="K541" s="107"/>
      <c r="L541" s="105" t="s">
        <v>35</v>
      </c>
      <c r="M541" s="554" t="str">
        <f>IF(K541&lt;&gt;"",VLOOKUP(K541,'DON GIA'!$S$1:$U$19,3,0),"")</f>
        <v/>
      </c>
      <c r="N541" s="554" t="str">
        <f>IF(K541&lt;&gt;"",VLOOKUP(K541,'DON GIA'!$S$1:$V$19,4,0),"")</f>
        <v/>
      </c>
      <c r="O541" s="554" t="str">
        <f t="shared" si="225"/>
        <v/>
      </c>
      <c r="P541" s="554" t="str">
        <f t="shared" si="226"/>
        <v/>
      </c>
      <c r="Q541" s="71" t="s">
        <v>35</v>
      </c>
      <c r="R541" s="103"/>
      <c r="S541" s="103"/>
      <c r="T541" s="554" t="str">
        <f>IF(Q541&lt;&gt;"",VLOOKUP(Q541,'DON GIA'!$H$1:$K$103,4,0),"")</f>
        <v/>
      </c>
      <c r="U541" s="554" t="str">
        <f t="shared" si="227"/>
        <v/>
      </c>
      <c r="V541" s="554"/>
      <c r="W541" s="107" t="s">
        <v>1033</v>
      </c>
      <c r="X541" s="103" t="s">
        <v>27</v>
      </c>
      <c r="Y541" s="108">
        <v>13.08</v>
      </c>
      <c r="Z541" s="109"/>
      <c r="AA541" s="554">
        <f>IF(W541&lt;&gt;"",VLOOKUP(W541,'DON GIA'!$A$1:$D$346,4,0),"")</f>
        <v>802027</v>
      </c>
      <c r="AB541" s="554">
        <f t="shared" si="228"/>
        <v>10490513.16</v>
      </c>
      <c r="AC541" s="71"/>
      <c r="AD541" s="71"/>
      <c r="AE541" s="71"/>
      <c r="AF541" s="71"/>
      <c r="AG541" s="71"/>
      <c r="AH541" s="103"/>
      <c r="AI541" s="71"/>
      <c r="AJ541" s="103"/>
      <c r="AK541" s="103"/>
      <c r="AL541" s="554" t="str">
        <f>IF(AI541&lt;&gt;"",VLOOKUP(AI541,'DON GIA'!$M$1:$P$9,4,0),"")</f>
        <v/>
      </c>
      <c r="AM541" s="554" t="str">
        <f t="shared" si="229"/>
        <v/>
      </c>
      <c r="AN541" s="71"/>
      <c r="AO541" s="103"/>
      <c r="AP541" s="602" t="str">
        <f t="shared" si="218"/>
        <v/>
      </c>
      <c r="AQ541" s="107"/>
      <c r="AR541" s="107"/>
      <c r="AS541" s="593"/>
    </row>
    <row r="542" spans="1:45" outlineLevel="2">
      <c r="A542" s="72">
        <f t="shared" si="230"/>
        <v>38</v>
      </c>
      <c r="B542" s="552" t="str">
        <f>IF(C542&lt;&gt;"",COUNTA($C$9:C542),"")</f>
        <v/>
      </c>
      <c r="C542" s="552"/>
      <c r="D542" s="71"/>
      <c r="E542" s="103"/>
      <c r="F542" s="103"/>
      <c r="G542" s="103"/>
      <c r="H542" s="103"/>
      <c r="I542" s="103"/>
      <c r="J542" s="103"/>
      <c r="K542" s="107"/>
      <c r="L542" s="105" t="s">
        <v>35</v>
      </c>
      <c r="M542" s="554" t="str">
        <f>IF(K542&lt;&gt;"",VLOOKUP(K542,'DON GIA'!$S$1:$U$19,3,0),"")</f>
        <v/>
      </c>
      <c r="N542" s="554" t="str">
        <f>IF(K542&lt;&gt;"",VLOOKUP(K542,'DON GIA'!$S$1:$V$19,4,0),"")</f>
        <v/>
      </c>
      <c r="O542" s="554" t="str">
        <f t="shared" si="225"/>
        <v/>
      </c>
      <c r="P542" s="554" t="str">
        <f t="shared" si="226"/>
        <v/>
      </c>
      <c r="Q542" s="71" t="s">
        <v>35</v>
      </c>
      <c r="R542" s="103"/>
      <c r="S542" s="103"/>
      <c r="T542" s="554" t="str">
        <f>IF(Q542&lt;&gt;"",VLOOKUP(Q542,'DON GIA'!$H$1:$K$103,4,0),"")</f>
        <v/>
      </c>
      <c r="U542" s="554" t="str">
        <f t="shared" si="227"/>
        <v/>
      </c>
      <c r="V542" s="554"/>
      <c r="W542" s="107" t="s">
        <v>1034</v>
      </c>
      <c r="X542" s="103" t="s">
        <v>27</v>
      </c>
      <c r="Y542" s="108">
        <v>2.2000000000000002</v>
      </c>
      <c r="Z542" s="109"/>
      <c r="AA542" s="554">
        <f>IF(W542&lt;&gt;"",VLOOKUP(W542,'DON GIA'!$A$1:$D$346,4,0),"")</f>
        <v>257144</v>
      </c>
      <c r="AB542" s="554">
        <f t="shared" si="228"/>
        <v>565716.80000000005</v>
      </c>
      <c r="AC542" s="71"/>
      <c r="AD542" s="71"/>
      <c r="AE542" s="71"/>
      <c r="AF542" s="71"/>
      <c r="AG542" s="71"/>
      <c r="AH542" s="103"/>
      <c r="AI542" s="71"/>
      <c r="AJ542" s="103"/>
      <c r="AK542" s="103"/>
      <c r="AL542" s="554" t="str">
        <f>IF(AI542&lt;&gt;"",VLOOKUP(AI542,'DON GIA'!$M$1:$P$9,4,0),"")</f>
        <v/>
      </c>
      <c r="AM542" s="554" t="str">
        <f t="shared" si="229"/>
        <v/>
      </c>
      <c r="AN542" s="71"/>
      <c r="AO542" s="103"/>
      <c r="AP542" s="602" t="str">
        <f t="shared" si="218"/>
        <v/>
      </c>
      <c r="AQ542" s="107"/>
      <c r="AR542" s="107"/>
      <c r="AS542" s="593"/>
    </row>
    <row r="543" spans="1:45" outlineLevel="2">
      <c r="A543" s="72">
        <f t="shared" si="230"/>
        <v>38</v>
      </c>
      <c r="B543" s="552" t="str">
        <f>IF(C543&lt;&gt;"",COUNTA($C$9:C543),"")</f>
        <v/>
      </c>
      <c r="C543" s="552"/>
      <c r="D543" s="71"/>
      <c r="E543" s="103"/>
      <c r="F543" s="103"/>
      <c r="G543" s="103"/>
      <c r="H543" s="103"/>
      <c r="I543" s="103"/>
      <c r="J543" s="103"/>
      <c r="K543" s="107"/>
      <c r="L543" s="105" t="s">
        <v>35</v>
      </c>
      <c r="M543" s="554" t="str">
        <f>IF(K543&lt;&gt;"",VLOOKUP(K543,'DON GIA'!$S$1:$U$19,3,0),"")</f>
        <v/>
      </c>
      <c r="N543" s="554" t="str">
        <f>IF(K543&lt;&gt;"",VLOOKUP(K543,'DON GIA'!$S$1:$V$19,4,0),"")</f>
        <v/>
      </c>
      <c r="O543" s="554" t="str">
        <f t="shared" si="225"/>
        <v/>
      </c>
      <c r="P543" s="554" t="str">
        <f t="shared" si="226"/>
        <v/>
      </c>
      <c r="Q543" s="71" t="s">
        <v>35</v>
      </c>
      <c r="R543" s="103"/>
      <c r="S543" s="103"/>
      <c r="T543" s="554" t="str">
        <f>IF(Q543&lt;&gt;"",VLOOKUP(Q543,'DON GIA'!$H$1:$K$103,4,0),"")</f>
        <v/>
      </c>
      <c r="U543" s="554" t="str">
        <f t="shared" si="227"/>
        <v/>
      </c>
      <c r="V543" s="554"/>
      <c r="W543" s="107" t="s">
        <v>1023</v>
      </c>
      <c r="X543" s="103" t="s">
        <v>38</v>
      </c>
      <c r="Y543" s="108">
        <v>0.28799999999999998</v>
      </c>
      <c r="Z543" s="109"/>
      <c r="AA543" s="554">
        <f>IF(W543&lt;&gt;"",VLOOKUP(W543,'DON GIA'!$A$1:$D$346,4,0),"")</f>
        <v>2523428</v>
      </c>
      <c r="AB543" s="554">
        <f t="shared" si="228"/>
        <v>726747.26399999997</v>
      </c>
      <c r="AC543" s="71"/>
      <c r="AD543" s="71"/>
      <c r="AE543" s="71"/>
      <c r="AF543" s="71"/>
      <c r="AG543" s="71"/>
      <c r="AH543" s="103"/>
      <c r="AI543" s="71"/>
      <c r="AJ543" s="103"/>
      <c r="AK543" s="103"/>
      <c r="AL543" s="554" t="str">
        <f>IF(AI543&lt;&gt;"",VLOOKUP(AI543,'DON GIA'!$M$1:$P$9,4,0),"")</f>
        <v/>
      </c>
      <c r="AM543" s="554" t="str">
        <f t="shared" si="229"/>
        <v/>
      </c>
      <c r="AN543" s="71"/>
      <c r="AO543" s="103"/>
      <c r="AP543" s="602" t="str">
        <f t="shared" si="218"/>
        <v/>
      </c>
      <c r="AQ543" s="107"/>
      <c r="AR543" s="107"/>
      <c r="AS543" s="593"/>
    </row>
    <row r="544" spans="1:45" outlineLevel="2">
      <c r="A544" s="72">
        <f t="shared" si="230"/>
        <v>38</v>
      </c>
      <c r="B544" s="552" t="str">
        <f>IF(C544&lt;&gt;"",COUNTA($C$9:C544),"")</f>
        <v/>
      </c>
      <c r="C544" s="552"/>
      <c r="D544" s="71"/>
      <c r="E544" s="103"/>
      <c r="F544" s="103"/>
      <c r="G544" s="103"/>
      <c r="H544" s="103"/>
      <c r="I544" s="103"/>
      <c r="J544" s="103"/>
      <c r="K544" s="107"/>
      <c r="L544" s="105" t="s">
        <v>35</v>
      </c>
      <c r="M544" s="554" t="str">
        <f>IF(K544&lt;&gt;"",VLOOKUP(K544,'DON GIA'!$S$1:$U$19,3,0),"")</f>
        <v/>
      </c>
      <c r="N544" s="554" t="str">
        <f>IF(K544&lt;&gt;"",VLOOKUP(K544,'DON GIA'!$S$1:$V$19,4,0),"")</f>
        <v/>
      </c>
      <c r="O544" s="554" t="str">
        <f t="shared" si="225"/>
        <v/>
      </c>
      <c r="P544" s="554" t="str">
        <f t="shared" si="226"/>
        <v/>
      </c>
      <c r="Q544" s="71" t="s">
        <v>35</v>
      </c>
      <c r="R544" s="103"/>
      <c r="S544" s="103"/>
      <c r="T544" s="554" t="str">
        <f>IF(Q544&lt;&gt;"",VLOOKUP(Q544,'DON GIA'!$H$1:$K$103,4,0),"")</f>
        <v/>
      </c>
      <c r="U544" s="554" t="str">
        <f t="shared" si="227"/>
        <v/>
      </c>
      <c r="V544" s="554"/>
      <c r="W544" s="107" t="s">
        <v>1009</v>
      </c>
      <c r="X544" s="103" t="s">
        <v>27</v>
      </c>
      <c r="Y544" s="108">
        <v>164.48</v>
      </c>
      <c r="Z544" s="109"/>
      <c r="AA544" s="554">
        <f>IF(W544&lt;&gt;"",VLOOKUP(W544,'DON GIA'!$A$1:$D$346,4,0),"")</f>
        <v>282038</v>
      </c>
      <c r="AB544" s="554">
        <f t="shared" si="228"/>
        <v>46389610.239999995</v>
      </c>
      <c r="AC544" s="71"/>
      <c r="AD544" s="71"/>
      <c r="AE544" s="71"/>
      <c r="AF544" s="71"/>
      <c r="AG544" s="71"/>
      <c r="AH544" s="103"/>
      <c r="AI544" s="71"/>
      <c r="AJ544" s="103"/>
      <c r="AK544" s="103"/>
      <c r="AL544" s="554" t="str">
        <f>IF(AI544&lt;&gt;"",VLOOKUP(AI544,'DON GIA'!$M$1:$P$9,4,0),"")</f>
        <v/>
      </c>
      <c r="AM544" s="554" t="str">
        <f t="shared" si="229"/>
        <v/>
      </c>
      <c r="AN544" s="71"/>
      <c r="AO544" s="103"/>
      <c r="AP544" s="602" t="str">
        <f t="shared" si="218"/>
        <v/>
      </c>
      <c r="AQ544" s="107"/>
      <c r="AR544" s="107"/>
      <c r="AS544" s="593"/>
    </row>
    <row r="545" spans="1:45" outlineLevel="2">
      <c r="A545" s="72">
        <f t="shared" si="230"/>
        <v>38</v>
      </c>
      <c r="B545" s="552" t="str">
        <f>IF(C545&lt;&gt;"",COUNTA($C$9:C545),"")</f>
        <v/>
      </c>
      <c r="C545" s="552"/>
      <c r="D545" s="71"/>
      <c r="E545" s="103"/>
      <c r="F545" s="103"/>
      <c r="G545" s="103"/>
      <c r="H545" s="103"/>
      <c r="I545" s="103"/>
      <c r="J545" s="103"/>
      <c r="K545" s="107"/>
      <c r="L545" s="105" t="s">
        <v>35</v>
      </c>
      <c r="M545" s="554" t="str">
        <f>IF(K545&lt;&gt;"",VLOOKUP(K545,'DON GIA'!$S$1:$U$19,3,0),"")</f>
        <v/>
      </c>
      <c r="N545" s="554" t="str">
        <f>IF(K545&lt;&gt;"",VLOOKUP(K545,'DON GIA'!$S$1:$V$19,4,0),"")</f>
        <v/>
      </c>
      <c r="O545" s="554" t="str">
        <f t="shared" si="225"/>
        <v/>
      </c>
      <c r="P545" s="554" t="str">
        <f t="shared" si="226"/>
        <v/>
      </c>
      <c r="Q545" s="71" t="s">
        <v>35</v>
      </c>
      <c r="R545" s="103"/>
      <c r="S545" s="103"/>
      <c r="T545" s="554" t="str">
        <f>IF(Q545&lt;&gt;"",VLOOKUP(Q545,'DON GIA'!$H$1:$K$103,4,0),"")</f>
        <v/>
      </c>
      <c r="U545" s="554" t="str">
        <f t="shared" si="227"/>
        <v/>
      </c>
      <c r="V545" s="554"/>
      <c r="W545" s="107" t="s">
        <v>1035</v>
      </c>
      <c r="X545" s="103" t="s">
        <v>42</v>
      </c>
      <c r="Y545" s="108">
        <v>1</v>
      </c>
      <c r="Z545" s="109"/>
      <c r="AA545" s="554">
        <f>IF(W545&lt;&gt;"",VLOOKUP(W545,'DON GIA'!$A$1:$D$346,4,0),"")</f>
        <v>11338790</v>
      </c>
      <c r="AB545" s="554">
        <f t="shared" si="228"/>
        <v>11338790</v>
      </c>
      <c r="AC545" s="71"/>
      <c r="AD545" s="71"/>
      <c r="AE545" s="71"/>
      <c r="AF545" s="71"/>
      <c r="AG545" s="71"/>
      <c r="AH545" s="103"/>
      <c r="AI545" s="71"/>
      <c r="AJ545" s="103"/>
      <c r="AK545" s="103"/>
      <c r="AL545" s="554" t="str">
        <f>IF(AI545&lt;&gt;"",VLOOKUP(AI545,'DON GIA'!$M$1:$P$9,4,0),"")</f>
        <v/>
      </c>
      <c r="AM545" s="554" t="str">
        <f t="shared" si="229"/>
        <v/>
      </c>
      <c r="AN545" s="71"/>
      <c r="AO545" s="103"/>
      <c r="AP545" s="602" t="str">
        <f t="shared" si="218"/>
        <v/>
      </c>
      <c r="AQ545" s="107"/>
      <c r="AR545" s="107"/>
      <c r="AS545" s="593"/>
    </row>
    <row r="546" spans="1:45" outlineLevel="2">
      <c r="A546" s="72">
        <f t="shared" si="230"/>
        <v>38</v>
      </c>
      <c r="B546" s="552" t="str">
        <f>IF(C546&lt;&gt;"",COUNTA($C$9:C546),"")</f>
        <v/>
      </c>
      <c r="C546" s="552"/>
      <c r="D546" s="71"/>
      <c r="E546" s="103"/>
      <c r="F546" s="103"/>
      <c r="G546" s="103"/>
      <c r="H546" s="103"/>
      <c r="I546" s="103"/>
      <c r="J546" s="103"/>
      <c r="K546" s="107"/>
      <c r="L546" s="105" t="s">
        <v>35</v>
      </c>
      <c r="M546" s="554" t="str">
        <f>IF(K546&lt;&gt;"",VLOOKUP(K546,'DON GIA'!$S$1:$U$19,3,0),"")</f>
        <v/>
      </c>
      <c r="N546" s="554" t="str">
        <f>IF(K546&lt;&gt;"",VLOOKUP(K546,'DON GIA'!$S$1:$V$19,4,0),"")</f>
        <v/>
      </c>
      <c r="O546" s="554" t="str">
        <f t="shared" si="225"/>
        <v/>
      </c>
      <c r="P546" s="554" t="str">
        <f t="shared" si="226"/>
        <v/>
      </c>
      <c r="Q546" s="71" t="s">
        <v>35</v>
      </c>
      <c r="R546" s="103"/>
      <c r="S546" s="103"/>
      <c r="T546" s="554" t="str">
        <f>IF(Q546&lt;&gt;"",VLOOKUP(Q546,'DON GIA'!$H$1:$K$103,4,0),"")</f>
        <v/>
      </c>
      <c r="U546" s="554" t="str">
        <f t="shared" si="227"/>
        <v/>
      </c>
      <c r="V546" s="554"/>
      <c r="W546" s="107"/>
      <c r="X546" s="103"/>
      <c r="Y546" s="108"/>
      <c r="Z546" s="109"/>
      <c r="AA546" s="554" t="str">
        <f>IF(W546&lt;&gt;"",VLOOKUP(W546,'DON GIA'!$A$1:$D$346,4,0),"")</f>
        <v/>
      </c>
      <c r="AB546" s="554" t="str">
        <f t="shared" si="228"/>
        <v/>
      </c>
      <c r="AC546" s="71"/>
      <c r="AD546" s="71"/>
      <c r="AE546" s="71"/>
      <c r="AF546" s="71"/>
      <c r="AG546" s="71"/>
      <c r="AH546" s="103"/>
      <c r="AI546" s="71"/>
      <c r="AJ546" s="103"/>
      <c r="AK546" s="103"/>
      <c r="AL546" s="554" t="str">
        <f>IF(AI546&lt;&gt;"",VLOOKUP(AI546,'DON GIA'!$M$1:$P$9,4,0),"")</f>
        <v/>
      </c>
      <c r="AM546" s="554" t="str">
        <f t="shared" si="229"/>
        <v/>
      </c>
      <c r="AN546" s="71"/>
      <c r="AO546" s="103"/>
      <c r="AP546" s="602" t="str">
        <f t="shared" si="218"/>
        <v/>
      </c>
      <c r="AQ546" s="107"/>
      <c r="AR546" s="107"/>
      <c r="AS546" s="593"/>
    </row>
    <row r="547" spans="1:45" outlineLevel="1">
      <c r="A547" s="84" t="s">
        <v>2121</v>
      </c>
      <c r="B547" s="552"/>
      <c r="C547" s="552"/>
      <c r="D547" s="61"/>
      <c r="E547" s="162"/>
      <c r="F547" s="103"/>
      <c r="G547" s="162"/>
      <c r="H547" s="162"/>
      <c r="I547" s="162"/>
      <c r="J547" s="162"/>
      <c r="K547" s="129"/>
      <c r="L547" s="167">
        <f>SUBTOTAL(9,L548:L555)</f>
        <v>0</v>
      </c>
      <c r="M547" s="553"/>
      <c r="N547" s="553"/>
      <c r="O547" s="553">
        <f>SUBTOTAL(9,O548:O555)</f>
        <v>0</v>
      </c>
      <c r="P547" s="553">
        <f>SUBTOTAL(9,P548:P555)</f>
        <v>0</v>
      </c>
      <c r="Q547" s="61"/>
      <c r="R547" s="162"/>
      <c r="S547" s="162">
        <f>SUBTOTAL(9,S548:S555)</f>
        <v>0</v>
      </c>
      <c r="T547" s="553"/>
      <c r="U547" s="553">
        <f>SUBTOTAL(9,U548:U555)</f>
        <v>0</v>
      </c>
      <c r="V547" s="553"/>
      <c r="W547" s="129"/>
      <c r="X547" s="162"/>
      <c r="Y547" s="169">
        <f>SUBTOTAL(9,Y548:Y555)</f>
        <v>98.307999999999993</v>
      </c>
      <c r="Z547" s="170">
        <f>SUBTOTAL(9,Z548:Z555)</f>
        <v>0</v>
      </c>
      <c r="AA547" s="553"/>
      <c r="AB547" s="553">
        <f>SUBTOTAL(9,AB548:AB555)</f>
        <v>282773894.36399996</v>
      </c>
      <c r="AC547" s="71"/>
      <c r="AD547" s="71"/>
      <c r="AE547" s="71"/>
      <c r="AF547" s="71"/>
      <c r="AG547" s="71"/>
      <c r="AH547" s="103"/>
      <c r="AI547" s="61"/>
      <c r="AJ547" s="162"/>
      <c r="AK547" s="162">
        <f>SUBTOTAL(9,AK548:AK555)</f>
        <v>0</v>
      </c>
      <c r="AL547" s="553"/>
      <c r="AM547" s="553">
        <f>SUBTOTAL(9,AM548:AM555)</f>
        <v>0</v>
      </c>
      <c r="AN547" s="61"/>
      <c r="AO547" s="162">
        <f>SUBTOTAL(9,AO548:AO555)</f>
        <v>0</v>
      </c>
      <c r="AP547" s="602">
        <f t="shared" si="218"/>
        <v>282773894.36399996</v>
      </c>
      <c r="AQ547" s="107"/>
      <c r="AR547" s="107"/>
      <c r="AS547" s="593"/>
    </row>
    <row r="548" spans="1:45" ht="75" outlineLevel="2">
      <c r="A548" s="72">
        <f>IF(B548&lt;&gt;"",B548,A546)</f>
        <v>39</v>
      </c>
      <c r="B548" s="552">
        <f>IF(C548&lt;&gt;"",COUNTA($C$9:C548),"")</f>
        <v>39</v>
      </c>
      <c r="C548" s="552">
        <v>398</v>
      </c>
      <c r="D548" s="61" t="s">
        <v>98</v>
      </c>
      <c r="E548" s="103"/>
      <c r="F548" s="103"/>
      <c r="G548" s="103"/>
      <c r="H548" s="103"/>
      <c r="I548" s="103"/>
      <c r="J548" s="103"/>
      <c r="K548" s="107"/>
      <c r="L548" s="105" t="s">
        <v>35</v>
      </c>
      <c r="M548" s="554" t="str">
        <f>IF(K548&lt;&gt;"",VLOOKUP(K548,'DON GIA'!$S$1:$U$19,3,0),"")</f>
        <v/>
      </c>
      <c r="N548" s="554" t="str">
        <f>IF(K548&lt;&gt;"",VLOOKUP(K548,'DON GIA'!$S$1:$V$19,4,0),"")</f>
        <v/>
      </c>
      <c r="O548" s="554" t="str">
        <f t="shared" ref="O548:O555" si="231">IF(K548&lt;&gt;"",L548*M548,"")</f>
        <v/>
      </c>
      <c r="P548" s="554" t="str">
        <f t="shared" ref="P548:P555" si="232">IF(K548&lt;&gt;"",L548*N548,"")</f>
        <v/>
      </c>
      <c r="Q548" s="71" t="s">
        <v>35</v>
      </c>
      <c r="R548" s="103"/>
      <c r="S548" s="103"/>
      <c r="T548" s="554" t="str">
        <f>IF(Q548&lt;&gt;"",VLOOKUP(Q548,'DON GIA'!$H$1:$K$103,4,0),"")</f>
        <v/>
      </c>
      <c r="U548" s="554" t="str">
        <f t="shared" ref="U548:U555" si="233">IF(Q548&lt;&gt;"",IF(ISNUMBER(T548),S548*T548,""),"")</f>
        <v/>
      </c>
      <c r="V548" s="554" t="s">
        <v>2163</v>
      </c>
      <c r="W548" s="107" t="s">
        <v>1005</v>
      </c>
      <c r="X548" s="103" t="s">
        <v>27</v>
      </c>
      <c r="Y548" s="108">
        <v>44.8</v>
      </c>
      <c r="Z548" s="109"/>
      <c r="AA548" s="554">
        <f>IF(W548&lt;&gt;"",VLOOKUP(W548,'DON GIA'!$A$1:$D$346,4,0),"")</f>
        <v>5559129</v>
      </c>
      <c r="AB548" s="554">
        <f t="shared" ref="AB548:AB555" si="234">IF(W548&lt;&gt;"",IF(ISNUMBER(AA548),Y548*AA548,""),"")</f>
        <v>249048979.19999999</v>
      </c>
      <c r="AC548" s="71" t="s">
        <v>100</v>
      </c>
      <c r="AD548" s="71" t="s">
        <v>29</v>
      </c>
      <c r="AE548" s="71" t="s">
        <v>30</v>
      </c>
      <c r="AF548" s="71" t="s">
        <v>31</v>
      </c>
      <c r="AG548" s="71" t="s">
        <v>34</v>
      </c>
      <c r="AH548" s="103" t="s">
        <v>101</v>
      </c>
      <c r="AI548" s="71"/>
      <c r="AJ548" s="103"/>
      <c r="AK548" s="103"/>
      <c r="AL548" s="554" t="str">
        <f>IF(AI548&lt;&gt;"",VLOOKUP(AI548,'DON GIA'!$M$1:$P$9,4,0),"")</f>
        <v/>
      </c>
      <c r="AM548" s="554" t="str">
        <f t="shared" ref="AM548:AM555" si="235">IF(AI548&lt;&gt;"",AK548*AL548,"")</f>
        <v/>
      </c>
      <c r="AN548" s="71"/>
      <c r="AO548" s="103"/>
      <c r="AP548" s="602" t="str">
        <f t="shared" si="218"/>
        <v/>
      </c>
      <c r="AQ548" s="107" t="s">
        <v>428</v>
      </c>
      <c r="AR548" s="107" t="s">
        <v>1912</v>
      </c>
      <c r="AS548" s="593"/>
    </row>
    <row r="549" spans="1:45" ht="75" outlineLevel="2">
      <c r="A549" s="72">
        <f t="shared" ref="A549:A555" si="236">IF(B549&lt;&gt;"",B549,A548)</f>
        <v>39</v>
      </c>
      <c r="B549" s="552" t="str">
        <f>IF(C549&lt;&gt;"",COUNTA($C$9:C549),"")</f>
        <v/>
      </c>
      <c r="C549" s="552"/>
      <c r="D549" s="71" t="s">
        <v>99</v>
      </c>
      <c r="E549" s="103"/>
      <c r="F549" s="103"/>
      <c r="G549" s="103"/>
      <c r="H549" s="103"/>
      <c r="I549" s="103"/>
      <c r="J549" s="103"/>
      <c r="K549" s="107"/>
      <c r="L549" s="105" t="s">
        <v>35</v>
      </c>
      <c r="M549" s="554" t="str">
        <f>IF(K549&lt;&gt;"",VLOOKUP(K549,'DON GIA'!$S$1:$U$19,3,0),"")</f>
        <v/>
      </c>
      <c r="N549" s="554" t="str">
        <f>IF(K549&lt;&gt;"",VLOOKUP(K549,'DON GIA'!$S$1:$V$19,4,0),"")</f>
        <v/>
      </c>
      <c r="O549" s="554" t="str">
        <f t="shared" si="231"/>
        <v/>
      </c>
      <c r="P549" s="554" t="str">
        <f t="shared" si="232"/>
        <v/>
      </c>
      <c r="Q549" s="71" t="s">
        <v>35</v>
      </c>
      <c r="R549" s="103"/>
      <c r="S549" s="103"/>
      <c r="T549" s="554" t="str">
        <f>IF(Q549&lt;&gt;"",VLOOKUP(Q549,'DON GIA'!$H$1:$K$103,4,0),"")</f>
        <v/>
      </c>
      <c r="U549" s="554" t="str">
        <f t="shared" si="233"/>
        <v/>
      </c>
      <c r="V549" s="554"/>
      <c r="W549" s="107" t="s">
        <v>1036</v>
      </c>
      <c r="X549" s="103" t="s">
        <v>27</v>
      </c>
      <c r="Y549" s="108">
        <v>44.8</v>
      </c>
      <c r="Z549" s="109"/>
      <c r="AA549" s="554">
        <f>IF(W549&lt;&gt;"",VLOOKUP(W549,'DON GIA'!$A$1:$D$346,4,0),"")</f>
        <v>161275</v>
      </c>
      <c r="AB549" s="554">
        <f t="shared" si="234"/>
        <v>7225120</v>
      </c>
      <c r="AC549" s="71"/>
      <c r="AD549" s="71"/>
      <c r="AE549" s="71"/>
      <c r="AF549" s="71"/>
      <c r="AG549" s="71"/>
      <c r="AH549" s="103"/>
      <c r="AI549" s="71"/>
      <c r="AJ549" s="103"/>
      <c r="AK549" s="103"/>
      <c r="AL549" s="554" t="str">
        <f>IF(AI549&lt;&gt;"",VLOOKUP(AI549,'DON GIA'!$M$1:$P$9,4,0),"")</f>
        <v/>
      </c>
      <c r="AM549" s="554" t="str">
        <f t="shared" si="235"/>
        <v/>
      </c>
      <c r="AN549" s="71"/>
      <c r="AO549" s="103"/>
      <c r="AP549" s="602" t="str">
        <f t="shared" si="218"/>
        <v/>
      </c>
      <c r="AQ549" s="107" t="s">
        <v>1978</v>
      </c>
      <c r="AR549" s="107" t="s">
        <v>1958</v>
      </c>
      <c r="AS549" s="593"/>
    </row>
    <row r="550" spans="1:45" ht="93.75" outlineLevel="2">
      <c r="A550" s="72">
        <f t="shared" si="236"/>
        <v>39</v>
      </c>
      <c r="B550" s="552" t="str">
        <f>IF(C550&lt;&gt;"",COUNTA($C$9:C550),"")</f>
        <v/>
      </c>
      <c r="C550" s="552"/>
      <c r="D550" s="71" t="s">
        <v>71</v>
      </c>
      <c r="E550" s="103"/>
      <c r="F550" s="103"/>
      <c r="G550" s="103"/>
      <c r="H550" s="103"/>
      <c r="I550" s="103"/>
      <c r="J550" s="103"/>
      <c r="K550" s="107"/>
      <c r="L550" s="105" t="s">
        <v>35</v>
      </c>
      <c r="M550" s="554" t="str">
        <f>IF(K550&lt;&gt;"",VLOOKUP(K550,'DON GIA'!$S$1:$U$19,3,0),"")</f>
        <v/>
      </c>
      <c r="N550" s="554" t="str">
        <f>IF(K550&lt;&gt;"",VLOOKUP(K550,'DON GIA'!$S$1:$V$19,4,0),"")</f>
        <v/>
      </c>
      <c r="O550" s="554" t="str">
        <f t="shared" si="231"/>
        <v/>
      </c>
      <c r="P550" s="554" t="str">
        <f t="shared" si="232"/>
        <v/>
      </c>
      <c r="Q550" s="71" t="s">
        <v>35</v>
      </c>
      <c r="R550" s="103"/>
      <c r="S550" s="103"/>
      <c r="T550" s="554" t="str">
        <f>IF(Q550&lt;&gt;"",VLOOKUP(Q550,'DON GIA'!$H$1:$K$103,4,0),"")</f>
        <v/>
      </c>
      <c r="U550" s="554" t="str">
        <f t="shared" si="233"/>
        <v/>
      </c>
      <c r="V550" s="554"/>
      <c r="W550" s="107" t="s">
        <v>1037</v>
      </c>
      <c r="X550" s="103" t="s">
        <v>27</v>
      </c>
      <c r="Y550" s="108">
        <v>2.16</v>
      </c>
      <c r="Z550" s="109"/>
      <c r="AA550" s="554">
        <f>IF(W550&lt;&gt;"",VLOOKUP(W550,'DON GIA'!$A$1:$D$346,4,0),"")</f>
        <v>10375629</v>
      </c>
      <c r="AB550" s="554">
        <f t="shared" si="234"/>
        <v>22411358.640000001</v>
      </c>
      <c r="AC550" s="71"/>
      <c r="AD550" s="71"/>
      <c r="AE550" s="71"/>
      <c r="AF550" s="71"/>
      <c r="AG550" s="71"/>
      <c r="AH550" s="103"/>
      <c r="AI550" s="71"/>
      <c r="AJ550" s="103"/>
      <c r="AK550" s="103"/>
      <c r="AL550" s="554" t="str">
        <f>IF(AI550&lt;&gt;"",VLOOKUP(AI550,'DON GIA'!$M$1:$P$9,4,0),"")</f>
        <v/>
      </c>
      <c r="AM550" s="554" t="str">
        <f t="shared" si="235"/>
        <v/>
      </c>
      <c r="AN550" s="71"/>
      <c r="AO550" s="103"/>
      <c r="AP550" s="602" t="str">
        <f t="shared" si="218"/>
        <v/>
      </c>
      <c r="AQ550" s="107"/>
      <c r="AR550" s="107" t="s">
        <v>1959</v>
      </c>
      <c r="AS550" s="593"/>
    </row>
    <row r="551" spans="1:45" ht="75" outlineLevel="2">
      <c r="A551" s="72">
        <f t="shared" si="236"/>
        <v>39</v>
      </c>
      <c r="B551" s="552" t="str">
        <f>IF(C551&lt;&gt;"",COUNTA($C$9:C551),"")</f>
        <v/>
      </c>
      <c r="C551" s="552"/>
      <c r="D551" s="102"/>
      <c r="E551" s="103"/>
      <c r="F551" s="103"/>
      <c r="G551" s="103"/>
      <c r="H551" s="103"/>
      <c r="I551" s="103"/>
      <c r="J551" s="103"/>
      <c r="K551" s="107"/>
      <c r="L551" s="105" t="s">
        <v>35</v>
      </c>
      <c r="M551" s="554" t="str">
        <f>IF(K551&lt;&gt;"",VLOOKUP(K551,'DON GIA'!$S$1:$U$19,3,0),"")</f>
        <v/>
      </c>
      <c r="N551" s="554" t="str">
        <f>IF(K551&lt;&gt;"",VLOOKUP(K551,'DON GIA'!$S$1:$V$19,4,0),"")</f>
        <v/>
      </c>
      <c r="O551" s="554" t="str">
        <f t="shared" si="231"/>
        <v/>
      </c>
      <c r="P551" s="554" t="str">
        <f t="shared" si="232"/>
        <v/>
      </c>
      <c r="Q551" s="71" t="s">
        <v>35</v>
      </c>
      <c r="R551" s="103"/>
      <c r="S551" s="103"/>
      <c r="T551" s="554" t="str">
        <f>IF(Q551&lt;&gt;"",VLOOKUP(Q551,'DON GIA'!$H$1:$K$103,4,0),"")</f>
        <v/>
      </c>
      <c r="U551" s="554" t="str">
        <f t="shared" si="233"/>
        <v/>
      </c>
      <c r="V551" s="554"/>
      <c r="W551" s="107" t="s">
        <v>1038</v>
      </c>
      <c r="X551" s="103" t="s">
        <v>27</v>
      </c>
      <c r="Y551" s="108">
        <v>1.06</v>
      </c>
      <c r="Z551" s="109"/>
      <c r="AA551" s="554">
        <f>IF(W551&lt;&gt;"",VLOOKUP(W551,'DON GIA'!$A$1:$D$346,4,0),"")</f>
        <v>1398600</v>
      </c>
      <c r="AB551" s="554">
        <f t="shared" si="234"/>
        <v>1482516</v>
      </c>
      <c r="AC551" s="71"/>
      <c r="AD551" s="71"/>
      <c r="AE551" s="71"/>
      <c r="AF551" s="71"/>
      <c r="AG551" s="71"/>
      <c r="AH551" s="103"/>
      <c r="AI551" s="71"/>
      <c r="AJ551" s="103"/>
      <c r="AK551" s="103"/>
      <c r="AL551" s="554" t="str">
        <f>IF(AI551&lt;&gt;"",VLOOKUP(AI551,'DON GIA'!$M$1:$P$9,4,0),"")</f>
        <v/>
      </c>
      <c r="AM551" s="554" t="str">
        <f t="shared" si="235"/>
        <v/>
      </c>
      <c r="AN551" s="71"/>
      <c r="AO551" s="103"/>
      <c r="AP551" s="602" t="str">
        <f t="shared" si="218"/>
        <v/>
      </c>
      <c r="AQ551" s="107"/>
      <c r="AR551" s="107" t="s">
        <v>1960</v>
      </c>
      <c r="AS551" s="593"/>
    </row>
    <row r="552" spans="1:45" outlineLevel="2">
      <c r="A552" s="72">
        <f t="shared" si="236"/>
        <v>39</v>
      </c>
      <c r="B552" s="552" t="str">
        <f>IF(C552&lt;&gt;"",COUNTA($C$9:C552),"")</f>
        <v/>
      </c>
      <c r="C552" s="552"/>
      <c r="D552" s="71"/>
      <c r="E552" s="103"/>
      <c r="F552" s="103"/>
      <c r="G552" s="103"/>
      <c r="H552" s="103"/>
      <c r="I552" s="103"/>
      <c r="J552" s="103"/>
      <c r="K552" s="107"/>
      <c r="L552" s="105" t="s">
        <v>35</v>
      </c>
      <c r="M552" s="554" t="str">
        <f>IF(K552&lt;&gt;"",VLOOKUP(K552,'DON GIA'!$S$1:$U$19,3,0),"")</f>
        <v/>
      </c>
      <c r="N552" s="554" t="str">
        <f>IF(K552&lt;&gt;"",VLOOKUP(K552,'DON GIA'!$S$1:$V$19,4,0),"")</f>
        <v/>
      </c>
      <c r="O552" s="554" t="str">
        <f t="shared" si="231"/>
        <v/>
      </c>
      <c r="P552" s="554" t="str">
        <f t="shared" si="232"/>
        <v/>
      </c>
      <c r="Q552" s="71" t="s">
        <v>35</v>
      </c>
      <c r="R552" s="103"/>
      <c r="S552" s="103"/>
      <c r="T552" s="554" t="str">
        <f>IF(Q552&lt;&gt;"",VLOOKUP(Q552,'DON GIA'!$H$1:$K$103,4,0),"")</f>
        <v/>
      </c>
      <c r="U552" s="554" t="str">
        <f t="shared" si="233"/>
        <v/>
      </c>
      <c r="V552" s="554"/>
      <c r="W552" s="107" t="s">
        <v>1023</v>
      </c>
      <c r="X552" s="103" t="s">
        <v>38</v>
      </c>
      <c r="Y552" s="108">
        <v>0.13800000000000001</v>
      </c>
      <c r="Z552" s="109"/>
      <c r="AA552" s="554">
        <f>IF(W552&lt;&gt;"",VLOOKUP(W552,'DON GIA'!$A$1:$D$346,4,0),"")</f>
        <v>2523428</v>
      </c>
      <c r="AB552" s="554">
        <f t="shared" si="234"/>
        <v>348233.06400000001</v>
      </c>
      <c r="AC552" s="71"/>
      <c r="AD552" s="71"/>
      <c r="AE552" s="71"/>
      <c r="AF552" s="71"/>
      <c r="AG552" s="71"/>
      <c r="AH552" s="103"/>
      <c r="AI552" s="71"/>
      <c r="AJ552" s="103"/>
      <c r="AK552" s="103"/>
      <c r="AL552" s="554" t="str">
        <f>IF(AI552&lt;&gt;"",VLOOKUP(AI552,'DON GIA'!$M$1:$P$9,4,0),"")</f>
        <v/>
      </c>
      <c r="AM552" s="554" t="str">
        <f t="shared" si="235"/>
        <v/>
      </c>
      <c r="AN552" s="71"/>
      <c r="AO552" s="103"/>
      <c r="AP552" s="602" t="str">
        <f t="shared" si="218"/>
        <v/>
      </c>
      <c r="AQ552" s="107"/>
      <c r="AR552" s="107"/>
      <c r="AS552" s="593"/>
    </row>
    <row r="553" spans="1:45" outlineLevel="2">
      <c r="A553" s="72">
        <f t="shared" si="236"/>
        <v>39</v>
      </c>
      <c r="B553" s="552" t="str">
        <f>IF(C553&lt;&gt;"",COUNTA($C$9:C553),"")</f>
        <v/>
      </c>
      <c r="C553" s="552"/>
      <c r="D553" s="71"/>
      <c r="E553" s="103"/>
      <c r="F553" s="103"/>
      <c r="G553" s="103"/>
      <c r="H553" s="103"/>
      <c r="I553" s="103"/>
      <c r="J553" s="103"/>
      <c r="K553" s="107"/>
      <c r="L553" s="105" t="s">
        <v>35</v>
      </c>
      <c r="M553" s="554" t="str">
        <f>IF(K553&lt;&gt;"",VLOOKUP(K553,'DON GIA'!$S$1:$U$19,3,0),"")</f>
        <v/>
      </c>
      <c r="N553" s="554" t="str">
        <f>IF(K553&lt;&gt;"",VLOOKUP(K553,'DON GIA'!$S$1:$V$19,4,0),"")</f>
        <v/>
      </c>
      <c r="O553" s="554" t="str">
        <f t="shared" si="231"/>
        <v/>
      </c>
      <c r="P553" s="554" t="str">
        <f t="shared" si="232"/>
        <v/>
      </c>
      <c r="Q553" s="71" t="s">
        <v>35</v>
      </c>
      <c r="R553" s="103"/>
      <c r="S553" s="103"/>
      <c r="T553" s="554" t="str">
        <f>IF(Q553&lt;&gt;"",VLOOKUP(Q553,'DON GIA'!$H$1:$K$103,4,0),"")</f>
        <v/>
      </c>
      <c r="U553" s="554" t="str">
        <f t="shared" si="233"/>
        <v/>
      </c>
      <c r="V553" s="554"/>
      <c r="W553" s="107" t="s">
        <v>1033</v>
      </c>
      <c r="X553" s="103" t="s">
        <v>27</v>
      </c>
      <c r="Y553" s="108">
        <v>1.44</v>
      </c>
      <c r="Z553" s="109"/>
      <c r="AA553" s="554">
        <f>IF(W553&lt;&gt;"",VLOOKUP(W553,'DON GIA'!$A$1:$D$346,4,0),"")</f>
        <v>802027</v>
      </c>
      <c r="AB553" s="554">
        <f t="shared" si="234"/>
        <v>1154918.8799999999</v>
      </c>
      <c r="AC553" s="71"/>
      <c r="AD553" s="71"/>
      <c r="AE553" s="71"/>
      <c r="AF553" s="71"/>
      <c r="AG553" s="71"/>
      <c r="AH553" s="103"/>
      <c r="AI553" s="71"/>
      <c r="AJ553" s="103"/>
      <c r="AK553" s="103"/>
      <c r="AL553" s="554" t="str">
        <f>IF(AI553&lt;&gt;"",VLOOKUP(AI553,'DON GIA'!$M$1:$P$9,4,0),"")</f>
        <v/>
      </c>
      <c r="AM553" s="554" t="str">
        <f t="shared" si="235"/>
        <v/>
      </c>
      <c r="AN553" s="71"/>
      <c r="AO553" s="103"/>
      <c r="AP553" s="602" t="str">
        <f t="shared" si="218"/>
        <v/>
      </c>
      <c r="AQ553" s="107"/>
      <c r="AR553" s="107"/>
      <c r="AS553" s="593"/>
    </row>
    <row r="554" spans="1:45" outlineLevel="2">
      <c r="A554" s="72">
        <f t="shared" si="236"/>
        <v>39</v>
      </c>
      <c r="B554" s="552" t="str">
        <f>IF(C554&lt;&gt;"",COUNTA($C$9:C554),"")</f>
        <v/>
      </c>
      <c r="C554" s="552"/>
      <c r="D554" s="71"/>
      <c r="E554" s="103"/>
      <c r="F554" s="103"/>
      <c r="G554" s="103"/>
      <c r="H554" s="103"/>
      <c r="I554" s="103"/>
      <c r="J554" s="103"/>
      <c r="K554" s="107"/>
      <c r="L554" s="105" t="s">
        <v>35</v>
      </c>
      <c r="M554" s="554" t="str">
        <f>IF(K554&lt;&gt;"",VLOOKUP(K554,'DON GIA'!$S$1:$U$19,3,0),"")</f>
        <v/>
      </c>
      <c r="N554" s="554" t="str">
        <f>IF(K554&lt;&gt;"",VLOOKUP(K554,'DON GIA'!$S$1:$V$19,4,0),"")</f>
        <v/>
      </c>
      <c r="O554" s="554" t="str">
        <f t="shared" si="231"/>
        <v/>
      </c>
      <c r="P554" s="554" t="str">
        <f t="shared" si="232"/>
        <v/>
      </c>
      <c r="Q554" s="71" t="s">
        <v>35</v>
      </c>
      <c r="R554" s="103"/>
      <c r="S554" s="103"/>
      <c r="T554" s="554" t="str">
        <f>IF(Q554&lt;&gt;"",VLOOKUP(Q554,'DON GIA'!$H$1:$K$103,4,0),"")</f>
        <v/>
      </c>
      <c r="U554" s="554" t="str">
        <f t="shared" si="233"/>
        <v/>
      </c>
      <c r="V554" s="554"/>
      <c r="W554" s="107" t="s">
        <v>1009</v>
      </c>
      <c r="X554" s="103" t="s">
        <v>27</v>
      </c>
      <c r="Y554" s="108">
        <v>3.91</v>
      </c>
      <c r="Z554" s="109"/>
      <c r="AA554" s="554">
        <f>IF(W554&lt;&gt;"",VLOOKUP(W554,'DON GIA'!$A$1:$D$346,4,0),"")</f>
        <v>282038</v>
      </c>
      <c r="AB554" s="554">
        <f t="shared" si="234"/>
        <v>1102768.58</v>
      </c>
      <c r="AC554" s="71"/>
      <c r="AD554" s="71"/>
      <c r="AE554" s="71"/>
      <c r="AF554" s="71"/>
      <c r="AG554" s="71"/>
      <c r="AH554" s="103"/>
      <c r="AI554" s="71"/>
      <c r="AJ554" s="103"/>
      <c r="AK554" s="103"/>
      <c r="AL554" s="554" t="str">
        <f>IF(AI554&lt;&gt;"",VLOOKUP(AI554,'DON GIA'!$M$1:$P$9,4,0),"")</f>
        <v/>
      </c>
      <c r="AM554" s="554" t="str">
        <f t="shared" si="235"/>
        <v/>
      </c>
      <c r="AN554" s="71"/>
      <c r="AO554" s="103"/>
      <c r="AP554" s="602" t="str">
        <f t="shared" si="218"/>
        <v/>
      </c>
      <c r="AQ554" s="107"/>
      <c r="AR554" s="107"/>
      <c r="AS554" s="593"/>
    </row>
    <row r="555" spans="1:45" outlineLevel="2">
      <c r="A555" s="72">
        <f t="shared" si="236"/>
        <v>39</v>
      </c>
      <c r="B555" s="552" t="str">
        <f>IF(C555&lt;&gt;"",COUNTA($C$9:C555),"")</f>
        <v/>
      </c>
      <c r="C555" s="552"/>
      <c r="D555" s="71"/>
      <c r="E555" s="103"/>
      <c r="F555" s="103"/>
      <c r="G555" s="103"/>
      <c r="H555" s="103"/>
      <c r="I555" s="103"/>
      <c r="J555" s="103"/>
      <c r="K555" s="107"/>
      <c r="L555" s="105" t="s">
        <v>35</v>
      </c>
      <c r="M555" s="554" t="str">
        <f>IF(K555&lt;&gt;"",VLOOKUP(K555,'DON GIA'!$S$1:$U$19,3,0),"")</f>
        <v/>
      </c>
      <c r="N555" s="554" t="str">
        <f>IF(K555&lt;&gt;"",VLOOKUP(K555,'DON GIA'!$S$1:$V$19,4,0),"")</f>
        <v/>
      </c>
      <c r="O555" s="554" t="str">
        <f t="shared" si="231"/>
        <v/>
      </c>
      <c r="P555" s="554" t="str">
        <f t="shared" si="232"/>
        <v/>
      </c>
      <c r="Q555" s="71" t="s">
        <v>35</v>
      </c>
      <c r="R555" s="103"/>
      <c r="S555" s="103"/>
      <c r="T555" s="554" t="str">
        <f>IF(Q555&lt;&gt;"",VLOOKUP(Q555,'DON GIA'!$H$1:$K$103,4,0),"")</f>
        <v/>
      </c>
      <c r="U555" s="554" t="str">
        <f t="shared" si="233"/>
        <v/>
      </c>
      <c r="V555" s="554"/>
      <c r="W555" s="107"/>
      <c r="X555" s="103"/>
      <c r="Y555" s="108"/>
      <c r="Z555" s="109"/>
      <c r="AA555" s="554" t="str">
        <f>IF(W555&lt;&gt;"",VLOOKUP(W555,'DON GIA'!$A$1:$D$346,4,0),"")</f>
        <v/>
      </c>
      <c r="AB555" s="554" t="str">
        <f t="shared" si="234"/>
        <v/>
      </c>
      <c r="AC555" s="71"/>
      <c r="AD555" s="71"/>
      <c r="AE555" s="71"/>
      <c r="AF555" s="71"/>
      <c r="AG555" s="71"/>
      <c r="AH555" s="103"/>
      <c r="AI555" s="71"/>
      <c r="AJ555" s="103"/>
      <c r="AK555" s="103"/>
      <c r="AL555" s="554" t="str">
        <f>IF(AI555&lt;&gt;"",VLOOKUP(AI555,'DON GIA'!$M$1:$P$9,4,0),"")</f>
        <v/>
      </c>
      <c r="AM555" s="554" t="str">
        <f t="shared" si="235"/>
        <v/>
      </c>
      <c r="AN555" s="71"/>
      <c r="AO555" s="103"/>
      <c r="AP555" s="602" t="str">
        <f t="shared" si="218"/>
        <v/>
      </c>
      <c r="AQ555" s="107"/>
      <c r="AR555" s="107"/>
      <c r="AS555" s="593"/>
    </row>
    <row r="556" spans="1:45" outlineLevel="1">
      <c r="A556" s="84" t="s">
        <v>2120</v>
      </c>
      <c r="B556" s="552"/>
      <c r="C556" s="552"/>
      <c r="D556" s="61"/>
      <c r="E556" s="162"/>
      <c r="F556" s="103"/>
      <c r="G556" s="162"/>
      <c r="H556" s="162"/>
      <c r="I556" s="162"/>
      <c r="J556" s="162"/>
      <c r="K556" s="129"/>
      <c r="L556" s="167">
        <f>SUBTOTAL(9,L557:L561)</f>
        <v>0</v>
      </c>
      <c r="M556" s="553"/>
      <c r="N556" s="553"/>
      <c r="O556" s="553">
        <f>SUBTOTAL(9,O557:O561)</f>
        <v>0</v>
      </c>
      <c r="P556" s="553">
        <f>SUBTOTAL(9,P557:P561)</f>
        <v>0</v>
      </c>
      <c r="Q556" s="61"/>
      <c r="R556" s="162"/>
      <c r="S556" s="162">
        <f>SUBTOTAL(9,S557:S561)</f>
        <v>0</v>
      </c>
      <c r="T556" s="553"/>
      <c r="U556" s="553">
        <f>SUBTOTAL(9,U557:U561)</f>
        <v>0</v>
      </c>
      <c r="V556" s="553"/>
      <c r="W556" s="129"/>
      <c r="X556" s="162"/>
      <c r="Y556" s="169">
        <f>SUBTOTAL(9,Y557:Y561)</f>
        <v>43.39</v>
      </c>
      <c r="Z556" s="170">
        <f>SUBTOTAL(9,Z557:Z561)</f>
        <v>0</v>
      </c>
      <c r="AA556" s="553"/>
      <c r="AB556" s="553">
        <f>SUBTOTAL(9,AB557:AB561)</f>
        <v>90829725.079999998</v>
      </c>
      <c r="AC556" s="71"/>
      <c r="AD556" s="71"/>
      <c r="AE556" s="71"/>
      <c r="AF556" s="71"/>
      <c r="AG556" s="71"/>
      <c r="AH556" s="103"/>
      <c r="AI556" s="61"/>
      <c r="AJ556" s="162"/>
      <c r="AK556" s="162">
        <f>SUBTOTAL(9,AK557:AK561)</f>
        <v>0</v>
      </c>
      <c r="AL556" s="553"/>
      <c r="AM556" s="553">
        <f>SUBTOTAL(9,AM557:AM561)</f>
        <v>0</v>
      </c>
      <c r="AN556" s="61"/>
      <c r="AO556" s="162">
        <f>SUBTOTAL(9,AO557:AO561)</f>
        <v>0</v>
      </c>
      <c r="AP556" s="602">
        <f t="shared" si="218"/>
        <v>90829725.079999998</v>
      </c>
      <c r="AQ556" s="107"/>
      <c r="AR556" s="107"/>
      <c r="AS556" s="593"/>
    </row>
    <row r="557" spans="1:45" ht="75" outlineLevel="2">
      <c r="A557" s="72">
        <f>IF(B557&lt;&gt;"",B557,A555)</f>
        <v>40</v>
      </c>
      <c r="B557" s="552">
        <f>IF(C557&lt;&gt;"",COUNTA($C$9:C557),"")</f>
        <v>40</v>
      </c>
      <c r="C557" s="552">
        <v>399</v>
      </c>
      <c r="D557" s="61" t="s">
        <v>102</v>
      </c>
      <c r="E557" s="103">
        <v>3</v>
      </c>
      <c r="F557" s="103"/>
      <c r="G557" s="103"/>
      <c r="H557" s="103"/>
      <c r="I557" s="103"/>
      <c r="J557" s="103"/>
      <c r="K557" s="107"/>
      <c r="L557" s="105" t="s">
        <v>35</v>
      </c>
      <c r="M557" s="554" t="str">
        <f>IF(K557&lt;&gt;"",VLOOKUP(K557,'DON GIA'!$S$1:$U$19,3,0),"")</f>
        <v/>
      </c>
      <c r="N557" s="554" t="str">
        <f>IF(K557&lt;&gt;"",VLOOKUP(K557,'DON GIA'!$S$1:$V$19,4,0),"")</f>
        <v/>
      </c>
      <c r="O557" s="554" t="str">
        <f>IF(K557&lt;&gt;"",L557*M557,"")</f>
        <v/>
      </c>
      <c r="P557" s="554" t="str">
        <f>IF(K557&lt;&gt;"",L557*N557,"")</f>
        <v/>
      </c>
      <c r="Q557" s="71" t="s">
        <v>35</v>
      </c>
      <c r="R557" s="103"/>
      <c r="S557" s="103"/>
      <c r="T557" s="554" t="str">
        <f>IF(Q557&lt;&gt;"",VLOOKUP(Q557,'DON GIA'!$H$1:$K$103,4,0),"")</f>
        <v/>
      </c>
      <c r="U557" s="554" t="str">
        <f>IF(Q557&lt;&gt;"",IF(ISNUMBER(T557),S557*T557,""),"")</f>
        <v/>
      </c>
      <c r="V557" s="554" t="s">
        <v>2164</v>
      </c>
      <c r="W557" s="107" t="s">
        <v>1039</v>
      </c>
      <c r="X557" s="103" t="s">
        <v>27</v>
      </c>
      <c r="Y557" s="108">
        <v>32.25</v>
      </c>
      <c r="Z557" s="109"/>
      <c r="AA557" s="554">
        <f>IF(W557&lt;&gt;"",VLOOKUP(W557,'DON GIA'!$A$1:$D$346,4,0),"")</f>
        <v>1747152</v>
      </c>
      <c r="AB557" s="554">
        <f>IF(W557&lt;&gt;"",IF(ISNUMBER(AA557),Y557*AA557,""),"")</f>
        <v>56345652</v>
      </c>
      <c r="AC557" s="71" t="s">
        <v>103</v>
      </c>
      <c r="AD557" s="71" t="s">
        <v>29</v>
      </c>
      <c r="AE557" s="71" t="s">
        <v>36</v>
      </c>
      <c r="AF557" s="71" t="s">
        <v>40</v>
      </c>
      <c r="AG557" s="71" t="s">
        <v>104</v>
      </c>
      <c r="AH557" s="103" t="s">
        <v>41</v>
      </c>
      <c r="AI557" s="71"/>
      <c r="AJ557" s="103"/>
      <c r="AK557" s="103"/>
      <c r="AL557" s="554" t="str">
        <f>IF(AI557&lt;&gt;"",VLOOKUP(AI557,'DON GIA'!$M$1:$P$9,4,0),"")</f>
        <v/>
      </c>
      <c r="AM557" s="554" t="str">
        <f>IF(AI557&lt;&gt;"",AK557*AL557,"")</f>
        <v/>
      </c>
      <c r="AN557" s="71"/>
      <c r="AO557" s="103"/>
      <c r="AP557" s="602" t="str">
        <f t="shared" si="218"/>
        <v/>
      </c>
      <c r="AQ557" s="107" t="s">
        <v>428</v>
      </c>
      <c r="AR557" s="107" t="s">
        <v>1912</v>
      </c>
      <c r="AS557" s="593"/>
    </row>
    <row r="558" spans="1:45" ht="75" outlineLevel="2">
      <c r="A558" s="72">
        <f>IF(B558&lt;&gt;"",B558,A557)</f>
        <v>40</v>
      </c>
      <c r="B558" s="552" t="str">
        <f>IF(C558&lt;&gt;"",COUNTA($C$9:C558),"")</f>
        <v/>
      </c>
      <c r="C558" s="552"/>
      <c r="D558" s="71" t="s">
        <v>105</v>
      </c>
      <c r="E558" s="103"/>
      <c r="F558" s="103"/>
      <c r="G558" s="103"/>
      <c r="H558" s="103"/>
      <c r="I558" s="103"/>
      <c r="J558" s="103"/>
      <c r="K558" s="107"/>
      <c r="L558" s="105" t="s">
        <v>35</v>
      </c>
      <c r="M558" s="554" t="str">
        <f>IF(K558&lt;&gt;"",VLOOKUP(K558,'DON GIA'!$S$1:$U$19,3,0),"")</f>
        <v/>
      </c>
      <c r="N558" s="554" t="str">
        <f>IF(K558&lt;&gt;"",VLOOKUP(K558,'DON GIA'!$S$1:$V$19,4,0),"")</f>
        <v/>
      </c>
      <c r="O558" s="554" t="str">
        <f>IF(K558&lt;&gt;"",L558*M558,"")</f>
        <v/>
      </c>
      <c r="P558" s="554" t="str">
        <f>IF(K558&lt;&gt;"",L558*N558,"")</f>
        <v/>
      </c>
      <c r="Q558" s="71" t="s">
        <v>35</v>
      </c>
      <c r="R558" s="103"/>
      <c r="S558" s="103"/>
      <c r="T558" s="554" t="str">
        <f>IF(Q558&lt;&gt;"",VLOOKUP(Q558,'DON GIA'!$H$1:$K$103,4,0),"")</f>
        <v/>
      </c>
      <c r="U558" s="554" t="str">
        <f>IF(Q558&lt;&gt;"",IF(ISNUMBER(T558),S558*T558,""),"")</f>
        <v/>
      </c>
      <c r="V558" s="554"/>
      <c r="W558" s="107" t="s">
        <v>1040</v>
      </c>
      <c r="X558" s="103" t="s">
        <v>27</v>
      </c>
      <c r="Y558" s="108">
        <v>8.24</v>
      </c>
      <c r="Z558" s="109"/>
      <c r="AA558" s="554">
        <f>IF(W558&lt;&gt;"",VLOOKUP(W558,'DON GIA'!$A$1:$D$346,4,0),"")</f>
        <v>854777</v>
      </c>
      <c r="AB558" s="554">
        <f>IF(W558&lt;&gt;"",IF(ISNUMBER(AA558),Y558*AA558,""),"")</f>
        <v>7043362.4800000004</v>
      </c>
      <c r="AC558" s="71"/>
      <c r="AD558" s="71" t="s">
        <v>29</v>
      </c>
      <c r="AE558" s="71" t="s">
        <v>36</v>
      </c>
      <c r="AF558" s="71"/>
      <c r="AG558" s="71" t="s">
        <v>103</v>
      </c>
      <c r="AH558" s="103"/>
      <c r="AI558" s="71"/>
      <c r="AJ558" s="103"/>
      <c r="AK558" s="103"/>
      <c r="AL558" s="554" t="str">
        <f>IF(AI558&lt;&gt;"",VLOOKUP(AI558,'DON GIA'!$M$1:$P$9,4,0),"")</f>
        <v/>
      </c>
      <c r="AM558" s="554" t="str">
        <f>IF(AI558&lt;&gt;"",AK558*AL558,"")</f>
        <v/>
      </c>
      <c r="AN558" s="71"/>
      <c r="AO558" s="103"/>
      <c r="AP558" s="602" t="str">
        <f t="shared" si="218"/>
        <v/>
      </c>
      <c r="AQ558" s="107" t="s">
        <v>1979</v>
      </c>
      <c r="AR558" s="107" t="s">
        <v>1958</v>
      </c>
      <c r="AS558" s="593"/>
    </row>
    <row r="559" spans="1:45" ht="93.75" outlineLevel="2">
      <c r="A559" s="72">
        <f>IF(B559&lt;&gt;"",B559,A558)</f>
        <v>40</v>
      </c>
      <c r="B559" s="552" t="str">
        <f>IF(C559&lt;&gt;"",COUNTA($C$9:C559),"")</f>
        <v/>
      </c>
      <c r="C559" s="552"/>
      <c r="D559" s="71" t="s">
        <v>106</v>
      </c>
      <c r="E559" s="103"/>
      <c r="F559" s="103"/>
      <c r="G559" s="103"/>
      <c r="H559" s="103"/>
      <c r="I559" s="103"/>
      <c r="J559" s="103"/>
      <c r="K559" s="107"/>
      <c r="L559" s="105" t="s">
        <v>35</v>
      </c>
      <c r="M559" s="554" t="str">
        <f>IF(K559&lt;&gt;"",VLOOKUP(K559,'DON GIA'!$S$1:$U$19,3,0),"")</f>
        <v/>
      </c>
      <c r="N559" s="554" t="str">
        <f>IF(K559&lt;&gt;"",VLOOKUP(K559,'DON GIA'!$S$1:$V$19,4,0),"")</f>
        <v/>
      </c>
      <c r="O559" s="554" t="str">
        <f>IF(K559&lt;&gt;"",L559*M559,"")</f>
        <v/>
      </c>
      <c r="P559" s="554" t="str">
        <f>IF(K559&lt;&gt;"",L559*N559,"")</f>
        <v/>
      </c>
      <c r="Q559" s="71" t="s">
        <v>35</v>
      </c>
      <c r="R559" s="103"/>
      <c r="S559" s="103"/>
      <c r="T559" s="554" t="str">
        <f>IF(Q559&lt;&gt;"",VLOOKUP(Q559,'DON GIA'!$H$1:$K$103,4,0),"")</f>
        <v/>
      </c>
      <c r="U559" s="554" t="str">
        <f>IF(Q559&lt;&gt;"",IF(ISNUMBER(T559),S559*T559,""),"")</f>
        <v/>
      </c>
      <c r="V559" s="554"/>
      <c r="W559" s="107" t="s">
        <v>1041</v>
      </c>
      <c r="X559" s="103" t="s">
        <v>27</v>
      </c>
      <c r="Y559" s="108">
        <v>2.9</v>
      </c>
      <c r="Z559" s="109"/>
      <c r="AA559" s="554">
        <f>IF(W559&lt;&gt;"",VLOOKUP(W559,'DON GIA'!$A$1:$D$346,4,0),"")</f>
        <v>9462314</v>
      </c>
      <c r="AB559" s="554">
        <f>IF(W559&lt;&gt;"",IF(ISNUMBER(AA559),Y559*AA559,""),"")</f>
        <v>27440710.599999998</v>
      </c>
      <c r="AC559" s="71"/>
      <c r="AD559" s="71"/>
      <c r="AE559" s="71"/>
      <c r="AF559" s="71"/>
      <c r="AG559" s="71"/>
      <c r="AH559" s="103"/>
      <c r="AI559" s="71"/>
      <c r="AJ559" s="103"/>
      <c r="AK559" s="103"/>
      <c r="AL559" s="554" t="str">
        <f>IF(AI559&lt;&gt;"",VLOOKUP(AI559,'DON GIA'!$M$1:$P$9,4,0),"")</f>
        <v/>
      </c>
      <c r="AM559" s="554" t="str">
        <f>IF(AI559&lt;&gt;"",AK559*AL559,"")</f>
        <v/>
      </c>
      <c r="AN559" s="71"/>
      <c r="AO559" s="103"/>
      <c r="AP559" s="602" t="str">
        <f t="shared" si="218"/>
        <v/>
      </c>
      <c r="AQ559" s="107"/>
      <c r="AR559" s="107" t="s">
        <v>1959</v>
      </c>
      <c r="AS559" s="593"/>
    </row>
    <row r="560" spans="1:45" ht="75" outlineLevel="2">
      <c r="A560" s="72">
        <f>IF(B560&lt;&gt;"",B560,A559)</f>
        <v>40</v>
      </c>
      <c r="B560" s="552" t="str">
        <f>IF(C560&lt;&gt;"",COUNTA($C$9:C560),"")</f>
        <v/>
      </c>
      <c r="C560" s="552"/>
      <c r="D560" s="71"/>
      <c r="E560" s="103"/>
      <c r="F560" s="103"/>
      <c r="G560" s="103"/>
      <c r="H560" s="103"/>
      <c r="I560" s="103"/>
      <c r="J560" s="103"/>
      <c r="K560" s="107"/>
      <c r="L560" s="105" t="s">
        <v>35</v>
      </c>
      <c r="M560" s="554"/>
      <c r="N560" s="554"/>
      <c r="O560" s="554"/>
      <c r="P560" s="554"/>
      <c r="Q560" s="71"/>
      <c r="R560" s="103"/>
      <c r="S560" s="103"/>
      <c r="T560" s="554"/>
      <c r="U560" s="554"/>
      <c r="V560" s="554"/>
      <c r="W560" s="107"/>
      <c r="X560" s="103"/>
      <c r="Y560" s="108"/>
      <c r="Z560" s="109"/>
      <c r="AA560" s="554"/>
      <c r="AB560" s="554"/>
      <c r="AC560" s="71"/>
      <c r="AD560" s="71"/>
      <c r="AE560" s="71"/>
      <c r="AF560" s="71"/>
      <c r="AG560" s="71"/>
      <c r="AH560" s="103"/>
      <c r="AI560" s="71"/>
      <c r="AJ560" s="103"/>
      <c r="AK560" s="103"/>
      <c r="AL560" s="554"/>
      <c r="AM560" s="554"/>
      <c r="AN560" s="71"/>
      <c r="AO560" s="103"/>
      <c r="AP560" s="602" t="str">
        <f t="shared" si="218"/>
        <v/>
      </c>
      <c r="AQ560" s="107"/>
      <c r="AR560" s="107" t="s">
        <v>1960</v>
      </c>
      <c r="AS560" s="593"/>
    </row>
    <row r="561" spans="1:45" outlineLevel="2">
      <c r="A561" s="72">
        <f>IF(B561&lt;&gt;"",B561,A560)</f>
        <v>40</v>
      </c>
      <c r="B561" s="552" t="str">
        <f>IF(C561&lt;&gt;"",COUNTA($C$9:C561),"")</f>
        <v/>
      </c>
      <c r="C561" s="552"/>
      <c r="D561" s="71"/>
      <c r="E561" s="103"/>
      <c r="F561" s="103"/>
      <c r="G561" s="103"/>
      <c r="H561" s="103"/>
      <c r="I561" s="103"/>
      <c r="J561" s="103"/>
      <c r="K561" s="107"/>
      <c r="L561" s="105" t="s">
        <v>35</v>
      </c>
      <c r="M561" s="554" t="str">
        <f>IF(K561&lt;&gt;"",VLOOKUP(K561,'DON GIA'!$S$1:$U$19,3,0),"")</f>
        <v/>
      </c>
      <c r="N561" s="554" t="str">
        <f>IF(K561&lt;&gt;"",VLOOKUP(K561,'DON GIA'!$S$1:$V$19,4,0),"")</f>
        <v/>
      </c>
      <c r="O561" s="554" t="str">
        <f>IF(K561&lt;&gt;"",L561*M561,"")</f>
        <v/>
      </c>
      <c r="P561" s="554" t="str">
        <f>IF(K561&lt;&gt;"",L561*N561,"")</f>
        <v/>
      </c>
      <c r="Q561" s="71" t="s">
        <v>35</v>
      </c>
      <c r="R561" s="103"/>
      <c r="S561" s="103"/>
      <c r="T561" s="554" t="str">
        <f>IF(Q561&lt;&gt;"",VLOOKUP(Q561,'DON GIA'!$H$1:$K$103,4,0),"")</f>
        <v/>
      </c>
      <c r="U561" s="554" t="str">
        <f>IF(Q561&lt;&gt;"",IF(ISNUMBER(T561),S561*T561,""),"")</f>
        <v/>
      </c>
      <c r="V561" s="554"/>
      <c r="W561" s="107"/>
      <c r="X561" s="103"/>
      <c r="Y561" s="108"/>
      <c r="Z561" s="109"/>
      <c r="AA561" s="554" t="str">
        <f>IF(W561&lt;&gt;"",VLOOKUP(W561,'DON GIA'!$A$1:$D$346,4,0),"")</f>
        <v/>
      </c>
      <c r="AB561" s="554" t="str">
        <f>IF(W561&lt;&gt;"",IF(ISNUMBER(AA561),Y561*AA561,""),"")</f>
        <v/>
      </c>
      <c r="AC561" s="71"/>
      <c r="AD561" s="71"/>
      <c r="AE561" s="71"/>
      <c r="AF561" s="71"/>
      <c r="AG561" s="71"/>
      <c r="AH561" s="103"/>
      <c r="AI561" s="71"/>
      <c r="AJ561" s="103"/>
      <c r="AK561" s="103"/>
      <c r="AL561" s="554" t="str">
        <f>IF(AI561&lt;&gt;"",VLOOKUP(AI561,'DON GIA'!$M$1:$P$9,4,0),"")</f>
        <v/>
      </c>
      <c r="AM561" s="554" t="str">
        <f>IF(AI561&lt;&gt;"",AK561*AL561,"")</f>
        <v/>
      </c>
      <c r="AN561" s="71"/>
      <c r="AO561" s="103"/>
      <c r="AP561" s="602" t="str">
        <f t="shared" si="218"/>
        <v/>
      </c>
      <c r="AQ561" s="107"/>
      <c r="AR561" s="107"/>
      <c r="AS561" s="593"/>
    </row>
    <row r="562" spans="1:45" outlineLevel="1">
      <c r="A562" s="84" t="s">
        <v>2119</v>
      </c>
      <c r="B562" s="552"/>
      <c r="C562" s="552"/>
      <c r="D562" s="114"/>
      <c r="E562" s="164"/>
      <c r="F562" s="115"/>
      <c r="G562" s="164"/>
      <c r="H562" s="164"/>
      <c r="I562" s="164"/>
      <c r="J562" s="164"/>
      <c r="K562" s="129"/>
      <c r="L562" s="172">
        <f>SUBTOTAL(9,L563:L570)</f>
        <v>0</v>
      </c>
      <c r="M562" s="553"/>
      <c r="N562" s="553"/>
      <c r="O562" s="553">
        <f>SUBTOTAL(9,O563:O570)</f>
        <v>0</v>
      </c>
      <c r="P562" s="553">
        <f>SUBTOTAL(9,P563:P570)</f>
        <v>0</v>
      </c>
      <c r="Q562" s="114"/>
      <c r="R562" s="164"/>
      <c r="S562" s="164">
        <f>SUBTOTAL(9,S563:S570)</f>
        <v>0</v>
      </c>
      <c r="T562" s="553"/>
      <c r="U562" s="553">
        <f>SUBTOTAL(9,U563:U570)</f>
        <v>0</v>
      </c>
      <c r="V562" s="553"/>
      <c r="W562" s="129"/>
      <c r="X562" s="164"/>
      <c r="Y562" s="174">
        <f>SUBTOTAL(9,Y563:Y570)</f>
        <v>12.58</v>
      </c>
      <c r="Z562" s="175">
        <f>SUBTOTAL(9,Z563:Z570)</f>
        <v>51.199999999999989</v>
      </c>
      <c r="AA562" s="553"/>
      <c r="AB562" s="553">
        <f>SUBTOTAL(9,AB563:AB570)</f>
        <v>9753041.9499999993</v>
      </c>
      <c r="AC562" s="117"/>
      <c r="AD562" s="117"/>
      <c r="AE562" s="117"/>
      <c r="AF562" s="117"/>
      <c r="AG562" s="117"/>
      <c r="AH562" s="115"/>
      <c r="AI562" s="114"/>
      <c r="AJ562" s="164"/>
      <c r="AK562" s="164">
        <f>SUBTOTAL(9,AK563:AK570)</f>
        <v>0</v>
      </c>
      <c r="AL562" s="553"/>
      <c r="AM562" s="553">
        <f>SUBTOTAL(9,AM563:AM570)</f>
        <v>0</v>
      </c>
      <c r="AN562" s="114"/>
      <c r="AO562" s="164">
        <f>SUBTOTAL(9,AO563:AO570)</f>
        <v>0</v>
      </c>
      <c r="AP562" s="602">
        <f t="shared" si="218"/>
        <v>9753041.9499999993</v>
      </c>
      <c r="AQ562" s="107"/>
      <c r="AR562" s="107"/>
      <c r="AS562" s="593"/>
    </row>
    <row r="563" spans="1:45" ht="75" outlineLevel="2">
      <c r="A563" s="72">
        <f>IF(B563&lt;&gt;"",B563,A561)</f>
        <v>41</v>
      </c>
      <c r="B563" s="552">
        <f>IF(C563&lt;&gt;"",COUNTA($C$9:C563),"")</f>
        <v>41</v>
      </c>
      <c r="C563" s="552">
        <v>400</v>
      </c>
      <c r="D563" s="114" t="s">
        <v>43</v>
      </c>
      <c r="E563" s="115">
        <v>4</v>
      </c>
      <c r="F563" s="115"/>
      <c r="G563" s="115"/>
      <c r="H563" s="115"/>
      <c r="I563" s="115"/>
      <c r="J563" s="115"/>
      <c r="K563" s="107"/>
      <c r="L563" s="116" t="s">
        <v>35</v>
      </c>
      <c r="M563" s="554" t="str">
        <f>IF(K563&lt;&gt;"",VLOOKUP(K563,'DON GIA'!$S$1:$U$19,3,0),"")</f>
        <v/>
      </c>
      <c r="N563" s="554" t="str">
        <f>IF(K563&lt;&gt;"",VLOOKUP(K563,'DON GIA'!$S$1:$V$19,4,0),"")</f>
        <v/>
      </c>
      <c r="O563" s="554" t="str">
        <f t="shared" ref="O563:O570" si="237">IF(K563&lt;&gt;"",L563*M563,"")</f>
        <v/>
      </c>
      <c r="P563" s="554" t="str">
        <f t="shared" ref="P563:P570" si="238">IF(K563&lt;&gt;"",L563*N563,"")</f>
        <v/>
      </c>
      <c r="Q563" s="117" t="s">
        <v>35</v>
      </c>
      <c r="R563" s="115"/>
      <c r="S563" s="115"/>
      <c r="T563" s="554" t="str">
        <f>IF(Q563&lt;&gt;"",VLOOKUP(Q563,'DON GIA'!$H$1:$K$103,4,0),"")</f>
        <v/>
      </c>
      <c r="U563" s="554" t="str">
        <f t="shared" ref="U563:U570" si="239">IF(Q563&lt;&gt;"",IF(ISNUMBER(T563),S563*T563,""),"")</f>
        <v/>
      </c>
      <c r="V563" s="554" t="s">
        <v>2164</v>
      </c>
      <c r="W563" s="107" t="s">
        <v>1042</v>
      </c>
      <c r="X563" s="115" t="s">
        <v>27</v>
      </c>
      <c r="Y563" s="118">
        <v>2.89</v>
      </c>
      <c r="Z563" s="119">
        <v>10.5</v>
      </c>
      <c r="AA563" s="554">
        <f>IF(W563&lt;&gt;"",VLOOKUP(W563,'DON GIA'!$A$1:$D$346,4,0),"")</f>
        <v>1043835</v>
      </c>
      <c r="AB563" s="554">
        <f t="shared" ref="AB563:AB570" si="240">IF(W563&lt;&gt;"",IF(ISNUMBER(AA563),Y563*AA563,""),"")</f>
        <v>3016683.15</v>
      </c>
      <c r="AC563" s="117"/>
      <c r="AD563" s="117" t="s">
        <v>29</v>
      </c>
      <c r="AE563" s="117" t="s">
        <v>107</v>
      </c>
      <c r="AF563" s="117" t="s">
        <v>41</v>
      </c>
      <c r="AG563" s="117" t="s">
        <v>108</v>
      </c>
      <c r="AH563" s="115"/>
      <c r="AI563" s="117"/>
      <c r="AJ563" s="115"/>
      <c r="AK563" s="115"/>
      <c r="AL563" s="554" t="str">
        <f>IF(AI563&lt;&gt;"",VLOOKUP(AI563,'DON GIA'!$M$1:$P$9,4,0),"")</f>
        <v/>
      </c>
      <c r="AM563" s="554" t="str">
        <f t="shared" ref="AM563:AM570" si="241">IF(AI563&lt;&gt;"",AK563*AL563,"")</f>
        <v/>
      </c>
      <c r="AN563" s="117"/>
      <c r="AO563" s="115"/>
      <c r="AP563" s="602" t="str">
        <f t="shared" si="218"/>
        <v/>
      </c>
      <c r="AQ563" s="107" t="s">
        <v>428</v>
      </c>
      <c r="AR563" s="107" t="s">
        <v>1912</v>
      </c>
      <c r="AS563" s="593"/>
    </row>
    <row r="564" spans="1:45" ht="75" outlineLevel="2">
      <c r="A564" s="72">
        <f t="shared" ref="A564:A570" si="242">IF(B564&lt;&gt;"",B564,A563)</f>
        <v>41</v>
      </c>
      <c r="B564" s="552" t="str">
        <f>IF(C564&lt;&gt;"",COUNTA($C$9:C564),"")</f>
        <v/>
      </c>
      <c r="C564" s="552"/>
      <c r="D564" s="71" t="s">
        <v>45</v>
      </c>
      <c r="E564" s="103"/>
      <c r="F564" s="103"/>
      <c r="G564" s="103"/>
      <c r="H564" s="103"/>
      <c r="I564" s="103"/>
      <c r="J564" s="103"/>
      <c r="K564" s="107"/>
      <c r="L564" s="105" t="s">
        <v>35</v>
      </c>
      <c r="M564" s="554" t="str">
        <f>IF(K564&lt;&gt;"",VLOOKUP(K564,'DON GIA'!$S$1:$U$19,3,0),"")</f>
        <v/>
      </c>
      <c r="N564" s="554" t="str">
        <f>IF(K564&lt;&gt;"",VLOOKUP(K564,'DON GIA'!$S$1:$V$19,4,0),"")</f>
        <v/>
      </c>
      <c r="O564" s="554" t="str">
        <f t="shared" si="237"/>
        <v/>
      </c>
      <c r="P564" s="554" t="str">
        <f t="shared" si="238"/>
        <v/>
      </c>
      <c r="Q564" s="71" t="s">
        <v>35</v>
      </c>
      <c r="R564" s="103"/>
      <c r="S564" s="103"/>
      <c r="T564" s="554" t="str">
        <f>IF(Q564&lt;&gt;"",VLOOKUP(Q564,'DON GIA'!$H$1:$K$103,4,0),"")</f>
        <v/>
      </c>
      <c r="U564" s="554" t="str">
        <f t="shared" si="239"/>
        <v/>
      </c>
      <c r="V564" s="554"/>
      <c r="W564" s="107" t="s">
        <v>1043</v>
      </c>
      <c r="X564" s="103" t="s">
        <v>27</v>
      </c>
      <c r="Y564" s="108">
        <v>2.89</v>
      </c>
      <c r="Z564" s="109">
        <v>10.5</v>
      </c>
      <c r="AA564" s="554">
        <f>IF(W564&lt;&gt;"",VLOOKUP(W564,'DON GIA'!$A$1:$D$346,4,0),"")</f>
        <v>319680</v>
      </c>
      <c r="AB564" s="554">
        <f t="shared" si="240"/>
        <v>923875.20000000007</v>
      </c>
      <c r="AC564" s="71"/>
      <c r="AD564" s="71"/>
      <c r="AE564" s="71"/>
      <c r="AF564" s="71"/>
      <c r="AG564" s="71"/>
      <c r="AH564" s="103"/>
      <c r="AI564" s="71"/>
      <c r="AJ564" s="103"/>
      <c r="AK564" s="103"/>
      <c r="AL564" s="554" t="str">
        <f>IF(AI564&lt;&gt;"",VLOOKUP(AI564,'DON GIA'!$M$1:$P$9,4,0),"")</f>
        <v/>
      </c>
      <c r="AM564" s="554" t="str">
        <f t="shared" si="241"/>
        <v/>
      </c>
      <c r="AN564" s="71"/>
      <c r="AO564" s="103"/>
      <c r="AP564" s="602" t="str">
        <f t="shared" si="218"/>
        <v/>
      </c>
      <c r="AQ564" s="107" t="s">
        <v>1980</v>
      </c>
      <c r="AR564" s="107" t="s">
        <v>1958</v>
      </c>
      <c r="AS564" s="593"/>
    </row>
    <row r="565" spans="1:45" ht="93.75" outlineLevel="2">
      <c r="A565" s="72">
        <f t="shared" si="242"/>
        <v>41</v>
      </c>
      <c r="B565" s="552" t="str">
        <f>IF(C565&lt;&gt;"",COUNTA($C$9:C565),"")</f>
        <v/>
      </c>
      <c r="C565" s="552"/>
      <c r="D565" s="71" t="s">
        <v>39</v>
      </c>
      <c r="E565" s="103"/>
      <c r="F565" s="103"/>
      <c r="G565" s="103"/>
      <c r="H565" s="103"/>
      <c r="I565" s="103"/>
      <c r="J565" s="103"/>
      <c r="K565" s="107"/>
      <c r="L565" s="105" t="s">
        <v>35</v>
      </c>
      <c r="M565" s="554" t="str">
        <f>IF(K565&lt;&gt;"",VLOOKUP(K565,'DON GIA'!$S$1:$U$19,3,0),"")</f>
        <v/>
      </c>
      <c r="N565" s="554" t="str">
        <f>IF(K565&lt;&gt;"",VLOOKUP(K565,'DON GIA'!$S$1:$V$19,4,0),"")</f>
        <v/>
      </c>
      <c r="O565" s="554" t="str">
        <f t="shared" si="237"/>
        <v/>
      </c>
      <c r="P565" s="554" t="str">
        <f t="shared" si="238"/>
        <v/>
      </c>
      <c r="Q565" s="71" t="s">
        <v>35</v>
      </c>
      <c r="R565" s="103"/>
      <c r="S565" s="103"/>
      <c r="T565" s="554" t="str">
        <f>IF(Q565&lt;&gt;"",VLOOKUP(Q565,'DON GIA'!$H$1:$K$103,4,0),"")</f>
        <v/>
      </c>
      <c r="U565" s="554" t="str">
        <f t="shared" si="239"/>
        <v/>
      </c>
      <c r="V565" s="554"/>
      <c r="W565" s="107" t="s">
        <v>1044</v>
      </c>
      <c r="X565" s="103" t="s">
        <v>27</v>
      </c>
      <c r="Y565" s="108">
        <v>6.8</v>
      </c>
      <c r="Z565" s="109"/>
      <c r="AA565" s="554">
        <f>IF(W565&lt;&gt;"",VLOOKUP(W565,'DON GIA'!$A$1:$D$346,4,0),"")</f>
        <v>854777</v>
      </c>
      <c r="AB565" s="554">
        <f t="shared" si="240"/>
        <v>5812483.5999999996</v>
      </c>
      <c r="AC565" s="71"/>
      <c r="AD565" s="71" t="s">
        <v>29</v>
      </c>
      <c r="AE565" s="71" t="s">
        <v>107</v>
      </c>
      <c r="AF565" s="71" t="s">
        <v>41</v>
      </c>
      <c r="AG565" s="71" t="s">
        <v>109</v>
      </c>
      <c r="AH565" s="103"/>
      <c r="AI565" s="71"/>
      <c r="AJ565" s="103"/>
      <c r="AK565" s="103"/>
      <c r="AL565" s="554" t="str">
        <f>IF(AI565&lt;&gt;"",VLOOKUP(AI565,'DON GIA'!$M$1:$P$9,4,0),"")</f>
        <v/>
      </c>
      <c r="AM565" s="554" t="str">
        <f t="shared" si="241"/>
        <v/>
      </c>
      <c r="AN565" s="71"/>
      <c r="AO565" s="103"/>
      <c r="AP565" s="602" t="str">
        <f t="shared" si="218"/>
        <v/>
      </c>
      <c r="AQ565" s="107"/>
      <c r="AR565" s="107" t="s">
        <v>1959</v>
      </c>
      <c r="AS565" s="593"/>
    </row>
    <row r="566" spans="1:45" ht="75" outlineLevel="2">
      <c r="A566" s="72">
        <f t="shared" si="242"/>
        <v>41</v>
      </c>
      <c r="B566" s="552" t="str">
        <f>IF(C566&lt;&gt;"",COUNTA($C$9:C566),"")</f>
        <v/>
      </c>
      <c r="C566" s="552"/>
      <c r="D566" s="71"/>
      <c r="E566" s="103"/>
      <c r="F566" s="103"/>
      <c r="G566" s="103"/>
      <c r="H566" s="103"/>
      <c r="I566" s="103"/>
      <c r="J566" s="103"/>
      <c r="K566" s="107"/>
      <c r="L566" s="105" t="s">
        <v>35</v>
      </c>
      <c r="M566" s="554" t="str">
        <f>IF(K566&lt;&gt;"",VLOOKUP(K566,'DON GIA'!$S$1:$U$19,3,0),"")</f>
        <v/>
      </c>
      <c r="N566" s="554" t="str">
        <f>IF(K566&lt;&gt;"",VLOOKUP(K566,'DON GIA'!$S$1:$V$19,4,0),"")</f>
        <v/>
      </c>
      <c r="O566" s="554" t="str">
        <f t="shared" si="237"/>
        <v/>
      </c>
      <c r="P566" s="554" t="str">
        <f t="shared" si="238"/>
        <v/>
      </c>
      <c r="Q566" s="71" t="s">
        <v>35</v>
      </c>
      <c r="R566" s="103"/>
      <c r="S566" s="103"/>
      <c r="T566" s="554" t="str">
        <f>IF(Q566&lt;&gt;"",VLOOKUP(Q566,'DON GIA'!$H$1:$K$103,4,0),"")</f>
        <v/>
      </c>
      <c r="U566" s="554" t="str">
        <f t="shared" si="239"/>
        <v/>
      </c>
      <c r="V566" s="554"/>
      <c r="W566" s="107" t="s">
        <v>1045</v>
      </c>
      <c r="X566" s="103" t="s">
        <v>27</v>
      </c>
      <c r="Y566" s="108"/>
      <c r="Z566" s="109">
        <v>11.8</v>
      </c>
      <c r="AA566" s="554">
        <f>IF(W566&lt;&gt;"",VLOOKUP(W566,'DON GIA'!$A$1:$D$346,4,0),"")</f>
        <v>1145595</v>
      </c>
      <c r="AB566" s="554">
        <f t="shared" si="240"/>
        <v>0</v>
      </c>
      <c r="AC566" s="71"/>
      <c r="AD566" s="71" t="s">
        <v>29</v>
      </c>
      <c r="AE566" s="71" t="s">
        <v>107</v>
      </c>
      <c r="AF566" s="71" t="s">
        <v>41</v>
      </c>
      <c r="AG566" s="71" t="s">
        <v>110</v>
      </c>
      <c r="AH566" s="103"/>
      <c r="AI566" s="71"/>
      <c r="AJ566" s="103"/>
      <c r="AK566" s="103"/>
      <c r="AL566" s="554" t="str">
        <f>IF(AI566&lt;&gt;"",VLOOKUP(AI566,'DON GIA'!$M$1:$P$9,4,0),"")</f>
        <v/>
      </c>
      <c r="AM566" s="554" t="str">
        <f t="shared" si="241"/>
        <v/>
      </c>
      <c r="AN566" s="71"/>
      <c r="AO566" s="103"/>
      <c r="AP566" s="602" t="str">
        <f t="shared" si="218"/>
        <v/>
      </c>
      <c r="AQ566" s="107"/>
      <c r="AR566" s="107" t="s">
        <v>1960</v>
      </c>
      <c r="AS566" s="593"/>
    </row>
    <row r="567" spans="1:45" outlineLevel="2">
      <c r="A567" s="72">
        <f t="shared" si="242"/>
        <v>41</v>
      </c>
      <c r="B567" s="552" t="str">
        <f>IF(C567&lt;&gt;"",COUNTA($C$9:C567),"")</f>
        <v/>
      </c>
      <c r="C567" s="552"/>
      <c r="D567" s="71"/>
      <c r="E567" s="103"/>
      <c r="F567" s="103"/>
      <c r="G567" s="103"/>
      <c r="H567" s="103"/>
      <c r="I567" s="103"/>
      <c r="J567" s="103"/>
      <c r="K567" s="107"/>
      <c r="L567" s="105" t="s">
        <v>35</v>
      </c>
      <c r="M567" s="554" t="str">
        <f>IF(K567&lt;&gt;"",VLOOKUP(K567,'DON GIA'!$S$1:$U$19,3,0),"")</f>
        <v/>
      </c>
      <c r="N567" s="554" t="str">
        <f>IF(K567&lt;&gt;"",VLOOKUP(K567,'DON GIA'!$S$1:$V$19,4,0),"")</f>
        <v/>
      </c>
      <c r="O567" s="554" t="str">
        <f t="shared" si="237"/>
        <v/>
      </c>
      <c r="P567" s="554" t="str">
        <f t="shared" si="238"/>
        <v/>
      </c>
      <c r="Q567" s="71" t="s">
        <v>35</v>
      </c>
      <c r="R567" s="103"/>
      <c r="S567" s="103"/>
      <c r="T567" s="554" t="str">
        <f>IF(Q567&lt;&gt;"",VLOOKUP(Q567,'DON GIA'!$H$1:$K$103,4,0),"")</f>
        <v/>
      </c>
      <c r="U567" s="554" t="str">
        <f t="shared" si="239"/>
        <v/>
      </c>
      <c r="V567" s="554"/>
      <c r="W567" s="107" t="s">
        <v>1043</v>
      </c>
      <c r="X567" s="103" t="s">
        <v>27</v>
      </c>
      <c r="Y567" s="108"/>
      <c r="Z567" s="109">
        <v>11.8</v>
      </c>
      <c r="AA567" s="554">
        <f>IF(W567&lt;&gt;"",VLOOKUP(W567,'DON GIA'!$A$1:$D$346,4,0),"")</f>
        <v>319680</v>
      </c>
      <c r="AB567" s="554">
        <f t="shared" si="240"/>
        <v>0</v>
      </c>
      <c r="AC567" s="71"/>
      <c r="AD567" s="71"/>
      <c r="AE567" s="71"/>
      <c r="AF567" s="71"/>
      <c r="AG567" s="71"/>
      <c r="AH567" s="103"/>
      <c r="AI567" s="71"/>
      <c r="AJ567" s="103"/>
      <c r="AK567" s="103"/>
      <c r="AL567" s="554" t="str">
        <f>IF(AI567&lt;&gt;"",VLOOKUP(AI567,'DON GIA'!$M$1:$P$9,4,0),"")</f>
        <v/>
      </c>
      <c r="AM567" s="554" t="str">
        <f t="shared" si="241"/>
        <v/>
      </c>
      <c r="AN567" s="71"/>
      <c r="AO567" s="103"/>
      <c r="AP567" s="602" t="str">
        <f t="shared" si="218"/>
        <v/>
      </c>
      <c r="AQ567" s="107"/>
      <c r="AR567" s="107"/>
      <c r="AS567" s="593"/>
    </row>
    <row r="568" spans="1:45" ht="37.5" outlineLevel="2">
      <c r="A568" s="72">
        <f t="shared" si="242"/>
        <v>41</v>
      </c>
      <c r="B568" s="552" t="str">
        <f>IF(C568&lt;&gt;"",COUNTA($C$9:C568),"")</f>
        <v/>
      </c>
      <c r="C568" s="552"/>
      <c r="D568" s="71"/>
      <c r="E568" s="103"/>
      <c r="F568" s="103"/>
      <c r="G568" s="103"/>
      <c r="H568" s="103"/>
      <c r="I568" s="103"/>
      <c r="J568" s="103"/>
      <c r="K568" s="107"/>
      <c r="L568" s="105" t="s">
        <v>35</v>
      </c>
      <c r="M568" s="554" t="str">
        <f>IF(K568&lt;&gt;"",VLOOKUP(K568,'DON GIA'!$S$1:$U$19,3,0),"")</f>
        <v/>
      </c>
      <c r="N568" s="554" t="str">
        <f>IF(K568&lt;&gt;"",VLOOKUP(K568,'DON GIA'!$S$1:$V$19,4,0),"")</f>
        <v/>
      </c>
      <c r="O568" s="554" t="str">
        <f t="shared" si="237"/>
        <v/>
      </c>
      <c r="P568" s="554" t="str">
        <f t="shared" si="238"/>
        <v/>
      </c>
      <c r="Q568" s="71" t="s">
        <v>35</v>
      </c>
      <c r="R568" s="103"/>
      <c r="S568" s="103"/>
      <c r="T568" s="554" t="str">
        <f>IF(Q568&lt;&gt;"",VLOOKUP(Q568,'DON GIA'!$H$1:$K$103,4,0),"")</f>
        <v/>
      </c>
      <c r="U568" s="554" t="str">
        <f t="shared" si="239"/>
        <v/>
      </c>
      <c r="V568" s="554"/>
      <c r="W568" s="107" t="s">
        <v>1042</v>
      </c>
      <c r="X568" s="103" t="s">
        <v>27</v>
      </c>
      <c r="Y568" s="108"/>
      <c r="Z568" s="109">
        <v>3.3</v>
      </c>
      <c r="AA568" s="554">
        <f>IF(W568&lt;&gt;"",VLOOKUP(W568,'DON GIA'!$A$1:$D$346,4,0),"")</f>
        <v>1043835</v>
      </c>
      <c r="AB568" s="554">
        <f t="shared" si="240"/>
        <v>0</v>
      </c>
      <c r="AC568" s="71"/>
      <c r="AD568" s="71" t="s">
        <v>29</v>
      </c>
      <c r="AE568" s="71" t="s">
        <v>107</v>
      </c>
      <c r="AF568" s="71" t="s">
        <v>41</v>
      </c>
      <c r="AG568" s="71" t="s">
        <v>111</v>
      </c>
      <c r="AH568" s="103"/>
      <c r="AI568" s="71"/>
      <c r="AJ568" s="103"/>
      <c r="AK568" s="103"/>
      <c r="AL568" s="554" t="str">
        <f>IF(AI568&lt;&gt;"",VLOOKUP(AI568,'DON GIA'!$M$1:$P$9,4,0),"")</f>
        <v/>
      </c>
      <c r="AM568" s="554" t="str">
        <f t="shared" si="241"/>
        <v/>
      </c>
      <c r="AN568" s="71"/>
      <c r="AO568" s="103"/>
      <c r="AP568" s="602" t="str">
        <f t="shared" si="218"/>
        <v/>
      </c>
      <c r="AQ568" s="107"/>
      <c r="AR568" s="107"/>
      <c r="AS568" s="593"/>
    </row>
    <row r="569" spans="1:45" outlineLevel="2">
      <c r="A569" s="72">
        <f t="shared" si="242"/>
        <v>41</v>
      </c>
      <c r="B569" s="552" t="str">
        <f>IF(C569&lt;&gt;"",COUNTA($C$9:C569),"")</f>
        <v/>
      </c>
      <c r="C569" s="552"/>
      <c r="D569" s="71"/>
      <c r="E569" s="103"/>
      <c r="F569" s="103"/>
      <c r="G569" s="103"/>
      <c r="H569" s="103"/>
      <c r="I569" s="103"/>
      <c r="J569" s="103"/>
      <c r="K569" s="107"/>
      <c r="L569" s="105" t="s">
        <v>35</v>
      </c>
      <c r="M569" s="554" t="str">
        <f>IF(K569&lt;&gt;"",VLOOKUP(K569,'DON GIA'!$S$1:$U$19,3,0),"")</f>
        <v/>
      </c>
      <c r="N569" s="554" t="str">
        <f>IF(K569&lt;&gt;"",VLOOKUP(K569,'DON GIA'!$S$1:$V$19,4,0),"")</f>
        <v/>
      </c>
      <c r="O569" s="554" t="str">
        <f t="shared" si="237"/>
        <v/>
      </c>
      <c r="P569" s="554" t="str">
        <f t="shared" si="238"/>
        <v/>
      </c>
      <c r="Q569" s="71" t="s">
        <v>35</v>
      </c>
      <c r="R569" s="103"/>
      <c r="S569" s="103"/>
      <c r="T569" s="554" t="str">
        <f>IF(Q569&lt;&gt;"",VLOOKUP(Q569,'DON GIA'!$H$1:$K$103,4,0),"")</f>
        <v/>
      </c>
      <c r="U569" s="554" t="str">
        <f t="shared" si="239"/>
        <v/>
      </c>
      <c r="V569" s="554"/>
      <c r="W569" s="107" t="s">
        <v>1043</v>
      </c>
      <c r="X569" s="103" t="s">
        <v>27</v>
      </c>
      <c r="Y569" s="108"/>
      <c r="Z569" s="109">
        <v>3.3</v>
      </c>
      <c r="AA569" s="554">
        <f>IF(W569&lt;&gt;"",VLOOKUP(W569,'DON GIA'!$A$1:$D$346,4,0),"")</f>
        <v>319680</v>
      </c>
      <c r="AB569" s="554">
        <f t="shared" si="240"/>
        <v>0</v>
      </c>
      <c r="AC569" s="71"/>
      <c r="AD569" s="71"/>
      <c r="AE569" s="71"/>
      <c r="AF569" s="71"/>
      <c r="AG569" s="71"/>
      <c r="AH569" s="103"/>
      <c r="AI569" s="71"/>
      <c r="AJ569" s="103"/>
      <c r="AK569" s="103"/>
      <c r="AL569" s="554" t="str">
        <f>IF(AI569&lt;&gt;"",VLOOKUP(AI569,'DON GIA'!$M$1:$P$9,4,0),"")</f>
        <v/>
      </c>
      <c r="AM569" s="554" t="str">
        <f t="shared" si="241"/>
        <v/>
      </c>
      <c r="AN569" s="71"/>
      <c r="AO569" s="103"/>
      <c r="AP569" s="602" t="str">
        <f t="shared" si="218"/>
        <v/>
      </c>
      <c r="AQ569" s="107"/>
      <c r="AR569" s="107"/>
      <c r="AS569" s="593"/>
    </row>
    <row r="570" spans="1:45" outlineLevel="2">
      <c r="A570" s="72">
        <f t="shared" si="242"/>
        <v>41</v>
      </c>
      <c r="B570" s="552" t="str">
        <f>IF(C570&lt;&gt;"",COUNTA($C$9:C570),"")</f>
        <v/>
      </c>
      <c r="C570" s="552"/>
      <c r="D570" s="71"/>
      <c r="E570" s="103"/>
      <c r="F570" s="103"/>
      <c r="G570" s="103"/>
      <c r="H570" s="103"/>
      <c r="I570" s="103"/>
      <c r="J570" s="103"/>
      <c r="K570" s="107"/>
      <c r="L570" s="105" t="s">
        <v>35</v>
      </c>
      <c r="M570" s="554" t="str">
        <f>IF(K570&lt;&gt;"",VLOOKUP(K570,'DON GIA'!$S$1:$U$19,3,0),"")</f>
        <v/>
      </c>
      <c r="N570" s="554" t="str">
        <f>IF(K570&lt;&gt;"",VLOOKUP(K570,'DON GIA'!$S$1:$V$19,4,0),"")</f>
        <v/>
      </c>
      <c r="O570" s="554" t="str">
        <f t="shared" si="237"/>
        <v/>
      </c>
      <c r="P570" s="554" t="str">
        <f t="shared" si="238"/>
        <v/>
      </c>
      <c r="Q570" s="71" t="s">
        <v>35</v>
      </c>
      <c r="R570" s="103"/>
      <c r="S570" s="103"/>
      <c r="T570" s="554" t="str">
        <f>IF(Q570&lt;&gt;"",VLOOKUP(Q570,'DON GIA'!$H$1:$K$103,4,0),"")</f>
        <v/>
      </c>
      <c r="U570" s="554" t="str">
        <f t="shared" si="239"/>
        <v/>
      </c>
      <c r="V570" s="554"/>
      <c r="W570" s="107"/>
      <c r="X570" s="103"/>
      <c r="Y570" s="108"/>
      <c r="Z570" s="109"/>
      <c r="AA570" s="554" t="str">
        <f>IF(W570&lt;&gt;"",VLOOKUP(W570,'DON GIA'!$A$1:$D$346,4,0),"")</f>
        <v/>
      </c>
      <c r="AB570" s="554" t="str">
        <f t="shared" si="240"/>
        <v/>
      </c>
      <c r="AC570" s="71"/>
      <c r="AD570" s="71"/>
      <c r="AE570" s="71"/>
      <c r="AF570" s="71"/>
      <c r="AG570" s="71"/>
      <c r="AH570" s="103"/>
      <c r="AI570" s="71"/>
      <c r="AJ570" s="103"/>
      <c r="AK570" s="103"/>
      <c r="AL570" s="554" t="str">
        <f>IF(AI570&lt;&gt;"",VLOOKUP(AI570,'DON GIA'!$M$1:$P$9,4,0),"")</f>
        <v/>
      </c>
      <c r="AM570" s="554" t="str">
        <f t="shared" si="241"/>
        <v/>
      </c>
      <c r="AN570" s="71"/>
      <c r="AO570" s="103"/>
      <c r="AP570" s="602" t="str">
        <f t="shared" si="218"/>
        <v/>
      </c>
      <c r="AQ570" s="107"/>
      <c r="AR570" s="107"/>
      <c r="AS570" s="593"/>
    </row>
    <row r="571" spans="1:45" outlineLevel="1">
      <c r="A571" s="84" t="s">
        <v>2118</v>
      </c>
      <c r="B571" s="552"/>
      <c r="C571" s="552"/>
      <c r="D571" s="61"/>
      <c r="E571" s="162"/>
      <c r="F571" s="103"/>
      <c r="G571" s="162"/>
      <c r="H571" s="162"/>
      <c r="I571" s="162"/>
      <c r="J571" s="162"/>
      <c r="K571" s="129"/>
      <c r="L571" s="167">
        <f>SUBTOTAL(9,L572:L583)</f>
        <v>0</v>
      </c>
      <c r="M571" s="553"/>
      <c r="N571" s="553"/>
      <c r="O571" s="553">
        <f>SUBTOTAL(9,O572:O583)</f>
        <v>0</v>
      </c>
      <c r="P571" s="553">
        <f>SUBTOTAL(9,P572:P583)</f>
        <v>0</v>
      </c>
      <c r="Q571" s="61"/>
      <c r="R571" s="162"/>
      <c r="S571" s="162">
        <f>SUBTOTAL(9,S572:S583)</f>
        <v>0</v>
      </c>
      <c r="T571" s="553"/>
      <c r="U571" s="553">
        <f>SUBTOTAL(9,U572:U583)</f>
        <v>0</v>
      </c>
      <c r="V571" s="553"/>
      <c r="W571" s="129"/>
      <c r="X571" s="162"/>
      <c r="Y571" s="169">
        <f>SUBTOTAL(9,Y572:Y583)</f>
        <v>560.94000000000005</v>
      </c>
      <c r="Z571" s="170">
        <f>SUBTOTAL(9,Z572:Z583)</f>
        <v>0</v>
      </c>
      <c r="AA571" s="553"/>
      <c r="AB571" s="553">
        <f>SUBTOTAL(9,AB572:AB583)</f>
        <v>980767334.51000011</v>
      </c>
      <c r="AC571" s="71"/>
      <c r="AD571" s="71"/>
      <c r="AE571" s="71"/>
      <c r="AF571" s="71"/>
      <c r="AG571" s="71"/>
      <c r="AH571" s="103"/>
      <c r="AI571" s="61"/>
      <c r="AJ571" s="162"/>
      <c r="AK571" s="162">
        <f>SUBTOTAL(9,AK572:AK583)</f>
        <v>0</v>
      </c>
      <c r="AL571" s="553"/>
      <c r="AM571" s="553">
        <f>SUBTOTAL(9,AM572:AM583)</f>
        <v>0</v>
      </c>
      <c r="AN571" s="61"/>
      <c r="AO571" s="162">
        <f>SUBTOTAL(9,AO572:AO583)</f>
        <v>0</v>
      </c>
      <c r="AP571" s="602">
        <f t="shared" si="218"/>
        <v>980767334.51000011</v>
      </c>
      <c r="AQ571" s="107"/>
      <c r="AR571" s="107"/>
      <c r="AS571" s="593"/>
    </row>
    <row r="572" spans="1:45" ht="75" outlineLevel="2">
      <c r="A572" s="72">
        <f>IF(B572&lt;&gt;"",B572,A570)</f>
        <v>42</v>
      </c>
      <c r="B572" s="552">
        <f>IF(C572&lt;&gt;"",COUNTA($C$9:C572),"")</f>
        <v>42</v>
      </c>
      <c r="C572" s="552">
        <v>401</v>
      </c>
      <c r="D572" s="61" t="s">
        <v>112</v>
      </c>
      <c r="E572" s="103">
        <v>5</v>
      </c>
      <c r="F572" s="103"/>
      <c r="G572" s="103"/>
      <c r="H572" s="103"/>
      <c r="I572" s="103"/>
      <c r="J572" s="103"/>
      <c r="K572" s="107"/>
      <c r="L572" s="105" t="s">
        <v>35</v>
      </c>
      <c r="M572" s="554" t="str">
        <f>IF(K572&lt;&gt;"",VLOOKUP(K572,'DON GIA'!$S$1:$U$19,3,0),"")</f>
        <v/>
      </c>
      <c r="N572" s="554" t="str">
        <f>IF(K572&lt;&gt;"",VLOOKUP(K572,'DON GIA'!$S$1:$V$19,4,0),"")</f>
        <v/>
      </c>
      <c r="O572" s="554" t="str">
        <f t="shared" ref="O572:O583" si="243">IF(K572&lt;&gt;"",L572*M572,"")</f>
        <v/>
      </c>
      <c r="P572" s="554" t="str">
        <f t="shared" ref="P572:P583" si="244">IF(K572&lt;&gt;"",L572*N572,"")</f>
        <v/>
      </c>
      <c r="Q572" s="71" t="s">
        <v>35</v>
      </c>
      <c r="R572" s="103"/>
      <c r="S572" s="103"/>
      <c r="T572" s="554" t="str">
        <f>IF(Q572&lt;&gt;"",VLOOKUP(Q572,'DON GIA'!$H$1:$K$103,4,0),"")</f>
        <v/>
      </c>
      <c r="U572" s="554" t="str">
        <f t="shared" ref="U572:U583" si="245">IF(Q572&lt;&gt;"",IF(ISNUMBER(T572),S572*T572,""),"")</f>
        <v/>
      </c>
      <c r="V572" s="554" t="s">
        <v>2163</v>
      </c>
      <c r="W572" s="107" t="s">
        <v>1046</v>
      </c>
      <c r="X572" s="103" t="s">
        <v>27</v>
      </c>
      <c r="Y572" s="108">
        <v>64.760000000000005</v>
      </c>
      <c r="Z572" s="109"/>
      <c r="AA572" s="554">
        <f>IF(W572&lt;&gt;"",VLOOKUP(W572,'DON GIA'!$A$1:$D$346,4,0),"")</f>
        <v>5559129</v>
      </c>
      <c r="AB572" s="554">
        <f t="shared" ref="AB572:AB583" si="246">IF(W572&lt;&gt;"",IF(ISNUMBER(AA572),Y572*AA572,""),"")</f>
        <v>360009194.04000002</v>
      </c>
      <c r="AC572" s="71" t="s">
        <v>34</v>
      </c>
      <c r="AD572" s="71" t="s">
        <v>29</v>
      </c>
      <c r="AE572" s="71" t="s">
        <v>34</v>
      </c>
      <c r="AF572" s="71" t="s">
        <v>31</v>
      </c>
      <c r="AG572" s="71" t="s">
        <v>34</v>
      </c>
      <c r="AH572" s="103" t="s">
        <v>33</v>
      </c>
      <c r="AI572" s="71"/>
      <c r="AJ572" s="103"/>
      <c r="AK572" s="103"/>
      <c r="AL572" s="554" t="str">
        <f>IF(AI572&lt;&gt;"",VLOOKUP(AI572,'DON GIA'!$M$1:$P$9,4,0),"")</f>
        <v/>
      </c>
      <c r="AM572" s="554" t="str">
        <f t="shared" ref="AM572:AM583" si="247">IF(AI572&lt;&gt;"",AK572*AL572,"")</f>
        <v/>
      </c>
      <c r="AN572" s="71"/>
      <c r="AO572" s="103"/>
      <c r="AP572" s="602" t="str">
        <f t="shared" si="218"/>
        <v/>
      </c>
      <c r="AQ572" s="107" t="s">
        <v>428</v>
      </c>
      <c r="AR572" s="107" t="s">
        <v>1912</v>
      </c>
      <c r="AS572" s="593"/>
    </row>
    <row r="573" spans="1:45" ht="75" outlineLevel="2">
      <c r="A573" s="72">
        <f t="shared" ref="A573:A583" si="248">IF(B573&lt;&gt;"",B573,A572)</f>
        <v>42</v>
      </c>
      <c r="B573" s="552" t="str">
        <f>IF(C573&lt;&gt;"",COUNTA($C$9:C573),"")</f>
        <v/>
      </c>
      <c r="C573" s="552"/>
      <c r="D573" s="71" t="s">
        <v>113</v>
      </c>
      <c r="E573" s="103"/>
      <c r="F573" s="103"/>
      <c r="G573" s="103"/>
      <c r="H573" s="103"/>
      <c r="I573" s="103"/>
      <c r="J573" s="103"/>
      <c r="K573" s="107"/>
      <c r="L573" s="105" t="s">
        <v>35</v>
      </c>
      <c r="M573" s="554" t="str">
        <f>IF(K573&lt;&gt;"",VLOOKUP(K573,'DON GIA'!$S$1:$U$19,3,0),"")</f>
        <v/>
      </c>
      <c r="N573" s="554" t="str">
        <f>IF(K573&lt;&gt;"",VLOOKUP(K573,'DON GIA'!$S$1:$V$19,4,0),"")</f>
        <v/>
      </c>
      <c r="O573" s="554" t="str">
        <f t="shared" si="243"/>
        <v/>
      </c>
      <c r="P573" s="554" t="str">
        <f t="shared" si="244"/>
        <v/>
      </c>
      <c r="Q573" s="71" t="s">
        <v>35</v>
      </c>
      <c r="R573" s="103"/>
      <c r="S573" s="103"/>
      <c r="T573" s="554" t="str">
        <f>IF(Q573&lt;&gt;"",VLOOKUP(Q573,'DON GIA'!$H$1:$K$103,4,0),"")</f>
        <v/>
      </c>
      <c r="U573" s="554" t="str">
        <f t="shared" si="245"/>
        <v/>
      </c>
      <c r="V573" s="554"/>
      <c r="W573" s="107" t="s">
        <v>1047</v>
      </c>
      <c r="X573" s="103" t="s">
        <v>27</v>
      </c>
      <c r="Y573" s="108">
        <v>40.340000000000003</v>
      </c>
      <c r="Z573" s="109"/>
      <c r="AA573" s="554">
        <f>IF(W573&lt;&gt;"",VLOOKUP(W573,'DON GIA'!$A$1:$D$346,4,0),"")</f>
        <v>5559129</v>
      </c>
      <c r="AB573" s="554">
        <f t="shared" si="246"/>
        <v>224255263.86000001</v>
      </c>
      <c r="AC573" s="71"/>
      <c r="AD573" s="71" t="s">
        <v>29</v>
      </c>
      <c r="AE573" s="71" t="s">
        <v>34</v>
      </c>
      <c r="AF573" s="71" t="s">
        <v>31</v>
      </c>
      <c r="AG573" s="71"/>
      <c r="AH573" s="103"/>
      <c r="AI573" s="71"/>
      <c r="AJ573" s="103"/>
      <c r="AK573" s="103"/>
      <c r="AL573" s="554" t="str">
        <f>IF(AI573&lt;&gt;"",VLOOKUP(AI573,'DON GIA'!$M$1:$P$9,4,0),"")</f>
        <v/>
      </c>
      <c r="AM573" s="554" t="str">
        <f t="shared" si="247"/>
        <v/>
      </c>
      <c r="AN573" s="71"/>
      <c r="AO573" s="103"/>
      <c r="AP573" s="602" t="str">
        <f t="shared" si="218"/>
        <v/>
      </c>
      <c r="AQ573" s="107" t="s">
        <v>1981</v>
      </c>
      <c r="AR573" s="107" t="s">
        <v>1958</v>
      </c>
      <c r="AS573" s="593"/>
    </row>
    <row r="574" spans="1:45" ht="93.75" outlineLevel="2">
      <c r="A574" s="72">
        <f t="shared" si="248"/>
        <v>42</v>
      </c>
      <c r="B574" s="552" t="str">
        <f>IF(C574&lt;&gt;"",COUNTA($C$9:C574),"")</f>
        <v/>
      </c>
      <c r="C574" s="552"/>
      <c r="D574" s="121" t="s">
        <v>39</v>
      </c>
      <c r="E574" s="103"/>
      <c r="F574" s="103"/>
      <c r="G574" s="103"/>
      <c r="H574" s="103"/>
      <c r="I574" s="103"/>
      <c r="J574" s="103"/>
      <c r="K574" s="107"/>
      <c r="L574" s="105" t="s">
        <v>35</v>
      </c>
      <c r="M574" s="554" t="str">
        <f>IF(K574&lt;&gt;"",VLOOKUP(K574,'DON GIA'!$S$1:$U$19,3,0),"")</f>
        <v/>
      </c>
      <c r="N574" s="554" t="str">
        <f>IF(K574&lt;&gt;"",VLOOKUP(K574,'DON GIA'!$S$1:$V$19,4,0),"")</f>
        <v/>
      </c>
      <c r="O574" s="554" t="str">
        <f t="shared" si="243"/>
        <v/>
      </c>
      <c r="P574" s="554" t="str">
        <f t="shared" si="244"/>
        <v/>
      </c>
      <c r="Q574" s="71" t="s">
        <v>35</v>
      </c>
      <c r="R574" s="103"/>
      <c r="S574" s="103"/>
      <c r="T574" s="554" t="str">
        <f>IF(Q574&lt;&gt;"",VLOOKUP(Q574,'DON GIA'!$H$1:$K$103,4,0),"")</f>
        <v/>
      </c>
      <c r="U574" s="554" t="str">
        <f t="shared" si="245"/>
        <v/>
      </c>
      <c r="V574" s="554"/>
      <c r="W574" s="107" t="s">
        <v>1023</v>
      </c>
      <c r="X574" s="103" t="s">
        <v>38</v>
      </c>
      <c r="Y574" s="108">
        <v>0.25</v>
      </c>
      <c r="Z574" s="109"/>
      <c r="AA574" s="554">
        <f>IF(W574&lt;&gt;"",VLOOKUP(W574,'DON GIA'!$A$1:$D$346,4,0),"")</f>
        <v>2523428</v>
      </c>
      <c r="AB574" s="554">
        <f t="shared" si="246"/>
        <v>630857</v>
      </c>
      <c r="AC574" s="71"/>
      <c r="AD574" s="71"/>
      <c r="AE574" s="71"/>
      <c r="AF574" s="71"/>
      <c r="AG574" s="71"/>
      <c r="AH574" s="103"/>
      <c r="AI574" s="71"/>
      <c r="AJ574" s="103"/>
      <c r="AK574" s="103"/>
      <c r="AL574" s="554" t="str">
        <f>IF(AI574&lt;&gt;"",VLOOKUP(AI574,'DON GIA'!$M$1:$P$9,4,0),"")</f>
        <v/>
      </c>
      <c r="AM574" s="554" t="str">
        <f t="shared" si="247"/>
        <v/>
      </c>
      <c r="AN574" s="71"/>
      <c r="AO574" s="103"/>
      <c r="AP574" s="602" t="str">
        <f t="shared" si="218"/>
        <v/>
      </c>
      <c r="AQ574" s="107"/>
      <c r="AR574" s="107" t="s">
        <v>1959</v>
      </c>
      <c r="AS574" s="593"/>
    </row>
    <row r="575" spans="1:45" ht="75" outlineLevel="2">
      <c r="A575" s="72">
        <f t="shared" si="248"/>
        <v>42</v>
      </c>
      <c r="B575" s="552" t="str">
        <f>IF(C575&lt;&gt;"",COUNTA($C$9:C575),"")</f>
        <v/>
      </c>
      <c r="C575" s="552"/>
      <c r="D575" s="71"/>
      <c r="E575" s="103"/>
      <c r="F575" s="103"/>
      <c r="G575" s="103"/>
      <c r="H575" s="103"/>
      <c r="I575" s="103"/>
      <c r="J575" s="103"/>
      <c r="K575" s="107"/>
      <c r="L575" s="105" t="s">
        <v>35</v>
      </c>
      <c r="M575" s="554" t="str">
        <f>IF(K575&lt;&gt;"",VLOOKUP(K575,'DON GIA'!$S$1:$U$19,3,0),"")</f>
        <v/>
      </c>
      <c r="N575" s="554" t="str">
        <f>IF(K575&lt;&gt;"",VLOOKUP(K575,'DON GIA'!$S$1:$V$19,4,0),"")</f>
        <v/>
      </c>
      <c r="O575" s="554" t="str">
        <f t="shared" si="243"/>
        <v/>
      </c>
      <c r="P575" s="554" t="str">
        <f t="shared" si="244"/>
        <v/>
      </c>
      <c r="Q575" s="71" t="s">
        <v>35</v>
      </c>
      <c r="R575" s="103"/>
      <c r="S575" s="103"/>
      <c r="T575" s="554" t="str">
        <f>IF(Q575&lt;&gt;"",VLOOKUP(Q575,'DON GIA'!$H$1:$K$103,4,0),"")</f>
        <v/>
      </c>
      <c r="U575" s="554" t="str">
        <f t="shared" si="245"/>
        <v/>
      </c>
      <c r="V575" s="554"/>
      <c r="W575" s="107" t="s">
        <v>1009</v>
      </c>
      <c r="X575" s="103" t="s">
        <v>27</v>
      </c>
      <c r="Y575" s="108">
        <v>334.99</v>
      </c>
      <c r="Z575" s="109"/>
      <c r="AA575" s="554">
        <f>IF(W575&lt;&gt;"",VLOOKUP(W575,'DON GIA'!$A$1:$D$346,4,0),"")</f>
        <v>282038</v>
      </c>
      <c r="AB575" s="554">
        <f t="shared" si="246"/>
        <v>94479909.620000005</v>
      </c>
      <c r="AC575" s="71"/>
      <c r="AD575" s="71"/>
      <c r="AE575" s="71"/>
      <c r="AF575" s="71"/>
      <c r="AG575" s="71"/>
      <c r="AH575" s="103"/>
      <c r="AI575" s="71"/>
      <c r="AJ575" s="103"/>
      <c r="AK575" s="103"/>
      <c r="AL575" s="554" t="str">
        <f>IF(AI575&lt;&gt;"",VLOOKUP(AI575,'DON GIA'!$M$1:$P$9,4,0),"")</f>
        <v/>
      </c>
      <c r="AM575" s="554" t="str">
        <f t="shared" si="247"/>
        <v/>
      </c>
      <c r="AN575" s="71"/>
      <c r="AO575" s="103"/>
      <c r="AP575" s="602" t="str">
        <f t="shared" si="218"/>
        <v/>
      </c>
      <c r="AQ575" s="107"/>
      <c r="AR575" s="107" t="s">
        <v>1960</v>
      </c>
      <c r="AS575" s="593"/>
    </row>
    <row r="576" spans="1:45" ht="56.25" outlineLevel="2">
      <c r="A576" s="72">
        <f t="shared" si="248"/>
        <v>42</v>
      </c>
      <c r="B576" s="552" t="str">
        <f>IF(C576&lt;&gt;"",COUNTA($C$9:C576),"")</f>
        <v/>
      </c>
      <c r="C576" s="552"/>
      <c r="D576" s="71"/>
      <c r="E576" s="103"/>
      <c r="F576" s="103"/>
      <c r="G576" s="103"/>
      <c r="H576" s="103"/>
      <c r="I576" s="103"/>
      <c r="J576" s="103"/>
      <c r="K576" s="107"/>
      <c r="L576" s="105" t="s">
        <v>35</v>
      </c>
      <c r="M576" s="554" t="str">
        <f>IF(K576&lt;&gt;"",VLOOKUP(K576,'DON GIA'!$S$1:$U$19,3,0),"")</f>
        <v/>
      </c>
      <c r="N576" s="554" t="str">
        <f>IF(K576&lt;&gt;"",VLOOKUP(K576,'DON GIA'!$S$1:$V$19,4,0),"")</f>
        <v/>
      </c>
      <c r="O576" s="554" t="str">
        <f t="shared" si="243"/>
        <v/>
      </c>
      <c r="P576" s="554" t="str">
        <f t="shared" si="244"/>
        <v/>
      </c>
      <c r="Q576" s="71" t="s">
        <v>35</v>
      </c>
      <c r="R576" s="103"/>
      <c r="S576" s="103"/>
      <c r="T576" s="554" t="str">
        <f>IF(Q576&lt;&gt;"",VLOOKUP(Q576,'DON GIA'!$H$1:$K$103,4,0),"")</f>
        <v/>
      </c>
      <c r="U576" s="554" t="str">
        <f t="shared" si="245"/>
        <v/>
      </c>
      <c r="V576" s="554"/>
      <c r="W576" s="107" t="s">
        <v>1048</v>
      </c>
      <c r="X576" s="103" t="s">
        <v>27</v>
      </c>
      <c r="Y576" s="108">
        <v>3.17</v>
      </c>
      <c r="Z576" s="109"/>
      <c r="AA576" s="554">
        <f>IF(W576&lt;&gt;"",VLOOKUP(W576,'DON GIA'!$A$1:$D$346,4,0),"")</f>
        <v>10375629</v>
      </c>
      <c r="AB576" s="554">
        <f t="shared" si="246"/>
        <v>32890743.93</v>
      </c>
      <c r="AC576" s="71"/>
      <c r="AD576" s="71"/>
      <c r="AE576" s="71"/>
      <c r="AF576" s="71"/>
      <c r="AG576" s="71"/>
      <c r="AH576" s="103"/>
      <c r="AI576" s="71"/>
      <c r="AJ576" s="103"/>
      <c r="AK576" s="103"/>
      <c r="AL576" s="554" t="str">
        <f>IF(AI576&lt;&gt;"",VLOOKUP(AI576,'DON GIA'!$M$1:$P$9,4,0),"")</f>
        <v/>
      </c>
      <c r="AM576" s="554" t="str">
        <f t="shared" si="247"/>
        <v/>
      </c>
      <c r="AN576" s="71"/>
      <c r="AO576" s="103"/>
      <c r="AP576" s="602" t="str">
        <f t="shared" si="218"/>
        <v/>
      </c>
      <c r="AQ576" s="107"/>
      <c r="AR576" s="107"/>
      <c r="AS576" s="593"/>
    </row>
    <row r="577" spans="1:45" ht="37.5" outlineLevel="2">
      <c r="A577" s="72">
        <f t="shared" si="248"/>
        <v>42</v>
      </c>
      <c r="B577" s="552" t="str">
        <f>IF(C577&lt;&gt;"",COUNTA($C$9:C577),"")</f>
        <v/>
      </c>
      <c r="C577" s="552"/>
      <c r="D577" s="71"/>
      <c r="E577" s="103"/>
      <c r="F577" s="103"/>
      <c r="G577" s="103"/>
      <c r="H577" s="103"/>
      <c r="I577" s="103"/>
      <c r="J577" s="103"/>
      <c r="K577" s="107"/>
      <c r="L577" s="105" t="s">
        <v>35</v>
      </c>
      <c r="M577" s="554" t="str">
        <f>IF(K577&lt;&gt;"",VLOOKUP(K577,'DON GIA'!$S$1:$U$19,3,0),"")</f>
        <v/>
      </c>
      <c r="N577" s="554" t="str">
        <f>IF(K577&lt;&gt;"",VLOOKUP(K577,'DON GIA'!$S$1:$V$19,4,0),"")</f>
        <v/>
      </c>
      <c r="O577" s="554" t="str">
        <f t="shared" si="243"/>
        <v/>
      </c>
      <c r="P577" s="554" t="str">
        <f t="shared" si="244"/>
        <v/>
      </c>
      <c r="Q577" s="71" t="s">
        <v>35</v>
      </c>
      <c r="R577" s="103"/>
      <c r="S577" s="103"/>
      <c r="T577" s="554" t="str">
        <f>IF(Q577&lt;&gt;"",VLOOKUP(Q577,'DON GIA'!$H$1:$K$103,4,0),"")</f>
        <v/>
      </c>
      <c r="U577" s="554" t="str">
        <f t="shared" si="245"/>
        <v/>
      </c>
      <c r="V577" s="554"/>
      <c r="W577" s="107" t="s">
        <v>1049</v>
      </c>
      <c r="X577" s="103" t="s">
        <v>42</v>
      </c>
      <c r="Y577" s="108">
        <v>1</v>
      </c>
      <c r="Z577" s="109"/>
      <c r="AA577" s="554">
        <f>IF(W577&lt;&gt;"",VLOOKUP(W577,'DON GIA'!$A$1:$D$346,4,0),"")</f>
        <v>3793079</v>
      </c>
      <c r="AB577" s="554">
        <f t="shared" si="246"/>
        <v>3793079</v>
      </c>
      <c r="AC577" s="71"/>
      <c r="AD577" s="71"/>
      <c r="AE577" s="71"/>
      <c r="AF577" s="71"/>
      <c r="AG577" s="71"/>
      <c r="AH577" s="103"/>
      <c r="AI577" s="71"/>
      <c r="AJ577" s="103"/>
      <c r="AK577" s="103"/>
      <c r="AL577" s="554" t="str">
        <f>IF(AI577&lt;&gt;"",VLOOKUP(AI577,'DON GIA'!$M$1:$P$9,4,0),"")</f>
        <v/>
      </c>
      <c r="AM577" s="554" t="str">
        <f t="shared" si="247"/>
        <v/>
      </c>
      <c r="AN577" s="71"/>
      <c r="AO577" s="103"/>
      <c r="AP577" s="602" t="str">
        <f t="shared" si="218"/>
        <v/>
      </c>
      <c r="AQ577" s="107"/>
      <c r="AR577" s="107"/>
      <c r="AS577" s="593"/>
    </row>
    <row r="578" spans="1:45" outlineLevel="2">
      <c r="A578" s="72">
        <f t="shared" si="248"/>
        <v>42</v>
      </c>
      <c r="B578" s="552" t="str">
        <f>IF(C578&lt;&gt;"",COUNTA($C$9:C578),"")</f>
        <v/>
      </c>
      <c r="C578" s="552"/>
      <c r="D578" s="71"/>
      <c r="E578" s="103"/>
      <c r="F578" s="103"/>
      <c r="G578" s="103"/>
      <c r="H578" s="103"/>
      <c r="I578" s="103"/>
      <c r="J578" s="103"/>
      <c r="K578" s="107"/>
      <c r="L578" s="105" t="s">
        <v>35</v>
      </c>
      <c r="M578" s="554" t="str">
        <f>IF(K578&lt;&gt;"",VLOOKUP(K578,'DON GIA'!$S$1:$U$19,3,0),"")</f>
        <v/>
      </c>
      <c r="N578" s="554" t="str">
        <f>IF(K578&lt;&gt;"",VLOOKUP(K578,'DON GIA'!$S$1:$V$19,4,0),"")</f>
        <v/>
      </c>
      <c r="O578" s="554" t="str">
        <f t="shared" si="243"/>
        <v/>
      </c>
      <c r="P578" s="554" t="str">
        <f t="shared" si="244"/>
        <v/>
      </c>
      <c r="Q578" s="71" t="s">
        <v>35</v>
      </c>
      <c r="R578" s="103"/>
      <c r="S578" s="103"/>
      <c r="T578" s="554" t="str">
        <f>IF(Q578&lt;&gt;"",VLOOKUP(Q578,'DON GIA'!$H$1:$K$103,4,0),"")</f>
        <v/>
      </c>
      <c r="U578" s="554" t="str">
        <f t="shared" si="245"/>
        <v/>
      </c>
      <c r="V578" s="554"/>
      <c r="W578" s="107" t="s">
        <v>1008</v>
      </c>
      <c r="X578" s="103" t="s">
        <v>27</v>
      </c>
      <c r="Y578" s="108">
        <v>7.5</v>
      </c>
      <c r="Z578" s="109"/>
      <c r="AA578" s="554">
        <f>IF(W578&lt;&gt;"",VLOOKUP(W578,'DON GIA'!$A$1:$D$346,4,0),"")</f>
        <v>264499</v>
      </c>
      <c r="AB578" s="554">
        <f t="shared" si="246"/>
        <v>1983742.5</v>
      </c>
      <c r="AC578" s="71"/>
      <c r="AD578" s="71"/>
      <c r="AE578" s="71"/>
      <c r="AF578" s="71"/>
      <c r="AG578" s="71"/>
      <c r="AH578" s="103"/>
      <c r="AI578" s="71"/>
      <c r="AJ578" s="103"/>
      <c r="AK578" s="103"/>
      <c r="AL578" s="554" t="str">
        <f>IF(AI578&lt;&gt;"",VLOOKUP(AI578,'DON GIA'!$M$1:$P$9,4,0),"")</f>
        <v/>
      </c>
      <c r="AM578" s="554" t="str">
        <f t="shared" si="247"/>
        <v/>
      </c>
      <c r="AN578" s="71"/>
      <c r="AO578" s="103"/>
      <c r="AP578" s="602" t="str">
        <f t="shared" si="218"/>
        <v/>
      </c>
      <c r="AQ578" s="107"/>
      <c r="AR578" s="107"/>
      <c r="AS578" s="593"/>
    </row>
    <row r="579" spans="1:45" outlineLevel="2">
      <c r="A579" s="72">
        <f t="shared" si="248"/>
        <v>42</v>
      </c>
      <c r="B579" s="552" t="str">
        <f>IF(C579&lt;&gt;"",COUNTA($C$9:C579),"")</f>
        <v/>
      </c>
      <c r="C579" s="552"/>
      <c r="D579" s="71"/>
      <c r="E579" s="103"/>
      <c r="F579" s="103"/>
      <c r="G579" s="103"/>
      <c r="H579" s="103"/>
      <c r="I579" s="103"/>
      <c r="J579" s="103"/>
      <c r="K579" s="107"/>
      <c r="L579" s="105" t="s">
        <v>35</v>
      </c>
      <c r="M579" s="554" t="str">
        <f>IF(K579&lt;&gt;"",VLOOKUP(K579,'DON GIA'!$S$1:$U$19,3,0),"")</f>
        <v/>
      </c>
      <c r="N579" s="554" t="str">
        <f>IF(K579&lt;&gt;"",VLOOKUP(K579,'DON GIA'!$S$1:$V$19,4,0),"")</f>
        <v/>
      </c>
      <c r="O579" s="554" t="str">
        <f t="shared" si="243"/>
        <v/>
      </c>
      <c r="P579" s="554" t="str">
        <f t="shared" si="244"/>
        <v/>
      </c>
      <c r="Q579" s="71" t="s">
        <v>35</v>
      </c>
      <c r="R579" s="103"/>
      <c r="S579" s="103"/>
      <c r="T579" s="554" t="str">
        <f>IF(Q579&lt;&gt;"",VLOOKUP(Q579,'DON GIA'!$H$1:$K$103,4,0),"")</f>
        <v/>
      </c>
      <c r="U579" s="554" t="str">
        <f t="shared" si="245"/>
        <v/>
      </c>
      <c r="V579" s="554"/>
      <c r="W579" s="107" t="s">
        <v>1050</v>
      </c>
      <c r="X579" s="103" t="s">
        <v>38</v>
      </c>
      <c r="Y579" s="108">
        <v>1.8</v>
      </c>
      <c r="Z579" s="109"/>
      <c r="AA579" s="554">
        <f>IF(W579&lt;&gt;"",VLOOKUP(W579,'DON GIA'!$A$1:$D$346,4,0),"")</f>
        <v>2704619</v>
      </c>
      <c r="AB579" s="554">
        <f t="shared" si="246"/>
        <v>4868314.2</v>
      </c>
      <c r="AC579" s="71"/>
      <c r="AD579" s="71"/>
      <c r="AE579" s="71"/>
      <c r="AF579" s="71"/>
      <c r="AG579" s="71"/>
      <c r="AH579" s="103"/>
      <c r="AI579" s="71"/>
      <c r="AJ579" s="103"/>
      <c r="AK579" s="103"/>
      <c r="AL579" s="554" t="str">
        <f>IF(AI579&lt;&gt;"",VLOOKUP(AI579,'DON GIA'!$M$1:$P$9,4,0),"")</f>
        <v/>
      </c>
      <c r="AM579" s="554" t="str">
        <f t="shared" si="247"/>
        <v/>
      </c>
      <c r="AN579" s="71"/>
      <c r="AO579" s="103"/>
      <c r="AP579" s="602" t="str">
        <f t="shared" si="218"/>
        <v/>
      </c>
      <c r="AQ579" s="107"/>
      <c r="AR579" s="107"/>
      <c r="AS579" s="593"/>
    </row>
    <row r="580" spans="1:45" outlineLevel="2">
      <c r="A580" s="72">
        <f t="shared" si="248"/>
        <v>42</v>
      </c>
      <c r="B580" s="552" t="str">
        <f>IF(C580&lt;&gt;"",COUNTA($C$9:C580),"")</f>
        <v/>
      </c>
      <c r="C580" s="552"/>
      <c r="D580" s="71"/>
      <c r="E580" s="103"/>
      <c r="F580" s="103"/>
      <c r="G580" s="103"/>
      <c r="H580" s="103"/>
      <c r="I580" s="103"/>
      <c r="J580" s="103"/>
      <c r="K580" s="107"/>
      <c r="L580" s="105" t="s">
        <v>35</v>
      </c>
      <c r="M580" s="554" t="str">
        <f>IF(K580&lt;&gt;"",VLOOKUP(K580,'DON GIA'!$S$1:$U$19,3,0),"")</f>
        <v/>
      </c>
      <c r="N580" s="554" t="str">
        <f>IF(K580&lt;&gt;"",VLOOKUP(K580,'DON GIA'!$S$1:$V$19,4,0),"")</f>
        <v/>
      </c>
      <c r="O580" s="554" t="str">
        <f t="shared" si="243"/>
        <v/>
      </c>
      <c r="P580" s="554" t="str">
        <f t="shared" si="244"/>
        <v/>
      </c>
      <c r="Q580" s="71" t="s">
        <v>35</v>
      </c>
      <c r="R580" s="103"/>
      <c r="S580" s="103"/>
      <c r="T580" s="554" t="str">
        <f>IF(Q580&lt;&gt;"",VLOOKUP(Q580,'DON GIA'!$H$1:$K$103,4,0),"")</f>
        <v/>
      </c>
      <c r="U580" s="554" t="str">
        <f t="shared" si="245"/>
        <v/>
      </c>
      <c r="V580" s="554"/>
      <c r="W580" s="107" t="s">
        <v>1009</v>
      </c>
      <c r="X580" s="103" t="s">
        <v>27</v>
      </c>
      <c r="Y580" s="108">
        <v>1.43</v>
      </c>
      <c r="Z580" s="109"/>
      <c r="AA580" s="554">
        <f>IF(W580&lt;&gt;"",VLOOKUP(W580,'DON GIA'!$A$1:$D$346,4,0),"")</f>
        <v>282038</v>
      </c>
      <c r="AB580" s="554">
        <f t="shared" si="246"/>
        <v>403314.33999999997</v>
      </c>
      <c r="AC580" s="71"/>
      <c r="AD580" s="71"/>
      <c r="AE580" s="71"/>
      <c r="AF580" s="71"/>
      <c r="AG580" s="71"/>
      <c r="AH580" s="103"/>
      <c r="AI580" s="71"/>
      <c r="AJ580" s="103"/>
      <c r="AK580" s="103"/>
      <c r="AL580" s="554" t="str">
        <f>IF(AI580&lt;&gt;"",VLOOKUP(AI580,'DON GIA'!$M$1:$P$9,4,0),"")</f>
        <v/>
      </c>
      <c r="AM580" s="554" t="str">
        <f t="shared" si="247"/>
        <v/>
      </c>
      <c r="AN580" s="71"/>
      <c r="AO580" s="103"/>
      <c r="AP580" s="602" t="str">
        <f t="shared" si="218"/>
        <v/>
      </c>
      <c r="AQ580" s="107"/>
      <c r="AR580" s="107"/>
      <c r="AS580" s="593"/>
    </row>
    <row r="581" spans="1:45" outlineLevel="2">
      <c r="A581" s="72">
        <f t="shared" si="248"/>
        <v>42</v>
      </c>
      <c r="B581" s="552" t="str">
        <f>IF(C581&lt;&gt;"",COUNTA($C$9:C581),"")</f>
        <v/>
      </c>
      <c r="C581" s="552"/>
      <c r="D581" s="71"/>
      <c r="E581" s="103"/>
      <c r="F581" s="103"/>
      <c r="G581" s="103"/>
      <c r="H581" s="103"/>
      <c r="I581" s="103"/>
      <c r="J581" s="103"/>
      <c r="K581" s="107"/>
      <c r="L581" s="105" t="s">
        <v>35</v>
      </c>
      <c r="M581" s="554" t="str">
        <f>IF(K581&lt;&gt;"",VLOOKUP(K581,'DON GIA'!$S$1:$U$19,3,0),"")</f>
        <v/>
      </c>
      <c r="N581" s="554" t="str">
        <f>IF(K581&lt;&gt;"",VLOOKUP(K581,'DON GIA'!$S$1:$V$19,4,0),"")</f>
        <v/>
      </c>
      <c r="O581" s="554" t="str">
        <f t="shared" si="243"/>
        <v/>
      </c>
      <c r="P581" s="554" t="str">
        <f t="shared" si="244"/>
        <v/>
      </c>
      <c r="Q581" s="71" t="s">
        <v>35</v>
      </c>
      <c r="R581" s="103"/>
      <c r="S581" s="103"/>
      <c r="T581" s="554" t="str">
        <f>IF(Q581&lt;&gt;"",VLOOKUP(Q581,'DON GIA'!$H$1:$K$103,4,0),"")</f>
        <v/>
      </c>
      <c r="U581" s="554" t="str">
        <f t="shared" si="245"/>
        <v/>
      </c>
      <c r="V581" s="554"/>
      <c r="W581" s="107" t="s">
        <v>1051</v>
      </c>
      <c r="X581" s="103" t="s">
        <v>27</v>
      </c>
      <c r="Y581" s="108">
        <v>40.94</v>
      </c>
      <c r="Z581" s="109"/>
      <c r="AA581" s="554">
        <f>IF(W581&lt;&gt;"",VLOOKUP(W581,'DON GIA'!$A$1:$D$346,4,0),"")</f>
        <v>6033433</v>
      </c>
      <c r="AB581" s="554">
        <f t="shared" si="246"/>
        <v>247008747.01999998</v>
      </c>
      <c r="AC581" s="71"/>
      <c r="AD581" s="71" t="s">
        <v>34</v>
      </c>
      <c r="AE581" s="71"/>
      <c r="AF581" s="71" t="s">
        <v>31</v>
      </c>
      <c r="AG581" s="71" t="s">
        <v>34</v>
      </c>
      <c r="AH581" s="103" t="s">
        <v>34</v>
      </c>
      <c r="AI581" s="71"/>
      <c r="AJ581" s="103"/>
      <c r="AK581" s="103"/>
      <c r="AL581" s="554" t="str">
        <f>IF(AI581&lt;&gt;"",VLOOKUP(AI581,'DON GIA'!$M$1:$P$9,4,0),"")</f>
        <v/>
      </c>
      <c r="AM581" s="554" t="str">
        <f t="shared" si="247"/>
        <v/>
      </c>
      <c r="AN581" s="71"/>
      <c r="AO581" s="103"/>
      <c r="AP581" s="602" t="str">
        <f t="shared" si="218"/>
        <v/>
      </c>
      <c r="AQ581" s="107"/>
      <c r="AR581" s="107"/>
      <c r="AS581" s="593"/>
    </row>
    <row r="582" spans="1:45" outlineLevel="2">
      <c r="A582" s="72">
        <f t="shared" si="248"/>
        <v>42</v>
      </c>
      <c r="B582" s="552" t="str">
        <f>IF(C582&lt;&gt;"",COUNTA($C$9:C582),"")</f>
        <v/>
      </c>
      <c r="C582" s="552"/>
      <c r="D582" s="71"/>
      <c r="E582" s="103"/>
      <c r="F582" s="103"/>
      <c r="G582" s="103"/>
      <c r="H582" s="103"/>
      <c r="I582" s="103"/>
      <c r="J582" s="103"/>
      <c r="K582" s="107"/>
      <c r="L582" s="105" t="s">
        <v>35</v>
      </c>
      <c r="M582" s="554" t="str">
        <f>IF(K582&lt;&gt;"",VLOOKUP(K582,'DON GIA'!$S$1:$U$19,3,0),"")</f>
        <v/>
      </c>
      <c r="N582" s="554" t="str">
        <f>IF(K582&lt;&gt;"",VLOOKUP(K582,'DON GIA'!$S$1:$V$19,4,0),"")</f>
        <v/>
      </c>
      <c r="O582" s="554" t="str">
        <f t="shared" si="243"/>
        <v/>
      </c>
      <c r="P582" s="554" t="str">
        <f t="shared" si="244"/>
        <v/>
      </c>
      <c r="Q582" s="71" t="s">
        <v>35</v>
      </c>
      <c r="R582" s="103"/>
      <c r="S582" s="103"/>
      <c r="T582" s="554" t="str">
        <f>IF(Q582&lt;&gt;"",VLOOKUP(Q582,'DON GIA'!$H$1:$K$103,4,0),"")</f>
        <v/>
      </c>
      <c r="U582" s="554" t="str">
        <f t="shared" si="245"/>
        <v/>
      </c>
      <c r="V582" s="554"/>
      <c r="W582" s="107" t="s">
        <v>1052</v>
      </c>
      <c r="X582" s="103" t="s">
        <v>27</v>
      </c>
      <c r="Y582" s="108">
        <v>64.760000000000005</v>
      </c>
      <c r="Z582" s="109"/>
      <c r="AA582" s="554">
        <f>IF(W582&lt;&gt;"",VLOOKUP(W582,'DON GIA'!$A$1:$D$346,4,0),"")</f>
        <v>161275</v>
      </c>
      <c r="AB582" s="554">
        <f t="shared" si="246"/>
        <v>10444169</v>
      </c>
      <c r="AC582" s="71"/>
      <c r="AD582" s="71"/>
      <c r="AE582" s="71"/>
      <c r="AF582" s="71"/>
      <c r="AG582" s="71"/>
      <c r="AH582" s="103"/>
      <c r="AI582" s="71"/>
      <c r="AJ582" s="103"/>
      <c r="AK582" s="103"/>
      <c r="AL582" s="554" t="str">
        <f>IF(AI582&lt;&gt;"",VLOOKUP(AI582,'DON GIA'!$M$1:$P$9,4,0),"")</f>
        <v/>
      </c>
      <c r="AM582" s="554" t="str">
        <f t="shared" si="247"/>
        <v/>
      </c>
      <c r="AN582" s="71"/>
      <c r="AO582" s="103"/>
      <c r="AP582" s="602" t="str">
        <f t="shared" si="218"/>
        <v/>
      </c>
      <c r="AQ582" s="107"/>
      <c r="AR582" s="107"/>
      <c r="AS582" s="593"/>
    </row>
    <row r="583" spans="1:45" outlineLevel="2">
      <c r="A583" s="72">
        <f t="shared" si="248"/>
        <v>42</v>
      </c>
      <c r="B583" s="552" t="str">
        <f>IF(C583&lt;&gt;"",COUNTA($C$9:C583),"")</f>
        <v/>
      </c>
      <c r="C583" s="552"/>
      <c r="D583" s="71"/>
      <c r="E583" s="103"/>
      <c r="F583" s="103"/>
      <c r="G583" s="103"/>
      <c r="H583" s="103"/>
      <c r="I583" s="103"/>
      <c r="J583" s="103"/>
      <c r="K583" s="107"/>
      <c r="L583" s="105" t="s">
        <v>35</v>
      </c>
      <c r="M583" s="554" t="str">
        <f>IF(K583&lt;&gt;"",VLOOKUP(K583,'DON GIA'!$S$1:$U$19,3,0),"")</f>
        <v/>
      </c>
      <c r="N583" s="554" t="str">
        <f>IF(K583&lt;&gt;"",VLOOKUP(K583,'DON GIA'!$S$1:$V$19,4,0),"")</f>
        <v/>
      </c>
      <c r="O583" s="554" t="str">
        <f t="shared" si="243"/>
        <v/>
      </c>
      <c r="P583" s="554" t="str">
        <f t="shared" si="244"/>
        <v/>
      </c>
      <c r="Q583" s="71" t="s">
        <v>35</v>
      </c>
      <c r="R583" s="103"/>
      <c r="S583" s="103"/>
      <c r="T583" s="554" t="str">
        <f>IF(Q583&lt;&gt;"",VLOOKUP(Q583,'DON GIA'!$H$1:$K$103,4,0),"")</f>
        <v/>
      </c>
      <c r="U583" s="554" t="str">
        <f t="shared" si="245"/>
        <v/>
      </c>
      <c r="V583" s="554"/>
      <c r="W583" s="107"/>
      <c r="X583" s="103"/>
      <c r="Y583" s="108"/>
      <c r="Z583" s="109"/>
      <c r="AA583" s="554" t="str">
        <f>IF(W583&lt;&gt;"",VLOOKUP(W583,'DON GIA'!$A$1:$D$346,4,0),"")</f>
        <v/>
      </c>
      <c r="AB583" s="554" t="str">
        <f t="shared" si="246"/>
        <v/>
      </c>
      <c r="AC583" s="71"/>
      <c r="AD583" s="71"/>
      <c r="AE583" s="71"/>
      <c r="AF583" s="71"/>
      <c r="AG583" s="71"/>
      <c r="AH583" s="103"/>
      <c r="AI583" s="71"/>
      <c r="AJ583" s="103"/>
      <c r="AK583" s="103"/>
      <c r="AL583" s="554" t="str">
        <f>IF(AI583&lt;&gt;"",VLOOKUP(AI583,'DON GIA'!$M$1:$P$9,4,0),"")</f>
        <v/>
      </c>
      <c r="AM583" s="554" t="str">
        <f t="shared" si="247"/>
        <v/>
      </c>
      <c r="AN583" s="71"/>
      <c r="AO583" s="103"/>
      <c r="AP583" s="602" t="str">
        <f t="shared" si="218"/>
        <v/>
      </c>
      <c r="AQ583" s="107"/>
      <c r="AR583" s="107"/>
      <c r="AS583" s="593"/>
    </row>
    <row r="584" spans="1:45" outlineLevel="1">
      <c r="A584" s="84" t="s">
        <v>2117</v>
      </c>
      <c r="B584" s="552"/>
      <c r="C584" s="552"/>
      <c r="D584" s="61"/>
      <c r="E584" s="162"/>
      <c r="F584" s="103"/>
      <c r="G584" s="162"/>
      <c r="H584" s="162"/>
      <c r="I584" s="162"/>
      <c r="J584" s="162"/>
      <c r="K584" s="129"/>
      <c r="L584" s="167">
        <f>SUBTOTAL(9,L585:L596)</f>
        <v>0</v>
      </c>
      <c r="M584" s="553"/>
      <c r="N584" s="553"/>
      <c r="O584" s="553">
        <f>SUBTOTAL(9,O585:O596)</f>
        <v>0</v>
      </c>
      <c r="P584" s="553">
        <f>SUBTOTAL(9,P585:P596)</f>
        <v>0</v>
      </c>
      <c r="Q584" s="61"/>
      <c r="R584" s="162"/>
      <c r="S584" s="162">
        <f>SUBTOTAL(9,S585:S596)</f>
        <v>0</v>
      </c>
      <c r="T584" s="553"/>
      <c r="U584" s="553">
        <f>SUBTOTAL(9,U585:U596)</f>
        <v>0</v>
      </c>
      <c r="V584" s="553"/>
      <c r="W584" s="129"/>
      <c r="X584" s="162"/>
      <c r="Y584" s="169">
        <f>SUBTOTAL(9,Y585:Y596)</f>
        <v>135.04</v>
      </c>
      <c r="Z584" s="170">
        <f>SUBTOTAL(9,Z585:Z596)</f>
        <v>0</v>
      </c>
      <c r="AA584" s="553"/>
      <c r="AB584" s="553">
        <f>SUBTOTAL(9,AB585:AB596)</f>
        <v>317086311.13000005</v>
      </c>
      <c r="AC584" s="71"/>
      <c r="AD584" s="71"/>
      <c r="AE584" s="71"/>
      <c r="AF584" s="71"/>
      <c r="AG584" s="71"/>
      <c r="AH584" s="103"/>
      <c r="AI584" s="61"/>
      <c r="AJ584" s="162"/>
      <c r="AK584" s="162">
        <f>SUBTOTAL(9,AK585:AK596)</f>
        <v>0</v>
      </c>
      <c r="AL584" s="553"/>
      <c r="AM584" s="553">
        <f>SUBTOTAL(9,AM585:AM596)</f>
        <v>0</v>
      </c>
      <c r="AN584" s="61"/>
      <c r="AO584" s="162">
        <f>SUBTOTAL(9,AO585:AO596)</f>
        <v>0</v>
      </c>
      <c r="AP584" s="602">
        <f t="shared" ref="AP584:AP647" si="249">IF(C585&lt;&gt;"",O584+P584+U584+AB584+AM584,"")</f>
        <v>317086311.13000005</v>
      </c>
      <c r="AQ584" s="107"/>
      <c r="AR584" s="107"/>
      <c r="AS584" s="593"/>
    </row>
    <row r="585" spans="1:45" ht="75" outlineLevel="2">
      <c r="A585" s="72">
        <f>IF(B585&lt;&gt;"",B585,A583)</f>
        <v>43</v>
      </c>
      <c r="B585" s="552">
        <f>IF(C585&lt;&gt;"",COUNTA($C$9:C585),"")</f>
        <v>43</v>
      </c>
      <c r="C585" s="552">
        <v>402</v>
      </c>
      <c r="D585" s="61" t="s">
        <v>114</v>
      </c>
      <c r="E585" s="103"/>
      <c r="F585" s="103"/>
      <c r="G585" s="103"/>
      <c r="H585" s="103"/>
      <c r="I585" s="103"/>
      <c r="J585" s="103"/>
      <c r="K585" s="107"/>
      <c r="L585" s="105" t="s">
        <v>35</v>
      </c>
      <c r="M585" s="554" t="str">
        <f>IF(K585&lt;&gt;"",VLOOKUP(K585,'DON GIA'!$S$1:$U$19,3,0),"")</f>
        <v/>
      </c>
      <c r="N585" s="554" t="str">
        <f>IF(K585&lt;&gt;"",VLOOKUP(K585,'DON GIA'!$S$1:$V$19,4,0),"")</f>
        <v/>
      </c>
      <c r="O585" s="554" t="str">
        <f t="shared" ref="O585:O596" si="250">IF(K585&lt;&gt;"",L585*M585,"")</f>
        <v/>
      </c>
      <c r="P585" s="554" t="str">
        <f t="shared" ref="P585:P596" si="251">IF(K585&lt;&gt;"",L585*N585,"")</f>
        <v/>
      </c>
      <c r="Q585" s="71" t="s">
        <v>35</v>
      </c>
      <c r="R585" s="103"/>
      <c r="S585" s="103"/>
      <c r="T585" s="554" t="str">
        <f>IF(Q585&lt;&gt;"",VLOOKUP(Q585,'DON GIA'!$H$1:$K$103,4,0),"")</f>
        <v/>
      </c>
      <c r="U585" s="554" t="str">
        <f t="shared" ref="U585:U596" si="252">IF(Q585&lt;&gt;"",IF(ISNUMBER(T585),S585*T585,""),"")</f>
        <v/>
      </c>
      <c r="V585" s="554" t="s">
        <v>2163</v>
      </c>
      <c r="W585" s="107" t="s">
        <v>1005</v>
      </c>
      <c r="X585" s="103" t="s">
        <v>27</v>
      </c>
      <c r="Y585" s="108">
        <f>41.65+1+4.03</f>
        <v>46.68</v>
      </c>
      <c r="Z585" s="109"/>
      <c r="AA585" s="554">
        <f>IF(W585&lt;&gt;"",VLOOKUP(W585,'DON GIA'!$A$1:$D$346,4,0),"")</f>
        <v>5559129</v>
      </c>
      <c r="AB585" s="554">
        <f t="shared" ref="AB585:AB596" si="253">IF(W585&lt;&gt;"",IF(ISNUMBER(AA585),Y585*AA585,""),"")</f>
        <v>259500141.72</v>
      </c>
      <c r="AC585" s="71" t="s">
        <v>115</v>
      </c>
      <c r="AD585" s="71" t="s">
        <v>116</v>
      </c>
      <c r="AE585" s="71" t="s">
        <v>30</v>
      </c>
      <c r="AF585" s="71" t="s">
        <v>31</v>
      </c>
      <c r="AG585" s="71" t="s">
        <v>34</v>
      </c>
      <c r="AH585" s="103" t="s">
        <v>69</v>
      </c>
      <c r="AI585" s="71"/>
      <c r="AJ585" s="103"/>
      <c r="AK585" s="103"/>
      <c r="AL585" s="554" t="str">
        <f>IF(AI585&lt;&gt;"",VLOOKUP(AI585,'DON GIA'!$M$1:$P$9,4,0),"")</f>
        <v/>
      </c>
      <c r="AM585" s="554" t="str">
        <f t="shared" ref="AM585:AM596" si="254">IF(AI585&lt;&gt;"",AK585*AL585,"")</f>
        <v/>
      </c>
      <c r="AN585" s="71"/>
      <c r="AO585" s="103"/>
      <c r="AP585" s="602" t="str">
        <f t="shared" si="249"/>
        <v/>
      </c>
      <c r="AQ585" s="107" t="s">
        <v>428</v>
      </c>
      <c r="AR585" s="107" t="s">
        <v>1912</v>
      </c>
      <c r="AS585" s="593"/>
    </row>
    <row r="586" spans="1:45" ht="75" outlineLevel="2">
      <c r="A586" s="72">
        <f t="shared" ref="A586:A596" si="255">IF(B586&lt;&gt;"",B586,A585)</f>
        <v>43</v>
      </c>
      <c r="B586" s="552" t="str">
        <f>IF(C586&lt;&gt;"",COUNTA($C$9:C586),"")</f>
        <v/>
      </c>
      <c r="C586" s="552"/>
      <c r="D586" s="71" t="s">
        <v>117</v>
      </c>
      <c r="E586" s="103"/>
      <c r="F586" s="103"/>
      <c r="G586" s="103"/>
      <c r="H586" s="103"/>
      <c r="I586" s="103"/>
      <c r="J586" s="103"/>
      <c r="K586" s="107"/>
      <c r="L586" s="105" t="s">
        <v>35</v>
      </c>
      <c r="M586" s="554" t="str">
        <f>IF(K586&lt;&gt;"",VLOOKUP(K586,'DON GIA'!$S$1:$U$19,3,0),"")</f>
        <v/>
      </c>
      <c r="N586" s="554" t="str">
        <f>IF(K586&lt;&gt;"",VLOOKUP(K586,'DON GIA'!$S$1:$V$19,4,0),"")</f>
        <v/>
      </c>
      <c r="O586" s="554" t="str">
        <f t="shared" si="250"/>
        <v/>
      </c>
      <c r="P586" s="554" t="str">
        <f t="shared" si="251"/>
        <v/>
      </c>
      <c r="Q586" s="71" t="s">
        <v>35</v>
      </c>
      <c r="R586" s="103"/>
      <c r="S586" s="103"/>
      <c r="T586" s="554" t="str">
        <f>IF(Q586&lt;&gt;"",VLOOKUP(Q586,'DON GIA'!$H$1:$K$103,4,0),"")</f>
        <v/>
      </c>
      <c r="U586" s="554" t="str">
        <f t="shared" si="252"/>
        <v/>
      </c>
      <c r="V586" s="554"/>
      <c r="W586" s="107" t="s">
        <v>1053</v>
      </c>
      <c r="X586" s="103" t="s">
        <v>27</v>
      </c>
      <c r="Y586" s="108">
        <v>3.3</v>
      </c>
      <c r="Z586" s="109"/>
      <c r="AA586" s="554">
        <f>IF(W586&lt;&gt;"",VLOOKUP(W586,'DON GIA'!$A$1:$D$346,4,0),"")</f>
        <v>10375629</v>
      </c>
      <c r="AB586" s="554">
        <f t="shared" si="253"/>
        <v>34239575.699999996</v>
      </c>
      <c r="AC586" s="71"/>
      <c r="AD586" s="71"/>
      <c r="AE586" s="71"/>
      <c r="AF586" s="71"/>
      <c r="AG586" s="71"/>
      <c r="AH586" s="103"/>
      <c r="AI586" s="71"/>
      <c r="AJ586" s="103"/>
      <c r="AK586" s="103"/>
      <c r="AL586" s="554" t="str">
        <f>IF(AI586&lt;&gt;"",VLOOKUP(AI586,'DON GIA'!$M$1:$P$9,4,0),"")</f>
        <v/>
      </c>
      <c r="AM586" s="554" t="str">
        <f t="shared" si="254"/>
        <v/>
      </c>
      <c r="AN586" s="71"/>
      <c r="AO586" s="103"/>
      <c r="AP586" s="602" t="str">
        <f t="shared" si="249"/>
        <v/>
      </c>
      <c r="AQ586" s="107" t="s">
        <v>1982</v>
      </c>
      <c r="AR586" s="107" t="s">
        <v>1958</v>
      </c>
      <c r="AS586" s="593"/>
    </row>
    <row r="587" spans="1:45" ht="93.75" outlineLevel="2">
      <c r="A587" s="72">
        <f t="shared" si="255"/>
        <v>43</v>
      </c>
      <c r="B587" s="552" t="str">
        <f>IF(C587&lt;&gt;"",COUNTA($C$9:C587),"")</f>
        <v/>
      </c>
      <c r="C587" s="552"/>
      <c r="D587" s="71" t="s">
        <v>39</v>
      </c>
      <c r="E587" s="103"/>
      <c r="F587" s="103"/>
      <c r="G587" s="103"/>
      <c r="H587" s="103"/>
      <c r="I587" s="103"/>
      <c r="J587" s="103"/>
      <c r="K587" s="107"/>
      <c r="L587" s="105" t="s">
        <v>35</v>
      </c>
      <c r="M587" s="554" t="str">
        <f>IF(K587&lt;&gt;"",VLOOKUP(K587,'DON GIA'!$S$1:$U$19,3,0),"")</f>
        <v/>
      </c>
      <c r="N587" s="554" t="str">
        <f>IF(K587&lt;&gt;"",VLOOKUP(K587,'DON GIA'!$S$1:$V$19,4,0),"")</f>
        <v/>
      </c>
      <c r="O587" s="554" t="str">
        <f t="shared" si="250"/>
        <v/>
      </c>
      <c r="P587" s="554" t="str">
        <f t="shared" si="251"/>
        <v/>
      </c>
      <c r="Q587" s="71" t="s">
        <v>35</v>
      </c>
      <c r="R587" s="103"/>
      <c r="S587" s="103"/>
      <c r="T587" s="554" t="str">
        <f>IF(Q587&lt;&gt;"",VLOOKUP(Q587,'DON GIA'!$H$1:$K$103,4,0),"")</f>
        <v/>
      </c>
      <c r="U587" s="554" t="str">
        <f t="shared" si="252"/>
        <v/>
      </c>
      <c r="V587" s="554"/>
      <c r="W587" s="107" t="s">
        <v>1009</v>
      </c>
      <c r="X587" s="103" t="s">
        <v>27</v>
      </c>
      <c r="Y587" s="108">
        <f>9.16+4.03</f>
        <v>13.190000000000001</v>
      </c>
      <c r="Z587" s="109"/>
      <c r="AA587" s="554">
        <f>IF(W587&lt;&gt;"",VLOOKUP(W587,'DON GIA'!$A$1:$D$346,4,0),"")</f>
        <v>282038</v>
      </c>
      <c r="AB587" s="554">
        <f t="shared" si="253"/>
        <v>3720081.22</v>
      </c>
      <c r="AC587" s="71"/>
      <c r="AD587" s="71"/>
      <c r="AE587" s="71"/>
      <c r="AF587" s="71"/>
      <c r="AG587" s="71"/>
      <c r="AH587" s="103"/>
      <c r="AI587" s="71"/>
      <c r="AJ587" s="103"/>
      <c r="AK587" s="103"/>
      <c r="AL587" s="554" t="str">
        <f>IF(AI587&lt;&gt;"",VLOOKUP(AI587,'DON GIA'!$M$1:$P$9,4,0),"")</f>
        <v/>
      </c>
      <c r="AM587" s="554" t="str">
        <f t="shared" si="254"/>
        <v/>
      </c>
      <c r="AN587" s="71"/>
      <c r="AO587" s="103"/>
      <c r="AP587" s="602" t="str">
        <f t="shared" si="249"/>
        <v/>
      </c>
      <c r="AQ587" s="107"/>
      <c r="AR587" s="107" t="s">
        <v>1959</v>
      </c>
      <c r="AS587" s="593"/>
    </row>
    <row r="588" spans="1:45" ht="75" outlineLevel="2">
      <c r="A588" s="72">
        <f t="shared" si="255"/>
        <v>43</v>
      </c>
      <c r="B588" s="552" t="str">
        <f>IF(C588&lt;&gt;"",COUNTA($C$9:C588),"")</f>
        <v/>
      </c>
      <c r="C588" s="552"/>
      <c r="D588" s="71"/>
      <c r="E588" s="103"/>
      <c r="F588" s="103"/>
      <c r="G588" s="103"/>
      <c r="H588" s="103"/>
      <c r="I588" s="103"/>
      <c r="J588" s="103"/>
      <c r="K588" s="107"/>
      <c r="L588" s="105" t="s">
        <v>35</v>
      </c>
      <c r="M588" s="554" t="str">
        <f>IF(K588&lt;&gt;"",VLOOKUP(K588,'DON GIA'!$S$1:$U$19,3,0),"")</f>
        <v/>
      </c>
      <c r="N588" s="554" t="str">
        <f>IF(K588&lt;&gt;"",VLOOKUP(K588,'DON GIA'!$S$1:$V$19,4,0),"")</f>
        <v/>
      </c>
      <c r="O588" s="554" t="str">
        <f t="shared" si="250"/>
        <v/>
      </c>
      <c r="P588" s="554" t="str">
        <f t="shared" si="251"/>
        <v/>
      </c>
      <c r="Q588" s="71" t="s">
        <v>35</v>
      </c>
      <c r="R588" s="103"/>
      <c r="S588" s="103"/>
      <c r="T588" s="554" t="str">
        <f>IF(Q588&lt;&gt;"",VLOOKUP(Q588,'DON GIA'!$H$1:$K$103,4,0),"")</f>
        <v/>
      </c>
      <c r="U588" s="554" t="str">
        <f t="shared" si="252"/>
        <v/>
      </c>
      <c r="V588" s="554"/>
      <c r="W588" s="107" t="s">
        <v>1023</v>
      </c>
      <c r="X588" s="103" t="s">
        <v>38</v>
      </c>
      <c r="Y588" s="108">
        <v>0.14000000000000001</v>
      </c>
      <c r="Z588" s="109"/>
      <c r="AA588" s="554">
        <f>IF(W588&lt;&gt;"",VLOOKUP(W588,'DON GIA'!$A$1:$D$346,4,0),"")</f>
        <v>2523428</v>
      </c>
      <c r="AB588" s="554">
        <f t="shared" si="253"/>
        <v>353279.92000000004</v>
      </c>
      <c r="AC588" s="71"/>
      <c r="AD588" s="71"/>
      <c r="AE588" s="71"/>
      <c r="AF588" s="71"/>
      <c r="AG588" s="71"/>
      <c r="AH588" s="103"/>
      <c r="AI588" s="71"/>
      <c r="AJ588" s="103"/>
      <c r="AK588" s="103"/>
      <c r="AL588" s="554" t="str">
        <f>IF(AI588&lt;&gt;"",VLOOKUP(AI588,'DON GIA'!$M$1:$P$9,4,0),"")</f>
        <v/>
      </c>
      <c r="AM588" s="554" t="str">
        <f t="shared" si="254"/>
        <v/>
      </c>
      <c r="AN588" s="71"/>
      <c r="AO588" s="103"/>
      <c r="AP588" s="602" t="str">
        <f t="shared" si="249"/>
        <v/>
      </c>
      <c r="AQ588" s="107"/>
      <c r="AR588" s="107" t="s">
        <v>1960</v>
      </c>
      <c r="AS588" s="593"/>
    </row>
    <row r="589" spans="1:45" outlineLevel="2">
      <c r="A589" s="72">
        <f t="shared" si="255"/>
        <v>43</v>
      </c>
      <c r="B589" s="552" t="str">
        <f>IF(C589&lt;&gt;"",COUNTA($C$9:C589),"")</f>
        <v/>
      </c>
      <c r="C589" s="552"/>
      <c r="D589" s="71"/>
      <c r="E589" s="103"/>
      <c r="F589" s="103"/>
      <c r="G589" s="103"/>
      <c r="H589" s="103"/>
      <c r="I589" s="103"/>
      <c r="J589" s="103"/>
      <c r="K589" s="107"/>
      <c r="L589" s="105" t="s">
        <v>35</v>
      </c>
      <c r="M589" s="554" t="str">
        <f>IF(K589&lt;&gt;"",VLOOKUP(K589,'DON GIA'!$S$1:$U$19,3,0),"")</f>
        <v/>
      </c>
      <c r="N589" s="554" t="str">
        <f>IF(K589&lt;&gt;"",VLOOKUP(K589,'DON GIA'!$S$1:$V$19,4,0),"")</f>
        <v/>
      </c>
      <c r="O589" s="554" t="str">
        <f t="shared" si="250"/>
        <v/>
      </c>
      <c r="P589" s="554" t="str">
        <f t="shared" si="251"/>
        <v/>
      </c>
      <c r="Q589" s="71" t="s">
        <v>35</v>
      </c>
      <c r="R589" s="103"/>
      <c r="S589" s="103"/>
      <c r="T589" s="554" t="str">
        <f>IF(Q589&lt;&gt;"",VLOOKUP(Q589,'DON GIA'!$H$1:$K$103,4,0),"")</f>
        <v/>
      </c>
      <c r="U589" s="554" t="str">
        <f t="shared" si="252"/>
        <v/>
      </c>
      <c r="V589" s="554"/>
      <c r="W589" s="107" t="s">
        <v>1054</v>
      </c>
      <c r="X589" s="103" t="s">
        <v>27</v>
      </c>
      <c r="Y589" s="108">
        <v>1.68</v>
      </c>
      <c r="Z589" s="109"/>
      <c r="AA589" s="554">
        <f>IF(W589&lt;&gt;"",VLOOKUP(W589,'DON GIA'!$A$1:$D$346,4,0),"")</f>
        <v>1398600</v>
      </c>
      <c r="AB589" s="554">
        <f t="shared" si="253"/>
        <v>2349648</v>
      </c>
      <c r="AC589" s="71"/>
      <c r="AD589" s="71"/>
      <c r="AE589" s="71"/>
      <c r="AF589" s="71"/>
      <c r="AG589" s="71"/>
      <c r="AH589" s="103"/>
      <c r="AI589" s="71"/>
      <c r="AJ589" s="103"/>
      <c r="AK589" s="103"/>
      <c r="AL589" s="554" t="str">
        <f>IF(AI589&lt;&gt;"",VLOOKUP(AI589,'DON GIA'!$M$1:$P$9,4,0),"")</f>
        <v/>
      </c>
      <c r="AM589" s="554" t="str">
        <f t="shared" si="254"/>
        <v/>
      </c>
      <c r="AN589" s="71"/>
      <c r="AO589" s="103"/>
      <c r="AP589" s="602" t="str">
        <f t="shared" si="249"/>
        <v/>
      </c>
      <c r="AQ589" s="107"/>
      <c r="AR589" s="107"/>
      <c r="AS589" s="593"/>
    </row>
    <row r="590" spans="1:45" outlineLevel="2">
      <c r="A590" s="72">
        <f t="shared" si="255"/>
        <v>43</v>
      </c>
      <c r="B590" s="552" t="str">
        <f>IF(C590&lt;&gt;"",COUNTA($C$9:C590),"")</f>
        <v/>
      </c>
      <c r="C590" s="552"/>
      <c r="D590" s="71"/>
      <c r="E590" s="103"/>
      <c r="F590" s="103"/>
      <c r="G590" s="103"/>
      <c r="H590" s="103"/>
      <c r="I590" s="103"/>
      <c r="J590" s="103"/>
      <c r="K590" s="107"/>
      <c r="L590" s="105" t="s">
        <v>35</v>
      </c>
      <c r="M590" s="554" t="str">
        <f>IF(K590&lt;&gt;"",VLOOKUP(K590,'DON GIA'!$S$1:$U$19,3,0),"")</f>
        <v/>
      </c>
      <c r="N590" s="554" t="str">
        <f>IF(K590&lt;&gt;"",VLOOKUP(K590,'DON GIA'!$S$1:$V$19,4,0),"")</f>
        <v/>
      </c>
      <c r="O590" s="554" t="str">
        <f t="shared" si="250"/>
        <v/>
      </c>
      <c r="P590" s="554" t="str">
        <f t="shared" si="251"/>
        <v/>
      </c>
      <c r="Q590" s="71" t="s">
        <v>35</v>
      </c>
      <c r="R590" s="103"/>
      <c r="S590" s="103"/>
      <c r="T590" s="554" t="str">
        <f>IF(Q590&lt;&gt;"",VLOOKUP(Q590,'DON GIA'!$H$1:$K$103,4,0),"")</f>
        <v/>
      </c>
      <c r="U590" s="554" t="str">
        <f t="shared" si="252"/>
        <v/>
      </c>
      <c r="V590" s="554"/>
      <c r="W590" s="107" t="s">
        <v>1008</v>
      </c>
      <c r="X590" s="103" t="s">
        <v>27</v>
      </c>
      <c r="Y590" s="108">
        <f>4.03+3.24</f>
        <v>7.2700000000000005</v>
      </c>
      <c r="Z590" s="109"/>
      <c r="AA590" s="554">
        <f>IF(W590&lt;&gt;"",VLOOKUP(W590,'DON GIA'!$A$1:$D$346,4,0),"")</f>
        <v>264499</v>
      </c>
      <c r="AB590" s="554">
        <f t="shared" si="253"/>
        <v>1922907.7300000002</v>
      </c>
      <c r="AC590" s="71"/>
      <c r="AD590" s="71"/>
      <c r="AE590" s="71"/>
      <c r="AF590" s="71"/>
      <c r="AG590" s="71"/>
      <c r="AH590" s="103"/>
      <c r="AI590" s="71"/>
      <c r="AJ590" s="103"/>
      <c r="AK590" s="103"/>
      <c r="AL590" s="554" t="str">
        <f>IF(AI590&lt;&gt;"",VLOOKUP(AI590,'DON GIA'!$M$1:$P$9,4,0),"")</f>
        <v/>
      </c>
      <c r="AM590" s="554" t="str">
        <f t="shared" si="254"/>
        <v/>
      </c>
      <c r="AN590" s="71"/>
      <c r="AO590" s="103"/>
      <c r="AP590" s="602" t="str">
        <f t="shared" si="249"/>
        <v/>
      </c>
      <c r="AQ590" s="107"/>
      <c r="AR590" s="107"/>
      <c r="AS590" s="593"/>
    </row>
    <row r="591" spans="1:45" ht="37.5" outlineLevel="2">
      <c r="A591" s="72">
        <f t="shared" si="255"/>
        <v>43</v>
      </c>
      <c r="B591" s="552" t="str">
        <f>IF(C591&lt;&gt;"",COUNTA($C$9:C591),"")</f>
        <v/>
      </c>
      <c r="C591" s="552"/>
      <c r="D591" s="71"/>
      <c r="E591" s="103"/>
      <c r="F591" s="103"/>
      <c r="G591" s="103"/>
      <c r="H591" s="103"/>
      <c r="I591" s="103"/>
      <c r="J591" s="103"/>
      <c r="K591" s="107"/>
      <c r="L591" s="105" t="s">
        <v>35</v>
      </c>
      <c r="M591" s="554" t="str">
        <f>IF(K591&lt;&gt;"",VLOOKUP(K591,'DON GIA'!$S$1:$U$19,3,0),"")</f>
        <v/>
      </c>
      <c r="N591" s="554" t="str">
        <f>IF(K591&lt;&gt;"",VLOOKUP(K591,'DON GIA'!$S$1:$V$19,4,0),"")</f>
        <v/>
      </c>
      <c r="O591" s="554" t="str">
        <f t="shared" si="250"/>
        <v/>
      </c>
      <c r="P591" s="554" t="str">
        <f t="shared" si="251"/>
        <v/>
      </c>
      <c r="Q591" s="71" t="s">
        <v>35</v>
      </c>
      <c r="R591" s="103"/>
      <c r="S591" s="103"/>
      <c r="T591" s="554" t="str">
        <f>IF(Q591&lt;&gt;"",VLOOKUP(Q591,'DON GIA'!$H$1:$K$103,4,0),"")</f>
        <v/>
      </c>
      <c r="U591" s="554" t="str">
        <f t="shared" si="252"/>
        <v/>
      </c>
      <c r="V591" s="554"/>
      <c r="W591" s="107" t="s">
        <v>1055</v>
      </c>
      <c r="X591" s="103" t="s">
        <v>27</v>
      </c>
      <c r="Y591" s="108">
        <v>12.8</v>
      </c>
      <c r="Z591" s="109"/>
      <c r="AA591" s="554">
        <f>IF(W591&lt;&gt;"",VLOOKUP(W591,'DON GIA'!$A$1:$D$346,4,0),"")</f>
        <v>138443</v>
      </c>
      <c r="AB591" s="554">
        <f t="shared" si="253"/>
        <v>1772070.4000000001</v>
      </c>
      <c r="AC591" s="71"/>
      <c r="AD591" s="71"/>
      <c r="AE591" s="71"/>
      <c r="AF591" s="71"/>
      <c r="AG591" s="71"/>
      <c r="AH591" s="103"/>
      <c r="AI591" s="71"/>
      <c r="AJ591" s="103"/>
      <c r="AK591" s="103"/>
      <c r="AL591" s="554" t="str">
        <f>IF(AI591&lt;&gt;"",VLOOKUP(AI591,'DON GIA'!$M$1:$P$9,4,0),"")</f>
        <v/>
      </c>
      <c r="AM591" s="554" t="str">
        <f t="shared" si="254"/>
        <v/>
      </c>
      <c r="AN591" s="71"/>
      <c r="AO591" s="103"/>
      <c r="AP591" s="602" t="str">
        <f t="shared" si="249"/>
        <v/>
      </c>
      <c r="AQ591" s="107"/>
      <c r="AR591" s="107"/>
      <c r="AS591" s="593"/>
    </row>
    <row r="592" spans="1:45" ht="37.5" outlineLevel="2">
      <c r="A592" s="72">
        <f t="shared" si="255"/>
        <v>43</v>
      </c>
      <c r="B592" s="552" t="str">
        <f>IF(C592&lt;&gt;"",COUNTA($C$9:C592),"")</f>
        <v/>
      </c>
      <c r="C592" s="552"/>
      <c r="D592" s="71"/>
      <c r="E592" s="103"/>
      <c r="F592" s="103"/>
      <c r="G592" s="103"/>
      <c r="H592" s="103"/>
      <c r="I592" s="103"/>
      <c r="J592" s="103"/>
      <c r="K592" s="107"/>
      <c r="L592" s="105" t="s">
        <v>35</v>
      </c>
      <c r="M592" s="554" t="str">
        <f>IF(K592&lt;&gt;"",VLOOKUP(K592,'DON GIA'!$S$1:$U$19,3,0),"")</f>
        <v/>
      </c>
      <c r="N592" s="554" t="str">
        <f>IF(K592&lt;&gt;"",VLOOKUP(K592,'DON GIA'!$S$1:$V$19,4,0),"")</f>
        <v/>
      </c>
      <c r="O592" s="554" t="str">
        <f t="shared" si="250"/>
        <v/>
      </c>
      <c r="P592" s="554" t="str">
        <f t="shared" si="251"/>
        <v/>
      </c>
      <c r="Q592" s="71" t="s">
        <v>35</v>
      </c>
      <c r="R592" s="103"/>
      <c r="S592" s="103"/>
      <c r="T592" s="554" t="str">
        <f>IF(Q592&lt;&gt;"",VLOOKUP(Q592,'DON GIA'!$H$1:$K$103,4,0),"")</f>
        <v/>
      </c>
      <c r="U592" s="554" t="str">
        <f t="shared" si="252"/>
        <v/>
      </c>
      <c r="V592" s="554"/>
      <c r="W592" s="107" t="s">
        <v>1056</v>
      </c>
      <c r="X592" s="103" t="s">
        <v>27</v>
      </c>
      <c r="Y592" s="108">
        <f>41.65+1+3.3+4.03</f>
        <v>49.98</v>
      </c>
      <c r="Z592" s="109"/>
      <c r="AA592" s="554">
        <f>IF(W592&lt;&gt;"",VLOOKUP(W592,'DON GIA'!$A$1:$D$346,4,0),"")</f>
        <v>264678</v>
      </c>
      <c r="AB592" s="554">
        <f t="shared" si="253"/>
        <v>13228606.439999999</v>
      </c>
      <c r="AC592" s="71"/>
      <c r="AD592" s="71"/>
      <c r="AE592" s="71"/>
      <c r="AF592" s="71"/>
      <c r="AG592" s="71"/>
      <c r="AH592" s="103"/>
      <c r="AI592" s="71"/>
      <c r="AJ592" s="103"/>
      <c r="AK592" s="103"/>
      <c r="AL592" s="554" t="str">
        <f>IF(AI592&lt;&gt;"",VLOOKUP(AI592,'DON GIA'!$M$1:$P$9,4,0),"")</f>
        <v/>
      </c>
      <c r="AM592" s="554" t="str">
        <f t="shared" si="254"/>
        <v/>
      </c>
      <c r="AN592" s="71"/>
      <c r="AO592" s="103"/>
      <c r="AP592" s="602" t="str">
        <f t="shared" si="249"/>
        <v/>
      </c>
      <c r="AQ592" s="107"/>
      <c r="AR592" s="107"/>
      <c r="AS592" s="593"/>
    </row>
    <row r="593" spans="1:45" outlineLevel="2">
      <c r="A593" s="72">
        <f t="shared" si="255"/>
        <v>43</v>
      </c>
      <c r="B593" s="552" t="str">
        <f>IF(C593&lt;&gt;"",COUNTA($C$9:C593),"")</f>
        <v/>
      </c>
      <c r="C593" s="552"/>
      <c r="D593" s="71"/>
      <c r="E593" s="103"/>
      <c r="F593" s="103"/>
      <c r="G593" s="103"/>
      <c r="H593" s="103"/>
      <c r="I593" s="103"/>
      <c r="J593" s="103"/>
      <c r="K593" s="107"/>
      <c r="L593" s="105" t="s">
        <v>35</v>
      </c>
      <c r="M593" s="554" t="str">
        <f>IF(K593&lt;&gt;"",VLOOKUP(K593,'DON GIA'!$S$1:$U$19,3,0),"")</f>
        <v/>
      </c>
      <c r="N593" s="554" t="str">
        <f>IF(K593&lt;&gt;"",VLOOKUP(K593,'DON GIA'!$S$1:$V$19,4,0),"")</f>
        <v/>
      </c>
      <c r="O593" s="554" t="str">
        <f t="shared" si="250"/>
        <v/>
      </c>
      <c r="P593" s="554" t="str">
        <f t="shared" si="251"/>
        <v/>
      </c>
      <c r="Q593" s="71" t="s">
        <v>35</v>
      </c>
      <c r="R593" s="103"/>
      <c r="S593" s="103"/>
      <c r="T593" s="554" t="str">
        <f>IF(Q593&lt;&gt;"",VLOOKUP(Q593,'DON GIA'!$H$1:$K$103,4,0),"")</f>
        <v/>
      </c>
      <c r="U593" s="554" t="str">
        <f t="shared" si="252"/>
        <v/>
      </c>
      <c r="V593" s="554"/>
      <c r="W593" s="102"/>
      <c r="X593" s="102"/>
      <c r="Y593" s="598"/>
      <c r="Z593" s="109"/>
      <c r="AA593" s="554" t="str">
        <f>IF(W593&lt;&gt;"",VLOOKUP(W593,'DON GIA'!$A$1:$D$346,4,0),"")</f>
        <v/>
      </c>
      <c r="AB593" s="554" t="str">
        <f t="shared" si="253"/>
        <v/>
      </c>
      <c r="AC593" s="71"/>
      <c r="AD593" s="71"/>
      <c r="AE593" s="71"/>
      <c r="AF593" s="71"/>
      <c r="AG593" s="71"/>
      <c r="AH593" s="103"/>
      <c r="AI593" s="71"/>
      <c r="AJ593" s="103"/>
      <c r="AK593" s="103"/>
      <c r="AL593" s="554" t="str">
        <f>IF(AI593&lt;&gt;"",VLOOKUP(AI593,'DON GIA'!$M$1:$P$9,4,0),"")</f>
        <v/>
      </c>
      <c r="AM593" s="554" t="str">
        <f t="shared" si="254"/>
        <v/>
      </c>
      <c r="AN593" s="71"/>
      <c r="AO593" s="103"/>
      <c r="AP593" s="602" t="str">
        <f t="shared" si="249"/>
        <v/>
      </c>
      <c r="AQ593" s="107"/>
      <c r="AR593" s="107"/>
      <c r="AS593" s="593"/>
    </row>
    <row r="594" spans="1:45" outlineLevel="2">
      <c r="A594" s="72">
        <f t="shared" si="255"/>
        <v>43</v>
      </c>
      <c r="B594" s="552" t="str">
        <f>IF(C594&lt;&gt;"",COUNTA($C$9:C594),"")</f>
        <v/>
      </c>
      <c r="C594" s="552"/>
      <c r="D594" s="71"/>
      <c r="E594" s="103"/>
      <c r="F594" s="103"/>
      <c r="G594" s="103"/>
      <c r="H594" s="103"/>
      <c r="I594" s="103"/>
      <c r="J594" s="103"/>
      <c r="K594" s="107"/>
      <c r="L594" s="105" t="s">
        <v>35</v>
      </c>
      <c r="M594" s="554" t="str">
        <f>IF(K594&lt;&gt;"",VLOOKUP(K594,'DON GIA'!$S$1:$U$19,3,0),"")</f>
        <v/>
      </c>
      <c r="N594" s="554" t="str">
        <f>IF(K594&lt;&gt;"",VLOOKUP(K594,'DON GIA'!$S$1:$V$19,4,0),"")</f>
        <v/>
      </c>
      <c r="O594" s="554" t="str">
        <f t="shared" si="250"/>
        <v/>
      </c>
      <c r="P594" s="554" t="str">
        <f t="shared" si="251"/>
        <v/>
      </c>
      <c r="Q594" s="122" t="s">
        <v>35</v>
      </c>
      <c r="R594" s="103"/>
      <c r="S594" s="103"/>
      <c r="T594" s="554" t="str">
        <f>IF(Q594&lt;&gt;"",VLOOKUP(Q594,'DON GIA'!$H$1:$K$103,4,0),"")</f>
        <v/>
      </c>
      <c r="U594" s="554" t="str">
        <f t="shared" si="252"/>
        <v/>
      </c>
      <c r="V594" s="554"/>
      <c r="W594" s="102"/>
      <c r="X594" s="102"/>
      <c r="Y594" s="598"/>
      <c r="Z594" s="109"/>
      <c r="AA594" s="554" t="str">
        <f>IF(W594&lt;&gt;"",VLOOKUP(W594,'DON GIA'!$A$1:$D$346,4,0),"")</f>
        <v/>
      </c>
      <c r="AB594" s="554" t="str">
        <f t="shared" si="253"/>
        <v/>
      </c>
      <c r="AC594" s="71"/>
      <c r="AD594" s="71"/>
      <c r="AE594" s="71"/>
      <c r="AF594" s="71"/>
      <c r="AG594" s="71"/>
      <c r="AH594" s="103"/>
      <c r="AI594" s="71"/>
      <c r="AJ594" s="103"/>
      <c r="AK594" s="103"/>
      <c r="AL594" s="554" t="str">
        <f>IF(AI594&lt;&gt;"",VLOOKUP(AI594,'DON GIA'!$M$1:$P$9,4,0),"")</f>
        <v/>
      </c>
      <c r="AM594" s="554" t="str">
        <f t="shared" si="254"/>
        <v/>
      </c>
      <c r="AN594" s="71"/>
      <c r="AO594" s="103"/>
      <c r="AP594" s="602" t="str">
        <f t="shared" si="249"/>
        <v/>
      </c>
      <c r="AQ594" s="107"/>
      <c r="AR594" s="107"/>
      <c r="AS594" s="593"/>
    </row>
    <row r="595" spans="1:45" outlineLevel="2">
      <c r="A595" s="72">
        <f t="shared" si="255"/>
        <v>43</v>
      </c>
      <c r="B595" s="552" t="str">
        <f>IF(C595&lt;&gt;"",COUNTA($C$9:C595),"")</f>
        <v/>
      </c>
      <c r="C595" s="552"/>
      <c r="D595" s="71"/>
      <c r="E595" s="103"/>
      <c r="F595" s="103"/>
      <c r="G595" s="103"/>
      <c r="H595" s="103"/>
      <c r="I595" s="103"/>
      <c r="J595" s="103"/>
      <c r="K595" s="107"/>
      <c r="L595" s="105" t="s">
        <v>35</v>
      </c>
      <c r="M595" s="554" t="str">
        <f>IF(K595&lt;&gt;"",VLOOKUP(K595,'DON GIA'!$S$1:$U$19,3,0),"")</f>
        <v/>
      </c>
      <c r="N595" s="554" t="str">
        <f>IF(K595&lt;&gt;"",VLOOKUP(K595,'DON GIA'!$S$1:$V$19,4,0),"")</f>
        <v/>
      </c>
      <c r="O595" s="554" t="str">
        <f t="shared" si="250"/>
        <v/>
      </c>
      <c r="P595" s="554" t="str">
        <f t="shared" si="251"/>
        <v/>
      </c>
      <c r="Q595" s="71" t="s">
        <v>35</v>
      </c>
      <c r="R595" s="103"/>
      <c r="S595" s="103"/>
      <c r="T595" s="554" t="str">
        <f>IF(Q595&lt;&gt;"",VLOOKUP(Q595,'DON GIA'!$H$1:$K$103,4,0),"")</f>
        <v/>
      </c>
      <c r="U595" s="554" t="str">
        <f t="shared" si="252"/>
        <v/>
      </c>
      <c r="V595" s="554"/>
      <c r="W595" s="102"/>
      <c r="X595" s="102"/>
      <c r="Y595" s="598"/>
      <c r="Z595" s="109"/>
      <c r="AA595" s="554" t="str">
        <f>IF(W595&lt;&gt;"",VLOOKUP(W595,'DON GIA'!$A$1:$D$346,4,0),"")</f>
        <v/>
      </c>
      <c r="AB595" s="554" t="str">
        <f t="shared" si="253"/>
        <v/>
      </c>
      <c r="AC595" s="71"/>
      <c r="AD595" s="71"/>
      <c r="AE595" s="71"/>
      <c r="AF595" s="71"/>
      <c r="AG595" s="71"/>
      <c r="AH595" s="103"/>
      <c r="AI595" s="71"/>
      <c r="AJ595" s="103"/>
      <c r="AK595" s="103"/>
      <c r="AL595" s="554" t="str">
        <f>IF(AI595&lt;&gt;"",VLOOKUP(AI595,'DON GIA'!$M$1:$P$9,4,0),"")</f>
        <v/>
      </c>
      <c r="AM595" s="554" t="str">
        <f t="shared" si="254"/>
        <v/>
      </c>
      <c r="AN595" s="71"/>
      <c r="AO595" s="103"/>
      <c r="AP595" s="602" t="str">
        <f t="shared" si="249"/>
        <v/>
      </c>
      <c r="AQ595" s="107"/>
      <c r="AR595" s="107"/>
      <c r="AS595" s="593"/>
    </row>
    <row r="596" spans="1:45" outlineLevel="2">
      <c r="A596" s="72">
        <f t="shared" si="255"/>
        <v>43</v>
      </c>
      <c r="B596" s="552" t="str">
        <f>IF(C596&lt;&gt;"",COUNTA($C$9:C596),"")</f>
        <v/>
      </c>
      <c r="C596" s="552"/>
      <c r="D596" s="71"/>
      <c r="E596" s="103"/>
      <c r="F596" s="103"/>
      <c r="G596" s="103"/>
      <c r="H596" s="103"/>
      <c r="I596" s="103"/>
      <c r="J596" s="103"/>
      <c r="K596" s="107"/>
      <c r="L596" s="105" t="s">
        <v>35</v>
      </c>
      <c r="M596" s="554" t="str">
        <f>IF(K596&lt;&gt;"",VLOOKUP(K596,'DON GIA'!$S$1:$U$19,3,0),"")</f>
        <v/>
      </c>
      <c r="N596" s="554" t="str">
        <f>IF(K596&lt;&gt;"",VLOOKUP(K596,'DON GIA'!$S$1:$V$19,4,0),"")</f>
        <v/>
      </c>
      <c r="O596" s="554" t="str">
        <f t="shared" si="250"/>
        <v/>
      </c>
      <c r="P596" s="554" t="str">
        <f t="shared" si="251"/>
        <v/>
      </c>
      <c r="Q596" s="71" t="s">
        <v>35</v>
      </c>
      <c r="R596" s="103"/>
      <c r="S596" s="103"/>
      <c r="T596" s="554" t="str">
        <f>IF(Q596&lt;&gt;"",VLOOKUP(Q596,'DON GIA'!$H$1:$K$103,4,0),"")</f>
        <v/>
      </c>
      <c r="U596" s="554" t="str">
        <f t="shared" si="252"/>
        <v/>
      </c>
      <c r="V596" s="554"/>
      <c r="W596" s="107"/>
      <c r="X596" s="103"/>
      <c r="Y596" s="108"/>
      <c r="Z596" s="109"/>
      <c r="AA596" s="554" t="str">
        <f>IF(W596&lt;&gt;"",VLOOKUP(W596,'DON GIA'!$A$1:$D$346,4,0),"")</f>
        <v/>
      </c>
      <c r="AB596" s="554" t="str">
        <f t="shared" si="253"/>
        <v/>
      </c>
      <c r="AC596" s="71"/>
      <c r="AD596" s="71"/>
      <c r="AE596" s="71"/>
      <c r="AF596" s="71"/>
      <c r="AG596" s="71"/>
      <c r="AH596" s="103"/>
      <c r="AI596" s="71"/>
      <c r="AJ596" s="103"/>
      <c r="AK596" s="103"/>
      <c r="AL596" s="554" t="str">
        <f>IF(AI596&lt;&gt;"",VLOOKUP(AI596,'DON GIA'!$M$1:$P$9,4,0),"")</f>
        <v/>
      </c>
      <c r="AM596" s="554" t="str">
        <f t="shared" si="254"/>
        <v/>
      </c>
      <c r="AN596" s="71"/>
      <c r="AO596" s="103"/>
      <c r="AP596" s="602" t="str">
        <f t="shared" si="249"/>
        <v/>
      </c>
      <c r="AQ596" s="107"/>
      <c r="AR596" s="107"/>
      <c r="AS596" s="593"/>
    </row>
    <row r="597" spans="1:45" outlineLevel="1">
      <c r="A597" s="84" t="s">
        <v>2116</v>
      </c>
      <c r="B597" s="552"/>
      <c r="C597" s="552"/>
      <c r="D597" s="61"/>
      <c r="E597" s="162"/>
      <c r="F597" s="103"/>
      <c r="G597" s="162"/>
      <c r="H597" s="162"/>
      <c r="I597" s="162"/>
      <c r="J597" s="162"/>
      <c r="K597" s="129"/>
      <c r="L597" s="167">
        <f>SUBTOTAL(9,L598:L624)</f>
        <v>0</v>
      </c>
      <c r="M597" s="553"/>
      <c r="N597" s="553"/>
      <c r="O597" s="553">
        <f>SUBTOTAL(9,O598:O624)</f>
        <v>0</v>
      </c>
      <c r="P597" s="553">
        <f>SUBTOTAL(9,P598:P624)</f>
        <v>0</v>
      </c>
      <c r="Q597" s="61"/>
      <c r="R597" s="162"/>
      <c r="S597" s="162">
        <f>SUBTOTAL(9,S598:S624)</f>
        <v>53</v>
      </c>
      <c r="T597" s="553"/>
      <c r="U597" s="553">
        <f>SUBTOTAL(9,U598:U624)</f>
        <v>25420000</v>
      </c>
      <c r="V597" s="553"/>
      <c r="W597" s="129"/>
      <c r="X597" s="162"/>
      <c r="Y597" s="169">
        <f>SUBTOTAL(9,Y598:Y624)</f>
        <v>233.14</v>
      </c>
      <c r="Z597" s="170">
        <f>SUBTOTAL(9,Z598:Z624)</f>
        <v>0</v>
      </c>
      <c r="AA597" s="553"/>
      <c r="AB597" s="553">
        <f>SUBTOTAL(9,AB598:AB624)</f>
        <v>224300956.83999997</v>
      </c>
      <c r="AC597" s="71"/>
      <c r="AD597" s="71"/>
      <c r="AE597" s="71"/>
      <c r="AF597" s="71"/>
      <c r="AG597" s="71"/>
      <c r="AH597" s="103"/>
      <c r="AI597" s="61"/>
      <c r="AJ597" s="162"/>
      <c r="AK597" s="162">
        <f>SUBTOTAL(9,AK598:AK624)</f>
        <v>0</v>
      </c>
      <c r="AL597" s="553"/>
      <c r="AM597" s="553">
        <f>SUBTOTAL(9,AM598:AM624)</f>
        <v>0</v>
      </c>
      <c r="AN597" s="61"/>
      <c r="AO597" s="162">
        <f>SUBTOTAL(9,AO598:AO624)</f>
        <v>0</v>
      </c>
      <c r="AP597" s="602">
        <f t="shared" si="249"/>
        <v>249720956.83999997</v>
      </c>
      <c r="AQ597" s="59"/>
      <c r="AR597" s="59"/>
      <c r="AS597" s="629"/>
    </row>
    <row r="598" spans="1:45" ht="56.25" outlineLevel="2">
      <c r="A598" s="72">
        <f>IF(B598&lt;&gt;"",B598,A596)</f>
        <v>44</v>
      </c>
      <c r="B598" s="552">
        <f>IF(C598&lt;&gt;"",COUNTA($C$9:C598),"")</f>
        <v>44</v>
      </c>
      <c r="C598" s="552">
        <v>403</v>
      </c>
      <c r="D598" s="61" t="s">
        <v>118</v>
      </c>
      <c r="E598" s="103">
        <v>1</v>
      </c>
      <c r="F598" s="103"/>
      <c r="G598" s="103"/>
      <c r="H598" s="103"/>
      <c r="I598" s="103"/>
      <c r="J598" s="103"/>
      <c r="K598" s="107"/>
      <c r="L598" s="105" t="s">
        <v>35</v>
      </c>
      <c r="M598" s="554" t="str">
        <f>IF(K598&lt;&gt;"",VLOOKUP(K598,'DON GIA'!$S$1:$U$19,3,0),"")</f>
        <v/>
      </c>
      <c r="N598" s="554" t="str">
        <f>IF(K598&lt;&gt;"",VLOOKUP(K598,'DON GIA'!$S$1:$V$19,4,0),"")</f>
        <v/>
      </c>
      <c r="O598" s="554" t="str">
        <f t="shared" ref="O598:O624" si="256">IF(K598&lt;&gt;"",L598*M598,"")</f>
        <v/>
      </c>
      <c r="P598" s="554" t="str">
        <f t="shared" ref="P598:P624" si="257">IF(K598&lt;&gt;"",L598*N598,"")</f>
        <v/>
      </c>
      <c r="Q598" s="71" t="s">
        <v>60</v>
      </c>
      <c r="R598" s="103" t="s">
        <v>44</v>
      </c>
      <c r="S598" s="103">
        <v>1</v>
      </c>
      <c r="T598" s="554">
        <f>IF(Q598&lt;&gt;"",VLOOKUP(Q598,'DON GIA'!$H$1:$K$103,4,0),"")</f>
        <v>3064000</v>
      </c>
      <c r="U598" s="554">
        <f t="shared" ref="U598:U624" si="258">IF(Q598&lt;&gt;"",IF(ISNUMBER(T598),S598*T598,""),"")</f>
        <v>3064000</v>
      </c>
      <c r="V598" s="554" t="s">
        <v>2164</v>
      </c>
      <c r="W598" s="107" t="s">
        <v>1057</v>
      </c>
      <c r="X598" s="103" t="s">
        <v>27</v>
      </c>
      <c r="Y598" s="108">
        <v>27.86</v>
      </c>
      <c r="Z598" s="109"/>
      <c r="AA598" s="554">
        <f>IF(W598&lt;&gt;"",VLOOKUP(W598,'DON GIA'!$A$1:$D$346,4,0),"")</f>
        <v>1229116</v>
      </c>
      <c r="AB598" s="554">
        <f t="shared" ref="AB598:AB624" si="259">IF(W598&lt;&gt;"",IF(ISNUMBER(AA598),Y598*AA598,""),"")</f>
        <v>34243171.759999998</v>
      </c>
      <c r="AC598" s="71"/>
      <c r="AD598" s="71"/>
      <c r="AE598" s="71"/>
      <c r="AF598" s="71"/>
      <c r="AG598" s="71"/>
      <c r="AH598" s="103"/>
      <c r="AI598" s="71"/>
      <c r="AJ598" s="103"/>
      <c r="AK598" s="103"/>
      <c r="AL598" s="554" t="str">
        <f>IF(AI598&lt;&gt;"",VLOOKUP(AI598,'DON GIA'!$M$1:$P$9,4,0),"")</f>
        <v/>
      </c>
      <c r="AM598" s="554" t="str">
        <f t="shared" ref="AM598:AM624" si="260">IF(AI598&lt;&gt;"",AK598*AL598,"")</f>
        <v/>
      </c>
      <c r="AN598" s="71"/>
      <c r="AO598" s="103"/>
      <c r="AP598" s="602" t="str">
        <f t="shared" si="249"/>
        <v/>
      </c>
      <c r="AQ598" s="59" t="s">
        <v>423</v>
      </c>
      <c r="AR598" s="59" t="s">
        <v>1912</v>
      </c>
      <c r="AS598" s="629"/>
    </row>
    <row r="599" spans="1:45" ht="75" outlineLevel="2">
      <c r="A599" s="72">
        <f t="shared" ref="A599:A624" si="261">IF(B599&lt;&gt;"",B599,A598)</f>
        <v>44</v>
      </c>
      <c r="B599" s="552" t="str">
        <f>IF(C599&lt;&gt;"",COUNTA($C$9:C599),"")</f>
        <v/>
      </c>
      <c r="C599" s="552"/>
      <c r="D599" s="71" t="s">
        <v>119</v>
      </c>
      <c r="E599" s="103"/>
      <c r="F599" s="103"/>
      <c r="G599" s="103"/>
      <c r="H599" s="103"/>
      <c r="I599" s="103"/>
      <c r="J599" s="103"/>
      <c r="K599" s="107"/>
      <c r="L599" s="105" t="s">
        <v>35</v>
      </c>
      <c r="M599" s="554" t="str">
        <f>IF(K599&lt;&gt;"",VLOOKUP(K599,'DON GIA'!$S$1:$U$19,3,0),"")</f>
        <v/>
      </c>
      <c r="N599" s="554" t="str">
        <f>IF(K599&lt;&gt;"",VLOOKUP(K599,'DON GIA'!$S$1:$V$19,4,0),"")</f>
        <v/>
      </c>
      <c r="O599" s="554" t="str">
        <f t="shared" si="256"/>
        <v/>
      </c>
      <c r="P599" s="554" t="str">
        <f t="shared" si="257"/>
        <v/>
      </c>
      <c r="Q599" s="71" t="s">
        <v>47</v>
      </c>
      <c r="R599" s="103" t="s">
        <v>44</v>
      </c>
      <c r="S599" s="103">
        <v>5</v>
      </c>
      <c r="T599" s="554">
        <f>IF(Q599&lt;&gt;"",VLOOKUP(Q599,'DON GIA'!$H$1:$K$103,4,0),"")</f>
        <v>1035000</v>
      </c>
      <c r="U599" s="554">
        <f t="shared" si="258"/>
        <v>5175000</v>
      </c>
      <c r="V599" s="554"/>
      <c r="W599" s="107" t="s">
        <v>1058</v>
      </c>
      <c r="X599" s="103" t="s">
        <v>27</v>
      </c>
      <c r="Y599" s="108">
        <v>32.340000000000003</v>
      </c>
      <c r="Z599" s="109"/>
      <c r="AA599" s="554">
        <f>IF(W599&lt;&gt;"",VLOOKUP(W599,'DON GIA'!$A$1:$D$346,4,0),"")</f>
        <v>854777</v>
      </c>
      <c r="AB599" s="554">
        <f t="shared" si="259"/>
        <v>27643488.180000003</v>
      </c>
      <c r="AC599" s="71"/>
      <c r="AD599" s="71"/>
      <c r="AE599" s="71"/>
      <c r="AF599" s="71"/>
      <c r="AG599" s="71"/>
      <c r="AH599" s="103"/>
      <c r="AI599" s="71"/>
      <c r="AJ599" s="103"/>
      <c r="AK599" s="103"/>
      <c r="AL599" s="554" t="str">
        <f>IF(AI599&lt;&gt;"",VLOOKUP(AI599,'DON GIA'!$M$1:$P$9,4,0),"")</f>
        <v/>
      </c>
      <c r="AM599" s="554" t="str">
        <f t="shared" si="260"/>
        <v/>
      </c>
      <c r="AN599" s="71"/>
      <c r="AO599" s="103"/>
      <c r="AP599" s="602" t="str">
        <f t="shared" si="249"/>
        <v/>
      </c>
      <c r="AQ599" s="59" t="s">
        <v>424</v>
      </c>
      <c r="AR599" s="59" t="s">
        <v>1958</v>
      </c>
      <c r="AS599" s="629"/>
    </row>
    <row r="600" spans="1:45" ht="93.75" outlineLevel="2">
      <c r="A600" s="72">
        <f t="shared" si="261"/>
        <v>44</v>
      </c>
      <c r="B600" s="552" t="str">
        <f>IF(C600&lt;&gt;"",COUNTA($C$9:C600),"")</f>
        <v/>
      </c>
      <c r="C600" s="552"/>
      <c r="D600" s="71" t="s">
        <v>120</v>
      </c>
      <c r="E600" s="103"/>
      <c r="F600" s="103"/>
      <c r="G600" s="103"/>
      <c r="H600" s="103"/>
      <c r="I600" s="103"/>
      <c r="J600" s="103"/>
      <c r="K600" s="107"/>
      <c r="L600" s="105" t="s">
        <v>35</v>
      </c>
      <c r="M600" s="554" t="str">
        <f>IF(K600&lt;&gt;"",VLOOKUP(K600,'DON GIA'!$S$1:$U$19,3,0),"")</f>
        <v/>
      </c>
      <c r="N600" s="554" t="str">
        <f>IF(K600&lt;&gt;"",VLOOKUP(K600,'DON GIA'!$S$1:$V$19,4,0),"")</f>
        <v/>
      </c>
      <c r="O600" s="554" t="str">
        <f t="shared" si="256"/>
        <v/>
      </c>
      <c r="P600" s="554" t="str">
        <f t="shared" si="257"/>
        <v/>
      </c>
      <c r="Q600" s="71" t="s">
        <v>48</v>
      </c>
      <c r="R600" s="103" t="s">
        <v>44</v>
      </c>
      <c r="S600" s="103">
        <v>1</v>
      </c>
      <c r="T600" s="554">
        <f>IF(Q600&lt;&gt;"",VLOOKUP(Q600,'DON GIA'!$H$1:$K$103,4,0),"")</f>
        <v>1708000</v>
      </c>
      <c r="U600" s="554">
        <f t="shared" si="258"/>
        <v>1708000</v>
      </c>
      <c r="V600" s="554"/>
      <c r="W600" s="107" t="s">
        <v>1059</v>
      </c>
      <c r="X600" s="103" t="s">
        <v>27</v>
      </c>
      <c r="Y600" s="108">
        <v>3.78</v>
      </c>
      <c r="Z600" s="109"/>
      <c r="AA600" s="554">
        <f>IF(W600&lt;&gt;"",VLOOKUP(W600,'DON GIA'!$A$1:$D$346,4,0),"")</f>
        <v>9667459</v>
      </c>
      <c r="AB600" s="554">
        <f t="shared" si="259"/>
        <v>36542995.019999996</v>
      </c>
      <c r="AC600" s="71"/>
      <c r="AD600" s="71"/>
      <c r="AE600" s="71"/>
      <c r="AF600" s="71"/>
      <c r="AG600" s="71"/>
      <c r="AH600" s="103"/>
      <c r="AI600" s="71"/>
      <c r="AJ600" s="103"/>
      <c r="AK600" s="103"/>
      <c r="AL600" s="554" t="str">
        <f>IF(AI600&lt;&gt;"",VLOOKUP(AI600,'DON GIA'!$M$1:$P$9,4,0),"")</f>
        <v/>
      </c>
      <c r="AM600" s="554" t="str">
        <f t="shared" si="260"/>
        <v/>
      </c>
      <c r="AN600" s="71"/>
      <c r="AO600" s="103"/>
      <c r="AP600" s="602" t="str">
        <f t="shared" si="249"/>
        <v/>
      </c>
      <c r="AQ600" s="59" t="s">
        <v>425</v>
      </c>
      <c r="AR600" s="59" t="s">
        <v>1959</v>
      </c>
      <c r="AS600" s="629"/>
    </row>
    <row r="601" spans="1:45" ht="75" outlineLevel="2">
      <c r="A601" s="72">
        <f t="shared" si="261"/>
        <v>44</v>
      </c>
      <c r="B601" s="552" t="str">
        <f>IF(C601&lt;&gt;"",COUNTA($C$9:C601),"")</f>
        <v/>
      </c>
      <c r="C601" s="552"/>
      <c r="D601" s="71"/>
      <c r="E601" s="103"/>
      <c r="F601" s="103"/>
      <c r="G601" s="103"/>
      <c r="H601" s="103"/>
      <c r="I601" s="103"/>
      <c r="J601" s="103"/>
      <c r="K601" s="107"/>
      <c r="L601" s="105" t="s">
        <v>35</v>
      </c>
      <c r="M601" s="554" t="str">
        <f>IF(K601&lt;&gt;"",VLOOKUP(K601,'DON GIA'!$S$1:$U$19,3,0),"")</f>
        <v/>
      </c>
      <c r="N601" s="554" t="str">
        <f>IF(K601&lt;&gt;"",VLOOKUP(K601,'DON GIA'!$S$1:$V$19,4,0),"")</f>
        <v/>
      </c>
      <c r="O601" s="554" t="str">
        <f t="shared" si="256"/>
        <v/>
      </c>
      <c r="P601" s="554" t="str">
        <f t="shared" si="257"/>
        <v/>
      </c>
      <c r="Q601" s="71" t="s">
        <v>121</v>
      </c>
      <c r="R601" s="103" t="s">
        <v>44</v>
      </c>
      <c r="S601" s="103">
        <v>1</v>
      </c>
      <c r="T601" s="554">
        <f>IF(Q601&lt;&gt;"",VLOOKUP(Q601,'DON GIA'!$H$1:$K$103,4,0),"")</f>
        <v>70000</v>
      </c>
      <c r="U601" s="554">
        <f t="shared" si="258"/>
        <v>70000</v>
      </c>
      <c r="V601" s="554"/>
      <c r="W601" s="107" t="s">
        <v>1033</v>
      </c>
      <c r="X601" s="103" t="s">
        <v>27</v>
      </c>
      <c r="Y601" s="108">
        <v>3.24</v>
      </c>
      <c r="Z601" s="109"/>
      <c r="AA601" s="554">
        <f>IF(W601&lt;&gt;"",VLOOKUP(W601,'DON GIA'!$A$1:$D$346,4,0),"")</f>
        <v>802027</v>
      </c>
      <c r="AB601" s="554">
        <f t="shared" si="259"/>
        <v>2598567.48</v>
      </c>
      <c r="AC601" s="71"/>
      <c r="AD601" s="71"/>
      <c r="AE601" s="71"/>
      <c r="AF601" s="71"/>
      <c r="AG601" s="71"/>
      <c r="AH601" s="103"/>
      <c r="AI601" s="71"/>
      <c r="AJ601" s="103"/>
      <c r="AK601" s="103"/>
      <c r="AL601" s="554" t="str">
        <f>IF(AI601&lt;&gt;"",VLOOKUP(AI601,'DON GIA'!$M$1:$P$9,4,0),"")</f>
        <v/>
      </c>
      <c r="AM601" s="554" t="str">
        <f t="shared" si="260"/>
        <v/>
      </c>
      <c r="AN601" s="71"/>
      <c r="AO601" s="103"/>
      <c r="AP601" s="602" t="str">
        <f t="shared" si="249"/>
        <v/>
      </c>
      <c r="AQ601" s="59" t="s">
        <v>426</v>
      </c>
      <c r="AR601" s="59" t="s">
        <v>1960</v>
      </c>
      <c r="AS601" s="629"/>
    </row>
    <row r="602" spans="1:45" ht="120" outlineLevel="2">
      <c r="A602" s="72">
        <f t="shared" si="261"/>
        <v>44</v>
      </c>
      <c r="B602" s="552" t="str">
        <f>IF(C602&lt;&gt;"",COUNTA($C$9:C602),"")</f>
        <v/>
      </c>
      <c r="C602" s="552"/>
      <c r="D602" s="71"/>
      <c r="E602" s="103"/>
      <c r="F602" s="103"/>
      <c r="G602" s="103"/>
      <c r="H602" s="103"/>
      <c r="I602" s="103"/>
      <c r="J602" s="103"/>
      <c r="K602" s="107"/>
      <c r="L602" s="105" t="s">
        <v>35</v>
      </c>
      <c r="M602" s="554" t="str">
        <f>IF(K602&lt;&gt;"",VLOOKUP(K602,'DON GIA'!$S$1:$U$19,3,0),"")</f>
        <v/>
      </c>
      <c r="N602" s="554" t="str">
        <f>IF(K602&lt;&gt;"",VLOOKUP(K602,'DON GIA'!$S$1:$V$19,4,0),"")</f>
        <v/>
      </c>
      <c r="O602" s="554" t="str">
        <f t="shared" si="256"/>
        <v/>
      </c>
      <c r="P602" s="554" t="str">
        <f t="shared" si="257"/>
        <v/>
      </c>
      <c r="Q602" s="71" t="s">
        <v>83</v>
      </c>
      <c r="R602" s="103" t="s">
        <v>44</v>
      </c>
      <c r="S602" s="103">
        <v>3</v>
      </c>
      <c r="T602" s="554">
        <f>IF(Q602&lt;&gt;"",VLOOKUP(Q602,'DON GIA'!$H$1:$K$103,4,0),"")</f>
        <v>337000</v>
      </c>
      <c r="U602" s="554">
        <f t="shared" si="258"/>
        <v>1011000</v>
      </c>
      <c r="V602" s="554"/>
      <c r="W602" s="107" t="s">
        <v>1060</v>
      </c>
      <c r="X602" s="103" t="s">
        <v>27</v>
      </c>
      <c r="Y602" s="108">
        <v>31.2</v>
      </c>
      <c r="Z602" s="109"/>
      <c r="AA602" s="554">
        <f>IF(W602&lt;&gt;"",VLOOKUP(W602,'DON GIA'!$A$1:$D$346,4,0),"")</f>
        <v>1238791</v>
      </c>
      <c r="AB602" s="554">
        <f t="shared" si="259"/>
        <v>38650279.199999996</v>
      </c>
      <c r="AC602" s="71"/>
      <c r="AD602" s="71"/>
      <c r="AE602" s="71"/>
      <c r="AF602" s="71"/>
      <c r="AG602" s="71"/>
      <c r="AH602" s="103"/>
      <c r="AI602" s="71"/>
      <c r="AJ602" s="103"/>
      <c r="AK602" s="103"/>
      <c r="AL602" s="554" t="str">
        <f>IF(AI602&lt;&gt;"",VLOOKUP(AI602,'DON GIA'!$M$1:$P$9,4,0),"")</f>
        <v/>
      </c>
      <c r="AM602" s="554" t="str">
        <f t="shared" si="260"/>
        <v/>
      </c>
      <c r="AN602" s="71"/>
      <c r="AO602" s="103"/>
      <c r="AP602" s="602" t="str">
        <f t="shared" si="249"/>
        <v/>
      </c>
      <c r="AQ602" s="60" t="s">
        <v>427</v>
      </c>
      <c r="AR602" s="60"/>
      <c r="AS602" s="633"/>
    </row>
    <row r="603" spans="1:45" ht="75" outlineLevel="2">
      <c r="A603" s="72">
        <f t="shared" si="261"/>
        <v>44</v>
      </c>
      <c r="B603" s="552" t="str">
        <f>IF(C603&lt;&gt;"",COUNTA($C$9:C603),"")</f>
        <v/>
      </c>
      <c r="C603" s="552"/>
      <c r="D603" s="71"/>
      <c r="E603" s="103"/>
      <c r="F603" s="103"/>
      <c r="G603" s="103"/>
      <c r="H603" s="103"/>
      <c r="I603" s="103"/>
      <c r="J603" s="103"/>
      <c r="K603" s="107"/>
      <c r="L603" s="105" t="s">
        <v>35</v>
      </c>
      <c r="M603" s="554" t="str">
        <f>IF(K603&lt;&gt;"",VLOOKUP(K603,'DON GIA'!$S$1:$U$19,3,0),"")</f>
        <v/>
      </c>
      <c r="N603" s="554" t="str">
        <f>IF(K603&lt;&gt;"",VLOOKUP(K603,'DON GIA'!$S$1:$V$19,4,0),"")</f>
        <v/>
      </c>
      <c r="O603" s="554" t="str">
        <f t="shared" si="256"/>
        <v/>
      </c>
      <c r="P603" s="554" t="str">
        <f t="shared" si="257"/>
        <v/>
      </c>
      <c r="Q603" s="71" t="s">
        <v>51</v>
      </c>
      <c r="R603" s="103" t="s">
        <v>44</v>
      </c>
      <c r="S603" s="103">
        <v>1</v>
      </c>
      <c r="T603" s="554">
        <f>IF(Q603&lt;&gt;"",VLOOKUP(Q603,'DON GIA'!$H$1:$K$103,4,0),"")</f>
        <v>203000</v>
      </c>
      <c r="U603" s="554">
        <f t="shared" si="258"/>
        <v>203000</v>
      </c>
      <c r="V603" s="554"/>
      <c r="W603" s="107" t="s">
        <v>1061</v>
      </c>
      <c r="X603" s="103" t="s">
        <v>27</v>
      </c>
      <c r="Y603" s="108">
        <v>74.52</v>
      </c>
      <c r="Z603" s="109"/>
      <c r="AA603" s="554">
        <f>IF(W603&lt;&gt;"",VLOOKUP(W603,'DON GIA'!$A$1:$D$346,4,0),"")</f>
        <v>921895</v>
      </c>
      <c r="AB603" s="554">
        <f t="shared" si="259"/>
        <v>68699615.399999991</v>
      </c>
      <c r="AC603" s="71"/>
      <c r="AD603" s="71"/>
      <c r="AE603" s="71"/>
      <c r="AF603" s="71"/>
      <c r="AG603" s="71"/>
      <c r="AH603" s="103"/>
      <c r="AI603" s="71"/>
      <c r="AJ603" s="103"/>
      <c r="AK603" s="103"/>
      <c r="AL603" s="554" t="str">
        <f>IF(AI603&lt;&gt;"",VLOOKUP(AI603,'DON GIA'!$M$1:$P$9,4,0),"")</f>
        <v/>
      </c>
      <c r="AM603" s="554" t="str">
        <f t="shared" si="260"/>
        <v/>
      </c>
      <c r="AN603" s="71"/>
      <c r="AO603" s="103"/>
      <c r="AP603" s="602" t="str">
        <f t="shared" si="249"/>
        <v/>
      </c>
      <c r="AQ603" s="107" t="s">
        <v>428</v>
      </c>
      <c r="AR603" s="107"/>
      <c r="AS603" s="593"/>
    </row>
    <row r="604" spans="1:45" outlineLevel="2">
      <c r="A604" s="72">
        <f t="shared" si="261"/>
        <v>44</v>
      </c>
      <c r="B604" s="552" t="str">
        <f>IF(C604&lt;&gt;"",COUNTA($C$9:C604),"")</f>
        <v/>
      </c>
      <c r="C604" s="552"/>
      <c r="D604" s="71"/>
      <c r="E604" s="103"/>
      <c r="F604" s="103"/>
      <c r="G604" s="103"/>
      <c r="H604" s="103"/>
      <c r="I604" s="103"/>
      <c r="J604" s="103"/>
      <c r="K604" s="107"/>
      <c r="L604" s="105" t="s">
        <v>35</v>
      </c>
      <c r="M604" s="554" t="str">
        <f>IF(K604&lt;&gt;"",VLOOKUP(K604,'DON GIA'!$S$1:$U$19,3,0),"")</f>
        <v/>
      </c>
      <c r="N604" s="554" t="str">
        <f>IF(K604&lt;&gt;"",VLOOKUP(K604,'DON GIA'!$S$1:$V$19,4,0),"")</f>
        <v/>
      </c>
      <c r="O604" s="554" t="str">
        <f t="shared" si="256"/>
        <v/>
      </c>
      <c r="P604" s="554" t="str">
        <f t="shared" si="257"/>
        <v/>
      </c>
      <c r="Q604" s="71" t="s">
        <v>122</v>
      </c>
      <c r="R604" s="103" t="s">
        <v>44</v>
      </c>
      <c r="S604" s="103">
        <v>3</v>
      </c>
      <c r="T604" s="554">
        <f>IF(Q604&lt;&gt;"",VLOOKUP(Q604,'DON GIA'!$H$1:$K$103,4,0),"")</f>
        <v>997000</v>
      </c>
      <c r="U604" s="554">
        <f t="shared" si="258"/>
        <v>2991000</v>
      </c>
      <c r="V604" s="554"/>
      <c r="W604" s="107" t="s">
        <v>1008</v>
      </c>
      <c r="X604" s="103" t="s">
        <v>27</v>
      </c>
      <c r="Y604" s="108">
        <v>60.2</v>
      </c>
      <c r="Z604" s="109"/>
      <c r="AA604" s="554">
        <f>IF(W604&lt;&gt;"",VLOOKUP(W604,'DON GIA'!$A$1:$D$346,4,0),"")</f>
        <v>264499</v>
      </c>
      <c r="AB604" s="554">
        <f t="shared" si="259"/>
        <v>15922839.800000001</v>
      </c>
      <c r="AC604" s="71"/>
      <c r="AD604" s="71"/>
      <c r="AE604" s="71"/>
      <c r="AF604" s="71"/>
      <c r="AG604" s="71"/>
      <c r="AH604" s="103"/>
      <c r="AI604" s="71"/>
      <c r="AJ604" s="103"/>
      <c r="AK604" s="103"/>
      <c r="AL604" s="554" t="str">
        <f>IF(AI604&lt;&gt;"",VLOOKUP(AI604,'DON GIA'!$M$1:$P$9,4,0),"")</f>
        <v/>
      </c>
      <c r="AM604" s="554" t="str">
        <f t="shared" si="260"/>
        <v/>
      </c>
      <c r="AN604" s="71"/>
      <c r="AO604" s="103"/>
      <c r="AP604" s="602" t="str">
        <f t="shared" si="249"/>
        <v/>
      </c>
      <c r="AQ604" s="107"/>
      <c r="AR604" s="107"/>
      <c r="AS604" s="593"/>
    </row>
    <row r="605" spans="1:45" outlineLevel="2">
      <c r="A605" s="72">
        <f t="shared" si="261"/>
        <v>44</v>
      </c>
      <c r="B605" s="552" t="str">
        <f>IF(C605&lt;&gt;"",COUNTA($C$9:C605),"")</f>
        <v/>
      </c>
      <c r="C605" s="552"/>
      <c r="D605" s="71"/>
      <c r="E605" s="103"/>
      <c r="F605" s="103"/>
      <c r="G605" s="103"/>
      <c r="H605" s="103"/>
      <c r="I605" s="103"/>
      <c r="J605" s="103"/>
      <c r="K605" s="107"/>
      <c r="L605" s="105" t="s">
        <v>35</v>
      </c>
      <c r="M605" s="554" t="str">
        <f>IF(K605&lt;&gt;"",VLOOKUP(K605,'DON GIA'!$S$1:$U$19,3,0),"")</f>
        <v/>
      </c>
      <c r="N605" s="554" t="str">
        <f>IF(K605&lt;&gt;"",VLOOKUP(K605,'DON GIA'!$S$1:$V$19,4,0),"")</f>
        <v/>
      </c>
      <c r="O605" s="554" t="str">
        <f t="shared" si="256"/>
        <v/>
      </c>
      <c r="P605" s="554" t="str">
        <f t="shared" si="257"/>
        <v/>
      </c>
      <c r="Q605" s="71" t="s">
        <v>78</v>
      </c>
      <c r="R605" s="103" t="s">
        <v>44</v>
      </c>
      <c r="S605" s="103">
        <v>1</v>
      </c>
      <c r="T605" s="554">
        <f>IF(Q605&lt;&gt;"",VLOOKUP(Q605,'DON GIA'!$H$1:$K$103,4,0),"")</f>
        <v>2236000</v>
      </c>
      <c r="U605" s="554">
        <f t="shared" si="258"/>
        <v>2236000</v>
      </c>
      <c r="V605" s="554"/>
      <c r="W605" s="107"/>
      <c r="X605" s="103"/>
      <c r="Y605" s="108"/>
      <c r="Z605" s="109"/>
      <c r="AA605" s="554" t="str">
        <f>IF(W605&lt;&gt;"",VLOOKUP(W605,'DON GIA'!$A$1:$D$346,4,0),"")</f>
        <v/>
      </c>
      <c r="AB605" s="554" t="str">
        <f t="shared" si="259"/>
        <v/>
      </c>
      <c r="AC605" s="71"/>
      <c r="AD605" s="71"/>
      <c r="AE605" s="71"/>
      <c r="AF605" s="71"/>
      <c r="AG605" s="71"/>
      <c r="AH605" s="103"/>
      <c r="AI605" s="71"/>
      <c r="AJ605" s="103"/>
      <c r="AK605" s="103"/>
      <c r="AL605" s="554" t="str">
        <f>IF(AI605&lt;&gt;"",VLOOKUP(AI605,'DON GIA'!$M$1:$P$9,4,0),"")</f>
        <v/>
      </c>
      <c r="AM605" s="554" t="str">
        <f t="shared" si="260"/>
        <v/>
      </c>
      <c r="AN605" s="71"/>
      <c r="AO605" s="103"/>
      <c r="AP605" s="602" t="str">
        <f t="shared" si="249"/>
        <v/>
      </c>
      <c r="AQ605" s="107"/>
      <c r="AR605" s="107"/>
      <c r="AS605" s="593"/>
    </row>
    <row r="606" spans="1:45" outlineLevel="2">
      <c r="A606" s="72">
        <f t="shared" si="261"/>
        <v>44</v>
      </c>
      <c r="B606" s="552" t="str">
        <f>IF(C606&lt;&gt;"",COUNTA($C$9:C606),"")</f>
        <v/>
      </c>
      <c r="C606" s="552"/>
      <c r="D606" s="71"/>
      <c r="E606" s="103"/>
      <c r="F606" s="103"/>
      <c r="G606" s="103"/>
      <c r="H606" s="103"/>
      <c r="I606" s="103"/>
      <c r="J606" s="103"/>
      <c r="K606" s="107"/>
      <c r="L606" s="105" t="s">
        <v>35</v>
      </c>
      <c r="M606" s="554" t="str">
        <f>IF(K606&lt;&gt;"",VLOOKUP(K606,'DON GIA'!$S$1:$U$19,3,0),"")</f>
        <v/>
      </c>
      <c r="N606" s="554" t="str">
        <f>IF(K606&lt;&gt;"",VLOOKUP(K606,'DON GIA'!$S$1:$V$19,4,0),"")</f>
        <v/>
      </c>
      <c r="O606" s="554" t="str">
        <f t="shared" si="256"/>
        <v/>
      </c>
      <c r="P606" s="554" t="str">
        <f t="shared" si="257"/>
        <v/>
      </c>
      <c r="Q606" s="71" t="s">
        <v>61</v>
      </c>
      <c r="R606" s="103" t="s">
        <v>44</v>
      </c>
      <c r="S606" s="103">
        <v>2</v>
      </c>
      <c r="T606" s="554">
        <f>IF(Q606&lt;&gt;"",VLOOKUP(Q606,'DON GIA'!$H$1:$K$103,4,0),"")</f>
        <v>180000</v>
      </c>
      <c r="U606" s="554">
        <f t="shared" si="258"/>
        <v>360000</v>
      </c>
      <c r="V606" s="554"/>
      <c r="W606" s="107"/>
      <c r="X606" s="103"/>
      <c r="Y606" s="108"/>
      <c r="Z606" s="109"/>
      <c r="AA606" s="554" t="str">
        <f>IF(W606&lt;&gt;"",VLOOKUP(W606,'DON GIA'!$A$1:$D$346,4,0),"")</f>
        <v/>
      </c>
      <c r="AB606" s="554" t="str">
        <f t="shared" si="259"/>
        <v/>
      </c>
      <c r="AC606" s="71"/>
      <c r="AD606" s="71"/>
      <c r="AE606" s="71"/>
      <c r="AF606" s="71"/>
      <c r="AG606" s="71"/>
      <c r="AH606" s="103"/>
      <c r="AI606" s="71"/>
      <c r="AJ606" s="103"/>
      <c r="AK606" s="103"/>
      <c r="AL606" s="554" t="str">
        <f>IF(AI606&lt;&gt;"",VLOOKUP(AI606,'DON GIA'!$M$1:$P$9,4,0),"")</f>
        <v/>
      </c>
      <c r="AM606" s="554" t="str">
        <f t="shared" si="260"/>
        <v/>
      </c>
      <c r="AN606" s="71"/>
      <c r="AO606" s="103"/>
      <c r="AP606" s="602" t="str">
        <f t="shared" si="249"/>
        <v/>
      </c>
      <c r="AQ606" s="107"/>
      <c r="AR606" s="107"/>
      <c r="AS606" s="593"/>
    </row>
    <row r="607" spans="1:45" outlineLevel="2">
      <c r="A607" s="72">
        <f t="shared" si="261"/>
        <v>44</v>
      </c>
      <c r="B607" s="552" t="str">
        <f>IF(C607&lt;&gt;"",COUNTA($C$9:C607),"")</f>
        <v/>
      </c>
      <c r="C607" s="552"/>
      <c r="D607" s="71"/>
      <c r="E607" s="103"/>
      <c r="F607" s="103"/>
      <c r="G607" s="103"/>
      <c r="H607" s="103"/>
      <c r="I607" s="103"/>
      <c r="J607" s="103"/>
      <c r="K607" s="107"/>
      <c r="L607" s="105" t="s">
        <v>35</v>
      </c>
      <c r="M607" s="554" t="str">
        <f>IF(K607&lt;&gt;"",VLOOKUP(K607,'DON GIA'!$S$1:$U$19,3,0),"")</f>
        <v/>
      </c>
      <c r="N607" s="554" t="str">
        <f>IF(K607&lt;&gt;"",VLOOKUP(K607,'DON GIA'!$S$1:$V$19,4,0),"")</f>
        <v/>
      </c>
      <c r="O607" s="554" t="str">
        <f t="shared" si="256"/>
        <v/>
      </c>
      <c r="P607" s="554" t="str">
        <f t="shared" si="257"/>
        <v/>
      </c>
      <c r="Q607" s="71" t="s">
        <v>123</v>
      </c>
      <c r="R607" s="103" t="s">
        <v>44</v>
      </c>
      <c r="S607" s="103">
        <v>1</v>
      </c>
      <c r="T607" s="554">
        <f>IF(Q607&lt;&gt;"",VLOOKUP(Q607,'DON GIA'!$H$1:$K$103,4,0),"")</f>
        <v>997000</v>
      </c>
      <c r="U607" s="554">
        <f t="shared" si="258"/>
        <v>997000</v>
      </c>
      <c r="V607" s="554"/>
      <c r="W607" s="107"/>
      <c r="X607" s="103"/>
      <c r="Y607" s="108"/>
      <c r="Z607" s="109"/>
      <c r="AA607" s="554" t="str">
        <f>IF(W607&lt;&gt;"",VLOOKUP(W607,'DON GIA'!$A$1:$D$346,4,0),"")</f>
        <v/>
      </c>
      <c r="AB607" s="554" t="str">
        <f t="shared" si="259"/>
        <v/>
      </c>
      <c r="AC607" s="71"/>
      <c r="AD607" s="71"/>
      <c r="AE607" s="71"/>
      <c r="AF607" s="71"/>
      <c r="AG607" s="71"/>
      <c r="AH607" s="103"/>
      <c r="AI607" s="71"/>
      <c r="AJ607" s="103"/>
      <c r="AK607" s="103"/>
      <c r="AL607" s="554" t="str">
        <f>IF(AI607&lt;&gt;"",VLOOKUP(AI607,'DON GIA'!$M$1:$P$9,4,0),"")</f>
        <v/>
      </c>
      <c r="AM607" s="554" t="str">
        <f t="shared" si="260"/>
        <v/>
      </c>
      <c r="AN607" s="71"/>
      <c r="AO607" s="103"/>
      <c r="AP607" s="602" t="str">
        <f t="shared" si="249"/>
        <v/>
      </c>
      <c r="AQ607" s="107"/>
      <c r="AR607" s="107"/>
      <c r="AS607" s="593"/>
    </row>
    <row r="608" spans="1:45" outlineLevel="2">
      <c r="A608" s="72">
        <f t="shared" si="261"/>
        <v>44</v>
      </c>
      <c r="B608" s="552" t="str">
        <f>IF(C608&lt;&gt;"",COUNTA($C$9:C608),"")</f>
        <v/>
      </c>
      <c r="C608" s="552"/>
      <c r="D608" s="71"/>
      <c r="E608" s="103"/>
      <c r="F608" s="103"/>
      <c r="G608" s="103"/>
      <c r="H608" s="103"/>
      <c r="I608" s="103"/>
      <c r="J608" s="103"/>
      <c r="K608" s="107"/>
      <c r="L608" s="105" t="s">
        <v>35</v>
      </c>
      <c r="M608" s="554" t="str">
        <f>IF(K608&lt;&gt;"",VLOOKUP(K608,'DON GIA'!$S$1:$U$19,3,0),"")</f>
        <v/>
      </c>
      <c r="N608" s="554" t="str">
        <f>IF(K608&lt;&gt;"",VLOOKUP(K608,'DON GIA'!$S$1:$V$19,4,0),"")</f>
        <v/>
      </c>
      <c r="O608" s="554" t="str">
        <f t="shared" si="256"/>
        <v/>
      </c>
      <c r="P608" s="554" t="str">
        <f t="shared" si="257"/>
        <v/>
      </c>
      <c r="Q608" s="71" t="s">
        <v>124</v>
      </c>
      <c r="R608" s="103" t="s">
        <v>44</v>
      </c>
      <c r="S608" s="103">
        <v>1</v>
      </c>
      <c r="T608" s="554">
        <f>IF(Q608&lt;&gt;"",VLOOKUP(Q608,'DON GIA'!$H$1:$K$103,4,0),"")</f>
        <v>1632000</v>
      </c>
      <c r="U608" s="554">
        <f t="shared" si="258"/>
        <v>1632000</v>
      </c>
      <c r="V608" s="554"/>
      <c r="W608" s="107"/>
      <c r="X608" s="103"/>
      <c r="Y608" s="108"/>
      <c r="Z608" s="109"/>
      <c r="AA608" s="554" t="str">
        <f>IF(W608&lt;&gt;"",VLOOKUP(W608,'DON GIA'!$A$1:$D$346,4,0),"")</f>
        <v/>
      </c>
      <c r="AB608" s="554" t="str">
        <f t="shared" si="259"/>
        <v/>
      </c>
      <c r="AC608" s="71"/>
      <c r="AD608" s="71"/>
      <c r="AE608" s="71"/>
      <c r="AF608" s="71"/>
      <c r="AG608" s="71"/>
      <c r="AH608" s="103"/>
      <c r="AI608" s="71"/>
      <c r="AJ608" s="103"/>
      <c r="AK608" s="103"/>
      <c r="AL608" s="554" t="str">
        <f>IF(AI608&lt;&gt;"",VLOOKUP(AI608,'DON GIA'!$M$1:$P$9,4,0),"")</f>
        <v/>
      </c>
      <c r="AM608" s="554" t="str">
        <f t="shared" si="260"/>
        <v/>
      </c>
      <c r="AN608" s="71"/>
      <c r="AO608" s="103"/>
      <c r="AP608" s="602" t="str">
        <f t="shared" si="249"/>
        <v/>
      </c>
      <c r="AQ608" s="107"/>
      <c r="AR608" s="107"/>
      <c r="AS608" s="593"/>
    </row>
    <row r="609" spans="1:45" outlineLevel="2">
      <c r="A609" s="72">
        <f t="shared" si="261"/>
        <v>44</v>
      </c>
      <c r="B609" s="552" t="str">
        <f>IF(C609&lt;&gt;"",COUNTA($C$9:C609),"")</f>
        <v/>
      </c>
      <c r="C609" s="552"/>
      <c r="D609" s="71"/>
      <c r="E609" s="103"/>
      <c r="F609" s="103"/>
      <c r="G609" s="103"/>
      <c r="H609" s="103"/>
      <c r="I609" s="103"/>
      <c r="J609" s="103"/>
      <c r="K609" s="107"/>
      <c r="L609" s="105" t="s">
        <v>35</v>
      </c>
      <c r="M609" s="554" t="str">
        <f>IF(K609&lt;&gt;"",VLOOKUP(K609,'DON GIA'!$S$1:$U$19,3,0),"")</f>
        <v/>
      </c>
      <c r="N609" s="554" t="str">
        <f>IF(K609&lt;&gt;"",VLOOKUP(K609,'DON GIA'!$S$1:$V$19,4,0),"")</f>
        <v/>
      </c>
      <c r="O609" s="554" t="str">
        <f t="shared" si="256"/>
        <v/>
      </c>
      <c r="P609" s="554" t="str">
        <f t="shared" si="257"/>
        <v/>
      </c>
      <c r="Q609" s="71" t="s">
        <v>125</v>
      </c>
      <c r="R609" s="103" t="s">
        <v>44</v>
      </c>
      <c r="S609" s="103">
        <v>1</v>
      </c>
      <c r="T609" s="554">
        <f>IF(Q609&lt;&gt;"",VLOOKUP(Q609,'DON GIA'!$H$1:$K$103,4,0),"")</f>
        <v>758000</v>
      </c>
      <c r="U609" s="554">
        <f t="shared" si="258"/>
        <v>758000</v>
      </c>
      <c r="V609" s="554"/>
      <c r="W609" s="107"/>
      <c r="X609" s="103"/>
      <c r="Y609" s="108"/>
      <c r="Z609" s="109"/>
      <c r="AA609" s="554" t="str">
        <f>IF(W609&lt;&gt;"",VLOOKUP(W609,'DON GIA'!$A$1:$D$346,4,0),"")</f>
        <v/>
      </c>
      <c r="AB609" s="554" t="str">
        <f t="shared" si="259"/>
        <v/>
      </c>
      <c r="AC609" s="71"/>
      <c r="AD609" s="71"/>
      <c r="AE609" s="71"/>
      <c r="AF609" s="71"/>
      <c r="AG609" s="71"/>
      <c r="AH609" s="103"/>
      <c r="AI609" s="71"/>
      <c r="AJ609" s="103"/>
      <c r="AK609" s="103"/>
      <c r="AL609" s="554" t="str">
        <f>IF(AI609&lt;&gt;"",VLOOKUP(AI609,'DON GIA'!$M$1:$P$9,4,0),"")</f>
        <v/>
      </c>
      <c r="AM609" s="554" t="str">
        <f t="shared" si="260"/>
        <v/>
      </c>
      <c r="AN609" s="71"/>
      <c r="AO609" s="103"/>
      <c r="AP609" s="602" t="str">
        <f t="shared" si="249"/>
        <v/>
      </c>
      <c r="AQ609" s="107"/>
      <c r="AR609" s="107"/>
      <c r="AS609" s="593"/>
    </row>
    <row r="610" spans="1:45" outlineLevel="2">
      <c r="A610" s="72">
        <f t="shared" si="261"/>
        <v>44</v>
      </c>
      <c r="B610" s="552" t="str">
        <f>IF(C610&lt;&gt;"",COUNTA($C$9:C610),"")</f>
        <v/>
      </c>
      <c r="C610" s="552"/>
      <c r="D610" s="71"/>
      <c r="E610" s="103"/>
      <c r="F610" s="103"/>
      <c r="G610" s="103"/>
      <c r="H610" s="103"/>
      <c r="I610" s="103"/>
      <c r="J610" s="103"/>
      <c r="K610" s="107"/>
      <c r="L610" s="105" t="s">
        <v>35</v>
      </c>
      <c r="M610" s="554" t="str">
        <f>IF(K610&lt;&gt;"",VLOOKUP(K610,'DON GIA'!$S$1:$U$19,3,0),"")</f>
        <v/>
      </c>
      <c r="N610" s="554" t="str">
        <f>IF(K610&lt;&gt;"",VLOOKUP(K610,'DON GIA'!$S$1:$V$19,4,0),"")</f>
        <v/>
      </c>
      <c r="O610" s="554" t="str">
        <f t="shared" si="256"/>
        <v/>
      </c>
      <c r="P610" s="554" t="str">
        <f t="shared" si="257"/>
        <v/>
      </c>
      <c r="Q610" s="71" t="s">
        <v>126</v>
      </c>
      <c r="R610" s="103" t="s">
        <v>44</v>
      </c>
      <c r="S610" s="103">
        <v>1</v>
      </c>
      <c r="T610" s="554">
        <f>IF(Q610&lt;&gt;"",VLOOKUP(Q610,'DON GIA'!$H$1:$K$103,4,0),"")</f>
        <v>288000</v>
      </c>
      <c r="U610" s="554">
        <f t="shared" si="258"/>
        <v>288000</v>
      </c>
      <c r="V610" s="554"/>
      <c r="W610" s="107"/>
      <c r="X610" s="103"/>
      <c r="Y610" s="108"/>
      <c r="Z610" s="109"/>
      <c r="AA610" s="554" t="str">
        <f>IF(W610&lt;&gt;"",VLOOKUP(W610,'DON GIA'!$A$1:$D$346,4,0),"")</f>
        <v/>
      </c>
      <c r="AB610" s="554" t="str">
        <f t="shared" si="259"/>
        <v/>
      </c>
      <c r="AC610" s="71"/>
      <c r="AD610" s="71"/>
      <c r="AE610" s="71"/>
      <c r="AF610" s="71"/>
      <c r="AG610" s="71"/>
      <c r="AH610" s="103"/>
      <c r="AI610" s="71"/>
      <c r="AJ610" s="103"/>
      <c r="AK610" s="103"/>
      <c r="AL610" s="554" t="str">
        <f>IF(AI610&lt;&gt;"",VLOOKUP(AI610,'DON GIA'!$M$1:$P$9,4,0),"")</f>
        <v/>
      </c>
      <c r="AM610" s="554" t="str">
        <f t="shared" si="260"/>
        <v/>
      </c>
      <c r="AN610" s="71"/>
      <c r="AO610" s="103"/>
      <c r="AP610" s="602" t="str">
        <f t="shared" si="249"/>
        <v/>
      </c>
      <c r="AQ610" s="107"/>
      <c r="AR610" s="107"/>
      <c r="AS610" s="593"/>
    </row>
    <row r="611" spans="1:45" outlineLevel="2">
      <c r="A611" s="72">
        <f t="shared" si="261"/>
        <v>44</v>
      </c>
      <c r="B611" s="552" t="str">
        <f>IF(C611&lt;&gt;"",COUNTA($C$9:C611),"")</f>
        <v/>
      </c>
      <c r="C611" s="552"/>
      <c r="D611" s="71"/>
      <c r="E611" s="103"/>
      <c r="F611" s="103"/>
      <c r="G611" s="103"/>
      <c r="H611" s="103"/>
      <c r="I611" s="103"/>
      <c r="J611" s="103"/>
      <c r="K611" s="107"/>
      <c r="L611" s="105" t="s">
        <v>35</v>
      </c>
      <c r="M611" s="554" t="str">
        <f>IF(K611&lt;&gt;"",VLOOKUP(K611,'DON GIA'!$S$1:$U$19,3,0),"")</f>
        <v/>
      </c>
      <c r="N611" s="554" t="str">
        <f>IF(K611&lt;&gt;"",VLOOKUP(K611,'DON GIA'!$S$1:$V$19,4,0),"")</f>
        <v/>
      </c>
      <c r="O611" s="554" t="str">
        <f t="shared" si="256"/>
        <v/>
      </c>
      <c r="P611" s="554" t="str">
        <f t="shared" si="257"/>
        <v/>
      </c>
      <c r="Q611" s="71" t="s">
        <v>49</v>
      </c>
      <c r="R611" s="103" t="s">
        <v>44</v>
      </c>
      <c r="S611" s="103">
        <v>5</v>
      </c>
      <c r="T611" s="554">
        <f>IF(Q611&lt;&gt;"",VLOOKUP(Q611,'DON GIA'!$H$1:$K$103,4,0),"")</f>
        <v>248000</v>
      </c>
      <c r="U611" s="554">
        <f t="shared" si="258"/>
        <v>1240000</v>
      </c>
      <c r="V611" s="554"/>
      <c r="W611" s="107"/>
      <c r="X611" s="103"/>
      <c r="Y611" s="108"/>
      <c r="Z611" s="109"/>
      <c r="AA611" s="554" t="str">
        <f>IF(W611&lt;&gt;"",VLOOKUP(W611,'DON GIA'!$A$1:$D$346,4,0),"")</f>
        <v/>
      </c>
      <c r="AB611" s="554" t="str">
        <f t="shared" si="259"/>
        <v/>
      </c>
      <c r="AC611" s="71"/>
      <c r="AD611" s="71"/>
      <c r="AE611" s="71"/>
      <c r="AF611" s="71"/>
      <c r="AG611" s="71"/>
      <c r="AH611" s="103"/>
      <c r="AI611" s="71"/>
      <c r="AJ611" s="103"/>
      <c r="AK611" s="103"/>
      <c r="AL611" s="554" t="str">
        <f>IF(AI611&lt;&gt;"",VLOOKUP(AI611,'DON GIA'!$M$1:$P$9,4,0),"")</f>
        <v/>
      </c>
      <c r="AM611" s="554" t="str">
        <f t="shared" si="260"/>
        <v/>
      </c>
      <c r="AN611" s="71"/>
      <c r="AO611" s="103"/>
      <c r="AP611" s="602" t="str">
        <f t="shared" si="249"/>
        <v/>
      </c>
      <c r="AQ611" s="107"/>
      <c r="AR611" s="107"/>
      <c r="AS611" s="593"/>
    </row>
    <row r="612" spans="1:45" outlineLevel="2">
      <c r="A612" s="72">
        <f t="shared" si="261"/>
        <v>44</v>
      </c>
      <c r="B612" s="552" t="str">
        <f>IF(C612&lt;&gt;"",COUNTA($C$9:C612),"")</f>
        <v/>
      </c>
      <c r="C612" s="552"/>
      <c r="D612" s="71"/>
      <c r="E612" s="103"/>
      <c r="F612" s="103"/>
      <c r="G612" s="103"/>
      <c r="H612" s="103"/>
      <c r="I612" s="103"/>
      <c r="J612" s="103"/>
      <c r="K612" s="107"/>
      <c r="L612" s="105" t="s">
        <v>35</v>
      </c>
      <c r="M612" s="554" t="str">
        <f>IF(K612&lt;&gt;"",VLOOKUP(K612,'DON GIA'!$S$1:$U$19,3,0),"")</f>
        <v/>
      </c>
      <c r="N612" s="554" t="str">
        <f>IF(K612&lt;&gt;"",VLOOKUP(K612,'DON GIA'!$S$1:$V$19,4,0),"")</f>
        <v/>
      </c>
      <c r="O612" s="554" t="str">
        <f t="shared" si="256"/>
        <v/>
      </c>
      <c r="P612" s="554" t="str">
        <f t="shared" si="257"/>
        <v/>
      </c>
      <c r="Q612" s="71" t="s">
        <v>50</v>
      </c>
      <c r="R612" s="103" t="s">
        <v>44</v>
      </c>
      <c r="S612" s="103">
        <v>3</v>
      </c>
      <c r="T612" s="554">
        <f>IF(Q612&lt;&gt;"",VLOOKUP(Q612,'DON GIA'!$H$1:$K$103,4,0),"")</f>
        <v>146000</v>
      </c>
      <c r="U612" s="554">
        <f t="shared" si="258"/>
        <v>438000</v>
      </c>
      <c r="V612" s="554"/>
      <c r="W612" s="107"/>
      <c r="X612" s="103"/>
      <c r="Y612" s="108"/>
      <c r="Z612" s="109"/>
      <c r="AA612" s="554" t="str">
        <f>IF(W612&lt;&gt;"",VLOOKUP(W612,'DON GIA'!$A$1:$D$346,4,0),"")</f>
        <v/>
      </c>
      <c r="AB612" s="554" t="str">
        <f t="shared" si="259"/>
        <v/>
      </c>
      <c r="AC612" s="71"/>
      <c r="AD612" s="71"/>
      <c r="AE612" s="71"/>
      <c r="AF612" s="71"/>
      <c r="AG612" s="71"/>
      <c r="AH612" s="103"/>
      <c r="AI612" s="71"/>
      <c r="AJ612" s="103"/>
      <c r="AK612" s="103"/>
      <c r="AL612" s="554" t="str">
        <f>IF(AI612&lt;&gt;"",VLOOKUP(AI612,'DON GIA'!$M$1:$P$9,4,0),"")</f>
        <v/>
      </c>
      <c r="AM612" s="554" t="str">
        <f t="shared" si="260"/>
        <v/>
      </c>
      <c r="AN612" s="71"/>
      <c r="AO612" s="103"/>
      <c r="AP612" s="602" t="str">
        <f t="shared" si="249"/>
        <v/>
      </c>
      <c r="AQ612" s="107"/>
      <c r="AR612" s="107"/>
      <c r="AS612" s="593"/>
    </row>
    <row r="613" spans="1:45" outlineLevel="2">
      <c r="A613" s="72">
        <f t="shared" si="261"/>
        <v>44</v>
      </c>
      <c r="B613" s="552" t="str">
        <f>IF(C613&lt;&gt;"",COUNTA($C$9:C613),"")</f>
        <v/>
      </c>
      <c r="C613" s="552"/>
      <c r="D613" s="71"/>
      <c r="E613" s="103"/>
      <c r="F613" s="103"/>
      <c r="G613" s="103"/>
      <c r="H613" s="103"/>
      <c r="I613" s="103"/>
      <c r="J613" s="103"/>
      <c r="K613" s="107"/>
      <c r="L613" s="105" t="s">
        <v>35</v>
      </c>
      <c r="M613" s="554" t="str">
        <f>IF(K613&lt;&gt;"",VLOOKUP(K613,'DON GIA'!$S$1:$U$19,3,0),"")</f>
        <v/>
      </c>
      <c r="N613" s="554" t="str">
        <f>IF(K613&lt;&gt;"",VLOOKUP(K613,'DON GIA'!$S$1:$V$19,4,0),"")</f>
        <v/>
      </c>
      <c r="O613" s="554" t="str">
        <f t="shared" si="256"/>
        <v/>
      </c>
      <c r="P613" s="554" t="str">
        <f t="shared" si="257"/>
        <v/>
      </c>
      <c r="Q613" s="71" t="s">
        <v>77</v>
      </c>
      <c r="R613" s="103" t="s">
        <v>44</v>
      </c>
      <c r="S613" s="103">
        <v>3</v>
      </c>
      <c r="T613" s="554">
        <f>IF(Q613&lt;&gt;"",VLOOKUP(Q613,'DON GIA'!$H$1:$K$103,4,0),"")</f>
        <v>45000</v>
      </c>
      <c r="U613" s="554">
        <f t="shared" si="258"/>
        <v>135000</v>
      </c>
      <c r="V613" s="554"/>
      <c r="W613" s="107"/>
      <c r="X613" s="103"/>
      <c r="Y613" s="108"/>
      <c r="Z613" s="109"/>
      <c r="AA613" s="554" t="str">
        <f>IF(W613&lt;&gt;"",VLOOKUP(W613,'DON GIA'!$A$1:$D$346,4,0),"")</f>
        <v/>
      </c>
      <c r="AB613" s="554" t="str">
        <f t="shared" si="259"/>
        <v/>
      </c>
      <c r="AC613" s="71"/>
      <c r="AD613" s="71"/>
      <c r="AE613" s="71"/>
      <c r="AF613" s="71"/>
      <c r="AG613" s="71"/>
      <c r="AH613" s="103"/>
      <c r="AI613" s="71"/>
      <c r="AJ613" s="103"/>
      <c r="AK613" s="103"/>
      <c r="AL613" s="554" t="str">
        <f>IF(AI613&lt;&gt;"",VLOOKUP(AI613,'DON GIA'!$M$1:$P$9,4,0),"")</f>
        <v/>
      </c>
      <c r="AM613" s="554" t="str">
        <f t="shared" si="260"/>
        <v/>
      </c>
      <c r="AN613" s="71"/>
      <c r="AO613" s="103"/>
      <c r="AP613" s="602" t="str">
        <f t="shared" si="249"/>
        <v/>
      </c>
      <c r="AQ613" s="107"/>
      <c r="AR613" s="107"/>
      <c r="AS613" s="593"/>
    </row>
    <row r="614" spans="1:45" outlineLevel="2">
      <c r="A614" s="72">
        <f t="shared" si="261"/>
        <v>44</v>
      </c>
      <c r="B614" s="552" t="str">
        <f>IF(C614&lt;&gt;"",COUNTA($C$9:C614),"")</f>
        <v/>
      </c>
      <c r="C614" s="552"/>
      <c r="D614" s="71"/>
      <c r="E614" s="103"/>
      <c r="F614" s="103"/>
      <c r="G614" s="103"/>
      <c r="H614" s="103"/>
      <c r="I614" s="103"/>
      <c r="J614" s="103"/>
      <c r="K614" s="107"/>
      <c r="L614" s="105" t="s">
        <v>35</v>
      </c>
      <c r="M614" s="554" t="str">
        <f>IF(K614&lt;&gt;"",VLOOKUP(K614,'DON GIA'!$S$1:$U$19,3,0),"")</f>
        <v/>
      </c>
      <c r="N614" s="554" t="str">
        <f>IF(K614&lt;&gt;"",VLOOKUP(K614,'DON GIA'!$S$1:$V$19,4,0),"")</f>
        <v/>
      </c>
      <c r="O614" s="554" t="str">
        <f t="shared" si="256"/>
        <v/>
      </c>
      <c r="P614" s="554" t="str">
        <f t="shared" si="257"/>
        <v/>
      </c>
      <c r="Q614" s="71" t="s">
        <v>53</v>
      </c>
      <c r="R614" s="103" t="s">
        <v>44</v>
      </c>
      <c r="S614" s="103">
        <v>11</v>
      </c>
      <c r="T614" s="554">
        <f>IF(Q614&lt;&gt;"",VLOOKUP(Q614,'DON GIA'!$H$1:$K$103,4,0),"")</f>
        <v>34000</v>
      </c>
      <c r="U614" s="554">
        <f t="shared" si="258"/>
        <v>374000</v>
      </c>
      <c r="V614" s="554"/>
      <c r="W614" s="107"/>
      <c r="X614" s="103"/>
      <c r="Y614" s="108"/>
      <c r="Z614" s="109"/>
      <c r="AA614" s="554" t="str">
        <f>IF(W614&lt;&gt;"",VLOOKUP(W614,'DON GIA'!$A$1:$D$346,4,0),"")</f>
        <v/>
      </c>
      <c r="AB614" s="554" t="str">
        <f t="shared" si="259"/>
        <v/>
      </c>
      <c r="AC614" s="71"/>
      <c r="AD614" s="71"/>
      <c r="AE614" s="71"/>
      <c r="AF614" s="71"/>
      <c r="AG614" s="71"/>
      <c r="AH614" s="103"/>
      <c r="AI614" s="71"/>
      <c r="AJ614" s="103"/>
      <c r="AK614" s="103"/>
      <c r="AL614" s="554" t="str">
        <f>IF(AI614&lt;&gt;"",VLOOKUP(AI614,'DON GIA'!$M$1:$P$9,4,0),"")</f>
        <v/>
      </c>
      <c r="AM614" s="554" t="str">
        <f t="shared" si="260"/>
        <v/>
      </c>
      <c r="AN614" s="71"/>
      <c r="AO614" s="103"/>
      <c r="AP614" s="602" t="str">
        <f t="shared" si="249"/>
        <v/>
      </c>
      <c r="AQ614" s="107"/>
      <c r="AR614" s="107"/>
      <c r="AS614" s="593"/>
    </row>
    <row r="615" spans="1:45" outlineLevel="2">
      <c r="A615" s="72">
        <f t="shared" si="261"/>
        <v>44</v>
      </c>
      <c r="B615" s="552" t="str">
        <f>IF(C615&lt;&gt;"",COUNTA($C$9:C615),"")</f>
        <v/>
      </c>
      <c r="C615" s="552"/>
      <c r="D615" s="71"/>
      <c r="E615" s="103"/>
      <c r="F615" s="103"/>
      <c r="G615" s="103"/>
      <c r="H615" s="103"/>
      <c r="I615" s="103"/>
      <c r="J615" s="103"/>
      <c r="K615" s="107"/>
      <c r="L615" s="105" t="s">
        <v>35</v>
      </c>
      <c r="M615" s="554" t="str">
        <f>IF(K615&lt;&gt;"",VLOOKUP(K615,'DON GIA'!$S$1:$U$19,3,0),"")</f>
        <v/>
      </c>
      <c r="N615" s="554" t="str">
        <f>IF(K615&lt;&gt;"",VLOOKUP(K615,'DON GIA'!$S$1:$V$19,4,0),"")</f>
        <v/>
      </c>
      <c r="O615" s="554" t="str">
        <f t="shared" si="256"/>
        <v/>
      </c>
      <c r="P615" s="554" t="str">
        <f t="shared" si="257"/>
        <v/>
      </c>
      <c r="Q615" s="71" t="s">
        <v>127</v>
      </c>
      <c r="R615" s="103" t="s">
        <v>44</v>
      </c>
      <c r="S615" s="103">
        <v>1</v>
      </c>
      <c r="T615" s="554">
        <f>IF(Q615&lt;&gt;"",VLOOKUP(Q615,'DON GIA'!$H$1:$K$103,4,0),"")</f>
        <v>283000</v>
      </c>
      <c r="U615" s="554">
        <f t="shared" si="258"/>
        <v>283000</v>
      </c>
      <c r="V615" s="554"/>
      <c r="W615" s="107"/>
      <c r="X615" s="103"/>
      <c r="Y615" s="108"/>
      <c r="Z615" s="109"/>
      <c r="AA615" s="554" t="str">
        <f>IF(W615&lt;&gt;"",VLOOKUP(W615,'DON GIA'!$A$1:$D$346,4,0),"")</f>
        <v/>
      </c>
      <c r="AB615" s="554" t="str">
        <f t="shared" si="259"/>
        <v/>
      </c>
      <c r="AC615" s="71"/>
      <c r="AD615" s="71"/>
      <c r="AE615" s="71"/>
      <c r="AF615" s="71"/>
      <c r="AG615" s="71"/>
      <c r="AH615" s="103"/>
      <c r="AI615" s="71"/>
      <c r="AJ615" s="103"/>
      <c r="AK615" s="103"/>
      <c r="AL615" s="554" t="str">
        <f>IF(AI615&lt;&gt;"",VLOOKUP(AI615,'DON GIA'!$M$1:$P$9,4,0),"")</f>
        <v/>
      </c>
      <c r="AM615" s="554" t="str">
        <f t="shared" si="260"/>
        <v/>
      </c>
      <c r="AN615" s="71"/>
      <c r="AO615" s="103"/>
      <c r="AP615" s="602" t="str">
        <f t="shared" si="249"/>
        <v/>
      </c>
      <c r="AQ615" s="107"/>
      <c r="AR615" s="107"/>
      <c r="AS615" s="593"/>
    </row>
    <row r="616" spans="1:45" outlineLevel="2">
      <c r="A616" s="72">
        <f t="shared" si="261"/>
        <v>44</v>
      </c>
      <c r="B616" s="552" t="str">
        <f>IF(C616&lt;&gt;"",COUNTA($C$9:C616),"")</f>
        <v/>
      </c>
      <c r="C616" s="552"/>
      <c r="D616" s="71"/>
      <c r="E616" s="103"/>
      <c r="F616" s="103"/>
      <c r="G616" s="103"/>
      <c r="H616" s="103"/>
      <c r="I616" s="103"/>
      <c r="J616" s="103"/>
      <c r="K616" s="107"/>
      <c r="L616" s="105" t="s">
        <v>35</v>
      </c>
      <c r="M616" s="554" t="str">
        <f>IF(K616&lt;&gt;"",VLOOKUP(K616,'DON GIA'!$S$1:$U$19,3,0),"")</f>
        <v/>
      </c>
      <c r="N616" s="554" t="str">
        <f>IF(K616&lt;&gt;"",VLOOKUP(K616,'DON GIA'!$S$1:$V$19,4,0),"")</f>
        <v/>
      </c>
      <c r="O616" s="554" t="str">
        <f t="shared" si="256"/>
        <v/>
      </c>
      <c r="P616" s="554" t="str">
        <f t="shared" si="257"/>
        <v/>
      </c>
      <c r="Q616" s="71" t="s">
        <v>128</v>
      </c>
      <c r="R616" s="103" t="s">
        <v>44</v>
      </c>
      <c r="S616" s="103">
        <v>1</v>
      </c>
      <c r="T616" s="554">
        <f>IF(Q616&lt;&gt;"",VLOOKUP(Q616,'DON GIA'!$H$1:$K$103,4,0),"")</f>
        <v>473000</v>
      </c>
      <c r="U616" s="554">
        <f t="shared" si="258"/>
        <v>473000</v>
      </c>
      <c r="V616" s="554"/>
      <c r="W616" s="107"/>
      <c r="X616" s="103"/>
      <c r="Y616" s="108"/>
      <c r="Z616" s="109"/>
      <c r="AA616" s="554" t="str">
        <f>IF(W616&lt;&gt;"",VLOOKUP(W616,'DON GIA'!$A$1:$D$346,4,0),"")</f>
        <v/>
      </c>
      <c r="AB616" s="554" t="str">
        <f t="shared" si="259"/>
        <v/>
      </c>
      <c r="AC616" s="71"/>
      <c r="AD616" s="71"/>
      <c r="AE616" s="71"/>
      <c r="AF616" s="71"/>
      <c r="AG616" s="71"/>
      <c r="AH616" s="103"/>
      <c r="AI616" s="71"/>
      <c r="AJ616" s="103"/>
      <c r="AK616" s="103"/>
      <c r="AL616" s="554" t="str">
        <f>IF(AI616&lt;&gt;"",VLOOKUP(AI616,'DON GIA'!$M$1:$P$9,4,0),"")</f>
        <v/>
      </c>
      <c r="AM616" s="554" t="str">
        <f t="shared" si="260"/>
        <v/>
      </c>
      <c r="AN616" s="71"/>
      <c r="AO616" s="103"/>
      <c r="AP616" s="602" t="str">
        <f t="shared" si="249"/>
        <v/>
      </c>
      <c r="AQ616" s="107"/>
      <c r="AR616" s="107"/>
      <c r="AS616" s="593"/>
    </row>
    <row r="617" spans="1:45" outlineLevel="2">
      <c r="A617" s="72">
        <f t="shared" si="261"/>
        <v>44</v>
      </c>
      <c r="B617" s="552" t="str">
        <f>IF(C617&lt;&gt;"",COUNTA($C$9:C617),"")</f>
        <v/>
      </c>
      <c r="C617" s="552"/>
      <c r="D617" s="71"/>
      <c r="E617" s="103"/>
      <c r="F617" s="103"/>
      <c r="G617" s="103"/>
      <c r="H617" s="103"/>
      <c r="I617" s="103"/>
      <c r="J617" s="103"/>
      <c r="K617" s="107"/>
      <c r="L617" s="105" t="s">
        <v>35</v>
      </c>
      <c r="M617" s="554" t="str">
        <f>IF(K617&lt;&gt;"",VLOOKUP(K617,'DON GIA'!$S$1:$U$19,3,0),"")</f>
        <v/>
      </c>
      <c r="N617" s="554" t="str">
        <f>IF(K617&lt;&gt;"",VLOOKUP(K617,'DON GIA'!$S$1:$V$19,4,0),"")</f>
        <v/>
      </c>
      <c r="O617" s="554" t="str">
        <f t="shared" si="256"/>
        <v/>
      </c>
      <c r="P617" s="554" t="str">
        <f t="shared" si="257"/>
        <v/>
      </c>
      <c r="Q617" s="71" t="s">
        <v>129</v>
      </c>
      <c r="R617" s="103" t="s">
        <v>44</v>
      </c>
      <c r="S617" s="103">
        <v>1</v>
      </c>
      <c r="T617" s="554">
        <f>IF(Q617&lt;&gt;"",VLOOKUP(Q617,'DON GIA'!$H$1:$K$103,4,0),"")</f>
        <v>360000</v>
      </c>
      <c r="U617" s="554">
        <f t="shared" si="258"/>
        <v>360000</v>
      </c>
      <c r="V617" s="554"/>
      <c r="W617" s="107"/>
      <c r="X617" s="103"/>
      <c r="Y617" s="108"/>
      <c r="Z617" s="109"/>
      <c r="AA617" s="554" t="str">
        <f>IF(W617&lt;&gt;"",VLOOKUP(W617,'DON GIA'!$A$1:$D$346,4,0),"")</f>
        <v/>
      </c>
      <c r="AB617" s="554" t="str">
        <f t="shared" si="259"/>
        <v/>
      </c>
      <c r="AC617" s="71"/>
      <c r="AD617" s="71"/>
      <c r="AE617" s="71"/>
      <c r="AF617" s="71"/>
      <c r="AG617" s="71"/>
      <c r="AH617" s="103"/>
      <c r="AI617" s="71"/>
      <c r="AJ617" s="103"/>
      <c r="AK617" s="103"/>
      <c r="AL617" s="554" t="str">
        <f>IF(AI617&lt;&gt;"",VLOOKUP(AI617,'DON GIA'!$M$1:$P$9,4,0),"")</f>
        <v/>
      </c>
      <c r="AM617" s="554" t="str">
        <f t="shared" si="260"/>
        <v/>
      </c>
      <c r="AN617" s="71"/>
      <c r="AO617" s="103"/>
      <c r="AP617" s="602" t="str">
        <f t="shared" si="249"/>
        <v/>
      </c>
      <c r="AQ617" s="107"/>
      <c r="AR617" s="107"/>
      <c r="AS617" s="593"/>
    </row>
    <row r="618" spans="1:45" outlineLevel="2">
      <c r="A618" s="72">
        <f t="shared" si="261"/>
        <v>44</v>
      </c>
      <c r="B618" s="552" t="str">
        <f>IF(C618&lt;&gt;"",COUNTA($C$9:C618),"")</f>
        <v/>
      </c>
      <c r="C618" s="552"/>
      <c r="D618" s="71"/>
      <c r="E618" s="103"/>
      <c r="F618" s="103"/>
      <c r="G618" s="103"/>
      <c r="H618" s="103"/>
      <c r="I618" s="103"/>
      <c r="J618" s="103"/>
      <c r="K618" s="107"/>
      <c r="L618" s="105" t="s">
        <v>35</v>
      </c>
      <c r="M618" s="554" t="str">
        <f>IF(K618&lt;&gt;"",VLOOKUP(K618,'DON GIA'!$S$1:$U$19,3,0),"")</f>
        <v/>
      </c>
      <c r="N618" s="554" t="str">
        <f>IF(K618&lt;&gt;"",VLOOKUP(K618,'DON GIA'!$S$1:$V$19,4,0),"")</f>
        <v/>
      </c>
      <c r="O618" s="554" t="str">
        <f t="shared" si="256"/>
        <v/>
      </c>
      <c r="P618" s="554" t="str">
        <f t="shared" si="257"/>
        <v/>
      </c>
      <c r="Q618" s="71" t="s">
        <v>130</v>
      </c>
      <c r="R618" s="103" t="s">
        <v>44</v>
      </c>
      <c r="S618" s="103">
        <v>1</v>
      </c>
      <c r="T618" s="554">
        <f>IF(Q618&lt;&gt;"",VLOOKUP(Q618,'DON GIA'!$H$1:$K$103,4,0),"")</f>
        <v>134000</v>
      </c>
      <c r="U618" s="554">
        <f t="shared" si="258"/>
        <v>134000</v>
      </c>
      <c r="V618" s="554"/>
      <c r="W618" s="107"/>
      <c r="X618" s="103"/>
      <c r="Y618" s="108"/>
      <c r="Z618" s="109"/>
      <c r="AA618" s="554" t="str">
        <f>IF(W618&lt;&gt;"",VLOOKUP(W618,'DON GIA'!$A$1:$D$346,4,0),"")</f>
        <v/>
      </c>
      <c r="AB618" s="554" t="str">
        <f t="shared" si="259"/>
        <v/>
      </c>
      <c r="AC618" s="71"/>
      <c r="AD618" s="71"/>
      <c r="AE618" s="71"/>
      <c r="AF618" s="71"/>
      <c r="AG618" s="71"/>
      <c r="AH618" s="103"/>
      <c r="AI618" s="71"/>
      <c r="AJ618" s="103"/>
      <c r="AK618" s="103"/>
      <c r="AL618" s="554" t="str">
        <f>IF(AI618&lt;&gt;"",VLOOKUP(AI618,'DON GIA'!$M$1:$P$9,4,0),"")</f>
        <v/>
      </c>
      <c r="AM618" s="554" t="str">
        <f t="shared" si="260"/>
        <v/>
      </c>
      <c r="AN618" s="71"/>
      <c r="AO618" s="103"/>
      <c r="AP618" s="602" t="str">
        <f t="shared" si="249"/>
        <v/>
      </c>
      <c r="AQ618" s="107"/>
      <c r="AR618" s="107"/>
      <c r="AS618" s="593"/>
    </row>
    <row r="619" spans="1:45" outlineLevel="2">
      <c r="A619" s="72">
        <f t="shared" si="261"/>
        <v>44</v>
      </c>
      <c r="B619" s="552" t="str">
        <f>IF(C619&lt;&gt;"",COUNTA($C$9:C619),"")</f>
        <v/>
      </c>
      <c r="C619" s="552"/>
      <c r="D619" s="71"/>
      <c r="E619" s="103"/>
      <c r="F619" s="103"/>
      <c r="G619" s="103"/>
      <c r="H619" s="103"/>
      <c r="I619" s="103"/>
      <c r="J619" s="103"/>
      <c r="K619" s="107"/>
      <c r="L619" s="105" t="s">
        <v>35</v>
      </c>
      <c r="M619" s="554" t="str">
        <f>IF(K619&lt;&gt;"",VLOOKUP(K619,'DON GIA'!$S$1:$U$19,3,0),"")</f>
        <v/>
      </c>
      <c r="N619" s="554" t="str">
        <f>IF(K619&lt;&gt;"",VLOOKUP(K619,'DON GIA'!$S$1:$V$19,4,0),"")</f>
        <v/>
      </c>
      <c r="O619" s="554" t="str">
        <f t="shared" si="256"/>
        <v/>
      </c>
      <c r="P619" s="554" t="str">
        <f t="shared" si="257"/>
        <v/>
      </c>
      <c r="Q619" s="71" t="s">
        <v>131</v>
      </c>
      <c r="R619" s="103" t="s">
        <v>44</v>
      </c>
      <c r="S619" s="103">
        <v>1</v>
      </c>
      <c r="T619" s="554">
        <f>IF(Q619&lt;&gt;"",VLOOKUP(Q619,'DON GIA'!$H$1:$K$103,4,0),"")</f>
        <v>554000</v>
      </c>
      <c r="U619" s="554">
        <f t="shared" si="258"/>
        <v>554000</v>
      </c>
      <c r="V619" s="554"/>
      <c r="W619" s="107"/>
      <c r="X619" s="103"/>
      <c r="Y619" s="108"/>
      <c r="Z619" s="109"/>
      <c r="AA619" s="554" t="str">
        <f>IF(W619&lt;&gt;"",VLOOKUP(W619,'DON GIA'!$A$1:$D$346,4,0),"")</f>
        <v/>
      </c>
      <c r="AB619" s="554" t="str">
        <f t="shared" si="259"/>
        <v/>
      </c>
      <c r="AC619" s="71"/>
      <c r="AD619" s="71"/>
      <c r="AE619" s="71"/>
      <c r="AF619" s="71"/>
      <c r="AG619" s="71"/>
      <c r="AH619" s="103"/>
      <c r="AI619" s="71"/>
      <c r="AJ619" s="103"/>
      <c r="AK619" s="103"/>
      <c r="AL619" s="554" t="str">
        <f>IF(AI619&lt;&gt;"",VLOOKUP(AI619,'DON GIA'!$M$1:$P$9,4,0),"")</f>
        <v/>
      </c>
      <c r="AM619" s="554" t="str">
        <f t="shared" si="260"/>
        <v/>
      </c>
      <c r="AN619" s="71"/>
      <c r="AO619" s="103"/>
      <c r="AP619" s="602" t="str">
        <f t="shared" si="249"/>
        <v/>
      </c>
      <c r="AQ619" s="107"/>
      <c r="AR619" s="107"/>
      <c r="AS619" s="593"/>
    </row>
    <row r="620" spans="1:45" outlineLevel="2">
      <c r="A620" s="72">
        <f t="shared" si="261"/>
        <v>44</v>
      </c>
      <c r="B620" s="552" t="str">
        <f>IF(C620&lt;&gt;"",COUNTA($C$9:C620),"")</f>
        <v/>
      </c>
      <c r="C620" s="552"/>
      <c r="D620" s="71"/>
      <c r="E620" s="103"/>
      <c r="F620" s="103"/>
      <c r="G620" s="103"/>
      <c r="H620" s="103"/>
      <c r="I620" s="103"/>
      <c r="J620" s="103"/>
      <c r="K620" s="107"/>
      <c r="L620" s="105" t="s">
        <v>35</v>
      </c>
      <c r="M620" s="554" t="str">
        <f>IF(K620&lt;&gt;"",VLOOKUP(K620,'DON GIA'!$S$1:$U$19,3,0),"")</f>
        <v/>
      </c>
      <c r="N620" s="554" t="str">
        <f>IF(K620&lt;&gt;"",VLOOKUP(K620,'DON GIA'!$S$1:$V$19,4,0),"")</f>
        <v/>
      </c>
      <c r="O620" s="554" t="str">
        <f t="shared" si="256"/>
        <v/>
      </c>
      <c r="P620" s="554" t="str">
        <f t="shared" si="257"/>
        <v/>
      </c>
      <c r="Q620" s="71" t="s">
        <v>132</v>
      </c>
      <c r="R620" s="103" t="s">
        <v>44</v>
      </c>
      <c r="S620" s="103">
        <v>1</v>
      </c>
      <c r="T620" s="554">
        <f>IF(Q620&lt;&gt;"",VLOOKUP(Q620,'DON GIA'!$H$1:$K$103,4,0),"")</f>
        <v>293000</v>
      </c>
      <c r="U620" s="554">
        <f t="shared" si="258"/>
        <v>293000</v>
      </c>
      <c r="V620" s="554"/>
      <c r="W620" s="107"/>
      <c r="X620" s="103"/>
      <c r="Y620" s="108"/>
      <c r="Z620" s="109"/>
      <c r="AA620" s="554" t="str">
        <f>IF(W620&lt;&gt;"",VLOOKUP(W620,'DON GIA'!$A$1:$D$346,4,0),"")</f>
        <v/>
      </c>
      <c r="AB620" s="554" t="str">
        <f t="shared" si="259"/>
        <v/>
      </c>
      <c r="AC620" s="71"/>
      <c r="AD620" s="71"/>
      <c r="AE620" s="71"/>
      <c r="AF620" s="71"/>
      <c r="AG620" s="71"/>
      <c r="AH620" s="103"/>
      <c r="AI620" s="71"/>
      <c r="AJ620" s="103"/>
      <c r="AK620" s="103"/>
      <c r="AL620" s="554" t="str">
        <f>IF(AI620&lt;&gt;"",VLOOKUP(AI620,'DON GIA'!$M$1:$P$9,4,0),"")</f>
        <v/>
      </c>
      <c r="AM620" s="554" t="str">
        <f t="shared" si="260"/>
        <v/>
      </c>
      <c r="AN620" s="71"/>
      <c r="AO620" s="103"/>
      <c r="AP620" s="602" t="str">
        <f t="shared" si="249"/>
        <v/>
      </c>
      <c r="AQ620" s="107"/>
      <c r="AR620" s="107"/>
      <c r="AS620" s="593"/>
    </row>
    <row r="621" spans="1:45" outlineLevel="2">
      <c r="A621" s="72">
        <f t="shared" si="261"/>
        <v>44</v>
      </c>
      <c r="B621" s="552" t="str">
        <f>IF(C621&lt;&gt;"",COUNTA($C$9:C621),"")</f>
        <v/>
      </c>
      <c r="C621" s="552"/>
      <c r="D621" s="71"/>
      <c r="E621" s="103"/>
      <c r="F621" s="103"/>
      <c r="G621" s="103"/>
      <c r="H621" s="103"/>
      <c r="I621" s="103"/>
      <c r="J621" s="103"/>
      <c r="K621" s="107"/>
      <c r="L621" s="105" t="s">
        <v>35</v>
      </c>
      <c r="M621" s="554" t="str">
        <f>IF(K621&lt;&gt;"",VLOOKUP(K621,'DON GIA'!$S$1:$U$19,3,0),"")</f>
        <v/>
      </c>
      <c r="N621" s="554" t="str">
        <f>IF(K621&lt;&gt;"",VLOOKUP(K621,'DON GIA'!$S$1:$V$19,4,0),"")</f>
        <v/>
      </c>
      <c r="O621" s="554" t="str">
        <f t="shared" si="256"/>
        <v/>
      </c>
      <c r="P621" s="554" t="str">
        <f t="shared" si="257"/>
        <v/>
      </c>
      <c r="Q621" s="71" t="s">
        <v>133</v>
      </c>
      <c r="R621" s="103" t="s">
        <v>44</v>
      </c>
      <c r="S621" s="103">
        <v>1</v>
      </c>
      <c r="T621" s="554">
        <f>IF(Q621&lt;&gt;"",VLOOKUP(Q621,'DON GIA'!$H$1:$K$103,4,0),"")</f>
        <v>283000</v>
      </c>
      <c r="U621" s="554">
        <f t="shared" si="258"/>
        <v>283000</v>
      </c>
      <c r="V621" s="554"/>
      <c r="W621" s="107"/>
      <c r="X621" s="103"/>
      <c r="Y621" s="108"/>
      <c r="Z621" s="109"/>
      <c r="AA621" s="554" t="str">
        <f>IF(W621&lt;&gt;"",VLOOKUP(W621,'DON GIA'!$A$1:$D$346,4,0),"")</f>
        <v/>
      </c>
      <c r="AB621" s="554" t="str">
        <f t="shared" si="259"/>
        <v/>
      </c>
      <c r="AC621" s="71"/>
      <c r="AD621" s="71"/>
      <c r="AE621" s="71"/>
      <c r="AF621" s="71"/>
      <c r="AG621" s="71"/>
      <c r="AH621" s="103"/>
      <c r="AI621" s="71"/>
      <c r="AJ621" s="103"/>
      <c r="AK621" s="103"/>
      <c r="AL621" s="554" t="str">
        <f>IF(AI621&lt;&gt;"",VLOOKUP(AI621,'DON GIA'!$M$1:$P$9,4,0),"")</f>
        <v/>
      </c>
      <c r="AM621" s="554" t="str">
        <f t="shared" si="260"/>
        <v/>
      </c>
      <c r="AN621" s="71"/>
      <c r="AO621" s="103"/>
      <c r="AP621" s="602" t="str">
        <f t="shared" si="249"/>
        <v/>
      </c>
      <c r="AQ621" s="107"/>
      <c r="AR621" s="107"/>
      <c r="AS621" s="593"/>
    </row>
    <row r="622" spans="1:45" outlineLevel="2">
      <c r="A622" s="72">
        <f t="shared" si="261"/>
        <v>44</v>
      </c>
      <c r="B622" s="552" t="str">
        <f>IF(C622&lt;&gt;"",COUNTA($C$9:C622),"")</f>
        <v/>
      </c>
      <c r="C622" s="552"/>
      <c r="D622" s="71"/>
      <c r="E622" s="103"/>
      <c r="F622" s="103"/>
      <c r="G622" s="103"/>
      <c r="H622" s="103"/>
      <c r="I622" s="103"/>
      <c r="J622" s="103"/>
      <c r="K622" s="107"/>
      <c r="L622" s="105" t="s">
        <v>35</v>
      </c>
      <c r="M622" s="554" t="str">
        <f>IF(K622&lt;&gt;"",VLOOKUP(K622,'DON GIA'!$S$1:$U$19,3,0),"")</f>
        <v/>
      </c>
      <c r="N622" s="554" t="str">
        <f>IF(K622&lt;&gt;"",VLOOKUP(K622,'DON GIA'!$S$1:$V$19,4,0),"")</f>
        <v/>
      </c>
      <c r="O622" s="554" t="str">
        <f t="shared" si="256"/>
        <v/>
      </c>
      <c r="P622" s="554" t="str">
        <f t="shared" si="257"/>
        <v/>
      </c>
      <c r="Q622" s="71" t="s">
        <v>134</v>
      </c>
      <c r="R622" s="103" t="s">
        <v>44</v>
      </c>
      <c r="S622" s="103">
        <v>1</v>
      </c>
      <c r="T622" s="554">
        <f>IF(Q622&lt;&gt;"",VLOOKUP(Q622,'DON GIA'!$H$1:$K$103,4,0),"")</f>
        <v>360000</v>
      </c>
      <c r="U622" s="554">
        <f t="shared" si="258"/>
        <v>360000</v>
      </c>
      <c r="V622" s="554"/>
      <c r="W622" s="107"/>
      <c r="X622" s="103"/>
      <c r="Y622" s="108"/>
      <c r="Z622" s="109"/>
      <c r="AA622" s="554" t="str">
        <f>IF(W622&lt;&gt;"",VLOOKUP(W622,'DON GIA'!$A$1:$D$346,4,0),"")</f>
        <v/>
      </c>
      <c r="AB622" s="554" t="str">
        <f t="shared" si="259"/>
        <v/>
      </c>
      <c r="AC622" s="71"/>
      <c r="AD622" s="71"/>
      <c r="AE622" s="71"/>
      <c r="AF622" s="71"/>
      <c r="AG622" s="71"/>
      <c r="AH622" s="103"/>
      <c r="AI622" s="71"/>
      <c r="AJ622" s="103"/>
      <c r="AK622" s="103"/>
      <c r="AL622" s="554" t="str">
        <f>IF(AI622&lt;&gt;"",VLOOKUP(AI622,'DON GIA'!$M$1:$P$9,4,0),"")</f>
        <v/>
      </c>
      <c r="AM622" s="554" t="str">
        <f t="shared" si="260"/>
        <v/>
      </c>
      <c r="AN622" s="71"/>
      <c r="AO622" s="103"/>
      <c r="AP622" s="602" t="str">
        <f t="shared" si="249"/>
        <v/>
      </c>
      <c r="AQ622" s="107"/>
      <c r="AR622" s="107"/>
      <c r="AS622" s="593"/>
    </row>
    <row r="623" spans="1:45" ht="56.25" outlineLevel="2">
      <c r="A623" s="72">
        <f t="shared" si="261"/>
        <v>44</v>
      </c>
      <c r="B623" s="552" t="str">
        <f>IF(C623&lt;&gt;"",COUNTA($C$9:C623),"")</f>
        <v/>
      </c>
      <c r="C623" s="552"/>
      <c r="D623" s="71"/>
      <c r="E623" s="103"/>
      <c r="F623" s="103"/>
      <c r="G623" s="103"/>
      <c r="H623" s="103"/>
      <c r="I623" s="103"/>
      <c r="J623" s="103"/>
      <c r="K623" s="107"/>
      <c r="L623" s="105" t="s">
        <v>35</v>
      </c>
      <c r="M623" s="554" t="str">
        <f>IF(K623&lt;&gt;"",VLOOKUP(K623,'DON GIA'!$S$1:$U$19,3,0),"")</f>
        <v/>
      </c>
      <c r="N623" s="554" t="str">
        <f>IF(K623&lt;&gt;"",VLOOKUP(K623,'DON GIA'!$S$1:$V$19,4,0),"")</f>
        <v/>
      </c>
      <c r="O623" s="554" t="str">
        <f t="shared" si="256"/>
        <v/>
      </c>
      <c r="P623" s="554" t="str">
        <f t="shared" si="257"/>
        <v/>
      </c>
      <c r="Q623" s="71" t="s">
        <v>135</v>
      </c>
      <c r="R623" s="103" t="s">
        <v>44</v>
      </c>
      <c r="S623" s="103">
        <v>1</v>
      </c>
      <c r="T623" s="554" t="e">
        <f>IF(Q623&lt;&gt;"",VLOOKUP(Q623,'DON GIA'!$H$1:$K$103,4,0),"")</f>
        <v>#N/A</v>
      </c>
      <c r="U623" s="554" t="str">
        <f t="shared" si="258"/>
        <v/>
      </c>
      <c r="V623" s="554"/>
      <c r="W623" s="107"/>
      <c r="X623" s="103"/>
      <c r="Y623" s="108"/>
      <c r="Z623" s="109"/>
      <c r="AA623" s="554" t="str">
        <f>IF(W623&lt;&gt;"",VLOOKUP(W623,'DON GIA'!$A$1:$D$346,4,0),"")</f>
        <v/>
      </c>
      <c r="AB623" s="554" t="str">
        <f t="shared" si="259"/>
        <v/>
      </c>
      <c r="AC623" s="71"/>
      <c r="AD623" s="71"/>
      <c r="AE623" s="71"/>
      <c r="AF623" s="71"/>
      <c r="AG623" s="71"/>
      <c r="AH623" s="103"/>
      <c r="AI623" s="71"/>
      <c r="AJ623" s="103"/>
      <c r="AK623" s="103"/>
      <c r="AL623" s="554" t="str">
        <f>IF(AI623&lt;&gt;"",VLOOKUP(AI623,'DON GIA'!$M$1:$P$9,4,0),"")</f>
        <v/>
      </c>
      <c r="AM623" s="554" t="str">
        <f t="shared" si="260"/>
        <v/>
      </c>
      <c r="AN623" s="71"/>
      <c r="AO623" s="103"/>
      <c r="AP623" s="602" t="str">
        <f t="shared" si="249"/>
        <v/>
      </c>
      <c r="AQ623" s="107"/>
      <c r="AR623" s="107"/>
      <c r="AS623" s="593"/>
    </row>
    <row r="624" spans="1:45" outlineLevel="2">
      <c r="A624" s="72">
        <f t="shared" si="261"/>
        <v>44</v>
      </c>
      <c r="B624" s="552" t="str">
        <f>IF(C624&lt;&gt;"",COUNTA($C$9:C624),"")</f>
        <v/>
      </c>
      <c r="C624" s="552"/>
      <c r="D624" s="71"/>
      <c r="E624" s="103"/>
      <c r="F624" s="103"/>
      <c r="G624" s="103"/>
      <c r="H624" s="103"/>
      <c r="I624" s="103"/>
      <c r="J624" s="103"/>
      <c r="K624" s="107"/>
      <c r="L624" s="105" t="s">
        <v>35</v>
      </c>
      <c r="M624" s="554" t="str">
        <f>IF(K624&lt;&gt;"",VLOOKUP(K624,'DON GIA'!$S$1:$U$19,3,0),"")</f>
        <v/>
      </c>
      <c r="N624" s="554" t="str">
        <f>IF(K624&lt;&gt;"",VLOOKUP(K624,'DON GIA'!$S$1:$V$19,4,0),"")</f>
        <v/>
      </c>
      <c r="O624" s="554" t="str">
        <f t="shared" si="256"/>
        <v/>
      </c>
      <c r="P624" s="554" t="str">
        <f t="shared" si="257"/>
        <v/>
      </c>
      <c r="Q624" s="71" t="s">
        <v>35</v>
      </c>
      <c r="R624" s="103"/>
      <c r="S624" s="103"/>
      <c r="T624" s="554" t="str">
        <f>IF(Q624&lt;&gt;"",VLOOKUP(Q624,'DON GIA'!$H$1:$K$103,4,0),"")</f>
        <v/>
      </c>
      <c r="U624" s="554" t="str">
        <f t="shared" si="258"/>
        <v/>
      </c>
      <c r="V624" s="554"/>
      <c r="W624" s="107"/>
      <c r="X624" s="103"/>
      <c r="Y624" s="108"/>
      <c r="Z624" s="109"/>
      <c r="AA624" s="554" t="str">
        <f>IF(W624&lt;&gt;"",VLOOKUP(W624,'DON GIA'!$A$1:$D$346,4,0),"")</f>
        <v/>
      </c>
      <c r="AB624" s="554" t="str">
        <f t="shared" si="259"/>
        <v/>
      </c>
      <c r="AC624" s="71"/>
      <c r="AD624" s="71"/>
      <c r="AE624" s="71"/>
      <c r="AF624" s="71"/>
      <c r="AG624" s="71"/>
      <c r="AH624" s="103"/>
      <c r="AI624" s="71"/>
      <c r="AJ624" s="103"/>
      <c r="AK624" s="103"/>
      <c r="AL624" s="554" t="str">
        <f>IF(AI624&lt;&gt;"",VLOOKUP(AI624,'DON GIA'!$M$1:$P$9,4,0),"")</f>
        <v/>
      </c>
      <c r="AM624" s="554" t="str">
        <f t="shared" si="260"/>
        <v/>
      </c>
      <c r="AN624" s="71"/>
      <c r="AO624" s="103"/>
      <c r="AP624" s="602" t="str">
        <f t="shared" si="249"/>
        <v/>
      </c>
      <c r="AQ624" s="107"/>
      <c r="AR624" s="107"/>
      <c r="AS624" s="593"/>
    </row>
    <row r="625" spans="1:45" outlineLevel="1">
      <c r="A625" s="84" t="s">
        <v>2115</v>
      </c>
      <c r="B625" s="552"/>
      <c r="C625" s="552"/>
      <c r="D625" s="61"/>
      <c r="E625" s="162"/>
      <c r="F625" s="103"/>
      <c r="G625" s="162"/>
      <c r="H625" s="162"/>
      <c r="I625" s="162"/>
      <c r="J625" s="162"/>
      <c r="K625" s="129"/>
      <c r="L625" s="178">
        <f>SUBTOTAL(9,L626:L631)</f>
        <v>714.90000000000009</v>
      </c>
      <c r="M625" s="553"/>
      <c r="N625" s="553"/>
      <c r="O625" s="553">
        <f>SUBTOTAL(9,O626:O631)</f>
        <v>1091705100</v>
      </c>
      <c r="P625" s="553">
        <f>SUBTOTAL(9,P626:P631)</f>
        <v>0</v>
      </c>
      <c r="Q625" s="61"/>
      <c r="R625" s="162"/>
      <c r="S625" s="162">
        <f>SUBTOTAL(9,S626:S631)</f>
        <v>0</v>
      </c>
      <c r="T625" s="553"/>
      <c r="U625" s="553">
        <f>SUBTOTAL(9,U626:U631)</f>
        <v>0</v>
      </c>
      <c r="V625" s="553"/>
      <c r="W625" s="129"/>
      <c r="X625" s="162"/>
      <c r="Y625" s="169">
        <f>SUBTOTAL(9,Y626:Y631)</f>
        <v>715.9</v>
      </c>
      <c r="Z625" s="170">
        <f>SUBTOTAL(9,Z626:Z631)</f>
        <v>0</v>
      </c>
      <c r="AA625" s="553"/>
      <c r="AB625" s="553">
        <f>SUBTOTAL(9,AB626:AB631)</f>
        <v>421269207.30000001</v>
      </c>
      <c r="AC625" s="71"/>
      <c r="AD625" s="71"/>
      <c r="AE625" s="71"/>
      <c r="AF625" s="71"/>
      <c r="AG625" s="71"/>
      <c r="AH625" s="103"/>
      <c r="AI625" s="61"/>
      <c r="AJ625" s="162"/>
      <c r="AK625" s="162">
        <f>SUBTOTAL(9,AK626:AK631)</f>
        <v>0</v>
      </c>
      <c r="AL625" s="553"/>
      <c r="AM625" s="553">
        <f>SUBTOTAL(9,AM626:AM631)</f>
        <v>0</v>
      </c>
      <c r="AN625" s="61"/>
      <c r="AO625" s="162">
        <f>SUBTOTAL(9,AO626:AO631)</f>
        <v>0</v>
      </c>
      <c r="AP625" s="602">
        <f t="shared" si="249"/>
        <v>1512974307.3</v>
      </c>
      <c r="AQ625" s="59"/>
      <c r="AR625" s="59"/>
      <c r="AS625" s="629"/>
    </row>
    <row r="626" spans="1:45" ht="56.25" outlineLevel="2">
      <c r="A626" s="72">
        <f>IF(B626&lt;&gt;"",B626,A624)</f>
        <v>45</v>
      </c>
      <c r="B626" s="552">
        <f>IF(C626&lt;&gt;"",COUNTA($C$9:C626),"")</f>
        <v>45</v>
      </c>
      <c r="C626" s="552">
        <v>461</v>
      </c>
      <c r="D626" s="61" t="s">
        <v>336</v>
      </c>
      <c r="E626" s="103">
        <v>1</v>
      </c>
      <c r="F626" s="103"/>
      <c r="G626" s="103">
        <v>496</v>
      </c>
      <c r="H626" s="103">
        <v>79</v>
      </c>
      <c r="I626" s="103">
        <v>250</v>
      </c>
      <c r="J626" s="103" t="s">
        <v>235</v>
      </c>
      <c r="K626" s="107" t="s">
        <v>973</v>
      </c>
      <c r="L626" s="126">
        <v>197.7</v>
      </c>
      <c r="M626" s="554">
        <f>IF(K626&lt;&gt;"",VLOOKUP(K626,'DON GIA'!$S$1:$U$19,3,0),"")</f>
        <v>1679000</v>
      </c>
      <c r="N626" s="554">
        <f>IF(K626&lt;&gt;"",VLOOKUP(K626,'DON GIA'!$S$1:$V$19,4,0),"")</f>
        <v>0</v>
      </c>
      <c r="O626" s="554">
        <f>IF(K626&lt;&gt;"",L626*M626,"")</f>
        <v>331938300</v>
      </c>
      <c r="P626" s="554">
        <f>IF(K626&lt;&gt;"",L626*N626,"")</f>
        <v>0</v>
      </c>
      <c r="Q626" s="71" t="s">
        <v>35</v>
      </c>
      <c r="R626" s="103"/>
      <c r="S626" s="103"/>
      <c r="T626" s="554" t="str">
        <f>IF(Q626&lt;&gt;"",VLOOKUP(Q626,'DON GIA'!$H$1:$K$103,4,0),"")</f>
        <v/>
      </c>
      <c r="U626" s="554" t="str">
        <f>IF(Q626&lt;&gt;"",IF(ISNUMBER(T626),S626*T626,""),"")</f>
        <v/>
      </c>
      <c r="V626" s="554"/>
      <c r="W626" s="107" t="s">
        <v>1252</v>
      </c>
      <c r="X626" s="103" t="s">
        <v>27</v>
      </c>
      <c r="Y626" s="108">
        <v>715.9</v>
      </c>
      <c r="Z626" s="109"/>
      <c r="AA626" s="554">
        <f>IF(W626&lt;&gt;"",VLOOKUP(W626,'DON GIA'!$A$1:$D$346,4,0),"")</f>
        <v>588447</v>
      </c>
      <c r="AB626" s="554">
        <f>IF(W626&lt;&gt;"",IF(ISNUMBER(AA626),Y626*AA626,""),"")</f>
        <v>421269207.30000001</v>
      </c>
      <c r="AC626" s="71"/>
      <c r="AD626" s="71"/>
      <c r="AE626" s="71"/>
      <c r="AF626" s="71"/>
      <c r="AG626" s="71"/>
      <c r="AH626" s="103"/>
      <c r="AI626" s="71"/>
      <c r="AJ626" s="103"/>
      <c r="AK626" s="103"/>
      <c r="AL626" s="554" t="str">
        <f>IF(AI626&lt;&gt;"",VLOOKUP(AI626,'DON GIA'!$M$1:$P$9,4,0),"")</f>
        <v/>
      </c>
      <c r="AM626" s="554" t="str">
        <f>IF(AI626&lt;&gt;"",AK626*AL626,"")</f>
        <v/>
      </c>
      <c r="AN626" s="71"/>
      <c r="AO626" s="103"/>
      <c r="AP626" s="602" t="str">
        <f t="shared" si="249"/>
        <v/>
      </c>
      <c r="AQ626" s="59" t="s">
        <v>367</v>
      </c>
      <c r="AR626" s="59" t="s">
        <v>1912</v>
      </c>
      <c r="AS626" s="629"/>
    </row>
    <row r="627" spans="1:45" ht="281.25" outlineLevel="2">
      <c r="A627" s="72">
        <f>IF(B627&lt;&gt;"",B627,A626)</f>
        <v>45</v>
      </c>
      <c r="B627" s="552" t="str">
        <f>IF(C627&lt;&gt;"",COUNTA($C$9:C627),"")</f>
        <v/>
      </c>
      <c r="C627" s="552"/>
      <c r="D627" s="71" t="s">
        <v>337</v>
      </c>
      <c r="E627" s="103"/>
      <c r="F627" s="103"/>
      <c r="G627" s="103">
        <v>496</v>
      </c>
      <c r="H627" s="103">
        <v>79</v>
      </c>
      <c r="I627" s="103">
        <v>250</v>
      </c>
      <c r="J627" s="103" t="s">
        <v>235</v>
      </c>
      <c r="K627" s="107" t="s">
        <v>967</v>
      </c>
      <c r="L627" s="580">
        <v>517.20000000000005</v>
      </c>
      <c r="M627" s="554">
        <f>IF(K627&lt;&gt;"",VLOOKUP(K627,'DON GIA'!$S$1:$U$19,3,0),"")</f>
        <v>1469000</v>
      </c>
      <c r="N627" s="554">
        <f>IF(K627&lt;&gt;"",VLOOKUP(K627,'DON GIA'!$S$1:$V$19,4,0),"")</f>
        <v>0</v>
      </c>
      <c r="O627" s="554">
        <f>IF(K627&lt;&gt;"",L627*M627,"")</f>
        <v>759766800.00000012</v>
      </c>
      <c r="P627" s="554">
        <f>IF(K627&lt;&gt;"",L627*N627,"")</f>
        <v>0</v>
      </c>
      <c r="Q627" s="71" t="s">
        <v>35</v>
      </c>
      <c r="R627" s="103"/>
      <c r="S627" s="103"/>
      <c r="T627" s="554" t="str">
        <f>IF(Q627&lt;&gt;"",VLOOKUP(Q627,'DON GIA'!$H$1:$K$103,4,0),"")</f>
        <v/>
      </c>
      <c r="U627" s="554" t="str">
        <f>IF(Q627&lt;&gt;"",IF(ISNUMBER(T627),S627*T627,""),"")</f>
        <v/>
      </c>
      <c r="V627" s="554"/>
      <c r="W627" s="107"/>
      <c r="X627" s="103"/>
      <c r="Y627" s="108"/>
      <c r="Z627" s="109"/>
      <c r="AA627" s="554" t="str">
        <f>IF(W627&lt;&gt;"",VLOOKUP(W627,'DON GIA'!$A$1:$D$346,4,0),"")</f>
        <v/>
      </c>
      <c r="AB627" s="554" t="str">
        <f>IF(W627&lt;&gt;"",IF(ISNUMBER(AA627),Y627*AA627,""),"")</f>
        <v/>
      </c>
      <c r="AC627" s="71"/>
      <c r="AD627" s="71"/>
      <c r="AE627" s="71"/>
      <c r="AF627" s="71"/>
      <c r="AG627" s="71"/>
      <c r="AH627" s="103"/>
      <c r="AI627" s="71"/>
      <c r="AJ627" s="103"/>
      <c r="AK627" s="103"/>
      <c r="AL627" s="554" t="str">
        <f>IF(AI627&lt;&gt;"",VLOOKUP(AI627,'DON GIA'!$M$1:$P$9,4,0),"")</f>
        <v/>
      </c>
      <c r="AM627" s="554" t="str">
        <f>IF(AI627&lt;&gt;"",AK627*AL627,"")</f>
        <v/>
      </c>
      <c r="AN627" s="71"/>
      <c r="AO627" s="103"/>
      <c r="AP627" s="602" t="str">
        <f t="shared" si="249"/>
        <v/>
      </c>
      <c r="AQ627" s="59" t="s">
        <v>368</v>
      </c>
      <c r="AR627" s="59" t="s">
        <v>1983</v>
      </c>
      <c r="AS627" s="629"/>
    </row>
    <row r="628" spans="1:45" ht="112.5" outlineLevel="2">
      <c r="A628" s="72">
        <f>IF(B628&lt;&gt;"",B628,A627)</f>
        <v>45</v>
      </c>
      <c r="B628" s="552" t="str">
        <f>IF(C628&lt;&gt;"",COUNTA($C$9:C628),"")</f>
        <v/>
      </c>
      <c r="C628" s="552"/>
      <c r="D628" s="71" t="s">
        <v>71</v>
      </c>
      <c r="E628" s="103"/>
      <c r="F628" s="103"/>
      <c r="G628" s="103"/>
      <c r="H628" s="103"/>
      <c r="I628" s="103"/>
      <c r="J628" s="103"/>
      <c r="K628" s="107"/>
      <c r="L628" s="105" t="s">
        <v>35</v>
      </c>
      <c r="M628" s="554" t="str">
        <f>IF(K628&lt;&gt;"",VLOOKUP(K628,'DON GIA'!$S$1:$U$19,3,0),"")</f>
        <v/>
      </c>
      <c r="N628" s="554" t="str">
        <f>IF(K628&lt;&gt;"",VLOOKUP(K628,'DON GIA'!$S$1:$V$19,4,0),"")</f>
        <v/>
      </c>
      <c r="O628" s="554" t="str">
        <f>IF(K628&lt;&gt;"",L628*M628,"")</f>
        <v/>
      </c>
      <c r="P628" s="554" t="str">
        <f>IF(K628&lt;&gt;"",L628*N628,"")</f>
        <v/>
      </c>
      <c r="Q628" s="71" t="s">
        <v>35</v>
      </c>
      <c r="R628" s="103"/>
      <c r="S628" s="103"/>
      <c r="T628" s="554" t="str">
        <f>IF(Q628&lt;&gt;"",VLOOKUP(Q628,'DON GIA'!$H$1:$K$103,4,0),"")</f>
        <v/>
      </c>
      <c r="U628" s="554" t="str">
        <f>IF(Q628&lt;&gt;"",IF(ISNUMBER(T628),S628*T628,""),"")</f>
        <v/>
      </c>
      <c r="V628" s="554"/>
      <c r="W628" s="107"/>
      <c r="X628" s="103"/>
      <c r="Y628" s="108"/>
      <c r="Z628" s="109"/>
      <c r="AA628" s="554" t="str">
        <f>IF(W628&lt;&gt;"",VLOOKUP(W628,'DON GIA'!$A$1:$D$346,4,0),"")</f>
        <v/>
      </c>
      <c r="AB628" s="554" t="str">
        <f>IF(W628&lt;&gt;"",IF(ISNUMBER(AA628),Y628*AA628,""),"")</f>
        <v/>
      </c>
      <c r="AC628" s="71"/>
      <c r="AD628" s="71"/>
      <c r="AE628" s="71"/>
      <c r="AF628" s="71"/>
      <c r="AG628" s="71"/>
      <c r="AH628" s="103"/>
      <c r="AI628" s="71"/>
      <c r="AJ628" s="103"/>
      <c r="AK628" s="103"/>
      <c r="AL628" s="554" t="str">
        <f>IF(AI628&lt;&gt;"",VLOOKUP(AI628,'DON GIA'!$M$1:$P$9,4,0),"")</f>
        <v/>
      </c>
      <c r="AM628" s="554" t="str">
        <f>IF(AI628&lt;&gt;"",AK628*AL628,"")</f>
        <v/>
      </c>
      <c r="AN628" s="71"/>
      <c r="AO628" s="103"/>
      <c r="AP628" s="602" t="str">
        <f t="shared" si="249"/>
        <v/>
      </c>
      <c r="AQ628" s="59" t="s">
        <v>543</v>
      </c>
      <c r="AR628" s="59" t="s">
        <v>1949</v>
      </c>
      <c r="AS628" s="629"/>
    </row>
    <row r="629" spans="1:45" ht="75" outlineLevel="2">
      <c r="A629" s="72">
        <f>IF(B629&lt;&gt;"",B629,A628)</f>
        <v>45</v>
      </c>
      <c r="B629" s="552" t="str">
        <f>IF(C629&lt;&gt;"",COUNTA($C$9:C629),"")</f>
        <v/>
      </c>
      <c r="C629" s="552"/>
      <c r="D629" s="71"/>
      <c r="E629" s="103"/>
      <c r="F629" s="103"/>
      <c r="G629" s="103"/>
      <c r="H629" s="103"/>
      <c r="I629" s="103"/>
      <c r="J629" s="103"/>
      <c r="K629" s="107"/>
      <c r="L629" s="105" t="s">
        <v>35</v>
      </c>
      <c r="M629" s="554"/>
      <c r="N629" s="554"/>
      <c r="O629" s="554"/>
      <c r="P629" s="554"/>
      <c r="Q629" s="71"/>
      <c r="R629" s="103"/>
      <c r="S629" s="103"/>
      <c r="T629" s="554"/>
      <c r="U629" s="554"/>
      <c r="V629" s="554"/>
      <c r="W629" s="107"/>
      <c r="X629" s="103"/>
      <c r="Y629" s="108"/>
      <c r="Z629" s="109"/>
      <c r="AA629" s="554"/>
      <c r="AB629" s="554"/>
      <c r="AC629" s="71"/>
      <c r="AD629" s="71"/>
      <c r="AE629" s="71"/>
      <c r="AF629" s="71"/>
      <c r="AG629" s="71"/>
      <c r="AH629" s="103"/>
      <c r="AI629" s="71"/>
      <c r="AJ629" s="103"/>
      <c r="AK629" s="103"/>
      <c r="AL629" s="554"/>
      <c r="AM629" s="554"/>
      <c r="AN629" s="71"/>
      <c r="AO629" s="103"/>
      <c r="AP629" s="602" t="str">
        <f t="shared" si="249"/>
        <v/>
      </c>
      <c r="AQ629" s="59"/>
      <c r="AR629" s="59" t="s">
        <v>1934</v>
      </c>
      <c r="AS629" s="629"/>
    </row>
    <row r="630" spans="1:45" ht="37.5" outlineLevel="2">
      <c r="A630" s="72">
        <f>IF(B630&lt;&gt;"",B630,A629)</f>
        <v>45</v>
      </c>
      <c r="B630" s="552" t="str">
        <f>IF(C630&lt;&gt;"",COUNTA($C$9:C630),"")</f>
        <v/>
      </c>
      <c r="C630" s="552"/>
      <c r="D630" s="71"/>
      <c r="E630" s="103"/>
      <c r="F630" s="103"/>
      <c r="G630" s="103"/>
      <c r="H630" s="103"/>
      <c r="I630" s="103"/>
      <c r="J630" s="103"/>
      <c r="K630" s="107"/>
      <c r="L630" s="105" t="s">
        <v>35</v>
      </c>
      <c r="M630" s="554"/>
      <c r="N630" s="554"/>
      <c r="O630" s="554"/>
      <c r="P630" s="554"/>
      <c r="Q630" s="71"/>
      <c r="R630" s="103"/>
      <c r="S630" s="103"/>
      <c r="T630" s="554"/>
      <c r="U630" s="554"/>
      <c r="V630" s="554"/>
      <c r="W630" s="107"/>
      <c r="X630" s="103"/>
      <c r="Y630" s="108"/>
      <c r="Z630" s="109"/>
      <c r="AA630" s="554"/>
      <c r="AB630" s="554"/>
      <c r="AC630" s="71"/>
      <c r="AD630" s="71"/>
      <c r="AE630" s="71"/>
      <c r="AF630" s="71"/>
      <c r="AG630" s="71"/>
      <c r="AH630" s="103"/>
      <c r="AI630" s="71"/>
      <c r="AJ630" s="103"/>
      <c r="AK630" s="103"/>
      <c r="AL630" s="554"/>
      <c r="AM630" s="554"/>
      <c r="AN630" s="71"/>
      <c r="AO630" s="103"/>
      <c r="AP630" s="602" t="str">
        <f t="shared" si="249"/>
        <v/>
      </c>
      <c r="AQ630" s="59"/>
      <c r="AR630" s="59" t="s">
        <v>1984</v>
      </c>
      <c r="AS630" s="629"/>
    </row>
    <row r="631" spans="1:45" outlineLevel="2">
      <c r="A631" s="72">
        <f>IF(B631&lt;&gt;"",B631,A630)</f>
        <v>45</v>
      </c>
      <c r="B631" s="552" t="str">
        <f>IF(C631&lt;&gt;"",COUNTA($C$9:C631),"")</f>
        <v/>
      </c>
      <c r="C631" s="552"/>
      <c r="D631" s="71"/>
      <c r="E631" s="103"/>
      <c r="F631" s="103"/>
      <c r="G631" s="103"/>
      <c r="H631" s="103"/>
      <c r="I631" s="103"/>
      <c r="J631" s="103"/>
      <c r="K631" s="107"/>
      <c r="L631" s="105" t="s">
        <v>35</v>
      </c>
      <c r="M631" s="554" t="str">
        <f>IF(K631&lt;&gt;"",VLOOKUP(K631,'DON GIA'!$S$1:$U$19,3,0),"")</f>
        <v/>
      </c>
      <c r="N631" s="554" t="str">
        <f>IF(K631&lt;&gt;"",VLOOKUP(K631,'DON GIA'!$S$1:$V$19,4,0),"")</f>
        <v/>
      </c>
      <c r="O631" s="554" t="str">
        <f>IF(K631&lt;&gt;"",L631*M631,"")</f>
        <v/>
      </c>
      <c r="P631" s="554" t="str">
        <f>IF(K631&lt;&gt;"",L631*N631,"")</f>
        <v/>
      </c>
      <c r="Q631" s="71" t="s">
        <v>35</v>
      </c>
      <c r="R631" s="103"/>
      <c r="S631" s="103"/>
      <c r="T631" s="554" t="str">
        <f>IF(Q631&lt;&gt;"",VLOOKUP(Q631,'DON GIA'!$H$1:$K$103,4,0),"")</f>
        <v/>
      </c>
      <c r="U631" s="554" t="str">
        <f>IF(Q631&lt;&gt;"",IF(ISNUMBER(T631),S631*T631,""),"")</f>
        <v/>
      </c>
      <c r="V631" s="554"/>
      <c r="W631" s="107"/>
      <c r="X631" s="103"/>
      <c r="Y631" s="108"/>
      <c r="Z631" s="109"/>
      <c r="AA631" s="554" t="str">
        <f>IF(W631&lt;&gt;"",VLOOKUP(W631,'DON GIA'!$A$1:$D$346,4,0),"")</f>
        <v/>
      </c>
      <c r="AB631" s="554" t="str">
        <f>IF(W631&lt;&gt;"",IF(ISNUMBER(AA631),Y631*AA631,""),"")</f>
        <v/>
      </c>
      <c r="AC631" s="71"/>
      <c r="AD631" s="71"/>
      <c r="AE631" s="71"/>
      <c r="AF631" s="71"/>
      <c r="AG631" s="71"/>
      <c r="AH631" s="103"/>
      <c r="AI631" s="71"/>
      <c r="AJ631" s="103"/>
      <c r="AK631" s="103"/>
      <c r="AL631" s="554" t="str">
        <f>IF(AI631&lt;&gt;"",VLOOKUP(AI631,'DON GIA'!$M$1:$P$9,4,0),"")</f>
        <v/>
      </c>
      <c r="AM631" s="554" t="str">
        <f>IF(AI631&lt;&gt;"",AK631*AL631,"")</f>
        <v/>
      </c>
      <c r="AN631" s="71"/>
      <c r="AO631" s="103"/>
      <c r="AP631" s="602" t="str">
        <f t="shared" si="249"/>
        <v/>
      </c>
      <c r="AQ631" s="59"/>
      <c r="AR631" s="59"/>
      <c r="AS631" s="629"/>
    </row>
    <row r="632" spans="1:45" outlineLevel="1">
      <c r="A632" s="84" t="s">
        <v>2114</v>
      </c>
      <c r="B632" s="552"/>
      <c r="C632" s="552"/>
      <c r="D632" s="61"/>
      <c r="E632" s="162"/>
      <c r="F632" s="103"/>
      <c r="G632" s="162"/>
      <c r="H632" s="162"/>
      <c r="I632" s="162"/>
      <c r="J632" s="162"/>
      <c r="K632" s="129"/>
      <c r="L632" s="167">
        <f>SUBTOTAL(9,L633:L638)</f>
        <v>79</v>
      </c>
      <c r="M632" s="553"/>
      <c r="N632" s="553"/>
      <c r="O632" s="553">
        <f>SUBTOTAL(9,O633:O638)</f>
        <v>132641000</v>
      </c>
      <c r="P632" s="553">
        <f>SUBTOTAL(9,P633:P638)</f>
        <v>0</v>
      </c>
      <c r="Q632" s="61"/>
      <c r="R632" s="162"/>
      <c r="S632" s="162">
        <f>SUBTOTAL(9,S633:S638)</f>
        <v>0</v>
      </c>
      <c r="T632" s="553"/>
      <c r="U632" s="553">
        <f>SUBTOTAL(9,U633:U638)</f>
        <v>0</v>
      </c>
      <c r="V632" s="553"/>
      <c r="W632" s="129"/>
      <c r="X632" s="162"/>
      <c r="Y632" s="169">
        <f>SUBTOTAL(9,Y633:Y638)</f>
        <v>79</v>
      </c>
      <c r="Z632" s="170">
        <f>SUBTOTAL(9,Z633:Z638)</f>
        <v>0</v>
      </c>
      <c r="AA632" s="553"/>
      <c r="AB632" s="553">
        <f>SUBTOTAL(9,AB633:AB638)</f>
        <v>46487313</v>
      </c>
      <c r="AC632" s="71"/>
      <c r="AD632" s="71"/>
      <c r="AE632" s="71"/>
      <c r="AF632" s="71"/>
      <c r="AG632" s="71"/>
      <c r="AH632" s="103"/>
      <c r="AI632" s="61"/>
      <c r="AJ632" s="162"/>
      <c r="AK632" s="162">
        <f>SUBTOTAL(9,AK633:AK638)</f>
        <v>0</v>
      </c>
      <c r="AL632" s="553"/>
      <c r="AM632" s="553">
        <f>SUBTOTAL(9,AM633:AM638)</f>
        <v>0</v>
      </c>
      <c r="AN632" s="61"/>
      <c r="AO632" s="162">
        <f>SUBTOTAL(9,AO633:AO638)</f>
        <v>0</v>
      </c>
      <c r="AP632" s="602">
        <f t="shared" si="249"/>
        <v>179128313</v>
      </c>
      <c r="AQ632" s="111"/>
      <c r="AR632" s="111"/>
      <c r="AS632" s="628"/>
    </row>
    <row r="633" spans="1:45" ht="56.25" outlineLevel="2">
      <c r="A633" s="72">
        <f>IF(B633&lt;&gt;"",B633,A631)</f>
        <v>46</v>
      </c>
      <c r="B633" s="552">
        <f>IF(C633&lt;&gt;"",COUNTA($C$9:C633),"")</f>
        <v>46</v>
      </c>
      <c r="C633" s="552">
        <v>460</v>
      </c>
      <c r="D633" s="61" t="s">
        <v>336</v>
      </c>
      <c r="E633" s="103">
        <v>1</v>
      </c>
      <c r="F633" s="103"/>
      <c r="G633" s="103">
        <v>512</v>
      </c>
      <c r="H633" s="103">
        <v>79</v>
      </c>
      <c r="I633" s="103">
        <v>250</v>
      </c>
      <c r="J633" s="103" t="s">
        <v>235</v>
      </c>
      <c r="K633" s="107" t="s">
        <v>973</v>
      </c>
      <c r="L633" s="105">
        <v>79</v>
      </c>
      <c r="M633" s="554">
        <f>IF(K633&lt;&gt;"",VLOOKUP(K633,'DON GIA'!$S$1:$U$19,3,0),"")</f>
        <v>1679000</v>
      </c>
      <c r="N633" s="554">
        <f>IF(K633&lt;&gt;"",VLOOKUP(K633,'DON GIA'!$S$1:$V$19,4,0),"")</f>
        <v>0</v>
      </c>
      <c r="O633" s="554">
        <f>IF(K633&lt;&gt;"",L633*M633,"")</f>
        <v>132641000</v>
      </c>
      <c r="P633" s="554">
        <f>IF(K633&lt;&gt;"",L633*N633,"")</f>
        <v>0</v>
      </c>
      <c r="Q633" s="71" t="s">
        <v>35</v>
      </c>
      <c r="R633" s="103"/>
      <c r="S633" s="103"/>
      <c r="T633" s="554" t="str">
        <f>IF(Q633&lt;&gt;"",VLOOKUP(Q633,'DON GIA'!$H$1:$K$103,4,0),"")</f>
        <v/>
      </c>
      <c r="U633" s="554" t="str">
        <f>IF(Q633&lt;&gt;"",IF(ISNUMBER(T633),S633*T633,""),"")</f>
        <v/>
      </c>
      <c r="V633" s="554"/>
      <c r="W633" s="107" t="s">
        <v>1252</v>
      </c>
      <c r="X633" s="103" t="s">
        <v>27</v>
      </c>
      <c r="Y633" s="108">
        <v>79</v>
      </c>
      <c r="Z633" s="109"/>
      <c r="AA633" s="554">
        <f>IF(W633&lt;&gt;"",VLOOKUP(W633,'DON GIA'!$A$1:$D$346,4,0),"")</f>
        <v>588447</v>
      </c>
      <c r="AB633" s="554">
        <f>IF(W633&lt;&gt;"",IF(ISNUMBER(AA633),Y633*AA633,""),"")</f>
        <v>46487313</v>
      </c>
      <c r="AC633" s="71"/>
      <c r="AD633" s="71"/>
      <c r="AE633" s="71"/>
      <c r="AF633" s="71"/>
      <c r="AG633" s="71"/>
      <c r="AH633" s="103"/>
      <c r="AI633" s="71"/>
      <c r="AJ633" s="103"/>
      <c r="AK633" s="103"/>
      <c r="AL633" s="554" t="str">
        <f>IF(AI633&lt;&gt;"",VLOOKUP(AI633,'DON GIA'!$M$1:$P$9,4,0),"")</f>
        <v/>
      </c>
      <c r="AM633" s="554" t="str">
        <f>IF(AI633&lt;&gt;"",AK633*AL633,"")</f>
        <v/>
      </c>
      <c r="AN633" s="71"/>
      <c r="AO633" s="103"/>
      <c r="AP633" s="602" t="str">
        <f t="shared" si="249"/>
        <v/>
      </c>
      <c r="AQ633" s="111" t="s">
        <v>743</v>
      </c>
      <c r="AR633" s="111" t="s">
        <v>1912</v>
      </c>
      <c r="AS633" s="628"/>
    </row>
    <row r="634" spans="1:45" ht="281.25" outlineLevel="2">
      <c r="A634" s="72">
        <f>IF(B634&lt;&gt;"",B634,A633)</f>
        <v>46</v>
      </c>
      <c r="B634" s="552" t="str">
        <f>IF(C634&lt;&gt;"",COUNTA($C$9:C634),"")</f>
        <v/>
      </c>
      <c r="C634" s="552"/>
      <c r="D634" s="71" t="s">
        <v>337</v>
      </c>
      <c r="E634" s="103"/>
      <c r="F634" s="103"/>
      <c r="G634" s="103"/>
      <c r="H634" s="103"/>
      <c r="I634" s="103"/>
      <c r="J634" s="103"/>
      <c r="K634" s="107"/>
      <c r="L634" s="105" t="s">
        <v>35</v>
      </c>
      <c r="M634" s="554" t="str">
        <f>IF(K634&lt;&gt;"",VLOOKUP(K634,'DON GIA'!$S$1:$U$19,3,0),"")</f>
        <v/>
      </c>
      <c r="N634" s="554" t="str">
        <f>IF(K634&lt;&gt;"",VLOOKUP(K634,'DON GIA'!$S$1:$V$19,4,0),"")</f>
        <v/>
      </c>
      <c r="O634" s="554" t="str">
        <f>IF(K634&lt;&gt;"",L634*M634,"")</f>
        <v/>
      </c>
      <c r="P634" s="554" t="str">
        <f>IF(K634&lt;&gt;"",L634*N634,"")</f>
        <v/>
      </c>
      <c r="Q634" s="71" t="s">
        <v>35</v>
      </c>
      <c r="R634" s="103"/>
      <c r="S634" s="103"/>
      <c r="T634" s="554" t="str">
        <f>IF(Q634&lt;&gt;"",VLOOKUP(Q634,'DON GIA'!$H$1:$K$103,4,0),"")</f>
        <v/>
      </c>
      <c r="U634" s="554" t="str">
        <f>IF(Q634&lt;&gt;"",IF(ISNUMBER(T634),S634*T634,""),"")</f>
        <v/>
      </c>
      <c r="V634" s="554"/>
      <c r="W634" s="107"/>
      <c r="X634" s="103"/>
      <c r="Y634" s="108"/>
      <c r="Z634" s="109"/>
      <c r="AA634" s="554" t="str">
        <f>IF(W634&lt;&gt;"",VLOOKUP(W634,'DON GIA'!$A$1:$D$346,4,0),"")</f>
        <v/>
      </c>
      <c r="AB634" s="554" t="str">
        <f>IF(W634&lt;&gt;"",IF(ISNUMBER(AA634),Y634*AA634,""),"")</f>
        <v/>
      </c>
      <c r="AC634" s="71"/>
      <c r="AD634" s="71"/>
      <c r="AE634" s="71"/>
      <c r="AF634" s="71"/>
      <c r="AG634" s="71"/>
      <c r="AH634" s="103"/>
      <c r="AI634" s="71"/>
      <c r="AJ634" s="103"/>
      <c r="AK634" s="103"/>
      <c r="AL634" s="554" t="str">
        <f>IF(AI634&lt;&gt;"",VLOOKUP(AI634,'DON GIA'!$M$1:$P$9,4,0),"")</f>
        <v/>
      </c>
      <c r="AM634" s="554" t="str">
        <f>IF(AI634&lt;&gt;"",AK634*AL634,"")</f>
        <v/>
      </c>
      <c r="AN634" s="71"/>
      <c r="AO634" s="103"/>
      <c r="AP634" s="602" t="str">
        <f t="shared" si="249"/>
        <v/>
      </c>
      <c r="AQ634" s="59" t="s">
        <v>370</v>
      </c>
      <c r="AR634" s="59" t="s">
        <v>1983</v>
      </c>
      <c r="AS634" s="629"/>
    </row>
    <row r="635" spans="1:45" ht="112.5" outlineLevel="2">
      <c r="A635" s="72">
        <f>IF(B635&lt;&gt;"",B635,A634)</f>
        <v>46</v>
      </c>
      <c r="B635" s="552" t="str">
        <f>IF(C635&lt;&gt;"",COUNTA($C$9:C635),"")</f>
        <v/>
      </c>
      <c r="C635" s="552"/>
      <c r="D635" s="71" t="s">
        <v>71</v>
      </c>
      <c r="E635" s="103"/>
      <c r="F635" s="103"/>
      <c r="G635" s="103"/>
      <c r="H635" s="103"/>
      <c r="I635" s="103"/>
      <c r="J635" s="103"/>
      <c r="K635" s="107"/>
      <c r="L635" s="105" t="s">
        <v>35</v>
      </c>
      <c r="M635" s="554" t="str">
        <f>IF(K635&lt;&gt;"",VLOOKUP(K635,'DON GIA'!$S$1:$U$19,3,0),"")</f>
        <v/>
      </c>
      <c r="N635" s="554" t="str">
        <f>IF(K635&lt;&gt;"",VLOOKUP(K635,'DON GIA'!$S$1:$V$19,4,0),"")</f>
        <v/>
      </c>
      <c r="O635" s="554" t="str">
        <f>IF(K635&lt;&gt;"",L635*M635,"")</f>
        <v/>
      </c>
      <c r="P635" s="554" t="str">
        <f>IF(K635&lt;&gt;"",L635*N635,"")</f>
        <v/>
      </c>
      <c r="Q635" s="71" t="s">
        <v>35</v>
      </c>
      <c r="R635" s="103"/>
      <c r="S635" s="103"/>
      <c r="T635" s="554" t="str">
        <f>IF(Q635&lt;&gt;"",VLOOKUP(Q635,'DON GIA'!$H$1:$K$103,4,0),"")</f>
        <v/>
      </c>
      <c r="U635" s="554" t="str">
        <f>IF(Q635&lt;&gt;"",IF(ISNUMBER(T635),S635*T635,""),"")</f>
        <v/>
      </c>
      <c r="V635" s="554"/>
      <c r="W635" s="107"/>
      <c r="X635" s="103"/>
      <c r="Y635" s="108"/>
      <c r="Z635" s="109"/>
      <c r="AA635" s="554" t="str">
        <f>IF(W635&lt;&gt;"",VLOOKUP(W635,'DON GIA'!$A$1:$D$346,4,0),"")</f>
        <v/>
      </c>
      <c r="AB635" s="554" t="str">
        <f>IF(W635&lt;&gt;"",IF(ISNUMBER(AA635),Y635*AA635,""),"")</f>
        <v/>
      </c>
      <c r="AC635" s="71"/>
      <c r="AD635" s="71"/>
      <c r="AE635" s="71"/>
      <c r="AF635" s="71"/>
      <c r="AG635" s="71"/>
      <c r="AH635" s="103"/>
      <c r="AI635" s="71"/>
      <c r="AJ635" s="103"/>
      <c r="AK635" s="103"/>
      <c r="AL635" s="554" t="str">
        <f>IF(AI635&lt;&gt;"",VLOOKUP(AI635,'DON GIA'!$M$1:$P$9,4,0),"")</f>
        <v/>
      </c>
      <c r="AM635" s="554" t="str">
        <f>IF(AI635&lt;&gt;"",AK635*AL635,"")</f>
        <v/>
      </c>
      <c r="AN635" s="71"/>
      <c r="AO635" s="103"/>
      <c r="AP635" s="602" t="str">
        <f t="shared" si="249"/>
        <v/>
      </c>
      <c r="AQ635" s="59" t="s">
        <v>543</v>
      </c>
      <c r="AR635" s="59" t="s">
        <v>1949</v>
      </c>
      <c r="AS635" s="629"/>
    </row>
    <row r="636" spans="1:45" ht="75" outlineLevel="2">
      <c r="A636" s="72">
        <f>IF(B636&lt;&gt;"",B636,A635)</f>
        <v>46</v>
      </c>
      <c r="B636" s="552" t="str">
        <f>IF(C636&lt;&gt;"",COUNTA($C$9:C636),"")</f>
        <v/>
      </c>
      <c r="C636" s="552"/>
      <c r="D636" s="71"/>
      <c r="E636" s="103"/>
      <c r="F636" s="103"/>
      <c r="G636" s="103"/>
      <c r="H636" s="103"/>
      <c r="I636" s="103"/>
      <c r="J636" s="103"/>
      <c r="K636" s="107"/>
      <c r="L636" s="105" t="s">
        <v>35</v>
      </c>
      <c r="M636" s="554"/>
      <c r="N636" s="554"/>
      <c r="O636" s="554"/>
      <c r="P636" s="554"/>
      <c r="Q636" s="71"/>
      <c r="R636" s="103"/>
      <c r="S636" s="103"/>
      <c r="T636" s="554"/>
      <c r="U636" s="554"/>
      <c r="V636" s="554"/>
      <c r="W636" s="107"/>
      <c r="X636" s="103"/>
      <c r="Y636" s="108"/>
      <c r="Z636" s="109"/>
      <c r="AA636" s="554"/>
      <c r="AB636" s="554"/>
      <c r="AC636" s="71"/>
      <c r="AD636" s="71"/>
      <c r="AE636" s="71"/>
      <c r="AF636" s="71"/>
      <c r="AG636" s="71"/>
      <c r="AH636" s="103"/>
      <c r="AI636" s="71"/>
      <c r="AJ636" s="103"/>
      <c r="AK636" s="103"/>
      <c r="AL636" s="554"/>
      <c r="AM636" s="554"/>
      <c r="AN636" s="71"/>
      <c r="AO636" s="103"/>
      <c r="AP636" s="602" t="str">
        <f t="shared" si="249"/>
        <v/>
      </c>
      <c r="AQ636" s="59"/>
      <c r="AR636" s="59" t="s">
        <v>1934</v>
      </c>
      <c r="AS636" s="629"/>
    </row>
    <row r="637" spans="1:45" ht="37.5" outlineLevel="2">
      <c r="A637" s="72">
        <f>IF(B637&lt;&gt;"",B637,A636)</f>
        <v>46</v>
      </c>
      <c r="B637" s="552" t="str">
        <f>IF(C637&lt;&gt;"",COUNTA($C$9:C637),"")</f>
        <v/>
      </c>
      <c r="C637" s="552"/>
      <c r="D637" s="71"/>
      <c r="E637" s="103"/>
      <c r="F637" s="103"/>
      <c r="G637" s="103"/>
      <c r="H637" s="103"/>
      <c r="I637" s="103"/>
      <c r="J637" s="103"/>
      <c r="K637" s="107"/>
      <c r="L637" s="105" t="s">
        <v>35</v>
      </c>
      <c r="M637" s="554"/>
      <c r="N637" s="554"/>
      <c r="O637" s="554"/>
      <c r="P637" s="554"/>
      <c r="Q637" s="71"/>
      <c r="R637" s="103"/>
      <c r="S637" s="103"/>
      <c r="T637" s="554"/>
      <c r="U637" s="554"/>
      <c r="V637" s="554"/>
      <c r="W637" s="107"/>
      <c r="X637" s="103"/>
      <c r="Y637" s="108"/>
      <c r="Z637" s="109"/>
      <c r="AA637" s="554"/>
      <c r="AB637" s="554"/>
      <c r="AC637" s="71"/>
      <c r="AD637" s="71"/>
      <c r="AE637" s="71"/>
      <c r="AF637" s="71"/>
      <c r="AG637" s="71"/>
      <c r="AH637" s="103"/>
      <c r="AI637" s="71"/>
      <c r="AJ637" s="103"/>
      <c r="AK637" s="103"/>
      <c r="AL637" s="554"/>
      <c r="AM637" s="554"/>
      <c r="AN637" s="71"/>
      <c r="AO637" s="103"/>
      <c r="AP637" s="602" t="str">
        <f t="shared" si="249"/>
        <v/>
      </c>
      <c r="AQ637" s="59"/>
      <c r="AR637" s="59" t="s">
        <v>1984</v>
      </c>
      <c r="AS637" s="629"/>
    </row>
    <row r="638" spans="1:45" outlineLevel="2">
      <c r="A638" s="72">
        <f>IF(B638&lt;&gt;"",B638,A637)</f>
        <v>46</v>
      </c>
      <c r="B638" s="552" t="str">
        <f>IF(C638&lt;&gt;"",COUNTA($C$9:C638),"")</f>
        <v/>
      </c>
      <c r="C638" s="552"/>
      <c r="D638" s="71"/>
      <c r="E638" s="103"/>
      <c r="F638" s="103"/>
      <c r="G638" s="103"/>
      <c r="H638" s="103"/>
      <c r="I638" s="103"/>
      <c r="J638" s="103"/>
      <c r="K638" s="107"/>
      <c r="L638" s="105" t="s">
        <v>35</v>
      </c>
      <c r="M638" s="554" t="str">
        <f>IF(K638&lt;&gt;"",VLOOKUP(K638,'DON GIA'!$S$1:$U$19,3,0),"")</f>
        <v/>
      </c>
      <c r="N638" s="554" t="str">
        <f>IF(K638&lt;&gt;"",VLOOKUP(K638,'DON GIA'!$S$1:$V$19,4,0),"")</f>
        <v/>
      </c>
      <c r="O638" s="554" t="str">
        <f>IF(K638&lt;&gt;"",L638*M638,"")</f>
        <v/>
      </c>
      <c r="P638" s="554" t="str">
        <f>IF(K638&lt;&gt;"",L638*N638,"")</f>
        <v/>
      </c>
      <c r="Q638" s="71" t="s">
        <v>35</v>
      </c>
      <c r="R638" s="103"/>
      <c r="S638" s="103"/>
      <c r="T638" s="554" t="str">
        <f>IF(Q638&lt;&gt;"",VLOOKUP(Q638,'DON GIA'!$H$1:$K$103,4,0),"")</f>
        <v/>
      </c>
      <c r="U638" s="554" t="str">
        <f>IF(Q638&lt;&gt;"",IF(ISNUMBER(T638),S638*T638,""),"")</f>
        <v/>
      </c>
      <c r="V638" s="554"/>
      <c r="W638" s="107"/>
      <c r="X638" s="103"/>
      <c r="Y638" s="108"/>
      <c r="Z638" s="109"/>
      <c r="AA638" s="554" t="str">
        <f>IF(W638&lt;&gt;"",VLOOKUP(W638,'DON GIA'!$A$1:$D$346,4,0),"")</f>
        <v/>
      </c>
      <c r="AB638" s="554" t="str">
        <f>IF(W638&lt;&gt;"",IF(ISNUMBER(AA638),Y638*AA638,""),"")</f>
        <v/>
      </c>
      <c r="AC638" s="71"/>
      <c r="AD638" s="71"/>
      <c r="AE638" s="71"/>
      <c r="AF638" s="71"/>
      <c r="AG638" s="71"/>
      <c r="AH638" s="103"/>
      <c r="AI638" s="71"/>
      <c r="AJ638" s="103"/>
      <c r="AK638" s="103"/>
      <c r="AL638" s="554" t="str">
        <f>IF(AI638&lt;&gt;"",VLOOKUP(AI638,'DON GIA'!$M$1:$P$9,4,0),"")</f>
        <v/>
      </c>
      <c r="AM638" s="554" t="str">
        <f>IF(AI638&lt;&gt;"",AK638*AL638,"")</f>
        <v/>
      </c>
      <c r="AN638" s="71"/>
      <c r="AO638" s="103"/>
      <c r="AP638" s="602" t="str">
        <f t="shared" si="249"/>
        <v/>
      </c>
      <c r="AQ638" s="107"/>
      <c r="AR638" s="107"/>
      <c r="AS638" s="593"/>
    </row>
    <row r="639" spans="1:45" outlineLevel="1">
      <c r="A639" s="84" t="s">
        <v>2113</v>
      </c>
      <c r="B639" s="552"/>
      <c r="C639" s="552"/>
      <c r="D639" s="61"/>
      <c r="E639" s="162"/>
      <c r="F639" s="103"/>
      <c r="G639" s="162"/>
      <c r="H639" s="162"/>
      <c r="I639" s="162"/>
      <c r="J639" s="162"/>
      <c r="K639" s="129"/>
      <c r="L639" s="167">
        <f>SUBTOTAL(9,L640:L766)</f>
        <v>2204.9</v>
      </c>
      <c r="M639" s="553"/>
      <c r="N639" s="553"/>
      <c r="O639" s="553">
        <f>SUBTOTAL(9,O640:O766)</f>
        <v>3702027100</v>
      </c>
      <c r="P639" s="553">
        <f>SUBTOTAL(9,P640:P766)</f>
        <v>2976615000</v>
      </c>
      <c r="Q639" s="61"/>
      <c r="R639" s="162"/>
      <c r="S639" s="162">
        <f>SUBTOTAL(9,S640:S766)</f>
        <v>14</v>
      </c>
      <c r="T639" s="553"/>
      <c r="U639" s="553">
        <f>SUBTOTAL(9,U640:U766)</f>
        <v>7526000</v>
      </c>
      <c r="V639" s="553"/>
      <c r="W639" s="129"/>
      <c r="X639" s="162"/>
      <c r="Y639" s="169">
        <f>SUBTOTAL(9,Y640:Y766)</f>
        <v>3325.7100000000019</v>
      </c>
      <c r="Z639" s="170">
        <f>SUBTOTAL(9,Z640:Z766)</f>
        <v>0</v>
      </c>
      <c r="AA639" s="553"/>
      <c r="AB639" s="553">
        <f>SUBTOTAL(9,AB640:AB766)</f>
        <v>5244939389.2210026</v>
      </c>
      <c r="AC639" s="71"/>
      <c r="AD639" s="71"/>
      <c r="AE639" s="71"/>
      <c r="AF639" s="71"/>
      <c r="AG639" s="71"/>
      <c r="AH639" s="103"/>
      <c r="AI639" s="61"/>
      <c r="AJ639" s="162"/>
      <c r="AK639" s="162">
        <f>SUBTOTAL(9,AK640:AK766)</f>
        <v>2</v>
      </c>
      <c r="AL639" s="553"/>
      <c r="AM639" s="553">
        <f>SUBTOTAL(9,AM640:AM766)</f>
        <v>20223980</v>
      </c>
      <c r="AN639" s="61"/>
      <c r="AO639" s="162">
        <f>SUBTOTAL(9,AO640:AO766)</f>
        <v>0</v>
      </c>
      <c r="AP639" s="602">
        <f t="shared" si="249"/>
        <v>11951331469.221003</v>
      </c>
      <c r="AQ639" s="111"/>
      <c r="AR639" s="111"/>
      <c r="AS639" s="628"/>
    </row>
    <row r="640" spans="1:45" ht="56.25" outlineLevel="2">
      <c r="A640" s="72">
        <f>IF(B640&lt;&gt;"",B640,A638)</f>
        <v>47</v>
      </c>
      <c r="B640" s="552">
        <f>IF(C640&lt;&gt;"",COUNTA($C$9:C640),"")</f>
        <v>47</v>
      </c>
      <c r="C640" s="552">
        <v>453</v>
      </c>
      <c r="D640" s="61" t="s">
        <v>317</v>
      </c>
      <c r="E640" s="103">
        <v>1</v>
      </c>
      <c r="F640" s="103"/>
      <c r="G640" s="103">
        <v>170</v>
      </c>
      <c r="H640" s="103">
        <v>79</v>
      </c>
      <c r="I640" s="103">
        <v>250</v>
      </c>
      <c r="J640" s="103">
        <v>203</v>
      </c>
      <c r="K640" s="107" t="s">
        <v>974</v>
      </c>
      <c r="L640" s="105">
        <v>1617.2</v>
      </c>
      <c r="M640" s="554">
        <f>IF(K640&lt;&gt;"",VLOOKUP(K640,'DON GIA'!$S$1:$U$19,3,0),"")</f>
        <v>1679000</v>
      </c>
      <c r="N640" s="554">
        <f>IF(K640&lt;&gt;"",VLOOKUP(K640,'DON GIA'!$S$1:$V$19,4,0),"")</f>
        <v>1350000</v>
      </c>
      <c r="O640" s="554">
        <f t="shared" ref="O640:O703" si="262">IF(K640&lt;&gt;"",L640*M640,"")</f>
        <v>2715278800</v>
      </c>
      <c r="P640" s="554">
        <f t="shared" ref="P640:P703" si="263">IF(K640&lt;&gt;"",L640*N640,"")</f>
        <v>2183220000</v>
      </c>
      <c r="Q640" s="71" t="s">
        <v>68</v>
      </c>
      <c r="R640" s="103" t="s">
        <v>44</v>
      </c>
      <c r="S640" s="103">
        <v>1</v>
      </c>
      <c r="T640" s="554">
        <f>IF(Q640&lt;&gt;"",VLOOKUP(Q640,'DON GIA'!$H$1:$K$103,4,0),"")</f>
        <v>450000</v>
      </c>
      <c r="U640" s="554">
        <f t="shared" ref="U640:U703" si="264">IF(Q640&lt;&gt;"",IF(ISNUMBER(T640),S640*T640,""),"")</f>
        <v>450000</v>
      </c>
      <c r="V640" s="554" t="s">
        <v>2163</v>
      </c>
      <c r="W640" s="107" t="s">
        <v>1078</v>
      </c>
      <c r="X640" s="103" t="s">
        <v>27</v>
      </c>
      <c r="Y640" s="108">
        <v>68.34</v>
      </c>
      <c r="Z640" s="109"/>
      <c r="AA640" s="554">
        <f>IF(W640&lt;&gt;"",VLOOKUP(W640,'DON GIA'!$A$1:$D$346,4,0),"")</f>
        <v>854777</v>
      </c>
      <c r="AB640" s="554">
        <f t="shared" ref="AB640:AB703" si="265">IF(W640&lt;&gt;"",IF(ISNUMBER(AA640),Y640*AA640,""),"")</f>
        <v>58415460.18</v>
      </c>
      <c r="AC640" s="71"/>
      <c r="AD640" s="71" t="s">
        <v>29</v>
      </c>
      <c r="AE640" s="71" t="s">
        <v>36</v>
      </c>
      <c r="AF640" s="71" t="s">
        <v>41</v>
      </c>
      <c r="AG640" s="71" t="s">
        <v>136</v>
      </c>
      <c r="AH640" s="103"/>
      <c r="AI640" s="71" t="s">
        <v>564</v>
      </c>
      <c r="AJ640" s="103" t="s">
        <v>409</v>
      </c>
      <c r="AK640" s="103">
        <v>1</v>
      </c>
      <c r="AL640" s="554">
        <f>IF(AI640&lt;&gt;"",VLOOKUP(AI640,'DON GIA'!$M$1:$P$9,4,0),"")</f>
        <v>3223980</v>
      </c>
      <c r="AM640" s="554">
        <f t="shared" ref="AM640:AM703" si="266">IF(AI640&lt;&gt;"",AK640*AL640,"")</f>
        <v>3223980</v>
      </c>
      <c r="AN640" s="71"/>
      <c r="AO640" s="103"/>
      <c r="AP640" s="602" t="str">
        <f t="shared" si="249"/>
        <v/>
      </c>
      <c r="AQ640" s="111" t="s">
        <v>740</v>
      </c>
      <c r="AR640" s="111" t="s">
        <v>1912</v>
      </c>
      <c r="AS640" s="628"/>
    </row>
    <row r="641" spans="1:45" ht="75" outlineLevel="2">
      <c r="A641" s="72">
        <f t="shared" ref="A641:A672" si="267">IF(B641&lt;&gt;"",B641,A640)</f>
        <v>47</v>
      </c>
      <c r="B641" s="552" t="str">
        <f>IF(C641&lt;&gt;"",COUNTA($C$9:C641),"")</f>
        <v/>
      </c>
      <c r="C641" s="552"/>
      <c r="D641" s="71" t="s">
        <v>318</v>
      </c>
      <c r="E641" s="103"/>
      <c r="F641" s="103"/>
      <c r="G641" s="103">
        <v>523</v>
      </c>
      <c r="H641" s="103">
        <v>79</v>
      </c>
      <c r="I641" s="103">
        <v>250</v>
      </c>
      <c r="J641" s="103" t="s">
        <v>235</v>
      </c>
      <c r="K641" s="107" t="s">
        <v>974</v>
      </c>
      <c r="L641" s="105">
        <v>587.70000000000005</v>
      </c>
      <c r="M641" s="554">
        <f>IF(K641&lt;&gt;"",VLOOKUP(K641,'DON GIA'!$S$1:$U$19,3,0),"")</f>
        <v>1679000</v>
      </c>
      <c r="N641" s="554">
        <f>IF(K641&lt;&gt;"",VLOOKUP(K641,'DON GIA'!$S$1:$V$19,4,0),"")</f>
        <v>1350000</v>
      </c>
      <c r="O641" s="554">
        <f t="shared" si="262"/>
        <v>986748300.00000012</v>
      </c>
      <c r="P641" s="554">
        <f t="shared" si="263"/>
        <v>793395000.00000012</v>
      </c>
      <c r="Q641" s="71" t="s">
        <v>125</v>
      </c>
      <c r="R641" s="103" t="s">
        <v>44</v>
      </c>
      <c r="S641" s="103">
        <v>1</v>
      </c>
      <c r="T641" s="554">
        <f>IF(Q641&lt;&gt;"",VLOOKUP(Q641,'DON GIA'!$H$1:$K$103,4,0),"")</f>
        <v>758000</v>
      </c>
      <c r="U641" s="554">
        <f t="shared" si="264"/>
        <v>758000</v>
      </c>
      <c r="V641" s="554"/>
      <c r="W641" s="107" t="s">
        <v>1115</v>
      </c>
      <c r="X641" s="103" t="s">
        <v>27</v>
      </c>
      <c r="Y641" s="108">
        <v>6.16</v>
      </c>
      <c r="Z641" s="109"/>
      <c r="AA641" s="554">
        <f>IF(W641&lt;&gt;"",VLOOKUP(W641,'DON GIA'!$A$1:$D$346,4,0),"")</f>
        <v>4826746</v>
      </c>
      <c r="AB641" s="554">
        <f t="shared" si="265"/>
        <v>29732755.359999999</v>
      </c>
      <c r="AC641" s="71"/>
      <c r="AD641" s="71" t="s">
        <v>34</v>
      </c>
      <c r="AE641" s="71" t="s">
        <v>30</v>
      </c>
      <c r="AF641" s="71" t="s">
        <v>41</v>
      </c>
      <c r="AG641" s="71" t="s">
        <v>34</v>
      </c>
      <c r="AH641" s="103"/>
      <c r="AI641" s="612" t="s">
        <v>579</v>
      </c>
      <c r="AJ641" s="103" t="s">
        <v>560</v>
      </c>
      <c r="AK641" s="103">
        <v>1</v>
      </c>
      <c r="AL641" s="554">
        <f>IF(AI641&lt;&gt;"",VLOOKUP(AI641,'DON GIA'!$M$1:$P$9,4,0),"")</f>
        <v>17000000</v>
      </c>
      <c r="AM641" s="554">
        <f t="shared" si="266"/>
        <v>17000000</v>
      </c>
      <c r="AN641" s="71"/>
      <c r="AO641" s="103"/>
      <c r="AP641" s="602" t="str">
        <f t="shared" si="249"/>
        <v/>
      </c>
      <c r="AQ641" s="59" t="s">
        <v>371</v>
      </c>
      <c r="AR641" s="59" t="s">
        <v>1985</v>
      </c>
      <c r="AS641" s="629"/>
    </row>
    <row r="642" spans="1:45" ht="171.75" outlineLevel="2">
      <c r="A642" s="72">
        <f t="shared" si="267"/>
        <v>47</v>
      </c>
      <c r="B642" s="552" t="str">
        <f>IF(C642&lt;&gt;"",COUNTA($C$9:C642),"")</f>
        <v/>
      </c>
      <c r="C642" s="552"/>
      <c r="D642" s="71" t="s">
        <v>71</v>
      </c>
      <c r="E642" s="103"/>
      <c r="F642" s="103"/>
      <c r="G642" s="103"/>
      <c r="H642" s="103"/>
      <c r="I642" s="103"/>
      <c r="J642" s="103"/>
      <c r="K642" s="107"/>
      <c r="L642" s="105" t="s">
        <v>35</v>
      </c>
      <c r="M642" s="554" t="str">
        <f>IF(K642&lt;&gt;"",VLOOKUP(K642,'DON GIA'!$S$1:$U$19,3,0),"")</f>
        <v/>
      </c>
      <c r="N642" s="554" t="str">
        <f>IF(K642&lt;&gt;"",VLOOKUP(K642,'DON GIA'!$S$1:$V$19,4,0),"")</f>
        <v/>
      </c>
      <c r="O642" s="554" t="str">
        <f t="shared" si="262"/>
        <v/>
      </c>
      <c r="P642" s="554" t="str">
        <f t="shared" si="263"/>
        <v/>
      </c>
      <c r="Q642" s="71" t="s">
        <v>315</v>
      </c>
      <c r="R642" s="103" t="s">
        <v>44</v>
      </c>
      <c r="S642" s="103">
        <v>4</v>
      </c>
      <c r="T642" s="554">
        <f>IF(Q642&lt;&gt;"",VLOOKUP(Q642,'DON GIA'!$H$1:$K$103,4,0),"")</f>
        <v>291000</v>
      </c>
      <c r="U642" s="554">
        <f t="shared" si="264"/>
        <v>1164000</v>
      </c>
      <c r="V642" s="554"/>
      <c r="W642" s="107" t="s">
        <v>1014</v>
      </c>
      <c r="X642" s="103" t="s">
        <v>27</v>
      </c>
      <c r="Y642" s="108">
        <v>35.42</v>
      </c>
      <c r="Z642" s="109"/>
      <c r="AA642" s="554">
        <f>IF(W642&lt;&gt;"",VLOOKUP(W642,'DON GIA'!$A$1:$D$346,4,0),"")</f>
        <v>4447303</v>
      </c>
      <c r="AB642" s="554">
        <f t="shared" si="265"/>
        <v>157523472.26000002</v>
      </c>
      <c r="AC642" s="71"/>
      <c r="AD642" s="71" t="s">
        <v>29</v>
      </c>
      <c r="AE642" s="71" t="s">
        <v>30</v>
      </c>
      <c r="AF642" s="71" t="s">
        <v>41</v>
      </c>
      <c r="AG642" s="71" t="s">
        <v>34</v>
      </c>
      <c r="AH642" s="103"/>
      <c r="AI642" s="71"/>
      <c r="AJ642" s="103"/>
      <c r="AK642" s="103"/>
      <c r="AL642" s="554" t="str">
        <f>IF(AI642&lt;&gt;"",VLOOKUP(AI642,'DON GIA'!$M$1:$P$9,4,0),"")</f>
        <v/>
      </c>
      <c r="AM642" s="554" t="str">
        <f t="shared" si="266"/>
        <v/>
      </c>
      <c r="AN642" s="71"/>
      <c r="AO642" s="103"/>
      <c r="AP642" s="602" t="str">
        <f t="shared" si="249"/>
        <v/>
      </c>
      <c r="AQ642" s="111" t="s">
        <v>741</v>
      </c>
      <c r="AR642" s="111" t="s">
        <v>1986</v>
      </c>
      <c r="AS642" s="628"/>
    </row>
    <row r="643" spans="1:45" ht="112.5" outlineLevel="2">
      <c r="A643" s="72">
        <f t="shared" si="267"/>
        <v>47</v>
      </c>
      <c r="B643" s="552" t="str">
        <f>IF(C643&lt;&gt;"",COUNTA($C$9:C643),"")</f>
        <v/>
      </c>
      <c r="C643" s="552"/>
      <c r="D643" s="71"/>
      <c r="E643" s="103"/>
      <c r="F643" s="103"/>
      <c r="G643" s="103"/>
      <c r="H643" s="103"/>
      <c r="I643" s="103"/>
      <c r="J643" s="103"/>
      <c r="K643" s="107"/>
      <c r="L643" s="105" t="s">
        <v>35</v>
      </c>
      <c r="M643" s="554" t="str">
        <f>IF(K643&lt;&gt;"",VLOOKUP(K643,'DON GIA'!$S$1:$U$19,3,0),"")</f>
        <v/>
      </c>
      <c r="N643" s="554" t="str">
        <f>IF(K643&lt;&gt;"",VLOOKUP(K643,'DON GIA'!$S$1:$V$19,4,0),"")</f>
        <v/>
      </c>
      <c r="O643" s="554" t="str">
        <f t="shared" si="262"/>
        <v/>
      </c>
      <c r="P643" s="554" t="str">
        <f t="shared" si="263"/>
        <v/>
      </c>
      <c r="Q643" s="71" t="s">
        <v>48</v>
      </c>
      <c r="R643" s="103" t="s">
        <v>44</v>
      </c>
      <c r="S643" s="103">
        <v>1</v>
      </c>
      <c r="T643" s="554">
        <f>IF(Q643&lt;&gt;"",VLOOKUP(Q643,'DON GIA'!$H$1:$K$103,4,0),"")</f>
        <v>1708000</v>
      </c>
      <c r="U643" s="554">
        <f t="shared" si="264"/>
        <v>1708000</v>
      </c>
      <c r="V643" s="554"/>
      <c r="W643" s="107" t="s">
        <v>1005</v>
      </c>
      <c r="X643" s="103" t="s">
        <v>27</v>
      </c>
      <c r="Y643" s="108">
        <v>3.36</v>
      </c>
      <c r="Z643" s="109"/>
      <c r="AA643" s="554">
        <f>IF(W643&lt;&gt;"",VLOOKUP(W643,'DON GIA'!$A$1:$D$346,4,0),"")</f>
        <v>5559129</v>
      </c>
      <c r="AB643" s="554">
        <f t="shared" si="265"/>
        <v>18678673.439999998</v>
      </c>
      <c r="AC643" s="71"/>
      <c r="AD643" s="71" t="s">
        <v>34</v>
      </c>
      <c r="AE643" s="71" t="s">
        <v>30</v>
      </c>
      <c r="AF643" s="71" t="s">
        <v>31</v>
      </c>
      <c r="AG643" s="71" t="s">
        <v>34</v>
      </c>
      <c r="AH643" s="103"/>
      <c r="AI643" s="71"/>
      <c r="AJ643" s="103"/>
      <c r="AK643" s="103"/>
      <c r="AL643" s="554" t="str">
        <f>IF(AI643&lt;&gt;"",VLOOKUP(AI643,'DON GIA'!$M$1:$P$9,4,0),"")</f>
        <v/>
      </c>
      <c r="AM643" s="554" t="str">
        <f t="shared" si="266"/>
        <v/>
      </c>
      <c r="AN643" s="71"/>
      <c r="AO643" s="103"/>
      <c r="AP643" s="602" t="str">
        <f t="shared" si="249"/>
        <v/>
      </c>
      <c r="AQ643" s="59" t="s">
        <v>372</v>
      </c>
      <c r="AR643" s="59" t="s">
        <v>1987</v>
      </c>
      <c r="AS643" s="629"/>
    </row>
    <row r="644" spans="1:45" ht="37.5" outlineLevel="2">
      <c r="A644" s="72">
        <f t="shared" si="267"/>
        <v>47</v>
      </c>
      <c r="B644" s="552" t="str">
        <f>IF(C644&lt;&gt;"",COUNTA($C$9:C644),"")</f>
        <v/>
      </c>
      <c r="C644" s="552"/>
      <c r="D644" s="71"/>
      <c r="E644" s="103"/>
      <c r="F644" s="103"/>
      <c r="G644" s="103"/>
      <c r="H644" s="103"/>
      <c r="I644" s="103"/>
      <c r="J644" s="103"/>
      <c r="K644" s="107"/>
      <c r="L644" s="105" t="s">
        <v>35</v>
      </c>
      <c r="M644" s="554" t="str">
        <f>IF(K644&lt;&gt;"",VLOOKUP(K644,'DON GIA'!$S$1:$U$19,3,0),"")</f>
        <v/>
      </c>
      <c r="N644" s="554" t="str">
        <f>IF(K644&lt;&gt;"",VLOOKUP(K644,'DON GIA'!$S$1:$V$19,4,0),"")</f>
        <v/>
      </c>
      <c r="O644" s="554" t="str">
        <f t="shared" si="262"/>
        <v/>
      </c>
      <c r="P644" s="554" t="str">
        <f t="shared" si="263"/>
        <v/>
      </c>
      <c r="Q644" s="71" t="s">
        <v>319</v>
      </c>
      <c r="R644" s="103" t="s">
        <v>27</v>
      </c>
      <c r="S644" s="103">
        <v>5</v>
      </c>
      <c r="T644" s="554">
        <f>IF(Q644&lt;&gt;"",VLOOKUP(Q644,'DON GIA'!$H$1:$K$103,4,0),"")</f>
        <v>5000</v>
      </c>
      <c r="U644" s="554">
        <f t="shared" si="264"/>
        <v>25000</v>
      </c>
      <c r="V644" s="554"/>
      <c r="W644" s="107" t="s">
        <v>1005</v>
      </c>
      <c r="X644" s="103" t="s">
        <v>27</v>
      </c>
      <c r="Y644" s="108">
        <v>95.12</v>
      </c>
      <c r="Z644" s="109"/>
      <c r="AA644" s="554">
        <f>IF(W644&lt;&gt;"",VLOOKUP(W644,'DON GIA'!$A$1:$D$346,4,0),"")</f>
        <v>5559129</v>
      </c>
      <c r="AB644" s="554">
        <f t="shared" si="265"/>
        <v>528784350.48000002</v>
      </c>
      <c r="AC644" s="71"/>
      <c r="AD644" s="71" t="s">
        <v>313</v>
      </c>
      <c r="AE644" s="71" t="s">
        <v>30</v>
      </c>
      <c r="AF644" s="71" t="s">
        <v>31</v>
      </c>
      <c r="AG644" s="71" t="s">
        <v>34</v>
      </c>
      <c r="AH644" s="103"/>
      <c r="AI644" s="71"/>
      <c r="AJ644" s="103"/>
      <c r="AK644" s="103"/>
      <c r="AL644" s="554" t="str">
        <f>IF(AI644&lt;&gt;"",VLOOKUP(AI644,'DON GIA'!$M$1:$P$9,4,0),"")</f>
        <v/>
      </c>
      <c r="AM644" s="554" t="str">
        <f t="shared" si="266"/>
        <v/>
      </c>
      <c r="AN644" s="71"/>
      <c r="AO644" s="103"/>
      <c r="AP644" s="602" t="str">
        <f t="shared" si="249"/>
        <v/>
      </c>
      <c r="AQ644" s="59" t="s">
        <v>373</v>
      </c>
      <c r="AR644" s="59" t="s">
        <v>1988</v>
      </c>
      <c r="AS644" s="629"/>
    </row>
    <row r="645" spans="1:45" ht="37.5" outlineLevel="2">
      <c r="A645" s="72">
        <f t="shared" si="267"/>
        <v>47</v>
      </c>
      <c r="B645" s="552" t="str">
        <f>IF(C645&lt;&gt;"",COUNTA($C$9:C645),"")</f>
        <v/>
      </c>
      <c r="C645" s="552"/>
      <c r="D645" s="71"/>
      <c r="E645" s="103"/>
      <c r="F645" s="103"/>
      <c r="G645" s="103"/>
      <c r="H645" s="103"/>
      <c r="I645" s="103"/>
      <c r="J645" s="103"/>
      <c r="K645" s="107"/>
      <c r="L645" s="105" t="s">
        <v>35</v>
      </c>
      <c r="M645" s="554" t="str">
        <f>IF(K645&lt;&gt;"",VLOOKUP(K645,'DON GIA'!$S$1:$U$19,3,0),"")</f>
        <v/>
      </c>
      <c r="N645" s="554" t="str">
        <f>IF(K645&lt;&gt;"",VLOOKUP(K645,'DON GIA'!$S$1:$V$19,4,0),"")</f>
        <v/>
      </c>
      <c r="O645" s="554" t="str">
        <f t="shared" si="262"/>
        <v/>
      </c>
      <c r="P645" s="554" t="str">
        <f t="shared" si="263"/>
        <v/>
      </c>
      <c r="Q645" s="71" t="s">
        <v>192</v>
      </c>
      <c r="R645" s="103" t="s">
        <v>44</v>
      </c>
      <c r="S645" s="103">
        <v>1</v>
      </c>
      <c r="T645" s="554">
        <f>IF(Q645&lt;&gt;"",VLOOKUP(Q645,'DON GIA'!$H$1:$K$103,4,0),"")</f>
        <v>1713000</v>
      </c>
      <c r="U645" s="554">
        <f t="shared" si="264"/>
        <v>1713000</v>
      </c>
      <c r="V645" s="554"/>
      <c r="W645" s="107" t="s">
        <v>1129</v>
      </c>
      <c r="X645" s="103" t="s">
        <v>27</v>
      </c>
      <c r="Y645" s="108">
        <v>2.56</v>
      </c>
      <c r="Z645" s="109"/>
      <c r="AA645" s="554">
        <f>IF(W645&lt;&gt;"",VLOOKUP(W645,'DON GIA'!$A$1:$D$346,4,0),"")</f>
        <v>2613835</v>
      </c>
      <c r="AB645" s="554">
        <f t="shared" si="265"/>
        <v>6691417.6000000006</v>
      </c>
      <c r="AC645" s="71"/>
      <c r="AD645" s="71" t="s">
        <v>29</v>
      </c>
      <c r="AE645" s="71" t="s">
        <v>30</v>
      </c>
      <c r="AF645" s="71" t="s">
        <v>31</v>
      </c>
      <c r="AG645" s="71" t="s">
        <v>34</v>
      </c>
      <c r="AH645" s="103"/>
      <c r="AI645" s="71"/>
      <c r="AJ645" s="103"/>
      <c r="AK645" s="103"/>
      <c r="AL645" s="554" t="str">
        <f>IF(AI645&lt;&gt;"",VLOOKUP(AI645,'DON GIA'!$M$1:$P$9,4,0),"")</f>
        <v/>
      </c>
      <c r="AM645" s="554" t="str">
        <f t="shared" si="266"/>
        <v/>
      </c>
      <c r="AN645" s="71"/>
      <c r="AO645" s="103"/>
      <c r="AP645" s="602" t="str">
        <f t="shared" si="249"/>
        <v/>
      </c>
      <c r="AQ645" s="107" t="s">
        <v>431</v>
      </c>
      <c r="AR645" s="107"/>
      <c r="AS645" s="593"/>
    </row>
    <row r="646" spans="1:45" ht="37.5" outlineLevel="2">
      <c r="A646" s="72">
        <f t="shared" si="267"/>
        <v>47</v>
      </c>
      <c r="B646" s="552" t="str">
        <f>IF(C646&lt;&gt;"",COUNTA($C$9:C646),"")</f>
        <v/>
      </c>
      <c r="C646" s="552"/>
      <c r="D646" s="71"/>
      <c r="E646" s="103"/>
      <c r="F646" s="103"/>
      <c r="G646" s="103"/>
      <c r="H646" s="103"/>
      <c r="I646" s="103"/>
      <c r="J646" s="103"/>
      <c r="K646" s="107"/>
      <c r="L646" s="105" t="s">
        <v>35</v>
      </c>
      <c r="M646" s="554" t="str">
        <f>IF(K646&lt;&gt;"",VLOOKUP(K646,'DON GIA'!$S$1:$U$19,3,0),"")</f>
        <v/>
      </c>
      <c r="N646" s="554" t="str">
        <f>IF(K646&lt;&gt;"",VLOOKUP(K646,'DON GIA'!$S$1:$V$19,4,0),"")</f>
        <v/>
      </c>
      <c r="O646" s="554" t="str">
        <f t="shared" si="262"/>
        <v/>
      </c>
      <c r="P646" s="554" t="str">
        <f t="shared" si="263"/>
        <v/>
      </c>
      <c r="Q646" s="71" t="s">
        <v>48</v>
      </c>
      <c r="R646" s="103" t="s">
        <v>44</v>
      </c>
      <c r="S646" s="103">
        <v>1</v>
      </c>
      <c r="T646" s="554">
        <f>IF(Q646&lt;&gt;"",VLOOKUP(Q646,'DON GIA'!$H$1:$K$103,4,0),"")</f>
        <v>1708000</v>
      </c>
      <c r="U646" s="554">
        <f t="shared" si="264"/>
        <v>1708000</v>
      </c>
      <c r="V646" s="554"/>
      <c r="W646" s="107" t="s">
        <v>1080</v>
      </c>
      <c r="X646" s="103" t="s">
        <v>27</v>
      </c>
      <c r="Y646" s="108">
        <v>2.2400000000000002</v>
      </c>
      <c r="Z646" s="109"/>
      <c r="AA646" s="554">
        <f>IF(W646&lt;&gt;"",VLOOKUP(W646,'DON GIA'!$A$1:$D$346,4,0),"")</f>
        <v>10375629</v>
      </c>
      <c r="AB646" s="554">
        <f t="shared" si="265"/>
        <v>23241408.960000001</v>
      </c>
      <c r="AC646" s="71"/>
      <c r="AD646" s="71" t="s">
        <v>29</v>
      </c>
      <c r="AE646" s="71" t="s">
        <v>30</v>
      </c>
      <c r="AF646" s="71" t="s">
        <v>31</v>
      </c>
      <c r="AG646" s="71" t="s">
        <v>34</v>
      </c>
      <c r="AH646" s="103"/>
      <c r="AI646" s="71"/>
      <c r="AJ646" s="103"/>
      <c r="AK646" s="103"/>
      <c r="AL646" s="554" t="str">
        <f>IF(AI646&lt;&gt;"",VLOOKUP(AI646,'DON GIA'!$M$1:$P$9,4,0),"")</f>
        <v/>
      </c>
      <c r="AM646" s="554" t="str">
        <f t="shared" si="266"/>
        <v/>
      </c>
      <c r="AN646" s="71"/>
      <c r="AO646" s="103"/>
      <c r="AP646" s="602" t="str">
        <f t="shared" si="249"/>
        <v/>
      </c>
      <c r="AQ646" s="107"/>
      <c r="AR646" s="107"/>
      <c r="AS646" s="593"/>
    </row>
    <row r="647" spans="1:45" outlineLevel="2">
      <c r="A647" s="72">
        <f t="shared" si="267"/>
        <v>47</v>
      </c>
      <c r="B647" s="552" t="str">
        <f>IF(C647&lt;&gt;"",COUNTA($C$9:C647),"")</f>
        <v/>
      </c>
      <c r="C647" s="552"/>
      <c r="D647" s="71"/>
      <c r="E647" s="103"/>
      <c r="F647" s="103"/>
      <c r="G647" s="103"/>
      <c r="H647" s="103"/>
      <c r="I647" s="103"/>
      <c r="J647" s="103"/>
      <c r="K647" s="107"/>
      <c r="L647" s="105" t="s">
        <v>35</v>
      </c>
      <c r="M647" s="554" t="str">
        <f>IF(K647&lt;&gt;"",VLOOKUP(K647,'DON GIA'!$S$1:$U$19,3,0),"")</f>
        <v/>
      </c>
      <c r="N647" s="554" t="str">
        <f>IF(K647&lt;&gt;"",VLOOKUP(K647,'DON GIA'!$S$1:$V$19,4,0),"")</f>
        <v/>
      </c>
      <c r="O647" s="554" t="str">
        <f t="shared" si="262"/>
        <v/>
      </c>
      <c r="P647" s="554" t="str">
        <f t="shared" si="263"/>
        <v/>
      </c>
      <c r="Q647" s="71" t="s">
        <v>35</v>
      </c>
      <c r="R647" s="103"/>
      <c r="S647" s="103"/>
      <c r="T647" s="554" t="str">
        <f>IF(Q647&lt;&gt;"",VLOOKUP(Q647,'DON GIA'!$H$1:$K$103,4,0),"")</f>
        <v/>
      </c>
      <c r="U647" s="554" t="str">
        <f t="shared" si="264"/>
        <v/>
      </c>
      <c r="V647" s="554"/>
      <c r="W647" s="107" t="s">
        <v>1192</v>
      </c>
      <c r="X647" s="103" t="s">
        <v>27</v>
      </c>
      <c r="Y647" s="108">
        <v>21.4</v>
      </c>
      <c r="Z647" s="109"/>
      <c r="AA647" s="554">
        <f>IF(W647&lt;&gt;"",VLOOKUP(W647,'DON GIA'!$A$1:$D$346,4,0),"")</f>
        <v>3072492</v>
      </c>
      <c r="AB647" s="554">
        <f t="shared" si="265"/>
        <v>65751328.799999997</v>
      </c>
      <c r="AC647" s="71"/>
      <c r="AD647" s="71" t="s">
        <v>29</v>
      </c>
      <c r="AE647" s="71" t="s">
        <v>218</v>
      </c>
      <c r="AF647" s="71" t="s">
        <v>41</v>
      </c>
      <c r="AG647" s="71" t="s">
        <v>312</v>
      </c>
      <c r="AH647" s="103"/>
      <c r="AI647" s="71"/>
      <c r="AJ647" s="103"/>
      <c r="AK647" s="103"/>
      <c r="AL647" s="554" t="str">
        <f>IF(AI647&lt;&gt;"",VLOOKUP(AI647,'DON GIA'!$M$1:$P$9,4,0),"")</f>
        <v/>
      </c>
      <c r="AM647" s="554" t="str">
        <f t="shared" si="266"/>
        <v/>
      </c>
      <c r="AN647" s="71"/>
      <c r="AO647" s="103"/>
      <c r="AP647" s="602" t="str">
        <f t="shared" si="249"/>
        <v/>
      </c>
      <c r="AQ647" s="107"/>
      <c r="AR647" s="107"/>
      <c r="AS647" s="593"/>
    </row>
    <row r="648" spans="1:45" outlineLevel="2">
      <c r="A648" s="72">
        <f t="shared" si="267"/>
        <v>47</v>
      </c>
      <c r="B648" s="552" t="str">
        <f>IF(C648&lt;&gt;"",COUNTA($C$9:C648),"")</f>
        <v/>
      </c>
      <c r="C648" s="552"/>
      <c r="D648" s="71"/>
      <c r="E648" s="103"/>
      <c r="F648" s="103"/>
      <c r="G648" s="103"/>
      <c r="H648" s="103"/>
      <c r="I648" s="103"/>
      <c r="J648" s="103"/>
      <c r="K648" s="107"/>
      <c r="L648" s="105" t="s">
        <v>35</v>
      </c>
      <c r="M648" s="554" t="str">
        <f>IF(K648&lt;&gt;"",VLOOKUP(K648,'DON GIA'!$S$1:$U$19,3,0),"")</f>
        <v/>
      </c>
      <c r="N648" s="554" t="str">
        <f>IF(K648&lt;&gt;"",VLOOKUP(K648,'DON GIA'!$S$1:$V$19,4,0),"")</f>
        <v/>
      </c>
      <c r="O648" s="554" t="str">
        <f t="shared" si="262"/>
        <v/>
      </c>
      <c r="P648" s="554" t="str">
        <f t="shared" si="263"/>
        <v/>
      </c>
      <c r="Q648" s="71" t="s">
        <v>35</v>
      </c>
      <c r="R648" s="103"/>
      <c r="S648" s="103"/>
      <c r="T648" s="554" t="str">
        <f>IF(Q648&lt;&gt;"",VLOOKUP(Q648,'DON GIA'!$H$1:$K$103,4,0),"")</f>
        <v/>
      </c>
      <c r="U648" s="554" t="str">
        <f t="shared" si="264"/>
        <v/>
      </c>
      <c r="V648" s="554"/>
      <c r="W648" s="107" t="s">
        <v>1091</v>
      </c>
      <c r="X648" s="103" t="s">
        <v>27</v>
      </c>
      <c r="Y648" s="108">
        <f>22.36+6.16</f>
        <v>28.52</v>
      </c>
      <c r="Z648" s="109"/>
      <c r="AA648" s="554">
        <f>IF(W648&lt;&gt;"",VLOOKUP(W648,'DON GIA'!$A$1:$D$346,4,0),"")</f>
        <v>161275</v>
      </c>
      <c r="AB648" s="554">
        <f t="shared" si="265"/>
        <v>4599563</v>
      </c>
      <c r="AC648" s="71"/>
      <c r="AD648" s="71"/>
      <c r="AE648" s="71"/>
      <c r="AF648" s="71"/>
      <c r="AG648" s="71"/>
      <c r="AH648" s="103"/>
      <c r="AI648" s="71"/>
      <c r="AJ648" s="103"/>
      <c r="AK648" s="103"/>
      <c r="AL648" s="554" t="str">
        <f>IF(AI648&lt;&gt;"",VLOOKUP(AI648,'DON GIA'!$M$1:$P$9,4,0),"")</f>
        <v/>
      </c>
      <c r="AM648" s="554" t="str">
        <f t="shared" si="266"/>
        <v/>
      </c>
      <c r="AN648" s="71"/>
      <c r="AO648" s="103"/>
      <c r="AP648" s="602" t="str">
        <f t="shared" ref="AP648:AP711" si="268">IF(C649&lt;&gt;"",O648+P648+U648+AB648+AM648,"")</f>
        <v/>
      </c>
      <c r="AQ648" s="107"/>
      <c r="AR648" s="107"/>
      <c r="AS648" s="593"/>
    </row>
    <row r="649" spans="1:45" outlineLevel="2">
      <c r="A649" s="72">
        <f t="shared" si="267"/>
        <v>47</v>
      </c>
      <c r="B649" s="552" t="str">
        <f>IF(C649&lt;&gt;"",COUNTA($C$9:C649),"")</f>
        <v/>
      </c>
      <c r="C649" s="552"/>
      <c r="D649" s="71"/>
      <c r="E649" s="103"/>
      <c r="F649" s="103"/>
      <c r="G649" s="103"/>
      <c r="H649" s="103"/>
      <c r="I649" s="103"/>
      <c r="J649" s="103"/>
      <c r="K649" s="107"/>
      <c r="L649" s="105" t="s">
        <v>35</v>
      </c>
      <c r="M649" s="554" t="str">
        <f>IF(K649&lt;&gt;"",VLOOKUP(K649,'DON GIA'!$S$1:$U$19,3,0),"")</f>
        <v/>
      </c>
      <c r="N649" s="554" t="str">
        <f>IF(K649&lt;&gt;"",VLOOKUP(K649,'DON GIA'!$S$1:$V$19,4,0),"")</f>
        <v/>
      </c>
      <c r="O649" s="554" t="str">
        <f t="shared" si="262"/>
        <v/>
      </c>
      <c r="P649" s="554" t="str">
        <f t="shared" si="263"/>
        <v/>
      </c>
      <c r="Q649" s="71" t="s">
        <v>35</v>
      </c>
      <c r="R649" s="103"/>
      <c r="S649" s="103"/>
      <c r="T649" s="554" t="str">
        <f>IF(Q649&lt;&gt;"",VLOOKUP(Q649,'DON GIA'!$H$1:$K$103,4,0),"")</f>
        <v/>
      </c>
      <c r="U649" s="554" t="str">
        <f t="shared" si="264"/>
        <v/>
      </c>
      <c r="V649" s="554"/>
      <c r="W649" s="107" t="s">
        <v>1193</v>
      </c>
      <c r="X649" s="103" t="s">
        <v>27</v>
      </c>
      <c r="Y649" s="108">
        <f>35.42+95.12</f>
        <v>130.54000000000002</v>
      </c>
      <c r="Z649" s="109"/>
      <c r="AA649" s="554">
        <f>IF(W649&lt;&gt;"",VLOOKUP(W649,'DON GIA'!$A$1:$D$346,4,0),"")</f>
        <v>109890</v>
      </c>
      <c r="AB649" s="554">
        <f t="shared" si="265"/>
        <v>14345040.600000001</v>
      </c>
      <c r="AC649" s="71"/>
      <c r="AD649" s="71"/>
      <c r="AE649" s="71"/>
      <c r="AF649" s="71"/>
      <c r="AG649" s="71"/>
      <c r="AH649" s="103"/>
      <c r="AI649" s="71"/>
      <c r="AJ649" s="103"/>
      <c r="AK649" s="103"/>
      <c r="AL649" s="554" t="str">
        <f>IF(AI649&lt;&gt;"",VLOOKUP(AI649,'DON GIA'!$M$1:$P$9,4,0),"")</f>
        <v/>
      </c>
      <c r="AM649" s="554" t="str">
        <f t="shared" si="266"/>
        <v/>
      </c>
      <c r="AN649" s="71"/>
      <c r="AO649" s="103"/>
      <c r="AP649" s="602" t="str">
        <f t="shared" si="268"/>
        <v/>
      </c>
      <c r="AQ649" s="107"/>
      <c r="AR649" s="107"/>
      <c r="AS649" s="593"/>
    </row>
    <row r="650" spans="1:45" outlineLevel="2">
      <c r="A650" s="72">
        <f t="shared" si="267"/>
        <v>47</v>
      </c>
      <c r="B650" s="552" t="str">
        <f>IF(C650&lt;&gt;"",COUNTA($C$9:C650),"")</f>
        <v/>
      </c>
      <c r="C650" s="552"/>
      <c r="D650" s="71"/>
      <c r="E650" s="103"/>
      <c r="F650" s="103"/>
      <c r="G650" s="103"/>
      <c r="H650" s="103"/>
      <c r="I650" s="103"/>
      <c r="J650" s="103"/>
      <c r="K650" s="107"/>
      <c r="L650" s="105" t="s">
        <v>35</v>
      </c>
      <c r="M650" s="554" t="str">
        <f>IF(K650&lt;&gt;"",VLOOKUP(K650,'DON GIA'!$S$1:$U$19,3,0),"")</f>
        <v/>
      </c>
      <c r="N650" s="554" t="str">
        <f>IF(K650&lt;&gt;"",VLOOKUP(K650,'DON GIA'!$S$1:$V$19,4,0),"")</f>
        <v/>
      </c>
      <c r="O650" s="554" t="str">
        <f t="shared" si="262"/>
        <v/>
      </c>
      <c r="P650" s="554" t="str">
        <f t="shared" si="263"/>
        <v/>
      </c>
      <c r="Q650" s="71" t="s">
        <v>35</v>
      </c>
      <c r="R650" s="103"/>
      <c r="S650" s="103"/>
      <c r="T650" s="554" t="str">
        <f>IF(Q650&lt;&gt;"",VLOOKUP(Q650,'DON GIA'!$H$1:$K$103,4,0),"")</f>
        <v/>
      </c>
      <c r="U650" s="554" t="str">
        <f t="shared" si="264"/>
        <v/>
      </c>
      <c r="V650" s="554"/>
      <c r="W650" s="107" t="s">
        <v>1194</v>
      </c>
      <c r="X650" s="103" t="s">
        <v>27</v>
      </c>
      <c r="Y650" s="108">
        <v>0.96</v>
      </c>
      <c r="Z650" s="109"/>
      <c r="AA650" s="554">
        <f>IF(W650&lt;&gt;"",VLOOKUP(W650,'DON GIA'!$A$1:$D$346,4,0),"")</f>
        <v>292949</v>
      </c>
      <c r="AB650" s="554">
        <f t="shared" si="265"/>
        <v>281231.03999999998</v>
      </c>
      <c r="AC650" s="71"/>
      <c r="AD650" s="71"/>
      <c r="AE650" s="71"/>
      <c r="AF650" s="71"/>
      <c r="AG650" s="71"/>
      <c r="AH650" s="103"/>
      <c r="AI650" s="71"/>
      <c r="AJ650" s="103"/>
      <c r="AK650" s="103"/>
      <c r="AL650" s="554" t="str">
        <f>IF(AI650&lt;&gt;"",VLOOKUP(AI650,'DON GIA'!$M$1:$P$9,4,0),"")</f>
        <v/>
      </c>
      <c r="AM650" s="554" t="str">
        <f t="shared" si="266"/>
        <v/>
      </c>
      <c r="AN650" s="71"/>
      <c r="AO650" s="103"/>
      <c r="AP650" s="602" t="str">
        <f t="shared" si="268"/>
        <v/>
      </c>
      <c r="AQ650" s="107"/>
      <c r="AR650" s="107"/>
      <c r="AS650" s="593"/>
    </row>
    <row r="651" spans="1:45" ht="37.5" outlineLevel="2">
      <c r="A651" s="72">
        <f t="shared" si="267"/>
        <v>47</v>
      </c>
      <c r="B651" s="552" t="str">
        <f>IF(C651&lt;&gt;"",COUNTA($C$9:C651),"")</f>
        <v/>
      </c>
      <c r="C651" s="552"/>
      <c r="D651" s="71"/>
      <c r="E651" s="103"/>
      <c r="F651" s="103"/>
      <c r="G651" s="103"/>
      <c r="H651" s="103"/>
      <c r="I651" s="103"/>
      <c r="J651" s="103"/>
      <c r="K651" s="107"/>
      <c r="L651" s="105" t="s">
        <v>35</v>
      </c>
      <c r="M651" s="554" t="str">
        <f>IF(K651&lt;&gt;"",VLOOKUP(K651,'DON GIA'!$S$1:$U$19,3,0),"")</f>
        <v/>
      </c>
      <c r="N651" s="554" t="str">
        <f>IF(K651&lt;&gt;"",VLOOKUP(K651,'DON GIA'!$S$1:$V$19,4,0),"")</f>
        <v/>
      </c>
      <c r="O651" s="554" t="str">
        <f t="shared" si="262"/>
        <v/>
      </c>
      <c r="P651" s="554" t="str">
        <f t="shared" si="263"/>
        <v/>
      </c>
      <c r="Q651" s="71" t="s">
        <v>35</v>
      </c>
      <c r="R651" s="103"/>
      <c r="S651" s="103"/>
      <c r="T651" s="554" t="str">
        <f>IF(Q651&lt;&gt;"",VLOOKUP(Q651,'DON GIA'!$H$1:$K$103,4,0),"")</f>
        <v/>
      </c>
      <c r="U651" s="554" t="str">
        <f t="shared" si="264"/>
        <v/>
      </c>
      <c r="V651" s="554"/>
      <c r="W651" s="107" t="s">
        <v>1195</v>
      </c>
      <c r="X651" s="103" t="s">
        <v>38</v>
      </c>
      <c r="Y651" s="108">
        <v>3.85</v>
      </c>
      <c r="Z651" s="109"/>
      <c r="AA651" s="554">
        <f>IF(W651&lt;&gt;"",VLOOKUP(W651,'DON GIA'!$A$1:$D$346,4,0),"")</f>
        <v>995279</v>
      </c>
      <c r="AB651" s="554">
        <f t="shared" si="265"/>
        <v>3831824.15</v>
      </c>
      <c r="AC651" s="71"/>
      <c r="AD651" s="71"/>
      <c r="AE651" s="71"/>
      <c r="AF651" s="71"/>
      <c r="AG651" s="71"/>
      <c r="AH651" s="103"/>
      <c r="AI651" s="71"/>
      <c r="AJ651" s="103"/>
      <c r="AK651" s="103"/>
      <c r="AL651" s="554" t="str">
        <f>IF(AI651&lt;&gt;"",VLOOKUP(AI651,'DON GIA'!$M$1:$P$9,4,0),"")</f>
        <v/>
      </c>
      <c r="AM651" s="554" t="str">
        <f t="shared" si="266"/>
        <v/>
      </c>
      <c r="AN651" s="71"/>
      <c r="AO651" s="103"/>
      <c r="AP651" s="602" t="str">
        <f t="shared" si="268"/>
        <v/>
      </c>
      <c r="AQ651" s="107"/>
      <c r="AR651" s="107"/>
      <c r="AS651" s="593"/>
    </row>
    <row r="652" spans="1:45" outlineLevel="2">
      <c r="A652" s="72">
        <f t="shared" si="267"/>
        <v>47</v>
      </c>
      <c r="B652" s="552" t="str">
        <f>IF(C652&lt;&gt;"",COUNTA($C$9:C652),"")</f>
        <v/>
      </c>
      <c r="C652" s="552"/>
      <c r="D652" s="71"/>
      <c r="E652" s="103"/>
      <c r="F652" s="103"/>
      <c r="G652" s="103"/>
      <c r="H652" s="103"/>
      <c r="I652" s="103"/>
      <c r="J652" s="103"/>
      <c r="K652" s="107"/>
      <c r="L652" s="105" t="s">
        <v>35</v>
      </c>
      <c r="M652" s="554" t="str">
        <f>IF(K652&lt;&gt;"",VLOOKUP(K652,'DON GIA'!$S$1:$U$19,3,0),"")</f>
        <v/>
      </c>
      <c r="N652" s="554" t="str">
        <f>IF(K652&lt;&gt;"",VLOOKUP(K652,'DON GIA'!$S$1:$V$19,4,0),"")</f>
        <v/>
      </c>
      <c r="O652" s="554" t="str">
        <f t="shared" si="262"/>
        <v/>
      </c>
      <c r="P652" s="554" t="str">
        <f t="shared" si="263"/>
        <v/>
      </c>
      <c r="Q652" s="71" t="s">
        <v>35</v>
      </c>
      <c r="R652" s="103"/>
      <c r="S652" s="103"/>
      <c r="T652" s="554" t="str">
        <f>IF(Q652&lt;&gt;"",VLOOKUP(Q652,'DON GIA'!$H$1:$K$103,4,0),"")</f>
        <v/>
      </c>
      <c r="U652" s="554" t="str">
        <f t="shared" si="264"/>
        <v/>
      </c>
      <c r="V652" s="554"/>
      <c r="W652" s="107" t="s">
        <v>1009</v>
      </c>
      <c r="X652" s="103" t="s">
        <v>27</v>
      </c>
      <c r="Y652" s="108">
        <v>45.8</v>
      </c>
      <c r="Z652" s="109"/>
      <c r="AA652" s="554">
        <f>IF(W652&lt;&gt;"",VLOOKUP(W652,'DON GIA'!$A$1:$D$346,4,0),"")</f>
        <v>282038</v>
      </c>
      <c r="AB652" s="554">
        <f t="shared" si="265"/>
        <v>12917340.399999999</v>
      </c>
      <c r="AC652" s="71"/>
      <c r="AD652" s="71"/>
      <c r="AE652" s="71"/>
      <c r="AF652" s="71"/>
      <c r="AG652" s="71"/>
      <c r="AH652" s="103"/>
      <c r="AI652" s="71"/>
      <c r="AJ652" s="103"/>
      <c r="AK652" s="103"/>
      <c r="AL652" s="554" t="str">
        <f>IF(AI652&lt;&gt;"",VLOOKUP(AI652,'DON GIA'!$M$1:$P$9,4,0),"")</f>
        <v/>
      </c>
      <c r="AM652" s="554" t="str">
        <f t="shared" si="266"/>
        <v/>
      </c>
      <c r="AN652" s="71"/>
      <c r="AO652" s="103"/>
      <c r="AP652" s="602" t="str">
        <f t="shared" si="268"/>
        <v/>
      </c>
      <c r="AQ652" s="107"/>
      <c r="AR652" s="107"/>
      <c r="AS652" s="593"/>
    </row>
    <row r="653" spans="1:45" outlineLevel="2">
      <c r="A653" s="72">
        <f t="shared" si="267"/>
        <v>47</v>
      </c>
      <c r="B653" s="552" t="str">
        <f>IF(C653&lt;&gt;"",COUNTA($C$9:C653),"")</f>
        <v/>
      </c>
      <c r="C653" s="552"/>
      <c r="D653" s="71"/>
      <c r="E653" s="103"/>
      <c r="F653" s="103"/>
      <c r="G653" s="103"/>
      <c r="H653" s="103"/>
      <c r="I653" s="103"/>
      <c r="J653" s="103"/>
      <c r="K653" s="107"/>
      <c r="L653" s="105" t="s">
        <v>35</v>
      </c>
      <c r="M653" s="554" t="str">
        <f>IF(K653&lt;&gt;"",VLOOKUP(K653,'DON GIA'!$S$1:$U$19,3,0),"")</f>
        <v/>
      </c>
      <c r="N653" s="554" t="str">
        <f>IF(K653&lt;&gt;"",VLOOKUP(K653,'DON GIA'!$S$1:$V$19,4,0),"")</f>
        <v/>
      </c>
      <c r="O653" s="554" t="str">
        <f t="shared" si="262"/>
        <v/>
      </c>
      <c r="P653" s="554" t="str">
        <f t="shared" si="263"/>
        <v/>
      </c>
      <c r="Q653" s="71" t="s">
        <v>35</v>
      </c>
      <c r="R653" s="103"/>
      <c r="S653" s="103"/>
      <c r="T653" s="554" t="str">
        <f>IF(Q653&lt;&gt;"",VLOOKUP(Q653,'DON GIA'!$H$1:$K$103,4,0),"")</f>
        <v/>
      </c>
      <c r="U653" s="554" t="str">
        <f t="shared" si="264"/>
        <v/>
      </c>
      <c r="V653" s="554"/>
      <c r="W653" s="107" t="s">
        <v>1196</v>
      </c>
      <c r="X653" s="103" t="s">
        <v>27</v>
      </c>
      <c r="Y653" s="108">
        <v>50.4</v>
      </c>
      <c r="Z653" s="109"/>
      <c r="AA653" s="554">
        <f>IF(W653&lt;&gt;"",VLOOKUP(W653,'DON GIA'!$A$1:$D$346,4,0),"")</f>
        <v>282038</v>
      </c>
      <c r="AB653" s="554">
        <f t="shared" si="265"/>
        <v>14214715.199999999</v>
      </c>
      <c r="AC653" s="71"/>
      <c r="AD653" s="71"/>
      <c r="AE653" s="71"/>
      <c r="AF653" s="71"/>
      <c r="AG653" s="71"/>
      <c r="AH653" s="103"/>
      <c r="AI653" s="71"/>
      <c r="AJ653" s="103"/>
      <c r="AK653" s="103"/>
      <c r="AL653" s="554" t="str">
        <f>IF(AI653&lt;&gt;"",VLOOKUP(AI653,'DON GIA'!$M$1:$P$9,4,0),"")</f>
        <v/>
      </c>
      <c r="AM653" s="554" t="str">
        <f t="shared" si="266"/>
        <v/>
      </c>
      <c r="AN653" s="71"/>
      <c r="AO653" s="103"/>
      <c r="AP653" s="602" t="str">
        <f t="shared" si="268"/>
        <v/>
      </c>
      <c r="AQ653" s="107"/>
      <c r="AR653" s="107"/>
      <c r="AS653" s="593"/>
    </row>
    <row r="654" spans="1:45" outlineLevel="2">
      <c r="A654" s="72">
        <f t="shared" si="267"/>
        <v>47</v>
      </c>
      <c r="B654" s="552" t="str">
        <f>IF(C654&lt;&gt;"",COUNTA($C$9:C654),"")</f>
        <v/>
      </c>
      <c r="C654" s="552"/>
      <c r="D654" s="71"/>
      <c r="E654" s="103"/>
      <c r="F654" s="103"/>
      <c r="G654" s="103"/>
      <c r="H654" s="103"/>
      <c r="I654" s="103"/>
      <c r="J654" s="103"/>
      <c r="K654" s="107"/>
      <c r="L654" s="105" t="s">
        <v>35</v>
      </c>
      <c r="M654" s="554" t="str">
        <f>IF(K654&lt;&gt;"",VLOOKUP(K654,'DON GIA'!$S$1:$U$19,3,0),"")</f>
        <v/>
      </c>
      <c r="N654" s="554" t="str">
        <f>IF(K654&lt;&gt;"",VLOOKUP(K654,'DON GIA'!$S$1:$V$19,4,0),"")</f>
        <v/>
      </c>
      <c r="O654" s="554" t="str">
        <f t="shared" si="262"/>
        <v/>
      </c>
      <c r="P654" s="554" t="str">
        <f t="shared" si="263"/>
        <v/>
      </c>
      <c r="Q654" s="71" t="s">
        <v>35</v>
      </c>
      <c r="R654" s="103"/>
      <c r="S654" s="103"/>
      <c r="T654" s="554" t="str">
        <f>IF(Q654&lt;&gt;"",VLOOKUP(Q654,'DON GIA'!$H$1:$K$103,4,0),"")</f>
        <v/>
      </c>
      <c r="U654" s="554" t="str">
        <f t="shared" si="264"/>
        <v/>
      </c>
      <c r="V654" s="554"/>
      <c r="W654" s="107" t="s">
        <v>1197</v>
      </c>
      <c r="X654" s="103" t="s">
        <v>27</v>
      </c>
      <c r="Y654" s="108">
        <f>13.12+29.66+3.02+7.4</f>
        <v>53.2</v>
      </c>
      <c r="Z654" s="109"/>
      <c r="AA654" s="554">
        <f>IF(W654&lt;&gt;"",VLOOKUP(W654,'DON GIA'!$A$1:$D$346,4,0),"")</f>
        <v>282038</v>
      </c>
      <c r="AB654" s="554">
        <f t="shared" si="265"/>
        <v>15004421.600000001</v>
      </c>
      <c r="AC654" s="71"/>
      <c r="AD654" s="71"/>
      <c r="AE654" s="71"/>
      <c r="AF654" s="71"/>
      <c r="AG654" s="71"/>
      <c r="AH654" s="103"/>
      <c r="AI654" s="71"/>
      <c r="AJ654" s="103"/>
      <c r="AK654" s="103"/>
      <c r="AL654" s="554" t="str">
        <f>IF(AI654&lt;&gt;"",VLOOKUP(AI654,'DON GIA'!$M$1:$P$9,4,0),"")</f>
        <v/>
      </c>
      <c r="AM654" s="554" t="str">
        <f t="shared" si="266"/>
        <v/>
      </c>
      <c r="AN654" s="71"/>
      <c r="AO654" s="103"/>
      <c r="AP654" s="602" t="str">
        <f t="shared" si="268"/>
        <v/>
      </c>
      <c r="AQ654" s="107"/>
      <c r="AR654" s="107"/>
      <c r="AS654" s="593"/>
    </row>
    <row r="655" spans="1:45" outlineLevel="2">
      <c r="A655" s="72">
        <f t="shared" si="267"/>
        <v>47</v>
      </c>
      <c r="B655" s="552" t="str">
        <f>IF(C655&lt;&gt;"",COUNTA($C$9:C655),"")</f>
        <v/>
      </c>
      <c r="C655" s="552"/>
      <c r="D655" s="71"/>
      <c r="E655" s="103"/>
      <c r="F655" s="103"/>
      <c r="G655" s="103"/>
      <c r="H655" s="103"/>
      <c r="I655" s="103"/>
      <c r="J655" s="103"/>
      <c r="K655" s="107"/>
      <c r="L655" s="105" t="s">
        <v>35</v>
      </c>
      <c r="M655" s="554" t="str">
        <f>IF(K655&lt;&gt;"",VLOOKUP(K655,'DON GIA'!$S$1:$U$19,3,0),"")</f>
        <v/>
      </c>
      <c r="N655" s="554" t="str">
        <f>IF(K655&lt;&gt;"",VLOOKUP(K655,'DON GIA'!$S$1:$V$19,4,0),"")</f>
        <v/>
      </c>
      <c r="O655" s="554" t="str">
        <f t="shared" si="262"/>
        <v/>
      </c>
      <c r="P655" s="554" t="str">
        <f t="shared" si="263"/>
        <v/>
      </c>
      <c r="Q655" s="71" t="s">
        <v>35</v>
      </c>
      <c r="R655" s="103"/>
      <c r="S655" s="103"/>
      <c r="T655" s="554" t="str">
        <f>IF(Q655&lt;&gt;"",VLOOKUP(Q655,'DON GIA'!$H$1:$K$103,4,0),"")</f>
        <v/>
      </c>
      <c r="U655" s="554" t="str">
        <f t="shared" si="264"/>
        <v/>
      </c>
      <c r="V655" s="554"/>
      <c r="W655" s="107" t="s">
        <v>1198</v>
      </c>
      <c r="X655" s="103" t="s">
        <v>27</v>
      </c>
      <c r="Y655" s="108">
        <v>1.21</v>
      </c>
      <c r="Z655" s="109"/>
      <c r="AA655" s="554">
        <f>IF(W655&lt;&gt;"",VLOOKUP(W655,'DON GIA'!$A$1:$D$346,4,0),"")</f>
        <v>303189</v>
      </c>
      <c r="AB655" s="554">
        <f t="shared" si="265"/>
        <v>366858.69</v>
      </c>
      <c r="AC655" s="71"/>
      <c r="AD655" s="71"/>
      <c r="AE655" s="71"/>
      <c r="AF655" s="71"/>
      <c r="AG655" s="71"/>
      <c r="AH655" s="103"/>
      <c r="AI655" s="71"/>
      <c r="AJ655" s="103"/>
      <c r="AK655" s="103"/>
      <c r="AL655" s="554" t="str">
        <f>IF(AI655&lt;&gt;"",VLOOKUP(AI655,'DON GIA'!$M$1:$P$9,4,0),"")</f>
        <v/>
      </c>
      <c r="AM655" s="554" t="str">
        <f t="shared" si="266"/>
        <v/>
      </c>
      <c r="AN655" s="71"/>
      <c r="AO655" s="103"/>
      <c r="AP655" s="602" t="str">
        <f t="shared" si="268"/>
        <v/>
      </c>
      <c r="AQ655" s="107"/>
      <c r="AR655" s="107"/>
      <c r="AS655" s="593"/>
    </row>
    <row r="656" spans="1:45" outlineLevel="2">
      <c r="A656" s="72">
        <f t="shared" si="267"/>
        <v>47</v>
      </c>
      <c r="B656" s="552" t="str">
        <f>IF(C656&lt;&gt;"",COUNTA($C$9:C656),"")</f>
        <v/>
      </c>
      <c r="C656" s="552"/>
      <c r="D656" s="71"/>
      <c r="E656" s="103"/>
      <c r="F656" s="103"/>
      <c r="G656" s="103"/>
      <c r="H656" s="103"/>
      <c r="I656" s="103"/>
      <c r="J656" s="103"/>
      <c r="K656" s="107"/>
      <c r="L656" s="105" t="s">
        <v>35</v>
      </c>
      <c r="M656" s="554" t="str">
        <f>IF(K656&lt;&gt;"",VLOOKUP(K656,'DON GIA'!$S$1:$U$19,3,0),"")</f>
        <v/>
      </c>
      <c r="N656" s="554" t="str">
        <f>IF(K656&lt;&gt;"",VLOOKUP(K656,'DON GIA'!$S$1:$V$19,4,0),"")</f>
        <v/>
      </c>
      <c r="O656" s="554" t="str">
        <f t="shared" si="262"/>
        <v/>
      </c>
      <c r="P656" s="554" t="str">
        <f t="shared" si="263"/>
        <v/>
      </c>
      <c r="Q656" s="71" t="s">
        <v>35</v>
      </c>
      <c r="R656" s="103"/>
      <c r="S656" s="103"/>
      <c r="T656" s="554" t="str">
        <f>IF(Q656&lt;&gt;"",VLOOKUP(Q656,'DON GIA'!$H$1:$K$103,4,0),"")</f>
        <v/>
      </c>
      <c r="U656" s="554" t="str">
        <f t="shared" si="264"/>
        <v/>
      </c>
      <c r="V656" s="554"/>
      <c r="W656" s="107" t="s">
        <v>1199</v>
      </c>
      <c r="X656" s="103" t="s">
        <v>38</v>
      </c>
      <c r="Y656" s="108">
        <v>0.17599999999999999</v>
      </c>
      <c r="Z656" s="109"/>
      <c r="AA656" s="554">
        <f>IF(W656&lt;&gt;"",VLOOKUP(W656,'DON GIA'!$A$1:$D$346,4,0),"")</f>
        <v>1385413</v>
      </c>
      <c r="AB656" s="554">
        <f t="shared" si="265"/>
        <v>243832.68799999999</v>
      </c>
      <c r="AC656" s="71"/>
      <c r="AD656" s="71"/>
      <c r="AE656" s="71"/>
      <c r="AF656" s="71"/>
      <c r="AG656" s="71"/>
      <c r="AH656" s="103"/>
      <c r="AI656" s="71"/>
      <c r="AJ656" s="103"/>
      <c r="AK656" s="103"/>
      <c r="AL656" s="554" t="str">
        <f>IF(AI656&lt;&gt;"",VLOOKUP(AI656,'DON GIA'!$M$1:$P$9,4,0),"")</f>
        <v/>
      </c>
      <c r="AM656" s="554" t="str">
        <f t="shared" si="266"/>
        <v/>
      </c>
      <c r="AN656" s="71"/>
      <c r="AO656" s="103"/>
      <c r="AP656" s="602" t="str">
        <f t="shared" si="268"/>
        <v/>
      </c>
      <c r="AQ656" s="107"/>
      <c r="AR656" s="107"/>
      <c r="AS656" s="593"/>
    </row>
    <row r="657" spans="1:45" outlineLevel="2">
      <c r="A657" s="72">
        <f t="shared" si="267"/>
        <v>47</v>
      </c>
      <c r="B657" s="552" t="str">
        <f>IF(C657&lt;&gt;"",COUNTA($C$9:C657),"")</f>
        <v/>
      </c>
      <c r="C657" s="552"/>
      <c r="D657" s="71"/>
      <c r="E657" s="103"/>
      <c r="F657" s="103"/>
      <c r="G657" s="103"/>
      <c r="H657" s="103"/>
      <c r="I657" s="103"/>
      <c r="J657" s="103"/>
      <c r="K657" s="107"/>
      <c r="L657" s="105" t="s">
        <v>35</v>
      </c>
      <c r="M657" s="554" t="str">
        <f>IF(K657&lt;&gt;"",VLOOKUP(K657,'DON GIA'!$S$1:$U$19,3,0),"")</f>
        <v/>
      </c>
      <c r="N657" s="554" t="str">
        <f>IF(K657&lt;&gt;"",VLOOKUP(K657,'DON GIA'!$S$1:$V$19,4,0),"")</f>
        <v/>
      </c>
      <c r="O657" s="554" t="str">
        <f t="shared" si="262"/>
        <v/>
      </c>
      <c r="P657" s="554" t="str">
        <f t="shared" si="263"/>
        <v/>
      </c>
      <c r="Q657" s="71" t="s">
        <v>35</v>
      </c>
      <c r="R657" s="103"/>
      <c r="S657" s="103"/>
      <c r="T657" s="554" t="str">
        <f>IF(Q657&lt;&gt;"",VLOOKUP(Q657,'DON GIA'!$H$1:$K$103,4,0),"")</f>
        <v/>
      </c>
      <c r="U657" s="554" t="str">
        <f t="shared" si="264"/>
        <v/>
      </c>
      <c r="V657" s="554"/>
      <c r="W657" s="107" t="s">
        <v>1200</v>
      </c>
      <c r="X657" s="103" t="s">
        <v>38</v>
      </c>
      <c r="Y657" s="108">
        <v>0.54</v>
      </c>
      <c r="Z657" s="109"/>
      <c r="AA657" s="554">
        <f>IF(W657&lt;&gt;"",VLOOKUP(W657,'DON GIA'!$A$1:$D$346,4,0),"")</f>
        <v>3039467</v>
      </c>
      <c r="AB657" s="554">
        <f t="shared" si="265"/>
        <v>1641312.1800000002</v>
      </c>
      <c r="AC657" s="71"/>
      <c r="AD657" s="71"/>
      <c r="AE657" s="71"/>
      <c r="AF657" s="71"/>
      <c r="AG657" s="71"/>
      <c r="AH657" s="103"/>
      <c r="AI657" s="71"/>
      <c r="AJ657" s="103"/>
      <c r="AK657" s="103"/>
      <c r="AL657" s="554" t="str">
        <f>IF(AI657&lt;&gt;"",VLOOKUP(AI657,'DON GIA'!$M$1:$P$9,4,0),"")</f>
        <v/>
      </c>
      <c r="AM657" s="554" t="str">
        <f t="shared" si="266"/>
        <v/>
      </c>
      <c r="AN657" s="71"/>
      <c r="AO657" s="103"/>
      <c r="AP657" s="602" t="str">
        <f t="shared" si="268"/>
        <v/>
      </c>
      <c r="AQ657" s="107"/>
      <c r="AR657" s="107"/>
      <c r="AS657" s="593"/>
    </row>
    <row r="658" spans="1:45" outlineLevel="2">
      <c r="A658" s="72">
        <f t="shared" si="267"/>
        <v>47</v>
      </c>
      <c r="B658" s="552" t="str">
        <f>IF(C658&lt;&gt;"",COUNTA($C$9:C658),"")</f>
        <v/>
      </c>
      <c r="C658" s="552"/>
      <c r="D658" s="71"/>
      <c r="E658" s="103"/>
      <c r="F658" s="103"/>
      <c r="G658" s="103"/>
      <c r="H658" s="103"/>
      <c r="I658" s="103"/>
      <c r="J658" s="103"/>
      <c r="K658" s="107"/>
      <c r="L658" s="105" t="s">
        <v>35</v>
      </c>
      <c r="M658" s="554" t="str">
        <f>IF(K658&lt;&gt;"",VLOOKUP(K658,'DON GIA'!$S$1:$U$19,3,0),"")</f>
        <v/>
      </c>
      <c r="N658" s="554" t="str">
        <f>IF(K658&lt;&gt;"",VLOOKUP(K658,'DON GIA'!$S$1:$V$19,4,0),"")</f>
        <v/>
      </c>
      <c r="O658" s="554" t="str">
        <f t="shared" si="262"/>
        <v/>
      </c>
      <c r="P658" s="554" t="str">
        <f t="shared" si="263"/>
        <v/>
      </c>
      <c r="Q658" s="71" t="s">
        <v>35</v>
      </c>
      <c r="R658" s="103"/>
      <c r="S658" s="103"/>
      <c r="T658" s="554" t="str">
        <f>IF(Q658&lt;&gt;"",VLOOKUP(Q658,'DON GIA'!$H$1:$K$103,4,0),"")</f>
        <v/>
      </c>
      <c r="U658" s="554" t="str">
        <f t="shared" si="264"/>
        <v/>
      </c>
      <c r="V658" s="554"/>
      <c r="W658" s="107" t="s">
        <v>1201</v>
      </c>
      <c r="X658" s="103" t="s">
        <v>38</v>
      </c>
      <c r="Y658" s="108">
        <v>0.48599999999999999</v>
      </c>
      <c r="Z658" s="109"/>
      <c r="AA658" s="554">
        <f>IF(W658&lt;&gt;"",VLOOKUP(W658,'DON GIA'!$A$1:$D$346,4,0),"")</f>
        <v>3039467</v>
      </c>
      <c r="AB658" s="554">
        <f t="shared" si="265"/>
        <v>1477180.9620000001</v>
      </c>
      <c r="AC658" s="71"/>
      <c r="AD658" s="71"/>
      <c r="AE658" s="71"/>
      <c r="AF658" s="71"/>
      <c r="AG658" s="71"/>
      <c r="AH658" s="103"/>
      <c r="AI658" s="71"/>
      <c r="AJ658" s="103"/>
      <c r="AK658" s="103"/>
      <c r="AL658" s="554" t="str">
        <f>IF(AI658&lt;&gt;"",VLOOKUP(AI658,'DON GIA'!$M$1:$P$9,4,0),"")</f>
        <v/>
      </c>
      <c r="AM658" s="554" t="str">
        <f t="shared" si="266"/>
        <v/>
      </c>
      <c r="AN658" s="71"/>
      <c r="AO658" s="103"/>
      <c r="AP658" s="602" t="str">
        <f t="shared" si="268"/>
        <v/>
      </c>
      <c r="AQ658" s="107"/>
      <c r="AR658" s="107"/>
      <c r="AS658" s="593"/>
    </row>
    <row r="659" spans="1:45" outlineLevel="2">
      <c r="A659" s="72">
        <f t="shared" si="267"/>
        <v>47</v>
      </c>
      <c r="B659" s="552" t="str">
        <f>IF(C659&lt;&gt;"",COUNTA($C$9:C659),"")</f>
        <v/>
      </c>
      <c r="C659" s="552"/>
      <c r="D659" s="71"/>
      <c r="E659" s="103"/>
      <c r="F659" s="103"/>
      <c r="G659" s="103"/>
      <c r="H659" s="103"/>
      <c r="I659" s="103"/>
      <c r="J659" s="103"/>
      <c r="K659" s="107"/>
      <c r="L659" s="105" t="s">
        <v>35</v>
      </c>
      <c r="M659" s="554" t="str">
        <f>IF(K659&lt;&gt;"",VLOOKUP(K659,'DON GIA'!$S$1:$U$19,3,0),"")</f>
        <v/>
      </c>
      <c r="N659" s="554" t="str">
        <f>IF(K659&lt;&gt;"",VLOOKUP(K659,'DON GIA'!$S$1:$V$19,4,0),"")</f>
        <v/>
      </c>
      <c r="O659" s="554" t="str">
        <f t="shared" si="262"/>
        <v/>
      </c>
      <c r="P659" s="554" t="str">
        <f t="shared" si="263"/>
        <v/>
      </c>
      <c r="Q659" s="71" t="s">
        <v>35</v>
      </c>
      <c r="R659" s="103"/>
      <c r="S659" s="103"/>
      <c r="T659" s="554" t="str">
        <f>IF(Q659&lt;&gt;"",VLOOKUP(Q659,'DON GIA'!$H$1:$K$103,4,0),"")</f>
        <v/>
      </c>
      <c r="U659" s="554" t="str">
        <f t="shared" si="264"/>
        <v/>
      </c>
      <c r="V659" s="554"/>
      <c r="W659" s="107" t="s">
        <v>1202</v>
      </c>
      <c r="X659" s="103" t="s">
        <v>27</v>
      </c>
      <c r="Y659" s="108">
        <v>19.079999999999998</v>
      </c>
      <c r="Z659" s="109"/>
      <c r="AA659" s="554">
        <f>IF(W659&lt;&gt;"",VLOOKUP(W659,'DON GIA'!$A$1:$D$346,4,0),"")</f>
        <v>802027</v>
      </c>
      <c r="AB659" s="554">
        <f t="shared" si="265"/>
        <v>15302675.159999998</v>
      </c>
      <c r="AC659" s="71"/>
      <c r="AD659" s="71"/>
      <c r="AE659" s="71"/>
      <c r="AF659" s="71"/>
      <c r="AG659" s="71"/>
      <c r="AH659" s="103"/>
      <c r="AI659" s="71"/>
      <c r="AJ659" s="103"/>
      <c r="AK659" s="103"/>
      <c r="AL659" s="554" t="str">
        <f>IF(AI659&lt;&gt;"",VLOOKUP(AI659,'DON GIA'!$M$1:$P$9,4,0),"")</f>
        <v/>
      </c>
      <c r="AM659" s="554" t="str">
        <f t="shared" si="266"/>
        <v/>
      </c>
      <c r="AN659" s="71"/>
      <c r="AO659" s="103"/>
      <c r="AP659" s="602" t="str">
        <f t="shared" si="268"/>
        <v/>
      </c>
      <c r="AQ659" s="107"/>
      <c r="AR659" s="107"/>
      <c r="AS659" s="593"/>
    </row>
    <row r="660" spans="1:45" ht="37.5" outlineLevel="2">
      <c r="A660" s="72">
        <f t="shared" si="267"/>
        <v>47</v>
      </c>
      <c r="B660" s="552" t="str">
        <f>IF(C660&lt;&gt;"",COUNTA($C$9:C660),"")</f>
        <v/>
      </c>
      <c r="C660" s="552"/>
      <c r="D660" s="71"/>
      <c r="E660" s="103"/>
      <c r="F660" s="103"/>
      <c r="G660" s="103"/>
      <c r="H660" s="103"/>
      <c r="I660" s="103"/>
      <c r="J660" s="103"/>
      <c r="K660" s="107"/>
      <c r="L660" s="105" t="s">
        <v>35</v>
      </c>
      <c r="M660" s="554" t="str">
        <f>IF(K660&lt;&gt;"",VLOOKUP(K660,'DON GIA'!$S$1:$U$19,3,0),"")</f>
        <v/>
      </c>
      <c r="N660" s="554" t="str">
        <f>IF(K660&lt;&gt;"",VLOOKUP(K660,'DON GIA'!$S$1:$V$19,4,0),"")</f>
        <v/>
      </c>
      <c r="O660" s="554" t="str">
        <f t="shared" si="262"/>
        <v/>
      </c>
      <c r="P660" s="554" t="str">
        <f t="shared" si="263"/>
        <v/>
      </c>
      <c r="Q660" s="71" t="s">
        <v>35</v>
      </c>
      <c r="R660" s="103"/>
      <c r="S660" s="103"/>
      <c r="T660" s="554" t="str">
        <f>IF(Q660&lt;&gt;"",VLOOKUP(Q660,'DON GIA'!$H$1:$K$103,4,0),"")</f>
        <v/>
      </c>
      <c r="U660" s="554" t="str">
        <f t="shared" si="264"/>
        <v/>
      </c>
      <c r="V660" s="554"/>
      <c r="W660" s="107" t="s">
        <v>1049</v>
      </c>
      <c r="X660" s="103" t="s">
        <v>42</v>
      </c>
      <c r="Y660" s="108">
        <v>1</v>
      </c>
      <c r="Z660" s="109"/>
      <c r="AA660" s="554">
        <f>IF(W660&lt;&gt;"",VLOOKUP(W660,'DON GIA'!$A$1:$D$346,4,0),"")</f>
        <v>3793079</v>
      </c>
      <c r="AB660" s="554">
        <f t="shared" si="265"/>
        <v>3793079</v>
      </c>
      <c r="AC660" s="71"/>
      <c r="AD660" s="71"/>
      <c r="AE660" s="71"/>
      <c r="AF660" s="71"/>
      <c r="AG660" s="71"/>
      <c r="AH660" s="103"/>
      <c r="AI660" s="71"/>
      <c r="AJ660" s="103"/>
      <c r="AK660" s="103"/>
      <c r="AL660" s="554" t="str">
        <f>IF(AI660&lt;&gt;"",VLOOKUP(AI660,'DON GIA'!$M$1:$P$9,4,0),"")</f>
        <v/>
      </c>
      <c r="AM660" s="554" t="str">
        <f t="shared" si="266"/>
        <v/>
      </c>
      <c r="AN660" s="71"/>
      <c r="AO660" s="103"/>
      <c r="AP660" s="602" t="str">
        <f t="shared" si="268"/>
        <v/>
      </c>
      <c r="AQ660" s="107"/>
      <c r="AR660" s="107"/>
      <c r="AS660" s="593"/>
    </row>
    <row r="661" spans="1:45" ht="37.5" outlineLevel="2">
      <c r="A661" s="72">
        <f t="shared" si="267"/>
        <v>47</v>
      </c>
      <c r="B661" s="552" t="str">
        <f>IF(C661&lt;&gt;"",COUNTA($C$9:C661),"")</f>
        <v/>
      </c>
      <c r="C661" s="552"/>
      <c r="D661" s="71"/>
      <c r="E661" s="103"/>
      <c r="F661" s="103"/>
      <c r="G661" s="103"/>
      <c r="H661" s="103"/>
      <c r="I661" s="103"/>
      <c r="J661" s="103"/>
      <c r="K661" s="107"/>
      <c r="L661" s="105" t="s">
        <v>35</v>
      </c>
      <c r="M661" s="554" t="str">
        <f>IF(K661&lt;&gt;"",VLOOKUP(K661,'DON GIA'!$S$1:$U$19,3,0),"")</f>
        <v/>
      </c>
      <c r="N661" s="554" t="str">
        <f>IF(K661&lt;&gt;"",VLOOKUP(K661,'DON GIA'!$S$1:$V$19,4,0),"")</f>
        <v/>
      </c>
      <c r="O661" s="554" t="str">
        <f t="shared" si="262"/>
        <v/>
      </c>
      <c r="P661" s="554" t="str">
        <f t="shared" si="263"/>
        <v/>
      </c>
      <c r="Q661" s="71" t="s">
        <v>35</v>
      </c>
      <c r="R661" s="103"/>
      <c r="S661" s="103"/>
      <c r="T661" s="554" t="str">
        <f>IF(Q661&lt;&gt;"",VLOOKUP(Q661,'DON GIA'!$H$1:$K$103,4,0),"")</f>
        <v/>
      </c>
      <c r="U661" s="554" t="str">
        <f t="shared" si="264"/>
        <v/>
      </c>
      <c r="V661" s="554"/>
      <c r="W661" s="107" t="s">
        <v>1203</v>
      </c>
      <c r="X661" s="103" t="s">
        <v>27</v>
      </c>
      <c r="Y661" s="108">
        <v>1.68</v>
      </c>
      <c r="Z661" s="109"/>
      <c r="AA661" s="554">
        <f>IF(W661&lt;&gt;"",VLOOKUP(W661,'DON GIA'!$A$1:$D$346,4,0),"")</f>
        <v>216498</v>
      </c>
      <c r="AB661" s="554">
        <f t="shared" si="265"/>
        <v>363716.64</v>
      </c>
      <c r="AC661" s="71"/>
      <c r="AD661" s="71"/>
      <c r="AE661" s="71"/>
      <c r="AF661" s="71"/>
      <c r="AG661" s="71"/>
      <c r="AH661" s="103"/>
      <c r="AI661" s="71"/>
      <c r="AJ661" s="103"/>
      <c r="AK661" s="103"/>
      <c r="AL661" s="554" t="str">
        <f>IF(AI661&lt;&gt;"",VLOOKUP(AI661,'DON GIA'!$M$1:$P$9,4,0),"")</f>
        <v/>
      </c>
      <c r="AM661" s="554" t="str">
        <f t="shared" si="266"/>
        <v/>
      </c>
      <c r="AN661" s="71"/>
      <c r="AO661" s="103"/>
      <c r="AP661" s="602" t="str">
        <f t="shared" si="268"/>
        <v/>
      </c>
      <c r="AQ661" s="107"/>
      <c r="AR661" s="107"/>
      <c r="AS661" s="593"/>
    </row>
    <row r="662" spans="1:45" outlineLevel="2">
      <c r="A662" s="72">
        <f t="shared" si="267"/>
        <v>47</v>
      </c>
      <c r="B662" s="552" t="str">
        <f>IF(C662&lt;&gt;"",COUNTA($C$9:C662),"")</f>
        <v/>
      </c>
      <c r="C662" s="552"/>
      <c r="D662" s="71"/>
      <c r="E662" s="103"/>
      <c r="F662" s="103"/>
      <c r="G662" s="103"/>
      <c r="H662" s="103"/>
      <c r="I662" s="103"/>
      <c r="J662" s="103"/>
      <c r="K662" s="107"/>
      <c r="L662" s="105" t="s">
        <v>35</v>
      </c>
      <c r="M662" s="554" t="str">
        <f>IF(K662&lt;&gt;"",VLOOKUP(K662,'DON GIA'!$S$1:$U$19,3,0),"")</f>
        <v/>
      </c>
      <c r="N662" s="554" t="str">
        <f>IF(K662&lt;&gt;"",VLOOKUP(K662,'DON GIA'!$S$1:$V$19,4,0),"")</f>
        <v/>
      </c>
      <c r="O662" s="554" t="str">
        <f t="shared" si="262"/>
        <v/>
      </c>
      <c r="P662" s="554" t="str">
        <f t="shared" si="263"/>
        <v/>
      </c>
      <c r="Q662" s="71" t="s">
        <v>35</v>
      </c>
      <c r="R662" s="103"/>
      <c r="S662" s="103"/>
      <c r="T662" s="554" t="str">
        <f>IF(Q662&lt;&gt;"",VLOOKUP(Q662,'DON GIA'!$H$1:$K$103,4,0),"")</f>
        <v/>
      </c>
      <c r="U662" s="554" t="str">
        <f t="shared" si="264"/>
        <v/>
      </c>
      <c r="V662" s="554"/>
      <c r="W662" s="107" t="s">
        <v>1204</v>
      </c>
      <c r="X662" s="103" t="s">
        <v>27</v>
      </c>
      <c r="Y662" s="108">
        <v>1.6</v>
      </c>
      <c r="Z662" s="109"/>
      <c r="AA662" s="554">
        <f>IF(W662&lt;&gt;"",VLOOKUP(W662,'DON GIA'!$A$1:$D$346,4,0),"")</f>
        <v>292949</v>
      </c>
      <c r="AB662" s="554">
        <f t="shared" si="265"/>
        <v>468718.4</v>
      </c>
      <c r="AC662" s="71"/>
      <c r="AD662" s="71"/>
      <c r="AE662" s="71"/>
      <c r="AF662" s="71"/>
      <c r="AG662" s="71"/>
      <c r="AH662" s="103"/>
      <c r="AI662" s="71"/>
      <c r="AJ662" s="103"/>
      <c r="AK662" s="103"/>
      <c r="AL662" s="554" t="str">
        <f>IF(AI662&lt;&gt;"",VLOOKUP(AI662,'DON GIA'!$M$1:$P$9,4,0),"")</f>
        <v/>
      </c>
      <c r="AM662" s="554" t="str">
        <f t="shared" si="266"/>
        <v/>
      </c>
      <c r="AN662" s="71"/>
      <c r="AO662" s="103"/>
      <c r="AP662" s="602" t="str">
        <f t="shared" si="268"/>
        <v/>
      </c>
      <c r="AQ662" s="107"/>
      <c r="AR662" s="107"/>
      <c r="AS662" s="593"/>
    </row>
    <row r="663" spans="1:45" outlineLevel="2">
      <c r="A663" s="72">
        <f t="shared" si="267"/>
        <v>47</v>
      </c>
      <c r="B663" s="552" t="str">
        <f>IF(C663&lt;&gt;"",COUNTA($C$9:C663),"")</f>
        <v/>
      </c>
      <c r="C663" s="552"/>
      <c r="D663" s="71"/>
      <c r="E663" s="103"/>
      <c r="F663" s="103"/>
      <c r="G663" s="103"/>
      <c r="H663" s="103"/>
      <c r="I663" s="103"/>
      <c r="J663" s="103"/>
      <c r="K663" s="107"/>
      <c r="L663" s="105" t="s">
        <v>35</v>
      </c>
      <c r="M663" s="554" t="str">
        <f>IF(K663&lt;&gt;"",VLOOKUP(K663,'DON GIA'!$S$1:$U$19,3,0),"")</f>
        <v/>
      </c>
      <c r="N663" s="554" t="str">
        <f>IF(K663&lt;&gt;"",VLOOKUP(K663,'DON GIA'!$S$1:$V$19,4,0),"")</f>
        <v/>
      </c>
      <c r="O663" s="554" t="str">
        <f t="shared" si="262"/>
        <v/>
      </c>
      <c r="P663" s="554" t="str">
        <f t="shared" si="263"/>
        <v/>
      </c>
      <c r="Q663" s="71" t="s">
        <v>35</v>
      </c>
      <c r="R663" s="103"/>
      <c r="S663" s="103"/>
      <c r="T663" s="554" t="str">
        <f>IF(Q663&lt;&gt;"",VLOOKUP(Q663,'DON GIA'!$H$1:$K$103,4,0),"")</f>
        <v/>
      </c>
      <c r="U663" s="554" t="str">
        <f t="shared" si="264"/>
        <v/>
      </c>
      <c r="V663" s="554"/>
      <c r="W663" s="107" t="s">
        <v>1205</v>
      </c>
      <c r="X663" s="103" t="s">
        <v>38</v>
      </c>
      <c r="Y663" s="108">
        <v>5.1999999999999998E-2</v>
      </c>
      <c r="Z663" s="109"/>
      <c r="AA663" s="554">
        <f>IF(W663&lt;&gt;"",VLOOKUP(W663,'DON GIA'!$A$1:$D$346,4,0),"")</f>
        <v>109890</v>
      </c>
      <c r="AB663" s="554">
        <f t="shared" si="265"/>
        <v>5714.28</v>
      </c>
      <c r="AC663" s="71"/>
      <c r="AD663" s="71"/>
      <c r="AE663" s="71"/>
      <c r="AF663" s="71"/>
      <c r="AG663" s="71"/>
      <c r="AH663" s="103"/>
      <c r="AI663" s="71"/>
      <c r="AJ663" s="103"/>
      <c r="AK663" s="103"/>
      <c r="AL663" s="554" t="str">
        <f>IF(AI663&lt;&gt;"",VLOOKUP(AI663,'DON GIA'!$M$1:$P$9,4,0),"")</f>
        <v/>
      </c>
      <c r="AM663" s="554" t="str">
        <f t="shared" si="266"/>
        <v/>
      </c>
      <c r="AN663" s="71"/>
      <c r="AO663" s="103"/>
      <c r="AP663" s="602" t="str">
        <f t="shared" si="268"/>
        <v/>
      </c>
      <c r="AQ663" s="107"/>
      <c r="AR663" s="107"/>
      <c r="AS663" s="593"/>
    </row>
    <row r="664" spans="1:45" ht="56.25" outlineLevel="2">
      <c r="A664" s="72">
        <f t="shared" si="267"/>
        <v>47</v>
      </c>
      <c r="B664" s="552" t="str">
        <f>IF(C664&lt;&gt;"",COUNTA($C$9:C664),"")</f>
        <v/>
      </c>
      <c r="C664" s="552"/>
      <c r="D664" s="71"/>
      <c r="E664" s="103"/>
      <c r="F664" s="103"/>
      <c r="G664" s="103"/>
      <c r="H664" s="103"/>
      <c r="I664" s="103"/>
      <c r="J664" s="103"/>
      <c r="K664" s="107"/>
      <c r="L664" s="105" t="s">
        <v>35</v>
      </c>
      <c r="M664" s="554" t="str">
        <f>IF(K664&lt;&gt;"",VLOOKUP(K664,'DON GIA'!$S$1:$U$19,3,0),"")</f>
        <v/>
      </c>
      <c r="N664" s="554" t="str">
        <f>IF(K664&lt;&gt;"",VLOOKUP(K664,'DON GIA'!$S$1:$V$19,4,0),"")</f>
        <v/>
      </c>
      <c r="O664" s="554" t="str">
        <f t="shared" si="262"/>
        <v/>
      </c>
      <c r="P664" s="554" t="str">
        <f t="shared" si="263"/>
        <v/>
      </c>
      <c r="Q664" s="71" t="s">
        <v>35</v>
      </c>
      <c r="R664" s="103"/>
      <c r="S664" s="103"/>
      <c r="T664" s="554" t="str">
        <f>IF(Q664&lt;&gt;"",VLOOKUP(Q664,'DON GIA'!$H$1:$K$103,4,0),"")</f>
        <v/>
      </c>
      <c r="U664" s="554" t="str">
        <f t="shared" si="264"/>
        <v/>
      </c>
      <c r="V664" s="554"/>
      <c r="W664" s="107" t="s">
        <v>1206</v>
      </c>
      <c r="X664" s="103" t="s">
        <v>27</v>
      </c>
      <c r="Y664" s="108">
        <v>40.5</v>
      </c>
      <c r="Z664" s="109"/>
      <c r="AA664" s="554">
        <f>IF(W664&lt;&gt;"",VLOOKUP(W664,'DON GIA'!$A$1:$D$346,4,0),"")</f>
        <v>1185385</v>
      </c>
      <c r="AB664" s="554">
        <f t="shared" si="265"/>
        <v>48008092.5</v>
      </c>
      <c r="AC664" s="71"/>
      <c r="AD664" s="71"/>
      <c r="AE664" s="71"/>
      <c r="AF664" s="71"/>
      <c r="AG664" s="71"/>
      <c r="AH664" s="103"/>
      <c r="AI664" s="71"/>
      <c r="AJ664" s="103"/>
      <c r="AK664" s="103"/>
      <c r="AL664" s="554" t="str">
        <f>IF(AI664&lt;&gt;"",VLOOKUP(AI664,'DON GIA'!$M$1:$P$9,4,0),"")</f>
        <v/>
      </c>
      <c r="AM664" s="554" t="str">
        <f t="shared" si="266"/>
        <v/>
      </c>
      <c r="AN664" s="71"/>
      <c r="AO664" s="103"/>
      <c r="AP664" s="602" t="str">
        <f t="shared" si="268"/>
        <v/>
      </c>
      <c r="AQ664" s="107"/>
      <c r="AR664" s="107"/>
      <c r="AS664" s="593"/>
    </row>
    <row r="665" spans="1:45" ht="37.5" outlineLevel="2">
      <c r="A665" s="72">
        <f t="shared" si="267"/>
        <v>47</v>
      </c>
      <c r="B665" s="552" t="str">
        <f>IF(C665&lt;&gt;"",COUNTA($C$9:C665),"")</f>
        <v/>
      </c>
      <c r="C665" s="552"/>
      <c r="D665" s="71"/>
      <c r="E665" s="103"/>
      <c r="F665" s="103"/>
      <c r="G665" s="103"/>
      <c r="H665" s="103"/>
      <c r="I665" s="103"/>
      <c r="J665" s="103"/>
      <c r="K665" s="107"/>
      <c r="L665" s="105" t="s">
        <v>35</v>
      </c>
      <c r="M665" s="554" t="str">
        <f>IF(K665&lt;&gt;"",VLOOKUP(K665,'DON GIA'!$S$1:$U$19,3,0),"")</f>
        <v/>
      </c>
      <c r="N665" s="554" t="str">
        <f>IF(K665&lt;&gt;"",VLOOKUP(K665,'DON GIA'!$S$1:$V$19,4,0),"")</f>
        <v/>
      </c>
      <c r="O665" s="554" t="str">
        <f t="shared" si="262"/>
        <v/>
      </c>
      <c r="P665" s="554" t="str">
        <f t="shared" si="263"/>
        <v/>
      </c>
      <c r="Q665" s="71" t="s">
        <v>35</v>
      </c>
      <c r="R665" s="103"/>
      <c r="S665" s="103"/>
      <c r="T665" s="554" t="str">
        <f>IF(Q665&lt;&gt;"",VLOOKUP(Q665,'DON GIA'!$H$1:$K$103,4,0),"")</f>
        <v/>
      </c>
      <c r="U665" s="554" t="str">
        <f t="shared" si="264"/>
        <v/>
      </c>
      <c r="V665" s="554"/>
      <c r="W665" s="107" t="s">
        <v>1207</v>
      </c>
      <c r="X665" s="103" t="s">
        <v>38</v>
      </c>
      <c r="Y665" s="108">
        <v>0.76800000000000002</v>
      </c>
      <c r="Z665" s="109"/>
      <c r="AA665" s="554">
        <f>IF(W665&lt;&gt;"",VLOOKUP(W665,'DON GIA'!$A$1:$D$346,4,0),"")</f>
        <v>5994000</v>
      </c>
      <c r="AB665" s="554">
        <f t="shared" si="265"/>
        <v>4603392</v>
      </c>
      <c r="AC665" s="71"/>
      <c r="AD665" s="71"/>
      <c r="AE665" s="71"/>
      <c r="AF665" s="71"/>
      <c r="AG665" s="71"/>
      <c r="AH665" s="103"/>
      <c r="AI665" s="71"/>
      <c r="AJ665" s="103"/>
      <c r="AK665" s="103"/>
      <c r="AL665" s="554" t="str">
        <f>IF(AI665&lt;&gt;"",VLOOKUP(AI665,'DON GIA'!$M$1:$P$9,4,0),"")</f>
        <v/>
      </c>
      <c r="AM665" s="554" t="str">
        <f t="shared" si="266"/>
        <v/>
      </c>
      <c r="AN665" s="71"/>
      <c r="AO665" s="103"/>
      <c r="AP665" s="602" t="str">
        <f t="shared" si="268"/>
        <v/>
      </c>
      <c r="AQ665" s="107"/>
      <c r="AR665" s="107"/>
      <c r="AS665" s="593"/>
    </row>
    <row r="666" spans="1:45" outlineLevel="2">
      <c r="A666" s="72">
        <f t="shared" si="267"/>
        <v>47</v>
      </c>
      <c r="B666" s="552" t="str">
        <f>IF(C666&lt;&gt;"",COUNTA($C$9:C666),"")</f>
        <v/>
      </c>
      <c r="C666" s="552"/>
      <c r="D666" s="71"/>
      <c r="E666" s="103"/>
      <c r="F666" s="103"/>
      <c r="G666" s="103"/>
      <c r="H666" s="103"/>
      <c r="I666" s="103"/>
      <c r="J666" s="103"/>
      <c r="K666" s="107"/>
      <c r="L666" s="105" t="s">
        <v>35</v>
      </c>
      <c r="M666" s="554" t="str">
        <f>IF(K666&lt;&gt;"",VLOOKUP(K666,'DON GIA'!$S$1:$U$19,3,0),"")</f>
        <v/>
      </c>
      <c r="N666" s="554" t="str">
        <f>IF(K666&lt;&gt;"",VLOOKUP(K666,'DON GIA'!$S$1:$V$19,4,0),"")</f>
        <v/>
      </c>
      <c r="O666" s="554" t="str">
        <f t="shared" si="262"/>
        <v/>
      </c>
      <c r="P666" s="554" t="str">
        <f t="shared" si="263"/>
        <v/>
      </c>
      <c r="Q666" s="71" t="s">
        <v>35</v>
      </c>
      <c r="R666" s="103"/>
      <c r="S666" s="103"/>
      <c r="T666" s="554" t="str">
        <f>IF(Q666&lt;&gt;"",VLOOKUP(Q666,'DON GIA'!$H$1:$K$103,4,0),"")</f>
        <v/>
      </c>
      <c r="U666" s="554" t="str">
        <f t="shared" si="264"/>
        <v/>
      </c>
      <c r="V666" s="554"/>
      <c r="W666" s="107" t="s">
        <v>1208</v>
      </c>
      <c r="X666" s="103" t="s">
        <v>38</v>
      </c>
      <c r="Y666" s="108">
        <v>0.28699999999999998</v>
      </c>
      <c r="Z666" s="109"/>
      <c r="AA666" s="554">
        <f>IF(W666&lt;&gt;"",VLOOKUP(W666,'DON GIA'!$A$1:$D$346,4,0),"")</f>
        <v>2523428</v>
      </c>
      <c r="AB666" s="554">
        <f t="shared" si="265"/>
        <v>724223.83599999989</v>
      </c>
      <c r="AC666" s="71"/>
      <c r="AD666" s="71"/>
      <c r="AE666" s="71"/>
      <c r="AF666" s="71"/>
      <c r="AG666" s="71"/>
      <c r="AH666" s="103"/>
      <c r="AI666" s="71"/>
      <c r="AJ666" s="103"/>
      <c r="AK666" s="103"/>
      <c r="AL666" s="554" t="str">
        <f>IF(AI666&lt;&gt;"",VLOOKUP(AI666,'DON GIA'!$M$1:$P$9,4,0),"")</f>
        <v/>
      </c>
      <c r="AM666" s="554" t="str">
        <f t="shared" si="266"/>
        <v/>
      </c>
      <c r="AN666" s="71"/>
      <c r="AO666" s="103"/>
      <c r="AP666" s="602" t="str">
        <f t="shared" si="268"/>
        <v/>
      </c>
      <c r="AQ666" s="107"/>
      <c r="AR666" s="107"/>
      <c r="AS666" s="593"/>
    </row>
    <row r="667" spans="1:45" outlineLevel="2">
      <c r="A667" s="72">
        <f t="shared" si="267"/>
        <v>47</v>
      </c>
      <c r="B667" s="552" t="str">
        <f>IF(C667&lt;&gt;"",COUNTA($C$9:C667),"")</f>
        <v/>
      </c>
      <c r="C667" s="552"/>
      <c r="D667" s="71"/>
      <c r="E667" s="103"/>
      <c r="F667" s="103"/>
      <c r="G667" s="103"/>
      <c r="H667" s="103"/>
      <c r="I667" s="103"/>
      <c r="J667" s="103"/>
      <c r="K667" s="107"/>
      <c r="L667" s="105" t="s">
        <v>35</v>
      </c>
      <c r="M667" s="554" t="str">
        <f>IF(K667&lt;&gt;"",VLOOKUP(K667,'DON GIA'!$S$1:$U$19,3,0),"")</f>
        <v/>
      </c>
      <c r="N667" s="554" t="str">
        <f>IF(K667&lt;&gt;"",VLOOKUP(K667,'DON GIA'!$S$1:$V$19,4,0),"")</f>
        <v/>
      </c>
      <c r="O667" s="554" t="str">
        <f t="shared" si="262"/>
        <v/>
      </c>
      <c r="P667" s="554" t="str">
        <f t="shared" si="263"/>
        <v/>
      </c>
      <c r="Q667" s="71" t="s">
        <v>35</v>
      </c>
      <c r="R667" s="103"/>
      <c r="S667" s="103"/>
      <c r="T667" s="554" t="str">
        <f>IF(Q667&lt;&gt;"",VLOOKUP(Q667,'DON GIA'!$H$1:$K$103,4,0),"")</f>
        <v/>
      </c>
      <c r="U667" s="554" t="str">
        <f t="shared" si="264"/>
        <v/>
      </c>
      <c r="V667" s="554"/>
      <c r="W667" s="107" t="s">
        <v>1209</v>
      </c>
      <c r="X667" s="103" t="s">
        <v>27</v>
      </c>
      <c r="Y667" s="108">
        <v>126.13</v>
      </c>
      <c r="Z667" s="109"/>
      <c r="AA667" s="554">
        <f>IF(W667&lt;&gt;"",VLOOKUP(W667,'DON GIA'!$A$1:$D$346,4,0),"")</f>
        <v>264499</v>
      </c>
      <c r="AB667" s="554">
        <f t="shared" si="265"/>
        <v>33361258.869999997</v>
      </c>
      <c r="AC667" s="71"/>
      <c r="AD667" s="71"/>
      <c r="AE667" s="71"/>
      <c r="AF667" s="71"/>
      <c r="AG667" s="71"/>
      <c r="AH667" s="103"/>
      <c r="AI667" s="71"/>
      <c r="AJ667" s="103"/>
      <c r="AK667" s="103"/>
      <c r="AL667" s="554" t="str">
        <f>IF(AI667&lt;&gt;"",VLOOKUP(AI667,'DON GIA'!$M$1:$P$9,4,0),"")</f>
        <v/>
      </c>
      <c r="AM667" s="554" t="str">
        <f t="shared" si="266"/>
        <v/>
      </c>
      <c r="AN667" s="71"/>
      <c r="AO667" s="103"/>
      <c r="AP667" s="602" t="str">
        <f t="shared" si="268"/>
        <v/>
      </c>
      <c r="AQ667" s="107"/>
      <c r="AR667" s="107"/>
      <c r="AS667" s="593"/>
    </row>
    <row r="668" spans="1:45" outlineLevel="2">
      <c r="A668" s="72">
        <f t="shared" si="267"/>
        <v>47</v>
      </c>
      <c r="B668" s="552" t="str">
        <f>IF(C668&lt;&gt;"",COUNTA($C$9:C668),"")</f>
        <v/>
      </c>
      <c r="C668" s="552"/>
      <c r="D668" s="71"/>
      <c r="E668" s="103"/>
      <c r="F668" s="103"/>
      <c r="G668" s="103"/>
      <c r="H668" s="103"/>
      <c r="I668" s="103"/>
      <c r="J668" s="103"/>
      <c r="K668" s="107"/>
      <c r="L668" s="105" t="s">
        <v>35</v>
      </c>
      <c r="M668" s="554" t="str">
        <f>IF(K668&lt;&gt;"",VLOOKUP(K668,'DON GIA'!$S$1:$U$19,3,0),"")</f>
        <v/>
      </c>
      <c r="N668" s="554" t="str">
        <f>IF(K668&lt;&gt;"",VLOOKUP(K668,'DON GIA'!$S$1:$V$19,4,0),"")</f>
        <v/>
      </c>
      <c r="O668" s="554" t="str">
        <f t="shared" si="262"/>
        <v/>
      </c>
      <c r="P668" s="554" t="str">
        <f t="shared" si="263"/>
        <v/>
      </c>
      <c r="Q668" s="71" t="s">
        <v>35</v>
      </c>
      <c r="R668" s="103"/>
      <c r="S668" s="103"/>
      <c r="T668" s="554" t="str">
        <f>IF(Q668&lt;&gt;"",VLOOKUP(Q668,'DON GIA'!$H$1:$K$103,4,0),"")</f>
        <v/>
      </c>
      <c r="U668" s="554" t="str">
        <f t="shared" si="264"/>
        <v/>
      </c>
      <c r="V668" s="554"/>
      <c r="W668" s="107" t="s">
        <v>1063</v>
      </c>
      <c r="X668" s="103" t="s">
        <v>27</v>
      </c>
      <c r="Y668" s="108">
        <v>53</v>
      </c>
      <c r="Z668" s="109"/>
      <c r="AA668" s="554">
        <f>IF(W668&lt;&gt;"",VLOOKUP(W668,'DON GIA'!$A$1:$D$346,4,0),"")</f>
        <v>3941166</v>
      </c>
      <c r="AB668" s="554">
        <f t="shared" si="265"/>
        <v>208881798</v>
      </c>
      <c r="AC668" s="71"/>
      <c r="AD668" s="71" t="s">
        <v>29</v>
      </c>
      <c r="AE668" s="71" t="s">
        <v>30</v>
      </c>
      <c r="AF668" s="71" t="s">
        <v>31</v>
      </c>
      <c r="AG668" s="71" t="s">
        <v>32</v>
      </c>
      <c r="AH668" s="103"/>
      <c r="AI668" s="71"/>
      <c r="AJ668" s="103"/>
      <c r="AK668" s="103"/>
      <c r="AL668" s="554" t="str">
        <f>IF(AI668&lt;&gt;"",VLOOKUP(AI668,'DON GIA'!$M$1:$P$9,4,0),"")</f>
        <v/>
      </c>
      <c r="AM668" s="554" t="str">
        <f t="shared" si="266"/>
        <v/>
      </c>
      <c r="AN668" s="71"/>
      <c r="AO668" s="103"/>
      <c r="AP668" s="602" t="str">
        <f t="shared" si="268"/>
        <v/>
      </c>
      <c r="AQ668" s="107"/>
      <c r="AR668" s="107"/>
      <c r="AS668" s="593"/>
    </row>
    <row r="669" spans="1:45" ht="37.5" outlineLevel="2">
      <c r="A669" s="72">
        <f t="shared" si="267"/>
        <v>47</v>
      </c>
      <c r="B669" s="552" t="str">
        <f>IF(C669&lt;&gt;"",COUNTA($C$9:C669),"")</f>
        <v/>
      </c>
      <c r="C669" s="552"/>
      <c r="D669" s="71"/>
      <c r="E669" s="103"/>
      <c r="F669" s="103"/>
      <c r="G669" s="103"/>
      <c r="H669" s="103"/>
      <c r="I669" s="103"/>
      <c r="J669" s="103"/>
      <c r="K669" s="107"/>
      <c r="L669" s="105" t="s">
        <v>35</v>
      </c>
      <c r="M669" s="554" t="str">
        <f>IF(K669&lt;&gt;"",VLOOKUP(K669,'DON GIA'!$S$1:$U$19,3,0),"")</f>
        <v/>
      </c>
      <c r="N669" s="554" t="str">
        <f>IF(K669&lt;&gt;"",VLOOKUP(K669,'DON GIA'!$S$1:$V$19,4,0),"")</f>
        <v/>
      </c>
      <c r="O669" s="554" t="str">
        <f t="shared" si="262"/>
        <v/>
      </c>
      <c r="P669" s="554" t="str">
        <f t="shared" si="263"/>
        <v/>
      </c>
      <c r="Q669" s="71" t="s">
        <v>35</v>
      </c>
      <c r="R669" s="103"/>
      <c r="S669" s="103"/>
      <c r="T669" s="554" t="str">
        <f>IF(Q669&lt;&gt;"",VLOOKUP(Q669,'DON GIA'!$H$1:$K$103,4,0),"")</f>
        <v/>
      </c>
      <c r="U669" s="554" t="str">
        <f t="shared" si="264"/>
        <v/>
      </c>
      <c r="V669" s="554"/>
      <c r="W669" s="107" t="s">
        <v>1080</v>
      </c>
      <c r="X669" s="103" t="s">
        <v>27</v>
      </c>
      <c r="Y669" s="108">
        <v>7</v>
      </c>
      <c r="Z669" s="109"/>
      <c r="AA669" s="554">
        <f>IF(W669&lt;&gt;"",VLOOKUP(W669,'DON GIA'!$A$1:$D$346,4,0),"")</f>
        <v>10375629</v>
      </c>
      <c r="AB669" s="554">
        <f t="shared" si="265"/>
        <v>72629403</v>
      </c>
      <c r="AC669" s="71"/>
      <c r="AD669" s="71" t="s">
        <v>29</v>
      </c>
      <c r="AE669" s="71" t="s">
        <v>30</v>
      </c>
      <c r="AF669" s="71" t="s">
        <v>31</v>
      </c>
      <c r="AG669" s="71" t="s">
        <v>32</v>
      </c>
      <c r="AH669" s="103"/>
      <c r="AI669" s="71"/>
      <c r="AJ669" s="103"/>
      <c r="AK669" s="103"/>
      <c r="AL669" s="554" t="str">
        <f>IF(AI669&lt;&gt;"",VLOOKUP(AI669,'DON GIA'!$M$1:$P$9,4,0),"")</f>
        <v/>
      </c>
      <c r="AM669" s="554" t="str">
        <f t="shared" si="266"/>
        <v/>
      </c>
      <c r="AN669" s="71"/>
      <c r="AO669" s="103"/>
      <c r="AP669" s="602" t="str">
        <f t="shared" si="268"/>
        <v/>
      </c>
      <c r="AQ669" s="107"/>
      <c r="AR669" s="107"/>
      <c r="AS669" s="593"/>
    </row>
    <row r="670" spans="1:45" outlineLevel="2">
      <c r="A670" s="72">
        <f t="shared" si="267"/>
        <v>47</v>
      </c>
      <c r="B670" s="552" t="str">
        <f>IF(C670&lt;&gt;"",COUNTA($C$9:C670),"")</f>
        <v/>
      </c>
      <c r="C670" s="552"/>
      <c r="D670" s="71"/>
      <c r="E670" s="103"/>
      <c r="F670" s="103"/>
      <c r="G670" s="103"/>
      <c r="H670" s="103"/>
      <c r="I670" s="103"/>
      <c r="J670" s="103"/>
      <c r="K670" s="107"/>
      <c r="L670" s="105" t="s">
        <v>35</v>
      </c>
      <c r="M670" s="554" t="str">
        <f>IF(K670&lt;&gt;"",VLOOKUP(K670,'DON GIA'!$S$1:$U$19,3,0),"")</f>
        <v/>
      </c>
      <c r="N670" s="554" t="str">
        <f>IF(K670&lt;&gt;"",VLOOKUP(K670,'DON GIA'!$S$1:$V$19,4,0),"")</f>
        <v/>
      </c>
      <c r="O670" s="554" t="str">
        <f t="shared" si="262"/>
        <v/>
      </c>
      <c r="P670" s="554" t="str">
        <f t="shared" si="263"/>
        <v/>
      </c>
      <c r="Q670" s="71" t="s">
        <v>35</v>
      </c>
      <c r="R670" s="103"/>
      <c r="S670" s="103"/>
      <c r="T670" s="554" t="str">
        <f>IF(Q670&lt;&gt;"",VLOOKUP(Q670,'DON GIA'!$H$1:$K$103,4,0),"")</f>
        <v/>
      </c>
      <c r="U670" s="554" t="str">
        <f t="shared" si="264"/>
        <v/>
      </c>
      <c r="V670" s="554"/>
      <c r="W670" s="107" t="s">
        <v>1210</v>
      </c>
      <c r="X670" s="103" t="s">
        <v>27</v>
      </c>
      <c r="Y670" s="108">
        <v>53</v>
      </c>
      <c r="Z670" s="109"/>
      <c r="AA670" s="554">
        <f>IF(W670&lt;&gt;"",VLOOKUP(W670,'DON GIA'!$A$1:$D$346,4,0),"")</f>
        <v>161275</v>
      </c>
      <c r="AB670" s="554">
        <f t="shared" si="265"/>
        <v>8547575</v>
      </c>
      <c r="AC670" s="71"/>
      <c r="AD670" s="71"/>
      <c r="AE670" s="71"/>
      <c r="AF670" s="71"/>
      <c r="AG670" s="71"/>
      <c r="AH670" s="103"/>
      <c r="AI670" s="71"/>
      <c r="AJ670" s="103"/>
      <c r="AK670" s="103"/>
      <c r="AL670" s="554" t="str">
        <f>IF(AI670&lt;&gt;"",VLOOKUP(AI670,'DON GIA'!$M$1:$P$9,4,0),"")</f>
        <v/>
      </c>
      <c r="AM670" s="554" t="str">
        <f t="shared" si="266"/>
        <v/>
      </c>
      <c r="AN670" s="71"/>
      <c r="AO670" s="103"/>
      <c r="AP670" s="602" t="str">
        <f t="shared" si="268"/>
        <v/>
      </c>
      <c r="AQ670" s="107"/>
      <c r="AR670" s="107"/>
      <c r="AS670" s="593"/>
    </row>
    <row r="671" spans="1:45" outlineLevel="2">
      <c r="A671" s="72">
        <f t="shared" si="267"/>
        <v>47</v>
      </c>
      <c r="B671" s="552" t="str">
        <f>IF(C671&lt;&gt;"",COUNTA($C$9:C671),"")</f>
        <v/>
      </c>
      <c r="C671" s="552"/>
      <c r="D671" s="71"/>
      <c r="E671" s="103"/>
      <c r="F671" s="103"/>
      <c r="G671" s="103"/>
      <c r="H671" s="103"/>
      <c r="I671" s="103"/>
      <c r="J671" s="103"/>
      <c r="K671" s="107"/>
      <c r="L671" s="105" t="s">
        <v>35</v>
      </c>
      <c r="M671" s="554" t="str">
        <f>IF(K671&lt;&gt;"",VLOOKUP(K671,'DON GIA'!$S$1:$U$19,3,0),"")</f>
        <v/>
      </c>
      <c r="N671" s="554" t="str">
        <f>IF(K671&lt;&gt;"",VLOOKUP(K671,'DON GIA'!$S$1:$V$19,4,0),"")</f>
        <v/>
      </c>
      <c r="O671" s="554" t="str">
        <f t="shared" si="262"/>
        <v/>
      </c>
      <c r="P671" s="554" t="str">
        <f t="shared" si="263"/>
        <v/>
      </c>
      <c r="Q671" s="71" t="s">
        <v>35</v>
      </c>
      <c r="R671" s="103"/>
      <c r="S671" s="103"/>
      <c r="T671" s="554" t="str">
        <f>IF(Q671&lt;&gt;"",VLOOKUP(Q671,'DON GIA'!$H$1:$K$103,4,0),"")</f>
        <v/>
      </c>
      <c r="U671" s="554" t="str">
        <f t="shared" si="264"/>
        <v/>
      </c>
      <c r="V671" s="554"/>
      <c r="W671" s="107" t="s">
        <v>1211</v>
      </c>
      <c r="X671" s="103" t="s">
        <v>27</v>
      </c>
      <c r="Y671" s="108">
        <v>3.3</v>
      </c>
      <c r="Z671" s="109"/>
      <c r="AA671" s="554">
        <f>IF(W671&lt;&gt;"",VLOOKUP(W671,'DON GIA'!$A$1:$D$346,4,0),"")</f>
        <v>282038</v>
      </c>
      <c r="AB671" s="554">
        <f t="shared" si="265"/>
        <v>930725.39999999991</v>
      </c>
      <c r="AC671" s="71"/>
      <c r="AD671" s="71"/>
      <c r="AE671" s="71"/>
      <c r="AF671" s="71"/>
      <c r="AG671" s="71"/>
      <c r="AH671" s="103"/>
      <c r="AI671" s="71"/>
      <c r="AJ671" s="103"/>
      <c r="AK671" s="103"/>
      <c r="AL671" s="554" t="str">
        <f>IF(AI671&lt;&gt;"",VLOOKUP(AI671,'DON GIA'!$M$1:$P$9,4,0),"")</f>
        <v/>
      </c>
      <c r="AM671" s="554" t="str">
        <f t="shared" si="266"/>
        <v/>
      </c>
      <c r="AN671" s="71"/>
      <c r="AO671" s="103"/>
      <c r="AP671" s="602" t="str">
        <f t="shared" si="268"/>
        <v/>
      </c>
      <c r="AQ671" s="107"/>
      <c r="AR671" s="107"/>
      <c r="AS671" s="593"/>
    </row>
    <row r="672" spans="1:45" outlineLevel="2">
      <c r="A672" s="72">
        <f t="shared" si="267"/>
        <v>47</v>
      </c>
      <c r="B672" s="552" t="str">
        <f>IF(C672&lt;&gt;"",COUNTA($C$9:C672),"")</f>
        <v/>
      </c>
      <c r="C672" s="552"/>
      <c r="D672" s="71"/>
      <c r="E672" s="103"/>
      <c r="F672" s="103"/>
      <c r="G672" s="103"/>
      <c r="H672" s="103"/>
      <c r="I672" s="103"/>
      <c r="J672" s="103"/>
      <c r="K672" s="107"/>
      <c r="L672" s="105" t="s">
        <v>35</v>
      </c>
      <c r="M672" s="554" t="str">
        <f>IF(K672&lt;&gt;"",VLOOKUP(K672,'DON GIA'!$S$1:$U$19,3,0),"")</f>
        <v/>
      </c>
      <c r="N672" s="554" t="str">
        <f>IF(K672&lt;&gt;"",VLOOKUP(K672,'DON GIA'!$S$1:$V$19,4,0),"")</f>
        <v/>
      </c>
      <c r="O672" s="554" t="str">
        <f t="shared" si="262"/>
        <v/>
      </c>
      <c r="P672" s="554" t="str">
        <f t="shared" si="263"/>
        <v/>
      </c>
      <c r="Q672" s="71" t="s">
        <v>35</v>
      </c>
      <c r="R672" s="103"/>
      <c r="S672" s="103"/>
      <c r="T672" s="554" t="str">
        <f>IF(Q672&lt;&gt;"",VLOOKUP(Q672,'DON GIA'!$H$1:$K$103,4,0),"")</f>
        <v/>
      </c>
      <c r="U672" s="554" t="str">
        <f t="shared" si="264"/>
        <v/>
      </c>
      <c r="V672" s="554"/>
      <c r="W672" s="107" t="s">
        <v>1023</v>
      </c>
      <c r="X672" s="103" t="s">
        <v>38</v>
      </c>
      <c r="Y672" s="108">
        <v>0.15</v>
      </c>
      <c r="Z672" s="109"/>
      <c r="AA672" s="554">
        <f>IF(W672&lt;&gt;"",VLOOKUP(W672,'DON GIA'!$A$1:$D$346,4,0),"")</f>
        <v>2523428</v>
      </c>
      <c r="AB672" s="554">
        <f t="shared" si="265"/>
        <v>378514.2</v>
      </c>
      <c r="AC672" s="71"/>
      <c r="AD672" s="71"/>
      <c r="AE672" s="71"/>
      <c r="AF672" s="71"/>
      <c r="AG672" s="71"/>
      <c r="AH672" s="103"/>
      <c r="AI672" s="71"/>
      <c r="AJ672" s="103"/>
      <c r="AK672" s="103"/>
      <c r="AL672" s="554" t="str">
        <f>IF(AI672&lt;&gt;"",VLOOKUP(AI672,'DON GIA'!$M$1:$P$9,4,0),"")</f>
        <v/>
      </c>
      <c r="AM672" s="554" t="str">
        <f t="shared" si="266"/>
        <v/>
      </c>
      <c r="AN672" s="71"/>
      <c r="AO672" s="103"/>
      <c r="AP672" s="602" t="str">
        <f t="shared" si="268"/>
        <v/>
      </c>
      <c r="AQ672" s="107"/>
      <c r="AR672" s="107"/>
      <c r="AS672" s="593"/>
    </row>
    <row r="673" spans="1:45" outlineLevel="2">
      <c r="A673" s="72">
        <f t="shared" ref="A673:A704" si="269">IF(B673&lt;&gt;"",B673,A672)</f>
        <v>47</v>
      </c>
      <c r="B673" s="552" t="str">
        <f>IF(C673&lt;&gt;"",COUNTA($C$9:C673),"")</f>
        <v/>
      </c>
      <c r="C673" s="552"/>
      <c r="D673" s="71"/>
      <c r="E673" s="103"/>
      <c r="F673" s="103"/>
      <c r="G673" s="103"/>
      <c r="H673" s="103"/>
      <c r="I673" s="103"/>
      <c r="J673" s="103"/>
      <c r="K673" s="107"/>
      <c r="L673" s="105" t="s">
        <v>35</v>
      </c>
      <c r="M673" s="554" t="str">
        <f>IF(K673&lt;&gt;"",VLOOKUP(K673,'DON GIA'!$S$1:$U$19,3,0),"")</f>
        <v/>
      </c>
      <c r="N673" s="554" t="str">
        <f>IF(K673&lt;&gt;"",VLOOKUP(K673,'DON GIA'!$S$1:$V$19,4,0),"")</f>
        <v/>
      </c>
      <c r="O673" s="554" t="str">
        <f t="shared" si="262"/>
        <v/>
      </c>
      <c r="P673" s="554" t="str">
        <f t="shared" si="263"/>
        <v/>
      </c>
      <c r="Q673" s="71" t="s">
        <v>35</v>
      </c>
      <c r="R673" s="103"/>
      <c r="S673" s="103"/>
      <c r="T673" s="554" t="str">
        <f>IF(Q673&lt;&gt;"",VLOOKUP(Q673,'DON GIA'!$H$1:$K$103,4,0),"")</f>
        <v/>
      </c>
      <c r="U673" s="554" t="str">
        <f t="shared" si="264"/>
        <v/>
      </c>
      <c r="V673" s="554"/>
      <c r="W673" s="107" t="s">
        <v>1212</v>
      </c>
      <c r="X673" s="103" t="s">
        <v>27</v>
      </c>
      <c r="Y673" s="108">
        <v>0.96</v>
      </c>
      <c r="Z673" s="109"/>
      <c r="AA673" s="554">
        <f>IF(W673&lt;&gt;"",VLOOKUP(W673,'DON GIA'!$A$1:$D$346,4,0),"")</f>
        <v>292949</v>
      </c>
      <c r="AB673" s="554">
        <f t="shared" si="265"/>
        <v>281231.03999999998</v>
      </c>
      <c r="AC673" s="71"/>
      <c r="AD673" s="71"/>
      <c r="AE673" s="71"/>
      <c r="AF673" s="71"/>
      <c r="AG673" s="71"/>
      <c r="AH673" s="103"/>
      <c r="AI673" s="71"/>
      <c r="AJ673" s="103"/>
      <c r="AK673" s="103"/>
      <c r="AL673" s="554" t="str">
        <f>IF(AI673&lt;&gt;"",VLOOKUP(AI673,'DON GIA'!$M$1:$P$9,4,0),"")</f>
        <v/>
      </c>
      <c r="AM673" s="554" t="str">
        <f t="shared" si="266"/>
        <v/>
      </c>
      <c r="AN673" s="71"/>
      <c r="AO673" s="103"/>
      <c r="AP673" s="602" t="str">
        <f t="shared" si="268"/>
        <v/>
      </c>
      <c r="AQ673" s="107"/>
      <c r="AR673" s="107"/>
      <c r="AS673" s="593"/>
    </row>
    <row r="674" spans="1:45" outlineLevel="2">
      <c r="A674" s="72">
        <f t="shared" si="269"/>
        <v>47</v>
      </c>
      <c r="B674" s="552" t="str">
        <f>IF(C674&lt;&gt;"",COUNTA($C$9:C674),"")</f>
        <v/>
      </c>
      <c r="C674" s="552"/>
      <c r="D674" s="71"/>
      <c r="E674" s="103"/>
      <c r="F674" s="103"/>
      <c r="G674" s="103"/>
      <c r="H674" s="103"/>
      <c r="I674" s="103"/>
      <c r="J674" s="103"/>
      <c r="K674" s="107"/>
      <c r="L674" s="105" t="s">
        <v>35</v>
      </c>
      <c r="M674" s="554" t="str">
        <f>IF(K674&lt;&gt;"",VLOOKUP(K674,'DON GIA'!$S$1:$U$19,3,0),"")</f>
        <v/>
      </c>
      <c r="N674" s="554" t="str">
        <f>IF(K674&lt;&gt;"",VLOOKUP(K674,'DON GIA'!$S$1:$V$19,4,0),"")</f>
        <v/>
      </c>
      <c r="O674" s="554" t="str">
        <f t="shared" si="262"/>
        <v/>
      </c>
      <c r="P674" s="554" t="str">
        <f t="shared" si="263"/>
        <v/>
      </c>
      <c r="Q674" s="71" t="s">
        <v>35</v>
      </c>
      <c r="R674" s="103"/>
      <c r="S674" s="103"/>
      <c r="T674" s="554" t="str">
        <f>IF(Q674&lt;&gt;"",VLOOKUP(Q674,'DON GIA'!$H$1:$K$103,4,0),"")</f>
        <v/>
      </c>
      <c r="U674" s="554" t="str">
        <f t="shared" si="264"/>
        <v/>
      </c>
      <c r="V674" s="554"/>
      <c r="W674" s="107" t="s">
        <v>1109</v>
      </c>
      <c r="X674" s="103" t="s">
        <v>27</v>
      </c>
      <c r="Y674" s="108">
        <v>3.42</v>
      </c>
      <c r="Z674" s="109"/>
      <c r="AA674" s="554">
        <f>IF(W674&lt;&gt;"",VLOOKUP(W674,'DON GIA'!$A$1:$D$346,4,0),"")</f>
        <v>282038</v>
      </c>
      <c r="AB674" s="554">
        <f t="shared" si="265"/>
        <v>964569.96</v>
      </c>
      <c r="AC674" s="71"/>
      <c r="AD674" s="71"/>
      <c r="AE674" s="71"/>
      <c r="AF674" s="71"/>
      <c r="AG674" s="71"/>
      <c r="AH674" s="103"/>
      <c r="AI674" s="71"/>
      <c r="AJ674" s="103"/>
      <c r="AK674" s="103"/>
      <c r="AL674" s="554" t="str">
        <f>IF(AI674&lt;&gt;"",VLOOKUP(AI674,'DON GIA'!$M$1:$P$9,4,0),"")</f>
        <v/>
      </c>
      <c r="AM674" s="554" t="str">
        <f t="shared" si="266"/>
        <v/>
      </c>
      <c r="AN674" s="71"/>
      <c r="AO674" s="103"/>
      <c r="AP674" s="602" t="str">
        <f t="shared" si="268"/>
        <v/>
      </c>
      <c r="AQ674" s="107"/>
      <c r="AR674" s="107"/>
      <c r="AS674" s="593"/>
    </row>
    <row r="675" spans="1:45" ht="37.5" outlineLevel="2">
      <c r="A675" s="72">
        <f t="shared" si="269"/>
        <v>47</v>
      </c>
      <c r="B675" s="552" t="str">
        <f>IF(C675&lt;&gt;"",COUNTA($C$9:C675),"")</f>
        <v/>
      </c>
      <c r="C675" s="552"/>
      <c r="D675" s="71"/>
      <c r="E675" s="103"/>
      <c r="F675" s="103"/>
      <c r="G675" s="103"/>
      <c r="H675" s="103"/>
      <c r="I675" s="103"/>
      <c r="J675" s="103"/>
      <c r="K675" s="107"/>
      <c r="L675" s="105" t="s">
        <v>35</v>
      </c>
      <c r="M675" s="554" t="str">
        <f>IF(K675&lt;&gt;"",VLOOKUP(K675,'DON GIA'!$S$1:$U$19,3,0),"")</f>
        <v/>
      </c>
      <c r="N675" s="554" t="str">
        <f>IF(K675&lt;&gt;"",VLOOKUP(K675,'DON GIA'!$S$1:$V$19,4,0),"")</f>
        <v/>
      </c>
      <c r="O675" s="554" t="str">
        <f t="shared" si="262"/>
        <v/>
      </c>
      <c r="P675" s="554" t="str">
        <f t="shared" si="263"/>
        <v/>
      </c>
      <c r="Q675" s="71" t="s">
        <v>35</v>
      </c>
      <c r="R675" s="103"/>
      <c r="S675" s="103"/>
      <c r="T675" s="554" t="str">
        <f>IF(Q675&lt;&gt;"",VLOOKUP(Q675,'DON GIA'!$H$1:$K$103,4,0),"")</f>
        <v/>
      </c>
      <c r="U675" s="554" t="str">
        <f t="shared" si="264"/>
        <v/>
      </c>
      <c r="V675" s="554"/>
      <c r="W675" s="107" t="s">
        <v>1213</v>
      </c>
      <c r="X675" s="103" t="s">
        <v>38</v>
      </c>
      <c r="Y675" s="108">
        <v>0.42</v>
      </c>
      <c r="Z675" s="109"/>
      <c r="AA675" s="554">
        <f>IF(W675&lt;&gt;"",VLOOKUP(W675,'DON GIA'!$A$1:$D$346,4,0),"")</f>
        <v>2704619</v>
      </c>
      <c r="AB675" s="554">
        <f t="shared" si="265"/>
        <v>1135939.98</v>
      </c>
      <c r="AC675" s="71"/>
      <c r="AD675" s="71"/>
      <c r="AE675" s="71"/>
      <c r="AF675" s="71"/>
      <c r="AG675" s="71"/>
      <c r="AH675" s="103"/>
      <c r="AI675" s="71"/>
      <c r="AJ675" s="103"/>
      <c r="AK675" s="103"/>
      <c r="AL675" s="554" t="str">
        <f>IF(AI675&lt;&gt;"",VLOOKUP(AI675,'DON GIA'!$M$1:$P$9,4,0),"")</f>
        <v/>
      </c>
      <c r="AM675" s="554" t="str">
        <f t="shared" si="266"/>
        <v/>
      </c>
      <c r="AN675" s="71"/>
      <c r="AO675" s="103"/>
      <c r="AP675" s="602" t="str">
        <f t="shared" si="268"/>
        <v/>
      </c>
      <c r="AQ675" s="107"/>
      <c r="AR675" s="107"/>
      <c r="AS675" s="593"/>
    </row>
    <row r="676" spans="1:45" ht="37.5" outlineLevel="2">
      <c r="A676" s="72">
        <f t="shared" si="269"/>
        <v>47</v>
      </c>
      <c r="B676" s="552" t="str">
        <f>IF(C676&lt;&gt;"",COUNTA($C$9:C676),"")</f>
        <v/>
      </c>
      <c r="C676" s="552"/>
      <c r="D676" s="71"/>
      <c r="E676" s="103"/>
      <c r="F676" s="103"/>
      <c r="G676" s="103"/>
      <c r="H676" s="103"/>
      <c r="I676" s="103"/>
      <c r="J676" s="103"/>
      <c r="K676" s="107"/>
      <c r="L676" s="105" t="s">
        <v>35</v>
      </c>
      <c r="M676" s="554" t="str">
        <f>IF(K676&lt;&gt;"",VLOOKUP(K676,'DON GIA'!$S$1:$U$19,3,0),"")</f>
        <v/>
      </c>
      <c r="N676" s="554" t="str">
        <f>IF(K676&lt;&gt;"",VLOOKUP(K676,'DON GIA'!$S$1:$V$19,4,0),"")</f>
        <v/>
      </c>
      <c r="O676" s="554" t="str">
        <f t="shared" si="262"/>
        <v/>
      </c>
      <c r="P676" s="554" t="str">
        <f t="shared" si="263"/>
        <v/>
      </c>
      <c r="Q676" s="71" t="s">
        <v>35</v>
      </c>
      <c r="R676" s="103"/>
      <c r="S676" s="103"/>
      <c r="T676" s="554" t="str">
        <f>IF(Q676&lt;&gt;"",VLOOKUP(Q676,'DON GIA'!$H$1:$K$103,4,0),"")</f>
        <v/>
      </c>
      <c r="U676" s="554" t="str">
        <f t="shared" si="264"/>
        <v/>
      </c>
      <c r="V676" s="554"/>
      <c r="W676" s="107" t="s">
        <v>1214</v>
      </c>
      <c r="X676" s="103" t="s">
        <v>27</v>
      </c>
      <c r="Y676" s="108">
        <v>0.42</v>
      </c>
      <c r="Z676" s="109"/>
      <c r="AA676" s="554">
        <f>IF(W676&lt;&gt;"",VLOOKUP(W676,'DON GIA'!$A$1:$D$346,4,0),"")</f>
        <v>292949</v>
      </c>
      <c r="AB676" s="554">
        <f t="shared" si="265"/>
        <v>123038.58</v>
      </c>
      <c r="AC676" s="71"/>
      <c r="AD676" s="71"/>
      <c r="AE676" s="71"/>
      <c r="AF676" s="71"/>
      <c r="AG676" s="71"/>
      <c r="AH676" s="103"/>
      <c r="AI676" s="71"/>
      <c r="AJ676" s="103"/>
      <c r="AK676" s="103"/>
      <c r="AL676" s="554" t="str">
        <f>IF(AI676&lt;&gt;"",VLOOKUP(AI676,'DON GIA'!$M$1:$P$9,4,0),"")</f>
        <v/>
      </c>
      <c r="AM676" s="554" t="str">
        <f t="shared" si="266"/>
        <v/>
      </c>
      <c r="AN676" s="71"/>
      <c r="AO676" s="103"/>
      <c r="AP676" s="602" t="str">
        <f t="shared" si="268"/>
        <v/>
      </c>
      <c r="AQ676" s="107"/>
      <c r="AR676" s="107"/>
      <c r="AS676" s="593"/>
    </row>
    <row r="677" spans="1:45" outlineLevel="2">
      <c r="A677" s="72">
        <f t="shared" si="269"/>
        <v>47</v>
      </c>
      <c r="B677" s="552" t="str">
        <f>IF(C677&lt;&gt;"",COUNTA($C$9:C677),"")</f>
        <v/>
      </c>
      <c r="C677" s="552"/>
      <c r="D677" s="71"/>
      <c r="E677" s="103"/>
      <c r="F677" s="103"/>
      <c r="G677" s="103"/>
      <c r="H677" s="103"/>
      <c r="I677" s="103"/>
      <c r="J677" s="103"/>
      <c r="K677" s="107"/>
      <c r="L677" s="105" t="s">
        <v>35</v>
      </c>
      <c r="M677" s="554" t="str">
        <f>IF(K677&lt;&gt;"",VLOOKUP(K677,'DON GIA'!$S$1:$U$19,3,0),"")</f>
        <v/>
      </c>
      <c r="N677" s="554" t="str">
        <f>IF(K677&lt;&gt;"",VLOOKUP(K677,'DON GIA'!$S$1:$V$19,4,0),"")</f>
        <v/>
      </c>
      <c r="O677" s="554" t="str">
        <f t="shared" si="262"/>
        <v/>
      </c>
      <c r="P677" s="554" t="str">
        <f t="shared" si="263"/>
        <v/>
      </c>
      <c r="Q677" s="71" t="s">
        <v>35</v>
      </c>
      <c r="R677" s="103"/>
      <c r="S677" s="103"/>
      <c r="T677" s="554" t="str">
        <f>IF(Q677&lt;&gt;"",VLOOKUP(Q677,'DON GIA'!$H$1:$K$103,4,0),"")</f>
        <v/>
      </c>
      <c r="U677" s="554" t="str">
        <f t="shared" si="264"/>
        <v/>
      </c>
      <c r="V677" s="554"/>
      <c r="W677" s="107" t="s">
        <v>1009</v>
      </c>
      <c r="X677" s="103" t="s">
        <v>27</v>
      </c>
      <c r="Y677" s="108">
        <v>74.75</v>
      </c>
      <c r="Z677" s="109"/>
      <c r="AA677" s="554">
        <f>IF(W677&lt;&gt;"",VLOOKUP(W677,'DON GIA'!$A$1:$D$346,4,0),"")</f>
        <v>282038</v>
      </c>
      <c r="AB677" s="554">
        <f t="shared" si="265"/>
        <v>21082340.5</v>
      </c>
      <c r="AC677" s="71"/>
      <c r="AD677" s="71"/>
      <c r="AE677" s="71"/>
      <c r="AF677" s="71"/>
      <c r="AG677" s="71"/>
      <c r="AH677" s="103"/>
      <c r="AI677" s="71"/>
      <c r="AJ677" s="103"/>
      <c r="AK677" s="103"/>
      <c r="AL677" s="554" t="str">
        <f>IF(AI677&lt;&gt;"",VLOOKUP(AI677,'DON GIA'!$M$1:$P$9,4,0),"")</f>
        <v/>
      </c>
      <c r="AM677" s="554" t="str">
        <f t="shared" si="266"/>
        <v/>
      </c>
      <c r="AN677" s="71"/>
      <c r="AO677" s="103"/>
      <c r="AP677" s="602" t="str">
        <f t="shared" si="268"/>
        <v/>
      </c>
      <c r="AQ677" s="107"/>
      <c r="AR677" s="107"/>
      <c r="AS677" s="593"/>
    </row>
    <row r="678" spans="1:45" outlineLevel="2">
      <c r="A678" s="72">
        <f t="shared" si="269"/>
        <v>47</v>
      </c>
      <c r="B678" s="552" t="str">
        <f>IF(C678&lt;&gt;"",COUNTA($C$9:C678),"")</f>
        <v/>
      </c>
      <c r="C678" s="552"/>
      <c r="D678" s="71"/>
      <c r="E678" s="103"/>
      <c r="F678" s="103"/>
      <c r="G678" s="103"/>
      <c r="H678" s="103"/>
      <c r="I678" s="103"/>
      <c r="J678" s="103"/>
      <c r="K678" s="107"/>
      <c r="L678" s="105" t="s">
        <v>35</v>
      </c>
      <c r="M678" s="554" t="str">
        <f>IF(K678&lt;&gt;"",VLOOKUP(K678,'DON GIA'!$S$1:$U$19,3,0),"")</f>
        <v/>
      </c>
      <c r="N678" s="554" t="str">
        <f>IF(K678&lt;&gt;"",VLOOKUP(K678,'DON GIA'!$S$1:$V$19,4,0),"")</f>
        <v/>
      </c>
      <c r="O678" s="554" t="str">
        <f t="shared" si="262"/>
        <v/>
      </c>
      <c r="P678" s="554" t="str">
        <f t="shared" si="263"/>
        <v/>
      </c>
      <c r="Q678" s="71" t="s">
        <v>35</v>
      </c>
      <c r="R678" s="103"/>
      <c r="S678" s="103"/>
      <c r="T678" s="554" t="str">
        <f>IF(Q678&lt;&gt;"",VLOOKUP(Q678,'DON GIA'!$H$1:$K$103,4,0),"")</f>
        <v/>
      </c>
      <c r="U678" s="554" t="str">
        <f t="shared" si="264"/>
        <v/>
      </c>
      <c r="V678" s="554"/>
      <c r="W678" s="107" t="s">
        <v>1005</v>
      </c>
      <c r="X678" s="103" t="s">
        <v>27</v>
      </c>
      <c r="Y678" s="108">
        <v>55.2</v>
      </c>
      <c r="Z678" s="109"/>
      <c r="AA678" s="554">
        <f>IF(W678&lt;&gt;"",VLOOKUP(W678,'DON GIA'!$A$1:$D$346,4,0),"")</f>
        <v>5559129</v>
      </c>
      <c r="AB678" s="554">
        <f t="shared" si="265"/>
        <v>306863920.80000001</v>
      </c>
      <c r="AC678" s="71"/>
      <c r="AD678" s="71" t="s">
        <v>29</v>
      </c>
      <c r="AE678" s="71" t="s">
        <v>30</v>
      </c>
      <c r="AF678" s="71" t="s">
        <v>31</v>
      </c>
      <c r="AG678" s="71" t="s">
        <v>34</v>
      </c>
      <c r="AH678" s="103"/>
      <c r="AI678" s="71"/>
      <c r="AJ678" s="103"/>
      <c r="AK678" s="103"/>
      <c r="AL678" s="554" t="str">
        <f>IF(AI678&lt;&gt;"",VLOOKUP(AI678,'DON GIA'!$M$1:$P$9,4,0),"")</f>
        <v/>
      </c>
      <c r="AM678" s="554" t="str">
        <f t="shared" si="266"/>
        <v/>
      </c>
      <c r="AN678" s="71"/>
      <c r="AO678" s="103"/>
      <c r="AP678" s="602" t="str">
        <f t="shared" si="268"/>
        <v/>
      </c>
      <c r="AQ678" s="107"/>
      <c r="AR678" s="107"/>
      <c r="AS678" s="593"/>
    </row>
    <row r="679" spans="1:45" ht="37.5" outlineLevel="2">
      <c r="A679" s="72">
        <f t="shared" si="269"/>
        <v>47</v>
      </c>
      <c r="B679" s="552" t="str">
        <f>IF(C679&lt;&gt;"",COUNTA($C$9:C679),"")</f>
        <v/>
      </c>
      <c r="C679" s="552"/>
      <c r="D679" s="71"/>
      <c r="E679" s="103"/>
      <c r="F679" s="103"/>
      <c r="G679" s="103"/>
      <c r="H679" s="103"/>
      <c r="I679" s="103"/>
      <c r="J679" s="103"/>
      <c r="K679" s="107"/>
      <c r="L679" s="105" t="s">
        <v>35</v>
      </c>
      <c r="M679" s="554" t="str">
        <f>IF(K679&lt;&gt;"",VLOOKUP(K679,'DON GIA'!$S$1:$U$19,3,0),"")</f>
        <v/>
      </c>
      <c r="N679" s="554" t="str">
        <f>IF(K679&lt;&gt;"",VLOOKUP(K679,'DON GIA'!$S$1:$V$19,4,0),"")</f>
        <v/>
      </c>
      <c r="O679" s="554" t="str">
        <f t="shared" si="262"/>
        <v/>
      </c>
      <c r="P679" s="554" t="str">
        <f t="shared" si="263"/>
        <v/>
      </c>
      <c r="Q679" s="71" t="s">
        <v>35</v>
      </c>
      <c r="R679" s="103"/>
      <c r="S679" s="103"/>
      <c r="T679" s="554" t="str">
        <f>IF(Q679&lt;&gt;"",VLOOKUP(Q679,'DON GIA'!$H$1:$K$103,4,0),"")</f>
        <v/>
      </c>
      <c r="U679" s="554" t="str">
        <f t="shared" si="264"/>
        <v/>
      </c>
      <c r="V679" s="554"/>
      <c r="W679" s="107" t="s">
        <v>1215</v>
      </c>
      <c r="X679" s="103" t="s">
        <v>27</v>
      </c>
      <c r="Y679" s="108">
        <v>7.2</v>
      </c>
      <c r="Z679" s="109"/>
      <c r="AA679" s="554">
        <f>IF(W679&lt;&gt;"",VLOOKUP(W679,'DON GIA'!$A$1:$D$346,4,0),"")</f>
        <v>2613835</v>
      </c>
      <c r="AB679" s="554">
        <f t="shared" si="265"/>
        <v>18819612</v>
      </c>
      <c r="AC679" s="71"/>
      <c r="AD679" s="71" t="s">
        <v>34</v>
      </c>
      <c r="AE679" s="71" t="s">
        <v>30</v>
      </c>
      <c r="AF679" s="71" t="s">
        <v>31</v>
      </c>
      <c r="AG679" s="71" t="s">
        <v>34</v>
      </c>
      <c r="AH679" s="103"/>
      <c r="AI679" s="71"/>
      <c r="AJ679" s="103"/>
      <c r="AK679" s="103"/>
      <c r="AL679" s="554" t="str">
        <f>IF(AI679&lt;&gt;"",VLOOKUP(AI679,'DON GIA'!$M$1:$P$9,4,0),"")</f>
        <v/>
      </c>
      <c r="AM679" s="554" t="str">
        <f t="shared" si="266"/>
        <v/>
      </c>
      <c r="AN679" s="71"/>
      <c r="AO679" s="103"/>
      <c r="AP679" s="602" t="str">
        <f t="shared" si="268"/>
        <v/>
      </c>
      <c r="AQ679" s="107"/>
      <c r="AR679" s="107"/>
      <c r="AS679" s="593"/>
    </row>
    <row r="680" spans="1:45" outlineLevel="2">
      <c r="A680" s="72">
        <f t="shared" si="269"/>
        <v>47</v>
      </c>
      <c r="B680" s="552" t="str">
        <f>IF(C680&lt;&gt;"",COUNTA($C$9:C680),"")</f>
        <v/>
      </c>
      <c r="C680" s="552"/>
      <c r="D680" s="71"/>
      <c r="E680" s="103"/>
      <c r="F680" s="103"/>
      <c r="G680" s="103"/>
      <c r="H680" s="103"/>
      <c r="I680" s="103"/>
      <c r="J680" s="103"/>
      <c r="K680" s="107"/>
      <c r="L680" s="105" t="s">
        <v>35</v>
      </c>
      <c r="M680" s="554" t="str">
        <f>IF(K680&lt;&gt;"",VLOOKUP(K680,'DON GIA'!$S$1:$U$19,3,0),"")</f>
        <v/>
      </c>
      <c r="N680" s="554" t="str">
        <f>IF(K680&lt;&gt;"",VLOOKUP(K680,'DON GIA'!$S$1:$V$19,4,0),"")</f>
        <v/>
      </c>
      <c r="O680" s="554" t="str">
        <f t="shared" si="262"/>
        <v/>
      </c>
      <c r="P680" s="554" t="str">
        <f t="shared" si="263"/>
        <v/>
      </c>
      <c r="Q680" s="71" t="s">
        <v>35</v>
      </c>
      <c r="R680" s="103"/>
      <c r="S680" s="103"/>
      <c r="T680" s="554" t="str">
        <f>IF(Q680&lt;&gt;"",VLOOKUP(Q680,'DON GIA'!$H$1:$K$103,4,0),"")</f>
        <v/>
      </c>
      <c r="U680" s="554" t="str">
        <f t="shared" si="264"/>
        <v/>
      </c>
      <c r="V680" s="554"/>
      <c r="W680" s="107" t="s">
        <v>1210</v>
      </c>
      <c r="X680" s="103" t="s">
        <v>27</v>
      </c>
      <c r="Y680" s="108">
        <v>55.2</v>
      </c>
      <c r="Z680" s="109"/>
      <c r="AA680" s="554">
        <f>IF(W680&lt;&gt;"",VLOOKUP(W680,'DON GIA'!$A$1:$D$346,4,0),"")</f>
        <v>161275</v>
      </c>
      <c r="AB680" s="554">
        <f t="shared" si="265"/>
        <v>8902380</v>
      </c>
      <c r="AC680" s="71"/>
      <c r="AD680" s="71"/>
      <c r="AE680" s="71"/>
      <c r="AF680" s="71"/>
      <c r="AG680" s="71"/>
      <c r="AH680" s="103"/>
      <c r="AI680" s="71"/>
      <c r="AJ680" s="103"/>
      <c r="AK680" s="103"/>
      <c r="AL680" s="554" t="str">
        <f>IF(AI680&lt;&gt;"",VLOOKUP(AI680,'DON GIA'!$M$1:$P$9,4,0),"")</f>
        <v/>
      </c>
      <c r="AM680" s="554" t="str">
        <f t="shared" si="266"/>
        <v/>
      </c>
      <c r="AN680" s="71"/>
      <c r="AO680" s="103"/>
      <c r="AP680" s="602" t="str">
        <f t="shared" si="268"/>
        <v/>
      </c>
      <c r="AQ680" s="107"/>
      <c r="AR680" s="107"/>
      <c r="AS680" s="593"/>
    </row>
    <row r="681" spans="1:45" outlineLevel="2">
      <c r="A681" s="72">
        <f t="shared" si="269"/>
        <v>47</v>
      </c>
      <c r="B681" s="552" t="str">
        <f>IF(C681&lt;&gt;"",COUNTA($C$9:C681),"")</f>
        <v/>
      </c>
      <c r="C681" s="552"/>
      <c r="D681" s="71"/>
      <c r="E681" s="103"/>
      <c r="F681" s="103"/>
      <c r="G681" s="103"/>
      <c r="H681" s="103"/>
      <c r="I681" s="103"/>
      <c r="J681" s="103"/>
      <c r="K681" s="107"/>
      <c r="L681" s="105" t="s">
        <v>35</v>
      </c>
      <c r="M681" s="554" t="str">
        <f>IF(K681&lt;&gt;"",VLOOKUP(K681,'DON GIA'!$S$1:$U$19,3,0),"")</f>
        <v/>
      </c>
      <c r="N681" s="554" t="str">
        <f>IF(K681&lt;&gt;"",VLOOKUP(K681,'DON GIA'!$S$1:$V$19,4,0),"")</f>
        <v/>
      </c>
      <c r="O681" s="554" t="str">
        <f t="shared" si="262"/>
        <v/>
      </c>
      <c r="P681" s="554" t="str">
        <f t="shared" si="263"/>
        <v/>
      </c>
      <c r="Q681" s="71" t="s">
        <v>35</v>
      </c>
      <c r="R681" s="103"/>
      <c r="S681" s="103"/>
      <c r="T681" s="554" t="str">
        <f>IF(Q681&lt;&gt;"",VLOOKUP(Q681,'DON GIA'!$H$1:$K$103,4,0),"")</f>
        <v/>
      </c>
      <c r="U681" s="554" t="str">
        <f t="shared" si="264"/>
        <v/>
      </c>
      <c r="V681" s="554"/>
      <c r="W681" s="107" t="s">
        <v>1211</v>
      </c>
      <c r="X681" s="103" t="s">
        <v>27</v>
      </c>
      <c r="Y681" s="108">
        <v>3.3</v>
      </c>
      <c r="Z681" s="109"/>
      <c r="AA681" s="554">
        <f>IF(W681&lt;&gt;"",VLOOKUP(W681,'DON GIA'!$A$1:$D$346,4,0),"")</f>
        <v>282038</v>
      </c>
      <c r="AB681" s="554">
        <f t="shared" si="265"/>
        <v>930725.39999999991</v>
      </c>
      <c r="AC681" s="71"/>
      <c r="AD681" s="71"/>
      <c r="AE681" s="71"/>
      <c r="AF681" s="71"/>
      <c r="AG681" s="71"/>
      <c r="AH681" s="103"/>
      <c r="AI681" s="71"/>
      <c r="AJ681" s="103"/>
      <c r="AK681" s="103"/>
      <c r="AL681" s="554" t="str">
        <f>IF(AI681&lt;&gt;"",VLOOKUP(AI681,'DON GIA'!$M$1:$P$9,4,0),"")</f>
        <v/>
      </c>
      <c r="AM681" s="554" t="str">
        <f t="shared" si="266"/>
        <v/>
      </c>
      <c r="AN681" s="71"/>
      <c r="AO681" s="103"/>
      <c r="AP681" s="602" t="str">
        <f t="shared" si="268"/>
        <v/>
      </c>
      <c r="AQ681" s="107"/>
      <c r="AR681" s="107"/>
      <c r="AS681" s="593"/>
    </row>
    <row r="682" spans="1:45" outlineLevel="2">
      <c r="A682" s="72">
        <f t="shared" si="269"/>
        <v>47</v>
      </c>
      <c r="B682" s="552" t="str">
        <f>IF(C682&lt;&gt;"",COUNTA($C$9:C682),"")</f>
        <v/>
      </c>
      <c r="C682" s="552"/>
      <c r="D682" s="71"/>
      <c r="E682" s="103"/>
      <c r="F682" s="103"/>
      <c r="G682" s="103"/>
      <c r="H682" s="103"/>
      <c r="I682" s="103"/>
      <c r="J682" s="103"/>
      <c r="K682" s="107"/>
      <c r="L682" s="105" t="s">
        <v>35</v>
      </c>
      <c r="M682" s="554" t="str">
        <f>IF(K682&lt;&gt;"",VLOOKUP(K682,'DON GIA'!$S$1:$U$19,3,0),"")</f>
        <v/>
      </c>
      <c r="N682" s="554" t="str">
        <f>IF(K682&lt;&gt;"",VLOOKUP(K682,'DON GIA'!$S$1:$V$19,4,0),"")</f>
        <v/>
      </c>
      <c r="O682" s="554" t="str">
        <f t="shared" si="262"/>
        <v/>
      </c>
      <c r="P682" s="554" t="str">
        <f t="shared" si="263"/>
        <v/>
      </c>
      <c r="Q682" s="71" t="s">
        <v>35</v>
      </c>
      <c r="R682" s="103"/>
      <c r="S682" s="103"/>
      <c r="T682" s="554" t="str">
        <f>IF(Q682&lt;&gt;"",VLOOKUP(Q682,'DON GIA'!$H$1:$K$103,4,0),"")</f>
        <v/>
      </c>
      <c r="U682" s="554" t="str">
        <f t="shared" si="264"/>
        <v/>
      </c>
      <c r="V682" s="554"/>
      <c r="W682" s="107" t="s">
        <v>1023</v>
      </c>
      <c r="X682" s="103" t="s">
        <v>38</v>
      </c>
      <c r="Y682" s="108">
        <v>0.16</v>
      </c>
      <c r="Z682" s="109"/>
      <c r="AA682" s="554">
        <f>IF(W682&lt;&gt;"",VLOOKUP(W682,'DON GIA'!$A$1:$D$346,4,0),"")</f>
        <v>2523428</v>
      </c>
      <c r="AB682" s="554">
        <f t="shared" si="265"/>
        <v>403748.48</v>
      </c>
      <c r="AC682" s="71"/>
      <c r="AD682" s="71"/>
      <c r="AE682" s="71"/>
      <c r="AF682" s="71"/>
      <c r="AG682" s="71"/>
      <c r="AH682" s="103"/>
      <c r="AI682" s="71"/>
      <c r="AJ682" s="103"/>
      <c r="AK682" s="103"/>
      <c r="AL682" s="554" t="str">
        <f>IF(AI682&lt;&gt;"",VLOOKUP(AI682,'DON GIA'!$M$1:$P$9,4,0),"")</f>
        <v/>
      </c>
      <c r="AM682" s="554" t="str">
        <f t="shared" si="266"/>
        <v/>
      </c>
      <c r="AN682" s="71"/>
      <c r="AO682" s="103"/>
      <c r="AP682" s="602" t="str">
        <f t="shared" si="268"/>
        <v/>
      </c>
      <c r="AQ682" s="107"/>
      <c r="AR682" s="107"/>
      <c r="AS682" s="593"/>
    </row>
    <row r="683" spans="1:45" outlineLevel="2">
      <c r="A683" s="72">
        <f t="shared" si="269"/>
        <v>47</v>
      </c>
      <c r="B683" s="552" t="str">
        <f>IF(C683&lt;&gt;"",COUNTA($C$9:C683),"")</f>
        <v/>
      </c>
      <c r="C683" s="552"/>
      <c r="D683" s="71"/>
      <c r="E683" s="103"/>
      <c r="F683" s="103"/>
      <c r="G683" s="103"/>
      <c r="H683" s="103"/>
      <c r="I683" s="103"/>
      <c r="J683" s="103"/>
      <c r="K683" s="107"/>
      <c r="L683" s="105" t="s">
        <v>35</v>
      </c>
      <c r="M683" s="554" t="str">
        <f>IF(K683&lt;&gt;"",VLOOKUP(K683,'DON GIA'!$S$1:$U$19,3,0),"")</f>
        <v/>
      </c>
      <c r="N683" s="554" t="str">
        <f>IF(K683&lt;&gt;"",VLOOKUP(K683,'DON GIA'!$S$1:$V$19,4,0),"")</f>
        <v/>
      </c>
      <c r="O683" s="554" t="str">
        <f t="shared" si="262"/>
        <v/>
      </c>
      <c r="P683" s="554" t="str">
        <f t="shared" si="263"/>
        <v/>
      </c>
      <c r="Q683" s="71" t="s">
        <v>35</v>
      </c>
      <c r="R683" s="103"/>
      <c r="S683" s="103"/>
      <c r="T683" s="554" t="str">
        <f>IF(Q683&lt;&gt;"",VLOOKUP(Q683,'DON GIA'!$H$1:$K$103,4,0),"")</f>
        <v/>
      </c>
      <c r="U683" s="554" t="str">
        <f t="shared" si="264"/>
        <v/>
      </c>
      <c r="V683" s="554"/>
      <c r="W683" s="107" t="s">
        <v>1212</v>
      </c>
      <c r="X683" s="103" t="s">
        <v>27</v>
      </c>
      <c r="Y683" s="108">
        <v>1.1200000000000001</v>
      </c>
      <c r="Z683" s="109"/>
      <c r="AA683" s="554">
        <f>IF(W683&lt;&gt;"",VLOOKUP(W683,'DON GIA'!$A$1:$D$346,4,0),"")</f>
        <v>292949</v>
      </c>
      <c r="AB683" s="554">
        <f t="shared" si="265"/>
        <v>328102.88</v>
      </c>
      <c r="AC683" s="71"/>
      <c r="AD683" s="71"/>
      <c r="AE683" s="71"/>
      <c r="AF683" s="71"/>
      <c r="AG683" s="71"/>
      <c r="AH683" s="103"/>
      <c r="AI683" s="71"/>
      <c r="AJ683" s="103"/>
      <c r="AK683" s="103"/>
      <c r="AL683" s="554" t="str">
        <f>IF(AI683&lt;&gt;"",VLOOKUP(AI683,'DON GIA'!$M$1:$P$9,4,0),"")</f>
        <v/>
      </c>
      <c r="AM683" s="554" t="str">
        <f t="shared" si="266"/>
        <v/>
      </c>
      <c r="AN683" s="71"/>
      <c r="AO683" s="103"/>
      <c r="AP683" s="602" t="str">
        <f t="shared" si="268"/>
        <v/>
      </c>
      <c r="AQ683" s="107"/>
      <c r="AR683" s="107"/>
      <c r="AS683" s="593"/>
    </row>
    <row r="684" spans="1:45" outlineLevel="2">
      <c r="A684" s="72">
        <f t="shared" si="269"/>
        <v>47</v>
      </c>
      <c r="B684" s="552" t="str">
        <f>IF(C684&lt;&gt;"",COUNTA($C$9:C684),"")</f>
        <v/>
      </c>
      <c r="C684" s="552"/>
      <c r="D684" s="71"/>
      <c r="E684" s="103"/>
      <c r="F684" s="103"/>
      <c r="G684" s="103"/>
      <c r="H684" s="103"/>
      <c r="I684" s="103"/>
      <c r="J684" s="103"/>
      <c r="K684" s="107"/>
      <c r="L684" s="105" t="s">
        <v>35</v>
      </c>
      <c r="M684" s="554" t="str">
        <f>IF(K684&lt;&gt;"",VLOOKUP(K684,'DON GIA'!$S$1:$U$19,3,0),"")</f>
        <v/>
      </c>
      <c r="N684" s="554" t="str">
        <f>IF(K684&lt;&gt;"",VLOOKUP(K684,'DON GIA'!$S$1:$V$19,4,0),"")</f>
        <v/>
      </c>
      <c r="O684" s="554" t="str">
        <f t="shared" si="262"/>
        <v/>
      </c>
      <c r="P684" s="554" t="str">
        <f t="shared" si="263"/>
        <v/>
      </c>
      <c r="Q684" s="71" t="s">
        <v>35</v>
      </c>
      <c r="R684" s="103"/>
      <c r="S684" s="103"/>
      <c r="T684" s="554" t="str">
        <f>IF(Q684&lt;&gt;"",VLOOKUP(Q684,'DON GIA'!$H$1:$K$103,4,0),"")</f>
        <v/>
      </c>
      <c r="U684" s="554" t="str">
        <f t="shared" si="264"/>
        <v/>
      </c>
      <c r="V684" s="554"/>
      <c r="W684" s="107" t="s">
        <v>1109</v>
      </c>
      <c r="X684" s="103" t="s">
        <v>27</v>
      </c>
      <c r="Y684" s="108">
        <v>2.72</v>
      </c>
      <c r="Z684" s="109"/>
      <c r="AA684" s="554">
        <f>IF(W684&lt;&gt;"",VLOOKUP(W684,'DON GIA'!$A$1:$D$346,4,0),"")</f>
        <v>282038</v>
      </c>
      <c r="AB684" s="554">
        <f t="shared" si="265"/>
        <v>767143.3600000001</v>
      </c>
      <c r="AC684" s="71"/>
      <c r="AD684" s="71"/>
      <c r="AE684" s="71"/>
      <c r="AF684" s="71"/>
      <c r="AG684" s="71"/>
      <c r="AH684" s="103"/>
      <c r="AI684" s="71"/>
      <c r="AJ684" s="103"/>
      <c r="AK684" s="103"/>
      <c r="AL684" s="554" t="str">
        <f>IF(AI684&lt;&gt;"",VLOOKUP(AI684,'DON GIA'!$M$1:$P$9,4,0),"")</f>
        <v/>
      </c>
      <c r="AM684" s="554" t="str">
        <f t="shared" si="266"/>
        <v/>
      </c>
      <c r="AN684" s="71"/>
      <c r="AO684" s="103"/>
      <c r="AP684" s="602" t="str">
        <f t="shared" si="268"/>
        <v/>
      </c>
      <c r="AQ684" s="107"/>
      <c r="AR684" s="107"/>
      <c r="AS684" s="593"/>
    </row>
    <row r="685" spans="1:45" ht="37.5" outlineLevel="2">
      <c r="A685" s="72">
        <f t="shared" si="269"/>
        <v>47</v>
      </c>
      <c r="B685" s="552" t="str">
        <f>IF(C685&lt;&gt;"",COUNTA($C$9:C685),"")</f>
        <v/>
      </c>
      <c r="C685" s="552"/>
      <c r="D685" s="71"/>
      <c r="E685" s="103"/>
      <c r="F685" s="103"/>
      <c r="G685" s="103"/>
      <c r="H685" s="103"/>
      <c r="I685" s="103"/>
      <c r="J685" s="103"/>
      <c r="K685" s="107"/>
      <c r="L685" s="105" t="s">
        <v>35</v>
      </c>
      <c r="M685" s="554" t="str">
        <f>IF(K685&lt;&gt;"",VLOOKUP(K685,'DON GIA'!$S$1:$U$19,3,0),"")</f>
        <v/>
      </c>
      <c r="N685" s="554" t="str">
        <f>IF(K685&lt;&gt;"",VLOOKUP(K685,'DON GIA'!$S$1:$V$19,4,0),"")</f>
        <v/>
      </c>
      <c r="O685" s="554" t="str">
        <f t="shared" si="262"/>
        <v/>
      </c>
      <c r="P685" s="554" t="str">
        <f t="shared" si="263"/>
        <v/>
      </c>
      <c r="Q685" s="71" t="s">
        <v>35</v>
      </c>
      <c r="R685" s="103"/>
      <c r="S685" s="103"/>
      <c r="T685" s="554" t="str">
        <f>IF(Q685&lt;&gt;"",VLOOKUP(Q685,'DON GIA'!$H$1:$K$103,4,0),"")</f>
        <v/>
      </c>
      <c r="U685" s="554" t="str">
        <f t="shared" si="264"/>
        <v/>
      </c>
      <c r="V685" s="554"/>
      <c r="W685" s="107" t="s">
        <v>1213</v>
      </c>
      <c r="X685" s="103" t="s">
        <v>38</v>
      </c>
      <c r="Y685" s="108">
        <v>0.42</v>
      </c>
      <c r="Z685" s="109"/>
      <c r="AA685" s="554">
        <f>IF(W685&lt;&gt;"",VLOOKUP(W685,'DON GIA'!$A$1:$D$346,4,0),"")</f>
        <v>2704619</v>
      </c>
      <c r="AB685" s="554">
        <f t="shared" si="265"/>
        <v>1135939.98</v>
      </c>
      <c r="AC685" s="71"/>
      <c r="AD685" s="71"/>
      <c r="AE685" s="71"/>
      <c r="AF685" s="71"/>
      <c r="AG685" s="71"/>
      <c r="AH685" s="103"/>
      <c r="AI685" s="71"/>
      <c r="AJ685" s="103"/>
      <c r="AK685" s="103"/>
      <c r="AL685" s="554" t="str">
        <f>IF(AI685&lt;&gt;"",VLOOKUP(AI685,'DON GIA'!$M$1:$P$9,4,0),"")</f>
        <v/>
      </c>
      <c r="AM685" s="554" t="str">
        <f t="shared" si="266"/>
        <v/>
      </c>
      <c r="AN685" s="71"/>
      <c r="AO685" s="103"/>
      <c r="AP685" s="602" t="str">
        <f t="shared" si="268"/>
        <v/>
      </c>
      <c r="AQ685" s="107"/>
      <c r="AR685" s="107"/>
      <c r="AS685" s="593"/>
    </row>
    <row r="686" spans="1:45" ht="37.5" outlineLevel="2">
      <c r="A686" s="72">
        <f t="shared" si="269"/>
        <v>47</v>
      </c>
      <c r="B686" s="552" t="str">
        <f>IF(C686&lt;&gt;"",COUNTA($C$9:C686),"")</f>
        <v/>
      </c>
      <c r="C686" s="552"/>
      <c r="D686" s="71"/>
      <c r="E686" s="103"/>
      <c r="F686" s="103"/>
      <c r="G686" s="103"/>
      <c r="H686" s="103"/>
      <c r="I686" s="103"/>
      <c r="J686" s="103"/>
      <c r="K686" s="107"/>
      <c r="L686" s="105" t="s">
        <v>35</v>
      </c>
      <c r="M686" s="554" t="str">
        <f>IF(K686&lt;&gt;"",VLOOKUP(K686,'DON GIA'!$S$1:$U$19,3,0),"")</f>
        <v/>
      </c>
      <c r="N686" s="554" t="str">
        <f>IF(K686&lt;&gt;"",VLOOKUP(K686,'DON GIA'!$S$1:$V$19,4,0),"")</f>
        <v/>
      </c>
      <c r="O686" s="554" t="str">
        <f t="shared" si="262"/>
        <v/>
      </c>
      <c r="P686" s="554" t="str">
        <f t="shared" si="263"/>
        <v/>
      </c>
      <c r="Q686" s="71" t="s">
        <v>35</v>
      </c>
      <c r="R686" s="103"/>
      <c r="S686" s="103"/>
      <c r="T686" s="554" t="str">
        <f>IF(Q686&lt;&gt;"",VLOOKUP(Q686,'DON GIA'!$H$1:$K$103,4,0),"")</f>
        <v/>
      </c>
      <c r="U686" s="554" t="str">
        <f t="shared" si="264"/>
        <v/>
      </c>
      <c r="V686" s="554"/>
      <c r="W686" s="107" t="s">
        <v>1214</v>
      </c>
      <c r="X686" s="103" t="s">
        <v>27</v>
      </c>
      <c r="Y686" s="108">
        <v>0.42</v>
      </c>
      <c r="Z686" s="109"/>
      <c r="AA686" s="554">
        <f>IF(W686&lt;&gt;"",VLOOKUP(W686,'DON GIA'!$A$1:$D$346,4,0),"")</f>
        <v>292949</v>
      </c>
      <c r="AB686" s="554">
        <f t="shared" si="265"/>
        <v>123038.58</v>
      </c>
      <c r="AC686" s="71"/>
      <c r="AD686" s="71"/>
      <c r="AE686" s="71"/>
      <c r="AF686" s="71"/>
      <c r="AG686" s="71"/>
      <c r="AH686" s="103"/>
      <c r="AI686" s="71"/>
      <c r="AJ686" s="103"/>
      <c r="AK686" s="103"/>
      <c r="AL686" s="554" t="str">
        <f>IF(AI686&lt;&gt;"",VLOOKUP(AI686,'DON GIA'!$M$1:$P$9,4,0),"")</f>
        <v/>
      </c>
      <c r="AM686" s="554" t="str">
        <f t="shared" si="266"/>
        <v/>
      </c>
      <c r="AN686" s="71"/>
      <c r="AO686" s="103"/>
      <c r="AP686" s="602" t="str">
        <f t="shared" si="268"/>
        <v/>
      </c>
      <c r="AQ686" s="107"/>
      <c r="AR686" s="107"/>
      <c r="AS686" s="593"/>
    </row>
    <row r="687" spans="1:45" outlineLevel="2">
      <c r="A687" s="72">
        <f t="shared" si="269"/>
        <v>47</v>
      </c>
      <c r="B687" s="552" t="str">
        <f>IF(C687&lt;&gt;"",COUNTA($C$9:C687),"")</f>
        <v/>
      </c>
      <c r="C687" s="552"/>
      <c r="D687" s="71"/>
      <c r="E687" s="103"/>
      <c r="F687" s="103"/>
      <c r="G687" s="103"/>
      <c r="H687" s="103"/>
      <c r="I687" s="103"/>
      <c r="J687" s="103"/>
      <c r="K687" s="107"/>
      <c r="L687" s="105" t="s">
        <v>35</v>
      </c>
      <c r="M687" s="554" t="str">
        <f>IF(K687&lt;&gt;"",VLOOKUP(K687,'DON GIA'!$S$1:$U$19,3,0),"")</f>
        <v/>
      </c>
      <c r="N687" s="554" t="str">
        <f>IF(K687&lt;&gt;"",VLOOKUP(K687,'DON GIA'!$S$1:$V$19,4,0),"")</f>
        <v/>
      </c>
      <c r="O687" s="554" t="str">
        <f t="shared" si="262"/>
        <v/>
      </c>
      <c r="P687" s="554" t="str">
        <f t="shared" si="263"/>
        <v/>
      </c>
      <c r="Q687" s="71" t="s">
        <v>35</v>
      </c>
      <c r="R687" s="103"/>
      <c r="S687" s="103"/>
      <c r="T687" s="554" t="str">
        <f>IF(Q687&lt;&gt;"",VLOOKUP(Q687,'DON GIA'!$H$1:$K$103,4,0),"")</f>
        <v/>
      </c>
      <c r="U687" s="554" t="str">
        <f t="shared" si="264"/>
        <v/>
      </c>
      <c r="V687" s="554"/>
      <c r="W687" s="107" t="s">
        <v>1009</v>
      </c>
      <c r="X687" s="103" t="s">
        <v>27</v>
      </c>
      <c r="Y687" s="108">
        <f>92.1+9.75</f>
        <v>101.85</v>
      </c>
      <c r="Z687" s="109"/>
      <c r="AA687" s="554">
        <f>IF(W687&lt;&gt;"",VLOOKUP(W687,'DON GIA'!$A$1:$D$346,4,0),"")</f>
        <v>282038</v>
      </c>
      <c r="AB687" s="554">
        <f t="shared" si="265"/>
        <v>28725570.299999997</v>
      </c>
      <c r="AC687" s="71"/>
      <c r="AD687" s="71"/>
      <c r="AE687" s="71"/>
      <c r="AF687" s="71"/>
      <c r="AG687" s="71"/>
      <c r="AH687" s="103"/>
      <c r="AI687" s="71"/>
      <c r="AJ687" s="103"/>
      <c r="AK687" s="103"/>
      <c r="AL687" s="554" t="str">
        <f>IF(AI687&lt;&gt;"",VLOOKUP(AI687,'DON GIA'!$M$1:$P$9,4,0),"")</f>
        <v/>
      </c>
      <c r="AM687" s="554" t="str">
        <f t="shared" si="266"/>
        <v/>
      </c>
      <c r="AN687" s="71"/>
      <c r="AO687" s="103"/>
      <c r="AP687" s="602" t="str">
        <f t="shared" si="268"/>
        <v/>
      </c>
      <c r="AQ687" s="107"/>
      <c r="AR687" s="107"/>
      <c r="AS687" s="593"/>
    </row>
    <row r="688" spans="1:45" outlineLevel="2">
      <c r="A688" s="72">
        <f t="shared" si="269"/>
        <v>47</v>
      </c>
      <c r="B688" s="552" t="str">
        <f>IF(C688&lt;&gt;"",COUNTA($C$9:C688),"")</f>
        <v/>
      </c>
      <c r="C688" s="552"/>
      <c r="D688" s="71"/>
      <c r="E688" s="103"/>
      <c r="F688" s="103"/>
      <c r="G688" s="103"/>
      <c r="H688" s="103"/>
      <c r="I688" s="103"/>
      <c r="J688" s="103"/>
      <c r="K688" s="107"/>
      <c r="L688" s="105" t="s">
        <v>35</v>
      </c>
      <c r="M688" s="554" t="str">
        <f>IF(K688&lt;&gt;"",VLOOKUP(K688,'DON GIA'!$S$1:$U$19,3,0),"")</f>
        <v/>
      </c>
      <c r="N688" s="554" t="str">
        <f>IF(K688&lt;&gt;"",VLOOKUP(K688,'DON GIA'!$S$1:$V$19,4,0),"")</f>
        <v/>
      </c>
      <c r="O688" s="554" t="str">
        <f t="shared" si="262"/>
        <v/>
      </c>
      <c r="P688" s="554" t="str">
        <f t="shared" si="263"/>
        <v/>
      </c>
      <c r="Q688" s="71" t="s">
        <v>35</v>
      </c>
      <c r="R688" s="103"/>
      <c r="S688" s="103"/>
      <c r="T688" s="554" t="str">
        <f>IF(Q688&lt;&gt;"",VLOOKUP(Q688,'DON GIA'!$H$1:$K$103,4,0),"")</f>
        <v/>
      </c>
      <c r="U688" s="554" t="str">
        <f t="shared" si="264"/>
        <v/>
      </c>
      <c r="V688" s="554"/>
      <c r="W688" s="107" t="s">
        <v>1005</v>
      </c>
      <c r="X688" s="103" t="s">
        <v>27</v>
      </c>
      <c r="Y688" s="108">
        <v>60.71</v>
      </c>
      <c r="Z688" s="109"/>
      <c r="AA688" s="554">
        <f>IF(W688&lt;&gt;"",VLOOKUP(W688,'DON GIA'!$A$1:$D$346,4,0),"")</f>
        <v>5559129</v>
      </c>
      <c r="AB688" s="554">
        <f t="shared" si="265"/>
        <v>337494721.59000003</v>
      </c>
      <c r="AC688" s="71"/>
      <c r="AD688" s="71" t="s">
        <v>29</v>
      </c>
      <c r="AE688" s="71" t="s">
        <v>30</v>
      </c>
      <c r="AF688" s="71" t="s">
        <v>31</v>
      </c>
      <c r="AG688" s="71" t="s">
        <v>34</v>
      </c>
      <c r="AH688" s="103"/>
      <c r="AI688" s="71"/>
      <c r="AJ688" s="103"/>
      <c r="AK688" s="103"/>
      <c r="AL688" s="554" t="str">
        <f>IF(AI688&lt;&gt;"",VLOOKUP(AI688,'DON GIA'!$M$1:$P$9,4,0),"")</f>
        <v/>
      </c>
      <c r="AM688" s="554" t="str">
        <f t="shared" si="266"/>
        <v/>
      </c>
      <c r="AN688" s="71"/>
      <c r="AO688" s="103"/>
      <c r="AP688" s="602" t="str">
        <f t="shared" si="268"/>
        <v/>
      </c>
      <c r="AQ688" s="107"/>
      <c r="AR688" s="107"/>
      <c r="AS688" s="593"/>
    </row>
    <row r="689" spans="1:45" ht="37.5" outlineLevel="2">
      <c r="A689" s="72">
        <f t="shared" si="269"/>
        <v>47</v>
      </c>
      <c r="B689" s="552" t="str">
        <f>IF(C689&lt;&gt;"",COUNTA($C$9:C689),"")</f>
        <v/>
      </c>
      <c r="C689" s="552"/>
      <c r="D689" s="71"/>
      <c r="E689" s="103"/>
      <c r="F689" s="103"/>
      <c r="G689" s="103"/>
      <c r="H689" s="103"/>
      <c r="I689" s="103"/>
      <c r="J689" s="103"/>
      <c r="K689" s="107"/>
      <c r="L689" s="105" t="s">
        <v>35</v>
      </c>
      <c r="M689" s="554" t="str">
        <f>IF(K689&lt;&gt;"",VLOOKUP(K689,'DON GIA'!$S$1:$U$19,3,0),"")</f>
        <v/>
      </c>
      <c r="N689" s="554" t="str">
        <f>IF(K689&lt;&gt;"",VLOOKUP(K689,'DON GIA'!$S$1:$V$19,4,0),"")</f>
        <v/>
      </c>
      <c r="O689" s="554" t="str">
        <f t="shared" si="262"/>
        <v/>
      </c>
      <c r="P689" s="554" t="str">
        <f t="shared" si="263"/>
        <v/>
      </c>
      <c r="Q689" s="71" t="s">
        <v>35</v>
      </c>
      <c r="R689" s="103"/>
      <c r="S689" s="103"/>
      <c r="T689" s="554" t="str">
        <f>IF(Q689&lt;&gt;"",VLOOKUP(Q689,'DON GIA'!$H$1:$K$103,4,0),"")</f>
        <v/>
      </c>
      <c r="U689" s="554" t="str">
        <f t="shared" si="264"/>
        <v/>
      </c>
      <c r="V689" s="554"/>
      <c r="W689" s="107" t="s">
        <v>1080</v>
      </c>
      <c r="X689" s="103" t="s">
        <v>27</v>
      </c>
      <c r="Y689" s="108">
        <v>5.89</v>
      </c>
      <c r="Z689" s="109"/>
      <c r="AA689" s="554">
        <f>IF(W689&lt;&gt;"",VLOOKUP(W689,'DON GIA'!$A$1:$D$346,4,0),"")</f>
        <v>10375629</v>
      </c>
      <c r="AB689" s="554">
        <f t="shared" si="265"/>
        <v>61112454.809999995</v>
      </c>
      <c r="AC689" s="71"/>
      <c r="AD689" s="71" t="s">
        <v>29</v>
      </c>
      <c r="AE689" s="71" t="s">
        <v>30</v>
      </c>
      <c r="AF689" s="71" t="s">
        <v>31</v>
      </c>
      <c r="AG689" s="71" t="s">
        <v>34</v>
      </c>
      <c r="AH689" s="103"/>
      <c r="AI689" s="71"/>
      <c r="AJ689" s="103"/>
      <c r="AK689" s="103"/>
      <c r="AL689" s="554" t="str">
        <f>IF(AI689&lt;&gt;"",VLOOKUP(AI689,'DON GIA'!$M$1:$P$9,4,0),"")</f>
        <v/>
      </c>
      <c r="AM689" s="554" t="str">
        <f t="shared" si="266"/>
        <v/>
      </c>
      <c r="AN689" s="71"/>
      <c r="AO689" s="103"/>
      <c r="AP689" s="602" t="str">
        <f t="shared" si="268"/>
        <v/>
      </c>
      <c r="AQ689" s="107"/>
      <c r="AR689" s="107"/>
      <c r="AS689" s="593"/>
    </row>
    <row r="690" spans="1:45" outlineLevel="2">
      <c r="A690" s="72">
        <f t="shared" si="269"/>
        <v>47</v>
      </c>
      <c r="B690" s="552" t="str">
        <f>IF(C690&lt;&gt;"",COUNTA($C$9:C690),"")</f>
        <v/>
      </c>
      <c r="C690" s="552"/>
      <c r="D690" s="71"/>
      <c r="E690" s="103"/>
      <c r="F690" s="103"/>
      <c r="G690" s="103"/>
      <c r="H690" s="103"/>
      <c r="I690" s="103"/>
      <c r="J690" s="103"/>
      <c r="K690" s="107"/>
      <c r="L690" s="105" t="s">
        <v>35</v>
      </c>
      <c r="M690" s="554" t="str">
        <f>IF(K690&lt;&gt;"",VLOOKUP(K690,'DON GIA'!$S$1:$U$19,3,0),"")</f>
        <v/>
      </c>
      <c r="N690" s="554" t="str">
        <f>IF(K690&lt;&gt;"",VLOOKUP(K690,'DON GIA'!$S$1:$V$19,4,0),"")</f>
        <v/>
      </c>
      <c r="O690" s="554" t="str">
        <f t="shared" si="262"/>
        <v/>
      </c>
      <c r="P690" s="554" t="str">
        <f t="shared" si="263"/>
        <v/>
      </c>
      <c r="Q690" s="71" t="s">
        <v>35</v>
      </c>
      <c r="R690" s="103"/>
      <c r="S690" s="103"/>
      <c r="T690" s="554" t="str">
        <f>IF(Q690&lt;&gt;"",VLOOKUP(Q690,'DON GIA'!$H$1:$K$103,4,0),"")</f>
        <v/>
      </c>
      <c r="U690" s="554" t="str">
        <f t="shared" si="264"/>
        <v/>
      </c>
      <c r="V690" s="554"/>
      <c r="W690" s="107" t="s">
        <v>1210</v>
      </c>
      <c r="X690" s="103" t="s">
        <v>27</v>
      </c>
      <c r="Y690" s="108">
        <v>60.71</v>
      </c>
      <c r="Z690" s="109"/>
      <c r="AA690" s="554">
        <f>IF(W690&lt;&gt;"",VLOOKUP(W690,'DON GIA'!$A$1:$D$346,4,0),"")</f>
        <v>161275</v>
      </c>
      <c r="AB690" s="554">
        <f t="shared" si="265"/>
        <v>9791005.25</v>
      </c>
      <c r="AC690" s="71"/>
      <c r="AD690" s="71"/>
      <c r="AE690" s="71"/>
      <c r="AF690" s="71"/>
      <c r="AG690" s="71"/>
      <c r="AH690" s="103"/>
      <c r="AI690" s="71"/>
      <c r="AJ690" s="103"/>
      <c r="AK690" s="103"/>
      <c r="AL690" s="554" t="str">
        <f>IF(AI690&lt;&gt;"",VLOOKUP(AI690,'DON GIA'!$M$1:$P$9,4,0),"")</f>
        <v/>
      </c>
      <c r="AM690" s="554" t="str">
        <f t="shared" si="266"/>
        <v/>
      </c>
      <c r="AN690" s="71"/>
      <c r="AO690" s="103"/>
      <c r="AP690" s="602" t="str">
        <f t="shared" si="268"/>
        <v/>
      </c>
      <c r="AQ690" s="107"/>
      <c r="AR690" s="107"/>
      <c r="AS690" s="593"/>
    </row>
    <row r="691" spans="1:45" ht="37.5" outlineLevel="2">
      <c r="A691" s="72">
        <f t="shared" si="269"/>
        <v>47</v>
      </c>
      <c r="B691" s="552" t="str">
        <f>IF(C691&lt;&gt;"",COUNTA($C$9:C691),"")</f>
        <v/>
      </c>
      <c r="C691" s="552"/>
      <c r="D691" s="71"/>
      <c r="E691" s="103"/>
      <c r="F691" s="103"/>
      <c r="G691" s="103"/>
      <c r="H691" s="103"/>
      <c r="I691" s="103"/>
      <c r="J691" s="103"/>
      <c r="K691" s="107"/>
      <c r="L691" s="105" t="s">
        <v>35</v>
      </c>
      <c r="M691" s="554" t="str">
        <f>IF(K691&lt;&gt;"",VLOOKUP(K691,'DON GIA'!$S$1:$U$19,3,0),"")</f>
        <v/>
      </c>
      <c r="N691" s="554" t="str">
        <f>IF(K691&lt;&gt;"",VLOOKUP(K691,'DON GIA'!$S$1:$V$19,4,0),"")</f>
        <v/>
      </c>
      <c r="O691" s="554" t="str">
        <f t="shared" si="262"/>
        <v/>
      </c>
      <c r="P691" s="554" t="str">
        <f t="shared" si="263"/>
        <v/>
      </c>
      <c r="Q691" s="71" t="s">
        <v>35</v>
      </c>
      <c r="R691" s="103"/>
      <c r="S691" s="103"/>
      <c r="T691" s="554" t="str">
        <f>IF(Q691&lt;&gt;"",VLOOKUP(Q691,'DON GIA'!$H$1:$K$103,4,0),"")</f>
        <v/>
      </c>
      <c r="U691" s="554" t="str">
        <f t="shared" si="264"/>
        <v/>
      </c>
      <c r="V691" s="554"/>
      <c r="W691" s="107" t="s">
        <v>1214</v>
      </c>
      <c r="X691" s="103" t="s">
        <v>27</v>
      </c>
      <c r="Y691" s="108">
        <v>0.42</v>
      </c>
      <c r="Z691" s="109"/>
      <c r="AA691" s="554">
        <f>IF(W691&lt;&gt;"",VLOOKUP(W691,'DON GIA'!$A$1:$D$346,4,0),"")</f>
        <v>292949</v>
      </c>
      <c r="AB691" s="554">
        <f t="shared" si="265"/>
        <v>123038.58</v>
      </c>
      <c r="AC691" s="71"/>
      <c r="AD691" s="71"/>
      <c r="AE691" s="71"/>
      <c r="AF691" s="71"/>
      <c r="AG691" s="71"/>
      <c r="AH691" s="103"/>
      <c r="AI691" s="71"/>
      <c r="AJ691" s="103"/>
      <c r="AK691" s="103"/>
      <c r="AL691" s="554" t="str">
        <f>IF(AI691&lt;&gt;"",VLOOKUP(AI691,'DON GIA'!$M$1:$P$9,4,0),"")</f>
        <v/>
      </c>
      <c r="AM691" s="554" t="str">
        <f t="shared" si="266"/>
        <v/>
      </c>
      <c r="AN691" s="71"/>
      <c r="AO691" s="103"/>
      <c r="AP691" s="602" t="str">
        <f t="shared" si="268"/>
        <v/>
      </c>
      <c r="AQ691" s="107"/>
      <c r="AR691" s="107"/>
      <c r="AS691" s="593"/>
    </row>
    <row r="692" spans="1:45" outlineLevel="2">
      <c r="A692" s="72">
        <f t="shared" si="269"/>
        <v>47</v>
      </c>
      <c r="B692" s="552" t="str">
        <f>IF(C692&lt;&gt;"",COUNTA($C$9:C692),"")</f>
        <v/>
      </c>
      <c r="C692" s="552"/>
      <c r="D692" s="71"/>
      <c r="E692" s="103"/>
      <c r="F692" s="103"/>
      <c r="G692" s="103"/>
      <c r="H692" s="103"/>
      <c r="I692" s="103"/>
      <c r="J692" s="103"/>
      <c r="K692" s="107"/>
      <c r="L692" s="105" t="s">
        <v>35</v>
      </c>
      <c r="M692" s="554" t="str">
        <f>IF(K692&lt;&gt;"",VLOOKUP(K692,'DON GIA'!$S$1:$U$19,3,0),"")</f>
        <v/>
      </c>
      <c r="N692" s="554" t="str">
        <f>IF(K692&lt;&gt;"",VLOOKUP(K692,'DON GIA'!$S$1:$V$19,4,0),"")</f>
        <v/>
      </c>
      <c r="O692" s="554" t="str">
        <f t="shared" si="262"/>
        <v/>
      </c>
      <c r="P692" s="554" t="str">
        <f t="shared" si="263"/>
        <v/>
      </c>
      <c r="Q692" s="71" t="s">
        <v>35</v>
      </c>
      <c r="R692" s="103"/>
      <c r="S692" s="103"/>
      <c r="T692" s="554" t="str">
        <f>IF(Q692&lt;&gt;"",VLOOKUP(Q692,'DON GIA'!$H$1:$K$103,4,0),"")</f>
        <v/>
      </c>
      <c r="U692" s="554" t="str">
        <f t="shared" si="264"/>
        <v/>
      </c>
      <c r="V692" s="554"/>
      <c r="W692" s="107" t="s">
        <v>1023</v>
      </c>
      <c r="X692" s="103" t="s">
        <v>38</v>
      </c>
      <c r="Y692" s="108">
        <v>0.12</v>
      </c>
      <c r="Z692" s="109"/>
      <c r="AA692" s="554">
        <f>IF(W692&lt;&gt;"",VLOOKUP(W692,'DON GIA'!$A$1:$D$346,4,0),"")</f>
        <v>2523428</v>
      </c>
      <c r="AB692" s="554">
        <f t="shared" si="265"/>
        <v>302811.36</v>
      </c>
      <c r="AC692" s="71"/>
      <c r="AD692" s="71"/>
      <c r="AE692" s="71"/>
      <c r="AF692" s="71"/>
      <c r="AG692" s="71"/>
      <c r="AH692" s="103"/>
      <c r="AI692" s="71"/>
      <c r="AJ692" s="103"/>
      <c r="AK692" s="103"/>
      <c r="AL692" s="554" t="str">
        <f>IF(AI692&lt;&gt;"",VLOOKUP(AI692,'DON GIA'!$M$1:$P$9,4,0),"")</f>
        <v/>
      </c>
      <c r="AM692" s="554" t="str">
        <f t="shared" si="266"/>
        <v/>
      </c>
      <c r="AN692" s="71"/>
      <c r="AO692" s="103"/>
      <c r="AP692" s="602" t="str">
        <f t="shared" si="268"/>
        <v/>
      </c>
      <c r="AQ692" s="107"/>
      <c r="AR692" s="107"/>
      <c r="AS692" s="593"/>
    </row>
    <row r="693" spans="1:45" outlineLevel="2">
      <c r="A693" s="72">
        <f t="shared" si="269"/>
        <v>47</v>
      </c>
      <c r="B693" s="552" t="str">
        <f>IF(C693&lt;&gt;"",COUNTA($C$9:C693),"")</f>
        <v/>
      </c>
      <c r="C693" s="552"/>
      <c r="D693" s="71"/>
      <c r="E693" s="103"/>
      <c r="F693" s="103"/>
      <c r="G693" s="103"/>
      <c r="H693" s="103"/>
      <c r="I693" s="103"/>
      <c r="J693" s="103"/>
      <c r="K693" s="107"/>
      <c r="L693" s="105" t="s">
        <v>35</v>
      </c>
      <c r="M693" s="554" t="str">
        <f>IF(K693&lt;&gt;"",VLOOKUP(K693,'DON GIA'!$S$1:$U$19,3,0),"")</f>
        <v/>
      </c>
      <c r="N693" s="554" t="str">
        <f>IF(K693&lt;&gt;"",VLOOKUP(K693,'DON GIA'!$S$1:$V$19,4,0),"")</f>
        <v/>
      </c>
      <c r="O693" s="554" t="str">
        <f t="shared" si="262"/>
        <v/>
      </c>
      <c r="P693" s="554" t="str">
        <f t="shared" si="263"/>
        <v/>
      </c>
      <c r="Q693" s="71" t="s">
        <v>35</v>
      </c>
      <c r="R693" s="103"/>
      <c r="S693" s="103"/>
      <c r="T693" s="554" t="str">
        <f>IF(Q693&lt;&gt;"",VLOOKUP(Q693,'DON GIA'!$H$1:$K$103,4,0),"")</f>
        <v/>
      </c>
      <c r="U693" s="554" t="str">
        <f t="shared" si="264"/>
        <v/>
      </c>
      <c r="V693" s="554"/>
      <c r="W693" s="107" t="s">
        <v>1212</v>
      </c>
      <c r="X693" s="103" t="s">
        <v>27</v>
      </c>
      <c r="Y693" s="108">
        <v>1.26</v>
      </c>
      <c r="Z693" s="109"/>
      <c r="AA693" s="554">
        <f>IF(W693&lt;&gt;"",VLOOKUP(W693,'DON GIA'!$A$1:$D$346,4,0),"")</f>
        <v>292949</v>
      </c>
      <c r="AB693" s="554">
        <f t="shared" si="265"/>
        <v>369115.74</v>
      </c>
      <c r="AC693" s="71"/>
      <c r="AD693" s="71"/>
      <c r="AE693" s="71"/>
      <c r="AF693" s="71"/>
      <c r="AG693" s="71"/>
      <c r="AH693" s="103"/>
      <c r="AI693" s="71"/>
      <c r="AJ693" s="103"/>
      <c r="AK693" s="103"/>
      <c r="AL693" s="554" t="str">
        <f>IF(AI693&lt;&gt;"",VLOOKUP(AI693,'DON GIA'!$M$1:$P$9,4,0),"")</f>
        <v/>
      </c>
      <c r="AM693" s="554" t="str">
        <f t="shared" si="266"/>
        <v/>
      </c>
      <c r="AN693" s="71"/>
      <c r="AO693" s="103"/>
      <c r="AP693" s="602" t="str">
        <f t="shared" si="268"/>
        <v/>
      </c>
      <c r="AQ693" s="107"/>
      <c r="AR693" s="107"/>
      <c r="AS693" s="593"/>
    </row>
    <row r="694" spans="1:45" outlineLevel="2">
      <c r="A694" s="72">
        <f t="shared" si="269"/>
        <v>47</v>
      </c>
      <c r="B694" s="552" t="str">
        <f>IF(C694&lt;&gt;"",COUNTA($C$9:C694),"")</f>
        <v/>
      </c>
      <c r="C694" s="552"/>
      <c r="D694" s="71"/>
      <c r="E694" s="103"/>
      <c r="F694" s="103"/>
      <c r="G694" s="103"/>
      <c r="H694" s="103"/>
      <c r="I694" s="103"/>
      <c r="J694" s="103"/>
      <c r="K694" s="107"/>
      <c r="L694" s="105" t="s">
        <v>35</v>
      </c>
      <c r="M694" s="554" t="str">
        <f>IF(K694&lt;&gt;"",VLOOKUP(K694,'DON GIA'!$S$1:$U$19,3,0),"")</f>
        <v/>
      </c>
      <c r="N694" s="554" t="str">
        <f>IF(K694&lt;&gt;"",VLOOKUP(K694,'DON GIA'!$S$1:$V$19,4,0),"")</f>
        <v/>
      </c>
      <c r="O694" s="554" t="str">
        <f t="shared" si="262"/>
        <v/>
      </c>
      <c r="P694" s="554" t="str">
        <f t="shared" si="263"/>
        <v/>
      </c>
      <c r="Q694" s="71" t="s">
        <v>35</v>
      </c>
      <c r="R694" s="103"/>
      <c r="S694" s="103"/>
      <c r="T694" s="554" t="str">
        <f>IF(Q694&lt;&gt;"",VLOOKUP(Q694,'DON GIA'!$H$1:$K$103,4,0),"")</f>
        <v/>
      </c>
      <c r="U694" s="554" t="str">
        <f t="shared" si="264"/>
        <v/>
      </c>
      <c r="V694" s="554"/>
      <c r="W694" s="107" t="s">
        <v>1109</v>
      </c>
      <c r="X694" s="103" t="s">
        <v>27</v>
      </c>
      <c r="Y694" s="108">
        <v>3.72</v>
      </c>
      <c r="Z694" s="109"/>
      <c r="AA694" s="554">
        <f>IF(W694&lt;&gt;"",VLOOKUP(W694,'DON GIA'!$A$1:$D$346,4,0),"")</f>
        <v>282038</v>
      </c>
      <c r="AB694" s="554">
        <f t="shared" si="265"/>
        <v>1049181.3600000001</v>
      </c>
      <c r="AC694" s="71"/>
      <c r="AD694" s="71"/>
      <c r="AE694" s="71"/>
      <c r="AF694" s="71"/>
      <c r="AG694" s="71"/>
      <c r="AH694" s="103"/>
      <c r="AI694" s="71"/>
      <c r="AJ694" s="103"/>
      <c r="AK694" s="103"/>
      <c r="AL694" s="554" t="str">
        <f>IF(AI694&lt;&gt;"",VLOOKUP(AI694,'DON GIA'!$M$1:$P$9,4,0),"")</f>
        <v/>
      </c>
      <c r="AM694" s="554" t="str">
        <f t="shared" si="266"/>
        <v/>
      </c>
      <c r="AN694" s="71"/>
      <c r="AO694" s="103"/>
      <c r="AP694" s="602" t="str">
        <f t="shared" si="268"/>
        <v/>
      </c>
      <c r="AQ694" s="107"/>
      <c r="AR694" s="107"/>
      <c r="AS694" s="593"/>
    </row>
    <row r="695" spans="1:45" ht="37.5" outlineLevel="2">
      <c r="A695" s="72">
        <f t="shared" si="269"/>
        <v>47</v>
      </c>
      <c r="B695" s="552" t="str">
        <f>IF(C695&lt;&gt;"",COUNTA($C$9:C695),"")</f>
        <v/>
      </c>
      <c r="C695" s="552"/>
      <c r="D695" s="71"/>
      <c r="E695" s="103"/>
      <c r="F695" s="103"/>
      <c r="G695" s="103"/>
      <c r="H695" s="103"/>
      <c r="I695" s="103"/>
      <c r="J695" s="103"/>
      <c r="K695" s="107"/>
      <c r="L695" s="105" t="s">
        <v>35</v>
      </c>
      <c r="M695" s="554" t="str">
        <f>IF(K695&lt;&gt;"",VLOOKUP(K695,'DON GIA'!$S$1:$U$19,3,0),"")</f>
        <v/>
      </c>
      <c r="N695" s="554" t="str">
        <f>IF(K695&lt;&gt;"",VLOOKUP(K695,'DON GIA'!$S$1:$V$19,4,0),"")</f>
        <v/>
      </c>
      <c r="O695" s="554" t="str">
        <f t="shared" si="262"/>
        <v/>
      </c>
      <c r="P695" s="554" t="str">
        <f t="shared" si="263"/>
        <v/>
      </c>
      <c r="Q695" s="71" t="s">
        <v>35</v>
      </c>
      <c r="R695" s="103"/>
      <c r="S695" s="103"/>
      <c r="T695" s="554" t="str">
        <f>IF(Q695&lt;&gt;"",VLOOKUP(Q695,'DON GIA'!$H$1:$K$103,4,0),"")</f>
        <v/>
      </c>
      <c r="U695" s="554" t="str">
        <f t="shared" si="264"/>
        <v/>
      </c>
      <c r="V695" s="554"/>
      <c r="W695" s="107" t="s">
        <v>1213</v>
      </c>
      <c r="X695" s="103" t="s">
        <v>38</v>
      </c>
      <c r="Y695" s="108">
        <v>0.42</v>
      </c>
      <c r="Z695" s="109"/>
      <c r="AA695" s="554">
        <f>IF(W695&lt;&gt;"",VLOOKUP(W695,'DON GIA'!$A$1:$D$346,4,0),"")</f>
        <v>2704619</v>
      </c>
      <c r="AB695" s="554">
        <f t="shared" si="265"/>
        <v>1135939.98</v>
      </c>
      <c r="AC695" s="71"/>
      <c r="AD695" s="71"/>
      <c r="AE695" s="71"/>
      <c r="AF695" s="71"/>
      <c r="AG695" s="71"/>
      <c r="AH695" s="103"/>
      <c r="AI695" s="71"/>
      <c r="AJ695" s="103"/>
      <c r="AK695" s="103"/>
      <c r="AL695" s="554" t="str">
        <f>IF(AI695&lt;&gt;"",VLOOKUP(AI695,'DON GIA'!$M$1:$P$9,4,0),"")</f>
        <v/>
      </c>
      <c r="AM695" s="554" t="str">
        <f t="shared" si="266"/>
        <v/>
      </c>
      <c r="AN695" s="71"/>
      <c r="AO695" s="103"/>
      <c r="AP695" s="602" t="str">
        <f t="shared" si="268"/>
        <v/>
      </c>
      <c r="AQ695" s="107"/>
      <c r="AR695" s="107"/>
      <c r="AS695" s="593"/>
    </row>
    <row r="696" spans="1:45" outlineLevel="2">
      <c r="A696" s="72">
        <f t="shared" si="269"/>
        <v>47</v>
      </c>
      <c r="B696" s="552" t="str">
        <f>IF(C696&lt;&gt;"",COUNTA($C$9:C696),"")</f>
        <v/>
      </c>
      <c r="C696" s="552"/>
      <c r="D696" s="71"/>
      <c r="E696" s="103"/>
      <c r="F696" s="103"/>
      <c r="G696" s="103"/>
      <c r="H696" s="103"/>
      <c r="I696" s="103"/>
      <c r="J696" s="103"/>
      <c r="K696" s="107"/>
      <c r="L696" s="105" t="s">
        <v>35</v>
      </c>
      <c r="M696" s="554" t="str">
        <f>IF(K696&lt;&gt;"",VLOOKUP(K696,'DON GIA'!$S$1:$U$19,3,0),"")</f>
        <v/>
      </c>
      <c r="N696" s="554" t="str">
        <f>IF(K696&lt;&gt;"",VLOOKUP(K696,'DON GIA'!$S$1:$V$19,4,0),"")</f>
        <v/>
      </c>
      <c r="O696" s="554" t="str">
        <f t="shared" si="262"/>
        <v/>
      </c>
      <c r="P696" s="554" t="str">
        <f t="shared" si="263"/>
        <v/>
      </c>
      <c r="Q696" s="71" t="s">
        <v>35</v>
      </c>
      <c r="R696" s="103"/>
      <c r="S696" s="103"/>
      <c r="T696" s="554" t="str">
        <f>IF(Q696&lt;&gt;"",VLOOKUP(Q696,'DON GIA'!$H$1:$K$103,4,0),"")</f>
        <v/>
      </c>
      <c r="U696" s="554" t="str">
        <f t="shared" si="264"/>
        <v/>
      </c>
      <c r="V696" s="554"/>
      <c r="W696" s="107" t="s">
        <v>1009</v>
      </c>
      <c r="X696" s="103" t="s">
        <v>27</v>
      </c>
      <c r="Y696" s="108">
        <v>76.44</v>
      </c>
      <c r="Z696" s="109"/>
      <c r="AA696" s="554">
        <f>IF(W696&lt;&gt;"",VLOOKUP(W696,'DON GIA'!$A$1:$D$346,4,0),"")</f>
        <v>282038</v>
      </c>
      <c r="AB696" s="554">
        <f t="shared" si="265"/>
        <v>21558984.719999999</v>
      </c>
      <c r="AC696" s="71"/>
      <c r="AD696" s="71"/>
      <c r="AE696" s="71"/>
      <c r="AF696" s="71"/>
      <c r="AG696" s="71"/>
      <c r="AH696" s="103"/>
      <c r="AI696" s="71"/>
      <c r="AJ696" s="103"/>
      <c r="AK696" s="103"/>
      <c r="AL696" s="554" t="str">
        <f>IF(AI696&lt;&gt;"",VLOOKUP(AI696,'DON GIA'!$M$1:$P$9,4,0),"")</f>
        <v/>
      </c>
      <c r="AM696" s="554" t="str">
        <f t="shared" si="266"/>
        <v/>
      </c>
      <c r="AN696" s="71"/>
      <c r="AO696" s="103"/>
      <c r="AP696" s="602" t="str">
        <f t="shared" si="268"/>
        <v/>
      </c>
      <c r="AQ696" s="107"/>
      <c r="AR696" s="107"/>
      <c r="AS696" s="593"/>
    </row>
    <row r="697" spans="1:45" outlineLevel="2">
      <c r="A697" s="72">
        <f t="shared" si="269"/>
        <v>47</v>
      </c>
      <c r="B697" s="552" t="str">
        <f>IF(C697&lt;&gt;"",COUNTA($C$9:C697),"")</f>
        <v/>
      </c>
      <c r="C697" s="552"/>
      <c r="D697" s="71"/>
      <c r="E697" s="103"/>
      <c r="F697" s="103"/>
      <c r="G697" s="103"/>
      <c r="H697" s="103"/>
      <c r="I697" s="103"/>
      <c r="J697" s="103"/>
      <c r="K697" s="107"/>
      <c r="L697" s="105" t="s">
        <v>35</v>
      </c>
      <c r="M697" s="554" t="str">
        <f>IF(K697&lt;&gt;"",VLOOKUP(K697,'DON GIA'!$S$1:$U$19,3,0),"")</f>
        <v/>
      </c>
      <c r="N697" s="554" t="str">
        <f>IF(K697&lt;&gt;"",VLOOKUP(K697,'DON GIA'!$S$1:$V$19,4,0),"")</f>
        <v/>
      </c>
      <c r="O697" s="554" t="str">
        <f t="shared" si="262"/>
        <v/>
      </c>
      <c r="P697" s="554" t="str">
        <f t="shared" si="263"/>
        <v/>
      </c>
      <c r="Q697" s="71" t="s">
        <v>35</v>
      </c>
      <c r="R697" s="103"/>
      <c r="S697" s="103"/>
      <c r="T697" s="554" t="str">
        <f>IF(Q697&lt;&gt;"",VLOOKUP(Q697,'DON GIA'!$H$1:$K$103,4,0),"")</f>
        <v/>
      </c>
      <c r="U697" s="554" t="str">
        <f t="shared" si="264"/>
        <v/>
      </c>
      <c r="V697" s="554"/>
      <c r="W697" s="107" t="s">
        <v>1005</v>
      </c>
      <c r="X697" s="103" t="s">
        <v>27</v>
      </c>
      <c r="Y697" s="108">
        <v>64.44</v>
      </c>
      <c r="Z697" s="109"/>
      <c r="AA697" s="554">
        <f>IF(W697&lt;&gt;"",VLOOKUP(W697,'DON GIA'!$A$1:$D$346,4,0),"")</f>
        <v>5559129</v>
      </c>
      <c r="AB697" s="554">
        <f t="shared" si="265"/>
        <v>358230272.75999999</v>
      </c>
      <c r="AC697" s="71"/>
      <c r="AD697" s="71" t="s">
        <v>29</v>
      </c>
      <c r="AE697" s="71" t="s">
        <v>30</v>
      </c>
      <c r="AF697" s="71" t="s">
        <v>31</v>
      </c>
      <c r="AG697" s="71" t="s">
        <v>34</v>
      </c>
      <c r="AH697" s="103"/>
      <c r="AI697" s="71"/>
      <c r="AJ697" s="103"/>
      <c r="AK697" s="103"/>
      <c r="AL697" s="554" t="str">
        <f>IF(AI697&lt;&gt;"",VLOOKUP(AI697,'DON GIA'!$M$1:$P$9,4,0),"")</f>
        <v/>
      </c>
      <c r="AM697" s="554" t="str">
        <f t="shared" si="266"/>
        <v/>
      </c>
      <c r="AN697" s="71"/>
      <c r="AO697" s="103"/>
      <c r="AP697" s="602" t="str">
        <f t="shared" si="268"/>
        <v/>
      </c>
      <c r="AQ697" s="107"/>
      <c r="AR697" s="107"/>
      <c r="AS697" s="593"/>
    </row>
    <row r="698" spans="1:45" ht="37.5" outlineLevel="2">
      <c r="A698" s="72">
        <f t="shared" si="269"/>
        <v>47</v>
      </c>
      <c r="B698" s="552" t="str">
        <f>IF(C698&lt;&gt;"",COUNTA($C$9:C698),"")</f>
        <v/>
      </c>
      <c r="C698" s="552"/>
      <c r="D698" s="71"/>
      <c r="E698" s="103"/>
      <c r="F698" s="103"/>
      <c r="G698" s="103"/>
      <c r="H698" s="103"/>
      <c r="I698" s="103"/>
      <c r="J698" s="103"/>
      <c r="K698" s="107"/>
      <c r="L698" s="105" t="s">
        <v>35</v>
      </c>
      <c r="M698" s="554" t="str">
        <f>IF(K698&lt;&gt;"",VLOOKUP(K698,'DON GIA'!$S$1:$U$19,3,0),"")</f>
        <v/>
      </c>
      <c r="N698" s="554" t="str">
        <f>IF(K698&lt;&gt;"",VLOOKUP(K698,'DON GIA'!$S$1:$V$19,4,0),"")</f>
        <v/>
      </c>
      <c r="O698" s="554" t="str">
        <f t="shared" si="262"/>
        <v/>
      </c>
      <c r="P698" s="554" t="str">
        <f t="shared" si="263"/>
        <v/>
      </c>
      <c r="Q698" s="71" t="s">
        <v>35</v>
      </c>
      <c r="R698" s="103"/>
      <c r="S698" s="103"/>
      <c r="T698" s="554" t="str">
        <f>IF(Q698&lt;&gt;"",VLOOKUP(Q698,'DON GIA'!$H$1:$K$103,4,0),"")</f>
        <v/>
      </c>
      <c r="U698" s="554" t="str">
        <f t="shared" si="264"/>
        <v/>
      </c>
      <c r="V698" s="554"/>
      <c r="W698" s="107" t="s">
        <v>1215</v>
      </c>
      <c r="X698" s="103" t="s">
        <v>27</v>
      </c>
      <c r="Y698" s="108">
        <v>5.76</v>
      </c>
      <c r="Z698" s="109"/>
      <c r="AA698" s="554">
        <f>IF(W698&lt;&gt;"",VLOOKUP(W698,'DON GIA'!$A$1:$D$346,4,0),"")</f>
        <v>2613835</v>
      </c>
      <c r="AB698" s="554">
        <f t="shared" si="265"/>
        <v>15055689.6</v>
      </c>
      <c r="AC698" s="71"/>
      <c r="AD698" s="71" t="s">
        <v>29</v>
      </c>
      <c r="AE698" s="71" t="s">
        <v>30</v>
      </c>
      <c r="AF698" s="71" t="s">
        <v>31</v>
      </c>
      <c r="AG698" s="71" t="s">
        <v>34</v>
      </c>
      <c r="AH698" s="103"/>
      <c r="AI698" s="71"/>
      <c r="AJ698" s="103"/>
      <c r="AK698" s="103"/>
      <c r="AL698" s="554" t="str">
        <f>IF(AI698&lt;&gt;"",VLOOKUP(AI698,'DON GIA'!$M$1:$P$9,4,0),"")</f>
        <v/>
      </c>
      <c r="AM698" s="554" t="str">
        <f t="shared" si="266"/>
        <v/>
      </c>
      <c r="AN698" s="71"/>
      <c r="AO698" s="103"/>
      <c r="AP698" s="602" t="str">
        <f t="shared" si="268"/>
        <v/>
      </c>
      <c r="AQ698" s="107"/>
      <c r="AR698" s="107"/>
      <c r="AS698" s="593"/>
    </row>
    <row r="699" spans="1:45" outlineLevel="2">
      <c r="A699" s="72">
        <f t="shared" si="269"/>
        <v>47</v>
      </c>
      <c r="B699" s="552" t="str">
        <f>IF(C699&lt;&gt;"",COUNTA($C$9:C699),"")</f>
        <v/>
      </c>
      <c r="C699" s="552"/>
      <c r="D699" s="71"/>
      <c r="E699" s="103"/>
      <c r="F699" s="103"/>
      <c r="G699" s="103"/>
      <c r="H699" s="103"/>
      <c r="I699" s="103"/>
      <c r="J699" s="103"/>
      <c r="K699" s="107"/>
      <c r="L699" s="105" t="s">
        <v>35</v>
      </c>
      <c r="M699" s="554" t="str">
        <f>IF(K699&lt;&gt;"",VLOOKUP(K699,'DON GIA'!$S$1:$U$19,3,0),"")</f>
        <v/>
      </c>
      <c r="N699" s="554" t="str">
        <f>IF(K699&lt;&gt;"",VLOOKUP(K699,'DON GIA'!$S$1:$V$19,4,0),"")</f>
        <v/>
      </c>
      <c r="O699" s="554" t="str">
        <f t="shared" si="262"/>
        <v/>
      </c>
      <c r="P699" s="554" t="str">
        <f t="shared" si="263"/>
        <v/>
      </c>
      <c r="Q699" s="71" t="s">
        <v>35</v>
      </c>
      <c r="R699" s="103"/>
      <c r="S699" s="103"/>
      <c r="T699" s="554" t="str">
        <f>IF(Q699&lt;&gt;"",VLOOKUP(Q699,'DON GIA'!$H$1:$K$103,4,0),"")</f>
        <v/>
      </c>
      <c r="U699" s="554" t="str">
        <f t="shared" si="264"/>
        <v/>
      </c>
      <c r="V699" s="554"/>
      <c r="W699" s="107" t="s">
        <v>1210</v>
      </c>
      <c r="X699" s="103" t="s">
        <v>27</v>
      </c>
      <c r="Y699" s="108">
        <v>64.44</v>
      </c>
      <c r="Z699" s="109"/>
      <c r="AA699" s="554">
        <f>IF(W699&lt;&gt;"",VLOOKUP(W699,'DON GIA'!$A$1:$D$346,4,0),"")</f>
        <v>161275</v>
      </c>
      <c r="AB699" s="554">
        <f t="shared" si="265"/>
        <v>10392561</v>
      </c>
      <c r="AC699" s="71"/>
      <c r="AD699" s="71"/>
      <c r="AE699" s="71"/>
      <c r="AF699" s="71"/>
      <c r="AG699" s="71"/>
      <c r="AH699" s="103"/>
      <c r="AI699" s="71"/>
      <c r="AJ699" s="103"/>
      <c r="AK699" s="103"/>
      <c r="AL699" s="554" t="str">
        <f>IF(AI699&lt;&gt;"",VLOOKUP(AI699,'DON GIA'!$M$1:$P$9,4,0),"")</f>
        <v/>
      </c>
      <c r="AM699" s="554" t="str">
        <f t="shared" si="266"/>
        <v/>
      </c>
      <c r="AN699" s="71"/>
      <c r="AO699" s="103"/>
      <c r="AP699" s="602" t="str">
        <f t="shared" si="268"/>
        <v/>
      </c>
      <c r="AQ699" s="107"/>
      <c r="AR699" s="107"/>
      <c r="AS699" s="593"/>
    </row>
    <row r="700" spans="1:45" ht="37.5" outlineLevel="2">
      <c r="A700" s="72">
        <f t="shared" si="269"/>
        <v>47</v>
      </c>
      <c r="B700" s="552" t="str">
        <f>IF(C700&lt;&gt;"",COUNTA($C$9:C700),"")</f>
        <v/>
      </c>
      <c r="C700" s="552"/>
      <c r="D700" s="71"/>
      <c r="E700" s="103"/>
      <c r="F700" s="103"/>
      <c r="G700" s="103"/>
      <c r="H700" s="103"/>
      <c r="I700" s="103"/>
      <c r="J700" s="103"/>
      <c r="K700" s="107"/>
      <c r="L700" s="105" t="s">
        <v>35</v>
      </c>
      <c r="M700" s="554" t="str">
        <f>IF(K700&lt;&gt;"",VLOOKUP(K700,'DON GIA'!$S$1:$U$19,3,0),"")</f>
        <v/>
      </c>
      <c r="N700" s="554" t="str">
        <f>IF(K700&lt;&gt;"",VLOOKUP(K700,'DON GIA'!$S$1:$V$19,4,0),"")</f>
        <v/>
      </c>
      <c r="O700" s="554" t="str">
        <f t="shared" si="262"/>
        <v/>
      </c>
      <c r="P700" s="554" t="str">
        <f t="shared" si="263"/>
        <v/>
      </c>
      <c r="Q700" s="71" t="s">
        <v>35</v>
      </c>
      <c r="R700" s="103"/>
      <c r="S700" s="103"/>
      <c r="T700" s="554" t="str">
        <f>IF(Q700&lt;&gt;"",VLOOKUP(Q700,'DON GIA'!$H$1:$K$103,4,0),"")</f>
        <v/>
      </c>
      <c r="U700" s="554" t="str">
        <f t="shared" si="264"/>
        <v/>
      </c>
      <c r="V700" s="554"/>
      <c r="W700" s="107" t="s">
        <v>1213</v>
      </c>
      <c r="X700" s="103" t="s">
        <v>38</v>
      </c>
      <c r="Y700" s="108">
        <v>0.45500000000000002</v>
      </c>
      <c r="Z700" s="109"/>
      <c r="AA700" s="554">
        <f>IF(W700&lt;&gt;"",VLOOKUP(W700,'DON GIA'!$A$1:$D$346,4,0),"")</f>
        <v>2704619</v>
      </c>
      <c r="AB700" s="554">
        <f t="shared" si="265"/>
        <v>1230601.645</v>
      </c>
      <c r="AC700" s="71"/>
      <c r="AD700" s="71"/>
      <c r="AE700" s="71"/>
      <c r="AF700" s="71"/>
      <c r="AG700" s="71"/>
      <c r="AH700" s="103"/>
      <c r="AI700" s="71"/>
      <c r="AJ700" s="103"/>
      <c r="AK700" s="103"/>
      <c r="AL700" s="554" t="str">
        <f>IF(AI700&lt;&gt;"",VLOOKUP(AI700,'DON GIA'!$M$1:$P$9,4,0),"")</f>
        <v/>
      </c>
      <c r="AM700" s="554" t="str">
        <f t="shared" si="266"/>
        <v/>
      </c>
      <c r="AN700" s="71"/>
      <c r="AO700" s="103"/>
      <c r="AP700" s="602" t="str">
        <f t="shared" si="268"/>
        <v/>
      </c>
      <c r="AQ700" s="107"/>
      <c r="AR700" s="107"/>
      <c r="AS700" s="593"/>
    </row>
    <row r="701" spans="1:45" ht="37.5" outlineLevel="2">
      <c r="A701" s="72">
        <f t="shared" si="269"/>
        <v>47</v>
      </c>
      <c r="B701" s="552" t="str">
        <f>IF(C701&lt;&gt;"",COUNTA($C$9:C701),"")</f>
        <v/>
      </c>
      <c r="C701" s="552"/>
      <c r="D701" s="71"/>
      <c r="E701" s="103"/>
      <c r="F701" s="103"/>
      <c r="G701" s="103"/>
      <c r="H701" s="103"/>
      <c r="I701" s="103"/>
      <c r="J701" s="103"/>
      <c r="K701" s="107"/>
      <c r="L701" s="105" t="s">
        <v>35</v>
      </c>
      <c r="M701" s="554" t="str">
        <f>IF(K701&lt;&gt;"",VLOOKUP(K701,'DON GIA'!$S$1:$U$19,3,0),"")</f>
        <v/>
      </c>
      <c r="N701" s="554" t="str">
        <f>IF(K701&lt;&gt;"",VLOOKUP(K701,'DON GIA'!$S$1:$V$19,4,0),"")</f>
        <v/>
      </c>
      <c r="O701" s="554" t="str">
        <f t="shared" si="262"/>
        <v/>
      </c>
      <c r="P701" s="554" t="str">
        <f t="shared" si="263"/>
        <v/>
      </c>
      <c r="Q701" s="71" t="s">
        <v>35</v>
      </c>
      <c r="R701" s="103"/>
      <c r="S701" s="103"/>
      <c r="T701" s="554" t="str">
        <f>IF(Q701&lt;&gt;"",VLOOKUP(Q701,'DON GIA'!$H$1:$K$103,4,0),"")</f>
        <v/>
      </c>
      <c r="U701" s="554" t="str">
        <f t="shared" si="264"/>
        <v/>
      </c>
      <c r="V701" s="554"/>
      <c r="W701" s="107" t="s">
        <v>1049</v>
      </c>
      <c r="X701" s="103" t="s">
        <v>42</v>
      </c>
      <c r="Y701" s="108">
        <v>4</v>
      </c>
      <c r="Z701" s="109"/>
      <c r="AA701" s="554">
        <f>IF(W701&lt;&gt;"",VLOOKUP(W701,'DON GIA'!$A$1:$D$346,4,0),"")</f>
        <v>3793079</v>
      </c>
      <c r="AB701" s="554">
        <f t="shared" si="265"/>
        <v>15172316</v>
      </c>
      <c r="AC701" s="71"/>
      <c r="AD701" s="71"/>
      <c r="AE701" s="71"/>
      <c r="AF701" s="71"/>
      <c r="AG701" s="71"/>
      <c r="AH701" s="103"/>
      <c r="AI701" s="71"/>
      <c r="AJ701" s="103"/>
      <c r="AK701" s="103"/>
      <c r="AL701" s="554" t="str">
        <f>IF(AI701&lt;&gt;"",VLOOKUP(AI701,'DON GIA'!$M$1:$P$9,4,0),"")</f>
        <v/>
      </c>
      <c r="AM701" s="554" t="str">
        <f t="shared" si="266"/>
        <v/>
      </c>
      <c r="AN701" s="71"/>
      <c r="AO701" s="103"/>
      <c r="AP701" s="602" t="str">
        <f t="shared" si="268"/>
        <v/>
      </c>
      <c r="AQ701" s="107"/>
      <c r="AR701" s="107"/>
      <c r="AS701" s="593"/>
    </row>
    <row r="702" spans="1:45" outlineLevel="2">
      <c r="A702" s="72">
        <f t="shared" si="269"/>
        <v>47</v>
      </c>
      <c r="B702" s="552" t="str">
        <f>IF(C702&lt;&gt;"",COUNTA($C$9:C702),"")</f>
        <v/>
      </c>
      <c r="C702" s="552"/>
      <c r="D702" s="71"/>
      <c r="E702" s="103"/>
      <c r="F702" s="103"/>
      <c r="G702" s="103"/>
      <c r="H702" s="103"/>
      <c r="I702" s="103"/>
      <c r="J702" s="103"/>
      <c r="K702" s="107"/>
      <c r="L702" s="105" t="s">
        <v>35</v>
      </c>
      <c r="M702" s="554" t="str">
        <f>IF(K702&lt;&gt;"",VLOOKUP(K702,'DON GIA'!$S$1:$U$19,3,0),"")</f>
        <v/>
      </c>
      <c r="N702" s="554" t="str">
        <f>IF(K702&lt;&gt;"",VLOOKUP(K702,'DON GIA'!$S$1:$V$19,4,0),"")</f>
        <v/>
      </c>
      <c r="O702" s="554" t="str">
        <f t="shared" si="262"/>
        <v/>
      </c>
      <c r="P702" s="554" t="str">
        <f t="shared" si="263"/>
        <v/>
      </c>
      <c r="Q702" s="71" t="s">
        <v>35</v>
      </c>
      <c r="R702" s="103"/>
      <c r="S702" s="103"/>
      <c r="T702" s="554" t="str">
        <f>IF(Q702&lt;&gt;"",VLOOKUP(Q702,'DON GIA'!$H$1:$K$103,4,0),"")</f>
        <v/>
      </c>
      <c r="U702" s="554" t="str">
        <f t="shared" si="264"/>
        <v/>
      </c>
      <c r="V702" s="554"/>
      <c r="W702" s="107" t="s">
        <v>1023</v>
      </c>
      <c r="X702" s="103" t="s">
        <v>38</v>
      </c>
      <c r="Y702" s="108">
        <v>0.13800000000000001</v>
      </c>
      <c r="Z702" s="109"/>
      <c r="AA702" s="554">
        <f>IF(W702&lt;&gt;"",VLOOKUP(W702,'DON GIA'!$A$1:$D$346,4,0),"")</f>
        <v>2523428</v>
      </c>
      <c r="AB702" s="554">
        <f t="shared" si="265"/>
        <v>348233.06400000001</v>
      </c>
      <c r="AC702" s="71"/>
      <c r="AD702" s="71"/>
      <c r="AE702" s="71"/>
      <c r="AF702" s="71"/>
      <c r="AG702" s="71"/>
      <c r="AH702" s="103"/>
      <c r="AI702" s="71"/>
      <c r="AJ702" s="103"/>
      <c r="AK702" s="103"/>
      <c r="AL702" s="554" t="str">
        <f>IF(AI702&lt;&gt;"",VLOOKUP(AI702,'DON GIA'!$M$1:$P$9,4,0),"")</f>
        <v/>
      </c>
      <c r="AM702" s="554" t="str">
        <f t="shared" si="266"/>
        <v/>
      </c>
      <c r="AN702" s="71"/>
      <c r="AO702" s="103"/>
      <c r="AP702" s="602" t="str">
        <f t="shared" si="268"/>
        <v/>
      </c>
      <c r="AQ702" s="107"/>
      <c r="AR702" s="107"/>
      <c r="AS702" s="593"/>
    </row>
    <row r="703" spans="1:45" outlineLevel="2">
      <c r="A703" s="72">
        <f t="shared" si="269"/>
        <v>47</v>
      </c>
      <c r="B703" s="552" t="str">
        <f>IF(C703&lt;&gt;"",COUNTA($C$9:C703),"")</f>
        <v/>
      </c>
      <c r="C703" s="552"/>
      <c r="D703" s="71"/>
      <c r="E703" s="103"/>
      <c r="F703" s="103"/>
      <c r="G703" s="103"/>
      <c r="H703" s="103"/>
      <c r="I703" s="103"/>
      <c r="J703" s="103"/>
      <c r="K703" s="107"/>
      <c r="L703" s="105" t="s">
        <v>35</v>
      </c>
      <c r="M703" s="554" t="str">
        <f>IF(K703&lt;&gt;"",VLOOKUP(K703,'DON GIA'!$S$1:$U$19,3,0),"")</f>
        <v/>
      </c>
      <c r="N703" s="554" t="str">
        <f>IF(K703&lt;&gt;"",VLOOKUP(K703,'DON GIA'!$S$1:$V$19,4,0),"")</f>
        <v/>
      </c>
      <c r="O703" s="554" t="str">
        <f t="shared" si="262"/>
        <v/>
      </c>
      <c r="P703" s="554" t="str">
        <f t="shared" si="263"/>
        <v/>
      </c>
      <c r="Q703" s="71" t="s">
        <v>35</v>
      </c>
      <c r="R703" s="103"/>
      <c r="S703" s="103"/>
      <c r="T703" s="554" t="str">
        <f>IF(Q703&lt;&gt;"",VLOOKUP(Q703,'DON GIA'!$H$1:$K$103,4,0),"")</f>
        <v/>
      </c>
      <c r="U703" s="554" t="str">
        <f t="shared" si="264"/>
        <v/>
      </c>
      <c r="V703" s="554"/>
      <c r="W703" s="107" t="s">
        <v>1212</v>
      </c>
      <c r="X703" s="103" t="s">
        <v>27</v>
      </c>
      <c r="Y703" s="108">
        <v>1.26</v>
      </c>
      <c r="Z703" s="109"/>
      <c r="AA703" s="554">
        <f>IF(W703&lt;&gt;"",VLOOKUP(W703,'DON GIA'!$A$1:$D$346,4,0),"")</f>
        <v>292949</v>
      </c>
      <c r="AB703" s="554">
        <f t="shared" si="265"/>
        <v>369115.74</v>
      </c>
      <c r="AC703" s="71"/>
      <c r="AD703" s="71"/>
      <c r="AE703" s="71"/>
      <c r="AF703" s="71"/>
      <c r="AG703" s="71"/>
      <c r="AH703" s="103"/>
      <c r="AI703" s="71"/>
      <c r="AJ703" s="103"/>
      <c r="AK703" s="103"/>
      <c r="AL703" s="554" t="str">
        <f>IF(AI703&lt;&gt;"",VLOOKUP(AI703,'DON GIA'!$M$1:$P$9,4,0),"")</f>
        <v/>
      </c>
      <c r="AM703" s="554" t="str">
        <f t="shared" si="266"/>
        <v/>
      </c>
      <c r="AN703" s="71"/>
      <c r="AO703" s="103"/>
      <c r="AP703" s="602" t="str">
        <f t="shared" si="268"/>
        <v/>
      </c>
      <c r="AQ703" s="107"/>
      <c r="AR703" s="107"/>
      <c r="AS703" s="593"/>
    </row>
    <row r="704" spans="1:45" outlineLevel="2">
      <c r="A704" s="72">
        <f t="shared" si="269"/>
        <v>47</v>
      </c>
      <c r="B704" s="552" t="str">
        <f>IF(C704&lt;&gt;"",COUNTA($C$9:C704),"")</f>
        <v/>
      </c>
      <c r="C704" s="552"/>
      <c r="D704" s="71"/>
      <c r="E704" s="103"/>
      <c r="F704" s="103"/>
      <c r="G704" s="103"/>
      <c r="H704" s="103"/>
      <c r="I704" s="103"/>
      <c r="J704" s="103"/>
      <c r="K704" s="107"/>
      <c r="L704" s="105" t="s">
        <v>35</v>
      </c>
      <c r="M704" s="554" t="str">
        <f>IF(K704&lt;&gt;"",VLOOKUP(K704,'DON GIA'!$S$1:$U$19,3,0),"")</f>
        <v/>
      </c>
      <c r="N704" s="554" t="str">
        <f>IF(K704&lt;&gt;"",VLOOKUP(K704,'DON GIA'!$S$1:$V$19,4,0),"")</f>
        <v/>
      </c>
      <c r="O704" s="554" t="str">
        <f t="shared" ref="O704:O766" si="270">IF(K704&lt;&gt;"",L704*M704,"")</f>
        <v/>
      </c>
      <c r="P704" s="554" t="str">
        <f t="shared" ref="P704:P766" si="271">IF(K704&lt;&gt;"",L704*N704,"")</f>
        <v/>
      </c>
      <c r="Q704" s="71" t="s">
        <v>35</v>
      </c>
      <c r="R704" s="103"/>
      <c r="S704" s="103"/>
      <c r="T704" s="554" t="str">
        <f>IF(Q704&lt;&gt;"",VLOOKUP(Q704,'DON GIA'!$H$1:$K$103,4,0),"")</f>
        <v/>
      </c>
      <c r="U704" s="554" t="str">
        <f t="shared" ref="U704:U766" si="272">IF(Q704&lt;&gt;"",IF(ISNUMBER(T704),S704*T704,""),"")</f>
        <v/>
      </c>
      <c r="V704" s="554"/>
      <c r="W704" s="107" t="s">
        <v>1083</v>
      </c>
      <c r="X704" s="103" t="s">
        <v>27</v>
      </c>
      <c r="Y704" s="108">
        <v>1.38</v>
      </c>
      <c r="Z704" s="109"/>
      <c r="AA704" s="554">
        <f>IF(W704&lt;&gt;"",VLOOKUP(W704,'DON GIA'!$A$1:$D$346,4,0),"")</f>
        <v>282038</v>
      </c>
      <c r="AB704" s="554">
        <f t="shared" ref="AB704:AB766" si="273">IF(W704&lt;&gt;"",IF(ISNUMBER(AA704),Y704*AA704,""),"")</f>
        <v>389212.43999999994</v>
      </c>
      <c r="AC704" s="71"/>
      <c r="AD704" s="71"/>
      <c r="AE704" s="71"/>
      <c r="AF704" s="71"/>
      <c r="AG704" s="71"/>
      <c r="AH704" s="103"/>
      <c r="AI704" s="71"/>
      <c r="AJ704" s="103"/>
      <c r="AK704" s="103"/>
      <c r="AL704" s="554" t="str">
        <f>IF(AI704&lt;&gt;"",VLOOKUP(AI704,'DON GIA'!$M$1:$P$9,4,0),"")</f>
        <v/>
      </c>
      <c r="AM704" s="554" t="str">
        <f t="shared" ref="AM704:AM766" si="274">IF(AI704&lt;&gt;"",AK704*AL704,"")</f>
        <v/>
      </c>
      <c r="AN704" s="71"/>
      <c r="AO704" s="103"/>
      <c r="AP704" s="602" t="str">
        <f t="shared" si="268"/>
        <v/>
      </c>
      <c r="AQ704" s="107"/>
      <c r="AR704" s="107"/>
      <c r="AS704" s="593"/>
    </row>
    <row r="705" spans="1:45" outlineLevel="2">
      <c r="A705" s="72">
        <f t="shared" ref="A705:A736" si="275">IF(B705&lt;&gt;"",B705,A704)</f>
        <v>47</v>
      </c>
      <c r="B705" s="552" t="str">
        <f>IF(C705&lt;&gt;"",COUNTA($C$9:C705),"")</f>
        <v/>
      </c>
      <c r="C705" s="552"/>
      <c r="D705" s="71"/>
      <c r="E705" s="103"/>
      <c r="F705" s="103"/>
      <c r="G705" s="103"/>
      <c r="H705" s="103"/>
      <c r="I705" s="103"/>
      <c r="J705" s="103"/>
      <c r="K705" s="107"/>
      <c r="L705" s="105" t="s">
        <v>35</v>
      </c>
      <c r="M705" s="554" t="str">
        <f>IF(K705&lt;&gt;"",VLOOKUP(K705,'DON GIA'!$S$1:$U$19,3,0),"")</f>
        <v/>
      </c>
      <c r="N705" s="554" t="str">
        <f>IF(K705&lt;&gt;"",VLOOKUP(K705,'DON GIA'!$S$1:$V$19,4,0),"")</f>
        <v/>
      </c>
      <c r="O705" s="554" t="str">
        <f t="shared" si="270"/>
        <v/>
      </c>
      <c r="P705" s="554" t="str">
        <f t="shared" si="271"/>
        <v/>
      </c>
      <c r="Q705" s="71" t="s">
        <v>35</v>
      </c>
      <c r="R705" s="103"/>
      <c r="S705" s="103"/>
      <c r="T705" s="554" t="str">
        <f>IF(Q705&lt;&gt;"",VLOOKUP(Q705,'DON GIA'!$H$1:$K$103,4,0),"")</f>
        <v/>
      </c>
      <c r="U705" s="554" t="str">
        <f t="shared" si="272"/>
        <v/>
      </c>
      <c r="V705" s="554"/>
      <c r="W705" s="107" t="s">
        <v>1009</v>
      </c>
      <c r="X705" s="103" t="s">
        <v>27</v>
      </c>
      <c r="Y705" s="108">
        <v>53.1</v>
      </c>
      <c r="Z705" s="109"/>
      <c r="AA705" s="554">
        <f>IF(W705&lt;&gt;"",VLOOKUP(W705,'DON GIA'!$A$1:$D$346,4,0),"")</f>
        <v>282038</v>
      </c>
      <c r="AB705" s="554">
        <f t="shared" si="273"/>
        <v>14976217.800000001</v>
      </c>
      <c r="AC705" s="71"/>
      <c r="AD705" s="71"/>
      <c r="AE705" s="71"/>
      <c r="AF705" s="71"/>
      <c r="AG705" s="71"/>
      <c r="AH705" s="103"/>
      <c r="AI705" s="71"/>
      <c r="AJ705" s="103"/>
      <c r="AK705" s="103"/>
      <c r="AL705" s="554" t="str">
        <f>IF(AI705&lt;&gt;"",VLOOKUP(AI705,'DON GIA'!$M$1:$P$9,4,0),"")</f>
        <v/>
      </c>
      <c r="AM705" s="554" t="str">
        <f t="shared" si="274"/>
        <v/>
      </c>
      <c r="AN705" s="71"/>
      <c r="AO705" s="103"/>
      <c r="AP705" s="602" t="str">
        <f t="shared" si="268"/>
        <v/>
      </c>
      <c r="AQ705" s="107"/>
      <c r="AR705" s="107"/>
      <c r="AS705" s="593"/>
    </row>
    <row r="706" spans="1:45" ht="37.5" outlineLevel="2">
      <c r="A706" s="72">
        <f t="shared" si="275"/>
        <v>47</v>
      </c>
      <c r="B706" s="552" t="str">
        <f>IF(C706&lt;&gt;"",COUNTA($C$9:C706),"")</f>
        <v/>
      </c>
      <c r="C706" s="552"/>
      <c r="D706" s="71"/>
      <c r="E706" s="103"/>
      <c r="F706" s="103"/>
      <c r="G706" s="103"/>
      <c r="H706" s="103"/>
      <c r="I706" s="103"/>
      <c r="J706" s="103"/>
      <c r="K706" s="107"/>
      <c r="L706" s="105" t="s">
        <v>35</v>
      </c>
      <c r="M706" s="554" t="str">
        <f>IF(K706&lt;&gt;"",VLOOKUP(K706,'DON GIA'!$S$1:$U$19,3,0),"")</f>
        <v/>
      </c>
      <c r="N706" s="554" t="str">
        <f>IF(K706&lt;&gt;"",VLOOKUP(K706,'DON GIA'!$S$1:$V$19,4,0),"")</f>
        <v/>
      </c>
      <c r="O706" s="554" t="str">
        <f t="shared" si="270"/>
        <v/>
      </c>
      <c r="P706" s="554" t="str">
        <f t="shared" si="271"/>
        <v/>
      </c>
      <c r="Q706" s="71" t="s">
        <v>35</v>
      </c>
      <c r="R706" s="103"/>
      <c r="S706" s="103"/>
      <c r="T706" s="554" t="str">
        <f>IF(Q706&lt;&gt;"",VLOOKUP(Q706,'DON GIA'!$H$1:$K$103,4,0),"")</f>
        <v/>
      </c>
      <c r="U706" s="554" t="str">
        <f t="shared" si="272"/>
        <v/>
      </c>
      <c r="V706" s="554"/>
      <c r="W706" s="107" t="s">
        <v>1214</v>
      </c>
      <c r="X706" s="103" t="s">
        <v>27</v>
      </c>
      <c r="Y706" s="108">
        <v>0.42</v>
      </c>
      <c r="Z706" s="109"/>
      <c r="AA706" s="554">
        <f>IF(W706&lt;&gt;"",VLOOKUP(W706,'DON GIA'!$A$1:$D$346,4,0),"")</f>
        <v>292949</v>
      </c>
      <c r="AB706" s="554">
        <f t="shared" si="273"/>
        <v>123038.58</v>
      </c>
      <c r="AC706" s="71"/>
      <c r="AD706" s="71"/>
      <c r="AE706" s="71"/>
      <c r="AF706" s="71"/>
      <c r="AG706" s="71"/>
      <c r="AH706" s="103"/>
      <c r="AI706" s="71"/>
      <c r="AJ706" s="103"/>
      <c r="AK706" s="103"/>
      <c r="AL706" s="554" t="str">
        <f>IF(AI706&lt;&gt;"",VLOOKUP(AI706,'DON GIA'!$M$1:$P$9,4,0),"")</f>
        <v/>
      </c>
      <c r="AM706" s="554" t="str">
        <f t="shared" si="274"/>
        <v/>
      </c>
      <c r="AN706" s="71"/>
      <c r="AO706" s="103"/>
      <c r="AP706" s="602" t="str">
        <f t="shared" si="268"/>
        <v/>
      </c>
      <c r="AQ706" s="107"/>
      <c r="AR706" s="107"/>
      <c r="AS706" s="593"/>
    </row>
    <row r="707" spans="1:45" outlineLevel="2">
      <c r="A707" s="72">
        <f t="shared" si="275"/>
        <v>47</v>
      </c>
      <c r="B707" s="552" t="str">
        <f>IF(C707&lt;&gt;"",COUNTA($C$9:C707),"")</f>
        <v/>
      </c>
      <c r="C707" s="552"/>
      <c r="D707" s="71"/>
      <c r="E707" s="103"/>
      <c r="F707" s="103"/>
      <c r="G707" s="103"/>
      <c r="H707" s="103"/>
      <c r="I707" s="103"/>
      <c r="J707" s="103"/>
      <c r="K707" s="107"/>
      <c r="L707" s="105" t="s">
        <v>35</v>
      </c>
      <c r="M707" s="554" t="str">
        <f>IF(K707&lt;&gt;"",VLOOKUP(K707,'DON GIA'!$S$1:$U$19,3,0),"")</f>
        <v/>
      </c>
      <c r="N707" s="554" t="str">
        <f>IF(K707&lt;&gt;"",VLOOKUP(K707,'DON GIA'!$S$1:$V$19,4,0),"")</f>
        <v/>
      </c>
      <c r="O707" s="554" t="str">
        <f t="shared" si="270"/>
        <v/>
      </c>
      <c r="P707" s="554" t="str">
        <f t="shared" si="271"/>
        <v/>
      </c>
      <c r="Q707" s="71" t="s">
        <v>35</v>
      </c>
      <c r="R707" s="103"/>
      <c r="S707" s="103"/>
      <c r="T707" s="554" t="str">
        <f>IF(Q707&lt;&gt;"",VLOOKUP(Q707,'DON GIA'!$H$1:$K$103,4,0),"")</f>
        <v/>
      </c>
      <c r="U707" s="554" t="str">
        <f t="shared" si="272"/>
        <v/>
      </c>
      <c r="V707" s="554"/>
      <c r="W707" s="107" t="s">
        <v>1005</v>
      </c>
      <c r="X707" s="103" t="s">
        <v>27</v>
      </c>
      <c r="Y707" s="108">
        <v>59.38</v>
      </c>
      <c r="Z707" s="109"/>
      <c r="AA707" s="554">
        <f>IF(W707&lt;&gt;"",VLOOKUP(W707,'DON GIA'!$A$1:$D$346,4,0),"")</f>
        <v>5559129</v>
      </c>
      <c r="AB707" s="554">
        <f t="shared" si="273"/>
        <v>330101080.02000004</v>
      </c>
      <c r="AC707" s="71"/>
      <c r="AD707" s="71" t="s">
        <v>29</v>
      </c>
      <c r="AE707" s="71" t="s">
        <v>30</v>
      </c>
      <c r="AF707" s="71" t="s">
        <v>31</v>
      </c>
      <c r="AG707" s="71" t="s">
        <v>34</v>
      </c>
      <c r="AH707" s="103"/>
      <c r="AI707" s="71"/>
      <c r="AJ707" s="103"/>
      <c r="AK707" s="103"/>
      <c r="AL707" s="554" t="str">
        <f>IF(AI707&lt;&gt;"",VLOOKUP(AI707,'DON GIA'!$M$1:$P$9,4,0),"")</f>
        <v/>
      </c>
      <c r="AM707" s="554" t="str">
        <f t="shared" si="274"/>
        <v/>
      </c>
      <c r="AN707" s="71"/>
      <c r="AO707" s="103"/>
      <c r="AP707" s="602" t="str">
        <f t="shared" si="268"/>
        <v/>
      </c>
      <c r="AQ707" s="107"/>
      <c r="AR707" s="107"/>
      <c r="AS707" s="593"/>
    </row>
    <row r="708" spans="1:45" ht="37.5" outlineLevel="2">
      <c r="A708" s="72">
        <f t="shared" si="275"/>
        <v>47</v>
      </c>
      <c r="B708" s="552" t="str">
        <f>IF(C708&lt;&gt;"",COUNTA($C$9:C708),"")</f>
        <v/>
      </c>
      <c r="C708" s="552"/>
      <c r="D708" s="71"/>
      <c r="E708" s="103"/>
      <c r="F708" s="103"/>
      <c r="G708" s="103"/>
      <c r="H708" s="103"/>
      <c r="I708" s="103"/>
      <c r="J708" s="103"/>
      <c r="K708" s="107"/>
      <c r="L708" s="105" t="s">
        <v>35</v>
      </c>
      <c r="M708" s="554" t="str">
        <f>IF(K708&lt;&gt;"",VLOOKUP(K708,'DON GIA'!$S$1:$U$19,3,0),"")</f>
        <v/>
      </c>
      <c r="N708" s="554" t="str">
        <f>IF(K708&lt;&gt;"",VLOOKUP(K708,'DON GIA'!$S$1:$V$19,4,0),"")</f>
        <v/>
      </c>
      <c r="O708" s="554" t="str">
        <f t="shared" si="270"/>
        <v/>
      </c>
      <c r="P708" s="554" t="str">
        <f t="shared" si="271"/>
        <v/>
      </c>
      <c r="Q708" s="71" t="s">
        <v>35</v>
      </c>
      <c r="R708" s="103"/>
      <c r="S708" s="103"/>
      <c r="T708" s="554" t="str">
        <f>IF(Q708&lt;&gt;"",VLOOKUP(Q708,'DON GIA'!$H$1:$K$103,4,0),"")</f>
        <v/>
      </c>
      <c r="U708" s="554" t="str">
        <f t="shared" si="272"/>
        <v/>
      </c>
      <c r="V708" s="554"/>
      <c r="W708" s="107" t="s">
        <v>1215</v>
      </c>
      <c r="X708" s="103" t="s">
        <v>27</v>
      </c>
      <c r="Y708" s="108">
        <v>6.21</v>
      </c>
      <c r="Z708" s="109"/>
      <c r="AA708" s="554">
        <f>IF(W708&lt;&gt;"",VLOOKUP(W708,'DON GIA'!$A$1:$D$346,4,0),"")</f>
        <v>2613835</v>
      </c>
      <c r="AB708" s="554">
        <f t="shared" si="273"/>
        <v>16231915.35</v>
      </c>
      <c r="AC708" s="71"/>
      <c r="AD708" s="71" t="s">
        <v>29</v>
      </c>
      <c r="AE708" s="71" t="s">
        <v>30</v>
      </c>
      <c r="AF708" s="71" t="s">
        <v>31</v>
      </c>
      <c r="AG708" s="71" t="s">
        <v>32</v>
      </c>
      <c r="AH708" s="103"/>
      <c r="AI708" s="71"/>
      <c r="AJ708" s="103"/>
      <c r="AK708" s="103"/>
      <c r="AL708" s="554" t="str">
        <f>IF(AI708&lt;&gt;"",VLOOKUP(AI708,'DON GIA'!$M$1:$P$9,4,0),"")</f>
        <v/>
      </c>
      <c r="AM708" s="554" t="str">
        <f t="shared" si="274"/>
        <v/>
      </c>
      <c r="AN708" s="71"/>
      <c r="AO708" s="103"/>
      <c r="AP708" s="602" t="str">
        <f t="shared" si="268"/>
        <v/>
      </c>
      <c r="AQ708" s="107"/>
      <c r="AR708" s="107"/>
      <c r="AS708" s="593"/>
    </row>
    <row r="709" spans="1:45" outlineLevel="2">
      <c r="A709" s="72">
        <f t="shared" si="275"/>
        <v>47</v>
      </c>
      <c r="B709" s="552" t="str">
        <f>IF(C709&lt;&gt;"",COUNTA($C$9:C709),"")</f>
        <v/>
      </c>
      <c r="C709" s="552"/>
      <c r="D709" s="71"/>
      <c r="E709" s="103"/>
      <c r="F709" s="103"/>
      <c r="G709" s="103"/>
      <c r="H709" s="103"/>
      <c r="I709" s="103"/>
      <c r="J709" s="103"/>
      <c r="K709" s="107"/>
      <c r="L709" s="105" t="s">
        <v>35</v>
      </c>
      <c r="M709" s="554" t="str">
        <f>IF(K709&lt;&gt;"",VLOOKUP(K709,'DON GIA'!$S$1:$U$19,3,0),"")</f>
        <v/>
      </c>
      <c r="N709" s="554" t="str">
        <f>IF(K709&lt;&gt;"",VLOOKUP(K709,'DON GIA'!$S$1:$V$19,4,0),"")</f>
        <v/>
      </c>
      <c r="O709" s="554" t="str">
        <f t="shared" si="270"/>
        <v/>
      </c>
      <c r="P709" s="554" t="str">
        <f t="shared" si="271"/>
        <v/>
      </c>
      <c r="Q709" s="71" t="s">
        <v>35</v>
      </c>
      <c r="R709" s="103"/>
      <c r="S709" s="103"/>
      <c r="T709" s="554" t="str">
        <f>IF(Q709&lt;&gt;"",VLOOKUP(Q709,'DON GIA'!$H$1:$K$103,4,0),"")</f>
        <v/>
      </c>
      <c r="U709" s="554" t="str">
        <f t="shared" si="272"/>
        <v/>
      </c>
      <c r="V709" s="554"/>
      <c r="W709" s="107" t="s">
        <v>1210</v>
      </c>
      <c r="X709" s="103" t="s">
        <v>27</v>
      </c>
      <c r="Y709" s="108">
        <v>59.38</v>
      </c>
      <c r="Z709" s="109"/>
      <c r="AA709" s="554">
        <f>IF(W709&lt;&gt;"",VLOOKUP(W709,'DON GIA'!$A$1:$D$346,4,0),"")</f>
        <v>161275</v>
      </c>
      <c r="AB709" s="554">
        <f t="shared" si="273"/>
        <v>9576509.5</v>
      </c>
      <c r="AC709" s="71"/>
      <c r="AD709" s="71"/>
      <c r="AE709" s="71"/>
      <c r="AF709" s="71"/>
      <c r="AG709" s="71"/>
      <c r="AH709" s="103"/>
      <c r="AI709" s="71"/>
      <c r="AJ709" s="103"/>
      <c r="AK709" s="103"/>
      <c r="AL709" s="554" t="str">
        <f>IF(AI709&lt;&gt;"",VLOOKUP(AI709,'DON GIA'!$M$1:$P$9,4,0),"")</f>
        <v/>
      </c>
      <c r="AM709" s="554" t="str">
        <f t="shared" si="274"/>
        <v/>
      </c>
      <c r="AN709" s="71"/>
      <c r="AO709" s="103"/>
      <c r="AP709" s="602" t="str">
        <f t="shared" si="268"/>
        <v/>
      </c>
      <c r="AQ709" s="107"/>
      <c r="AR709" s="107"/>
      <c r="AS709" s="593"/>
    </row>
    <row r="710" spans="1:45" ht="37.5" outlineLevel="2">
      <c r="A710" s="72">
        <f t="shared" si="275"/>
        <v>47</v>
      </c>
      <c r="B710" s="552" t="str">
        <f>IF(C710&lt;&gt;"",COUNTA($C$9:C710),"")</f>
        <v/>
      </c>
      <c r="C710" s="552"/>
      <c r="D710" s="71"/>
      <c r="E710" s="103"/>
      <c r="F710" s="103"/>
      <c r="G710" s="103"/>
      <c r="H710" s="103"/>
      <c r="I710" s="103"/>
      <c r="J710" s="103"/>
      <c r="K710" s="107"/>
      <c r="L710" s="105" t="s">
        <v>35</v>
      </c>
      <c r="M710" s="554" t="str">
        <f>IF(K710&lt;&gt;"",VLOOKUP(K710,'DON GIA'!$S$1:$U$19,3,0),"")</f>
        <v/>
      </c>
      <c r="N710" s="554" t="str">
        <f>IF(K710&lt;&gt;"",VLOOKUP(K710,'DON GIA'!$S$1:$V$19,4,0),"")</f>
        <v/>
      </c>
      <c r="O710" s="554" t="str">
        <f t="shared" si="270"/>
        <v/>
      </c>
      <c r="P710" s="554" t="str">
        <f t="shared" si="271"/>
        <v/>
      </c>
      <c r="Q710" s="71" t="s">
        <v>35</v>
      </c>
      <c r="R710" s="103"/>
      <c r="S710" s="103"/>
      <c r="T710" s="554" t="str">
        <f>IF(Q710&lt;&gt;"",VLOOKUP(Q710,'DON GIA'!$H$1:$K$103,4,0),"")</f>
        <v/>
      </c>
      <c r="U710" s="554" t="str">
        <f t="shared" si="272"/>
        <v/>
      </c>
      <c r="V710" s="554"/>
      <c r="W710" s="107" t="s">
        <v>1213</v>
      </c>
      <c r="X710" s="103" t="s">
        <v>38</v>
      </c>
      <c r="Y710" s="108">
        <v>0.45500000000000002</v>
      </c>
      <c r="Z710" s="109"/>
      <c r="AA710" s="554">
        <f>IF(W710&lt;&gt;"",VLOOKUP(W710,'DON GIA'!$A$1:$D$346,4,0),"")</f>
        <v>2704619</v>
      </c>
      <c r="AB710" s="554">
        <f t="shared" si="273"/>
        <v>1230601.645</v>
      </c>
      <c r="AC710" s="71"/>
      <c r="AD710" s="71"/>
      <c r="AE710" s="71"/>
      <c r="AF710" s="71"/>
      <c r="AG710" s="71"/>
      <c r="AH710" s="103"/>
      <c r="AI710" s="71"/>
      <c r="AJ710" s="103"/>
      <c r="AK710" s="103"/>
      <c r="AL710" s="554" t="str">
        <f>IF(AI710&lt;&gt;"",VLOOKUP(AI710,'DON GIA'!$M$1:$P$9,4,0),"")</f>
        <v/>
      </c>
      <c r="AM710" s="554" t="str">
        <f t="shared" si="274"/>
        <v/>
      </c>
      <c r="AN710" s="71"/>
      <c r="AO710" s="103"/>
      <c r="AP710" s="602" t="str">
        <f t="shared" si="268"/>
        <v/>
      </c>
      <c r="AQ710" s="107"/>
      <c r="AR710" s="107"/>
      <c r="AS710" s="593"/>
    </row>
    <row r="711" spans="1:45" outlineLevel="2">
      <c r="A711" s="72">
        <f t="shared" si="275"/>
        <v>47</v>
      </c>
      <c r="B711" s="552" t="str">
        <f>IF(C711&lt;&gt;"",COUNTA($C$9:C711),"")</f>
        <v/>
      </c>
      <c r="C711" s="552"/>
      <c r="D711" s="71"/>
      <c r="E711" s="103"/>
      <c r="F711" s="103"/>
      <c r="G711" s="103"/>
      <c r="H711" s="103"/>
      <c r="I711" s="103"/>
      <c r="J711" s="103"/>
      <c r="K711" s="107"/>
      <c r="L711" s="105" t="s">
        <v>35</v>
      </c>
      <c r="M711" s="554" t="str">
        <f>IF(K711&lt;&gt;"",VLOOKUP(K711,'DON GIA'!$S$1:$U$19,3,0),"")</f>
        <v/>
      </c>
      <c r="N711" s="554" t="str">
        <f>IF(K711&lt;&gt;"",VLOOKUP(K711,'DON GIA'!$S$1:$V$19,4,0),"")</f>
        <v/>
      </c>
      <c r="O711" s="554" t="str">
        <f t="shared" si="270"/>
        <v/>
      </c>
      <c r="P711" s="554" t="str">
        <f t="shared" si="271"/>
        <v/>
      </c>
      <c r="Q711" s="71" t="s">
        <v>35</v>
      </c>
      <c r="R711" s="103"/>
      <c r="S711" s="103"/>
      <c r="T711" s="554" t="str">
        <f>IF(Q711&lt;&gt;"",VLOOKUP(Q711,'DON GIA'!$H$1:$K$103,4,0),"")</f>
        <v/>
      </c>
      <c r="U711" s="554" t="str">
        <f t="shared" si="272"/>
        <v/>
      </c>
      <c r="V711" s="554"/>
      <c r="W711" s="107" t="s">
        <v>1023</v>
      </c>
      <c r="X711" s="103" t="s">
        <v>38</v>
      </c>
      <c r="Y711" s="108">
        <v>0.13800000000000001</v>
      </c>
      <c r="Z711" s="109"/>
      <c r="AA711" s="554">
        <f>IF(W711&lt;&gt;"",VLOOKUP(W711,'DON GIA'!$A$1:$D$346,4,0),"")</f>
        <v>2523428</v>
      </c>
      <c r="AB711" s="554">
        <f t="shared" si="273"/>
        <v>348233.06400000001</v>
      </c>
      <c r="AC711" s="71"/>
      <c r="AD711" s="71"/>
      <c r="AE711" s="71"/>
      <c r="AF711" s="71"/>
      <c r="AG711" s="71"/>
      <c r="AH711" s="103"/>
      <c r="AI711" s="71"/>
      <c r="AJ711" s="103"/>
      <c r="AK711" s="103"/>
      <c r="AL711" s="554" t="str">
        <f>IF(AI711&lt;&gt;"",VLOOKUP(AI711,'DON GIA'!$M$1:$P$9,4,0),"")</f>
        <v/>
      </c>
      <c r="AM711" s="554" t="str">
        <f t="shared" si="274"/>
        <v/>
      </c>
      <c r="AN711" s="71"/>
      <c r="AO711" s="103"/>
      <c r="AP711" s="602" t="str">
        <f t="shared" si="268"/>
        <v/>
      </c>
      <c r="AQ711" s="107"/>
      <c r="AR711" s="107"/>
      <c r="AS711" s="593"/>
    </row>
    <row r="712" spans="1:45" outlineLevel="2">
      <c r="A712" s="72">
        <f t="shared" si="275"/>
        <v>47</v>
      </c>
      <c r="B712" s="552" t="str">
        <f>IF(C712&lt;&gt;"",COUNTA($C$9:C712),"")</f>
        <v/>
      </c>
      <c r="C712" s="552"/>
      <c r="D712" s="71"/>
      <c r="E712" s="103"/>
      <c r="F712" s="103"/>
      <c r="G712" s="103"/>
      <c r="H712" s="103"/>
      <c r="I712" s="103"/>
      <c r="J712" s="103"/>
      <c r="K712" s="107"/>
      <c r="L712" s="105" t="s">
        <v>35</v>
      </c>
      <c r="M712" s="554" t="str">
        <f>IF(K712&lt;&gt;"",VLOOKUP(K712,'DON GIA'!$S$1:$U$19,3,0),"")</f>
        <v/>
      </c>
      <c r="N712" s="554" t="str">
        <f>IF(K712&lt;&gt;"",VLOOKUP(K712,'DON GIA'!$S$1:$V$19,4,0),"")</f>
        <v/>
      </c>
      <c r="O712" s="554" t="str">
        <f t="shared" si="270"/>
        <v/>
      </c>
      <c r="P712" s="554" t="str">
        <f t="shared" si="271"/>
        <v/>
      </c>
      <c r="Q712" s="71" t="s">
        <v>35</v>
      </c>
      <c r="R712" s="103"/>
      <c r="S712" s="103"/>
      <c r="T712" s="554" t="str">
        <f>IF(Q712&lt;&gt;"",VLOOKUP(Q712,'DON GIA'!$H$1:$K$103,4,0),"")</f>
        <v/>
      </c>
      <c r="U712" s="554" t="str">
        <f t="shared" si="272"/>
        <v/>
      </c>
      <c r="V712" s="554"/>
      <c r="W712" s="107" t="s">
        <v>1212</v>
      </c>
      <c r="X712" s="103" t="s">
        <v>27</v>
      </c>
      <c r="Y712" s="108">
        <v>0.84</v>
      </c>
      <c r="Z712" s="109"/>
      <c r="AA712" s="554">
        <f>IF(W712&lt;&gt;"",VLOOKUP(W712,'DON GIA'!$A$1:$D$346,4,0),"")</f>
        <v>292949</v>
      </c>
      <c r="AB712" s="554">
        <f t="shared" si="273"/>
        <v>246077.16</v>
      </c>
      <c r="AC712" s="71"/>
      <c r="AD712" s="71"/>
      <c r="AE712" s="71"/>
      <c r="AF712" s="71"/>
      <c r="AG712" s="71"/>
      <c r="AH712" s="103"/>
      <c r="AI712" s="71"/>
      <c r="AJ712" s="103"/>
      <c r="AK712" s="103"/>
      <c r="AL712" s="554" t="str">
        <f>IF(AI712&lt;&gt;"",VLOOKUP(AI712,'DON GIA'!$M$1:$P$9,4,0),"")</f>
        <v/>
      </c>
      <c r="AM712" s="554" t="str">
        <f t="shared" si="274"/>
        <v/>
      </c>
      <c r="AN712" s="71"/>
      <c r="AO712" s="103"/>
      <c r="AP712" s="602" t="str">
        <f t="shared" ref="AP712:AP775" si="276">IF(C713&lt;&gt;"",O712+P712+U712+AB712+AM712,"")</f>
        <v/>
      </c>
      <c r="AQ712" s="107"/>
      <c r="AR712" s="107"/>
      <c r="AS712" s="593"/>
    </row>
    <row r="713" spans="1:45" outlineLevel="2">
      <c r="A713" s="72">
        <f t="shared" si="275"/>
        <v>47</v>
      </c>
      <c r="B713" s="552" t="str">
        <f>IF(C713&lt;&gt;"",COUNTA($C$9:C713),"")</f>
        <v/>
      </c>
      <c r="C713" s="552"/>
      <c r="D713" s="71"/>
      <c r="E713" s="103"/>
      <c r="F713" s="103"/>
      <c r="G713" s="103"/>
      <c r="H713" s="103"/>
      <c r="I713" s="103"/>
      <c r="J713" s="103"/>
      <c r="K713" s="107"/>
      <c r="L713" s="105" t="s">
        <v>35</v>
      </c>
      <c r="M713" s="554" t="str">
        <f>IF(K713&lt;&gt;"",VLOOKUP(K713,'DON GIA'!$S$1:$U$19,3,0),"")</f>
        <v/>
      </c>
      <c r="N713" s="554" t="str">
        <f>IF(K713&lt;&gt;"",VLOOKUP(K713,'DON GIA'!$S$1:$V$19,4,0),"")</f>
        <v/>
      </c>
      <c r="O713" s="554" t="str">
        <f t="shared" si="270"/>
        <v/>
      </c>
      <c r="P713" s="554" t="str">
        <f t="shared" si="271"/>
        <v/>
      </c>
      <c r="Q713" s="71" t="s">
        <v>35</v>
      </c>
      <c r="R713" s="103"/>
      <c r="S713" s="103"/>
      <c r="T713" s="554" t="str">
        <f>IF(Q713&lt;&gt;"",VLOOKUP(Q713,'DON GIA'!$H$1:$K$103,4,0),"")</f>
        <v/>
      </c>
      <c r="U713" s="554" t="str">
        <f t="shared" si="272"/>
        <v/>
      </c>
      <c r="V713" s="554"/>
      <c r="W713" s="107" t="s">
        <v>1083</v>
      </c>
      <c r="X713" s="103" t="s">
        <v>27</v>
      </c>
      <c r="Y713" s="108">
        <v>2.2200000000000002</v>
      </c>
      <c r="Z713" s="109"/>
      <c r="AA713" s="554">
        <f>IF(W713&lt;&gt;"",VLOOKUP(W713,'DON GIA'!$A$1:$D$346,4,0),"")</f>
        <v>282038</v>
      </c>
      <c r="AB713" s="554">
        <f t="shared" si="273"/>
        <v>626124.3600000001</v>
      </c>
      <c r="AC713" s="71"/>
      <c r="AD713" s="71"/>
      <c r="AE713" s="71"/>
      <c r="AF713" s="71"/>
      <c r="AG713" s="71"/>
      <c r="AH713" s="103"/>
      <c r="AI713" s="71"/>
      <c r="AJ713" s="103"/>
      <c r="AK713" s="103"/>
      <c r="AL713" s="554" t="str">
        <f>IF(AI713&lt;&gt;"",VLOOKUP(AI713,'DON GIA'!$M$1:$P$9,4,0),"")</f>
        <v/>
      </c>
      <c r="AM713" s="554" t="str">
        <f t="shared" si="274"/>
        <v/>
      </c>
      <c r="AN713" s="71"/>
      <c r="AO713" s="103"/>
      <c r="AP713" s="602" t="str">
        <f t="shared" si="276"/>
        <v/>
      </c>
      <c r="AQ713" s="107"/>
      <c r="AR713" s="107"/>
      <c r="AS713" s="593"/>
    </row>
    <row r="714" spans="1:45" outlineLevel="2">
      <c r="A714" s="72">
        <f t="shared" si="275"/>
        <v>47</v>
      </c>
      <c r="B714" s="552" t="str">
        <f>IF(C714&lt;&gt;"",COUNTA($C$9:C714),"")</f>
        <v/>
      </c>
      <c r="C714" s="552"/>
      <c r="D714" s="71"/>
      <c r="E714" s="103"/>
      <c r="F714" s="103"/>
      <c r="G714" s="103"/>
      <c r="H714" s="103"/>
      <c r="I714" s="103"/>
      <c r="J714" s="103"/>
      <c r="K714" s="107"/>
      <c r="L714" s="105" t="s">
        <v>35</v>
      </c>
      <c r="M714" s="554" t="str">
        <f>IF(K714&lt;&gt;"",VLOOKUP(K714,'DON GIA'!$S$1:$U$19,3,0),"")</f>
        <v/>
      </c>
      <c r="N714" s="554" t="str">
        <f>IF(K714&lt;&gt;"",VLOOKUP(K714,'DON GIA'!$S$1:$V$19,4,0),"")</f>
        <v/>
      </c>
      <c r="O714" s="554" t="str">
        <f t="shared" si="270"/>
        <v/>
      </c>
      <c r="P714" s="554" t="str">
        <f t="shared" si="271"/>
        <v/>
      </c>
      <c r="Q714" s="71" t="s">
        <v>35</v>
      </c>
      <c r="R714" s="103"/>
      <c r="S714" s="103"/>
      <c r="T714" s="554" t="str">
        <f>IF(Q714&lt;&gt;"",VLOOKUP(Q714,'DON GIA'!$H$1:$K$103,4,0),"")</f>
        <v/>
      </c>
      <c r="U714" s="554" t="str">
        <f t="shared" si="272"/>
        <v/>
      </c>
      <c r="V714" s="554"/>
      <c r="W714" s="107" t="s">
        <v>1009</v>
      </c>
      <c r="X714" s="103" t="s">
        <v>27</v>
      </c>
      <c r="Y714" s="108">
        <v>51</v>
      </c>
      <c r="Z714" s="109"/>
      <c r="AA714" s="554">
        <f>IF(W714&lt;&gt;"",VLOOKUP(W714,'DON GIA'!$A$1:$D$346,4,0),"")</f>
        <v>282038</v>
      </c>
      <c r="AB714" s="554">
        <f t="shared" si="273"/>
        <v>14383938</v>
      </c>
      <c r="AC714" s="71"/>
      <c r="AD714" s="71"/>
      <c r="AE714" s="71"/>
      <c r="AF714" s="71"/>
      <c r="AG714" s="71"/>
      <c r="AH714" s="103"/>
      <c r="AI714" s="71"/>
      <c r="AJ714" s="103"/>
      <c r="AK714" s="103"/>
      <c r="AL714" s="554" t="str">
        <f>IF(AI714&lt;&gt;"",VLOOKUP(AI714,'DON GIA'!$M$1:$P$9,4,0),"")</f>
        <v/>
      </c>
      <c r="AM714" s="554" t="str">
        <f t="shared" si="274"/>
        <v/>
      </c>
      <c r="AN714" s="71"/>
      <c r="AO714" s="103"/>
      <c r="AP714" s="602" t="str">
        <f t="shared" si="276"/>
        <v/>
      </c>
      <c r="AQ714" s="107"/>
      <c r="AR714" s="107"/>
      <c r="AS714" s="593"/>
    </row>
    <row r="715" spans="1:45" ht="37.5" outlineLevel="2">
      <c r="A715" s="72">
        <f t="shared" si="275"/>
        <v>47</v>
      </c>
      <c r="B715" s="552" t="str">
        <f>IF(C715&lt;&gt;"",COUNTA($C$9:C715),"")</f>
        <v/>
      </c>
      <c r="C715" s="552"/>
      <c r="D715" s="71"/>
      <c r="E715" s="103"/>
      <c r="F715" s="103"/>
      <c r="G715" s="103"/>
      <c r="H715" s="103"/>
      <c r="I715" s="103"/>
      <c r="J715" s="103"/>
      <c r="K715" s="107"/>
      <c r="L715" s="105" t="s">
        <v>35</v>
      </c>
      <c r="M715" s="554" t="str">
        <f>IF(K715&lt;&gt;"",VLOOKUP(K715,'DON GIA'!$S$1:$U$19,3,0),"")</f>
        <v/>
      </c>
      <c r="N715" s="554" t="str">
        <f>IF(K715&lt;&gt;"",VLOOKUP(K715,'DON GIA'!$S$1:$V$19,4,0),"")</f>
        <v/>
      </c>
      <c r="O715" s="554" t="str">
        <f t="shared" si="270"/>
        <v/>
      </c>
      <c r="P715" s="554" t="str">
        <f t="shared" si="271"/>
        <v/>
      </c>
      <c r="Q715" s="71" t="s">
        <v>35</v>
      </c>
      <c r="R715" s="103"/>
      <c r="S715" s="103"/>
      <c r="T715" s="554" t="str">
        <f>IF(Q715&lt;&gt;"",VLOOKUP(Q715,'DON GIA'!$H$1:$K$103,4,0),"")</f>
        <v/>
      </c>
      <c r="U715" s="554" t="str">
        <f t="shared" si="272"/>
        <v/>
      </c>
      <c r="V715" s="554"/>
      <c r="W715" s="107" t="s">
        <v>1214</v>
      </c>
      <c r="X715" s="103" t="s">
        <v>27</v>
      </c>
      <c r="Y715" s="108">
        <v>0.42</v>
      </c>
      <c r="Z715" s="109"/>
      <c r="AA715" s="554">
        <f>IF(W715&lt;&gt;"",VLOOKUP(W715,'DON GIA'!$A$1:$D$346,4,0),"")</f>
        <v>292949</v>
      </c>
      <c r="AB715" s="554">
        <f t="shared" si="273"/>
        <v>123038.58</v>
      </c>
      <c r="AC715" s="71"/>
      <c r="AD715" s="71"/>
      <c r="AE715" s="71"/>
      <c r="AF715" s="71"/>
      <c r="AG715" s="71"/>
      <c r="AH715" s="103"/>
      <c r="AI715" s="71"/>
      <c r="AJ715" s="103"/>
      <c r="AK715" s="103"/>
      <c r="AL715" s="554" t="str">
        <f>IF(AI715&lt;&gt;"",VLOOKUP(AI715,'DON GIA'!$M$1:$P$9,4,0),"")</f>
        <v/>
      </c>
      <c r="AM715" s="554" t="str">
        <f t="shared" si="274"/>
        <v/>
      </c>
      <c r="AN715" s="71"/>
      <c r="AO715" s="103"/>
      <c r="AP715" s="602" t="str">
        <f t="shared" si="276"/>
        <v/>
      </c>
      <c r="AQ715" s="107"/>
      <c r="AR715" s="107"/>
      <c r="AS715" s="593"/>
    </row>
    <row r="716" spans="1:45" ht="56.25" outlineLevel="2">
      <c r="A716" s="72">
        <f t="shared" si="275"/>
        <v>47</v>
      </c>
      <c r="B716" s="552" t="str">
        <f>IF(C716&lt;&gt;"",COUNTA($C$9:C716),"")</f>
        <v/>
      </c>
      <c r="C716" s="552"/>
      <c r="D716" s="71"/>
      <c r="E716" s="103"/>
      <c r="F716" s="103"/>
      <c r="G716" s="103"/>
      <c r="H716" s="103"/>
      <c r="I716" s="103"/>
      <c r="J716" s="103"/>
      <c r="K716" s="107"/>
      <c r="L716" s="105" t="s">
        <v>35</v>
      </c>
      <c r="M716" s="554" t="str">
        <f>IF(K716&lt;&gt;"",VLOOKUP(K716,'DON GIA'!$S$1:$U$19,3,0),"")</f>
        <v/>
      </c>
      <c r="N716" s="554" t="str">
        <f>IF(K716&lt;&gt;"",VLOOKUP(K716,'DON GIA'!$S$1:$V$19,4,0),"")</f>
        <v/>
      </c>
      <c r="O716" s="554" t="str">
        <f t="shared" si="270"/>
        <v/>
      </c>
      <c r="P716" s="554" t="str">
        <f t="shared" si="271"/>
        <v/>
      </c>
      <c r="Q716" s="71" t="s">
        <v>35</v>
      </c>
      <c r="R716" s="103"/>
      <c r="S716" s="103"/>
      <c r="T716" s="554" t="str">
        <f>IF(Q716&lt;&gt;"",VLOOKUP(Q716,'DON GIA'!$H$1:$K$103,4,0),"")</f>
        <v/>
      </c>
      <c r="U716" s="554" t="str">
        <f t="shared" si="272"/>
        <v/>
      </c>
      <c r="V716" s="554"/>
      <c r="W716" s="107" t="s">
        <v>1216</v>
      </c>
      <c r="X716" s="103" t="s">
        <v>27</v>
      </c>
      <c r="Y716" s="108">
        <v>71.94</v>
      </c>
      <c r="Z716" s="109"/>
      <c r="AA716" s="554">
        <f>IF(W716&lt;&gt;"",VLOOKUP(W716,'DON GIA'!$A$1:$D$346,4,0),"")</f>
        <v>402806</v>
      </c>
      <c r="AB716" s="554">
        <f t="shared" si="273"/>
        <v>28977863.640000001</v>
      </c>
      <c r="AC716" s="71"/>
      <c r="AD716" s="71"/>
      <c r="AE716" s="71"/>
      <c r="AF716" s="71"/>
      <c r="AG716" s="71"/>
      <c r="AH716" s="103"/>
      <c r="AI716" s="71"/>
      <c r="AJ716" s="103"/>
      <c r="AK716" s="103"/>
      <c r="AL716" s="554" t="str">
        <f>IF(AI716&lt;&gt;"",VLOOKUP(AI716,'DON GIA'!$M$1:$P$9,4,0),"")</f>
        <v/>
      </c>
      <c r="AM716" s="554" t="str">
        <f t="shared" si="274"/>
        <v/>
      </c>
      <c r="AN716" s="71"/>
      <c r="AO716" s="103"/>
      <c r="AP716" s="602" t="str">
        <f t="shared" si="276"/>
        <v/>
      </c>
      <c r="AQ716" s="107"/>
      <c r="AR716" s="107"/>
      <c r="AS716" s="593"/>
    </row>
    <row r="717" spans="1:45" outlineLevel="2">
      <c r="A717" s="72">
        <f t="shared" si="275"/>
        <v>47</v>
      </c>
      <c r="B717" s="552" t="str">
        <f>IF(C717&lt;&gt;"",COUNTA($C$9:C717),"")</f>
        <v/>
      </c>
      <c r="C717" s="552"/>
      <c r="D717" s="71"/>
      <c r="E717" s="103"/>
      <c r="F717" s="103"/>
      <c r="G717" s="103"/>
      <c r="H717" s="103"/>
      <c r="I717" s="103"/>
      <c r="J717" s="103"/>
      <c r="K717" s="107"/>
      <c r="L717" s="105" t="s">
        <v>35</v>
      </c>
      <c r="M717" s="554" t="str">
        <f>IF(K717&lt;&gt;"",VLOOKUP(K717,'DON GIA'!$S$1:$U$19,3,0),"")</f>
        <v/>
      </c>
      <c r="N717" s="554" t="str">
        <f>IF(K717&lt;&gt;"",VLOOKUP(K717,'DON GIA'!$S$1:$V$19,4,0),"")</f>
        <v/>
      </c>
      <c r="O717" s="554" t="str">
        <f t="shared" si="270"/>
        <v/>
      </c>
      <c r="P717" s="554" t="str">
        <f t="shared" si="271"/>
        <v/>
      </c>
      <c r="Q717" s="71" t="s">
        <v>35</v>
      </c>
      <c r="R717" s="103"/>
      <c r="S717" s="103"/>
      <c r="T717" s="554" t="str">
        <f>IF(Q717&lt;&gt;"",VLOOKUP(Q717,'DON GIA'!$H$1:$K$103,4,0),"")</f>
        <v/>
      </c>
      <c r="U717" s="554" t="str">
        <f t="shared" si="272"/>
        <v/>
      </c>
      <c r="V717" s="554"/>
      <c r="W717" s="107" t="s">
        <v>1217</v>
      </c>
      <c r="X717" s="103" t="s">
        <v>38</v>
      </c>
      <c r="Y717" s="108">
        <v>0.48</v>
      </c>
      <c r="Z717" s="109"/>
      <c r="AA717" s="554">
        <f>IF(W717&lt;&gt;"",VLOOKUP(W717,'DON GIA'!$A$1:$D$346,4,0),"")</f>
        <v>5994000</v>
      </c>
      <c r="AB717" s="554">
        <f t="shared" si="273"/>
        <v>2877120</v>
      </c>
      <c r="AC717" s="71"/>
      <c r="AD717" s="71"/>
      <c r="AE717" s="71"/>
      <c r="AF717" s="71"/>
      <c r="AG717" s="71"/>
      <c r="AH717" s="103"/>
      <c r="AI717" s="71"/>
      <c r="AJ717" s="103"/>
      <c r="AK717" s="103"/>
      <c r="AL717" s="554" t="str">
        <f>IF(AI717&lt;&gt;"",VLOOKUP(AI717,'DON GIA'!$M$1:$P$9,4,0),"")</f>
        <v/>
      </c>
      <c r="AM717" s="554" t="str">
        <f t="shared" si="274"/>
        <v/>
      </c>
      <c r="AN717" s="71"/>
      <c r="AO717" s="103"/>
      <c r="AP717" s="602" t="str">
        <f t="shared" si="276"/>
        <v/>
      </c>
      <c r="AQ717" s="107"/>
      <c r="AR717" s="107"/>
      <c r="AS717" s="593"/>
    </row>
    <row r="718" spans="1:45" outlineLevel="2">
      <c r="A718" s="72">
        <f t="shared" si="275"/>
        <v>47</v>
      </c>
      <c r="B718" s="552" t="str">
        <f>IF(C718&lt;&gt;"",COUNTA($C$9:C718),"")</f>
        <v/>
      </c>
      <c r="C718" s="552"/>
      <c r="D718" s="71"/>
      <c r="E718" s="103"/>
      <c r="F718" s="103"/>
      <c r="G718" s="103"/>
      <c r="H718" s="103"/>
      <c r="I718" s="103"/>
      <c r="J718" s="103"/>
      <c r="K718" s="107"/>
      <c r="L718" s="105" t="s">
        <v>35</v>
      </c>
      <c r="M718" s="554" t="str">
        <f>IF(K718&lt;&gt;"",VLOOKUP(K718,'DON GIA'!$S$1:$U$19,3,0),"")</f>
        <v/>
      </c>
      <c r="N718" s="554" t="str">
        <f>IF(K718&lt;&gt;"",VLOOKUP(K718,'DON GIA'!$S$1:$V$19,4,0),"")</f>
        <v/>
      </c>
      <c r="O718" s="554" t="str">
        <f t="shared" si="270"/>
        <v/>
      </c>
      <c r="P718" s="554" t="str">
        <f t="shared" si="271"/>
        <v/>
      </c>
      <c r="Q718" s="71" t="s">
        <v>35</v>
      </c>
      <c r="R718" s="103"/>
      <c r="S718" s="103"/>
      <c r="T718" s="554" t="str">
        <f>IF(Q718&lt;&gt;"",VLOOKUP(Q718,'DON GIA'!$H$1:$K$103,4,0),"")</f>
        <v/>
      </c>
      <c r="U718" s="554" t="str">
        <f t="shared" si="272"/>
        <v/>
      </c>
      <c r="V718" s="554"/>
      <c r="W718" s="107" t="s">
        <v>1005</v>
      </c>
      <c r="X718" s="103" t="s">
        <v>27</v>
      </c>
      <c r="Y718" s="108">
        <v>56.32</v>
      </c>
      <c r="Z718" s="109"/>
      <c r="AA718" s="554">
        <f>IF(W718&lt;&gt;"",VLOOKUP(W718,'DON GIA'!$A$1:$D$346,4,0),"")</f>
        <v>5559129</v>
      </c>
      <c r="AB718" s="554">
        <f t="shared" si="273"/>
        <v>313090145.28000003</v>
      </c>
      <c r="AC718" s="71"/>
      <c r="AD718" s="71" t="s">
        <v>29</v>
      </c>
      <c r="AE718" s="71" t="s">
        <v>30</v>
      </c>
      <c r="AF718" s="71" t="s">
        <v>31</v>
      </c>
      <c r="AG718" s="71" t="s">
        <v>32</v>
      </c>
      <c r="AH718" s="103"/>
      <c r="AI718" s="71"/>
      <c r="AJ718" s="103"/>
      <c r="AK718" s="103"/>
      <c r="AL718" s="554" t="str">
        <f>IF(AI718&lt;&gt;"",VLOOKUP(AI718,'DON GIA'!$M$1:$P$9,4,0),"")</f>
        <v/>
      </c>
      <c r="AM718" s="554" t="str">
        <f t="shared" si="274"/>
        <v/>
      </c>
      <c r="AN718" s="71"/>
      <c r="AO718" s="103"/>
      <c r="AP718" s="602" t="str">
        <f t="shared" si="276"/>
        <v/>
      </c>
      <c r="AQ718" s="107"/>
      <c r="AR718" s="107"/>
      <c r="AS718" s="593"/>
    </row>
    <row r="719" spans="1:45" ht="37.5" outlineLevel="2">
      <c r="A719" s="72">
        <f t="shared" si="275"/>
        <v>47</v>
      </c>
      <c r="B719" s="552" t="str">
        <f>IF(C719&lt;&gt;"",COUNTA($C$9:C719),"")</f>
        <v/>
      </c>
      <c r="C719" s="552"/>
      <c r="D719" s="71"/>
      <c r="E719" s="103"/>
      <c r="F719" s="103"/>
      <c r="G719" s="103"/>
      <c r="H719" s="103"/>
      <c r="I719" s="103"/>
      <c r="J719" s="103"/>
      <c r="K719" s="107"/>
      <c r="L719" s="105" t="s">
        <v>35</v>
      </c>
      <c r="M719" s="554" t="str">
        <f>IF(K719&lt;&gt;"",VLOOKUP(K719,'DON GIA'!$S$1:$U$19,3,0),"")</f>
        <v/>
      </c>
      <c r="N719" s="554" t="str">
        <f>IF(K719&lt;&gt;"",VLOOKUP(K719,'DON GIA'!$S$1:$V$19,4,0),"")</f>
        <v/>
      </c>
      <c r="O719" s="554" t="str">
        <f t="shared" si="270"/>
        <v/>
      </c>
      <c r="P719" s="554" t="str">
        <f t="shared" si="271"/>
        <v/>
      </c>
      <c r="Q719" s="71" t="s">
        <v>35</v>
      </c>
      <c r="R719" s="103"/>
      <c r="S719" s="103"/>
      <c r="T719" s="554" t="str">
        <f>IF(Q719&lt;&gt;"",VLOOKUP(Q719,'DON GIA'!$H$1:$K$103,4,0),"")</f>
        <v/>
      </c>
      <c r="U719" s="554" t="str">
        <f t="shared" si="272"/>
        <v/>
      </c>
      <c r="V719" s="554"/>
      <c r="W719" s="107" t="s">
        <v>1215</v>
      </c>
      <c r="X719" s="103" t="s">
        <v>27</v>
      </c>
      <c r="Y719" s="108">
        <v>4.4000000000000004</v>
      </c>
      <c r="Z719" s="109"/>
      <c r="AA719" s="554">
        <f>IF(W719&lt;&gt;"",VLOOKUP(W719,'DON GIA'!$A$1:$D$346,4,0),"")</f>
        <v>2613835</v>
      </c>
      <c r="AB719" s="554">
        <f t="shared" si="273"/>
        <v>11500874</v>
      </c>
      <c r="AC719" s="71"/>
      <c r="AD719" s="71" t="s">
        <v>29</v>
      </c>
      <c r="AE719" s="71" t="s">
        <v>30</v>
      </c>
      <c r="AF719" s="71" t="s">
        <v>31</v>
      </c>
      <c r="AG719" s="71" t="s">
        <v>32</v>
      </c>
      <c r="AH719" s="103"/>
      <c r="AI719" s="71"/>
      <c r="AJ719" s="103"/>
      <c r="AK719" s="103"/>
      <c r="AL719" s="554" t="str">
        <f>IF(AI719&lt;&gt;"",VLOOKUP(AI719,'DON GIA'!$M$1:$P$9,4,0),"")</f>
        <v/>
      </c>
      <c r="AM719" s="554" t="str">
        <f t="shared" si="274"/>
        <v/>
      </c>
      <c r="AN719" s="71"/>
      <c r="AO719" s="103"/>
      <c r="AP719" s="602" t="str">
        <f t="shared" si="276"/>
        <v/>
      </c>
      <c r="AQ719" s="107"/>
      <c r="AR719" s="107"/>
      <c r="AS719" s="593"/>
    </row>
    <row r="720" spans="1:45" outlineLevel="2">
      <c r="A720" s="72">
        <f t="shared" si="275"/>
        <v>47</v>
      </c>
      <c r="B720" s="552" t="str">
        <f>IF(C720&lt;&gt;"",COUNTA($C$9:C720),"")</f>
        <v/>
      </c>
      <c r="C720" s="552"/>
      <c r="D720" s="71"/>
      <c r="E720" s="103"/>
      <c r="F720" s="103"/>
      <c r="G720" s="103"/>
      <c r="H720" s="103"/>
      <c r="I720" s="103"/>
      <c r="J720" s="103"/>
      <c r="K720" s="107"/>
      <c r="L720" s="105" t="s">
        <v>35</v>
      </c>
      <c r="M720" s="554" t="str">
        <f>IF(K720&lt;&gt;"",VLOOKUP(K720,'DON GIA'!$S$1:$U$19,3,0),"")</f>
        <v/>
      </c>
      <c r="N720" s="554" t="str">
        <f>IF(K720&lt;&gt;"",VLOOKUP(K720,'DON GIA'!$S$1:$V$19,4,0),"")</f>
        <v/>
      </c>
      <c r="O720" s="554" t="str">
        <f t="shared" si="270"/>
        <v/>
      </c>
      <c r="P720" s="554" t="str">
        <f t="shared" si="271"/>
        <v/>
      </c>
      <c r="Q720" s="71" t="s">
        <v>35</v>
      </c>
      <c r="R720" s="103"/>
      <c r="S720" s="103"/>
      <c r="T720" s="554" t="str">
        <f>IF(Q720&lt;&gt;"",VLOOKUP(Q720,'DON GIA'!$H$1:$K$103,4,0),"")</f>
        <v/>
      </c>
      <c r="U720" s="554" t="str">
        <f t="shared" si="272"/>
        <v/>
      </c>
      <c r="V720" s="554"/>
      <c r="W720" s="107" t="s">
        <v>1210</v>
      </c>
      <c r="X720" s="103" t="s">
        <v>27</v>
      </c>
      <c r="Y720" s="108">
        <v>56.32</v>
      </c>
      <c r="Z720" s="109"/>
      <c r="AA720" s="554">
        <f>IF(W720&lt;&gt;"",VLOOKUP(W720,'DON GIA'!$A$1:$D$346,4,0),"")</f>
        <v>161275</v>
      </c>
      <c r="AB720" s="554">
        <f t="shared" si="273"/>
        <v>9083008</v>
      </c>
      <c r="AC720" s="71"/>
      <c r="AD720" s="71"/>
      <c r="AE720" s="71"/>
      <c r="AF720" s="71"/>
      <c r="AG720" s="71"/>
      <c r="AH720" s="103"/>
      <c r="AI720" s="71"/>
      <c r="AJ720" s="103"/>
      <c r="AK720" s="103"/>
      <c r="AL720" s="554" t="str">
        <f>IF(AI720&lt;&gt;"",VLOOKUP(AI720,'DON GIA'!$M$1:$P$9,4,0),"")</f>
        <v/>
      </c>
      <c r="AM720" s="554" t="str">
        <f t="shared" si="274"/>
        <v/>
      </c>
      <c r="AN720" s="71"/>
      <c r="AO720" s="103"/>
      <c r="AP720" s="602" t="str">
        <f t="shared" si="276"/>
        <v/>
      </c>
      <c r="AQ720" s="107"/>
      <c r="AR720" s="107"/>
      <c r="AS720" s="593"/>
    </row>
    <row r="721" spans="1:45" ht="37.5" outlineLevel="2">
      <c r="A721" s="72">
        <f t="shared" si="275"/>
        <v>47</v>
      </c>
      <c r="B721" s="552" t="str">
        <f>IF(C721&lt;&gt;"",COUNTA($C$9:C721),"")</f>
        <v/>
      </c>
      <c r="C721" s="552"/>
      <c r="D721" s="71"/>
      <c r="E721" s="103"/>
      <c r="F721" s="103"/>
      <c r="G721" s="103"/>
      <c r="H721" s="103"/>
      <c r="I721" s="103"/>
      <c r="J721" s="103"/>
      <c r="K721" s="107"/>
      <c r="L721" s="105" t="s">
        <v>35</v>
      </c>
      <c r="M721" s="554" t="str">
        <f>IF(K721&lt;&gt;"",VLOOKUP(K721,'DON GIA'!$S$1:$U$19,3,0),"")</f>
        <v/>
      </c>
      <c r="N721" s="554" t="str">
        <f>IF(K721&lt;&gt;"",VLOOKUP(K721,'DON GIA'!$S$1:$V$19,4,0),"")</f>
        <v/>
      </c>
      <c r="O721" s="554" t="str">
        <f t="shared" si="270"/>
        <v/>
      </c>
      <c r="P721" s="554" t="str">
        <f t="shared" si="271"/>
        <v/>
      </c>
      <c r="Q721" s="71" t="s">
        <v>35</v>
      </c>
      <c r="R721" s="103"/>
      <c r="S721" s="103"/>
      <c r="T721" s="554" t="str">
        <f>IF(Q721&lt;&gt;"",VLOOKUP(Q721,'DON GIA'!$H$1:$K$103,4,0),"")</f>
        <v/>
      </c>
      <c r="U721" s="554" t="str">
        <f t="shared" si="272"/>
        <v/>
      </c>
      <c r="V721" s="554"/>
      <c r="W721" s="107" t="s">
        <v>1213</v>
      </c>
      <c r="X721" s="103" t="s">
        <v>38</v>
      </c>
      <c r="Y721" s="108">
        <v>0.40600000000000003</v>
      </c>
      <c r="Z721" s="109"/>
      <c r="AA721" s="554">
        <f>IF(W721&lt;&gt;"",VLOOKUP(W721,'DON GIA'!$A$1:$D$346,4,0),"")</f>
        <v>2704619</v>
      </c>
      <c r="AB721" s="554">
        <f t="shared" si="273"/>
        <v>1098075.314</v>
      </c>
      <c r="AC721" s="71"/>
      <c r="AD721" s="71"/>
      <c r="AE721" s="71"/>
      <c r="AF721" s="71"/>
      <c r="AG721" s="71"/>
      <c r="AH721" s="103"/>
      <c r="AI721" s="71"/>
      <c r="AJ721" s="103"/>
      <c r="AK721" s="103"/>
      <c r="AL721" s="554" t="str">
        <f>IF(AI721&lt;&gt;"",VLOOKUP(AI721,'DON GIA'!$M$1:$P$9,4,0),"")</f>
        <v/>
      </c>
      <c r="AM721" s="554" t="str">
        <f t="shared" si="274"/>
        <v/>
      </c>
      <c r="AN721" s="71"/>
      <c r="AO721" s="103"/>
      <c r="AP721" s="602" t="str">
        <f t="shared" si="276"/>
        <v/>
      </c>
      <c r="AQ721" s="107"/>
      <c r="AR721" s="107"/>
      <c r="AS721" s="593"/>
    </row>
    <row r="722" spans="1:45" outlineLevel="2">
      <c r="A722" s="72">
        <f t="shared" si="275"/>
        <v>47</v>
      </c>
      <c r="B722" s="552" t="str">
        <f>IF(C722&lt;&gt;"",COUNTA($C$9:C722),"")</f>
        <v/>
      </c>
      <c r="C722" s="552"/>
      <c r="D722" s="71"/>
      <c r="E722" s="103"/>
      <c r="F722" s="103"/>
      <c r="G722" s="103"/>
      <c r="H722" s="103"/>
      <c r="I722" s="103"/>
      <c r="J722" s="103"/>
      <c r="K722" s="107"/>
      <c r="L722" s="105" t="s">
        <v>35</v>
      </c>
      <c r="M722" s="554" t="str">
        <f>IF(K722&lt;&gt;"",VLOOKUP(K722,'DON GIA'!$S$1:$U$19,3,0),"")</f>
        <v/>
      </c>
      <c r="N722" s="554" t="str">
        <f>IF(K722&lt;&gt;"",VLOOKUP(K722,'DON GIA'!$S$1:$V$19,4,0),"")</f>
        <v/>
      </c>
      <c r="O722" s="554" t="str">
        <f t="shared" si="270"/>
        <v/>
      </c>
      <c r="P722" s="554" t="str">
        <f t="shared" si="271"/>
        <v/>
      </c>
      <c r="Q722" s="71" t="s">
        <v>35</v>
      </c>
      <c r="R722" s="103"/>
      <c r="S722" s="103"/>
      <c r="T722" s="554" t="str">
        <f>IF(Q722&lt;&gt;"",VLOOKUP(Q722,'DON GIA'!$H$1:$K$103,4,0),"")</f>
        <v/>
      </c>
      <c r="U722" s="554" t="str">
        <f t="shared" si="272"/>
        <v/>
      </c>
      <c r="V722" s="554"/>
      <c r="W722" s="107" t="s">
        <v>1023</v>
      </c>
      <c r="X722" s="103" t="s">
        <v>38</v>
      </c>
      <c r="Y722" s="108">
        <v>0.12</v>
      </c>
      <c r="Z722" s="109"/>
      <c r="AA722" s="554">
        <f>IF(W722&lt;&gt;"",VLOOKUP(W722,'DON GIA'!$A$1:$D$346,4,0),"")</f>
        <v>2523428</v>
      </c>
      <c r="AB722" s="554">
        <f t="shared" si="273"/>
        <v>302811.36</v>
      </c>
      <c r="AC722" s="71"/>
      <c r="AD722" s="71"/>
      <c r="AE722" s="71"/>
      <c r="AF722" s="71"/>
      <c r="AG722" s="71"/>
      <c r="AH722" s="103"/>
      <c r="AI722" s="71"/>
      <c r="AJ722" s="103"/>
      <c r="AK722" s="103"/>
      <c r="AL722" s="554" t="str">
        <f>IF(AI722&lt;&gt;"",VLOOKUP(AI722,'DON GIA'!$M$1:$P$9,4,0),"")</f>
        <v/>
      </c>
      <c r="AM722" s="554" t="str">
        <f t="shared" si="274"/>
        <v/>
      </c>
      <c r="AN722" s="71"/>
      <c r="AO722" s="103"/>
      <c r="AP722" s="602" t="str">
        <f t="shared" si="276"/>
        <v/>
      </c>
      <c r="AQ722" s="107"/>
      <c r="AR722" s="107"/>
      <c r="AS722" s="593"/>
    </row>
    <row r="723" spans="1:45" outlineLevel="2">
      <c r="A723" s="72">
        <f t="shared" si="275"/>
        <v>47</v>
      </c>
      <c r="B723" s="552" t="str">
        <f>IF(C723&lt;&gt;"",COUNTA($C$9:C723),"")</f>
        <v/>
      </c>
      <c r="C723" s="552"/>
      <c r="D723" s="71"/>
      <c r="E723" s="103"/>
      <c r="F723" s="103"/>
      <c r="G723" s="103"/>
      <c r="H723" s="103"/>
      <c r="I723" s="103"/>
      <c r="J723" s="103"/>
      <c r="K723" s="107"/>
      <c r="L723" s="105" t="s">
        <v>35</v>
      </c>
      <c r="M723" s="554" t="str">
        <f>IF(K723&lt;&gt;"",VLOOKUP(K723,'DON GIA'!$S$1:$U$19,3,0),"")</f>
        <v/>
      </c>
      <c r="N723" s="554" t="str">
        <f>IF(K723&lt;&gt;"",VLOOKUP(K723,'DON GIA'!$S$1:$V$19,4,0),"")</f>
        <v/>
      </c>
      <c r="O723" s="554" t="str">
        <f t="shared" si="270"/>
        <v/>
      </c>
      <c r="P723" s="554" t="str">
        <f t="shared" si="271"/>
        <v/>
      </c>
      <c r="Q723" s="71" t="s">
        <v>35</v>
      </c>
      <c r="R723" s="103"/>
      <c r="S723" s="103"/>
      <c r="T723" s="554" t="str">
        <f>IF(Q723&lt;&gt;"",VLOOKUP(Q723,'DON GIA'!$H$1:$K$103,4,0),"")</f>
        <v/>
      </c>
      <c r="U723" s="554" t="str">
        <f t="shared" si="272"/>
        <v/>
      </c>
      <c r="V723" s="554"/>
      <c r="W723" s="107" t="s">
        <v>1212</v>
      </c>
      <c r="X723" s="103" t="s">
        <v>27</v>
      </c>
      <c r="Y723" s="108">
        <v>1.26</v>
      </c>
      <c r="Z723" s="109"/>
      <c r="AA723" s="554">
        <f>IF(W723&lt;&gt;"",VLOOKUP(W723,'DON GIA'!$A$1:$D$346,4,0),"")</f>
        <v>292949</v>
      </c>
      <c r="AB723" s="554">
        <f t="shared" si="273"/>
        <v>369115.74</v>
      </c>
      <c r="AC723" s="71"/>
      <c r="AD723" s="71"/>
      <c r="AE723" s="71"/>
      <c r="AF723" s="71"/>
      <c r="AG723" s="71"/>
      <c r="AH723" s="103"/>
      <c r="AI723" s="71"/>
      <c r="AJ723" s="103"/>
      <c r="AK723" s="103"/>
      <c r="AL723" s="554" t="str">
        <f>IF(AI723&lt;&gt;"",VLOOKUP(AI723,'DON GIA'!$M$1:$P$9,4,0),"")</f>
        <v/>
      </c>
      <c r="AM723" s="554" t="str">
        <f t="shared" si="274"/>
        <v/>
      </c>
      <c r="AN723" s="71"/>
      <c r="AO723" s="103"/>
      <c r="AP723" s="602" t="str">
        <f t="shared" si="276"/>
        <v/>
      </c>
      <c r="AQ723" s="107"/>
      <c r="AR723" s="107"/>
      <c r="AS723" s="593"/>
    </row>
    <row r="724" spans="1:45" outlineLevel="2">
      <c r="A724" s="72">
        <f t="shared" si="275"/>
        <v>47</v>
      </c>
      <c r="B724" s="552" t="str">
        <f>IF(C724&lt;&gt;"",COUNTA($C$9:C724),"")</f>
        <v/>
      </c>
      <c r="C724" s="552"/>
      <c r="D724" s="71"/>
      <c r="E724" s="103"/>
      <c r="F724" s="103"/>
      <c r="G724" s="103"/>
      <c r="H724" s="103"/>
      <c r="I724" s="103"/>
      <c r="J724" s="103"/>
      <c r="K724" s="107"/>
      <c r="L724" s="105" t="s">
        <v>35</v>
      </c>
      <c r="M724" s="554" t="str">
        <f>IF(K724&lt;&gt;"",VLOOKUP(K724,'DON GIA'!$S$1:$U$19,3,0),"")</f>
        <v/>
      </c>
      <c r="N724" s="554" t="str">
        <f>IF(K724&lt;&gt;"",VLOOKUP(K724,'DON GIA'!$S$1:$V$19,4,0),"")</f>
        <v/>
      </c>
      <c r="O724" s="554" t="str">
        <f t="shared" si="270"/>
        <v/>
      </c>
      <c r="P724" s="554" t="str">
        <f t="shared" si="271"/>
        <v/>
      </c>
      <c r="Q724" s="71" t="s">
        <v>35</v>
      </c>
      <c r="R724" s="103"/>
      <c r="S724" s="103"/>
      <c r="T724" s="554" t="str">
        <f>IF(Q724&lt;&gt;"",VLOOKUP(Q724,'DON GIA'!$H$1:$K$103,4,0),"")</f>
        <v/>
      </c>
      <c r="U724" s="554" t="str">
        <f t="shared" si="272"/>
        <v/>
      </c>
      <c r="V724" s="554"/>
      <c r="W724" s="107" t="s">
        <v>1083</v>
      </c>
      <c r="X724" s="103" t="s">
        <v>27</v>
      </c>
      <c r="Y724" s="108">
        <v>2.88</v>
      </c>
      <c r="Z724" s="109"/>
      <c r="AA724" s="554">
        <f>IF(W724&lt;&gt;"",VLOOKUP(W724,'DON GIA'!$A$1:$D$346,4,0),"")</f>
        <v>282038</v>
      </c>
      <c r="AB724" s="554">
        <f t="shared" si="273"/>
        <v>812269.44</v>
      </c>
      <c r="AC724" s="71"/>
      <c r="AD724" s="71"/>
      <c r="AE724" s="71"/>
      <c r="AF724" s="71"/>
      <c r="AG724" s="71"/>
      <c r="AH724" s="103"/>
      <c r="AI724" s="71"/>
      <c r="AJ724" s="103"/>
      <c r="AK724" s="103"/>
      <c r="AL724" s="554" t="str">
        <f>IF(AI724&lt;&gt;"",VLOOKUP(AI724,'DON GIA'!$M$1:$P$9,4,0),"")</f>
        <v/>
      </c>
      <c r="AM724" s="554" t="str">
        <f t="shared" si="274"/>
        <v/>
      </c>
      <c r="AN724" s="71"/>
      <c r="AO724" s="103"/>
      <c r="AP724" s="602" t="str">
        <f t="shared" si="276"/>
        <v/>
      </c>
      <c r="AQ724" s="107"/>
      <c r="AR724" s="107"/>
      <c r="AS724" s="593"/>
    </row>
    <row r="725" spans="1:45" outlineLevel="2">
      <c r="A725" s="72">
        <f t="shared" si="275"/>
        <v>47</v>
      </c>
      <c r="B725" s="552" t="str">
        <f>IF(C725&lt;&gt;"",COUNTA($C$9:C725),"")</f>
        <v/>
      </c>
      <c r="C725" s="552"/>
      <c r="D725" s="71"/>
      <c r="E725" s="103"/>
      <c r="F725" s="103"/>
      <c r="G725" s="103"/>
      <c r="H725" s="103"/>
      <c r="I725" s="103"/>
      <c r="J725" s="103"/>
      <c r="K725" s="107"/>
      <c r="L725" s="105" t="s">
        <v>35</v>
      </c>
      <c r="M725" s="554" t="str">
        <f>IF(K725&lt;&gt;"",VLOOKUP(K725,'DON GIA'!$S$1:$U$19,3,0),"")</f>
        <v/>
      </c>
      <c r="N725" s="554" t="str">
        <f>IF(K725&lt;&gt;"",VLOOKUP(K725,'DON GIA'!$S$1:$V$19,4,0),"")</f>
        <v/>
      </c>
      <c r="O725" s="554" t="str">
        <f t="shared" si="270"/>
        <v/>
      </c>
      <c r="P725" s="554" t="str">
        <f t="shared" si="271"/>
        <v/>
      </c>
      <c r="Q725" s="71" t="s">
        <v>35</v>
      </c>
      <c r="R725" s="103"/>
      <c r="S725" s="103"/>
      <c r="T725" s="554" t="str">
        <f>IF(Q725&lt;&gt;"",VLOOKUP(Q725,'DON GIA'!$H$1:$K$103,4,0),"")</f>
        <v/>
      </c>
      <c r="U725" s="554" t="str">
        <f t="shared" si="272"/>
        <v/>
      </c>
      <c r="V725" s="554"/>
      <c r="W725" s="107" t="s">
        <v>1009</v>
      </c>
      <c r="X725" s="103" t="s">
        <v>27</v>
      </c>
      <c r="Y725" s="108">
        <v>56.1</v>
      </c>
      <c r="Z725" s="109"/>
      <c r="AA725" s="554">
        <f>IF(W725&lt;&gt;"",VLOOKUP(W725,'DON GIA'!$A$1:$D$346,4,0),"")</f>
        <v>282038</v>
      </c>
      <c r="AB725" s="554">
        <f t="shared" si="273"/>
        <v>15822331.800000001</v>
      </c>
      <c r="AC725" s="71"/>
      <c r="AD725" s="71"/>
      <c r="AE725" s="71"/>
      <c r="AF725" s="71"/>
      <c r="AG725" s="71"/>
      <c r="AH725" s="103"/>
      <c r="AI725" s="71"/>
      <c r="AJ725" s="103"/>
      <c r="AK725" s="103"/>
      <c r="AL725" s="554" t="str">
        <f>IF(AI725&lt;&gt;"",VLOOKUP(AI725,'DON GIA'!$M$1:$P$9,4,0),"")</f>
        <v/>
      </c>
      <c r="AM725" s="554" t="str">
        <f t="shared" si="274"/>
        <v/>
      </c>
      <c r="AN725" s="71"/>
      <c r="AO725" s="103"/>
      <c r="AP725" s="602" t="str">
        <f t="shared" si="276"/>
        <v/>
      </c>
      <c r="AQ725" s="107"/>
      <c r="AR725" s="107"/>
      <c r="AS725" s="593"/>
    </row>
    <row r="726" spans="1:45" ht="37.5" outlineLevel="2">
      <c r="A726" s="72">
        <f t="shared" si="275"/>
        <v>47</v>
      </c>
      <c r="B726" s="552" t="str">
        <f>IF(C726&lt;&gt;"",COUNTA($C$9:C726),"")</f>
        <v/>
      </c>
      <c r="C726" s="552"/>
      <c r="D726" s="71"/>
      <c r="E726" s="103"/>
      <c r="F726" s="103"/>
      <c r="G726" s="103"/>
      <c r="H726" s="103"/>
      <c r="I726" s="103"/>
      <c r="J726" s="103"/>
      <c r="K726" s="107"/>
      <c r="L726" s="105" t="s">
        <v>35</v>
      </c>
      <c r="M726" s="554" t="str">
        <f>IF(K726&lt;&gt;"",VLOOKUP(K726,'DON GIA'!$S$1:$U$19,3,0),"")</f>
        <v/>
      </c>
      <c r="N726" s="554" t="str">
        <f>IF(K726&lt;&gt;"",VLOOKUP(K726,'DON GIA'!$S$1:$V$19,4,0),"")</f>
        <v/>
      </c>
      <c r="O726" s="554" t="str">
        <f t="shared" si="270"/>
        <v/>
      </c>
      <c r="P726" s="554" t="str">
        <f t="shared" si="271"/>
        <v/>
      </c>
      <c r="Q726" s="71" t="s">
        <v>35</v>
      </c>
      <c r="R726" s="103"/>
      <c r="S726" s="103"/>
      <c r="T726" s="554" t="str">
        <f>IF(Q726&lt;&gt;"",VLOOKUP(Q726,'DON GIA'!$H$1:$K$103,4,0),"")</f>
        <v/>
      </c>
      <c r="U726" s="554" t="str">
        <f t="shared" si="272"/>
        <v/>
      </c>
      <c r="V726" s="554"/>
      <c r="W726" s="107" t="s">
        <v>1214</v>
      </c>
      <c r="X726" s="103" t="s">
        <v>27</v>
      </c>
      <c r="Y726" s="108">
        <v>0.42</v>
      </c>
      <c r="Z726" s="109"/>
      <c r="AA726" s="554">
        <f>IF(W726&lt;&gt;"",VLOOKUP(W726,'DON GIA'!$A$1:$D$346,4,0),"")</f>
        <v>292949</v>
      </c>
      <c r="AB726" s="554">
        <f t="shared" si="273"/>
        <v>123038.58</v>
      </c>
      <c r="AC726" s="71"/>
      <c r="AD726" s="71"/>
      <c r="AE726" s="71"/>
      <c r="AF726" s="71"/>
      <c r="AG726" s="71"/>
      <c r="AH726" s="103"/>
      <c r="AI726" s="71"/>
      <c r="AJ726" s="103"/>
      <c r="AK726" s="103"/>
      <c r="AL726" s="554" t="str">
        <f>IF(AI726&lt;&gt;"",VLOOKUP(AI726,'DON GIA'!$M$1:$P$9,4,0),"")</f>
        <v/>
      </c>
      <c r="AM726" s="554" t="str">
        <f t="shared" si="274"/>
        <v/>
      </c>
      <c r="AN726" s="71"/>
      <c r="AO726" s="103"/>
      <c r="AP726" s="602" t="str">
        <f t="shared" si="276"/>
        <v/>
      </c>
      <c r="AQ726" s="107"/>
      <c r="AR726" s="107"/>
      <c r="AS726" s="593"/>
    </row>
    <row r="727" spans="1:45" outlineLevel="2">
      <c r="A727" s="72">
        <f t="shared" si="275"/>
        <v>47</v>
      </c>
      <c r="B727" s="552" t="str">
        <f>IF(C727&lt;&gt;"",COUNTA($C$9:C727),"")</f>
        <v/>
      </c>
      <c r="C727" s="552"/>
      <c r="D727" s="71"/>
      <c r="E727" s="103"/>
      <c r="F727" s="103"/>
      <c r="G727" s="103"/>
      <c r="H727" s="103"/>
      <c r="I727" s="103"/>
      <c r="J727" s="103"/>
      <c r="K727" s="107"/>
      <c r="L727" s="105" t="s">
        <v>35</v>
      </c>
      <c r="M727" s="554" t="str">
        <f>IF(K727&lt;&gt;"",VLOOKUP(K727,'DON GIA'!$S$1:$U$19,3,0),"")</f>
        <v/>
      </c>
      <c r="N727" s="554" t="str">
        <f>IF(K727&lt;&gt;"",VLOOKUP(K727,'DON GIA'!$S$1:$V$19,4,0),"")</f>
        <v/>
      </c>
      <c r="O727" s="554" t="str">
        <f t="shared" si="270"/>
        <v/>
      </c>
      <c r="P727" s="554" t="str">
        <f t="shared" si="271"/>
        <v/>
      </c>
      <c r="Q727" s="71" t="s">
        <v>35</v>
      </c>
      <c r="R727" s="103"/>
      <c r="S727" s="103"/>
      <c r="T727" s="554" t="str">
        <f>IF(Q727&lt;&gt;"",VLOOKUP(Q727,'DON GIA'!$H$1:$K$103,4,0),"")</f>
        <v/>
      </c>
      <c r="U727" s="554" t="str">
        <f t="shared" si="272"/>
        <v/>
      </c>
      <c r="V727" s="554"/>
      <c r="W727" s="107" t="s">
        <v>1063</v>
      </c>
      <c r="X727" s="103" t="s">
        <v>27</v>
      </c>
      <c r="Y727" s="108">
        <v>184.3</v>
      </c>
      <c r="Z727" s="109"/>
      <c r="AA727" s="554">
        <f>IF(W727&lt;&gt;"",VLOOKUP(W727,'DON GIA'!$A$1:$D$346,4,0),"")</f>
        <v>3941166</v>
      </c>
      <c r="AB727" s="554">
        <f t="shared" si="273"/>
        <v>726356893.80000007</v>
      </c>
      <c r="AC727" s="71"/>
      <c r="AD727" s="71" t="s">
        <v>29</v>
      </c>
      <c r="AE727" s="71" t="s">
        <v>30</v>
      </c>
      <c r="AF727" s="71" t="s">
        <v>31</v>
      </c>
      <c r="AG727" s="71" t="s">
        <v>32</v>
      </c>
      <c r="AH727" s="103"/>
      <c r="AI727" s="71"/>
      <c r="AJ727" s="103"/>
      <c r="AK727" s="103"/>
      <c r="AL727" s="554" t="str">
        <f>IF(AI727&lt;&gt;"",VLOOKUP(AI727,'DON GIA'!$M$1:$P$9,4,0),"")</f>
        <v/>
      </c>
      <c r="AM727" s="554" t="str">
        <f t="shared" si="274"/>
        <v/>
      </c>
      <c r="AN727" s="71"/>
      <c r="AO727" s="103"/>
      <c r="AP727" s="602" t="str">
        <f t="shared" si="276"/>
        <v/>
      </c>
      <c r="AQ727" s="107"/>
      <c r="AR727" s="107"/>
      <c r="AS727" s="593"/>
    </row>
    <row r="728" spans="1:45" ht="37.5" outlineLevel="2">
      <c r="A728" s="72">
        <f t="shared" si="275"/>
        <v>47</v>
      </c>
      <c r="B728" s="552" t="str">
        <f>IF(C728&lt;&gt;"",COUNTA($C$9:C728),"")</f>
        <v/>
      </c>
      <c r="C728" s="552"/>
      <c r="D728" s="71"/>
      <c r="E728" s="103"/>
      <c r="F728" s="103"/>
      <c r="G728" s="103"/>
      <c r="H728" s="103"/>
      <c r="I728" s="103"/>
      <c r="J728" s="103"/>
      <c r="K728" s="107"/>
      <c r="L728" s="105" t="s">
        <v>35</v>
      </c>
      <c r="M728" s="554" t="str">
        <f>IF(K728&lt;&gt;"",VLOOKUP(K728,'DON GIA'!$S$1:$U$19,3,0),"")</f>
        <v/>
      </c>
      <c r="N728" s="554" t="str">
        <f>IF(K728&lt;&gt;"",VLOOKUP(K728,'DON GIA'!$S$1:$V$19,4,0),"")</f>
        <v/>
      </c>
      <c r="O728" s="554" t="str">
        <f t="shared" si="270"/>
        <v/>
      </c>
      <c r="P728" s="554" t="str">
        <f t="shared" si="271"/>
        <v/>
      </c>
      <c r="Q728" s="71" t="s">
        <v>35</v>
      </c>
      <c r="R728" s="103"/>
      <c r="S728" s="103"/>
      <c r="T728" s="554" t="str">
        <f>IF(Q728&lt;&gt;"",VLOOKUP(Q728,'DON GIA'!$H$1:$K$103,4,0),"")</f>
        <v/>
      </c>
      <c r="U728" s="554" t="str">
        <f t="shared" si="272"/>
        <v/>
      </c>
      <c r="V728" s="554"/>
      <c r="W728" s="107" t="s">
        <v>1080</v>
      </c>
      <c r="X728" s="103" t="s">
        <v>27</v>
      </c>
      <c r="Y728" s="108">
        <v>3.64</v>
      </c>
      <c r="Z728" s="109"/>
      <c r="AA728" s="554">
        <f>IF(W728&lt;&gt;"",VLOOKUP(W728,'DON GIA'!$A$1:$D$346,4,0),"")</f>
        <v>10375629</v>
      </c>
      <c r="AB728" s="554">
        <f t="shared" si="273"/>
        <v>37767289.560000002</v>
      </c>
      <c r="AC728" s="71"/>
      <c r="AD728" s="71" t="s">
        <v>29</v>
      </c>
      <c r="AE728" s="71" t="s">
        <v>30</v>
      </c>
      <c r="AF728" s="71" t="s">
        <v>31</v>
      </c>
      <c r="AG728" s="71" t="s">
        <v>32</v>
      </c>
      <c r="AH728" s="103"/>
      <c r="AI728" s="71"/>
      <c r="AJ728" s="103"/>
      <c r="AK728" s="103"/>
      <c r="AL728" s="554" t="str">
        <f>IF(AI728&lt;&gt;"",VLOOKUP(AI728,'DON GIA'!$M$1:$P$9,4,0),"")</f>
        <v/>
      </c>
      <c r="AM728" s="554" t="str">
        <f t="shared" si="274"/>
        <v/>
      </c>
      <c r="AN728" s="71"/>
      <c r="AO728" s="103"/>
      <c r="AP728" s="602" t="str">
        <f t="shared" si="276"/>
        <v/>
      </c>
      <c r="AQ728" s="107"/>
      <c r="AR728" s="107"/>
      <c r="AS728" s="593"/>
    </row>
    <row r="729" spans="1:45" ht="37.5" outlineLevel="2">
      <c r="A729" s="72">
        <f t="shared" si="275"/>
        <v>47</v>
      </c>
      <c r="B729" s="552" t="str">
        <f>IF(C729&lt;&gt;"",COUNTA($C$9:C729),"")</f>
        <v/>
      </c>
      <c r="C729" s="552"/>
      <c r="D729" s="71"/>
      <c r="E729" s="103"/>
      <c r="F729" s="103"/>
      <c r="G729" s="103"/>
      <c r="H729" s="103"/>
      <c r="I729" s="103"/>
      <c r="J729" s="103"/>
      <c r="K729" s="107"/>
      <c r="L729" s="105" t="s">
        <v>35</v>
      </c>
      <c r="M729" s="554" t="str">
        <f>IF(K729&lt;&gt;"",VLOOKUP(K729,'DON GIA'!$S$1:$U$19,3,0),"")</f>
        <v/>
      </c>
      <c r="N729" s="554" t="str">
        <f>IF(K729&lt;&gt;"",VLOOKUP(K729,'DON GIA'!$S$1:$V$19,4,0),"")</f>
        <v/>
      </c>
      <c r="O729" s="554" t="str">
        <f t="shared" si="270"/>
        <v/>
      </c>
      <c r="P729" s="554" t="str">
        <f t="shared" si="271"/>
        <v/>
      </c>
      <c r="Q729" s="71" t="s">
        <v>35</v>
      </c>
      <c r="R729" s="103"/>
      <c r="S729" s="103"/>
      <c r="T729" s="554" t="str">
        <f>IF(Q729&lt;&gt;"",VLOOKUP(Q729,'DON GIA'!$H$1:$K$103,4,0),"")</f>
        <v/>
      </c>
      <c r="U729" s="554" t="str">
        <f t="shared" si="272"/>
        <v/>
      </c>
      <c r="V729" s="554"/>
      <c r="W729" s="107" t="s">
        <v>1215</v>
      </c>
      <c r="X729" s="103" t="s">
        <v>27</v>
      </c>
      <c r="Y729" s="108">
        <v>3.64</v>
      </c>
      <c r="Z729" s="109"/>
      <c r="AA729" s="554">
        <f>IF(W729&lt;&gt;"",VLOOKUP(W729,'DON GIA'!$A$1:$D$346,4,0),"")</f>
        <v>2613835</v>
      </c>
      <c r="AB729" s="554">
        <f t="shared" si="273"/>
        <v>9514359.4000000004</v>
      </c>
      <c r="AC729" s="71"/>
      <c r="AD729" s="71" t="s">
        <v>29</v>
      </c>
      <c r="AE729" s="71" t="s">
        <v>30</v>
      </c>
      <c r="AF729" s="71" t="s">
        <v>31</v>
      </c>
      <c r="AG729" s="71" t="s">
        <v>32</v>
      </c>
      <c r="AH729" s="103"/>
      <c r="AI729" s="71"/>
      <c r="AJ729" s="103"/>
      <c r="AK729" s="103"/>
      <c r="AL729" s="554" t="str">
        <f>IF(AI729&lt;&gt;"",VLOOKUP(AI729,'DON GIA'!$M$1:$P$9,4,0),"")</f>
        <v/>
      </c>
      <c r="AM729" s="554" t="str">
        <f t="shared" si="274"/>
        <v/>
      </c>
      <c r="AN729" s="71"/>
      <c r="AO729" s="103"/>
      <c r="AP729" s="602" t="str">
        <f t="shared" si="276"/>
        <v/>
      </c>
      <c r="AQ729" s="107"/>
      <c r="AR729" s="107"/>
      <c r="AS729" s="593"/>
    </row>
    <row r="730" spans="1:45" ht="37.5" outlineLevel="2">
      <c r="A730" s="72">
        <f t="shared" si="275"/>
        <v>47</v>
      </c>
      <c r="B730" s="552" t="str">
        <f>IF(C730&lt;&gt;"",COUNTA($C$9:C730),"")</f>
        <v/>
      </c>
      <c r="C730" s="552"/>
      <c r="D730" s="71"/>
      <c r="E730" s="103"/>
      <c r="F730" s="103"/>
      <c r="G730" s="103"/>
      <c r="H730" s="103"/>
      <c r="I730" s="103"/>
      <c r="J730" s="103"/>
      <c r="K730" s="107"/>
      <c r="L730" s="105" t="s">
        <v>35</v>
      </c>
      <c r="M730" s="554" t="str">
        <f>IF(K730&lt;&gt;"",VLOOKUP(K730,'DON GIA'!$S$1:$U$19,3,0),"")</f>
        <v/>
      </c>
      <c r="N730" s="554" t="str">
        <f>IF(K730&lt;&gt;"",VLOOKUP(K730,'DON GIA'!$S$1:$V$19,4,0),"")</f>
        <v/>
      </c>
      <c r="O730" s="554" t="str">
        <f t="shared" si="270"/>
        <v/>
      </c>
      <c r="P730" s="554" t="str">
        <f t="shared" si="271"/>
        <v/>
      </c>
      <c r="Q730" s="71" t="s">
        <v>35</v>
      </c>
      <c r="R730" s="103"/>
      <c r="S730" s="103"/>
      <c r="T730" s="554" t="str">
        <f>IF(Q730&lt;&gt;"",VLOOKUP(Q730,'DON GIA'!$H$1:$K$103,4,0),"")</f>
        <v/>
      </c>
      <c r="U730" s="554" t="str">
        <f t="shared" si="272"/>
        <v/>
      </c>
      <c r="V730" s="554"/>
      <c r="W730" s="107" t="s">
        <v>1215</v>
      </c>
      <c r="X730" s="103" t="s">
        <v>27</v>
      </c>
      <c r="Y730" s="108">
        <v>3.64</v>
      </c>
      <c r="Z730" s="109"/>
      <c r="AA730" s="554">
        <f>IF(W730&lt;&gt;"",VLOOKUP(W730,'DON GIA'!$A$1:$D$346,4,0),"")</f>
        <v>2613835</v>
      </c>
      <c r="AB730" s="554">
        <f t="shared" si="273"/>
        <v>9514359.4000000004</v>
      </c>
      <c r="AC730" s="71"/>
      <c r="AD730" s="71" t="s">
        <v>29</v>
      </c>
      <c r="AE730" s="71" t="s">
        <v>30</v>
      </c>
      <c r="AF730" s="71" t="s">
        <v>31</v>
      </c>
      <c r="AG730" s="71" t="s">
        <v>32</v>
      </c>
      <c r="AH730" s="103"/>
      <c r="AI730" s="71"/>
      <c r="AJ730" s="103"/>
      <c r="AK730" s="103"/>
      <c r="AL730" s="554" t="str">
        <f>IF(AI730&lt;&gt;"",VLOOKUP(AI730,'DON GIA'!$M$1:$P$9,4,0),"")</f>
        <v/>
      </c>
      <c r="AM730" s="554" t="str">
        <f t="shared" si="274"/>
        <v/>
      </c>
      <c r="AN730" s="71"/>
      <c r="AO730" s="103"/>
      <c r="AP730" s="602" t="str">
        <f t="shared" si="276"/>
        <v/>
      </c>
      <c r="AQ730" s="107"/>
      <c r="AR730" s="107"/>
      <c r="AS730" s="593"/>
    </row>
    <row r="731" spans="1:45" ht="37.5" outlineLevel="2">
      <c r="A731" s="72">
        <f t="shared" si="275"/>
        <v>47</v>
      </c>
      <c r="B731" s="552" t="str">
        <f>IF(C731&lt;&gt;"",COUNTA($C$9:C731),"")</f>
        <v/>
      </c>
      <c r="C731" s="552"/>
      <c r="D731" s="71"/>
      <c r="E731" s="103"/>
      <c r="F731" s="103"/>
      <c r="G731" s="103"/>
      <c r="H731" s="103"/>
      <c r="I731" s="103"/>
      <c r="J731" s="103"/>
      <c r="K731" s="107"/>
      <c r="L731" s="105" t="s">
        <v>35</v>
      </c>
      <c r="M731" s="554" t="str">
        <f>IF(K731&lt;&gt;"",VLOOKUP(K731,'DON GIA'!$S$1:$U$19,3,0),"")</f>
        <v/>
      </c>
      <c r="N731" s="554" t="str">
        <f>IF(K731&lt;&gt;"",VLOOKUP(K731,'DON GIA'!$S$1:$V$19,4,0),"")</f>
        <v/>
      </c>
      <c r="O731" s="554" t="str">
        <f t="shared" si="270"/>
        <v/>
      </c>
      <c r="P731" s="554" t="str">
        <f t="shared" si="271"/>
        <v/>
      </c>
      <c r="Q731" s="71" t="s">
        <v>35</v>
      </c>
      <c r="R731" s="103"/>
      <c r="S731" s="103"/>
      <c r="T731" s="554" t="str">
        <f>IF(Q731&lt;&gt;"",VLOOKUP(Q731,'DON GIA'!$H$1:$K$103,4,0),"")</f>
        <v/>
      </c>
      <c r="U731" s="554" t="str">
        <f t="shared" si="272"/>
        <v/>
      </c>
      <c r="V731" s="554"/>
      <c r="W731" s="107" t="s">
        <v>1215</v>
      </c>
      <c r="X731" s="103" t="s">
        <v>27</v>
      </c>
      <c r="Y731" s="108">
        <v>3.64</v>
      </c>
      <c r="Z731" s="109"/>
      <c r="AA731" s="554">
        <f>IF(W731&lt;&gt;"",VLOOKUP(W731,'DON GIA'!$A$1:$D$346,4,0),"")</f>
        <v>2613835</v>
      </c>
      <c r="AB731" s="554">
        <f t="shared" si="273"/>
        <v>9514359.4000000004</v>
      </c>
      <c r="AC731" s="71"/>
      <c r="AD731" s="71" t="s">
        <v>29</v>
      </c>
      <c r="AE731" s="71" t="s">
        <v>30</v>
      </c>
      <c r="AF731" s="71" t="s">
        <v>31</v>
      </c>
      <c r="AG731" s="71" t="s">
        <v>32</v>
      </c>
      <c r="AH731" s="103"/>
      <c r="AI731" s="71"/>
      <c r="AJ731" s="103"/>
      <c r="AK731" s="103"/>
      <c r="AL731" s="554" t="str">
        <f>IF(AI731&lt;&gt;"",VLOOKUP(AI731,'DON GIA'!$M$1:$P$9,4,0),"")</f>
        <v/>
      </c>
      <c r="AM731" s="554" t="str">
        <f t="shared" si="274"/>
        <v/>
      </c>
      <c r="AN731" s="71"/>
      <c r="AO731" s="103"/>
      <c r="AP731" s="602" t="str">
        <f t="shared" si="276"/>
        <v/>
      </c>
      <c r="AQ731" s="107"/>
      <c r="AR731" s="107"/>
      <c r="AS731" s="593"/>
    </row>
    <row r="732" spans="1:45" ht="37.5" outlineLevel="2">
      <c r="A732" s="72">
        <f t="shared" si="275"/>
        <v>47</v>
      </c>
      <c r="B732" s="552" t="str">
        <f>IF(C732&lt;&gt;"",COUNTA($C$9:C732),"")</f>
        <v/>
      </c>
      <c r="C732" s="552"/>
      <c r="D732" s="71"/>
      <c r="E732" s="103"/>
      <c r="F732" s="103"/>
      <c r="G732" s="103"/>
      <c r="H732" s="103"/>
      <c r="I732" s="103"/>
      <c r="J732" s="103"/>
      <c r="K732" s="107"/>
      <c r="L732" s="105" t="s">
        <v>35</v>
      </c>
      <c r="M732" s="554" t="str">
        <f>IF(K732&lt;&gt;"",VLOOKUP(K732,'DON GIA'!$S$1:$U$19,3,0),"")</f>
        <v/>
      </c>
      <c r="N732" s="554" t="str">
        <f>IF(K732&lt;&gt;"",VLOOKUP(K732,'DON GIA'!$S$1:$V$19,4,0),"")</f>
        <v/>
      </c>
      <c r="O732" s="554" t="str">
        <f t="shared" si="270"/>
        <v/>
      </c>
      <c r="P732" s="554" t="str">
        <f t="shared" si="271"/>
        <v/>
      </c>
      <c r="Q732" s="71" t="s">
        <v>35</v>
      </c>
      <c r="R732" s="103"/>
      <c r="S732" s="103"/>
      <c r="T732" s="554" t="str">
        <f>IF(Q732&lt;&gt;"",VLOOKUP(Q732,'DON GIA'!$H$1:$K$103,4,0),"")</f>
        <v/>
      </c>
      <c r="U732" s="554" t="str">
        <f t="shared" si="272"/>
        <v/>
      </c>
      <c r="V732" s="554"/>
      <c r="W732" s="107" t="s">
        <v>1215</v>
      </c>
      <c r="X732" s="103" t="s">
        <v>27</v>
      </c>
      <c r="Y732" s="108">
        <v>3.64</v>
      </c>
      <c r="Z732" s="109"/>
      <c r="AA732" s="554">
        <f>IF(W732&lt;&gt;"",VLOOKUP(W732,'DON GIA'!$A$1:$D$346,4,0),"")</f>
        <v>2613835</v>
      </c>
      <c r="AB732" s="554">
        <f t="shared" si="273"/>
        <v>9514359.4000000004</v>
      </c>
      <c r="AC732" s="71"/>
      <c r="AD732" s="71" t="s">
        <v>29</v>
      </c>
      <c r="AE732" s="71" t="s">
        <v>30</v>
      </c>
      <c r="AF732" s="71" t="s">
        <v>31</v>
      </c>
      <c r="AG732" s="71" t="s">
        <v>32</v>
      </c>
      <c r="AH732" s="103"/>
      <c r="AI732" s="71"/>
      <c r="AJ732" s="103"/>
      <c r="AK732" s="103"/>
      <c r="AL732" s="554" t="str">
        <f>IF(AI732&lt;&gt;"",VLOOKUP(AI732,'DON GIA'!$M$1:$P$9,4,0),"")</f>
        <v/>
      </c>
      <c r="AM732" s="554" t="str">
        <f t="shared" si="274"/>
        <v/>
      </c>
      <c r="AN732" s="71"/>
      <c r="AO732" s="103"/>
      <c r="AP732" s="602" t="str">
        <f t="shared" si="276"/>
        <v/>
      </c>
      <c r="AQ732" s="107"/>
      <c r="AR732" s="107"/>
      <c r="AS732" s="593"/>
    </row>
    <row r="733" spans="1:45" outlineLevel="2">
      <c r="A733" s="72">
        <f t="shared" si="275"/>
        <v>47</v>
      </c>
      <c r="B733" s="552" t="str">
        <f>IF(C733&lt;&gt;"",COUNTA($C$9:C733),"")</f>
        <v/>
      </c>
      <c r="C733" s="552"/>
      <c r="D733" s="71"/>
      <c r="E733" s="103"/>
      <c r="F733" s="103"/>
      <c r="G733" s="103"/>
      <c r="H733" s="103"/>
      <c r="I733" s="103"/>
      <c r="J733" s="103"/>
      <c r="K733" s="107"/>
      <c r="L733" s="105" t="s">
        <v>35</v>
      </c>
      <c r="M733" s="554" t="str">
        <f>IF(K733&lt;&gt;"",VLOOKUP(K733,'DON GIA'!$S$1:$U$19,3,0),"")</f>
        <v/>
      </c>
      <c r="N733" s="554" t="str">
        <f>IF(K733&lt;&gt;"",VLOOKUP(K733,'DON GIA'!$S$1:$V$19,4,0),"")</f>
        <v/>
      </c>
      <c r="O733" s="554" t="str">
        <f t="shared" si="270"/>
        <v/>
      </c>
      <c r="P733" s="554" t="str">
        <f t="shared" si="271"/>
        <v/>
      </c>
      <c r="Q733" s="71" t="s">
        <v>35</v>
      </c>
      <c r="R733" s="103"/>
      <c r="S733" s="103"/>
      <c r="T733" s="554" t="str">
        <f>IF(Q733&lt;&gt;"",VLOOKUP(Q733,'DON GIA'!$H$1:$K$103,4,0),"")</f>
        <v/>
      </c>
      <c r="U733" s="554" t="str">
        <f t="shared" si="272"/>
        <v/>
      </c>
      <c r="V733" s="554"/>
      <c r="W733" s="107" t="s">
        <v>1210</v>
      </c>
      <c r="X733" s="103" t="s">
        <v>27</v>
      </c>
      <c r="Y733" s="108">
        <v>184.3</v>
      </c>
      <c r="Z733" s="109"/>
      <c r="AA733" s="554">
        <f>IF(W733&lt;&gt;"",VLOOKUP(W733,'DON GIA'!$A$1:$D$346,4,0),"")</f>
        <v>161275</v>
      </c>
      <c r="AB733" s="554">
        <f t="shared" si="273"/>
        <v>29722982.5</v>
      </c>
      <c r="AC733" s="71"/>
      <c r="AD733" s="71"/>
      <c r="AE733" s="71"/>
      <c r="AF733" s="71"/>
      <c r="AG733" s="71"/>
      <c r="AH733" s="103"/>
      <c r="AI733" s="71"/>
      <c r="AJ733" s="103"/>
      <c r="AK733" s="103"/>
      <c r="AL733" s="554" t="str">
        <f>IF(AI733&lt;&gt;"",VLOOKUP(AI733,'DON GIA'!$M$1:$P$9,4,0),"")</f>
        <v/>
      </c>
      <c r="AM733" s="554" t="str">
        <f t="shared" si="274"/>
        <v/>
      </c>
      <c r="AN733" s="71"/>
      <c r="AO733" s="103"/>
      <c r="AP733" s="602" t="str">
        <f t="shared" si="276"/>
        <v/>
      </c>
      <c r="AQ733" s="107"/>
      <c r="AR733" s="107"/>
      <c r="AS733" s="593"/>
    </row>
    <row r="734" spans="1:45" outlineLevel="2">
      <c r="A734" s="72">
        <f t="shared" si="275"/>
        <v>47</v>
      </c>
      <c r="B734" s="552" t="str">
        <f>IF(C734&lt;&gt;"",COUNTA($C$9:C734),"")</f>
        <v/>
      </c>
      <c r="C734" s="552"/>
      <c r="D734" s="71"/>
      <c r="E734" s="103"/>
      <c r="F734" s="103"/>
      <c r="G734" s="103"/>
      <c r="H734" s="103"/>
      <c r="I734" s="103"/>
      <c r="J734" s="103"/>
      <c r="K734" s="107"/>
      <c r="L734" s="105" t="s">
        <v>35</v>
      </c>
      <c r="M734" s="554" t="str">
        <f>IF(K734&lt;&gt;"",VLOOKUP(K734,'DON GIA'!$S$1:$U$19,3,0),"")</f>
        <v/>
      </c>
      <c r="N734" s="554" t="str">
        <f>IF(K734&lt;&gt;"",VLOOKUP(K734,'DON GIA'!$S$1:$V$19,4,0),"")</f>
        <v/>
      </c>
      <c r="O734" s="554" t="str">
        <f t="shared" si="270"/>
        <v/>
      </c>
      <c r="P734" s="554" t="str">
        <f t="shared" si="271"/>
        <v/>
      </c>
      <c r="Q734" s="71" t="s">
        <v>35</v>
      </c>
      <c r="R734" s="103"/>
      <c r="S734" s="103"/>
      <c r="T734" s="554" t="str">
        <f>IF(Q734&lt;&gt;"",VLOOKUP(Q734,'DON GIA'!$H$1:$K$103,4,0),"")</f>
        <v/>
      </c>
      <c r="U734" s="554" t="str">
        <f t="shared" si="272"/>
        <v/>
      </c>
      <c r="V734" s="554"/>
      <c r="W734" s="107" t="s">
        <v>1218</v>
      </c>
      <c r="X734" s="103" t="s">
        <v>38</v>
      </c>
      <c r="Y734" s="108">
        <v>0.8</v>
      </c>
      <c r="Z734" s="109"/>
      <c r="AA734" s="554">
        <f>IF(W734&lt;&gt;"",VLOOKUP(W734,'DON GIA'!$A$1:$D$346,4,0),"")</f>
        <v>2523428</v>
      </c>
      <c r="AB734" s="554">
        <f t="shared" si="273"/>
        <v>2018742.4000000001</v>
      </c>
      <c r="AC734" s="71"/>
      <c r="AD734" s="71"/>
      <c r="AE734" s="71"/>
      <c r="AF734" s="71"/>
      <c r="AG734" s="71"/>
      <c r="AH734" s="103"/>
      <c r="AI734" s="71"/>
      <c r="AJ734" s="103"/>
      <c r="AK734" s="103"/>
      <c r="AL734" s="554" t="str">
        <f>IF(AI734&lt;&gt;"",VLOOKUP(AI734,'DON GIA'!$M$1:$P$9,4,0),"")</f>
        <v/>
      </c>
      <c r="AM734" s="554" t="str">
        <f t="shared" si="274"/>
        <v/>
      </c>
      <c r="AN734" s="71"/>
      <c r="AO734" s="103"/>
      <c r="AP734" s="602" t="str">
        <f t="shared" si="276"/>
        <v/>
      </c>
      <c r="AQ734" s="107"/>
      <c r="AR734" s="107"/>
      <c r="AS734" s="593"/>
    </row>
    <row r="735" spans="1:45" outlineLevel="2">
      <c r="A735" s="72">
        <f t="shared" si="275"/>
        <v>47</v>
      </c>
      <c r="B735" s="552" t="str">
        <f>IF(C735&lt;&gt;"",COUNTA($C$9:C735),"")</f>
        <v/>
      </c>
      <c r="C735" s="552"/>
      <c r="D735" s="71"/>
      <c r="E735" s="103"/>
      <c r="F735" s="103"/>
      <c r="G735" s="103"/>
      <c r="H735" s="103"/>
      <c r="I735" s="103"/>
      <c r="J735" s="103"/>
      <c r="K735" s="107"/>
      <c r="L735" s="105" t="s">
        <v>35</v>
      </c>
      <c r="M735" s="554" t="str">
        <f>IF(K735&lt;&gt;"",VLOOKUP(K735,'DON GIA'!$S$1:$U$19,3,0),"")</f>
        <v/>
      </c>
      <c r="N735" s="554" t="str">
        <f>IF(K735&lt;&gt;"",VLOOKUP(K735,'DON GIA'!$S$1:$V$19,4,0),"")</f>
        <v/>
      </c>
      <c r="O735" s="554" t="str">
        <f t="shared" si="270"/>
        <v/>
      </c>
      <c r="P735" s="554" t="str">
        <f t="shared" si="271"/>
        <v/>
      </c>
      <c r="Q735" s="71" t="s">
        <v>35</v>
      </c>
      <c r="R735" s="103"/>
      <c r="S735" s="103"/>
      <c r="T735" s="554" t="str">
        <f>IF(Q735&lt;&gt;"",VLOOKUP(Q735,'DON GIA'!$H$1:$K$103,4,0),"")</f>
        <v/>
      </c>
      <c r="U735" s="554" t="str">
        <f t="shared" si="272"/>
        <v/>
      </c>
      <c r="V735" s="554"/>
      <c r="W735" s="107" t="s">
        <v>1212</v>
      </c>
      <c r="X735" s="103" t="s">
        <v>27</v>
      </c>
      <c r="Y735" s="108">
        <v>3.2</v>
      </c>
      <c r="Z735" s="109"/>
      <c r="AA735" s="554">
        <f>IF(W735&lt;&gt;"",VLOOKUP(W735,'DON GIA'!$A$1:$D$346,4,0),"")</f>
        <v>292949</v>
      </c>
      <c r="AB735" s="554">
        <f t="shared" si="273"/>
        <v>937436.8</v>
      </c>
      <c r="AC735" s="71"/>
      <c r="AD735" s="71"/>
      <c r="AE735" s="71"/>
      <c r="AF735" s="71"/>
      <c r="AG735" s="71"/>
      <c r="AH735" s="103"/>
      <c r="AI735" s="71"/>
      <c r="AJ735" s="103"/>
      <c r="AK735" s="103"/>
      <c r="AL735" s="554" t="str">
        <f>IF(AI735&lt;&gt;"",VLOOKUP(AI735,'DON GIA'!$M$1:$P$9,4,0),"")</f>
        <v/>
      </c>
      <c r="AM735" s="554" t="str">
        <f t="shared" si="274"/>
        <v/>
      </c>
      <c r="AN735" s="71"/>
      <c r="AO735" s="103"/>
      <c r="AP735" s="602" t="str">
        <f t="shared" si="276"/>
        <v/>
      </c>
      <c r="AQ735" s="107"/>
      <c r="AR735" s="107"/>
      <c r="AS735" s="593"/>
    </row>
    <row r="736" spans="1:45" outlineLevel="2">
      <c r="A736" s="72">
        <f t="shared" si="275"/>
        <v>47</v>
      </c>
      <c r="B736" s="552" t="str">
        <f>IF(C736&lt;&gt;"",COUNTA($C$9:C736),"")</f>
        <v/>
      </c>
      <c r="C736" s="552"/>
      <c r="D736" s="71"/>
      <c r="E736" s="103"/>
      <c r="F736" s="103"/>
      <c r="G736" s="103"/>
      <c r="H736" s="103"/>
      <c r="I736" s="103"/>
      <c r="J736" s="103"/>
      <c r="K736" s="107"/>
      <c r="L736" s="105" t="s">
        <v>35</v>
      </c>
      <c r="M736" s="554" t="str">
        <f>IF(K736&lt;&gt;"",VLOOKUP(K736,'DON GIA'!$S$1:$U$19,3,0),"")</f>
        <v/>
      </c>
      <c r="N736" s="554" t="str">
        <f>IF(K736&lt;&gt;"",VLOOKUP(K736,'DON GIA'!$S$1:$V$19,4,0),"")</f>
        <v/>
      </c>
      <c r="O736" s="554" t="str">
        <f t="shared" si="270"/>
        <v/>
      </c>
      <c r="P736" s="554" t="str">
        <f t="shared" si="271"/>
        <v/>
      </c>
      <c r="Q736" s="71" t="s">
        <v>35</v>
      </c>
      <c r="R736" s="103"/>
      <c r="S736" s="103"/>
      <c r="T736" s="554" t="str">
        <f>IF(Q736&lt;&gt;"",VLOOKUP(Q736,'DON GIA'!$H$1:$K$103,4,0),"")</f>
        <v/>
      </c>
      <c r="U736" s="554" t="str">
        <f t="shared" si="272"/>
        <v/>
      </c>
      <c r="V736" s="554"/>
      <c r="W736" s="107" t="s">
        <v>1194</v>
      </c>
      <c r="X736" s="103" t="s">
        <v>27</v>
      </c>
      <c r="Y736" s="108">
        <v>6.2</v>
      </c>
      <c r="Z736" s="109"/>
      <c r="AA736" s="554">
        <f>IF(W736&lt;&gt;"",VLOOKUP(W736,'DON GIA'!$A$1:$D$346,4,0),"")</f>
        <v>292949</v>
      </c>
      <c r="AB736" s="554">
        <f t="shared" si="273"/>
        <v>1816283.8</v>
      </c>
      <c r="AC736" s="71"/>
      <c r="AD736" s="71"/>
      <c r="AE736" s="71"/>
      <c r="AF736" s="71"/>
      <c r="AG736" s="71"/>
      <c r="AH736" s="103"/>
      <c r="AI736" s="71"/>
      <c r="AJ736" s="103"/>
      <c r="AK736" s="103"/>
      <c r="AL736" s="554" t="str">
        <f>IF(AI736&lt;&gt;"",VLOOKUP(AI736,'DON GIA'!$M$1:$P$9,4,0),"")</f>
        <v/>
      </c>
      <c r="AM736" s="554" t="str">
        <f t="shared" si="274"/>
        <v/>
      </c>
      <c r="AN736" s="71"/>
      <c r="AO736" s="103"/>
      <c r="AP736" s="602" t="str">
        <f t="shared" si="276"/>
        <v/>
      </c>
      <c r="AQ736" s="107"/>
      <c r="AR736" s="107"/>
      <c r="AS736" s="593"/>
    </row>
    <row r="737" spans="1:45" ht="37.5" outlineLevel="2">
      <c r="A737" s="72">
        <f t="shared" ref="A737:A766" si="277">IF(B737&lt;&gt;"",B737,A736)</f>
        <v>47</v>
      </c>
      <c r="B737" s="552" t="str">
        <f>IF(C737&lt;&gt;"",COUNTA($C$9:C737),"")</f>
        <v/>
      </c>
      <c r="C737" s="552"/>
      <c r="D737" s="71"/>
      <c r="E737" s="103"/>
      <c r="F737" s="103"/>
      <c r="G737" s="103"/>
      <c r="H737" s="103"/>
      <c r="I737" s="103"/>
      <c r="J737" s="103"/>
      <c r="K737" s="107"/>
      <c r="L737" s="105" t="s">
        <v>35</v>
      </c>
      <c r="M737" s="554" t="str">
        <f>IF(K737&lt;&gt;"",VLOOKUP(K737,'DON GIA'!$S$1:$U$19,3,0),"")</f>
        <v/>
      </c>
      <c r="N737" s="554" t="str">
        <f>IF(K737&lt;&gt;"",VLOOKUP(K737,'DON GIA'!$S$1:$V$19,4,0),"")</f>
        <v/>
      </c>
      <c r="O737" s="554" t="str">
        <f t="shared" si="270"/>
        <v/>
      </c>
      <c r="P737" s="554" t="str">
        <f t="shared" si="271"/>
        <v/>
      </c>
      <c r="Q737" s="71" t="s">
        <v>35</v>
      </c>
      <c r="R737" s="103"/>
      <c r="S737" s="103"/>
      <c r="T737" s="554" t="str">
        <f>IF(Q737&lt;&gt;"",VLOOKUP(Q737,'DON GIA'!$H$1:$K$103,4,0),"")</f>
        <v/>
      </c>
      <c r="U737" s="554" t="str">
        <f t="shared" si="272"/>
        <v/>
      </c>
      <c r="V737" s="554"/>
      <c r="W737" s="107" t="s">
        <v>1219</v>
      </c>
      <c r="X737" s="103" t="s">
        <v>27</v>
      </c>
      <c r="Y737" s="108">
        <v>318.41000000000003</v>
      </c>
      <c r="Z737" s="109"/>
      <c r="AA737" s="554">
        <f>IF(W737&lt;&gt;"",VLOOKUP(W737,'DON GIA'!$A$1:$D$346,4,0),"")</f>
        <v>282038</v>
      </c>
      <c r="AB737" s="554">
        <f t="shared" si="273"/>
        <v>89803719.580000013</v>
      </c>
      <c r="AC737" s="71"/>
      <c r="AD737" s="71"/>
      <c r="AE737" s="71"/>
      <c r="AF737" s="71"/>
      <c r="AG737" s="71"/>
      <c r="AH737" s="103"/>
      <c r="AI737" s="71"/>
      <c r="AJ737" s="103"/>
      <c r="AK737" s="103"/>
      <c r="AL737" s="554" t="str">
        <f>IF(AI737&lt;&gt;"",VLOOKUP(AI737,'DON GIA'!$M$1:$P$9,4,0),"")</f>
        <v/>
      </c>
      <c r="AM737" s="554" t="str">
        <f t="shared" si="274"/>
        <v/>
      </c>
      <c r="AN737" s="71"/>
      <c r="AO737" s="103"/>
      <c r="AP737" s="602" t="str">
        <f t="shared" si="276"/>
        <v/>
      </c>
      <c r="AQ737" s="107"/>
      <c r="AR737" s="107"/>
      <c r="AS737" s="593"/>
    </row>
    <row r="738" spans="1:45" outlineLevel="2">
      <c r="A738" s="72">
        <f t="shared" si="277"/>
        <v>47</v>
      </c>
      <c r="B738" s="552" t="str">
        <f>IF(C738&lt;&gt;"",COUNTA($C$9:C738),"")</f>
        <v/>
      </c>
      <c r="C738" s="552"/>
      <c r="D738" s="71"/>
      <c r="E738" s="103"/>
      <c r="F738" s="103"/>
      <c r="G738" s="103"/>
      <c r="H738" s="103"/>
      <c r="I738" s="103"/>
      <c r="J738" s="103"/>
      <c r="K738" s="107"/>
      <c r="L738" s="105" t="s">
        <v>35</v>
      </c>
      <c r="M738" s="554" t="str">
        <f>IF(K738&lt;&gt;"",VLOOKUP(K738,'DON GIA'!$S$1:$U$19,3,0),"")</f>
        <v/>
      </c>
      <c r="N738" s="554" t="str">
        <f>IF(K738&lt;&gt;"",VLOOKUP(K738,'DON GIA'!$S$1:$V$19,4,0),"")</f>
        <v/>
      </c>
      <c r="O738" s="554" t="str">
        <f t="shared" si="270"/>
        <v/>
      </c>
      <c r="P738" s="554" t="str">
        <f t="shared" si="271"/>
        <v/>
      </c>
      <c r="Q738" s="71" t="s">
        <v>35</v>
      </c>
      <c r="R738" s="103"/>
      <c r="S738" s="103"/>
      <c r="T738" s="554" t="str">
        <f>IF(Q738&lt;&gt;"",VLOOKUP(Q738,'DON GIA'!$H$1:$K$103,4,0),"")</f>
        <v/>
      </c>
      <c r="U738" s="554" t="str">
        <f t="shared" si="272"/>
        <v/>
      </c>
      <c r="V738" s="554"/>
      <c r="W738" s="107" t="s">
        <v>1198</v>
      </c>
      <c r="X738" s="103" t="s">
        <v>27</v>
      </c>
      <c r="Y738" s="108">
        <v>3.36</v>
      </c>
      <c r="Z738" s="109"/>
      <c r="AA738" s="554">
        <f>IF(W738&lt;&gt;"",VLOOKUP(W738,'DON GIA'!$A$1:$D$346,4,0),"")</f>
        <v>303189</v>
      </c>
      <c r="AB738" s="554">
        <f t="shared" si="273"/>
        <v>1018715.0399999999</v>
      </c>
      <c r="AC738" s="71"/>
      <c r="AD738" s="71"/>
      <c r="AE738" s="71"/>
      <c r="AF738" s="71"/>
      <c r="AG738" s="71"/>
      <c r="AH738" s="103"/>
      <c r="AI738" s="71"/>
      <c r="AJ738" s="103"/>
      <c r="AK738" s="103"/>
      <c r="AL738" s="554" t="str">
        <f>IF(AI738&lt;&gt;"",VLOOKUP(AI738,'DON GIA'!$M$1:$P$9,4,0),"")</f>
        <v/>
      </c>
      <c r="AM738" s="554" t="str">
        <f t="shared" si="274"/>
        <v/>
      </c>
      <c r="AN738" s="71"/>
      <c r="AO738" s="103"/>
      <c r="AP738" s="602" t="str">
        <f t="shared" si="276"/>
        <v/>
      </c>
      <c r="AQ738" s="107"/>
      <c r="AR738" s="107"/>
      <c r="AS738" s="593"/>
    </row>
    <row r="739" spans="1:45" outlineLevel="2">
      <c r="A739" s="72">
        <f t="shared" si="277"/>
        <v>47</v>
      </c>
      <c r="B739" s="552" t="str">
        <f>IF(C739&lt;&gt;"",COUNTA($C$9:C739),"")</f>
        <v/>
      </c>
      <c r="C739" s="552"/>
      <c r="D739" s="71"/>
      <c r="E739" s="103"/>
      <c r="F739" s="103"/>
      <c r="G739" s="103"/>
      <c r="H739" s="103"/>
      <c r="I739" s="103"/>
      <c r="J739" s="103"/>
      <c r="K739" s="107"/>
      <c r="L739" s="105" t="s">
        <v>35</v>
      </c>
      <c r="M739" s="554" t="str">
        <f>IF(K739&lt;&gt;"",VLOOKUP(K739,'DON GIA'!$S$1:$U$19,3,0),"")</f>
        <v/>
      </c>
      <c r="N739" s="554" t="str">
        <f>IF(K739&lt;&gt;"",VLOOKUP(K739,'DON GIA'!$S$1:$V$19,4,0),"")</f>
        <v/>
      </c>
      <c r="O739" s="554" t="str">
        <f t="shared" si="270"/>
        <v/>
      </c>
      <c r="P739" s="554" t="str">
        <f t="shared" si="271"/>
        <v/>
      </c>
      <c r="Q739" s="71" t="s">
        <v>35</v>
      </c>
      <c r="R739" s="103"/>
      <c r="S739" s="103"/>
      <c r="T739" s="554" t="str">
        <f>IF(Q739&lt;&gt;"",VLOOKUP(Q739,'DON GIA'!$H$1:$K$103,4,0),"")</f>
        <v/>
      </c>
      <c r="U739" s="554" t="str">
        <f t="shared" si="272"/>
        <v/>
      </c>
      <c r="V739" s="554"/>
      <c r="W739" s="107" t="s">
        <v>1024</v>
      </c>
      <c r="X739" s="103" t="s">
        <v>27</v>
      </c>
      <c r="Y739" s="108">
        <v>9</v>
      </c>
      <c r="Z739" s="109"/>
      <c r="AA739" s="554">
        <f>IF(W739&lt;&gt;"",VLOOKUP(W739,'DON GIA'!$A$1:$D$346,4,0),"")</f>
        <v>138443</v>
      </c>
      <c r="AB739" s="554">
        <f t="shared" si="273"/>
        <v>1245987</v>
      </c>
      <c r="AC739" s="71"/>
      <c r="AD739" s="71"/>
      <c r="AE739" s="71"/>
      <c r="AF739" s="71"/>
      <c r="AG739" s="71"/>
      <c r="AH739" s="103"/>
      <c r="AI739" s="71"/>
      <c r="AJ739" s="103"/>
      <c r="AK739" s="103"/>
      <c r="AL739" s="554" t="str">
        <f>IF(AI739&lt;&gt;"",VLOOKUP(AI739,'DON GIA'!$M$1:$P$9,4,0),"")</f>
        <v/>
      </c>
      <c r="AM739" s="554" t="str">
        <f t="shared" si="274"/>
        <v/>
      </c>
      <c r="AN739" s="71"/>
      <c r="AO739" s="103"/>
      <c r="AP739" s="602" t="str">
        <f t="shared" si="276"/>
        <v/>
      </c>
      <c r="AQ739" s="107"/>
      <c r="AR739" s="107"/>
      <c r="AS739" s="593"/>
    </row>
    <row r="740" spans="1:45" outlineLevel="2">
      <c r="A740" s="72">
        <f t="shared" si="277"/>
        <v>47</v>
      </c>
      <c r="B740" s="552" t="str">
        <f>IF(C740&lt;&gt;"",COUNTA($C$9:C740),"")</f>
        <v/>
      </c>
      <c r="C740" s="552"/>
      <c r="D740" s="71"/>
      <c r="E740" s="103"/>
      <c r="F740" s="103"/>
      <c r="G740" s="103"/>
      <c r="H740" s="103"/>
      <c r="I740" s="103"/>
      <c r="J740" s="103"/>
      <c r="K740" s="107"/>
      <c r="L740" s="105" t="s">
        <v>35</v>
      </c>
      <c r="M740" s="554" t="str">
        <f>IF(K740&lt;&gt;"",VLOOKUP(K740,'DON GIA'!$S$1:$U$19,3,0),"")</f>
        <v/>
      </c>
      <c r="N740" s="554" t="str">
        <f>IF(K740&lt;&gt;"",VLOOKUP(K740,'DON GIA'!$S$1:$V$19,4,0),"")</f>
        <v/>
      </c>
      <c r="O740" s="554" t="str">
        <f t="shared" si="270"/>
        <v/>
      </c>
      <c r="P740" s="554" t="str">
        <f t="shared" si="271"/>
        <v/>
      </c>
      <c r="Q740" s="71" t="s">
        <v>35</v>
      </c>
      <c r="R740" s="103"/>
      <c r="S740" s="103"/>
      <c r="T740" s="554" t="str">
        <f>IF(Q740&lt;&gt;"",VLOOKUP(Q740,'DON GIA'!$H$1:$K$103,4,0),"")</f>
        <v/>
      </c>
      <c r="U740" s="554" t="str">
        <f t="shared" si="272"/>
        <v/>
      </c>
      <c r="V740" s="554"/>
      <c r="W740" s="107" t="s">
        <v>1217</v>
      </c>
      <c r="X740" s="103" t="s">
        <v>38</v>
      </c>
      <c r="Y740" s="108">
        <v>0.35199999999999998</v>
      </c>
      <c r="Z740" s="109"/>
      <c r="AA740" s="554">
        <f>IF(W740&lt;&gt;"",VLOOKUP(W740,'DON GIA'!$A$1:$D$346,4,0),"")</f>
        <v>5994000</v>
      </c>
      <c r="AB740" s="554">
        <f t="shared" si="273"/>
        <v>2109888</v>
      </c>
      <c r="AC740" s="71"/>
      <c r="AD740" s="71"/>
      <c r="AE740" s="71"/>
      <c r="AF740" s="71"/>
      <c r="AG740" s="71"/>
      <c r="AH740" s="103"/>
      <c r="AI740" s="71"/>
      <c r="AJ740" s="103"/>
      <c r="AK740" s="103"/>
      <c r="AL740" s="554" t="str">
        <f>IF(AI740&lt;&gt;"",VLOOKUP(AI740,'DON GIA'!$M$1:$P$9,4,0),"")</f>
        <v/>
      </c>
      <c r="AM740" s="554" t="str">
        <f t="shared" si="274"/>
        <v/>
      </c>
      <c r="AN740" s="71"/>
      <c r="AO740" s="103"/>
      <c r="AP740" s="602" t="str">
        <f t="shared" si="276"/>
        <v/>
      </c>
      <c r="AQ740" s="107"/>
      <c r="AR740" s="107"/>
      <c r="AS740" s="593"/>
    </row>
    <row r="741" spans="1:45" outlineLevel="2">
      <c r="A741" s="72">
        <f t="shared" si="277"/>
        <v>47</v>
      </c>
      <c r="B741" s="552" t="str">
        <f>IF(C741&lt;&gt;"",COUNTA($C$9:C741),"")</f>
        <v/>
      </c>
      <c r="C741" s="552"/>
      <c r="D741" s="71"/>
      <c r="E741" s="103"/>
      <c r="F741" s="103"/>
      <c r="G741" s="103"/>
      <c r="H741" s="103"/>
      <c r="I741" s="103"/>
      <c r="J741" s="103"/>
      <c r="K741" s="107"/>
      <c r="L741" s="105" t="s">
        <v>35</v>
      </c>
      <c r="M741" s="554" t="str">
        <f>IF(K741&lt;&gt;"",VLOOKUP(K741,'DON GIA'!$S$1:$U$19,3,0),"")</f>
        <v/>
      </c>
      <c r="N741" s="554" t="str">
        <f>IF(K741&lt;&gt;"",VLOOKUP(K741,'DON GIA'!$S$1:$V$19,4,0),"")</f>
        <v/>
      </c>
      <c r="O741" s="554" t="str">
        <f t="shared" si="270"/>
        <v/>
      </c>
      <c r="P741" s="554" t="str">
        <f t="shared" si="271"/>
        <v/>
      </c>
      <c r="Q741" s="71" t="s">
        <v>35</v>
      </c>
      <c r="R741" s="103"/>
      <c r="S741" s="103"/>
      <c r="T741" s="554" t="str">
        <f>IF(Q741&lt;&gt;"",VLOOKUP(Q741,'DON GIA'!$H$1:$K$103,4,0),"")</f>
        <v/>
      </c>
      <c r="U741" s="554" t="str">
        <f t="shared" si="272"/>
        <v/>
      </c>
      <c r="V741" s="554"/>
      <c r="W741" s="107" t="s">
        <v>1220</v>
      </c>
      <c r="X741" s="103" t="s">
        <v>38</v>
      </c>
      <c r="Y741" s="108">
        <v>0.88700000000000001</v>
      </c>
      <c r="Z741" s="109"/>
      <c r="AA741" s="554">
        <f>IF(W741&lt;&gt;"",VLOOKUP(W741,'DON GIA'!$A$1:$D$346,4,0),"")</f>
        <v>2036769</v>
      </c>
      <c r="AB741" s="554">
        <f t="shared" si="273"/>
        <v>1806614.1030000001</v>
      </c>
      <c r="AC741" s="71"/>
      <c r="AD741" s="71"/>
      <c r="AE741" s="71"/>
      <c r="AF741" s="71"/>
      <c r="AG741" s="71"/>
      <c r="AH741" s="103"/>
      <c r="AI741" s="71"/>
      <c r="AJ741" s="103"/>
      <c r="AK741" s="103"/>
      <c r="AL741" s="554" t="str">
        <f>IF(AI741&lt;&gt;"",VLOOKUP(AI741,'DON GIA'!$M$1:$P$9,4,0),"")</f>
        <v/>
      </c>
      <c r="AM741" s="554" t="str">
        <f t="shared" si="274"/>
        <v/>
      </c>
      <c r="AN741" s="71"/>
      <c r="AO741" s="103"/>
      <c r="AP741" s="602" t="str">
        <f t="shared" si="276"/>
        <v/>
      </c>
      <c r="AQ741" s="107"/>
      <c r="AR741" s="107"/>
      <c r="AS741" s="593"/>
    </row>
    <row r="742" spans="1:45" outlineLevel="2">
      <c r="A742" s="72">
        <f t="shared" si="277"/>
        <v>47</v>
      </c>
      <c r="B742" s="552" t="str">
        <f>IF(C742&lt;&gt;"",COUNTA($C$9:C742),"")</f>
        <v/>
      </c>
      <c r="C742" s="552"/>
      <c r="D742" s="71"/>
      <c r="E742" s="103"/>
      <c r="F742" s="103"/>
      <c r="G742" s="103"/>
      <c r="H742" s="103"/>
      <c r="I742" s="103"/>
      <c r="J742" s="103"/>
      <c r="K742" s="107"/>
      <c r="L742" s="105" t="s">
        <v>35</v>
      </c>
      <c r="M742" s="554" t="str">
        <f>IF(K742&lt;&gt;"",VLOOKUP(K742,'DON GIA'!$S$1:$U$19,3,0),"")</f>
        <v/>
      </c>
      <c r="N742" s="554" t="str">
        <f>IF(K742&lt;&gt;"",VLOOKUP(K742,'DON GIA'!$S$1:$V$19,4,0),"")</f>
        <v/>
      </c>
      <c r="O742" s="554" t="str">
        <f t="shared" si="270"/>
        <v/>
      </c>
      <c r="P742" s="554" t="str">
        <f t="shared" si="271"/>
        <v/>
      </c>
      <c r="Q742" s="71" t="s">
        <v>35</v>
      </c>
      <c r="R742" s="103"/>
      <c r="S742" s="103"/>
      <c r="T742" s="554" t="str">
        <f>IF(Q742&lt;&gt;"",VLOOKUP(Q742,'DON GIA'!$H$1:$K$103,4,0),"")</f>
        <v/>
      </c>
      <c r="U742" s="554" t="str">
        <f t="shared" si="272"/>
        <v/>
      </c>
      <c r="V742" s="554"/>
      <c r="W742" s="107" t="s">
        <v>1005</v>
      </c>
      <c r="X742" s="103" t="s">
        <v>27</v>
      </c>
      <c r="Y742" s="108">
        <v>28.8</v>
      </c>
      <c r="Z742" s="109"/>
      <c r="AA742" s="554">
        <f>IF(W742&lt;&gt;"",VLOOKUP(W742,'DON GIA'!$A$1:$D$346,4,0),"")</f>
        <v>5559129</v>
      </c>
      <c r="AB742" s="554">
        <f t="shared" si="273"/>
        <v>160102915.20000002</v>
      </c>
      <c r="AC742" s="71"/>
      <c r="AD742" s="71" t="s">
        <v>29</v>
      </c>
      <c r="AE742" s="71" t="s">
        <v>36</v>
      </c>
      <c r="AF742" s="71" t="s">
        <v>31</v>
      </c>
      <c r="AG742" s="71" t="s">
        <v>34</v>
      </c>
      <c r="AH742" s="103"/>
      <c r="AI742" s="71"/>
      <c r="AJ742" s="103"/>
      <c r="AK742" s="103"/>
      <c r="AL742" s="554" t="str">
        <f>IF(AI742&lt;&gt;"",VLOOKUP(AI742,'DON GIA'!$M$1:$P$9,4,0),"")</f>
        <v/>
      </c>
      <c r="AM742" s="554" t="str">
        <f t="shared" si="274"/>
        <v/>
      </c>
      <c r="AN742" s="71"/>
      <c r="AO742" s="103"/>
      <c r="AP742" s="602" t="str">
        <f t="shared" si="276"/>
        <v/>
      </c>
      <c r="AQ742" s="107"/>
      <c r="AR742" s="107"/>
      <c r="AS742" s="593"/>
    </row>
    <row r="743" spans="1:45" ht="37.5" outlineLevel="2">
      <c r="A743" s="72">
        <f t="shared" si="277"/>
        <v>47</v>
      </c>
      <c r="B743" s="552" t="str">
        <f>IF(C743&lt;&gt;"",COUNTA($C$9:C743),"")</f>
        <v/>
      </c>
      <c r="C743" s="552"/>
      <c r="D743" s="71"/>
      <c r="E743" s="103"/>
      <c r="F743" s="103"/>
      <c r="G743" s="103"/>
      <c r="H743" s="103"/>
      <c r="I743" s="103"/>
      <c r="J743" s="103"/>
      <c r="K743" s="107"/>
      <c r="L743" s="105" t="s">
        <v>35</v>
      </c>
      <c r="M743" s="554" t="str">
        <f>IF(K743&lt;&gt;"",VLOOKUP(K743,'DON GIA'!$S$1:$U$19,3,0),"")</f>
        <v/>
      </c>
      <c r="N743" s="554" t="str">
        <f>IF(K743&lt;&gt;"",VLOOKUP(K743,'DON GIA'!$S$1:$V$19,4,0),"")</f>
        <v/>
      </c>
      <c r="O743" s="554" t="str">
        <f t="shared" si="270"/>
        <v/>
      </c>
      <c r="P743" s="554" t="str">
        <f t="shared" si="271"/>
        <v/>
      </c>
      <c r="Q743" s="71" t="s">
        <v>35</v>
      </c>
      <c r="R743" s="103"/>
      <c r="S743" s="103"/>
      <c r="T743" s="554" t="str">
        <f>IF(Q743&lt;&gt;"",VLOOKUP(Q743,'DON GIA'!$H$1:$K$103,4,0),"")</f>
        <v/>
      </c>
      <c r="U743" s="554" t="str">
        <f t="shared" si="272"/>
        <v/>
      </c>
      <c r="V743" s="554"/>
      <c r="W743" s="107" t="s">
        <v>1080</v>
      </c>
      <c r="X743" s="103" t="s">
        <v>27</v>
      </c>
      <c r="Y743" s="108">
        <v>2.4</v>
      </c>
      <c r="Z743" s="109"/>
      <c r="AA743" s="554">
        <f>IF(W743&lt;&gt;"",VLOOKUP(W743,'DON GIA'!$A$1:$D$346,4,0),"")</f>
        <v>10375629</v>
      </c>
      <c r="AB743" s="554">
        <f t="shared" si="273"/>
        <v>24901509.599999998</v>
      </c>
      <c r="AC743" s="71"/>
      <c r="AD743" s="71" t="s">
        <v>29</v>
      </c>
      <c r="AE743" s="71" t="s">
        <v>36</v>
      </c>
      <c r="AF743" s="71" t="s">
        <v>31</v>
      </c>
      <c r="AG743" s="71" t="s">
        <v>32</v>
      </c>
      <c r="AH743" s="103"/>
      <c r="AI743" s="71"/>
      <c r="AJ743" s="103"/>
      <c r="AK743" s="103"/>
      <c r="AL743" s="554" t="str">
        <f>IF(AI743&lt;&gt;"",VLOOKUP(AI743,'DON GIA'!$M$1:$P$9,4,0),"")</f>
        <v/>
      </c>
      <c r="AM743" s="554" t="str">
        <f t="shared" si="274"/>
        <v/>
      </c>
      <c r="AN743" s="71"/>
      <c r="AO743" s="103"/>
      <c r="AP743" s="602" t="str">
        <f t="shared" si="276"/>
        <v/>
      </c>
      <c r="AQ743" s="107"/>
      <c r="AR743" s="107"/>
      <c r="AS743" s="593"/>
    </row>
    <row r="744" spans="1:45" outlineLevel="2">
      <c r="A744" s="72">
        <f t="shared" si="277"/>
        <v>47</v>
      </c>
      <c r="B744" s="552" t="str">
        <f>IF(C744&lt;&gt;"",COUNTA($C$9:C744),"")</f>
        <v/>
      </c>
      <c r="C744" s="552"/>
      <c r="D744" s="71"/>
      <c r="E744" s="103"/>
      <c r="F744" s="103"/>
      <c r="G744" s="103"/>
      <c r="H744" s="103"/>
      <c r="I744" s="103"/>
      <c r="J744" s="103"/>
      <c r="K744" s="107"/>
      <c r="L744" s="105" t="s">
        <v>35</v>
      </c>
      <c r="M744" s="554" t="str">
        <f>IF(K744&lt;&gt;"",VLOOKUP(K744,'DON GIA'!$S$1:$U$19,3,0),"")</f>
        <v/>
      </c>
      <c r="N744" s="554" t="str">
        <f>IF(K744&lt;&gt;"",VLOOKUP(K744,'DON GIA'!$S$1:$V$19,4,0),"")</f>
        <v/>
      </c>
      <c r="O744" s="554" t="str">
        <f t="shared" si="270"/>
        <v/>
      </c>
      <c r="P744" s="554" t="str">
        <f t="shared" si="271"/>
        <v/>
      </c>
      <c r="Q744" s="71" t="s">
        <v>35</v>
      </c>
      <c r="R744" s="103"/>
      <c r="S744" s="103"/>
      <c r="T744" s="554" t="str">
        <f>IF(Q744&lt;&gt;"",VLOOKUP(Q744,'DON GIA'!$H$1:$K$103,4,0),"")</f>
        <v/>
      </c>
      <c r="U744" s="554" t="str">
        <f t="shared" si="272"/>
        <v/>
      </c>
      <c r="V744" s="554"/>
      <c r="W744" s="107" t="s">
        <v>1009</v>
      </c>
      <c r="X744" s="103" t="s">
        <v>27</v>
      </c>
      <c r="Y744" s="108">
        <v>33.04</v>
      </c>
      <c r="Z744" s="109"/>
      <c r="AA744" s="554">
        <f>IF(W744&lt;&gt;"",VLOOKUP(W744,'DON GIA'!$A$1:$D$346,4,0),"")</f>
        <v>282038</v>
      </c>
      <c r="AB744" s="554">
        <f t="shared" si="273"/>
        <v>9318535.5199999996</v>
      </c>
      <c r="AC744" s="71"/>
      <c r="AD744" s="71"/>
      <c r="AE744" s="71"/>
      <c r="AF744" s="71"/>
      <c r="AG744" s="71"/>
      <c r="AH744" s="103"/>
      <c r="AI744" s="71"/>
      <c r="AJ744" s="103"/>
      <c r="AK744" s="103"/>
      <c r="AL744" s="554" t="str">
        <f>IF(AI744&lt;&gt;"",VLOOKUP(AI744,'DON GIA'!$M$1:$P$9,4,0),"")</f>
        <v/>
      </c>
      <c r="AM744" s="554" t="str">
        <f t="shared" si="274"/>
        <v/>
      </c>
      <c r="AN744" s="71"/>
      <c r="AO744" s="103"/>
      <c r="AP744" s="602" t="str">
        <f t="shared" si="276"/>
        <v/>
      </c>
      <c r="AQ744" s="107"/>
      <c r="AR744" s="107"/>
      <c r="AS744" s="593"/>
    </row>
    <row r="745" spans="1:45" outlineLevel="2">
      <c r="A745" s="72">
        <f t="shared" si="277"/>
        <v>47</v>
      </c>
      <c r="B745" s="552" t="str">
        <f>IF(C745&lt;&gt;"",COUNTA($C$9:C745),"")</f>
        <v/>
      </c>
      <c r="C745" s="552"/>
      <c r="D745" s="71"/>
      <c r="E745" s="103"/>
      <c r="F745" s="103"/>
      <c r="G745" s="103"/>
      <c r="H745" s="103"/>
      <c r="I745" s="103"/>
      <c r="J745" s="103"/>
      <c r="K745" s="107"/>
      <c r="L745" s="105" t="s">
        <v>35</v>
      </c>
      <c r="M745" s="554" t="str">
        <f>IF(K745&lt;&gt;"",VLOOKUP(K745,'DON GIA'!$S$1:$U$19,3,0),"")</f>
        <v/>
      </c>
      <c r="N745" s="554" t="str">
        <f>IF(K745&lt;&gt;"",VLOOKUP(K745,'DON GIA'!$S$1:$V$19,4,0),"")</f>
        <v/>
      </c>
      <c r="O745" s="554" t="str">
        <f t="shared" si="270"/>
        <v/>
      </c>
      <c r="P745" s="554" t="str">
        <f t="shared" si="271"/>
        <v/>
      </c>
      <c r="Q745" s="71" t="s">
        <v>35</v>
      </c>
      <c r="R745" s="103"/>
      <c r="S745" s="103"/>
      <c r="T745" s="554" t="str">
        <f>IF(Q745&lt;&gt;"",VLOOKUP(Q745,'DON GIA'!$H$1:$K$103,4,0),"")</f>
        <v/>
      </c>
      <c r="U745" s="554" t="str">
        <f t="shared" si="272"/>
        <v/>
      </c>
      <c r="V745" s="554"/>
      <c r="W745" s="107" t="s">
        <v>1208</v>
      </c>
      <c r="X745" s="103" t="s">
        <v>38</v>
      </c>
      <c r="Y745" s="108">
        <v>0.95</v>
      </c>
      <c r="Z745" s="109"/>
      <c r="AA745" s="554">
        <f>IF(W745&lt;&gt;"",VLOOKUP(W745,'DON GIA'!$A$1:$D$346,4,0),"")</f>
        <v>2523428</v>
      </c>
      <c r="AB745" s="554">
        <f t="shared" si="273"/>
        <v>2397256.6</v>
      </c>
      <c r="AC745" s="71"/>
      <c r="AD745" s="71"/>
      <c r="AE745" s="71"/>
      <c r="AF745" s="71"/>
      <c r="AG745" s="71"/>
      <c r="AH745" s="103"/>
      <c r="AI745" s="71"/>
      <c r="AJ745" s="103"/>
      <c r="AK745" s="103"/>
      <c r="AL745" s="554" t="str">
        <f>IF(AI745&lt;&gt;"",VLOOKUP(AI745,'DON GIA'!$M$1:$P$9,4,0),"")</f>
        <v/>
      </c>
      <c r="AM745" s="554" t="str">
        <f t="shared" si="274"/>
        <v/>
      </c>
      <c r="AN745" s="71"/>
      <c r="AO745" s="103"/>
      <c r="AP745" s="602" t="str">
        <f t="shared" si="276"/>
        <v/>
      </c>
      <c r="AQ745" s="107"/>
      <c r="AR745" s="107"/>
      <c r="AS745" s="593"/>
    </row>
    <row r="746" spans="1:45" outlineLevel="2">
      <c r="A746" s="72">
        <f t="shared" si="277"/>
        <v>47</v>
      </c>
      <c r="B746" s="552" t="str">
        <f>IF(C746&lt;&gt;"",COUNTA($C$9:C746),"")</f>
        <v/>
      </c>
      <c r="C746" s="552"/>
      <c r="D746" s="71"/>
      <c r="E746" s="103"/>
      <c r="F746" s="103"/>
      <c r="G746" s="103"/>
      <c r="H746" s="103"/>
      <c r="I746" s="103"/>
      <c r="J746" s="103"/>
      <c r="K746" s="107"/>
      <c r="L746" s="105" t="s">
        <v>35</v>
      </c>
      <c r="M746" s="554" t="str">
        <f>IF(K746&lt;&gt;"",VLOOKUP(K746,'DON GIA'!$S$1:$U$19,3,0),"")</f>
        <v/>
      </c>
      <c r="N746" s="554" t="str">
        <f>IF(K746&lt;&gt;"",VLOOKUP(K746,'DON GIA'!$S$1:$V$19,4,0),"")</f>
        <v/>
      </c>
      <c r="O746" s="554" t="str">
        <f t="shared" si="270"/>
        <v/>
      </c>
      <c r="P746" s="554" t="str">
        <f t="shared" si="271"/>
        <v/>
      </c>
      <c r="Q746" s="71" t="s">
        <v>35</v>
      </c>
      <c r="R746" s="103"/>
      <c r="S746" s="103"/>
      <c r="T746" s="554" t="str">
        <f>IF(Q746&lt;&gt;"",VLOOKUP(Q746,'DON GIA'!$H$1:$K$103,4,0),"")</f>
        <v/>
      </c>
      <c r="U746" s="554" t="str">
        <f t="shared" si="272"/>
        <v/>
      </c>
      <c r="V746" s="554"/>
      <c r="W746" s="107" t="s">
        <v>1221</v>
      </c>
      <c r="X746" s="103" t="s">
        <v>27</v>
      </c>
      <c r="Y746" s="108">
        <v>70.599999999999994</v>
      </c>
      <c r="Z746" s="109"/>
      <c r="AA746" s="554">
        <f>IF(W746&lt;&gt;"",VLOOKUP(W746,'DON GIA'!$A$1:$D$346,4,0),"")</f>
        <v>3941166</v>
      </c>
      <c r="AB746" s="554">
        <f t="shared" si="273"/>
        <v>278246319.59999996</v>
      </c>
      <c r="AC746" s="71"/>
      <c r="AD746" s="71" t="s">
        <v>29</v>
      </c>
      <c r="AE746" s="71" t="s">
        <v>30</v>
      </c>
      <c r="AF746" s="71" t="s">
        <v>31</v>
      </c>
      <c r="AG746" s="71" t="s">
        <v>32</v>
      </c>
      <c r="AH746" s="103"/>
      <c r="AI746" s="71"/>
      <c r="AJ746" s="103"/>
      <c r="AK746" s="103"/>
      <c r="AL746" s="554" t="str">
        <f>IF(AI746&lt;&gt;"",VLOOKUP(AI746,'DON GIA'!$M$1:$P$9,4,0),"")</f>
        <v/>
      </c>
      <c r="AM746" s="554" t="str">
        <f t="shared" si="274"/>
        <v/>
      </c>
      <c r="AN746" s="71"/>
      <c r="AO746" s="103"/>
      <c r="AP746" s="602" t="str">
        <f t="shared" si="276"/>
        <v/>
      </c>
      <c r="AQ746" s="107"/>
      <c r="AR746" s="107"/>
      <c r="AS746" s="593"/>
    </row>
    <row r="747" spans="1:45" ht="37.5" outlineLevel="2">
      <c r="A747" s="72">
        <f t="shared" si="277"/>
        <v>47</v>
      </c>
      <c r="B747" s="552" t="str">
        <f>IF(C747&lt;&gt;"",COUNTA($C$9:C747),"")</f>
        <v/>
      </c>
      <c r="C747" s="552"/>
      <c r="D747" s="71"/>
      <c r="E747" s="103"/>
      <c r="F747" s="103"/>
      <c r="G747" s="103"/>
      <c r="H747" s="103"/>
      <c r="I747" s="103"/>
      <c r="J747" s="103"/>
      <c r="K747" s="107"/>
      <c r="L747" s="105" t="s">
        <v>35</v>
      </c>
      <c r="M747" s="554" t="str">
        <f>IF(K747&lt;&gt;"",VLOOKUP(K747,'DON GIA'!$S$1:$U$19,3,0),"")</f>
        <v/>
      </c>
      <c r="N747" s="554" t="str">
        <f>IF(K747&lt;&gt;"",VLOOKUP(K747,'DON GIA'!$S$1:$V$19,4,0),"")</f>
        <v/>
      </c>
      <c r="O747" s="554" t="str">
        <f t="shared" si="270"/>
        <v/>
      </c>
      <c r="P747" s="554" t="str">
        <f t="shared" si="271"/>
        <v/>
      </c>
      <c r="Q747" s="71" t="s">
        <v>35</v>
      </c>
      <c r="R747" s="103"/>
      <c r="S747" s="103"/>
      <c r="T747" s="554" t="str">
        <f>IF(Q747&lt;&gt;"",VLOOKUP(Q747,'DON GIA'!$H$1:$K$103,4,0),"")</f>
        <v/>
      </c>
      <c r="U747" s="554" t="str">
        <f t="shared" si="272"/>
        <v/>
      </c>
      <c r="V747" s="554"/>
      <c r="W747" s="107" t="s">
        <v>1080</v>
      </c>
      <c r="X747" s="103" t="s">
        <v>27</v>
      </c>
      <c r="Y747" s="108">
        <v>2.5499999999999998</v>
      </c>
      <c r="Z747" s="109"/>
      <c r="AA747" s="554">
        <f>IF(W747&lt;&gt;"",VLOOKUP(W747,'DON GIA'!$A$1:$D$346,4,0),"")</f>
        <v>10375629</v>
      </c>
      <c r="AB747" s="554">
        <f t="shared" si="273"/>
        <v>26457853.949999999</v>
      </c>
      <c r="AC747" s="71"/>
      <c r="AD747" s="71" t="s">
        <v>29</v>
      </c>
      <c r="AE747" s="71" t="s">
        <v>30</v>
      </c>
      <c r="AF747" s="71" t="s">
        <v>31</v>
      </c>
      <c r="AG747" s="71" t="s">
        <v>32</v>
      </c>
      <c r="AH747" s="103"/>
      <c r="AI747" s="71"/>
      <c r="AJ747" s="103"/>
      <c r="AK747" s="103"/>
      <c r="AL747" s="554" t="str">
        <f>IF(AI747&lt;&gt;"",VLOOKUP(AI747,'DON GIA'!$M$1:$P$9,4,0),"")</f>
        <v/>
      </c>
      <c r="AM747" s="554" t="str">
        <f t="shared" si="274"/>
        <v/>
      </c>
      <c r="AN747" s="71"/>
      <c r="AO747" s="103"/>
      <c r="AP747" s="602" t="str">
        <f t="shared" si="276"/>
        <v/>
      </c>
      <c r="AQ747" s="107"/>
      <c r="AR747" s="107"/>
      <c r="AS747" s="593"/>
    </row>
    <row r="748" spans="1:45" ht="37.5" outlineLevel="2">
      <c r="A748" s="72">
        <f t="shared" si="277"/>
        <v>47</v>
      </c>
      <c r="B748" s="552" t="str">
        <f>IF(C748&lt;&gt;"",COUNTA($C$9:C748),"")</f>
        <v/>
      </c>
      <c r="C748" s="552"/>
      <c r="D748" s="71"/>
      <c r="E748" s="103"/>
      <c r="F748" s="103"/>
      <c r="G748" s="103"/>
      <c r="H748" s="103"/>
      <c r="I748" s="103"/>
      <c r="J748" s="103"/>
      <c r="K748" s="107"/>
      <c r="L748" s="105" t="s">
        <v>35</v>
      </c>
      <c r="M748" s="554" t="str">
        <f>IF(K748&lt;&gt;"",VLOOKUP(K748,'DON GIA'!$S$1:$U$19,3,0),"")</f>
        <v/>
      </c>
      <c r="N748" s="554" t="str">
        <f>IF(K748&lt;&gt;"",VLOOKUP(K748,'DON GIA'!$S$1:$V$19,4,0),"")</f>
        <v/>
      </c>
      <c r="O748" s="554" t="str">
        <f t="shared" si="270"/>
        <v/>
      </c>
      <c r="P748" s="554" t="str">
        <f t="shared" si="271"/>
        <v/>
      </c>
      <c r="Q748" s="71" t="s">
        <v>35</v>
      </c>
      <c r="R748" s="103"/>
      <c r="S748" s="103"/>
      <c r="T748" s="554" t="str">
        <f>IF(Q748&lt;&gt;"",VLOOKUP(Q748,'DON GIA'!$H$1:$K$103,4,0),"")</f>
        <v/>
      </c>
      <c r="U748" s="554" t="str">
        <f t="shared" si="272"/>
        <v/>
      </c>
      <c r="V748" s="554"/>
      <c r="W748" s="107" t="s">
        <v>1215</v>
      </c>
      <c r="X748" s="103" t="s">
        <v>27</v>
      </c>
      <c r="Y748" s="108">
        <v>2.5499999999999998</v>
      </c>
      <c r="Z748" s="109"/>
      <c r="AA748" s="554">
        <f>IF(W748&lt;&gt;"",VLOOKUP(W748,'DON GIA'!$A$1:$D$346,4,0),"")</f>
        <v>2613835</v>
      </c>
      <c r="AB748" s="554">
        <f t="shared" si="273"/>
        <v>6665279.25</v>
      </c>
      <c r="AC748" s="71"/>
      <c r="AD748" s="71" t="s">
        <v>29</v>
      </c>
      <c r="AE748" s="71" t="s">
        <v>30</v>
      </c>
      <c r="AF748" s="71" t="s">
        <v>31</v>
      </c>
      <c r="AG748" s="71" t="s">
        <v>32</v>
      </c>
      <c r="AH748" s="103"/>
      <c r="AI748" s="71"/>
      <c r="AJ748" s="103"/>
      <c r="AK748" s="103"/>
      <c r="AL748" s="554" t="str">
        <f>IF(AI748&lt;&gt;"",VLOOKUP(AI748,'DON GIA'!$M$1:$P$9,4,0),"")</f>
        <v/>
      </c>
      <c r="AM748" s="554" t="str">
        <f t="shared" si="274"/>
        <v/>
      </c>
      <c r="AN748" s="71"/>
      <c r="AO748" s="103"/>
      <c r="AP748" s="602" t="str">
        <f t="shared" si="276"/>
        <v/>
      </c>
      <c r="AQ748" s="107"/>
      <c r="AR748" s="107"/>
      <c r="AS748" s="593"/>
    </row>
    <row r="749" spans="1:45" ht="37.5" outlineLevel="2">
      <c r="A749" s="72">
        <f t="shared" si="277"/>
        <v>47</v>
      </c>
      <c r="B749" s="552" t="str">
        <f>IF(C749&lt;&gt;"",COUNTA($C$9:C749),"")</f>
        <v/>
      </c>
      <c r="C749" s="552"/>
      <c r="D749" s="71"/>
      <c r="E749" s="103"/>
      <c r="F749" s="103"/>
      <c r="G749" s="103"/>
      <c r="H749" s="103"/>
      <c r="I749" s="103"/>
      <c r="J749" s="103"/>
      <c r="K749" s="107"/>
      <c r="L749" s="105" t="s">
        <v>35</v>
      </c>
      <c r="M749" s="554" t="str">
        <f>IF(K749&lt;&gt;"",VLOOKUP(K749,'DON GIA'!$S$1:$U$19,3,0),"")</f>
        <v/>
      </c>
      <c r="N749" s="554" t="str">
        <f>IF(K749&lt;&gt;"",VLOOKUP(K749,'DON GIA'!$S$1:$V$19,4,0),"")</f>
        <v/>
      </c>
      <c r="O749" s="554" t="str">
        <f t="shared" si="270"/>
        <v/>
      </c>
      <c r="P749" s="554" t="str">
        <f t="shared" si="271"/>
        <v/>
      </c>
      <c r="Q749" s="71" t="s">
        <v>35</v>
      </c>
      <c r="R749" s="103"/>
      <c r="S749" s="103"/>
      <c r="T749" s="554" t="str">
        <f>IF(Q749&lt;&gt;"",VLOOKUP(Q749,'DON GIA'!$H$1:$K$103,4,0),"")</f>
        <v/>
      </c>
      <c r="U749" s="554" t="str">
        <f t="shared" si="272"/>
        <v/>
      </c>
      <c r="V749" s="554"/>
      <c r="W749" s="107" t="s">
        <v>1215</v>
      </c>
      <c r="X749" s="103" t="s">
        <v>27</v>
      </c>
      <c r="Y749" s="108">
        <v>2.5499999999999998</v>
      </c>
      <c r="Z749" s="109"/>
      <c r="AA749" s="554">
        <f>IF(W749&lt;&gt;"",VLOOKUP(W749,'DON GIA'!$A$1:$D$346,4,0),"")</f>
        <v>2613835</v>
      </c>
      <c r="AB749" s="554">
        <f t="shared" si="273"/>
        <v>6665279.25</v>
      </c>
      <c r="AC749" s="71"/>
      <c r="AD749" s="71" t="s">
        <v>29</v>
      </c>
      <c r="AE749" s="71" t="s">
        <v>30</v>
      </c>
      <c r="AF749" s="71" t="s">
        <v>31</v>
      </c>
      <c r="AG749" s="71" t="s">
        <v>32</v>
      </c>
      <c r="AH749" s="103"/>
      <c r="AI749" s="71"/>
      <c r="AJ749" s="103"/>
      <c r="AK749" s="103"/>
      <c r="AL749" s="554" t="str">
        <f>IF(AI749&lt;&gt;"",VLOOKUP(AI749,'DON GIA'!$M$1:$P$9,4,0),"")</f>
        <v/>
      </c>
      <c r="AM749" s="554" t="str">
        <f t="shared" si="274"/>
        <v/>
      </c>
      <c r="AN749" s="71"/>
      <c r="AO749" s="103"/>
      <c r="AP749" s="602" t="str">
        <f t="shared" si="276"/>
        <v/>
      </c>
      <c r="AQ749" s="107"/>
      <c r="AR749" s="107"/>
      <c r="AS749" s="593"/>
    </row>
    <row r="750" spans="1:45" ht="37.5" outlineLevel="2">
      <c r="A750" s="72">
        <f t="shared" si="277"/>
        <v>47</v>
      </c>
      <c r="B750" s="552" t="str">
        <f>IF(C750&lt;&gt;"",COUNTA($C$9:C750),"")</f>
        <v/>
      </c>
      <c r="C750" s="552"/>
      <c r="D750" s="71"/>
      <c r="E750" s="103"/>
      <c r="F750" s="103"/>
      <c r="G750" s="103"/>
      <c r="H750" s="103"/>
      <c r="I750" s="103"/>
      <c r="J750" s="103"/>
      <c r="K750" s="107"/>
      <c r="L750" s="105" t="s">
        <v>35</v>
      </c>
      <c r="M750" s="554" t="str">
        <f>IF(K750&lt;&gt;"",VLOOKUP(K750,'DON GIA'!$S$1:$U$19,3,0),"")</f>
        <v/>
      </c>
      <c r="N750" s="554" t="str">
        <f>IF(K750&lt;&gt;"",VLOOKUP(K750,'DON GIA'!$S$1:$V$19,4,0),"")</f>
        <v/>
      </c>
      <c r="O750" s="554" t="str">
        <f t="shared" si="270"/>
        <v/>
      </c>
      <c r="P750" s="554" t="str">
        <f t="shared" si="271"/>
        <v/>
      </c>
      <c r="Q750" s="71" t="s">
        <v>35</v>
      </c>
      <c r="R750" s="103"/>
      <c r="S750" s="103"/>
      <c r="T750" s="554" t="str">
        <f>IF(Q750&lt;&gt;"",VLOOKUP(Q750,'DON GIA'!$H$1:$K$103,4,0),"")</f>
        <v/>
      </c>
      <c r="U750" s="554" t="str">
        <f t="shared" si="272"/>
        <v/>
      </c>
      <c r="V750" s="554"/>
      <c r="W750" s="107" t="s">
        <v>1215</v>
      </c>
      <c r="X750" s="103" t="s">
        <v>27</v>
      </c>
      <c r="Y750" s="108">
        <v>2.5499999999999998</v>
      </c>
      <c r="Z750" s="109"/>
      <c r="AA750" s="554">
        <f>IF(W750&lt;&gt;"",VLOOKUP(W750,'DON GIA'!$A$1:$D$346,4,0),"")</f>
        <v>2613835</v>
      </c>
      <c r="AB750" s="554">
        <f t="shared" si="273"/>
        <v>6665279.25</v>
      </c>
      <c r="AC750" s="71"/>
      <c r="AD750" s="71" t="s">
        <v>29</v>
      </c>
      <c r="AE750" s="71" t="s">
        <v>30</v>
      </c>
      <c r="AF750" s="71" t="s">
        <v>31</v>
      </c>
      <c r="AG750" s="71" t="s">
        <v>32</v>
      </c>
      <c r="AH750" s="103"/>
      <c r="AI750" s="71"/>
      <c r="AJ750" s="103"/>
      <c r="AK750" s="103"/>
      <c r="AL750" s="554" t="str">
        <f>IF(AI750&lt;&gt;"",VLOOKUP(AI750,'DON GIA'!$M$1:$P$9,4,0),"")</f>
        <v/>
      </c>
      <c r="AM750" s="554" t="str">
        <f t="shared" si="274"/>
        <v/>
      </c>
      <c r="AN750" s="71"/>
      <c r="AO750" s="103"/>
      <c r="AP750" s="602" t="str">
        <f t="shared" si="276"/>
        <v/>
      </c>
      <c r="AQ750" s="107"/>
      <c r="AR750" s="107"/>
      <c r="AS750" s="593"/>
    </row>
    <row r="751" spans="1:45" outlineLevel="2">
      <c r="A751" s="72">
        <f t="shared" si="277"/>
        <v>47</v>
      </c>
      <c r="B751" s="552" t="str">
        <f>IF(C751&lt;&gt;"",COUNTA($C$9:C751),"")</f>
        <v/>
      </c>
      <c r="C751" s="552"/>
      <c r="D751" s="71"/>
      <c r="E751" s="103"/>
      <c r="F751" s="103"/>
      <c r="G751" s="103"/>
      <c r="H751" s="103"/>
      <c r="I751" s="103"/>
      <c r="J751" s="103"/>
      <c r="K751" s="107"/>
      <c r="L751" s="105" t="s">
        <v>35</v>
      </c>
      <c r="M751" s="554" t="str">
        <f>IF(K751&lt;&gt;"",VLOOKUP(K751,'DON GIA'!$S$1:$U$19,3,0),"")</f>
        <v/>
      </c>
      <c r="N751" s="554" t="str">
        <f>IF(K751&lt;&gt;"",VLOOKUP(K751,'DON GIA'!$S$1:$V$19,4,0),"")</f>
        <v/>
      </c>
      <c r="O751" s="554" t="str">
        <f t="shared" si="270"/>
        <v/>
      </c>
      <c r="P751" s="554" t="str">
        <f t="shared" si="271"/>
        <v/>
      </c>
      <c r="Q751" s="71" t="s">
        <v>35</v>
      </c>
      <c r="R751" s="103"/>
      <c r="S751" s="103"/>
      <c r="T751" s="554" t="str">
        <f>IF(Q751&lt;&gt;"",VLOOKUP(Q751,'DON GIA'!$H$1:$K$103,4,0),"")</f>
        <v/>
      </c>
      <c r="U751" s="554" t="str">
        <f t="shared" si="272"/>
        <v/>
      </c>
      <c r="V751" s="554"/>
      <c r="W751" s="107" t="s">
        <v>1009</v>
      </c>
      <c r="X751" s="103" t="s">
        <v>27</v>
      </c>
      <c r="Y751" s="108">
        <v>69.599999999999994</v>
      </c>
      <c r="Z751" s="109"/>
      <c r="AA751" s="554">
        <f>IF(W751&lt;&gt;"",VLOOKUP(W751,'DON GIA'!$A$1:$D$346,4,0),"")</f>
        <v>282038</v>
      </c>
      <c r="AB751" s="554">
        <f t="shared" si="273"/>
        <v>19629844.799999997</v>
      </c>
      <c r="AC751" s="71"/>
      <c r="AD751" s="71"/>
      <c r="AE751" s="71"/>
      <c r="AF751" s="71"/>
      <c r="AG751" s="71"/>
      <c r="AH751" s="103"/>
      <c r="AI751" s="71"/>
      <c r="AJ751" s="103"/>
      <c r="AK751" s="103"/>
      <c r="AL751" s="554" t="str">
        <f>IF(AI751&lt;&gt;"",VLOOKUP(AI751,'DON GIA'!$M$1:$P$9,4,0),"")</f>
        <v/>
      </c>
      <c r="AM751" s="554" t="str">
        <f t="shared" si="274"/>
        <v/>
      </c>
      <c r="AN751" s="71"/>
      <c r="AO751" s="103"/>
      <c r="AP751" s="602" t="str">
        <f t="shared" si="276"/>
        <v/>
      </c>
      <c r="AQ751" s="107"/>
      <c r="AR751" s="107"/>
      <c r="AS751" s="593"/>
    </row>
    <row r="752" spans="1:45" outlineLevel="2">
      <c r="A752" s="72">
        <f t="shared" si="277"/>
        <v>47</v>
      </c>
      <c r="B752" s="552" t="str">
        <f>IF(C752&lt;&gt;"",COUNTA($C$9:C752),"")</f>
        <v/>
      </c>
      <c r="C752" s="552"/>
      <c r="D752" s="71"/>
      <c r="E752" s="103"/>
      <c r="F752" s="103"/>
      <c r="G752" s="103"/>
      <c r="H752" s="103"/>
      <c r="I752" s="103"/>
      <c r="J752" s="103"/>
      <c r="K752" s="107"/>
      <c r="L752" s="105" t="s">
        <v>35</v>
      </c>
      <c r="M752" s="554" t="str">
        <f>IF(K752&lt;&gt;"",VLOOKUP(K752,'DON GIA'!$S$1:$U$19,3,0),"")</f>
        <v/>
      </c>
      <c r="N752" s="554" t="str">
        <f>IF(K752&lt;&gt;"",VLOOKUP(K752,'DON GIA'!$S$1:$V$19,4,0),"")</f>
        <v/>
      </c>
      <c r="O752" s="554" t="str">
        <f t="shared" si="270"/>
        <v/>
      </c>
      <c r="P752" s="554" t="str">
        <f t="shared" si="271"/>
        <v/>
      </c>
      <c r="Q752" s="71" t="s">
        <v>35</v>
      </c>
      <c r="R752" s="103"/>
      <c r="S752" s="103"/>
      <c r="T752" s="554" t="str">
        <f>IF(Q752&lt;&gt;"",VLOOKUP(Q752,'DON GIA'!$H$1:$K$103,4,0),"")</f>
        <v/>
      </c>
      <c r="U752" s="554" t="str">
        <f t="shared" si="272"/>
        <v/>
      </c>
      <c r="V752" s="554"/>
      <c r="W752" s="107" t="s">
        <v>1221</v>
      </c>
      <c r="X752" s="103" t="s">
        <v>27</v>
      </c>
      <c r="Y752" s="108">
        <v>67.36</v>
      </c>
      <c r="Z752" s="109"/>
      <c r="AA752" s="554">
        <f>IF(W752&lt;&gt;"",VLOOKUP(W752,'DON GIA'!$A$1:$D$346,4,0),"")</f>
        <v>3941166</v>
      </c>
      <c r="AB752" s="554">
        <f t="shared" si="273"/>
        <v>265476941.75999999</v>
      </c>
      <c r="AC752" s="71"/>
      <c r="AD752" s="71" t="s">
        <v>29</v>
      </c>
      <c r="AE752" s="71" t="s">
        <v>30</v>
      </c>
      <c r="AF752" s="71" t="s">
        <v>31</v>
      </c>
      <c r="AG752" s="71" t="s">
        <v>32</v>
      </c>
      <c r="AH752" s="103"/>
      <c r="AI752" s="71"/>
      <c r="AJ752" s="103"/>
      <c r="AK752" s="103"/>
      <c r="AL752" s="554" t="str">
        <f>IF(AI752&lt;&gt;"",VLOOKUP(AI752,'DON GIA'!$M$1:$P$9,4,0),"")</f>
        <v/>
      </c>
      <c r="AM752" s="554" t="str">
        <f t="shared" si="274"/>
        <v/>
      </c>
      <c r="AN752" s="71"/>
      <c r="AO752" s="103"/>
      <c r="AP752" s="602" t="str">
        <f t="shared" si="276"/>
        <v/>
      </c>
      <c r="AQ752" s="107"/>
      <c r="AR752" s="107"/>
      <c r="AS752" s="593"/>
    </row>
    <row r="753" spans="1:45" outlineLevel="2">
      <c r="A753" s="72">
        <f t="shared" si="277"/>
        <v>47</v>
      </c>
      <c r="B753" s="552" t="str">
        <f>IF(C753&lt;&gt;"",COUNTA($C$9:C753),"")</f>
        <v/>
      </c>
      <c r="C753" s="552"/>
      <c r="D753" s="71"/>
      <c r="E753" s="103"/>
      <c r="F753" s="103"/>
      <c r="G753" s="103"/>
      <c r="H753" s="103"/>
      <c r="I753" s="103"/>
      <c r="J753" s="103"/>
      <c r="K753" s="107"/>
      <c r="L753" s="105" t="s">
        <v>35</v>
      </c>
      <c r="M753" s="554" t="str">
        <f>IF(K753&lt;&gt;"",VLOOKUP(K753,'DON GIA'!$S$1:$U$19,3,0),"")</f>
        <v/>
      </c>
      <c r="N753" s="554" t="str">
        <f>IF(K753&lt;&gt;"",VLOOKUP(K753,'DON GIA'!$S$1:$V$19,4,0),"")</f>
        <v/>
      </c>
      <c r="O753" s="554" t="str">
        <f t="shared" si="270"/>
        <v/>
      </c>
      <c r="P753" s="554" t="str">
        <f t="shared" si="271"/>
        <v/>
      </c>
      <c r="Q753" s="71" t="s">
        <v>35</v>
      </c>
      <c r="R753" s="103"/>
      <c r="S753" s="103"/>
      <c r="T753" s="554" t="str">
        <f>IF(Q753&lt;&gt;"",VLOOKUP(Q753,'DON GIA'!$H$1:$K$103,4,0),"")</f>
        <v/>
      </c>
      <c r="U753" s="554" t="str">
        <f t="shared" si="272"/>
        <v/>
      </c>
      <c r="V753" s="554"/>
      <c r="W753" s="107" t="s">
        <v>1102</v>
      </c>
      <c r="X753" s="103" t="s">
        <v>27</v>
      </c>
      <c r="Y753" s="108">
        <v>3.36</v>
      </c>
      <c r="Z753" s="109"/>
      <c r="AA753" s="554">
        <f>IF(W753&lt;&gt;"",VLOOKUP(W753,'DON GIA'!$A$1:$D$346,4,0),"")</f>
        <v>2337381</v>
      </c>
      <c r="AB753" s="554">
        <f t="shared" si="273"/>
        <v>7853600.1600000001</v>
      </c>
      <c r="AC753" s="71"/>
      <c r="AD753" s="71" t="s">
        <v>29</v>
      </c>
      <c r="AE753" s="71" t="s">
        <v>30</v>
      </c>
      <c r="AF753" s="71" t="s">
        <v>31</v>
      </c>
      <c r="AG753" s="71" t="s">
        <v>32</v>
      </c>
      <c r="AH753" s="103"/>
      <c r="AI753" s="71"/>
      <c r="AJ753" s="103"/>
      <c r="AK753" s="103"/>
      <c r="AL753" s="554" t="str">
        <f>IF(AI753&lt;&gt;"",VLOOKUP(AI753,'DON GIA'!$M$1:$P$9,4,0),"")</f>
        <v/>
      </c>
      <c r="AM753" s="554" t="str">
        <f t="shared" si="274"/>
        <v/>
      </c>
      <c r="AN753" s="71"/>
      <c r="AO753" s="103"/>
      <c r="AP753" s="602" t="str">
        <f t="shared" si="276"/>
        <v/>
      </c>
      <c r="AQ753" s="107"/>
      <c r="AR753" s="107"/>
      <c r="AS753" s="593"/>
    </row>
    <row r="754" spans="1:45" outlineLevel="2">
      <c r="A754" s="72">
        <f t="shared" si="277"/>
        <v>47</v>
      </c>
      <c r="B754" s="552" t="str">
        <f>IF(C754&lt;&gt;"",COUNTA($C$9:C754),"")</f>
        <v/>
      </c>
      <c r="C754" s="552"/>
      <c r="D754" s="71"/>
      <c r="E754" s="103"/>
      <c r="F754" s="103"/>
      <c r="G754" s="103"/>
      <c r="H754" s="103"/>
      <c r="I754" s="103"/>
      <c r="J754" s="103"/>
      <c r="K754" s="107"/>
      <c r="L754" s="105" t="s">
        <v>35</v>
      </c>
      <c r="M754" s="554" t="str">
        <f>IF(K754&lt;&gt;"",VLOOKUP(K754,'DON GIA'!$S$1:$U$19,3,0),"")</f>
        <v/>
      </c>
      <c r="N754" s="554" t="str">
        <f>IF(K754&lt;&gt;"",VLOOKUP(K754,'DON GIA'!$S$1:$V$19,4,0),"")</f>
        <v/>
      </c>
      <c r="O754" s="554" t="str">
        <f t="shared" si="270"/>
        <v/>
      </c>
      <c r="P754" s="554" t="str">
        <f t="shared" si="271"/>
        <v/>
      </c>
      <c r="Q754" s="71" t="s">
        <v>35</v>
      </c>
      <c r="R754" s="103"/>
      <c r="S754" s="103"/>
      <c r="T754" s="554" t="str">
        <f>IF(Q754&lt;&gt;"",VLOOKUP(Q754,'DON GIA'!$H$1:$K$103,4,0),"")</f>
        <v/>
      </c>
      <c r="U754" s="554" t="str">
        <f t="shared" si="272"/>
        <v/>
      </c>
      <c r="V754" s="554"/>
      <c r="W754" s="107" t="s">
        <v>1102</v>
      </c>
      <c r="X754" s="103" t="s">
        <v>27</v>
      </c>
      <c r="Y754" s="108">
        <v>3.36</v>
      </c>
      <c r="Z754" s="109"/>
      <c r="AA754" s="554">
        <f>IF(W754&lt;&gt;"",VLOOKUP(W754,'DON GIA'!$A$1:$D$346,4,0),"")</f>
        <v>2337381</v>
      </c>
      <c r="AB754" s="554">
        <f t="shared" si="273"/>
        <v>7853600.1600000001</v>
      </c>
      <c r="AC754" s="71"/>
      <c r="AD754" s="71" t="s">
        <v>29</v>
      </c>
      <c r="AE754" s="71" t="s">
        <v>30</v>
      </c>
      <c r="AF754" s="71" t="s">
        <v>31</v>
      </c>
      <c r="AG754" s="71" t="s">
        <v>32</v>
      </c>
      <c r="AH754" s="103"/>
      <c r="AI754" s="71"/>
      <c r="AJ754" s="103"/>
      <c r="AK754" s="103"/>
      <c r="AL754" s="554" t="str">
        <f>IF(AI754&lt;&gt;"",VLOOKUP(AI754,'DON GIA'!$M$1:$P$9,4,0),"")</f>
        <v/>
      </c>
      <c r="AM754" s="554" t="str">
        <f t="shared" si="274"/>
        <v/>
      </c>
      <c r="AN754" s="71"/>
      <c r="AO754" s="103"/>
      <c r="AP754" s="602" t="str">
        <f t="shared" si="276"/>
        <v/>
      </c>
      <c r="AQ754" s="107"/>
      <c r="AR754" s="107"/>
      <c r="AS754" s="593"/>
    </row>
    <row r="755" spans="1:45" outlineLevel="2">
      <c r="A755" s="72">
        <f t="shared" si="277"/>
        <v>47</v>
      </c>
      <c r="B755" s="552" t="str">
        <f>IF(C755&lt;&gt;"",COUNTA($C$9:C755),"")</f>
        <v/>
      </c>
      <c r="C755" s="552"/>
      <c r="D755" s="71"/>
      <c r="E755" s="103"/>
      <c r="F755" s="103"/>
      <c r="G755" s="103"/>
      <c r="H755" s="103"/>
      <c r="I755" s="103"/>
      <c r="J755" s="103"/>
      <c r="K755" s="107"/>
      <c r="L755" s="105" t="s">
        <v>35</v>
      </c>
      <c r="M755" s="554" t="str">
        <f>IF(K755&lt;&gt;"",VLOOKUP(K755,'DON GIA'!$S$1:$U$19,3,0),"")</f>
        <v/>
      </c>
      <c r="N755" s="554" t="str">
        <f>IF(K755&lt;&gt;"",VLOOKUP(K755,'DON GIA'!$S$1:$V$19,4,0),"")</f>
        <v/>
      </c>
      <c r="O755" s="554" t="str">
        <f t="shared" si="270"/>
        <v/>
      </c>
      <c r="P755" s="554" t="str">
        <f t="shared" si="271"/>
        <v/>
      </c>
      <c r="Q755" s="71" t="s">
        <v>35</v>
      </c>
      <c r="R755" s="103"/>
      <c r="S755" s="103"/>
      <c r="T755" s="554" t="str">
        <f>IF(Q755&lt;&gt;"",VLOOKUP(Q755,'DON GIA'!$H$1:$K$103,4,0),"")</f>
        <v/>
      </c>
      <c r="U755" s="554" t="str">
        <f t="shared" si="272"/>
        <v/>
      </c>
      <c r="V755" s="554"/>
      <c r="W755" s="107" t="s">
        <v>1102</v>
      </c>
      <c r="X755" s="103" t="s">
        <v>27</v>
      </c>
      <c r="Y755" s="108">
        <v>3.36</v>
      </c>
      <c r="Z755" s="109"/>
      <c r="AA755" s="554">
        <f>IF(W755&lt;&gt;"",VLOOKUP(W755,'DON GIA'!$A$1:$D$346,4,0),"")</f>
        <v>2337381</v>
      </c>
      <c r="AB755" s="554">
        <f t="shared" si="273"/>
        <v>7853600.1600000001</v>
      </c>
      <c r="AC755" s="71"/>
      <c r="AD755" s="71" t="s">
        <v>29</v>
      </c>
      <c r="AE755" s="71" t="s">
        <v>30</v>
      </c>
      <c r="AF755" s="71" t="s">
        <v>31</v>
      </c>
      <c r="AG755" s="71" t="s">
        <v>32</v>
      </c>
      <c r="AH755" s="103"/>
      <c r="AI755" s="71"/>
      <c r="AJ755" s="103"/>
      <c r="AK755" s="103"/>
      <c r="AL755" s="554" t="str">
        <f>IF(AI755&lt;&gt;"",VLOOKUP(AI755,'DON GIA'!$M$1:$P$9,4,0),"")</f>
        <v/>
      </c>
      <c r="AM755" s="554" t="str">
        <f t="shared" si="274"/>
        <v/>
      </c>
      <c r="AN755" s="71"/>
      <c r="AO755" s="103"/>
      <c r="AP755" s="602" t="str">
        <f t="shared" si="276"/>
        <v/>
      </c>
      <c r="AQ755" s="107"/>
      <c r="AR755" s="107"/>
      <c r="AS755" s="593"/>
    </row>
    <row r="756" spans="1:45" outlineLevel="2">
      <c r="A756" s="72">
        <f t="shared" si="277"/>
        <v>47</v>
      </c>
      <c r="B756" s="552" t="str">
        <f>IF(C756&lt;&gt;"",COUNTA($C$9:C756),"")</f>
        <v/>
      </c>
      <c r="C756" s="552"/>
      <c r="D756" s="71"/>
      <c r="E756" s="103"/>
      <c r="F756" s="103"/>
      <c r="G756" s="103"/>
      <c r="H756" s="103"/>
      <c r="I756" s="103"/>
      <c r="J756" s="103"/>
      <c r="K756" s="107"/>
      <c r="L756" s="105" t="s">
        <v>35</v>
      </c>
      <c r="M756" s="554" t="str">
        <f>IF(K756&lt;&gt;"",VLOOKUP(K756,'DON GIA'!$S$1:$U$19,3,0),"")</f>
        <v/>
      </c>
      <c r="N756" s="554" t="str">
        <f>IF(K756&lt;&gt;"",VLOOKUP(K756,'DON GIA'!$S$1:$V$19,4,0),"")</f>
        <v/>
      </c>
      <c r="O756" s="554" t="str">
        <f t="shared" si="270"/>
        <v/>
      </c>
      <c r="P756" s="554" t="str">
        <f t="shared" si="271"/>
        <v/>
      </c>
      <c r="Q756" s="71" t="s">
        <v>35</v>
      </c>
      <c r="R756" s="103"/>
      <c r="S756" s="103"/>
      <c r="T756" s="554" t="str">
        <f>IF(Q756&lt;&gt;"",VLOOKUP(Q756,'DON GIA'!$H$1:$K$103,4,0),"")</f>
        <v/>
      </c>
      <c r="U756" s="554" t="str">
        <f t="shared" si="272"/>
        <v/>
      </c>
      <c r="V756" s="554"/>
      <c r="W756" s="107" t="s">
        <v>1102</v>
      </c>
      <c r="X756" s="103" t="s">
        <v>27</v>
      </c>
      <c r="Y756" s="108">
        <v>3.36</v>
      </c>
      <c r="Z756" s="109"/>
      <c r="AA756" s="554">
        <f>IF(W756&lt;&gt;"",VLOOKUP(W756,'DON GIA'!$A$1:$D$346,4,0),"")</f>
        <v>2337381</v>
      </c>
      <c r="AB756" s="554">
        <f t="shared" si="273"/>
        <v>7853600.1600000001</v>
      </c>
      <c r="AC756" s="71"/>
      <c r="AD756" s="71" t="s">
        <v>29</v>
      </c>
      <c r="AE756" s="71" t="s">
        <v>30</v>
      </c>
      <c r="AF756" s="71" t="s">
        <v>31</v>
      </c>
      <c r="AG756" s="71" t="s">
        <v>32</v>
      </c>
      <c r="AH756" s="103"/>
      <c r="AI756" s="71"/>
      <c r="AJ756" s="103"/>
      <c r="AK756" s="103"/>
      <c r="AL756" s="554" t="str">
        <f>IF(AI756&lt;&gt;"",VLOOKUP(AI756,'DON GIA'!$M$1:$P$9,4,0),"")</f>
        <v/>
      </c>
      <c r="AM756" s="554" t="str">
        <f t="shared" si="274"/>
        <v/>
      </c>
      <c r="AN756" s="71"/>
      <c r="AO756" s="103"/>
      <c r="AP756" s="602" t="str">
        <f t="shared" si="276"/>
        <v/>
      </c>
      <c r="AQ756" s="107"/>
      <c r="AR756" s="107"/>
      <c r="AS756" s="593"/>
    </row>
    <row r="757" spans="1:45" outlineLevel="2">
      <c r="A757" s="72">
        <f t="shared" si="277"/>
        <v>47</v>
      </c>
      <c r="B757" s="552" t="str">
        <f>IF(C757&lt;&gt;"",COUNTA($C$9:C757),"")</f>
        <v/>
      </c>
      <c r="C757" s="552"/>
      <c r="D757" s="71"/>
      <c r="E757" s="103"/>
      <c r="F757" s="103"/>
      <c r="G757" s="103"/>
      <c r="H757" s="103"/>
      <c r="I757" s="103"/>
      <c r="J757" s="103"/>
      <c r="K757" s="107"/>
      <c r="L757" s="105" t="s">
        <v>35</v>
      </c>
      <c r="M757" s="554" t="str">
        <f>IF(K757&lt;&gt;"",VLOOKUP(K757,'DON GIA'!$S$1:$U$19,3,0),"")</f>
        <v/>
      </c>
      <c r="N757" s="554" t="str">
        <f>IF(K757&lt;&gt;"",VLOOKUP(K757,'DON GIA'!$S$1:$V$19,4,0),"")</f>
        <v/>
      </c>
      <c r="O757" s="554" t="str">
        <f t="shared" si="270"/>
        <v/>
      </c>
      <c r="P757" s="554" t="str">
        <f t="shared" si="271"/>
        <v/>
      </c>
      <c r="Q757" s="71" t="s">
        <v>35</v>
      </c>
      <c r="R757" s="103"/>
      <c r="S757" s="103"/>
      <c r="T757" s="554" t="str">
        <f>IF(Q757&lt;&gt;"",VLOOKUP(Q757,'DON GIA'!$H$1:$K$103,4,0),"")</f>
        <v/>
      </c>
      <c r="U757" s="554" t="str">
        <f t="shared" si="272"/>
        <v/>
      </c>
      <c r="V757" s="554"/>
      <c r="W757" s="107" t="s">
        <v>1210</v>
      </c>
      <c r="X757" s="103" t="s">
        <v>27</v>
      </c>
      <c r="Y757" s="108">
        <v>33.28</v>
      </c>
      <c r="Z757" s="109"/>
      <c r="AA757" s="554">
        <f>IF(W757&lt;&gt;"",VLOOKUP(W757,'DON GIA'!$A$1:$D$346,4,0),"")</f>
        <v>161275</v>
      </c>
      <c r="AB757" s="554">
        <f t="shared" si="273"/>
        <v>5367232</v>
      </c>
      <c r="AC757" s="71"/>
      <c r="AD757" s="71"/>
      <c r="AE757" s="71"/>
      <c r="AF757" s="71"/>
      <c r="AG757" s="71"/>
      <c r="AH757" s="103"/>
      <c r="AI757" s="71"/>
      <c r="AJ757" s="103"/>
      <c r="AK757" s="103"/>
      <c r="AL757" s="554" t="str">
        <f>IF(AI757&lt;&gt;"",VLOOKUP(AI757,'DON GIA'!$M$1:$P$9,4,0),"")</f>
        <v/>
      </c>
      <c r="AM757" s="554" t="str">
        <f t="shared" si="274"/>
        <v/>
      </c>
      <c r="AN757" s="71"/>
      <c r="AO757" s="103"/>
      <c r="AP757" s="602" t="str">
        <f t="shared" si="276"/>
        <v/>
      </c>
      <c r="AQ757" s="107"/>
      <c r="AR757" s="107"/>
      <c r="AS757" s="593"/>
    </row>
    <row r="758" spans="1:45" outlineLevel="2">
      <c r="A758" s="72">
        <f t="shared" si="277"/>
        <v>47</v>
      </c>
      <c r="B758" s="552" t="str">
        <f>IF(C758&lt;&gt;"",COUNTA($C$9:C758),"")</f>
        <v/>
      </c>
      <c r="C758" s="552"/>
      <c r="D758" s="71"/>
      <c r="E758" s="103"/>
      <c r="F758" s="103"/>
      <c r="G758" s="103"/>
      <c r="H758" s="103"/>
      <c r="I758" s="103"/>
      <c r="J758" s="103"/>
      <c r="K758" s="107"/>
      <c r="L758" s="105" t="s">
        <v>35</v>
      </c>
      <c r="M758" s="554" t="str">
        <f>IF(K758&lt;&gt;"",VLOOKUP(K758,'DON GIA'!$S$1:$U$19,3,0),"")</f>
        <v/>
      </c>
      <c r="N758" s="554" t="str">
        <f>IF(K758&lt;&gt;"",VLOOKUP(K758,'DON GIA'!$S$1:$V$19,4,0),"")</f>
        <v/>
      </c>
      <c r="O758" s="554" t="str">
        <f t="shared" si="270"/>
        <v/>
      </c>
      <c r="P758" s="554" t="str">
        <f t="shared" si="271"/>
        <v/>
      </c>
      <c r="Q758" s="71" t="s">
        <v>35</v>
      </c>
      <c r="R758" s="103"/>
      <c r="S758" s="103"/>
      <c r="T758" s="554" t="str">
        <f>IF(Q758&lt;&gt;"",VLOOKUP(Q758,'DON GIA'!$H$1:$K$103,4,0),"")</f>
        <v/>
      </c>
      <c r="U758" s="554" t="str">
        <f t="shared" si="272"/>
        <v/>
      </c>
      <c r="V758" s="554"/>
      <c r="W758" s="107" t="s">
        <v>1222</v>
      </c>
      <c r="X758" s="103" t="s">
        <v>27</v>
      </c>
      <c r="Y758" s="108">
        <v>38.4</v>
      </c>
      <c r="Z758" s="109"/>
      <c r="AA758" s="554">
        <f>IF(W758&lt;&gt;"",VLOOKUP(W758,'DON GIA'!$A$1:$D$346,4,0),"")</f>
        <v>572213</v>
      </c>
      <c r="AB758" s="554">
        <f t="shared" si="273"/>
        <v>21972979.199999999</v>
      </c>
      <c r="AC758" s="71"/>
      <c r="AD758" s="71"/>
      <c r="AE758" s="71"/>
      <c r="AF758" s="71"/>
      <c r="AG758" s="71"/>
      <c r="AH758" s="103"/>
      <c r="AI758" s="71"/>
      <c r="AJ758" s="103"/>
      <c r="AK758" s="103"/>
      <c r="AL758" s="554" t="str">
        <f>IF(AI758&lt;&gt;"",VLOOKUP(AI758,'DON GIA'!$M$1:$P$9,4,0),"")</f>
        <v/>
      </c>
      <c r="AM758" s="554" t="str">
        <f t="shared" si="274"/>
        <v/>
      </c>
      <c r="AN758" s="71"/>
      <c r="AO758" s="103"/>
      <c r="AP758" s="602" t="str">
        <f t="shared" si="276"/>
        <v/>
      </c>
      <c r="AQ758" s="107"/>
      <c r="AR758" s="107"/>
      <c r="AS758" s="593"/>
    </row>
    <row r="759" spans="1:45" outlineLevel="2">
      <c r="A759" s="72">
        <f t="shared" si="277"/>
        <v>47</v>
      </c>
      <c r="B759" s="552" t="str">
        <f>IF(C759&lt;&gt;"",COUNTA($C$9:C759),"")</f>
        <v/>
      </c>
      <c r="C759" s="552"/>
      <c r="D759" s="71"/>
      <c r="E759" s="103"/>
      <c r="F759" s="103"/>
      <c r="G759" s="103"/>
      <c r="H759" s="103"/>
      <c r="I759" s="103"/>
      <c r="J759" s="103"/>
      <c r="K759" s="107"/>
      <c r="L759" s="105" t="s">
        <v>35</v>
      </c>
      <c r="M759" s="554" t="str">
        <f>IF(K759&lt;&gt;"",VLOOKUP(K759,'DON GIA'!$S$1:$U$19,3,0),"")</f>
        <v/>
      </c>
      <c r="N759" s="554" t="str">
        <f>IF(K759&lt;&gt;"",VLOOKUP(K759,'DON GIA'!$S$1:$V$19,4,0),"")</f>
        <v/>
      </c>
      <c r="O759" s="554" t="str">
        <f t="shared" si="270"/>
        <v/>
      </c>
      <c r="P759" s="554" t="str">
        <f t="shared" si="271"/>
        <v/>
      </c>
      <c r="Q759" s="71" t="s">
        <v>35</v>
      </c>
      <c r="R759" s="103"/>
      <c r="S759" s="103"/>
      <c r="T759" s="554" t="str">
        <f>IF(Q759&lt;&gt;"",VLOOKUP(Q759,'DON GIA'!$H$1:$K$103,4,0),"")</f>
        <v/>
      </c>
      <c r="U759" s="554" t="str">
        <f t="shared" si="272"/>
        <v/>
      </c>
      <c r="V759" s="554"/>
      <c r="W759" s="107" t="s">
        <v>1009</v>
      </c>
      <c r="X759" s="103" t="s">
        <v>27</v>
      </c>
      <c r="Y759" s="108">
        <v>71.760000000000005</v>
      </c>
      <c r="Z759" s="109"/>
      <c r="AA759" s="554">
        <f>IF(W759&lt;&gt;"",VLOOKUP(W759,'DON GIA'!$A$1:$D$346,4,0),"")</f>
        <v>282038</v>
      </c>
      <c r="AB759" s="554">
        <f t="shared" si="273"/>
        <v>20239046.880000003</v>
      </c>
      <c r="AC759" s="71"/>
      <c r="AD759" s="71"/>
      <c r="AE759" s="71"/>
      <c r="AF759" s="71"/>
      <c r="AG759" s="71"/>
      <c r="AH759" s="103"/>
      <c r="AI759" s="71"/>
      <c r="AJ759" s="103"/>
      <c r="AK759" s="103"/>
      <c r="AL759" s="554" t="str">
        <f>IF(AI759&lt;&gt;"",VLOOKUP(AI759,'DON GIA'!$M$1:$P$9,4,0),"")</f>
        <v/>
      </c>
      <c r="AM759" s="554" t="str">
        <f t="shared" si="274"/>
        <v/>
      </c>
      <c r="AN759" s="71"/>
      <c r="AO759" s="103"/>
      <c r="AP759" s="602" t="str">
        <f t="shared" si="276"/>
        <v/>
      </c>
      <c r="AQ759" s="107"/>
      <c r="AR759" s="107"/>
      <c r="AS759" s="593"/>
    </row>
    <row r="760" spans="1:45" outlineLevel="2">
      <c r="A760" s="72">
        <f t="shared" si="277"/>
        <v>47</v>
      </c>
      <c r="B760" s="552" t="str">
        <f>IF(C760&lt;&gt;"",COUNTA($C$9:C760),"")</f>
        <v/>
      </c>
      <c r="C760" s="552"/>
      <c r="D760" s="71"/>
      <c r="E760" s="103"/>
      <c r="F760" s="103"/>
      <c r="G760" s="103"/>
      <c r="H760" s="103"/>
      <c r="I760" s="103"/>
      <c r="J760" s="103"/>
      <c r="K760" s="107"/>
      <c r="L760" s="105" t="s">
        <v>35</v>
      </c>
      <c r="M760" s="554" t="str">
        <f>IF(K760&lt;&gt;"",VLOOKUP(K760,'DON GIA'!$S$1:$U$19,3,0),"")</f>
        <v/>
      </c>
      <c r="N760" s="554" t="str">
        <f>IF(K760&lt;&gt;"",VLOOKUP(K760,'DON GIA'!$S$1:$V$19,4,0),"")</f>
        <v/>
      </c>
      <c r="O760" s="554" t="str">
        <f t="shared" si="270"/>
        <v/>
      </c>
      <c r="P760" s="554" t="str">
        <f t="shared" si="271"/>
        <v/>
      </c>
      <c r="Q760" s="71" t="s">
        <v>35</v>
      </c>
      <c r="R760" s="103"/>
      <c r="S760" s="103"/>
      <c r="T760" s="554" t="str">
        <f>IF(Q760&lt;&gt;"",VLOOKUP(Q760,'DON GIA'!$H$1:$K$103,4,0),"")</f>
        <v/>
      </c>
      <c r="U760" s="554" t="str">
        <f t="shared" si="272"/>
        <v/>
      </c>
      <c r="V760" s="554"/>
      <c r="W760" s="107" t="s">
        <v>1223</v>
      </c>
      <c r="X760" s="103" t="s">
        <v>27</v>
      </c>
      <c r="Y760" s="108">
        <v>64</v>
      </c>
      <c r="Z760" s="109"/>
      <c r="AA760" s="554">
        <f>IF(W760&lt;&gt;"",VLOOKUP(W760,'DON GIA'!$A$1:$D$346,4,0),"")</f>
        <v>588447</v>
      </c>
      <c r="AB760" s="554">
        <f t="shared" si="273"/>
        <v>37660608</v>
      </c>
      <c r="AC760" s="71"/>
      <c r="AD760" s="71"/>
      <c r="AE760" s="71"/>
      <c r="AF760" s="71"/>
      <c r="AG760" s="71"/>
      <c r="AH760" s="103"/>
      <c r="AI760" s="71"/>
      <c r="AJ760" s="103"/>
      <c r="AK760" s="103"/>
      <c r="AL760" s="554" t="str">
        <f>IF(AI760&lt;&gt;"",VLOOKUP(AI760,'DON GIA'!$M$1:$P$9,4,0),"")</f>
        <v/>
      </c>
      <c r="AM760" s="554" t="str">
        <f t="shared" si="274"/>
        <v/>
      </c>
      <c r="AN760" s="71"/>
      <c r="AO760" s="103"/>
      <c r="AP760" s="602" t="str">
        <f t="shared" si="276"/>
        <v/>
      </c>
      <c r="AQ760" s="107"/>
      <c r="AR760" s="107"/>
      <c r="AS760" s="593"/>
    </row>
    <row r="761" spans="1:45" outlineLevel="2">
      <c r="A761" s="72">
        <f t="shared" si="277"/>
        <v>47</v>
      </c>
      <c r="B761" s="552" t="str">
        <f>IF(C761&lt;&gt;"",COUNTA($C$9:C761),"")</f>
        <v/>
      </c>
      <c r="C761" s="552"/>
      <c r="D761" s="71"/>
      <c r="E761" s="103"/>
      <c r="F761" s="103"/>
      <c r="G761" s="103"/>
      <c r="H761" s="103"/>
      <c r="I761" s="103"/>
      <c r="J761" s="103"/>
      <c r="K761" s="107"/>
      <c r="L761" s="105" t="s">
        <v>35</v>
      </c>
      <c r="M761" s="554" t="str">
        <f>IF(K761&lt;&gt;"",VLOOKUP(K761,'DON GIA'!$S$1:$U$19,3,0),"")</f>
        <v/>
      </c>
      <c r="N761" s="554" t="str">
        <f>IF(K761&lt;&gt;"",VLOOKUP(K761,'DON GIA'!$S$1:$V$19,4,0),"")</f>
        <v/>
      </c>
      <c r="O761" s="554" t="str">
        <f t="shared" si="270"/>
        <v/>
      </c>
      <c r="P761" s="554" t="str">
        <f t="shared" si="271"/>
        <v/>
      </c>
      <c r="Q761" s="71" t="s">
        <v>35</v>
      </c>
      <c r="R761" s="103"/>
      <c r="S761" s="103"/>
      <c r="T761" s="554" t="str">
        <f>IF(Q761&lt;&gt;"",VLOOKUP(Q761,'DON GIA'!$H$1:$K$103,4,0),"")</f>
        <v/>
      </c>
      <c r="U761" s="554" t="str">
        <f t="shared" si="272"/>
        <v/>
      </c>
      <c r="V761" s="554"/>
      <c r="W761" s="107" t="s">
        <v>1223</v>
      </c>
      <c r="X761" s="103" t="s">
        <v>27</v>
      </c>
      <c r="Y761" s="108">
        <v>38.159999999999997</v>
      </c>
      <c r="Z761" s="109"/>
      <c r="AA761" s="554">
        <f>IF(W761&lt;&gt;"",VLOOKUP(W761,'DON GIA'!$A$1:$D$346,4,0),"")</f>
        <v>588447</v>
      </c>
      <c r="AB761" s="554">
        <f t="shared" si="273"/>
        <v>22455137.52</v>
      </c>
      <c r="AC761" s="71"/>
      <c r="AD761" s="71"/>
      <c r="AE761" s="71"/>
      <c r="AF761" s="71"/>
      <c r="AG761" s="71"/>
      <c r="AH761" s="103"/>
      <c r="AI761" s="71"/>
      <c r="AJ761" s="103"/>
      <c r="AK761" s="103"/>
      <c r="AL761" s="554" t="str">
        <f>IF(AI761&lt;&gt;"",VLOOKUP(AI761,'DON GIA'!$M$1:$P$9,4,0),"")</f>
        <v/>
      </c>
      <c r="AM761" s="554" t="str">
        <f t="shared" si="274"/>
        <v/>
      </c>
      <c r="AN761" s="71"/>
      <c r="AO761" s="103"/>
      <c r="AP761" s="602" t="str">
        <f t="shared" si="276"/>
        <v/>
      </c>
      <c r="AQ761" s="107"/>
      <c r="AR761" s="107"/>
      <c r="AS761" s="593"/>
    </row>
    <row r="762" spans="1:45" outlineLevel="2">
      <c r="A762" s="72">
        <f t="shared" si="277"/>
        <v>47</v>
      </c>
      <c r="B762" s="552" t="str">
        <f>IF(C762&lt;&gt;"",COUNTA($C$9:C762),"")</f>
        <v/>
      </c>
      <c r="C762" s="552"/>
      <c r="D762" s="71"/>
      <c r="E762" s="103"/>
      <c r="F762" s="103"/>
      <c r="G762" s="103"/>
      <c r="H762" s="103"/>
      <c r="I762" s="103"/>
      <c r="J762" s="103"/>
      <c r="K762" s="107"/>
      <c r="L762" s="105" t="s">
        <v>35</v>
      </c>
      <c r="M762" s="554" t="str">
        <f>IF(K762&lt;&gt;"",VLOOKUP(K762,'DON GIA'!$S$1:$U$19,3,0),"")</f>
        <v/>
      </c>
      <c r="N762" s="554" t="str">
        <f>IF(K762&lt;&gt;"",VLOOKUP(K762,'DON GIA'!$S$1:$V$19,4,0),"")</f>
        <v/>
      </c>
      <c r="O762" s="554" t="str">
        <f t="shared" si="270"/>
        <v/>
      </c>
      <c r="P762" s="554" t="str">
        <f t="shared" si="271"/>
        <v/>
      </c>
      <c r="Q762" s="71" t="s">
        <v>35</v>
      </c>
      <c r="R762" s="103"/>
      <c r="S762" s="103"/>
      <c r="T762" s="554" t="str">
        <f>IF(Q762&lt;&gt;"",VLOOKUP(Q762,'DON GIA'!$H$1:$K$103,4,0),"")</f>
        <v/>
      </c>
      <c r="U762" s="554" t="str">
        <f t="shared" si="272"/>
        <v/>
      </c>
      <c r="V762" s="554"/>
      <c r="W762" s="107" t="s">
        <v>1224</v>
      </c>
      <c r="X762" s="103" t="s">
        <v>27</v>
      </c>
      <c r="Y762" s="108">
        <f>34.52+19.03</f>
        <v>53.550000000000004</v>
      </c>
      <c r="Z762" s="109"/>
      <c r="AA762" s="554">
        <f>IF(W762&lt;&gt;"",VLOOKUP(W762,'DON GIA'!$A$1:$D$346,4,0),"")</f>
        <v>264499</v>
      </c>
      <c r="AB762" s="554">
        <f t="shared" si="273"/>
        <v>14163921.450000001</v>
      </c>
      <c r="AC762" s="71"/>
      <c r="AD762" s="71"/>
      <c r="AE762" s="71"/>
      <c r="AF762" s="71"/>
      <c r="AG762" s="71"/>
      <c r="AH762" s="103"/>
      <c r="AI762" s="71"/>
      <c r="AJ762" s="103"/>
      <c r="AK762" s="103"/>
      <c r="AL762" s="554" t="str">
        <f>IF(AI762&lt;&gt;"",VLOOKUP(AI762,'DON GIA'!$M$1:$P$9,4,0),"")</f>
        <v/>
      </c>
      <c r="AM762" s="554" t="str">
        <f t="shared" si="274"/>
        <v/>
      </c>
      <c r="AN762" s="71"/>
      <c r="AO762" s="103"/>
      <c r="AP762" s="602" t="str">
        <f t="shared" si="276"/>
        <v/>
      </c>
      <c r="AQ762" s="107"/>
      <c r="AR762" s="107"/>
      <c r="AS762" s="593"/>
    </row>
    <row r="763" spans="1:45" ht="56.25" outlineLevel="2">
      <c r="A763" s="72">
        <f t="shared" si="277"/>
        <v>47</v>
      </c>
      <c r="B763" s="552" t="str">
        <f>IF(C763&lt;&gt;"",COUNTA($C$9:C763),"")</f>
        <v/>
      </c>
      <c r="C763" s="552"/>
      <c r="D763" s="71"/>
      <c r="E763" s="103"/>
      <c r="F763" s="103"/>
      <c r="G763" s="103"/>
      <c r="H763" s="103"/>
      <c r="I763" s="103"/>
      <c r="J763" s="103"/>
      <c r="K763" s="107"/>
      <c r="L763" s="105" t="s">
        <v>35</v>
      </c>
      <c r="M763" s="554" t="str">
        <f>IF(K763&lt;&gt;"",VLOOKUP(K763,'DON GIA'!$S$1:$U$19,3,0),"")</f>
        <v/>
      </c>
      <c r="N763" s="554" t="str">
        <f>IF(K763&lt;&gt;"",VLOOKUP(K763,'DON GIA'!$S$1:$V$19,4,0),"")</f>
        <v/>
      </c>
      <c r="O763" s="554" t="str">
        <f t="shared" si="270"/>
        <v/>
      </c>
      <c r="P763" s="554" t="str">
        <f t="shared" si="271"/>
        <v/>
      </c>
      <c r="Q763" s="71" t="s">
        <v>35</v>
      </c>
      <c r="R763" s="103"/>
      <c r="S763" s="103"/>
      <c r="T763" s="554" t="str">
        <f>IF(Q763&lt;&gt;"",VLOOKUP(Q763,'DON GIA'!$H$1:$K$103,4,0),"")</f>
        <v/>
      </c>
      <c r="U763" s="554" t="str">
        <f t="shared" si="272"/>
        <v/>
      </c>
      <c r="V763" s="554"/>
      <c r="W763" s="593" t="s">
        <v>1225</v>
      </c>
      <c r="X763" s="103" t="s">
        <v>38</v>
      </c>
      <c r="Y763" s="108"/>
      <c r="Z763" s="109"/>
      <c r="AA763" s="554">
        <f>IF(W763&lt;&gt;"",VLOOKUP(W763,'DON GIA'!$A$1:$D$346,4,0),"")</f>
        <v>1939601</v>
      </c>
      <c r="AB763" s="554">
        <f t="shared" si="273"/>
        <v>0</v>
      </c>
      <c r="AC763" s="71"/>
      <c r="AD763" s="71"/>
      <c r="AE763" s="71"/>
      <c r="AF763" s="71"/>
      <c r="AG763" s="71"/>
      <c r="AH763" s="103"/>
      <c r="AI763" s="71"/>
      <c r="AJ763" s="103"/>
      <c r="AK763" s="103"/>
      <c r="AL763" s="554" t="str">
        <f>IF(AI763&lt;&gt;"",VLOOKUP(AI763,'DON GIA'!$M$1:$P$9,4,0),"")</f>
        <v/>
      </c>
      <c r="AM763" s="554" t="str">
        <f t="shared" si="274"/>
        <v/>
      </c>
      <c r="AN763" s="71"/>
      <c r="AO763" s="103"/>
      <c r="AP763" s="602" t="str">
        <f t="shared" si="276"/>
        <v/>
      </c>
      <c r="AQ763" s="107"/>
      <c r="AR763" s="107"/>
      <c r="AS763" s="593"/>
    </row>
    <row r="764" spans="1:45" ht="56.25" outlineLevel="2">
      <c r="A764" s="72">
        <f t="shared" si="277"/>
        <v>47</v>
      </c>
      <c r="B764" s="552" t="str">
        <f>IF(C764&lt;&gt;"",COUNTA($C$9:C764),"")</f>
        <v/>
      </c>
      <c r="C764" s="552"/>
      <c r="D764" s="71"/>
      <c r="E764" s="103"/>
      <c r="F764" s="103"/>
      <c r="G764" s="103"/>
      <c r="H764" s="103"/>
      <c r="I764" s="103"/>
      <c r="J764" s="103"/>
      <c r="K764" s="107"/>
      <c r="L764" s="105" t="s">
        <v>35</v>
      </c>
      <c r="M764" s="554" t="str">
        <f>IF(K764&lt;&gt;"",VLOOKUP(K764,'DON GIA'!$S$1:$U$19,3,0),"")</f>
        <v/>
      </c>
      <c r="N764" s="554" t="str">
        <f>IF(K764&lt;&gt;"",VLOOKUP(K764,'DON GIA'!$S$1:$V$19,4,0),"")</f>
        <v/>
      </c>
      <c r="O764" s="554" t="str">
        <f t="shared" si="270"/>
        <v/>
      </c>
      <c r="P764" s="554" t="str">
        <f t="shared" si="271"/>
        <v/>
      </c>
      <c r="Q764" s="71" t="s">
        <v>35</v>
      </c>
      <c r="R764" s="103"/>
      <c r="S764" s="103"/>
      <c r="T764" s="554" t="str">
        <f>IF(Q764&lt;&gt;"",VLOOKUP(Q764,'DON GIA'!$H$1:$K$103,4,0),"")</f>
        <v/>
      </c>
      <c r="U764" s="554" t="str">
        <f t="shared" si="272"/>
        <v/>
      </c>
      <c r="V764" s="554"/>
      <c r="W764" s="593" t="s">
        <v>1226</v>
      </c>
      <c r="X764" s="103" t="s">
        <v>38</v>
      </c>
      <c r="Y764" s="108"/>
      <c r="Z764" s="109"/>
      <c r="AA764" s="554">
        <f>IF(W764&lt;&gt;"",VLOOKUP(W764,'DON GIA'!$A$1:$D$346,4,0),"")</f>
        <v>1939601</v>
      </c>
      <c r="AB764" s="554">
        <f t="shared" si="273"/>
        <v>0</v>
      </c>
      <c r="AC764" s="71"/>
      <c r="AD764" s="71"/>
      <c r="AE764" s="71"/>
      <c r="AF764" s="71"/>
      <c r="AG764" s="71"/>
      <c r="AH764" s="103"/>
      <c r="AI764" s="71"/>
      <c r="AJ764" s="103"/>
      <c r="AK764" s="103"/>
      <c r="AL764" s="554" t="str">
        <f>IF(AI764&lt;&gt;"",VLOOKUP(AI764,'DON GIA'!$M$1:$P$9,4,0),"")</f>
        <v/>
      </c>
      <c r="AM764" s="554" t="str">
        <f t="shared" si="274"/>
        <v/>
      </c>
      <c r="AN764" s="71"/>
      <c r="AO764" s="103"/>
      <c r="AP764" s="602" t="str">
        <f t="shared" si="276"/>
        <v/>
      </c>
      <c r="AQ764" s="107"/>
      <c r="AR764" s="107"/>
      <c r="AS764" s="593"/>
    </row>
    <row r="765" spans="1:45" ht="56.25" outlineLevel="2">
      <c r="A765" s="72">
        <f t="shared" si="277"/>
        <v>47</v>
      </c>
      <c r="B765" s="552" t="str">
        <f>IF(C765&lt;&gt;"",COUNTA($C$9:C765),"")</f>
        <v/>
      </c>
      <c r="C765" s="552"/>
      <c r="D765" s="71"/>
      <c r="E765" s="103"/>
      <c r="F765" s="103"/>
      <c r="G765" s="103"/>
      <c r="H765" s="103"/>
      <c r="I765" s="103"/>
      <c r="J765" s="103"/>
      <c r="K765" s="107"/>
      <c r="L765" s="105" t="s">
        <v>35</v>
      </c>
      <c r="M765" s="554" t="str">
        <f>IF(K765&lt;&gt;"",VLOOKUP(K765,'DON GIA'!$S$1:$U$19,3,0),"")</f>
        <v/>
      </c>
      <c r="N765" s="554" t="str">
        <f>IF(K765&lt;&gt;"",VLOOKUP(K765,'DON GIA'!$S$1:$V$19,4,0),"")</f>
        <v/>
      </c>
      <c r="O765" s="554" t="str">
        <f t="shared" si="270"/>
        <v/>
      </c>
      <c r="P765" s="554" t="str">
        <f t="shared" si="271"/>
        <v/>
      </c>
      <c r="Q765" s="71" t="s">
        <v>35</v>
      </c>
      <c r="R765" s="103"/>
      <c r="S765" s="103"/>
      <c r="T765" s="554" t="str">
        <f>IF(Q765&lt;&gt;"",VLOOKUP(Q765,'DON GIA'!$H$1:$K$103,4,0),"")</f>
        <v/>
      </c>
      <c r="U765" s="554" t="str">
        <f t="shared" si="272"/>
        <v/>
      </c>
      <c r="V765" s="554"/>
      <c r="W765" s="593" t="s">
        <v>1227</v>
      </c>
      <c r="X765" s="103" t="s">
        <v>38</v>
      </c>
      <c r="Y765" s="108"/>
      <c r="Z765" s="109"/>
      <c r="AA765" s="554">
        <f>IF(W765&lt;&gt;"",VLOOKUP(W765,'DON GIA'!$A$1:$D$346,4,0),"")</f>
        <v>1939601</v>
      </c>
      <c r="AB765" s="554">
        <f t="shared" si="273"/>
        <v>0</v>
      </c>
      <c r="AC765" s="71"/>
      <c r="AD765" s="71"/>
      <c r="AE765" s="71"/>
      <c r="AF765" s="71"/>
      <c r="AG765" s="71"/>
      <c r="AH765" s="103"/>
      <c r="AI765" s="71"/>
      <c r="AJ765" s="103"/>
      <c r="AK765" s="103"/>
      <c r="AL765" s="554" t="str">
        <f>IF(AI765&lt;&gt;"",VLOOKUP(AI765,'DON GIA'!$M$1:$P$9,4,0),"")</f>
        <v/>
      </c>
      <c r="AM765" s="554" t="str">
        <f t="shared" si="274"/>
        <v/>
      </c>
      <c r="AN765" s="71"/>
      <c r="AO765" s="103"/>
      <c r="AP765" s="602" t="str">
        <f t="shared" si="276"/>
        <v/>
      </c>
      <c r="AQ765" s="107"/>
      <c r="AR765" s="107"/>
      <c r="AS765" s="593"/>
    </row>
    <row r="766" spans="1:45" outlineLevel="2">
      <c r="A766" s="72">
        <f t="shared" si="277"/>
        <v>47</v>
      </c>
      <c r="B766" s="552" t="str">
        <f>IF(C766&lt;&gt;"",COUNTA($C$9:C766),"")</f>
        <v/>
      </c>
      <c r="C766" s="552"/>
      <c r="D766" s="71"/>
      <c r="E766" s="103"/>
      <c r="F766" s="103"/>
      <c r="G766" s="103"/>
      <c r="H766" s="103"/>
      <c r="I766" s="103"/>
      <c r="J766" s="103"/>
      <c r="K766" s="107"/>
      <c r="L766" s="105" t="s">
        <v>35</v>
      </c>
      <c r="M766" s="554" t="str">
        <f>IF(K766&lt;&gt;"",VLOOKUP(K766,'DON GIA'!$S$1:$U$19,3,0),"")</f>
        <v/>
      </c>
      <c r="N766" s="554" t="str">
        <f>IF(K766&lt;&gt;"",VLOOKUP(K766,'DON GIA'!$S$1:$V$19,4,0),"")</f>
        <v/>
      </c>
      <c r="O766" s="554" t="str">
        <f t="shared" si="270"/>
        <v/>
      </c>
      <c r="P766" s="554" t="str">
        <f t="shared" si="271"/>
        <v/>
      </c>
      <c r="Q766" s="71" t="s">
        <v>35</v>
      </c>
      <c r="R766" s="103"/>
      <c r="S766" s="103"/>
      <c r="T766" s="554" t="str">
        <f>IF(Q766&lt;&gt;"",VLOOKUP(Q766,'DON GIA'!$H$1:$K$103,4,0),"")</f>
        <v/>
      </c>
      <c r="U766" s="554" t="str">
        <f t="shared" si="272"/>
        <v/>
      </c>
      <c r="V766" s="554"/>
      <c r="W766" s="107" t="s">
        <v>35</v>
      </c>
      <c r="X766" s="103"/>
      <c r="Y766" s="108"/>
      <c r="Z766" s="109"/>
      <c r="AA766" s="554" t="str">
        <f>IF(W766&lt;&gt;"",VLOOKUP(W766,'DON GIA'!$A$1:$D$346,4,0),"")</f>
        <v/>
      </c>
      <c r="AB766" s="554" t="str">
        <f t="shared" si="273"/>
        <v/>
      </c>
      <c r="AC766" s="71"/>
      <c r="AD766" s="71"/>
      <c r="AE766" s="71"/>
      <c r="AF766" s="71"/>
      <c r="AG766" s="71"/>
      <c r="AH766" s="103"/>
      <c r="AI766" s="71"/>
      <c r="AJ766" s="103"/>
      <c r="AK766" s="103"/>
      <c r="AL766" s="554" t="str">
        <f>IF(AI766&lt;&gt;"",VLOOKUP(AI766,'DON GIA'!$M$1:$P$9,4,0),"")</f>
        <v/>
      </c>
      <c r="AM766" s="554" t="str">
        <f t="shared" si="274"/>
        <v/>
      </c>
      <c r="AN766" s="71"/>
      <c r="AO766" s="103"/>
      <c r="AP766" s="602" t="str">
        <f t="shared" si="276"/>
        <v/>
      </c>
      <c r="AQ766" s="107"/>
      <c r="AR766" s="107"/>
      <c r="AS766" s="593"/>
    </row>
    <row r="767" spans="1:45" outlineLevel="1">
      <c r="A767" s="84" t="s">
        <v>2112</v>
      </c>
      <c r="B767" s="552"/>
      <c r="C767" s="552"/>
      <c r="D767" s="61"/>
      <c r="E767" s="162"/>
      <c r="F767" s="103"/>
      <c r="G767" s="162"/>
      <c r="H767" s="162"/>
      <c r="I767" s="162"/>
      <c r="J767" s="162"/>
      <c r="K767" s="129"/>
      <c r="L767" s="167">
        <f>SUBTOTAL(9,L768:L777)</f>
        <v>0</v>
      </c>
      <c r="M767" s="553"/>
      <c r="N767" s="553"/>
      <c r="O767" s="553">
        <f>SUBTOTAL(9,O768:O777)</f>
        <v>0</v>
      </c>
      <c r="P767" s="553">
        <f>SUBTOTAL(9,P768:P777)</f>
        <v>0</v>
      </c>
      <c r="Q767" s="61"/>
      <c r="R767" s="162"/>
      <c r="S767" s="162">
        <f>SUBTOTAL(9,S768:S777)</f>
        <v>11</v>
      </c>
      <c r="T767" s="553"/>
      <c r="U767" s="553">
        <f>SUBTOTAL(9,U768:U777)</f>
        <v>5100000</v>
      </c>
      <c r="V767" s="553"/>
      <c r="W767" s="129"/>
      <c r="X767" s="162"/>
      <c r="Y767" s="169">
        <f>SUBTOTAL(9,Y768:Y777)</f>
        <v>232.55</v>
      </c>
      <c r="Z767" s="170">
        <f>SUBTOTAL(9,Z768:Z777)</f>
        <v>0</v>
      </c>
      <c r="AA767" s="553"/>
      <c r="AB767" s="553">
        <f>SUBTOTAL(9,AB768:AB777)</f>
        <v>352689427.75000006</v>
      </c>
      <c r="AC767" s="71"/>
      <c r="AD767" s="71"/>
      <c r="AE767" s="71"/>
      <c r="AF767" s="71"/>
      <c r="AG767" s="71"/>
      <c r="AH767" s="103"/>
      <c r="AI767" s="61"/>
      <c r="AJ767" s="162"/>
      <c r="AK767" s="162">
        <f>SUBTOTAL(9,AK768:AK777)</f>
        <v>0</v>
      </c>
      <c r="AL767" s="553"/>
      <c r="AM767" s="553">
        <f>SUBTOTAL(9,AM768:AM777)</f>
        <v>0</v>
      </c>
      <c r="AN767" s="61"/>
      <c r="AO767" s="162">
        <f>SUBTOTAL(9,AO768:AO777)</f>
        <v>0</v>
      </c>
      <c r="AP767" s="602">
        <f t="shared" si="276"/>
        <v>357789427.75000006</v>
      </c>
      <c r="AQ767" s="107"/>
      <c r="AR767" s="107"/>
      <c r="AS767" s="593"/>
    </row>
    <row r="768" spans="1:45" ht="37.5" outlineLevel="2">
      <c r="A768" s="72">
        <f>IF(B768&lt;&gt;"",B768,A766)</f>
        <v>48</v>
      </c>
      <c r="B768" s="552">
        <f>IF(C768&lt;&gt;"",COUNTA($C$9:C768),"")</f>
        <v>48</v>
      </c>
      <c r="C768" s="552">
        <v>454</v>
      </c>
      <c r="D768" s="61" t="s">
        <v>320</v>
      </c>
      <c r="E768" s="103"/>
      <c r="F768" s="103"/>
      <c r="G768" s="103"/>
      <c r="H768" s="103"/>
      <c r="I768" s="103"/>
      <c r="J768" s="103"/>
      <c r="K768" s="107"/>
      <c r="L768" s="105" t="s">
        <v>35</v>
      </c>
      <c r="M768" s="554" t="str">
        <f>IF(K768&lt;&gt;"",VLOOKUP(K768,'DON GIA'!$S$1:$U$19,3,0),"")</f>
        <v/>
      </c>
      <c r="N768" s="554" t="str">
        <f>IF(K768&lt;&gt;"",VLOOKUP(K768,'DON GIA'!$S$1:$V$19,4,0),"")</f>
        <v/>
      </c>
      <c r="O768" s="554" t="str">
        <f t="shared" ref="O768:O777" si="278">IF(K768&lt;&gt;"",L768*M768,"")</f>
        <v/>
      </c>
      <c r="P768" s="554" t="str">
        <f t="shared" ref="P768:P777" si="279">IF(K768&lt;&gt;"",L768*N768,"")</f>
        <v/>
      </c>
      <c r="Q768" s="71" t="s">
        <v>80</v>
      </c>
      <c r="R768" s="103" t="s">
        <v>44</v>
      </c>
      <c r="S768" s="103">
        <v>1</v>
      </c>
      <c r="T768" s="554">
        <f>IF(Q768&lt;&gt;"",VLOOKUP(Q768,'DON GIA'!$H$1:$K$103,4,0),"")</f>
        <v>600000</v>
      </c>
      <c r="U768" s="554">
        <f t="shared" ref="U768:U777" si="280">IF(Q768&lt;&gt;"",IF(ISNUMBER(T768),S768*T768,""),"")</f>
        <v>600000</v>
      </c>
      <c r="V768" s="554" t="s">
        <v>2163</v>
      </c>
      <c r="W768" s="107" t="s">
        <v>1209</v>
      </c>
      <c r="X768" s="103" t="s">
        <v>27</v>
      </c>
      <c r="Y768" s="108">
        <v>40.07</v>
      </c>
      <c r="Z768" s="109"/>
      <c r="AA768" s="554">
        <f>IF(W768&lt;&gt;"",VLOOKUP(W768,'DON GIA'!$A$1:$D$346,4,0),"")</f>
        <v>264499</v>
      </c>
      <c r="AB768" s="554">
        <f t="shared" ref="AB768:AB777" si="281">IF(W768&lt;&gt;"",IF(ISNUMBER(AA768),Y768*AA768,""),"")</f>
        <v>10598474.93</v>
      </c>
      <c r="AC768" s="71"/>
      <c r="AD768" s="71"/>
      <c r="AE768" s="71"/>
      <c r="AF768" s="71"/>
      <c r="AG768" s="71"/>
      <c r="AH768" s="103"/>
      <c r="AI768" s="71"/>
      <c r="AJ768" s="103"/>
      <c r="AK768" s="103"/>
      <c r="AL768" s="554" t="str">
        <f>IF(AI768&lt;&gt;"",VLOOKUP(AI768,'DON GIA'!$M$1:$P$9,4,0),"")</f>
        <v/>
      </c>
      <c r="AM768" s="554" t="str">
        <f t="shared" ref="AM768:AM777" si="282">IF(AI768&lt;&gt;"",AK768*AL768,"")</f>
        <v/>
      </c>
      <c r="AN768" s="71"/>
      <c r="AO768" s="103"/>
      <c r="AP768" s="602" t="str">
        <f t="shared" si="276"/>
        <v/>
      </c>
      <c r="AQ768" s="107" t="s">
        <v>432</v>
      </c>
      <c r="AR768" s="107" t="s">
        <v>1912</v>
      </c>
      <c r="AS768" s="593"/>
    </row>
    <row r="769" spans="1:45" ht="50.25" outlineLevel="2">
      <c r="A769" s="72">
        <f t="shared" ref="A769:A777" si="283">IF(B769&lt;&gt;"",B769,A768)</f>
        <v>48</v>
      </c>
      <c r="B769" s="552" t="str">
        <f>IF(C769&lt;&gt;"",COUNTA($C$9:C769),"")</f>
        <v/>
      </c>
      <c r="C769" s="552"/>
      <c r="D769" s="71" t="s">
        <v>321</v>
      </c>
      <c r="E769" s="103"/>
      <c r="F769" s="103"/>
      <c r="G769" s="103"/>
      <c r="H769" s="103"/>
      <c r="I769" s="103"/>
      <c r="J769" s="103"/>
      <c r="K769" s="107"/>
      <c r="L769" s="105" t="s">
        <v>35</v>
      </c>
      <c r="M769" s="554" t="str">
        <f>IF(K769&lt;&gt;"",VLOOKUP(K769,'DON GIA'!$S$1:$U$19,3,0),"")</f>
        <v/>
      </c>
      <c r="N769" s="554" t="str">
        <f>IF(K769&lt;&gt;"",VLOOKUP(K769,'DON GIA'!$S$1:$V$19,4,0),"")</f>
        <v/>
      </c>
      <c r="O769" s="554" t="str">
        <f t="shared" si="278"/>
        <v/>
      </c>
      <c r="P769" s="554" t="str">
        <f t="shared" si="279"/>
        <v/>
      </c>
      <c r="Q769" s="71" t="s">
        <v>47</v>
      </c>
      <c r="R769" s="103" t="s">
        <v>44</v>
      </c>
      <c r="S769" s="103">
        <v>1</v>
      </c>
      <c r="T769" s="554">
        <f>IF(Q769&lt;&gt;"",VLOOKUP(Q769,'DON GIA'!$H$1:$K$103,4,0),"")</f>
        <v>1035000</v>
      </c>
      <c r="U769" s="554">
        <f t="shared" si="280"/>
        <v>1035000</v>
      </c>
      <c r="V769" s="554"/>
      <c r="W769" s="107" t="s">
        <v>1093</v>
      </c>
      <c r="X769" s="103" t="s">
        <v>27</v>
      </c>
      <c r="Y769" s="108">
        <v>18.850000000000001</v>
      </c>
      <c r="Z769" s="109"/>
      <c r="AA769" s="554">
        <f>IF(W769&lt;&gt;"",VLOOKUP(W769,'DON GIA'!$A$1:$D$346,4,0),"")</f>
        <v>3152933</v>
      </c>
      <c r="AB769" s="554">
        <f t="shared" si="281"/>
        <v>59432787.050000004</v>
      </c>
      <c r="AC769" s="71"/>
      <c r="AD769" s="71" t="s">
        <v>29</v>
      </c>
      <c r="AE769" s="71" t="s">
        <v>30</v>
      </c>
      <c r="AF769" s="71" t="s">
        <v>41</v>
      </c>
      <c r="AG769" s="71" t="s">
        <v>32</v>
      </c>
      <c r="AH769" s="103"/>
      <c r="AI769" s="71"/>
      <c r="AJ769" s="103"/>
      <c r="AK769" s="103"/>
      <c r="AL769" s="554" t="str">
        <f>IF(AI769&lt;&gt;"",VLOOKUP(AI769,'DON GIA'!$M$1:$P$9,4,0),"")</f>
        <v/>
      </c>
      <c r="AM769" s="554" t="str">
        <f t="shared" si="282"/>
        <v/>
      </c>
      <c r="AN769" s="71"/>
      <c r="AO769" s="103"/>
      <c r="AP769" s="602" t="str">
        <f t="shared" si="276"/>
        <v/>
      </c>
      <c r="AQ769" s="584" t="s">
        <v>1977</v>
      </c>
      <c r="AR769" s="584" t="s">
        <v>1958</v>
      </c>
      <c r="AS769" s="631"/>
    </row>
    <row r="770" spans="1:45" ht="93.75" outlineLevel="2">
      <c r="A770" s="72">
        <f t="shared" si="283"/>
        <v>48</v>
      </c>
      <c r="B770" s="552" t="str">
        <f>IF(C770&lt;&gt;"",COUNTA($C$9:C770),"")</f>
        <v/>
      </c>
      <c r="C770" s="552"/>
      <c r="D770" s="71" t="s">
        <v>71</v>
      </c>
      <c r="E770" s="103"/>
      <c r="F770" s="103"/>
      <c r="G770" s="103"/>
      <c r="H770" s="103"/>
      <c r="I770" s="103"/>
      <c r="J770" s="103"/>
      <c r="K770" s="107"/>
      <c r="L770" s="105" t="s">
        <v>35</v>
      </c>
      <c r="M770" s="554" t="str">
        <f>IF(K770&lt;&gt;"",VLOOKUP(K770,'DON GIA'!$S$1:$U$19,3,0),"")</f>
        <v/>
      </c>
      <c r="N770" s="554" t="str">
        <f>IF(K770&lt;&gt;"",VLOOKUP(K770,'DON GIA'!$S$1:$V$19,4,0),"")</f>
        <v/>
      </c>
      <c r="O770" s="554" t="str">
        <f t="shared" si="278"/>
        <v/>
      </c>
      <c r="P770" s="554" t="str">
        <f t="shared" si="279"/>
        <v/>
      </c>
      <c r="Q770" s="71" t="s">
        <v>272</v>
      </c>
      <c r="R770" s="103" t="s">
        <v>44</v>
      </c>
      <c r="S770" s="103">
        <v>3</v>
      </c>
      <c r="T770" s="554">
        <f>IF(Q770&lt;&gt;"",VLOOKUP(Q770,'DON GIA'!$H$1:$K$103,4,0),"")</f>
        <v>450000</v>
      </c>
      <c r="U770" s="554">
        <f t="shared" si="280"/>
        <v>1350000</v>
      </c>
      <c r="V770" s="554"/>
      <c r="W770" s="107" t="s">
        <v>1063</v>
      </c>
      <c r="X770" s="103" t="s">
        <v>27</v>
      </c>
      <c r="Y770" s="108">
        <v>61.24</v>
      </c>
      <c r="Z770" s="109"/>
      <c r="AA770" s="554">
        <f>IF(W770&lt;&gt;"",VLOOKUP(W770,'DON GIA'!$A$1:$D$346,4,0),"")</f>
        <v>3941166</v>
      </c>
      <c r="AB770" s="554">
        <f t="shared" si="281"/>
        <v>241357005.84</v>
      </c>
      <c r="AC770" s="71"/>
      <c r="AD770" s="71" t="s">
        <v>29</v>
      </c>
      <c r="AE770" s="71" t="s">
        <v>30</v>
      </c>
      <c r="AF770" s="71" t="s">
        <v>31</v>
      </c>
      <c r="AG770" s="71" t="s">
        <v>32</v>
      </c>
      <c r="AH770" s="103"/>
      <c r="AI770" s="71"/>
      <c r="AJ770" s="103"/>
      <c r="AK770" s="103"/>
      <c r="AL770" s="554" t="str">
        <f>IF(AI770&lt;&gt;"",VLOOKUP(AI770,'DON GIA'!$M$1:$P$9,4,0),"")</f>
        <v/>
      </c>
      <c r="AM770" s="554" t="str">
        <f t="shared" si="282"/>
        <v/>
      </c>
      <c r="AN770" s="71"/>
      <c r="AO770" s="103"/>
      <c r="AP770" s="602" t="str">
        <f t="shared" si="276"/>
        <v/>
      </c>
      <c r="AQ770" s="107"/>
      <c r="AR770" s="107" t="s">
        <v>1959</v>
      </c>
      <c r="AS770" s="593"/>
    </row>
    <row r="771" spans="1:45" ht="75" outlineLevel="2">
      <c r="A771" s="72">
        <f t="shared" si="283"/>
        <v>48</v>
      </c>
      <c r="B771" s="552" t="str">
        <f>IF(C771&lt;&gt;"",COUNTA($C$9:C771),"")</f>
        <v/>
      </c>
      <c r="C771" s="552"/>
      <c r="D771" s="71"/>
      <c r="E771" s="103"/>
      <c r="F771" s="103"/>
      <c r="G771" s="103"/>
      <c r="H771" s="103"/>
      <c r="I771" s="103"/>
      <c r="J771" s="103"/>
      <c r="K771" s="107"/>
      <c r="L771" s="105" t="s">
        <v>35</v>
      </c>
      <c r="M771" s="554" t="str">
        <f>IF(K771&lt;&gt;"",VLOOKUP(K771,'DON GIA'!$S$1:$U$19,3,0),"")</f>
        <v/>
      </c>
      <c r="N771" s="554" t="str">
        <f>IF(K771&lt;&gt;"",VLOOKUP(K771,'DON GIA'!$S$1:$V$19,4,0),"")</f>
        <v/>
      </c>
      <c r="O771" s="554" t="str">
        <f t="shared" si="278"/>
        <v/>
      </c>
      <c r="P771" s="554" t="str">
        <f t="shared" si="279"/>
        <v/>
      </c>
      <c r="Q771" s="71" t="s">
        <v>322</v>
      </c>
      <c r="R771" s="103" t="s">
        <v>44</v>
      </c>
      <c r="S771" s="103">
        <v>1</v>
      </c>
      <c r="T771" s="554">
        <f>IF(Q771&lt;&gt;"",VLOOKUP(Q771,'DON GIA'!$H$1:$K$103,4,0),"")</f>
        <v>390000</v>
      </c>
      <c r="U771" s="554">
        <f t="shared" si="280"/>
        <v>390000</v>
      </c>
      <c r="V771" s="554"/>
      <c r="W771" s="107" t="s">
        <v>1228</v>
      </c>
      <c r="X771" s="103" t="s">
        <v>27</v>
      </c>
      <c r="Y771" s="108">
        <v>4.41</v>
      </c>
      <c r="Z771" s="109"/>
      <c r="AA771" s="554">
        <f>IF(W771&lt;&gt;"",VLOOKUP(W771,'DON GIA'!$A$1:$D$346,4,0),"")</f>
        <v>3858605</v>
      </c>
      <c r="AB771" s="554">
        <f t="shared" si="281"/>
        <v>17016448.050000001</v>
      </c>
      <c r="AC771" s="71"/>
      <c r="AD771" s="71" t="s">
        <v>34</v>
      </c>
      <c r="AE771" s="71" t="s">
        <v>30</v>
      </c>
      <c r="AF771" s="71" t="s">
        <v>31</v>
      </c>
      <c r="AG771" s="71" t="s">
        <v>32</v>
      </c>
      <c r="AH771" s="103"/>
      <c r="AI771" s="71"/>
      <c r="AJ771" s="103"/>
      <c r="AK771" s="103"/>
      <c r="AL771" s="554" t="str">
        <f>IF(AI771&lt;&gt;"",VLOOKUP(AI771,'DON GIA'!$M$1:$P$9,4,0),"")</f>
        <v/>
      </c>
      <c r="AM771" s="554" t="str">
        <f t="shared" si="282"/>
        <v/>
      </c>
      <c r="AN771" s="71"/>
      <c r="AO771" s="103"/>
      <c r="AP771" s="602" t="str">
        <f t="shared" si="276"/>
        <v/>
      </c>
      <c r="AQ771" s="107"/>
      <c r="AR771" s="107" t="s">
        <v>1960</v>
      </c>
      <c r="AS771" s="593"/>
    </row>
    <row r="772" spans="1:45" outlineLevel="2">
      <c r="A772" s="72">
        <f t="shared" si="283"/>
        <v>48</v>
      </c>
      <c r="B772" s="552" t="str">
        <f>IF(C772&lt;&gt;"",COUNTA($C$9:C772),"")</f>
        <v/>
      </c>
      <c r="C772" s="552"/>
      <c r="D772" s="71"/>
      <c r="E772" s="103"/>
      <c r="F772" s="103"/>
      <c r="G772" s="103"/>
      <c r="H772" s="103"/>
      <c r="I772" s="103"/>
      <c r="J772" s="103"/>
      <c r="K772" s="107"/>
      <c r="L772" s="105" t="s">
        <v>35</v>
      </c>
      <c r="M772" s="554" t="str">
        <f>IF(K772&lt;&gt;"",VLOOKUP(K772,'DON GIA'!$S$1:$U$19,3,0),"")</f>
        <v/>
      </c>
      <c r="N772" s="554" t="str">
        <f>IF(K772&lt;&gt;"",VLOOKUP(K772,'DON GIA'!$S$1:$V$19,4,0),"")</f>
        <v/>
      </c>
      <c r="O772" s="554" t="str">
        <f t="shared" si="278"/>
        <v/>
      </c>
      <c r="P772" s="554" t="str">
        <f t="shared" si="279"/>
        <v/>
      </c>
      <c r="Q772" s="71" t="s">
        <v>76</v>
      </c>
      <c r="R772" s="103" t="s">
        <v>44</v>
      </c>
      <c r="S772" s="103">
        <v>1</v>
      </c>
      <c r="T772" s="554">
        <f>IF(Q772&lt;&gt;"",VLOOKUP(Q772,'DON GIA'!$H$1:$K$103,4,0),"")</f>
        <v>494000</v>
      </c>
      <c r="U772" s="554">
        <f t="shared" si="280"/>
        <v>494000</v>
      </c>
      <c r="V772" s="554"/>
      <c r="W772" s="107" t="s">
        <v>1229</v>
      </c>
      <c r="X772" s="103" t="s">
        <v>27</v>
      </c>
      <c r="Y772" s="108">
        <v>9.1</v>
      </c>
      <c r="Z772" s="109"/>
      <c r="AA772" s="554">
        <f>IF(W772&lt;&gt;"",VLOOKUP(W772,'DON GIA'!$A$1:$D$346,4,0),"")</f>
        <v>64226</v>
      </c>
      <c r="AB772" s="554">
        <f t="shared" si="281"/>
        <v>584456.6</v>
      </c>
      <c r="AC772" s="71"/>
      <c r="AD772" s="71"/>
      <c r="AE772" s="71"/>
      <c r="AF772" s="71"/>
      <c r="AG772" s="71"/>
      <c r="AH772" s="103"/>
      <c r="AI772" s="71"/>
      <c r="AJ772" s="103"/>
      <c r="AK772" s="103"/>
      <c r="AL772" s="554" t="str">
        <f>IF(AI772&lt;&gt;"",VLOOKUP(AI772,'DON GIA'!$M$1:$P$9,4,0),"")</f>
        <v/>
      </c>
      <c r="AM772" s="554" t="str">
        <f t="shared" si="282"/>
        <v/>
      </c>
      <c r="AN772" s="71"/>
      <c r="AO772" s="103"/>
      <c r="AP772" s="602" t="str">
        <f t="shared" si="276"/>
        <v/>
      </c>
      <c r="AQ772" s="107"/>
      <c r="AR772" s="107"/>
      <c r="AS772" s="593"/>
    </row>
    <row r="773" spans="1:45" outlineLevel="2">
      <c r="A773" s="72">
        <f t="shared" si="283"/>
        <v>48</v>
      </c>
      <c r="B773" s="552" t="str">
        <f>IF(C773&lt;&gt;"",COUNTA($C$9:C773),"")</f>
        <v/>
      </c>
      <c r="C773" s="552"/>
      <c r="D773" s="71"/>
      <c r="E773" s="103"/>
      <c r="F773" s="103"/>
      <c r="G773" s="103"/>
      <c r="H773" s="103"/>
      <c r="I773" s="103"/>
      <c r="J773" s="103"/>
      <c r="K773" s="107"/>
      <c r="L773" s="105" t="s">
        <v>35</v>
      </c>
      <c r="M773" s="554" t="str">
        <f>IF(K773&lt;&gt;"",VLOOKUP(K773,'DON GIA'!$S$1:$U$19,3,0),"")</f>
        <v/>
      </c>
      <c r="N773" s="554" t="str">
        <f>IF(K773&lt;&gt;"",VLOOKUP(K773,'DON GIA'!$S$1:$V$19,4,0),"")</f>
        <v/>
      </c>
      <c r="O773" s="554" t="str">
        <f t="shared" si="278"/>
        <v/>
      </c>
      <c r="P773" s="554" t="str">
        <f t="shared" si="279"/>
        <v/>
      </c>
      <c r="Q773" s="71" t="s">
        <v>58</v>
      </c>
      <c r="R773" s="103" t="s">
        <v>44</v>
      </c>
      <c r="S773" s="103">
        <v>1</v>
      </c>
      <c r="T773" s="554">
        <f>IF(Q773&lt;&gt;"",VLOOKUP(Q773,'DON GIA'!$H$1:$K$103,4,0),"")</f>
        <v>211000</v>
      </c>
      <c r="U773" s="554">
        <f t="shared" si="280"/>
        <v>211000</v>
      </c>
      <c r="V773" s="554"/>
      <c r="W773" s="107" t="s">
        <v>1212</v>
      </c>
      <c r="X773" s="103" t="s">
        <v>27</v>
      </c>
      <c r="Y773" s="108">
        <v>0.84</v>
      </c>
      <c r="Z773" s="109"/>
      <c r="AA773" s="554">
        <f>IF(W773&lt;&gt;"",VLOOKUP(W773,'DON GIA'!$A$1:$D$346,4,0),"")</f>
        <v>292949</v>
      </c>
      <c r="AB773" s="554">
        <f t="shared" si="281"/>
        <v>246077.16</v>
      </c>
      <c r="AC773" s="71"/>
      <c r="AD773" s="71"/>
      <c r="AE773" s="71"/>
      <c r="AF773" s="71"/>
      <c r="AG773" s="71"/>
      <c r="AH773" s="103"/>
      <c r="AI773" s="71"/>
      <c r="AJ773" s="103"/>
      <c r="AK773" s="103"/>
      <c r="AL773" s="554" t="str">
        <f>IF(AI773&lt;&gt;"",VLOOKUP(AI773,'DON GIA'!$M$1:$P$9,4,0),"")</f>
        <v/>
      </c>
      <c r="AM773" s="554" t="str">
        <f t="shared" si="282"/>
        <v/>
      </c>
      <c r="AN773" s="71"/>
      <c r="AO773" s="103"/>
      <c r="AP773" s="602" t="str">
        <f t="shared" si="276"/>
        <v/>
      </c>
      <c r="AQ773" s="107"/>
      <c r="AR773" s="107"/>
      <c r="AS773" s="593"/>
    </row>
    <row r="774" spans="1:45" outlineLevel="2">
      <c r="A774" s="72">
        <f t="shared" si="283"/>
        <v>48</v>
      </c>
      <c r="B774" s="552" t="str">
        <f>IF(C774&lt;&gt;"",COUNTA($C$9:C774),"")</f>
        <v/>
      </c>
      <c r="C774" s="552"/>
      <c r="D774" s="71"/>
      <c r="E774" s="103"/>
      <c r="F774" s="103"/>
      <c r="G774" s="103"/>
      <c r="H774" s="103"/>
      <c r="I774" s="103"/>
      <c r="J774" s="103"/>
      <c r="K774" s="107"/>
      <c r="L774" s="105" t="s">
        <v>35</v>
      </c>
      <c r="M774" s="554" t="str">
        <f>IF(K774&lt;&gt;"",VLOOKUP(K774,'DON GIA'!$S$1:$U$19,3,0),"")</f>
        <v/>
      </c>
      <c r="N774" s="554" t="str">
        <f>IF(K774&lt;&gt;"",VLOOKUP(K774,'DON GIA'!$S$1:$V$19,4,0),"")</f>
        <v/>
      </c>
      <c r="O774" s="554" t="str">
        <f t="shared" si="278"/>
        <v/>
      </c>
      <c r="P774" s="554" t="str">
        <f t="shared" si="279"/>
        <v/>
      </c>
      <c r="Q774" s="71" t="s">
        <v>323</v>
      </c>
      <c r="R774" s="103" t="s">
        <v>44</v>
      </c>
      <c r="S774" s="103">
        <v>1</v>
      </c>
      <c r="T774" s="554">
        <f>IF(Q774&lt;&gt;"",VLOOKUP(Q774,'DON GIA'!$H$1:$K$103,4,0),"")</f>
        <v>120000</v>
      </c>
      <c r="U774" s="554">
        <f t="shared" si="280"/>
        <v>120000</v>
      </c>
      <c r="V774" s="554"/>
      <c r="W774" s="107" t="s">
        <v>1009</v>
      </c>
      <c r="X774" s="103" t="s">
        <v>27</v>
      </c>
      <c r="Y774" s="108">
        <v>36.24</v>
      </c>
      <c r="Z774" s="109"/>
      <c r="AA774" s="554">
        <f>IF(W774&lt;&gt;"",VLOOKUP(W774,'DON GIA'!$A$1:$D$346,4,0),"")</f>
        <v>282038</v>
      </c>
      <c r="AB774" s="554">
        <f t="shared" si="281"/>
        <v>10221057.120000001</v>
      </c>
      <c r="AC774" s="71"/>
      <c r="AD774" s="71"/>
      <c r="AE774" s="71"/>
      <c r="AF774" s="71"/>
      <c r="AG774" s="71"/>
      <c r="AH774" s="103"/>
      <c r="AI774" s="71"/>
      <c r="AJ774" s="103"/>
      <c r="AK774" s="103"/>
      <c r="AL774" s="554" t="str">
        <f>IF(AI774&lt;&gt;"",VLOOKUP(AI774,'DON GIA'!$M$1:$P$9,4,0),"")</f>
        <v/>
      </c>
      <c r="AM774" s="554" t="str">
        <f t="shared" si="282"/>
        <v/>
      </c>
      <c r="AN774" s="71"/>
      <c r="AO774" s="103"/>
      <c r="AP774" s="602" t="str">
        <f t="shared" si="276"/>
        <v/>
      </c>
      <c r="AQ774" s="107"/>
      <c r="AR774" s="107"/>
      <c r="AS774" s="593"/>
    </row>
    <row r="775" spans="1:45" outlineLevel="2">
      <c r="A775" s="72">
        <f t="shared" si="283"/>
        <v>48</v>
      </c>
      <c r="B775" s="552" t="str">
        <f>IF(C775&lt;&gt;"",COUNTA($C$9:C775),"")</f>
        <v/>
      </c>
      <c r="C775" s="552"/>
      <c r="D775" s="71"/>
      <c r="E775" s="103"/>
      <c r="F775" s="103"/>
      <c r="G775" s="103"/>
      <c r="H775" s="103"/>
      <c r="I775" s="103"/>
      <c r="J775" s="103"/>
      <c r="K775" s="107"/>
      <c r="L775" s="105" t="s">
        <v>35</v>
      </c>
      <c r="M775" s="554" t="str">
        <f>IF(K775&lt;&gt;"",VLOOKUP(K775,'DON GIA'!$S$1:$U$19,3,0),"")</f>
        <v/>
      </c>
      <c r="N775" s="554" t="str">
        <f>IF(K775&lt;&gt;"",VLOOKUP(K775,'DON GIA'!$S$1:$V$19,4,0),"")</f>
        <v/>
      </c>
      <c r="O775" s="554" t="str">
        <f t="shared" si="278"/>
        <v/>
      </c>
      <c r="P775" s="554" t="str">
        <f t="shared" si="279"/>
        <v/>
      </c>
      <c r="Q775" s="71" t="s">
        <v>324</v>
      </c>
      <c r="R775" s="103" t="s">
        <v>44</v>
      </c>
      <c r="S775" s="103">
        <v>2</v>
      </c>
      <c r="T775" s="554">
        <f>IF(Q775&lt;&gt;"",VLOOKUP(Q775,'DON GIA'!$H$1:$K$103,4,0),"")</f>
        <v>450000</v>
      </c>
      <c r="U775" s="554">
        <f t="shared" si="280"/>
        <v>900000</v>
      </c>
      <c r="V775" s="554"/>
      <c r="W775" s="107" t="s">
        <v>1217</v>
      </c>
      <c r="X775" s="103" t="s">
        <v>38</v>
      </c>
      <c r="Y775" s="108">
        <v>0.56000000000000005</v>
      </c>
      <c r="Z775" s="109"/>
      <c r="AA775" s="554">
        <f>IF(W775&lt;&gt;"",VLOOKUP(W775,'DON GIA'!$A$1:$D$346,4,0),"")</f>
        <v>5994000</v>
      </c>
      <c r="AB775" s="554">
        <f t="shared" si="281"/>
        <v>3356640.0000000005</v>
      </c>
      <c r="AC775" s="71"/>
      <c r="AD775" s="71"/>
      <c r="AE775" s="71"/>
      <c r="AF775" s="71"/>
      <c r="AG775" s="71"/>
      <c r="AH775" s="103"/>
      <c r="AI775" s="71"/>
      <c r="AJ775" s="103"/>
      <c r="AK775" s="103"/>
      <c r="AL775" s="554" t="str">
        <f>IF(AI775&lt;&gt;"",VLOOKUP(AI775,'DON GIA'!$M$1:$P$9,4,0),"")</f>
        <v/>
      </c>
      <c r="AM775" s="554" t="str">
        <f t="shared" si="282"/>
        <v/>
      </c>
      <c r="AN775" s="71"/>
      <c r="AO775" s="103"/>
      <c r="AP775" s="602" t="str">
        <f t="shared" si="276"/>
        <v/>
      </c>
      <c r="AQ775" s="107"/>
      <c r="AR775" s="107"/>
      <c r="AS775" s="593"/>
    </row>
    <row r="776" spans="1:45" outlineLevel="2">
      <c r="A776" s="72">
        <f t="shared" si="283"/>
        <v>48</v>
      </c>
      <c r="B776" s="552" t="str">
        <f>IF(C776&lt;&gt;"",COUNTA($C$9:C776),"")</f>
        <v/>
      </c>
      <c r="C776" s="552"/>
      <c r="D776" s="71"/>
      <c r="E776" s="103"/>
      <c r="F776" s="103"/>
      <c r="G776" s="103"/>
      <c r="H776" s="103"/>
      <c r="I776" s="103"/>
      <c r="J776" s="103"/>
      <c r="K776" s="107"/>
      <c r="L776" s="105" t="s">
        <v>35</v>
      </c>
      <c r="M776" s="554" t="str">
        <f>IF(K776&lt;&gt;"",VLOOKUP(K776,'DON GIA'!$S$1:$U$19,3,0),"")</f>
        <v/>
      </c>
      <c r="N776" s="554" t="str">
        <f>IF(K776&lt;&gt;"",VLOOKUP(K776,'DON GIA'!$S$1:$V$19,4,0),"")</f>
        <v/>
      </c>
      <c r="O776" s="554" t="str">
        <f t="shared" si="278"/>
        <v/>
      </c>
      <c r="P776" s="554" t="str">
        <f t="shared" si="279"/>
        <v/>
      </c>
      <c r="Q776" s="71" t="s">
        <v>35</v>
      </c>
      <c r="R776" s="103"/>
      <c r="S776" s="103"/>
      <c r="T776" s="554" t="str">
        <f>IF(Q776&lt;&gt;"",VLOOKUP(Q776,'DON GIA'!$H$1:$K$103,4,0),"")</f>
        <v/>
      </c>
      <c r="U776" s="554" t="str">
        <f t="shared" si="280"/>
        <v/>
      </c>
      <c r="V776" s="554"/>
      <c r="W776" s="107" t="s">
        <v>1036</v>
      </c>
      <c r="X776" s="103" t="s">
        <v>27</v>
      </c>
      <c r="Y776" s="108">
        <v>61.24</v>
      </c>
      <c r="Z776" s="109"/>
      <c r="AA776" s="554">
        <f>IF(W776&lt;&gt;"",VLOOKUP(W776,'DON GIA'!$A$1:$D$346,4,0),"")</f>
        <v>161275</v>
      </c>
      <c r="AB776" s="554">
        <f t="shared" si="281"/>
        <v>9876481</v>
      </c>
      <c r="AC776" s="71"/>
      <c r="AD776" s="71"/>
      <c r="AE776" s="71"/>
      <c r="AF776" s="71"/>
      <c r="AG776" s="71"/>
      <c r="AH776" s="103"/>
      <c r="AI776" s="71"/>
      <c r="AJ776" s="103"/>
      <c r="AK776" s="103"/>
      <c r="AL776" s="554" t="str">
        <f>IF(AI776&lt;&gt;"",VLOOKUP(AI776,'DON GIA'!$M$1:$P$9,4,0),"")</f>
        <v/>
      </c>
      <c r="AM776" s="554" t="str">
        <f t="shared" si="282"/>
        <v/>
      </c>
      <c r="AN776" s="71"/>
      <c r="AO776" s="103"/>
      <c r="AP776" s="602" t="str">
        <f t="shared" ref="AP776:AP839" si="284">IF(C777&lt;&gt;"",O776+P776+U776+AB776+AM776,"")</f>
        <v/>
      </c>
      <c r="AQ776" s="107"/>
      <c r="AR776" s="107"/>
      <c r="AS776" s="593"/>
    </row>
    <row r="777" spans="1:45" outlineLevel="2">
      <c r="A777" s="72">
        <f t="shared" si="283"/>
        <v>48</v>
      </c>
      <c r="B777" s="552" t="str">
        <f>IF(C777&lt;&gt;"",COUNTA($C$9:C777),"")</f>
        <v/>
      </c>
      <c r="C777" s="552"/>
      <c r="D777" s="71"/>
      <c r="E777" s="103"/>
      <c r="F777" s="103"/>
      <c r="G777" s="103"/>
      <c r="H777" s="103"/>
      <c r="I777" s="103"/>
      <c r="J777" s="103"/>
      <c r="K777" s="107"/>
      <c r="L777" s="105" t="s">
        <v>35</v>
      </c>
      <c r="M777" s="554" t="str">
        <f>IF(K777&lt;&gt;"",VLOOKUP(K777,'DON GIA'!$S$1:$U$19,3,0),"")</f>
        <v/>
      </c>
      <c r="N777" s="554" t="str">
        <f>IF(K777&lt;&gt;"",VLOOKUP(K777,'DON GIA'!$S$1:$V$19,4,0),"")</f>
        <v/>
      </c>
      <c r="O777" s="554" t="str">
        <f t="shared" si="278"/>
        <v/>
      </c>
      <c r="P777" s="554" t="str">
        <f t="shared" si="279"/>
        <v/>
      </c>
      <c r="Q777" s="71" t="s">
        <v>35</v>
      </c>
      <c r="R777" s="103"/>
      <c r="S777" s="103"/>
      <c r="T777" s="554" t="str">
        <f>IF(Q777&lt;&gt;"",VLOOKUP(Q777,'DON GIA'!$H$1:$K$103,4,0),"")</f>
        <v/>
      </c>
      <c r="U777" s="554" t="str">
        <f t="shared" si="280"/>
        <v/>
      </c>
      <c r="V777" s="554"/>
      <c r="W777" s="107" t="s">
        <v>35</v>
      </c>
      <c r="X777" s="103"/>
      <c r="Y777" s="108"/>
      <c r="Z777" s="109"/>
      <c r="AA777" s="554" t="str">
        <f>IF(W777&lt;&gt;"",VLOOKUP(W777,'DON GIA'!$A$1:$D$346,4,0),"")</f>
        <v/>
      </c>
      <c r="AB777" s="554" t="str">
        <f t="shared" si="281"/>
        <v/>
      </c>
      <c r="AC777" s="71"/>
      <c r="AD777" s="71"/>
      <c r="AE777" s="71"/>
      <c r="AF777" s="71"/>
      <c r="AG777" s="71"/>
      <c r="AH777" s="103"/>
      <c r="AI777" s="71"/>
      <c r="AJ777" s="103"/>
      <c r="AK777" s="103"/>
      <c r="AL777" s="554" t="str">
        <f>IF(AI777&lt;&gt;"",VLOOKUP(AI777,'DON GIA'!$M$1:$P$9,4,0),"")</f>
        <v/>
      </c>
      <c r="AM777" s="554" t="str">
        <f t="shared" si="282"/>
        <v/>
      </c>
      <c r="AN777" s="71"/>
      <c r="AO777" s="103"/>
      <c r="AP777" s="602" t="str">
        <f t="shared" si="284"/>
        <v/>
      </c>
      <c r="AQ777" s="107"/>
      <c r="AR777" s="107"/>
      <c r="AS777" s="593"/>
    </row>
    <row r="778" spans="1:45" outlineLevel="1">
      <c r="A778" s="84" t="s">
        <v>2111</v>
      </c>
      <c r="B778" s="552"/>
      <c r="C778" s="552"/>
      <c r="D778" s="61"/>
      <c r="E778" s="162"/>
      <c r="F778" s="103"/>
      <c r="G778" s="162"/>
      <c r="H778" s="162"/>
      <c r="I778" s="162"/>
      <c r="J778" s="162"/>
      <c r="K778" s="129"/>
      <c r="L778" s="167">
        <f>SUBTOTAL(9,L779:L796)</f>
        <v>0</v>
      </c>
      <c r="M778" s="553"/>
      <c r="N778" s="553"/>
      <c r="O778" s="553">
        <f>SUBTOTAL(9,O779:O796)</f>
        <v>0</v>
      </c>
      <c r="P778" s="553">
        <f>SUBTOTAL(9,P779:P796)</f>
        <v>0</v>
      </c>
      <c r="Q778" s="61"/>
      <c r="R778" s="162"/>
      <c r="S778" s="162">
        <f>SUBTOTAL(9,S779:S796)</f>
        <v>1</v>
      </c>
      <c r="T778" s="553"/>
      <c r="U778" s="553">
        <f>SUBTOTAL(9,U779:U796)</f>
        <v>780000</v>
      </c>
      <c r="V778" s="553"/>
      <c r="W778" s="129"/>
      <c r="X778" s="162"/>
      <c r="Y778" s="169">
        <f>SUBTOTAL(9,Y779:Y796)</f>
        <v>290.005</v>
      </c>
      <c r="Z778" s="170">
        <f>SUBTOTAL(9,Z779:Z796)</f>
        <v>0</v>
      </c>
      <c r="AA778" s="553"/>
      <c r="AB778" s="553">
        <f>SUBTOTAL(9,AB779:AB796)</f>
        <v>592536550.86000001</v>
      </c>
      <c r="AC778" s="71"/>
      <c r="AD778" s="71"/>
      <c r="AE778" s="71"/>
      <c r="AF778" s="71"/>
      <c r="AG778" s="71"/>
      <c r="AH778" s="103"/>
      <c r="AI778" s="61"/>
      <c r="AJ778" s="162"/>
      <c r="AK778" s="162">
        <f>SUBTOTAL(9,AK779:AK796)</f>
        <v>0</v>
      </c>
      <c r="AL778" s="553"/>
      <c r="AM778" s="553">
        <f>SUBTOTAL(9,AM779:AM796)</f>
        <v>0</v>
      </c>
      <c r="AN778" s="61"/>
      <c r="AO778" s="162">
        <f>SUBTOTAL(9,AO779:AO796)</f>
        <v>0</v>
      </c>
      <c r="AP778" s="602">
        <f t="shared" si="284"/>
        <v>593316550.86000001</v>
      </c>
      <c r="AQ778" s="107"/>
      <c r="AR778" s="107"/>
      <c r="AS778" s="593"/>
    </row>
    <row r="779" spans="1:45" ht="37.5" outlineLevel="2">
      <c r="A779" s="72">
        <f>IF(B779&lt;&gt;"",B779,A777)</f>
        <v>49</v>
      </c>
      <c r="B779" s="552">
        <f>IF(C779&lt;&gt;"",COUNTA($C$9:C779),"")</f>
        <v>49</v>
      </c>
      <c r="C779" s="552">
        <v>456</v>
      </c>
      <c r="D779" s="61" t="s">
        <v>327</v>
      </c>
      <c r="E779" s="103"/>
      <c r="F779" s="103"/>
      <c r="G779" s="103"/>
      <c r="H779" s="103"/>
      <c r="I779" s="103"/>
      <c r="J779" s="103"/>
      <c r="K779" s="107"/>
      <c r="L779" s="105" t="s">
        <v>35</v>
      </c>
      <c r="M779" s="554" t="str">
        <f>IF(K779&lt;&gt;"",VLOOKUP(K779,'DON GIA'!$S$1:$U$19,3,0),"")</f>
        <v/>
      </c>
      <c r="N779" s="554" t="str">
        <f>IF(K779&lt;&gt;"",VLOOKUP(K779,'DON GIA'!$S$1:$V$19,4,0),"")</f>
        <v/>
      </c>
      <c r="O779" s="554" t="str">
        <f t="shared" ref="O779:O796" si="285">IF(K779&lt;&gt;"",L779*M779,"")</f>
        <v/>
      </c>
      <c r="P779" s="554" t="str">
        <f t="shared" ref="P779:P796" si="286">IF(K779&lt;&gt;"",L779*N779,"")</f>
        <v/>
      </c>
      <c r="Q779" s="71" t="s">
        <v>35</v>
      </c>
      <c r="R779" s="103"/>
      <c r="S779" s="103"/>
      <c r="T779" s="554" t="str">
        <f>IF(Q779&lt;&gt;"",VLOOKUP(Q779,'DON GIA'!$H$1:$K$103,4,0),"")</f>
        <v/>
      </c>
      <c r="U779" s="554" t="str">
        <f t="shared" ref="U779:U796" si="287">IF(Q779&lt;&gt;"",IF(ISNUMBER(T779),S779*T779,""),"")</f>
        <v/>
      </c>
      <c r="V779" s="554" t="s">
        <v>2163</v>
      </c>
      <c r="W779" s="107" t="s">
        <v>1230</v>
      </c>
      <c r="X779" s="103" t="s">
        <v>27</v>
      </c>
      <c r="Y779" s="108">
        <v>29.07</v>
      </c>
      <c r="Z779" s="109"/>
      <c r="AA779" s="554">
        <f>IF(W779&lt;&gt;"",VLOOKUP(W779,'DON GIA'!$A$1:$D$346,4,0),"")</f>
        <v>1119277</v>
      </c>
      <c r="AB779" s="554">
        <f t="shared" ref="AB779:AB796" si="288">IF(W779&lt;&gt;"",IF(ISNUMBER(AA779),Y779*AA779,""),"")</f>
        <v>32537382.390000001</v>
      </c>
      <c r="AC779" s="71"/>
      <c r="AD779" s="71" t="s">
        <v>29</v>
      </c>
      <c r="AE779" s="71" t="s">
        <v>36</v>
      </c>
      <c r="AF779" s="71" t="s">
        <v>316</v>
      </c>
      <c r="AG779" s="71" t="s">
        <v>136</v>
      </c>
      <c r="AH779" s="103"/>
      <c r="AI779" s="71"/>
      <c r="AJ779" s="103"/>
      <c r="AK779" s="103"/>
      <c r="AL779" s="554" t="str">
        <f>IF(AI779&lt;&gt;"",VLOOKUP(AI779,'DON GIA'!$M$1:$P$9,4,0),"")</f>
        <v/>
      </c>
      <c r="AM779" s="554" t="str">
        <f t="shared" ref="AM779:AM796" si="289">IF(AI779&lt;&gt;"",AK779*AL779,"")</f>
        <v/>
      </c>
      <c r="AN779" s="71"/>
      <c r="AO779" s="103"/>
      <c r="AP779" s="602" t="str">
        <f t="shared" si="284"/>
        <v/>
      </c>
      <c r="AQ779" s="107" t="s">
        <v>432</v>
      </c>
      <c r="AR779" s="107" t="s">
        <v>1912</v>
      </c>
      <c r="AS779" s="593"/>
    </row>
    <row r="780" spans="1:45" ht="50.25" outlineLevel="2">
      <c r="A780" s="72">
        <f t="shared" ref="A780:A796" si="290">IF(B780&lt;&gt;"",B780,A779)</f>
        <v>49</v>
      </c>
      <c r="B780" s="552" t="str">
        <f>IF(C780&lt;&gt;"",COUNTA($C$9:C780),"")</f>
        <v/>
      </c>
      <c r="C780" s="552"/>
      <c r="D780" s="71" t="s">
        <v>328</v>
      </c>
      <c r="E780" s="103"/>
      <c r="F780" s="103"/>
      <c r="G780" s="103"/>
      <c r="H780" s="103"/>
      <c r="I780" s="103"/>
      <c r="J780" s="103"/>
      <c r="K780" s="107"/>
      <c r="L780" s="105" t="s">
        <v>35</v>
      </c>
      <c r="M780" s="554" t="str">
        <f>IF(K780&lt;&gt;"",VLOOKUP(K780,'DON GIA'!$S$1:$U$19,3,0),"")</f>
        <v/>
      </c>
      <c r="N780" s="554" t="str">
        <f>IF(K780&lt;&gt;"",VLOOKUP(K780,'DON GIA'!$S$1:$V$19,4,0),"")</f>
        <v/>
      </c>
      <c r="O780" s="554" t="str">
        <f t="shared" si="285"/>
        <v/>
      </c>
      <c r="P780" s="554" t="str">
        <f t="shared" si="286"/>
        <v/>
      </c>
      <c r="Q780" s="71" t="s">
        <v>247</v>
      </c>
      <c r="R780" s="103" t="s">
        <v>44</v>
      </c>
      <c r="S780" s="103">
        <v>1</v>
      </c>
      <c r="T780" s="554">
        <f>IF(Q780&lt;&gt;"",VLOOKUP(Q780,'DON GIA'!$H$1:$K$103,4,0),"")</f>
        <v>780000</v>
      </c>
      <c r="U780" s="554">
        <f t="shared" si="287"/>
        <v>780000</v>
      </c>
      <c r="V780" s="554"/>
      <c r="W780" s="107" t="s">
        <v>1005</v>
      </c>
      <c r="X780" s="103" t="s">
        <v>27</v>
      </c>
      <c r="Y780" s="108">
        <v>76.849999999999994</v>
      </c>
      <c r="Z780" s="109"/>
      <c r="AA780" s="554">
        <f>IF(W780&lt;&gt;"",VLOOKUP(W780,'DON GIA'!$A$1:$D$346,4,0),"")</f>
        <v>5559129</v>
      </c>
      <c r="AB780" s="554">
        <f t="shared" si="288"/>
        <v>427219063.64999998</v>
      </c>
      <c r="AC780" s="71"/>
      <c r="AD780" s="71" t="s">
        <v>29</v>
      </c>
      <c r="AE780" s="71" t="s">
        <v>30</v>
      </c>
      <c r="AF780" s="71" t="s">
        <v>31</v>
      </c>
      <c r="AG780" s="71" t="s">
        <v>34</v>
      </c>
      <c r="AH780" s="103"/>
      <c r="AI780" s="71"/>
      <c r="AJ780" s="103"/>
      <c r="AK780" s="103"/>
      <c r="AL780" s="554" t="str">
        <f>IF(AI780&lt;&gt;"",VLOOKUP(AI780,'DON GIA'!$M$1:$P$9,4,0),"")</f>
        <v/>
      </c>
      <c r="AM780" s="554" t="str">
        <f t="shared" si="289"/>
        <v/>
      </c>
      <c r="AN780" s="71"/>
      <c r="AO780" s="103"/>
      <c r="AP780" s="602" t="str">
        <f t="shared" si="284"/>
        <v/>
      </c>
      <c r="AQ780" s="584" t="s">
        <v>1989</v>
      </c>
      <c r="AR780" s="584" t="s">
        <v>1958</v>
      </c>
      <c r="AS780" s="631"/>
    </row>
    <row r="781" spans="1:45" ht="93.75" outlineLevel="2">
      <c r="A781" s="72">
        <f t="shared" si="290"/>
        <v>49</v>
      </c>
      <c r="B781" s="552" t="str">
        <f>IF(C781&lt;&gt;"",COUNTA($C$9:C781),"")</f>
        <v/>
      </c>
      <c r="C781" s="552"/>
      <c r="D781" s="71" t="s">
        <v>71</v>
      </c>
      <c r="E781" s="103"/>
      <c r="F781" s="103"/>
      <c r="G781" s="103"/>
      <c r="H781" s="103"/>
      <c r="I781" s="103"/>
      <c r="J781" s="103"/>
      <c r="K781" s="107"/>
      <c r="L781" s="105" t="s">
        <v>35</v>
      </c>
      <c r="M781" s="554" t="str">
        <f>IF(K781&lt;&gt;"",VLOOKUP(K781,'DON GIA'!$S$1:$U$19,3,0),"")</f>
        <v/>
      </c>
      <c r="N781" s="554" t="str">
        <f>IF(K781&lt;&gt;"",VLOOKUP(K781,'DON GIA'!$S$1:$V$19,4,0),"")</f>
        <v/>
      </c>
      <c r="O781" s="554" t="str">
        <f t="shared" si="285"/>
        <v/>
      </c>
      <c r="P781" s="554" t="str">
        <f t="shared" si="286"/>
        <v/>
      </c>
      <c r="Q781" s="71" t="s">
        <v>35</v>
      </c>
      <c r="R781" s="103"/>
      <c r="S781" s="103"/>
      <c r="T781" s="554" t="str">
        <f>IF(Q781&lt;&gt;"",VLOOKUP(Q781,'DON GIA'!$H$1:$K$103,4,0),"")</f>
        <v/>
      </c>
      <c r="U781" s="554" t="str">
        <f t="shared" si="287"/>
        <v/>
      </c>
      <c r="V781" s="554"/>
      <c r="W781" s="107" t="s">
        <v>1080</v>
      </c>
      <c r="X781" s="103" t="s">
        <v>27</v>
      </c>
      <c r="Y781" s="108">
        <v>4.75</v>
      </c>
      <c r="Z781" s="109"/>
      <c r="AA781" s="554">
        <f>IF(W781&lt;&gt;"",VLOOKUP(W781,'DON GIA'!$A$1:$D$346,4,0),"")</f>
        <v>10375629</v>
      </c>
      <c r="AB781" s="554">
        <f t="shared" si="288"/>
        <v>49284237.75</v>
      </c>
      <c r="AC781" s="71"/>
      <c r="AD781" s="71" t="s">
        <v>29</v>
      </c>
      <c r="AE781" s="71" t="s">
        <v>30</v>
      </c>
      <c r="AF781" s="71" t="s">
        <v>31</v>
      </c>
      <c r="AG781" s="71" t="s">
        <v>34</v>
      </c>
      <c r="AH781" s="103"/>
      <c r="AI781" s="71"/>
      <c r="AJ781" s="103"/>
      <c r="AK781" s="103"/>
      <c r="AL781" s="554" t="str">
        <f>IF(AI781&lt;&gt;"",VLOOKUP(AI781,'DON GIA'!$M$1:$P$9,4,0),"")</f>
        <v/>
      </c>
      <c r="AM781" s="554" t="str">
        <f t="shared" si="289"/>
        <v/>
      </c>
      <c r="AN781" s="71"/>
      <c r="AO781" s="103"/>
      <c r="AP781" s="602" t="str">
        <f t="shared" si="284"/>
        <v/>
      </c>
      <c r="AQ781" s="107"/>
      <c r="AR781" s="107" t="s">
        <v>1959</v>
      </c>
      <c r="AS781" s="593"/>
    </row>
    <row r="782" spans="1:45" ht="75" outlineLevel="2">
      <c r="A782" s="72">
        <f t="shared" si="290"/>
        <v>49</v>
      </c>
      <c r="B782" s="552" t="str">
        <f>IF(C782&lt;&gt;"",COUNTA($C$9:C782),"")</f>
        <v/>
      </c>
      <c r="C782" s="552"/>
      <c r="D782" s="71"/>
      <c r="E782" s="103"/>
      <c r="F782" s="103"/>
      <c r="G782" s="103"/>
      <c r="H782" s="103"/>
      <c r="I782" s="103"/>
      <c r="J782" s="103"/>
      <c r="K782" s="107"/>
      <c r="L782" s="105" t="s">
        <v>35</v>
      </c>
      <c r="M782" s="554" t="str">
        <f>IF(K782&lt;&gt;"",VLOOKUP(K782,'DON GIA'!$S$1:$U$19,3,0),"")</f>
        <v/>
      </c>
      <c r="N782" s="554" t="str">
        <f>IF(K782&lt;&gt;"",VLOOKUP(K782,'DON GIA'!$S$1:$V$19,4,0),"")</f>
        <v/>
      </c>
      <c r="O782" s="554" t="str">
        <f t="shared" si="285"/>
        <v/>
      </c>
      <c r="P782" s="554" t="str">
        <f t="shared" si="286"/>
        <v/>
      </c>
      <c r="Q782" s="71" t="s">
        <v>35</v>
      </c>
      <c r="R782" s="103"/>
      <c r="S782" s="103"/>
      <c r="T782" s="554" t="str">
        <f>IF(Q782&lt;&gt;"",VLOOKUP(Q782,'DON GIA'!$H$1:$K$103,4,0),"")</f>
        <v/>
      </c>
      <c r="U782" s="554" t="str">
        <f t="shared" si="287"/>
        <v/>
      </c>
      <c r="V782" s="554"/>
      <c r="W782" s="107" t="s">
        <v>1231</v>
      </c>
      <c r="X782" s="103" t="s">
        <v>27</v>
      </c>
      <c r="Y782" s="108">
        <v>6.12</v>
      </c>
      <c r="Z782" s="109"/>
      <c r="AA782" s="554">
        <f>IF(W782&lt;&gt;"",VLOOKUP(W782,'DON GIA'!$A$1:$D$346,4,0),"")</f>
        <v>299700</v>
      </c>
      <c r="AB782" s="554">
        <f t="shared" si="288"/>
        <v>1834164</v>
      </c>
      <c r="AC782" s="71"/>
      <c r="AD782" s="71" t="s">
        <v>194</v>
      </c>
      <c r="AE782" s="71" t="s">
        <v>36</v>
      </c>
      <c r="AF782" s="71" t="s">
        <v>316</v>
      </c>
      <c r="AG782" s="71" t="s">
        <v>41</v>
      </c>
      <c r="AH782" s="103"/>
      <c r="AI782" s="71"/>
      <c r="AJ782" s="103"/>
      <c r="AK782" s="103"/>
      <c r="AL782" s="554" t="str">
        <f>IF(AI782&lt;&gt;"",VLOOKUP(AI782,'DON GIA'!$M$1:$P$9,4,0),"")</f>
        <v/>
      </c>
      <c r="AM782" s="554" t="str">
        <f t="shared" si="289"/>
        <v/>
      </c>
      <c r="AN782" s="71"/>
      <c r="AO782" s="103"/>
      <c r="AP782" s="602" t="str">
        <f t="shared" si="284"/>
        <v/>
      </c>
      <c r="AQ782" s="107"/>
      <c r="AR782" s="107" t="s">
        <v>1960</v>
      </c>
      <c r="AS782" s="593"/>
    </row>
    <row r="783" spans="1:45" outlineLevel="2">
      <c r="A783" s="72">
        <f t="shared" si="290"/>
        <v>49</v>
      </c>
      <c r="B783" s="552" t="str">
        <f>IF(C783&lt;&gt;"",COUNTA($C$9:C783),"")</f>
        <v/>
      </c>
      <c r="C783" s="552"/>
      <c r="D783" s="71"/>
      <c r="E783" s="103"/>
      <c r="F783" s="103"/>
      <c r="G783" s="103"/>
      <c r="H783" s="103"/>
      <c r="I783" s="103"/>
      <c r="J783" s="103"/>
      <c r="K783" s="107"/>
      <c r="L783" s="105" t="s">
        <v>35</v>
      </c>
      <c r="M783" s="554" t="str">
        <f>IF(K783&lt;&gt;"",VLOOKUP(K783,'DON GIA'!$S$1:$U$19,3,0),"")</f>
        <v/>
      </c>
      <c r="N783" s="554" t="str">
        <f>IF(K783&lt;&gt;"",VLOOKUP(K783,'DON GIA'!$S$1:$V$19,4,0),"")</f>
        <v/>
      </c>
      <c r="O783" s="554" t="str">
        <f t="shared" si="285"/>
        <v/>
      </c>
      <c r="P783" s="554" t="str">
        <f t="shared" si="286"/>
        <v/>
      </c>
      <c r="Q783" s="71" t="s">
        <v>35</v>
      </c>
      <c r="R783" s="103"/>
      <c r="S783" s="103"/>
      <c r="T783" s="554" t="str">
        <f>IF(Q783&lt;&gt;"",VLOOKUP(Q783,'DON GIA'!$H$1:$K$103,4,0),"")</f>
        <v/>
      </c>
      <c r="U783" s="554" t="str">
        <f t="shared" si="287"/>
        <v/>
      </c>
      <c r="V783" s="554"/>
      <c r="W783" s="107" t="s">
        <v>1057</v>
      </c>
      <c r="X783" s="103" t="s">
        <v>27</v>
      </c>
      <c r="Y783" s="108">
        <v>29.07</v>
      </c>
      <c r="Z783" s="109"/>
      <c r="AA783" s="554">
        <f>IF(W783&lt;&gt;"",VLOOKUP(W783,'DON GIA'!$A$1:$D$346,4,0),"")</f>
        <v>1229116</v>
      </c>
      <c r="AB783" s="554">
        <f t="shared" si="288"/>
        <v>35730402.119999997</v>
      </c>
      <c r="AC783" s="71"/>
      <c r="AD783" s="71" t="s">
        <v>29</v>
      </c>
      <c r="AE783" s="71" t="s">
        <v>30</v>
      </c>
      <c r="AF783" s="71" t="s">
        <v>31</v>
      </c>
      <c r="AG783" s="71" t="s">
        <v>136</v>
      </c>
      <c r="AH783" s="103"/>
      <c r="AI783" s="71"/>
      <c r="AJ783" s="103"/>
      <c r="AK783" s="103"/>
      <c r="AL783" s="554" t="str">
        <f>IF(AI783&lt;&gt;"",VLOOKUP(AI783,'DON GIA'!$M$1:$P$9,4,0),"")</f>
        <v/>
      </c>
      <c r="AM783" s="554" t="str">
        <f t="shared" si="289"/>
        <v/>
      </c>
      <c r="AN783" s="71"/>
      <c r="AO783" s="103"/>
      <c r="AP783" s="602" t="str">
        <f t="shared" si="284"/>
        <v/>
      </c>
      <c r="AQ783" s="107"/>
      <c r="AR783" s="107"/>
      <c r="AS783" s="593"/>
    </row>
    <row r="784" spans="1:45" outlineLevel="2">
      <c r="A784" s="72">
        <f t="shared" si="290"/>
        <v>49</v>
      </c>
      <c r="B784" s="552" t="str">
        <f>IF(C784&lt;&gt;"",COUNTA($C$9:C784),"")</f>
        <v/>
      </c>
      <c r="C784" s="552"/>
      <c r="D784" s="71"/>
      <c r="E784" s="103"/>
      <c r="F784" s="103"/>
      <c r="G784" s="103"/>
      <c r="H784" s="103"/>
      <c r="I784" s="103"/>
      <c r="J784" s="103"/>
      <c r="K784" s="107"/>
      <c r="L784" s="105" t="s">
        <v>35</v>
      </c>
      <c r="M784" s="554" t="str">
        <f>IF(K784&lt;&gt;"",VLOOKUP(K784,'DON GIA'!$S$1:$U$19,3,0),"")</f>
        <v/>
      </c>
      <c r="N784" s="554" t="str">
        <f>IF(K784&lt;&gt;"",VLOOKUP(K784,'DON GIA'!$S$1:$V$19,4,0),"")</f>
        <v/>
      </c>
      <c r="O784" s="554" t="str">
        <f t="shared" si="285"/>
        <v/>
      </c>
      <c r="P784" s="554" t="str">
        <f t="shared" si="286"/>
        <v/>
      </c>
      <c r="Q784" s="71" t="s">
        <v>35</v>
      </c>
      <c r="R784" s="103"/>
      <c r="S784" s="103"/>
      <c r="T784" s="554" t="str">
        <f>IF(Q784&lt;&gt;"",VLOOKUP(Q784,'DON GIA'!$H$1:$K$103,4,0),"")</f>
        <v/>
      </c>
      <c r="U784" s="554" t="str">
        <f t="shared" si="287"/>
        <v/>
      </c>
      <c r="V784" s="554"/>
      <c r="W784" s="107" t="s">
        <v>1222</v>
      </c>
      <c r="X784" s="103" t="s">
        <v>27</v>
      </c>
      <c r="Y784" s="108">
        <v>10.45</v>
      </c>
      <c r="Z784" s="109"/>
      <c r="AA784" s="554">
        <f>IF(W784&lt;&gt;"",VLOOKUP(W784,'DON GIA'!$A$1:$D$346,4,0),"")</f>
        <v>572213</v>
      </c>
      <c r="AB784" s="554">
        <f t="shared" si="288"/>
        <v>5979625.8499999996</v>
      </c>
      <c r="AC784" s="71"/>
      <c r="AD784" s="71"/>
      <c r="AE784" s="71"/>
      <c r="AF784" s="71"/>
      <c r="AG784" s="71"/>
      <c r="AH784" s="103"/>
      <c r="AI784" s="71"/>
      <c r="AJ784" s="103"/>
      <c r="AK784" s="103"/>
      <c r="AL784" s="554" t="str">
        <f>IF(AI784&lt;&gt;"",VLOOKUP(AI784,'DON GIA'!$M$1:$P$9,4,0),"")</f>
        <v/>
      </c>
      <c r="AM784" s="554" t="str">
        <f t="shared" si="289"/>
        <v/>
      </c>
      <c r="AN784" s="71"/>
      <c r="AO784" s="103"/>
      <c r="AP784" s="602" t="str">
        <f t="shared" si="284"/>
        <v/>
      </c>
      <c r="AQ784" s="107"/>
      <c r="AR784" s="107"/>
      <c r="AS784" s="593"/>
    </row>
    <row r="785" spans="1:45" outlineLevel="2">
      <c r="A785" s="72">
        <f t="shared" si="290"/>
        <v>49</v>
      </c>
      <c r="B785" s="552" t="str">
        <f>IF(C785&lt;&gt;"",COUNTA($C$9:C785),"")</f>
        <v/>
      </c>
      <c r="C785" s="552"/>
      <c r="D785" s="71"/>
      <c r="E785" s="103"/>
      <c r="F785" s="103"/>
      <c r="G785" s="103"/>
      <c r="H785" s="103"/>
      <c r="I785" s="103"/>
      <c r="J785" s="103"/>
      <c r="K785" s="107"/>
      <c r="L785" s="105" t="s">
        <v>35</v>
      </c>
      <c r="M785" s="554" t="str">
        <f>IF(K785&lt;&gt;"",VLOOKUP(K785,'DON GIA'!$S$1:$U$19,3,0),"")</f>
        <v/>
      </c>
      <c r="N785" s="554" t="str">
        <f>IF(K785&lt;&gt;"",VLOOKUP(K785,'DON GIA'!$S$1:$V$19,4,0),"")</f>
        <v/>
      </c>
      <c r="O785" s="554" t="str">
        <f t="shared" si="285"/>
        <v/>
      </c>
      <c r="P785" s="554" t="str">
        <f t="shared" si="286"/>
        <v/>
      </c>
      <c r="Q785" s="71" t="s">
        <v>35</v>
      </c>
      <c r="R785" s="103"/>
      <c r="S785" s="103"/>
      <c r="T785" s="554" t="str">
        <f>IF(Q785&lt;&gt;"",VLOOKUP(Q785,'DON GIA'!$H$1:$K$103,4,0),"")</f>
        <v/>
      </c>
      <c r="U785" s="554" t="str">
        <f t="shared" si="287"/>
        <v/>
      </c>
      <c r="V785" s="554"/>
      <c r="W785" s="107" t="s">
        <v>1232</v>
      </c>
      <c r="X785" s="103" t="s">
        <v>27</v>
      </c>
      <c r="Y785" s="108">
        <v>4.75</v>
      </c>
      <c r="Z785" s="109"/>
      <c r="AA785" s="554">
        <f>IF(W785&lt;&gt;"",VLOOKUP(W785,'DON GIA'!$A$1:$D$346,4,0),"")</f>
        <v>319680</v>
      </c>
      <c r="AB785" s="554">
        <f t="shared" si="288"/>
        <v>1518480</v>
      </c>
      <c r="AC785" s="71"/>
      <c r="AD785" s="71"/>
      <c r="AE785" s="71"/>
      <c r="AF785" s="71"/>
      <c r="AG785" s="71"/>
      <c r="AH785" s="103"/>
      <c r="AI785" s="71"/>
      <c r="AJ785" s="103"/>
      <c r="AK785" s="103"/>
      <c r="AL785" s="554" t="str">
        <f>IF(AI785&lt;&gt;"",VLOOKUP(AI785,'DON GIA'!$M$1:$P$9,4,0),"")</f>
        <v/>
      </c>
      <c r="AM785" s="554" t="str">
        <f t="shared" si="289"/>
        <v/>
      </c>
      <c r="AN785" s="71"/>
      <c r="AO785" s="103"/>
      <c r="AP785" s="602" t="str">
        <f t="shared" si="284"/>
        <v/>
      </c>
      <c r="AQ785" s="107"/>
      <c r="AR785" s="107"/>
      <c r="AS785" s="593"/>
    </row>
    <row r="786" spans="1:45" outlineLevel="2">
      <c r="A786" s="72">
        <f t="shared" si="290"/>
        <v>49</v>
      </c>
      <c r="B786" s="552" t="str">
        <f>IF(C786&lt;&gt;"",COUNTA($C$9:C786),"")</f>
        <v/>
      </c>
      <c r="C786" s="552"/>
      <c r="D786" s="71"/>
      <c r="E786" s="103"/>
      <c r="F786" s="103"/>
      <c r="G786" s="103"/>
      <c r="H786" s="103"/>
      <c r="I786" s="103"/>
      <c r="J786" s="103"/>
      <c r="K786" s="107"/>
      <c r="L786" s="105" t="s">
        <v>35</v>
      </c>
      <c r="M786" s="554" t="str">
        <f>IF(K786&lt;&gt;"",VLOOKUP(K786,'DON GIA'!$S$1:$U$19,3,0),"")</f>
        <v/>
      </c>
      <c r="N786" s="554" t="str">
        <f>IF(K786&lt;&gt;"",VLOOKUP(K786,'DON GIA'!$S$1:$V$19,4,0),"")</f>
        <v/>
      </c>
      <c r="O786" s="554" t="str">
        <f t="shared" si="285"/>
        <v/>
      </c>
      <c r="P786" s="554" t="str">
        <f t="shared" si="286"/>
        <v/>
      </c>
      <c r="Q786" s="71" t="s">
        <v>35</v>
      </c>
      <c r="R786" s="103"/>
      <c r="S786" s="103"/>
      <c r="T786" s="554" t="str">
        <f>IF(Q786&lt;&gt;"",VLOOKUP(Q786,'DON GIA'!$H$1:$K$103,4,0),"")</f>
        <v/>
      </c>
      <c r="U786" s="554" t="str">
        <f t="shared" si="287"/>
        <v/>
      </c>
      <c r="V786" s="554"/>
      <c r="W786" s="107" t="s">
        <v>1054</v>
      </c>
      <c r="X786" s="103" t="s">
        <v>27</v>
      </c>
      <c r="Y786" s="108">
        <v>2.94</v>
      </c>
      <c r="Z786" s="109"/>
      <c r="AA786" s="554">
        <f>IF(W786&lt;&gt;"",VLOOKUP(W786,'DON GIA'!$A$1:$D$346,4,0),"")</f>
        <v>1398600</v>
      </c>
      <c r="AB786" s="554">
        <f t="shared" si="288"/>
        <v>4111884</v>
      </c>
      <c r="AC786" s="71"/>
      <c r="AD786" s="71"/>
      <c r="AE786" s="71"/>
      <c r="AF786" s="71"/>
      <c r="AG786" s="71"/>
      <c r="AH786" s="103"/>
      <c r="AI786" s="71"/>
      <c r="AJ786" s="103"/>
      <c r="AK786" s="103"/>
      <c r="AL786" s="554" t="str">
        <f>IF(AI786&lt;&gt;"",VLOOKUP(AI786,'DON GIA'!$M$1:$P$9,4,0),"")</f>
        <v/>
      </c>
      <c r="AM786" s="554" t="str">
        <f t="shared" si="289"/>
        <v/>
      </c>
      <c r="AN786" s="71"/>
      <c r="AO786" s="103"/>
      <c r="AP786" s="602" t="str">
        <f t="shared" si="284"/>
        <v/>
      </c>
      <c r="AQ786" s="107"/>
      <c r="AR786" s="107"/>
      <c r="AS786" s="593"/>
    </row>
    <row r="787" spans="1:45" outlineLevel="2">
      <c r="A787" s="72">
        <f t="shared" si="290"/>
        <v>49</v>
      </c>
      <c r="B787" s="552" t="str">
        <f>IF(C787&lt;&gt;"",COUNTA($C$9:C787),"")</f>
        <v/>
      </c>
      <c r="C787" s="552"/>
      <c r="D787" s="71"/>
      <c r="E787" s="103"/>
      <c r="F787" s="103"/>
      <c r="G787" s="103"/>
      <c r="H787" s="103"/>
      <c r="I787" s="103"/>
      <c r="J787" s="103"/>
      <c r="K787" s="107"/>
      <c r="L787" s="105" t="s">
        <v>35</v>
      </c>
      <c r="M787" s="554" t="str">
        <f>IF(K787&lt;&gt;"",VLOOKUP(K787,'DON GIA'!$S$1:$U$19,3,0),"")</f>
        <v/>
      </c>
      <c r="N787" s="554" t="str">
        <f>IF(K787&lt;&gt;"",VLOOKUP(K787,'DON GIA'!$S$1:$V$19,4,0),"")</f>
        <v/>
      </c>
      <c r="O787" s="554" t="str">
        <f t="shared" si="285"/>
        <v/>
      </c>
      <c r="P787" s="554" t="str">
        <f t="shared" si="286"/>
        <v/>
      </c>
      <c r="Q787" s="71" t="s">
        <v>35</v>
      </c>
      <c r="R787" s="103"/>
      <c r="S787" s="103"/>
      <c r="T787" s="554" t="str">
        <f>IF(Q787&lt;&gt;"",VLOOKUP(Q787,'DON GIA'!$H$1:$K$103,4,0),"")</f>
        <v/>
      </c>
      <c r="U787" s="554" t="str">
        <f t="shared" si="287"/>
        <v/>
      </c>
      <c r="V787" s="554"/>
      <c r="W787" s="107" t="s">
        <v>1194</v>
      </c>
      <c r="X787" s="103" t="s">
        <v>27</v>
      </c>
      <c r="Y787" s="108">
        <v>1.68</v>
      </c>
      <c r="Z787" s="109"/>
      <c r="AA787" s="554">
        <f>IF(W787&lt;&gt;"",VLOOKUP(W787,'DON GIA'!$A$1:$D$346,4,0),"")</f>
        <v>292949</v>
      </c>
      <c r="AB787" s="554">
        <f t="shared" si="288"/>
        <v>492154.32</v>
      </c>
      <c r="AC787" s="71"/>
      <c r="AD787" s="71"/>
      <c r="AE787" s="71"/>
      <c r="AF787" s="71"/>
      <c r="AG787" s="71"/>
      <c r="AH787" s="103"/>
      <c r="AI787" s="71"/>
      <c r="AJ787" s="103"/>
      <c r="AK787" s="103"/>
      <c r="AL787" s="554" t="str">
        <f>IF(AI787&lt;&gt;"",VLOOKUP(AI787,'DON GIA'!$M$1:$P$9,4,0),"")</f>
        <v/>
      </c>
      <c r="AM787" s="554" t="str">
        <f t="shared" si="289"/>
        <v/>
      </c>
      <c r="AN787" s="71"/>
      <c r="AO787" s="103"/>
      <c r="AP787" s="602" t="str">
        <f t="shared" si="284"/>
        <v/>
      </c>
      <c r="AQ787" s="107"/>
      <c r="AR787" s="107"/>
      <c r="AS787" s="593"/>
    </row>
    <row r="788" spans="1:45" outlineLevel="2">
      <c r="A788" s="72">
        <f t="shared" si="290"/>
        <v>49</v>
      </c>
      <c r="B788" s="552" t="str">
        <f>IF(C788&lt;&gt;"",COUNTA($C$9:C788),"")</f>
        <v/>
      </c>
      <c r="C788" s="552"/>
      <c r="D788" s="71"/>
      <c r="E788" s="103"/>
      <c r="F788" s="103"/>
      <c r="G788" s="103"/>
      <c r="H788" s="103"/>
      <c r="I788" s="103"/>
      <c r="J788" s="103"/>
      <c r="K788" s="107"/>
      <c r="L788" s="105" t="s">
        <v>35</v>
      </c>
      <c r="M788" s="554" t="str">
        <f>IF(K788&lt;&gt;"",VLOOKUP(K788,'DON GIA'!$S$1:$U$19,3,0),"")</f>
        <v/>
      </c>
      <c r="N788" s="554" t="str">
        <f>IF(K788&lt;&gt;"",VLOOKUP(K788,'DON GIA'!$S$1:$V$19,4,0),"")</f>
        <v/>
      </c>
      <c r="O788" s="554" t="str">
        <f t="shared" si="285"/>
        <v/>
      </c>
      <c r="P788" s="554" t="str">
        <f t="shared" si="286"/>
        <v/>
      </c>
      <c r="Q788" s="71" t="s">
        <v>35</v>
      </c>
      <c r="R788" s="103"/>
      <c r="S788" s="103"/>
      <c r="T788" s="554" t="str">
        <f>IF(Q788&lt;&gt;"",VLOOKUP(Q788,'DON GIA'!$H$1:$K$103,4,0),"")</f>
        <v/>
      </c>
      <c r="U788" s="554" t="str">
        <f t="shared" si="287"/>
        <v/>
      </c>
      <c r="V788" s="554"/>
      <c r="W788" s="107" t="s">
        <v>1009</v>
      </c>
      <c r="X788" s="103" t="s">
        <v>27</v>
      </c>
      <c r="Y788" s="108">
        <v>28.8</v>
      </c>
      <c r="Z788" s="109"/>
      <c r="AA788" s="554">
        <f>IF(W788&lt;&gt;"",VLOOKUP(W788,'DON GIA'!$A$1:$D$346,4,0),"")</f>
        <v>282038</v>
      </c>
      <c r="AB788" s="554">
        <f t="shared" si="288"/>
        <v>8122694.4000000004</v>
      </c>
      <c r="AC788" s="71"/>
      <c r="AD788" s="71"/>
      <c r="AE788" s="71"/>
      <c r="AF788" s="71"/>
      <c r="AG788" s="71"/>
      <c r="AH788" s="103"/>
      <c r="AI788" s="71"/>
      <c r="AJ788" s="103"/>
      <c r="AK788" s="103"/>
      <c r="AL788" s="554" t="str">
        <f>IF(AI788&lt;&gt;"",VLOOKUP(AI788,'DON GIA'!$M$1:$P$9,4,0),"")</f>
        <v/>
      </c>
      <c r="AM788" s="554" t="str">
        <f t="shared" si="289"/>
        <v/>
      </c>
      <c r="AN788" s="71"/>
      <c r="AO788" s="103"/>
      <c r="AP788" s="602" t="str">
        <f t="shared" si="284"/>
        <v/>
      </c>
      <c r="AQ788" s="107"/>
      <c r="AR788" s="107"/>
      <c r="AS788" s="593"/>
    </row>
    <row r="789" spans="1:45" outlineLevel="2">
      <c r="A789" s="72">
        <f t="shared" si="290"/>
        <v>49</v>
      </c>
      <c r="B789" s="552" t="str">
        <f>IF(C789&lt;&gt;"",COUNTA($C$9:C789),"")</f>
        <v/>
      </c>
      <c r="C789" s="552"/>
      <c r="D789" s="71"/>
      <c r="E789" s="103"/>
      <c r="F789" s="103"/>
      <c r="G789" s="103"/>
      <c r="H789" s="103"/>
      <c r="I789" s="103"/>
      <c r="J789" s="103"/>
      <c r="K789" s="107"/>
      <c r="L789" s="105" t="s">
        <v>35</v>
      </c>
      <c r="M789" s="554" t="str">
        <f>IF(K789&lt;&gt;"",VLOOKUP(K789,'DON GIA'!$S$1:$U$19,3,0),"")</f>
        <v/>
      </c>
      <c r="N789" s="554" t="str">
        <f>IF(K789&lt;&gt;"",VLOOKUP(K789,'DON GIA'!$S$1:$V$19,4,0),"")</f>
        <v/>
      </c>
      <c r="O789" s="554" t="str">
        <f t="shared" si="285"/>
        <v/>
      </c>
      <c r="P789" s="554" t="str">
        <f t="shared" si="286"/>
        <v/>
      </c>
      <c r="Q789" s="71" t="s">
        <v>35</v>
      </c>
      <c r="R789" s="103"/>
      <c r="S789" s="103"/>
      <c r="T789" s="554" t="str">
        <f>IF(Q789&lt;&gt;"",VLOOKUP(Q789,'DON GIA'!$H$1:$K$103,4,0),"")</f>
        <v/>
      </c>
      <c r="U789" s="554" t="str">
        <f t="shared" si="287"/>
        <v/>
      </c>
      <c r="V789" s="554"/>
      <c r="W789" s="107" t="s">
        <v>1091</v>
      </c>
      <c r="X789" s="103" t="s">
        <v>27</v>
      </c>
      <c r="Y789" s="108">
        <v>31.04</v>
      </c>
      <c r="Z789" s="109"/>
      <c r="AA789" s="554">
        <f>IF(W789&lt;&gt;"",VLOOKUP(W789,'DON GIA'!$A$1:$D$346,4,0),"")</f>
        <v>161275</v>
      </c>
      <c r="AB789" s="554">
        <f t="shared" si="288"/>
        <v>5005976</v>
      </c>
      <c r="AC789" s="71"/>
      <c r="AD789" s="71"/>
      <c r="AE789" s="71"/>
      <c r="AF789" s="71"/>
      <c r="AG789" s="71"/>
      <c r="AH789" s="103"/>
      <c r="AI789" s="71"/>
      <c r="AJ789" s="103"/>
      <c r="AK789" s="103"/>
      <c r="AL789" s="554" t="str">
        <f>IF(AI789&lt;&gt;"",VLOOKUP(AI789,'DON GIA'!$M$1:$P$9,4,0),"")</f>
        <v/>
      </c>
      <c r="AM789" s="554" t="str">
        <f t="shared" si="289"/>
        <v/>
      </c>
      <c r="AN789" s="71"/>
      <c r="AO789" s="103"/>
      <c r="AP789" s="602" t="str">
        <f t="shared" si="284"/>
        <v/>
      </c>
      <c r="AQ789" s="107"/>
      <c r="AR789" s="107"/>
      <c r="AS789" s="593"/>
    </row>
    <row r="790" spans="1:45" outlineLevel="2">
      <c r="A790" s="72">
        <f t="shared" si="290"/>
        <v>49</v>
      </c>
      <c r="B790" s="552" t="str">
        <f>IF(C790&lt;&gt;"",COUNTA($C$9:C790),"")</f>
        <v/>
      </c>
      <c r="C790" s="552"/>
      <c r="D790" s="71"/>
      <c r="E790" s="103"/>
      <c r="F790" s="103"/>
      <c r="G790" s="103"/>
      <c r="H790" s="103"/>
      <c r="I790" s="103"/>
      <c r="J790" s="103"/>
      <c r="K790" s="107"/>
      <c r="L790" s="105" t="s">
        <v>35</v>
      </c>
      <c r="M790" s="554" t="str">
        <f>IF(K790&lt;&gt;"",VLOOKUP(K790,'DON GIA'!$S$1:$U$19,3,0),"")</f>
        <v/>
      </c>
      <c r="N790" s="554" t="str">
        <f>IF(K790&lt;&gt;"",VLOOKUP(K790,'DON GIA'!$S$1:$V$19,4,0),"")</f>
        <v/>
      </c>
      <c r="O790" s="554" t="str">
        <f t="shared" si="285"/>
        <v/>
      </c>
      <c r="P790" s="554" t="str">
        <f t="shared" si="286"/>
        <v/>
      </c>
      <c r="Q790" s="71" t="s">
        <v>35</v>
      </c>
      <c r="R790" s="103"/>
      <c r="S790" s="103"/>
      <c r="T790" s="554" t="str">
        <f>IF(Q790&lt;&gt;"",VLOOKUP(Q790,'DON GIA'!$H$1:$K$103,4,0),"")</f>
        <v/>
      </c>
      <c r="U790" s="554" t="str">
        <f t="shared" si="287"/>
        <v/>
      </c>
      <c r="V790" s="554"/>
      <c r="W790" s="107" t="s">
        <v>1193</v>
      </c>
      <c r="X790" s="103" t="s">
        <v>27</v>
      </c>
      <c r="Y790" s="108">
        <v>45.81</v>
      </c>
      <c r="Z790" s="109"/>
      <c r="AA790" s="554">
        <f>IF(W790&lt;&gt;"",VLOOKUP(W790,'DON GIA'!$A$1:$D$346,4,0),"")</f>
        <v>109890</v>
      </c>
      <c r="AB790" s="554">
        <f t="shared" si="288"/>
        <v>5034060.9000000004</v>
      </c>
      <c r="AC790" s="71"/>
      <c r="AD790" s="71"/>
      <c r="AE790" s="71"/>
      <c r="AF790" s="71"/>
      <c r="AG790" s="71"/>
      <c r="AH790" s="103"/>
      <c r="AI790" s="71"/>
      <c r="AJ790" s="103"/>
      <c r="AK790" s="103"/>
      <c r="AL790" s="554" t="str">
        <f>IF(AI790&lt;&gt;"",VLOOKUP(AI790,'DON GIA'!$M$1:$P$9,4,0),"")</f>
        <v/>
      </c>
      <c r="AM790" s="554" t="str">
        <f t="shared" si="289"/>
        <v/>
      </c>
      <c r="AN790" s="71"/>
      <c r="AO790" s="103"/>
      <c r="AP790" s="602" t="str">
        <f t="shared" si="284"/>
        <v/>
      </c>
      <c r="AQ790" s="107"/>
      <c r="AR790" s="107"/>
      <c r="AS790" s="593"/>
    </row>
    <row r="791" spans="1:45" outlineLevel="2">
      <c r="A791" s="72">
        <f t="shared" si="290"/>
        <v>49</v>
      </c>
      <c r="B791" s="552" t="str">
        <f>IF(C791&lt;&gt;"",COUNTA($C$9:C791),"")</f>
        <v/>
      </c>
      <c r="C791" s="552"/>
      <c r="D791" s="71"/>
      <c r="E791" s="103"/>
      <c r="F791" s="103"/>
      <c r="G791" s="103"/>
      <c r="H791" s="103"/>
      <c r="I791" s="103"/>
      <c r="J791" s="103"/>
      <c r="K791" s="107"/>
      <c r="L791" s="105" t="s">
        <v>35</v>
      </c>
      <c r="M791" s="554" t="str">
        <f>IF(K791&lt;&gt;"",VLOOKUP(K791,'DON GIA'!$S$1:$U$19,3,0),"")</f>
        <v/>
      </c>
      <c r="N791" s="554" t="str">
        <f>IF(K791&lt;&gt;"",VLOOKUP(K791,'DON GIA'!$S$1:$V$19,4,0),"")</f>
        <v/>
      </c>
      <c r="O791" s="554" t="str">
        <f t="shared" si="285"/>
        <v/>
      </c>
      <c r="P791" s="554" t="str">
        <f t="shared" si="286"/>
        <v/>
      </c>
      <c r="Q791" s="71" t="s">
        <v>35</v>
      </c>
      <c r="R791" s="103"/>
      <c r="S791" s="103"/>
      <c r="T791" s="554" t="str">
        <f>IF(Q791&lt;&gt;"",VLOOKUP(Q791,'DON GIA'!$H$1:$K$103,4,0),"")</f>
        <v/>
      </c>
      <c r="U791" s="554" t="str">
        <f t="shared" si="287"/>
        <v/>
      </c>
      <c r="V791" s="554"/>
      <c r="W791" s="107" t="s">
        <v>1233</v>
      </c>
      <c r="X791" s="103" t="s">
        <v>27</v>
      </c>
      <c r="Y791" s="108">
        <v>1.54</v>
      </c>
      <c r="Z791" s="109"/>
      <c r="AA791" s="554">
        <f>IF(W791&lt;&gt;"",VLOOKUP(W791,'DON GIA'!$A$1:$D$346,4,0),"")</f>
        <v>1398600</v>
      </c>
      <c r="AB791" s="554">
        <f t="shared" si="288"/>
        <v>2153844</v>
      </c>
      <c r="AC791" s="71"/>
      <c r="AD791" s="71"/>
      <c r="AE791" s="71"/>
      <c r="AF791" s="71"/>
      <c r="AG791" s="71"/>
      <c r="AH791" s="103"/>
      <c r="AI791" s="71"/>
      <c r="AJ791" s="103"/>
      <c r="AK791" s="103"/>
      <c r="AL791" s="554" t="str">
        <f>IF(AI791&lt;&gt;"",VLOOKUP(AI791,'DON GIA'!$M$1:$P$9,4,0),"")</f>
        <v/>
      </c>
      <c r="AM791" s="554" t="str">
        <f t="shared" si="289"/>
        <v/>
      </c>
      <c r="AN791" s="71"/>
      <c r="AO791" s="103"/>
      <c r="AP791" s="602" t="str">
        <f t="shared" si="284"/>
        <v/>
      </c>
      <c r="AQ791" s="107"/>
      <c r="AR791" s="107"/>
      <c r="AS791" s="593"/>
    </row>
    <row r="792" spans="1:45" outlineLevel="2">
      <c r="A792" s="72">
        <f t="shared" si="290"/>
        <v>49</v>
      </c>
      <c r="B792" s="552" t="str">
        <f>IF(C792&lt;&gt;"",COUNTA($C$9:C792),"")</f>
        <v/>
      </c>
      <c r="C792" s="552"/>
      <c r="D792" s="71"/>
      <c r="E792" s="103"/>
      <c r="F792" s="103"/>
      <c r="G792" s="103"/>
      <c r="H792" s="103"/>
      <c r="I792" s="103"/>
      <c r="J792" s="103"/>
      <c r="K792" s="107"/>
      <c r="L792" s="105" t="s">
        <v>35</v>
      </c>
      <c r="M792" s="554" t="str">
        <f>IF(K792&lt;&gt;"",VLOOKUP(K792,'DON GIA'!$S$1:$U$19,3,0),"")</f>
        <v/>
      </c>
      <c r="N792" s="554" t="str">
        <f>IF(K792&lt;&gt;"",VLOOKUP(K792,'DON GIA'!$S$1:$V$19,4,0),"")</f>
        <v/>
      </c>
      <c r="O792" s="554" t="str">
        <f t="shared" si="285"/>
        <v/>
      </c>
      <c r="P792" s="554" t="str">
        <f t="shared" si="286"/>
        <v/>
      </c>
      <c r="Q792" s="71" t="s">
        <v>35</v>
      </c>
      <c r="R792" s="103"/>
      <c r="S792" s="103"/>
      <c r="T792" s="554" t="str">
        <f>IF(Q792&lt;&gt;"",VLOOKUP(Q792,'DON GIA'!$H$1:$K$103,4,0),"")</f>
        <v/>
      </c>
      <c r="U792" s="554" t="str">
        <f t="shared" si="287"/>
        <v/>
      </c>
      <c r="V792" s="554"/>
      <c r="W792" s="107" t="s">
        <v>1234</v>
      </c>
      <c r="X792" s="103" t="s">
        <v>27</v>
      </c>
      <c r="Y792" s="108">
        <v>2.4</v>
      </c>
      <c r="Z792" s="109"/>
      <c r="AA792" s="554">
        <f>IF(W792&lt;&gt;"",VLOOKUP(W792,'DON GIA'!$A$1:$D$346,4,0),"")</f>
        <v>282038</v>
      </c>
      <c r="AB792" s="554">
        <f t="shared" si="288"/>
        <v>676891.2</v>
      </c>
      <c r="AC792" s="71"/>
      <c r="AD792" s="71"/>
      <c r="AE792" s="71"/>
      <c r="AF792" s="71"/>
      <c r="AG792" s="71"/>
      <c r="AH792" s="103"/>
      <c r="AI792" s="71"/>
      <c r="AJ792" s="103"/>
      <c r="AK792" s="103"/>
      <c r="AL792" s="554" t="str">
        <f>IF(AI792&lt;&gt;"",VLOOKUP(AI792,'DON GIA'!$M$1:$P$9,4,0),"")</f>
        <v/>
      </c>
      <c r="AM792" s="554" t="str">
        <f t="shared" si="289"/>
        <v/>
      </c>
      <c r="AN792" s="71"/>
      <c r="AO792" s="103"/>
      <c r="AP792" s="602" t="str">
        <f t="shared" si="284"/>
        <v/>
      </c>
      <c r="AQ792" s="107"/>
      <c r="AR792" s="107"/>
      <c r="AS792" s="593"/>
    </row>
    <row r="793" spans="1:45" outlineLevel="2">
      <c r="A793" s="72">
        <f t="shared" si="290"/>
        <v>49</v>
      </c>
      <c r="B793" s="552" t="str">
        <f>IF(C793&lt;&gt;"",COUNTA($C$9:C793),"")</f>
        <v/>
      </c>
      <c r="C793" s="552"/>
      <c r="D793" s="71"/>
      <c r="E793" s="103"/>
      <c r="F793" s="103"/>
      <c r="G793" s="103"/>
      <c r="H793" s="103"/>
      <c r="I793" s="103"/>
      <c r="J793" s="103"/>
      <c r="K793" s="107"/>
      <c r="L793" s="105" t="s">
        <v>35</v>
      </c>
      <c r="M793" s="554" t="str">
        <f>IF(K793&lt;&gt;"",VLOOKUP(K793,'DON GIA'!$S$1:$U$19,3,0),"")</f>
        <v/>
      </c>
      <c r="N793" s="554" t="str">
        <f>IF(K793&lt;&gt;"",VLOOKUP(K793,'DON GIA'!$S$1:$V$19,4,0),"")</f>
        <v/>
      </c>
      <c r="O793" s="554" t="str">
        <f t="shared" si="285"/>
        <v/>
      </c>
      <c r="P793" s="554" t="str">
        <f t="shared" si="286"/>
        <v/>
      </c>
      <c r="Q793" s="71" t="s">
        <v>35</v>
      </c>
      <c r="R793" s="103"/>
      <c r="S793" s="103"/>
      <c r="T793" s="554" t="str">
        <f>IF(Q793&lt;&gt;"",VLOOKUP(Q793,'DON GIA'!$H$1:$K$103,4,0),"")</f>
        <v/>
      </c>
      <c r="U793" s="554" t="str">
        <f t="shared" si="287"/>
        <v/>
      </c>
      <c r="V793" s="554"/>
      <c r="W793" s="107" t="s">
        <v>1238</v>
      </c>
      <c r="X793" s="103" t="s">
        <v>42</v>
      </c>
      <c r="Y793" s="108">
        <v>1</v>
      </c>
      <c r="Z793" s="109"/>
      <c r="AA793" s="554">
        <f>IF(W793&lt;&gt;"",VLOOKUP(W793,'DON GIA'!$A$1:$D$346,4,0),"")</f>
        <v>8066502</v>
      </c>
      <c r="AB793" s="554">
        <f t="shared" si="288"/>
        <v>8066502</v>
      </c>
      <c r="AC793" s="71"/>
      <c r="AD793" s="71"/>
      <c r="AE793" s="71"/>
      <c r="AF793" s="71"/>
      <c r="AG793" s="71"/>
      <c r="AH793" s="103"/>
      <c r="AI793" s="71"/>
      <c r="AJ793" s="103"/>
      <c r="AK793" s="103"/>
      <c r="AL793" s="554" t="str">
        <f>IF(AI793&lt;&gt;"",VLOOKUP(AI793,'DON GIA'!$M$1:$P$9,4,0),"")</f>
        <v/>
      </c>
      <c r="AM793" s="554" t="str">
        <f t="shared" si="289"/>
        <v/>
      </c>
      <c r="AN793" s="71"/>
      <c r="AO793" s="103"/>
      <c r="AP793" s="602" t="str">
        <f t="shared" si="284"/>
        <v/>
      </c>
      <c r="AQ793" s="107"/>
      <c r="AR793" s="107"/>
      <c r="AS793" s="593"/>
    </row>
    <row r="794" spans="1:45" ht="37.5" outlineLevel="2">
      <c r="A794" s="72">
        <f t="shared" si="290"/>
        <v>49</v>
      </c>
      <c r="B794" s="552" t="str">
        <f>IF(C794&lt;&gt;"",COUNTA($C$9:C794),"")</f>
        <v/>
      </c>
      <c r="C794" s="552"/>
      <c r="D794" s="71"/>
      <c r="E794" s="103"/>
      <c r="F794" s="103"/>
      <c r="G794" s="103"/>
      <c r="H794" s="103"/>
      <c r="I794" s="103"/>
      <c r="J794" s="103"/>
      <c r="K794" s="107"/>
      <c r="L794" s="105" t="s">
        <v>35</v>
      </c>
      <c r="M794" s="554" t="str">
        <f>IF(K794&lt;&gt;"",VLOOKUP(K794,'DON GIA'!$S$1:$U$19,3,0),"")</f>
        <v/>
      </c>
      <c r="N794" s="554" t="str">
        <f>IF(K794&lt;&gt;"",VLOOKUP(K794,'DON GIA'!$S$1:$V$19,4,0),"")</f>
        <v/>
      </c>
      <c r="O794" s="554" t="str">
        <f t="shared" si="285"/>
        <v/>
      </c>
      <c r="P794" s="554" t="str">
        <f t="shared" si="286"/>
        <v/>
      </c>
      <c r="Q794" s="71" t="s">
        <v>35</v>
      </c>
      <c r="R794" s="103"/>
      <c r="S794" s="103"/>
      <c r="T794" s="554" t="str">
        <f>IF(Q794&lt;&gt;"",VLOOKUP(Q794,'DON GIA'!$H$1:$K$103,4,0),"")</f>
        <v/>
      </c>
      <c r="U794" s="554" t="str">
        <f t="shared" si="287"/>
        <v/>
      </c>
      <c r="V794" s="554"/>
      <c r="W794" s="107" t="s">
        <v>1239</v>
      </c>
      <c r="X794" s="103" t="s">
        <v>27</v>
      </c>
      <c r="Y794" s="108">
        <f>2.6*5.1</f>
        <v>13.26</v>
      </c>
      <c r="Z794" s="109"/>
      <c r="AA794" s="554">
        <f>IF(W794&lt;&gt;"",VLOOKUP(W794,'DON GIA'!$A$1:$D$346,4,0),"")</f>
        <v>269273</v>
      </c>
      <c r="AB794" s="554">
        <f t="shared" si="288"/>
        <v>3570559.98</v>
      </c>
      <c r="AC794" s="71"/>
      <c r="AD794" s="71"/>
      <c r="AE794" s="71"/>
      <c r="AF794" s="71"/>
      <c r="AG794" s="71"/>
      <c r="AH794" s="103"/>
      <c r="AI794" s="71"/>
      <c r="AJ794" s="103"/>
      <c r="AK794" s="103"/>
      <c r="AL794" s="554" t="str">
        <f>IF(AI794&lt;&gt;"",VLOOKUP(AI794,'DON GIA'!$M$1:$P$9,4,0),"")</f>
        <v/>
      </c>
      <c r="AM794" s="554" t="str">
        <f t="shared" si="289"/>
        <v/>
      </c>
      <c r="AN794" s="71"/>
      <c r="AO794" s="103"/>
      <c r="AP794" s="602" t="str">
        <f t="shared" si="284"/>
        <v/>
      </c>
      <c r="AQ794" s="107"/>
      <c r="AR794" s="107"/>
      <c r="AS794" s="593"/>
    </row>
    <row r="795" spans="1:45" outlineLevel="2">
      <c r="A795" s="72">
        <f t="shared" si="290"/>
        <v>49</v>
      </c>
      <c r="B795" s="552" t="str">
        <f>IF(C795&lt;&gt;"",COUNTA($C$9:C795),"")</f>
        <v/>
      </c>
      <c r="C795" s="552"/>
      <c r="D795" s="71"/>
      <c r="E795" s="103"/>
      <c r="F795" s="103"/>
      <c r="G795" s="103"/>
      <c r="H795" s="103"/>
      <c r="I795" s="103"/>
      <c r="J795" s="103"/>
      <c r="K795" s="107"/>
      <c r="L795" s="105" t="s">
        <v>35</v>
      </c>
      <c r="M795" s="554" t="str">
        <f>IF(K795&lt;&gt;"",VLOOKUP(K795,'DON GIA'!$S$1:$U$19,3,0),"")</f>
        <v/>
      </c>
      <c r="N795" s="554" t="str">
        <f>IF(K795&lt;&gt;"",VLOOKUP(K795,'DON GIA'!$S$1:$V$19,4,0),"")</f>
        <v/>
      </c>
      <c r="O795" s="554" t="str">
        <f t="shared" si="285"/>
        <v/>
      </c>
      <c r="P795" s="554" t="str">
        <f t="shared" si="286"/>
        <v/>
      </c>
      <c r="Q795" s="71" t="s">
        <v>35</v>
      </c>
      <c r="R795" s="103"/>
      <c r="S795" s="103"/>
      <c r="T795" s="554" t="str">
        <f>IF(Q795&lt;&gt;"",VLOOKUP(Q795,'DON GIA'!$H$1:$K$103,4,0),"")</f>
        <v/>
      </c>
      <c r="U795" s="554" t="str">
        <f t="shared" si="287"/>
        <v/>
      </c>
      <c r="V795" s="554"/>
      <c r="W795" s="107" t="s">
        <v>1120</v>
      </c>
      <c r="X795" s="103" t="s">
        <v>38</v>
      </c>
      <c r="Y795" s="108">
        <f>4.75*0.1</f>
        <v>0.47500000000000003</v>
      </c>
      <c r="Z795" s="109"/>
      <c r="AA795" s="554">
        <f>IF(W795&lt;&gt;"",VLOOKUP(W795,'DON GIA'!$A$1:$D$346,4,0),"")</f>
        <v>2523428</v>
      </c>
      <c r="AB795" s="554">
        <f t="shared" si="288"/>
        <v>1198628.3</v>
      </c>
      <c r="AC795" s="71"/>
      <c r="AD795" s="71"/>
      <c r="AE795" s="71"/>
      <c r="AF795" s="71"/>
      <c r="AG795" s="71"/>
      <c r="AH795" s="103"/>
      <c r="AI795" s="71"/>
      <c r="AJ795" s="103"/>
      <c r="AK795" s="103"/>
      <c r="AL795" s="554" t="str">
        <f>IF(AI795&lt;&gt;"",VLOOKUP(AI795,'DON GIA'!$M$1:$P$9,4,0),"")</f>
        <v/>
      </c>
      <c r="AM795" s="554" t="str">
        <f t="shared" si="289"/>
        <v/>
      </c>
      <c r="AN795" s="71"/>
      <c r="AO795" s="103"/>
      <c r="AP795" s="602" t="str">
        <f t="shared" si="284"/>
        <v/>
      </c>
      <c r="AQ795" s="107"/>
      <c r="AR795" s="107"/>
      <c r="AS795" s="593"/>
    </row>
    <row r="796" spans="1:45" outlineLevel="2">
      <c r="A796" s="72">
        <f t="shared" si="290"/>
        <v>49</v>
      </c>
      <c r="B796" s="552" t="str">
        <f>IF(C796&lt;&gt;"",COUNTA($C$9:C796),"")</f>
        <v/>
      </c>
      <c r="C796" s="552"/>
      <c r="D796" s="71"/>
      <c r="E796" s="103"/>
      <c r="F796" s="103"/>
      <c r="G796" s="103"/>
      <c r="H796" s="103"/>
      <c r="I796" s="103"/>
      <c r="J796" s="103"/>
      <c r="K796" s="107"/>
      <c r="L796" s="105" t="s">
        <v>35</v>
      </c>
      <c r="M796" s="554" t="str">
        <f>IF(K796&lt;&gt;"",VLOOKUP(K796,'DON GIA'!$S$1:$U$19,3,0),"")</f>
        <v/>
      </c>
      <c r="N796" s="554" t="str">
        <f>IF(K796&lt;&gt;"",VLOOKUP(K796,'DON GIA'!$S$1:$V$19,4,0),"")</f>
        <v/>
      </c>
      <c r="O796" s="554" t="str">
        <f t="shared" si="285"/>
        <v/>
      </c>
      <c r="P796" s="554" t="str">
        <f t="shared" si="286"/>
        <v/>
      </c>
      <c r="Q796" s="71" t="s">
        <v>35</v>
      </c>
      <c r="R796" s="103"/>
      <c r="S796" s="103"/>
      <c r="T796" s="554" t="str">
        <f>IF(Q796&lt;&gt;"",VLOOKUP(Q796,'DON GIA'!$H$1:$K$103,4,0),"")</f>
        <v/>
      </c>
      <c r="U796" s="554" t="str">
        <f t="shared" si="287"/>
        <v/>
      </c>
      <c r="V796" s="554"/>
      <c r="W796" s="107" t="s">
        <v>35</v>
      </c>
      <c r="X796" s="103"/>
      <c r="Y796" s="108"/>
      <c r="Z796" s="109"/>
      <c r="AA796" s="554" t="str">
        <f>IF(W796&lt;&gt;"",VLOOKUP(W796,'DON GIA'!$A$1:$D$346,4,0),"")</f>
        <v/>
      </c>
      <c r="AB796" s="554" t="str">
        <f t="shared" si="288"/>
        <v/>
      </c>
      <c r="AC796" s="71"/>
      <c r="AD796" s="71"/>
      <c r="AE796" s="71"/>
      <c r="AF796" s="71"/>
      <c r="AG796" s="71"/>
      <c r="AH796" s="103"/>
      <c r="AI796" s="71"/>
      <c r="AJ796" s="103"/>
      <c r="AK796" s="103"/>
      <c r="AL796" s="554" t="str">
        <f>IF(AI796&lt;&gt;"",VLOOKUP(AI796,'DON GIA'!$M$1:$P$9,4,0),"")</f>
        <v/>
      </c>
      <c r="AM796" s="554" t="str">
        <f t="shared" si="289"/>
        <v/>
      </c>
      <c r="AN796" s="71"/>
      <c r="AO796" s="103"/>
      <c r="AP796" s="602" t="str">
        <f t="shared" si="284"/>
        <v/>
      </c>
      <c r="AQ796" s="107"/>
      <c r="AR796" s="107"/>
      <c r="AS796" s="593"/>
    </row>
    <row r="797" spans="1:45" outlineLevel="1">
      <c r="A797" s="84" t="s">
        <v>2110</v>
      </c>
      <c r="B797" s="552"/>
      <c r="C797" s="552"/>
      <c r="D797" s="61"/>
      <c r="E797" s="162"/>
      <c r="F797" s="103"/>
      <c r="G797" s="162"/>
      <c r="H797" s="162"/>
      <c r="I797" s="162"/>
      <c r="J797" s="162"/>
      <c r="K797" s="129"/>
      <c r="L797" s="167">
        <f>SUBTOTAL(9,L798:L815)</f>
        <v>0</v>
      </c>
      <c r="M797" s="553"/>
      <c r="N797" s="553"/>
      <c r="O797" s="553">
        <f>SUBTOTAL(9,O798:O815)</f>
        <v>0</v>
      </c>
      <c r="P797" s="553">
        <f>SUBTOTAL(9,P798:P815)</f>
        <v>0</v>
      </c>
      <c r="Q797" s="61"/>
      <c r="R797" s="162"/>
      <c r="S797" s="162">
        <f>SUBTOTAL(9,S798:S815)</f>
        <v>0</v>
      </c>
      <c r="T797" s="553"/>
      <c r="U797" s="553">
        <f>SUBTOTAL(9,U798:U815)</f>
        <v>0</v>
      </c>
      <c r="V797" s="553"/>
      <c r="W797" s="129"/>
      <c r="X797" s="162"/>
      <c r="Y797" s="169">
        <f>SUBTOTAL(9,Y798:Y815)</f>
        <v>302.26400000000001</v>
      </c>
      <c r="Z797" s="170">
        <f>SUBTOTAL(9,Z798:Z815)</f>
        <v>0</v>
      </c>
      <c r="AA797" s="553"/>
      <c r="AB797" s="553">
        <f>SUBTOTAL(9,AB798:AB815)</f>
        <v>583405838.77199996</v>
      </c>
      <c r="AC797" s="71"/>
      <c r="AD797" s="71"/>
      <c r="AE797" s="71"/>
      <c r="AF797" s="71"/>
      <c r="AG797" s="71"/>
      <c r="AH797" s="103"/>
      <c r="AI797" s="61"/>
      <c r="AJ797" s="162"/>
      <c r="AK797" s="162">
        <f>SUBTOTAL(9,AK798:AK815)</f>
        <v>0</v>
      </c>
      <c r="AL797" s="553"/>
      <c r="AM797" s="553">
        <f>SUBTOTAL(9,AM798:AM815)</f>
        <v>0</v>
      </c>
      <c r="AN797" s="61"/>
      <c r="AO797" s="162">
        <f>SUBTOTAL(9,AO798:AO815)</f>
        <v>0</v>
      </c>
      <c r="AP797" s="602">
        <f t="shared" si="284"/>
        <v>583405838.77199996</v>
      </c>
      <c r="AQ797" s="107"/>
      <c r="AR797" s="107"/>
      <c r="AS797" s="593"/>
    </row>
    <row r="798" spans="1:45" ht="37.5" outlineLevel="2">
      <c r="A798" s="72">
        <f>IF(B798&lt;&gt;"",B798,A796)</f>
        <v>50</v>
      </c>
      <c r="B798" s="552">
        <f>IF(C798&lt;&gt;"",COUNTA($C$9:C798),"")</f>
        <v>50</v>
      </c>
      <c r="C798" s="552">
        <v>455</v>
      </c>
      <c r="D798" s="61" t="s">
        <v>325</v>
      </c>
      <c r="E798" s="103"/>
      <c r="F798" s="103"/>
      <c r="G798" s="103"/>
      <c r="H798" s="103"/>
      <c r="I798" s="103"/>
      <c r="J798" s="103"/>
      <c r="K798" s="107"/>
      <c r="L798" s="105" t="s">
        <v>35</v>
      </c>
      <c r="M798" s="554" t="str">
        <f>IF(K798&lt;&gt;"",VLOOKUP(K798,'DON GIA'!$S$1:$U$19,3,0),"")</f>
        <v/>
      </c>
      <c r="N798" s="554" t="str">
        <f>IF(K798&lt;&gt;"",VLOOKUP(K798,'DON GIA'!$S$1:$V$19,4,0),"")</f>
        <v/>
      </c>
      <c r="O798" s="554" t="str">
        <f t="shared" ref="O798:O815" si="291">IF(K798&lt;&gt;"",L798*M798,"")</f>
        <v/>
      </c>
      <c r="P798" s="554" t="str">
        <f t="shared" ref="P798:P815" si="292">IF(K798&lt;&gt;"",L798*N798,"")</f>
        <v/>
      </c>
      <c r="Q798" s="71" t="s">
        <v>35</v>
      </c>
      <c r="R798" s="103"/>
      <c r="S798" s="103"/>
      <c r="T798" s="554" t="str">
        <f>IF(Q798&lt;&gt;"",VLOOKUP(Q798,'DON GIA'!$H$1:$K$103,4,0),"")</f>
        <v/>
      </c>
      <c r="U798" s="554" t="str">
        <f t="shared" ref="U798:U815" si="293">IF(Q798&lt;&gt;"",IF(ISNUMBER(T798),S798*T798,""),"")</f>
        <v/>
      </c>
      <c r="V798" s="554" t="s">
        <v>2163</v>
      </c>
      <c r="W798" s="107" t="s">
        <v>1230</v>
      </c>
      <c r="X798" s="103" t="s">
        <v>27</v>
      </c>
      <c r="Y798" s="108">
        <v>30.78</v>
      </c>
      <c r="Z798" s="109"/>
      <c r="AA798" s="554">
        <f>IF(W798&lt;&gt;"",VLOOKUP(W798,'DON GIA'!$A$1:$D$346,4,0),"")</f>
        <v>1119277</v>
      </c>
      <c r="AB798" s="554">
        <f t="shared" ref="AB798:AB815" si="294">IF(W798&lt;&gt;"",IF(ISNUMBER(AA798),Y798*AA798,""),"")</f>
        <v>34451346.060000002</v>
      </c>
      <c r="AC798" s="71"/>
      <c r="AD798" s="71" t="s">
        <v>29</v>
      </c>
      <c r="AE798" s="71" t="s">
        <v>36</v>
      </c>
      <c r="AF798" s="71" t="s">
        <v>316</v>
      </c>
      <c r="AG798" s="71" t="s">
        <v>136</v>
      </c>
      <c r="AH798" s="103"/>
      <c r="AI798" s="71"/>
      <c r="AJ798" s="103"/>
      <c r="AK798" s="103"/>
      <c r="AL798" s="554" t="str">
        <f>IF(AI798&lt;&gt;"",VLOOKUP(AI798,'DON GIA'!$M$1:$P$9,4,0),"")</f>
        <v/>
      </c>
      <c r="AM798" s="554" t="str">
        <f t="shared" ref="AM798:AM815" si="295">IF(AI798&lt;&gt;"",AK798*AL798,"")</f>
        <v/>
      </c>
      <c r="AN798" s="71"/>
      <c r="AO798" s="103"/>
      <c r="AP798" s="602" t="str">
        <f t="shared" si="284"/>
        <v/>
      </c>
      <c r="AQ798" s="107" t="s">
        <v>432</v>
      </c>
      <c r="AR798" s="107" t="s">
        <v>1912</v>
      </c>
      <c r="AS798" s="593"/>
    </row>
    <row r="799" spans="1:45" ht="75" outlineLevel="2">
      <c r="A799" s="72">
        <f t="shared" ref="A799:A815" si="296">IF(B799&lt;&gt;"",B799,A798)</f>
        <v>50</v>
      </c>
      <c r="B799" s="552" t="str">
        <f>IF(C799&lt;&gt;"",COUNTA($C$9:C799),"")</f>
        <v/>
      </c>
      <c r="C799" s="552"/>
      <c r="D799" s="71" t="s">
        <v>326</v>
      </c>
      <c r="E799" s="103"/>
      <c r="F799" s="103"/>
      <c r="G799" s="103"/>
      <c r="H799" s="103"/>
      <c r="I799" s="103"/>
      <c r="J799" s="103"/>
      <c r="K799" s="107"/>
      <c r="L799" s="105" t="s">
        <v>35</v>
      </c>
      <c r="M799" s="554" t="str">
        <f>IF(K799&lt;&gt;"",VLOOKUP(K799,'DON GIA'!$S$1:$U$19,3,0),"")</f>
        <v/>
      </c>
      <c r="N799" s="554" t="str">
        <f>IF(K799&lt;&gt;"",VLOOKUP(K799,'DON GIA'!$S$1:$V$19,4,0),"")</f>
        <v/>
      </c>
      <c r="O799" s="554" t="str">
        <f t="shared" si="291"/>
        <v/>
      </c>
      <c r="P799" s="554" t="str">
        <f t="shared" si="292"/>
        <v/>
      </c>
      <c r="Q799" s="71" t="s">
        <v>35</v>
      </c>
      <c r="R799" s="103"/>
      <c r="S799" s="103"/>
      <c r="T799" s="554" t="str">
        <f>IF(Q799&lt;&gt;"",VLOOKUP(Q799,'DON GIA'!$H$1:$K$103,4,0),"")</f>
        <v/>
      </c>
      <c r="U799" s="554" t="str">
        <f t="shared" si="293"/>
        <v/>
      </c>
      <c r="V799" s="554"/>
      <c r="W799" s="107" t="s">
        <v>1005</v>
      </c>
      <c r="X799" s="103" t="s">
        <v>27</v>
      </c>
      <c r="Y799" s="108">
        <v>76.849999999999994</v>
      </c>
      <c r="Z799" s="109"/>
      <c r="AA799" s="554">
        <f>IF(W799&lt;&gt;"",VLOOKUP(W799,'DON GIA'!$A$1:$D$346,4,0),"")</f>
        <v>5559129</v>
      </c>
      <c r="AB799" s="554">
        <f t="shared" si="294"/>
        <v>427219063.64999998</v>
      </c>
      <c r="AC799" s="71"/>
      <c r="AD799" s="71" t="s">
        <v>29</v>
      </c>
      <c r="AE799" s="71" t="s">
        <v>30</v>
      </c>
      <c r="AF799" s="71" t="s">
        <v>31</v>
      </c>
      <c r="AG799" s="71" t="s">
        <v>34</v>
      </c>
      <c r="AH799" s="103"/>
      <c r="AI799" s="71"/>
      <c r="AJ799" s="103"/>
      <c r="AK799" s="103"/>
      <c r="AL799" s="554" t="str">
        <f>IF(AI799&lt;&gt;"",VLOOKUP(AI799,'DON GIA'!$M$1:$P$9,4,0),"")</f>
        <v/>
      </c>
      <c r="AM799" s="554" t="str">
        <f t="shared" si="295"/>
        <v/>
      </c>
      <c r="AN799" s="71"/>
      <c r="AO799" s="103"/>
      <c r="AP799" s="602" t="str">
        <f t="shared" si="284"/>
        <v/>
      </c>
      <c r="AQ799" s="107" t="s">
        <v>1989</v>
      </c>
      <c r="AR799" s="107" t="s">
        <v>1958</v>
      </c>
      <c r="AS799" s="593"/>
    </row>
    <row r="800" spans="1:45" ht="93.75" outlineLevel="2">
      <c r="A800" s="72">
        <f t="shared" si="296"/>
        <v>50</v>
      </c>
      <c r="B800" s="552" t="str">
        <f>IF(C800&lt;&gt;"",COUNTA($C$9:C800),"")</f>
        <v/>
      </c>
      <c r="C800" s="552"/>
      <c r="D800" s="71" t="s">
        <v>71</v>
      </c>
      <c r="E800" s="103"/>
      <c r="F800" s="103"/>
      <c r="G800" s="103"/>
      <c r="H800" s="103"/>
      <c r="I800" s="103"/>
      <c r="J800" s="103"/>
      <c r="K800" s="107"/>
      <c r="L800" s="105" t="s">
        <v>35</v>
      </c>
      <c r="M800" s="554" t="str">
        <f>IF(K800&lt;&gt;"",VLOOKUP(K800,'DON GIA'!$S$1:$U$19,3,0),"")</f>
        <v/>
      </c>
      <c r="N800" s="554" t="str">
        <f>IF(K800&lt;&gt;"",VLOOKUP(K800,'DON GIA'!$S$1:$V$19,4,0),"")</f>
        <v/>
      </c>
      <c r="O800" s="554" t="str">
        <f t="shared" si="291"/>
        <v/>
      </c>
      <c r="P800" s="554" t="str">
        <f t="shared" si="292"/>
        <v/>
      </c>
      <c r="Q800" s="71" t="s">
        <v>35</v>
      </c>
      <c r="R800" s="103"/>
      <c r="S800" s="103"/>
      <c r="T800" s="554" t="str">
        <f>IF(Q800&lt;&gt;"",VLOOKUP(Q800,'DON GIA'!$H$1:$K$103,4,0),"")</f>
        <v/>
      </c>
      <c r="U800" s="554" t="str">
        <f t="shared" si="293"/>
        <v/>
      </c>
      <c r="V800" s="554"/>
      <c r="W800" s="107" t="s">
        <v>1080</v>
      </c>
      <c r="X800" s="103" t="s">
        <v>27</v>
      </c>
      <c r="Y800" s="108">
        <v>4.75</v>
      </c>
      <c r="Z800" s="109"/>
      <c r="AA800" s="554">
        <f>IF(W800&lt;&gt;"",VLOOKUP(W800,'DON GIA'!$A$1:$D$346,4,0),"")</f>
        <v>10375629</v>
      </c>
      <c r="AB800" s="554">
        <f t="shared" si="294"/>
        <v>49284237.75</v>
      </c>
      <c r="AC800" s="71"/>
      <c r="AD800" s="71" t="s">
        <v>34</v>
      </c>
      <c r="AE800" s="71" t="s">
        <v>30</v>
      </c>
      <c r="AF800" s="71" t="s">
        <v>31</v>
      </c>
      <c r="AG800" s="71" t="s">
        <v>34</v>
      </c>
      <c r="AH800" s="103"/>
      <c r="AI800" s="71"/>
      <c r="AJ800" s="103"/>
      <c r="AK800" s="103"/>
      <c r="AL800" s="554" t="str">
        <f>IF(AI800&lt;&gt;"",VLOOKUP(AI800,'DON GIA'!$M$1:$P$9,4,0),"")</f>
        <v/>
      </c>
      <c r="AM800" s="554" t="str">
        <f t="shared" si="295"/>
        <v/>
      </c>
      <c r="AN800" s="71"/>
      <c r="AO800" s="103"/>
      <c r="AP800" s="602" t="str">
        <f t="shared" si="284"/>
        <v/>
      </c>
      <c r="AQ800" s="107"/>
      <c r="AR800" s="107" t="s">
        <v>1959</v>
      </c>
      <c r="AS800" s="593"/>
    </row>
    <row r="801" spans="1:45" ht="75" outlineLevel="2">
      <c r="A801" s="72">
        <f t="shared" si="296"/>
        <v>50</v>
      </c>
      <c r="B801" s="552" t="str">
        <f>IF(C801&lt;&gt;"",COUNTA($C$9:C801),"")</f>
        <v/>
      </c>
      <c r="C801" s="552"/>
      <c r="D801" s="71"/>
      <c r="E801" s="103"/>
      <c r="F801" s="103"/>
      <c r="G801" s="103"/>
      <c r="H801" s="103"/>
      <c r="I801" s="103"/>
      <c r="J801" s="103"/>
      <c r="K801" s="107"/>
      <c r="L801" s="105" t="s">
        <v>35</v>
      </c>
      <c r="M801" s="554" t="str">
        <f>IF(K801&lt;&gt;"",VLOOKUP(K801,'DON GIA'!$S$1:$U$19,3,0),"")</f>
        <v/>
      </c>
      <c r="N801" s="554" t="str">
        <f>IF(K801&lt;&gt;"",VLOOKUP(K801,'DON GIA'!$S$1:$V$19,4,0),"")</f>
        <v/>
      </c>
      <c r="O801" s="554" t="str">
        <f t="shared" si="291"/>
        <v/>
      </c>
      <c r="P801" s="554" t="str">
        <f t="shared" si="292"/>
        <v/>
      </c>
      <c r="Q801" s="71" t="s">
        <v>35</v>
      </c>
      <c r="R801" s="103"/>
      <c r="S801" s="103"/>
      <c r="T801" s="554" t="str">
        <f>IF(Q801&lt;&gt;"",VLOOKUP(Q801,'DON GIA'!$H$1:$K$103,4,0),"")</f>
        <v/>
      </c>
      <c r="U801" s="554" t="str">
        <f t="shared" si="293"/>
        <v/>
      </c>
      <c r="V801" s="554"/>
      <c r="W801" s="107" t="s">
        <v>1231</v>
      </c>
      <c r="X801" s="103" t="s">
        <v>27</v>
      </c>
      <c r="Y801" s="108">
        <v>6.12</v>
      </c>
      <c r="Z801" s="109"/>
      <c r="AA801" s="554">
        <f>IF(W801&lt;&gt;"",VLOOKUP(W801,'DON GIA'!$A$1:$D$346,4,0),"")</f>
        <v>299700</v>
      </c>
      <c r="AB801" s="554">
        <f t="shared" si="294"/>
        <v>1834164</v>
      </c>
      <c r="AC801" s="71"/>
      <c r="AD801" s="71" t="s">
        <v>194</v>
      </c>
      <c r="AE801" s="71" t="s">
        <v>36</v>
      </c>
      <c r="AF801" s="71" t="s">
        <v>41</v>
      </c>
      <c r="AG801" s="71" t="s">
        <v>41</v>
      </c>
      <c r="AH801" s="103"/>
      <c r="AI801" s="71"/>
      <c r="AJ801" s="103"/>
      <c r="AK801" s="103"/>
      <c r="AL801" s="554" t="str">
        <f>IF(AI801&lt;&gt;"",VLOOKUP(AI801,'DON GIA'!$M$1:$P$9,4,0),"")</f>
        <v/>
      </c>
      <c r="AM801" s="554" t="str">
        <f t="shared" si="295"/>
        <v/>
      </c>
      <c r="AN801" s="71"/>
      <c r="AO801" s="103"/>
      <c r="AP801" s="602" t="str">
        <f t="shared" si="284"/>
        <v/>
      </c>
      <c r="AQ801" s="107"/>
      <c r="AR801" s="107" t="s">
        <v>1960</v>
      </c>
      <c r="AS801" s="593"/>
    </row>
    <row r="802" spans="1:45" outlineLevel="2">
      <c r="A802" s="72">
        <f t="shared" si="296"/>
        <v>50</v>
      </c>
      <c r="B802" s="552" t="str">
        <f>IF(C802&lt;&gt;"",COUNTA($C$9:C802),"")</f>
        <v/>
      </c>
      <c r="C802" s="552"/>
      <c r="D802" s="71"/>
      <c r="E802" s="103"/>
      <c r="F802" s="103"/>
      <c r="G802" s="103"/>
      <c r="H802" s="103"/>
      <c r="I802" s="103"/>
      <c r="J802" s="103"/>
      <c r="K802" s="107"/>
      <c r="L802" s="105" t="s">
        <v>35</v>
      </c>
      <c r="M802" s="554" t="str">
        <f>IF(K802&lt;&gt;"",VLOOKUP(K802,'DON GIA'!$S$1:$U$19,3,0),"")</f>
        <v/>
      </c>
      <c r="N802" s="554" t="str">
        <f>IF(K802&lt;&gt;"",VLOOKUP(K802,'DON GIA'!$S$1:$V$19,4,0),"")</f>
        <v/>
      </c>
      <c r="O802" s="554" t="str">
        <f t="shared" si="291"/>
        <v/>
      </c>
      <c r="P802" s="554" t="str">
        <f t="shared" si="292"/>
        <v/>
      </c>
      <c r="Q802" s="71" t="s">
        <v>35</v>
      </c>
      <c r="R802" s="103"/>
      <c r="S802" s="103"/>
      <c r="T802" s="554" t="str">
        <f>IF(Q802&lt;&gt;"",VLOOKUP(Q802,'DON GIA'!$H$1:$K$103,4,0),"")</f>
        <v/>
      </c>
      <c r="U802" s="554" t="str">
        <f t="shared" si="293"/>
        <v/>
      </c>
      <c r="V802" s="554"/>
      <c r="W802" s="107" t="s">
        <v>1057</v>
      </c>
      <c r="X802" s="103" t="s">
        <v>27</v>
      </c>
      <c r="Y802" s="108">
        <v>21</v>
      </c>
      <c r="Z802" s="109"/>
      <c r="AA802" s="554">
        <f>IF(W802&lt;&gt;"",VLOOKUP(W802,'DON GIA'!$A$1:$D$346,4,0),"")</f>
        <v>1229116</v>
      </c>
      <c r="AB802" s="554">
        <f t="shared" si="294"/>
        <v>25811436</v>
      </c>
      <c r="AC802" s="71"/>
      <c r="AD802" s="71" t="s">
        <v>29</v>
      </c>
      <c r="AE802" s="71" t="s">
        <v>36</v>
      </c>
      <c r="AF802" s="71" t="s">
        <v>31</v>
      </c>
      <c r="AG802" s="71" t="s">
        <v>136</v>
      </c>
      <c r="AH802" s="103"/>
      <c r="AI802" s="71"/>
      <c r="AJ802" s="103"/>
      <c r="AK802" s="103"/>
      <c r="AL802" s="554" t="str">
        <f>IF(AI802&lt;&gt;"",VLOOKUP(AI802,'DON GIA'!$M$1:$P$9,4,0),"")</f>
        <v/>
      </c>
      <c r="AM802" s="554" t="str">
        <f t="shared" si="295"/>
        <v/>
      </c>
      <c r="AN802" s="71"/>
      <c r="AO802" s="103"/>
      <c r="AP802" s="602" t="str">
        <f t="shared" si="284"/>
        <v/>
      </c>
      <c r="AQ802" s="107"/>
      <c r="AR802" s="107"/>
      <c r="AS802" s="593"/>
    </row>
    <row r="803" spans="1:45" outlineLevel="2">
      <c r="A803" s="72">
        <f t="shared" si="296"/>
        <v>50</v>
      </c>
      <c r="B803" s="552" t="str">
        <f>IF(C803&lt;&gt;"",COUNTA($C$9:C803),"")</f>
        <v/>
      </c>
      <c r="C803" s="552"/>
      <c r="D803" s="71"/>
      <c r="E803" s="103"/>
      <c r="F803" s="103"/>
      <c r="G803" s="103"/>
      <c r="H803" s="103"/>
      <c r="I803" s="103"/>
      <c r="J803" s="103"/>
      <c r="K803" s="107"/>
      <c r="L803" s="105" t="s">
        <v>35</v>
      </c>
      <c r="M803" s="554" t="str">
        <f>IF(K803&lt;&gt;"",VLOOKUP(K803,'DON GIA'!$S$1:$U$19,3,0),"")</f>
        <v/>
      </c>
      <c r="N803" s="554" t="str">
        <f>IF(K803&lt;&gt;"",VLOOKUP(K803,'DON GIA'!$S$1:$V$19,4,0),"")</f>
        <v/>
      </c>
      <c r="O803" s="554" t="str">
        <f t="shared" si="291"/>
        <v/>
      </c>
      <c r="P803" s="554" t="str">
        <f t="shared" si="292"/>
        <v/>
      </c>
      <c r="Q803" s="71" t="s">
        <v>35</v>
      </c>
      <c r="R803" s="103"/>
      <c r="S803" s="103"/>
      <c r="T803" s="554" t="str">
        <f>IF(Q803&lt;&gt;"",VLOOKUP(Q803,'DON GIA'!$H$1:$K$103,4,0),"")</f>
        <v/>
      </c>
      <c r="U803" s="554" t="str">
        <f t="shared" si="293"/>
        <v/>
      </c>
      <c r="V803" s="554"/>
      <c r="W803" s="107" t="s">
        <v>1054</v>
      </c>
      <c r="X803" s="103" t="s">
        <v>27</v>
      </c>
      <c r="Y803" s="108">
        <v>2.94</v>
      </c>
      <c r="Z803" s="109"/>
      <c r="AA803" s="554">
        <f>IF(W803&lt;&gt;"",VLOOKUP(W803,'DON GIA'!$A$1:$D$346,4,0),"")</f>
        <v>1398600</v>
      </c>
      <c r="AB803" s="554">
        <f t="shared" si="294"/>
        <v>4111884</v>
      </c>
      <c r="AC803" s="71"/>
      <c r="AD803" s="71"/>
      <c r="AE803" s="71"/>
      <c r="AF803" s="71"/>
      <c r="AG803" s="71"/>
      <c r="AH803" s="103"/>
      <c r="AI803" s="71"/>
      <c r="AJ803" s="103"/>
      <c r="AK803" s="103"/>
      <c r="AL803" s="554" t="str">
        <f>IF(AI803&lt;&gt;"",VLOOKUP(AI803,'DON GIA'!$M$1:$P$9,4,0),"")</f>
        <v/>
      </c>
      <c r="AM803" s="554" t="str">
        <f t="shared" si="295"/>
        <v/>
      </c>
      <c r="AN803" s="71"/>
      <c r="AO803" s="103"/>
      <c r="AP803" s="602" t="str">
        <f t="shared" si="284"/>
        <v/>
      </c>
      <c r="AQ803" s="107"/>
      <c r="AR803" s="107"/>
      <c r="AS803" s="593"/>
    </row>
    <row r="804" spans="1:45" outlineLevel="2">
      <c r="A804" s="72">
        <f t="shared" si="296"/>
        <v>50</v>
      </c>
      <c r="B804" s="552" t="str">
        <f>IF(C804&lt;&gt;"",COUNTA($C$9:C804),"")</f>
        <v/>
      </c>
      <c r="C804" s="552"/>
      <c r="D804" s="71"/>
      <c r="E804" s="103"/>
      <c r="F804" s="103"/>
      <c r="G804" s="103"/>
      <c r="H804" s="103"/>
      <c r="I804" s="103"/>
      <c r="J804" s="103"/>
      <c r="K804" s="107"/>
      <c r="L804" s="105" t="s">
        <v>35</v>
      </c>
      <c r="M804" s="554" t="str">
        <f>IF(K804&lt;&gt;"",VLOOKUP(K804,'DON GIA'!$S$1:$U$19,3,0),"")</f>
        <v/>
      </c>
      <c r="N804" s="554" t="str">
        <f>IF(K804&lt;&gt;"",VLOOKUP(K804,'DON GIA'!$S$1:$V$19,4,0),"")</f>
        <v/>
      </c>
      <c r="O804" s="554" t="str">
        <f t="shared" si="291"/>
        <v/>
      </c>
      <c r="P804" s="554" t="str">
        <f t="shared" si="292"/>
        <v/>
      </c>
      <c r="Q804" s="71" t="s">
        <v>35</v>
      </c>
      <c r="R804" s="103"/>
      <c r="S804" s="103"/>
      <c r="T804" s="554" t="str">
        <f>IF(Q804&lt;&gt;"",VLOOKUP(Q804,'DON GIA'!$H$1:$K$103,4,0),"")</f>
        <v/>
      </c>
      <c r="U804" s="554" t="str">
        <f t="shared" si="293"/>
        <v/>
      </c>
      <c r="V804" s="554"/>
      <c r="W804" s="107" t="s">
        <v>1209</v>
      </c>
      <c r="X804" s="103" t="s">
        <v>27</v>
      </c>
      <c r="Y804" s="108">
        <v>10</v>
      </c>
      <c r="Z804" s="109"/>
      <c r="AA804" s="554">
        <f>IF(W804&lt;&gt;"",VLOOKUP(W804,'DON GIA'!$A$1:$D$346,4,0),"")</f>
        <v>264499</v>
      </c>
      <c r="AB804" s="554">
        <f t="shared" si="294"/>
        <v>2644990</v>
      </c>
      <c r="AC804" s="71"/>
      <c r="AD804" s="71"/>
      <c r="AE804" s="71"/>
      <c r="AF804" s="71"/>
      <c r="AG804" s="71"/>
      <c r="AH804" s="103"/>
      <c r="AI804" s="71"/>
      <c r="AJ804" s="103"/>
      <c r="AK804" s="103"/>
      <c r="AL804" s="554" t="str">
        <f>IF(AI804&lt;&gt;"",VLOOKUP(AI804,'DON GIA'!$M$1:$P$9,4,0),"")</f>
        <v/>
      </c>
      <c r="AM804" s="554" t="str">
        <f t="shared" si="295"/>
        <v/>
      </c>
      <c r="AN804" s="71"/>
      <c r="AO804" s="103"/>
      <c r="AP804" s="602" t="str">
        <f t="shared" si="284"/>
        <v/>
      </c>
      <c r="AQ804" s="107"/>
      <c r="AR804" s="107"/>
      <c r="AS804" s="593"/>
    </row>
    <row r="805" spans="1:45" outlineLevel="2">
      <c r="A805" s="72">
        <f t="shared" si="296"/>
        <v>50</v>
      </c>
      <c r="B805" s="552" t="str">
        <f>IF(C805&lt;&gt;"",COUNTA($C$9:C805),"")</f>
        <v/>
      </c>
      <c r="C805" s="552"/>
      <c r="D805" s="71"/>
      <c r="E805" s="103"/>
      <c r="F805" s="103"/>
      <c r="G805" s="103"/>
      <c r="H805" s="103"/>
      <c r="I805" s="103"/>
      <c r="J805" s="103"/>
      <c r="K805" s="107"/>
      <c r="L805" s="105" t="s">
        <v>35</v>
      </c>
      <c r="M805" s="554" t="str">
        <f>IF(K805&lt;&gt;"",VLOOKUP(K805,'DON GIA'!$S$1:$U$19,3,0),"")</f>
        <v/>
      </c>
      <c r="N805" s="554" t="str">
        <f>IF(K805&lt;&gt;"",VLOOKUP(K805,'DON GIA'!$S$1:$V$19,4,0),"")</f>
        <v/>
      </c>
      <c r="O805" s="554" t="str">
        <f t="shared" si="291"/>
        <v/>
      </c>
      <c r="P805" s="554" t="str">
        <f t="shared" si="292"/>
        <v/>
      </c>
      <c r="Q805" s="71" t="s">
        <v>35</v>
      </c>
      <c r="R805" s="103"/>
      <c r="S805" s="103"/>
      <c r="T805" s="554" t="str">
        <f>IF(Q805&lt;&gt;"",VLOOKUP(Q805,'DON GIA'!$H$1:$K$103,4,0),"")</f>
        <v/>
      </c>
      <c r="U805" s="554" t="str">
        <f t="shared" si="293"/>
        <v/>
      </c>
      <c r="V805" s="554"/>
      <c r="W805" s="107" t="s">
        <v>1194</v>
      </c>
      <c r="X805" s="103" t="s">
        <v>27</v>
      </c>
      <c r="Y805" s="108">
        <v>1.68</v>
      </c>
      <c r="Z805" s="109"/>
      <c r="AA805" s="554">
        <f>IF(W805&lt;&gt;"",VLOOKUP(W805,'DON GIA'!$A$1:$D$346,4,0),"")</f>
        <v>292949</v>
      </c>
      <c r="AB805" s="554">
        <f t="shared" si="294"/>
        <v>492154.32</v>
      </c>
      <c r="AC805" s="71"/>
      <c r="AD805" s="71"/>
      <c r="AE805" s="71"/>
      <c r="AF805" s="71"/>
      <c r="AG805" s="71"/>
      <c r="AH805" s="103"/>
      <c r="AI805" s="71"/>
      <c r="AJ805" s="103"/>
      <c r="AK805" s="103"/>
      <c r="AL805" s="554" t="str">
        <f>IF(AI805&lt;&gt;"",VLOOKUP(AI805,'DON GIA'!$M$1:$P$9,4,0),"")</f>
        <v/>
      </c>
      <c r="AM805" s="554" t="str">
        <f t="shared" si="295"/>
        <v/>
      </c>
      <c r="AN805" s="71"/>
      <c r="AO805" s="103"/>
      <c r="AP805" s="602" t="str">
        <f t="shared" si="284"/>
        <v/>
      </c>
      <c r="AQ805" s="107"/>
      <c r="AR805" s="107"/>
      <c r="AS805" s="593"/>
    </row>
    <row r="806" spans="1:45" outlineLevel="2">
      <c r="A806" s="72">
        <f t="shared" si="296"/>
        <v>50</v>
      </c>
      <c r="B806" s="552" t="str">
        <f>IF(C806&lt;&gt;"",COUNTA($C$9:C806),"")</f>
        <v/>
      </c>
      <c r="C806" s="552"/>
      <c r="D806" s="71"/>
      <c r="E806" s="103"/>
      <c r="F806" s="103"/>
      <c r="G806" s="103"/>
      <c r="H806" s="103"/>
      <c r="I806" s="103"/>
      <c r="J806" s="103"/>
      <c r="K806" s="107"/>
      <c r="L806" s="105" t="s">
        <v>35</v>
      </c>
      <c r="M806" s="554" t="str">
        <f>IF(K806&lt;&gt;"",VLOOKUP(K806,'DON GIA'!$S$1:$U$19,3,0),"")</f>
        <v/>
      </c>
      <c r="N806" s="554" t="str">
        <f>IF(K806&lt;&gt;"",VLOOKUP(K806,'DON GIA'!$S$1:$V$19,4,0),"")</f>
        <v/>
      </c>
      <c r="O806" s="554" t="str">
        <f t="shared" si="291"/>
        <v/>
      </c>
      <c r="P806" s="554" t="str">
        <f t="shared" si="292"/>
        <v/>
      </c>
      <c r="Q806" s="71" t="s">
        <v>35</v>
      </c>
      <c r="R806" s="103"/>
      <c r="S806" s="103"/>
      <c r="T806" s="554" t="str">
        <f>IF(Q806&lt;&gt;"",VLOOKUP(Q806,'DON GIA'!$H$1:$K$103,4,0),"")</f>
        <v/>
      </c>
      <c r="U806" s="554" t="str">
        <f t="shared" si="293"/>
        <v/>
      </c>
      <c r="V806" s="554"/>
      <c r="W806" s="107" t="s">
        <v>1232</v>
      </c>
      <c r="X806" s="103" t="s">
        <v>27</v>
      </c>
      <c r="Y806" s="108">
        <v>4.75</v>
      </c>
      <c r="Z806" s="109"/>
      <c r="AA806" s="554">
        <f>IF(W806&lt;&gt;"",VLOOKUP(W806,'DON GIA'!$A$1:$D$346,4,0),"")</f>
        <v>319680</v>
      </c>
      <c r="AB806" s="554">
        <f t="shared" si="294"/>
        <v>1518480</v>
      </c>
      <c r="AC806" s="71"/>
      <c r="AD806" s="71"/>
      <c r="AE806" s="71"/>
      <c r="AF806" s="71"/>
      <c r="AG806" s="71"/>
      <c r="AH806" s="103"/>
      <c r="AI806" s="71"/>
      <c r="AJ806" s="103"/>
      <c r="AK806" s="103"/>
      <c r="AL806" s="554" t="str">
        <f>IF(AI806&lt;&gt;"",VLOOKUP(AI806,'DON GIA'!$M$1:$P$9,4,0),"")</f>
        <v/>
      </c>
      <c r="AM806" s="554" t="str">
        <f t="shared" si="295"/>
        <v/>
      </c>
      <c r="AN806" s="71"/>
      <c r="AO806" s="103"/>
      <c r="AP806" s="602" t="str">
        <f t="shared" si="284"/>
        <v/>
      </c>
      <c r="AQ806" s="107"/>
      <c r="AR806" s="107"/>
      <c r="AS806" s="593"/>
    </row>
    <row r="807" spans="1:45" outlineLevel="2">
      <c r="A807" s="72">
        <f t="shared" si="296"/>
        <v>50</v>
      </c>
      <c r="B807" s="552" t="str">
        <f>IF(C807&lt;&gt;"",COUNTA($C$9:C807),"")</f>
        <v/>
      </c>
      <c r="C807" s="552"/>
      <c r="D807" s="71"/>
      <c r="E807" s="103"/>
      <c r="F807" s="103"/>
      <c r="G807" s="103"/>
      <c r="H807" s="103"/>
      <c r="I807" s="103"/>
      <c r="J807" s="103"/>
      <c r="K807" s="107"/>
      <c r="L807" s="105" t="s">
        <v>35</v>
      </c>
      <c r="M807" s="554" t="str">
        <f>IF(K807&lt;&gt;"",VLOOKUP(K807,'DON GIA'!$S$1:$U$19,3,0),"")</f>
        <v/>
      </c>
      <c r="N807" s="554" t="str">
        <f>IF(K807&lt;&gt;"",VLOOKUP(K807,'DON GIA'!$S$1:$V$19,4,0),"")</f>
        <v/>
      </c>
      <c r="O807" s="554" t="str">
        <f t="shared" si="291"/>
        <v/>
      </c>
      <c r="P807" s="554" t="str">
        <f t="shared" si="292"/>
        <v/>
      </c>
      <c r="Q807" s="71" t="s">
        <v>35</v>
      </c>
      <c r="R807" s="103"/>
      <c r="S807" s="103"/>
      <c r="T807" s="554" t="str">
        <f>IF(Q807&lt;&gt;"",VLOOKUP(Q807,'DON GIA'!$H$1:$K$103,4,0),"")</f>
        <v/>
      </c>
      <c r="U807" s="554" t="str">
        <f t="shared" si="293"/>
        <v/>
      </c>
      <c r="V807" s="554"/>
      <c r="W807" s="107" t="s">
        <v>1009</v>
      </c>
      <c r="X807" s="103" t="s">
        <v>27</v>
      </c>
      <c r="Y807" s="108">
        <v>28.8</v>
      </c>
      <c r="Z807" s="109"/>
      <c r="AA807" s="554">
        <f>IF(W807&lt;&gt;"",VLOOKUP(W807,'DON GIA'!$A$1:$D$346,4,0),"")</f>
        <v>282038</v>
      </c>
      <c r="AB807" s="554">
        <f t="shared" si="294"/>
        <v>8122694.4000000004</v>
      </c>
      <c r="AC807" s="71"/>
      <c r="AD807" s="71"/>
      <c r="AE807" s="71"/>
      <c r="AF807" s="71"/>
      <c r="AG807" s="71"/>
      <c r="AH807" s="103"/>
      <c r="AI807" s="71"/>
      <c r="AJ807" s="103"/>
      <c r="AK807" s="103"/>
      <c r="AL807" s="554" t="str">
        <f>IF(AI807&lt;&gt;"",VLOOKUP(AI807,'DON GIA'!$M$1:$P$9,4,0),"")</f>
        <v/>
      </c>
      <c r="AM807" s="554" t="str">
        <f t="shared" si="295"/>
        <v/>
      </c>
      <c r="AN807" s="71"/>
      <c r="AO807" s="103"/>
      <c r="AP807" s="602" t="str">
        <f t="shared" si="284"/>
        <v/>
      </c>
      <c r="AQ807" s="107"/>
      <c r="AR807" s="107"/>
      <c r="AS807" s="593"/>
    </row>
    <row r="808" spans="1:45" outlineLevel="2">
      <c r="A808" s="72">
        <f t="shared" si="296"/>
        <v>50</v>
      </c>
      <c r="B808" s="552" t="str">
        <f>IF(C808&lt;&gt;"",COUNTA($C$9:C808),"")</f>
        <v/>
      </c>
      <c r="C808" s="552"/>
      <c r="D808" s="71"/>
      <c r="E808" s="103"/>
      <c r="F808" s="103"/>
      <c r="G808" s="103"/>
      <c r="H808" s="103"/>
      <c r="I808" s="103"/>
      <c r="J808" s="103"/>
      <c r="K808" s="107"/>
      <c r="L808" s="105" t="s">
        <v>35</v>
      </c>
      <c r="M808" s="554" t="str">
        <f>IF(K808&lt;&gt;"",VLOOKUP(K808,'DON GIA'!$S$1:$U$19,3,0),"")</f>
        <v/>
      </c>
      <c r="N808" s="554" t="str">
        <f>IF(K808&lt;&gt;"",VLOOKUP(K808,'DON GIA'!$S$1:$V$19,4,0),"")</f>
        <v/>
      </c>
      <c r="O808" s="554" t="str">
        <f t="shared" si="291"/>
        <v/>
      </c>
      <c r="P808" s="554" t="str">
        <f t="shared" si="292"/>
        <v/>
      </c>
      <c r="Q808" s="71" t="s">
        <v>35</v>
      </c>
      <c r="R808" s="103"/>
      <c r="S808" s="103"/>
      <c r="T808" s="554" t="str">
        <f>IF(Q808&lt;&gt;"",VLOOKUP(Q808,'DON GIA'!$H$1:$K$103,4,0),"")</f>
        <v/>
      </c>
      <c r="U808" s="554" t="str">
        <f t="shared" si="293"/>
        <v/>
      </c>
      <c r="V808" s="554"/>
      <c r="W808" s="107" t="s">
        <v>1091</v>
      </c>
      <c r="X808" s="103" t="s">
        <v>27</v>
      </c>
      <c r="Y808" s="108">
        <v>31.04</v>
      </c>
      <c r="Z808" s="109"/>
      <c r="AA808" s="554">
        <f>IF(W808&lt;&gt;"",VLOOKUP(W808,'DON GIA'!$A$1:$D$346,4,0),"")</f>
        <v>161275</v>
      </c>
      <c r="AB808" s="554">
        <f t="shared" si="294"/>
        <v>5005976</v>
      </c>
      <c r="AC808" s="71"/>
      <c r="AD808" s="71"/>
      <c r="AE808" s="71"/>
      <c r="AF808" s="71"/>
      <c r="AG808" s="71"/>
      <c r="AH808" s="103"/>
      <c r="AI808" s="71"/>
      <c r="AJ808" s="103"/>
      <c r="AK808" s="103"/>
      <c r="AL808" s="554" t="str">
        <f>IF(AI808&lt;&gt;"",VLOOKUP(AI808,'DON GIA'!$M$1:$P$9,4,0),"")</f>
        <v/>
      </c>
      <c r="AM808" s="554" t="str">
        <f t="shared" si="295"/>
        <v/>
      </c>
      <c r="AN808" s="71"/>
      <c r="AO808" s="103"/>
      <c r="AP808" s="602" t="str">
        <f t="shared" si="284"/>
        <v/>
      </c>
      <c r="AQ808" s="107"/>
      <c r="AR808" s="107"/>
      <c r="AS808" s="593"/>
    </row>
    <row r="809" spans="1:45" outlineLevel="2">
      <c r="A809" s="72">
        <f t="shared" si="296"/>
        <v>50</v>
      </c>
      <c r="B809" s="552" t="str">
        <f>IF(C809&lt;&gt;"",COUNTA($C$9:C809),"")</f>
        <v/>
      </c>
      <c r="C809" s="552"/>
      <c r="D809" s="71"/>
      <c r="E809" s="103"/>
      <c r="F809" s="103"/>
      <c r="G809" s="103"/>
      <c r="H809" s="103"/>
      <c r="I809" s="103"/>
      <c r="J809" s="103"/>
      <c r="K809" s="107"/>
      <c r="L809" s="105" t="s">
        <v>35</v>
      </c>
      <c r="M809" s="554" t="str">
        <f>IF(K809&lt;&gt;"",VLOOKUP(K809,'DON GIA'!$S$1:$U$19,3,0),"")</f>
        <v/>
      </c>
      <c r="N809" s="554" t="str">
        <f>IF(K809&lt;&gt;"",VLOOKUP(K809,'DON GIA'!$S$1:$V$19,4,0),"")</f>
        <v/>
      </c>
      <c r="O809" s="554" t="str">
        <f t="shared" si="291"/>
        <v/>
      </c>
      <c r="P809" s="554" t="str">
        <f t="shared" si="292"/>
        <v/>
      </c>
      <c r="Q809" s="71" t="s">
        <v>35</v>
      </c>
      <c r="R809" s="103"/>
      <c r="S809" s="103"/>
      <c r="T809" s="554" t="str">
        <f>IF(Q809&lt;&gt;"",VLOOKUP(Q809,'DON GIA'!$H$1:$K$103,4,0),"")</f>
        <v/>
      </c>
      <c r="U809" s="554" t="str">
        <f t="shared" si="293"/>
        <v/>
      </c>
      <c r="V809" s="554"/>
      <c r="W809" s="107" t="s">
        <v>1193</v>
      </c>
      <c r="X809" s="103" t="s">
        <v>27</v>
      </c>
      <c r="Y809" s="108">
        <v>45.81</v>
      </c>
      <c r="Z809" s="109"/>
      <c r="AA809" s="554">
        <f>IF(W809&lt;&gt;"",VLOOKUP(W809,'DON GIA'!$A$1:$D$346,4,0),"")</f>
        <v>109890</v>
      </c>
      <c r="AB809" s="554">
        <f t="shared" si="294"/>
        <v>5034060.9000000004</v>
      </c>
      <c r="AC809" s="71"/>
      <c r="AD809" s="71"/>
      <c r="AE809" s="71"/>
      <c r="AF809" s="71"/>
      <c r="AG809" s="71"/>
      <c r="AH809" s="103"/>
      <c r="AI809" s="71"/>
      <c r="AJ809" s="103"/>
      <c r="AK809" s="103"/>
      <c r="AL809" s="554" t="str">
        <f>IF(AI809&lt;&gt;"",VLOOKUP(AI809,'DON GIA'!$M$1:$P$9,4,0),"")</f>
        <v/>
      </c>
      <c r="AM809" s="554" t="str">
        <f t="shared" si="295"/>
        <v/>
      </c>
      <c r="AN809" s="71"/>
      <c r="AO809" s="103"/>
      <c r="AP809" s="602" t="str">
        <f t="shared" si="284"/>
        <v/>
      </c>
      <c r="AQ809" s="107"/>
      <c r="AR809" s="107"/>
      <c r="AS809" s="593"/>
    </row>
    <row r="810" spans="1:45" outlineLevel="2">
      <c r="A810" s="72">
        <f t="shared" si="296"/>
        <v>50</v>
      </c>
      <c r="B810" s="552" t="str">
        <f>IF(C810&lt;&gt;"",COUNTA($C$9:C810),"")</f>
        <v/>
      </c>
      <c r="C810" s="552"/>
      <c r="D810" s="71"/>
      <c r="E810" s="103"/>
      <c r="F810" s="103"/>
      <c r="G810" s="103"/>
      <c r="H810" s="103"/>
      <c r="I810" s="103"/>
      <c r="J810" s="103"/>
      <c r="K810" s="107"/>
      <c r="L810" s="105" t="s">
        <v>35</v>
      </c>
      <c r="M810" s="554" t="str">
        <f>IF(K810&lt;&gt;"",VLOOKUP(K810,'DON GIA'!$S$1:$U$19,3,0),"")</f>
        <v/>
      </c>
      <c r="N810" s="554" t="str">
        <f>IF(K810&lt;&gt;"",VLOOKUP(K810,'DON GIA'!$S$1:$V$19,4,0),"")</f>
        <v/>
      </c>
      <c r="O810" s="554" t="str">
        <f t="shared" si="291"/>
        <v/>
      </c>
      <c r="P810" s="554" t="str">
        <f t="shared" si="292"/>
        <v/>
      </c>
      <c r="Q810" s="71" t="s">
        <v>35</v>
      </c>
      <c r="R810" s="103"/>
      <c r="S810" s="103"/>
      <c r="T810" s="554" t="str">
        <f>IF(Q810&lt;&gt;"",VLOOKUP(Q810,'DON GIA'!$H$1:$K$103,4,0),"")</f>
        <v/>
      </c>
      <c r="U810" s="554" t="str">
        <f t="shared" si="293"/>
        <v/>
      </c>
      <c r="V810" s="554"/>
      <c r="W810" s="107" t="s">
        <v>1233</v>
      </c>
      <c r="X810" s="103" t="s">
        <v>27</v>
      </c>
      <c r="Y810" s="108">
        <v>1.54</v>
      </c>
      <c r="Z810" s="109"/>
      <c r="AA810" s="554">
        <f>IF(W810&lt;&gt;"",VLOOKUP(W810,'DON GIA'!$A$1:$D$346,4,0),"")</f>
        <v>1398600</v>
      </c>
      <c r="AB810" s="554">
        <f t="shared" si="294"/>
        <v>2153844</v>
      </c>
      <c r="AC810" s="71"/>
      <c r="AD810" s="71"/>
      <c r="AE810" s="71"/>
      <c r="AF810" s="71"/>
      <c r="AG810" s="71"/>
      <c r="AH810" s="103"/>
      <c r="AI810" s="71"/>
      <c r="AJ810" s="103"/>
      <c r="AK810" s="103"/>
      <c r="AL810" s="554" t="str">
        <f>IF(AI810&lt;&gt;"",VLOOKUP(AI810,'DON GIA'!$M$1:$P$9,4,0),"")</f>
        <v/>
      </c>
      <c r="AM810" s="554" t="str">
        <f t="shared" si="295"/>
        <v/>
      </c>
      <c r="AN810" s="71"/>
      <c r="AO810" s="103"/>
      <c r="AP810" s="602" t="str">
        <f t="shared" si="284"/>
        <v/>
      </c>
      <c r="AQ810" s="107"/>
      <c r="AR810" s="107"/>
      <c r="AS810" s="593"/>
    </row>
    <row r="811" spans="1:45" outlineLevel="2">
      <c r="A811" s="72">
        <f t="shared" si="296"/>
        <v>50</v>
      </c>
      <c r="B811" s="552" t="str">
        <f>IF(C811&lt;&gt;"",COUNTA($C$9:C811),"")</f>
        <v/>
      </c>
      <c r="C811" s="552"/>
      <c r="D811" s="71"/>
      <c r="E811" s="103"/>
      <c r="F811" s="103"/>
      <c r="G811" s="103"/>
      <c r="H811" s="103"/>
      <c r="I811" s="103"/>
      <c r="J811" s="103"/>
      <c r="K811" s="107"/>
      <c r="L811" s="105" t="s">
        <v>35</v>
      </c>
      <c r="M811" s="554" t="str">
        <f>IF(K811&lt;&gt;"",VLOOKUP(K811,'DON GIA'!$S$1:$U$19,3,0),"")</f>
        <v/>
      </c>
      <c r="N811" s="554" t="str">
        <f>IF(K811&lt;&gt;"",VLOOKUP(K811,'DON GIA'!$S$1:$V$19,4,0),"")</f>
        <v/>
      </c>
      <c r="O811" s="554" t="str">
        <f t="shared" si="291"/>
        <v/>
      </c>
      <c r="P811" s="554" t="str">
        <f t="shared" si="292"/>
        <v/>
      </c>
      <c r="Q811" s="71" t="s">
        <v>35</v>
      </c>
      <c r="R811" s="103"/>
      <c r="S811" s="103"/>
      <c r="T811" s="554" t="str">
        <f>IF(Q811&lt;&gt;"",VLOOKUP(Q811,'DON GIA'!$H$1:$K$103,4,0),"")</f>
        <v/>
      </c>
      <c r="U811" s="554" t="str">
        <f t="shared" si="293"/>
        <v/>
      </c>
      <c r="V811" s="554"/>
      <c r="W811" s="107" t="s">
        <v>1234</v>
      </c>
      <c r="X811" s="103" t="s">
        <v>27</v>
      </c>
      <c r="Y811" s="108">
        <v>2.4</v>
      </c>
      <c r="Z811" s="109"/>
      <c r="AA811" s="554">
        <f>IF(W811&lt;&gt;"",VLOOKUP(W811,'DON GIA'!$A$1:$D$346,4,0),"")</f>
        <v>282038</v>
      </c>
      <c r="AB811" s="554">
        <f t="shared" si="294"/>
        <v>676891.2</v>
      </c>
      <c r="AC811" s="71"/>
      <c r="AD811" s="71"/>
      <c r="AE811" s="71"/>
      <c r="AF811" s="71"/>
      <c r="AG811" s="71"/>
      <c r="AH811" s="103"/>
      <c r="AI811" s="71"/>
      <c r="AJ811" s="103"/>
      <c r="AK811" s="103"/>
      <c r="AL811" s="554" t="str">
        <f>IF(AI811&lt;&gt;"",VLOOKUP(AI811,'DON GIA'!$M$1:$P$9,4,0),"")</f>
        <v/>
      </c>
      <c r="AM811" s="554" t="str">
        <f t="shared" si="295"/>
        <v/>
      </c>
      <c r="AN811" s="71"/>
      <c r="AO811" s="103"/>
      <c r="AP811" s="602" t="str">
        <f t="shared" si="284"/>
        <v/>
      </c>
      <c r="AQ811" s="107"/>
      <c r="AR811" s="107"/>
      <c r="AS811" s="593"/>
    </row>
    <row r="812" spans="1:45" ht="37.5" outlineLevel="2">
      <c r="A812" s="72">
        <f t="shared" si="296"/>
        <v>50</v>
      </c>
      <c r="B812" s="552" t="str">
        <f>IF(C812&lt;&gt;"",COUNTA($C$9:C812),"")</f>
        <v/>
      </c>
      <c r="C812" s="552"/>
      <c r="D812" s="71"/>
      <c r="E812" s="103"/>
      <c r="F812" s="103"/>
      <c r="G812" s="103"/>
      <c r="H812" s="103"/>
      <c r="I812" s="103"/>
      <c r="J812" s="103"/>
      <c r="K812" s="107"/>
      <c r="L812" s="105" t="s">
        <v>35</v>
      </c>
      <c r="M812" s="554" t="str">
        <f>IF(K812&lt;&gt;"",VLOOKUP(K812,'DON GIA'!$S$1:$U$19,3,0),"")</f>
        <v/>
      </c>
      <c r="N812" s="554" t="str">
        <f>IF(K812&lt;&gt;"",VLOOKUP(K812,'DON GIA'!$S$1:$V$19,4,0),"")</f>
        <v/>
      </c>
      <c r="O812" s="554" t="str">
        <f t="shared" si="291"/>
        <v/>
      </c>
      <c r="P812" s="554" t="str">
        <f t="shared" si="292"/>
        <v/>
      </c>
      <c r="Q812" s="71" t="s">
        <v>35</v>
      </c>
      <c r="R812" s="103"/>
      <c r="S812" s="103"/>
      <c r="T812" s="554" t="str">
        <f>IF(Q812&lt;&gt;"",VLOOKUP(Q812,'DON GIA'!$H$1:$K$103,4,0),"")</f>
        <v/>
      </c>
      <c r="U812" s="554" t="str">
        <f t="shared" si="293"/>
        <v/>
      </c>
      <c r="V812" s="554"/>
      <c r="W812" s="107" t="s">
        <v>1235</v>
      </c>
      <c r="X812" s="103" t="s">
        <v>38</v>
      </c>
      <c r="Y812" s="108">
        <v>3.7440000000000002</v>
      </c>
      <c r="Z812" s="109"/>
      <c r="AA812" s="554">
        <f>IF(W812&lt;&gt;"",VLOOKUP(W812,'DON GIA'!$A$1:$D$346,4,0),"")</f>
        <v>800308</v>
      </c>
      <c r="AB812" s="554">
        <f t="shared" si="294"/>
        <v>2996353.1520000002</v>
      </c>
      <c r="AC812" s="71"/>
      <c r="AD812" s="71"/>
      <c r="AE812" s="71"/>
      <c r="AF812" s="71"/>
      <c r="AG812" s="71"/>
      <c r="AH812" s="103"/>
      <c r="AI812" s="71"/>
      <c r="AJ812" s="103"/>
      <c r="AK812" s="103"/>
      <c r="AL812" s="554" t="str">
        <f>IF(AI812&lt;&gt;"",VLOOKUP(AI812,'DON GIA'!$M$1:$P$9,4,0),"")</f>
        <v/>
      </c>
      <c r="AM812" s="554" t="str">
        <f t="shared" si="295"/>
        <v/>
      </c>
      <c r="AN812" s="71"/>
      <c r="AO812" s="103"/>
      <c r="AP812" s="602" t="str">
        <f t="shared" si="284"/>
        <v/>
      </c>
      <c r="AQ812" s="107"/>
      <c r="AR812" s="107"/>
      <c r="AS812" s="593"/>
    </row>
    <row r="813" spans="1:45" outlineLevel="2">
      <c r="A813" s="72">
        <f t="shared" si="296"/>
        <v>50</v>
      </c>
      <c r="B813" s="552" t="str">
        <f>IF(C813&lt;&gt;"",COUNTA($C$9:C813),"")</f>
        <v/>
      </c>
      <c r="C813" s="552"/>
      <c r="D813" s="71"/>
      <c r="E813" s="103"/>
      <c r="F813" s="103"/>
      <c r="G813" s="103"/>
      <c r="H813" s="103"/>
      <c r="I813" s="103"/>
      <c r="J813" s="103"/>
      <c r="K813" s="107"/>
      <c r="L813" s="105" t="s">
        <v>35</v>
      </c>
      <c r="M813" s="554" t="str">
        <f>IF(K813&lt;&gt;"",VLOOKUP(K813,'DON GIA'!$S$1:$U$19,3,0),"")</f>
        <v/>
      </c>
      <c r="N813" s="554" t="str">
        <f>IF(K813&lt;&gt;"",VLOOKUP(K813,'DON GIA'!$S$1:$V$19,4,0),"")</f>
        <v/>
      </c>
      <c r="O813" s="554" t="str">
        <f t="shared" si="291"/>
        <v/>
      </c>
      <c r="P813" s="554" t="str">
        <f t="shared" si="292"/>
        <v/>
      </c>
      <c r="Q813" s="71" t="s">
        <v>35</v>
      </c>
      <c r="R813" s="103"/>
      <c r="S813" s="103"/>
      <c r="T813" s="554" t="str">
        <f>IF(Q813&lt;&gt;"",VLOOKUP(Q813,'DON GIA'!$H$1:$K$103,4,0),"")</f>
        <v/>
      </c>
      <c r="U813" s="554" t="str">
        <f t="shared" si="293"/>
        <v/>
      </c>
      <c r="V813" s="554"/>
      <c r="W813" s="107" t="s">
        <v>1236</v>
      </c>
      <c r="X813" s="103" t="s">
        <v>38</v>
      </c>
      <c r="Y813" s="108">
        <v>1.2</v>
      </c>
      <c r="Z813" s="109"/>
      <c r="AA813" s="554">
        <f>IF(W813&lt;&gt;"",VLOOKUP(W813,'DON GIA'!$A$1:$D$346,4,0),"")</f>
        <v>995279</v>
      </c>
      <c r="AB813" s="554">
        <f t="shared" si="294"/>
        <v>1194334.8</v>
      </c>
      <c r="AC813" s="71"/>
      <c r="AD813" s="71"/>
      <c r="AE813" s="71"/>
      <c r="AF813" s="71"/>
      <c r="AG813" s="71"/>
      <c r="AH813" s="103"/>
      <c r="AI813" s="71"/>
      <c r="AJ813" s="103"/>
      <c r="AK813" s="103"/>
      <c r="AL813" s="554" t="str">
        <f>IF(AI813&lt;&gt;"",VLOOKUP(AI813,'DON GIA'!$M$1:$P$9,4,0),"")</f>
        <v/>
      </c>
      <c r="AM813" s="554" t="str">
        <f t="shared" si="295"/>
        <v/>
      </c>
      <c r="AN813" s="71"/>
      <c r="AO813" s="103"/>
      <c r="AP813" s="602" t="str">
        <f t="shared" si="284"/>
        <v/>
      </c>
      <c r="AQ813" s="107"/>
      <c r="AR813" s="107"/>
      <c r="AS813" s="593"/>
    </row>
    <row r="814" spans="1:45" ht="37.5" outlineLevel="2">
      <c r="A814" s="72">
        <f t="shared" si="296"/>
        <v>50</v>
      </c>
      <c r="B814" s="552" t="str">
        <f>IF(C814&lt;&gt;"",COUNTA($C$9:C814),"")</f>
        <v/>
      </c>
      <c r="C814" s="552"/>
      <c r="D814" s="71"/>
      <c r="E814" s="103"/>
      <c r="F814" s="103"/>
      <c r="G814" s="103"/>
      <c r="H814" s="103"/>
      <c r="I814" s="103"/>
      <c r="J814" s="103"/>
      <c r="K814" s="107"/>
      <c r="L814" s="105" t="s">
        <v>35</v>
      </c>
      <c r="M814" s="554" t="str">
        <f>IF(K814&lt;&gt;"",VLOOKUP(K814,'DON GIA'!$S$1:$U$19,3,0),"")</f>
        <v/>
      </c>
      <c r="N814" s="554" t="str">
        <f>IF(K814&lt;&gt;"",VLOOKUP(K814,'DON GIA'!$S$1:$V$19,4,0),"")</f>
        <v/>
      </c>
      <c r="O814" s="554" t="str">
        <f t="shared" si="291"/>
        <v/>
      </c>
      <c r="P814" s="554" t="str">
        <f t="shared" si="292"/>
        <v/>
      </c>
      <c r="Q814" s="71" t="s">
        <v>35</v>
      </c>
      <c r="R814" s="103"/>
      <c r="S814" s="103"/>
      <c r="T814" s="554" t="str">
        <f>IF(Q814&lt;&gt;"",VLOOKUP(Q814,'DON GIA'!$H$1:$K$103,4,0),"")</f>
        <v/>
      </c>
      <c r="U814" s="554" t="str">
        <f t="shared" si="293"/>
        <v/>
      </c>
      <c r="V814" s="554"/>
      <c r="W814" s="107" t="s">
        <v>1237</v>
      </c>
      <c r="X814" s="103" t="s">
        <v>27</v>
      </c>
      <c r="Y814" s="108">
        <f>2.6*(5.4+5.7)</f>
        <v>28.860000000000003</v>
      </c>
      <c r="Z814" s="109"/>
      <c r="AA814" s="554">
        <f>IF(W814&lt;&gt;"",VLOOKUP(W814,'DON GIA'!$A$1:$D$346,4,0),"")</f>
        <v>376089</v>
      </c>
      <c r="AB814" s="554">
        <f t="shared" si="294"/>
        <v>10853928.540000001</v>
      </c>
      <c r="AC814" s="71"/>
      <c r="AD814" s="71"/>
      <c r="AE814" s="71"/>
      <c r="AF814" s="71"/>
      <c r="AG814" s="71"/>
      <c r="AH814" s="103"/>
      <c r="AI814" s="71"/>
      <c r="AJ814" s="103"/>
      <c r="AK814" s="103"/>
      <c r="AL814" s="554" t="str">
        <f>IF(AI814&lt;&gt;"",VLOOKUP(AI814,'DON GIA'!$M$1:$P$9,4,0),"")</f>
        <v/>
      </c>
      <c r="AM814" s="554" t="str">
        <f t="shared" si="295"/>
        <v/>
      </c>
      <c r="AN814" s="71"/>
      <c r="AO814" s="103"/>
      <c r="AP814" s="602" t="str">
        <f t="shared" si="284"/>
        <v/>
      </c>
      <c r="AQ814" s="107"/>
      <c r="AR814" s="107"/>
      <c r="AS814" s="593"/>
    </row>
    <row r="815" spans="1:45" outlineLevel="2">
      <c r="A815" s="72">
        <f t="shared" si="296"/>
        <v>50</v>
      </c>
      <c r="B815" s="552" t="str">
        <f>IF(C815&lt;&gt;"",COUNTA($C$9:C815),"")</f>
        <v/>
      </c>
      <c r="C815" s="552"/>
      <c r="D815" s="71"/>
      <c r="E815" s="103"/>
      <c r="F815" s="103"/>
      <c r="G815" s="103"/>
      <c r="H815" s="103"/>
      <c r="I815" s="103"/>
      <c r="J815" s="103"/>
      <c r="K815" s="107"/>
      <c r="L815" s="105" t="s">
        <v>35</v>
      </c>
      <c r="M815" s="554" t="str">
        <f>IF(K815&lt;&gt;"",VLOOKUP(K815,'DON GIA'!$S$1:$U$19,3,0),"")</f>
        <v/>
      </c>
      <c r="N815" s="554" t="str">
        <f>IF(K815&lt;&gt;"",VLOOKUP(K815,'DON GIA'!$S$1:$V$19,4,0),"")</f>
        <v/>
      </c>
      <c r="O815" s="554" t="str">
        <f t="shared" si="291"/>
        <v/>
      </c>
      <c r="P815" s="554" t="str">
        <f t="shared" si="292"/>
        <v/>
      </c>
      <c r="Q815" s="71" t="s">
        <v>35</v>
      </c>
      <c r="R815" s="103"/>
      <c r="S815" s="103"/>
      <c r="T815" s="554" t="str">
        <f>IF(Q815&lt;&gt;"",VLOOKUP(Q815,'DON GIA'!$H$1:$K$103,4,0),"")</f>
        <v/>
      </c>
      <c r="U815" s="554" t="str">
        <f t="shared" si="293"/>
        <v/>
      </c>
      <c r="V815" s="554"/>
      <c r="W815" s="107" t="s">
        <v>35</v>
      </c>
      <c r="X815" s="103"/>
      <c r="Y815" s="108"/>
      <c r="Z815" s="109"/>
      <c r="AA815" s="554" t="str">
        <f>IF(W815&lt;&gt;"",VLOOKUP(W815,'DON GIA'!$A$1:$D$346,4,0),"")</f>
        <v/>
      </c>
      <c r="AB815" s="554" t="str">
        <f t="shared" si="294"/>
        <v/>
      </c>
      <c r="AC815" s="71"/>
      <c r="AD815" s="71"/>
      <c r="AE815" s="71"/>
      <c r="AF815" s="71"/>
      <c r="AG815" s="71"/>
      <c r="AH815" s="103"/>
      <c r="AI815" s="71"/>
      <c r="AJ815" s="103"/>
      <c r="AK815" s="103"/>
      <c r="AL815" s="554" t="str">
        <f>IF(AI815&lt;&gt;"",VLOOKUP(AI815,'DON GIA'!$M$1:$P$9,4,0),"")</f>
        <v/>
      </c>
      <c r="AM815" s="554" t="str">
        <f t="shared" si="295"/>
        <v/>
      </c>
      <c r="AN815" s="71"/>
      <c r="AO815" s="103"/>
      <c r="AP815" s="602" t="str">
        <f t="shared" si="284"/>
        <v/>
      </c>
      <c r="AQ815" s="107"/>
      <c r="AR815" s="107"/>
      <c r="AS815" s="593"/>
    </row>
    <row r="816" spans="1:45" outlineLevel="1">
      <c r="A816" s="84" t="s">
        <v>2109</v>
      </c>
      <c r="B816" s="552"/>
      <c r="C816" s="552"/>
      <c r="D816" s="61"/>
      <c r="E816" s="162"/>
      <c r="F816" s="103"/>
      <c r="G816" s="162"/>
      <c r="H816" s="162"/>
      <c r="I816" s="162"/>
      <c r="J816" s="162"/>
      <c r="K816" s="129"/>
      <c r="L816" s="167">
        <f>SUBTOTAL(9,L817:L827)</f>
        <v>0</v>
      </c>
      <c r="M816" s="553"/>
      <c r="N816" s="553"/>
      <c r="O816" s="553">
        <f>SUBTOTAL(9,O817:O827)</f>
        <v>0</v>
      </c>
      <c r="P816" s="553">
        <f>SUBTOTAL(9,P817:P827)</f>
        <v>0</v>
      </c>
      <c r="Q816" s="61"/>
      <c r="R816" s="162"/>
      <c r="S816" s="162">
        <f>SUBTOTAL(9,S817:S827)</f>
        <v>13</v>
      </c>
      <c r="T816" s="553"/>
      <c r="U816" s="553">
        <f>SUBTOTAL(9,U817:U827)</f>
        <v>13293000</v>
      </c>
      <c r="V816" s="553"/>
      <c r="W816" s="129"/>
      <c r="X816" s="162"/>
      <c r="Y816" s="169">
        <f>SUBTOTAL(9,Y817:Y827)</f>
        <v>250.482</v>
      </c>
      <c r="Z816" s="170">
        <f>SUBTOTAL(9,Z817:Z827)</f>
        <v>0</v>
      </c>
      <c r="AA816" s="553"/>
      <c r="AB816" s="553">
        <f>SUBTOTAL(9,AB817:AB827)</f>
        <v>381082046.97600007</v>
      </c>
      <c r="AC816" s="71"/>
      <c r="AD816" s="71"/>
      <c r="AE816" s="71"/>
      <c r="AF816" s="71"/>
      <c r="AG816" s="71"/>
      <c r="AH816" s="103"/>
      <c r="AI816" s="61"/>
      <c r="AJ816" s="162"/>
      <c r="AK816" s="162">
        <f>SUBTOTAL(9,AK817:AK827)</f>
        <v>0</v>
      </c>
      <c r="AL816" s="553"/>
      <c r="AM816" s="553">
        <f>SUBTOTAL(9,AM817:AM827)</f>
        <v>0</v>
      </c>
      <c r="AN816" s="61"/>
      <c r="AO816" s="162">
        <f>SUBTOTAL(9,AO817:AO827)</f>
        <v>0</v>
      </c>
      <c r="AP816" s="602">
        <f t="shared" si="284"/>
        <v>394375046.97600007</v>
      </c>
      <c r="AQ816" s="107"/>
      <c r="AR816" s="107"/>
      <c r="AS816" s="593"/>
    </row>
    <row r="817" spans="1:45" ht="37.5" outlineLevel="2">
      <c r="A817" s="72">
        <f>IF(B817&lt;&gt;"",B817,A815)</f>
        <v>51</v>
      </c>
      <c r="B817" s="552">
        <f>IF(C817&lt;&gt;"",COUNTA($C$9:C817),"")</f>
        <v>51</v>
      </c>
      <c r="C817" s="552">
        <v>457</v>
      </c>
      <c r="D817" s="61" t="s">
        <v>329</v>
      </c>
      <c r="E817" s="103"/>
      <c r="F817" s="103"/>
      <c r="G817" s="103"/>
      <c r="H817" s="103"/>
      <c r="I817" s="103"/>
      <c r="J817" s="103"/>
      <c r="K817" s="107"/>
      <c r="L817" s="105" t="s">
        <v>35</v>
      </c>
      <c r="M817" s="554" t="str">
        <f>IF(K817&lt;&gt;"",VLOOKUP(K817,'DON GIA'!$S$1:$U$19,3,0),"")</f>
        <v/>
      </c>
      <c r="N817" s="554" t="str">
        <f>IF(K817&lt;&gt;"",VLOOKUP(K817,'DON GIA'!$S$1:$V$19,4,0),"")</f>
        <v/>
      </c>
      <c r="O817" s="554" t="str">
        <f t="shared" ref="O817:O827" si="297">IF(K817&lt;&gt;"",L817*M817,"")</f>
        <v/>
      </c>
      <c r="P817" s="554" t="str">
        <f t="shared" ref="P817:P827" si="298">IF(K817&lt;&gt;"",L817*N817,"")</f>
        <v/>
      </c>
      <c r="Q817" s="71" t="s">
        <v>48</v>
      </c>
      <c r="R817" s="103" t="s">
        <v>44</v>
      </c>
      <c r="S817" s="103">
        <v>3</v>
      </c>
      <c r="T817" s="554">
        <f>IF(Q817&lt;&gt;"",VLOOKUP(Q817,'DON GIA'!$H$1:$K$103,4,0),"")</f>
        <v>1708000</v>
      </c>
      <c r="U817" s="554">
        <f t="shared" ref="U817:U827" si="299">IF(Q817&lt;&gt;"",IF(ISNUMBER(T817),S817*T817,""),"")</f>
        <v>5124000</v>
      </c>
      <c r="V817" s="554" t="s">
        <v>2163</v>
      </c>
      <c r="W817" s="107" t="s">
        <v>1224</v>
      </c>
      <c r="X817" s="103" t="s">
        <v>27</v>
      </c>
      <c r="Y817" s="108">
        <v>59.92</v>
      </c>
      <c r="Z817" s="109"/>
      <c r="AA817" s="554">
        <f>IF(W817&lt;&gt;"",VLOOKUP(W817,'DON GIA'!$A$1:$D$346,4,0),"")</f>
        <v>264499</v>
      </c>
      <c r="AB817" s="554">
        <f t="shared" ref="AB817:AB827" si="300">IF(W817&lt;&gt;"",IF(ISNUMBER(AA817),Y817*AA817,""),"")</f>
        <v>15848780.08</v>
      </c>
      <c r="AC817" s="71"/>
      <c r="AD817" s="71"/>
      <c r="AE817" s="71"/>
      <c r="AF817" s="71"/>
      <c r="AG817" s="71"/>
      <c r="AH817" s="103"/>
      <c r="AI817" s="71"/>
      <c r="AJ817" s="103"/>
      <c r="AK817" s="103"/>
      <c r="AL817" s="554" t="str">
        <f>IF(AI817&lt;&gt;"",VLOOKUP(AI817,'DON GIA'!$M$1:$P$9,4,0),"")</f>
        <v/>
      </c>
      <c r="AM817" s="554" t="str">
        <f t="shared" ref="AM817:AM827" si="301">IF(AI817&lt;&gt;"",AK817*AL817,"")</f>
        <v/>
      </c>
      <c r="AN817" s="71"/>
      <c r="AO817" s="103"/>
      <c r="AP817" s="602" t="str">
        <f t="shared" si="284"/>
        <v/>
      </c>
      <c r="AQ817" s="107" t="s">
        <v>432</v>
      </c>
      <c r="AR817" s="107" t="s">
        <v>1912</v>
      </c>
      <c r="AS817" s="593"/>
    </row>
    <row r="818" spans="1:45" ht="75" outlineLevel="2">
      <c r="A818" s="72">
        <f t="shared" ref="A818:A827" si="302">IF(B818&lt;&gt;"",B818,A817)</f>
        <v>51</v>
      </c>
      <c r="B818" s="552" t="str">
        <f>IF(C818&lt;&gt;"",COUNTA($C$9:C818),"")</f>
        <v/>
      </c>
      <c r="C818" s="552"/>
      <c r="D818" s="71" t="s">
        <v>330</v>
      </c>
      <c r="E818" s="103"/>
      <c r="F818" s="103"/>
      <c r="G818" s="103"/>
      <c r="H818" s="103"/>
      <c r="I818" s="103"/>
      <c r="J818" s="103"/>
      <c r="K818" s="107"/>
      <c r="L818" s="105" t="s">
        <v>35</v>
      </c>
      <c r="M818" s="554" t="str">
        <f>IF(K818&lt;&gt;"",VLOOKUP(K818,'DON GIA'!$S$1:$U$19,3,0),"")</f>
        <v/>
      </c>
      <c r="N818" s="554" t="str">
        <f>IF(K818&lt;&gt;"",VLOOKUP(K818,'DON GIA'!$S$1:$V$19,4,0),"")</f>
        <v/>
      </c>
      <c r="O818" s="554" t="str">
        <f t="shared" si="297"/>
        <v/>
      </c>
      <c r="P818" s="554" t="str">
        <f t="shared" si="298"/>
        <v/>
      </c>
      <c r="Q818" s="71" t="s">
        <v>78</v>
      </c>
      <c r="R818" s="103" t="s">
        <v>44</v>
      </c>
      <c r="S818" s="103">
        <v>1</v>
      </c>
      <c r="T818" s="554">
        <f>IF(Q818&lt;&gt;"",VLOOKUP(Q818,'DON GIA'!$H$1:$K$103,4,0),"")</f>
        <v>2236000</v>
      </c>
      <c r="U818" s="554">
        <f t="shared" si="299"/>
        <v>2236000</v>
      </c>
      <c r="V818" s="554"/>
      <c r="W818" s="107" t="s">
        <v>1063</v>
      </c>
      <c r="X818" s="103" t="s">
        <v>27</v>
      </c>
      <c r="Y818" s="108">
        <v>58</v>
      </c>
      <c r="Z818" s="109"/>
      <c r="AA818" s="554">
        <f>IF(W818&lt;&gt;"",VLOOKUP(W818,'DON GIA'!$A$1:$D$346,4,0),"")</f>
        <v>3941166</v>
      </c>
      <c r="AB818" s="554">
        <f t="shared" si="300"/>
        <v>228587628</v>
      </c>
      <c r="AC818" s="71"/>
      <c r="AD818" s="71" t="s">
        <v>29</v>
      </c>
      <c r="AE818" s="71" t="s">
        <v>30</v>
      </c>
      <c r="AF818" s="71" t="s">
        <v>31</v>
      </c>
      <c r="AG818" s="71" t="s">
        <v>32</v>
      </c>
      <c r="AH818" s="103"/>
      <c r="AI818" s="71"/>
      <c r="AJ818" s="103"/>
      <c r="AK818" s="103"/>
      <c r="AL818" s="554" t="str">
        <f>IF(AI818&lt;&gt;"",VLOOKUP(AI818,'DON GIA'!$M$1:$P$9,4,0),"")</f>
        <v/>
      </c>
      <c r="AM818" s="554" t="str">
        <f t="shared" si="301"/>
        <v/>
      </c>
      <c r="AN818" s="71"/>
      <c r="AO818" s="103"/>
      <c r="AP818" s="602" t="str">
        <f t="shared" si="284"/>
        <v/>
      </c>
      <c r="AQ818" s="107" t="s">
        <v>1977</v>
      </c>
      <c r="AR818" s="107" t="s">
        <v>1958</v>
      </c>
      <c r="AS818" s="593"/>
    </row>
    <row r="819" spans="1:45" ht="93.75" outlineLevel="2">
      <c r="A819" s="72">
        <f t="shared" si="302"/>
        <v>51</v>
      </c>
      <c r="B819" s="552" t="str">
        <f>IF(C819&lt;&gt;"",COUNTA($C$9:C819),"")</f>
        <v/>
      </c>
      <c r="C819" s="552"/>
      <c r="D819" s="71" t="s">
        <v>71</v>
      </c>
      <c r="E819" s="103"/>
      <c r="F819" s="103"/>
      <c r="G819" s="103"/>
      <c r="H819" s="103"/>
      <c r="I819" s="103"/>
      <c r="J819" s="103"/>
      <c r="K819" s="107"/>
      <c r="L819" s="105" t="s">
        <v>35</v>
      </c>
      <c r="M819" s="554" t="str">
        <f>IF(K819&lt;&gt;"",VLOOKUP(K819,'DON GIA'!$S$1:$U$19,3,0),"")</f>
        <v/>
      </c>
      <c r="N819" s="554" t="str">
        <f>IF(K819&lt;&gt;"",VLOOKUP(K819,'DON GIA'!$S$1:$V$19,4,0),"")</f>
        <v/>
      </c>
      <c r="O819" s="554" t="str">
        <f t="shared" si="297"/>
        <v/>
      </c>
      <c r="P819" s="554" t="str">
        <f t="shared" si="298"/>
        <v/>
      </c>
      <c r="Q819" s="71" t="s">
        <v>79</v>
      </c>
      <c r="R819" s="103" t="s">
        <v>44</v>
      </c>
      <c r="S819" s="103">
        <v>1</v>
      </c>
      <c r="T819" s="554">
        <f>IF(Q819&lt;&gt;"",VLOOKUP(Q819,'DON GIA'!$H$1:$K$103,4,0),"")</f>
        <v>1632000</v>
      </c>
      <c r="U819" s="554">
        <f t="shared" si="299"/>
        <v>1632000</v>
      </c>
      <c r="V819" s="554"/>
      <c r="W819" s="107" t="s">
        <v>1240</v>
      </c>
      <c r="X819" s="103" t="s">
        <v>27</v>
      </c>
      <c r="Y819" s="108">
        <v>13</v>
      </c>
      <c r="Z819" s="109"/>
      <c r="AA819" s="554">
        <f>IF(W819&lt;&gt;"",VLOOKUP(W819,'DON GIA'!$A$1:$D$346,4,0),"")</f>
        <v>1457397</v>
      </c>
      <c r="AB819" s="554">
        <f t="shared" si="300"/>
        <v>18946161</v>
      </c>
      <c r="AC819" s="71"/>
      <c r="AD819" s="71" t="s">
        <v>29</v>
      </c>
      <c r="AE819" s="71" t="s">
        <v>36</v>
      </c>
      <c r="AF819" s="71" t="s">
        <v>116</v>
      </c>
      <c r="AG819" s="71" t="s">
        <v>331</v>
      </c>
      <c r="AH819" s="103"/>
      <c r="AI819" s="71"/>
      <c r="AJ819" s="103"/>
      <c r="AK819" s="103"/>
      <c r="AL819" s="554" t="str">
        <f>IF(AI819&lt;&gt;"",VLOOKUP(AI819,'DON GIA'!$M$1:$P$9,4,0),"")</f>
        <v/>
      </c>
      <c r="AM819" s="554" t="str">
        <f t="shared" si="301"/>
        <v/>
      </c>
      <c r="AN819" s="71"/>
      <c r="AO819" s="103"/>
      <c r="AP819" s="602" t="str">
        <f t="shared" si="284"/>
        <v/>
      </c>
      <c r="AQ819" s="107"/>
      <c r="AR819" s="107" t="s">
        <v>1959</v>
      </c>
      <c r="AS819" s="593"/>
    </row>
    <row r="820" spans="1:45" ht="75" outlineLevel="2">
      <c r="A820" s="72">
        <f t="shared" si="302"/>
        <v>51</v>
      </c>
      <c r="B820" s="552" t="str">
        <f>IF(C820&lt;&gt;"",COUNTA($C$9:C820),"")</f>
        <v/>
      </c>
      <c r="C820" s="552"/>
      <c r="D820" s="71"/>
      <c r="E820" s="103"/>
      <c r="F820" s="103"/>
      <c r="G820" s="103"/>
      <c r="H820" s="103"/>
      <c r="I820" s="103"/>
      <c r="J820" s="103"/>
      <c r="K820" s="107"/>
      <c r="L820" s="105" t="s">
        <v>35</v>
      </c>
      <c r="M820" s="554" t="str">
        <f>IF(K820&lt;&gt;"",VLOOKUP(K820,'DON GIA'!$S$1:$U$19,3,0),"")</f>
        <v/>
      </c>
      <c r="N820" s="554" t="str">
        <f>IF(K820&lt;&gt;"",VLOOKUP(K820,'DON GIA'!$S$1:$V$19,4,0),"")</f>
        <v/>
      </c>
      <c r="O820" s="554" t="str">
        <f t="shared" si="297"/>
        <v/>
      </c>
      <c r="P820" s="554" t="str">
        <f t="shared" si="298"/>
        <v/>
      </c>
      <c r="Q820" s="71" t="s">
        <v>272</v>
      </c>
      <c r="R820" s="103" t="s">
        <v>44</v>
      </c>
      <c r="S820" s="103">
        <v>4</v>
      </c>
      <c r="T820" s="554">
        <f>IF(Q820&lt;&gt;"",VLOOKUP(Q820,'DON GIA'!$H$1:$K$103,4,0),"")</f>
        <v>450000</v>
      </c>
      <c r="U820" s="554">
        <f t="shared" si="299"/>
        <v>1800000</v>
      </c>
      <c r="V820" s="554"/>
      <c r="W820" s="107" t="s">
        <v>1241</v>
      </c>
      <c r="X820" s="103" t="s">
        <v>27</v>
      </c>
      <c r="Y820" s="108">
        <v>8.5</v>
      </c>
      <c r="Z820" s="109"/>
      <c r="AA820" s="554">
        <f>IF(W820&lt;&gt;"",VLOOKUP(W820,'DON GIA'!$A$1:$D$346,4,0),"")</f>
        <v>10655885</v>
      </c>
      <c r="AB820" s="554">
        <f t="shared" si="300"/>
        <v>90575022.5</v>
      </c>
      <c r="AC820" s="71"/>
      <c r="AD820" s="71" t="s">
        <v>34</v>
      </c>
      <c r="AE820" s="71" t="s">
        <v>30</v>
      </c>
      <c r="AF820" s="71" t="s">
        <v>31</v>
      </c>
      <c r="AG820" s="71" t="s">
        <v>32</v>
      </c>
      <c r="AH820" s="103"/>
      <c r="AI820" s="71"/>
      <c r="AJ820" s="103"/>
      <c r="AK820" s="103"/>
      <c r="AL820" s="554" t="str">
        <f>IF(AI820&lt;&gt;"",VLOOKUP(AI820,'DON GIA'!$M$1:$P$9,4,0),"")</f>
        <v/>
      </c>
      <c r="AM820" s="554" t="str">
        <f t="shared" si="301"/>
        <v/>
      </c>
      <c r="AN820" s="71"/>
      <c r="AO820" s="103"/>
      <c r="AP820" s="602" t="str">
        <f t="shared" si="284"/>
        <v/>
      </c>
      <c r="AQ820" s="107"/>
      <c r="AR820" s="107" t="s">
        <v>1960</v>
      </c>
      <c r="AS820" s="593"/>
    </row>
    <row r="821" spans="1:45" outlineLevel="2">
      <c r="A821" s="72">
        <f t="shared" si="302"/>
        <v>51</v>
      </c>
      <c r="B821" s="552" t="str">
        <f>IF(C821&lt;&gt;"",COUNTA($C$9:C821),"")</f>
        <v/>
      </c>
      <c r="C821" s="552"/>
      <c r="D821" s="71"/>
      <c r="E821" s="103"/>
      <c r="F821" s="103"/>
      <c r="G821" s="103"/>
      <c r="H821" s="103"/>
      <c r="I821" s="103"/>
      <c r="J821" s="103"/>
      <c r="K821" s="107"/>
      <c r="L821" s="105" t="s">
        <v>35</v>
      </c>
      <c r="M821" s="554" t="str">
        <f>IF(K821&lt;&gt;"",VLOOKUP(K821,'DON GIA'!$S$1:$U$19,3,0),"")</f>
        <v/>
      </c>
      <c r="N821" s="554" t="str">
        <f>IF(K821&lt;&gt;"",VLOOKUP(K821,'DON GIA'!$S$1:$V$19,4,0),"")</f>
        <v/>
      </c>
      <c r="O821" s="554" t="str">
        <f t="shared" si="297"/>
        <v/>
      </c>
      <c r="P821" s="554" t="str">
        <f t="shared" si="298"/>
        <v/>
      </c>
      <c r="Q821" s="71" t="s">
        <v>332</v>
      </c>
      <c r="R821" s="103" t="s">
        <v>44</v>
      </c>
      <c r="S821" s="103">
        <v>1</v>
      </c>
      <c r="T821" s="554">
        <f>IF(Q821&lt;&gt;"",VLOOKUP(Q821,'DON GIA'!$H$1:$K$103,4,0),"")</f>
        <v>517000</v>
      </c>
      <c r="U821" s="554">
        <f t="shared" si="299"/>
        <v>517000</v>
      </c>
      <c r="V821" s="554"/>
      <c r="W821" s="107" t="s">
        <v>1242</v>
      </c>
      <c r="X821" s="103" t="s">
        <v>27</v>
      </c>
      <c r="Y821" s="108">
        <v>58</v>
      </c>
      <c r="Z821" s="109"/>
      <c r="AA821" s="554">
        <f>IF(W821&lt;&gt;"",VLOOKUP(W821,'DON GIA'!$A$1:$D$346,4,0),"")</f>
        <v>161275</v>
      </c>
      <c r="AB821" s="554">
        <f t="shared" si="300"/>
        <v>9353950</v>
      </c>
      <c r="AC821" s="71"/>
      <c r="AD821" s="71"/>
      <c r="AE821" s="71"/>
      <c r="AF821" s="71"/>
      <c r="AG821" s="71"/>
      <c r="AH821" s="103"/>
      <c r="AI821" s="71"/>
      <c r="AJ821" s="103"/>
      <c r="AK821" s="103"/>
      <c r="AL821" s="554" t="str">
        <f>IF(AI821&lt;&gt;"",VLOOKUP(AI821,'DON GIA'!$M$1:$P$9,4,0),"")</f>
        <v/>
      </c>
      <c r="AM821" s="554" t="str">
        <f t="shared" si="301"/>
        <v/>
      </c>
      <c r="AN821" s="71"/>
      <c r="AO821" s="103"/>
      <c r="AP821" s="602" t="str">
        <f t="shared" si="284"/>
        <v/>
      </c>
      <c r="AQ821" s="107"/>
      <c r="AR821" s="107"/>
      <c r="AS821" s="593"/>
    </row>
    <row r="822" spans="1:45" outlineLevel="2">
      <c r="A822" s="72">
        <f t="shared" si="302"/>
        <v>51</v>
      </c>
      <c r="B822" s="552" t="str">
        <f>IF(C822&lt;&gt;"",COUNTA($C$9:C822),"")</f>
        <v/>
      </c>
      <c r="C822" s="552"/>
      <c r="D822" s="71"/>
      <c r="E822" s="103"/>
      <c r="F822" s="103"/>
      <c r="G822" s="103"/>
      <c r="H822" s="103"/>
      <c r="I822" s="103"/>
      <c r="J822" s="103"/>
      <c r="K822" s="107"/>
      <c r="L822" s="105" t="s">
        <v>35</v>
      </c>
      <c r="M822" s="554" t="str">
        <f>IF(K822&lt;&gt;"",VLOOKUP(K822,'DON GIA'!$S$1:$U$19,3,0),"")</f>
        <v/>
      </c>
      <c r="N822" s="554" t="str">
        <f>IF(K822&lt;&gt;"",VLOOKUP(K822,'DON GIA'!$S$1:$V$19,4,0),"")</f>
        <v/>
      </c>
      <c r="O822" s="554" t="str">
        <f t="shared" si="297"/>
        <v/>
      </c>
      <c r="P822" s="554" t="str">
        <f t="shared" si="298"/>
        <v/>
      </c>
      <c r="Q822" s="71" t="s">
        <v>333</v>
      </c>
      <c r="R822" s="103" t="s">
        <v>44</v>
      </c>
      <c r="S822" s="103">
        <v>1</v>
      </c>
      <c r="T822" s="554">
        <f>IF(Q822&lt;&gt;"",VLOOKUP(Q822,'DON GIA'!$H$1:$K$103,4,0),"")</f>
        <v>667000</v>
      </c>
      <c r="U822" s="554">
        <f t="shared" si="299"/>
        <v>667000</v>
      </c>
      <c r="V822" s="554"/>
      <c r="W822" s="107" t="s">
        <v>1023</v>
      </c>
      <c r="X822" s="103" t="s">
        <v>38</v>
      </c>
      <c r="Y822" s="108">
        <v>0.16200000000000001</v>
      </c>
      <c r="Z822" s="109"/>
      <c r="AA822" s="554">
        <f>IF(W822&lt;&gt;"",VLOOKUP(W822,'DON GIA'!$A$1:$D$346,4,0),"")</f>
        <v>2523428</v>
      </c>
      <c r="AB822" s="554">
        <f t="shared" si="300"/>
        <v>408795.33600000001</v>
      </c>
      <c r="AC822" s="71"/>
      <c r="AD822" s="71"/>
      <c r="AE822" s="71"/>
      <c r="AF822" s="71"/>
      <c r="AG822" s="71"/>
      <c r="AH822" s="103"/>
      <c r="AI822" s="71"/>
      <c r="AJ822" s="103"/>
      <c r="AK822" s="103"/>
      <c r="AL822" s="554" t="str">
        <f>IF(AI822&lt;&gt;"",VLOOKUP(AI822,'DON GIA'!$M$1:$P$9,4,0),"")</f>
        <v/>
      </c>
      <c r="AM822" s="554" t="str">
        <f t="shared" si="301"/>
        <v/>
      </c>
      <c r="AN822" s="71"/>
      <c r="AO822" s="103"/>
      <c r="AP822" s="602" t="str">
        <f t="shared" si="284"/>
        <v/>
      </c>
      <c r="AQ822" s="107"/>
      <c r="AR822" s="107"/>
      <c r="AS822" s="593"/>
    </row>
    <row r="823" spans="1:45" s="77" customFormat="1" outlineLevel="2">
      <c r="A823" s="72">
        <f t="shared" si="302"/>
        <v>51</v>
      </c>
      <c r="B823" s="552" t="str">
        <f>IF(C823&lt;&gt;"",COUNTA($C$9:C823),"")</f>
        <v/>
      </c>
      <c r="C823" s="552"/>
      <c r="D823" s="71"/>
      <c r="E823" s="103"/>
      <c r="F823" s="103"/>
      <c r="G823" s="103"/>
      <c r="H823" s="103"/>
      <c r="I823" s="103"/>
      <c r="J823" s="103"/>
      <c r="K823" s="107"/>
      <c r="L823" s="105" t="s">
        <v>35</v>
      </c>
      <c r="M823" s="554" t="str">
        <f>IF(K823&lt;&gt;"",VLOOKUP(K823,'DON GIA'!$S$1:$U$19,3,0),"")</f>
        <v/>
      </c>
      <c r="N823" s="554" t="str">
        <f>IF(K823&lt;&gt;"",VLOOKUP(K823,'DON GIA'!$S$1:$V$19,4,0),"")</f>
        <v/>
      </c>
      <c r="O823" s="554" t="str">
        <f t="shared" si="297"/>
        <v/>
      </c>
      <c r="P823" s="554" t="str">
        <f t="shared" si="298"/>
        <v/>
      </c>
      <c r="Q823" s="71" t="s">
        <v>189</v>
      </c>
      <c r="R823" s="103" t="s">
        <v>44</v>
      </c>
      <c r="S823" s="103">
        <v>1</v>
      </c>
      <c r="T823" s="554">
        <f>IF(Q823&lt;&gt;"",VLOOKUP(Q823,'DON GIA'!$H$1:$K$103,4,0),"")</f>
        <v>517000</v>
      </c>
      <c r="U823" s="554">
        <f t="shared" si="299"/>
        <v>517000</v>
      </c>
      <c r="V823" s="554"/>
      <c r="W823" s="107" t="s">
        <v>1194</v>
      </c>
      <c r="X823" s="103" t="s">
        <v>27</v>
      </c>
      <c r="Y823" s="108">
        <v>1.26</v>
      </c>
      <c r="Z823" s="109"/>
      <c r="AA823" s="554">
        <f>IF(W823&lt;&gt;"",VLOOKUP(W823,'DON GIA'!$A$1:$D$346,4,0),"")</f>
        <v>292949</v>
      </c>
      <c r="AB823" s="554">
        <f t="shared" si="300"/>
        <v>369115.74</v>
      </c>
      <c r="AC823" s="71"/>
      <c r="AD823" s="71"/>
      <c r="AE823" s="71"/>
      <c r="AF823" s="71"/>
      <c r="AG823" s="71"/>
      <c r="AH823" s="103"/>
      <c r="AI823" s="71"/>
      <c r="AJ823" s="103"/>
      <c r="AK823" s="103"/>
      <c r="AL823" s="554" t="str">
        <f>IF(AI823&lt;&gt;"",VLOOKUP(AI823,'DON GIA'!$M$1:$P$9,4,0),"")</f>
        <v/>
      </c>
      <c r="AM823" s="554" t="str">
        <f t="shared" si="301"/>
        <v/>
      </c>
      <c r="AN823" s="71"/>
      <c r="AO823" s="103"/>
      <c r="AP823" s="602" t="str">
        <f t="shared" si="284"/>
        <v/>
      </c>
      <c r="AQ823" s="107"/>
      <c r="AR823" s="107"/>
      <c r="AS823" s="593"/>
    </row>
    <row r="824" spans="1:45" s="77" customFormat="1" outlineLevel="2">
      <c r="A824" s="72">
        <f t="shared" si="302"/>
        <v>51</v>
      </c>
      <c r="B824" s="552" t="str">
        <f>IF(C824&lt;&gt;"",COUNTA($C$9:C824),"")</f>
        <v/>
      </c>
      <c r="C824" s="552"/>
      <c r="D824" s="71"/>
      <c r="E824" s="103"/>
      <c r="F824" s="103"/>
      <c r="G824" s="103"/>
      <c r="H824" s="103"/>
      <c r="I824" s="103"/>
      <c r="J824" s="103"/>
      <c r="K824" s="107"/>
      <c r="L824" s="105" t="s">
        <v>35</v>
      </c>
      <c r="M824" s="554" t="str">
        <f>IF(K824&lt;&gt;"",VLOOKUP(K824,'DON GIA'!$S$1:$U$19,3,0),"")</f>
        <v/>
      </c>
      <c r="N824" s="554" t="str">
        <f>IF(K824&lt;&gt;"",VLOOKUP(K824,'DON GIA'!$S$1:$V$19,4,0),"")</f>
        <v/>
      </c>
      <c r="O824" s="554" t="str">
        <f t="shared" si="297"/>
        <v/>
      </c>
      <c r="P824" s="554" t="str">
        <f t="shared" si="298"/>
        <v/>
      </c>
      <c r="Q824" s="71" t="s">
        <v>242</v>
      </c>
      <c r="R824" s="103" t="s">
        <v>44</v>
      </c>
      <c r="S824" s="103">
        <v>1</v>
      </c>
      <c r="T824" s="554">
        <f>IF(Q824&lt;&gt;"",VLOOKUP(Q824,'DON GIA'!$H$1:$K$103,4,0),"")</f>
        <v>800000</v>
      </c>
      <c r="U824" s="554">
        <f t="shared" si="299"/>
        <v>800000</v>
      </c>
      <c r="V824" s="554"/>
      <c r="W824" s="107" t="s">
        <v>1009</v>
      </c>
      <c r="X824" s="103" t="s">
        <v>27</v>
      </c>
      <c r="Y824" s="108">
        <v>7.14</v>
      </c>
      <c r="Z824" s="109"/>
      <c r="AA824" s="554">
        <f>IF(W824&lt;&gt;"",VLOOKUP(W824,'DON GIA'!$A$1:$D$346,4,0),"")</f>
        <v>282038</v>
      </c>
      <c r="AB824" s="554">
        <f t="shared" si="300"/>
        <v>2013751.3199999998</v>
      </c>
      <c r="AC824" s="71"/>
      <c r="AD824" s="71"/>
      <c r="AE824" s="71"/>
      <c r="AF824" s="71"/>
      <c r="AG824" s="71"/>
      <c r="AH824" s="103"/>
      <c r="AI824" s="71"/>
      <c r="AJ824" s="103"/>
      <c r="AK824" s="103"/>
      <c r="AL824" s="554" t="str">
        <f>IF(AI824&lt;&gt;"",VLOOKUP(AI824,'DON GIA'!$M$1:$P$9,4,0),"")</f>
        <v/>
      </c>
      <c r="AM824" s="554" t="str">
        <f t="shared" si="301"/>
        <v/>
      </c>
      <c r="AN824" s="71"/>
      <c r="AO824" s="103"/>
      <c r="AP824" s="602" t="str">
        <f t="shared" si="284"/>
        <v/>
      </c>
      <c r="AQ824" s="107"/>
      <c r="AR824" s="107"/>
      <c r="AS824" s="593"/>
    </row>
    <row r="825" spans="1:45" s="77" customFormat="1" ht="37.5" outlineLevel="2">
      <c r="A825" s="72">
        <f t="shared" si="302"/>
        <v>51</v>
      </c>
      <c r="B825" s="552" t="str">
        <f>IF(C825&lt;&gt;"",COUNTA($C$9:C825),"")</f>
        <v/>
      </c>
      <c r="C825" s="552"/>
      <c r="D825" s="71"/>
      <c r="E825" s="103"/>
      <c r="F825" s="103"/>
      <c r="G825" s="103"/>
      <c r="H825" s="103"/>
      <c r="I825" s="103"/>
      <c r="J825" s="103"/>
      <c r="K825" s="107"/>
      <c r="L825" s="105" t="s">
        <v>35</v>
      </c>
      <c r="M825" s="554" t="str">
        <f>IF(K825&lt;&gt;"",VLOOKUP(K825,'DON GIA'!$S$1:$U$19,3,0),"")</f>
        <v/>
      </c>
      <c r="N825" s="554" t="str">
        <f>IF(K825&lt;&gt;"",VLOOKUP(K825,'DON GIA'!$S$1:$V$19,4,0),"")</f>
        <v/>
      </c>
      <c r="O825" s="554" t="str">
        <f t="shared" si="297"/>
        <v/>
      </c>
      <c r="P825" s="554" t="str">
        <f t="shared" si="298"/>
        <v/>
      </c>
      <c r="Q825" s="71" t="s">
        <v>35</v>
      </c>
      <c r="R825" s="103"/>
      <c r="S825" s="103"/>
      <c r="T825" s="554" t="str">
        <f>IF(Q825&lt;&gt;"",VLOOKUP(Q825,'DON GIA'!$H$1:$K$103,4,0),"")</f>
        <v/>
      </c>
      <c r="U825" s="554" t="str">
        <f t="shared" si="299"/>
        <v/>
      </c>
      <c r="V825" s="554"/>
      <c r="W825" s="107" t="s">
        <v>1243</v>
      </c>
      <c r="X825" s="103" t="s">
        <v>27</v>
      </c>
      <c r="Y825" s="108">
        <v>43.5</v>
      </c>
      <c r="Z825" s="109"/>
      <c r="AA825" s="554">
        <f>IF(W825&lt;&gt;"",VLOOKUP(W825,'DON GIA'!$A$1:$D$346,4,0),"")</f>
        <v>257144</v>
      </c>
      <c r="AB825" s="554">
        <f t="shared" si="300"/>
        <v>11185764</v>
      </c>
      <c r="AC825" s="71"/>
      <c r="AD825" s="71"/>
      <c r="AE825" s="71"/>
      <c r="AF825" s="71"/>
      <c r="AG825" s="71"/>
      <c r="AH825" s="103"/>
      <c r="AI825" s="71"/>
      <c r="AJ825" s="103"/>
      <c r="AK825" s="103"/>
      <c r="AL825" s="554" t="str">
        <f>IF(AI825&lt;&gt;"",VLOOKUP(AI825,'DON GIA'!$M$1:$P$9,4,0),"")</f>
        <v/>
      </c>
      <c r="AM825" s="554" t="str">
        <f t="shared" si="301"/>
        <v/>
      </c>
      <c r="AN825" s="71"/>
      <c r="AO825" s="103"/>
      <c r="AP825" s="602" t="str">
        <f t="shared" si="284"/>
        <v/>
      </c>
      <c r="AQ825" s="107"/>
      <c r="AR825" s="107"/>
      <c r="AS825" s="593"/>
    </row>
    <row r="826" spans="1:45" s="77" customFormat="1" ht="37.5" outlineLevel="2">
      <c r="A826" s="72">
        <f t="shared" si="302"/>
        <v>51</v>
      </c>
      <c r="B826" s="552" t="str">
        <f>IF(C826&lt;&gt;"",COUNTA($C$9:C826),"")</f>
        <v/>
      </c>
      <c r="C826" s="552"/>
      <c r="D826" s="71"/>
      <c r="E826" s="103"/>
      <c r="F826" s="103"/>
      <c r="G826" s="103"/>
      <c r="H826" s="103"/>
      <c r="I826" s="103"/>
      <c r="J826" s="103"/>
      <c r="K826" s="107"/>
      <c r="L826" s="105" t="s">
        <v>35</v>
      </c>
      <c r="M826" s="554" t="str">
        <f>IF(K826&lt;&gt;"",VLOOKUP(K826,'DON GIA'!$S$1:$U$19,3,0),"")</f>
        <v/>
      </c>
      <c r="N826" s="554" t="str">
        <f>IF(K826&lt;&gt;"",VLOOKUP(K826,'DON GIA'!$S$1:$V$19,4,0),"")</f>
        <v/>
      </c>
      <c r="O826" s="554" t="str">
        <f t="shared" si="297"/>
        <v/>
      </c>
      <c r="P826" s="554" t="str">
        <f t="shared" si="298"/>
        <v/>
      </c>
      <c r="Q826" s="71" t="s">
        <v>35</v>
      </c>
      <c r="R826" s="103"/>
      <c r="S826" s="103"/>
      <c r="T826" s="554" t="str">
        <f>IF(Q826&lt;&gt;"",VLOOKUP(Q826,'DON GIA'!$H$1:$K$103,4,0),"")</f>
        <v/>
      </c>
      <c r="U826" s="554" t="str">
        <f t="shared" si="299"/>
        <v/>
      </c>
      <c r="V826" s="554"/>
      <c r="W826" s="107" t="s">
        <v>1049</v>
      </c>
      <c r="X826" s="103" t="s">
        <v>42</v>
      </c>
      <c r="Y826" s="108">
        <v>1</v>
      </c>
      <c r="Z826" s="109"/>
      <c r="AA826" s="554">
        <f>IF(W826&lt;&gt;"",VLOOKUP(W826,'DON GIA'!$A$1:$D$346,4,0),"")</f>
        <v>3793079</v>
      </c>
      <c r="AB826" s="554">
        <f t="shared" si="300"/>
        <v>3793079</v>
      </c>
      <c r="AC826" s="71"/>
      <c r="AD826" s="71"/>
      <c r="AE826" s="71"/>
      <c r="AF826" s="71"/>
      <c r="AG826" s="71"/>
      <c r="AH826" s="103"/>
      <c r="AI826" s="71"/>
      <c r="AJ826" s="103"/>
      <c r="AK826" s="103"/>
      <c r="AL826" s="554" t="str">
        <f>IF(AI826&lt;&gt;"",VLOOKUP(AI826,'DON GIA'!$M$1:$P$9,4,0),"")</f>
        <v/>
      </c>
      <c r="AM826" s="554" t="str">
        <f t="shared" si="301"/>
        <v/>
      </c>
      <c r="AN826" s="71"/>
      <c r="AO826" s="103"/>
      <c r="AP826" s="602" t="str">
        <f t="shared" si="284"/>
        <v/>
      </c>
      <c r="AQ826" s="107"/>
      <c r="AR826" s="107"/>
      <c r="AS826" s="593"/>
    </row>
    <row r="827" spans="1:45" s="77" customFormat="1" outlineLevel="2">
      <c r="A827" s="72">
        <f t="shared" si="302"/>
        <v>51</v>
      </c>
      <c r="B827" s="552" t="str">
        <f>IF(C827&lt;&gt;"",COUNTA($C$9:C827),"")</f>
        <v/>
      </c>
      <c r="C827" s="552"/>
      <c r="D827" s="71"/>
      <c r="E827" s="103"/>
      <c r="F827" s="103"/>
      <c r="G827" s="103"/>
      <c r="H827" s="103"/>
      <c r="I827" s="103"/>
      <c r="J827" s="103"/>
      <c r="K827" s="107"/>
      <c r="L827" s="105" t="s">
        <v>35</v>
      </c>
      <c r="M827" s="554" t="str">
        <f>IF(K827&lt;&gt;"",VLOOKUP(K827,'DON GIA'!$S$1:$U$19,3,0),"")</f>
        <v/>
      </c>
      <c r="N827" s="554" t="str">
        <f>IF(K827&lt;&gt;"",VLOOKUP(K827,'DON GIA'!$S$1:$V$19,4,0),"")</f>
        <v/>
      </c>
      <c r="O827" s="554" t="str">
        <f t="shared" si="297"/>
        <v/>
      </c>
      <c r="P827" s="554" t="str">
        <f t="shared" si="298"/>
        <v/>
      </c>
      <c r="Q827" s="71" t="s">
        <v>35</v>
      </c>
      <c r="R827" s="103"/>
      <c r="S827" s="103"/>
      <c r="T827" s="554" t="str">
        <f>IF(Q827&lt;&gt;"",VLOOKUP(Q827,'DON GIA'!$H$1:$K$103,4,0),"")</f>
        <v/>
      </c>
      <c r="U827" s="554" t="str">
        <f t="shared" si="299"/>
        <v/>
      </c>
      <c r="V827" s="554"/>
      <c r="W827" s="107" t="s">
        <v>35</v>
      </c>
      <c r="X827" s="103"/>
      <c r="Y827" s="108"/>
      <c r="Z827" s="109"/>
      <c r="AA827" s="554" t="str">
        <f>IF(W827&lt;&gt;"",VLOOKUP(W827,'DON GIA'!$A$1:$D$346,4,0),"")</f>
        <v/>
      </c>
      <c r="AB827" s="554" t="str">
        <f t="shared" si="300"/>
        <v/>
      </c>
      <c r="AC827" s="71"/>
      <c r="AD827" s="71"/>
      <c r="AE827" s="71"/>
      <c r="AF827" s="71"/>
      <c r="AG827" s="71"/>
      <c r="AH827" s="103"/>
      <c r="AI827" s="71"/>
      <c r="AJ827" s="103"/>
      <c r="AK827" s="103"/>
      <c r="AL827" s="554" t="str">
        <f>IF(AI827&lt;&gt;"",VLOOKUP(AI827,'DON GIA'!$M$1:$P$9,4,0),"")</f>
        <v/>
      </c>
      <c r="AM827" s="554" t="str">
        <f t="shared" si="301"/>
        <v/>
      </c>
      <c r="AN827" s="71"/>
      <c r="AO827" s="103"/>
      <c r="AP827" s="602" t="str">
        <f t="shared" si="284"/>
        <v/>
      </c>
      <c r="AQ827" s="107"/>
      <c r="AR827" s="107"/>
      <c r="AS827" s="593"/>
    </row>
    <row r="828" spans="1:45" s="77" customFormat="1" outlineLevel="1">
      <c r="A828" s="84" t="s">
        <v>2108</v>
      </c>
      <c r="B828" s="552"/>
      <c r="C828" s="552"/>
      <c r="D828" s="61"/>
      <c r="E828" s="162"/>
      <c r="F828" s="103"/>
      <c r="G828" s="162"/>
      <c r="H828" s="162"/>
      <c r="I828" s="162"/>
      <c r="J828" s="162"/>
      <c r="K828" s="129"/>
      <c r="L828" s="167">
        <f>SUBTOTAL(9,L829:L840)</f>
        <v>0</v>
      </c>
      <c r="M828" s="553"/>
      <c r="N828" s="553"/>
      <c r="O828" s="553">
        <f>SUBTOTAL(9,O829:O840)</f>
        <v>0</v>
      </c>
      <c r="P828" s="553">
        <f>SUBTOTAL(9,P829:P840)</f>
        <v>0</v>
      </c>
      <c r="Q828" s="61"/>
      <c r="R828" s="162"/>
      <c r="S828" s="162">
        <f>SUBTOTAL(9,S829:S840)</f>
        <v>3</v>
      </c>
      <c r="T828" s="553"/>
      <c r="U828" s="553">
        <f>SUBTOTAL(9,U829:U840)</f>
        <v>1279000</v>
      </c>
      <c r="V828" s="553"/>
      <c r="W828" s="129"/>
      <c r="X828" s="162"/>
      <c r="Y828" s="169">
        <f>SUBTOTAL(9,Y829:Y840)</f>
        <v>235.64999999999998</v>
      </c>
      <c r="Z828" s="170">
        <f>SUBTOTAL(9,Z829:Z840)</f>
        <v>0</v>
      </c>
      <c r="AA828" s="553"/>
      <c r="AB828" s="553">
        <f>SUBTOTAL(9,AB829:AB840)</f>
        <v>270692547.79999995</v>
      </c>
      <c r="AC828" s="71"/>
      <c r="AD828" s="71"/>
      <c r="AE828" s="71"/>
      <c r="AF828" s="71"/>
      <c r="AG828" s="71"/>
      <c r="AH828" s="103"/>
      <c r="AI828" s="61"/>
      <c r="AJ828" s="162"/>
      <c r="AK828" s="162">
        <f>SUBTOTAL(9,AK829:AK840)</f>
        <v>0</v>
      </c>
      <c r="AL828" s="553"/>
      <c r="AM828" s="553">
        <f>SUBTOTAL(9,AM829:AM840)</f>
        <v>0</v>
      </c>
      <c r="AN828" s="61"/>
      <c r="AO828" s="162">
        <f>SUBTOTAL(9,AO829:AO840)</f>
        <v>0</v>
      </c>
      <c r="AP828" s="602">
        <f t="shared" si="284"/>
        <v>271971547.79999995</v>
      </c>
      <c r="AQ828" s="107"/>
      <c r="AR828" s="107"/>
      <c r="AS828" s="593"/>
    </row>
    <row r="829" spans="1:45" s="77" customFormat="1" ht="37.5" outlineLevel="2">
      <c r="A829" s="72">
        <f>IF(B829&lt;&gt;"",B829,A827)</f>
        <v>52</v>
      </c>
      <c r="B829" s="552">
        <f>IF(C829&lt;&gt;"",COUNTA($C$9:C829),"")</f>
        <v>52</v>
      </c>
      <c r="C829" s="552">
        <v>458</v>
      </c>
      <c r="D829" s="61" t="s">
        <v>334</v>
      </c>
      <c r="E829" s="103"/>
      <c r="F829" s="103"/>
      <c r="G829" s="103"/>
      <c r="H829" s="103"/>
      <c r="I829" s="103"/>
      <c r="J829" s="103"/>
      <c r="K829" s="107"/>
      <c r="L829" s="105" t="s">
        <v>35</v>
      </c>
      <c r="M829" s="554" t="str">
        <f>IF(K829&lt;&gt;"",VLOOKUP(K829,'DON GIA'!$S$1:$U$19,3,0),"")</f>
        <v/>
      </c>
      <c r="N829" s="554" t="str">
        <f>IF(K829&lt;&gt;"",VLOOKUP(K829,'DON GIA'!$S$1:$V$19,4,0),"")</f>
        <v/>
      </c>
      <c r="O829" s="554" t="str">
        <f t="shared" ref="O829:O840" si="303">IF(K829&lt;&gt;"",L829*M829,"")</f>
        <v/>
      </c>
      <c r="P829" s="554" t="str">
        <f t="shared" ref="P829:P840" si="304">IF(K829&lt;&gt;"",L829*N829,"")</f>
        <v/>
      </c>
      <c r="Q829" s="71" t="s">
        <v>76</v>
      </c>
      <c r="R829" s="103" t="s">
        <v>44</v>
      </c>
      <c r="S829" s="103">
        <v>2</v>
      </c>
      <c r="T829" s="554">
        <f>IF(Q829&lt;&gt;"",VLOOKUP(Q829,'DON GIA'!$H$1:$K$103,4,0),"")</f>
        <v>494000</v>
      </c>
      <c r="U829" s="554">
        <f t="shared" ref="U829:U840" si="305">IF(Q829&lt;&gt;"",IF(ISNUMBER(T829),S829*T829,""),"")</f>
        <v>988000</v>
      </c>
      <c r="V829" s="554" t="s">
        <v>2163</v>
      </c>
      <c r="W829" s="107" t="s">
        <v>1063</v>
      </c>
      <c r="X829" s="103" t="s">
        <v>27</v>
      </c>
      <c r="Y829" s="108">
        <v>42.35</v>
      </c>
      <c r="Z829" s="109"/>
      <c r="AA829" s="554">
        <f>IF(W829&lt;&gt;"",VLOOKUP(W829,'DON GIA'!$A$1:$D$346,4,0),"")</f>
        <v>3941166</v>
      </c>
      <c r="AB829" s="554">
        <f t="shared" ref="AB829:AB840" si="306">IF(W829&lt;&gt;"",IF(ISNUMBER(AA829),Y829*AA829,""),"")</f>
        <v>166908380.09999999</v>
      </c>
      <c r="AC829" s="71"/>
      <c r="AD829" s="71" t="s">
        <v>29</v>
      </c>
      <c r="AE829" s="71" t="s">
        <v>30</v>
      </c>
      <c r="AF829" s="71" t="s">
        <v>31</v>
      </c>
      <c r="AG829" s="71" t="s">
        <v>32</v>
      </c>
      <c r="AH829" s="103"/>
      <c r="AI829" s="71"/>
      <c r="AJ829" s="103"/>
      <c r="AK829" s="103"/>
      <c r="AL829" s="554" t="str">
        <f>IF(AI829&lt;&gt;"",VLOOKUP(AI829,'DON GIA'!$M$1:$P$9,4,0),"")</f>
        <v/>
      </c>
      <c r="AM829" s="554" t="str">
        <f t="shared" ref="AM829:AM840" si="307">IF(AI829&lt;&gt;"",AK829*AL829,"")</f>
        <v/>
      </c>
      <c r="AN829" s="71"/>
      <c r="AO829" s="103"/>
      <c r="AP829" s="602" t="str">
        <f t="shared" si="284"/>
        <v/>
      </c>
      <c r="AQ829" s="107" t="s">
        <v>432</v>
      </c>
      <c r="AR829" s="107" t="s">
        <v>1912</v>
      </c>
      <c r="AS829" s="593"/>
    </row>
    <row r="830" spans="1:45" s="77" customFormat="1" ht="75" outlineLevel="2">
      <c r="A830" s="72">
        <f t="shared" ref="A830:A840" si="308">IF(B830&lt;&gt;"",B830,A829)</f>
        <v>52</v>
      </c>
      <c r="B830" s="552" t="str">
        <f>IF(C830&lt;&gt;"",COUNTA($C$9:C830),"")</f>
        <v/>
      </c>
      <c r="C830" s="552"/>
      <c r="D830" s="71" t="s">
        <v>335</v>
      </c>
      <c r="E830" s="103"/>
      <c r="F830" s="103"/>
      <c r="G830" s="103"/>
      <c r="H830" s="103"/>
      <c r="I830" s="103"/>
      <c r="J830" s="103"/>
      <c r="K830" s="107"/>
      <c r="L830" s="105" t="s">
        <v>35</v>
      </c>
      <c r="M830" s="554" t="str">
        <f>IF(K830&lt;&gt;"",VLOOKUP(K830,'DON GIA'!$S$1:$U$19,3,0),"")</f>
        <v/>
      </c>
      <c r="N830" s="554" t="str">
        <f>IF(K830&lt;&gt;"",VLOOKUP(K830,'DON GIA'!$S$1:$V$19,4,0),"")</f>
        <v/>
      </c>
      <c r="O830" s="554" t="str">
        <f t="shared" si="303"/>
        <v/>
      </c>
      <c r="P830" s="554" t="str">
        <f t="shared" si="304"/>
        <v/>
      </c>
      <c r="Q830" s="71" t="s">
        <v>315</v>
      </c>
      <c r="R830" s="103" t="s">
        <v>44</v>
      </c>
      <c r="S830" s="103">
        <v>1</v>
      </c>
      <c r="T830" s="554">
        <f>IF(Q830&lt;&gt;"",VLOOKUP(Q830,'DON GIA'!$H$1:$K$103,4,0),"")</f>
        <v>291000</v>
      </c>
      <c r="U830" s="554">
        <f t="shared" si="305"/>
        <v>291000</v>
      </c>
      <c r="V830" s="554"/>
      <c r="W830" s="107" t="s">
        <v>1080</v>
      </c>
      <c r="X830" s="103" t="s">
        <v>27</v>
      </c>
      <c r="Y830" s="108">
        <v>3.04</v>
      </c>
      <c r="Z830" s="109"/>
      <c r="AA830" s="554">
        <f>IF(W830&lt;&gt;"",VLOOKUP(W830,'DON GIA'!$A$1:$D$346,4,0),"")</f>
        <v>10375629</v>
      </c>
      <c r="AB830" s="554">
        <f t="shared" si="306"/>
        <v>31541912.16</v>
      </c>
      <c r="AC830" s="71"/>
      <c r="AD830" s="71" t="s">
        <v>34</v>
      </c>
      <c r="AE830" s="71" t="s">
        <v>30</v>
      </c>
      <c r="AF830" s="71" t="s">
        <v>31</v>
      </c>
      <c r="AG830" s="71" t="s">
        <v>32</v>
      </c>
      <c r="AH830" s="103"/>
      <c r="AI830" s="71"/>
      <c r="AJ830" s="103"/>
      <c r="AK830" s="103"/>
      <c r="AL830" s="554" t="str">
        <f>IF(AI830&lt;&gt;"",VLOOKUP(AI830,'DON GIA'!$M$1:$P$9,4,0),"")</f>
        <v/>
      </c>
      <c r="AM830" s="554" t="str">
        <f t="shared" si="307"/>
        <v/>
      </c>
      <c r="AN830" s="71"/>
      <c r="AO830" s="103"/>
      <c r="AP830" s="602" t="str">
        <f t="shared" si="284"/>
        <v/>
      </c>
      <c r="AQ830" s="107" t="s">
        <v>1990</v>
      </c>
      <c r="AR830" s="107" t="s">
        <v>1958</v>
      </c>
      <c r="AS830" s="593"/>
    </row>
    <row r="831" spans="1:45" s="77" customFormat="1" ht="93.75" outlineLevel="2">
      <c r="A831" s="72">
        <f t="shared" si="308"/>
        <v>52</v>
      </c>
      <c r="B831" s="552" t="str">
        <f>IF(C831&lt;&gt;"",COUNTA($C$9:C831),"")</f>
        <v/>
      </c>
      <c r="C831" s="552"/>
      <c r="D831" s="71" t="s">
        <v>71</v>
      </c>
      <c r="E831" s="103"/>
      <c r="F831" s="103"/>
      <c r="G831" s="103"/>
      <c r="H831" s="103"/>
      <c r="I831" s="103"/>
      <c r="J831" s="103"/>
      <c r="K831" s="107"/>
      <c r="L831" s="105" t="s">
        <v>35</v>
      </c>
      <c r="M831" s="554" t="str">
        <f>IF(K831&lt;&gt;"",VLOOKUP(K831,'DON GIA'!$S$1:$U$19,3,0),"")</f>
        <v/>
      </c>
      <c r="N831" s="554" t="str">
        <f>IF(K831&lt;&gt;"",VLOOKUP(K831,'DON GIA'!$S$1:$V$19,4,0),"")</f>
        <v/>
      </c>
      <c r="O831" s="554" t="str">
        <f t="shared" si="303"/>
        <v/>
      </c>
      <c r="P831" s="554" t="str">
        <f t="shared" si="304"/>
        <v/>
      </c>
      <c r="Q831" s="71" t="s">
        <v>35</v>
      </c>
      <c r="R831" s="103"/>
      <c r="S831" s="103"/>
      <c r="T831" s="554" t="str">
        <f>IF(Q831&lt;&gt;"",VLOOKUP(Q831,'DON GIA'!$H$1:$K$103,4,0),"")</f>
        <v/>
      </c>
      <c r="U831" s="554" t="str">
        <f t="shared" si="305"/>
        <v/>
      </c>
      <c r="V831" s="554"/>
      <c r="W831" s="107" t="s">
        <v>1023</v>
      </c>
      <c r="X831" s="103" t="s">
        <v>38</v>
      </c>
      <c r="Y831" s="108">
        <v>0.24</v>
      </c>
      <c r="Z831" s="109"/>
      <c r="AA831" s="554">
        <f>IF(W831&lt;&gt;"",VLOOKUP(W831,'DON GIA'!$A$1:$D$346,4,0),"")</f>
        <v>2523428</v>
      </c>
      <c r="AB831" s="554">
        <f t="shared" si="306"/>
        <v>605622.72</v>
      </c>
      <c r="AC831" s="71"/>
      <c r="AD831" s="71"/>
      <c r="AE831" s="71"/>
      <c r="AF831" s="71"/>
      <c r="AG831" s="71"/>
      <c r="AH831" s="103"/>
      <c r="AI831" s="71"/>
      <c r="AJ831" s="103"/>
      <c r="AK831" s="103"/>
      <c r="AL831" s="554" t="str">
        <f>IF(AI831&lt;&gt;"",VLOOKUP(AI831,'DON GIA'!$M$1:$P$9,4,0),"")</f>
        <v/>
      </c>
      <c r="AM831" s="554" t="str">
        <f t="shared" si="307"/>
        <v/>
      </c>
      <c r="AN831" s="71"/>
      <c r="AO831" s="103"/>
      <c r="AP831" s="602" t="str">
        <f t="shared" si="284"/>
        <v/>
      </c>
      <c r="AQ831" s="107"/>
      <c r="AR831" s="107" t="s">
        <v>1959</v>
      </c>
      <c r="AS831" s="593"/>
    </row>
    <row r="832" spans="1:45" s="77" customFormat="1" ht="75" outlineLevel="2">
      <c r="A832" s="72">
        <f t="shared" si="308"/>
        <v>52</v>
      </c>
      <c r="B832" s="552" t="str">
        <f>IF(C832&lt;&gt;"",COUNTA($C$9:C832),"")</f>
        <v/>
      </c>
      <c r="C832" s="552"/>
      <c r="D832" s="71"/>
      <c r="E832" s="103"/>
      <c r="F832" s="103"/>
      <c r="G832" s="103"/>
      <c r="H832" s="103"/>
      <c r="I832" s="103"/>
      <c r="J832" s="103"/>
      <c r="K832" s="107"/>
      <c r="L832" s="105" t="s">
        <v>35</v>
      </c>
      <c r="M832" s="554" t="str">
        <f>IF(K832&lt;&gt;"",VLOOKUP(K832,'DON GIA'!$S$1:$U$19,3,0),"")</f>
        <v/>
      </c>
      <c r="N832" s="554" t="str">
        <f>IF(K832&lt;&gt;"",VLOOKUP(K832,'DON GIA'!$S$1:$V$19,4,0),"")</f>
        <v/>
      </c>
      <c r="O832" s="554" t="str">
        <f t="shared" si="303"/>
        <v/>
      </c>
      <c r="P832" s="554" t="str">
        <f t="shared" si="304"/>
        <v/>
      </c>
      <c r="Q832" s="71" t="s">
        <v>35</v>
      </c>
      <c r="R832" s="103"/>
      <c r="S832" s="103"/>
      <c r="T832" s="554" t="str">
        <f>IF(Q832&lt;&gt;"",VLOOKUP(Q832,'DON GIA'!$H$1:$K$103,4,0),"")</f>
        <v/>
      </c>
      <c r="U832" s="554" t="str">
        <f t="shared" si="305"/>
        <v/>
      </c>
      <c r="V832" s="554"/>
      <c r="W832" s="107" t="s">
        <v>1212</v>
      </c>
      <c r="X832" s="103" t="s">
        <v>27</v>
      </c>
      <c r="Y832" s="108">
        <v>0.84</v>
      </c>
      <c r="Z832" s="109"/>
      <c r="AA832" s="554">
        <f>IF(W832&lt;&gt;"",VLOOKUP(W832,'DON GIA'!$A$1:$D$346,4,0),"")</f>
        <v>292949</v>
      </c>
      <c r="AB832" s="554">
        <f t="shared" si="306"/>
        <v>246077.16</v>
      </c>
      <c r="AC832" s="71"/>
      <c r="AD832" s="71"/>
      <c r="AE832" s="71"/>
      <c r="AF832" s="71"/>
      <c r="AG832" s="71"/>
      <c r="AH832" s="103"/>
      <c r="AI832" s="71"/>
      <c r="AJ832" s="103"/>
      <c r="AK832" s="103"/>
      <c r="AL832" s="554" t="str">
        <f>IF(AI832&lt;&gt;"",VLOOKUP(AI832,'DON GIA'!$M$1:$P$9,4,0),"")</f>
        <v/>
      </c>
      <c r="AM832" s="554" t="str">
        <f t="shared" si="307"/>
        <v/>
      </c>
      <c r="AN832" s="71"/>
      <c r="AO832" s="103"/>
      <c r="AP832" s="602" t="str">
        <f t="shared" si="284"/>
        <v/>
      </c>
      <c r="AQ832" s="107"/>
      <c r="AR832" s="107" t="s">
        <v>1960</v>
      </c>
      <c r="AS832" s="593"/>
    </row>
    <row r="833" spans="1:45" s="77" customFormat="1" outlineLevel="2">
      <c r="A833" s="72">
        <f t="shared" si="308"/>
        <v>52</v>
      </c>
      <c r="B833" s="552" t="str">
        <f>IF(C833&lt;&gt;"",COUNTA($C$9:C833),"")</f>
        <v/>
      </c>
      <c r="C833" s="552"/>
      <c r="D833" s="71"/>
      <c r="E833" s="103"/>
      <c r="F833" s="103"/>
      <c r="G833" s="103"/>
      <c r="H833" s="103"/>
      <c r="I833" s="103"/>
      <c r="J833" s="103"/>
      <c r="K833" s="107"/>
      <c r="L833" s="105" t="s">
        <v>35</v>
      </c>
      <c r="M833" s="554" t="str">
        <f>IF(K833&lt;&gt;"",VLOOKUP(K833,'DON GIA'!$S$1:$U$19,3,0),"")</f>
        <v/>
      </c>
      <c r="N833" s="554" t="str">
        <f>IF(K833&lt;&gt;"",VLOOKUP(K833,'DON GIA'!$S$1:$V$19,4,0),"")</f>
        <v/>
      </c>
      <c r="O833" s="554" t="str">
        <f t="shared" si="303"/>
        <v/>
      </c>
      <c r="P833" s="554" t="str">
        <f t="shared" si="304"/>
        <v/>
      </c>
      <c r="Q833" s="71" t="s">
        <v>35</v>
      </c>
      <c r="R833" s="103"/>
      <c r="S833" s="103"/>
      <c r="T833" s="554" t="str">
        <f>IF(Q833&lt;&gt;"",VLOOKUP(Q833,'DON GIA'!$H$1:$K$103,4,0),"")</f>
        <v/>
      </c>
      <c r="U833" s="554" t="str">
        <f t="shared" si="305"/>
        <v/>
      </c>
      <c r="V833" s="554"/>
      <c r="W833" s="107" t="s">
        <v>1083</v>
      </c>
      <c r="X833" s="103" t="s">
        <v>27</v>
      </c>
      <c r="Y833" s="108">
        <v>2.4</v>
      </c>
      <c r="Z833" s="109"/>
      <c r="AA833" s="554">
        <f>IF(W833&lt;&gt;"",VLOOKUP(W833,'DON GIA'!$A$1:$D$346,4,0),"")</f>
        <v>282038</v>
      </c>
      <c r="AB833" s="554">
        <f t="shared" si="306"/>
        <v>676891.2</v>
      </c>
      <c r="AC833" s="71"/>
      <c r="AD833" s="71"/>
      <c r="AE833" s="71"/>
      <c r="AF833" s="71"/>
      <c r="AG833" s="71"/>
      <c r="AH833" s="103"/>
      <c r="AI833" s="71"/>
      <c r="AJ833" s="103"/>
      <c r="AK833" s="103"/>
      <c r="AL833" s="554" t="str">
        <f>IF(AI833&lt;&gt;"",VLOOKUP(AI833,'DON GIA'!$M$1:$P$9,4,0),"")</f>
        <v/>
      </c>
      <c r="AM833" s="554" t="str">
        <f t="shared" si="307"/>
        <v/>
      </c>
      <c r="AN833" s="71"/>
      <c r="AO833" s="103"/>
      <c r="AP833" s="602" t="str">
        <f t="shared" si="284"/>
        <v/>
      </c>
      <c r="AQ833" s="107"/>
      <c r="AR833" s="107"/>
      <c r="AS833" s="593"/>
    </row>
    <row r="834" spans="1:45" s="77" customFormat="1" outlineLevel="2">
      <c r="A834" s="72">
        <f t="shared" si="308"/>
        <v>52</v>
      </c>
      <c r="B834" s="552" t="str">
        <f>IF(C834&lt;&gt;"",COUNTA($C$9:C834),"")</f>
        <v/>
      </c>
      <c r="C834" s="552"/>
      <c r="D834" s="71"/>
      <c r="E834" s="103"/>
      <c r="F834" s="103"/>
      <c r="G834" s="103"/>
      <c r="H834" s="103"/>
      <c r="I834" s="103"/>
      <c r="J834" s="103"/>
      <c r="K834" s="107"/>
      <c r="L834" s="105" t="s">
        <v>35</v>
      </c>
      <c r="M834" s="554" t="str">
        <f>IF(K834&lt;&gt;"",VLOOKUP(K834,'DON GIA'!$S$1:$U$19,3,0),"")</f>
        <v/>
      </c>
      <c r="N834" s="554" t="str">
        <f>IF(K834&lt;&gt;"",VLOOKUP(K834,'DON GIA'!$S$1:$V$19,4,0),"")</f>
        <v/>
      </c>
      <c r="O834" s="554" t="str">
        <f t="shared" si="303"/>
        <v/>
      </c>
      <c r="P834" s="554" t="str">
        <f t="shared" si="304"/>
        <v/>
      </c>
      <c r="Q834" s="71" t="s">
        <v>35</v>
      </c>
      <c r="R834" s="103"/>
      <c r="S834" s="103"/>
      <c r="T834" s="554" t="str">
        <f>IF(Q834&lt;&gt;"",VLOOKUP(Q834,'DON GIA'!$H$1:$K$103,4,0),"")</f>
        <v/>
      </c>
      <c r="U834" s="554" t="str">
        <f t="shared" si="305"/>
        <v/>
      </c>
      <c r="V834" s="554"/>
      <c r="W834" s="107" t="s">
        <v>1210</v>
      </c>
      <c r="X834" s="103" t="s">
        <v>27</v>
      </c>
      <c r="Y834" s="108">
        <v>42.35</v>
      </c>
      <c r="Z834" s="109"/>
      <c r="AA834" s="554">
        <f>IF(W834&lt;&gt;"",VLOOKUP(W834,'DON GIA'!$A$1:$D$346,4,0),"")</f>
        <v>161275</v>
      </c>
      <c r="AB834" s="554">
        <f t="shared" si="306"/>
        <v>6829996.25</v>
      </c>
      <c r="AC834" s="71"/>
      <c r="AD834" s="71"/>
      <c r="AE834" s="71"/>
      <c r="AF834" s="71"/>
      <c r="AG834" s="71"/>
      <c r="AH834" s="103"/>
      <c r="AI834" s="71"/>
      <c r="AJ834" s="103"/>
      <c r="AK834" s="103"/>
      <c r="AL834" s="554" t="str">
        <f>IF(AI834&lt;&gt;"",VLOOKUP(AI834,'DON GIA'!$M$1:$P$9,4,0),"")</f>
        <v/>
      </c>
      <c r="AM834" s="554" t="str">
        <f t="shared" si="307"/>
        <v/>
      </c>
      <c r="AN834" s="71"/>
      <c r="AO834" s="103"/>
      <c r="AP834" s="602" t="str">
        <f t="shared" si="284"/>
        <v/>
      </c>
      <c r="AQ834" s="107"/>
      <c r="AR834" s="107"/>
      <c r="AS834" s="593"/>
    </row>
    <row r="835" spans="1:45" s="77" customFormat="1" outlineLevel="2">
      <c r="A835" s="72">
        <f t="shared" si="308"/>
        <v>52</v>
      </c>
      <c r="B835" s="552" t="str">
        <f>IF(C835&lt;&gt;"",COUNTA($C$9:C835),"")</f>
        <v/>
      </c>
      <c r="C835" s="552"/>
      <c r="D835" s="71"/>
      <c r="E835" s="103"/>
      <c r="F835" s="103"/>
      <c r="G835" s="103"/>
      <c r="H835" s="103"/>
      <c r="I835" s="103"/>
      <c r="J835" s="103"/>
      <c r="K835" s="107"/>
      <c r="L835" s="105" t="s">
        <v>35</v>
      </c>
      <c r="M835" s="554" t="str">
        <f>IF(K835&lt;&gt;"",VLOOKUP(K835,'DON GIA'!$S$1:$U$19,3,0),"")</f>
        <v/>
      </c>
      <c r="N835" s="554" t="str">
        <f>IF(K835&lt;&gt;"",VLOOKUP(K835,'DON GIA'!$S$1:$V$19,4,0),"")</f>
        <v/>
      </c>
      <c r="O835" s="554" t="str">
        <f t="shared" si="303"/>
        <v/>
      </c>
      <c r="P835" s="554" t="str">
        <f t="shared" si="304"/>
        <v/>
      </c>
      <c r="Q835" s="71" t="s">
        <v>35</v>
      </c>
      <c r="R835" s="103"/>
      <c r="S835" s="103"/>
      <c r="T835" s="554" t="str">
        <f>IF(Q835&lt;&gt;"",VLOOKUP(Q835,'DON GIA'!$H$1:$K$103,4,0),"")</f>
        <v/>
      </c>
      <c r="U835" s="554" t="str">
        <f t="shared" si="305"/>
        <v/>
      </c>
      <c r="V835" s="554"/>
      <c r="W835" s="107" t="s">
        <v>1009</v>
      </c>
      <c r="X835" s="103" t="s">
        <v>27</v>
      </c>
      <c r="Y835" s="108">
        <v>82.49</v>
      </c>
      <c r="Z835" s="109"/>
      <c r="AA835" s="554">
        <f>IF(W835&lt;&gt;"",VLOOKUP(W835,'DON GIA'!$A$1:$D$346,4,0),"")</f>
        <v>282038</v>
      </c>
      <c r="AB835" s="554">
        <f t="shared" si="306"/>
        <v>23265314.619999997</v>
      </c>
      <c r="AC835" s="71"/>
      <c r="AD835" s="71"/>
      <c r="AE835" s="71"/>
      <c r="AF835" s="71"/>
      <c r="AG835" s="71"/>
      <c r="AH835" s="103"/>
      <c r="AI835" s="71"/>
      <c r="AJ835" s="103"/>
      <c r="AK835" s="103"/>
      <c r="AL835" s="554" t="str">
        <f>IF(AI835&lt;&gt;"",VLOOKUP(AI835,'DON GIA'!$M$1:$P$9,4,0),"")</f>
        <v/>
      </c>
      <c r="AM835" s="554" t="str">
        <f t="shared" si="307"/>
        <v/>
      </c>
      <c r="AN835" s="71"/>
      <c r="AO835" s="103"/>
      <c r="AP835" s="602" t="str">
        <f t="shared" si="284"/>
        <v/>
      </c>
      <c r="AQ835" s="107"/>
      <c r="AR835" s="107"/>
      <c r="AS835" s="593"/>
    </row>
    <row r="836" spans="1:45" s="77" customFormat="1" outlineLevel="2">
      <c r="A836" s="72">
        <f t="shared" si="308"/>
        <v>52</v>
      </c>
      <c r="B836" s="552" t="str">
        <f>IF(C836&lt;&gt;"",COUNTA($C$9:C836),"")</f>
        <v/>
      </c>
      <c r="C836" s="552"/>
      <c r="D836" s="71"/>
      <c r="E836" s="103"/>
      <c r="F836" s="103"/>
      <c r="G836" s="103"/>
      <c r="H836" s="103"/>
      <c r="I836" s="103"/>
      <c r="J836" s="103"/>
      <c r="K836" s="107"/>
      <c r="L836" s="105" t="s">
        <v>35</v>
      </c>
      <c r="M836" s="554" t="str">
        <f>IF(K836&lt;&gt;"",VLOOKUP(K836,'DON GIA'!$S$1:$U$19,3,0),"")</f>
        <v/>
      </c>
      <c r="N836" s="554" t="str">
        <f>IF(K836&lt;&gt;"",VLOOKUP(K836,'DON GIA'!$S$1:$V$19,4,0),"")</f>
        <v/>
      </c>
      <c r="O836" s="554" t="str">
        <f t="shared" si="303"/>
        <v/>
      </c>
      <c r="P836" s="554" t="str">
        <f t="shared" si="304"/>
        <v/>
      </c>
      <c r="Q836" s="71" t="s">
        <v>35</v>
      </c>
      <c r="R836" s="103"/>
      <c r="S836" s="103"/>
      <c r="T836" s="554" t="str">
        <f>IF(Q836&lt;&gt;"",VLOOKUP(Q836,'DON GIA'!$H$1:$K$103,4,0),"")</f>
        <v/>
      </c>
      <c r="U836" s="554" t="str">
        <f t="shared" si="305"/>
        <v/>
      </c>
      <c r="V836" s="554"/>
      <c r="W836" s="107" t="s">
        <v>1244</v>
      </c>
      <c r="X836" s="103" t="s">
        <v>27</v>
      </c>
      <c r="Y836" s="108">
        <v>6.9</v>
      </c>
      <c r="Z836" s="109"/>
      <c r="AA836" s="554">
        <f>IF(W836&lt;&gt;"",VLOOKUP(W836,'DON GIA'!$A$1:$D$346,4,0),"")</f>
        <v>269273</v>
      </c>
      <c r="AB836" s="554">
        <f t="shared" si="306"/>
        <v>1857983.7000000002</v>
      </c>
      <c r="AC836" s="71"/>
      <c r="AD836" s="71"/>
      <c r="AE836" s="71"/>
      <c r="AF836" s="71"/>
      <c r="AG836" s="71"/>
      <c r="AH836" s="103"/>
      <c r="AI836" s="71"/>
      <c r="AJ836" s="103"/>
      <c r="AK836" s="103"/>
      <c r="AL836" s="554" t="str">
        <f>IF(AI836&lt;&gt;"",VLOOKUP(AI836,'DON GIA'!$M$1:$P$9,4,0),"")</f>
        <v/>
      </c>
      <c r="AM836" s="554" t="str">
        <f t="shared" si="307"/>
        <v/>
      </c>
      <c r="AN836" s="71"/>
      <c r="AO836" s="103"/>
      <c r="AP836" s="602" t="str">
        <f t="shared" si="284"/>
        <v/>
      </c>
      <c r="AQ836" s="107"/>
      <c r="AR836" s="107"/>
      <c r="AS836" s="593"/>
    </row>
    <row r="837" spans="1:45" s="77" customFormat="1" outlineLevel="2">
      <c r="A837" s="72">
        <f t="shared" si="308"/>
        <v>52</v>
      </c>
      <c r="B837" s="552" t="str">
        <f>IF(C837&lt;&gt;"",COUNTA($C$9:C837),"")</f>
        <v/>
      </c>
      <c r="C837" s="552"/>
      <c r="D837" s="71"/>
      <c r="E837" s="103"/>
      <c r="F837" s="103"/>
      <c r="G837" s="103"/>
      <c r="H837" s="103"/>
      <c r="I837" s="103"/>
      <c r="J837" s="103"/>
      <c r="K837" s="107"/>
      <c r="L837" s="105" t="s">
        <v>35</v>
      </c>
      <c r="M837" s="554" t="str">
        <f>IF(K837&lt;&gt;"",VLOOKUP(K837,'DON GIA'!$S$1:$U$19,3,0),"")</f>
        <v/>
      </c>
      <c r="N837" s="554" t="str">
        <f>IF(K837&lt;&gt;"",VLOOKUP(K837,'DON GIA'!$S$1:$V$19,4,0),"")</f>
        <v/>
      </c>
      <c r="O837" s="554" t="str">
        <f t="shared" si="303"/>
        <v/>
      </c>
      <c r="P837" s="554" t="str">
        <f t="shared" si="304"/>
        <v/>
      </c>
      <c r="Q837" s="71" t="s">
        <v>35</v>
      </c>
      <c r="R837" s="103"/>
      <c r="S837" s="103"/>
      <c r="T837" s="554" t="str">
        <f>IF(Q837&lt;&gt;"",VLOOKUP(Q837,'DON GIA'!$H$1:$K$103,4,0),"")</f>
        <v/>
      </c>
      <c r="U837" s="554" t="str">
        <f t="shared" si="305"/>
        <v/>
      </c>
      <c r="V837" s="554"/>
      <c r="W837" s="107" t="s">
        <v>1245</v>
      </c>
      <c r="X837" s="103" t="s">
        <v>27</v>
      </c>
      <c r="Y837" s="108">
        <v>1.38</v>
      </c>
      <c r="Z837" s="109"/>
      <c r="AA837" s="554">
        <f>IF(W837&lt;&gt;"",VLOOKUP(W837,'DON GIA'!$A$1:$D$346,4,0),"")</f>
        <v>138443</v>
      </c>
      <c r="AB837" s="554">
        <f t="shared" si="306"/>
        <v>191051.34</v>
      </c>
      <c r="AC837" s="71"/>
      <c r="AD837" s="71"/>
      <c r="AE837" s="71"/>
      <c r="AF837" s="71"/>
      <c r="AG837" s="71"/>
      <c r="AH837" s="103"/>
      <c r="AI837" s="71"/>
      <c r="AJ837" s="103"/>
      <c r="AK837" s="103"/>
      <c r="AL837" s="554" t="str">
        <f>IF(AI837&lt;&gt;"",VLOOKUP(AI837,'DON GIA'!$M$1:$P$9,4,0),"")</f>
        <v/>
      </c>
      <c r="AM837" s="554" t="str">
        <f t="shared" si="307"/>
        <v/>
      </c>
      <c r="AN837" s="71"/>
      <c r="AO837" s="103"/>
      <c r="AP837" s="602" t="str">
        <f t="shared" si="284"/>
        <v/>
      </c>
      <c r="AQ837" s="107"/>
      <c r="AR837" s="107"/>
      <c r="AS837" s="593"/>
    </row>
    <row r="838" spans="1:45" s="77" customFormat="1" outlineLevel="2">
      <c r="A838" s="72">
        <f t="shared" si="308"/>
        <v>52</v>
      </c>
      <c r="B838" s="552" t="str">
        <f>IF(C838&lt;&gt;"",COUNTA($C$9:C838),"")</f>
        <v/>
      </c>
      <c r="C838" s="552"/>
      <c r="D838" s="71"/>
      <c r="E838" s="103"/>
      <c r="F838" s="103"/>
      <c r="G838" s="103"/>
      <c r="H838" s="103"/>
      <c r="I838" s="103"/>
      <c r="J838" s="103"/>
      <c r="K838" s="107"/>
      <c r="L838" s="105" t="s">
        <v>35</v>
      </c>
      <c r="M838" s="554" t="str">
        <f>IF(K838&lt;&gt;"",VLOOKUP(K838,'DON GIA'!$S$1:$U$19,3,0),"")</f>
        <v/>
      </c>
      <c r="N838" s="554" t="str">
        <f>IF(K838&lt;&gt;"",VLOOKUP(K838,'DON GIA'!$S$1:$V$19,4,0),"")</f>
        <v/>
      </c>
      <c r="O838" s="554" t="str">
        <f t="shared" si="303"/>
        <v/>
      </c>
      <c r="P838" s="554" t="str">
        <f t="shared" si="304"/>
        <v/>
      </c>
      <c r="Q838" s="71" t="s">
        <v>35</v>
      </c>
      <c r="R838" s="103"/>
      <c r="S838" s="103"/>
      <c r="T838" s="554" t="str">
        <f>IF(Q838&lt;&gt;"",VLOOKUP(Q838,'DON GIA'!$H$1:$K$103,4,0),"")</f>
        <v/>
      </c>
      <c r="U838" s="554" t="str">
        <f t="shared" si="305"/>
        <v/>
      </c>
      <c r="V838" s="554"/>
      <c r="W838" s="107" t="s">
        <v>1209</v>
      </c>
      <c r="X838" s="103" t="s">
        <v>27</v>
      </c>
      <c r="Y838" s="108">
        <v>47.03</v>
      </c>
      <c r="Z838" s="109"/>
      <c r="AA838" s="554">
        <f>IF(W838&lt;&gt;"",VLOOKUP(W838,'DON GIA'!$A$1:$D$346,4,0),"")</f>
        <v>264499</v>
      </c>
      <c r="AB838" s="554">
        <f t="shared" si="306"/>
        <v>12439387.970000001</v>
      </c>
      <c r="AC838" s="71"/>
      <c r="AD838" s="71"/>
      <c r="AE838" s="71"/>
      <c r="AF838" s="71"/>
      <c r="AG838" s="71"/>
      <c r="AH838" s="103"/>
      <c r="AI838" s="71"/>
      <c r="AJ838" s="103"/>
      <c r="AK838" s="103"/>
      <c r="AL838" s="554" t="str">
        <f>IF(AI838&lt;&gt;"",VLOOKUP(AI838,'DON GIA'!$M$1:$P$9,4,0),"")</f>
        <v/>
      </c>
      <c r="AM838" s="554" t="str">
        <f t="shared" si="307"/>
        <v/>
      </c>
      <c r="AN838" s="71"/>
      <c r="AO838" s="103"/>
      <c r="AP838" s="602" t="str">
        <f t="shared" si="284"/>
        <v/>
      </c>
      <c r="AQ838" s="107"/>
      <c r="AR838" s="107"/>
      <c r="AS838" s="593"/>
    </row>
    <row r="839" spans="1:45" s="77" customFormat="1" outlineLevel="2">
      <c r="A839" s="72">
        <f t="shared" si="308"/>
        <v>52</v>
      </c>
      <c r="B839" s="552" t="str">
        <f>IF(C839&lt;&gt;"",COUNTA($C$9:C839),"")</f>
        <v/>
      </c>
      <c r="C839" s="552"/>
      <c r="D839" s="71"/>
      <c r="E839" s="103"/>
      <c r="F839" s="103"/>
      <c r="G839" s="103"/>
      <c r="H839" s="103"/>
      <c r="I839" s="103"/>
      <c r="J839" s="103"/>
      <c r="K839" s="107"/>
      <c r="L839" s="105" t="s">
        <v>35</v>
      </c>
      <c r="M839" s="554" t="str">
        <f>IF(K839&lt;&gt;"",VLOOKUP(K839,'DON GIA'!$S$1:$U$19,3,0),"")</f>
        <v/>
      </c>
      <c r="N839" s="554" t="str">
        <f>IF(K839&lt;&gt;"",VLOOKUP(K839,'DON GIA'!$S$1:$V$19,4,0),"")</f>
        <v/>
      </c>
      <c r="O839" s="554" t="str">
        <f t="shared" si="303"/>
        <v/>
      </c>
      <c r="P839" s="554" t="str">
        <f t="shared" si="304"/>
        <v/>
      </c>
      <c r="Q839" s="71" t="s">
        <v>35</v>
      </c>
      <c r="R839" s="103"/>
      <c r="S839" s="103"/>
      <c r="T839" s="554" t="str">
        <f>IF(Q839&lt;&gt;"",VLOOKUP(Q839,'DON GIA'!$H$1:$K$103,4,0),"")</f>
        <v/>
      </c>
      <c r="U839" s="554" t="str">
        <f t="shared" si="305"/>
        <v/>
      </c>
      <c r="V839" s="554"/>
      <c r="W839" s="107" t="s">
        <v>1063</v>
      </c>
      <c r="X839" s="103" t="s">
        <v>27</v>
      </c>
      <c r="Y839" s="108">
        <v>6.63</v>
      </c>
      <c r="Z839" s="109"/>
      <c r="AA839" s="554">
        <f>IF(W839&lt;&gt;"",VLOOKUP(W839,'DON GIA'!$A$1:$D$346,4,0),"")</f>
        <v>3941166</v>
      </c>
      <c r="AB839" s="554">
        <f t="shared" si="306"/>
        <v>26129930.579999998</v>
      </c>
      <c r="AC839" s="71"/>
      <c r="AD839" s="71" t="s">
        <v>29</v>
      </c>
      <c r="AE839" s="71" t="s">
        <v>30</v>
      </c>
      <c r="AF839" s="71" t="s">
        <v>31</v>
      </c>
      <c r="AG839" s="71" t="s">
        <v>32</v>
      </c>
      <c r="AH839" s="103"/>
      <c r="AI839" s="71"/>
      <c r="AJ839" s="103"/>
      <c r="AK839" s="103"/>
      <c r="AL839" s="554" t="str">
        <f>IF(AI839&lt;&gt;"",VLOOKUP(AI839,'DON GIA'!$M$1:$P$9,4,0),"")</f>
        <v/>
      </c>
      <c r="AM839" s="554" t="str">
        <f t="shared" si="307"/>
        <v/>
      </c>
      <c r="AN839" s="71"/>
      <c r="AO839" s="103"/>
      <c r="AP839" s="602" t="str">
        <f t="shared" si="284"/>
        <v/>
      </c>
      <c r="AQ839" s="107"/>
      <c r="AR839" s="107"/>
      <c r="AS839" s="593"/>
    </row>
    <row r="840" spans="1:45" s="77" customFormat="1" outlineLevel="2">
      <c r="A840" s="72">
        <f t="shared" si="308"/>
        <v>52</v>
      </c>
      <c r="B840" s="552" t="str">
        <f>IF(C840&lt;&gt;"",COUNTA($C$9:C840),"")</f>
        <v/>
      </c>
      <c r="C840" s="552"/>
      <c r="D840" s="71"/>
      <c r="E840" s="103"/>
      <c r="F840" s="103"/>
      <c r="G840" s="103"/>
      <c r="H840" s="103"/>
      <c r="I840" s="103"/>
      <c r="J840" s="103"/>
      <c r="K840" s="107"/>
      <c r="L840" s="105" t="s">
        <v>35</v>
      </c>
      <c r="M840" s="554" t="str">
        <f>IF(K840&lt;&gt;"",VLOOKUP(K840,'DON GIA'!$S$1:$U$19,3,0),"")</f>
        <v/>
      </c>
      <c r="N840" s="554" t="str">
        <f>IF(K840&lt;&gt;"",VLOOKUP(K840,'DON GIA'!$S$1:$V$19,4,0),"")</f>
        <v/>
      </c>
      <c r="O840" s="554" t="str">
        <f t="shared" si="303"/>
        <v/>
      </c>
      <c r="P840" s="554" t="str">
        <f t="shared" si="304"/>
        <v/>
      </c>
      <c r="Q840" s="71" t="s">
        <v>35</v>
      </c>
      <c r="R840" s="103"/>
      <c r="S840" s="103"/>
      <c r="T840" s="554" t="str">
        <f>IF(Q840&lt;&gt;"",VLOOKUP(Q840,'DON GIA'!$H$1:$K$103,4,0),"")</f>
        <v/>
      </c>
      <c r="U840" s="554" t="str">
        <f t="shared" si="305"/>
        <v/>
      </c>
      <c r="V840" s="554"/>
      <c r="W840" s="107"/>
      <c r="X840" s="103"/>
      <c r="Y840" s="108"/>
      <c r="Z840" s="109"/>
      <c r="AA840" s="554" t="str">
        <f>IF(W840&lt;&gt;"",VLOOKUP(W840,'DON GIA'!$A$1:$D$346,4,0),"")</f>
        <v/>
      </c>
      <c r="AB840" s="554" t="str">
        <f t="shared" si="306"/>
        <v/>
      </c>
      <c r="AC840" s="71"/>
      <c r="AD840" s="71"/>
      <c r="AE840" s="71"/>
      <c r="AF840" s="71"/>
      <c r="AG840" s="71"/>
      <c r="AH840" s="103"/>
      <c r="AI840" s="71"/>
      <c r="AJ840" s="103"/>
      <c r="AK840" s="103"/>
      <c r="AL840" s="554" t="str">
        <f>IF(AI840&lt;&gt;"",VLOOKUP(AI840,'DON GIA'!$M$1:$P$9,4,0),"")</f>
        <v/>
      </c>
      <c r="AM840" s="554" t="str">
        <f t="shared" si="307"/>
        <v/>
      </c>
      <c r="AN840" s="71"/>
      <c r="AO840" s="103"/>
      <c r="AP840" s="602" t="str">
        <f t="shared" ref="AP840:AP903" si="309">IF(C841&lt;&gt;"",O840+P840+U840+AB840+AM840,"")</f>
        <v/>
      </c>
      <c r="AQ840" s="107"/>
      <c r="AR840" s="107"/>
      <c r="AS840" s="593"/>
    </row>
    <row r="841" spans="1:45" s="77" customFormat="1" outlineLevel="1">
      <c r="A841" s="84" t="s">
        <v>2107</v>
      </c>
      <c r="B841" s="552"/>
      <c r="C841" s="552"/>
      <c r="D841" s="61"/>
      <c r="E841" s="162"/>
      <c r="F841" s="103"/>
      <c r="G841" s="162"/>
      <c r="H841" s="162"/>
      <c r="I841" s="162"/>
      <c r="J841" s="162"/>
      <c r="K841" s="129"/>
      <c r="L841" s="167">
        <f>SUBTOTAL(9,L842:L852)</f>
        <v>384.8</v>
      </c>
      <c r="M841" s="553"/>
      <c r="N841" s="553"/>
      <c r="O841" s="553">
        <f>SUBTOTAL(9,O842:O852)</f>
        <v>646079200</v>
      </c>
      <c r="P841" s="553">
        <f>SUBTOTAL(9,P842:P852)</f>
        <v>519480000</v>
      </c>
      <c r="Q841" s="61"/>
      <c r="R841" s="162"/>
      <c r="S841" s="162">
        <f>SUBTOTAL(9,S842:S852)</f>
        <v>0</v>
      </c>
      <c r="T841" s="553"/>
      <c r="U841" s="553">
        <f>SUBTOTAL(9,U842:U852)</f>
        <v>0</v>
      </c>
      <c r="V841" s="553"/>
      <c r="W841" s="129"/>
      <c r="X841" s="162"/>
      <c r="Y841" s="169">
        <f>SUBTOTAL(9,Y842:Y852)</f>
        <v>0</v>
      </c>
      <c r="Z841" s="170">
        <f>SUBTOTAL(9,Z842:Z852)</f>
        <v>0</v>
      </c>
      <c r="AA841" s="553"/>
      <c r="AB841" s="553">
        <f>SUBTOTAL(9,AB842:AB852)</f>
        <v>0</v>
      </c>
      <c r="AC841" s="71"/>
      <c r="AD841" s="71"/>
      <c r="AE841" s="71"/>
      <c r="AF841" s="71"/>
      <c r="AG841" s="71"/>
      <c r="AH841" s="103"/>
      <c r="AI841" s="61"/>
      <c r="AJ841" s="162"/>
      <c r="AK841" s="162">
        <f>SUBTOTAL(9,AK842:AK852)</f>
        <v>0</v>
      </c>
      <c r="AL841" s="553"/>
      <c r="AM841" s="553">
        <f>SUBTOTAL(9,AM842:AM852)</f>
        <v>0</v>
      </c>
      <c r="AN841" s="61"/>
      <c r="AO841" s="162">
        <f>SUBTOTAL(9,AO842:AO852)</f>
        <v>0</v>
      </c>
      <c r="AP841" s="602">
        <f t="shared" si="309"/>
        <v>1165559200</v>
      </c>
      <c r="AQ841" s="111"/>
      <c r="AR841" s="111"/>
      <c r="AS841" s="628"/>
    </row>
    <row r="842" spans="1:45" s="77" customFormat="1" ht="56.25" outlineLevel="2">
      <c r="A842" s="72">
        <f>IF(B842&lt;&gt;"",B842,A840)</f>
        <v>53</v>
      </c>
      <c r="B842" s="552">
        <f>IF(C842&lt;&gt;"",COUNTA($C$9:C842),"")</f>
        <v>53</v>
      </c>
      <c r="C842" s="552">
        <v>462</v>
      </c>
      <c r="D842" s="61" t="s">
        <v>336</v>
      </c>
      <c r="E842" s="103">
        <v>1</v>
      </c>
      <c r="F842" s="103"/>
      <c r="G842" s="103">
        <v>520</v>
      </c>
      <c r="H842" s="103">
        <v>79</v>
      </c>
      <c r="I842" s="103">
        <v>250</v>
      </c>
      <c r="J842" s="103">
        <v>203</v>
      </c>
      <c r="K842" s="107" t="s">
        <v>974</v>
      </c>
      <c r="L842" s="105">
        <v>384.8</v>
      </c>
      <c r="M842" s="554">
        <f>IF(K842&lt;&gt;"",VLOOKUP(K842,'DON GIA'!$S$1:$U$19,3,0),"")</f>
        <v>1679000</v>
      </c>
      <c r="N842" s="554">
        <f>IF(K842&lt;&gt;"",VLOOKUP(K842,'DON GIA'!$S$1:$V$19,4,0),"")</f>
        <v>1350000</v>
      </c>
      <c r="O842" s="554">
        <f t="shared" ref="O842:O852" si="310">IF(K842&lt;&gt;"",L842*M842,"")</f>
        <v>646079200</v>
      </c>
      <c r="P842" s="554">
        <f t="shared" ref="P842:P852" si="311">IF(K842&lt;&gt;"",L842*N842,"")</f>
        <v>519480000</v>
      </c>
      <c r="Q842" s="71" t="s">
        <v>35</v>
      </c>
      <c r="R842" s="103"/>
      <c r="S842" s="103"/>
      <c r="T842" s="554" t="str">
        <f>IF(Q842&lt;&gt;"",VLOOKUP(Q842,'DON GIA'!$H$1:$K$103,4,0),"")</f>
        <v/>
      </c>
      <c r="U842" s="554" t="str">
        <f t="shared" ref="U842:U852" si="312">IF(Q842&lt;&gt;"",IF(ISNUMBER(T842),S842*T842,""),"")</f>
        <v/>
      </c>
      <c r="V842" s="554"/>
      <c r="W842" s="107"/>
      <c r="X842" s="103"/>
      <c r="Y842" s="108"/>
      <c r="Z842" s="109"/>
      <c r="AA842" s="554" t="str">
        <f>IF(W842&lt;&gt;"",VLOOKUP(W842,'DON GIA'!$A$1:$D$346,4,0),"")</f>
        <v/>
      </c>
      <c r="AB842" s="554" t="str">
        <f t="shared" ref="AB842:AB852" si="313">IF(W842&lt;&gt;"",IF(ISNUMBER(AA842),Y842*AA842,""),"")</f>
        <v/>
      </c>
      <c r="AC842" s="71"/>
      <c r="AD842" s="71"/>
      <c r="AE842" s="71"/>
      <c r="AF842" s="71"/>
      <c r="AG842" s="71"/>
      <c r="AH842" s="103"/>
      <c r="AI842" s="71"/>
      <c r="AJ842" s="103"/>
      <c r="AK842" s="103"/>
      <c r="AL842" s="554" t="str">
        <f>IF(AI842&lt;&gt;"",VLOOKUP(AI842,'DON GIA'!$M$1:$P$9,4,0),"")</f>
        <v/>
      </c>
      <c r="AM842" s="554" t="str">
        <f t="shared" ref="AM842:AM852" si="314">IF(AI842&lt;&gt;"",AK842*AL842,"")</f>
        <v/>
      </c>
      <c r="AN842" s="71"/>
      <c r="AO842" s="103"/>
      <c r="AP842" s="602" t="str">
        <f t="shared" si="309"/>
        <v/>
      </c>
      <c r="AQ842" s="111" t="s">
        <v>744</v>
      </c>
      <c r="AR842" s="111" t="s">
        <v>1912</v>
      </c>
      <c r="AS842" s="628"/>
    </row>
    <row r="843" spans="1:45" s="77" customFormat="1" ht="112.5" outlineLevel="2">
      <c r="A843" s="72">
        <f t="shared" ref="A843:A852" si="315">IF(B843&lt;&gt;"",B843,A842)</f>
        <v>53</v>
      </c>
      <c r="B843" s="552" t="str">
        <f>IF(C843&lt;&gt;"",COUNTA($C$9:C843),"")</f>
        <v/>
      </c>
      <c r="C843" s="552"/>
      <c r="D843" s="71" t="s">
        <v>337</v>
      </c>
      <c r="E843" s="103"/>
      <c r="F843" s="103"/>
      <c r="G843" s="103"/>
      <c r="H843" s="103"/>
      <c r="I843" s="103"/>
      <c r="J843" s="103"/>
      <c r="K843" s="107"/>
      <c r="L843" s="105" t="s">
        <v>35</v>
      </c>
      <c r="M843" s="554" t="str">
        <f>IF(K843&lt;&gt;"",VLOOKUP(K843,'DON GIA'!$S$1:$U$19,3,0),"")</f>
        <v/>
      </c>
      <c r="N843" s="554" t="str">
        <f>IF(K843&lt;&gt;"",VLOOKUP(K843,'DON GIA'!$S$1:$V$19,4,0),"")</f>
        <v/>
      </c>
      <c r="O843" s="554" t="str">
        <f t="shared" si="310"/>
        <v/>
      </c>
      <c r="P843" s="554" t="str">
        <f t="shared" si="311"/>
        <v/>
      </c>
      <c r="Q843" s="71" t="s">
        <v>35</v>
      </c>
      <c r="R843" s="103"/>
      <c r="S843" s="103"/>
      <c r="T843" s="554" t="str">
        <f>IF(Q843&lt;&gt;"",VLOOKUP(Q843,'DON GIA'!$H$1:$K$103,4,0),"")</f>
        <v/>
      </c>
      <c r="U843" s="554" t="str">
        <f t="shared" si="312"/>
        <v/>
      </c>
      <c r="V843" s="554"/>
      <c r="W843" s="107"/>
      <c r="X843" s="103"/>
      <c r="Y843" s="108"/>
      <c r="Z843" s="109"/>
      <c r="AA843" s="554" t="str">
        <f>IF(W843&lt;&gt;"",VLOOKUP(W843,'DON GIA'!$A$1:$D$346,4,0),"")</f>
        <v/>
      </c>
      <c r="AB843" s="554" t="str">
        <f t="shared" si="313"/>
        <v/>
      </c>
      <c r="AC843" s="71"/>
      <c r="AD843" s="71"/>
      <c r="AE843" s="71"/>
      <c r="AF843" s="71"/>
      <c r="AG843" s="71"/>
      <c r="AH843" s="103"/>
      <c r="AI843" s="71"/>
      <c r="AJ843" s="103"/>
      <c r="AK843" s="103"/>
      <c r="AL843" s="554" t="str">
        <f>IF(AI843&lt;&gt;"",VLOOKUP(AI843,'DON GIA'!$M$1:$P$9,4,0),"")</f>
        <v/>
      </c>
      <c r="AM843" s="554" t="str">
        <f t="shared" si="314"/>
        <v/>
      </c>
      <c r="AN843" s="71"/>
      <c r="AO843" s="103"/>
      <c r="AP843" s="602" t="str">
        <f t="shared" si="309"/>
        <v/>
      </c>
      <c r="AQ843" s="59" t="s">
        <v>433</v>
      </c>
      <c r="AR843" s="59" t="s">
        <v>1983</v>
      </c>
      <c r="AS843" s="629"/>
    </row>
    <row r="844" spans="1:45" s="77" customFormat="1" ht="112.5" outlineLevel="2">
      <c r="A844" s="72">
        <f t="shared" si="315"/>
        <v>53</v>
      </c>
      <c r="B844" s="552" t="str">
        <f>IF(C844&lt;&gt;"",COUNTA($C$9:C844),"")</f>
        <v/>
      </c>
      <c r="C844" s="552"/>
      <c r="D844" s="71" t="s">
        <v>71</v>
      </c>
      <c r="E844" s="103"/>
      <c r="F844" s="103"/>
      <c r="G844" s="103"/>
      <c r="H844" s="103"/>
      <c r="I844" s="103"/>
      <c r="J844" s="103"/>
      <c r="K844" s="107"/>
      <c r="L844" s="105" t="s">
        <v>35</v>
      </c>
      <c r="M844" s="554" t="str">
        <f>IF(K844&lt;&gt;"",VLOOKUP(K844,'DON GIA'!$S$1:$U$19,3,0),"")</f>
        <v/>
      </c>
      <c r="N844" s="554" t="str">
        <f>IF(K844&lt;&gt;"",VLOOKUP(K844,'DON GIA'!$S$1:$V$19,4,0),"")</f>
        <v/>
      </c>
      <c r="O844" s="554" t="str">
        <f t="shared" si="310"/>
        <v/>
      </c>
      <c r="P844" s="554" t="str">
        <f t="shared" si="311"/>
        <v/>
      </c>
      <c r="Q844" s="71" t="s">
        <v>35</v>
      </c>
      <c r="R844" s="103"/>
      <c r="S844" s="103"/>
      <c r="T844" s="554" t="str">
        <f>IF(Q844&lt;&gt;"",VLOOKUP(Q844,'DON GIA'!$H$1:$K$103,4,0),"")</f>
        <v/>
      </c>
      <c r="U844" s="554" t="str">
        <f t="shared" si="312"/>
        <v/>
      </c>
      <c r="V844" s="554"/>
      <c r="W844" s="107"/>
      <c r="X844" s="103"/>
      <c r="Y844" s="108"/>
      <c r="Z844" s="109"/>
      <c r="AA844" s="554" t="str">
        <f>IF(W844&lt;&gt;"",VLOOKUP(W844,'DON GIA'!$A$1:$D$346,4,0),"")</f>
        <v/>
      </c>
      <c r="AB844" s="554" t="str">
        <f t="shared" si="313"/>
        <v/>
      </c>
      <c r="AC844" s="71"/>
      <c r="AD844" s="71"/>
      <c r="AE844" s="71"/>
      <c r="AF844" s="71"/>
      <c r="AG844" s="71"/>
      <c r="AH844" s="103"/>
      <c r="AI844" s="71"/>
      <c r="AJ844" s="103"/>
      <c r="AK844" s="103"/>
      <c r="AL844" s="554" t="str">
        <f>IF(AI844&lt;&gt;"",VLOOKUP(AI844,'DON GIA'!$M$1:$P$9,4,0),"")</f>
        <v/>
      </c>
      <c r="AM844" s="554" t="str">
        <f t="shared" si="314"/>
        <v/>
      </c>
      <c r="AN844" s="71"/>
      <c r="AO844" s="103"/>
      <c r="AP844" s="602" t="str">
        <f t="shared" si="309"/>
        <v/>
      </c>
      <c r="AQ844" s="59" t="s">
        <v>434</v>
      </c>
      <c r="AR844" s="59" t="s">
        <v>1991</v>
      </c>
      <c r="AS844" s="629"/>
    </row>
    <row r="845" spans="1:45" s="77" customFormat="1" outlineLevel="2">
      <c r="A845" s="72">
        <f t="shared" si="315"/>
        <v>53</v>
      </c>
      <c r="B845" s="552" t="str">
        <f>IF(C845&lt;&gt;"",COUNTA($C$9:C845),"")</f>
        <v/>
      </c>
      <c r="C845" s="552"/>
      <c r="D845" s="71"/>
      <c r="E845" s="103"/>
      <c r="F845" s="103"/>
      <c r="G845" s="103"/>
      <c r="H845" s="103"/>
      <c r="I845" s="103"/>
      <c r="J845" s="103"/>
      <c r="K845" s="107"/>
      <c r="L845" s="105" t="s">
        <v>35</v>
      </c>
      <c r="M845" s="554" t="str">
        <f>IF(K845&lt;&gt;"",VLOOKUP(K845,'DON GIA'!$S$1:$U$19,3,0),"")</f>
        <v/>
      </c>
      <c r="N845" s="554" t="str">
        <f>IF(K845&lt;&gt;"",VLOOKUP(K845,'DON GIA'!$S$1:$V$19,4,0),"")</f>
        <v/>
      </c>
      <c r="O845" s="554" t="str">
        <f t="shared" si="310"/>
        <v/>
      </c>
      <c r="P845" s="554" t="str">
        <f t="shared" si="311"/>
        <v/>
      </c>
      <c r="Q845" s="71" t="s">
        <v>35</v>
      </c>
      <c r="R845" s="103"/>
      <c r="S845" s="103"/>
      <c r="T845" s="554" t="str">
        <f>IF(Q845&lt;&gt;"",VLOOKUP(Q845,'DON GIA'!$H$1:$K$103,4,0),"")</f>
        <v/>
      </c>
      <c r="U845" s="554" t="str">
        <f t="shared" si="312"/>
        <v/>
      </c>
      <c r="V845" s="554"/>
      <c r="W845" s="107"/>
      <c r="X845" s="103"/>
      <c r="Y845" s="108"/>
      <c r="Z845" s="109"/>
      <c r="AA845" s="554" t="str">
        <f>IF(W845&lt;&gt;"",VLOOKUP(W845,'DON GIA'!$A$1:$D$346,4,0),"")</f>
        <v/>
      </c>
      <c r="AB845" s="554" t="str">
        <f t="shared" si="313"/>
        <v/>
      </c>
      <c r="AC845" s="71"/>
      <c r="AD845" s="71"/>
      <c r="AE845" s="71"/>
      <c r="AF845" s="71"/>
      <c r="AG845" s="71"/>
      <c r="AH845" s="103"/>
      <c r="AI845" s="71"/>
      <c r="AJ845" s="103"/>
      <c r="AK845" s="103"/>
      <c r="AL845" s="554" t="str">
        <f>IF(AI845&lt;&gt;"",VLOOKUP(AI845,'DON GIA'!$M$1:$P$9,4,0),"")</f>
        <v/>
      </c>
      <c r="AM845" s="554" t="str">
        <f t="shared" si="314"/>
        <v/>
      </c>
      <c r="AN845" s="71"/>
      <c r="AO845" s="103"/>
      <c r="AP845" s="602" t="str">
        <f t="shared" si="309"/>
        <v/>
      </c>
      <c r="AQ845" s="60"/>
      <c r="AR845" s="60" t="s">
        <v>1992</v>
      </c>
      <c r="AS845" s="633"/>
    </row>
    <row r="846" spans="1:45" s="77" customFormat="1" outlineLevel="2">
      <c r="A846" s="72">
        <f t="shared" si="315"/>
        <v>53</v>
      </c>
      <c r="B846" s="552" t="str">
        <f>IF(C846&lt;&gt;"",COUNTA($C$9:C846),"")</f>
        <v/>
      </c>
      <c r="C846" s="552"/>
      <c r="D846" s="71"/>
      <c r="E846" s="103"/>
      <c r="F846" s="103"/>
      <c r="G846" s="103"/>
      <c r="H846" s="103"/>
      <c r="I846" s="103"/>
      <c r="J846" s="103"/>
      <c r="K846" s="107"/>
      <c r="L846" s="105" t="s">
        <v>35</v>
      </c>
      <c r="M846" s="554" t="str">
        <f>IF(K846&lt;&gt;"",VLOOKUP(K846,'DON GIA'!$S$1:$U$19,3,0),"")</f>
        <v/>
      </c>
      <c r="N846" s="554" t="str">
        <f>IF(K846&lt;&gt;"",VLOOKUP(K846,'DON GIA'!$S$1:$V$19,4,0),"")</f>
        <v/>
      </c>
      <c r="O846" s="554" t="str">
        <f t="shared" si="310"/>
        <v/>
      </c>
      <c r="P846" s="554" t="str">
        <f t="shared" si="311"/>
        <v/>
      </c>
      <c r="Q846" s="71" t="s">
        <v>35</v>
      </c>
      <c r="R846" s="103"/>
      <c r="S846" s="103"/>
      <c r="T846" s="554" t="str">
        <f>IF(Q846&lt;&gt;"",VLOOKUP(Q846,'DON GIA'!$H$1:$K$103,4,0),"")</f>
        <v/>
      </c>
      <c r="U846" s="554" t="str">
        <f t="shared" si="312"/>
        <v/>
      </c>
      <c r="V846" s="554"/>
      <c r="W846" s="107"/>
      <c r="X846" s="103"/>
      <c r="Y846" s="108"/>
      <c r="Z846" s="109"/>
      <c r="AA846" s="554" t="str">
        <f>IF(W846&lt;&gt;"",VLOOKUP(W846,'DON GIA'!$A$1:$D$346,4,0),"")</f>
        <v/>
      </c>
      <c r="AB846" s="554" t="str">
        <f t="shared" si="313"/>
        <v/>
      </c>
      <c r="AC846" s="71"/>
      <c r="AD846" s="71"/>
      <c r="AE846" s="71"/>
      <c r="AF846" s="71"/>
      <c r="AG846" s="71"/>
      <c r="AH846" s="103"/>
      <c r="AI846" s="71"/>
      <c r="AJ846" s="103"/>
      <c r="AK846" s="103"/>
      <c r="AL846" s="554" t="str">
        <f>IF(AI846&lt;&gt;"",VLOOKUP(AI846,'DON GIA'!$M$1:$P$9,4,0),"")</f>
        <v/>
      </c>
      <c r="AM846" s="554" t="str">
        <f t="shared" si="314"/>
        <v/>
      </c>
      <c r="AN846" s="71"/>
      <c r="AO846" s="103"/>
      <c r="AP846" s="602" t="str">
        <f t="shared" si="309"/>
        <v/>
      </c>
      <c r="AQ846" s="59"/>
      <c r="AR846" s="59" t="s">
        <v>1993</v>
      </c>
      <c r="AS846" s="629"/>
    </row>
    <row r="847" spans="1:45" s="77" customFormat="1" outlineLevel="2">
      <c r="A847" s="72">
        <f t="shared" si="315"/>
        <v>53</v>
      </c>
      <c r="B847" s="552" t="str">
        <f>IF(C847&lt;&gt;"",COUNTA($C$9:C847),"")</f>
        <v/>
      </c>
      <c r="C847" s="552"/>
      <c r="D847" s="71"/>
      <c r="E847" s="103"/>
      <c r="F847" s="103"/>
      <c r="G847" s="103"/>
      <c r="H847" s="103"/>
      <c r="I847" s="103"/>
      <c r="J847" s="103"/>
      <c r="K847" s="107"/>
      <c r="L847" s="105" t="s">
        <v>35</v>
      </c>
      <c r="M847" s="554" t="str">
        <f>IF(K847&lt;&gt;"",VLOOKUP(K847,'DON GIA'!$S$1:$U$19,3,0),"")</f>
        <v/>
      </c>
      <c r="N847" s="554" t="str">
        <f>IF(K847&lt;&gt;"",VLOOKUP(K847,'DON GIA'!$S$1:$V$19,4,0),"")</f>
        <v/>
      </c>
      <c r="O847" s="554" t="str">
        <f t="shared" si="310"/>
        <v/>
      </c>
      <c r="P847" s="554" t="str">
        <f t="shared" si="311"/>
        <v/>
      </c>
      <c r="Q847" s="71" t="s">
        <v>35</v>
      </c>
      <c r="R847" s="103"/>
      <c r="S847" s="103"/>
      <c r="T847" s="554" t="str">
        <f>IF(Q847&lt;&gt;"",VLOOKUP(Q847,'DON GIA'!$H$1:$K$103,4,0),"")</f>
        <v/>
      </c>
      <c r="U847" s="554" t="str">
        <f t="shared" si="312"/>
        <v/>
      </c>
      <c r="V847" s="554"/>
      <c r="W847" s="107"/>
      <c r="X847" s="103"/>
      <c r="Y847" s="108"/>
      <c r="Z847" s="109"/>
      <c r="AA847" s="554" t="str">
        <f>IF(W847&lt;&gt;"",VLOOKUP(W847,'DON GIA'!$A$1:$D$346,4,0),"")</f>
        <v/>
      </c>
      <c r="AB847" s="554" t="str">
        <f t="shared" si="313"/>
        <v/>
      </c>
      <c r="AC847" s="71"/>
      <c r="AD847" s="71"/>
      <c r="AE847" s="71"/>
      <c r="AF847" s="71"/>
      <c r="AG847" s="71"/>
      <c r="AH847" s="103"/>
      <c r="AI847" s="71"/>
      <c r="AJ847" s="103"/>
      <c r="AK847" s="103"/>
      <c r="AL847" s="554" t="str">
        <f>IF(AI847&lt;&gt;"",VLOOKUP(AI847,'DON GIA'!$M$1:$P$9,4,0),"")</f>
        <v/>
      </c>
      <c r="AM847" s="554" t="str">
        <f t="shared" si="314"/>
        <v/>
      </c>
      <c r="AN847" s="71"/>
      <c r="AO847" s="103"/>
      <c r="AP847" s="602" t="str">
        <f t="shared" si="309"/>
        <v/>
      </c>
      <c r="AQ847" s="59"/>
      <c r="AR847" s="59"/>
      <c r="AS847" s="629"/>
    </row>
    <row r="848" spans="1:45" s="77" customFormat="1" outlineLevel="2">
      <c r="A848" s="72">
        <f t="shared" si="315"/>
        <v>53</v>
      </c>
      <c r="B848" s="552" t="str">
        <f>IF(C848&lt;&gt;"",COUNTA($C$9:C848),"")</f>
        <v/>
      </c>
      <c r="C848" s="552"/>
      <c r="D848" s="71"/>
      <c r="E848" s="103"/>
      <c r="F848" s="103"/>
      <c r="G848" s="103"/>
      <c r="H848" s="103"/>
      <c r="I848" s="103"/>
      <c r="J848" s="103"/>
      <c r="K848" s="107"/>
      <c r="L848" s="105" t="s">
        <v>35</v>
      </c>
      <c r="M848" s="554" t="str">
        <f>IF(K848&lt;&gt;"",VLOOKUP(K848,'DON GIA'!$S$1:$U$19,3,0),"")</f>
        <v/>
      </c>
      <c r="N848" s="554" t="str">
        <f>IF(K848&lt;&gt;"",VLOOKUP(K848,'DON GIA'!$S$1:$V$19,4,0),"")</f>
        <v/>
      </c>
      <c r="O848" s="554" t="str">
        <f t="shared" si="310"/>
        <v/>
      </c>
      <c r="P848" s="554" t="str">
        <f t="shared" si="311"/>
        <v/>
      </c>
      <c r="Q848" s="71" t="s">
        <v>35</v>
      </c>
      <c r="R848" s="103"/>
      <c r="S848" s="103"/>
      <c r="T848" s="554" t="str">
        <f>IF(Q848&lt;&gt;"",VLOOKUP(Q848,'DON GIA'!$H$1:$K$103,4,0),"")</f>
        <v/>
      </c>
      <c r="U848" s="554" t="str">
        <f t="shared" si="312"/>
        <v/>
      </c>
      <c r="V848" s="554"/>
      <c r="W848" s="107"/>
      <c r="X848" s="103"/>
      <c r="Y848" s="108"/>
      <c r="Z848" s="109"/>
      <c r="AA848" s="554" t="str">
        <f>IF(W848&lt;&gt;"",VLOOKUP(W848,'DON GIA'!$A$1:$D$346,4,0),"")</f>
        <v/>
      </c>
      <c r="AB848" s="554" t="str">
        <f t="shared" si="313"/>
        <v/>
      </c>
      <c r="AC848" s="71"/>
      <c r="AD848" s="71"/>
      <c r="AE848" s="71"/>
      <c r="AF848" s="71"/>
      <c r="AG848" s="71"/>
      <c r="AH848" s="103"/>
      <c r="AI848" s="71"/>
      <c r="AJ848" s="103"/>
      <c r="AK848" s="103"/>
      <c r="AL848" s="554" t="str">
        <f>IF(AI848&lt;&gt;"",VLOOKUP(AI848,'DON GIA'!$M$1:$P$9,4,0),"")</f>
        <v/>
      </c>
      <c r="AM848" s="554" t="str">
        <f t="shared" si="314"/>
        <v/>
      </c>
      <c r="AN848" s="71"/>
      <c r="AO848" s="103"/>
      <c r="AP848" s="602" t="str">
        <f t="shared" si="309"/>
        <v/>
      </c>
      <c r="AQ848" s="59"/>
      <c r="AR848" s="59"/>
      <c r="AS848" s="629"/>
    </row>
    <row r="849" spans="1:45" s="77" customFormat="1" outlineLevel="2">
      <c r="A849" s="72">
        <f t="shared" si="315"/>
        <v>53</v>
      </c>
      <c r="B849" s="552" t="str">
        <f>IF(C849&lt;&gt;"",COUNTA($C$9:C849),"")</f>
        <v/>
      </c>
      <c r="C849" s="552"/>
      <c r="D849" s="71"/>
      <c r="E849" s="103"/>
      <c r="F849" s="103"/>
      <c r="G849" s="103"/>
      <c r="H849" s="103"/>
      <c r="I849" s="103"/>
      <c r="J849" s="103"/>
      <c r="K849" s="107"/>
      <c r="L849" s="105" t="s">
        <v>35</v>
      </c>
      <c r="M849" s="554" t="str">
        <f>IF(K849&lt;&gt;"",VLOOKUP(K849,'DON GIA'!$S$1:$U$19,3,0),"")</f>
        <v/>
      </c>
      <c r="N849" s="554" t="str">
        <f>IF(K849&lt;&gt;"",VLOOKUP(K849,'DON GIA'!$S$1:$V$19,4,0),"")</f>
        <v/>
      </c>
      <c r="O849" s="554" t="str">
        <f t="shared" si="310"/>
        <v/>
      </c>
      <c r="P849" s="554" t="str">
        <f t="shared" si="311"/>
        <v/>
      </c>
      <c r="Q849" s="71" t="s">
        <v>35</v>
      </c>
      <c r="R849" s="103"/>
      <c r="S849" s="103"/>
      <c r="T849" s="554" t="str">
        <f>IF(Q849&lt;&gt;"",VLOOKUP(Q849,'DON GIA'!$H$1:$K$103,4,0),"")</f>
        <v/>
      </c>
      <c r="U849" s="554" t="str">
        <f t="shared" si="312"/>
        <v/>
      </c>
      <c r="V849" s="554"/>
      <c r="W849" s="107"/>
      <c r="X849" s="103"/>
      <c r="Y849" s="108"/>
      <c r="Z849" s="109"/>
      <c r="AA849" s="554" t="str">
        <f>IF(W849&lt;&gt;"",VLOOKUP(W849,'DON GIA'!$A$1:$D$346,4,0),"")</f>
        <v/>
      </c>
      <c r="AB849" s="554" t="str">
        <f t="shared" si="313"/>
        <v/>
      </c>
      <c r="AC849" s="71"/>
      <c r="AD849" s="71"/>
      <c r="AE849" s="71"/>
      <c r="AF849" s="71"/>
      <c r="AG849" s="71"/>
      <c r="AH849" s="103"/>
      <c r="AI849" s="71"/>
      <c r="AJ849" s="103"/>
      <c r="AK849" s="103"/>
      <c r="AL849" s="554" t="str">
        <f>IF(AI849&lt;&gt;"",VLOOKUP(AI849,'DON GIA'!$M$1:$P$9,4,0),"")</f>
        <v/>
      </c>
      <c r="AM849" s="554" t="str">
        <f t="shared" si="314"/>
        <v/>
      </c>
      <c r="AN849" s="71"/>
      <c r="AO849" s="103"/>
      <c r="AP849" s="602" t="str">
        <f t="shared" si="309"/>
        <v/>
      </c>
      <c r="AQ849" s="59"/>
      <c r="AR849" s="59"/>
      <c r="AS849" s="629"/>
    </row>
    <row r="850" spans="1:45" s="77" customFormat="1" outlineLevel="2">
      <c r="A850" s="72">
        <f t="shared" si="315"/>
        <v>53</v>
      </c>
      <c r="B850" s="552" t="str">
        <f>IF(C850&lt;&gt;"",COUNTA($C$9:C850),"")</f>
        <v/>
      </c>
      <c r="C850" s="552"/>
      <c r="D850" s="71"/>
      <c r="E850" s="103"/>
      <c r="F850" s="103"/>
      <c r="G850" s="103"/>
      <c r="H850" s="103"/>
      <c r="I850" s="103"/>
      <c r="J850" s="103"/>
      <c r="K850" s="107"/>
      <c r="L850" s="105" t="s">
        <v>35</v>
      </c>
      <c r="M850" s="554" t="str">
        <f>IF(K850&lt;&gt;"",VLOOKUP(K850,'DON GIA'!$S$1:$U$19,3,0),"")</f>
        <v/>
      </c>
      <c r="N850" s="554" t="str">
        <f>IF(K850&lt;&gt;"",VLOOKUP(K850,'DON GIA'!$S$1:$V$19,4,0),"")</f>
        <v/>
      </c>
      <c r="O850" s="554" t="str">
        <f t="shared" si="310"/>
        <v/>
      </c>
      <c r="P850" s="554" t="str">
        <f t="shared" si="311"/>
        <v/>
      </c>
      <c r="Q850" s="71" t="s">
        <v>35</v>
      </c>
      <c r="R850" s="103"/>
      <c r="S850" s="103"/>
      <c r="T850" s="554" t="str">
        <f>IF(Q850&lt;&gt;"",VLOOKUP(Q850,'DON GIA'!$H$1:$K$103,4,0),"")</f>
        <v/>
      </c>
      <c r="U850" s="554" t="str">
        <f t="shared" si="312"/>
        <v/>
      </c>
      <c r="V850" s="554"/>
      <c r="W850" s="107"/>
      <c r="X850" s="103"/>
      <c r="Y850" s="108"/>
      <c r="Z850" s="109"/>
      <c r="AA850" s="554" t="str">
        <f>IF(W850&lt;&gt;"",VLOOKUP(W850,'DON GIA'!$A$1:$D$346,4,0),"")</f>
        <v/>
      </c>
      <c r="AB850" s="554" t="str">
        <f t="shared" si="313"/>
        <v/>
      </c>
      <c r="AC850" s="71"/>
      <c r="AD850" s="71"/>
      <c r="AE850" s="71"/>
      <c r="AF850" s="71"/>
      <c r="AG850" s="71"/>
      <c r="AH850" s="103"/>
      <c r="AI850" s="71"/>
      <c r="AJ850" s="103"/>
      <c r="AK850" s="103"/>
      <c r="AL850" s="554" t="str">
        <f>IF(AI850&lt;&gt;"",VLOOKUP(AI850,'DON GIA'!$M$1:$P$9,4,0),"")</f>
        <v/>
      </c>
      <c r="AM850" s="554" t="str">
        <f t="shared" si="314"/>
        <v/>
      </c>
      <c r="AN850" s="71"/>
      <c r="AO850" s="103"/>
      <c r="AP850" s="602" t="str">
        <f t="shared" si="309"/>
        <v/>
      </c>
      <c r="AQ850" s="59"/>
      <c r="AR850" s="59"/>
      <c r="AS850" s="629"/>
    </row>
    <row r="851" spans="1:45" s="77" customFormat="1" outlineLevel="2">
      <c r="A851" s="72">
        <f t="shared" si="315"/>
        <v>53</v>
      </c>
      <c r="B851" s="552" t="str">
        <f>IF(C851&lt;&gt;"",COUNTA($C$9:C851),"")</f>
        <v/>
      </c>
      <c r="C851" s="552"/>
      <c r="D851" s="71"/>
      <c r="E851" s="103"/>
      <c r="F851" s="103"/>
      <c r="G851" s="103"/>
      <c r="H851" s="103"/>
      <c r="I851" s="103"/>
      <c r="J851" s="103"/>
      <c r="K851" s="107"/>
      <c r="L851" s="105" t="s">
        <v>35</v>
      </c>
      <c r="M851" s="554" t="str">
        <f>IF(K851&lt;&gt;"",VLOOKUP(K851,'DON GIA'!$S$1:$U$19,3,0),"")</f>
        <v/>
      </c>
      <c r="N851" s="554" t="str">
        <f>IF(K851&lt;&gt;"",VLOOKUP(K851,'DON GIA'!$S$1:$V$19,4,0),"")</f>
        <v/>
      </c>
      <c r="O851" s="554" t="str">
        <f t="shared" si="310"/>
        <v/>
      </c>
      <c r="P851" s="554" t="str">
        <f t="shared" si="311"/>
        <v/>
      </c>
      <c r="Q851" s="71" t="s">
        <v>35</v>
      </c>
      <c r="R851" s="103"/>
      <c r="S851" s="103"/>
      <c r="T851" s="554" t="str">
        <f>IF(Q851&lt;&gt;"",VLOOKUP(Q851,'DON GIA'!$H$1:$K$103,4,0),"")</f>
        <v/>
      </c>
      <c r="U851" s="554" t="str">
        <f t="shared" si="312"/>
        <v/>
      </c>
      <c r="V851" s="554"/>
      <c r="W851" s="107"/>
      <c r="X851" s="103"/>
      <c r="Y851" s="108"/>
      <c r="Z851" s="109"/>
      <c r="AA851" s="554" t="str">
        <f>IF(W851&lt;&gt;"",VLOOKUP(W851,'DON GIA'!$A$1:$D$346,4,0),"")</f>
        <v/>
      </c>
      <c r="AB851" s="554" t="str">
        <f t="shared" si="313"/>
        <v/>
      </c>
      <c r="AC851" s="71"/>
      <c r="AD851" s="71"/>
      <c r="AE851" s="71"/>
      <c r="AF851" s="71"/>
      <c r="AG851" s="71"/>
      <c r="AH851" s="103"/>
      <c r="AI851" s="71"/>
      <c r="AJ851" s="103"/>
      <c r="AK851" s="103"/>
      <c r="AL851" s="554" t="str">
        <f>IF(AI851&lt;&gt;"",VLOOKUP(AI851,'DON GIA'!$M$1:$P$9,4,0),"")</f>
        <v/>
      </c>
      <c r="AM851" s="554" t="str">
        <f t="shared" si="314"/>
        <v/>
      </c>
      <c r="AN851" s="71"/>
      <c r="AO851" s="103"/>
      <c r="AP851" s="602" t="str">
        <f t="shared" si="309"/>
        <v/>
      </c>
      <c r="AQ851" s="59"/>
      <c r="AR851" s="59"/>
      <c r="AS851" s="629"/>
    </row>
    <row r="852" spans="1:45" s="77" customFormat="1" outlineLevel="2">
      <c r="A852" s="72">
        <f t="shared" si="315"/>
        <v>53</v>
      </c>
      <c r="B852" s="552" t="str">
        <f>IF(C852&lt;&gt;"",COUNTA($C$9:C852),"")</f>
        <v/>
      </c>
      <c r="C852" s="552"/>
      <c r="D852" s="71"/>
      <c r="E852" s="103"/>
      <c r="F852" s="103"/>
      <c r="G852" s="103"/>
      <c r="H852" s="103"/>
      <c r="I852" s="103"/>
      <c r="J852" s="103"/>
      <c r="K852" s="107"/>
      <c r="L852" s="105" t="s">
        <v>35</v>
      </c>
      <c r="M852" s="554" t="str">
        <f>IF(K852&lt;&gt;"",VLOOKUP(K852,'DON GIA'!$S$1:$U$19,3,0),"")</f>
        <v/>
      </c>
      <c r="N852" s="554" t="str">
        <f>IF(K852&lt;&gt;"",VLOOKUP(K852,'DON GIA'!$S$1:$V$19,4,0),"")</f>
        <v/>
      </c>
      <c r="O852" s="554" t="str">
        <f t="shared" si="310"/>
        <v/>
      </c>
      <c r="P852" s="554" t="str">
        <f t="shared" si="311"/>
        <v/>
      </c>
      <c r="Q852" s="71" t="s">
        <v>35</v>
      </c>
      <c r="R852" s="103"/>
      <c r="S852" s="103"/>
      <c r="T852" s="554" t="str">
        <f>IF(Q852&lt;&gt;"",VLOOKUP(Q852,'DON GIA'!$H$1:$K$103,4,0),"")</f>
        <v/>
      </c>
      <c r="U852" s="554" t="str">
        <f t="shared" si="312"/>
        <v/>
      </c>
      <c r="V852" s="554"/>
      <c r="W852" s="107"/>
      <c r="X852" s="103"/>
      <c r="Y852" s="108"/>
      <c r="Z852" s="109"/>
      <c r="AA852" s="554" t="str">
        <f>IF(W852&lt;&gt;"",VLOOKUP(W852,'DON GIA'!$A$1:$D$346,4,0),"")</f>
        <v/>
      </c>
      <c r="AB852" s="554" t="str">
        <f t="shared" si="313"/>
        <v/>
      </c>
      <c r="AC852" s="71"/>
      <c r="AD852" s="71"/>
      <c r="AE852" s="71"/>
      <c r="AF852" s="71"/>
      <c r="AG852" s="71"/>
      <c r="AH852" s="103"/>
      <c r="AI852" s="71"/>
      <c r="AJ852" s="103"/>
      <c r="AK852" s="103"/>
      <c r="AL852" s="554" t="str">
        <f>IF(AI852&lt;&gt;"",VLOOKUP(AI852,'DON GIA'!$M$1:$P$9,4,0),"")</f>
        <v/>
      </c>
      <c r="AM852" s="554" t="str">
        <f t="shared" si="314"/>
        <v/>
      </c>
      <c r="AN852" s="71"/>
      <c r="AO852" s="103"/>
      <c r="AP852" s="602" t="str">
        <f t="shared" si="309"/>
        <v/>
      </c>
      <c r="AQ852" s="107"/>
      <c r="AR852" s="107"/>
      <c r="AS852" s="593"/>
    </row>
    <row r="853" spans="1:45" s="77" customFormat="1" outlineLevel="1">
      <c r="A853" s="84" t="s">
        <v>2106</v>
      </c>
      <c r="B853" s="552"/>
      <c r="C853" s="552"/>
      <c r="D853" s="61"/>
      <c r="E853" s="162"/>
      <c r="F853" s="103"/>
      <c r="G853" s="162"/>
      <c r="H853" s="162"/>
      <c r="I853" s="162"/>
      <c r="J853" s="162"/>
      <c r="K853" s="129"/>
      <c r="L853" s="167">
        <f>SUBTOTAL(9,L854:L859)</f>
        <v>538.1</v>
      </c>
      <c r="M853" s="553"/>
      <c r="N853" s="553"/>
      <c r="O853" s="553">
        <f>SUBTOTAL(9,O854:O859)</f>
        <v>903469900</v>
      </c>
      <c r="P853" s="553">
        <f>SUBTOTAL(9,P854:P859)</f>
        <v>726435000</v>
      </c>
      <c r="Q853" s="61"/>
      <c r="R853" s="162"/>
      <c r="S853" s="162">
        <f>SUBTOTAL(9,S854:S859)</f>
        <v>0</v>
      </c>
      <c r="T853" s="553"/>
      <c r="U853" s="553">
        <f>SUBTOTAL(9,U854:U859)</f>
        <v>0</v>
      </c>
      <c r="V853" s="553"/>
      <c r="W853" s="129"/>
      <c r="X853" s="162"/>
      <c r="Y853" s="169">
        <f>SUBTOTAL(9,Y854:Y859)</f>
        <v>0</v>
      </c>
      <c r="Z853" s="170">
        <f>SUBTOTAL(9,Z854:Z859)</f>
        <v>0</v>
      </c>
      <c r="AA853" s="553"/>
      <c r="AB853" s="553">
        <f>SUBTOTAL(9,AB854:AB859)</f>
        <v>0</v>
      </c>
      <c r="AC853" s="71"/>
      <c r="AD853" s="71"/>
      <c r="AE853" s="71"/>
      <c r="AF853" s="71"/>
      <c r="AG853" s="71"/>
      <c r="AH853" s="103"/>
      <c r="AI853" s="61"/>
      <c r="AJ853" s="162"/>
      <c r="AK853" s="162">
        <f>SUBTOTAL(9,AK854:AK859)</f>
        <v>0</v>
      </c>
      <c r="AL853" s="553"/>
      <c r="AM853" s="553">
        <f>SUBTOTAL(9,AM854:AM859)</f>
        <v>0</v>
      </c>
      <c r="AN853" s="61"/>
      <c r="AO853" s="162">
        <f>SUBTOTAL(9,AO854:AO859)</f>
        <v>0</v>
      </c>
      <c r="AP853" s="602">
        <f t="shared" si="309"/>
        <v>1629904900</v>
      </c>
      <c r="AQ853" s="111"/>
      <c r="AR853" s="111"/>
      <c r="AS853" s="628"/>
    </row>
    <row r="854" spans="1:45" s="77" customFormat="1" ht="56.25" outlineLevel="2">
      <c r="A854" s="72">
        <f>IF(B854&lt;&gt;"",B854,A852)</f>
        <v>54</v>
      </c>
      <c r="B854" s="552">
        <f>IF(C854&lt;&gt;"",COUNTA($C$9:C854),"")</f>
        <v>54</v>
      </c>
      <c r="C854" s="552">
        <v>404</v>
      </c>
      <c r="D854" s="61" t="s">
        <v>137</v>
      </c>
      <c r="E854" s="103"/>
      <c r="F854" s="103"/>
      <c r="G854" s="103">
        <v>44</v>
      </c>
      <c r="H854" s="103">
        <v>80</v>
      </c>
      <c r="I854" s="103">
        <v>251</v>
      </c>
      <c r="J854" s="103">
        <v>308</v>
      </c>
      <c r="K854" s="107" t="s">
        <v>974</v>
      </c>
      <c r="L854" s="105">
        <v>538.1</v>
      </c>
      <c r="M854" s="554">
        <f>IF(K854&lt;&gt;"",VLOOKUP(K854,'DON GIA'!$S$1:$U$19,3,0),"")</f>
        <v>1679000</v>
      </c>
      <c r="N854" s="554">
        <f>IF(K854&lt;&gt;"",VLOOKUP(K854,'DON GIA'!$S$1:$V$19,4,0),"")</f>
        <v>1350000</v>
      </c>
      <c r="O854" s="554">
        <f t="shared" ref="O854:O859" si="316">IF(K854&lt;&gt;"",L854*M854,"")</f>
        <v>903469900</v>
      </c>
      <c r="P854" s="554">
        <f t="shared" ref="P854:P859" si="317">IF(K854&lt;&gt;"",L854*N854,"")</f>
        <v>726435000</v>
      </c>
      <c r="Q854" s="71" t="s">
        <v>35</v>
      </c>
      <c r="R854" s="103"/>
      <c r="S854" s="103"/>
      <c r="T854" s="554" t="str">
        <f>IF(Q854&lt;&gt;"",VLOOKUP(Q854,'DON GIA'!$H$1:$K$103,4,0),"")</f>
        <v/>
      </c>
      <c r="U854" s="554" t="str">
        <f t="shared" ref="U854:U859" si="318">IF(Q854&lt;&gt;"",IF(ISNUMBER(T854),S854*T854,""),"")</f>
        <v/>
      </c>
      <c r="V854" s="554"/>
      <c r="W854" s="107"/>
      <c r="X854" s="103"/>
      <c r="Y854" s="108"/>
      <c r="Z854" s="109"/>
      <c r="AA854" s="554" t="str">
        <f>IF(W854&lt;&gt;"",VLOOKUP(W854,'DON GIA'!$A$1:$D$346,4,0),"")</f>
        <v/>
      </c>
      <c r="AB854" s="554" t="str">
        <f t="shared" ref="AB854:AB859" si="319">IF(W854&lt;&gt;"",IF(ISNUMBER(AA854),Y854*AA854,""),"")</f>
        <v/>
      </c>
      <c r="AC854" s="71"/>
      <c r="AD854" s="71"/>
      <c r="AE854" s="71"/>
      <c r="AF854" s="71"/>
      <c r="AG854" s="71"/>
      <c r="AH854" s="103"/>
      <c r="AI854" s="71"/>
      <c r="AJ854" s="103"/>
      <c r="AK854" s="103"/>
      <c r="AL854" s="554" t="str">
        <f>IF(AI854&lt;&gt;"",VLOOKUP(AI854,'DON GIA'!$M$1:$P$9,4,0),"")</f>
        <v/>
      </c>
      <c r="AM854" s="554" t="str">
        <f t="shared" ref="AM854:AM859" si="320">IF(AI854&lt;&gt;"",AK854*AL854,"")</f>
        <v/>
      </c>
      <c r="AN854" s="71"/>
      <c r="AO854" s="103"/>
      <c r="AP854" s="602" t="str">
        <f t="shared" si="309"/>
        <v/>
      </c>
      <c r="AQ854" s="111" t="s">
        <v>611</v>
      </c>
      <c r="AR854" s="111" t="s">
        <v>1912</v>
      </c>
      <c r="AS854" s="628"/>
    </row>
    <row r="855" spans="1:45" s="77" customFormat="1" ht="75" outlineLevel="2">
      <c r="A855" s="72">
        <f>IF(B855&lt;&gt;"",B855,A854)</f>
        <v>54</v>
      </c>
      <c r="B855" s="552" t="str">
        <f>IF(C855&lt;&gt;"",COUNTA($C$9:C855),"")</f>
        <v/>
      </c>
      <c r="C855" s="552"/>
      <c r="D855" s="71" t="s">
        <v>2182</v>
      </c>
      <c r="E855" s="103"/>
      <c r="F855" s="103"/>
      <c r="G855" s="103"/>
      <c r="H855" s="103"/>
      <c r="I855" s="103"/>
      <c r="J855" s="103"/>
      <c r="K855" s="107"/>
      <c r="L855" s="105" t="s">
        <v>35</v>
      </c>
      <c r="M855" s="554" t="str">
        <f>IF(K855&lt;&gt;"",VLOOKUP(K855,'DON GIA'!$S$1:$U$19,3,0),"")</f>
        <v/>
      </c>
      <c r="N855" s="554" t="str">
        <f>IF(K855&lt;&gt;"",VLOOKUP(K855,'DON GIA'!$S$1:$V$19,4,0),"")</f>
        <v/>
      </c>
      <c r="O855" s="554" t="str">
        <f t="shared" si="316"/>
        <v/>
      </c>
      <c r="P855" s="554" t="str">
        <f t="shared" si="317"/>
        <v/>
      </c>
      <c r="Q855" s="71" t="s">
        <v>35</v>
      </c>
      <c r="R855" s="103"/>
      <c r="S855" s="103"/>
      <c r="T855" s="554" t="str">
        <f>IF(Q855&lt;&gt;"",VLOOKUP(Q855,'DON GIA'!$H$1:$K$103,4,0),"")</f>
        <v/>
      </c>
      <c r="U855" s="554" t="str">
        <f t="shared" si="318"/>
        <v/>
      </c>
      <c r="V855" s="554"/>
      <c r="W855" s="107"/>
      <c r="X855" s="103"/>
      <c r="Y855" s="108"/>
      <c r="Z855" s="109"/>
      <c r="AA855" s="554" t="str">
        <f>IF(W855&lt;&gt;"",VLOOKUP(W855,'DON GIA'!$A$1:$D$346,4,0),"")</f>
        <v/>
      </c>
      <c r="AB855" s="554" t="str">
        <f t="shared" si="319"/>
        <v/>
      </c>
      <c r="AC855" s="71"/>
      <c r="AD855" s="71"/>
      <c r="AE855" s="71"/>
      <c r="AF855" s="71"/>
      <c r="AG855" s="71"/>
      <c r="AH855" s="103"/>
      <c r="AI855" s="71"/>
      <c r="AJ855" s="103"/>
      <c r="AK855" s="103"/>
      <c r="AL855" s="554" t="str">
        <f>IF(AI855&lt;&gt;"",VLOOKUP(AI855,'DON GIA'!$M$1:$P$9,4,0),"")</f>
        <v/>
      </c>
      <c r="AM855" s="554" t="str">
        <f t="shared" si="320"/>
        <v/>
      </c>
      <c r="AN855" s="71"/>
      <c r="AO855" s="103"/>
      <c r="AP855" s="602" t="str">
        <f t="shared" si="309"/>
        <v/>
      </c>
      <c r="AQ855" s="59" t="s">
        <v>375</v>
      </c>
      <c r="AR855" s="59" t="s">
        <v>1994</v>
      </c>
      <c r="AS855" s="629"/>
    </row>
    <row r="856" spans="1:45" s="77" customFormat="1" ht="112.5" outlineLevel="2">
      <c r="A856" s="72">
        <f>IF(B856&lt;&gt;"",B856,A855)</f>
        <v>54</v>
      </c>
      <c r="B856" s="552" t="str">
        <f>IF(C856&lt;&gt;"",COUNTA($C$9:C856),"")</f>
        <v/>
      </c>
      <c r="C856" s="552"/>
      <c r="D856" s="60" t="s">
        <v>139</v>
      </c>
      <c r="E856" s="103"/>
      <c r="F856" s="103"/>
      <c r="G856" s="103"/>
      <c r="H856" s="103"/>
      <c r="I856" s="103"/>
      <c r="J856" s="103"/>
      <c r="K856" s="107"/>
      <c r="L856" s="105" t="s">
        <v>35</v>
      </c>
      <c r="M856" s="554" t="str">
        <f>IF(K856&lt;&gt;"",VLOOKUP(K856,'DON GIA'!$S$1:$U$19,3,0),"")</f>
        <v/>
      </c>
      <c r="N856" s="554" t="str">
        <f>IF(K856&lt;&gt;"",VLOOKUP(K856,'DON GIA'!$S$1:$V$19,4,0),"")</f>
        <v/>
      </c>
      <c r="O856" s="554" t="str">
        <f t="shared" si="316"/>
        <v/>
      </c>
      <c r="P856" s="554" t="str">
        <f t="shared" si="317"/>
        <v/>
      </c>
      <c r="Q856" s="71" t="s">
        <v>35</v>
      </c>
      <c r="R856" s="103"/>
      <c r="S856" s="103"/>
      <c r="T856" s="554" t="str">
        <f>IF(Q856&lt;&gt;"",VLOOKUP(Q856,'DON GIA'!$H$1:$K$103,4,0),"")</f>
        <v/>
      </c>
      <c r="U856" s="554" t="str">
        <f t="shared" si="318"/>
        <v/>
      </c>
      <c r="V856" s="554"/>
      <c r="W856" s="107"/>
      <c r="X856" s="103"/>
      <c r="Y856" s="108"/>
      <c r="Z856" s="109"/>
      <c r="AA856" s="554" t="str">
        <f>IF(W856&lt;&gt;"",VLOOKUP(W856,'DON GIA'!$A$1:$D$346,4,0),"")</f>
        <v/>
      </c>
      <c r="AB856" s="554" t="str">
        <f t="shared" si="319"/>
        <v/>
      </c>
      <c r="AC856" s="71"/>
      <c r="AD856" s="71"/>
      <c r="AE856" s="71"/>
      <c r="AF856" s="71"/>
      <c r="AG856" s="71"/>
      <c r="AH856" s="103"/>
      <c r="AI856" s="71"/>
      <c r="AJ856" s="103"/>
      <c r="AK856" s="103"/>
      <c r="AL856" s="554" t="str">
        <f>IF(AI856&lt;&gt;"",VLOOKUP(AI856,'DON GIA'!$M$1:$P$9,4,0),"")</f>
        <v/>
      </c>
      <c r="AM856" s="554" t="str">
        <f t="shared" si="320"/>
        <v/>
      </c>
      <c r="AN856" s="71"/>
      <c r="AO856" s="103"/>
      <c r="AP856" s="602" t="str">
        <f t="shared" si="309"/>
        <v/>
      </c>
      <c r="AQ856" s="59" t="s">
        <v>376</v>
      </c>
      <c r="AR856" s="59" t="s">
        <v>1995</v>
      </c>
      <c r="AS856" s="629"/>
    </row>
    <row r="857" spans="1:45" s="77" customFormat="1" ht="37.5" outlineLevel="2">
      <c r="A857" s="72">
        <f>IF(B857&lt;&gt;"",B857,A856)</f>
        <v>54</v>
      </c>
      <c r="B857" s="552" t="str">
        <f>IF(C857&lt;&gt;"",COUNTA($C$9:C857),"")</f>
        <v/>
      </c>
      <c r="C857" s="552"/>
      <c r="D857" s="71"/>
      <c r="E857" s="103"/>
      <c r="F857" s="103"/>
      <c r="G857" s="103"/>
      <c r="H857" s="103"/>
      <c r="I857" s="103"/>
      <c r="J857" s="103"/>
      <c r="K857" s="107"/>
      <c r="L857" s="105" t="s">
        <v>35</v>
      </c>
      <c r="M857" s="554" t="str">
        <f>IF(K857&lt;&gt;"",VLOOKUP(K857,'DON GIA'!$S$1:$U$19,3,0),"")</f>
        <v/>
      </c>
      <c r="N857" s="554" t="str">
        <f>IF(K857&lt;&gt;"",VLOOKUP(K857,'DON GIA'!$S$1:$V$19,4,0),"")</f>
        <v/>
      </c>
      <c r="O857" s="554" t="str">
        <f t="shared" si="316"/>
        <v/>
      </c>
      <c r="P857" s="554" t="str">
        <f t="shared" si="317"/>
        <v/>
      </c>
      <c r="Q857" s="71" t="s">
        <v>35</v>
      </c>
      <c r="R857" s="103"/>
      <c r="S857" s="103"/>
      <c r="T857" s="554" t="str">
        <f>IF(Q857&lt;&gt;"",VLOOKUP(Q857,'DON GIA'!$H$1:$K$103,4,0),"")</f>
        <v/>
      </c>
      <c r="U857" s="554" t="str">
        <f t="shared" si="318"/>
        <v/>
      </c>
      <c r="V857" s="554"/>
      <c r="W857" s="107"/>
      <c r="X857" s="103"/>
      <c r="Y857" s="108"/>
      <c r="Z857" s="109"/>
      <c r="AA857" s="554" t="str">
        <f>IF(W857&lt;&gt;"",VLOOKUP(W857,'DON GIA'!$A$1:$D$346,4,0),"")</f>
        <v/>
      </c>
      <c r="AB857" s="554" t="str">
        <f t="shared" si="319"/>
        <v/>
      </c>
      <c r="AC857" s="71"/>
      <c r="AD857" s="71"/>
      <c r="AE857" s="71"/>
      <c r="AF857" s="71"/>
      <c r="AG857" s="71"/>
      <c r="AH857" s="103"/>
      <c r="AI857" s="71"/>
      <c r="AJ857" s="103"/>
      <c r="AK857" s="103"/>
      <c r="AL857" s="554" t="str">
        <f>IF(AI857&lt;&gt;"",VLOOKUP(AI857,'DON GIA'!$M$1:$P$9,4,0),"")</f>
        <v/>
      </c>
      <c r="AM857" s="554" t="str">
        <f t="shared" si="320"/>
        <v/>
      </c>
      <c r="AN857" s="71"/>
      <c r="AO857" s="103"/>
      <c r="AP857" s="602" t="str">
        <f t="shared" si="309"/>
        <v/>
      </c>
      <c r="AQ857" s="107"/>
      <c r="AR857" s="107" t="s">
        <v>1996</v>
      </c>
      <c r="AS857" s="593"/>
    </row>
    <row r="858" spans="1:45" s="77" customFormat="1" outlineLevel="2">
      <c r="A858" s="72">
        <f>IF(B858&lt;&gt;"",B858,A857)</f>
        <v>54</v>
      </c>
      <c r="B858" s="552" t="str">
        <f>IF(C858&lt;&gt;"",COUNTA($C$9:C858),"")</f>
        <v/>
      </c>
      <c r="C858" s="552"/>
      <c r="D858" s="71"/>
      <c r="E858" s="103"/>
      <c r="F858" s="103"/>
      <c r="G858" s="103"/>
      <c r="H858" s="103"/>
      <c r="I858" s="103"/>
      <c r="J858" s="103"/>
      <c r="K858" s="107"/>
      <c r="L858" s="105" t="s">
        <v>35</v>
      </c>
      <c r="M858" s="554" t="str">
        <f>IF(K858&lt;&gt;"",VLOOKUP(K858,'DON GIA'!$S$1:$U$19,3,0),"")</f>
        <v/>
      </c>
      <c r="N858" s="554" t="str">
        <f>IF(K858&lt;&gt;"",VLOOKUP(K858,'DON GIA'!$S$1:$V$19,4,0),"")</f>
        <v/>
      </c>
      <c r="O858" s="554" t="str">
        <f t="shared" si="316"/>
        <v/>
      </c>
      <c r="P858" s="554" t="str">
        <f t="shared" si="317"/>
        <v/>
      </c>
      <c r="Q858" s="71" t="s">
        <v>35</v>
      </c>
      <c r="R858" s="103"/>
      <c r="S858" s="103"/>
      <c r="T858" s="554" t="str">
        <f>IF(Q858&lt;&gt;"",VLOOKUP(Q858,'DON GIA'!$H$1:$K$103,4,0),"")</f>
        <v/>
      </c>
      <c r="U858" s="554" t="str">
        <f t="shared" si="318"/>
        <v/>
      </c>
      <c r="V858" s="554"/>
      <c r="W858" s="107"/>
      <c r="X858" s="103"/>
      <c r="Y858" s="108"/>
      <c r="Z858" s="109"/>
      <c r="AA858" s="554" t="str">
        <f>IF(W858&lt;&gt;"",VLOOKUP(W858,'DON GIA'!$A$1:$D$346,4,0),"")</f>
        <v/>
      </c>
      <c r="AB858" s="554" t="str">
        <f t="shared" si="319"/>
        <v/>
      </c>
      <c r="AC858" s="71"/>
      <c r="AD858" s="71"/>
      <c r="AE858" s="71"/>
      <c r="AF858" s="71"/>
      <c r="AG858" s="71"/>
      <c r="AH858" s="103"/>
      <c r="AI858" s="71"/>
      <c r="AJ858" s="103"/>
      <c r="AK858" s="103"/>
      <c r="AL858" s="554" t="str">
        <f>IF(AI858&lt;&gt;"",VLOOKUP(AI858,'DON GIA'!$M$1:$P$9,4,0),"")</f>
        <v/>
      </c>
      <c r="AM858" s="554" t="str">
        <f t="shared" si="320"/>
        <v/>
      </c>
      <c r="AN858" s="71"/>
      <c r="AO858" s="103"/>
      <c r="AP858" s="602" t="str">
        <f t="shared" si="309"/>
        <v/>
      </c>
      <c r="AQ858" s="107"/>
      <c r="AR858" s="107" t="s">
        <v>1997</v>
      </c>
      <c r="AS858" s="593"/>
    </row>
    <row r="859" spans="1:45" s="77" customFormat="1" outlineLevel="2">
      <c r="A859" s="72">
        <f>IF(B859&lt;&gt;"",B859,A858)</f>
        <v>54</v>
      </c>
      <c r="B859" s="552" t="str">
        <f>IF(C859&lt;&gt;"",COUNTA($C$9:C859),"")</f>
        <v/>
      </c>
      <c r="C859" s="552"/>
      <c r="D859" s="71"/>
      <c r="E859" s="103"/>
      <c r="F859" s="103"/>
      <c r="G859" s="103"/>
      <c r="H859" s="103"/>
      <c r="I859" s="103"/>
      <c r="J859" s="103"/>
      <c r="K859" s="107"/>
      <c r="L859" s="105" t="s">
        <v>35</v>
      </c>
      <c r="M859" s="554" t="str">
        <f>IF(K859&lt;&gt;"",VLOOKUP(K859,'DON GIA'!$S$1:$U$19,3,0),"")</f>
        <v/>
      </c>
      <c r="N859" s="554" t="str">
        <f>IF(K859&lt;&gt;"",VLOOKUP(K859,'DON GIA'!$S$1:$V$19,4,0),"")</f>
        <v/>
      </c>
      <c r="O859" s="554" t="str">
        <f t="shared" si="316"/>
        <v/>
      </c>
      <c r="P859" s="554" t="str">
        <f t="shared" si="317"/>
        <v/>
      </c>
      <c r="Q859" s="71" t="s">
        <v>35</v>
      </c>
      <c r="R859" s="103"/>
      <c r="S859" s="103"/>
      <c r="T859" s="554" t="str">
        <f>IF(Q859&lt;&gt;"",VLOOKUP(Q859,'DON GIA'!$H$1:$K$103,4,0),"")</f>
        <v/>
      </c>
      <c r="U859" s="554" t="str">
        <f t="shared" si="318"/>
        <v/>
      </c>
      <c r="V859" s="554"/>
      <c r="W859" s="107"/>
      <c r="X859" s="103"/>
      <c r="Y859" s="108"/>
      <c r="Z859" s="109"/>
      <c r="AA859" s="554" t="str">
        <f>IF(W859&lt;&gt;"",VLOOKUP(W859,'DON GIA'!$A$1:$D$346,4,0),"")</f>
        <v/>
      </c>
      <c r="AB859" s="554" t="str">
        <f t="shared" si="319"/>
        <v/>
      </c>
      <c r="AC859" s="71"/>
      <c r="AD859" s="71"/>
      <c r="AE859" s="71"/>
      <c r="AF859" s="71"/>
      <c r="AG859" s="71"/>
      <c r="AH859" s="103"/>
      <c r="AI859" s="71"/>
      <c r="AJ859" s="103"/>
      <c r="AK859" s="103"/>
      <c r="AL859" s="554" t="str">
        <f>IF(AI859&lt;&gt;"",VLOOKUP(AI859,'DON GIA'!$M$1:$P$9,4,0),"")</f>
        <v/>
      </c>
      <c r="AM859" s="554" t="str">
        <f t="shared" si="320"/>
        <v/>
      </c>
      <c r="AN859" s="71"/>
      <c r="AO859" s="103"/>
      <c r="AP859" s="602" t="str">
        <f t="shared" si="309"/>
        <v/>
      </c>
      <c r="AQ859" s="107"/>
      <c r="AR859" s="107"/>
      <c r="AS859" s="593"/>
    </row>
    <row r="860" spans="1:45" s="77" customFormat="1" outlineLevel="1">
      <c r="A860" s="84" t="s">
        <v>2105</v>
      </c>
      <c r="B860" s="552"/>
      <c r="C860" s="552"/>
      <c r="D860" s="61"/>
      <c r="E860" s="162"/>
      <c r="F860" s="103"/>
      <c r="G860" s="162"/>
      <c r="H860" s="163"/>
      <c r="I860" s="165"/>
      <c r="J860" s="165"/>
      <c r="K860" s="129"/>
      <c r="L860" s="615">
        <f>SUBTOTAL(9,L861:L866)</f>
        <v>0</v>
      </c>
      <c r="M860" s="553"/>
      <c r="N860" s="553"/>
      <c r="O860" s="553">
        <f>SUBTOTAL(9,O861:O866)</f>
        <v>0</v>
      </c>
      <c r="P860" s="553">
        <f>SUBTOTAL(9,P861:P866)</f>
        <v>0</v>
      </c>
      <c r="Q860" s="61"/>
      <c r="R860" s="162"/>
      <c r="S860" s="162">
        <f>SUBTOTAL(9,S861:S866)</f>
        <v>0</v>
      </c>
      <c r="T860" s="553"/>
      <c r="U860" s="553">
        <f>SUBTOTAL(9,U861:U866)</f>
        <v>0</v>
      </c>
      <c r="V860" s="553"/>
      <c r="W860" s="129"/>
      <c r="X860" s="162"/>
      <c r="Y860" s="169">
        <f>SUBTOTAL(9,Y861:Y866)</f>
        <v>62.74</v>
      </c>
      <c r="Z860" s="170">
        <f>SUBTOTAL(9,Z861:Z866)</f>
        <v>20.72</v>
      </c>
      <c r="AA860" s="553"/>
      <c r="AB860" s="553">
        <f>SUBTOTAL(9,AB861:AB866)</f>
        <v>148680464.94</v>
      </c>
      <c r="AC860" s="71"/>
      <c r="AD860" s="71"/>
      <c r="AE860" s="71"/>
      <c r="AF860" s="71"/>
      <c r="AG860" s="71"/>
      <c r="AH860" s="103"/>
      <c r="AI860" s="61"/>
      <c r="AJ860" s="162"/>
      <c r="AK860" s="162">
        <f>SUBTOTAL(9,AK861:AK866)</f>
        <v>0</v>
      </c>
      <c r="AL860" s="553"/>
      <c r="AM860" s="553">
        <f>SUBTOTAL(9,AM861:AM866)</f>
        <v>0</v>
      </c>
      <c r="AN860" s="61"/>
      <c r="AO860" s="162">
        <f>SUBTOTAL(9,AO861:AO866)</f>
        <v>0</v>
      </c>
      <c r="AP860" s="602">
        <f t="shared" si="309"/>
        <v>148680464.94</v>
      </c>
      <c r="AQ860" s="107"/>
      <c r="AR860" s="107"/>
      <c r="AS860" s="593"/>
    </row>
    <row r="861" spans="1:45" s="77" customFormat="1" ht="93.75" outlineLevel="2">
      <c r="A861" s="72">
        <f>IF(B861&lt;&gt;"",B861,A859)</f>
        <v>55</v>
      </c>
      <c r="B861" s="552">
        <f>IF(C861&lt;&gt;"",COUNTA($C$9:C861),"")</f>
        <v>55</v>
      </c>
      <c r="C861" s="552">
        <v>405</v>
      </c>
      <c r="D861" s="61" t="s">
        <v>140</v>
      </c>
      <c r="E861" s="103"/>
      <c r="F861" s="103"/>
      <c r="G861" s="103"/>
      <c r="H861" s="123"/>
      <c r="I861" s="124"/>
      <c r="J861" s="124"/>
      <c r="K861" s="107"/>
      <c r="L861" s="616" t="s">
        <v>35</v>
      </c>
      <c r="M861" s="554" t="str">
        <f>IF(K861&lt;&gt;"",VLOOKUP(K861,'DON GIA'!$S$1:$U$19,3,0),"")</f>
        <v/>
      </c>
      <c r="N861" s="554" t="str">
        <f>IF(K861&lt;&gt;"",VLOOKUP(K861,'DON GIA'!$S$1:$V$19,4,0),"")</f>
        <v/>
      </c>
      <c r="O861" s="554" t="str">
        <f t="shared" ref="O861:O866" si="321">IF(K861&lt;&gt;"",L861*M861,"")</f>
        <v/>
      </c>
      <c r="P861" s="554" t="str">
        <f t="shared" ref="P861:P866" si="322">IF(K861&lt;&gt;"",L861*N861,"")</f>
        <v/>
      </c>
      <c r="Q861" s="71" t="s">
        <v>35</v>
      </c>
      <c r="R861" s="103"/>
      <c r="S861" s="103"/>
      <c r="T861" s="554" t="str">
        <f>IF(Q861&lt;&gt;"",VLOOKUP(Q861,'DON GIA'!$H$1:$K$103,4,0),"")</f>
        <v/>
      </c>
      <c r="U861" s="554" t="str">
        <f t="shared" ref="U861:U866" si="323">IF(Q861&lt;&gt;"",IF(ISNUMBER(T861),S861*T861,""),"")</f>
        <v/>
      </c>
      <c r="V861" s="554" t="s">
        <v>2163</v>
      </c>
      <c r="W861" s="107" t="s">
        <v>1003</v>
      </c>
      <c r="X861" s="103" t="s">
        <v>27</v>
      </c>
      <c r="Y861" s="108">
        <v>7.3</v>
      </c>
      <c r="Z861" s="109">
        <v>10.16</v>
      </c>
      <c r="AA861" s="554">
        <f>IF(W861&lt;&gt;"",VLOOKUP(W861,'DON GIA'!$A$1:$D$346,4,0),"")</f>
        <v>854777</v>
      </c>
      <c r="AB861" s="554">
        <f t="shared" ref="AB861:AB866" si="324">IF(W861&lt;&gt;"",IF(ISNUMBER(AA861),Y861*AA861,""),"")</f>
        <v>6239872.0999999996</v>
      </c>
      <c r="AC861" s="71"/>
      <c r="AD861" s="71"/>
      <c r="AE861" s="71"/>
      <c r="AF861" s="71"/>
      <c r="AG861" s="71"/>
      <c r="AH861" s="103"/>
      <c r="AI861" s="71"/>
      <c r="AJ861" s="103"/>
      <c r="AK861" s="103"/>
      <c r="AL861" s="554" t="str">
        <f>IF(AI861&lt;&gt;"",VLOOKUP(AI861,'DON GIA'!$M$1:$P$9,4,0),"")</f>
        <v/>
      </c>
      <c r="AM861" s="554" t="str">
        <f t="shared" ref="AM861:AM866" si="325">IF(AI861&lt;&gt;"",AK861*AL861,"")</f>
        <v/>
      </c>
      <c r="AN861" s="71"/>
      <c r="AO861" s="103"/>
      <c r="AP861" s="602" t="str">
        <f t="shared" si="309"/>
        <v/>
      </c>
      <c r="AQ861" s="107" t="s">
        <v>377</v>
      </c>
      <c r="AR861" s="107" t="s">
        <v>1912</v>
      </c>
      <c r="AS861" s="593"/>
    </row>
    <row r="862" spans="1:45" s="77" customFormat="1" ht="75" outlineLevel="2">
      <c r="A862" s="72">
        <f>IF(B862&lt;&gt;"",B862,A861)</f>
        <v>55</v>
      </c>
      <c r="B862" s="552" t="str">
        <f>IF(C862&lt;&gt;"",COUNTA($C$9:C862),"")</f>
        <v/>
      </c>
      <c r="C862" s="552"/>
      <c r="D862" s="71" t="s">
        <v>141</v>
      </c>
      <c r="E862" s="103"/>
      <c r="F862" s="103"/>
      <c r="G862" s="103"/>
      <c r="H862" s="103"/>
      <c r="I862" s="103"/>
      <c r="J862" s="103"/>
      <c r="K862" s="107"/>
      <c r="L862" s="105" t="s">
        <v>35</v>
      </c>
      <c r="M862" s="554" t="str">
        <f>IF(K862&lt;&gt;"",VLOOKUP(K862,'DON GIA'!$S$1:$U$19,3,0),"")</f>
        <v/>
      </c>
      <c r="N862" s="554" t="str">
        <f>IF(K862&lt;&gt;"",VLOOKUP(K862,'DON GIA'!$S$1:$V$19,4,0),"")</f>
        <v/>
      </c>
      <c r="O862" s="554" t="str">
        <f t="shared" si="321"/>
        <v/>
      </c>
      <c r="P862" s="554" t="str">
        <f t="shared" si="322"/>
        <v/>
      </c>
      <c r="Q862" s="71" t="s">
        <v>35</v>
      </c>
      <c r="R862" s="103"/>
      <c r="S862" s="103"/>
      <c r="T862" s="554" t="str">
        <f>IF(Q862&lt;&gt;"",VLOOKUP(Q862,'DON GIA'!$H$1:$K$103,4,0),"")</f>
        <v/>
      </c>
      <c r="U862" s="554" t="str">
        <f t="shared" si="323"/>
        <v/>
      </c>
      <c r="V862" s="554"/>
      <c r="W862" s="107" t="s">
        <v>1062</v>
      </c>
      <c r="X862" s="103" t="s">
        <v>27</v>
      </c>
      <c r="Y862" s="108">
        <f>11.1+7.4</f>
        <v>18.5</v>
      </c>
      <c r="Z862" s="109">
        <v>0.4</v>
      </c>
      <c r="AA862" s="554">
        <f>IF(W862&lt;&gt;"",VLOOKUP(W862,'DON GIA'!$A$1:$D$346,4,0),"")</f>
        <v>264499</v>
      </c>
      <c r="AB862" s="554">
        <f t="shared" si="324"/>
        <v>4893231.5</v>
      </c>
      <c r="AC862" s="71"/>
      <c r="AD862" s="71"/>
      <c r="AE862" s="71"/>
      <c r="AF862" s="71"/>
      <c r="AG862" s="71"/>
      <c r="AH862" s="103"/>
      <c r="AI862" s="71"/>
      <c r="AJ862" s="103"/>
      <c r="AK862" s="103"/>
      <c r="AL862" s="554" t="str">
        <f>IF(AI862&lt;&gt;"",VLOOKUP(AI862,'DON GIA'!$M$1:$P$9,4,0),"")</f>
        <v/>
      </c>
      <c r="AM862" s="554" t="str">
        <f t="shared" si="325"/>
        <v/>
      </c>
      <c r="AN862" s="71"/>
      <c r="AO862" s="103"/>
      <c r="AP862" s="602" t="str">
        <f t="shared" si="309"/>
        <v/>
      </c>
      <c r="AQ862" s="107" t="s">
        <v>1999</v>
      </c>
      <c r="AR862" s="107" t="s">
        <v>1958</v>
      </c>
      <c r="AS862" s="593"/>
    </row>
    <row r="863" spans="1:45" s="77" customFormat="1" ht="93.75" outlineLevel="2">
      <c r="A863" s="72">
        <f>IF(B863&lt;&gt;"",B863,A862)</f>
        <v>55</v>
      </c>
      <c r="B863" s="552" t="str">
        <f>IF(C863&lt;&gt;"",COUNTA($C$9:C863),"")</f>
        <v/>
      </c>
      <c r="C863" s="552"/>
      <c r="D863" s="71" t="s">
        <v>142</v>
      </c>
      <c r="E863" s="103"/>
      <c r="F863" s="103"/>
      <c r="G863" s="103"/>
      <c r="H863" s="103"/>
      <c r="I863" s="103"/>
      <c r="J863" s="103"/>
      <c r="K863" s="107"/>
      <c r="L863" s="105" t="s">
        <v>35</v>
      </c>
      <c r="M863" s="554" t="str">
        <f>IF(K863&lt;&gt;"",VLOOKUP(K863,'DON GIA'!$S$1:$U$19,3,0),"")</f>
        <v/>
      </c>
      <c r="N863" s="554" t="str">
        <f>IF(K863&lt;&gt;"",VLOOKUP(K863,'DON GIA'!$S$1:$V$19,4,0),"")</f>
        <v/>
      </c>
      <c r="O863" s="554" t="str">
        <f t="shared" si="321"/>
        <v/>
      </c>
      <c r="P863" s="554" t="str">
        <f t="shared" si="322"/>
        <v/>
      </c>
      <c r="Q863" s="71" t="s">
        <v>35</v>
      </c>
      <c r="R863" s="103"/>
      <c r="S863" s="103"/>
      <c r="T863" s="554" t="str">
        <f>IF(Q863&lt;&gt;"",VLOOKUP(Q863,'DON GIA'!$H$1:$K$103,4,0),"")</f>
        <v/>
      </c>
      <c r="U863" s="554" t="str">
        <f t="shared" si="323"/>
        <v/>
      </c>
      <c r="V863" s="554"/>
      <c r="W863" s="107" t="s">
        <v>1063</v>
      </c>
      <c r="X863" s="103" t="s">
        <v>27</v>
      </c>
      <c r="Y863" s="108">
        <v>26.44</v>
      </c>
      <c r="Z863" s="109"/>
      <c r="AA863" s="554">
        <f>IF(W863&lt;&gt;"",VLOOKUP(W863,'DON GIA'!$A$1:$D$346,4,0),"")</f>
        <v>3941166</v>
      </c>
      <c r="AB863" s="554">
        <f t="shared" si="324"/>
        <v>104204429.04000001</v>
      </c>
      <c r="AC863" s="71" t="s">
        <v>28</v>
      </c>
      <c r="AD863" s="71" t="s">
        <v>29</v>
      </c>
      <c r="AE863" s="71" t="s">
        <v>30</v>
      </c>
      <c r="AF863" s="71" t="s">
        <v>31</v>
      </c>
      <c r="AG863" s="71" t="s">
        <v>32</v>
      </c>
      <c r="AH863" s="103"/>
      <c r="AI863" s="71"/>
      <c r="AJ863" s="103"/>
      <c r="AK863" s="103"/>
      <c r="AL863" s="554" t="str">
        <f>IF(AI863&lt;&gt;"",VLOOKUP(AI863,'DON GIA'!$M$1:$P$9,4,0),"")</f>
        <v/>
      </c>
      <c r="AM863" s="554" t="str">
        <f t="shared" si="325"/>
        <v/>
      </c>
      <c r="AN863" s="71"/>
      <c r="AO863" s="103"/>
      <c r="AP863" s="602" t="str">
        <f t="shared" si="309"/>
        <v/>
      </c>
      <c r="AQ863" s="107"/>
      <c r="AR863" s="107" t="s">
        <v>1959</v>
      </c>
      <c r="AS863" s="593"/>
    </row>
    <row r="864" spans="1:45" s="77" customFormat="1" ht="75" outlineLevel="2">
      <c r="A864" s="72">
        <f>IF(B864&lt;&gt;"",B864,A863)</f>
        <v>55</v>
      </c>
      <c r="B864" s="552" t="str">
        <f>IF(C864&lt;&gt;"",COUNTA($C$9:C864),"")</f>
        <v/>
      </c>
      <c r="C864" s="552"/>
      <c r="D864" s="71"/>
      <c r="E864" s="103"/>
      <c r="F864" s="103"/>
      <c r="G864" s="103"/>
      <c r="H864" s="103"/>
      <c r="I864" s="103"/>
      <c r="J864" s="103"/>
      <c r="K864" s="107"/>
      <c r="L864" s="105" t="s">
        <v>35</v>
      </c>
      <c r="M864" s="554" t="str">
        <f>IF(K864&lt;&gt;"",VLOOKUP(K864,'DON GIA'!$S$1:$U$19,3,0),"")</f>
        <v/>
      </c>
      <c r="N864" s="554" t="str">
        <f>IF(K864&lt;&gt;"",VLOOKUP(K864,'DON GIA'!$S$1:$V$19,4,0),"")</f>
        <v/>
      </c>
      <c r="O864" s="554" t="str">
        <f t="shared" si="321"/>
        <v/>
      </c>
      <c r="P864" s="554" t="str">
        <f t="shared" si="322"/>
        <v/>
      </c>
      <c r="Q864" s="71" t="s">
        <v>35</v>
      </c>
      <c r="R864" s="103"/>
      <c r="S864" s="103"/>
      <c r="T864" s="554" t="str">
        <f>IF(Q864&lt;&gt;"",VLOOKUP(Q864,'DON GIA'!$H$1:$K$103,4,0),"")</f>
        <v/>
      </c>
      <c r="U864" s="554" t="str">
        <f t="shared" si="323"/>
        <v/>
      </c>
      <c r="V864" s="554"/>
      <c r="W864" s="107" t="s">
        <v>1064</v>
      </c>
      <c r="X864" s="103" t="s">
        <v>27</v>
      </c>
      <c r="Y864" s="108">
        <v>3.2</v>
      </c>
      <c r="Z864" s="109"/>
      <c r="AA864" s="554">
        <f>IF(W864&lt;&gt;"",VLOOKUP(W864,'DON GIA'!$A$1:$D$346,4,0),"")</f>
        <v>9816278</v>
      </c>
      <c r="AB864" s="554">
        <f t="shared" si="324"/>
        <v>31412089.600000001</v>
      </c>
      <c r="AC864" s="71"/>
      <c r="AD864" s="71"/>
      <c r="AE864" s="71"/>
      <c r="AF864" s="71"/>
      <c r="AG864" s="71"/>
      <c r="AH864" s="103"/>
      <c r="AI864" s="71"/>
      <c r="AJ864" s="103"/>
      <c r="AK864" s="103"/>
      <c r="AL864" s="554" t="str">
        <f>IF(AI864&lt;&gt;"",VLOOKUP(AI864,'DON GIA'!$M$1:$P$9,4,0),"")</f>
        <v/>
      </c>
      <c r="AM864" s="554" t="str">
        <f t="shared" si="325"/>
        <v/>
      </c>
      <c r="AN864" s="71"/>
      <c r="AO864" s="103"/>
      <c r="AP864" s="602" t="str">
        <f t="shared" si="309"/>
        <v/>
      </c>
      <c r="AQ864" s="107"/>
      <c r="AR864" s="107" t="s">
        <v>1960</v>
      </c>
      <c r="AS864" s="593"/>
    </row>
    <row r="865" spans="1:45" s="77" customFormat="1" outlineLevel="2">
      <c r="A865" s="72">
        <f>IF(B865&lt;&gt;"",B865,A864)</f>
        <v>55</v>
      </c>
      <c r="B865" s="552" t="str">
        <f>IF(C865&lt;&gt;"",COUNTA($C$9:C865),"")</f>
        <v/>
      </c>
      <c r="C865" s="552"/>
      <c r="D865" s="71"/>
      <c r="E865" s="103"/>
      <c r="F865" s="103"/>
      <c r="G865" s="103"/>
      <c r="H865" s="103"/>
      <c r="I865" s="103"/>
      <c r="J865" s="103"/>
      <c r="K865" s="107"/>
      <c r="L865" s="105" t="s">
        <v>35</v>
      </c>
      <c r="M865" s="554" t="str">
        <f>IF(K865&lt;&gt;"",VLOOKUP(K865,'DON GIA'!$S$1:$U$19,3,0),"")</f>
        <v/>
      </c>
      <c r="N865" s="554" t="str">
        <f>IF(K865&lt;&gt;"",VLOOKUP(K865,'DON GIA'!$S$1:$V$19,4,0),"")</f>
        <v/>
      </c>
      <c r="O865" s="554" t="str">
        <f t="shared" si="321"/>
        <v/>
      </c>
      <c r="P865" s="554" t="str">
        <f t="shared" si="322"/>
        <v/>
      </c>
      <c r="Q865" s="71" t="s">
        <v>35</v>
      </c>
      <c r="R865" s="103"/>
      <c r="S865" s="103"/>
      <c r="T865" s="554" t="str">
        <f>IF(Q865&lt;&gt;"",VLOOKUP(Q865,'DON GIA'!$H$1:$K$103,4,0),"")</f>
        <v/>
      </c>
      <c r="U865" s="554" t="str">
        <f t="shared" si="323"/>
        <v/>
      </c>
      <c r="V865" s="554"/>
      <c r="W865" s="107" t="s">
        <v>1062</v>
      </c>
      <c r="X865" s="103" t="s">
        <v>27</v>
      </c>
      <c r="Y865" s="108">
        <v>7.3</v>
      </c>
      <c r="Z865" s="109">
        <v>10.16</v>
      </c>
      <c r="AA865" s="554">
        <f>IF(W865&lt;&gt;"",VLOOKUP(W865,'DON GIA'!$A$1:$D$346,4,0),"")</f>
        <v>264499</v>
      </c>
      <c r="AB865" s="554">
        <f t="shared" si="324"/>
        <v>1930842.7</v>
      </c>
      <c r="AC865" s="71"/>
      <c r="AD865" s="71"/>
      <c r="AE865" s="71"/>
      <c r="AF865" s="71"/>
      <c r="AG865" s="71"/>
      <c r="AH865" s="103"/>
      <c r="AI865" s="71"/>
      <c r="AJ865" s="103"/>
      <c r="AK865" s="103"/>
      <c r="AL865" s="554" t="str">
        <f>IF(AI865&lt;&gt;"",VLOOKUP(AI865,'DON GIA'!$M$1:$P$9,4,0),"")</f>
        <v/>
      </c>
      <c r="AM865" s="554" t="str">
        <f t="shared" si="325"/>
        <v/>
      </c>
      <c r="AN865" s="71"/>
      <c r="AO865" s="103"/>
      <c r="AP865" s="602" t="str">
        <f t="shared" si="309"/>
        <v/>
      </c>
      <c r="AQ865" s="107"/>
      <c r="AR865" s="107"/>
      <c r="AS865" s="593"/>
    </row>
    <row r="866" spans="1:45" s="77" customFormat="1" outlineLevel="2">
      <c r="A866" s="72">
        <f>IF(B866&lt;&gt;"",B866,A865)</f>
        <v>55</v>
      </c>
      <c r="B866" s="552" t="str">
        <f>IF(C866&lt;&gt;"",COUNTA($C$9:C866),"")</f>
        <v/>
      </c>
      <c r="C866" s="552"/>
      <c r="D866" s="71"/>
      <c r="E866" s="103"/>
      <c r="F866" s="103"/>
      <c r="G866" s="103"/>
      <c r="H866" s="103"/>
      <c r="I866" s="103"/>
      <c r="J866" s="103"/>
      <c r="K866" s="107"/>
      <c r="L866" s="105" t="s">
        <v>35</v>
      </c>
      <c r="M866" s="554" t="str">
        <f>IF(K866&lt;&gt;"",VLOOKUP(K866,'DON GIA'!$S$1:$U$19,3,0),"")</f>
        <v/>
      </c>
      <c r="N866" s="554" t="str">
        <f>IF(K866&lt;&gt;"",VLOOKUP(K866,'DON GIA'!$S$1:$V$19,4,0),"")</f>
        <v/>
      </c>
      <c r="O866" s="554" t="str">
        <f t="shared" si="321"/>
        <v/>
      </c>
      <c r="P866" s="554" t="str">
        <f t="shared" si="322"/>
        <v/>
      </c>
      <c r="Q866" s="71" t="s">
        <v>35</v>
      </c>
      <c r="R866" s="103"/>
      <c r="S866" s="103"/>
      <c r="T866" s="554" t="str">
        <f>IF(Q866&lt;&gt;"",VLOOKUP(Q866,'DON GIA'!$H$1:$K$103,4,0),"")</f>
        <v/>
      </c>
      <c r="U866" s="554" t="str">
        <f t="shared" si="323"/>
        <v/>
      </c>
      <c r="V866" s="554"/>
      <c r="W866" s="107"/>
      <c r="X866" s="103"/>
      <c r="Y866" s="108"/>
      <c r="Z866" s="109"/>
      <c r="AA866" s="554" t="str">
        <f>IF(W866&lt;&gt;"",VLOOKUP(W866,'DON GIA'!$A$1:$D$346,4,0),"")</f>
        <v/>
      </c>
      <c r="AB866" s="554" t="str">
        <f t="shared" si="324"/>
        <v/>
      </c>
      <c r="AC866" s="71"/>
      <c r="AD866" s="71"/>
      <c r="AE866" s="71"/>
      <c r="AF866" s="71"/>
      <c r="AG866" s="71"/>
      <c r="AH866" s="103"/>
      <c r="AI866" s="71"/>
      <c r="AJ866" s="103"/>
      <c r="AK866" s="103"/>
      <c r="AL866" s="554" t="str">
        <f>IF(AI866&lt;&gt;"",VLOOKUP(AI866,'DON GIA'!$M$1:$P$9,4,0),"")</f>
        <v/>
      </c>
      <c r="AM866" s="554" t="str">
        <f t="shared" si="325"/>
        <v/>
      </c>
      <c r="AN866" s="71"/>
      <c r="AO866" s="103"/>
      <c r="AP866" s="602" t="str">
        <f t="shared" si="309"/>
        <v/>
      </c>
      <c r="AQ866" s="107"/>
      <c r="AR866" s="107"/>
      <c r="AS866" s="593"/>
    </row>
    <row r="867" spans="1:45" s="77" customFormat="1" outlineLevel="1">
      <c r="A867" s="84" t="s">
        <v>2104</v>
      </c>
      <c r="B867" s="552"/>
      <c r="C867" s="552"/>
      <c r="D867" s="61"/>
      <c r="E867" s="162"/>
      <c r="F867" s="103"/>
      <c r="G867" s="162"/>
      <c r="H867" s="162"/>
      <c r="I867" s="162"/>
      <c r="J867" s="162"/>
      <c r="K867" s="129"/>
      <c r="L867" s="167">
        <f>SUBTOTAL(9,L868:L877)</f>
        <v>0</v>
      </c>
      <c r="M867" s="553"/>
      <c r="N867" s="553"/>
      <c r="O867" s="553">
        <f>SUBTOTAL(9,O868:O877)</f>
        <v>0</v>
      </c>
      <c r="P867" s="553">
        <f>SUBTOTAL(9,P868:P877)</f>
        <v>0</v>
      </c>
      <c r="Q867" s="61"/>
      <c r="R867" s="162"/>
      <c r="S867" s="162">
        <f>SUBTOTAL(9,S868:S877)</f>
        <v>12</v>
      </c>
      <c r="T867" s="553"/>
      <c r="U867" s="553">
        <f>SUBTOTAL(9,U868:U877)</f>
        <v>813000</v>
      </c>
      <c r="V867" s="553"/>
      <c r="W867" s="129"/>
      <c r="X867" s="162"/>
      <c r="Y867" s="169">
        <f>SUBTOTAL(9,Y868:Y877)</f>
        <v>21.34</v>
      </c>
      <c r="Z867" s="170">
        <f>SUBTOTAL(9,Z868:Z877)</f>
        <v>38.869999999999997</v>
      </c>
      <c r="AA867" s="553"/>
      <c r="AB867" s="553">
        <f>SUBTOTAL(9,AB868:AB877)</f>
        <v>57569055.100000001</v>
      </c>
      <c r="AC867" s="71"/>
      <c r="AD867" s="71"/>
      <c r="AE867" s="71"/>
      <c r="AF867" s="71"/>
      <c r="AG867" s="71"/>
      <c r="AH867" s="103"/>
      <c r="AI867" s="61"/>
      <c r="AJ867" s="162"/>
      <c r="AK867" s="162">
        <f>SUBTOTAL(9,AK868:AK877)</f>
        <v>0</v>
      </c>
      <c r="AL867" s="553"/>
      <c r="AM867" s="553">
        <f>SUBTOTAL(9,AM868:AM877)</f>
        <v>0</v>
      </c>
      <c r="AN867" s="61"/>
      <c r="AO867" s="162">
        <f>SUBTOTAL(9,AO868:AO877)</f>
        <v>0</v>
      </c>
      <c r="AP867" s="602">
        <f t="shared" si="309"/>
        <v>58382055.100000001</v>
      </c>
      <c r="AQ867" s="107"/>
      <c r="AR867" s="107"/>
      <c r="AS867" s="593"/>
    </row>
    <row r="868" spans="1:45" s="77" customFormat="1" ht="75" outlineLevel="2">
      <c r="A868" s="72">
        <f>IF(B868&lt;&gt;"",B868,A866)</f>
        <v>56</v>
      </c>
      <c r="B868" s="552">
        <f>IF(C868&lt;&gt;"",COUNTA($C$9:C868),"")</f>
        <v>56</v>
      </c>
      <c r="C868" s="552">
        <v>406</v>
      </c>
      <c r="D868" s="61" t="s">
        <v>143</v>
      </c>
      <c r="E868" s="103"/>
      <c r="F868" s="103"/>
      <c r="G868" s="103"/>
      <c r="H868" s="103"/>
      <c r="I868" s="103"/>
      <c r="J868" s="103"/>
      <c r="K868" s="107"/>
      <c r="L868" s="105" t="s">
        <v>35</v>
      </c>
      <c r="M868" s="554" t="str">
        <f>IF(K868&lt;&gt;"",VLOOKUP(K868,'DON GIA'!$S$1:$U$19,3,0),"")</f>
        <v/>
      </c>
      <c r="N868" s="554" t="str">
        <f>IF(K868&lt;&gt;"",VLOOKUP(K868,'DON GIA'!$S$1:$V$19,4,0),"")</f>
        <v/>
      </c>
      <c r="O868" s="554" t="str">
        <f t="shared" ref="O868:O877" si="326">IF(K868&lt;&gt;"",L868*M868,"")</f>
        <v/>
      </c>
      <c r="P868" s="554" t="str">
        <f t="shared" ref="P868:P877" si="327">IF(K868&lt;&gt;"",L868*N868,"")</f>
        <v/>
      </c>
      <c r="Q868" s="71" t="s">
        <v>49</v>
      </c>
      <c r="R868" s="103" t="s">
        <v>44</v>
      </c>
      <c r="S868" s="103">
        <v>1</v>
      </c>
      <c r="T868" s="554">
        <f>IF(Q868&lt;&gt;"",VLOOKUP(Q868,'DON GIA'!$H$1:$K$103,4,0),"")</f>
        <v>248000</v>
      </c>
      <c r="U868" s="554">
        <f t="shared" ref="U868:U877" si="328">IF(Q868&lt;&gt;"",IF(ISNUMBER(T868),S868*T868,""),"")</f>
        <v>248000</v>
      </c>
      <c r="V868" s="554" t="s">
        <v>2163</v>
      </c>
      <c r="W868" s="107" t="s">
        <v>1063</v>
      </c>
      <c r="X868" s="103" t="s">
        <v>27</v>
      </c>
      <c r="Y868" s="108">
        <v>5.12</v>
      </c>
      <c r="Z868" s="109">
        <v>21.31</v>
      </c>
      <c r="AA868" s="554">
        <f>IF(W868&lt;&gt;"",VLOOKUP(W868,'DON GIA'!$A$1:$D$346,4,0),"")</f>
        <v>3941166</v>
      </c>
      <c r="AB868" s="554">
        <f t="shared" ref="AB868:AB877" si="329">IF(W868&lt;&gt;"",IF(ISNUMBER(AA868),Y868*AA868,""),"")</f>
        <v>20178769.920000002</v>
      </c>
      <c r="AC868" s="71" t="s">
        <v>28</v>
      </c>
      <c r="AD868" s="71" t="s">
        <v>29</v>
      </c>
      <c r="AE868" s="71" t="s">
        <v>30</v>
      </c>
      <c r="AF868" s="71" t="s">
        <v>31</v>
      </c>
      <c r="AG868" s="71" t="s">
        <v>32</v>
      </c>
      <c r="AH868" s="103"/>
      <c r="AI868" s="71"/>
      <c r="AJ868" s="103"/>
      <c r="AK868" s="103"/>
      <c r="AL868" s="554" t="str">
        <f>IF(AI868&lt;&gt;"",VLOOKUP(AI868,'DON GIA'!$M$1:$P$9,4,0),"")</f>
        <v/>
      </c>
      <c r="AM868" s="554" t="str">
        <f t="shared" ref="AM868:AM877" si="330">IF(AI868&lt;&gt;"",AK868*AL868,"")</f>
        <v/>
      </c>
      <c r="AN868" s="71"/>
      <c r="AO868" s="103"/>
      <c r="AP868" s="602" t="str">
        <f t="shared" si="309"/>
        <v/>
      </c>
      <c r="AQ868" s="107" t="s">
        <v>378</v>
      </c>
      <c r="AR868" s="107" t="s">
        <v>1912</v>
      </c>
      <c r="AS868" s="593"/>
    </row>
    <row r="869" spans="1:45" s="77" customFormat="1" ht="75" outlineLevel="2">
      <c r="A869" s="72">
        <f t="shared" ref="A869:A877" si="331">IF(B869&lt;&gt;"",B869,A868)</f>
        <v>56</v>
      </c>
      <c r="B869" s="552" t="str">
        <f>IF(C869&lt;&gt;"",COUNTA($C$9:C869),"")</f>
        <v/>
      </c>
      <c r="C869" s="552"/>
      <c r="D869" s="71" t="s">
        <v>144</v>
      </c>
      <c r="E869" s="103"/>
      <c r="F869" s="103"/>
      <c r="G869" s="103"/>
      <c r="H869" s="103"/>
      <c r="I869" s="103"/>
      <c r="J869" s="103"/>
      <c r="K869" s="107"/>
      <c r="L869" s="105" t="s">
        <v>35</v>
      </c>
      <c r="M869" s="554" t="str">
        <f>IF(K869&lt;&gt;"",VLOOKUP(K869,'DON GIA'!$S$1:$U$19,3,0),"")</f>
        <v/>
      </c>
      <c r="N869" s="554" t="str">
        <f>IF(K869&lt;&gt;"",VLOOKUP(K869,'DON GIA'!$S$1:$V$19,4,0),"")</f>
        <v/>
      </c>
      <c r="O869" s="554" t="str">
        <f t="shared" si="326"/>
        <v/>
      </c>
      <c r="P869" s="554" t="str">
        <f t="shared" si="327"/>
        <v/>
      </c>
      <c r="Q869" s="71" t="s">
        <v>77</v>
      </c>
      <c r="R869" s="103" t="s">
        <v>44</v>
      </c>
      <c r="S869" s="103">
        <v>2</v>
      </c>
      <c r="T869" s="554">
        <f>IF(Q869&lt;&gt;"",VLOOKUP(Q869,'DON GIA'!$H$1:$K$103,4,0),"")</f>
        <v>45000</v>
      </c>
      <c r="U869" s="554">
        <f t="shared" si="328"/>
        <v>90000</v>
      </c>
      <c r="V869" s="554"/>
      <c r="W869" s="107" t="s">
        <v>1065</v>
      </c>
      <c r="X869" s="103" t="s">
        <v>27</v>
      </c>
      <c r="Y869" s="108"/>
      <c r="Z869" s="109">
        <v>7.76</v>
      </c>
      <c r="AA869" s="554">
        <f>IF(W869&lt;&gt;"",VLOOKUP(W869,'DON GIA'!$A$1:$D$346,4,0),"")</f>
        <v>1119277</v>
      </c>
      <c r="AB869" s="554">
        <f t="shared" si="329"/>
        <v>0</v>
      </c>
      <c r="AC869" s="71"/>
      <c r="AD869" s="71"/>
      <c r="AE869" s="71"/>
      <c r="AF869" s="71"/>
      <c r="AG869" s="71"/>
      <c r="AH869" s="103"/>
      <c r="AI869" s="71"/>
      <c r="AJ869" s="103"/>
      <c r="AK869" s="103"/>
      <c r="AL869" s="554" t="str">
        <f>IF(AI869&lt;&gt;"",VLOOKUP(AI869,'DON GIA'!$M$1:$P$9,4,0),"")</f>
        <v/>
      </c>
      <c r="AM869" s="554" t="str">
        <f t="shared" si="330"/>
        <v/>
      </c>
      <c r="AN869" s="71"/>
      <c r="AO869" s="103"/>
      <c r="AP869" s="602" t="str">
        <f t="shared" si="309"/>
        <v/>
      </c>
      <c r="AQ869" s="107" t="s">
        <v>2000</v>
      </c>
      <c r="AR869" s="107" t="s">
        <v>1958</v>
      </c>
      <c r="AS869" s="593"/>
    </row>
    <row r="870" spans="1:45" s="77" customFormat="1" ht="93.75" outlineLevel="2">
      <c r="A870" s="72">
        <f t="shared" si="331"/>
        <v>56</v>
      </c>
      <c r="B870" s="552" t="str">
        <f>IF(C870&lt;&gt;"",COUNTA($C$9:C870),"")</f>
        <v/>
      </c>
      <c r="C870" s="552"/>
      <c r="D870" s="71" t="s">
        <v>37</v>
      </c>
      <c r="E870" s="103"/>
      <c r="F870" s="103"/>
      <c r="G870" s="103"/>
      <c r="H870" s="103"/>
      <c r="I870" s="103"/>
      <c r="J870" s="103"/>
      <c r="K870" s="107"/>
      <c r="L870" s="105" t="s">
        <v>35</v>
      </c>
      <c r="M870" s="554" t="str">
        <f>IF(K870&lt;&gt;"",VLOOKUP(K870,'DON GIA'!$S$1:$U$19,3,0),"")</f>
        <v/>
      </c>
      <c r="N870" s="554" t="str">
        <f>IF(K870&lt;&gt;"",VLOOKUP(K870,'DON GIA'!$S$1:$V$19,4,0),"")</f>
        <v/>
      </c>
      <c r="O870" s="554" t="str">
        <f t="shared" si="326"/>
        <v/>
      </c>
      <c r="P870" s="554" t="str">
        <f t="shared" si="327"/>
        <v/>
      </c>
      <c r="Q870" s="71" t="s">
        <v>53</v>
      </c>
      <c r="R870" s="103" t="s">
        <v>44</v>
      </c>
      <c r="S870" s="103">
        <v>8</v>
      </c>
      <c r="T870" s="554">
        <f>IF(Q870&lt;&gt;"",VLOOKUP(Q870,'DON GIA'!$H$1:$K$103,4,0),"")</f>
        <v>34000</v>
      </c>
      <c r="U870" s="554">
        <f t="shared" si="328"/>
        <v>272000</v>
      </c>
      <c r="V870" s="554"/>
      <c r="W870" s="107" t="s">
        <v>1007</v>
      </c>
      <c r="X870" s="103" t="s">
        <v>27</v>
      </c>
      <c r="Y870" s="108">
        <v>0.6</v>
      </c>
      <c r="Z870" s="109">
        <v>4.9000000000000004</v>
      </c>
      <c r="AA870" s="554">
        <f>IF(W870&lt;&gt;"",VLOOKUP(W870,'DON GIA'!$A$1:$D$346,4,0),"")</f>
        <v>1229116</v>
      </c>
      <c r="AB870" s="554">
        <f t="shared" si="329"/>
        <v>737469.6</v>
      </c>
      <c r="AC870" s="71"/>
      <c r="AD870" s="71"/>
      <c r="AE870" s="71"/>
      <c r="AF870" s="71"/>
      <c r="AG870" s="71"/>
      <c r="AH870" s="103"/>
      <c r="AI870" s="71"/>
      <c r="AJ870" s="103"/>
      <c r="AK870" s="103"/>
      <c r="AL870" s="554" t="str">
        <f>IF(AI870&lt;&gt;"",VLOOKUP(AI870,'DON GIA'!$M$1:$P$9,4,0),"")</f>
        <v/>
      </c>
      <c r="AM870" s="554" t="str">
        <f t="shared" si="330"/>
        <v/>
      </c>
      <c r="AN870" s="71"/>
      <c r="AO870" s="103"/>
      <c r="AP870" s="602" t="str">
        <f t="shared" si="309"/>
        <v/>
      </c>
      <c r="AQ870" s="107"/>
      <c r="AR870" s="107" t="s">
        <v>1959</v>
      </c>
      <c r="AS870" s="593"/>
    </row>
    <row r="871" spans="1:45" s="77" customFormat="1" ht="75" outlineLevel="2">
      <c r="A871" s="72">
        <f t="shared" si="331"/>
        <v>56</v>
      </c>
      <c r="B871" s="552" t="str">
        <f>IF(C871&lt;&gt;"",COUNTA($C$9:C871),"")</f>
        <v/>
      </c>
      <c r="C871" s="552"/>
      <c r="D871" s="71"/>
      <c r="E871" s="103"/>
      <c r="F871" s="103"/>
      <c r="G871" s="103"/>
      <c r="H871" s="103"/>
      <c r="I871" s="103"/>
      <c r="J871" s="103"/>
      <c r="K871" s="107"/>
      <c r="L871" s="105" t="s">
        <v>35</v>
      </c>
      <c r="M871" s="554" t="str">
        <f>IF(K871&lt;&gt;"",VLOOKUP(K871,'DON GIA'!$S$1:$U$19,3,0),"")</f>
        <v/>
      </c>
      <c r="N871" s="554" t="str">
        <f>IF(K871&lt;&gt;"",VLOOKUP(K871,'DON GIA'!$S$1:$V$19,4,0),"")</f>
        <v/>
      </c>
      <c r="O871" s="554" t="str">
        <f t="shared" si="326"/>
        <v/>
      </c>
      <c r="P871" s="554" t="str">
        <f t="shared" si="327"/>
        <v/>
      </c>
      <c r="Q871" s="71" t="s">
        <v>51</v>
      </c>
      <c r="R871" s="103" t="s">
        <v>44</v>
      </c>
      <c r="S871" s="103">
        <v>1</v>
      </c>
      <c r="T871" s="554">
        <f>IF(Q871&lt;&gt;"",VLOOKUP(Q871,'DON GIA'!$H$1:$K$103,4,0),"")</f>
        <v>203000</v>
      </c>
      <c r="U871" s="554">
        <f t="shared" si="328"/>
        <v>203000</v>
      </c>
      <c r="V871" s="554"/>
      <c r="W871" s="107" t="s">
        <v>1008</v>
      </c>
      <c r="X871" s="103" t="s">
        <v>27</v>
      </c>
      <c r="Y871" s="108">
        <v>0.6</v>
      </c>
      <c r="Z871" s="109">
        <v>4.9000000000000004</v>
      </c>
      <c r="AA871" s="554">
        <f>IF(W871&lt;&gt;"",VLOOKUP(W871,'DON GIA'!$A$1:$D$346,4,0),"")</f>
        <v>264499</v>
      </c>
      <c r="AB871" s="554">
        <f t="shared" si="329"/>
        <v>158699.4</v>
      </c>
      <c r="AC871" s="71"/>
      <c r="AD871" s="71"/>
      <c r="AE871" s="71"/>
      <c r="AF871" s="71"/>
      <c r="AG871" s="71"/>
      <c r="AH871" s="103"/>
      <c r="AI871" s="71"/>
      <c r="AJ871" s="103"/>
      <c r="AK871" s="103"/>
      <c r="AL871" s="554" t="str">
        <f>IF(AI871&lt;&gt;"",VLOOKUP(AI871,'DON GIA'!$M$1:$P$9,4,0),"")</f>
        <v/>
      </c>
      <c r="AM871" s="554" t="str">
        <f t="shared" si="330"/>
        <v/>
      </c>
      <c r="AN871" s="71"/>
      <c r="AO871" s="103"/>
      <c r="AP871" s="602" t="str">
        <f t="shared" si="309"/>
        <v/>
      </c>
      <c r="AQ871" s="107"/>
      <c r="AR871" s="107" t="s">
        <v>1960</v>
      </c>
      <c r="AS871" s="593"/>
    </row>
    <row r="872" spans="1:45" s="77" customFormat="1" outlineLevel="2">
      <c r="A872" s="72">
        <f t="shared" si="331"/>
        <v>56</v>
      </c>
      <c r="B872" s="552" t="str">
        <f>IF(C872&lt;&gt;"",COUNTA($C$9:C872),"")</f>
        <v/>
      </c>
      <c r="C872" s="552"/>
      <c r="D872" s="71"/>
      <c r="E872" s="103"/>
      <c r="F872" s="103"/>
      <c r="G872" s="103"/>
      <c r="H872" s="103"/>
      <c r="I872" s="103"/>
      <c r="J872" s="103"/>
      <c r="K872" s="107"/>
      <c r="L872" s="105" t="s">
        <v>35</v>
      </c>
      <c r="M872" s="554" t="str">
        <f>IF(K872&lt;&gt;"",VLOOKUP(K872,'DON GIA'!$S$1:$U$19,3,0),"")</f>
        <v/>
      </c>
      <c r="N872" s="554" t="str">
        <f>IF(K872&lt;&gt;"",VLOOKUP(K872,'DON GIA'!$S$1:$V$19,4,0),"")</f>
        <v/>
      </c>
      <c r="O872" s="554" t="str">
        <f t="shared" si="326"/>
        <v/>
      </c>
      <c r="P872" s="554" t="str">
        <f t="shared" si="327"/>
        <v/>
      </c>
      <c r="Q872" s="71" t="s">
        <v>35</v>
      </c>
      <c r="R872" s="103"/>
      <c r="S872" s="103"/>
      <c r="T872" s="554" t="str">
        <f>IF(Q872&lt;&gt;"",VLOOKUP(Q872,'DON GIA'!$H$1:$K$103,4,0),"")</f>
        <v/>
      </c>
      <c r="U872" s="554" t="str">
        <f t="shared" si="328"/>
        <v/>
      </c>
      <c r="V872" s="554"/>
      <c r="W872" s="107" t="s">
        <v>1040</v>
      </c>
      <c r="X872" s="103" t="s">
        <v>27</v>
      </c>
      <c r="Y872" s="108">
        <v>2.94</v>
      </c>
      <c r="Z872" s="109"/>
      <c r="AA872" s="554">
        <f>IF(W872&lt;&gt;"",VLOOKUP(W872,'DON GIA'!$A$1:$D$346,4,0),"")</f>
        <v>854777</v>
      </c>
      <c r="AB872" s="554">
        <f t="shared" si="329"/>
        <v>2513044.38</v>
      </c>
      <c r="AC872" s="71"/>
      <c r="AD872" s="71"/>
      <c r="AE872" s="71"/>
      <c r="AF872" s="71"/>
      <c r="AG872" s="71"/>
      <c r="AH872" s="103"/>
      <c r="AI872" s="71"/>
      <c r="AJ872" s="103"/>
      <c r="AK872" s="103"/>
      <c r="AL872" s="554" t="str">
        <f>IF(AI872&lt;&gt;"",VLOOKUP(AI872,'DON GIA'!$M$1:$P$9,4,0),"")</f>
        <v/>
      </c>
      <c r="AM872" s="554" t="str">
        <f t="shared" si="330"/>
        <v/>
      </c>
      <c r="AN872" s="71"/>
      <c r="AO872" s="103"/>
      <c r="AP872" s="602" t="str">
        <f t="shared" si="309"/>
        <v/>
      </c>
      <c r="AQ872" s="107"/>
      <c r="AR872" s="107"/>
      <c r="AS872" s="593"/>
    </row>
    <row r="873" spans="1:45" s="77" customFormat="1" outlineLevel="2">
      <c r="A873" s="72">
        <f t="shared" si="331"/>
        <v>56</v>
      </c>
      <c r="B873" s="552" t="str">
        <f>IF(C873&lt;&gt;"",COUNTA($C$9:C873),"")</f>
        <v/>
      </c>
      <c r="C873" s="552"/>
      <c r="D873" s="71"/>
      <c r="E873" s="103"/>
      <c r="F873" s="103"/>
      <c r="G873" s="103"/>
      <c r="H873" s="103"/>
      <c r="I873" s="103"/>
      <c r="J873" s="103"/>
      <c r="K873" s="107"/>
      <c r="L873" s="105" t="s">
        <v>35</v>
      </c>
      <c r="M873" s="554" t="str">
        <f>IF(K873&lt;&gt;"",VLOOKUP(K873,'DON GIA'!$S$1:$U$19,3,0),"")</f>
        <v/>
      </c>
      <c r="N873" s="554" t="str">
        <f>IF(K873&lt;&gt;"",VLOOKUP(K873,'DON GIA'!$S$1:$V$19,4,0),"")</f>
        <v/>
      </c>
      <c r="O873" s="554" t="str">
        <f t="shared" si="326"/>
        <v/>
      </c>
      <c r="P873" s="554" t="str">
        <f t="shared" si="327"/>
        <v/>
      </c>
      <c r="Q873" s="71" t="s">
        <v>35</v>
      </c>
      <c r="R873" s="103"/>
      <c r="S873" s="103"/>
      <c r="T873" s="554" t="str">
        <f>IF(Q873&lt;&gt;"",VLOOKUP(Q873,'DON GIA'!$H$1:$K$103,4,0),"")</f>
        <v/>
      </c>
      <c r="U873" s="554" t="str">
        <f t="shared" si="328"/>
        <v/>
      </c>
      <c r="V873" s="554"/>
      <c r="W873" s="107" t="s">
        <v>1004</v>
      </c>
      <c r="X873" s="103" t="s">
        <v>27</v>
      </c>
      <c r="Y873" s="108">
        <v>2.94</v>
      </c>
      <c r="Z873" s="109"/>
      <c r="AA873" s="554">
        <f>IF(W873&lt;&gt;"",VLOOKUP(W873,'DON GIA'!$A$1:$D$346,4,0),"")</f>
        <v>330817</v>
      </c>
      <c r="AB873" s="554">
        <f t="shared" si="329"/>
        <v>972601.98</v>
      </c>
      <c r="AC873" s="71"/>
      <c r="AD873" s="71"/>
      <c r="AE873" s="71"/>
      <c r="AF873" s="71"/>
      <c r="AG873" s="71"/>
      <c r="AH873" s="103"/>
      <c r="AI873" s="71"/>
      <c r="AJ873" s="103"/>
      <c r="AK873" s="103"/>
      <c r="AL873" s="554" t="str">
        <f>IF(AI873&lt;&gt;"",VLOOKUP(AI873,'DON GIA'!$M$1:$P$9,4,0),"")</f>
        <v/>
      </c>
      <c r="AM873" s="554" t="str">
        <f t="shared" si="330"/>
        <v/>
      </c>
      <c r="AN873" s="71"/>
      <c r="AO873" s="103"/>
      <c r="AP873" s="602" t="str">
        <f t="shared" si="309"/>
        <v/>
      </c>
      <c r="AQ873" s="107"/>
      <c r="AR873" s="107"/>
      <c r="AS873" s="593"/>
    </row>
    <row r="874" spans="1:45" s="77" customFormat="1" ht="56.25" outlineLevel="2">
      <c r="A874" s="72">
        <f t="shared" si="331"/>
        <v>56</v>
      </c>
      <c r="B874" s="552" t="str">
        <f>IF(C874&lt;&gt;"",COUNTA($C$9:C874),"")</f>
        <v/>
      </c>
      <c r="C874" s="552"/>
      <c r="D874" s="71"/>
      <c r="E874" s="103"/>
      <c r="F874" s="103"/>
      <c r="G874" s="103"/>
      <c r="H874" s="103"/>
      <c r="I874" s="103"/>
      <c r="J874" s="103"/>
      <c r="K874" s="107"/>
      <c r="L874" s="105" t="s">
        <v>35</v>
      </c>
      <c r="M874" s="554" t="str">
        <f>IF(K874&lt;&gt;"",VLOOKUP(K874,'DON GIA'!$S$1:$U$19,3,0),"")</f>
        <v/>
      </c>
      <c r="N874" s="554" t="str">
        <f>IF(K874&lt;&gt;"",VLOOKUP(K874,'DON GIA'!$S$1:$V$19,4,0),"")</f>
        <v/>
      </c>
      <c r="O874" s="554" t="str">
        <f t="shared" si="326"/>
        <v/>
      </c>
      <c r="P874" s="554" t="str">
        <f t="shared" si="327"/>
        <v/>
      </c>
      <c r="Q874" s="71" t="s">
        <v>35</v>
      </c>
      <c r="R874" s="103"/>
      <c r="S874" s="103"/>
      <c r="T874" s="554" t="str">
        <f>IF(Q874&lt;&gt;"",VLOOKUP(Q874,'DON GIA'!$H$1:$K$103,4,0),"")</f>
        <v/>
      </c>
      <c r="U874" s="554" t="str">
        <f t="shared" si="328"/>
        <v/>
      </c>
      <c r="V874" s="554"/>
      <c r="W874" s="107" t="s">
        <v>1066</v>
      </c>
      <c r="X874" s="103" t="s">
        <v>27</v>
      </c>
      <c r="Y874" s="108">
        <v>3.2</v>
      </c>
      <c r="Z874" s="109"/>
      <c r="AA874" s="554">
        <f>IF(W874&lt;&gt;"",VLOOKUP(W874,'DON GIA'!$A$1:$D$346,4,0),"")</f>
        <v>9816278</v>
      </c>
      <c r="AB874" s="554">
        <f t="shared" si="329"/>
        <v>31412089.600000001</v>
      </c>
      <c r="AC874" s="71"/>
      <c r="AD874" s="71"/>
      <c r="AE874" s="71"/>
      <c r="AF874" s="71"/>
      <c r="AG874" s="71"/>
      <c r="AH874" s="103"/>
      <c r="AI874" s="71"/>
      <c r="AJ874" s="103"/>
      <c r="AK874" s="103"/>
      <c r="AL874" s="554" t="str">
        <f>IF(AI874&lt;&gt;"",VLOOKUP(AI874,'DON GIA'!$M$1:$P$9,4,0),"")</f>
        <v/>
      </c>
      <c r="AM874" s="554" t="str">
        <f t="shared" si="330"/>
        <v/>
      </c>
      <c r="AN874" s="71"/>
      <c r="AO874" s="103"/>
      <c r="AP874" s="602" t="str">
        <f t="shared" si="309"/>
        <v/>
      </c>
      <c r="AQ874" s="107"/>
      <c r="AR874" s="107"/>
      <c r="AS874" s="593"/>
    </row>
    <row r="875" spans="1:45" s="77" customFormat="1" outlineLevel="2">
      <c r="A875" s="72">
        <f t="shared" si="331"/>
        <v>56</v>
      </c>
      <c r="B875" s="552" t="str">
        <f>IF(C875&lt;&gt;"",COUNTA($C$9:C875),"")</f>
        <v/>
      </c>
      <c r="C875" s="552"/>
      <c r="D875" s="71"/>
      <c r="E875" s="103"/>
      <c r="F875" s="103"/>
      <c r="G875" s="103"/>
      <c r="H875" s="103"/>
      <c r="I875" s="103"/>
      <c r="J875" s="103"/>
      <c r="K875" s="107"/>
      <c r="L875" s="105" t="s">
        <v>35</v>
      </c>
      <c r="M875" s="554" t="str">
        <f>IF(K875&lt;&gt;"",VLOOKUP(K875,'DON GIA'!$S$1:$U$19,3,0),"")</f>
        <v/>
      </c>
      <c r="N875" s="554" t="str">
        <f>IF(K875&lt;&gt;"",VLOOKUP(K875,'DON GIA'!$S$1:$V$19,4,0),"")</f>
        <v/>
      </c>
      <c r="O875" s="554" t="str">
        <f t="shared" si="326"/>
        <v/>
      </c>
      <c r="P875" s="554" t="str">
        <f t="shared" si="327"/>
        <v/>
      </c>
      <c r="Q875" s="71" t="s">
        <v>35</v>
      </c>
      <c r="R875" s="103"/>
      <c r="S875" s="103"/>
      <c r="T875" s="554" t="str">
        <f>IF(Q875&lt;&gt;"",VLOOKUP(Q875,'DON GIA'!$H$1:$K$103,4,0),"")</f>
        <v/>
      </c>
      <c r="U875" s="554" t="str">
        <f t="shared" si="328"/>
        <v/>
      </c>
      <c r="V875" s="554"/>
      <c r="W875" s="107" t="s">
        <v>1009</v>
      </c>
      <c r="X875" s="103" t="s">
        <v>27</v>
      </c>
      <c r="Y875" s="108">
        <v>1.44</v>
      </c>
      <c r="Z875" s="109"/>
      <c r="AA875" s="554">
        <f>IF(W875&lt;&gt;"",VLOOKUP(W875,'DON GIA'!$A$1:$D$346,4,0),"")</f>
        <v>282038</v>
      </c>
      <c r="AB875" s="554">
        <f t="shared" si="329"/>
        <v>406134.72</v>
      </c>
      <c r="AC875" s="71"/>
      <c r="AD875" s="71"/>
      <c r="AE875" s="71"/>
      <c r="AF875" s="71"/>
      <c r="AG875" s="71"/>
      <c r="AH875" s="103"/>
      <c r="AI875" s="71"/>
      <c r="AJ875" s="103"/>
      <c r="AK875" s="103"/>
      <c r="AL875" s="554" t="str">
        <f>IF(AI875&lt;&gt;"",VLOOKUP(AI875,'DON GIA'!$M$1:$P$9,4,0),"")</f>
        <v/>
      </c>
      <c r="AM875" s="554" t="str">
        <f t="shared" si="330"/>
        <v/>
      </c>
      <c r="AN875" s="71"/>
      <c r="AO875" s="103"/>
      <c r="AP875" s="602" t="str">
        <f t="shared" si="309"/>
        <v/>
      </c>
      <c r="AQ875" s="107"/>
      <c r="AR875" s="107"/>
      <c r="AS875" s="593"/>
    </row>
    <row r="876" spans="1:45" s="77" customFormat="1" outlineLevel="2">
      <c r="A876" s="72">
        <f t="shared" si="331"/>
        <v>56</v>
      </c>
      <c r="B876" s="552" t="str">
        <f>IF(C876&lt;&gt;"",COUNTA($C$9:C876),"")</f>
        <v/>
      </c>
      <c r="C876" s="552"/>
      <c r="D876" s="71"/>
      <c r="E876" s="103"/>
      <c r="F876" s="103"/>
      <c r="G876" s="103"/>
      <c r="H876" s="103"/>
      <c r="I876" s="103"/>
      <c r="J876" s="103"/>
      <c r="K876" s="107"/>
      <c r="L876" s="105" t="s">
        <v>35</v>
      </c>
      <c r="M876" s="554" t="str">
        <f>IF(K876&lt;&gt;"",VLOOKUP(K876,'DON GIA'!$S$1:$U$19,3,0),"")</f>
        <v/>
      </c>
      <c r="N876" s="554" t="str">
        <f>IF(K876&lt;&gt;"",VLOOKUP(K876,'DON GIA'!$S$1:$V$19,4,0),"")</f>
        <v/>
      </c>
      <c r="O876" s="554" t="str">
        <f t="shared" si="326"/>
        <v/>
      </c>
      <c r="P876" s="554" t="str">
        <f t="shared" si="327"/>
        <v/>
      </c>
      <c r="Q876" s="71" t="s">
        <v>35</v>
      </c>
      <c r="R876" s="103"/>
      <c r="S876" s="103"/>
      <c r="T876" s="554" t="str">
        <f>IF(Q876&lt;&gt;"",VLOOKUP(Q876,'DON GIA'!$H$1:$K$103,4,0),"")</f>
        <v/>
      </c>
      <c r="U876" s="554" t="str">
        <f t="shared" si="328"/>
        <v/>
      </c>
      <c r="V876" s="554"/>
      <c r="W876" s="107" t="s">
        <v>1008</v>
      </c>
      <c r="X876" s="103" t="s">
        <v>27</v>
      </c>
      <c r="Y876" s="108">
        <v>4.5</v>
      </c>
      <c r="Z876" s="109"/>
      <c r="AA876" s="554">
        <f>IF(W876&lt;&gt;"",VLOOKUP(W876,'DON GIA'!$A$1:$D$346,4,0),"")</f>
        <v>264499</v>
      </c>
      <c r="AB876" s="554">
        <f t="shared" si="329"/>
        <v>1190245.5</v>
      </c>
      <c r="AC876" s="71"/>
      <c r="AD876" s="71"/>
      <c r="AE876" s="71"/>
      <c r="AF876" s="71"/>
      <c r="AG876" s="71"/>
      <c r="AH876" s="103"/>
      <c r="AI876" s="71"/>
      <c r="AJ876" s="103"/>
      <c r="AK876" s="103"/>
      <c r="AL876" s="554" t="str">
        <f>IF(AI876&lt;&gt;"",VLOOKUP(AI876,'DON GIA'!$M$1:$P$9,4,0),"")</f>
        <v/>
      </c>
      <c r="AM876" s="554" t="str">
        <f t="shared" si="330"/>
        <v/>
      </c>
      <c r="AN876" s="71"/>
      <c r="AO876" s="103"/>
      <c r="AP876" s="602" t="str">
        <f t="shared" si="309"/>
        <v/>
      </c>
      <c r="AQ876" s="107"/>
      <c r="AR876" s="107"/>
      <c r="AS876" s="593"/>
    </row>
    <row r="877" spans="1:45" s="77" customFormat="1" outlineLevel="2">
      <c r="A877" s="72">
        <f t="shared" si="331"/>
        <v>56</v>
      </c>
      <c r="B877" s="552" t="str">
        <f>IF(C877&lt;&gt;"",COUNTA($C$9:C877),"")</f>
        <v/>
      </c>
      <c r="C877" s="552"/>
      <c r="D877" s="71"/>
      <c r="E877" s="103"/>
      <c r="F877" s="103"/>
      <c r="G877" s="103"/>
      <c r="H877" s="103"/>
      <c r="I877" s="103"/>
      <c r="J877" s="103"/>
      <c r="K877" s="107"/>
      <c r="L877" s="105" t="s">
        <v>35</v>
      </c>
      <c r="M877" s="554" t="str">
        <f>IF(K877&lt;&gt;"",VLOOKUP(K877,'DON GIA'!$S$1:$U$19,3,0),"")</f>
        <v/>
      </c>
      <c r="N877" s="554" t="str">
        <f>IF(K877&lt;&gt;"",VLOOKUP(K877,'DON GIA'!$S$1:$V$19,4,0),"")</f>
        <v/>
      </c>
      <c r="O877" s="554" t="str">
        <f t="shared" si="326"/>
        <v/>
      </c>
      <c r="P877" s="554" t="str">
        <f t="shared" si="327"/>
        <v/>
      </c>
      <c r="Q877" s="71" t="s">
        <v>35</v>
      </c>
      <c r="R877" s="103"/>
      <c r="S877" s="103"/>
      <c r="T877" s="554" t="str">
        <f>IF(Q877&lt;&gt;"",VLOOKUP(Q877,'DON GIA'!$H$1:$K$103,4,0),"")</f>
        <v/>
      </c>
      <c r="U877" s="554" t="str">
        <f t="shared" si="328"/>
        <v/>
      </c>
      <c r="V877" s="554"/>
      <c r="W877" s="107"/>
      <c r="X877" s="103"/>
      <c r="Y877" s="108"/>
      <c r="Z877" s="109"/>
      <c r="AA877" s="554" t="str">
        <f>IF(W877&lt;&gt;"",VLOOKUP(W877,'DON GIA'!$A$1:$D$346,4,0),"")</f>
        <v/>
      </c>
      <c r="AB877" s="554" t="str">
        <f t="shared" si="329"/>
        <v/>
      </c>
      <c r="AC877" s="71"/>
      <c r="AD877" s="71"/>
      <c r="AE877" s="71"/>
      <c r="AF877" s="71"/>
      <c r="AG877" s="71"/>
      <c r="AH877" s="103"/>
      <c r="AI877" s="71"/>
      <c r="AJ877" s="103"/>
      <c r="AK877" s="103"/>
      <c r="AL877" s="554" t="str">
        <f>IF(AI877&lt;&gt;"",VLOOKUP(AI877,'DON GIA'!$M$1:$P$9,4,0),"")</f>
        <v/>
      </c>
      <c r="AM877" s="554" t="str">
        <f t="shared" si="330"/>
        <v/>
      </c>
      <c r="AN877" s="71"/>
      <c r="AO877" s="103"/>
      <c r="AP877" s="602" t="str">
        <f t="shared" si="309"/>
        <v/>
      </c>
      <c r="AQ877" s="107"/>
      <c r="AR877" s="107"/>
      <c r="AS877" s="593"/>
    </row>
    <row r="878" spans="1:45" s="77" customFormat="1" outlineLevel="1">
      <c r="A878" s="84" t="s">
        <v>2103</v>
      </c>
      <c r="B878" s="552"/>
      <c r="C878" s="552"/>
      <c r="D878" s="61"/>
      <c r="E878" s="162"/>
      <c r="F878" s="103"/>
      <c r="G878" s="162"/>
      <c r="H878" s="162"/>
      <c r="I878" s="162"/>
      <c r="J878" s="162"/>
      <c r="K878" s="129"/>
      <c r="L878" s="167">
        <f>SUBTOTAL(9,L879:L888)</f>
        <v>0</v>
      </c>
      <c r="M878" s="553"/>
      <c r="N878" s="553"/>
      <c r="O878" s="553">
        <f>SUBTOTAL(9,O879:O888)</f>
        <v>0</v>
      </c>
      <c r="P878" s="553">
        <f>SUBTOTAL(9,P879:P888)</f>
        <v>0</v>
      </c>
      <c r="Q878" s="61"/>
      <c r="R878" s="162"/>
      <c r="S878" s="162">
        <f>SUBTOTAL(9,S879:S888)</f>
        <v>0</v>
      </c>
      <c r="T878" s="553"/>
      <c r="U878" s="553">
        <f>SUBTOTAL(9,U879:U888)</f>
        <v>0</v>
      </c>
      <c r="V878" s="553"/>
      <c r="W878" s="129"/>
      <c r="X878" s="162"/>
      <c r="Y878" s="169">
        <f>SUBTOTAL(9,Y879:Y888)</f>
        <v>66.47</v>
      </c>
      <c r="Z878" s="170">
        <f>SUBTOTAL(9,Z879:Z888)</f>
        <v>67.970000000000013</v>
      </c>
      <c r="AA878" s="553"/>
      <c r="AB878" s="553">
        <f>SUBTOTAL(9,AB879:AB888)</f>
        <v>143639326.41000003</v>
      </c>
      <c r="AC878" s="71"/>
      <c r="AD878" s="71"/>
      <c r="AE878" s="71"/>
      <c r="AF878" s="71"/>
      <c r="AG878" s="71"/>
      <c r="AH878" s="103"/>
      <c r="AI878" s="61"/>
      <c r="AJ878" s="162"/>
      <c r="AK878" s="162">
        <f>SUBTOTAL(9,AK879:AK888)</f>
        <v>0</v>
      </c>
      <c r="AL878" s="553"/>
      <c r="AM878" s="553">
        <f>SUBTOTAL(9,AM879:AM888)</f>
        <v>0</v>
      </c>
      <c r="AN878" s="61"/>
      <c r="AO878" s="162">
        <f>SUBTOTAL(9,AO879:AO888)</f>
        <v>0</v>
      </c>
      <c r="AP878" s="602">
        <f t="shared" si="309"/>
        <v>143639326.41000003</v>
      </c>
      <c r="AQ878" s="59"/>
      <c r="AR878" s="59"/>
      <c r="AS878" s="629"/>
    </row>
    <row r="879" spans="1:45" s="77" customFormat="1" ht="56.25" outlineLevel="2">
      <c r="A879" s="72">
        <f>IF(B879&lt;&gt;"",B879,A877)</f>
        <v>57</v>
      </c>
      <c r="B879" s="552">
        <f>IF(C879&lt;&gt;"",COUNTA($C$9:C879),"")</f>
        <v>57</v>
      </c>
      <c r="C879" s="552">
        <v>407</v>
      </c>
      <c r="D879" s="61" t="s">
        <v>145</v>
      </c>
      <c r="E879" s="103">
        <v>1</v>
      </c>
      <c r="F879" s="103"/>
      <c r="G879" s="103"/>
      <c r="H879" s="103"/>
      <c r="I879" s="103"/>
      <c r="J879" s="103"/>
      <c r="K879" s="107"/>
      <c r="L879" s="105" t="s">
        <v>35</v>
      </c>
      <c r="M879" s="554" t="str">
        <f>IF(K879&lt;&gt;"",VLOOKUP(K879,'DON GIA'!$S$1:$U$19,3,0),"")</f>
        <v/>
      </c>
      <c r="N879" s="554" t="str">
        <f>IF(K879&lt;&gt;"",VLOOKUP(K879,'DON GIA'!$S$1:$V$19,4,0),"")</f>
        <v/>
      </c>
      <c r="O879" s="554" t="str">
        <f t="shared" ref="O879:O888" si="332">IF(K879&lt;&gt;"",L879*M879,"")</f>
        <v/>
      </c>
      <c r="P879" s="554" t="str">
        <f t="shared" ref="P879:P888" si="333">IF(K879&lt;&gt;"",L879*N879,"")</f>
        <v/>
      </c>
      <c r="Q879" s="71" t="s">
        <v>35</v>
      </c>
      <c r="R879" s="103"/>
      <c r="S879" s="103"/>
      <c r="T879" s="554" t="str">
        <f>IF(Q879&lt;&gt;"",VLOOKUP(Q879,'DON GIA'!$H$1:$K$103,4,0),"")</f>
        <v/>
      </c>
      <c r="U879" s="554" t="str">
        <f t="shared" ref="U879:U888" si="334">IF(Q879&lt;&gt;"",IF(ISNUMBER(T879),S879*T879,""),"")</f>
        <v/>
      </c>
      <c r="V879" s="554" t="s">
        <v>2164</v>
      </c>
      <c r="W879" s="107" t="s">
        <v>1057</v>
      </c>
      <c r="X879" s="103" t="s">
        <v>27</v>
      </c>
      <c r="Y879" s="108">
        <v>27</v>
      </c>
      <c r="Z879" s="109">
        <v>24.61</v>
      </c>
      <c r="AA879" s="554">
        <f>IF(W879&lt;&gt;"",VLOOKUP(W879,'DON GIA'!$A$1:$D$346,4,0),"")</f>
        <v>1229116</v>
      </c>
      <c r="AB879" s="554">
        <f t="shared" ref="AB879:AB888" si="335">IF(W879&lt;&gt;"",IF(ISNUMBER(AA879),Y879*AA879,""),"")</f>
        <v>33186132</v>
      </c>
      <c r="AC879" s="71"/>
      <c r="AD879" s="71"/>
      <c r="AE879" s="71"/>
      <c r="AF879" s="71"/>
      <c r="AG879" s="71"/>
      <c r="AH879" s="103"/>
      <c r="AI879" s="71"/>
      <c r="AJ879" s="103"/>
      <c r="AK879" s="103"/>
      <c r="AL879" s="554" t="str">
        <f>IF(AI879&lt;&gt;"",VLOOKUP(AI879,'DON GIA'!$M$1:$P$9,4,0),"")</f>
        <v/>
      </c>
      <c r="AM879" s="554" t="str">
        <f t="shared" ref="AM879:AM888" si="336">IF(AI879&lt;&gt;"",AK879*AL879,"")</f>
        <v/>
      </c>
      <c r="AN879" s="71"/>
      <c r="AO879" s="103"/>
      <c r="AP879" s="602" t="str">
        <f t="shared" si="309"/>
        <v/>
      </c>
      <c r="AQ879" s="59" t="s">
        <v>379</v>
      </c>
      <c r="AR879" s="59" t="s">
        <v>1912</v>
      </c>
      <c r="AS879" s="629"/>
    </row>
    <row r="880" spans="1:45" s="77" customFormat="1" ht="50.25" outlineLevel="2">
      <c r="A880" s="72">
        <f t="shared" ref="A880:A888" si="337">IF(B880&lt;&gt;"",B880,A879)</f>
        <v>57</v>
      </c>
      <c r="B880" s="552" t="str">
        <f>IF(C880&lt;&gt;"",COUNTA($C$9:C880),"")</f>
        <v/>
      </c>
      <c r="C880" s="552"/>
      <c r="D880" s="71" t="s">
        <v>146</v>
      </c>
      <c r="E880" s="103"/>
      <c r="F880" s="103"/>
      <c r="G880" s="103"/>
      <c r="H880" s="103"/>
      <c r="I880" s="103"/>
      <c r="J880" s="103"/>
      <c r="K880" s="107"/>
      <c r="L880" s="105" t="s">
        <v>35</v>
      </c>
      <c r="M880" s="554" t="str">
        <f>IF(K880&lt;&gt;"",VLOOKUP(K880,'DON GIA'!$S$1:$U$19,3,0),"")</f>
        <v/>
      </c>
      <c r="N880" s="554" t="str">
        <f>IF(K880&lt;&gt;"",VLOOKUP(K880,'DON GIA'!$S$1:$V$19,4,0),"")</f>
        <v/>
      </c>
      <c r="O880" s="554" t="str">
        <f t="shared" si="332"/>
        <v/>
      </c>
      <c r="P880" s="554" t="str">
        <f t="shared" si="333"/>
        <v/>
      </c>
      <c r="Q880" s="71" t="s">
        <v>35</v>
      </c>
      <c r="R880" s="103"/>
      <c r="S880" s="103"/>
      <c r="T880" s="554" t="str">
        <f>IF(Q880&lt;&gt;"",VLOOKUP(Q880,'DON GIA'!$H$1:$K$103,4,0),"")</f>
        <v/>
      </c>
      <c r="U880" s="554" t="str">
        <f t="shared" si="334"/>
        <v/>
      </c>
      <c r="V880" s="554"/>
      <c r="W880" s="107" t="s">
        <v>1003</v>
      </c>
      <c r="X880" s="103" t="s">
        <v>27</v>
      </c>
      <c r="Y880" s="108"/>
      <c r="Z880" s="109">
        <v>7.6</v>
      </c>
      <c r="AA880" s="554">
        <f>IF(W880&lt;&gt;"",VLOOKUP(W880,'DON GIA'!$A$1:$D$346,4,0),"")</f>
        <v>854777</v>
      </c>
      <c r="AB880" s="554">
        <f t="shared" si="335"/>
        <v>0</v>
      </c>
      <c r="AC880" s="71"/>
      <c r="AD880" s="71"/>
      <c r="AE880" s="71"/>
      <c r="AF880" s="71"/>
      <c r="AG880" s="71"/>
      <c r="AH880" s="103"/>
      <c r="AI880" s="71"/>
      <c r="AJ880" s="103"/>
      <c r="AK880" s="103"/>
      <c r="AL880" s="554" t="str">
        <f>IF(AI880&lt;&gt;"",VLOOKUP(AI880,'DON GIA'!$M$1:$P$9,4,0),"")</f>
        <v/>
      </c>
      <c r="AM880" s="554" t="str">
        <f t="shared" si="336"/>
        <v/>
      </c>
      <c r="AN880" s="71"/>
      <c r="AO880" s="103"/>
      <c r="AP880" s="602" t="str">
        <f t="shared" si="309"/>
        <v/>
      </c>
      <c r="AQ880" s="584" t="s">
        <v>2001</v>
      </c>
      <c r="AR880" s="584" t="s">
        <v>1958</v>
      </c>
      <c r="AS880" s="631"/>
    </row>
    <row r="881" spans="1:45" s="77" customFormat="1" ht="93.75" outlineLevel="2">
      <c r="A881" s="72">
        <f t="shared" si="337"/>
        <v>57</v>
      </c>
      <c r="B881" s="552" t="str">
        <f>IF(C881&lt;&gt;"",COUNTA($C$9:C881),"")</f>
        <v/>
      </c>
      <c r="C881" s="552"/>
      <c r="D881" s="71" t="s">
        <v>39</v>
      </c>
      <c r="E881" s="103"/>
      <c r="F881" s="103"/>
      <c r="G881" s="103"/>
      <c r="H881" s="103"/>
      <c r="I881" s="103"/>
      <c r="J881" s="103"/>
      <c r="K881" s="107"/>
      <c r="L881" s="105" t="s">
        <v>35</v>
      </c>
      <c r="M881" s="554" t="str">
        <f>IF(K881&lt;&gt;"",VLOOKUP(K881,'DON GIA'!$S$1:$U$19,3,0),"")</f>
        <v/>
      </c>
      <c r="N881" s="554" t="str">
        <f>IF(K881&lt;&gt;"",VLOOKUP(K881,'DON GIA'!$S$1:$V$19,4,0),"")</f>
        <v/>
      </c>
      <c r="O881" s="554" t="str">
        <f t="shared" si="332"/>
        <v/>
      </c>
      <c r="P881" s="554" t="str">
        <f t="shared" si="333"/>
        <v/>
      </c>
      <c r="Q881" s="71" t="s">
        <v>35</v>
      </c>
      <c r="R881" s="103"/>
      <c r="S881" s="103"/>
      <c r="T881" s="554" t="str">
        <f>IF(Q881&lt;&gt;"",VLOOKUP(Q881,'DON GIA'!$H$1:$K$103,4,0),"")</f>
        <v/>
      </c>
      <c r="U881" s="554" t="str">
        <f t="shared" si="334"/>
        <v/>
      </c>
      <c r="V881" s="554"/>
      <c r="W881" s="107" t="s">
        <v>1062</v>
      </c>
      <c r="X881" s="103" t="s">
        <v>27</v>
      </c>
      <c r="Y881" s="108"/>
      <c r="Z881" s="109">
        <v>7.6</v>
      </c>
      <c r="AA881" s="554">
        <f>IF(W881&lt;&gt;"",VLOOKUP(W881,'DON GIA'!$A$1:$D$346,4,0),"")</f>
        <v>264499</v>
      </c>
      <c r="AB881" s="554">
        <f t="shared" si="335"/>
        <v>0</v>
      </c>
      <c r="AC881" s="71"/>
      <c r="AD881" s="71"/>
      <c r="AE881" s="71"/>
      <c r="AF881" s="71"/>
      <c r="AG881" s="71"/>
      <c r="AH881" s="103"/>
      <c r="AI881" s="71"/>
      <c r="AJ881" s="103"/>
      <c r="AK881" s="103"/>
      <c r="AL881" s="554" t="str">
        <f>IF(AI881&lt;&gt;"",VLOOKUP(AI881,'DON GIA'!$M$1:$P$9,4,0),"")</f>
        <v/>
      </c>
      <c r="AM881" s="554" t="str">
        <f t="shared" si="336"/>
        <v/>
      </c>
      <c r="AN881" s="71"/>
      <c r="AO881" s="103"/>
      <c r="AP881" s="602" t="str">
        <f t="shared" si="309"/>
        <v/>
      </c>
      <c r="AQ881" s="107"/>
      <c r="AR881" s="107" t="s">
        <v>1959</v>
      </c>
      <c r="AS881" s="593"/>
    </row>
    <row r="882" spans="1:45" s="77" customFormat="1" ht="75" outlineLevel="2">
      <c r="A882" s="72">
        <f t="shared" si="337"/>
        <v>57</v>
      </c>
      <c r="B882" s="552" t="str">
        <f>IF(C882&lt;&gt;"",COUNTA($C$9:C882),"")</f>
        <v/>
      </c>
      <c r="C882" s="552"/>
      <c r="D882" s="71"/>
      <c r="E882" s="103"/>
      <c r="F882" s="103"/>
      <c r="G882" s="103"/>
      <c r="H882" s="103"/>
      <c r="I882" s="103"/>
      <c r="J882" s="103"/>
      <c r="K882" s="107"/>
      <c r="L882" s="105" t="s">
        <v>35</v>
      </c>
      <c r="M882" s="554" t="str">
        <f>IF(K882&lt;&gt;"",VLOOKUP(K882,'DON GIA'!$S$1:$U$19,3,0),"")</f>
        <v/>
      </c>
      <c r="N882" s="554" t="str">
        <f>IF(K882&lt;&gt;"",VLOOKUP(K882,'DON GIA'!$S$1:$V$19,4,0),"")</f>
        <v/>
      </c>
      <c r="O882" s="554" t="str">
        <f t="shared" si="332"/>
        <v/>
      </c>
      <c r="P882" s="554" t="str">
        <f t="shared" si="333"/>
        <v/>
      </c>
      <c r="Q882" s="71" t="s">
        <v>35</v>
      </c>
      <c r="R882" s="103"/>
      <c r="S882" s="103"/>
      <c r="T882" s="554" t="str">
        <f>IF(Q882&lt;&gt;"",VLOOKUP(Q882,'DON GIA'!$H$1:$K$103,4,0),"")</f>
        <v/>
      </c>
      <c r="U882" s="554" t="str">
        <f t="shared" si="334"/>
        <v/>
      </c>
      <c r="V882" s="554"/>
      <c r="W882" s="107" t="s">
        <v>1067</v>
      </c>
      <c r="X882" s="103" t="s">
        <v>27</v>
      </c>
      <c r="Y882" s="108">
        <v>3.52</v>
      </c>
      <c r="Z882" s="109"/>
      <c r="AA882" s="554">
        <f>IF(W882&lt;&gt;"",VLOOKUP(W882,'DON GIA'!$A$1:$D$346,4,0),"")</f>
        <v>9667459</v>
      </c>
      <c r="AB882" s="554">
        <f t="shared" si="335"/>
        <v>34029455.68</v>
      </c>
      <c r="AC882" s="71"/>
      <c r="AD882" s="71"/>
      <c r="AE882" s="71"/>
      <c r="AF882" s="71"/>
      <c r="AG882" s="71"/>
      <c r="AH882" s="103"/>
      <c r="AI882" s="71"/>
      <c r="AJ882" s="103"/>
      <c r="AK882" s="103"/>
      <c r="AL882" s="554" t="str">
        <f>IF(AI882&lt;&gt;"",VLOOKUP(AI882,'DON GIA'!$M$1:$P$9,4,0),"")</f>
        <v/>
      </c>
      <c r="AM882" s="554" t="str">
        <f t="shared" si="336"/>
        <v/>
      </c>
      <c r="AN882" s="71"/>
      <c r="AO882" s="103"/>
      <c r="AP882" s="602" t="str">
        <f t="shared" si="309"/>
        <v/>
      </c>
      <c r="AQ882" s="107"/>
      <c r="AR882" s="107" t="s">
        <v>1960</v>
      </c>
      <c r="AS882" s="593"/>
    </row>
    <row r="883" spans="1:45" s="77" customFormat="1" ht="37.5" outlineLevel="2">
      <c r="A883" s="72">
        <f t="shared" si="337"/>
        <v>57</v>
      </c>
      <c r="B883" s="552" t="str">
        <f>IF(C883&lt;&gt;"",COUNTA($C$9:C883),"")</f>
        <v/>
      </c>
      <c r="C883" s="552"/>
      <c r="D883" s="71"/>
      <c r="E883" s="103"/>
      <c r="F883" s="103"/>
      <c r="G883" s="103"/>
      <c r="H883" s="103"/>
      <c r="I883" s="103"/>
      <c r="J883" s="103"/>
      <c r="K883" s="107"/>
      <c r="L883" s="105" t="s">
        <v>35</v>
      </c>
      <c r="M883" s="554" t="str">
        <f>IF(K883&lt;&gt;"",VLOOKUP(K883,'DON GIA'!$S$1:$U$19,3,0),"")</f>
        <v/>
      </c>
      <c r="N883" s="554" t="str">
        <f>IF(K883&lt;&gt;"",VLOOKUP(K883,'DON GIA'!$S$1:$V$19,4,0),"")</f>
        <v/>
      </c>
      <c r="O883" s="554" t="str">
        <f t="shared" si="332"/>
        <v/>
      </c>
      <c r="P883" s="554" t="str">
        <f t="shared" si="333"/>
        <v/>
      </c>
      <c r="Q883" s="71" t="s">
        <v>35</v>
      </c>
      <c r="R883" s="103"/>
      <c r="S883" s="103"/>
      <c r="T883" s="554" t="str">
        <f>IF(Q883&lt;&gt;"",VLOOKUP(Q883,'DON GIA'!$H$1:$K$103,4,0),"")</f>
        <v/>
      </c>
      <c r="U883" s="554" t="str">
        <f t="shared" si="334"/>
        <v/>
      </c>
      <c r="V883" s="554"/>
      <c r="W883" s="107" t="s">
        <v>1068</v>
      </c>
      <c r="X883" s="103" t="s">
        <v>27</v>
      </c>
      <c r="Y883" s="108">
        <v>1.5</v>
      </c>
      <c r="Z883" s="109"/>
      <c r="AA883" s="554">
        <f>IF(W883&lt;&gt;"",VLOOKUP(W883,'DON GIA'!$A$1:$D$346,4,0),"")</f>
        <v>9667459</v>
      </c>
      <c r="AB883" s="554">
        <f t="shared" si="335"/>
        <v>14501188.5</v>
      </c>
      <c r="AC883" s="71"/>
      <c r="AD883" s="71"/>
      <c r="AE883" s="71"/>
      <c r="AF883" s="71"/>
      <c r="AG883" s="71"/>
      <c r="AH883" s="103"/>
      <c r="AI883" s="71"/>
      <c r="AJ883" s="103"/>
      <c r="AK883" s="103"/>
      <c r="AL883" s="554" t="str">
        <f>IF(AI883&lt;&gt;"",VLOOKUP(AI883,'DON GIA'!$M$1:$P$9,4,0),"")</f>
        <v/>
      </c>
      <c r="AM883" s="554" t="str">
        <f t="shared" si="336"/>
        <v/>
      </c>
      <c r="AN883" s="71"/>
      <c r="AO883" s="103"/>
      <c r="AP883" s="602" t="str">
        <f t="shared" si="309"/>
        <v/>
      </c>
      <c r="AQ883" s="107"/>
      <c r="AR883" s="107"/>
      <c r="AS883" s="593"/>
    </row>
    <row r="884" spans="1:45" s="77" customFormat="1" outlineLevel="2">
      <c r="A884" s="72">
        <f t="shared" si="337"/>
        <v>57</v>
      </c>
      <c r="B884" s="552" t="str">
        <f>IF(C884&lt;&gt;"",COUNTA($C$9:C884),"")</f>
        <v/>
      </c>
      <c r="C884" s="552"/>
      <c r="D884" s="71"/>
      <c r="E884" s="103"/>
      <c r="F884" s="103"/>
      <c r="G884" s="103"/>
      <c r="H884" s="103"/>
      <c r="I884" s="103"/>
      <c r="J884" s="103"/>
      <c r="K884" s="107"/>
      <c r="L884" s="105" t="s">
        <v>35</v>
      </c>
      <c r="M884" s="554" t="str">
        <f>IF(K884&lt;&gt;"",VLOOKUP(K884,'DON GIA'!$S$1:$U$19,3,0),"")</f>
        <v/>
      </c>
      <c r="N884" s="554" t="str">
        <f>IF(K884&lt;&gt;"",VLOOKUP(K884,'DON GIA'!$S$1:$V$19,4,0),"")</f>
        <v/>
      </c>
      <c r="O884" s="554" t="str">
        <f t="shared" si="332"/>
        <v/>
      </c>
      <c r="P884" s="554" t="str">
        <f t="shared" si="333"/>
        <v/>
      </c>
      <c r="Q884" s="71" t="s">
        <v>35</v>
      </c>
      <c r="R884" s="103"/>
      <c r="S884" s="103"/>
      <c r="T884" s="554" t="str">
        <f>IF(Q884&lt;&gt;"",VLOOKUP(Q884,'DON GIA'!$H$1:$K$103,4,0),"")</f>
        <v/>
      </c>
      <c r="U884" s="554" t="str">
        <f t="shared" si="334"/>
        <v/>
      </c>
      <c r="V884" s="554"/>
      <c r="W884" s="107" t="s">
        <v>1039</v>
      </c>
      <c r="X884" s="103" t="s">
        <v>27</v>
      </c>
      <c r="Y884" s="108">
        <v>31.22</v>
      </c>
      <c r="Z884" s="109">
        <v>15.88</v>
      </c>
      <c r="AA884" s="554">
        <f>IF(W884&lt;&gt;"",VLOOKUP(W884,'DON GIA'!$A$1:$D$346,4,0),"")</f>
        <v>1747152</v>
      </c>
      <c r="AB884" s="554">
        <f t="shared" si="335"/>
        <v>54546085.439999998</v>
      </c>
      <c r="AC884" s="71"/>
      <c r="AD884" s="71"/>
      <c r="AE884" s="71"/>
      <c r="AF884" s="71"/>
      <c r="AG884" s="71"/>
      <c r="AH884" s="103"/>
      <c r="AI884" s="71"/>
      <c r="AJ884" s="103"/>
      <c r="AK884" s="103"/>
      <c r="AL884" s="554" t="str">
        <f>IF(AI884&lt;&gt;"",VLOOKUP(AI884,'DON GIA'!$M$1:$P$9,4,0),"")</f>
        <v/>
      </c>
      <c r="AM884" s="554" t="str">
        <f t="shared" si="336"/>
        <v/>
      </c>
      <c r="AN884" s="71"/>
      <c r="AO884" s="103"/>
      <c r="AP884" s="602" t="str">
        <f t="shared" si="309"/>
        <v/>
      </c>
      <c r="AQ884" s="107"/>
      <c r="AR884" s="107"/>
      <c r="AS884" s="593"/>
    </row>
    <row r="885" spans="1:45" s="77" customFormat="1" ht="37.5" outlineLevel="2">
      <c r="A885" s="72">
        <f t="shared" si="337"/>
        <v>57</v>
      </c>
      <c r="B885" s="552" t="str">
        <f>IF(C885&lt;&gt;"",COUNTA($C$9:C885),"")</f>
        <v/>
      </c>
      <c r="C885" s="552"/>
      <c r="D885" s="71"/>
      <c r="E885" s="103"/>
      <c r="F885" s="103"/>
      <c r="G885" s="103"/>
      <c r="H885" s="103"/>
      <c r="I885" s="103"/>
      <c r="J885" s="103"/>
      <c r="K885" s="107"/>
      <c r="L885" s="105" t="s">
        <v>35</v>
      </c>
      <c r="M885" s="554" t="str">
        <f>IF(K885&lt;&gt;"",VLOOKUP(K885,'DON GIA'!$S$1:$U$19,3,0),"")</f>
        <v/>
      </c>
      <c r="N885" s="554" t="str">
        <f>IF(K885&lt;&gt;"",VLOOKUP(K885,'DON GIA'!$S$1:$V$19,4,0),"")</f>
        <v/>
      </c>
      <c r="O885" s="554" t="str">
        <f t="shared" si="332"/>
        <v/>
      </c>
      <c r="P885" s="554" t="str">
        <f t="shared" si="333"/>
        <v/>
      </c>
      <c r="Q885" s="71" t="s">
        <v>35</v>
      </c>
      <c r="R885" s="103"/>
      <c r="S885" s="103"/>
      <c r="T885" s="554" t="str">
        <f>IF(Q885&lt;&gt;"",VLOOKUP(Q885,'DON GIA'!$H$1:$K$103,4,0),"")</f>
        <v/>
      </c>
      <c r="U885" s="554" t="str">
        <f t="shared" si="334"/>
        <v/>
      </c>
      <c r="V885" s="554"/>
      <c r="W885" s="107" t="s">
        <v>1069</v>
      </c>
      <c r="X885" s="103" t="s">
        <v>27</v>
      </c>
      <c r="Y885" s="108"/>
      <c r="Z885" s="109">
        <v>10.88</v>
      </c>
      <c r="AA885" s="554">
        <f>IF(W885&lt;&gt;"",VLOOKUP(W885,'DON GIA'!$A$1:$D$346,4,0),"")</f>
        <v>1493615</v>
      </c>
      <c r="AB885" s="554">
        <f t="shared" si="335"/>
        <v>0</v>
      </c>
      <c r="AC885" s="71"/>
      <c r="AD885" s="71"/>
      <c r="AE885" s="71"/>
      <c r="AF885" s="71" t="s">
        <v>147</v>
      </c>
      <c r="AG885" s="71"/>
      <c r="AH885" s="103"/>
      <c r="AI885" s="71"/>
      <c r="AJ885" s="103"/>
      <c r="AK885" s="103"/>
      <c r="AL885" s="554" t="str">
        <f>IF(AI885&lt;&gt;"",VLOOKUP(AI885,'DON GIA'!$M$1:$P$9,4,0),"")</f>
        <v/>
      </c>
      <c r="AM885" s="554" t="str">
        <f t="shared" si="336"/>
        <v/>
      </c>
      <c r="AN885" s="71"/>
      <c r="AO885" s="103"/>
      <c r="AP885" s="602" t="str">
        <f t="shared" si="309"/>
        <v/>
      </c>
      <c r="AQ885" s="107"/>
      <c r="AR885" s="107"/>
      <c r="AS885" s="593"/>
    </row>
    <row r="886" spans="1:45" s="77" customFormat="1" ht="56.25" outlineLevel="2">
      <c r="A886" s="72">
        <f t="shared" si="337"/>
        <v>57</v>
      </c>
      <c r="B886" s="552" t="str">
        <f>IF(C886&lt;&gt;"",COUNTA($C$9:C886),"")</f>
        <v/>
      </c>
      <c r="C886" s="552"/>
      <c r="D886" s="71"/>
      <c r="E886" s="103"/>
      <c r="F886" s="103"/>
      <c r="G886" s="103"/>
      <c r="H886" s="103"/>
      <c r="I886" s="103"/>
      <c r="J886" s="103"/>
      <c r="K886" s="107"/>
      <c r="L886" s="105" t="s">
        <v>35</v>
      </c>
      <c r="M886" s="554" t="str">
        <f>IF(K886&lt;&gt;"",VLOOKUP(K886,'DON GIA'!$S$1:$U$19,3,0),"")</f>
        <v/>
      </c>
      <c r="N886" s="554" t="str">
        <f>IF(K886&lt;&gt;"",VLOOKUP(K886,'DON GIA'!$S$1:$V$19,4,0),"")</f>
        <v/>
      </c>
      <c r="O886" s="554" t="str">
        <f t="shared" si="332"/>
        <v/>
      </c>
      <c r="P886" s="554" t="str">
        <f t="shared" si="333"/>
        <v/>
      </c>
      <c r="Q886" s="71" t="s">
        <v>35</v>
      </c>
      <c r="R886" s="103"/>
      <c r="S886" s="103"/>
      <c r="T886" s="554" t="str">
        <f>IF(Q886&lt;&gt;"",VLOOKUP(Q886,'DON GIA'!$H$1:$K$103,4,0),"")</f>
        <v/>
      </c>
      <c r="U886" s="554" t="str">
        <f t="shared" si="334"/>
        <v/>
      </c>
      <c r="V886" s="554"/>
      <c r="W886" s="107" t="s">
        <v>1070</v>
      </c>
      <c r="X886" s="103" t="s">
        <v>27</v>
      </c>
      <c r="Y886" s="108">
        <v>0.44</v>
      </c>
      <c r="Z886" s="109">
        <v>1.4</v>
      </c>
      <c r="AA886" s="554">
        <f>IF(W886&lt;&gt;"",VLOOKUP(W886,'DON GIA'!$A$1:$D$346,4,0),"")</f>
        <v>9667459</v>
      </c>
      <c r="AB886" s="554">
        <f t="shared" si="335"/>
        <v>4253681.96</v>
      </c>
      <c r="AC886" s="71"/>
      <c r="AD886" s="71"/>
      <c r="AE886" s="71"/>
      <c r="AF886" s="71"/>
      <c r="AG886" s="71"/>
      <c r="AH886" s="103"/>
      <c r="AI886" s="71"/>
      <c r="AJ886" s="103"/>
      <c r="AK886" s="103"/>
      <c r="AL886" s="554" t="str">
        <f>IF(AI886&lt;&gt;"",VLOOKUP(AI886,'DON GIA'!$M$1:$P$9,4,0),"")</f>
        <v/>
      </c>
      <c r="AM886" s="554" t="str">
        <f t="shared" si="336"/>
        <v/>
      </c>
      <c r="AN886" s="71"/>
      <c r="AO886" s="103"/>
      <c r="AP886" s="602" t="str">
        <f t="shared" si="309"/>
        <v/>
      </c>
      <c r="AQ886" s="107"/>
      <c r="AR886" s="107"/>
      <c r="AS886" s="593"/>
    </row>
    <row r="887" spans="1:45" s="77" customFormat="1" ht="37.5" outlineLevel="2">
      <c r="A887" s="72">
        <f t="shared" si="337"/>
        <v>57</v>
      </c>
      <c r="B887" s="552" t="str">
        <f>IF(C887&lt;&gt;"",COUNTA($C$9:C887),"")</f>
        <v/>
      </c>
      <c r="C887" s="552"/>
      <c r="D887" s="71"/>
      <c r="E887" s="103"/>
      <c r="F887" s="103"/>
      <c r="G887" s="103"/>
      <c r="H887" s="103"/>
      <c r="I887" s="103"/>
      <c r="J887" s="103"/>
      <c r="K887" s="107"/>
      <c r="L887" s="105" t="s">
        <v>35</v>
      </c>
      <c r="M887" s="554" t="str">
        <f>IF(K887&lt;&gt;"",VLOOKUP(K887,'DON GIA'!$S$1:$U$19,3,0),"")</f>
        <v/>
      </c>
      <c r="N887" s="554" t="str">
        <f>IF(K887&lt;&gt;"",VLOOKUP(K887,'DON GIA'!$S$1:$V$19,4,0),"")</f>
        <v/>
      </c>
      <c r="O887" s="554" t="str">
        <f t="shared" si="332"/>
        <v/>
      </c>
      <c r="P887" s="554" t="str">
        <f t="shared" si="333"/>
        <v/>
      </c>
      <c r="Q887" s="71" t="s">
        <v>35</v>
      </c>
      <c r="R887" s="103"/>
      <c r="S887" s="103"/>
      <c r="T887" s="554" t="str">
        <f>IF(Q887&lt;&gt;"",VLOOKUP(Q887,'DON GIA'!$H$1:$K$103,4,0),"")</f>
        <v/>
      </c>
      <c r="U887" s="554" t="str">
        <f t="shared" si="334"/>
        <v/>
      </c>
      <c r="V887" s="554"/>
      <c r="W887" s="107" t="s">
        <v>1071</v>
      </c>
      <c r="X887" s="103" t="s">
        <v>27</v>
      </c>
      <c r="Y887" s="108">
        <v>2.79</v>
      </c>
      <c r="Z887" s="109"/>
      <c r="AA887" s="554">
        <f>IF(W887&lt;&gt;"",VLOOKUP(W887,'DON GIA'!$A$1:$D$346,4,0),"")</f>
        <v>1119277</v>
      </c>
      <c r="AB887" s="554">
        <f t="shared" si="335"/>
        <v>3122782.83</v>
      </c>
      <c r="AC887" s="71"/>
      <c r="AD887" s="71"/>
      <c r="AE887" s="71"/>
      <c r="AF887" s="71"/>
      <c r="AG887" s="71"/>
      <c r="AH887" s="103"/>
      <c r="AI887" s="71"/>
      <c r="AJ887" s="103"/>
      <c r="AK887" s="103"/>
      <c r="AL887" s="554" t="str">
        <f>IF(AI887&lt;&gt;"",VLOOKUP(AI887,'DON GIA'!$M$1:$P$9,4,0),"")</f>
        <v/>
      </c>
      <c r="AM887" s="554" t="str">
        <f t="shared" si="336"/>
        <v/>
      </c>
      <c r="AN887" s="71"/>
      <c r="AO887" s="103"/>
      <c r="AP887" s="602" t="str">
        <f t="shared" si="309"/>
        <v/>
      </c>
      <c r="AQ887" s="107"/>
      <c r="AR887" s="107"/>
      <c r="AS887" s="593"/>
    </row>
    <row r="888" spans="1:45" s="77" customFormat="1" outlineLevel="2">
      <c r="A888" s="72">
        <f t="shared" si="337"/>
        <v>57</v>
      </c>
      <c r="B888" s="552" t="str">
        <f>IF(C888&lt;&gt;"",COUNTA($C$9:C888),"")</f>
        <v/>
      </c>
      <c r="C888" s="552"/>
      <c r="D888" s="71"/>
      <c r="E888" s="103"/>
      <c r="F888" s="103"/>
      <c r="G888" s="103"/>
      <c r="H888" s="103"/>
      <c r="I888" s="103"/>
      <c r="J888" s="103"/>
      <c r="K888" s="107"/>
      <c r="L888" s="105" t="s">
        <v>35</v>
      </c>
      <c r="M888" s="554" t="str">
        <f>IF(K888&lt;&gt;"",VLOOKUP(K888,'DON GIA'!$S$1:$U$19,3,0),"")</f>
        <v/>
      </c>
      <c r="N888" s="554" t="str">
        <f>IF(K888&lt;&gt;"",VLOOKUP(K888,'DON GIA'!$S$1:$V$19,4,0),"")</f>
        <v/>
      </c>
      <c r="O888" s="554" t="str">
        <f t="shared" si="332"/>
        <v/>
      </c>
      <c r="P888" s="554" t="str">
        <f t="shared" si="333"/>
        <v/>
      </c>
      <c r="Q888" s="71" t="s">
        <v>35</v>
      </c>
      <c r="R888" s="103"/>
      <c r="S888" s="103"/>
      <c r="T888" s="554" t="str">
        <f>IF(Q888&lt;&gt;"",VLOOKUP(Q888,'DON GIA'!$H$1:$K$103,4,0),"")</f>
        <v/>
      </c>
      <c r="U888" s="554" t="str">
        <f t="shared" si="334"/>
        <v/>
      </c>
      <c r="V888" s="554"/>
      <c r="W888" s="107"/>
      <c r="X888" s="103"/>
      <c r="Y888" s="108"/>
      <c r="Z888" s="109"/>
      <c r="AA888" s="554" t="str">
        <f>IF(W888&lt;&gt;"",VLOOKUP(W888,'DON GIA'!$A$1:$D$346,4,0),"")</f>
        <v/>
      </c>
      <c r="AB888" s="554" t="str">
        <f t="shared" si="335"/>
        <v/>
      </c>
      <c r="AC888" s="71"/>
      <c r="AD888" s="71"/>
      <c r="AE888" s="71"/>
      <c r="AF888" s="71"/>
      <c r="AG888" s="71"/>
      <c r="AH888" s="103"/>
      <c r="AI888" s="71"/>
      <c r="AJ888" s="103"/>
      <c r="AK888" s="103"/>
      <c r="AL888" s="554" t="str">
        <f>IF(AI888&lt;&gt;"",VLOOKUP(AI888,'DON GIA'!$M$1:$P$9,4,0),"")</f>
        <v/>
      </c>
      <c r="AM888" s="554" t="str">
        <f t="shared" si="336"/>
        <v/>
      </c>
      <c r="AN888" s="71"/>
      <c r="AO888" s="103"/>
      <c r="AP888" s="602" t="str">
        <f t="shared" si="309"/>
        <v/>
      </c>
      <c r="AQ888" s="107"/>
      <c r="AR888" s="107"/>
      <c r="AS888" s="593"/>
    </row>
    <row r="889" spans="1:45" s="77" customFormat="1" outlineLevel="1">
      <c r="A889" s="84" t="s">
        <v>2102</v>
      </c>
      <c r="B889" s="552"/>
      <c r="C889" s="552"/>
      <c r="D889" s="61"/>
      <c r="E889" s="162"/>
      <c r="F889" s="103"/>
      <c r="G889" s="162"/>
      <c r="H889" s="162"/>
      <c r="I889" s="162"/>
      <c r="J889" s="162"/>
      <c r="K889" s="129"/>
      <c r="L889" s="167">
        <f>SUBTOTAL(9,L890:L897)</f>
        <v>0</v>
      </c>
      <c r="M889" s="553"/>
      <c r="N889" s="553"/>
      <c r="O889" s="553">
        <f>SUBTOTAL(9,O890:O897)</f>
        <v>0</v>
      </c>
      <c r="P889" s="553">
        <f>SUBTOTAL(9,P890:P897)</f>
        <v>0</v>
      </c>
      <c r="Q889" s="61"/>
      <c r="R889" s="162"/>
      <c r="S889" s="162">
        <f>SUBTOTAL(9,S890:S897)</f>
        <v>2</v>
      </c>
      <c r="T889" s="553"/>
      <c r="U889" s="553">
        <f>SUBTOTAL(9,U890:U897)</f>
        <v>90000</v>
      </c>
      <c r="V889" s="553"/>
      <c r="W889" s="129"/>
      <c r="X889" s="162"/>
      <c r="Y889" s="169">
        <f>SUBTOTAL(9,Y890:Y897)</f>
        <v>27.560000000000002</v>
      </c>
      <c r="Z889" s="170">
        <f>SUBTOTAL(9,Z890:Z897)</f>
        <v>27.450000000000003</v>
      </c>
      <c r="AA889" s="553"/>
      <c r="AB889" s="553">
        <f>SUBTOTAL(9,AB890:AB897)</f>
        <v>95044530</v>
      </c>
      <c r="AC889" s="71"/>
      <c r="AD889" s="71"/>
      <c r="AE889" s="71"/>
      <c r="AF889" s="71"/>
      <c r="AG889" s="71"/>
      <c r="AH889" s="103"/>
      <c r="AI889" s="61"/>
      <c r="AJ889" s="162"/>
      <c r="AK889" s="162">
        <f>SUBTOTAL(9,AK890:AK897)</f>
        <v>0</v>
      </c>
      <c r="AL889" s="553"/>
      <c r="AM889" s="553">
        <f>SUBTOTAL(9,AM890:AM897)</f>
        <v>0</v>
      </c>
      <c r="AN889" s="61"/>
      <c r="AO889" s="162">
        <f>SUBTOTAL(9,AO890:AO897)</f>
        <v>0</v>
      </c>
      <c r="AP889" s="602">
        <f t="shared" si="309"/>
        <v>95134530</v>
      </c>
      <c r="AQ889" s="59"/>
      <c r="AR889" s="59"/>
      <c r="AS889" s="629"/>
    </row>
    <row r="890" spans="1:45" s="77" customFormat="1" ht="60" outlineLevel="2">
      <c r="A890" s="72">
        <f>IF(B890&lt;&gt;"",B890,A888)</f>
        <v>58</v>
      </c>
      <c r="B890" s="552">
        <f>IF(C890&lt;&gt;"",COUNTA($C$9:C890),"")</f>
        <v>58</v>
      </c>
      <c r="C890" s="552">
        <v>408</v>
      </c>
      <c r="D890" s="61" t="s">
        <v>148</v>
      </c>
      <c r="E890" s="103">
        <v>3</v>
      </c>
      <c r="F890" s="103"/>
      <c r="G890" s="103"/>
      <c r="H890" s="103"/>
      <c r="I890" s="103"/>
      <c r="J890" s="103"/>
      <c r="K890" s="107"/>
      <c r="L890" s="105" t="s">
        <v>35</v>
      </c>
      <c r="M890" s="554" t="str">
        <f>IF(K890&lt;&gt;"",VLOOKUP(K890,'DON GIA'!$S$1:$U$19,3,0),"")</f>
        <v/>
      </c>
      <c r="N890" s="554" t="str">
        <f>IF(K890&lt;&gt;"",VLOOKUP(K890,'DON GIA'!$S$1:$V$19,4,0),"")</f>
        <v/>
      </c>
      <c r="O890" s="554" t="str">
        <f t="shared" ref="O890:O897" si="338">IF(K890&lt;&gt;"",L890*M890,"")</f>
        <v/>
      </c>
      <c r="P890" s="554" t="str">
        <f t="shared" ref="P890:P897" si="339">IF(K890&lt;&gt;"",L890*N890,"")</f>
        <v/>
      </c>
      <c r="Q890" s="71" t="s">
        <v>77</v>
      </c>
      <c r="R890" s="103" t="s">
        <v>44</v>
      </c>
      <c r="S890" s="103">
        <v>2</v>
      </c>
      <c r="T890" s="554">
        <f>IF(Q890&lt;&gt;"",VLOOKUP(Q890,'DON GIA'!$H$1:$K$103,4,0),"")</f>
        <v>45000</v>
      </c>
      <c r="U890" s="554">
        <f t="shared" ref="U890:U897" si="340">IF(Q890&lt;&gt;"",IF(ISNUMBER(T890),S890*T890,""),"")</f>
        <v>90000</v>
      </c>
      <c r="V890" s="554" t="s">
        <v>2163</v>
      </c>
      <c r="W890" s="107" t="s">
        <v>1063</v>
      </c>
      <c r="X890" s="103" t="s">
        <v>27</v>
      </c>
      <c r="Y890" s="108">
        <v>13.8</v>
      </c>
      <c r="Z890" s="109">
        <v>12.62</v>
      </c>
      <c r="AA890" s="554">
        <f>IF(W890&lt;&gt;"",VLOOKUP(W890,'DON GIA'!$A$1:$D$346,4,0),"")</f>
        <v>3941166</v>
      </c>
      <c r="AB890" s="554">
        <f t="shared" ref="AB890:AB897" si="341">IF(W890&lt;&gt;"",IF(ISNUMBER(AA890),Y890*AA890,""),"")</f>
        <v>54388090.800000004</v>
      </c>
      <c r="AC890" s="71" t="s">
        <v>28</v>
      </c>
      <c r="AD890" s="71" t="s">
        <v>29</v>
      </c>
      <c r="AE890" s="71" t="s">
        <v>30</v>
      </c>
      <c r="AF890" s="71" t="s">
        <v>31</v>
      </c>
      <c r="AG890" s="71" t="s">
        <v>32</v>
      </c>
      <c r="AH890" s="103"/>
      <c r="AI890" s="71"/>
      <c r="AJ890" s="103"/>
      <c r="AK890" s="103"/>
      <c r="AL890" s="554" t="str">
        <f>IF(AI890&lt;&gt;"",VLOOKUP(AI890,'DON GIA'!$M$1:$P$9,4,0),"")</f>
        <v/>
      </c>
      <c r="AM890" s="554" t="str">
        <f t="shared" ref="AM890:AM897" si="342">IF(AI890&lt;&gt;"",AK890*AL890,"")</f>
        <v/>
      </c>
      <c r="AN890" s="71"/>
      <c r="AO890" s="103"/>
      <c r="AP890" s="602" t="str">
        <f t="shared" si="309"/>
        <v/>
      </c>
      <c r="AQ890" s="59" t="s">
        <v>613</v>
      </c>
      <c r="AR890" s="59" t="s">
        <v>1912</v>
      </c>
      <c r="AS890" s="629"/>
    </row>
    <row r="891" spans="1:45" s="77" customFormat="1" ht="50.25" outlineLevel="2">
      <c r="A891" s="72">
        <f t="shared" ref="A891:A897" si="343">IF(B891&lt;&gt;"",B891,A890)</f>
        <v>58</v>
      </c>
      <c r="B891" s="552" t="str">
        <f>IF(C891&lt;&gt;"",COUNTA($C$9:C891),"")</f>
        <v/>
      </c>
      <c r="C891" s="552"/>
      <c r="D891" s="71" t="s">
        <v>149</v>
      </c>
      <c r="E891" s="103"/>
      <c r="F891" s="103"/>
      <c r="G891" s="103"/>
      <c r="H891" s="103"/>
      <c r="I891" s="103"/>
      <c r="J891" s="103"/>
      <c r="K891" s="107"/>
      <c r="L891" s="105" t="s">
        <v>35</v>
      </c>
      <c r="M891" s="554" t="str">
        <f>IF(K891&lt;&gt;"",VLOOKUP(K891,'DON GIA'!$S$1:$U$19,3,0),"")</f>
        <v/>
      </c>
      <c r="N891" s="554" t="str">
        <f>IF(K891&lt;&gt;"",VLOOKUP(K891,'DON GIA'!$S$1:$V$19,4,0),"")</f>
        <v/>
      </c>
      <c r="O891" s="554" t="str">
        <f t="shared" si="338"/>
        <v/>
      </c>
      <c r="P891" s="554" t="str">
        <f t="shared" si="339"/>
        <v/>
      </c>
      <c r="Q891" s="71" t="s">
        <v>35</v>
      </c>
      <c r="R891" s="103"/>
      <c r="S891" s="103"/>
      <c r="T891" s="554" t="str">
        <f>IF(Q891&lt;&gt;"",VLOOKUP(Q891,'DON GIA'!$H$1:$K$103,4,0),"")</f>
        <v/>
      </c>
      <c r="U891" s="554" t="str">
        <f t="shared" si="340"/>
        <v/>
      </c>
      <c r="V891" s="554"/>
      <c r="W891" s="107" t="s">
        <v>1064</v>
      </c>
      <c r="X891" s="103" t="s">
        <v>27</v>
      </c>
      <c r="Y891" s="108">
        <v>3.2</v>
      </c>
      <c r="Z891" s="109"/>
      <c r="AA891" s="554">
        <f>IF(W891&lt;&gt;"",VLOOKUP(W891,'DON GIA'!$A$1:$D$346,4,0),"")</f>
        <v>9816278</v>
      </c>
      <c r="AB891" s="554">
        <f t="shared" si="341"/>
        <v>31412089.600000001</v>
      </c>
      <c r="AC891" s="71"/>
      <c r="AD891" s="71"/>
      <c r="AE891" s="71"/>
      <c r="AF891" s="71"/>
      <c r="AG891" s="71"/>
      <c r="AH891" s="103"/>
      <c r="AI891" s="71"/>
      <c r="AJ891" s="103"/>
      <c r="AK891" s="103"/>
      <c r="AL891" s="554" t="str">
        <f>IF(AI891&lt;&gt;"",VLOOKUP(AI891,'DON GIA'!$M$1:$P$9,4,0),"")</f>
        <v/>
      </c>
      <c r="AM891" s="554" t="str">
        <f t="shared" si="342"/>
        <v/>
      </c>
      <c r="AN891" s="71"/>
      <c r="AO891" s="103"/>
      <c r="AP891" s="602" t="str">
        <f t="shared" si="309"/>
        <v/>
      </c>
      <c r="AQ891" s="584" t="s">
        <v>1998</v>
      </c>
      <c r="AR891" s="584" t="s">
        <v>1958</v>
      </c>
      <c r="AS891" s="631"/>
    </row>
    <row r="892" spans="1:45" s="77" customFormat="1" ht="93.75" outlineLevel="2">
      <c r="A892" s="72">
        <f t="shared" si="343"/>
        <v>58</v>
      </c>
      <c r="B892" s="552" t="str">
        <f>IF(C892&lt;&gt;"",COUNTA($C$9:C892),"")</f>
        <v/>
      </c>
      <c r="C892" s="552"/>
      <c r="D892" s="71" t="s">
        <v>39</v>
      </c>
      <c r="E892" s="103"/>
      <c r="F892" s="103"/>
      <c r="G892" s="103"/>
      <c r="H892" s="103"/>
      <c r="I892" s="103"/>
      <c r="J892" s="103"/>
      <c r="K892" s="107"/>
      <c r="L892" s="105" t="s">
        <v>35</v>
      </c>
      <c r="M892" s="554" t="str">
        <f>IF(K892&lt;&gt;"",VLOOKUP(K892,'DON GIA'!$S$1:$U$19,3,0),"")</f>
        <v/>
      </c>
      <c r="N892" s="554" t="str">
        <f>IF(K892&lt;&gt;"",VLOOKUP(K892,'DON GIA'!$S$1:$V$19,4,0),"")</f>
        <v/>
      </c>
      <c r="O892" s="554" t="str">
        <f t="shared" si="338"/>
        <v/>
      </c>
      <c r="P892" s="554" t="str">
        <f t="shared" si="339"/>
        <v/>
      </c>
      <c r="Q892" s="71" t="s">
        <v>35</v>
      </c>
      <c r="R892" s="103"/>
      <c r="S892" s="103"/>
      <c r="T892" s="554" t="str">
        <f>IF(Q892&lt;&gt;"",VLOOKUP(Q892,'DON GIA'!$H$1:$K$103,4,0),"")</f>
        <v/>
      </c>
      <c r="U892" s="554" t="str">
        <f t="shared" si="340"/>
        <v/>
      </c>
      <c r="V892" s="554"/>
      <c r="W892" s="107" t="s">
        <v>1069</v>
      </c>
      <c r="X892" s="103" t="s">
        <v>27</v>
      </c>
      <c r="Y892" s="108">
        <v>0.98</v>
      </c>
      <c r="Z892" s="109">
        <v>4.4800000000000004</v>
      </c>
      <c r="AA892" s="554">
        <f>IF(W892&lt;&gt;"",VLOOKUP(W892,'DON GIA'!$A$1:$D$346,4,0),"")</f>
        <v>1493615</v>
      </c>
      <c r="AB892" s="554">
        <f t="shared" si="341"/>
        <v>1463742.7</v>
      </c>
      <c r="AC892" s="71"/>
      <c r="AD892" s="71"/>
      <c r="AE892" s="71"/>
      <c r="AF892" s="71"/>
      <c r="AG892" s="71"/>
      <c r="AH892" s="103"/>
      <c r="AI892" s="71"/>
      <c r="AJ892" s="103"/>
      <c r="AK892" s="103"/>
      <c r="AL892" s="554" t="str">
        <f>IF(AI892&lt;&gt;"",VLOOKUP(AI892,'DON GIA'!$M$1:$P$9,4,0),"")</f>
        <v/>
      </c>
      <c r="AM892" s="554" t="str">
        <f t="shared" si="342"/>
        <v/>
      </c>
      <c r="AN892" s="71"/>
      <c r="AO892" s="103"/>
      <c r="AP892" s="602" t="str">
        <f t="shared" si="309"/>
        <v/>
      </c>
      <c r="AQ892" s="107"/>
      <c r="AR892" s="107" t="s">
        <v>1959</v>
      </c>
      <c r="AS892" s="593"/>
    </row>
    <row r="893" spans="1:45" s="77" customFormat="1" ht="75" outlineLevel="2">
      <c r="A893" s="72">
        <f t="shared" si="343"/>
        <v>58</v>
      </c>
      <c r="B893" s="552" t="str">
        <f>IF(C893&lt;&gt;"",COUNTA($C$9:C893),"")</f>
        <v/>
      </c>
      <c r="C893" s="552"/>
      <c r="D893" s="71"/>
      <c r="E893" s="103"/>
      <c r="F893" s="103"/>
      <c r="G893" s="103"/>
      <c r="H893" s="103"/>
      <c r="I893" s="103"/>
      <c r="J893" s="103"/>
      <c r="K893" s="107"/>
      <c r="L893" s="105" t="s">
        <v>35</v>
      </c>
      <c r="M893" s="554" t="str">
        <f>IF(K893&lt;&gt;"",VLOOKUP(K893,'DON GIA'!$S$1:$U$19,3,0),"")</f>
        <v/>
      </c>
      <c r="N893" s="554" t="str">
        <f>IF(K893&lt;&gt;"",VLOOKUP(K893,'DON GIA'!$S$1:$V$19,4,0),"")</f>
        <v/>
      </c>
      <c r="O893" s="554" t="str">
        <f t="shared" si="338"/>
        <v/>
      </c>
      <c r="P893" s="554" t="str">
        <f t="shared" si="339"/>
        <v/>
      </c>
      <c r="Q893" s="71" t="s">
        <v>35</v>
      </c>
      <c r="R893" s="103"/>
      <c r="S893" s="103"/>
      <c r="T893" s="554" t="str">
        <f>IF(Q893&lt;&gt;"",VLOOKUP(Q893,'DON GIA'!$H$1:$K$103,4,0),"")</f>
        <v/>
      </c>
      <c r="U893" s="554" t="str">
        <f t="shared" si="340"/>
        <v/>
      </c>
      <c r="V893" s="554"/>
      <c r="W893" s="107" t="s">
        <v>1072</v>
      </c>
      <c r="X893" s="103" t="s">
        <v>27</v>
      </c>
      <c r="Y893" s="108">
        <v>2.94</v>
      </c>
      <c r="Z893" s="109"/>
      <c r="AA893" s="554">
        <f>IF(W893&lt;&gt;"",VLOOKUP(W893,'DON GIA'!$A$1:$D$346,4,0),"")</f>
        <v>1493615</v>
      </c>
      <c r="AB893" s="554">
        <f t="shared" si="341"/>
        <v>4391228.0999999996</v>
      </c>
      <c r="AC893" s="71"/>
      <c r="AD893" s="71"/>
      <c r="AE893" s="71"/>
      <c r="AF893" s="71"/>
      <c r="AG893" s="71"/>
      <c r="AH893" s="103"/>
      <c r="AI893" s="71"/>
      <c r="AJ893" s="103"/>
      <c r="AK893" s="103"/>
      <c r="AL893" s="554" t="str">
        <f>IF(AI893&lt;&gt;"",VLOOKUP(AI893,'DON GIA'!$M$1:$P$9,4,0),"")</f>
        <v/>
      </c>
      <c r="AM893" s="554" t="str">
        <f t="shared" si="342"/>
        <v/>
      </c>
      <c r="AN893" s="71"/>
      <c r="AO893" s="103"/>
      <c r="AP893" s="602" t="str">
        <f t="shared" si="309"/>
        <v/>
      </c>
      <c r="AQ893" s="107"/>
      <c r="AR893" s="107" t="s">
        <v>1960</v>
      </c>
      <c r="AS893" s="593"/>
    </row>
    <row r="894" spans="1:45" s="77" customFormat="1" outlineLevel="2">
      <c r="A894" s="72">
        <f t="shared" si="343"/>
        <v>58</v>
      </c>
      <c r="B894" s="552" t="str">
        <f>IF(C894&lt;&gt;"",COUNTA($C$9:C894),"")</f>
        <v/>
      </c>
      <c r="C894" s="552"/>
      <c r="D894" s="71"/>
      <c r="E894" s="103"/>
      <c r="F894" s="103"/>
      <c r="G894" s="103"/>
      <c r="H894" s="103"/>
      <c r="I894" s="103"/>
      <c r="J894" s="103"/>
      <c r="K894" s="107"/>
      <c r="L894" s="105" t="s">
        <v>35</v>
      </c>
      <c r="M894" s="554" t="str">
        <f>IF(K894&lt;&gt;"",VLOOKUP(K894,'DON GIA'!$S$1:$U$19,3,0),"")</f>
        <v/>
      </c>
      <c r="N894" s="554" t="str">
        <f>IF(K894&lt;&gt;"",VLOOKUP(K894,'DON GIA'!$S$1:$V$19,4,0),"")</f>
        <v/>
      </c>
      <c r="O894" s="554" t="str">
        <f t="shared" si="338"/>
        <v/>
      </c>
      <c r="P894" s="554" t="str">
        <f t="shared" si="339"/>
        <v/>
      </c>
      <c r="Q894" s="71" t="s">
        <v>35</v>
      </c>
      <c r="R894" s="103"/>
      <c r="S894" s="103"/>
      <c r="T894" s="554" t="str">
        <f>IF(Q894&lt;&gt;"",VLOOKUP(Q894,'DON GIA'!$H$1:$K$103,4,0),"")</f>
        <v/>
      </c>
      <c r="U894" s="554" t="str">
        <f t="shared" si="340"/>
        <v/>
      </c>
      <c r="V894" s="554"/>
      <c r="W894" s="107" t="s">
        <v>1038</v>
      </c>
      <c r="X894" s="103" t="s">
        <v>27</v>
      </c>
      <c r="Y894" s="108">
        <v>1.44</v>
      </c>
      <c r="Z894" s="109"/>
      <c r="AA894" s="554">
        <f>IF(W894&lt;&gt;"",VLOOKUP(W894,'DON GIA'!$A$1:$D$346,4,0),"")</f>
        <v>1398600</v>
      </c>
      <c r="AB894" s="554">
        <f t="shared" si="341"/>
        <v>2013984</v>
      </c>
      <c r="AC894" s="71"/>
      <c r="AD894" s="71"/>
      <c r="AE894" s="71"/>
      <c r="AF894" s="71"/>
      <c r="AG894" s="71"/>
      <c r="AH894" s="103"/>
      <c r="AI894" s="71"/>
      <c r="AJ894" s="103"/>
      <c r="AK894" s="103"/>
      <c r="AL894" s="554" t="str">
        <f>IF(AI894&lt;&gt;"",VLOOKUP(AI894,'DON GIA'!$M$1:$P$9,4,0),"")</f>
        <v/>
      </c>
      <c r="AM894" s="554" t="str">
        <f t="shared" si="342"/>
        <v/>
      </c>
      <c r="AN894" s="71"/>
      <c r="AO894" s="103"/>
      <c r="AP894" s="602" t="str">
        <f t="shared" si="309"/>
        <v/>
      </c>
      <c r="AQ894" s="107"/>
      <c r="AR894" s="107"/>
      <c r="AS894" s="593"/>
    </row>
    <row r="895" spans="1:45" s="77" customFormat="1" outlineLevel="2">
      <c r="A895" s="72">
        <f t="shared" si="343"/>
        <v>58</v>
      </c>
      <c r="B895" s="552" t="str">
        <f>IF(C895&lt;&gt;"",COUNTA($C$9:C895),"")</f>
        <v/>
      </c>
      <c r="C895" s="552"/>
      <c r="D895" s="71"/>
      <c r="E895" s="103"/>
      <c r="F895" s="103"/>
      <c r="G895" s="103"/>
      <c r="H895" s="103"/>
      <c r="I895" s="103"/>
      <c r="J895" s="103"/>
      <c r="K895" s="107"/>
      <c r="L895" s="105" t="s">
        <v>35</v>
      </c>
      <c r="M895" s="554" t="str">
        <f>IF(K895&lt;&gt;"",VLOOKUP(K895,'DON GIA'!$S$1:$U$19,3,0),"")</f>
        <v/>
      </c>
      <c r="N895" s="554" t="str">
        <f>IF(K895&lt;&gt;"",VLOOKUP(K895,'DON GIA'!$S$1:$V$19,4,0),"")</f>
        <v/>
      </c>
      <c r="O895" s="554" t="str">
        <f t="shared" si="338"/>
        <v/>
      </c>
      <c r="P895" s="554" t="str">
        <f t="shared" si="339"/>
        <v/>
      </c>
      <c r="Q895" s="71" t="s">
        <v>35</v>
      </c>
      <c r="R895" s="103"/>
      <c r="S895" s="103"/>
      <c r="T895" s="554" t="str">
        <f>IF(Q895&lt;&gt;"",VLOOKUP(Q895,'DON GIA'!$H$1:$K$103,4,0),"")</f>
        <v/>
      </c>
      <c r="U895" s="554" t="str">
        <f t="shared" si="340"/>
        <v/>
      </c>
      <c r="V895" s="554"/>
      <c r="W895" s="107" t="s">
        <v>1008</v>
      </c>
      <c r="X895" s="103" t="s">
        <v>27</v>
      </c>
      <c r="Y895" s="108">
        <v>5.2</v>
      </c>
      <c r="Z895" s="109">
        <v>2.59</v>
      </c>
      <c r="AA895" s="554">
        <f>IF(W895&lt;&gt;"",VLOOKUP(W895,'DON GIA'!$A$1:$D$346,4,0),"")</f>
        <v>264499</v>
      </c>
      <c r="AB895" s="554">
        <f t="shared" si="341"/>
        <v>1375394.8</v>
      </c>
      <c r="AC895" s="71"/>
      <c r="AD895" s="71"/>
      <c r="AE895" s="71"/>
      <c r="AF895" s="71"/>
      <c r="AG895" s="71"/>
      <c r="AH895" s="103"/>
      <c r="AI895" s="71"/>
      <c r="AJ895" s="103"/>
      <c r="AK895" s="103"/>
      <c r="AL895" s="554" t="str">
        <f>IF(AI895&lt;&gt;"",VLOOKUP(AI895,'DON GIA'!$M$1:$P$9,4,0),"")</f>
        <v/>
      </c>
      <c r="AM895" s="554" t="str">
        <f t="shared" si="342"/>
        <v/>
      </c>
      <c r="AN895" s="71"/>
      <c r="AO895" s="103"/>
      <c r="AP895" s="602" t="str">
        <f t="shared" si="309"/>
        <v/>
      </c>
      <c r="AQ895" s="107"/>
      <c r="AR895" s="107"/>
      <c r="AS895" s="593"/>
    </row>
    <row r="896" spans="1:45" s="77" customFormat="1" ht="37.5" outlineLevel="2">
      <c r="A896" s="72">
        <f t="shared" si="343"/>
        <v>58</v>
      </c>
      <c r="B896" s="552" t="str">
        <f>IF(C896&lt;&gt;"",COUNTA($C$9:C896),"")</f>
        <v/>
      </c>
      <c r="C896" s="552"/>
      <c r="D896" s="71"/>
      <c r="E896" s="103"/>
      <c r="F896" s="103"/>
      <c r="G896" s="103"/>
      <c r="H896" s="103"/>
      <c r="I896" s="103"/>
      <c r="J896" s="103"/>
      <c r="K896" s="107"/>
      <c r="L896" s="105" t="s">
        <v>35</v>
      </c>
      <c r="M896" s="554" t="str">
        <f>IF(K896&lt;&gt;"",VLOOKUP(K896,'DON GIA'!$S$1:$U$19,3,0),"")</f>
        <v/>
      </c>
      <c r="N896" s="554" t="str">
        <f>IF(K896&lt;&gt;"",VLOOKUP(K896,'DON GIA'!$S$1:$V$19,4,0),"")</f>
        <v/>
      </c>
      <c r="O896" s="554" t="str">
        <f t="shared" si="338"/>
        <v/>
      </c>
      <c r="P896" s="554" t="str">
        <f t="shared" si="339"/>
        <v/>
      </c>
      <c r="Q896" s="71" t="s">
        <v>35</v>
      </c>
      <c r="R896" s="103"/>
      <c r="S896" s="103"/>
      <c r="T896" s="554" t="str">
        <f>IF(Q896&lt;&gt;"",VLOOKUP(Q896,'DON GIA'!$H$1:$K$103,4,0),"")</f>
        <v/>
      </c>
      <c r="U896" s="554" t="str">
        <f t="shared" si="340"/>
        <v/>
      </c>
      <c r="V896" s="554"/>
      <c r="W896" s="107" t="s">
        <v>1073</v>
      </c>
      <c r="X896" s="103" t="s">
        <v>27</v>
      </c>
      <c r="Y896" s="108"/>
      <c r="Z896" s="109">
        <v>7.76</v>
      </c>
      <c r="AA896" s="554">
        <f>IF(W896&lt;&gt;"",VLOOKUP(W896,'DON GIA'!$A$1:$D$346,4,0),"")</f>
        <v>1119277</v>
      </c>
      <c r="AB896" s="554">
        <f t="shared" si="341"/>
        <v>0</v>
      </c>
      <c r="AC896" s="71"/>
      <c r="AD896" s="71"/>
      <c r="AE896" s="71"/>
      <c r="AF896" s="71"/>
      <c r="AG896" s="71"/>
      <c r="AH896" s="103"/>
      <c r="AI896" s="71"/>
      <c r="AJ896" s="103"/>
      <c r="AK896" s="103"/>
      <c r="AL896" s="554" t="str">
        <f>IF(AI896&lt;&gt;"",VLOOKUP(AI896,'DON GIA'!$M$1:$P$9,4,0),"")</f>
        <v/>
      </c>
      <c r="AM896" s="554" t="str">
        <f t="shared" si="342"/>
        <v/>
      </c>
      <c r="AN896" s="71"/>
      <c r="AO896" s="103"/>
      <c r="AP896" s="602" t="str">
        <f t="shared" si="309"/>
        <v/>
      </c>
      <c r="AQ896" s="107"/>
      <c r="AR896" s="107"/>
      <c r="AS896" s="593"/>
    </row>
    <row r="897" spans="1:45" s="77" customFormat="1" outlineLevel="2">
      <c r="A897" s="72">
        <f t="shared" si="343"/>
        <v>58</v>
      </c>
      <c r="B897" s="552" t="str">
        <f>IF(C897&lt;&gt;"",COUNTA($C$9:C897),"")</f>
        <v/>
      </c>
      <c r="C897" s="552"/>
      <c r="D897" s="71"/>
      <c r="E897" s="103"/>
      <c r="F897" s="103"/>
      <c r="G897" s="103"/>
      <c r="H897" s="103"/>
      <c r="I897" s="103"/>
      <c r="J897" s="103"/>
      <c r="K897" s="107"/>
      <c r="L897" s="105" t="s">
        <v>35</v>
      </c>
      <c r="M897" s="554" t="str">
        <f>IF(K897&lt;&gt;"",VLOOKUP(K897,'DON GIA'!$S$1:$U$19,3,0),"")</f>
        <v/>
      </c>
      <c r="N897" s="554" t="str">
        <f>IF(K897&lt;&gt;"",VLOOKUP(K897,'DON GIA'!$S$1:$V$19,4,0),"")</f>
        <v/>
      </c>
      <c r="O897" s="554" t="str">
        <f t="shared" si="338"/>
        <v/>
      </c>
      <c r="P897" s="554" t="str">
        <f t="shared" si="339"/>
        <v/>
      </c>
      <c r="Q897" s="71" t="s">
        <v>35</v>
      </c>
      <c r="R897" s="103"/>
      <c r="S897" s="103"/>
      <c r="T897" s="554" t="str">
        <f>IF(Q897&lt;&gt;"",VLOOKUP(Q897,'DON GIA'!$H$1:$K$103,4,0),"")</f>
        <v/>
      </c>
      <c r="U897" s="554" t="str">
        <f t="shared" si="340"/>
        <v/>
      </c>
      <c r="V897" s="554"/>
      <c r="W897" s="107"/>
      <c r="X897" s="103"/>
      <c r="Y897" s="108"/>
      <c r="Z897" s="109"/>
      <c r="AA897" s="554" t="str">
        <f>IF(W897&lt;&gt;"",VLOOKUP(W897,'DON GIA'!$A$1:$D$346,4,0),"")</f>
        <v/>
      </c>
      <c r="AB897" s="554" t="str">
        <f t="shared" si="341"/>
        <v/>
      </c>
      <c r="AC897" s="71"/>
      <c r="AD897" s="71"/>
      <c r="AE897" s="71"/>
      <c r="AF897" s="71"/>
      <c r="AG897" s="71"/>
      <c r="AH897" s="103"/>
      <c r="AI897" s="71"/>
      <c r="AJ897" s="103"/>
      <c r="AK897" s="103"/>
      <c r="AL897" s="554" t="str">
        <f>IF(AI897&lt;&gt;"",VLOOKUP(AI897,'DON GIA'!$M$1:$P$9,4,0),"")</f>
        <v/>
      </c>
      <c r="AM897" s="554" t="str">
        <f t="shared" si="342"/>
        <v/>
      </c>
      <c r="AN897" s="71"/>
      <c r="AO897" s="103"/>
      <c r="AP897" s="602" t="str">
        <f t="shared" si="309"/>
        <v/>
      </c>
      <c r="AQ897" s="107"/>
      <c r="AR897" s="107"/>
      <c r="AS897" s="593"/>
    </row>
    <row r="898" spans="1:45" s="77" customFormat="1" outlineLevel="1">
      <c r="A898" s="84" t="s">
        <v>2101</v>
      </c>
      <c r="B898" s="552"/>
      <c r="C898" s="552"/>
      <c r="D898" s="61"/>
      <c r="E898" s="162"/>
      <c r="F898" s="103"/>
      <c r="G898" s="162"/>
      <c r="H898" s="162"/>
      <c r="I898" s="162"/>
      <c r="J898" s="162"/>
      <c r="K898" s="129"/>
      <c r="L898" s="177">
        <f>SUBTOTAL(9,L899:L903)</f>
        <v>0</v>
      </c>
      <c r="M898" s="553"/>
      <c r="N898" s="553"/>
      <c r="O898" s="553">
        <f>SUBTOTAL(9,O899:O903)</f>
        <v>0</v>
      </c>
      <c r="P898" s="553">
        <f>SUBTOTAL(9,P899:P903)</f>
        <v>0</v>
      </c>
      <c r="Q898" s="61"/>
      <c r="R898" s="162"/>
      <c r="S898" s="162">
        <f>SUBTOTAL(9,S899:S903)</f>
        <v>0</v>
      </c>
      <c r="T898" s="553"/>
      <c r="U898" s="553">
        <f>SUBTOTAL(9,U899:U903)</f>
        <v>0</v>
      </c>
      <c r="V898" s="553"/>
      <c r="W898" s="129"/>
      <c r="X898" s="162"/>
      <c r="Y898" s="169">
        <f>SUBTOTAL(9,Y899:Y903)</f>
        <v>38.230000000000004</v>
      </c>
      <c r="Z898" s="170">
        <f>SUBTOTAL(9,Z899:Z903)</f>
        <v>24.13</v>
      </c>
      <c r="AA898" s="553"/>
      <c r="AB898" s="553">
        <f>SUBTOTAL(9,AB899:AB903)</f>
        <v>127348210.76000002</v>
      </c>
      <c r="AC898" s="71"/>
      <c r="AD898" s="71"/>
      <c r="AE898" s="71"/>
      <c r="AF898" s="71"/>
      <c r="AG898" s="71"/>
      <c r="AH898" s="103"/>
      <c r="AI898" s="61"/>
      <c r="AJ898" s="162"/>
      <c r="AK898" s="162">
        <f>SUBTOTAL(9,AK899:AK903)</f>
        <v>0</v>
      </c>
      <c r="AL898" s="553"/>
      <c r="AM898" s="553">
        <f>SUBTOTAL(9,AM899:AM903)</f>
        <v>0</v>
      </c>
      <c r="AN898" s="61"/>
      <c r="AO898" s="162">
        <f>SUBTOTAL(9,AO899:AO903)</f>
        <v>0</v>
      </c>
      <c r="AP898" s="602">
        <f t="shared" si="309"/>
        <v>127348210.76000002</v>
      </c>
      <c r="AQ898" s="59"/>
      <c r="AR898" s="59"/>
      <c r="AS898" s="629"/>
    </row>
    <row r="899" spans="1:45" s="77" customFormat="1" ht="82.5" outlineLevel="2">
      <c r="A899" s="72">
        <f>IF(B899&lt;&gt;"",B899,A897)</f>
        <v>59</v>
      </c>
      <c r="B899" s="552">
        <f>IF(C899&lt;&gt;"",COUNTA($C$9:C899),"")</f>
        <v>59</v>
      </c>
      <c r="C899" s="552">
        <v>409</v>
      </c>
      <c r="D899" s="61" t="s">
        <v>150</v>
      </c>
      <c r="E899" s="103"/>
      <c r="F899" s="103"/>
      <c r="G899" s="103"/>
      <c r="H899" s="103"/>
      <c r="I899" s="103"/>
      <c r="J899" s="103"/>
      <c r="K899" s="107"/>
      <c r="L899" s="125" t="s">
        <v>35</v>
      </c>
      <c r="M899" s="554" t="str">
        <f>IF(K899&lt;&gt;"",VLOOKUP(K899,'DON GIA'!$S$1:$U$19,3,0),"")</f>
        <v/>
      </c>
      <c r="N899" s="554" t="str">
        <f>IF(K899&lt;&gt;"",VLOOKUP(K899,'DON GIA'!$S$1:$V$19,4,0),"")</f>
        <v/>
      </c>
      <c r="O899" s="554" t="str">
        <f>IF(K899&lt;&gt;"",L899*M899,"")</f>
        <v/>
      </c>
      <c r="P899" s="554" t="str">
        <f>IF(K899&lt;&gt;"",L899*N899,"")</f>
        <v/>
      </c>
      <c r="Q899" s="71" t="s">
        <v>35</v>
      </c>
      <c r="R899" s="103"/>
      <c r="S899" s="103"/>
      <c r="T899" s="554" t="str">
        <f>IF(Q899&lt;&gt;"",VLOOKUP(Q899,'DON GIA'!$H$1:$K$103,4,0),"")</f>
        <v/>
      </c>
      <c r="U899" s="554" t="str">
        <f>IF(Q899&lt;&gt;"",IF(ISNUMBER(T899),S899*T899,""),"")</f>
        <v/>
      </c>
      <c r="V899" s="554" t="s">
        <v>2163</v>
      </c>
      <c r="W899" s="107" t="s">
        <v>1063</v>
      </c>
      <c r="X899" s="103" t="s">
        <v>27</v>
      </c>
      <c r="Y899" s="108">
        <v>21.79</v>
      </c>
      <c r="Z899" s="109">
        <v>4.5999999999999996</v>
      </c>
      <c r="AA899" s="554">
        <f>IF(W899&lt;&gt;"",VLOOKUP(W899,'DON GIA'!$A$1:$D$346,4,0),"")</f>
        <v>3941166</v>
      </c>
      <c r="AB899" s="554">
        <f>IF(W899&lt;&gt;"",IF(ISNUMBER(AA899),Y899*AA899,""),"")</f>
        <v>85878007.140000001</v>
      </c>
      <c r="AC899" s="71" t="s">
        <v>28</v>
      </c>
      <c r="AD899" s="71" t="s">
        <v>29</v>
      </c>
      <c r="AE899" s="71" t="s">
        <v>30</v>
      </c>
      <c r="AF899" s="71" t="s">
        <v>31</v>
      </c>
      <c r="AG899" s="71" t="s">
        <v>32</v>
      </c>
      <c r="AH899" s="103"/>
      <c r="AI899" s="71"/>
      <c r="AJ899" s="103"/>
      <c r="AK899" s="103"/>
      <c r="AL899" s="554" t="str">
        <f>IF(AI899&lt;&gt;"",VLOOKUP(AI899,'DON GIA'!$M$1:$P$9,4,0),"")</f>
        <v/>
      </c>
      <c r="AM899" s="554" t="str">
        <f>IF(AI899&lt;&gt;"",AK899*AL899,"")</f>
        <v/>
      </c>
      <c r="AN899" s="71"/>
      <c r="AO899" s="103"/>
      <c r="AP899" s="602" t="str">
        <f t="shared" si="309"/>
        <v/>
      </c>
      <c r="AQ899" s="59" t="s">
        <v>614</v>
      </c>
      <c r="AR899" s="59" t="s">
        <v>1912</v>
      </c>
      <c r="AS899" s="629"/>
    </row>
    <row r="900" spans="1:45" s="77" customFormat="1" ht="50.25" outlineLevel="2">
      <c r="A900" s="72">
        <f>IF(B900&lt;&gt;"",B900,A899)</f>
        <v>59</v>
      </c>
      <c r="B900" s="552" t="str">
        <f>IF(C900&lt;&gt;"",COUNTA($C$9:C900),"")</f>
        <v/>
      </c>
      <c r="C900" s="552"/>
      <c r="D900" s="71" t="s">
        <v>151</v>
      </c>
      <c r="E900" s="103"/>
      <c r="F900" s="103"/>
      <c r="G900" s="103"/>
      <c r="H900" s="103"/>
      <c r="I900" s="103"/>
      <c r="J900" s="103"/>
      <c r="K900" s="107"/>
      <c r="L900" s="105" t="s">
        <v>35</v>
      </c>
      <c r="M900" s="554" t="str">
        <f>IF(K900&lt;&gt;"",VLOOKUP(K900,'DON GIA'!$S$1:$U$19,3,0),"")</f>
        <v/>
      </c>
      <c r="N900" s="554" t="str">
        <f>IF(K900&lt;&gt;"",VLOOKUP(K900,'DON GIA'!$S$1:$V$19,4,0),"")</f>
        <v/>
      </c>
      <c r="O900" s="554" t="str">
        <f>IF(K900&lt;&gt;"",L900*M900,"")</f>
        <v/>
      </c>
      <c r="P900" s="554" t="str">
        <f>IF(K900&lt;&gt;"",L900*N900,"")</f>
        <v/>
      </c>
      <c r="Q900" s="71" t="s">
        <v>35</v>
      </c>
      <c r="R900" s="103"/>
      <c r="S900" s="103"/>
      <c r="T900" s="554" t="str">
        <f>IF(Q900&lt;&gt;"",VLOOKUP(Q900,'DON GIA'!$H$1:$K$103,4,0),"")</f>
        <v/>
      </c>
      <c r="U900" s="554" t="str">
        <f>IF(Q900&lt;&gt;"",IF(ISNUMBER(T900),S900*T900,""),"")</f>
        <v/>
      </c>
      <c r="V900" s="554"/>
      <c r="W900" s="107" t="s">
        <v>1073</v>
      </c>
      <c r="X900" s="103" t="s">
        <v>27</v>
      </c>
      <c r="Y900" s="108">
        <v>7.67</v>
      </c>
      <c r="Z900" s="109">
        <v>17.3</v>
      </c>
      <c r="AA900" s="554">
        <f>IF(W900&lt;&gt;"",VLOOKUP(W900,'DON GIA'!$A$1:$D$346,4,0),"")</f>
        <v>1119277</v>
      </c>
      <c r="AB900" s="554">
        <f>IF(W900&lt;&gt;"",IF(ISNUMBER(AA900),Y900*AA900,""),"")</f>
        <v>8584854.5899999999</v>
      </c>
      <c r="AC900" s="71"/>
      <c r="AD900" s="71"/>
      <c r="AE900" s="71"/>
      <c r="AF900" s="71"/>
      <c r="AG900" s="71"/>
      <c r="AH900" s="103"/>
      <c r="AI900" s="71"/>
      <c r="AJ900" s="103"/>
      <c r="AK900" s="103"/>
      <c r="AL900" s="554" t="str">
        <f>IF(AI900&lt;&gt;"",VLOOKUP(AI900,'DON GIA'!$M$1:$P$9,4,0),"")</f>
        <v/>
      </c>
      <c r="AM900" s="554" t="str">
        <f>IF(AI900&lt;&gt;"",AK900*AL900,"")</f>
        <v/>
      </c>
      <c r="AN900" s="71"/>
      <c r="AO900" s="103"/>
      <c r="AP900" s="602" t="str">
        <f t="shared" si="309"/>
        <v/>
      </c>
      <c r="AQ900" s="584" t="s">
        <v>1998</v>
      </c>
      <c r="AR900" s="584" t="s">
        <v>1958</v>
      </c>
      <c r="AS900" s="631"/>
    </row>
    <row r="901" spans="1:45" s="77" customFormat="1" ht="93.75" outlineLevel="2">
      <c r="A901" s="72">
        <f>IF(B901&lt;&gt;"",B901,A900)</f>
        <v>59</v>
      </c>
      <c r="B901" s="552" t="str">
        <f>IF(C901&lt;&gt;"",COUNTA($C$9:C901),"")</f>
        <v/>
      </c>
      <c r="C901" s="552"/>
      <c r="D901" s="71" t="s">
        <v>152</v>
      </c>
      <c r="E901" s="103"/>
      <c r="F901" s="103"/>
      <c r="G901" s="103"/>
      <c r="H901" s="103"/>
      <c r="I901" s="103"/>
      <c r="J901" s="103"/>
      <c r="K901" s="107"/>
      <c r="L901" s="105" t="s">
        <v>35</v>
      </c>
      <c r="M901" s="554" t="str">
        <f>IF(K901&lt;&gt;"",VLOOKUP(K901,'DON GIA'!$S$1:$U$19,3,0),"")</f>
        <v/>
      </c>
      <c r="N901" s="554" t="str">
        <f>IF(K901&lt;&gt;"",VLOOKUP(K901,'DON GIA'!$S$1:$V$19,4,0),"")</f>
        <v/>
      </c>
      <c r="O901" s="554" t="str">
        <f>IF(K901&lt;&gt;"",L901*M901,"")</f>
        <v/>
      </c>
      <c r="P901" s="554" t="str">
        <f>IF(K901&lt;&gt;"",L901*N901,"")</f>
        <v/>
      </c>
      <c r="Q901" s="71" t="s">
        <v>35</v>
      </c>
      <c r="R901" s="103"/>
      <c r="S901" s="103"/>
      <c r="T901" s="554" t="str">
        <f>IF(Q901&lt;&gt;"",VLOOKUP(Q901,'DON GIA'!$H$1:$K$103,4,0),"")</f>
        <v/>
      </c>
      <c r="U901" s="554" t="str">
        <f>IF(Q901&lt;&gt;"",IF(ISNUMBER(T901),S901*T901,""),"")</f>
        <v/>
      </c>
      <c r="V901" s="554"/>
      <c r="W901" s="107" t="s">
        <v>1064</v>
      </c>
      <c r="X901" s="103" t="s">
        <v>27</v>
      </c>
      <c r="Y901" s="108">
        <v>3.2</v>
      </c>
      <c r="Z901" s="109"/>
      <c r="AA901" s="554">
        <f>IF(W901&lt;&gt;"",VLOOKUP(W901,'DON GIA'!$A$1:$D$346,4,0),"")</f>
        <v>9816278</v>
      </c>
      <c r="AB901" s="554">
        <f>IF(W901&lt;&gt;"",IF(ISNUMBER(AA901),Y901*AA901,""),"")</f>
        <v>31412089.600000001</v>
      </c>
      <c r="AC901" s="71"/>
      <c r="AD901" s="71"/>
      <c r="AE901" s="71"/>
      <c r="AF901" s="71"/>
      <c r="AG901" s="71"/>
      <c r="AH901" s="103"/>
      <c r="AI901" s="71"/>
      <c r="AJ901" s="103"/>
      <c r="AK901" s="103"/>
      <c r="AL901" s="554" t="str">
        <f>IF(AI901&lt;&gt;"",VLOOKUP(AI901,'DON GIA'!$M$1:$P$9,4,0),"")</f>
        <v/>
      </c>
      <c r="AM901" s="554" t="str">
        <f>IF(AI901&lt;&gt;"",AK901*AL901,"")</f>
        <v/>
      </c>
      <c r="AN901" s="71"/>
      <c r="AO901" s="103"/>
      <c r="AP901" s="602" t="str">
        <f t="shared" si="309"/>
        <v/>
      </c>
      <c r="AQ901" s="107"/>
      <c r="AR901" s="107" t="s">
        <v>1959</v>
      </c>
      <c r="AS901" s="593"/>
    </row>
    <row r="902" spans="1:45" s="77" customFormat="1" ht="75" outlineLevel="2">
      <c r="A902" s="72">
        <f>IF(B902&lt;&gt;"",B902,A901)</f>
        <v>59</v>
      </c>
      <c r="B902" s="552" t="str">
        <f>IF(C902&lt;&gt;"",COUNTA($C$9:C902),"")</f>
        <v/>
      </c>
      <c r="C902" s="552"/>
      <c r="D902" s="71"/>
      <c r="E902" s="103"/>
      <c r="F902" s="103"/>
      <c r="G902" s="103"/>
      <c r="H902" s="103"/>
      <c r="I902" s="103"/>
      <c r="J902" s="103"/>
      <c r="K902" s="107"/>
      <c r="L902" s="105" t="s">
        <v>35</v>
      </c>
      <c r="M902" s="554" t="str">
        <f>IF(K902&lt;&gt;"",VLOOKUP(K902,'DON GIA'!$S$1:$U$19,3,0),"")</f>
        <v/>
      </c>
      <c r="N902" s="554" t="str">
        <f>IF(K902&lt;&gt;"",VLOOKUP(K902,'DON GIA'!$S$1:$V$19,4,0),"")</f>
        <v/>
      </c>
      <c r="O902" s="554" t="str">
        <f>IF(K902&lt;&gt;"",L902*M902,"")</f>
        <v/>
      </c>
      <c r="P902" s="554" t="str">
        <f>IF(K902&lt;&gt;"",L902*N902,"")</f>
        <v/>
      </c>
      <c r="Q902" s="71" t="s">
        <v>35</v>
      </c>
      <c r="R902" s="103"/>
      <c r="S902" s="103"/>
      <c r="T902" s="554" t="str">
        <f>IF(Q902&lt;&gt;"",VLOOKUP(Q902,'DON GIA'!$H$1:$K$103,4,0),"")</f>
        <v/>
      </c>
      <c r="U902" s="554" t="str">
        <f>IF(Q902&lt;&gt;"",IF(ISNUMBER(T902),S902*T902,""),"")</f>
        <v/>
      </c>
      <c r="V902" s="554"/>
      <c r="W902" s="107" t="s">
        <v>1008</v>
      </c>
      <c r="X902" s="103" t="s">
        <v>27</v>
      </c>
      <c r="Y902" s="108">
        <v>5.57</v>
      </c>
      <c r="Z902" s="109">
        <v>2.23</v>
      </c>
      <c r="AA902" s="554">
        <f>IF(W902&lt;&gt;"",VLOOKUP(W902,'DON GIA'!$A$1:$D$346,4,0),"")</f>
        <v>264499</v>
      </c>
      <c r="AB902" s="554">
        <f>IF(W902&lt;&gt;"",IF(ISNUMBER(AA902),Y902*AA902,""),"")</f>
        <v>1473259.4300000002</v>
      </c>
      <c r="AC902" s="71"/>
      <c r="AD902" s="71"/>
      <c r="AE902" s="71"/>
      <c r="AF902" s="71"/>
      <c r="AG902" s="71"/>
      <c r="AH902" s="103"/>
      <c r="AI902" s="71"/>
      <c r="AJ902" s="103"/>
      <c r="AK902" s="103"/>
      <c r="AL902" s="554" t="str">
        <f>IF(AI902&lt;&gt;"",VLOOKUP(AI902,'DON GIA'!$M$1:$P$9,4,0),"")</f>
        <v/>
      </c>
      <c r="AM902" s="554" t="str">
        <f>IF(AI902&lt;&gt;"",AK902*AL902,"")</f>
        <v/>
      </c>
      <c r="AN902" s="71"/>
      <c r="AO902" s="103"/>
      <c r="AP902" s="602" t="str">
        <f t="shared" si="309"/>
        <v/>
      </c>
      <c r="AQ902" s="107"/>
      <c r="AR902" s="107" t="s">
        <v>1960</v>
      </c>
      <c r="AS902" s="593"/>
    </row>
    <row r="903" spans="1:45" s="77" customFormat="1" outlineLevel="2">
      <c r="A903" s="72">
        <f>IF(B903&lt;&gt;"",B903,A902)</f>
        <v>59</v>
      </c>
      <c r="B903" s="552" t="str">
        <f>IF(C903&lt;&gt;"",COUNTA($C$9:C903),"")</f>
        <v/>
      </c>
      <c r="C903" s="552"/>
      <c r="D903" s="71"/>
      <c r="E903" s="103"/>
      <c r="F903" s="103"/>
      <c r="G903" s="103"/>
      <c r="H903" s="103"/>
      <c r="I903" s="103"/>
      <c r="J903" s="103"/>
      <c r="K903" s="107"/>
      <c r="L903" s="105" t="s">
        <v>35</v>
      </c>
      <c r="M903" s="554" t="str">
        <f>IF(K903&lt;&gt;"",VLOOKUP(K903,'DON GIA'!$S$1:$U$19,3,0),"")</f>
        <v/>
      </c>
      <c r="N903" s="554" t="str">
        <f>IF(K903&lt;&gt;"",VLOOKUP(K903,'DON GIA'!$S$1:$V$19,4,0),"")</f>
        <v/>
      </c>
      <c r="O903" s="554" t="str">
        <f>IF(K903&lt;&gt;"",L903*M903,"")</f>
        <v/>
      </c>
      <c r="P903" s="554" t="str">
        <f>IF(K903&lt;&gt;"",L903*N903,"")</f>
        <v/>
      </c>
      <c r="Q903" s="71" t="s">
        <v>35</v>
      </c>
      <c r="R903" s="103"/>
      <c r="S903" s="103"/>
      <c r="T903" s="554" t="str">
        <f>IF(Q903&lt;&gt;"",VLOOKUP(Q903,'DON GIA'!$H$1:$K$103,4,0),"")</f>
        <v/>
      </c>
      <c r="U903" s="554" t="str">
        <f>IF(Q903&lt;&gt;"",IF(ISNUMBER(T903),S903*T903,""),"")</f>
        <v/>
      </c>
      <c r="V903" s="554"/>
      <c r="W903" s="107"/>
      <c r="X903" s="103"/>
      <c r="Y903" s="108"/>
      <c r="Z903" s="109"/>
      <c r="AA903" s="554" t="str">
        <f>IF(W903&lt;&gt;"",VLOOKUP(W903,'DON GIA'!$A$1:$D$346,4,0),"")</f>
        <v/>
      </c>
      <c r="AB903" s="554" t="str">
        <f>IF(W903&lt;&gt;"",IF(ISNUMBER(AA903),Y903*AA903,""),"")</f>
        <v/>
      </c>
      <c r="AC903" s="71"/>
      <c r="AD903" s="71"/>
      <c r="AE903" s="71"/>
      <c r="AF903" s="71"/>
      <c r="AG903" s="71"/>
      <c r="AH903" s="103"/>
      <c r="AI903" s="71"/>
      <c r="AJ903" s="103"/>
      <c r="AK903" s="103"/>
      <c r="AL903" s="554" t="str">
        <f>IF(AI903&lt;&gt;"",VLOOKUP(AI903,'DON GIA'!$M$1:$P$9,4,0),"")</f>
        <v/>
      </c>
      <c r="AM903" s="554" t="str">
        <f>IF(AI903&lt;&gt;"",AK903*AL903,"")</f>
        <v/>
      </c>
      <c r="AN903" s="71"/>
      <c r="AO903" s="103"/>
      <c r="AP903" s="602" t="str">
        <f t="shared" si="309"/>
        <v/>
      </c>
      <c r="AQ903" s="107"/>
      <c r="AR903" s="107"/>
      <c r="AS903" s="593"/>
    </row>
    <row r="904" spans="1:45" s="77" customFormat="1" outlineLevel="1">
      <c r="A904" s="84" t="s">
        <v>2100</v>
      </c>
      <c r="B904" s="552"/>
      <c r="C904" s="552"/>
      <c r="D904" s="61"/>
      <c r="E904" s="162"/>
      <c r="F904" s="103"/>
      <c r="G904" s="162"/>
      <c r="H904" s="162"/>
      <c r="I904" s="162"/>
      <c r="J904" s="162"/>
      <c r="K904" s="129"/>
      <c r="L904" s="178">
        <f>SUBTOTAL(9,L905:L910)</f>
        <v>284.60000000000002</v>
      </c>
      <c r="M904" s="553"/>
      <c r="N904" s="553"/>
      <c r="O904" s="553">
        <f>SUBTOTAL(9,O905:O910)</f>
        <v>445272400</v>
      </c>
      <c r="P904" s="553">
        <f>SUBTOTAL(9,P905:P910)</f>
        <v>0</v>
      </c>
      <c r="Q904" s="61"/>
      <c r="R904" s="162"/>
      <c r="S904" s="162">
        <f>SUBTOTAL(9,S905:S910)</f>
        <v>0</v>
      </c>
      <c r="T904" s="553"/>
      <c r="U904" s="553">
        <f>SUBTOTAL(9,U905:U910)</f>
        <v>0</v>
      </c>
      <c r="V904" s="553"/>
      <c r="W904" s="129"/>
      <c r="X904" s="162"/>
      <c r="Y904" s="169">
        <f>SUBTOTAL(9,Y905:Y910)</f>
        <v>0</v>
      </c>
      <c r="Z904" s="170">
        <f>SUBTOTAL(9,Z905:Z910)</f>
        <v>0</v>
      </c>
      <c r="AA904" s="553"/>
      <c r="AB904" s="553">
        <f>SUBTOTAL(9,AB905:AB910)</f>
        <v>0</v>
      </c>
      <c r="AC904" s="71"/>
      <c r="AD904" s="71"/>
      <c r="AE904" s="71"/>
      <c r="AF904" s="71"/>
      <c r="AG904" s="71"/>
      <c r="AH904" s="103"/>
      <c r="AI904" s="61"/>
      <c r="AJ904" s="162"/>
      <c r="AK904" s="162">
        <f>SUBTOTAL(9,AK905:AK910)</f>
        <v>0</v>
      </c>
      <c r="AL904" s="553"/>
      <c r="AM904" s="553">
        <f>SUBTOTAL(9,AM905:AM910)</f>
        <v>0</v>
      </c>
      <c r="AN904" s="61"/>
      <c r="AO904" s="162">
        <f>SUBTOTAL(9,AO905:AO910)</f>
        <v>0</v>
      </c>
      <c r="AP904" s="602">
        <f t="shared" ref="AP904:AP967" si="344">IF(C905&lt;&gt;"",O904+P904+U904+AB904+AM904,"")</f>
        <v>445272400</v>
      </c>
      <c r="AQ904" s="111"/>
      <c r="AR904" s="111"/>
      <c r="AS904" s="628"/>
    </row>
    <row r="905" spans="1:45" s="77" customFormat="1" ht="56.25" outlineLevel="2">
      <c r="A905" s="72">
        <f>IF(B905&lt;&gt;"",B905,A903)</f>
        <v>60</v>
      </c>
      <c r="B905" s="552">
        <f>IF(C905&lt;&gt;"",COUNTA($C$9:C905),"")</f>
        <v>60</v>
      </c>
      <c r="C905" s="552">
        <v>410</v>
      </c>
      <c r="D905" s="61" t="s">
        <v>137</v>
      </c>
      <c r="E905" s="103"/>
      <c r="F905" s="103"/>
      <c r="G905" s="103">
        <v>39</v>
      </c>
      <c r="H905" s="103">
        <v>80</v>
      </c>
      <c r="I905" s="103">
        <v>251</v>
      </c>
      <c r="J905" s="103" t="s">
        <v>2002</v>
      </c>
      <c r="K905" s="107" t="s">
        <v>973</v>
      </c>
      <c r="L905" s="126">
        <v>129.5</v>
      </c>
      <c r="M905" s="554">
        <f>IF(K905&lt;&gt;"",VLOOKUP(K905,'DON GIA'!$S$1:$U$19,3,0),"")</f>
        <v>1679000</v>
      </c>
      <c r="N905" s="554">
        <f>IF(K905&lt;&gt;"",VLOOKUP(K905,'DON GIA'!$S$1:$V$19,4,0),"")</f>
        <v>0</v>
      </c>
      <c r="O905" s="554">
        <f t="shared" ref="O905:O910" si="345">IF(K905&lt;&gt;"",L905*M905,"")</f>
        <v>217430500</v>
      </c>
      <c r="P905" s="554">
        <f t="shared" ref="P905:P910" si="346">IF(K905&lt;&gt;"",L905*N905,"")</f>
        <v>0</v>
      </c>
      <c r="Q905" s="71" t="s">
        <v>35</v>
      </c>
      <c r="R905" s="103"/>
      <c r="S905" s="103"/>
      <c r="T905" s="554" t="str">
        <f>IF(Q905&lt;&gt;"",VLOOKUP(Q905,'DON GIA'!$H$1:$K$103,4,0),"")</f>
        <v/>
      </c>
      <c r="U905" s="554" t="str">
        <f t="shared" ref="U905:U910" si="347">IF(Q905&lt;&gt;"",IF(ISNUMBER(T905),S905*T905,""),"")</f>
        <v/>
      </c>
      <c r="V905" s="554"/>
      <c r="W905" s="107"/>
      <c r="X905" s="103"/>
      <c r="Y905" s="108"/>
      <c r="Z905" s="109"/>
      <c r="AA905" s="554" t="str">
        <f>IF(W905&lt;&gt;"",VLOOKUP(W905,'DON GIA'!$A$1:$D$346,4,0),"")</f>
        <v/>
      </c>
      <c r="AB905" s="554" t="str">
        <f t="shared" ref="AB905:AB910" si="348">IF(W905&lt;&gt;"",IF(ISNUMBER(AA905),Y905*AA905,""),"")</f>
        <v/>
      </c>
      <c r="AC905" s="71"/>
      <c r="AD905" s="71"/>
      <c r="AE905" s="71"/>
      <c r="AF905" s="71"/>
      <c r="AG905" s="71"/>
      <c r="AH905" s="103"/>
      <c r="AI905" s="71"/>
      <c r="AJ905" s="103"/>
      <c r="AK905" s="103"/>
      <c r="AL905" s="554" t="str">
        <f>IF(AI905&lt;&gt;"",VLOOKUP(AI905,'DON GIA'!$M$1:$P$9,4,0),"")</f>
        <v/>
      </c>
      <c r="AM905" s="554" t="str">
        <f t="shared" ref="AM905:AM910" si="349">IF(AI905&lt;&gt;"",AK905*AL905,"")</f>
        <v/>
      </c>
      <c r="AN905" s="71"/>
      <c r="AO905" s="103"/>
      <c r="AP905" s="602" t="str">
        <f t="shared" si="344"/>
        <v/>
      </c>
      <c r="AQ905" s="111" t="s">
        <v>615</v>
      </c>
      <c r="AR905" s="111" t="s">
        <v>1912</v>
      </c>
      <c r="AS905" s="628"/>
    </row>
    <row r="906" spans="1:45" s="77" customFormat="1" ht="75" outlineLevel="2">
      <c r="A906" s="72">
        <f>IF(B906&lt;&gt;"",B906,A905)</f>
        <v>60</v>
      </c>
      <c r="B906" s="552" t="str">
        <f>IF(C906&lt;&gt;"",COUNTA($C$9:C906),"")</f>
        <v/>
      </c>
      <c r="C906" s="552"/>
      <c r="D906" s="71" t="s">
        <v>2182</v>
      </c>
      <c r="E906" s="103"/>
      <c r="F906" s="103"/>
      <c r="G906" s="103">
        <v>39</v>
      </c>
      <c r="H906" s="103">
        <v>80</v>
      </c>
      <c r="I906" s="103">
        <v>251</v>
      </c>
      <c r="J906" s="103" t="s">
        <v>2002</v>
      </c>
      <c r="K906" s="107" t="s">
        <v>967</v>
      </c>
      <c r="L906" s="617">
        <v>155.1</v>
      </c>
      <c r="M906" s="554">
        <f>IF(K906&lt;&gt;"",VLOOKUP(K906,'DON GIA'!$S$1:$U$19,3,0),"")</f>
        <v>1469000</v>
      </c>
      <c r="N906" s="554">
        <f>IF(K906&lt;&gt;"",VLOOKUP(K906,'DON GIA'!$S$1:$V$19,4,0),"")</f>
        <v>0</v>
      </c>
      <c r="O906" s="554">
        <f t="shared" si="345"/>
        <v>227841900</v>
      </c>
      <c r="P906" s="554">
        <f t="shared" si="346"/>
        <v>0</v>
      </c>
      <c r="Q906" s="71" t="s">
        <v>35</v>
      </c>
      <c r="R906" s="103"/>
      <c r="S906" s="103"/>
      <c r="T906" s="554" t="str">
        <f>IF(Q906&lt;&gt;"",VLOOKUP(Q906,'DON GIA'!$H$1:$K$103,4,0),"")</f>
        <v/>
      </c>
      <c r="U906" s="554" t="str">
        <f t="shared" si="347"/>
        <v/>
      </c>
      <c r="V906" s="554"/>
      <c r="W906" s="107"/>
      <c r="X906" s="103"/>
      <c r="Y906" s="108"/>
      <c r="Z906" s="109"/>
      <c r="AA906" s="554" t="str">
        <f>IF(W906&lt;&gt;"",VLOOKUP(W906,'DON GIA'!$A$1:$D$346,4,0),"")</f>
        <v/>
      </c>
      <c r="AB906" s="554" t="str">
        <f t="shared" si="348"/>
        <v/>
      </c>
      <c r="AC906" s="71"/>
      <c r="AD906" s="71"/>
      <c r="AE906" s="71"/>
      <c r="AF906" s="71"/>
      <c r="AG906" s="71"/>
      <c r="AH906" s="103"/>
      <c r="AI906" s="71"/>
      <c r="AJ906" s="103"/>
      <c r="AK906" s="103"/>
      <c r="AL906" s="554" t="str">
        <f>IF(AI906&lt;&gt;"",VLOOKUP(AI906,'DON GIA'!$M$1:$P$9,4,0),"")</f>
        <v/>
      </c>
      <c r="AM906" s="554" t="str">
        <f t="shared" si="349"/>
        <v/>
      </c>
      <c r="AN906" s="71"/>
      <c r="AO906" s="103"/>
      <c r="AP906" s="602" t="str">
        <f t="shared" si="344"/>
        <v/>
      </c>
      <c r="AQ906" s="59" t="s">
        <v>380</v>
      </c>
      <c r="AR906" s="59" t="s">
        <v>1994</v>
      </c>
      <c r="AS906" s="629"/>
    </row>
    <row r="907" spans="1:45" s="77" customFormat="1" ht="112.5" outlineLevel="2">
      <c r="A907" s="72">
        <f>IF(B907&lt;&gt;"",B907,A906)</f>
        <v>60</v>
      </c>
      <c r="B907" s="552" t="str">
        <f>IF(C907&lt;&gt;"",COUNTA($C$9:C907),"")</f>
        <v/>
      </c>
      <c r="C907" s="552"/>
      <c r="D907" s="60" t="s">
        <v>139</v>
      </c>
      <c r="E907" s="103"/>
      <c r="F907" s="103"/>
      <c r="G907" s="103"/>
      <c r="H907" s="103"/>
      <c r="I907" s="103"/>
      <c r="J907" s="103"/>
      <c r="K907" s="107"/>
      <c r="L907" s="105" t="s">
        <v>35</v>
      </c>
      <c r="M907" s="554" t="str">
        <f>IF(K907&lt;&gt;"",VLOOKUP(K907,'DON GIA'!$S$1:$U$19,3,0),"")</f>
        <v/>
      </c>
      <c r="N907" s="554" t="str">
        <f>IF(K907&lt;&gt;"",VLOOKUP(K907,'DON GIA'!$S$1:$V$19,4,0),"")</f>
        <v/>
      </c>
      <c r="O907" s="554" t="str">
        <f t="shared" si="345"/>
        <v/>
      </c>
      <c r="P907" s="554" t="str">
        <f t="shared" si="346"/>
        <v/>
      </c>
      <c r="Q907" s="71" t="s">
        <v>35</v>
      </c>
      <c r="R907" s="103"/>
      <c r="S907" s="103"/>
      <c r="T907" s="554" t="str">
        <f>IF(Q907&lt;&gt;"",VLOOKUP(Q907,'DON GIA'!$H$1:$K$103,4,0),"")</f>
        <v/>
      </c>
      <c r="U907" s="554" t="str">
        <f t="shared" si="347"/>
        <v/>
      </c>
      <c r="V907" s="554"/>
      <c r="W907" s="107"/>
      <c r="X907" s="103"/>
      <c r="Y907" s="108"/>
      <c r="Z907" s="109"/>
      <c r="AA907" s="554" t="str">
        <f>IF(W907&lt;&gt;"",VLOOKUP(W907,'DON GIA'!$A$1:$D$346,4,0),"")</f>
        <v/>
      </c>
      <c r="AB907" s="554" t="str">
        <f t="shared" si="348"/>
        <v/>
      </c>
      <c r="AC907" s="71"/>
      <c r="AD907" s="71"/>
      <c r="AE907" s="71"/>
      <c r="AF907" s="71"/>
      <c r="AG907" s="71"/>
      <c r="AH907" s="103"/>
      <c r="AI907" s="71"/>
      <c r="AJ907" s="103"/>
      <c r="AK907" s="103"/>
      <c r="AL907" s="554" t="str">
        <f>IF(AI907&lt;&gt;"",VLOOKUP(AI907,'DON GIA'!$M$1:$P$9,4,0),"")</f>
        <v/>
      </c>
      <c r="AM907" s="554" t="str">
        <f t="shared" si="349"/>
        <v/>
      </c>
      <c r="AN907" s="71"/>
      <c r="AO907" s="103"/>
      <c r="AP907" s="602" t="str">
        <f t="shared" si="344"/>
        <v/>
      </c>
      <c r="AQ907" s="59" t="s">
        <v>376</v>
      </c>
      <c r="AR907" s="59" t="s">
        <v>1949</v>
      </c>
      <c r="AS907" s="629"/>
    </row>
    <row r="908" spans="1:45" s="77" customFormat="1" ht="37.5" outlineLevel="2">
      <c r="A908" s="72">
        <f>IF(B908&lt;&gt;"",B908,A907)</f>
        <v>60</v>
      </c>
      <c r="B908" s="552" t="str">
        <f>IF(C908&lt;&gt;"",COUNTA($C$9:C908),"")</f>
        <v/>
      </c>
      <c r="C908" s="552"/>
      <c r="D908" s="71"/>
      <c r="E908" s="103"/>
      <c r="F908" s="103"/>
      <c r="G908" s="103"/>
      <c r="H908" s="103"/>
      <c r="I908" s="103"/>
      <c r="J908" s="103"/>
      <c r="K908" s="107"/>
      <c r="L908" s="105" t="s">
        <v>35</v>
      </c>
      <c r="M908" s="554" t="str">
        <f>IF(K908&lt;&gt;"",VLOOKUP(K908,'DON GIA'!$S$1:$U$19,3,0),"")</f>
        <v/>
      </c>
      <c r="N908" s="554" t="str">
        <f>IF(K908&lt;&gt;"",VLOOKUP(K908,'DON GIA'!$S$1:$V$19,4,0),"")</f>
        <v/>
      </c>
      <c r="O908" s="554" t="str">
        <f t="shared" si="345"/>
        <v/>
      </c>
      <c r="P908" s="554" t="str">
        <f t="shared" si="346"/>
        <v/>
      </c>
      <c r="Q908" s="71" t="s">
        <v>35</v>
      </c>
      <c r="R908" s="103"/>
      <c r="S908" s="103"/>
      <c r="T908" s="554" t="str">
        <f>IF(Q908&lt;&gt;"",VLOOKUP(Q908,'DON GIA'!$H$1:$K$103,4,0),"")</f>
        <v/>
      </c>
      <c r="U908" s="554" t="str">
        <f t="shared" si="347"/>
        <v/>
      </c>
      <c r="V908" s="554"/>
      <c r="W908" s="107"/>
      <c r="X908" s="103"/>
      <c r="Y908" s="108"/>
      <c r="Z908" s="109"/>
      <c r="AA908" s="554" t="str">
        <f>IF(W908&lt;&gt;"",VLOOKUP(W908,'DON GIA'!$A$1:$D$346,4,0),"")</f>
        <v/>
      </c>
      <c r="AB908" s="554" t="str">
        <f t="shared" si="348"/>
        <v/>
      </c>
      <c r="AC908" s="71"/>
      <c r="AD908" s="71"/>
      <c r="AE908" s="71"/>
      <c r="AF908" s="71"/>
      <c r="AG908" s="71"/>
      <c r="AH908" s="103"/>
      <c r="AI908" s="71"/>
      <c r="AJ908" s="103"/>
      <c r="AK908" s="103"/>
      <c r="AL908" s="554" t="str">
        <f>IF(AI908&lt;&gt;"",VLOOKUP(AI908,'DON GIA'!$M$1:$P$9,4,0),"")</f>
        <v/>
      </c>
      <c r="AM908" s="554" t="str">
        <f t="shared" si="349"/>
        <v/>
      </c>
      <c r="AN908" s="71"/>
      <c r="AO908" s="103"/>
      <c r="AP908" s="602" t="str">
        <f t="shared" si="344"/>
        <v/>
      </c>
      <c r="AQ908" s="107"/>
      <c r="AR908" s="107" t="s">
        <v>1996</v>
      </c>
      <c r="AS908" s="593"/>
    </row>
    <row r="909" spans="1:45" s="77" customFormat="1" outlineLevel="2">
      <c r="A909" s="72">
        <f>IF(B909&lt;&gt;"",B909,A908)</f>
        <v>60</v>
      </c>
      <c r="B909" s="552" t="str">
        <f>IF(C909&lt;&gt;"",COUNTA($C$9:C909),"")</f>
        <v/>
      </c>
      <c r="C909" s="552"/>
      <c r="D909" s="71"/>
      <c r="E909" s="103"/>
      <c r="F909" s="103"/>
      <c r="G909" s="103"/>
      <c r="H909" s="103"/>
      <c r="I909" s="103"/>
      <c r="J909" s="103"/>
      <c r="K909" s="107"/>
      <c r="L909" s="105" t="s">
        <v>35</v>
      </c>
      <c r="M909" s="554" t="str">
        <f>IF(K909&lt;&gt;"",VLOOKUP(K909,'DON GIA'!$S$1:$U$19,3,0),"")</f>
        <v/>
      </c>
      <c r="N909" s="554" t="str">
        <f>IF(K909&lt;&gt;"",VLOOKUP(K909,'DON GIA'!$S$1:$V$19,4,0),"")</f>
        <v/>
      </c>
      <c r="O909" s="554" t="str">
        <f t="shared" si="345"/>
        <v/>
      </c>
      <c r="P909" s="554" t="str">
        <f t="shared" si="346"/>
        <v/>
      </c>
      <c r="Q909" s="71" t="s">
        <v>35</v>
      </c>
      <c r="R909" s="103"/>
      <c r="S909" s="103"/>
      <c r="T909" s="554" t="str">
        <f>IF(Q909&lt;&gt;"",VLOOKUP(Q909,'DON GIA'!$H$1:$K$103,4,0),"")</f>
        <v/>
      </c>
      <c r="U909" s="554" t="str">
        <f t="shared" si="347"/>
        <v/>
      </c>
      <c r="V909" s="554"/>
      <c r="W909" s="107"/>
      <c r="X909" s="103"/>
      <c r="Y909" s="108"/>
      <c r="Z909" s="109"/>
      <c r="AA909" s="554" t="str">
        <f>IF(W909&lt;&gt;"",VLOOKUP(W909,'DON GIA'!$A$1:$D$346,4,0),"")</f>
        <v/>
      </c>
      <c r="AB909" s="554" t="str">
        <f t="shared" si="348"/>
        <v/>
      </c>
      <c r="AC909" s="71"/>
      <c r="AD909" s="71"/>
      <c r="AE909" s="71"/>
      <c r="AF909" s="71"/>
      <c r="AG909" s="71"/>
      <c r="AH909" s="103"/>
      <c r="AI909" s="71"/>
      <c r="AJ909" s="103"/>
      <c r="AK909" s="103"/>
      <c r="AL909" s="554" t="str">
        <f>IF(AI909&lt;&gt;"",VLOOKUP(AI909,'DON GIA'!$M$1:$P$9,4,0),"")</f>
        <v/>
      </c>
      <c r="AM909" s="554" t="str">
        <f t="shared" si="349"/>
        <v/>
      </c>
      <c r="AN909" s="71"/>
      <c r="AO909" s="103"/>
      <c r="AP909" s="602" t="str">
        <f t="shared" si="344"/>
        <v/>
      </c>
      <c r="AQ909" s="107"/>
      <c r="AR909" s="107" t="s">
        <v>1997</v>
      </c>
      <c r="AS909" s="593"/>
    </row>
    <row r="910" spans="1:45" s="77" customFormat="1" outlineLevel="2">
      <c r="A910" s="72">
        <f>IF(B910&lt;&gt;"",B910,A909)</f>
        <v>60</v>
      </c>
      <c r="B910" s="552" t="str">
        <f>IF(C910&lt;&gt;"",COUNTA($C$9:C910),"")</f>
        <v/>
      </c>
      <c r="C910" s="552"/>
      <c r="D910" s="71"/>
      <c r="E910" s="103"/>
      <c r="F910" s="103"/>
      <c r="G910" s="103"/>
      <c r="H910" s="103"/>
      <c r="I910" s="103"/>
      <c r="J910" s="103"/>
      <c r="K910" s="107"/>
      <c r="L910" s="105" t="s">
        <v>35</v>
      </c>
      <c r="M910" s="554" t="str">
        <f>IF(K910&lt;&gt;"",VLOOKUP(K910,'DON GIA'!$S$1:$U$19,3,0),"")</f>
        <v/>
      </c>
      <c r="N910" s="554" t="str">
        <f>IF(K910&lt;&gt;"",VLOOKUP(K910,'DON GIA'!$S$1:$V$19,4,0),"")</f>
        <v/>
      </c>
      <c r="O910" s="554" t="str">
        <f t="shared" si="345"/>
        <v/>
      </c>
      <c r="P910" s="554" t="str">
        <f t="shared" si="346"/>
        <v/>
      </c>
      <c r="Q910" s="71" t="s">
        <v>35</v>
      </c>
      <c r="R910" s="103"/>
      <c r="S910" s="103"/>
      <c r="T910" s="554" t="str">
        <f>IF(Q910&lt;&gt;"",VLOOKUP(Q910,'DON GIA'!$H$1:$K$103,4,0),"")</f>
        <v/>
      </c>
      <c r="U910" s="554" t="str">
        <f t="shared" si="347"/>
        <v/>
      </c>
      <c r="V910" s="554"/>
      <c r="W910" s="107"/>
      <c r="X910" s="103"/>
      <c r="Y910" s="108"/>
      <c r="Z910" s="109"/>
      <c r="AA910" s="554" t="str">
        <f>IF(W910&lt;&gt;"",VLOOKUP(W910,'DON GIA'!$A$1:$D$346,4,0),"")</f>
        <v/>
      </c>
      <c r="AB910" s="554" t="str">
        <f t="shared" si="348"/>
        <v/>
      </c>
      <c r="AC910" s="71"/>
      <c r="AD910" s="71"/>
      <c r="AE910" s="71"/>
      <c r="AF910" s="71"/>
      <c r="AG910" s="71"/>
      <c r="AH910" s="103"/>
      <c r="AI910" s="71"/>
      <c r="AJ910" s="103"/>
      <c r="AK910" s="103"/>
      <c r="AL910" s="554" t="str">
        <f>IF(AI910&lt;&gt;"",VLOOKUP(AI910,'DON GIA'!$M$1:$P$9,4,0),"")</f>
        <v/>
      </c>
      <c r="AM910" s="554" t="str">
        <f t="shared" si="349"/>
        <v/>
      </c>
      <c r="AN910" s="71"/>
      <c r="AO910" s="103"/>
      <c r="AP910" s="602" t="str">
        <f t="shared" si="344"/>
        <v/>
      </c>
      <c r="AQ910" s="107"/>
      <c r="AR910" s="107"/>
      <c r="AS910" s="593"/>
    </row>
    <row r="911" spans="1:45" s="77" customFormat="1" outlineLevel="1">
      <c r="A911" s="84" t="s">
        <v>2099</v>
      </c>
      <c r="B911" s="552"/>
      <c r="C911" s="552"/>
      <c r="D911" s="61"/>
      <c r="E911" s="162"/>
      <c r="F911" s="103"/>
      <c r="G911" s="162"/>
      <c r="H911" s="162"/>
      <c r="I911" s="162"/>
      <c r="J911" s="162"/>
      <c r="K911" s="129"/>
      <c r="L911" s="167">
        <f>SUBTOTAL(9,L912:L917)</f>
        <v>0</v>
      </c>
      <c r="M911" s="553"/>
      <c r="N911" s="553"/>
      <c r="O911" s="553">
        <f>SUBTOTAL(9,O912:O917)</f>
        <v>0</v>
      </c>
      <c r="P911" s="553">
        <f>SUBTOTAL(9,P912:P917)</f>
        <v>0</v>
      </c>
      <c r="Q911" s="61"/>
      <c r="R911" s="162"/>
      <c r="S911" s="162">
        <f>SUBTOTAL(9,S912:S917)</f>
        <v>0</v>
      </c>
      <c r="T911" s="553"/>
      <c r="U911" s="553">
        <f>SUBTOTAL(9,U912:U917)</f>
        <v>0</v>
      </c>
      <c r="V911" s="553"/>
      <c r="W911" s="129"/>
      <c r="X911" s="162"/>
      <c r="Y911" s="169">
        <f>SUBTOTAL(9,Y912:Y917)</f>
        <v>80.039999999999992</v>
      </c>
      <c r="Z911" s="170">
        <f>SUBTOTAL(9,Z912:Z917)</f>
        <v>0</v>
      </c>
      <c r="AA911" s="553"/>
      <c r="AB911" s="553">
        <f>SUBTOTAL(9,AB912:AB917)</f>
        <v>96279071.879999995</v>
      </c>
      <c r="AC911" s="71"/>
      <c r="AD911" s="71"/>
      <c r="AE911" s="71"/>
      <c r="AF911" s="71"/>
      <c r="AG911" s="71"/>
      <c r="AH911" s="103"/>
      <c r="AI911" s="61"/>
      <c r="AJ911" s="162"/>
      <c r="AK911" s="162">
        <f>SUBTOTAL(9,AK912:AK917)</f>
        <v>0</v>
      </c>
      <c r="AL911" s="553"/>
      <c r="AM911" s="553">
        <f>SUBTOTAL(9,AM912:AM917)</f>
        <v>0</v>
      </c>
      <c r="AN911" s="61"/>
      <c r="AO911" s="162">
        <f>SUBTOTAL(9,AO912:AO917)</f>
        <v>0</v>
      </c>
      <c r="AP911" s="602">
        <f t="shared" si="344"/>
        <v>96279071.879999995</v>
      </c>
      <c r="AQ911" s="59"/>
      <c r="AR911" s="59"/>
      <c r="AS911" s="629"/>
    </row>
    <row r="912" spans="1:45" s="77" customFormat="1" ht="63.75" outlineLevel="2">
      <c r="A912" s="72">
        <f>IF(B912&lt;&gt;"",B912,A910)</f>
        <v>61</v>
      </c>
      <c r="B912" s="552">
        <f>IF(C912&lt;&gt;"",COUNTA($C$9:C912),"")</f>
        <v>61</v>
      </c>
      <c r="C912" s="552">
        <v>411</v>
      </c>
      <c r="D912" s="61" t="s">
        <v>148</v>
      </c>
      <c r="E912" s="103">
        <v>1</v>
      </c>
      <c r="F912" s="103"/>
      <c r="G912" s="103"/>
      <c r="H912" s="103"/>
      <c r="I912" s="103"/>
      <c r="J912" s="103"/>
      <c r="K912" s="107"/>
      <c r="L912" s="105" t="s">
        <v>35</v>
      </c>
      <c r="M912" s="554" t="str">
        <f>IF(K912&lt;&gt;"",VLOOKUP(K912,'DON GIA'!$S$1:$U$19,3,0),"")</f>
        <v/>
      </c>
      <c r="N912" s="554" t="str">
        <f>IF(K912&lt;&gt;"",VLOOKUP(K912,'DON GIA'!$S$1:$V$19,4,0),"")</f>
        <v/>
      </c>
      <c r="O912" s="554" t="str">
        <f t="shared" ref="O912:O917" si="350">IF(K912&lt;&gt;"",L912*M912,"")</f>
        <v/>
      </c>
      <c r="P912" s="554" t="str">
        <f t="shared" ref="P912:P917" si="351">IF(K912&lt;&gt;"",L912*N912,"")</f>
        <v/>
      </c>
      <c r="Q912" s="71" t="s">
        <v>35</v>
      </c>
      <c r="R912" s="103"/>
      <c r="S912" s="103"/>
      <c r="T912" s="554" t="str">
        <f>IF(Q912&lt;&gt;"",VLOOKUP(Q912,'DON GIA'!$H$1:$K$103,4,0),"")</f>
        <v/>
      </c>
      <c r="U912" s="554" t="str">
        <f t="shared" ref="U912:U917" si="352">IF(Q912&lt;&gt;"",IF(ISNUMBER(T912),S912*T912,""),"")</f>
        <v/>
      </c>
      <c r="V912" s="554" t="s">
        <v>2164</v>
      </c>
      <c r="W912" s="107" t="s">
        <v>1074</v>
      </c>
      <c r="X912" s="103" t="s">
        <v>27</v>
      </c>
      <c r="Y912" s="108">
        <v>35.159999999999997</v>
      </c>
      <c r="Z912" s="109"/>
      <c r="AA912" s="554">
        <f>IF(W912&lt;&gt;"",VLOOKUP(W912,'DON GIA'!$A$1:$D$346,4,0),"")</f>
        <v>1821746</v>
      </c>
      <c r="AB912" s="554">
        <f t="shared" ref="AB912:AB917" si="353">IF(W912&lt;&gt;"",IF(ISNUMBER(AA912),Y912*AA912,""),"")</f>
        <v>64052589.359999992</v>
      </c>
      <c r="AC912" s="71"/>
      <c r="AD912" s="71"/>
      <c r="AE912" s="71"/>
      <c r="AF912" s="71"/>
      <c r="AG912" s="71" t="s">
        <v>153</v>
      </c>
      <c r="AH912" s="103"/>
      <c r="AI912" s="71"/>
      <c r="AJ912" s="103"/>
      <c r="AK912" s="103"/>
      <c r="AL912" s="554" t="str">
        <f>IF(AI912&lt;&gt;"",VLOOKUP(AI912,'DON GIA'!$M$1:$P$9,4,0),"")</f>
        <v/>
      </c>
      <c r="AM912" s="554" t="str">
        <f t="shared" ref="AM912:AM917" si="354">IF(AI912&lt;&gt;"",AK912*AL912,"")</f>
        <v/>
      </c>
      <c r="AN912" s="71"/>
      <c r="AO912" s="103"/>
      <c r="AP912" s="602" t="str">
        <f t="shared" si="344"/>
        <v/>
      </c>
      <c r="AQ912" s="59" t="s">
        <v>616</v>
      </c>
      <c r="AR912" s="59" t="s">
        <v>1912</v>
      </c>
      <c r="AS912" s="629"/>
    </row>
    <row r="913" spans="1:45" s="77" customFormat="1" ht="75" outlineLevel="2">
      <c r="A913" s="72">
        <f>IF(B913&lt;&gt;"",B913,A912)</f>
        <v>61</v>
      </c>
      <c r="B913" s="552" t="str">
        <f>IF(C913&lt;&gt;"",COUNTA($C$9:C913),"")</f>
        <v/>
      </c>
      <c r="C913" s="552"/>
      <c r="D913" s="71" t="s">
        <v>154</v>
      </c>
      <c r="E913" s="103"/>
      <c r="F913" s="103"/>
      <c r="G913" s="103"/>
      <c r="H913" s="103"/>
      <c r="I913" s="103"/>
      <c r="J913" s="103"/>
      <c r="K913" s="107"/>
      <c r="L913" s="105" t="s">
        <v>35</v>
      </c>
      <c r="M913" s="554" t="str">
        <f>IF(K913&lt;&gt;"",VLOOKUP(K913,'DON GIA'!$S$1:$U$19,3,0),"")</f>
        <v/>
      </c>
      <c r="N913" s="554" t="str">
        <f>IF(K913&lt;&gt;"",VLOOKUP(K913,'DON GIA'!$S$1:$V$19,4,0),"")</f>
        <v/>
      </c>
      <c r="O913" s="554" t="str">
        <f t="shared" si="350"/>
        <v/>
      </c>
      <c r="P913" s="554" t="str">
        <f t="shared" si="351"/>
        <v/>
      </c>
      <c r="Q913" s="71" t="s">
        <v>35</v>
      </c>
      <c r="R913" s="103"/>
      <c r="S913" s="103"/>
      <c r="T913" s="554" t="str">
        <f>IF(Q913&lt;&gt;"",VLOOKUP(Q913,'DON GIA'!$H$1:$K$103,4,0),"")</f>
        <v/>
      </c>
      <c r="U913" s="554" t="str">
        <f t="shared" si="352"/>
        <v/>
      </c>
      <c r="V913" s="554"/>
      <c r="W913" s="107" t="s">
        <v>1003</v>
      </c>
      <c r="X913" s="103" t="s">
        <v>27</v>
      </c>
      <c r="Y913" s="108">
        <v>3.9</v>
      </c>
      <c r="Z913" s="109"/>
      <c r="AA913" s="554">
        <f>IF(W913&lt;&gt;"",VLOOKUP(W913,'DON GIA'!$A$1:$D$346,4,0),"")</f>
        <v>854777</v>
      </c>
      <c r="AB913" s="554">
        <f t="shared" si="353"/>
        <v>3333630.3</v>
      </c>
      <c r="AC913" s="71"/>
      <c r="AD913" s="71"/>
      <c r="AE913" s="71"/>
      <c r="AF913" s="71"/>
      <c r="AG913" s="71"/>
      <c r="AH913" s="103"/>
      <c r="AI913" s="71"/>
      <c r="AJ913" s="103"/>
      <c r="AK913" s="103"/>
      <c r="AL913" s="554" t="str">
        <f>IF(AI913&lt;&gt;"",VLOOKUP(AI913,'DON GIA'!$M$1:$P$9,4,0),"")</f>
        <v/>
      </c>
      <c r="AM913" s="554" t="str">
        <f t="shared" si="354"/>
        <v/>
      </c>
      <c r="AN913" s="71"/>
      <c r="AO913" s="103"/>
      <c r="AP913" s="602" t="str">
        <f t="shared" si="344"/>
        <v/>
      </c>
      <c r="AQ913" s="107" t="s">
        <v>2003</v>
      </c>
      <c r="AR913" s="107" t="s">
        <v>1958</v>
      </c>
      <c r="AS913" s="593"/>
    </row>
    <row r="914" spans="1:45" s="77" customFormat="1" ht="93.75" outlineLevel="2">
      <c r="A914" s="72">
        <f>IF(B914&lt;&gt;"",B914,A913)</f>
        <v>61</v>
      </c>
      <c r="B914" s="552" t="str">
        <f>IF(C914&lt;&gt;"",COUNTA($C$9:C914),"")</f>
        <v/>
      </c>
      <c r="C914" s="552"/>
      <c r="D914" s="71" t="s">
        <v>39</v>
      </c>
      <c r="E914" s="103"/>
      <c r="F914" s="103"/>
      <c r="G914" s="103"/>
      <c r="H914" s="103"/>
      <c r="I914" s="103"/>
      <c r="J914" s="103"/>
      <c r="K914" s="107"/>
      <c r="L914" s="105" t="s">
        <v>35</v>
      </c>
      <c r="M914" s="554" t="str">
        <f>IF(K914&lt;&gt;"",VLOOKUP(K914,'DON GIA'!$S$1:$U$19,3,0),"")</f>
        <v/>
      </c>
      <c r="N914" s="554" t="str">
        <f>IF(K914&lt;&gt;"",VLOOKUP(K914,'DON GIA'!$S$1:$V$19,4,0),"")</f>
        <v/>
      </c>
      <c r="O914" s="554" t="str">
        <f t="shared" si="350"/>
        <v/>
      </c>
      <c r="P914" s="554" t="str">
        <f t="shared" si="351"/>
        <v/>
      </c>
      <c r="Q914" s="71" t="s">
        <v>35</v>
      </c>
      <c r="R914" s="103"/>
      <c r="S914" s="103"/>
      <c r="T914" s="554" t="str">
        <f>IF(Q914&lt;&gt;"",VLOOKUP(Q914,'DON GIA'!$H$1:$K$103,4,0),"")</f>
        <v/>
      </c>
      <c r="U914" s="554" t="str">
        <f t="shared" si="352"/>
        <v/>
      </c>
      <c r="V914" s="554"/>
      <c r="W914" s="107" t="s">
        <v>1075</v>
      </c>
      <c r="X914" s="103" t="s">
        <v>27</v>
      </c>
      <c r="Y914" s="108">
        <v>3.9</v>
      </c>
      <c r="Z914" s="109"/>
      <c r="AA914" s="554">
        <f>IF(W914&lt;&gt;"",VLOOKUP(W914,'DON GIA'!$A$1:$D$346,4,0),"")</f>
        <v>264499</v>
      </c>
      <c r="AB914" s="554">
        <f t="shared" si="353"/>
        <v>1031546.1</v>
      </c>
      <c r="AC914" s="71"/>
      <c r="AD914" s="71"/>
      <c r="AE914" s="71"/>
      <c r="AF914" s="71"/>
      <c r="AG914" s="71"/>
      <c r="AH914" s="103"/>
      <c r="AI914" s="71"/>
      <c r="AJ914" s="103"/>
      <c r="AK914" s="103"/>
      <c r="AL914" s="554" t="str">
        <f>IF(AI914&lt;&gt;"",VLOOKUP(AI914,'DON GIA'!$M$1:$P$9,4,0),"")</f>
        <v/>
      </c>
      <c r="AM914" s="554" t="str">
        <f t="shared" si="354"/>
        <v/>
      </c>
      <c r="AN914" s="71"/>
      <c r="AO914" s="103"/>
      <c r="AP914" s="602" t="str">
        <f t="shared" si="344"/>
        <v/>
      </c>
      <c r="AQ914" s="107"/>
      <c r="AR914" s="107" t="s">
        <v>1959</v>
      </c>
      <c r="AS914" s="593"/>
    </row>
    <row r="915" spans="1:45" s="77" customFormat="1" ht="75" outlineLevel="2">
      <c r="A915" s="72">
        <f>IF(B915&lt;&gt;"",B915,A914)</f>
        <v>61</v>
      </c>
      <c r="B915" s="552" t="str">
        <f>IF(C915&lt;&gt;"",COUNTA($C$9:C915),"")</f>
        <v/>
      </c>
      <c r="C915" s="552"/>
      <c r="D915" s="71"/>
      <c r="E915" s="103"/>
      <c r="F915" s="103"/>
      <c r="G915" s="103"/>
      <c r="H915" s="103"/>
      <c r="I915" s="103"/>
      <c r="J915" s="103"/>
      <c r="K915" s="107"/>
      <c r="L915" s="105" t="s">
        <v>35</v>
      </c>
      <c r="M915" s="554" t="str">
        <f>IF(K915&lt;&gt;"",VLOOKUP(K915,'DON GIA'!$S$1:$U$19,3,0),"")</f>
        <v/>
      </c>
      <c r="N915" s="554" t="str">
        <f>IF(K915&lt;&gt;"",VLOOKUP(K915,'DON GIA'!$S$1:$V$19,4,0),"")</f>
        <v/>
      </c>
      <c r="O915" s="554" t="str">
        <f t="shared" si="350"/>
        <v/>
      </c>
      <c r="P915" s="554" t="str">
        <f t="shared" si="351"/>
        <v/>
      </c>
      <c r="Q915" s="71" t="s">
        <v>35</v>
      </c>
      <c r="R915" s="103"/>
      <c r="S915" s="103"/>
      <c r="T915" s="554" t="str">
        <f>IF(Q915&lt;&gt;"",VLOOKUP(Q915,'DON GIA'!$H$1:$K$103,4,0),"")</f>
        <v/>
      </c>
      <c r="U915" s="554" t="str">
        <f t="shared" si="352"/>
        <v/>
      </c>
      <c r="V915" s="554"/>
      <c r="W915" s="107" t="s">
        <v>1076</v>
      </c>
      <c r="X915" s="103" t="s">
        <v>27</v>
      </c>
      <c r="Y915" s="108">
        <v>1.92</v>
      </c>
      <c r="Z915" s="109"/>
      <c r="AA915" s="554">
        <f>IF(W915&lt;&gt;"",VLOOKUP(W915,'DON GIA'!$A$1:$D$346,4,0),"")</f>
        <v>9667459</v>
      </c>
      <c r="AB915" s="554">
        <f t="shared" si="353"/>
        <v>18561521.279999997</v>
      </c>
      <c r="AC915" s="71"/>
      <c r="AD915" s="71"/>
      <c r="AE915" s="71"/>
      <c r="AF915" s="71"/>
      <c r="AG915" s="71"/>
      <c r="AH915" s="103"/>
      <c r="AI915" s="71"/>
      <c r="AJ915" s="103"/>
      <c r="AK915" s="103"/>
      <c r="AL915" s="554" t="str">
        <f>IF(AI915&lt;&gt;"",VLOOKUP(AI915,'DON GIA'!$M$1:$P$9,4,0),"")</f>
        <v/>
      </c>
      <c r="AM915" s="554" t="str">
        <f t="shared" si="354"/>
        <v/>
      </c>
      <c r="AN915" s="71"/>
      <c r="AO915" s="103"/>
      <c r="AP915" s="602" t="str">
        <f t="shared" si="344"/>
        <v/>
      </c>
      <c r="AQ915" s="107"/>
      <c r="AR915" s="107" t="s">
        <v>1960</v>
      </c>
      <c r="AS915" s="593"/>
    </row>
    <row r="916" spans="1:45" s="77" customFormat="1" outlineLevel="2">
      <c r="A916" s="72">
        <f>IF(B916&lt;&gt;"",B916,A915)</f>
        <v>61</v>
      </c>
      <c r="B916" s="552" t="str">
        <f>IF(C916&lt;&gt;"",COUNTA($C$9:C916),"")</f>
        <v/>
      </c>
      <c r="C916" s="552"/>
      <c r="D916" s="71"/>
      <c r="E916" s="103"/>
      <c r="F916" s="103"/>
      <c r="G916" s="103"/>
      <c r="H916" s="103"/>
      <c r="I916" s="103"/>
      <c r="J916" s="103"/>
      <c r="K916" s="107"/>
      <c r="L916" s="105" t="s">
        <v>35</v>
      </c>
      <c r="M916" s="554" t="str">
        <f>IF(K916&lt;&gt;"",VLOOKUP(K916,'DON GIA'!$S$1:$U$19,3,0),"")</f>
        <v/>
      </c>
      <c r="N916" s="554" t="str">
        <f>IF(K916&lt;&gt;"",VLOOKUP(K916,'DON GIA'!$S$1:$V$19,4,0),"")</f>
        <v/>
      </c>
      <c r="O916" s="554" t="str">
        <f t="shared" si="350"/>
        <v/>
      </c>
      <c r="P916" s="554" t="str">
        <f t="shared" si="351"/>
        <v/>
      </c>
      <c r="Q916" s="71" t="s">
        <v>35</v>
      </c>
      <c r="R916" s="103"/>
      <c r="S916" s="103"/>
      <c r="T916" s="554" t="str">
        <f>IF(Q916&lt;&gt;"",VLOOKUP(Q916,'DON GIA'!$H$1:$K$103,4,0),"")</f>
        <v/>
      </c>
      <c r="U916" s="554" t="str">
        <f t="shared" si="352"/>
        <v/>
      </c>
      <c r="V916" s="554"/>
      <c r="W916" s="107" t="s">
        <v>1075</v>
      </c>
      <c r="X916" s="103" t="s">
        <v>27</v>
      </c>
      <c r="Y916" s="108">
        <v>35.159999999999997</v>
      </c>
      <c r="Z916" s="109"/>
      <c r="AA916" s="554">
        <f>IF(W916&lt;&gt;"",VLOOKUP(W916,'DON GIA'!$A$1:$D$346,4,0),"")</f>
        <v>264499</v>
      </c>
      <c r="AB916" s="554">
        <f t="shared" si="353"/>
        <v>9299784.8399999999</v>
      </c>
      <c r="AC916" s="71"/>
      <c r="AD916" s="71"/>
      <c r="AE916" s="71"/>
      <c r="AF916" s="71"/>
      <c r="AG916" s="71"/>
      <c r="AH916" s="103"/>
      <c r="AI916" s="71"/>
      <c r="AJ916" s="103"/>
      <c r="AK916" s="103"/>
      <c r="AL916" s="554" t="str">
        <f>IF(AI916&lt;&gt;"",VLOOKUP(AI916,'DON GIA'!$M$1:$P$9,4,0),"")</f>
        <v/>
      </c>
      <c r="AM916" s="554" t="str">
        <f t="shared" si="354"/>
        <v/>
      </c>
      <c r="AN916" s="71"/>
      <c r="AO916" s="103"/>
      <c r="AP916" s="602" t="str">
        <f t="shared" si="344"/>
        <v/>
      </c>
      <c r="AQ916" s="107"/>
      <c r="AR916" s="107"/>
      <c r="AS916" s="593"/>
    </row>
    <row r="917" spans="1:45" s="77" customFormat="1" outlineLevel="2">
      <c r="A917" s="72">
        <f>IF(B917&lt;&gt;"",B917,A916)</f>
        <v>61</v>
      </c>
      <c r="B917" s="552" t="str">
        <f>IF(C917&lt;&gt;"",COUNTA($C$9:C917),"")</f>
        <v/>
      </c>
      <c r="C917" s="552"/>
      <c r="D917" s="71"/>
      <c r="E917" s="103"/>
      <c r="F917" s="103"/>
      <c r="G917" s="103"/>
      <c r="H917" s="103"/>
      <c r="I917" s="103"/>
      <c r="J917" s="103"/>
      <c r="K917" s="107"/>
      <c r="L917" s="105" t="s">
        <v>35</v>
      </c>
      <c r="M917" s="554" t="str">
        <f>IF(K917&lt;&gt;"",VLOOKUP(K917,'DON GIA'!$S$1:$U$19,3,0),"")</f>
        <v/>
      </c>
      <c r="N917" s="554" t="str">
        <f>IF(K917&lt;&gt;"",VLOOKUP(K917,'DON GIA'!$S$1:$V$19,4,0),"")</f>
        <v/>
      </c>
      <c r="O917" s="554" t="str">
        <f t="shared" si="350"/>
        <v/>
      </c>
      <c r="P917" s="554" t="str">
        <f t="shared" si="351"/>
        <v/>
      </c>
      <c r="Q917" s="71" t="s">
        <v>35</v>
      </c>
      <c r="R917" s="103"/>
      <c r="S917" s="103"/>
      <c r="T917" s="554" t="str">
        <f>IF(Q917&lt;&gt;"",VLOOKUP(Q917,'DON GIA'!$H$1:$K$103,4,0),"")</f>
        <v/>
      </c>
      <c r="U917" s="554" t="str">
        <f t="shared" si="352"/>
        <v/>
      </c>
      <c r="V917" s="554"/>
      <c r="W917" s="107"/>
      <c r="X917" s="103"/>
      <c r="Y917" s="108"/>
      <c r="Z917" s="109"/>
      <c r="AA917" s="554" t="str">
        <f>IF(W917&lt;&gt;"",VLOOKUP(W917,'DON GIA'!$A$1:$D$346,4,0),"")</f>
        <v/>
      </c>
      <c r="AB917" s="554" t="str">
        <f t="shared" si="353"/>
        <v/>
      </c>
      <c r="AC917" s="71"/>
      <c r="AD917" s="71"/>
      <c r="AE917" s="71"/>
      <c r="AF917" s="71"/>
      <c r="AG917" s="71"/>
      <c r="AH917" s="103"/>
      <c r="AI917" s="71"/>
      <c r="AJ917" s="103"/>
      <c r="AK917" s="103"/>
      <c r="AL917" s="554" t="str">
        <f>IF(AI917&lt;&gt;"",VLOOKUP(AI917,'DON GIA'!$M$1:$P$9,4,0),"")</f>
        <v/>
      </c>
      <c r="AM917" s="554" t="str">
        <f t="shared" si="354"/>
        <v/>
      </c>
      <c r="AN917" s="71"/>
      <c r="AO917" s="103"/>
      <c r="AP917" s="602" t="str">
        <f t="shared" si="344"/>
        <v/>
      </c>
      <c r="AQ917" s="107"/>
      <c r="AR917" s="107"/>
      <c r="AS917" s="593"/>
    </row>
    <row r="918" spans="1:45" s="77" customFormat="1" outlineLevel="1">
      <c r="A918" s="84" t="s">
        <v>2098</v>
      </c>
      <c r="B918" s="552"/>
      <c r="C918" s="552"/>
      <c r="D918" s="61"/>
      <c r="E918" s="162"/>
      <c r="F918" s="103"/>
      <c r="G918" s="162"/>
      <c r="H918" s="162"/>
      <c r="I918" s="162"/>
      <c r="J918" s="162"/>
      <c r="K918" s="129"/>
      <c r="L918" s="167">
        <f>SUBTOTAL(9,L919:L923)</f>
        <v>0</v>
      </c>
      <c r="M918" s="553"/>
      <c r="N918" s="553"/>
      <c r="O918" s="553">
        <f>SUBTOTAL(9,O919:O923)</f>
        <v>0</v>
      </c>
      <c r="P918" s="553">
        <f>SUBTOTAL(9,P919:P923)</f>
        <v>0</v>
      </c>
      <c r="Q918" s="61"/>
      <c r="R918" s="162"/>
      <c r="S918" s="162">
        <f>SUBTOTAL(9,S919:S923)</f>
        <v>0</v>
      </c>
      <c r="T918" s="553"/>
      <c r="U918" s="553">
        <f>SUBTOTAL(9,U919:U923)</f>
        <v>0</v>
      </c>
      <c r="V918" s="553"/>
      <c r="W918" s="129"/>
      <c r="X918" s="162"/>
      <c r="Y918" s="169">
        <f>SUBTOTAL(9,Y919:Y923)</f>
        <v>63.539999999999992</v>
      </c>
      <c r="Z918" s="170">
        <f>SUBTOTAL(9,Z919:Z923)</f>
        <v>0</v>
      </c>
      <c r="AA918" s="553"/>
      <c r="AB918" s="553">
        <f>SUBTOTAL(9,AB919:AB923)</f>
        <v>79067550.629999995</v>
      </c>
      <c r="AC918" s="71"/>
      <c r="AD918" s="71"/>
      <c r="AE918" s="71"/>
      <c r="AF918" s="71"/>
      <c r="AG918" s="71"/>
      <c r="AH918" s="103"/>
      <c r="AI918" s="61"/>
      <c r="AJ918" s="162"/>
      <c r="AK918" s="162">
        <f>SUBTOTAL(9,AK919:AK923)</f>
        <v>0</v>
      </c>
      <c r="AL918" s="553"/>
      <c r="AM918" s="553">
        <f>SUBTOTAL(9,AM919:AM923)</f>
        <v>0</v>
      </c>
      <c r="AN918" s="61"/>
      <c r="AO918" s="162">
        <f>SUBTOTAL(9,AO919:AO923)</f>
        <v>0</v>
      </c>
      <c r="AP918" s="602">
        <f t="shared" si="344"/>
        <v>79067550.629999995</v>
      </c>
      <c r="AQ918" s="59"/>
      <c r="AR918" s="59"/>
      <c r="AS918" s="629"/>
    </row>
    <row r="919" spans="1:45" s="77" customFormat="1" ht="78.75" outlineLevel="2">
      <c r="A919" s="72">
        <f>IF(B919&lt;&gt;"",B919,A917)</f>
        <v>62</v>
      </c>
      <c r="B919" s="552">
        <f>IF(C919&lt;&gt;"",COUNTA($C$9:C919),"")</f>
        <v>62</v>
      </c>
      <c r="C919" s="552">
        <v>412</v>
      </c>
      <c r="D919" s="61" t="s">
        <v>155</v>
      </c>
      <c r="E919" s="103"/>
      <c r="F919" s="103"/>
      <c r="G919" s="103"/>
      <c r="H919" s="103"/>
      <c r="I919" s="103"/>
      <c r="J919" s="103"/>
      <c r="K919" s="107"/>
      <c r="L919" s="105" t="s">
        <v>35</v>
      </c>
      <c r="M919" s="554" t="str">
        <f>IF(K919&lt;&gt;"",VLOOKUP(K919,'DON GIA'!$S$1:$U$19,3,0),"")</f>
        <v/>
      </c>
      <c r="N919" s="554" t="str">
        <f>IF(K919&lt;&gt;"",VLOOKUP(K919,'DON GIA'!$S$1:$V$19,4,0),"")</f>
        <v/>
      </c>
      <c r="O919" s="554" t="str">
        <f>IF(K919&lt;&gt;"",L919*M919,"")</f>
        <v/>
      </c>
      <c r="P919" s="554" t="str">
        <f>IF(K919&lt;&gt;"",L919*N919,"")</f>
        <v/>
      </c>
      <c r="Q919" s="71" t="s">
        <v>35</v>
      </c>
      <c r="R919" s="103"/>
      <c r="S919" s="103"/>
      <c r="T919" s="554" t="str">
        <f>IF(Q919&lt;&gt;"",VLOOKUP(Q919,'DON GIA'!$H$1:$K$103,4,0),"")</f>
        <v/>
      </c>
      <c r="U919" s="554" t="str">
        <f>IF(Q919&lt;&gt;"",IF(ISNUMBER(T919),S919*T919,""),"")</f>
        <v/>
      </c>
      <c r="V919" s="554" t="s">
        <v>2164</v>
      </c>
      <c r="W919" s="107" t="s">
        <v>1003</v>
      </c>
      <c r="X919" s="103" t="s">
        <v>27</v>
      </c>
      <c r="Y919" s="108">
        <v>3.9</v>
      </c>
      <c r="Z919" s="109"/>
      <c r="AA919" s="554">
        <f>IF(W919&lt;&gt;"",VLOOKUP(W919,'DON GIA'!$A$1:$D$346,4,0),"")</f>
        <v>854777</v>
      </c>
      <c r="AB919" s="554">
        <f>IF(W919&lt;&gt;"",IF(ISNUMBER(AA919),Y919*AA919,""),"")</f>
        <v>3333630.3</v>
      </c>
      <c r="AC919" s="71"/>
      <c r="AD919" s="71"/>
      <c r="AE919" s="71"/>
      <c r="AF919" s="71"/>
      <c r="AG919" s="71"/>
      <c r="AH919" s="103"/>
      <c r="AI919" s="71"/>
      <c r="AJ919" s="103"/>
      <c r="AK919" s="103"/>
      <c r="AL919" s="554" t="str">
        <f>IF(AI919&lt;&gt;"",VLOOKUP(AI919,'DON GIA'!$M$1:$P$9,4,0),"")</f>
        <v/>
      </c>
      <c r="AM919" s="554" t="str">
        <f>IF(AI919&lt;&gt;"",AK919*AL919,"")</f>
        <v/>
      </c>
      <c r="AN919" s="71"/>
      <c r="AO919" s="103"/>
      <c r="AP919" s="602" t="str">
        <f t="shared" si="344"/>
        <v/>
      </c>
      <c r="AQ919" s="59" t="s">
        <v>617</v>
      </c>
      <c r="AR919" s="59" t="s">
        <v>1912</v>
      </c>
      <c r="AS919" s="629"/>
    </row>
    <row r="920" spans="1:45" s="77" customFormat="1" ht="50.25" outlineLevel="2">
      <c r="A920" s="72">
        <f>IF(B920&lt;&gt;"",B920,A919)</f>
        <v>62</v>
      </c>
      <c r="B920" s="552" t="str">
        <f>IF(C920&lt;&gt;"",COUNTA($C$9:C920),"")</f>
        <v/>
      </c>
      <c r="C920" s="552"/>
      <c r="D920" s="71" t="s">
        <v>156</v>
      </c>
      <c r="E920" s="103"/>
      <c r="F920" s="103"/>
      <c r="G920" s="103"/>
      <c r="H920" s="103"/>
      <c r="I920" s="103"/>
      <c r="J920" s="103"/>
      <c r="K920" s="107"/>
      <c r="L920" s="105" t="s">
        <v>35</v>
      </c>
      <c r="M920" s="554" t="str">
        <f>IF(K920&lt;&gt;"",VLOOKUP(K920,'DON GIA'!$S$1:$U$19,3,0),"")</f>
        <v/>
      </c>
      <c r="N920" s="554" t="str">
        <f>IF(K920&lt;&gt;"",VLOOKUP(K920,'DON GIA'!$S$1:$V$19,4,0),"")</f>
        <v/>
      </c>
      <c r="O920" s="554" t="str">
        <f>IF(K920&lt;&gt;"",L920*M920,"")</f>
        <v/>
      </c>
      <c r="P920" s="554" t="str">
        <f>IF(K920&lt;&gt;"",L920*N920,"")</f>
        <v/>
      </c>
      <c r="Q920" s="71" t="s">
        <v>35</v>
      </c>
      <c r="R920" s="103"/>
      <c r="S920" s="103"/>
      <c r="T920" s="554" t="str">
        <f>IF(Q920&lt;&gt;"",VLOOKUP(Q920,'DON GIA'!$H$1:$K$103,4,0),"")</f>
        <v/>
      </c>
      <c r="U920" s="554" t="str">
        <f>IF(Q920&lt;&gt;"",IF(ISNUMBER(T920),S920*T920,""),"")</f>
        <v/>
      </c>
      <c r="V920" s="554"/>
      <c r="W920" s="107" t="s">
        <v>1074</v>
      </c>
      <c r="X920" s="103" t="s">
        <v>27</v>
      </c>
      <c r="Y920" s="108">
        <v>26.91</v>
      </c>
      <c r="Z920" s="109"/>
      <c r="AA920" s="554">
        <f>IF(W920&lt;&gt;"",VLOOKUP(W920,'DON GIA'!$A$1:$D$346,4,0),"")</f>
        <v>1821746</v>
      </c>
      <c r="AB920" s="554">
        <f>IF(W920&lt;&gt;"",IF(ISNUMBER(AA920),Y920*AA920,""),"")</f>
        <v>49023184.859999999</v>
      </c>
      <c r="AC920" s="71"/>
      <c r="AD920" s="71"/>
      <c r="AE920" s="71"/>
      <c r="AF920" s="71"/>
      <c r="AG920" s="71"/>
      <c r="AH920" s="103"/>
      <c r="AI920" s="71"/>
      <c r="AJ920" s="103"/>
      <c r="AK920" s="103"/>
      <c r="AL920" s="554" t="str">
        <f>IF(AI920&lt;&gt;"",VLOOKUP(AI920,'DON GIA'!$M$1:$P$9,4,0),"")</f>
        <v/>
      </c>
      <c r="AM920" s="554" t="str">
        <f>IF(AI920&lt;&gt;"",AK920*AL920,"")</f>
        <v/>
      </c>
      <c r="AN920" s="71"/>
      <c r="AO920" s="103"/>
      <c r="AP920" s="602" t="str">
        <f t="shared" si="344"/>
        <v/>
      </c>
      <c r="AQ920" s="584" t="s">
        <v>2003</v>
      </c>
      <c r="AR920" s="584" t="s">
        <v>1958</v>
      </c>
      <c r="AS920" s="631"/>
    </row>
    <row r="921" spans="1:45" s="77" customFormat="1" ht="93.75" outlineLevel="2">
      <c r="A921" s="72">
        <f>IF(B921&lt;&gt;"",B921,A920)</f>
        <v>62</v>
      </c>
      <c r="B921" s="552" t="str">
        <f>IF(C921&lt;&gt;"",COUNTA($C$9:C921),"")</f>
        <v/>
      </c>
      <c r="C921" s="552"/>
      <c r="D921" s="71" t="s">
        <v>39</v>
      </c>
      <c r="E921" s="103"/>
      <c r="F921" s="103"/>
      <c r="G921" s="103"/>
      <c r="H921" s="103"/>
      <c r="I921" s="103"/>
      <c r="J921" s="103"/>
      <c r="K921" s="107"/>
      <c r="L921" s="105" t="s">
        <v>35</v>
      </c>
      <c r="M921" s="554" t="str">
        <f>IF(K921&lt;&gt;"",VLOOKUP(K921,'DON GIA'!$S$1:$U$19,3,0),"")</f>
        <v/>
      </c>
      <c r="N921" s="554" t="str">
        <f>IF(K921&lt;&gt;"",VLOOKUP(K921,'DON GIA'!$S$1:$V$19,4,0),"")</f>
        <v/>
      </c>
      <c r="O921" s="554" t="str">
        <f>IF(K921&lt;&gt;"",L921*M921,"")</f>
        <v/>
      </c>
      <c r="P921" s="554" t="str">
        <f>IF(K921&lt;&gt;"",L921*N921,"")</f>
        <v/>
      </c>
      <c r="Q921" s="71" t="s">
        <v>35</v>
      </c>
      <c r="R921" s="103"/>
      <c r="S921" s="103"/>
      <c r="T921" s="554" t="str">
        <f>IF(Q921&lt;&gt;"",VLOOKUP(Q921,'DON GIA'!$H$1:$K$103,4,0),"")</f>
        <v/>
      </c>
      <c r="U921" s="554" t="str">
        <f>IF(Q921&lt;&gt;"",IF(ISNUMBER(T921),S921*T921,""),"")</f>
        <v/>
      </c>
      <c r="V921" s="554"/>
      <c r="W921" s="107" t="s">
        <v>1076</v>
      </c>
      <c r="X921" s="103" t="s">
        <v>27</v>
      </c>
      <c r="Y921" s="108">
        <v>1.92</v>
      </c>
      <c r="Z921" s="109"/>
      <c r="AA921" s="554">
        <f>IF(W921&lt;&gt;"",VLOOKUP(W921,'DON GIA'!$A$1:$D$346,4,0),"")</f>
        <v>9667459</v>
      </c>
      <c r="AB921" s="554">
        <f>IF(W921&lt;&gt;"",IF(ISNUMBER(AA921),Y921*AA921,""),"")</f>
        <v>18561521.279999997</v>
      </c>
      <c r="AC921" s="71"/>
      <c r="AD921" s="71"/>
      <c r="AE921" s="71"/>
      <c r="AF921" s="71"/>
      <c r="AG921" s="71"/>
      <c r="AH921" s="103"/>
      <c r="AI921" s="71"/>
      <c r="AJ921" s="103"/>
      <c r="AK921" s="103"/>
      <c r="AL921" s="554" t="str">
        <f>IF(AI921&lt;&gt;"",VLOOKUP(AI921,'DON GIA'!$M$1:$P$9,4,0),"")</f>
        <v/>
      </c>
      <c r="AM921" s="554" t="str">
        <f>IF(AI921&lt;&gt;"",AK921*AL921,"")</f>
        <v/>
      </c>
      <c r="AN921" s="71"/>
      <c r="AO921" s="103"/>
      <c r="AP921" s="602" t="str">
        <f t="shared" si="344"/>
        <v/>
      </c>
      <c r="AQ921" s="107"/>
      <c r="AR921" s="107" t="s">
        <v>1959</v>
      </c>
      <c r="AS921" s="593"/>
    </row>
    <row r="922" spans="1:45" s="77" customFormat="1" ht="75" outlineLevel="2">
      <c r="A922" s="72">
        <f>IF(B922&lt;&gt;"",B922,A921)</f>
        <v>62</v>
      </c>
      <c r="B922" s="552" t="str">
        <f>IF(C922&lt;&gt;"",COUNTA($C$9:C922),"")</f>
        <v/>
      </c>
      <c r="C922" s="552"/>
      <c r="D922" s="71"/>
      <c r="E922" s="103"/>
      <c r="F922" s="103"/>
      <c r="G922" s="103"/>
      <c r="H922" s="103"/>
      <c r="I922" s="103"/>
      <c r="J922" s="103"/>
      <c r="K922" s="107"/>
      <c r="L922" s="105" t="s">
        <v>35</v>
      </c>
      <c r="M922" s="554" t="str">
        <f>IF(K922&lt;&gt;"",VLOOKUP(K922,'DON GIA'!$S$1:$U$19,3,0),"")</f>
        <v/>
      </c>
      <c r="N922" s="554" t="str">
        <f>IF(K922&lt;&gt;"",VLOOKUP(K922,'DON GIA'!$S$1:$V$19,4,0),"")</f>
        <v/>
      </c>
      <c r="O922" s="554" t="str">
        <f>IF(K922&lt;&gt;"",L922*M922,"")</f>
        <v/>
      </c>
      <c r="P922" s="554" t="str">
        <f>IF(K922&lt;&gt;"",L922*N922,"")</f>
        <v/>
      </c>
      <c r="Q922" s="71" t="s">
        <v>35</v>
      </c>
      <c r="R922" s="103"/>
      <c r="S922" s="103"/>
      <c r="T922" s="554" t="str">
        <f>IF(Q922&lt;&gt;"",VLOOKUP(Q922,'DON GIA'!$H$1:$K$103,4,0),"")</f>
        <v/>
      </c>
      <c r="U922" s="554" t="str">
        <f>IF(Q922&lt;&gt;"",IF(ISNUMBER(T922),S922*T922,""),"")</f>
        <v/>
      </c>
      <c r="V922" s="554"/>
      <c r="W922" s="107" t="s">
        <v>1008</v>
      </c>
      <c r="X922" s="103" t="s">
        <v>27</v>
      </c>
      <c r="Y922" s="108">
        <v>30.81</v>
      </c>
      <c r="Z922" s="109"/>
      <c r="AA922" s="554">
        <f>IF(W922&lt;&gt;"",VLOOKUP(W922,'DON GIA'!$A$1:$D$346,4,0),"")</f>
        <v>264499</v>
      </c>
      <c r="AB922" s="554">
        <f>IF(W922&lt;&gt;"",IF(ISNUMBER(AA922),Y922*AA922,""),"")</f>
        <v>8149214.1899999995</v>
      </c>
      <c r="AC922" s="71"/>
      <c r="AD922" s="71"/>
      <c r="AE922" s="71"/>
      <c r="AF922" s="71"/>
      <c r="AG922" s="71"/>
      <c r="AH922" s="103"/>
      <c r="AI922" s="71"/>
      <c r="AJ922" s="103"/>
      <c r="AK922" s="103"/>
      <c r="AL922" s="554" t="str">
        <f>IF(AI922&lt;&gt;"",VLOOKUP(AI922,'DON GIA'!$M$1:$P$9,4,0),"")</f>
        <v/>
      </c>
      <c r="AM922" s="554" t="str">
        <f>IF(AI922&lt;&gt;"",AK922*AL922,"")</f>
        <v/>
      </c>
      <c r="AN922" s="71"/>
      <c r="AO922" s="103"/>
      <c r="AP922" s="602" t="str">
        <f t="shared" si="344"/>
        <v/>
      </c>
      <c r="AQ922" s="107"/>
      <c r="AR922" s="107" t="s">
        <v>1960</v>
      </c>
      <c r="AS922" s="593"/>
    </row>
    <row r="923" spans="1:45" s="77" customFormat="1" outlineLevel="2">
      <c r="A923" s="72">
        <f>IF(B923&lt;&gt;"",B923,A922)</f>
        <v>62</v>
      </c>
      <c r="B923" s="552" t="str">
        <f>IF(C923&lt;&gt;"",COUNTA($C$9:C923),"")</f>
        <v/>
      </c>
      <c r="C923" s="552"/>
      <c r="D923" s="71"/>
      <c r="E923" s="103"/>
      <c r="F923" s="103"/>
      <c r="G923" s="103"/>
      <c r="H923" s="103"/>
      <c r="I923" s="103"/>
      <c r="J923" s="103"/>
      <c r="K923" s="107"/>
      <c r="L923" s="105" t="s">
        <v>35</v>
      </c>
      <c r="M923" s="554" t="str">
        <f>IF(K923&lt;&gt;"",VLOOKUP(K923,'DON GIA'!$S$1:$U$19,3,0),"")</f>
        <v/>
      </c>
      <c r="N923" s="554" t="str">
        <f>IF(K923&lt;&gt;"",VLOOKUP(K923,'DON GIA'!$S$1:$V$19,4,0),"")</f>
        <v/>
      </c>
      <c r="O923" s="554" t="str">
        <f>IF(K923&lt;&gt;"",L923*M923,"")</f>
        <v/>
      </c>
      <c r="P923" s="554" t="str">
        <f>IF(K923&lt;&gt;"",L923*N923,"")</f>
        <v/>
      </c>
      <c r="Q923" s="71" t="s">
        <v>35</v>
      </c>
      <c r="R923" s="103"/>
      <c r="S923" s="103"/>
      <c r="T923" s="554" t="str">
        <f>IF(Q923&lt;&gt;"",VLOOKUP(Q923,'DON GIA'!$H$1:$K$103,4,0),"")</f>
        <v/>
      </c>
      <c r="U923" s="554" t="str">
        <f>IF(Q923&lt;&gt;"",IF(ISNUMBER(T923),S923*T923,""),"")</f>
        <v/>
      </c>
      <c r="V923" s="554"/>
      <c r="W923" s="107"/>
      <c r="X923" s="103"/>
      <c r="Y923" s="108"/>
      <c r="Z923" s="109"/>
      <c r="AA923" s="554" t="str">
        <f>IF(W923&lt;&gt;"",VLOOKUP(W923,'DON GIA'!$A$1:$D$346,4,0),"")</f>
        <v/>
      </c>
      <c r="AB923" s="554" t="str">
        <f>IF(W923&lt;&gt;"",IF(ISNUMBER(AA923),Y923*AA923,""),"")</f>
        <v/>
      </c>
      <c r="AC923" s="71"/>
      <c r="AD923" s="71"/>
      <c r="AE923" s="71"/>
      <c r="AF923" s="71"/>
      <c r="AG923" s="71"/>
      <c r="AH923" s="103"/>
      <c r="AI923" s="71"/>
      <c r="AJ923" s="103"/>
      <c r="AK923" s="103"/>
      <c r="AL923" s="554" t="str">
        <f>IF(AI923&lt;&gt;"",VLOOKUP(AI923,'DON GIA'!$M$1:$P$9,4,0),"")</f>
        <v/>
      </c>
      <c r="AM923" s="554" t="str">
        <f>IF(AI923&lt;&gt;"",AK923*AL923,"")</f>
        <v/>
      </c>
      <c r="AN923" s="71"/>
      <c r="AO923" s="103"/>
      <c r="AP923" s="602" t="str">
        <f t="shared" si="344"/>
        <v/>
      </c>
      <c r="AQ923" s="107"/>
      <c r="AR923" s="107"/>
      <c r="AS923" s="593"/>
    </row>
    <row r="924" spans="1:45" s="77" customFormat="1" outlineLevel="1">
      <c r="A924" s="84" t="s">
        <v>2097</v>
      </c>
      <c r="B924" s="552"/>
      <c r="C924" s="552"/>
      <c r="D924" s="61"/>
      <c r="E924" s="162"/>
      <c r="F924" s="103"/>
      <c r="G924" s="162"/>
      <c r="H924" s="162"/>
      <c r="I924" s="162"/>
      <c r="J924" s="162"/>
      <c r="K924" s="129"/>
      <c r="L924" s="167">
        <f>SUBTOTAL(9,L925:L929)</f>
        <v>0</v>
      </c>
      <c r="M924" s="553"/>
      <c r="N924" s="553"/>
      <c r="O924" s="553">
        <f>SUBTOTAL(9,O925:O929)</f>
        <v>0</v>
      </c>
      <c r="P924" s="553">
        <f>SUBTOTAL(9,P925:P929)</f>
        <v>0</v>
      </c>
      <c r="Q924" s="61"/>
      <c r="R924" s="162"/>
      <c r="S924" s="162">
        <f>SUBTOTAL(9,S925:S929)</f>
        <v>0</v>
      </c>
      <c r="T924" s="553"/>
      <c r="U924" s="553">
        <f>SUBTOTAL(9,U925:U929)</f>
        <v>0</v>
      </c>
      <c r="V924" s="553"/>
      <c r="W924" s="129"/>
      <c r="X924" s="162"/>
      <c r="Y924" s="169">
        <f>SUBTOTAL(9,Y925:Y929)</f>
        <v>51.06</v>
      </c>
      <c r="Z924" s="170">
        <f>SUBTOTAL(9,Z925:Z929)</f>
        <v>0</v>
      </c>
      <c r="AA924" s="553"/>
      <c r="AB924" s="553">
        <f>SUBTOTAL(9,AB925:AB929)</f>
        <v>69646906.74000001</v>
      </c>
      <c r="AC924" s="71"/>
      <c r="AD924" s="71"/>
      <c r="AE924" s="71"/>
      <c r="AF924" s="71"/>
      <c r="AG924" s="71"/>
      <c r="AH924" s="103"/>
      <c r="AI924" s="61"/>
      <c r="AJ924" s="162"/>
      <c r="AK924" s="162">
        <f>SUBTOTAL(9,AK925:AK929)</f>
        <v>0</v>
      </c>
      <c r="AL924" s="553"/>
      <c r="AM924" s="553">
        <f>SUBTOTAL(9,AM925:AM929)</f>
        <v>0</v>
      </c>
      <c r="AN924" s="61"/>
      <c r="AO924" s="162">
        <f>SUBTOTAL(9,AO925:AO929)</f>
        <v>0</v>
      </c>
      <c r="AP924" s="602">
        <f t="shared" si="344"/>
        <v>69646906.74000001</v>
      </c>
      <c r="AQ924" s="59"/>
      <c r="AR924" s="59"/>
      <c r="AS924" s="629"/>
    </row>
    <row r="925" spans="1:45" s="77" customFormat="1" ht="78.75" outlineLevel="2">
      <c r="A925" s="72">
        <f>IF(B925&lt;&gt;"",B925,A923)</f>
        <v>63</v>
      </c>
      <c r="B925" s="552">
        <f>IF(C925&lt;&gt;"",COUNTA($C$9:C925),"")</f>
        <v>63</v>
      </c>
      <c r="C925" s="552">
        <v>413</v>
      </c>
      <c r="D925" s="61" t="s">
        <v>157</v>
      </c>
      <c r="E925" s="103">
        <v>1</v>
      </c>
      <c r="F925" s="103"/>
      <c r="G925" s="103"/>
      <c r="H925" s="103"/>
      <c r="I925" s="103"/>
      <c r="J925" s="103"/>
      <c r="K925" s="107"/>
      <c r="L925" s="105" t="s">
        <v>35</v>
      </c>
      <c r="M925" s="554" t="str">
        <f>IF(K925&lt;&gt;"",VLOOKUP(K925,'DON GIA'!$S$1:$U$19,3,0),"")</f>
        <v/>
      </c>
      <c r="N925" s="554" t="str">
        <f>IF(K925&lt;&gt;"",VLOOKUP(K925,'DON GIA'!$S$1:$V$19,4,0),"")</f>
        <v/>
      </c>
      <c r="O925" s="554" t="str">
        <f>IF(K925&lt;&gt;"",L925*M925,"")</f>
        <v/>
      </c>
      <c r="P925" s="554" t="str">
        <f>IF(K925&lt;&gt;"",L925*N925,"")</f>
        <v/>
      </c>
      <c r="Q925" s="71" t="s">
        <v>35</v>
      </c>
      <c r="R925" s="103"/>
      <c r="S925" s="103"/>
      <c r="T925" s="554" t="str">
        <f>IF(Q925&lt;&gt;"",VLOOKUP(Q925,'DON GIA'!$H$1:$K$103,4,0),"")</f>
        <v/>
      </c>
      <c r="U925" s="554" t="str">
        <f>IF(Q925&lt;&gt;"",IF(ISNUMBER(T925),S925*T925,""),"")</f>
        <v/>
      </c>
      <c r="V925" s="554" t="s">
        <v>2164</v>
      </c>
      <c r="W925" s="107" t="s">
        <v>1057</v>
      </c>
      <c r="X925" s="103" t="s">
        <v>27</v>
      </c>
      <c r="Y925" s="108">
        <v>28.6</v>
      </c>
      <c r="Z925" s="109"/>
      <c r="AA925" s="554">
        <f>IF(W925&lt;&gt;"",VLOOKUP(W925,'DON GIA'!$A$1:$D$346,4,0),"")</f>
        <v>1229116</v>
      </c>
      <c r="AB925" s="554">
        <f>IF(W925&lt;&gt;"",IF(ISNUMBER(AA925),Y925*AA925,""),"")</f>
        <v>35152717.600000001</v>
      </c>
      <c r="AC925" s="71"/>
      <c r="AD925" s="71"/>
      <c r="AE925" s="71"/>
      <c r="AF925" s="71"/>
      <c r="AG925" s="71"/>
      <c r="AH925" s="103"/>
      <c r="AI925" s="71"/>
      <c r="AJ925" s="103"/>
      <c r="AK925" s="103"/>
      <c r="AL925" s="554" t="str">
        <f>IF(AI925&lt;&gt;"",VLOOKUP(AI925,'DON GIA'!$M$1:$P$9,4,0),"")</f>
        <v/>
      </c>
      <c r="AM925" s="554" t="str">
        <f>IF(AI925&lt;&gt;"",AK925*AL925,"")</f>
        <v/>
      </c>
      <c r="AN925" s="71"/>
      <c r="AO925" s="103"/>
      <c r="AP925" s="602" t="str">
        <f t="shared" si="344"/>
        <v/>
      </c>
      <c r="AQ925" s="59" t="s">
        <v>618</v>
      </c>
      <c r="AR925" s="59" t="s">
        <v>1912</v>
      </c>
      <c r="AS925" s="629"/>
    </row>
    <row r="926" spans="1:45" s="77" customFormat="1" ht="50.25" outlineLevel="2">
      <c r="A926" s="72">
        <f>IF(B926&lt;&gt;"",B926,A925)</f>
        <v>63</v>
      </c>
      <c r="B926" s="552" t="str">
        <f>IF(C926&lt;&gt;"",COUNTA($C$9:C926),"")</f>
        <v/>
      </c>
      <c r="C926" s="552"/>
      <c r="D926" s="71" t="s">
        <v>158</v>
      </c>
      <c r="E926" s="103"/>
      <c r="F926" s="103"/>
      <c r="G926" s="103"/>
      <c r="H926" s="103"/>
      <c r="I926" s="103"/>
      <c r="J926" s="103"/>
      <c r="K926" s="107"/>
      <c r="L926" s="105" t="s">
        <v>35</v>
      </c>
      <c r="M926" s="554" t="str">
        <f>IF(K926&lt;&gt;"",VLOOKUP(K926,'DON GIA'!$S$1:$U$19,3,0),"")</f>
        <v/>
      </c>
      <c r="N926" s="554" t="str">
        <f>IF(K926&lt;&gt;"",VLOOKUP(K926,'DON GIA'!$S$1:$V$19,4,0),"")</f>
        <v/>
      </c>
      <c r="O926" s="554" t="str">
        <f>IF(K926&lt;&gt;"",L926*M926,"")</f>
        <v/>
      </c>
      <c r="P926" s="554" t="str">
        <f>IF(K926&lt;&gt;"",L926*N926,"")</f>
        <v/>
      </c>
      <c r="Q926" s="71" t="s">
        <v>35</v>
      </c>
      <c r="R926" s="103"/>
      <c r="S926" s="103"/>
      <c r="T926" s="554" t="str">
        <f>IF(Q926&lt;&gt;"",VLOOKUP(Q926,'DON GIA'!$H$1:$K$103,4,0),"")</f>
        <v/>
      </c>
      <c r="U926" s="554" t="str">
        <f>IF(Q926&lt;&gt;"",IF(ISNUMBER(T926),S926*T926,""),"")</f>
        <v/>
      </c>
      <c r="V926" s="554"/>
      <c r="W926" s="107" t="s">
        <v>1003</v>
      </c>
      <c r="X926" s="103" t="s">
        <v>27</v>
      </c>
      <c r="Y926" s="108">
        <v>6</v>
      </c>
      <c r="Z926" s="109"/>
      <c r="AA926" s="554">
        <f>IF(W926&lt;&gt;"",VLOOKUP(W926,'DON GIA'!$A$1:$D$346,4,0),"")</f>
        <v>854777</v>
      </c>
      <c r="AB926" s="554">
        <f>IF(W926&lt;&gt;"",IF(ISNUMBER(AA926),Y926*AA926,""),"")</f>
        <v>5128662</v>
      </c>
      <c r="AC926" s="71"/>
      <c r="AD926" s="71"/>
      <c r="AE926" s="71"/>
      <c r="AF926" s="71"/>
      <c r="AG926" s="71"/>
      <c r="AH926" s="103"/>
      <c r="AI926" s="71"/>
      <c r="AJ926" s="103"/>
      <c r="AK926" s="103"/>
      <c r="AL926" s="554" t="str">
        <f>IF(AI926&lt;&gt;"",VLOOKUP(AI926,'DON GIA'!$M$1:$P$9,4,0),"")</f>
        <v/>
      </c>
      <c r="AM926" s="554" t="str">
        <f>IF(AI926&lt;&gt;"",AK926*AL926,"")</f>
        <v/>
      </c>
      <c r="AN926" s="71"/>
      <c r="AO926" s="103"/>
      <c r="AP926" s="602" t="str">
        <f t="shared" si="344"/>
        <v/>
      </c>
      <c r="AQ926" s="584" t="s">
        <v>2003</v>
      </c>
      <c r="AR926" s="584" t="s">
        <v>1958</v>
      </c>
      <c r="AS926" s="631"/>
    </row>
    <row r="927" spans="1:45" s="77" customFormat="1" ht="93.75" outlineLevel="2">
      <c r="A927" s="72">
        <f>IF(B927&lt;&gt;"",B927,A926)</f>
        <v>63</v>
      </c>
      <c r="B927" s="552" t="str">
        <f>IF(C927&lt;&gt;"",COUNTA($C$9:C927),"")</f>
        <v/>
      </c>
      <c r="C927" s="552"/>
      <c r="D927" s="71" t="s">
        <v>159</v>
      </c>
      <c r="E927" s="103"/>
      <c r="F927" s="103"/>
      <c r="G927" s="103"/>
      <c r="H927" s="103"/>
      <c r="I927" s="103"/>
      <c r="J927" s="103"/>
      <c r="K927" s="107"/>
      <c r="L927" s="105" t="s">
        <v>35</v>
      </c>
      <c r="M927" s="554" t="str">
        <f>IF(K927&lt;&gt;"",VLOOKUP(K927,'DON GIA'!$S$1:$U$19,3,0),"")</f>
        <v/>
      </c>
      <c r="N927" s="554" t="str">
        <f>IF(K927&lt;&gt;"",VLOOKUP(K927,'DON GIA'!$S$1:$V$19,4,0),"")</f>
        <v/>
      </c>
      <c r="O927" s="554" t="str">
        <f>IF(K927&lt;&gt;"",L927*M927,"")</f>
        <v/>
      </c>
      <c r="P927" s="554" t="str">
        <f>IF(K927&lt;&gt;"",L927*N927,"")</f>
        <v/>
      </c>
      <c r="Q927" s="71" t="s">
        <v>35</v>
      </c>
      <c r="R927" s="103"/>
      <c r="S927" s="103"/>
      <c r="T927" s="554" t="str">
        <f>IF(Q927&lt;&gt;"",VLOOKUP(Q927,'DON GIA'!$H$1:$K$103,4,0),"")</f>
        <v/>
      </c>
      <c r="U927" s="554" t="str">
        <f>IF(Q927&lt;&gt;"",IF(ISNUMBER(T927),S927*T927,""),"")</f>
        <v/>
      </c>
      <c r="V927" s="554"/>
      <c r="W927" s="107" t="s">
        <v>1077</v>
      </c>
      <c r="X927" s="103" t="s">
        <v>27</v>
      </c>
      <c r="Y927" s="108">
        <v>13.8</v>
      </c>
      <c r="Z927" s="109"/>
      <c r="AA927" s="554">
        <f>IF(W927&lt;&gt;"",VLOOKUP(W927,'DON GIA'!$A$1:$D$346,4,0),"")</f>
        <v>264499</v>
      </c>
      <c r="AB927" s="554">
        <f>IF(W927&lt;&gt;"",IF(ISNUMBER(AA927),Y927*AA927,""),"")</f>
        <v>3650086.2</v>
      </c>
      <c r="AC927" s="71"/>
      <c r="AD927" s="71"/>
      <c r="AE927" s="71"/>
      <c r="AF927" s="71"/>
      <c r="AG927" s="71"/>
      <c r="AH927" s="103"/>
      <c r="AI927" s="71"/>
      <c r="AJ927" s="103"/>
      <c r="AK927" s="103"/>
      <c r="AL927" s="554" t="str">
        <f>IF(AI927&lt;&gt;"",VLOOKUP(AI927,'DON GIA'!$M$1:$P$9,4,0),"")</f>
        <v/>
      </c>
      <c r="AM927" s="554" t="str">
        <f>IF(AI927&lt;&gt;"",AK927*AL927,"")</f>
        <v/>
      </c>
      <c r="AN927" s="71"/>
      <c r="AO927" s="103"/>
      <c r="AP927" s="602" t="str">
        <f t="shared" si="344"/>
        <v/>
      </c>
      <c r="AQ927" s="107"/>
      <c r="AR927" s="107" t="s">
        <v>1959</v>
      </c>
      <c r="AS927" s="593"/>
    </row>
    <row r="928" spans="1:45" s="77" customFormat="1" ht="75" outlineLevel="2">
      <c r="A928" s="72">
        <f>IF(B928&lt;&gt;"",B928,A927)</f>
        <v>63</v>
      </c>
      <c r="B928" s="552" t="str">
        <f>IF(C928&lt;&gt;"",COUNTA($C$9:C928),"")</f>
        <v/>
      </c>
      <c r="C928" s="552"/>
      <c r="D928" s="71"/>
      <c r="E928" s="103"/>
      <c r="F928" s="103"/>
      <c r="G928" s="103"/>
      <c r="H928" s="103"/>
      <c r="I928" s="103"/>
      <c r="J928" s="103"/>
      <c r="K928" s="107"/>
      <c r="L928" s="105" t="s">
        <v>35</v>
      </c>
      <c r="M928" s="554" t="str">
        <f>IF(K928&lt;&gt;"",VLOOKUP(K928,'DON GIA'!$S$1:$U$19,3,0),"")</f>
        <v/>
      </c>
      <c r="N928" s="554" t="str">
        <f>IF(K928&lt;&gt;"",VLOOKUP(K928,'DON GIA'!$S$1:$V$19,4,0),"")</f>
        <v/>
      </c>
      <c r="O928" s="554" t="str">
        <f>IF(K928&lt;&gt;"",L928*M928,"")</f>
        <v/>
      </c>
      <c r="P928" s="554" t="str">
        <f>IF(K928&lt;&gt;"",L928*N928,"")</f>
        <v/>
      </c>
      <c r="Q928" s="71" t="s">
        <v>35</v>
      </c>
      <c r="R928" s="103"/>
      <c r="S928" s="103"/>
      <c r="T928" s="554" t="str">
        <f>IF(Q928&lt;&gt;"",VLOOKUP(Q928,'DON GIA'!$H$1:$K$103,4,0),"")</f>
        <v/>
      </c>
      <c r="U928" s="554" t="str">
        <f>IF(Q928&lt;&gt;"",IF(ISNUMBER(T928),S928*T928,""),"")</f>
        <v/>
      </c>
      <c r="V928" s="554"/>
      <c r="W928" s="107" t="s">
        <v>1076</v>
      </c>
      <c r="X928" s="103" t="s">
        <v>27</v>
      </c>
      <c r="Y928" s="108">
        <v>2.66</v>
      </c>
      <c r="Z928" s="109"/>
      <c r="AA928" s="554">
        <f>IF(W928&lt;&gt;"",VLOOKUP(W928,'DON GIA'!$A$1:$D$346,4,0),"")</f>
        <v>9667459</v>
      </c>
      <c r="AB928" s="554">
        <f>IF(W928&lt;&gt;"",IF(ISNUMBER(AA928),Y928*AA928,""),"")</f>
        <v>25715440.940000001</v>
      </c>
      <c r="AC928" s="71"/>
      <c r="AD928" s="71"/>
      <c r="AE928" s="71"/>
      <c r="AF928" s="71"/>
      <c r="AG928" s="71"/>
      <c r="AH928" s="103"/>
      <c r="AI928" s="71"/>
      <c r="AJ928" s="103"/>
      <c r="AK928" s="103"/>
      <c r="AL928" s="554" t="str">
        <f>IF(AI928&lt;&gt;"",VLOOKUP(AI928,'DON GIA'!$M$1:$P$9,4,0),"")</f>
        <v/>
      </c>
      <c r="AM928" s="554" t="str">
        <f>IF(AI928&lt;&gt;"",AK928*AL928,"")</f>
        <v/>
      </c>
      <c r="AN928" s="71"/>
      <c r="AO928" s="103"/>
      <c r="AP928" s="602" t="str">
        <f t="shared" si="344"/>
        <v/>
      </c>
      <c r="AQ928" s="107"/>
      <c r="AR928" s="107" t="s">
        <v>1960</v>
      </c>
      <c r="AS928" s="593"/>
    </row>
    <row r="929" spans="1:45" s="77" customFormat="1" outlineLevel="2">
      <c r="A929" s="72">
        <f>IF(B929&lt;&gt;"",B929,A928)</f>
        <v>63</v>
      </c>
      <c r="B929" s="552" t="str">
        <f>IF(C929&lt;&gt;"",COUNTA($C$9:C929),"")</f>
        <v/>
      </c>
      <c r="C929" s="552"/>
      <c r="D929" s="71"/>
      <c r="E929" s="103"/>
      <c r="F929" s="103"/>
      <c r="G929" s="103"/>
      <c r="H929" s="103"/>
      <c r="I929" s="103"/>
      <c r="J929" s="103"/>
      <c r="K929" s="107"/>
      <c r="L929" s="105" t="s">
        <v>35</v>
      </c>
      <c r="M929" s="554" t="str">
        <f>IF(K929&lt;&gt;"",VLOOKUP(K929,'DON GIA'!$S$1:$U$19,3,0),"")</f>
        <v/>
      </c>
      <c r="N929" s="554" t="str">
        <f>IF(K929&lt;&gt;"",VLOOKUP(K929,'DON GIA'!$S$1:$V$19,4,0),"")</f>
        <v/>
      </c>
      <c r="O929" s="554" t="str">
        <f>IF(K929&lt;&gt;"",L929*M929,"")</f>
        <v/>
      </c>
      <c r="P929" s="554" t="str">
        <f>IF(K929&lt;&gt;"",L929*N929,"")</f>
        <v/>
      </c>
      <c r="Q929" s="71" t="s">
        <v>35</v>
      </c>
      <c r="R929" s="103"/>
      <c r="S929" s="103"/>
      <c r="T929" s="554" t="str">
        <f>IF(Q929&lt;&gt;"",VLOOKUP(Q929,'DON GIA'!$H$1:$K$103,4,0),"")</f>
        <v/>
      </c>
      <c r="U929" s="554" t="str">
        <f>IF(Q929&lt;&gt;"",IF(ISNUMBER(T929),S929*T929,""),"")</f>
        <v/>
      </c>
      <c r="V929" s="554"/>
      <c r="W929" s="107"/>
      <c r="X929" s="103"/>
      <c r="Y929" s="108"/>
      <c r="Z929" s="109"/>
      <c r="AA929" s="554" t="str">
        <f>IF(W929&lt;&gt;"",VLOOKUP(W929,'DON GIA'!$A$1:$D$346,4,0),"")</f>
        <v/>
      </c>
      <c r="AB929" s="554" t="str">
        <f>IF(W929&lt;&gt;"",IF(ISNUMBER(AA929),Y929*AA929,""),"")</f>
        <v/>
      </c>
      <c r="AC929" s="71"/>
      <c r="AD929" s="71"/>
      <c r="AE929" s="71"/>
      <c r="AF929" s="71"/>
      <c r="AG929" s="71"/>
      <c r="AH929" s="103"/>
      <c r="AI929" s="71"/>
      <c r="AJ929" s="103"/>
      <c r="AK929" s="103"/>
      <c r="AL929" s="554" t="str">
        <f>IF(AI929&lt;&gt;"",VLOOKUP(AI929,'DON GIA'!$M$1:$P$9,4,0),"")</f>
        <v/>
      </c>
      <c r="AM929" s="554" t="str">
        <f>IF(AI929&lt;&gt;"",AK929*AL929,"")</f>
        <v/>
      </c>
      <c r="AN929" s="71"/>
      <c r="AO929" s="103"/>
      <c r="AP929" s="602" t="str">
        <f t="shared" si="344"/>
        <v/>
      </c>
      <c r="AQ929" s="107"/>
      <c r="AR929" s="107"/>
      <c r="AS929" s="593"/>
    </row>
    <row r="930" spans="1:45" s="77" customFormat="1" outlineLevel="1">
      <c r="A930" s="84" t="s">
        <v>2096</v>
      </c>
      <c r="B930" s="552"/>
      <c r="C930" s="552"/>
      <c r="D930" s="132"/>
      <c r="E930" s="162"/>
      <c r="F930" s="103"/>
      <c r="G930" s="162"/>
      <c r="H930" s="162"/>
      <c r="I930" s="162"/>
      <c r="J930" s="162"/>
      <c r="K930" s="555"/>
      <c r="L930" s="178">
        <f>SUBTOTAL(9,L931:L965)</f>
        <v>5165.6000000000004</v>
      </c>
      <c r="M930" s="553"/>
      <c r="N930" s="553"/>
      <c r="O930" s="553">
        <f>SUBTOTAL(9,O931:O965)</f>
        <v>11493588500</v>
      </c>
      <c r="P930" s="553">
        <f>SUBTOTAL(9,P931:P965)</f>
        <v>0</v>
      </c>
      <c r="Q930" s="61"/>
      <c r="R930" s="162"/>
      <c r="S930" s="162">
        <f>SUBTOTAL(9,S931:S965)</f>
        <v>104</v>
      </c>
      <c r="T930" s="553"/>
      <c r="U930" s="553">
        <f>SUBTOTAL(9,U931:U965)</f>
        <v>27892000</v>
      </c>
      <c r="V930" s="553"/>
      <c r="W930" s="129"/>
      <c r="X930" s="162"/>
      <c r="Y930" s="169">
        <f>SUBTOTAL(9,Y931:Y965)</f>
        <v>747.7</v>
      </c>
      <c r="Z930" s="170">
        <f>SUBTOTAL(9,Z931:Z965)</f>
        <v>0</v>
      </c>
      <c r="AA930" s="553"/>
      <c r="AB930" s="553">
        <f>SUBTOTAL(9,AB931:AB965)</f>
        <v>152395430</v>
      </c>
      <c r="AC930" s="71"/>
      <c r="AD930" s="71"/>
      <c r="AE930" s="71"/>
      <c r="AF930" s="71"/>
      <c r="AG930" s="71"/>
      <c r="AH930" s="103"/>
      <c r="AI930" s="61"/>
      <c r="AJ930" s="162"/>
      <c r="AK930" s="162">
        <f>SUBTOTAL(9,AK931:AK965)</f>
        <v>0</v>
      </c>
      <c r="AL930" s="553"/>
      <c r="AM930" s="553">
        <f>SUBTOTAL(9,AM931:AM965)</f>
        <v>0</v>
      </c>
      <c r="AN930" s="61"/>
      <c r="AO930" s="162">
        <f>SUBTOTAL(9,AO931:AO965)</f>
        <v>0</v>
      </c>
      <c r="AP930" s="602">
        <f t="shared" si="344"/>
        <v>11673875930</v>
      </c>
      <c r="AQ930" s="111"/>
      <c r="AR930" s="111"/>
      <c r="AS930" s="628"/>
    </row>
    <row r="931" spans="1:45" s="77" customFormat="1" ht="75" outlineLevel="2">
      <c r="A931" s="72">
        <f>IF(B931&lt;&gt;"",B931,A929)</f>
        <v>64</v>
      </c>
      <c r="B931" s="552">
        <f>IF(C931&lt;&gt;"",COUNTA($C$9:C931),"")</f>
        <v>64</v>
      </c>
      <c r="C931" s="552">
        <v>424</v>
      </c>
      <c r="D931" s="132" t="s">
        <v>209</v>
      </c>
      <c r="E931" s="103">
        <v>4</v>
      </c>
      <c r="F931" s="103"/>
      <c r="G931" s="103">
        <v>8</v>
      </c>
      <c r="H931" s="103">
        <v>79</v>
      </c>
      <c r="I931" s="103">
        <v>250</v>
      </c>
      <c r="J931" s="103">
        <v>21</v>
      </c>
      <c r="K931" s="556" t="s">
        <v>392</v>
      </c>
      <c r="L931" s="126">
        <v>936.9</v>
      </c>
      <c r="M931" s="554">
        <f>IF(K931&lt;&gt;"",VLOOKUP(K931,'DON GIA'!$S$1:$U$19,3,0),"")</f>
        <v>3015000</v>
      </c>
      <c r="N931" s="554">
        <f>IF(K931&lt;&gt;"",VLOOKUP(K931,'DON GIA'!$S$1:$V$19,4,0),"")</f>
        <v>0</v>
      </c>
      <c r="O931" s="554">
        <f t="shared" ref="O931:O963" si="355">IF(K931&lt;&gt;"",L931*M931,"")</f>
        <v>2824753500</v>
      </c>
      <c r="P931" s="554">
        <f t="shared" ref="P931:P963" si="356">IF(K931&lt;&gt;"",L931*N931,"")</f>
        <v>0</v>
      </c>
      <c r="Q931" s="71" t="s">
        <v>766</v>
      </c>
      <c r="R931" s="103" t="s">
        <v>210</v>
      </c>
      <c r="S931" s="103">
        <v>18</v>
      </c>
      <c r="T931" s="554">
        <f>IF(Q931&lt;&gt;"",VLOOKUP(Q931,'DON GIA'!$H$1:$K$103,4,0),"")</f>
        <v>420000</v>
      </c>
      <c r="U931" s="554">
        <f t="shared" ref="U931:U963" si="357">IF(Q931&lt;&gt;"",IF(ISNUMBER(T931),S931*T931,""),"")</f>
        <v>7560000</v>
      </c>
      <c r="V931" s="554"/>
      <c r="W931" s="107" t="s">
        <v>1104</v>
      </c>
      <c r="X931" s="103" t="s">
        <v>38</v>
      </c>
      <c r="Y931" s="108">
        <v>110</v>
      </c>
      <c r="Z931" s="109"/>
      <c r="AA931" s="554">
        <f>IF(W931&lt;&gt;"",VLOOKUP(W931,'DON GIA'!$A$1:$D$346,4,0),"")</f>
        <v>1385413</v>
      </c>
      <c r="AB931" s="554">
        <f t="shared" ref="AB931:AB963" si="358">IF(W931&lt;&gt;"",IF(ISNUMBER(AA931),Y931*AA931,""),"")</f>
        <v>152395430</v>
      </c>
      <c r="AC931" s="71"/>
      <c r="AD931" s="71"/>
      <c r="AE931" s="71"/>
      <c r="AF931" s="71"/>
      <c r="AG931" s="71"/>
      <c r="AH931" s="103"/>
      <c r="AI931" s="71"/>
      <c r="AJ931" s="103"/>
      <c r="AK931" s="103"/>
      <c r="AL931" s="554" t="str">
        <f>IF(AI931&lt;&gt;"",VLOOKUP(AI931,'DON GIA'!$M$1:$P$9,4,0),"")</f>
        <v/>
      </c>
      <c r="AM931" s="554" t="str">
        <f t="shared" ref="AM931:AM963" si="359">IF(AI931&lt;&gt;"",AK931*AL931,"")</f>
        <v/>
      </c>
      <c r="AN931" s="71"/>
      <c r="AO931" s="103"/>
      <c r="AP931" s="602" t="str">
        <f t="shared" si="344"/>
        <v/>
      </c>
      <c r="AQ931" s="111" t="s">
        <v>638</v>
      </c>
      <c r="AR931" s="111" t="s">
        <v>1912</v>
      </c>
      <c r="AS931" s="628"/>
    </row>
    <row r="932" spans="1:45" s="77" customFormat="1" ht="409.5" outlineLevel="2">
      <c r="A932" s="72">
        <f t="shared" ref="A932:A965" si="360">IF(B932&lt;&gt;"",B932,A931)</f>
        <v>64</v>
      </c>
      <c r="B932" s="552" t="str">
        <f>IF(C932&lt;&gt;"",COUNTA($C$9:C932),"")</f>
        <v/>
      </c>
      <c r="C932" s="552"/>
      <c r="D932" s="121" t="s">
        <v>212</v>
      </c>
      <c r="E932" s="103"/>
      <c r="F932" s="103"/>
      <c r="G932" s="103">
        <v>8</v>
      </c>
      <c r="H932" s="103">
        <v>79</v>
      </c>
      <c r="I932" s="103">
        <v>250</v>
      </c>
      <c r="J932" s="103">
        <v>21</v>
      </c>
      <c r="K932" s="107" t="s">
        <v>591</v>
      </c>
      <c r="L932" s="617">
        <v>164.5</v>
      </c>
      <c r="M932" s="554">
        <f>IF(K932&lt;&gt;"",VLOOKUP(K932,'DON GIA'!$S$1:$U$19,3,0),"")</f>
        <v>2050000</v>
      </c>
      <c r="N932" s="554">
        <f>IF(K932&lt;&gt;"",VLOOKUP(K932,'DON GIA'!$S$1:$V$19,4,0),"")</f>
        <v>0</v>
      </c>
      <c r="O932" s="554">
        <f t="shared" si="355"/>
        <v>337225000</v>
      </c>
      <c r="P932" s="554">
        <f t="shared" si="356"/>
        <v>0</v>
      </c>
      <c r="Q932" s="71" t="s">
        <v>213</v>
      </c>
      <c r="R932" s="103" t="s">
        <v>44</v>
      </c>
      <c r="S932" s="103">
        <v>1</v>
      </c>
      <c r="T932" s="554">
        <f>IF(Q932&lt;&gt;"",VLOOKUP(Q932,'DON GIA'!$H$1:$K$103,4,0),"")</f>
        <v>180000</v>
      </c>
      <c r="U932" s="554">
        <f t="shared" si="357"/>
        <v>180000</v>
      </c>
      <c r="V932" s="554"/>
      <c r="W932" s="107" t="s">
        <v>995</v>
      </c>
      <c r="X932" s="103" t="s">
        <v>38</v>
      </c>
      <c r="Y932" s="108">
        <v>637.70000000000005</v>
      </c>
      <c r="Z932" s="109"/>
      <c r="AA932" s="554" t="str">
        <f>IF(W932&lt;&gt;"",VLOOKUP(W932,'DON GIA'!$A$1:$D$346,4,0),"")</f>
        <v>không hỗ trợ</v>
      </c>
      <c r="AB932" s="554" t="str">
        <f t="shared" si="358"/>
        <v/>
      </c>
      <c r="AC932" s="71"/>
      <c r="AD932" s="71"/>
      <c r="AE932" s="71"/>
      <c r="AF932" s="71"/>
      <c r="AG932" s="71"/>
      <c r="AH932" s="103"/>
      <c r="AI932" s="71"/>
      <c r="AJ932" s="103"/>
      <c r="AK932" s="103"/>
      <c r="AL932" s="554" t="str">
        <f>IF(AI932&lt;&gt;"",VLOOKUP(AI932,'DON GIA'!$M$1:$P$9,4,0),"")</f>
        <v/>
      </c>
      <c r="AM932" s="554" t="str">
        <f t="shared" si="359"/>
        <v/>
      </c>
      <c r="AN932" s="71"/>
      <c r="AO932" s="103"/>
      <c r="AP932" s="602" t="str">
        <f t="shared" si="344"/>
        <v/>
      </c>
      <c r="AQ932" s="111" t="s">
        <v>639</v>
      </c>
      <c r="AR932" s="111" t="s">
        <v>395</v>
      </c>
      <c r="AS932" s="628"/>
    </row>
    <row r="933" spans="1:45" s="77" customFormat="1" ht="75" outlineLevel="2">
      <c r="A933" s="72">
        <f t="shared" si="360"/>
        <v>64</v>
      </c>
      <c r="B933" s="552" t="str">
        <f>IF(C933&lt;&gt;"",COUNTA($C$9:C933),"")</f>
        <v/>
      </c>
      <c r="C933" s="552"/>
      <c r="D933" s="121" t="s">
        <v>214</v>
      </c>
      <c r="E933" s="103"/>
      <c r="F933" s="103"/>
      <c r="G933" s="103">
        <v>8</v>
      </c>
      <c r="H933" s="103">
        <v>79</v>
      </c>
      <c r="I933" s="103">
        <v>250</v>
      </c>
      <c r="J933" s="103">
        <v>30</v>
      </c>
      <c r="K933" s="107" t="s">
        <v>591</v>
      </c>
      <c r="L933" s="618">
        <v>109.8</v>
      </c>
      <c r="M933" s="554">
        <f>IF(K933&lt;&gt;"",VLOOKUP(K933,'DON GIA'!$S$1:$U$19,3,0),"")</f>
        <v>2050000</v>
      </c>
      <c r="N933" s="554">
        <f>IF(K933&lt;&gt;"",VLOOKUP(K933,'DON GIA'!$S$1:$V$19,4,0),"")</f>
        <v>0</v>
      </c>
      <c r="O933" s="554">
        <f t="shared" si="355"/>
        <v>225090000</v>
      </c>
      <c r="P933" s="554">
        <f t="shared" si="356"/>
        <v>0</v>
      </c>
      <c r="Q933" s="71" t="s">
        <v>203</v>
      </c>
      <c r="R933" s="103" t="s">
        <v>44</v>
      </c>
      <c r="S933" s="103">
        <v>2</v>
      </c>
      <c r="T933" s="554" t="e">
        <f>IF(Q933&lt;&gt;"",VLOOKUP(Q933,'DON GIA'!$H$1:$K$103,4,0),"")</f>
        <v>#N/A</v>
      </c>
      <c r="U933" s="554" t="str">
        <f t="shared" si="357"/>
        <v/>
      </c>
      <c r="V933" s="554"/>
      <c r="W933" s="107"/>
      <c r="X933" s="103"/>
      <c r="Y933" s="108"/>
      <c r="Z933" s="109"/>
      <c r="AA933" s="554" t="str">
        <f>IF(W933&lt;&gt;"",VLOOKUP(W933,'DON GIA'!$A$1:$D$346,4,0),"")</f>
        <v/>
      </c>
      <c r="AB933" s="554" t="str">
        <f t="shared" si="358"/>
        <v/>
      </c>
      <c r="AC933" s="71"/>
      <c r="AD933" s="71"/>
      <c r="AE933" s="71"/>
      <c r="AF933" s="71"/>
      <c r="AG933" s="71"/>
      <c r="AH933" s="103"/>
      <c r="AI933" s="71"/>
      <c r="AJ933" s="103"/>
      <c r="AK933" s="103"/>
      <c r="AL933" s="554" t="str">
        <f>IF(AI933&lt;&gt;"",VLOOKUP(AI933,'DON GIA'!$M$1:$P$9,4,0),"")</f>
        <v/>
      </c>
      <c r="AM933" s="554" t="str">
        <f t="shared" si="359"/>
        <v/>
      </c>
      <c r="AN933" s="71"/>
      <c r="AO933" s="103"/>
      <c r="AP933" s="602" t="str">
        <f t="shared" si="344"/>
        <v/>
      </c>
      <c r="AQ933" s="59" t="s">
        <v>640</v>
      </c>
      <c r="AR933" s="59" t="s">
        <v>2004</v>
      </c>
      <c r="AS933" s="629"/>
    </row>
    <row r="934" spans="1:45" s="77" customFormat="1" ht="363" outlineLevel="2">
      <c r="A934" s="72">
        <f t="shared" si="360"/>
        <v>64</v>
      </c>
      <c r="B934" s="552" t="str">
        <f>IF(C934&lt;&gt;"",COUNTA($C$9:C934),"")</f>
        <v/>
      </c>
      <c r="C934" s="552"/>
      <c r="D934" s="121"/>
      <c r="E934" s="103"/>
      <c r="F934" s="103"/>
      <c r="G934" s="103"/>
      <c r="H934" s="103">
        <v>79</v>
      </c>
      <c r="I934" s="103">
        <v>250</v>
      </c>
      <c r="J934" s="103">
        <v>42</v>
      </c>
      <c r="K934" s="107" t="s">
        <v>591</v>
      </c>
      <c r="L934" s="125">
        <v>8.1999999999999993</v>
      </c>
      <c r="M934" s="554">
        <f>IF(K934&lt;&gt;"",VLOOKUP(K934,'DON GIA'!$S$1:$U$19,3,0),"")</f>
        <v>2050000</v>
      </c>
      <c r="N934" s="554">
        <f>IF(K934&lt;&gt;"",VLOOKUP(K934,'DON GIA'!$S$1:$V$19,4,0),"")</f>
        <v>0</v>
      </c>
      <c r="O934" s="554">
        <f t="shared" si="355"/>
        <v>16810000</v>
      </c>
      <c r="P934" s="554">
        <f t="shared" si="356"/>
        <v>0</v>
      </c>
      <c r="Q934" s="71" t="s">
        <v>215</v>
      </c>
      <c r="R934" s="103" t="s">
        <v>44</v>
      </c>
      <c r="S934" s="103">
        <v>11</v>
      </c>
      <c r="T934" s="554" t="e">
        <f>IF(Q934&lt;&gt;"",VLOOKUP(Q934,'DON GIA'!$H$1:$K$103,4,0),"")</f>
        <v>#N/A</v>
      </c>
      <c r="U934" s="554" t="str">
        <f t="shared" si="357"/>
        <v/>
      </c>
      <c r="V934" s="554"/>
      <c r="W934" s="107"/>
      <c r="X934" s="103"/>
      <c r="Y934" s="108"/>
      <c r="Z934" s="109"/>
      <c r="AA934" s="554" t="str">
        <f>IF(W934&lt;&gt;"",VLOOKUP(W934,'DON GIA'!$A$1:$D$346,4,0),"")</f>
        <v/>
      </c>
      <c r="AB934" s="554" t="str">
        <f t="shared" si="358"/>
        <v/>
      </c>
      <c r="AC934" s="71"/>
      <c r="AD934" s="71"/>
      <c r="AE934" s="71"/>
      <c r="AF934" s="71"/>
      <c r="AG934" s="71"/>
      <c r="AH934" s="103"/>
      <c r="AI934" s="71"/>
      <c r="AJ934" s="103"/>
      <c r="AK934" s="103"/>
      <c r="AL934" s="554" t="str">
        <f>IF(AI934&lt;&gt;"",VLOOKUP(AI934,'DON GIA'!$M$1:$P$9,4,0),"")</f>
        <v/>
      </c>
      <c r="AM934" s="554" t="str">
        <f t="shared" si="359"/>
        <v/>
      </c>
      <c r="AN934" s="71"/>
      <c r="AO934" s="103"/>
      <c r="AP934" s="602" t="str">
        <f t="shared" si="344"/>
        <v/>
      </c>
      <c r="AQ934" s="111" t="s">
        <v>641</v>
      </c>
      <c r="AR934" s="111" t="s">
        <v>2006</v>
      </c>
      <c r="AS934" s="628"/>
    </row>
    <row r="935" spans="1:45" s="77" customFormat="1" ht="75" outlineLevel="2">
      <c r="A935" s="72">
        <f t="shared" si="360"/>
        <v>64</v>
      </c>
      <c r="B935" s="552" t="str">
        <f>IF(C935&lt;&gt;"",COUNTA($C$9:C935),"")</f>
        <v/>
      </c>
      <c r="C935" s="552"/>
      <c r="D935" s="121"/>
      <c r="E935" s="103"/>
      <c r="F935" s="103"/>
      <c r="G935" s="103"/>
      <c r="H935" s="103">
        <v>79</v>
      </c>
      <c r="I935" s="103">
        <v>250</v>
      </c>
      <c r="J935" s="103">
        <v>46</v>
      </c>
      <c r="K935" s="107" t="s">
        <v>591</v>
      </c>
      <c r="L935" s="125">
        <v>329.8</v>
      </c>
      <c r="M935" s="554">
        <f>IF(K935&lt;&gt;"",VLOOKUP(K935,'DON GIA'!$S$1:$U$19,3,0),"")</f>
        <v>2050000</v>
      </c>
      <c r="N935" s="554">
        <f>IF(K935&lt;&gt;"",VLOOKUP(K935,'DON GIA'!$S$1:$V$19,4,0),"")</f>
        <v>0</v>
      </c>
      <c r="O935" s="554">
        <f t="shared" si="355"/>
        <v>676090000</v>
      </c>
      <c r="P935" s="554">
        <f t="shared" si="356"/>
        <v>0</v>
      </c>
      <c r="Q935" s="71" t="s">
        <v>216</v>
      </c>
      <c r="R935" s="103" t="s">
        <v>44</v>
      </c>
      <c r="S935" s="103">
        <v>19</v>
      </c>
      <c r="T935" s="554" t="e">
        <f>IF(Q935&lt;&gt;"",VLOOKUP(Q935,'DON GIA'!$H$1:$K$103,4,0),"")</f>
        <v>#N/A</v>
      </c>
      <c r="U935" s="554" t="str">
        <f t="shared" si="357"/>
        <v/>
      </c>
      <c r="V935" s="554"/>
      <c r="W935" s="107"/>
      <c r="X935" s="103"/>
      <c r="Y935" s="108"/>
      <c r="Z935" s="109"/>
      <c r="AA935" s="554" t="str">
        <f>IF(W935&lt;&gt;"",VLOOKUP(W935,'DON GIA'!$A$1:$D$346,4,0),"")</f>
        <v/>
      </c>
      <c r="AB935" s="554" t="str">
        <f t="shared" si="358"/>
        <v/>
      </c>
      <c r="AC935" s="71"/>
      <c r="AD935" s="71"/>
      <c r="AE935" s="71"/>
      <c r="AF935" s="71"/>
      <c r="AG935" s="71"/>
      <c r="AH935" s="103"/>
      <c r="AI935" s="71"/>
      <c r="AJ935" s="103"/>
      <c r="AK935" s="103"/>
      <c r="AL935" s="554" t="str">
        <f>IF(AI935&lt;&gt;"",VLOOKUP(AI935,'DON GIA'!$M$1:$P$9,4,0),"")</f>
        <v/>
      </c>
      <c r="AM935" s="554" t="str">
        <f t="shared" si="359"/>
        <v/>
      </c>
      <c r="AN935" s="71"/>
      <c r="AO935" s="103"/>
      <c r="AP935" s="602" t="str">
        <f t="shared" si="344"/>
        <v/>
      </c>
      <c r="AQ935" s="59" t="s">
        <v>642</v>
      </c>
      <c r="AR935" s="59" t="s">
        <v>2007</v>
      </c>
      <c r="AS935" s="629"/>
    </row>
    <row r="936" spans="1:45" s="77" customFormat="1" ht="359.25" outlineLevel="2">
      <c r="A936" s="72">
        <f t="shared" si="360"/>
        <v>64</v>
      </c>
      <c r="B936" s="552" t="str">
        <f>IF(C936&lt;&gt;"",COUNTA($C$9:C936),"")</f>
        <v/>
      </c>
      <c r="C936" s="552"/>
      <c r="D936" s="121"/>
      <c r="E936" s="103"/>
      <c r="F936" s="103"/>
      <c r="G936" s="103"/>
      <c r="H936" s="103">
        <v>79</v>
      </c>
      <c r="I936" s="103">
        <v>250</v>
      </c>
      <c r="J936" s="103">
        <v>31</v>
      </c>
      <c r="K936" s="107" t="s">
        <v>591</v>
      </c>
      <c r="L936" s="125">
        <v>3586.9</v>
      </c>
      <c r="M936" s="554">
        <f>IF(K936&lt;&gt;"",VLOOKUP(K936,'DON GIA'!$S$1:$U$19,3,0),"")</f>
        <v>2050000</v>
      </c>
      <c r="N936" s="554">
        <f>IF(K936&lt;&gt;"",VLOOKUP(K936,'DON GIA'!$S$1:$V$19,4,0),"")</f>
        <v>0</v>
      </c>
      <c r="O936" s="554">
        <f t="shared" si="355"/>
        <v>7353145000</v>
      </c>
      <c r="P936" s="554">
        <f t="shared" si="356"/>
        <v>0</v>
      </c>
      <c r="Q936" s="71" t="s">
        <v>217</v>
      </c>
      <c r="R936" s="103" t="s">
        <v>44</v>
      </c>
      <c r="S936" s="103">
        <v>4</v>
      </c>
      <c r="T936" s="554">
        <f>IF(Q936&lt;&gt;"",VLOOKUP(Q936,'DON GIA'!$H$1:$K$103,4,0),"")</f>
        <v>132000</v>
      </c>
      <c r="U936" s="554">
        <f t="shared" si="357"/>
        <v>528000</v>
      </c>
      <c r="V936" s="554"/>
      <c r="W936" s="107"/>
      <c r="X936" s="103"/>
      <c r="Y936" s="108"/>
      <c r="Z936" s="109"/>
      <c r="AA936" s="554" t="str">
        <f>IF(W936&lt;&gt;"",VLOOKUP(W936,'DON GIA'!$A$1:$D$346,4,0),"")</f>
        <v/>
      </c>
      <c r="AB936" s="554" t="str">
        <f t="shared" si="358"/>
        <v/>
      </c>
      <c r="AC936" s="71"/>
      <c r="AD936" s="71"/>
      <c r="AE936" s="71"/>
      <c r="AF936" s="71"/>
      <c r="AG936" s="71"/>
      <c r="AH936" s="103"/>
      <c r="AI936" s="71"/>
      <c r="AJ936" s="103"/>
      <c r="AK936" s="103"/>
      <c r="AL936" s="554" t="str">
        <f>IF(AI936&lt;&gt;"",VLOOKUP(AI936,'DON GIA'!$M$1:$P$9,4,0),"")</f>
        <v/>
      </c>
      <c r="AM936" s="554" t="str">
        <f t="shared" si="359"/>
        <v/>
      </c>
      <c r="AN936" s="71"/>
      <c r="AO936" s="103"/>
      <c r="AP936" s="602" t="str">
        <f t="shared" si="344"/>
        <v/>
      </c>
      <c r="AQ936" s="111" t="s">
        <v>643</v>
      </c>
      <c r="AR936" s="111"/>
      <c r="AS936" s="628"/>
    </row>
    <row r="937" spans="1:45" s="77" customFormat="1" ht="75" outlineLevel="2">
      <c r="A937" s="72">
        <f t="shared" si="360"/>
        <v>64</v>
      </c>
      <c r="B937" s="552" t="str">
        <f>IF(C937&lt;&gt;"",COUNTA($C$9:C937),"")</f>
        <v/>
      </c>
      <c r="C937" s="552"/>
      <c r="D937" s="121"/>
      <c r="E937" s="103"/>
      <c r="F937" s="103"/>
      <c r="G937" s="103"/>
      <c r="H937" s="102">
        <v>79</v>
      </c>
      <c r="I937" s="102">
        <v>250</v>
      </c>
      <c r="J937" s="102">
        <v>201</v>
      </c>
      <c r="K937" s="107" t="s">
        <v>591</v>
      </c>
      <c r="L937" s="594">
        <v>29.5</v>
      </c>
      <c r="M937" s="554">
        <f>IF(K937&lt;&gt;"",VLOOKUP(K937,'DON GIA'!$S$1:$U$19,3,0),"")</f>
        <v>2050000</v>
      </c>
      <c r="N937" s="554">
        <f>IF(K937&lt;&gt;"",VLOOKUP(K937,'DON GIA'!$S$1:$V$19,4,0),"")</f>
        <v>0</v>
      </c>
      <c r="O937" s="554">
        <f t="shared" si="355"/>
        <v>60475000</v>
      </c>
      <c r="P937" s="554">
        <f t="shared" si="356"/>
        <v>0</v>
      </c>
      <c r="Q937" s="71" t="s">
        <v>52</v>
      </c>
      <c r="R937" s="103" t="s">
        <v>44</v>
      </c>
      <c r="S937" s="103">
        <v>29</v>
      </c>
      <c r="T937" s="554">
        <f>IF(Q937&lt;&gt;"",VLOOKUP(Q937,'DON GIA'!$H$1:$K$103,4,0),"")</f>
        <v>76000</v>
      </c>
      <c r="U937" s="554">
        <f t="shared" si="357"/>
        <v>2204000</v>
      </c>
      <c r="V937" s="554"/>
      <c r="W937" s="107"/>
      <c r="X937" s="103"/>
      <c r="Y937" s="108"/>
      <c r="Z937" s="109"/>
      <c r="AA937" s="554" t="str">
        <f>IF(W937&lt;&gt;"",VLOOKUP(W937,'DON GIA'!$A$1:$D$346,4,0),"")</f>
        <v/>
      </c>
      <c r="AB937" s="554" t="str">
        <f t="shared" si="358"/>
        <v/>
      </c>
      <c r="AC937" s="71"/>
      <c r="AD937" s="71"/>
      <c r="AE937" s="71"/>
      <c r="AF937" s="71"/>
      <c r="AG937" s="71"/>
      <c r="AH937" s="103"/>
      <c r="AI937" s="71"/>
      <c r="AJ937" s="103"/>
      <c r="AK937" s="103"/>
      <c r="AL937" s="554" t="str">
        <f>IF(AI937&lt;&gt;"",VLOOKUP(AI937,'DON GIA'!$M$1:$P$9,4,0),"")</f>
        <v/>
      </c>
      <c r="AM937" s="554" t="str">
        <f t="shared" si="359"/>
        <v/>
      </c>
      <c r="AN937" s="71"/>
      <c r="AO937" s="103"/>
      <c r="AP937" s="602" t="str">
        <f t="shared" si="344"/>
        <v/>
      </c>
      <c r="AQ937" s="59" t="s">
        <v>644</v>
      </c>
      <c r="AR937" s="59"/>
      <c r="AS937" s="629"/>
    </row>
    <row r="938" spans="1:45" s="77" customFormat="1" ht="135" outlineLevel="2">
      <c r="A938" s="72">
        <f t="shared" si="360"/>
        <v>64</v>
      </c>
      <c r="B938" s="552" t="str">
        <f>IF(C938&lt;&gt;"",COUNTA($C$9:C938),"")</f>
        <v/>
      </c>
      <c r="C938" s="552"/>
      <c r="D938" s="121"/>
      <c r="E938" s="103"/>
      <c r="F938" s="103"/>
      <c r="G938" s="103"/>
      <c r="H938" s="103"/>
      <c r="I938" s="103"/>
      <c r="J938" s="103"/>
      <c r="K938" s="556"/>
      <c r="L938" s="125" t="s">
        <v>35</v>
      </c>
      <c r="M938" s="554" t="str">
        <f>IF(K938&lt;&gt;"",VLOOKUP(K938,'DON GIA'!$S$1:$U$19,3,0),"")</f>
        <v/>
      </c>
      <c r="N938" s="554" t="str">
        <f>IF(K938&lt;&gt;"",VLOOKUP(K938,'DON GIA'!$S$1:$V$19,4,0),"")</f>
        <v/>
      </c>
      <c r="O938" s="554" t="str">
        <f t="shared" si="355"/>
        <v/>
      </c>
      <c r="P938" s="554" t="str">
        <f t="shared" si="356"/>
        <v/>
      </c>
      <c r="Q938" s="71" t="s">
        <v>53</v>
      </c>
      <c r="R938" s="103" t="s">
        <v>44</v>
      </c>
      <c r="S938" s="103">
        <v>10</v>
      </c>
      <c r="T938" s="554">
        <f>IF(Q938&lt;&gt;"",VLOOKUP(Q938,'DON GIA'!$H$1:$K$103,4,0),"")</f>
        <v>34000</v>
      </c>
      <c r="U938" s="554">
        <f t="shared" si="357"/>
        <v>340000</v>
      </c>
      <c r="V938" s="554"/>
      <c r="W938" s="107"/>
      <c r="X938" s="103"/>
      <c r="Y938" s="108"/>
      <c r="Z938" s="109"/>
      <c r="AA938" s="554" t="str">
        <f>IF(W938&lt;&gt;"",VLOOKUP(W938,'DON GIA'!$A$1:$D$346,4,0),"")</f>
        <v/>
      </c>
      <c r="AB938" s="554" t="str">
        <f t="shared" si="358"/>
        <v/>
      </c>
      <c r="AC938" s="71"/>
      <c r="AD938" s="71"/>
      <c r="AE938" s="71"/>
      <c r="AF938" s="71"/>
      <c r="AG938" s="71"/>
      <c r="AH938" s="103"/>
      <c r="AI938" s="71"/>
      <c r="AJ938" s="103"/>
      <c r="AK938" s="103"/>
      <c r="AL938" s="554" t="str">
        <f>IF(AI938&lt;&gt;"",VLOOKUP(AI938,'DON GIA'!$M$1:$P$9,4,0),"")</f>
        <v/>
      </c>
      <c r="AM938" s="554" t="str">
        <f t="shared" si="359"/>
        <v/>
      </c>
      <c r="AN938" s="71"/>
      <c r="AO938" s="103"/>
      <c r="AP938" s="602" t="str">
        <f t="shared" si="344"/>
        <v/>
      </c>
      <c r="AQ938" s="59" t="s">
        <v>645</v>
      </c>
      <c r="AR938" s="59"/>
      <c r="AS938" s="629"/>
    </row>
    <row r="939" spans="1:45" s="77" customFormat="1" ht="112.5" outlineLevel="2">
      <c r="A939" s="72">
        <f t="shared" si="360"/>
        <v>64</v>
      </c>
      <c r="B939" s="552" t="str">
        <f>IF(C939&lt;&gt;"",COUNTA($C$9:C939),"")</f>
        <v/>
      </c>
      <c r="C939" s="552"/>
      <c r="D939" s="121"/>
      <c r="E939" s="103"/>
      <c r="F939" s="103"/>
      <c r="G939" s="103"/>
      <c r="H939" s="103"/>
      <c r="I939" s="103"/>
      <c r="J939" s="103"/>
      <c r="K939" s="107"/>
      <c r="L939" s="125" t="s">
        <v>35</v>
      </c>
      <c r="M939" s="554" t="str">
        <f>IF(K939&lt;&gt;"",VLOOKUP(K939,'DON GIA'!$S$1:$U$19,3,0),"")</f>
        <v/>
      </c>
      <c r="N939" s="554" t="str">
        <f>IF(K939&lt;&gt;"",VLOOKUP(K939,'DON GIA'!$S$1:$V$19,4,0),"")</f>
        <v/>
      </c>
      <c r="O939" s="554" t="str">
        <f t="shared" si="355"/>
        <v/>
      </c>
      <c r="P939" s="554" t="str">
        <f t="shared" si="356"/>
        <v/>
      </c>
      <c r="Q939" s="71" t="s">
        <v>48</v>
      </c>
      <c r="R939" s="103" t="s">
        <v>44</v>
      </c>
      <c r="S939" s="103">
        <v>10</v>
      </c>
      <c r="T939" s="554">
        <f>IF(Q939&lt;&gt;"",VLOOKUP(Q939,'DON GIA'!$H$1:$K$103,4,0),"")</f>
        <v>1708000</v>
      </c>
      <c r="U939" s="554">
        <f t="shared" si="357"/>
        <v>17080000</v>
      </c>
      <c r="V939" s="554"/>
      <c r="W939" s="107"/>
      <c r="X939" s="103"/>
      <c r="Y939" s="108"/>
      <c r="Z939" s="109"/>
      <c r="AA939" s="554" t="str">
        <f>IF(W939&lt;&gt;"",VLOOKUP(W939,'DON GIA'!$A$1:$D$346,4,0),"")</f>
        <v/>
      </c>
      <c r="AB939" s="554" t="str">
        <f t="shared" si="358"/>
        <v/>
      </c>
      <c r="AC939" s="71"/>
      <c r="AD939" s="71"/>
      <c r="AE939" s="71"/>
      <c r="AF939" s="71"/>
      <c r="AG939" s="71"/>
      <c r="AH939" s="103"/>
      <c r="AI939" s="71"/>
      <c r="AJ939" s="103"/>
      <c r="AK939" s="103"/>
      <c r="AL939" s="554" t="str">
        <f>IF(AI939&lt;&gt;"",VLOOKUP(AI939,'DON GIA'!$M$1:$P$9,4,0),"")</f>
        <v/>
      </c>
      <c r="AM939" s="554" t="str">
        <f t="shared" si="359"/>
        <v/>
      </c>
      <c r="AN939" s="71"/>
      <c r="AO939" s="103"/>
      <c r="AP939" s="602" t="str">
        <f t="shared" si="344"/>
        <v/>
      </c>
      <c r="AQ939" s="59" t="s">
        <v>381</v>
      </c>
      <c r="AR939" s="59"/>
      <c r="AS939" s="629"/>
    </row>
    <row r="940" spans="1:45" s="77" customFormat="1" ht="131.25" outlineLevel="2">
      <c r="A940" s="72">
        <f t="shared" si="360"/>
        <v>64</v>
      </c>
      <c r="B940" s="552" t="str">
        <f>IF(C940&lt;&gt;"",COUNTA($C$9:C940),"")</f>
        <v/>
      </c>
      <c r="C940" s="552"/>
      <c r="D940" s="121"/>
      <c r="E940" s="103"/>
      <c r="F940" s="103"/>
      <c r="G940" s="103"/>
      <c r="H940" s="103"/>
      <c r="I940" s="103"/>
      <c r="J940" s="103"/>
      <c r="K940" s="107"/>
      <c r="L940" s="125" t="s">
        <v>35</v>
      </c>
      <c r="M940" s="554" t="str">
        <f>IF(K940&lt;&gt;"",VLOOKUP(K940,'DON GIA'!$S$1:$U$19,3,0),"")</f>
        <v/>
      </c>
      <c r="N940" s="554" t="str">
        <f>IF(K940&lt;&gt;"",VLOOKUP(K940,'DON GIA'!$S$1:$V$19,4,0),"")</f>
        <v/>
      </c>
      <c r="O940" s="554" t="str">
        <f t="shared" si="355"/>
        <v/>
      </c>
      <c r="P940" s="554" t="str">
        <f t="shared" si="356"/>
        <v/>
      </c>
      <c r="Q940" s="71" t="s">
        <v>35</v>
      </c>
      <c r="R940" s="103"/>
      <c r="S940" s="103"/>
      <c r="T940" s="554" t="str">
        <f>IF(Q940&lt;&gt;"",VLOOKUP(Q940,'DON GIA'!$H$1:$K$103,4,0),"")</f>
        <v/>
      </c>
      <c r="U940" s="554" t="str">
        <f t="shared" si="357"/>
        <v/>
      </c>
      <c r="V940" s="554"/>
      <c r="W940" s="107"/>
      <c r="X940" s="103"/>
      <c r="Y940" s="108"/>
      <c r="Z940" s="109"/>
      <c r="AA940" s="554" t="str">
        <f>IF(W940&lt;&gt;"",VLOOKUP(W940,'DON GIA'!$A$1:$D$346,4,0),"")</f>
        <v/>
      </c>
      <c r="AB940" s="554" t="str">
        <f t="shared" si="358"/>
        <v/>
      </c>
      <c r="AC940" s="71"/>
      <c r="AD940" s="71"/>
      <c r="AE940" s="71"/>
      <c r="AF940" s="71"/>
      <c r="AG940" s="71"/>
      <c r="AH940" s="103"/>
      <c r="AI940" s="71"/>
      <c r="AJ940" s="103"/>
      <c r="AK940" s="103"/>
      <c r="AL940" s="554" t="str">
        <f>IF(AI940&lt;&gt;"",VLOOKUP(AI940,'DON GIA'!$M$1:$P$9,4,0),"")</f>
        <v/>
      </c>
      <c r="AM940" s="554" t="str">
        <f t="shared" si="359"/>
        <v/>
      </c>
      <c r="AN940" s="71"/>
      <c r="AO940" s="103"/>
      <c r="AP940" s="602" t="str">
        <f t="shared" si="344"/>
        <v/>
      </c>
      <c r="AQ940" s="59" t="s">
        <v>382</v>
      </c>
      <c r="AR940" s="59"/>
      <c r="AS940" s="629"/>
    </row>
    <row r="941" spans="1:45" s="77" customFormat="1" ht="78.75" outlineLevel="2">
      <c r="A941" s="72">
        <f t="shared" si="360"/>
        <v>64</v>
      </c>
      <c r="B941" s="552" t="str">
        <f>IF(C941&lt;&gt;"",COUNTA($C$9:C941),"")</f>
        <v/>
      </c>
      <c r="C941" s="552"/>
      <c r="D941" s="121"/>
      <c r="E941" s="103"/>
      <c r="F941" s="103"/>
      <c r="G941" s="103"/>
      <c r="H941" s="103"/>
      <c r="I941" s="103"/>
      <c r="J941" s="103"/>
      <c r="K941" s="107"/>
      <c r="L941" s="125" t="s">
        <v>35</v>
      </c>
      <c r="M941" s="554" t="str">
        <f>IF(K941&lt;&gt;"",VLOOKUP(K941,'DON GIA'!$S$1:$U$19,3,0),"")</f>
        <v/>
      </c>
      <c r="N941" s="554" t="str">
        <f>IF(K941&lt;&gt;"",VLOOKUP(K941,'DON GIA'!$S$1:$V$19,4,0),"")</f>
        <v/>
      </c>
      <c r="O941" s="554" t="str">
        <f t="shared" si="355"/>
        <v/>
      </c>
      <c r="P941" s="554" t="str">
        <f t="shared" si="356"/>
        <v/>
      </c>
      <c r="Q941" s="71" t="s">
        <v>35</v>
      </c>
      <c r="R941" s="103"/>
      <c r="S941" s="103"/>
      <c r="T941" s="554" t="str">
        <f>IF(Q941&lt;&gt;"",VLOOKUP(Q941,'DON GIA'!$H$1:$K$103,4,0),"")</f>
        <v/>
      </c>
      <c r="U941" s="554" t="str">
        <f t="shared" si="357"/>
        <v/>
      </c>
      <c r="V941" s="554"/>
      <c r="W941" s="107"/>
      <c r="X941" s="103"/>
      <c r="Y941" s="108"/>
      <c r="Z941" s="109"/>
      <c r="AA941" s="554" t="str">
        <f>IF(W941&lt;&gt;"",VLOOKUP(W941,'DON GIA'!$A$1:$D$346,4,0),"")</f>
        <v/>
      </c>
      <c r="AB941" s="554" t="str">
        <f t="shared" si="358"/>
        <v/>
      </c>
      <c r="AC941" s="71"/>
      <c r="AD941" s="71"/>
      <c r="AE941" s="71"/>
      <c r="AF941" s="71"/>
      <c r="AG941" s="71"/>
      <c r="AH941" s="103"/>
      <c r="AI941" s="71"/>
      <c r="AJ941" s="103"/>
      <c r="AK941" s="103"/>
      <c r="AL941" s="554" t="str">
        <f>IF(AI941&lt;&gt;"",VLOOKUP(AI941,'DON GIA'!$M$1:$P$9,4,0),"")</f>
        <v/>
      </c>
      <c r="AM941" s="554" t="str">
        <f t="shared" si="359"/>
        <v/>
      </c>
      <c r="AN941" s="71"/>
      <c r="AO941" s="103"/>
      <c r="AP941" s="602" t="str">
        <f t="shared" si="344"/>
        <v/>
      </c>
      <c r="AQ941" s="59" t="s">
        <v>646</v>
      </c>
      <c r="AR941" s="59"/>
      <c r="AS941" s="629"/>
    </row>
    <row r="942" spans="1:45" s="77" customFormat="1" ht="269.25" outlineLevel="2">
      <c r="A942" s="72">
        <f t="shared" si="360"/>
        <v>64</v>
      </c>
      <c r="B942" s="552" t="str">
        <f>IF(C942&lt;&gt;"",COUNTA($C$9:C942),"")</f>
        <v/>
      </c>
      <c r="C942" s="552"/>
      <c r="D942" s="121"/>
      <c r="E942" s="103"/>
      <c r="F942" s="103"/>
      <c r="G942" s="103"/>
      <c r="H942" s="103"/>
      <c r="I942" s="103"/>
      <c r="J942" s="103"/>
      <c r="K942" s="107"/>
      <c r="L942" s="125" t="s">
        <v>35</v>
      </c>
      <c r="M942" s="554" t="str">
        <f>IF(K942&lt;&gt;"",VLOOKUP(K942,'DON GIA'!$S$1:$U$19,3,0),"")</f>
        <v/>
      </c>
      <c r="N942" s="554" t="str">
        <f>IF(K942&lt;&gt;"",VLOOKUP(K942,'DON GIA'!$S$1:$V$19,4,0),"")</f>
        <v/>
      </c>
      <c r="O942" s="554" t="str">
        <f t="shared" si="355"/>
        <v/>
      </c>
      <c r="P942" s="554" t="str">
        <f t="shared" si="356"/>
        <v/>
      </c>
      <c r="Q942" s="71" t="s">
        <v>35</v>
      </c>
      <c r="R942" s="103"/>
      <c r="S942" s="103"/>
      <c r="T942" s="554" t="str">
        <f>IF(Q942&lt;&gt;"",VLOOKUP(Q942,'DON GIA'!$H$1:$K$103,4,0),"")</f>
        <v/>
      </c>
      <c r="U942" s="554" t="str">
        <f t="shared" si="357"/>
        <v/>
      </c>
      <c r="V942" s="554"/>
      <c r="W942" s="107"/>
      <c r="X942" s="103"/>
      <c r="Y942" s="108"/>
      <c r="Z942" s="109"/>
      <c r="AA942" s="554" t="str">
        <f>IF(W942&lt;&gt;"",VLOOKUP(W942,'DON GIA'!$A$1:$D$346,4,0),"")</f>
        <v/>
      </c>
      <c r="AB942" s="554" t="str">
        <f t="shared" si="358"/>
        <v/>
      </c>
      <c r="AC942" s="71"/>
      <c r="AD942" s="71"/>
      <c r="AE942" s="71"/>
      <c r="AF942" s="71"/>
      <c r="AG942" s="71"/>
      <c r="AH942" s="103"/>
      <c r="AI942" s="71"/>
      <c r="AJ942" s="103"/>
      <c r="AK942" s="103"/>
      <c r="AL942" s="554" t="str">
        <f>IF(AI942&lt;&gt;"",VLOOKUP(AI942,'DON GIA'!$M$1:$P$9,4,0),"")</f>
        <v/>
      </c>
      <c r="AM942" s="554" t="str">
        <f t="shared" si="359"/>
        <v/>
      </c>
      <c r="AN942" s="71"/>
      <c r="AO942" s="103"/>
      <c r="AP942" s="602" t="str">
        <f t="shared" si="344"/>
        <v/>
      </c>
      <c r="AQ942" s="111" t="s">
        <v>647</v>
      </c>
      <c r="AR942" s="111"/>
      <c r="AS942" s="628"/>
    </row>
    <row r="943" spans="1:45" s="77" customFormat="1" ht="60" outlineLevel="2">
      <c r="A943" s="72">
        <f t="shared" si="360"/>
        <v>64</v>
      </c>
      <c r="B943" s="552" t="str">
        <f>IF(C943&lt;&gt;"",COUNTA($C$9:C943),"")</f>
        <v/>
      </c>
      <c r="C943" s="552"/>
      <c r="D943" s="121"/>
      <c r="E943" s="103"/>
      <c r="F943" s="103"/>
      <c r="G943" s="103"/>
      <c r="H943" s="103"/>
      <c r="I943" s="103"/>
      <c r="J943" s="103"/>
      <c r="K943" s="107"/>
      <c r="L943" s="125" t="s">
        <v>35</v>
      </c>
      <c r="M943" s="554" t="str">
        <f>IF(K943&lt;&gt;"",VLOOKUP(K943,'DON GIA'!$S$1:$U$19,3,0),"")</f>
        <v/>
      </c>
      <c r="N943" s="554" t="str">
        <f>IF(K943&lt;&gt;"",VLOOKUP(K943,'DON GIA'!$S$1:$V$19,4,0),"")</f>
        <v/>
      </c>
      <c r="O943" s="554" t="str">
        <f t="shared" si="355"/>
        <v/>
      </c>
      <c r="P943" s="554" t="str">
        <f t="shared" si="356"/>
        <v/>
      </c>
      <c r="Q943" s="71" t="s">
        <v>35</v>
      </c>
      <c r="R943" s="103"/>
      <c r="S943" s="103"/>
      <c r="T943" s="554" t="str">
        <f>IF(Q943&lt;&gt;"",VLOOKUP(Q943,'DON GIA'!$H$1:$K$103,4,0),"")</f>
        <v/>
      </c>
      <c r="U943" s="554" t="str">
        <f t="shared" si="357"/>
        <v/>
      </c>
      <c r="V943" s="554"/>
      <c r="W943" s="107"/>
      <c r="X943" s="103"/>
      <c r="Y943" s="108"/>
      <c r="Z943" s="109"/>
      <c r="AA943" s="554" t="str">
        <f>IF(W943&lt;&gt;"",VLOOKUP(W943,'DON GIA'!$A$1:$D$346,4,0),"")</f>
        <v/>
      </c>
      <c r="AB943" s="554" t="str">
        <f t="shared" si="358"/>
        <v/>
      </c>
      <c r="AC943" s="71"/>
      <c r="AD943" s="71"/>
      <c r="AE943" s="71"/>
      <c r="AF943" s="71"/>
      <c r="AG943" s="71"/>
      <c r="AH943" s="103"/>
      <c r="AI943" s="71"/>
      <c r="AJ943" s="103"/>
      <c r="AK943" s="103"/>
      <c r="AL943" s="554" t="str">
        <f>IF(AI943&lt;&gt;"",VLOOKUP(AI943,'DON GIA'!$M$1:$P$9,4,0),"")</f>
        <v/>
      </c>
      <c r="AM943" s="554" t="str">
        <f t="shared" si="359"/>
        <v/>
      </c>
      <c r="AN943" s="71"/>
      <c r="AO943" s="103"/>
      <c r="AP943" s="602" t="str">
        <f t="shared" si="344"/>
        <v/>
      </c>
      <c r="AQ943" s="59" t="s">
        <v>648</v>
      </c>
      <c r="AR943" s="59"/>
      <c r="AS943" s="629"/>
    </row>
    <row r="944" spans="1:45" s="77" customFormat="1" ht="60" outlineLevel="2">
      <c r="A944" s="72">
        <f t="shared" si="360"/>
        <v>64</v>
      </c>
      <c r="B944" s="552" t="str">
        <f>IF(C944&lt;&gt;"",COUNTA($C$9:C944),"")</f>
        <v/>
      </c>
      <c r="C944" s="552"/>
      <c r="D944" s="121"/>
      <c r="E944" s="103"/>
      <c r="F944" s="103"/>
      <c r="G944" s="103"/>
      <c r="H944" s="103"/>
      <c r="I944" s="103"/>
      <c r="J944" s="103"/>
      <c r="K944" s="107"/>
      <c r="L944" s="125" t="s">
        <v>35</v>
      </c>
      <c r="M944" s="554" t="str">
        <f>IF(K944&lt;&gt;"",VLOOKUP(K944,'DON GIA'!$S$1:$U$19,3,0),"")</f>
        <v/>
      </c>
      <c r="N944" s="554" t="str">
        <f>IF(K944&lt;&gt;"",VLOOKUP(K944,'DON GIA'!$S$1:$V$19,4,0),"")</f>
        <v/>
      </c>
      <c r="O944" s="554" t="str">
        <f t="shared" si="355"/>
        <v/>
      </c>
      <c r="P944" s="554" t="str">
        <f t="shared" si="356"/>
        <v/>
      </c>
      <c r="Q944" s="71" t="s">
        <v>35</v>
      </c>
      <c r="R944" s="103"/>
      <c r="S944" s="103"/>
      <c r="T944" s="554" t="str">
        <f>IF(Q944&lt;&gt;"",VLOOKUP(Q944,'DON GIA'!$H$1:$K$103,4,0),"")</f>
        <v/>
      </c>
      <c r="U944" s="554" t="str">
        <f t="shared" si="357"/>
        <v/>
      </c>
      <c r="V944" s="554"/>
      <c r="W944" s="107"/>
      <c r="X944" s="103"/>
      <c r="Y944" s="108"/>
      <c r="Z944" s="109"/>
      <c r="AA944" s="554" t="str">
        <f>IF(W944&lt;&gt;"",VLOOKUP(W944,'DON GIA'!$A$1:$D$346,4,0),"")</f>
        <v/>
      </c>
      <c r="AB944" s="554" t="str">
        <f t="shared" si="358"/>
        <v/>
      </c>
      <c r="AC944" s="71"/>
      <c r="AD944" s="71"/>
      <c r="AE944" s="71"/>
      <c r="AF944" s="71"/>
      <c r="AG944" s="71"/>
      <c r="AH944" s="103"/>
      <c r="AI944" s="71"/>
      <c r="AJ944" s="103"/>
      <c r="AK944" s="103"/>
      <c r="AL944" s="554" t="str">
        <f>IF(AI944&lt;&gt;"",VLOOKUP(AI944,'DON GIA'!$M$1:$P$9,4,0),"")</f>
        <v/>
      </c>
      <c r="AM944" s="554" t="str">
        <f t="shared" si="359"/>
        <v/>
      </c>
      <c r="AN944" s="71"/>
      <c r="AO944" s="103"/>
      <c r="AP944" s="602" t="str">
        <f t="shared" si="344"/>
        <v/>
      </c>
      <c r="AQ944" s="59" t="s">
        <v>649</v>
      </c>
      <c r="AR944" s="59"/>
      <c r="AS944" s="629"/>
    </row>
    <row r="945" spans="1:45" s="77" customFormat="1" ht="409.5" outlineLevel="2">
      <c r="A945" s="72">
        <f t="shared" si="360"/>
        <v>64</v>
      </c>
      <c r="B945" s="552" t="str">
        <f>IF(C945&lt;&gt;"",COUNTA($C$9:C945),"")</f>
        <v/>
      </c>
      <c r="C945" s="552"/>
      <c r="D945" s="121"/>
      <c r="E945" s="103"/>
      <c r="F945" s="103"/>
      <c r="G945" s="103"/>
      <c r="H945" s="103"/>
      <c r="I945" s="103"/>
      <c r="J945" s="103"/>
      <c r="K945" s="107"/>
      <c r="L945" s="125" t="s">
        <v>35</v>
      </c>
      <c r="M945" s="554" t="str">
        <f>IF(K945&lt;&gt;"",VLOOKUP(K945,'DON GIA'!$S$1:$U$19,3,0),"")</f>
        <v/>
      </c>
      <c r="N945" s="554" t="str">
        <f>IF(K945&lt;&gt;"",VLOOKUP(K945,'DON GIA'!$S$1:$V$19,4,0),"")</f>
        <v/>
      </c>
      <c r="O945" s="554" t="str">
        <f t="shared" si="355"/>
        <v/>
      </c>
      <c r="P945" s="554" t="str">
        <f t="shared" si="356"/>
        <v/>
      </c>
      <c r="Q945" s="71" t="s">
        <v>35</v>
      </c>
      <c r="R945" s="103"/>
      <c r="S945" s="103"/>
      <c r="T945" s="554" t="str">
        <f>IF(Q945&lt;&gt;"",VLOOKUP(Q945,'DON GIA'!$H$1:$K$103,4,0),"")</f>
        <v/>
      </c>
      <c r="U945" s="554" t="str">
        <f t="shared" si="357"/>
        <v/>
      </c>
      <c r="V945" s="554"/>
      <c r="W945" s="107"/>
      <c r="X945" s="103"/>
      <c r="Y945" s="108"/>
      <c r="Z945" s="109"/>
      <c r="AA945" s="554" t="str">
        <f>IF(W945&lt;&gt;"",VLOOKUP(W945,'DON GIA'!$A$1:$D$346,4,0),"")</f>
        <v/>
      </c>
      <c r="AB945" s="554" t="str">
        <f t="shared" si="358"/>
        <v/>
      </c>
      <c r="AC945" s="71"/>
      <c r="AD945" s="71"/>
      <c r="AE945" s="71"/>
      <c r="AF945" s="71"/>
      <c r="AG945" s="71"/>
      <c r="AH945" s="103"/>
      <c r="AI945" s="71"/>
      <c r="AJ945" s="103"/>
      <c r="AK945" s="103"/>
      <c r="AL945" s="554" t="str">
        <f>IF(AI945&lt;&gt;"",VLOOKUP(AI945,'DON GIA'!$M$1:$P$9,4,0),"")</f>
        <v/>
      </c>
      <c r="AM945" s="554" t="str">
        <f t="shared" si="359"/>
        <v/>
      </c>
      <c r="AN945" s="71"/>
      <c r="AO945" s="103"/>
      <c r="AP945" s="602" t="str">
        <f t="shared" si="344"/>
        <v/>
      </c>
      <c r="AQ945" s="111" t="s">
        <v>650</v>
      </c>
      <c r="AR945" s="111"/>
      <c r="AS945" s="628"/>
    </row>
    <row r="946" spans="1:45" s="77" customFormat="1" ht="112.5" outlineLevel="2">
      <c r="A946" s="72">
        <f t="shared" si="360"/>
        <v>64</v>
      </c>
      <c r="B946" s="552" t="str">
        <f>IF(C946&lt;&gt;"",COUNTA($C$9:C946),"")</f>
        <v/>
      </c>
      <c r="C946" s="552"/>
      <c r="D946" s="121"/>
      <c r="E946" s="103"/>
      <c r="F946" s="103"/>
      <c r="G946" s="103"/>
      <c r="H946" s="103"/>
      <c r="I946" s="103"/>
      <c r="J946" s="103"/>
      <c r="K946" s="107"/>
      <c r="L946" s="125" t="s">
        <v>35</v>
      </c>
      <c r="M946" s="554" t="str">
        <f>IF(K946&lt;&gt;"",VLOOKUP(K946,'DON GIA'!$S$1:$U$19,3,0),"")</f>
        <v/>
      </c>
      <c r="N946" s="554" t="str">
        <f>IF(K946&lt;&gt;"",VLOOKUP(K946,'DON GIA'!$S$1:$V$19,4,0),"")</f>
        <v/>
      </c>
      <c r="O946" s="554" t="str">
        <f t="shared" si="355"/>
        <v/>
      </c>
      <c r="P946" s="554" t="str">
        <f t="shared" si="356"/>
        <v/>
      </c>
      <c r="Q946" s="71" t="s">
        <v>35</v>
      </c>
      <c r="R946" s="103"/>
      <c r="S946" s="103"/>
      <c r="T946" s="554" t="str">
        <f>IF(Q946&lt;&gt;"",VLOOKUP(Q946,'DON GIA'!$H$1:$K$103,4,0),"")</f>
        <v/>
      </c>
      <c r="U946" s="554" t="str">
        <f t="shared" si="357"/>
        <v/>
      </c>
      <c r="V946" s="554"/>
      <c r="W946" s="107"/>
      <c r="X946" s="103"/>
      <c r="Y946" s="108"/>
      <c r="Z946" s="109"/>
      <c r="AA946" s="554" t="str">
        <f>IF(W946&lt;&gt;"",VLOOKUP(W946,'DON GIA'!$A$1:$D$346,4,0),"")</f>
        <v/>
      </c>
      <c r="AB946" s="554" t="str">
        <f t="shared" si="358"/>
        <v/>
      </c>
      <c r="AC946" s="71"/>
      <c r="AD946" s="71"/>
      <c r="AE946" s="71"/>
      <c r="AF946" s="71"/>
      <c r="AG946" s="71"/>
      <c r="AH946" s="103"/>
      <c r="AI946" s="71"/>
      <c r="AJ946" s="103"/>
      <c r="AK946" s="103"/>
      <c r="AL946" s="554" t="str">
        <f>IF(AI946&lt;&gt;"",VLOOKUP(AI946,'DON GIA'!$M$1:$P$9,4,0),"")</f>
        <v/>
      </c>
      <c r="AM946" s="554" t="str">
        <f t="shared" si="359"/>
        <v/>
      </c>
      <c r="AN946" s="71"/>
      <c r="AO946" s="103"/>
      <c r="AP946" s="602" t="str">
        <f t="shared" si="344"/>
        <v/>
      </c>
      <c r="AQ946" s="59" t="s">
        <v>383</v>
      </c>
      <c r="AR946" s="59"/>
      <c r="AS946" s="629"/>
    </row>
    <row r="947" spans="1:45" s="77" customFormat="1" ht="131.25" outlineLevel="2">
      <c r="A947" s="72">
        <f t="shared" si="360"/>
        <v>64</v>
      </c>
      <c r="B947" s="552" t="str">
        <f>IF(C947&lt;&gt;"",COUNTA($C$9:C947),"")</f>
        <v/>
      </c>
      <c r="C947" s="552"/>
      <c r="D947" s="121"/>
      <c r="E947" s="103"/>
      <c r="F947" s="103"/>
      <c r="G947" s="103"/>
      <c r="H947" s="103"/>
      <c r="I947" s="103"/>
      <c r="J947" s="103"/>
      <c r="K947" s="107"/>
      <c r="L947" s="125" t="s">
        <v>35</v>
      </c>
      <c r="M947" s="554" t="str">
        <f>IF(K947&lt;&gt;"",VLOOKUP(K947,'DON GIA'!$S$1:$U$19,3,0),"")</f>
        <v/>
      </c>
      <c r="N947" s="554" t="str">
        <f>IF(K947&lt;&gt;"",VLOOKUP(K947,'DON GIA'!$S$1:$V$19,4,0),"")</f>
        <v/>
      </c>
      <c r="O947" s="554" t="str">
        <f t="shared" si="355"/>
        <v/>
      </c>
      <c r="P947" s="554" t="str">
        <f t="shared" si="356"/>
        <v/>
      </c>
      <c r="Q947" s="71" t="s">
        <v>35</v>
      </c>
      <c r="R947" s="103"/>
      <c r="S947" s="103"/>
      <c r="T947" s="554" t="str">
        <f>IF(Q947&lt;&gt;"",VLOOKUP(Q947,'DON GIA'!$H$1:$K$103,4,0),"")</f>
        <v/>
      </c>
      <c r="U947" s="554" t="str">
        <f t="shared" si="357"/>
        <v/>
      </c>
      <c r="V947" s="554"/>
      <c r="W947" s="107"/>
      <c r="X947" s="103"/>
      <c r="Y947" s="108"/>
      <c r="Z947" s="109"/>
      <c r="AA947" s="554" t="str">
        <f>IF(W947&lt;&gt;"",VLOOKUP(W947,'DON GIA'!$A$1:$D$346,4,0),"")</f>
        <v/>
      </c>
      <c r="AB947" s="554" t="str">
        <f t="shared" si="358"/>
        <v/>
      </c>
      <c r="AC947" s="71"/>
      <c r="AD947" s="71"/>
      <c r="AE947" s="71"/>
      <c r="AF947" s="71"/>
      <c r="AG947" s="71"/>
      <c r="AH947" s="103"/>
      <c r="AI947" s="71"/>
      <c r="AJ947" s="103"/>
      <c r="AK947" s="103"/>
      <c r="AL947" s="554" t="str">
        <f>IF(AI947&lt;&gt;"",VLOOKUP(AI947,'DON GIA'!$M$1:$P$9,4,0),"")</f>
        <v/>
      </c>
      <c r="AM947" s="554" t="str">
        <f t="shared" si="359"/>
        <v/>
      </c>
      <c r="AN947" s="71"/>
      <c r="AO947" s="103"/>
      <c r="AP947" s="602" t="str">
        <f t="shared" si="344"/>
        <v/>
      </c>
      <c r="AQ947" s="59" t="s">
        <v>384</v>
      </c>
      <c r="AR947" s="59"/>
      <c r="AS947" s="629"/>
    </row>
    <row r="948" spans="1:45" ht="78.75" outlineLevel="2">
      <c r="A948" s="72">
        <f t="shared" si="360"/>
        <v>64</v>
      </c>
      <c r="B948" s="552" t="str">
        <f>IF(C948&lt;&gt;"",COUNTA($C$9:C948),"")</f>
        <v/>
      </c>
      <c r="C948" s="552"/>
      <c r="D948" s="121"/>
      <c r="E948" s="103"/>
      <c r="F948" s="103"/>
      <c r="G948" s="103"/>
      <c r="H948" s="103"/>
      <c r="I948" s="103"/>
      <c r="J948" s="103"/>
      <c r="K948" s="107"/>
      <c r="L948" s="125" t="s">
        <v>35</v>
      </c>
      <c r="M948" s="554" t="str">
        <f>IF(K948&lt;&gt;"",VLOOKUP(K948,'DON GIA'!$S$1:$U$19,3,0),"")</f>
        <v/>
      </c>
      <c r="N948" s="554" t="str">
        <f>IF(K948&lt;&gt;"",VLOOKUP(K948,'DON GIA'!$S$1:$V$19,4,0),"")</f>
        <v/>
      </c>
      <c r="O948" s="554" t="str">
        <f t="shared" si="355"/>
        <v/>
      </c>
      <c r="P948" s="554" t="str">
        <f t="shared" si="356"/>
        <v/>
      </c>
      <c r="Q948" s="71" t="s">
        <v>35</v>
      </c>
      <c r="R948" s="103"/>
      <c r="S948" s="103"/>
      <c r="T948" s="554" t="str">
        <f>IF(Q948&lt;&gt;"",VLOOKUP(Q948,'DON GIA'!$H$1:$K$103,4,0),"")</f>
        <v/>
      </c>
      <c r="U948" s="554" t="str">
        <f t="shared" si="357"/>
        <v/>
      </c>
      <c r="V948" s="554"/>
      <c r="W948" s="107"/>
      <c r="X948" s="103"/>
      <c r="Y948" s="108"/>
      <c r="Z948" s="109"/>
      <c r="AA948" s="554" t="str">
        <f>IF(W948&lt;&gt;"",VLOOKUP(W948,'DON GIA'!$A$1:$D$346,4,0),"")</f>
        <v/>
      </c>
      <c r="AB948" s="554" t="str">
        <f t="shared" si="358"/>
        <v/>
      </c>
      <c r="AC948" s="71"/>
      <c r="AD948" s="71"/>
      <c r="AE948" s="71"/>
      <c r="AF948" s="71"/>
      <c r="AG948" s="71"/>
      <c r="AH948" s="103"/>
      <c r="AI948" s="71"/>
      <c r="AJ948" s="103"/>
      <c r="AK948" s="103"/>
      <c r="AL948" s="554" t="str">
        <f>IF(AI948&lt;&gt;"",VLOOKUP(AI948,'DON GIA'!$M$1:$P$9,4,0),"")</f>
        <v/>
      </c>
      <c r="AM948" s="554" t="str">
        <f t="shared" si="359"/>
        <v/>
      </c>
      <c r="AN948" s="71"/>
      <c r="AO948" s="103"/>
      <c r="AP948" s="602" t="str">
        <f t="shared" si="344"/>
        <v/>
      </c>
      <c r="AQ948" s="59" t="s">
        <v>651</v>
      </c>
      <c r="AR948" s="59"/>
      <c r="AS948" s="629"/>
    </row>
    <row r="949" spans="1:45" ht="409.5" outlineLevel="2">
      <c r="A949" s="72">
        <f t="shared" si="360"/>
        <v>64</v>
      </c>
      <c r="B949" s="552" t="str">
        <f>IF(C949&lt;&gt;"",COUNTA($C$9:C949),"")</f>
        <v/>
      </c>
      <c r="C949" s="552"/>
      <c r="D949" s="121"/>
      <c r="E949" s="103"/>
      <c r="F949" s="103"/>
      <c r="G949" s="103"/>
      <c r="H949" s="103"/>
      <c r="I949" s="103"/>
      <c r="J949" s="103"/>
      <c r="K949" s="107"/>
      <c r="L949" s="125" t="s">
        <v>35</v>
      </c>
      <c r="M949" s="554" t="str">
        <f>IF(K949&lt;&gt;"",VLOOKUP(K949,'DON GIA'!$S$1:$U$19,3,0),"")</f>
        <v/>
      </c>
      <c r="N949" s="554" t="str">
        <f>IF(K949&lt;&gt;"",VLOOKUP(K949,'DON GIA'!$S$1:$V$19,4,0),"")</f>
        <v/>
      </c>
      <c r="O949" s="554" t="str">
        <f t="shared" si="355"/>
        <v/>
      </c>
      <c r="P949" s="554" t="str">
        <f t="shared" si="356"/>
        <v/>
      </c>
      <c r="Q949" s="71" t="s">
        <v>35</v>
      </c>
      <c r="R949" s="103"/>
      <c r="S949" s="103"/>
      <c r="T949" s="554" t="str">
        <f>IF(Q949&lt;&gt;"",VLOOKUP(Q949,'DON GIA'!$H$1:$K$103,4,0),"")</f>
        <v/>
      </c>
      <c r="U949" s="554" t="str">
        <f t="shared" si="357"/>
        <v/>
      </c>
      <c r="V949" s="554"/>
      <c r="W949" s="107"/>
      <c r="X949" s="103"/>
      <c r="Y949" s="108"/>
      <c r="Z949" s="109"/>
      <c r="AA949" s="554" t="str">
        <f>IF(W949&lt;&gt;"",VLOOKUP(W949,'DON GIA'!$A$1:$D$346,4,0),"")</f>
        <v/>
      </c>
      <c r="AB949" s="554" t="str">
        <f t="shared" si="358"/>
        <v/>
      </c>
      <c r="AC949" s="71"/>
      <c r="AD949" s="71"/>
      <c r="AE949" s="71"/>
      <c r="AF949" s="71"/>
      <c r="AG949" s="71"/>
      <c r="AH949" s="103"/>
      <c r="AI949" s="71"/>
      <c r="AJ949" s="103"/>
      <c r="AK949" s="103"/>
      <c r="AL949" s="554" t="str">
        <f>IF(AI949&lt;&gt;"",VLOOKUP(AI949,'DON GIA'!$M$1:$P$9,4,0),"")</f>
        <v/>
      </c>
      <c r="AM949" s="554" t="str">
        <f t="shared" si="359"/>
        <v/>
      </c>
      <c r="AN949" s="71"/>
      <c r="AO949" s="103"/>
      <c r="AP949" s="602" t="str">
        <f t="shared" si="344"/>
        <v/>
      </c>
      <c r="AQ949" s="111" t="s">
        <v>652</v>
      </c>
      <c r="AR949" s="111"/>
      <c r="AS949" s="628"/>
    </row>
    <row r="950" spans="1:45" ht="37.5" outlineLevel="2">
      <c r="A950" s="72">
        <f t="shared" si="360"/>
        <v>64</v>
      </c>
      <c r="B950" s="552" t="str">
        <f>IF(C950&lt;&gt;"",COUNTA($C$9:C950),"")</f>
        <v/>
      </c>
      <c r="C950" s="552"/>
      <c r="D950" s="121"/>
      <c r="E950" s="103"/>
      <c r="F950" s="103"/>
      <c r="G950" s="103"/>
      <c r="H950" s="103"/>
      <c r="I950" s="103"/>
      <c r="J950" s="103"/>
      <c r="K950" s="107"/>
      <c r="L950" s="125" t="s">
        <v>35</v>
      </c>
      <c r="M950" s="554" t="str">
        <f>IF(K950&lt;&gt;"",VLOOKUP(K950,'DON GIA'!$S$1:$U$19,3,0),"")</f>
        <v/>
      </c>
      <c r="N950" s="554" t="str">
        <f>IF(K950&lt;&gt;"",VLOOKUP(K950,'DON GIA'!$S$1:$V$19,4,0),"")</f>
        <v/>
      </c>
      <c r="O950" s="554" t="str">
        <f t="shared" si="355"/>
        <v/>
      </c>
      <c r="P950" s="554" t="str">
        <f t="shared" si="356"/>
        <v/>
      </c>
      <c r="Q950" s="71" t="s">
        <v>35</v>
      </c>
      <c r="R950" s="103"/>
      <c r="S950" s="103"/>
      <c r="T950" s="554" t="str">
        <f>IF(Q950&lt;&gt;"",VLOOKUP(Q950,'DON GIA'!$H$1:$K$103,4,0),"")</f>
        <v/>
      </c>
      <c r="U950" s="554" t="str">
        <f t="shared" si="357"/>
        <v/>
      </c>
      <c r="V950" s="554"/>
      <c r="W950" s="107"/>
      <c r="X950" s="103"/>
      <c r="Y950" s="108"/>
      <c r="Z950" s="109"/>
      <c r="AA950" s="554" t="str">
        <f>IF(W950&lt;&gt;"",VLOOKUP(W950,'DON GIA'!$A$1:$D$346,4,0),"")</f>
        <v/>
      </c>
      <c r="AB950" s="554" t="str">
        <f t="shared" si="358"/>
        <v/>
      </c>
      <c r="AC950" s="71"/>
      <c r="AD950" s="71"/>
      <c r="AE950" s="71"/>
      <c r="AF950" s="71"/>
      <c r="AG950" s="71"/>
      <c r="AH950" s="103"/>
      <c r="AI950" s="71"/>
      <c r="AJ950" s="103"/>
      <c r="AK950" s="103"/>
      <c r="AL950" s="554" t="str">
        <f>IF(AI950&lt;&gt;"",VLOOKUP(AI950,'DON GIA'!$M$1:$P$9,4,0),"")</f>
        <v/>
      </c>
      <c r="AM950" s="554" t="str">
        <f t="shared" si="359"/>
        <v/>
      </c>
      <c r="AN950" s="71"/>
      <c r="AO950" s="103"/>
      <c r="AP950" s="602" t="str">
        <f t="shared" si="344"/>
        <v/>
      </c>
      <c r="AQ950" s="59" t="s">
        <v>385</v>
      </c>
      <c r="AR950" s="59"/>
      <c r="AS950" s="629"/>
    </row>
    <row r="951" spans="1:45" ht="78.75" outlineLevel="2">
      <c r="A951" s="72">
        <f t="shared" si="360"/>
        <v>64</v>
      </c>
      <c r="B951" s="552" t="str">
        <f>IF(C951&lt;&gt;"",COUNTA($C$9:C951),"")</f>
        <v/>
      </c>
      <c r="C951" s="552"/>
      <c r="D951" s="121"/>
      <c r="E951" s="103"/>
      <c r="F951" s="103"/>
      <c r="G951" s="103"/>
      <c r="H951" s="103"/>
      <c r="I951" s="103"/>
      <c r="J951" s="103"/>
      <c r="K951" s="107"/>
      <c r="L951" s="125" t="s">
        <v>35</v>
      </c>
      <c r="M951" s="554" t="str">
        <f>IF(K951&lt;&gt;"",VLOOKUP(K951,'DON GIA'!$S$1:$U$19,3,0),"")</f>
        <v/>
      </c>
      <c r="N951" s="554" t="str">
        <f>IF(K951&lt;&gt;"",VLOOKUP(K951,'DON GIA'!$S$1:$V$19,4,0),"")</f>
        <v/>
      </c>
      <c r="O951" s="554" t="str">
        <f t="shared" si="355"/>
        <v/>
      </c>
      <c r="P951" s="554" t="str">
        <f t="shared" si="356"/>
        <v/>
      </c>
      <c r="Q951" s="71" t="s">
        <v>35</v>
      </c>
      <c r="R951" s="103"/>
      <c r="S951" s="103"/>
      <c r="T951" s="554" t="str">
        <f>IF(Q951&lt;&gt;"",VLOOKUP(Q951,'DON GIA'!$H$1:$K$103,4,0),"")</f>
        <v/>
      </c>
      <c r="U951" s="554" t="str">
        <f t="shared" si="357"/>
        <v/>
      </c>
      <c r="V951" s="554"/>
      <c r="W951" s="107"/>
      <c r="X951" s="103"/>
      <c r="Y951" s="108"/>
      <c r="Z951" s="109"/>
      <c r="AA951" s="554" t="str">
        <f>IF(W951&lt;&gt;"",VLOOKUP(W951,'DON GIA'!$A$1:$D$346,4,0),"")</f>
        <v/>
      </c>
      <c r="AB951" s="554" t="str">
        <f t="shared" si="358"/>
        <v/>
      </c>
      <c r="AC951" s="71"/>
      <c r="AD951" s="71"/>
      <c r="AE951" s="71"/>
      <c r="AF951" s="71"/>
      <c r="AG951" s="71"/>
      <c r="AH951" s="103"/>
      <c r="AI951" s="71"/>
      <c r="AJ951" s="103"/>
      <c r="AK951" s="103"/>
      <c r="AL951" s="554" t="str">
        <f>IF(AI951&lt;&gt;"",VLOOKUP(AI951,'DON GIA'!$M$1:$P$9,4,0),"")</f>
        <v/>
      </c>
      <c r="AM951" s="554" t="str">
        <f t="shared" si="359"/>
        <v/>
      </c>
      <c r="AN951" s="71"/>
      <c r="AO951" s="103"/>
      <c r="AP951" s="602" t="str">
        <f t="shared" si="344"/>
        <v/>
      </c>
      <c r="AQ951" s="59" t="s">
        <v>653</v>
      </c>
      <c r="AR951" s="59"/>
      <c r="AS951" s="629"/>
    </row>
    <row r="952" spans="1:45" ht="409.5" outlineLevel="2">
      <c r="A952" s="72">
        <f t="shared" si="360"/>
        <v>64</v>
      </c>
      <c r="B952" s="552" t="str">
        <f>IF(C952&lt;&gt;"",COUNTA($C$9:C952),"")</f>
        <v/>
      </c>
      <c r="C952" s="552"/>
      <c r="D952" s="121"/>
      <c r="E952" s="103"/>
      <c r="F952" s="103"/>
      <c r="G952" s="103"/>
      <c r="H952" s="103"/>
      <c r="I952" s="103"/>
      <c r="J952" s="103"/>
      <c r="K952" s="107"/>
      <c r="L952" s="125" t="s">
        <v>35</v>
      </c>
      <c r="M952" s="554" t="str">
        <f>IF(K952&lt;&gt;"",VLOOKUP(K952,'DON GIA'!$S$1:$U$19,3,0),"")</f>
        <v/>
      </c>
      <c r="N952" s="554" t="str">
        <f>IF(K952&lt;&gt;"",VLOOKUP(K952,'DON GIA'!$S$1:$V$19,4,0),"")</f>
        <v/>
      </c>
      <c r="O952" s="554" t="str">
        <f t="shared" si="355"/>
        <v/>
      </c>
      <c r="P952" s="554" t="str">
        <f t="shared" si="356"/>
        <v/>
      </c>
      <c r="Q952" s="71" t="s">
        <v>35</v>
      </c>
      <c r="R952" s="103"/>
      <c r="S952" s="103"/>
      <c r="T952" s="554" t="str">
        <f>IF(Q952&lt;&gt;"",VLOOKUP(Q952,'DON GIA'!$H$1:$K$103,4,0),"")</f>
        <v/>
      </c>
      <c r="U952" s="554" t="str">
        <f t="shared" si="357"/>
        <v/>
      </c>
      <c r="V952" s="554"/>
      <c r="W952" s="107"/>
      <c r="X952" s="103"/>
      <c r="Y952" s="108"/>
      <c r="Z952" s="109"/>
      <c r="AA952" s="554" t="str">
        <f>IF(W952&lt;&gt;"",VLOOKUP(W952,'DON GIA'!$A$1:$D$346,4,0),"")</f>
        <v/>
      </c>
      <c r="AB952" s="554" t="str">
        <f t="shared" si="358"/>
        <v/>
      </c>
      <c r="AC952" s="71"/>
      <c r="AD952" s="71"/>
      <c r="AE952" s="71"/>
      <c r="AF952" s="71"/>
      <c r="AG952" s="71"/>
      <c r="AH952" s="103"/>
      <c r="AI952" s="71"/>
      <c r="AJ952" s="103"/>
      <c r="AK952" s="103"/>
      <c r="AL952" s="554" t="str">
        <f>IF(AI952&lt;&gt;"",VLOOKUP(AI952,'DON GIA'!$M$1:$P$9,4,0),"")</f>
        <v/>
      </c>
      <c r="AM952" s="554" t="str">
        <f t="shared" si="359"/>
        <v/>
      </c>
      <c r="AN952" s="71"/>
      <c r="AO952" s="103"/>
      <c r="AP952" s="602" t="str">
        <f t="shared" si="344"/>
        <v/>
      </c>
      <c r="AQ952" s="59" t="s">
        <v>964</v>
      </c>
      <c r="AR952" s="59"/>
      <c r="AS952" s="629"/>
    </row>
    <row r="953" spans="1:45" ht="56.25" outlineLevel="2">
      <c r="A953" s="72">
        <f t="shared" si="360"/>
        <v>64</v>
      </c>
      <c r="B953" s="552" t="str">
        <f>IF(C953&lt;&gt;"",COUNTA($C$9:C953),"")</f>
        <v/>
      </c>
      <c r="C953" s="552"/>
      <c r="D953" s="121"/>
      <c r="E953" s="103"/>
      <c r="F953" s="103"/>
      <c r="G953" s="103"/>
      <c r="H953" s="103"/>
      <c r="I953" s="103"/>
      <c r="J953" s="103"/>
      <c r="K953" s="107"/>
      <c r="L953" s="125" t="s">
        <v>35</v>
      </c>
      <c r="M953" s="554" t="str">
        <f>IF(K953&lt;&gt;"",VLOOKUP(K953,'DON GIA'!$S$1:$U$19,3,0),"")</f>
        <v/>
      </c>
      <c r="N953" s="554" t="str">
        <f>IF(K953&lt;&gt;"",VLOOKUP(K953,'DON GIA'!$S$1:$V$19,4,0),"")</f>
        <v/>
      </c>
      <c r="O953" s="554" t="str">
        <f t="shared" si="355"/>
        <v/>
      </c>
      <c r="P953" s="554" t="str">
        <f t="shared" si="356"/>
        <v/>
      </c>
      <c r="Q953" s="71" t="s">
        <v>35</v>
      </c>
      <c r="R953" s="103"/>
      <c r="S953" s="103"/>
      <c r="T953" s="554" t="str">
        <f>IF(Q953&lt;&gt;"",VLOOKUP(Q953,'DON GIA'!$H$1:$K$103,4,0),"")</f>
        <v/>
      </c>
      <c r="U953" s="554" t="str">
        <f t="shared" si="357"/>
        <v/>
      </c>
      <c r="V953" s="554"/>
      <c r="W953" s="107"/>
      <c r="X953" s="103"/>
      <c r="Y953" s="108"/>
      <c r="Z953" s="109"/>
      <c r="AA953" s="554" t="str">
        <f>IF(W953&lt;&gt;"",VLOOKUP(W953,'DON GIA'!$A$1:$D$346,4,0),"")</f>
        <v/>
      </c>
      <c r="AB953" s="554" t="str">
        <f t="shared" si="358"/>
        <v/>
      </c>
      <c r="AC953" s="71"/>
      <c r="AD953" s="71"/>
      <c r="AE953" s="71"/>
      <c r="AF953" s="71"/>
      <c r="AG953" s="71"/>
      <c r="AH953" s="103"/>
      <c r="AI953" s="71"/>
      <c r="AJ953" s="103"/>
      <c r="AK953" s="103"/>
      <c r="AL953" s="554" t="str">
        <f>IF(AI953&lt;&gt;"",VLOOKUP(AI953,'DON GIA'!$M$1:$P$9,4,0),"")</f>
        <v/>
      </c>
      <c r="AM953" s="554" t="str">
        <f t="shared" si="359"/>
        <v/>
      </c>
      <c r="AN953" s="71"/>
      <c r="AO953" s="103"/>
      <c r="AP953" s="602" t="str">
        <f t="shared" si="344"/>
        <v/>
      </c>
      <c r="AQ953" s="59" t="s">
        <v>962</v>
      </c>
      <c r="AR953" s="59"/>
      <c r="AS953" s="629"/>
    </row>
    <row r="954" spans="1:45" ht="75" outlineLevel="2">
      <c r="A954" s="72">
        <f t="shared" si="360"/>
        <v>64</v>
      </c>
      <c r="B954" s="552" t="str">
        <f>IF(C954&lt;&gt;"",COUNTA($C$9:C954),"")</f>
        <v/>
      </c>
      <c r="C954" s="552"/>
      <c r="D954" s="121"/>
      <c r="E954" s="103"/>
      <c r="F954" s="103"/>
      <c r="G954" s="103"/>
      <c r="H954" s="103"/>
      <c r="I954" s="103"/>
      <c r="J954" s="103"/>
      <c r="K954" s="107"/>
      <c r="L954" s="125" t="s">
        <v>35</v>
      </c>
      <c r="M954" s="554" t="str">
        <f>IF(K954&lt;&gt;"",VLOOKUP(K954,'DON GIA'!$S$1:$U$19,3,0),"")</f>
        <v/>
      </c>
      <c r="N954" s="554" t="str">
        <f>IF(K954&lt;&gt;"",VLOOKUP(K954,'DON GIA'!$S$1:$V$19,4,0),"")</f>
        <v/>
      </c>
      <c r="O954" s="554" t="str">
        <f t="shared" si="355"/>
        <v/>
      </c>
      <c r="P954" s="554" t="str">
        <f t="shared" si="356"/>
        <v/>
      </c>
      <c r="Q954" s="71" t="s">
        <v>35</v>
      </c>
      <c r="R954" s="103"/>
      <c r="S954" s="103"/>
      <c r="T954" s="554" t="str">
        <f>IF(Q954&lt;&gt;"",VLOOKUP(Q954,'DON GIA'!$H$1:$K$103,4,0),"")</f>
        <v/>
      </c>
      <c r="U954" s="554" t="str">
        <f t="shared" si="357"/>
        <v/>
      </c>
      <c r="V954" s="554"/>
      <c r="W954" s="107"/>
      <c r="X954" s="103"/>
      <c r="Y954" s="108"/>
      <c r="Z954" s="109"/>
      <c r="AA954" s="554" t="str">
        <f>IF(W954&lt;&gt;"",VLOOKUP(W954,'DON GIA'!$A$1:$D$346,4,0),"")</f>
        <v/>
      </c>
      <c r="AB954" s="554" t="str">
        <f t="shared" si="358"/>
        <v/>
      </c>
      <c r="AC954" s="71"/>
      <c r="AD954" s="71"/>
      <c r="AE954" s="71"/>
      <c r="AF954" s="71"/>
      <c r="AG954" s="71"/>
      <c r="AH954" s="103"/>
      <c r="AI954" s="71"/>
      <c r="AJ954" s="103"/>
      <c r="AK954" s="103"/>
      <c r="AL954" s="554" t="str">
        <f>IF(AI954&lt;&gt;"",VLOOKUP(AI954,'DON GIA'!$M$1:$P$9,4,0),"")</f>
        <v/>
      </c>
      <c r="AM954" s="554" t="str">
        <f t="shared" si="359"/>
        <v/>
      </c>
      <c r="AN954" s="71"/>
      <c r="AO954" s="103"/>
      <c r="AP954" s="602" t="str">
        <f t="shared" si="344"/>
        <v/>
      </c>
      <c r="AQ954" s="59" t="s">
        <v>963</v>
      </c>
      <c r="AR954" s="59"/>
      <c r="AS954" s="629"/>
    </row>
    <row r="955" spans="1:45" ht="288" outlineLevel="2">
      <c r="A955" s="72">
        <f t="shared" si="360"/>
        <v>64</v>
      </c>
      <c r="B955" s="552" t="str">
        <f>IF(C955&lt;&gt;"",COUNTA($C$9:C955),"")</f>
        <v/>
      </c>
      <c r="C955" s="552"/>
      <c r="D955" s="121"/>
      <c r="E955" s="103"/>
      <c r="F955" s="103"/>
      <c r="G955" s="103"/>
      <c r="H955" s="103"/>
      <c r="I955" s="103"/>
      <c r="J955" s="103"/>
      <c r="K955" s="107"/>
      <c r="L955" s="125" t="s">
        <v>35</v>
      </c>
      <c r="M955" s="554" t="str">
        <f>IF(K955&lt;&gt;"",VLOOKUP(K955,'DON GIA'!$S$1:$U$19,3,0),"")</f>
        <v/>
      </c>
      <c r="N955" s="554" t="str">
        <f>IF(K955&lt;&gt;"",VLOOKUP(K955,'DON GIA'!$S$1:$V$19,4,0),"")</f>
        <v/>
      </c>
      <c r="O955" s="554" t="str">
        <f t="shared" si="355"/>
        <v/>
      </c>
      <c r="P955" s="554" t="str">
        <f t="shared" si="356"/>
        <v/>
      </c>
      <c r="Q955" s="71" t="s">
        <v>35</v>
      </c>
      <c r="R955" s="103"/>
      <c r="S955" s="103"/>
      <c r="T955" s="554" t="str">
        <f>IF(Q955&lt;&gt;"",VLOOKUP(Q955,'DON GIA'!$H$1:$K$103,4,0),"")</f>
        <v/>
      </c>
      <c r="U955" s="554" t="str">
        <f t="shared" si="357"/>
        <v/>
      </c>
      <c r="V955" s="554"/>
      <c r="W955" s="107"/>
      <c r="X955" s="103"/>
      <c r="Y955" s="108"/>
      <c r="Z955" s="109"/>
      <c r="AA955" s="554" t="str">
        <f>IF(W955&lt;&gt;"",VLOOKUP(W955,'DON GIA'!$A$1:$D$346,4,0),"")</f>
        <v/>
      </c>
      <c r="AB955" s="554" t="str">
        <f t="shared" si="358"/>
        <v/>
      </c>
      <c r="AC955" s="71"/>
      <c r="AD955" s="71"/>
      <c r="AE955" s="71"/>
      <c r="AF955" s="71"/>
      <c r="AG955" s="71"/>
      <c r="AH955" s="103"/>
      <c r="AI955" s="71"/>
      <c r="AJ955" s="103"/>
      <c r="AK955" s="103"/>
      <c r="AL955" s="554" t="str">
        <f>IF(AI955&lt;&gt;"",VLOOKUP(AI955,'DON GIA'!$M$1:$P$9,4,0),"")</f>
        <v/>
      </c>
      <c r="AM955" s="554" t="str">
        <f t="shared" si="359"/>
        <v/>
      </c>
      <c r="AN955" s="71"/>
      <c r="AO955" s="103"/>
      <c r="AP955" s="602" t="str">
        <f t="shared" si="344"/>
        <v/>
      </c>
      <c r="AQ955" s="111" t="s">
        <v>654</v>
      </c>
      <c r="AR955" s="111"/>
      <c r="AS955" s="628"/>
    </row>
    <row r="956" spans="1:45" ht="60" outlineLevel="2">
      <c r="A956" s="72">
        <f t="shared" si="360"/>
        <v>64</v>
      </c>
      <c r="B956" s="552" t="str">
        <f>IF(C956&lt;&gt;"",COUNTA($C$9:C956),"")</f>
        <v/>
      </c>
      <c r="C956" s="552"/>
      <c r="D956" s="121"/>
      <c r="E956" s="103"/>
      <c r="F956" s="103"/>
      <c r="G956" s="103"/>
      <c r="H956" s="103"/>
      <c r="I956" s="103"/>
      <c r="J956" s="103"/>
      <c r="K956" s="107"/>
      <c r="L956" s="125" t="s">
        <v>35</v>
      </c>
      <c r="M956" s="554" t="str">
        <f>IF(K956&lt;&gt;"",VLOOKUP(K956,'DON GIA'!$S$1:$U$19,3,0),"")</f>
        <v/>
      </c>
      <c r="N956" s="554" t="str">
        <f>IF(K956&lt;&gt;"",VLOOKUP(K956,'DON GIA'!$S$1:$V$19,4,0),"")</f>
        <v/>
      </c>
      <c r="O956" s="554" t="str">
        <f t="shared" si="355"/>
        <v/>
      </c>
      <c r="P956" s="554" t="str">
        <f t="shared" si="356"/>
        <v/>
      </c>
      <c r="Q956" s="71" t="s">
        <v>35</v>
      </c>
      <c r="R956" s="103"/>
      <c r="S956" s="103"/>
      <c r="T956" s="554" t="str">
        <f>IF(Q956&lt;&gt;"",VLOOKUP(Q956,'DON GIA'!$H$1:$K$103,4,0),"")</f>
        <v/>
      </c>
      <c r="U956" s="554" t="str">
        <f t="shared" si="357"/>
        <v/>
      </c>
      <c r="V956" s="554"/>
      <c r="W956" s="107"/>
      <c r="X956" s="103"/>
      <c r="Y956" s="108"/>
      <c r="Z956" s="109"/>
      <c r="AA956" s="554" t="str">
        <f>IF(W956&lt;&gt;"",VLOOKUP(W956,'DON GIA'!$A$1:$D$346,4,0),"")</f>
        <v/>
      </c>
      <c r="AB956" s="554" t="str">
        <f t="shared" si="358"/>
        <v/>
      </c>
      <c r="AC956" s="71"/>
      <c r="AD956" s="71"/>
      <c r="AE956" s="71"/>
      <c r="AF956" s="71"/>
      <c r="AG956" s="71"/>
      <c r="AH956" s="103"/>
      <c r="AI956" s="71"/>
      <c r="AJ956" s="103"/>
      <c r="AK956" s="103"/>
      <c r="AL956" s="554" t="str">
        <f>IF(AI956&lt;&gt;"",VLOOKUP(AI956,'DON GIA'!$M$1:$P$9,4,0),"")</f>
        <v/>
      </c>
      <c r="AM956" s="554" t="str">
        <f t="shared" si="359"/>
        <v/>
      </c>
      <c r="AN956" s="71"/>
      <c r="AO956" s="103"/>
      <c r="AP956" s="602" t="str">
        <f t="shared" si="344"/>
        <v/>
      </c>
      <c r="AQ956" s="59" t="s">
        <v>655</v>
      </c>
      <c r="AR956" s="59"/>
      <c r="AS956" s="629"/>
    </row>
    <row r="957" spans="1:45" ht="60" outlineLevel="2">
      <c r="A957" s="72">
        <f t="shared" si="360"/>
        <v>64</v>
      </c>
      <c r="B957" s="552" t="str">
        <f>IF(C957&lt;&gt;"",COUNTA($C$9:C957),"")</f>
        <v/>
      </c>
      <c r="C957" s="552"/>
      <c r="D957" s="121"/>
      <c r="E957" s="103"/>
      <c r="F957" s="103"/>
      <c r="G957" s="103"/>
      <c r="H957" s="103"/>
      <c r="I957" s="103"/>
      <c r="J957" s="103"/>
      <c r="K957" s="107"/>
      <c r="L957" s="125" t="s">
        <v>35</v>
      </c>
      <c r="M957" s="554" t="str">
        <f>IF(K957&lt;&gt;"",VLOOKUP(K957,'DON GIA'!$S$1:$U$19,3,0),"")</f>
        <v/>
      </c>
      <c r="N957" s="554" t="str">
        <f>IF(K957&lt;&gt;"",VLOOKUP(K957,'DON GIA'!$S$1:$V$19,4,0),"")</f>
        <v/>
      </c>
      <c r="O957" s="554" t="str">
        <f t="shared" si="355"/>
        <v/>
      </c>
      <c r="P957" s="554" t="str">
        <f t="shared" si="356"/>
        <v/>
      </c>
      <c r="Q957" s="71" t="s">
        <v>35</v>
      </c>
      <c r="R957" s="103"/>
      <c r="S957" s="103"/>
      <c r="T957" s="554" t="str">
        <f>IF(Q957&lt;&gt;"",VLOOKUP(Q957,'DON GIA'!$H$1:$K$103,4,0),"")</f>
        <v/>
      </c>
      <c r="U957" s="554" t="str">
        <f t="shared" si="357"/>
        <v/>
      </c>
      <c r="V957" s="554"/>
      <c r="W957" s="107"/>
      <c r="X957" s="103"/>
      <c r="Y957" s="108"/>
      <c r="Z957" s="109"/>
      <c r="AA957" s="554" t="str">
        <f>IF(W957&lt;&gt;"",VLOOKUP(W957,'DON GIA'!$A$1:$D$346,4,0),"")</f>
        <v/>
      </c>
      <c r="AB957" s="554" t="str">
        <f t="shared" si="358"/>
        <v/>
      </c>
      <c r="AC957" s="71"/>
      <c r="AD957" s="71"/>
      <c r="AE957" s="71"/>
      <c r="AF957" s="71"/>
      <c r="AG957" s="71"/>
      <c r="AH957" s="103"/>
      <c r="AI957" s="71"/>
      <c r="AJ957" s="103"/>
      <c r="AK957" s="103"/>
      <c r="AL957" s="554" t="str">
        <f>IF(AI957&lt;&gt;"",VLOOKUP(AI957,'DON GIA'!$M$1:$P$9,4,0),"")</f>
        <v/>
      </c>
      <c r="AM957" s="554" t="str">
        <f t="shared" si="359"/>
        <v/>
      </c>
      <c r="AN957" s="71"/>
      <c r="AO957" s="103"/>
      <c r="AP957" s="602" t="str">
        <f t="shared" si="344"/>
        <v/>
      </c>
      <c r="AQ957" s="59" t="s">
        <v>656</v>
      </c>
      <c r="AR957" s="59"/>
      <c r="AS957" s="629"/>
    </row>
    <row r="958" spans="1:45" ht="171.75" outlineLevel="2">
      <c r="A958" s="72">
        <f t="shared" si="360"/>
        <v>64</v>
      </c>
      <c r="B958" s="552" t="str">
        <f>IF(C958&lt;&gt;"",COUNTA($C$9:C958),"")</f>
        <v/>
      </c>
      <c r="C958" s="552"/>
      <c r="D958" s="121"/>
      <c r="E958" s="103"/>
      <c r="F958" s="103"/>
      <c r="G958" s="103"/>
      <c r="H958" s="103"/>
      <c r="I958" s="103"/>
      <c r="J958" s="103"/>
      <c r="K958" s="107"/>
      <c r="L958" s="125" t="s">
        <v>35</v>
      </c>
      <c r="M958" s="554" t="str">
        <f>IF(K958&lt;&gt;"",VLOOKUP(K958,'DON GIA'!$S$1:$U$19,3,0),"")</f>
        <v/>
      </c>
      <c r="N958" s="554" t="str">
        <f>IF(K958&lt;&gt;"",VLOOKUP(K958,'DON GIA'!$S$1:$V$19,4,0),"")</f>
        <v/>
      </c>
      <c r="O958" s="554" t="str">
        <f t="shared" si="355"/>
        <v/>
      </c>
      <c r="P958" s="554" t="str">
        <f t="shared" si="356"/>
        <v/>
      </c>
      <c r="Q958" s="71" t="s">
        <v>35</v>
      </c>
      <c r="R958" s="103"/>
      <c r="S958" s="103"/>
      <c r="T958" s="554" t="str">
        <f>IF(Q958&lt;&gt;"",VLOOKUP(Q958,'DON GIA'!$H$1:$K$103,4,0),"")</f>
        <v/>
      </c>
      <c r="U958" s="554" t="str">
        <f t="shared" si="357"/>
        <v/>
      </c>
      <c r="V958" s="554"/>
      <c r="W958" s="107"/>
      <c r="X958" s="103"/>
      <c r="Y958" s="108"/>
      <c r="Z958" s="109"/>
      <c r="AA958" s="554" t="str">
        <f>IF(W958&lt;&gt;"",VLOOKUP(W958,'DON GIA'!$A$1:$D$346,4,0),"")</f>
        <v/>
      </c>
      <c r="AB958" s="554" t="str">
        <f t="shared" si="358"/>
        <v/>
      </c>
      <c r="AC958" s="71"/>
      <c r="AD958" s="71"/>
      <c r="AE958" s="71"/>
      <c r="AF958" s="71"/>
      <c r="AG958" s="71"/>
      <c r="AH958" s="103"/>
      <c r="AI958" s="71"/>
      <c r="AJ958" s="103"/>
      <c r="AK958" s="103"/>
      <c r="AL958" s="554" t="str">
        <f>IF(AI958&lt;&gt;"",VLOOKUP(AI958,'DON GIA'!$M$1:$P$9,4,0),"")</f>
        <v/>
      </c>
      <c r="AM958" s="554" t="str">
        <f t="shared" si="359"/>
        <v/>
      </c>
      <c r="AN958" s="71"/>
      <c r="AO958" s="103"/>
      <c r="AP958" s="602" t="str">
        <f t="shared" si="344"/>
        <v/>
      </c>
      <c r="AQ958" s="111" t="s">
        <v>657</v>
      </c>
      <c r="AR958" s="111"/>
      <c r="AS958" s="628"/>
    </row>
    <row r="959" spans="1:45" ht="206.25" outlineLevel="2">
      <c r="A959" s="72">
        <f t="shared" si="360"/>
        <v>64</v>
      </c>
      <c r="B959" s="552" t="str">
        <f>IF(C959&lt;&gt;"",COUNTA($C$9:C959),"")</f>
        <v/>
      </c>
      <c r="C959" s="552"/>
      <c r="D959" s="121"/>
      <c r="E959" s="103"/>
      <c r="F959" s="103"/>
      <c r="G959" s="103"/>
      <c r="H959" s="103"/>
      <c r="I959" s="103"/>
      <c r="J959" s="103"/>
      <c r="K959" s="107"/>
      <c r="L959" s="125" t="s">
        <v>35</v>
      </c>
      <c r="M959" s="554" t="str">
        <f>IF(K959&lt;&gt;"",VLOOKUP(K959,'DON GIA'!$S$1:$U$19,3,0),"")</f>
        <v/>
      </c>
      <c r="N959" s="554" t="str">
        <f>IF(K959&lt;&gt;"",VLOOKUP(K959,'DON GIA'!$S$1:$V$19,4,0),"")</f>
        <v/>
      </c>
      <c r="O959" s="554" t="str">
        <f t="shared" si="355"/>
        <v/>
      </c>
      <c r="P959" s="554" t="str">
        <f t="shared" si="356"/>
        <v/>
      </c>
      <c r="Q959" s="71" t="s">
        <v>35</v>
      </c>
      <c r="R959" s="103"/>
      <c r="S959" s="103"/>
      <c r="T959" s="554" t="str">
        <f>IF(Q959&lt;&gt;"",VLOOKUP(Q959,'DON GIA'!$H$1:$K$103,4,0),"")</f>
        <v/>
      </c>
      <c r="U959" s="554" t="str">
        <f t="shared" si="357"/>
        <v/>
      </c>
      <c r="V959" s="554"/>
      <c r="W959" s="107"/>
      <c r="X959" s="103"/>
      <c r="Y959" s="108"/>
      <c r="Z959" s="109"/>
      <c r="AA959" s="554" t="str">
        <f>IF(W959&lt;&gt;"",VLOOKUP(W959,'DON GIA'!$A$1:$D$346,4,0),"")</f>
        <v/>
      </c>
      <c r="AB959" s="554" t="str">
        <f t="shared" si="358"/>
        <v/>
      </c>
      <c r="AC959" s="71"/>
      <c r="AD959" s="71"/>
      <c r="AE959" s="71"/>
      <c r="AF959" s="71"/>
      <c r="AG959" s="71"/>
      <c r="AH959" s="103"/>
      <c r="AI959" s="71"/>
      <c r="AJ959" s="103"/>
      <c r="AK959" s="103"/>
      <c r="AL959" s="554" t="str">
        <f>IF(AI959&lt;&gt;"",VLOOKUP(AI959,'DON GIA'!$M$1:$P$9,4,0),"")</f>
        <v/>
      </c>
      <c r="AM959" s="554" t="str">
        <f t="shared" si="359"/>
        <v/>
      </c>
      <c r="AN959" s="71"/>
      <c r="AO959" s="103"/>
      <c r="AP959" s="602" t="str">
        <f t="shared" si="344"/>
        <v/>
      </c>
      <c r="AQ959" s="107" t="s">
        <v>586</v>
      </c>
      <c r="AR959" s="107"/>
      <c r="AS959" s="593"/>
    </row>
    <row r="960" spans="1:45" ht="112.5" outlineLevel="2">
      <c r="A960" s="72">
        <f t="shared" si="360"/>
        <v>64</v>
      </c>
      <c r="B960" s="552" t="str">
        <f>IF(C960&lt;&gt;"",COUNTA($C$9:C960),"")</f>
        <v/>
      </c>
      <c r="C960" s="552"/>
      <c r="D960" s="121"/>
      <c r="E960" s="103"/>
      <c r="F960" s="103"/>
      <c r="G960" s="103"/>
      <c r="H960" s="103"/>
      <c r="I960" s="103"/>
      <c r="J960" s="103"/>
      <c r="K960" s="107"/>
      <c r="L960" s="125" t="s">
        <v>35</v>
      </c>
      <c r="M960" s="554" t="str">
        <f>IF(K960&lt;&gt;"",VLOOKUP(K960,'DON GIA'!$S$1:$U$19,3,0),"")</f>
        <v/>
      </c>
      <c r="N960" s="554" t="str">
        <f>IF(K960&lt;&gt;"",VLOOKUP(K960,'DON GIA'!$S$1:$V$19,4,0),"")</f>
        <v/>
      </c>
      <c r="O960" s="554" t="str">
        <f t="shared" si="355"/>
        <v/>
      </c>
      <c r="P960" s="554" t="str">
        <f t="shared" si="356"/>
        <v/>
      </c>
      <c r="Q960" s="71" t="s">
        <v>35</v>
      </c>
      <c r="R960" s="103"/>
      <c r="S960" s="103"/>
      <c r="T960" s="554" t="str">
        <f>IF(Q960&lt;&gt;"",VLOOKUP(Q960,'DON GIA'!$H$1:$K$103,4,0),"")</f>
        <v/>
      </c>
      <c r="U960" s="554" t="str">
        <f t="shared" si="357"/>
        <v/>
      </c>
      <c r="V960" s="554"/>
      <c r="W960" s="107"/>
      <c r="X960" s="103"/>
      <c r="Y960" s="108"/>
      <c r="Z960" s="109"/>
      <c r="AA960" s="554" t="str">
        <f>IF(W960&lt;&gt;"",VLOOKUP(W960,'DON GIA'!$A$1:$D$346,4,0),"")</f>
        <v/>
      </c>
      <c r="AB960" s="554" t="str">
        <f t="shared" si="358"/>
        <v/>
      </c>
      <c r="AC960" s="71"/>
      <c r="AD960" s="71"/>
      <c r="AE960" s="71"/>
      <c r="AF960" s="71"/>
      <c r="AG960" s="71"/>
      <c r="AH960" s="103"/>
      <c r="AI960" s="71"/>
      <c r="AJ960" s="103"/>
      <c r="AK960" s="103"/>
      <c r="AL960" s="554" t="str">
        <f>IF(AI960&lt;&gt;"",VLOOKUP(AI960,'DON GIA'!$M$1:$P$9,4,0),"")</f>
        <v/>
      </c>
      <c r="AM960" s="554" t="str">
        <f t="shared" si="359"/>
        <v/>
      </c>
      <c r="AN960" s="71"/>
      <c r="AO960" s="103"/>
      <c r="AP960" s="602" t="str">
        <f t="shared" si="344"/>
        <v/>
      </c>
      <c r="AQ960" s="59" t="s">
        <v>386</v>
      </c>
      <c r="AR960" s="59"/>
      <c r="AS960" s="629"/>
    </row>
    <row r="961" spans="1:45" ht="37.5" outlineLevel="2">
      <c r="A961" s="72">
        <f t="shared" si="360"/>
        <v>64</v>
      </c>
      <c r="B961" s="552" t="str">
        <f>IF(C961&lt;&gt;"",COUNTA($C$9:C961),"")</f>
        <v/>
      </c>
      <c r="C961" s="552"/>
      <c r="D961" s="121"/>
      <c r="E961" s="103"/>
      <c r="F961" s="103"/>
      <c r="G961" s="103"/>
      <c r="H961" s="103"/>
      <c r="I961" s="103"/>
      <c r="J961" s="103"/>
      <c r="K961" s="107"/>
      <c r="L961" s="125" t="s">
        <v>35</v>
      </c>
      <c r="M961" s="554" t="str">
        <f>IF(K961&lt;&gt;"",VLOOKUP(K961,'DON GIA'!$S$1:$U$19,3,0),"")</f>
        <v/>
      </c>
      <c r="N961" s="554" t="str">
        <f>IF(K961&lt;&gt;"",VLOOKUP(K961,'DON GIA'!$S$1:$V$19,4,0),"")</f>
        <v/>
      </c>
      <c r="O961" s="554" t="str">
        <f t="shared" si="355"/>
        <v/>
      </c>
      <c r="P961" s="554" t="str">
        <f t="shared" si="356"/>
        <v/>
      </c>
      <c r="Q961" s="71" t="s">
        <v>35</v>
      </c>
      <c r="R961" s="103"/>
      <c r="S961" s="103"/>
      <c r="T961" s="554" t="str">
        <f>IF(Q961&lt;&gt;"",VLOOKUP(Q961,'DON GIA'!$H$1:$K$103,4,0),"")</f>
        <v/>
      </c>
      <c r="U961" s="554" t="str">
        <f t="shared" si="357"/>
        <v/>
      </c>
      <c r="V961" s="554"/>
      <c r="W961" s="107"/>
      <c r="X961" s="103"/>
      <c r="Y961" s="108"/>
      <c r="Z961" s="109"/>
      <c r="AA961" s="554" t="str">
        <f>IF(W961&lt;&gt;"",VLOOKUP(W961,'DON GIA'!$A$1:$D$346,4,0),"")</f>
        <v/>
      </c>
      <c r="AB961" s="554" t="str">
        <f t="shared" si="358"/>
        <v/>
      </c>
      <c r="AC961" s="71"/>
      <c r="AD961" s="71"/>
      <c r="AE961" s="71"/>
      <c r="AF961" s="71"/>
      <c r="AG961" s="71"/>
      <c r="AH961" s="103"/>
      <c r="AI961" s="71"/>
      <c r="AJ961" s="103"/>
      <c r="AK961" s="103"/>
      <c r="AL961" s="554" t="str">
        <f>IF(AI961&lt;&gt;"",VLOOKUP(AI961,'DON GIA'!$M$1:$P$9,4,0),"")</f>
        <v/>
      </c>
      <c r="AM961" s="554" t="str">
        <f t="shared" si="359"/>
        <v/>
      </c>
      <c r="AN961" s="71"/>
      <c r="AO961" s="103"/>
      <c r="AP961" s="602" t="str">
        <f t="shared" si="344"/>
        <v/>
      </c>
      <c r="AQ961" s="59" t="s">
        <v>387</v>
      </c>
      <c r="AR961" s="59"/>
      <c r="AS961" s="629"/>
    </row>
    <row r="962" spans="1:45" ht="60" outlineLevel="2">
      <c r="A962" s="72">
        <f t="shared" si="360"/>
        <v>64</v>
      </c>
      <c r="B962" s="552" t="str">
        <f>IF(C962&lt;&gt;"",COUNTA($C$9:C962),"")</f>
        <v/>
      </c>
      <c r="C962" s="552"/>
      <c r="D962" s="121"/>
      <c r="E962" s="103"/>
      <c r="F962" s="103"/>
      <c r="G962" s="103"/>
      <c r="H962" s="103"/>
      <c r="I962" s="103"/>
      <c r="J962" s="103"/>
      <c r="K962" s="107"/>
      <c r="L962" s="125" t="s">
        <v>35</v>
      </c>
      <c r="M962" s="554" t="str">
        <f>IF(K962&lt;&gt;"",VLOOKUP(K962,'DON GIA'!$S$1:$U$19,3,0),"")</f>
        <v/>
      </c>
      <c r="N962" s="554" t="str">
        <f>IF(K962&lt;&gt;"",VLOOKUP(K962,'DON GIA'!$S$1:$V$19,4,0),"")</f>
        <v/>
      </c>
      <c r="O962" s="554" t="str">
        <f t="shared" si="355"/>
        <v/>
      </c>
      <c r="P962" s="554" t="str">
        <f t="shared" si="356"/>
        <v/>
      </c>
      <c r="Q962" s="71" t="s">
        <v>35</v>
      </c>
      <c r="R962" s="103"/>
      <c r="S962" s="103"/>
      <c r="T962" s="554" t="str">
        <f>IF(Q962&lt;&gt;"",VLOOKUP(Q962,'DON GIA'!$H$1:$K$103,4,0),"")</f>
        <v/>
      </c>
      <c r="U962" s="554" t="str">
        <f t="shared" si="357"/>
        <v/>
      </c>
      <c r="V962" s="554"/>
      <c r="W962" s="107"/>
      <c r="X962" s="103"/>
      <c r="Y962" s="108"/>
      <c r="Z962" s="109"/>
      <c r="AA962" s="554" t="str">
        <f>IF(W962&lt;&gt;"",VLOOKUP(W962,'DON GIA'!$A$1:$D$346,4,0),"")</f>
        <v/>
      </c>
      <c r="AB962" s="554" t="str">
        <f t="shared" si="358"/>
        <v/>
      </c>
      <c r="AC962" s="71"/>
      <c r="AD962" s="71"/>
      <c r="AE962" s="71"/>
      <c r="AF962" s="71"/>
      <c r="AG962" s="71"/>
      <c r="AH962" s="103"/>
      <c r="AI962" s="71"/>
      <c r="AJ962" s="103"/>
      <c r="AK962" s="103"/>
      <c r="AL962" s="554" t="str">
        <f>IF(AI962&lt;&gt;"",VLOOKUP(AI962,'DON GIA'!$M$1:$P$9,4,0),"")</f>
        <v/>
      </c>
      <c r="AM962" s="554" t="str">
        <f t="shared" si="359"/>
        <v/>
      </c>
      <c r="AN962" s="71"/>
      <c r="AO962" s="103"/>
      <c r="AP962" s="602" t="str">
        <f t="shared" si="344"/>
        <v/>
      </c>
      <c r="AQ962" s="59" t="s">
        <v>658</v>
      </c>
      <c r="AR962" s="59"/>
      <c r="AS962" s="629"/>
    </row>
    <row r="963" spans="1:45" ht="78.75" outlineLevel="2">
      <c r="A963" s="72">
        <f t="shared" si="360"/>
        <v>64</v>
      </c>
      <c r="B963" s="552" t="str">
        <f>IF(C963&lt;&gt;"",COUNTA($C$9:C963),"")</f>
        <v/>
      </c>
      <c r="C963" s="552"/>
      <c r="D963" s="121"/>
      <c r="E963" s="103"/>
      <c r="F963" s="103"/>
      <c r="G963" s="103"/>
      <c r="H963" s="103"/>
      <c r="I963" s="103"/>
      <c r="J963" s="103"/>
      <c r="K963" s="107"/>
      <c r="L963" s="125" t="s">
        <v>35</v>
      </c>
      <c r="M963" s="554" t="str">
        <f>IF(K963&lt;&gt;"",VLOOKUP(K963,'DON GIA'!$S$1:$U$19,3,0),"")</f>
        <v/>
      </c>
      <c r="N963" s="554" t="str">
        <f>IF(K963&lt;&gt;"",VLOOKUP(K963,'DON GIA'!$S$1:$V$19,4,0),"")</f>
        <v/>
      </c>
      <c r="O963" s="554" t="str">
        <f t="shared" si="355"/>
        <v/>
      </c>
      <c r="P963" s="554" t="str">
        <f t="shared" si="356"/>
        <v/>
      </c>
      <c r="Q963" s="71" t="s">
        <v>35</v>
      </c>
      <c r="R963" s="103"/>
      <c r="S963" s="103"/>
      <c r="T963" s="554" t="str">
        <f>IF(Q963&lt;&gt;"",VLOOKUP(Q963,'DON GIA'!$H$1:$K$103,4,0),"")</f>
        <v/>
      </c>
      <c r="U963" s="554" t="str">
        <f t="shared" si="357"/>
        <v/>
      </c>
      <c r="V963" s="554"/>
      <c r="W963" s="107"/>
      <c r="X963" s="103"/>
      <c r="Y963" s="108"/>
      <c r="Z963" s="109"/>
      <c r="AA963" s="554" t="str">
        <f>IF(W963&lt;&gt;"",VLOOKUP(W963,'DON GIA'!$A$1:$D$346,4,0),"")</f>
        <v/>
      </c>
      <c r="AB963" s="554" t="str">
        <f t="shared" si="358"/>
        <v/>
      </c>
      <c r="AC963" s="71"/>
      <c r="AD963" s="71"/>
      <c r="AE963" s="71"/>
      <c r="AF963" s="71"/>
      <c r="AG963" s="71"/>
      <c r="AH963" s="103"/>
      <c r="AI963" s="71"/>
      <c r="AJ963" s="103"/>
      <c r="AK963" s="103"/>
      <c r="AL963" s="554" t="str">
        <f>IF(AI963&lt;&gt;"",VLOOKUP(AI963,'DON GIA'!$M$1:$P$9,4,0),"")</f>
        <v/>
      </c>
      <c r="AM963" s="554" t="str">
        <f t="shared" si="359"/>
        <v/>
      </c>
      <c r="AN963" s="71"/>
      <c r="AO963" s="103"/>
      <c r="AP963" s="602" t="str">
        <f t="shared" si="344"/>
        <v/>
      </c>
      <c r="AQ963" s="59" t="s">
        <v>659</v>
      </c>
      <c r="AR963" s="59"/>
      <c r="AS963" s="629"/>
    </row>
    <row r="964" spans="1:45" ht="33.75" outlineLevel="2">
      <c r="A964" s="72">
        <f t="shared" si="360"/>
        <v>64</v>
      </c>
      <c r="B964" s="552" t="str">
        <f>IF(C964&lt;&gt;"",COUNTA($C$9:C964),"")</f>
        <v/>
      </c>
      <c r="C964" s="552"/>
      <c r="D964" s="121"/>
      <c r="E964" s="103"/>
      <c r="F964" s="103"/>
      <c r="G964" s="103"/>
      <c r="H964" s="103"/>
      <c r="I964" s="103"/>
      <c r="J964" s="103"/>
      <c r="K964" s="107"/>
      <c r="L964" s="125" t="s">
        <v>35</v>
      </c>
      <c r="M964" s="554"/>
      <c r="N964" s="554"/>
      <c r="O964" s="554"/>
      <c r="P964" s="554"/>
      <c r="Q964" s="71"/>
      <c r="R964" s="103"/>
      <c r="S964" s="103"/>
      <c r="T964" s="554"/>
      <c r="U964" s="554"/>
      <c r="V964" s="554"/>
      <c r="W964" s="107"/>
      <c r="X964" s="103"/>
      <c r="Y964" s="108"/>
      <c r="Z964" s="109"/>
      <c r="AA964" s="554"/>
      <c r="AB964" s="554"/>
      <c r="AC964" s="71"/>
      <c r="AD964" s="71"/>
      <c r="AE964" s="71"/>
      <c r="AF964" s="71"/>
      <c r="AG964" s="71"/>
      <c r="AH964" s="103"/>
      <c r="AI964" s="71"/>
      <c r="AJ964" s="103"/>
      <c r="AK964" s="103"/>
      <c r="AL964" s="554"/>
      <c r="AM964" s="554"/>
      <c r="AN964" s="71"/>
      <c r="AO964" s="103"/>
      <c r="AP964" s="602" t="str">
        <f t="shared" si="344"/>
        <v/>
      </c>
      <c r="AQ964" s="584" t="s">
        <v>2005</v>
      </c>
      <c r="AR964" s="584"/>
      <c r="AS964" s="631"/>
    </row>
    <row r="965" spans="1:45" outlineLevel="2">
      <c r="A965" s="72">
        <f t="shared" si="360"/>
        <v>64</v>
      </c>
      <c r="B965" s="552" t="str">
        <f>IF(C965&lt;&gt;"",COUNTA($C$9:C965),"")</f>
        <v/>
      </c>
      <c r="C965" s="552"/>
      <c r="D965" s="121"/>
      <c r="E965" s="103"/>
      <c r="F965" s="103"/>
      <c r="G965" s="103"/>
      <c r="H965" s="103"/>
      <c r="I965" s="103"/>
      <c r="J965" s="103"/>
      <c r="K965" s="107"/>
      <c r="L965" s="125" t="s">
        <v>35</v>
      </c>
      <c r="M965" s="554" t="str">
        <f>IF(K965&lt;&gt;"",VLOOKUP(K965,'DON GIA'!$S$1:$U$19,3,0),"")</f>
        <v/>
      </c>
      <c r="N965" s="554" t="str">
        <f>IF(K965&lt;&gt;"",VLOOKUP(K965,'DON GIA'!$S$1:$V$19,4,0),"")</f>
        <v/>
      </c>
      <c r="O965" s="554" t="str">
        <f>IF(K965&lt;&gt;"",L965*M965,"")</f>
        <v/>
      </c>
      <c r="P965" s="554" t="str">
        <f>IF(K965&lt;&gt;"",L965*N965,"")</f>
        <v/>
      </c>
      <c r="Q965" s="71" t="s">
        <v>35</v>
      </c>
      <c r="R965" s="103"/>
      <c r="S965" s="103"/>
      <c r="T965" s="554" t="str">
        <f>IF(Q965&lt;&gt;"",VLOOKUP(Q965,'DON GIA'!$H$1:$K$103,4,0),"")</f>
        <v/>
      </c>
      <c r="U965" s="554" t="str">
        <f>IF(Q965&lt;&gt;"",IF(ISNUMBER(T965),S965*T965,""),"")</f>
        <v/>
      </c>
      <c r="V965" s="554"/>
      <c r="W965" s="107"/>
      <c r="X965" s="103"/>
      <c r="Y965" s="108"/>
      <c r="Z965" s="109"/>
      <c r="AA965" s="554" t="str">
        <f>IF(W965&lt;&gt;"",VLOOKUP(W965,'DON GIA'!$A$1:$D$346,4,0),"")</f>
        <v/>
      </c>
      <c r="AB965" s="554" t="str">
        <f>IF(W965&lt;&gt;"",IF(ISNUMBER(AA965),Y965*AA965,""),"")</f>
        <v/>
      </c>
      <c r="AC965" s="71"/>
      <c r="AD965" s="71"/>
      <c r="AE965" s="71"/>
      <c r="AF965" s="71"/>
      <c r="AG965" s="71"/>
      <c r="AH965" s="103"/>
      <c r="AI965" s="71"/>
      <c r="AJ965" s="103"/>
      <c r="AK965" s="103"/>
      <c r="AL965" s="554" t="str">
        <f>IF(AI965&lt;&gt;"",VLOOKUP(AI965,'DON GIA'!$M$1:$P$9,4,0),"")</f>
        <v/>
      </c>
      <c r="AM965" s="554" t="str">
        <f>IF(AI965&lt;&gt;"",AK965*AL965,"")</f>
        <v/>
      </c>
      <c r="AN965" s="71"/>
      <c r="AO965" s="103"/>
      <c r="AP965" s="602" t="str">
        <f t="shared" si="344"/>
        <v/>
      </c>
      <c r="AQ965" s="107"/>
      <c r="AR965" s="107"/>
      <c r="AS965" s="593"/>
    </row>
    <row r="966" spans="1:45" outlineLevel="1">
      <c r="A966" s="84" t="s">
        <v>2095</v>
      </c>
      <c r="B966" s="552"/>
      <c r="C966" s="552"/>
      <c r="D966" s="61"/>
      <c r="E966" s="162"/>
      <c r="F966" s="103"/>
      <c r="G966" s="162"/>
      <c r="H966" s="162"/>
      <c r="I966" s="162"/>
      <c r="J966" s="162"/>
      <c r="K966" s="129"/>
      <c r="L966" s="167">
        <f>SUBTOTAL(9,L967:L982)</f>
        <v>112.4</v>
      </c>
      <c r="M966" s="553"/>
      <c r="N966" s="553"/>
      <c r="O966" s="553">
        <f>SUBTOTAL(9,O967:O982)</f>
        <v>188719600</v>
      </c>
      <c r="P966" s="553">
        <f>SUBTOTAL(9,P967:P982)</f>
        <v>0</v>
      </c>
      <c r="Q966" s="61"/>
      <c r="R966" s="162"/>
      <c r="S966" s="162">
        <f>SUBTOTAL(9,S967:S982)</f>
        <v>0</v>
      </c>
      <c r="T966" s="553"/>
      <c r="U966" s="553">
        <f>SUBTOTAL(9,U967:U982)</f>
        <v>0</v>
      </c>
      <c r="V966" s="553"/>
      <c r="W966" s="129"/>
      <c r="X966" s="162"/>
      <c r="Y966" s="169">
        <f>SUBTOTAL(9,Y967:Y982)</f>
        <v>247.5</v>
      </c>
      <c r="Z966" s="170">
        <f>SUBTOTAL(9,Z967:Z982)</f>
        <v>0</v>
      </c>
      <c r="AA966" s="553"/>
      <c r="AB966" s="553">
        <f>SUBTOTAL(9,AB967:AB982)</f>
        <v>632010923.10000014</v>
      </c>
      <c r="AC966" s="71"/>
      <c r="AD966" s="71"/>
      <c r="AE966" s="71"/>
      <c r="AF966" s="71"/>
      <c r="AG966" s="71"/>
      <c r="AH966" s="103"/>
      <c r="AI966" s="61"/>
      <c r="AJ966" s="162"/>
      <c r="AK966" s="162">
        <f>SUBTOTAL(9,AK967:AK982)</f>
        <v>4</v>
      </c>
      <c r="AL966" s="553"/>
      <c r="AM966" s="553">
        <f>SUBTOTAL(9,AM967:AM982)</f>
        <v>55687760</v>
      </c>
      <c r="AN966" s="61"/>
      <c r="AO966" s="162">
        <f>SUBTOTAL(9,AO967:AO982)</f>
        <v>1</v>
      </c>
      <c r="AP966" s="602">
        <f t="shared" si="344"/>
        <v>876418283.10000014</v>
      </c>
      <c r="AQ966" s="111"/>
      <c r="AR966" s="111"/>
      <c r="AS966" s="628"/>
    </row>
    <row r="967" spans="1:45" ht="56.25" outlineLevel="2">
      <c r="A967" s="72">
        <f>IF(B967&lt;&gt;"",B967,A965)</f>
        <v>65</v>
      </c>
      <c r="B967" s="552">
        <f>IF(C967&lt;&gt;"",COUNTA($C$9:C967),"")</f>
        <v>65</v>
      </c>
      <c r="C967" s="552">
        <v>431</v>
      </c>
      <c r="D967" s="61" t="s">
        <v>248</v>
      </c>
      <c r="E967" s="103">
        <v>3</v>
      </c>
      <c r="F967" s="103"/>
      <c r="G967" s="103">
        <v>428</v>
      </c>
      <c r="H967" s="103">
        <v>79</v>
      </c>
      <c r="I967" s="103" t="s">
        <v>223</v>
      </c>
      <c r="J967" s="103" t="s">
        <v>224</v>
      </c>
      <c r="K967" s="107" t="s">
        <v>973</v>
      </c>
      <c r="L967" s="105">
        <v>112.4</v>
      </c>
      <c r="M967" s="554">
        <f>IF(K967&lt;&gt;"",VLOOKUP(K967,'DON GIA'!$S$1:$U$19,3,0),"")</f>
        <v>1679000</v>
      </c>
      <c r="N967" s="554">
        <f>IF(K967&lt;&gt;"",VLOOKUP(K967,'DON GIA'!$S$1:$V$19,4,0),"")</f>
        <v>0</v>
      </c>
      <c r="O967" s="554">
        <f t="shared" ref="O967:O982" si="361">IF(K967&lt;&gt;"",L967*M967,"")</f>
        <v>188719600</v>
      </c>
      <c r="P967" s="554">
        <f t="shared" ref="P967:P982" si="362">IF(K967&lt;&gt;"",L967*N967,"")</f>
        <v>0</v>
      </c>
      <c r="Q967" s="71" t="s">
        <v>35</v>
      </c>
      <c r="R967" s="103"/>
      <c r="S967" s="103"/>
      <c r="T967" s="554" t="str">
        <f>IF(Q967&lt;&gt;"",VLOOKUP(Q967,'DON GIA'!$H$1:$K$103,4,0),"")</f>
        <v/>
      </c>
      <c r="U967" s="554" t="str">
        <f t="shared" ref="U967:U982" si="363">IF(Q967&lt;&gt;"",IF(ISNUMBER(T967),S967*T967,""),"")</f>
        <v/>
      </c>
      <c r="V967" s="554" t="s">
        <v>2163</v>
      </c>
      <c r="W967" s="107" t="s">
        <v>1005</v>
      </c>
      <c r="X967" s="103" t="s">
        <v>27</v>
      </c>
      <c r="Y967" s="108">
        <v>93.78</v>
      </c>
      <c r="Z967" s="109"/>
      <c r="AA967" s="554">
        <f>IF(W967&lt;&gt;"",VLOOKUP(W967,'DON GIA'!$A$1:$D$346,4,0),"")</f>
        <v>5559129</v>
      </c>
      <c r="AB967" s="554">
        <f t="shared" ref="AB967:AB982" si="364">IF(W967&lt;&gt;"",IF(ISNUMBER(AA967),Y967*AA967,""),"")</f>
        <v>521335117.62</v>
      </c>
      <c r="AC967" s="71" t="s">
        <v>28</v>
      </c>
      <c r="AD967" s="71" t="s">
        <v>29</v>
      </c>
      <c r="AE967" s="71" t="s">
        <v>30</v>
      </c>
      <c r="AF967" s="71" t="s">
        <v>31</v>
      </c>
      <c r="AG967" s="71" t="s">
        <v>34</v>
      </c>
      <c r="AH967" s="103" t="s">
        <v>33</v>
      </c>
      <c r="AI967" s="71" t="s">
        <v>562</v>
      </c>
      <c r="AJ967" s="103" t="s">
        <v>409</v>
      </c>
      <c r="AK967" s="103">
        <v>3</v>
      </c>
      <c r="AL967" s="554">
        <f>IF(AI967&lt;&gt;"",VLOOKUP(AI967,'DON GIA'!$M$1:$P$9,4,0),"")</f>
        <v>12895920</v>
      </c>
      <c r="AM967" s="554">
        <f t="shared" ref="AM967:AM982" si="365">IF(AI967&lt;&gt;"",AK967*AL967,"")</f>
        <v>38687760</v>
      </c>
      <c r="AN967" s="71" t="s">
        <v>407</v>
      </c>
      <c r="AO967" s="103">
        <v>1</v>
      </c>
      <c r="AP967" s="602" t="str">
        <f t="shared" si="344"/>
        <v/>
      </c>
      <c r="AQ967" s="111" t="s">
        <v>660</v>
      </c>
      <c r="AR967" s="111" t="s">
        <v>1912</v>
      </c>
      <c r="AS967" s="628"/>
    </row>
    <row r="968" spans="1:45" ht="150" outlineLevel="2">
      <c r="A968" s="72">
        <f t="shared" ref="A968:A982" si="366">IF(B968&lt;&gt;"",B968,A967)</f>
        <v>65</v>
      </c>
      <c r="B968" s="552" t="str">
        <f>IF(C968&lt;&gt;"",COUNTA($C$9:C968),"")</f>
        <v/>
      </c>
      <c r="C968" s="552"/>
      <c r="D968" s="71" t="s">
        <v>249</v>
      </c>
      <c r="E968" s="103"/>
      <c r="F968" s="103"/>
      <c r="G968" s="103"/>
      <c r="H968" s="103"/>
      <c r="I968" s="103"/>
      <c r="J968" s="103"/>
      <c r="K968" s="107"/>
      <c r="L968" s="105" t="s">
        <v>35</v>
      </c>
      <c r="M968" s="554" t="str">
        <f>IF(K968&lt;&gt;"",VLOOKUP(K968,'DON GIA'!$S$1:$U$19,3,0),"")</f>
        <v/>
      </c>
      <c r="N968" s="554" t="str">
        <f>IF(K968&lt;&gt;"",VLOOKUP(K968,'DON GIA'!$S$1:$V$19,4,0),"")</f>
        <v/>
      </c>
      <c r="O968" s="554" t="str">
        <f t="shared" si="361"/>
        <v/>
      </c>
      <c r="P968" s="554" t="str">
        <f t="shared" si="362"/>
        <v/>
      </c>
      <c r="Q968" s="71" t="s">
        <v>35</v>
      </c>
      <c r="R968" s="103"/>
      <c r="S968" s="103"/>
      <c r="T968" s="554" t="str">
        <f>IF(Q968&lt;&gt;"",VLOOKUP(Q968,'DON GIA'!$H$1:$K$103,4,0),"")</f>
        <v/>
      </c>
      <c r="U968" s="554" t="str">
        <f t="shared" si="363"/>
        <v/>
      </c>
      <c r="V968" s="554"/>
      <c r="W968" s="107" t="s">
        <v>1014</v>
      </c>
      <c r="X968" s="103" t="s">
        <v>27</v>
      </c>
      <c r="Y968" s="108">
        <v>4</v>
      </c>
      <c r="Z968" s="109"/>
      <c r="AA968" s="554">
        <f>IF(W968&lt;&gt;"",VLOOKUP(W968,'DON GIA'!$A$1:$D$346,4,0),"")</f>
        <v>4447303</v>
      </c>
      <c r="AB968" s="554">
        <f t="shared" si="364"/>
        <v>17789212</v>
      </c>
      <c r="AC968" s="71"/>
      <c r="AD968" s="71" t="s">
        <v>29</v>
      </c>
      <c r="AE968" s="71" t="s">
        <v>30</v>
      </c>
      <c r="AF968" s="71"/>
      <c r="AG968" s="71" t="s">
        <v>34</v>
      </c>
      <c r="AH968" s="103" t="s">
        <v>34</v>
      </c>
      <c r="AI968" s="71" t="s">
        <v>579</v>
      </c>
      <c r="AJ968" s="103" t="s">
        <v>560</v>
      </c>
      <c r="AK968" s="103">
        <v>1</v>
      </c>
      <c r="AL968" s="554">
        <f>IF(AI968&lt;&gt;"",VLOOKUP(AI968,'DON GIA'!$M$1:$P$9,4,0),"")</f>
        <v>17000000</v>
      </c>
      <c r="AM968" s="554">
        <f t="shared" si="365"/>
        <v>17000000</v>
      </c>
      <c r="AN968" s="71"/>
      <c r="AO968" s="103"/>
      <c r="AP968" s="602" t="str">
        <f t="shared" ref="AP968:AP1031" si="367">IF(C969&lt;&gt;"",O968+P968+U968+AB968+AM968,"")</f>
        <v/>
      </c>
      <c r="AQ968" s="59" t="s">
        <v>604</v>
      </c>
      <c r="AR968" s="59" t="s">
        <v>1918</v>
      </c>
      <c r="AS968" s="629"/>
    </row>
    <row r="969" spans="1:45" ht="131.25" outlineLevel="2">
      <c r="A969" s="72">
        <f t="shared" si="366"/>
        <v>65</v>
      </c>
      <c r="B969" s="552" t="str">
        <f>IF(C969&lt;&gt;"",COUNTA($C$9:C969),"")</f>
        <v/>
      </c>
      <c r="C969" s="552"/>
      <c r="D969" s="71" t="s">
        <v>250</v>
      </c>
      <c r="E969" s="103"/>
      <c r="F969" s="103"/>
      <c r="G969" s="103"/>
      <c r="H969" s="103"/>
      <c r="I969" s="103"/>
      <c r="J969" s="103"/>
      <c r="K969" s="107"/>
      <c r="L969" s="105" t="s">
        <v>35</v>
      </c>
      <c r="M969" s="554" t="str">
        <f>IF(K969&lt;&gt;"",VLOOKUP(K969,'DON GIA'!$S$1:$U$19,3,0),"")</f>
        <v/>
      </c>
      <c r="N969" s="554" t="str">
        <f>IF(K969&lt;&gt;"",VLOOKUP(K969,'DON GIA'!$S$1:$V$19,4,0),"")</f>
        <v/>
      </c>
      <c r="O969" s="554" t="str">
        <f t="shared" si="361"/>
        <v/>
      </c>
      <c r="P969" s="554" t="str">
        <f t="shared" si="362"/>
        <v/>
      </c>
      <c r="Q969" s="71" t="s">
        <v>35</v>
      </c>
      <c r="R969" s="103"/>
      <c r="S969" s="103"/>
      <c r="T969" s="554" t="str">
        <f>IF(Q969&lt;&gt;"",VLOOKUP(Q969,'DON GIA'!$H$1:$K$103,4,0),"")</f>
        <v/>
      </c>
      <c r="U969" s="554" t="str">
        <f t="shared" si="363"/>
        <v/>
      </c>
      <c r="V969" s="554"/>
      <c r="W969" s="107" t="s">
        <v>1044</v>
      </c>
      <c r="X969" s="103" t="s">
        <v>27</v>
      </c>
      <c r="Y969" s="108">
        <v>9</v>
      </c>
      <c r="Z969" s="109"/>
      <c r="AA969" s="554">
        <f>IF(W969&lt;&gt;"",VLOOKUP(W969,'DON GIA'!$A$1:$D$346,4,0),"")</f>
        <v>854777</v>
      </c>
      <c r="AB969" s="554">
        <f t="shared" si="364"/>
        <v>7692993</v>
      </c>
      <c r="AC969" s="71"/>
      <c r="AD969" s="71"/>
      <c r="AE969" s="71"/>
      <c r="AF969" s="71"/>
      <c r="AG969" s="71" t="s">
        <v>136</v>
      </c>
      <c r="AH969" s="103"/>
      <c r="AI969" s="71"/>
      <c r="AJ969" s="103"/>
      <c r="AK969" s="103"/>
      <c r="AL969" s="554" t="str">
        <f>IF(AI969&lt;&gt;"",VLOOKUP(AI969,'DON GIA'!$M$1:$P$9,4,0),"")</f>
        <v/>
      </c>
      <c r="AM969" s="554" t="str">
        <f t="shared" si="365"/>
        <v/>
      </c>
      <c r="AN969" s="71"/>
      <c r="AO969" s="103"/>
      <c r="AP969" s="602" t="str">
        <f t="shared" si="367"/>
        <v/>
      </c>
      <c r="AQ969" s="107" t="s">
        <v>605</v>
      </c>
      <c r="AR969" s="107" t="s">
        <v>1914</v>
      </c>
      <c r="AS969" s="593"/>
    </row>
    <row r="970" spans="1:45" ht="116.25" outlineLevel="2">
      <c r="A970" s="72">
        <f t="shared" si="366"/>
        <v>65</v>
      </c>
      <c r="B970" s="552" t="str">
        <f>IF(C970&lt;&gt;"",COUNTA($C$9:C970),"")</f>
        <v/>
      </c>
      <c r="C970" s="552"/>
      <c r="D970" s="71" t="s">
        <v>251</v>
      </c>
      <c r="E970" s="103"/>
      <c r="F970" s="103"/>
      <c r="G970" s="103"/>
      <c r="H970" s="103"/>
      <c r="I970" s="103"/>
      <c r="J970" s="103"/>
      <c r="K970" s="107"/>
      <c r="L970" s="105" t="s">
        <v>35</v>
      </c>
      <c r="M970" s="554" t="str">
        <f>IF(K970&lt;&gt;"",VLOOKUP(K970,'DON GIA'!$S$1:$U$19,3,0),"")</f>
        <v/>
      </c>
      <c r="N970" s="554" t="str">
        <f>IF(K970&lt;&gt;"",VLOOKUP(K970,'DON GIA'!$S$1:$V$19,4,0),"")</f>
        <v/>
      </c>
      <c r="O970" s="554" t="str">
        <f t="shared" si="361"/>
        <v/>
      </c>
      <c r="P970" s="554" t="str">
        <f t="shared" si="362"/>
        <v/>
      </c>
      <c r="Q970" s="71" t="s">
        <v>35</v>
      </c>
      <c r="R970" s="103"/>
      <c r="S970" s="103"/>
      <c r="T970" s="554" t="str">
        <f>IF(Q970&lt;&gt;"",VLOOKUP(Q970,'DON GIA'!$H$1:$K$103,4,0),"")</f>
        <v/>
      </c>
      <c r="U970" s="554" t="str">
        <f t="shared" si="363"/>
        <v/>
      </c>
      <c r="V970" s="554"/>
      <c r="W970" s="107" t="s">
        <v>1146</v>
      </c>
      <c r="X970" s="103" t="s">
        <v>27</v>
      </c>
      <c r="Y970" s="108">
        <v>9.36</v>
      </c>
      <c r="Z970" s="109"/>
      <c r="AA970" s="554">
        <f>IF(W970&lt;&gt;"",VLOOKUP(W970,'DON GIA'!$A$1:$D$346,4,0),"")</f>
        <v>169828</v>
      </c>
      <c r="AB970" s="554">
        <f t="shared" si="364"/>
        <v>1589590.0799999998</v>
      </c>
      <c r="AC970" s="71"/>
      <c r="AD970" s="71"/>
      <c r="AE970" s="71"/>
      <c r="AF970" s="71"/>
      <c r="AG970" s="71"/>
      <c r="AH970" s="103"/>
      <c r="AI970" s="71"/>
      <c r="AJ970" s="103"/>
      <c r="AK970" s="103"/>
      <c r="AL970" s="554" t="str">
        <f>IF(AI970&lt;&gt;"",VLOOKUP(AI970,'DON GIA'!$M$1:$P$9,4,0),"")</f>
        <v/>
      </c>
      <c r="AM970" s="554" t="str">
        <f t="shared" si="365"/>
        <v/>
      </c>
      <c r="AN970" s="71"/>
      <c r="AO970" s="103"/>
      <c r="AP970" s="602" t="str">
        <f t="shared" si="367"/>
        <v/>
      </c>
      <c r="AQ970" s="59" t="s">
        <v>661</v>
      </c>
      <c r="AR970" s="59" t="s">
        <v>1915</v>
      </c>
      <c r="AS970" s="629"/>
    </row>
    <row r="971" spans="1:45" ht="37.5" outlineLevel="2">
      <c r="A971" s="72">
        <f t="shared" si="366"/>
        <v>65</v>
      </c>
      <c r="B971" s="552" t="str">
        <f>IF(C971&lt;&gt;"",COUNTA($C$9:C971),"")</f>
        <v/>
      </c>
      <c r="C971" s="552"/>
      <c r="D971" s="71"/>
      <c r="E971" s="103"/>
      <c r="F971" s="103"/>
      <c r="G971" s="103"/>
      <c r="H971" s="103"/>
      <c r="I971" s="103"/>
      <c r="J971" s="103"/>
      <c r="K971" s="107"/>
      <c r="L971" s="105" t="s">
        <v>35</v>
      </c>
      <c r="M971" s="554" t="str">
        <f>IF(K971&lt;&gt;"",VLOOKUP(K971,'DON GIA'!$S$1:$U$19,3,0),"")</f>
        <v/>
      </c>
      <c r="N971" s="554" t="str">
        <f>IF(K971&lt;&gt;"",VLOOKUP(K971,'DON GIA'!$S$1:$V$19,4,0),"")</f>
        <v/>
      </c>
      <c r="O971" s="554" t="str">
        <f t="shared" si="361"/>
        <v/>
      </c>
      <c r="P971" s="554" t="str">
        <f t="shared" si="362"/>
        <v/>
      </c>
      <c r="Q971" s="71" t="s">
        <v>35</v>
      </c>
      <c r="R971" s="103"/>
      <c r="S971" s="103"/>
      <c r="T971" s="554" t="str">
        <f>IF(Q971&lt;&gt;"",VLOOKUP(Q971,'DON GIA'!$H$1:$K$103,4,0),"")</f>
        <v/>
      </c>
      <c r="U971" s="554" t="str">
        <f t="shared" si="363"/>
        <v/>
      </c>
      <c r="V971" s="554"/>
      <c r="W971" s="107" t="s">
        <v>1144</v>
      </c>
      <c r="X971" s="103" t="s">
        <v>27</v>
      </c>
      <c r="Y971" s="108">
        <v>4.5</v>
      </c>
      <c r="Z971" s="109"/>
      <c r="AA971" s="554">
        <f>IF(W971&lt;&gt;"",VLOOKUP(W971,'DON GIA'!$A$1:$D$346,4,0),"")</f>
        <v>10375629</v>
      </c>
      <c r="AB971" s="554">
        <f t="shared" si="364"/>
        <v>46690330.5</v>
      </c>
      <c r="AC971" s="71"/>
      <c r="AD971" s="71"/>
      <c r="AE971" s="71"/>
      <c r="AF971" s="71" t="s">
        <v>31</v>
      </c>
      <c r="AG971" s="71"/>
      <c r="AH971" s="103" t="s">
        <v>33</v>
      </c>
      <c r="AI971" s="71"/>
      <c r="AJ971" s="103"/>
      <c r="AK971" s="103"/>
      <c r="AL971" s="554" t="str">
        <f>IF(AI971&lt;&gt;"",VLOOKUP(AI971,'DON GIA'!$M$1:$P$9,4,0),"")</f>
        <v/>
      </c>
      <c r="AM971" s="554" t="str">
        <f t="shared" si="365"/>
        <v/>
      </c>
      <c r="AN971" s="71"/>
      <c r="AO971" s="103"/>
      <c r="AP971" s="602" t="str">
        <f t="shared" si="367"/>
        <v/>
      </c>
      <c r="AQ971" s="585" t="s">
        <v>1911</v>
      </c>
      <c r="AR971" s="585"/>
      <c r="AS971" s="630"/>
    </row>
    <row r="972" spans="1:45" ht="37.5" outlineLevel="2">
      <c r="A972" s="72">
        <f t="shared" si="366"/>
        <v>65</v>
      </c>
      <c r="B972" s="552" t="str">
        <f>IF(C972&lt;&gt;"",COUNTA($C$9:C972),"")</f>
        <v/>
      </c>
      <c r="C972" s="552"/>
      <c r="D972" s="71"/>
      <c r="E972" s="103"/>
      <c r="F972" s="103"/>
      <c r="G972" s="103"/>
      <c r="H972" s="103"/>
      <c r="I972" s="103"/>
      <c r="J972" s="103"/>
      <c r="K972" s="107"/>
      <c r="L972" s="105" t="s">
        <v>35</v>
      </c>
      <c r="M972" s="554" t="str">
        <f>IF(K972&lt;&gt;"",VLOOKUP(K972,'DON GIA'!$S$1:$U$19,3,0),"")</f>
        <v/>
      </c>
      <c r="N972" s="554" t="str">
        <f>IF(K972&lt;&gt;"",VLOOKUP(K972,'DON GIA'!$S$1:$V$19,4,0),"")</f>
        <v/>
      </c>
      <c r="O972" s="554" t="str">
        <f t="shared" si="361"/>
        <v/>
      </c>
      <c r="P972" s="554" t="str">
        <f t="shared" si="362"/>
        <v/>
      </c>
      <c r="Q972" s="71" t="s">
        <v>35</v>
      </c>
      <c r="R972" s="103"/>
      <c r="S972" s="103"/>
      <c r="T972" s="554" t="str">
        <f>IF(Q972&lt;&gt;"",VLOOKUP(Q972,'DON GIA'!$H$1:$K$103,4,0),"")</f>
        <v/>
      </c>
      <c r="U972" s="554" t="str">
        <f t="shared" si="363"/>
        <v/>
      </c>
      <c r="V972" s="554"/>
      <c r="W972" s="107" t="s">
        <v>1147</v>
      </c>
      <c r="X972" s="103" t="s">
        <v>27</v>
      </c>
      <c r="Y972" s="108">
        <v>5.54</v>
      </c>
      <c r="Z972" s="109"/>
      <c r="AA972" s="554">
        <f>IF(W972&lt;&gt;"",VLOOKUP(W972,'DON GIA'!$A$1:$D$346,4,0),"")</f>
        <v>456091</v>
      </c>
      <c r="AB972" s="554">
        <f t="shared" si="364"/>
        <v>2526744.14</v>
      </c>
      <c r="AC972" s="71"/>
      <c r="AD972" s="71"/>
      <c r="AE972" s="71"/>
      <c r="AF972" s="71"/>
      <c r="AG972" s="71"/>
      <c r="AH972" s="103"/>
      <c r="AI972" s="71"/>
      <c r="AJ972" s="103"/>
      <c r="AK972" s="103"/>
      <c r="AL972" s="554" t="str">
        <f>IF(AI972&lt;&gt;"",VLOOKUP(AI972,'DON GIA'!$M$1:$P$9,4,0),"")</f>
        <v/>
      </c>
      <c r="AM972" s="554" t="str">
        <f t="shared" si="365"/>
        <v/>
      </c>
      <c r="AN972" s="71"/>
      <c r="AO972" s="103"/>
      <c r="AP972" s="602" t="str">
        <f t="shared" si="367"/>
        <v/>
      </c>
      <c r="AQ972" s="584" t="s">
        <v>1932</v>
      </c>
      <c r="AR972" s="584"/>
      <c r="AS972" s="631"/>
    </row>
    <row r="973" spans="1:45" outlineLevel="2">
      <c r="A973" s="72">
        <f t="shared" si="366"/>
        <v>65</v>
      </c>
      <c r="B973" s="552" t="str">
        <f>IF(C973&lt;&gt;"",COUNTA($C$9:C973),"")</f>
        <v/>
      </c>
      <c r="C973" s="552"/>
      <c r="D973" s="71"/>
      <c r="E973" s="103"/>
      <c r="F973" s="103"/>
      <c r="G973" s="103"/>
      <c r="H973" s="103"/>
      <c r="I973" s="103"/>
      <c r="J973" s="103"/>
      <c r="K973" s="107"/>
      <c r="L973" s="105" t="s">
        <v>35</v>
      </c>
      <c r="M973" s="554" t="str">
        <f>IF(K973&lt;&gt;"",VLOOKUP(K973,'DON GIA'!$S$1:$U$19,3,0),"")</f>
        <v/>
      </c>
      <c r="N973" s="554" t="str">
        <f>IF(K973&lt;&gt;"",VLOOKUP(K973,'DON GIA'!$S$1:$V$19,4,0),"")</f>
        <v/>
      </c>
      <c r="O973" s="554" t="str">
        <f t="shared" si="361"/>
        <v/>
      </c>
      <c r="P973" s="554" t="str">
        <f t="shared" si="362"/>
        <v/>
      </c>
      <c r="Q973" s="71" t="s">
        <v>35</v>
      </c>
      <c r="R973" s="103"/>
      <c r="S973" s="103"/>
      <c r="T973" s="554" t="str">
        <f>IF(Q973&lt;&gt;"",VLOOKUP(Q973,'DON GIA'!$H$1:$K$103,4,0),"")</f>
        <v/>
      </c>
      <c r="U973" s="554" t="str">
        <f t="shared" si="363"/>
        <v/>
      </c>
      <c r="V973" s="554"/>
      <c r="W973" s="107" t="s">
        <v>1121</v>
      </c>
      <c r="X973" s="103" t="s">
        <v>27</v>
      </c>
      <c r="Y973" s="108">
        <v>1.8</v>
      </c>
      <c r="Z973" s="109"/>
      <c r="AA973" s="554">
        <f>IF(W973&lt;&gt;"",VLOOKUP(W973,'DON GIA'!$A$1:$D$346,4,0),"")</f>
        <v>1398600</v>
      </c>
      <c r="AB973" s="554">
        <f t="shared" si="364"/>
        <v>2517480</v>
      </c>
      <c r="AC973" s="71"/>
      <c r="AD973" s="71"/>
      <c r="AE973" s="71"/>
      <c r="AF973" s="71"/>
      <c r="AG973" s="71"/>
      <c r="AH973" s="103"/>
      <c r="AI973" s="71"/>
      <c r="AJ973" s="103"/>
      <c r="AK973" s="103"/>
      <c r="AL973" s="554" t="str">
        <f>IF(AI973&lt;&gt;"",VLOOKUP(AI973,'DON GIA'!$M$1:$P$9,4,0),"")</f>
        <v/>
      </c>
      <c r="AM973" s="554" t="str">
        <f t="shared" si="365"/>
        <v/>
      </c>
      <c r="AN973" s="71"/>
      <c r="AO973" s="103"/>
      <c r="AP973" s="602" t="str">
        <f t="shared" si="367"/>
        <v/>
      </c>
      <c r="AQ973" s="107"/>
      <c r="AR973" s="107"/>
      <c r="AS973" s="593"/>
    </row>
    <row r="974" spans="1:45" outlineLevel="2">
      <c r="A974" s="72">
        <f t="shared" si="366"/>
        <v>65</v>
      </c>
      <c r="B974" s="552" t="str">
        <f>IF(C974&lt;&gt;"",COUNTA($C$9:C974),"")</f>
        <v/>
      </c>
      <c r="C974" s="552"/>
      <c r="D974" s="71"/>
      <c r="E974" s="103"/>
      <c r="F974" s="103"/>
      <c r="G974" s="103"/>
      <c r="H974" s="103"/>
      <c r="I974" s="103"/>
      <c r="J974" s="103"/>
      <c r="K974" s="107"/>
      <c r="L974" s="105" t="s">
        <v>35</v>
      </c>
      <c r="M974" s="554" t="str">
        <f>IF(K974&lt;&gt;"",VLOOKUP(K974,'DON GIA'!$S$1:$U$19,3,0),"")</f>
        <v/>
      </c>
      <c r="N974" s="554" t="str">
        <f>IF(K974&lt;&gt;"",VLOOKUP(K974,'DON GIA'!$S$1:$V$19,4,0),"")</f>
        <v/>
      </c>
      <c r="O974" s="554" t="str">
        <f t="shared" si="361"/>
        <v/>
      </c>
      <c r="P974" s="554" t="str">
        <f t="shared" si="362"/>
        <v/>
      </c>
      <c r="Q974" s="71" t="s">
        <v>35</v>
      </c>
      <c r="R974" s="103"/>
      <c r="S974" s="103"/>
      <c r="T974" s="554" t="str">
        <f>IF(Q974&lt;&gt;"",VLOOKUP(Q974,'DON GIA'!$H$1:$K$103,4,0),"")</f>
        <v/>
      </c>
      <c r="U974" s="554" t="str">
        <f t="shared" si="363"/>
        <v/>
      </c>
      <c r="V974" s="554"/>
      <c r="W974" s="107" t="s">
        <v>1148</v>
      </c>
      <c r="X974" s="103" t="s">
        <v>38</v>
      </c>
      <c r="Y974" s="108">
        <v>0.24</v>
      </c>
      <c r="Z974" s="109"/>
      <c r="AA974" s="554">
        <f>IF(W974&lt;&gt;"",VLOOKUP(W974,'DON GIA'!$A$1:$D$346,4,0),"")</f>
        <v>2523428</v>
      </c>
      <c r="AB974" s="554">
        <f t="shared" si="364"/>
        <v>605622.72</v>
      </c>
      <c r="AC974" s="71"/>
      <c r="AD974" s="71"/>
      <c r="AE974" s="71"/>
      <c r="AF974" s="71"/>
      <c r="AG974" s="71"/>
      <c r="AH974" s="103"/>
      <c r="AI974" s="71"/>
      <c r="AJ974" s="103"/>
      <c r="AK974" s="103"/>
      <c r="AL974" s="554" t="str">
        <f>IF(AI974&lt;&gt;"",VLOOKUP(AI974,'DON GIA'!$M$1:$P$9,4,0),"")</f>
        <v/>
      </c>
      <c r="AM974" s="554" t="str">
        <f t="shared" si="365"/>
        <v/>
      </c>
      <c r="AN974" s="71"/>
      <c r="AO974" s="103"/>
      <c r="AP974" s="602" t="str">
        <f t="shared" si="367"/>
        <v/>
      </c>
      <c r="AQ974" s="107"/>
      <c r="AR974" s="107"/>
      <c r="AS974" s="593"/>
    </row>
    <row r="975" spans="1:45" outlineLevel="2">
      <c r="A975" s="72">
        <f t="shared" si="366"/>
        <v>65</v>
      </c>
      <c r="B975" s="552" t="str">
        <f>IF(C975&lt;&gt;"",COUNTA($C$9:C975),"")</f>
        <v/>
      </c>
      <c r="C975" s="552"/>
      <c r="D975" s="71"/>
      <c r="E975" s="103"/>
      <c r="F975" s="103"/>
      <c r="G975" s="103"/>
      <c r="H975" s="103"/>
      <c r="I975" s="103"/>
      <c r="J975" s="103"/>
      <c r="K975" s="107"/>
      <c r="L975" s="105" t="s">
        <v>35</v>
      </c>
      <c r="M975" s="554" t="str">
        <f>IF(K975&lt;&gt;"",VLOOKUP(K975,'DON GIA'!$S$1:$U$19,3,0),"")</f>
        <v/>
      </c>
      <c r="N975" s="554" t="str">
        <f>IF(K975&lt;&gt;"",VLOOKUP(K975,'DON GIA'!$S$1:$V$19,4,0),"")</f>
        <v/>
      </c>
      <c r="O975" s="554" t="str">
        <f t="shared" si="361"/>
        <v/>
      </c>
      <c r="P975" s="554" t="str">
        <f t="shared" si="362"/>
        <v/>
      </c>
      <c r="Q975" s="71" t="s">
        <v>35</v>
      </c>
      <c r="R975" s="103"/>
      <c r="S975" s="103"/>
      <c r="T975" s="554" t="str">
        <f>IF(Q975&lt;&gt;"",VLOOKUP(Q975,'DON GIA'!$H$1:$K$103,4,0),"")</f>
        <v/>
      </c>
      <c r="U975" s="554" t="str">
        <f t="shared" si="363"/>
        <v/>
      </c>
      <c r="V975" s="554"/>
      <c r="W975" s="107" t="s">
        <v>1130</v>
      </c>
      <c r="X975" s="103" t="s">
        <v>27</v>
      </c>
      <c r="Y975" s="108">
        <v>2.88</v>
      </c>
      <c r="Z975" s="109"/>
      <c r="AA975" s="554">
        <f>IF(W975&lt;&gt;"",VLOOKUP(W975,'DON GIA'!$A$1:$D$346,4,0),"")</f>
        <v>282038</v>
      </c>
      <c r="AB975" s="554">
        <f t="shared" si="364"/>
        <v>812269.44</v>
      </c>
      <c r="AC975" s="71"/>
      <c r="AD975" s="71"/>
      <c r="AE975" s="71"/>
      <c r="AF975" s="71"/>
      <c r="AG975" s="71"/>
      <c r="AH975" s="103"/>
      <c r="AI975" s="71"/>
      <c r="AJ975" s="103"/>
      <c r="AK975" s="103"/>
      <c r="AL975" s="554" t="str">
        <f>IF(AI975&lt;&gt;"",VLOOKUP(AI975,'DON GIA'!$M$1:$P$9,4,0),"")</f>
        <v/>
      </c>
      <c r="AM975" s="554" t="str">
        <f t="shared" si="365"/>
        <v/>
      </c>
      <c r="AN975" s="71"/>
      <c r="AO975" s="103"/>
      <c r="AP975" s="602" t="str">
        <f t="shared" si="367"/>
        <v/>
      </c>
      <c r="AQ975" s="107"/>
      <c r="AR975" s="107"/>
      <c r="AS975" s="593"/>
    </row>
    <row r="976" spans="1:45" outlineLevel="2">
      <c r="A976" s="72">
        <f t="shared" si="366"/>
        <v>65</v>
      </c>
      <c r="B976" s="552" t="str">
        <f>IF(C976&lt;&gt;"",COUNTA($C$9:C976),"")</f>
        <v/>
      </c>
      <c r="C976" s="552"/>
      <c r="D976" s="71"/>
      <c r="E976" s="103"/>
      <c r="F976" s="103"/>
      <c r="G976" s="103"/>
      <c r="H976" s="103"/>
      <c r="I976" s="103"/>
      <c r="J976" s="103"/>
      <c r="K976" s="107"/>
      <c r="L976" s="105" t="s">
        <v>35</v>
      </c>
      <c r="M976" s="554" t="str">
        <f>IF(K976&lt;&gt;"",VLOOKUP(K976,'DON GIA'!$S$1:$U$19,3,0),"")</f>
        <v/>
      </c>
      <c r="N976" s="554" t="str">
        <f>IF(K976&lt;&gt;"",VLOOKUP(K976,'DON GIA'!$S$1:$V$19,4,0),"")</f>
        <v/>
      </c>
      <c r="O976" s="554" t="str">
        <f t="shared" si="361"/>
        <v/>
      </c>
      <c r="P976" s="554" t="str">
        <f t="shared" si="362"/>
        <v/>
      </c>
      <c r="Q976" s="71" t="s">
        <v>35</v>
      </c>
      <c r="R976" s="103"/>
      <c r="S976" s="103"/>
      <c r="T976" s="554" t="str">
        <f>IF(Q976&lt;&gt;"",VLOOKUP(Q976,'DON GIA'!$H$1:$K$103,4,0),"")</f>
        <v/>
      </c>
      <c r="U976" s="554" t="str">
        <f t="shared" si="363"/>
        <v/>
      </c>
      <c r="V976" s="554"/>
      <c r="W976" s="107" t="s">
        <v>1105</v>
      </c>
      <c r="X976" s="103" t="s">
        <v>27</v>
      </c>
      <c r="Y976" s="108">
        <v>2.44</v>
      </c>
      <c r="Z976" s="109"/>
      <c r="AA976" s="554">
        <f>IF(W976&lt;&gt;"",VLOOKUP(W976,'DON GIA'!$A$1:$D$346,4,0),"")</f>
        <v>292949</v>
      </c>
      <c r="AB976" s="554">
        <f t="shared" si="364"/>
        <v>714795.55999999994</v>
      </c>
      <c r="AC976" s="71"/>
      <c r="AD976" s="71"/>
      <c r="AE976" s="71"/>
      <c r="AF976" s="71"/>
      <c r="AG976" s="71"/>
      <c r="AH976" s="103"/>
      <c r="AI976" s="71"/>
      <c r="AJ976" s="103"/>
      <c r="AK976" s="103"/>
      <c r="AL976" s="554" t="str">
        <f>IF(AI976&lt;&gt;"",VLOOKUP(AI976,'DON GIA'!$M$1:$P$9,4,0),"")</f>
        <v/>
      </c>
      <c r="AM976" s="554" t="str">
        <f t="shared" si="365"/>
        <v/>
      </c>
      <c r="AN976" s="71"/>
      <c r="AO976" s="103"/>
      <c r="AP976" s="602" t="str">
        <f t="shared" si="367"/>
        <v/>
      </c>
      <c r="AQ976" s="107"/>
      <c r="AR976" s="107"/>
      <c r="AS976" s="593"/>
    </row>
    <row r="977" spans="1:45" outlineLevel="2">
      <c r="A977" s="72">
        <f t="shared" si="366"/>
        <v>65</v>
      </c>
      <c r="B977" s="552" t="str">
        <f>IF(C977&lt;&gt;"",COUNTA($C$9:C977),"")</f>
        <v/>
      </c>
      <c r="C977" s="552"/>
      <c r="D977" s="71"/>
      <c r="E977" s="103"/>
      <c r="F977" s="103"/>
      <c r="G977" s="103"/>
      <c r="H977" s="103"/>
      <c r="I977" s="103"/>
      <c r="J977" s="103"/>
      <c r="K977" s="107"/>
      <c r="L977" s="105" t="s">
        <v>35</v>
      </c>
      <c r="M977" s="554" t="str">
        <f>IF(K977&lt;&gt;"",VLOOKUP(K977,'DON GIA'!$S$1:$U$19,3,0),"")</f>
        <v/>
      </c>
      <c r="N977" s="554" t="str">
        <f>IF(K977&lt;&gt;"",VLOOKUP(K977,'DON GIA'!$S$1:$V$19,4,0),"")</f>
        <v/>
      </c>
      <c r="O977" s="554" t="str">
        <f t="shared" si="361"/>
        <v/>
      </c>
      <c r="P977" s="554" t="str">
        <f t="shared" si="362"/>
        <v/>
      </c>
      <c r="Q977" s="71" t="s">
        <v>35</v>
      </c>
      <c r="R977" s="103"/>
      <c r="S977" s="103"/>
      <c r="T977" s="554" t="str">
        <f>IF(Q977&lt;&gt;"",VLOOKUP(Q977,'DON GIA'!$H$1:$K$103,4,0),"")</f>
        <v/>
      </c>
      <c r="U977" s="554" t="str">
        <f t="shared" si="363"/>
        <v/>
      </c>
      <c r="V977" s="554"/>
      <c r="W977" s="107" t="s">
        <v>1108</v>
      </c>
      <c r="X977" s="103" t="s">
        <v>27</v>
      </c>
      <c r="Y977" s="108">
        <v>7.18</v>
      </c>
      <c r="Z977" s="109"/>
      <c r="AA977" s="554">
        <f>IF(W977&lt;&gt;"",VLOOKUP(W977,'DON GIA'!$A$1:$D$346,4,0),"")</f>
        <v>282038</v>
      </c>
      <c r="AB977" s="554">
        <f t="shared" si="364"/>
        <v>2025032.8399999999</v>
      </c>
      <c r="AC977" s="71"/>
      <c r="AD977" s="71"/>
      <c r="AE977" s="71"/>
      <c r="AF977" s="71"/>
      <c r="AG977" s="71"/>
      <c r="AH977" s="103"/>
      <c r="AI977" s="71"/>
      <c r="AJ977" s="103"/>
      <c r="AK977" s="103"/>
      <c r="AL977" s="554" t="str">
        <f>IF(AI977&lt;&gt;"",VLOOKUP(AI977,'DON GIA'!$M$1:$P$9,4,0),"")</f>
        <v/>
      </c>
      <c r="AM977" s="554" t="str">
        <f t="shared" si="365"/>
        <v/>
      </c>
      <c r="AN977" s="71"/>
      <c r="AO977" s="103"/>
      <c r="AP977" s="602" t="str">
        <f t="shared" si="367"/>
        <v/>
      </c>
      <c r="AQ977" s="107"/>
      <c r="AR977" s="107"/>
      <c r="AS977" s="593"/>
    </row>
    <row r="978" spans="1:45" outlineLevel="2">
      <c r="A978" s="72">
        <f t="shared" si="366"/>
        <v>65</v>
      </c>
      <c r="B978" s="552" t="str">
        <f>IF(C978&lt;&gt;"",COUNTA($C$9:C978),"")</f>
        <v/>
      </c>
      <c r="C978" s="552"/>
      <c r="D978" s="71"/>
      <c r="E978" s="103"/>
      <c r="F978" s="103"/>
      <c r="G978" s="103"/>
      <c r="H978" s="103"/>
      <c r="I978" s="103"/>
      <c r="J978" s="103"/>
      <c r="K978" s="107"/>
      <c r="L978" s="105" t="s">
        <v>35</v>
      </c>
      <c r="M978" s="554" t="str">
        <f>IF(K978&lt;&gt;"",VLOOKUP(K978,'DON GIA'!$S$1:$U$19,3,0),"")</f>
        <v/>
      </c>
      <c r="N978" s="554" t="str">
        <f>IF(K978&lt;&gt;"",VLOOKUP(K978,'DON GIA'!$S$1:$V$19,4,0),"")</f>
        <v/>
      </c>
      <c r="O978" s="554" t="str">
        <f t="shared" si="361"/>
        <v/>
      </c>
      <c r="P978" s="554" t="str">
        <f t="shared" si="362"/>
        <v/>
      </c>
      <c r="Q978" s="71" t="s">
        <v>35</v>
      </c>
      <c r="R978" s="103"/>
      <c r="S978" s="103"/>
      <c r="T978" s="554" t="str">
        <f>IF(Q978&lt;&gt;"",VLOOKUP(Q978,'DON GIA'!$H$1:$K$103,4,0),"")</f>
        <v/>
      </c>
      <c r="U978" s="554" t="str">
        <f t="shared" si="363"/>
        <v/>
      </c>
      <c r="V978" s="554"/>
      <c r="W978" s="107" t="s">
        <v>1149</v>
      </c>
      <c r="X978" s="103" t="s">
        <v>27</v>
      </c>
      <c r="Y978" s="108">
        <v>93.78</v>
      </c>
      <c r="Z978" s="109"/>
      <c r="AA978" s="554">
        <f>IF(W978&lt;&gt;"",VLOOKUP(W978,'DON GIA'!$A$1:$D$346,4,0),"")</f>
        <v>109890</v>
      </c>
      <c r="AB978" s="554">
        <f t="shared" si="364"/>
        <v>10305484.199999999</v>
      </c>
      <c r="AC978" s="71"/>
      <c r="AD978" s="71"/>
      <c r="AE978" s="71"/>
      <c r="AF978" s="71"/>
      <c r="AG978" s="71"/>
      <c r="AH978" s="103"/>
      <c r="AI978" s="71"/>
      <c r="AJ978" s="103"/>
      <c r="AK978" s="103"/>
      <c r="AL978" s="554" t="str">
        <f>IF(AI978&lt;&gt;"",VLOOKUP(AI978,'DON GIA'!$M$1:$P$9,4,0),"")</f>
        <v/>
      </c>
      <c r="AM978" s="554" t="str">
        <f t="shared" si="365"/>
        <v/>
      </c>
      <c r="AN978" s="71"/>
      <c r="AO978" s="103"/>
      <c r="AP978" s="602" t="str">
        <f t="shared" si="367"/>
        <v/>
      </c>
      <c r="AQ978" s="107"/>
      <c r="AR978" s="107"/>
      <c r="AS978" s="593"/>
    </row>
    <row r="979" spans="1:45" ht="37.5" outlineLevel="2">
      <c r="A979" s="72">
        <f t="shared" si="366"/>
        <v>65</v>
      </c>
      <c r="B979" s="552" t="str">
        <f>IF(C979&lt;&gt;"",COUNTA($C$9:C979),"")</f>
        <v/>
      </c>
      <c r="C979" s="552"/>
      <c r="D979" s="71"/>
      <c r="E979" s="103"/>
      <c r="F979" s="103"/>
      <c r="G979" s="103"/>
      <c r="H979" s="103"/>
      <c r="I979" s="103"/>
      <c r="J979" s="103"/>
      <c r="K979" s="107"/>
      <c r="L979" s="105" t="s">
        <v>35</v>
      </c>
      <c r="M979" s="554" t="str">
        <f>IF(K979&lt;&gt;"",VLOOKUP(K979,'DON GIA'!$S$1:$U$19,3,0),"")</f>
        <v/>
      </c>
      <c r="N979" s="554" t="str">
        <f>IF(K979&lt;&gt;"",VLOOKUP(K979,'DON GIA'!$S$1:$V$19,4,0),"")</f>
        <v/>
      </c>
      <c r="O979" s="554" t="str">
        <f t="shared" si="361"/>
        <v/>
      </c>
      <c r="P979" s="554" t="str">
        <f t="shared" si="362"/>
        <v/>
      </c>
      <c r="Q979" s="71" t="s">
        <v>35</v>
      </c>
      <c r="R979" s="103"/>
      <c r="S979" s="103"/>
      <c r="T979" s="554" t="str">
        <f>IF(Q979&lt;&gt;"",VLOOKUP(Q979,'DON GIA'!$H$1:$K$103,4,0),"")</f>
        <v/>
      </c>
      <c r="U979" s="554" t="str">
        <f t="shared" si="363"/>
        <v/>
      </c>
      <c r="V979" s="554"/>
      <c r="W979" s="107" t="s">
        <v>1147</v>
      </c>
      <c r="X979" s="103" t="s">
        <v>27</v>
      </c>
      <c r="Y979" s="108">
        <v>1.6</v>
      </c>
      <c r="Z979" s="109"/>
      <c r="AA979" s="554">
        <f>IF(W979&lt;&gt;"",VLOOKUP(W979,'DON GIA'!$A$1:$D$346,4,0),"")</f>
        <v>456091</v>
      </c>
      <c r="AB979" s="554">
        <f t="shared" si="364"/>
        <v>729745.60000000009</v>
      </c>
      <c r="AC979" s="71"/>
      <c r="AD979" s="71"/>
      <c r="AE979" s="71"/>
      <c r="AF979" s="71"/>
      <c r="AG979" s="71"/>
      <c r="AH979" s="103"/>
      <c r="AI979" s="71"/>
      <c r="AJ979" s="103"/>
      <c r="AK979" s="103"/>
      <c r="AL979" s="554" t="str">
        <f>IF(AI979&lt;&gt;"",VLOOKUP(AI979,'DON GIA'!$M$1:$P$9,4,0),"")</f>
        <v/>
      </c>
      <c r="AM979" s="554" t="str">
        <f t="shared" si="365"/>
        <v/>
      </c>
      <c r="AN979" s="71"/>
      <c r="AO979" s="103"/>
      <c r="AP979" s="602" t="str">
        <f t="shared" si="367"/>
        <v/>
      </c>
      <c r="AQ979" s="107"/>
      <c r="AR979" s="107"/>
      <c r="AS979" s="593"/>
    </row>
    <row r="980" spans="1:45" ht="56.25" outlineLevel="2">
      <c r="A980" s="72">
        <f t="shared" si="366"/>
        <v>65</v>
      </c>
      <c r="B980" s="552" t="str">
        <f>IF(C980&lt;&gt;"",COUNTA($C$9:C980),"")</f>
        <v/>
      </c>
      <c r="C980" s="552"/>
      <c r="D980" s="71"/>
      <c r="E980" s="103"/>
      <c r="F980" s="103"/>
      <c r="G980" s="103"/>
      <c r="H980" s="103"/>
      <c r="I980" s="103"/>
      <c r="J980" s="103"/>
      <c r="K980" s="107"/>
      <c r="L980" s="105" t="s">
        <v>35</v>
      </c>
      <c r="M980" s="554" t="str">
        <f>IF(K980&lt;&gt;"",VLOOKUP(K980,'DON GIA'!$S$1:$U$19,3,0),"")</f>
        <v/>
      </c>
      <c r="N980" s="554" t="str">
        <f>IF(K980&lt;&gt;"",VLOOKUP(K980,'DON GIA'!$S$1:$V$19,4,0),"")</f>
        <v/>
      </c>
      <c r="O980" s="554" t="str">
        <f t="shared" si="361"/>
        <v/>
      </c>
      <c r="P980" s="554" t="str">
        <f t="shared" si="362"/>
        <v/>
      </c>
      <c r="Q980" s="71" t="s">
        <v>35</v>
      </c>
      <c r="R980" s="103"/>
      <c r="S980" s="103"/>
      <c r="T980" s="554" t="str">
        <f>IF(Q980&lt;&gt;"",VLOOKUP(Q980,'DON GIA'!$H$1:$K$103,4,0),"")</f>
        <v/>
      </c>
      <c r="U980" s="554" t="str">
        <f t="shared" si="363"/>
        <v/>
      </c>
      <c r="V980" s="554"/>
      <c r="W980" s="107" t="s">
        <v>1150</v>
      </c>
      <c r="X980" s="103" t="s">
        <v>27</v>
      </c>
      <c r="Y980" s="108">
        <v>10.4</v>
      </c>
      <c r="Z980" s="109"/>
      <c r="AA980" s="554">
        <f>IF(W980&lt;&gt;"",VLOOKUP(W980,'DON GIA'!$A$1:$D$346,4,0),"")</f>
        <v>1238791</v>
      </c>
      <c r="AB980" s="554">
        <f t="shared" si="364"/>
        <v>12883426.4</v>
      </c>
      <c r="AC980" s="71"/>
      <c r="AD980" s="71"/>
      <c r="AE980" s="71"/>
      <c r="AF980" s="71"/>
      <c r="AG980" s="71"/>
      <c r="AH980" s="103"/>
      <c r="AI980" s="71"/>
      <c r="AJ980" s="103"/>
      <c r="AK980" s="103"/>
      <c r="AL980" s="554" t="str">
        <f>IF(AI980&lt;&gt;"",VLOOKUP(AI980,'DON GIA'!$M$1:$P$9,4,0),"")</f>
        <v/>
      </c>
      <c r="AM980" s="554" t="str">
        <f t="shared" si="365"/>
        <v/>
      </c>
      <c r="AN980" s="71"/>
      <c r="AO980" s="103"/>
      <c r="AP980" s="602" t="str">
        <f t="shared" si="367"/>
        <v/>
      </c>
      <c r="AQ980" s="107"/>
      <c r="AR980" s="107"/>
      <c r="AS980" s="593"/>
    </row>
    <row r="981" spans="1:45" ht="37.5" outlineLevel="2">
      <c r="A981" s="72">
        <f t="shared" si="366"/>
        <v>65</v>
      </c>
      <c r="B981" s="552" t="str">
        <f>IF(C981&lt;&gt;"",COUNTA($C$9:C981),"")</f>
        <v/>
      </c>
      <c r="C981" s="552"/>
      <c r="D981" s="71"/>
      <c r="E981" s="103"/>
      <c r="F981" s="103"/>
      <c r="G981" s="103"/>
      <c r="H981" s="103"/>
      <c r="I981" s="103"/>
      <c r="J981" s="103"/>
      <c r="K981" s="107"/>
      <c r="L981" s="105" t="s">
        <v>35</v>
      </c>
      <c r="M981" s="554" t="str">
        <f>IF(K981&lt;&gt;"",VLOOKUP(K981,'DON GIA'!$S$1:$U$19,3,0),"")</f>
        <v/>
      </c>
      <c r="N981" s="554" t="str">
        <f>IF(K981&lt;&gt;"",VLOOKUP(K981,'DON GIA'!$S$1:$V$19,4,0),"")</f>
        <v/>
      </c>
      <c r="O981" s="554" t="str">
        <f t="shared" si="361"/>
        <v/>
      </c>
      <c r="P981" s="554" t="str">
        <f t="shared" si="362"/>
        <v/>
      </c>
      <c r="Q981" s="71" t="s">
        <v>35</v>
      </c>
      <c r="R981" s="103"/>
      <c r="S981" s="103"/>
      <c r="T981" s="554" t="str">
        <f>IF(Q981&lt;&gt;"",VLOOKUP(Q981,'DON GIA'!$H$1:$K$103,4,0),"")</f>
        <v/>
      </c>
      <c r="U981" s="554" t="str">
        <f t="shared" si="363"/>
        <v/>
      </c>
      <c r="V981" s="554"/>
      <c r="W981" s="107" t="s">
        <v>1049</v>
      </c>
      <c r="X981" s="103" t="s">
        <v>42</v>
      </c>
      <c r="Y981" s="108">
        <v>1</v>
      </c>
      <c r="Z981" s="109"/>
      <c r="AA981" s="554">
        <f>IF(W981&lt;&gt;"",VLOOKUP(W981,'DON GIA'!$A$1:$D$346,4,0),"")</f>
        <v>3793079</v>
      </c>
      <c r="AB981" s="554">
        <f t="shared" si="364"/>
        <v>3793079</v>
      </c>
      <c r="AC981" s="71"/>
      <c r="AD981" s="71"/>
      <c r="AE981" s="71"/>
      <c r="AF981" s="71"/>
      <c r="AG981" s="71"/>
      <c r="AH981" s="103"/>
      <c r="AI981" s="71"/>
      <c r="AJ981" s="103"/>
      <c r="AK981" s="103"/>
      <c r="AL981" s="554" t="str">
        <f>IF(AI981&lt;&gt;"",VLOOKUP(AI981,'DON GIA'!$M$1:$P$9,4,0),"")</f>
        <v/>
      </c>
      <c r="AM981" s="554" t="str">
        <f t="shared" si="365"/>
        <v/>
      </c>
      <c r="AN981" s="71"/>
      <c r="AO981" s="103"/>
      <c r="AP981" s="602" t="str">
        <f t="shared" si="367"/>
        <v/>
      </c>
      <c r="AQ981" s="107"/>
      <c r="AR981" s="107"/>
      <c r="AS981" s="593"/>
    </row>
    <row r="982" spans="1:45" outlineLevel="2">
      <c r="A982" s="72">
        <f t="shared" si="366"/>
        <v>65</v>
      </c>
      <c r="B982" s="552" t="str">
        <f>IF(C982&lt;&gt;"",COUNTA($C$9:C982),"")</f>
        <v/>
      </c>
      <c r="C982" s="552"/>
      <c r="D982" s="71"/>
      <c r="E982" s="103"/>
      <c r="F982" s="103"/>
      <c r="G982" s="103"/>
      <c r="H982" s="103"/>
      <c r="I982" s="103"/>
      <c r="J982" s="103"/>
      <c r="K982" s="107"/>
      <c r="L982" s="105" t="s">
        <v>35</v>
      </c>
      <c r="M982" s="554" t="str">
        <f>IF(K982&lt;&gt;"",VLOOKUP(K982,'DON GIA'!$S$1:$U$19,3,0),"")</f>
        <v/>
      </c>
      <c r="N982" s="554" t="str">
        <f>IF(K982&lt;&gt;"",VLOOKUP(K982,'DON GIA'!$S$1:$V$19,4,0),"")</f>
        <v/>
      </c>
      <c r="O982" s="554" t="str">
        <f t="shared" si="361"/>
        <v/>
      </c>
      <c r="P982" s="554" t="str">
        <f t="shared" si="362"/>
        <v/>
      </c>
      <c r="Q982" s="71" t="s">
        <v>35</v>
      </c>
      <c r="R982" s="103"/>
      <c r="S982" s="103"/>
      <c r="T982" s="554" t="str">
        <f>IF(Q982&lt;&gt;"",VLOOKUP(Q982,'DON GIA'!$H$1:$K$103,4,0),"")</f>
        <v/>
      </c>
      <c r="U982" s="554" t="str">
        <f t="shared" si="363"/>
        <v/>
      </c>
      <c r="V982" s="554"/>
      <c r="W982" s="107"/>
      <c r="X982" s="103"/>
      <c r="Y982" s="108"/>
      <c r="Z982" s="109"/>
      <c r="AA982" s="554" t="str">
        <f>IF(W982&lt;&gt;"",VLOOKUP(W982,'DON GIA'!$A$1:$D$346,4,0),"")</f>
        <v/>
      </c>
      <c r="AB982" s="554" t="str">
        <f t="shared" si="364"/>
        <v/>
      </c>
      <c r="AC982" s="71"/>
      <c r="AD982" s="71"/>
      <c r="AE982" s="71"/>
      <c r="AF982" s="71"/>
      <c r="AG982" s="71"/>
      <c r="AH982" s="103"/>
      <c r="AI982" s="71"/>
      <c r="AJ982" s="103"/>
      <c r="AK982" s="103"/>
      <c r="AL982" s="554" t="str">
        <f>IF(AI982&lt;&gt;"",VLOOKUP(AI982,'DON GIA'!$M$1:$P$9,4,0),"")</f>
        <v/>
      </c>
      <c r="AM982" s="554" t="str">
        <f t="shared" si="365"/>
        <v/>
      </c>
      <c r="AN982" s="71"/>
      <c r="AO982" s="103"/>
      <c r="AP982" s="602" t="str">
        <f t="shared" si="367"/>
        <v/>
      </c>
      <c r="AQ982" s="107"/>
      <c r="AR982" s="107"/>
      <c r="AS982" s="593"/>
    </row>
    <row r="983" spans="1:45" outlineLevel="1">
      <c r="A983" s="84" t="s">
        <v>2094</v>
      </c>
      <c r="B983" s="552"/>
      <c r="C983" s="552"/>
      <c r="D983" s="56"/>
      <c r="E983" s="162"/>
      <c r="F983" s="103"/>
      <c r="G983" s="162"/>
      <c r="H983" s="162"/>
      <c r="I983" s="162"/>
      <c r="J983" s="162"/>
      <c r="K983" s="129"/>
      <c r="L983" s="167">
        <f>SUBTOTAL(9,L984:L1001)</f>
        <v>110.5</v>
      </c>
      <c r="M983" s="553"/>
      <c r="N983" s="553"/>
      <c r="O983" s="553">
        <f>SUBTOTAL(9,O984:O1001)</f>
        <v>185529500</v>
      </c>
      <c r="P983" s="553">
        <f>SUBTOTAL(9,P984:P1001)</f>
        <v>0</v>
      </c>
      <c r="Q983" s="61"/>
      <c r="R983" s="162"/>
      <c r="S983" s="162">
        <f>SUBTOTAL(9,S984:S1001)</f>
        <v>0</v>
      </c>
      <c r="T983" s="553"/>
      <c r="U983" s="553">
        <f>SUBTOTAL(9,U984:U1001)</f>
        <v>0</v>
      </c>
      <c r="V983" s="553"/>
      <c r="W983" s="129"/>
      <c r="X983" s="162"/>
      <c r="Y983" s="169">
        <f>SUBTOTAL(9,Y984:Y1001)</f>
        <v>245.875</v>
      </c>
      <c r="Z983" s="170">
        <f>SUBTOTAL(9,Z984:Z1001)</f>
        <v>0</v>
      </c>
      <c r="AA983" s="553"/>
      <c r="AB983" s="553">
        <f>SUBTOTAL(9,AB984:AB1001)</f>
        <v>634460587.472</v>
      </c>
      <c r="AC983" s="71"/>
      <c r="AD983" s="71"/>
      <c r="AE983" s="71"/>
      <c r="AF983" s="71"/>
      <c r="AG983" s="71"/>
      <c r="AH983" s="103"/>
      <c r="AI983" s="61"/>
      <c r="AJ983" s="162"/>
      <c r="AK983" s="162">
        <f>SUBTOTAL(9,AK984:AK1001)</f>
        <v>1</v>
      </c>
      <c r="AL983" s="553"/>
      <c r="AM983" s="553">
        <f>SUBTOTAL(9,AM984:AM1001)</f>
        <v>17000000</v>
      </c>
      <c r="AN983" s="61"/>
      <c r="AO983" s="162">
        <f>SUBTOTAL(9,AO984:AO1001)</f>
        <v>0</v>
      </c>
      <c r="AP983" s="602">
        <f t="shared" si="367"/>
        <v>836990087.472</v>
      </c>
      <c r="AQ983" s="111"/>
      <c r="AR983" s="111"/>
      <c r="AS983" s="628"/>
    </row>
    <row r="984" spans="1:45" ht="75" outlineLevel="2">
      <c r="A984" s="72">
        <f>IF(B984&lt;&gt;"",B984,A982)</f>
        <v>66</v>
      </c>
      <c r="B984" s="552">
        <f>IF(C984&lt;&gt;"",COUNTA($C$9:C984),"")</f>
        <v>66</v>
      </c>
      <c r="C984" s="552">
        <v>451</v>
      </c>
      <c r="D984" s="56" t="s">
        <v>307</v>
      </c>
      <c r="E984" s="103">
        <v>4</v>
      </c>
      <c r="F984" s="103"/>
      <c r="G984" s="103">
        <v>429</v>
      </c>
      <c r="H984" s="103">
        <v>79</v>
      </c>
      <c r="I984" s="103" t="s">
        <v>223</v>
      </c>
      <c r="J984" s="103" t="s">
        <v>224</v>
      </c>
      <c r="K984" s="107" t="s">
        <v>973</v>
      </c>
      <c r="L984" s="105">
        <v>110.5</v>
      </c>
      <c r="M984" s="554">
        <f>IF(K984&lt;&gt;"",VLOOKUP(K984,'DON GIA'!$S$1:$U$19,3,0),"")</f>
        <v>1679000</v>
      </c>
      <c r="N984" s="554">
        <f>IF(K984&lt;&gt;"",VLOOKUP(K984,'DON GIA'!$S$1:$V$19,4,0),"")</f>
        <v>0</v>
      </c>
      <c r="O984" s="554">
        <f t="shared" ref="O984:O1001" si="368">IF(K984&lt;&gt;"",L984*M984,"")</f>
        <v>185529500</v>
      </c>
      <c r="P984" s="554">
        <f t="shared" ref="P984:P1001" si="369">IF(K984&lt;&gt;"",L984*N984,"")</f>
        <v>0</v>
      </c>
      <c r="Q984" s="71" t="s">
        <v>35</v>
      </c>
      <c r="R984" s="103"/>
      <c r="S984" s="103"/>
      <c r="T984" s="554" t="str">
        <f>IF(Q984&lt;&gt;"",VLOOKUP(Q984,'DON GIA'!$H$1:$K$103,4,0),"")</f>
        <v/>
      </c>
      <c r="U984" s="554" t="str">
        <f t="shared" ref="U984:U1001" si="370">IF(Q984&lt;&gt;"",IF(ISNUMBER(T984),S984*T984,""),"")</f>
        <v/>
      </c>
      <c r="V984" s="554" t="s">
        <v>2163</v>
      </c>
      <c r="W984" s="107" t="s">
        <v>1005</v>
      </c>
      <c r="X984" s="103" t="s">
        <v>27</v>
      </c>
      <c r="Y984" s="108">
        <v>87.86</v>
      </c>
      <c r="Z984" s="109"/>
      <c r="AA984" s="554">
        <f>IF(W984&lt;&gt;"",VLOOKUP(W984,'DON GIA'!$A$1:$D$346,4,0),"")</f>
        <v>5559129</v>
      </c>
      <c r="AB984" s="554">
        <f t="shared" ref="AB984:AB1001" si="371">IF(W984&lt;&gt;"",IF(ISNUMBER(AA984),Y984*AA984,""),"")</f>
        <v>488425073.94</v>
      </c>
      <c r="AC984" s="71" t="s">
        <v>28</v>
      </c>
      <c r="AD984" s="71" t="s">
        <v>29</v>
      </c>
      <c r="AE984" s="71" t="s">
        <v>30</v>
      </c>
      <c r="AF984" s="71" t="s">
        <v>31</v>
      </c>
      <c r="AG984" s="71" t="s">
        <v>219</v>
      </c>
      <c r="AH984" s="103" t="s">
        <v>33</v>
      </c>
      <c r="AI984" s="612" t="s">
        <v>579</v>
      </c>
      <c r="AJ984" s="103" t="s">
        <v>560</v>
      </c>
      <c r="AK984" s="103">
        <v>1</v>
      </c>
      <c r="AL984" s="554">
        <f>IF(AI984&lt;&gt;"",VLOOKUP(AI984,'DON GIA'!$M$1:$P$9,4,0),"")</f>
        <v>17000000</v>
      </c>
      <c r="AM984" s="554">
        <f t="shared" ref="AM984:AM1001" si="372">IF(AI984&lt;&gt;"",AK984*AL984,"")</f>
        <v>17000000</v>
      </c>
      <c r="AN984" s="71"/>
      <c r="AO984" s="103"/>
      <c r="AP984" s="602" t="str">
        <f t="shared" si="367"/>
        <v/>
      </c>
      <c r="AQ984" s="111" t="s">
        <v>734</v>
      </c>
      <c r="AR984" s="111" t="s">
        <v>1912</v>
      </c>
      <c r="AS984" s="628"/>
    </row>
    <row r="985" spans="1:45" ht="266.25" outlineLevel="2">
      <c r="A985" s="72">
        <f t="shared" ref="A985:A1001" si="373">IF(B985&lt;&gt;"",B985,A984)</f>
        <v>66</v>
      </c>
      <c r="B985" s="552" t="str">
        <f>IF(C985&lt;&gt;"",COUNTA($C$9:C985),"")</f>
        <v/>
      </c>
      <c r="C985" s="552"/>
      <c r="D985" s="71" t="s">
        <v>308</v>
      </c>
      <c r="E985" s="103"/>
      <c r="F985" s="103"/>
      <c r="G985" s="103"/>
      <c r="H985" s="103"/>
      <c r="I985" s="103"/>
      <c r="J985" s="103"/>
      <c r="K985" s="107"/>
      <c r="L985" s="105" t="s">
        <v>35</v>
      </c>
      <c r="M985" s="554" t="str">
        <f>IF(K985&lt;&gt;"",VLOOKUP(K985,'DON GIA'!$S$1:$U$19,3,0),"")</f>
        <v/>
      </c>
      <c r="N985" s="554" t="str">
        <f>IF(K985&lt;&gt;"",VLOOKUP(K985,'DON GIA'!$S$1:$V$19,4,0),"")</f>
        <v/>
      </c>
      <c r="O985" s="554" t="str">
        <f t="shared" si="368"/>
        <v/>
      </c>
      <c r="P985" s="554" t="str">
        <f t="shared" si="369"/>
        <v/>
      </c>
      <c r="Q985" s="71" t="s">
        <v>35</v>
      </c>
      <c r="R985" s="103"/>
      <c r="S985" s="103"/>
      <c r="T985" s="554" t="str">
        <f>IF(Q985&lt;&gt;"",VLOOKUP(Q985,'DON GIA'!$H$1:$K$103,4,0),"")</f>
        <v/>
      </c>
      <c r="U985" s="554" t="str">
        <f t="shared" si="370"/>
        <v/>
      </c>
      <c r="V985" s="554"/>
      <c r="W985" s="107" t="s">
        <v>1107</v>
      </c>
      <c r="X985" s="103" t="s">
        <v>27</v>
      </c>
      <c r="Y985" s="108">
        <v>87.86</v>
      </c>
      <c r="Z985" s="109"/>
      <c r="AA985" s="554">
        <f>IF(W985&lt;&gt;"",VLOOKUP(W985,'DON GIA'!$A$1:$D$346,4,0),"")</f>
        <v>109890</v>
      </c>
      <c r="AB985" s="554">
        <f t="shared" si="371"/>
        <v>9654935.4000000004</v>
      </c>
      <c r="AC985" s="71"/>
      <c r="AD985" s="71"/>
      <c r="AE985" s="71"/>
      <c r="AF985" s="71"/>
      <c r="AG985" s="71"/>
      <c r="AH985" s="103"/>
      <c r="AI985" s="71"/>
      <c r="AJ985" s="103"/>
      <c r="AK985" s="103"/>
      <c r="AL985" s="554" t="str">
        <f>IF(AI985&lt;&gt;"",VLOOKUP(AI985,'DON GIA'!$M$1:$P$9,4,0),"")</f>
        <v/>
      </c>
      <c r="AM985" s="554" t="str">
        <f t="shared" si="372"/>
        <v/>
      </c>
      <c r="AN985" s="71"/>
      <c r="AO985" s="103"/>
      <c r="AP985" s="602" t="str">
        <f t="shared" si="367"/>
        <v/>
      </c>
      <c r="AQ985" s="59" t="s">
        <v>735</v>
      </c>
      <c r="AR985" s="59" t="s">
        <v>1918</v>
      </c>
      <c r="AS985" s="629"/>
    </row>
    <row r="986" spans="1:45" ht="116.25" outlineLevel="2">
      <c r="A986" s="72">
        <f t="shared" si="373"/>
        <v>66</v>
      </c>
      <c r="B986" s="552" t="str">
        <f>IF(C986&lt;&gt;"",COUNTA($C$9:C986),"")</f>
        <v/>
      </c>
      <c r="C986" s="552"/>
      <c r="D986" s="71" t="s">
        <v>250</v>
      </c>
      <c r="E986" s="103"/>
      <c r="F986" s="103"/>
      <c r="G986" s="103"/>
      <c r="H986" s="103"/>
      <c r="I986" s="103"/>
      <c r="J986" s="103"/>
      <c r="K986" s="107"/>
      <c r="L986" s="105" t="s">
        <v>35</v>
      </c>
      <c r="M986" s="554" t="str">
        <f>IF(K986&lt;&gt;"",VLOOKUP(K986,'DON GIA'!$S$1:$U$19,3,0),"")</f>
        <v/>
      </c>
      <c r="N986" s="554" t="str">
        <f>IF(K986&lt;&gt;"",VLOOKUP(K986,'DON GIA'!$S$1:$V$19,4,0),"")</f>
        <v/>
      </c>
      <c r="O986" s="554" t="str">
        <f t="shared" si="368"/>
        <v/>
      </c>
      <c r="P986" s="554" t="str">
        <f t="shared" si="369"/>
        <v/>
      </c>
      <c r="Q986" s="71" t="s">
        <v>35</v>
      </c>
      <c r="R986" s="103"/>
      <c r="S986" s="103"/>
      <c r="T986" s="554" t="str">
        <f>IF(Q986&lt;&gt;"",VLOOKUP(Q986,'DON GIA'!$H$1:$K$103,4,0),"")</f>
        <v/>
      </c>
      <c r="U986" s="554" t="str">
        <f t="shared" si="370"/>
        <v/>
      </c>
      <c r="V986" s="554"/>
      <c r="W986" s="107" t="s">
        <v>1014</v>
      </c>
      <c r="X986" s="103" t="s">
        <v>27</v>
      </c>
      <c r="Y986" s="108">
        <v>8.84</v>
      </c>
      <c r="Z986" s="109"/>
      <c r="AA986" s="554">
        <f>IF(W986&lt;&gt;"",VLOOKUP(W986,'DON GIA'!$A$1:$D$346,4,0),"")</f>
        <v>4447303</v>
      </c>
      <c r="AB986" s="554">
        <f t="shared" si="371"/>
        <v>39314158.519999996</v>
      </c>
      <c r="AC986" s="71"/>
      <c r="AD986" s="71" t="s">
        <v>116</v>
      </c>
      <c r="AE986" s="71" t="s">
        <v>219</v>
      </c>
      <c r="AF986" s="71"/>
      <c r="AG986" s="71"/>
      <c r="AH986" s="103" t="s">
        <v>219</v>
      </c>
      <c r="AI986" s="71"/>
      <c r="AJ986" s="103"/>
      <c r="AK986" s="103"/>
      <c r="AL986" s="554" t="str">
        <f>IF(AI986&lt;&gt;"",VLOOKUP(AI986,'DON GIA'!$M$1:$P$9,4,0),"")</f>
        <v/>
      </c>
      <c r="AM986" s="554" t="str">
        <f t="shared" si="372"/>
        <v/>
      </c>
      <c r="AN986" s="71"/>
      <c r="AO986" s="103"/>
      <c r="AP986" s="602" t="str">
        <f t="shared" si="367"/>
        <v/>
      </c>
      <c r="AQ986" s="59" t="s">
        <v>736</v>
      </c>
      <c r="AR986" s="59" t="s">
        <v>1914</v>
      </c>
      <c r="AS986" s="629"/>
    </row>
    <row r="987" spans="1:45" ht="83.25" outlineLevel="2">
      <c r="A987" s="72">
        <f t="shared" si="373"/>
        <v>66</v>
      </c>
      <c r="B987" s="552" t="str">
        <f>IF(C987&lt;&gt;"",COUNTA($C$9:C987),"")</f>
        <v/>
      </c>
      <c r="C987" s="552"/>
      <c r="D987" s="71"/>
      <c r="E987" s="103"/>
      <c r="F987" s="103"/>
      <c r="G987" s="103"/>
      <c r="H987" s="103"/>
      <c r="I987" s="103"/>
      <c r="J987" s="103"/>
      <c r="K987" s="107"/>
      <c r="L987" s="105" t="s">
        <v>35</v>
      </c>
      <c r="M987" s="554" t="str">
        <f>IF(K987&lt;&gt;"",VLOOKUP(K987,'DON GIA'!$S$1:$U$19,3,0),"")</f>
        <v/>
      </c>
      <c r="N987" s="554" t="str">
        <f>IF(K987&lt;&gt;"",VLOOKUP(K987,'DON GIA'!$S$1:$V$19,4,0),"")</f>
        <v/>
      </c>
      <c r="O987" s="554" t="str">
        <f t="shared" si="368"/>
        <v/>
      </c>
      <c r="P987" s="554" t="str">
        <f t="shared" si="369"/>
        <v/>
      </c>
      <c r="Q987" s="71" t="s">
        <v>35</v>
      </c>
      <c r="R987" s="103"/>
      <c r="S987" s="103"/>
      <c r="T987" s="554" t="str">
        <f>IF(Q987&lt;&gt;"",VLOOKUP(Q987,'DON GIA'!$H$1:$K$103,4,0),"")</f>
        <v/>
      </c>
      <c r="U987" s="554" t="str">
        <f t="shared" si="370"/>
        <v/>
      </c>
      <c r="V987" s="554"/>
      <c r="W987" s="107" t="s">
        <v>1147</v>
      </c>
      <c r="X987" s="103" t="s">
        <v>27</v>
      </c>
      <c r="Y987" s="108">
        <v>16.18</v>
      </c>
      <c r="Z987" s="109"/>
      <c r="AA987" s="554">
        <f>IF(W987&lt;&gt;"",VLOOKUP(W987,'DON GIA'!$A$1:$D$346,4,0),"")</f>
        <v>456091</v>
      </c>
      <c r="AB987" s="554">
        <f t="shared" si="371"/>
        <v>7379552.3799999999</v>
      </c>
      <c r="AC987" s="71"/>
      <c r="AD987" s="71"/>
      <c r="AE987" s="71"/>
      <c r="AF987" s="71"/>
      <c r="AG987" s="71"/>
      <c r="AH987" s="103"/>
      <c r="AI987" s="71"/>
      <c r="AJ987" s="103"/>
      <c r="AK987" s="103"/>
      <c r="AL987" s="554" t="str">
        <f>IF(AI987&lt;&gt;"",VLOOKUP(AI987,'DON GIA'!$M$1:$P$9,4,0),"")</f>
        <v/>
      </c>
      <c r="AM987" s="554" t="str">
        <f t="shared" si="372"/>
        <v/>
      </c>
      <c r="AN987" s="71"/>
      <c r="AO987" s="103"/>
      <c r="AP987" s="602" t="str">
        <f t="shared" si="367"/>
        <v/>
      </c>
      <c r="AQ987" s="584" t="s">
        <v>1932</v>
      </c>
      <c r="AR987" s="584" t="s">
        <v>2008</v>
      </c>
      <c r="AS987" s="631"/>
    </row>
    <row r="988" spans="1:45" ht="37.5" outlineLevel="2">
      <c r="A988" s="72">
        <f t="shared" si="373"/>
        <v>66</v>
      </c>
      <c r="B988" s="552" t="str">
        <f>IF(C988&lt;&gt;"",COUNTA($C$9:C988),"")</f>
        <v/>
      </c>
      <c r="C988" s="552"/>
      <c r="D988" s="71"/>
      <c r="E988" s="103"/>
      <c r="F988" s="103"/>
      <c r="G988" s="103"/>
      <c r="H988" s="103"/>
      <c r="I988" s="103"/>
      <c r="J988" s="103"/>
      <c r="K988" s="107"/>
      <c r="L988" s="105" t="s">
        <v>35</v>
      </c>
      <c r="M988" s="554" t="str">
        <f>IF(K988&lt;&gt;"",VLOOKUP(K988,'DON GIA'!$S$1:$U$19,3,0),"")</f>
        <v/>
      </c>
      <c r="N988" s="554" t="str">
        <f>IF(K988&lt;&gt;"",VLOOKUP(K988,'DON GIA'!$S$1:$V$19,4,0),"")</f>
        <v/>
      </c>
      <c r="O988" s="554" t="str">
        <f t="shared" si="368"/>
        <v/>
      </c>
      <c r="P988" s="554" t="str">
        <f t="shared" si="369"/>
        <v/>
      </c>
      <c r="Q988" s="71" t="s">
        <v>35</v>
      </c>
      <c r="R988" s="103"/>
      <c r="S988" s="103"/>
      <c r="T988" s="554" t="str">
        <f>IF(Q988&lt;&gt;"",VLOOKUP(Q988,'DON GIA'!$H$1:$K$103,4,0),"")</f>
        <v/>
      </c>
      <c r="U988" s="554" t="str">
        <f t="shared" si="370"/>
        <v/>
      </c>
      <c r="V988" s="554"/>
      <c r="W988" s="107" t="s">
        <v>1080</v>
      </c>
      <c r="X988" s="103" t="s">
        <v>27</v>
      </c>
      <c r="Y988" s="108">
        <v>4.3499999999999996</v>
      </c>
      <c r="Z988" s="109"/>
      <c r="AA988" s="554">
        <f>IF(W988&lt;&gt;"",VLOOKUP(W988,'DON GIA'!$A$1:$D$346,4,0),"")</f>
        <v>10375629</v>
      </c>
      <c r="AB988" s="554">
        <f t="shared" si="371"/>
        <v>45133986.149999999</v>
      </c>
      <c r="AC988" s="71"/>
      <c r="AD988" s="71"/>
      <c r="AE988" s="71"/>
      <c r="AF988" s="71" t="s">
        <v>31</v>
      </c>
      <c r="AG988" s="71"/>
      <c r="AH988" s="103" t="s">
        <v>33</v>
      </c>
      <c r="AI988" s="71"/>
      <c r="AJ988" s="103"/>
      <c r="AK988" s="103"/>
      <c r="AL988" s="554" t="str">
        <f>IF(AI988&lt;&gt;"",VLOOKUP(AI988,'DON GIA'!$M$1:$P$9,4,0),"")</f>
        <v/>
      </c>
      <c r="AM988" s="554" t="str">
        <f t="shared" si="372"/>
        <v/>
      </c>
      <c r="AN988" s="71"/>
      <c r="AO988" s="103"/>
      <c r="AP988" s="602" t="str">
        <f t="shared" si="367"/>
        <v/>
      </c>
      <c r="AQ988" s="107"/>
      <c r="AR988" s="107" t="s">
        <v>1997</v>
      </c>
      <c r="AS988" s="593"/>
    </row>
    <row r="989" spans="1:45" ht="37.5" outlineLevel="2">
      <c r="A989" s="72">
        <f t="shared" si="373"/>
        <v>66</v>
      </c>
      <c r="B989" s="552" t="str">
        <f>IF(C989&lt;&gt;"",COUNTA($C$9:C989),"")</f>
        <v/>
      </c>
      <c r="C989" s="552"/>
      <c r="D989" s="71"/>
      <c r="E989" s="103"/>
      <c r="F989" s="103"/>
      <c r="G989" s="103"/>
      <c r="H989" s="103"/>
      <c r="I989" s="103"/>
      <c r="J989" s="103"/>
      <c r="K989" s="107"/>
      <c r="L989" s="105" t="s">
        <v>35</v>
      </c>
      <c r="M989" s="554" t="str">
        <f>IF(K989&lt;&gt;"",VLOOKUP(K989,'DON GIA'!$S$1:$U$19,3,0),"")</f>
        <v/>
      </c>
      <c r="N989" s="554" t="str">
        <f>IF(K989&lt;&gt;"",VLOOKUP(K989,'DON GIA'!$S$1:$V$19,4,0),"")</f>
        <v/>
      </c>
      <c r="O989" s="554" t="str">
        <f t="shared" si="368"/>
        <v/>
      </c>
      <c r="P989" s="554" t="str">
        <f t="shared" si="369"/>
        <v/>
      </c>
      <c r="Q989" s="71" t="s">
        <v>35</v>
      </c>
      <c r="R989" s="103"/>
      <c r="S989" s="103"/>
      <c r="T989" s="554" t="str">
        <f>IF(Q989&lt;&gt;"",VLOOKUP(Q989,'DON GIA'!$H$1:$K$103,4,0),"")</f>
        <v/>
      </c>
      <c r="U989" s="554" t="str">
        <f t="shared" si="370"/>
        <v/>
      </c>
      <c r="V989" s="554"/>
      <c r="W989" s="107" t="s">
        <v>1185</v>
      </c>
      <c r="X989" s="103" t="s">
        <v>27</v>
      </c>
      <c r="Y989" s="108">
        <v>5.04</v>
      </c>
      <c r="Z989" s="109"/>
      <c r="AA989" s="554">
        <f>IF(W989&lt;&gt;"",VLOOKUP(W989,'DON GIA'!$A$1:$D$346,4,0),"")</f>
        <v>2613835</v>
      </c>
      <c r="AB989" s="554">
        <f t="shared" si="371"/>
        <v>13173728.4</v>
      </c>
      <c r="AC989" s="71"/>
      <c r="AD989" s="71"/>
      <c r="AE989" s="71"/>
      <c r="AF989" s="71"/>
      <c r="AG989" s="71"/>
      <c r="AH989" s="103"/>
      <c r="AI989" s="71"/>
      <c r="AJ989" s="103"/>
      <c r="AK989" s="103"/>
      <c r="AL989" s="554" t="str">
        <f>IF(AI989&lt;&gt;"",VLOOKUP(AI989,'DON GIA'!$M$1:$P$9,4,0),"")</f>
        <v/>
      </c>
      <c r="AM989" s="554" t="str">
        <f t="shared" si="372"/>
        <v/>
      </c>
      <c r="AN989" s="71"/>
      <c r="AO989" s="103"/>
      <c r="AP989" s="602" t="str">
        <f t="shared" si="367"/>
        <v/>
      </c>
      <c r="AQ989" s="107"/>
      <c r="AR989" s="107"/>
      <c r="AS989" s="593"/>
    </row>
    <row r="990" spans="1:45" outlineLevel="2">
      <c r="A990" s="72">
        <f t="shared" si="373"/>
        <v>66</v>
      </c>
      <c r="B990" s="552" t="str">
        <f>IF(C990&lt;&gt;"",COUNTA($C$9:C990),"")</f>
        <v/>
      </c>
      <c r="C990" s="552"/>
      <c r="D990" s="71"/>
      <c r="E990" s="103"/>
      <c r="F990" s="103"/>
      <c r="G990" s="103"/>
      <c r="H990" s="103"/>
      <c r="I990" s="103"/>
      <c r="J990" s="103"/>
      <c r="K990" s="107"/>
      <c r="L990" s="105" t="s">
        <v>35</v>
      </c>
      <c r="M990" s="554" t="str">
        <f>IF(K990&lt;&gt;"",VLOOKUP(K990,'DON GIA'!$S$1:$U$19,3,0),"")</f>
        <v/>
      </c>
      <c r="N990" s="554" t="str">
        <f>IF(K990&lt;&gt;"",VLOOKUP(K990,'DON GIA'!$S$1:$V$19,4,0),"")</f>
        <v/>
      </c>
      <c r="O990" s="554" t="str">
        <f t="shared" si="368"/>
        <v/>
      </c>
      <c r="P990" s="554" t="str">
        <f t="shared" si="369"/>
        <v/>
      </c>
      <c r="Q990" s="71" t="s">
        <v>35</v>
      </c>
      <c r="R990" s="103"/>
      <c r="S990" s="103"/>
      <c r="T990" s="554" t="str">
        <f>IF(Q990&lt;&gt;"",VLOOKUP(Q990,'DON GIA'!$H$1:$K$103,4,0),"")</f>
        <v/>
      </c>
      <c r="U990" s="554" t="str">
        <f t="shared" si="370"/>
        <v/>
      </c>
      <c r="V990" s="554"/>
      <c r="W990" s="107" t="s">
        <v>1186</v>
      </c>
      <c r="X990" s="103" t="s">
        <v>27</v>
      </c>
      <c r="Y990" s="108">
        <v>1.98</v>
      </c>
      <c r="Z990" s="109"/>
      <c r="AA990" s="554">
        <f>IF(W990&lt;&gt;"",VLOOKUP(W990,'DON GIA'!$A$1:$D$346,4,0),"")</f>
        <v>295078</v>
      </c>
      <c r="AB990" s="554">
        <f t="shared" si="371"/>
        <v>584254.43999999994</v>
      </c>
      <c r="AC990" s="71"/>
      <c r="AD990" s="71"/>
      <c r="AE990" s="71"/>
      <c r="AF990" s="71"/>
      <c r="AG990" s="71"/>
      <c r="AH990" s="103"/>
      <c r="AI990" s="71"/>
      <c r="AJ990" s="103"/>
      <c r="AK990" s="103"/>
      <c r="AL990" s="554" t="str">
        <f>IF(AI990&lt;&gt;"",VLOOKUP(AI990,'DON GIA'!$M$1:$P$9,4,0),"")</f>
        <v/>
      </c>
      <c r="AM990" s="554" t="str">
        <f t="shared" si="372"/>
        <v/>
      </c>
      <c r="AN990" s="71"/>
      <c r="AO990" s="103"/>
      <c r="AP990" s="602" t="str">
        <f t="shared" si="367"/>
        <v/>
      </c>
      <c r="AQ990" s="107"/>
      <c r="AR990" s="107"/>
      <c r="AS990" s="593"/>
    </row>
    <row r="991" spans="1:45" outlineLevel="2">
      <c r="A991" s="72">
        <f t="shared" si="373"/>
        <v>66</v>
      </c>
      <c r="B991" s="552" t="str">
        <f>IF(C991&lt;&gt;"",COUNTA($C$9:C991),"")</f>
        <v/>
      </c>
      <c r="C991" s="552"/>
      <c r="D991" s="71"/>
      <c r="E991" s="103"/>
      <c r="F991" s="103"/>
      <c r="G991" s="103"/>
      <c r="H991" s="103"/>
      <c r="I991" s="103"/>
      <c r="J991" s="103"/>
      <c r="K991" s="107"/>
      <c r="L991" s="105" t="s">
        <v>35</v>
      </c>
      <c r="M991" s="554" t="str">
        <f>IF(K991&lt;&gt;"",VLOOKUP(K991,'DON GIA'!$S$1:$U$19,3,0),"")</f>
        <v/>
      </c>
      <c r="N991" s="554" t="str">
        <f>IF(K991&lt;&gt;"",VLOOKUP(K991,'DON GIA'!$S$1:$V$19,4,0),"")</f>
        <v/>
      </c>
      <c r="O991" s="554" t="str">
        <f t="shared" si="368"/>
        <v/>
      </c>
      <c r="P991" s="554" t="str">
        <f t="shared" si="369"/>
        <v/>
      </c>
      <c r="Q991" s="71" t="s">
        <v>35</v>
      </c>
      <c r="R991" s="103"/>
      <c r="S991" s="103"/>
      <c r="T991" s="554" t="str">
        <f>IF(Q991&lt;&gt;"",VLOOKUP(Q991,'DON GIA'!$H$1:$K$103,4,0),"")</f>
        <v/>
      </c>
      <c r="U991" s="554" t="str">
        <f t="shared" si="370"/>
        <v/>
      </c>
      <c r="V991" s="554"/>
      <c r="W991" s="107" t="s">
        <v>1179</v>
      </c>
      <c r="X991" s="103" t="s">
        <v>27</v>
      </c>
      <c r="Y991" s="108">
        <v>3.33</v>
      </c>
      <c r="Z991" s="109"/>
      <c r="AA991" s="554">
        <f>IF(W991&lt;&gt;"",VLOOKUP(W991,'DON GIA'!$A$1:$D$346,4,0),"")</f>
        <v>330817</v>
      </c>
      <c r="AB991" s="554">
        <f t="shared" si="371"/>
        <v>1101620.6100000001</v>
      </c>
      <c r="AC991" s="71"/>
      <c r="AD991" s="71"/>
      <c r="AE991" s="71"/>
      <c r="AF991" s="71"/>
      <c r="AG991" s="71"/>
      <c r="AH991" s="103"/>
      <c r="AI991" s="71"/>
      <c r="AJ991" s="103"/>
      <c r="AK991" s="103"/>
      <c r="AL991" s="554" t="str">
        <f>IF(AI991&lt;&gt;"",VLOOKUP(AI991,'DON GIA'!$M$1:$P$9,4,0),"")</f>
        <v/>
      </c>
      <c r="AM991" s="554" t="str">
        <f t="shared" si="372"/>
        <v/>
      </c>
      <c r="AN991" s="71"/>
      <c r="AO991" s="103"/>
      <c r="AP991" s="602" t="str">
        <f t="shared" si="367"/>
        <v/>
      </c>
      <c r="AQ991" s="107"/>
      <c r="AR991" s="107"/>
      <c r="AS991" s="593"/>
    </row>
    <row r="992" spans="1:45" outlineLevel="2">
      <c r="A992" s="72">
        <f t="shared" si="373"/>
        <v>66</v>
      </c>
      <c r="B992" s="552" t="str">
        <f>IF(C992&lt;&gt;"",COUNTA($C$9:C992),"")</f>
        <v/>
      </c>
      <c r="C992" s="552"/>
      <c r="D992" s="71"/>
      <c r="E992" s="103"/>
      <c r="F992" s="103"/>
      <c r="G992" s="103"/>
      <c r="H992" s="103"/>
      <c r="I992" s="103"/>
      <c r="J992" s="103"/>
      <c r="K992" s="107"/>
      <c r="L992" s="105" t="s">
        <v>35</v>
      </c>
      <c r="M992" s="554" t="str">
        <f>IF(K992&lt;&gt;"",VLOOKUP(K992,'DON GIA'!$S$1:$U$19,3,0),"")</f>
        <v/>
      </c>
      <c r="N992" s="554" t="str">
        <f>IF(K992&lt;&gt;"",VLOOKUP(K992,'DON GIA'!$S$1:$V$19,4,0),"")</f>
        <v/>
      </c>
      <c r="O992" s="554" t="str">
        <f t="shared" si="368"/>
        <v/>
      </c>
      <c r="P992" s="554" t="str">
        <f t="shared" si="369"/>
        <v/>
      </c>
      <c r="Q992" s="71" t="s">
        <v>35</v>
      </c>
      <c r="R992" s="103"/>
      <c r="S992" s="103"/>
      <c r="T992" s="554" t="str">
        <f>IF(Q992&lt;&gt;"",VLOOKUP(Q992,'DON GIA'!$H$1:$K$103,4,0),"")</f>
        <v/>
      </c>
      <c r="U992" s="554" t="str">
        <f t="shared" si="370"/>
        <v/>
      </c>
      <c r="V992" s="554"/>
      <c r="W992" s="107" t="s">
        <v>1121</v>
      </c>
      <c r="X992" s="103" t="s">
        <v>27</v>
      </c>
      <c r="Y992" s="108">
        <v>1.4570000000000001</v>
      </c>
      <c r="Z992" s="109"/>
      <c r="AA992" s="554">
        <f>IF(W992&lt;&gt;"",VLOOKUP(W992,'DON GIA'!$A$1:$D$346,4,0),"")</f>
        <v>1398600</v>
      </c>
      <c r="AB992" s="554">
        <f t="shared" si="371"/>
        <v>2037760.2000000002</v>
      </c>
      <c r="AC992" s="71"/>
      <c r="AD992" s="71"/>
      <c r="AE992" s="71"/>
      <c r="AF992" s="71"/>
      <c r="AG992" s="71"/>
      <c r="AH992" s="103"/>
      <c r="AI992" s="71"/>
      <c r="AJ992" s="103"/>
      <c r="AK992" s="103"/>
      <c r="AL992" s="554" t="str">
        <f>IF(AI992&lt;&gt;"",VLOOKUP(AI992,'DON GIA'!$M$1:$P$9,4,0),"")</f>
        <v/>
      </c>
      <c r="AM992" s="554" t="str">
        <f t="shared" si="372"/>
        <v/>
      </c>
      <c r="AN992" s="71"/>
      <c r="AO992" s="103"/>
      <c r="AP992" s="602" t="str">
        <f t="shared" si="367"/>
        <v/>
      </c>
      <c r="AQ992" s="107"/>
      <c r="AR992" s="107"/>
      <c r="AS992" s="593"/>
    </row>
    <row r="993" spans="1:45" outlineLevel="2">
      <c r="A993" s="72">
        <f t="shared" si="373"/>
        <v>66</v>
      </c>
      <c r="B993" s="552" t="str">
        <f>IF(C993&lt;&gt;"",COUNTA($C$9:C993),"")</f>
        <v/>
      </c>
      <c r="C993" s="552"/>
      <c r="D993" s="71"/>
      <c r="E993" s="103"/>
      <c r="F993" s="103"/>
      <c r="G993" s="103"/>
      <c r="H993" s="103"/>
      <c r="I993" s="103"/>
      <c r="J993" s="103"/>
      <c r="K993" s="107"/>
      <c r="L993" s="105" t="s">
        <v>35</v>
      </c>
      <c r="M993" s="554" t="str">
        <f>IF(K993&lt;&gt;"",VLOOKUP(K993,'DON GIA'!$S$1:$U$19,3,0),"")</f>
        <v/>
      </c>
      <c r="N993" s="554" t="str">
        <f>IF(K993&lt;&gt;"",VLOOKUP(K993,'DON GIA'!$S$1:$V$19,4,0),"")</f>
        <v/>
      </c>
      <c r="O993" s="554" t="str">
        <f t="shared" si="368"/>
        <v/>
      </c>
      <c r="P993" s="554" t="str">
        <f t="shared" si="369"/>
        <v/>
      </c>
      <c r="Q993" s="71" t="s">
        <v>35</v>
      </c>
      <c r="R993" s="103"/>
      <c r="S993" s="103"/>
      <c r="T993" s="554" t="str">
        <f>IF(Q993&lt;&gt;"",VLOOKUP(Q993,'DON GIA'!$H$1:$K$103,4,0),"")</f>
        <v/>
      </c>
      <c r="U993" s="554" t="str">
        <f t="shared" si="370"/>
        <v/>
      </c>
      <c r="V993" s="554"/>
      <c r="W993" s="107" t="s">
        <v>1105</v>
      </c>
      <c r="X993" s="103" t="s">
        <v>27</v>
      </c>
      <c r="Y993" s="108">
        <v>1.44</v>
      </c>
      <c r="Z993" s="109"/>
      <c r="AA993" s="554">
        <f>IF(W993&lt;&gt;"",VLOOKUP(W993,'DON GIA'!$A$1:$D$346,4,0),"")</f>
        <v>292949</v>
      </c>
      <c r="AB993" s="554">
        <f t="shared" si="371"/>
        <v>421846.56</v>
      </c>
      <c r="AC993" s="71"/>
      <c r="AD993" s="71"/>
      <c r="AE993" s="71"/>
      <c r="AF993" s="71"/>
      <c r="AG993" s="71"/>
      <c r="AH993" s="103"/>
      <c r="AI993" s="71"/>
      <c r="AJ993" s="103"/>
      <c r="AK993" s="103"/>
      <c r="AL993" s="554" t="str">
        <f>IF(AI993&lt;&gt;"",VLOOKUP(AI993,'DON GIA'!$M$1:$P$9,4,0),"")</f>
        <v/>
      </c>
      <c r="AM993" s="554" t="str">
        <f t="shared" si="372"/>
        <v/>
      </c>
      <c r="AN993" s="71"/>
      <c r="AO993" s="103"/>
      <c r="AP993" s="602" t="str">
        <f t="shared" si="367"/>
        <v/>
      </c>
      <c r="AQ993" s="107"/>
      <c r="AR993" s="107"/>
      <c r="AS993" s="593"/>
    </row>
    <row r="994" spans="1:45" outlineLevel="2">
      <c r="A994" s="72">
        <f t="shared" si="373"/>
        <v>66</v>
      </c>
      <c r="B994" s="552" t="str">
        <f>IF(C994&lt;&gt;"",COUNTA($C$9:C994),"")</f>
        <v/>
      </c>
      <c r="C994" s="552"/>
      <c r="D994" s="71"/>
      <c r="E994" s="103"/>
      <c r="F994" s="103"/>
      <c r="G994" s="103"/>
      <c r="H994" s="103"/>
      <c r="I994" s="103"/>
      <c r="J994" s="103"/>
      <c r="K994" s="107"/>
      <c r="L994" s="105" t="s">
        <v>35</v>
      </c>
      <c r="M994" s="554" t="str">
        <f>IF(K994&lt;&gt;"",VLOOKUP(K994,'DON GIA'!$S$1:$U$19,3,0),"")</f>
        <v/>
      </c>
      <c r="N994" s="554" t="str">
        <f>IF(K994&lt;&gt;"",VLOOKUP(K994,'DON GIA'!$S$1:$V$19,4,0),"")</f>
        <v/>
      </c>
      <c r="O994" s="554" t="str">
        <f t="shared" si="368"/>
        <v/>
      </c>
      <c r="P994" s="554" t="str">
        <f t="shared" si="369"/>
        <v/>
      </c>
      <c r="Q994" s="71" t="s">
        <v>35</v>
      </c>
      <c r="R994" s="103"/>
      <c r="S994" s="103"/>
      <c r="T994" s="554" t="str">
        <f>IF(Q994&lt;&gt;"",VLOOKUP(Q994,'DON GIA'!$H$1:$K$103,4,0),"")</f>
        <v/>
      </c>
      <c r="U994" s="554" t="str">
        <f t="shared" si="370"/>
        <v/>
      </c>
      <c r="V994" s="554"/>
      <c r="W994" s="107" t="s">
        <v>1130</v>
      </c>
      <c r="X994" s="103" t="s">
        <v>27</v>
      </c>
      <c r="Y994" s="108">
        <v>3.19</v>
      </c>
      <c r="Z994" s="109"/>
      <c r="AA994" s="554">
        <f>IF(W994&lt;&gt;"",VLOOKUP(W994,'DON GIA'!$A$1:$D$346,4,0),"")</f>
        <v>282038</v>
      </c>
      <c r="AB994" s="554">
        <f t="shared" si="371"/>
        <v>899701.22</v>
      </c>
      <c r="AC994" s="71"/>
      <c r="AD994" s="71"/>
      <c r="AE994" s="71"/>
      <c r="AF994" s="71"/>
      <c r="AG994" s="71"/>
      <c r="AH994" s="103"/>
      <c r="AI994" s="71"/>
      <c r="AJ994" s="103"/>
      <c r="AK994" s="103"/>
      <c r="AL994" s="554" t="str">
        <f>IF(AI994&lt;&gt;"",VLOOKUP(AI994,'DON GIA'!$M$1:$P$9,4,0),"")</f>
        <v/>
      </c>
      <c r="AM994" s="554" t="str">
        <f t="shared" si="372"/>
        <v/>
      </c>
      <c r="AN994" s="71"/>
      <c r="AO994" s="103"/>
      <c r="AP994" s="602" t="str">
        <f t="shared" si="367"/>
        <v/>
      </c>
      <c r="AQ994" s="107"/>
      <c r="AR994" s="107"/>
      <c r="AS994" s="593"/>
    </row>
    <row r="995" spans="1:45" outlineLevel="2">
      <c r="A995" s="72">
        <f t="shared" si="373"/>
        <v>66</v>
      </c>
      <c r="B995" s="552" t="str">
        <f>IF(C995&lt;&gt;"",COUNTA($C$9:C995),"")</f>
        <v/>
      </c>
      <c r="C995" s="552"/>
      <c r="D995" s="71"/>
      <c r="E995" s="103"/>
      <c r="F995" s="103"/>
      <c r="G995" s="103"/>
      <c r="H995" s="103"/>
      <c r="I995" s="103"/>
      <c r="J995" s="103"/>
      <c r="K995" s="107"/>
      <c r="L995" s="105" t="s">
        <v>35</v>
      </c>
      <c r="M995" s="554" t="str">
        <f>IF(K995&lt;&gt;"",VLOOKUP(K995,'DON GIA'!$S$1:$U$19,3,0),"")</f>
        <v/>
      </c>
      <c r="N995" s="554" t="str">
        <f>IF(K995&lt;&gt;"",VLOOKUP(K995,'DON GIA'!$S$1:$V$19,4,0),"")</f>
        <v/>
      </c>
      <c r="O995" s="554" t="str">
        <f t="shared" si="368"/>
        <v/>
      </c>
      <c r="P995" s="554" t="str">
        <f t="shared" si="369"/>
        <v/>
      </c>
      <c r="Q995" s="71" t="s">
        <v>35</v>
      </c>
      <c r="R995" s="103"/>
      <c r="S995" s="103"/>
      <c r="T995" s="554" t="str">
        <f>IF(Q995&lt;&gt;"",VLOOKUP(Q995,'DON GIA'!$H$1:$K$103,4,0),"")</f>
        <v/>
      </c>
      <c r="U995" s="554" t="str">
        <f t="shared" si="370"/>
        <v/>
      </c>
      <c r="V995" s="554"/>
      <c r="W995" s="107" t="s">
        <v>1108</v>
      </c>
      <c r="X995" s="103" t="s">
        <v>27</v>
      </c>
      <c r="Y995" s="108">
        <v>7.08</v>
      </c>
      <c r="Z995" s="109"/>
      <c r="AA995" s="554">
        <f>IF(W995&lt;&gt;"",VLOOKUP(W995,'DON GIA'!$A$1:$D$346,4,0),"")</f>
        <v>282038</v>
      </c>
      <c r="AB995" s="554">
        <f t="shared" si="371"/>
        <v>1996829.04</v>
      </c>
      <c r="AC995" s="71"/>
      <c r="AD995" s="71"/>
      <c r="AE995" s="71"/>
      <c r="AF995" s="71"/>
      <c r="AG995" s="71"/>
      <c r="AH995" s="103"/>
      <c r="AI995" s="71"/>
      <c r="AJ995" s="103"/>
      <c r="AK995" s="103"/>
      <c r="AL995" s="554" t="str">
        <f>IF(AI995&lt;&gt;"",VLOOKUP(AI995,'DON GIA'!$M$1:$P$9,4,0),"")</f>
        <v/>
      </c>
      <c r="AM995" s="554" t="str">
        <f t="shared" si="372"/>
        <v/>
      </c>
      <c r="AN995" s="71"/>
      <c r="AO995" s="103"/>
      <c r="AP995" s="602" t="str">
        <f t="shared" si="367"/>
        <v/>
      </c>
      <c r="AQ995" s="107"/>
      <c r="AR995" s="107"/>
      <c r="AS995" s="593"/>
    </row>
    <row r="996" spans="1:45" outlineLevel="2">
      <c r="A996" s="72">
        <f t="shared" si="373"/>
        <v>66</v>
      </c>
      <c r="B996" s="552" t="str">
        <f>IF(C996&lt;&gt;"",COUNTA($C$9:C996),"")</f>
        <v/>
      </c>
      <c r="C996" s="552"/>
      <c r="D996" s="71"/>
      <c r="E996" s="103"/>
      <c r="F996" s="103"/>
      <c r="G996" s="103"/>
      <c r="H996" s="103"/>
      <c r="I996" s="103"/>
      <c r="J996" s="103"/>
      <c r="K996" s="107"/>
      <c r="L996" s="105" t="s">
        <v>35</v>
      </c>
      <c r="M996" s="554" t="str">
        <f>IF(K996&lt;&gt;"",VLOOKUP(K996,'DON GIA'!$S$1:$U$19,3,0),"")</f>
        <v/>
      </c>
      <c r="N996" s="554" t="str">
        <f>IF(K996&lt;&gt;"",VLOOKUP(K996,'DON GIA'!$S$1:$V$19,4,0),"")</f>
        <v/>
      </c>
      <c r="O996" s="554" t="str">
        <f t="shared" si="368"/>
        <v/>
      </c>
      <c r="P996" s="554" t="str">
        <f t="shared" si="369"/>
        <v/>
      </c>
      <c r="Q996" s="71" t="s">
        <v>35</v>
      </c>
      <c r="R996" s="103"/>
      <c r="S996" s="103"/>
      <c r="T996" s="554" t="str">
        <f>IF(Q996&lt;&gt;"",VLOOKUP(Q996,'DON GIA'!$H$1:$K$103,4,0),"")</f>
        <v/>
      </c>
      <c r="U996" s="554" t="str">
        <f t="shared" si="370"/>
        <v/>
      </c>
      <c r="V996" s="554"/>
      <c r="W996" s="107" t="s">
        <v>1187</v>
      </c>
      <c r="X996" s="103" t="s">
        <v>38</v>
      </c>
      <c r="Y996" s="108">
        <v>1.248</v>
      </c>
      <c r="Z996" s="109"/>
      <c r="AA996" s="554">
        <f>IF(W996&lt;&gt;"",VLOOKUP(W996,'DON GIA'!$A$1:$D$346,4,0),"")</f>
        <v>4676799</v>
      </c>
      <c r="AB996" s="554">
        <f t="shared" si="371"/>
        <v>5836645.1519999998</v>
      </c>
      <c r="AC996" s="71"/>
      <c r="AD996" s="71"/>
      <c r="AE996" s="71"/>
      <c r="AF996" s="71"/>
      <c r="AG996" s="71"/>
      <c r="AH996" s="103"/>
      <c r="AI996" s="71"/>
      <c r="AJ996" s="103"/>
      <c r="AK996" s="103"/>
      <c r="AL996" s="554" t="str">
        <f>IF(AI996&lt;&gt;"",VLOOKUP(AI996,'DON GIA'!$M$1:$P$9,4,0),"")</f>
        <v/>
      </c>
      <c r="AM996" s="554" t="str">
        <f t="shared" si="372"/>
        <v/>
      </c>
      <c r="AN996" s="71"/>
      <c r="AO996" s="103"/>
      <c r="AP996" s="602" t="str">
        <f t="shared" si="367"/>
        <v/>
      </c>
      <c r="AQ996" s="107"/>
      <c r="AR996" s="107"/>
      <c r="AS996" s="593"/>
    </row>
    <row r="997" spans="1:45" ht="56.25" outlineLevel="2">
      <c r="A997" s="72">
        <f t="shared" si="373"/>
        <v>66</v>
      </c>
      <c r="B997" s="552" t="str">
        <f>IF(C997&lt;&gt;"",COUNTA($C$9:C997),"")</f>
        <v/>
      </c>
      <c r="C997" s="552"/>
      <c r="D997" s="71"/>
      <c r="E997" s="103"/>
      <c r="F997" s="103"/>
      <c r="G997" s="103"/>
      <c r="H997" s="103"/>
      <c r="I997" s="103"/>
      <c r="J997" s="103"/>
      <c r="K997" s="107"/>
      <c r="L997" s="105" t="s">
        <v>35</v>
      </c>
      <c r="M997" s="554" t="str">
        <f>IF(K997&lt;&gt;"",VLOOKUP(K997,'DON GIA'!$S$1:$U$19,3,0),"")</f>
        <v/>
      </c>
      <c r="N997" s="554" t="str">
        <f>IF(K997&lt;&gt;"",VLOOKUP(K997,'DON GIA'!$S$1:$V$19,4,0),"")</f>
        <v/>
      </c>
      <c r="O997" s="554" t="str">
        <f t="shared" si="368"/>
        <v/>
      </c>
      <c r="P997" s="554" t="str">
        <f t="shared" si="369"/>
        <v/>
      </c>
      <c r="Q997" s="71" t="s">
        <v>35</v>
      </c>
      <c r="R997" s="103"/>
      <c r="S997" s="103"/>
      <c r="T997" s="554" t="str">
        <f>IF(Q997&lt;&gt;"",VLOOKUP(Q997,'DON GIA'!$H$1:$K$103,4,0),"")</f>
        <v/>
      </c>
      <c r="U997" s="554" t="str">
        <f t="shared" si="370"/>
        <v/>
      </c>
      <c r="V997" s="554"/>
      <c r="W997" s="107" t="s">
        <v>1188</v>
      </c>
      <c r="X997" s="103" t="s">
        <v>27</v>
      </c>
      <c r="Y997" s="108">
        <v>10.4</v>
      </c>
      <c r="Z997" s="109"/>
      <c r="AA997" s="554">
        <f>IF(W997&lt;&gt;"",VLOOKUP(W997,'DON GIA'!$A$1:$D$346,4,0),"")</f>
        <v>1283399</v>
      </c>
      <c r="AB997" s="554">
        <f t="shared" si="371"/>
        <v>13347349.6</v>
      </c>
      <c r="AC997" s="71"/>
      <c r="AD997" s="71"/>
      <c r="AE997" s="71"/>
      <c r="AF997" s="71"/>
      <c r="AG997" s="71"/>
      <c r="AH997" s="103"/>
      <c r="AI997" s="71"/>
      <c r="AJ997" s="103"/>
      <c r="AK997" s="103"/>
      <c r="AL997" s="554" t="str">
        <f>IF(AI997&lt;&gt;"",VLOOKUP(AI997,'DON GIA'!$M$1:$P$9,4,0),"")</f>
        <v/>
      </c>
      <c r="AM997" s="554" t="str">
        <f t="shared" si="372"/>
        <v/>
      </c>
      <c r="AN997" s="71"/>
      <c r="AO997" s="103"/>
      <c r="AP997" s="602" t="str">
        <f t="shared" si="367"/>
        <v/>
      </c>
      <c r="AQ997" s="107"/>
      <c r="AR997" s="107"/>
      <c r="AS997" s="593"/>
    </row>
    <row r="998" spans="1:45" ht="37.5" outlineLevel="2">
      <c r="A998" s="72">
        <f t="shared" si="373"/>
        <v>66</v>
      </c>
      <c r="B998" s="552" t="str">
        <f>IF(C998&lt;&gt;"",COUNTA($C$9:C998),"")</f>
        <v/>
      </c>
      <c r="C998" s="552"/>
      <c r="D998" s="71"/>
      <c r="E998" s="103"/>
      <c r="F998" s="103"/>
      <c r="G998" s="103"/>
      <c r="H998" s="103"/>
      <c r="I998" s="103"/>
      <c r="J998" s="103"/>
      <c r="K998" s="107"/>
      <c r="L998" s="105" t="s">
        <v>35</v>
      </c>
      <c r="M998" s="554" t="str">
        <f>IF(K998&lt;&gt;"",VLOOKUP(K998,'DON GIA'!$S$1:$U$19,3,0),"")</f>
        <v/>
      </c>
      <c r="N998" s="554" t="str">
        <f>IF(K998&lt;&gt;"",VLOOKUP(K998,'DON GIA'!$S$1:$V$19,4,0),"")</f>
        <v/>
      </c>
      <c r="O998" s="554" t="str">
        <f t="shared" si="368"/>
        <v/>
      </c>
      <c r="P998" s="554" t="str">
        <f t="shared" si="369"/>
        <v/>
      </c>
      <c r="Q998" s="71" t="s">
        <v>35</v>
      </c>
      <c r="R998" s="103"/>
      <c r="S998" s="103"/>
      <c r="T998" s="554" t="str">
        <f>IF(Q998&lt;&gt;"",VLOOKUP(Q998,'DON GIA'!$H$1:$K$103,4,0),"")</f>
        <v/>
      </c>
      <c r="U998" s="554" t="str">
        <f t="shared" si="370"/>
        <v/>
      </c>
      <c r="V998" s="554"/>
      <c r="W998" s="107" t="s">
        <v>1189</v>
      </c>
      <c r="X998" s="103" t="s">
        <v>27</v>
      </c>
      <c r="Y998" s="108">
        <v>1.5</v>
      </c>
      <c r="Z998" s="109"/>
      <c r="AA998" s="554">
        <f>IF(W998&lt;&gt;"",VLOOKUP(W998,'DON GIA'!$A$1:$D$346,4,0),"")</f>
        <v>292949</v>
      </c>
      <c r="AB998" s="554">
        <f t="shared" si="371"/>
        <v>439423.5</v>
      </c>
      <c r="AC998" s="71"/>
      <c r="AD998" s="71"/>
      <c r="AE998" s="71"/>
      <c r="AF998" s="71"/>
      <c r="AG998" s="71"/>
      <c r="AH998" s="103"/>
      <c r="AI998" s="71"/>
      <c r="AJ998" s="103"/>
      <c r="AK998" s="103"/>
      <c r="AL998" s="554" t="str">
        <f>IF(AI998&lt;&gt;"",VLOOKUP(AI998,'DON GIA'!$M$1:$P$9,4,0),"")</f>
        <v/>
      </c>
      <c r="AM998" s="554" t="str">
        <f t="shared" si="372"/>
        <v/>
      </c>
      <c r="AN998" s="71"/>
      <c r="AO998" s="103"/>
      <c r="AP998" s="602" t="str">
        <f t="shared" si="367"/>
        <v/>
      </c>
      <c r="AQ998" s="107"/>
      <c r="AR998" s="107"/>
      <c r="AS998" s="593"/>
    </row>
    <row r="999" spans="1:45" ht="37.5" outlineLevel="2">
      <c r="A999" s="72">
        <f t="shared" si="373"/>
        <v>66</v>
      </c>
      <c r="B999" s="552" t="str">
        <f>IF(C999&lt;&gt;"",COUNTA($C$9:C999),"")</f>
        <v/>
      </c>
      <c r="C999" s="552"/>
      <c r="D999" s="71"/>
      <c r="E999" s="103"/>
      <c r="F999" s="103"/>
      <c r="G999" s="103"/>
      <c r="H999" s="103"/>
      <c r="I999" s="103"/>
      <c r="J999" s="103"/>
      <c r="K999" s="107"/>
      <c r="L999" s="105" t="s">
        <v>35</v>
      </c>
      <c r="M999" s="554" t="str">
        <f>IF(K999&lt;&gt;"",VLOOKUP(K999,'DON GIA'!$S$1:$U$19,3,0),"")</f>
        <v/>
      </c>
      <c r="N999" s="554" t="str">
        <f>IF(K999&lt;&gt;"",VLOOKUP(K999,'DON GIA'!$S$1:$V$19,4,0),"")</f>
        <v/>
      </c>
      <c r="O999" s="554" t="str">
        <f t="shared" si="368"/>
        <v/>
      </c>
      <c r="P999" s="554" t="str">
        <f t="shared" si="369"/>
        <v/>
      </c>
      <c r="Q999" s="71" t="s">
        <v>35</v>
      </c>
      <c r="R999" s="103"/>
      <c r="S999" s="103"/>
      <c r="T999" s="554" t="str">
        <f>IF(Q999&lt;&gt;"",VLOOKUP(Q999,'DON GIA'!$H$1:$K$103,4,0),"")</f>
        <v/>
      </c>
      <c r="U999" s="554" t="str">
        <f t="shared" si="370"/>
        <v/>
      </c>
      <c r="V999" s="554"/>
      <c r="W999" s="107" t="s">
        <v>1190</v>
      </c>
      <c r="X999" s="103" t="s">
        <v>27</v>
      </c>
      <c r="Y999" s="108">
        <v>3.12</v>
      </c>
      <c r="Z999" s="109"/>
      <c r="AA999" s="554">
        <f>IF(W999&lt;&gt;"",VLOOKUP(W999,'DON GIA'!$A$1:$D$346,4,0),"")</f>
        <v>295078</v>
      </c>
      <c r="AB999" s="554">
        <f t="shared" si="371"/>
        <v>920643.36</v>
      </c>
      <c r="AC999" s="71"/>
      <c r="AD999" s="71"/>
      <c r="AE999" s="71"/>
      <c r="AF999" s="71"/>
      <c r="AG999" s="71"/>
      <c r="AH999" s="103"/>
      <c r="AI999" s="71"/>
      <c r="AJ999" s="103"/>
      <c r="AK999" s="103"/>
      <c r="AL999" s="554" t="str">
        <f>IF(AI999&lt;&gt;"",VLOOKUP(AI999,'DON GIA'!$M$1:$P$9,4,0),"")</f>
        <v/>
      </c>
      <c r="AM999" s="554" t="str">
        <f t="shared" si="372"/>
        <v/>
      </c>
      <c r="AN999" s="71"/>
      <c r="AO999" s="103"/>
      <c r="AP999" s="602" t="str">
        <f t="shared" si="367"/>
        <v/>
      </c>
      <c r="AQ999" s="107"/>
      <c r="AR999" s="107"/>
      <c r="AS999" s="593"/>
    </row>
    <row r="1000" spans="1:45" ht="37.5" outlineLevel="2">
      <c r="A1000" s="72">
        <f t="shared" si="373"/>
        <v>66</v>
      </c>
      <c r="B1000" s="552" t="str">
        <f>IF(C1000&lt;&gt;"",COUNTA($C$9:C1000),"")</f>
        <v/>
      </c>
      <c r="C1000" s="552"/>
      <c r="D1000" s="71"/>
      <c r="E1000" s="103"/>
      <c r="F1000" s="103"/>
      <c r="G1000" s="103"/>
      <c r="H1000" s="103"/>
      <c r="I1000" s="103"/>
      <c r="J1000" s="103"/>
      <c r="K1000" s="107"/>
      <c r="L1000" s="105" t="s">
        <v>35</v>
      </c>
      <c r="M1000" s="554" t="str">
        <f>IF(K1000&lt;&gt;"",VLOOKUP(K1000,'DON GIA'!$S$1:$U$19,3,0),"")</f>
        <v/>
      </c>
      <c r="N1000" s="554" t="str">
        <f>IF(K1000&lt;&gt;"",VLOOKUP(K1000,'DON GIA'!$S$1:$V$19,4,0),"")</f>
        <v/>
      </c>
      <c r="O1000" s="554" t="str">
        <f t="shared" si="368"/>
        <v/>
      </c>
      <c r="P1000" s="554" t="str">
        <f t="shared" si="369"/>
        <v/>
      </c>
      <c r="Q1000" s="71" t="s">
        <v>35</v>
      </c>
      <c r="R1000" s="103"/>
      <c r="S1000" s="103"/>
      <c r="T1000" s="554" t="str">
        <f>IF(Q1000&lt;&gt;"",VLOOKUP(Q1000,'DON GIA'!$H$1:$K$103,4,0),"")</f>
        <v/>
      </c>
      <c r="U1000" s="554" t="str">
        <f t="shared" si="370"/>
        <v/>
      </c>
      <c r="V1000" s="554"/>
      <c r="W1000" s="107" t="s">
        <v>1049</v>
      </c>
      <c r="X1000" s="103" t="s">
        <v>42</v>
      </c>
      <c r="Y1000" s="108">
        <v>1</v>
      </c>
      <c r="Z1000" s="109"/>
      <c r="AA1000" s="554">
        <f>IF(W1000&lt;&gt;"",VLOOKUP(W1000,'DON GIA'!$A$1:$D$346,4,0),"")</f>
        <v>3793079</v>
      </c>
      <c r="AB1000" s="554">
        <f t="shared" si="371"/>
        <v>3793079</v>
      </c>
      <c r="AC1000" s="71"/>
      <c r="AD1000" s="71"/>
      <c r="AE1000" s="71"/>
      <c r="AF1000" s="71"/>
      <c r="AG1000" s="71"/>
      <c r="AH1000" s="103"/>
      <c r="AI1000" s="71"/>
      <c r="AJ1000" s="103"/>
      <c r="AK1000" s="103"/>
      <c r="AL1000" s="554" t="str">
        <f>IF(AI1000&lt;&gt;"",VLOOKUP(AI1000,'DON GIA'!$M$1:$P$9,4,0),"")</f>
        <v/>
      </c>
      <c r="AM1000" s="554" t="str">
        <f t="shared" si="372"/>
        <v/>
      </c>
      <c r="AN1000" s="71"/>
      <c r="AO1000" s="103"/>
      <c r="AP1000" s="602" t="str">
        <f t="shared" si="367"/>
        <v/>
      </c>
      <c r="AQ1000" s="107"/>
      <c r="AR1000" s="107"/>
      <c r="AS1000" s="593"/>
    </row>
    <row r="1001" spans="1:45" outlineLevel="2">
      <c r="A1001" s="72">
        <f t="shared" si="373"/>
        <v>66</v>
      </c>
      <c r="B1001" s="552" t="str">
        <f>IF(C1001&lt;&gt;"",COUNTA($C$9:C1001),"")</f>
        <v/>
      </c>
      <c r="C1001" s="552"/>
      <c r="D1001" s="71"/>
      <c r="E1001" s="103"/>
      <c r="F1001" s="103"/>
      <c r="G1001" s="103"/>
      <c r="H1001" s="103"/>
      <c r="I1001" s="103"/>
      <c r="J1001" s="103"/>
      <c r="K1001" s="107"/>
      <c r="L1001" s="105" t="s">
        <v>35</v>
      </c>
      <c r="M1001" s="554" t="str">
        <f>IF(K1001&lt;&gt;"",VLOOKUP(K1001,'DON GIA'!$S$1:$U$19,3,0),"")</f>
        <v/>
      </c>
      <c r="N1001" s="554" t="str">
        <f>IF(K1001&lt;&gt;"",VLOOKUP(K1001,'DON GIA'!$S$1:$V$19,4,0),"")</f>
        <v/>
      </c>
      <c r="O1001" s="554" t="str">
        <f t="shared" si="368"/>
        <v/>
      </c>
      <c r="P1001" s="554" t="str">
        <f t="shared" si="369"/>
        <v/>
      </c>
      <c r="Q1001" s="71" t="s">
        <v>35</v>
      </c>
      <c r="R1001" s="103"/>
      <c r="S1001" s="103"/>
      <c r="T1001" s="554" t="str">
        <f>IF(Q1001&lt;&gt;"",VLOOKUP(Q1001,'DON GIA'!$H$1:$K$103,4,0),"")</f>
        <v/>
      </c>
      <c r="U1001" s="554" t="str">
        <f t="shared" si="370"/>
        <v/>
      </c>
      <c r="V1001" s="554"/>
      <c r="W1001" s="107" t="s">
        <v>35</v>
      </c>
      <c r="X1001" s="103"/>
      <c r="Y1001" s="108"/>
      <c r="Z1001" s="109"/>
      <c r="AA1001" s="554" t="str">
        <f>IF(W1001&lt;&gt;"",VLOOKUP(W1001,'DON GIA'!$A$1:$D$346,4,0),"")</f>
        <v/>
      </c>
      <c r="AB1001" s="554" t="str">
        <f t="shared" si="371"/>
        <v/>
      </c>
      <c r="AC1001" s="71"/>
      <c r="AD1001" s="71"/>
      <c r="AE1001" s="71"/>
      <c r="AF1001" s="71"/>
      <c r="AG1001" s="71"/>
      <c r="AH1001" s="103"/>
      <c r="AI1001" s="71"/>
      <c r="AJ1001" s="103"/>
      <c r="AK1001" s="103"/>
      <c r="AL1001" s="554" t="str">
        <f>IF(AI1001&lt;&gt;"",VLOOKUP(AI1001,'DON GIA'!$M$1:$P$9,4,0),"")</f>
        <v/>
      </c>
      <c r="AM1001" s="554" t="str">
        <f t="shared" si="372"/>
        <v/>
      </c>
      <c r="AN1001" s="71"/>
      <c r="AO1001" s="103"/>
      <c r="AP1001" s="602" t="str">
        <f t="shared" si="367"/>
        <v/>
      </c>
      <c r="AQ1001" s="107"/>
      <c r="AR1001" s="107"/>
      <c r="AS1001" s="593"/>
    </row>
    <row r="1002" spans="1:45" outlineLevel="1">
      <c r="A1002" s="84" t="s">
        <v>2093</v>
      </c>
      <c r="B1002" s="552"/>
      <c r="C1002" s="552"/>
      <c r="D1002" s="61"/>
      <c r="E1002" s="162"/>
      <c r="F1002" s="103"/>
      <c r="G1002" s="162"/>
      <c r="H1002" s="162"/>
      <c r="I1002" s="162"/>
      <c r="J1002" s="162"/>
      <c r="K1002" s="129"/>
      <c r="L1002" s="167">
        <f>SUBTOTAL(9,L1003:L1018)</f>
        <v>112.4</v>
      </c>
      <c r="M1002" s="553"/>
      <c r="N1002" s="553"/>
      <c r="O1002" s="553">
        <f>SUBTOTAL(9,O1003:O1018)</f>
        <v>188719600</v>
      </c>
      <c r="P1002" s="553">
        <f>SUBTOTAL(9,P1003:P1018)</f>
        <v>0</v>
      </c>
      <c r="Q1002" s="61"/>
      <c r="R1002" s="162"/>
      <c r="S1002" s="162">
        <f>SUBTOTAL(9,S1003:S1018)</f>
        <v>0</v>
      </c>
      <c r="T1002" s="553"/>
      <c r="U1002" s="553">
        <f>SUBTOTAL(9,U1003:U1018)</f>
        <v>0</v>
      </c>
      <c r="V1002" s="553"/>
      <c r="W1002" s="129"/>
      <c r="X1002" s="162"/>
      <c r="Y1002" s="169">
        <f>SUBTOTAL(9,Y1003:Y1018)</f>
        <v>244.28800000000001</v>
      </c>
      <c r="Z1002" s="170">
        <f>SUBTOTAL(9,Z1003:Z1018)</f>
        <v>0</v>
      </c>
      <c r="AA1002" s="553"/>
      <c r="AB1002" s="553">
        <f>SUBTOTAL(9,AB1003:AB1018)</f>
        <v>470949585.27399999</v>
      </c>
      <c r="AC1002" s="71"/>
      <c r="AD1002" s="71"/>
      <c r="AE1002" s="71"/>
      <c r="AF1002" s="71"/>
      <c r="AG1002" s="71"/>
      <c r="AH1002" s="103"/>
      <c r="AI1002" s="61"/>
      <c r="AJ1002" s="162"/>
      <c r="AK1002" s="162">
        <f>SUBTOTAL(9,AK1003:AK1018)</f>
        <v>1</v>
      </c>
      <c r="AL1002" s="553"/>
      <c r="AM1002" s="553">
        <f>SUBTOTAL(9,AM1003:AM1018)</f>
        <v>3223980</v>
      </c>
      <c r="AN1002" s="61"/>
      <c r="AO1002" s="162">
        <f>SUBTOTAL(9,AO1003:AO1018)</f>
        <v>0</v>
      </c>
      <c r="AP1002" s="602">
        <f t="shared" si="367"/>
        <v>662893165.27399993</v>
      </c>
      <c r="AQ1002" s="111"/>
      <c r="AR1002" s="111"/>
      <c r="AS1002" s="628"/>
    </row>
    <row r="1003" spans="1:45" ht="56.25" outlineLevel="2">
      <c r="A1003" s="72">
        <f>IF(B1003&lt;&gt;"",B1003,A1001)</f>
        <v>67</v>
      </c>
      <c r="B1003" s="552">
        <f>IF(C1003&lt;&gt;"",COUNTA($C$9:C1003),"")</f>
        <v>67</v>
      </c>
      <c r="C1003" s="552">
        <v>425</v>
      </c>
      <c r="D1003" s="61" t="s">
        <v>222</v>
      </c>
      <c r="E1003" s="103"/>
      <c r="F1003" s="103"/>
      <c r="G1003" s="103">
        <v>430</v>
      </c>
      <c r="H1003" s="103">
        <v>79</v>
      </c>
      <c r="I1003" s="103" t="s">
        <v>223</v>
      </c>
      <c r="J1003" s="103" t="s">
        <v>224</v>
      </c>
      <c r="K1003" s="107" t="s">
        <v>973</v>
      </c>
      <c r="L1003" s="105">
        <v>112.4</v>
      </c>
      <c r="M1003" s="554">
        <f>IF(K1003&lt;&gt;"",VLOOKUP(K1003,'DON GIA'!$S$1:$U$19,3,0),"")</f>
        <v>1679000</v>
      </c>
      <c r="N1003" s="554">
        <f>IF(K1003&lt;&gt;"",VLOOKUP(K1003,'DON GIA'!$S$1:$V$19,4,0),"")</f>
        <v>0</v>
      </c>
      <c r="O1003" s="554">
        <f t="shared" ref="O1003:O1018" si="374">IF(K1003&lt;&gt;"",L1003*M1003,"")</f>
        <v>188719600</v>
      </c>
      <c r="P1003" s="554">
        <f t="shared" ref="P1003:P1018" si="375">IF(K1003&lt;&gt;"",L1003*N1003,"")</f>
        <v>0</v>
      </c>
      <c r="Q1003" s="71" t="s">
        <v>35</v>
      </c>
      <c r="R1003" s="103"/>
      <c r="S1003" s="103"/>
      <c r="T1003" s="554" t="str">
        <f>IF(Q1003&lt;&gt;"",VLOOKUP(Q1003,'DON GIA'!$H$1:$K$103,4,0),"")</f>
        <v/>
      </c>
      <c r="U1003" s="554" t="str">
        <f t="shared" ref="U1003:U1018" si="376">IF(Q1003&lt;&gt;"",IF(ISNUMBER(T1003),S1003*T1003,""),"")</f>
        <v/>
      </c>
      <c r="V1003" s="554" t="s">
        <v>2163</v>
      </c>
      <c r="W1003" s="107" t="s">
        <v>1005</v>
      </c>
      <c r="X1003" s="103" t="s">
        <v>27</v>
      </c>
      <c r="Y1003" s="108">
        <v>47.52</v>
      </c>
      <c r="Z1003" s="109"/>
      <c r="AA1003" s="554">
        <f>IF(W1003&lt;&gt;"",VLOOKUP(W1003,'DON GIA'!$A$1:$D$346,4,0),"")</f>
        <v>5559129</v>
      </c>
      <c r="AB1003" s="554">
        <f t="shared" ref="AB1003:AB1018" si="377">IF(W1003&lt;&gt;"",IF(ISNUMBER(AA1003),Y1003*AA1003,""),"")</f>
        <v>264169810.08000001</v>
      </c>
      <c r="AC1003" s="71" t="s">
        <v>28</v>
      </c>
      <c r="AD1003" s="71" t="s">
        <v>29</v>
      </c>
      <c r="AE1003" s="71" t="s">
        <v>30</v>
      </c>
      <c r="AF1003" s="71" t="s">
        <v>31</v>
      </c>
      <c r="AG1003" s="71" t="s">
        <v>34</v>
      </c>
      <c r="AH1003" s="103" t="s">
        <v>33</v>
      </c>
      <c r="AI1003" s="71" t="s">
        <v>564</v>
      </c>
      <c r="AJ1003" s="103" t="s">
        <v>409</v>
      </c>
      <c r="AK1003" s="103">
        <v>1</v>
      </c>
      <c r="AL1003" s="554">
        <f>IF(AI1003&lt;&gt;"",VLOOKUP(AI1003,'DON GIA'!$M$1:$P$9,4,0),"")</f>
        <v>3223980</v>
      </c>
      <c r="AM1003" s="554">
        <f t="shared" ref="AM1003:AM1018" si="378">IF(AI1003&lt;&gt;"",AK1003*AL1003,"")</f>
        <v>3223980</v>
      </c>
      <c r="AN1003" s="71"/>
      <c r="AO1003" s="103"/>
      <c r="AP1003" s="602" t="str">
        <f t="shared" si="367"/>
        <v/>
      </c>
      <c r="AQ1003" s="111" t="s">
        <v>660</v>
      </c>
      <c r="AR1003" s="111" t="s">
        <v>1912</v>
      </c>
      <c r="AS1003" s="628"/>
    </row>
    <row r="1004" spans="1:45" ht="112.5" outlineLevel="2">
      <c r="A1004" s="72">
        <f t="shared" ref="A1004:A1018" si="379">IF(B1004&lt;&gt;"",B1004,A1003)</f>
        <v>67</v>
      </c>
      <c r="B1004" s="552" t="str">
        <f>IF(C1004&lt;&gt;"",COUNTA($C$9:C1004),"")</f>
        <v/>
      </c>
      <c r="C1004" s="552"/>
      <c r="D1004" s="71" t="s">
        <v>225</v>
      </c>
      <c r="E1004" s="103"/>
      <c r="F1004" s="103"/>
      <c r="G1004" s="103"/>
      <c r="H1004" s="103"/>
      <c r="I1004" s="103"/>
      <c r="J1004" s="103"/>
      <c r="K1004" s="107"/>
      <c r="L1004" s="105" t="s">
        <v>35</v>
      </c>
      <c r="M1004" s="554" t="str">
        <f>IF(K1004&lt;&gt;"",VLOOKUP(K1004,'DON GIA'!$S$1:$U$19,3,0),"")</f>
        <v/>
      </c>
      <c r="N1004" s="554" t="str">
        <f>IF(K1004&lt;&gt;"",VLOOKUP(K1004,'DON GIA'!$S$1:$V$19,4,0),"")</f>
        <v/>
      </c>
      <c r="O1004" s="554" t="str">
        <f t="shared" si="374"/>
        <v/>
      </c>
      <c r="P1004" s="554" t="str">
        <f t="shared" si="375"/>
        <v/>
      </c>
      <c r="Q1004" s="71" t="s">
        <v>35</v>
      </c>
      <c r="R1004" s="103"/>
      <c r="S1004" s="103"/>
      <c r="T1004" s="554" t="str">
        <f>IF(Q1004&lt;&gt;"",VLOOKUP(Q1004,'DON GIA'!$H$1:$K$103,4,0),"")</f>
        <v/>
      </c>
      <c r="U1004" s="554" t="str">
        <f t="shared" si="376"/>
        <v/>
      </c>
      <c r="V1004" s="554"/>
      <c r="W1004" s="107" t="s">
        <v>1044</v>
      </c>
      <c r="X1004" s="103" t="s">
        <v>27</v>
      </c>
      <c r="Y1004" s="108">
        <v>21.25</v>
      </c>
      <c r="Z1004" s="109"/>
      <c r="AA1004" s="554">
        <f>IF(W1004&lt;&gt;"",VLOOKUP(W1004,'DON GIA'!$A$1:$D$346,4,0),"")</f>
        <v>854777</v>
      </c>
      <c r="AB1004" s="554">
        <f t="shared" si="377"/>
        <v>18164011.25</v>
      </c>
      <c r="AC1004" s="71"/>
      <c r="AD1004" s="71" t="s">
        <v>29</v>
      </c>
      <c r="AE1004" s="71" t="s">
        <v>30</v>
      </c>
      <c r="AF1004" s="71" t="s">
        <v>41</v>
      </c>
      <c r="AG1004" s="71" t="s">
        <v>136</v>
      </c>
      <c r="AH1004" s="103" t="s">
        <v>33</v>
      </c>
      <c r="AI1004" s="71"/>
      <c r="AJ1004" s="103"/>
      <c r="AK1004" s="103"/>
      <c r="AL1004" s="554" t="str">
        <f>IF(AI1004&lt;&gt;"",VLOOKUP(AI1004,'DON GIA'!$M$1:$P$9,4,0),"")</f>
        <v/>
      </c>
      <c r="AM1004" s="554" t="str">
        <f t="shared" si="378"/>
        <v/>
      </c>
      <c r="AN1004" s="71"/>
      <c r="AO1004" s="103"/>
      <c r="AP1004" s="602" t="str">
        <f t="shared" si="367"/>
        <v/>
      </c>
      <c r="AQ1004" s="59" t="s">
        <v>584</v>
      </c>
      <c r="AR1004" s="59" t="s">
        <v>1918</v>
      </c>
      <c r="AS1004" s="629"/>
    </row>
    <row r="1005" spans="1:45" ht="168.75" outlineLevel="2">
      <c r="A1005" s="72">
        <f t="shared" si="379"/>
        <v>67</v>
      </c>
      <c r="B1005" s="552" t="str">
        <f>IF(C1005&lt;&gt;"",COUNTA($C$9:C1005),"")</f>
        <v/>
      </c>
      <c r="C1005" s="552"/>
      <c r="D1005" s="71" t="s">
        <v>226</v>
      </c>
      <c r="E1005" s="103"/>
      <c r="F1005" s="103"/>
      <c r="G1005" s="103"/>
      <c r="H1005" s="103"/>
      <c r="I1005" s="103"/>
      <c r="J1005" s="103"/>
      <c r="K1005" s="107"/>
      <c r="L1005" s="105" t="s">
        <v>35</v>
      </c>
      <c r="M1005" s="554" t="str">
        <f>IF(K1005&lt;&gt;"",VLOOKUP(K1005,'DON GIA'!$S$1:$U$19,3,0),"")</f>
        <v/>
      </c>
      <c r="N1005" s="554" t="str">
        <f>IF(K1005&lt;&gt;"",VLOOKUP(K1005,'DON GIA'!$S$1:$V$19,4,0),"")</f>
        <v/>
      </c>
      <c r="O1005" s="554" t="str">
        <f t="shared" si="374"/>
        <v/>
      </c>
      <c r="P1005" s="554" t="str">
        <f t="shared" si="375"/>
        <v/>
      </c>
      <c r="Q1005" s="71" t="s">
        <v>35</v>
      </c>
      <c r="R1005" s="103"/>
      <c r="S1005" s="103"/>
      <c r="T1005" s="554" t="str">
        <f>IF(Q1005&lt;&gt;"",VLOOKUP(Q1005,'DON GIA'!$H$1:$K$103,4,0),"")</f>
        <v/>
      </c>
      <c r="U1005" s="554" t="str">
        <f t="shared" si="376"/>
        <v/>
      </c>
      <c r="V1005" s="554"/>
      <c r="W1005" s="107" t="s">
        <v>1105</v>
      </c>
      <c r="X1005" s="103" t="s">
        <v>27</v>
      </c>
      <c r="Y1005" s="108">
        <v>10.72</v>
      </c>
      <c r="Z1005" s="109"/>
      <c r="AA1005" s="554">
        <f>IF(W1005&lt;&gt;"",VLOOKUP(W1005,'DON GIA'!$A$1:$D$346,4,0),"")</f>
        <v>292949</v>
      </c>
      <c r="AB1005" s="554">
        <f t="shared" si="377"/>
        <v>3140413.2800000003</v>
      </c>
      <c r="AC1005" s="71"/>
      <c r="AD1005" s="71"/>
      <c r="AE1005" s="71"/>
      <c r="AF1005" s="71"/>
      <c r="AG1005" s="71"/>
      <c r="AH1005" s="103"/>
      <c r="AI1005" s="71"/>
      <c r="AJ1005" s="103"/>
      <c r="AK1005" s="103"/>
      <c r="AL1005" s="554" t="str">
        <f>IF(AI1005&lt;&gt;"",VLOOKUP(AI1005,'DON GIA'!$M$1:$P$9,4,0),"")</f>
        <v/>
      </c>
      <c r="AM1005" s="554" t="str">
        <f t="shared" si="378"/>
        <v/>
      </c>
      <c r="AN1005" s="71"/>
      <c r="AO1005" s="103"/>
      <c r="AP1005" s="602" t="str">
        <f t="shared" si="367"/>
        <v/>
      </c>
      <c r="AQ1005" s="107" t="s">
        <v>585</v>
      </c>
      <c r="AR1005" s="107" t="s">
        <v>1914</v>
      </c>
      <c r="AS1005" s="593"/>
    </row>
    <row r="1006" spans="1:45" ht="116.25" outlineLevel="2">
      <c r="A1006" s="72">
        <f t="shared" si="379"/>
        <v>67</v>
      </c>
      <c r="B1006" s="552" t="str">
        <f>IF(C1006&lt;&gt;"",COUNTA($C$9:C1006),"")</f>
        <v/>
      </c>
      <c r="C1006" s="552"/>
      <c r="D1006" s="71" t="s">
        <v>227</v>
      </c>
      <c r="E1006" s="103"/>
      <c r="F1006" s="103"/>
      <c r="G1006" s="103"/>
      <c r="H1006" s="103"/>
      <c r="I1006" s="103"/>
      <c r="J1006" s="103"/>
      <c r="K1006" s="107"/>
      <c r="L1006" s="105" t="s">
        <v>35</v>
      </c>
      <c r="M1006" s="554" t="str">
        <f>IF(K1006&lt;&gt;"",VLOOKUP(K1006,'DON GIA'!$S$1:$U$19,3,0),"")</f>
        <v/>
      </c>
      <c r="N1006" s="554" t="str">
        <f>IF(K1006&lt;&gt;"",VLOOKUP(K1006,'DON GIA'!$S$1:$V$19,4,0),"")</f>
        <v/>
      </c>
      <c r="O1006" s="554" t="str">
        <f t="shared" si="374"/>
        <v/>
      </c>
      <c r="P1006" s="554" t="str">
        <f t="shared" si="375"/>
        <v/>
      </c>
      <c r="Q1006" s="71" t="s">
        <v>35</v>
      </c>
      <c r="R1006" s="103"/>
      <c r="S1006" s="103"/>
      <c r="T1006" s="554" t="str">
        <f>IF(Q1006&lt;&gt;"",VLOOKUP(Q1006,'DON GIA'!$H$1:$K$103,4,0),"")</f>
        <v/>
      </c>
      <c r="U1006" s="554" t="str">
        <f t="shared" si="376"/>
        <v/>
      </c>
      <c r="V1006" s="554"/>
      <c r="W1006" s="107" t="s">
        <v>1106</v>
      </c>
      <c r="X1006" s="103" t="s">
        <v>27</v>
      </c>
      <c r="Y1006" s="108">
        <v>21.25</v>
      </c>
      <c r="Z1006" s="109"/>
      <c r="AA1006" s="554">
        <f>IF(W1006&lt;&gt;"",VLOOKUP(W1006,'DON GIA'!$A$1:$D$346,4,0),"")</f>
        <v>330817</v>
      </c>
      <c r="AB1006" s="554">
        <f t="shared" si="377"/>
        <v>7029861.25</v>
      </c>
      <c r="AC1006" s="71"/>
      <c r="AD1006" s="71"/>
      <c r="AE1006" s="71"/>
      <c r="AF1006" s="71"/>
      <c r="AG1006" s="71"/>
      <c r="AH1006" s="103"/>
      <c r="AI1006" s="71"/>
      <c r="AJ1006" s="103"/>
      <c r="AK1006" s="103"/>
      <c r="AL1006" s="554" t="str">
        <f>IF(AI1006&lt;&gt;"",VLOOKUP(AI1006,'DON GIA'!$M$1:$P$9,4,0),"")</f>
        <v/>
      </c>
      <c r="AM1006" s="554" t="str">
        <f t="shared" si="378"/>
        <v/>
      </c>
      <c r="AN1006" s="71"/>
      <c r="AO1006" s="103"/>
      <c r="AP1006" s="602" t="str">
        <f t="shared" si="367"/>
        <v/>
      </c>
      <c r="AQ1006" s="59" t="s">
        <v>661</v>
      </c>
      <c r="AR1006" s="59" t="s">
        <v>2009</v>
      </c>
      <c r="AS1006" s="629"/>
    </row>
    <row r="1007" spans="1:45" outlineLevel="2">
      <c r="A1007" s="72">
        <f t="shared" si="379"/>
        <v>67</v>
      </c>
      <c r="B1007" s="552" t="str">
        <f>IF(C1007&lt;&gt;"",COUNTA($C$9:C1007),"")</f>
        <v/>
      </c>
      <c r="C1007" s="552"/>
      <c r="D1007" s="71"/>
      <c r="E1007" s="103"/>
      <c r="F1007" s="103"/>
      <c r="G1007" s="103"/>
      <c r="H1007" s="103"/>
      <c r="I1007" s="103"/>
      <c r="J1007" s="103"/>
      <c r="K1007" s="107"/>
      <c r="L1007" s="105" t="s">
        <v>35</v>
      </c>
      <c r="M1007" s="554" t="str">
        <f>IF(K1007&lt;&gt;"",VLOOKUP(K1007,'DON GIA'!$S$1:$U$19,3,0),"")</f>
        <v/>
      </c>
      <c r="N1007" s="554" t="str">
        <f>IF(K1007&lt;&gt;"",VLOOKUP(K1007,'DON GIA'!$S$1:$V$19,4,0),"")</f>
        <v/>
      </c>
      <c r="O1007" s="554" t="str">
        <f t="shared" si="374"/>
        <v/>
      </c>
      <c r="P1007" s="554" t="str">
        <f t="shared" si="375"/>
        <v/>
      </c>
      <c r="Q1007" s="71" t="s">
        <v>35</v>
      </c>
      <c r="R1007" s="103"/>
      <c r="S1007" s="103"/>
      <c r="T1007" s="554" t="str">
        <f>IF(Q1007&lt;&gt;"",VLOOKUP(Q1007,'DON GIA'!$H$1:$K$103,4,0),"")</f>
        <v/>
      </c>
      <c r="U1007" s="554" t="str">
        <f t="shared" si="376"/>
        <v/>
      </c>
      <c r="V1007" s="554"/>
      <c r="W1007" s="107" t="s">
        <v>1107</v>
      </c>
      <c r="X1007" s="103" t="s">
        <v>27</v>
      </c>
      <c r="Y1007" s="108">
        <v>63.25</v>
      </c>
      <c r="Z1007" s="109"/>
      <c r="AA1007" s="554">
        <f>IF(W1007&lt;&gt;"",VLOOKUP(W1007,'DON GIA'!$A$1:$D$346,4,0),"")</f>
        <v>109890</v>
      </c>
      <c r="AB1007" s="554">
        <f t="shared" si="377"/>
        <v>6950542.5</v>
      </c>
      <c r="AC1007" s="71"/>
      <c r="AD1007" s="71"/>
      <c r="AE1007" s="71"/>
      <c r="AF1007" s="71"/>
      <c r="AG1007" s="71"/>
      <c r="AH1007" s="103"/>
      <c r="AI1007" s="71"/>
      <c r="AJ1007" s="103"/>
      <c r="AK1007" s="103"/>
      <c r="AL1007" s="554" t="str">
        <f>IF(AI1007&lt;&gt;"",VLOOKUP(AI1007,'DON GIA'!$M$1:$P$9,4,0),"")</f>
        <v/>
      </c>
      <c r="AM1007" s="554" t="str">
        <f t="shared" si="378"/>
        <v/>
      </c>
      <c r="AN1007" s="71"/>
      <c r="AO1007" s="103"/>
      <c r="AP1007" s="602" t="str">
        <f t="shared" si="367"/>
        <v/>
      </c>
      <c r="AQ1007" s="585" t="s">
        <v>2010</v>
      </c>
      <c r="AR1007" s="585"/>
      <c r="AS1007" s="630"/>
    </row>
    <row r="1008" spans="1:45" ht="37.5" outlineLevel="2">
      <c r="A1008" s="72">
        <f t="shared" si="379"/>
        <v>67</v>
      </c>
      <c r="B1008" s="552" t="str">
        <f>IF(C1008&lt;&gt;"",COUNTA($C$9:C1008),"")</f>
        <v/>
      </c>
      <c r="C1008" s="552"/>
      <c r="D1008" s="71"/>
      <c r="E1008" s="103"/>
      <c r="F1008" s="103"/>
      <c r="G1008" s="103"/>
      <c r="H1008" s="103"/>
      <c r="I1008" s="103"/>
      <c r="J1008" s="103"/>
      <c r="K1008" s="107"/>
      <c r="L1008" s="105" t="s">
        <v>35</v>
      </c>
      <c r="M1008" s="554" t="str">
        <f>IF(K1008&lt;&gt;"",VLOOKUP(K1008,'DON GIA'!$S$1:$U$19,3,0),"")</f>
        <v/>
      </c>
      <c r="N1008" s="554" t="str">
        <f>IF(K1008&lt;&gt;"",VLOOKUP(K1008,'DON GIA'!$S$1:$V$19,4,0),"")</f>
        <v/>
      </c>
      <c r="O1008" s="554" t="str">
        <f t="shared" si="374"/>
        <v/>
      </c>
      <c r="P1008" s="554" t="str">
        <f t="shared" si="375"/>
        <v/>
      </c>
      <c r="Q1008" s="71" t="s">
        <v>35</v>
      </c>
      <c r="R1008" s="103"/>
      <c r="S1008" s="103"/>
      <c r="T1008" s="554" t="str">
        <f>IF(Q1008&lt;&gt;"",VLOOKUP(Q1008,'DON GIA'!$H$1:$K$103,4,0),"")</f>
        <v/>
      </c>
      <c r="U1008" s="554" t="str">
        <f t="shared" si="376"/>
        <v/>
      </c>
      <c r="V1008" s="554"/>
      <c r="W1008" s="107" t="s">
        <v>1080</v>
      </c>
      <c r="X1008" s="103" t="s">
        <v>27</v>
      </c>
      <c r="Y1008" s="108">
        <v>3.57</v>
      </c>
      <c r="Z1008" s="109"/>
      <c r="AA1008" s="554">
        <f>IF(W1008&lt;&gt;"",VLOOKUP(W1008,'DON GIA'!$A$1:$D$346,4,0),"")</f>
        <v>10375629</v>
      </c>
      <c r="AB1008" s="554">
        <f t="shared" si="377"/>
        <v>37040995.530000001</v>
      </c>
      <c r="AC1008" s="71"/>
      <c r="AD1008" s="71"/>
      <c r="AE1008" s="71"/>
      <c r="AF1008" s="71" t="s">
        <v>31</v>
      </c>
      <c r="AG1008" s="71"/>
      <c r="AH1008" s="103"/>
      <c r="AI1008" s="71"/>
      <c r="AJ1008" s="103"/>
      <c r="AK1008" s="103"/>
      <c r="AL1008" s="554" t="str">
        <f>IF(AI1008&lt;&gt;"",VLOOKUP(AI1008,'DON GIA'!$M$1:$P$9,4,0),"")</f>
        <v/>
      </c>
      <c r="AM1008" s="554" t="str">
        <f t="shared" si="378"/>
        <v/>
      </c>
      <c r="AN1008" s="71"/>
      <c r="AO1008" s="103"/>
      <c r="AP1008" s="602" t="str">
        <f t="shared" si="367"/>
        <v/>
      </c>
      <c r="AQ1008" s="584" t="s">
        <v>2011</v>
      </c>
      <c r="AR1008" s="584"/>
      <c r="AS1008" s="631"/>
    </row>
    <row r="1009" spans="1:45" outlineLevel="2">
      <c r="A1009" s="72">
        <f t="shared" si="379"/>
        <v>67</v>
      </c>
      <c r="B1009" s="552" t="str">
        <f>IF(C1009&lt;&gt;"",COUNTA($C$9:C1009),"")</f>
        <v/>
      </c>
      <c r="C1009" s="552"/>
      <c r="D1009" s="71"/>
      <c r="E1009" s="103"/>
      <c r="F1009" s="103"/>
      <c r="G1009" s="103"/>
      <c r="H1009" s="103"/>
      <c r="I1009" s="103"/>
      <c r="J1009" s="103"/>
      <c r="K1009" s="107"/>
      <c r="L1009" s="105" t="s">
        <v>35</v>
      </c>
      <c r="M1009" s="554" t="str">
        <f>IF(K1009&lt;&gt;"",VLOOKUP(K1009,'DON GIA'!$S$1:$U$19,3,0),"")</f>
        <v/>
      </c>
      <c r="N1009" s="554" t="str">
        <f>IF(K1009&lt;&gt;"",VLOOKUP(K1009,'DON GIA'!$S$1:$V$19,4,0),"")</f>
        <v/>
      </c>
      <c r="O1009" s="554" t="str">
        <f t="shared" si="374"/>
        <v/>
      </c>
      <c r="P1009" s="554" t="str">
        <f t="shared" si="375"/>
        <v/>
      </c>
      <c r="Q1009" s="71" t="s">
        <v>35</v>
      </c>
      <c r="R1009" s="103"/>
      <c r="S1009" s="103"/>
      <c r="T1009" s="554" t="str">
        <f>IF(Q1009&lt;&gt;"",VLOOKUP(Q1009,'DON GIA'!$H$1:$K$103,4,0),"")</f>
        <v/>
      </c>
      <c r="U1009" s="554" t="str">
        <f t="shared" si="376"/>
        <v/>
      </c>
      <c r="V1009" s="554"/>
      <c r="W1009" s="107" t="s">
        <v>1082</v>
      </c>
      <c r="X1009" s="103" t="s">
        <v>38</v>
      </c>
      <c r="Y1009" s="108">
        <v>0.42799999999999999</v>
      </c>
      <c r="Z1009" s="109"/>
      <c r="AA1009" s="554">
        <f>IF(W1009&lt;&gt;"",VLOOKUP(W1009,'DON GIA'!$A$1:$D$346,4,0),"")</f>
        <v>2523428</v>
      </c>
      <c r="AB1009" s="554">
        <f t="shared" si="377"/>
        <v>1080027.1839999999</v>
      </c>
      <c r="AC1009" s="71"/>
      <c r="AD1009" s="71"/>
      <c r="AE1009" s="71"/>
      <c r="AF1009" s="71"/>
      <c r="AG1009" s="71"/>
      <c r="AH1009" s="103"/>
      <c r="AI1009" s="71"/>
      <c r="AJ1009" s="103"/>
      <c r="AK1009" s="103"/>
      <c r="AL1009" s="554" t="str">
        <f>IF(AI1009&lt;&gt;"",VLOOKUP(AI1009,'DON GIA'!$M$1:$P$9,4,0),"")</f>
        <v/>
      </c>
      <c r="AM1009" s="554" t="str">
        <f t="shared" si="378"/>
        <v/>
      </c>
      <c r="AN1009" s="71"/>
      <c r="AO1009" s="103"/>
      <c r="AP1009" s="602" t="str">
        <f t="shared" si="367"/>
        <v/>
      </c>
      <c r="AQ1009" s="107"/>
      <c r="AR1009" s="107"/>
      <c r="AS1009" s="593"/>
    </row>
    <row r="1010" spans="1:45" outlineLevel="2">
      <c r="A1010" s="72">
        <f t="shared" si="379"/>
        <v>67</v>
      </c>
      <c r="B1010" s="552" t="str">
        <f>IF(C1010&lt;&gt;"",COUNTA($C$9:C1010),"")</f>
        <v/>
      </c>
      <c r="C1010" s="552"/>
      <c r="D1010" s="61"/>
      <c r="E1010" s="103"/>
      <c r="F1010" s="103"/>
      <c r="G1010" s="103"/>
      <c r="H1010" s="103"/>
      <c r="I1010" s="103"/>
      <c r="J1010" s="103"/>
      <c r="K1010" s="107"/>
      <c r="L1010" s="105" t="s">
        <v>35</v>
      </c>
      <c r="M1010" s="554" t="str">
        <f>IF(K1010&lt;&gt;"",VLOOKUP(K1010,'DON GIA'!$S$1:$U$19,3,0),"")</f>
        <v/>
      </c>
      <c r="N1010" s="554" t="str">
        <f>IF(K1010&lt;&gt;"",VLOOKUP(K1010,'DON GIA'!$S$1:$V$19,4,0),"")</f>
        <v/>
      </c>
      <c r="O1010" s="554" t="str">
        <f t="shared" si="374"/>
        <v/>
      </c>
      <c r="P1010" s="554" t="str">
        <f t="shared" si="375"/>
        <v/>
      </c>
      <c r="Q1010" s="71" t="s">
        <v>35</v>
      </c>
      <c r="R1010" s="103"/>
      <c r="S1010" s="103"/>
      <c r="T1010" s="554" t="str">
        <f>IF(Q1010&lt;&gt;"",VLOOKUP(Q1010,'DON GIA'!$H$1:$K$103,4,0),"")</f>
        <v/>
      </c>
      <c r="U1010" s="554" t="str">
        <f t="shared" si="376"/>
        <v/>
      </c>
      <c r="V1010" s="554"/>
      <c r="W1010" s="107" t="s">
        <v>1108</v>
      </c>
      <c r="X1010" s="103" t="s">
        <v>27</v>
      </c>
      <c r="Y1010" s="108">
        <v>4</v>
      </c>
      <c r="Z1010" s="109"/>
      <c r="AA1010" s="554">
        <f>IF(W1010&lt;&gt;"",VLOOKUP(W1010,'DON GIA'!$A$1:$D$346,4,0),"")</f>
        <v>282038</v>
      </c>
      <c r="AB1010" s="554">
        <f t="shared" si="377"/>
        <v>1128152</v>
      </c>
      <c r="AC1010" s="71"/>
      <c r="AD1010" s="71"/>
      <c r="AE1010" s="71"/>
      <c r="AF1010" s="71"/>
      <c r="AG1010" s="71"/>
      <c r="AH1010" s="103"/>
      <c r="AI1010" s="71"/>
      <c r="AJ1010" s="103"/>
      <c r="AK1010" s="103"/>
      <c r="AL1010" s="554" t="str">
        <f>IF(AI1010&lt;&gt;"",VLOOKUP(AI1010,'DON GIA'!$M$1:$P$9,4,0),"")</f>
        <v/>
      </c>
      <c r="AM1010" s="554" t="str">
        <f t="shared" si="378"/>
        <v/>
      </c>
      <c r="AN1010" s="71"/>
      <c r="AO1010" s="103"/>
      <c r="AP1010" s="602" t="str">
        <f t="shared" si="367"/>
        <v/>
      </c>
      <c r="AQ1010" s="107"/>
      <c r="AR1010" s="107"/>
      <c r="AS1010" s="593"/>
    </row>
    <row r="1011" spans="1:45" outlineLevel="2">
      <c r="A1011" s="72">
        <f t="shared" si="379"/>
        <v>67</v>
      </c>
      <c r="B1011" s="552" t="str">
        <f>IF(C1011&lt;&gt;"",COUNTA($C$9:C1011),"")</f>
        <v/>
      </c>
      <c r="C1011" s="552"/>
      <c r="D1011" s="71"/>
      <c r="E1011" s="103"/>
      <c r="F1011" s="103"/>
      <c r="G1011" s="103"/>
      <c r="H1011" s="103"/>
      <c r="I1011" s="103"/>
      <c r="J1011" s="103"/>
      <c r="K1011" s="107"/>
      <c r="L1011" s="105" t="s">
        <v>35</v>
      </c>
      <c r="M1011" s="554" t="str">
        <f>IF(K1011&lt;&gt;"",VLOOKUP(K1011,'DON GIA'!$S$1:$U$19,3,0),"")</f>
        <v/>
      </c>
      <c r="N1011" s="554" t="str">
        <f>IF(K1011&lt;&gt;"",VLOOKUP(K1011,'DON GIA'!$S$1:$V$19,4,0),"")</f>
        <v/>
      </c>
      <c r="O1011" s="554" t="str">
        <f t="shared" si="374"/>
        <v/>
      </c>
      <c r="P1011" s="554" t="str">
        <f t="shared" si="375"/>
        <v/>
      </c>
      <c r="Q1011" s="71" t="s">
        <v>35</v>
      </c>
      <c r="R1011" s="103"/>
      <c r="S1011" s="103"/>
      <c r="T1011" s="554" t="str">
        <f>IF(Q1011&lt;&gt;"",VLOOKUP(Q1011,'DON GIA'!$H$1:$K$103,4,0),"")</f>
        <v/>
      </c>
      <c r="U1011" s="554" t="str">
        <f t="shared" si="376"/>
        <v/>
      </c>
      <c r="V1011" s="554"/>
      <c r="W1011" s="107"/>
      <c r="X1011" s="103"/>
      <c r="Y1011" s="108"/>
      <c r="Z1011" s="109"/>
      <c r="AA1011" s="554" t="str">
        <f>IF(W1011&lt;&gt;"",VLOOKUP(W1011,'DON GIA'!$A$1:$D$346,4,0),"")</f>
        <v/>
      </c>
      <c r="AB1011" s="554" t="str">
        <f t="shared" si="377"/>
        <v/>
      </c>
      <c r="AC1011" s="71"/>
      <c r="AD1011" s="71"/>
      <c r="AE1011" s="71"/>
      <c r="AF1011" s="71"/>
      <c r="AG1011" s="71"/>
      <c r="AH1011" s="103"/>
      <c r="AI1011" s="71"/>
      <c r="AJ1011" s="103"/>
      <c r="AK1011" s="103"/>
      <c r="AL1011" s="554" t="str">
        <f>IF(AI1011&lt;&gt;"",VLOOKUP(AI1011,'DON GIA'!$M$1:$P$9,4,0),"")</f>
        <v/>
      </c>
      <c r="AM1011" s="554" t="str">
        <f t="shared" si="378"/>
        <v/>
      </c>
      <c r="AN1011" s="71"/>
      <c r="AO1011" s="103"/>
      <c r="AP1011" s="602" t="str">
        <f t="shared" si="367"/>
        <v/>
      </c>
      <c r="AQ1011" s="107"/>
      <c r="AR1011" s="107"/>
      <c r="AS1011" s="593"/>
    </row>
    <row r="1012" spans="1:45" outlineLevel="2">
      <c r="A1012" s="72">
        <f t="shared" si="379"/>
        <v>67</v>
      </c>
      <c r="B1012" s="552" t="str">
        <f>IF(C1012&lt;&gt;"",COUNTA($C$9:C1012),"")</f>
        <v/>
      </c>
      <c r="C1012" s="552"/>
      <c r="D1012" s="71"/>
      <c r="E1012" s="103"/>
      <c r="F1012" s="103"/>
      <c r="G1012" s="103"/>
      <c r="H1012" s="103"/>
      <c r="I1012" s="103"/>
      <c r="J1012" s="103"/>
      <c r="K1012" s="107"/>
      <c r="L1012" s="105" t="s">
        <v>35</v>
      </c>
      <c r="M1012" s="554" t="str">
        <f>IF(K1012&lt;&gt;"",VLOOKUP(K1012,'DON GIA'!$S$1:$U$19,3,0),"")</f>
        <v/>
      </c>
      <c r="N1012" s="554" t="str">
        <f>IF(K1012&lt;&gt;"",VLOOKUP(K1012,'DON GIA'!$S$1:$V$19,4,0),"")</f>
        <v/>
      </c>
      <c r="O1012" s="554" t="str">
        <f t="shared" si="374"/>
        <v/>
      </c>
      <c r="P1012" s="554" t="str">
        <f t="shared" si="375"/>
        <v/>
      </c>
      <c r="Q1012" s="71" t="s">
        <v>35</v>
      </c>
      <c r="R1012" s="103"/>
      <c r="S1012" s="103"/>
      <c r="T1012" s="554" t="str">
        <f>IF(Q1012&lt;&gt;"",VLOOKUP(Q1012,'DON GIA'!$H$1:$K$103,4,0),"")</f>
        <v/>
      </c>
      <c r="U1012" s="554" t="str">
        <f t="shared" si="376"/>
        <v/>
      </c>
      <c r="V1012" s="554"/>
      <c r="W1012" s="107" t="s">
        <v>1109</v>
      </c>
      <c r="X1012" s="103" t="s">
        <v>27</v>
      </c>
      <c r="Y1012" s="108">
        <v>2.38</v>
      </c>
      <c r="Z1012" s="109"/>
      <c r="AA1012" s="554">
        <f>IF(W1012&lt;&gt;"",VLOOKUP(W1012,'DON GIA'!$A$1:$D$346,4,0),"")</f>
        <v>282038</v>
      </c>
      <c r="AB1012" s="554">
        <f t="shared" si="377"/>
        <v>671250.44</v>
      </c>
      <c r="AC1012" s="71"/>
      <c r="AD1012" s="71"/>
      <c r="AE1012" s="71"/>
      <c r="AF1012" s="71"/>
      <c r="AG1012" s="71"/>
      <c r="AH1012" s="103"/>
      <c r="AI1012" s="71"/>
      <c r="AJ1012" s="103"/>
      <c r="AK1012" s="103"/>
      <c r="AL1012" s="554" t="str">
        <f>IF(AI1012&lt;&gt;"",VLOOKUP(AI1012,'DON GIA'!$M$1:$P$9,4,0),"")</f>
        <v/>
      </c>
      <c r="AM1012" s="554" t="str">
        <f t="shared" si="378"/>
        <v/>
      </c>
      <c r="AN1012" s="71"/>
      <c r="AO1012" s="103"/>
      <c r="AP1012" s="602" t="str">
        <f t="shared" si="367"/>
        <v/>
      </c>
      <c r="AQ1012" s="107"/>
      <c r="AR1012" s="107"/>
      <c r="AS1012" s="593"/>
    </row>
    <row r="1013" spans="1:45" outlineLevel="2">
      <c r="A1013" s="72">
        <f t="shared" si="379"/>
        <v>67</v>
      </c>
      <c r="B1013" s="552" t="str">
        <f>IF(C1013&lt;&gt;"",COUNTA($C$9:C1013),"")</f>
        <v/>
      </c>
      <c r="C1013" s="552"/>
      <c r="D1013" s="71"/>
      <c r="E1013" s="103"/>
      <c r="F1013" s="103"/>
      <c r="G1013" s="103"/>
      <c r="H1013" s="103"/>
      <c r="I1013" s="103"/>
      <c r="J1013" s="103"/>
      <c r="K1013" s="107"/>
      <c r="L1013" s="105" t="s">
        <v>35</v>
      </c>
      <c r="M1013" s="554" t="str">
        <f>IF(K1013&lt;&gt;"",VLOOKUP(K1013,'DON GIA'!$S$1:$U$19,3,0),"")</f>
        <v/>
      </c>
      <c r="N1013" s="554" t="str">
        <f>IF(K1013&lt;&gt;"",VLOOKUP(K1013,'DON GIA'!$S$1:$V$19,4,0),"")</f>
        <v/>
      </c>
      <c r="O1013" s="554" t="str">
        <f t="shared" si="374"/>
        <v/>
      </c>
      <c r="P1013" s="554" t="str">
        <f t="shared" si="375"/>
        <v/>
      </c>
      <c r="Q1013" s="71" t="s">
        <v>35</v>
      </c>
      <c r="R1013" s="103"/>
      <c r="S1013" s="103"/>
      <c r="T1013" s="554" t="str">
        <f>IF(Q1013&lt;&gt;"",VLOOKUP(Q1013,'DON GIA'!$H$1:$K$103,4,0),"")</f>
        <v/>
      </c>
      <c r="U1013" s="554" t="str">
        <f t="shared" si="376"/>
        <v/>
      </c>
      <c r="V1013" s="554"/>
      <c r="W1013" s="107" t="s">
        <v>1105</v>
      </c>
      <c r="X1013" s="103" t="s">
        <v>27</v>
      </c>
      <c r="Y1013" s="108">
        <v>3.44</v>
      </c>
      <c r="Z1013" s="109"/>
      <c r="AA1013" s="554">
        <f>IF(W1013&lt;&gt;"",VLOOKUP(W1013,'DON GIA'!$A$1:$D$346,4,0),"")</f>
        <v>292949</v>
      </c>
      <c r="AB1013" s="554">
        <f t="shared" si="377"/>
        <v>1007744.5599999999</v>
      </c>
      <c r="AC1013" s="71"/>
      <c r="AD1013" s="71"/>
      <c r="AE1013" s="71"/>
      <c r="AF1013" s="71"/>
      <c r="AG1013" s="71"/>
      <c r="AH1013" s="103"/>
      <c r="AI1013" s="71"/>
      <c r="AJ1013" s="103"/>
      <c r="AK1013" s="103"/>
      <c r="AL1013" s="554" t="str">
        <f>IF(AI1013&lt;&gt;"",VLOOKUP(AI1013,'DON GIA'!$M$1:$P$9,4,0),"")</f>
        <v/>
      </c>
      <c r="AM1013" s="554" t="str">
        <f t="shared" si="378"/>
        <v/>
      </c>
      <c r="AN1013" s="71"/>
      <c r="AO1013" s="103"/>
      <c r="AP1013" s="602" t="str">
        <f t="shared" si="367"/>
        <v/>
      </c>
      <c r="AQ1013" s="107"/>
      <c r="AR1013" s="107"/>
      <c r="AS1013" s="593"/>
    </row>
    <row r="1014" spans="1:45" outlineLevel="2">
      <c r="A1014" s="72">
        <f t="shared" si="379"/>
        <v>67</v>
      </c>
      <c r="B1014" s="552" t="str">
        <f>IF(C1014&lt;&gt;"",COUNTA($C$9:C1014),"")</f>
        <v/>
      </c>
      <c r="C1014" s="552"/>
      <c r="D1014" s="71"/>
      <c r="E1014" s="103"/>
      <c r="F1014" s="103"/>
      <c r="G1014" s="103"/>
      <c r="H1014" s="103"/>
      <c r="I1014" s="103"/>
      <c r="J1014" s="103"/>
      <c r="K1014" s="107"/>
      <c r="L1014" s="105" t="s">
        <v>35</v>
      </c>
      <c r="M1014" s="554" t="str">
        <f>IF(K1014&lt;&gt;"",VLOOKUP(K1014,'DON GIA'!$S$1:$U$19,3,0),"")</f>
        <v/>
      </c>
      <c r="N1014" s="554" t="str">
        <f>IF(K1014&lt;&gt;"",VLOOKUP(K1014,'DON GIA'!$S$1:$V$19,4,0),"")</f>
        <v/>
      </c>
      <c r="O1014" s="554" t="str">
        <f t="shared" si="374"/>
        <v/>
      </c>
      <c r="P1014" s="554" t="str">
        <f t="shared" si="375"/>
        <v/>
      </c>
      <c r="Q1014" s="71" t="s">
        <v>35</v>
      </c>
      <c r="R1014" s="103"/>
      <c r="S1014" s="103"/>
      <c r="T1014" s="554" t="str">
        <f>IF(Q1014&lt;&gt;"",VLOOKUP(Q1014,'DON GIA'!$H$1:$K$103,4,0),"")</f>
        <v/>
      </c>
      <c r="U1014" s="554" t="str">
        <f t="shared" si="376"/>
        <v/>
      </c>
      <c r="V1014" s="554"/>
      <c r="W1014" s="107" t="s">
        <v>1110</v>
      </c>
      <c r="X1014" s="103" t="s">
        <v>27</v>
      </c>
      <c r="Y1014" s="108">
        <f>15+27</f>
        <v>42</v>
      </c>
      <c r="Z1014" s="109"/>
      <c r="AA1014" s="554">
        <f>IF(W1014&lt;&gt;"",VLOOKUP(W1014,'DON GIA'!$A$1:$D$346,4,0),"")</f>
        <v>2523428</v>
      </c>
      <c r="AB1014" s="554">
        <f t="shared" si="377"/>
        <v>105983976</v>
      </c>
      <c r="AC1014" s="71"/>
      <c r="AD1014" s="71"/>
      <c r="AE1014" s="71"/>
      <c r="AF1014" s="71"/>
      <c r="AG1014" s="71"/>
      <c r="AH1014" s="103"/>
      <c r="AI1014" s="71"/>
      <c r="AJ1014" s="103"/>
      <c r="AK1014" s="103"/>
      <c r="AL1014" s="554" t="str">
        <f>IF(AI1014&lt;&gt;"",VLOOKUP(AI1014,'DON GIA'!$M$1:$P$9,4,0),"")</f>
        <v/>
      </c>
      <c r="AM1014" s="554" t="str">
        <f t="shared" si="378"/>
        <v/>
      </c>
      <c r="AN1014" s="71"/>
      <c r="AO1014" s="103"/>
      <c r="AP1014" s="602" t="str">
        <f t="shared" si="367"/>
        <v/>
      </c>
      <c r="AQ1014" s="107"/>
      <c r="AR1014" s="107"/>
      <c r="AS1014" s="593"/>
    </row>
    <row r="1015" spans="1:45" ht="56.25" outlineLevel="2">
      <c r="A1015" s="72">
        <f t="shared" si="379"/>
        <v>67</v>
      </c>
      <c r="B1015" s="552" t="str">
        <f>IF(C1015&lt;&gt;"",COUNTA($C$9:C1015),"")</f>
        <v/>
      </c>
      <c r="C1015" s="552"/>
      <c r="D1015" s="71"/>
      <c r="E1015" s="103"/>
      <c r="F1015" s="103"/>
      <c r="G1015" s="103"/>
      <c r="H1015" s="103"/>
      <c r="I1015" s="103"/>
      <c r="J1015" s="103"/>
      <c r="K1015" s="107"/>
      <c r="L1015" s="105" t="s">
        <v>35</v>
      </c>
      <c r="M1015" s="554" t="str">
        <f>IF(K1015&lt;&gt;"",VLOOKUP(K1015,'DON GIA'!$S$1:$U$19,3,0),"")</f>
        <v/>
      </c>
      <c r="N1015" s="554" t="str">
        <f>IF(K1015&lt;&gt;"",VLOOKUP(K1015,'DON GIA'!$S$1:$V$19,4,0),"")</f>
        <v/>
      </c>
      <c r="O1015" s="554" t="str">
        <f t="shared" si="374"/>
        <v/>
      </c>
      <c r="P1015" s="554" t="str">
        <f t="shared" si="375"/>
        <v/>
      </c>
      <c r="Q1015" s="71" t="s">
        <v>35</v>
      </c>
      <c r="R1015" s="103"/>
      <c r="S1015" s="103"/>
      <c r="T1015" s="554" t="str">
        <f>IF(Q1015&lt;&gt;"",VLOOKUP(Q1015,'DON GIA'!$H$1:$K$103,4,0),"")</f>
        <v/>
      </c>
      <c r="U1015" s="554" t="str">
        <f t="shared" si="376"/>
        <v/>
      </c>
      <c r="V1015" s="554"/>
      <c r="W1015" s="107" t="s">
        <v>1111</v>
      </c>
      <c r="X1015" s="103" t="s">
        <v>27</v>
      </c>
      <c r="Y1015" s="108">
        <v>18</v>
      </c>
      <c r="Z1015" s="109"/>
      <c r="AA1015" s="554">
        <f>IF(W1015&lt;&gt;"",VLOOKUP(W1015,'DON GIA'!$A$1:$D$346,4,0),"")</f>
        <v>1238791</v>
      </c>
      <c r="AB1015" s="554">
        <f t="shared" si="377"/>
        <v>22298238</v>
      </c>
      <c r="AC1015" s="71"/>
      <c r="AD1015" s="71"/>
      <c r="AE1015" s="71"/>
      <c r="AF1015" s="71"/>
      <c r="AG1015" s="71"/>
      <c r="AH1015" s="103"/>
      <c r="AI1015" s="71"/>
      <c r="AJ1015" s="103"/>
      <c r="AK1015" s="103"/>
      <c r="AL1015" s="554" t="str">
        <f>IF(AI1015&lt;&gt;"",VLOOKUP(AI1015,'DON GIA'!$M$1:$P$9,4,0),"")</f>
        <v/>
      </c>
      <c r="AM1015" s="554" t="str">
        <f t="shared" si="378"/>
        <v/>
      </c>
      <c r="AN1015" s="71"/>
      <c r="AO1015" s="103"/>
      <c r="AP1015" s="602" t="str">
        <f t="shared" si="367"/>
        <v/>
      </c>
      <c r="AQ1015" s="107"/>
      <c r="AR1015" s="107"/>
      <c r="AS1015" s="593"/>
    </row>
    <row r="1016" spans="1:45" outlineLevel="2">
      <c r="A1016" s="72">
        <f t="shared" si="379"/>
        <v>67</v>
      </c>
      <c r="B1016" s="552" t="str">
        <f>IF(C1016&lt;&gt;"",COUNTA($C$9:C1016),"")</f>
        <v/>
      </c>
      <c r="C1016" s="552"/>
      <c r="D1016" s="71"/>
      <c r="E1016" s="103"/>
      <c r="F1016" s="103"/>
      <c r="G1016" s="103"/>
      <c r="H1016" s="103"/>
      <c r="I1016" s="103"/>
      <c r="J1016" s="103"/>
      <c r="K1016" s="107"/>
      <c r="L1016" s="105" t="s">
        <v>35</v>
      </c>
      <c r="M1016" s="554" t="str">
        <f>IF(K1016&lt;&gt;"",VLOOKUP(K1016,'DON GIA'!$S$1:$U$19,3,0),"")</f>
        <v/>
      </c>
      <c r="N1016" s="554" t="str">
        <f>IF(K1016&lt;&gt;"",VLOOKUP(K1016,'DON GIA'!$S$1:$V$19,4,0),"")</f>
        <v/>
      </c>
      <c r="O1016" s="554" t="str">
        <f t="shared" si="374"/>
        <v/>
      </c>
      <c r="P1016" s="554" t="str">
        <f t="shared" si="375"/>
        <v/>
      </c>
      <c r="Q1016" s="71" t="s">
        <v>35</v>
      </c>
      <c r="R1016" s="103"/>
      <c r="S1016" s="103"/>
      <c r="T1016" s="554" t="str">
        <f>IF(Q1016&lt;&gt;"",VLOOKUP(Q1016,'DON GIA'!$H$1:$K$103,4,0),"")</f>
        <v/>
      </c>
      <c r="U1016" s="554" t="str">
        <f t="shared" si="376"/>
        <v/>
      </c>
      <c r="V1016" s="554"/>
      <c r="W1016" s="107" t="s">
        <v>1112</v>
      </c>
      <c r="X1016" s="103" t="s">
        <v>27</v>
      </c>
      <c r="Y1016" s="108">
        <v>6.4</v>
      </c>
      <c r="Z1016" s="109"/>
      <c r="AA1016" s="554">
        <f>IF(W1016&lt;&gt;"",VLOOKUP(W1016,'DON GIA'!$A$1:$D$346,4,0),"")</f>
        <v>282038</v>
      </c>
      <c r="AB1016" s="554">
        <f t="shared" si="377"/>
        <v>1805043.2000000002</v>
      </c>
      <c r="AC1016" s="71"/>
      <c r="AD1016" s="71"/>
      <c r="AE1016" s="71"/>
      <c r="AF1016" s="71"/>
      <c r="AG1016" s="71"/>
      <c r="AH1016" s="103"/>
      <c r="AI1016" s="71"/>
      <c r="AJ1016" s="103"/>
      <c r="AK1016" s="103"/>
      <c r="AL1016" s="554" t="str">
        <f>IF(AI1016&lt;&gt;"",VLOOKUP(AI1016,'DON GIA'!$M$1:$P$9,4,0),"")</f>
        <v/>
      </c>
      <c r="AM1016" s="554" t="str">
        <f t="shared" si="378"/>
        <v/>
      </c>
      <c r="AN1016" s="71"/>
      <c r="AO1016" s="103"/>
      <c r="AP1016" s="602" t="str">
        <f t="shared" si="367"/>
        <v/>
      </c>
      <c r="AQ1016" s="107"/>
      <c r="AR1016" s="107"/>
      <c r="AS1016" s="593"/>
    </row>
    <row r="1017" spans="1:45" outlineLevel="2">
      <c r="A1017" s="72">
        <f t="shared" si="379"/>
        <v>67</v>
      </c>
      <c r="B1017" s="552" t="str">
        <f>IF(C1017&lt;&gt;"",COUNTA($C$9:C1017),"")</f>
        <v/>
      </c>
      <c r="C1017" s="552"/>
      <c r="D1017" s="71"/>
      <c r="E1017" s="103"/>
      <c r="F1017" s="103"/>
      <c r="G1017" s="103"/>
      <c r="H1017" s="103"/>
      <c r="I1017" s="103"/>
      <c r="J1017" s="103"/>
      <c r="K1017" s="107"/>
      <c r="L1017" s="105" t="s">
        <v>35</v>
      </c>
      <c r="M1017" s="554" t="str">
        <f>IF(K1017&lt;&gt;"",VLOOKUP(K1017,'DON GIA'!$S$1:$U$19,3,0),"")</f>
        <v/>
      </c>
      <c r="N1017" s="554" t="str">
        <f>IF(K1017&lt;&gt;"",VLOOKUP(K1017,'DON GIA'!$S$1:$V$19,4,0),"")</f>
        <v/>
      </c>
      <c r="O1017" s="554" t="str">
        <f t="shared" si="374"/>
        <v/>
      </c>
      <c r="P1017" s="554" t="str">
        <f t="shared" si="375"/>
        <v/>
      </c>
      <c r="Q1017" s="71" t="s">
        <v>35</v>
      </c>
      <c r="R1017" s="103"/>
      <c r="S1017" s="103"/>
      <c r="T1017" s="554" t="str">
        <f>IF(Q1017&lt;&gt;"",VLOOKUP(Q1017,'DON GIA'!$H$1:$K$103,4,0),"")</f>
        <v/>
      </c>
      <c r="U1017" s="554" t="str">
        <f t="shared" si="376"/>
        <v/>
      </c>
      <c r="V1017" s="554"/>
      <c r="W1017" s="107" t="s">
        <v>1113</v>
      </c>
      <c r="X1017" s="103" t="s">
        <v>38</v>
      </c>
      <c r="Y1017" s="108">
        <v>0.08</v>
      </c>
      <c r="Z1017" s="109"/>
      <c r="AA1017" s="554">
        <f>IF(W1017&lt;&gt;"",VLOOKUP(W1017,'DON GIA'!$A$1:$D$346,4,0),"")</f>
        <v>5994000</v>
      </c>
      <c r="AB1017" s="554">
        <f t="shared" si="377"/>
        <v>479520</v>
      </c>
      <c r="AC1017" s="71"/>
      <c r="AD1017" s="71"/>
      <c r="AE1017" s="71"/>
      <c r="AF1017" s="71"/>
      <c r="AG1017" s="71"/>
      <c r="AH1017" s="103"/>
      <c r="AI1017" s="71"/>
      <c r="AJ1017" s="103"/>
      <c r="AK1017" s="103"/>
      <c r="AL1017" s="554" t="str">
        <f>IF(AI1017&lt;&gt;"",VLOOKUP(AI1017,'DON GIA'!$M$1:$P$9,4,0),"")</f>
        <v/>
      </c>
      <c r="AM1017" s="554" t="str">
        <f t="shared" si="378"/>
        <v/>
      </c>
      <c r="AN1017" s="71"/>
      <c r="AO1017" s="103"/>
      <c r="AP1017" s="602" t="str">
        <f t="shared" si="367"/>
        <v/>
      </c>
      <c r="AQ1017" s="107"/>
      <c r="AR1017" s="107"/>
      <c r="AS1017" s="593"/>
    </row>
    <row r="1018" spans="1:45" outlineLevel="2">
      <c r="A1018" s="72">
        <f t="shared" si="379"/>
        <v>67</v>
      </c>
      <c r="B1018" s="552" t="str">
        <f>IF(C1018&lt;&gt;"",COUNTA($C$9:C1018),"")</f>
        <v/>
      </c>
      <c r="C1018" s="552"/>
      <c r="D1018" s="71"/>
      <c r="E1018" s="103"/>
      <c r="F1018" s="103"/>
      <c r="G1018" s="103"/>
      <c r="H1018" s="103"/>
      <c r="I1018" s="103"/>
      <c r="J1018" s="103"/>
      <c r="K1018" s="107"/>
      <c r="L1018" s="105" t="s">
        <v>35</v>
      </c>
      <c r="M1018" s="554" t="str">
        <f>IF(K1018&lt;&gt;"",VLOOKUP(K1018,'DON GIA'!$S$1:$U$19,3,0),"")</f>
        <v/>
      </c>
      <c r="N1018" s="554" t="str">
        <f>IF(K1018&lt;&gt;"",VLOOKUP(K1018,'DON GIA'!$S$1:$V$19,4,0),"")</f>
        <v/>
      </c>
      <c r="O1018" s="554" t="str">
        <f t="shared" si="374"/>
        <v/>
      </c>
      <c r="P1018" s="554" t="str">
        <f t="shared" si="375"/>
        <v/>
      </c>
      <c r="Q1018" s="71" t="s">
        <v>35</v>
      </c>
      <c r="R1018" s="103"/>
      <c r="S1018" s="103"/>
      <c r="T1018" s="554" t="str">
        <f>IF(Q1018&lt;&gt;"",VLOOKUP(Q1018,'DON GIA'!$H$1:$K$103,4,0),"")</f>
        <v/>
      </c>
      <c r="U1018" s="554" t="str">
        <f t="shared" si="376"/>
        <v/>
      </c>
      <c r="V1018" s="554"/>
      <c r="W1018" s="107"/>
      <c r="X1018" s="103"/>
      <c r="Y1018" s="108"/>
      <c r="Z1018" s="109"/>
      <c r="AA1018" s="554" t="str">
        <f>IF(W1018&lt;&gt;"",VLOOKUP(W1018,'DON GIA'!$A$1:$D$346,4,0),"")</f>
        <v/>
      </c>
      <c r="AB1018" s="554" t="str">
        <f t="shared" si="377"/>
        <v/>
      </c>
      <c r="AC1018" s="71"/>
      <c r="AD1018" s="71"/>
      <c r="AE1018" s="71"/>
      <c r="AF1018" s="71"/>
      <c r="AG1018" s="71"/>
      <c r="AH1018" s="103"/>
      <c r="AI1018" s="71"/>
      <c r="AJ1018" s="103"/>
      <c r="AK1018" s="103"/>
      <c r="AL1018" s="554" t="str">
        <f>IF(AI1018&lt;&gt;"",VLOOKUP(AI1018,'DON GIA'!$M$1:$P$9,4,0),"")</f>
        <v/>
      </c>
      <c r="AM1018" s="554" t="str">
        <f t="shared" si="378"/>
        <v/>
      </c>
      <c r="AN1018" s="71"/>
      <c r="AO1018" s="103"/>
      <c r="AP1018" s="602" t="str">
        <f t="shared" si="367"/>
        <v/>
      </c>
      <c r="AQ1018" s="107"/>
      <c r="AR1018" s="107"/>
      <c r="AS1018" s="593"/>
    </row>
    <row r="1019" spans="1:45" outlineLevel="1">
      <c r="A1019" s="84" t="s">
        <v>2092</v>
      </c>
      <c r="B1019" s="552"/>
      <c r="C1019" s="552"/>
      <c r="D1019" s="61"/>
      <c r="E1019" s="162"/>
      <c r="F1019" s="103"/>
      <c r="G1019" s="162"/>
      <c r="H1019" s="162"/>
      <c r="I1019" s="162"/>
      <c r="J1019" s="162"/>
      <c r="K1019" s="129"/>
      <c r="L1019" s="167">
        <f>SUBTOTAL(9,L1020:L1031)</f>
        <v>132.6</v>
      </c>
      <c r="M1019" s="553"/>
      <c r="N1019" s="553"/>
      <c r="O1019" s="553">
        <f>SUBTOTAL(9,O1020:O1031)</f>
        <v>222635400</v>
      </c>
      <c r="P1019" s="553">
        <f>SUBTOTAL(9,P1020:P1031)</f>
        <v>0</v>
      </c>
      <c r="Q1019" s="61"/>
      <c r="R1019" s="162"/>
      <c r="S1019" s="162">
        <f>SUBTOTAL(9,S1020:S1031)</f>
        <v>0</v>
      </c>
      <c r="T1019" s="553"/>
      <c r="U1019" s="553">
        <f>SUBTOTAL(9,U1020:U1031)</f>
        <v>0</v>
      </c>
      <c r="V1019" s="553"/>
      <c r="W1019" s="129"/>
      <c r="X1019" s="162"/>
      <c r="Y1019" s="169">
        <f>SUBTOTAL(9,Y1020:Y1031)</f>
        <v>250.90699999999998</v>
      </c>
      <c r="Z1019" s="170">
        <f>SUBTOTAL(9,Z1020:Z1031)</f>
        <v>0</v>
      </c>
      <c r="AA1019" s="553"/>
      <c r="AB1019" s="553">
        <f>SUBTOTAL(9,AB1020:AB1031)</f>
        <v>537746489.4460001</v>
      </c>
      <c r="AC1019" s="71"/>
      <c r="AD1019" s="71"/>
      <c r="AE1019" s="71"/>
      <c r="AF1019" s="71"/>
      <c r="AG1019" s="71"/>
      <c r="AH1019" s="103"/>
      <c r="AI1019" s="61"/>
      <c r="AJ1019" s="162"/>
      <c r="AK1019" s="162">
        <f>SUBTOTAL(9,AK1020:AK1031)</f>
        <v>2</v>
      </c>
      <c r="AL1019" s="553"/>
      <c r="AM1019" s="553">
        <f>SUBTOTAL(9,AM1020:AM1031)</f>
        <v>29895920</v>
      </c>
      <c r="AN1019" s="61"/>
      <c r="AO1019" s="162">
        <f>SUBTOTAL(9,AO1020:AO1031)</f>
        <v>1</v>
      </c>
      <c r="AP1019" s="602">
        <f t="shared" si="367"/>
        <v>790277809.4460001</v>
      </c>
      <c r="AQ1019" s="111"/>
      <c r="AR1019" s="111"/>
      <c r="AS1019" s="628"/>
    </row>
    <row r="1020" spans="1:45" ht="56.25" outlineLevel="2">
      <c r="A1020" s="72">
        <f>IF(B1020&lt;&gt;"",B1020,A1018)</f>
        <v>68</v>
      </c>
      <c r="B1020" s="552">
        <f>IF(C1020&lt;&gt;"",COUNTA($C$9:C1020),"")</f>
        <v>68</v>
      </c>
      <c r="C1020" s="552">
        <v>447</v>
      </c>
      <c r="D1020" s="61" t="s">
        <v>298</v>
      </c>
      <c r="E1020" s="103">
        <v>1</v>
      </c>
      <c r="F1020" s="103"/>
      <c r="G1020" s="103">
        <v>441</v>
      </c>
      <c r="H1020" s="103">
        <v>79</v>
      </c>
      <c r="I1020" s="103" t="s">
        <v>223</v>
      </c>
      <c r="J1020" s="103" t="s">
        <v>224</v>
      </c>
      <c r="K1020" s="107" t="s">
        <v>973</v>
      </c>
      <c r="L1020" s="105">
        <v>132.6</v>
      </c>
      <c r="M1020" s="554">
        <f>IF(K1020&lt;&gt;"",VLOOKUP(K1020,'DON GIA'!$S$1:$U$19,3,0),"")</f>
        <v>1679000</v>
      </c>
      <c r="N1020" s="554">
        <f>IF(K1020&lt;&gt;"",VLOOKUP(K1020,'DON GIA'!$S$1:$V$19,4,0),"")</f>
        <v>0</v>
      </c>
      <c r="O1020" s="554">
        <f t="shared" ref="O1020:O1031" si="380">IF(K1020&lt;&gt;"",L1020*M1020,"")</f>
        <v>222635400</v>
      </c>
      <c r="P1020" s="554">
        <f t="shared" ref="P1020:P1031" si="381">IF(K1020&lt;&gt;"",L1020*N1020,"")</f>
        <v>0</v>
      </c>
      <c r="Q1020" s="71" t="s">
        <v>35</v>
      </c>
      <c r="R1020" s="103"/>
      <c r="S1020" s="103"/>
      <c r="T1020" s="554" t="str">
        <f>IF(Q1020&lt;&gt;"",VLOOKUP(Q1020,'DON GIA'!$H$1:$K$103,4,0),"")</f>
        <v/>
      </c>
      <c r="U1020" s="554" t="str">
        <f t="shared" ref="U1020:U1031" si="382">IF(Q1020&lt;&gt;"",IF(ISNUMBER(T1020),S1020*T1020,""),"")</f>
        <v/>
      </c>
      <c r="V1020" s="554" t="s">
        <v>2163</v>
      </c>
      <c r="W1020" s="107" t="s">
        <v>1063</v>
      </c>
      <c r="X1020" s="103" t="s">
        <v>27</v>
      </c>
      <c r="Y1020" s="108">
        <v>85.8</v>
      </c>
      <c r="Z1020" s="109"/>
      <c r="AA1020" s="554">
        <f>IF(W1020&lt;&gt;"",VLOOKUP(W1020,'DON GIA'!$A$1:$D$346,4,0),"")</f>
        <v>3941166</v>
      </c>
      <c r="AB1020" s="554">
        <f t="shared" ref="AB1020:AB1031" si="383">IF(W1020&lt;&gt;"",IF(ISNUMBER(AA1020),Y1020*AA1020,""),"")</f>
        <v>338152042.80000001</v>
      </c>
      <c r="AC1020" s="71"/>
      <c r="AD1020" s="71" t="s">
        <v>29</v>
      </c>
      <c r="AE1020" s="71" t="s">
        <v>30</v>
      </c>
      <c r="AF1020" s="71" t="s">
        <v>31</v>
      </c>
      <c r="AG1020" s="71" t="s">
        <v>32</v>
      </c>
      <c r="AH1020" s="103" t="s">
        <v>33</v>
      </c>
      <c r="AI1020" s="71" t="s">
        <v>562</v>
      </c>
      <c r="AJ1020" s="103" t="s">
        <v>409</v>
      </c>
      <c r="AK1020" s="103">
        <v>1</v>
      </c>
      <c r="AL1020" s="554">
        <f>IF(AI1020&lt;&gt;"",VLOOKUP(AI1020,'DON GIA'!$M$1:$P$9,4,0),"")</f>
        <v>12895920</v>
      </c>
      <c r="AM1020" s="554">
        <f t="shared" ref="AM1020:AM1031" si="384">IF(AI1020&lt;&gt;"",AK1020*AL1020,"")</f>
        <v>12895920</v>
      </c>
      <c r="AN1020" s="71" t="s">
        <v>407</v>
      </c>
      <c r="AO1020" s="103">
        <v>1</v>
      </c>
      <c r="AP1020" s="602" t="str">
        <f t="shared" si="367"/>
        <v/>
      </c>
      <c r="AQ1020" s="111" t="s">
        <v>717</v>
      </c>
      <c r="AR1020" s="111" t="s">
        <v>1912</v>
      </c>
      <c r="AS1020" s="628"/>
    </row>
    <row r="1021" spans="1:45" ht="191.25" outlineLevel="2">
      <c r="A1021" s="72">
        <f t="shared" ref="A1021:A1031" si="385">IF(B1021&lt;&gt;"",B1021,A1020)</f>
        <v>68</v>
      </c>
      <c r="B1021" s="552" t="str">
        <f>IF(C1021&lt;&gt;"",COUNTA($C$9:C1021),"")</f>
        <v/>
      </c>
      <c r="C1021" s="552"/>
      <c r="D1021" s="71" t="s">
        <v>299</v>
      </c>
      <c r="E1021" s="103"/>
      <c r="F1021" s="103"/>
      <c r="G1021" s="103"/>
      <c r="H1021" s="103"/>
      <c r="I1021" s="103"/>
      <c r="J1021" s="103"/>
      <c r="K1021" s="107"/>
      <c r="L1021" s="105" t="s">
        <v>35</v>
      </c>
      <c r="M1021" s="554" t="str">
        <f>IF(K1021&lt;&gt;"",VLOOKUP(K1021,'DON GIA'!$S$1:$U$19,3,0),"")</f>
        <v/>
      </c>
      <c r="N1021" s="554" t="str">
        <f>IF(K1021&lt;&gt;"",VLOOKUP(K1021,'DON GIA'!$S$1:$V$19,4,0),"")</f>
        <v/>
      </c>
      <c r="O1021" s="554" t="str">
        <f t="shared" si="380"/>
        <v/>
      </c>
      <c r="P1021" s="554" t="str">
        <f t="shared" si="381"/>
        <v/>
      </c>
      <c r="Q1021" s="71" t="s">
        <v>35</v>
      </c>
      <c r="R1021" s="103"/>
      <c r="S1021" s="103"/>
      <c r="T1021" s="554" t="str">
        <f>IF(Q1021&lt;&gt;"",VLOOKUP(Q1021,'DON GIA'!$H$1:$K$103,4,0),"")</f>
        <v/>
      </c>
      <c r="U1021" s="554" t="str">
        <f t="shared" si="382"/>
        <v/>
      </c>
      <c r="V1021" s="554"/>
      <c r="W1021" s="107" t="s">
        <v>1063</v>
      </c>
      <c r="X1021" s="103" t="s">
        <v>27</v>
      </c>
      <c r="Y1021" s="108">
        <v>36.4</v>
      </c>
      <c r="Z1021" s="109"/>
      <c r="AA1021" s="554">
        <f>IF(W1021&lt;&gt;"",VLOOKUP(W1021,'DON GIA'!$A$1:$D$346,4,0),"")</f>
        <v>3941166</v>
      </c>
      <c r="AB1021" s="554">
        <f t="shared" si="383"/>
        <v>143458442.40000001</v>
      </c>
      <c r="AC1021" s="71"/>
      <c r="AD1021" s="71" t="s">
        <v>29</v>
      </c>
      <c r="AE1021" s="71" t="s">
        <v>30</v>
      </c>
      <c r="AF1021" s="71" t="s">
        <v>31</v>
      </c>
      <c r="AG1021" s="71" t="s">
        <v>32</v>
      </c>
      <c r="AH1021" s="103" t="s">
        <v>41</v>
      </c>
      <c r="AI1021" s="71" t="s">
        <v>579</v>
      </c>
      <c r="AJ1021" s="103" t="s">
        <v>560</v>
      </c>
      <c r="AK1021" s="103">
        <v>1</v>
      </c>
      <c r="AL1021" s="554">
        <f>IF(AI1021&lt;&gt;"",VLOOKUP(AI1021,'DON GIA'!$M$1:$P$9,4,0),"")</f>
        <v>17000000</v>
      </c>
      <c r="AM1021" s="554">
        <f t="shared" si="384"/>
        <v>17000000</v>
      </c>
      <c r="AN1021" s="71"/>
      <c r="AO1021" s="103"/>
      <c r="AP1021" s="602" t="str">
        <f t="shared" si="367"/>
        <v/>
      </c>
      <c r="AQ1021" s="59" t="s">
        <v>718</v>
      </c>
      <c r="AR1021" s="59" t="s">
        <v>1918</v>
      </c>
      <c r="AS1021" s="629"/>
    </row>
    <row r="1022" spans="1:45" ht="187.5" outlineLevel="2">
      <c r="A1022" s="72">
        <f t="shared" si="385"/>
        <v>68</v>
      </c>
      <c r="B1022" s="552" t="str">
        <f>IF(C1022&lt;&gt;"",COUNTA($C$9:C1022),"")</f>
        <v/>
      </c>
      <c r="C1022" s="552"/>
      <c r="D1022" s="71" t="s">
        <v>39</v>
      </c>
      <c r="E1022" s="103"/>
      <c r="F1022" s="103"/>
      <c r="G1022" s="103"/>
      <c r="H1022" s="103"/>
      <c r="I1022" s="103"/>
      <c r="J1022" s="103"/>
      <c r="K1022" s="107"/>
      <c r="L1022" s="105" t="s">
        <v>35</v>
      </c>
      <c r="M1022" s="554" t="str">
        <f>IF(K1022&lt;&gt;"",VLOOKUP(K1022,'DON GIA'!$S$1:$U$19,3,0),"")</f>
        <v/>
      </c>
      <c r="N1022" s="554" t="str">
        <f>IF(K1022&lt;&gt;"",VLOOKUP(K1022,'DON GIA'!$S$1:$V$19,4,0),"")</f>
        <v/>
      </c>
      <c r="O1022" s="554" t="str">
        <f t="shared" si="380"/>
        <v/>
      </c>
      <c r="P1022" s="554" t="str">
        <f t="shared" si="381"/>
        <v/>
      </c>
      <c r="Q1022" s="71" t="s">
        <v>35</v>
      </c>
      <c r="R1022" s="103"/>
      <c r="S1022" s="103"/>
      <c r="T1022" s="554" t="str">
        <f>IF(Q1022&lt;&gt;"",VLOOKUP(Q1022,'DON GIA'!$H$1:$K$103,4,0),"")</f>
        <v/>
      </c>
      <c r="U1022" s="554" t="str">
        <f t="shared" si="382"/>
        <v/>
      </c>
      <c r="V1022" s="554"/>
      <c r="W1022" s="107" t="s">
        <v>1006</v>
      </c>
      <c r="X1022" s="103" t="s">
        <v>27</v>
      </c>
      <c r="Y1022" s="108">
        <v>89.79</v>
      </c>
      <c r="Z1022" s="109"/>
      <c r="AA1022" s="554">
        <f>IF(W1022&lt;&gt;"",VLOOKUP(W1022,'DON GIA'!$A$1:$D$346,4,0),"")</f>
        <v>109890</v>
      </c>
      <c r="AB1022" s="554">
        <f t="shared" si="383"/>
        <v>9867023.1000000015</v>
      </c>
      <c r="AC1022" s="71"/>
      <c r="AD1022" s="71"/>
      <c r="AE1022" s="71"/>
      <c r="AF1022" s="71"/>
      <c r="AG1022" s="71"/>
      <c r="AH1022" s="103"/>
      <c r="AI1022" s="71"/>
      <c r="AJ1022" s="103"/>
      <c r="AK1022" s="103"/>
      <c r="AL1022" s="554" t="str">
        <f>IF(AI1022&lt;&gt;"",VLOOKUP(AI1022,'DON GIA'!$M$1:$P$9,4,0),"")</f>
        <v/>
      </c>
      <c r="AM1022" s="554" t="str">
        <f t="shared" si="384"/>
        <v/>
      </c>
      <c r="AN1022" s="71"/>
      <c r="AO1022" s="103"/>
      <c r="AP1022" s="602" t="str">
        <f t="shared" si="367"/>
        <v/>
      </c>
      <c r="AQ1022" s="107" t="s">
        <v>606</v>
      </c>
      <c r="AR1022" s="107" t="s">
        <v>1914</v>
      </c>
      <c r="AS1022" s="593"/>
    </row>
    <row r="1023" spans="1:45" ht="116.25" outlineLevel="2">
      <c r="A1023" s="72">
        <f t="shared" si="385"/>
        <v>68</v>
      </c>
      <c r="B1023" s="552" t="str">
        <f>IF(C1023&lt;&gt;"",COUNTA($C$9:C1023),"")</f>
        <v/>
      </c>
      <c r="C1023" s="552"/>
      <c r="D1023" s="71"/>
      <c r="E1023" s="103"/>
      <c r="F1023" s="103"/>
      <c r="G1023" s="103"/>
      <c r="H1023" s="103"/>
      <c r="I1023" s="103"/>
      <c r="J1023" s="103"/>
      <c r="K1023" s="107"/>
      <c r="L1023" s="105" t="s">
        <v>35</v>
      </c>
      <c r="M1023" s="554" t="str">
        <f>IF(K1023&lt;&gt;"",VLOOKUP(K1023,'DON GIA'!$S$1:$U$19,3,0),"")</f>
        <v/>
      </c>
      <c r="N1023" s="554" t="str">
        <f>IF(K1023&lt;&gt;"",VLOOKUP(K1023,'DON GIA'!$S$1:$V$19,4,0),"")</f>
        <v/>
      </c>
      <c r="O1023" s="554" t="str">
        <f t="shared" si="380"/>
        <v/>
      </c>
      <c r="P1023" s="554" t="str">
        <f t="shared" si="381"/>
        <v/>
      </c>
      <c r="Q1023" s="71" t="s">
        <v>35</v>
      </c>
      <c r="R1023" s="103"/>
      <c r="S1023" s="103"/>
      <c r="T1023" s="554" t="str">
        <f>IF(Q1023&lt;&gt;"",VLOOKUP(Q1023,'DON GIA'!$H$1:$K$103,4,0),"")</f>
        <v/>
      </c>
      <c r="U1023" s="554" t="str">
        <f t="shared" si="382"/>
        <v/>
      </c>
      <c r="V1023" s="554"/>
      <c r="W1023" s="107" t="s">
        <v>1163</v>
      </c>
      <c r="X1023" s="103" t="s">
        <v>27</v>
      </c>
      <c r="Y1023" s="108">
        <v>5.89</v>
      </c>
      <c r="Z1023" s="109"/>
      <c r="AA1023" s="554">
        <f>IF(W1023&lt;&gt;"",VLOOKUP(W1023,'DON GIA'!$A$1:$D$346,4,0),"")</f>
        <v>5058826</v>
      </c>
      <c r="AB1023" s="554">
        <f t="shared" si="383"/>
        <v>29796485.139999997</v>
      </c>
      <c r="AC1023" s="71"/>
      <c r="AD1023" s="71"/>
      <c r="AE1023" s="71"/>
      <c r="AF1023" s="71" t="s">
        <v>31</v>
      </c>
      <c r="AG1023" s="71"/>
      <c r="AH1023" s="103" t="s">
        <v>34</v>
      </c>
      <c r="AI1023" s="71"/>
      <c r="AJ1023" s="103"/>
      <c r="AK1023" s="103"/>
      <c r="AL1023" s="554" t="str">
        <f>IF(AI1023&lt;&gt;"",VLOOKUP(AI1023,'DON GIA'!$M$1:$P$9,4,0),"")</f>
        <v/>
      </c>
      <c r="AM1023" s="554" t="str">
        <f t="shared" si="384"/>
        <v/>
      </c>
      <c r="AN1023" s="71"/>
      <c r="AO1023" s="103"/>
      <c r="AP1023" s="602" t="str">
        <f t="shared" si="367"/>
        <v/>
      </c>
      <c r="AQ1023" s="59" t="s">
        <v>719</v>
      </c>
      <c r="AR1023" s="59" t="s">
        <v>2012</v>
      </c>
      <c r="AS1023" s="629"/>
    </row>
    <row r="1024" spans="1:45" outlineLevel="2">
      <c r="A1024" s="72">
        <f t="shared" si="385"/>
        <v>68</v>
      </c>
      <c r="B1024" s="552" t="str">
        <f>IF(C1024&lt;&gt;"",COUNTA($C$9:C1024),"")</f>
        <v/>
      </c>
      <c r="C1024" s="552"/>
      <c r="D1024" s="71"/>
      <c r="E1024" s="103"/>
      <c r="F1024" s="103"/>
      <c r="G1024" s="103"/>
      <c r="H1024" s="103"/>
      <c r="I1024" s="103"/>
      <c r="J1024" s="103"/>
      <c r="K1024" s="107"/>
      <c r="L1024" s="105" t="s">
        <v>35</v>
      </c>
      <c r="M1024" s="554" t="str">
        <f>IF(K1024&lt;&gt;"",VLOOKUP(K1024,'DON GIA'!$S$1:$U$19,3,0),"")</f>
        <v/>
      </c>
      <c r="N1024" s="554" t="str">
        <f>IF(K1024&lt;&gt;"",VLOOKUP(K1024,'DON GIA'!$S$1:$V$19,4,0),"")</f>
        <v/>
      </c>
      <c r="O1024" s="554" t="str">
        <f t="shared" si="380"/>
        <v/>
      </c>
      <c r="P1024" s="554" t="str">
        <f t="shared" si="381"/>
        <v/>
      </c>
      <c r="Q1024" s="71" t="s">
        <v>35</v>
      </c>
      <c r="R1024" s="103"/>
      <c r="S1024" s="103"/>
      <c r="T1024" s="554" t="str">
        <f>IF(Q1024&lt;&gt;"",VLOOKUP(Q1024,'DON GIA'!$H$1:$K$103,4,0),"")</f>
        <v/>
      </c>
      <c r="U1024" s="554" t="str">
        <f t="shared" si="382"/>
        <v/>
      </c>
      <c r="V1024" s="554"/>
      <c r="W1024" s="107" t="s">
        <v>1120</v>
      </c>
      <c r="X1024" s="103" t="s">
        <v>38</v>
      </c>
      <c r="Y1024" s="108">
        <v>0.627</v>
      </c>
      <c r="Z1024" s="109"/>
      <c r="AA1024" s="554">
        <f>IF(W1024&lt;&gt;"",VLOOKUP(W1024,'DON GIA'!$A$1:$D$346,4,0),"")</f>
        <v>2523428</v>
      </c>
      <c r="AB1024" s="554">
        <f t="shared" si="383"/>
        <v>1582189.3559999999</v>
      </c>
      <c r="AC1024" s="71"/>
      <c r="AD1024" s="71"/>
      <c r="AE1024" s="71"/>
      <c r="AF1024" s="71"/>
      <c r="AG1024" s="71"/>
      <c r="AH1024" s="103"/>
      <c r="AI1024" s="71"/>
      <c r="AJ1024" s="103"/>
      <c r="AK1024" s="103"/>
      <c r="AL1024" s="554" t="str">
        <f>IF(AI1024&lt;&gt;"",VLOOKUP(AI1024,'DON GIA'!$M$1:$P$9,4,0),"")</f>
        <v/>
      </c>
      <c r="AM1024" s="554" t="str">
        <f t="shared" si="384"/>
        <v/>
      </c>
      <c r="AN1024" s="71"/>
      <c r="AO1024" s="103"/>
      <c r="AP1024" s="602" t="str">
        <f t="shared" si="367"/>
        <v/>
      </c>
      <c r="AQ1024" s="586" t="s">
        <v>1911</v>
      </c>
      <c r="AR1024" s="586"/>
      <c r="AS1024" s="634"/>
    </row>
    <row r="1025" spans="1:45" outlineLevel="2">
      <c r="A1025" s="72">
        <f t="shared" si="385"/>
        <v>68</v>
      </c>
      <c r="B1025" s="552" t="str">
        <f>IF(C1025&lt;&gt;"",COUNTA($C$9:C1025),"")</f>
        <v/>
      </c>
      <c r="C1025" s="552"/>
      <c r="D1025" s="71"/>
      <c r="E1025" s="103"/>
      <c r="F1025" s="103"/>
      <c r="G1025" s="103"/>
      <c r="H1025" s="103"/>
      <c r="I1025" s="103"/>
      <c r="J1025" s="103"/>
      <c r="K1025" s="107"/>
      <c r="L1025" s="105" t="s">
        <v>35</v>
      </c>
      <c r="M1025" s="554" t="str">
        <f>IF(K1025&lt;&gt;"",VLOOKUP(K1025,'DON GIA'!$S$1:$U$19,3,0),"")</f>
        <v/>
      </c>
      <c r="N1025" s="554" t="str">
        <f>IF(K1025&lt;&gt;"",VLOOKUP(K1025,'DON GIA'!$S$1:$V$19,4,0),"")</f>
        <v/>
      </c>
      <c r="O1025" s="554" t="str">
        <f t="shared" si="380"/>
        <v/>
      </c>
      <c r="P1025" s="554" t="str">
        <f t="shared" si="381"/>
        <v/>
      </c>
      <c r="Q1025" s="71" t="s">
        <v>35</v>
      </c>
      <c r="R1025" s="103"/>
      <c r="S1025" s="103"/>
      <c r="T1025" s="554" t="str">
        <f>IF(Q1025&lt;&gt;"",VLOOKUP(Q1025,'DON GIA'!$H$1:$K$103,4,0),"")</f>
        <v/>
      </c>
      <c r="U1025" s="554" t="str">
        <f t="shared" si="382"/>
        <v/>
      </c>
      <c r="V1025" s="554"/>
      <c r="W1025" s="107" t="s">
        <v>1181</v>
      </c>
      <c r="X1025" s="103" t="s">
        <v>27</v>
      </c>
      <c r="Y1025" s="108">
        <v>8.1</v>
      </c>
      <c r="Z1025" s="109"/>
      <c r="AA1025" s="554">
        <f>IF(W1025&lt;&gt;"",VLOOKUP(W1025,'DON GIA'!$A$1:$D$346,4,0),"")</f>
        <v>282038</v>
      </c>
      <c r="AB1025" s="554">
        <f t="shared" si="383"/>
        <v>2284507.7999999998</v>
      </c>
      <c r="AC1025" s="71"/>
      <c r="AD1025" s="71"/>
      <c r="AE1025" s="71"/>
      <c r="AF1025" s="71"/>
      <c r="AG1025" s="71"/>
      <c r="AH1025" s="103"/>
      <c r="AI1025" s="71"/>
      <c r="AJ1025" s="103"/>
      <c r="AK1025" s="103"/>
      <c r="AL1025" s="554" t="str">
        <f>IF(AI1025&lt;&gt;"",VLOOKUP(AI1025,'DON GIA'!$M$1:$P$9,4,0),"")</f>
        <v/>
      </c>
      <c r="AM1025" s="554" t="str">
        <f t="shared" si="384"/>
        <v/>
      </c>
      <c r="AN1025" s="71"/>
      <c r="AO1025" s="103"/>
      <c r="AP1025" s="602" t="str">
        <f t="shared" si="367"/>
        <v/>
      </c>
      <c r="AQ1025" s="584" t="s">
        <v>1932</v>
      </c>
      <c r="AR1025" s="584"/>
      <c r="AS1025" s="631"/>
    </row>
    <row r="1026" spans="1:45" outlineLevel="2">
      <c r="A1026" s="72">
        <f t="shared" si="385"/>
        <v>68</v>
      </c>
      <c r="B1026" s="552" t="str">
        <f>IF(C1026&lt;&gt;"",COUNTA($C$9:C1026),"")</f>
        <v/>
      </c>
      <c r="C1026" s="552"/>
      <c r="D1026" s="71"/>
      <c r="E1026" s="103"/>
      <c r="F1026" s="103"/>
      <c r="G1026" s="103"/>
      <c r="H1026" s="103"/>
      <c r="I1026" s="103"/>
      <c r="J1026" s="103"/>
      <c r="K1026" s="107"/>
      <c r="L1026" s="105" t="s">
        <v>35</v>
      </c>
      <c r="M1026" s="554" t="str">
        <f>IF(K1026&lt;&gt;"",VLOOKUP(K1026,'DON GIA'!$S$1:$U$19,3,0),"")</f>
        <v/>
      </c>
      <c r="N1026" s="554" t="str">
        <f>IF(K1026&lt;&gt;"",VLOOKUP(K1026,'DON GIA'!$S$1:$V$19,4,0),"")</f>
        <v/>
      </c>
      <c r="O1026" s="554" t="str">
        <f t="shared" si="380"/>
        <v/>
      </c>
      <c r="P1026" s="554" t="str">
        <f t="shared" si="381"/>
        <v/>
      </c>
      <c r="Q1026" s="71" t="s">
        <v>35</v>
      </c>
      <c r="R1026" s="103"/>
      <c r="S1026" s="103"/>
      <c r="T1026" s="554" t="str">
        <f>IF(Q1026&lt;&gt;"",VLOOKUP(Q1026,'DON GIA'!$H$1:$K$103,4,0),"")</f>
        <v/>
      </c>
      <c r="U1026" s="554" t="str">
        <f t="shared" si="382"/>
        <v/>
      </c>
      <c r="V1026" s="554"/>
      <c r="W1026" s="107" t="s">
        <v>1121</v>
      </c>
      <c r="X1026" s="103" t="s">
        <v>27</v>
      </c>
      <c r="Y1026" s="108">
        <v>1.98</v>
      </c>
      <c r="Z1026" s="109"/>
      <c r="AA1026" s="554">
        <f>IF(W1026&lt;&gt;"",VLOOKUP(W1026,'DON GIA'!$A$1:$D$346,4,0),"")</f>
        <v>1398600</v>
      </c>
      <c r="AB1026" s="554">
        <f t="shared" si="383"/>
        <v>2769228</v>
      </c>
      <c r="AC1026" s="71"/>
      <c r="AD1026" s="71"/>
      <c r="AE1026" s="71"/>
      <c r="AF1026" s="71"/>
      <c r="AG1026" s="71"/>
      <c r="AH1026" s="103"/>
      <c r="AI1026" s="71"/>
      <c r="AJ1026" s="103"/>
      <c r="AK1026" s="103"/>
      <c r="AL1026" s="554" t="str">
        <f>IF(AI1026&lt;&gt;"",VLOOKUP(AI1026,'DON GIA'!$M$1:$P$9,4,0),"")</f>
        <v/>
      </c>
      <c r="AM1026" s="554" t="str">
        <f t="shared" si="384"/>
        <v/>
      </c>
      <c r="AN1026" s="71"/>
      <c r="AO1026" s="103"/>
      <c r="AP1026" s="602" t="str">
        <f t="shared" si="367"/>
        <v/>
      </c>
      <c r="AQ1026" s="107"/>
      <c r="AR1026" s="107"/>
      <c r="AS1026" s="593"/>
    </row>
    <row r="1027" spans="1:45" outlineLevel="2">
      <c r="A1027" s="72">
        <f t="shared" si="385"/>
        <v>68</v>
      </c>
      <c r="B1027" s="552" t="str">
        <f>IF(C1027&lt;&gt;"",COUNTA($C$9:C1027),"")</f>
        <v/>
      </c>
      <c r="C1027" s="552"/>
      <c r="D1027" s="71"/>
      <c r="E1027" s="103"/>
      <c r="F1027" s="103"/>
      <c r="G1027" s="103"/>
      <c r="H1027" s="103"/>
      <c r="I1027" s="103"/>
      <c r="J1027" s="103"/>
      <c r="K1027" s="107"/>
      <c r="L1027" s="105" t="s">
        <v>35</v>
      </c>
      <c r="M1027" s="554" t="str">
        <f>IF(K1027&lt;&gt;"",VLOOKUP(K1027,'DON GIA'!$S$1:$U$19,3,0),"")</f>
        <v/>
      </c>
      <c r="N1027" s="554" t="str">
        <f>IF(K1027&lt;&gt;"",VLOOKUP(K1027,'DON GIA'!$S$1:$V$19,4,0),"")</f>
        <v/>
      </c>
      <c r="O1027" s="554" t="str">
        <f t="shared" si="380"/>
        <v/>
      </c>
      <c r="P1027" s="554" t="str">
        <f t="shared" si="381"/>
        <v/>
      </c>
      <c r="Q1027" s="71" t="s">
        <v>35</v>
      </c>
      <c r="R1027" s="103"/>
      <c r="S1027" s="103"/>
      <c r="T1027" s="554" t="str">
        <f>IF(Q1027&lt;&gt;"",VLOOKUP(Q1027,'DON GIA'!$H$1:$K$103,4,0),"")</f>
        <v/>
      </c>
      <c r="U1027" s="554" t="str">
        <f t="shared" si="382"/>
        <v/>
      </c>
      <c r="V1027" s="554"/>
      <c r="W1027" s="107" t="s">
        <v>1105</v>
      </c>
      <c r="X1027" s="103" t="s">
        <v>27</v>
      </c>
      <c r="Y1027" s="108">
        <f>1.44+1.35</f>
        <v>2.79</v>
      </c>
      <c r="Z1027" s="109"/>
      <c r="AA1027" s="554">
        <f>IF(W1027&lt;&gt;"",VLOOKUP(W1027,'DON GIA'!$A$1:$D$346,4,0),"")</f>
        <v>292949</v>
      </c>
      <c r="AB1027" s="554">
        <f t="shared" si="383"/>
        <v>817327.71</v>
      </c>
      <c r="AC1027" s="71"/>
      <c r="AD1027" s="71"/>
      <c r="AE1027" s="71"/>
      <c r="AF1027" s="71"/>
      <c r="AG1027" s="71"/>
      <c r="AH1027" s="103"/>
      <c r="AI1027" s="71"/>
      <c r="AJ1027" s="103"/>
      <c r="AK1027" s="103"/>
      <c r="AL1027" s="554" t="str">
        <f>IF(AI1027&lt;&gt;"",VLOOKUP(AI1027,'DON GIA'!$M$1:$P$9,4,0),"")</f>
        <v/>
      </c>
      <c r="AM1027" s="554" t="str">
        <f t="shared" si="384"/>
        <v/>
      </c>
      <c r="AN1027" s="71"/>
      <c r="AO1027" s="103"/>
      <c r="AP1027" s="602" t="str">
        <f t="shared" si="367"/>
        <v/>
      </c>
      <c r="AQ1027" s="107"/>
      <c r="AR1027" s="107"/>
      <c r="AS1027" s="593"/>
    </row>
    <row r="1028" spans="1:45" outlineLevel="2">
      <c r="A1028" s="72">
        <f t="shared" si="385"/>
        <v>68</v>
      </c>
      <c r="B1028" s="552" t="str">
        <f>IF(C1028&lt;&gt;"",COUNTA($C$9:C1028),"")</f>
        <v/>
      </c>
      <c r="C1028" s="552"/>
      <c r="D1028" s="71"/>
      <c r="E1028" s="103"/>
      <c r="F1028" s="103"/>
      <c r="G1028" s="103"/>
      <c r="H1028" s="103"/>
      <c r="I1028" s="103"/>
      <c r="J1028" s="103"/>
      <c r="K1028" s="107"/>
      <c r="L1028" s="105" t="s">
        <v>35</v>
      </c>
      <c r="M1028" s="554" t="str">
        <f>IF(K1028&lt;&gt;"",VLOOKUP(K1028,'DON GIA'!$S$1:$U$19,3,0),"")</f>
        <v/>
      </c>
      <c r="N1028" s="554" t="str">
        <f>IF(K1028&lt;&gt;"",VLOOKUP(K1028,'DON GIA'!$S$1:$V$19,4,0),"")</f>
        <v/>
      </c>
      <c r="O1028" s="554" t="str">
        <f t="shared" si="380"/>
        <v/>
      </c>
      <c r="P1028" s="554" t="str">
        <f t="shared" si="381"/>
        <v/>
      </c>
      <c r="Q1028" s="71" t="s">
        <v>35</v>
      </c>
      <c r="R1028" s="103"/>
      <c r="S1028" s="103"/>
      <c r="T1028" s="554" t="str">
        <f>IF(Q1028&lt;&gt;"",VLOOKUP(Q1028,'DON GIA'!$H$1:$K$103,4,0),"")</f>
        <v/>
      </c>
      <c r="U1028" s="554" t="str">
        <f t="shared" si="382"/>
        <v/>
      </c>
      <c r="V1028" s="554"/>
      <c r="W1028" s="107" t="s">
        <v>1108</v>
      </c>
      <c r="X1028" s="103" t="s">
        <v>27</v>
      </c>
      <c r="Y1028" s="108">
        <v>9.8000000000000007</v>
      </c>
      <c r="Z1028" s="109"/>
      <c r="AA1028" s="554">
        <f>IF(W1028&lt;&gt;"",VLOOKUP(W1028,'DON GIA'!$A$1:$D$346,4,0),"")</f>
        <v>282038</v>
      </c>
      <c r="AB1028" s="554">
        <f t="shared" si="383"/>
        <v>2763972.4000000004</v>
      </c>
      <c r="AC1028" s="71"/>
      <c r="AD1028" s="71"/>
      <c r="AE1028" s="71"/>
      <c r="AF1028" s="71"/>
      <c r="AG1028" s="71"/>
      <c r="AH1028" s="103"/>
      <c r="AI1028" s="71"/>
      <c r="AJ1028" s="103"/>
      <c r="AK1028" s="103"/>
      <c r="AL1028" s="554" t="str">
        <f>IF(AI1028&lt;&gt;"",VLOOKUP(AI1028,'DON GIA'!$M$1:$P$9,4,0),"")</f>
        <v/>
      </c>
      <c r="AM1028" s="554" t="str">
        <f t="shared" si="384"/>
        <v/>
      </c>
      <c r="AN1028" s="71"/>
      <c r="AO1028" s="103"/>
      <c r="AP1028" s="602" t="str">
        <f t="shared" si="367"/>
        <v/>
      </c>
      <c r="AQ1028" s="107"/>
      <c r="AR1028" s="107"/>
      <c r="AS1028" s="593"/>
    </row>
    <row r="1029" spans="1:45" outlineLevel="2">
      <c r="A1029" s="72">
        <f t="shared" si="385"/>
        <v>68</v>
      </c>
      <c r="B1029" s="552" t="str">
        <f>IF(C1029&lt;&gt;"",COUNTA($C$9:C1029),"")</f>
        <v/>
      </c>
      <c r="C1029" s="552"/>
      <c r="D1029" s="71"/>
      <c r="E1029" s="103"/>
      <c r="F1029" s="103"/>
      <c r="G1029" s="103"/>
      <c r="H1029" s="103"/>
      <c r="I1029" s="103"/>
      <c r="J1029" s="103"/>
      <c r="K1029" s="107"/>
      <c r="L1029" s="105" t="s">
        <v>35</v>
      </c>
      <c r="M1029" s="554" t="str">
        <f>IF(K1029&lt;&gt;"",VLOOKUP(K1029,'DON GIA'!$S$1:$U$19,3,0),"")</f>
        <v/>
      </c>
      <c r="N1029" s="554" t="str">
        <f>IF(K1029&lt;&gt;"",VLOOKUP(K1029,'DON GIA'!$S$1:$V$19,4,0),"")</f>
        <v/>
      </c>
      <c r="O1029" s="554" t="str">
        <f t="shared" si="380"/>
        <v/>
      </c>
      <c r="P1029" s="554" t="str">
        <f t="shared" si="381"/>
        <v/>
      </c>
      <c r="Q1029" s="71" t="s">
        <v>35</v>
      </c>
      <c r="R1029" s="103"/>
      <c r="S1029" s="103"/>
      <c r="T1029" s="554" t="str">
        <f>IF(Q1029&lt;&gt;"",VLOOKUP(Q1029,'DON GIA'!$H$1:$K$103,4,0),"")</f>
        <v/>
      </c>
      <c r="U1029" s="554" t="str">
        <f t="shared" si="382"/>
        <v/>
      </c>
      <c r="V1029" s="554"/>
      <c r="W1029" s="107" t="s">
        <v>1177</v>
      </c>
      <c r="X1029" s="103" t="s">
        <v>27</v>
      </c>
      <c r="Y1029" s="108">
        <v>8.73</v>
      </c>
      <c r="Z1029" s="109"/>
      <c r="AA1029" s="554">
        <f>IF(W1029&lt;&gt;"",VLOOKUP(W1029,'DON GIA'!$A$1:$D$346,4,0),"")</f>
        <v>282038</v>
      </c>
      <c r="AB1029" s="554">
        <f t="shared" si="383"/>
        <v>2462191.7400000002</v>
      </c>
      <c r="AC1029" s="71"/>
      <c r="AD1029" s="71"/>
      <c r="AE1029" s="71"/>
      <c r="AF1029" s="71"/>
      <c r="AG1029" s="71"/>
      <c r="AH1029" s="103"/>
      <c r="AI1029" s="71"/>
      <c r="AJ1029" s="103"/>
      <c r="AK1029" s="103"/>
      <c r="AL1029" s="554" t="str">
        <f>IF(AI1029&lt;&gt;"",VLOOKUP(AI1029,'DON GIA'!$M$1:$P$9,4,0),"")</f>
        <v/>
      </c>
      <c r="AM1029" s="554" t="str">
        <f t="shared" si="384"/>
        <v/>
      </c>
      <c r="AN1029" s="71"/>
      <c r="AO1029" s="103"/>
      <c r="AP1029" s="602" t="str">
        <f t="shared" si="367"/>
        <v/>
      </c>
      <c r="AQ1029" s="107"/>
      <c r="AR1029" s="107"/>
      <c r="AS1029" s="593"/>
    </row>
    <row r="1030" spans="1:45" ht="37.5" outlineLevel="2">
      <c r="A1030" s="72">
        <f t="shared" si="385"/>
        <v>68</v>
      </c>
      <c r="B1030" s="552" t="str">
        <f>IF(C1030&lt;&gt;"",COUNTA($C$9:C1030),"")</f>
        <v/>
      </c>
      <c r="C1030" s="552"/>
      <c r="D1030" s="71"/>
      <c r="E1030" s="103"/>
      <c r="F1030" s="103"/>
      <c r="G1030" s="103"/>
      <c r="H1030" s="103"/>
      <c r="I1030" s="103"/>
      <c r="J1030" s="103"/>
      <c r="K1030" s="107"/>
      <c r="L1030" s="105" t="s">
        <v>35</v>
      </c>
      <c r="M1030" s="554" t="str">
        <f>IF(K1030&lt;&gt;"",VLOOKUP(K1030,'DON GIA'!$S$1:$U$19,3,0),"")</f>
        <v/>
      </c>
      <c r="N1030" s="554" t="str">
        <f>IF(K1030&lt;&gt;"",VLOOKUP(K1030,'DON GIA'!$S$1:$V$19,4,0),"")</f>
        <v/>
      </c>
      <c r="O1030" s="554" t="str">
        <f t="shared" si="380"/>
        <v/>
      </c>
      <c r="P1030" s="554" t="str">
        <f t="shared" si="381"/>
        <v/>
      </c>
      <c r="Q1030" s="71" t="s">
        <v>35</v>
      </c>
      <c r="R1030" s="103"/>
      <c r="S1030" s="103"/>
      <c r="T1030" s="554" t="str">
        <f>IF(Q1030&lt;&gt;"",VLOOKUP(Q1030,'DON GIA'!$H$1:$K$103,4,0),"")</f>
        <v/>
      </c>
      <c r="U1030" s="554" t="str">
        <f t="shared" si="382"/>
        <v/>
      </c>
      <c r="V1030" s="554"/>
      <c r="W1030" s="107" t="s">
        <v>1049</v>
      </c>
      <c r="X1030" s="103" t="s">
        <v>42</v>
      </c>
      <c r="Y1030" s="108">
        <v>1</v>
      </c>
      <c r="Z1030" s="109"/>
      <c r="AA1030" s="554">
        <f>IF(W1030&lt;&gt;"",VLOOKUP(W1030,'DON GIA'!$A$1:$D$346,4,0),"")</f>
        <v>3793079</v>
      </c>
      <c r="AB1030" s="554">
        <f t="shared" si="383"/>
        <v>3793079</v>
      </c>
      <c r="AC1030" s="71"/>
      <c r="AD1030" s="71"/>
      <c r="AE1030" s="71"/>
      <c r="AF1030" s="71"/>
      <c r="AG1030" s="71"/>
      <c r="AH1030" s="103"/>
      <c r="AI1030" s="71"/>
      <c r="AJ1030" s="103"/>
      <c r="AK1030" s="103"/>
      <c r="AL1030" s="554" t="str">
        <f>IF(AI1030&lt;&gt;"",VLOOKUP(AI1030,'DON GIA'!$M$1:$P$9,4,0),"")</f>
        <v/>
      </c>
      <c r="AM1030" s="554" t="str">
        <f t="shared" si="384"/>
        <v/>
      </c>
      <c r="AN1030" s="71"/>
      <c r="AO1030" s="103"/>
      <c r="AP1030" s="602" t="str">
        <f t="shared" si="367"/>
        <v/>
      </c>
      <c r="AQ1030" s="107"/>
      <c r="AR1030" s="107"/>
      <c r="AS1030" s="593"/>
    </row>
    <row r="1031" spans="1:45" outlineLevel="2">
      <c r="A1031" s="72">
        <f t="shared" si="385"/>
        <v>68</v>
      </c>
      <c r="B1031" s="552" t="str">
        <f>IF(C1031&lt;&gt;"",COUNTA($C$9:C1031),"")</f>
        <v/>
      </c>
      <c r="C1031" s="552"/>
      <c r="D1031" s="71"/>
      <c r="E1031" s="103"/>
      <c r="F1031" s="103"/>
      <c r="G1031" s="103"/>
      <c r="H1031" s="103"/>
      <c r="I1031" s="103"/>
      <c r="J1031" s="103"/>
      <c r="K1031" s="107"/>
      <c r="L1031" s="105" t="s">
        <v>35</v>
      </c>
      <c r="M1031" s="554" t="str">
        <f>IF(K1031&lt;&gt;"",VLOOKUP(K1031,'DON GIA'!$S$1:$U$19,3,0),"")</f>
        <v/>
      </c>
      <c r="N1031" s="554" t="str">
        <f>IF(K1031&lt;&gt;"",VLOOKUP(K1031,'DON GIA'!$S$1:$V$19,4,0),"")</f>
        <v/>
      </c>
      <c r="O1031" s="554" t="str">
        <f t="shared" si="380"/>
        <v/>
      </c>
      <c r="P1031" s="554" t="str">
        <f t="shared" si="381"/>
        <v/>
      </c>
      <c r="Q1031" s="71" t="s">
        <v>35</v>
      </c>
      <c r="R1031" s="103"/>
      <c r="S1031" s="103"/>
      <c r="T1031" s="554" t="str">
        <f>IF(Q1031&lt;&gt;"",VLOOKUP(Q1031,'DON GIA'!$H$1:$K$103,4,0),"")</f>
        <v/>
      </c>
      <c r="U1031" s="554" t="str">
        <f t="shared" si="382"/>
        <v/>
      </c>
      <c r="V1031" s="554"/>
      <c r="W1031" s="107" t="s">
        <v>35</v>
      </c>
      <c r="X1031" s="103"/>
      <c r="Y1031" s="108"/>
      <c r="Z1031" s="109"/>
      <c r="AA1031" s="554" t="str">
        <f>IF(W1031&lt;&gt;"",VLOOKUP(W1031,'DON GIA'!$A$1:$D$346,4,0),"")</f>
        <v/>
      </c>
      <c r="AB1031" s="554" t="str">
        <f t="shared" si="383"/>
        <v/>
      </c>
      <c r="AC1031" s="71"/>
      <c r="AD1031" s="71"/>
      <c r="AE1031" s="71"/>
      <c r="AF1031" s="71"/>
      <c r="AG1031" s="71"/>
      <c r="AH1031" s="103"/>
      <c r="AI1031" s="71"/>
      <c r="AJ1031" s="103"/>
      <c r="AK1031" s="103"/>
      <c r="AL1031" s="554" t="str">
        <f>IF(AI1031&lt;&gt;"",VLOOKUP(AI1031,'DON GIA'!$M$1:$P$9,4,0),"")</f>
        <v/>
      </c>
      <c r="AM1031" s="554" t="str">
        <f t="shared" si="384"/>
        <v/>
      </c>
      <c r="AN1031" s="71"/>
      <c r="AO1031" s="103"/>
      <c r="AP1031" s="602" t="str">
        <f t="shared" si="367"/>
        <v/>
      </c>
      <c r="AQ1031" s="107"/>
      <c r="AR1031" s="107"/>
      <c r="AS1031" s="593"/>
    </row>
    <row r="1032" spans="1:45" outlineLevel="1">
      <c r="A1032" s="84" t="s">
        <v>2091</v>
      </c>
      <c r="B1032" s="552"/>
      <c r="C1032" s="552"/>
      <c r="D1032" s="61"/>
      <c r="E1032" s="162"/>
      <c r="F1032" s="103"/>
      <c r="G1032" s="162"/>
      <c r="H1032" s="162"/>
      <c r="I1032" s="162"/>
      <c r="J1032" s="162"/>
      <c r="K1032" s="129"/>
      <c r="L1032" s="619">
        <f>SUBTOTAL(9,L1033:L1056)</f>
        <v>287.8</v>
      </c>
      <c r="M1032" s="553"/>
      <c r="N1032" s="553"/>
      <c r="O1032" s="553">
        <f>SUBTOTAL(9,O1033:O1056)</f>
        <v>430359200</v>
      </c>
      <c r="P1032" s="553">
        <f>SUBTOTAL(9,P1033:P1056)</f>
        <v>0</v>
      </c>
      <c r="Q1032" s="61"/>
      <c r="R1032" s="162"/>
      <c r="S1032" s="162">
        <f>SUBTOTAL(9,S1033:S1056)</f>
        <v>29</v>
      </c>
      <c r="T1032" s="553"/>
      <c r="U1032" s="553">
        <f>SUBTOTAL(9,U1033:U1056)</f>
        <v>1998000</v>
      </c>
      <c r="V1032" s="553"/>
      <c r="W1032" s="129"/>
      <c r="X1032" s="162"/>
      <c r="Y1032" s="169">
        <f>SUBTOTAL(9,Y1033:Y1056)</f>
        <v>1</v>
      </c>
      <c r="Z1032" s="170">
        <f>SUBTOTAL(9,Z1033:Z1056)</f>
        <v>0</v>
      </c>
      <c r="AA1032" s="553"/>
      <c r="AB1032" s="553">
        <f>SUBTOTAL(9,AB1033:AB1056)</f>
        <v>3793079</v>
      </c>
      <c r="AC1032" s="71"/>
      <c r="AD1032" s="71"/>
      <c r="AE1032" s="71"/>
      <c r="AF1032" s="71"/>
      <c r="AG1032" s="71"/>
      <c r="AH1032" s="103"/>
      <c r="AI1032" s="61"/>
      <c r="AJ1032" s="162"/>
      <c r="AK1032" s="162">
        <f>SUBTOTAL(9,AK1033:AK1056)</f>
        <v>0</v>
      </c>
      <c r="AL1032" s="553"/>
      <c r="AM1032" s="553">
        <f>SUBTOTAL(9,AM1033:AM1056)</f>
        <v>0</v>
      </c>
      <c r="AN1032" s="61"/>
      <c r="AO1032" s="162">
        <f>SUBTOTAL(9,AO1033:AO1056)</f>
        <v>0</v>
      </c>
      <c r="AP1032" s="602">
        <f t="shared" ref="AP1032:AP1095" si="386">IF(C1033&lt;&gt;"",O1032+P1032+U1032+AB1032+AM1032,"")</f>
        <v>436150279</v>
      </c>
      <c r="AQ1032" s="111"/>
      <c r="AR1032" s="111"/>
      <c r="AS1032" s="628"/>
    </row>
    <row r="1033" spans="1:45" ht="93.75" outlineLevel="2">
      <c r="A1033" s="72">
        <f>IF(B1033&lt;&gt;"",B1033,A1031)</f>
        <v>69</v>
      </c>
      <c r="B1033" s="552">
        <f>IF(C1033&lt;&gt;"",COUNTA($C$9:C1033),"")</f>
        <v>69</v>
      </c>
      <c r="C1033" s="552">
        <v>423</v>
      </c>
      <c r="D1033" s="61" t="s">
        <v>195</v>
      </c>
      <c r="E1033" s="103">
        <v>3</v>
      </c>
      <c r="F1033" s="103"/>
      <c r="G1033" s="103">
        <v>360</v>
      </c>
      <c r="H1033" s="103">
        <v>80</v>
      </c>
      <c r="I1033" s="103">
        <v>251</v>
      </c>
      <c r="J1033" s="641" t="s">
        <v>2183</v>
      </c>
      <c r="K1033" s="107" t="s">
        <v>973</v>
      </c>
      <c r="L1033" s="620">
        <v>36.1</v>
      </c>
      <c r="M1033" s="554">
        <f>IF(K1033&lt;&gt;"",VLOOKUP(K1033,'DON GIA'!$S$1:$U$19,3,0),"")</f>
        <v>1679000</v>
      </c>
      <c r="N1033" s="554">
        <f>IF(K1033&lt;&gt;"",VLOOKUP(K1033,'DON GIA'!$S$1:$V$19,4,0),"")</f>
        <v>0</v>
      </c>
      <c r="O1033" s="554">
        <f t="shared" ref="O1033:O1056" si="387">IF(K1033&lt;&gt;"",L1033*M1033,"")</f>
        <v>60611900</v>
      </c>
      <c r="P1033" s="554">
        <f t="shared" ref="P1033:P1056" si="388">IF(K1033&lt;&gt;"",L1033*N1033,"")</f>
        <v>0</v>
      </c>
      <c r="Q1033" s="71" t="s">
        <v>197</v>
      </c>
      <c r="R1033" s="103" t="s">
        <v>44</v>
      </c>
      <c r="S1033" s="103">
        <v>5</v>
      </c>
      <c r="T1033" s="554">
        <f>IF(Q1033&lt;&gt;"",VLOOKUP(Q1033,'DON GIA'!$H$1:$K$103,4,0),"")</f>
        <v>64000</v>
      </c>
      <c r="U1033" s="554">
        <f t="shared" ref="U1033:U1056" si="389">IF(Q1033&lt;&gt;"",IF(ISNUMBER(T1033),S1033*T1033,""),"")</f>
        <v>320000</v>
      </c>
      <c r="V1033" s="554"/>
      <c r="W1033" s="107" t="s">
        <v>1049</v>
      </c>
      <c r="X1033" s="103" t="s">
        <v>42</v>
      </c>
      <c r="Y1033" s="108">
        <v>1</v>
      </c>
      <c r="Z1033" s="109"/>
      <c r="AA1033" s="554">
        <f>IF(W1033&lt;&gt;"",VLOOKUP(W1033,'DON GIA'!$A$1:$D$346,4,0),"")</f>
        <v>3793079</v>
      </c>
      <c r="AB1033" s="554">
        <f t="shared" ref="AB1033:AB1056" si="390">IF(W1033&lt;&gt;"",IF(ISNUMBER(AA1033),Y1033*AA1033,""),"")</f>
        <v>3793079</v>
      </c>
      <c r="AC1033" s="71"/>
      <c r="AD1033" s="71"/>
      <c r="AE1033" s="71"/>
      <c r="AF1033" s="71"/>
      <c r="AG1033" s="71"/>
      <c r="AH1033" s="103"/>
      <c r="AI1033" s="71"/>
      <c r="AJ1033" s="103"/>
      <c r="AK1033" s="103"/>
      <c r="AL1033" s="554" t="str">
        <f>IF(AI1033&lt;&gt;"",VLOOKUP(AI1033,'DON GIA'!$M$1:$P$9,4,0),"")</f>
        <v/>
      </c>
      <c r="AM1033" s="554" t="str">
        <f t="shared" ref="AM1033:AM1056" si="391">IF(AI1033&lt;&gt;"",AK1033*AL1033,"")</f>
        <v/>
      </c>
      <c r="AN1033" s="71"/>
      <c r="AO1033" s="103"/>
      <c r="AP1033" s="602" t="str">
        <f t="shared" si="386"/>
        <v/>
      </c>
      <c r="AQ1033" s="111" t="s">
        <v>636</v>
      </c>
      <c r="AR1033" s="111" t="s">
        <v>1912</v>
      </c>
      <c r="AS1033" s="628"/>
    </row>
    <row r="1034" spans="1:45" ht="232.5" outlineLevel="2">
      <c r="A1034" s="72">
        <f t="shared" ref="A1034:A1056" si="392">IF(B1034&lt;&gt;"",B1034,A1033)</f>
        <v>69</v>
      </c>
      <c r="B1034" s="552" t="str">
        <f>IF(C1034&lt;&gt;"",COUNTA($C$9:C1034),"")</f>
        <v/>
      </c>
      <c r="C1034" s="552"/>
      <c r="D1034" s="71" t="s">
        <v>198</v>
      </c>
      <c r="E1034" s="103"/>
      <c r="F1034" s="103"/>
      <c r="G1034" s="103">
        <v>360</v>
      </c>
      <c r="H1034" s="103">
        <v>80</v>
      </c>
      <c r="I1034" s="103">
        <v>251</v>
      </c>
      <c r="J1034" s="641" t="s">
        <v>2183</v>
      </c>
      <c r="K1034" s="107" t="s">
        <v>967</v>
      </c>
      <c r="L1034" s="617">
        <v>251.7</v>
      </c>
      <c r="M1034" s="554">
        <f>IF(K1034&lt;&gt;"",VLOOKUP(K1034,'DON GIA'!$S$1:$U$19,3,0),"")</f>
        <v>1469000</v>
      </c>
      <c r="N1034" s="554">
        <f>IF(K1034&lt;&gt;"",VLOOKUP(K1034,'DON GIA'!$S$1:$V$19,4,0),"")</f>
        <v>0</v>
      </c>
      <c r="O1034" s="554">
        <f t="shared" si="387"/>
        <v>369747300</v>
      </c>
      <c r="P1034" s="554">
        <f t="shared" si="388"/>
        <v>0</v>
      </c>
      <c r="Q1034" s="71" t="s">
        <v>199</v>
      </c>
      <c r="R1034" s="103" t="s">
        <v>44</v>
      </c>
      <c r="S1034" s="103">
        <v>7</v>
      </c>
      <c r="T1034" s="554">
        <f>IF(Q1034&lt;&gt;"",VLOOKUP(Q1034,'DON GIA'!$H$1:$K$103,4,0),"")</f>
        <v>50000</v>
      </c>
      <c r="U1034" s="554">
        <f t="shared" si="389"/>
        <v>350000</v>
      </c>
      <c r="V1034" s="554"/>
      <c r="W1034" s="107"/>
      <c r="X1034" s="103"/>
      <c r="Y1034" s="108"/>
      <c r="Z1034" s="109"/>
      <c r="AA1034" s="554" t="str">
        <f>IF(W1034&lt;&gt;"",VLOOKUP(W1034,'DON GIA'!$A$1:$D$346,4,0),"")</f>
        <v/>
      </c>
      <c r="AB1034" s="554" t="str">
        <f t="shared" si="390"/>
        <v/>
      </c>
      <c r="AC1034" s="71"/>
      <c r="AD1034" s="71"/>
      <c r="AE1034" s="71"/>
      <c r="AF1034" s="71"/>
      <c r="AG1034" s="71"/>
      <c r="AH1034" s="103"/>
      <c r="AI1034" s="71"/>
      <c r="AJ1034" s="103"/>
      <c r="AK1034" s="103"/>
      <c r="AL1034" s="554" t="str">
        <f>IF(AI1034&lt;&gt;"",VLOOKUP(AI1034,'DON GIA'!$M$1:$P$9,4,0),"")</f>
        <v/>
      </c>
      <c r="AM1034" s="554" t="str">
        <f t="shared" si="391"/>
        <v/>
      </c>
      <c r="AN1034" s="71"/>
      <c r="AO1034" s="103"/>
      <c r="AP1034" s="602" t="str">
        <f t="shared" si="386"/>
        <v/>
      </c>
      <c r="AQ1034" s="59" t="s">
        <v>637</v>
      </c>
      <c r="AR1034" s="59" t="s">
        <v>2013</v>
      </c>
      <c r="AS1034" s="629"/>
    </row>
    <row r="1035" spans="1:45" ht="37.5" outlineLevel="2">
      <c r="A1035" s="72">
        <f t="shared" si="392"/>
        <v>69</v>
      </c>
      <c r="B1035" s="552" t="str">
        <f>IF(C1035&lt;&gt;"",COUNTA($C$9:C1035),"")</f>
        <v/>
      </c>
      <c r="C1035" s="552"/>
      <c r="D1035" s="71" t="s">
        <v>200</v>
      </c>
      <c r="E1035" s="103"/>
      <c r="F1035" s="103"/>
      <c r="G1035" s="103"/>
      <c r="H1035" s="103"/>
      <c r="I1035" s="103"/>
      <c r="J1035" s="103"/>
      <c r="K1035" s="107"/>
      <c r="L1035" s="105" t="s">
        <v>35</v>
      </c>
      <c r="M1035" s="554" t="str">
        <f>IF(K1035&lt;&gt;"",VLOOKUP(K1035,'DON GIA'!$S$1:$U$19,3,0),"")</f>
        <v/>
      </c>
      <c r="N1035" s="554" t="str">
        <f>IF(K1035&lt;&gt;"",VLOOKUP(K1035,'DON GIA'!$S$1:$V$19,4,0),"")</f>
        <v/>
      </c>
      <c r="O1035" s="554" t="str">
        <f t="shared" si="387"/>
        <v/>
      </c>
      <c r="P1035" s="554" t="str">
        <f t="shared" si="388"/>
        <v/>
      </c>
      <c r="Q1035" s="71" t="s">
        <v>201</v>
      </c>
      <c r="R1035" s="103" t="s">
        <v>44</v>
      </c>
      <c r="S1035" s="103">
        <v>9</v>
      </c>
      <c r="T1035" s="554">
        <f>IF(Q1035&lt;&gt;"",VLOOKUP(Q1035,'DON GIA'!$H$1:$K$103,4,0),"")</f>
        <v>25000</v>
      </c>
      <c r="U1035" s="554">
        <f t="shared" si="389"/>
        <v>225000</v>
      </c>
      <c r="V1035" s="554"/>
      <c r="W1035" s="107"/>
      <c r="X1035" s="103"/>
      <c r="Y1035" s="108"/>
      <c r="Z1035" s="109"/>
      <c r="AA1035" s="554" t="str">
        <f>IF(W1035&lt;&gt;"",VLOOKUP(W1035,'DON GIA'!$A$1:$D$346,4,0),"")</f>
        <v/>
      </c>
      <c r="AB1035" s="554" t="str">
        <f t="shared" si="390"/>
        <v/>
      </c>
      <c r="AC1035" s="71"/>
      <c r="AD1035" s="71"/>
      <c r="AE1035" s="71"/>
      <c r="AF1035" s="71"/>
      <c r="AG1035" s="71"/>
      <c r="AH1035" s="103"/>
      <c r="AI1035" s="71"/>
      <c r="AJ1035" s="103"/>
      <c r="AK1035" s="103"/>
      <c r="AL1035" s="554" t="str">
        <f>IF(AI1035&lt;&gt;"",VLOOKUP(AI1035,'DON GIA'!$M$1:$P$9,4,0),"")</f>
        <v/>
      </c>
      <c r="AM1035" s="554" t="str">
        <f t="shared" si="391"/>
        <v/>
      </c>
      <c r="AN1035" s="71"/>
      <c r="AO1035" s="103"/>
      <c r="AP1035" s="602" t="str">
        <f t="shared" si="386"/>
        <v/>
      </c>
      <c r="AQ1035" s="111" t="s">
        <v>389</v>
      </c>
      <c r="AR1035" s="111" t="s">
        <v>2014</v>
      </c>
      <c r="AS1035" s="628"/>
    </row>
    <row r="1036" spans="1:45" ht="93.75" outlineLevel="2">
      <c r="A1036" s="72">
        <f t="shared" si="392"/>
        <v>69</v>
      </c>
      <c r="B1036" s="552" t="str">
        <f>IF(C1036&lt;&gt;"",COUNTA($C$9:C1036),"")</f>
        <v/>
      </c>
      <c r="C1036" s="552"/>
      <c r="D1036" s="71" t="s">
        <v>120</v>
      </c>
      <c r="E1036" s="103"/>
      <c r="F1036" s="103"/>
      <c r="G1036" s="103"/>
      <c r="H1036" s="103"/>
      <c r="I1036" s="103"/>
      <c r="J1036" s="103"/>
      <c r="K1036" s="107"/>
      <c r="L1036" s="105" t="s">
        <v>35</v>
      </c>
      <c r="M1036" s="554" t="str">
        <f>IF(K1036&lt;&gt;"",VLOOKUP(K1036,'DON GIA'!$S$1:$U$19,3,0),"")</f>
        <v/>
      </c>
      <c r="N1036" s="554" t="str">
        <f>IF(K1036&lt;&gt;"",VLOOKUP(K1036,'DON GIA'!$S$1:$V$19,4,0),"")</f>
        <v/>
      </c>
      <c r="O1036" s="554" t="str">
        <f t="shared" si="387"/>
        <v/>
      </c>
      <c r="P1036" s="554" t="str">
        <f t="shared" si="388"/>
        <v/>
      </c>
      <c r="Q1036" s="71" t="s">
        <v>135</v>
      </c>
      <c r="R1036" s="103" t="s">
        <v>44</v>
      </c>
      <c r="S1036" s="103">
        <v>1</v>
      </c>
      <c r="T1036" s="554" t="e">
        <f>IF(Q1036&lt;&gt;"",VLOOKUP(Q1036,'DON GIA'!$H$1:$K$103,4,0),"")</f>
        <v>#N/A</v>
      </c>
      <c r="U1036" s="554" t="str">
        <f t="shared" si="389"/>
        <v/>
      </c>
      <c r="V1036" s="554"/>
      <c r="W1036" s="107"/>
      <c r="X1036" s="103"/>
      <c r="Y1036" s="108"/>
      <c r="Z1036" s="109"/>
      <c r="AA1036" s="554" t="str">
        <f>IF(W1036&lt;&gt;"",VLOOKUP(W1036,'DON GIA'!$A$1:$D$346,4,0),"")</f>
        <v/>
      </c>
      <c r="AB1036" s="554" t="str">
        <f t="shared" si="390"/>
        <v/>
      </c>
      <c r="AC1036" s="71"/>
      <c r="AD1036" s="71"/>
      <c r="AE1036" s="71"/>
      <c r="AF1036" s="71"/>
      <c r="AG1036" s="71"/>
      <c r="AH1036" s="103"/>
      <c r="AI1036" s="71"/>
      <c r="AJ1036" s="103"/>
      <c r="AK1036" s="103"/>
      <c r="AL1036" s="554" t="str">
        <f>IF(AI1036&lt;&gt;"",VLOOKUP(AI1036,'DON GIA'!$M$1:$P$9,4,0),"")</f>
        <v/>
      </c>
      <c r="AM1036" s="554" t="str">
        <f t="shared" si="391"/>
        <v/>
      </c>
      <c r="AN1036" s="71"/>
      <c r="AO1036" s="103"/>
      <c r="AP1036" s="602" t="str">
        <f t="shared" si="386"/>
        <v/>
      </c>
      <c r="AQ1036" s="111"/>
      <c r="AR1036" s="111" t="s">
        <v>1934</v>
      </c>
      <c r="AS1036" s="628"/>
    </row>
    <row r="1037" spans="1:45" ht="56.25" outlineLevel="2">
      <c r="A1037" s="72">
        <f t="shared" si="392"/>
        <v>69</v>
      </c>
      <c r="B1037" s="552" t="str">
        <f>IF(C1037&lt;&gt;"",COUNTA($C$9:C1037),"")</f>
        <v/>
      </c>
      <c r="C1037" s="552"/>
      <c r="D1037" s="71" t="s">
        <v>202</v>
      </c>
      <c r="E1037" s="103"/>
      <c r="F1037" s="103"/>
      <c r="G1037" s="103"/>
      <c r="H1037" s="103"/>
      <c r="I1037" s="103"/>
      <c r="J1037" s="103"/>
      <c r="K1037" s="107"/>
      <c r="L1037" s="105" t="s">
        <v>35</v>
      </c>
      <c r="M1037" s="554" t="str">
        <f>IF(K1037&lt;&gt;"",VLOOKUP(K1037,'DON GIA'!$S$1:$U$19,3,0),"")</f>
        <v/>
      </c>
      <c r="N1037" s="554" t="str">
        <f>IF(K1037&lt;&gt;"",VLOOKUP(K1037,'DON GIA'!$S$1:$V$19,4,0),"")</f>
        <v/>
      </c>
      <c r="O1037" s="554" t="str">
        <f t="shared" si="387"/>
        <v/>
      </c>
      <c r="P1037" s="554" t="str">
        <f t="shared" si="388"/>
        <v/>
      </c>
      <c r="Q1037" s="71" t="s">
        <v>203</v>
      </c>
      <c r="R1037" s="103" t="s">
        <v>44</v>
      </c>
      <c r="S1037" s="103">
        <v>1</v>
      </c>
      <c r="T1037" s="554" t="e">
        <f>IF(Q1037&lt;&gt;"",VLOOKUP(Q1037,'DON GIA'!$H$1:$K$103,4,0),"")</f>
        <v>#N/A</v>
      </c>
      <c r="U1037" s="554" t="str">
        <f t="shared" si="389"/>
        <v/>
      </c>
      <c r="V1037" s="554"/>
      <c r="W1037" s="107"/>
      <c r="X1037" s="103"/>
      <c r="Y1037" s="108"/>
      <c r="Z1037" s="109"/>
      <c r="AA1037" s="554" t="str">
        <f>IF(W1037&lt;&gt;"",VLOOKUP(W1037,'DON GIA'!$A$1:$D$346,4,0),"")</f>
        <v/>
      </c>
      <c r="AB1037" s="554" t="str">
        <f t="shared" si="390"/>
        <v/>
      </c>
      <c r="AC1037" s="71"/>
      <c r="AD1037" s="71"/>
      <c r="AE1037" s="71"/>
      <c r="AF1037" s="71"/>
      <c r="AG1037" s="71"/>
      <c r="AH1037" s="103"/>
      <c r="AI1037" s="71"/>
      <c r="AJ1037" s="103"/>
      <c r="AK1037" s="103"/>
      <c r="AL1037" s="554" t="str">
        <f>IF(AI1037&lt;&gt;"",VLOOKUP(AI1037,'DON GIA'!$M$1:$P$9,4,0),"")</f>
        <v/>
      </c>
      <c r="AM1037" s="554" t="str">
        <f t="shared" si="391"/>
        <v/>
      </c>
      <c r="AN1037" s="71"/>
      <c r="AO1037" s="103"/>
      <c r="AP1037" s="602" t="str">
        <f t="shared" si="386"/>
        <v/>
      </c>
      <c r="AQ1037" s="107"/>
      <c r="AR1037" s="107" t="s">
        <v>2015</v>
      </c>
      <c r="AS1037" s="593"/>
    </row>
    <row r="1038" spans="1:45" outlineLevel="2">
      <c r="A1038" s="72">
        <f t="shared" si="392"/>
        <v>69</v>
      </c>
      <c r="B1038" s="552" t="str">
        <f>IF(C1038&lt;&gt;"",COUNTA($C$9:C1038),"")</f>
        <v/>
      </c>
      <c r="C1038" s="552"/>
      <c r="D1038" s="71" t="s">
        <v>204</v>
      </c>
      <c r="E1038" s="103"/>
      <c r="F1038" s="103"/>
      <c r="G1038" s="103"/>
      <c r="H1038" s="103"/>
      <c r="I1038" s="103"/>
      <c r="J1038" s="103"/>
      <c r="K1038" s="107"/>
      <c r="L1038" s="105" t="s">
        <v>35</v>
      </c>
      <c r="M1038" s="554" t="str">
        <f>IF(K1038&lt;&gt;"",VLOOKUP(K1038,'DON GIA'!$S$1:$U$19,3,0),"")</f>
        <v/>
      </c>
      <c r="N1038" s="554" t="str">
        <f>IF(K1038&lt;&gt;"",VLOOKUP(K1038,'DON GIA'!$S$1:$V$19,4,0),"")</f>
        <v/>
      </c>
      <c r="O1038" s="554" t="str">
        <f t="shared" si="387"/>
        <v/>
      </c>
      <c r="P1038" s="554" t="str">
        <f t="shared" si="388"/>
        <v/>
      </c>
      <c r="Q1038" s="103" t="s">
        <v>35</v>
      </c>
      <c r="R1038" s="103"/>
      <c r="S1038" s="103"/>
      <c r="T1038" s="554" t="str">
        <f>IF(Q1038&lt;&gt;"",VLOOKUP(Q1038,'DON GIA'!$H$1:$K$103,4,0),"")</f>
        <v/>
      </c>
      <c r="U1038" s="554" t="str">
        <f t="shared" si="389"/>
        <v/>
      </c>
      <c r="V1038" s="554"/>
      <c r="W1038" s="107" t="s">
        <v>35</v>
      </c>
      <c r="X1038" s="103"/>
      <c r="Y1038" s="108"/>
      <c r="Z1038" s="109"/>
      <c r="AA1038" s="554" t="str">
        <f>IF(W1038&lt;&gt;"",VLOOKUP(W1038,'DON GIA'!$A$1:$D$346,4,0),"")</f>
        <v/>
      </c>
      <c r="AB1038" s="554" t="str">
        <f t="shared" si="390"/>
        <v/>
      </c>
      <c r="AC1038" s="71"/>
      <c r="AD1038" s="71"/>
      <c r="AE1038" s="71"/>
      <c r="AF1038" s="71"/>
      <c r="AG1038" s="71"/>
      <c r="AH1038" s="103"/>
      <c r="AI1038" s="71"/>
      <c r="AJ1038" s="103"/>
      <c r="AK1038" s="103"/>
      <c r="AL1038" s="554" t="str">
        <f>IF(AI1038&lt;&gt;"",VLOOKUP(AI1038,'DON GIA'!$M$1:$P$9,4,0),"")</f>
        <v/>
      </c>
      <c r="AM1038" s="554" t="str">
        <f t="shared" si="391"/>
        <v/>
      </c>
      <c r="AN1038" s="71"/>
      <c r="AO1038" s="103"/>
      <c r="AP1038" s="602" t="str">
        <f t="shared" si="386"/>
        <v/>
      </c>
      <c r="AQ1038" s="107"/>
      <c r="AR1038" s="107"/>
      <c r="AS1038" s="593"/>
    </row>
    <row r="1039" spans="1:45" ht="37.5" outlineLevel="2">
      <c r="A1039" s="72">
        <f t="shared" si="392"/>
        <v>69</v>
      </c>
      <c r="B1039" s="552" t="str">
        <f>IF(C1039&lt;&gt;"",COUNTA($C$9:C1039),"")</f>
        <v/>
      </c>
      <c r="C1039" s="552"/>
      <c r="D1039" s="71" t="s">
        <v>120</v>
      </c>
      <c r="E1039" s="103"/>
      <c r="F1039" s="103"/>
      <c r="G1039" s="103"/>
      <c r="H1039" s="103"/>
      <c r="I1039" s="103"/>
      <c r="J1039" s="103"/>
      <c r="K1039" s="107"/>
      <c r="L1039" s="105" t="s">
        <v>35</v>
      </c>
      <c r="M1039" s="554" t="str">
        <f>IF(K1039&lt;&gt;"",VLOOKUP(K1039,'DON GIA'!$S$1:$U$19,3,0),"")</f>
        <v/>
      </c>
      <c r="N1039" s="554" t="str">
        <f>IF(K1039&lt;&gt;"",VLOOKUP(K1039,'DON GIA'!$S$1:$V$19,4,0),"")</f>
        <v/>
      </c>
      <c r="O1039" s="554" t="str">
        <f t="shared" si="387"/>
        <v/>
      </c>
      <c r="P1039" s="554" t="str">
        <f t="shared" si="388"/>
        <v/>
      </c>
      <c r="Q1039" s="71" t="s">
        <v>205</v>
      </c>
      <c r="R1039" s="103" t="s">
        <v>44</v>
      </c>
      <c r="S1039" s="103">
        <v>1</v>
      </c>
      <c r="T1039" s="554">
        <f>IF(Q1039&lt;&gt;"",VLOOKUP(Q1039,'DON GIA'!$H$1:$K$103,4,0),"")</f>
        <v>202000</v>
      </c>
      <c r="U1039" s="554">
        <f t="shared" si="389"/>
        <v>202000</v>
      </c>
      <c r="V1039" s="554"/>
      <c r="W1039" s="107" t="s">
        <v>35</v>
      </c>
      <c r="X1039" s="103"/>
      <c r="Y1039" s="108"/>
      <c r="Z1039" s="109"/>
      <c r="AA1039" s="554" t="str">
        <f>IF(W1039&lt;&gt;"",VLOOKUP(W1039,'DON GIA'!$A$1:$D$346,4,0),"")</f>
        <v/>
      </c>
      <c r="AB1039" s="554" t="str">
        <f t="shared" si="390"/>
        <v/>
      </c>
      <c r="AC1039" s="71"/>
      <c r="AD1039" s="71"/>
      <c r="AE1039" s="71"/>
      <c r="AF1039" s="71"/>
      <c r="AG1039" s="71"/>
      <c r="AH1039" s="103"/>
      <c r="AI1039" s="71"/>
      <c r="AJ1039" s="103"/>
      <c r="AK1039" s="103"/>
      <c r="AL1039" s="554" t="str">
        <f>IF(AI1039&lt;&gt;"",VLOOKUP(AI1039,'DON GIA'!$M$1:$P$9,4,0),"")</f>
        <v/>
      </c>
      <c r="AM1039" s="554" t="str">
        <f t="shared" si="391"/>
        <v/>
      </c>
      <c r="AN1039" s="71"/>
      <c r="AO1039" s="103"/>
      <c r="AP1039" s="602" t="str">
        <f t="shared" si="386"/>
        <v/>
      </c>
      <c r="AQ1039" s="107"/>
      <c r="AR1039" s="107"/>
      <c r="AS1039" s="593"/>
    </row>
    <row r="1040" spans="1:45" ht="56.25" outlineLevel="2">
      <c r="A1040" s="72">
        <f t="shared" si="392"/>
        <v>69</v>
      </c>
      <c r="B1040" s="552" t="str">
        <f>IF(C1040&lt;&gt;"",COUNTA($C$9:C1040),"")</f>
        <v/>
      </c>
      <c r="C1040" s="552"/>
      <c r="D1040" s="111" t="s">
        <v>389</v>
      </c>
      <c r="E1040" s="103"/>
      <c r="F1040" s="103"/>
      <c r="G1040" s="103"/>
      <c r="H1040" s="103"/>
      <c r="I1040" s="103"/>
      <c r="J1040" s="103"/>
      <c r="K1040" s="107"/>
      <c r="L1040" s="105" t="s">
        <v>35</v>
      </c>
      <c r="M1040" s="554" t="str">
        <f>IF(K1040&lt;&gt;"",VLOOKUP(K1040,'DON GIA'!$S$1:$U$19,3,0),"")</f>
        <v/>
      </c>
      <c r="N1040" s="554" t="str">
        <f>IF(K1040&lt;&gt;"",VLOOKUP(K1040,'DON GIA'!$S$1:$V$19,4,0),"")</f>
        <v/>
      </c>
      <c r="O1040" s="554" t="str">
        <f t="shared" si="387"/>
        <v/>
      </c>
      <c r="P1040" s="554" t="str">
        <f t="shared" si="388"/>
        <v/>
      </c>
      <c r="Q1040" s="71" t="s">
        <v>206</v>
      </c>
      <c r="R1040" s="103" t="s">
        <v>44</v>
      </c>
      <c r="S1040" s="103">
        <v>1</v>
      </c>
      <c r="T1040" s="554">
        <f>IF(Q1040&lt;&gt;"",VLOOKUP(Q1040,'DON GIA'!$H$1:$K$103,4,0),"")</f>
        <v>356000</v>
      </c>
      <c r="U1040" s="554">
        <f t="shared" si="389"/>
        <v>356000</v>
      </c>
      <c r="V1040" s="554"/>
      <c r="W1040" s="107" t="s">
        <v>35</v>
      </c>
      <c r="X1040" s="103"/>
      <c r="Y1040" s="108"/>
      <c r="Z1040" s="109"/>
      <c r="AA1040" s="554" t="str">
        <f>IF(W1040&lt;&gt;"",VLOOKUP(W1040,'DON GIA'!$A$1:$D$346,4,0),"")</f>
        <v/>
      </c>
      <c r="AB1040" s="554" t="str">
        <f t="shared" si="390"/>
        <v/>
      </c>
      <c r="AC1040" s="71"/>
      <c r="AD1040" s="71"/>
      <c r="AE1040" s="71"/>
      <c r="AF1040" s="71"/>
      <c r="AG1040" s="71"/>
      <c r="AH1040" s="103"/>
      <c r="AI1040" s="71"/>
      <c r="AJ1040" s="103"/>
      <c r="AK1040" s="103"/>
      <c r="AL1040" s="554" t="str">
        <f>IF(AI1040&lt;&gt;"",VLOOKUP(AI1040,'DON GIA'!$M$1:$P$9,4,0),"")</f>
        <v/>
      </c>
      <c r="AM1040" s="554" t="str">
        <f t="shared" si="391"/>
        <v/>
      </c>
      <c r="AN1040" s="71"/>
      <c r="AO1040" s="103"/>
      <c r="AP1040" s="602" t="str">
        <f t="shared" si="386"/>
        <v/>
      </c>
      <c r="AQ1040" s="107"/>
      <c r="AR1040" s="107"/>
      <c r="AS1040" s="593"/>
    </row>
    <row r="1041" spans="1:45" outlineLevel="2">
      <c r="A1041" s="72">
        <f t="shared" si="392"/>
        <v>69</v>
      </c>
      <c r="B1041" s="552" t="str">
        <f>IF(C1041&lt;&gt;"",COUNTA($C$9:C1041),"")</f>
        <v/>
      </c>
      <c r="C1041" s="552"/>
      <c r="D1041" s="71"/>
      <c r="E1041" s="103"/>
      <c r="F1041" s="103"/>
      <c r="G1041" s="103"/>
      <c r="H1041" s="103"/>
      <c r="I1041" s="103"/>
      <c r="J1041" s="103"/>
      <c r="K1041" s="107"/>
      <c r="L1041" s="105" t="s">
        <v>35</v>
      </c>
      <c r="M1041" s="554" t="str">
        <f>IF(K1041&lt;&gt;"",VLOOKUP(K1041,'DON GIA'!$S$1:$U$19,3,0),"")</f>
        <v/>
      </c>
      <c r="N1041" s="554" t="str">
        <f>IF(K1041&lt;&gt;"",VLOOKUP(K1041,'DON GIA'!$S$1:$V$19,4,0),"")</f>
        <v/>
      </c>
      <c r="O1041" s="554" t="str">
        <f t="shared" si="387"/>
        <v/>
      </c>
      <c r="P1041" s="554" t="str">
        <f t="shared" si="388"/>
        <v/>
      </c>
      <c r="Q1041" s="71" t="s">
        <v>61</v>
      </c>
      <c r="R1041" s="103" t="s">
        <v>44</v>
      </c>
      <c r="S1041" s="103">
        <v>1</v>
      </c>
      <c r="T1041" s="554">
        <f>IF(Q1041&lt;&gt;"",VLOOKUP(Q1041,'DON GIA'!$H$1:$K$103,4,0),"")</f>
        <v>180000</v>
      </c>
      <c r="U1041" s="554">
        <f t="shared" si="389"/>
        <v>180000</v>
      </c>
      <c r="V1041" s="554"/>
      <c r="W1041" s="107" t="s">
        <v>35</v>
      </c>
      <c r="X1041" s="103"/>
      <c r="Y1041" s="108"/>
      <c r="Z1041" s="109"/>
      <c r="AA1041" s="554" t="str">
        <f>IF(W1041&lt;&gt;"",VLOOKUP(W1041,'DON GIA'!$A$1:$D$346,4,0),"")</f>
        <v/>
      </c>
      <c r="AB1041" s="554" t="str">
        <f t="shared" si="390"/>
        <v/>
      </c>
      <c r="AC1041" s="71"/>
      <c r="AD1041" s="71"/>
      <c r="AE1041" s="71"/>
      <c r="AF1041" s="71"/>
      <c r="AG1041" s="71"/>
      <c r="AH1041" s="103"/>
      <c r="AI1041" s="71"/>
      <c r="AJ1041" s="103"/>
      <c r="AK1041" s="103"/>
      <c r="AL1041" s="554" t="str">
        <f>IF(AI1041&lt;&gt;"",VLOOKUP(AI1041,'DON GIA'!$M$1:$P$9,4,0),"")</f>
        <v/>
      </c>
      <c r="AM1041" s="554" t="str">
        <f t="shared" si="391"/>
        <v/>
      </c>
      <c r="AN1041" s="71"/>
      <c r="AO1041" s="103"/>
      <c r="AP1041" s="602" t="str">
        <f t="shared" si="386"/>
        <v/>
      </c>
      <c r="AQ1041" s="107"/>
      <c r="AR1041" s="107"/>
      <c r="AS1041" s="593"/>
    </row>
    <row r="1042" spans="1:45" outlineLevel="2">
      <c r="A1042" s="72">
        <f t="shared" si="392"/>
        <v>69</v>
      </c>
      <c r="B1042" s="552" t="str">
        <f>IF(C1042&lt;&gt;"",COUNTA($C$9:C1042),"")</f>
        <v/>
      </c>
      <c r="C1042" s="552"/>
      <c r="D1042" s="71"/>
      <c r="E1042" s="103"/>
      <c r="F1042" s="103"/>
      <c r="G1042" s="103"/>
      <c r="H1042" s="103"/>
      <c r="I1042" s="103"/>
      <c r="J1042" s="103"/>
      <c r="K1042" s="107"/>
      <c r="L1042" s="105" t="s">
        <v>35</v>
      </c>
      <c r="M1042" s="554" t="str">
        <f>IF(K1042&lt;&gt;"",VLOOKUP(K1042,'DON GIA'!$S$1:$U$19,3,0),"")</f>
        <v/>
      </c>
      <c r="N1042" s="554" t="str">
        <f>IF(K1042&lt;&gt;"",VLOOKUP(K1042,'DON GIA'!$S$1:$V$19,4,0),"")</f>
        <v/>
      </c>
      <c r="O1042" s="554" t="str">
        <f t="shared" si="387"/>
        <v/>
      </c>
      <c r="P1042" s="554" t="str">
        <f t="shared" si="388"/>
        <v/>
      </c>
      <c r="Q1042" s="71" t="s">
        <v>84</v>
      </c>
      <c r="R1042" s="103" t="s">
        <v>44</v>
      </c>
      <c r="S1042" s="103">
        <v>1</v>
      </c>
      <c r="T1042" s="554">
        <f>IF(Q1042&lt;&gt;"",VLOOKUP(Q1042,'DON GIA'!$H$1:$K$103,4,0),"")</f>
        <v>70000</v>
      </c>
      <c r="U1042" s="554">
        <f t="shared" si="389"/>
        <v>70000</v>
      </c>
      <c r="V1042" s="554"/>
      <c r="W1042" s="107" t="s">
        <v>35</v>
      </c>
      <c r="X1042" s="103"/>
      <c r="Y1042" s="108"/>
      <c r="Z1042" s="109"/>
      <c r="AA1042" s="554" t="str">
        <f>IF(W1042&lt;&gt;"",VLOOKUP(W1042,'DON GIA'!$A$1:$D$346,4,0),"")</f>
        <v/>
      </c>
      <c r="AB1042" s="554" t="str">
        <f t="shared" si="390"/>
        <v/>
      </c>
      <c r="AC1042" s="71"/>
      <c r="AD1042" s="71"/>
      <c r="AE1042" s="71"/>
      <c r="AF1042" s="71"/>
      <c r="AG1042" s="71"/>
      <c r="AH1042" s="103"/>
      <c r="AI1042" s="71"/>
      <c r="AJ1042" s="103"/>
      <c r="AK1042" s="103"/>
      <c r="AL1042" s="554" t="str">
        <f>IF(AI1042&lt;&gt;"",VLOOKUP(AI1042,'DON GIA'!$M$1:$P$9,4,0),"")</f>
        <v/>
      </c>
      <c r="AM1042" s="554" t="str">
        <f t="shared" si="391"/>
        <v/>
      </c>
      <c r="AN1042" s="71"/>
      <c r="AO1042" s="103"/>
      <c r="AP1042" s="602" t="str">
        <f t="shared" si="386"/>
        <v/>
      </c>
      <c r="AQ1042" s="107"/>
      <c r="AR1042" s="107"/>
      <c r="AS1042" s="593"/>
    </row>
    <row r="1043" spans="1:45" outlineLevel="2">
      <c r="A1043" s="72">
        <f t="shared" si="392"/>
        <v>69</v>
      </c>
      <c r="B1043" s="552" t="str">
        <f>IF(C1043&lt;&gt;"",COUNTA($C$9:C1043),"")</f>
        <v/>
      </c>
      <c r="C1043" s="552"/>
      <c r="D1043" s="71"/>
      <c r="E1043" s="103"/>
      <c r="F1043" s="103"/>
      <c r="G1043" s="103"/>
      <c r="H1043" s="103"/>
      <c r="I1043" s="103"/>
      <c r="J1043" s="103"/>
      <c r="K1043" s="107"/>
      <c r="L1043" s="105" t="s">
        <v>35</v>
      </c>
      <c r="M1043" s="554" t="str">
        <f>IF(K1043&lt;&gt;"",VLOOKUP(K1043,'DON GIA'!$S$1:$U$19,3,0),"")</f>
        <v/>
      </c>
      <c r="N1043" s="554" t="str">
        <f>IF(K1043&lt;&gt;"",VLOOKUP(K1043,'DON GIA'!$S$1:$V$19,4,0),"")</f>
        <v/>
      </c>
      <c r="O1043" s="554" t="str">
        <f t="shared" si="387"/>
        <v/>
      </c>
      <c r="P1043" s="554" t="str">
        <f t="shared" si="388"/>
        <v/>
      </c>
      <c r="Q1043" s="71" t="s">
        <v>133</v>
      </c>
      <c r="R1043" s="103" t="s">
        <v>44</v>
      </c>
      <c r="S1043" s="103">
        <v>1</v>
      </c>
      <c r="T1043" s="554">
        <f>IF(Q1043&lt;&gt;"",VLOOKUP(Q1043,'DON GIA'!$H$1:$K$103,4,0),"")</f>
        <v>283000</v>
      </c>
      <c r="U1043" s="554">
        <f t="shared" si="389"/>
        <v>283000</v>
      </c>
      <c r="V1043" s="554"/>
      <c r="W1043" s="107" t="s">
        <v>35</v>
      </c>
      <c r="X1043" s="103"/>
      <c r="Y1043" s="108"/>
      <c r="Z1043" s="109"/>
      <c r="AA1043" s="554" t="str">
        <f>IF(W1043&lt;&gt;"",VLOOKUP(W1043,'DON GIA'!$A$1:$D$346,4,0),"")</f>
        <v/>
      </c>
      <c r="AB1043" s="554" t="str">
        <f t="shared" si="390"/>
        <v/>
      </c>
      <c r="AC1043" s="71"/>
      <c r="AD1043" s="71"/>
      <c r="AE1043" s="71"/>
      <c r="AF1043" s="71"/>
      <c r="AG1043" s="71"/>
      <c r="AH1043" s="103"/>
      <c r="AI1043" s="71"/>
      <c r="AJ1043" s="103"/>
      <c r="AK1043" s="103"/>
      <c r="AL1043" s="554" t="str">
        <f>IF(AI1043&lt;&gt;"",VLOOKUP(AI1043,'DON GIA'!$M$1:$P$9,4,0),"")</f>
        <v/>
      </c>
      <c r="AM1043" s="554" t="str">
        <f t="shared" si="391"/>
        <v/>
      </c>
      <c r="AN1043" s="71"/>
      <c r="AO1043" s="103"/>
      <c r="AP1043" s="602" t="str">
        <f t="shared" si="386"/>
        <v/>
      </c>
      <c r="AQ1043" s="107"/>
      <c r="AR1043" s="107"/>
      <c r="AS1043" s="593"/>
    </row>
    <row r="1044" spans="1:45" outlineLevel="2">
      <c r="A1044" s="72">
        <f t="shared" si="392"/>
        <v>69</v>
      </c>
      <c r="B1044" s="552" t="str">
        <f>IF(C1044&lt;&gt;"",COUNTA($C$9:C1044),"")</f>
        <v/>
      </c>
      <c r="C1044" s="552"/>
      <c r="D1044" s="71"/>
      <c r="E1044" s="103"/>
      <c r="F1044" s="103"/>
      <c r="G1044" s="103"/>
      <c r="H1044" s="103"/>
      <c r="I1044" s="103"/>
      <c r="J1044" s="103"/>
      <c r="K1044" s="107"/>
      <c r="L1044" s="105" t="s">
        <v>35</v>
      </c>
      <c r="M1044" s="554" t="str">
        <f>IF(K1044&lt;&gt;"",VLOOKUP(K1044,'DON GIA'!$S$1:$U$19,3,0),"")</f>
        <v/>
      </c>
      <c r="N1044" s="554" t="str">
        <f>IF(K1044&lt;&gt;"",VLOOKUP(K1044,'DON GIA'!$S$1:$V$19,4,0),"")</f>
        <v/>
      </c>
      <c r="O1044" s="554" t="str">
        <f t="shared" si="387"/>
        <v/>
      </c>
      <c r="P1044" s="554" t="str">
        <f t="shared" si="388"/>
        <v/>
      </c>
      <c r="Q1044" s="71" t="s">
        <v>207</v>
      </c>
      <c r="R1044" s="103" t="s">
        <v>27</v>
      </c>
      <c r="S1044" s="103">
        <v>1</v>
      </c>
      <c r="T1044" s="554">
        <f>IF(Q1044&lt;&gt;"",VLOOKUP(Q1044,'DON GIA'!$H$1:$K$103,4,0),"")</f>
        <v>12000</v>
      </c>
      <c r="U1044" s="554">
        <f t="shared" si="389"/>
        <v>12000</v>
      </c>
      <c r="V1044" s="554"/>
      <c r="W1044" s="107" t="s">
        <v>35</v>
      </c>
      <c r="X1044" s="103"/>
      <c r="Y1044" s="108"/>
      <c r="Z1044" s="109"/>
      <c r="AA1044" s="554" t="str">
        <f>IF(W1044&lt;&gt;"",VLOOKUP(W1044,'DON GIA'!$A$1:$D$346,4,0),"")</f>
        <v/>
      </c>
      <c r="AB1044" s="554" t="str">
        <f t="shared" si="390"/>
        <v/>
      </c>
      <c r="AC1044" s="71"/>
      <c r="AD1044" s="71"/>
      <c r="AE1044" s="71"/>
      <c r="AF1044" s="71"/>
      <c r="AG1044" s="71"/>
      <c r="AH1044" s="103"/>
      <c r="AI1044" s="71"/>
      <c r="AJ1044" s="103"/>
      <c r="AK1044" s="103"/>
      <c r="AL1044" s="554" t="str">
        <f>IF(AI1044&lt;&gt;"",VLOOKUP(AI1044,'DON GIA'!$M$1:$P$9,4,0),"")</f>
        <v/>
      </c>
      <c r="AM1044" s="554" t="str">
        <f t="shared" si="391"/>
        <v/>
      </c>
      <c r="AN1044" s="71"/>
      <c r="AO1044" s="103"/>
      <c r="AP1044" s="602" t="str">
        <f t="shared" si="386"/>
        <v/>
      </c>
      <c r="AQ1044" s="107"/>
      <c r="AR1044" s="107"/>
      <c r="AS1044" s="593"/>
    </row>
    <row r="1045" spans="1:45" outlineLevel="2">
      <c r="A1045" s="72">
        <f t="shared" si="392"/>
        <v>69</v>
      </c>
      <c r="B1045" s="552" t="str">
        <f>IF(C1045&lt;&gt;"",COUNTA($C$9:C1045),"")</f>
        <v/>
      </c>
      <c r="C1045" s="552"/>
      <c r="D1045" s="71"/>
      <c r="E1045" s="103"/>
      <c r="F1045" s="103"/>
      <c r="G1045" s="103"/>
      <c r="H1045" s="103"/>
      <c r="I1045" s="103"/>
      <c r="J1045" s="103"/>
      <c r="K1045" s="107"/>
      <c r="L1045" s="105" t="s">
        <v>35</v>
      </c>
      <c r="M1045" s="554" t="str">
        <f>IF(K1045&lt;&gt;"",VLOOKUP(K1045,'DON GIA'!$S$1:$U$19,3,0),"")</f>
        <v/>
      </c>
      <c r="N1045" s="554" t="str">
        <f>IF(K1045&lt;&gt;"",VLOOKUP(K1045,'DON GIA'!$S$1:$V$19,4,0),"")</f>
        <v/>
      </c>
      <c r="O1045" s="554" t="str">
        <f t="shared" si="387"/>
        <v/>
      </c>
      <c r="P1045" s="554" t="str">
        <f t="shared" si="388"/>
        <v/>
      </c>
      <c r="Q1045" s="110" t="s">
        <v>35</v>
      </c>
      <c r="R1045" s="67"/>
      <c r="S1045" s="67"/>
      <c r="T1045" s="554" t="str">
        <f>IF(Q1045&lt;&gt;"",VLOOKUP(Q1045,'DON GIA'!$H$1:$K$103,4,0),"")</f>
        <v/>
      </c>
      <c r="U1045" s="554" t="str">
        <f t="shared" si="389"/>
        <v/>
      </c>
      <c r="V1045" s="554"/>
      <c r="W1045" s="107" t="s">
        <v>35</v>
      </c>
      <c r="X1045" s="103"/>
      <c r="Y1045" s="108"/>
      <c r="Z1045" s="109"/>
      <c r="AA1045" s="554" t="str">
        <f>IF(W1045&lt;&gt;"",VLOOKUP(W1045,'DON GIA'!$A$1:$D$346,4,0),"")</f>
        <v/>
      </c>
      <c r="AB1045" s="554" t="str">
        <f t="shared" si="390"/>
        <v/>
      </c>
      <c r="AC1045" s="71"/>
      <c r="AD1045" s="71"/>
      <c r="AE1045" s="71"/>
      <c r="AF1045" s="71"/>
      <c r="AG1045" s="71"/>
      <c r="AH1045" s="103"/>
      <c r="AI1045" s="71"/>
      <c r="AJ1045" s="103"/>
      <c r="AK1045" s="103"/>
      <c r="AL1045" s="554" t="str">
        <f>IF(AI1045&lt;&gt;"",VLOOKUP(AI1045,'DON GIA'!$M$1:$P$9,4,0),"")</f>
        <v/>
      </c>
      <c r="AM1045" s="554" t="str">
        <f t="shared" si="391"/>
        <v/>
      </c>
      <c r="AN1045" s="71"/>
      <c r="AO1045" s="103"/>
      <c r="AP1045" s="602" t="str">
        <f t="shared" si="386"/>
        <v/>
      </c>
      <c r="AQ1045" s="107"/>
      <c r="AR1045" s="107"/>
      <c r="AS1045" s="593"/>
    </row>
    <row r="1046" spans="1:45" outlineLevel="2">
      <c r="A1046" s="72">
        <f t="shared" si="392"/>
        <v>69</v>
      </c>
      <c r="B1046" s="552" t="str">
        <f>IF(C1046&lt;&gt;"",COUNTA($C$9:C1046),"")</f>
        <v/>
      </c>
      <c r="C1046" s="552"/>
      <c r="D1046" s="71"/>
      <c r="E1046" s="103"/>
      <c r="F1046" s="103"/>
      <c r="G1046" s="103"/>
      <c r="H1046" s="103"/>
      <c r="I1046" s="103"/>
      <c r="J1046" s="103"/>
      <c r="K1046" s="107"/>
      <c r="L1046" s="105" t="s">
        <v>35</v>
      </c>
      <c r="M1046" s="554" t="str">
        <f>IF(K1046&lt;&gt;"",VLOOKUP(K1046,'DON GIA'!$S$1:$U$19,3,0),"")</f>
        <v/>
      </c>
      <c r="N1046" s="554" t="str">
        <f>IF(K1046&lt;&gt;"",VLOOKUP(K1046,'DON GIA'!$S$1:$V$19,4,0),"")</f>
        <v/>
      </c>
      <c r="O1046" s="554" t="str">
        <f t="shared" si="387"/>
        <v/>
      </c>
      <c r="P1046" s="554" t="str">
        <f t="shared" si="388"/>
        <v/>
      </c>
      <c r="Q1046" s="110" t="s">
        <v>35</v>
      </c>
      <c r="R1046" s="67"/>
      <c r="S1046" s="67"/>
      <c r="T1046" s="554" t="str">
        <f>IF(Q1046&lt;&gt;"",VLOOKUP(Q1046,'DON GIA'!$H$1:$K$103,4,0),"")</f>
        <v/>
      </c>
      <c r="U1046" s="554" t="str">
        <f t="shared" si="389"/>
        <v/>
      </c>
      <c r="V1046" s="554"/>
      <c r="W1046" s="107" t="s">
        <v>35</v>
      </c>
      <c r="X1046" s="103"/>
      <c r="Y1046" s="108"/>
      <c r="Z1046" s="109"/>
      <c r="AA1046" s="554" t="str">
        <f>IF(W1046&lt;&gt;"",VLOOKUP(W1046,'DON GIA'!$A$1:$D$346,4,0),"")</f>
        <v/>
      </c>
      <c r="AB1046" s="554" t="str">
        <f t="shared" si="390"/>
        <v/>
      </c>
      <c r="AC1046" s="71"/>
      <c r="AD1046" s="71"/>
      <c r="AE1046" s="71"/>
      <c r="AF1046" s="71"/>
      <c r="AG1046" s="71"/>
      <c r="AH1046" s="103"/>
      <c r="AI1046" s="71"/>
      <c r="AJ1046" s="103"/>
      <c r="AK1046" s="103"/>
      <c r="AL1046" s="554" t="str">
        <f>IF(AI1046&lt;&gt;"",VLOOKUP(AI1046,'DON GIA'!$M$1:$P$9,4,0),"")</f>
        <v/>
      </c>
      <c r="AM1046" s="554" t="str">
        <f t="shared" si="391"/>
        <v/>
      </c>
      <c r="AN1046" s="71"/>
      <c r="AO1046" s="103"/>
      <c r="AP1046" s="602" t="str">
        <f t="shared" si="386"/>
        <v/>
      </c>
      <c r="AQ1046" s="107"/>
      <c r="AR1046" s="107"/>
      <c r="AS1046" s="593"/>
    </row>
    <row r="1047" spans="1:45" outlineLevel="2">
      <c r="A1047" s="72">
        <f t="shared" si="392"/>
        <v>69</v>
      </c>
      <c r="B1047" s="552" t="str">
        <f>IF(C1047&lt;&gt;"",COUNTA($C$9:C1047),"")</f>
        <v/>
      </c>
      <c r="C1047" s="552"/>
      <c r="D1047" s="71"/>
      <c r="E1047" s="103"/>
      <c r="F1047" s="103"/>
      <c r="G1047" s="103"/>
      <c r="H1047" s="103"/>
      <c r="I1047" s="103"/>
      <c r="J1047" s="103"/>
      <c r="K1047" s="107"/>
      <c r="L1047" s="105" t="s">
        <v>35</v>
      </c>
      <c r="M1047" s="554" t="str">
        <f>IF(K1047&lt;&gt;"",VLOOKUP(K1047,'DON GIA'!$S$1:$U$19,3,0),"")</f>
        <v/>
      </c>
      <c r="N1047" s="554" t="str">
        <f>IF(K1047&lt;&gt;"",VLOOKUP(K1047,'DON GIA'!$S$1:$V$19,4,0),"")</f>
        <v/>
      </c>
      <c r="O1047" s="554" t="str">
        <f t="shared" si="387"/>
        <v/>
      </c>
      <c r="P1047" s="554" t="str">
        <f t="shared" si="388"/>
        <v/>
      </c>
      <c r="Q1047" s="71" t="s">
        <v>35</v>
      </c>
      <c r="R1047" s="103"/>
      <c r="S1047" s="103"/>
      <c r="T1047" s="554" t="str">
        <f>IF(Q1047&lt;&gt;"",VLOOKUP(Q1047,'DON GIA'!$H$1:$K$103,4,0),"")</f>
        <v/>
      </c>
      <c r="U1047" s="554" t="str">
        <f t="shared" si="389"/>
        <v/>
      </c>
      <c r="V1047" s="554"/>
      <c r="W1047" s="107" t="s">
        <v>35</v>
      </c>
      <c r="X1047" s="103"/>
      <c r="Y1047" s="108"/>
      <c r="Z1047" s="109"/>
      <c r="AA1047" s="554" t="str">
        <f>IF(W1047&lt;&gt;"",VLOOKUP(W1047,'DON GIA'!$A$1:$D$346,4,0),"")</f>
        <v/>
      </c>
      <c r="AB1047" s="554" t="str">
        <f t="shared" si="390"/>
        <v/>
      </c>
      <c r="AC1047" s="71"/>
      <c r="AD1047" s="71"/>
      <c r="AE1047" s="71"/>
      <c r="AF1047" s="71"/>
      <c r="AG1047" s="71"/>
      <c r="AH1047" s="103"/>
      <c r="AI1047" s="71"/>
      <c r="AJ1047" s="103"/>
      <c r="AK1047" s="103"/>
      <c r="AL1047" s="554" t="str">
        <f>IF(AI1047&lt;&gt;"",VLOOKUP(AI1047,'DON GIA'!$M$1:$P$9,4,0),"")</f>
        <v/>
      </c>
      <c r="AM1047" s="554" t="str">
        <f t="shared" si="391"/>
        <v/>
      </c>
      <c r="AN1047" s="71"/>
      <c r="AO1047" s="103"/>
      <c r="AP1047" s="602" t="str">
        <f t="shared" si="386"/>
        <v/>
      </c>
      <c r="AQ1047" s="107"/>
      <c r="AR1047" s="107"/>
      <c r="AS1047" s="593"/>
    </row>
    <row r="1048" spans="1:45" outlineLevel="2">
      <c r="A1048" s="72">
        <f t="shared" si="392"/>
        <v>69</v>
      </c>
      <c r="B1048" s="552" t="str">
        <f>IF(C1048&lt;&gt;"",COUNTA($C$9:C1048),"")</f>
        <v/>
      </c>
      <c r="C1048" s="552"/>
      <c r="D1048" s="71"/>
      <c r="E1048" s="103"/>
      <c r="F1048" s="103"/>
      <c r="G1048" s="103"/>
      <c r="H1048" s="103"/>
      <c r="I1048" s="103"/>
      <c r="J1048" s="103"/>
      <c r="K1048" s="107"/>
      <c r="L1048" s="105" t="s">
        <v>35</v>
      </c>
      <c r="M1048" s="554" t="str">
        <f>IF(K1048&lt;&gt;"",VLOOKUP(K1048,'DON GIA'!$S$1:$U$19,3,0),"")</f>
        <v/>
      </c>
      <c r="N1048" s="554" t="str">
        <f>IF(K1048&lt;&gt;"",VLOOKUP(K1048,'DON GIA'!$S$1:$V$19,4,0),"")</f>
        <v/>
      </c>
      <c r="O1048" s="554" t="str">
        <f t="shared" si="387"/>
        <v/>
      </c>
      <c r="P1048" s="554" t="str">
        <f t="shared" si="388"/>
        <v/>
      </c>
      <c r="Q1048" s="71" t="s">
        <v>35</v>
      </c>
      <c r="R1048" s="103"/>
      <c r="S1048" s="103"/>
      <c r="T1048" s="554" t="str">
        <f>IF(Q1048&lt;&gt;"",VLOOKUP(Q1048,'DON GIA'!$H$1:$K$103,4,0),"")</f>
        <v/>
      </c>
      <c r="U1048" s="554" t="str">
        <f t="shared" si="389"/>
        <v/>
      </c>
      <c r="V1048" s="554"/>
      <c r="W1048" s="107" t="s">
        <v>35</v>
      </c>
      <c r="X1048" s="103"/>
      <c r="Y1048" s="108"/>
      <c r="Z1048" s="109"/>
      <c r="AA1048" s="554" t="str">
        <f>IF(W1048&lt;&gt;"",VLOOKUP(W1048,'DON GIA'!$A$1:$D$346,4,0),"")</f>
        <v/>
      </c>
      <c r="AB1048" s="554" t="str">
        <f t="shared" si="390"/>
        <v/>
      </c>
      <c r="AC1048" s="71"/>
      <c r="AD1048" s="71"/>
      <c r="AE1048" s="71"/>
      <c r="AF1048" s="71"/>
      <c r="AG1048" s="71"/>
      <c r="AH1048" s="103"/>
      <c r="AI1048" s="71"/>
      <c r="AJ1048" s="103"/>
      <c r="AK1048" s="103"/>
      <c r="AL1048" s="554" t="str">
        <f>IF(AI1048&lt;&gt;"",VLOOKUP(AI1048,'DON GIA'!$M$1:$P$9,4,0),"")</f>
        <v/>
      </c>
      <c r="AM1048" s="554" t="str">
        <f t="shared" si="391"/>
        <v/>
      </c>
      <c r="AN1048" s="71"/>
      <c r="AO1048" s="103"/>
      <c r="AP1048" s="602" t="str">
        <f t="shared" si="386"/>
        <v/>
      </c>
      <c r="AQ1048" s="107"/>
      <c r="AR1048" s="107"/>
      <c r="AS1048" s="593"/>
    </row>
    <row r="1049" spans="1:45" outlineLevel="2">
      <c r="A1049" s="72">
        <f t="shared" si="392"/>
        <v>69</v>
      </c>
      <c r="B1049" s="552" t="str">
        <f>IF(C1049&lt;&gt;"",COUNTA($C$9:C1049),"")</f>
        <v/>
      </c>
      <c r="C1049" s="552"/>
      <c r="D1049" s="71"/>
      <c r="E1049" s="103"/>
      <c r="F1049" s="103"/>
      <c r="G1049" s="103"/>
      <c r="H1049" s="103"/>
      <c r="I1049" s="103"/>
      <c r="J1049" s="103"/>
      <c r="K1049" s="107"/>
      <c r="L1049" s="105" t="s">
        <v>35</v>
      </c>
      <c r="M1049" s="554" t="str">
        <f>IF(K1049&lt;&gt;"",VLOOKUP(K1049,'DON GIA'!$S$1:$U$19,3,0),"")</f>
        <v/>
      </c>
      <c r="N1049" s="554" t="str">
        <f>IF(K1049&lt;&gt;"",VLOOKUP(K1049,'DON GIA'!$S$1:$V$19,4,0),"")</f>
        <v/>
      </c>
      <c r="O1049" s="554" t="str">
        <f t="shared" si="387"/>
        <v/>
      </c>
      <c r="P1049" s="554" t="str">
        <f t="shared" si="388"/>
        <v/>
      </c>
      <c r="Q1049" s="71" t="s">
        <v>35</v>
      </c>
      <c r="R1049" s="103"/>
      <c r="S1049" s="103"/>
      <c r="T1049" s="554" t="str">
        <f>IF(Q1049&lt;&gt;"",VLOOKUP(Q1049,'DON GIA'!$H$1:$K$103,4,0),"")</f>
        <v/>
      </c>
      <c r="U1049" s="554" t="str">
        <f t="shared" si="389"/>
        <v/>
      </c>
      <c r="V1049" s="554"/>
      <c r="W1049" s="107" t="s">
        <v>35</v>
      </c>
      <c r="X1049" s="103"/>
      <c r="Y1049" s="108"/>
      <c r="Z1049" s="109"/>
      <c r="AA1049" s="554" t="str">
        <f>IF(W1049&lt;&gt;"",VLOOKUP(W1049,'DON GIA'!$A$1:$D$346,4,0),"")</f>
        <v/>
      </c>
      <c r="AB1049" s="554" t="str">
        <f t="shared" si="390"/>
        <v/>
      </c>
      <c r="AC1049" s="71"/>
      <c r="AD1049" s="71"/>
      <c r="AE1049" s="71"/>
      <c r="AF1049" s="71"/>
      <c r="AG1049" s="71"/>
      <c r="AH1049" s="103"/>
      <c r="AI1049" s="71"/>
      <c r="AJ1049" s="103"/>
      <c r="AK1049" s="103"/>
      <c r="AL1049" s="554" t="str">
        <f>IF(AI1049&lt;&gt;"",VLOOKUP(AI1049,'DON GIA'!$M$1:$P$9,4,0),"")</f>
        <v/>
      </c>
      <c r="AM1049" s="554" t="str">
        <f t="shared" si="391"/>
        <v/>
      </c>
      <c r="AN1049" s="71"/>
      <c r="AO1049" s="103"/>
      <c r="AP1049" s="602" t="str">
        <f t="shared" si="386"/>
        <v/>
      </c>
      <c r="AQ1049" s="107"/>
      <c r="AR1049" s="107"/>
      <c r="AS1049" s="593"/>
    </row>
    <row r="1050" spans="1:45" outlineLevel="2">
      <c r="A1050" s="72">
        <f t="shared" si="392"/>
        <v>69</v>
      </c>
      <c r="B1050" s="552" t="str">
        <f>IF(C1050&lt;&gt;"",COUNTA($C$9:C1050),"")</f>
        <v/>
      </c>
      <c r="C1050" s="552"/>
      <c r="D1050" s="71"/>
      <c r="E1050" s="103"/>
      <c r="F1050" s="103"/>
      <c r="G1050" s="103"/>
      <c r="H1050" s="103"/>
      <c r="I1050" s="103"/>
      <c r="J1050" s="103"/>
      <c r="K1050" s="107"/>
      <c r="L1050" s="105" t="s">
        <v>35</v>
      </c>
      <c r="M1050" s="554" t="str">
        <f>IF(K1050&lt;&gt;"",VLOOKUP(K1050,'DON GIA'!$S$1:$U$19,3,0),"")</f>
        <v/>
      </c>
      <c r="N1050" s="554" t="str">
        <f>IF(K1050&lt;&gt;"",VLOOKUP(K1050,'DON GIA'!$S$1:$V$19,4,0),"")</f>
        <v/>
      </c>
      <c r="O1050" s="554" t="str">
        <f t="shared" si="387"/>
        <v/>
      </c>
      <c r="P1050" s="554" t="str">
        <f t="shared" si="388"/>
        <v/>
      </c>
      <c r="Q1050" s="71" t="s">
        <v>35</v>
      </c>
      <c r="R1050" s="103"/>
      <c r="S1050" s="103"/>
      <c r="T1050" s="554" t="str">
        <f>IF(Q1050&lt;&gt;"",VLOOKUP(Q1050,'DON GIA'!$H$1:$K$103,4,0),"")</f>
        <v/>
      </c>
      <c r="U1050" s="554" t="str">
        <f t="shared" si="389"/>
        <v/>
      </c>
      <c r="V1050" s="554"/>
      <c r="W1050" s="107" t="s">
        <v>35</v>
      </c>
      <c r="X1050" s="103"/>
      <c r="Y1050" s="108"/>
      <c r="Z1050" s="109"/>
      <c r="AA1050" s="554" t="str">
        <f>IF(W1050&lt;&gt;"",VLOOKUP(W1050,'DON GIA'!$A$1:$D$346,4,0),"")</f>
        <v/>
      </c>
      <c r="AB1050" s="554" t="str">
        <f t="shared" si="390"/>
        <v/>
      </c>
      <c r="AC1050" s="71"/>
      <c r="AD1050" s="71"/>
      <c r="AE1050" s="71"/>
      <c r="AF1050" s="71"/>
      <c r="AG1050" s="71"/>
      <c r="AH1050" s="103"/>
      <c r="AI1050" s="71"/>
      <c r="AJ1050" s="103"/>
      <c r="AK1050" s="103"/>
      <c r="AL1050" s="554" t="str">
        <f>IF(AI1050&lt;&gt;"",VLOOKUP(AI1050,'DON GIA'!$M$1:$P$9,4,0),"")</f>
        <v/>
      </c>
      <c r="AM1050" s="554" t="str">
        <f t="shared" si="391"/>
        <v/>
      </c>
      <c r="AN1050" s="71"/>
      <c r="AO1050" s="103"/>
      <c r="AP1050" s="602" t="str">
        <f t="shared" si="386"/>
        <v/>
      </c>
      <c r="AQ1050" s="107"/>
      <c r="AR1050" s="107"/>
      <c r="AS1050" s="593"/>
    </row>
    <row r="1051" spans="1:45" outlineLevel="2">
      <c r="A1051" s="72">
        <f t="shared" si="392"/>
        <v>69</v>
      </c>
      <c r="B1051" s="552" t="str">
        <f>IF(C1051&lt;&gt;"",COUNTA($C$9:C1051),"")</f>
        <v/>
      </c>
      <c r="C1051" s="552"/>
      <c r="D1051" s="71"/>
      <c r="E1051" s="103"/>
      <c r="F1051" s="103"/>
      <c r="G1051" s="103"/>
      <c r="H1051" s="103"/>
      <c r="I1051" s="103"/>
      <c r="J1051" s="103"/>
      <c r="K1051" s="107"/>
      <c r="L1051" s="105" t="s">
        <v>35</v>
      </c>
      <c r="M1051" s="554" t="str">
        <f>IF(K1051&lt;&gt;"",VLOOKUP(K1051,'DON GIA'!$S$1:$U$19,3,0),"")</f>
        <v/>
      </c>
      <c r="N1051" s="554" t="str">
        <f>IF(K1051&lt;&gt;"",VLOOKUP(K1051,'DON GIA'!$S$1:$V$19,4,0),"")</f>
        <v/>
      </c>
      <c r="O1051" s="554" t="str">
        <f t="shared" si="387"/>
        <v/>
      </c>
      <c r="P1051" s="554" t="str">
        <f t="shared" si="388"/>
        <v/>
      </c>
      <c r="Q1051" s="71" t="s">
        <v>35</v>
      </c>
      <c r="R1051" s="103"/>
      <c r="S1051" s="103"/>
      <c r="T1051" s="554" t="str">
        <f>IF(Q1051&lt;&gt;"",VLOOKUP(Q1051,'DON GIA'!$H$1:$K$103,4,0),"")</f>
        <v/>
      </c>
      <c r="U1051" s="554" t="str">
        <f t="shared" si="389"/>
        <v/>
      </c>
      <c r="V1051" s="554"/>
      <c r="W1051" s="107" t="s">
        <v>35</v>
      </c>
      <c r="X1051" s="103"/>
      <c r="Y1051" s="108"/>
      <c r="Z1051" s="109"/>
      <c r="AA1051" s="554" t="str">
        <f>IF(W1051&lt;&gt;"",VLOOKUP(W1051,'DON GIA'!$A$1:$D$346,4,0),"")</f>
        <v/>
      </c>
      <c r="AB1051" s="554" t="str">
        <f t="shared" si="390"/>
        <v/>
      </c>
      <c r="AC1051" s="71"/>
      <c r="AD1051" s="71"/>
      <c r="AE1051" s="71"/>
      <c r="AF1051" s="71"/>
      <c r="AG1051" s="71"/>
      <c r="AH1051" s="103"/>
      <c r="AI1051" s="71"/>
      <c r="AJ1051" s="103"/>
      <c r="AK1051" s="103"/>
      <c r="AL1051" s="554" t="str">
        <f>IF(AI1051&lt;&gt;"",VLOOKUP(AI1051,'DON GIA'!$M$1:$P$9,4,0),"")</f>
        <v/>
      </c>
      <c r="AM1051" s="554" t="str">
        <f t="shared" si="391"/>
        <v/>
      </c>
      <c r="AN1051" s="71"/>
      <c r="AO1051" s="103"/>
      <c r="AP1051" s="602" t="str">
        <f t="shared" si="386"/>
        <v/>
      </c>
      <c r="AQ1051" s="107"/>
      <c r="AR1051" s="107"/>
      <c r="AS1051" s="593"/>
    </row>
    <row r="1052" spans="1:45" outlineLevel="2">
      <c r="A1052" s="72">
        <f t="shared" si="392"/>
        <v>69</v>
      </c>
      <c r="B1052" s="552" t="str">
        <f>IF(C1052&lt;&gt;"",COUNTA($C$9:C1052),"")</f>
        <v/>
      </c>
      <c r="C1052" s="552"/>
      <c r="D1052" s="71"/>
      <c r="E1052" s="103"/>
      <c r="F1052" s="103"/>
      <c r="G1052" s="103"/>
      <c r="H1052" s="103"/>
      <c r="I1052" s="103"/>
      <c r="J1052" s="103"/>
      <c r="K1052" s="107"/>
      <c r="L1052" s="105" t="s">
        <v>35</v>
      </c>
      <c r="M1052" s="554" t="str">
        <f>IF(K1052&lt;&gt;"",VLOOKUP(K1052,'DON GIA'!$S$1:$U$19,3,0),"")</f>
        <v/>
      </c>
      <c r="N1052" s="554" t="str">
        <f>IF(K1052&lt;&gt;"",VLOOKUP(K1052,'DON GIA'!$S$1:$V$19,4,0),"")</f>
        <v/>
      </c>
      <c r="O1052" s="554" t="str">
        <f t="shared" si="387"/>
        <v/>
      </c>
      <c r="P1052" s="554" t="str">
        <f t="shared" si="388"/>
        <v/>
      </c>
      <c r="Q1052" s="71" t="s">
        <v>35</v>
      </c>
      <c r="R1052" s="103"/>
      <c r="S1052" s="103"/>
      <c r="T1052" s="554" t="str">
        <f>IF(Q1052&lt;&gt;"",VLOOKUP(Q1052,'DON GIA'!$H$1:$K$103,4,0),"")</f>
        <v/>
      </c>
      <c r="U1052" s="554" t="str">
        <f t="shared" si="389"/>
        <v/>
      </c>
      <c r="V1052" s="554"/>
      <c r="W1052" s="107" t="s">
        <v>35</v>
      </c>
      <c r="X1052" s="103"/>
      <c r="Y1052" s="108"/>
      <c r="Z1052" s="109"/>
      <c r="AA1052" s="554" t="str">
        <f>IF(W1052&lt;&gt;"",VLOOKUP(W1052,'DON GIA'!$A$1:$D$346,4,0),"")</f>
        <v/>
      </c>
      <c r="AB1052" s="554" t="str">
        <f t="shared" si="390"/>
        <v/>
      </c>
      <c r="AC1052" s="71"/>
      <c r="AD1052" s="71"/>
      <c r="AE1052" s="71"/>
      <c r="AF1052" s="71"/>
      <c r="AG1052" s="71"/>
      <c r="AH1052" s="103"/>
      <c r="AI1052" s="71"/>
      <c r="AJ1052" s="103"/>
      <c r="AK1052" s="103"/>
      <c r="AL1052" s="554" t="str">
        <f>IF(AI1052&lt;&gt;"",VLOOKUP(AI1052,'DON GIA'!$M$1:$P$9,4,0),"")</f>
        <v/>
      </c>
      <c r="AM1052" s="554" t="str">
        <f t="shared" si="391"/>
        <v/>
      </c>
      <c r="AN1052" s="71"/>
      <c r="AO1052" s="103"/>
      <c r="AP1052" s="602" t="str">
        <f t="shared" si="386"/>
        <v/>
      </c>
      <c r="AQ1052" s="107"/>
      <c r="AR1052" s="107"/>
      <c r="AS1052" s="593"/>
    </row>
    <row r="1053" spans="1:45" outlineLevel="2">
      <c r="A1053" s="72">
        <f t="shared" si="392"/>
        <v>69</v>
      </c>
      <c r="B1053" s="552" t="str">
        <f>IF(C1053&lt;&gt;"",COUNTA($C$9:C1053),"")</f>
        <v/>
      </c>
      <c r="C1053" s="552"/>
      <c r="D1053" s="71"/>
      <c r="E1053" s="103"/>
      <c r="F1053" s="103"/>
      <c r="G1053" s="103"/>
      <c r="H1053" s="103"/>
      <c r="I1053" s="103"/>
      <c r="J1053" s="103"/>
      <c r="K1053" s="107"/>
      <c r="L1053" s="105" t="s">
        <v>35</v>
      </c>
      <c r="M1053" s="554" t="str">
        <f>IF(K1053&lt;&gt;"",VLOOKUP(K1053,'DON GIA'!$S$1:$U$19,3,0),"")</f>
        <v/>
      </c>
      <c r="N1053" s="554" t="str">
        <f>IF(K1053&lt;&gt;"",VLOOKUP(K1053,'DON GIA'!$S$1:$V$19,4,0),"")</f>
        <v/>
      </c>
      <c r="O1053" s="554" t="str">
        <f t="shared" si="387"/>
        <v/>
      </c>
      <c r="P1053" s="554" t="str">
        <f t="shared" si="388"/>
        <v/>
      </c>
      <c r="Q1053" s="71" t="s">
        <v>35</v>
      </c>
      <c r="R1053" s="103"/>
      <c r="S1053" s="103"/>
      <c r="T1053" s="554" t="str">
        <f>IF(Q1053&lt;&gt;"",VLOOKUP(Q1053,'DON GIA'!$H$1:$K$103,4,0),"")</f>
        <v/>
      </c>
      <c r="U1053" s="554" t="str">
        <f t="shared" si="389"/>
        <v/>
      </c>
      <c r="V1053" s="554"/>
      <c r="W1053" s="107" t="s">
        <v>35</v>
      </c>
      <c r="X1053" s="103"/>
      <c r="Y1053" s="108"/>
      <c r="Z1053" s="109"/>
      <c r="AA1053" s="554" t="str">
        <f>IF(W1053&lt;&gt;"",VLOOKUP(W1053,'DON GIA'!$A$1:$D$346,4,0),"")</f>
        <v/>
      </c>
      <c r="AB1053" s="554" t="str">
        <f t="shared" si="390"/>
        <v/>
      </c>
      <c r="AC1053" s="71"/>
      <c r="AD1053" s="71"/>
      <c r="AE1053" s="71"/>
      <c r="AF1053" s="71"/>
      <c r="AG1053" s="71"/>
      <c r="AH1053" s="103"/>
      <c r="AI1053" s="71"/>
      <c r="AJ1053" s="103"/>
      <c r="AK1053" s="103"/>
      <c r="AL1053" s="554" t="str">
        <f>IF(AI1053&lt;&gt;"",VLOOKUP(AI1053,'DON GIA'!$M$1:$P$9,4,0),"")</f>
        <v/>
      </c>
      <c r="AM1053" s="554" t="str">
        <f t="shared" si="391"/>
        <v/>
      </c>
      <c r="AN1053" s="71"/>
      <c r="AO1053" s="103"/>
      <c r="AP1053" s="602" t="str">
        <f t="shared" si="386"/>
        <v/>
      </c>
      <c r="AQ1053" s="107"/>
      <c r="AR1053" s="107"/>
      <c r="AS1053" s="593"/>
    </row>
    <row r="1054" spans="1:45" outlineLevel="2">
      <c r="A1054" s="72">
        <f t="shared" si="392"/>
        <v>69</v>
      </c>
      <c r="B1054" s="552" t="str">
        <f>IF(C1054&lt;&gt;"",COUNTA($C$9:C1054),"")</f>
        <v/>
      </c>
      <c r="C1054" s="552"/>
      <c r="D1054" s="71"/>
      <c r="E1054" s="103"/>
      <c r="F1054" s="103"/>
      <c r="G1054" s="103"/>
      <c r="H1054" s="103"/>
      <c r="I1054" s="103"/>
      <c r="J1054" s="103"/>
      <c r="K1054" s="107"/>
      <c r="L1054" s="105" t="s">
        <v>35</v>
      </c>
      <c r="M1054" s="554" t="str">
        <f>IF(K1054&lt;&gt;"",VLOOKUP(K1054,'DON GIA'!$S$1:$U$19,3,0),"")</f>
        <v/>
      </c>
      <c r="N1054" s="554" t="str">
        <f>IF(K1054&lt;&gt;"",VLOOKUP(K1054,'DON GIA'!$S$1:$V$19,4,0),"")</f>
        <v/>
      </c>
      <c r="O1054" s="554" t="str">
        <f t="shared" si="387"/>
        <v/>
      </c>
      <c r="P1054" s="554" t="str">
        <f t="shared" si="388"/>
        <v/>
      </c>
      <c r="Q1054" s="71" t="s">
        <v>35</v>
      </c>
      <c r="R1054" s="103"/>
      <c r="S1054" s="103"/>
      <c r="T1054" s="554" t="str">
        <f>IF(Q1054&lt;&gt;"",VLOOKUP(Q1054,'DON GIA'!$H$1:$K$103,4,0),"")</f>
        <v/>
      </c>
      <c r="U1054" s="554" t="str">
        <f t="shared" si="389"/>
        <v/>
      </c>
      <c r="V1054" s="554"/>
      <c r="W1054" s="107" t="s">
        <v>35</v>
      </c>
      <c r="X1054" s="103"/>
      <c r="Y1054" s="108"/>
      <c r="Z1054" s="109"/>
      <c r="AA1054" s="554" t="str">
        <f>IF(W1054&lt;&gt;"",VLOOKUP(W1054,'DON GIA'!$A$1:$D$346,4,0),"")</f>
        <v/>
      </c>
      <c r="AB1054" s="554" t="str">
        <f t="shared" si="390"/>
        <v/>
      </c>
      <c r="AC1054" s="71"/>
      <c r="AD1054" s="71"/>
      <c r="AE1054" s="71"/>
      <c r="AF1054" s="71"/>
      <c r="AG1054" s="71"/>
      <c r="AH1054" s="103"/>
      <c r="AI1054" s="71"/>
      <c r="AJ1054" s="103"/>
      <c r="AK1054" s="103"/>
      <c r="AL1054" s="554" t="str">
        <f>IF(AI1054&lt;&gt;"",VLOOKUP(AI1054,'DON GIA'!$M$1:$P$9,4,0),"")</f>
        <v/>
      </c>
      <c r="AM1054" s="554" t="str">
        <f t="shared" si="391"/>
        <v/>
      </c>
      <c r="AN1054" s="71"/>
      <c r="AO1054" s="103"/>
      <c r="AP1054" s="602" t="str">
        <f t="shared" si="386"/>
        <v/>
      </c>
      <c r="AQ1054" s="107"/>
      <c r="AR1054" s="107"/>
      <c r="AS1054" s="593"/>
    </row>
    <row r="1055" spans="1:45" outlineLevel="2">
      <c r="A1055" s="72">
        <f t="shared" si="392"/>
        <v>69</v>
      </c>
      <c r="B1055" s="552" t="str">
        <f>IF(C1055&lt;&gt;"",COUNTA($C$9:C1055),"")</f>
        <v/>
      </c>
      <c r="C1055" s="552"/>
      <c r="D1055" s="71"/>
      <c r="E1055" s="103"/>
      <c r="F1055" s="103"/>
      <c r="G1055" s="103"/>
      <c r="H1055" s="103"/>
      <c r="I1055" s="103"/>
      <c r="J1055" s="103"/>
      <c r="K1055" s="107"/>
      <c r="L1055" s="105" t="s">
        <v>35</v>
      </c>
      <c r="M1055" s="554" t="str">
        <f>IF(K1055&lt;&gt;"",VLOOKUP(K1055,'DON GIA'!$S$1:$U$19,3,0),"")</f>
        <v/>
      </c>
      <c r="N1055" s="554" t="str">
        <f>IF(K1055&lt;&gt;"",VLOOKUP(K1055,'DON GIA'!$S$1:$V$19,4,0),"")</f>
        <v/>
      </c>
      <c r="O1055" s="554" t="str">
        <f t="shared" si="387"/>
        <v/>
      </c>
      <c r="P1055" s="554" t="str">
        <f t="shared" si="388"/>
        <v/>
      </c>
      <c r="Q1055" s="71" t="s">
        <v>35</v>
      </c>
      <c r="R1055" s="103"/>
      <c r="S1055" s="103"/>
      <c r="T1055" s="554" t="str">
        <f>IF(Q1055&lt;&gt;"",VLOOKUP(Q1055,'DON GIA'!$H$1:$K$103,4,0),"")</f>
        <v/>
      </c>
      <c r="U1055" s="554" t="str">
        <f t="shared" si="389"/>
        <v/>
      </c>
      <c r="V1055" s="554"/>
      <c r="W1055" s="107" t="s">
        <v>35</v>
      </c>
      <c r="X1055" s="103"/>
      <c r="Y1055" s="108"/>
      <c r="Z1055" s="109"/>
      <c r="AA1055" s="554" t="str">
        <f>IF(W1055&lt;&gt;"",VLOOKUP(W1055,'DON GIA'!$A$1:$D$346,4,0),"")</f>
        <v/>
      </c>
      <c r="AB1055" s="554" t="str">
        <f t="shared" si="390"/>
        <v/>
      </c>
      <c r="AC1055" s="71"/>
      <c r="AD1055" s="71"/>
      <c r="AE1055" s="71"/>
      <c r="AF1055" s="71"/>
      <c r="AG1055" s="71"/>
      <c r="AH1055" s="103"/>
      <c r="AI1055" s="71"/>
      <c r="AJ1055" s="103"/>
      <c r="AK1055" s="103"/>
      <c r="AL1055" s="554" t="str">
        <f>IF(AI1055&lt;&gt;"",VLOOKUP(AI1055,'DON GIA'!$M$1:$P$9,4,0),"")</f>
        <v/>
      </c>
      <c r="AM1055" s="554" t="str">
        <f t="shared" si="391"/>
        <v/>
      </c>
      <c r="AN1055" s="71"/>
      <c r="AO1055" s="103"/>
      <c r="AP1055" s="602" t="str">
        <f t="shared" si="386"/>
        <v/>
      </c>
      <c r="AQ1055" s="107"/>
      <c r="AR1055" s="107"/>
      <c r="AS1055" s="593"/>
    </row>
    <row r="1056" spans="1:45" outlineLevel="2">
      <c r="A1056" s="72">
        <f t="shared" si="392"/>
        <v>69</v>
      </c>
      <c r="B1056" s="552" t="str">
        <f>IF(C1056&lt;&gt;"",COUNTA($C$9:C1056),"")</f>
        <v/>
      </c>
      <c r="C1056" s="552"/>
      <c r="D1056" s="71"/>
      <c r="E1056" s="103"/>
      <c r="F1056" s="103"/>
      <c r="G1056" s="103"/>
      <c r="H1056" s="103"/>
      <c r="I1056" s="103"/>
      <c r="J1056" s="103"/>
      <c r="K1056" s="107"/>
      <c r="L1056" s="105" t="s">
        <v>35</v>
      </c>
      <c r="M1056" s="554" t="str">
        <f>IF(K1056&lt;&gt;"",VLOOKUP(K1056,'DON GIA'!$S$1:$U$19,3,0),"")</f>
        <v/>
      </c>
      <c r="N1056" s="554" t="str">
        <f>IF(K1056&lt;&gt;"",VLOOKUP(K1056,'DON GIA'!$S$1:$V$19,4,0),"")</f>
        <v/>
      </c>
      <c r="O1056" s="554" t="str">
        <f t="shared" si="387"/>
        <v/>
      </c>
      <c r="P1056" s="554" t="str">
        <f t="shared" si="388"/>
        <v/>
      </c>
      <c r="Q1056" s="71" t="s">
        <v>35</v>
      </c>
      <c r="R1056" s="103"/>
      <c r="S1056" s="103"/>
      <c r="T1056" s="554" t="str">
        <f>IF(Q1056&lt;&gt;"",VLOOKUP(Q1056,'DON GIA'!$H$1:$K$103,4,0),"")</f>
        <v/>
      </c>
      <c r="U1056" s="554" t="str">
        <f t="shared" si="389"/>
        <v/>
      </c>
      <c r="V1056" s="554"/>
      <c r="W1056" s="107" t="s">
        <v>35</v>
      </c>
      <c r="X1056" s="103"/>
      <c r="Y1056" s="108"/>
      <c r="Z1056" s="109"/>
      <c r="AA1056" s="554" t="str">
        <f>IF(W1056&lt;&gt;"",VLOOKUP(W1056,'DON GIA'!$A$1:$D$346,4,0),"")</f>
        <v/>
      </c>
      <c r="AB1056" s="554" t="str">
        <f t="shared" si="390"/>
        <v/>
      </c>
      <c r="AC1056" s="71"/>
      <c r="AD1056" s="71"/>
      <c r="AE1056" s="71"/>
      <c r="AF1056" s="71"/>
      <c r="AG1056" s="71"/>
      <c r="AH1056" s="103"/>
      <c r="AI1056" s="71"/>
      <c r="AJ1056" s="103"/>
      <c r="AK1056" s="103"/>
      <c r="AL1056" s="554" t="str">
        <f>IF(AI1056&lt;&gt;"",VLOOKUP(AI1056,'DON GIA'!$M$1:$P$9,4,0),"")</f>
        <v/>
      </c>
      <c r="AM1056" s="554" t="str">
        <f t="shared" si="391"/>
        <v/>
      </c>
      <c r="AN1056" s="71"/>
      <c r="AO1056" s="103"/>
      <c r="AP1056" s="602" t="str">
        <f t="shared" si="386"/>
        <v/>
      </c>
      <c r="AQ1056" s="107"/>
      <c r="AR1056" s="107"/>
      <c r="AS1056" s="593"/>
    </row>
    <row r="1057" spans="1:45" outlineLevel="1">
      <c r="A1057" s="84" t="s">
        <v>2090</v>
      </c>
      <c r="B1057" s="552"/>
      <c r="C1057" s="552"/>
      <c r="D1057" s="61"/>
      <c r="E1057" s="162"/>
      <c r="F1057" s="103"/>
      <c r="G1057" s="162"/>
      <c r="H1057" s="179"/>
      <c r="I1057" s="179"/>
      <c r="J1057" s="179"/>
      <c r="K1057" s="129"/>
      <c r="L1057" s="621">
        <f>SUBTOTAL(9,L1058:L1068)</f>
        <v>63.7</v>
      </c>
      <c r="M1057" s="553"/>
      <c r="N1057" s="553"/>
      <c r="O1057" s="553">
        <f>SUBTOTAL(9,O1058:O1068)</f>
        <v>106952300</v>
      </c>
      <c r="P1057" s="553">
        <f>SUBTOTAL(9,P1058:P1068)</f>
        <v>0</v>
      </c>
      <c r="Q1057" s="61"/>
      <c r="R1057" s="162"/>
      <c r="S1057" s="162">
        <f>SUBTOTAL(9,S1058:S1068)</f>
        <v>0</v>
      </c>
      <c r="T1057" s="553"/>
      <c r="U1057" s="553">
        <f>SUBTOTAL(9,U1058:U1068)</f>
        <v>0</v>
      </c>
      <c r="V1057" s="553"/>
      <c r="W1057" s="129"/>
      <c r="X1057" s="162"/>
      <c r="Y1057" s="169">
        <f>SUBTOTAL(9,Y1058:Y1068)</f>
        <v>141.126</v>
      </c>
      <c r="Z1057" s="170">
        <f>SUBTOTAL(9,Z1058:Z1068)</f>
        <v>40.604999999999997</v>
      </c>
      <c r="AA1057" s="553"/>
      <c r="AB1057" s="553">
        <f>SUBTOTAL(9,AB1058:AB1068)</f>
        <v>516192530.71799994</v>
      </c>
      <c r="AC1057" s="71"/>
      <c r="AD1057" s="71"/>
      <c r="AE1057" s="71"/>
      <c r="AF1057" s="71"/>
      <c r="AG1057" s="71"/>
      <c r="AH1057" s="103"/>
      <c r="AI1057" s="61"/>
      <c r="AJ1057" s="162"/>
      <c r="AK1057" s="162">
        <f>SUBTOTAL(9,AK1058:AK1068)</f>
        <v>1</v>
      </c>
      <c r="AL1057" s="553"/>
      <c r="AM1057" s="553">
        <f>SUBTOTAL(9,AM1058:AM1068)</f>
        <v>17000000</v>
      </c>
      <c r="AN1057" s="61"/>
      <c r="AO1057" s="162">
        <f>SUBTOTAL(9,AO1058:AO1068)</f>
        <v>1</v>
      </c>
      <c r="AP1057" s="602">
        <f t="shared" si="386"/>
        <v>640144830.71799994</v>
      </c>
      <c r="AQ1057" s="111"/>
      <c r="AR1057" s="111"/>
      <c r="AS1057" s="628"/>
    </row>
    <row r="1058" spans="1:45" ht="75" outlineLevel="2">
      <c r="A1058" s="72">
        <f>IF(B1058&lt;&gt;"",B1058,A1056)</f>
        <v>70</v>
      </c>
      <c r="B1058" s="552">
        <f>IF(C1058&lt;&gt;"",COUNTA($C$9:C1058),"")</f>
        <v>70</v>
      </c>
      <c r="C1058" s="552">
        <v>417</v>
      </c>
      <c r="D1058" s="61" t="s">
        <v>171</v>
      </c>
      <c r="E1058" s="103"/>
      <c r="F1058" s="103"/>
      <c r="G1058" s="103">
        <v>225</v>
      </c>
      <c r="H1058" s="67">
        <v>7</v>
      </c>
      <c r="I1058" s="67">
        <v>396</v>
      </c>
      <c r="J1058" s="67" t="s">
        <v>169</v>
      </c>
      <c r="K1058" s="107" t="s">
        <v>973</v>
      </c>
      <c r="L1058" s="594">
        <v>63.7</v>
      </c>
      <c r="M1058" s="554">
        <f>IF(K1058&lt;&gt;"",VLOOKUP(K1058,'DON GIA'!$S$1:$U$19,3,0),"")</f>
        <v>1679000</v>
      </c>
      <c r="N1058" s="554">
        <f>IF(K1058&lt;&gt;"",VLOOKUP(K1058,'DON GIA'!$S$1:$V$19,4,0),"")</f>
        <v>0</v>
      </c>
      <c r="O1058" s="554">
        <f t="shared" ref="O1058:O1068" si="393">IF(K1058&lt;&gt;"",L1058*M1058,"")</f>
        <v>106952300</v>
      </c>
      <c r="P1058" s="554">
        <f t="shared" ref="P1058:P1068" si="394">IF(K1058&lt;&gt;"",L1058*N1058,"")</f>
        <v>0</v>
      </c>
      <c r="Q1058" s="71" t="s">
        <v>35</v>
      </c>
      <c r="R1058" s="103"/>
      <c r="S1058" s="103"/>
      <c r="T1058" s="554" t="str">
        <f>IF(Q1058&lt;&gt;"",VLOOKUP(Q1058,'DON GIA'!$H$1:$K$103,4,0),"")</f>
        <v/>
      </c>
      <c r="U1058" s="554" t="str">
        <f t="shared" ref="U1058:U1068" si="395">IF(Q1058&lt;&gt;"",IF(ISNUMBER(T1058),S1058*T1058,""),"")</f>
        <v/>
      </c>
      <c r="V1058" s="554" t="s">
        <v>2163</v>
      </c>
      <c r="W1058" s="107" t="s">
        <v>1093</v>
      </c>
      <c r="X1058" s="103" t="s">
        <v>27</v>
      </c>
      <c r="Y1058" s="108">
        <v>0.54</v>
      </c>
      <c r="Z1058" s="109">
        <v>10.59</v>
      </c>
      <c r="AA1058" s="554">
        <f>IF(W1058&lt;&gt;"",VLOOKUP(W1058,'DON GIA'!$A$1:$D$346,4,0),"")</f>
        <v>3152933</v>
      </c>
      <c r="AB1058" s="554">
        <f t="shared" ref="AB1058:AB1068" si="396">IF(W1058&lt;&gt;"",IF(ISNUMBER(AA1058),Y1058*AA1058,""),"")</f>
        <v>1702583.82</v>
      </c>
      <c r="AC1058" s="71" t="s">
        <v>28</v>
      </c>
      <c r="AD1058" s="71" t="s">
        <v>29</v>
      </c>
      <c r="AE1058" s="71" t="s">
        <v>30</v>
      </c>
      <c r="AF1058" s="71" t="s">
        <v>41</v>
      </c>
      <c r="AG1058" s="71" t="s">
        <v>32</v>
      </c>
      <c r="AH1058" s="103"/>
      <c r="AI1058" s="71" t="s">
        <v>579</v>
      </c>
      <c r="AJ1058" s="103" t="s">
        <v>560</v>
      </c>
      <c r="AK1058" s="103">
        <v>1</v>
      </c>
      <c r="AL1058" s="554">
        <f>IF(AI1058&lt;&gt;"",VLOOKUP(AI1058,'DON GIA'!$M$1:$P$9,4,0),"")</f>
        <v>17000000</v>
      </c>
      <c r="AM1058" s="554">
        <f t="shared" ref="AM1058:AM1068" si="397">IF(AI1058&lt;&gt;"",AK1058*AL1058,"")</f>
        <v>17000000</v>
      </c>
      <c r="AN1058" s="71" t="s">
        <v>407</v>
      </c>
      <c r="AO1058" s="103">
        <v>1</v>
      </c>
      <c r="AP1058" s="602" t="str">
        <f t="shared" si="386"/>
        <v/>
      </c>
      <c r="AQ1058" s="111" t="s">
        <v>624</v>
      </c>
      <c r="AR1058" s="111" t="s">
        <v>1912</v>
      </c>
      <c r="AS1058" s="628"/>
    </row>
    <row r="1059" spans="1:45" ht="322.5" outlineLevel="2">
      <c r="A1059" s="72">
        <f t="shared" ref="A1059:A1068" si="398">IF(B1059&lt;&gt;"",B1059,A1058)</f>
        <v>70</v>
      </c>
      <c r="B1059" s="552" t="str">
        <f>IF(C1059&lt;&gt;"",COUNTA($C$9:C1059),"")</f>
        <v/>
      </c>
      <c r="C1059" s="552"/>
      <c r="D1059" s="71" t="s">
        <v>172</v>
      </c>
      <c r="E1059" s="103"/>
      <c r="F1059" s="103"/>
      <c r="G1059" s="103"/>
      <c r="H1059" s="67"/>
      <c r="I1059" s="67"/>
      <c r="J1059" s="67"/>
      <c r="K1059" s="107"/>
      <c r="L1059" s="594" t="s">
        <v>35</v>
      </c>
      <c r="M1059" s="554" t="str">
        <f>IF(K1059&lt;&gt;"",VLOOKUP(K1059,'DON GIA'!$S$1:$U$19,3,0),"")</f>
        <v/>
      </c>
      <c r="N1059" s="554" t="str">
        <f>IF(K1059&lt;&gt;"",VLOOKUP(K1059,'DON GIA'!$S$1:$V$19,4,0),"")</f>
        <v/>
      </c>
      <c r="O1059" s="554" t="str">
        <f t="shared" si="393"/>
        <v/>
      </c>
      <c r="P1059" s="554" t="str">
        <f t="shared" si="394"/>
        <v/>
      </c>
      <c r="Q1059" s="71" t="s">
        <v>35</v>
      </c>
      <c r="R1059" s="103"/>
      <c r="S1059" s="103"/>
      <c r="T1059" s="554" t="str">
        <f>IF(Q1059&lt;&gt;"",VLOOKUP(Q1059,'DON GIA'!$H$1:$K$103,4,0),"")</f>
        <v/>
      </c>
      <c r="U1059" s="554" t="str">
        <f t="shared" si="395"/>
        <v/>
      </c>
      <c r="V1059" s="554"/>
      <c r="W1059" s="107" t="s">
        <v>1063</v>
      </c>
      <c r="X1059" s="103" t="s">
        <v>27</v>
      </c>
      <c r="Y1059" s="108">
        <v>78.94</v>
      </c>
      <c r="Z1059" s="109">
        <v>6.5000000000000002E-2</v>
      </c>
      <c r="AA1059" s="554">
        <f>IF(W1059&lt;&gt;"",VLOOKUP(W1059,'DON GIA'!$A$1:$D$346,4,0),"")</f>
        <v>3941166</v>
      </c>
      <c r="AB1059" s="554">
        <f t="shared" si="396"/>
        <v>311115644.03999996</v>
      </c>
      <c r="AC1059" s="71" t="s">
        <v>28</v>
      </c>
      <c r="AD1059" s="71" t="s">
        <v>29</v>
      </c>
      <c r="AE1059" s="71" t="s">
        <v>30</v>
      </c>
      <c r="AF1059" s="71" t="s">
        <v>31</v>
      </c>
      <c r="AG1059" s="71" t="s">
        <v>32</v>
      </c>
      <c r="AH1059" s="103"/>
      <c r="AI1059" s="71"/>
      <c r="AJ1059" s="103"/>
      <c r="AK1059" s="103"/>
      <c r="AL1059" s="554" t="str">
        <f>IF(AI1059&lt;&gt;"",VLOOKUP(AI1059,'DON GIA'!$M$1:$P$9,4,0),"")</f>
        <v/>
      </c>
      <c r="AM1059" s="554" t="str">
        <f t="shared" si="397"/>
        <v/>
      </c>
      <c r="AN1059" s="71"/>
      <c r="AO1059" s="103"/>
      <c r="AP1059" s="602" t="str">
        <f t="shared" si="386"/>
        <v/>
      </c>
      <c r="AQ1059" s="59" t="s">
        <v>625</v>
      </c>
      <c r="AR1059" s="59" t="s">
        <v>395</v>
      </c>
      <c r="AS1059" s="629"/>
    </row>
    <row r="1060" spans="1:45" ht="112.5" outlineLevel="2">
      <c r="A1060" s="72">
        <f t="shared" si="398"/>
        <v>70</v>
      </c>
      <c r="B1060" s="552" t="str">
        <f>IF(C1060&lt;&gt;"",COUNTA($C$9:C1060),"")</f>
        <v/>
      </c>
      <c r="C1060" s="552"/>
      <c r="D1060" s="71" t="s">
        <v>163</v>
      </c>
      <c r="E1060" s="103"/>
      <c r="F1060" s="103"/>
      <c r="G1060" s="103"/>
      <c r="H1060" s="103"/>
      <c r="I1060" s="103"/>
      <c r="J1060" s="103"/>
      <c r="K1060" s="107"/>
      <c r="L1060" s="105" t="s">
        <v>35</v>
      </c>
      <c r="M1060" s="554" t="str">
        <f>IF(K1060&lt;&gt;"",VLOOKUP(K1060,'DON GIA'!$S$1:$U$19,3,0),"")</f>
        <v/>
      </c>
      <c r="N1060" s="554" t="str">
        <f>IF(K1060&lt;&gt;"",VLOOKUP(K1060,'DON GIA'!$S$1:$V$19,4,0),"")</f>
        <v/>
      </c>
      <c r="O1060" s="554" t="str">
        <f t="shared" si="393"/>
        <v/>
      </c>
      <c r="P1060" s="554" t="str">
        <f t="shared" si="394"/>
        <v/>
      </c>
      <c r="Q1060" s="71" t="s">
        <v>35</v>
      </c>
      <c r="R1060" s="103"/>
      <c r="S1060" s="103"/>
      <c r="T1060" s="554" t="str">
        <f>IF(Q1060&lt;&gt;"",VLOOKUP(Q1060,'DON GIA'!$H$1:$K$103,4,0),"")</f>
        <v/>
      </c>
      <c r="U1060" s="554" t="str">
        <f t="shared" si="395"/>
        <v/>
      </c>
      <c r="V1060" s="554"/>
      <c r="W1060" s="107" t="s">
        <v>1063</v>
      </c>
      <c r="X1060" s="103" t="s">
        <v>27</v>
      </c>
      <c r="Y1060" s="108">
        <v>33.5</v>
      </c>
      <c r="Z1060" s="109"/>
      <c r="AA1060" s="554">
        <f>IF(W1060&lt;&gt;"",VLOOKUP(W1060,'DON GIA'!$A$1:$D$346,4,0),"")</f>
        <v>3941166</v>
      </c>
      <c r="AB1060" s="554">
        <f t="shared" si="396"/>
        <v>132029061</v>
      </c>
      <c r="AC1060" s="71" t="s">
        <v>28</v>
      </c>
      <c r="AD1060" s="71" t="s">
        <v>29</v>
      </c>
      <c r="AE1060" s="71" t="s">
        <v>30</v>
      </c>
      <c r="AF1060" s="71" t="s">
        <v>31</v>
      </c>
      <c r="AG1060" s="71" t="s">
        <v>32</v>
      </c>
      <c r="AH1060" s="103"/>
      <c r="AI1060" s="71"/>
      <c r="AJ1060" s="103"/>
      <c r="AK1060" s="103"/>
      <c r="AL1060" s="554" t="str">
        <f>IF(AI1060&lt;&gt;"",VLOOKUP(AI1060,'DON GIA'!$M$1:$P$9,4,0),"")</f>
        <v/>
      </c>
      <c r="AM1060" s="554" t="str">
        <f t="shared" si="397"/>
        <v/>
      </c>
      <c r="AN1060" s="71"/>
      <c r="AO1060" s="103"/>
      <c r="AP1060" s="602" t="str">
        <f t="shared" si="386"/>
        <v/>
      </c>
      <c r="AQ1060" s="59" t="s">
        <v>626</v>
      </c>
      <c r="AR1060" s="59" t="s">
        <v>2016</v>
      </c>
      <c r="AS1060" s="629"/>
    </row>
    <row r="1061" spans="1:45" ht="66.75" outlineLevel="2">
      <c r="A1061" s="72">
        <f t="shared" si="398"/>
        <v>70</v>
      </c>
      <c r="B1061" s="552" t="str">
        <f>IF(C1061&lt;&gt;"",COUNTA($C$9:C1061),"")</f>
        <v/>
      </c>
      <c r="C1061" s="552"/>
      <c r="D1061" s="71"/>
      <c r="E1061" s="103"/>
      <c r="F1061" s="103"/>
      <c r="G1061" s="103"/>
      <c r="H1061" s="103"/>
      <c r="I1061" s="103"/>
      <c r="J1061" s="103"/>
      <c r="K1061" s="107"/>
      <c r="L1061" s="105" t="s">
        <v>35</v>
      </c>
      <c r="M1061" s="554" t="str">
        <f>IF(K1061&lt;&gt;"",VLOOKUP(K1061,'DON GIA'!$S$1:$U$19,3,0),"")</f>
        <v/>
      </c>
      <c r="N1061" s="554" t="str">
        <f>IF(K1061&lt;&gt;"",VLOOKUP(K1061,'DON GIA'!$S$1:$V$19,4,0),"")</f>
        <v/>
      </c>
      <c r="O1061" s="554" t="str">
        <f t="shared" si="393"/>
        <v/>
      </c>
      <c r="P1061" s="554" t="str">
        <f t="shared" si="394"/>
        <v/>
      </c>
      <c r="Q1061" s="71" t="s">
        <v>35</v>
      </c>
      <c r="R1061" s="103"/>
      <c r="S1061" s="103"/>
      <c r="T1061" s="554" t="str">
        <f>IF(Q1061&lt;&gt;"",VLOOKUP(Q1061,'DON GIA'!$H$1:$K$103,4,0),"")</f>
        <v/>
      </c>
      <c r="U1061" s="554" t="str">
        <f t="shared" si="395"/>
        <v/>
      </c>
      <c r="V1061" s="554"/>
      <c r="W1061" s="107" t="s">
        <v>1078</v>
      </c>
      <c r="X1061" s="103" t="s">
        <v>27</v>
      </c>
      <c r="Y1061" s="108">
        <v>9.8699999999999992</v>
      </c>
      <c r="Z1061" s="109">
        <v>29.95</v>
      </c>
      <c r="AA1061" s="554">
        <f>IF(W1061&lt;&gt;"",VLOOKUP(W1061,'DON GIA'!$A$1:$D$346,4,0),"")</f>
        <v>854777</v>
      </c>
      <c r="AB1061" s="554">
        <f t="shared" si="396"/>
        <v>8436648.9900000002</v>
      </c>
      <c r="AC1061" s="71"/>
      <c r="AD1061" s="71" t="s">
        <v>29</v>
      </c>
      <c r="AE1061" s="71" t="s">
        <v>30</v>
      </c>
      <c r="AF1061" s="71" t="s">
        <v>41</v>
      </c>
      <c r="AG1061" s="71" t="s">
        <v>136</v>
      </c>
      <c r="AH1061" s="103"/>
      <c r="AI1061" s="71"/>
      <c r="AJ1061" s="103"/>
      <c r="AK1061" s="103"/>
      <c r="AL1061" s="554" t="str">
        <f>IF(AI1061&lt;&gt;"",VLOOKUP(AI1061,'DON GIA'!$M$1:$P$9,4,0),"")</f>
        <v/>
      </c>
      <c r="AM1061" s="554" t="str">
        <f t="shared" si="397"/>
        <v/>
      </c>
      <c r="AN1061" s="71"/>
      <c r="AO1061" s="103"/>
      <c r="AP1061" s="602" t="str">
        <f t="shared" si="386"/>
        <v/>
      </c>
      <c r="AQ1061" s="584" t="s">
        <v>2017</v>
      </c>
      <c r="AR1061" s="584" t="s">
        <v>1915</v>
      </c>
      <c r="AS1061" s="631"/>
    </row>
    <row r="1062" spans="1:45" outlineLevel="2">
      <c r="A1062" s="72">
        <f t="shared" si="398"/>
        <v>70</v>
      </c>
      <c r="B1062" s="552" t="str">
        <f>IF(C1062&lt;&gt;"",COUNTA($C$9:C1062),"")</f>
        <v/>
      </c>
      <c r="C1062" s="552"/>
      <c r="D1062" s="71"/>
      <c r="E1062" s="103"/>
      <c r="F1062" s="103"/>
      <c r="G1062" s="103"/>
      <c r="H1062" s="103"/>
      <c r="I1062" s="103"/>
      <c r="J1062" s="103"/>
      <c r="K1062" s="107"/>
      <c r="L1062" s="105" t="s">
        <v>35</v>
      </c>
      <c r="M1062" s="554" t="str">
        <f>IF(K1062&lt;&gt;"",VLOOKUP(K1062,'DON GIA'!$S$1:$U$19,3,0),"")</f>
        <v/>
      </c>
      <c r="N1062" s="554" t="str">
        <f>IF(K1062&lt;&gt;"",VLOOKUP(K1062,'DON GIA'!$S$1:$V$19,4,0),"")</f>
        <v/>
      </c>
      <c r="O1062" s="554" t="str">
        <f t="shared" si="393"/>
        <v/>
      </c>
      <c r="P1062" s="554" t="str">
        <f t="shared" si="394"/>
        <v/>
      </c>
      <c r="Q1062" s="71" t="s">
        <v>35</v>
      </c>
      <c r="R1062" s="103"/>
      <c r="S1062" s="103"/>
      <c r="T1062" s="554" t="str">
        <f>IF(Q1062&lt;&gt;"",VLOOKUP(Q1062,'DON GIA'!$H$1:$K$103,4,0),"")</f>
        <v/>
      </c>
      <c r="U1062" s="554" t="str">
        <f t="shared" si="395"/>
        <v/>
      </c>
      <c r="V1062" s="554"/>
      <c r="W1062" s="107" t="s">
        <v>1094</v>
      </c>
      <c r="X1062" s="103" t="s">
        <v>27</v>
      </c>
      <c r="Y1062" s="108">
        <v>5.0999999999999996</v>
      </c>
      <c r="Z1062" s="109"/>
      <c r="AA1062" s="554">
        <f>IF(W1062&lt;&gt;"",VLOOKUP(W1062,'DON GIA'!$A$1:$D$346,4,0),"")</f>
        <v>5058826</v>
      </c>
      <c r="AB1062" s="554">
        <f t="shared" si="396"/>
        <v>25800012.599999998</v>
      </c>
      <c r="AC1062" s="71" t="s">
        <v>28</v>
      </c>
      <c r="AD1062" s="71" t="s">
        <v>34</v>
      </c>
      <c r="AE1062" s="71" t="s">
        <v>30</v>
      </c>
      <c r="AF1062" s="71" t="s">
        <v>31</v>
      </c>
      <c r="AG1062" s="71" t="s">
        <v>32</v>
      </c>
      <c r="AH1062" s="103"/>
      <c r="AI1062" s="71"/>
      <c r="AJ1062" s="103"/>
      <c r="AK1062" s="103"/>
      <c r="AL1062" s="554" t="str">
        <f>IF(AI1062&lt;&gt;"",VLOOKUP(AI1062,'DON GIA'!$M$1:$P$9,4,0),"")</f>
        <v/>
      </c>
      <c r="AM1062" s="554" t="str">
        <f t="shared" si="397"/>
        <v/>
      </c>
      <c r="AN1062" s="71"/>
      <c r="AO1062" s="103"/>
      <c r="AP1062" s="602" t="str">
        <f t="shared" si="386"/>
        <v/>
      </c>
      <c r="AQ1062" s="107"/>
      <c r="AR1062" s="107" t="s">
        <v>1997</v>
      </c>
      <c r="AS1062" s="593"/>
    </row>
    <row r="1063" spans="1:45" outlineLevel="2">
      <c r="A1063" s="72">
        <f t="shared" si="398"/>
        <v>70</v>
      </c>
      <c r="B1063" s="552" t="str">
        <f>IF(C1063&lt;&gt;"",COUNTA($C$9:C1063),"")</f>
        <v/>
      </c>
      <c r="C1063" s="552"/>
      <c r="D1063" s="71"/>
      <c r="E1063" s="103"/>
      <c r="F1063" s="103"/>
      <c r="G1063" s="103"/>
      <c r="H1063" s="103"/>
      <c r="I1063" s="103"/>
      <c r="J1063" s="103"/>
      <c r="K1063" s="107"/>
      <c r="L1063" s="105" t="s">
        <v>35</v>
      </c>
      <c r="M1063" s="554" t="str">
        <f>IF(K1063&lt;&gt;"",VLOOKUP(K1063,'DON GIA'!$S$1:$U$19,3,0),"")</f>
        <v/>
      </c>
      <c r="N1063" s="554" t="str">
        <f>IF(K1063&lt;&gt;"",VLOOKUP(K1063,'DON GIA'!$S$1:$V$19,4,0),"")</f>
        <v/>
      </c>
      <c r="O1063" s="554" t="str">
        <f t="shared" si="393"/>
        <v/>
      </c>
      <c r="P1063" s="554" t="str">
        <f t="shared" si="394"/>
        <v/>
      </c>
      <c r="Q1063" s="71" t="s">
        <v>35</v>
      </c>
      <c r="R1063" s="103"/>
      <c r="S1063" s="103"/>
      <c r="T1063" s="554" t="str">
        <f>IF(Q1063&lt;&gt;"",VLOOKUP(Q1063,'DON GIA'!$H$1:$K$103,4,0),"")</f>
        <v/>
      </c>
      <c r="U1063" s="554" t="str">
        <f t="shared" si="395"/>
        <v/>
      </c>
      <c r="V1063" s="554"/>
      <c r="W1063" s="107" t="s">
        <v>1094</v>
      </c>
      <c r="X1063" s="103" t="s">
        <v>27</v>
      </c>
      <c r="Y1063" s="108">
        <v>6.9</v>
      </c>
      <c r="Z1063" s="109"/>
      <c r="AA1063" s="554">
        <f>IF(W1063&lt;&gt;"",VLOOKUP(W1063,'DON GIA'!$A$1:$D$346,4,0),"")</f>
        <v>5058826</v>
      </c>
      <c r="AB1063" s="554">
        <f t="shared" si="396"/>
        <v>34905899.399999999</v>
      </c>
      <c r="AC1063" s="71" t="s">
        <v>28</v>
      </c>
      <c r="AD1063" s="71" t="s">
        <v>29</v>
      </c>
      <c r="AE1063" s="71" t="s">
        <v>30</v>
      </c>
      <c r="AF1063" s="71" t="s">
        <v>31</v>
      </c>
      <c r="AG1063" s="71" t="s">
        <v>32</v>
      </c>
      <c r="AH1063" s="103"/>
      <c r="AI1063" s="71"/>
      <c r="AJ1063" s="103"/>
      <c r="AK1063" s="103"/>
      <c r="AL1063" s="554" t="str">
        <f>IF(AI1063&lt;&gt;"",VLOOKUP(AI1063,'DON GIA'!$M$1:$P$9,4,0),"")</f>
        <v/>
      </c>
      <c r="AM1063" s="554" t="str">
        <f t="shared" si="397"/>
        <v/>
      </c>
      <c r="AN1063" s="71"/>
      <c r="AO1063" s="103"/>
      <c r="AP1063" s="602" t="str">
        <f t="shared" si="386"/>
        <v/>
      </c>
      <c r="AQ1063" s="107"/>
      <c r="AR1063" s="107"/>
      <c r="AS1063" s="593"/>
    </row>
    <row r="1064" spans="1:45" outlineLevel="2">
      <c r="A1064" s="72">
        <f t="shared" si="398"/>
        <v>70</v>
      </c>
      <c r="B1064" s="552" t="str">
        <f>IF(C1064&lt;&gt;"",COUNTA($C$9:C1064),"")</f>
        <v/>
      </c>
      <c r="C1064" s="552"/>
      <c r="D1064" s="71"/>
      <c r="E1064" s="103"/>
      <c r="F1064" s="103"/>
      <c r="G1064" s="103"/>
      <c r="H1064" s="103"/>
      <c r="I1064" s="103"/>
      <c r="J1064" s="103"/>
      <c r="K1064" s="107"/>
      <c r="L1064" s="105" t="s">
        <v>35</v>
      </c>
      <c r="M1064" s="554" t="str">
        <f>IF(K1064&lt;&gt;"",VLOOKUP(K1064,'DON GIA'!$S$1:$U$19,3,0),"")</f>
        <v/>
      </c>
      <c r="N1064" s="554" t="str">
        <f>IF(K1064&lt;&gt;"",VLOOKUP(K1064,'DON GIA'!$S$1:$V$19,4,0),"")</f>
        <v/>
      </c>
      <c r="O1064" s="554" t="str">
        <f t="shared" si="393"/>
        <v/>
      </c>
      <c r="P1064" s="554" t="str">
        <f t="shared" si="394"/>
        <v/>
      </c>
      <c r="Q1064" s="71" t="s">
        <v>35</v>
      </c>
      <c r="R1064" s="103"/>
      <c r="S1064" s="103"/>
      <c r="T1064" s="554" t="str">
        <f>IF(Q1064&lt;&gt;"",VLOOKUP(Q1064,'DON GIA'!$H$1:$K$103,4,0),"")</f>
        <v/>
      </c>
      <c r="U1064" s="554" t="str">
        <f t="shared" si="395"/>
        <v/>
      </c>
      <c r="V1064" s="554"/>
      <c r="W1064" s="107" t="s">
        <v>1083</v>
      </c>
      <c r="X1064" s="103" t="s">
        <v>27</v>
      </c>
      <c r="Y1064" s="108">
        <v>4.6500000000000004</v>
      </c>
      <c r="Z1064" s="109"/>
      <c r="AA1064" s="554">
        <f>IF(W1064&lt;&gt;"",VLOOKUP(W1064,'DON GIA'!$A$1:$D$346,4,0),"")</f>
        <v>282038</v>
      </c>
      <c r="AB1064" s="554">
        <f t="shared" si="396"/>
        <v>1311476.7000000002</v>
      </c>
      <c r="AC1064" s="71"/>
      <c r="AD1064" s="71"/>
      <c r="AE1064" s="71"/>
      <c r="AF1064" s="71"/>
      <c r="AG1064" s="71"/>
      <c r="AH1064" s="103"/>
      <c r="AI1064" s="71"/>
      <c r="AJ1064" s="103"/>
      <c r="AK1064" s="103"/>
      <c r="AL1064" s="554" t="str">
        <f>IF(AI1064&lt;&gt;"",VLOOKUP(AI1064,'DON GIA'!$M$1:$P$9,4,0),"")</f>
        <v/>
      </c>
      <c r="AM1064" s="554" t="str">
        <f t="shared" si="397"/>
        <v/>
      </c>
      <c r="AN1064" s="71"/>
      <c r="AO1064" s="103"/>
      <c r="AP1064" s="602" t="str">
        <f t="shared" si="386"/>
        <v/>
      </c>
      <c r="AQ1064" s="107"/>
      <c r="AR1064" s="107"/>
      <c r="AS1064" s="593"/>
    </row>
    <row r="1065" spans="1:45" outlineLevel="2">
      <c r="A1065" s="72">
        <f t="shared" si="398"/>
        <v>70</v>
      </c>
      <c r="B1065" s="552" t="str">
        <f>IF(C1065&lt;&gt;"",COUNTA($C$9:C1065),"")</f>
        <v/>
      </c>
      <c r="C1065" s="552"/>
      <c r="D1065" s="71"/>
      <c r="E1065" s="103"/>
      <c r="F1065" s="103"/>
      <c r="G1065" s="103"/>
      <c r="H1065" s="103"/>
      <c r="I1065" s="103"/>
      <c r="J1065" s="103"/>
      <c r="K1065" s="107"/>
      <c r="L1065" s="105" t="s">
        <v>35</v>
      </c>
      <c r="M1065" s="554" t="str">
        <f>IF(K1065&lt;&gt;"",VLOOKUP(K1065,'DON GIA'!$S$1:$U$19,3,0),"")</f>
        <v/>
      </c>
      <c r="N1065" s="554" t="str">
        <f>IF(K1065&lt;&gt;"",VLOOKUP(K1065,'DON GIA'!$S$1:$V$19,4,0),"")</f>
        <v/>
      </c>
      <c r="O1065" s="554" t="str">
        <f t="shared" si="393"/>
        <v/>
      </c>
      <c r="P1065" s="554" t="str">
        <f t="shared" si="394"/>
        <v/>
      </c>
      <c r="Q1065" s="71" t="s">
        <v>35</v>
      </c>
      <c r="R1065" s="103"/>
      <c r="S1065" s="103"/>
      <c r="T1065" s="554" t="str">
        <f>IF(Q1065&lt;&gt;"",VLOOKUP(Q1065,'DON GIA'!$H$1:$K$103,4,0),"")</f>
        <v/>
      </c>
      <c r="U1065" s="554" t="str">
        <f t="shared" si="395"/>
        <v/>
      </c>
      <c r="V1065" s="554"/>
      <c r="W1065" s="107" t="s">
        <v>1082</v>
      </c>
      <c r="X1065" s="103" t="s">
        <v>38</v>
      </c>
      <c r="Y1065" s="108">
        <v>0.186</v>
      </c>
      <c r="Z1065" s="109"/>
      <c r="AA1065" s="554">
        <f>IF(W1065&lt;&gt;"",VLOOKUP(W1065,'DON GIA'!$A$1:$D$346,4,0),"")</f>
        <v>2523428</v>
      </c>
      <c r="AB1065" s="554">
        <f t="shared" si="396"/>
        <v>469357.60800000001</v>
      </c>
      <c r="AC1065" s="71"/>
      <c r="AD1065" s="71"/>
      <c r="AE1065" s="71"/>
      <c r="AF1065" s="71"/>
      <c r="AG1065" s="71"/>
      <c r="AH1065" s="103"/>
      <c r="AI1065" s="71"/>
      <c r="AJ1065" s="103"/>
      <c r="AK1065" s="103"/>
      <c r="AL1065" s="554" t="str">
        <f>IF(AI1065&lt;&gt;"",VLOOKUP(AI1065,'DON GIA'!$M$1:$P$9,4,0),"")</f>
        <v/>
      </c>
      <c r="AM1065" s="554" t="str">
        <f t="shared" si="397"/>
        <v/>
      </c>
      <c r="AN1065" s="71"/>
      <c r="AO1065" s="103"/>
      <c r="AP1065" s="602" t="str">
        <f t="shared" si="386"/>
        <v/>
      </c>
      <c r="AQ1065" s="107"/>
      <c r="AR1065" s="107"/>
      <c r="AS1065" s="593"/>
    </row>
    <row r="1066" spans="1:45" outlineLevel="2">
      <c r="A1066" s="72">
        <f t="shared" si="398"/>
        <v>70</v>
      </c>
      <c r="B1066" s="552" t="str">
        <f>IF(C1066&lt;&gt;"",COUNTA($C$9:C1066),"")</f>
        <v/>
      </c>
      <c r="C1066" s="552"/>
      <c r="D1066" s="71"/>
      <c r="E1066" s="103"/>
      <c r="F1066" s="103"/>
      <c r="G1066" s="103"/>
      <c r="H1066" s="103"/>
      <c r="I1066" s="103"/>
      <c r="J1066" s="103"/>
      <c r="K1066" s="107"/>
      <c r="L1066" s="105" t="s">
        <v>35</v>
      </c>
      <c r="M1066" s="554" t="str">
        <f>IF(K1066&lt;&gt;"",VLOOKUP(K1066,'DON GIA'!$S$1:$U$19,3,0),"")</f>
        <v/>
      </c>
      <c r="N1066" s="554" t="str">
        <f>IF(K1066&lt;&gt;"",VLOOKUP(K1066,'DON GIA'!$S$1:$V$19,4,0),"")</f>
        <v/>
      </c>
      <c r="O1066" s="554" t="str">
        <f t="shared" si="393"/>
        <v/>
      </c>
      <c r="P1066" s="554" t="str">
        <f t="shared" si="394"/>
        <v/>
      </c>
      <c r="Q1066" s="71" t="s">
        <v>35</v>
      </c>
      <c r="R1066" s="103"/>
      <c r="S1066" s="103"/>
      <c r="T1066" s="554" t="str">
        <f>IF(Q1066&lt;&gt;"",VLOOKUP(Q1066,'DON GIA'!$H$1:$K$103,4,0),"")</f>
        <v/>
      </c>
      <c r="U1066" s="554" t="str">
        <f t="shared" si="395"/>
        <v/>
      </c>
      <c r="V1066" s="554"/>
      <c r="W1066" s="107" t="s">
        <v>1095</v>
      </c>
      <c r="X1066" s="103" t="s">
        <v>27</v>
      </c>
      <c r="Y1066" s="108">
        <v>1.44</v>
      </c>
      <c r="Z1066" s="109"/>
      <c r="AA1066" s="554">
        <f>IF(W1066&lt;&gt;"",VLOOKUP(W1066,'DON GIA'!$A$1:$D$346,4,0),"")</f>
        <v>292949</v>
      </c>
      <c r="AB1066" s="554">
        <f t="shared" si="396"/>
        <v>421846.56</v>
      </c>
      <c r="AC1066" s="71"/>
      <c r="AD1066" s="71"/>
      <c r="AE1066" s="71"/>
      <c r="AF1066" s="71"/>
      <c r="AG1066" s="71"/>
      <c r="AH1066" s="103"/>
      <c r="AI1066" s="71"/>
      <c r="AJ1066" s="103"/>
      <c r="AK1066" s="103"/>
      <c r="AL1066" s="554" t="str">
        <f>IF(AI1066&lt;&gt;"",VLOOKUP(AI1066,'DON GIA'!$M$1:$P$9,4,0),"")</f>
        <v/>
      </c>
      <c r="AM1066" s="554" t="str">
        <f t="shared" si="397"/>
        <v/>
      </c>
      <c r="AN1066" s="71"/>
      <c r="AO1066" s="103"/>
      <c r="AP1066" s="602" t="str">
        <f t="shared" si="386"/>
        <v/>
      </c>
      <c r="AQ1066" s="107"/>
      <c r="AR1066" s="107"/>
      <c r="AS1066" s="593"/>
    </row>
    <row r="1067" spans="1:45" outlineLevel="2">
      <c r="A1067" s="72">
        <f t="shared" si="398"/>
        <v>70</v>
      </c>
      <c r="B1067" s="552" t="str">
        <f>IF(C1067&lt;&gt;"",COUNTA($C$9:C1067),"")</f>
        <v/>
      </c>
      <c r="C1067" s="552"/>
      <c r="D1067" s="71"/>
      <c r="E1067" s="103"/>
      <c r="F1067" s="103"/>
      <c r="G1067" s="103"/>
      <c r="H1067" s="103"/>
      <c r="I1067" s="103"/>
      <c r="J1067" s="103"/>
      <c r="K1067" s="107"/>
      <c r="L1067" s="105" t="s">
        <v>35</v>
      </c>
      <c r="M1067" s="554" t="str">
        <f>IF(K1067&lt;&gt;"",VLOOKUP(K1067,'DON GIA'!$S$1:$U$19,3,0),"")</f>
        <v/>
      </c>
      <c r="N1067" s="554" t="str">
        <f>IF(K1067&lt;&gt;"",VLOOKUP(K1067,'DON GIA'!$S$1:$V$19,4,0),"")</f>
        <v/>
      </c>
      <c r="O1067" s="554" t="str">
        <f t="shared" si="393"/>
        <v/>
      </c>
      <c r="P1067" s="554" t="str">
        <f t="shared" si="394"/>
        <v/>
      </c>
      <c r="Q1067" s="71" t="s">
        <v>35</v>
      </c>
      <c r="R1067" s="103"/>
      <c r="S1067" s="103"/>
      <c r="T1067" s="554" t="str">
        <f>IF(Q1067&lt;&gt;"",VLOOKUP(Q1067,'DON GIA'!$H$1:$K$103,4,0),"")</f>
        <v/>
      </c>
      <c r="U1067" s="554" t="str">
        <f t="shared" si="395"/>
        <v/>
      </c>
      <c r="V1067" s="554"/>
      <c r="W1067" s="107" t="s">
        <v>35</v>
      </c>
      <c r="X1067" s="103"/>
      <c r="Y1067" s="108"/>
      <c r="Z1067" s="109"/>
      <c r="AA1067" s="554" t="str">
        <f>IF(W1067&lt;&gt;"",VLOOKUP(W1067,'DON GIA'!$A$1:$D$346,4,0),"")</f>
        <v/>
      </c>
      <c r="AB1067" s="554" t="str">
        <f t="shared" si="396"/>
        <v/>
      </c>
      <c r="AC1067" s="71"/>
      <c r="AD1067" s="71"/>
      <c r="AE1067" s="71"/>
      <c r="AF1067" s="71"/>
      <c r="AG1067" s="71"/>
      <c r="AH1067" s="103"/>
      <c r="AI1067" s="71"/>
      <c r="AJ1067" s="103"/>
      <c r="AK1067" s="103"/>
      <c r="AL1067" s="554" t="str">
        <f>IF(AI1067&lt;&gt;"",VLOOKUP(AI1067,'DON GIA'!$M$1:$P$9,4,0),"")</f>
        <v/>
      </c>
      <c r="AM1067" s="554" t="str">
        <f t="shared" si="397"/>
        <v/>
      </c>
      <c r="AN1067" s="71"/>
      <c r="AO1067" s="103"/>
      <c r="AP1067" s="602" t="str">
        <f t="shared" si="386"/>
        <v/>
      </c>
      <c r="AQ1067" s="107"/>
      <c r="AR1067" s="107"/>
      <c r="AS1067" s="593"/>
    </row>
    <row r="1068" spans="1:45" outlineLevel="2">
      <c r="A1068" s="72">
        <f t="shared" si="398"/>
        <v>70</v>
      </c>
      <c r="B1068" s="552" t="str">
        <f>IF(C1068&lt;&gt;"",COUNTA($C$9:C1068),"")</f>
        <v/>
      </c>
      <c r="C1068" s="552"/>
      <c r="D1068" s="71"/>
      <c r="E1068" s="103"/>
      <c r="F1068" s="103"/>
      <c r="G1068" s="103"/>
      <c r="H1068" s="103"/>
      <c r="I1068" s="103"/>
      <c r="J1068" s="103"/>
      <c r="K1068" s="107"/>
      <c r="L1068" s="105" t="s">
        <v>35</v>
      </c>
      <c r="M1068" s="554" t="str">
        <f>IF(K1068&lt;&gt;"",VLOOKUP(K1068,'DON GIA'!$S$1:$U$19,3,0),"")</f>
        <v/>
      </c>
      <c r="N1068" s="554" t="str">
        <f>IF(K1068&lt;&gt;"",VLOOKUP(K1068,'DON GIA'!$S$1:$V$19,4,0),"")</f>
        <v/>
      </c>
      <c r="O1068" s="554" t="str">
        <f t="shared" si="393"/>
        <v/>
      </c>
      <c r="P1068" s="554" t="str">
        <f t="shared" si="394"/>
        <v/>
      </c>
      <c r="Q1068" s="71" t="s">
        <v>35</v>
      </c>
      <c r="R1068" s="103"/>
      <c r="S1068" s="103"/>
      <c r="T1068" s="554" t="str">
        <f>IF(Q1068&lt;&gt;"",VLOOKUP(Q1068,'DON GIA'!$H$1:$K$103,4,0),"")</f>
        <v/>
      </c>
      <c r="U1068" s="554" t="str">
        <f t="shared" si="395"/>
        <v/>
      </c>
      <c r="V1068" s="554"/>
      <c r="W1068" s="107"/>
      <c r="X1068" s="103"/>
      <c r="Y1068" s="108"/>
      <c r="Z1068" s="109"/>
      <c r="AA1068" s="554" t="str">
        <f>IF(W1068&lt;&gt;"",VLOOKUP(W1068,'DON GIA'!$A$1:$D$346,4,0),"")</f>
        <v/>
      </c>
      <c r="AB1068" s="554" t="str">
        <f t="shared" si="396"/>
        <v/>
      </c>
      <c r="AC1068" s="71"/>
      <c r="AD1068" s="71"/>
      <c r="AE1068" s="71"/>
      <c r="AF1068" s="71"/>
      <c r="AG1068" s="71"/>
      <c r="AH1068" s="103"/>
      <c r="AI1068" s="71"/>
      <c r="AJ1068" s="103"/>
      <c r="AK1068" s="103"/>
      <c r="AL1068" s="554" t="str">
        <f>IF(AI1068&lt;&gt;"",VLOOKUP(AI1068,'DON GIA'!$M$1:$P$9,4,0),"")</f>
        <v/>
      </c>
      <c r="AM1068" s="554" t="str">
        <f t="shared" si="397"/>
        <v/>
      </c>
      <c r="AN1068" s="71"/>
      <c r="AO1068" s="103"/>
      <c r="AP1068" s="602" t="str">
        <f t="shared" si="386"/>
        <v/>
      </c>
      <c r="AQ1068" s="107"/>
      <c r="AR1068" s="107"/>
      <c r="AS1068" s="593"/>
    </row>
    <row r="1069" spans="1:45" outlineLevel="1">
      <c r="A1069" s="84" t="s">
        <v>2089</v>
      </c>
      <c r="B1069" s="552"/>
      <c r="C1069" s="552"/>
      <c r="D1069" s="129"/>
      <c r="E1069" s="162"/>
      <c r="F1069" s="103"/>
      <c r="G1069" s="162"/>
      <c r="H1069" s="162"/>
      <c r="I1069" s="162"/>
      <c r="J1069" s="162"/>
      <c r="K1069" s="129"/>
      <c r="L1069" s="167">
        <f>SUBTOTAL(9,L1070:L1075)</f>
        <v>99</v>
      </c>
      <c r="M1069" s="553"/>
      <c r="N1069" s="553"/>
      <c r="O1069" s="553">
        <f>SUBTOTAL(9,O1070:O1075)</f>
        <v>166221000</v>
      </c>
      <c r="P1069" s="553">
        <f>SUBTOTAL(9,P1070:P1075)</f>
        <v>0</v>
      </c>
      <c r="Q1069" s="61"/>
      <c r="R1069" s="162"/>
      <c r="S1069" s="162">
        <f>SUBTOTAL(9,S1070:S1075)</f>
        <v>0</v>
      </c>
      <c r="T1069" s="553"/>
      <c r="U1069" s="553">
        <f>SUBTOTAL(9,U1070:U1075)</f>
        <v>0</v>
      </c>
      <c r="V1069" s="553"/>
      <c r="W1069" s="129"/>
      <c r="X1069" s="162"/>
      <c r="Y1069" s="169">
        <f>SUBTOTAL(9,Y1070:Y1075)</f>
        <v>0</v>
      </c>
      <c r="Z1069" s="170">
        <f>SUBTOTAL(9,Z1070:Z1075)</f>
        <v>0</v>
      </c>
      <c r="AA1069" s="553"/>
      <c r="AB1069" s="553">
        <f>SUBTOTAL(9,AB1070:AB1075)</f>
        <v>0</v>
      </c>
      <c r="AC1069" s="71"/>
      <c r="AD1069" s="71"/>
      <c r="AE1069" s="71"/>
      <c r="AF1069" s="71"/>
      <c r="AG1069" s="71"/>
      <c r="AH1069" s="103"/>
      <c r="AI1069" s="61"/>
      <c r="AJ1069" s="162"/>
      <c r="AK1069" s="162">
        <f>SUBTOTAL(9,AK1070:AK1075)</f>
        <v>0</v>
      </c>
      <c r="AL1069" s="553"/>
      <c r="AM1069" s="553">
        <f>SUBTOTAL(9,AM1070:AM1075)</f>
        <v>0</v>
      </c>
      <c r="AN1069" s="61"/>
      <c r="AO1069" s="162">
        <f>SUBTOTAL(9,AO1070:AO1075)</f>
        <v>0</v>
      </c>
      <c r="AP1069" s="602">
        <f t="shared" si="386"/>
        <v>166221000</v>
      </c>
      <c r="AQ1069" s="111"/>
      <c r="AR1069" s="111"/>
      <c r="AS1069" s="628"/>
    </row>
    <row r="1070" spans="1:45" ht="56.25" outlineLevel="2">
      <c r="A1070" s="72">
        <f>IF(B1070&lt;&gt;"",B1070,A1068)</f>
        <v>71</v>
      </c>
      <c r="B1070" s="552">
        <f>IF(C1070&lt;&gt;"",COUNTA($C$9:C1070),"")</f>
        <v>71</v>
      </c>
      <c r="C1070" s="552">
        <v>418</v>
      </c>
      <c r="D1070" s="129" t="s">
        <v>173</v>
      </c>
      <c r="E1070" s="103">
        <v>4</v>
      </c>
      <c r="F1070" s="103"/>
      <c r="G1070" s="103">
        <v>521</v>
      </c>
      <c r="H1070" s="103">
        <v>80</v>
      </c>
      <c r="I1070" s="103">
        <v>21</v>
      </c>
      <c r="J1070" s="103">
        <v>67</v>
      </c>
      <c r="K1070" s="107" t="s">
        <v>973</v>
      </c>
      <c r="L1070" s="105">
        <v>99</v>
      </c>
      <c r="M1070" s="554">
        <f>IF(K1070&lt;&gt;"",VLOOKUP(K1070,'DON GIA'!$S$1:$U$19,3,0),"")</f>
        <v>1679000</v>
      </c>
      <c r="N1070" s="554">
        <f>IF(K1070&lt;&gt;"",VLOOKUP(K1070,'DON GIA'!$S$1:$V$19,4,0),"")</f>
        <v>0</v>
      </c>
      <c r="O1070" s="554">
        <f t="shared" ref="O1070:O1075" si="399">IF(K1070&lt;&gt;"",L1070*M1070,"")</f>
        <v>166221000</v>
      </c>
      <c r="P1070" s="554">
        <f t="shared" ref="P1070:P1075" si="400">IF(K1070&lt;&gt;"",L1070*N1070,"")</f>
        <v>0</v>
      </c>
      <c r="Q1070" s="71" t="s">
        <v>35</v>
      </c>
      <c r="R1070" s="103"/>
      <c r="S1070" s="103"/>
      <c r="T1070" s="554" t="str">
        <f>IF(Q1070&lt;&gt;"",VLOOKUP(Q1070,'DON GIA'!$H$1:$K$103,4,0),"")</f>
        <v/>
      </c>
      <c r="U1070" s="554" t="str">
        <f t="shared" ref="U1070:U1075" si="401">IF(Q1070&lt;&gt;"",IF(ISNUMBER(T1070),S1070*T1070,""),"")</f>
        <v/>
      </c>
      <c r="V1070" s="554"/>
      <c r="W1070" s="107"/>
      <c r="X1070" s="103"/>
      <c r="Y1070" s="108"/>
      <c r="Z1070" s="109"/>
      <c r="AA1070" s="554" t="str">
        <f>IF(W1070&lt;&gt;"",VLOOKUP(W1070,'DON GIA'!$A$1:$D$346,4,0),"")</f>
        <v/>
      </c>
      <c r="AB1070" s="554" t="str">
        <f t="shared" ref="AB1070:AB1075" si="402">IF(W1070&lt;&gt;"",IF(ISNUMBER(AA1070),Y1070*AA1070,""),"")</f>
        <v/>
      </c>
      <c r="AC1070" s="71"/>
      <c r="AD1070" s="71"/>
      <c r="AE1070" s="71"/>
      <c r="AF1070" s="71"/>
      <c r="AG1070" s="71"/>
      <c r="AH1070" s="103"/>
      <c r="AI1070" s="71"/>
      <c r="AJ1070" s="103"/>
      <c r="AK1070" s="103"/>
      <c r="AL1070" s="554" t="str">
        <f>IF(AI1070&lt;&gt;"",VLOOKUP(AI1070,'DON GIA'!$M$1:$P$9,4,0),"")</f>
        <v/>
      </c>
      <c r="AM1070" s="554" t="str">
        <f t="shared" ref="AM1070:AM1075" si="403">IF(AI1070&lt;&gt;"",AK1070*AL1070,"")</f>
        <v/>
      </c>
      <c r="AN1070" s="71"/>
      <c r="AO1070" s="103"/>
      <c r="AP1070" s="602" t="str">
        <f t="shared" si="386"/>
        <v/>
      </c>
      <c r="AQ1070" s="111" t="s">
        <v>627</v>
      </c>
      <c r="AR1070" s="111" t="s">
        <v>1912</v>
      </c>
      <c r="AS1070" s="628"/>
    </row>
    <row r="1071" spans="1:45" ht="93.75" outlineLevel="2">
      <c r="A1071" s="72">
        <f>IF(B1071&lt;&gt;"",B1071,A1070)</f>
        <v>71</v>
      </c>
      <c r="B1071" s="552" t="str">
        <f>IF(C1071&lt;&gt;"",COUNTA($C$9:C1071),"")</f>
        <v/>
      </c>
      <c r="C1071" s="552"/>
      <c r="D1071" s="107" t="s">
        <v>174</v>
      </c>
      <c r="E1071" s="103"/>
      <c r="F1071" s="103"/>
      <c r="G1071" s="103"/>
      <c r="H1071" s="103"/>
      <c r="I1071" s="103"/>
      <c r="J1071" s="103"/>
      <c r="K1071" s="107"/>
      <c r="L1071" s="105" t="s">
        <v>35</v>
      </c>
      <c r="M1071" s="554" t="str">
        <f>IF(K1071&lt;&gt;"",VLOOKUP(K1071,'DON GIA'!$S$1:$U$19,3,0),"")</f>
        <v/>
      </c>
      <c r="N1071" s="554" t="str">
        <f>IF(K1071&lt;&gt;"",VLOOKUP(K1071,'DON GIA'!$S$1:$V$19,4,0),"")</f>
        <v/>
      </c>
      <c r="O1071" s="554" t="str">
        <f t="shared" si="399"/>
        <v/>
      </c>
      <c r="P1071" s="554" t="str">
        <f t="shared" si="400"/>
        <v/>
      </c>
      <c r="Q1071" s="71" t="s">
        <v>35</v>
      </c>
      <c r="R1071" s="103"/>
      <c r="S1071" s="103"/>
      <c r="T1071" s="554" t="str">
        <f>IF(Q1071&lt;&gt;"",VLOOKUP(Q1071,'DON GIA'!$H$1:$K$103,4,0),"")</f>
        <v/>
      </c>
      <c r="U1071" s="554" t="str">
        <f t="shared" si="401"/>
        <v/>
      </c>
      <c r="V1071" s="554"/>
      <c r="W1071" s="107"/>
      <c r="X1071" s="103"/>
      <c r="Y1071" s="108"/>
      <c r="Z1071" s="109"/>
      <c r="AA1071" s="554" t="str">
        <f>IF(W1071&lt;&gt;"",VLOOKUP(W1071,'DON GIA'!$A$1:$D$346,4,0),"")</f>
        <v/>
      </c>
      <c r="AB1071" s="554" t="str">
        <f t="shared" si="402"/>
        <v/>
      </c>
      <c r="AC1071" s="71"/>
      <c r="AD1071" s="71"/>
      <c r="AE1071" s="71"/>
      <c r="AF1071" s="71"/>
      <c r="AG1071" s="71"/>
      <c r="AH1071" s="103"/>
      <c r="AI1071" s="71"/>
      <c r="AJ1071" s="103"/>
      <c r="AK1071" s="103"/>
      <c r="AL1071" s="554" t="str">
        <f>IF(AI1071&lt;&gt;"",VLOOKUP(AI1071,'DON GIA'!$M$1:$P$9,4,0),"")</f>
        <v/>
      </c>
      <c r="AM1071" s="554" t="str">
        <f t="shared" si="403"/>
        <v/>
      </c>
      <c r="AN1071" s="71"/>
      <c r="AO1071" s="103"/>
      <c r="AP1071" s="602" t="str">
        <f t="shared" si="386"/>
        <v/>
      </c>
      <c r="AQ1071" s="59" t="s">
        <v>390</v>
      </c>
      <c r="AR1071" s="59" t="s">
        <v>1953</v>
      </c>
      <c r="AS1071" s="629"/>
    </row>
    <row r="1072" spans="1:45" ht="56.25" outlineLevel="2">
      <c r="A1072" s="72">
        <f>IF(B1072&lt;&gt;"",B1072,A1071)</f>
        <v>71</v>
      </c>
      <c r="B1072" s="552" t="str">
        <f>IF(C1072&lt;&gt;"",COUNTA($C$9:C1072),"")</f>
        <v/>
      </c>
      <c r="C1072" s="552"/>
      <c r="D1072" s="107" t="s">
        <v>175</v>
      </c>
      <c r="E1072" s="103"/>
      <c r="F1072" s="103"/>
      <c r="G1072" s="103"/>
      <c r="H1072" s="103"/>
      <c r="I1072" s="103"/>
      <c r="J1072" s="103"/>
      <c r="K1072" s="107"/>
      <c r="L1072" s="105" t="s">
        <v>35</v>
      </c>
      <c r="M1072" s="554" t="str">
        <f>IF(K1072&lt;&gt;"",VLOOKUP(K1072,'DON GIA'!$S$1:$U$19,3,0),"")</f>
        <v/>
      </c>
      <c r="N1072" s="554" t="str">
        <f>IF(K1072&lt;&gt;"",VLOOKUP(K1072,'DON GIA'!$S$1:$V$19,4,0),"")</f>
        <v/>
      </c>
      <c r="O1072" s="554" t="str">
        <f t="shared" si="399"/>
        <v/>
      </c>
      <c r="P1072" s="554" t="str">
        <f t="shared" si="400"/>
        <v/>
      </c>
      <c r="Q1072" s="71" t="s">
        <v>35</v>
      </c>
      <c r="R1072" s="103"/>
      <c r="S1072" s="103"/>
      <c r="T1072" s="554" t="str">
        <f>IF(Q1072&lt;&gt;"",VLOOKUP(Q1072,'DON GIA'!$H$1:$K$103,4,0),"")</f>
        <v/>
      </c>
      <c r="U1072" s="554" t="str">
        <f t="shared" si="401"/>
        <v/>
      </c>
      <c r="V1072" s="554"/>
      <c r="W1072" s="107"/>
      <c r="X1072" s="103"/>
      <c r="Y1072" s="108"/>
      <c r="Z1072" s="109"/>
      <c r="AA1072" s="554" t="str">
        <f>IF(W1072&lt;&gt;"",VLOOKUP(W1072,'DON GIA'!$A$1:$D$346,4,0),"")</f>
        <v/>
      </c>
      <c r="AB1072" s="554" t="str">
        <f t="shared" si="402"/>
        <v/>
      </c>
      <c r="AC1072" s="71"/>
      <c r="AD1072" s="71"/>
      <c r="AE1072" s="71"/>
      <c r="AF1072" s="71"/>
      <c r="AG1072" s="71"/>
      <c r="AH1072" s="103"/>
      <c r="AI1072" s="71"/>
      <c r="AJ1072" s="103"/>
      <c r="AK1072" s="103"/>
      <c r="AL1072" s="554" t="str">
        <f>IF(AI1072&lt;&gt;"",VLOOKUP(AI1072,'DON GIA'!$M$1:$P$9,4,0),"")</f>
        <v/>
      </c>
      <c r="AM1072" s="554" t="str">
        <f t="shared" si="403"/>
        <v/>
      </c>
      <c r="AN1072" s="71"/>
      <c r="AO1072" s="103"/>
      <c r="AP1072" s="602" t="str">
        <f t="shared" si="386"/>
        <v/>
      </c>
      <c r="AQ1072" s="59" t="s">
        <v>364</v>
      </c>
      <c r="AR1072" s="59" t="s">
        <v>2018</v>
      </c>
      <c r="AS1072" s="629"/>
    </row>
    <row r="1073" spans="1:45" ht="93.75" outlineLevel="2">
      <c r="A1073" s="72">
        <f>IF(B1073&lt;&gt;"",B1073,A1072)</f>
        <v>71</v>
      </c>
      <c r="B1073" s="552" t="str">
        <f>IF(C1073&lt;&gt;"",COUNTA($C$9:C1073),"")</f>
        <v/>
      </c>
      <c r="C1073" s="552"/>
      <c r="D1073" s="107" t="s">
        <v>176</v>
      </c>
      <c r="E1073" s="103"/>
      <c r="F1073" s="103"/>
      <c r="G1073" s="103"/>
      <c r="H1073" s="103"/>
      <c r="I1073" s="103"/>
      <c r="J1073" s="103"/>
      <c r="K1073" s="107"/>
      <c r="L1073" s="105" t="s">
        <v>35</v>
      </c>
      <c r="M1073" s="554" t="str">
        <f>IF(K1073&lt;&gt;"",VLOOKUP(K1073,'DON GIA'!$S$1:$U$19,3,0),"")</f>
        <v/>
      </c>
      <c r="N1073" s="554" t="str">
        <f>IF(K1073&lt;&gt;"",VLOOKUP(K1073,'DON GIA'!$S$1:$V$19,4,0),"")</f>
        <v/>
      </c>
      <c r="O1073" s="554" t="str">
        <f t="shared" si="399"/>
        <v/>
      </c>
      <c r="P1073" s="554" t="str">
        <f t="shared" si="400"/>
        <v/>
      </c>
      <c r="Q1073" s="71" t="s">
        <v>35</v>
      </c>
      <c r="R1073" s="103"/>
      <c r="S1073" s="103"/>
      <c r="T1073" s="554" t="str">
        <f>IF(Q1073&lt;&gt;"",VLOOKUP(Q1073,'DON GIA'!$H$1:$K$103,4,0),"")</f>
        <v/>
      </c>
      <c r="U1073" s="554" t="str">
        <f t="shared" si="401"/>
        <v/>
      </c>
      <c r="V1073" s="554"/>
      <c r="W1073" s="107"/>
      <c r="X1073" s="103"/>
      <c r="Y1073" s="108"/>
      <c r="Z1073" s="109"/>
      <c r="AA1073" s="554" t="str">
        <f>IF(W1073&lt;&gt;"",VLOOKUP(W1073,'DON GIA'!$A$1:$D$346,4,0),"")</f>
        <v/>
      </c>
      <c r="AB1073" s="554" t="str">
        <f t="shared" si="402"/>
        <v/>
      </c>
      <c r="AC1073" s="71"/>
      <c r="AD1073" s="71"/>
      <c r="AE1073" s="71"/>
      <c r="AF1073" s="71"/>
      <c r="AG1073" s="71"/>
      <c r="AH1073" s="103"/>
      <c r="AI1073" s="71"/>
      <c r="AJ1073" s="103"/>
      <c r="AK1073" s="103"/>
      <c r="AL1073" s="554" t="str">
        <f>IF(AI1073&lt;&gt;"",VLOOKUP(AI1073,'DON GIA'!$M$1:$P$9,4,0),"")</f>
        <v/>
      </c>
      <c r="AM1073" s="554" t="str">
        <f t="shared" si="403"/>
        <v/>
      </c>
      <c r="AN1073" s="71"/>
      <c r="AO1073" s="103"/>
      <c r="AP1073" s="602" t="str">
        <f t="shared" si="386"/>
        <v/>
      </c>
      <c r="AQ1073" s="111" t="s">
        <v>391</v>
      </c>
      <c r="AR1073" s="111" t="s">
        <v>2019</v>
      </c>
      <c r="AS1073" s="628"/>
    </row>
    <row r="1074" spans="1:45" ht="75" outlineLevel="2">
      <c r="A1074" s="72">
        <f>IF(B1074&lt;&gt;"",B1074,A1073)</f>
        <v>71</v>
      </c>
      <c r="B1074" s="552" t="str">
        <f>IF(C1074&lt;&gt;"",COUNTA($C$9:C1074),"")</f>
        <v/>
      </c>
      <c r="C1074" s="552"/>
      <c r="D1074" s="111" t="s">
        <v>574</v>
      </c>
      <c r="E1074" s="103"/>
      <c r="F1074" s="103"/>
      <c r="G1074" s="103"/>
      <c r="H1074" s="103"/>
      <c r="I1074" s="103"/>
      <c r="J1074" s="103"/>
      <c r="K1074" s="107"/>
      <c r="L1074" s="105" t="s">
        <v>35</v>
      </c>
      <c r="M1074" s="554" t="str">
        <f>IF(K1074&lt;&gt;"",VLOOKUP(K1074,'DON GIA'!$S$1:$U$19,3,0),"")</f>
        <v/>
      </c>
      <c r="N1074" s="554" t="str">
        <f>IF(K1074&lt;&gt;"",VLOOKUP(K1074,'DON GIA'!$S$1:$V$19,4,0),"")</f>
        <v/>
      </c>
      <c r="O1074" s="554" t="str">
        <f t="shared" si="399"/>
        <v/>
      </c>
      <c r="P1074" s="554" t="str">
        <f t="shared" si="400"/>
        <v/>
      </c>
      <c r="Q1074" s="71" t="s">
        <v>35</v>
      </c>
      <c r="R1074" s="103"/>
      <c r="S1074" s="103"/>
      <c r="T1074" s="554" t="str">
        <f>IF(Q1074&lt;&gt;"",VLOOKUP(Q1074,'DON GIA'!$H$1:$K$103,4,0),"")</f>
        <v/>
      </c>
      <c r="U1074" s="554" t="str">
        <f t="shared" si="401"/>
        <v/>
      </c>
      <c r="V1074" s="554"/>
      <c r="W1074" s="107"/>
      <c r="X1074" s="103"/>
      <c r="Y1074" s="108"/>
      <c r="Z1074" s="109"/>
      <c r="AA1074" s="554" t="str">
        <f>IF(W1074&lt;&gt;"",VLOOKUP(W1074,'DON GIA'!$A$1:$D$346,4,0),"")</f>
        <v/>
      </c>
      <c r="AB1074" s="554" t="str">
        <f t="shared" si="402"/>
        <v/>
      </c>
      <c r="AC1074" s="71"/>
      <c r="AD1074" s="71"/>
      <c r="AE1074" s="71"/>
      <c r="AF1074" s="71"/>
      <c r="AG1074" s="71"/>
      <c r="AH1074" s="103"/>
      <c r="AI1074" s="71"/>
      <c r="AJ1074" s="103"/>
      <c r="AK1074" s="103"/>
      <c r="AL1074" s="554" t="str">
        <f>IF(AI1074&lt;&gt;"",VLOOKUP(AI1074,'DON GIA'!$M$1:$P$9,4,0),"")</f>
        <v/>
      </c>
      <c r="AM1074" s="554" t="str">
        <f t="shared" si="403"/>
        <v/>
      </c>
      <c r="AN1074" s="71"/>
      <c r="AO1074" s="103"/>
      <c r="AP1074" s="602" t="str">
        <f t="shared" si="386"/>
        <v/>
      </c>
      <c r="AQ1074" s="107"/>
      <c r="AR1074" s="107" t="s">
        <v>2020</v>
      </c>
      <c r="AS1074" s="593"/>
    </row>
    <row r="1075" spans="1:45" outlineLevel="2">
      <c r="A1075" s="72">
        <f>IF(B1075&lt;&gt;"",B1075,A1074)</f>
        <v>71</v>
      </c>
      <c r="B1075" s="552" t="str">
        <f>IF(C1075&lt;&gt;"",COUNTA($C$9:C1075),"")</f>
        <v/>
      </c>
      <c r="C1075" s="552"/>
      <c r="D1075" s="71"/>
      <c r="E1075" s="103"/>
      <c r="F1075" s="103"/>
      <c r="G1075" s="103"/>
      <c r="H1075" s="103"/>
      <c r="I1075" s="103"/>
      <c r="J1075" s="103"/>
      <c r="K1075" s="107"/>
      <c r="L1075" s="105" t="s">
        <v>35</v>
      </c>
      <c r="M1075" s="554" t="str">
        <f>IF(K1075&lt;&gt;"",VLOOKUP(K1075,'DON GIA'!$S$1:$U$19,3,0),"")</f>
        <v/>
      </c>
      <c r="N1075" s="554" t="str">
        <f>IF(K1075&lt;&gt;"",VLOOKUP(K1075,'DON GIA'!$S$1:$V$19,4,0),"")</f>
        <v/>
      </c>
      <c r="O1075" s="554" t="str">
        <f t="shared" si="399"/>
        <v/>
      </c>
      <c r="P1075" s="554" t="str">
        <f t="shared" si="400"/>
        <v/>
      </c>
      <c r="Q1075" s="71" t="s">
        <v>35</v>
      </c>
      <c r="R1075" s="103"/>
      <c r="S1075" s="103"/>
      <c r="T1075" s="554" t="str">
        <f>IF(Q1075&lt;&gt;"",VLOOKUP(Q1075,'DON GIA'!$H$1:$K$103,4,0),"")</f>
        <v/>
      </c>
      <c r="U1075" s="554" t="str">
        <f t="shared" si="401"/>
        <v/>
      </c>
      <c r="V1075" s="554"/>
      <c r="W1075" s="107"/>
      <c r="X1075" s="103"/>
      <c r="Y1075" s="108"/>
      <c r="Z1075" s="109"/>
      <c r="AA1075" s="554" t="str">
        <f>IF(W1075&lt;&gt;"",VLOOKUP(W1075,'DON GIA'!$A$1:$D$346,4,0),"")</f>
        <v/>
      </c>
      <c r="AB1075" s="554" t="str">
        <f t="shared" si="402"/>
        <v/>
      </c>
      <c r="AC1075" s="71"/>
      <c r="AD1075" s="71"/>
      <c r="AE1075" s="71"/>
      <c r="AF1075" s="71"/>
      <c r="AG1075" s="71"/>
      <c r="AH1075" s="103"/>
      <c r="AI1075" s="71"/>
      <c r="AJ1075" s="103"/>
      <c r="AK1075" s="103"/>
      <c r="AL1075" s="554" t="str">
        <f>IF(AI1075&lt;&gt;"",VLOOKUP(AI1075,'DON GIA'!$M$1:$P$9,4,0),"")</f>
        <v/>
      </c>
      <c r="AM1075" s="554" t="str">
        <f t="shared" si="403"/>
        <v/>
      </c>
      <c r="AN1075" s="71"/>
      <c r="AO1075" s="103"/>
      <c r="AP1075" s="602" t="str">
        <f t="shared" si="386"/>
        <v/>
      </c>
      <c r="AQ1075" s="107"/>
      <c r="AR1075" s="107"/>
      <c r="AS1075" s="593"/>
    </row>
    <row r="1076" spans="1:45" outlineLevel="1">
      <c r="A1076" s="84" t="s">
        <v>2088</v>
      </c>
      <c r="B1076" s="552"/>
      <c r="C1076" s="552"/>
      <c r="D1076" s="61"/>
      <c r="E1076" s="162"/>
      <c r="F1076" s="103"/>
      <c r="G1076" s="162"/>
      <c r="H1076" s="162"/>
      <c r="I1076" s="162"/>
      <c r="J1076" s="162"/>
      <c r="K1076" s="129"/>
      <c r="L1076" s="167">
        <f>SUBTOTAL(9,L1077:L1093)</f>
        <v>120.5</v>
      </c>
      <c r="M1076" s="553"/>
      <c r="N1076" s="553"/>
      <c r="O1076" s="553">
        <f>SUBTOTAL(9,O1077:O1093)</f>
        <v>202319500</v>
      </c>
      <c r="P1076" s="553">
        <f>SUBTOTAL(9,P1077:P1093)</f>
        <v>162675000</v>
      </c>
      <c r="Q1076" s="61"/>
      <c r="R1076" s="162"/>
      <c r="S1076" s="162">
        <f>SUBTOTAL(9,S1077:S1093)</f>
        <v>5</v>
      </c>
      <c r="T1076" s="553"/>
      <c r="U1076" s="553">
        <f>SUBTOTAL(9,U1077:U1093)</f>
        <v>6694000</v>
      </c>
      <c r="V1076" s="553"/>
      <c r="W1076" s="129"/>
      <c r="X1076" s="162"/>
      <c r="Y1076" s="169">
        <f>SUBTOTAL(9,Y1077:Y1093)</f>
        <v>230.76000000000005</v>
      </c>
      <c r="Z1076" s="170">
        <f>SUBTOTAL(9,Z1077:Z1093)</f>
        <v>0</v>
      </c>
      <c r="AA1076" s="553"/>
      <c r="AB1076" s="553">
        <f>SUBTOTAL(9,AB1077:AB1093)</f>
        <v>350544360.31999987</v>
      </c>
      <c r="AC1076" s="71"/>
      <c r="AD1076" s="71"/>
      <c r="AE1076" s="71"/>
      <c r="AF1076" s="71"/>
      <c r="AG1076" s="71"/>
      <c r="AH1076" s="103"/>
      <c r="AI1076" s="61"/>
      <c r="AJ1076" s="162"/>
      <c r="AK1076" s="162">
        <f>SUBTOTAL(9,AK1077:AK1093)</f>
        <v>4</v>
      </c>
      <c r="AL1076" s="553"/>
      <c r="AM1076" s="553">
        <f>SUBTOTAL(9,AM1077:AM1093)</f>
        <v>51687760</v>
      </c>
      <c r="AN1076" s="61"/>
      <c r="AO1076" s="162">
        <f>SUBTOTAL(9,AO1077:AO1093)</f>
        <v>1</v>
      </c>
      <c r="AP1076" s="602">
        <f t="shared" si="386"/>
        <v>773920620.31999993</v>
      </c>
      <c r="AQ1076" s="111"/>
      <c r="AR1076" s="111"/>
      <c r="AS1076" s="628"/>
    </row>
    <row r="1077" spans="1:45" ht="93.75" outlineLevel="2">
      <c r="A1077" s="72">
        <f>IF(B1077&lt;&gt;"",B1077,A1075)</f>
        <v>72</v>
      </c>
      <c r="B1077" s="552">
        <f>IF(C1077&lt;&gt;"",COUNTA($C$9:C1077),"")</f>
        <v>72</v>
      </c>
      <c r="C1077" s="552">
        <v>467</v>
      </c>
      <c r="D1077" s="61" t="s">
        <v>447</v>
      </c>
      <c r="E1077" s="103">
        <v>3</v>
      </c>
      <c r="F1077" s="103"/>
      <c r="G1077" s="103">
        <v>357</v>
      </c>
      <c r="H1077" s="103">
        <v>80</v>
      </c>
      <c r="I1077" s="103">
        <v>251</v>
      </c>
      <c r="J1077" s="103" t="s">
        <v>448</v>
      </c>
      <c r="K1077" s="107" t="s">
        <v>974</v>
      </c>
      <c r="L1077" s="105">
        <v>120.5</v>
      </c>
      <c r="M1077" s="554">
        <f>IF(K1077&lt;&gt;"",VLOOKUP(K1077,'DON GIA'!$S$1:$U$19,3,0),"")</f>
        <v>1679000</v>
      </c>
      <c r="N1077" s="554">
        <f>IF(K1077&lt;&gt;"",VLOOKUP(K1077,'DON GIA'!$S$1:$V$19,4,0),"")</f>
        <v>1350000</v>
      </c>
      <c r="O1077" s="554">
        <f t="shared" ref="O1077:O1093" si="404">IF(K1077&lt;&gt;"",L1077*M1077,"")</f>
        <v>202319500</v>
      </c>
      <c r="P1077" s="554">
        <f t="shared" ref="P1077:P1093" si="405">IF(K1077&lt;&gt;"",L1077*N1077,"")</f>
        <v>162675000</v>
      </c>
      <c r="Q1077" s="71" t="s">
        <v>191</v>
      </c>
      <c r="R1077" s="103" t="s">
        <v>44</v>
      </c>
      <c r="S1077" s="103">
        <v>1</v>
      </c>
      <c r="T1077" s="554">
        <f>IF(Q1077&lt;&gt;"",VLOOKUP(Q1077,'DON GIA'!$H$1:$K$103,4,0),"")</f>
        <v>580000</v>
      </c>
      <c r="U1077" s="554">
        <f t="shared" ref="U1077:U1093" si="406">IF(Q1077&lt;&gt;"",IF(ISNUMBER(T1077),S1077*T1077,""),"")</f>
        <v>580000</v>
      </c>
      <c r="V1077" s="554" t="s">
        <v>2163</v>
      </c>
      <c r="W1077" s="107" t="s">
        <v>1209</v>
      </c>
      <c r="X1077" s="103" t="s">
        <v>27</v>
      </c>
      <c r="Y1077" s="108">
        <v>30.5</v>
      </c>
      <c r="Z1077" s="109"/>
      <c r="AA1077" s="554">
        <f>IF(W1077&lt;&gt;"",VLOOKUP(W1077,'DON GIA'!$A$1:$D$346,4,0),"")</f>
        <v>264499</v>
      </c>
      <c r="AB1077" s="554">
        <f t="shared" ref="AB1077:AB1093" si="407">IF(W1077&lt;&gt;"",IF(ISNUMBER(AA1077),Y1077*AA1077,""),"")</f>
        <v>8067219.5</v>
      </c>
      <c r="AC1077" s="71"/>
      <c r="AD1077" s="71"/>
      <c r="AE1077" s="71"/>
      <c r="AF1077" s="71"/>
      <c r="AG1077" s="71"/>
      <c r="AH1077" s="103"/>
      <c r="AI1077" s="71" t="s">
        <v>562</v>
      </c>
      <c r="AJ1077" s="103" t="s">
        <v>409</v>
      </c>
      <c r="AK1077" s="103">
        <v>3</v>
      </c>
      <c r="AL1077" s="554">
        <f>IF(AI1077&lt;&gt;"",VLOOKUP(AI1077,'DON GIA'!$M$1:$P$9,4,0),"")</f>
        <v>12895920</v>
      </c>
      <c r="AM1077" s="554">
        <f t="shared" ref="AM1077:AM1093" si="408">IF(AI1077&lt;&gt;"",AK1077*AL1077,"")</f>
        <v>38687760</v>
      </c>
      <c r="AN1077" s="71" t="s">
        <v>407</v>
      </c>
      <c r="AO1077" s="103">
        <v>1</v>
      </c>
      <c r="AP1077" s="602" t="str">
        <f t="shared" si="386"/>
        <v/>
      </c>
      <c r="AQ1077" s="111" t="s">
        <v>751</v>
      </c>
      <c r="AR1077" s="111" t="s">
        <v>2021</v>
      </c>
      <c r="AS1077" s="628"/>
    </row>
    <row r="1078" spans="1:45" ht="112.5" outlineLevel="2">
      <c r="A1078" s="72">
        <f t="shared" ref="A1078:A1093" si="409">IF(B1078&lt;&gt;"",B1078,A1077)</f>
        <v>72</v>
      </c>
      <c r="B1078" s="552" t="str">
        <f>IF(C1078&lt;&gt;"",COUNTA($C$9:C1078),"")</f>
        <v/>
      </c>
      <c r="C1078" s="552"/>
      <c r="D1078" s="71" t="s">
        <v>449</v>
      </c>
      <c r="E1078" s="103"/>
      <c r="F1078" s="103"/>
      <c r="G1078" s="103"/>
      <c r="H1078" s="103"/>
      <c r="I1078" s="103"/>
      <c r="J1078" s="103"/>
      <c r="K1078" s="107"/>
      <c r="L1078" s="105" t="s">
        <v>35</v>
      </c>
      <c r="M1078" s="554" t="str">
        <f>IF(K1078&lt;&gt;"",VLOOKUP(K1078,'DON GIA'!$S$1:$U$19,3,0),"")</f>
        <v/>
      </c>
      <c r="N1078" s="554" t="str">
        <f>IF(K1078&lt;&gt;"",VLOOKUP(K1078,'DON GIA'!$S$1:$V$19,4,0),"")</f>
        <v/>
      </c>
      <c r="O1078" s="554" t="str">
        <f t="shared" si="404"/>
        <v/>
      </c>
      <c r="P1078" s="554" t="str">
        <f t="shared" si="405"/>
        <v/>
      </c>
      <c r="Q1078" s="71" t="s">
        <v>48</v>
      </c>
      <c r="R1078" s="103" t="s">
        <v>44</v>
      </c>
      <c r="S1078" s="103">
        <v>1</v>
      </c>
      <c r="T1078" s="554">
        <f>IF(Q1078&lt;&gt;"",VLOOKUP(Q1078,'DON GIA'!$H$1:$K$103,4,0),"")</f>
        <v>1708000</v>
      </c>
      <c r="U1078" s="554">
        <f t="shared" si="406"/>
        <v>1708000</v>
      </c>
      <c r="V1078" s="554"/>
      <c r="W1078" s="107" t="s">
        <v>1078</v>
      </c>
      <c r="X1078" s="103" t="s">
        <v>27</v>
      </c>
      <c r="Y1078" s="108">
        <v>15.35</v>
      </c>
      <c r="Z1078" s="109"/>
      <c r="AA1078" s="554">
        <f>IF(W1078&lt;&gt;"",VLOOKUP(W1078,'DON GIA'!$A$1:$D$346,4,0),"")</f>
        <v>854777</v>
      </c>
      <c r="AB1078" s="554">
        <f t="shared" si="407"/>
        <v>13120826.949999999</v>
      </c>
      <c r="AC1078" s="71"/>
      <c r="AD1078" s="71" t="s">
        <v>116</v>
      </c>
      <c r="AE1078" s="71" t="s">
        <v>30</v>
      </c>
      <c r="AF1078" s="71" t="s">
        <v>41</v>
      </c>
      <c r="AG1078" s="71" t="s">
        <v>450</v>
      </c>
      <c r="AH1078" s="103"/>
      <c r="AI1078" s="71" t="s">
        <v>578</v>
      </c>
      <c r="AJ1078" s="103" t="s">
        <v>560</v>
      </c>
      <c r="AK1078" s="103">
        <v>1</v>
      </c>
      <c r="AL1078" s="554">
        <f>IF(AI1078&lt;&gt;"",VLOOKUP(AI1078,'DON GIA'!$M$1:$P$9,4,0),"")</f>
        <v>13000000</v>
      </c>
      <c r="AM1078" s="554">
        <f t="shared" si="408"/>
        <v>13000000</v>
      </c>
      <c r="AN1078" s="71"/>
      <c r="AO1078" s="103"/>
      <c r="AP1078" s="602" t="str">
        <f t="shared" si="386"/>
        <v/>
      </c>
      <c r="AQ1078" s="59" t="s">
        <v>503</v>
      </c>
      <c r="AR1078" s="59" t="s">
        <v>395</v>
      </c>
      <c r="AS1078" s="629"/>
    </row>
    <row r="1079" spans="1:45" ht="112.5" outlineLevel="2">
      <c r="A1079" s="72">
        <f t="shared" si="409"/>
        <v>72</v>
      </c>
      <c r="B1079" s="552" t="str">
        <f>IF(C1079&lt;&gt;"",COUNTA($C$9:C1079),"")</f>
        <v/>
      </c>
      <c r="C1079" s="552"/>
      <c r="D1079" s="71" t="s">
        <v>71</v>
      </c>
      <c r="E1079" s="103"/>
      <c r="F1079" s="103"/>
      <c r="G1079" s="103"/>
      <c r="H1079" s="103"/>
      <c r="I1079" s="103"/>
      <c r="J1079" s="103"/>
      <c r="K1079" s="107"/>
      <c r="L1079" s="105" t="s">
        <v>35</v>
      </c>
      <c r="M1079" s="554" t="str">
        <f>IF(K1079&lt;&gt;"",VLOOKUP(K1079,'DON GIA'!$S$1:$U$19,3,0),"")</f>
        <v/>
      </c>
      <c r="N1079" s="554" t="str">
        <f>IF(K1079&lt;&gt;"",VLOOKUP(K1079,'DON GIA'!$S$1:$V$19,4,0),"")</f>
        <v/>
      </c>
      <c r="O1079" s="554" t="str">
        <f t="shared" si="404"/>
        <v/>
      </c>
      <c r="P1079" s="554" t="str">
        <f t="shared" si="405"/>
        <v/>
      </c>
      <c r="Q1079" s="71" t="s">
        <v>192</v>
      </c>
      <c r="R1079" s="103" t="s">
        <v>44</v>
      </c>
      <c r="S1079" s="103">
        <v>1</v>
      </c>
      <c r="T1079" s="554">
        <f>IF(Q1079&lt;&gt;"",VLOOKUP(Q1079,'DON GIA'!$H$1:$K$103,4,0),"")</f>
        <v>1713000</v>
      </c>
      <c r="U1079" s="554">
        <f t="shared" si="406"/>
        <v>1713000</v>
      </c>
      <c r="V1079" s="554"/>
      <c r="W1079" s="107" t="s">
        <v>1063</v>
      </c>
      <c r="X1079" s="103" t="s">
        <v>27</v>
      </c>
      <c r="Y1079" s="108">
        <f>59.41-3.36</f>
        <v>56.05</v>
      </c>
      <c r="Z1079" s="109"/>
      <c r="AA1079" s="554">
        <f>IF(W1079&lt;&gt;"",VLOOKUP(W1079,'DON GIA'!$A$1:$D$346,4,0),"")</f>
        <v>3941166</v>
      </c>
      <c r="AB1079" s="554">
        <f t="shared" si="407"/>
        <v>220902354.29999998</v>
      </c>
      <c r="AC1079" s="71"/>
      <c r="AD1079" s="71" t="s">
        <v>29</v>
      </c>
      <c r="AE1079" s="71" t="s">
        <v>30</v>
      </c>
      <c r="AF1079" s="71" t="s">
        <v>31</v>
      </c>
      <c r="AG1079" s="71" t="s">
        <v>32</v>
      </c>
      <c r="AH1079" s="103"/>
      <c r="AI1079" s="71"/>
      <c r="AJ1079" s="103"/>
      <c r="AK1079" s="103"/>
      <c r="AL1079" s="554" t="str">
        <f>IF(AI1079&lt;&gt;"",VLOOKUP(AI1079,'DON GIA'!$M$1:$P$9,4,0),"")</f>
        <v/>
      </c>
      <c r="AM1079" s="554" t="str">
        <f t="shared" si="408"/>
        <v/>
      </c>
      <c r="AN1079" s="71"/>
      <c r="AO1079" s="103"/>
      <c r="AP1079" s="602" t="str">
        <f t="shared" si="386"/>
        <v/>
      </c>
      <c r="AQ1079" s="59" t="s">
        <v>504</v>
      </c>
      <c r="AR1079" s="59" t="s">
        <v>2022</v>
      </c>
      <c r="AS1079" s="629"/>
    </row>
    <row r="1080" spans="1:45" ht="75" outlineLevel="2">
      <c r="A1080" s="72">
        <f t="shared" si="409"/>
        <v>72</v>
      </c>
      <c r="B1080" s="552" t="str">
        <f>IF(C1080&lt;&gt;"",COUNTA($C$9:C1080),"")</f>
        <v/>
      </c>
      <c r="C1080" s="552"/>
      <c r="D1080" s="71"/>
      <c r="E1080" s="103"/>
      <c r="F1080" s="103"/>
      <c r="G1080" s="103"/>
      <c r="H1080" s="103"/>
      <c r="I1080" s="103"/>
      <c r="J1080" s="103"/>
      <c r="K1080" s="107"/>
      <c r="L1080" s="105" t="s">
        <v>35</v>
      </c>
      <c r="M1080" s="554" t="str">
        <f>IF(K1080&lt;&gt;"",VLOOKUP(K1080,'DON GIA'!$S$1:$U$19,3,0),"")</f>
        <v/>
      </c>
      <c r="N1080" s="554" t="str">
        <f>IF(K1080&lt;&gt;"",VLOOKUP(K1080,'DON GIA'!$S$1:$V$19,4,0),"")</f>
        <v/>
      </c>
      <c r="O1080" s="554" t="str">
        <f t="shared" si="404"/>
        <v/>
      </c>
      <c r="P1080" s="554" t="str">
        <f t="shared" si="405"/>
        <v/>
      </c>
      <c r="Q1080" s="71" t="s">
        <v>193</v>
      </c>
      <c r="R1080" s="103" t="s">
        <v>44</v>
      </c>
      <c r="S1080" s="103">
        <v>1</v>
      </c>
      <c r="T1080" s="554">
        <f>IF(Q1080&lt;&gt;"",VLOOKUP(Q1080,'DON GIA'!$H$1:$K$103,4,0),"")</f>
        <v>2400000</v>
      </c>
      <c r="U1080" s="554">
        <f t="shared" si="406"/>
        <v>2400000</v>
      </c>
      <c r="V1080" s="554"/>
      <c r="W1080" s="107" t="s">
        <v>1260</v>
      </c>
      <c r="X1080" s="103" t="s">
        <v>27</v>
      </c>
      <c r="Y1080" s="108">
        <v>3.36</v>
      </c>
      <c r="Z1080" s="109"/>
      <c r="AA1080" s="554">
        <f>IF(W1080&lt;&gt;"",VLOOKUP(W1080,'DON GIA'!$A$1:$D$346,4,0),"")</f>
        <v>3487132</v>
      </c>
      <c r="AB1080" s="554">
        <f t="shared" si="407"/>
        <v>11716763.52</v>
      </c>
      <c r="AC1080" s="71"/>
      <c r="AD1080" s="71" t="s">
        <v>194</v>
      </c>
      <c r="AE1080" s="71" t="s">
        <v>30</v>
      </c>
      <c r="AF1080" s="71" t="s">
        <v>31</v>
      </c>
      <c r="AG1080" s="71" t="s">
        <v>34</v>
      </c>
      <c r="AH1080" s="103"/>
      <c r="AI1080" s="71"/>
      <c r="AJ1080" s="103"/>
      <c r="AK1080" s="103"/>
      <c r="AL1080" s="554" t="str">
        <f>IF(AI1080&lt;&gt;"",VLOOKUP(AI1080,'DON GIA'!$M$1:$P$9,4,0),"")</f>
        <v/>
      </c>
      <c r="AM1080" s="554" t="str">
        <f t="shared" si="408"/>
        <v/>
      </c>
      <c r="AN1080" s="71"/>
      <c r="AO1080" s="103"/>
      <c r="AP1080" s="602" t="str">
        <f t="shared" si="386"/>
        <v/>
      </c>
      <c r="AQ1080" s="59" t="s">
        <v>505</v>
      </c>
      <c r="AR1080" s="59" t="s">
        <v>2024</v>
      </c>
      <c r="AS1080" s="629"/>
    </row>
    <row r="1081" spans="1:45" ht="75" outlineLevel="2">
      <c r="A1081" s="72">
        <f t="shared" si="409"/>
        <v>72</v>
      </c>
      <c r="B1081" s="552" t="str">
        <f>IF(C1081&lt;&gt;"",COUNTA($C$9:C1081),"")</f>
        <v/>
      </c>
      <c r="C1081" s="552"/>
      <c r="D1081" s="71"/>
      <c r="E1081" s="103"/>
      <c r="F1081" s="103"/>
      <c r="G1081" s="103"/>
      <c r="H1081" s="103"/>
      <c r="I1081" s="103"/>
      <c r="J1081" s="103"/>
      <c r="K1081" s="107"/>
      <c r="L1081" s="105" t="s">
        <v>35</v>
      </c>
      <c r="M1081" s="554" t="str">
        <f>IF(K1081&lt;&gt;"",VLOOKUP(K1081,'DON GIA'!$S$1:$U$19,3,0),"")</f>
        <v/>
      </c>
      <c r="N1081" s="554" t="str">
        <f>IF(K1081&lt;&gt;"",VLOOKUP(K1081,'DON GIA'!$S$1:$V$19,4,0),"")</f>
        <v/>
      </c>
      <c r="O1081" s="554" t="str">
        <f t="shared" si="404"/>
        <v/>
      </c>
      <c r="P1081" s="554" t="str">
        <f t="shared" si="405"/>
        <v/>
      </c>
      <c r="Q1081" s="71" t="s">
        <v>132</v>
      </c>
      <c r="R1081" s="103" t="s">
        <v>44</v>
      </c>
      <c r="S1081" s="103">
        <v>1</v>
      </c>
      <c r="T1081" s="554">
        <f>IF(Q1081&lt;&gt;"",VLOOKUP(Q1081,'DON GIA'!$H$1:$K$103,4,0),"")</f>
        <v>293000</v>
      </c>
      <c r="U1081" s="554">
        <f t="shared" si="406"/>
        <v>293000</v>
      </c>
      <c r="V1081" s="554"/>
      <c r="W1081" s="107" t="s">
        <v>1261</v>
      </c>
      <c r="X1081" s="103" t="s">
        <v>27</v>
      </c>
      <c r="Y1081" s="108">
        <f>59.41-55.77</f>
        <v>3.6399999999999935</v>
      </c>
      <c r="Z1081" s="109"/>
      <c r="AA1081" s="554">
        <f>IF(W1081&lt;&gt;"",VLOOKUP(W1081,'DON GIA'!$A$1:$D$346,4,0),"")</f>
        <v>10655885</v>
      </c>
      <c r="AB1081" s="554">
        <f t="shared" si="407"/>
        <v>38787421.399999931</v>
      </c>
      <c r="AC1081" s="71"/>
      <c r="AD1081" s="71"/>
      <c r="AE1081" s="71"/>
      <c r="AF1081" s="71"/>
      <c r="AG1081" s="71"/>
      <c r="AH1081" s="103"/>
      <c r="AI1081" s="71"/>
      <c r="AJ1081" s="103"/>
      <c r="AK1081" s="103"/>
      <c r="AL1081" s="554" t="str">
        <f>IF(AI1081&lt;&gt;"",VLOOKUP(AI1081,'DON GIA'!$M$1:$P$9,4,0),"")</f>
        <v/>
      </c>
      <c r="AM1081" s="554" t="str">
        <f t="shared" si="408"/>
        <v/>
      </c>
      <c r="AN1081" s="71"/>
      <c r="AO1081" s="103"/>
      <c r="AP1081" s="602" t="str">
        <f t="shared" si="386"/>
        <v/>
      </c>
      <c r="AQ1081" s="59" t="s">
        <v>506</v>
      </c>
      <c r="AR1081" s="59"/>
      <c r="AS1081" s="629"/>
    </row>
    <row r="1082" spans="1:45" outlineLevel="2">
      <c r="A1082" s="72">
        <f t="shared" si="409"/>
        <v>72</v>
      </c>
      <c r="B1082" s="552" t="str">
        <f>IF(C1082&lt;&gt;"",COUNTA($C$9:C1082),"")</f>
        <v/>
      </c>
      <c r="C1082" s="552"/>
      <c r="D1082" s="71"/>
      <c r="E1082" s="103"/>
      <c r="F1082" s="103"/>
      <c r="G1082" s="103"/>
      <c r="H1082" s="103"/>
      <c r="I1082" s="103"/>
      <c r="J1082" s="103"/>
      <c r="K1082" s="107"/>
      <c r="L1082" s="105" t="s">
        <v>35</v>
      </c>
      <c r="M1082" s="554" t="str">
        <f>IF(K1082&lt;&gt;"",VLOOKUP(K1082,'DON GIA'!$S$1:$U$19,3,0),"")</f>
        <v/>
      </c>
      <c r="N1082" s="554" t="str">
        <f>IF(K1082&lt;&gt;"",VLOOKUP(K1082,'DON GIA'!$S$1:$V$19,4,0),"")</f>
        <v/>
      </c>
      <c r="O1082" s="554" t="str">
        <f t="shared" si="404"/>
        <v/>
      </c>
      <c r="P1082" s="554" t="str">
        <f t="shared" si="405"/>
        <v/>
      </c>
      <c r="Q1082" s="71" t="s">
        <v>35</v>
      </c>
      <c r="R1082" s="103"/>
      <c r="S1082" s="103"/>
      <c r="T1082" s="554" t="str">
        <f>IF(Q1082&lt;&gt;"",VLOOKUP(Q1082,'DON GIA'!$H$1:$K$103,4,0),"")</f>
        <v/>
      </c>
      <c r="U1082" s="554" t="str">
        <f t="shared" si="406"/>
        <v/>
      </c>
      <c r="V1082" s="554"/>
      <c r="W1082" s="107" t="s">
        <v>1030</v>
      </c>
      <c r="X1082" s="103" t="s">
        <v>27</v>
      </c>
      <c r="Y1082" s="108">
        <v>59.69</v>
      </c>
      <c r="Z1082" s="109"/>
      <c r="AA1082" s="554">
        <f>IF(W1082&lt;&gt;"",VLOOKUP(W1082,'DON GIA'!$A$1:$D$346,4,0),"")</f>
        <v>109890</v>
      </c>
      <c r="AB1082" s="554">
        <f t="shared" si="407"/>
        <v>6559334.0999999996</v>
      </c>
      <c r="AC1082" s="71"/>
      <c r="AD1082" s="71"/>
      <c r="AE1082" s="71"/>
      <c r="AF1082" s="71"/>
      <c r="AG1082" s="71"/>
      <c r="AH1082" s="103"/>
      <c r="AI1082" s="71"/>
      <c r="AJ1082" s="103"/>
      <c r="AK1082" s="103"/>
      <c r="AL1082" s="554" t="str">
        <f>IF(AI1082&lt;&gt;"",VLOOKUP(AI1082,'DON GIA'!$M$1:$P$9,4,0),"")</f>
        <v/>
      </c>
      <c r="AM1082" s="554" t="str">
        <f t="shared" si="408"/>
        <v/>
      </c>
      <c r="AN1082" s="71"/>
      <c r="AO1082" s="103"/>
      <c r="AP1082" s="602" t="str">
        <f t="shared" si="386"/>
        <v/>
      </c>
      <c r="AQ1082" s="584" t="s">
        <v>2023</v>
      </c>
      <c r="AR1082" s="584"/>
      <c r="AS1082" s="631"/>
    </row>
    <row r="1083" spans="1:45" outlineLevel="2">
      <c r="A1083" s="72">
        <f t="shared" si="409"/>
        <v>72</v>
      </c>
      <c r="B1083" s="552" t="str">
        <f>IF(C1083&lt;&gt;"",COUNTA($C$9:C1083),"")</f>
        <v/>
      </c>
      <c r="C1083" s="552"/>
      <c r="D1083" s="71"/>
      <c r="E1083" s="103"/>
      <c r="F1083" s="103"/>
      <c r="G1083" s="103"/>
      <c r="H1083" s="103"/>
      <c r="I1083" s="103"/>
      <c r="J1083" s="103"/>
      <c r="K1083" s="107"/>
      <c r="L1083" s="105" t="s">
        <v>35</v>
      </c>
      <c r="M1083" s="554" t="str">
        <f>IF(K1083&lt;&gt;"",VLOOKUP(K1083,'DON GIA'!$S$1:$U$19,3,0),"")</f>
        <v/>
      </c>
      <c r="N1083" s="554" t="str">
        <f>IF(K1083&lt;&gt;"",VLOOKUP(K1083,'DON GIA'!$S$1:$V$19,4,0),"")</f>
        <v/>
      </c>
      <c r="O1083" s="554" t="str">
        <f t="shared" si="404"/>
        <v/>
      </c>
      <c r="P1083" s="554" t="str">
        <f t="shared" si="405"/>
        <v/>
      </c>
      <c r="Q1083" s="71" t="s">
        <v>35</v>
      </c>
      <c r="R1083" s="103"/>
      <c r="S1083" s="103"/>
      <c r="T1083" s="554" t="str">
        <f>IF(Q1083&lt;&gt;"",VLOOKUP(Q1083,'DON GIA'!$H$1:$K$103,4,0),"")</f>
        <v/>
      </c>
      <c r="U1083" s="554" t="str">
        <f t="shared" si="406"/>
        <v/>
      </c>
      <c r="V1083" s="554"/>
      <c r="W1083" s="107" t="s">
        <v>1024</v>
      </c>
      <c r="X1083" s="103" t="s">
        <v>27</v>
      </c>
      <c r="Y1083" s="108">
        <v>1.74</v>
      </c>
      <c r="Z1083" s="109"/>
      <c r="AA1083" s="554">
        <f>IF(W1083&lt;&gt;"",VLOOKUP(W1083,'DON GIA'!$A$1:$D$346,4,0),"")</f>
        <v>138443</v>
      </c>
      <c r="AB1083" s="554">
        <f t="shared" si="407"/>
        <v>240890.82</v>
      </c>
      <c r="AC1083" s="71"/>
      <c r="AD1083" s="71"/>
      <c r="AE1083" s="71"/>
      <c r="AF1083" s="71"/>
      <c r="AG1083" s="71"/>
      <c r="AH1083" s="103"/>
      <c r="AI1083" s="71"/>
      <c r="AJ1083" s="103"/>
      <c r="AK1083" s="103"/>
      <c r="AL1083" s="554" t="str">
        <f>IF(AI1083&lt;&gt;"",VLOOKUP(AI1083,'DON GIA'!$M$1:$P$9,4,0),"")</f>
        <v/>
      </c>
      <c r="AM1083" s="554" t="str">
        <f t="shared" si="408"/>
        <v/>
      </c>
      <c r="AN1083" s="71"/>
      <c r="AO1083" s="103"/>
      <c r="AP1083" s="602" t="str">
        <f t="shared" si="386"/>
        <v/>
      </c>
      <c r="AQ1083" s="585" t="s">
        <v>1911</v>
      </c>
      <c r="AR1083" s="585"/>
      <c r="AS1083" s="630"/>
    </row>
    <row r="1084" spans="1:45" ht="37.5" outlineLevel="2">
      <c r="A1084" s="72">
        <f t="shared" si="409"/>
        <v>72</v>
      </c>
      <c r="B1084" s="552" t="str">
        <f>IF(C1084&lt;&gt;"",COUNTA($C$9:C1084),"")</f>
        <v/>
      </c>
      <c r="C1084" s="552"/>
      <c r="D1084" s="71"/>
      <c r="E1084" s="103"/>
      <c r="F1084" s="103"/>
      <c r="G1084" s="103"/>
      <c r="H1084" s="103"/>
      <c r="I1084" s="103"/>
      <c r="J1084" s="103"/>
      <c r="K1084" s="107"/>
      <c r="L1084" s="105" t="s">
        <v>35</v>
      </c>
      <c r="M1084" s="554" t="str">
        <f>IF(K1084&lt;&gt;"",VLOOKUP(K1084,'DON GIA'!$S$1:$U$19,3,0),"")</f>
        <v/>
      </c>
      <c r="N1084" s="554" t="str">
        <f>IF(K1084&lt;&gt;"",VLOOKUP(K1084,'DON GIA'!$S$1:$V$19,4,0),"")</f>
        <v/>
      </c>
      <c r="O1084" s="554" t="str">
        <f t="shared" si="404"/>
        <v/>
      </c>
      <c r="P1084" s="554" t="str">
        <f t="shared" si="405"/>
        <v/>
      </c>
      <c r="Q1084" s="71" t="s">
        <v>35</v>
      </c>
      <c r="R1084" s="103"/>
      <c r="S1084" s="103"/>
      <c r="T1084" s="554" t="str">
        <f>IF(Q1084&lt;&gt;"",VLOOKUP(Q1084,'DON GIA'!$H$1:$K$103,4,0),"")</f>
        <v/>
      </c>
      <c r="U1084" s="554" t="str">
        <f t="shared" si="406"/>
        <v/>
      </c>
      <c r="V1084" s="554"/>
      <c r="W1084" s="107" t="s">
        <v>1166</v>
      </c>
      <c r="X1084" s="103" t="s">
        <v>27</v>
      </c>
      <c r="Y1084" s="108">
        <v>28.08</v>
      </c>
      <c r="Z1084" s="109"/>
      <c r="AA1084" s="554">
        <f>IF(W1084&lt;&gt;"",VLOOKUP(W1084,'DON GIA'!$A$1:$D$346,4,0),"")</f>
        <v>1238791</v>
      </c>
      <c r="AB1084" s="554">
        <f t="shared" si="407"/>
        <v>34785251.280000001</v>
      </c>
      <c r="AC1084" s="71"/>
      <c r="AD1084" s="71"/>
      <c r="AE1084" s="71"/>
      <c r="AF1084" s="71"/>
      <c r="AG1084" s="71"/>
      <c r="AH1084" s="103"/>
      <c r="AI1084" s="71"/>
      <c r="AJ1084" s="103"/>
      <c r="AK1084" s="103"/>
      <c r="AL1084" s="554" t="str">
        <f>IF(AI1084&lt;&gt;"",VLOOKUP(AI1084,'DON GIA'!$M$1:$P$9,4,0),"")</f>
        <v/>
      </c>
      <c r="AM1084" s="554" t="str">
        <f t="shared" si="408"/>
        <v/>
      </c>
      <c r="AN1084" s="71"/>
      <c r="AO1084" s="103"/>
      <c r="AP1084" s="602" t="str">
        <f t="shared" si="386"/>
        <v/>
      </c>
      <c r="AQ1084" s="107"/>
      <c r="AR1084" s="107"/>
      <c r="AS1084" s="593"/>
    </row>
    <row r="1085" spans="1:45" outlineLevel="2">
      <c r="A1085" s="72">
        <f t="shared" si="409"/>
        <v>72</v>
      </c>
      <c r="B1085" s="552" t="str">
        <f>IF(C1085&lt;&gt;"",COUNTA($C$9:C1085),"")</f>
        <v/>
      </c>
      <c r="C1085" s="552"/>
      <c r="D1085" s="71"/>
      <c r="E1085" s="103"/>
      <c r="F1085" s="103"/>
      <c r="G1085" s="103"/>
      <c r="H1085" s="103"/>
      <c r="I1085" s="103"/>
      <c r="J1085" s="103"/>
      <c r="K1085" s="107"/>
      <c r="L1085" s="105" t="s">
        <v>35</v>
      </c>
      <c r="M1085" s="554" t="str">
        <f>IF(K1085&lt;&gt;"",VLOOKUP(K1085,'DON GIA'!$S$1:$U$19,3,0),"")</f>
        <v/>
      </c>
      <c r="N1085" s="554" t="str">
        <f>IF(K1085&lt;&gt;"",VLOOKUP(K1085,'DON GIA'!$S$1:$V$19,4,0),"")</f>
        <v/>
      </c>
      <c r="O1085" s="554" t="str">
        <f t="shared" si="404"/>
        <v/>
      </c>
      <c r="P1085" s="554" t="str">
        <f t="shared" si="405"/>
        <v/>
      </c>
      <c r="Q1085" s="71" t="s">
        <v>35</v>
      </c>
      <c r="R1085" s="103"/>
      <c r="S1085" s="103"/>
      <c r="T1085" s="554" t="str">
        <f>IF(Q1085&lt;&gt;"",VLOOKUP(Q1085,'DON GIA'!$H$1:$K$103,4,0),"")</f>
        <v/>
      </c>
      <c r="U1085" s="554" t="str">
        <f t="shared" si="406"/>
        <v/>
      </c>
      <c r="V1085" s="554"/>
      <c r="W1085" s="107" t="s">
        <v>1262</v>
      </c>
      <c r="X1085" s="103" t="s">
        <v>27</v>
      </c>
      <c r="Y1085" s="108">
        <v>3.68</v>
      </c>
      <c r="Z1085" s="109"/>
      <c r="AA1085" s="554">
        <f>IF(W1085&lt;&gt;"",VLOOKUP(W1085,'DON GIA'!$A$1:$D$346,4,0),"")</f>
        <v>282038</v>
      </c>
      <c r="AB1085" s="554">
        <f t="shared" si="407"/>
        <v>1037899.8400000001</v>
      </c>
      <c r="AC1085" s="71"/>
      <c r="AD1085" s="71"/>
      <c r="AE1085" s="71"/>
      <c r="AF1085" s="71"/>
      <c r="AG1085" s="71"/>
      <c r="AH1085" s="103"/>
      <c r="AI1085" s="71"/>
      <c r="AJ1085" s="103"/>
      <c r="AK1085" s="103"/>
      <c r="AL1085" s="554" t="str">
        <f>IF(AI1085&lt;&gt;"",VLOOKUP(AI1085,'DON GIA'!$M$1:$P$9,4,0),"")</f>
        <v/>
      </c>
      <c r="AM1085" s="554" t="str">
        <f t="shared" si="408"/>
        <v/>
      </c>
      <c r="AN1085" s="71"/>
      <c r="AO1085" s="103"/>
      <c r="AP1085" s="602" t="str">
        <f t="shared" si="386"/>
        <v/>
      </c>
      <c r="AQ1085" s="107"/>
      <c r="AR1085" s="107"/>
      <c r="AS1085" s="593"/>
    </row>
    <row r="1086" spans="1:45" outlineLevel="2">
      <c r="A1086" s="72">
        <f t="shared" si="409"/>
        <v>72</v>
      </c>
      <c r="B1086" s="552" t="str">
        <f>IF(C1086&lt;&gt;"",COUNTA($C$9:C1086),"")</f>
        <v/>
      </c>
      <c r="C1086" s="552"/>
      <c r="D1086" s="71"/>
      <c r="E1086" s="103"/>
      <c r="F1086" s="103"/>
      <c r="G1086" s="103"/>
      <c r="H1086" s="103"/>
      <c r="I1086" s="103"/>
      <c r="J1086" s="103"/>
      <c r="K1086" s="107"/>
      <c r="L1086" s="105" t="s">
        <v>35</v>
      </c>
      <c r="M1086" s="554" t="str">
        <f>IF(K1086&lt;&gt;"",VLOOKUP(K1086,'DON GIA'!$S$1:$U$19,3,0),"")</f>
        <v/>
      </c>
      <c r="N1086" s="554" t="str">
        <f>IF(K1086&lt;&gt;"",VLOOKUP(K1086,'DON GIA'!$S$1:$V$19,4,0),"")</f>
        <v/>
      </c>
      <c r="O1086" s="554" t="str">
        <f t="shared" si="404"/>
        <v/>
      </c>
      <c r="P1086" s="554" t="str">
        <f t="shared" si="405"/>
        <v/>
      </c>
      <c r="Q1086" s="71" t="s">
        <v>35</v>
      </c>
      <c r="R1086" s="103"/>
      <c r="S1086" s="103"/>
      <c r="T1086" s="554" t="str">
        <f>IF(Q1086&lt;&gt;"",VLOOKUP(Q1086,'DON GIA'!$H$1:$K$103,4,0),"")</f>
        <v/>
      </c>
      <c r="U1086" s="554" t="str">
        <f t="shared" si="406"/>
        <v/>
      </c>
      <c r="V1086" s="554"/>
      <c r="W1086" s="107" t="s">
        <v>1263</v>
      </c>
      <c r="X1086" s="103" t="s">
        <v>27</v>
      </c>
      <c r="Y1086" s="108">
        <v>2.25</v>
      </c>
      <c r="Z1086" s="109"/>
      <c r="AA1086" s="554">
        <f>IF(W1086&lt;&gt;"",VLOOKUP(W1086,'DON GIA'!$A$1:$D$346,4,0),"")</f>
        <v>1606736</v>
      </c>
      <c r="AB1086" s="554">
        <f t="shared" si="407"/>
        <v>3615156</v>
      </c>
      <c r="AC1086" s="71"/>
      <c r="AD1086" s="71"/>
      <c r="AE1086" s="71"/>
      <c r="AF1086" s="71"/>
      <c r="AG1086" s="71"/>
      <c r="AH1086" s="103"/>
      <c r="AI1086" s="71"/>
      <c r="AJ1086" s="103"/>
      <c r="AK1086" s="103"/>
      <c r="AL1086" s="554" t="str">
        <f>IF(AI1086&lt;&gt;"",VLOOKUP(AI1086,'DON GIA'!$M$1:$P$9,4,0),"")</f>
        <v/>
      </c>
      <c r="AM1086" s="554" t="str">
        <f t="shared" si="408"/>
        <v/>
      </c>
      <c r="AN1086" s="71"/>
      <c r="AO1086" s="103"/>
      <c r="AP1086" s="602" t="str">
        <f t="shared" si="386"/>
        <v/>
      </c>
      <c r="AQ1086" s="107"/>
      <c r="AR1086" s="107"/>
      <c r="AS1086" s="593"/>
    </row>
    <row r="1087" spans="1:45" outlineLevel="2">
      <c r="A1087" s="72">
        <f t="shared" si="409"/>
        <v>72</v>
      </c>
      <c r="B1087" s="552" t="str">
        <f>IF(C1087&lt;&gt;"",COUNTA($C$9:C1087),"")</f>
        <v/>
      </c>
      <c r="C1087" s="552"/>
      <c r="D1087" s="71"/>
      <c r="E1087" s="103"/>
      <c r="F1087" s="103"/>
      <c r="G1087" s="103"/>
      <c r="H1087" s="103"/>
      <c r="I1087" s="103"/>
      <c r="J1087" s="103"/>
      <c r="K1087" s="107"/>
      <c r="L1087" s="105" t="s">
        <v>35</v>
      </c>
      <c r="M1087" s="554" t="str">
        <f>IF(K1087&lt;&gt;"",VLOOKUP(K1087,'DON GIA'!$S$1:$U$19,3,0),"")</f>
        <v/>
      </c>
      <c r="N1087" s="554" t="str">
        <f>IF(K1087&lt;&gt;"",VLOOKUP(K1087,'DON GIA'!$S$1:$V$19,4,0),"")</f>
        <v/>
      </c>
      <c r="O1087" s="554" t="str">
        <f t="shared" si="404"/>
        <v/>
      </c>
      <c r="P1087" s="554" t="str">
        <f t="shared" si="405"/>
        <v/>
      </c>
      <c r="Q1087" s="71" t="s">
        <v>35</v>
      </c>
      <c r="R1087" s="103"/>
      <c r="S1087" s="103"/>
      <c r="T1087" s="554" t="str">
        <f>IF(Q1087&lt;&gt;"",VLOOKUP(Q1087,'DON GIA'!$H$1:$K$103,4,0),"")</f>
        <v/>
      </c>
      <c r="U1087" s="554" t="str">
        <f t="shared" si="406"/>
        <v/>
      </c>
      <c r="V1087" s="554"/>
      <c r="W1087" s="107" t="s">
        <v>1009</v>
      </c>
      <c r="X1087" s="103" t="s">
        <v>27</v>
      </c>
      <c r="Y1087" s="108">
        <v>3.74</v>
      </c>
      <c r="Z1087" s="109"/>
      <c r="AA1087" s="554">
        <f>IF(W1087&lt;&gt;"",VLOOKUP(W1087,'DON GIA'!$A$1:$D$346,4,0),"")</f>
        <v>282038</v>
      </c>
      <c r="AB1087" s="554">
        <f t="shared" si="407"/>
        <v>1054822.1200000001</v>
      </c>
      <c r="AC1087" s="71"/>
      <c r="AD1087" s="71"/>
      <c r="AE1087" s="71"/>
      <c r="AF1087" s="71"/>
      <c r="AG1087" s="71"/>
      <c r="AH1087" s="103"/>
      <c r="AI1087" s="71"/>
      <c r="AJ1087" s="103"/>
      <c r="AK1087" s="103"/>
      <c r="AL1087" s="554" t="str">
        <f>IF(AI1087&lt;&gt;"",VLOOKUP(AI1087,'DON GIA'!$M$1:$P$9,4,0),"")</f>
        <v/>
      </c>
      <c r="AM1087" s="554" t="str">
        <f t="shared" si="408"/>
        <v/>
      </c>
      <c r="AN1087" s="71"/>
      <c r="AO1087" s="103"/>
      <c r="AP1087" s="602" t="str">
        <f t="shared" si="386"/>
        <v/>
      </c>
      <c r="AQ1087" s="107"/>
      <c r="AR1087" s="107"/>
      <c r="AS1087" s="593"/>
    </row>
    <row r="1088" spans="1:45" outlineLevel="2">
      <c r="A1088" s="72">
        <f t="shared" si="409"/>
        <v>72</v>
      </c>
      <c r="B1088" s="552" t="str">
        <f>IF(C1088&lt;&gt;"",COUNTA($C$9:C1088),"")</f>
        <v/>
      </c>
      <c r="C1088" s="552"/>
      <c r="D1088" s="71"/>
      <c r="E1088" s="103"/>
      <c r="F1088" s="103"/>
      <c r="G1088" s="103"/>
      <c r="H1088" s="103"/>
      <c r="I1088" s="103"/>
      <c r="J1088" s="103"/>
      <c r="K1088" s="107"/>
      <c r="L1088" s="105" t="s">
        <v>35</v>
      </c>
      <c r="M1088" s="554" t="str">
        <f>IF(K1088&lt;&gt;"",VLOOKUP(K1088,'DON GIA'!$S$1:$U$19,3,0),"")</f>
        <v/>
      </c>
      <c r="N1088" s="554" t="str">
        <f>IF(K1088&lt;&gt;"",VLOOKUP(K1088,'DON GIA'!$S$1:$V$19,4,0),"")</f>
        <v/>
      </c>
      <c r="O1088" s="554" t="str">
        <f t="shared" si="404"/>
        <v/>
      </c>
      <c r="P1088" s="554" t="str">
        <f t="shared" si="405"/>
        <v/>
      </c>
      <c r="Q1088" s="71" t="s">
        <v>35</v>
      </c>
      <c r="R1088" s="103"/>
      <c r="S1088" s="103"/>
      <c r="T1088" s="554" t="str">
        <f>IF(Q1088&lt;&gt;"",VLOOKUP(Q1088,'DON GIA'!$H$1:$K$103,4,0),"")</f>
        <v/>
      </c>
      <c r="U1088" s="554" t="str">
        <f t="shared" si="406"/>
        <v/>
      </c>
      <c r="V1088" s="554"/>
      <c r="W1088" s="107" t="s">
        <v>1264</v>
      </c>
      <c r="X1088" s="103" t="s">
        <v>27</v>
      </c>
      <c r="Y1088" s="108">
        <v>4.25</v>
      </c>
      <c r="Z1088" s="109"/>
      <c r="AA1088" s="554">
        <f>IF(W1088&lt;&gt;"",VLOOKUP(W1088,'DON GIA'!$A$1:$D$346,4,0),"")</f>
        <v>282038</v>
      </c>
      <c r="AB1088" s="554">
        <f t="shared" si="407"/>
        <v>1198661.5</v>
      </c>
      <c r="AC1088" s="71"/>
      <c r="AD1088" s="71"/>
      <c r="AE1088" s="71"/>
      <c r="AF1088" s="71"/>
      <c r="AG1088" s="71"/>
      <c r="AH1088" s="103"/>
      <c r="AI1088" s="71"/>
      <c r="AJ1088" s="103"/>
      <c r="AK1088" s="103"/>
      <c r="AL1088" s="554" t="str">
        <f>IF(AI1088&lt;&gt;"",VLOOKUP(AI1088,'DON GIA'!$M$1:$P$9,4,0),"")</f>
        <v/>
      </c>
      <c r="AM1088" s="554" t="str">
        <f t="shared" si="408"/>
        <v/>
      </c>
      <c r="AN1088" s="71"/>
      <c r="AO1088" s="103"/>
      <c r="AP1088" s="602" t="str">
        <f t="shared" si="386"/>
        <v/>
      </c>
      <c r="AQ1088" s="107"/>
      <c r="AR1088" s="107"/>
      <c r="AS1088" s="593"/>
    </row>
    <row r="1089" spans="1:45" outlineLevel="2">
      <c r="A1089" s="72">
        <f t="shared" si="409"/>
        <v>72</v>
      </c>
      <c r="B1089" s="552" t="str">
        <f>IF(C1089&lt;&gt;"",COUNTA($C$9:C1089),"")</f>
        <v/>
      </c>
      <c r="C1089" s="552"/>
      <c r="D1089" s="71"/>
      <c r="E1089" s="103"/>
      <c r="F1089" s="103"/>
      <c r="G1089" s="103"/>
      <c r="H1089" s="103"/>
      <c r="I1089" s="103"/>
      <c r="J1089" s="103"/>
      <c r="K1089" s="107"/>
      <c r="L1089" s="105" t="s">
        <v>35</v>
      </c>
      <c r="M1089" s="554" t="str">
        <f>IF(K1089&lt;&gt;"",VLOOKUP(K1089,'DON GIA'!$S$1:$U$19,3,0),"")</f>
        <v/>
      </c>
      <c r="N1089" s="554" t="str">
        <f>IF(K1089&lt;&gt;"",VLOOKUP(K1089,'DON GIA'!$S$1:$V$19,4,0),"")</f>
        <v/>
      </c>
      <c r="O1089" s="554" t="str">
        <f t="shared" si="404"/>
        <v/>
      </c>
      <c r="P1089" s="554" t="str">
        <f t="shared" si="405"/>
        <v/>
      </c>
      <c r="Q1089" s="71" t="s">
        <v>35</v>
      </c>
      <c r="R1089" s="103"/>
      <c r="S1089" s="103"/>
      <c r="T1089" s="554" t="str">
        <f>IF(Q1089&lt;&gt;"",VLOOKUP(Q1089,'DON GIA'!$H$1:$K$103,4,0),"")</f>
        <v/>
      </c>
      <c r="U1089" s="554" t="str">
        <f t="shared" si="406"/>
        <v/>
      </c>
      <c r="V1089" s="554"/>
      <c r="W1089" s="107" t="s">
        <v>1265</v>
      </c>
      <c r="X1089" s="103" t="s">
        <v>27</v>
      </c>
      <c r="Y1089" s="108">
        <v>2.08</v>
      </c>
      <c r="Z1089" s="109"/>
      <c r="AA1089" s="554">
        <f>IF(W1089&lt;&gt;"",VLOOKUP(W1089,'DON GIA'!$A$1:$D$346,4,0),"")</f>
        <v>282038</v>
      </c>
      <c r="AB1089" s="554">
        <f t="shared" si="407"/>
        <v>586639.04</v>
      </c>
      <c r="AC1089" s="71"/>
      <c r="AD1089" s="71"/>
      <c r="AE1089" s="71"/>
      <c r="AF1089" s="71"/>
      <c r="AG1089" s="71"/>
      <c r="AH1089" s="103"/>
      <c r="AI1089" s="71"/>
      <c r="AJ1089" s="103"/>
      <c r="AK1089" s="103"/>
      <c r="AL1089" s="554" t="str">
        <f>IF(AI1089&lt;&gt;"",VLOOKUP(AI1089,'DON GIA'!$M$1:$P$9,4,0),"")</f>
        <v/>
      </c>
      <c r="AM1089" s="554" t="str">
        <f t="shared" si="408"/>
        <v/>
      </c>
      <c r="AN1089" s="71"/>
      <c r="AO1089" s="103"/>
      <c r="AP1089" s="602" t="str">
        <f t="shared" si="386"/>
        <v/>
      </c>
      <c r="AQ1089" s="107"/>
      <c r="AR1089" s="107"/>
      <c r="AS1089" s="593"/>
    </row>
    <row r="1090" spans="1:45" ht="37.5" outlineLevel="2">
      <c r="A1090" s="72">
        <f t="shared" si="409"/>
        <v>72</v>
      </c>
      <c r="B1090" s="552" t="str">
        <f>IF(C1090&lt;&gt;"",COUNTA($C$9:C1090),"")</f>
        <v/>
      </c>
      <c r="C1090" s="552"/>
      <c r="D1090" s="71"/>
      <c r="E1090" s="103"/>
      <c r="F1090" s="103"/>
      <c r="G1090" s="103"/>
      <c r="H1090" s="103"/>
      <c r="I1090" s="103"/>
      <c r="J1090" s="103"/>
      <c r="K1090" s="107"/>
      <c r="L1090" s="105" t="s">
        <v>35</v>
      </c>
      <c r="M1090" s="554" t="str">
        <f>IF(K1090&lt;&gt;"",VLOOKUP(K1090,'DON GIA'!$S$1:$U$19,3,0),"")</f>
        <v/>
      </c>
      <c r="N1090" s="554" t="str">
        <f>IF(K1090&lt;&gt;"",VLOOKUP(K1090,'DON GIA'!$S$1:$V$19,4,0),"")</f>
        <v/>
      </c>
      <c r="O1090" s="554" t="str">
        <f t="shared" si="404"/>
        <v/>
      </c>
      <c r="P1090" s="554" t="str">
        <f t="shared" si="405"/>
        <v/>
      </c>
      <c r="Q1090" s="71" t="s">
        <v>35</v>
      </c>
      <c r="R1090" s="103"/>
      <c r="S1090" s="103"/>
      <c r="T1090" s="554" t="str">
        <f>IF(Q1090&lt;&gt;"",VLOOKUP(Q1090,'DON GIA'!$H$1:$K$103,4,0),"")</f>
        <v/>
      </c>
      <c r="U1090" s="554" t="str">
        <f t="shared" si="406"/>
        <v/>
      </c>
      <c r="V1090" s="554"/>
      <c r="W1090" s="107" t="s">
        <v>1049</v>
      </c>
      <c r="X1090" s="103" t="s">
        <v>42</v>
      </c>
      <c r="Y1090" s="108">
        <v>1</v>
      </c>
      <c r="Z1090" s="109"/>
      <c r="AA1090" s="554">
        <f>IF(W1090&lt;&gt;"",VLOOKUP(W1090,'DON GIA'!$A$1:$D$346,4,0),"")</f>
        <v>3793079</v>
      </c>
      <c r="AB1090" s="554">
        <f t="shared" si="407"/>
        <v>3793079</v>
      </c>
      <c r="AC1090" s="71"/>
      <c r="AD1090" s="71"/>
      <c r="AE1090" s="71"/>
      <c r="AF1090" s="71"/>
      <c r="AG1090" s="71"/>
      <c r="AH1090" s="103"/>
      <c r="AI1090" s="71"/>
      <c r="AJ1090" s="103"/>
      <c r="AK1090" s="103"/>
      <c r="AL1090" s="554" t="str">
        <f>IF(AI1090&lt;&gt;"",VLOOKUP(AI1090,'DON GIA'!$M$1:$P$9,4,0),"")</f>
        <v/>
      </c>
      <c r="AM1090" s="554" t="str">
        <f t="shared" si="408"/>
        <v/>
      </c>
      <c r="AN1090" s="71"/>
      <c r="AO1090" s="103"/>
      <c r="AP1090" s="602" t="str">
        <f t="shared" si="386"/>
        <v/>
      </c>
      <c r="AQ1090" s="107"/>
      <c r="AR1090" s="107"/>
      <c r="AS1090" s="593"/>
    </row>
    <row r="1091" spans="1:45" outlineLevel="2">
      <c r="A1091" s="72">
        <f t="shared" si="409"/>
        <v>72</v>
      </c>
      <c r="B1091" s="552" t="str">
        <f>IF(C1091&lt;&gt;"",COUNTA($C$9:C1091),"")</f>
        <v/>
      </c>
      <c r="C1091" s="552"/>
      <c r="D1091" s="71"/>
      <c r="E1091" s="103"/>
      <c r="F1091" s="103"/>
      <c r="G1091" s="103"/>
      <c r="H1091" s="103"/>
      <c r="I1091" s="103"/>
      <c r="J1091" s="103"/>
      <c r="K1091" s="107"/>
      <c r="L1091" s="105" t="s">
        <v>35</v>
      </c>
      <c r="M1091" s="554" t="str">
        <f>IF(K1091&lt;&gt;"",VLOOKUP(K1091,'DON GIA'!$S$1:$U$19,3,0),"")</f>
        <v/>
      </c>
      <c r="N1091" s="554" t="str">
        <f>IF(K1091&lt;&gt;"",VLOOKUP(K1091,'DON GIA'!$S$1:$V$19,4,0),"")</f>
        <v/>
      </c>
      <c r="O1091" s="554" t="str">
        <f t="shared" si="404"/>
        <v/>
      </c>
      <c r="P1091" s="554" t="str">
        <f t="shared" si="405"/>
        <v/>
      </c>
      <c r="Q1091" s="71" t="s">
        <v>35</v>
      </c>
      <c r="R1091" s="103"/>
      <c r="S1091" s="103"/>
      <c r="T1091" s="554" t="str">
        <f>IF(Q1091&lt;&gt;"",VLOOKUP(Q1091,'DON GIA'!$H$1:$K$103,4,0),"")</f>
        <v/>
      </c>
      <c r="U1091" s="554" t="str">
        <f t="shared" si="406"/>
        <v/>
      </c>
      <c r="V1091" s="554"/>
      <c r="W1091" s="107" t="s">
        <v>1019</v>
      </c>
      <c r="X1091" s="103" t="s">
        <v>27</v>
      </c>
      <c r="Y1091" s="108">
        <v>15.35</v>
      </c>
      <c r="Z1091" s="109"/>
      <c r="AA1091" s="554">
        <f>IF(W1091&lt;&gt;"",VLOOKUP(W1091,'DON GIA'!$A$1:$D$346,4,0),"")</f>
        <v>330817</v>
      </c>
      <c r="AB1091" s="554">
        <f t="shared" si="407"/>
        <v>5078040.95</v>
      </c>
      <c r="AC1091" s="71"/>
      <c r="AD1091" s="71"/>
      <c r="AE1091" s="71"/>
      <c r="AF1091" s="71"/>
      <c r="AG1091" s="71"/>
      <c r="AH1091" s="103"/>
      <c r="AI1091" s="71"/>
      <c r="AJ1091" s="103"/>
      <c r="AK1091" s="103"/>
      <c r="AL1091" s="554" t="str">
        <f>IF(AI1091&lt;&gt;"",VLOOKUP(AI1091,'DON GIA'!$M$1:$P$9,4,0),"")</f>
        <v/>
      </c>
      <c r="AM1091" s="554" t="str">
        <f t="shared" si="408"/>
        <v/>
      </c>
      <c r="AN1091" s="71"/>
      <c r="AO1091" s="103"/>
      <c r="AP1091" s="602" t="str">
        <f t="shared" si="386"/>
        <v/>
      </c>
      <c r="AQ1091" s="107"/>
      <c r="AR1091" s="107"/>
      <c r="AS1091" s="593"/>
    </row>
    <row r="1092" spans="1:45" outlineLevel="2">
      <c r="A1092" s="72">
        <f t="shared" si="409"/>
        <v>72</v>
      </c>
      <c r="B1092" s="552" t="str">
        <f>IF(C1092&lt;&gt;"",COUNTA($C$9:C1092),"")</f>
        <v/>
      </c>
      <c r="C1092" s="552"/>
      <c r="D1092" s="71"/>
      <c r="E1092" s="103"/>
      <c r="F1092" s="103"/>
      <c r="G1092" s="103"/>
      <c r="H1092" s="103"/>
      <c r="I1092" s="103"/>
      <c r="J1092" s="103"/>
      <c r="K1092" s="107"/>
      <c r="L1092" s="105" t="s">
        <v>35</v>
      </c>
      <c r="M1092" s="554" t="str">
        <f>IF(K1092&lt;&gt;"",VLOOKUP(K1092,'DON GIA'!$S$1:$U$19,3,0),"")</f>
        <v/>
      </c>
      <c r="N1092" s="554" t="str">
        <f>IF(K1092&lt;&gt;"",VLOOKUP(K1092,'DON GIA'!$S$1:$V$19,4,0),"")</f>
        <v/>
      </c>
      <c r="O1092" s="554" t="str">
        <f t="shared" si="404"/>
        <v/>
      </c>
      <c r="P1092" s="554" t="str">
        <f t="shared" si="405"/>
        <v/>
      </c>
      <c r="Q1092" s="71" t="s">
        <v>35</v>
      </c>
      <c r="R1092" s="103"/>
      <c r="S1092" s="103"/>
      <c r="T1092" s="554" t="str">
        <f>IF(Q1092&lt;&gt;"",VLOOKUP(Q1092,'DON GIA'!$H$1:$K$103,4,0),"")</f>
        <v/>
      </c>
      <c r="U1092" s="554" t="str">
        <f t="shared" si="406"/>
        <v/>
      </c>
      <c r="V1092" s="554"/>
      <c r="W1092" s="107"/>
      <c r="X1092" s="103"/>
      <c r="Y1092" s="108"/>
      <c r="Z1092" s="109"/>
      <c r="AA1092" s="554" t="str">
        <f>IF(W1092&lt;&gt;"",VLOOKUP(W1092,'DON GIA'!$A$1:$D$346,4,0),"")</f>
        <v/>
      </c>
      <c r="AB1092" s="554" t="str">
        <f t="shared" si="407"/>
        <v/>
      </c>
      <c r="AC1092" s="71"/>
      <c r="AD1092" s="71"/>
      <c r="AE1092" s="71"/>
      <c r="AF1092" s="71"/>
      <c r="AG1092" s="71"/>
      <c r="AH1092" s="103"/>
      <c r="AI1092" s="71"/>
      <c r="AJ1092" s="103"/>
      <c r="AK1092" s="103"/>
      <c r="AL1092" s="554" t="str">
        <f>IF(AI1092&lt;&gt;"",VLOOKUP(AI1092,'DON GIA'!$M$1:$P$9,4,0),"")</f>
        <v/>
      </c>
      <c r="AM1092" s="554" t="str">
        <f t="shared" si="408"/>
        <v/>
      </c>
      <c r="AN1092" s="71"/>
      <c r="AO1092" s="103"/>
      <c r="AP1092" s="602" t="str">
        <f t="shared" si="386"/>
        <v/>
      </c>
      <c r="AQ1092" s="107"/>
      <c r="AR1092" s="107"/>
      <c r="AS1092" s="593"/>
    </row>
    <row r="1093" spans="1:45" outlineLevel="2">
      <c r="A1093" s="72">
        <f t="shared" si="409"/>
        <v>72</v>
      </c>
      <c r="B1093" s="552" t="str">
        <f>IF(C1093&lt;&gt;"",COUNTA($C$9:C1093),"")</f>
        <v/>
      </c>
      <c r="C1093" s="552"/>
      <c r="D1093" s="71"/>
      <c r="E1093" s="103"/>
      <c r="F1093" s="103"/>
      <c r="G1093" s="103"/>
      <c r="H1093" s="103"/>
      <c r="I1093" s="103"/>
      <c r="J1093" s="103"/>
      <c r="K1093" s="107"/>
      <c r="L1093" s="105" t="s">
        <v>35</v>
      </c>
      <c r="M1093" s="554" t="str">
        <f>IF(K1093&lt;&gt;"",VLOOKUP(K1093,'DON GIA'!$S$1:$U$19,3,0),"")</f>
        <v/>
      </c>
      <c r="N1093" s="554" t="str">
        <f>IF(K1093&lt;&gt;"",VLOOKUP(K1093,'DON GIA'!$S$1:$V$19,4,0),"")</f>
        <v/>
      </c>
      <c r="O1093" s="554" t="str">
        <f t="shared" si="404"/>
        <v/>
      </c>
      <c r="P1093" s="554" t="str">
        <f t="shared" si="405"/>
        <v/>
      </c>
      <c r="Q1093" s="71" t="s">
        <v>35</v>
      </c>
      <c r="R1093" s="103"/>
      <c r="S1093" s="103"/>
      <c r="T1093" s="554" t="str">
        <f>IF(Q1093&lt;&gt;"",VLOOKUP(Q1093,'DON GIA'!$H$1:$K$103,4,0),"")</f>
        <v/>
      </c>
      <c r="U1093" s="554" t="str">
        <f t="shared" si="406"/>
        <v/>
      </c>
      <c r="V1093" s="554"/>
      <c r="W1093" s="107"/>
      <c r="X1093" s="103"/>
      <c r="Y1093" s="108"/>
      <c r="Z1093" s="109"/>
      <c r="AA1093" s="554" t="str">
        <f>IF(W1093&lt;&gt;"",VLOOKUP(W1093,'DON GIA'!$A$1:$D$346,4,0),"")</f>
        <v/>
      </c>
      <c r="AB1093" s="554" t="str">
        <f t="shared" si="407"/>
        <v/>
      </c>
      <c r="AC1093" s="71"/>
      <c r="AD1093" s="71"/>
      <c r="AE1093" s="71"/>
      <c r="AF1093" s="71"/>
      <c r="AG1093" s="71"/>
      <c r="AH1093" s="103"/>
      <c r="AI1093" s="71"/>
      <c r="AJ1093" s="103"/>
      <c r="AK1093" s="103"/>
      <c r="AL1093" s="554" t="str">
        <f>IF(AI1093&lt;&gt;"",VLOOKUP(AI1093,'DON GIA'!$M$1:$P$9,4,0),"")</f>
        <v/>
      </c>
      <c r="AM1093" s="554" t="str">
        <f t="shared" si="408"/>
        <v/>
      </c>
      <c r="AN1093" s="71"/>
      <c r="AO1093" s="103"/>
      <c r="AP1093" s="602" t="str">
        <f t="shared" si="386"/>
        <v/>
      </c>
      <c r="AQ1093" s="107"/>
      <c r="AR1093" s="107"/>
      <c r="AS1093" s="593"/>
    </row>
    <row r="1094" spans="1:45" outlineLevel="1">
      <c r="A1094" s="84" t="s">
        <v>2087</v>
      </c>
      <c r="B1094" s="552"/>
      <c r="C1094" s="552"/>
      <c r="D1094" s="61"/>
      <c r="E1094" s="162"/>
      <c r="F1094" s="103"/>
      <c r="G1094" s="162"/>
      <c r="H1094" s="162"/>
      <c r="I1094" s="162"/>
      <c r="J1094" s="162"/>
      <c r="K1094" s="129"/>
      <c r="L1094" s="619">
        <f>SUBTOTAL(9,L1095:L1108)</f>
        <v>336</v>
      </c>
      <c r="M1094" s="553"/>
      <c r="N1094" s="553"/>
      <c r="O1094" s="553">
        <f>SUBTOTAL(9,O1095:O1108)</f>
        <v>1668624000</v>
      </c>
      <c r="P1094" s="553">
        <f>SUBTOTAL(9,P1095:P1108)</f>
        <v>0</v>
      </c>
      <c r="Q1094" s="61"/>
      <c r="R1094" s="162"/>
      <c r="S1094" s="162">
        <f>SUBTOTAL(9,S1095:S1108)</f>
        <v>0</v>
      </c>
      <c r="T1094" s="553"/>
      <c r="U1094" s="553">
        <f>SUBTOTAL(9,U1095:U1108)</f>
        <v>0</v>
      </c>
      <c r="V1094" s="553"/>
      <c r="W1094" s="129"/>
      <c r="X1094" s="162"/>
      <c r="Y1094" s="169">
        <f>SUBTOTAL(9,Y1095:Y1108)</f>
        <v>196.20199999999997</v>
      </c>
      <c r="Z1094" s="170">
        <f>SUBTOTAL(9,Z1095:Z1108)</f>
        <v>56.25</v>
      </c>
      <c r="AA1094" s="553"/>
      <c r="AB1094" s="553">
        <f>SUBTOTAL(9,AB1095:AB1108)</f>
        <v>459391231.39600003</v>
      </c>
      <c r="AC1094" s="71"/>
      <c r="AD1094" s="71"/>
      <c r="AE1094" s="71"/>
      <c r="AF1094" s="71"/>
      <c r="AG1094" s="71"/>
      <c r="AH1094" s="103"/>
      <c r="AI1094" s="61"/>
      <c r="AJ1094" s="162"/>
      <c r="AK1094" s="162">
        <f>SUBTOTAL(9,AK1095:AK1108)</f>
        <v>2</v>
      </c>
      <c r="AL1094" s="553"/>
      <c r="AM1094" s="553">
        <f>SUBTOTAL(9,AM1095:AM1108)</f>
        <v>25895920</v>
      </c>
      <c r="AN1094" s="61"/>
      <c r="AO1094" s="162">
        <f>SUBTOTAL(9,AO1095:AO1108)</f>
        <v>1</v>
      </c>
      <c r="AP1094" s="602">
        <f t="shared" si="386"/>
        <v>2153911151.3959999</v>
      </c>
      <c r="AQ1094" s="111"/>
      <c r="AR1094" s="111"/>
      <c r="AS1094" s="628"/>
    </row>
    <row r="1095" spans="1:45" ht="93.75" outlineLevel="2">
      <c r="A1095" s="72">
        <f>IF(B1095&lt;&gt;"",B1095,A1093)</f>
        <v>73</v>
      </c>
      <c r="B1095" s="552">
        <f>IF(C1095&lt;&gt;"",COUNTA($C$9:C1095),"")</f>
        <v>73</v>
      </c>
      <c r="C1095" s="552">
        <v>475</v>
      </c>
      <c r="D1095" s="61" t="s">
        <v>466</v>
      </c>
      <c r="E1095" s="103"/>
      <c r="F1095" s="103"/>
      <c r="G1095" s="103">
        <v>148</v>
      </c>
      <c r="H1095" s="103">
        <v>79</v>
      </c>
      <c r="I1095" s="103" t="s">
        <v>223</v>
      </c>
      <c r="J1095" s="103" t="s">
        <v>467</v>
      </c>
      <c r="K1095" s="107" t="s">
        <v>973</v>
      </c>
      <c r="L1095" s="620">
        <v>100.2</v>
      </c>
      <c r="M1095" s="554">
        <f>IF(K1095&lt;&gt;"",VLOOKUP(K1095,'DON GIA'!$S$1:$U$19,3,0),"")</f>
        <v>1679000</v>
      </c>
      <c r="N1095" s="554">
        <f>IF(K1095&lt;&gt;"",VLOOKUP(K1095,'DON GIA'!$S$1:$V$19,4,0),"")</f>
        <v>0</v>
      </c>
      <c r="O1095" s="554">
        <f t="shared" ref="O1095:O1108" si="410">IF(K1095&lt;&gt;"",L1095*M1095,"")</f>
        <v>168235800</v>
      </c>
      <c r="P1095" s="554">
        <f t="shared" ref="P1095:P1108" si="411">IF(K1095&lt;&gt;"",L1095*N1095,"")</f>
        <v>0</v>
      </c>
      <c r="Q1095" s="71" t="s">
        <v>35</v>
      </c>
      <c r="R1095" s="103"/>
      <c r="S1095" s="103"/>
      <c r="T1095" s="554" t="str">
        <f>IF(Q1095&lt;&gt;"",VLOOKUP(Q1095,'DON GIA'!$H$1:$K$103,4,0),"")</f>
        <v/>
      </c>
      <c r="U1095" s="554" t="str">
        <f t="shared" ref="U1095:U1108" si="412">IF(Q1095&lt;&gt;"",IF(ISNUMBER(T1095),S1095*T1095,""),"")</f>
        <v/>
      </c>
      <c r="V1095" s="554" t="s">
        <v>2163</v>
      </c>
      <c r="W1095" s="107" t="s">
        <v>1278</v>
      </c>
      <c r="X1095" s="103" t="s">
        <v>27</v>
      </c>
      <c r="Y1095" s="108">
        <v>5.48</v>
      </c>
      <c r="Z1095" s="109">
        <v>17.25</v>
      </c>
      <c r="AA1095" s="554">
        <f>IF(W1095&lt;&gt;"",VLOOKUP(W1095,'DON GIA'!$A$1:$D$346,4,0),"")</f>
        <v>4826746</v>
      </c>
      <c r="AB1095" s="554">
        <f t="shared" ref="AB1095:AB1108" si="413">IF(W1095&lt;&gt;"",IF(ISNUMBER(AA1095),Y1095*AA1095,""),"")</f>
        <v>26450568.080000002</v>
      </c>
      <c r="AC1095" s="71"/>
      <c r="AD1095" s="71" t="s">
        <v>34</v>
      </c>
      <c r="AE1095" s="71" t="s">
        <v>30</v>
      </c>
      <c r="AF1095" s="71" t="s">
        <v>41</v>
      </c>
      <c r="AG1095" s="71" t="s">
        <v>34</v>
      </c>
      <c r="AH1095" s="103"/>
      <c r="AI1095" s="71" t="s">
        <v>562</v>
      </c>
      <c r="AJ1095" s="103" t="s">
        <v>409</v>
      </c>
      <c r="AK1095" s="103">
        <v>1</v>
      </c>
      <c r="AL1095" s="554">
        <f>IF(AI1095&lt;&gt;"",VLOOKUP(AI1095,'DON GIA'!$M$1:$P$9,4,0),"")</f>
        <v>12895920</v>
      </c>
      <c r="AM1095" s="554">
        <f t="shared" ref="AM1095:AM1108" si="414">IF(AI1095&lt;&gt;"",AK1095*AL1095,"")</f>
        <v>12895920</v>
      </c>
      <c r="AN1095" s="71" t="s">
        <v>407</v>
      </c>
      <c r="AO1095" s="103">
        <v>1</v>
      </c>
      <c r="AP1095" s="602" t="str">
        <f t="shared" si="386"/>
        <v/>
      </c>
      <c r="AQ1095" s="111" t="s">
        <v>756</v>
      </c>
      <c r="AR1095" s="111" t="s">
        <v>2021</v>
      </c>
      <c r="AS1095" s="628"/>
    </row>
    <row r="1096" spans="1:45" ht="75" outlineLevel="2">
      <c r="A1096" s="72">
        <f t="shared" ref="A1096:A1108" si="415">IF(B1096&lt;&gt;"",B1096,A1095)</f>
        <v>73</v>
      </c>
      <c r="B1096" s="552" t="str">
        <f>IF(C1096&lt;&gt;"",COUNTA($C$9:C1096),"")</f>
        <v/>
      </c>
      <c r="C1096" s="552"/>
      <c r="D1096" s="71" t="s">
        <v>468</v>
      </c>
      <c r="E1096" s="103"/>
      <c r="F1096" s="103"/>
      <c r="G1096" s="103">
        <v>148</v>
      </c>
      <c r="H1096" s="103">
        <v>79</v>
      </c>
      <c r="I1096" s="103" t="s">
        <v>223</v>
      </c>
      <c r="J1096" s="103" t="s">
        <v>467</v>
      </c>
      <c r="K1096" s="107" t="s">
        <v>975</v>
      </c>
      <c r="L1096" s="125">
        <v>142.5</v>
      </c>
      <c r="M1096" s="554">
        <f>IF(K1096&lt;&gt;"",VLOOKUP(K1096,'DON GIA'!$S$1:$U$19,3,0),"")</f>
        <v>7220000</v>
      </c>
      <c r="N1096" s="554">
        <f>IF(K1096&lt;&gt;"",VLOOKUP(K1096,'DON GIA'!$S$1:$V$19,4,0),"")</f>
        <v>0</v>
      </c>
      <c r="O1096" s="554">
        <f t="shared" si="410"/>
        <v>1028850000</v>
      </c>
      <c r="P1096" s="554">
        <f t="shared" si="411"/>
        <v>0</v>
      </c>
      <c r="Q1096" s="71" t="s">
        <v>35</v>
      </c>
      <c r="R1096" s="103"/>
      <c r="S1096" s="103"/>
      <c r="T1096" s="554" t="str">
        <f>IF(Q1096&lt;&gt;"",VLOOKUP(Q1096,'DON GIA'!$H$1:$K$103,4,0),"")</f>
        <v/>
      </c>
      <c r="U1096" s="554" t="str">
        <f t="shared" si="412"/>
        <v/>
      </c>
      <c r="V1096" s="554"/>
      <c r="W1096" s="107" t="s">
        <v>1005</v>
      </c>
      <c r="X1096" s="103" t="s">
        <v>27</v>
      </c>
      <c r="Y1096" s="108">
        <v>50.78</v>
      </c>
      <c r="Z1096" s="109">
        <v>19.5</v>
      </c>
      <c r="AA1096" s="554">
        <f>IF(W1096&lt;&gt;"",VLOOKUP(W1096,'DON GIA'!$A$1:$D$346,4,0),"")</f>
        <v>5559129</v>
      </c>
      <c r="AB1096" s="554">
        <f t="shared" si="413"/>
        <v>282292570.62</v>
      </c>
      <c r="AC1096" s="71"/>
      <c r="AD1096" s="71" t="s">
        <v>29</v>
      </c>
      <c r="AE1096" s="71" t="s">
        <v>30</v>
      </c>
      <c r="AF1096" s="71" t="s">
        <v>31</v>
      </c>
      <c r="AG1096" s="71" t="s">
        <v>34</v>
      </c>
      <c r="AH1096" s="103"/>
      <c r="AI1096" s="71" t="s">
        <v>578</v>
      </c>
      <c r="AJ1096" s="103" t="s">
        <v>560</v>
      </c>
      <c r="AK1096" s="103">
        <v>1</v>
      </c>
      <c r="AL1096" s="554">
        <f>IF(AI1096&lt;&gt;"",VLOOKUP(AI1096,'DON GIA'!$M$1:$P$9,4,0),"")</f>
        <v>13000000</v>
      </c>
      <c r="AM1096" s="554">
        <f t="shared" si="414"/>
        <v>13000000</v>
      </c>
      <c r="AN1096" s="71"/>
      <c r="AO1096" s="103"/>
      <c r="AP1096" s="602" t="str">
        <f t="shared" ref="AP1096:AP1159" si="416">IF(C1097&lt;&gt;"",O1096+P1096+U1096+AB1096+AM1096,"")</f>
        <v/>
      </c>
      <c r="AQ1096" s="585" t="s">
        <v>2028</v>
      </c>
      <c r="AR1096" s="585" t="s">
        <v>2025</v>
      </c>
      <c r="AS1096" s="630"/>
    </row>
    <row r="1097" spans="1:45" ht="99.75" outlineLevel="2">
      <c r="A1097" s="72">
        <f t="shared" si="415"/>
        <v>73</v>
      </c>
      <c r="B1097" s="552" t="str">
        <f>IF(C1097&lt;&gt;"",COUNTA($C$9:C1097),"")</f>
        <v/>
      </c>
      <c r="C1097" s="552"/>
      <c r="D1097" s="71" t="s">
        <v>71</v>
      </c>
      <c r="E1097" s="103"/>
      <c r="F1097" s="103"/>
      <c r="G1097" s="103">
        <v>148</v>
      </c>
      <c r="H1097" s="103">
        <v>79</v>
      </c>
      <c r="I1097" s="103" t="s">
        <v>223</v>
      </c>
      <c r="J1097" s="103" t="s">
        <v>467</v>
      </c>
      <c r="K1097" s="107" t="s">
        <v>976</v>
      </c>
      <c r="L1097" s="125">
        <v>93.3</v>
      </c>
      <c r="M1097" s="554">
        <f>IF(K1097&lt;&gt;"",VLOOKUP(K1097,'DON GIA'!$S$1:$U$19,3,0),"")</f>
        <v>5054000</v>
      </c>
      <c r="N1097" s="554">
        <f>IF(K1097&lt;&gt;"",VLOOKUP(K1097,'DON GIA'!$S$1:$V$19,4,0),"")</f>
        <v>0</v>
      </c>
      <c r="O1097" s="554">
        <f t="shared" si="410"/>
        <v>471538200</v>
      </c>
      <c r="P1097" s="554">
        <f t="shared" si="411"/>
        <v>0</v>
      </c>
      <c r="Q1097" s="71" t="s">
        <v>35</v>
      </c>
      <c r="R1097" s="103"/>
      <c r="S1097" s="103"/>
      <c r="T1097" s="554" t="str">
        <f>IF(Q1097&lt;&gt;"",VLOOKUP(Q1097,'DON GIA'!$H$1:$K$103,4,0),"")</f>
        <v/>
      </c>
      <c r="U1097" s="554" t="str">
        <f t="shared" si="412"/>
        <v/>
      </c>
      <c r="V1097" s="554"/>
      <c r="W1097" s="107" t="s">
        <v>1063</v>
      </c>
      <c r="X1097" s="103" t="s">
        <v>27</v>
      </c>
      <c r="Y1097" s="108">
        <v>15.3</v>
      </c>
      <c r="Z1097" s="109"/>
      <c r="AA1097" s="554">
        <f>IF(W1097&lt;&gt;"",VLOOKUP(W1097,'DON GIA'!$A$1:$D$346,4,0),"")</f>
        <v>3941166</v>
      </c>
      <c r="AB1097" s="554">
        <f t="shared" si="413"/>
        <v>60299839.800000004</v>
      </c>
      <c r="AC1097" s="71"/>
      <c r="AD1097" s="71" t="s">
        <v>29</v>
      </c>
      <c r="AE1097" s="71" t="s">
        <v>30</v>
      </c>
      <c r="AF1097" s="71" t="s">
        <v>31</v>
      </c>
      <c r="AG1097" s="71" t="s">
        <v>32</v>
      </c>
      <c r="AH1097" s="103"/>
      <c r="AI1097" s="71"/>
      <c r="AJ1097" s="103"/>
      <c r="AK1097" s="103"/>
      <c r="AL1097" s="554" t="str">
        <f>IF(AI1097&lt;&gt;"",VLOOKUP(AI1097,'DON GIA'!$M$1:$P$9,4,0),"")</f>
        <v/>
      </c>
      <c r="AM1097" s="554" t="str">
        <f t="shared" si="414"/>
        <v/>
      </c>
      <c r="AN1097" s="71"/>
      <c r="AO1097" s="103"/>
      <c r="AP1097" s="602" t="str">
        <f t="shared" si="416"/>
        <v/>
      </c>
      <c r="AQ1097" s="584" t="s">
        <v>2029</v>
      </c>
      <c r="AR1097" s="584" t="s">
        <v>2026</v>
      </c>
      <c r="AS1097" s="631"/>
    </row>
    <row r="1098" spans="1:45" ht="93.75" outlineLevel="2">
      <c r="A1098" s="72">
        <f t="shared" si="415"/>
        <v>73</v>
      </c>
      <c r="B1098" s="552" t="str">
        <f>IF(C1098&lt;&gt;"",COUNTA($C$9:C1098),"")</f>
        <v/>
      </c>
      <c r="C1098" s="552"/>
      <c r="D1098" s="71"/>
      <c r="E1098" s="103"/>
      <c r="F1098" s="103"/>
      <c r="G1098" s="103"/>
      <c r="H1098" s="103"/>
      <c r="I1098" s="103"/>
      <c r="J1098" s="103"/>
      <c r="K1098" s="107"/>
      <c r="L1098" s="105" t="s">
        <v>35</v>
      </c>
      <c r="M1098" s="554" t="str">
        <f>IF(K1098&lt;&gt;"",VLOOKUP(K1098,'DON GIA'!$S$1:$U$19,3,0),"")</f>
        <v/>
      </c>
      <c r="N1098" s="554" t="str">
        <f>IF(K1098&lt;&gt;"",VLOOKUP(K1098,'DON GIA'!$S$1:$V$19,4,0),"")</f>
        <v/>
      </c>
      <c r="O1098" s="554" t="str">
        <f t="shared" si="410"/>
        <v/>
      </c>
      <c r="P1098" s="554" t="str">
        <f t="shared" si="411"/>
        <v/>
      </c>
      <c r="Q1098" s="71" t="s">
        <v>35</v>
      </c>
      <c r="R1098" s="103"/>
      <c r="S1098" s="103"/>
      <c r="T1098" s="554" t="str">
        <f>IF(Q1098&lt;&gt;"",VLOOKUP(Q1098,'DON GIA'!$H$1:$K$103,4,0),"")</f>
        <v/>
      </c>
      <c r="U1098" s="554" t="str">
        <f t="shared" si="412"/>
        <v/>
      </c>
      <c r="V1098" s="554"/>
      <c r="W1098" s="107" t="s">
        <v>1080</v>
      </c>
      <c r="X1098" s="103" t="s">
        <v>27</v>
      </c>
      <c r="Y1098" s="108">
        <v>3.2</v>
      </c>
      <c r="Z1098" s="109"/>
      <c r="AA1098" s="554">
        <f>IF(W1098&lt;&gt;"",VLOOKUP(W1098,'DON GIA'!$A$1:$D$346,4,0),"")</f>
        <v>10375629</v>
      </c>
      <c r="AB1098" s="554">
        <f t="shared" si="413"/>
        <v>33202012.800000001</v>
      </c>
      <c r="AC1098" s="71"/>
      <c r="AD1098" s="71" t="s">
        <v>29</v>
      </c>
      <c r="AE1098" s="71" t="s">
        <v>30</v>
      </c>
      <c r="AF1098" s="71" t="s">
        <v>31</v>
      </c>
      <c r="AG1098" s="71" t="s">
        <v>34</v>
      </c>
      <c r="AH1098" s="103"/>
      <c r="AI1098" s="71"/>
      <c r="AJ1098" s="103"/>
      <c r="AK1098" s="103"/>
      <c r="AL1098" s="554" t="str">
        <f>IF(AI1098&lt;&gt;"",VLOOKUP(AI1098,'DON GIA'!$M$1:$P$9,4,0),"")</f>
        <v/>
      </c>
      <c r="AM1098" s="554" t="str">
        <f t="shared" si="414"/>
        <v/>
      </c>
      <c r="AN1098" s="71"/>
      <c r="AO1098" s="103"/>
      <c r="AP1098" s="602" t="str">
        <f t="shared" si="416"/>
        <v/>
      </c>
      <c r="AQ1098" s="107"/>
      <c r="AR1098" s="107" t="s">
        <v>2027</v>
      </c>
      <c r="AS1098" s="593"/>
    </row>
    <row r="1099" spans="1:45" ht="37.5" outlineLevel="2">
      <c r="A1099" s="72">
        <f t="shared" si="415"/>
        <v>73</v>
      </c>
      <c r="B1099" s="552" t="str">
        <f>IF(C1099&lt;&gt;"",COUNTA($C$9:C1099),"")</f>
        <v/>
      </c>
      <c r="C1099" s="552"/>
      <c r="D1099" s="71"/>
      <c r="E1099" s="103"/>
      <c r="F1099" s="103"/>
      <c r="G1099" s="103"/>
      <c r="H1099" s="103"/>
      <c r="I1099" s="103"/>
      <c r="J1099" s="103"/>
      <c r="K1099" s="107"/>
      <c r="L1099" s="105" t="s">
        <v>35</v>
      </c>
      <c r="M1099" s="554" t="str">
        <f>IF(K1099&lt;&gt;"",VLOOKUP(K1099,'DON GIA'!$S$1:$U$19,3,0),"")</f>
        <v/>
      </c>
      <c r="N1099" s="554" t="str">
        <f>IF(K1099&lt;&gt;"",VLOOKUP(K1099,'DON GIA'!$S$1:$V$19,4,0),"")</f>
        <v/>
      </c>
      <c r="O1099" s="554" t="str">
        <f t="shared" si="410"/>
        <v/>
      </c>
      <c r="P1099" s="554" t="str">
        <f t="shared" si="411"/>
        <v/>
      </c>
      <c r="Q1099" s="71" t="s">
        <v>35</v>
      </c>
      <c r="R1099" s="103"/>
      <c r="S1099" s="103"/>
      <c r="T1099" s="554" t="str">
        <f>IF(Q1099&lt;&gt;"",VLOOKUP(Q1099,'DON GIA'!$H$1:$K$103,4,0),"")</f>
        <v/>
      </c>
      <c r="U1099" s="554" t="str">
        <f t="shared" si="412"/>
        <v/>
      </c>
      <c r="V1099" s="554"/>
      <c r="W1099" s="107" t="s">
        <v>1032</v>
      </c>
      <c r="X1099" s="103" t="s">
        <v>27</v>
      </c>
      <c r="Y1099" s="108">
        <v>2.8</v>
      </c>
      <c r="Z1099" s="109"/>
      <c r="AA1099" s="554">
        <f>IF(W1099&lt;&gt;"",VLOOKUP(W1099,'DON GIA'!$A$1:$D$346,4,0),"")</f>
        <v>2613835</v>
      </c>
      <c r="AB1099" s="554">
        <f t="shared" si="413"/>
        <v>7318738</v>
      </c>
      <c r="AC1099" s="71"/>
      <c r="AD1099" s="71" t="s">
        <v>29</v>
      </c>
      <c r="AE1099" s="71" t="s">
        <v>30</v>
      </c>
      <c r="AF1099" s="71" t="s">
        <v>31</v>
      </c>
      <c r="AG1099" s="71" t="s">
        <v>34</v>
      </c>
      <c r="AH1099" s="103"/>
      <c r="AI1099" s="71"/>
      <c r="AJ1099" s="103"/>
      <c r="AK1099" s="103"/>
      <c r="AL1099" s="554" t="str">
        <f>IF(AI1099&lt;&gt;"",VLOOKUP(AI1099,'DON GIA'!$M$1:$P$9,4,0),"")</f>
        <v/>
      </c>
      <c r="AM1099" s="554" t="str">
        <f t="shared" si="414"/>
        <v/>
      </c>
      <c r="AN1099" s="71"/>
      <c r="AO1099" s="103"/>
      <c r="AP1099" s="602" t="str">
        <f t="shared" si="416"/>
        <v/>
      </c>
      <c r="AQ1099" s="107"/>
      <c r="AR1099" s="107"/>
      <c r="AS1099" s="593"/>
    </row>
    <row r="1100" spans="1:45" outlineLevel="2">
      <c r="A1100" s="72">
        <f t="shared" si="415"/>
        <v>73</v>
      </c>
      <c r="B1100" s="552" t="str">
        <f>IF(C1100&lt;&gt;"",COUNTA($C$9:C1100),"")</f>
        <v/>
      </c>
      <c r="C1100" s="552"/>
      <c r="D1100" s="71"/>
      <c r="E1100" s="103"/>
      <c r="F1100" s="103"/>
      <c r="G1100" s="103"/>
      <c r="H1100" s="103"/>
      <c r="I1100" s="103"/>
      <c r="J1100" s="103"/>
      <c r="K1100" s="107"/>
      <c r="L1100" s="105" t="s">
        <v>35</v>
      </c>
      <c r="M1100" s="554" t="str">
        <f>IF(K1100&lt;&gt;"",VLOOKUP(K1100,'DON GIA'!$S$1:$U$19,3,0),"")</f>
        <v/>
      </c>
      <c r="N1100" s="554" t="str">
        <f>IF(K1100&lt;&gt;"",VLOOKUP(K1100,'DON GIA'!$S$1:$V$19,4,0),"")</f>
        <v/>
      </c>
      <c r="O1100" s="554" t="str">
        <f t="shared" si="410"/>
        <v/>
      </c>
      <c r="P1100" s="554" t="str">
        <f t="shared" si="411"/>
        <v/>
      </c>
      <c r="Q1100" s="71" t="s">
        <v>35</v>
      </c>
      <c r="R1100" s="103"/>
      <c r="S1100" s="103"/>
      <c r="T1100" s="554" t="str">
        <f>IF(Q1100&lt;&gt;"",VLOOKUP(Q1100,'DON GIA'!$H$1:$K$103,4,0),"")</f>
        <v/>
      </c>
      <c r="U1100" s="554" t="str">
        <f t="shared" si="412"/>
        <v/>
      </c>
      <c r="V1100" s="554"/>
      <c r="W1100" s="107" t="s">
        <v>1091</v>
      </c>
      <c r="X1100" s="103" t="s">
        <v>27</v>
      </c>
      <c r="Y1100" s="108">
        <v>50.78</v>
      </c>
      <c r="Z1100" s="109">
        <v>19.5</v>
      </c>
      <c r="AA1100" s="554">
        <f>IF(W1100&lt;&gt;"",VLOOKUP(W1100,'DON GIA'!$A$1:$D$346,4,0),"")</f>
        <v>161275</v>
      </c>
      <c r="AB1100" s="554">
        <f t="shared" si="413"/>
        <v>8189544.5</v>
      </c>
      <c r="AC1100" s="71"/>
      <c r="AD1100" s="71"/>
      <c r="AE1100" s="71"/>
      <c r="AF1100" s="71"/>
      <c r="AG1100" s="71"/>
      <c r="AH1100" s="103"/>
      <c r="AI1100" s="71"/>
      <c r="AJ1100" s="103"/>
      <c r="AK1100" s="103"/>
      <c r="AL1100" s="554" t="str">
        <f>IF(AI1100&lt;&gt;"",VLOOKUP(AI1100,'DON GIA'!$M$1:$P$9,4,0),"")</f>
        <v/>
      </c>
      <c r="AM1100" s="554" t="str">
        <f t="shared" si="414"/>
        <v/>
      </c>
      <c r="AN1100" s="71"/>
      <c r="AO1100" s="103"/>
      <c r="AP1100" s="602" t="str">
        <f t="shared" si="416"/>
        <v/>
      </c>
      <c r="AQ1100" s="107"/>
      <c r="AR1100" s="107"/>
      <c r="AS1100" s="593"/>
    </row>
    <row r="1101" spans="1:45" outlineLevel="2">
      <c r="A1101" s="72">
        <f t="shared" si="415"/>
        <v>73</v>
      </c>
      <c r="B1101" s="552" t="str">
        <f>IF(C1101&lt;&gt;"",COUNTA($C$9:C1101),"")</f>
        <v/>
      </c>
      <c r="C1101" s="552"/>
      <c r="D1101" s="71"/>
      <c r="E1101" s="103"/>
      <c r="F1101" s="103"/>
      <c r="G1101" s="103"/>
      <c r="H1101" s="103"/>
      <c r="I1101" s="103"/>
      <c r="J1101" s="103"/>
      <c r="K1101" s="107"/>
      <c r="L1101" s="105" t="s">
        <v>35</v>
      </c>
      <c r="M1101" s="554" t="str">
        <f>IF(K1101&lt;&gt;"",VLOOKUP(K1101,'DON GIA'!$S$1:$U$19,3,0),"")</f>
        <v/>
      </c>
      <c r="N1101" s="554" t="str">
        <f>IF(K1101&lt;&gt;"",VLOOKUP(K1101,'DON GIA'!$S$1:$V$19,4,0),"")</f>
        <v/>
      </c>
      <c r="O1101" s="554" t="str">
        <f t="shared" si="410"/>
        <v/>
      </c>
      <c r="P1101" s="554" t="str">
        <f t="shared" si="411"/>
        <v/>
      </c>
      <c r="Q1101" s="71" t="s">
        <v>35</v>
      </c>
      <c r="R1101" s="103"/>
      <c r="S1101" s="103"/>
      <c r="T1101" s="554" t="str">
        <f>IF(Q1101&lt;&gt;"",VLOOKUP(Q1101,'DON GIA'!$H$1:$K$103,4,0),"")</f>
        <v/>
      </c>
      <c r="U1101" s="554" t="str">
        <f t="shared" si="412"/>
        <v/>
      </c>
      <c r="V1101" s="554"/>
      <c r="W1101" s="107" t="s">
        <v>1279</v>
      </c>
      <c r="X1101" s="103" t="s">
        <v>27</v>
      </c>
      <c r="Y1101" s="108">
        <v>15.3</v>
      </c>
      <c r="Z1101" s="109"/>
      <c r="AA1101" s="554">
        <f>IF(W1101&lt;&gt;"",VLOOKUP(W1101,'DON GIA'!$A$1:$D$346,4,0),"")</f>
        <v>109890</v>
      </c>
      <c r="AB1101" s="554">
        <f t="shared" si="413"/>
        <v>1681317</v>
      </c>
      <c r="AC1101" s="71"/>
      <c r="AD1101" s="71"/>
      <c r="AE1101" s="71"/>
      <c r="AF1101" s="71"/>
      <c r="AG1101" s="71"/>
      <c r="AH1101" s="103"/>
      <c r="AI1101" s="71"/>
      <c r="AJ1101" s="103"/>
      <c r="AK1101" s="103"/>
      <c r="AL1101" s="554" t="str">
        <f>IF(AI1101&lt;&gt;"",VLOOKUP(AI1101,'DON GIA'!$M$1:$P$9,4,0),"")</f>
        <v/>
      </c>
      <c r="AM1101" s="554" t="str">
        <f t="shared" si="414"/>
        <v/>
      </c>
      <c r="AN1101" s="71"/>
      <c r="AO1101" s="103"/>
      <c r="AP1101" s="602" t="str">
        <f t="shared" si="416"/>
        <v/>
      </c>
      <c r="AQ1101" s="107"/>
      <c r="AR1101" s="107"/>
      <c r="AS1101" s="593"/>
    </row>
    <row r="1102" spans="1:45" outlineLevel="2">
      <c r="A1102" s="72">
        <f t="shared" si="415"/>
        <v>73</v>
      </c>
      <c r="B1102" s="552" t="str">
        <f>IF(C1102&lt;&gt;"",COUNTA($C$9:C1102),"")</f>
        <v/>
      </c>
      <c r="C1102" s="552"/>
      <c r="D1102" s="71"/>
      <c r="E1102" s="103"/>
      <c r="F1102" s="103"/>
      <c r="G1102" s="103"/>
      <c r="H1102" s="103"/>
      <c r="I1102" s="103"/>
      <c r="J1102" s="103"/>
      <c r="K1102" s="107"/>
      <c r="L1102" s="105" t="s">
        <v>35</v>
      </c>
      <c r="M1102" s="554" t="str">
        <f>IF(K1102&lt;&gt;"",VLOOKUP(K1102,'DON GIA'!$S$1:$U$19,3,0),"")</f>
        <v/>
      </c>
      <c r="N1102" s="554" t="str">
        <f>IF(K1102&lt;&gt;"",VLOOKUP(K1102,'DON GIA'!$S$1:$V$19,4,0),"")</f>
        <v/>
      </c>
      <c r="O1102" s="554" t="str">
        <f t="shared" si="410"/>
        <v/>
      </c>
      <c r="P1102" s="554" t="str">
        <f t="shared" si="411"/>
        <v/>
      </c>
      <c r="Q1102" s="71" t="s">
        <v>35</v>
      </c>
      <c r="R1102" s="103"/>
      <c r="S1102" s="103"/>
      <c r="T1102" s="554" t="str">
        <f>IF(Q1102&lt;&gt;"",VLOOKUP(Q1102,'DON GIA'!$H$1:$K$103,4,0),"")</f>
        <v/>
      </c>
      <c r="U1102" s="554" t="str">
        <f t="shared" si="412"/>
        <v/>
      </c>
      <c r="V1102" s="554"/>
      <c r="W1102" s="107" t="s">
        <v>1023</v>
      </c>
      <c r="X1102" s="103" t="s">
        <v>38</v>
      </c>
      <c r="Y1102" s="108">
        <v>0.182</v>
      </c>
      <c r="Z1102" s="109"/>
      <c r="AA1102" s="554">
        <f>IF(W1102&lt;&gt;"",VLOOKUP(W1102,'DON GIA'!$A$1:$D$346,4,0),"")</f>
        <v>2523428</v>
      </c>
      <c r="AB1102" s="554">
        <f t="shared" si="413"/>
        <v>459263.89600000001</v>
      </c>
      <c r="AC1102" s="71"/>
      <c r="AD1102" s="71"/>
      <c r="AE1102" s="71"/>
      <c r="AF1102" s="71"/>
      <c r="AG1102" s="71"/>
      <c r="AH1102" s="103"/>
      <c r="AI1102" s="71"/>
      <c r="AJ1102" s="103"/>
      <c r="AK1102" s="103"/>
      <c r="AL1102" s="554" t="str">
        <f>IF(AI1102&lt;&gt;"",VLOOKUP(AI1102,'DON GIA'!$M$1:$P$9,4,0),"")</f>
        <v/>
      </c>
      <c r="AM1102" s="554" t="str">
        <f t="shared" si="414"/>
        <v/>
      </c>
      <c r="AN1102" s="71"/>
      <c r="AO1102" s="103"/>
      <c r="AP1102" s="602" t="str">
        <f t="shared" si="416"/>
        <v/>
      </c>
      <c r="AQ1102" s="107"/>
      <c r="AR1102" s="107"/>
      <c r="AS1102" s="593"/>
    </row>
    <row r="1103" spans="1:45" outlineLevel="2">
      <c r="A1103" s="72">
        <f t="shared" si="415"/>
        <v>73</v>
      </c>
      <c r="B1103" s="552" t="str">
        <f>IF(C1103&lt;&gt;"",COUNTA($C$9:C1103),"")</f>
        <v/>
      </c>
      <c r="C1103" s="552"/>
      <c r="D1103" s="71"/>
      <c r="E1103" s="103"/>
      <c r="F1103" s="103"/>
      <c r="G1103" s="103"/>
      <c r="H1103" s="103"/>
      <c r="I1103" s="103"/>
      <c r="J1103" s="103"/>
      <c r="K1103" s="107"/>
      <c r="L1103" s="105" t="s">
        <v>35</v>
      </c>
      <c r="M1103" s="554" t="str">
        <f>IF(K1103&lt;&gt;"",VLOOKUP(K1103,'DON GIA'!$S$1:$U$19,3,0),"")</f>
        <v/>
      </c>
      <c r="N1103" s="554" t="str">
        <f>IF(K1103&lt;&gt;"",VLOOKUP(K1103,'DON GIA'!$S$1:$V$19,4,0),"")</f>
        <v/>
      </c>
      <c r="O1103" s="554" t="str">
        <f t="shared" si="410"/>
        <v/>
      </c>
      <c r="P1103" s="554" t="str">
        <f t="shared" si="411"/>
        <v/>
      </c>
      <c r="Q1103" s="71" t="s">
        <v>35</v>
      </c>
      <c r="R1103" s="103"/>
      <c r="S1103" s="103"/>
      <c r="T1103" s="554" t="str">
        <f>IF(Q1103&lt;&gt;"",VLOOKUP(Q1103,'DON GIA'!$H$1:$K$103,4,0),"")</f>
        <v/>
      </c>
      <c r="U1103" s="554" t="str">
        <f t="shared" si="412"/>
        <v/>
      </c>
      <c r="V1103" s="554"/>
      <c r="W1103" s="107" t="s">
        <v>1194</v>
      </c>
      <c r="X1103" s="103" t="s">
        <v>27</v>
      </c>
      <c r="Y1103" s="108">
        <v>1.26</v>
      </c>
      <c r="Z1103" s="109"/>
      <c r="AA1103" s="554">
        <f>IF(W1103&lt;&gt;"",VLOOKUP(W1103,'DON GIA'!$A$1:$D$346,4,0),"")</f>
        <v>292949</v>
      </c>
      <c r="AB1103" s="554">
        <f t="shared" si="413"/>
        <v>369115.74</v>
      </c>
      <c r="AC1103" s="71"/>
      <c r="AD1103" s="71"/>
      <c r="AE1103" s="71"/>
      <c r="AF1103" s="71"/>
      <c r="AG1103" s="71"/>
      <c r="AH1103" s="103"/>
      <c r="AI1103" s="71"/>
      <c r="AJ1103" s="103"/>
      <c r="AK1103" s="103"/>
      <c r="AL1103" s="554" t="str">
        <f>IF(AI1103&lt;&gt;"",VLOOKUP(AI1103,'DON GIA'!$M$1:$P$9,4,0),"")</f>
        <v/>
      </c>
      <c r="AM1103" s="554" t="str">
        <f t="shared" si="414"/>
        <v/>
      </c>
      <c r="AN1103" s="71"/>
      <c r="AO1103" s="103"/>
      <c r="AP1103" s="602" t="str">
        <f t="shared" si="416"/>
        <v/>
      </c>
      <c r="AQ1103" s="107"/>
      <c r="AR1103" s="107"/>
      <c r="AS1103" s="593"/>
    </row>
    <row r="1104" spans="1:45" outlineLevel="2">
      <c r="A1104" s="72">
        <f t="shared" si="415"/>
        <v>73</v>
      </c>
      <c r="B1104" s="552" t="str">
        <f>IF(C1104&lt;&gt;"",COUNTA($C$9:C1104),"")</f>
        <v/>
      </c>
      <c r="C1104" s="552"/>
      <c r="D1104" s="71"/>
      <c r="E1104" s="103"/>
      <c r="F1104" s="103"/>
      <c r="G1104" s="103"/>
      <c r="H1104" s="103"/>
      <c r="I1104" s="103"/>
      <c r="J1104" s="103"/>
      <c r="K1104" s="107"/>
      <c r="L1104" s="105" t="s">
        <v>35</v>
      </c>
      <c r="M1104" s="554" t="str">
        <f>IF(K1104&lt;&gt;"",VLOOKUP(K1104,'DON GIA'!$S$1:$U$19,3,0),"")</f>
        <v/>
      </c>
      <c r="N1104" s="554" t="str">
        <f>IF(K1104&lt;&gt;"",VLOOKUP(K1104,'DON GIA'!$S$1:$V$19,4,0),"")</f>
        <v/>
      </c>
      <c r="O1104" s="554" t="str">
        <f t="shared" si="410"/>
        <v/>
      </c>
      <c r="P1104" s="554" t="str">
        <f t="shared" si="411"/>
        <v/>
      </c>
      <c r="Q1104" s="71" t="s">
        <v>35</v>
      </c>
      <c r="R1104" s="103"/>
      <c r="S1104" s="103"/>
      <c r="T1104" s="554" t="str">
        <f>IF(Q1104&lt;&gt;"",VLOOKUP(Q1104,'DON GIA'!$H$1:$K$103,4,0),"")</f>
        <v/>
      </c>
      <c r="U1104" s="554" t="str">
        <f t="shared" si="412"/>
        <v/>
      </c>
      <c r="V1104" s="554"/>
      <c r="W1104" s="107" t="s">
        <v>1009</v>
      </c>
      <c r="X1104" s="103" t="s">
        <v>27</v>
      </c>
      <c r="Y1104" s="108">
        <v>9.92</v>
      </c>
      <c r="Z1104" s="109"/>
      <c r="AA1104" s="554">
        <f>IF(W1104&lt;&gt;"",VLOOKUP(W1104,'DON GIA'!$A$1:$D$346,4,0),"")</f>
        <v>282038</v>
      </c>
      <c r="AB1104" s="554">
        <f t="shared" si="413"/>
        <v>2797816.96</v>
      </c>
      <c r="AC1104" s="71"/>
      <c r="AD1104" s="71"/>
      <c r="AE1104" s="71"/>
      <c r="AF1104" s="71"/>
      <c r="AG1104" s="71"/>
      <c r="AH1104" s="103"/>
      <c r="AI1104" s="71"/>
      <c r="AJ1104" s="103"/>
      <c r="AK1104" s="103"/>
      <c r="AL1104" s="554" t="str">
        <f>IF(AI1104&lt;&gt;"",VLOOKUP(AI1104,'DON GIA'!$M$1:$P$9,4,0),"")</f>
        <v/>
      </c>
      <c r="AM1104" s="554" t="str">
        <f t="shared" si="414"/>
        <v/>
      </c>
      <c r="AN1104" s="71"/>
      <c r="AO1104" s="103"/>
      <c r="AP1104" s="602" t="str">
        <f t="shared" si="416"/>
        <v/>
      </c>
      <c r="AQ1104" s="107"/>
      <c r="AR1104" s="107"/>
      <c r="AS1104" s="593"/>
    </row>
    <row r="1105" spans="1:45" outlineLevel="2">
      <c r="A1105" s="72">
        <f t="shared" si="415"/>
        <v>73</v>
      </c>
      <c r="B1105" s="552" t="str">
        <f>IF(C1105&lt;&gt;"",COUNTA($C$9:C1105),"")</f>
        <v/>
      </c>
      <c r="C1105" s="552"/>
      <c r="D1105" s="71"/>
      <c r="E1105" s="103"/>
      <c r="F1105" s="103"/>
      <c r="G1105" s="103"/>
      <c r="H1105" s="103"/>
      <c r="I1105" s="103"/>
      <c r="J1105" s="103"/>
      <c r="K1105" s="107"/>
      <c r="L1105" s="105" t="s">
        <v>35</v>
      </c>
      <c r="M1105" s="554" t="str">
        <f>IF(K1105&lt;&gt;"",VLOOKUP(K1105,'DON GIA'!$S$1:$U$19,3,0),"")</f>
        <v/>
      </c>
      <c r="N1105" s="554" t="str">
        <f>IF(K1105&lt;&gt;"",VLOOKUP(K1105,'DON GIA'!$S$1:$V$19,4,0),"")</f>
        <v/>
      </c>
      <c r="O1105" s="554" t="str">
        <f t="shared" si="410"/>
        <v/>
      </c>
      <c r="P1105" s="554" t="str">
        <f t="shared" si="411"/>
        <v/>
      </c>
      <c r="Q1105" s="71" t="s">
        <v>35</v>
      </c>
      <c r="R1105" s="103"/>
      <c r="S1105" s="103"/>
      <c r="T1105" s="554" t="str">
        <f>IF(Q1105&lt;&gt;"",VLOOKUP(Q1105,'DON GIA'!$H$1:$K$103,4,0),"")</f>
        <v/>
      </c>
      <c r="U1105" s="554" t="str">
        <f t="shared" si="412"/>
        <v/>
      </c>
      <c r="V1105" s="554"/>
      <c r="W1105" s="107" t="s">
        <v>1230</v>
      </c>
      <c r="X1105" s="103" t="s">
        <v>27</v>
      </c>
      <c r="Y1105" s="108">
        <v>25</v>
      </c>
      <c r="Z1105" s="109"/>
      <c r="AA1105" s="554">
        <f>IF(W1105&lt;&gt;"",VLOOKUP(W1105,'DON GIA'!$A$1:$D$346,4,0),"")</f>
        <v>1119277</v>
      </c>
      <c r="AB1105" s="554">
        <f t="shared" si="413"/>
        <v>27981925</v>
      </c>
      <c r="AC1105" s="71"/>
      <c r="AD1105" s="71" t="s">
        <v>29</v>
      </c>
      <c r="AE1105" s="71" t="s">
        <v>36</v>
      </c>
      <c r="AF1105" s="71" t="s">
        <v>41</v>
      </c>
      <c r="AG1105" s="71" t="s">
        <v>136</v>
      </c>
      <c r="AH1105" s="103"/>
      <c r="AI1105" s="71"/>
      <c r="AJ1105" s="103"/>
      <c r="AK1105" s="103"/>
      <c r="AL1105" s="554" t="str">
        <f>IF(AI1105&lt;&gt;"",VLOOKUP(AI1105,'DON GIA'!$M$1:$P$9,4,0),"")</f>
        <v/>
      </c>
      <c r="AM1105" s="554" t="str">
        <f t="shared" si="414"/>
        <v/>
      </c>
      <c r="AN1105" s="71"/>
      <c r="AO1105" s="103"/>
      <c r="AP1105" s="602" t="str">
        <f t="shared" si="416"/>
        <v/>
      </c>
      <c r="AQ1105" s="107"/>
      <c r="AR1105" s="107"/>
      <c r="AS1105" s="593"/>
    </row>
    <row r="1106" spans="1:45" outlineLevel="2">
      <c r="A1106" s="72">
        <f t="shared" si="415"/>
        <v>73</v>
      </c>
      <c r="B1106" s="552" t="str">
        <f>IF(C1106&lt;&gt;"",COUNTA($C$9:C1106),"")</f>
        <v/>
      </c>
      <c r="C1106" s="552"/>
      <c r="D1106" s="71"/>
      <c r="E1106" s="103"/>
      <c r="F1106" s="103"/>
      <c r="G1106" s="103"/>
      <c r="H1106" s="103"/>
      <c r="I1106" s="103"/>
      <c r="J1106" s="103"/>
      <c r="K1106" s="107"/>
      <c r="L1106" s="105" t="s">
        <v>35</v>
      </c>
      <c r="M1106" s="554" t="str">
        <f>IF(K1106&lt;&gt;"",VLOOKUP(K1106,'DON GIA'!$S$1:$U$19,3,0),"")</f>
        <v/>
      </c>
      <c r="N1106" s="554" t="str">
        <f>IF(K1106&lt;&gt;"",VLOOKUP(K1106,'DON GIA'!$S$1:$V$19,4,0),"")</f>
        <v/>
      </c>
      <c r="O1106" s="554" t="str">
        <f t="shared" si="410"/>
        <v/>
      </c>
      <c r="P1106" s="554" t="str">
        <f t="shared" si="411"/>
        <v/>
      </c>
      <c r="Q1106" s="71" t="s">
        <v>35</v>
      </c>
      <c r="R1106" s="103"/>
      <c r="S1106" s="103"/>
      <c r="T1106" s="554" t="str">
        <f>IF(Q1106&lt;&gt;"",VLOOKUP(Q1106,'DON GIA'!$H$1:$K$103,4,0),"")</f>
        <v/>
      </c>
      <c r="U1106" s="554" t="str">
        <f t="shared" si="412"/>
        <v/>
      </c>
      <c r="V1106" s="554"/>
      <c r="W1106" s="107" t="s">
        <v>1280</v>
      </c>
      <c r="X1106" s="103" t="s">
        <v>27</v>
      </c>
      <c r="Y1106" s="108">
        <v>15.2</v>
      </c>
      <c r="Z1106" s="109"/>
      <c r="AA1106" s="554">
        <f>IF(W1106&lt;&gt;"",VLOOKUP(W1106,'DON GIA'!$A$1:$D$346,4,0),"")</f>
        <v>299700</v>
      </c>
      <c r="AB1106" s="554">
        <f t="shared" si="413"/>
        <v>4555440</v>
      </c>
      <c r="AC1106" s="71"/>
      <c r="AD1106" s="71" t="s">
        <v>469</v>
      </c>
      <c r="AE1106" s="71" t="s">
        <v>107</v>
      </c>
      <c r="AF1106" s="71" t="s">
        <v>116</v>
      </c>
      <c r="AG1106" s="71" t="s">
        <v>136</v>
      </c>
      <c r="AH1106" s="103"/>
      <c r="AI1106" s="71"/>
      <c r="AJ1106" s="103"/>
      <c r="AK1106" s="103"/>
      <c r="AL1106" s="554" t="str">
        <f>IF(AI1106&lt;&gt;"",VLOOKUP(AI1106,'DON GIA'!$M$1:$P$9,4,0),"")</f>
        <v/>
      </c>
      <c r="AM1106" s="554" t="str">
        <f t="shared" si="414"/>
        <v/>
      </c>
      <c r="AN1106" s="71"/>
      <c r="AO1106" s="103"/>
      <c r="AP1106" s="602" t="str">
        <f t="shared" si="416"/>
        <v/>
      </c>
      <c r="AQ1106" s="107"/>
      <c r="AR1106" s="107"/>
      <c r="AS1106" s="593"/>
    </row>
    <row r="1107" spans="1:45" ht="37.5" outlineLevel="2">
      <c r="A1107" s="72">
        <f t="shared" si="415"/>
        <v>73</v>
      </c>
      <c r="B1107" s="552" t="str">
        <f>IF(C1107&lt;&gt;"",COUNTA($C$9:C1107),"")</f>
        <v/>
      </c>
      <c r="C1107" s="552"/>
      <c r="D1107" s="71"/>
      <c r="E1107" s="103"/>
      <c r="F1107" s="103"/>
      <c r="G1107" s="103"/>
      <c r="H1107" s="103"/>
      <c r="I1107" s="103"/>
      <c r="J1107" s="103"/>
      <c r="K1107" s="107"/>
      <c r="L1107" s="105" t="s">
        <v>35</v>
      </c>
      <c r="M1107" s="554" t="str">
        <f>IF(K1107&lt;&gt;"",VLOOKUP(K1107,'DON GIA'!$S$1:$U$19,3,0),"")</f>
        <v/>
      </c>
      <c r="N1107" s="554" t="str">
        <f>IF(K1107&lt;&gt;"",VLOOKUP(K1107,'DON GIA'!$S$1:$V$19,4,0),"")</f>
        <v/>
      </c>
      <c r="O1107" s="554" t="str">
        <f t="shared" si="410"/>
        <v/>
      </c>
      <c r="P1107" s="554" t="str">
        <f t="shared" si="411"/>
        <v/>
      </c>
      <c r="Q1107" s="71" t="s">
        <v>35</v>
      </c>
      <c r="R1107" s="103"/>
      <c r="S1107" s="103"/>
      <c r="T1107" s="554" t="str">
        <f>IF(Q1107&lt;&gt;"",VLOOKUP(Q1107,'DON GIA'!$H$1:$K$103,4,0),"")</f>
        <v/>
      </c>
      <c r="U1107" s="554" t="str">
        <f t="shared" si="412"/>
        <v/>
      </c>
      <c r="V1107" s="554"/>
      <c r="W1107" s="107" t="s">
        <v>1049</v>
      </c>
      <c r="X1107" s="103" t="s">
        <v>42</v>
      </c>
      <c r="Y1107" s="108">
        <v>1</v>
      </c>
      <c r="Z1107" s="109"/>
      <c r="AA1107" s="554">
        <f>IF(W1107&lt;&gt;"",VLOOKUP(W1107,'DON GIA'!$A$1:$D$346,4,0),"")</f>
        <v>3793079</v>
      </c>
      <c r="AB1107" s="554">
        <f t="shared" si="413"/>
        <v>3793079</v>
      </c>
      <c r="AC1107" s="71"/>
      <c r="AD1107" s="71"/>
      <c r="AE1107" s="71"/>
      <c r="AF1107" s="71"/>
      <c r="AG1107" s="71"/>
      <c r="AH1107" s="103"/>
      <c r="AI1107" s="71"/>
      <c r="AJ1107" s="103"/>
      <c r="AK1107" s="103"/>
      <c r="AL1107" s="554" t="str">
        <f>IF(AI1107&lt;&gt;"",VLOOKUP(AI1107,'DON GIA'!$M$1:$P$9,4,0),"")</f>
        <v/>
      </c>
      <c r="AM1107" s="554" t="str">
        <f t="shared" si="414"/>
        <v/>
      </c>
      <c r="AN1107" s="71"/>
      <c r="AO1107" s="103"/>
      <c r="AP1107" s="602" t="str">
        <f t="shared" si="416"/>
        <v/>
      </c>
      <c r="AQ1107" s="107"/>
      <c r="AR1107" s="107"/>
      <c r="AS1107" s="593"/>
    </row>
    <row r="1108" spans="1:45" outlineLevel="2">
      <c r="A1108" s="72">
        <f t="shared" si="415"/>
        <v>73</v>
      </c>
      <c r="B1108" s="552" t="str">
        <f>IF(C1108&lt;&gt;"",COUNTA($C$9:C1108),"")</f>
        <v/>
      </c>
      <c r="C1108" s="552"/>
      <c r="D1108" s="71"/>
      <c r="E1108" s="103"/>
      <c r="F1108" s="103"/>
      <c r="G1108" s="103"/>
      <c r="H1108" s="103"/>
      <c r="I1108" s="103"/>
      <c r="J1108" s="103"/>
      <c r="K1108" s="107"/>
      <c r="L1108" s="105" t="s">
        <v>35</v>
      </c>
      <c r="M1108" s="554" t="str">
        <f>IF(K1108&lt;&gt;"",VLOOKUP(K1108,'DON GIA'!$S$1:$U$19,3,0),"")</f>
        <v/>
      </c>
      <c r="N1108" s="554" t="str">
        <f>IF(K1108&lt;&gt;"",VLOOKUP(K1108,'DON GIA'!$S$1:$V$19,4,0),"")</f>
        <v/>
      </c>
      <c r="O1108" s="554" t="str">
        <f t="shared" si="410"/>
        <v/>
      </c>
      <c r="P1108" s="554" t="str">
        <f t="shared" si="411"/>
        <v/>
      </c>
      <c r="Q1108" s="71" t="s">
        <v>35</v>
      </c>
      <c r="R1108" s="103"/>
      <c r="S1108" s="103"/>
      <c r="T1108" s="554" t="str">
        <f>IF(Q1108&lt;&gt;"",VLOOKUP(Q1108,'DON GIA'!$H$1:$K$103,4,0),"")</f>
        <v/>
      </c>
      <c r="U1108" s="554" t="str">
        <f t="shared" si="412"/>
        <v/>
      </c>
      <c r="V1108" s="554"/>
      <c r="W1108" s="107" t="s">
        <v>35</v>
      </c>
      <c r="X1108" s="103"/>
      <c r="Y1108" s="108"/>
      <c r="Z1108" s="109"/>
      <c r="AA1108" s="554" t="str">
        <f>IF(W1108&lt;&gt;"",VLOOKUP(W1108,'DON GIA'!$A$1:$D$346,4,0),"")</f>
        <v/>
      </c>
      <c r="AB1108" s="554" t="str">
        <f t="shared" si="413"/>
        <v/>
      </c>
      <c r="AC1108" s="71"/>
      <c r="AD1108" s="71"/>
      <c r="AE1108" s="71"/>
      <c r="AF1108" s="71"/>
      <c r="AG1108" s="71"/>
      <c r="AH1108" s="103"/>
      <c r="AI1108" s="71"/>
      <c r="AJ1108" s="103"/>
      <c r="AK1108" s="103"/>
      <c r="AL1108" s="554" t="str">
        <f>IF(AI1108&lt;&gt;"",VLOOKUP(AI1108,'DON GIA'!$M$1:$P$9,4,0),"")</f>
        <v/>
      </c>
      <c r="AM1108" s="554" t="str">
        <f t="shared" si="414"/>
        <v/>
      </c>
      <c r="AN1108" s="71"/>
      <c r="AO1108" s="103"/>
      <c r="AP1108" s="602" t="str">
        <f t="shared" si="416"/>
        <v/>
      </c>
      <c r="AQ1108" s="107"/>
      <c r="AR1108" s="107"/>
      <c r="AS1108" s="593"/>
    </row>
    <row r="1109" spans="1:45" outlineLevel="1">
      <c r="A1109" s="84" t="s">
        <v>2086</v>
      </c>
      <c r="B1109" s="552"/>
      <c r="C1109" s="552"/>
      <c r="D1109" s="61"/>
      <c r="E1109" s="162"/>
      <c r="F1109" s="103"/>
      <c r="G1109" s="162"/>
      <c r="H1109" s="162"/>
      <c r="I1109" s="162"/>
      <c r="J1109" s="162"/>
      <c r="K1109" s="129"/>
      <c r="L1109" s="167">
        <f>SUBTOTAL(9,L1110:L1126)</f>
        <v>96.6</v>
      </c>
      <c r="M1109" s="553"/>
      <c r="N1109" s="553"/>
      <c r="O1109" s="553">
        <f>SUBTOTAL(9,O1110:O1126)</f>
        <v>162191400</v>
      </c>
      <c r="P1109" s="553">
        <f>SUBTOTAL(9,P1110:P1126)</f>
        <v>130409999.99999999</v>
      </c>
      <c r="Q1109" s="61"/>
      <c r="R1109" s="162"/>
      <c r="S1109" s="162">
        <f>SUBTOTAL(9,S1110:S1126)</f>
        <v>17</v>
      </c>
      <c r="T1109" s="553"/>
      <c r="U1109" s="553">
        <f>SUBTOTAL(9,U1110:U1126)</f>
        <v>5000000</v>
      </c>
      <c r="V1109" s="553"/>
      <c r="W1109" s="129"/>
      <c r="X1109" s="162"/>
      <c r="Y1109" s="169">
        <f>SUBTOTAL(9,Y1110:Y1126)</f>
        <v>376.18</v>
      </c>
      <c r="Z1109" s="170">
        <f>SUBTOTAL(9,Z1110:Z1126)</f>
        <v>20.56</v>
      </c>
      <c r="AA1109" s="553"/>
      <c r="AB1109" s="553">
        <f>SUBTOTAL(9,AB1110:AB1126)</f>
        <v>643465354.59000003</v>
      </c>
      <c r="AC1109" s="71"/>
      <c r="AD1109" s="71"/>
      <c r="AE1109" s="71"/>
      <c r="AF1109" s="71"/>
      <c r="AG1109" s="71"/>
      <c r="AH1109" s="103"/>
      <c r="AI1109" s="61"/>
      <c r="AJ1109" s="162"/>
      <c r="AK1109" s="162">
        <f>SUBTOTAL(9,AK1110:AK1126)</f>
        <v>0</v>
      </c>
      <c r="AL1109" s="553"/>
      <c r="AM1109" s="553">
        <f>SUBTOTAL(9,AM1110:AM1126)</f>
        <v>0</v>
      </c>
      <c r="AN1109" s="61"/>
      <c r="AO1109" s="162">
        <f>SUBTOTAL(9,AO1110:AO1126)</f>
        <v>0</v>
      </c>
      <c r="AP1109" s="602">
        <f t="shared" si="416"/>
        <v>941066754.59000003</v>
      </c>
      <c r="AQ1109" s="111"/>
      <c r="AR1109" s="111"/>
      <c r="AS1109" s="628"/>
    </row>
    <row r="1110" spans="1:45" ht="131.25" outlineLevel="2">
      <c r="A1110" s="72">
        <f>IF(B1110&lt;&gt;"",B1110,A1108)</f>
        <v>74</v>
      </c>
      <c r="B1110" s="552">
        <f>IF(C1110&lt;&gt;"",COUNTA($C$9:C1110),"")</f>
        <v>74</v>
      </c>
      <c r="C1110" s="552">
        <v>476</v>
      </c>
      <c r="D1110" s="61" t="s">
        <v>470</v>
      </c>
      <c r="E1110" s="103"/>
      <c r="F1110" s="103"/>
      <c r="G1110" s="103">
        <v>136</v>
      </c>
      <c r="H1110" s="103">
        <v>79</v>
      </c>
      <c r="I1110" s="103" t="s">
        <v>223</v>
      </c>
      <c r="J1110" s="103">
        <v>69</v>
      </c>
      <c r="K1110" s="107" t="s">
        <v>974</v>
      </c>
      <c r="L1110" s="105">
        <v>96.6</v>
      </c>
      <c r="M1110" s="554">
        <f>IF(K1110&lt;&gt;"",VLOOKUP(K1110,'DON GIA'!$S$1:$U$19,3,0),"")</f>
        <v>1679000</v>
      </c>
      <c r="N1110" s="554">
        <f>IF(K1110&lt;&gt;"",VLOOKUP(K1110,'DON GIA'!$S$1:$V$19,4,0),"")</f>
        <v>1350000</v>
      </c>
      <c r="O1110" s="554">
        <f t="shared" ref="O1110:O1126" si="417">IF(K1110&lt;&gt;"",L1110*M1110,"")</f>
        <v>162191400</v>
      </c>
      <c r="P1110" s="554">
        <f t="shared" ref="P1110:P1126" si="418">IF(K1110&lt;&gt;"",L1110*N1110,"")</f>
        <v>130409999.99999999</v>
      </c>
      <c r="Q1110" s="71" t="s">
        <v>311</v>
      </c>
      <c r="R1110" s="103" t="s">
        <v>44</v>
      </c>
      <c r="S1110" s="103">
        <v>1</v>
      </c>
      <c r="T1110" s="554">
        <f>IF(Q1110&lt;&gt;"",VLOOKUP(Q1110,'DON GIA'!$H$1:$K$103,4,0),"")</f>
        <v>1068000</v>
      </c>
      <c r="U1110" s="554">
        <f t="shared" ref="U1110:U1126" si="419">IF(Q1110&lt;&gt;"",IF(ISNUMBER(T1110),S1110*T1110,""),"")</f>
        <v>1068000</v>
      </c>
      <c r="V1110" s="554" t="s">
        <v>2163</v>
      </c>
      <c r="W1110" s="107" t="s">
        <v>1281</v>
      </c>
      <c r="X1110" s="103" t="s">
        <v>27</v>
      </c>
      <c r="Y1110" s="108">
        <v>16.18</v>
      </c>
      <c r="Z1110" s="109">
        <v>20.56</v>
      </c>
      <c r="AA1110" s="554">
        <f>IF(W1110&lt;&gt;"",VLOOKUP(W1110,'DON GIA'!$A$1:$D$346,4,0),"")</f>
        <v>1861341</v>
      </c>
      <c r="AB1110" s="554">
        <f t="shared" ref="AB1110:AB1126" si="420">IF(W1110&lt;&gt;"",IF(ISNUMBER(AA1110),Y1110*AA1110,""),"")</f>
        <v>30116497.379999999</v>
      </c>
      <c r="AC1110" s="71"/>
      <c r="AD1110" s="71" t="s">
        <v>471</v>
      </c>
      <c r="AE1110" s="71" t="s">
        <v>30</v>
      </c>
      <c r="AF1110" s="71" t="s">
        <v>31</v>
      </c>
      <c r="AG1110" s="71" t="s">
        <v>472</v>
      </c>
      <c r="AH1110" s="103"/>
      <c r="AI1110" s="71"/>
      <c r="AJ1110" s="103"/>
      <c r="AK1110" s="103"/>
      <c r="AL1110" s="554" t="str">
        <f>IF(AI1110&lt;&gt;"",VLOOKUP(AI1110,'DON GIA'!$M$1:$P$9,4,0),"")</f>
        <v/>
      </c>
      <c r="AM1110" s="554" t="str">
        <f t="shared" ref="AM1110:AM1126" si="421">IF(AI1110&lt;&gt;"",AK1110*AL1110,"")</f>
        <v/>
      </c>
      <c r="AN1110" s="71"/>
      <c r="AO1110" s="103"/>
      <c r="AP1110" s="602" t="str">
        <f t="shared" si="416"/>
        <v/>
      </c>
      <c r="AQ1110" s="111" t="s">
        <v>757</v>
      </c>
      <c r="AR1110" s="111" t="s">
        <v>2021</v>
      </c>
      <c r="AS1110" s="628"/>
    </row>
    <row r="1111" spans="1:45" ht="75" outlineLevel="2">
      <c r="A1111" s="72">
        <f t="shared" ref="A1111:A1126" si="422">IF(B1111&lt;&gt;"",B1111,A1110)</f>
        <v>74</v>
      </c>
      <c r="B1111" s="552" t="str">
        <f>IF(C1111&lt;&gt;"",COUNTA($C$9:C1111),"")</f>
        <v/>
      </c>
      <c r="C1111" s="552"/>
      <c r="D1111" s="71" t="s">
        <v>473</v>
      </c>
      <c r="E1111" s="103"/>
      <c r="F1111" s="103"/>
      <c r="G1111" s="103"/>
      <c r="H1111" s="103"/>
      <c r="I1111" s="103"/>
      <c r="J1111" s="103"/>
      <c r="K1111" s="107"/>
      <c r="L1111" s="105" t="s">
        <v>35</v>
      </c>
      <c r="M1111" s="554" t="str">
        <f>IF(K1111&lt;&gt;"",VLOOKUP(K1111,'DON GIA'!$S$1:$U$19,3,0),"")</f>
        <v/>
      </c>
      <c r="N1111" s="554" t="str">
        <f>IF(K1111&lt;&gt;"",VLOOKUP(K1111,'DON GIA'!$S$1:$V$19,4,0),"")</f>
        <v/>
      </c>
      <c r="O1111" s="554" t="str">
        <f t="shared" si="417"/>
        <v/>
      </c>
      <c r="P1111" s="554" t="str">
        <f t="shared" si="418"/>
        <v/>
      </c>
      <c r="Q1111" s="71" t="s">
        <v>474</v>
      </c>
      <c r="R1111" s="103" t="s">
        <v>44</v>
      </c>
      <c r="S1111" s="103">
        <v>1</v>
      </c>
      <c r="T1111" s="554">
        <f>IF(Q1111&lt;&gt;"",VLOOKUP(Q1111,'DON GIA'!$H$1:$K$103,4,0),"")</f>
        <v>308000</v>
      </c>
      <c r="U1111" s="554">
        <f t="shared" si="419"/>
        <v>308000</v>
      </c>
      <c r="V1111" s="554"/>
      <c r="W1111" s="107" t="s">
        <v>1080</v>
      </c>
      <c r="X1111" s="103" t="s">
        <v>27</v>
      </c>
      <c r="Y1111" s="108">
        <v>4.0599999999999996</v>
      </c>
      <c r="Z1111" s="109"/>
      <c r="AA1111" s="554">
        <f>IF(W1111&lt;&gt;"",VLOOKUP(W1111,'DON GIA'!$A$1:$D$346,4,0),"")</f>
        <v>10375629</v>
      </c>
      <c r="AB1111" s="554">
        <f t="shared" si="420"/>
        <v>42125053.739999995</v>
      </c>
      <c r="AC1111" s="71"/>
      <c r="AD1111" s="71" t="s">
        <v>471</v>
      </c>
      <c r="AE1111" s="71" t="s">
        <v>30</v>
      </c>
      <c r="AF1111" s="71" t="s">
        <v>31</v>
      </c>
      <c r="AG1111" s="71" t="s">
        <v>312</v>
      </c>
      <c r="AH1111" s="103"/>
      <c r="AI1111" s="71"/>
      <c r="AJ1111" s="103"/>
      <c r="AK1111" s="103"/>
      <c r="AL1111" s="554" t="str">
        <f>IF(AI1111&lt;&gt;"",VLOOKUP(AI1111,'DON GIA'!$M$1:$P$9,4,0),"")</f>
        <v/>
      </c>
      <c r="AM1111" s="554" t="str">
        <f t="shared" si="421"/>
        <v/>
      </c>
      <c r="AN1111" s="71"/>
      <c r="AO1111" s="103"/>
      <c r="AP1111" s="602" t="str">
        <f t="shared" si="416"/>
        <v/>
      </c>
      <c r="AQ1111" s="59" t="s">
        <v>508</v>
      </c>
      <c r="AR1111" s="59" t="s">
        <v>395</v>
      </c>
      <c r="AS1111" s="629"/>
    </row>
    <row r="1112" spans="1:45" ht="112.5" outlineLevel="2">
      <c r="A1112" s="72">
        <f t="shared" si="422"/>
        <v>74</v>
      </c>
      <c r="B1112" s="552" t="str">
        <f>IF(C1112&lt;&gt;"",COUNTA($C$9:C1112),"")</f>
        <v/>
      </c>
      <c r="C1112" s="552"/>
      <c r="D1112" s="71" t="s">
        <v>71</v>
      </c>
      <c r="E1112" s="103"/>
      <c r="F1112" s="103"/>
      <c r="G1112" s="103"/>
      <c r="H1112" s="103"/>
      <c r="I1112" s="103"/>
      <c r="J1112" s="103"/>
      <c r="K1112" s="107"/>
      <c r="L1112" s="105" t="s">
        <v>35</v>
      </c>
      <c r="M1112" s="554" t="str">
        <f>IF(K1112&lt;&gt;"",VLOOKUP(K1112,'DON GIA'!$S$1:$U$19,3,0),"")</f>
        <v/>
      </c>
      <c r="N1112" s="554" t="str">
        <f>IF(K1112&lt;&gt;"",VLOOKUP(K1112,'DON GIA'!$S$1:$V$19,4,0),"")</f>
        <v/>
      </c>
      <c r="O1112" s="554" t="str">
        <f t="shared" si="417"/>
        <v/>
      </c>
      <c r="P1112" s="554" t="str">
        <f t="shared" si="418"/>
        <v/>
      </c>
      <c r="Q1112" s="71" t="s">
        <v>475</v>
      </c>
      <c r="R1112" s="103" t="s">
        <v>44</v>
      </c>
      <c r="S1112" s="103">
        <v>2</v>
      </c>
      <c r="T1112" s="554">
        <f>IF(Q1112&lt;&gt;"",VLOOKUP(Q1112,'DON GIA'!$H$1:$K$103,4,0),"")</f>
        <v>150000</v>
      </c>
      <c r="U1112" s="554">
        <f t="shared" si="419"/>
        <v>300000</v>
      </c>
      <c r="V1112" s="554"/>
      <c r="W1112" s="107" t="s">
        <v>1224</v>
      </c>
      <c r="X1112" s="103" t="s">
        <v>27</v>
      </c>
      <c r="Y1112" s="108">
        <v>12.48</v>
      </c>
      <c r="Z1112" s="109"/>
      <c r="AA1112" s="554">
        <f>IF(W1112&lt;&gt;"",VLOOKUP(W1112,'DON GIA'!$A$1:$D$346,4,0),"")</f>
        <v>264499</v>
      </c>
      <c r="AB1112" s="554">
        <f t="shared" si="420"/>
        <v>3300947.52</v>
      </c>
      <c r="AC1112" s="71"/>
      <c r="AD1112" s="71"/>
      <c r="AE1112" s="71"/>
      <c r="AF1112" s="71"/>
      <c r="AG1112" s="71"/>
      <c r="AH1112" s="103"/>
      <c r="AI1112" s="71"/>
      <c r="AJ1112" s="103"/>
      <c r="AK1112" s="103"/>
      <c r="AL1112" s="554" t="str">
        <f>IF(AI1112&lt;&gt;"",VLOOKUP(AI1112,'DON GIA'!$M$1:$P$9,4,0),"")</f>
        <v/>
      </c>
      <c r="AM1112" s="554" t="str">
        <f t="shared" si="421"/>
        <v/>
      </c>
      <c r="AN1112" s="71"/>
      <c r="AO1112" s="103"/>
      <c r="AP1112" s="602" t="str">
        <f t="shared" si="416"/>
        <v/>
      </c>
      <c r="AQ1112" s="59" t="s">
        <v>509</v>
      </c>
      <c r="AR1112" s="59" t="s">
        <v>2030</v>
      </c>
      <c r="AS1112" s="629"/>
    </row>
    <row r="1113" spans="1:45" ht="93.75" outlineLevel="2">
      <c r="A1113" s="72">
        <f t="shared" si="422"/>
        <v>74</v>
      </c>
      <c r="B1113" s="552" t="str">
        <f>IF(C1113&lt;&gt;"",COUNTA($C$9:C1113),"")</f>
        <v/>
      </c>
      <c r="C1113" s="552"/>
      <c r="D1113" s="71" t="s">
        <v>476</v>
      </c>
      <c r="E1113" s="103"/>
      <c r="F1113" s="103"/>
      <c r="G1113" s="103"/>
      <c r="H1113" s="103"/>
      <c r="I1113" s="103"/>
      <c r="J1113" s="103"/>
      <c r="K1113" s="107"/>
      <c r="L1113" s="105" t="s">
        <v>35</v>
      </c>
      <c r="M1113" s="554" t="str">
        <f>IF(K1113&lt;&gt;"",VLOOKUP(K1113,'DON GIA'!$S$1:$U$19,3,0),"")</f>
        <v/>
      </c>
      <c r="N1113" s="554" t="str">
        <f>IF(K1113&lt;&gt;"",VLOOKUP(K1113,'DON GIA'!$S$1:$V$19,4,0),"")</f>
        <v/>
      </c>
      <c r="O1113" s="554" t="str">
        <f t="shared" si="417"/>
        <v/>
      </c>
      <c r="P1113" s="554" t="str">
        <f t="shared" si="418"/>
        <v/>
      </c>
      <c r="Q1113" s="71" t="s">
        <v>135</v>
      </c>
      <c r="R1113" s="103" t="s">
        <v>44</v>
      </c>
      <c r="S1113" s="103">
        <v>1</v>
      </c>
      <c r="T1113" s="554" t="e">
        <f>IF(Q1113&lt;&gt;"",VLOOKUP(Q1113,'DON GIA'!$H$1:$K$103,4,0),"")</f>
        <v>#N/A</v>
      </c>
      <c r="U1113" s="554" t="str">
        <f t="shared" si="419"/>
        <v/>
      </c>
      <c r="V1113" s="554"/>
      <c r="W1113" s="107" t="s">
        <v>1282</v>
      </c>
      <c r="X1113" s="103" t="s">
        <v>27</v>
      </c>
      <c r="Y1113" s="108">
        <v>58.32</v>
      </c>
      <c r="Z1113" s="109"/>
      <c r="AA1113" s="554">
        <f>IF(W1113&lt;&gt;"",VLOOKUP(W1113,'DON GIA'!$A$1:$D$346,4,0),"")</f>
        <v>3941166</v>
      </c>
      <c r="AB1113" s="554">
        <f t="shared" si="420"/>
        <v>229848801.12</v>
      </c>
      <c r="AC1113" s="71"/>
      <c r="AD1113" s="71" t="s">
        <v>471</v>
      </c>
      <c r="AE1113" s="71" t="s">
        <v>30</v>
      </c>
      <c r="AF1113" s="71" t="s">
        <v>31</v>
      </c>
      <c r="AG1113" s="71" t="s">
        <v>32</v>
      </c>
      <c r="AH1113" s="103"/>
      <c r="AI1113" s="71"/>
      <c r="AJ1113" s="103"/>
      <c r="AK1113" s="103"/>
      <c r="AL1113" s="554" t="str">
        <f>IF(AI1113&lt;&gt;"",VLOOKUP(AI1113,'DON GIA'!$M$1:$P$9,4,0),"")</f>
        <v/>
      </c>
      <c r="AM1113" s="554" t="str">
        <f t="shared" si="421"/>
        <v/>
      </c>
      <c r="AN1113" s="71"/>
      <c r="AO1113" s="103"/>
      <c r="AP1113" s="602" t="str">
        <f t="shared" si="416"/>
        <v/>
      </c>
      <c r="AQ1113" s="59" t="s">
        <v>510</v>
      </c>
      <c r="AR1113" s="59" t="s">
        <v>2031</v>
      </c>
      <c r="AS1113" s="629"/>
    </row>
    <row r="1114" spans="1:45" ht="56.25" outlineLevel="2">
      <c r="A1114" s="72">
        <f t="shared" si="422"/>
        <v>74</v>
      </c>
      <c r="B1114" s="552" t="str">
        <f>IF(C1114&lt;&gt;"",COUNTA($C$9:C1114),"")</f>
        <v/>
      </c>
      <c r="C1114" s="552"/>
      <c r="D1114" s="71"/>
      <c r="E1114" s="103"/>
      <c r="F1114" s="103"/>
      <c r="G1114" s="103"/>
      <c r="H1114" s="103"/>
      <c r="I1114" s="103"/>
      <c r="J1114" s="103"/>
      <c r="K1114" s="107"/>
      <c r="L1114" s="105" t="s">
        <v>35</v>
      </c>
      <c r="M1114" s="554" t="str">
        <f>IF(K1114&lt;&gt;"",VLOOKUP(K1114,'DON GIA'!$S$1:$U$19,3,0),"")</f>
        <v/>
      </c>
      <c r="N1114" s="554" t="str">
        <f>IF(K1114&lt;&gt;"",VLOOKUP(K1114,'DON GIA'!$S$1:$V$19,4,0),"")</f>
        <v/>
      </c>
      <c r="O1114" s="554" t="str">
        <f t="shared" si="417"/>
        <v/>
      </c>
      <c r="P1114" s="554" t="str">
        <f t="shared" si="418"/>
        <v/>
      </c>
      <c r="Q1114" s="71" t="s">
        <v>215</v>
      </c>
      <c r="R1114" s="103" t="s">
        <v>44</v>
      </c>
      <c r="S1114" s="103">
        <v>2</v>
      </c>
      <c r="T1114" s="554" t="e">
        <f>IF(Q1114&lt;&gt;"",VLOOKUP(Q1114,'DON GIA'!$H$1:$K$103,4,0),"")</f>
        <v>#N/A</v>
      </c>
      <c r="U1114" s="554" t="str">
        <f t="shared" si="419"/>
        <v/>
      </c>
      <c r="V1114" s="554"/>
      <c r="W1114" s="107" t="s">
        <v>1283</v>
      </c>
      <c r="X1114" s="103" t="s">
        <v>27</v>
      </c>
      <c r="Y1114" s="108">
        <v>6</v>
      </c>
      <c r="Z1114" s="109"/>
      <c r="AA1114" s="554">
        <f>IF(W1114&lt;&gt;"",VLOOKUP(W1114,'DON GIA'!$A$1:$D$346,4,0),"")</f>
        <v>5058826</v>
      </c>
      <c r="AB1114" s="554">
        <f t="shared" si="420"/>
        <v>30352956</v>
      </c>
      <c r="AC1114" s="71"/>
      <c r="AD1114" s="71" t="s">
        <v>471</v>
      </c>
      <c r="AE1114" s="71" t="s">
        <v>30</v>
      </c>
      <c r="AF1114" s="71" t="s">
        <v>31</v>
      </c>
      <c r="AG1114" s="71" t="s">
        <v>34</v>
      </c>
      <c r="AH1114" s="103"/>
      <c r="AI1114" s="71"/>
      <c r="AJ1114" s="103"/>
      <c r="AK1114" s="103"/>
      <c r="AL1114" s="554" t="str">
        <f>IF(AI1114&lt;&gt;"",VLOOKUP(AI1114,'DON GIA'!$M$1:$P$9,4,0),"")</f>
        <v/>
      </c>
      <c r="AM1114" s="554" t="str">
        <f t="shared" si="421"/>
        <v/>
      </c>
      <c r="AN1114" s="71"/>
      <c r="AO1114" s="103"/>
      <c r="AP1114" s="602" t="str">
        <f t="shared" si="416"/>
        <v/>
      </c>
      <c r="AQ1114" s="107" t="s">
        <v>517</v>
      </c>
      <c r="AR1114" s="107" t="s">
        <v>1921</v>
      </c>
      <c r="AS1114" s="593"/>
    </row>
    <row r="1115" spans="1:45" ht="56.25" outlineLevel="2">
      <c r="A1115" s="72">
        <f t="shared" si="422"/>
        <v>74</v>
      </c>
      <c r="B1115" s="552" t="str">
        <f>IF(C1115&lt;&gt;"",COUNTA($C$9:C1115),"")</f>
        <v/>
      </c>
      <c r="C1115" s="552"/>
      <c r="D1115" s="71"/>
      <c r="E1115" s="103"/>
      <c r="F1115" s="103"/>
      <c r="G1115" s="103"/>
      <c r="H1115" s="103"/>
      <c r="I1115" s="103"/>
      <c r="J1115" s="103"/>
      <c r="K1115" s="107"/>
      <c r="L1115" s="105" t="s">
        <v>35</v>
      </c>
      <c r="M1115" s="554" t="str">
        <f>IF(K1115&lt;&gt;"",VLOOKUP(K1115,'DON GIA'!$S$1:$U$19,3,0),"")</f>
        <v/>
      </c>
      <c r="N1115" s="554" t="str">
        <f>IF(K1115&lt;&gt;"",VLOOKUP(K1115,'DON GIA'!$S$1:$V$19,4,0),"")</f>
        <v/>
      </c>
      <c r="O1115" s="554" t="str">
        <f t="shared" si="417"/>
        <v/>
      </c>
      <c r="P1115" s="554" t="str">
        <f t="shared" si="418"/>
        <v/>
      </c>
      <c r="Q1115" s="143" t="s">
        <v>216</v>
      </c>
      <c r="R1115" s="103" t="s">
        <v>44</v>
      </c>
      <c r="S1115" s="103">
        <v>7</v>
      </c>
      <c r="T1115" s="554" t="e">
        <f>IF(Q1115&lt;&gt;"",VLOOKUP(Q1115,'DON GIA'!$H$1:$K$103,4,0),"")</f>
        <v>#N/A</v>
      </c>
      <c r="U1115" s="554" t="str">
        <f t="shared" si="419"/>
        <v/>
      </c>
      <c r="V1115" s="554"/>
      <c r="W1115" s="107" t="s">
        <v>1283</v>
      </c>
      <c r="X1115" s="103" t="s">
        <v>27</v>
      </c>
      <c r="Y1115" s="108">
        <v>1.92</v>
      </c>
      <c r="Z1115" s="109"/>
      <c r="AA1115" s="554">
        <f>IF(W1115&lt;&gt;"",VLOOKUP(W1115,'DON GIA'!$A$1:$D$346,4,0),"")</f>
        <v>5058826</v>
      </c>
      <c r="AB1115" s="554">
        <f t="shared" si="420"/>
        <v>9712945.9199999999</v>
      </c>
      <c r="AC1115" s="71"/>
      <c r="AD1115" s="71" t="s">
        <v>471</v>
      </c>
      <c r="AE1115" s="71" t="s">
        <v>30</v>
      </c>
      <c r="AF1115" s="71" t="s">
        <v>31</v>
      </c>
      <c r="AG1115" s="71" t="s">
        <v>34</v>
      </c>
      <c r="AH1115" s="103"/>
      <c r="AI1115" s="71"/>
      <c r="AJ1115" s="103"/>
      <c r="AK1115" s="103"/>
      <c r="AL1115" s="554" t="str">
        <f>IF(AI1115&lt;&gt;"",VLOOKUP(AI1115,'DON GIA'!$M$1:$P$9,4,0),"")</f>
        <v/>
      </c>
      <c r="AM1115" s="554" t="str">
        <f t="shared" si="421"/>
        <v/>
      </c>
      <c r="AN1115" s="71"/>
      <c r="AO1115" s="103"/>
      <c r="AP1115" s="602" t="str">
        <f t="shared" si="416"/>
        <v/>
      </c>
      <c r="AQ1115" s="584" t="s">
        <v>2032</v>
      </c>
      <c r="AR1115" s="584" t="s">
        <v>2033</v>
      </c>
      <c r="AS1115" s="631"/>
    </row>
    <row r="1116" spans="1:45" ht="56.25" outlineLevel="2">
      <c r="A1116" s="72">
        <f t="shared" si="422"/>
        <v>74</v>
      </c>
      <c r="B1116" s="552" t="str">
        <f>IF(C1116&lt;&gt;"",COUNTA($C$9:C1116),"")</f>
        <v/>
      </c>
      <c r="C1116" s="552"/>
      <c r="D1116" s="71"/>
      <c r="E1116" s="103"/>
      <c r="F1116" s="103"/>
      <c r="G1116" s="103"/>
      <c r="H1116" s="103"/>
      <c r="I1116" s="103"/>
      <c r="J1116" s="103"/>
      <c r="K1116" s="107"/>
      <c r="L1116" s="105" t="s">
        <v>35</v>
      </c>
      <c r="M1116" s="554" t="str">
        <f>IF(K1116&lt;&gt;"",VLOOKUP(K1116,'DON GIA'!$S$1:$U$19,3,0),"")</f>
        <v/>
      </c>
      <c r="N1116" s="554" t="str">
        <f>IF(K1116&lt;&gt;"",VLOOKUP(K1116,'DON GIA'!$S$1:$V$19,4,0),"")</f>
        <v/>
      </c>
      <c r="O1116" s="554" t="str">
        <f t="shared" si="417"/>
        <v/>
      </c>
      <c r="P1116" s="554" t="str">
        <f t="shared" si="418"/>
        <v/>
      </c>
      <c r="Q1116" s="71" t="s">
        <v>48</v>
      </c>
      <c r="R1116" s="103" t="s">
        <v>44</v>
      </c>
      <c r="S1116" s="103">
        <v>1</v>
      </c>
      <c r="T1116" s="554">
        <f>IF(Q1116&lt;&gt;"",VLOOKUP(Q1116,'DON GIA'!$H$1:$K$103,4,0),"")</f>
        <v>1708000</v>
      </c>
      <c r="U1116" s="554">
        <f t="shared" si="419"/>
        <v>1708000</v>
      </c>
      <c r="V1116" s="554"/>
      <c r="W1116" s="107" t="s">
        <v>1283</v>
      </c>
      <c r="X1116" s="103" t="s">
        <v>27</v>
      </c>
      <c r="Y1116" s="108">
        <v>1.92</v>
      </c>
      <c r="Z1116" s="109"/>
      <c r="AA1116" s="554">
        <f>IF(W1116&lt;&gt;"",VLOOKUP(W1116,'DON GIA'!$A$1:$D$346,4,0),"")</f>
        <v>5058826</v>
      </c>
      <c r="AB1116" s="554">
        <f t="shared" si="420"/>
        <v>9712945.9199999999</v>
      </c>
      <c r="AC1116" s="71"/>
      <c r="AD1116" s="71" t="s">
        <v>471</v>
      </c>
      <c r="AE1116" s="71" t="s">
        <v>30</v>
      </c>
      <c r="AF1116" s="71" t="s">
        <v>31</v>
      </c>
      <c r="AG1116" s="71" t="s">
        <v>34</v>
      </c>
      <c r="AH1116" s="103"/>
      <c r="AI1116" s="71"/>
      <c r="AJ1116" s="103"/>
      <c r="AK1116" s="103"/>
      <c r="AL1116" s="554" t="str">
        <f>IF(AI1116&lt;&gt;"",VLOOKUP(AI1116,'DON GIA'!$M$1:$P$9,4,0),"")</f>
        <v/>
      </c>
      <c r="AM1116" s="554" t="str">
        <f t="shared" si="421"/>
        <v/>
      </c>
      <c r="AN1116" s="71"/>
      <c r="AO1116" s="103"/>
      <c r="AP1116" s="602" t="str">
        <f t="shared" si="416"/>
        <v/>
      </c>
      <c r="AQ1116" s="584"/>
      <c r="AR1116" s="584"/>
      <c r="AS1116" s="631"/>
    </row>
    <row r="1117" spans="1:45" ht="56.25" outlineLevel="2">
      <c r="A1117" s="72">
        <f t="shared" si="422"/>
        <v>74</v>
      </c>
      <c r="B1117" s="552" t="str">
        <f>IF(C1117&lt;&gt;"",COUNTA($C$9:C1117),"")</f>
        <v/>
      </c>
      <c r="C1117" s="552"/>
      <c r="D1117" s="71"/>
      <c r="E1117" s="103"/>
      <c r="F1117" s="103"/>
      <c r="G1117" s="103"/>
      <c r="H1117" s="103"/>
      <c r="I1117" s="103"/>
      <c r="J1117" s="103"/>
      <c r="K1117" s="107"/>
      <c r="L1117" s="105" t="s">
        <v>35</v>
      </c>
      <c r="M1117" s="554" t="str">
        <f>IF(K1117&lt;&gt;"",VLOOKUP(K1117,'DON GIA'!$S$1:$U$19,3,0),"")</f>
        <v/>
      </c>
      <c r="N1117" s="554" t="str">
        <f>IF(K1117&lt;&gt;"",VLOOKUP(K1117,'DON GIA'!$S$1:$V$19,4,0),"")</f>
        <v/>
      </c>
      <c r="O1117" s="554" t="str">
        <f t="shared" si="417"/>
        <v/>
      </c>
      <c r="P1117" s="554" t="str">
        <f t="shared" si="418"/>
        <v/>
      </c>
      <c r="Q1117" s="71" t="s">
        <v>57</v>
      </c>
      <c r="R1117" s="103" t="s">
        <v>44</v>
      </c>
      <c r="S1117" s="103">
        <v>1</v>
      </c>
      <c r="T1117" s="554">
        <f>IF(Q1117&lt;&gt;"",VLOOKUP(Q1117,'DON GIA'!$H$1:$K$103,4,0),"")</f>
        <v>1122000</v>
      </c>
      <c r="U1117" s="554">
        <f t="shared" si="419"/>
        <v>1122000</v>
      </c>
      <c r="V1117" s="554"/>
      <c r="W1117" s="107" t="s">
        <v>1283</v>
      </c>
      <c r="X1117" s="103" t="s">
        <v>27</v>
      </c>
      <c r="Y1117" s="108">
        <v>3.4</v>
      </c>
      <c r="Z1117" s="109"/>
      <c r="AA1117" s="554">
        <f>IF(W1117&lt;&gt;"",VLOOKUP(W1117,'DON GIA'!$A$1:$D$346,4,0),"")</f>
        <v>5058826</v>
      </c>
      <c r="AB1117" s="554">
        <f t="shared" si="420"/>
        <v>17200008.399999999</v>
      </c>
      <c r="AC1117" s="71"/>
      <c r="AD1117" s="71" t="s">
        <v>471</v>
      </c>
      <c r="AE1117" s="71" t="s">
        <v>30</v>
      </c>
      <c r="AF1117" s="71" t="s">
        <v>31</v>
      </c>
      <c r="AG1117" s="71" t="s">
        <v>34</v>
      </c>
      <c r="AH1117" s="103"/>
      <c r="AI1117" s="71"/>
      <c r="AJ1117" s="103"/>
      <c r="AK1117" s="103"/>
      <c r="AL1117" s="554" t="str">
        <f>IF(AI1117&lt;&gt;"",VLOOKUP(AI1117,'DON GIA'!$M$1:$P$9,4,0),"")</f>
        <v/>
      </c>
      <c r="AM1117" s="554" t="str">
        <f t="shared" si="421"/>
        <v/>
      </c>
      <c r="AN1117" s="71"/>
      <c r="AO1117" s="103"/>
      <c r="AP1117" s="602" t="str">
        <f t="shared" si="416"/>
        <v/>
      </c>
      <c r="AQ1117" s="107"/>
      <c r="AR1117" s="107"/>
      <c r="AS1117" s="593"/>
    </row>
    <row r="1118" spans="1:45" outlineLevel="2">
      <c r="A1118" s="72">
        <f t="shared" si="422"/>
        <v>74</v>
      </c>
      <c r="B1118" s="552" t="str">
        <f>IF(C1118&lt;&gt;"",COUNTA($C$9:C1118),"")</f>
        <v/>
      </c>
      <c r="C1118" s="552"/>
      <c r="D1118" s="71"/>
      <c r="E1118" s="103"/>
      <c r="F1118" s="103"/>
      <c r="G1118" s="103"/>
      <c r="H1118" s="103"/>
      <c r="I1118" s="103"/>
      <c r="J1118" s="103"/>
      <c r="K1118" s="107"/>
      <c r="L1118" s="105" t="s">
        <v>35</v>
      </c>
      <c r="M1118" s="554" t="str">
        <f>IF(K1118&lt;&gt;"",VLOOKUP(K1118,'DON GIA'!$S$1:$U$19,3,0),"")</f>
        <v/>
      </c>
      <c r="N1118" s="554" t="str">
        <f>IF(K1118&lt;&gt;"",VLOOKUP(K1118,'DON GIA'!$S$1:$V$19,4,0),"")</f>
        <v/>
      </c>
      <c r="O1118" s="554" t="str">
        <f t="shared" si="417"/>
        <v/>
      </c>
      <c r="P1118" s="554" t="str">
        <f t="shared" si="418"/>
        <v/>
      </c>
      <c r="Q1118" s="71" t="s">
        <v>76</v>
      </c>
      <c r="R1118" s="103" t="s">
        <v>44</v>
      </c>
      <c r="S1118" s="103">
        <v>1</v>
      </c>
      <c r="T1118" s="554">
        <f>IF(Q1118&lt;&gt;"",VLOOKUP(Q1118,'DON GIA'!$H$1:$K$103,4,0),"")</f>
        <v>494000</v>
      </c>
      <c r="U1118" s="554">
        <f t="shared" si="419"/>
        <v>494000</v>
      </c>
      <c r="V1118" s="554"/>
      <c r="W1118" s="107" t="s">
        <v>1230</v>
      </c>
      <c r="X1118" s="103" t="s">
        <v>27</v>
      </c>
      <c r="Y1118" s="108">
        <v>52.5</v>
      </c>
      <c r="Z1118" s="109"/>
      <c r="AA1118" s="554">
        <f>IF(W1118&lt;&gt;"",VLOOKUP(W1118,'DON GIA'!$A$1:$D$346,4,0),"")</f>
        <v>1119277</v>
      </c>
      <c r="AB1118" s="554">
        <f t="shared" si="420"/>
        <v>58762042.5</v>
      </c>
      <c r="AC1118" s="71"/>
      <c r="AD1118" s="71" t="s">
        <v>471</v>
      </c>
      <c r="AE1118" s="71" t="s">
        <v>36</v>
      </c>
      <c r="AF1118" s="71" t="s">
        <v>477</v>
      </c>
      <c r="AG1118" s="71" t="s">
        <v>136</v>
      </c>
      <c r="AH1118" s="103"/>
      <c r="AI1118" s="71"/>
      <c r="AJ1118" s="103"/>
      <c r="AK1118" s="103"/>
      <c r="AL1118" s="554" t="str">
        <f>IF(AI1118&lt;&gt;"",VLOOKUP(AI1118,'DON GIA'!$M$1:$P$9,4,0),"")</f>
        <v/>
      </c>
      <c r="AM1118" s="554" t="str">
        <f t="shared" si="421"/>
        <v/>
      </c>
      <c r="AN1118" s="71"/>
      <c r="AO1118" s="103"/>
      <c r="AP1118" s="602" t="str">
        <f t="shared" si="416"/>
        <v/>
      </c>
      <c r="AQ1118" s="107"/>
      <c r="AR1118" s="107"/>
      <c r="AS1118" s="593"/>
    </row>
    <row r="1119" spans="1:45" outlineLevel="2">
      <c r="A1119" s="72">
        <f t="shared" si="422"/>
        <v>74</v>
      </c>
      <c r="B1119" s="552" t="str">
        <f>IF(C1119&lt;&gt;"",COUNTA($C$9:C1119),"")</f>
        <v/>
      </c>
      <c r="C1119" s="552"/>
      <c r="D1119" s="71"/>
      <c r="E1119" s="103"/>
      <c r="F1119" s="103"/>
      <c r="G1119" s="103"/>
      <c r="H1119" s="103"/>
      <c r="I1119" s="103"/>
      <c r="J1119" s="103"/>
      <c r="K1119" s="107"/>
      <c r="L1119" s="105" t="s">
        <v>35</v>
      </c>
      <c r="M1119" s="554" t="str">
        <f>IF(K1119&lt;&gt;"",VLOOKUP(K1119,'DON GIA'!$S$1:$U$19,3,0),"")</f>
        <v/>
      </c>
      <c r="N1119" s="554" t="str">
        <f>IF(K1119&lt;&gt;"",VLOOKUP(K1119,'DON GIA'!$S$1:$V$19,4,0),"")</f>
        <v/>
      </c>
      <c r="O1119" s="554" t="str">
        <f t="shared" si="417"/>
        <v/>
      </c>
      <c r="P1119" s="554" t="str">
        <f t="shared" si="418"/>
        <v/>
      </c>
      <c r="Q1119" s="71" t="s">
        <v>35</v>
      </c>
      <c r="R1119" s="103"/>
      <c r="S1119" s="103"/>
      <c r="T1119" s="554" t="str">
        <f>IF(Q1119&lt;&gt;"",VLOOKUP(Q1119,'DON GIA'!$H$1:$K$103,4,0),"")</f>
        <v/>
      </c>
      <c r="U1119" s="554" t="str">
        <f t="shared" si="419"/>
        <v/>
      </c>
      <c r="V1119" s="554"/>
      <c r="W1119" s="107" t="s">
        <v>1284</v>
      </c>
      <c r="X1119" s="103" t="s">
        <v>27</v>
      </c>
      <c r="Y1119" s="108">
        <v>21.82</v>
      </c>
      <c r="Z1119" s="109"/>
      <c r="AA1119" s="554">
        <f>IF(W1119&lt;&gt;"",VLOOKUP(W1119,'DON GIA'!$A$1:$D$346,4,0),"")</f>
        <v>1531787</v>
      </c>
      <c r="AB1119" s="554">
        <f t="shared" si="420"/>
        <v>33423592.34</v>
      </c>
      <c r="AC1119" s="71"/>
      <c r="AD1119" s="71" t="s">
        <v>471</v>
      </c>
      <c r="AE1119" s="71" t="s">
        <v>36</v>
      </c>
      <c r="AF1119" s="71" t="s">
        <v>116</v>
      </c>
      <c r="AG1119" s="71" t="s">
        <v>478</v>
      </c>
      <c r="AH1119" s="103"/>
      <c r="AI1119" s="71"/>
      <c r="AJ1119" s="103"/>
      <c r="AK1119" s="103"/>
      <c r="AL1119" s="554" t="str">
        <f>IF(AI1119&lt;&gt;"",VLOOKUP(AI1119,'DON GIA'!$M$1:$P$9,4,0),"")</f>
        <v/>
      </c>
      <c r="AM1119" s="554" t="str">
        <f t="shared" si="421"/>
        <v/>
      </c>
      <c r="AN1119" s="71"/>
      <c r="AO1119" s="103"/>
      <c r="AP1119" s="602" t="str">
        <f t="shared" si="416"/>
        <v/>
      </c>
      <c r="AQ1119" s="107"/>
      <c r="AR1119" s="107"/>
      <c r="AS1119" s="593"/>
    </row>
    <row r="1120" spans="1:45" ht="75" outlineLevel="2">
      <c r="A1120" s="72">
        <f t="shared" si="422"/>
        <v>74</v>
      </c>
      <c r="B1120" s="552" t="str">
        <f>IF(C1120&lt;&gt;"",COUNTA($C$9:C1120),"")</f>
        <v/>
      </c>
      <c r="C1120" s="552"/>
      <c r="D1120" s="71"/>
      <c r="E1120" s="103"/>
      <c r="F1120" s="103"/>
      <c r="G1120" s="103"/>
      <c r="H1120" s="103"/>
      <c r="I1120" s="103"/>
      <c r="J1120" s="103"/>
      <c r="K1120" s="107"/>
      <c r="L1120" s="105" t="s">
        <v>35</v>
      </c>
      <c r="M1120" s="554" t="str">
        <f>IF(K1120&lt;&gt;"",VLOOKUP(K1120,'DON GIA'!$S$1:$U$19,3,0),"")</f>
        <v/>
      </c>
      <c r="N1120" s="554" t="str">
        <f>IF(K1120&lt;&gt;"",VLOOKUP(K1120,'DON GIA'!$S$1:$V$19,4,0),"")</f>
        <v/>
      </c>
      <c r="O1120" s="554" t="str">
        <f t="shared" si="417"/>
        <v/>
      </c>
      <c r="P1120" s="554" t="str">
        <f t="shared" si="418"/>
        <v/>
      </c>
      <c r="Q1120" s="71" t="s">
        <v>35</v>
      </c>
      <c r="R1120" s="103"/>
      <c r="S1120" s="103"/>
      <c r="T1120" s="554" t="str">
        <f>IF(Q1120&lt;&gt;"",VLOOKUP(Q1120,'DON GIA'!$H$1:$K$103,4,0),"")</f>
        <v/>
      </c>
      <c r="U1120" s="554" t="str">
        <f t="shared" si="419"/>
        <v/>
      </c>
      <c r="V1120" s="554"/>
      <c r="W1120" s="107" t="s">
        <v>1285</v>
      </c>
      <c r="X1120" s="103" t="s">
        <v>27</v>
      </c>
      <c r="Y1120" s="108">
        <v>8.68</v>
      </c>
      <c r="Z1120" s="109"/>
      <c r="AA1120" s="554">
        <f>IF(W1120&lt;&gt;"",VLOOKUP(W1120,'DON GIA'!$A$1:$D$346,4,0),"")</f>
        <v>4206777</v>
      </c>
      <c r="AB1120" s="554">
        <f t="shared" si="420"/>
        <v>36514824.359999999</v>
      </c>
      <c r="AC1120" s="71"/>
      <c r="AD1120" s="71" t="s">
        <v>471</v>
      </c>
      <c r="AE1120" s="71" t="s">
        <v>36</v>
      </c>
      <c r="AF1120" s="71" t="s">
        <v>31</v>
      </c>
      <c r="AG1120" s="71"/>
      <c r="AH1120" s="103"/>
      <c r="AI1120" s="71"/>
      <c r="AJ1120" s="103"/>
      <c r="AK1120" s="103"/>
      <c r="AL1120" s="554" t="str">
        <f>IF(AI1120&lt;&gt;"",VLOOKUP(AI1120,'DON GIA'!$M$1:$P$9,4,0),"")</f>
        <v/>
      </c>
      <c r="AM1120" s="554" t="str">
        <f t="shared" si="421"/>
        <v/>
      </c>
      <c r="AN1120" s="71"/>
      <c r="AO1120" s="103"/>
      <c r="AP1120" s="602" t="str">
        <f t="shared" si="416"/>
        <v/>
      </c>
      <c r="AQ1120" s="107"/>
      <c r="AR1120" s="107"/>
      <c r="AS1120" s="593"/>
    </row>
    <row r="1121" spans="1:45" outlineLevel="2">
      <c r="A1121" s="72">
        <f t="shared" si="422"/>
        <v>74</v>
      </c>
      <c r="B1121" s="552" t="str">
        <f>IF(C1121&lt;&gt;"",COUNTA($C$9:C1121),"")</f>
        <v/>
      </c>
      <c r="C1121" s="552"/>
      <c r="D1121" s="71"/>
      <c r="E1121" s="103"/>
      <c r="F1121" s="103"/>
      <c r="G1121" s="103"/>
      <c r="H1121" s="103"/>
      <c r="I1121" s="103"/>
      <c r="J1121" s="103"/>
      <c r="K1121" s="107"/>
      <c r="L1121" s="105" t="s">
        <v>35</v>
      </c>
      <c r="M1121" s="554" t="str">
        <f>IF(K1121&lt;&gt;"",VLOOKUP(K1121,'DON GIA'!$S$1:$U$19,3,0),"")</f>
        <v/>
      </c>
      <c r="N1121" s="554" t="str">
        <f>IF(K1121&lt;&gt;"",VLOOKUP(K1121,'DON GIA'!$S$1:$V$19,4,0),"")</f>
        <v/>
      </c>
      <c r="O1121" s="554" t="str">
        <f t="shared" si="417"/>
        <v/>
      </c>
      <c r="P1121" s="554" t="str">
        <f t="shared" si="418"/>
        <v/>
      </c>
      <c r="Q1121" s="71" t="s">
        <v>35</v>
      </c>
      <c r="R1121" s="103"/>
      <c r="S1121" s="103"/>
      <c r="T1121" s="554" t="str">
        <f>IF(Q1121&lt;&gt;"",VLOOKUP(Q1121,'DON GIA'!$H$1:$K$103,4,0),"")</f>
        <v/>
      </c>
      <c r="U1121" s="554" t="str">
        <f t="shared" si="419"/>
        <v/>
      </c>
      <c r="V1121" s="554"/>
      <c r="W1121" s="107" t="s">
        <v>1286</v>
      </c>
      <c r="X1121" s="103" t="s">
        <v>27</v>
      </c>
      <c r="Y1121" s="108">
        <v>30</v>
      </c>
      <c r="Z1121" s="109"/>
      <c r="AA1121" s="554">
        <f>IF(W1121&lt;&gt;"",VLOOKUP(W1121,'DON GIA'!$A$1:$D$346,4,0),"")</f>
        <v>1304794</v>
      </c>
      <c r="AB1121" s="554">
        <f t="shared" si="420"/>
        <v>39143820</v>
      </c>
      <c r="AC1121" s="71"/>
      <c r="AD1121" s="71" t="s">
        <v>471</v>
      </c>
      <c r="AE1121" s="71" t="s">
        <v>479</v>
      </c>
      <c r="AF1121" s="71" t="s">
        <v>116</v>
      </c>
      <c r="AG1121" s="71" t="s">
        <v>478</v>
      </c>
      <c r="AH1121" s="103"/>
      <c r="AI1121" s="71"/>
      <c r="AJ1121" s="103"/>
      <c r="AK1121" s="103"/>
      <c r="AL1121" s="554" t="str">
        <f>IF(AI1121&lt;&gt;"",VLOOKUP(AI1121,'DON GIA'!$M$1:$P$9,4,0),"")</f>
        <v/>
      </c>
      <c r="AM1121" s="554" t="str">
        <f t="shared" si="421"/>
        <v/>
      </c>
      <c r="AN1121" s="71"/>
      <c r="AO1121" s="103"/>
      <c r="AP1121" s="602" t="str">
        <f t="shared" si="416"/>
        <v/>
      </c>
      <c r="AQ1121" s="107"/>
      <c r="AR1121" s="107"/>
      <c r="AS1121" s="593"/>
    </row>
    <row r="1122" spans="1:45" ht="37.5" outlineLevel="2">
      <c r="A1122" s="72">
        <f t="shared" si="422"/>
        <v>74</v>
      </c>
      <c r="B1122" s="552" t="str">
        <f>IF(C1122&lt;&gt;"",COUNTA($C$9:C1122),"")</f>
        <v/>
      </c>
      <c r="C1122" s="552"/>
      <c r="D1122" s="71"/>
      <c r="E1122" s="103"/>
      <c r="F1122" s="103"/>
      <c r="G1122" s="103"/>
      <c r="H1122" s="103"/>
      <c r="I1122" s="103"/>
      <c r="J1122" s="103"/>
      <c r="K1122" s="107"/>
      <c r="L1122" s="105" t="s">
        <v>35</v>
      </c>
      <c r="M1122" s="554" t="str">
        <f>IF(K1122&lt;&gt;"",VLOOKUP(K1122,'DON GIA'!$S$1:$U$19,3,0),"")</f>
        <v/>
      </c>
      <c r="N1122" s="554" t="str">
        <f>IF(K1122&lt;&gt;"",VLOOKUP(K1122,'DON GIA'!$S$1:$V$19,4,0),"")</f>
        <v/>
      </c>
      <c r="O1122" s="554" t="str">
        <f t="shared" si="417"/>
        <v/>
      </c>
      <c r="P1122" s="554" t="str">
        <f t="shared" si="418"/>
        <v/>
      </c>
      <c r="Q1122" s="71" t="s">
        <v>35</v>
      </c>
      <c r="R1122" s="103"/>
      <c r="S1122" s="103"/>
      <c r="T1122" s="554" t="str">
        <f>IF(Q1122&lt;&gt;"",VLOOKUP(Q1122,'DON GIA'!$H$1:$K$103,4,0),"")</f>
        <v/>
      </c>
      <c r="U1122" s="554" t="str">
        <f t="shared" si="419"/>
        <v/>
      </c>
      <c r="V1122" s="554"/>
      <c r="W1122" s="107" t="s">
        <v>1287</v>
      </c>
      <c r="X1122" s="103" t="s">
        <v>27</v>
      </c>
      <c r="Y1122" s="108">
        <v>89.67</v>
      </c>
      <c r="Z1122" s="109"/>
      <c r="AA1122" s="554">
        <f>IF(W1122&lt;&gt;"",VLOOKUP(W1122,'DON GIA'!$A$1:$D$346,4,0),"")</f>
        <v>921895</v>
      </c>
      <c r="AB1122" s="554">
        <f t="shared" si="420"/>
        <v>82666324.650000006</v>
      </c>
      <c r="AC1122" s="71"/>
      <c r="AD1122" s="71"/>
      <c r="AE1122" s="71"/>
      <c r="AF1122" s="71"/>
      <c r="AG1122" s="71"/>
      <c r="AH1122" s="103"/>
      <c r="AI1122" s="71"/>
      <c r="AJ1122" s="103"/>
      <c r="AK1122" s="103"/>
      <c r="AL1122" s="554" t="str">
        <f>IF(AI1122&lt;&gt;"",VLOOKUP(AI1122,'DON GIA'!$M$1:$P$9,4,0),"")</f>
        <v/>
      </c>
      <c r="AM1122" s="554" t="str">
        <f t="shared" si="421"/>
        <v/>
      </c>
      <c r="AN1122" s="71"/>
      <c r="AO1122" s="103"/>
      <c r="AP1122" s="602" t="str">
        <f t="shared" si="416"/>
        <v/>
      </c>
      <c r="AQ1122" s="107"/>
      <c r="AR1122" s="107"/>
      <c r="AS1122" s="593"/>
    </row>
    <row r="1123" spans="1:45" outlineLevel="2">
      <c r="A1123" s="72">
        <f t="shared" si="422"/>
        <v>74</v>
      </c>
      <c r="B1123" s="552" t="str">
        <f>IF(C1123&lt;&gt;"",COUNTA($C$9:C1123),"")</f>
        <v/>
      </c>
      <c r="C1123" s="552"/>
      <c r="D1123" s="71"/>
      <c r="E1123" s="103"/>
      <c r="F1123" s="103"/>
      <c r="G1123" s="103"/>
      <c r="H1123" s="103"/>
      <c r="I1123" s="103"/>
      <c r="J1123" s="103"/>
      <c r="K1123" s="107"/>
      <c r="L1123" s="105" t="s">
        <v>35</v>
      </c>
      <c r="M1123" s="554" t="str">
        <f>IF(K1123&lt;&gt;"",VLOOKUP(K1123,'DON GIA'!$S$1:$U$19,3,0),"")</f>
        <v/>
      </c>
      <c r="N1123" s="554" t="str">
        <f>IF(K1123&lt;&gt;"",VLOOKUP(K1123,'DON GIA'!$S$1:$V$19,4,0),"")</f>
        <v/>
      </c>
      <c r="O1123" s="554" t="str">
        <f t="shared" si="417"/>
        <v/>
      </c>
      <c r="P1123" s="554" t="str">
        <f t="shared" si="418"/>
        <v/>
      </c>
      <c r="Q1123" s="71" t="s">
        <v>35</v>
      </c>
      <c r="R1123" s="103"/>
      <c r="S1123" s="103"/>
      <c r="T1123" s="554" t="str">
        <f>IF(Q1123&lt;&gt;"",VLOOKUP(Q1123,'DON GIA'!$H$1:$K$103,4,0),"")</f>
        <v/>
      </c>
      <c r="U1123" s="554" t="str">
        <f t="shared" si="419"/>
        <v/>
      </c>
      <c r="V1123" s="554"/>
      <c r="W1123" s="107" t="s">
        <v>1209</v>
      </c>
      <c r="X1123" s="103" t="s">
        <v>27</v>
      </c>
      <c r="Y1123" s="108">
        <v>4</v>
      </c>
      <c r="Z1123" s="109"/>
      <c r="AA1123" s="554">
        <f>IF(W1123&lt;&gt;"",VLOOKUP(W1123,'DON GIA'!$A$1:$D$346,4,0),"")</f>
        <v>264499</v>
      </c>
      <c r="AB1123" s="554">
        <f t="shared" si="420"/>
        <v>1057996</v>
      </c>
      <c r="AC1123" s="71"/>
      <c r="AD1123" s="71"/>
      <c r="AE1123" s="71"/>
      <c r="AF1123" s="71"/>
      <c r="AG1123" s="71"/>
      <c r="AH1123" s="103"/>
      <c r="AI1123" s="71"/>
      <c r="AJ1123" s="103"/>
      <c r="AK1123" s="103"/>
      <c r="AL1123" s="554" t="str">
        <f>IF(AI1123&lt;&gt;"",VLOOKUP(AI1123,'DON GIA'!$M$1:$P$9,4,0),"")</f>
        <v/>
      </c>
      <c r="AM1123" s="554" t="str">
        <f t="shared" si="421"/>
        <v/>
      </c>
      <c r="AN1123" s="71"/>
      <c r="AO1123" s="103"/>
      <c r="AP1123" s="602" t="str">
        <f t="shared" si="416"/>
        <v/>
      </c>
      <c r="AQ1123" s="107"/>
      <c r="AR1123" s="107"/>
      <c r="AS1123" s="593"/>
    </row>
    <row r="1124" spans="1:45" outlineLevel="2">
      <c r="A1124" s="72">
        <f t="shared" si="422"/>
        <v>74</v>
      </c>
      <c r="B1124" s="552" t="str">
        <f>IF(C1124&lt;&gt;"",COUNTA($C$9:C1124),"")</f>
        <v/>
      </c>
      <c r="C1124" s="552"/>
      <c r="D1124" s="71"/>
      <c r="E1124" s="103"/>
      <c r="F1124" s="103"/>
      <c r="G1124" s="103"/>
      <c r="H1124" s="103"/>
      <c r="I1124" s="103"/>
      <c r="J1124" s="103"/>
      <c r="K1124" s="107"/>
      <c r="L1124" s="105" t="s">
        <v>35</v>
      </c>
      <c r="M1124" s="554" t="str">
        <f>IF(K1124&lt;&gt;"",VLOOKUP(K1124,'DON GIA'!$S$1:$U$19,3,0),"")</f>
        <v/>
      </c>
      <c r="N1124" s="554" t="str">
        <f>IF(K1124&lt;&gt;"",VLOOKUP(K1124,'DON GIA'!$S$1:$V$19,4,0),"")</f>
        <v/>
      </c>
      <c r="O1124" s="554" t="str">
        <f t="shared" si="417"/>
        <v/>
      </c>
      <c r="P1124" s="554" t="str">
        <f t="shared" si="418"/>
        <v/>
      </c>
      <c r="Q1124" s="71" t="s">
        <v>35</v>
      </c>
      <c r="R1124" s="103"/>
      <c r="S1124" s="103"/>
      <c r="T1124" s="554" t="str">
        <f>IF(Q1124&lt;&gt;"",VLOOKUP(Q1124,'DON GIA'!$H$1:$K$103,4,0),"")</f>
        <v/>
      </c>
      <c r="U1124" s="554" t="str">
        <f t="shared" si="419"/>
        <v/>
      </c>
      <c r="V1124" s="554"/>
      <c r="W1124" s="107" t="s">
        <v>1009</v>
      </c>
      <c r="X1124" s="103" t="s">
        <v>27</v>
      </c>
      <c r="Y1124" s="108">
        <f>22.88+12.35</f>
        <v>35.229999999999997</v>
      </c>
      <c r="Z1124" s="109"/>
      <c r="AA1124" s="554">
        <f>IF(W1124&lt;&gt;"",VLOOKUP(W1124,'DON GIA'!$A$1:$D$346,4,0),"")</f>
        <v>282038</v>
      </c>
      <c r="AB1124" s="554">
        <f t="shared" si="420"/>
        <v>9936198.7399999984</v>
      </c>
      <c r="AC1124" s="71"/>
      <c r="AD1124" s="71"/>
      <c r="AE1124" s="71"/>
      <c r="AF1124" s="71"/>
      <c r="AG1124" s="71"/>
      <c r="AH1124" s="103"/>
      <c r="AI1124" s="71"/>
      <c r="AJ1124" s="103"/>
      <c r="AK1124" s="103"/>
      <c r="AL1124" s="554" t="str">
        <f>IF(AI1124&lt;&gt;"",VLOOKUP(AI1124,'DON GIA'!$M$1:$P$9,4,0),"")</f>
        <v/>
      </c>
      <c r="AM1124" s="554" t="str">
        <f t="shared" si="421"/>
        <v/>
      </c>
      <c r="AN1124" s="71"/>
      <c r="AO1124" s="103"/>
      <c r="AP1124" s="602" t="str">
        <f t="shared" si="416"/>
        <v/>
      </c>
      <c r="AQ1124" s="107"/>
      <c r="AR1124" s="107"/>
      <c r="AS1124" s="593"/>
    </row>
    <row r="1125" spans="1:45" outlineLevel="2">
      <c r="A1125" s="72">
        <f t="shared" si="422"/>
        <v>74</v>
      </c>
      <c r="B1125" s="552" t="str">
        <f>IF(C1125&lt;&gt;"",COUNTA($C$9:C1125),"")</f>
        <v/>
      </c>
      <c r="C1125" s="552"/>
      <c r="D1125" s="71"/>
      <c r="E1125" s="103"/>
      <c r="F1125" s="103"/>
      <c r="G1125" s="103"/>
      <c r="H1125" s="103"/>
      <c r="I1125" s="103"/>
      <c r="J1125" s="103"/>
      <c r="K1125" s="107"/>
      <c r="L1125" s="105" t="s">
        <v>35</v>
      </c>
      <c r="M1125" s="554" t="str">
        <f>IF(K1125&lt;&gt;"",VLOOKUP(K1125,'DON GIA'!$S$1:$U$19,3,0),"")</f>
        <v/>
      </c>
      <c r="N1125" s="554" t="str">
        <f>IF(K1125&lt;&gt;"",VLOOKUP(K1125,'DON GIA'!$S$1:$V$19,4,0),"")</f>
        <v/>
      </c>
      <c r="O1125" s="554" t="str">
        <f t="shared" si="417"/>
        <v/>
      </c>
      <c r="P1125" s="554" t="str">
        <f t="shared" si="418"/>
        <v/>
      </c>
      <c r="Q1125" s="71" t="s">
        <v>35</v>
      </c>
      <c r="R1125" s="103"/>
      <c r="S1125" s="103"/>
      <c r="T1125" s="554" t="str">
        <f>IF(Q1125&lt;&gt;"",VLOOKUP(Q1125,'DON GIA'!$H$1:$K$103,4,0),"")</f>
        <v/>
      </c>
      <c r="U1125" s="554" t="str">
        <f t="shared" si="419"/>
        <v/>
      </c>
      <c r="V1125" s="554"/>
      <c r="W1125" s="107" t="s">
        <v>1043</v>
      </c>
      <c r="X1125" s="103" t="s">
        <v>27</v>
      </c>
      <c r="Y1125" s="108">
        <v>30</v>
      </c>
      <c r="Z1125" s="109"/>
      <c r="AA1125" s="554">
        <f>IF(W1125&lt;&gt;"",VLOOKUP(W1125,'DON GIA'!$A$1:$D$346,4,0),"")</f>
        <v>319680</v>
      </c>
      <c r="AB1125" s="554">
        <f t="shared" si="420"/>
        <v>9590400</v>
      </c>
      <c r="AC1125" s="71"/>
      <c r="AD1125" s="71"/>
      <c r="AE1125" s="71"/>
      <c r="AF1125" s="71"/>
      <c r="AG1125" s="71"/>
      <c r="AH1125" s="103"/>
      <c r="AI1125" s="71"/>
      <c r="AJ1125" s="103"/>
      <c r="AK1125" s="103"/>
      <c r="AL1125" s="554" t="str">
        <f>IF(AI1125&lt;&gt;"",VLOOKUP(AI1125,'DON GIA'!$M$1:$P$9,4,0),"")</f>
        <v/>
      </c>
      <c r="AM1125" s="554" t="str">
        <f t="shared" si="421"/>
        <v/>
      </c>
      <c r="AN1125" s="71"/>
      <c r="AO1125" s="103"/>
      <c r="AP1125" s="602" t="str">
        <f t="shared" si="416"/>
        <v/>
      </c>
      <c r="AQ1125" s="107"/>
      <c r="AR1125" s="107"/>
      <c r="AS1125" s="593"/>
    </row>
    <row r="1126" spans="1:45" outlineLevel="2">
      <c r="A1126" s="72">
        <f t="shared" si="422"/>
        <v>74</v>
      </c>
      <c r="B1126" s="552" t="str">
        <f>IF(C1126&lt;&gt;"",COUNTA($C$9:C1126),"")</f>
        <v/>
      </c>
      <c r="C1126" s="552"/>
      <c r="D1126" s="71"/>
      <c r="E1126" s="103"/>
      <c r="F1126" s="103"/>
      <c r="G1126" s="103"/>
      <c r="H1126" s="103"/>
      <c r="I1126" s="103"/>
      <c r="J1126" s="103"/>
      <c r="K1126" s="107"/>
      <c r="L1126" s="105" t="s">
        <v>35</v>
      </c>
      <c r="M1126" s="554" t="str">
        <f>IF(K1126&lt;&gt;"",VLOOKUP(K1126,'DON GIA'!$S$1:$U$19,3,0),"")</f>
        <v/>
      </c>
      <c r="N1126" s="554" t="str">
        <f>IF(K1126&lt;&gt;"",VLOOKUP(K1126,'DON GIA'!$S$1:$V$19,4,0),"")</f>
        <v/>
      </c>
      <c r="O1126" s="554" t="str">
        <f t="shared" si="417"/>
        <v/>
      </c>
      <c r="P1126" s="554" t="str">
        <f t="shared" si="418"/>
        <v/>
      </c>
      <c r="Q1126" s="71" t="s">
        <v>35</v>
      </c>
      <c r="R1126" s="103"/>
      <c r="S1126" s="103"/>
      <c r="T1126" s="554" t="str">
        <f>IF(Q1126&lt;&gt;"",VLOOKUP(Q1126,'DON GIA'!$H$1:$K$103,4,0),"")</f>
        <v/>
      </c>
      <c r="U1126" s="554" t="str">
        <f t="shared" si="419"/>
        <v/>
      </c>
      <c r="V1126" s="554"/>
      <c r="W1126" s="107" t="s">
        <v>35</v>
      </c>
      <c r="X1126" s="103"/>
      <c r="Y1126" s="108"/>
      <c r="Z1126" s="109"/>
      <c r="AA1126" s="554" t="str">
        <f>IF(W1126&lt;&gt;"",VLOOKUP(W1126,'DON GIA'!$A$1:$D$346,4,0),"")</f>
        <v/>
      </c>
      <c r="AB1126" s="554" t="str">
        <f t="shared" si="420"/>
        <v/>
      </c>
      <c r="AC1126" s="71"/>
      <c r="AD1126" s="71"/>
      <c r="AE1126" s="71"/>
      <c r="AF1126" s="71"/>
      <c r="AG1126" s="71"/>
      <c r="AH1126" s="103"/>
      <c r="AI1126" s="71"/>
      <c r="AJ1126" s="103"/>
      <c r="AK1126" s="103"/>
      <c r="AL1126" s="554" t="str">
        <f>IF(AI1126&lt;&gt;"",VLOOKUP(AI1126,'DON GIA'!$M$1:$P$9,4,0),"")</f>
        <v/>
      </c>
      <c r="AM1126" s="554" t="str">
        <f t="shared" si="421"/>
        <v/>
      </c>
      <c r="AN1126" s="71"/>
      <c r="AO1126" s="103"/>
      <c r="AP1126" s="602" t="str">
        <f t="shared" si="416"/>
        <v/>
      </c>
      <c r="AQ1126" s="107"/>
      <c r="AR1126" s="107"/>
      <c r="AS1126" s="593"/>
    </row>
    <row r="1127" spans="1:45" outlineLevel="1">
      <c r="A1127" s="84" t="s">
        <v>2085</v>
      </c>
      <c r="B1127" s="552"/>
      <c r="C1127" s="552"/>
      <c r="D1127" s="61"/>
      <c r="E1127" s="162"/>
      <c r="F1127" s="103"/>
      <c r="G1127" s="162"/>
      <c r="H1127" s="162"/>
      <c r="I1127" s="162"/>
      <c r="J1127" s="162"/>
      <c r="K1127" s="129"/>
      <c r="L1127" s="167">
        <f>SUBTOTAL(9,L1128:L1145)</f>
        <v>648.1</v>
      </c>
      <c r="M1127" s="553"/>
      <c r="N1127" s="553"/>
      <c r="O1127" s="553">
        <f>SUBTOTAL(9,O1128:O1145)</f>
        <v>1088159900</v>
      </c>
      <c r="P1127" s="553">
        <f>SUBTOTAL(9,P1128:P1145)</f>
        <v>874935000</v>
      </c>
      <c r="Q1127" s="61"/>
      <c r="R1127" s="162"/>
      <c r="S1127" s="162">
        <f>SUBTOTAL(9,S1128:S1145)</f>
        <v>87</v>
      </c>
      <c r="T1127" s="553"/>
      <c r="U1127" s="553">
        <f>SUBTOTAL(9,U1128:U1145)</f>
        <v>18384000</v>
      </c>
      <c r="V1127" s="553"/>
      <c r="W1127" s="129"/>
      <c r="X1127" s="162"/>
      <c r="Y1127" s="169">
        <f>SUBTOTAL(9,Y1128:Y1145)</f>
        <v>154.51999999999998</v>
      </c>
      <c r="Z1127" s="170">
        <f>SUBTOTAL(9,Z1128:Z1145)</f>
        <v>0</v>
      </c>
      <c r="AA1127" s="553"/>
      <c r="AB1127" s="553">
        <f>SUBTOTAL(9,AB1128:AB1145)</f>
        <v>304675229.94000006</v>
      </c>
      <c r="AC1127" s="71"/>
      <c r="AD1127" s="71"/>
      <c r="AE1127" s="71"/>
      <c r="AF1127" s="71"/>
      <c r="AG1127" s="71"/>
      <c r="AH1127" s="103"/>
      <c r="AI1127" s="61"/>
      <c r="AJ1127" s="162"/>
      <c r="AK1127" s="162">
        <f>SUBTOTAL(9,AK1128:AK1145)</f>
        <v>6</v>
      </c>
      <c r="AL1127" s="553"/>
      <c r="AM1127" s="553">
        <f>SUBTOTAL(9,AM1128:AM1145)</f>
        <v>77479600</v>
      </c>
      <c r="AN1127" s="61"/>
      <c r="AO1127" s="162">
        <f>SUBTOTAL(9,AO1128:AO1145)</f>
        <v>0</v>
      </c>
      <c r="AP1127" s="602">
        <f t="shared" si="416"/>
        <v>2363633729.9400001</v>
      </c>
      <c r="AQ1127" s="111"/>
      <c r="AR1127" s="111"/>
      <c r="AS1127" s="628" t="s">
        <v>2187</v>
      </c>
    </row>
    <row r="1128" spans="1:45" ht="78" outlineLevel="2">
      <c r="A1128" s="72">
        <f>IF(B1128&lt;&gt;"",B1128,A1126)</f>
        <v>75</v>
      </c>
      <c r="B1128" s="552">
        <f>IF(C1128&lt;&gt;"",COUNTA($C$9:C1128),"")</f>
        <v>75</v>
      </c>
      <c r="C1128" s="552">
        <v>477</v>
      </c>
      <c r="D1128" s="61" t="s">
        <v>480</v>
      </c>
      <c r="E1128" s="103">
        <v>5</v>
      </c>
      <c r="F1128" s="103"/>
      <c r="G1128" s="103">
        <v>145</v>
      </c>
      <c r="H1128" s="103">
        <v>79</v>
      </c>
      <c r="I1128" s="103" t="s">
        <v>223</v>
      </c>
      <c r="J1128" s="103">
        <v>910</v>
      </c>
      <c r="K1128" s="107" t="s">
        <v>974</v>
      </c>
      <c r="L1128" s="105">
        <v>648.1</v>
      </c>
      <c r="M1128" s="554">
        <f>IF(K1128&lt;&gt;"",VLOOKUP(K1128,'DON GIA'!$S$1:$U$19,3,0),"")</f>
        <v>1679000</v>
      </c>
      <c r="N1128" s="554">
        <f>IF(K1128&lt;&gt;"",VLOOKUP(K1128,'DON GIA'!$S$1:$V$19,4,0),"")</f>
        <v>1350000</v>
      </c>
      <c r="O1128" s="554">
        <f t="shared" ref="O1128:O1145" si="423">IF(K1128&lt;&gt;"",L1128*M1128,"")</f>
        <v>1088159900</v>
      </c>
      <c r="P1128" s="554">
        <f t="shared" ref="P1128:P1145" si="424">IF(K1128&lt;&gt;"",L1128*N1128,"")</f>
        <v>874935000</v>
      </c>
      <c r="Q1128" s="71" t="s">
        <v>241</v>
      </c>
      <c r="R1128" s="103" t="s">
        <v>44</v>
      </c>
      <c r="S1128" s="103">
        <v>1</v>
      </c>
      <c r="T1128" s="554">
        <f>IF(Q1128&lt;&gt;"",VLOOKUP(Q1128,'DON GIA'!$H$1:$K$103,4,0),"")</f>
        <v>4240000</v>
      </c>
      <c r="U1128" s="554">
        <f t="shared" ref="U1128:U1145" si="425">IF(Q1128&lt;&gt;"",IF(ISNUMBER(T1128),S1128*T1128,""),"")</f>
        <v>4240000</v>
      </c>
      <c r="V1128" s="554" t="s">
        <v>2163</v>
      </c>
      <c r="W1128" s="107" t="s">
        <v>1231</v>
      </c>
      <c r="X1128" s="103" t="s">
        <v>27</v>
      </c>
      <c r="Y1128" s="108">
        <v>7.67</v>
      </c>
      <c r="Z1128" s="109"/>
      <c r="AA1128" s="554">
        <f>IF(W1128&lt;&gt;"",VLOOKUP(W1128,'DON GIA'!$A$1:$D$346,4,0),"")</f>
        <v>299700</v>
      </c>
      <c r="AB1128" s="554">
        <f t="shared" ref="AB1128:AB1145" si="426">IF(W1128&lt;&gt;"",IF(ISNUMBER(AA1128),Y1128*AA1128,""),"")</f>
        <v>2298699</v>
      </c>
      <c r="AC1128" s="71"/>
      <c r="AD1128" s="71" t="s">
        <v>29</v>
      </c>
      <c r="AE1128" s="71" t="s">
        <v>36</v>
      </c>
      <c r="AF1128" s="71" t="s">
        <v>41</v>
      </c>
      <c r="AG1128" s="71" t="s">
        <v>41</v>
      </c>
      <c r="AH1128" s="103"/>
      <c r="AI1128" s="71" t="s">
        <v>562</v>
      </c>
      <c r="AJ1128" s="103" t="s">
        <v>409</v>
      </c>
      <c r="AK1128" s="103">
        <v>5</v>
      </c>
      <c r="AL1128" s="554">
        <f>IF(AI1128&lt;&gt;"",VLOOKUP(AI1128,'DON GIA'!$M$1:$P$9,4,0),"")</f>
        <v>12895920</v>
      </c>
      <c r="AM1128" s="554">
        <f t="shared" ref="AM1128:AM1145" si="427">IF(AI1128&lt;&gt;"",AK1128*AL1128,"")</f>
        <v>64479600</v>
      </c>
      <c r="AN1128" s="71"/>
      <c r="AO1128" s="103"/>
      <c r="AP1128" s="602" t="str">
        <f t="shared" si="416"/>
        <v/>
      </c>
      <c r="AQ1128" s="111" t="s">
        <v>758</v>
      </c>
      <c r="AR1128" s="111" t="s">
        <v>2021</v>
      </c>
      <c r="AS1128" s="628"/>
    </row>
    <row r="1129" spans="1:45" ht="75" outlineLevel="2">
      <c r="A1129" s="72">
        <f t="shared" ref="A1129:A1145" si="428">IF(B1129&lt;&gt;"",B1129,A1128)</f>
        <v>75</v>
      </c>
      <c r="B1129" s="552" t="str">
        <f>IF(C1129&lt;&gt;"",COUNTA($C$9:C1129),"")</f>
        <v/>
      </c>
      <c r="C1129" s="552"/>
      <c r="D1129" s="71" t="s">
        <v>481</v>
      </c>
      <c r="E1129" s="103"/>
      <c r="F1129" s="103"/>
      <c r="G1129" s="103"/>
      <c r="H1129" s="103"/>
      <c r="I1129" s="103"/>
      <c r="J1129" s="103"/>
      <c r="K1129" s="107"/>
      <c r="L1129" s="105" t="s">
        <v>35</v>
      </c>
      <c r="M1129" s="554" t="str">
        <f>IF(K1129&lt;&gt;"",VLOOKUP(K1129,'DON GIA'!$S$1:$U$19,3,0),"")</f>
        <v/>
      </c>
      <c r="N1129" s="554" t="str">
        <f>IF(K1129&lt;&gt;"",VLOOKUP(K1129,'DON GIA'!$S$1:$V$19,4,0),"")</f>
        <v/>
      </c>
      <c r="O1129" s="554" t="str">
        <f t="shared" si="423"/>
        <v/>
      </c>
      <c r="P1129" s="554" t="str">
        <f t="shared" si="424"/>
        <v/>
      </c>
      <c r="Q1129" s="71" t="s">
        <v>48</v>
      </c>
      <c r="R1129" s="103" t="s">
        <v>44</v>
      </c>
      <c r="S1129" s="103">
        <v>2</v>
      </c>
      <c r="T1129" s="554">
        <f>IF(Q1129&lt;&gt;"",VLOOKUP(Q1129,'DON GIA'!$H$1:$K$103,4,0),"")</f>
        <v>1708000</v>
      </c>
      <c r="U1129" s="554">
        <f t="shared" si="425"/>
        <v>3416000</v>
      </c>
      <c r="V1129" s="554"/>
      <c r="W1129" s="107" t="s">
        <v>1063</v>
      </c>
      <c r="X1129" s="103" t="s">
        <v>27</v>
      </c>
      <c r="Y1129" s="108">
        <v>52.51</v>
      </c>
      <c r="Z1129" s="109"/>
      <c r="AA1129" s="554">
        <f>IF(W1129&lt;&gt;"",VLOOKUP(W1129,'DON GIA'!$A$1:$D$346,4,0),"")</f>
        <v>3941166</v>
      </c>
      <c r="AB1129" s="554">
        <f t="shared" si="426"/>
        <v>206950626.66</v>
      </c>
      <c r="AC1129" s="71"/>
      <c r="AD1129" s="71" t="s">
        <v>29</v>
      </c>
      <c r="AE1129" s="71" t="s">
        <v>30</v>
      </c>
      <c r="AF1129" s="71" t="s">
        <v>31</v>
      </c>
      <c r="AG1129" s="71" t="s">
        <v>32</v>
      </c>
      <c r="AH1129" s="103"/>
      <c r="AI1129" s="71" t="s">
        <v>578</v>
      </c>
      <c r="AJ1129" s="103" t="s">
        <v>560</v>
      </c>
      <c r="AK1129" s="103">
        <v>1</v>
      </c>
      <c r="AL1129" s="554">
        <f>IF(AI1129&lt;&gt;"",VLOOKUP(AI1129,'DON GIA'!$M$1:$P$9,4,0),"")</f>
        <v>13000000</v>
      </c>
      <c r="AM1129" s="554">
        <f t="shared" si="427"/>
        <v>13000000</v>
      </c>
      <c r="AN1129" s="71"/>
      <c r="AO1129" s="103"/>
      <c r="AP1129" s="602" t="str">
        <f t="shared" si="416"/>
        <v/>
      </c>
      <c r="AQ1129" s="59" t="s">
        <v>511</v>
      </c>
      <c r="AR1129" s="59" t="s">
        <v>1953</v>
      </c>
      <c r="AS1129" s="629"/>
    </row>
    <row r="1130" spans="1:45" ht="99.75" outlineLevel="2">
      <c r="A1130" s="72">
        <f t="shared" si="428"/>
        <v>75</v>
      </c>
      <c r="B1130" s="552" t="str">
        <f>IF(C1130&lt;&gt;"",COUNTA($C$9:C1130),"")</f>
        <v/>
      </c>
      <c r="C1130" s="552"/>
      <c r="D1130" s="71" t="s">
        <v>71</v>
      </c>
      <c r="E1130" s="103"/>
      <c r="F1130" s="103"/>
      <c r="G1130" s="103"/>
      <c r="H1130" s="103"/>
      <c r="I1130" s="103"/>
      <c r="J1130" s="103"/>
      <c r="K1130" s="107"/>
      <c r="L1130" s="105" t="s">
        <v>35</v>
      </c>
      <c r="M1130" s="554" t="str">
        <f>IF(K1130&lt;&gt;"",VLOOKUP(K1130,'DON GIA'!$S$1:$U$19,3,0),"")</f>
        <v/>
      </c>
      <c r="N1130" s="554" t="str">
        <f>IF(K1130&lt;&gt;"",VLOOKUP(K1130,'DON GIA'!$S$1:$V$19,4,0),"")</f>
        <v/>
      </c>
      <c r="O1130" s="554" t="str">
        <f t="shared" si="423"/>
        <v/>
      </c>
      <c r="P1130" s="554" t="str">
        <f t="shared" si="424"/>
        <v/>
      </c>
      <c r="Q1130" s="71" t="s">
        <v>76</v>
      </c>
      <c r="R1130" s="103" t="s">
        <v>44</v>
      </c>
      <c r="S1130" s="103">
        <v>3</v>
      </c>
      <c r="T1130" s="554">
        <f>IF(Q1130&lt;&gt;"",VLOOKUP(Q1130,'DON GIA'!$H$1:$K$103,4,0),"")</f>
        <v>494000</v>
      </c>
      <c r="U1130" s="554">
        <f t="shared" si="425"/>
        <v>1482000</v>
      </c>
      <c r="V1130" s="554"/>
      <c r="W1130" s="107" t="s">
        <v>1230</v>
      </c>
      <c r="X1130" s="103" t="s">
        <v>27</v>
      </c>
      <c r="Y1130" s="108">
        <v>7.98</v>
      </c>
      <c r="Z1130" s="109"/>
      <c r="AA1130" s="554">
        <f>IF(W1130&lt;&gt;"",VLOOKUP(W1130,'DON GIA'!$A$1:$D$346,4,0),"")</f>
        <v>1119277</v>
      </c>
      <c r="AB1130" s="554">
        <f t="shared" si="426"/>
        <v>8931830.4600000009</v>
      </c>
      <c r="AC1130" s="71"/>
      <c r="AD1130" s="71" t="s">
        <v>29</v>
      </c>
      <c r="AE1130" s="71" t="s">
        <v>36</v>
      </c>
      <c r="AF1130" s="71" t="s">
        <v>41</v>
      </c>
      <c r="AG1130" s="71" t="s">
        <v>41</v>
      </c>
      <c r="AH1130" s="103"/>
      <c r="AI1130" s="71"/>
      <c r="AJ1130" s="103"/>
      <c r="AK1130" s="103"/>
      <c r="AL1130" s="554" t="str">
        <f>IF(AI1130&lt;&gt;"",VLOOKUP(AI1130,'DON GIA'!$M$1:$P$9,4,0),"")</f>
        <v/>
      </c>
      <c r="AM1130" s="554" t="str">
        <f t="shared" si="427"/>
        <v/>
      </c>
      <c r="AN1130" s="71"/>
      <c r="AO1130" s="103"/>
      <c r="AP1130" s="602" t="str">
        <f t="shared" si="416"/>
        <v/>
      </c>
      <c r="AQ1130" s="584" t="s">
        <v>2036</v>
      </c>
      <c r="AR1130" s="584" t="s">
        <v>2034</v>
      </c>
      <c r="AS1130" s="631"/>
    </row>
    <row r="1131" spans="1:45" ht="63.75" outlineLevel="2">
      <c r="A1131" s="72">
        <f t="shared" si="428"/>
        <v>75</v>
      </c>
      <c r="B1131" s="552" t="str">
        <f>IF(C1131&lt;&gt;"",COUNTA($C$9:C1131),"")</f>
        <v/>
      </c>
      <c r="C1131" s="552"/>
      <c r="D1131" s="71"/>
      <c r="E1131" s="103"/>
      <c r="F1131" s="103"/>
      <c r="G1131" s="103"/>
      <c r="H1131" s="103"/>
      <c r="I1131" s="103"/>
      <c r="J1131" s="103"/>
      <c r="K1131" s="107"/>
      <c r="L1131" s="105" t="s">
        <v>35</v>
      </c>
      <c r="M1131" s="554" t="str">
        <f>IF(K1131&lt;&gt;"",VLOOKUP(K1131,'DON GIA'!$S$1:$U$19,3,0),"")</f>
        <v/>
      </c>
      <c r="N1131" s="554" t="str">
        <f>IF(K1131&lt;&gt;"",VLOOKUP(K1131,'DON GIA'!$S$1:$V$19,4,0),"")</f>
        <v/>
      </c>
      <c r="O1131" s="554" t="str">
        <f t="shared" si="423"/>
        <v/>
      </c>
      <c r="P1131" s="554" t="str">
        <f t="shared" si="424"/>
        <v/>
      </c>
      <c r="Q1131" s="71" t="s">
        <v>132</v>
      </c>
      <c r="R1131" s="103" t="s">
        <v>44</v>
      </c>
      <c r="S1131" s="103">
        <v>1</v>
      </c>
      <c r="T1131" s="554">
        <f>IF(Q1131&lt;&gt;"",VLOOKUP(Q1131,'DON GIA'!$H$1:$K$103,4,0),"")</f>
        <v>293000</v>
      </c>
      <c r="U1131" s="554">
        <f t="shared" si="425"/>
        <v>293000</v>
      </c>
      <c r="V1131" s="554"/>
      <c r="W1131" s="107" t="s">
        <v>1241</v>
      </c>
      <c r="X1131" s="103" t="s">
        <v>27</v>
      </c>
      <c r="Y1131" s="108">
        <v>4.41</v>
      </c>
      <c r="Z1131" s="109"/>
      <c r="AA1131" s="554">
        <f>IF(W1131&lt;&gt;"",VLOOKUP(W1131,'DON GIA'!$A$1:$D$346,4,0),"")</f>
        <v>10655885</v>
      </c>
      <c r="AB1131" s="554">
        <f t="shared" si="426"/>
        <v>46992452.850000001</v>
      </c>
      <c r="AC1131" s="71"/>
      <c r="AD1131" s="71" t="s">
        <v>29</v>
      </c>
      <c r="AE1131" s="71" t="s">
        <v>30</v>
      </c>
      <c r="AF1131" s="71" t="s">
        <v>31</v>
      </c>
      <c r="AG1131" s="71" t="s">
        <v>34</v>
      </c>
      <c r="AH1131" s="103"/>
      <c r="AI1131" s="71"/>
      <c r="AJ1131" s="103"/>
      <c r="AK1131" s="103"/>
      <c r="AL1131" s="554" t="str">
        <f>IF(AI1131&lt;&gt;"",VLOOKUP(AI1131,'DON GIA'!$M$1:$P$9,4,0),"")</f>
        <v/>
      </c>
      <c r="AM1131" s="554" t="str">
        <f t="shared" si="427"/>
        <v/>
      </c>
      <c r="AN1131" s="71"/>
      <c r="AO1131" s="103"/>
      <c r="AP1131" s="602" t="str">
        <f t="shared" si="416"/>
        <v/>
      </c>
      <c r="AQ1131" s="585" t="s">
        <v>2037</v>
      </c>
      <c r="AR1131" s="585" t="s">
        <v>2035</v>
      </c>
      <c r="AS1131" s="630"/>
    </row>
    <row r="1132" spans="1:45" outlineLevel="2">
      <c r="A1132" s="72">
        <f t="shared" si="428"/>
        <v>75</v>
      </c>
      <c r="B1132" s="552" t="str">
        <f>IF(C1132&lt;&gt;"",COUNTA($C$9:C1132),"")</f>
        <v/>
      </c>
      <c r="C1132" s="552"/>
      <c r="D1132" s="71"/>
      <c r="E1132" s="103"/>
      <c r="F1132" s="103"/>
      <c r="G1132" s="103"/>
      <c r="H1132" s="103"/>
      <c r="I1132" s="103"/>
      <c r="J1132" s="103"/>
      <c r="K1132" s="107"/>
      <c r="L1132" s="105" t="s">
        <v>35</v>
      </c>
      <c r="M1132" s="554" t="str">
        <f>IF(K1132&lt;&gt;"",VLOOKUP(K1132,'DON GIA'!$S$1:$U$19,3,0),"")</f>
        <v/>
      </c>
      <c r="N1132" s="554" t="str">
        <f>IF(K1132&lt;&gt;"",VLOOKUP(K1132,'DON GIA'!$S$1:$V$19,4,0),"")</f>
        <v/>
      </c>
      <c r="O1132" s="554" t="str">
        <f t="shared" si="423"/>
        <v/>
      </c>
      <c r="P1132" s="554" t="str">
        <f t="shared" si="424"/>
        <v/>
      </c>
      <c r="Q1132" s="71" t="s">
        <v>217</v>
      </c>
      <c r="R1132" s="103" t="s">
        <v>44</v>
      </c>
      <c r="S1132" s="103">
        <v>18</v>
      </c>
      <c r="T1132" s="554">
        <f>IF(Q1132&lt;&gt;"",VLOOKUP(Q1132,'DON GIA'!$H$1:$K$103,4,0),"")</f>
        <v>132000</v>
      </c>
      <c r="U1132" s="554">
        <f t="shared" si="425"/>
        <v>2376000</v>
      </c>
      <c r="V1132" s="554"/>
      <c r="W1132" s="107" t="s">
        <v>1288</v>
      </c>
      <c r="X1132" s="103" t="s">
        <v>27</v>
      </c>
      <c r="Y1132" s="108">
        <v>24</v>
      </c>
      <c r="Z1132" s="109"/>
      <c r="AA1132" s="554">
        <f>IF(W1132&lt;&gt;"",VLOOKUP(W1132,'DON GIA'!$A$1:$D$346,4,0),"")</f>
        <v>1229116</v>
      </c>
      <c r="AB1132" s="554">
        <f t="shared" si="426"/>
        <v>29498784</v>
      </c>
      <c r="AC1132" s="71"/>
      <c r="AD1132" s="71" t="s">
        <v>29</v>
      </c>
      <c r="AE1132" s="71" t="s">
        <v>107</v>
      </c>
      <c r="AF1132" s="71" t="s">
        <v>116</v>
      </c>
      <c r="AG1132" s="71" t="s">
        <v>136</v>
      </c>
      <c r="AH1132" s="103"/>
      <c r="AI1132" s="71"/>
      <c r="AJ1132" s="103"/>
      <c r="AK1132" s="103"/>
      <c r="AL1132" s="554" t="str">
        <f>IF(AI1132&lt;&gt;"",VLOOKUP(AI1132,'DON GIA'!$M$1:$P$9,4,0),"")</f>
        <v/>
      </c>
      <c r="AM1132" s="554" t="str">
        <f t="shared" si="427"/>
        <v/>
      </c>
      <c r="AN1132" s="71"/>
      <c r="AO1132" s="103"/>
      <c r="AP1132" s="602" t="str">
        <f t="shared" si="416"/>
        <v/>
      </c>
      <c r="AQ1132" s="107"/>
      <c r="AR1132" s="107"/>
      <c r="AS1132" s="593"/>
    </row>
    <row r="1133" spans="1:45" outlineLevel="2">
      <c r="A1133" s="72">
        <f t="shared" si="428"/>
        <v>75</v>
      </c>
      <c r="B1133" s="552" t="str">
        <f>IF(C1133&lt;&gt;"",COUNTA($C$9:C1133),"")</f>
        <v/>
      </c>
      <c r="C1133" s="552"/>
      <c r="D1133" s="71"/>
      <c r="E1133" s="103"/>
      <c r="F1133" s="103"/>
      <c r="G1133" s="103"/>
      <c r="H1133" s="103"/>
      <c r="I1133" s="103"/>
      <c r="J1133" s="103"/>
      <c r="K1133" s="107"/>
      <c r="L1133" s="105" t="s">
        <v>35</v>
      </c>
      <c r="M1133" s="554" t="str">
        <f>IF(K1133&lt;&gt;"",VLOOKUP(K1133,'DON GIA'!$S$1:$U$19,3,0),"")</f>
        <v/>
      </c>
      <c r="N1133" s="554" t="str">
        <f>IF(K1133&lt;&gt;"",VLOOKUP(K1133,'DON GIA'!$S$1:$V$19,4,0),"")</f>
        <v/>
      </c>
      <c r="O1133" s="554" t="str">
        <f t="shared" si="423"/>
        <v/>
      </c>
      <c r="P1133" s="554" t="str">
        <f t="shared" si="424"/>
        <v/>
      </c>
      <c r="Q1133" s="71" t="s">
        <v>52</v>
      </c>
      <c r="R1133" s="103" t="s">
        <v>44</v>
      </c>
      <c r="S1133" s="103">
        <v>15</v>
      </c>
      <c r="T1133" s="554">
        <f>IF(Q1133&lt;&gt;"",VLOOKUP(Q1133,'DON GIA'!$H$1:$K$103,4,0),"")</f>
        <v>76000</v>
      </c>
      <c r="U1133" s="554">
        <f t="shared" si="425"/>
        <v>1140000</v>
      </c>
      <c r="V1133" s="554"/>
      <c r="W1133" s="107" t="s">
        <v>1052</v>
      </c>
      <c r="X1133" s="103" t="s">
        <v>27</v>
      </c>
      <c r="Y1133" s="108">
        <v>52.51</v>
      </c>
      <c r="Z1133" s="109"/>
      <c r="AA1133" s="554">
        <f>IF(W1133&lt;&gt;"",VLOOKUP(W1133,'DON GIA'!$A$1:$D$346,4,0),"")</f>
        <v>161275</v>
      </c>
      <c r="AB1133" s="554">
        <f t="shared" si="426"/>
        <v>8468550.25</v>
      </c>
      <c r="AC1133" s="71"/>
      <c r="AD1133" s="71"/>
      <c r="AE1133" s="71"/>
      <c r="AF1133" s="71"/>
      <c r="AG1133" s="71"/>
      <c r="AH1133" s="103"/>
      <c r="AI1133" s="71"/>
      <c r="AJ1133" s="103"/>
      <c r="AK1133" s="103"/>
      <c r="AL1133" s="554" t="str">
        <f>IF(AI1133&lt;&gt;"",VLOOKUP(AI1133,'DON GIA'!$M$1:$P$9,4,0),"")</f>
        <v/>
      </c>
      <c r="AM1133" s="554" t="str">
        <f t="shared" si="427"/>
        <v/>
      </c>
      <c r="AN1133" s="71"/>
      <c r="AO1133" s="103"/>
      <c r="AP1133" s="602" t="str">
        <f t="shared" si="416"/>
        <v/>
      </c>
      <c r="AQ1133" s="107"/>
      <c r="AR1133" s="107"/>
      <c r="AS1133" s="593"/>
    </row>
    <row r="1134" spans="1:45" outlineLevel="2">
      <c r="A1134" s="72">
        <f t="shared" si="428"/>
        <v>75</v>
      </c>
      <c r="B1134" s="552" t="str">
        <f>IF(C1134&lt;&gt;"",COUNTA($C$9:C1134),"")</f>
        <v/>
      </c>
      <c r="C1134" s="552"/>
      <c r="D1134" s="71"/>
      <c r="E1134" s="103"/>
      <c r="F1134" s="103"/>
      <c r="G1134" s="103"/>
      <c r="H1134" s="103"/>
      <c r="I1134" s="103"/>
      <c r="J1134" s="103"/>
      <c r="K1134" s="107"/>
      <c r="L1134" s="105" t="s">
        <v>35</v>
      </c>
      <c r="M1134" s="554" t="str">
        <f>IF(K1134&lt;&gt;"",VLOOKUP(K1134,'DON GIA'!$S$1:$U$19,3,0),"")</f>
        <v/>
      </c>
      <c r="N1134" s="554" t="str">
        <f>IF(K1134&lt;&gt;"",VLOOKUP(K1134,'DON GIA'!$S$1:$V$19,4,0),"")</f>
        <v/>
      </c>
      <c r="O1134" s="554" t="str">
        <f t="shared" si="423"/>
        <v/>
      </c>
      <c r="P1134" s="554" t="str">
        <f t="shared" si="424"/>
        <v/>
      </c>
      <c r="Q1134" s="71" t="s">
        <v>53</v>
      </c>
      <c r="R1134" s="103" t="s">
        <v>44</v>
      </c>
      <c r="S1134" s="103">
        <v>22</v>
      </c>
      <c r="T1134" s="554">
        <f>IF(Q1134&lt;&gt;"",VLOOKUP(Q1134,'DON GIA'!$H$1:$K$103,4,0),"")</f>
        <v>34000</v>
      </c>
      <c r="U1134" s="554">
        <f t="shared" si="425"/>
        <v>748000</v>
      </c>
      <c r="V1134" s="554"/>
      <c r="W1134" s="107" t="s">
        <v>1108</v>
      </c>
      <c r="X1134" s="103" t="s">
        <v>27</v>
      </c>
      <c r="Y1134" s="108">
        <v>5.44</v>
      </c>
      <c r="Z1134" s="109"/>
      <c r="AA1134" s="554">
        <f>IF(W1134&lt;&gt;"",VLOOKUP(W1134,'DON GIA'!$A$1:$D$346,4,0),"")</f>
        <v>282038</v>
      </c>
      <c r="AB1134" s="554">
        <f t="shared" si="426"/>
        <v>1534286.7200000002</v>
      </c>
      <c r="AC1134" s="71"/>
      <c r="AD1134" s="71"/>
      <c r="AE1134" s="71"/>
      <c r="AF1134" s="71"/>
      <c r="AG1134" s="71"/>
      <c r="AH1134" s="103"/>
      <c r="AI1134" s="71"/>
      <c r="AJ1134" s="103"/>
      <c r="AK1134" s="103"/>
      <c r="AL1134" s="554" t="str">
        <f>IF(AI1134&lt;&gt;"",VLOOKUP(AI1134,'DON GIA'!$M$1:$P$9,4,0),"")</f>
        <v/>
      </c>
      <c r="AM1134" s="554" t="str">
        <f t="shared" si="427"/>
        <v/>
      </c>
      <c r="AN1134" s="71"/>
      <c r="AO1134" s="103"/>
      <c r="AP1134" s="602" t="str">
        <f t="shared" si="416"/>
        <v/>
      </c>
      <c r="AQ1134" s="107"/>
      <c r="AR1134" s="107"/>
      <c r="AS1134" s="593"/>
    </row>
    <row r="1135" spans="1:45" outlineLevel="2">
      <c r="A1135" s="72">
        <f t="shared" si="428"/>
        <v>75</v>
      </c>
      <c r="B1135" s="552" t="str">
        <f>IF(C1135&lt;&gt;"",COUNTA($C$9:C1135),"")</f>
        <v/>
      </c>
      <c r="C1135" s="552"/>
      <c r="D1135" s="71"/>
      <c r="E1135" s="103"/>
      <c r="F1135" s="103"/>
      <c r="G1135" s="103"/>
      <c r="H1135" s="103"/>
      <c r="I1135" s="103"/>
      <c r="J1135" s="103"/>
      <c r="K1135" s="107"/>
      <c r="L1135" s="105" t="s">
        <v>35</v>
      </c>
      <c r="M1135" s="554" t="str">
        <f>IF(K1135&lt;&gt;"",VLOOKUP(K1135,'DON GIA'!$S$1:$U$19,3,0),"")</f>
        <v/>
      </c>
      <c r="N1135" s="554" t="str">
        <f>IF(K1135&lt;&gt;"",VLOOKUP(K1135,'DON GIA'!$S$1:$V$19,4,0),"")</f>
        <v/>
      </c>
      <c r="O1135" s="554" t="str">
        <f t="shared" si="423"/>
        <v/>
      </c>
      <c r="P1135" s="554" t="str">
        <f t="shared" si="424"/>
        <v/>
      </c>
      <c r="Q1135" s="71" t="s">
        <v>482</v>
      </c>
      <c r="R1135" s="103" t="s">
        <v>27</v>
      </c>
      <c r="S1135" s="103">
        <v>5</v>
      </c>
      <c r="T1135" s="554">
        <f>IF(Q1135&lt;&gt;"",VLOOKUP(Q1135,'DON GIA'!$H$1:$K$103,4,0),"")</f>
        <v>10000</v>
      </c>
      <c r="U1135" s="554">
        <f t="shared" si="425"/>
        <v>50000</v>
      </c>
      <c r="V1135" s="554"/>
      <c r="W1135" s="107" t="s">
        <v>35</v>
      </c>
      <c r="X1135" s="103"/>
      <c r="Y1135" s="108"/>
      <c r="Z1135" s="109"/>
      <c r="AA1135" s="554" t="str">
        <f>IF(W1135&lt;&gt;"",VLOOKUP(W1135,'DON GIA'!$A$1:$D$346,4,0),"")</f>
        <v/>
      </c>
      <c r="AB1135" s="554" t="str">
        <f t="shared" si="426"/>
        <v/>
      </c>
      <c r="AC1135" s="71"/>
      <c r="AD1135" s="71"/>
      <c r="AE1135" s="71"/>
      <c r="AF1135" s="71"/>
      <c r="AG1135" s="71"/>
      <c r="AH1135" s="103"/>
      <c r="AI1135" s="71"/>
      <c r="AJ1135" s="103"/>
      <c r="AK1135" s="103"/>
      <c r="AL1135" s="554" t="str">
        <f>IF(AI1135&lt;&gt;"",VLOOKUP(AI1135,'DON GIA'!$M$1:$P$9,4,0),"")</f>
        <v/>
      </c>
      <c r="AM1135" s="554" t="str">
        <f t="shared" si="427"/>
        <v/>
      </c>
      <c r="AN1135" s="71"/>
      <c r="AO1135" s="103"/>
      <c r="AP1135" s="602" t="str">
        <f t="shared" si="416"/>
        <v/>
      </c>
      <c r="AQ1135" s="107"/>
      <c r="AR1135" s="107"/>
      <c r="AS1135" s="593"/>
    </row>
    <row r="1136" spans="1:45" outlineLevel="2">
      <c r="A1136" s="72">
        <f t="shared" si="428"/>
        <v>75</v>
      </c>
      <c r="B1136" s="552" t="str">
        <f>IF(C1136&lt;&gt;"",COUNTA($C$9:C1136),"")</f>
        <v/>
      </c>
      <c r="C1136" s="552"/>
      <c r="D1136" s="71"/>
      <c r="E1136" s="103"/>
      <c r="F1136" s="103"/>
      <c r="G1136" s="103"/>
      <c r="H1136" s="103"/>
      <c r="I1136" s="103"/>
      <c r="J1136" s="103"/>
      <c r="K1136" s="107"/>
      <c r="L1136" s="105" t="s">
        <v>35</v>
      </c>
      <c r="M1136" s="554" t="str">
        <f>IF(K1136&lt;&gt;"",VLOOKUP(K1136,'DON GIA'!$S$1:$U$19,3,0),"")</f>
        <v/>
      </c>
      <c r="N1136" s="554" t="str">
        <f>IF(K1136&lt;&gt;"",VLOOKUP(K1136,'DON GIA'!$S$1:$V$19,4,0),"")</f>
        <v/>
      </c>
      <c r="O1136" s="554" t="str">
        <f t="shared" si="423"/>
        <v/>
      </c>
      <c r="P1136" s="554" t="str">
        <f t="shared" si="424"/>
        <v/>
      </c>
      <c r="Q1136" s="71" t="s">
        <v>125</v>
      </c>
      <c r="R1136" s="103" t="s">
        <v>44</v>
      </c>
      <c r="S1136" s="103">
        <v>1</v>
      </c>
      <c r="T1136" s="554">
        <f>IF(Q1136&lt;&gt;"",VLOOKUP(Q1136,'DON GIA'!$H$1:$K$103,4,0),"")</f>
        <v>758000</v>
      </c>
      <c r="U1136" s="554">
        <f t="shared" si="425"/>
        <v>758000</v>
      </c>
      <c r="V1136" s="554"/>
      <c r="W1136" s="107" t="s">
        <v>35</v>
      </c>
      <c r="X1136" s="103"/>
      <c r="Y1136" s="108"/>
      <c r="Z1136" s="109"/>
      <c r="AA1136" s="554" t="str">
        <f>IF(W1136&lt;&gt;"",VLOOKUP(W1136,'DON GIA'!$A$1:$D$346,4,0),"")</f>
        <v/>
      </c>
      <c r="AB1136" s="554" t="str">
        <f t="shared" si="426"/>
        <v/>
      </c>
      <c r="AC1136" s="71"/>
      <c r="AD1136" s="71"/>
      <c r="AE1136" s="71"/>
      <c r="AF1136" s="71"/>
      <c r="AG1136" s="71"/>
      <c r="AH1136" s="103"/>
      <c r="AI1136" s="71"/>
      <c r="AJ1136" s="103"/>
      <c r="AK1136" s="103"/>
      <c r="AL1136" s="554" t="str">
        <f>IF(AI1136&lt;&gt;"",VLOOKUP(AI1136,'DON GIA'!$M$1:$P$9,4,0),"")</f>
        <v/>
      </c>
      <c r="AM1136" s="554" t="str">
        <f t="shared" si="427"/>
        <v/>
      </c>
      <c r="AN1136" s="71"/>
      <c r="AO1136" s="103"/>
      <c r="AP1136" s="602" t="str">
        <f t="shared" si="416"/>
        <v/>
      </c>
      <c r="AQ1136" s="107"/>
      <c r="AR1136" s="107"/>
      <c r="AS1136" s="593"/>
    </row>
    <row r="1137" spans="1:45" outlineLevel="2">
      <c r="A1137" s="72">
        <f t="shared" si="428"/>
        <v>75</v>
      </c>
      <c r="B1137" s="552" t="str">
        <f>IF(C1137&lt;&gt;"",COUNTA($C$9:C1137),"")</f>
        <v/>
      </c>
      <c r="C1137" s="552"/>
      <c r="D1137" s="71"/>
      <c r="E1137" s="103"/>
      <c r="F1137" s="103"/>
      <c r="G1137" s="103"/>
      <c r="H1137" s="103"/>
      <c r="I1137" s="103"/>
      <c r="J1137" s="103"/>
      <c r="K1137" s="107"/>
      <c r="L1137" s="105" t="s">
        <v>35</v>
      </c>
      <c r="M1137" s="554" t="str">
        <f>IF(K1137&lt;&gt;"",VLOOKUP(K1137,'DON GIA'!$S$1:$U$19,3,0),"")</f>
        <v/>
      </c>
      <c r="N1137" s="554" t="str">
        <f>IF(K1137&lt;&gt;"",VLOOKUP(K1137,'DON GIA'!$S$1:$V$19,4,0),"")</f>
        <v/>
      </c>
      <c r="O1137" s="554" t="str">
        <f t="shared" si="423"/>
        <v/>
      </c>
      <c r="P1137" s="554" t="str">
        <f t="shared" si="424"/>
        <v/>
      </c>
      <c r="Q1137" s="71" t="s">
        <v>46</v>
      </c>
      <c r="R1137" s="103" t="s">
        <v>44</v>
      </c>
      <c r="S1137" s="103">
        <v>1</v>
      </c>
      <c r="T1137" s="554">
        <f>IF(Q1137&lt;&gt;"",VLOOKUP(Q1137,'DON GIA'!$H$1:$K$103,4,0),"")</f>
        <v>758000</v>
      </c>
      <c r="U1137" s="554">
        <f t="shared" si="425"/>
        <v>758000</v>
      </c>
      <c r="V1137" s="554"/>
      <c r="W1137" s="107" t="s">
        <v>35</v>
      </c>
      <c r="X1137" s="103"/>
      <c r="Y1137" s="108"/>
      <c r="Z1137" s="109"/>
      <c r="AA1137" s="554" t="str">
        <f>IF(W1137&lt;&gt;"",VLOOKUP(W1137,'DON GIA'!$A$1:$D$346,4,0),"")</f>
        <v/>
      </c>
      <c r="AB1137" s="554" t="str">
        <f t="shared" si="426"/>
        <v/>
      </c>
      <c r="AC1137" s="71"/>
      <c r="AD1137" s="71"/>
      <c r="AE1137" s="71"/>
      <c r="AF1137" s="71"/>
      <c r="AG1137" s="71"/>
      <c r="AH1137" s="103"/>
      <c r="AI1137" s="71"/>
      <c r="AJ1137" s="103"/>
      <c r="AK1137" s="103"/>
      <c r="AL1137" s="554" t="str">
        <f>IF(AI1137&lt;&gt;"",VLOOKUP(AI1137,'DON GIA'!$M$1:$P$9,4,0),"")</f>
        <v/>
      </c>
      <c r="AM1137" s="554" t="str">
        <f t="shared" si="427"/>
        <v/>
      </c>
      <c r="AN1137" s="71"/>
      <c r="AO1137" s="103"/>
      <c r="AP1137" s="602" t="str">
        <f t="shared" si="416"/>
        <v/>
      </c>
      <c r="AQ1137" s="107"/>
      <c r="AR1137" s="107"/>
      <c r="AS1137" s="593"/>
    </row>
    <row r="1138" spans="1:45" ht="56.25" outlineLevel="2">
      <c r="A1138" s="72">
        <f t="shared" si="428"/>
        <v>75</v>
      </c>
      <c r="B1138" s="552" t="str">
        <f>IF(C1138&lt;&gt;"",COUNTA($C$9:C1138),"")</f>
        <v/>
      </c>
      <c r="C1138" s="552"/>
      <c r="D1138" s="71"/>
      <c r="E1138" s="103"/>
      <c r="F1138" s="103"/>
      <c r="G1138" s="103"/>
      <c r="H1138" s="103"/>
      <c r="I1138" s="103"/>
      <c r="J1138" s="103"/>
      <c r="K1138" s="107"/>
      <c r="L1138" s="105" t="s">
        <v>35</v>
      </c>
      <c r="M1138" s="554" t="str">
        <f>IF(K1138&lt;&gt;"",VLOOKUP(K1138,'DON GIA'!$S$1:$U$19,3,0),"")</f>
        <v/>
      </c>
      <c r="N1138" s="554" t="str">
        <f>IF(K1138&lt;&gt;"",VLOOKUP(K1138,'DON GIA'!$S$1:$V$19,4,0),"")</f>
        <v/>
      </c>
      <c r="O1138" s="554" t="str">
        <f t="shared" si="423"/>
        <v/>
      </c>
      <c r="P1138" s="554" t="str">
        <f t="shared" si="424"/>
        <v/>
      </c>
      <c r="Q1138" s="71" t="s">
        <v>135</v>
      </c>
      <c r="R1138" s="103" t="s">
        <v>44</v>
      </c>
      <c r="S1138" s="103">
        <v>1</v>
      </c>
      <c r="T1138" s="554" t="e">
        <f>IF(Q1138&lt;&gt;"",VLOOKUP(Q1138,'DON GIA'!$H$1:$K$103,4,0),"")</f>
        <v>#N/A</v>
      </c>
      <c r="U1138" s="554" t="str">
        <f t="shared" si="425"/>
        <v/>
      </c>
      <c r="V1138" s="554"/>
      <c r="W1138" s="107" t="s">
        <v>35</v>
      </c>
      <c r="X1138" s="103"/>
      <c r="Y1138" s="108"/>
      <c r="Z1138" s="109"/>
      <c r="AA1138" s="554" t="str">
        <f>IF(W1138&lt;&gt;"",VLOOKUP(W1138,'DON GIA'!$A$1:$D$346,4,0),"")</f>
        <v/>
      </c>
      <c r="AB1138" s="554" t="str">
        <f t="shared" si="426"/>
        <v/>
      </c>
      <c r="AC1138" s="71"/>
      <c r="AD1138" s="71"/>
      <c r="AE1138" s="71"/>
      <c r="AF1138" s="71"/>
      <c r="AG1138" s="71"/>
      <c r="AH1138" s="103"/>
      <c r="AI1138" s="71"/>
      <c r="AJ1138" s="103"/>
      <c r="AK1138" s="103"/>
      <c r="AL1138" s="554" t="str">
        <f>IF(AI1138&lt;&gt;"",VLOOKUP(AI1138,'DON GIA'!$M$1:$P$9,4,0),"")</f>
        <v/>
      </c>
      <c r="AM1138" s="554" t="str">
        <f t="shared" si="427"/>
        <v/>
      </c>
      <c r="AN1138" s="71"/>
      <c r="AO1138" s="103"/>
      <c r="AP1138" s="602" t="str">
        <f t="shared" si="416"/>
        <v/>
      </c>
      <c r="AQ1138" s="107"/>
      <c r="AR1138" s="107"/>
      <c r="AS1138" s="593"/>
    </row>
    <row r="1139" spans="1:45" ht="56.25" outlineLevel="2">
      <c r="A1139" s="72">
        <f t="shared" si="428"/>
        <v>75</v>
      </c>
      <c r="B1139" s="552" t="str">
        <f>IF(C1139&lt;&gt;"",COUNTA($C$9:C1139),"")</f>
        <v/>
      </c>
      <c r="C1139" s="552"/>
      <c r="D1139" s="71"/>
      <c r="E1139" s="103"/>
      <c r="F1139" s="103"/>
      <c r="G1139" s="103"/>
      <c r="H1139" s="103"/>
      <c r="I1139" s="103"/>
      <c r="J1139" s="103"/>
      <c r="K1139" s="107"/>
      <c r="L1139" s="105" t="s">
        <v>35</v>
      </c>
      <c r="M1139" s="554" t="str">
        <f>IF(K1139&lt;&gt;"",VLOOKUP(K1139,'DON GIA'!$S$1:$U$19,3,0),"")</f>
        <v/>
      </c>
      <c r="N1139" s="554" t="str">
        <f>IF(K1139&lt;&gt;"",VLOOKUP(K1139,'DON GIA'!$S$1:$V$19,4,0),"")</f>
        <v/>
      </c>
      <c r="O1139" s="554" t="str">
        <f t="shared" si="423"/>
        <v/>
      </c>
      <c r="P1139" s="554" t="str">
        <f t="shared" si="424"/>
        <v/>
      </c>
      <c r="Q1139" s="71" t="s">
        <v>203</v>
      </c>
      <c r="R1139" s="103" t="s">
        <v>44</v>
      </c>
      <c r="S1139" s="103">
        <v>1</v>
      </c>
      <c r="T1139" s="554" t="e">
        <f>IF(Q1139&lt;&gt;"",VLOOKUP(Q1139,'DON GIA'!$H$1:$K$103,4,0),"")</f>
        <v>#N/A</v>
      </c>
      <c r="U1139" s="554" t="str">
        <f t="shared" si="425"/>
        <v/>
      </c>
      <c r="V1139" s="554"/>
      <c r="W1139" s="107" t="s">
        <v>35</v>
      </c>
      <c r="X1139" s="103"/>
      <c r="Y1139" s="108"/>
      <c r="Z1139" s="109"/>
      <c r="AA1139" s="554" t="str">
        <f>IF(W1139&lt;&gt;"",VLOOKUP(W1139,'DON GIA'!$A$1:$D$346,4,0),"")</f>
        <v/>
      </c>
      <c r="AB1139" s="554" t="str">
        <f t="shared" si="426"/>
        <v/>
      </c>
      <c r="AC1139" s="71"/>
      <c r="AD1139" s="71"/>
      <c r="AE1139" s="71"/>
      <c r="AF1139" s="71"/>
      <c r="AG1139" s="71"/>
      <c r="AH1139" s="103"/>
      <c r="AI1139" s="71"/>
      <c r="AJ1139" s="103"/>
      <c r="AK1139" s="103"/>
      <c r="AL1139" s="554" t="str">
        <f>IF(AI1139&lt;&gt;"",VLOOKUP(AI1139,'DON GIA'!$M$1:$P$9,4,0),"")</f>
        <v/>
      </c>
      <c r="AM1139" s="554" t="str">
        <f t="shared" si="427"/>
        <v/>
      </c>
      <c r="AN1139" s="71"/>
      <c r="AO1139" s="103"/>
      <c r="AP1139" s="602" t="str">
        <f t="shared" si="416"/>
        <v/>
      </c>
      <c r="AQ1139" s="107"/>
      <c r="AR1139" s="107"/>
      <c r="AS1139" s="593"/>
    </row>
    <row r="1140" spans="1:45" ht="56.25" outlineLevel="2">
      <c r="A1140" s="72">
        <f t="shared" si="428"/>
        <v>75</v>
      </c>
      <c r="B1140" s="552" t="str">
        <f>IF(C1140&lt;&gt;"",COUNTA($C$9:C1140),"")</f>
        <v/>
      </c>
      <c r="C1140" s="552"/>
      <c r="D1140" s="71"/>
      <c r="E1140" s="103"/>
      <c r="F1140" s="103"/>
      <c r="G1140" s="103"/>
      <c r="H1140" s="103"/>
      <c r="I1140" s="103"/>
      <c r="J1140" s="103"/>
      <c r="K1140" s="107"/>
      <c r="L1140" s="105" t="s">
        <v>35</v>
      </c>
      <c r="M1140" s="554" t="str">
        <f>IF(K1140&lt;&gt;"",VLOOKUP(K1140,'DON GIA'!$S$1:$U$19,3,0),"")</f>
        <v/>
      </c>
      <c r="N1140" s="554" t="str">
        <f>IF(K1140&lt;&gt;"",VLOOKUP(K1140,'DON GIA'!$S$1:$V$19,4,0),"")</f>
        <v/>
      </c>
      <c r="O1140" s="554" t="str">
        <f t="shared" si="423"/>
        <v/>
      </c>
      <c r="P1140" s="554" t="str">
        <f t="shared" si="424"/>
        <v/>
      </c>
      <c r="Q1140" s="71" t="s">
        <v>215</v>
      </c>
      <c r="R1140" s="103" t="s">
        <v>44</v>
      </c>
      <c r="S1140" s="103">
        <v>3</v>
      </c>
      <c r="T1140" s="554" t="e">
        <f>IF(Q1140&lt;&gt;"",VLOOKUP(Q1140,'DON GIA'!$H$1:$K$103,4,0),"")</f>
        <v>#N/A</v>
      </c>
      <c r="U1140" s="554" t="str">
        <f t="shared" si="425"/>
        <v/>
      </c>
      <c r="V1140" s="554"/>
      <c r="W1140" s="107" t="s">
        <v>35</v>
      </c>
      <c r="X1140" s="103"/>
      <c r="Y1140" s="108"/>
      <c r="Z1140" s="109"/>
      <c r="AA1140" s="554" t="str">
        <f>IF(W1140&lt;&gt;"",VLOOKUP(W1140,'DON GIA'!$A$1:$D$346,4,0),"")</f>
        <v/>
      </c>
      <c r="AB1140" s="554" t="str">
        <f t="shared" si="426"/>
        <v/>
      </c>
      <c r="AC1140" s="71"/>
      <c r="AD1140" s="71"/>
      <c r="AE1140" s="71"/>
      <c r="AF1140" s="71"/>
      <c r="AG1140" s="71"/>
      <c r="AH1140" s="103"/>
      <c r="AI1140" s="71"/>
      <c r="AJ1140" s="103"/>
      <c r="AK1140" s="103"/>
      <c r="AL1140" s="554" t="str">
        <f>IF(AI1140&lt;&gt;"",VLOOKUP(AI1140,'DON GIA'!$M$1:$P$9,4,0),"")</f>
        <v/>
      </c>
      <c r="AM1140" s="554" t="str">
        <f t="shared" si="427"/>
        <v/>
      </c>
      <c r="AN1140" s="71"/>
      <c r="AO1140" s="103"/>
      <c r="AP1140" s="602" t="str">
        <f t="shared" si="416"/>
        <v/>
      </c>
      <c r="AQ1140" s="107"/>
      <c r="AR1140" s="107"/>
      <c r="AS1140" s="593"/>
    </row>
    <row r="1141" spans="1:45" ht="56.25" outlineLevel="2">
      <c r="A1141" s="72">
        <f t="shared" si="428"/>
        <v>75</v>
      </c>
      <c r="B1141" s="552" t="str">
        <f>IF(C1141&lt;&gt;"",COUNTA($C$9:C1141),"")</f>
        <v/>
      </c>
      <c r="C1141" s="552"/>
      <c r="D1141" s="71"/>
      <c r="E1141" s="103"/>
      <c r="F1141" s="103"/>
      <c r="G1141" s="103"/>
      <c r="H1141" s="103"/>
      <c r="I1141" s="103"/>
      <c r="J1141" s="103"/>
      <c r="K1141" s="107"/>
      <c r="L1141" s="105" t="s">
        <v>35</v>
      </c>
      <c r="M1141" s="554" t="str">
        <f>IF(K1141&lt;&gt;"",VLOOKUP(K1141,'DON GIA'!$S$1:$U$19,3,0),"")</f>
        <v/>
      </c>
      <c r="N1141" s="554" t="str">
        <f>IF(K1141&lt;&gt;"",VLOOKUP(K1141,'DON GIA'!$S$1:$V$19,4,0),"")</f>
        <v/>
      </c>
      <c r="O1141" s="554" t="str">
        <f t="shared" si="423"/>
        <v/>
      </c>
      <c r="P1141" s="554" t="str">
        <f t="shared" si="424"/>
        <v/>
      </c>
      <c r="Q1141" s="71" t="s">
        <v>216</v>
      </c>
      <c r="R1141" s="103" t="s">
        <v>44</v>
      </c>
      <c r="S1141" s="103">
        <v>9</v>
      </c>
      <c r="T1141" s="554" t="e">
        <f>IF(Q1141&lt;&gt;"",VLOOKUP(Q1141,'DON GIA'!$H$1:$K$103,4,0),"")</f>
        <v>#N/A</v>
      </c>
      <c r="U1141" s="554" t="str">
        <f t="shared" si="425"/>
        <v/>
      </c>
      <c r="V1141" s="554"/>
      <c r="W1141" s="107" t="s">
        <v>35</v>
      </c>
      <c r="X1141" s="103"/>
      <c r="Y1141" s="108"/>
      <c r="Z1141" s="109"/>
      <c r="AA1141" s="554" t="str">
        <f>IF(W1141&lt;&gt;"",VLOOKUP(W1141,'DON GIA'!$A$1:$D$346,4,0),"")</f>
        <v/>
      </c>
      <c r="AB1141" s="554" t="str">
        <f t="shared" si="426"/>
        <v/>
      </c>
      <c r="AC1141" s="71"/>
      <c r="AD1141" s="71"/>
      <c r="AE1141" s="71"/>
      <c r="AF1141" s="71"/>
      <c r="AG1141" s="71"/>
      <c r="AH1141" s="103"/>
      <c r="AI1141" s="71"/>
      <c r="AJ1141" s="103"/>
      <c r="AK1141" s="103"/>
      <c r="AL1141" s="554" t="str">
        <f>IF(AI1141&lt;&gt;"",VLOOKUP(AI1141,'DON GIA'!$M$1:$P$9,4,0),"")</f>
        <v/>
      </c>
      <c r="AM1141" s="554" t="str">
        <f t="shared" si="427"/>
        <v/>
      </c>
      <c r="AN1141" s="71"/>
      <c r="AO1141" s="103"/>
      <c r="AP1141" s="602" t="str">
        <f t="shared" si="416"/>
        <v/>
      </c>
      <c r="AQ1141" s="107"/>
      <c r="AR1141" s="107"/>
      <c r="AS1141" s="593"/>
    </row>
    <row r="1142" spans="1:45" outlineLevel="2">
      <c r="A1142" s="72">
        <f t="shared" si="428"/>
        <v>75</v>
      </c>
      <c r="B1142" s="552" t="str">
        <f>IF(C1142&lt;&gt;"",COUNTA($C$9:C1142),"")</f>
        <v/>
      </c>
      <c r="C1142" s="552"/>
      <c r="D1142" s="71"/>
      <c r="E1142" s="103"/>
      <c r="F1142" s="103"/>
      <c r="G1142" s="103"/>
      <c r="H1142" s="103"/>
      <c r="I1142" s="103"/>
      <c r="J1142" s="103"/>
      <c r="K1142" s="107"/>
      <c r="L1142" s="105" t="s">
        <v>35</v>
      </c>
      <c r="M1142" s="554" t="str">
        <f>IF(K1142&lt;&gt;"",VLOOKUP(K1142,'DON GIA'!$S$1:$U$19,3,0),"")</f>
        <v/>
      </c>
      <c r="N1142" s="554" t="str">
        <f>IF(K1142&lt;&gt;"",VLOOKUP(K1142,'DON GIA'!$S$1:$V$19,4,0),"")</f>
        <v/>
      </c>
      <c r="O1142" s="554" t="str">
        <f t="shared" si="423"/>
        <v/>
      </c>
      <c r="P1142" s="554" t="str">
        <f t="shared" si="424"/>
        <v/>
      </c>
      <c r="Q1142" s="71" t="s">
        <v>311</v>
      </c>
      <c r="R1142" s="103" t="s">
        <v>44</v>
      </c>
      <c r="S1142" s="103">
        <v>2</v>
      </c>
      <c r="T1142" s="554">
        <f>IF(Q1142&lt;&gt;"",VLOOKUP(Q1142,'DON GIA'!$H$1:$K$103,4,0),"")</f>
        <v>1068000</v>
      </c>
      <c r="U1142" s="554">
        <f t="shared" si="425"/>
        <v>2136000</v>
      </c>
      <c r="V1142" s="554"/>
      <c r="W1142" s="107" t="s">
        <v>35</v>
      </c>
      <c r="X1142" s="103"/>
      <c r="Y1142" s="108"/>
      <c r="Z1142" s="109"/>
      <c r="AA1142" s="554" t="str">
        <f>IF(W1142&lt;&gt;"",VLOOKUP(W1142,'DON GIA'!$A$1:$D$346,4,0),"")</f>
        <v/>
      </c>
      <c r="AB1142" s="554" t="str">
        <f t="shared" si="426"/>
        <v/>
      </c>
      <c r="AC1142" s="71"/>
      <c r="AD1142" s="71"/>
      <c r="AE1142" s="71"/>
      <c r="AF1142" s="71"/>
      <c r="AG1142" s="71"/>
      <c r="AH1142" s="103"/>
      <c r="AI1142" s="71"/>
      <c r="AJ1142" s="103"/>
      <c r="AK1142" s="103"/>
      <c r="AL1142" s="554" t="str">
        <f>IF(AI1142&lt;&gt;"",VLOOKUP(AI1142,'DON GIA'!$M$1:$P$9,4,0),"")</f>
        <v/>
      </c>
      <c r="AM1142" s="554" t="str">
        <f t="shared" si="427"/>
        <v/>
      </c>
      <c r="AN1142" s="71"/>
      <c r="AO1142" s="103"/>
      <c r="AP1142" s="602" t="str">
        <f t="shared" si="416"/>
        <v/>
      </c>
      <c r="AQ1142" s="107"/>
      <c r="AR1142" s="107"/>
      <c r="AS1142" s="593"/>
    </row>
    <row r="1143" spans="1:45" outlineLevel="2">
      <c r="A1143" s="72">
        <f t="shared" si="428"/>
        <v>75</v>
      </c>
      <c r="B1143" s="552" t="str">
        <f>IF(C1143&lt;&gt;"",COUNTA($C$9:C1143),"")</f>
        <v/>
      </c>
      <c r="C1143" s="552"/>
      <c r="D1143" s="71"/>
      <c r="E1143" s="103"/>
      <c r="F1143" s="103"/>
      <c r="G1143" s="103"/>
      <c r="H1143" s="103"/>
      <c r="I1143" s="103"/>
      <c r="J1143" s="103"/>
      <c r="K1143" s="107"/>
      <c r="L1143" s="105" t="s">
        <v>35</v>
      </c>
      <c r="M1143" s="554" t="str">
        <f>IF(K1143&lt;&gt;"",VLOOKUP(K1143,'DON GIA'!$S$1:$U$19,3,0),"")</f>
        <v/>
      </c>
      <c r="N1143" s="554" t="str">
        <f>IF(K1143&lt;&gt;"",VLOOKUP(K1143,'DON GIA'!$S$1:$V$19,4,0),"")</f>
        <v/>
      </c>
      <c r="O1143" s="554" t="str">
        <f t="shared" si="423"/>
        <v/>
      </c>
      <c r="P1143" s="554" t="str">
        <f t="shared" si="424"/>
        <v/>
      </c>
      <c r="Q1143" s="71" t="s">
        <v>483</v>
      </c>
      <c r="R1143" s="103" t="s">
        <v>44</v>
      </c>
      <c r="S1143" s="103">
        <v>1</v>
      </c>
      <c r="T1143" s="554">
        <f>IF(Q1143&lt;&gt;"",VLOOKUP(Q1143,'DON GIA'!$H$1:$K$103,4,0),"")</f>
        <v>679000</v>
      </c>
      <c r="U1143" s="554">
        <f t="shared" si="425"/>
        <v>679000</v>
      </c>
      <c r="V1143" s="554"/>
      <c r="W1143" s="107" t="s">
        <v>35</v>
      </c>
      <c r="X1143" s="103"/>
      <c r="Y1143" s="108"/>
      <c r="Z1143" s="109"/>
      <c r="AA1143" s="554" t="str">
        <f>IF(W1143&lt;&gt;"",VLOOKUP(W1143,'DON GIA'!$A$1:$D$346,4,0),"")</f>
        <v/>
      </c>
      <c r="AB1143" s="554" t="str">
        <f t="shared" si="426"/>
        <v/>
      </c>
      <c r="AC1143" s="71"/>
      <c r="AD1143" s="71"/>
      <c r="AE1143" s="71"/>
      <c r="AF1143" s="71"/>
      <c r="AG1143" s="71"/>
      <c r="AH1143" s="103"/>
      <c r="AI1143" s="71"/>
      <c r="AJ1143" s="103"/>
      <c r="AK1143" s="103"/>
      <c r="AL1143" s="554" t="str">
        <f>IF(AI1143&lt;&gt;"",VLOOKUP(AI1143,'DON GIA'!$M$1:$P$9,4,0),"")</f>
        <v/>
      </c>
      <c r="AM1143" s="554" t="str">
        <f t="shared" si="427"/>
        <v/>
      </c>
      <c r="AN1143" s="71"/>
      <c r="AO1143" s="103"/>
      <c r="AP1143" s="602" t="str">
        <f t="shared" si="416"/>
        <v/>
      </c>
      <c r="AQ1143" s="107"/>
      <c r="AR1143" s="107"/>
      <c r="AS1143" s="593"/>
    </row>
    <row r="1144" spans="1:45" outlineLevel="2">
      <c r="A1144" s="72">
        <f t="shared" si="428"/>
        <v>75</v>
      </c>
      <c r="B1144" s="552" t="str">
        <f>IF(C1144&lt;&gt;"",COUNTA($C$9:C1144),"")</f>
        <v/>
      </c>
      <c r="C1144" s="552"/>
      <c r="D1144" s="71"/>
      <c r="E1144" s="103"/>
      <c r="F1144" s="103"/>
      <c r="G1144" s="103"/>
      <c r="H1144" s="103"/>
      <c r="I1144" s="103"/>
      <c r="J1144" s="103"/>
      <c r="K1144" s="107"/>
      <c r="L1144" s="105" t="s">
        <v>35</v>
      </c>
      <c r="M1144" s="554" t="str">
        <f>IF(K1144&lt;&gt;"",VLOOKUP(K1144,'DON GIA'!$S$1:$U$19,3,0),"")</f>
        <v/>
      </c>
      <c r="N1144" s="554" t="str">
        <f>IF(K1144&lt;&gt;"",VLOOKUP(K1144,'DON GIA'!$S$1:$V$19,4,0),"")</f>
        <v/>
      </c>
      <c r="O1144" s="554" t="str">
        <f t="shared" si="423"/>
        <v/>
      </c>
      <c r="P1144" s="554" t="str">
        <f t="shared" si="424"/>
        <v/>
      </c>
      <c r="Q1144" s="71" t="s">
        <v>474</v>
      </c>
      <c r="R1144" s="103" t="s">
        <v>44</v>
      </c>
      <c r="S1144" s="103">
        <v>1</v>
      </c>
      <c r="T1144" s="554">
        <f>IF(Q1144&lt;&gt;"",VLOOKUP(Q1144,'DON GIA'!$H$1:$K$103,4,0),"")</f>
        <v>308000</v>
      </c>
      <c r="U1144" s="554">
        <f t="shared" si="425"/>
        <v>308000</v>
      </c>
      <c r="V1144" s="554"/>
      <c r="W1144" s="107" t="s">
        <v>35</v>
      </c>
      <c r="X1144" s="103"/>
      <c r="Y1144" s="108"/>
      <c r="Z1144" s="109"/>
      <c r="AA1144" s="554" t="str">
        <f>IF(W1144&lt;&gt;"",VLOOKUP(W1144,'DON GIA'!$A$1:$D$346,4,0),"")</f>
        <v/>
      </c>
      <c r="AB1144" s="554" t="str">
        <f t="shared" si="426"/>
        <v/>
      </c>
      <c r="AC1144" s="71"/>
      <c r="AD1144" s="71"/>
      <c r="AE1144" s="71"/>
      <c r="AF1144" s="71"/>
      <c r="AG1144" s="71"/>
      <c r="AH1144" s="103"/>
      <c r="AI1144" s="71"/>
      <c r="AJ1144" s="103"/>
      <c r="AK1144" s="103"/>
      <c r="AL1144" s="554" t="str">
        <f>IF(AI1144&lt;&gt;"",VLOOKUP(AI1144,'DON GIA'!$M$1:$P$9,4,0),"")</f>
        <v/>
      </c>
      <c r="AM1144" s="554" t="str">
        <f t="shared" si="427"/>
        <v/>
      </c>
      <c r="AN1144" s="71"/>
      <c r="AO1144" s="103"/>
      <c r="AP1144" s="602" t="str">
        <f t="shared" si="416"/>
        <v/>
      </c>
      <c r="AQ1144" s="107"/>
      <c r="AR1144" s="107"/>
      <c r="AS1144" s="593"/>
    </row>
    <row r="1145" spans="1:45" outlineLevel="2">
      <c r="A1145" s="72">
        <f t="shared" si="428"/>
        <v>75</v>
      </c>
      <c r="B1145" s="552" t="str">
        <f>IF(C1145&lt;&gt;"",COUNTA($C$9:C1145),"")</f>
        <v/>
      </c>
      <c r="C1145" s="552"/>
      <c r="D1145" s="71"/>
      <c r="E1145" s="103"/>
      <c r="F1145" s="103"/>
      <c r="G1145" s="103"/>
      <c r="H1145" s="103"/>
      <c r="I1145" s="103"/>
      <c r="J1145" s="103"/>
      <c r="K1145" s="107"/>
      <c r="L1145" s="105" t="s">
        <v>35</v>
      </c>
      <c r="M1145" s="554" t="str">
        <f>IF(K1145&lt;&gt;"",VLOOKUP(K1145,'DON GIA'!$S$1:$U$19,3,0),"")</f>
        <v/>
      </c>
      <c r="N1145" s="554" t="str">
        <f>IF(K1145&lt;&gt;"",VLOOKUP(K1145,'DON GIA'!$S$1:$V$19,4,0),"")</f>
        <v/>
      </c>
      <c r="O1145" s="554" t="str">
        <f t="shared" si="423"/>
        <v/>
      </c>
      <c r="P1145" s="554" t="str">
        <f t="shared" si="424"/>
        <v/>
      </c>
      <c r="Q1145" s="71" t="s">
        <v>35</v>
      </c>
      <c r="R1145" s="103"/>
      <c r="S1145" s="103"/>
      <c r="T1145" s="554" t="str">
        <f>IF(Q1145&lt;&gt;"",VLOOKUP(Q1145,'DON GIA'!$H$1:$K$103,4,0),"")</f>
        <v/>
      </c>
      <c r="U1145" s="554" t="str">
        <f t="shared" si="425"/>
        <v/>
      </c>
      <c r="V1145" s="554"/>
      <c r="W1145" s="107" t="s">
        <v>35</v>
      </c>
      <c r="X1145" s="103"/>
      <c r="Y1145" s="108"/>
      <c r="Z1145" s="109"/>
      <c r="AA1145" s="554" t="str">
        <f>IF(W1145&lt;&gt;"",VLOOKUP(W1145,'DON GIA'!$A$1:$D$346,4,0),"")</f>
        <v/>
      </c>
      <c r="AB1145" s="554" t="str">
        <f t="shared" si="426"/>
        <v/>
      </c>
      <c r="AC1145" s="71"/>
      <c r="AD1145" s="71"/>
      <c r="AE1145" s="71"/>
      <c r="AF1145" s="71"/>
      <c r="AG1145" s="71"/>
      <c r="AH1145" s="103"/>
      <c r="AI1145" s="71"/>
      <c r="AJ1145" s="103"/>
      <c r="AK1145" s="103"/>
      <c r="AL1145" s="554" t="str">
        <f>IF(AI1145&lt;&gt;"",VLOOKUP(AI1145,'DON GIA'!$M$1:$P$9,4,0),"")</f>
        <v/>
      </c>
      <c r="AM1145" s="554" t="str">
        <f t="shared" si="427"/>
        <v/>
      </c>
      <c r="AN1145" s="71"/>
      <c r="AO1145" s="103"/>
      <c r="AP1145" s="602" t="str">
        <f t="shared" si="416"/>
        <v/>
      </c>
      <c r="AQ1145" s="107"/>
      <c r="AR1145" s="107"/>
      <c r="AS1145" s="593"/>
    </row>
    <row r="1146" spans="1:45" outlineLevel="1">
      <c r="A1146" s="84" t="s">
        <v>2084</v>
      </c>
      <c r="B1146" s="552"/>
      <c r="C1146" s="552"/>
      <c r="D1146" s="61"/>
      <c r="E1146" s="162"/>
      <c r="F1146" s="103"/>
      <c r="G1146" s="162"/>
      <c r="H1146" s="162"/>
      <c r="I1146" s="162"/>
      <c r="J1146" s="162"/>
      <c r="K1146" s="129"/>
      <c r="L1146" s="167">
        <f>SUBTOTAL(9,L1147:L1157)</f>
        <v>543.9</v>
      </c>
      <c r="M1146" s="553"/>
      <c r="N1146" s="553"/>
      <c r="O1146" s="553">
        <f>SUBTOTAL(9,O1147:O1157)</f>
        <v>913208100</v>
      </c>
      <c r="P1146" s="553">
        <f>SUBTOTAL(9,P1147:P1157)</f>
        <v>734265000</v>
      </c>
      <c r="Q1146" s="61"/>
      <c r="R1146" s="162"/>
      <c r="S1146" s="162">
        <f>SUBTOTAL(9,S1147:S1157)</f>
        <v>0</v>
      </c>
      <c r="T1146" s="553"/>
      <c r="U1146" s="553">
        <f>SUBTOTAL(9,U1147:U1157)</f>
        <v>0</v>
      </c>
      <c r="V1146" s="553"/>
      <c r="W1146" s="129"/>
      <c r="X1146" s="162"/>
      <c r="Y1146" s="169">
        <f>SUBTOTAL(9,Y1147:Y1157)</f>
        <v>0</v>
      </c>
      <c r="Z1146" s="170">
        <f>SUBTOTAL(9,Z1147:Z1157)</f>
        <v>0</v>
      </c>
      <c r="AA1146" s="553"/>
      <c r="AB1146" s="553">
        <f>SUBTOTAL(9,AB1147:AB1157)</f>
        <v>0</v>
      </c>
      <c r="AC1146" s="71"/>
      <c r="AD1146" s="71"/>
      <c r="AE1146" s="71"/>
      <c r="AF1146" s="71"/>
      <c r="AG1146" s="71"/>
      <c r="AH1146" s="103"/>
      <c r="AI1146" s="61"/>
      <c r="AJ1146" s="162"/>
      <c r="AK1146" s="162">
        <f>SUBTOTAL(9,AK1147:AK1157)</f>
        <v>0</v>
      </c>
      <c r="AL1146" s="553"/>
      <c r="AM1146" s="553">
        <f>SUBTOTAL(9,AM1147:AM1157)</f>
        <v>0</v>
      </c>
      <c r="AN1146" s="61"/>
      <c r="AO1146" s="162">
        <f>SUBTOTAL(9,AO1147:AO1157)</f>
        <v>0</v>
      </c>
      <c r="AP1146" s="602">
        <f t="shared" si="416"/>
        <v>1647473100</v>
      </c>
      <c r="AQ1146" s="111"/>
      <c r="AR1146" s="111"/>
      <c r="AS1146" s="628"/>
    </row>
    <row r="1147" spans="1:45" ht="78" outlineLevel="2">
      <c r="A1147" s="72">
        <f>IF(B1147&lt;&gt;"",B1147,A1145)</f>
        <v>76</v>
      </c>
      <c r="B1147" s="552">
        <f>IF(C1147&lt;&gt;"",COUNTA($C$9:C1147),"")</f>
        <v>76</v>
      </c>
      <c r="C1147" s="552">
        <v>480</v>
      </c>
      <c r="D1147" s="61" t="s">
        <v>480</v>
      </c>
      <c r="E1147" s="103">
        <v>5</v>
      </c>
      <c r="F1147" s="103"/>
      <c r="G1147" s="103">
        <v>524</v>
      </c>
      <c r="H1147" s="103">
        <v>79</v>
      </c>
      <c r="I1147" s="103">
        <v>250</v>
      </c>
      <c r="J1147" s="103" t="s">
        <v>516</v>
      </c>
      <c r="K1147" s="107" t="s">
        <v>974</v>
      </c>
      <c r="L1147" s="105">
        <v>543.9</v>
      </c>
      <c r="M1147" s="554">
        <f>IF(K1147&lt;&gt;"",VLOOKUP(K1147,'DON GIA'!$S$1:$U$19,3,0),"")</f>
        <v>1679000</v>
      </c>
      <c r="N1147" s="554">
        <f>IF(K1147&lt;&gt;"",VLOOKUP(K1147,'DON GIA'!$S$1:$V$19,4,0),"")</f>
        <v>1350000</v>
      </c>
      <c r="O1147" s="554">
        <f t="shared" ref="O1147:O1157" si="429">IF(K1147&lt;&gt;"",L1147*M1147,"")</f>
        <v>913208100</v>
      </c>
      <c r="P1147" s="554">
        <f t="shared" ref="P1147:P1157" si="430">IF(K1147&lt;&gt;"",L1147*N1147,"")</f>
        <v>734265000</v>
      </c>
      <c r="Q1147" s="71" t="s">
        <v>35</v>
      </c>
      <c r="R1147" s="103"/>
      <c r="S1147" s="103"/>
      <c r="T1147" s="554" t="str">
        <f>IF(Q1147&lt;&gt;"",VLOOKUP(Q1147,'DON GIA'!$H$1:$K$103,4,0),"")</f>
        <v/>
      </c>
      <c r="U1147" s="554" t="str">
        <f t="shared" ref="U1147:U1157" si="431">IF(Q1147&lt;&gt;"",IF(ISNUMBER(T1147),S1147*T1147,""),"")</f>
        <v/>
      </c>
      <c r="V1147" s="554"/>
      <c r="W1147" s="107"/>
      <c r="X1147" s="103"/>
      <c r="Y1147" s="108"/>
      <c r="Z1147" s="109"/>
      <c r="AA1147" s="554" t="str">
        <f>IF(W1147&lt;&gt;"",VLOOKUP(W1147,'DON GIA'!$A$1:$D$346,4,0),"")</f>
        <v/>
      </c>
      <c r="AB1147" s="554" t="str">
        <f t="shared" ref="AB1147:AB1157" si="432">IF(W1147&lt;&gt;"",IF(ISNUMBER(AA1147),Y1147*AA1147,""),"")</f>
        <v/>
      </c>
      <c r="AC1147" s="71"/>
      <c r="AD1147" s="71"/>
      <c r="AE1147" s="71"/>
      <c r="AF1147" s="71"/>
      <c r="AG1147" s="71"/>
      <c r="AH1147" s="103"/>
      <c r="AI1147" s="71"/>
      <c r="AJ1147" s="103"/>
      <c r="AK1147" s="103"/>
      <c r="AL1147" s="554" t="str">
        <f>IF(AI1147&lt;&gt;"",VLOOKUP(AI1147,'DON GIA'!$M$1:$P$9,4,0),"")</f>
        <v/>
      </c>
      <c r="AM1147" s="554" t="str">
        <f t="shared" ref="AM1147:AM1157" si="433">IF(AI1147&lt;&gt;"",AK1147*AL1147,"")</f>
        <v/>
      </c>
      <c r="AN1147" s="71"/>
      <c r="AO1147" s="103"/>
      <c r="AP1147" s="602" t="str">
        <f t="shared" si="416"/>
        <v/>
      </c>
      <c r="AQ1147" s="111" t="s">
        <v>761</v>
      </c>
      <c r="AR1147" s="111" t="s">
        <v>2021</v>
      </c>
      <c r="AS1147" s="628"/>
    </row>
    <row r="1148" spans="1:45" ht="75" outlineLevel="2">
      <c r="A1148" s="72">
        <f t="shared" ref="A1148:A1157" si="434">IF(B1148&lt;&gt;"",B1148,A1147)</f>
        <v>76</v>
      </c>
      <c r="B1148" s="552" t="str">
        <f>IF(C1148&lt;&gt;"",COUNTA($C$9:C1148),"")</f>
        <v/>
      </c>
      <c r="C1148" s="552"/>
      <c r="D1148" s="71" t="s">
        <v>481</v>
      </c>
      <c r="E1148" s="103"/>
      <c r="F1148" s="103"/>
      <c r="G1148" s="103"/>
      <c r="H1148" s="103"/>
      <c r="I1148" s="103"/>
      <c r="J1148" s="103"/>
      <c r="K1148" s="107"/>
      <c r="L1148" s="105" t="s">
        <v>35</v>
      </c>
      <c r="M1148" s="554" t="str">
        <f>IF(K1148&lt;&gt;"",VLOOKUP(K1148,'DON GIA'!$S$1:$U$19,3,0),"")</f>
        <v/>
      </c>
      <c r="N1148" s="554" t="str">
        <f>IF(K1148&lt;&gt;"",VLOOKUP(K1148,'DON GIA'!$S$1:$V$19,4,0),"")</f>
        <v/>
      </c>
      <c r="O1148" s="554" t="str">
        <f t="shared" si="429"/>
        <v/>
      </c>
      <c r="P1148" s="554" t="str">
        <f t="shared" si="430"/>
        <v/>
      </c>
      <c r="Q1148" s="71" t="s">
        <v>35</v>
      </c>
      <c r="R1148" s="103"/>
      <c r="S1148" s="103"/>
      <c r="T1148" s="554" t="str">
        <f>IF(Q1148&lt;&gt;"",VLOOKUP(Q1148,'DON GIA'!$H$1:$K$103,4,0),"")</f>
        <v/>
      </c>
      <c r="U1148" s="554" t="str">
        <f t="shared" si="431"/>
        <v/>
      </c>
      <c r="V1148" s="554"/>
      <c r="W1148" s="107"/>
      <c r="X1148" s="103"/>
      <c r="Y1148" s="108"/>
      <c r="Z1148" s="109"/>
      <c r="AA1148" s="554" t="str">
        <f>IF(W1148&lt;&gt;"",VLOOKUP(W1148,'DON GIA'!$A$1:$D$346,4,0),"")</f>
        <v/>
      </c>
      <c r="AB1148" s="554" t="str">
        <f t="shared" si="432"/>
        <v/>
      </c>
      <c r="AC1148" s="71"/>
      <c r="AD1148" s="71"/>
      <c r="AE1148" s="71"/>
      <c r="AF1148" s="71"/>
      <c r="AG1148" s="71"/>
      <c r="AH1148" s="103"/>
      <c r="AI1148" s="71"/>
      <c r="AJ1148" s="103"/>
      <c r="AK1148" s="103"/>
      <c r="AL1148" s="554" t="str">
        <f>IF(AI1148&lt;&gt;"",VLOOKUP(AI1148,'DON GIA'!$M$1:$P$9,4,0),"")</f>
        <v/>
      </c>
      <c r="AM1148" s="554" t="str">
        <f t="shared" si="433"/>
        <v/>
      </c>
      <c r="AN1148" s="71"/>
      <c r="AO1148" s="103"/>
      <c r="AP1148" s="602" t="str">
        <f t="shared" si="416"/>
        <v/>
      </c>
      <c r="AQ1148" s="59" t="s">
        <v>511</v>
      </c>
      <c r="AR1148" s="59" t="s">
        <v>2041</v>
      </c>
      <c r="AS1148" s="629"/>
    </row>
    <row r="1149" spans="1:45" ht="75" outlineLevel="2">
      <c r="A1149" s="72">
        <f t="shared" si="434"/>
        <v>76</v>
      </c>
      <c r="B1149" s="552" t="str">
        <f>IF(C1149&lt;&gt;"",COUNTA($C$9:C1149),"")</f>
        <v/>
      </c>
      <c r="C1149" s="552"/>
      <c r="D1149" s="71" t="s">
        <v>71</v>
      </c>
      <c r="E1149" s="103"/>
      <c r="F1149" s="103"/>
      <c r="G1149" s="103"/>
      <c r="H1149" s="103"/>
      <c r="I1149" s="103"/>
      <c r="J1149" s="103"/>
      <c r="K1149" s="107"/>
      <c r="L1149" s="105" t="s">
        <v>35</v>
      </c>
      <c r="M1149" s="554" t="str">
        <f>IF(K1149&lt;&gt;"",VLOOKUP(K1149,'DON GIA'!$S$1:$U$19,3,0),"")</f>
        <v/>
      </c>
      <c r="N1149" s="554" t="str">
        <f>IF(K1149&lt;&gt;"",VLOOKUP(K1149,'DON GIA'!$S$1:$V$19,4,0),"")</f>
        <v/>
      </c>
      <c r="O1149" s="554" t="str">
        <f t="shared" si="429"/>
        <v/>
      </c>
      <c r="P1149" s="554" t="str">
        <f t="shared" si="430"/>
        <v/>
      </c>
      <c r="Q1149" s="71" t="s">
        <v>35</v>
      </c>
      <c r="R1149" s="103"/>
      <c r="S1149" s="103"/>
      <c r="T1149" s="554" t="str">
        <f>IF(Q1149&lt;&gt;"",VLOOKUP(Q1149,'DON GIA'!$H$1:$K$103,4,0),"")</f>
        <v/>
      </c>
      <c r="U1149" s="554" t="str">
        <f t="shared" si="431"/>
        <v/>
      </c>
      <c r="V1149" s="554"/>
      <c r="W1149" s="107"/>
      <c r="X1149" s="103"/>
      <c r="Y1149" s="108"/>
      <c r="Z1149" s="109"/>
      <c r="AA1149" s="554" t="str">
        <f>IF(W1149&lt;&gt;"",VLOOKUP(W1149,'DON GIA'!$A$1:$D$346,4,0),"")</f>
        <v/>
      </c>
      <c r="AB1149" s="554" t="str">
        <f t="shared" si="432"/>
        <v/>
      </c>
      <c r="AC1149" s="71"/>
      <c r="AD1149" s="71"/>
      <c r="AE1149" s="71"/>
      <c r="AF1149" s="71"/>
      <c r="AG1149" s="71"/>
      <c r="AH1149" s="103"/>
      <c r="AI1149" s="71"/>
      <c r="AJ1149" s="103"/>
      <c r="AK1149" s="103"/>
      <c r="AL1149" s="554" t="str">
        <f>IF(AI1149&lt;&gt;"",VLOOKUP(AI1149,'DON GIA'!$M$1:$P$9,4,0),"")</f>
        <v/>
      </c>
      <c r="AM1149" s="554" t="str">
        <f t="shared" si="433"/>
        <v/>
      </c>
      <c r="AN1149" s="71"/>
      <c r="AO1149" s="103"/>
      <c r="AP1149" s="602" t="str">
        <f t="shared" si="416"/>
        <v/>
      </c>
      <c r="AQ1149" s="59" t="s">
        <v>513</v>
      </c>
      <c r="AR1149" s="59" t="s">
        <v>2042</v>
      </c>
      <c r="AS1149" s="629"/>
    </row>
    <row r="1150" spans="1:45" ht="131.25" outlineLevel="2">
      <c r="A1150" s="72">
        <f t="shared" si="434"/>
        <v>76</v>
      </c>
      <c r="B1150" s="552" t="str">
        <f>IF(C1150&lt;&gt;"",COUNTA($C$9:C1150),"")</f>
        <v/>
      </c>
      <c r="C1150" s="552"/>
      <c r="D1150" s="71"/>
      <c r="E1150" s="103"/>
      <c r="F1150" s="103"/>
      <c r="G1150" s="103"/>
      <c r="H1150" s="103"/>
      <c r="I1150" s="103"/>
      <c r="J1150" s="103"/>
      <c r="K1150" s="107"/>
      <c r="L1150" s="105" t="s">
        <v>35</v>
      </c>
      <c r="M1150" s="554" t="str">
        <f>IF(K1150&lt;&gt;"",VLOOKUP(K1150,'DON GIA'!$S$1:$U$19,3,0),"")</f>
        <v/>
      </c>
      <c r="N1150" s="554" t="str">
        <f>IF(K1150&lt;&gt;"",VLOOKUP(K1150,'DON GIA'!$S$1:$V$19,4,0),"")</f>
        <v/>
      </c>
      <c r="O1150" s="554" t="str">
        <f t="shared" si="429"/>
        <v/>
      </c>
      <c r="P1150" s="554" t="str">
        <f t="shared" si="430"/>
        <v/>
      </c>
      <c r="Q1150" s="71" t="s">
        <v>35</v>
      </c>
      <c r="R1150" s="103"/>
      <c r="S1150" s="103"/>
      <c r="T1150" s="554" t="str">
        <f>IF(Q1150&lt;&gt;"",VLOOKUP(Q1150,'DON GIA'!$H$1:$K$103,4,0),"")</f>
        <v/>
      </c>
      <c r="U1150" s="554" t="str">
        <f t="shared" si="431"/>
        <v/>
      </c>
      <c r="V1150" s="554"/>
      <c r="W1150" s="107"/>
      <c r="X1150" s="103"/>
      <c r="Y1150" s="108"/>
      <c r="Z1150" s="109"/>
      <c r="AA1150" s="554" t="str">
        <f>IF(W1150&lt;&gt;"",VLOOKUP(W1150,'DON GIA'!$A$1:$D$346,4,0),"")</f>
        <v/>
      </c>
      <c r="AB1150" s="554" t="str">
        <f t="shared" si="432"/>
        <v/>
      </c>
      <c r="AC1150" s="71"/>
      <c r="AD1150" s="71"/>
      <c r="AE1150" s="71"/>
      <c r="AF1150" s="71"/>
      <c r="AG1150" s="71"/>
      <c r="AH1150" s="103"/>
      <c r="AI1150" s="71"/>
      <c r="AJ1150" s="103"/>
      <c r="AK1150" s="103"/>
      <c r="AL1150" s="554" t="str">
        <f>IF(AI1150&lt;&gt;"",VLOOKUP(AI1150,'DON GIA'!$M$1:$P$9,4,0),"")</f>
        <v/>
      </c>
      <c r="AM1150" s="554" t="str">
        <f t="shared" si="433"/>
        <v/>
      </c>
      <c r="AN1150" s="71"/>
      <c r="AO1150" s="103"/>
      <c r="AP1150" s="602" t="str">
        <f t="shared" si="416"/>
        <v/>
      </c>
      <c r="AQ1150" s="111" t="s">
        <v>762</v>
      </c>
      <c r="AR1150" s="111" t="s">
        <v>2043</v>
      </c>
      <c r="AS1150" s="628"/>
    </row>
    <row r="1151" spans="1:45" ht="93.75" outlineLevel="2">
      <c r="A1151" s="72">
        <f t="shared" si="434"/>
        <v>76</v>
      </c>
      <c r="B1151" s="552" t="str">
        <f>IF(C1151&lt;&gt;"",COUNTA($C$9:C1151),"")</f>
        <v/>
      </c>
      <c r="C1151" s="552"/>
      <c r="D1151" s="71"/>
      <c r="E1151" s="103"/>
      <c r="F1151" s="103"/>
      <c r="G1151" s="103"/>
      <c r="H1151" s="103"/>
      <c r="I1151" s="103"/>
      <c r="J1151" s="103"/>
      <c r="K1151" s="107"/>
      <c r="L1151" s="105" t="s">
        <v>35</v>
      </c>
      <c r="M1151" s="554" t="str">
        <f>IF(K1151&lt;&gt;"",VLOOKUP(K1151,'DON GIA'!$S$1:$U$19,3,0),"")</f>
        <v/>
      </c>
      <c r="N1151" s="554" t="str">
        <f>IF(K1151&lt;&gt;"",VLOOKUP(K1151,'DON GIA'!$S$1:$V$19,4,0),"")</f>
        <v/>
      </c>
      <c r="O1151" s="554" t="str">
        <f t="shared" si="429"/>
        <v/>
      </c>
      <c r="P1151" s="554" t="str">
        <f t="shared" si="430"/>
        <v/>
      </c>
      <c r="Q1151" s="71" t="s">
        <v>35</v>
      </c>
      <c r="R1151" s="103"/>
      <c r="S1151" s="103"/>
      <c r="T1151" s="554" t="str">
        <f>IF(Q1151&lt;&gt;"",VLOOKUP(Q1151,'DON GIA'!$H$1:$K$103,4,0),"")</f>
        <v/>
      </c>
      <c r="U1151" s="554" t="str">
        <f t="shared" si="431"/>
        <v/>
      </c>
      <c r="V1151" s="554"/>
      <c r="W1151" s="107"/>
      <c r="X1151" s="103"/>
      <c r="Y1151" s="108"/>
      <c r="Z1151" s="109"/>
      <c r="AA1151" s="554" t="str">
        <f>IF(W1151&lt;&gt;"",VLOOKUP(W1151,'DON GIA'!$A$1:$D$346,4,0),"")</f>
        <v/>
      </c>
      <c r="AB1151" s="554" t="str">
        <f t="shared" si="432"/>
        <v/>
      </c>
      <c r="AC1151" s="71"/>
      <c r="AD1151" s="71"/>
      <c r="AE1151" s="71"/>
      <c r="AF1151" s="71"/>
      <c r="AG1151" s="71"/>
      <c r="AH1151" s="103"/>
      <c r="AI1151" s="71"/>
      <c r="AJ1151" s="103"/>
      <c r="AK1151" s="103"/>
      <c r="AL1151" s="554" t="str">
        <f>IF(AI1151&lt;&gt;"",VLOOKUP(AI1151,'DON GIA'!$M$1:$P$9,4,0),"")</f>
        <v/>
      </c>
      <c r="AM1151" s="554" t="str">
        <f t="shared" si="433"/>
        <v/>
      </c>
      <c r="AN1151" s="71"/>
      <c r="AO1151" s="103"/>
      <c r="AP1151" s="602" t="str">
        <f t="shared" si="416"/>
        <v/>
      </c>
      <c r="AQ1151" s="59" t="s">
        <v>514</v>
      </c>
      <c r="AR1151" s="59" t="s">
        <v>2039</v>
      </c>
      <c r="AS1151" s="629"/>
    </row>
    <row r="1152" spans="1:45" ht="32.25" outlineLevel="2">
      <c r="A1152" s="72">
        <f t="shared" si="434"/>
        <v>76</v>
      </c>
      <c r="B1152" s="552" t="str">
        <f>IF(C1152&lt;&gt;"",COUNTA($C$9:C1152),"")</f>
        <v/>
      </c>
      <c r="C1152" s="552"/>
      <c r="D1152" s="71"/>
      <c r="E1152" s="103"/>
      <c r="F1152" s="103"/>
      <c r="G1152" s="103"/>
      <c r="H1152" s="103"/>
      <c r="I1152" s="103"/>
      <c r="J1152" s="103"/>
      <c r="K1152" s="107"/>
      <c r="L1152" s="105" t="s">
        <v>35</v>
      </c>
      <c r="M1152" s="554" t="str">
        <f>IF(K1152&lt;&gt;"",VLOOKUP(K1152,'DON GIA'!$S$1:$U$19,3,0),"")</f>
        <v/>
      </c>
      <c r="N1152" s="554" t="str">
        <f>IF(K1152&lt;&gt;"",VLOOKUP(K1152,'DON GIA'!$S$1:$V$19,4,0),"")</f>
        <v/>
      </c>
      <c r="O1152" s="554" t="str">
        <f t="shared" si="429"/>
        <v/>
      </c>
      <c r="P1152" s="554" t="str">
        <f t="shared" si="430"/>
        <v/>
      </c>
      <c r="Q1152" s="71" t="s">
        <v>35</v>
      </c>
      <c r="R1152" s="103"/>
      <c r="S1152" s="103"/>
      <c r="T1152" s="554" t="str">
        <f>IF(Q1152&lt;&gt;"",VLOOKUP(Q1152,'DON GIA'!$H$1:$K$103,4,0),"")</f>
        <v/>
      </c>
      <c r="U1152" s="554" t="str">
        <f t="shared" si="431"/>
        <v/>
      </c>
      <c r="V1152" s="554"/>
      <c r="W1152" s="107"/>
      <c r="X1152" s="103"/>
      <c r="Y1152" s="108"/>
      <c r="Z1152" s="109"/>
      <c r="AA1152" s="554" t="str">
        <f>IF(W1152&lt;&gt;"",VLOOKUP(W1152,'DON GIA'!$A$1:$D$346,4,0),"")</f>
        <v/>
      </c>
      <c r="AB1152" s="554" t="str">
        <f t="shared" si="432"/>
        <v/>
      </c>
      <c r="AC1152" s="71"/>
      <c r="AD1152" s="71"/>
      <c r="AE1152" s="71"/>
      <c r="AF1152" s="71"/>
      <c r="AG1152" s="71"/>
      <c r="AH1152" s="103"/>
      <c r="AI1152" s="71"/>
      <c r="AJ1152" s="103"/>
      <c r="AK1152" s="103"/>
      <c r="AL1152" s="554" t="str">
        <f>IF(AI1152&lt;&gt;"",VLOOKUP(AI1152,'DON GIA'!$M$1:$P$9,4,0),"")</f>
        <v/>
      </c>
      <c r="AM1152" s="554" t="str">
        <f t="shared" si="433"/>
        <v/>
      </c>
      <c r="AN1152" s="71"/>
      <c r="AO1152" s="103"/>
      <c r="AP1152" s="602" t="str">
        <f t="shared" si="416"/>
        <v/>
      </c>
      <c r="AQ1152" s="585" t="s">
        <v>2040</v>
      </c>
      <c r="AR1152" s="585" t="s">
        <v>2044</v>
      </c>
      <c r="AS1152" s="630"/>
    </row>
    <row r="1153" spans="1:45" outlineLevel="2">
      <c r="A1153" s="72">
        <f t="shared" si="434"/>
        <v>76</v>
      </c>
      <c r="B1153" s="552" t="str">
        <f>IF(C1153&lt;&gt;"",COUNTA($C$9:C1153),"")</f>
        <v/>
      </c>
      <c r="C1153" s="552"/>
      <c r="D1153" s="71"/>
      <c r="E1153" s="103"/>
      <c r="F1153" s="103"/>
      <c r="G1153" s="103"/>
      <c r="H1153" s="103"/>
      <c r="I1153" s="103"/>
      <c r="J1153" s="103"/>
      <c r="K1153" s="107"/>
      <c r="L1153" s="105" t="s">
        <v>35</v>
      </c>
      <c r="M1153" s="554" t="str">
        <f>IF(K1153&lt;&gt;"",VLOOKUP(K1153,'DON GIA'!$S$1:$U$19,3,0),"")</f>
        <v/>
      </c>
      <c r="N1153" s="554" t="str">
        <f>IF(K1153&lt;&gt;"",VLOOKUP(K1153,'DON GIA'!$S$1:$V$19,4,0),"")</f>
        <v/>
      </c>
      <c r="O1153" s="554" t="str">
        <f t="shared" si="429"/>
        <v/>
      </c>
      <c r="P1153" s="554" t="str">
        <f t="shared" si="430"/>
        <v/>
      </c>
      <c r="Q1153" s="71" t="s">
        <v>35</v>
      </c>
      <c r="R1153" s="103"/>
      <c r="S1153" s="103"/>
      <c r="T1153" s="554" t="str">
        <f>IF(Q1153&lt;&gt;"",VLOOKUP(Q1153,'DON GIA'!$H$1:$K$103,4,0),"")</f>
        <v/>
      </c>
      <c r="U1153" s="554" t="str">
        <f t="shared" si="431"/>
        <v/>
      </c>
      <c r="V1153" s="554"/>
      <c r="W1153" s="107"/>
      <c r="X1153" s="103"/>
      <c r="Y1153" s="108"/>
      <c r="Z1153" s="109"/>
      <c r="AA1153" s="554" t="str">
        <f>IF(W1153&lt;&gt;"",VLOOKUP(W1153,'DON GIA'!$A$1:$D$346,4,0),"")</f>
        <v/>
      </c>
      <c r="AB1153" s="554" t="str">
        <f t="shared" si="432"/>
        <v/>
      </c>
      <c r="AC1153" s="71"/>
      <c r="AD1153" s="71"/>
      <c r="AE1153" s="71"/>
      <c r="AF1153" s="71"/>
      <c r="AG1153" s="71"/>
      <c r="AH1153" s="103"/>
      <c r="AI1153" s="71"/>
      <c r="AJ1153" s="103"/>
      <c r="AK1153" s="103"/>
      <c r="AL1153" s="554" t="str">
        <f>IF(AI1153&lt;&gt;"",VLOOKUP(AI1153,'DON GIA'!$M$1:$P$9,4,0),"")</f>
        <v/>
      </c>
      <c r="AM1153" s="554" t="str">
        <f t="shared" si="433"/>
        <v/>
      </c>
      <c r="AN1153" s="71"/>
      <c r="AO1153" s="103"/>
      <c r="AP1153" s="602" t="str">
        <f t="shared" si="416"/>
        <v/>
      </c>
      <c r="AQ1153" s="107"/>
      <c r="AR1153" s="107"/>
      <c r="AS1153" s="593"/>
    </row>
    <row r="1154" spans="1:45" outlineLevel="2">
      <c r="A1154" s="72">
        <f t="shared" si="434"/>
        <v>76</v>
      </c>
      <c r="B1154" s="552" t="str">
        <f>IF(C1154&lt;&gt;"",COUNTA($C$9:C1154),"")</f>
        <v/>
      </c>
      <c r="C1154" s="552"/>
      <c r="D1154" s="71"/>
      <c r="E1154" s="103"/>
      <c r="F1154" s="103"/>
      <c r="G1154" s="103"/>
      <c r="H1154" s="103"/>
      <c r="I1154" s="103"/>
      <c r="J1154" s="103"/>
      <c r="K1154" s="107"/>
      <c r="L1154" s="105" t="s">
        <v>35</v>
      </c>
      <c r="M1154" s="554" t="str">
        <f>IF(K1154&lt;&gt;"",VLOOKUP(K1154,'DON GIA'!$S$1:$U$19,3,0),"")</f>
        <v/>
      </c>
      <c r="N1154" s="554" t="str">
        <f>IF(K1154&lt;&gt;"",VLOOKUP(K1154,'DON GIA'!$S$1:$V$19,4,0),"")</f>
        <v/>
      </c>
      <c r="O1154" s="554" t="str">
        <f t="shared" si="429"/>
        <v/>
      </c>
      <c r="P1154" s="554" t="str">
        <f t="shared" si="430"/>
        <v/>
      </c>
      <c r="Q1154" s="71" t="s">
        <v>35</v>
      </c>
      <c r="R1154" s="103"/>
      <c r="S1154" s="103"/>
      <c r="T1154" s="554" t="str">
        <f>IF(Q1154&lt;&gt;"",VLOOKUP(Q1154,'DON GIA'!$H$1:$K$103,4,0),"")</f>
        <v/>
      </c>
      <c r="U1154" s="554" t="str">
        <f t="shared" si="431"/>
        <v/>
      </c>
      <c r="V1154" s="554"/>
      <c r="W1154" s="107"/>
      <c r="X1154" s="103"/>
      <c r="Y1154" s="108"/>
      <c r="Z1154" s="109"/>
      <c r="AA1154" s="554" t="str">
        <f>IF(W1154&lt;&gt;"",VLOOKUP(W1154,'DON GIA'!$A$1:$D$346,4,0),"")</f>
        <v/>
      </c>
      <c r="AB1154" s="554" t="str">
        <f t="shared" si="432"/>
        <v/>
      </c>
      <c r="AC1154" s="71"/>
      <c r="AD1154" s="71"/>
      <c r="AE1154" s="71"/>
      <c r="AF1154" s="71"/>
      <c r="AG1154" s="71"/>
      <c r="AH1154" s="103"/>
      <c r="AI1154" s="71"/>
      <c r="AJ1154" s="103"/>
      <c r="AK1154" s="103"/>
      <c r="AL1154" s="554" t="str">
        <f>IF(AI1154&lt;&gt;"",VLOOKUP(AI1154,'DON GIA'!$M$1:$P$9,4,0),"")</f>
        <v/>
      </c>
      <c r="AM1154" s="554" t="str">
        <f t="shared" si="433"/>
        <v/>
      </c>
      <c r="AN1154" s="71"/>
      <c r="AO1154" s="103"/>
      <c r="AP1154" s="602" t="str">
        <f t="shared" si="416"/>
        <v/>
      </c>
      <c r="AQ1154" s="107"/>
      <c r="AR1154" s="107"/>
      <c r="AS1154" s="593"/>
    </row>
    <row r="1155" spans="1:45" outlineLevel="2">
      <c r="A1155" s="72">
        <f t="shared" si="434"/>
        <v>76</v>
      </c>
      <c r="B1155" s="552" t="str">
        <f>IF(C1155&lt;&gt;"",COUNTA($C$9:C1155),"")</f>
        <v/>
      </c>
      <c r="C1155" s="552"/>
      <c r="D1155" s="71"/>
      <c r="E1155" s="103"/>
      <c r="F1155" s="103"/>
      <c r="G1155" s="103"/>
      <c r="H1155" s="103"/>
      <c r="I1155" s="103"/>
      <c r="J1155" s="103"/>
      <c r="K1155" s="107"/>
      <c r="L1155" s="105" t="s">
        <v>35</v>
      </c>
      <c r="M1155" s="554" t="str">
        <f>IF(K1155&lt;&gt;"",VLOOKUP(K1155,'DON GIA'!$S$1:$U$19,3,0),"")</f>
        <v/>
      </c>
      <c r="N1155" s="554" t="str">
        <f>IF(K1155&lt;&gt;"",VLOOKUP(K1155,'DON GIA'!$S$1:$V$19,4,0),"")</f>
        <v/>
      </c>
      <c r="O1155" s="554" t="str">
        <f t="shared" si="429"/>
        <v/>
      </c>
      <c r="P1155" s="554" t="str">
        <f t="shared" si="430"/>
        <v/>
      </c>
      <c r="Q1155" s="71" t="s">
        <v>35</v>
      </c>
      <c r="R1155" s="103"/>
      <c r="S1155" s="103"/>
      <c r="T1155" s="554" t="str">
        <f>IF(Q1155&lt;&gt;"",VLOOKUP(Q1155,'DON GIA'!$H$1:$K$103,4,0),"")</f>
        <v/>
      </c>
      <c r="U1155" s="554" t="str">
        <f t="shared" si="431"/>
        <v/>
      </c>
      <c r="V1155" s="554"/>
      <c r="W1155" s="107"/>
      <c r="X1155" s="103"/>
      <c r="Y1155" s="108"/>
      <c r="Z1155" s="109"/>
      <c r="AA1155" s="554" t="str">
        <f>IF(W1155&lt;&gt;"",VLOOKUP(W1155,'DON GIA'!$A$1:$D$346,4,0),"")</f>
        <v/>
      </c>
      <c r="AB1155" s="554" t="str">
        <f t="shared" si="432"/>
        <v/>
      </c>
      <c r="AC1155" s="71"/>
      <c r="AD1155" s="71"/>
      <c r="AE1155" s="71"/>
      <c r="AF1155" s="71"/>
      <c r="AG1155" s="71"/>
      <c r="AH1155" s="103"/>
      <c r="AI1155" s="71"/>
      <c r="AJ1155" s="103"/>
      <c r="AK1155" s="103"/>
      <c r="AL1155" s="554" t="str">
        <f>IF(AI1155&lt;&gt;"",VLOOKUP(AI1155,'DON GIA'!$M$1:$P$9,4,0),"")</f>
        <v/>
      </c>
      <c r="AM1155" s="554" t="str">
        <f t="shared" si="433"/>
        <v/>
      </c>
      <c r="AN1155" s="71"/>
      <c r="AO1155" s="103"/>
      <c r="AP1155" s="602" t="str">
        <f t="shared" si="416"/>
        <v/>
      </c>
      <c r="AQ1155" s="107"/>
      <c r="AR1155" s="107"/>
      <c r="AS1155" s="593"/>
    </row>
    <row r="1156" spans="1:45" outlineLevel="2">
      <c r="A1156" s="72">
        <f t="shared" si="434"/>
        <v>76</v>
      </c>
      <c r="B1156" s="552" t="str">
        <f>IF(C1156&lt;&gt;"",COUNTA($C$9:C1156),"")</f>
        <v/>
      </c>
      <c r="C1156" s="552"/>
      <c r="D1156" s="71"/>
      <c r="E1156" s="103"/>
      <c r="F1156" s="103"/>
      <c r="G1156" s="103"/>
      <c r="H1156" s="103"/>
      <c r="I1156" s="103"/>
      <c r="J1156" s="103"/>
      <c r="K1156" s="107"/>
      <c r="L1156" s="105" t="s">
        <v>35</v>
      </c>
      <c r="M1156" s="554" t="str">
        <f>IF(K1156&lt;&gt;"",VLOOKUP(K1156,'DON GIA'!$S$1:$U$19,3,0),"")</f>
        <v/>
      </c>
      <c r="N1156" s="554" t="str">
        <f>IF(K1156&lt;&gt;"",VLOOKUP(K1156,'DON GIA'!$S$1:$V$19,4,0),"")</f>
        <v/>
      </c>
      <c r="O1156" s="554" t="str">
        <f t="shared" si="429"/>
        <v/>
      </c>
      <c r="P1156" s="554" t="str">
        <f t="shared" si="430"/>
        <v/>
      </c>
      <c r="Q1156" s="71" t="s">
        <v>35</v>
      </c>
      <c r="R1156" s="103"/>
      <c r="S1156" s="103"/>
      <c r="T1156" s="554" t="str">
        <f>IF(Q1156&lt;&gt;"",VLOOKUP(Q1156,'DON GIA'!$H$1:$K$103,4,0),"")</f>
        <v/>
      </c>
      <c r="U1156" s="554" t="str">
        <f t="shared" si="431"/>
        <v/>
      </c>
      <c r="V1156" s="554"/>
      <c r="W1156" s="107"/>
      <c r="X1156" s="103"/>
      <c r="Y1156" s="108"/>
      <c r="Z1156" s="109"/>
      <c r="AA1156" s="554" t="str">
        <f>IF(W1156&lt;&gt;"",VLOOKUP(W1156,'DON GIA'!$A$1:$D$346,4,0),"")</f>
        <v/>
      </c>
      <c r="AB1156" s="554" t="str">
        <f t="shared" si="432"/>
        <v/>
      </c>
      <c r="AC1156" s="71"/>
      <c r="AD1156" s="71"/>
      <c r="AE1156" s="71"/>
      <c r="AF1156" s="71"/>
      <c r="AG1156" s="71"/>
      <c r="AH1156" s="103"/>
      <c r="AI1156" s="71"/>
      <c r="AJ1156" s="103"/>
      <c r="AK1156" s="103"/>
      <c r="AL1156" s="554" t="str">
        <f>IF(AI1156&lt;&gt;"",VLOOKUP(AI1156,'DON GIA'!$M$1:$P$9,4,0),"")</f>
        <v/>
      </c>
      <c r="AM1156" s="554" t="str">
        <f t="shared" si="433"/>
        <v/>
      </c>
      <c r="AN1156" s="71"/>
      <c r="AO1156" s="103"/>
      <c r="AP1156" s="602" t="str">
        <f t="shared" si="416"/>
        <v/>
      </c>
      <c r="AQ1156" s="107"/>
      <c r="AR1156" s="107"/>
      <c r="AS1156" s="593"/>
    </row>
    <row r="1157" spans="1:45" outlineLevel="2">
      <c r="A1157" s="72">
        <f t="shared" si="434"/>
        <v>76</v>
      </c>
      <c r="B1157" s="552" t="str">
        <f>IF(C1157&lt;&gt;"",COUNTA($C$9:C1157),"")</f>
        <v/>
      </c>
      <c r="C1157" s="552"/>
      <c r="D1157" s="71"/>
      <c r="E1157" s="103"/>
      <c r="F1157" s="103"/>
      <c r="G1157" s="103"/>
      <c r="H1157" s="103"/>
      <c r="I1157" s="103"/>
      <c r="J1157" s="103"/>
      <c r="K1157" s="107"/>
      <c r="L1157" s="105" t="s">
        <v>35</v>
      </c>
      <c r="M1157" s="554" t="str">
        <f>IF(K1157&lt;&gt;"",VLOOKUP(K1157,'DON GIA'!$S$1:$U$19,3,0),"")</f>
        <v/>
      </c>
      <c r="N1157" s="554" t="str">
        <f>IF(K1157&lt;&gt;"",VLOOKUP(K1157,'DON GIA'!$S$1:$V$19,4,0),"")</f>
        <v/>
      </c>
      <c r="O1157" s="554" t="str">
        <f t="shared" si="429"/>
        <v/>
      </c>
      <c r="P1157" s="554" t="str">
        <f t="shared" si="430"/>
        <v/>
      </c>
      <c r="Q1157" s="71" t="s">
        <v>35</v>
      </c>
      <c r="R1157" s="103"/>
      <c r="S1157" s="103"/>
      <c r="T1157" s="554" t="str">
        <f>IF(Q1157&lt;&gt;"",VLOOKUP(Q1157,'DON GIA'!$H$1:$K$103,4,0),"")</f>
        <v/>
      </c>
      <c r="U1157" s="554" t="str">
        <f t="shared" si="431"/>
        <v/>
      </c>
      <c r="V1157" s="554"/>
      <c r="W1157" s="107" t="s">
        <v>35</v>
      </c>
      <c r="X1157" s="103"/>
      <c r="Y1157" s="108"/>
      <c r="Z1157" s="109"/>
      <c r="AA1157" s="554" t="str">
        <f>IF(W1157&lt;&gt;"",VLOOKUP(W1157,'DON GIA'!$A$1:$D$346,4,0),"")</f>
        <v/>
      </c>
      <c r="AB1157" s="554" t="str">
        <f t="shared" si="432"/>
        <v/>
      </c>
      <c r="AC1157" s="71"/>
      <c r="AD1157" s="71"/>
      <c r="AE1157" s="71"/>
      <c r="AF1157" s="71"/>
      <c r="AG1157" s="71"/>
      <c r="AH1157" s="103"/>
      <c r="AI1157" s="71"/>
      <c r="AJ1157" s="103"/>
      <c r="AK1157" s="103"/>
      <c r="AL1157" s="554" t="str">
        <f>IF(AI1157&lt;&gt;"",VLOOKUP(AI1157,'DON GIA'!$M$1:$P$9,4,0),"")</f>
        <v/>
      </c>
      <c r="AM1157" s="554" t="str">
        <f t="shared" si="433"/>
        <v/>
      </c>
      <c r="AN1157" s="71"/>
      <c r="AO1157" s="103"/>
      <c r="AP1157" s="602" t="str">
        <f t="shared" si="416"/>
        <v/>
      </c>
      <c r="AQ1157" s="107"/>
      <c r="AR1157" s="107"/>
      <c r="AS1157" s="593"/>
    </row>
    <row r="1158" spans="1:45" outlineLevel="1">
      <c r="A1158" s="84" t="s">
        <v>2083</v>
      </c>
      <c r="B1158" s="552"/>
      <c r="C1158" s="552"/>
      <c r="D1158" s="61"/>
      <c r="E1158" s="162"/>
      <c r="F1158" s="103"/>
      <c r="G1158" s="162"/>
      <c r="H1158" s="162"/>
      <c r="I1158" s="162"/>
      <c r="J1158" s="162"/>
      <c r="K1158" s="129"/>
      <c r="L1158" s="167">
        <f>SUBTOTAL(9,L1159:L1176)</f>
        <v>0</v>
      </c>
      <c r="M1158" s="553"/>
      <c r="N1158" s="553"/>
      <c r="O1158" s="553">
        <f>SUBTOTAL(9,O1159:O1176)</f>
        <v>0</v>
      </c>
      <c r="P1158" s="553">
        <f>SUBTOTAL(9,P1159:P1176)</f>
        <v>0</v>
      </c>
      <c r="Q1158" s="61"/>
      <c r="R1158" s="162"/>
      <c r="S1158" s="162">
        <f>SUBTOTAL(9,S1159:S1176)</f>
        <v>0</v>
      </c>
      <c r="T1158" s="553"/>
      <c r="U1158" s="553">
        <f>SUBTOTAL(9,U1159:U1176)</f>
        <v>0</v>
      </c>
      <c r="V1158" s="553"/>
      <c r="W1158" s="129"/>
      <c r="X1158" s="162"/>
      <c r="Y1158" s="169">
        <f>SUBTOTAL(9,Y1159:Y1176)</f>
        <v>283.62199999999996</v>
      </c>
      <c r="Z1158" s="170">
        <f>SUBTOTAL(9,Z1159:Z1176)</f>
        <v>63.216000000000001</v>
      </c>
      <c r="AA1158" s="553"/>
      <c r="AB1158" s="553">
        <f>SUBTOTAL(9,AB1159:AB1176)</f>
        <v>462526872.65600008</v>
      </c>
      <c r="AC1158" s="71"/>
      <c r="AD1158" s="71"/>
      <c r="AE1158" s="71"/>
      <c r="AF1158" s="71"/>
      <c r="AG1158" s="71"/>
      <c r="AH1158" s="103"/>
      <c r="AI1158" s="61"/>
      <c r="AJ1158" s="162"/>
      <c r="AK1158" s="162">
        <f>SUBTOTAL(9,AK1159:AK1176)</f>
        <v>0</v>
      </c>
      <c r="AL1158" s="553"/>
      <c r="AM1158" s="553">
        <f>SUBTOTAL(9,AM1159:AM1176)</f>
        <v>0</v>
      </c>
      <c r="AN1158" s="61"/>
      <c r="AO1158" s="162">
        <f>SUBTOTAL(9,AO1159:AO1176)</f>
        <v>0</v>
      </c>
      <c r="AP1158" s="602">
        <f t="shared" si="416"/>
        <v>462526872.65600008</v>
      </c>
      <c r="AQ1158" s="144"/>
      <c r="AR1158" s="144"/>
      <c r="AS1158" s="635"/>
    </row>
    <row r="1159" spans="1:45" ht="78.75" outlineLevel="2">
      <c r="A1159" s="72">
        <f>IF(B1159&lt;&gt;"",B1159,A1157)</f>
        <v>77</v>
      </c>
      <c r="B1159" s="552">
        <f>IF(C1159&lt;&gt;"",COUNTA($C$9:C1159),"")</f>
        <v>77</v>
      </c>
      <c r="C1159" s="552">
        <v>478</v>
      </c>
      <c r="D1159" s="61" t="s">
        <v>484</v>
      </c>
      <c r="E1159" s="103"/>
      <c r="F1159" s="103"/>
      <c r="G1159" s="103"/>
      <c r="H1159" s="103"/>
      <c r="I1159" s="103"/>
      <c r="J1159" s="103"/>
      <c r="K1159" s="107"/>
      <c r="L1159" s="105" t="s">
        <v>35</v>
      </c>
      <c r="M1159" s="554" t="str">
        <f>IF(K1159&lt;&gt;"",VLOOKUP(K1159,'DON GIA'!$S$1:$U$19,3,0),"")</f>
        <v/>
      </c>
      <c r="N1159" s="554" t="str">
        <f>IF(K1159&lt;&gt;"",VLOOKUP(K1159,'DON GIA'!$S$1:$V$19,4,0),"")</f>
        <v/>
      </c>
      <c r="O1159" s="554" t="str">
        <f t="shared" ref="O1159:O1176" si="435">IF(K1159&lt;&gt;"",L1159*M1159,"")</f>
        <v/>
      </c>
      <c r="P1159" s="554" t="str">
        <f t="shared" ref="P1159:P1176" si="436">IF(K1159&lt;&gt;"",L1159*N1159,"")</f>
        <v/>
      </c>
      <c r="Q1159" s="71" t="s">
        <v>35</v>
      </c>
      <c r="R1159" s="103"/>
      <c r="S1159" s="103"/>
      <c r="T1159" s="554" t="str">
        <f>IF(Q1159&lt;&gt;"",VLOOKUP(Q1159,'DON GIA'!$H$1:$K$103,4,0),"")</f>
        <v/>
      </c>
      <c r="U1159" s="554" t="str">
        <f t="shared" ref="U1159:U1176" si="437">IF(Q1159&lt;&gt;"",IF(ISNUMBER(T1159),S1159*T1159,""),"")</f>
        <v/>
      </c>
      <c r="V1159" s="554" t="s">
        <v>2163</v>
      </c>
      <c r="W1159" s="107" t="s">
        <v>1078</v>
      </c>
      <c r="X1159" s="103" t="s">
        <v>27</v>
      </c>
      <c r="Y1159" s="108">
        <v>6.58</v>
      </c>
      <c r="Z1159" s="109">
        <v>45.95</v>
      </c>
      <c r="AA1159" s="554">
        <f>IF(W1159&lt;&gt;"",VLOOKUP(W1159,'DON GIA'!$A$1:$D$346,4,0),"")</f>
        <v>854777</v>
      </c>
      <c r="AB1159" s="554">
        <f t="shared" ref="AB1159:AB1176" si="438">IF(W1159&lt;&gt;"",IF(ISNUMBER(AA1159),Y1159*AA1159,""),"")</f>
        <v>5624432.6600000001</v>
      </c>
      <c r="AC1159" s="71"/>
      <c r="AD1159" s="71" t="s">
        <v>471</v>
      </c>
      <c r="AE1159" s="71" t="s">
        <v>36</v>
      </c>
      <c r="AF1159" s="71" t="s">
        <v>477</v>
      </c>
      <c r="AG1159" s="71" t="s">
        <v>136</v>
      </c>
      <c r="AH1159" s="103"/>
      <c r="AI1159" s="71"/>
      <c r="AJ1159" s="103"/>
      <c r="AK1159" s="103"/>
      <c r="AL1159" s="554" t="str">
        <f>IF(AI1159&lt;&gt;"",VLOOKUP(AI1159,'DON GIA'!$M$1:$P$9,4,0),"")</f>
        <v/>
      </c>
      <c r="AM1159" s="554" t="str">
        <f t="shared" ref="AM1159:AM1176" si="439">IF(AI1159&lt;&gt;"",AK1159*AL1159,"")</f>
        <v/>
      </c>
      <c r="AN1159" s="71"/>
      <c r="AO1159" s="103"/>
      <c r="AP1159" s="602" t="str">
        <f t="shared" si="416"/>
        <v/>
      </c>
      <c r="AQ1159" s="144" t="s">
        <v>759</v>
      </c>
      <c r="AR1159" s="144" t="s">
        <v>2021</v>
      </c>
      <c r="AS1159" s="635"/>
    </row>
    <row r="1160" spans="1:45" ht="50.25" outlineLevel="2">
      <c r="A1160" s="72">
        <f t="shared" ref="A1160:A1176" si="440">IF(B1160&lt;&gt;"",B1160,A1159)</f>
        <v>77</v>
      </c>
      <c r="B1160" s="552" t="str">
        <f>IF(C1160&lt;&gt;"",COUNTA($C$9:C1160),"")</f>
        <v/>
      </c>
      <c r="C1160" s="552"/>
      <c r="D1160" s="71" t="s">
        <v>485</v>
      </c>
      <c r="E1160" s="103"/>
      <c r="F1160" s="103"/>
      <c r="G1160" s="103"/>
      <c r="H1160" s="103"/>
      <c r="I1160" s="103"/>
      <c r="J1160" s="103"/>
      <c r="K1160" s="107"/>
      <c r="L1160" s="105" t="s">
        <v>35</v>
      </c>
      <c r="M1160" s="554" t="str">
        <f>IF(K1160&lt;&gt;"",VLOOKUP(K1160,'DON GIA'!$S$1:$U$19,3,0),"")</f>
        <v/>
      </c>
      <c r="N1160" s="554" t="str">
        <f>IF(K1160&lt;&gt;"",VLOOKUP(K1160,'DON GIA'!$S$1:$V$19,4,0),"")</f>
        <v/>
      </c>
      <c r="O1160" s="554" t="str">
        <f t="shared" si="435"/>
        <v/>
      </c>
      <c r="P1160" s="554" t="str">
        <f t="shared" si="436"/>
        <v/>
      </c>
      <c r="Q1160" s="71" t="s">
        <v>35</v>
      </c>
      <c r="R1160" s="103"/>
      <c r="S1160" s="103"/>
      <c r="T1160" s="554" t="str">
        <f>IF(Q1160&lt;&gt;"",VLOOKUP(Q1160,'DON GIA'!$H$1:$K$103,4,0),"")</f>
        <v/>
      </c>
      <c r="U1160" s="554" t="str">
        <f t="shared" si="437"/>
        <v/>
      </c>
      <c r="V1160" s="554"/>
      <c r="W1160" s="107" t="s">
        <v>1289</v>
      </c>
      <c r="X1160" s="103" t="s">
        <v>27</v>
      </c>
      <c r="Y1160" s="108"/>
      <c r="Z1160" s="109">
        <v>6.56</v>
      </c>
      <c r="AA1160" s="554">
        <f>IF(W1160&lt;&gt;"",VLOOKUP(W1160,'DON GIA'!$A$1:$D$346,4,0),"")</f>
        <v>4447303</v>
      </c>
      <c r="AB1160" s="554">
        <f t="shared" si="438"/>
        <v>0</v>
      </c>
      <c r="AC1160" s="71"/>
      <c r="AD1160" s="71" t="s">
        <v>34</v>
      </c>
      <c r="AE1160" s="71" t="s">
        <v>30</v>
      </c>
      <c r="AF1160" s="71" t="s">
        <v>477</v>
      </c>
      <c r="AG1160" s="71" t="s">
        <v>34</v>
      </c>
      <c r="AH1160" s="103"/>
      <c r="AI1160" s="71"/>
      <c r="AJ1160" s="103"/>
      <c r="AK1160" s="103"/>
      <c r="AL1160" s="554" t="str">
        <f>IF(AI1160&lt;&gt;"",VLOOKUP(AI1160,'DON GIA'!$M$1:$P$9,4,0),"")</f>
        <v/>
      </c>
      <c r="AM1160" s="554" t="str">
        <f t="shared" si="439"/>
        <v/>
      </c>
      <c r="AN1160" s="71"/>
      <c r="AO1160" s="103"/>
      <c r="AP1160" s="602" t="str">
        <f t="shared" ref="AP1160:AP1223" si="441">IF(C1161&lt;&gt;"",O1160+P1160+U1160+AB1160+AM1160,"")</f>
        <v/>
      </c>
      <c r="AQ1160" s="586" t="s">
        <v>2045</v>
      </c>
      <c r="AR1160" s="586" t="s">
        <v>1958</v>
      </c>
      <c r="AS1160" s="634"/>
    </row>
    <row r="1161" spans="1:45" ht="93.75" outlineLevel="2">
      <c r="A1161" s="72">
        <f t="shared" si="440"/>
        <v>77</v>
      </c>
      <c r="B1161" s="552" t="str">
        <f>IF(C1161&lt;&gt;"",COUNTA($C$9:C1161),"")</f>
        <v/>
      </c>
      <c r="C1161" s="552"/>
      <c r="D1161" s="71" t="s">
        <v>71</v>
      </c>
      <c r="E1161" s="103"/>
      <c r="F1161" s="103"/>
      <c r="G1161" s="103"/>
      <c r="H1161" s="103"/>
      <c r="I1161" s="103"/>
      <c r="J1161" s="103"/>
      <c r="K1161" s="107"/>
      <c r="L1161" s="105" t="s">
        <v>35</v>
      </c>
      <c r="M1161" s="554" t="str">
        <f>IF(K1161&lt;&gt;"",VLOOKUP(K1161,'DON GIA'!$S$1:$U$19,3,0),"")</f>
        <v/>
      </c>
      <c r="N1161" s="554" t="str">
        <f>IF(K1161&lt;&gt;"",VLOOKUP(K1161,'DON GIA'!$S$1:$V$19,4,0),"")</f>
        <v/>
      </c>
      <c r="O1161" s="554" t="str">
        <f t="shared" si="435"/>
        <v/>
      </c>
      <c r="P1161" s="554" t="str">
        <f t="shared" si="436"/>
        <v/>
      </c>
      <c r="Q1161" s="71" t="s">
        <v>35</v>
      </c>
      <c r="R1161" s="103"/>
      <c r="S1161" s="103"/>
      <c r="T1161" s="554" t="str">
        <f>IF(Q1161&lt;&gt;"",VLOOKUP(Q1161,'DON GIA'!$H$1:$K$103,4,0),"")</f>
        <v/>
      </c>
      <c r="U1161" s="554" t="str">
        <f t="shared" si="437"/>
        <v/>
      </c>
      <c r="V1161" s="554"/>
      <c r="W1161" s="107" t="s">
        <v>1005</v>
      </c>
      <c r="X1161" s="103" t="s">
        <v>27</v>
      </c>
      <c r="Y1161" s="108">
        <v>53.31</v>
      </c>
      <c r="Z1161" s="109">
        <v>10.050000000000001</v>
      </c>
      <c r="AA1161" s="554">
        <f>IF(W1161&lt;&gt;"",VLOOKUP(W1161,'DON GIA'!$A$1:$D$346,4,0),"")</f>
        <v>5559129</v>
      </c>
      <c r="AB1161" s="554">
        <f t="shared" si="438"/>
        <v>296357166.99000001</v>
      </c>
      <c r="AC1161" s="71"/>
      <c r="AD1161" s="71" t="s">
        <v>313</v>
      </c>
      <c r="AE1161" s="71" t="s">
        <v>30</v>
      </c>
      <c r="AF1161" s="71" t="s">
        <v>31</v>
      </c>
      <c r="AG1161" s="71" t="s">
        <v>34</v>
      </c>
      <c r="AH1161" s="103"/>
      <c r="AI1161" s="71"/>
      <c r="AJ1161" s="103"/>
      <c r="AK1161" s="103"/>
      <c r="AL1161" s="554" t="str">
        <f>IF(AI1161&lt;&gt;"",VLOOKUP(AI1161,'DON GIA'!$M$1:$P$9,4,0),"")</f>
        <v/>
      </c>
      <c r="AM1161" s="554" t="str">
        <f t="shared" si="439"/>
        <v/>
      </c>
      <c r="AN1161" s="71"/>
      <c r="AO1161" s="103"/>
      <c r="AP1161" s="602" t="str">
        <f t="shared" si="441"/>
        <v/>
      </c>
      <c r="AQ1161" s="107"/>
      <c r="AR1161" s="107" t="s">
        <v>1959</v>
      </c>
      <c r="AS1161" s="593"/>
    </row>
    <row r="1162" spans="1:45" ht="75" outlineLevel="2">
      <c r="A1162" s="72">
        <f t="shared" si="440"/>
        <v>77</v>
      </c>
      <c r="B1162" s="552" t="str">
        <f>IF(C1162&lt;&gt;"",COUNTA($C$9:C1162),"")</f>
        <v/>
      </c>
      <c r="C1162" s="552"/>
      <c r="D1162" s="71"/>
      <c r="E1162" s="103"/>
      <c r="F1162" s="103"/>
      <c r="G1162" s="103"/>
      <c r="H1162" s="103"/>
      <c r="I1162" s="103"/>
      <c r="J1162" s="103"/>
      <c r="K1162" s="107"/>
      <c r="L1162" s="105" t="s">
        <v>35</v>
      </c>
      <c r="M1162" s="554" t="str">
        <f>IF(K1162&lt;&gt;"",VLOOKUP(K1162,'DON GIA'!$S$1:$U$19,3,0),"")</f>
        <v/>
      </c>
      <c r="N1162" s="554" t="str">
        <f>IF(K1162&lt;&gt;"",VLOOKUP(K1162,'DON GIA'!$S$1:$V$19,4,0),"")</f>
        <v/>
      </c>
      <c r="O1162" s="554" t="str">
        <f t="shared" si="435"/>
        <v/>
      </c>
      <c r="P1162" s="554" t="str">
        <f t="shared" si="436"/>
        <v/>
      </c>
      <c r="Q1162" s="71" t="s">
        <v>35</v>
      </c>
      <c r="R1162" s="103"/>
      <c r="S1162" s="103"/>
      <c r="T1162" s="554" t="str">
        <f>IF(Q1162&lt;&gt;"",VLOOKUP(Q1162,'DON GIA'!$H$1:$K$103,4,0),"")</f>
        <v/>
      </c>
      <c r="U1162" s="554" t="str">
        <f t="shared" si="437"/>
        <v/>
      </c>
      <c r="V1162" s="554"/>
      <c r="W1162" s="107" t="s">
        <v>1063</v>
      </c>
      <c r="X1162" s="103" t="s">
        <v>27</v>
      </c>
      <c r="Y1162" s="108">
        <v>8.6</v>
      </c>
      <c r="Z1162" s="109"/>
      <c r="AA1162" s="554">
        <f>IF(W1162&lt;&gt;"",VLOOKUP(W1162,'DON GIA'!$A$1:$D$346,4,0),"")</f>
        <v>3941166</v>
      </c>
      <c r="AB1162" s="554">
        <f t="shared" si="438"/>
        <v>33894027.600000001</v>
      </c>
      <c r="AC1162" s="71"/>
      <c r="AD1162" s="71" t="s">
        <v>313</v>
      </c>
      <c r="AE1162" s="71" t="s">
        <v>30</v>
      </c>
      <c r="AF1162" s="71" t="s">
        <v>31</v>
      </c>
      <c r="AG1162" s="71" t="s">
        <v>32</v>
      </c>
      <c r="AH1162" s="103"/>
      <c r="AI1162" s="71"/>
      <c r="AJ1162" s="103"/>
      <c r="AK1162" s="103"/>
      <c r="AL1162" s="554" t="str">
        <f>IF(AI1162&lt;&gt;"",VLOOKUP(AI1162,'DON GIA'!$M$1:$P$9,4,0),"")</f>
        <v/>
      </c>
      <c r="AM1162" s="554" t="str">
        <f t="shared" si="439"/>
        <v/>
      </c>
      <c r="AN1162" s="71"/>
      <c r="AO1162" s="103"/>
      <c r="AP1162" s="602" t="str">
        <f t="shared" si="441"/>
        <v/>
      </c>
      <c r="AQ1162" s="107"/>
      <c r="AR1162" s="107" t="s">
        <v>1960</v>
      </c>
      <c r="AS1162" s="593"/>
    </row>
    <row r="1163" spans="1:45" ht="37.5" outlineLevel="2">
      <c r="A1163" s="72">
        <f t="shared" si="440"/>
        <v>77</v>
      </c>
      <c r="B1163" s="552" t="str">
        <f>IF(C1163&lt;&gt;"",COUNTA($C$9:C1163),"")</f>
        <v/>
      </c>
      <c r="C1163" s="552"/>
      <c r="D1163" s="71"/>
      <c r="E1163" s="103"/>
      <c r="F1163" s="103"/>
      <c r="G1163" s="103"/>
      <c r="H1163" s="103"/>
      <c r="I1163" s="103"/>
      <c r="J1163" s="103"/>
      <c r="K1163" s="107"/>
      <c r="L1163" s="105" t="s">
        <v>35</v>
      </c>
      <c r="M1163" s="554" t="str">
        <f>IF(K1163&lt;&gt;"",VLOOKUP(K1163,'DON GIA'!$S$1:$U$19,3,0),"")</f>
        <v/>
      </c>
      <c r="N1163" s="554" t="str">
        <f>IF(K1163&lt;&gt;"",VLOOKUP(K1163,'DON GIA'!$S$1:$V$19,4,0),"")</f>
        <v/>
      </c>
      <c r="O1163" s="554" t="str">
        <f t="shared" si="435"/>
        <v/>
      </c>
      <c r="P1163" s="554" t="str">
        <f t="shared" si="436"/>
        <v/>
      </c>
      <c r="Q1163" s="71" t="s">
        <v>35</v>
      </c>
      <c r="R1163" s="103"/>
      <c r="S1163" s="103"/>
      <c r="T1163" s="554" t="str">
        <f>IF(Q1163&lt;&gt;"",VLOOKUP(Q1163,'DON GIA'!$H$1:$K$103,4,0),"")</f>
        <v/>
      </c>
      <c r="U1163" s="554" t="str">
        <f t="shared" si="437"/>
        <v/>
      </c>
      <c r="V1163" s="554"/>
      <c r="W1163" s="107" t="s">
        <v>1080</v>
      </c>
      <c r="X1163" s="103" t="s">
        <v>27</v>
      </c>
      <c r="Y1163" s="108">
        <v>3.6</v>
      </c>
      <c r="Z1163" s="109"/>
      <c r="AA1163" s="554">
        <f>IF(W1163&lt;&gt;"",VLOOKUP(W1163,'DON GIA'!$A$1:$D$346,4,0),"")</f>
        <v>10375629</v>
      </c>
      <c r="AB1163" s="554">
        <f t="shared" si="438"/>
        <v>37352264.399999999</v>
      </c>
      <c r="AC1163" s="71"/>
      <c r="AD1163" s="71" t="s">
        <v>471</v>
      </c>
      <c r="AE1163" s="71" t="s">
        <v>30</v>
      </c>
      <c r="AF1163" s="71" t="s">
        <v>31</v>
      </c>
      <c r="AG1163" s="71" t="s">
        <v>34</v>
      </c>
      <c r="AH1163" s="103"/>
      <c r="AI1163" s="71"/>
      <c r="AJ1163" s="103"/>
      <c r="AK1163" s="103"/>
      <c r="AL1163" s="554" t="str">
        <f>IF(AI1163&lt;&gt;"",VLOOKUP(AI1163,'DON GIA'!$M$1:$P$9,4,0),"")</f>
        <v/>
      </c>
      <c r="AM1163" s="554" t="str">
        <f t="shared" si="439"/>
        <v/>
      </c>
      <c r="AN1163" s="71"/>
      <c r="AO1163" s="103"/>
      <c r="AP1163" s="602" t="str">
        <f t="shared" si="441"/>
        <v/>
      </c>
      <c r="AQ1163" s="107"/>
      <c r="AR1163" s="107"/>
      <c r="AS1163" s="593"/>
    </row>
    <row r="1164" spans="1:45" outlineLevel="2">
      <c r="A1164" s="72">
        <f t="shared" si="440"/>
        <v>77</v>
      </c>
      <c r="B1164" s="552" t="str">
        <f>IF(C1164&lt;&gt;"",COUNTA($C$9:C1164),"")</f>
        <v/>
      </c>
      <c r="C1164" s="552"/>
      <c r="D1164" s="71"/>
      <c r="E1164" s="103"/>
      <c r="F1164" s="103"/>
      <c r="G1164" s="103"/>
      <c r="H1164" s="103"/>
      <c r="I1164" s="103"/>
      <c r="J1164" s="103"/>
      <c r="K1164" s="107"/>
      <c r="L1164" s="105" t="s">
        <v>35</v>
      </c>
      <c r="M1164" s="554" t="str">
        <f>IF(K1164&lt;&gt;"",VLOOKUP(K1164,'DON GIA'!$S$1:$U$19,3,0),"")</f>
        <v/>
      </c>
      <c r="N1164" s="554" t="str">
        <f>IF(K1164&lt;&gt;"",VLOOKUP(K1164,'DON GIA'!$S$1:$V$19,4,0),"")</f>
        <v/>
      </c>
      <c r="O1164" s="554" t="str">
        <f t="shared" si="435"/>
        <v/>
      </c>
      <c r="P1164" s="554" t="str">
        <f t="shared" si="436"/>
        <v/>
      </c>
      <c r="Q1164" s="71" t="s">
        <v>35</v>
      </c>
      <c r="R1164" s="103"/>
      <c r="S1164" s="103"/>
      <c r="T1164" s="554" t="str">
        <f>IF(Q1164&lt;&gt;"",VLOOKUP(Q1164,'DON GIA'!$H$1:$K$103,4,0),"")</f>
        <v/>
      </c>
      <c r="U1164" s="554" t="str">
        <f t="shared" si="437"/>
        <v/>
      </c>
      <c r="V1164" s="554"/>
      <c r="W1164" s="107" t="s">
        <v>1172</v>
      </c>
      <c r="X1164" s="103" t="s">
        <v>27</v>
      </c>
      <c r="Y1164" s="108">
        <v>8.9700000000000006</v>
      </c>
      <c r="Z1164" s="109"/>
      <c r="AA1164" s="554">
        <f>IF(W1164&lt;&gt;"",VLOOKUP(W1164,'DON GIA'!$A$1:$D$346,4,0),"")</f>
        <v>299700</v>
      </c>
      <c r="AB1164" s="554">
        <f t="shared" si="438"/>
        <v>2688309</v>
      </c>
      <c r="AC1164" s="71"/>
      <c r="AD1164" s="71" t="s">
        <v>471</v>
      </c>
      <c r="AE1164" s="71" t="s">
        <v>30</v>
      </c>
      <c r="AF1164" s="71" t="s">
        <v>486</v>
      </c>
      <c r="AG1164" s="71" t="s">
        <v>41</v>
      </c>
      <c r="AH1164" s="103"/>
      <c r="AI1164" s="71"/>
      <c r="AJ1164" s="103"/>
      <c r="AK1164" s="103"/>
      <c r="AL1164" s="554" t="str">
        <f>IF(AI1164&lt;&gt;"",VLOOKUP(AI1164,'DON GIA'!$M$1:$P$9,4,0),"")</f>
        <v/>
      </c>
      <c r="AM1164" s="554" t="str">
        <f t="shared" si="439"/>
        <v/>
      </c>
      <c r="AN1164" s="71"/>
      <c r="AO1164" s="103"/>
      <c r="AP1164" s="602" t="str">
        <f t="shared" si="441"/>
        <v/>
      </c>
      <c r="AQ1164" s="107"/>
      <c r="AR1164" s="107"/>
      <c r="AS1164" s="593"/>
    </row>
    <row r="1165" spans="1:45" ht="56.25" outlineLevel="2">
      <c r="A1165" s="72">
        <f t="shared" si="440"/>
        <v>77</v>
      </c>
      <c r="B1165" s="552" t="str">
        <f>IF(C1165&lt;&gt;"",COUNTA($C$9:C1165),"")</f>
        <v/>
      </c>
      <c r="C1165" s="552"/>
      <c r="D1165" s="71"/>
      <c r="E1165" s="103"/>
      <c r="F1165" s="103"/>
      <c r="G1165" s="103"/>
      <c r="H1165" s="103"/>
      <c r="I1165" s="103"/>
      <c r="J1165" s="103"/>
      <c r="K1165" s="107"/>
      <c r="L1165" s="105" t="s">
        <v>35</v>
      </c>
      <c r="M1165" s="554" t="str">
        <f>IF(K1165&lt;&gt;"",VLOOKUP(K1165,'DON GIA'!$S$1:$U$19,3,0),"")</f>
        <v/>
      </c>
      <c r="N1165" s="554" t="str">
        <f>IF(K1165&lt;&gt;"",VLOOKUP(K1165,'DON GIA'!$S$1:$V$19,4,0),"")</f>
        <v/>
      </c>
      <c r="O1165" s="554" t="str">
        <f t="shared" si="435"/>
        <v/>
      </c>
      <c r="P1165" s="554" t="str">
        <f t="shared" si="436"/>
        <v/>
      </c>
      <c r="Q1165" s="71" t="s">
        <v>35</v>
      </c>
      <c r="R1165" s="103"/>
      <c r="S1165" s="103"/>
      <c r="T1165" s="554" t="str">
        <f>IF(Q1165&lt;&gt;"",VLOOKUP(Q1165,'DON GIA'!$H$1:$K$103,4,0),"")</f>
        <v/>
      </c>
      <c r="U1165" s="554" t="str">
        <f t="shared" si="437"/>
        <v/>
      </c>
      <c r="V1165" s="554"/>
      <c r="W1165" s="107" t="s">
        <v>1290</v>
      </c>
      <c r="X1165" s="103" t="s">
        <v>27</v>
      </c>
      <c r="Y1165" s="108">
        <v>8.58</v>
      </c>
      <c r="Z1165" s="109"/>
      <c r="AA1165" s="554">
        <f>IF(W1165&lt;&gt;"",VLOOKUP(W1165,'DON GIA'!$A$1:$D$346,4,0),"")</f>
        <v>4710655</v>
      </c>
      <c r="AB1165" s="554">
        <f t="shared" si="438"/>
        <v>40417419.899999999</v>
      </c>
      <c r="AC1165" s="71"/>
      <c r="AD1165" s="71" t="s">
        <v>471</v>
      </c>
      <c r="AE1165" s="71" t="s">
        <v>30</v>
      </c>
      <c r="AF1165" s="71" t="s">
        <v>31</v>
      </c>
      <c r="AG1165" s="71" t="s">
        <v>34</v>
      </c>
      <c r="AH1165" s="103"/>
      <c r="AI1165" s="71"/>
      <c r="AJ1165" s="103"/>
      <c r="AK1165" s="103"/>
      <c r="AL1165" s="554" t="str">
        <f>IF(AI1165&lt;&gt;"",VLOOKUP(AI1165,'DON GIA'!$M$1:$P$9,4,0),"")</f>
        <v/>
      </c>
      <c r="AM1165" s="554" t="str">
        <f t="shared" si="439"/>
        <v/>
      </c>
      <c r="AN1165" s="71"/>
      <c r="AO1165" s="103"/>
      <c r="AP1165" s="602" t="str">
        <f t="shared" si="441"/>
        <v/>
      </c>
      <c r="AQ1165" s="107"/>
      <c r="AR1165" s="107"/>
      <c r="AS1165" s="593"/>
    </row>
    <row r="1166" spans="1:45" outlineLevel="2">
      <c r="A1166" s="72">
        <f t="shared" si="440"/>
        <v>77</v>
      </c>
      <c r="B1166" s="552" t="str">
        <f>IF(C1166&lt;&gt;"",COUNTA($C$9:C1166),"")</f>
        <v/>
      </c>
      <c r="C1166" s="552"/>
      <c r="D1166" s="71"/>
      <c r="E1166" s="103"/>
      <c r="F1166" s="103"/>
      <c r="G1166" s="103"/>
      <c r="H1166" s="103"/>
      <c r="I1166" s="103"/>
      <c r="J1166" s="103"/>
      <c r="K1166" s="107"/>
      <c r="L1166" s="105" t="s">
        <v>35</v>
      </c>
      <c r="M1166" s="554" t="str">
        <f>IF(K1166&lt;&gt;"",VLOOKUP(K1166,'DON GIA'!$S$1:$U$19,3,0),"")</f>
        <v/>
      </c>
      <c r="N1166" s="554" t="str">
        <f>IF(K1166&lt;&gt;"",VLOOKUP(K1166,'DON GIA'!$S$1:$V$19,4,0),"")</f>
        <v/>
      </c>
      <c r="O1166" s="554" t="str">
        <f t="shared" si="435"/>
        <v/>
      </c>
      <c r="P1166" s="554" t="str">
        <f t="shared" si="436"/>
        <v/>
      </c>
      <c r="Q1166" s="71" t="s">
        <v>35</v>
      </c>
      <c r="R1166" s="103"/>
      <c r="S1166" s="103"/>
      <c r="T1166" s="554" t="str">
        <f>IF(Q1166&lt;&gt;"",VLOOKUP(Q1166,'DON GIA'!$H$1:$K$103,4,0),"")</f>
        <v/>
      </c>
      <c r="U1166" s="554" t="str">
        <f t="shared" si="437"/>
        <v/>
      </c>
      <c r="V1166" s="554"/>
      <c r="W1166" s="107" t="s">
        <v>1091</v>
      </c>
      <c r="X1166" s="103" t="s">
        <v>27</v>
      </c>
      <c r="Y1166" s="108">
        <v>63.35</v>
      </c>
      <c r="Z1166" s="109"/>
      <c r="AA1166" s="554">
        <f>IF(W1166&lt;&gt;"",VLOOKUP(W1166,'DON GIA'!$A$1:$D$346,4,0),"")</f>
        <v>161275</v>
      </c>
      <c r="AB1166" s="554">
        <f t="shared" si="438"/>
        <v>10216771.25</v>
      </c>
      <c r="AC1166" s="71"/>
      <c r="AD1166" s="71"/>
      <c r="AE1166" s="71"/>
      <c r="AF1166" s="71"/>
      <c r="AG1166" s="71"/>
      <c r="AH1166" s="103"/>
      <c r="AI1166" s="71"/>
      <c r="AJ1166" s="103"/>
      <c r="AK1166" s="103"/>
      <c r="AL1166" s="554" t="str">
        <f>IF(AI1166&lt;&gt;"",VLOOKUP(AI1166,'DON GIA'!$M$1:$P$9,4,0),"")</f>
        <v/>
      </c>
      <c r="AM1166" s="554" t="str">
        <f t="shared" si="439"/>
        <v/>
      </c>
      <c r="AN1166" s="71"/>
      <c r="AO1166" s="103"/>
      <c r="AP1166" s="602" t="str">
        <f t="shared" si="441"/>
        <v/>
      </c>
      <c r="AQ1166" s="107"/>
      <c r="AR1166" s="107"/>
      <c r="AS1166" s="593"/>
    </row>
    <row r="1167" spans="1:45" outlineLevel="2">
      <c r="A1167" s="72">
        <f t="shared" si="440"/>
        <v>77</v>
      </c>
      <c r="B1167" s="552" t="str">
        <f>IF(C1167&lt;&gt;"",COUNTA($C$9:C1167),"")</f>
        <v/>
      </c>
      <c r="C1167" s="552"/>
      <c r="D1167" s="71"/>
      <c r="E1167" s="103"/>
      <c r="F1167" s="103"/>
      <c r="G1167" s="103"/>
      <c r="H1167" s="103"/>
      <c r="I1167" s="103"/>
      <c r="J1167" s="103"/>
      <c r="K1167" s="107"/>
      <c r="L1167" s="105" t="s">
        <v>35</v>
      </c>
      <c r="M1167" s="554" t="str">
        <f>IF(K1167&lt;&gt;"",VLOOKUP(K1167,'DON GIA'!$S$1:$U$19,3,0),"")</f>
        <v/>
      </c>
      <c r="N1167" s="554" t="str">
        <f>IF(K1167&lt;&gt;"",VLOOKUP(K1167,'DON GIA'!$S$1:$V$19,4,0),"")</f>
        <v/>
      </c>
      <c r="O1167" s="554" t="str">
        <f t="shared" si="435"/>
        <v/>
      </c>
      <c r="P1167" s="554" t="str">
        <f t="shared" si="436"/>
        <v/>
      </c>
      <c r="Q1167" s="71" t="s">
        <v>35</v>
      </c>
      <c r="R1167" s="103"/>
      <c r="S1167" s="103"/>
      <c r="T1167" s="554" t="str">
        <f>IF(Q1167&lt;&gt;"",VLOOKUP(Q1167,'DON GIA'!$H$1:$K$103,4,0),"")</f>
        <v/>
      </c>
      <c r="U1167" s="554" t="str">
        <f t="shared" si="437"/>
        <v/>
      </c>
      <c r="V1167" s="554"/>
      <c r="W1167" s="107" t="s">
        <v>1196</v>
      </c>
      <c r="X1167" s="103" t="s">
        <v>27</v>
      </c>
      <c r="Y1167" s="108">
        <v>27.36</v>
      </c>
      <c r="Z1167" s="109"/>
      <c r="AA1167" s="554">
        <f>IF(W1167&lt;&gt;"",VLOOKUP(W1167,'DON GIA'!$A$1:$D$346,4,0),"")</f>
        <v>282038</v>
      </c>
      <c r="AB1167" s="554">
        <f t="shared" si="438"/>
        <v>7716559.6799999997</v>
      </c>
      <c r="AC1167" s="71"/>
      <c r="AD1167" s="71"/>
      <c r="AE1167" s="71"/>
      <c r="AF1167" s="71"/>
      <c r="AG1167" s="71"/>
      <c r="AH1167" s="103"/>
      <c r="AI1167" s="71"/>
      <c r="AJ1167" s="103"/>
      <c r="AK1167" s="103"/>
      <c r="AL1167" s="554" t="str">
        <f>IF(AI1167&lt;&gt;"",VLOOKUP(AI1167,'DON GIA'!$M$1:$P$9,4,0),"")</f>
        <v/>
      </c>
      <c r="AM1167" s="554" t="str">
        <f t="shared" si="439"/>
        <v/>
      </c>
      <c r="AN1167" s="71"/>
      <c r="AO1167" s="103"/>
      <c r="AP1167" s="602" t="str">
        <f t="shared" si="441"/>
        <v/>
      </c>
      <c r="AQ1167" s="107"/>
      <c r="AR1167" s="107"/>
      <c r="AS1167" s="593"/>
    </row>
    <row r="1168" spans="1:45" outlineLevel="2">
      <c r="A1168" s="72">
        <f t="shared" si="440"/>
        <v>77</v>
      </c>
      <c r="B1168" s="552" t="str">
        <f>IF(C1168&lt;&gt;"",COUNTA($C$9:C1168),"")</f>
        <v/>
      </c>
      <c r="C1168" s="552"/>
      <c r="D1168" s="71"/>
      <c r="E1168" s="103"/>
      <c r="F1168" s="103"/>
      <c r="G1168" s="103"/>
      <c r="H1168" s="103"/>
      <c r="I1168" s="103"/>
      <c r="J1168" s="103"/>
      <c r="K1168" s="107"/>
      <c r="L1168" s="105" t="s">
        <v>35</v>
      </c>
      <c r="M1168" s="554" t="str">
        <f>IF(K1168&lt;&gt;"",VLOOKUP(K1168,'DON GIA'!$S$1:$U$19,3,0),"")</f>
        <v/>
      </c>
      <c r="N1168" s="554" t="str">
        <f>IF(K1168&lt;&gt;"",VLOOKUP(K1168,'DON GIA'!$S$1:$V$19,4,0),"")</f>
        <v/>
      </c>
      <c r="O1168" s="554" t="str">
        <f t="shared" si="435"/>
        <v/>
      </c>
      <c r="P1168" s="554" t="str">
        <f t="shared" si="436"/>
        <v/>
      </c>
      <c r="Q1168" s="71" t="s">
        <v>35</v>
      </c>
      <c r="R1168" s="103"/>
      <c r="S1168" s="103"/>
      <c r="T1168" s="554" t="str">
        <f>IF(Q1168&lt;&gt;"",VLOOKUP(Q1168,'DON GIA'!$H$1:$K$103,4,0),"")</f>
        <v/>
      </c>
      <c r="U1168" s="554" t="str">
        <f t="shared" si="437"/>
        <v/>
      </c>
      <c r="V1168" s="554"/>
      <c r="W1168" s="107" t="s">
        <v>1023</v>
      </c>
      <c r="X1168" s="103" t="s">
        <v>38</v>
      </c>
      <c r="Y1168" s="108">
        <v>7.1999999999999995E-2</v>
      </c>
      <c r="Z1168" s="109"/>
      <c r="AA1168" s="554">
        <f>IF(W1168&lt;&gt;"",VLOOKUP(W1168,'DON GIA'!$A$1:$D$346,4,0),"")</f>
        <v>2523428</v>
      </c>
      <c r="AB1168" s="554">
        <f t="shared" si="438"/>
        <v>181686.81599999999</v>
      </c>
      <c r="AC1168" s="71"/>
      <c r="AD1168" s="71" t="s">
        <v>471</v>
      </c>
      <c r="AE1168" s="71" t="s">
        <v>107</v>
      </c>
      <c r="AF1168" s="71" t="s">
        <v>116</v>
      </c>
      <c r="AG1168" s="71" t="s">
        <v>136</v>
      </c>
      <c r="AH1168" s="103"/>
      <c r="AI1168" s="71"/>
      <c r="AJ1168" s="103"/>
      <c r="AK1168" s="103"/>
      <c r="AL1168" s="554" t="str">
        <f>IF(AI1168&lt;&gt;"",VLOOKUP(AI1168,'DON GIA'!$M$1:$P$9,4,0),"")</f>
        <v/>
      </c>
      <c r="AM1168" s="554" t="str">
        <f t="shared" si="439"/>
        <v/>
      </c>
      <c r="AN1168" s="71"/>
      <c r="AO1168" s="103"/>
      <c r="AP1168" s="602" t="str">
        <f t="shared" si="441"/>
        <v/>
      </c>
      <c r="AQ1168" s="107"/>
      <c r="AR1168" s="107"/>
      <c r="AS1168" s="593"/>
    </row>
    <row r="1169" spans="1:45" outlineLevel="2">
      <c r="A1169" s="72">
        <f t="shared" si="440"/>
        <v>77</v>
      </c>
      <c r="B1169" s="552" t="str">
        <f>IF(C1169&lt;&gt;"",COUNTA($C$9:C1169),"")</f>
        <v/>
      </c>
      <c r="C1169" s="552"/>
      <c r="D1169" s="71"/>
      <c r="E1169" s="103"/>
      <c r="F1169" s="103"/>
      <c r="G1169" s="103"/>
      <c r="H1169" s="103"/>
      <c r="I1169" s="103"/>
      <c r="J1169" s="103"/>
      <c r="K1169" s="107"/>
      <c r="L1169" s="105" t="s">
        <v>35</v>
      </c>
      <c r="M1169" s="554" t="str">
        <f>IF(K1169&lt;&gt;"",VLOOKUP(K1169,'DON GIA'!$S$1:$U$19,3,0),"")</f>
        <v/>
      </c>
      <c r="N1169" s="554" t="str">
        <f>IF(K1169&lt;&gt;"",VLOOKUP(K1169,'DON GIA'!$S$1:$V$19,4,0),"")</f>
        <v/>
      </c>
      <c r="O1169" s="554" t="str">
        <f t="shared" si="435"/>
        <v/>
      </c>
      <c r="P1169" s="554" t="str">
        <f t="shared" si="436"/>
        <v/>
      </c>
      <c r="Q1169" s="71" t="s">
        <v>35</v>
      </c>
      <c r="R1169" s="103"/>
      <c r="S1169" s="103"/>
      <c r="T1169" s="554" t="str">
        <f>IF(Q1169&lt;&gt;"",VLOOKUP(Q1169,'DON GIA'!$H$1:$K$103,4,0),"")</f>
        <v/>
      </c>
      <c r="U1169" s="554" t="str">
        <f t="shared" si="437"/>
        <v/>
      </c>
      <c r="V1169" s="554"/>
      <c r="W1169" s="107" t="s">
        <v>1291</v>
      </c>
      <c r="X1169" s="103" t="s">
        <v>27</v>
      </c>
      <c r="Y1169" s="108">
        <v>9.84</v>
      </c>
      <c r="Z1169" s="109"/>
      <c r="AA1169" s="554">
        <f>IF(W1169&lt;&gt;"",VLOOKUP(W1169,'DON GIA'!$A$1:$D$346,4,0),"")</f>
        <v>282038</v>
      </c>
      <c r="AB1169" s="554">
        <f t="shared" si="438"/>
        <v>2775253.92</v>
      </c>
      <c r="AC1169" s="71"/>
      <c r="AD1169" s="71"/>
      <c r="AE1169" s="71"/>
      <c r="AF1169" s="71"/>
      <c r="AG1169" s="71"/>
      <c r="AH1169" s="103"/>
      <c r="AI1169" s="71"/>
      <c r="AJ1169" s="103"/>
      <c r="AK1169" s="103"/>
      <c r="AL1169" s="554" t="str">
        <f>IF(AI1169&lt;&gt;"",VLOOKUP(AI1169,'DON GIA'!$M$1:$P$9,4,0),"")</f>
        <v/>
      </c>
      <c r="AM1169" s="554" t="str">
        <f t="shared" si="439"/>
        <v/>
      </c>
      <c r="AN1169" s="71"/>
      <c r="AO1169" s="103"/>
      <c r="AP1169" s="602" t="str">
        <f t="shared" si="441"/>
        <v/>
      </c>
      <c r="AQ1169" s="107"/>
      <c r="AR1169" s="107"/>
      <c r="AS1169" s="593"/>
    </row>
    <row r="1170" spans="1:45" outlineLevel="2">
      <c r="A1170" s="72">
        <f t="shared" si="440"/>
        <v>77</v>
      </c>
      <c r="B1170" s="552" t="str">
        <f>IF(C1170&lt;&gt;"",COUNTA($C$9:C1170),"")</f>
        <v/>
      </c>
      <c r="C1170" s="552"/>
      <c r="D1170" s="71"/>
      <c r="E1170" s="103"/>
      <c r="F1170" s="103"/>
      <c r="G1170" s="103"/>
      <c r="H1170" s="103"/>
      <c r="I1170" s="103"/>
      <c r="J1170" s="103"/>
      <c r="K1170" s="107"/>
      <c r="L1170" s="105" t="s">
        <v>35</v>
      </c>
      <c r="M1170" s="554" t="str">
        <f>IF(K1170&lt;&gt;"",VLOOKUP(K1170,'DON GIA'!$S$1:$U$19,3,0),"")</f>
        <v/>
      </c>
      <c r="N1170" s="554" t="str">
        <f>IF(K1170&lt;&gt;"",VLOOKUP(K1170,'DON GIA'!$S$1:$V$19,4,0),"")</f>
        <v/>
      </c>
      <c r="O1170" s="554" t="str">
        <f t="shared" si="435"/>
        <v/>
      </c>
      <c r="P1170" s="554" t="str">
        <f t="shared" si="436"/>
        <v/>
      </c>
      <c r="Q1170" s="71" t="s">
        <v>35</v>
      </c>
      <c r="R1170" s="103"/>
      <c r="S1170" s="103"/>
      <c r="T1170" s="554" t="str">
        <f>IF(Q1170&lt;&gt;"",VLOOKUP(Q1170,'DON GIA'!$H$1:$K$103,4,0),"")</f>
        <v/>
      </c>
      <c r="U1170" s="554" t="str">
        <f t="shared" si="437"/>
        <v/>
      </c>
      <c r="V1170" s="554"/>
      <c r="W1170" s="107" t="s">
        <v>1210</v>
      </c>
      <c r="X1170" s="103" t="s">
        <v>27</v>
      </c>
      <c r="Y1170" s="108">
        <v>8.6</v>
      </c>
      <c r="Z1170" s="109"/>
      <c r="AA1170" s="554">
        <f>IF(W1170&lt;&gt;"",VLOOKUP(W1170,'DON GIA'!$A$1:$D$346,4,0),"")</f>
        <v>161275</v>
      </c>
      <c r="AB1170" s="554">
        <f t="shared" si="438"/>
        <v>1386965</v>
      </c>
      <c r="AC1170" s="71"/>
      <c r="AD1170" s="71"/>
      <c r="AE1170" s="71"/>
      <c r="AF1170" s="71"/>
      <c r="AG1170" s="71"/>
      <c r="AH1170" s="103"/>
      <c r="AI1170" s="71"/>
      <c r="AJ1170" s="103"/>
      <c r="AK1170" s="103"/>
      <c r="AL1170" s="554" t="str">
        <f>IF(AI1170&lt;&gt;"",VLOOKUP(AI1170,'DON GIA'!$M$1:$P$9,4,0),"")</f>
        <v/>
      </c>
      <c r="AM1170" s="554" t="str">
        <f t="shared" si="439"/>
        <v/>
      </c>
      <c r="AN1170" s="71"/>
      <c r="AO1170" s="103"/>
      <c r="AP1170" s="602" t="str">
        <f t="shared" si="441"/>
        <v/>
      </c>
      <c r="AQ1170" s="107"/>
      <c r="AR1170" s="107"/>
      <c r="AS1170" s="593"/>
    </row>
    <row r="1171" spans="1:45" outlineLevel="2">
      <c r="A1171" s="72">
        <f t="shared" si="440"/>
        <v>77</v>
      </c>
      <c r="B1171" s="552" t="str">
        <f>IF(C1171&lt;&gt;"",COUNTA($C$9:C1171),"")</f>
        <v/>
      </c>
      <c r="C1171" s="552"/>
      <c r="D1171" s="71"/>
      <c r="E1171" s="103"/>
      <c r="F1171" s="103"/>
      <c r="G1171" s="103"/>
      <c r="H1171" s="103"/>
      <c r="I1171" s="103"/>
      <c r="J1171" s="103"/>
      <c r="K1171" s="107"/>
      <c r="L1171" s="105" t="s">
        <v>35</v>
      </c>
      <c r="M1171" s="554" t="str">
        <f>IF(K1171&lt;&gt;"",VLOOKUP(K1171,'DON GIA'!$S$1:$U$19,3,0),"")</f>
        <v/>
      </c>
      <c r="N1171" s="554" t="str">
        <f>IF(K1171&lt;&gt;"",VLOOKUP(K1171,'DON GIA'!$S$1:$V$19,4,0),"")</f>
        <v/>
      </c>
      <c r="O1171" s="554" t="str">
        <f t="shared" si="435"/>
        <v/>
      </c>
      <c r="P1171" s="554" t="str">
        <f t="shared" si="436"/>
        <v/>
      </c>
      <c r="Q1171" s="71" t="s">
        <v>35</v>
      </c>
      <c r="R1171" s="103"/>
      <c r="S1171" s="103"/>
      <c r="T1171" s="554" t="str">
        <f>IF(Q1171&lt;&gt;"",VLOOKUP(Q1171,'DON GIA'!$H$1:$K$103,4,0),"")</f>
        <v/>
      </c>
      <c r="U1171" s="554" t="str">
        <f t="shared" si="437"/>
        <v/>
      </c>
      <c r="V1171" s="554"/>
      <c r="W1171" s="107" t="s">
        <v>1009</v>
      </c>
      <c r="X1171" s="103" t="s">
        <v>27</v>
      </c>
      <c r="Y1171" s="108">
        <v>28.6</v>
      </c>
      <c r="Z1171" s="109"/>
      <c r="AA1171" s="554">
        <f>IF(W1171&lt;&gt;"",VLOOKUP(W1171,'DON GIA'!$A$1:$D$346,4,0),"")</f>
        <v>282038</v>
      </c>
      <c r="AB1171" s="554">
        <f t="shared" si="438"/>
        <v>8066286.8000000007</v>
      </c>
      <c r="AC1171" s="71"/>
      <c r="AD1171" s="71"/>
      <c r="AE1171" s="71"/>
      <c r="AF1171" s="71"/>
      <c r="AG1171" s="71"/>
      <c r="AH1171" s="103"/>
      <c r="AI1171" s="71"/>
      <c r="AJ1171" s="103"/>
      <c r="AK1171" s="103"/>
      <c r="AL1171" s="554" t="str">
        <f>IF(AI1171&lt;&gt;"",VLOOKUP(AI1171,'DON GIA'!$M$1:$P$9,4,0),"")</f>
        <v/>
      </c>
      <c r="AM1171" s="554" t="str">
        <f t="shared" si="439"/>
        <v/>
      </c>
      <c r="AN1171" s="71"/>
      <c r="AO1171" s="103"/>
      <c r="AP1171" s="602" t="str">
        <f t="shared" si="441"/>
        <v/>
      </c>
      <c r="AQ1171" s="107"/>
      <c r="AR1171" s="107"/>
      <c r="AS1171" s="593"/>
    </row>
    <row r="1172" spans="1:45" outlineLevel="2">
      <c r="A1172" s="72">
        <f t="shared" si="440"/>
        <v>77</v>
      </c>
      <c r="B1172" s="552" t="str">
        <f>IF(C1172&lt;&gt;"",COUNTA($C$9:C1172),"")</f>
        <v/>
      </c>
      <c r="C1172" s="552"/>
      <c r="D1172" s="71"/>
      <c r="E1172" s="103"/>
      <c r="F1172" s="103"/>
      <c r="G1172" s="103"/>
      <c r="H1172" s="103"/>
      <c r="I1172" s="103"/>
      <c r="J1172" s="103"/>
      <c r="K1172" s="107"/>
      <c r="L1172" s="105" t="s">
        <v>35</v>
      </c>
      <c r="M1172" s="554" t="str">
        <f>IF(K1172&lt;&gt;"",VLOOKUP(K1172,'DON GIA'!$S$1:$U$19,3,0),"")</f>
        <v/>
      </c>
      <c r="N1172" s="554" t="str">
        <f>IF(K1172&lt;&gt;"",VLOOKUP(K1172,'DON GIA'!$S$1:$V$19,4,0),"")</f>
        <v/>
      </c>
      <c r="O1172" s="554" t="str">
        <f t="shared" si="435"/>
        <v/>
      </c>
      <c r="P1172" s="554" t="str">
        <f t="shared" si="436"/>
        <v/>
      </c>
      <c r="Q1172" s="71" t="s">
        <v>35</v>
      </c>
      <c r="R1172" s="103"/>
      <c r="S1172" s="103"/>
      <c r="T1172" s="554" t="str">
        <f>IF(Q1172&lt;&gt;"",VLOOKUP(Q1172,'DON GIA'!$H$1:$K$103,4,0),"")</f>
        <v/>
      </c>
      <c r="U1172" s="554" t="str">
        <f t="shared" si="437"/>
        <v/>
      </c>
      <c r="V1172" s="554"/>
      <c r="W1172" s="107" t="s">
        <v>1194</v>
      </c>
      <c r="X1172" s="103" t="s">
        <v>27</v>
      </c>
      <c r="Y1172" s="108">
        <v>0.96</v>
      </c>
      <c r="Z1172" s="109"/>
      <c r="AA1172" s="554">
        <f>IF(W1172&lt;&gt;"",VLOOKUP(W1172,'DON GIA'!$A$1:$D$346,4,0),"")</f>
        <v>292949</v>
      </c>
      <c r="AB1172" s="554">
        <f t="shared" si="438"/>
        <v>281231.03999999998</v>
      </c>
      <c r="AC1172" s="71"/>
      <c r="AD1172" s="71"/>
      <c r="AE1172" s="71"/>
      <c r="AF1172" s="71"/>
      <c r="AG1172" s="71"/>
      <c r="AH1172" s="103"/>
      <c r="AI1172" s="71"/>
      <c r="AJ1172" s="103"/>
      <c r="AK1172" s="103"/>
      <c r="AL1172" s="554" t="str">
        <f>IF(AI1172&lt;&gt;"",VLOOKUP(AI1172,'DON GIA'!$M$1:$P$9,4,0),"")</f>
        <v/>
      </c>
      <c r="AM1172" s="554" t="str">
        <f t="shared" si="439"/>
        <v/>
      </c>
      <c r="AN1172" s="71"/>
      <c r="AO1172" s="103"/>
      <c r="AP1172" s="602" t="str">
        <f t="shared" si="441"/>
        <v/>
      </c>
      <c r="AQ1172" s="107"/>
      <c r="AR1172" s="107"/>
      <c r="AS1172" s="593"/>
    </row>
    <row r="1173" spans="1:45" outlineLevel="2">
      <c r="A1173" s="72">
        <f t="shared" si="440"/>
        <v>77</v>
      </c>
      <c r="B1173" s="552" t="str">
        <f>IF(C1173&lt;&gt;"",COUNTA($C$9:C1173),"")</f>
        <v/>
      </c>
      <c r="C1173" s="552"/>
      <c r="D1173" s="71"/>
      <c r="E1173" s="103"/>
      <c r="F1173" s="103"/>
      <c r="G1173" s="103"/>
      <c r="H1173" s="103"/>
      <c r="I1173" s="103"/>
      <c r="J1173" s="103"/>
      <c r="K1173" s="107"/>
      <c r="L1173" s="105" t="s">
        <v>35</v>
      </c>
      <c r="M1173" s="554" t="str">
        <f>IF(K1173&lt;&gt;"",VLOOKUP(K1173,'DON GIA'!$S$1:$U$19,3,0),"")</f>
        <v/>
      </c>
      <c r="N1173" s="554" t="str">
        <f>IF(K1173&lt;&gt;"",VLOOKUP(K1173,'DON GIA'!$S$1:$V$19,4,0),"")</f>
        <v/>
      </c>
      <c r="O1173" s="554" t="str">
        <f t="shared" si="435"/>
        <v/>
      </c>
      <c r="P1173" s="554" t="str">
        <f t="shared" si="436"/>
        <v/>
      </c>
      <c r="Q1173" s="71" t="s">
        <v>35</v>
      </c>
      <c r="R1173" s="103"/>
      <c r="S1173" s="103"/>
      <c r="T1173" s="554" t="str">
        <f>IF(Q1173&lt;&gt;"",VLOOKUP(Q1173,'DON GIA'!$H$1:$K$103,4,0),"")</f>
        <v/>
      </c>
      <c r="U1173" s="554" t="str">
        <f t="shared" si="437"/>
        <v/>
      </c>
      <c r="V1173" s="554"/>
      <c r="W1173" s="107" t="s">
        <v>1292</v>
      </c>
      <c r="X1173" s="103" t="s">
        <v>38</v>
      </c>
      <c r="Y1173" s="108"/>
      <c r="Z1173" s="597">
        <v>0.65600000000000003</v>
      </c>
      <c r="AA1173" s="554">
        <f>IF(W1173&lt;&gt;"",VLOOKUP(W1173,'DON GIA'!$A$1:$D$346,4,0),"")</f>
        <v>4734694</v>
      </c>
      <c r="AB1173" s="554">
        <f t="shared" si="438"/>
        <v>0</v>
      </c>
      <c r="AC1173" s="71"/>
      <c r="AD1173" s="71"/>
      <c r="AE1173" s="71"/>
      <c r="AF1173" s="71"/>
      <c r="AG1173" s="71"/>
      <c r="AH1173" s="103"/>
      <c r="AI1173" s="71"/>
      <c r="AJ1173" s="103"/>
      <c r="AK1173" s="103"/>
      <c r="AL1173" s="554" t="str">
        <f>IF(AI1173&lt;&gt;"",VLOOKUP(AI1173,'DON GIA'!$M$1:$P$9,4,0),"")</f>
        <v/>
      </c>
      <c r="AM1173" s="554" t="str">
        <f t="shared" si="439"/>
        <v/>
      </c>
      <c r="AN1173" s="71"/>
      <c r="AO1173" s="103"/>
      <c r="AP1173" s="602" t="str">
        <f t="shared" si="441"/>
        <v/>
      </c>
      <c r="AQ1173" s="107"/>
      <c r="AR1173" s="107"/>
      <c r="AS1173" s="593"/>
    </row>
    <row r="1174" spans="1:45" outlineLevel="2">
      <c r="A1174" s="72">
        <f t="shared" si="440"/>
        <v>77</v>
      </c>
      <c r="B1174" s="552" t="str">
        <f>IF(C1174&lt;&gt;"",COUNTA($C$9:C1174),"")</f>
        <v/>
      </c>
      <c r="C1174" s="552"/>
      <c r="D1174" s="71"/>
      <c r="E1174" s="103"/>
      <c r="F1174" s="103"/>
      <c r="G1174" s="103"/>
      <c r="H1174" s="103"/>
      <c r="I1174" s="103"/>
      <c r="J1174" s="103"/>
      <c r="K1174" s="107"/>
      <c r="L1174" s="105" t="s">
        <v>35</v>
      </c>
      <c r="M1174" s="554" t="str">
        <f>IF(K1174&lt;&gt;"",VLOOKUP(K1174,'DON GIA'!$S$1:$U$19,3,0),"")</f>
        <v/>
      </c>
      <c r="N1174" s="554" t="str">
        <f>IF(K1174&lt;&gt;"",VLOOKUP(K1174,'DON GIA'!$S$1:$V$19,4,0),"")</f>
        <v/>
      </c>
      <c r="O1174" s="554" t="str">
        <f t="shared" si="435"/>
        <v/>
      </c>
      <c r="P1174" s="554" t="str">
        <f t="shared" si="436"/>
        <v/>
      </c>
      <c r="Q1174" s="71" t="s">
        <v>35</v>
      </c>
      <c r="R1174" s="103"/>
      <c r="S1174" s="103"/>
      <c r="T1174" s="554" t="str">
        <f>IF(Q1174&lt;&gt;"",VLOOKUP(Q1174,'DON GIA'!$H$1:$K$103,4,0),"")</f>
        <v/>
      </c>
      <c r="U1174" s="554" t="str">
        <f t="shared" si="437"/>
        <v/>
      </c>
      <c r="V1174" s="554"/>
      <c r="W1174" s="107" t="s">
        <v>1009</v>
      </c>
      <c r="X1174" s="103" t="s">
        <v>27</v>
      </c>
      <c r="Y1174" s="108">
        <v>55.2</v>
      </c>
      <c r="Z1174" s="109"/>
      <c r="AA1174" s="554">
        <f>IF(W1174&lt;&gt;"",VLOOKUP(W1174,'DON GIA'!$A$1:$D$346,4,0),"")</f>
        <v>282038</v>
      </c>
      <c r="AB1174" s="554">
        <f t="shared" si="438"/>
        <v>15568497.600000001</v>
      </c>
      <c r="AC1174" s="71"/>
      <c r="AD1174" s="71"/>
      <c r="AE1174" s="71"/>
      <c r="AF1174" s="71"/>
      <c r="AG1174" s="71"/>
      <c r="AH1174" s="103"/>
      <c r="AI1174" s="71"/>
      <c r="AJ1174" s="103"/>
      <c r="AK1174" s="103"/>
      <c r="AL1174" s="554" t="str">
        <f>IF(AI1174&lt;&gt;"",VLOOKUP(AI1174,'DON GIA'!$M$1:$P$9,4,0),"")</f>
        <v/>
      </c>
      <c r="AM1174" s="554" t="str">
        <f t="shared" si="439"/>
        <v/>
      </c>
      <c r="AN1174" s="71"/>
      <c r="AO1174" s="103"/>
      <c r="AP1174" s="602" t="str">
        <f t="shared" si="441"/>
        <v/>
      </c>
      <c r="AQ1174" s="107"/>
      <c r="AR1174" s="107"/>
      <c r="AS1174" s="593"/>
    </row>
    <row r="1175" spans="1:45" outlineLevel="2">
      <c r="A1175" s="72">
        <f t="shared" si="440"/>
        <v>77</v>
      </c>
      <c r="B1175" s="552" t="str">
        <f>IF(C1175&lt;&gt;"",COUNTA($C$9:C1175),"")</f>
        <v/>
      </c>
      <c r="C1175" s="552"/>
      <c r="D1175" s="71"/>
      <c r="E1175" s="103"/>
      <c r="F1175" s="103"/>
      <c r="G1175" s="103"/>
      <c r="H1175" s="103"/>
      <c r="I1175" s="103"/>
      <c r="J1175" s="103"/>
      <c r="K1175" s="107"/>
      <c r="L1175" s="105" t="s">
        <v>35</v>
      </c>
      <c r="M1175" s="554" t="str">
        <f>IF(K1175&lt;&gt;"",VLOOKUP(K1175,'DON GIA'!$S$1:$U$19,3,0),"")</f>
        <v/>
      </c>
      <c r="N1175" s="554" t="str">
        <f>IF(K1175&lt;&gt;"",VLOOKUP(K1175,'DON GIA'!$S$1:$V$19,4,0),"")</f>
        <v/>
      </c>
      <c r="O1175" s="554" t="str">
        <f t="shared" si="435"/>
        <v/>
      </c>
      <c r="P1175" s="554" t="str">
        <f t="shared" si="436"/>
        <v/>
      </c>
      <c r="Q1175" s="71" t="s">
        <v>35</v>
      </c>
      <c r="R1175" s="103"/>
      <c r="S1175" s="103"/>
      <c r="T1175" s="554" t="str">
        <f>IF(Q1175&lt;&gt;"",VLOOKUP(Q1175,'DON GIA'!$H$1:$K$103,4,0),"")</f>
        <v/>
      </c>
      <c r="U1175" s="554" t="str">
        <f t="shared" si="437"/>
        <v/>
      </c>
      <c r="V1175" s="554"/>
      <c r="W1175" s="107" t="s">
        <v>35</v>
      </c>
      <c r="X1175" s="103"/>
      <c r="Y1175" s="108"/>
      <c r="Z1175" s="109"/>
      <c r="AA1175" s="554" t="str">
        <f>IF(W1175&lt;&gt;"",VLOOKUP(W1175,'DON GIA'!$A$1:$D$346,4,0),"")</f>
        <v/>
      </c>
      <c r="AB1175" s="554" t="str">
        <f t="shared" si="438"/>
        <v/>
      </c>
      <c r="AC1175" s="71"/>
      <c r="AD1175" s="71"/>
      <c r="AE1175" s="71"/>
      <c r="AF1175" s="71"/>
      <c r="AG1175" s="71"/>
      <c r="AH1175" s="103"/>
      <c r="AI1175" s="71"/>
      <c r="AJ1175" s="103"/>
      <c r="AK1175" s="103"/>
      <c r="AL1175" s="554" t="str">
        <f>IF(AI1175&lt;&gt;"",VLOOKUP(AI1175,'DON GIA'!$M$1:$P$9,4,0),"")</f>
        <v/>
      </c>
      <c r="AM1175" s="554" t="str">
        <f t="shared" si="439"/>
        <v/>
      </c>
      <c r="AN1175" s="71"/>
      <c r="AO1175" s="103"/>
      <c r="AP1175" s="602" t="str">
        <f t="shared" si="441"/>
        <v/>
      </c>
      <c r="AQ1175" s="107"/>
      <c r="AR1175" s="107"/>
      <c r="AS1175" s="593"/>
    </row>
    <row r="1176" spans="1:45" outlineLevel="2">
      <c r="A1176" s="72">
        <f t="shared" si="440"/>
        <v>77</v>
      </c>
      <c r="B1176" s="552" t="str">
        <f>IF(C1176&lt;&gt;"",COUNTA($C$9:C1176),"")</f>
        <v/>
      </c>
      <c r="C1176" s="552"/>
      <c r="D1176" s="71"/>
      <c r="E1176" s="103"/>
      <c r="F1176" s="103"/>
      <c r="G1176" s="103"/>
      <c r="H1176" s="103"/>
      <c r="I1176" s="103"/>
      <c r="J1176" s="103"/>
      <c r="K1176" s="107"/>
      <c r="L1176" s="105" t="s">
        <v>35</v>
      </c>
      <c r="M1176" s="554" t="str">
        <f>IF(K1176&lt;&gt;"",VLOOKUP(K1176,'DON GIA'!$S$1:$U$19,3,0),"")</f>
        <v/>
      </c>
      <c r="N1176" s="554" t="str">
        <f>IF(K1176&lt;&gt;"",VLOOKUP(K1176,'DON GIA'!$S$1:$V$19,4,0),"")</f>
        <v/>
      </c>
      <c r="O1176" s="554" t="str">
        <f t="shared" si="435"/>
        <v/>
      </c>
      <c r="P1176" s="554" t="str">
        <f t="shared" si="436"/>
        <v/>
      </c>
      <c r="Q1176" s="71" t="s">
        <v>35</v>
      </c>
      <c r="R1176" s="103"/>
      <c r="S1176" s="103"/>
      <c r="T1176" s="554" t="str">
        <f>IF(Q1176&lt;&gt;"",VLOOKUP(Q1176,'DON GIA'!$H$1:$K$103,4,0),"")</f>
        <v/>
      </c>
      <c r="U1176" s="554" t="str">
        <f t="shared" si="437"/>
        <v/>
      </c>
      <c r="V1176" s="554"/>
      <c r="W1176" s="107" t="s">
        <v>35</v>
      </c>
      <c r="X1176" s="103"/>
      <c r="Y1176" s="108"/>
      <c r="Z1176" s="109"/>
      <c r="AA1176" s="554" t="str">
        <f>IF(W1176&lt;&gt;"",VLOOKUP(W1176,'DON GIA'!$A$1:$D$346,4,0),"")</f>
        <v/>
      </c>
      <c r="AB1176" s="554" t="str">
        <f t="shared" si="438"/>
        <v/>
      </c>
      <c r="AC1176" s="71"/>
      <c r="AD1176" s="71"/>
      <c r="AE1176" s="71"/>
      <c r="AF1176" s="71"/>
      <c r="AG1176" s="71"/>
      <c r="AH1176" s="103"/>
      <c r="AI1176" s="71"/>
      <c r="AJ1176" s="103"/>
      <c r="AK1176" s="103"/>
      <c r="AL1176" s="554" t="str">
        <f>IF(AI1176&lt;&gt;"",VLOOKUP(AI1176,'DON GIA'!$M$1:$P$9,4,0),"")</f>
        <v/>
      </c>
      <c r="AM1176" s="554" t="str">
        <f t="shared" si="439"/>
        <v/>
      </c>
      <c r="AN1176" s="71"/>
      <c r="AO1176" s="103"/>
      <c r="AP1176" s="602" t="str">
        <f t="shared" si="441"/>
        <v/>
      </c>
      <c r="AQ1176" s="107"/>
      <c r="AR1176" s="107"/>
      <c r="AS1176" s="593"/>
    </row>
    <row r="1177" spans="1:45" outlineLevel="1">
      <c r="A1177" s="84" t="s">
        <v>2082</v>
      </c>
      <c r="B1177" s="552"/>
      <c r="C1177" s="552"/>
      <c r="D1177" s="61"/>
      <c r="E1177" s="162"/>
      <c r="F1177" s="103"/>
      <c r="G1177" s="162"/>
      <c r="H1177" s="162"/>
      <c r="I1177" s="162"/>
      <c r="J1177" s="162"/>
      <c r="K1177" s="129"/>
      <c r="L1177" s="167">
        <f>SUBTOTAL(9,L1178:L1198)</f>
        <v>872.5</v>
      </c>
      <c r="M1177" s="553"/>
      <c r="N1177" s="553"/>
      <c r="O1177" s="553">
        <f>SUBTOTAL(9,O1178:O1198)</f>
        <v>1464927500</v>
      </c>
      <c r="P1177" s="553">
        <f>SUBTOTAL(9,P1178:P1198)</f>
        <v>1177875000</v>
      </c>
      <c r="Q1177" s="61"/>
      <c r="R1177" s="162"/>
      <c r="S1177" s="162">
        <f>SUBTOTAL(9,S1178:S1198)</f>
        <v>90</v>
      </c>
      <c r="T1177" s="553"/>
      <c r="U1177" s="553">
        <f>SUBTOTAL(9,U1178:U1198)</f>
        <v>9796000</v>
      </c>
      <c r="V1177" s="553"/>
      <c r="W1177" s="129"/>
      <c r="X1177" s="162"/>
      <c r="Y1177" s="169">
        <f>SUBTOTAL(9,Y1178:Y1198)</f>
        <v>387.20600000000007</v>
      </c>
      <c r="Z1177" s="170">
        <f>SUBTOTAL(9,Z1178:Z1198)</f>
        <v>0</v>
      </c>
      <c r="AA1177" s="553"/>
      <c r="AB1177" s="553">
        <f>SUBTOTAL(9,AB1178:AB1198)</f>
        <v>888577647.82799995</v>
      </c>
      <c r="AC1177" s="71"/>
      <c r="AD1177" s="71"/>
      <c r="AE1177" s="71"/>
      <c r="AF1177" s="71"/>
      <c r="AG1177" s="71"/>
      <c r="AH1177" s="103"/>
      <c r="AI1177" s="61"/>
      <c r="AJ1177" s="162"/>
      <c r="AK1177" s="162">
        <f>SUBTOTAL(9,AK1178:AK1198)</f>
        <v>2</v>
      </c>
      <c r="AL1177" s="553"/>
      <c r="AM1177" s="553">
        <f>SUBTOTAL(9,AM1178:AM1198)</f>
        <v>29895920</v>
      </c>
      <c r="AN1177" s="61"/>
      <c r="AO1177" s="162">
        <f>SUBTOTAL(9,AO1178:AO1198)</f>
        <v>1</v>
      </c>
      <c r="AP1177" s="602">
        <f t="shared" si="441"/>
        <v>3571072067.8280001</v>
      </c>
      <c r="AQ1177" s="111"/>
      <c r="AR1177" s="111"/>
      <c r="AS1177" s="628"/>
    </row>
    <row r="1178" spans="1:45" ht="78" outlineLevel="2">
      <c r="A1178" s="72">
        <f>IF(B1178&lt;&gt;"",B1178,A1176)</f>
        <v>78</v>
      </c>
      <c r="B1178" s="552">
        <f>IF(C1178&lt;&gt;"",COUNTA($C$9:C1178),"")</f>
        <v>78</v>
      </c>
      <c r="C1178" s="552">
        <v>479</v>
      </c>
      <c r="D1178" s="61" t="s">
        <v>487</v>
      </c>
      <c r="E1178" s="103"/>
      <c r="F1178" s="103"/>
      <c r="G1178" s="103">
        <v>143</v>
      </c>
      <c r="H1178" s="103">
        <v>79</v>
      </c>
      <c r="I1178" s="103" t="s">
        <v>223</v>
      </c>
      <c r="J1178" s="103" t="s">
        <v>467</v>
      </c>
      <c r="K1178" s="107" t="s">
        <v>974</v>
      </c>
      <c r="L1178" s="105">
        <v>872.5</v>
      </c>
      <c r="M1178" s="554">
        <f>IF(K1178&lt;&gt;"",VLOOKUP(K1178,'DON GIA'!$S$1:$U$19,3,0),"")</f>
        <v>1679000</v>
      </c>
      <c r="N1178" s="554">
        <f>IF(K1178&lt;&gt;"",VLOOKUP(K1178,'DON GIA'!$S$1:$V$19,4,0),"")</f>
        <v>1350000</v>
      </c>
      <c r="O1178" s="554">
        <f t="shared" ref="O1178:O1198" si="442">IF(K1178&lt;&gt;"",L1178*M1178,"")</f>
        <v>1464927500</v>
      </c>
      <c r="P1178" s="554">
        <f t="shared" ref="P1178:P1198" si="443">IF(K1178&lt;&gt;"",L1178*N1178,"")</f>
        <v>1177875000</v>
      </c>
      <c r="Q1178" s="71" t="s">
        <v>488</v>
      </c>
      <c r="R1178" s="103" t="s">
        <v>44</v>
      </c>
      <c r="S1178" s="103">
        <v>4</v>
      </c>
      <c r="T1178" s="554">
        <f>IF(Q1178&lt;&gt;"",VLOOKUP(Q1178,'DON GIA'!$H$1:$K$103,4,0),"")</f>
        <v>450000</v>
      </c>
      <c r="U1178" s="554">
        <f t="shared" ref="U1178:U1198" si="444">IF(Q1178&lt;&gt;"",IF(ISNUMBER(T1178),S1178*T1178,""),"")</f>
        <v>1800000</v>
      </c>
      <c r="V1178" s="554" t="s">
        <v>2163</v>
      </c>
      <c r="W1178" s="107" t="s">
        <v>1103</v>
      </c>
      <c r="X1178" s="103" t="s">
        <v>27</v>
      </c>
      <c r="Y1178" s="108">
        <v>25.92</v>
      </c>
      <c r="Z1178" s="109"/>
      <c r="AA1178" s="554">
        <f>IF(W1178&lt;&gt;"",VLOOKUP(W1178,'DON GIA'!$A$1:$D$346,4,0),"")</f>
        <v>272996</v>
      </c>
      <c r="AB1178" s="554">
        <f t="shared" ref="AB1178:AB1198" si="445">IF(W1178&lt;&gt;"",IF(ISNUMBER(AA1178),Y1178*AA1178,""),"")</f>
        <v>7076056.3200000003</v>
      </c>
      <c r="AC1178" s="71"/>
      <c r="AD1178" s="71"/>
      <c r="AE1178" s="71"/>
      <c r="AF1178" s="71"/>
      <c r="AG1178" s="71"/>
      <c r="AH1178" s="103"/>
      <c r="AI1178" s="71" t="s">
        <v>562</v>
      </c>
      <c r="AJ1178" s="103" t="s">
        <v>409</v>
      </c>
      <c r="AK1178" s="103">
        <v>1</v>
      </c>
      <c r="AL1178" s="554">
        <f>IF(AI1178&lt;&gt;"",VLOOKUP(AI1178,'DON GIA'!$M$1:$P$9,4,0),"")</f>
        <v>12895920</v>
      </c>
      <c r="AM1178" s="554">
        <f t="shared" ref="AM1178:AM1198" si="446">IF(AI1178&lt;&gt;"",AK1178*AL1178,"")</f>
        <v>12895920</v>
      </c>
      <c r="AN1178" s="71" t="s">
        <v>407</v>
      </c>
      <c r="AO1178" s="103">
        <v>1</v>
      </c>
      <c r="AP1178" s="602" t="str">
        <f t="shared" si="441"/>
        <v/>
      </c>
      <c r="AQ1178" s="111" t="s">
        <v>760</v>
      </c>
      <c r="AR1178" s="111" t="s">
        <v>2021</v>
      </c>
      <c r="AS1178" s="628"/>
    </row>
    <row r="1179" spans="1:45" ht="75" outlineLevel="2">
      <c r="A1179" s="72">
        <f t="shared" ref="A1179:A1198" si="447">IF(B1179&lt;&gt;"",B1179,A1178)</f>
        <v>78</v>
      </c>
      <c r="B1179" s="552" t="str">
        <f>IF(C1179&lt;&gt;"",COUNTA($C$9:C1179),"")</f>
        <v/>
      </c>
      <c r="C1179" s="552"/>
      <c r="D1179" s="71" t="s">
        <v>489</v>
      </c>
      <c r="E1179" s="103"/>
      <c r="F1179" s="103"/>
      <c r="G1179" s="103"/>
      <c r="H1179" s="103"/>
      <c r="I1179" s="103"/>
      <c r="J1179" s="103"/>
      <c r="K1179" s="107"/>
      <c r="L1179" s="105" t="s">
        <v>35</v>
      </c>
      <c r="M1179" s="554" t="str">
        <f>IF(K1179&lt;&gt;"",VLOOKUP(K1179,'DON GIA'!$S$1:$U$19,3,0),"")</f>
        <v/>
      </c>
      <c r="N1179" s="554" t="str">
        <f>IF(K1179&lt;&gt;"",VLOOKUP(K1179,'DON GIA'!$S$1:$V$19,4,0),"")</f>
        <v/>
      </c>
      <c r="O1179" s="554" t="str">
        <f t="shared" si="442"/>
        <v/>
      </c>
      <c r="P1179" s="554" t="str">
        <f t="shared" si="443"/>
        <v/>
      </c>
      <c r="Q1179" s="71" t="s">
        <v>490</v>
      </c>
      <c r="R1179" s="103" t="s">
        <v>44</v>
      </c>
      <c r="S1179" s="103">
        <v>1</v>
      </c>
      <c r="T1179" s="554">
        <f>IF(Q1179&lt;&gt;"",VLOOKUP(Q1179,'DON GIA'!$H$1:$K$103,4,0),"")</f>
        <v>571000</v>
      </c>
      <c r="U1179" s="554">
        <f t="shared" si="444"/>
        <v>571000</v>
      </c>
      <c r="V1179" s="554"/>
      <c r="W1179" s="107" t="s">
        <v>1057</v>
      </c>
      <c r="X1179" s="103" t="s">
        <v>27</v>
      </c>
      <c r="Y1179" s="108">
        <v>9.6</v>
      </c>
      <c r="Z1179" s="109"/>
      <c r="AA1179" s="554">
        <f>IF(W1179&lt;&gt;"",VLOOKUP(W1179,'DON GIA'!$A$1:$D$346,4,0),"")</f>
        <v>1229116</v>
      </c>
      <c r="AB1179" s="554">
        <f t="shared" si="445"/>
        <v>11799513.6</v>
      </c>
      <c r="AC1179" s="71"/>
      <c r="AD1179" s="71" t="s">
        <v>471</v>
      </c>
      <c r="AE1179" s="71" t="s">
        <v>107</v>
      </c>
      <c r="AF1179" s="71" t="s">
        <v>116</v>
      </c>
      <c r="AG1179" s="71" t="s">
        <v>136</v>
      </c>
      <c r="AH1179" s="103"/>
      <c r="AI1179" s="71" t="s">
        <v>579</v>
      </c>
      <c r="AJ1179" s="103" t="s">
        <v>560</v>
      </c>
      <c r="AK1179" s="103">
        <v>1</v>
      </c>
      <c r="AL1179" s="554">
        <f>IF(AI1179&lt;&gt;"",VLOOKUP(AI1179,'DON GIA'!$M$1:$P$9,4,0),"")</f>
        <v>17000000</v>
      </c>
      <c r="AM1179" s="554">
        <f t="shared" si="446"/>
        <v>17000000</v>
      </c>
      <c r="AN1179" s="71"/>
      <c r="AO1179" s="103"/>
      <c r="AP1179" s="602" t="str">
        <f t="shared" si="441"/>
        <v/>
      </c>
      <c r="AQ1179" s="59" t="s">
        <v>511</v>
      </c>
      <c r="AR1179" s="59" t="s">
        <v>2046</v>
      </c>
      <c r="AS1179" s="629"/>
    </row>
    <row r="1180" spans="1:45" ht="112.5" outlineLevel="2">
      <c r="A1180" s="72">
        <f t="shared" si="447"/>
        <v>78</v>
      </c>
      <c r="B1180" s="552" t="str">
        <f>IF(C1180&lt;&gt;"",COUNTA($C$9:C1180),"")</f>
        <v/>
      </c>
      <c r="C1180" s="552"/>
      <c r="D1180" s="71" t="s">
        <v>71</v>
      </c>
      <c r="E1180" s="103"/>
      <c r="F1180" s="103"/>
      <c r="G1180" s="103"/>
      <c r="H1180" s="103"/>
      <c r="I1180" s="103"/>
      <c r="J1180" s="103"/>
      <c r="K1180" s="107"/>
      <c r="L1180" s="105" t="s">
        <v>35</v>
      </c>
      <c r="M1180" s="554" t="str">
        <f>IF(K1180&lt;&gt;"",VLOOKUP(K1180,'DON GIA'!$S$1:$U$19,3,0),"")</f>
        <v/>
      </c>
      <c r="N1180" s="554" t="str">
        <f>IF(K1180&lt;&gt;"",VLOOKUP(K1180,'DON GIA'!$S$1:$V$19,4,0),"")</f>
        <v/>
      </c>
      <c r="O1180" s="554" t="str">
        <f t="shared" si="442"/>
        <v/>
      </c>
      <c r="P1180" s="554" t="str">
        <f t="shared" si="443"/>
        <v/>
      </c>
      <c r="Q1180" s="71" t="s">
        <v>48</v>
      </c>
      <c r="R1180" s="103" t="s">
        <v>44</v>
      </c>
      <c r="S1180" s="103">
        <v>1</v>
      </c>
      <c r="T1180" s="554">
        <f>IF(Q1180&lt;&gt;"",VLOOKUP(Q1180,'DON GIA'!$H$1:$K$103,4,0),"")</f>
        <v>1708000</v>
      </c>
      <c r="U1180" s="554">
        <f t="shared" si="444"/>
        <v>1708000</v>
      </c>
      <c r="V1180" s="554"/>
      <c r="W1180" s="107" t="s">
        <v>1278</v>
      </c>
      <c r="X1180" s="103" t="s">
        <v>27</v>
      </c>
      <c r="Y1180" s="108">
        <v>7.74</v>
      </c>
      <c r="Z1180" s="109"/>
      <c r="AA1180" s="554">
        <f>IF(W1180&lt;&gt;"",VLOOKUP(W1180,'DON GIA'!$A$1:$D$346,4,0),"")</f>
        <v>4826746</v>
      </c>
      <c r="AB1180" s="554">
        <f t="shared" si="445"/>
        <v>37359014.039999999</v>
      </c>
      <c r="AC1180" s="71"/>
      <c r="AD1180" s="71" t="s">
        <v>34</v>
      </c>
      <c r="AE1180" s="71" t="s">
        <v>30</v>
      </c>
      <c r="AF1180" s="71" t="s">
        <v>477</v>
      </c>
      <c r="AG1180" s="71" t="s">
        <v>34</v>
      </c>
      <c r="AH1180" s="103"/>
      <c r="AI1180" s="71"/>
      <c r="AJ1180" s="103"/>
      <c r="AK1180" s="103"/>
      <c r="AL1180" s="554" t="str">
        <f>IF(AI1180&lt;&gt;"",VLOOKUP(AI1180,'DON GIA'!$M$1:$P$9,4,0),"")</f>
        <v/>
      </c>
      <c r="AM1180" s="554" t="str">
        <f t="shared" si="446"/>
        <v/>
      </c>
      <c r="AN1180" s="71"/>
      <c r="AO1180" s="103"/>
      <c r="AP1180" s="602" t="str">
        <f t="shared" si="441"/>
        <v/>
      </c>
      <c r="AQ1180" s="59" t="s">
        <v>581</v>
      </c>
      <c r="AR1180" s="59" t="s">
        <v>2047</v>
      </c>
      <c r="AS1180" s="629"/>
    </row>
    <row r="1181" spans="1:45" ht="63.75" outlineLevel="2">
      <c r="A1181" s="72">
        <f t="shared" si="447"/>
        <v>78</v>
      </c>
      <c r="B1181" s="552" t="str">
        <f>IF(C1181&lt;&gt;"",COUNTA($C$9:C1181),"")</f>
        <v/>
      </c>
      <c r="C1181" s="552"/>
      <c r="D1181" s="71"/>
      <c r="E1181" s="103"/>
      <c r="F1181" s="103"/>
      <c r="G1181" s="103"/>
      <c r="H1181" s="103"/>
      <c r="I1181" s="103"/>
      <c r="J1181" s="103"/>
      <c r="K1181" s="107"/>
      <c r="L1181" s="105" t="s">
        <v>35</v>
      </c>
      <c r="M1181" s="554" t="str">
        <f>IF(K1181&lt;&gt;"",VLOOKUP(K1181,'DON GIA'!$S$1:$U$19,3,0),"")</f>
        <v/>
      </c>
      <c r="N1181" s="554" t="str">
        <f>IF(K1181&lt;&gt;"",VLOOKUP(K1181,'DON GIA'!$S$1:$V$19,4,0),"")</f>
        <v/>
      </c>
      <c r="O1181" s="554" t="str">
        <f t="shared" si="442"/>
        <v/>
      </c>
      <c r="P1181" s="554" t="str">
        <f t="shared" si="443"/>
        <v/>
      </c>
      <c r="Q1181" s="71" t="s">
        <v>87</v>
      </c>
      <c r="R1181" s="103" t="s">
        <v>44</v>
      </c>
      <c r="S1181" s="103">
        <v>1</v>
      </c>
      <c r="T1181" s="554">
        <f>IF(Q1181&lt;&gt;"",VLOOKUP(Q1181,'DON GIA'!$H$1:$K$103,4,0),"")</f>
        <v>93000</v>
      </c>
      <c r="U1181" s="554">
        <f t="shared" si="444"/>
        <v>93000</v>
      </c>
      <c r="V1181" s="554"/>
      <c r="W1181" s="107" t="s">
        <v>1246</v>
      </c>
      <c r="X1181" s="103" t="s">
        <v>27</v>
      </c>
      <c r="Y1181" s="108">
        <v>116.9</v>
      </c>
      <c r="Z1181" s="109"/>
      <c r="AA1181" s="554">
        <f>IF(W1181&lt;&gt;"",VLOOKUP(W1181,'DON GIA'!$A$1:$D$346,4,0),"")</f>
        <v>5891509</v>
      </c>
      <c r="AB1181" s="554">
        <f t="shared" si="445"/>
        <v>688717402.10000002</v>
      </c>
      <c r="AC1181" s="71"/>
      <c r="AD1181" s="71" t="s">
        <v>313</v>
      </c>
      <c r="AE1181" s="71" t="s">
        <v>30</v>
      </c>
      <c r="AF1181" s="71" t="s">
        <v>31</v>
      </c>
      <c r="AG1181" s="71" t="s">
        <v>34</v>
      </c>
      <c r="AH1181" s="103"/>
      <c r="AI1181" s="71"/>
      <c r="AJ1181" s="103"/>
      <c r="AK1181" s="103"/>
      <c r="AL1181" s="554" t="str">
        <f>IF(AI1181&lt;&gt;"",VLOOKUP(AI1181,'DON GIA'!$M$1:$P$9,4,0),"")</f>
        <v/>
      </c>
      <c r="AM1181" s="554" t="str">
        <f t="shared" si="446"/>
        <v/>
      </c>
      <c r="AN1181" s="71"/>
      <c r="AO1181" s="103"/>
      <c r="AP1181" s="602" t="str">
        <f t="shared" si="441"/>
        <v/>
      </c>
      <c r="AQ1181" s="585" t="s">
        <v>2049</v>
      </c>
      <c r="AR1181" s="585" t="s">
        <v>2048</v>
      </c>
      <c r="AS1181" s="630"/>
    </row>
    <row r="1182" spans="1:45" outlineLevel="2">
      <c r="A1182" s="72">
        <f t="shared" si="447"/>
        <v>78</v>
      </c>
      <c r="B1182" s="552" t="str">
        <f>IF(C1182&lt;&gt;"",COUNTA($C$9:C1182),"")</f>
        <v/>
      </c>
      <c r="C1182" s="552"/>
      <c r="D1182" s="71"/>
      <c r="E1182" s="103"/>
      <c r="F1182" s="103"/>
      <c r="G1182" s="103"/>
      <c r="H1182" s="103"/>
      <c r="I1182" s="103"/>
      <c r="J1182" s="103"/>
      <c r="K1182" s="107"/>
      <c r="L1182" s="105" t="s">
        <v>35</v>
      </c>
      <c r="M1182" s="554" t="str">
        <f>IF(K1182&lt;&gt;"",VLOOKUP(K1182,'DON GIA'!$S$1:$U$19,3,0),"")</f>
        <v/>
      </c>
      <c r="N1182" s="554" t="str">
        <f>IF(K1182&lt;&gt;"",VLOOKUP(K1182,'DON GIA'!$S$1:$V$19,4,0),"")</f>
        <v/>
      </c>
      <c r="O1182" s="554" t="str">
        <f t="shared" si="442"/>
        <v/>
      </c>
      <c r="P1182" s="554" t="str">
        <f t="shared" si="443"/>
        <v/>
      </c>
      <c r="Q1182" s="71" t="s">
        <v>217</v>
      </c>
      <c r="R1182" s="103" t="s">
        <v>44</v>
      </c>
      <c r="S1182" s="103">
        <v>22</v>
      </c>
      <c r="T1182" s="554">
        <f>IF(Q1182&lt;&gt;"",VLOOKUP(Q1182,'DON GIA'!$H$1:$K$103,4,0),"")</f>
        <v>132000</v>
      </c>
      <c r="U1182" s="554">
        <f t="shared" si="444"/>
        <v>2904000</v>
      </c>
      <c r="V1182" s="554"/>
      <c r="W1182" s="107" t="s">
        <v>1078</v>
      </c>
      <c r="X1182" s="103" t="s">
        <v>27</v>
      </c>
      <c r="Y1182" s="108">
        <v>28.75</v>
      </c>
      <c r="Z1182" s="109"/>
      <c r="AA1182" s="554">
        <f>IF(W1182&lt;&gt;"",VLOOKUP(W1182,'DON GIA'!$A$1:$D$346,4,0),"")</f>
        <v>854777</v>
      </c>
      <c r="AB1182" s="554">
        <f t="shared" si="445"/>
        <v>24574838.75</v>
      </c>
      <c r="AC1182" s="71"/>
      <c r="AD1182" s="71" t="s">
        <v>471</v>
      </c>
      <c r="AE1182" s="71" t="s">
        <v>491</v>
      </c>
      <c r="AF1182" s="71" t="s">
        <v>477</v>
      </c>
      <c r="AG1182" s="71" t="s">
        <v>136</v>
      </c>
      <c r="AH1182" s="103"/>
      <c r="AI1182" s="71"/>
      <c r="AJ1182" s="103"/>
      <c r="AK1182" s="103"/>
      <c r="AL1182" s="554" t="str">
        <f>IF(AI1182&lt;&gt;"",VLOOKUP(AI1182,'DON GIA'!$M$1:$P$9,4,0),"")</f>
        <v/>
      </c>
      <c r="AM1182" s="554" t="str">
        <f t="shared" si="446"/>
        <v/>
      </c>
      <c r="AN1182" s="71"/>
      <c r="AO1182" s="103"/>
      <c r="AP1182" s="602" t="str">
        <f t="shared" si="441"/>
        <v/>
      </c>
      <c r="AQ1182" s="107"/>
      <c r="AR1182" s="107"/>
      <c r="AS1182" s="593"/>
    </row>
    <row r="1183" spans="1:45" outlineLevel="2">
      <c r="A1183" s="72">
        <f t="shared" si="447"/>
        <v>78</v>
      </c>
      <c r="B1183" s="552" t="str">
        <f>IF(C1183&lt;&gt;"",COUNTA($C$9:C1183),"")</f>
        <v/>
      </c>
      <c r="C1183" s="552"/>
      <c r="D1183" s="71"/>
      <c r="E1183" s="103"/>
      <c r="F1183" s="103"/>
      <c r="G1183" s="103"/>
      <c r="H1183" s="103"/>
      <c r="I1183" s="103"/>
      <c r="J1183" s="103"/>
      <c r="K1183" s="107"/>
      <c r="L1183" s="105" t="s">
        <v>35</v>
      </c>
      <c r="M1183" s="554" t="str">
        <f>IF(K1183&lt;&gt;"",VLOOKUP(K1183,'DON GIA'!$S$1:$U$19,3,0),"")</f>
        <v/>
      </c>
      <c r="N1183" s="554" t="str">
        <f>IF(K1183&lt;&gt;"",VLOOKUP(K1183,'DON GIA'!$S$1:$V$19,4,0),"")</f>
        <v/>
      </c>
      <c r="O1183" s="554" t="str">
        <f t="shared" si="442"/>
        <v/>
      </c>
      <c r="P1183" s="554" t="str">
        <f t="shared" si="443"/>
        <v/>
      </c>
      <c r="Q1183" s="71" t="s">
        <v>52</v>
      </c>
      <c r="R1183" s="103" t="s">
        <v>44</v>
      </c>
      <c r="S1183" s="103">
        <v>15</v>
      </c>
      <c r="T1183" s="554">
        <f>IF(Q1183&lt;&gt;"",VLOOKUP(Q1183,'DON GIA'!$H$1:$K$103,4,0),"")</f>
        <v>76000</v>
      </c>
      <c r="U1183" s="554">
        <f t="shared" si="444"/>
        <v>1140000</v>
      </c>
      <c r="V1183" s="554"/>
      <c r="W1183" s="107" t="s">
        <v>1293</v>
      </c>
      <c r="X1183" s="103" t="s">
        <v>27</v>
      </c>
      <c r="Y1183" s="108">
        <v>8.5</v>
      </c>
      <c r="Z1183" s="109"/>
      <c r="AA1183" s="554">
        <f>IF(W1183&lt;&gt;"",VLOOKUP(W1183,'DON GIA'!$A$1:$D$346,4,0),"")</f>
        <v>300480</v>
      </c>
      <c r="AB1183" s="554">
        <f t="shared" si="445"/>
        <v>2554080</v>
      </c>
      <c r="AC1183" s="71"/>
      <c r="AD1183" s="71"/>
      <c r="AE1183" s="71"/>
      <c r="AF1183" s="71"/>
      <c r="AG1183" s="71"/>
      <c r="AH1183" s="103"/>
      <c r="AI1183" s="71"/>
      <c r="AJ1183" s="103"/>
      <c r="AK1183" s="103"/>
      <c r="AL1183" s="554" t="str">
        <f>IF(AI1183&lt;&gt;"",VLOOKUP(AI1183,'DON GIA'!$M$1:$P$9,4,0),"")</f>
        <v/>
      </c>
      <c r="AM1183" s="554" t="str">
        <f t="shared" si="446"/>
        <v/>
      </c>
      <c r="AN1183" s="71"/>
      <c r="AO1183" s="103"/>
      <c r="AP1183" s="602" t="str">
        <f t="shared" si="441"/>
        <v/>
      </c>
      <c r="AQ1183" s="107"/>
      <c r="AR1183" s="107"/>
      <c r="AS1183" s="593"/>
    </row>
    <row r="1184" spans="1:45" outlineLevel="2">
      <c r="A1184" s="72">
        <f t="shared" si="447"/>
        <v>78</v>
      </c>
      <c r="B1184" s="552" t="str">
        <f>IF(C1184&lt;&gt;"",COUNTA($C$9:C1184),"")</f>
        <v/>
      </c>
      <c r="C1184" s="552"/>
      <c r="D1184" s="71"/>
      <c r="E1184" s="103"/>
      <c r="F1184" s="103"/>
      <c r="G1184" s="103"/>
      <c r="H1184" s="103"/>
      <c r="I1184" s="103"/>
      <c r="J1184" s="103"/>
      <c r="K1184" s="107"/>
      <c r="L1184" s="105" t="s">
        <v>35</v>
      </c>
      <c r="M1184" s="554" t="str">
        <f>IF(K1184&lt;&gt;"",VLOOKUP(K1184,'DON GIA'!$S$1:$U$19,3,0),"")</f>
        <v/>
      </c>
      <c r="N1184" s="554" t="str">
        <f>IF(K1184&lt;&gt;"",VLOOKUP(K1184,'DON GIA'!$S$1:$V$19,4,0),"")</f>
        <v/>
      </c>
      <c r="O1184" s="554" t="str">
        <f t="shared" si="442"/>
        <v/>
      </c>
      <c r="P1184" s="554" t="str">
        <f t="shared" si="443"/>
        <v/>
      </c>
      <c r="Q1184" s="71" t="s">
        <v>53</v>
      </c>
      <c r="R1184" s="103" t="s">
        <v>44</v>
      </c>
      <c r="S1184" s="103">
        <v>20</v>
      </c>
      <c r="T1184" s="554">
        <f>IF(Q1184&lt;&gt;"",VLOOKUP(Q1184,'DON GIA'!$H$1:$K$103,4,0),"")</f>
        <v>34000</v>
      </c>
      <c r="U1184" s="554">
        <f t="shared" si="444"/>
        <v>680000</v>
      </c>
      <c r="V1184" s="554"/>
      <c r="W1184" s="107" t="s">
        <v>1294</v>
      </c>
      <c r="X1184" s="103" t="s">
        <v>27</v>
      </c>
      <c r="Y1184" s="108">
        <v>8.0399999999999991</v>
      </c>
      <c r="Z1184" s="109"/>
      <c r="AA1184" s="554">
        <f>IF(W1184&lt;&gt;"",VLOOKUP(W1184,'DON GIA'!$A$1:$D$346,4,0),"")</f>
        <v>269273</v>
      </c>
      <c r="AB1184" s="554">
        <f t="shared" si="445"/>
        <v>2164954.92</v>
      </c>
      <c r="AC1184" s="71"/>
      <c r="AD1184" s="71"/>
      <c r="AE1184" s="71"/>
      <c r="AF1184" s="71"/>
      <c r="AG1184" s="71"/>
      <c r="AH1184" s="103"/>
      <c r="AI1184" s="71"/>
      <c r="AJ1184" s="103"/>
      <c r="AK1184" s="103"/>
      <c r="AL1184" s="554" t="str">
        <f>IF(AI1184&lt;&gt;"",VLOOKUP(AI1184,'DON GIA'!$M$1:$P$9,4,0),"")</f>
        <v/>
      </c>
      <c r="AM1184" s="554" t="str">
        <f t="shared" si="446"/>
        <v/>
      </c>
      <c r="AN1184" s="71"/>
      <c r="AO1184" s="103"/>
      <c r="AP1184" s="602" t="str">
        <f t="shared" si="441"/>
        <v/>
      </c>
      <c r="AQ1184" s="107"/>
      <c r="AR1184" s="107"/>
      <c r="AS1184" s="593"/>
    </row>
    <row r="1185" spans="1:45" outlineLevel="2">
      <c r="A1185" s="72">
        <f t="shared" si="447"/>
        <v>78</v>
      </c>
      <c r="B1185" s="552" t="str">
        <f>IF(C1185&lt;&gt;"",COUNTA($C$9:C1185),"")</f>
        <v/>
      </c>
      <c r="C1185" s="552"/>
      <c r="D1185" s="71"/>
      <c r="E1185" s="103"/>
      <c r="F1185" s="103"/>
      <c r="G1185" s="103"/>
      <c r="H1185" s="103"/>
      <c r="I1185" s="103"/>
      <c r="J1185" s="103"/>
      <c r="K1185" s="107"/>
      <c r="L1185" s="105" t="s">
        <v>35</v>
      </c>
      <c r="M1185" s="554" t="str">
        <f>IF(K1185&lt;&gt;"",VLOOKUP(K1185,'DON GIA'!$S$1:$U$19,3,0),"")</f>
        <v/>
      </c>
      <c r="N1185" s="554" t="str">
        <f>IF(K1185&lt;&gt;"",VLOOKUP(K1185,'DON GIA'!$S$1:$V$19,4,0),"")</f>
        <v/>
      </c>
      <c r="O1185" s="554" t="str">
        <f t="shared" si="442"/>
        <v/>
      </c>
      <c r="P1185" s="554" t="str">
        <f t="shared" si="443"/>
        <v/>
      </c>
      <c r="Q1185" s="71" t="s">
        <v>492</v>
      </c>
      <c r="R1185" s="103" t="s">
        <v>27</v>
      </c>
      <c r="S1185" s="103">
        <v>25</v>
      </c>
      <c r="T1185" s="554">
        <f>IF(Q1185&lt;&gt;"",VLOOKUP(Q1185,'DON GIA'!$H$1:$K$103,4,0),"")</f>
        <v>12000</v>
      </c>
      <c r="U1185" s="554">
        <f t="shared" si="444"/>
        <v>300000</v>
      </c>
      <c r="V1185" s="554"/>
      <c r="W1185" s="107" t="s">
        <v>1295</v>
      </c>
      <c r="X1185" s="103" t="s">
        <v>27</v>
      </c>
      <c r="Y1185" s="108">
        <v>5.0599999999999996</v>
      </c>
      <c r="Z1185" s="109"/>
      <c r="AA1185" s="554">
        <f>IF(W1185&lt;&gt;"",VLOOKUP(W1185,'DON GIA'!$A$1:$D$346,4,0),"")</f>
        <v>295078</v>
      </c>
      <c r="AB1185" s="554">
        <f t="shared" si="445"/>
        <v>1493094.68</v>
      </c>
      <c r="AC1185" s="71"/>
      <c r="AD1185" s="71"/>
      <c r="AE1185" s="71"/>
      <c r="AF1185" s="71"/>
      <c r="AG1185" s="71"/>
      <c r="AH1185" s="103"/>
      <c r="AI1185" s="71"/>
      <c r="AJ1185" s="103"/>
      <c r="AK1185" s="103"/>
      <c r="AL1185" s="554" t="str">
        <f>IF(AI1185&lt;&gt;"",VLOOKUP(AI1185,'DON GIA'!$M$1:$P$9,4,0),"")</f>
        <v/>
      </c>
      <c r="AM1185" s="554" t="str">
        <f t="shared" si="446"/>
        <v/>
      </c>
      <c r="AN1185" s="71"/>
      <c r="AO1185" s="103"/>
      <c r="AP1185" s="602" t="str">
        <f t="shared" si="441"/>
        <v/>
      </c>
      <c r="AQ1185" s="107"/>
      <c r="AR1185" s="107"/>
      <c r="AS1185" s="593"/>
    </row>
    <row r="1186" spans="1:45" outlineLevel="2">
      <c r="A1186" s="72">
        <f t="shared" si="447"/>
        <v>78</v>
      </c>
      <c r="B1186" s="552" t="str">
        <f>IF(C1186&lt;&gt;"",COUNTA($C$9:C1186),"")</f>
        <v/>
      </c>
      <c r="C1186" s="552"/>
      <c r="D1186" s="71"/>
      <c r="E1186" s="103"/>
      <c r="F1186" s="103"/>
      <c r="G1186" s="103"/>
      <c r="H1186" s="103"/>
      <c r="I1186" s="103"/>
      <c r="J1186" s="103"/>
      <c r="K1186" s="107"/>
      <c r="L1186" s="105" t="s">
        <v>35</v>
      </c>
      <c r="M1186" s="554" t="str">
        <f>IF(K1186&lt;&gt;"",VLOOKUP(K1186,'DON GIA'!$S$1:$U$19,3,0),"")</f>
        <v/>
      </c>
      <c r="N1186" s="554" t="str">
        <f>IF(K1186&lt;&gt;"",VLOOKUP(K1186,'DON GIA'!$S$1:$V$19,4,0),"")</f>
        <v/>
      </c>
      <c r="O1186" s="554" t="str">
        <f t="shared" si="442"/>
        <v/>
      </c>
      <c r="P1186" s="554" t="str">
        <f t="shared" si="443"/>
        <v/>
      </c>
      <c r="Q1186" s="71" t="s">
        <v>493</v>
      </c>
      <c r="R1186" s="103" t="s">
        <v>44</v>
      </c>
      <c r="S1186" s="103">
        <v>1</v>
      </c>
      <c r="T1186" s="554">
        <f>IF(Q1186&lt;&gt;"",VLOOKUP(Q1186,'DON GIA'!$H$1:$K$103,4,0),"")</f>
        <v>600000</v>
      </c>
      <c r="U1186" s="554">
        <f t="shared" si="444"/>
        <v>600000</v>
      </c>
      <c r="V1186" s="554"/>
      <c r="W1186" s="107" t="s">
        <v>1023</v>
      </c>
      <c r="X1186" s="103" t="s">
        <v>38</v>
      </c>
      <c r="Y1186" s="108">
        <v>0.156</v>
      </c>
      <c r="Z1186" s="109"/>
      <c r="AA1186" s="554">
        <f>IF(W1186&lt;&gt;"",VLOOKUP(W1186,'DON GIA'!$A$1:$D$346,4,0),"")</f>
        <v>2523428</v>
      </c>
      <c r="AB1186" s="554">
        <f t="shared" si="445"/>
        <v>393654.76799999998</v>
      </c>
      <c r="AC1186" s="71"/>
      <c r="AD1186" s="71"/>
      <c r="AE1186" s="71"/>
      <c r="AF1186" s="71"/>
      <c r="AG1186" s="71"/>
      <c r="AH1186" s="103"/>
      <c r="AI1186" s="71"/>
      <c r="AJ1186" s="103"/>
      <c r="AK1186" s="103"/>
      <c r="AL1186" s="554" t="str">
        <f>IF(AI1186&lt;&gt;"",VLOOKUP(AI1186,'DON GIA'!$M$1:$P$9,4,0),"")</f>
        <v/>
      </c>
      <c r="AM1186" s="554" t="str">
        <f t="shared" si="446"/>
        <v/>
      </c>
      <c r="AN1186" s="71"/>
      <c r="AO1186" s="103"/>
      <c r="AP1186" s="602" t="str">
        <f t="shared" si="441"/>
        <v/>
      </c>
      <c r="AQ1186" s="107"/>
      <c r="AR1186" s="107"/>
      <c r="AS1186" s="593"/>
    </row>
    <row r="1187" spans="1:45" outlineLevel="2">
      <c r="A1187" s="72">
        <f t="shared" si="447"/>
        <v>78</v>
      </c>
      <c r="B1187" s="552" t="str">
        <f>IF(C1187&lt;&gt;"",COUNTA($C$9:C1187),"")</f>
        <v/>
      </c>
      <c r="C1187" s="552"/>
      <c r="D1187" s="71"/>
      <c r="E1187" s="103"/>
      <c r="F1187" s="103"/>
      <c r="G1187" s="103"/>
      <c r="H1187" s="103"/>
      <c r="I1187" s="103"/>
      <c r="J1187" s="103"/>
      <c r="K1187" s="107"/>
      <c r="L1187" s="105" t="s">
        <v>35</v>
      </c>
      <c r="M1187" s="554" t="str">
        <f>IF(K1187&lt;&gt;"",VLOOKUP(K1187,'DON GIA'!$S$1:$U$19,3,0),"")</f>
        <v/>
      </c>
      <c r="N1187" s="554" t="str">
        <f>IF(K1187&lt;&gt;"",VLOOKUP(K1187,'DON GIA'!$S$1:$V$19,4,0),"")</f>
        <v/>
      </c>
      <c r="O1187" s="554" t="str">
        <f t="shared" si="442"/>
        <v/>
      </c>
      <c r="P1187" s="554" t="str">
        <f t="shared" si="443"/>
        <v/>
      </c>
      <c r="Q1187" s="71" t="s">
        <v>35</v>
      </c>
      <c r="R1187" s="103"/>
      <c r="S1187" s="103"/>
      <c r="T1187" s="554" t="str">
        <f>IF(Q1187&lt;&gt;"",VLOOKUP(Q1187,'DON GIA'!$H$1:$K$103,4,0),"")</f>
        <v/>
      </c>
      <c r="U1187" s="554" t="str">
        <f t="shared" si="444"/>
        <v/>
      </c>
      <c r="V1187" s="554"/>
      <c r="W1187" s="107" t="s">
        <v>1194</v>
      </c>
      <c r="X1187" s="103" t="s">
        <v>27</v>
      </c>
      <c r="Y1187" s="108">
        <v>0.96</v>
      </c>
      <c r="Z1187" s="109"/>
      <c r="AA1187" s="554">
        <f>IF(W1187&lt;&gt;"",VLOOKUP(W1187,'DON GIA'!$A$1:$D$346,4,0),"")</f>
        <v>292949</v>
      </c>
      <c r="AB1187" s="554">
        <f t="shared" si="445"/>
        <v>281231.03999999998</v>
      </c>
      <c r="AC1187" s="71"/>
      <c r="AD1187" s="71"/>
      <c r="AE1187" s="71"/>
      <c r="AF1187" s="71"/>
      <c r="AG1187" s="71"/>
      <c r="AH1187" s="103"/>
      <c r="AI1187" s="71"/>
      <c r="AJ1187" s="103"/>
      <c r="AK1187" s="103"/>
      <c r="AL1187" s="554" t="str">
        <f>IF(AI1187&lt;&gt;"",VLOOKUP(AI1187,'DON GIA'!$M$1:$P$9,4,0),"")</f>
        <v/>
      </c>
      <c r="AM1187" s="554" t="str">
        <f t="shared" si="446"/>
        <v/>
      </c>
      <c r="AN1187" s="71"/>
      <c r="AO1187" s="103"/>
      <c r="AP1187" s="602" t="str">
        <f t="shared" si="441"/>
        <v/>
      </c>
      <c r="AQ1187" s="107"/>
      <c r="AR1187" s="107"/>
      <c r="AS1187" s="593"/>
    </row>
    <row r="1188" spans="1:45" outlineLevel="2">
      <c r="A1188" s="72">
        <f t="shared" si="447"/>
        <v>78</v>
      </c>
      <c r="B1188" s="552" t="str">
        <f>IF(C1188&lt;&gt;"",COUNTA($C$9:C1188),"")</f>
        <v/>
      </c>
      <c r="C1188" s="552"/>
      <c r="D1188" s="71"/>
      <c r="E1188" s="103"/>
      <c r="F1188" s="103"/>
      <c r="G1188" s="103"/>
      <c r="H1188" s="103"/>
      <c r="I1188" s="103"/>
      <c r="J1188" s="103"/>
      <c r="K1188" s="107"/>
      <c r="L1188" s="105" t="s">
        <v>35</v>
      </c>
      <c r="M1188" s="554" t="str">
        <f>IF(K1188&lt;&gt;"",VLOOKUP(K1188,'DON GIA'!$S$1:$U$19,3,0),"")</f>
        <v/>
      </c>
      <c r="N1188" s="554" t="str">
        <f>IF(K1188&lt;&gt;"",VLOOKUP(K1188,'DON GIA'!$S$1:$V$19,4,0),"")</f>
        <v/>
      </c>
      <c r="O1188" s="554" t="str">
        <f t="shared" si="442"/>
        <v/>
      </c>
      <c r="P1188" s="554" t="str">
        <f t="shared" si="443"/>
        <v/>
      </c>
      <c r="Q1188" s="71" t="s">
        <v>35</v>
      </c>
      <c r="R1188" s="103"/>
      <c r="S1188" s="103"/>
      <c r="T1188" s="554" t="str">
        <f>IF(Q1188&lt;&gt;"",VLOOKUP(Q1188,'DON GIA'!$H$1:$K$103,4,0),"")</f>
        <v/>
      </c>
      <c r="U1188" s="554" t="str">
        <f t="shared" si="444"/>
        <v/>
      </c>
      <c r="V1188" s="554"/>
      <c r="W1188" s="107" t="s">
        <v>1254</v>
      </c>
      <c r="X1188" s="103" t="s">
        <v>27</v>
      </c>
      <c r="Y1188" s="108">
        <v>4</v>
      </c>
      <c r="Z1188" s="109"/>
      <c r="AA1188" s="554">
        <f>IF(W1188&lt;&gt;"",VLOOKUP(W1188,'DON GIA'!$A$1:$D$346,4,0),"")</f>
        <v>873908</v>
      </c>
      <c r="AB1188" s="554">
        <f t="shared" si="445"/>
        <v>3495632</v>
      </c>
      <c r="AC1188" s="71"/>
      <c r="AD1188" s="71" t="s">
        <v>471</v>
      </c>
      <c r="AE1188" s="71" t="s">
        <v>107</v>
      </c>
      <c r="AF1188" s="71" t="s">
        <v>116</v>
      </c>
      <c r="AG1188" s="71" t="s">
        <v>136</v>
      </c>
      <c r="AH1188" s="103"/>
      <c r="AI1188" s="71"/>
      <c r="AJ1188" s="103"/>
      <c r="AK1188" s="103"/>
      <c r="AL1188" s="554" t="str">
        <f>IF(AI1188&lt;&gt;"",VLOOKUP(AI1188,'DON GIA'!$M$1:$P$9,4,0),"")</f>
        <v/>
      </c>
      <c r="AM1188" s="554" t="str">
        <f t="shared" si="446"/>
        <v/>
      </c>
      <c r="AN1188" s="71"/>
      <c r="AO1188" s="103"/>
      <c r="AP1188" s="602" t="str">
        <f t="shared" si="441"/>
        <v/>
      </c>
      <c r="AQ1188" s="107"/>
      <c r="AR1188" s="107"/>
      <c r="AS1188" s="593"/>
    </row>
    <row r="1189" spans="1:45" outlineLevel="2">
      <c r="A1189" s="72">
        <f t="shared" si="447"/>
        <v>78</v>
      </c>
      <c r="B1189" s="552" t="str">
        <f>IF(C1189&lt;&gt;"",COUNTA($C$9:C1189),"")</f>
        <v/>
      </c>
      <c r="C1189" s="552"/>
      <c r="D1189" s="71"/>
      <c r="E1189" s="103"/>
      <c r="F1189" s="103"/>
      <c r="G1189" s="103"/>
      <c r="H1189" s="103"/>
      <c r="I1189" s="103"/>
      <c r="J1189" s="103"/>
      <c r="K1189" s="107"/>
      <c r="L1189" s="105" t="s">
        <v>35</v>
      </c>
      <c r="M1189" s="554" t="str">
        <f>IF(K1189&lt;&gt;"",VLOOKUP(K1189,'DON GIA'!$S$1:$U$19,3,0),"")</f>
        <v/>
      </c>
      <c r="N1189" s="554" t="str">
        <f>IF(K1189&lt;&gt;"",VLOOKUP(K1189,'DON GIA'!$S$1:$V$19,4,0),"")</f>
        <v/>
      </c>
      <c r="O1189" s="554" t="str">
        <f t="shared" si="442"/>
        <v/>
      </c>
      <c r="P1189" s="554" t="str">
        <f t="shared" si="443"/>
        <v/>
      </c>
      <c r="Q1189" s="71" t="s">
        <v>35</v>
      </c>
      <c r="R1189" s="103"/>
      <c r="S1189" s="103"/>
      <c r="T1189" s="554" t="str">
        <f>IF(Q1189&lt;&gt;"",VLOOKUP(Q1189,'DON GIA'!$H$1:$K$103,4,0),"")</f>
        <v/>
      </c>
      <c r="U1189" s="554" t="str">
        <f t="shared" si="444"/>
        <v/>
      </c>
      <c r="V1189" s="554"/>
      <c r="W1189" s="107" t="s">
        <v>1254</v>
      </c>
      <c r="X1189" s="103" t="s">
        <v>27</v>
      </c>
      <c r="Y1189" s="108">
        <v>6.24</v>
      </c>
      <c r="Z1189" s="109"/>
      <c r="AA1189" s="554">
        <f>IF(W1189&lt;&gt;"",VLOOKUP(W1189,'DON GIA'!$A$1:$D$346,4,0),"")</f>
        <v>873908</v>
      </c>
      <c r="AB1189" s="554">
        <f t="shared" si="445"/>
        <v>5453185.9199999999</v>
      </c>
      <c r="AC1189" s="71"/>
      <c r="AD1189" s="71" t="s">
        <v>471</v>
      </c>
      <c r="AE1189" s="71" t="s">
        <v>107</v>
      </c>
      <c r="AF1189" s="71" t="s">
        <v>116</v>
      </c>
      <c r="AG1189" s="71" t="s">
        <v>136</v>
      </c>
      <c r="AH1189" s="103"/>
      <c r="AI1189" s="71"/>
      <c r="AJ1189" s="103"/>
      <c r="AK1189" s="103"/>
      <c r="AL1189" s="554" t="str">
        <f>IF(AI1189&lt;&gt;"",VLOOKUP(AI1189,'DON GIA'!$M$1:$P$9,4,0),"")</f>
        <v/>
      </c>
      <c r="AM1189" s="554" t="str">
        <f t="shared" si="446"/>
        <v/>
      </c>
      <c r="AN1189" s="71"/>
      <c r="AO1189" s="103"/>
      <c r="AP1189" s="602" t="str">
        <f t="shared" si="441"/>
        <v/>
      </c>
      <c r="AQ1189" s="107"/>
      <c r="AR1189" s="107"/>
      <c r="AS1189" s="593"/>
    </row>
    <row r="1190" spans="1:45" outlineLevel="2">
      <c r="A1190" s="72">
        <f t="shared" si="447"/>
        <v>78</v>
      </c>
      <c r="B1190" s="552" t="str">
        <f>IF(C1190&lt;&gt;"",COUNTA($C$9:C1190),"")</f>
        <v/>
      </c>
      <c r="C1190" s="552"/>
      <c r="D1190" s="71"/>
      <c r="E1190" s="103"/>
      <c r="F1190" s="103"/>
      <c r="G1190" s="103"/>
      <c r="H1190" s="103"/>
      <c r="I1190" s="103"/>
      <c r="J1190" s="103"/>
      <c r="K1190" s="107"/>
      <c r="L1190" s="105" t="s">
        <v>35</v>
      </c>
      <c r="M1190" s="554" t="str">
        <f>IF(K1190&lt;&gt;"",VLOOKUP(K1190,'DON GIA'!$S$1:$U$19,3,0),"")</f>
        <v/>
      </c>
      <c r="N1190" s="554" t="str">
        <f>IF(K1190&lt;&gt;"",VLOOKUP(K1190,'DON GIA'!$S$1:$V$19,4,0),"")</f>
        <v/>
      </c>
      <c r="O1190" s="554" t="str">
        <f t="shared" si="442"/>
        <v/>
      </c>
      <c r="P1190" s="554" t="str">
        <f t="shared" si="443"/>
        <v/>
      </c>
      <c r="Q1190" s="71" t="s">
        <v>35</v>
      </c>
      <c r="R1190" s="103"/>
      <c r="S1190" s="103"/>
      <c r="T1190" s="554" t="str">
        <f>IF(Q1190&lt;&gt;"",VLOOKUP(Q1190,'DON GIA'!$H$1:$K$103,4,0),"")</f>
        <v/>
      </c>
      <c r="U1190" s="554" t="str">
        <f t="shared" si="444"/>
        <v/>
      </c>
      <c r="V1190" s="554"/>
      <c r="W1190" s="107" t="s">
        <v>1296</v>
      </c>
      <c r="X1190" s="103" t="s">
        <v>27</v>
      </c>
      <c r="Y1190" s="108">
        <v>15</v>
      </c>
      <c r="Z1190" s="109"/>
      <c r="AA1190" s="554">
        <f>IF(W1190&lt;&gt;"",VLOOKUP(W1190,'DON GIA'!$A$1:$D$346,4,0),"")</f>
        <v>748631</v>
      </c>
      <c r="AB1190" s="554">
        <f t="shared" si="445"/>
        <v>11229465</v>
      </c>
      <c r="AC1190" s="71"/>
      <c r="AD1190" s="71" t="s">
        <v>471</v>
      </c>
      <c r="AE1190" s="71" t="s">
        <v>107</v>
      </c>
      <c r="AF1190" s="71" t="s">
        <v>116</v>
      </c>
      <c r="AG1190" s="71" t="s">
        <v>136</v>
      </c>
      <c r="AH1190" s="103"/>
      <c r="AI1190" s="71"/>
      <c r="AJ1190" s="103"/>
      <c r="AK1190" s="103"/>
      <c r="AL1190" s="554" t="str">
        <f>IF(AI1190&lt;&gt;"",VLOOKUP(AI1190,'DON GIA'!$M$1:$P$9,4,0),"")</f>
        <v/>
      </c>
      <c r="AM1190" s="554" t="str">
        <f t="shared" si="446"/>
        <v/>
      </c>
      <c r="AN1190" s="71"/>
      <c r="AO1190" s="103"/>
      <c r="AP1190" s="602" t="str">
        <f t="shared" si="441"/>
        <v/>
      </c>
      <c r="AQ1190" s="107"/>
      <c r="AR1190" s="107"/>
      <c r="AS1190" s="593"/>
    </row>
    <row r="1191" spans="1:45" ht="37.5" outlineLevel="2">
      <c r="A1191" s="72">
        <f t="shared" si="447"/>
        <v>78</v>
      </c>
      <c r="B1191" s="552" t="str">
        <f>IF(C1191&lt;&gt;"",COUNTA($C$9:C1191),"")</f>
        <v/>
      </c>
      <c r="C1191" s="552"/>
      <c r="D1191" s="71"/>
      <c r="E1191" s="103"/>
      <c r="F1191" s="103"/>
      <c r="G1191" s="103"/>
      <c r="H1191" s="103"/>
      <c r="I1191" s="103"/>
      <c r="J1191" s="103"/>
      <c r="K1191" s="107"/>
      <c r="L1191" s="105" t="s">
        <v>35</v>
      </c>
      <c r="M1191" s="554" t="str">
        <f>IF(K1191&lt;&gt;"",VLOOKUP(K1191,'DON GIA'!$S$1:$U$19,3,0),"")</f>
        <v/>
      </c>
      <c r="N1191" s="554" t="str">
        <f>IF(K1191&lt;&gt;"",VLOOKUP(K1191,'DON GIA'!$S$1:$V$19,4,0),"")</f>
        <v/>
      </c>
      <c r="O1191" s="554" t="str">
        <f t="shared" si="442"/>
        <v/>
      </c>
      <c r="P1191" s="554" t="str">
        <f t="shared" si="443"/>
        <v/>
      </c>
      <c r="Q1191" s="71" t="s">
        <v>35</v>
      </c>
      <c r="R1191" s="103"/>
      <c r="S1191" s="103"/>
      <c r="T1191" s="554" t="str">
        <f>IF(Q1191&lt;&gt;"",VLOOKUP(Q1191,'DON GIA'!$H$1:$K$103,4,0),"")</f>
        <v/>
      </c>
      <c r="U1191" s="554" t="str">
        <f t="shared" si="444"/>
        <v/>
      </c>
      <c r="V1191" s="554"/>
      <c r="W1191" s="107" t="s">
        <v>1297</v>
      </c>
      <c r="X1191" s="103" t="s">
        <v>27</v>
      </c>
      <c r="Y1191" s="108">
        <v>21.76</v>
      </c>
      <c r="Z1191" s="109"/>
      <c r="AA1191" s="554">
        <f>IF(W1191&lt;&gt;"",VLOOKUP(W1191,'DON GIA'!$A$1:$D$346,4,0),"")</f>
        <v>257144</v>
      </c>
      <c r="AB1191" s="554">
        <f t="shared" si="445"/>
        <v>5595453.4400000004</v>
      </c>
      <c r="AC1191" s="71"/>
      <c r="AD1191" s="71"/>
      <c r="AE1191" s="71"/>
      <c r="AF1191" s="71"/>
      <c r="AG1191" s="71"/>
      <c r="AH1191" s="103"/>
      <c r="AI1191" s="71"/>
      <c r="AJ1191" s="103"/>
      <c r="AK1191" s="103"/>
      <c r="AL1191" s="554" t="str">
        <f>IF(AI1191&lt;&gt;"",VLOOKUP(AI1191,'DON GIA'!$M$1:$P$9,4,0),"")</f>
        <v/>
      </c>
      <c r="AM1191" s="554" t="str">
        <f t="shared" si="446"/>
        <v/>
      </c>
      <c r="AN1191" s="71"/>
      <c r="AO1191" s="103"/>
      <c r="AP1191" s="602" t="str">
        <f t="shared" si="441"/>
        <v/>
      </c>
      <c r="AQ1191" s="107"/>
      <c r="AR1191" s="107"/>
      <c r="AS1191" s="593"/>
    </row>
    <row r="1192" spans="1:45" outlineLevel="2">
      <c r="A1192" s="72">
        <f t="shared" si="447"/>
        <v>78</v>
      </c>
      <c r="B1192" s="552" t="str">
        <f>IF(C1192&lt;&gt;"",COUNTA($C$9:C1192),"")</f>
        <v/>
      </c>
      <c r="C1192" s="552"/>
      <c r="D1192" s="71"/>
      <c r="E1192" s="103"/>
      <c r="F1192" s="103"/>
      <c r="G1192" s="103"/>
      <c r="H1192" s="103"/>
      <c r="I1192" s="103"/>
      <c r="J1192" s="103"/>
      <c r="K1192" s="107"/>
      <c r="L1192" s="105" t="s">
        <v>35</v>
      </c>
      <c r="M1192" s="554" t="str">
        <f>IF(K1192&lt;&gt;"",VLOOKUP(K1192,'DON GIA'!$S$1:$U$19,3,0),"")</f>
        <v/>
      </c>
      <c r="N1192" s="554" t="str">
        <f>IF(K1192&lt;&gt;"",VLOOKUP(K1192,'DON GIA'!$S$1:$V$19,4,0),"")</f>
        <v/>
      </c>
      <c r="O1192" s="554" t="str">
        <f t="shared" si="442"/>
        <v/>
      </c>
      <c r="P1192" s="554" t="str">
        <f t="shared" si="443"/>
        <v/>
      </c>
      <c r="Q1192" s="71" t="s">
        <v>35</v>
      </c>
      <c r="R1192" s="103"/>
      <c r="S1192" s="103"/>
      <c r="T1192" s="554" t="str">
        <f>IF(Q1192&lt;&gt;"",VLOOKUP(Q1192,'DON GIA'!$H$1:$K$103,4,0),"")</f>
        <v/>
      </c>
      <c r="U1192" s="554" t="str">
        <f t="shared" si="444"/>
        <v/>
      </c>
      <c r="V1192" s="554"/>
      <c r="W1192" s="107" t="s">
        <v>1194</v>
      </c>
      <c r="X1192" s="103" t="s">
        <v>27</v>
      </c>
      <c r="Y1192" s="108">
        <v>1.26</v>
      </c>
      <c r="Z1192" s="109"/>
      <c r="AA1192" s="554">
        <f>IF(W1192&lt;&gt;"",VLOOKUP(W1192,'DON GIA'!$A$1:$D$346,4,0),"")</f>
        <v>292949</v>
      </c>
      <c r="AB1192" s="554">
        <f t="shared" si="445"/>
        <v>369115.74</v>
      </c>
      <c r="AC1192" s="71"/>
      <c r="AD1192" s="71"/>
      <c r="AE1192" s="71"/>
      <c r="AF1192" s="71"/>
      <c r="AG1192" s="71"/>
      <c r="AH1192" s="103"/>
      <c r="AI1192" s="71"/>
      <c r="AJ1192" s="103"/>
      <c r="AK1192" s="103"/>
      <c r="AL1192" s="554" t="str">
        <f>IF(AI1192&lt;&gt;"",VLOOKUP(AI1192,'DON GIA'!$M$1:$P$9,4,0),"")</f>
        <v/>
      </c>
      <c r="AM1192" s="554" t="str">
        <f t="shared" si="446"/>
        <v/>
      </c>
      <c r="AN1192" s="71"/>
      <c r="AO1192" s="103"/>
      <c r="AP1192" s="602" t="str">
        <f t="shared" si="441"/>
        <v/>
      </c>
      <c r="AQ1192" s="107"/>
      <c r="AR1192" s="107"/>
      <c r="AS1192" s="593"/>
    </row>
    <row r="1193" spans="1:45" outlineLevel="2">
      <c r="A1193" s="72">
        <f t="shared" si="447"/>
        <v>78</v>
      </c>
      <c r="B1193" s="552" t="str">
        <f>IF(C1193&lt;&gt;"",COUNTA($C$9:C1193),"")</f>
        <v/>
      </c>
      <c r="C1193" s="552"/>
      <c r="D1193" s="71"/>
      <c r="E1193" s="103"/>
      <c r="F1193" s="103"/>
      <c r="G1193" s="103"/>
      <c r="H1193" s="103"/>
      <c r="I1193" s="103"/>
      <c r="J1193" s="103"/>
      <c r="K1193" s="107"/>
      <c r="L1193" s="105" t="s">
        <v>35</v>
      </c>
      <c r="M1193" s="554" t="str">
        <f>IF(K1193&lt;&gt;"",VLOOKUP(K1193,'DON GIA'!$S$1:$U$19,3,0),"")</f>
        <v/>
      </c>
      <c r="N1193" s="554" t="str">
        <f>IF(K1193&lt;&gt;"",VLOOKUP(K1193,'DON GIA'!$S$1:$V$19,4,0),"")</f>
        <v/>
      </c>
      <c r="O1193" s="554" t="str">
        <f t="shared" si="442"/>
        <v/>
      </c>
      <c r="P1193" s="554" t="str">
        <f t="shared" si="443"/>
        <v/>
      </c>
      <c r="Q1193" s="71" t="s">
        <v>35</v>
      </c>
      <c r="R1193" s="103"/>
      <c r="S1193" s="103"/>
      <c r="T1193" s="554" t="str">
        <f>IF(Q1193&lt;&gt;"",VLOOKUP(Q1193,'DON GIA'!$H$1:$K$103,4,0),"")</f>
        <v/>
      </c>
      <c r="U1193" s="554" t="str">
        <f t="shared" si="444"/>
        <v/>
      </c>
      <c r="V1193" s="554"/>
      <c r="W1193" s="107" t="s">
        <v>1083</v>
      </c>
      <c r="X1193" s="103" t="s">
        <v>27</v>
      </c>
      <c r="Y1193" s="108">
        <v>2.92</v>
      </c>
      <c r="Z1193" s="109"/>
      <c r="AA1193" s="554">
        <f>IF(W1193&lt;&gt;"",VLOOKUP(W1193,'DON GIA'!$A$1:$D$346,4,0),"")</f>
        <v>282038</v>
      </c>
      <c r="AB1193" s="554">
        <f t="shared" si="445"/>
        <v>823550.96</v>
      </c>
      <c r="AC1193" s="71"/>
      <c r="AD1193" s="71"/>
      <c r="AE1193" s="71"/>
      <c r="AF1193" s="71"/>
      <c r="AG1193" s="71"/>
      <c r="AH1193" s="103"/>
      <c r="AI1193" s="71"/>
      <c r="AJ1193" s="103"/>
      <c r="AK1193" s="103"/>
      <c r="AL1193" s="554" t="str">
        <f>IF(AI1193&lt;&gt;"",VLOOKUP(AI1193,'DON GIA'!$M$1:$P$9,4,0),"")</f>
        <v/>
      </c>
      <c r="AM1193" s="554" t="str">
        <f t="shared" si="446"/>
        <v/>
      </c>
      <c r="AN1193" s="71"/>
      <c r="AO1193" s="103"/>
      <c r="AP1193" s="602" t="str">
        <f t="shared" si="441"/>
        <v/>
      </c>
      <c r="AQ1193" s="107"/>
      <c r="AR1193" s="107"/>
      <c r="AS1193" s="593"/>
    </row>
    <row r="1194" spans="1:45" ht="37.5" outlineLevel="2">
      <c r="A1194" s="72">
        <f t="shared" si="447"/>
        <v>78</v>
      </c>
      <c r="B1194" s="552" t="str">
        <f>IF(C1194&lt;&gt;"",COUNTA($C$9:C1194),"")</f>
        <v/>
      </c>
      <c r="C1194" s="552"/>
      <c r="D1194" s="71"/>
      <c r="E1194" s="103"/>
      <c r="F1194" s="103"/>
      <c r="G1194" s="103"/>
      <c r="H1194" s="103"/>
      <c r="I1194" s="103"/>
      <c r="J1194" s="103"/>
      <c r="K1194" s="107"/>
      <c r="L1194" s="105" t="s">
        <v>35</v>
      </c>
      <c r="M1194" s="554" t="str">
        <f>IF(K1194&lt;&gt;"",VLOOKUP(K1194,'DON GIA'!$S$1:$U$19,3,0),"")</f>
        <v/>
      </c>
      <c r="N1194" s="554" t="str">
        <f>IF(K1194&lt;&gt;"",VLOOKUP(K1194,'DON GIA'!$S$1:$V$19,4,0),"")</f>
        <v/>
      </c>
      <c r="O1194" s="554" t="str">
        <f t="shared" si="442"/>
        <v/>
      </c>
      <c r="P1194" s="554" t="str">
        <f t="shared" si="443"/>
        <v/>
      </c>
      <c r="Q1194" s="71" t="s">
        <v>35</v>
      </c>
      <c r="R1194" s="103"/>
      <c r="S1194" s="103"/>
      <c r="T1194" s="554" t="str">
        <f>IF(Q1194&lt;&gt;"",VLOOKUP(Q1194,'DON GIA'!$H$1:$K$103,4,0),"")</f>
        <v/>
      </c>
      <c r="U1194" s="554" t="str">
        <f t="shared" si="444"/>
        <v/>
      </c>
      <c r="V1194" s="554"/>
      <c r="W1194" s="107" t="s">
        <v>1049</v>
      </c>
      <c r="X1194" s="103" t="s">
        <v>42</v>
      </c>
      <c r="Y1194" s="108">
        <v>1</v>
      </c>
      <c r="Z1194" s="109"/>
      <c r="AA1194" s="554">
        <f>IF(W1194&lt;&gt;"",VLOOKUP(W1194,'DON GIA'!$A$1:$D$346,4,0),"")</f>
        <v>3793079</v>
      </c>
      <c r="AB1194" s="554">
        <f t="shared" si="445"/>
        <v>3793079</v>
      </c>
      <c r="AC1194" s="71"/>
      <c r="AD1194" s="71"/>
      <c r="AE1194" s="71"/>
      <c r="AF1194" s="71"/>
      <c r="AG1194" s="71"/>
      <c r="AH1194" s="103"/>
      <c r="AI1194" s="71"/>
      <c r="AJ1194" s="103"/>
      <c r="AK1194" s="103"/>
      <c r="AL1194" s="554" t="str">
        <f>IF(AI1194&lt;&gt;"",VLOOKUP(AI1194,'DON GIA'!$M$1:$P$9,4,0),"")</f>
        <v/>
      </c>
      <c r="AM1194" s="554" t="str">
        <f t="shared" si="446"/>
        <v/>
      </c>
      <c r="AN1194" s="71"/>
      <c r="AO1194" s="103"/>
      <c r="AP1194" s="602" t="str">
        <f t="shared" si="441"/>
        <v/>
      </c>
      <c r="AQ1194" s="107"/>
      <c r="AR1194" s="107"/>
      <c r="AS1194" s="593"/>
    </row>
    <row r="1195" spans="1:45" ht="37.5" outlineLevel="2">
      <c r="A1195" s="72">
        <f t="shared" si="447"/>
        <v>78</v>
      </c>
      <c r="B1195" s="552" t="str">
        <f>IF(C1195&lt;&gt;"",COUNTA($C$9:C1195),"")</f>
        <v/>
      </c>
      <c r="C1195" s="552"/>
      <c r="D1195" s="71"/>
      <c r="E1195" s="103"/>
      <c r="F1195" s="103"/>
      <c r="G1195" s="103"/>
      <c r="H1195" s="103"/>
      <c r="I1195" s="103"/>
      <c r="J1195" s="103"/>
      <c r="K1195" s="107"/>
      <c r="L1195" s="105" t="s">
        <v>35</v>
      </c>
      <c r="M1195" s="554" t="str">
        <f>IF(K1195&lt;&gt;"",VLOOKUP(K1195,'DON GIA'!$S$1:$U$19,3,0),"")</f>
        <v/>
      </c>
      <c r="N1195" s="554" t="str">
        <f>IF(K1195&lt;&gt;"",VLOOKUP(K1195,'DON GIA'!$S$1:$V$19,4,0),"")</f>
        <v/>
      </c>
      <c r="O1195" s="554" t="str">
        <f t="shared" si="442"/>
        <v/>
      </c>
      <c r="P1195" s="554" t="str">
        <f t="shared" si="443"/>
        <v/>
      </c>
      <c r="Q1195" s="71" t="s">
        <v>35</v>
      </c>
      <c r="R1195" s="103"/>
      <c r="S1195" s="103"/>
      <c r="T1195" s="554" t="str">
        <f>IF(Q1195&lt;&gt;"",VLOOKUP(Q1195,'DON GIA'!$H$1:$K$103,4,0),"")</f>
        <v/>
      </c>
      <c r="U1195" s="554" t="str">
        <f t="shared" si="444"/>
        <v/>
      </c>
      <c r="V1195" s="554"/>
      <c r="W1195" s="107" t="s">
        <v>1080</v>
      </c>
      <c r="X1195" s="103" t="s">
        <v>27</v>
      </c>
      <c r="Y1195" s="108">
        <v>6.5</v>
      </c>
      <c r="Z1195" s="109"/>
      <c r="AA1195" s="554">
        <f>IF(W1195&lt;&gt;"",VLOOKUP(W1195,'DON GIA'!$A$1:$D$346,4,0),"")</f>
        <v>10375629</v>
      </c>
      <c r="AB1195" s="554">
        <f t="shared" si="445"/>
        <v>67441588.5</v>
      </c>
      <c r="AC1195" s="71"/>
      <c r="AD1195" s="71"/>
      <c r="AE1195" s="71"/>
      <c r="AF1195" s="71"/>
      <c r="AG1195" s="71"/>
      <c r="AH1195" s="103"/>
      <c r="AI1195" s="71"/>
      <c r="AJ1195" s="103"/>
      <c r="AK1195" s="103"/>
      <c r="AL1195" s="554" t="str">
        <f>IF(AI1195&lt;&gt;"",VLOOKUP(AI1195,'DON GIA'!$M$1:$P$9,4,0),"")</f>
        <v/>
      </c>
      <c r="AM1195" s="554" t="str">
        <f t="shared" si="446"/>
        <v/>
      </c>
      <c r="AN1195" s="71"/>
      <c r="AO1195" s="103"/>
      <c r="AP1195" s="602" t="str">
        <f t="shared" si="441"/>
        <v/>
      </c>
      <c r="AQ1195" s="107"/>
      <c r="AR1195" s="107"/>
      <c r="AS1195" s="593"/>
    </row>
    <row r="1196" spans="1:45" outlineLevel="2">
      <c r="A1196" s="72">
        <f t="shared" si="447"/>
        <v>78</v>
      </c>
      <c r="B1196" s="552" t="str">
        <f>IF(C1196&lt;&gt;"",COUNTA($C$9:C1196),"")</f>
        <v/>
      </c>
      <c r="C1196" s="552"/>
      <c r="D1196" s="71"/>
      <c r="E1196" s="103"/>
      <c r="F1196" s="103"/>
      <c r="G1196" s="103"/>
      <c r="H1196" s="103"/>
      <c r="I1196" s="103"/>
      <c r="J1196" s="103"/>
      <c r="K1196" s="107"/>
      <c r="L1196" s="105" t="s">
        <v>35</v>
      </c>
      <c r="M1196" s="554" t="str">
        <f>IF(K1196&lt;&gt;"",VLOOKUP(K1196,'DON GIA'!$S$1:$U$19,3,0),"")</f>
        <v/>
      </c>
      <c r="N1196" s="554" t="str">
        <f>IF(K1196&lt;&gt;"",VLOOKUP(K1196,'DON GIA'!$S$1:$V$19,4,0),"")</f>
        <v/>
      </c>
      <c r="O1196" s="554" t="str">
        <f t="shared" si="442"/>
        <v/>
      </c>
      <c r="P1196" s="554" t="str">
        <f t="shared" si="443"/>
        <v/>
      </c>
      <c r="Q1196" s="71" t="s">
        <v>35</v>
      </c>
      <c r="R1196" s="103"/>
      <c r="S1196" s="103"/>
      <c r="T1196" s="554" t="str">
        <f>IF(Q1196&lt;&gt;"",VLOOKUP(Q1196,'DON GIA'!$H$1:$K$103,4,0),"")</f>
        <v/>
      </c>
      <c r="U1196" s="554" t="str">
        <f t="shared" si="444"/>
        <v/>
      </c>
      <c r="V1196" s="554"/>
      <c r="W1196" s="107" t="s">
        <v>1091</v>
      </c>
      <c r="X1196" s="103" t="s">
        <v>27</v>
      </c>
      <c r="Y1196" s="108">
        <f>5.3*4.1</f>
        <v>21.729999999999997</v>
      </c>
      <c r="Z1196" s="109"/>
      <c r="AA1196" s="554">
        <f>IF(W1196&lt;&gt;"",VLOOKUP(W1196,'DON GIA'!$A$1:$D$346,4,0),"")</f>
        <v>161275</v>
      </c>
      <c r="AB1196" s="554">
        <f t="shared" si="445"/>
        <v>3504505.7499999995</v>
      </c>
      <c r="AC1196" s="71"/>
      <c r="AD1196" s="71"/>
      <c r="AE1196" s="71"/>
      <c r="AF1196" s="71"/>
      <c r="AG1196" s="71"/>
      <c r="AH1196" s="103"/>
      <c r="AI1196" s="71"/>
      <c r="AJ1196" s="103"/>
      <c r="AK1196" s="103"/>
      <c r="AL1196" s="554" t="str">
        <f>IF(AI1196&lt;&gt;"",VLOOKUP(AI1196,'DON GIA'!$M$1:$P$9,4,0),"")</f>
        <v/>
      </c>
      <c r="AM1196" s="554" t="str">
        <f t="shared" si="446"/>
        <v/>
      </c>
      <c r="AN1196" s="71"/>
      <c r="AO1196" s="103"/>
      <c r="AP1196" s="602" t="str">
        <f t="shared" si="441"/>
        <v/>
      </c>
      <c r="AQ1196" s="107"/>
      <c r="AR1196" s="107"/>
      <c r="AS1196" s="593"/>
    </row>
    <row r="1197" spans="1:45" outlineLevel="2">
      <c r="A1197" s="72">
        <f t="shared" si="447"/>
        <v>78</v>
      </c>
      <c r="B1197" s="552" t="str">
        <f>IF(C1197&lt;&gt;"",COUNTA($C$9:C1197),"")</f>
        <v/>
      </c>
      <c r="C1197" s="552"/>
      <c r="D1197" s="71"/>
      <c r="E1197" s="103"/>
      <c r="F1197" s="103"/>
      <c r="G1197" s="103"/>
      <c r="H1197" s="103"/>
      <c r="I1197" s="103"/>
      <c r="J1197" s="103"/>
      <c r="K1197" s="107"/>
      <c r="L1197" s="105" t="s">
        <v>35</v>
      </c>
      <c r="M1197" s="554" t="str">
        <f>IF(K1197&lt;&gt;"",VLOOKUP(K1197,'DON GIA'!$S$1:$U$19,3,0),"")</f>
        <v/>
      </c>
      <c r="N1197" s="554" t="str">
        <f>IF(K1197&lt;&gt;"",VLOOKUP(K1197,'DON GIA'!$S$1:$V$19,4,0),"")</f>
        <v/>
      </c>
      <c r="O1197" s="554" t="str">
        <f t="shared" si="442"/>
        <v/>
      </c>
      <c r="P1197" s="554" t="str">
        <f t="shared" si="443"/>
        <v/>
      </c>
      <c r="Q1197" s="71" t="s">
        <v>35</v>
      </c>
      <c r="R1197" s="103"/>
      <c r="S1197" s="103"/>
      <c r="T1197" s="554" t="str">
        <f>IF(Q1197&lt;&gt;"",VLOOKUP(Q1197,'DON GIA'!$H$1:$K$103,4,0),"")</f>
        <v/>
      </c>
      <c r="U1197" s="554" t="str">
        <f t="shared" si="444"/>
        <v/>
      </c>
      <c r="V1197" s="554"/>
      <c r="W1197" s="107" t="s">
        <v>1006</v>
      </c>
      <c r="X1197" s="103" t="s">
        <v>27</v>
      </c>
      <c r="Y1197" s="108">
        <v>95.17</v>
      </c>
      <c r="Z1197" s="109"/>
      <c r="AA1197" s="554">
        <f>IF(W1197&lt;&gt;"",VLOOKUP(W1197,'DON GIA'!$A$1:$D$346,4,0),"")</f>
        <v>109890</v>
      </c>
      <c r="AB1197" s="554">
        <f t="shared" si="445"/>
        <v>10458231.300000001</v>
      </c>
      <c r="AC1197" s="71"/>
      <c r="AD1197" s="71"/>
      <c r="AE1197" s="71"/>
      <c r="AF1197" s="71"/>
      <c r="AG1197" s="71"/>
      <c r="AH1197" s="103"/>
      <c r="AI1197" s="71"/>
      <c r="AJ1197" s="103"/>
      <c r="AK1197" s="103"/>
      <c r="AL1197" s="554" t="str">
        <f>IF(AI1197&lt;&gt;"",VLOOKUP(AI1197,'DON GIA'!$M$1:$P$9,4,0),"")</f>
        <v/>
      </c>
      <c r="AM1197" s="554" t="str">
        <f t="shared" si="446"/>
        <v/>
      </c>
      <c r="AN1197" s="71"/>
      <c r="AO1197" s="103"/>
      <c r="AP1197" s="602" t="str">
        <f t="shared" si="441"/>
        <v/>
      </c>
      <c r="AQ1197" s="107"/>
      <c r="AR1197" s="107"/>
      <c r="AS1197" s="593"/>
    </row>
    <row r="1198" spans="1:45" outlineLevel="2">
      <c r="A1198" s="72">
        <f t="shared" si="447"/>
        <v>78</v>
      </c>
      <c r="B1198" s="552" t="str">
        <f>IF(C1198&lt;&gt;"",COUNTA($C$9:C1198),"")</f>
        <v/>
      </c>
      <c r="C1198" s="552"/>
      <c r="D1198" s="71"/>
      <c r="E1198" s="103"/>
      <c r="F1198" s="103"/>
      <c r="G1198" s="103"/>
      <c r="H1198" s="103"/>
      <c r="I1198" s="103"/>
      <c r="J1198" s="103"/>
      <c r="K1198" s="107"/>
      <c r="L1198" s="105" t="s">
        <v>35</v>
      </c>
      <c r="M1198" s="554" t="str">
        <f>IF(K1198&lt;&gt;"",VLOOKUP(K1198,'DON GIA'!$S$1:$U$19,3,0),"")</f>
        <v/>
      </c>
      <c r="N1198" s="554" t="str">
        <f>IF(K1198&lt;&gt;"",VLOOKUP(K1198,'DON GIA'!$S$1:$V$19,4,0),"")</f>
        <v/>
      </c>
      <c r="O1198" s="554" t="str">
        <f t="shared" si="442"/>
        <v/>
      </c>
      <c r="P1198" s="554" t="str">
        <f t="shared" si="443"/>
        <v/>
      </c>
      <c r="Q1198" s="71" t="s">
        <v>35</v>
      </c>
      <c r="R1198" s="103"/>
      <c r="S1198" s="103"/>
      <c r="T1198" s="554" t="str">
        <f>IF(Q1198&lt;&gt;"",VLOOKUP(Q1198,'DON GIA'!$H$1:$K$103,4,0),"")</f>
        <v/>
      </c>
      <c r="U1198" s="554" t="str">
        <f t="shared" si="444"/>
        <v/>
      </c>
      <c r="V1198" s="554"/>
      <c r="W1198" s="107"/>
      <c r="X1198" s="103"/>
      <c r="Y1198" s="108"/>
      <c r="Z1198" s="109"/>
      <c r="AA1198" s="554" t="str">
        <f>IF(W1198&lt;&gt;"",VLOOKUP(W1198,'DON GIA'!$A$1:$D$346,4,0),"")</f>
        <v/>
      </c>
      <c r="AB1198" s="554" t="str">
        <f t="shared" si="445"/>
        <v/>
      </c>
      <c r="AC1198" s="71"/>
      <c r="AD1198" s="71"/>
      <c r="AE1198" s="71"/>
      <c r="AF1198" s="71"/>
      <c r="AG1198" s="71"/>
      <c r="AH1198" s="103"/>
      <c r="AI1198" s="71"/>
      <c r="AJ1198" s="103"/>
      <c r="AK1198" s="103"/>
      <c r="AL1198" s="554" t="str">
        <f>IF(AI1198&lt;&gt;"",VLOOKUP(AI1198,'DON GIA'!$M$1:$P$9,4,0),"")</f>
        <v/>
      </c>
      <c r="AM1198" s="554" t="str">
        <f t="shared" si="446"/>
        <v/>
      </c>
      <c r="AN1198" s="71"/>
      <c r="AO1198" s="103"/>
      <c r="AP1198" s="602" t="str">
        <f t="shared" si="441"/>
        <v/>
      </c>
      <c r="AQ1198" s="107"/>
      <c r="AR1198" s="107"/>
      <c r="AS1198" s="593"/>
    </row>
    <row r="1199" spans="1:45" outlineLevel="1">
      <c r="A1199" s="84" t="s">
        <v>2081</v>
      </c>
      <c r="B1199" s="552"/>
      <c r="C1199" s="552"/>
      <c r="D1199" s="61"/>
      <c r="E1199" s="162"/>
      <c r="F1199" s="103"/>
      <c r="G1199" s="162"/>
      <c r="H1199" s="162"/>
      <c r="I1199" s="162"/>
      <c r="J1199" s="162"/>
      <c r="K1199" s="129"/>
      <c r="L1199" s="167">
        <f>SUBTOTAL(9,L1200:L1220)</f>
        <v>0</v>
      </c>
      <c r="M1199" s="553"/>
      <c r="N1199" s="553"/>
      <c r="O1199" s="553">
        <f>SUBTOTAL(9,O1200:O1220)</f>
        <v>0</v>
      </c>
      <c r="P1199" s="553">
        <f>SUBTOTAL(9,P1200:P1220)</f>
        <v>0</v>
      </c>
      <c r="Q1199" s="61"/>
      <c r="R1199" s="162"/>
      <c r="S1199" s="162">
        <f>SUBTOTAL(9,S1200:S1220)</f>
        <v>0</v>
      </c>
      <c r="T1199" s="553"/>
      <c r="U1199" s="553">
        <f>SUBTOTAL(9,U1200:U1220)</f>
        <v>0</v>
      </c>
      <c r="V1199" s="553"/>
      <c r="W1199" s="129"/>
      <c r="X1199" s="162"/>
      <c r="Y1199" s="169">
        <f>SUBTOTAL(9,Y1200:Y1220)</f>
        <v>564.91200000000003</v>
      </c>
      <c r="Z1199" s="170">
        <f>SUBTOTAL(9,Z1200:Z1220)</f>
        <v>0</v>
      </c>
      <c r="AA1199" s="553"/>
      <c r="AB1199" s="553">
        <f>SUBTOTAL(9,AB1200:AB1220)</f>
        <v>1844009970.6360002</v>
      </c>
      <c r="AC1199" s="71"/>
      <c r="AD1199" s="71"/>
      <c r="AE1199" s="71"/>
      <c r="AF1199" s="71"/>
      <c r="AG1199" s="71"/>
      <c r="AH1199" s="103"/>
      <c r="AI1199" s="61"/>
      <c r="AJ1199" s="162"/>
      <c r="AK1199" s="162">
        <f>SUBTOTAL(9,AK1200:AK1220)</f>
        <v>0</v>
      </c>
      <c r="AL1199" s="553"/>
      <c r="AM1199" s="553">
        <f>SUBTOTAL(9,AM1200:AM1220)</f>
        <v>0</v>
      </c>
      <c r="AN1199" s="61"/>
      <c r="AO1199" s="162">
        <f>SUBTOTAL(9,AO1200:AO1220)</f>
        <v>0</v>
      </c>
      <c r="AP1199" s="602">
        <f t="shared" si="441"/>
        <v>1844009970.6360002</v>
      </c>
      <c r="AQ1199" s="59"/>
      <c r="AR1199" s="59"/>
      <c r="AS1199" s="629"/>
    </row>
    <row r="1200" spans="1:45" ht="78.75" outlineLevel="2">
      <c r="A1200" s="72">
        <f>IF(B1200&lt;&gt;"",B1200,A1198)</f>
        <v>79</v>
      </c>
      <c r="B1200" s="552">
        <f>IF(C1200&lt;&gt;"",COUNTA($C$9:C1200),"")</f>
        <v>79</v>
      </c>
      <c r="C1200" s="552">
        <v>481</v>
      </c>
      <c r="D1200" s="61" t="s">
        <v>494</v>
      </c>
      <c r="E1200" s="103"/>
      <c r="F1200" s="103"/>
      <c r="G1200" s="103"/>
      <c r="H1200" s="103"/>
      <c r="I1200" s="103"/>
      <c r="J1200" s="103"/>
      <c r="K1200" s="107"/>
      <c r="L1200" s="105" t="s">
        <v>35</v>
      </c>
      <c r="M1200" s="554" t="str">
        <f>IF(K1200&lt;&gt;"",VLOOKUP(K1200,'DON GIA'!$S$1:$U$19,3,0),"")</f>
        <v/>
      </c>
      <c r="N1200" s="554" t="str">
        <f>IF(K1200&lt;&gt;"",VLOOKUP(K1200,'DON GIA'!$S$1:$V$19,4,0),"")</f>
        <v/>
      </c>
      <c r="O1200" s="554" t="str">
        <f t="shared" ref="O1200:O1220" si="448">IF(K1200&lt;&gt;"",L1200*M1200,"")</f>
        <v/>
      </c>
      <c r="P1200" s="554" t="str">
        <f t="shared" ref="P1200:P1220" si="449">IF(K1200&lt;&gt;"",L1200*N1200,"")</f>
        <v/>
      </c>
      <c r="Q1200" s="71" t="s">
        <v>35</v>
      </c>
      <c r="R1200" s="103"/>
      <c r="S1200" s="103"/>
      <c r="T1200" s="554" t="str">
        <f>IF(Q1200&lt;&gt;"",VLOOKUP(Q1200,'DON GIA'!$H$1:$K$103,4,0),"")</f>
        <v/>
      </c>
      <c r="U1200" s="554" t="str">
        <f t="shared" ref="U1200:U1220" si="450">IF(Q1200&lt;&gt;"",IF(ISNUMBER(T1200),S1200*T1200,""),"")</f>
        <v/>
      </c>
      <c r="V1200" s="554" t="s">
        <v>2163</v>
      </c>
      <c r="W1200" s="107" t="s">
        <v>1230</v>
      </c>
      <c r="X1200" s="103" t="s">
        <v>27</v>
      </c>
      <c r="Y1200" s="108">
        <v>28.4</v>
      </c>
      <c r="Z1200" s="109"/>
      <c r="AA1200" s="554">
        <f>IF(W1200&lt;&gt;"",VLOOKUP(W1200,'DON GIA'!$A$1:$D$346,4,0),"")</f>
        <v>1119277</v>
      </c>
      <c r="AB1200" s="554">
        <f t="shared" ref="AB1200:AB1220" si="451">IF(W1200&lt;&gt;"",IF(ISNUMBER(AA1200),Y1200*AA1200,""),"")</f>
        <v>31787466.799999997</v>
      </c>
      <c r="AC1200" s="71"/>
      <c r="AD1200" s="71" t="s">
        <v>471</v>
      </c>
      <c r="AE1200" s="71" t="s">
        <v>36</v>
      </c>
      <c r="AF1200" s="71" t="s">
        <v>477</v>
      </c>
      <c r="AG1200" s="71" t="s">
        <v>136</v>
      </c>
      <c r="AH1200" s="103"/>
      <c r="AI1200" s="71"/>
      <c r="AJ1200" s="103"/>
      <c r="AK1200" s="103"/>
      <c r="AL1200" s="554" t="str">
        <f>IF(AI1200&lt;&gt;"",VLOOKUP(AI1200,'DON GIA'!$M$1:$P$9,4,0),"")</f>
        <v/>
      </c>
      <c r="AM1200" s="554" t="str">
        <f t="shared" ref="AM1200:AM1220" si="452">IF(AI1200&lt;&gt;"",AK1200*AL1200,"")</f>
        <v/>
      </c>
      <c r="AN1200" s="71"/>
      <c r="AO1200" s="103"/>
      <c r="AP1200" s="602" t="str">
        <f t="shared" si="441"/>
        <v/>
      </c>
      <c r="AQ1200" s="59" t="s">
        <v>763</v>
      </c>
      <c r="AR1200" s="59" t="s">
        <v>2021</v>
      </c>
      <c r="AS1200" s="629"/>
    </row>
    <row r="1201" spans="1:45" ht="50.25" outlineLevel="2">
      <c r="A1201" s="72">
        <f t="shared" ref="A1201:A1220" si="453">IF(B1201&lt;&gt;"",B1201,A1200)</f>
        <v>79</v>
      </c>
      <c r="B1201" s="552" t="str">
        <f>IF(C1201&lt;&gt;"",COUNTA($C$9:C1201),"")</f>
        <v/>
      </c>
      <c r="C1201" s="552"/>
      <c r="D1201" s="71" t="s">
        <v>495</v>
      </c>
      <c r="E1201" s="103"/>
      <c r="F1201" s="103"/>
      <c r="G1201" s="103"/>
      <c r="H1201" s="103"/>
      <c r="I1201" s="103"/>
      <c r="J1201" s="103"/>
      <c r="K1201" s="107"/>
      <c r="L1201" s="105" t="s">
        <v>35</v>
      </c>
      <c r="M1201" s="554" t="str">
        <f>IF(K1201&lt;&gt;"",VLOOKUP(K1201,'DON GIA'!$S$1:$U$19,3,0),"")</f>
        <v/>
      </c>
      <c r="N1201" s="554" t="str">
        <f>IF(K1201&lt;&gt;"",VLOOKUP(K1201,'DON GIA'!$S$1:$V$19,4,0),"")</f>
        <v/>
      </c>
      <c r="O1201" s="554" t="str">
        <f t="shared" si="448"/>
        <v/>
      </c>
      <c r="P1201" s="554" t="str">
        <f t="shared" si="449"/>
        <v/>
      </c>
      <c r="Q1201" s="71" t="s">
        <v>35</v>
      </c>
      <c r="R1201" s="103"/>
      <c r="S1201" s="103"/>
      <c r="T1201" s="554" t="str">
        <f>IF(Q1201&lt;&gt;"",VLOOKUP(Q1201,'DON GIA'!$H$1:$K$103,4,0),"")</f>
        <v/>
      </c>
      <c r="U1201" s="554" t="str">
        <f t="shared" si="450"/>
        <v/>
      </c>
      <c r="V1201" s="554"/>
      <c r="W1201" s="107" t="s">
        <v>1298</v>
      </c>
      <c r="X1201" s="103" t="s">
        <v>27</v>
      </c>
      <c r="Y1201" s="108">
        <v>24.8</v>
      </c>
      <c r="Z1201" s="109"/>
      <c r="AA1201" s="554">
        <f>IF(W1201&lt;&gt;"",VLOOKUP(W1201,'DON GIA'!$A$1:$D$346,4,0),"")</f>
        <v>4542392</v>
      </c>
      <c r="AB1201" s="554">
        <f t="shared" si="451"/>
        <v>112651321.60000001</v>
      </c>
      <c r="AC1201" s="71"/>
      <c r="AD1201" s="71" t="s">
        <v>313</v>
      </c>
      <c r="AE1201" s="71" t="s">
        <v>30</v>
      </c>
      <c r="AF1201" s="71" t="s">
        <v>477</v>
      </c>
      <c r="AG1201" s="71" t="s">
        <v>34</v>
      </c>
      <c r="AH1201" s="103"/>
      <c r="AI1201" s="71"/>
      <c r="AJ1201" s="103"/>
      <c r="AK1201" s="103"/>
      <c r="AL1201" s="554" t="str">
        <f>IF(AI1201&lt;&gt;"",VLOOKUP(AI1201,'DON GIA'!$M$1:$P$9,4,0),"")</f>
        <v/>
      </c>
      <c r="AM1201" s="554" t="str">
        <f t="shared" si="452"/>
        <v/>
      </c>
      <c r="AN1201" s="71"/>
      <c r="AO1201" s="103"/>
      <c r="AP1201" s="602" t="str">
        <f t="shared" si="441"/>
        <v/>
      </c>
      <c r="AQ1201" s="584" t="s">
        <v>2050</v>
      </c>
      <c r="AR1201" s="584" t="s">
        <v>1958</v>
      </c>
      <c r="AS1201" s="631"/>
    </row>
    <row r="1202" spans="1:45" ht="93.75" outlineLevel="2">
      <c r="A1202" s="72">
        <f t="shared" si="453"/>
        <v>79</v>
      </c>
      <c r="B1202" s="552" t="str">
        <f>IF(C1202&lt;&gt;"",COUNTA($C$9:C1202),"")</f>
        <v/>
      </c>
      <c r="C1202" s="552"/>
      <c r="D1202" s="71" t="s">
        <v>71</v>
      </c>
      <c r="E1202" s="103"/>
      <c r="F1202" s="103"/>
      <c r="G1202" s="103"/>
      <c r="H1202" s="103"/>
      <c r="I1202" s="103"/>
      <c r="J1202" s="103"/>
      <c r="K1202" s="107"/>
      <c r="L1202" s="105" t="s">
        <v>35</v>
      </c>
      <c r="M1202" s="554" t="str">
        <f>IF(K1202&lt;&gt;"",VLOOKUP(K1202,'DON GIA'!$S$1:$U$19,3,0),"")</f>
        <v/>
      </c>
      <c r="N1202" s="554" t="str">
        <f>IF(K1202&lt;&gt;"",VLOOKUP(K1202,'DON GIA'!$S$1:$V$19,4,0),"")</f>
        <v/>
      </c>
      <c r="O1202" s="554" t="str">
        <f t="shared" si="448"/>
        <v/>
      </c>
      <c r="P1202" s="554" t="str">
        <f t="shared" si="449"/>
        <v/>
      </c>
      <c r="Q1202" s="71" t="s">
        <v>35</v>
      </c>
      <c r="R1202" s="103"/>
      <c r="S1202" s="103"/>
      <c r="T1202" s="554" t="str">
        <f>IF(Q1202&lt;&gt;"",VLOOKUP(Q1202,'DON GIA'!$H$1:$K$103,4,0),"")</f>
        <v/>
      </c>
      <c r="U1202" s="554" t="str">
        <f t="shared" si="450"/>
        <v/>
      </c>
      <c r="V1202" s="554"/>
      <c r="W1202" s="107" t="s">
        <v>1299</v>
      </c>
      <c r="X1202" s="103" t="s">
        <v>27</v>
      </c>
      <c r="Y1202" s="108">
        <v>125.6</v>
      </c>
      <c r="Z1202" s="109"/>
      <c r="AA1202" s="554">
        <f>IF(W1202&lt;&gt;"",VLOOKUP(W1202,'DON GIA'!$A$1:$D$346,4,0),"")</f>
        <v>6425958</v>
      </c>
      <c r="AB1202" s="554">
        <f t="shared" si="451"/>
        <v>807100324.79999995</v>
      </c>
      <c r="AC1202" s="71"/>
      <c r="AD1202" s="71" t="s">
        <v>34</v>
      </c>
      <c r="AE1202" s="71" t="s">
        <v>30</v>
      </c>
      <c r="AF1202" s="71" t="s">
        <v>31</v>
      </c>
      <c r="AG1202" s="71" t="s">
        <v>34</v>
      </c>
      <c r="AH1202" s="103" t="s">
        <v>101</v>
      </c>
      <c r="AI1202" s="71"/>
      <c r="AJ1202" s="103"/>
      <c r="AK1202" s="103"/>
      <c r="AL1202" s="554" t="str">
        <f>IF(AI1202&lt;&gt;"",VLOOKUP(AI1202,'DON GIA'!$M$1:$P$9,4,0),"")</f>
        <v/>
      </c>
      <c r="AM1202" s="554" t="str">
        <f t="shared" si="452"/>
        <v/>
      </c>
      <c r="AN1202" s="71"/>
      <c r="AO1202" s="103"/>
      <c r="AP1202" s="602" t="str">
        <f t="shared" si="441"/>
        <v/>
      </c>
      <c r="AQ1202" s="107"/>
      <c r="AR1202" s="107" t="s">
        <v>1959</v>
      </c>
      <c r="AS1202" s="593"/>
    </row>
    <row r="1203" spans="1:45" ht="75" outlineLevel="2">
      <c r="A1203" s="72">
        <f t="shared" si="453"/>
        <v>79</v>
      </c>
      <c r="B1203" s="552" t="str">
        <f>IF(C1203&lt;&gt;"",COUNTA($C$9:C1203),"")</f>
        <v/>
      </c>
      <c r="C1203" s="552"/>
      <c r="D1203" s="71"/>
      <c r="E1203" s="103"/>
      <c r="F1203" s="103"/>
      <c r="G1203" s="103"/>
      <c r="H1203" s="103"/>
      <c r="I1203" s="103"/>
      <c r="J1203" s="103"/>
      <c r="K1203" s="107"/>
      <c r="L1203" s="105" t="s">
        <v>35</v>
      </c>
      <c r="M1203" s="554" t="str">
        <f>IF(K1203&lt;&gt;"",VLOOKUP(K1203,'DON GIA'!$S$1:$U$19,3,0),"")</f>
        <v/>
      </c>
      <c r="N1203" s="554" t="str">
        <f>IF(K1203&lt;&gt;"",VLOOKUP(K1203,'DON GIA'!$S$1:$V$19,4,0),"")</f>
        <v/>
      </c>
      <c r="O1203" s="554" t="str">
        <f t="shared" si="448"/>
        <v/>
      </c>
      <c r="P1203" s="554" t="str">
        <f t="shared" si="449"/>
        <v/>
      </c>
      <c r="Q1203" s="71" t="s">
        <v>35</v>
      </c>
      <c r="R1203" s="103"/>
      <c r="S1203" s="103"/>
      <c r="T1203" s="554" t="str">
        <f>IF(Q1203&lt;&gt;"",VLOOKUP(Q1203,'DON GIA'!$H$1:$K$103,4,0),"")</f>
        <v/>
      </c>
      <c r="U1203" s="554" t="str">
        <f t="shared" si="450"/>
        <v/>
      </c>
      <c r="V1203" s="554"/>
      <c r="W1203" s="107" t="s">
        <v>1300</v>
      </c>
      <c r="X1203" s="103" t="s">
        <v>27</v>
      </c>
      <c r="Y1203" s="108">
        <v>131.19999999999999</v>
      </c>
      <c r="Z1203" s="109"/>
      <c r="AA1203" s="554">
        <f>IF(W1203&lt;&gt;"",VLOOKUP(W1203,'DON GIA'!$A$1:$D$346,4,0),"")</f>
        <v>2719938</v>
      </c>
      <c r="AB1203" s="554">
        <f t="shared" si="451"/>
        <v>356855865.59999996</v>
      </c>
      <c r="AC1203" s="71"/>
      <c r="AD1203" s="71"/>
      <c r="AE1203" s="71" t="s">
        <v>34</v>
      </c>
      <c r="AF1203" s="71" t="s">
        <v>31</v>
      </c>
      <c r="AG1203" s="71" t="s">
        <v>34</v>
      </c>
      <c r="AH1203" s="103"/>
      <c r="AI1203" s="71"/>
      <c r="AJ1203" s="103"/>
      <c r="AK1203" s="103"/>
      <c r="AL1203" s="554" t="str">
        <f>IF(AI1203&lt;&gt;"",VLOOKUP(AI1203,'DON GIA'!$M$1:$P$9,4,0),"")</f>
        <v/>
      </c>
      <c r="AM1203" s="554" t="str">
        <f t="shared" si="452"/>
        <v/>
      </c>
      <c r="AN1203" s="71"/>
      <c r="AO1203" s="103"/>
      <c r="AP1203" s="602" t="str">
        <f t="shared" si="441"/>
        <v/>
      </c>
      <c r="AQ1203" s="107"/>
      <c r="AR1203" s="107" t="s">
        <v>1960</v>
      </c>
      <c r="AS1203" s="593"/>
    </row>
    <row r="1204" spans="1:45" outlineLevel="2">
      <c r="A1204" s="72">
        <f t="shared" si="453"/>
        <v>79</v>
      </c>
      <c r="B1204" s="552" t="str">
        <f>IF(C1204&lt;&gt;"",COUNTA($C$9:C1204),"")</f>
        <v/>
      </c>
      <c r="C1204" s="552"/>
      <c r="D1204" s="71"/>
      <c r="E1204" s="103"/>
      <c r="F1204" s="103"/>
      <c r="G1204" s="103"/>
      <c r="H1204" s="103"/>
      <c r="I1204" s="103"/>
      <c r="J1204" s="103"/>
      <c r="K1204" s="107"/>
      <c r="L1204" s="105" t="s">
        <v>35</v>
      </c>
      <c r="M1204" s="554" t="str">
        <f>IF(K1204&lt;&gt;"",VLOOKUP(K1204,'DON GIA'!$S$1:$U$19,3,0),"")</f>
        <v/>
      </c>
      <c r="N1204" s="554" t="str">
        <f>IF(K1204&lt;&gt;"",VLOOKUP(K1204,'DON GIA'!$S$1:$V$19,4,0),"")</f>
        <v/>
      </c>
      <c r="O1204" s="554" t="str">
        <f t="shared" si="448"/>
        <v/>
      </c>
      <c r="P1204" s="554" t="str">
        <f t="shared" si="449"/>
        <v/>
      </c>
      <c r="Q1204" s="71" t="s">
        <v>35</v>
      </c>
      <c r="R1204" s="103"/>
      <c r="S1204" s="103"/>
      <c r="T1204" s="554" t="str">
        <f>IF(Q1204&lt;&gt;"",VLOOKUP(Q1204,'DON GIA'!$H$1:$K$103,4,0),"")</f>
        <v/>
      </c>
      <c r="U1204" s="554" t="str">
        <f t="shared" si="450"/>
        <v/>
      </c>
      <c r="V1204" s="554"/>
      <c r="W1204" s="107" t="s">
        <v>1300</v>
      </c>
      <c r="X1204" s="103" t="s">
        <v>27</v>
      </c>
      <c r="Y1204" s="108">
        <v>131.19999999999999</v>
      </c>
      <c r="Z1204" s="109"/>
      <c r="AA1204" s="554">
        <f>IF(W1204&lt;&gt;"",VLOOKUP(W1204,'DON GIA'!$A$1:$D$346,4,0),"")</f>
        <v>2719938</v>
      </c>
      <c r="AB1204" s="554">
        <f t="shared" si="451"/>
        <v>356855865.59999996</v>
      </c>
      <c r="AC1204" s="71"/>
      <c r="AD1204" s="71"/>
      <c r="AE1204" s="71" t="s">
        <v>496</v>
      </c>
      <c r="AF1204" s="71" t="s">
        <v>31</v>
      </c>
      <c r="AG1204" s="71" t="s">
        <v>34</v>
      </c>
      <c r="AH1204" s="103"/>
      <c r="AI1204" s="71"/>
      <c r="AJ1204" s="103"/>
      <c r="AK1204" s="103"/>
      <c r="AL1204" s="554" t="str">
        <f>IF(AI1204&lt;&gt;"",VLOOKUP(AI1204,'DON GIA'!$M$1:$P$9,4,0),"")</f>
        <v/>
      </c>
      <c r="AM1204" s="554" t="str">
        <f t="shared" si="452"/>
        <v/>
      </c>
      <c r="AN1204" s="71"/>
      <c r="AO1204" s="103"/>
      <c r="AP1204" s="602" t="str">
        <f t="shared" si="441"/>
        <v/>
      </c>
      <c r="AQ1204" s="107"/>
      <c r="AR1204" s="107"/>
      <c r="AS1204" s="593"/>
    </row>
    <row r="1205" spans="1:45" outlineLevel="2">
      <c r="A1205" s="72">
        <f t="shared" si="453"/>
        <v>79</v>
      </c>
      <c r="B1205" s="552" t="str">
        <f>IF(C1205&lt;&gt;"",COUNTA($C$9:C1205),"")</f>
        <v/>
      </c>
      <c r="C1205" s="552"/>
      <c r="D1205" s="71"/>
      <c r="E1205" s="103"/>
      <c r="F1205" s="103"/>
      <c r="G1205" s="103"/>
      <c r="H1205" s="103"/>
      <c r="I1205" s="103"/>
      <c r="J1205" s="103"/>
      <c r="K1205" s="107"/>
      <c r="L1205" s="105" t="s">
        <v>35</v>
      </c>
      <c r="M1205" s="554" t="str">
        <f>IF(K1205&lt;&gt;"",VLOOKUP(K1205,'DON GIA'!$S$1:$U$19,3,0),"")</f>
        <v/>
      </c>
      <c r="N1205" s="554" t="str">
        <f>IF(K1205&lt;&gt;"",VLOOKUP(K1205,'DON GIA'!$S$1:$V$19,4,0),"")</f>
        <v/>
      </c>
      <c r="O1205" s="554" t="str">
        <f t="shared" si="448"/>
        <v/>
      </c>
      <c r="P1205" s="554" t="str">
        <f t="shared" si="449"/>
        <v/>
      </c>
      <c r="Q1205" s="71" t="s">
        <v>35</v>
      </c>
      <c r="R1205" s="103"/>
      <c r="S1205" s="103"/>
      <c r="T1205" s="554" t="str">
        <f>IF(Q1205&lt;&gt;"",VLOOKUP(Q1205,'DON GIA'!$H$1:$K$103,4,0),"")</f>
        <v/>
      </c>
      <c r="U1205" s="554" t="str">
        <f t="shared" si="450"/>
        <v/>
      </c>
      <c r="V1205" s="554"/>
      <c r="W1205" s="107" t="s">
        <v>1057</v>
      </c>
      <c r="X1205" s="103" t="s">
        <v>27</v>
      </c>
      <c r="Y1205" s="108">
        <v>9</v>
      </c>
      <c r="Z1205" s="109"/>
      <c r="AA1205" s="554">
        <f>IF(W1205&lt;&gt;"",VLOOKUP(W1205,'DON GIA'!$A$1:$D$346,4,0),"")</f>
        <v>1229116</v>
      </c>
      <c r="AB1205" s="554">
        <f t="shared" si="451"/>
        <v>11062044</v>
      </c>
      <c r="AC1205" s="71"/>
      <c r="AD1205" s="71"/>
      <c r="AE1205" s="71"/>
      <c r="AF1205" s="71"/>
      <c r="AG1205" s="71"/>
      <c r="AH1205" s="103"/>
      <c r="AI1205" s="71"/>
      <c r="AJ1205" s="103"/>
      <c r="AK1205" s="103"/>
      <c r="AL1205" s="554" t="str">
        <f>IF(AI1205&lt;&gt;"",VLOOKUP(AI1205,'DON GIA'!$M$1:$P$9,4,0),"")</f>
        <v/>
      </c>
      <c r="AM1205" s="554" t="str">
        <f t="shared" si="452"/>
        <v/>
      </c>
      <c r="AN1205" s="71"/>
      <c r="AO1205" s="103"/>
      <c r="AP1205" s="602" t="str">
        <f t="shared" si="441"/>
        <v/>
      </c>
      <c r="AQ1205" s="107"/>
      <c r="AR1205" s="107"/>
      <c r="AS1205" s="593"/>
    </row>
    <row r="1206" spans="1:45" outlineLevel="2">
      <c r="A1206" s="72">
        <f t="shared" si="453"/>
        <v>79</v>
      </c>
      <c r="B1206" s="552" t="str">
        <f>IF(C1206&lt;&gt;"",COUNTA($C$9:C1206),"")</f>
        <v/>
      </c>
      <c r="C1206" s="552"/>
      <c r="D1206" s="71"/>
      <c r="E1206" s="103"/>
      <c r="F1206" s="103"/>
      <c r="G1206" s="103"/>
      <c r="H1206" s="103"/>
      <c r="I1206" s="103"/>
      <c r="J1206" s="103"/>
      <c r="K1206" s="107"/>
      <c r="L1206" s="105" t="s">
        <v>35</v>
      </c>
      <c r="M1206" s="554" t="str">
        <f>IF(K1206&lt;&gt;"",VLOOKUP(K1206,'DON GIA'!$S$1:$U$19,3,0),"")</f>
        <v/>
      </c>
      <c r="N1206" s="554" t="str">
        <f>IF(K1206&lt;&gt;"",VLOOKUP(K1206,'DON GIA'!$S$1:$V$19,4,0),"")</f>
        <v/>
      </c>
      <c r="O1206" s="554" t="str">
        <f t="shared" si="448"/>
        <v/>
      </c>
      <c r="P1206" s="554" t="str">
        <f t="shared" si="449"/>
        <v/>
      </c>
      <c r="Q1206" s="71" t="s">
        <v>35</v>
      </c>
      <c r="R1206" s="103"/>
      <c r="S1206" s="103"/>
      <c r="T1206" s="554" t="str">
        <f>IF(Q1206&lt;&gt;"",VLOOKUP(Q1206,'DON GIA'!$H$1:$K$103,4,0),"")</f>
        <v/>
      </c>
      <c r="U1206" s="554" t="str">
        <f t="shared" si="450"/>
        <v/>
      </c>
      <c r="V1206" s="554"/>
      <c r="W1206" s="107" t="s">
        <v>1063</v>
      </c>
      <c r="X1206" s="103" t="s">
        <v>27</v>
      </c>
      <c r="Y1206" s="108">
        <v>14.56</v>
      </c>
      <c r="Z1206" s="109"/>
      <c r="AA1206" s="554">
        <f>IF(W1206&lt;&gt;"",VLOOKUP(W1206,'DON GIA'!$A$1:$D$346,4,0),"")</f>
        <v>3941166</v>
      </c>
      <c r="AB1206" s="554">
        <f t="shared" si="451"/>
        <v>57383376.960000001</v>
      </c>
      <c r="AC1206" s="71"/>
      <c r="AD1206" s="71" t="s">
        <v>471</v>
      </c>
      <c r="AE1206" s="71" t="s">
        <v>30</v>
      </c>
      <c r="AF1206" s="71" t="s">
        <v>31</v>
      </c>
      <c r="AG1206" s="71" t="s">
        <v>34</v>
      </c>
      <c r="AH1206" s="103"/>
      <c r="AI1206" s="71"/>
      <c r="AJ1206" s="103"/>
      <c r="AK1206" s="103"/>
      <c r="AL1206" s="554" t="str">
        <f>IF(AI1206&lt;&gt;"",VLOOKUP(AI1206,'DON GIA'!$M$1:$P$9,4,0),"")</f>
        <v/>
      </c>
      <c r="AM1206" s="554" t="str">
        <f t="shared" si="452"/>
        <v/>
      </c>
      <c r="AN1206" s="71"/>
      <c r="AO1206" s="103"/>
      <c r="AP1206" s="602" t="str">
        <f t="shared" si="441"/>
        <v/>
      </c>
      <c r="AQ1206" s="107"/>
      <c r="AR1206" s="107"/>
      <c r="AS1206" s="593"/>
    </row>
    <row r="1207" spans="1:45" outlineLevel="2">
      <c r="A1207" s="72">
        <f t="shared" si="453"/>
        <v>79</v>
      </c>
      <c r="B1207" s="552" t="str">
        <f>IF(C1207&lt;&gt;"",COUNTA($C$9:C1207),"")</f>
        <v/>
      </c>
      <c r="C1207" s="552"/>
      <c r="D1207" s="71"/>
      <c r="E1207" s="103"/>
      <c r="F1207" s="103"/>
      <c r="G1207" s="103"/>
      <c r="H1207" s="103"/>
      <c r="I1207" s="103"/>
      <c r="J1207" s="103"/>
      <c r="K1207" s="107"/>
      <c r="L1207" s="105" t="s">
        <v>35</v>
      </c>
      <c r="M1207" s="554" t="str">
        <f>IF(K1207&lt;&gt;"",VLOOKUP(K1207,'DON GIA'!$S$1:$U$19,3,0),"")</f>
        <v/>
      </c>
      <c r="N1207" s="554" t="str">
        <f>IF(K1207&lt;&gt;"",VLOOKUP(K1207,'DON GIA'!$S$1:$V$19,4,0),"")</f>
        <v/>
      </c>
      <c r="O1207" s="554" t="str">
        <f t="shared" si="448"/>
        <v/>
      </c>
      <c r="P1207" s="554" t="str">
        <f t="shared" si="449"/>
        <v/>
      </c>
      <c r="Q1207" s="71" t="s">
        <v>35</v>
      </c>
      <c r="R1207" s="103"/>
      <c r="S1207" s="103"/>
      <c r="T1207" s="554" t="str">
        <f>IF(Q1207&lt;&gt;"",VLOOKUP(Q1207,'DON GIA'!$H$1:$K$103,4,0),"")</f>
        <v/>
      </c>
      <c r="U1207" s="554" t="str">
        <f t="shared" si="450"/>
        <v/>
      </c>
      <c r="V1207" s="554"/>
      <c r="W1207" s="107" t="s">
        <v>1063</v>
      </c>
      <c r="X1207" s="103" t="s">
        <v>27</v>
      </c>
      <c r="Y1207" s="108">
        <v>12.42</v>
      </c>
      <c r="Z1207" s="109"/>
      <c r="AA1207" s="554">
        <f>IF(W1207&lt;&gt;"",VLOOKUP(W1207,'DON GIA'!$A$1:$D$346,4,0),"")</f>
        <v>3941166</v>
      </c>
      <c r="AB1207" s="554">
        <f t="shared" si="451"/>
        <v>48949281.719999999</v>
      </c>
      <c r="AC1207" s="71"/>
      <c r="AD1207" s="71" t="s">
        <v>471</v>
      </c>
      <c r="AE1207" s="71" t="s">
        <v>30</v>
      </c>
      <c r="AF1207" s="71" t="s">
        <v>31</v>
      </c>
      <c r="AG1207" s="71" t="s">
        <v>312</v>
      </c>
      <c r="AH1207" s="103"/>
      <c r="AI1207" s="71"/>
      <c r="AJ1207" s="103"/>
      <c r="AK1207" s="103"/>
      <c r="AL1207" s="554" t="str">
        <f>IF(AI1207&lt;&gt;"",VLOOKUP(AI1207,'DON GIA'!$M$1:$P$9,4,0),"")</f>
        <v/>
      </c>
      <c r="AM1207" s="554" t="str">
        <f t="shared" si="452"/>
        <v/>
      </c>
      <c r="AN1207" s="71"/>
      <c r="AO1207" s="103"/>
      <c r="AP1207" s="602" t="str">
        <f t="shared" si="441"/>
        <v/>
      </c>
      <c r="AQ1207" s="107"/>
      <c r="AR1207" s="107"/>
      <c r="AS1207" s="593"/>
    </row>
    <row r="1208" spans="1:45" outlineLevel="2">
      <c r="A1208" s="72">
        <f t="shared" si="453"/>
        <v>79</v>
      </c>
      <c r="B1208" s="552" t="str">
        <f>IF(C1208&lt;&gt;"",COUNTA($C$9:C1208),"")</f>
        <v/>
      </c>
      <c r="C1208" s="552"/>
      <c r="D1208" s="71"/>
      <c r="E1208" s="103"/>
      <c r="F1208" s="103"/>
      <c r="G1208" s="103"/>
      <c r="H1208" s="103"/>
      <c r="I1208" s="103"/>
      <c r="J1208" s="103"/>
      <c r="K1208" s="107"/>
      <c r="L1208" s="105" t="s">
        <v>35</v>
      </c>
      <c r="M1208" s="554" t="str">
        <f>IF(K1208&lt;&gt;"",VLOOKUP(K1208,'DON GIA'!$S$1:$U$19,3,0),"")</f>
        <v/>
      </c>
      <c r="N1208" s="554" t="str">
        <f>IF(K1208&lt;&gt;"",VLOOKUP(K1208,'DON GIA'!$S$1:$V$19,4,0),"")</f>
        <v/>
      </c>
      <c r="O1208" s="554" t="str">
        <f t="shared" si="448"/>
        <v/>
      </c>
      <c r="P1208" s="554" t="str">
        <f t="shared" si="449"/>
        <v/>
      </c>
      <c r="Q1208" s="71" t="s">
        <v>35</v>
      </c>
      <c r="R1208" s="103"/>
      <c r="S1208" s="103"/>
      <c r="T1208" s="554" t="str">
        <f>IF(Q1208&lt;&gt;"",VLOOKUP(Q1208,'DON GIA'!$H$1:$K$103,4,0),"")</f>
        <v/>
      </c>
      <c r="U1208" s="554" t="str">
        <f t="shared" si="450"/>
        <v/>
      </c>
      <c r="V1208" s="554"/>
      <c r="W1208" s="107" t="s">
        <v>1019</v>
      </c>
      <c r="X1208" s="103" t="s">
        <v>27</v>
      </c>
      <c r="Y1208" s="108">
        <v>6.16</v>
      </c>
      <c r="Z1208" s="109"/>
      <c r="AA1208" s="554">
        <f>IF(W1208&lt;&gt;"",VLOOKUP(W1208,'DON GIA'!$A$1:$D$346,4,0),"")</f>
        <v>330817</v>
      </c>
      <c r="AB1208" s="554">
        <f t="shared" si="451"/>
        <v>2037832.72</v>
      </c>
      <c r="AC1208" s="71"/>
      <c r="AD1208" s="71"/>
      <c r="AE1208" s="71"/>
      <c r="AF1208" s="71"/>
      <c r="AG1208" s="71"/>
      <c r="AH1208" s="103"/>
      <c r="AI1208" s="71"/>
      <c r="AJ1208" s="103"/>
      <c r="AK1208" s="103"/>
      <c r="AL1208" s="554" t="str">
        <f>IF(AI1208&lt;&gt;"",VLOOKUP(AI1208,'DON GIA'!$M$1:$P$9,4,0),"")</f>
        <v/>
      </c>
      <c r="AM1208" s="554" t="str">
        <f t="shared" si="452"/>
        <v/>
      </c>
      <c r="AN1208" s="71"/>
      <c r="AO1208" s="103"/>
      <c r="AP1208" s="602" t="str">
        <f t="shared" si="441"/>
        <v/>
      </c>
      <c r="AQ1208" s="107"/>
      <c r="AR1208" s="107"/>
      <c r="AS1208" s="593"/>
    </row>
    <row r="1209" spans="1:45" ht="37.5" outlineLevel="2">
      <c r="A1209" s="72">
        <f t="shared" si="453"/>
        <v>79</v>
      </c>
      <c r="B1209" s="552" t="str">
        <f>IF(C1209&lt;&gt;"",COUNTA($C$9:C1209),"")</f>
        <v/>
      </c>
      <c r="C1209" s="552"/>
      <c r="D1209" s="71"/>
      <c r="E1209" s="103"/>
      <c r="F1209" s="103"/>
      <c r="G1209" s="103"/>
      <c r="H1209" s="103"/>
      <c r="I1209" s="103"/>
      <c r="J1209" s="103"/>
      <c r="K1209" s="107"/>
      <c r="L1209" s="105" t="s">
        <v>35</v>
      </c>
      <c r="M1209" s="554" t="str">
        <f>IF(K1209&lt;&gt;"",VLOOKUP(K1209,'DON GIA'!$S$1:$U$19,3,0),"")</f>
        <v/>
      </c>
      <c r="N1209" s="554" t="str">
        <f>IF(K1209&lt;&gt;"",VLOOKUP(K1209,'DON GIA'!$S$1:$V$19,4,0),"")</f>
        <v/>
      </c>
      <c r="O1209" s="554" t="str">
        <f t="shared" si="448"/>
        <v/>
      </c>
      <c r="P1209" s="554" t="str">
        <f t="shared" si="449"/>
        <v/>
      </c>
      <c r="Q1209" s="71" t="s">
        <v>35</v>
      </c>
      <c r="R1209" s="103"/>
      <c r="S1209" s="103"/>
      <c r="T1209" s="554" t="str">
        <f>IF(Q1209&lt;&gt;"",VLOOKUP(Q1209,'DON GIA'!$H$1:$K$103,4,0),"")</f>
        <v/>
      </c>
      <c r="U1209" s="554" t="str">
        <f t="shared" si="450"/>
        <v/>
      </c>
      <c r="V1209" s="554"/>
      <c r="W1209" s="107" t="s">
        <v>1301</v>
      </c>
      <c r="X1209" s="103" t="s">
        <v>27</v>
      </c>
      <c r="Y1209" s="108">
        <v>14.08</v>
      </c>
      <c r="Z1209" s="109"/>
      <c r="AA1209" s="554">
        <f>IF(W1209&lt;&gt;"",VLOOKUP(W1209,'DON GIA'!$A$1:$D$346,4,0),"")</f>
        <v>1380011</v>
      </c>
      <c r="AB1209" s="554">
        <f t="shared" si="451"/>
        <v>19430554.879999999</v>
      </c>
      <c r="AC1209" s="71"/>
      <c r="AD1209" s="71"/>
      <c r="AE1209" s="71"/>
      <c r="AF1209" s="71"/>
      <c r="AG1209" s="71"/>
      <c r="AH1209" s="103"/>
      <c r="AI1209" s="71"/>
      <c r="AJ1209" s="103"/>
      <c r="AK1209" s="103"/>
      <c r="AL1209" s="554" t="str">
        <f>IF(AI1209&lt;&gt;"",VLOOKUP(AI1209,'DON GIA'!$M$1:$P$9,4,0),"")</f>
        <v/>
      </c>
      <c r="AM1209" s="554" t="str">
        <f t="shared" si="452"/>
        <v/>
      </c>
      <c r="AN1209" s="71"/>
      <c r="AO1209" s="103"/>
      <c r="AP1209" s="602" t="str">
        <f t="shared" si="441"/>
        <v/>
      </c>
      <c r="AQ1209" s="107"/>
      <c r="AR1209" s="107"/>
      <c r="AS1209" s="593"/>
    </row>
    <row r="1210" spans="1:45" outlineLevel="2">
      <c r="A1210" s="72">
        <f t="shared" si="453"/>
        <v>79</v>
      </c>
      <c r="B1210" s="552" t="str">
        <f>IF(C1210&lt;&gt;"",COUNTA($C$9:C1210),"")</f>
        <v/>
      </c>
      <c r="C1210" s="552"/>
      <c r="D1210" s="71"/>
      <c r="E1210" s="103"/>
      <c r="F1210" s="103"/>
      <c r="G1210" s="103"/>
      <c r="H1210" s="103"/>
      <c r="I1210" s="103"/>
      <c r="J1210" s="103"/>
      <c r="K1210" s="107"/>
      <c r="L1210" s="105" t="s">
        <v>35</v>
      </c>
      <c r="M1210" s="554" t="str">
        <f>IF(K1210&lt;&gt;"",VLOOKUP(K1210,'DON GIA'!$S$1:$U$19,3,0),"")</f>
        <v/>
      </c>
      <c r="N1210" s="554" t="str">
        <f>IF(K1210&lt;&gt;"",VLOOKUP(K1210,'DON GIA'!$S$1:$V$19,4,0),"")</f>
        <v/>
      </c>
      <c r="O1210" s="554" t="str">
        <f t="shared" si="448"/>
        <v/>
      </c>
      <c r="P1210" s="554" t="str">
        <f t="shared" si="449"/>
        <v/>
      </c>
      <c r="Q1210" s="71" t="s">
        <v>35</v>
      </c>
      <c r="R1210" s="103"/>
      <c r="S1210" s="103"/>
      <c r="T1210" s="554" t="str">
        <f>IF(Q1210&lt;&gt;"",VLOOKUP(Q1210,'DON GIA'!$H$1:$K$103,4,0),"")</f>
        <v/>
      </c>
      <c r="U1210" s="554" t="str">
        <f t="shared" si="450"/>
        <v/>
      </c>
      <c r="V1210" s="554"/>
      <c r="W1210" s="107" t="s">
        <v>1023</v>
      </c>
      <c r="X1210" s="103" t="s">
        <v>38</v>
      </c>
      <c r="Y1210" s="108">
        <v>0.192</v>
      </c>
      <c r="Z1210" s="109"/>
      <c r="AA1210" s="554">
        <f>IF(W1210&lt;&gt;"",VLOOKUP(W1210,'DON GIA'!$A$1:$D$346,4,0),"")</f>
        <v>2523428</v>
      </c>
      <c r="AB1210" s="554">
        <f t="shared" si="451"/>
        <v>484498.17600000004</v>
      </c>
      <c r="AC1210" s="71"/>
      <c r="AD1210" s="71"/>
      <c r="AE1210" s="71"/>
      <c r="AF1210" s="71"/>
      <c r="AG1210" s="71"/>
      <c r="AH1210" s="103"/>
      <c r="AI1210" s="71"/>
      <c r="AJ1210" s="103"/>
      <c r="AK1210" s="103"/>
      <c r="AL1210" s="554" t="str">
        <f>IF(AI1210&lt;&gt;"",VLOOKUP(AI1210,'DON GIA'!$M$1:$P$9,4,0),"")</f>
        <v/>
      </c>
      <c r="AM1210" s="554" t="str">
        <f t="shared" si="452"/>
        <v/>
      </c>
      <c r="AN1210" s="71"/>
      <c r="AO1210" s="103"/>
      <c r="AP1210" s="602" t="str">
        <f t="shared" si="441"/>
        <v/>
      </c>
      <c r="AQ1210" s="107"/>
      <c r="AR1210" s="107"/>
      <c r="AS1210" s="593"/>
    </row>
    <row r="1211" spans="1:45" outlineLevel="2">
      <c r="A1211" s="72">
        <f t="shared" si="453"/>
        <v>79</v>
      </c>
      <c r="B1211" s="552" t="str">
        <f>IF(C1211&lt;&gt;"",COUNTA($C$9:C1211),"")</f>
        <v/>
      </c>
      <c r="C1211" s="552"/>
      <c r="D1211" s="71"/>
      <c r="E1211" s="103"/>
      <c r="F1211" s="103"/>
      <c r="G1211" s="103"/>
      <c r="H1211" s="103"/>
      <c r="I1211" s="103"/>
      <c r="J1211" s="103"/>
      <c r="K1211" s="107"/>
      <c r="L1211" s="105" t="s">
        <v>35</v>
      </c>
      <c r="M1211" s="554" t="str">
        <f>IF(K1211&lt;&gt;"",VLOOKUP(K1211,'DON GIA'!$S$1:$U$19,3,0),"")</f>
        <v/>
      </c>
      <c r="N1211" s="554" t="str">
        <f>IF(K1211&lt;&gt;"",VLOOKUP(K1211,'DON GIA'!$S$1:$V$19,4,0),"")</f>
        <v/>
      </c>
      <c r="O1211" s="554" t="str">
        <f t="shared" si="448"/>
        <v/>
      </c>
      <c r="P1211" s="554" t="str">
        <f t="shared" si="449"/>
        <v/>
      </c>
      <c r="Q1211" s="71" t="s">
        <v>35</v>
      </c>
      <c r="R1211" s="103"/>
      <c r="S1211" s="103"/>
      <c r="T1211" s="554" t="str">
        <f>IF(Q1211&lt;&gt;"",VLOOKUP(Q1211,'DON GIA'!$H$1:$K$103,4,0),"")</f>
        <v/>
      </c>
      <c r="U1211" s="554" t="str">
        <f t="shared" si="450"/>
        <v/>
      </c>
      <c r="V1211" s="554"/>
      <c r="W1211" s="107" t="s">
        <v>1009</v>
      </c>
      <c r="X1211" s="103" t="s">
        <v>27</v>
      </c>
      <c r="Y1211" s="108">
        <v>23.4</v>
      </c>
      <c r="Z1211" s="109"/>
      <c r="AA1211" s="554">
        <f>IF(W1211&lt;&gt;"",VLOOKUP(W1211,'DON GIA'!$A$1:$D$346,4,0),"")</f>
        <v>282038</v>
      </c>
      <c r="AB1211" s="554">
        <f t="shared" si="451"/>
        <v>6599689.1999999993</v>
      </c>
      <c r="AC1211" s="71"/>
      <c r="AD1211" s="71"/>
      <c r="AE1211" s="71"/>
      <c r="AF1211" s="71"/>
      <c r="AG1211" s="71"/>
      <c r="AH1211" s="103"/>
      <c r="AI1211" s="71"/>
      <c r="AJ1211" s="103"/>
      <c r="AK1211" s="103"/>
      <c r="AL1211" s="554" t="str">
        <f>IF(AI1211&lt;&gt;"",VLOOKUP(AI1211,'DON GIA'!$M$1:$P$9,4,0),"")</f>
        <v/>
      </c>
      <c r="AM1211" s="554" t="str">
        <f t="shared" si="452"/>
        <v/>
      </c>
      <c r="AN1211" s="71"/>
      <c r="AO1211" s="103"/>
      <c r="AP1211" s="602" t="str">
        <f t="shared" si="441"/>
        <v/>
      </c>
      <c r="AQ1211" s="107"/>
      <c r="AR1211" s="107"/>
      <c r="AS1211" s="593"/>
    </row>
    <row r="1212" spans="1:45" ht="37.5" outlineLevel="2">
      <c r="A1212" s="72">
        <f t="shared" si="453"/>
        <v>79</v>
      </c>
      <c r="B1212" s="552" t="str">
        <f>IF(C1212&lt;&gt;"",COUNTA($C$9:C1212),"")</f>
        <v/>
      </c>
      <c r="C1212" s="552"/>
      <c r="D1212" s="71"/>
      <c r="E1212" s="103"/>
      <c r="F1212" s="103"/>
      <c r="G1212" s="103"/>
      <c r="H1212" s="103"/>
      <c r="I1212" s="103"/>
      <c r="J1212" s="103"/>
      <c r="K1212" s="107"/>
      <c r="L1212" s="105" t="s">
        <v>35</v>
      </c>
      <c r="M1212" s="554" t="str">
        <f>IF(K1212&lt;&gt;"",VLOOKUP(K1212,'DON GIA'!$S$1:$U$19,3,0),"")</f>
        <v/>
      </c>
      <c r="N1212" s="554" t="str">
        <f>IF(K1212&lt;&gt;"",VLOOKUP(K1212,'DON GIA'!$S$1:$V$19,4,0),"")</f>
        <v/>
      </c>
      <c r="O1212" s="554" t="str">
        <f t="shared" si="448"/>
        <v/>
      </c>
      <c r="P1212" s="554" t="str">
        <f t="shared" si="449"/>
        <v/>
      </c>
      <c r="Q1212" s="71" t="s">
        <v>35</v>
      </c>
      <c r="R1212" s="103"/>
      <c r="S1212" s="103"/>
      <c r="T1212" s="554" t="str">
        <f>IF(Q1212&lt;&gt;"",VLOOKUP(Q1212,'DON GIA'!$H$1:$K$103,4,0),"")</f>
        <v/>
      </c>
      <c r="U1212" s="554" t="str">
        <f t="shared" si="450"/>
        <v/>
      </c>
      <c r="V1212" s="554"/>
      <c r="W1212" s="107" t="s">
        <v>1302</v>
      </c>
      <c r="X1212" s="103" t="s">
        <v>27</v>
      </c>
      <c r="Y1212" s="108">
        <v>15.2</v>
      </c>
      <c r="Z1212" s="109"/>
      <c r="AA1212" s="554">
        <f>IF(W1212&lt;&gt;"",VLOOKUP(W1212,'DON GIA'!$A$1:$D$346,4,0),"")</f>
        <v>1247565</v>
      </c>
      <c r="AB1212" s="554">
        <f t="shared" si="451"/>
        <v>18962988</v>
      </c>
      <c r="AC1212" s="71"/>
      <c r="AD1212" s="71"/>
      <c r="AE1212" s="71"/>
      <c r="AF1212" s="71"/>
      <c r="AG1212" s="71"/>
      <c r="AH1212" s="103"/>
      <c r="AI1212" s="71"/>
      <c r="AJ1212" s="103"/>
      <c r="AK1212" s="103"/>
      <c r="AL1212" s="554" t="str">
        <f>IF(AI1212&lt;&gt;"",VLOOKUP(AI1212,'DON GIA'!$M$1:$P$9,4,0),"")</f>
        <v/>
      </c>
      <c r="AM1212" s="554" t="str">
        <f t="shared" si="452"/>
        <v/>
      </c>
      <c r="AN1212" s="71"/>
      <c r="AO1212" s="103"/>
      <c r="AP1212" s="602" t="str">
        <f t="shared" si="441"/>
        <v/>
      </c>
      <c r="AQ1212" s="107"/>
      <c r="AR1212" s="107"/>
      <c r="AS1212" s="593"/>
    </row>
    <row r="1213" spans="1:45" outlineLevel="2">
      <c r="A1213" s="72">
        <f t="shared" si="453"/>
        <v>79</v>
      </c>
      <c r="B1213" s="552" t="str">
        <f>IF(C1213&lt;&gt;"",COUNTA($C$9:C1213),"")</f>
        <v/>
      </c>
      <c r="C1213" s="552"/>
      <c r="D1213" s="71"/>
      <c r="E1213" s="103"/>
      <c r="F1213" s="103"/>
      <c r="G1213" s="103"/>
      <c r="H1213" s="103"/>
      <c r="I1213" s="103"/>
      <c r="J1213" s="103"/>
      <c r="K1213" s="107"/>
      <c r="L1213" s="105" t="s">
        <v>35</v>
      </c>
      <c r="M1213" s="554" t="str">
        <f>IF(K1213&lt;&gt;"",VLOOKUP(K1213,'DON GIA'!$S$1:$U$19,3,0),"")</f>
        <v/>
      </c>
      <c r="N1213" s="554" t="str">
        <f>IF(K1213&lt;&gt;"",VLOOKUP(K1213,'DON GIA'!$S$1:$V$19,4,0),"")</f>
        <v/>
      </c>
      <c r="O1213" s="554" t="str">
        <f t="shared" si="448"/>
        <v/>
      </c>
      <c r="P1213" s="554" t="str">
        <f t="shared" si="449"/>
        <v/>
      </c>
      <c r="Q1213" s="71" t="s">
        <v>35</v>
      </c>
      <c r="R1213" s="103"/>
      <c r="S1213" s="103"/>
      <c r="T1213" s="554" t="str">
        <f>IF(Q1213&lt;&gt;"",VLOOKUP(Q1213,'DON GIA'!$H$1:$K$103,4,0),"")</f>
        <v/>
      </c>
      <c r="U1213" s="554" t="str">
        <f t="shared" si="450"/>
        <v/>
      </c>
      <c r="V1213" s="554"/>
      <c r="W1213" s="107" t="s">
        <v>1303</v>
      </c>
      <c r="X1213" s="103" t="s">
        <v>38</v>
      </c>
      <c r="Y1213" s="108">
        <v>0.2</v>
      </c>
      <c r="Z1213" s="109"/>
      <c r="AA1213" s="554">
        <f>IF(W1213&lt;&gt;"",VLOOKUP(W1213,'DON GIA'!$A$1:$D$346,4,0),"")</f>
        <v>5994000</v>
      </c>
      <c r="AB1213" s="554">
        <f t="shared" si="451"/>
        <v>1198800</v>
      </c>
      <c r="AC1213" s="71"/>
      <c r="AD1213" s="71"/>
      <c r="AE1213" s="71"/>
      <c r="AF1213" s="71"/>
      <c r="AG1213" s="71"/>
      <c r="AH1213" s="103"/>
      <c r="AI1213" s="71"/>
      <c r="AJ1213" s="103"/>
      <c r="AK1213" s="103"/>
      <c r="AL1213" s="554" t="str">
        <f>IF(AI1213&lt;&gt;"",VLOOKUP(AI1213,'DON GIA'!$M$1:$P$9,4,0),"")</f>
        <v/>
      </c>
      <c r="AM1213" s="554" t="str">
        <f t="shared" si="452"/>
        <v/>
      </c>
      <c r="AN1213" s="71"/>
      <c r="AO1213" s="103"/>
      <c r="AP1213" s="602" t="str">
        <f t="shared" si="441"/>
        <v/>
      </c>
      <c r="AQ1213" s="107"/>
      <c r="AR1213" s="107"/>
      <c r="AS1213" s="593"/>
    </row>
    <row r="1214" spans="1:45" outlineLevel="2">
      <c r="A1214" s="72">
        <f t="shared" si="453"/>
        <v>79</v>
      </c>
      <c r="B1214" s="552" t="str">
        <f>IF(C1214&lt;&gt;"",COUNTA($C$9:C1214),"")</f>
        <v/>
      </c>
      <c r="C1214" s="552"/>
      <c r="D1214" s="71"/>
      <c r="E1214" s="103"/>
      <c r="F1214" s="103"/>
      <c r="G1214" s="103"/>
      <c r="H1214" s="103"/>
      <c r="I1214" s="103"/>
      <c r="J1214" s="103"/>
      <c r="K1214" s="107"/>
      <c r="L1214" s="105" t="s">
        <v>35</v>
      </c>
      <c r="M1214" s="554" t="str">
        <f>IF(K1214&lt;&gt;"",VLOOKUP(K1214,'DON GIA'!$S$1:$U$19,3,0),"")</f>
        <v/>
      </c>
      <c r="N1214" s="554" t="str">
        <f>IF(K1214&lt;&gt;"",VLOOKUP(K1214,'DON GIA'!$S$1:$V$19,4,0),"")</f>
        <v/>
      </c>
      <c r="O1214" s="554" t="str">
        <f t="shared" si="448"/>
        <v/>
      </c>
      <c r="P1214" s="554" t="str">
        <f t="shared" si="449"/>
        <v/>
      </c>
      <c r="Q1214" s="71" t="s">
        <v>35</v>
      </c>
      <c r="R1214" s="103"/>
      <c r="S1214" s="103"/>
      <c r="T1214" s="554" t="str">
        <f>IF(Q1214&lt;&gt;"",VLOOKUP(Q1214,'DON GIA'!$H$1:$K$103,4,0),"")</f>
        <v/>
      </c>
      <c r="U1214" s="554" t="str">
        <f t="shared" si="450"/>
        <v/>
      </c>
      <c r="V1214" s="554"/>
      <c r="W1214" s="107" t="s">
        <v>1304</v>
      </c>
      <c r="X1214" s="103" t="s">
        <v>42</v>
      </c>
      <c r="Y1214" s="108">
        <v>1</v>
      </c>
      <c r="Z1214" s="109"/>
      <c r="AA1214" s="554">
        <f>IF(W1214&lt;&gt;"",VLOOKUP(W1214,'DON GIA'!$A$1:$D$346,4,0),"")</f>
        <v>835771</v>
      </c>
      <c r="AB1214" s="554">
        <f t="shared" si="451"/>
        <v>835771</v>
      </c>
      <c r="AC1214" s="71"/>
      <c r="AD1214" s="71"/>
      <c r="AE1214" s="71"/>
      <c r="AF1214" s="71"/>
      <c r="AG1214" s="71"/>
      <c r="AH1214" s="103"/>
      <c r="AI1214" s="71"/>
      <c r="AJ1214" s="103"/>
      <c r="AK1214" s="103"/>
      <c r="AL1214" s="554" t="str">
        <f>IF(AI1214&lt;&gt;"",VLOOKUP(AI1214,'DON GIA'!$M$1:$P$9,4,0),"")</f>
        <v/>
      </c>
      <c r="AM1214" s="554" t="str">
        <f t="shared" si="452"/>
        <v/>
      </c>
      <c r="AN1214" s="71"/>
      <c r="AO1214" s="103"/>
      <c r="AP1214" s="602" t="str">
        <f t="shared" si="441"/>
        <v/>
      </c>
      <c r="AQ1214" s="107"/>
      <c r="AR1214" s="107"/>
      <c r="AS1214" s="593"/>
    </row>
    <row r="1215" spans="1:45" outlineLevel="2">
      <c r="A1215" s="72">
        <f t="shared" si="453"/>
        <v>79</v>
      </c>
      <c r="B1215" s="552" t="str">
        <f>IF(C1215&lt;&gt;"",COUNTA($C$9:C1215),"")</f>
        <v/>
      </c>
      <c r="C1215" s="552"/>
      <c r="D1215" s="71"/>
      <c r="E1215" s="103"/>
      <c r="F1215" s="103"/>
      <c r="G1215" s="103"/>
      <c r="H1215" s="103"/>
      <c r="I1215" s="103"/>
      <c r="J1215" s="103"/>
      <c r="K1215" s="107"/>
      <c r="L1215" s="105" t="s">
        <v>35</v>
      </c>
      <c r="M1215" s="554" t="str">
        <f>IF(K1215&lt;&gt;"",VLOOKUP(K1215,'DON GIA'!$S$1:$U$19,3,0),"")</f>
        <v/>
      </c>
      <c r="N1215" s="554" t="str">
        <f>IF(K1215&lt;&gt;"",VLOOKUP(K1215,'DON GIA'!$S$1:$V$19,4,0),"")</f>
        <v/>
      </c>
      <c r="O1215" s="554" t="str">
        <f t="shared" si="448"/>
        <v/>
      </c>
      <c r="P1215" s="554" t="str">
        <f t="shared" si="449"/>
        <v/>
      </c>
      <c r="Q1215" s="71" t="s">
        <v>35</v>
      </c>
      <c r="R1215" s="103"/>
      <c r="S1215" s="103"/>
      <c r="T1215" s="554" t="str">
        <f>IF(Q1215&lt;&gt;"",VLOOKUP(Q1215,'DON GIA'!$H$1:$K$103,4,0),"")</f>
        <v/>
      </c>
      <c r="U1215" s="554" t="str">
        <f t="shared" si="450"/>
        <v/>
      </c>
      <c r="V1215" s="554"/>
      <c r="W1215" s="107" t="s">
        <v>1194</v>
      </c>
      <c r="X1215" s="103" t="s">
        <v>27</v>
      </c>
      <c r="Y1215" s="108">
        <v>0.42</v>
      </c>
      <c r="Z1215" s="109"/>
      <c r="AA1215" s="554">
        <f>IF(W1215&lt;&gt;"",VLOOKUP(W1215,'DON GIA'!$A$1:$D$346,4,0),"")</f>
        <v>292949</v>
      </c>
      <c r="AB1215" s="554">
        <f t="shared" si="451"/>
        <v>123038.58</v>
      </c>
      <c r="AC1215" s="71"/>
      <c r="AD1215" s="71"/>
      <c r="AE1215" s="71"/>
      <c r="AF1215" s="71"/>
      <c r="AG1215" s="71"/>
      <c r="AH1215" s="103"/>
      <c r="AI1215" s="71"/>
      <c r="AJ1215" s="103"/>
      <c r="AK1215" s="103"/>
      <c r="AL1215" s="554" t="str">
        <f>IF(AI1215&lt;&gt;"",VLOOKUP(AI1215,'DON GIA'!$M$1:$P$9,4,0),"")</f>
        <v/>
      </c>
      <c r="AM1215" s="554" t="str">
        <f t="shared" si="452"/>
        <v/>
      </c>
      <c r="AN1215" s="71"/>
      <c r="AO1215" s="103"/>
      <c r="AP1215" s="602" t="str">
        <f t="shared" si="441"/>
        <v/>
      </c>
      <c r="AQ1215" s="107"/>
      <c r="AR1215" s="107"/>
      <c r="AS1215" s="593"/>
    </row>
    <row r="1216" spans="1:45" outlineLevel="2">
      <c r="A1216" s="72">
        <f t="shared" si="453"/>
        <v>79</v>
      </c>
      <c r="B1216" s="552" t="str">
        <f>IF(C1216&lt;&gt;"",COUNTA($C$9:C1216),"")</f>
        <v/>
      </c>
      <c r="C1216" s="552"/>
      <c r="D1216" s="71"/>
      <c r="E1216" s="103"/>
      <c r="F1216" s="103"/>
      <c r="G1216" s="103"/>
      <c r="H1216" s="103"/>
      <c r="I1216" s="103"/>
      <c r="J1216" s="103"/>
      <c r="K1216" s="107"/>
      <c r="L1216" s="105" t="s">
        <v>35</v>
      </c>
      <c r="M1216" s="554" t="str">
        <f>IF(K1216&lt;&gt;"",VLOOKUP(K1216,'DON GIA'!$S$1:$U$19,3,0),"")</f>
        <v/>
      </c>
      <c r="N1216" s="554" t="str">
        <f>IF(K1216&lt;&gt;"",VLOOKUP(K1216,'DON GIA'!$S$1:$V$19,4,0),"")</f>
        <v/>
      </c>
      <c r="O1216" s="554" t="str">
        <f t="shared" si="448"/>
        <v/>
      </c>
      <c r="P1216" s="554" t="str">
        <f t="shared" si="449"/>
        <v/>
      </c>
      <c r="Q1216" s="71" t="s">
        <v>35</v>
      </c>
      <c r="R1216" s="103"/>
      <c r="S1216" s="103"/>
      <c r="T1216" s="554" t="str">
        <f>IF(Q1216&lt;&gt;"",VLOOKUP(Q1216,'DON GIA'!$H$1:$K$103,4,0),"")</f>
        <v/>
      </c>
      <c r="U1216" s="554" t="str">
        <f t="shared" si="450"/>
        <v/>
      </c>
      <c r="V1216" s="554"/>
      <c r="W1216" s="107" t="s">
        <v>1083</v>
      </c>
      <c r="X1216" s="103" t="s">
        <v>27</v>
      </c>
      <c r="Y1216" s="108">
        <v>1.92</v>
      </c>
      <c r="Z1216" s="109"/>
      <c r="AA1216" s="554">
        <f>IF(W1216&lt;&gt;"",VLOOKUP(W1216,'DON GIA'!$A$1:$D$346,4,0),"")</f>
        <v>282038</v>
      </c>
      <c r="AB1216" s="554">
        <f t="shared" si="451"/>
        <v>541512.95999999996</v>
      </c>
      <c r="AC1216" s="71"/>
      <c r="AD1216" s="71"/>
      <c r="AE1216" s="71"/>
      <c r="AF1216" s="71"/>
      <c r="AG1216" s="71"/>
      <c r="AH1216" s="103"/>
      <c r="AI1216" s="71"/>
      <c r="AJ1216" s="103"/>
      <c r="AK1216" s="103"/>
      <c r="AL1216" s="554" t="str">
        <f>IF(AI1216&lt;&gt;"",VLOOKUP(AI1216,'DON GIA'!$M$1:$P$9,4,0),"")</f>
        <v/>
      </c>
      <c r="AM1216" s="554" t="str">
        <f t="shared" si="452"/>
        <v/>
      </c>
      <c r="AN1216" s="71"/>
      <c r="AO1216" s="103"/>
      <c r="AP1216" s="602" t="str">
        <f t="shared" si="441"/>
        <v/>
      </c>
      <c r="AQ1216" s="107"/>
      <c r="AR1216" s="107"/>
      <c r="AS1216" s="593"/>
    </row>
    <row r="1217" spans="1:45" outlineLevel="2">
      <c r="A1217" s="72">
        <f t="shared" si="453"/>
        <v>79</v>
      </c>
      <c r="B1217" s="552" t="str">
        <f>IF(C1217&lt;&gt;"",COUNTA($C$9:C1217),"")</f>
        <v/>
      </c>
      <c r="C1217" s="552"/>
      <c r="D1217" s="71"/>
      <c r="E1217" s="103"/>
      <c r="F1217" s="103"/>
      <c r="G1217" s="103"/>
      <c r="H1217" s="103"/>
      <c r="I1217" s="103"/>
      <c r="J1217" s="103"/>
      <c r="K1217" s="107"/>
      <c r="L1217" s="105" t="s">
        <v>35</v>
      </c>
      <c r="M1217" s="554" t="str">
        <f>IF(K1217&lt;&gt;"",VLOOKUP(K1217,'DON GIA'!$S$1:$U$19,3,0),"")</f>
        <v/>
      </c>
      <c r="N1217" s="554" t="str">
        <f>IF(K1217&lt;&gt;"",VLOOKUP(K1217,'DON GIA'!$S$1:$V$19,4,0),"")</f>
        <v/>
      </c>
      <c r="O1217" s="554" t="str">
        <f t="shared" si="448"/>
        <v/>
      </c>
      <c r="P1217" s="554" t="str">
        <f t="shared" si="449"/>
        <v/>
      </c>
      <c r="Q1217" s="71" t="s">
        <v>35</v>
      </c>
      <c r="R1217" s="103"/>
      <c r="S1217" s="103"/>
      <c r="T1217" s="554" t="str">
        <f>IF(Q1217&lt;&gt;"",VLOOKUP(Q1217,'DON GIA'!$H$1:$K$103,4,0),"")</f>
        <v/>
      </c>
      <c r="U1217" s="554" t="str">
        <f t="shared" si="450"/>
        <v/>
      </c>
      <c r="V1217" s="554"/>
      <c r="W1217" s="107" t="s">
        <v>1305</v>
      </c>
      <c r="X1217" s="103" t="s">
        <v>27</v>
      </c>
      <c r="Y1217" s="108">
        <v>24</v>
      </c>
      <c r="Z1217" s="109"/>
      <c r="AA1217" s="554">
        <f>IF(W1217&lt;&gt;"",VLOOKUP(W1217,'DON GIA'!$A$1:$D$346,4,0),"")</f>
        <v>292949</v>
      </c>
      <c r="AB1217" s="554">
        <f t="shared" si="451"/>
        <v>7030776</v>
      </c>
      <c r="AC1217" s="71"/>
      <c r="AD1217" s="71"/>
      <c r="AE1217" s="71"/>
      <c r="AF1217" s="71"/>
      <c r="AG1217" s="71"/>
      <c r="AH1217" s="103"/>
      <c r="AI1217" s="71"/>
      <c r="AJ1217" s="103"/>
      <c r="AK1217" s="103"/>
      <c r="AL1217" s="554" t="str">
        <f>IF(AI1217&lt;&gt;"",VLOOKUP(AI1217,'DON GIA'!$M$1:$P$9,4,0),"")</f>
        <v/>
      </c>
      <c r="AM1217" s="554" t="str">
        <f t="shared" si="452"/>
        <v/>
      </c>
      <c r="AN1217" s="71"/>
      <c r="AO1217" s="103"/>
      <c r="AP1217" s="602" t="str">
        <f t="shared" si="441"/>
        <v/>
      </c>
      <c r="AQ1217" s="107"/>
      <c r="AR1217" s="107"/>
      <c r="AS1217" s="593"/>
    </row>
    <row r="1218" spans="1:45" outlineLevel="2">
      <c r="A1218" s="72">
        <f t="shared" si="453"/>
        <v>79</v>
      </c>
      <c r="B1218" s="552" t="str">
        <f>IF(C1218&lt;&gt;"",COUNTA($C$9:C1218),"")</f>
        <v/>
      </c>
      <c r="C1218" s="552"/>
      <c r="D1218" s="71"/>
      <c r="E1218" s="103"/>
      <c r="F1218" s="103"/>
      <c r="G1218" s="103"/>
      <c r="H1218" s="103"/>
      <c r="I1218" s="103"/>
      <c r="J1218" s="103"/>
      <c r="K1218" s="107"/>
      <c r="L1218" s="105" t="s">
        <v>35</v>
      </c>
      <c r="M1218" s="554" t="str">
        <f>IF(K1218&lt;&gt;"",VLOOKUP(K1218,'DON GIA'!$S$1:$U$19,3,0),"")</f>
        <v/>
      </c>
      <c r="N1218" s="554" t="str">
        <f>IF(K1218&lt;&gt;"",VLOOKUP(K1218,'DON GIA'!$S$1:$V$19,4,0),"")</f>
        <v/>
      </c>
      <c r="O1218" s="554" t="str">
        <f t="shared" si="448"/>
        <v/>
      </c>
      <c r="P1218" s="554" t="str">
        <f t="shared" si="449"/>
        <v/>
      </c>
      <c r="Q1218" s="71" t="s">
        <v>35</v>
      </c>
      <c r="R1218" s="103"/>
      <c r="S1218" s="103"/>
      <c r="T1218" s="554" t="str">
        <f>IF(Q1218&lt;&gt;"",VLOOKUP(Q1218,'DON GIA'!$H$1:$K$103,4,0),"")</f>
        <v/>
      </c>
      <c r="U1218" s="554" t="str">
        <f t="shared" si="450"/>
        <v/>
      </c>
      <c r="V1218" s="554"/>
      <c r="W1218" s="107" t="s">
        <v>1220</v>
      </c>
      <c r="X1218" s="103" t="s">
        <v>38</v>
      </c>
      <c r="Y1218" s="108">
        <v>0.16</v>
      </c>
      <c r="Z1218" s="109"/>
      <c r="AA1218" s="554">
        <f>IF(W1218&lt;&gt;"",VLOOKUP(W1218,'DON GIA'!$A$1:$D$346,4,0),"")</f>
        <v>2036769</v>
      </c>
      <c r="AB1218" s="554">
        <f t="shared" si="451"/>
        <v>325883.03999999998</v>
      </c>
      <c r="AC1218" s="71"/>
      <c r="AD1218" s="71"/>
      <c r="AE1218" s="71"/>
      <c r="AF1218" s="71"/>
      <c r="AG1218" s="71"/>
      <c r="AH1218" s="103"/>
      <c r="AI1218" s="71"/>
      <c r="AJ1218" s="103"/>
      <c r="AK1218" s="103"/>
      <c r="AL1218" s="554" t="str">
        <f>IF(AI1218&lt;&gt;"",VLOOKUP(AI1218,'DON GIA'!$M$1:$P$9,4,0),"")</f>
        <v/>
      </c>
      <c r="AM1218" s="554" t="str">
        <f t="shared" si="452"/>
        <v/>
      </c>
      <c r="AN1218" s="71"/>
      <c r="AO1218" s="103"/>
      <c r="AP1218" s="602" t="str">
        <f t="shared" si="441"/>
        <v/>
      </c>
      <c r="AQ1218" s="107"/>
      <c r="AR1218" s="107"/>
      <c r="AS1218" s="593"/>
    </row>
    <row r="1219" spans="1:45" ht="37.5" outlineLevel="2">
      <c r="A1219" s="72">
        <f t="shared" si="453"/>
        <v>79</v>
      </c>
      <c r="B1219" s="552" t="str">
        <f>IF(C1219&lt;&gt;"",COUNTA($C$9:C1219),"")</f>
        <v/>
      </c>
      <c r="C1219" s="552"/>
      <c r="D1219" s="71"/>
      <c r="E1219" s="103"/>
      <c r="F1219" s="103"/>
      <c r="G1219" s="103"/>
      <c r="H1219" s="103"/>
      <c r="I1219" s="103"/>
      <c r="J1219" s="103"/>
      <c r="K1219" s="107"/>
      <c r="L1219" s="105" t="s">
        <v>35</v>
      </c>
      <c r="M1219" s="554" t="str">
        <f>IF(K1219&lt;&gt;"",VLOOKUP(K1219,'DON GIA'!$S$1:$U$19,3,0),"")</f>
        <v/>
      </c>
      <c r="N1219" s="554" t="str">
        <f>IF(K1219&lt;&gt;"",VLOOKUP(K1219,'DON GIA'!$S$1:$V$19,4,0),"")</f>
        <v/>
      </c>
      <c r="O1219" s="554" t="str">
        <f t="shared" si="448"/>
        <v/>
      </c>
      <c r="P1219" s="554" t="str">
        <f t="shared" si="449"/>
        <v/>
      </c>
      <c r="Q1219" s="71" t="s">
        <v>35</v>
      </c>
      <c r="R1219" s="103"/>
      <c r="S1219" s="103"/>
      <c r="T1219" s="554" t="str">
        <f>IF(Q1219&lt;&gt;"",VLOOKUP(Q1219,'DON GIA'!$H$1:$K$103,4,0),"")</f>
        <v/>
      </c>
      <c r="U1219" s="554" t="str">
        <f t="shared" si="450"/>
        <v/>
      </c>
      <c r="V1219" s="554"/>
      <c r="W1219" s="107" t="s">
        <v>1049</v>
      </c>
      <c r="X1219" s="103" t="s">
        <v>42</v>
      </c>
      <c r="Y1219" s="108">
        <v>1</v>
      </c>
      <c r="Z1219" s="109"/>
      <c r="AA1219" s="554">
        <f>IF(W1219&lt;&gt;"",VLOOKUP(W1219,'DON GIA'!$A$1:$D$346,4,0),"")</f>
        <v>3793079</v>
      </c>
      <c r="AB1219" s="554">
        <f t="shared" si="451"/>
        <v>3793079</v>
      </c>
      <c r="AC1219" s="71"/>
      <c r="AD1219" s="71"/>
      <c r="AE1219" s="71"/>
      <c r="AF1219" s="71"/>
      <c r="AG1219" s="71"/>
      <c r="AH1219" s="103"/>
      <c r="AI1219" s="71"/>
      <c r="AJ1219" s="103"/>
      <c r="AK1219" s="103"/>
      <c r="AL1219" s="554" t="str">
        <f>IF(AI1219&lt;&gt;"",VLOOKUP(AI1219,'DON GIA'!$M$1:$P$9,4,0),"")</f>
        <v/>
      </c>
      <c r="AM1219" s="554" t="str">
        <f t="shared" si="452"/>
        <v/>
      </c>
      <c r="AN1219" s="71"/>
      <c r="AO1219" s="103"/>
      <c r="AP1219" s="602" t="str">
        <f t="shared" si="441"/>
        <v/>
      </c>
      <c r="AQ1219" s="107"/>
      <c r="AR1219" s="107"/>
      <c r="AS1219" s="593"/>
    </row>
    <row r="1220" spans="1:45" outlineLevel="2">
      <c r="A1220" s="72">
        <f t="shared" si="453"/>
        <v>79</v>
      </c>
      <c r="B1220" s="552" t="str">
        <f>IF(C1220&lt;&gt;"",COUNTA($C$9:C1220),"")</f>
        <v/>
      </c>
      <c r="C1220" s="552"/>
      <c r="D1220" s="71"/>
      <c r="E1220" s="103"/>
      <c r="F1220" s="103"/>
      <c r="G1220" s="103"/>
      <c r="H1220" s="103"/>
      <c r="I1220" s="103"/>
      <c r="J1220" s="103"/>
      <c r="K1220" s="107"/>
      <c r="L1220" s="105" t="s">
        <v>35</v>
      </c>
      <c r="M1220" s="554" t="str">
        <f>IF(K1220&lt;&gt;"",VLOOKUP(K1220,'DON GIA'!$S$1:$U$19,3,0),"")</f>
        <v/>
      </c>
      <c r="N1220" s="554" t="str">
        <f>IF(K1220&lt;&gt;"",VLOOKUP(K1220,'DON GIA'!$S$1:$V$19,4,0),"")</f>
        <v/>
      </c>
      <c r="O1220" s="554" t="str">
        <f t="shared" si="448"/>
        <v/>
      </c>
      <c r="P1220" s="554" t="str">
        <f t="shared" si="449"/>
        <v/>
      </c>
      <c r="Q1220" s="71" t="s">
        <v>35</v>
      </c>
      <c r="R1220" s="103"/>
      <c r="S1220" s="103"/>
      <c r="T1220" s="554" t="str">
        <f>IF(Q1220&lt;&gt;"",VLOOKUP(Q1220,'DON GIA'!$H$1:$K$103,4,0),"")</f>
        <v/>
      </c>
      <c r="U1220" s="554" t="str">
        <f t="shared" si="450"/>
        <v/>
      </c>
      <c r="V1220" s="554"/>
      <c r="W1220" s="107" t="s">
        <v>35</v>
      </c>
      <c r="X1220" s="103"/>
      <c r="Y1220" s="108"/>
      <c r="Z1220" s="109"/>
      <c r="AA1220" s="554" t="str">
        <f>IF(W1220&lt;&gt;"",VLOOKUP(W1220,'DON GIA'!$A$1:$D$346,4,0),"")</f>
        <v/>
      </c>
      <c r="AB1220" s="554" t="str">
        <f t="shared" si="451"/>
        <v/>
      </c>
      <c r="AC1220" s="71"/>
      <c r="AD1220" s="71"/>
      <c r="AE1220" s="71"/>
      <c r="AF1220" s="71"/>
      <c r="AG1220" s="71"/>
      <c r="AH1220" s="103"/>
      <c r="AI1220" s="71"/>
      <c r="AJ1220" s="103"/>
      <c r="AK1220" s="103"/>
      <c r="AL1220" s="554" t="str">
        <f>IF(AI1220&lt;&gt;"",VLOOKUP(AI1220,'DON GIA'!$M$1:$P$9,4,0),"")</f>
        <v/>
      </c>
      <c r="AM1220" s="554" t="str">
        <f t="shared" si="452"/>
        <v/>
      </c>
      <c r="AN1220" s="71"/>
      <c r="AO1220" s="103"/>
      <c r="AP1220" s="602" t="str">
        <f t="shared" si="441"/>
        <v/>
      </c>
      <c r="AQ1220" s="107"/>
      <c r="AR1220" s="107"/>
      <c r="AS1220" s="593"/>
    </row>
    <row r="1221" spans="1:45" outlineLevel="1">
      <c r="A1221" s="84" t="s">
        <v>2080</v>
      </c>
      <c r="B1221" s="552"/>
      <c r="C1221" s="552"/>
      <c r="D1221" s="61"/>
      <c r="E1221" s="162"/>
      <c r="F1221" s="103"/>
      <c r="G1221" s="162"/>
      <c r="H1221" s="162"/>
      <c r="I1221" s="162"/>
      <c r="J1221" s="162"/>
      <c r="K1221" s="129"/>
      <c r="L1221" s="167">
        <f>SUBTOTAL(9,L1222:L1241)</f>
        <v>0</v>
      </c>
      <c r="M1221" s="553"/>
      <c r="N1221" s="553"/>
      <c r="O1221" s="553">
        <f>SUBTOTAL(9,O1222:O1241)</f>
        <v>0</v>
      </c>
      <c r="P1221" s="553">
        <f>SUBTOTAL(9,P1222:P1241)</f>
        <v>0</v>
      </c>
      <c r="Q1221" s="61"/>
      <c r="R1221" s="162"/>
      <c r="S1221" s="162">
        <f>SUBTOTAL(9,S1222:S1241)</f>
        <v>92</v>
      </c>
      <c r="T1221" s="553"/>
      <c r="U1221" s="553">
        <f>SUBTOTAL(9,U1222:U1241)</f>
        <v>13527000</v>
      </c>
      <c r="V1221" s="553"/>
      <c r="W1221" s="129"/>
      <c r="X1221" s="162"/>
      <c r="Y1221" s="169">
        <f>SUBTOTAL(9,Y1222:Y1241)</f>
        <v>393.15599999999995</v>
      </c>
      <c r="Z1221" s="170">
        <f>SUBTOTAL(9,Z1222:Z1241)</f>
        <v>0</v>
      </c>
      <c r="AA1221" s="553"/>
      <c r="AB1221" s="553">
        <f>SUBTOTAL(9,AB1222:AB1241)</f>
        <v>625476903.61400008</v>
      </c>
      <c r="AC1221" s="71"/>
      <c r="AD1221" s="71"/>
      <c r="AE1221" s="71"/>
      <c r="AF1221" s="71"/>
      <c r="AG1221" s="71"/>
      <c r="AH1221" s="103"/>
      <c r="AI1221" s="61"/>
      <c r="AJ1221" s="162"/>
      <c r="AK1221" s="162">
        <f>SUBTOTAL(9,AK1222:AK1241)</f>
        <v>0</v>
      </c>
      <c r="AL1221" s="553"/>
      <c r="AM1221" s="553">
        <f>SUBTOTAL(9,AM1222:AM1241)</f>
        <v>0</v>
      </c>
      <c r="AN1221" s="61"/>
      <c r="AO1221" s="162">
        <f>SUBTOTAL(9,AO1222:AO1241)</f>
        <v>0</v>
      </c>
      <c r="AP1221" s="602">
        <f t="shared" si="441"/>
        <v>639003903.61400008</v>
      </c>
      <c r="AQ1221" s="59"/>
      <c r="AR1221" s="59"/>
      <c r="AS1221" s="629"/>
    </row>
    <row r="1222" spans="1:45" ht="78.75" outlineLevel="2">
      <c r="A1222" s="72">
        <f>IF(B1222&lt;&gt;"",B1222,A1220)</f>
        <v>80</v>
      </c>
      <c r="B1222" s="552">
        <f>IF(C1222&lt;&gt;"",COUNTA($C$9:C1222),"")</f>
        <v>80</v>
      </c>
      <c r="C1222" s="552">
        <v>482</v>
      </c>
      <c r="D1222" s="61" t="s">
        <v>497</v>
      </c>
      <c r="E1222" s="103"/>
      <c r="F1222" s="103"/>
      <c r="G1222" s="103"/>
      <c r="H1222" s="103"/>
      <c r="I1222" s="103"/>
      <c r="J1222" s="103"/>
      <c r="K1222" s="107"/>
      <c r="L1222" s="105" t="s">
        <v>35</v>
      </c>
      <c r="M1222" s="554" t="str">
        <f>IF(K1222&lt;&gt;"",VLOOKUP(K1222,'DON GIA'!$S$1:$U$19,3,0),"")</f>
        <v/>
      </c>
      <c r="N1222" s="554" t="str">
        <f>IF(K1222&lt;&gt;"",VLOOKUP(K1222,'DON GIA'!$S$1:$V$19,4,0),"")</f>
        <v/>
      </c>
      <c r="O1222" s="554" t="str">
        <f t="shared" ref="O1222:O1241" si="454">IF(K1222&lt;&gt;"",L1222*M1222,"")</f>
        <v/>
      </c>
      <c r="P1222" s="554" t="str">
        <f t="shared" ref="P1222:P1241" si="455">IF(K1222&lt;&gt;"",L1222*N1222,"")</f>
        <v/>
      </c>
      <c r="Q1222" s="71" t="s">
        <v>314</v>
      </c>
      <c r="R1222" s="103" t="s">
        <v>44</v>
      </c>
      <c r="S1222" s="103">
        <v>1</v>
      </c>
      <c r="T1222" s="554">
        <f>IF(Q1222&lt;&gt;"",VLOOKUP(Q1222,'DON GIA'!$H$1:$K$103,4,0),"")</f>
        <v>1713000</v>
      </c>
      <c r="U1222" s="554">
        <f t="shared" ref="U1222:U1241" si="456">IF(Q1222&lt;&gt;"",IF(ISNUMBER(T1222),S1222*T1222,""),"")</f>
        <v>1713000</v>
      </c>
      <c r="V1222" s="554" t="s">
        <v>2163</v>
      </c>
      <c r="W1222" s="107" t="s">
        <v>1224</v>
      </c>
      <c r="X1222" s="103" t="s">
        <v>27</v>
      </c>
      <c r="Y1222" s="108">
        <v>12</v>
      </c>
      <c r="Z1222" s="109"/>
      <c r="AA1222" s="554">
        <f>IF(W1222&lt;&gt;"",VLOOKUP(W1222,'DON GIA'!$A$1:$D$346,4,0),"")</f>
        <v>264499</v>
      </c>
      <c r="AB1222" s="554">
        <f t="shared" ref="AB1222:AB1241" si="457">IF(W1222&lt;&gt;"",IF(ISNUMBER(AA1222),Y1222*AA1222,""),"")</f>
        <v>3173988</v>
      </c>
      <c r="AC1222" s="71"/>
      <c r="AD1222" s="71"/>
      <c r="AE1222" s="71"/>
      <c r="AF1222" s="71"/>
      <c r="AG1222" s="71"/>
      <c r="AH1222" s="103"/>
      <c r="AI1222" s="71"/>
      <c r="AJ1222" s="103"/>
      <c r="AK1222" s="103"/>
      <c r="AL1222" s="554" t="str">
        <f>IF(AI1222&lt;&gt;"",VLOOKUP(AI1222,'DON GIA'!$M$1:$P$9,4,0),"")</f>
        <v/>
      </c>
      <c r="AM1222" s="554" t="str">
        <f t="shared" ref="AM1222:AM1241" si="458">IF(AI1222&lt;&gt;"",AK1222*AL1222,"")</f>
        <v/>
      </c>
      <c r="AN1222" s="71"/>
      <c r="AO1222" s="103"/>
      <c r="AP1222" s="602" t="str">
        <f t="shared" si="441"/>
        <v/>
      </c>
      <c r="AQ1222" s="59" t="s">
        <v>764</v>
      </c>
      <c r="AR1222" s="59" t="s">
        <v>2021</v>
      </c>
      <c r="AS1222" s="629"/>
    </row>
    <row r="1223" spans="1:45" ht="75" outlineLevel="2">
      <c r="A1223" s="72">
        <f t="shared" ref="A1223:A1241" si="459">IF(B1223&lt;&gt;"",B1223,A1222)</f>
        <v>80</v>
      </c>
      <c r="B1223" s="552" t="str">
        <f>IF(C1223&lt;&gt;"",COUNTA($C$9:C1223),"")</f>
        <v/>
      </c>
      <c r="C1223" s="552"/>
      <c r="D1223" s="71" t="s">
        <v>498</v>
      </c>
      <c r="E1223" s="103"/>
      <c r="F1223" s="103"/>
      <c r="G1223" s="103"/>
      <c r="H1223" s="103"/>
      <c r="I1223" s="103"/>
      <c r="J1223" s="103"/>
      <c r="K1223" s="107"/>
      <c r="L1223" s="105" t="s">
        <v>35</v>
      </c>
      <c r="M1223" s="554" t="str">
        <f>IF(K1223&lt;&gt;"",VLOOKUP(K1223,'DON GIA'!$S$1:$U$19,3,0),"")</f>
        <v/>
      </c>
      <c r="N1223" s="554" t="str">
        <f>IF(K1223&lt;&gt;"",VLOOKUP(K1223,'DON GIA'!$S$1:$V$19,4,0),"")</f>
        <v/>
      </c>
      <c r="O1223" s="554" t="str">
        <f t="shared" si="454"/>
        <v/>
      </c>
      <c r="P1223" s="554" t="str">
        <f t="shared" si="455"/>
        <v/>
      </c>
      <c r="Q1223" s="71" t="s">
        <v>125</v>
      </c>
      <c r="R1223" s="103" t="s">
        <v>44</v>
      </c>
      <c r="S1223" s="103">
        <v>1</v>
      </c>
      <c r="T1223" s="554">
        <f>IF(Q1223&lt;&gt;"",VLOOKUP(Q1223,'DON GIA'!$H$1:$K$103,4,0),"")</f>
        <v>758000</v>
      </c>
      <c r="U1223" s="554">
        <f t="shared" si="456"/>
        <v>758000</v>
      </c>
      <c r="V1223" s="554"/>
      <c r="W1223" s="107" t="s">
        <v>1230</v>
      </c>
      <c r="X1223" s="103" t="s">
        <v>27</v>
      </c>
      <c r="Y1223" s="108">
        <v>51.03</v>
      </c>
      <c r="Z1223" s="109"/>
      <c r="AA1223" s="554">
        <f>IF(W1223&lt;&gt;"",VLOOKUP(W1223,'DON GIA'!$A$1:$D$346,4,0),"")</f>
        <v>1119277</v>
      </c>
      <c r="AB1223" s="554">
        <f t="shared" si="457"/>
        <v>57116705.310000002</v>
      </c>
      <c r="AC1223" s="71"/>
      <c r="AD1223" s="71" t="s">
        <v>471</v>
      </c>
      <c r="AE1223" s="71" t="s">
        <v>36</v>
      </c>
      <c r="AF1223" s="71" t="s">
        <v>477</v>
      </c>
      <c r="AG1223" s="71" t="s">
        <v>136</v>
      </c>
      <c r="AH1223" s="103"/>
      <c r="AI1223" s="71"/>
      <c r="AJ1223" s="103"/>
      <c r="AK1223" s="103"/>
      <c r="AL1223" s="554" t="str">
        <f>IF(AI1223&lt;&gt;"",VLOOKUP(AI1223,'DON GIA'!$M$1:$P$9,4,0),"")</f>
        <v/>
      </c>
      <c r="AM1223" s="554" t="str">
        <f t="shared" si="458"/>
        <v/>
      </c>
      <c r="AN1223" s="71"/>
      <c r="AO1223" s="103"/>
      <c r="AP1223" s="602" t="str">
        <f t="shared" si="441"/>
        <v/>
      </c>
      <c r="AQ1223" s="60" t="s">
        <v>2036</v>
      </c>
      <c r="AR1223" s="60" t="s">
        <v>1958</v>
      </c>
      <c r="AS1223" s="633"/>
    </row>
    <row r="1224" spans="1:45" ht="93.75" outlineLevel="2">
      <c r="A1224" s="72">
        <f t="shared" si="459"/>
        <v>80</v>
      </c>
      <c r="B1224" s="552" t="str">
        <f>IF(C1224&lt;&gt;"",COUNTA($C$9:C1224),"")</f>
        <v/>
      </c>
      <c r="C1224" s="552"/>
      <c r="D1224" s="71" t="s">
        <v>71</v>
      </c>
      <c r="E1224" s="103"/>
      <c r="F1224" s="103"/>
      <c r="G1224" s="103"/>
      <c r="H1224" s="103"/>
      <c r="I1224" s="103"/>
      <c r="J1224" s="103"/>
      <c r="K1224" s="107"/>
      <c r="L1224" s="105" t="s">
        <v>35</v>
      </c>
      <c r="M1224" s="554" t="str">
        <f>IF(K1224&lt;&gt;"",VLOOKUP(K1224,'DON GIA'!$S$1:$U$19,3,0),"")</f>
        <v/>
      </c>
      <c r="N1224" s="554" t="str">
        <f>IF(K1224&lt;&gt;"",VLOOKUP(K1224,'DON GIA'!$S$1:$V$19,4,0),"")</f>
        <v/>
      </c>
      <c r="O1224" s="554" t="str">
        <f t="shared" si="454"/>
        <v/>
      </c>
      <c r="P1224" s="554" t="str">
        <f t="shared" si="455"/>
        <v/>
      </c>
      <c r="Q1224" s="71" t="s">
        <v>66</v>
      </c>
      <c r="R1224" s="103" t="s">
        <v>44</v>
      </c>
      <c r="S1224" s="103">
        <v>7</v>
      </c>
      <c r="T1224" s="554">
        <f>IF(Q1224&lt;&gt;"",VLOOKUP(Q1224,'DON GIA'!$H$1:$K$103,4,0),"")</f>
        <v>450000</v>
      </c>
      <c r="U1224" s="554">
        <f t="shared" si="456"/>
        <v>3150000</v>
      </c>
      <c r="V1224" s="554"/>
      <c r="W1224" s="107" t="s">
        <v>1289</v>
      </c>
      <c r="X1224" s="103" t="s">
        <v>27</v>
      </c>
      <c r="Y1224" s="108">
        <v>4.4800000000000004</v>
      </c>
      <c r="Z1224" s="109"/>
      <c r="AA1224" s="554">
        <f>IF(W1224&lt;&gt;"",VLOOKUP(W1224,'DON GIA'!$A$1:$D$346,4,0),"")</f>
        <v>4447303</v>
      </c>
      <c r="AB1224" s="554">
        <f t="shared" si="457"/>
        <v>19923917.440000001</v>
      </c>
      <c r="AC1224" s="71"/>
      <c r="AD1224" s="71" t="s">
        <v>29</v>
      </c>
      <c r="AE1224" s="71" t="s">
        <v>30</v>
      </c>
      <c r="AF1224" s="71" t="s">
        <v>477</v>
      </c>
      <c r="AG1224" s="71" t="s">
        <v>34</v>
      </c>
      <c r="AH1224" s="103"/>
      <c r="AI1224" s="71"/>
      <c r="AJ1224" s="103"/>
      <c r="AK1224" s="103"/>
      <c r="AL1224" s="554" t="str">
        <f>IF(AI1224&lt;&gt;"",VLOOKUP(AI1224,'DON GIA'!$M$1:$P$9,4,0),"")</f>
        <v/>
      </c>
      <c r="AM1224" s="554" t="str">
        <f t="shared" si="458"/>
        <v/>
      </c>
      <c r="AN1224" s="71"/>
      <c r="AO1224" s="103"/>
      <c r="AP1224" s="602" t="str">
        <f t="shared" ref="AP1224:AP1287" si="460">IF(C1225&lt;&gt;"",O1224+P1224+U1224+AB1224+AM1224,"")</f>
        <v/>
      </c>
      <c r="AQ1224" s="60"/>
      <c r="AR1224" s="60" t="s">
        <v>1959</v>
      </c>
      <c r="AS1224" s="633"/>
    </row>
    <row r="1225" spans="1:45" ht="75" outlineLevel="2">
      <c r="A1225" s="72">
        <f t="shared" si="459"/>
        <v>80</v>
      </c>
      <c r="B1225" s="552" t="str">
        <f>IF(C1225&lt;&gt;"",COUNTA($C$9:C1225),"")</f>
        <v/>
      </c>
      <c r="C1225" s="552"/>
      <c r="D1225" s="71"/>
      <c r="E1225" s="103"/>
      <c r="F1225" s="103"/>
      <c r="G1225" s="103"/>
      <c r="H1225" s="103"/>
      <c r="I1225" s="103"/>
      <c r="J1225" s="103"/>
      <c r="K1225" s="107"/>
      <c r="L1225" s="105" t="s">
        <v>35</v>
      </c>
      <c r="M1225" s="554" t="str">
        <f>IF(K1225&lt;&gt;"",VLOOKUP(K1225,'DON GIA'!$S$1:$U$19,3,0),"")</f>
        <v/>
      </c>
      <c r="N1225" s="554" t="str">
        <f>IF(K1225&lt;&gt;"",VLOOKUP(K1225,'DON GIA'!$S$1:$V$19,4,0),"")</f>
        <v/>
      </c>
      <c r="O1225" s="554" t="str">
        <f t="shared" si="454"/>
        <v/>
      </c>
      <c r="P1225" s="554" t="str">
        <f t="shared" si="455"/>
        <v/>
      </c>
      <c r="Q1225" s="71" t="s">
        <v>62</v>
      </c>
      <c r="R1225" s="103" t="s">
        <v>44</v>
      </c>
      <c r="S1225" s="103">
        <v>2</v>
      </c>
      <c r="T1225" s="554">
        <f>IF(Q1225&lt;&gt;"",VLOOKUP(Q1225,'DON GIA'!$H$1:$K$103,4,0),"")</f>
        <v>275000</v>
      </c>
      <c r="U1225" s="554">
        <f t="shared" si="456"/>
        <v>550000</v>
      </c>
      <c r="V1225" s="554"/>
      <c r="W1225" s="107" t="s">
        <v>1005</v>
      </c>
      <c r="X1225" s="103" t="s">
        <v>27</v>
      </c>
      <c r="Y1225" s="108">
        <v>56.42</v>
      </c>
      <c r="Z1225" s="109"/>
      <c r="AA1225" s="554">
        <f>IF(W1225&lt;&gt;"",VLOOKUP(W1225,'DON GIA'!$A$1:$D$346,4,0),"")</f>
        <v>5559129</v>
      </c>
      <c r="AB1225" s="554">
        <f t="shared" si="457"/>
        <v>313646058.18000001</v>
      </c>
      <c r="AC1225" s="71"/>
      <c r="AD1225" s="71" t="s">
        <v>471</v>
      </c>
      <c r="AE1225" s="71" t="s">
        <v>30</v>
      </c>
      <c r="AF1225" s="71" t="s">
        <v>31</v>
      </c>
      <c r="AG1225" s="71" t="s">
        <v>34</v>
      </c>
      <c r="AH1225" s="103"/>
      <c r="AI1225" s="71"/>
      <c r="AJ1225" s="103"/>
      <c r="AK1225" s="103"/>
      <c r="AL1225" s="554" t="str">
        <f>IF(AI1225&lt;&gt;"",VLOOKUP(AI1225,'DON GIA'!$M$1:$P$9,4,0),"")</f>
        <v/>
      </c>
      <c r="AM1225" s="554" t="str">
        <f t="shared" si="458"/>
        <v/>
      </c>
      <c r="AN1225" s="71"/>
      <c r="AO1225" s="103"/>
      <c r="AP1225" s="602" t="str">
        <f t="shared" si="460"/>
        <v/>
      </c>
      <c r="AQ1225" s="107"/>
      <c r="AR1225" s="107" t="s">
        <v>1960</v>
      </c>
      <c r="AS1225" s="593"/>
    </row>
    <row r="1226" spans="1:45" ht="37.5" outlineLevel="2">
      <c r="A1226" s="72">
        <f t="shared" si="459"/>
        <v>80</v>
      </c>
      <c r="B1226" s="552" t="str">
        <f>IF(C1226&lt;&gt;"",COUNTA($C$9:C1226),"")</f>
        <v/>
      </c>
      <c r="C1226" s="552"/>
      <c r="D1226" s="71"/>
      <c r="E1226" s="103"/>
      <c r="F1226" s="103"/>
      <c r="G1226" s="103"/>
      <c r="H1226" s="103"/>
      <c r="I1226" s="103"/>
      <c r="J1226" s="103"/>
      <c r="K1226" s="107"/>
      <c r="L1226" s="105" t="s">
        <v>35</v>
      </c>
      <c r="M1226" s="554" t="str">
        <f>IF(K1226&lt;&gt;"",VLOOKUP(K1226,'DON GIA'!$S$1:$U$19,3,0),"")</f>
        <v/>
      </c>
      <c r="N1226" s="554" t="str">
        <f>IF(K1226&lt;&gt;"",VLOOKUP(K1226,'DON GIA'!$S$1:$V$19,4,0),"")</f>
        <v/>
      </c>
      <c r="O1226" s="554" t="str">
        <f t="shared" si="454"/>
        <v/>
      </c>
      <c r="P1226" s="554" t="str">
        <f t="shared" si="455"/>
        <v/>
      </c>
      <c r="Q1226" s="71" t="s">
        <v>58</v>
      </c>
      <c r="R1226" s="103" t="s">
        <v>44</v>
      </c>
      <c r="S1226" s="103">
        <v>2</v>
      </c>
      <c r="T1226" s="554">
        <f>IF(Q1226&lt;&gt;"",VLOOKUP(Q1226,'DON GIA'!$H$1:$K$103,4,0),"")</f>
        <v>211000</v>
      </c>
      <c r="U1226" s="554">
        <f t="shared" si="456"/>
        <v>422000</v>
      </c>
      <c r="V1226" s="554"/>
      <c r="W1226" s="107" t="s">
        <v>1080</v>
      </c>
      <c r="X1226" s="103" t="s">
        <v>27</v>
      </c>
      <c r="Y1226" s="108">
        <v>4.16</v>
      </c>
      <c r="Z1226" s="109"/>
      <c r="AA1226" s="554">
        <f>IF(W1226&lt;&gt;"",VLOOKUP(W1226,'DON GIA'!$A$1:$D$346,4,0),"")</f>
        <v>10375629</v>
      </c>
      <c r="AB1226" s="554">
        <f t="shared" si="457"/>
        <v>43162616.640000001</v>
      </c>
      <c r="AC1226" s="71"/>
      <c r="AD1226" s="71" t="s">
        <v>471</v>
      </c>
      <c r="AE1226" s="71" t="s">
        <v>30</v>
      </c>
      <c r="AF1226" s="71" t="s">
        <v>31</v>
      </c>
      <c r="AG1226" s="71" t="s">
        <v>34</v>
      </c>
      <c r="AH1226" s="103"/>
      <c r="AI1226" s="71"/>
      <c r="AJ1226" s="103"/>
      <c r="AK1226" s="103"/>
      <c r="AL1226" s="554" t="str">
        <f>IF(AI1226&lt;&gt;"",VLOOKUP(AI1226,'DON GIA'!$M$1:$P$9,4,0),"")</f>
        <v/>
      </c>
      <c r="AM1226" s="554" t="str">
        <f t="shared" si="458"/>
        <v/>
      </c>
      <c r="AN1226" s="71"/>
      <c r="AO1226" s="103"/>
      <c r="AP1226" s="602" t="str">
        <f t="shared" si="460"/>
        <v/>
      </c>
      <c r="AQ1226" s="107"/>
      <c r="AR1226" s="107"/>
      <c r="AS1226" s="593"/>
    </row>
    <row r="1227" spans="1:45" outlineLevel="2">
      <c r="A1227" s="72">
        <f t="shared" si="459"/>
        <v>80</v>
      </c>
      <c r="B1227" s="552" t="str">
        <f>IF(C1227&lt;&gt;"",COUNTA($C$9:C1227),"")</f>
        <v/>
      </c>
      <c r="C1227" s="552"/>
      <c r="D1227" s="71"/>
      <c r="E1227" s="103"/>
      <c r="F1227" s="103"/>
      <c r="G1227" s="103"/>
      <c r="H1227" s="103"/>
      <c r="I1227" s="103"/>
      <c r="J1227" s="103"/>
      <c r="K1227" s="107"/>
      <c r="L1227" s="105" t="s">
        <v>35</v>
      </c>
      <c r="M1227" s="554" t="str">
        <f>IF(K1227&lt;&gt;"",VLOOKUP(K1227,'DON GIA'!$S$1:$U$19,3,0),"")</f>
        <v/>
      </c>
      <c r="N1227" s="554" t="str">
        <f>IF(K1227&lt;&gt;"",VLOOKUP(K1227,'DON GIA'!$S$1:$V$19,4,0),"")</f>
        <v/>
      </c>
      <c r="O1227" s="554" t="str">
        <f t="shared" si="454"/>
        <v/>
      </c>
      <c r="P1227" s="554" t="str">
        <f t="shared" si="455"/>
        <v/>
      </c>
      <c r="Q1227" s="71" t="s">
        <v>63</v>
      </c>
      <c r="R1227" s="103" t="s">
        <v>44</v>
      </c>
      <c r="S1227" s="103">
        <v>1</v>
      </c>
      <c r="T1227" s="554">
        <f>IF(Q1227&lt;&gt;"",VLOOKUP(Q1227,'DON GIA'!$H$1:$K$103,4,0),"")</f>
        <v>450000</v>
      </c>
      <c r="U1227" s="554">
        <f t="shared" si="456"/>
        <v>450000</v>
      </c>
      <c r="V1227" s="554"/>
      <c r="W1227" s="107" t="s">
        <v>1036</v>
      </c>
      <c r="X1227" s="103" t="s">
        <v>27</v>
      </c>
      <c r="Y1227" s="108">
        <v>56.42</v>
      </c>
      <c r="Z1227" s="109"/>
      <c r="AA1227" s="554">
        <f>IF(W1227&lt;&gt;"",VLOOKUP(W1227,'DON GIA'!$A$1:$D$346,4,0),"")</f>
        <v>161275</v>
      </c>
      <c r="AB1227" s="554">
        <f t="shared" si="457"/>
        <v>9099135.5</v>
      </c>
      <c r="AC1227" s="71"/>
      <c r="AD1227" s="71"/>
      <c r="AE1227" s="71"/>
      <c r="AF1227" s="71"/>
      <c r="AG1227" s="71"/>
      <c r="AH1227" s="103"/>
      <c r="AI1227" s="71"/>
      <c r="AJ1227" s="103"/>
      <c r="AK1227" s="103"/>
      <c r="AL1227" s="554" t="str">
        <f>IF(AI1227&lt;&gt;"",VLOOKUP(AI1227,'DON GIA'!$M$1:$P$9,4,0),"")</f>
        <v/>
      </c>
      <c r="AM1227" s="554" t="str">
        <f t="shared" si="458"/>
        <v/>
      </c>
      <c r="AN1227" s="71"/>
      <c r="AO1227" s="103"/>
      <c r="AP1227" s="602" t="str">
        <f t="shared" si="460"/>
        <v/>
      </c>
      <c r="AQ1227" s="107"/>
      <c r="AR1227" s="107"/>
      <c r="AS1227" s="593"/>
    </row>
    <row r="1228" spans="1:45" outlineLevel="2">
      <c r="A1228" s="72">
        <f t="shared" si="459"/>
        <v>80</v>
      </c>
      <c r="B1228" s="552" t="str">
        <f>IF(C1228&lt;&gt;"",COUNTA($C$9:C1228),"")</f>
        <v/>
      </c>
      <c r="C1228" s="552"/>
      <c r="D1228" s="71"/>
      <c r="E1228" s="103"/>
      <c r="F1228" s="103"/>
      <c r="G1228" s="103"/>
      <c r="H1228" s="103"/>
      <c r="I1228" s="103"/>
      <c r="J1228" s="103"/>
      <c r="K1228" s="107"/>
      <c r="L1228" s="105" t="s">
        <v>35</v>
      </c>
      <c r="M1228" s="554" t="str">
        <f>IF(K1228&lt;&gt;"",VLOOKUP(K1228,'DON GIA'!$S$1:$U$19,3,0),"")</f>
        <v/>
      </c>
      <c r="N1228" s="554" t="str">
        <f>IF(K1228&lt;&gt;"",VLOOKUP(K1228,'DON GIA'!$S$1:$V$19,4,0),"")</f>
        <v/>
      </c>
      <c r="O1228" s="554" t="str">
        <f t="shared" si="454"/>
        <v/>
      </c>
      <c r="P1228" s="554" t="str">
        <f t="shared" si="455"/>
        <v/>
      </c>
      <c r="Q1228" s="71" t="s">
        <v>217</v>
      </c>
      <c r="R1228" s="103" t="s">
        <v>44</v>
      </c>
      <c r="S1228" s="103">
        <v>16</v>
      </c>
      <c r="T1228" s="554">
        <f>IF(Q1228&lt;&gt;"",VLOOKUP(Q1228,'DON GIA'!$H$1:$K$103,4,0),"")</f>
        <v>132000</v>
      </c>
      <c r="U1228" s="554">
        <f t="shared" si="456"/>
        <v>2112000</v>
      </c>
      <c r="V1228" s="554"/>
      <c r="W1228" s="107" t="s">
        <v>1242</v>
      </c>
      <c r="X1228" s="103" t="s">
        <v>27</v>
      </c>
      <c r="Y1228" s="108">
        <v>19.5</v>
      </c>
      <c r="Z1228" s="109"/>
      <c r="AA1228" s="554">
        <f>IF(W1228&lt;&gt;"",VLOOKUP(W1228,'DON GIA'!$A$1:$D$346,4,0),"")</f>
        <v>161275</v>
      </c>
      <c r="AB1228" s="554">
        <f t="shared" si="457"/>
        <v>3144862.5</v>
      </c>
      <c r="AC1228" s="71"/>
      <c r="AD1228" s="71"/>
      <c r="AE1228" s="71"/>
      <c r="AF1228" s="71"/>
      <c r="AG1228" s="71"/>
      <c r="AH1228" s="103"/>
      <c r="AI1228" s="71"/>
      <c r="AJ1228" s="103"/>
      <c r="AK1228" s="103"/>
      <c r="AL1228" s="554" t="str">
        <f>IF(AI1228&lt;&gt;"",VLOOKUP(AI1228,'DON GIA'!$M$1:$P$9,4,0),"")</f>
        <v/>
      </c>
      <c r="AM1228" s="554" t="str">
        <f t="shared" si="458"/>
        <v/>
      </c>
      <c r="AN1228" s="71"/>
      <c r="AO1228" s="103"/>
      <c r="AP1228" s="602" t="str">
        <f t="shared" si="460"/>
        <v/>
      </c>
      <c r="AQ1228" s="107"/>
      <c r="AR1228" s="107"/>
      <c r="AS1228" s="593"/>
    </row>
    <row r="1229" spans="1:45" outlineLevel="2">
      <c r="A1229" s="72">
        <f t="shared" si="459"/>
        <v>80</v>
      </c>
      <c r="B1229" s="552" t="str">
        <f>IF(C1229&lt;&gt;"",COUNTA($C$9:C1229),"")</f>
        <v/>
      </c>
      <c r="C1229" s="552"/>
      <c r="D1229" s="71"/>
      <c r="E1229" s="103"/>
      <c r="F1229" s="103"/>
      <c r="G1229" s="103"/>
      <c r="H1229" s="103"/>
      <c r="I1229" s="103"/>
      <c r="J1229" s="103"/>
      <c r="K1229" s="107"/>
      <c r="L1229" s="105" t="s">
        <v>35</v>
      </c>
      <c r="M1229" s="554" t="str">
        <f>IF(K1229&lt;&gt;"",VLOOKUP(K1229,'DON GIA'!$S$1:$U$19,3,0),"")</f>
        <v/>
      </c>
      <c r="N1229" s="554" t="str">
        <f>IF(K1229&lt;&gt;"",VLOOKUP(K1229,'DON GIA'!$S$1:$V$19,4,0),"")</f>
        <v/>
      </c>
      <c r="O1229" s="554" t="str">
        <f t="shared" si="454"/>
        <v/>
      </c>
      <c r="P1229" s="554" t="str">
        <f t="shared" si="455"/>
        <v/>
      </c>
      <c r="Q1229" s="71" t="s">
        <v>52</v>
      </c>
      <c r="R1229" s="103" t="s">
        <v>44</v>
      </c>
      <c r="S1229" s="103">
        <v>25</v>
      </c>
      <c r="T1229" s="554">
        <f>IF(Q1229&lt;&gt;"",VLOOKUP(Q1229,'DON GIA'!$H$1:$K$103,4,0),"")</f>
        <v>76000</v>
      </c>
      <c r="U1229" s="554">
        <f t="shared" si="456"/>
        <v>1900000</v>
      </c>
      <c r="V1229" s="554"/>
      <c r="W1229" s="107" t="s">
        <v>1254</v>
      </c>
      <c r="X1229" s="103" t="s">
        <v>27</v>
      </c>
      <c r="Y1229" s="108">
        <v>4.68</v>
      </c>
      <c r="Z1229" s="109"/>
      <c r="AA1229" s="554">
        <f>IF(W1229&lt;&gt;"",VLOOKUP(W1229,'DON GIA'!$A$1:$D$346,4,0),"")</f>
        <v>873908</v>
      </c>
      <c r="AB1229" s="554">
        <f t="shared" si="457"/>
        <v>4089889.44</v>
      </c>
      <c r="AC1229" s="71"/>
      <c r="AD1229" s="71" t="s">
        <v>471</v>
      </c>
      <c r="AE1229" s="71" t="s">
        <v>107</v>
      </c>
      <c r="AF1229" s="71" t="s">
        <v>116</v>
      </c>
      <c r="AG1229" s="71" t="s">
        <v>136</v>
      </c>
      <c r="AH1229" s="103"/>
      <c r="AI1229" s="71"/>
      <c r="AJ1229" s="103"/>
      <c r="AK1229" s="103"/>
      <c r="AL1229" s="554" t="str">
        <f>IF(AI1229&lt;&gt;"",VLOOKUP(AI1229,'DON GIA'!$M$1:$P$9,4,0),"")</f>
        <v/>
      </c>
      <c r="AM1229" s="554" t="str">
        <f t="shared" si="458"/>
        <v/>
      </c>
      <c r="AN1229" s="71"/>
      <c r="AO1229" s="103"/>
      <c r="AP1229" s="602" t="str">
        <f t="shared" si="460"/>
        <v/>
      </c>
      <c r="AQ1229" s="107"/>
      <c r="AR1229" s="107"/>
      <c r="AS1229" s="593"/>
    </row>
    <row r="1230" spans="1:45" outlineLevel="2">
      <c r="A1230" s="72">
        <f t="shared" si="459"/>
        <v>80</v>
      </c>
      <c r="B1230" s="552" t="str">
        <f>IF(C1230&lt;&gt;"",COUNTA($C$9:C1230),"")</f>
        <v/>
      </c>
      <c r="C1230" s="552"/>
      <c r="D1230" s="71"/>
      <c r="E1230" s="103"/>
      <c r="F1230" s="103"/>
      <c r="G1230" s="103"/>
      <c r="H1230" s="103"/>
      <c r="I1230" s="103"/>
      <c r="J1230" s="103"/>
      <c r="K1230" s="107"/>
      <c r="L1230" s="105" t="s">
        <v>35</v>
      </c>
      <c r="M1230" s="554" t="str">
        <f>IF(K1230&lt;&gt;"",VLOOKUP(K1230,'DON GIA'!$S$1:$U$19,3,0),"")</f>
        <v/>
      </c>
      <c r="N1230" s="554" t="str">
        <f>IF(K1230&lt;&gt;"",VLOOKUP(K1230,'DON GIA'!$S$1:$V$19,4,0),"")</f>
        <v/>
      </c>
      <c r="O1230" s="554" t="str">
        <f t="shared" si="454"/>
        <v/>
      </c>
      <c r="P1230" s="554" t="str">
        <f t="shared" si="455"/>
        <v/>
      </c>
      <c r="Q1230" s="71" t="s">
        <v>53</v>
      </c>
      <c r="R1230" s="103" t="s">
        <v>44</v>
      </c>
      <c r="S1230" s="103">
        <v>33</v>
      </c>
      <c r="T1230" s="554">
        <f>IF(Q1230&lt;&gt;"",VLOOKUP(Q1230,'DON GIA'!$H$1:$K$103,4,0),"")</f>
        <v>34000</v>
      </c>
      <c r="U1230" s="554">
        <f t="shared" si="456"/>
        <v>1122000</v>
      </c>
      <c r="V1230" s="554"/>
      <c r="W1230" s="107" t="s">
        <v>1023</v>
      </c>
      <c r="X1230" s="103" t="s">
        <v>38</v>
      </c>
      <c r="Y1230" s="108">
        <v>0.16800000000000001</v>
      </c>
      <c r="Z1230" s="109"/>
      <c r="AA1230" s="554">
        <f>IF(W1230&lt;&gt;"",VLOOKUP(W1230,'DON GIA'!$A$1:$D$346,4,0),"")</f>
        <v>2523428</v>
      </c>
      <c r="AB1230" s="554">
        <f t="shared" si="457"/>
        <v>423935.90400000004</v>
      </c>
      <c r="AC1230" s="71"/>
      <c r="AD1230" s="71"/>
      <c r="AE1230" s="71"/>
      <c r="AF1230" s="71"/>
      <c r="AG1230" s="71"/>
      <c r="AH1230" s="103"/>
      <c r="AI1230" s="71"/>
      <c r="AJ1230" s="103"/>
      <c r="AK1230" s="103"/>
      <c r="AL1230" s="554" t="str">
        <f>IF(AI1230&lt;&gt;"",VLOOKUP(AI1230,'DON GIA'!$M$1:$P$9,4,0),"")</f>
        <v/>
      </c>
      <c r="AM1230" s="554" t="str">
        <f t="shared" si="458"/>
        <v/>
      </c>
      <c r="AN1230" s="71"/>
      <c r="AO1230" s="103"/>
      <c r="AP1230" s="602" t="str">
        <f t="shared" si="460"/>
        <v/>
      </c>
      <c r="AQ1230" s="107"/>
      <c r="AR1230" s="107"/>
      <c r="AS1230" s="593"/>
    </row>
    <row r="1231" spans="1:45" outlineLevel="2">
      <c r="A1231" s="72">
        <f t="shared" si="459"/>
        <v>80</v>
      </c>
      <c r="B1231" s="552" t="str">
        <f>IF(C1231&lt;&gt;"",COUNTA($C$9:C1231),"")</f>
        <v/>
      </c>
      <c r="C1231" s="552"/>
      <c r="D1231" s="71"/>
      <c r="E1231" s="103"/>
      <c r="F1231" s="103"/>
      <c r="G1231" s="103"/>
      <c r="H1231" s="103"/>
      <c r="I1231" s="103"/>
      <c r="J1231" s="103"/>
      <c r="K1231" s="107"/>
      <c r="L1231" s="105" t="s">
        <v>35</v>
      </c>
      <c r="M1231" s="554" t="str">
        <f>IF(K1231&lt;&gt;"",VLOOKUP(K1231,'DON GIA'!$S$1:$U$19,3,0),"")</f>
        <v/>
      </c>
      <c r="N1231" s="554" t="str">
        <f>IF(K1231&lt;&gt;"",VLOOKUP(K1231,'DON GIA'!$S$1:$V$19,4,0),"")</f>
        <v/>
      </c>
      <c r="O1231" s="554" t="str">
        <f t="shared" si="454"/>
        <v/>
      </c>
      <c r="P1231" s="554" t="str">
        <f t="shared" si="455"/>
        <v/>
      </c>
      <c r="Q1231" s="71" t="s">
        <v>61</v>
      </c>
      <c r="R1231" s="103" t="s">
        <v>44</v>
      </c>
      <c r="S1231" s="103">
        <v>1</v>
      </c>
      <c r="T1231" s="554">
        <f>IF(Q1231&lt;&gt;"",VLOOKUP(Q1231,'DON GIA'!$H$1:$K$103,4,0),"")</f>
        <v>180000</v>
      </c>
      <c r="U1231" s="554">
        <f t="shared" si="456"/>
        <v>180000</v>
      </c>
      <c r="V1231" s="554"/>
      <c r="W1231" s="107" t="s">
        <v>1194</v>
      </c>
      <c r="X1231" s="103" t="s">
        <v>27</v>
      </c>
      <c r="Y1231" s="108">
        <v>1.08</v>
      </c>
      <c r="Z1231" s="109"/>
      <c r="AA1231" s="554">
        <f>IF(W1231&lt;&gt;"",VLOOKUP(W1231,'DON GIA'!$A$1:$D$346,4,0),"")</f>
        <v>292949</v>
      </c>
      <c r="AB1231" s="554">
        <f t="shared" si="457"/>
        <v>316384.92000000004</v>
      </c>
      <c r="AC1231" s="71"/>
      <c r="AD1231" s="71"/>
      <c r="AE1231" s="71"/>
      <c r="AF1231" s="71"/>
      <c r="AG1231" s="71"/>
      <c r="AH1231" s="103"/>
      <c r="AI1231" s="71"/>
      <c r="AJ1231" s="103"/>
      <c r="AK1231" s="103"/>
      <c r="AL1231" s="554" t="str">
        <f>IF(AI1231&lt;&gt;"",VLOOKUP(AI1231,'DON GIA'!$M$1:$P$9,4,0),"")</f>
        <v/>
      </c>
      <c r="AM1231" s="554" t="str">
        <f t="shared" si="458"/>
        <v/>
      </c>
      <c r="AN1231" s="71"/>
      <c r="AO1231" s="103"/>
      <c r="AP1231" s="602" t="str">
        <f t="shared" si="460"/>
        <v/>
      </c>
      <c r="AQ1231" s="107"/>
      <c r="AR1231" s="107"/>
      <c r="AS1231" s="593"/>
    </row>
    <row r="1232" spans="1:45" outlineLevel="2">
      <c r="A1232" s="72">
        <f t="shared" si="459"/>
        <v>80</v>
      </c>
      <c r="B1232" s="552" t="str">
        <f>IF(C1232&lt;&gt;"",COUNTA($C$9:C1232),"")</f>
        <v/>
      </c>
      <c r="C1232" s="552"/>
      <c r="D1232" s="71"/>
      <c r="E1232" s="103"/>
      <c r="F1232" s="103"/>
      <c r="G1232" s="103"/>
      <c r="H1232" s="103"/>
      <c r="I1232" s="103"/>
      <c r="J1232" s="103"/>
      <c r="K1232" s="107"/>
      <c r="L1232" s="105" t="s">
        <v>35</v>
      </c>
      <c r="M1232" s="554" t="str">
        <f>IF(K1232&lt;&gt;"",VLOOKUP(K1232,'DON GIA'!$S$1:$U$19,3,0),"")</f>
        <v/>
      </c>
      <c r="N1232" s="554" t="str">
        <f>IF(K1232&lt;&gt;"",VLOOKUP(K1232,'DON GIA'!$S$1:$V$19,4,0),"")</f>
        <v/>
      </c>
      <c r="O1232" s="554" t="str">
        <f t="shared" si="454"/>
        <v/>
      </c>
      <c r="P1232" s="554" t="str">
        <f t="shared" si="455"/>
        <v/>
      </c>
      <c r="Q1232" s="71" t="s">
        <v>499</v>
      </c>
      <c r="R1232" s="103" t="s">
        <v>44</v>
      </c>
      <c r="S1232" s="103">
        <v>2</v>
      </c>
      <c r="T1232" s="554">
        <f>IF(Q1232&lt;&gt;"",VLOOKUP(Q1232,'DON GIA'!$H$1:$K$103,4,0),"")</f>
        <v>390000</v>
      </c>
      <c r="U1232" s="554">
        <f t="shared" si="456"/>
        <v>780000</v>
      </c>
      <c r="V1232" s="554"/>
      <c r="W1232" s="107" t="s">
        <v>1306</v>
      </c>
      <c r="X1232" s="103" t="s">
        <v>27</v>
      </c>
      <c r="Y1232" s="108">
        <f>1.68+21.6+29.38+15.84</f>
        <v>68.5</v>
      </c>
      <c r="Z1232" s="109"/>
      <c r="AA1232" s="554">
        <f>IF(W1232&lt;&gt;"",VLOOKUP(W1232,'DON GIA'!$A$1:$D$346,4,0),"")</f>
        <v>282038</v>
      </c>
      <c r="AB1232" s="554">
        <f t="shared" si="457"/>
        <v>19319603</v>
      </c>
      <c r="AC1232" s="71"/>
      <c r="AD1232" s="71"/>
      <c r="AE1232" s="71"/>
      <c r="AF1232" s="71"/>
      <c r="AG1232" s="71"/>
      <c r="AH1232" s="103"/>
      <c r="AI1232" s="71"/>
      <c r="AJ1232" s="103"/>
      <c r="AK1232" s="103"/>
      <c r="AL1232" s="554" t="str">
        <f>IF(AI1232&lt;&gt;"",VLOOKUP(AI1232,'DON GIA'!$M$1:$P$9,4,0),"")</f>
        <v/>
      </c>
      <c r="AM1232" s="554" t="str">
        <f t="shared" si="458"/>
        <v/>
      </c>
      <c r="AN1232" s="71"/>
      <c r="AO1232" s="103"/>
      <c r="AP1232" s="602" t="str">
        <f t="shared" si="460"/>
        <v/>
      </c>
      <c r="AQ1232" s="107"/>
      <c r="AR1232" s="107"/>
      <c r="AS1232" s="593"/>
    </row>
    <row r="1233" spans="1:45" ht="37.5" outlineLevel="2">
      <c r="A1233" s="72">
        <f t="shared" si="459"/>
        <v>80</v>
      </c>
      <c r="B1233" s="552" t="str">
        <f>IF(C1233&lt;&gt;"",COUNTA($C$9:C1233),"")</f>
        <v/>
      </c>
      <c r="C1233" s="552"/>
      <c r="D1233" s="71"/>
      <c r="E1233" s="103"/>
      <c r="F1233" s="103"/>
      <c r="G1233" s="103"/>
      <c r="H1233" s="103"/>
      <c r="I1233" s="103"/>
      <c r="J1233" s="103"/>
      <c r="K1233" s="107"/>
      <c r="L1233" s="105" t="s">
        <v>35</v>
      </c>
      <c r="M1233" s="554" t="str">
        <f>IF(K1233&lt;&gt;"",VLOOKUP(K1233,'DON GIA'!$S$1:$U$19,3,0),"")</f>
        <v/>
      </c>
      <c r="N1233" s="554" t="str">
        <f>IF(K1233&lt;&gt;"",VLOOKUP(K1233,'DON GIA'!$S$1:$V$19,4,0),"")</f>
        <v/>
      </c>
      <c r="O1233" s="554" t="str">
        <f t="shared" si="454"/>
        <v/>
      </c>
      <c r="P1233" s="554" t="str">
        <f t="shared" si="455"/>
        <v/>
      </c>
      <c r="Q1233" s="71" t="s">
        <v>500</v>
      </c>
      <c r="R1233" s="103" t="s">
        <v>44</v>
      </c>
      <c r="S1233" s="103">
        <v>1</v>
      </c>
      <c r="T1233" s="554">
        <f>IF(Q1233&lt;&gt;"",VLOOKUP(Q1233,'DON GIA'!$H$1:$K$103,4,0),"")</f>
        <v>390000</v>
      </c>
      <c r="U1233" s="554">
        <f t="shared" si="456"/>
        <v>390000</v>
      </c>
      <c r="V1233" s="554"/>
      <c r="W1233" s="107" t="s">
        <v>1307</v>
      </c>
      <c r="X1233" s="103" t="s">
        <v>27</v>
      </c>
      <c r="Y1233" s="108">
        <v>5.2</v>
      </c>
      <c r="Z1233" s="109"/>
      <c r="AA1233" s="554">
        <f>IF(W1233&lt;&gt;"",VLOOKUP(W1233,'DON GIA'!$A$1:$D$346,4,0),"")</f>
        <v>282038</v>
      </c>
      <c r="AB1233" s="554">
        <f t="shared" si="457"/>
        <v>1466597.6</v>
      </c>
      <c r="AC1233" s="71"/>
      <c r="AD1233" s="71"/>
      <c r="AE1233" s="71"/>
      <c r="AF1233" s="71"/>
      <c r="AG1233" s="71"/>
      <c r="AH1233" s="103"/>
      <c r="AI1233" s="71"/>
      <c r="AJ1233" s="103"/>
      <c r="AK1233" s="103"/>
      <c r="AL1233" s="554" t="str">
        <f>IF(AI1233&lt;&gt;"",VLOOKUP(AI1233,'DON GIA'!$M$1:$P$9,4,0),"")</f>
        <v/>
      </c>
      <c r="AM1233" s="554" t="str">
        <f t="shared" si="458"/>
        <v/>
      </c>
      <c r="AN1233" s="71"/>
      <c r="AO1233" s="103"/>
      <c r="AP1233" s="602" t="str">
        <f t="shared" si="460"/>
        <v/>
      </c>
      <c r="AQ1233" s="107"/>
      <c r="AR1233" s="107"/>
      <c r="AS1233" s="593"/>
    </row>
    <row r="1234" spans="1:45" outlineLevel="2">
      <c r="A1234" s="72">
        <f t="shared" si="459"/>
        <v>80</v>
      </c>
      <c r="B1234" s="552" t="str">
        <f>IF(C1234&lt;&gt;"",COUNTA($C$9:C1234),"")</f>
        <v/>
      </c>
      <c r="C1234" s="552"/>
      <c r="D1234" s="71"/>
      <c r="E1234" s="103"/>
      <c r="F1234" s="103"/>
      <c r="G1234" s="103"/>
      <c r="H1234" s="103"/>
      <c r="I1234" s="103"/>
      <c r="J1234" s="103"/>
      <c r="K1234" s="107"/>
      <c r="L1234" s="105" t="s">
        <v>35</v>
      </c>
      <c r="M1234" s="554" t="str">
        <f>IF(K1234&lt;&gt;"",VLOOKUP(K1234,'DON GIA'!$S$1:$U$19,3,0),"")</f>
        <v/>
      </c>
      <c r="N1234" s="554" t="str">
        <f>IF(K1234&lt;&gt;"",VLOOKUP(K1234,'DON GIA'!$S$1:$V$19,4,0),"")</f>
        <v/>
      </c>
      <c r="O1234" s="554" t="str">
        <f t="shared" si="454"/>
        <v/>
      </c>
      <c r="P1234" s="554" t="str">
        <f t="shared" si="455"/>
        <v/>
      </c>
      <c r="Q1234" s="71" t="s">
        <v>35</v>
      </c>
      <c r="R1234" s="103"/>
      <c r="S1234" s="103"/>
      <c r="T1234" s="554" t="str">
        <f>IF(Q1234&lt;&gt;"",VLOOKUP(Q1234,'DON GIA'!$H$1:$K$103,4,0),"")</f>
        <v/>
      </c>
      <c r="U1234" s="554" t="str">
        <f t="shared" si="456"/>
        <v/>
      </c>
      <c r="V1234" s="554"/>
      <c r="W1234" s="107" t="s">
        <v>1063</v>
      </c>
      <c r="X1234" s="103" t="s">
        <v>27</v>
      </c>
      <c r="Y1234" s="108">
        <v>19.5</v>
      </c>
      <c r="Z1234" s="109"/>
      <c r="AA1234" s="554">
        <f>IF(W1234&lt;&gt;"",VLOOKUP(W1234,'DON GIA'!$A$1:$D$346,4,0),"")</f>
        <v>3941166</v>
      </c>
      <c r="AB1234" s="554">
        <f t="shared" si="457"/>
        <v>76852737</v>
      </c>
      <c r="AC1234" s="71"/>
      <c r="AD1234" s="71"/>
      <c r="AE1234" s="71"/>
      <c r="AF1234" s="71"/>
      <c r="AG1234" s="71"/>
      <c r="AH1234" s="103"/>
      <c r="AI1234" s="71"/>
      <c r="AJ1234" s="103"/>
      <c r="AK1234" s="103"/>
      <c r="AL1234" s="554" t="str">
        <f>IF(AI1234&lt;&gt;"",VLOOKUP(AI1234,'DON GIA'!$M$1:$P$9,4,0),"")</f>
        <v/>
      </c>
      <c r="AM1234" s="554" t="str">
        <f t="shared" si="458"/>
        <v/>
      </c>
      <c r="AN1234" s="71"/>
      <c r="AO1234" s="103"/>
      <c r="AP1234" s="602" t="str">
        <f t="shared" si="460"/>
        <v/>
      </c>
      <c r="AQ1234" s="107"/>
      <c r="AR1234" s="107"/>
      <c r="AS1234" s="593"/>
    </row>
    <row r="1235" spans="1:45" ht="37.5" outlineLevel="2">
      <c r="A1235" s="72">
        <f t="shared" si="459"/>
        <v>80</v>
      </c>
      <c r="B1235" s="552" t="str">
        <f>IF(C1235&lt;&gt;"",COUNTA($C$9:C1235),"")</f>
        <v/>
      </c>
      <c r="C1235" s="552"/>
      <c r="D1235" s="71"/>
      <c r="E1235" s="103"/>
      <c r="F1235" s="103"/>
      <c r="G1235" s="103"/>
      <c r="H1235" s="103"/>
      <c r="I1235" s="103"/>
      <c r="J1235" s="103"/>
      <c r="K1235" s="107"/>
      <c r="L1235" s="105" t="s">
        <v>35</v>
      </c>
      <c r="M1235" s="554" t="str">
        <f>IF(K1235&lt;&gt;"",VLOOKUP(K1235,'DON GIA'!$S$1:$U$19,3,0),"")</f>
        <v/>
      </c>
      <c r="N1235" s="554" t="str">
        <f>IF(K1235&lt;&gt;"",VLOOKUP(K1235,'DON GIA'!$S$1:$V$19,4,0),"")</f>
        <v/>
      </c>
      <c r="O1235" s="554" t="str">
        <f t="shared" si="454"/>
        <v/>
      </c>
      <c r="P1235" s="554" t="str">
        <f t="shared" si="455"/>
        <v/>
      </c>
      <c r="Q1235" s="71" t="s">
        <v>35</v>
      </c>
      <c r="R1235" s="103"/>
      <c r="S1235" s="103"/>
      <c r="T1235" s="554" t="str">
        <f>IF(Q1235&lt;&gt;"",VLOOKUP(Q1235,'DON GIA'!$H$1:$K$103,4,0),"")</f>
        <v/>
      </c>
      <c r="U1235" s="554" t="str">
        <f t="shared" si="456"/>
        <v/>
      </c>
      <c r="V1235" s="554"/>
      <c r="W1235" s="107" t="s">
        <v>1308</v>
      </c>
      <c r="X1235" s="103" t="s">
        <v>27</v>
      </c>
      <c r="Y1235" s="108">
        <v>45.84</v>
      </c>
      <c r="Z1235" s="109"/>
      <c r="AA1235" s="554">
        <f>IF(W1235&lt;&gt;"",VLOOKUP(W1235,'DON GIA'!$A$1:$D$346,4,0),"")</f>
        <v>894451</v>
      </c>
      <c r="AB1235" s="554">
        <f t="shared" si="457"/>
        <v>41001633.840000004</v>
      </c>
      <c r="AC1235" s="71"/>
      <c r="AD1235" s="71"/>
      <c r="AE1235" s="71"/>
      <c r="AF1235" s="71"/>
      <c r="AG1235" s="71"/>
      <c r="AH1235" s="103"/>
      <c r="AI1235" s="71"/>
      <c r="AJ1235" s="103"/>
      <c r="AK1235" s="103"/>
      <c r="AL1235" s="554" t="str">
        <f>IF(AI1235&lt;&gt;"",VLOOKUP(AI1235,'DON GIA'!$M$1:$P$9,4,0),"")</f>
        <v/>
      </c>
      <c r="AM1235" s="554" t="str">
        <f t="shared" si="458"/>
        <v/>
      </c>
      <c r="AN1235" s="71"/>
      <c r="AO1235" s="103"/>
      <c r="AP1235" s="602" t="str">
        <f t="shared" si="460"/>
        <v/>
      </c>
      <c r="AQ1235" s="107"/>
      <c r="AR1235" s="107"/>
      <c r="AS1235" s="593"/>
    </row>
    <row r="1236" spans="1:45" ht="37.5" outlineLevel="2">
      <c r="A1236" s="72">
        <f t="shared" si="459"/>
        <v>80</v>
      </c>
      <c r="B1236" s="552" t="str">
        <f>IF(C1236&lt;&gt;"",COUNTA($C$9:C1236),"")</f>
        <v/>
      </c>
      <c r="C1236" s="552"/>
      <c r="D1236" s="71"/>
      <c r="E1236" s="103"/>
      <c r="F1236" s="103"/>
      <c r="G1236" s="103"/>
      <c r="H1236" s="103"/>
      <c r="I1236" s="103"/>
      <c r="J1236" s="103"/>
      <c r="K1236" s="107"/>
      <c r="L1236" s="105" t="s">
        <v>35</v>
      </c>
      <c r="M1236" s="554" t="str">
        <f>IF(K1236&lt;&gt;"",VLOOKUP(K1236,'DON GIA'!$S$1:$U$19,3,0),"")</f>
        <v/>
      </c>
      <c r="N1236" s="554" t="str">
        <f>IF(K1236&lt;&gt;"",VLOOKUP(K1236,'DON GIA'!$S$1:$V$19,4,0),"")</f>
        <v/>
      </c>
      <c r="O1236" s="554" t="str">
        <f t="shared" si="454"/>
        <v/>
      </c>
      <c r="P1236" s="554" t="str">
        <f t="shared" si="455"/>
        <v/>
      </c>
      <c r="Q1236" s="71" t="s">
        <v>35</v>
      </c>
      <c r="R1236" s="103"/>
      <c r="S1236" s="103"/>
      <c r="T1236" s="554" t="str">
        <f>IF(Q1236&lt;&gt;"",VLOOKUP(Q1236,'DON GIA'!$H$1:$K$103,4,0),"")</f>
        <v/>
      </c>
      <c r="U1236" s="554" t="str">
        <f t="shared" si="456"/>
        <v/>
      </c>
      <c r="V1236" s="554"/>
      <c r="W1236" s="107" t="s">
        <v>1309</v>
      </c>
      <c r="X1236" s="103" t="s">
        <v>27</v>
      </c>
      <c r="Y1236" s="108">
        <v>14.56</v>
      </c>
      <c r="Z1236" s="109"/>
      <c r="AA1236" s="554">
        <f>IF(W1236&lt;&gt;"",VLOOKUP(W1236,'DON GIA'!$A$1:$D$346,4,0),"")</f>
        <v>802027</v>
      </c>
      <c r="AB1236" s="554">
        <f t="shared" si="457"/>
        <v>11677513.120000001</v>
      </c>
      <c r="AC1236" s="71"/>
      <c r="AD1236" s="71"/>
      <c r="AE1236" s="71"/>
      <c r="AF1236" s="71"/>
      <c r="AG1236" s="71"/>
      <c r="AH1236" s="103"/>
      <c r="AI1236" s="71"/>
      <c r="AJ1236" s="103"/>
      <c r="AK1236" s="103"/>
      <c r="AL1236" s="554" t="str">
        <f>IF(AI1236&lt;&gt;"",VLOOKUP(AI1236,'DON GIA'!$M$1:$P$9,4,0),"")</f>
        <v/>
      </c>
      <c r="AM1236" s="554" t="str">
        <f t="shared" si="458"/>
        <v/>
      </c>
      <c r="AN1236" s="71"/>
      <c r="AO1236" s="103"/>
      <c r="AP1236" s="602" t="str">
        <f t="shared" si="460"/>
        <v/>
      </c>
      <c r="AQ1236" s="107"/>
      <c r="AR1236" s="107"/>
      <c r="AS1236" s="593"/>
    </row>
    <row r="1237" spans="1:45" ht="37.5" outlineLevel="2">
      <c r="A1237" s="72">
        <f t="shared" si="459"/>
        <v>80</v>
      </c>
      <c r="B1237" s="552" t="str">
        <f>IF(C1237&lt;&gt;"",COUNTA($C$9:C1237),"")</f>
        <v/>
      </c>
      <c r="C1237" s="552"/>
      <c r="D1237" s="71"/>
      <c r="E1237" s="103"/>
      <c r="F1237" s="103"/>
      <c r="G1237" s="103"/>
      <c r="H1237" s="103"/>
      <c r="I1237" s="103"/>
      <c r="J1237" s="103"/>
      <c r="K1237" s="107"/>
      <c r="L1237" s="105" t="s">
        <v>35</v>
      </c>
      <c r="M1237" s="554" t="str">
        <f>IF(K1237&lt;&gt;"",VLOOKUP(K1237,'DON GIA'!$S$1:$U$19,3,0),"")</f>
        <v/>
      </c>
      <c r="N1237" s="554" t="str">
        <f>IF(K1237&lt;&gt;"",VLOOKUP(K1237,'DON GIA'!$S$1:$V$19,4,0),"")</f>
        <v/>
      </c>
      <c r="O1237" s="554" t="str">
        <f t="shared" si="454"/>
        <v/>
      </c>
      <c r="P1237" s="554" t="str">
        <f t="shared" si="455"/>
        <v/>
      </c>
      <c r="Q1237" s="71" t="s">
        <v>35</v>
      </c>
      <c r="R1237" s="103"/>
      <c r="S1237" s="103"/>
      <c r="T1237" s="554" t="str">
        <f>IF(Q1237&lt;&gt;"",VLOOKUP(Q1237,'DON GIA'!$H$1:$K$103,4,0),"")</f>
        <v/>
      </c>
      <c r="U1237" s="554" t="str">
        <f t="shared" si="456"/>
        <v/>
      </c>
      <c r="V1237" s="554"/>
      <c r="W1237" s="107" t="s">
        <v>1049</v>
      </c>
      <c r="X1237" s="103" t="s">
        <v>42</v>
      </c>
      <c r="Y1237" s="108">
        <v>1</v>
      </c>
      <c r="Z1237" s="109"/>
      <c r="AA1237" s="554">
        <f>IF(W1237&lt;&gt;"",VLOOKUP(W1237,'DON GIA'!$A$1:$D$346,4,0),"")</f>
        <v>3793079</v>
      </c>
      <c r="AB1237" s="554">
        <f t="shared" si="457"/>
        <v>3793079</v>
      </c>
      <c r="AC1237" s="71"/>
      <c r="AD1237" s="71"/>
      <c r="AE1237" s="71"/>
      <c r="AF1237" s="71"/>
      <c r="AG1237" s="71"/>
      <c r="AH1237" s="103"/>
      <c r="AI1237" s="71"/>
      <c r="AJ1237" s="103"/>
      <c r="AK1237" s="103"/>
      <c r="AL1237" s="554" t="str">
        <f>IF(AI1237&lt;&gt;"",VLOOKUP(AI1237,'DON GIA'!$M$1:$P$9,4,0),"")</f>
        <v/>
      </c>
      <c r="AM1237" s="554" t="str">
        <f t="shared" si="458"/>
        <v/>
      </c>
      <c r="AN1237" s="71"/>
      <c r="AO1237" s="103"/>
      <c r="AP1237" s="602" t="str">
        <f t="shared" si="460"/>
        <v/>
      </c>
      <c r="AQ1237" s="107"/>
      <c r="AR1237" s="107"/>
      <c r="AS1237" s="593"/>
    </row>
    <row r="1238" spans="1:45" outlineLevel="2">
      <c r="A1238" s="72">
        <f t="shared" si="459"/>
        <v>80</v>
      </c>
      <c r="B1238" s="552" t="str">
        <f>IF(C1238&lt;&gt;"",COUNTA($C$9:C1238),"")</f>
        <v/>
      </c>
      <c r="C1238" s="552"/>
      <c r="D1238" s="71"/>
      <c r="E1238" s="103"/>
      <c r="F1238" s="103"/>
      <c r="G1238" s="103"/>
      <c r="H1238" s="103"/>
      <c r="I1238" s="103"/>
      <c r="J1238" s="103"/>
      <c r="K1238" s="107"/>
      <c r="L1238" s="105" t="s">
        <v>35</v>
      </c>
      <c r="M1238" s="554" t="str">
        <f>IF(K1238&lt;&gt;"",VLOOKUP(K1238,'DON GIA'!$S$1:$U$19,3,0),"")</f>
        <v/>
      </c>
      <c r="N1238" s="554" t="str">
        <f>IF(K1238&lt;&gt;"",VLOOKUP(K1238,'DON GIA'!$S$1:$V$19,4,0),"")</f>
        <v/>
      </c>
      <c r="O1238" s="554" t="str">
        <f t="shared" si="454"/>
        <v/>
      </c>
      <c r="P1238" s="554" t="str">
        <f t="shared" si="455"/>
        <v/>
      </c>
      <c r="Q1238" s="71" t="s">
        <v>35</v>
      </c>
      <c r="R1238" s="103"/>
      <c r="S1238" s="103"/>
      <c r="T1238" s="554" t="str">
        <f>IF(Q1238&lt;&gt;"",VLOOKUP(Q1238,'DON GIA'!$H$1:$K$103,4,0),"")</f>
        <v/>
      </c>
      <c r="U1238" s="554" t="str">
        <f t="shared" si="456"/>
        <v/>
      </c>
      <c r="V1238" s="554"/>
      <c r="W1238" s="107" t="s">
        <v>1217</v>
      </c>
      <c r="X1238" s="103" t="s">
        <v>38</v>
      </c>
      <c r="Y1238" s="108">
        <v>0.32</v>
      </c>
      <c r="Z1238" s="109"/>
      <c r="AA1238" s="554">
        <f>IF(W1238&lt;&gt;"",VLOOKUP(W1238,'DON GIA'!$A$1:$D$346,4,0),"")</f>
        <v>5994000</v>
      </c>
      <c r="AB1238" s="554">
        <f t="shared" si="457"/>
        <v>1918080</v>
      </c>
      <c r="AC1238" s="71"/>
      <c r="AD1238" s="71"/>
      <c r="AE1238" s="71"/>
      <c r="AF1238" s="71"/>
      <c r="AG1238" s="71"/>
      <c r="AH1238" s="103"/>
      <c r="AI1238" s="71"/>
      <c r="AJ1238" s="103"/>
      <c r="AK1238" s="103"/>
      <c r="AL1238" s="554" t="str">
        <f>IF(AI1238&lt;&gt;"",VLOOKUP(AI1238,'DON GIA'!$M$1:$P$9,4,0),"")</f>
        <v/>
      </c>
      <c r="AM1238" s="554" t="str">
        <f t="shared" si="458"/>
        <v/>
      </c>
      <c r="AN1238" s="71"/>
      <c r="AO1238" s="103"/>
      <c r="AP1238" s="602" t="str">
        <f t="shared" si="460"/>
        <v/>
      </c>
      <c r="AQ1238" s="107"/>
      <c r="AR1238" s="107"/>
      <c r="AS1238" s="593"/>
    </row>
    <row r="1239" spans="1:45" ht="37.5" outlineLevel="2">
      <c r="A1239" s="72">
        <f t="shared" si="459"/>
        <v>80</v>
      </c>
      <c r="B1239" s="552" t="str">
        <f>IF(C1239&lt;&gt;"",COUNTA($C$9:C1239),"")</f>
        <v/>
      </c>
      <c r="C1239" s="552"/>
      <c r="D1239" s="71"/>
      <c r="E1239" s="103"/>
      <c r="F1239" s="103"/>
      <c r="G1239" s="103"/>
      <c r="H1239" s="103"/>
      <c r="I1239" s="103"/>
      <c r="J1239" s="103"/>
      <c r="K1239" s="107"/>
      <c r="L1239" s="105" t="s">
        <v>35</v>
      </c>
      <c r="M1239" s="554" t="str">
        <f>IF(K1239&lt;&gt;"",VLOOKUP(K1239,'DON GIA'!$S$1:$U$19,3,0),"")</f>
        <v/>
      </c>
      <c r="N1239" s="554" t="str">
        <f>IF(K1239&lt;&gt;"",VLOOKUP(K1239,'DON GIA'!$S$1:$V$19,4,0),"")</f>
        <v/>
      </c>
      <c r="O1239" s="554" t="str">
        <f t="shared" si="454"/>
        <v/>
      </c>
      <c r="P1239" s="554" t="str">
        <f t="shared" si="455"/>
        <v/>
      </c>
      <c r="Q1239" s="71" t="s">
        <v>35</v>
      </c>
      <c r="R1239" s="103"/>
      <c r="S1239" s="103"/>
      <c r="T1239" s="554" t="str">
        <f>IF(Q1239&lt;&gt;"",VLOOKUP(Q1239,'DON GIA'!$H$1:$K$103,4,0),"")</f>
        <v/>
      </c>
      <c r="U1239" s="554" t="str">
        <f t="shared" si="456"/>
        <v/>
      </c>
      <c r="V1239" s="554"/>
      <c r="W1239" s="107" t="s">
        <v>1310</v>
      </c>
      <c r="X1239" s="103" t="s">
        <v>27</v>
      </c>
      <c r="Y1239" s="108">
        <v>28.25</v>
      </c>
      <c r="Z1239" s="109"/>
      <c r="AA1239" s="554">
        <f>IF(W1239&lt;&gt;"",VLOOKUP(W1239,'DON GIA'!$A$1:$D$346,4,0),"")</f>
        <v>543182</v>
      </c>
      <c r="AB1239" s="554">
        <f t="shared" si="457"/>
        <v>15344891.5</v>
      </c>
      <c r="AC1239" s="71"/>
      <c r="AD1239" s="71"/>
      <c r="AE1239" s="71"/>
      <c r="AF1239" s="71"/>
      <c r="AG1239" s="71"/>
      <c r="AH1239" s="103"/>
      <c r="AI1239" s="71"/>
      <c r="AJ1239" s="103"/>
      <c r="AK1239" s="103"/>
      <c r="AL1239" s="554" t="str">
        <f>IF(AI1239&lt;&gt;"",VLOOKUP(AI1239,'DON GIA'!$M$1:$P$9,4,0),"")</f>
        <v/>
      </c>
      <c r="AM1239" s="554" t="str">
        <f t="shared" si="458"/>
        <v/>
      </c>
      <c r="AN1239" s="71"/>
      <c r="AO1239" s="103"/>
      <c r="AP1239" s="602" t="str">
        <f t="shared" si="460"/>
        <v/>
      </c>
      <c r="AQ1239" s="107"/>
      <c r="AR1239" s="107"/>
      <c r="AS1239" s="593"/>
    </row>
    <row r="1240" spans="1:45" outlineLevel="2">
      <c r="A1240" s="72">
        <f t="shared" si="459"/>
        <v>80</v>
      </c>
      <c r="B1240" s="552" t="str">
        <f>IF(C1240&lt;&gt;"",COUNTA($C$9:C1240),"")</f>
        <v/>
      </c>
      <c r="C1240" s="552"/>
      <c r="D1240" s="71"/>
      <c r="E1240" s="103"/>
      <c r="F1240" s="103"/>
      <c r="G1240" s="103"/>
      <c r="H1240" s="103"/>
      <c r="I1240" s="103"/>
      <c r="J1240" s="103"/>
      <c r="K1240" s="107"/>
      <c r="L1240" s="105" t="s">
        <v>35</v>
      </c>
      <c r="M1240" s="554" t="str">
        <f>IF(K1240&lt;&gt;"",VLOOKUP(K1240,'DON GIA'!$S$1:$U$19,3,0),"")</f>
        <v/>
      </c>
      <c r="N1240" s="554" t="str">
        <f>IF(K1240&lt;&gt;"",VLOOKUP(K1240,'DON GIA'!$S$1:$V$19,4,0),"")</f>
        <v/>
      </c>
      <c r="O1240" s="554" t="str">
        <f t="shared" si="454"/>
        <v/>
      </c>
      <c r="P1240" s="554" t="str">
        <f t="shared" si="455"/>
        <v/>
      </c>
      <c r="Q1240" s="71" t="s">
        <v>35</v>
      </c>
      <c r="R1240" s="103"/>
      <c r="S1240" s="103"/>
      <c r="T1240" s="554" t="str">
        <f>IF(Q1240&lt;&gt;"",VLOOKUP(Q1240,'DON GIA'!$H$1:$K$103,4,0),"")</f>
        <v/>
      </c>
      <c r="U1240" s="554" t="str">
        <f t="shared" si="456"/>
        <v/>
      </c>
      <c r="V1240" s="554"/>
      <c r="W1240" s="107" t="s">
        <v>1205</v>
      </c>
      <c r="X1240" s="103" t="s">
        <v>38</v>
      </c>
      <c r="Y1240" s="108">
        <v>4.8000000000000001E-2</v>
      </c>
      <c r="Z1240" s="109"/>
      <c r="AA1240" s="554">
        <f>IF(W1240&lt;&gt;"",VLOOKUP(W1240,'DON GIA'!$A$1:$D$346,4,0),"")</f>
        <v>109890</v>
      </c>
      <c r="AB1240" s="554">
        <f t="shared" si="457"/>
        <v>5274.72</v>
      </c>
      <c r="AC1240" s="71"/>
      <c r="AD1240" s="71"/>
      <c r="AE1240" s="71"/>
      <c r="AF1240" s="71"/>
      <c r="AG1240" s="71"/>
      <c r="AH1240" s="103"/>
      <c r="AI1240" s="71"/>
      <c r="AJ1240" s="103"/>
      <c r="AK1240" s="103"/>
      <c r="AL1240" s="554" t="str">
        <f>IF(AI1240&lt;&gt;"",VLOOKUP(AI1240,'DON GIA'!$M$1:$P$9,4,0),"")</f>
        <v/>
      </c>
      <c r="AM1240" s="554" t="str">
        <f t="shared" si="458"/>
        <v/>
      </c>
      <c r="AN1240" s="71"/>
      <c r="AO1240" s="103"/>
      <c r="AP1240" s="602" t="str">
        <f t="shared" si="460"/>
        <v/>
      </c>
      <c r="AQ1240" s="107"/>
      <c r="AR1240" s="107"/>
      <c r="AS1240" s="593"/>
    </row>
    <row r="1241" spans="1:45" outlineLevel="2">
      <c r="A1241" s="72">
        <f t="shared" si="459"/>
        <v>80</v>
      </c>
      <c r="B1241" s="552" t="str">
        <f>IF(C1241&lt;&gt;"",COUNTA($C$9:C1241),"")</f>
        <v/>
      </c>
      <c r="C1241" s="552"/>
      <c r="D1241" s="71"/>
      <c r="E1241" s="103"/>
      <c r="F1241" s="103"/>
      <c r="G1241" s="103"/>
      <c r="H1241" s="103"/>
      <c r="I1241" s="103"/>
      <c r="J1241" s="103"/>
      <c r="K1241" s="107"/>
      <c r="L1241" s="105" t="s">
        <v>35</v>
      </c>
      <c r="M1241" s="554" t="str">
        <f>IF(K1241&lt;&gt;"",VLOOKUP(K1241,'DON GIA'!$S$1:$U$19,3,0),"")</f>
        <v/>
      </c>
      <c r="N1241" s="554" t="str">
        <f>IF(K1241&lt;&gt;"",VLOOKUP(K1241,'DON GIA'!$S$1:$V$19,4,0),"")</f>
        <v/>
      </c>
      <c r="O1241" s="554" t="str">
        <f t="shared" si="454"/>
        <v/>
      </c>
      <c r="P1241" s="554" t="str">
        <f t="shared" si="455"/>
        <v/>
      </c>
      <c r="Q1241" s="71" t="s">
        <v>35</v>
      </c>
      <c r="R1241" s="103"/>
      <c r="S1241" s="103"/>
      <c r="T1241" s="554" t="str">
        <f>IF(Q1241&lt;&gt;"",VLOOKUP(Q1241,'DON GIA'!$H$1:$K$103,4,0),"")</f>
        <v/>
      </c>
      <c r="U1241" s="554" t="str">
        <f t="shared" si="456"/>
        <v/>
      </c>
      <c r="V1241" s="554"/>
      <c r="W1241" s="107" t="s">
        <v>35</v>
      </c>
      <c r="X1241" s="103"/>
      <c r="Y1241" s="108"/>
      <c r="Z1241" s="109"/>
      <c r="AA1241" s="554" t="str">
        <f>IF(W1241&lt;&gt;"",VLOOKUP(W1241,'DON GIA'!$A$1:$D$346,4,0),"")</f>
        <v/>
      </c>
      <c r="AB1241" s="554" t="str">
        <f t="shared" si="457"/>
        <v/>
      </c>
      <c r="AC1241" s="71"/>
      <c r="AD1241" s="71"/>
      <c r="AE1241" s="71"/>
      <c r="AF1241" s="71"/>
      <c r="AG1241" s="71"/>
      <c r="AH1241" s="103"/>
      <c r="AI1241" s="71"/>
      <c r="AJ1241" s="103"/>
      <c r="AK1241" s="103"/>
      <c r="AL1241" s="554" t="str">
        <f>IF(AI1241&lt;&gt;"",VLOOKUP(AI1241,'DON GIA'!$M$1:$P$9,4,0),"")</f>
        <v/>
      </c>
      <c r="AM1241" s="554" t="str">
        <f t="shared" si="458"/>
        <v/>
      </c>
      <c r="AN1241" s="71"/>
      <c r="AO1241" s="103"/>
      <c r="AP1241" s="602" t="str">
        <f t="shared" si="460"/>
        <v/>
      </c>
      <c r="AQ1241" s="107"/>
      <c r="AR1241" s="107"/>
      <c r="AS1241" s="593"/>
    </row>
    <row r="1242" spans="1:45" outlineLevel="1">
      <c r="A1242" s="84" t="s">
        <v>2079</v>
      </c>
      <c r="B1242" s="552"/>
      <c r="C1242" s="552"/>
      <c r="D1242" s="61"/>
      <c r="E1242" s="162"/>
      <c r="F1242" s="103"/>
      <c r="G1242" s="162"/>
      <c r="H1242" s="179"/>
      <c r="I1242" s="179"/>
      <c r="J1242" s="187"/>
      <c r="K1242" s="129"/>
      <c r="L1242" s="621">
        <f>SUBTOTAL(9,L1243:L1252)</f>
        <v>54.3</v>
      </c>
      <c r="M1242" s="553"/>
      <c r="N1242" s="553"/>
      <c r="O1242" s="553">
        <f>SUBTOTAL(9,O1243:O1252)</f>
        <v>91169700</v>
      </c>
      <c r="P1242" s="553">
        <f>SUBTOTAL(9,P1243:P1252)</f>
        <v>0</v>
      </c>
      <c r="Q1242" s="61"/>
      <c r="R1242" s="162"/>
      <c r="S1242" s="162">
        <f>SUBTOTAL(9,S1243:S1252)</f>
        <v>4</v>
      </c>
      <c r="T1242" s="553"/>
      <c r="U1242" s="553">
        <f>SUBTOTAL(9,U1243:U1252)</f>
        <v>1578000</v>
      </c>
      <c r="V1242" s="553"/>
      <c r="W1242" s="129"/>
      <c r="X1242" s="162"/>
      <c r="Y1242" s="169">
        <f>SUBTOTAL(9,Y1243:Y1252)</f>
        <v>32.099999999999994</v>
      </c>
      <c r="Z1242" s="170">
        <f>SUBTOTAL(9,Z1243:Z1252)</f>
        <v>16.89</v>
      </c>
      <c r="AA1242" s="553"/>
      <c r="AB1242" s="553">
        <f>SUBTOTAL(9,AB1243:AB1252)</f>
        <v>33051801.18</v>
      </c>
      <c r="AC1242" s="71"/>
      <c r="AD1242" s="71"/>
      <c r="AE1242" s="71"/>
      <c r="AF1242" s="71"/>
      <c r="AG1242" s="71"/>
      <c r="AH1242" s="103"/>
      <c r="AI1242" s="61"/>
      <c r="AJ1242" s="162"/>
      <c r="AK1242" s="162">
        <f>SUBTOTAL(9,AK1243:AK1252)</f>
        <v>0</v>
      </c>
      <c r="AL1242" s="553"/>
      <c r="AM1242" s="553">
        <f>SUBTOTAL(9,AM1243:AM1252)</f>
        <v>0</v>
      </c>
      <c r="AN1242" s="61"/>
      <c r="AO1242" s="162">
        <f>SUBTOTAL(9,AO1243:AO1252)</f>
        <v>0</v>
      </c>
      <c r="AP1242" s="602">
        <f t="shared" si="460"/>
        <v>125799501.18000001</v>
      </c>
      <c r="AQ1242" s="111"/>
      <c r="AR1242" s="111"/>
      <c r="AS1242" s="628"/>
    </row>
    <row r="1243" spans="1:45" ht="78" outlineLevel="2">
      <c r="A1243" s="72">
        <f>IF(B1243&lt;&gt;"",B1243,A1241)</f>
        <v>81</v>
      </c>
      <c r="B1243" s="552">
        <f>IF(C1243&lt;&gt;"",COUNTA($C$9:C1243),"")</f>
        <v>81</v>
      </c>
      <c r="C1243" s="552">
        <v>466</v>
      </c>
      <c r="D1243" s="61" t="s">
        <v>441</v>
      </c>
      <c r="E1243" s="103">
        <v>4</v>
      </c>
      <c r="F1243" s="103"/>
      <c r="G1243" s="103">
        <v>231</v>
      </c>
      <c r="H1243" s="67">
        <v>7</v>
      </c>
      <c r="I1243" s="67">
        <v>396</v>
      </c>
      <c r="J1243" s="68" t="s">
        <v>522</v>
      </c>
      <c r="K1243" s="107" t="s">
        <v>973</v>
      </c>
      <c r="L1243" s="594">
        <v>54.3</v>
      </c>
      <c r="M1243" s="554">
        <f>IF(K1243&lt;&gt;"",VLOOKUP(K1243,'DON GIA'!$S$1:$U$19,3,0),"")</f>
        <v>1679000</v>
      </c>
      <c r="N1243" s="554">
        <f>IF(K1243&lt;&gt;"",VLOOKUP(K1243,'DON GIA'!$S$1:$V$19,4,0),"")</f>
        <v>0</v>
      </c>
      <c r="O1243" s="554">
        <f t="shared" ref="O1243:O1252" si="461">IF(K1243&lt;&gt;"",L1243*M1243,"")</f>
        <v>91169700</v>
      </c>
      <c r="P1243" s="554">
        <f t="shared" ref="P1243:P1252" si="462">IF(K1243&lt;&gt;"",L1243*N1243,"")</f>
        <v>0</v>
      </c>
      <c r="Q1243" s="71" t="s">
        <v>442</v>
      </c>
      <c r="R1243" s="103" t="s">
        <v>44</v>
      </c>
      <c r="S1243" s="103">
        <v>1</v>
      </c>
      <c r="T1243" s="554">
        <f>IF(Q1243&lt;&gt;"",VLOOKUP(Q1243,'DON GIA'!$H$1:$K$103,4,0),"")</f>
        <v>667000</v>
      </c>
      <c r="U1243" s="554">
        <f t="shared" ref="U1243:U1252" si="463">IF(Q1243&lt;&gt;"",IF(ISNUMBER(T1243),S1243*T1243,""),"")</f>
        <v>667000</v>
      </c>
      <c r="V1243" s="554" t="s">
        <v>2164</v>
      </c>
      <c r="W1243" s="107" t="s">
        <v>1259</v>
      </c>
      <c r="X1243" s="103" t="s">
        <v>27</v>
      </c>
      <c r="Y1243" s="108">
        <v>3.96</v>
      </c>
      <c r="Z1243" s="109"/>
      <c r="AA1243" s="554">
        <f>IF(W1243&lt;&gt;"",VLOOKUP(W1243,'DON GIA'!$A$1:$D$346,4,0),"")</f>
        <v>854777</v>
      </c>
      <c r="AB1243" s="554">
        <f t="shared" ref="AB1243:AB1252" si="464">IF(W1243&lt;&gt;"",IF(ISNUMBER(AA1243),Y1243*AA1243,""),"")</f>
        <v>3384916.92</v>
      </c>
      <c r="AC1243" s="71"/>
      <c r="AD1243" s="71"/>
      <c r="AE1243" s="71"/>
      <c r="AF1243" s="71"/>
      <c r="AG1243" s="71"/>
      <c r="AH1243" s="103"/>
      <c r="AI1243" s="71"/>
      <c r="AJ1243" s="103"/>
      <c r="AK1243" s="103"/>
      <c r="AL1243" s="554" t="str">
        <f>IF(AI1243&lt;&gt;"",VLOOKUP(AI1243,'DON GIA'!$M$1:$P$9,4,0),"")</f>
        <v/>
      </c>
      <c r="AM1243" s="554" t="str">
        <f t="shared" ref="AM1243:AM1252" si="465">IF(AI1243&lt;&gt;"",AK1243*AL1243,"")</f>
        <v/>
      </c>
      <c r="AN1243" s="71"/>
      <c r="AO1243" s="103"/>
      <c r="AP1243" s="602" t="str">
        <f t="shared" si="460"/>
        <v/>
      </c>
      <c r="AQ1243" s="111" t="s">
        <v>749</v>
      </c>
      <c r="AR1243" s="111" t="s">
        <v>2021</v>
      </c>
      <c r="AS1243" s="628"/>
    </row>
    <row r="1244" spans="1:45" ht="75" outlineLevel="2">
      <c r="A1244" s="72">
        <f t="shared" ref="A1244:A1252" si="466">IF(B1244&lt;&gt;"",B1244,A1243)</f>
        <v>81</v>
      </c>
      <c r="B1244" s="552" t="str">
        <f>IF(C1244&lt;&gt;"",COUNTA($C$9:C1244),"")</f>
        <v/>
      </c>
      <c r="C1244" s="552"/>
      <c r="D1244" s="71" t="s">
        <v>443</v>
      </c>
      <c r="E1244" s="103"/>
      <c r="F1244" s="103"/>
      <c r="G1244" s="103"/>
      <c r="H1244" s="67"/>
      <c r="I1244" s="67"/>
      <c r="J1244" s="68"/>
      <c r="K1244" s="107"/>
      <c r="L1244" s="594" t="s">
        <v>35</v>
      </c>
      <c r="M1244" s="554" t="str">
        <f>IF(K1244&lt;&gt;"",VLOOKUP(K1244,'DON GIA'!$S$1:$U$19,3,0),"")</f>
        <v/>
      </c>
      <c r="N1244" s="554" t="str">
        <f>IF(K1244&lt;&gt;"",VLOOKUP(K1244,'DON GIA'!$S$1:$V$19,4,0),"")</f>
        <v/>
      </c>
      <c r="O1244" s="554" t="str">
        <f t="shared" si="461"/>
        <v/>
      </c>
      <c r="P1244" s="554" t="str">
        <f t="shared" si="462"/>
        <v/>
      </c>
      <c r="Q1244" s="71" t="s">
        <v>133</v>
      </c>
      <c r="R1244" s="103" t="s">
        <v>44</v>
      </c>
      <c r="S1244" s="103">
        <v>1</v>
      </c>
      <c r="T1244" s="554">
        <f>IF(Q1244&lt;&gt;"",VLOOKUP(Q1244,'DON GIA'!$H$1:$K$103,4,0),"")</f>
        <v>283000</v>
      </c>
      <c r="U1244" s="554">
        <f t="shared" si="463"/>
        <v>283000</v>
      </c>
      <c r="V1244" s="554"/>
      <c r="W1244" s="107" t="s">
        <v>1062</v>
      </c>
      <c r="X1244" s="103" t="s">
        <v>27</v>
      </c>
      <c r="Y1244" s="108">
        <v>3.96</v>
      </c>
      <c r="Z1244" s="109"/>
      <c r="AA1244" s="554">
        <f>IF(W1244&lt;&gt;"",VLOOKUP(W1244,'DON GIA'!$A$1:$D$346,4,0),"")</f>
        <v>264499</v>
      </c>
      <c r="AB1244" s="554">
        <f t="shared" si="464"/>
        <v>1047416.04</v>
      </c>
      <c r="AC1244" s="71"/>
      <c r="AD1244" s="71"/>
      <c r="AE1244" s="71"/>
      <c r="AF1244" s="71"/>
      <c r="AG1244" s="71"/>
      <c r="AH1244" s="103"/>
      <c r="AI1244" s="71"/>
      <c r="AJ1244" s="103"/>
      <c r="AK1244" s="103"/>
      <c r="AL1244" s="554" t="str">
        <f>IF(AI1244&lt;&gt;"",VLOOKUP(AI1244,'DON GIA'!$M$1:$P$9,4,0),"")</f>
        <v/>
      </c>
      <c r="AM1244" s="554" t="str">
        <f t="shared" si="465"/>
        <v/>
      </c>
      <c r="AN1244" s="71"/>
      <c r="AO1244" s="103"/>
      <c r="AP1244" s="602" t="str">
        <f t="shared" si="460"/>
        <v/>
      </c>
      <c r="AQ1244" s="59" t="s">
        <v>518</v>
      </c>
      <c r="AR1244" s="59" t="s">
        <v>2038</v>
      </c>
      <c r="AS1244" s="629"/>
    </row>
    <row r="1245" spans="1:45" ht="56.25" outlineLevel="2">
      <c r="A1245" s="72">
        <f t="shared" si="466"/>
        <v>81</v>
      </c>
      <c r="B1245" s="552" t="str">
        <f>IF(C1245&lt;&gt;"",COUNTA($C$9:C1245),"")</f>
        <v/>
      </c>
      <c r="C1245" s="552"/>
      <c r="D1245" s="71" t="s">
        <v>39</v>
      </c>
      <c r="E1245" s="103"/>
      <c r="F1245" s="103"/>
      <c r="G1245" s="103"/>
      <c r="H1245" s="69"/>
      <c r="I1245" s="69"/>
      <c r="J1245" s="70"/>
      <c r="K1245" s="107"/>
      <c r="L1245" s="595" t="s">
        <v>35</v>
      </c>
      <c r="M1245" s="554" t="str">
        <f>IF(K1245&lt;&gt;"",VLOOKUP(K1245,'DON GIA'!$S$1:$U$19,3,0),"")</f>
        <v/>
      </c>
      <c r="N1245" s="554" t="str">
        <f>IF(K1245&lt;&gt;"",VLOOKUP(K1245,'DON GIA'!$S$1:$V$19,4,0),"")</f>
        <v/>
      </c>
      <c r="O1245" s="554" t="str">
        <f t="shared" si="461"/>
        <v/>
      </c>
      <c r="P1245" s="554" t="str">
        <f t="shared" si="462"/>
        <v/>
      </c>
      <c r="Q1245" s="71" t="s">
        <v>444</v>
      </c>
      <c r="R1245" s="103" t="s">
        <v>44</v>
      </c>
      <c r="S1245" s="103">
        <v>1</v>
      </c>
      <c r="T1245" s="554">
        <f>IF(Q1245&lt;&gt;"",VLOOKUP(Q1245,'DON GIA'!$H$1:$K$103,4,0),"")</f>
        <v>400000</v>
      </c>
      <c r="U1245" s="554">
        <f t="shared" si="463"/>
        <v>400000</v>
      </c>
      <c r="V1245" s="554"/>
      <c r="W1245" s="107" t="s">
        <v>1057</v>
      </c>
      <c r="X1245" s="103" t="s">
        <v>27</v>
      </c>
      <c r="Y1245" s="108">
        <v>21.24</v>
      </c>
      <c r="Z1245" s="109"/>
      <c r="AA1245" s="554">
        <f>IF(W1245&lt;&gt;"",VLOOKUP(W1245,'DON GIA'!$A$1:$D$346,4,0),"")</f>
        <v>1229116</v>
      </c>
      <c r="AB1245" s="554">
        <f t="shared" si="464"/>
        <v>26106423.84</v>
      </c>
      <c r="AC1245" s="71"/>
      <c r="AD1245" s="71" t="s">
        <v>29</v>
      </c>
      <c r="AE1245" s="71" t="s">
        <v>36</v>
      </c>
      <c r="AF1245" s="71" t="s">
        <v>116</v>
      </c>
      <c r="AG1245" s="71" t="s">
        <v>136</v>
      </c>
      <c r="AH1245" s="103"/>
      <c r="AI1245" s="71"/>
      <c r="AJ1245" s="103"/>
      <c r="AK1245" s="103"/>
      <c r="AL1245" s="554" t="str">
        <f>IF(AI1245&lt;&gt;"",VLOOKUP(AI1245,'DON GIA'!$M$1:$P$9,4,0),"")</f>
        <v/>
      </c>
      <c r="AM1245" s="554" t="str">
        <f t="shared" si="465"/>
        <v/>
      </c>
      <c r="AN1245" s="71"/>
      <c r="AO1245" s="103"/>
      <c r="AP1245" s="602" t="str">
        <f t="shared" si="460"/>
        <v/>
      </c>
      <c r="AQ1245" s="59" t="s">
        <v>519</v>
      </c>
      <c r="AR1245" s="59" t="s">
        <v>2051</v>
      </c>
      <c r="AS1245" s="629"/>
    </row>
    <row r="1246" spans="1:45" ht="75" outlineLevel="2">
      <c r="A1246" s="72">
        <f t="shared" si="466"/>
        <v>81</v>
      </c>
      <c r="B1246" s="552" t="str">
        <f>IF(C1246&lt;&gt;"",COUNTA($C$9:C1246),"")</f>
        <v/>
      </c>
      <c r="C1246" s="552"/>
      <c r="D1246" s="71" t="s">
        <v>445</v>
      </c>
      <c r="E1246" s="103"/>
      <c r="F1246" s="103"/>
      <c r="G1246" s="103"/>
      <c r="H1246" s="69"/>
      <c r="I1246" s="69"/>
      <c r="J1246" s="70"/>
      <c r="K1246" s="107"/>
      <c r="L1246" s="595" t="s">
        <v>35</v>
      </c>
      <c r="M1246" s="554" t="str">
        <f>IF(K1246&lt;&gt;"",VLOOKUP(K1246,'DON GIA'!$S$1:$U$19,3,0),"")</f>
        <v/>
      </c>
      <c r="N1246" s="554" t="str">
        <f>IF(K1246&lt;&gt;"",VLOOKUP(K1246,'DON GIA'!$S$1:$V$19,4,0),"")</f>
        <v/>
      </c>
      <c r="O1246" s="554" t="str">
        <f t="shared" si="461"/>
        <v/>
      </c>
      <c r="P1246" s="554" t="str">
        <f t="shared" si="462"/>
        <v/>
      </c>
      <c r="Q1246" s="71" t="s">
        <v>446</v>
      </c>
      <c r="R1246" s="103" t="s">
        <v>44</v>
      </c>
      <c r="S1246" s="103">
        <v>1</v>
      </c>
      <c r="T1246" s="554">
        <f>IF(Q1246&lt;&gt;"",VLOOKUP(Q1246,'DON GIA'!$H$1:$K$103,4,0),"")</f>
        <v>228000</v>
      </c>
      <c r="U1246" s="554">
        <f t="shared" si="463"/>
        <v>228000</v>
      </c>
      <c r="V1246" s="554"/>
      <c r="W1246" s="107" t="s">
        <v>1078</v>
      </c>
      <c r="X1246" s="103" t="s">
        <v>27</v>
      </c>
      <c r="Y1246" s="108">
        <v>2.94</v>
      </c>
      <c r="Z1246" s="109">
        <v>16.89</v>
      </c>
      <c r="AA1246" s="554">
        <f>IF(W1246&lt;&gt;"",VLOOKUP(W1246,'DON GIA'!$A$1:$D$346,4,0),"")</f>
        <v>854777</v>
      </c>
      <c r="AB1246" s="554">
        <f t="shared" si="464"/>
        <v>2513044.38</v>
      </c>
      <c r="AC1246" s="71"/>
      <c r="AD1246" s="71" t="s">
        <v>29</v>
      </c>
      <c r="AE1246" s="71" t="s">
        <v>36</v>
      </c>
      <c r="AF1246" s="71" t="s">
        <v>41</v>
      </c>
      <c r="AG1246" s="71" t="s">
        <v>136</v>
      </c>
      <c r="AH1246" s="103"/>
      <c r="AI1246" s="71"/>
      <c r="AJ1246" s="103"/>
      <c r="AK1246" s="103"/>
      <c r="AL1246" s="554" t="str">
        <f>IF(AI1246&lt;&gt;"",VLOOKUP(AI1246,'DON GIA'!$M$1:$P$9,4,0),"")</f>
        <v/>
      </c>
      <c r="AM1246" s="554" t="str">
        <f t="shared" si="465"/>
        <v/>
      </c>
      <c r="AN1246" s="71"/>
      <c r="AO1246" s="103"/>
      <c r="AP1246" s="602" t="str">
        <f t="shared" si="460"/>
        <v/>
      </c>
      <c r="AQ1246" s="59" t="s">
        <v>520</v>
      </c>
      <c r="AR1246" s="59" t="s">
        <v>1997</v>
      </c>
      <c r="AS1246" s="629"/>
    </row>
    <row r="1247" spans="1:45" ht="56.25" outlineLevel="2">
      <c r="A1247" s="72">
        <f t="shared" si="466"/>
        <v>81</v>
      </c>
      <c r="B1247" s="552" t="str">
        <f>IF(C1247&lt;&gt;"",COUNTA($C$9:C1247),"")</f>
        <v/>
      </c>
      <c r="C1247" s="552"/>
      <c r="D1247" s="141" t="s">
        <v>575</v>
      </c>
      <c r="E1247" s="103"/>
      <c r="F1247" s="103"/>
      <c r="G1247" s="103"/>
      <c r="H1247" s="103"/>
      <c r="I1247" s="103"/>
      <c r="J1247" s="103"/>
      <c r="K1247" s="107"/>
      <c r="L1247" s="105" t="s">
        <v>35</v>
      </c>
      <c r="M1247" s="554" t="str">
        <f>IF(K1247&lt;&gt;"",VLOOKUP(K1247,'DON GIA'!$S$1:$U$19,3,0),"")</f>
        <v/>
      </c>
      <c r="N1247" s="554" t="str">
        <f>IF(K1247&lt;&gt;"",VLOOKUP(K1247,'DON GIA'!$S$1:$V$19,4,0),"")</f>
        <v/>
      </c>
      <c r="O1247" s="554" t="str">
        <f t="shared" si="461"/>
        <v/>
      </c>
      <c r="P1247" s="554" t="str">
        <f t="shared" si="462"/>
        <v/>
      </c>
      <c r="Q1247" s="71" t="s">
        <v>35</v>
      </c>
      <c r="R1247" s="103"/>
      <c r="S1247" s="103"/>
      <c r="T1247" s="554" t="str">
        <f>IF(Q1247&lt;&gt;"",VLOOKUP(Q1247,'DON GIA'!$H$1:$K$103,4,0),"")</f>
        <v/>
      </c>
      <c r="U1247" s="554" t="str">
        <f t="shared" si="463"/>
        <v/>
      </c>
      <c r="V1247" s="554"/>
      <c r="W1247" s="107" t="s">
        <v>35</v>
      </c>
      <c r="X1247" s="103"/>
      <c r="Y1247" s="108"/>
      <c r="Z1247" s="109"/>
      <c r="AA1247" s="554" t="str">
        <f>IF(W1247&lt;&gt;"",VLOOKUP(W1247,'DON GIA'!$A$1:$D$346,4,0),"")</f>
        <v/>
      </c>
      <c r="AB1247" s="554" t="str">
        <f t="shared" si="464"/>
        <v/>
      </c>
      <c r="AC1247" s="71"/>
      <c r="AD1247" s="71"/>
      <c r="AE1247" s="71"/>
      <c r="AF1247" s="71"/>
      <c r="AG1247" s="71"/>
      <c r="AH1247" s="103"/>
      <c r="AI1247" s="71"/>
      <c r="AJ1247" s="103"/>
      <c r="AK1247" s="103"/>
      <c r="AL1247" s="554" t="str">
        <f>IF(AI1247&lt;&gt;"",VLOOKUP(AI1247,'DON GIA'!$M$1:$P$9,4,0),"")</f>
        <v/>
      </c>
      <c r="AM1247" s="554" t="str">
        <f t="shared" si="465"/>
        <v/>
      </c>
      <c r="AN1247" s="71"/>
      <c r="AO1247" s="103"/>
      <c r="AP1247" s="602" t="str">
        <f t="shared" si="460"/>
        <v/>
      </c>
      <c r="AQ1247" s="59" t="s">
        <v>521</v>
      </c>
      <c r="AR1247" s="59" t="s">
        <v>2052</v>
      </c>
      <c r="AS1247" s="629"/>
    </row>
    <row r="1248" spans="1:45" ht="75" outlineLevel="2">
      <c r="A1248" s="72">
        <f t="shared" si="466"/>
        <v>81</v>
      </c>
      <c r="B1248" s="552" t="str">
        <f>IF(C1248&lt;&gt;"",COUNTA($C$9:C1248),"")</f>
        <v/>
      </c>
      <c r="C1248" s="552"/>
      <c r="D1248" s="71"/>
      <c r="E1248" s="103"/>
      <c r="F1248" s="103"/>
      <c r="G1248" s="103"/>
      <c r="H1248" s="103"/>
      <c r="I1248" s="103"/>
      <c r="J1248" s="103"/>
      <c r="K1248" s="107"/>
      <c r="L1248" s="105" t="s">
        <v>35</v>
      </c>
      <c r="M1248" s="554" t="str">
        <f>IF(K1248&lt;&gt;"",VLOOKUP(K1248,'DON GIA'!$S$1:$U$19,3,0),"")</f>
        <v/>
      </c>
      <c r="N1248" s="554" t="str">
        <f>IF(K1248&lt;&gt;"",VLOOKUP(K1248,'DON GIA'!$S$1:$V$19,4,0),"")</f>
        <v/>
      </c>
      <c r="O1248" s="554" t="str">
        <f t="shared" si="461"/>
        <v/>
      </c>
      <c r="P1248" s="554" t="str">
        <f t="shared" si="462"/>
        <v/>
      </c>
      <c r="Q1248" s="71" t="s">
        <v>35</v>
      </c>
      <c r="R1248" s="103"/>
      <c r="S1248" s="103"/>
      <c r="T1248" s="554" t="str">
        <f>IF(Q1248&lt;&gt;"",VLOOKUP(Q1248,'DON GIA'!$H$1:$K$103,4,0),"")</f>
        <v/>
      </c>
      <c r="U1248" s="554" t="str">
        <f t="shared" si="463"/>
        <v/>
      </c>
      <c r="V1248" s="554"/>
      <c r="W1248" s="107"/>
      <c r="X1248" s="103"/>
      <c r="Y1248" s="108"/>
      <c r="Z1248" s="109"/>
      <c r="AA1248" s="554" t="str">
        <f>IF(W1248&lt;&gt;"",VLOOKUP(W1248,'DON GIA'!$A$1:$D$346,4,0),"")</f>
        <v/>
      </c>
      <c r="AB1248" s="554" t="str">
        <f t="shared" si="464"/>
        <v/>
      </c>
      <c r="AC1248" s="71"/>
      <c r="AD1248" s="71"/>
      <c r="AE1248" s="71"/>
      <c r="AF1248" s="71"/>
      <c r="AG1248" s="71"/>
      <c r="AH1248" s="103"/>
      <c r="AI1248" s="71"/>
      <c r="AJ1248" s="103"/>
      <c r="AK1248" s="103"/>
      <c r="AL1248" s="554" t="str">
        <f>IF(AI1248&lt;&gt;"",VLOOKUP(AI1248,'DON GIA'!$M$1:$P$9,4,0),"")</f>
        <v/>
      </c>
      <c r="AM1248" s="554" t="str">
        <f t="shared" si="465"/>
        <v/>
      </c>
      <c r="AN1248" s="71"/>
      <c r="AO1248" s="103"/>
      <c r="AP1248" s="602" t="str">
        <f t="shared" si="460"/>
        <v/>
      </c>
      <c r="AQ1248" s="59" t="s">
        <v>515</v>
      </c>
      <c r="AR1248" s="59"/>
      <c r="AS1248" s="629"/>
    </row>
    <row r="1249" spans="1:45" ht="56.25" outlineLevel="2">
      <c r="A1249" s="72">
        <f t="shared" si="466"/>
        <v>81</v>
      </c>
      <c r="B1249" s="552" t="str">
        <f>IF(C1249&lt;&gt;"",COUNTA($C$9:C1249),"")</f>
        <v/>
      </c>
      <c r="C1249" s="552"/>
      <c r="D1249" s="71"/>
      <c r="E1249" s="103"/>
      <c r="F1249" s="103"/>
      <c r="G1249" s="103"/>
      <c r="H1249" s="103"/>
      <c r="I1249" s="103"/>
      <c r="J1249" s="103"/>
      <c r="K1249" s="107"/>
      <c r="L1249" s="105" t="s">
        <v>35</v>
      </c>
      <c r="M1249" s="554" t="str">
        <f>IF(K1249&lt;&gt;"",VLOOKUP(K1249,'DON GIA'!$S$1:$U$19,3,0),"")</f>
        <v/>
      </c>
      <c r="N1249" s="554" t="str">
        <f>IF(K1249&lt;&gt;"",VLOOKUP(K1249,'DON GIA'!$S$1:$V$19,4,0),"")</f>
        <v/>
      </c>
      <c r="O1249" s="554" t="str">
        <f t="shared" si="461"/>
        <v/>
      </c>
      <c r="P1249" s="554" t="str">
        <f t="shared" si="462"/>
        <v/>
      </c>
      <c r="Q1249" s="71" t="s">
        <v>35</v>
      </c>
      <c r="R1249" s="103"/>
      <c r="S1249" s="103"/>
      <c r="T1249" s="554" t="str">
        <f>IF(Q1249&lt;&gt;"",VLOOKUP(Q1249,'DON GIA'!$H$1:$K$103,4,0),"")</f>
        <v/>
      </c>
      <c r="U1249" s="554" t="str">
        <f t="shared" si="463"/>
        <v/>
      </c>
      <c r="V1249" s="554"/>
      <c r="W1249" s="107"/>
      <c r="X1249" s="103"/>
      <c r="Y1249" s="108"/>
      <c r="Z1249" s="109"/>
      <c r="AA1249" s="554" t="str">
        <f>IF(W1249&lt;&gt;"",VLOOKUP(W1249,'DON GIA'!$A$1:$D$346,4,0),"")</f>
        <v/>
      </c>
      <c r="AB1249" s="554" t="str">
        <f t="shared" si="464"/>
        <v/>
      </c>
      <c r="AC1249" s="71"/>
      <c r="AD1249" s="71"/>
      <c r="AE1249" s="71"/>
      <c r="AF1249" s="71"/>
      <c r="AG1249" s="71"/>
      <c r="AH1249" s="103"/>
      <c r="AI1249" s="71"/>
      <c r="AJ1249" s="103"/>
      <c r="AK1249" s="103"/>
      <c r="AL1249" s="554" t="str">
        <f>IF(AI1249&lt;&gt;"",VLOOKUP(AI1249,'DON GIA'!$M$1:$P$9,4,0),"")</f>
        <v/>
      </c>
      <c r="AM1249" s="554" t="str">
        <f t="shared" si="465"/>
        <v/>
      </c>
      <c r="AN1249" s="71"/>
      <c r="AO1249" s="103"/>
      <c r="AP1249" s="602" t="str">
        <f t="shared" si="460"/>
        <v/>
      </c>
      <c r="AQ1249" s="60" t="s">
        <v>750</v>
      </c>
      <c r="AR1249" s="60"/>
      <c r="AS1249" s="633"/>
    </row>
    <row r="1250" spans="1:45" outlineLevel="2">
      <c r="A1250" s="72">
        <f t="shared" si="466"/>
        <v>81</v>
      </c>
      <c r="B1250" s="552" t="str">
        <f>IF(C1250&lt;&gt;"",COUNTA($C$9:C1250),"")</f>
        <v/>
      </c>
      <c r="C1250" s="552"/>
      <c r="D1250" s="71"/>
      <c r="E1250" s="103"/>
      <c r="F1250" s="103"/>
      <c r="G1250" s="103"/>
      <c r="H1250" s="103"/>
      <c r="I1250" s="103"/>
      <c r="J1250" s="103"/>
      <c r="K1250" s="107"/>
      <c r="L1250" s="105" t="s">
        <v>35</v>
      </c>
      <c r="M1250" s="554" t="str">
        <f>IF(K1250&lt;&gt;"",VLOOKUP(K1250,'DON GIA'!$S$1:$U$19,3,0),"")</f>
        <v/>
      </c>
      <c r="N1250" s="554" t="str">
        <f>IF(K1250&lt;&gt;"",VLOOKUP(K1250,'DON GIA'!$S$1:$V$19,4,0),"")</f>
        <v/>
      </c>
      <c r="O1250" s="554" t="str">
        <f t="shared" si="461"/>
        <v/>
      </c>
      <c r="P1250" s="554" t="str">
        <f t="shared" si="462"/>
        <v/>
      </c>
      <c r="Q1250" s="71" t="s">
        <v>35</v>
      </c>
      <c r="R1250" s="103"/>
      <c r="S1250" s="103"/>
      <c r="T1250" s="554" t="str">
        <f>IF(Q1250&lt;&gt;"",VLOOKUP(Q1250,'DON GIA'!$H$1:$K$103,4,0),"")</f>
        <v/>
      </c>
      <c r="U1250" s="554" t="str">
        <f t="shared" si="463"/>
        <v/>
      </c>
      <c r="V1250" s="554"/>
      <c r="W1250" s="107"/>
      <c r="X1250" s="103"/>
      <c r="Y1250" s="108"/>
      <c r="Z1250" s="109"/>
      <c r="AA1250" s="554" t="str">
        <f>IF(W1250&lt;&gt;"",VLOOKUP(W1250,'DON GIA'!$A$1:$D$346,4,0),"")</f>
        <v/>
      </c>
      <c r="AB1250" s="554" t="str">
        <f t="shared" si="464"/>
        <v/>
      </c>
      <c r="AC1250" s="71"/>
      <c r="AD1250" s="71"/>
      <c r="AE1250" s="71"/>
      <c r="AF1250" s="71"/>
      <c r="AG1250" s="71"/>
      <c r="AH1250" s="103"/>
      <c r="AI1250" s="71"/>
      <c r="AJ1250" s="103"/>
      <c r="AK1250" s="103"/>
      <c r="AL1250" s="554" t="str">
        <f>IF(AI1250&lt;&gt;"",VLOOKUP(AI1250,'DON GIA'!$M$1:$P$9,4,0),"")</f>
        <v/>
      </c>
      <c r="AM1250" s="554" t="str">
        <f t="shared" si="465"/>
        <v/>
      </c>
      <c r="AN1250" s="71"/>
      <c r="AO1250" s="103"/>
      <c r="AP1250" s="602" t="str">
        <f t="shared" si="460"/>
        <v/>
      </c>
      <c r="AQ1250" s="107"/>
      <c r="AR1250" s="107"/>
      <c r="AS1250" s="593"/>
    </row>
    <row r="1251" spans="1:45" outlineLevel="2">
      <c r="A1251" s="72">
        <f t="shared" si="466"/>
        <v>81</v>
      </c>
      <c r="B1251" s="552" t="str">
        <f>IF(C1251&lt;&gt;"",COUNTA($C$9:C1251),"")</f>
        <v/>
      </c>
      <c r="C1251" s="552"/>
      <c r="D1251" s="71"/>
      <c r="E1251" s="103"/>
      <c r="F1251" s="103"/>
      <c r="G1251" s="103"/>
      <c r="H1251" s="103"/>
      <c r="I1251" s="103"/>
      <c r="J1251" s="103"/>
      <c r="K1251" s="107"/>
      <c r="L1251" s="105" t="s">
        <v>35</v>
      </c>
      <c r="M1251" s="554" t="str">
        <f>IF(K1251&lt;&gt;"",VLOOKUP(K1251,'DON GIA'!$S$1:$U$19,3,0),"")</f>
        <v/>
      </c>
      <c r="N1251" s="554" t="str">
        <f>IF(K1251&lt;&gt;"",VLOOKUP(K1251,'DON GIA'!$S$1:$V$19,4,0),"")</f>
        <v/>
      </c>
      <c r="O1251" s="554" t="str">
        <f t="shared" si="461"/>
        <v/>
      </c>
      <c r="P1251" s="554" t="str">
        <f t="shared" si="462"/>
        <v/>
      </c>
      <c r="Q1251" s="71" t="s">
        <v>35</v>
      </c>
      <c r="R1251" s="103"/>
      <c r="S1251" s="103"/>
      <c r="T1251" s="554" t="str">
        <f>IF(Q1251&lt;&gt;"",VLOOKUP(Q1251,'DON GIA'!$H$1:$K$103,4,0),"")</f>
        <v/>
      </c>
      <c r="U1251" s="554" t="str">
        <f t="shared" si="463"/>
        <v/>
      </c>
      <c r="V1251" s="554"/>
      <c r="W1251" s="107"/>
      <c r="X1251" s="103"/>
      <c r="Y1251" s="108"/>
      <c r="Z1251" s="109"/>
      <c r="AA1251" s="554" t="str">
        <f>IF(W1251&lt;&gt;"",VLOOKUP(W1251,'DON GIA'!$A$1:$D$346,4,0),"")</f>
        <v/>
      </c>
      <c r="AB1251" s="554" t="str">
        <f t="shared" si="464"/>
        <v/>
      </c>
      <c r="AC1251" s="71"/>
      <c r="AD1251" s="71"/>
      <c r="AE1251" s="71"/>
      <c r="AF1251" s="71"/>
      <c r="AG1251" s="71"/>
      <c r="AH1251" s="103"/>
      <c r="AI1251" s="71"/>
      <c r="AJ1251" s="103"/>
      <c r="AK1251" s="103"/>
      <c r="AL1251" s="554" t="str">
        <f>IF(AI1251&lt;&gt;"",VLOOKUP(AI1251,'DON GIA'!$M$1:$P$9,4,0),"")</f>
        <v/>
      </c>
      <c r="AM1251" s="554" t="str">
        <f t="shared" si="465"/>
        <v/>
      </c>
      <c r="AN1251" s="71"/>
      <c r="AO1251" s="103"/>
      <c r="AP1251" s="602" t="str">
        <f t="shared" si="460"/>
        <v/>
      </c>
      <c r="AQ1251" s="107"/>
      <c r="AR1251" s="107"/>
      <c r="AS1251" s="593"/>
    </row>
    <row r="1252" spans="1:45" outlineLevel="2">
      <c r="A1252" s="72">
        <f t="shared" si="466"/>
        <v>81</v>
      </c>
      <c r="B1252" s="552" t="str">
        <f>IF(C1252&lt;&gt;"",COUNTA($C$9:C1252),"")</f>
        <v/>
      </c>
      <c r="C1252" s="552"/>
      <c r="D1252" s="71"/>
      <c r="E1252" s="103"/>
      <c r="F1252" s="103"/>
      <c r="G1252" s="103"/>
      <c r="H1252" s="103"/>
      <c r="I1252" s="103"/>
      <c r="J1252" s="103"/>
      <c r="K1252" s="107"/>
      <c r="L1252" s="105" t="s">
        <v>35</v>
      </c>
      <c r="M1252" s="554" t="str">
        <f>IF(K1252&lt;&gt;"",VLOOKUP(K1252,'DON GIA'!$S$1:$U$19,3,0),"")</f>
        <v/>
      </c>
      <c r="N1252" s="554" t="str">
        <f>IF(K1252&lt;&gt;"",VLOOKUP(K1252,'DON GIA'!$S$1:$V$19,4,0),"")</f>
        <v/>
      </c>
      <c r="O1252" s="554" t="str">
        <f t="shared" si="461"/>
        <v/>
      </c>
      <c r="P1252" s="554" t="str">
        <f t="shared" si="462"/>
        <v/>
      </c>
      <c r="Q1252" s="71" t="s">
        <v>35</v>
      </c>
      <c r="R1252" s="103"/>
      <c r="S1252" s="103"/>
      <c r="T1252" s="554" t="str">
        <f>IF(Q1252&lt;&gt;"",VLOOKUP(Q1252,'DON GIA'!$H$1:$K$103,4,0),"")</f>
        <v/>
      </c>
      <c r="U1252" s="554" t="str">
        <f t="shared" si="463"/>
        <v/>
      </c>
      <c r="V1252" s="554"/>
      <c r="W1252" s="107" t="s">
        <v>35</v>
      </c>
      <c r="X1252" s="103"/>
      <c r="Y1252" s="108"/>
      <c r="Z1252" s="109"/>
      <c r="AA1252" s="554" t="str">
        <f>IF(W1252&lt;&gt;"",VLOOKUP(W1252,'DON GIA'!$A$1:$D$346,4,0),"")</f>
        <v/>
      </c>
      <c r="AB1252" s="554" t="str">
        <f t="shared" si="464"/>
        <v/>
      </c>
      <c r="AC1252" s="71"/>
      <c r="AD1252" s="71"/>
      <c r="AE1252" s="71"/>
      <c r="AF1252" s="71"/>
      <c r="AG1252" s="71"/>
      <c r="AH1252" s="103"/>
      <c r="AI1252" s="71"/>
      <c r="AJ1252" s="103"/>
      <c r="AK1252" s="103"/>
      <c r="AL1252" s="554" t="str">
        <f>IF(AI1252&lt;&gt;"",VLOOKUP(AI1252,'DON GIA'!$M$1:$P$9,4,0),"")</f>
        <v/>
      </c>
      <c r="AM1252" s="554" t="str">
        <f t="shared" si="465"/>
        <v/>
      </c>
      <c r="AN1252" s="71"/>
      <c r="AO1252" s="103"/>
      <c r="AP1252" s="602" t="str">
        <f t="shared" si="460"/>
        <v/>
      </c>
      <c r="AQ1252" s="107"/>
      <c r="AR1252" s="107"/>
      <c r="AS1252" s="593"/>
    </row>
    <row r="1253" spans="1:45" outlineLevel="1">
      <c r="A1253" s="84" t="s">
        <v>2078</v>
      </c>
      <c r="B1253" s="552"/>
      <c r="C1253" s="552"/>
      <c r="D1253" s="61"/>
      <c r="E1253" s="162"/>
      <c r="F1253" s="103"/>
      <c r="G1253" s="162"/>
      <c r="H1253" s="162"/>
      <c r="I1253" s="162"/>
      <c r="J1253" s="162"/>
      <c r="K1253" s="129"/>
      <c r="L1253" s="167">
        <f>SUBTOTAL(9,L1254:L1269)</f>
        <v>110.4</v>
      </c>
      <c r="M1253" s="553"/>
      <c r="N1253" s="553"/>
      <c r="O1253" s="553">
        <f>SUBTOTAL(9,O1254:O1269)</f>
        <v>185361600</v>
      </c>
      <c r="P1253" s="553">
        <f>SUBTOTAL(9,P1254:P1269)</f>
        <v>0</v>
      </c>
      <c r="Q1253" s="61"/>
      <c r="R1253" s="162"/>
      <c r="S1253" s="162">
        <f>SUBTOTAL(9,S1254:S1269)</f>
        <v>0</v>
      </c>
      <c r="T1253" s="553"/>
      <c r="U1253" s="553">
        <f>SUBTOTAL(9,U1254:U1269)</f>
        <v>0</v>
      </c>
      <c r="V1253" s="553"/>
      <c r="W1253" s="129"/>
      <c r="X1253" s="162"/>
      <c r="Y1253" s="169">
        <f>SUBTOTAL(9,Y1254:Y1269)</f>
        <v>149.61199999999999</v>
      </c>
      <c r="Z1253" s="170">
        <f>SUBTOTAL(9,Z1254:Z1269)</f>
        <v>0</v>
      </c>
      <c r="AA1253" s="553"/>
      <c r="AB1253" s="553">
        <f>SUBTOTAL(9,AB1254:AB1269)</f>
        <v>289520907.35599995</v>
      </c>
      <c r="AC1253" s="71"/>
      <c r="AD1253" s="71"/>
      <c r="AE1253" s="71"/>
      <c r="AF1253" s="71"/>
      <c r="AG1253" s="71"/>
      <c r="AH1253" s="103"/>
      <c r="AI1253" s="61"/>
      <c r="AJ1253" s="162"/>
      <c r="AK1253" s="162">
        <f>SUBTOTAL(9,AK1254:AK1269)</f>
        <v>2</v>
      </c>
      <c r="AL1253" s="553"/>
      <c r="AM1253" s="553">
        <f>SUBTOTAL(9,AM1254:AM1269)</f>
        <v>19447960</v>
      </c>
      <c r="AN1253" s="61"/>
      <c r="AO1253" s="162">
        <f>SUBTOTAL(9,AO1254:AO1269)</f>
        <v>0</v>
      </c>
      <c r="AP1253" s="602">
        <f t="shared" si="460"/>
        <v>494330467.35599995</v>
      </c>
      <c r="AQ1253" s="590"/>
      <c r="AR1253" s="590"/>
      <c r="AS1253" s="636" t="s">
        <v>2186</v>
      </c>
    </row>
    <row r="1254" spans="1:45" ht="56.25" outlineLevel="2">
      <c r="A1254" s="72">
        <f>IF(B1254&lt;&gt;"",B1254,A1252)</f>
        <v>82</v>
      </c>
      <c r="B1254" s="552">
        <f>IF(C1254&lt;&gt;"",COUNTA($C$9:C1254),"")</f>
        <v>82</v>
      </c>
      <c r="C1254" s="552">
        <v>464</v>
      </c>
      <c r="D1254" s="61" t="s">
        <v>435</v>
      </c>
      <c r="E1254" s="103">
        <v>1</v>
      </c>
      <c r="F1254" s="103"/>
      <c r="G1254" s="103">
        <v>230</v>
      </c>
      <c r="H1254" s="103">
        <v>7</v>
      </c>
      <c r="I1254" s="103">
        <v>396</v>
      </c>
      <c r="J1254" s="103" t="s">
        <v>522</v>
      </c>
      <c r="K1254" s="107" t="s">
        <v>973</v>
      </c>
      <c r="L1254" s="105">
        <v>110.4</v>
      </c>
      <c r="M1254" s="554">
        <f>IF(K1254&lt;&gt;"",VLOOKUP(K1254,'DON GIA'!$S$1:$U$19,3,0),"")</f>
        <v>1679000</v>
      </c>
      <c r="N1254" s="554">
        <f>IF(K1254&lt;&gt;"",VLOOKUP(K1254,'DON GIA'!$S$1:$V$19,4,0),"")</f>
        <v>0</v>
      </c>
      <c r="O1254" s="554">
        <f t="shared" ref="O1254:O1267" si="467">IF(K1254&lt;&gt;"",L1254*M1254,"")</f>
        <v>185361600</v>
      </c>
      <c r="P1254" s="554">
        <f t="shared" ref="P1254:P1267" si="468">IF(K1254&lt;&gt;"",L1254*N1254,"")</f>
        <v>0</v>
      </c>
      <c r="Q1254" s="71" t="s">
        <v>35</v>
      </c>
      <c r="R1254" s="103"/>
      <c r="S1254" s="103"/>
      <c r="T1254" s="554" t="str">
        <f>IF(Q1254&lt;&gt;"",VLOOKUP(Q1254,'DON GIA'!$H$1:$K$103,4,0),"")</f>
        <v/>
      </c>
      <c r="U1254" s="554" t="str">
        <f t="shared" ref="U1254:U1267" si="469">IF(Q1254&lt;&gt;"",IF(ISNUMBER(T1254),S1254*T1254,""),"")</f>
        <v/>
      </c>
      <c r="V1254" s="554" t="s">
        <v>2163</v>
      </c>
      <c r="W1254" s="107" t="s">
        <v>1093</v>
      </c>
      <c r="X1254" s="103" t="s">
        <v>27</v>
      </c>
      <c r="Y1254" s="108">
        <v>5.7</v>
      </c>
      <c r="Z1254" s="109"/>
      <c r="AA1254" s="554">
        <f>IF(W1254&lt;&gt;"",VLOOKUP(W1254,'DON GIA'!$A$1:$D$346,4,0),"")</f>
        <v>3152933</v>
      </c>
      <c r="AB1254" s="554">
        <f t="shared" ref="AB1254:AB1267" si="470">IF(W1254&lt;&gt;"",IF(ISNUMBER(AA1254),Y1254*AA1254,""),"")</f>
        <v>17971718.100000001</v>
      </c>
      <c r="AC1254" s="71" t="s">
        <v>28</v>
      </c>
      <c r="AD1254" s="71" t="s">
        <v>29</v>
      </c>
      <c r="AE1254" s="71" t="s">
        <v>30</v>
      </c>
      <c r="AF1254" s="71" t="s">
        <v>41</v>
      </c>
      <c r="AG1254" s="71" t="s">
        <v>32</v>
      </c>
      <c r="AH1254" s="103"/>
      <c r="AI1254" s="71" t="s">
        <v>561</v>
      </c>
      <c r="AJ1254" s="103" t="s">
        <v>409</v>
      </c>
      <c r="AK1254" s="103">
        <v>1</v>
      </c>
      <c r="AL1254" s="554">
        <f>IF(AI1254&lt;&gt;"",VLOOKUP(AI1254,'DON GIA'!$M$1:$P$9,4,0),"")</f>
        <v>6447960</v>
      </c>
      <c r="AM1254" s="554">
        <f t="shared" ref="AM1254:AM1267" si="471">IF(AI1254&lt;&gt;"",AK1254*AL1254,"")</f>
        <v>6447960</v>
      </c>
      <c r="AN1254" s="71"/>
      <c r="AO1254" s="103"/>
      <c r="AP1254" s="602" t="str">
        <f t="shared" si="460"/>
        <v/>
      </c>
      <c r="AQ1254" s="590" t="s">
        <v>523</v>
      </c>
      <c r="AR1254" s="590" t="s">
        <v>2021</v>
      </c>
      <c r="AS1254" s="636"/>
    </row>
    <row r="1255" spans="1:45" ht="75" outlineLevel="2">
      <c r="A1255" s="72">
        <f t="shared" ref="A1255:A1269" si="472">IF(B1255&lt;&gt;"",B1255,A1254)</f>
        <v>82</v>
      </c>
      <c r="B1255" s="552" t="str">
        <f>IF(C1255&lt;&gt;"",COUNTA($C$9:C1255),"")</f>
        <v/>
      </c>
      <c r="C1255" s="552"/>
      <c r="D1255" s="71" t="s">
        <v>436</v>
      </c>
      <c r="E1255" s="103"/>
      <c r="F1255" s="103"/>
      <c r="G1255" s="103"/>
      <c r="H1255" s="103"/>
      <c r="I1255" s="103"/>
      <c r="J1255" s="103"/>
      <c r="K1255" s="107"/>
      <c r="L1255" s="105"/>
      <c r="M1255" s="554" t="str">
        <f>IF(K1255&lt;&gt;"",VLOOKUP(K1255,'DON GIA'!$S$1:$U$19,3,0),"")</f>
        <v/>
      </c>
      <c r="N1255" s="554" t="str">
        <f>IF(K1255&lt;&gt;"",VLOOKUP(K1255,'DON GIA'!$S$1:$V$19,4,0),"")</f>
        <v/>
      </c>
      <c r="O1255" s="554" t="str">
        <f t="shared" si="467"/>
        <v/>
      </c>
      <c r="P1255" s="554" t="str">
        <f t="shared" si="468"/>
        <v/>
      </c>
      <c r="Q1255" s="71" t="s">
        <v>35</v>
      </c>
      <c r="R1255" s="103"/>
      <c r="S1255" s="103"/>
      <c r="T1255" s="554" t="str">
        <f>IF(Q1255&lt;&gt;"",VLOOKUP(Q1255,'DON GIA'!$H$1:$K$103,4,0),"")</f>
        <v/>
      </c>
      <c r="U1255" s="554" t="str">
        <f t="shared" si="469"/>
        <v/>
      </c>
      <c r="V1255" s="554"/>
      <c r="W1255" s="107" t="s">
        <v>1063</v>
      </c>
      <c r="X1255" s="103" t="s">
        <v>27</v>
      </c>
      <c r="Y1255" s="108">
        <v>58.16</v>
      </c>
      <c r="Z1255" s="109"/>
      <c r="AA1255" s="554">
        <f>IF(W1255&lt;&gt;"",VLOOKUP(W1255,'DON GIA'!$A$1:$D$346,4,0),"")</f>
        <v>3941166</v>
      </c>
      <c r="AB1255" s="554">
        <f t="shared" si="470"/>
        <v>229218214.55999997</v>
      </c>
      <c r="AC1255" s="71" t="s">
        <v>28</v>
      </c>
      <c r="AD1255" s="71" t="s">
        <v>29</v>
      </c>
      <c r="AE1255" s="71" t="s">
        <v>30</v>
      </c>
      <c r="AF1255" s="71" t="s">
        <v>31</v>
      </c>
      <c r="AG1255" s="71" t="s">
        <v>32</v>
      </c>
      <c r="AH1255" s="103"/>
      <c r="AI1255" s="71" t="s">
        <v>578</v>
      </c>
      <c r="AJ1255" s="103" t="s">
        <v>560</v>
      </c>
      <c r="AK1255" s="103">
        <v>1</v>
      </c>
      <c r="AL1255" s="554">
        <f>IF(AI1255&lt;&gt;"",VLOOKUP(AI1255,'DON GIA'!$M$1:$P$9,4,0),"")</f>
        <v>13000000</v>
      </c>
      <c r="AM1255" s="554">
        <f t="shared" si="471"/>
        <v>13000000</v>
      </c>
      <c r="AN1255" s="71"/>
      <c r="AO1255" s="103"/>
      <c r="AP1255" s="602" t="str">
        <f t="shared" si="460"/>
        <v/>
      </c>
      <c r="AQ1255" s="588" t="s">
        <v>524</v>
      </c>
      <c r="AR1255" s="645" t="s">
        <v>2185</v>
      </c>
      <c r="AS1255" s="637"/>
    </row>
    <row r="1256" spans="1:45" ht="112.5" outlineLevel="2">
      <c r="A1256" s="72">
        <f t="shared" si="472"/>
        <v>82</v>
      </c>
      <c r="B1256" s="552" t="str">
        <f>IF(C1256&lt;&gt;"",COUNTA($C$9:C1256),"")</f>
        <v/>
      </c>
      <c r="C1256" s="552"/>
      <c r="D1256" s="71" t="s">
        <v>437</v>
      </c>
      <c r="E1256" s="103"/>
      <c r="F1256" s="103"/>
      <c r="G1256" s="103"/>
      <c r="H1256" s="103"/>
      <c r="I1256" s="103"/>
      <c r="J1256" s="103"/>
      <c r="K1256" s="107"/>
      <c r="L1256" s="105" t="s">
        <v>35</v>
      </c>
      <c r="M1256" s="554" t="str">
        <f>IF(K1256&lt;&gt;"",VLOOKUP(K1256,'DON GIA'!$S$1:$U$19,3,0),"")</f>
        <v/>
      </c>
      <c r="N1256" s="554" t="str">
        <f>IF(K1256&lt;&gt;"",VLOOKUP(K1256,'DON GIA'!$S$1:$V$19,4,0),"")</f>
        <v/>
      </c>
      <c r="O1256" s="554" t="str">
        <f t="shared" si="467"/>
        <v/>
      </c>
      <c r="P1256" s="554" t="str">
        <f t="shared" si="468"/>
        <v/>
      </c>
      <c r="Q1256" s="71" t="s">
        <v>35</v>
      </c>
      <c r="R1256" s="103"/>
      <c r="S1256" s="103"/>
      <c r="T1256" s="554" t="str">
        <f>IF(Q1256&lt;&gt;"",VLOOKUP(Q1256,'DON GIA'!$H$1:$K$103,4,0),"")</f>
        <v/>
      </c>
      <c r="U1256" s="554" t="str">
        <f t="shared" si="469"/>
        <v/>
      </c>
      <c r="V1256" s="554"/>
      <c r="W1256" s="107" t="s">
        <v>1253</v>
      </c>
      <c r="X1256" s="103" t="s">
        <v>27</v>
      </c>
      <c r="Y1256" s="108">
        <v>3.25</v>
      </c>
      <c r="Z1256" s="109"/>
      <c r="AA1256" s="554">
        <f>IF(W1256&lt;&gt;"",VLOOKUP(W1256,'DON GIA'!$A$1:$D$346,4,0),"")</f>
        <v>4710655</v>
      </c>
      <c r="AB1256" s="554">
        <f t="shared" si="470"/>
        <v>15309628.75</v>
      </c>
      <c r="AC1256" s="71" t="s">
        <v>32</v>
      </c>
      <c r="AD1256" s="71" t="s">
        <v>29</v>
      </c>
      <c r="AE1256" s="71" t="s">
        <v>36</v>
      </c>
      <c r="AF1256" s="71" t="s">
        <v>31</v>
      </c>
      <c r="AG1256" s="71" t="s">
        <v>32</v>
      </c>
      <c r="AH1256" s="103"/>
      <c r="AI1256" s="71"/>
      <c r="AJ1256" s="103"/>
      <c r="AK1256" s="103"/>
      <c r="AL1256" s="554" t="str">
        <f>IF(AI1256&lt;&gt;"",VLOOKUP(AI1256,'DON GIA'!$M$1:$P$9,4,0),"")</f>
        <v/>
      </c>
      <c r="AM1256" s="554" t="str">
        <f t="shared" si="471"/>
        <v/>
      </c>
      <c r="AN1256" s="71"/>
      <c r="AO1256" s="103"/>
      <c r="AP1256" s="602" t="str">
        <f t="shared" si="460"/>
        <v/>
      </c>
      <c r="AQ1256" s="588" t="s">
        <v>746</v>
      </c>
      <c r="AR1256" s="588" t="s">
        <v>2056</v>
      </c>
      <c r="AS1256" s="637"/>
    </row>
    <row r="1257" spans="1:45" ht="75" outlineLevel="2">
      <c r="A1257" s="72">
        <f t="shared" si="472"/>
        <v>82</v>
      </c>
      <c r="B1257" s="552" t="str">
        <f>IF(C1257&lt;&gt;"",COUNTA($C$9:C1257),"")</f>
        <v/>
      </c>
      <c r="C1257" s="552"/>
      <c r="D1257" s="71"/>
      <c r="E1257" s="103"/>
      <c r="F1257" s="103"/>
      <c r="G1257" s="103"/>
      <c r="H1257" s="103"/>
      <c r="I1257" s="103"/>
      <c r="J1257" s="103"/>
      <c r="K1257" s="107"/>
      <c r="L1257" s="105" t="s">
        <v>35</v>
      </c>
      <c r="M1257" s="554" t="str">
        <f>IF(K1257&lt;&gt;"",VLOOKUP(K1257,'DON GIA'!$S$1:$U$19,3,0),"")</f>
        <v/>
      </c>
      <c r="N1257" s="554" t="str">
        <f>IF(K1257&lt;&gt;"",VLOOKUP(K1257,'DON GIA'!$S$1:$V$19,4,0),"")</f>
        <v/>
      </c>
      <c r="O1257" s="554" t="str">
        <f t="shared" si="467"/>
        <v/>
      </c>
      <c r="P1257" s="554" t="str">
        <f t="shared" si="468"/>
        <v/>
      </c>
      <c r="Q1257" s="71" t="s">
        <v>35</v>
      </c>
      <c r="R1257" s="103"/>
      <c r="S1257" s="103"/>
      <c r="T1257" s="554" t="str">
        <f>IF(Q1257&lt;&gt;"",VLOOKUP(Q1257,'DON GIA'!$H$1:$K$103,4,0),"")</f>
        <v/>
      </c>
      <c r="U1257" s="554" t="str">
        <f t="shared" si="469"/>
        <v/>
      </c>
      <c r="V1257" s="554"/>
      <c r="W1257" s="107" t="s">
        <v>1083</v>
      </c>
      <c r="X1257" s="103" t="s">
        <v>27</v>
      </c>
      <c r="Y1257" s="108">
        <v>2.21</v>
      </c>
      <c r="Z1257" s="109"/>
      <c r="AA1257" s="554">
        <f>IF(W1257&lt;&gt;"",VLOOKUP(W1257,'DON GIA'!$A$1:$D$346,4,0),"")</f>
        <v>282038</v>
      </c>
      <c r="AB1257" s="554">
        <f t="shared" si="470"/>
        <v>623303.98</v>
      </c>
      <c r="AC1257" s="71"/>
      <c r="AD1257" s="71"/>
      <c r="AE1257" s="71"/>
      <c r="AF1257" s="71"/>
      <c r="AG1257" s="71"/>
      <c r="AH1257" s="103"/>
      <c r="AI1257" s="71"/>
      <c r="AJ1257" s="103"/>
      <c r="AK1257" s="103"/>
      <c r="AL1257" s="554" t="str">
        <f>IF(AI1257&lt;&gt;"",VLOOKUP(AI1257,'DON GIA'!$M$1:$P$9,4,0),"")</f>
        <v/>
      </c>
      <c r="AM1257" s="554" t="str">
        <f t="shared" si="471"/>
        <v/>
      </c>
      <c r="AN1257" s="71"/>
      <c r="AO1257" s="103"/>
      <c r="AP1257" s="602" t="str">
        <f t="shared" si="460"/>
        <v/>
      </c>
      <c r="AQ1257" s="59" t="s">
        <v>525</v>
      </c>
      <c r="AR1257" s="59" t="s">
        <v>2054</v>
      </c>
      <c r="AS1257" s="629"/>
    </row>
    <row r="1258" spans="1:45" ht="56.25" outlineLevel="2">
      <c r="A1258" s="72">
        <f t="shared" si="472"/>
        <v>82</v>
      </c>
      <c r="B1258" s="552" t="str">
        <f>IF(C1258&lt;&gt;"",COUNTA($C$9:C1258),"")</f>
        <v/>
      </c>
      <c r="C1258" s="552"/>
      <c r="D1258" s="71"/>
      <c r="E1258" s="103"/>
      <c r="F1258" s="103"/>
      <c r="G1258" s="103"/>
      <c r="H1258" s="103"/>
      <c r="I1258" s="103"/>
      <c r="J1258" s="103"/>
      <c r="K1258" s="107"/>
      <c r="L1258" s="105" t="s">
        <v>35</v>
      </c>
      <c r="M1258" s="554" t="str">
        <f>IF(K1258&lt;&gt;"",VLOOKUP(K1258,'DON GIA'!$S$1:$U$19,3,0),"")</f>
        <v/>
      </c>
      <c r="N1258" s="554" t="str">
        <f>IF(K1258&lt;&gt;"",VLOOKUP(K1258,'DON GIA'!$S$1:$V$19,4,0),"")</f>
        <v/>
      </c>
      <c r="O1258" s="554" t="str">
        <f t="shared" si="467"/>
        <v/>
      </c>
      <c r="P1258" s="554" t="str">
        <f t="shared" si="468"/>
        <v/>
      </c>
      <c r="Q1258" s="71" t="s">
        <v>35</v>
      </c>
      <c r="R1258" s="103"/>
      <c r="S1258" s="103"/>
      <c r="T1258" s="554" t="str">
        <f>IF(Q1258&lt;&gt;"",VLOOKUP(Q1258,'DON GIA'!$H$1:$K$103,4,0),"")</f>
        <v/>
      </c>
      <c r="U1258" s="554" t="str">
        <f t="shared" si="469"/>
        <v/>
      </c>
      <c r="V1258" s="554"/>
      <c r="W1258" s="107" t="s">
        <v>1082</v>
      </c>
      <c r="X1258" s="103" t="s">
        <v>38</v>
      </c>
      <c r="Y1258" s="108">
        <v>0.10199999999999999</v>
      </c>
      <c r="Z1258" s="109"/>
      <c r="AA1258" s="554">
        <f>IF(W1258&lt;&gt;"",VLOOKUP(W1258,'DON GIA'!$A$1:$D$346,4,0),"")</f>
        <v>2523428</v>
      </c>
      <c r="AB1258" s="554">
        <f t="shared" si="470"/>
        <v>257389.65599999999</v>
      </c>
      <c r="AC1258" s="71"/>
      <c r="AD1258" s="71"/>
      <c r="AE1258" s="71"/>
      <c r="AF1258" s="71"/>
      <c r="AG1258" s="71"/>
      <c r="AH1258" s="103"/>
      <c r="AI1258" s="71"/>
      <c r="AJ1258" s="103"/>
      <c r="AK1258" s="103"/>
      <c r="AL1258" s="554" t="str">
        <f>IF(AI1258&lt;&gt;"",VLOOKUP(AI1258,'DON GIA'!$M$1:$P$9,4,0),"")</f>
        <v/>
      </c>
      <c r="AM1258" s="554" t="str">
        <f t="shared" si="471"/>
        <v/>
      </c>
      <c r="AN1258" s="71"/>
      <c r="AO1258" s="103"/>
      <c r="AP1258" s="602" t="str">
        <f t="shared" si="460"/>
        <v/>
      </c>
      <c r="AQ1258" s="588" t="s">
        <v>526</v>
      </c>
      <c r="AR1258" s="588"/>
      <c r="AS1258" s="637"/>
    </row>
    <row r="1259" spans="1:45" ht="75" outlineLevel="2">
      <c r="A1259" s="72">
        <f t="shared" si="472"/>
        <v>82</v>
      </c>
      <c r="B1259" s="552" t="str">
        <f>IF(C1259&lt;&gt;"",COUNTA($C$9:C1259),"")</f>
        <v/>
      </c>
      <c r="C1259" s="552"/>
      <c r="D1259" s="71"/>
      <c r="E1259" s="103"/>
      <c r="F1259" s="103"/>
      <c r="G1259" s="103"/>
      <c r="H1259" s="103"/>
      <c r="I1259" s="103"/>
      <c r="J1259" s="103"/>
      <c r="K1259" s="107"/>
      <c r="L1259" s="105" t="s">
        <v>35</v>
      </c>
      <c r="M1259" s="554" t="str">
        <f>IF(K1259&lt;&gt;"",VLOOKUP(K1259,'DON GIA'!$S$1:$U$19,3,0),"")</f>
        <v/>
      </c>
      <c r="N1259" s="554" t="str">
        <f>IF(K1259&lt;&gt;"",VLOOKUP(K1259,'DON GIA'!$S$1:$V$19,4,0),"")</f>
        <v/>
      </c>
      <c r="O1259" s="554" t="str">
        <f t="shared" si="467"/>
        <v/>
      </c>
      <c r="P1259" s="554" t="str">
        <f t="shared" si="468"/>
        <v/>
      </c>
      <c r="Q1259" s="71" t="s">
        <v>35</v>
      </c>
      <c r="R1259" s="103"/>
      <c r="S1259" s="103"/>
      <c r="T1259" s="554" t="str">
        <f>IF(Q1259&lt;&gt;"",VLOOKUP(Q1259,'DON GIA'!$H$1:$K$103,4,0),"")</f>
        <v/>
      </c>
      <c r="U1259" s="554" t="str">
        <f t="shared" si="469"/>
        <v/>
      </c>
      <c r="V1259" s="554"/>
      <c r="W1259" s="107" t="s">
        <v>1095</v>
      </c>
      <c r="X1259" s="103" t="s">
        <v>27</v>
      </c>
      <c r="Y1259" s="108">
        <v>1.19</v>
      </c>
      <c r="Z1259" s="109"/>
      <c r="AA1259" s="554">
        <f>IF(W1259&lt;&gt;"",VLOOKUP(W1259,'DON GIA'!$A$1:$D$346,4,0),"")</f>
        <v>292949</v>
      </c>
      <c r="AB1259" s="554">
        <f t="shared" si="470"/>
        <v>348609.31</v>
      </c>
      <c r="AC1259" s="71"/>
      <c r="AD1259" s="71"/>
      <c r="AE1259" s="71"/>
      <c r="AF1259" s="71"/>
      <c r="AG1259" s="71"/>
      <c r="AH1259" s="103"/>
      <c r="AI1259" s="71"/>
      <c r="AJ1259" s="103"/>
      <c r="AK1259" s="103"/>
      <c r="AL1259" s="554" t="str">
        <f>IF(AI1259&lt;&gt;"",VLOOKUP(AI1259,'DON GIA'!$M$1:$P$9,4,0),"")</f>
        <v/>
      </c>
      <c r="AM1259" s="554" t="str">
        <f t="shared" si="471"/>
        <v/>
      </c>
      <c r="AN1259" s="71"/>
      <c r="AO1259" s="103"/>
      <c r="AP1259" s="602" t="str">
        <f t="shared" si="460"/>
        <v/>
      </c>
      <c r="AQ1259" s="60" t="s">
        <v>515</v>
      </c>
      <c r="AR1259" s="60"/>
      <c r="AS1259" s="633"/>
    </row>
    <row r="1260" spans="1:45" outlineLevel="2">
      <c r="A1260" s="72">
        <f t="shared" si="472"/>
        <v>82</v>
      </c>
      <c r="B1260" s="552" t="str">
        <f>IF(C1260&lt;&gt;"",COUNTA($C$9:C1260),"")</f>
        <v/>
      </c>
      <c r="C1260" s="552"/>
      <c r="D1260" s="71"/>
      <c r="E1260" s="103"/>
      <c r="F1260" s="103"/>
      <c r="G1260" s="103"/>
      <c r="H1260" s="103"/>
      <c r="I1260" s="103"/>
      <c r="J1260" s="103"/>
      <c r="K1260" s="107"/>
      <c r="L1260" s="105" t="s">
        <v>35</v>
      </c>
      <c r="M1260" s="554" t="str">
        <f>IF(K1260&lt;&gt;"",VLOOKUP(K1260,'DON GIA'!$S$1:$U$19,3,0),"")</f>
        <v/>
      </c>
      <c r="N1260" s="554" t="str">
        <f>IF(K1260&lt;&gt;"",VLOOKUP(K1260,'DON GIA'!$S$1:$V$19,4,0),"")</f>
        <v/>
      </c>
      <c r="O1260" s="554" t="str">
        <f t="shared" si="467"/>
        <v/>
      </c>
      <c r="P1260" s="554" t="str">
        <f t="shared" si="468"/>
        <v/>
      </c>
      <c r="Q1260" s="71" t="s">
        <v>35</v>
      </c>
      <c r="R1260" s="103"/>
      <c r="S1260" s="103"/>
      <c r="T1260" s="554" t="str">
        <f>IF(Q1260&lt;&gt;"",VLOOKUP(Q1260,'DON GIA'!$H$1:$K$103,4,0),"")</f>
        <v/>
      </c>
      <c r="U1260" s="554" t="str">
        <f t="shared" si="469"/>
        <v/>
      </c>
      <c r="V1260" s="554"/>
      <c r="W1260" s="107" t="s">
        <v>1085</v>
      </c>
      <c r="X1260" s="103" t="s">
        <v>27</v>
      </c>
      <c r="Y1260" s="108">
        <v>78</v>
      </c>
      <c r="Z1260" s="109"/>
      <c r="AA1260" s="554">
        <f>IF(W1260&lt;&gt;"",VLOOKUP(W1260,'DON GIA'!$A$1:$D$346,4,0),"")</f>
        <v>282038</v>
      </c>
      <c r="AB1260" s="554">
        <f t="shared" si="470"/>
        <v>21998964</v>
      </c>
      <c r="AC1260" s="71"/>
      <c r="AD1260" s="71"/>
      <c r="AE1260" s="71"/>
      <c r="AF1260" s="71"/>
      <c r="AG1260" s="71"/>
      <c r="AH1260" s="103"/>
      <c r="AI1260" s="71"/>
      <c r="AJ1260" s="103"/>
      <c r="AK1260" s="103"/>
      <c r="AL1260" s="554" t="str">
        <f>IF(AI1260&lt;&gt;"",VLOOKUP(AI1260,'DON GIA'!$M$1:$P$9,4,0),"")</f>
        <v/>
      </c>
      <c r="AM1260" s="554" t="str">
        <f t="shared" si="471"/>
        <v/>
      </c>
      <c r="AN1260" s="71"/>
      <c r="AO1260" s="103"/>
      <c r="AP1260" s="602" t="str">
        <f t="shared" si="460"/>
        <v/>
      </c>
      <c r="AQ1260" s="585" t="s">
        <v>2055</v>
      </c>
      <c r="AR1260" s="585"/>
      <c r="AS1260" s="630"/>
    </row>
    <row r="1261" spans="1:45" ht="37.5" outlineLevel="2">
      <c r="A1261" s="72">
        <f t="shared" si="472"/>
        <v>82</v>
      </c>
      <c r="B1261" s="552" t="str">
        <f>IF(C1261&lt;&gt;"",COUNTA($C$9:C1261),"")</f>
        <v/>
      </c>
      <c r="C1261" s="552"/>
      <c r="D1261" s="71"/>
      <c r="E1261" s="103"/>
      <c r="F1261" s="103"/>
      <c r="G1261" s="103"/>
      <c r="H1261" s="103"/>
      <c r="I1261" s="103"/>
      <c r="J1261" s="103"/>
      <c r="K1261" s="107"/>
      <c r="L1261" s="105" t="s">
        <v>35</v>
      </c>
      <c r="M1261" s="554" t="str">
        <f>IF(K1261&lt;&gt;"",VLOOKUP(K1261,'DON GIA'!$S$1:$U$19,3,0),"")</f>
        <v/>
      </c>
      <c r="N1261" s="554" t="str">
        <f>IF(K1261&lt;&gt;"",VLOOKUP(K1261,'DON GIA'!$S$1:$V$19,4,0),"")</f>
        <v/>
      </c>
      <c r="O1261" s="554" t="str">
        <f t="shared" si="467"/>
        <v/>
      </c>
      <c r="P1261" s="554" t="str">
        <f t="shared" si="468"/>
        <v/>
      </c>
      <c r="Q1261" s="71" t="s">
        <v>35</v>
      </c>
      <c r="R1261" s="103"/>
      <c r="S1261" s="103"/>
      <c r="T1261" s="554" t="str">
        <f>IF(Q1261&lt;&gt;"",VLOOKUP(Q1261,'DON GIA'!$H$1:$K$103,4,0),"")</f>
        <v/>
      </c>
      <c r="U1261" s="554" t="str">
        <f t="shared" si="469"/>
        <v/>
      </c>
      <c r="V1261" s="554"/>
      <c r="W1261" s="107" t="s">
        <v>1049</v>
      </c>
      <c r="X1261" s="103" t="s">
        <v>42</v>
      </c>
      <c r="Y1261" s="108">
        <v>1</v>
      </c>
      <c r="Z1261" s="109"/>
      <c r="AA1261" s="554">
        <f>IF(W1261&lt;&gt;"",VLOOKUP(W1261,'DON GIA'!$A$1:$D$346,4,0),"")</f>
        <v>3793079</v>
      </c>
      <c r="AB1261" s="554">
        <f t="shared" si="470"/>
        <v>3793079</v>
      </c>
      <c r="AC1261" s="71"/>
      <c r="AD1261" s="71"/>
      <c r="AE1261" s="71"/>
      <c r="AF1261" s="71"/>
      <c r="AG1261" s="71"/>
      <c r="AH1261" s="103"/>
      <c r="AI1261" s="71"/>
      <c r="AJ1261" s="103"/>
      <c r="AK1261" s="103"/>
      <c r="AL1261" s="554" t="str">
        <f>IF(AI1261&lt;&gt;"",VLOOKUP(AI1261,'DON GIA'!$M$1:$P$9,4,0),"")</f>
        <v/>
      </c>
      <c r="AM1261" s="554" t="str">
        <f t="shared" si="471"/>
        <v/>
      </c>
      <c r="AN1261" s="71"/>
      <c r="AO1261" s="103"/>
      <c r="AP1261" s="602" t="str">
        <f t="shared" si="460"/>
        <v/>
      </c>
      <c r="AQ1261" s="111"/>
      <c r="AR1261" s="111"/>
      <c r="AS1261" s="628"/>
    </row>
    <row r="1262" spans="1:45" outlineLevel="2">
      <c r="A1262" s="72">
        <f t="shared" si="472"/>
        <v>82</v>
      </c>
      <c r="B1262" s="552" t="str">
        <f>IF(C1262&lt;&gt;"",COUNTA($C$9:C1262),"")</f>
        <v/>
      </c>
      <c r="C1262" s="552"/>
      <c r="D1262" s="71"/>
      <c r="E1262" s="103"/>
      <c r="F1262" s="103"/>
      <c r="G1262" s="103"/>
      <c r="H1262" s="103"/>
      <c r="I1262" s="103"/>
      <c r="J1262" s="103"/>
      <c r="K1262" s="107"/>
      <c r="L1262" s="105" t="s">
        <v>35</v>
      </c>
      <c r="M1262" s="554" t="str">
        <f>IF(K1262&lt;&gt;"",VLOOKUP(K1262,'DON GIA'!$S$1:$U$19,3,0),"")</f>
        <v/>
      </c>
      <c r="N1262" s="554" t="str">
        <f>IF(K1262&lt;&gt;"",VLOOKUP(K1262,'DON GIA'!$S$1:$V$19,4,0),"")</f>
        <v/>
      </c>
      <c r="O1262" s="554" t="str">
        <f t="shared" si="467"/>
        <v/>
      </c>
      <c r="P1262" s="554" t="str">
        <f t="shared" si="468"/>
        <v/>
      </c>
      <c r="Q1262" s="71" t="s">
        <v>35</v>
      </c>
      <c r="R1262" s="103"/>
      <c r="S1262" s="103"/>
      <c r="T1262" s="554" t="str">
        <f>IF(Q1262&lt;&gt;"",VLOOKUP(Q1262,'DON GIA'!$H$1:$K$103,4,0),"")</f>
        <v/>
      </c>
      <c r="U1262" s="554" t="str">
        <f t="shared" si="469"/>
        <v/>
      </c>
      <c r="V1262" s="554"/>
      <c r="W1262" s="107"/>
      <c r="X1262" s="103"/>
      <c r="Y1262" s="108"/>
      <c r="Z1262" s="109"/>
      <c r="AA1262" s="554" t="str">
        <f>IF(W1262&lt;&gt;"",VLOOKUP(W1262,'DON GIA'!$A$1:$D$346,4,0),"")</f>
        <v/>
      </c>
      <c r="AB1262" s="554" t="str">
        <f t="shared" si="470"/>
        <v/>
      </c>
      <c r="AC1262" s="71"/>
      <c r="AD1262" s="71"/>
      <c r="AE1262" s="71"/>
      <c r="AF1262" s="71"/>
      <c r="AG1262" s="71"/>
      <c r="AH1262" s="103"/>
      <c r="AI1262" s="71"/>
      <c r="AJ1262" s="103"/>
      <c r="AK1262" s="103"/>
      <c r="AL1262" s="554" t="str">
        <f>IF(AI1262&lt;&gt;"",VLOOKUP(AI1262,'DON GIA'!$M$1:$P$9,4,0),"")</f>
        <v/>
      </c>
      <c r="AM1262" s="554" t="str">
        <f t="shared" si="471"/>
        <v/>
      </c>
      <c r="AN1262" s="71"/>
      <c r="AO1262" s="103"/>
      <c r="AP1262" s="602" t="str">
        <f t="shared" si="460"/>
        <v/>
      </c>
      <c r="AQ1262" s="59"/>
      <c r="AR1262" s="59"/>
      <c r="AS1262" s="629"/>
    </row>
    <row r="1263" spans="1:45" outlineLevel="2">
      <c r="A1263" s="72">
        <f t="shared" si="472"/>
        <v>82</v>
      </c>
      <c r="B1263" s="552" t="str">
        <f>IF(C1263&lt;&gt;"",COUNTA($C$9:C1263),"")</f>
        <v/>
      </c>
      <c r="C1263" s="552"/>
      <c r="D1263" s="71"/>
      <c r="E1263" s="103"/>
      <c r="F1263" s="103"/>
      <c r="G1263" s="103"/>
      <c r="H1263" s="103"/>
      <c r="I1263" s="103"/>
      <c r="J1263" s="103"/>
      <c r="K1263" s="107"/>
      <c r="L1263" s="105" t="s">
        <v>35</v>
      </c>
      <c r="M1263" s="554" t="str">
        <f>IF(K1263&lt;&gt;"",VLOOKUP(K1263,'DON GIA'!$S$1:$U$19,3,0),"")</f>
        <v/>
      </c>
      <c r="N1263" s="554" t="str">
        <f>IF(K1263&lt;&gt;"",VLOOKUP(K1263,'DON GIA'!$S$1:$V$19,4,0),"")</f>
        <v/>
      </c>
      <c r="O1263" s="554" t="str">
        <f t="shared" si="467"/>
        <v/>
      </c>
      <c r="P1263" s="554" t="str">
        <f t="shared" si="468"/>
        <v/>
      </c>
      <c r="Q1263" s="71" t="s">
        <v>35</v>
      </c>
      <c r="R1263" s="103"/>
      <c r="S1263" s="103"/>
      <c r="T1263" s="554" t="str">
        <f>IF(Q1263&lt;&gt;"",VLOOKUP(Q1263,'DON GIA'!$H$1:$K$103,4,0),"")</f>
        <v/>
      </c>
      <c r="U1263" s="554" t="str">
        <f t="shared" si="469"/>
        <v/>
      </c>
      <c r="V1263" s="554"/>
      <c r="W1263" s="107"/>
      <c r="X1263" s="103"/>
      <c r="Y1263" s="108"/>
      <c r="Z1263" s="109"/>
      <c r="AA1263" s="554" t="str">
        <f>IF(W1263&lt;&gt;"",VLOOKUP(W1263,'DON GIA'!$A$1:$D$346,4,0),"")</f>
        <v/>
      </c>
      <c r="AB1263" s="554" t="str">
        <f t="shared" si="470"/>
        <v/>
      </c>
      <c r="AC1263" s="71"/>
      <c r="AD1263" s="71"/>
      <c r="AE1263" s="71"/>
      <c r="AF1263" s="71"/>
      <c r="AG1263" s="71"/>
      <c r="AH1263" s="103"/>
      <c r="AI1263" s="71"/>
      <c r="AJ1263" s="103"/>
      <c r="AK1263" s="103"/>
      <c r="AL1263" s="554" t="str">
        <f>IF(AI1263&lt;&gt;"",VLOOKUP(AI1263,'DON GIA'!$M$1:$P$9,4,0),"")</f>
        <v/>
      </c>
      <c r="AM1263" s="554" t="str">
        <f t="shared" si="471"/>
        <v/>
      </c>
      <c r="AN1263" s="71"/>
      <c r="AO1263" s="103"/>
      <c r="AP1263" s="602" t="str">
        <f t="shared" si="460"/>
        <v/>
      </c>
      <c r="AQ1263" s="59"/>
      <c r="AR1263" s="59"/>
      <c r="AS1263" s="629"/>
    </row>
    <row r="1264" spans="1:45" outlineLevel="2">
      <c r="A1264" s="72">
        <f t="shared" si="472"/>
        <v>82</v>
      </c>
      <c r="B1264" s="552" t="str">
        <f>IF(C1264&lt;&gt;"",COUNTA($C$9:C1264),"")</f>
        <v/>
      </c>
      <c r="C1264" s="552"/>
      <c r="D1264" s="71"/>
      <c r="E1264" s="103"/>
      <c r="F1264" s="103"/>
      <c r="G1264" s="103"/>
      <c r="H1264" s="103"/>
      <c r="I1264" s="103"/>
      <c r="J1264" s="103"/>
      <c r="K1264" s="107"/>
      <c r="L1264" s="105" t="s">
        <v>35</v>
      </c>
      <c r="M1264" s="554" t="str">
        <f>IF(K1264&lt;&gt;"",VLOOKUP(K1264,'DON GIA'!$S$1:$U$19,3,0),"")</f>
        <v/>
      </c>
      <c r="N1264" s="554" t="str">
        <f>IF(K1264&lt;&gt;"",VLOOKUP(K1264,'DON GIA'!$S$1:$V$19,4,0),"")</f>
        <v/>
      </c>
      <c r="O1264" s="554" t="str">
        <f t="shared" si="467"/>
        <v/>
      </c>
      <c r="P1264" s="554" t="str">
        <f t="shared" si="468"/>
        <v/>
      </c>
      <c r="Q1264" s="71" t="s">
        <v>35</v>
      </c>
      <c r="R1264" s="103"/>
      <c r="S1264" s="103"/>
      <c r="T1264" s="554" t="str">
        <f>IF(Q1264&lt;&gt;"",VLOOKUP(Q1264,'DON GIA'!$H$1:$K$103,4,0),"")</f>
        <v/>
      </c>
      <c r="U1264" s="554" t="str">
        <f t="shared" si="469"/>
        <v/>
      </c>
      <c r="V1264" s="554"/>
      <c r="W1264" s="107"/>
      <c r="X1264" s="103"/>
      <c r="Y1264" s="108"/>
      <c r="Z1264" s="109"/>
      <c r="AA1264" s="554" t="str">
        <f>IF(W1264&lt;&gt;"",VLOOKUP(W1264,'DON GIA'!$A$1:$D$346,4,0),"")</f>
        <v/>
      </c>
      <c r="AB1264" s="554" t="str">
        <f t="shared" si="470"/>
        <v/>
      </c>
      <c r="AC1264" s="71"/>
      <c r="AD1264" s="71"/>
      <c r="AE1264" s="71"/>
      <c r="AF1264" s="71"/>
      <c r="AG1264" s="71"/>
      <c r="AH1264" s="103"/>
      <c r="AI1264" s="71"/>
      <c r="AJ1264" s="103"/>
      <c r="AK1264" s="103"/>
      <c r="AL1264" s="554" t="str">
        <f>IF(AI1264&lt;&gt;"",VLOOKUP(AI1264,'DON GIA'!$M$1:$P$9,4,0),"")</f>
        <v/>
      </c>
      <c r="AM1264" s="554" t="str">
        <f t="shared" si="471"/>
        <v/>
      </c>
      <c r="AN1264" s="71"/>
      <c r="AO1264" s="103"/>
      <c r="AP1264" s="602" t="str">
        <f t="shared" si="460"/>
        <v/>
      </c>
      <c r="AQ1264" s="59"/>
      <c r="AR1264" s="59"/>
      <c r="AS1264" s="629"/>
    </row>
    <row r="1265" spans="1:45" outlineLevel="2">
      <c r="A1265" s="72">
        <f t="shared" si="472"/>
        <v>82</v>
      </c>
      <c r="B1265" s="552" t="str">
        <f>IF(C1265&lt;&gt;"",COUNTA($C$9:C1265),"")</f>
        <v/>
      </c>
      <c r="C1265" s="552"/>
      <c r="D1265" s="71"/>
      <c r="E1265" s="103"/>
      <c r="F1265" s="103"/>
      <c r="G1265" s="103"/>
      <c r="H1265" s="103"/>
      <c r="I1265" s="103"/>
      <c r="J1265" s="103"/>
      <c r="K1265" s="107"/>
      <c r="L1265" s="105" t="s">
        <v>35</v>
      </c>
      <c r="M1265" s="554" t="str">
        <f>IF(K1265&lt;&gt;"",VLOOKUP(K1265,'DON GIA'!$S$1:$U$19,3,0),"")</f>
        <v/>
      </c>
      <c r="N1265" s="554" t="str">
        <f>IF(K1265&lt;&gt;"",VLOOKUP(K1265,'DON GIA'!$S$1:$V$19,4,0),"")</f>
        <v/>
      </c>
      <c r="O1265" s="554" t="str">
        <f t="shared" si="467"/>
        <v/>
      </c>
      <c r="P1265" s="554" t="str">
        <f t="shared" si="468"/>
        <v/>
      </c>
      <c r="Q1265" s="71" t="s">
        <v>35</v>
      </c>
      <c r="R1265" s="103"/>
      <c r="S1265" s="103"/>
      <c r="T1265" s="554" t="str">
        <f>IF(Q1265&lt;&gt;"",VLOOKUP(Q1265,'DON GIA'!$H$1:$K$103,4,0),"")</f>
        <v/>
      </c>
      <c r="U1265" s="554" t="str">
        <f t="shared" si="469"/>
        <v/>
      </c>
      <c r="V1265" s="554"/>
      <c r="W1265" s="107"/>
      <c r="X1265" s="103"/>
      <c r="Y1265" s="108"/>
      <c r="Z1265" s="109"/>
      <c r="AA1265" s="554" t="str">
        <f>IF(W1265&lt;&gt;"",VLOOKUP(W1265,'DON GIA'!$A$1:$D$346,4,0),"")</f>
        <v/>
      </c>
      <c r="AB1265" s="554" t="str">
        <f t="shared" si="470"/>
        <v/>
      </c>
      <c r="AC1265" s="71"/>
      <c r="AD1265" s="71"/>
      <c r="AE1265" s="71"/>
      <c r="AF1265" s="71"/>
      <c r="AG1265" s="71"/>
      <c r="AH1265" s="103"/>
      <c r="AI1265" s="71"/>
      <c r="AJ1265" s="103"/>
      <c r="AK1265" s="103"/>
      <c r="AL1265" s="554" t="str">
        <f>IF(AI1265&lt;&gt;"",VLOOKUP(AI1265,'DON GIA'!$M$1:$P$9,4,0),"")</f>
        <v/>
      </c>
      <c r="AM1265" s="554" t="str">
        <f t="shared" si="471"/>
        <v/>
      </c>
      <c r="AN1265" s="71"/>
      <c r="AO1265" s="103"/>
      <c r="AP1265" s="602" t="str">
        <f t="shared" si="460"/>
        <v/>
      </c>
      <c r="AQ1265" s="59"/>
      <c r="AR1265" s="59"/>
      <c r="AS1265" s="629"/>
    </row>
    <row r="1266" spans="1:45" outlineLevel="2">
      <c r="A1266" s="72">
        <f t="shared" si="472"/>
        <v>82</v>
      </c>
      <c r="B1266" s="552" t="str">
        <f>IF(C1266&lt;&gt;"",COUNTA($C$9:C1266),"")</f>
        <v/>
      </c>
      <c r="C1266" s="552"/>
      <c r="D1266" s="71"/>
      <c r="E1266" s="103"/>
      <c r="F1266" s="103"/>
      <c r="G1266" s="103"/>
      <c r="H1266" s="103"/>
      <c r="I1266" s="103"/>
      <c r="J1266" s="103"/>
      <c r="K1266" s="107"/>
      <c r="L1266" s="105" t="s">
        <v>35</v>
      </c>
      <c r="M1266" s="554" t="str">
        <f>IF(K1266&lt;&gt;"",VLOOKUP(K1266,'DON GIA'!$S$1:$U$19,3,0),"")</f>
        <v/>
      </c>
      <c r="N1266" s="554" t="str">
        <f>IF(K1266&lt;&gt;"",VLOOKUP(K1266,'DON GIA'!$S$1:$V$19,4,0),"")</f>
        <v/>
      </c>
      <c r="O1266" s="554" t="str">
        <f t="shared" si="467"/>
        <v/>
      </c>
      <c r="P1266" s="554" t="str">
        <f t="shared" si="468"/>
        <v/>
      </c>
      <c r="Q1266" s="71" t="s">
        <v>35</v>
      </c>
      <c r="R1266" s="103"/>
      <c r="S1266" s="103"/>
      <c r="T1266" s="554" t="str">
        <f>IF(Q1266&lt;&gt;"",VLOOKUP(Q1266,'DON GIA'!$H$1:$K$103,4,0),"")</f>
        <v/>
      </c>
      <c r="U1266" s="554" t="str">
        <f t="shared" si="469"/>
        <v/>
      </c>
      <c r="V1266" s="554"/>
      <c r="W1266" s="107"/>
      <c r="X1266" s="103"/>
      <c r="Y1266" s="108"/>
      <c r="Z1266" s="109"/>
      <c r="AA1266" s="554" t="str">
        <f>IF(W1266&lt;&gt;"",VLOOKUP(W1266,'DON GIA'!$A$1:$D$346,4,0),"")</f>
        <v/>
      </c>
      <c r="AB1266" s="554" t="str">
        <f t="shared" si="470"/>
        <v/>
      </c>
      <c r="AC1266" s="71"/>
      <c r="AD1266" s="71"/>
      <c r="AE1266" s="71"/>
      <c r="AF1266" s="71"/>
      <c r="AG1266" s="71"/>
      <c r="AH1266" s="103"/>
      <c r="AI1266" s="71"/>
      <c r="AJ1266" s="103"/>
      <c r="AK1266" s="103"/>
      <c r="AL1266" s="554" t="str">
        <f>IF(AI1266&lt;&gt;"",VLOOKUP(AI1266,'DON GIA'!$M$1:$P$9,4,0),"")</f>
        <v/>
      </c>
      <c r="AM1266" s="554" t="str">
        <f t="shared" si="471"/>
        <v/>
      </c>
      <c r="AN1266" s="71"/>
      <c r="AO1266" s="103"/>
      <c r="AP1266" s="602" t="str">
        <f t="shared" si="460"/>
        <v/>
      </c>
      <c r="AQ1266" s="59"/>
      <c r="AR1266" s="59"/>
      <c r="AS1266" s="629"/>
    </row>
    <row r="1267" spans="1:45" outlineLevel="2">
      <c r="A1267" s="72">
        <f t="shared" si="472"/>
        <v>82</v>
      </c>
      <c r="B1267" s="552" t="str">
        <f>IF(C1267&lt;&gt;"",COUNTA($C$9:C1267),"")</f>
        <v/>
      </c>
      <c r="C1267" s="552"/>
      <c r="D1267" s="71"/>
      <c r="E1267" s="103"/>
      <c r="F1267" s="103"/>
      <c r="G1267" s="103"/>
      <c r="H1267" s="103"/>
      <c r="I1267" s="103"/>
      <c r="J1267" s="103"/>
      <c r="K1267" s="107"/>
      <c r="L1267" s="105" t="s">
        <v>35</v>
      </c>
      <c r="M1267" s="554" t="str">
        <f>IF(K1267&lt;&gt;"",VLOOKUP(K1267,'DON GIA'!$S$1:$U$19,3,0),"")</f>
        <v/>
      </c>
      <c r="N1267" s="554" t="str">
        <f>IF(K1267&lt;&gt;"",VLOOKUP(K1267,'DON GIA'!$S$1:$V$19,4,0),"")</f>
        <v/>
      </c>
      <c r="O1267" s="554" t="str">
        <f t="shared" si="467"/>
        <v/>
      </c>
      <c r="P1267" s="554" t="str">
        <f t="shared" si="468"/>
        <v/>
      </c>
      <c r="Q1267" s="71" t="s">
        <v>35</v>
      </c>
      <c r="R1267" s="103"/>
      <c r="S1267" s="103"/>
      <c r="T1267" s="554" t="str">
        <f>IF(Q1267&lt;&gt;"",VLOOKUP(Q1267,'DON GIA'!$H$1:$K$103,4,0),"")</f>
        <v/>
      </c>
      <c r="U1267" s="554" t="str">
        <f t="shared" si="469"/>
        <v/>
      </c>
      <c r="V1267" s="554"/>
      <c r="W1267" s="107"/>
      <c r="X1267" s="103"/>
      <c r="Y1267" s="108"/>
      <c r="Z1267" s="109"/>
      <c r="AA1267" s="554" t="str">
        <f>IF(W1267&lt;&gt;"",VLOOKUP(W1267,'DON GIA'!$A$1:$D$346,4,0),"")</f>
        <v/>
      </c>
      <c r="AB1267" s="554" t="str">
        <f t="shared" si="470"/>
        <v/>
      </c>
      <c r="AC1267" s="71"/>
      <c r="AD1267" s="71"/>
      <c r="AE1267" s="71"/>
      <c r="AF1267" s="71"/>
      <c r="AG1267" s="71"/>
      <c r="AH1267" s="103"/>
      <c r="AI1267" s="71"/>
      <c r="AJ1267" s="103"/>
      <c r="AK1267" s="103"/>
      <c r="AL1267" s="554" t="str">
        <f>IF(AI1267&lt;&gt;"",VLOOKUP(AI1267,'DON GIA'!$M$1:$P$9,4,0),"")</f>
        <v/>
      </c>
      <c r="AM1267" s="554" t="str">
        <f t="shared" si="471"/>
        <v/>
      </c>
      <c r="AN1267" s="71"/>
      <c r="AO1267" s="103"/>
      <c r="AP1267" s="602" t="str">
        <f t="shared" si="460"/>
        <v/>
      </c>
      <c r="AQ1267" s="111"/>
      <c r="AR1267" s="111"/>
      <c r="AS1267" s="628"/>
    </row>
    <row r="1268" spans="1:45" outlineLevel="2">
      <c r="A1268" s="72">
        <f t="shared" si="472"/>
        <v>82</v>
      </c>
      <c r="B1268" s="552" t="str">
        <f>IF(C1268&lt;&gt;"",COUNTA($C$9:C1268),"")</f>
        <v/>
      </c>
      <c r="C1268" s="552"/>
      <c r="D1268" s="71"/>
      <c r="E1268" s="103"/>
      <c r="F1268" s="103"/>
      <c r="G1268" s="103"/>
      <c r="H1268" s="103"/>
      <c r="I1268" s="103"/>
      <c r="J1268" s="103"/>
      <c r="K1268" s="107"/>
      <c r="L1268" s="105" t="s">
        <v>35</v>
      </c>
      <c r="M1268" s="554"/>
      <c r="N1268" s="554"/>
      <c r="O1268" s="554"/>
      <c r="P1268" s="554"/>
      <c r="Q1268" s="71"/>
      <c r="R1268" s="103"/>
      <c r="S1268" s="103"/>
      <c r="T1268" s="554"/>
      <c r="U1268" s="554"/>
      <c r="V1268" s="554"/>
      <c r="W1268" s="107"/>
      <c r="X1268" s="103"/>
      <c r="Y1268" s="108"/>
      <c r="Z1268" s="109"/>
      <c r="AA1268" s="554"/>
      <c r="AB1268" s="554"/>
      <c r="AC1268" s="71"/>
      <c r="AD1268" s="71"/>
      <c r="AE1268" s="71"/>
      <c r="AF1268" s="71"/>
      <c r="AG1268" s="71"/>
      <c r="AH1268" s="103"/>
      <c r="AI1268" s="71"/>
      <c r="AJ1268" s="103"/>
      <c r="AK1268" s="103"/>
      <c r="AL1268" s="554"/>
      <c r="AM1268" s="554"/>
      <c r="AN1268" s="71"/>
      <c r="AO1268" s="103"/>
      <c r="AP1268" s="602" t="str">
        <f t="shared" si="460"/>
        <v/>
      </c>
      <c r="AQ1268" s="141"/>
      <c r="AR1268" s="141"/>
      <c r="AS1268" s="638"/>
    </row>
    <row r="1269" spans="1:45" outlineLevel="2">
      <c r="A1269" s="72">
        <f t="shared" si="472"/>
        <v>82</v>
      </c>
      <c r="B1269" s="552" t="str">
        <f>IF(C1269&lt;&gt;"",COUNTA($C$9:C1269),"")</f>
        <v/>
      </c>
      <c r="C1269" s="552"/>
      <c r="D1269" s="71"/>
      <c r="E1269" s="103"/>
      <c r="F1269" s="103"/>
      <c r="G1269" s="103"/>
      <c r="H1269" s="103"/>
      <c r="I1269" s="103"/>
      <c r="J1269" s="103"/>
      <c r="K1269" s="107"/>
      <c r="L1269" s="105" t="s">
        <v>35</v>
      </c>
      <c r="M1269" s="554" t="str">
        <f>IF(K1269&lt;&gt;"",VLOOKUP(K1269,'DON GIA'!$S$1:$U$19,3,0),"")</f>
        <v/>
      </c>
      <c r="N1269" s="554" t="str">
        <f>IF(K1269&lt;&gt;"",VLOOKUP(K1269,'DON GIA'!$S$1:$V$19,4,0),"")</f>
        <v/>
      </c>
      <c r="O1269" s="554" t="str">
        <f>IF(K1269&lt;&gt;"",L1269*M1269,"")</f>
        <v/>
      </c>
      <c r="P1269" s="554" t="str">
        <f>IF(K1269&lt;&gt;"",L1269*N1269,"")</f>
        <v/>
      </c>
      <c r="Q1269" s="71" t="s">
        <v>35</v>
      </c>
      <c r="R1269" s="103"/>
      <c r="S1269" s="103"/>
      <c r="T1269" s="554" t="str">
        <f>IF(Q1269&lt;&gt;"",VLOOKUP(Q1269,'DON GIA'!$H$1:$K$103,4,0),"")</f>
        <v/>
      </c>
      <c r="U1269" s="554" t="str">
        <f>IF(Q1269&lt;&gt;"",IF(ISNUMBER(T1269),S1269*T1269,""),"")</f>
        <v/>
      </c>
      <c r="V1269" s="554"/>
      <c r="W1269" s="107" t="s">
        <v>35</v>
      </c>
      <c r="X1269" s="103"/>
      <c r="Y1269" s="108"/>
      <c r="Z1269" s="109"/>
      <c r="AA1269" s="554" t="str">
        <f>IF(W1269&lt;&gt;"",VLOOKUP(W1269,'DON GIA'!$A$1:$D$346,4,0),"")</f>
        <v/>
      </c>
      <c r="AB1269" s="554" t="str">
        <f>IF(W1269&lt;&gt;"",IF(ISNUMBER(AA1269),Y1269*AA1269,""),"")</f>
        <v/>
      </c>
      <c r="AC1269" s="71"/>
      <c r="AD1269" s="71"/>
      <c r="AE1269" s="71"/>
      <c r="AF1269" s="71"/>
      <c r="AG1269" s="71"/>
      <c r="AH1269" s="103"/>
      <c r="AI1269" s="71"/>
      <c r="AJ1269" s="103"/>
      <c r="AK1269" s="103"/>
      <c r="AL1269" s="554" t="str">
        <f>IF(AI1269&lt;&gt;"",VLOOKUP(AI1269,'DON GIA'!$M$1:$P$9,4,0),"")</f>
        <v/>
      </c>
      <c r="AM1269" s="554" t="str">
        <f>IF(AI1269&lt;&gt;"",AK1269*AL1269,"")</f>
        <v/>
      </c>
      <c r="AN1269" s="71"/>
      <c r="AO1269" s="103"/>
      <c r="AP1269" s="602" t="str">
        <f t="shared" si="460"/>
        <v/>
      </c>
      <c r="AQ1269" s="107"/>
      <c r="AR1269" s="107"/>
      <c r="AS1269" s="593"/>
    </row>
    <row r="1270" spans="1:45" outlineLevel="1">
      <c r="A1270" s="84" t="s">
        <v>2077</v>
      </c>
      <c r="B1270" s="552"/>
      <c r="C1270" s="552"/>
      <c r="D1270" s="61"/>
      <c r="E1270" s="162"/>
      <c r="F1270" s="103"/>
      <c r="G1270" s="162"/>
      <c r="H1270" s="162"/>
      <c r="I1270" s="162"/>
      <c r="J1270" s="162"/>
      <c r="K1270" s="129"/>
      <c r="L1270" s="167">
        <f>SUBTOTAL(9,L1271:L1279)</f>
        <v>85</v>
      </c>
      <c r="M1270" s="553"/>
      <c r="N1270" s="553"/>
      <c r="O1270" s="553">
        <f>SUBTOTAL(9,O1271:O1279)</f>
        <v>142715000</v>
      </c>
      <c r="P1270" s="553">
        <f>SUBTOTAL(9,P1271:P1279)</f>
        <v>0</v>
      </c>
      <c r="Q1270" s="61"/>
      <c r="R1270" s="162"/>
      <c r="S1270" s="162">
        <f>SUBTOTAL(9,S1271:S1279)</f>
        <v>0</v>
      </c>
      <c r="T1270" s="553"/>
      <c r="U1270" s="553">
        <f>SUBTOTAL(9,U1271:U1279)</f>
        <v>0</v>
      </c>
      <c r="V1270" s="553"/>
      <c r="W1270" s="129"/>
      <c r="X1270" s="162"/>
      <c r="Y1270" s="169">
        <f>SUBTOTAL(9,Y1271:Y1279)</f>
        <v>268.01799999999997</v>
      </c>
      <c r="Z1270" s="170">
        <f>SUBTOTAL(9,Z1271:Z1279)</f>
        <v>0</v>
      </c>
      <c r="AA1270" s="553"/>
      <c r="AB1270" s="553">
        <f>SUBTOTAL(9,AB1271:AB1279)</f>
        <v>474011881.31200004</v>
      </c>
      <c r="AC1270" s="71"/>
      <c r="AD1270" s="71"/>
      <c r="AE1270" s="71"/>
      <c r="AF1270" s="71"/>
      <c r="AG1270" s="71"/>
      <c r="AH1270" s="103"/>
      <c r="AI1270" s="61"/>
      <c r="AJ1270" s="162"/>
      <c r="AK1270" s="162">
        <f>SUBTOTAL(9,AK1271:AK1279)</f>
        <v>2</v>
      </c>
      <c r="AL1270" s="553"/>
      <c r="AM1270" s="553">
        <f>SUBTOTAL(9,AM1271:AM1279)</f>
        <v>25895920</v>
      </c>
      <c r="AN1270" s="61"/>
      <c r="AO1270" s="162">
        <f>SUBTOTAL(9,AO1271:AO1279)</f>
        <v>1</v>
      </c>
      <c r="AP1270" s="602">
        <f t="shared" si="460"/>
        <v>642622801.31200004</v>
      </c>
      <c r="AQ1270" s="111"/>
      <c r="AR1270" s="111"/>
      <c r="AS1270" s="628"/>
    </row>
    <row r="1271" spans="1:45" ht="96.75" outlineLevel="2">
      <c r="A1271" s="72">
        <f>IF(B1271&lt;&gt;"",B1271,A1269)</f>
        <v>83</v>
      </c>
      <c r="B1271" s="552">
        <f>IF(C1271&lt;&gt;"",COUNTA($C$9:C1271),"")</f>
        <v>83</v>
      </c>
      <c r="C1271" s="552">
        <v>473</v>
      </c>
      <c r="D1271" s="61" t="s">
        <v>461</v>
      </c>
      <c r="E1271" s="103">
        <v>1</v>
      </c>
      <c r="F1271" s="103"/>
      <c r="G1271" s="103">
        <v>481</v>
      </c>
      <c r="H1271" s="103">
        <v>79</v>
      </c>
      <c r="I1271" s="103" t="s">
        <v>223</v>
      </c>
      <c r="J1271" s="103" t="s">
        <v>224</v>
      </c>
      <c r="K1271" s="107" t="s">
        <v>973</v>
      </c>
      <c r="L1271" s="105">
        <v>85</v>
      </c>
      <c r="M1271" s="554">
        <f>IF(K1271&lt;&gt;"",VLOOKUP(K1271,'DON GIA'!$S$1:$U$19,3,0),"")</f>
        <v>1679000</v>
      </c>
      <c r="N1271" s="554">
        <f>IF(K1271&lt;&gt;"",VLOOKUP(K1271,'DON GIA'!$S$1:$V$19,4,0),"")</f>
        <v>0</v>
      </c>
      <c r="O1271" s="554">
        <f t="shared" ref="O1271:O1279" si="473">IF(K1271&lt;&gt;"",L1271*M1271,"")</f>
        <v>142715000</v>
      </c>
      <c r="P1271" s="554">
        <f t="shared" ref="P1271:P1279" si="474">IF(K1271&lt;&gt;"",L1271*N1271,"")</f>
        <v>0</v>
      </c>
      <c r="Q1271" s="71" t="s">
        <v>35</v>
      </c>
      <c r="R1271" s="103"/>
      <c r="S1271" s="103"/>
      <c r="T1271" s="554" t="str">
        <f>IF(Q1271&lt;&gt;"",VLOOKUP(Q1271,'DON GIA'!$H$1:$K$103,4,0),"")</f>
        <v/>
      </c>
      <c r="U1271" s="554" t="str">
        <f t="shared" ref="U1271:U1279" si="475">IF(Q1271&lt;&gt;"",IF(ISNUMBER(T1271),S1271*T1271,""),"")</f>
        <v/>
      </c>
      <c r="V1271" s="554" t="s">
        <v>2163</v>
      </c>
      <c r="W1271" s="107" t="s">
        <v>1005</v>
      </c>
      <c r="X1271" s="103" t="s">
        <v>27</v>
      </c>
      <c r="Y1271" s="108">
        <v>65.36</v>
      </c>
      <c r="Z1271" s="109"/>
      <c r="AA1271" s="554">
        <f>IF(W1271&lt;&gt;"",VLOOKUP(W1271,'DON GIA'!$A$1:$D$346,4,0),"")</f>
        <v>5559129</v>
      </c>
      <c r="AB1271" s="554">
        <f t="shared" ref="AB1271:AB1279" si="476">IF(W1271&lt;&gt;"",IF(ISNUMBER(AA1271),Y1271*AA1271,""),"")</f>
        <v>363344671.44</v>
      </c>
      <c r="AC1271" s="71" t="s">
        <v>28</v>
      </c>
      <c r="AD1271" s="71" t="s">
        <v>29</v>
      </c>
      <c r="AE1271" s="71" t="s">
        <v>30</v>
      </c>
      <c r="AF1271" s="71"/>
      <c r="AG1271" s="71" t="s">
        <v>34</v>
      </c>
      <c r="AH1271" s="103" t="s">
        <v>33</v>
      </c>
      <c r="AI1271" s="71" t="s">
        <v>562</v>
      </c>
      <c r="AJ1271" s="103" t="s">
        <v>409</v>
      </c>
      <c r="AK1271" s="103">
        <v>1</v>
      </c>
      <c r="AL1271" s="554">
        <f>IF(AI1271&lt;&gt;"",VLOOKUP(AI1271,'DON GIA'!$M$1:$P$9,4,0),"")</f>
        <v>12895920</v>
      </c>
      <c r="AM1271" s="554">
        <f t="shared" ref="AM1271:AM1279" si="477">IF(AI1271&lt;&gt;"",AK1271*AL1271,"")</f>
        <v>12895920</v>
      </c>
      <c r="AN1271" s="71" t="s">
        <v>407</v>
      </c>
      <c r="AO1271" s="103">
        <v>1</v>
      </c>
      <c r="AP1271" s="602" t="str">
        <f t="shared" si="460"/>
        <v/>
      </c>
      <c r="AQ1271" s="111" t="s">
        <v>752</v>
      </c>
      <c r="AR1271" s="111" t="s">
        <v>2021</v>
      </c>
      <c r="AS1271" s="628"/>
    </row>
    <row r="1272" spans="1:45" ht="112.5" outlineLevel="2">
      <c r="A1272" s="72">
        <f t="shared" ref="A1272:A1279" si="478">IF(B1272&lt;&gt;"",B1272,A1271)</f>
        <v>83</v>
      </c>
      <c r="B1272" s="552" t="str">
        <f>IF(C1272&lt;&gt;"",COUNTA($C$9:C1272),"")</f>
        <v/>
      </c>
      <c r="C1272" s="552"/>
      <c r="D1272" s="71" t="s">
        <v>462</v>
      </c>
      <c r="E1272" s="103"/>
      <c r="F1272" s="103"/>
      <c r="G1272" s="103"/>
      <c r="H1272" s="103"/>
      <c r="I1272" s="103"/>
      <c r="J1272" s="103"/>
      <c r="K1272" s="107"/>
      <c r="L1272" s="105" t="s">
        <v>35</v>
      </c>
      <c r="M1272" s="554" t="str">
        <f>IF(K1272&lt;&gt;"",VLOOKUP(K1272,'DON GIA'!$S$1:$U$19,3,0),"")</f>
        <v/>
      </c>
      <c r="N1272" s="554" t="str">
        <f>IF(K1272&lt;&gt;"",VLOOKUP(K1272,'DON GIA'!$S$1:$V$19,4,0),"")</f>
        <v/>
      </c>
      <c r="O1272" s="554" t="str">
        <f t="shared" si="473"/>
        <v/>
      </c>
      <c r="P1272" s="554" t="str">
        <f t="shared" si="474"/>
        <v/>
      </c>
      <c r="Q1272" s="71" t="s">
        <v>35</v>
      </c>
      <c r="R1272" s="103"/>
      <c r="S1272" s="103"/>
      <c r="T1272" s="554" t="str">
        <f>IF(Q1272&lt;&gt;"",VLOOKUP(Q1272,'DON GIA'!$H$1:$K$103,4,0),"")</f>
        <v/>
      </c>
      <c r="U1272" s="554" t="str">
        <f t="shared" si="475"/>
        <v/>
      </c>
      <c r="V1272" s="554"/>
      <c r="W1272" s="107" t="s">
        <v>1044</v>
      </c>
      <c r="X1272" s="103" t="s">
        <v>27</v>
      </c>
      <c r="Y1272" s="108">
        <v>13.6</v>
      </c>
      <c r="Z1272" s="109"/>
      <c r="AA1272" s="554">
        <f>IF(W1272&lt;&gt;"",VLOOKUP(W1272,'DON GIA'!$A$1:$D$346,4,0),"")</f>
        <v>854777</v>
      </c>
      <c r="AB1272" s="554">
        <f t="shared" si="476"/>
        <v>11624967.199999999</v>
      </c>
      <c r="AC1272" s="71"/>
      <c r="AD1272" s="71" t="s">
        <v>29</v>
      </c>
      <c r="AE1272" s="71" t="s">
        <v>34</v>
      </c>
      <c r="AF1272" s="71"/>
      <c r="AG1272" s="71" t="s">
        <v>136</v>
      </c>
      <c r="AH1272" s="103"/>
      <c r="AI1272" s="71" t="s">
        <v>578</v>
      </c>
      <c r="AJ1272" s="103" t="s">
        <v>560</v>
      </c>
      <c r="AK1272" s="103">
        <v>1</v>
      </c>
      <c r="AL1272" s="554">
        <f>IF(AI1272&lt;&gt;"",VLOOKUP(AI1272,'DON GIA'!$M$1:$P$9,4,0),"")</f>
        <v>13000000</v>
      </c>
      <c r="AM1272" s="554">
        <f t="shared" si="477"/>
        <v>13000000</v>
      </c>
      <c r="AN1272" s="71"/>
      <c r="AO1272" s="103"/>
      <c r="AP1272" s="602" t="str">
        <f t="shared" si="460"/>
        <v/>
      </c>
      <c r="AQ1272" s="59" t="s">
        <v>531</v>
      </c>
      <c r="AR1272" s="59" t="s">
        <v>2059</v>
      </c>
      <c r="AS1272" s="629"/>
    </row>
    <row r="1273" spans="1:45" ht="112.5" outlineLevel="2">
      <c r="A1273" s="72">
        <f t="shared" si="478"/>
        <v>83</v>
      </c>
      <c r="B1273" s="552" t="str">
        <f>IF(C1273&lt;&gt;"",COUNTA($C$9:C1273),"")</f>
        <v/>
      </c>
      <c r="C1273" s="552"/>
      <c r="D1273" s="71" t="s">
        <v>159</v>
      </c>
      <c r="E1273" s="103"/>
      <c r="F1273" s="103"/>
      <c r="G1273" s="103"/>
      <c r="H1273" s="103"/>
      <c r="I1273" s="103"/>
      <c r="J1273" s="103"/>
      <c r="K1273" s="107"/>
      <c r="L1273" s="105" t="s">
        <v>35</v>
      </c>
      <c r="M1273" s="554" t="str">
        <f>IF(K1273&lt;&gt;"",VLOOKUP(K1273,'DON GIA'!$S$1:$U$19,3,0),"")</f>
        <v/>
      </c>
      <c r="N1273" s="554" t="str">
        <f>IF(K1273&lt;&gt;"",VLOOKUP(K1273,'DON GIA'!$S$1:$V$19,4,0),"")</f>
        <v/>
      </c>
      <c r="O1273" s="554" t="str">
        <f t="shared" si="473"/>
        <v/>
      </c>
      <c r="P1273" s="554" t="str">
        <f t="shared" si="474"/>
        <v/>
      </c>
      <c r="Q1273" s="71" t="s">
        <v>35</v>
      </c>
      <c r="R1273" s="103"/>
      <c r="S1273" s="103"/>
      <c r="T1273" s="554" t="str">
        <f>IF(Q1273&lt;&gt;"",VLOOKUP(Q1273,'DON GIA'!$H$1:$K$103,4,0),"")</f>
        <v/>
      </c>
      <c r="U1273" s="554" t="str">
        <f t="shared" si="475"/>
        <v/>
      </c>
      <c r="V1273" s="554"/>
      <c r="W1273" s="107" t="s">
        <v>1133</v>
      </c>
      <c r="X1273" s="103" t="s">
        <v>27</v>
      </c>
      <c r="Y1273" s="108">
        <v>13.44</v>
      </c>
      <c r="Z1273" s="109"/>
      <c r="AA1273" s="554">
        <f>IF(W1273&lt;&gt;"",VLOOKUP(W1273,'DON GIA'!$A$1:$D$346,4,0),"")</f>
        <v>295078</v>
      </c>
      <c r="AB1273" s="554">
        <f t="shared" si="476"/>
        <v>3965848.32</v>
      </c>
      <c r="AC1273" s="71"/>
      <c r="AD1273" s="71"/>
      <c r="AE1273" s="71"/>
      <c r="AF1273" s="71"/>
      <c r="AG1273" s="71"/>
      <c r="AH1273" s="103"/>
      <c r="AI1273" s="71"/>
      <c r="AJ1273" s="103"/>
      <c r="AK1273" s="103"/>
      <c r="AL1273" s="554" t="str">
        <f>IF(AI1273&lt;&gt;"",VLOOKUP(AI1273,'DON GIA'!$M$1:$P$9,4,0),"")</f>
        <v/>
      </c>
      <c r="AM1273" s="554" t="str">
        <f t="shared" si="477"/>
        <v/>
      </c>
      <c r="AN1273" s="71"/>
      <c r="AO1273" s="103"/>
      <c r="AP1273" s="602" t="str">
        <f t="shared" si="460"/>
        <v/>
      </c>
      <c r="AQ1273" s="59" t="s">
        <v>532</v>
      </c>
      <c r="AR1273" s="59" t="s">
        <v>2053</v>
      </c>
      <c r="AS1273" s="629"/>
    </row>
    <row r="1274" spans="1:45" ht="93.75" outlineLevel="2">
      <c r="A1274" s="72">
        <f t="shared" si="478"/>
        <v>83</v>
      </c>
      <c r="B1274" s="552" t="str">
        <f>IF(C1274&lt;&gt;"",COUNTA($C$9:C1274),"")</f>
        <v/>
      </c>
      <c r="C1274" s="552"/>
      <c r="D1274" s="71"/>
      <c r="E1274" s="103"/>
      <c r="F1274" s="103"/>
      <c r="G1274" s="103"/>
      <c r="H1274" s="103"/>
      <c r="I1274" s="103"/>
      <c r="J1274" s="103"/>
      <c r="K1274" s="107"/>
      <c r="L1274" s="105" t="s">
        <v>35</v>
      </c>
      <c r="M1274" s="554" t="str">
        <f>IF(K1274&lt;&gt;"",VLOOKUP(K1274,'DON GIA'!$S$1:$U$19,3,0),"")</f>
        <v/>
      </c>
      <c r="N1274" s="554" t="str">
        <f>IF(K1274&lt;&gt;"",VLOOKUP(K1274,'DON GIA'!$S$1:$V$19,4,0),"")</f>
        <v/>
      </c>
      <c r="O1274" s="554" t="str">
        <f t="shared" si="473"/>
        <v/>
      </c>
      <c r="P1274" s="554" t="str">
        <f t="shared" si="474"/>
        <v/>
      </c>
      <c r="Q1274" s="71" t="s">
        <v>35</v>
      </c>
      <c r="R1274" s="103"/>
      <c r="S1274" s="103"/>
      <c r="T1274" s="554" t="str">
        <f>IF(Q1274&lt;&gt;"",VLOOKUP(Q1274,'DON GIA'!$H$1:$K$103,4,0),"")</f>
        <v/>
      </c>
      <c r="U1274" s="554" t="str">
        <f t="shared" si="475"/>
        <v/>
      </c>
      <c r="V1274" s="554"/>
      <c r="W1274" s="107" t="s">
        <v>1107</v>
      </c>
      <c r="X1274" s="103" t="s">
        <v>27</v>
      </c>
      <c r="Y1274" s="108">
        <v>63.75</v>
      </c>
      <c r="Z1274" s="109"/>
      <c r="AA1274" s="554">
        <f>IF(W1274&lt;&gt;"",VLOOKUP(W1274,'DON GIA'!$A$1:$D$346,4,0),"")</f>
        <v>109890</v>
      </c>
      <c r="AB1274" s="554">
        <f t="shared" si="476"/>
        <v>7005487.5</v>
      </c>
      <c r="AC1274" s="71"/>
      <c r="AD1274" s="71"/>
      <c r="AE1274" s="71"/>
      <c r="AF1274" s="71"/>
      <c r="AG1274" s="71"/>
      <c r="AH1274" s="103"/>
      <c r="AI1274" s="71"/>
      <c r="AJ1274" s="103"/>
      <c r="AK1274" s="103"/>
      <c r="AL1274" s="554" t="str">
        <f>IF(AI1274&lt;&gt;"",VLOOKUP(AI1274,'DON GIA'!$M$1:$P$9,4,0),"")</f>
        <v/>
      </c>
      <c r="AM1274" s="554" t="str">
        <f t="shared" si="477"/>
        <v/>
      </c>
      <c r="AN1274" s="71"/>
      <c r="AO1274" s="103"/>
      <c r="AP1274" s="602" t="str">
        <f t="shared" si="460"/>
        <v/>
      </c>
      <c r="AQ1274" s="59" t="s">
        <v>533</v>
      </c>
      <c r="AR1274" s="59" t="s">
        <v>2048</v>
      </c>
      <c r="AS1274" s="629"/>
    </row>
    <row r="1275" spans="1:45" ht="56.25" outlineLevel="2">
      <c r="A1275" s="72">
        <f t="shared" si="478"/>
        <v>83</v>
      </c>
      <c r="B1275" s="552" t="str">
        <f>IF(C1275&lt;&gt;"",COUNTA($C$9:C1275),"")</f>
        <v/>
      </c>
      <c r="C1275" s="552"/>
      <c r="D1275" s="71"/>
      <c r="E1275" s="103"/>
      <c r="F1275" s="103"/>
      <c r="G1275" s="103"/>
      <c r="H1275" s="103"/>
      <c r="I1275" s="103"/>
      <c r="J1275" s="103"/>
      <c r="K1275" s="107"/>
      <c r="L1275" s="105" t="s">
        <v>35</v>
      </c>
      <c r="M1275" s="554" t="str">
        <f>IF(K1275&lt;&gt;"",VLOOKUP(K1275,'DON GIA'!$S$1:$U$19,3,0),"")</f>
        <v/>
      </c>
      <c r="N1275" s="554" t="str">
        <f>IF(K1275&lt;&gt;"",VLOOKUP(K1275,'DON GIA'!$S$1:$V$19,4,0),"")</f>
        <v/>
      </c>
      <c r="O1275" s="554" t="str">
        <f t="shared" si="473"/>
        <v/>
      </c>
      <c r="P1275" s="554" t="str">
        <f t="shared" si="474"/>
        <v/>
      </c>
      <c r="Q1275" s="71" t="s">
        <v>35</v>
      </c>
      <c r="R1275" s="103"/>
      <c r="S1275" s="103"/>
      <c r="T1275" s="554" t="str">
        <f>IF(Q1275&lt;&gt;"",VLOOKUP(Q1275,'DON GIA'!$H$1:$K$103,4,0),"")</f>
        <v/>
      </c>
      <c r="U1275" s="554" t="str">
        <f t="shared" si="475"/>
        <v/>
      </c>
      <c r="V1275" s="554"/>
      <c r="W1275" s="107" t="s">
        <v>1141</v>
      </c>
      <c r="X1275" s="103" t="s">
        <v>27</v>
      </c>
      <c r="Y1275" s="108">
        <v>4.34</v>
      </c>
      <c r="Z1275" s="109"/>
      <c r="AA1275" s="554">
        <f>IF(W1275&lt;&gt;"",VLOOKUP(W1275,'DON GIA'!$A$1:$D$346,4,0),"")</f>
        <v>10375629</v>
      </c>
      <c r="AB1275" s="554">
        <f t="shared" si="476"/>
        <v>45030229.859999999</v>
      </c>
      <c r="AC1275" s="71"/>
      <c r="AD1275" s="71"/>
      <c r="AE1275" s="71"/>
      <c r="AF1275" s="71" t="s">
        <v>31</v>
      </c>
      <c r="AG1275" s="71"/>
      <c r="AH1275" s="103" t="s">
        <v>219</v>
      </c>
      <c r="AI1275" s="71"/>
      <c r="AJ1275" s="103"/>
      <c r="AK1275" s="103"/>
      <c r="AL1275" s="554" t="str">
        <f>IF(AI1275&lt;&gt;"",VLOOKUP(AI1275,'DON GIA'!$M$1:$P$9,4,0),"")</f>
        <v/>
      </c>
      <c r="AM1275" s="554" t="str">
        <f t="shared" si="477"/>
        <v/>
      </c>
      <c r="AN1275" s="71"/>
      <c r="AO1275" s="103"/>
      <c r="AP1275" s="602" t="str">
        <f t="shared" si="460"/>
        <v/>
      </c>
      <c r="AQ1275" s="59" t="s">
        <v>755</v>
      </c>
      <c r="AR1275" s="59"/>
      <c r="AS1275" s="629"/>
    </row>
    <row r="1276" spans="1:45" outlineLevel="2">
      <c r="A1276" s="72">
        <f t="shared" si="478"/>
        <v>83</v>
      </c>
      <c r="B1276" s="552" t="str">
        <f>IF(C1276&lt;&gt;"",COUNTA($C$9:C1276),"")</f>
        <v/>
      </c>
      <c r="C1276" s="552"/>
      <c r="D1276" s="71"/>
      <c r="E1276" s="103"/>
      <c r="F1276" s="103"/>
      <c r="G1276" s="103"/>
      <c r="H1276" s="103"/>
      <c r="I1276" s="103"/>
      <c r="J1276" s="103"/>
      <c r="K1276" s="107"/>
      <c r="L1276" s="105" t="s">
        <v>35</v>
      </c>
      <c r="M1276" s="554" t="str">
        <f>IF(K1276&lt;&gt;"",VLOOKUP(K1276,'DON GIA'!$S$1:$U$19,3,0),"")</f>
        <v/>
      </c>
      <c r="N1276" s="554" t="str">
        <f>IF(K1276&lt;&gt;"",VLOOKUP(K1276,'DON GIA'!$S$1:$V$19,4,0),"")</f>
        <v/>
      </c>
      <c r="O1276" s="554" t="str">
        <f t="shared" si="473"/>
        <v/>
      </c>
      <c r="P1276" s="554" t="str">
        <f t="shared" si="474"/>
        <v/>
      </c>
      <c r="Q1276" s="71" t="s">
        <v>35</v>
      </c>
      <c r="R1276" s="103"/>
      <c r="S1276" s="103"/>
      <c r="T1276" s="554" t="str">
        <f>IF(Q1276&lt;&gt;"",VLOOKUP(Q1276,'DON GIA'!$H$1:$K$103,4,0),"")</f>
        <v/>
      </c>
      <c r="U1276" s="554" t="str">
        <f t="shared" si="475"/>
        <v/>
      </c>
      <c r="V1276" s="554"/>
      <c r="W1276" s="107" t="s">
        <v>1171</v>
      </c>
      <c r="X1276" s="103" t="s">
        <v>38</v>
      </c>
      <c r="Y1276" s="108">
        <v>0.52800000000000002</v>
      </c>
      <c r="Z1276" s="109"/>
      <c r="AA1276" s="554">
        <f>IF(W1276&lt;&gt;"",VLOOKUP(W1276,'DON GIA'!$A$1:$D$346,4,0),"")</f>
        <v>2036769</v>
      </c>
      <c r="AB1276" s="554">
        <f t="shared" si="476"/>
        <v>1075414.0320000001</v>
      </c>
      <c r="AC1276" s="71"/>
      <c r="AD1276" s="71"/>
      <c r="AE1276" s="71"/>
      <c r="AF1276" s="71"/>
      <c r="AG1276" s="71"/>
      <c r="AH1276" s="103"/>
      <c r="AI1276" s="71"/>
      <c r="AJ1276" s="103"/>
      <c r="AK1276" s="103"/>
      <c r="AL1276" s="554" t="str">
        <f>IF(AI1276&lt;&gt;"",VLOOKUP(AI1276,'DON GIA'!$M$1:$P$9,4,0),"")</f>
        <v/>
      </c>
      <c r="AM1276" s="554" t="str">
        <f t="shared" si="477"/>
        <v/>
      </c>
      <c r="AN1276" s="71"/>
      <c r="AO1276" s="103"/>
      <c r="AP1276" s="602" t="str">
        <f t="shared" si="460"/>
        <v/>
      </c>
      <c r="AQ1276" s="585" t="s">
        <v>2049</v>
      </c>
      <c r="AR1276" s="585"/>
      <c r="AS1276" s="630"/>
    </row>
    <row r="1277" spans="1:45" ht="33" outlineLevel="2">
      <c r="A1277" s="72">
        <f t="shared" si="478"/>
        <v>83</v>
      </c>
      <c r="B1277" s="552" t="str">
        <f>IF(C1277&lt;&gt;"",COUNTA($C$9:C1277),"")</f>
        <v/>
      </c>
      <c r="C1277" s="552"/>
      <c r="D1277" s="71"/>
      <c r="E1277" s="103"/>
      <c r="F1277" s="103"/>
      <c r="G1277" s="103"/>
      <c r="H1277" s="103"/>
      <c r="I1277" s="103"/>
      <c r="J1277" s="103"/>
      <c r="K1277" s="107"/>
      <c r="L1277" s="105" t="s">
        <v>35</v>
      </c>
      <c r="M1277" s="554" t="str">
        <f>IF(K1277&lt;&gt;"",VLOOKUP(K1277,'DON GIA'!$S$1:$U$19,3,0),"")</f>
        <v/>
      </c>
      <c r="N1277" s="554" t="str">
        <f>IF(K1277&lt;&gt;"",VLOOKUP(K1277,'DON GIA'!$S$1:$V$19,4,0),"")</f>
        <v/>
      </c>
      <c r="O1277" s="554" t="str">
        <f t="shared" si="473"/>
        <v/>
      </c>
      <c r="P1277" s="554" t="str">
        <f t="shared" si="474"/>
        <v/>
      </c>
      <c r="Q1277" s="71" t="s">
        <v>35</v>
      </c>
      <c r="R1277" s="103"/>
      <c r="S1277" s="103"/>
      <c r="T1277" s="554" t="str">
        <f>IF(Q1277&lt;&gt;"",VLOOKUP(Q1277,'DON GIA'!$H$1:$K$103,4,0),"")</f>
        <v/>
      </c>
      <c r="U1277" s="554" t="str">
        <f t="shared" si="475"/>
        <v/>
      </c>
      <c r="V1277" s="554"/>
      <c r="W1277" s="107" t="s">
        <v>1009</v>
      </c>
      <c r="X1277" s="103" t="s">
        <v>27</v>
      </c>
      <c r="Y1277" s="108">
        <v>94.68</v>
      </c>
      <c r="Z1277" s="109"/>
      <c r="AA1277" s="554">
        <f>IF(W1277&lt;&gt;"",VLOOKUP(W1277,'DON GIA'!$A$1:$D$346,4,0),"")</f>
        <v>282038</v>
      </c>
      <c r="AB1277" s="554">
        <f t="shared" si="476"/>
        <v>26703357.840000004</v>
      </c>
      <c r="AC1277" s="71"/>
      <c r="AD1277" s="71"/>
      <c r="AE1277" s="71"/>
      <c r="AF1277" s="71"/>
      <c r="AG1277" s="71"/>
      <c r="AH1277" s="103"/>
      <c r="AI1277" s="71"/>
      <c r="AJ1277" s="103"/>
      <c r="AK1277" s="103"/>
      <c r="AL1277" s="554" t="str">
        <f>IF(AI1277&lt;&gt;"",VLOOKUP(AI1277,'DON GIA'!$M$1:$P$9,4,0),"")</f>
        <v/>
      </c>
      <c r="AM1277" s="554" t="str">
        <f t="shared" si="477"/>
        <v/>
      </c>
      <c r="AN1277" s="71"/>
      <c r="AO1277" s="103"/>
      <c r="AP1277" s="602" t="str">
        <f t="shared" si="460"/>
        <v/>
      </c>
      <c r="AQ1277" s="589" t="s">
        <v>1948</v>
      </c>
      <c r="AR1277" s="589"/>
      <c r="AS1277" s="639"/>
    </row>
    <row r="1278" spans="1:45" ht="37.5" outlineLevel="2">
      <c r="A1278" s="72">
        <f t="shared" si="478"/>
        <v>83</v>
      </c>
      <c r="B1278" s="552" t="str">
        <f>IF(C1278&lt;&gt;"",COUNTA($C$9:C1278),"")</f>
        <v/>
      </c>
      <c r="C1278" s="552"/>
      <c r="D1278" s="71"/>
      <c r="E1278" s="103"/>
      <c r="F1278" s="103"/>
      <c r="G1278" s="103"/>
      <c r="H1278" s="103"/>
      <c r="I1278" s="103"/>
      <c r="J1278" s="103"/>
      <c r="K1278" s="107"/>
      <c r="L1278" s="105" t="s">
        <v>35</v>
      </c>
      <c r="M1278" s="554" t="str">
        <f>IF(K1278&lt;&gt;"",VLOOKUP(K1278,'DON GIA'!$S$1:$U$19,3,0),"")</f>
        <v/>
      </c>
      <c r="N1278" s="554" t="str">
        <f>IF(K1278&lt;&gt;"",VLOOKUP(K1278,'DON GIA'!$S$1:$V$19,4,0),"")</f>
        <v/>
      </c>
      <c r="O1278" s="554" t="str">
        <f t="shared" si="473"/>
        <v/>
      </c>
      <c r="P1278" s="554" t="str">
        <f t="shared" si="474"/>
        <v/>
      </c>
      <c r="Q1278" s="71" t="s">
        <v>35</v>
      </c>
      <c r="R1278" s="103"/>
      <c r="S1278" s="103"/>
      <c r="T1278" s="554" t="str">
        <f>IF(Q1278&lt;&gt;"",VLOOKUP(Q1278,'DON GIA'!$H$1:$K$103,4,0),"")</f>
        <v/>
      </c>
      <c r="U1278" s="554" t="str">
        <f t="shared" si="475"/>
        <v/>
      </c>
      <c r="V1278" s="554"/>
      <c r="W1278" s="107" t="s">
        <v>1140</v>
      </c>
      <c r="X1278" s="103" t="s">
        <v>27</v>
      </c>
      <c r="Y1278" s="108">
        <v>12.32</v>
      </c>
      <c r="Z1278" s="109"/>
      <c r="AA1278" s="554">
        <f>IF(W1278&lt;&gt;"",VLOOKUP(W1278,'DON GIA'!$A$1:$D$346,4,0),"")</f>
        <v>1238791</v>
      </c>
      <c r="AB1278" s="554">
        <f t="shared" si="476"/>
        <v>15261905.120000001</v>
      </c>
      <c r="AC1278" s="71"/>
      <c r="AD1278" s="71"/>
      <c r="AE1278" s="71"/>
      <c r="AF1278" s="71"/>
      <c r="AG1278" s="71"/>
      <c r="AH1278" s="103"/>
      <c r="AI1278" s="71"/>
      <c r="AJ1278" s="103"/>
      <c r="AK1278" s="103"/>
      <c r="AL1278" s="554" t="str">
        <f>IF(AI1278&lt;&gt;"",VLOOKUP(AI1278,'DON GIA'!$M$1:$P$9,4,0),"")</f>
        <v/>
      </c>
      <c r="AM1278" s="554" t="str">
        <f t="shared" si="477"/>
        <v/>
      </c>
      <c r="AN1278" s="71"/>
      <c r="AO1278" s="103"/>
      <c r="AP1278" s="602" t="str">
        <f t="shared" si="460"/>
        <v/>
      </c>
      <c r="AQ1278" s="107"/>
      <c r="AR1278" s="107"/>
      <c r="AS1278" s="593"/>
    </row>
    <row r="1279" spans="1:45" outlineLevel="2">
      <c r="A1279" s="72">
        <f t="shared" si="478"/>
        <v>83</v>
      </c>
      <c r="B1279" s="552" t="str">
        <f>IF(C1279&lt;&gt;"",COUNTA($C$9:C1279),"")</f>
        <v/>
      </c>
      <c r="C1279" s="552"/>
      <c r="D1279" s="71"/>
      <c r="E1279" s="103"/>
      <c r="F1279" s="103"/>
      <c r="G1279" s="103"/>
      <c r="H1279" s="103"/>
      <c r="I1279" s="103"/>
      <c r="J1279" s="103"/>
      <c r="K1279" s="107"/>
      <c r="L1279" s="105" t="s">
        <v>35</v>
      </c>
      <c r="M1279" s="554" t="str">
        <f>IF(K1279&lt;&gt;"",VLOOKUP(K1279,'DON GIA'!$S$1:$U$19,3,0),"")</f>
        <v/>
      </c>
      <c r="N1279" s="554" t="str">
        <f>IF(K1279&lt;&gt;"",VLOOKUP(K1279,'DON GIA'!$S$1:$V$19,4,0),"")</f>
        <v/>
      </c>
      <c r="O1279" s="554" t="str">
        <f t="shared" si="473"/>
        <v/>
      </c>
      <c r="P1279" s="554" t="str">
        <f t="shared" si="474"/>
        <v/>
      </c>
      <c r="Q1279" s="71" t="s">
        <v>35</v>
      </c>
      <c r="R1279" s="103"/>
      <c r="S1279" s="103"/>
      <c r="T1279" s="554" t="str">
        <f>IF(Q1279&lt;&gt;"",VLOOKUP(Q1279,'DON GIA'!$H$1:$K$103,4,0),"")</f>
        <v/>
      </c>
      <c r="U1279" s="554" t="str">
        <f t="shared" si="475"/>
        <v/>
      </c>
      <c r="V1279" s="554"/>
      <c r="W1279" s="107"/>
      <c r="X1279" s="103"/>
      <c r="Y1279" s="108"/>
      <c r="Z1279" s="109"/>
      <c r="AA1279" s="554" t="str">
        <f>IF(W1279&lt;&gt;"",VLOOKUP(W1279,'DON GIA'!$A$1:$D$346,4,0),"")</f>
        <v/>
      </c>
      <c r="AB1279" s="554" t="str">
        <f t="shared" si="476"/>
        <v/>
      </c>
      <c r="AC1279" s="71"/>
      <c r="AD1279" s="71"/>
      <c r="AE1279" s="71"/>
      <c r="AF1279" s="71"/>
      <c r="AG1279" s="71"/>
      <c r="AH1279" s="103"/>
      <c r="AI1279" s="71"/>
      <c r="AJ1279" s="103"/>
      <c r="AK1279" s="103"/>
      <c r="AL1279" s="554" t="str">
        <f>IF(AI1279&lt;&gt;"",VLOOKUP(AI1279,'DON GIA'!$M$1:$P$9,4,0),"")</f>
        <v/>
      </c>
      <c r="AM1279" s="554" t="str">
        <f t="shared" si="477"/>
        <v/>
      </c>
      <c r="AN1279" s="71"/>
      <c r="AO1279" s="103"/>
      <c r="AP1279" s="602" t="str">
        <f t="shared" si="460"/>
        <v/>
      </c>
      <c r="AQ1279" s="107"/>
      <c r="AR1279" s="107"/>
      <c r="AS1279" s="593"/>
    </row>
    <row r="1280" spans="1:45" outlineLevel="1">
      <c r="A1280" s="84" t="s">
        <v>2076</v>
      </c>
      <c r="B1280" s="552"/>
      <c r="C1280" s="552"/>
      <c r="D1280" s="61"/>
      <c r="E1280" s="162"/>
      <c r="F1280" s="103"/>
      <c r="G1280" s="162"/>
      <c r="H1280" s="162"/>
      <c r="I1280" s="162"/>
      <c r="J1280" s="162"/>
      <c r="K1280" s="129"/>
      <c r="L1280" s="167">
        <f>SUBTOTAL(9,L1281:L1291)</f>
        <v>85</v>
      </c>
      <c r="M1280" s="553"/>
      <c r="N1280" s="553"/>
      <c r="O1280" s="553">
        <f>SUBTOTAL(9,O1281:O1291)</f>
        <v>142715000</v>
      </c>
      <c r="P1280" s="553">
        <f>SUBTOTAL(9,P1281:P1291)</f>
        <v>0</v>
      </c>
      <c r="Q1280" s="61"/>
      <c r="R1280" s="162"/>
      <c r="S1280" s="162">
        <f>SUBTOTAL(9,S1281:S1291)</f>
        <v>0</v>
      </c>
      <c r="T1280" s="553"/>
      <c r="U1280" s="553">
        <f>SUBTOTAL(9,U1281:U1291)</f>
        <v>0</v>
      </c>
      <c r="V1280" s="553"/>
      <c r="W1280" s="129"/>
      <c r="X1280" s="162"/>
      <c r="Y1280" s="169">
        <f>SUBTOTAL(9,Y1281:Y1291)</f>
        <v>274.86599999999999</v>
      </c>
      <c r="Z1280" s="170">
        <f>SUBTOTAL(9,Z1281:Z1291)</f>
        <v>0</v>
      </c>
      <c r="AA1280" s="553"/>
      <c r="AB1280" s="553">
        <f>SUBTOTAL(9,AB1281:AB1291)</f>
        <v>549463957.69599986</v>
      </c>
      <c r="AC1280" s="71"/>
      <c r="AD1280" s="71"/>
      <c r="AE1280" s="71"/>
      <c r="AF1280" s="71"/>
      <c r="AG1280" s="71"/>
      <c r="AH1280" s="103"/>
      <c r="AI1280" s="61"/>
      <c r="AJ1280" s="162"/>
      <c r="AK1280" s="162">
        <f>SUBTOTAL(9,AK1281:AK1291)</f>
        <v>2</v>
      </c>
      <c r="AL1280" s="553"/>
      <c r="AM1280" s="553">
        <f>SUBTOTAL(9,AM1281:AM1291)</f>
        <v>25895920</v>
      </c>
      <c r="AN1280" s="61"/>
      <c r="AO1280" s="162">
        <f>SUBTOTAL(9,AO1281:AO1291)</f>
        <v>1</v>
      </c>
      <c r="AP1280" s="602">
        <f t="shared" si="460"/>
        <v>718074877.69599986</v>
      </c>
      <c r="AQ1280" s="111"/>
      <c r="AR1280" s="111"/>
      <c r="AS1280" s="628"/>
    </row>
    <row r="1281" spans="1:45" ht="96.75" outlineLevel="2">
      <c r="A1281" s="72">
        <f>IF(B1281&lt;&gt;"",B1281,A1279)</f>
        <v>84</v>
      </c>
      <c r="B1281" s="552">
        <f>IF(C1281&lt;&gt;"",COUNTA($C$9:C1281),"")</f>
        <v>84</v>
      </c>
      <c r="C1281" s="552">
        <v>470</v>
      </c>
      <c r="D1281" s="61" t="s">
        <v>455</v>
      </c>
      <c r="E1281" s="103">
        <v>1</v>
      </c>
      <c r="F1281" s="103"/>
      <c r="G1281" s="103">
        <v>479</v>
      </c>
      <c r="H1281" s="103">
        <v>79</v>
      </c>
      <c r="I1281" s="103" t="s">
        <v>223</v>
      </c>
      <c r="J1281" s="103" t="s">
        <v>224</v>
      </c>
      <c r="K1281" s="107" t="s">
        <v>973</v>
      </c>
      <c r="L1281" s="105">
        <v>85</v>
      </c>
      <c r="M1281" s="554">
        <f>IF(K1281&lt;&gt;"",VLOOKUP(K1281,'DON GIA'!$S$1:$U$19,3,0),"")</f>
        <v>1679000</v>
      </c>
      <c r="N1281" s="554">
        <f>IF(K1281&lt;&gt;"",VLOOKUP(K1281,'DON GIA'!$S$1:$V$19,4,0),"")</f>
        <v>0</v>
      </c>
      <c r="O1281" s="554">
        <f t="shared" ref="O1281:O1291" si="479">IF(K1281&lt;&gt;"",L1281*M1281,"")</f>
        <v>142715000</v>
      </c>
      <c r="P1281" s="554">
        <f t="shared" ref="P1281:P1291" si="480">IF(K1281&lt;&gt;"",L1281*N1281,"")</f>
        <v>0</v>
      </c>
      <c r="Q1281" s="71" t="s">
        <v>35</v>
      </c>
      <c r="R1281" s="103"/>
      <c r="S1281" s="103"/>
      <c r="T1281" s="554" t="str">
        <f>IF(Q1281&lt;&gt;"",VLOOKUP(Q1281,'DON GIA'!$H$1:$K$103,4,0),"")</f>
        <v/>
      </c>
      <c r="U1281" s="554" t="str">
        <f t="shared" ref="U1281:U1291" si="481">IF(Q1281&lt;&gt;"",IF(ISNUMBER(T1281),S1281*T1281,""),"")</f>
        <v/>
      </c>
      <c r="V1281" s="554" t="s">
        <v>2163</v>
      </c>
      <c r="W1281" s="107" t="s">
        <v>1005</v>
      </c>
      <c r="X1281" s="103" t="s">
        <v>27</v>
      </c>
      <c r="Y1281" s="108">
        <v>79.05</v>
      </c>
      <c r="Z1281" s="109"/>
      <c r="AA1281" s="554">
        <f>IF(W1281&lt;&gt;"",VLOOKUP(W1281,'DON GIA'!$A$1:$D$346,4,0),"")</f>
        <v>5559129</v>
      </c>
      <c r="AB1281" s="554">
        <f t="shared" ref="AB1281:AB1291" si="482">IF(W1281&lt;&gt;"",IF(ISNUMBER(AA1281),Y1281*AA1281,""),"")</f>
        <v>439449147.44999999</v>
      </c>
      <c r="AC1281" s="71" t="s">
        <v>28</v>
      </c>
      <c r="AD1281" s="71" t="s">
        <v>29</v>
      </c>
      <c r="AE1281" s="71" t="s">
        <v>30</v>
      </c>
      <c r="AF1281" s="71" t="s">
        <v>31</v>
      </c>
      <c r="AG1281" s="71" t="s">
        <v>34</v>
      </c>
      <c r="AH1281" s="103" t="s">
        <v>33</v>
      </c>
      <c r="AI1281" s="71" t="s">
        <v>562</v>
      </c>
      <c r="AJ1281" s="103" t="s">
        <v>409</v>
      </c>
      <c r="AK1281" s="103">
        <v>1</v>
      </c>
      <c r="AL1281" s="554">
        <f>IF(AI1281&lt;&gt;"",VLOOKUP(AI1281,'DON GIA'!$M$1:$P$9,4,0),"")</f>
        <v>12895920</v>
      </c>
      <c r="AM1281" s="554">
        <f t="shared" ref="AM1281:AM1291" si="483">IF(AI1281&lt;&gt;"",AK1281*AL1281,"")</f>
        <v>12895920</v>
      </c>
      <c r="AN1281" s="71" t="s">
        <v>407</v>
      </c>
      <c r="AO1281" s="103">
        <v>1</v>
      </c>
      <c r="AP1281" s="602" t="str">
        <f t="shared" si="460"/>
        <v/>
      </c>
      <c r="AQ1281" s="111" t="s">
        <v>752</v>
      </c>
      <c r="AR1281" s="111" t="s">
        <v>2021</v>
      </c>
      <c r="AS1281" s="628"/>
    </row>
    <row r="1282" spans="1:45" ht="112.5" outlineLevel="2">
      <c r="A1282" s="72">
        <f t="shared" ref="A1282:A1291" si="484">IF(B1282&lt;&gt;"",B1282,A1281)</f>
        <v>84</v>
      </c>
      <c r="B1282" s="552" t="str">
        <f>IF(C1282&lt;&gt;"",COUNTA($C$9:C1282),"")</f>
        <v/>
      </c>
      <c r="C1282" s="552"/>
      <c r="D1282" s="71" t="s">
        <v>456</v>
      </c>
      <c r="E1282" s="103"/>
      <c r="F1282" s="103"/>
      <c r="G1282" s="103"/>
      <c r="H1282" s="103"/>
      <c r="I1282" s="103"/>
      <c r="J1282" s="103"/>
      <c r="K1282" s="107"/>
      <c r="L1282" s="105" t="s">
        <v>35</v>
      </c>
      <c r="M1282" s="554" t="str">
        <f>IF(K1282&lt;&gt;"",VLOOKUP(K1282,'DON GIA'!$S$1:$U$19,3,0),"")</f>
        <v/>
      </c>
      <c r="N1282" s="554" t="str">
        <f>IF(K1282&lt;&gt;"",VLOOKUP(K1282,'DON GIA'!$S$1:$V$19,4,0),"")</f>
        <v/>
      </c>
      <c r="O1282" s="554" t="str">
        <f t="shared" si="479"/>
        <v/>
      </c>
      <c r="P1282" s="554" t="str">
        <f t="shared" si="480"/>
        <v/>
      </c>
      <c r="Q1282" s="71" t="s">
        <v>35</v>
      </c>
      <c r="R1282" s="103"/>
      <c r="S1282" s="103"/>
      <c r="T1282" s="554" t="str">
        <f>IF(Q1282&lt;&gt;"",VLOOKUP(Q1282,'DON GIA'!$H$1:$K$103,4,0),"")</f>
        <v/>
      </c>
      <c r="U1282" s="554" t="str">
        <f t="shared" si="481"/>
        <v/>
      </c>
      <c r="V1282" s="554"/>
      <c r="W1282" s="107" t="s">
        <v>1107</v>
      </c>
      <c r="X1282" s="103" t="s">
        <v>27</v>
      </c>
      <c r="Y1282" s="108">
        <v>76.67</v>
      </c>
      <c r="Z1282" s="109"/>
      <c r="AA1282" s="554">
        <f>IF(W1282&lt;&gt;"",VLOOKUP(W1282,'DON GIA'!$A$1:$D$346,4,0),"")</f>
        <v>109890</v>
      </c>
      <c r="AB1282" s="554">
        <f t="shared" si="482"/>
        <v>8425266.3000000007</v>
      </c>
      <c r="AC1282" s="71"/>
      <c r="AD1282" s="71"/>
      <c r="AE1282" s="71"/>
      <c r="AF1282" s="71"/>
      <c r="AG1282" s="71"/>
      <c r="AH1282" s="103"/>
      <c r="AI1282" s="71" t="s">
        <v>578</v>
      </c>
      <c r="AJ1282" s="103" t="s">
        <v>560</v>
      </c>
      <c r="AK1282" s="103">
        <v>1</v>
      </c>
      <c r="AL1282" s="554">
        <f>IF(AI1282&lt;&gt;"",VLOOKUP(AI1282,'DON GIA'!$M$1:$P$9,4,0),"")</f>
        <v>13000000</v>
      </c>
      <c r="AM1282" s="554">
        <f t="shared" si="483"/>
        <v>13000000</v>
      </c>
      <c r="AN1282" s="71"/>
      <c r="AO1282" s="103"/>
      <c r="AP1282" s="602" t="str">
        <f t="shared" si="460"/>
        <v/>
      </c>
      <c r="AQ1282" s="59" t="s">
        <v>535</v>
      </c>
      <c r="AR1282" s="59" t="s">
        <v>2059</v>
      </c>
      <c r="AS1282" s="629"/>
    </row>
    <row r="1283" spans="1:45" ht="150" outlineLevel="2">
      <c r="A1283" s="72">
        <f t="shared" si="484"/>
        <v>84</v>
      </c>
      <c r="B1283" s="552" t="str">
        <f>IF(C1283&lt;&gt;"",COUNTA($C$9:C1283),"")</f>
        <v/>
      </c>
      <c r="C1283" s="552"/>
      <c r="D1283" s="71" t="s">
        <v>71</v>
      </c>
      <c r="E1283" s="103"/>
      <c r="F1283" s="103"/>
      <c r="G1283" s="103"/>
      <c r="H1283" s="103"/>
      <c r="I1283" s="103"/>
      <c r="J1283" s="103"/>
      <c r="K1283" s="107"/>
      <c r="L1283" s="105" t="s">
        <v>35</v>
      </c>
      <c r="M1283" s="554" t="str">
        <f>IF(K1283&lt;&gt;"",VLOOKUP(K1283,'DON GIA'!$S$1:$U$19,3,0),"")</f>
        <v/>
      </c>
      <c r="N1283" s="554" t="str">
        <f>IF(K1283&lt;&gt;"",VLOOKUP(K1283,'DON GIA'!$S$1:$V$19,4,0),"")</f>
        <v/>
      </c>
      <c r="O1283" s="554" t="str">
        <f t="shared" si="479"/>
        <v/>
      </c>
      <c r="P1283" s="554" t="str">
        <f t="shared" si="480"/>
        <v/>
      </c>
      <c r="Q1283" s="71" t="s">
        <v>35</v>
      </c>
      <c r="R1283" s="103"/>
      <c r="S1283" s="103"/>
      <c r="T1283" s="554" t="str">
        <f>IF(Q1283&lt;&gt;"",VLOOKUP(Q1283,'DON GIA'!$H$1:$K$103,4,0),"")</f>
        <v/>
      </c>
      <c r="U1283" s="554" t="str">
        <f t="shared" si="481"/>
        <v/>
      </c>
      <c r="V1283" s="554"/>
      <c r="W1283" s="107" t="s">
        <v>1141</v>
      </c>
      <c r="X1283" s="103" t="s">
        <v>27</v>
      </c>
      <c r="Y1283" s="108">
        <v>5.95</v>
      </c>
      <c r="Z1283" s="109"/>
      <c r="AA1283" s="554">
        <f>IF(W1283&lt;&gt;"",VLOOKUP(W1283,'DON GIA'!$A$1:$D$346,4,0),"")</f>
        <v>10375629</v>
      </c>
      <c r="AB1283" s="554">
        <f t="shared" si="482"/>
        <v>61734992.550000004</v>
      </c>
      <c r="AC1283" s="71"/>
      <c r="AD1283" s="71"/>
      <c r="AE1283" s="71"/>
      <c r="AF1283" s="71" t="s">
        <v>31</v>
      </c>
      <c r="AG1283" s="71"/>
      <c r="AH1283" s="103" t="s">
        <v>219</v>
      </c>
      <c r="AI1283" s="71"/>
      <c r="AJ1283" s="103"/>
      <c r="AK1283" s="103"/>
      <c r="AL1283" s="554" t="str">
        <f>IF(AI1283&lt;&gt;"",VLOOKUP(AI1283,'DON GIA'!$M$1:$P$9,4,0),"")</f>
        <v/>
      </c>
      <c r="AM1283" s="554" t="str">
        <f t="shared" si="483"/>
        <v/>
      </c>
      <c r="AN1283" s="71"/>
      <c r="AO1283" s="103"/>
      <c r="AP1283" s="602" t="str">
        <f t="shared" si="460"/>
        <v/>
      </c>
      <c r="AQ1283" s="59" t="s">
        <v>536</v>
      </c>
      <c r="AR1283" s="59" t="s">
        <v>2053</v>
      </c>
      <c r="AS1283" s="629"/>
    </row>
    <row r="1284" spans="1:45" ht="93.75" outlineLevel="2">
      <c r="A1284" s="72">
        <f t="shared" si="484"/>
        <v>84</v>
      </c>
      <c r="B1284" s="552" t="str">
        <f>IF(C1284&lt;&gt;"",COUNTA($C$9:C1284),"")</f>
        <v/>
      </c>
      <c r="C1284" s="552"/>
      <c r="D1284" s="71" t="s">
        <v>457</v>
      </c>
      <c r="E1284" s="103"/>
      <c r="F1284" s="103"/>
      <c r="G1284" s="103"/>
      <c r="H1284" s="103"/>
      <c r="I1284" s="103"/>
      <c r="J1284" s="103"/>
      <c r="K1284" s="107"/>
      <c r="L1284" s="105" t="s">
        <v>35</v>
      </c>
      <c r="M1284" s="554" t="str">
        <f>IF(K1284&lt;&gt;"",VLOOKUP(K1284,'DON GIA'!$S$1:$U$19,3,0),"")</f>
        <v/>
      </c>
      <c r="N1284" s="554" t="str">
        <f>IF(K1284&lt;&gt;"",VLOOKUP(K1284,'DON GIA'!$S$1:$V$19,4,0),"")</f>
        <v/>
      </c>
      <c r="O1284" s="554" t="str">
        <f t="shared" si="479"/>
        <v/>
      </c>
      <c r="P1284" s="554" t="str">
        <f t="shared" si="480"/>
        <v/>
      </c>
      <c r="Q1284" s="71" t="s">
        <v>35</v>
      </c>
      <c r="R1284" s="103"/>
      <c r="S1284" s="103"/>
      <c r="T1284" s="554" t="str">
        <f>IF(Q1284&lt;&gt;"",VLOOKUP(Q1284,'DON GIA'!$H$1:$K$103,4,0),"")</f>
        <v/>
      </c>
      <c r="U1284" s="554" t="str">
        <f t="shared" si="481"/>
        <v/>
      </c>
      <c r="V1284" s="554"/>
      <c r="W1284" s="107" t="s">
        <v>1171</v>
      </c>
      <c r="X1284" s="103" t="s">
        <v>38</v>
      </c>
      <c r="Y1284" s="108">
        <v>0.59499999999999997</v>
      </c>
      <c r="Z1284" s="109"/>
      <c r="AA1284" s="554">
        <f>IF(W1284&lt;&gt;"",VLOOKUP(W1284,'DON GIA'!$A$1:$D$346,4,0),"")</f>
        <v>2036769</v>
      </c>
      <c r="AB1284" s="554">
        <f t="shared" si="482"/>
        <v>1211877.5549999999</v>
      </c>
      <c r="AC1284" s="71"/>
      <c r="AD1284" s="71"/>
      <c r="AE1284" s="71"/>
      <c r="AF1284" s="71"/>
      <c r="AG1284" s="71"/>
      <c r="AH1284" s="103"/>
      <c r="AI1284" s="71"/>
      <c r="AJ1284" s="103"/>
      <c r="AK1284" s="103"/>
      <c r="AL1284" s="554" t="str">
        <f>IF(AI1284&lt;&gt;"",VLOOKUP(AI1284,'DON GIA'!$M$1:$P$9,4,0),"")</f>
        <v/>
      </c>
      <c r="AM1284" s="554" t="str">
        <f t="shared" si="483"/>
        <v/>
      </c>
      <c r="AN1284" s="71"/>
      <c r="AO1284" s="103"/>
      <c r="AP1284" s="602" t="str">
        <f t="shared" si="460"/>
        <v/>
      </c>
      <c r="AQ1284" s="59" t="s">
        <v>537</v>
      </c>
      <c r="AR1284" s="59" t="s">
        <v>2048</v>
      </c>
      <c r="AS1284" s="629"/>
    </row>
    <row r="1285" spans="1:45" outlineLevel="2">
      <c r="A1285" s="72">
        <f t="shared" si="484"/>
        <v>84</v>
      </c>
      <c r="B1285" s="552" t="str">
        <f>IF(C1285&lt;&gt;"",COUNTA($C$9:C1285),"")</f>
        <v/>
      </c>
      <c r="C1285" s="552"/>
      <c r="D1285" s="71"/>
      <c r="E1285" s="103"/>
      <c r="F1285" s="103"/>
      <c r="G1285" s="103"/>
      <c r="H1285" s="103"/>
      <c r="I1285" s="103"/>
      <c r="J1285" s="103"/>
      <c r="K1285" s="107"/>
      <c r="L1285" s="105" t="s">
        <v>35</v>
      </c>
      <c r="M1285" s="554" t="str">
        <f>IF(K1285&lt;&gt;"",VLOOKUP(K1285,'DON GIA'!$S$1:$U$19,3,0),"")</f>
        <v/>
      </c>
      <c r="N1285" s="554" t="str">
        <f>IF(K1285&lt;&gt;"",VLOOKUP(K1285,'DON GIA'!$S$1:$V$19,4,0),"")</f>
        <v/>
      </c>
      <c r="O1285" s="554" t="str">
        <f t="shared" si="479"/>
        <v/>
      </c>
      <c r="P1285" s="554" t="str">
        <f t="shared" si="480"/>
        <v/>
      </c>
      <c r="Q1285" s="71" t="s">
        <v>35</v>
      </c>
      <c r="R1285" s="103"/>
      <c r="S1285" s="103"/>
      <c r="T1285" s="554" t="str">
        <f>IF(Q1285&lt;&gt;"",VLOOKUP(Q1285,'DON GIA'!$H$1:$K$103,4,0),"")</f>
        <v/>
      </c>
      <c r="U1285" s="554" t="str">
        <f t="shared" si="481"/>
        <v/>
      </c>
      <c r="V1285" s="554"/>
      <c r="W1285" s="107" t="s">
        <v>1272</v>
      </c>
      <c r="X1285" s="103" t="s">
        <v>38</v>
      </c>
      <c r="Y1285" s="108">
        <v>1.2030000000000001</v>
      </c>
      <c r="Z1285" s="109"/>
      <c r="AA1285" s="554">
        <f>IF(W1285&lt;&gt;"",VLOOKUP(W1285,'DON GIA'!$A$1:$D$346,4,0),"")</f>
        <v>2704619</v>
      </c>
      <c r="AB1285" s="554">
        <f t="shared" si="482"/>
        <v>3253656.6570000001</v>
      </c>
      <c r="AC1285" s="71"/>
      <c r="AD1285" s="71"/>
      <c r="AE1285" s="71"/>
      <c r="AF1285" s="71"/>
      <c r="AG1285" s="71"/>
      <c r="AH1285" s="103"/>
      <c r="AI1285" s="71"/>
      <c r="AJ1285" s="103"/>
      <c r="AK1285" s="103"/>
      <c r="AL1285" s="554" t="str">
        <f>IF(AI1285&lt;&gt;"",VLOOKUP(AI1285,'DON GIA'!$M$1:$P$9,4,0),"")</f>
        <v/>
      </c>
      <c r="AM1285" s="554" t="str">
        <f t="shared" si="483"/>
        <v/>
      </c>
      <c r="AN1285" s="71"/>
      <c r="AO1285" s="103"/>
      <c r="AP1285" s="602" t="str">
        <f t="shared" si="460"/>
        <v/>
      </c>
      <c r="AQ1285" s="585" t="s">
        <v>2049</v>
      </c>
      <c r="AR1285" s="585"/>
      <c r="AS1285" s="630"/>
    </row>
    <row r="1286" spans="1:45" ht="33.75" outlineLevel="2">
      <c r="A1286" s="72">
        <f t="shared" si="484"/>
        <v>84</v>
      </c>
      <c r="B1286" s="552" t="str">
        <f>IF(C1286&lt;&gt;"",COUNTA($C$9:C1286),"")</f>
        <v/>
      </c>
      <c r="C1286" s="552"/>
      <c r="D1286" s="71"/>
      <c r="E1286" s="103"/>
      <c r="F1286" s="103"/>
      <c r="G1286" s="103"/>
      <c r="H1286" s="103"/>
      <c r="I1286" s="103"/>
      <c r="J1286" s="103"/>
      <c r="K1286" s="107"/>
      <c r="L1286" s="105" t="s">
        <v>35</v>
      </c>
      <c r="M1286" s="554" t="str">
        <f>IF(K1286&lt;&gt;"",VLOOKUP(K1286,'DON GIA'!$S$1:$U$19,3,0),"")</f>
        <v/>
      </c>
      <c r="N1286" s="554" t="str">
        <f>IF(K1286&lt;&gt;"",VLOOKUP(K1286,'DON GIA'!$S$1:$V$19,4,0),"")</f>
        <v/>
      </c>
      <c r="O1286" s="554" t="str">
        <f t="shared" si="479"/>
        <v/>
      </c>
      <c r="P1286" s="554" t="str">
        <f t="shared" si="480"/>
        <v/>
      </c>
      <c r="Q1286" s="71" t="s">
        <v>35</v>
      </c>
      <c r="R1286" s="103"/>
      <c r="S1286" s="103"/>
      <c r="T1286" s="554" t="str">
        <f>IF(Q1286&lt;&gt;"",VLOOKUP(Q1286,'DON GIA'!$H$1:$K$103,4,0),"")</f>
        <v/>
      </c>
      <c r="U1286" s="554" t="str">
        <f t="shared" si="481"/>
        <v/>
      </c>
      <c r="V1286" s="554"/>
      <c r="W1286" s="107" t="s">
        <v>1123</v>
      </c>
      <c r="X1286" s="103" t="s">
        <v>27</v>
      </c>
      <c r="Y1286" s="108">
        <v>103.16</v>
      </c>
      <c r="Z1286" s="109"/>
      <c r="AA1286" s="554">
        <f>IF(W1286&lt;&gt;"",VLOOKUP(W1286,'DON GIA'!$A$1:$D$346,4,0),"")</f>
        <v>282038</v>
      </c>
      <c r="AB1286" s="554">
        <f t="shared" si="482"/>
        <v>29095040.079999998</v>
      </c>
      <c r="AC1286" s="71"/>
      <c r="AD1286" s="71"/>
      <c r="AE1286" s="71"/>
      <c r="AF1286" s="71"/>
      <c r="AG1286" s="71"/>
      <c r="AH1286" s="103"/>
      <c r="AI1286" s="71"/>
      <c r="AJ1286" s="103"/>
      <c r="AK1286" s="103"/>
      <c r="AL1286" s="554" t="str">
        <f>IF(AI1286&lt;&gt;"",VLOOKUP(AI1286,'DON GIA'!$M$1:$P$9,4,0),"")</f>
        <v/>
      </c>
      <c r="AM1286" s="554" t="str">
        <f t="shared" si="483"/>
        <v/>
      </c>
      <c r="AN1286" s="71"/>
      <c r="AO1286" s="103"/>
      <c r="AP1286" s="602" t="str">
        <f t="shared" si="460"/>
        <v/>
      </c>
      <c r="AQ1286" s="584" t="s">
        <v>2060</v>
      </c>
      <c r="AR1286" s="584"/>
      <c r="AS1286" s="631"/>
    </row>
    <row r="1287" spans="1:45" outlineLevel="2">
      <c r="A1287" s="72">
        <f t="shared" si="484"/>
        <v>84</v>
      </c>
      <c r="B1287" s="552" t="str">
        <f>IF(C1287&lt;&gt;"",COUNTA($C$9:C1287),"")</f>
        <v/>
      </c>
      <c r="C1287" s="552"/>
      <c r="D1287" s="71"/>
      <c r="E1287" s="103"/>
      <c r="F1287" s="103"/>
      <c r="G1287" s="103"/>
      <c r="H1287" s="103"/>
      <c r="I1287" s="103"/>
      <c r="J1287" s="103"/>
      <c r="K1287" s="107"/>
      <c r="L1287" s="105" t="s">
        <v>35</v>
      </c>
      <c r="M1287" s="554" t="str">
        <f>IF(K1287&lt;&gt;"",VLOOKUP(K1287,'DON GIA'!$S$1:$U$19,3,0),"")</f>
        <v/>
      </c>
      <c r="N1287" s="554" t="str">
        <f>IF(K1287&lt;&gt;"",VLOOKUP(K1287,'DON GIA'!$S$1:$V$19,4,0),"")</f>
        <v/>
      </c>
      <c r="O1287" s="554" t="str">
        <f t="shared" si="479"/>
        <v/>
      </c>
      <c r="P1287" s="554" t="str">
        <f t="shared" si="480"/>
        <v/>
      </c>
      <c r="Q1287" s="71" t="s">
        <v>35</v>
      </c>
      <c r="R1287" s="103"/>
      <c r="S1287" s="103"/>
      <c r="T1287" s="554" t="str">
        <f>IF(Q1287&lt;&gt;"",VLOOKUP(Q1287,'DON GIA'!$H$1:$K$103,4,0),"")</f>
        <v/>
      </c>
      <c r="U1287" s="554" t="str">
        <f t="shared" si="481"/>
        <v/>
      </c>
      <c r="V1287" s="554"/>
      <c r="W1287" s="107" t="s">
        <v>1023</v>
      </c>
      <c r="X1287" s="103" t="s">
        <v>38</v>
      </c>
      <c r="Y1287" s="108">
        <v>0.19800000000000001</v>
      </c>
      <c r="Z1287" s="109"/>
      <c r="AA1287" s="554">
        <f>IF(W1287&lt;&gt;"",VLOOKUP(W1287,'DON GIA'!$A$1:$D$346,4,0),"")</f>
        <v>2523428</v>
      </c>
      <c r="AB1287" s="554">
        <f t="shared" si="482"/>
        <v>499638.74400000001</v>
      </c>
      <c r="AC1287" s="71"/>
      <c r="AD1287" s="71"/>
      <c r="AE1287" s="71"/>
      <c r="AF1287" s="71"/>
      <c r="AG1287" s="71"/>
      <c r="AH1287" s="103"/>
      <c r="AI1287" s="71"/>
      <c r="AJ1287" s="103"/>
      <c r="AK1287" s="103"/>
      <c r="AL1287" s="554" t="str">
        <f>IF(AI1287&lt;&gt;"",VLOOKUP(AI1287,'DON GIA'!$M$1:$P$9,4,0),"")</f>
        <v/>
      </c>
      <c r="AM1287" s="554" t="str">
        <f t="shared" si="483"/>
        <v/>
      </c>
      <c r="AN1287" s="71"/>
      <c r="AO1287" s="103"/>
      <c r="AP1287" s="602" t="str">
        <f t="shared" si="460"/>
        <v/>
      </c>
      <c r="AQ1287" s="107"/>
      <c r="AR1287" s="107"/>
      <c r="AS1287" s="593"/>
    </row>
    <row r="1288" spans="1:45" outlineLevel="2">
      <c r="A1288" s="72">
        <f t="shared" si="484"/>
        <v>84</v>
      </c>
      <c r="B1288" s="552" t="str">
        <f>IF(C1288&lt;&gt;"",COUNTA($C$9:C1288),"")</f>
        <v/>
      </c>
      <c r="C1288" s="552"/>
      <c r="D1288" s="71"/>
      <c r="E1288" s="103"/>
      <c r="F1288" s="103"/>
      <c r="G1288" s="103"/>
      <c r="H1288" s="103"/>
      <c r="I1288" s="103"/>
      <c r="J1288" s="103"/>
      <c r="K1288" s="107"/>
      <c r="L1288" s="105" t="s">
        <v>35</v>
      </c>
      <c r="M1288" s="554" t="str">
        <f>IF(K1288&lt;&gt;"",VLOOKUP(K1288,'DON GIA'!$S$1:$U$19,3,0),"")</f>
        <v/>
      </c>
      <c r="N1288" s="554" t="str">
        <f>IF(K1288&lt;&gt;"",VLOOKUP(K1288,'DON GIA'!$S$1:$V$19,4,0),"")</f>
        <v/>
      </c>
      <c r="O1288" s="554" t="str">
        <f t="shared" si="479"/>
        <v/>
      </c>
      <c r="P1288" s="554" t="str">
        <f t="shared" si="480"/>
        <v/>
      </c>
      <c r="Q1288" s="71" t="s">
        <v>35</v>
      </c>
      <c r="R1288" s="103"/>
      <c r="S1288" s="103"/>
      <c r="T1288" s="554" t="str">
        <f>IF(Q1288&lt;&gt;"",VLOOKUP(Q1288,'DON GIA'!$H$1:$K$103,4,0),"")</f>
        <v/>
      </c>
      <c r="U1288" s="554" t="str">
        <f t="shared" si="481"/>
        <v/>
      </c>
      <c r="V1288" s="554"/>
      <c r="W1288" s="107" t="s">
        <v>1105</v>
      </c>
      <c r="X1288" s="103" t="s">
        <v>27</v>
      </c>
      <c r="Y1288" s="108">
        <v>1.44</v>
      </c>
      <c r="Z1288" s="109"/>
      <c r="AA1288" s="554">
        <f>IF(W1288&lt;&gt;"",VLOOKUP(W1288,'DON GIA'!$A$1:$D$346,4,0),"")</f>
        <v>292949</v>
      </c>
      <c r="AB1288" s="554">
        <f t="shared" si="482"/>
        <v>421846.56</v>
      </c>
      <c r="AC1288" s="71"/>
      <c r="AD1288" s="71"/>
      <c r="AE1288" s="71"/>
      <c r="AF1288" s="71"/>
      <c r="AG1288" s="71"/>
      <c r="AH1288" s="103"/>
      <c r="AI1288" s="71"/>
      <c r="AJ1288" s="103"/>
      <c r="AK1288" s="103"/>
      <c r="AL1288" s="554" t="str">
        <f>IF(AI1288&lt;&gt;"",VLOOKUP(AI1288,'DON GIA'!$M$1:$P$9,4,0),"")</f>
        <v/>
      </c>
      <c r="AM1288" s="554" t="str">
        <f t="shared" si="483"/>
        <v/>
      </c>
      <c r="AN1288" s="71"/>
      <c r="AO1288" s="103"/>
      <c r="AP1288" s="602" t="str">
        <f t="shared" ref="AP1288:AP1351" si="485">IF(C1289&lt;&gt;"",O1288+P1288+U1288+AB1288+AM1288,"")</f>
        <v/>
      </c>
      <c r="AQ1288" s="107"/>
      <c r="AR1288" s="107"/>
      <c r="AS1288" s="593"/>
    </row>
    <row r="1289" spans="1:45" outlineLevel="2">
      <c r="A1289" s="72">
        <f t="shared" si="484"/>
        <v>84</v>
      </c>
      <c r="B1289" s="552" t="str">
        <f>IF(C1289&lt;&gt;"",COUNTA($C$9:C1289),"")</f>
        <v/>
      </c>
      <c r="C1289" s="552"/>
      <c r="D1289" s="71"/>
      <c r="E1289" s="103"/>
      <c r="F1289" s="103"/>
      <c r="G1289" s="103"/>
      <c r="H1289" s="103"/>
      <c r="I1289" s="103"/>
      <c r="J1289" s="103"/>
      <c r="K1289" s="107"/>
      <c r="L1289" s="105" t="s">
        <v>35</v>
      </c>
      <c r="M1289" s="554" t="str">
        <f>IF(K1289&lt;&gt;"",VLOOKUP(K1289,'DON GIA'!$S$1:$U$19,3,0),"")</f>
        <v/>
      </c>
      <c r="N1289" s="554" t="str">
        <f>IF(K1289&lt;&gt;"",VLOOKUP(K1289,'DON GIA'!$S$1:$V$19,4,0),"")</f>
        <v/>
      </c>
      <c r="O1289" s="554" t="str">
        <f t="shared" si="479"/>
        <v/>
      </c>
      <c r="P1289" s="554" t="str">
        <f t="shared" si="480"/>
        <v/>
      </c>
      <c r="Q1289" s="71" t="s">
        <v>35</v>
      </c>
      <c r="R1289" s="103"/>
      <c r="S1289" s="103"/>
      <c r="T1289" s="554" t="str">
        <f>IF(Q1289&lt;&gt;"",VLOOKUP(Q1289,'DON GIA'!$H$1:$K$103,4,0),"")</f>
        <v/>
      </c>
      <c r="U1289" s="554" t="str">
        <f t="shared" si="481"/>
        <v/>
      </c>
      <c r="V1289" s="554"/>
      <c r="W1289" s="107" t="s">
        <v>1130</v>
      </c>
      <c r="X1289" s="103" t="s">
        <v>27</v>
      </c>
      <c r="Y1289" s="108">
        <v>5.6</v>
      </c>
      <c r="Z1289" s="109"/>
      <c r="AA1289" s="554">
        <f>IF(W1289&lt;&gt;"",VLOOKUP(W1289,'DON GIA'!$A$1:$D$346,4,0),"")</f>
        <v>282038</v>
      </c>
      <c r="AB1289" s="554">
        <f t="shared" si="482"/>
        <v>1579412.7999999998</v>
      </c>
      <c r="AC1289" s="71"/>
      <c r="AD1289" s="71"/>
      <c r="AE1289" s="71"/>
      <c r="AF1289" s="71"/>
      <c r="AG1289" s="71"/>
      <c r="AH1289" s="103"/>
      <c r="AI1289" s="71"/>
      <c r="AJ1289" s="103"/>
      <c r="AK1289" s="103"/>
      <c r="AL1289" s="554" t="str">
        <f>IF(AI1289&lt;&gt;"",VLOOKUP(AI1289,'DON GIA'!$M$1:$P$9,4,0),"")</f>
        <v/>
      </c>
      <c r="AM1289" s="554" t="str">
        <f t="shared" si="483"/>
        <v/>
      </c>
      <c r="AN1289" s="71"/>
      <c r="AO1289" s="103"/>
      <c r="AP1289" s="602" t="str">
        <f t="shared" si="485"/>
        <v/>
      </c>
      <c r="AQ1289" s="107"/>
      <c r="AR1289" s="107"/>
      <c r="AS1289" s="593"/>
    </row>
    <row r="1290" spans="1:45" ht="37.5" outlineLevel="2">
      <c r="A1290" s="72">
        <f t="shared" si="484"/>
        <v>84</v>
      </c>
      <c r="B1290" s="552" t="str">
        <f>IF(C1290&lt;&gt;"",COUNTA($C$9:C1290),"")</f>
        <v/>
      </c>
      <c r="C1290" s="552"/>
      <c r="D1290" s="71"/>
      <c r="E1290" s="103"/>
      <c r="F1290" s="103"/>
      <c r="G1290" s="103"/>
      <c r="H1290" s="103"/>
      <c r="I1290" s="103"/>
      <c r="J1290" s="103"/>
      <c r="K1290" s="107"/>
      <c r="L1290" s="105" t="s">
        <v>35</v>
      </c>
      <c r="M1290" s="554" t="str">
        <f>IF(K1290&lt;&gt;"",VLOOKUP(K1290,'DON GIA'!$S$1:$U$19,3,0),"")</f>
        <v/>
      </c>
      <c r="N1290" s="554" t="str">
        <f>IF(K1290&lt;&gt;"",VLOOKUP(K1290,'DON GIA'!$S$1:$V$19,4,0),"")</f>
        <v/>
      </c>
      <c r="O1290" s="554" t="str">
        <f t="shared" si="479"/>
        <v/>
      </c>
      <c r="P1290" s="554" t="str">
        <f t="shared" si="480"/>
        <v/>
      </c>
      <c r="Q1290" s="71" t="s">
        <v>35</v>
      </c>
      <c r="R1290" s="103"/>
      <c r="S1290" s="103"/>
      <c r="T1290" s="554" t="str">
        <f>IF(Q1290&lt;&gt;"",VLOOKUP(Q1290,'DON GIA'!$H$1:$K$103,4,0),"")</f>
        <v/>
      </c>
      <c r="U1290" s="554" t="str">
        <f t="shared" si="481"/>
        <v/>
      </c>
      <c r="V1290" s="554"/>
      <c r="W1290" s="107" t="s">
        <v>1049</v>
      </c>
      <c r="X1290" s="103" t="s">
        <v>42</v>
      </c>
      <c r="Y1290" s="108">
        <v>1</v>
      </c>
      <c r="Z1290" s="109"/>
      <c r="AA1290" s="554">
        <f>IF(W1290&lt;&gt;"",VLOOKUP(W1290,'DON GIA'!$A$1:$D$346,4,0),"")</f>
        <v>3793079</v>
      </c>
      <c r="AB1290" s="554">
        <f t="shared" si="482"/>
        <v>3793079</v>
      </c>
      <c r="AC1290" s="71"/>
      <c r="AD1290" s="71"/>
      <c r="AE1290" s="71"/>
      <c r="AF1290" s="71"/>
      <c r="AG1290" s="71"/>
      <c r="AH1290" s="103"/>
      <c r="AI1290" s="71"/>
      <c r="AJ1290" s="103"/>
      <c r="AK1290" s="103"/>
      <c r="AL1290" s="554" t="str">
        <f>IF(AI1290&lt;&gt;"",VLOOKUP(AI1290,'DON GIA'!$M$1:$P$9,4,0),"")</f>
        <v/>
      </c>
      <c r="AM1290" s="554" t="str">
        <f t="shared" si="483"/>
        <v/>
      </c>
      <c r="AN1290" s="71"/>
      <c r="AO1290" s="103"/>
      <c r="AP1290" s="602" t="str">
        <f t="shared" si="485"/>
        <v/>
      </c>
      <c r="AQ1290" s="107"/>
      <c r="AR1290" s="107"/>
      <c r="AS1290" s="593"/>
    </row>
    <row r="1291" spans="1:45" outlineLevel="2">
      <c r="A1291" s="72">
        <f t="shared" si="484"/>
        <v>84</v>
      </c>
      <c r="B1291" s="552" t="str">
        <f>IF(C1291&lt;&gt;"",COUNTA($C$9:C1291),"")</f>
        <v/>
      </c>
      <c r="C1291" s="552"/>
      <c r="D1291" s="71"/>
      <c r="E1291" s="103"/>
      <c r="F1291" s="103"/>
      <c r="G1291" s="103"/>
      <c r="H1291" s="103"/>
      <c r="I1291" s="103"/>
      <c r="J1291" s="103"/>
      <c r="K1291" s="107"/>
      <c r="L1291" s="105" t="s">
        <v>35</v>
      </c>
      <c r="M1291" s="554" t="str">
        <f>IF(K1291&lt;&gt;"",VLOOKUP(K1291,'DON GIA'!$S$1:$U$19,3,0),"")</f>
        <v/>
      </c>
      <c r="N1291" s="554" t="str">
        <f>IF(K1291&lt;&gt;"",VLOOKUP(K1291,'DON GIA'!$S$1:$V$19,4,0),"")</f>
        <v/>
      </c>
      <c r="O1291" s="554" t="str">
        <f t="shared" si="479"/>
        <v/>
      </c>
      <c r="P1291" s="554" t="str">
        <f t="shared" si="480"/>
        <v/>
      </c>
      <c r="Q1291" s="71" t="s">
        <v>35</v>
      </c>
      <c r="R1291" s="103"/>
      <c r="S1291" s="103"/>
      <c r="T1291" s="554" t="str">
        <f>IF(Q1291&lt;&gt;"",VLOOKUP(Q1291,'DON GIA'!$H$1:$K$103,4,0),"")</f>
        <v/>
      </c>
      <c r="U1291" s="554" t="str">
        <f t="shared" si="481"/>
        <v/>
      </c>
      <c r="V1291" s="554"/>
      <c r="W1291" s="107"/>
      <c r="X1291" s="103"/>
      <c r="Y1291" s="108"/>
      <c r="Z1291" s="109"/>
      <c r="AA1291" s="554" t="str">
        <f>IF(W1291&lt;&gt;"",VLOOKUP(W1291,'DON GIA'!$A$1:$D$346,4,0),"")</f>
        <v/>
      </c>
      <c r="AB1291" s="554" t="str">
        <f t="shared" si="482"/>
        <v/>
      </c>
      <c r="AC1291" s="71"/>
      <c r="AD1291" s="71"/>
      <c r="AE1291" s="71"/>
      <c r="AF1291" s="71"/>
      <c r="AG1291" s="71"/>
      <c r="AH1291" s="103"/>
      <c r="AI1291" s="71"/>
      <c r="AJ1291" s="103"/>
      <c r="AK1291" s="103"/>
      <c r="AL1291" s="554" t="str">
        <f>IF(AI1291&lt;&gt;"",VLOOKUP(AI1291,'DON GIA'!$M$1:$P$9,4,0),"")</f>
        <v/>
      </c>
      <c r="AM1291" s="554" t="str">
        <f t="shared" si="483"/>
        <v/>
      </c>
      <c r="AN1291" s="71"/>
      <c r="AO1291" s="103"/>
      <c r="AP1291" s="602" t="str">
        <f t="shared" si="485"/>
        <v/>
      </c>
      <c r="AQ1291" s="107"/>
      <c r="AR1291" s="107"/>
      <c r="AS1291" s="593"/>
    </row>
    <row r="1292" spans="1:45" outlineLevel="1">
      <c r="A1292" s="84" t="s">
        <v>2075</v>
      </c>
      <c r="B1292" s="552"/>
      <c r="C1292" s="552"/>
      <c r="D1292" s="61"/>
      <c r="E1292" s="162"/>
      <c r="F1292" s="103"/>
      <c r="G1292" s="162"/>
      <c r="H1292" s="162"/>
      <c r="I1292" s="162"/>
      <c r="J1292" s="162"/>
      <c r="K1292" s="129"/>
      <c r="L1292" s="167">
        <f>SUBTOTAL(9,L1293:L1303)</f>
        <v>85</v>
      </c>
      <c r="M1292" s="553"/>
      <c r="N1292" s="553"/>
      <c r="O1292" s="553">
        <f>SUBTOTAL(9,O1293:O1303)</f>
        <v>142568000</v>
      </c>
      <c r="P1292" s="553">
        <f>SUBTOTAL(9,P1293:P1303)</f>
        <v>0</v>
      </c>
      <c r="Q1292" s="61"/>
      <c r="R1292" s="162"/>
      <c r="S1292" s="162">
        <f>SUBTOTAL(9,S1293:S1303)</f>
        <v>0</v>
      </c>
      <c r="T1292" s="553"/>
      <c r="U1292" s="553">
        <f>SUBTOTAL(9,U1293:U1303)</f>
        <v>0</v>
      </c>
      <c r="V1292" s="553"/>
      <c r="W1292" s="129"/>
      <c r="X1292" s="162"/>
      <c r="Y1292" s="169">
        <f>SUBTOTAL(9,Y1293:Y1303)</f>
        <v>210.696</v>
      </c>
      <c r="Z1292" s="170">
        <f>SUBTOTAL(9,Z1293:Z1303)</f>
        <v>0</v>
      </c>
      <c r="AA1292" s="553"/>
      <c r="AB1292" s="553">
        <f>SUBTOTAL(9,AB1293:AB1303)</f>
        <v>468490507.00599992</v>
      </c>
      <c r="AC1292" s="71"/>
      <c r="AD1292" s="71"/>
      <c r="AE1292" s="71"/>
      <c r="AF1292" s="71"/>
      <c r="AG1292" s="71"/>
      <c r="AH1292" s="103"/>
      <c r="AI1292" s="61"/>
      <c r="AJ1292" s="162"/>
      <c r="AK1292" s="162">
        <f>SUBTOTAL(9,AK1293:AK1303)</f>
        <v>0</v>
      </c>
      <c r="AL1292" s="553"/>
      <c r="AM1292" s="553">
        <f>SUBTOTAL(9,AM1293:AM1303)</f>
        <v>0</v>
      </c>
      <c r="AN1292" s="61"/>
      <c r="AO1292" s="162">
        <f>SUBTOTAL(9,AO1293:AO1303)</f>
        <v>0</v>
      </c>
      <c r="AP1292" s="602">
        <f t="shared" si="485"/>
        <v>611058507.00599992</v>
      </c>
      <c r="AQ1292" s="111"/>
      <c r="AR1292" s="111"/>
      <c r="AS1292" s="628"/>
    </row>
    <row r="1293" spans="1:45" ht="93.75" outlineLevel="2">
      <c r="A1293" s="72">
        <f>IF(B1293&lt;&gt;"",B1293,A1291)</f>
        <v>85</v>
      </c>
      <c r="B1293" s="552">
        <f>IF(C1293&lt;&gt;"",COUNTA($C$9:C1293),"")</f>
        <v>85</v>
      </c>
      <c r="C1293" s="552">
        <v>472</v>
      </c>
      <c r="D1293" s="61" t="s">
        <v>538</v>
      </c>
      <c r="E1293" s="103"/>
      <c r="F1293" s="103"/>
      <c r="G1293" s="103">
        <v>480</v>
      </c>
      <c r="H1293" s="103">
        <v>79</v>
      </c>
      <c r="I1293" s="103" t="s">
        <v>223</v>
      </c>
      <c r="J1293" s="103" t="s">
        <v>224</v>
      </c>
      <c r="K1293" s="107" t="s">
        <v>973</v>
      </c>
      <c r="L1293" s="105">
        <v>84.3</v>
      </c>
      <c r="M1293" s="554">
        <f>IF(K1293&lt;&gt;"",VLOOKUP(K1293,'DON GIA'!$S$1:$U$19,3,0),"")</f>
        <v>1679000</v>
      </c>
      <c r="N1293" s="554">
        <f>IF(K1293&lt;&gt;"",VLOOKUP(K1293,'DON GIA'!$S$1:$V$19,4,0),"")</f>
        <v>0</v>
      </c>
      <c r="O1293" s="554">
        <f t="shared" ref="O1293:O1303" si="486">IF(K1293&lt;&gt;"",L1293*M1293,"")</f>
        <v>141539700</v>
      </c>
      <c r="P1293" s="554">
        <f t="shared" ref="P1293:P1303" si="487">IF(K1293&lt;&gt;"",L1293*N1293,"")</f>
        <v>0</v>
      </c>
      <c r="Q1293" s="71" t="s">
        <v>35</v>
      </c>
      <c r="R1293" s="103"/>
      <c r="S1293" s="103"/>
      <c r="T1293" s="554" t="str">
        <f>IF(Q1293&lt;&gt;"",VLOOKUP(Q1293,'DON GIA'!$H$1:$K$103,4,0),"")</f>
        <v/>
      </c>
      <c r="U1293" s="554" t="str">
        <f t="shared" ref="U1293:U1303" si="488">IF(Q1293&lt;&gt;"",IF(ISNUMBER(T1293),S1293*T1293,""),"")</f>
        <v/>
      </c>
      <c r="V1293" s="554" t="s">
        <v>2163</v>
      </c>
      <c r="W1293" s="107" t="s">
        <v>1005</v>
      </c>
      <c r="X1293" s="103" t="s">
        <v>27</v>
      </c>
      <c r="Y1293" s="108">
        <v>65.36</v>
      </c>
      <c r="Z1293" s="109"/>
      <c r="AA1293" s="554">
        <f>IF(W1293&lt;&gt;"",VLOOKUP(W1293,'DON GIA'!$A$1:$D$346,4,0),"")</f>
        <v>5559129</v>
      </c>
      <c r="AB1293" s="554">
        <f t="shared" ref="AB1293:AB1303" si="489">IF(W1293&lt;&gt;"",IF(ISNUMBER(AA1293),Y1293*AA1293,""),"")</f>
        <v>363344671.44</v>
      </c>
      <c r="AC1293" s="71" t="s">
        <v>28</v>
      </c>
      <c r="AD1293" s="71" t="s">
        <v>29</v>
      </c>
      <c r="AE1293" s="71" t="s">
        <v>30</v>
      </c>
      <c r="AF1293" s="71"/>
      <c r="AG1293" s="71" t="s">
        <v>34</v>
      </c>
      <c r="AH1293" s="103" t="s">
        <v>33</v>
      </c>
      <c r="AI1293" s="71"/>
      <c r="AJ1293" s="103"/>
      <c r="AK1293" s="103"/>
      <c r="AL1293" s="554" t="str">
        <f>IF(AI1293&lt;&gt;"",VLOOKUP(AI1293,'DON GIA'!$M$1:$P$9,4,0),"")</f>
        <v/>
      </c>
      <c r="AM1293" s="554" t="str">
        <f t="shared" ref="AM1293:AM1303" si="490">IF(AI1293&lt;&gt;"",AK1293*AL1293,"")</f>
        <v/>
      </c>
      <c r="AN1293" s="71"/>
      <c r="AO1293" s="103"/>
      <c r="AP1293" s="602" t="str">
        <f t="shared" si="485"/>
        <v/>
      </c>
      <c r="AQ1293" s="111" t="s">
        <v>754</v>
      </c>
      <c r="AR1293" s="111" t="s">
        <v>2021</v>
      </c>
      <c r="AS1293" s="628"/>
    </row>
    <row r="1294" spans="1:45" ht="112.5" outlineLevel="2">
      <c r="A1294" s="72">
        <f t="shared" ref="A1294:A1303" si="491">IF(B1294&lt;&gt;"",B1294,A1293)</f>
        <v>85</v>
      </c>
      <c r="B1294" s="552" t="str">
        <f>IF(C1294&lt;&gt;"",COUNTA($C$9:C1294),"")</f>
        <v/>
      </c>
      <c r="C1294" s="552"/>
      <c r="D1294" s="71" t="s">
        <v>460</v>
      </c>
      <c r="E1294" s="103"/>
      <c r="F1294" s="103"/>
      <c r="G1294" s="103">
        <v>480</v>
      </c>
      <c r="H1294" s="103">
        <v>79</v>
      </c>
      <c r="I1294" s="103" t="s">
        <v>223</v>
      </c>
      <c r="J1294" s="103" t="s">
        <v>224</v>
      </c>
      <c r="K1294" s="107" t="s">
        <v>967</v>
      </c>
      <c r="L1294" s="105">
        <v>0.7</v>
      </c>
      <c r="M1294" s="554">
        <f>IF(K1294&lt;&gt;"",VLOOKUP(K1294,'DON GIA'!$S$1:$U$19,3,0),"")</f>
        <v>1469000</v>
      </c>
      <c r="N1294" s="554">
        <f>IF(K1294&lt;&gt;"",VLOOKUP(K1294,'DON GIA'!$S$1:$V$19,4,0),"")</f>
        <v>0</v>
      </c>
      <c r="O1294" s="554">
        <f t="shared" si="486"/>
        <v>1028299.9999999999</v>
      </c>
      <c r="P1294" s="554">
        <f t="shared" si="487"/>
        <v>0</v>
      </c>
      <c r="Q1294" s="71" t="s">
        <v>35</v>
      </c>
      <c r="R1294" s="103"/>
      <c r="S1294" s="103"/>
      <c r="T1294" s="554" t="str">
        <f>IF(Q1294&lt;&gt;"",VLOOKUP(Q1294,'DON GIA'!$H$1:$K$103,4,0),"")</f>
        <v/>
      </c>
      <c r="U1294" s="554" t="str">
        <f t="shared" si="488"/>
        <v/>
      </c>
      <c r="V1294" s="554"/>
      <c r="W1294" s="107" t="s">
        <v>1044</v>
      </c>
      <c r="X1294" s="103" t="s">
        <v>27</v>
      </c>
      <c r="Y1294" s="108">
        <v>13.44</v>
      </c>
      <c r="Z1294" s="109"/>
      <c r="AA1294" s="554">
        <f>IF(W1294&lt;&gt;"",VLOOKUP(W1294,'DON GIA'!$A$1:$D$346,4,0),"")</f>
        <v>854777</v>
      </c>
      <c r="AB1294" s="554">
        <f t="shared" si="489"/>
        <v>11488202.879999999</v>
      </c>
      <c r="AC1294" s="71"/>
      <c r="AD1294" s="71"/>
      <c r="AE1294" s="71"/>
      <c r="AF1294" s="71"/>
      <c r="AG1294" s="71"/>
      <c r="AH1294" s="103"/>
      <c r="AI1294" s="71"/>
      <c r="AJ1294" s="103"/>
      <c r="AK1294" s="103"/>
      <c r="AL1294" s="554" t="str">
        <f>IF(AI1294&lt;&gt;"",VLOOKUP(AI1294,'DON GIA'!$M$1:$P$9,4,0),"")</f>
        <v/>
      </c>
      <c r="AM1294" s="554" t="str">
        <f t="shared" si="490"/>
        <v/>
      </c>
      <c r="AN1294" s="71"/>
      <c r="AO1294" s="103"/>
      <c r="AP1294" s="602" t="str">
        <f t="shared" si="485"/>
        <v/>
      </c>
      <c r="AQ1294" s="59" t="s">
        <v>539</v>
      </c>
      <c r="AR1294" s="59" t="s">
        <v>2059</v>
      </c>
      <c r="AS1294" s="629"/>
    </row>
    <row r="1295" spans="1:45" s="77" customFormat="1" ht="187.5" outlineLevel="2">
      <c r="A1295" s="72">
        <f t="shared" si="491"/>
        <v>85</v>
      </c>
      <c r="B1295" s="552" t="str">
        <f>IF(C1295&lt;&gt;"",COUNTA($C$9:C1295),"")</f>
        <v/>
      </c>
      <c r="C1295" s="552"/>
      <c r="D1295" s="71" t="s">
        <v>159</v>
      </c>
      <c r="E1295" s="103"/>
      <c r="F1295" s="103"/>
      <c r="G1295" s="103"/>
      <c r="H1295" s="103"/>
      <c r="I1295" s="103"/>
      <c r="J1295" s="103"/>
      <c r="K1295" s="107"/>
      <c r="L1295" s="105" t="s">
        <v>35</v>
      </c>
      <c r="M1295" s="554" t="str">
        <f>IF(K1295&lt;&gt;"",VLOOKUP(K1295,'DON GIA'!$S$1:$U$19,3,0),"")</f>
        <v/>
      </c>
      <c r="N1295" s="554" t="str">
        <f>IF(K1295&lt;&gt;"",VLOOKUP(K1295,'DON GIA'!$S$1:$V$19,4,0),"")</f>
        <v/>
      </c>
      <c r="O1295" s="554" t="str">
        <f t="shared" si="486"/>
        <v/>
      </c>
      <c r="P1295" s="554" t="str">
        <f t="shared" si="487"/>
        <v/>
      </c>
      <c r="Q1295" s="71" t="s">
        <v>35</v>
      </c>
      <c r="R1295" s="103"/>
      <c r="S1295" s="103"/>
      <c r="T1295" s="554" t="str">
        <f>IF(Q1295&lt;&gt;"",VLOOKUP(Q1295,'DON GIA'!$H$1:$K$103,4,0),"")</f>
        <v/>
      </c>
      <c r="U1295" s="554" t="str">
        <f t="shared" si="488"/>
        <v/>
      </c>
      <c r="V1295" s="554"/>
      <c r="W1295" s="107" t="s">
        <v>1277</v>
      </c>
      <c r="X1295" s="103" t="s">
        <v>27</v>
      </c>
      <c r="Y1295" s="108">
        <v>13.44</v>
      </c>
      <c r="Z1295" s="109"/>
      <c r="AA1295" s="554">
        <f>IF(W1295&lt;&gt;"",VLOOKUP(W1295,'DON GIA'!$A$1:$D$346,4,0),"")</f>
        <v>169828</v>
      </c>
      <c r="AB1295" s="554">
        <f t="shared" si="489"/>
        <v>2282488.3199999998</v>
      </c>
      <c r="AC1295" s="71"/>
      <c r="AD1295" s="71"/>
      <c r="AE1295" s="71"/>
      <c r="AF1295" s="71"/>
      <c r="AG1295" s="71"/>
      <c r="AH1295" s="103"/>
      <c r="AI1295" s="71"/>
      <c r="AJ1295" s="103"/>
      <c r="AK1295" s="103"/>
      <c r="AL1295" s="554" t="str">
        <f>IF(AI1295&lt;&gt;"",VLOOKUP(AI1295,'DON GIA'!$M$1:$P$9,4,0),"")</f>
        <v/>
      </c>
      <c r="AM1295" s="554" t="str">
        <f t="shared" si="490"/>
        <v/>
      </c>
      <c r="AN1295" s="71"/>
      <c r="AO1295" s="103"/>
      <c r="AP1295" s="602" t="str">
        <f t="shared" si="485"/>
        <v/>
      </c>
      <c r="AQ1295" s="59" t="s">
        <v>540</v>
      </c>
      <c r="AR1295" s="59" t="s">
        <v>2061</v>
      </c>
      <c r="AS1295" s="629"/>
    </row>
    <row r="1296" spans="1:45" s="77" customFormat="1" ht="56.25" outlineLevel="2">
      <c r="A1296" s="72">
        <f t="shared" si="491"/>
        <v>85</v>
      </c>
      <c r="B1296" s="552" t="str">
        <f>IF(C1296&lt;&gt;"",COUNTA($C$9:C1296),"")</f>
        <v/>
      </c>
      <c r="C1296" s="552"/>
      <c r="D1296" s="71"/>
      <c r="E1296" s="103"/>
      <c r="F1296" s="103"/>
      <c r="G1296" s="103"/>
      <c r="H1296" s="103"/>
      <c r="I1296" s="103"/>
      <c r="J1296" s="103"/>
      <c r="K1296" s="107"/>
      <c r="L1296" s="105" t="s">
        <v>35</v>
      </c>
      <c r="M1296" s="554" t="str">
        <f>IF(K1296&lt;&gt;"",VLOOKUP(K1296,'DON GIA'!$S$1:$U$19,3,0),"")</f>
        <v/>
      </c>
      <c r="N1296" s="554" t="str">
        <f>IF(K1296&lt;&gt;"",VLOOKUP(K1296,'DON GIA'!$S$1:$V$19,4,0),"")</f>
        <v/>
      </c>
      <c r="O1296" s="554" t="str">
        <f t="shared" si="486"/>
        <v/>
      </c>
      <c r="P1296" s="554" t="str">
        <f t="shared" si="487"/>
        <v/>
      </c>
      <c r="Q1296" s="71" t="s">
        <v>35</v>
      </c>
      <c r="R1296" s="103"/>
      <c r="S1296" s="103"/>
      <c r="T1296" s="554" t="str">
        <f>IF(Q1296&lt;&gt;"",VLOOKUP(Q1296,'DON GIA'!$H$1:$K$103,4,0),"")</f>
        <v/>
      </c>
      <c r="U1296" s="554" t="str">
        <f t="shared" si="488"/>
        <v/>
      </c>
      <c r="V1296" s="554"/>
      <c r="W1296" s="107" t="s">
        <v>1162</v>
      </c>
      <c r="X1296" s="103" t="s">
        <v>27</v>
      </c>
      <c r="Y1296" s="108">
        <v>4.34</v>
      </c>
      <c r="Z1296" s="109"/>
      <c r="AA1296" s="554">
        <f>IF(W1296&lt;&gt;"",VLOOKUP(W1296,'DON GIA'!$A$1:$D$346,4,0),"")</f>
        <v>10375629</v>
      </c>
      <c r="AB1296" s="554">
        <f t="shared" si="489"/>
        <v>45030229.859999999</v>
      </c>
      <c r="AC1296" s="71"/>
      <c r="AD1296" s="71"/>
      <c r="AE1296" s="71"/>
      <c r="AF1296" s="71" t="s">
        <v>31</v>
      </c>
      <c r="AG1296" s="71"/>
      <c r="AH1296" s="103" t="s">
        <v>219</v>
      </c>
      <c r="AI1296" s="71"/>
      <c r="AJ1296" s="103"/>
      <c r="AK1296" s="103"/>
      <c r="AL1296" s="554" t="str">
        <f>IF(AI1296&lt;&gt;"",VLOOKUP(AI1296,'DON GIA'!$M$1:$P$9,4,0),"")</f>
        <v/>
      </c>
      <c r="AM1296" s="554" t="str">
        <f t="shared" si="490"/>
        <v/>
      </c>
      <c r="AN1296" s="71"/>
      <c r="AO1296" s="103"/>
      <c r="AP1296" s="602" t="str">
        <f t="shared" si="485"/>
        <v/>
      </c>
      <c r="AQ1296" s="59" t="s">
        <v>537</v>
      </c>
      <c r="AR1296" s="59" t="s">
        <v>2062</v>
      </c>
      <c r="AS1296" s="629"/>
    </row>
    <row r="1297" spans="1:45" s="77" customFormat="1" ht="33.75" outlineLevel="2">
      <c r="A1297" s="72">
        <f t="shared" si="491"/>
        <v>85</v>
      </c>
      <c r="B1297" s="552" t="str">
        <f>IF(C1297&lt;&gt;"",COUNTA($C$9:C1297),"")</f>
        <v/>
      </c>
      <c r="C1297" s="552"/>
      <c r="D1297" s="71"/>
      <c r="E1297" s="103"/>
      <c r="F1297" s="103"/>
      <c r="G1297" s="103"/>
      <c r="H1297" s="103"/>
      <c r="I1297" s="103"/>
      <c r="J1297" s="103"/>
      <c r="K1297" s="107"/>
      <c r="L1297" s="105" t="s">
        <v>35</v>
      </c>
      <c r="M1297" s="554" t="str">
        <f>IF(K1297&lt;&gt;"",VLOOKUP(K1297,'DON GIA'!$S$1:$U$19,3,0),"")</f>
        <v/>
      </c>
      <c r="N1297" s="554" t="str">
        <f>IF(K1297&lt;&gt;"",VLOOKUP(K1297,'DON GIA'!$S$1:$V$19,4,0),"")</f>
        <v/>
      </c>
      <c r="O1297" s="554" t="str">
        <f t="shared" si="486"/>
        <v/>
      </c>
      <c r="P1297" s="554" t="str">
        <f t="shared" si="487"/>
        <v/>
      </c>
      <c r="Q1297" s="71" t="s">
        <v>35</v>
      </c>
      <c r="R1297" s="103"/>
      <c r="S1297" s="103"/>
      <c r="T1297" s="554" t="str">
        <f>IF(Q1297&lt;&gt;"",VLOOKUP(Q1297,'DON GIA'!$H$1:$K$103,4,0),"")</f>
        <v/>
      </c>
      <c r="U1297" s="554" t="str">
        <f t="shared" si="488"/>
        <v/>
      </c>
      <c r="V1297" s="554"/>
      <c r="W1297" s="107" t="s">
        <v>1171</v>
      </c>
      <c r="X1297" s="103" t="s">
        <v>38</v>
      </c>
      <c r="Y1297" s="108">
        <v>0.52800000000000002</v>
      </c>
      <c r="Z1297" s="109"/>
      <c r="AA1297" s="554">
        <f>IF(W1297&lt;&gt;"",VLOOKUP(W1297,'DON GIA'!$A$1:$D$346,4,0),"")</f>
        <v>2036769</v>
      </c>
      <c r="AB1297" s="554">
        <f t="shared" si="489"/>
        <v>1075414.0320000001</v>
      </c>
      <c r="AC1297" s="71"/>
      <c r="AD1297" s="71"/>
      <c r="AE1297" s="71"/>
      <c r="AF1297" s="71"/>
      <c r="AG1297" s="71"/>
      <c r="AH1297" s="103"/>
      <c r="AI1297" s="71"/>
      <c r="AJ1297" s="103"/>
      <c r="AK1297" s="103"/>
      <c r="AL1297" s="554" t="str">
        <f>IF(AI1297&lt;&gt;"",VLOOKUP(AI1297,'DON GIA'!$M$1:$P$9,4,0),"")</f>
        <v/>
      </c>
      <c r="AM1297" s="554" t="str">
        <f t="shared" si="490"/>
        <v/>
      </c>
      <c r="AN1297" s="71"/>
      <c r="AO1297" s="103"/>
      <c r="AP1297" s="602" t="str">
        <f t="shared" si="485"/>
        <v/>
      </c>
      <c r="AQ1297" s="584" t="s">
        <v>1948</v>
      </c>
      <c r="AR1297" s="584" t="s">
        <v>1921</v>
      </c>
      <c r="AS1297" s="631"/>
    </row>
    <row r="1298" spans="1:45" s="77" customFormat="1" outlineLevel="2">
      <c r="A1298" s="72">
        <f t="shared" si="491"/>
        <v>85</v>
      </c>
      <c r="B1298" s="552" t="str">
        <f>IF(C1298&lt;&gt;"",COUNTA($C$9:C1298),"")</f>
        <v/>
      </c>
      <c r="C1298" s="552"/>
      <c r="D1298" s="71"/>
      <c r="E1298" s="103"/>
      <c r="F1298" s="103"/>
      <c r="G1298" s="103"/>
      <c r="H1298" s="103"/>
      <c r="I1298" s="103"/>
      <c r="J1298" s="103"/>
      <c r="K1298" s="107"/>
      <c r="L1298" s="105" t="s">
        <v>35</v>
      </c>
      <c r="M1298" s="554" t="str">
        <f>IF(K1298&lt;&gt;"",VLOOKUP(K1298,'DON GIA'!$S$1:$U$19,3,0),"")</f>
        <v/>
      </c>
      <c r="N1298" s="554" t="str">
        <f>IF(K1298&lt;&gt;"",VLOOKUP(K1298,'DON GIA'!$S$1:$V$19,4,0),"")</f>
        <v/>
      </c>
      <c r="O1298" s="554" t="str">
        <f t="shared" si="486"/>
        <v/>
      </c>
      <c r="P1298" s="554" t="str">
        <f t="shared" si="487"/>
        <v/>
      </c>
      <c r="Q1298" s="71" t="s">
        <v>35</v>
      </c>
      <c r="R1298" s="103"/>
      <c r="S1298" s="103"/>
      <c r="T1298" s="554" t="str">
        <f>IF(Q1298&lt;&gt;"",VLOOKUP(Q1298,'DON GIA'!$H$1:$K$103,4,0),"")</f>
        <v/>
      </c>
      <c r="U1298" s="554" t="str">
        <f t="shared" si="488"/>
        <v/>
      </c>
      <c r="V1298" s="554"/>
      <c r="W1298" s="107" t="s">
        <v>1009</v>
      </c>
      <c r="X1298" s="103" t="s">
        <v>27</v>
      </c>
      <c r="Y1298" s="108">
        <v>94.68</v>
      </c>
      <c r="Z1298" s="109"/>
      <c r="AA1298" s="554">
        <f>IF(W1298&lt;&gt;"",VLOOKUP(W1298,'DON GIA'!$A$1:$D$346,4,0),"")</f>
        <v>282038</v>
      </c>
      <c r="AB1298" s="554">
        <f t="shared" si="489"/>
        <v>26703357.840000004</v>
      </c>
      <c r="AC1298" s="71"/>
      <c r="AD1298" s="71"/>
      <c r="AE1298" s="71"/>
      <c r="AF1298" s="71"/>
      <c r="AG1298" s="71"/>
      <c r="AH1298" s="103"/>
      <c r="AI1298" s="71"/>
      <c r="AJ1298" s="103"/>
      <c r="AK1298" s="103"/>
      <c r="AL1298" s="554" t="str">
        <f>IF(AI1298&lt;&gt;"",VLOOKUP(AI1298,'DON GIA'!$M$1:$P$9,4,0),"")</f>
        <v/>
      </c>
      <c r="AM1298" s="554" t="str">
        <f t="shared" si="490"/>
        <v/>
      </c>
      <c r="AN1298" s="71"/>
      <c r="AO1298" s="103"/>
      <c r="AP1298" s="602" t="str">
        <f t="shared" si="485"/>
        <v/>
      </c>
      <c r="AQ1298" s="107"/>
      <c r="AR1298" s="107" t="s">
        <v>1922</v>
      </c>
      <c r="AS1298" s="593"/>
    </row>
    <row r="1299" spans="1:45" s="77" customFormat="1" ht="37.5" outlineLevel="2">
      <c r="A1299" s="72">
        <f t="shared" si="491"/>
        <v>85</v>
      </c>
      <c r="B1299" s="552" t="str">
        <f>IF(C1299&lt;&gt;"",COUNTA($C$9:C1299),"")</f>
        <v/>
      </c>
      <c r="C1299" s="552"/>
      <c r="D1299" s="71"/>
      <c r="E1299" s="103"/>
      <c r="F1299" s="103"/>
      <c r="G1299" s="103"/>
      <c r="H1299" s="103"/>
      <c r="I1299" s="103"/>
      <c r="J1299" s="103"/>
      <c r="K1299" s="107"/>
      <c r="L1299" s="105" t="s">
        <v>35</v>
      </c>
      <c r="M1299" s="554" t="str">
        <f>IF(K1299&lt;&gt;"",VLOOKUP(K1299,'DON GIA'!$S$1:$U$19,3,0),"")</f>
        <v/>
      </c>
      <c r="N1299" s="554" t="str">
        <f>IF(K1299&lt;&gt;"",VLOOKUP(K1299,'DON GIA'!$S$1:$V$19,4,0),"")</f>
        <v/>
      </c>
      <c r="O1299" s="554" t="str">
        <f t="shared" si="486"/>
        <v/>
      </c>
      <c r="P1299" s="554" t="str">
        <f t="shared" si="487"/>
        <v/>
      </c>
      <c r="Q1299" s="71" t="s">
        <v>35</v>
      </c>
      <c r="R1299" s="103"/>
      <c r="S1299" s="103"/>
      <c r="T1299" s="554" t="str">
        <f>IF(Q1299&lt;&gt;"",VLOOKUP(Q1299,'DON GIA'!$H$1:$K$103,4,0),"")</f>
        <v/>
      </c>
      <c r="U1299" s="554" t="str">
        <f t="shared" si="488"/>
        <v/>
      </c>
      <c r="V1299" s="554"/>
      <c r="W1299" s="107" t="s">
        <v>1134</v>
      </c>
      <c r="X1299" s="103" t="s">
        <v>27</v>
      </c>
      <c r="Y1299" s="108">
        <v>13.32</v>
      </c>
      <c r="Z1299" s="109"/>
      <c r="AA1299" s="554">
        <f>IF(W1299&lt;&gt;"",VLOOKUP(W1299,'DON GIA'!$A$1:$D$346,4,0),"")</f>
        <v>1238791</v>
      </c>
      <c r="AB1299" s="554">
        <f t="shared" si="489"/>
        <v>16500696.120000001</v>
      </c>
      <c r="AC1299" s="71"/>
      <c r="AD1299" s="71"/>
      <c r="AE1299" s="71"/>
      <c r="AF1299" s="71"/>
      <c r="AG1299" s="71"/>
      <c r="AH1299" s="103"/>
      <c r="AI1299" s="71"/>
      <c r="AJ1299" s="103"/>
      <c r="AK1299" s="103"/>
      <c r="AL1299" s="554" t="str">
        <f>IF(AI1299&lt;&gt;"",VLOOKUP(AI1299,'DON GIA'!$M$1:$P$9,4,0),"")</f>
        <v/>
      </c>
      <c r="AM1299" s="554" t="str">
        <f t="shared" si="490"/>
        <v/>
      </c>
      <c r="AN1299" s="71"/>
      <c r="AO1299" s="103"/>
      <c r="AP1299" s="602" t="str">
        <f t="shared" si="485"/>
        <v/>
      </c>
      <c r="AQ1299" s="107"/>
      <c r="AR1299" s="107"/>
      <c r="AS1299" s="593"/>
    </row>
    <row r="1300" spans="1:45" s="77" customFormat="1" outlineLevel="2">
      <c r="A1300" s="72">
        <f t="shared" si="491"/>
        <v>85</v>
      </c>
      <c r="B1300" s="552" t="str">
        <f>IF(C1300&lt;&gt;"",COUNTA($C$9:C1300),"")</f>
        <v/>
      </c>
      <c r="C1300" s="552"/>
      <c r="D1300" s="71"/>
      <c r="E1300" s="103"/>
      <c r="F1300" s="103"/>
      <c r="G1300" s="103"/>
      <c r="H1300" s="103"/>
      <c r="I1300" s="103"/>
      <c r="J1300" s="103"/>
      <c r="K1300" s="107"/>
      <c r="L1300" s="105" t="s">
        <v>35</v>
      </c>
      <c r="M1300" s="554" t="str">
        <f>IF(K1300&lt;&gt;"",VLOOKUP(K1300,'DON GIA'!$S$1:$U$19,3,0),"")</f>
        <v/>
      </c>
      <c r="N1300" s="554" t="str">
        <f>IF(K1300&lt;&gt;"",VLOOKUP(K1300,'DON GIA'!$S$1:$V$19,4,0),"")</f>
        <v/>
      </c>
      <c r="O1300" s="554" t="str">
        <f t="shared" si="486"/>
        <v/>
      </c>
      <c r="P1300" s="554" t="str">
        <f t="shared" si="487"/>
        <v/>
      </c>
      <c r="Q1300" s="71" t="s">
        <v>35</v>
      </c>
      <c r="R1300" s="103"/>
      <c r="S1300" s="103"/>
      <c r="T1300" s="554" t="str">
        <f>IF(Q1300&lt;&gt;"",VLOOKUP(Q1300,'DON GIA'!$H$1:$K$103,4,0),"")</f>
        <v/>
      </c>
      <c r="U1300" s="554" t="str">
        <f t="shared" si="488"/>
        <v/>
      </c>
      <c r="V1300" s="554"/>
      <c r="W1300" s="107" t="s">
        <v>1023</v>
      </c>
      <c r="X1300" s="103" t="s">
        <v>38</v>
      </c>
      <c r="Y1300" s="108">
        <v>0.21299999999999999</v>
      </c>
      <c r="Z1300" s="109"/>
      <c r="AA1300" s="554">
        <f>IF(W1300&lt;&gt;"",VLOOKUP(W1300,'DON GIA'!$A$1:$D$346,4,0),"")</f>
        <v>2523428</v>
      </c>
      <c r="AB1300" s="554">
        <f t="shared" si="489"/>
        <v>537490.16399999999</v>
      </c>
      <c r="AC1300" s="71"/>
      <c r="AD1300" s="71"/>
      <c r="AE1300" s="71"/>
      <c r="AF1300" s="71"/>
      <c r="AG1300" s="71"/>
      <c r="AH1300" s="103"/>
      <c r="AI1300" s="71"/>
      <c r="AJ1300" s="103"/>
      <c r="AK1300" s="103"/>
      <c r="AL1300" s="554" t="str">
        <f>IF(AI1300&lt;&gt;"",VLOOKUP(AI1300,'DON GIA'!$M$1:$P$9,4,0),"")</f>
        <v/>
      </c>
      <c r="AM1300" s="554" t="str">
        <f t="shared" si="490"/>
        <v/>
      </c>
      <c r="AN1300" s="71"/>
      <c r="AO1300" s="103"/>
      <c r="AP1300" s="602" t="str">
        <f t="shared" si="485"/>
        <v/>
      </c>
      <c r="AQ1300" s="107"/>
      <c r="AR1300" s="107"/>
      <c r="AS1300" s="593"/>
    </row>
    <row r="1301" spans="1:45" s="77" customFormat="1" outlineLevel="2">
      <c r="A1301" s="72">
        <f t="shared" si="491"/>
        <v>85</v>
      </c>
      <c r="B1301" s="552" t="str">
        <f>IF(C1301&lt;&gt;"",COUNTA($C$9:C1301),"")</f>
        <v/>
      </c>
      <c r="C1301" s="552"/>
      <c r="D1301" s="71"/>
      <c r="E1301" s="103"/>
      <c r="F1301" s="103"/>
      <c r="G1301" s="103"/>
      <c r="H1301" s="103"/>
      <c r="I1301" s="103"/>
      <c r="J1301" s="103"/>
      <c r="K1301" s="107"/>
      <c r="L1301" s="105" t="s">
        <v>35</v>
      </c>
      <c r="M1301" s="554" t="str">
        <f>IF(K1301&lt;&gt;"",VLOOKUP(K1301,'DON GIA'!$S$1:$U$19,3,0),"")</f>
        <v/>
      </c>
      <c r="N1301" s="554" t="str">
        <f>IF(K1301&lt;&gt;"",VLOOKUP(K1301,'DON GIA'!$S$1:$V$19,4,0),"")</f>
        <v/>
      </c>
      <c r="O1301" s="554" t="str">
        <f t="shared" si="486"/>
        <v/>
      </c>
      <c r="P1301" s="554" t="str">
        <f t="shared" si="487"/>
        <v/>
      </c>
      <c r="Q1301" s="71" t="s">
        <v>35</v>
      </c>
      <c r="R1301" s="103"/>
      <c r="S1301" s="103"/>
      <c r="T1301" s="554" t="str">
        <f>IF(Q1301&lt;&gt;"",VLOOKUP(Q1301,'DON GIA'!$H$1:$K$103,4,0),"")</f>
        <v/>
      </c>
      <c r="U1301" s="554" t="str">
        <f t="shared" si="488"/>
        <v/>
      </c>
      <c r="V1301" s="554"/>
      <c r="W1301" s="107" t="s">
        <v>1130</v>
      </c>
      <c r="X1301" s="103" t="s">
        <v>27</v>
      </c>
      <c r="Y1301" s="108">
        <v>4.2750000000000004</v>
      </c>
      <c r="Z1301" s="109"/>
      <c r="AA1301" s="554">
        <f>IF(W1301&lt;&gt;"",VLOOKUP(W1301,'DON GIA'!$A$1:$D$346,4,0),"")</f>
        <v>282038</v>
      </c>
      <c r="AB1301" s="554">
        <f t="shared" si="489"/>
        <v>1205712.4500000002</v>
      </c>
      <c r="AC1301" s="71"/>
      <c r="AD1301" s="71"/>
      <c r="AE1301" s="71"/>
      <c r="AF1301" s="71"/>
      <c r="AG1301" s="71"/>
      <c r="AH1301" s="103"/>
      <c r="AI1301" s="71"/>
      <c r="AJ1301" s="103"/>
      <c r="AK1301" s="103"/>
      <c r="AL1301" s="554" t="str">
        <f>IF(AI1301&lt;&gt;"",VLOOKUP(AI1301,'DON GIA'!$M$1:$P$9,4,0),"")</f>
        <v/>
      </c>
      <c r="AM1301" s="554" t="str">
        <f t="shared" si="490"/>
        <v/>
      </c>
      <c r="AN1301" s="71"/>
      <c r="AO1301" s="103"/>
      <c r="AP1301" s="602" t="str">
        <f t="shared" si="485"/>
        <v/>
      </c>
      <c r="AQ1301" s="107"/>
      <c r="AR1301" s="107"/>
      <c r="AS1301" s="593"/>
    </row>
    <row r="1302" spans="1:45" s="77" customFormat="1" outlineLevel="2">
      <c r="A1302" s="72">
        <f t="shared" si="491"/>
        <v>85</v>
      </c>
      <c r="B1302" s="552" t="str">
        <f>IF(C1302&lt;&gt;"",COUNTA($C$9:C1302),"")</f>
        <v/>
      </c>
      <c r="C1302" s="552"/>
      <c r="D1302" s="71"/>
      <c r="E1302" s="103"/>
      <c r="F1302" s="103"/>
      <c r="G1302" s="103"/>
      <c r="H1302" s="103"/>
      <c r="I1302" s="103"/>
      <c r="J1302" s="103"/>
      <c r="K1302" s="107"/>
      <c r="L1302" s="105" t="s">
        <v>35</v>
      </c>
      <c r="M1302" s="554" t="str">
        <f>IF(K1302&lt;&gt;"",VLOOKUP(K1302,'DON GIA'!$S$1:$U$19,3,0),"")</f>
        <v/>
      </c>
      <c r="N1302" s="554" t="str">
        <f>IF(K1302&lt;&gt;"",VLOOKUP(K1302,'DON GIA'!$S$1:$V$19,4,0),"")</f>
        <v/>
      </c>
      <c r="O1302" s="554" t="str">
        <f t="shared" si="486"/>
        <v/>
      </c>
      <c r="P1302" s="554" t="str">
        <f t="shared" si="487"/>
        <v/>
      </c>
      <c r="Q1302" s="71" t="s">
        <v>35</v>
      </c>
      <c r="R1302" s="103"/>
      <c r="S1302" s="103"/>
      <c r="T1302" s="554" t="str">
        <f>IF(Q1302&lt;&gt;"",VLOOKUP(Q1302,'DON GIA'!$H$1:$K$103,4,0),"")</f>
        <v/>
      </c>
      <c r="U1302" s="554" t="str">
        <f t="shared" si="488"/>
        <v/>
      </c>
      <c r="V1302" s="554"/>
      <c r="W1302" s="107" t="s">
        <v>1105</v>
      </c>
      <c r="X1302" s="103" t="s">
        <v>27</v>
      </c>
      <c r="Y1302" s="108">
        <v>1.1000000000000001</v>
      </c>
      <c r="Z1302" s="109"/>
      <c r="AA1302" s="554">
        <f>IF(W1302&lt;&gt;"",VLOOKUP(W1302,'DON GIA'!$A$1:$D$346,4,0),"")</f>
        <v>292949</v>
      </c>
      <c r="AB1302" s="554">
        <f t="shared" si="489"/>
        <v>322243.90000000002</v>
      </c>
      <c r="AC1302" s="71"/>
      <c r="AD1302" s="71"/>
      <c r="AE1302" s="71"/>
      <c r="AF1302" s="71"/>
      <c r="AG1302" s="71"/>
      <c r="AH1302" s="103"/>
      <c r="AI1302" s="71"/>
      <c r="AJ1302" s="103"/>
      <c r="AK1302" s="103"/>
      <c r="AL1302" s="554" t="str">
        <f>IF(AI1302&lt;&gt;"",VLOOKUP(AI1302,'DON GIA'!$M$1:$P$9,4,0),"")</f>
        <v/>
      </c>
      <c r="AM1302" s="554" t="str">
        <f t="shared" si="490"/>
        <v/>
      </c>
      <c r="AN1302" s="71"/>
      <c r="AO1302" s="103"/>
      <c r="AP1302" s="602" t="str">
        <f t="shared" si="485"/>
        <v/>
      </c>
      <c r="AQ1302" s="107"/>
      <c r="AR1302" s="107"/>
      <c r="AS1302" s="593"/>
    </row>
    <row r="1303" spans="1:45" s="77" customFormat="1" outlineLevel="2">
      <c r="A1303" s="72">
        <f t="shared" si="491"/>
        <v>85</v>
      </c>
      <c r="B1303" s="552" t="str">
        <f>IF(C1303&lt;&gt;"",COUNTA($C$9:C1303),"")</f>
        <v/>
      </c>
      <c r="C1303" s="552"/>
      <c r="D1303" s="71"/>
      <c r="E1303" s="103"/>
      <c r="F1303" s="103"/>
      <c r="G1303" s="103"/>
      <c r="H1303" s="103"/>
      <c r="I1303" s="103"/>
      <c r="J1303" s="103"/>
      <c r="K1303" s="107"/>
      <c r="L1303" s="105" t="s">
        <v>35</v>
      </c>
      <c r="M1303" s="554" t="str">
        <f>IF(K1303&lt;&gt;"",VLOOKUP(K1303,'DON GIA'!$S$1:$U$19,3,0),"")</f>
        <v/>
      </c>
      <c r="N1303" s="554" t="str">
        <f>IF(K1303&lt;&gt;"",VLOOKUP(K1303,'DON GIA'!$S$1:$V$19,4,0),"")</f>
        <v/>
      </c>
      <c r="O1303" s="554" t="str">
        <f t="shared" si="486"/>
        <v/>
      </c>
      <c r="P1303" s="554" t="str">
        <f t="shared" si="487"/>
        <v/>
      </c>
      <c r="Q1303" s="71" t="s">
        <v>35</v>
      </c>
      <c r="R1303" s="103"/>
      <c r="S1303" s="103"/>
      <c r="T1303" s="554" t="str">
        <f>IF(Q1303&lt;&gt;"",VLOOKUP(Q1303,'DON GIA'!$H$1:$K$103,4,0),"")</f>
        <v/>
      </c>
      <c r="U1303" s="554" t="str">
        <f t="shared" si="488"/>
        <v/>
      </c>
      <c r="V1303" s="554"/>
      <c r="W1303" s="107"/>
      <c r="X1303" s="103"/>
      <c r="Y1303" s="108"/>
      <c r="Z1303" s="109"/>
      <c r="AA1303" s="554" t="str">
        <f>IF(W1303&lt;&gt;"",VLOOKUP(W1303,'DON GIA'!$A$1:$D$346,4,0),"")</f>
        <v/>
      </c>
      <c r="AB1303" s="554" t="str">
        <f t="shared" si="489"/>
        <v/>
      </c>
      <c r="AC1303" s="71"/>
      <c r="AD1303" s="71"/>
      <c r="AE1303" s="71"/>
      <c r="AF1303" s="71"/>
      <c r="AG1303" s="71"/>
      <c r="AH1303" s="103"/>
      <c r="AI1303" s="71"/>
      <c r="AJ1303" s="103"/>
      <c r="AK1303" s="103"/>
      <c r="AL1303" s="554" t="str">
        <f>IF(AI1303&lt;&gt;"",VLOOKUP(AI1303,'DON GIA'!$M$1:$P$9,4,0),"")</f>
        <v/>
      </c>
      <c r="AM1303" s="554" t="str">
        <f t="shared" si="490"/>
        <v/>
      </c>
      <c r="AN1303" s="71"/>
      <c r="AO1303" s="103"/>
      <c r="AP1303" s="602" t="str">
        <f t="shared" si="485"/>
        <v/>
      </c>
      <c r="AQ1303" s="107"/>
      <c r="AR1303" s="107"/>
      <c r="AS1303" s="593"/>
    </row>
    <row r="1304" spans="1:45" s="77" customFormat="1" outlineLevel="1">
      <c r="A1304" s="84" t="s">
        <v>2074</v>
      </c>
      <c r="B1304" s="552"/>
      <c r="C1304" s="552"/>
      <c r="D1304" s="61"/>
      <c r="E1304" s="162"/>
      <c r="F1304" s="103"/>
      <c r="G1304" s="162"/>
      <c r="H1304" s="162"/>
      <c r="I1304" s="162"/>
      <c r="J1304" s="162"/>
      <c r="K1304" s="129"/>
      <c r="L1304" s="167">
        <f>SUBTOTAL(9,L1305:L1311)</f>
        <v>112.2</v>
      </c>
      <c r="M1304" s="553"/>
      <c r="N1304" s="553"/>
      <c r="O1304" s="553">
        <f>SUBTOTAL(9,O1305:O1311)</f>
        <v>180340800</v>
      </c>
      <c r="P1304" s="553">
        <f>SUBTOTAL(9,P1305:P1311)</f>
        <v>0</v>
      </c>
      <c r="Q1304" s="61"/>
      <c r="R1304" s="162"/>
      <c r="S1304" s="162">
        <f>SUBTOTAL(9,S1305:S1311)</f>
        <v>0</v>
      </c>
      <c r="T1304" s="553"/>
      <c r="U1304" s="553">
        <f>SUBTOTAL(9,U1305:U1311)</f>
        <v>0</v>
      </c>
      <c r="V1304" s="553"/>
      <c r="W1304" s="129"/>
      <c r="X1304" s="162"/>
      <c r="Y1304" s="169">
        <f>SUBTOTAL(9,Y1305:Y1311)</f>
        <v>112.1</v>
      </c>
      <c r="Z1304" s="170">
        <f>SUBTOTAL(9,Z1305:Z1311)</f>
        <v>0</v>
      </c>
      <c r="AA1304" s="553"/>
      <c r="AB1304" s="553">
        <f>SUBTOTAL(9,AB1305:AB1311)</f>
        <v>33078243.799999997</v>
      </c>
      <c r="AC1304" s="71"/>
      <c r="AD1304" s="71"/>
      <c r="AE1304" s="71"/>
      <c r="AF1304" s="71"/>
      <c r="AG1304" s="71"/>
      <c r="AH1304" s="103"/>
      <c r="AI1304" s="61"/>
      <c r="AJ1304" s="162"/>
      <c r="AK1304" s="162">
        <f>SUBTOTAL(9,AK1305:AK1311)</f>
        <v>0</v>
      </c>
      <c r="AL1304" s="553"/>
      <c r="AM1304" s="553">
        <f>SUBTOTAL(9,AM1305:AM1311)</f>
        <v>0</v>
      </c>
      <c r="AN1304" s="61"/>
      <c r="AO1304" s="162">
        <f>SUBTOTAL(9,AO1305:AO1311)</f>
        <v>0</v>
      </c>
      <c r="AP1304" s="602">
        <f t="shared" si="485"/>
        <v>213419043.80000001</v>
      </c>
      <c r="AQ1304" s="59"/>
      <c r="AR1304" s="59"/>
      <c r="AS1304" s="629"/>
    </row>
    <row r="1305" spans="1:45" s="77" customFormat="1" ht="93.75" outlineLevel="2">
      <c r="A1305" s="72">
        <f>IF(B1305&lt;&gt;"",B1305,A1303)</f>
        <v>86</v>
      </c>
      <c r="B1305" s="552">
        <f>IF(C1305&lt;&gt;"",COUNTA($C$9:C1305),"")</f>
        <v>86</v>
      </c>
      <c r="C1305" s="552">
        <v>474</v>
      </c>
      <c r="D1305" s="61" t="s">
        <v>463</v>
      </c>
      <c r="E1305" s="103">
        <v>1</v>
      </c>
      <c r="F1305" s="103"/>
      <c r="G1305" s="103">
        <v>482</v>
      </c>
      <c r="H1305" s="103">
        <v>79</v>
      </c>
      <c r="I1305" s="103" t="s">
        <v>223</v>
      </c>
      <c r="J1305" s="103" t="s">
        <v>224</v>
      </c>
      <c r="K1305" s="107" t="s">
        <v>973</v>
      </c>
      <c r="L1305" s="105">
        <v>73.900000000000006</v>
      </c>
      <c r="M1305" s="554">
        <f>IF(K1305&lt;&gt;"",VLOOKUP(K1305,'DON GIA'!$S$1:$U$19,3,0),"")</f>
        <v>1679000</v>
      </c>
      <c r="N1305" s="554">
        <f>IF(K1305&lt;&gt;"",VLOOKUP(K1305,'DON GIA'!$S$1:$V$19,4,0),"")</f>
        <v>0</v>
      </c>
      <c r="O1305" s="554">
        <f t="shared" ref="O1305:O1311" si="492">IF(K1305&lt;&gt;"",L1305*M1305,"")</f>
        <v>124078100.00000001</v>
      </c>
      <c r="P1305" s="554">
        <f t="shared" ref="P1305:P1311" si="493">IF(K1305&lt;&gt;"",L1305*N1305,"")</f>
        <v>0</v>
      </c>
      <c r="Q1305" s="71" t="s">
        <v>35</v>
      </c>
      <c r="R1305" s="103"/>
      <c r="S1305" s="103"/>
      <c r="T1305" s="554" t="str">
        <f>IF(Q1305&lt;&gt;"",VLOOKUP(Q1305,'DON GIA'!$H$1:$K$103,4,0),"")</f>
        <v/>
      </c>
      <c r="U1305" s="554" t="str">
        <f t="shared" ref="U1305:U1311" si="494">IF(Q1305&lt;&gt;"",IF(ISNUMBER(T1305),S1305*T1305,""),"")</f>
        <v/>
      </c>
      <c r="V1305" s="554"/>
      <c r="W1305" s="107" t="s">
        <v>1001</v>
      </c>
      <c r="X1305" s="103" t="s">
        <v>27</v>
      </c>
      <c r="Y1305" s="108">
        <v>112.1</v>
      </c>
      <c r="Z1305" s="109"/>
      <c r="AA1305" s="554">
        <f>IF(W1305&lt;&gt;"",VLOOKUP(W1305,'DON GIA'!$A$1:$D$346,4,0),"")</f>
        <v>295078</v>
      </c>
      <c r="AB1305" s="554">
        <f t="shared" ref="AB1305:AB1311" si="495">IF(W1305&lt;&gt;"",IF(ISNUMBER(AA1305),Y1305*AA1305,""),"")</f>
        <v>33078243.799999997</v>
      </c>
      <c r="AC1305" s="71"/>
      <c r="AD1305" s="71"/>
      <c r="AE1305" s="71"/>
      <c r="AF1305" s="71"/>
      <c r="AG1305" s="71"/>
      <c r="AH1305" s="103"/>
      <c r="AI1305" s="71"/>
      <c r="AJ1305" s="103"/>
      <c r="AK1305" s="103"/>
      <c r="AL1305" s="554" t="str">
        <f>IF(AI1305&lt;&gt;"",VLOOKUP(AI1305,'DON GIA'!$M$1:$P$9,4,0),"")</f>
        <v/>
      </c>
      <c r="AM1305" s="554" t="str">
        <f t="shared" ref="AM1305:AM1311" si="496">IF(AI1305&lt;&gt;"",AK1305*AL1305,"")</f>
        <v/>
      </c>
      <c r="AN1305" s="71"/>
      <c r="AO1305" s="103"/>
      <c r="AP1305" s="602" t="str">
        <f t="shared" si="485"/>
        <v/>
      </c>
      <c r="AQ1305" s="59" t="s">
        <v>541</v>
      </c>
      <c r="AR1305" s="59" t="s">
        <v>2021</v>
      </c>
      <c r="AS1305" s="629"/>
    </row>
    <row r="1306" spans="1:45" s="77" customFormat="1" ht="112.5" outlineLevel="2">
      <c r="A1306" s="72">
        <f t="shared" ref="A1306:A1311" si="497">IF(B1306&lt;&gt;"",B1306,A1305)</f>
        <v>86</v>
      </c>
      <c r="B1306" s="552" t="str">
        <f>IF(C1306&lt;&gt;"",COUNTA($C$9:C1306),"")</f>
        <v/>
      </c>
      <c r="C1306" s="552"/>
      <c r="D1306" s="71" t="s">
        <v>464</v>
      </c>
      <c r="E1306" s="103"/>
      <c r="F1306" s="103"/>
      <c r="G1306" s="103">
        <v>482</v>
      </c>
      <c r="H1306" s="103">
        <v>79</v>
      </c>
      <c r="I1306" s="103" t="s">
        <v>223</v>
      </c>
      <c r="J1306" s="103" t="s">
        <v>224</v>
      </c>
      <c r="K1306" s="107" t="s">
        <v>967</v>
      </c>
      <c r="L1306" s="105">
        <v>38.299999999999997</v>
      </c>
      <c r="M1306" s="554">
        <f>IF(K1306&lt;&gt;"",VLOOKUP(K1306,'DON GIA'!$S$1:$U$19,3,0),"")</f>
        <v>1469000</v>
      </c>
      <c r="N1306" s="554">
        <f>IF(K1306&lt;&gt;"",VLOOKUP(K1306,'DON GIA'!$S$1:$V$19,4,0),"")</f>
        <v>0</v>
      </c>
      <c r="O1306" s="554">
        <f t="shared" si="492"/>
        <v>56262699.999999993</v>
      </c>
      <c r="P1306" s="554">
        <f t="shared" si="493"/>
        <v>0</v>
      </c>
      <c r="Q1306" s="71" t="s">
        <v>35</v>
      </c>
      <c r="R1306" s="103"/>
      <c r="S1306" s="103"/>
      <c r="T1306" s="554" t="str">
        <f>IF(Q1306&lt;&gt;"",VLOOKUP(Q1306,'DON GIA'!$H$1:$K$103,4,0),"")</f>
        <v/>
      </c>
      <c r="U1306" s="554" t="str">
        <f t="shared" si="494"/>
        <v/>
      </c>
      <c r="V1306" s="554"/>
      <c r="W1306" s="107" t="s">
        <v>35</v>
      </c>
      <c r="X1306" s="103"/>
      <c r="Y1306" s="108"/>
      <c r="Z1306" s="109"/>
      <c r="AA1306" s="554" t="str">
        <f>IF(W1306&lt;&gt;"",VLOOKUP(W1306,'DON GIA'!$A$1:$D$346,4,0),"")</f>
        <v/>
      </c>
      <c r="AB1306" s="554" t="str">
        <f t="shared" si="495"/>
        <v/>
      </c>
      <c r="AC1306" s="71"/>
      <c r="AD1306" s="71"/>
      <c r="AE1306" s="71"/>
      <c r="AF1306" s="71"/>
      <c r="AG1306" s="71"/>
      <c r="AH1306" s="103"/>
      <c r="AI1306" s="71"/>
      <c r="AJ1306" s="103"/>
      <c r="AK1306" s="103"/>
      <c r="AL1306" s="554" t="str">
        <f>IF(AI1306&lt;&gt;"",VLOOKUP(AI1306,'DON GIA'!$M$1:$P$9,4,0),"")</f>
        <v/>
      </c>
      <c r="AM1306" s="554" t="str">
        <f t="shared" si="496"/>
        <v/>
      </c>
      <c r="AN1306" s="71"/>
      <c r="AO1306" s="103"/>
      <c r="AP1306" s="602" t="str">
        <f t="shared" si="485"/>
        <v/>
      </c>
      <c r="AQ1306" s="59" t="s">
        <v>539</v>
      </c>
      <c r="AR1306" s="59" t="s">
        <v>2059</v>
      </c>
      <c r="AS1306" s="629"/>
    </row>
    <row r="1307" spans="1:45" s="77" customFormat="1" ht="112.5" outlineLevel="2">
      <c r="A1307" s="72">
        <f t="shared" si="497"/>
        <v>86</v>
      </c>
      <c r="B1307" s="552" t="str">
        <f>IF(C1307&lt;&gt;"",COUNTA($C$9:C1307),"")</f>
        <v/>
      </c>
      <c r="C1307" s="552"/>
      <c r="D1307" s="71" t="s">
        <v>465</v>
      </c>
      <c r="E1307" s="103"/>
      <c r="F1307" s="103"/>
      <c r="G1307" s="103"/>
      <c r="H1307" s="103"/>
      <c r="I1307" s="103"/>
      <c r="J1307" s="103"/>
      <c r="K1307" s="107"/>
      <c r="L1307" s="105" t="s">
        <v>35</v>
      </c>
      <c r="M1307" s="554" t="str">
        <f>IF(K1307&lt;&gt;"",VLOOKUP(K1307,'DON GIA'!$S$1:$U$19,3,0),"")</f>
        <v/>
      </c>
      <c r="N1307" s="554" t="str">
        <f>IF(K1307&lt;&gt;"",VLOOKUP(K1307,'DON GIA'!$S$1:$V$19,4,0),"")</f>
        <v/>
      </c>
      <c r="O1307" s="554" t="str">
        <f t="shared" si="492"/>
        <v/>
      </c>
      <c r="P1307" s="554" t="str">
        <f t="shared" si="493"/>
        <v/>
      </c>
      <c r="Q1307" s="71" t="s">
        <v>35</v>
      </c>
      <c r="R1307" s="103"/>
      <c r="S1307" s="103"/>
      <c r="T1307" s="554" t="str">
        <f>IF(Q1307&lt;&gt;"",VLOOKUP(Q1307,'DON GIA'!$H$1:$K$103,4,0),"")</f>
        <v/>
      </c>
      <c r="U1307" s="554" t="str">
        <f t="shared" si="494"/>
        <v/>
      </c>
      <c r="V1307" s="554"/>
      <c r="W1307" s="107" t="s">
        <v>35</v>
      </c>
      <c r="X1307" s="103"/>
      <c r="Y1307" s="108"/>
      <c r="Z1307" s="109"/>
      <c r="AA1307" s="554" t="str">
        <f>IF(W1307&lt;&gt;"",VLOOKUP(W1307,'DON GIA'!$A$1:$D$346,4,0),"")</f>
        <v/>
      </c>
      <c r="AB1307" s="554" t="str">
        <f t="shared" si="495"/>
        <v/>
      </c>
      <c r="AC1307" s="71"/>
      <c r="AD1307" s="71"/>
      <c r="AE1307" s="71"/>
      <c r="AF1307" s="71"/>
      <c r="AG1307" s="71"/>
      <c r="AH1307" s="103"/>
      <c r="AI1307" s="71"/>
      <c r="AJ1307" s="103"/>
      <c r="AK1307" s="103"/>
      <c r="AL1307" s="554" t="str">
        <f>IF(AI1307&lt;&gt;"",VLOOKUP(AI1307,'DON GIA'!$M$1:$P$9,4,0),"")</f>
        <v/>
      </c>
      <c r="AM1307" s="554" t="str">
        <f t="shared" si="496"/>
        <v/>
      </c>
      <c r="AN1307" s="71"/>
      <c r="AO1307" s="103"/>
      <c r="AP1307" s="602" t="str">
        <f t="shared" si="485"/>
        <v/>
      </c>
      <c r="AQ1307" s="59" t="s">
        <v>542</v>
      </c>
      <c r="AR1307" s="59" t="s">
        <v>2053</v>
      </c>
      <c r="AS1307" s="629"/>
    </row>
    <row r="1308" spans="1:45" s="77" customFormat="1" ht="75" outlineLevel="2">
      <c r="A1308" s="72">
        <f t="shared" si="497"/>
        <v>86</v>
      </c>
      <c r="B1308" s="552" t="str">
        <f>IF(C1308&lt;&gt;"",COUNTA($C$9:C1308),"")</f>
        <v/>
      </c>
      <c r="C1308" s="552"/>
      <c r="D1308" s="71"/>
      <c r="E1308" s="103"/>
      <c r="F1308" s="103"/>
      <c r="G1308" s="103"/>
      <c r="H1308" s="103"/>
      <c r="I1308" s="103"/>
      <c r="J1308" s="103"/>
      <c r="K1308" s="107"/>
      <c r="L1308" s="105" t="s">
        <v>35</v>
      </c>
      <c r="M1308" s="554" t="str">
        <f>IF(K1308&lt;&gt;"",VLOOKUP(K1308,'DON GIA'!$S$1:$U$19,3,0),"")</f>
        <v/>
      </c>
      <c r="N1308" s="554" t="str">
        <f>IF(K1308&lt;&gt;"",VLOOKUP(K1308,'DON GIA'!$S$1:$V$19,4,0),"")</f>
        <v/>
      </c>
      <c r="O1308" s="554" t="str">
        <f t="shared" si="492"/>
        <v/>
      </c>
      <c r="P1308" s="554" t="str">
        <f t="shared" si="493"/>
        <v/>
      </c>
      <c r="Q1308" s="71" t="s">
        <v>35</v>
      </c>
      <c r="R1308" s="103"/>
      <c r="S1308" s="103"/>
      <c r="T1308" s="554" t="str">
        <f>IF(Q1308&lt;&gt;"",VLOOKUP(Q1308,'DON GIA'!$H$1:$K$103,4,0),"")</f>
        <v/>
      </c>
      <c r="U1308" s="554" t="str">
        <f t="shared" si="494"/>
        <v/>
      </c>
      <c r="V1308" s="554"/>
      <c r="W1308" s="107"/>
      <c r="X1308" s="103"/>
      <c r="Y1308" s="108"/>
      <c r="Z1308" s="109"/>
      <c r="AA1308" s="554" t="str">
        <f>IF(W1308&lt;&gt;"",VLOOKUP(W1308,'DON GIA'!$A$1:$D$346,4,0),"")</f>
        <v/>
      </c>
      <c r="AB1308" s="554" t="str">
        <f t="shared" si="495"/>
        <v/>
      </c>
      <c r="AC1308" s="71"/>
      <c r="AD1308" s="71"/>
      <c r="AE1308" s="71"/>
      <c r="AF1308" s="71"/>
      <c r="AG1308" s="71"/>
      <c r="AH1308" s="103"/>
      <c r="AI1308" s="71"/>
      <c r="AJ1308" s="103"/>
      <c r="AK1308" s="103"/>
      <c r="AL1308" s="554" t="str">
        <f>IF(AI1308&lt;&gt;"",VLOOKUP(AI1308,'DON GIA'!$M$1:$P$9,4,0),"")</f>
        <v/>
      </c>
      <c r="AM1308" s="554" t="str">
        <f t="shared" si="496"/>
        <v/>
      </c>
      <c r="AN1308" s="71"/>
      <c r="AO1308" s="103"/>
      <c r="AP1308" s="602" t="str">
        <f t="shared" si="485"/>
        <v/>
      </c>
      <c r="AQ1308" s="59" t="s">
        <v>537</v>
      </c>
      <c r="AR1308" s="59" t="s">
        <v>397</v>
      </c>
      <c r="AS1308" s="629"/>
    </row>
    <row r="1309" spans="1:45" s="77" customFormat="1" ht="75" outlineLevel="2">
      <c r="A1309" s="72">
        <f t="shared" si="497"/>
        <v>86</v>
      </c>
      <c r="B1309" s="552" t="str">
        <f>IF(C1309&lt;&gt;"",COUNTA($C$9:C1309),"")</f>
        <v/>
      </c>
      <c r="C1309" s="552"/>
      <c r="D1309" s="71"/>
      <c r="E1309" s="103"/>
      <c r="F1309" s="103"/>
      <c r="G1309" s="103"/>
      <c r="H1309" s="103"/>
      <c r="I1309" s="103"/>
      <c r="J1309" s="103"/>
      <c r="K1309" s="107"/>
      <c r="L1309" s="105" t="s">
        <v>35</v>
      </c>
      <c r="M1309" s="554" t="str">
        <f>IF(K1309&lt;&gt;"",VLOOKUP(K1309,'DON GIA'!$S$1:$U$19,3,0),"")</f>
        <v/>
      </c>
      <c r="N1309" s="554" t="str">
        <f>IF(K1309&lt;&gt;"",VLOOKUP(K1309,'DON GIA'!$S$1:$V$19,4,0),"")</f>
        <v/>
      </c>
      <c r="O1309" s="554" t="str">
        <f t="shared" si="492"/>
        <v/>
      </c>
      <c r="P1309" s="554" t="str">
        <f t="shared" si="493"/>
        <v/>
      </c>
      <c r="Q1309" s="71" t="s">
        <v>35</v>
      </c>
      <c r="R1309" s="103"/>
      <c r="S1309" s="103"/>
      <c r="T1309" s="554" t="str">
        <f>IF(Q1309&lt;&gt;"",VLOOKUP(Q1309,'DON GIA'!$H$1:$K$103,4,0),"")</f>
        <v/>
      </c>
      <c r="U1309" s="554" t="str">
        <f t="shared" si="494"/>
        <v/>
      </c>
      <c r="V1309" s="554"/>
      <c r="W1309" s="107"/>
      <c r="X1309" s="103"/>
      <c r="Y1309" s="108"/>
      <c r="Z1309" s="109"/>
      <c r="AA1309" s="554" t="str">
        <f>IF(W1309&lt;&gt;"",VLOOKUP(W1309,'DON GIA'!$A$1:$D$346,4,0),"")</f>
        <v/>
      </c>
      <c r="AB1309" s="554" t="str">
        <f t="shared" si="495"/>
        <v/>
      </c>
      <c r="AC1309" s="71"/>
      <c r="AD1309" s="71"/>
      <c r="AE1309" s="71"/>
      <c r="AF1309" s="71"/>
      <c r="AG1309" s="71"/>
      <c r="AH1309" s="103"/>
      <c r="AI1309" s="71"/>
      <c r="AJ1309" s="103"/>
      <c r="AK1309" s="103"/>
      <c r="AL1309" s="554" t="str">
        <f>IF(AI1309&lt;&gt;"",VLOOKUP(AI1309,'DON GIA'!$M$1:$P$9,4,0),"")</f>
        <v/>
      </c>
      <c r="AM1309" s="554" t="str">
        <f t="shared" si="496"/>
        <v/>
      </c>
      <c r="AN1309" s="71"/>
      <c r="AO1309" s="103"/>
      <c r="AP1309" s="602" t="str">
        <f t="shared" si="485"/>
        <v/>
      </c>
      <c r="AQ1309" s="60" t="s">
        <v>534</v>
      </c>
      <c r="AR1309" s="60"/>
      <c r="AS1309" s="633"/>
    </row>
    <row r="1310" spans="1:45" s="77" customFormat="1" outlineLevel="2">
      <c r="A1310" s="72">
        <f t="shared" si="497"/>
        <v>86</v>
      </c>
      <c r="B1310" s="552" t="str">
        <f>IF(C1310&lt;&gt;"",COUNTA($C$9:C1310),"")</f>
        <v/>
      </c>
      <c r="C1310" s="552"/>
      <c r="D1310" s="71"/>
      <c r="E1310" s="103"/>
      <c r="F1310" s="103"/>
      <c r="G1310" s="103"/>
      <c r="H1310" s="103"/>
      <c r="I1310" s="103"/>
      <c r="J1310" s="103"/>
      <c r="K1310" s="107"/>
      <c r="L1310" s="105" t="s">
        <v>35</v>
      </c>
      <c r="M1310" s="554" t="str">
        <f>IF(K1310&lt;&gt;"",VLOOKUP(K1310,'DON GIA'!$S$1:$U$19,3,0),"")</f>
        <v/>
      </c>
      <c r="N1310" s="554" t="str">
        <f>IF(K1310&lt;&gt;"",VLOOKUP(K1310,'DON GIA'!$S$1:$V$19,4,0),"")</f>
        <v/>
      </c>
      <c r="O1310" s="554" t="str">
        <f t="shared" si="492"/>
        <v/>
      </c>
      <c r="P1310" s="554" t="str">
        <f t="shared" si="493"/>
        <v/>
      </c>
      <c r="Q1310" s="71" t="s">
        <v>35</v>
      </c>
      <c r="R1310" s="103"/>
      <c r="S1310" s="103"/>
      <c r="T1310" s="554" t="str">
        <f>IF(Q1310&lt;&gt;"",VLOOKUP(Q1310,'DON GIA'!$H$1:$K$103,4,0),"")</f>
        <v/>
      </c>
      <c r="U1310" s="554" t="str">
        <f t="shared" si="494"/>
        <v/>
      </c>
      <c r="V1310" s="554"/>
      <c r="W1310" s="107"/>
      <c r="X1310" s="103"/>
      <c r="Y1310" s="108"/>
      <c r="Z1310" s="109"/>
      <c r="AA1310" s="554" t="str">
        <f>IF(W1310&lt;&gt;"",VLOOKUP(W1310,'DON GIA'!$A$1:$D$346,4,0),"")</f>
        <v/>
      </c>
      <c r="AB1310" s="554" t="str">
        <f t="shared" si="495"/>
        <v/>
      </c>
      <c r="AC1310" s="71"/>
      <c r="AD1310" s="71"/>
      <c r="AE1310" s="71"/>
      <c r="AF1310" s="71"/>
      <c r="AG1310" s="71"/>
      <c r="AH1310" s="103"/>
      <c r="AI1310" s="71"/>
      <c r="AJ1310" s="103"/>
      <c r="AK1310" s="103"/>
      <c r="AL1310" s="554" t="str">
        <f>IF(AI1310&lt;&gt;"",VLOOKUP(AI1310,'DON GIA'!$M$1:$P$9,4,0),"")</f>
        <v/>
      </c>
      <c r="AM1310" s="554" t="str">
        <f t="shared" si="496"/>
        <v/>
      </c>
      <c r="AN1310" s="71"/>
      <c r="AO1310" s="103"/>
      <c r="AP1310" s="602" t="str">
        <f t="shared" si="485"/>
        <v/>
      </c>
      <c r="AQ1310" s="107" t="s">
        <v>543</v>
      </c>
      <c r="AR1310" s="107"/>
      <c r="AS1310" s="593"/>
    </row>
    <row r="1311" spans="1:45" s="77" customFormat="1" outlineLevel="2">
      <c r="A1311" s="72">
        <f t="shared" si="497"/>
        <v>86</v>
      </c>
      <c r="B1311" s="552" t="str">
        <f>IF(C1311&lt;&gt;"",COUNTA($C$9:C1311),"")</f>
        <v/>
      </c>
      <c r="C1311" s="552"/>
      <c r="D1311" s="71"/>
      <c r="E1311" s="103"/>
      <c r="F1311" s="103"/>
      <c r="G1311" s="103"/>
      <c r="H1311" s="103"/>
      <c r="I1311" s="103"/>
      <c r="J1311" s="103"/>
      <c r="K1311" s="107"/>
      <c r="L1311" s="105" t="s">
        <v>35</v>
      </c>
      <c r="M1311" s="554" t="str">
        <f>IF(K1311&lt;&gt;"",VLOOKUP(K1311,'DON GIA'!$S$1:$U$19,3,0),"")</f>
        <v/>
      </c>
      <c r="N1311" s="554" t="str">
        <f>IF(K1311&lt;&gt;"",VLOOKUP(K1311,'DON GIA'!$S$1:$V$19,4,0),"")</f>
        <v/>
      </c>
      <c r="O1311" s="554" t="str">
        <f t="shared" si="492"/>
        <v/>
      </c>
      <c r="P1311" s="554" t="str">
        <f t="shared" si="493"/>
        <v/>
      </c>
      <c r="Q1311" s="71" t="s">
        <v>35</v>
      </c>
      <c r="R1311" s="103"/>
      <c r="S1311" s="103"/>
      <c r="T1311" s="554" t="str">
        <f>IF(Q1311&lt;&gt;"",VLOOKUP(Q1311,'DON GIA'!$H$1:$K$103,4,0),"")</f>
        <v/>
      </c>
      <c r="U1311" s="554" t="str">
        <f t="shared" si="494"/>
        <v/>
      </c>
      <c r="V1311" s="554"/>
      <c r="W1311" s="107"/>
      <c r="X1311" s="103"/>
      <c r="Y1311" s="108"/>
      <c r="Z1311" s="109"/>
      <c r="AA1311" s="554" t="str">
        <f>IF(W1311&lt;&gt;"",VLOOKUP(W1311,'DON GIA'!$A$1:$D$346,4,0),"")</f>
        <v/>
      </c>
      <c r="AB1311" s="554" t="str">
        <f t="shared" si="495"/>
        <v/>
      </c>
      <c r="AC1311" s="71"/>
      <c r="AD1311" s="71"/>
      <c r="AE1311" s="71"/>
      <c r="AF1311" s="71"/>
      <c r="AG1311" s="71"/>
      <c r="AH1311" s="103"/>
      <c r="AI1311" s="71"/>
      <c r="AJ1311" s="103"/>
      <c r="AK1311" s="103"/>
      <c r="AL1311" s="554" t="str">
        <f>IF(AI1311&lt;&gt;"",VLOOKUP(AI1311,'DON GIA'!$M$1:$P$9,4,0),"")</f>
        <v/>
      </c>
      <c r="AM1311" s="554" t="str">
        <f t="shared" si="496"/>
        <v/>
      </c>
      <c r="AN1311" s="71"/>
      <c r="AO1311" s="103"/>
      <c r="AP1311" s="602" t="str">
        <f t="shared" si="485"/>
        <v/>
      </c>
      <c r="AQ1311" s="107"/>
      <c r="AR1311" s="107"/>
      <c r="AS1311" s="593"/>
    </row>
    <row r="1312" spans="1:45" outlineLevel="1">
      <c r="A1312" s="84" t="s">
        <v>2073</v>
      </c>
      <c r="B1312" s="552"/>
      <c r="C1312" s="552"/>
      <c r="D1312" s="61"/>
      <c r="E1312" s="162"/>
      <c r="F1312" s="103"/>
      <c r="G1312" s="162"/>
      <c r="H1312" s="162"/>
      <c r="I1312" s="162"/>
      <c r="J1312" s="162"/>
      <c r="K1312" s="129"/>
      <c r="L1312" s="167">
        <f>SUBTOTAL(9,L1313:L1328)</f>
        <v>85</v>
      </c>
      <c r="M1312" s="553"/>
      <c r="N1312" s="553"/>
      <c r="O1312" s="553">
        <f>SUBTOTAL(9,O1313:O1328)</f>
        <v>142715000</v>
      </c>
      <c r="P1312" s="553">
        <f>SUBTOTAL(9,P1313:P1328)</f>
        <v>0</v>
      </c>
      <c r="Q1312" s="61"/>
      <c r="R1312" s="162"/>
      <c r="S1312" s="162">
        <f>SUBTOTAL(9,S1313:S1328)</f>
        <v>0</v>
      </c>
      <c r="T1312" s="553"/>
      <c r="U1312" s="553">
        <f>SUBTOTAL(9,U1313:U1328)</f>
        <v>0</v>
      </c>
      <c r="V1312" s="553"/>
      <c r="W1312" s="129"/>
      <c r="X1312" s="162"/>
      <c r="Y1312" s="169">
        <f>SUBTOTAL(9,Y1313:Y1328)</f>
        <v>157.768</v>
      </c>
      <c r="Z1312" s="170">
        <f>SUBTOTAL(9,Z1313:Z1328)</f>
        <v>0</v>
      </c>
      <c r="AA1312" s="553"/>
      <c r="AB1312" s="553">
        <f>SUBTOTAL(9,AB1313:AB1328)</f>
        <v>348772494.69400001</v>
      </c>
      <c r="AC1312" s="71"/>
      <c r="AD1312" s="71"/>
      <c r="AE1312" s="71"/>
      <c r="AF1312" s="71"/>
      <c r="AG1312" s="71"/>
      <c r="AH1312" s="103"/>
      <c r="AI1312" s="61"/>
      <c r="AJ1312" s="162"/>
      <c r="AK1312" s="162">
        <f>SUBTOTAL(9,AK1313:AK1328)</f>
        <v>0</v>
      </c>
      <c r="AL1312" s="553"/>
      <c r="AM1312" s="553">
        <f>SUBTOTAL(9,AM1313:AM1328)</f>
        <v>0</v>
      </c>
      <c r="AN1312" s="61"/>
      <c r="AO1312" s="162">
        <f>SUBTOTAL(9,AO1313:AO1328)</f>
        <v>0</v>
      </c>
      <c r="AP1312" s="602">
        <f t="shared" si="485"/>
        <v>491487494.69400001</v>
      </c>
      <c r="AQ1312" s="111"/>
      <c r="AR1312" s="111"/>
      <c r="AS1312" s="628"/>
    </row>
    <row r="1313" spans="1:45" ht="93.75" outlineLevel="2">
      <c r="A1313" s="72">
        <f>IF(B1313&lt;&gt;"",B1313,A1311)</f>
        <v>87</v>
      </c>
      <c r="B1313" s="552">
        <f>IF(C1313&lt;&gt;"",COUNTA($C$9:C1313),"")</f>
        <v>87</v>
      </c>
      <c r="C1313" s="552">
        <v>468</v>
      </c>
      <c r="D1313" s="61" t="s">
        <v>451</v>
      </c>
      <c r="E1313" s="103">
        <v>1</v>
      </c>
      <c r="F1313" s="103"/>
      <c r="G1313" s="103">
        <v>478</v>
      </c>
      <c r="H1313" s="103">
        <v>79</v>
      </c>
      <c r="I1313" s="103" t="s">
        <v>223</v>
      </c>
      <c r="J1313" s="103" t="s">
        <v>224</v>
      </c>
      <c r="K1313" s="107" t="s">
        <v>973</v>
      </c>
      <c r="L1313" s="105">
        <v>85</v>
      </c>
      <c r="M1313" s="554">
        <f>IF(K1313&lt;&gt;"",VLOOKUP(K1313,'DON GIA'!$S$1:$U$19,3,0),"")</f>
        <v>1679000</v>
      </c>
      <c r="N1313" s="554">
        <f>IF(K1313&lt;&gt;"",VLOOKUP(K1313,'DON GIA'!$S$1:$V$19,4,0),"")</f>
        <v>0</v>
      </c>
      <c r="O1313" s="554">
        <f t="shared" ref="O1313:O1328" si="498">IF(K1313&lt;&gt;"",L1313*M1313,"")</f>
        <v>142715000</v>
      </c>
      <c r="P1313" s="554">
        <f t="shared" ref="P1313:P1328" si="499">IF(K1313&lt;&gt;"",L1313*N1313,"")</f>
        <v>0</v>
      </c>
      <c r="Q1313" s="71" t="s">
        <v>35</v>
      </c>
      <c r="R1313" s="103"/>
      <c r="S1313" s="103"/>
      <c r="T1313" s="554" t="str">
        <f>IF(Q1313&lt;&gt;"",VLOOKUP(Q1313,'DON GIA'!$H$1:$K$103,4,0),"")</f>
        <v/>
      </c>
      <c r="U1313" s="554" t="str">
        <f t="shared" ref="U1313:U1328" si="500">IF(Q1313&lt;&gt;"",IF(ISNUMBER(T1313),S1313*T1313,""),"")</f>
        <v/>
      </c>
      <c r="V1313" s="554" t="s">
        <v>2163</v>
      </c>
      <c r="W1313" s="107" t="s">
        <v>1005</v>
      </c>
      <c r="X1313" s="103" t="s">
        <v>27</v>
      </c>
      <c r="Y1313" s="108">
        <v>48.34</v>
      </c>
      <c r="Z1313" s="109"/>
      <c r="AA1313" s="554">
        <f>IF(W1313&lt;&gt;"",VLOOKUP(W1313,'DON GIA'!$A$1:$D$346,4,0),"")</f>
        <v>5559129</v>
      </c>
      <c r="AB1313" s="554">
        <f t="shared" ref="AB1313:AB1328" si="501">IF(W1313&lt;&gt;"",IF(ISNUMBER(AA1313),Y1313*AA1313,""),"")</f>
        <v>268728295.86000001</v>
      </c>
      <c r="AC1313" s="71" t="s">
        <v>28</v>
      </c>
      <c r="AD1313" s="71" t="s">
        <v>29</v>
      </c>
      <c r="AE1313" s="71" t="s">
        <v>30</v>
      </c>
      <c r="AF1313" s="71" t="s">
        <v>31</v>
      </c>
      <c r="AG1313" s="71" t="s">
        <v>34</v>
      </c>
      <c r="AH1313" s="103" t="s">
        <v>33</v>
      </c>
      <c r="AI1313" s="71"/>
      <c r="AJ1313" s="103"/>
      <c r="AK1313" s="103"/>
      <c r="AL1313" s="554" t="str">
        <f>IF(AI1313&lt;&gt;"",VLOOKUP(AI1313,'DON GIA'!$M$1:$P$9,4,0),"")</f>
        <v/>
      </c>
      <c r="AM1313" s="554" t="str">
        <f t="shared" ref="AM1313:AM1328" si="502">IF(AI1313&lt;&gt;"",AK1313*AL1313,"")</f>
        <v/>
      </c>
      <c r="AN1313" s="71"/>
      <c r="AO1313" s="103"/>
      <c r="AP1313" s="602" t="str">
        <f t="shared" si="485"/>
        <v/>
      </c>
      <c r="AQ1313" s="111" t="s">
        <v>544</v>
      </c>
      <c r="AR1313" s="111" t="s">
        <v>2021</v>
      </c>
      <c r="AS1313" s="628"/>
    </row>
    <row r="1314" spans="1:45" ht="116.25" outlineLevel="2">
      <c r="A1314" s="72">
        <f t="shared" ref="A1314:A1328" si="503">IF(B1314&lt;&gt;"",B1314,A1313)</f>
        <v>87</v>
      </c>
      <c r="B1314" s="552" t="str">
        <f>IF(C1314&lt;&gt;"",COUNTA($C$9:C1314),"")</f>
        <v/>
      </c>
      <c r="C1314" s="552"/>
      <c r="D1314" s="71" t="s">
        <v>452</v>
      </c>
      <c r="E1314" s="103"/>
      <c r="F1314" s="103"/>
      <c r="G1314" s="103"/>
      <c r="H1314" s="103"/>
      <c r="I1314" s="103"/>
      <c r="J1314" s="103"/>
      <c r="K1314" s="107"/>
      <c r="L1314" s="105" t="s">
        <v>35</v>
      </c>
      <c r="M1314" s="554" t="str">
        <f>IF(K1314&lt;&gt;"",VLOOKUP(K1314,'DON GIA'!$S$1:$U$19,3,0),"")</f>
        <v/>
      </c>
      <c r="N1314" s="554" t="str">
        <f>IF(K1314&lt;&gt;"",VLOOKUP(K1314,'DON GIA'!$S$1:$V$19,4,0),"")</f>
        <v/>
      </c>
      <c r="O1314" s="554" t="str">
        <f t="shared" si="498"/>
        <v/>
      </c>
      <c r="P1314" s="554" t="str">
        <f t="shared" si="499"/>
        <v/>
      </c>
      <c r="Q1314" s="71" t="s">
        <v>35</v>
      </c>
      <c r="R1314" s="103"/>
      <c r="S1314" s="103"/>
      <c r="T1314" s="554" t="str">
        <f>IF(Q1314&lt;&gt;"",VLOOKUP(Q1314,'DON GIA'!$H$1:$K$103,4,0),"")</f>
        <v/>
      </c>
      <c r="U1314" s="554" t="str">
        <f t="shared" si="500"/>
        <v/>
      </c>
      <c r="V1314" s="554"/>
      <c r="W1314" s="107" t="s">
        <v>1078</v>
      </c>
      <c r="X1314" s="103" t="s">
        <v>27</v>
      </c>
      <c r="Y1314" s="108">
        <v>29.76</v>
      </c>
      <c r="Z1314" s="109"/>
      <c r="AA1314" s="554">
        <f>IF(W1314&lt;&gt;"",VLOOKUP(W1314,'DON GIA'!$A$1:$D$346,4,0),"")</f>
        <v>854777</v>
      </c>
      <c r="AB1314" s="554">
        <f t="shared" si="501"/>
        <v>25438163.52</v>
      </c>
      <c r="AC1314" s="71"/>
      <c r="AD1314" s="71" t="s">
        <v>29</v>
      </c>
      <c r="AE1314" s="71" t="s">
        <v>30</v>
      </c>
      <c r="AF1314" s="71" t="s">
        <v>41</v>
      </c>
      <c r="AG1314" s="71" t="s">
        <v>32</v>
      </c>
      <c r="AH1314" s="103" t="s">
        <v>41</v>
      </c>
      <c r="AI1314" s="71"/>
      <c r="AJ1314" s="103"/>
      <c r="AK1314" s="103"/>
      <c r="AL1314" s="554" t="str">
        <f>IF(AI1314&lt;&gt;"",VLOOKUP(AI1314,'DON GIA'!$M$1:$P$9,4,0),"")</f>
        <v/>
      </c>
      <c r="AM1314" s="554" t="str">
        <f t="shared" si="502"/>
        <v/>
      </c>
      <c r="AN1314" s="71"/>
      <c r="AO1314" s="103"/>
      <c r="AP1314" s="602" t="str">
        <f t="shared" si="485"/>
        <v/>
      </c>
      <c r="AQ1314" s="59" t="s">
        <v>545</v>
      </c>
      <c r="AR1314" s="59" t="s">
        <v>2059</v>
      </c>
      <c r="AS1314" s="629"/>
    </row>
    <row r="1315" spans="1:45" ht="150" outlineLevel="2">
      <c r="A1315" s="72">
        <f t="shared" si="503"/>
        <v>87</v>
      </c>
      <c r="B1315" s="552" t="str">
        <f>IF(C1315&lt;&gt;"",COUNTA($C$9:C1315),"")</f>
        <v/>
      </c>
      <c r="C1315" s="552"/>
      <c r="D1315" s="71" t="s">
        <v>71</v>
      </c>
      <c r="E1315" s="103"/>
      <c r="F1315" s="103"/>
      <c r="G1315" s="103"/>
      <c r="H1315" s="103"/>
      <c r="I1315" s="103"/>
      <c r="J1315" s="103"/>
      <c r="K1315" s="107"/>
      <c r="L1315" s="105" t="s">
        <v>35</v>
      </c>
      <c r="M1315" s="554" t="str">
        <f>IF(K1315&lt;&gt;"",VLOOKUP(K1315,'DON GIA'!$S$1:$U$19,3,0),"")</f>
        <v/>
      </c>
      <c r="N1315" s="554" t="str">
        <f>IF(K1315&lt;&gt;"",VLOOKUP(K1315,'DON GIA'!$S$1:$V$19,4,0),"")</f>
        <v/>
      </c>
      <c r="O1315" s="554" t="str">
        <f t="shared" si="498"/>
        <v/>
      </c>
      <c r="P1315" s="554" t="str">
        <f t="shared" si="499"/>
        <v/>
      </c>
      <c r="Q1315" s="71" t="s">
        <v>35</v>
      </c>
      <c r="R1315" s="103"/>
      <c r="S1315" s="103"/>
      <c r="T1315" s="554" t="str">
        <f>IF(Q1315&lt;&gt;"",VLOOKUP(Q1315,'DON GIA'!$H$1:$K$103,4,0),"")</f>
        <v/>
      </c>
      <c r="U1315" s="554" t="str">
        <f t="shared" si="500"/>
        <v/>
      </c>
      <c r="V1315" s="554"/>
      <c r="W1315" s="107" t="s">
        <v>1141</v>
      </c>
      <c r="X1315" s="103" t="s">
        <v>27</v>
      </c>
      <c r="Y1315" s="108">
        <v>2.5499999999999998</v>
      </c>
      <c r="Z1315" s="109"/>
      <c r="AA1315" s="554">
        <f>IF(W1315&lt;&gt;"",VLOOKUP(W1315,'DON GIA'!$A$1:$D$346,4,0),"")</f>
        <v>10375629</v>
      </c>
      <c r="AB1315" s="554">
        <f t="shared" si="501"/>
        <v>26457853.949999999</v>
      </c>
      <c r="AC1315" s="71"/>
      <c r="AD1315" s="71"/>
      <c r="AE1315" s="71"/>
      <c r="AF1315" s="71" t="s">
        <v>31</v>
      </c>
      <c r="AG1315" s="71"/>
      <c r="AH1315" s="103" t="s">
        <v>219</v>
      </c>
      <c r="AI1315" s="71"/>
      <c r="AJ1315" s="103"/>
      <c r="AK1315" s="103"/>
      <c r="AL1315" s="554" t="str">
        <f>IF(AI1315&lt;&gt;"",VLOOKUP(AI1315,'DON GIA'!$M$1:$P$9,4,0),"")</f>
        <v/>
      </c>
      <c r="AM1315" s="554" t="str">
        <f t="shared" si="502"/>
        <v/>
      </c>
      <c r="AN1315" s="71"/>
      <c r="AO1315" s="103"/>
      <c r="AP1315" s="602" t="str">
        <f t="shared" si="485"/>
        <v/>
      </c>
      <c r="AQ1315" s="59" t="s">
        <v>546</v>
      </c>
      <c r="AR1315" s="59" t="s">
        <v>2053</v>
      </c>
      <c r="AS1315" s="629"/>
    </row>
    <row r="1316" spans="1:45" ht="56.25" outlineLevel="2">
      <c r="A1316" s="72">
        <f t="shared" si="503"/>
        <v>87</v>
      </c>
      <c r="B1316" s="552" t="str">
        <f>IF(C1316&lt;&gt;"",COUNTA($C$9:C1316),"")</f>
        <v/>
      </c>
      <c r="C1316" s="552"/>
      <c r="D1316" s="71"/>
      <c r="E1316" s="103"/>
      <c r="F1316" s="103"/>
      <c r="G1316" s="103"/>
      <c r="H1316" s="103"/>
      <c r="I1316" s="103"/>
      <c r="J1316" s="103"/>
      <c r="K1316" s="107"/>
      <c r="L1316" s="105" t="s">
        <v>35</v>
      </c>
      <c r="M1316" s="554" t="str">
        <f>IF(K1316&lt;&gt;"",VLOOKUP(K1316,'DON GIA'!$S$1:$U$19,3,0),"")</f>
        <v/>
      </c>
      <c r="N1316" s="554" t="str">
        <f>IF(K1316&lt;&gt;"",VLOOKUP(K1316,'DON GIA'!$S$1:$V$19,4,0),"")</f>
        <v/>
      </c>
      <c r="O1316" s="554" t="str">
        <f t="shared" si="498"/>
        <v/>
      </c>
      <c r="P1316" s="554" t="str">
        <f t="shared" si="499"/>
        <v/>
      </c>
      <c r="Q1316" s="71" t="s">
        <v>35</v>
      </c>
      <c r="R1316" s="103"/>
      <c r="S1316" s="103"/>
      <c r="T1316" s="554" t="str">
        <f>IF(Q1316&lt;&gt;"",VLOOKUP(Q1316,'DON GIA'!$H$1:$K$103,4,0),"")</f>
        <v/>
      </c>
      <c r="U1316" s="554" t="str">
        <f t="shared" si="500"/>
        <v/>
      </c>
      <c r="V1316" s="554"/>
      <c r="W1316" s="107" t="s">
        <v>1266</v>
      </c>
      <c r="X1316" s="103" t="s">
        <v>27</v>
      </c>
      <c r="Y1316" s="108">
        <v>4.3499999999999996</v>
      </c>
      <c r="Z1316" s="109"/>
      <c r="AA1316" s="554">
        <f>IF(W1316&lt;&gt;"",VLOOKUP(W1316,'DON GIA'!$A$1:$D$346,4,0),"")</f>
        <v>2613835</v>
      </c>
      <c r="AB1316" s="554">
        <f t="shared" si="501"/>
        <v>11370182.25</v>
      </c>
      <c r="AC1316" s="71"/>
      <c r="AD1316" s="71"/>
      <c r="AE1316" s="71"/>
      <c r="AF1316" s="71"/>
      <c r="AG1316" s="71"/>
      <c r="AH1316" s="103"/>
      <c r="AI1316" s="71"/>
      <c r="AJ1316" s="103"/>
      <c r="AK1316" s="103"/>
      <c r="AL1316" s="554" t="str">
        <f>IF(AI1316&lt;&gt;"",VLOOKUP(AI1316,'DON GIA'!$M$1:$P$9,4,0),"")</f>
        <v/>
      </c>
      <c r="AM1316" s="554" t="str">
        <f t="shared" si="502"/>
        <v/>
      </c>
      <c r="AN1316" s="71"/>
      <c r="AO1316" s="103"/>
      <c r="AP1316" s="602" t="str">
        <f t="shared" si="485"/>
        <v/>
      </c>
      <c r="AQ1316" s="59" t="s">
        <v>537</v>
      </c>
      <c r="AR1316" s="59" t="s">
        <v>2063</v>
      </c>
      <c r="AS1316" s="629"/>
    </row>
    <row r="1317" spans="1:45" ht="75" outlineLevel="2">
      <c r="A1317" s="72">
        <f t="shared" si="503"/>
        <v>87</v>
      </c>
      <c r="B1317" s="552" t="str">
        <f>IF(C1317&lt;&gt;"",COUNTA($C$9:C1317),"")</f>
        <v/>
      </c>
      <c r="C1317" s="552"/>
      <c r="D1317" s="71"/>
      <c r="E1317" s="103"/>
      <c r="F1317" s="103"/>
      <c r="G1317" s="103"/>
      <c r="H1317" s="103"/>
      <c r="I1317" s="103"/>
      <c r="J1317" s="103"/>
      <c r="K1317" s="107"/>
      <c r="L1317" s="105" t="s">
        <v>35</v>
      </c>
      <c r="M1317" s="554" t="str">
        <f>IF(K1317&lt;&gt;"",VLOOKUP(K1317,'DON GIA'!$S$1:$U$19,3,0),"")</f>
        <v/>
      </c>
      <c r="N1317" s="554" t="str">
        <f>IF(K1317&lt;&gt;"",VLOOKUP(K1317,'DON GIA'!$S$1:$V$19,4,0),"")</f>
        <v/>
      </c>
      <c r="O1317" s="554" t="str">
        <f t="shared" si="498"/>
        <v/>
      </c>
      <c r="P1317" s="554" t="str">
        <f t="shared" si="499"/>
        <v/>
      </c>
      <c r="Q1317" s="71" t="s">
        <v>35</v>
      </c>
      <c r="R1317" s="103"/>
      <c r="S1317" s="103"/>
      <c r="T1317" s="554" t="str">
        <f>IF(Q1317&lt;&gt;"",VLOOKUP(Q1317,'DON GIA'!$H$1:$K$103,4,0),"")</f>
        <v/>
      </c>
      <c r="U1317" s="554" t="str">
        <f t="shared" si="500"/>
        <v/>
      </c>
      <c r="V1317" s="554"/>
      <c r="W1317" s="107" t="s">
        <v>1145</v>
      </c>
      <c r="X1317" s="103" t="s">
        <v>38</v>
      </c>
      <c r="Y1317" s="108">
        <v>0.23799999999999999</v>
      </c>
      <c r="Z1317" s="109"/>
      <c r="AA1317" s="554">
        <f>IF(W1317&lt;&gt;"",VLOOKUP(W1317,'DON GIA'!$A$1:$D$346,4,0),"")</f>
        <v>2523428</v>
      </c>
      <c r="AB1317" s="554">
        <f t="shared" si="501"/>
        <v>600575.86399999994</v>
      </c>
      <c r="AC1317" s="71"/>
      <c r="AD1317" s="71"/>
      <c r="AE1317" s="71"/>
      <c r="AF1317" s="71"/>
      <c r="AG1317" s="71"/>
      <c r="AH1317" s="103"/>
      <c r="AI1317" s="71"/>
      <c r="AJ1317" s="103"/>
      <c r="AK1317" s="103"/>
      <c r="AL1317" s="554" t="str">
        <f>IF(AI1317&lt;&gt;"",VLOOKUP(AI1317,'DON GIA'!$M$1:$P$9,4,0),"")</f>
        <v/>
      </c>
      <c r="AM1317" s="554" t="str">
        <f t="shared" si="502"/>
        <v/>
      </c>
      <c r="AN1317" s="71"/>
      <c r="AO1317" s="103"/>
      <c r="AP1317" s="602" t="str">
        <f t="shared" si="485"/>
        <v/>
      </c>
      <c r="AQ1317" s="60" t="s">
        <v>534</v>
      </c>
      <c r="AR1317" s="60" t="s">
        <v>1921</v>
      </c>
      <c r="AS1317" s="633"/>
    </row>
    <row r="1318" spans="1:45" outlineLevel="2">
      <c r="A1318" s="72">
        <f t="shared" si="503"/>
        <v>87</v>
      </c>
      <c r="B1318" s="552" t="str">
        <f>IF(C1318&lt;&gt;"",COUNTA($C$9:C1318),"")</f>
        <v/>
      </c>
      <c r="C1318" s="552"/>
      <c r="D1318" s="71"/>
      <c r="E1318" s="103"/>
      <c r="F1318" s="103"/>
      <c r="G1318" s="103"/>
      <c r="H1318" s="103"/>
      <c r="I1318" s="103"/>
      <c r="J1318" s="103"/>
      <c r="K1318" s="107"/>
      <c r="L1318" s="105" t="s">
        <v>35</v>
      </c>
      <c r="M1318" s="554" t="str">
        <f>IF(K1318&lt;&gt;"",VLOOKUP(K1318,'DON GIA'!$S$1:$U$19,3,0),"")</f>
        <v/>
      </c>
      <c r="N1318" s="554" t="str">
        <f>IF(K1318&lt;&gt;"",VLOOKUP(K1318,'DON GIA'!$S$1:$V$19,4,0),"")</f>
        <v/>
      </c>
      <c r="O1318" s="554" t="str">
        <f t="shared" si="498"/>
        <v/>
      </c>
      <c r="P1318" s="554" t="str">
        <f t="shared" si="499"/>
        <v/>
      </c>
      <c r="Q1318" s="71" t="s">
        <v>35</v>
      </c>
      <c r="R1318" s="103"/>
      <c r="S1318" s="103"/>
      <c r="T1318" s="554" t="str">
        <f>IF(Q1318&lt;&gt;"",VLOOKUP(Q1318,'DON GIA'!$H$1:$K$103,4,0),"")</f>
        <v/>
      </c>
      <c r="U1318" s="554" t="str">
        <f t="shared" si="500"/>
        <v/>
      </c>
      <c r="V1318" s="554"/>
      <c r="W1318" s="107" t="s">
        <v>1006</v>
      </c>
      <c r="X1318" s="103" t="s">
        <v>27</v>
      </c>
      <c r="Y1318" s="108">
        <v>47.79</v>
      </c>
      <c r="Z1318" s="109"/>
      <c r="AA1318" s="554">
        <f>IF(W1318&lt;&gt;"",VLOOKUP(W1318,'DON GIA'!$A$1:$D$346,4,0),"")</f>
        <v>109890</v>
      </c>
      <c r="AB1318" s="554">
        <f t="shared" si="501"/>
        <v>5251643.0999999996</v>
      </c>
      <c r="AC1318" s="71"/>
      <c r="AD1318" s="71"/>
      <c r="AE1318" s="71"/>
      <c r="AF1318" s="71"/>
      <c r="AG1318" s="71"/>
      <c r="AH1318" s="103"/>
      <c r="AI1318" s="71"/>
      <c r="AJ1318" s="103"/>
      <c r="AK1318" s="103"/>
      <c r="AL1318" s="554" t="str">
        <f>IF(AI1318&lt;&gt;"",VLOOKUP(AI1318,'DON GIA'!$M$1:$P$9,4,0),"")</f>
        <v/>
      </c>
      <c r="AM1318" s="554" t="str">
        <f t="shared" si="502"/>
        <v/>
      </c>
      <c r="AN1318" s="71"/>
      <c r="AO1318" s="103"/>
      <c r="AP1318" s="602" t="str">
        <f t="shared" si="485"/>
        <v/>
      </c>
      <c r="AQ1318" s="107"/>
      <c r="AR1318" s="107" t="s">
        <v>1922</v>
      </c>
      <c r="AS1318" s="593"/>
    </row>
    <row r="1319" spans="1:45" outlineLevel="2">
      <c r="A1319" s="72">
        <f t="shared" si="503"/>
        <v>87</v>
      </c>
      <c r="B1319" s="552" t="str">
        <f>IF(C1319&lt;&gt;"",COUNTA($C$9:C1319),"")</f>
        <v/>
      </c>
      <c r="C1319" s="552"/>
      <c r="D1319" s="71"/>
      <c r="E1319" s="103"/>
      <c r="F1319" s="103"/>
      <c r="G1319" s="103"/>
      <c r="H1319" s="103"/>
      <c r="I1319" s="103"/>
      <c r="J1319" s="103"/>
      <c r="K1319" s="107"/>
      <c r="L1319" s="105" t="s">
        <v>35</v>
      </c>
      <c r="M1319" s="554" t="str">
        <f>IF(K1319&lt;&gt;"",VLOOKUP(K1319,'DON GIA'!$S$1:$U$19,3,0),"")</f>
        <v/>
      </c>
      <c r="N1319" s="554" t="str">
        <f>IF(K1319&lt;&gt;"",VLOOKUP(K1319,'DON GIA'!$S$1:$V$19,4,0),"")</f>
        <v/>
      </c>
      <c r="O1319" s="554" t="str">
        <f t="shared" si="498"/>
        <v/>
      </c>
      <c r="P1319" s="554" t="str">
        <f t="shared" si="499"/>
        <v/>
      </c>
      <c r="Q1319" s="71" t="s">
        <v>35</v>
      </c>
      <c r="R1319" s="103"/>
      <c r="S1319" s="103"/>
      <c r="T1319" s="554" t="str">
        <f>IF(Q1319&lt;&gt;"",VLOOKUP(Q1319,'DON GIA'!$H$1:$K$103,4,0),"")</f>
        <v/>
      </c>
      <c r="U1319" s="554" t="str">
        <f t="shared" si="500"/>
        <v/>
      </c>
      <c r="V1319" s="554"/>
      <c r="W1319" s="107" t="s">
        <v>1023</v>
      </c>
      <c r="X1319" s="103" t="s">
        <v>38</v>
      </c>
      <c r="Y1319" s="108">
        <v>0.15</v>
      </c>
      <c r="Z1319" s="109"/>
      <c r="AA1319" s="554">
        <f>IF(W1319&lt;&gt;"",VLOOKUP(W1319,'DON GIA'!$A$1:$D$346,4,0),"")</f>
        <v>2523428</v>
      </c>
      <c r="AB1319" s="554">
        <f t="shared" si="501"/>
        <v>378514.2</v>
      </c>
      <c r="AC1319" s="71"/>
      <c r="AD1319" s="71"/>
      <c r="AE1319" s="71"/>
      <c r="AF1319" s="71"/>
      <c r="AG1319" s="71"/>
      <c r="AH1319" s="103"/>
      <c r="AI1319" s="71"/>
      <c r="AJ1319" s="103"/>
      <c r="AK1319" s="103"/>
      <c r="AL1319" s="554" t="str">
        <f>IF(AI1319&lt;&gt;"",VLOOKUP(AI1319,'DON GIA'!$M$1:$P$9,4,0),"")</f>
        <v/>
      </c>
      <c r="AM1319" s="554" t="str">
        <f t="shared" si="502"/>
        <v/>
      </c>
      <c r="AN1319" s="71"/>
      <c r="AO1319" s="103"/>
      <c r="AP1319" s="602" t="str">
        <f t="shared" si="485"/>
        <v/>
      </c>
      <c r="AQ1319" s="107"/>
      <c r="AR1319" s="107"/>
      <c r="AS1319" s="593"/>
    </row>
    <row r="1320" spans="1:45" outlineLevel="2">
      <c r="A1320" s="72">
        <f t="shared" si="503"/>
        <v>87</v>
      </c>
      <c r="B1320" s="552" t="str">
        <f>IF(C1320&lt;&gt;"",COUNTA($C$9:C1320),"")</f>
        <v/>
      </c>
      <c r="C1320" s="552"/>
      <c r="D1320" s="71"/>
      <c r="E1320" s="103"/>
      <c r="F1320" s="103"/>
      <c r="G1320" s="103"/>
      <c r="H1320" s="103"/>
      <c r="I1320" s="103"/>
      <c r="J1320" s="103"/>
      <c r="K1320" s="107"/>
      <c r="L1320" s="105" t="s">
        <v>35</v>
      </c>
      <c r="M1320" s="554" t="str">
        <f>IF(K1320&lt;&gt;"",VLOOKUP(K1320,'DON GIA'!$S$1:$U$19,3,0),"")</f>
        <v/>
      </c>
      <c r="N1320" s="554" t="str">
        <f>IF(K1320&lt;&gt;"",VLOOKUP(K1320,'DON GIA'!$S$1:$V$19,4,0),"")</f>
        <v/>
      </c>
      <c r="O1320" s="554" t="str">
        <f t="shared" si="498"/>
        <v/>
      </c>
      <c r="P1320" s="554" t="str">
        <f t="shared" si="499"/>
        <v/>
      </c>
      <c r="Q1320" s="71" t="s">
        <v>35</v>
      </c>
      <c r="R1320" s="103"/>
      <c r="S1320" s="103"/>
      <c r="T1320" s="554" t="str">
        <f>IF(Q1320&lt;&gt;"",VLOOKUP(Q1320,'DON GIA'!$H$1:$K$103,4,0),"")</f>
        <v/>
      </c>
      <c r="U1320" s="554" t="str">
        <f t="shared" si="500"/>
        <v/>
      </c>
      <c r="V1320" s="554"/>
      <c r="W1320" s="107" t="s">
        <v>1130</v>
      </c>
      <c r="X1320" s="103" t="s">
        <v>27</v>
      </c>
      <c r="Y1320" s="108">
        <v>4.46</v>
      </c>
      <c r="Z1320" s="109"/>
      <c r="AA1320" s="554">
        <f>IF(W1320&lt;&gt;"",VLOOKUP(W1320,'DON GIA'!$A$1:$D$346,4,0),"")</f>
        <v>282038</v>
      </c>
      <c r="AB1320" s="554">
        <f t="shared" si="501"/>
        <v>1257889.48</v>
      </c>
      <c r="AC1320" s="71"/>
      <c r="AD1320" s="71"/>
      <c r="AE1320" s="71"/>
      <c r="AF1320" s="71"/>
      <c r="AG1320" s="71"/>
      <c r="AH1320" s="103"/>
      <c r="AI1320" s="71"/>
      <c r="AJ1320" s="103"/>
      <c r="AK1320" s="103"/>
      <c r="AL1320" s="554" t="str">
        <f>IF(AI1320&lt;&gt;"",VLOOKUP(AI1320,'DON GIA'!$M$1:$P$9,4,0),"")</f>
        <v/>
      </c>
      <c r="AM1320" s="554" t="str">
        <f t="shared" si="502"/>
        <v/>
      </c>
      <c r="AN1320" s="71"/>
      <c r="AO1320" s="103"/>
      <c r="AP1320" s="602" t="str">
        <f t="shared" si="485"/>
        <v/>
      </c>
      <c r="AQ1320" s="107"/>
      <c r="AR1320" s="107"/>
      <c r="AS1320" s="593"/>
    </row>
    <row r="1321" spans="1:45" ht="37.5" outlineLevel="2">
      <c r="A1321" s="72">
        <f t="shared" si="503"/>
        <v>87</v>
      </c>
      <c r="B1321" s="552" t="str">
        <f>IF(C1321&lt;&gt;"",COUNTA($C$9:C1321),"")</f>
        <v/>
      </c>
      <c r="C1321" s="552"/>
      <c r="D1321" s="71"/>
      <c r="E1321" s="103"/>
      <c r="F1321" s="103"/>
      <c r="G1321" s="103"/>
      <c r="H1321" s="103"/>
      <c r="I1321" s="103"/>
      <c r="J1321" s="103"/>
      <c r="K1321" s="107"/>
      <c r="L1321" s="105" t="s">
        <v>35</v>
      </c>
      <c r="M1321" s="554" t="str">
        <f>IF(K1321&lt;&gt;"",VLOOKUP(K1321,'DON GIA'!$S$1:$U$19,3,0),"")</f>
        <v/>
      </c>
      <c r="N1321" s="554" t="str">
        <f>IF(K1321&lt;&gt;"",VLOOKUP(K1321,'DON GIA'!$S$1:$V$19,4,0),"")</f>
        <v/>
      </c>
      <c r="O1321" s="554" t="str">
        <f t="shared" si="498"/>
        <v/>
      </c>
      <c r="P1321" s="554" t="str">
        <f t="shared" si="499"/>
        <v/>
      </c>
      <c r="Q1321" s="71" t="s">
        <v>35</v>
      </c>
      <c r="R1321" s="103"/>
      <c r="S1321" s="103"/>
      <c r="T1321" s="554" t="str">
        <f>IF(Q1321&lt;&gt;"",VLOOKUP(Q1321,'DON GIA'!$H$1:$K$103,4,0),"")</f>
        <v/>
      </c>
      <c r="U1321" s="554" t="str">
        <f t="shared" si="500"/>
        <v/>
      </c>
      <c r="V1321" s="554"/>
      <c r="W1321" s="107" t="s">
        <v>1267</v>
      </c>
      <c r="X1321" s="103" t="s">
        <v>27</v>
      </c>
      <c r="Y1321" s="108">
        <v>0.25</v>
      </c>
      <c r="Z1321" s="109"/>
      <c r="AA1321" s="554">
        <f>IF(W1321&lt;&gt;"",VLOOKUP(W1321,'DON GIA'!$A$1:$D$346,4,0),"")</f>
        <v>456091</v>
      </c>
      <c r="AB1321" s="554">
        <f t="shared" si="501"/>
        <v>114022.75</v>
      </c>
      <c r="AC1321" s="71"/>
      <c r="AD1321" s="71"/>
      <c r="AE1321" s="71"/>
      <c r="AF1321" s="71"/>
      <c r="AG1321" s="71"/>
      <c r="AH1321" s="103"/>
      <c r="AI1321" s="71"/>
      <c r="AJ1321" s="103"/>
      <c r="AK1321" s="103"/>
      <c r="AL1321" s="554" t="str">
        <f>IF(AI1321&lt;&gt;"",VLOOKUP(AI1321,'DON GIA'!$M$1:$P$9,4,0),"")</f>
        <v/>
      </c>
      <c r="AM1321" s="554" t="str">
        <f t="shared" si="502"/>
        <v/>
      </c>
      <c r="AN1321" s="71"/>
      <c r="AO1321" s="103"/>
      <c r="AP1321" s="602" t="str">
        <f t="shared" si="485"/>
        <v/>
      </c>
      <c r="AQ1321" s="107"/>
      <c r="AR1321" s="107"/>
      <c r="AS1321" s="593"/>
    </row>
    <row r="1322" spans="1:45" outlineLevel="2">
      <c r="A1322" s="72">
        <f t="shared" si="503"/>
        <v>87</v>
      </c>
      <c r="B1322" s="552" t="str">
        <f>IF(C1322&lt;&gt;"",COUNTA($C$9:C1322),"")</f>
        <v/>
      </c>
      <c r="C1322" s="552"/>
      <c r="D1322" s="71"/>
      <c r="E1322" s="103"/>
      <c r="F1322" s="103"/>
      <c r="G1322" s="103"/>
      <c r="H1322" s="103"/>
      <c r="I1322" s="103"/>
      <c r="J1322" s="103"/>
      <c r="K1322" s="107"/>
      <c r="L1322" s="105" t="s">
        <v>35</v>
      </c>
      <c r="M1322" s="554" t="str">
        <f>IF(K1322&lt;&gt;"",VLOOKUP(K1322,'DON GIA'!$S$1:$U$19,3,0),"")</f>
        <v/>
      </c>
      <c r="N1322" s="554" t="str">
        <f>IF(K1322&lt;&gt;"",VLOOKUP(K1322,'DON GIA'!$S$1:$V$19,4,0),"")</f>
        <v/>
      </c>
      <c r="O1322" s="554" t="str">
        <f t="shared" si="498"/>
        <v/>
      </c>
      <c r="P1322" s="554" t="str">
        <f t="shared" si="499"/>
        <v/>
      </c>
      <c r="Q1322" s="71" t="s">
        <v>35</v>
      </c>
      <c r="R1322" s="103"/>
      <c r="S1322" s="103"/>
      <c r="T1322" s="554" t="str">
        <f>IF(Q1322&lt;&gt;"",VLOOKUP(Q1322,'DON GIA'!$H$1:$K$103,4,0),"")</f>
        <v/>
      </c>
      <c r="U1322" s="554" t="str">
        <f t="shared" si="500"/>
        <v/>
      </c>
      <c r="V1322" s="554"/>
      <c r="W1322" s="107" t="s">
        <v>1105</v>
      </c>
      <c r="X1322" s="103" t="s">
        <v>27</v>
      </c>
      <c r="Y1322" s="108">
        <v>0.48</v>
      </c>
      <c r="Z1322" s="109"/>
      <c r="AA1322" s="554">
        <f>IF(W1322&lt;&gt;"",VLOOKUP(W1322,'DON GIA'!$A$1:$D$346,4,0),"")</f>
        <v>292949</v>
      </c>
      <c r="AB1322" s="554">
        <f t="shared" si="501"/>
        <v>140615.51999999999</v>
      </c>
      <c r="AC1322" s="71"/>
      <c r="AD1322" s="71"/>
      <c r="AE1322" s="71"/>
      <c r="AF1322" s="71"/>
      <c r="AG1322" s="71"/>
      <c r="AH1322" s="103"/>
      <c r="AI1322" s="71"/>
      <c r="AJ1322" s="103"/>
      <c r="AK1322" s="103"/>
      <c r="AL1322" s="554" t="str">
        <f>IF(AI1322&lt;&gt;"",VLOOKUP(AI1322,'DON GIA'!$M$1:$P$9,4,0),"")</f>
        <v/>
      </c>
      <c r="AM1322" s="554" t="str">
        <f t="shared" si="502"/>
        <v/>
      </c>
      <c r="AN1322" s="71"/>
      <c r="AO1322" s="103"/>
      <c r="AP1322" s="602" t="str">
        <f t="shared" si="485"/>
        <v/>
      </c>
      <c r="AQ1322" s="107"/>
      <c r="AR1322" s="107"/>
      <c r="AS1322" s="593"/>
    </row>
    <row r="1323" spans="1:45" ht="37.5" outlineLevel="2">
      <c r="A1323" s="72">
        <f t="shared" si="503"/>
        <v>87</v>
      </c>
      <c r="B1323" s="552" t="str">
        <f>IF(C1323&lt;&gt;"",COUNTA($C$9:C1323),"")</f>
        <v/>
      </c>
      <c r="C1323" s="552"/>
      <c r="D1323" s="71"/>
      <c r="E1323" s="103"/>
      <c r="F1323" s="103"/>
      <c r="G1323" s="103"/>
      <c r="H1323" s="103"/>
      <c r="I1323" s="103"/>
      <c r="J1323" s="103"/>
      <c r="K1323" s="107"/>
      <c r="L1323" s="105" t="s">
        <v>35</v>
      </c>
      <c r="M1323" s="554" t="str">
        <f>IF(K1323&lt;&gt;"",VLOOKUP(K1323,'DON GIA'!$S$1:$U$19,3,0),"")</f>
        <v/>
      </c>
      <c r="N1323" s="554" t="str">
        <f>IF(K1323&lt;&gt;"",VLOOKUP(K1323,'DON GIA'!$S$1:$V$19,4,0),"")</f>
        <v/>
      </c>
      <c r="O1323" s="554" t="str">
        <f t="shared" si="498"/>
        <v/>
      </c>
      <c r="P1323" s="554" t="str">
        <f t="shared" si="499"/>
        <v/>
      </c>
      <c r="Q1323" s="71" t="s">
        <v>35</v>
      </c>
      <c r="R1323" s="103"/>
      <c r="S1323" s="103"/>
      <c r="T1323" s="554" t="str">
        <f>IF(Q1323&lt;&gt;"",VLOOKUP(Q1323,'DON GIA'!$H$1:$K$103,4,0),"")</f>
        <v/>
      </c>
      <c r="U1323" s="554" t="str">
        <f t="shared" si="500"/>
        <v/>
      </c>
      <c r="V1323" s="554"/>
      <c r="W1323" s="107" t="s">
        <v>1268</v>
      </c>
      <c r="X1323" s="103" t="s">
        <v>27</v>
      </c>
      <c r="Y1323" s="108">
        <v>1.25</v>
      </c>
      <c r="Z1323" s="109"/>
      <c r="AA1323" s="554">
        <f>IF(W1323&lt;&gt;"",VLOOKUP(W1323,'DON GIA'!$A$1:$D$346,4,0),"")</f>
        <v>282038</v>
      </c>
      <c r="AB1323" s="554">
        <f t="shared" si="501"/>
        <v>352547.5</v>
      </c>
      <c r="AC1323" s="71"/>
      <c r="AD1323" s="71"/>
      <c r="AE1323" s="71"/>
      <c r="AF1323" s="71"/>
      <c r="AG1323" s="71"/>
      <c r="AH1323" s="103"/>
      <c r="AI1323" s="71"/>
      <c r="AJ1323" s="103"/>
      <c r="AK1323" s="103"/>
      <c r="AL1323" s="554" t="str">
        <f>IF(AI1323&lt;&gt;"",VLOOKUP(AI1323,'DON GIA'!$M$1:$P$9,4,0),"")</f>
        <v/>
      </c>
      <c r="AM1323" s="554" t="str">
        <f t="shared" si="502"/>
        <v/>
      </c>
      <c r="AN1323" s="71"/>
      <c r="AO1323" s="103"/>
      <c r="AP1323" s="602" t="str">
        <f t="shared" si="485"/>
        <v/>
      </c>
      <c r="AQ1323" s="107"/>
      <c r="AR1323" s="107"/>
      <c r="AS1323" s="593"/>
    </row>
    <row r="1324" spans="1:45" outlineLevel="2">
      <c r="A1324" s="72">
        <f t="shared" si="503"/>
        <v>87</v>
      </c>
      <c r="B1324" s="552" t="str">
        <f>IF(C1324&lt;&gt;"",COUNTA($C$9:C1324),"")</f>
        <v/>
      </c>
      <c r="C1324" s="552"/>
      <c r="D1324" s="71"/>
      <c r="E1324" s="103"/>
      <c r="F1324" s="103"/>
      <c r="G1324" s="103"/>
      <c r="H1324" s="103"/>
      <c r="I1324" s="103"/>
      <c r="J1324" s="103"/>
      <c r="K1324" s="107"/>
      <c r="L1324" s="105" t="s">
        <v>35</v>
      </c>
      <c r="M1324" s="554" t="str">
        <f>IF(K1324&lt;&gt;"",VLOOKUP(K1324,'DON GIA'!$S$1:$U$19,3,0),"")</f>
        <v/>
      </c>
      <c r="N1324" s="554" t="str">
        <f>IF(K1324&lt;&gt;"",VLOOKUP(K1324,'DON GIA'!$S$1:$V$19,4,0),"")</f>
        <v/>
      </c>
      <c r="O1324" s="554" t="str">
        <f t="shared" si="498"/>
        <v/>
      </c>
      <c r="P1324" s="554" t="str">
        <f t="shared" si="499"/>
        <v/>
      </c>
      <c r="Q1324" s="71" t="s">
        <v>35</v>
      </c>
      <c r="R1324" s="103"/>
      <c r="S1324" s="103"/>
      <c r="T1324" s="554" t="str">
        <f>IF(Q1324&lt;&gt;"",VLOOKUP(Q1324,'DON GIA'!$H$1:$K$103,4,0),"")</f>
        <v/>
      </c>
      <c r="U1324" s="554" t="str">
        <f t="shared" si="500"/>
        <v/>
      </c>
      <c r="V1324" s="554"/>
      <c r="W1324" s="107" t="s">
        <v>1108</v>
      </c>
      <c r="X1324" s="103" t="s">
        <v>27</v>
      </c>
      <c r="Y1324" s="108">
        <v>13.15</v>
      </c>
      <c r="Z1324" s="109"/>
      <c r="AA1324" s="554">
        <f>IF(W1324&lt;&gt;"",VLOOKUP(W1324,'DON GIA'!$A$1:$D$346,4,0),"")</f>
        <v>282038</v>
      </c>
      <c r="AB1324" s="554">
        <f t="shared" si="501"/>
        <v>3708799.7</v>
      </c>
      <c r="AC1324" s="71"/>
      <c r="AD1324" s="71"/>
      <c r="AE1324" s="71"/>
      <c r="AF1324" s="71"/>
      <c r="AG1324" s="71"/>
      <c r="AH1324" s="103"/>
      <c r="AI1324" s="71"/>
      <c r="AJ1324" s="103"/>
      <c r="AK1324" s="103"/>
      <c r="AL1324" s="554" t="str">
        <f>IF(AI1324&lt;&gt;"",VLOOKUP(AI1324,'DON GIA'!$M$1:$P$9,4,0),"")</f>
        <v/>
      </c>
      <c r="AM1324" s="554" t="str">
        <f t="shared" si="502"/>
        <v/>
      </c>
      <c r="AN1324" s="71"/>
      <c r="AO1324" s="103"/>
      <c r="AP1324" s="602" t="str">
        <f t="shared" si="485"/>
        <v/>
      </c>
      <c r="AQ1324" s="107"/>
      <c r="AR1324" s="107"/>
      <c r="AS1324" s="593"/>
    </row>
    <row r="1325" spans="1:45" ht="37.5" outlineLevel="2">
      <c r="A1325" s="72">
        <f t="shared" si="503"/>
        <v>87</v>
      </c>
      <c r="B1325" s="552" t="str">
        <f>IF(C1325&lt;&gt;"",COUNTA($C$9:C1325),"")</f>
        <v/>
      </c>
      <c r="C1325" s="552"/>
      <c r="D1325" s="71"/>
      <c r="E1325" s="103"/>
      <c r="F1325" s="103"/>
      <c r="G1325" s="103"/>
      <c r="H1325" s="103"/>
      <c r="I1325" s="103"/>
      <c r="J1325" s="103"/>
      <c r="K1325" s="107"/>
      <c r="L1325" s="105" t="s">
        <v>35</v>
      </c>
      <c r="M1325" s="554" t="str">
        <f>IF(K1325&lt;&gt;"",VLOOKUP(K1325,'DON GIA'!$S$1:$U$19,3,0),"")</f>
        <v/>
      </c>
      <c r="N1325" s="554" t="str">
        <f>IF(K1325&lt;&gt;"",VLOOKUP(K1325,'DON GIA'!$S$1:$V$19,4,0),"")</f>
        <v/>
      </c>
      <c r="O1325" s="554" t="str">
        <f t="shared" si="498"/>
        <v/>
      </c>
      <c r="P1325" s="554" t="str">
        <f t="shared" si="499"/>
        <v/>
      </c>
      <c r="Q1325" s="71" t="s">
        <v>35</v>
      </c>
      <c r="R1325" s="103"/>
      <c r="S1325" s="103"/>
      <c r="T1325" s="554" t="str">
        <f>IF(Q1325&lt;&gt;"",VLOOKUP(Q1325,'DON GIA'!$H$1:$K$103,4,0),"")</f>
        <v/>
      </c>
      <c r="U1325" s="554" t="str">
        <f t="shared" si="500"/>
        <v/>
      </c>
      <c r="V1325" s="554"/>
      <c r="W1325" s="107" t="s">
        <v>1049</v>
      </c>
      <c r="X1325" s="103" t="s">
        <v>42</v>
      </c>
      <c r="Y1325" s="108">
        <v>1</v>
      </c>
      <c r="Z1325" s="109"/>
      <c r="AA1325" s="554">
        <f>IF(W1325&lt;&gt;"",VLOOKUP(W1325,'DON GIA'!$A$1:$D$346,4,0),"")</f>
        <v>3793079</v>
      </c>
      <c r="AB1325" s="554">
        <f t="shared" si="501"/>
        <v>3793079</v>
      </c>
      <c r="AC1325" s="71"/>
      <c r="AD1325" s="71"/>
      <c r="AE1325" s="71"/>
      <c r="AF1325" s="71"/>
      <c r="AG1325" s="71"/>
      <c r="AH1325" s="103"/>
      <c r="AI1325" s="71"/>
      <c r="AJ1325" s="103"/>
      <c r="AK1325" s="103"/>
      <c r="AL1325" s="554" t="str">
        <f>IF(AI1325&lt;&gt;"",VLOOKUP(AI1325,'DON GIA'!$M$1:$P$9,4,0),"")</f>
        <v/>
      </c>
      <c r="AM1325" s="554" t="str">
        <f t="shared" si="502"/>
        <v/>
      </c>
      <c r="AN1325" s="71"/>
      <c r="AO1325" s="103"/>
      <c r="AP1325" s="602" t="str">
        <f t="shared" si="485"/>
        <v/>
      </c>
      <c r="AQ1325" s="107"/>
      <c r="AR1325" s="107"/>
      <c r="AS1325" s="593"/>
    </row>
    <row r="1326" spans="1:45" outlineLevel="2">
      <c r="A1326" s="72">
        <f t="shared" si="503"/>
        <v>87</v>
      </c>
      <c r="B1326" s="552" t="str">
        <f>IF(C1326&lt;&gt;"",COUNTA($C$9:C1326),"")</f>
        <v/>
      </c>
      <c r="C1326" s="552"/>
      <c r="D1326" s="71"/>
      <c r="E1326" s="103"/>
      <c r="F1326" s="103"/>
      <c r="G1326" s="103"/>
      <c r="H1326" s="103"/>
      <c r="I1326" s="103"/>
      <c r="J1326" s="103"/>
      <c r="K1326" s="107"/>
      <c r="L1326" s="105" t="s">
        <v>35</v>
      </c>
      <c r="M1326" s="554" t="str">
        <f>IF(K1326&lt;&gt;"",VLOOKUP(K1326,'DON GIA'!$S$1:$U$19,3,0),"")</f>
        <v/>
      </c>
      <c r="N1326" s="554" t="str">
        <f>IF(K1326&lt;&gt;"",VLOOKUP(K1326,'DON GIA'!$S$1:$V$19,4,0),"")</f>
        <v/>
      </c>
      <c r="O1326" s="554" t="str">
        <f t="shared" si="498"/>
        <v/>
      </c>
      <c r="P1326" s="554" t="str">
        <f t="shared" si="499"/>
        <v/>
      </c>
      <c r="Q1326" s="71" t="s">
        <v>35</v>
      </c>
      <c r="R1326" s="103"/>
      <c r="S1326" s="103"/>
      <c r="T1326" s="554" t="str">
        <f>IF(Q1326&lt;&gt;"",VLOOKUP(Q1326,'DON GIA'!$H$1:$K$103,4,0),"")</f>
        <v/>
      </c>
      <c r="U1326" s="554" t="str">
        <f t="shared" si="500"/>
        <v/>
      </c>
      <c r="V1326" s="554"/>
      <c r="W1326" s="107" t="s">
        <v>1133</v>
      </c>
      <c r="X1326" s="103" t="s">
        <v>27</v>
      </c>
      <c r="Y1326" s="108">
        <v>4</v>
      </c>
      <c r="Z1326" s="109"/>
      <c r="AA1326" s="554">
        <f>IF(W1326&lt;&gt;"",VLOOKUP(W1326,'DON GIA'!$A$1:$D$346,4,0),"")</f>
        <v>295078</v>
      </c>
      <c r="AB1326" s="554">
        <f t="shared" si="501"/>
        <v>1180312</v>
      </c>
      <c r="AC1326" s="71"/>
      <c r="AD1326" s="71"/>
      <c r="AE1326" s="71"/>
      <c r="AF1326" s="71"/>
      <c r="AG1326" s="71"/>
      <c r="AH1326" s="103"/>
      <c r="AI1326" s="71"/>
      <c r="AJ1326" s="103"/>
      <c r="AK1326" s="103"/>
      <c r="AL1326" s="554" t="str">
        <f>IF(AI1326&lt;&gt;"",VLOOKUP(AI1326,'DON GIA'!$M$1:$P$9,4,0),"")</f>
        <v/>
      </c>
      <c r="AM1326" s="554" t="str">
        <f t="shared" si="502"/>
        <v/>
      </c>
      <c r="AN1326" s="71"/>
      <c r="AO1326" s="103"/>
      <c r="AP1326" s="602" t="str">
        <f t="shared" si="485"/>
        <v/>
      </c>
      <c r="AQ1326" s="107"/>
      <c r="AR1326" s="107"/>
      <c r="AS1326" s="593"/>
    </row>
    <row r="1327" spans="1:45" outlineLevel="2">
      <c r="A1327" s="72">
        <f t="shared" si="503"/>
        <v>87</v>
      </c>
      <c r="B1327" s="552" t="str">
        <f>IF(C1327&lt;&gt;"",COUNTA($C$9:C1327),"")</f>
        <v/>
      </c>
      <c r="C1327" s="552"/>
      <c r="D1327" s="71"/>
      <c r="E1327" s="103"/>
      <c r="F1327" s="103"/>
      <c r="G1327" s="103"/>
      <c r="H1327" s="103"/>
      <c r="I1327" s="103"/>
      <c r="J1327" s="103"/>
      <c r="K1327" s="107"/>
      <c r="L1327" s="105" t="s">
        <v>35</v>
      </c>
      <c r="M1327" s="554" t="str">
        <f>IF(K1327&lt;&gt;"",VLOOKUP(K1327,'DON GIA'!$S$1:$U$19,3,0),"")</f>
        <v/>
      </c>
      <c r="N1327" s="554" t="str">
        <f>IF(K1327&lt;&gt;"",VLOOKUP(K1327,'DON GIA'!$S$1:$V$19,4,0),"")</f>
        <v/>
      </c>
      <c r="O1327" s="554" t="str">
        <f t="shared" si="498"/>
        <v/>
      </c>
      <c r="P1327" s="554" t="str">
        <f t="shared" si="499"/>
        <v/>
      </c>
      <c r="Q1327" s="71" t="s">
        <v>35</v>
      </c>
      <c r="R1327" s="103"/>
      <c r="S1327" s="103"/>
      <c r="T1327" s="554" t="str">
        <f>IF(Q1327&lt;&gt;"",VLOOKUP(Q1327,'DON GIA'!$H$1:$K$103,4,0),"")</f>
        <v/>
      </c>
      <c r="U1327" s="554" t="str">
        <f t="shared" si="500"/>
        <v/>
      </c>
      <c r="V1327" s="554"/>
      <c r="W1327" s="107"/>
      <c r="X1327" s="103"/>
      <c r="Y1327" s="108"/>
      <c r="Z1327" s="109"/>
      <c r="AA1327" s="554" t="str">
        <f>IF(W1327&lt;&gt;"",VLOOKUP(W1327,'DON GIA'!$A$1:$D$346,4,0),"")</f>
        <v/>
      </c>
      <c r="AB1327" s="554" t="str">
        <f t="shared" si="501"/>
        <v/>
      </c>
      <c r="AC1327" s="71"/>
      <c r="AD1327" s="71"/>
      <c r="AE1327" s="71"/>
      <c r="AF1327" s="71"/>
      <c r="AG1327" s="71"/>
      <c r="AH1327" s="103"/>
      <c r="AI1327" s="71"/>
      <c r="AJ1327" s="103"/>
      <c r="AK1327" s="103"/>
      <c r="AL1327" s="554" t="str">
        <f>IF(AI1327&lt;&gt;"",VLOOKUP(AI1327,'DON GIA'!$M$1:$P$9,4,0),"")</f>
        <v/>
      </c>
      <c r="AM1327" s="554" t="str">
        <f t="shared" si="502"/>
        <v/>
      </c>
      <c r="AN1327" s="71"/>
      <c r="AO1327" s="103"/>
      <c r="AP1327" s="602" t="str">
        <f t="shared" si="485"/>
        <v/>
      </c>
      <c r="AQ1327" s="107"/>
      <c r="AR1327" s="107"/>
      <c r="AS1327" s="593"/>
    </row>
    <row r="1328" spans="1:45" outlineLevel="2">
      <c r="A1328" s="72">
        <f t="shared" si="503"/>
        <v>87</v>
      </c>
      <c r="B1328" s="552" t="str">
        <f>IF(C1328&lt;&gt;"",COUNTA($C$9:C1328),"")</f>
        <v/>
      </c>
      <c r="C1328" s="552"/>
      <c r="D1328" s="71"/>
      <c r="E1328" s="103"/>
      <c r="F1328" s="103"/>
      <c r="G1328" s="103"/>
      <c r="H1328" s="103"/>
      <c r="I1328" s="103"/>
      <c r="J1328" s="103"/>
      <c r="K1328" s="107"/>
      <c r="L1328" s="105" t="s">
        <v>35</v>
      </c>
      <c r="M1328" s="554" t="str">
        <f>IF(K1328&lt;&gt;"",VLOOKUP(K1328,'DON GIA'!$S$1:$U$19,3,0),"")</f>
        <v/>
      </c>
      <c r="N1328" s="554" t="str">
        <f>IF(K1328&lt;&gt;"",VLOOKUP(K1328,'DON GIA'!$S$1:$V$19,4,0),"")</f>
        <v/>
      </c>
      <c r="O1328" s="554" t="str">
        <f t="shared" si="498"/>
        <v/>
      </c>
      <c r="P1328" s="554" t="str">
        <f t="shared" si="499"/>
        <v/>
      </c>
      <c r="Q1328" s="71" t="s">
        <v>35</v>
      </c>
      <c r="R1328" s="103"/>
      <c r="S1328" s="103"/>
      <c r="T1328" s="554" t="str">
        <f>IF(Q1328&lt;&gt;"",VLOOKUP(Q1328,'DON GIA'!$H$1:$K$103,4,0),"")</f>
        <v/>
      </c>
      <c r="U1328" s="554" t="str">
        <f t="shared" si="500"/>
        <v/>
      </c>
      <c r="V1328" s="554"/>
      <c r="W1328" s="107"/>
      <c r="X1328" s="103"/>
      <c r="Y1328" s="108"/>
      <c r="Z1328" s="109"/>
      <c r="AA1328" s="554" t="str">
        <f>IF(W1328&lt;&gt;"",VLOOKUP(W1328,'DON GIA'!$A$1:$D$346,4,0),"")</f>
        <v/>
      </c>
      <c r="AB1328" s="554" t="str">
        <f t="shared" si="501"/>
        <v/>
      </c>
      <c r="AC1328" s="71"/>
      <c r="AD1328" s="71"/>
      <c r="AE1328" s="71"/>
      <c r="AF1328" s="71"/>
      <c r="AG1328" s="71"/>
      <c r="AH1328" s="103"/>
      <c r="AI1328" s="71"/>
      <c r="AJ1328" s="103"/>
      <c r="AK1328" s="103"/>
      <c r="AL1328" s="554" t="str">
        <f>IF(AI1328&lt;&gt;"",VLOOKUP(AI1328,'DON GIA'!$M$1:$P$9,4,0),"")</f>
        <v/>
      </c>
      <c r="AM1328" s="554" t="str">
        <f t="shared" si="502"/>
        <v/>
      </c>
      <c r="AN1328" s="71"/>
      <c r="AO1328" s="103"/>
      <c r="AP1328" s="602" t="str">
        <f t="shared" si="485"/>
        <v/>
      </c>
      <c r="AQ1328" s="107"/>
      <c r="AR1328" s="107"/>
      <c r="AS1328" s="593"/>
    </row>
    <row r="1329" spans="1:45" outlineLevel="1">
      <c r="A1329" s="84" t="s">
        <v>2072</v>
      </c>
      <c r="B1329" s="552"/>
      <c r="C1329" s="552"/>
      <c r="D1329" s="61"/>
      <c r="E1329" s="162"/>
      <c r="F1329" s="103"/>
      <c r="G1329" s="162"/>
      <c r="H1329" s="162"/>
      <c r="I1329" s="162"/>
      <c r="J1329" s="162"/>
      <c r="K1329" s="129"/>
      <c r="L1329" s="167">
        <f>SUBTOTAL(9,L1330:L1345)</f>
        <v>85</v>
      </c>
      <c r="M1329" s="553"/>
      <c r="N1329" s="553"/>
      <c r="O1329" s="553">
        <f>SUBTOTAL(9,O1330:O1345)</f>
        <v>142715000</v>
      </c>
      <c r="P1329" s="553">
        <f>SUBTOTAL(9,P1330:P1345)</f>
        <v>0</v>
      </c>
      <c r="Q1329" s="61"/>
      <c r="R1329" s="162"/>
      <c r="S1329" s="162">
        <f>SUBTOTAL(9,S1330:S1345)</f>
        <v>0</v>
      </c>
      <c r="T1329" s="553"/>
      <c r="U1329" s="553">
        <f>SUBTOTAL(9,U1330:U1345)</f>
        <v>0</v>
      </c>
      <c r="V1329" s="553"/>
      <c r="W1329" s="129"/>
      <c r="X1329" s="162"/>
      <c r="Y1329" s="169">
        <f>SUBTOTAL(9,Y1330:Y1345)</f>
        <v>209.21899999999997</v>
      </c>
      <c r="Z1329" s="170">
        <f>SUBTOTAL(9,Z1330:Z1345)</f>
        <v>0</v>
      </c>
      <c r="AA1329" s="553"/>
      <c r="AB1329" s="553">
        <f>SUBTOTAL(9,AB1330:AB1345)</f>
        <v>392975257.62199992</v>
      </c>
      <c r="AC1329" s="71"/>
      <c r="AD1329" s="71"/>
      <c r="AE1329" s="71"/>
      <c r="AF1329" s="71"/>
      <c r="AG1329" s="71"/>
      <c r="AH1329" s="103"/>
      <c r="AI1329" s="61"/>
      <c r="AJ1329" s="162"/>
      <c r="AK1329" s="162">
        <f>SUBTOTAL(9,AK1330:AK1345)</f>
        <v>2</v>
      </c>
      <c r="AL1329" s="553"/>
      <c r="AM1329" s="553">
        <f>SUBTOTAL(9,AM1330:AM1345)</f>
        <v>25895920</v>
      </c>
      <c r="AN1329" s="61"/>
      <c r="AO1329" s="162">
        <f>SUBTOTAL(9,AO1330:AO1345)</f>
        <v>1</v>
      </c>
      <c r="AP1329" s="602">
        <f t="shared" si="485"/>
        <v>561586177.62199998</v>
      </c>
      <c r="AQ1329" s="111"/>
      <c r="AR1329" s="111"/>
      <c r="AS1329" s="628"/>
    </row>
    <row r="1330" spans="1:45" ht="93.75" outlineLevel="2">
      <c r="A1330" s="72">
        <f>IF(B1330&lt;&gt;"",B1330,A1328)</f>
        <v>88</v>
      </c>
      <c r="B1330" s="552">
        <f>IF(C1330&lt;&gt;"",COUNTA($C$9:C1330),"")</f>
        <v>88</v>
      </c>
      <c r="C1330" s="552">
        <v>469</v>
      </c>
      <c r="D1330" s="61" t="s">
        <v>453</v>
      </c>
      <c r="E1330" s="103">
        <v>1</v>
      </c>
      <c r="F1330" s="103"/>
      <c r="G1330" s="103">
        <v>477</v>
      </c>
      <c r="H1330" s="103">
        <v>79</v>
      </c>
      <c r="I1330" s="103" t="s">
        <v>223</v>
      </c>
      <c r="J1330" s="103" t="s">
        <v>224</v>
      </c>
      <c r="K1330" s="107" t="s">
        <v>973</v>
      </c>
      <c r="L1330" s="105">
        <v>85</v>
      </c>
      <c r="M1330" s="554">
        <f>IF(K1330&lt;&gt;"",VLOOKUP(K1330,'DON GIA'!$S$1:$U$19,3,0),"")</f>
        <v>1679000</v>
      </c>
      <c r="N1330" s="554">
        <f>IF(K1330&lt;&gt;"",VLOOKUP(K1330,'DON GIA'!$S$1:$V$19,4,0),"")</f>
        <v>0</v>
      </c>
      <c r="O1330" s="554">
        <f t="shared" ref="O1330:O1345" si="504">IF(K1330&lt;&gt;"",L1330*M1330,"")</f>
        <v>142715000</v>
      </c>
      <c r="P1330" s="554">
        <f t="shared" ref="P1330:P1345" si="505">IF(K1330&lt;&gt;"",L1330*N1330,"")</f>
        <v>0</v>
      </c>
      <c r="Q1330" s="71" t="s">
        <v>35</v>
      </c>
      <c r="R1330" s="103"/>
      <c r="S1330" s="103"/>
      <c r="T1330" s="554" t="str">
        <f>IF(Q1330&lt;&gt;"",VLOOKUP(Q1330,'DON GIA'!$H$1:$K$103,4,0),"")</f>
        <v/>
      </c>
      <c r="U1330" s="554" t="str">
        <f t="shared" ref="U1330:U1345" si="506">IF(Q1330&lt;&gt;"",IF(ISNUMBER(T1330),S1330*T1330,""),"")</f>
        <v/>
      </c>
      <c r="V1330" s="554" t="s">
        <v>2163</v>
      </c>
      <c r="W1330" s="107" t="s">
        <v>1005</v>
      </c>
      <c r="X1330" s="103" t="s">
        <v>27</v>
      </c>
      <c r="Y1330" s="108">
        <v>47.98</v>
      </c>
      <c r="Z1330" s="109"/>
      <c r="AA1330" s="554">
        <f>IF(W1330&lt;&gt;"",VLOOKUP(W1330,'DON GIA'!$A$1:$D$346,4,0),"")</f>
        <v>5559129</v>
      </c>
      <c r="AB1330" s="554">
        <f t="shared" ref="AB1330:AB1345" si="507">IF(W1330&lt;&gt;"",IF(ISNUMBER(AA1330),Y1330*AA1330,""),"")</f>
        <v>266727009.41999999</v>
      </c>
      <c r="AC1330" s="71" t="s">
        <v>28</v>
      </c>
      <c r="AD1330" s="71" t="s">
        <v>29</v>
      </c>
      <c r="AE1330" s="71" t="s">
        <v>30</v>
      </c>
      <c r="AF1330" s="71" t="s">
        <v>31</v>
      </c>
      <c r="AG1330" s="71" t="s">
        <v>34</v>
      </c>
      <c r="AH1330" s="103" t="s">
        <v>33</v>
      </c>
      <c r="AI1330" s="71" t="s">
        <v>562</v>
      </c>
      <c r="AJ1330" s="103" t="s">
        <v>409</v>
      </c>
      <c r="AK1330" s="103">
        <v>1</v>
      </c>
      <c r="AL1330" s="554">
        <f>IF(AI1330&lt;&gt;"",VLOOKUP(AI1330,'DON GIA'!$M$1:$P$9,4,0),"")</f>
        <v>12895920</v>
      </c>
      <c r="AM1330" s="554">
        <f t="shared" ref="AM1330:AM1345" si="508">IF(AI1330&lt;&gt;"",AK1330*AL1330,"")</f>
        <v>12895920</v>
      </c>
      <c r="AN1330" s="71" t="s">
        <v>407</v>
      </c>
      <c r="AO1330" s="103">
        <v>1</v>
      </c>
      <c r="AP1330" s="602" t="str">
        <f t="shared" si="485"/>
        <v/>
      </c>
      <c r="AQ1330" s="111" t="s">
        <v>544</v>
      </c>
      <c r="AR1330" s="111" t="s">
        <v>2021</v>
      </c>
      <c r="AS1330" s="628"/>
    </row>
    <row r="1331" spans="1:45" ht="116.25" outlineLevel="2">
      <c r="A1331" s="72">
        <f t="shared" ref="A1331:A1345" si="509">IF(B1331&lt;&gt;"",B1331,A1330)</f>
        <v>88</v>
      </c>
      <c r="B1331" s="552" t="str">
        <f>IF(C1331&lt;&gt;"",COUNTA($C$9:C1331),"")</f>
        <v/>
      </c>
      <c r="C1331" s="552"/>
      <c r="D1331" s="71" t="s">
        <v>454</v>
      </c>
      <c r="E1331" s="103"/>
      <c r="F1331" s="103"/>
      <c r="G1331" s="103"/>
      <c r="H1331" s="103"/>
      <c r="I1331" s="103"/>
      <c r="J1331" s="103"/>
      <c r="K1331" s="107"/>
      <c r="L1331" s="105" t="s">
        <v>35</v>
      </c>
      <c r="M1331" s="554" t="str">
        <f>IF(K1331&lt;&gt;"",VLOOKUP(K1331,'DON GIA'!$S$1:$U$19,3,0),"")</f>
        <v/>
      </c>
      <c r="N1331" s="554" t="str">
        <f>IF(K1331&lt;&gt;"",VLOOKUP(K1331,'DON GIA'!$S$1:$V$19,4,0),"")</f>
        <v/>
      </c>
      <c r="O1331" s="554" t="str">
        <f t="shared" si="504"/>
        <v/>
      </c>
      <c r="P1331" s="554" t="str">
        <f t="shared" si="505"/>
        <v/>
      </c>
      <c r="Q1331" s="71" t="s">
        <v>35</v>
      </c>
      <c r="R1331" s="103"/>
      <c r="S1331" s="103"/>
      <c r="T1331" s="554" t="str">
        <f>IF(Q1331&lt;&gt;"",VLOOKUP(Q1331,'DON GIA'!$H$1:$K$103,4,0),"")</f>
        <v/>
      </c>
      <c r="U1331" s="554" t="str">
        <f t="shared" si="506"/>
        <v/>
      </c>
      <c r="V1331" s="554"/>
      <c r="W1331" s="107" t="s">
        <v>1001</v>
      </c>
      <c r="X1331" s="103" t="s">
        <v>27</v>
      </c>
      <c r="Y1331" s="108">
        <v>4</v>
      </c>
      <c r="Z1331" s="109"/>
      <c r="AA1331" s="554">
        <f>IF(W1331&lt;&gt;"",VLOOKUP(W1331,'DON GIA'!$A$1:$D$346,4,0),"")</f>
        <v>295078</v>
      </c>
      <c r="AB1331" s="554">
        <f t="shared" si="507"/>
        <v>1180312</v>
      </c>
      <c r="AC1331" s="71"/>
      <c r="AD1331" s="71"/>
      <c r="AE1331" s="71"/>
      <c r="AF1331" s="71"/>
      <c r="AG1331" s="71"/>
      <c r="AH1331" s="103"/>
      <c r="AI1331" s="71" t="s">
        <v>578</v>
      </c>
      <c r="AJ1331" s="103" t="s">
        <v>560</v>
      </c>
      <c r="AK1331" s="103">
        <v>1</v>
      </c>
      <c r="AL1331" s="554">
        <f>IF(AI1331&lt;&gt;"",VLOOKUP(AI1331,'DON GIA'!$M$1:$P$9,4,0),"")</f>
        <v>13000000</v>
      </c>
      <c r="AM1331" s="554">
        <f t="shared" si="508"/>
        <v>13000000</v>
      </c>
      <c r="AN1331" s="71"/>
      <c r="AO1331" s="103"/>
      <c r="AP1331" s="602" t="str">
        <f t="shared" si="485"/>
        <v/>
      </c>
      <c r="AQ1331" s="59" t="s">
        <v>545</v>
      </c>
      <c r="AR1331" s="59" t="s">
        <v>2059</v>
      </c>
      <c r="AS1331" s="629"/>
    </row>
    <row r="1332" spans="1:45" ht="131.25" outlineLevel="2">
      <c r="A1332" s="72">
        <f t="shared" si="509"/>
        <v>88</v>
      </c>
      <c r="B1332" s="552" t="str">
        <f>IF(C1332&lt;&gt;"",COUNTA($C$9:C1332),"")</f>
        <v/>
      </c>
      <c r="C1332" s="552"/>
      <c r="D1332" s="71" t="s">
        <v>71</v>
      </c>
      <c r="E1332" s="103"/>
      <c r="F1332" s="103"/>
      <c r="G1332" s="103"/>
      <c r="H1332" s="103"/>
      <c r="I1332" s="103"/>
      <c r="J1332" s="103"/>
      <c r="K1332" s="107"/>
      <c r="L1332" s="105" t="s">
        <v>35</v>
      </c>
      <c r="M1332" s="554" t="str">
        <f>IF(K1332&lt;&gt;"",VLOOKUP(K1332,'DON GIA'!$S$1:$U$19,3,0),"")</f>
        <v/>
      </c>
      <c r="N1332" s="554" t="str">
        <f>IF(K1332&lt;&gt;"",VLOOKUP(K1332,'DON GIA'!$S$1:$V$19,4,0),"")</f>
        <v/>
      </c>
      <c r="O1332" s="554" t="str">
        <f t="shared" si="504"/>
        <v/>
      </c>
      <c r="P1332" s="554" t="str">
        <f t="shared" si="505"/>
        <v/>
      </c>
      <c r="Q1332" s="71" t="s">
        <v>35</v>
      </c>
      <c r="R1332" s="103"/>
      <c r="S1332" s="103"/>
      <c r="T1332" s="554" t="str">
        <f>IF(Q1332&lt;&gt;"",VLOOKUP(Q1332,'DON GIA'!$H$1:$K$103,4,0),"")</f>
        <v/>
      </c>
      <c r="U1332" s="554" t="str">
        <f t="shared" si="506"/>
        <v/>
      </c>
      <c r="V1332" s="554"/>
      <c r="W1332" s="107" t="s">
        <v>1080</v>
      </c>
      <c r="X1332" s="103" t="s">
        <v>27</v>
      </c>
      <c r="Y1332" s="108">
        <v>4.41</v>
      </c>
      <c r="Z1332" s="109"/>
      <c r="AA1332" s="554">
        <f>IF(W1332&lt;&gt;"",VLOOKUP(W1332,'DON GIA'!$A$1:$D$346,4,0),"")</f>
        <v>10375629</v>
      </c>
      <c r="AB1332" s="554">
        <f t="shared" si="507"/>
        <v>45756523.890000001</v>
      </c>
      <c r="AC1332" s="71"/>
      <c r="AD1332" s="71"/>
      <c r="AE1332" s="71"/>
      <c r="AF1332" s="71" t="s">
        <v>31</v>
      </c>
      <c r="AG1332" s="71"/>
      <c r="AH1332" s="103" t="s">
        <v>33</v>
      </c>
      <c r="AI1332" s="71"/>
      <c r="AJ1332" s="103"/>
      <c r="AK1332" s="103"/>
      <c r="AL1332" s="554" t="str">
        <f>IF(AI1332&lt;&gt;"",VLOOKUP(AI1332,'DON GIA'!$M$1:$P$9,4,0),"")</f>
        <v/>
      </c>
      <c r="AM1332" s="554" t="str">
        <f t="shared" si="508"/>
        <v/>
      </c>
      <c r="AN1332" s="71"/>
      <c r="AO1332" s="103"/>
      <c r="AP1332" s="602" t="str">
        <f t="shared" si="485"/>
        <v/>
      </c>
      <c r="AQ1332" s="59" t="s">
        <v>547</v>
      </c>
      <c r="AR1332" s="59" t="s">
        <v>2053</v>
      </c>
      <c r="AS1332" s="629"/>
    </row>
    <row r="1333" spans="1:45" ht="93.75" outlineLevel="2">
      <c r="A1333" s="72">
        <f t="shared" si="509"/>
        <v>88</v>
      </c>
      <c r="B1333" s="552" t="str">
        <f>IF(C1333&lt;&gt;"",COUNTA($C$9:C1333),"")</f>
        <v/>
      </c>
      <c r="C1333" s="552"/>
      <c r="D1333" s="71"/>
      <c r="E1333" s="103"/>
      <c r="F1333" s="103"/>
      <c r="G1333" s="103"/>
      <c r="H1333" s="103"/>
      <c r="I1333" s="103"/>
      <c r="J1333" s="103"/>
      <c r="K1333" s="107"/>
      <c r="L1333" s="105" t="s">
        <v>35</v>
      </c>
      <c r="M1333" s="554" t="str">
        <f>IF(K1333&lt;&gt;"",VLOOKUP(K1333,'DON GIA'!$S$1:$U$19,3,0),"")</f>
        <v/>
      </c>
      <c r="N1333" s="554" t="str">
        <f>IF(K1333&lt;&gt;"",VLOOKUP(K1333,'DON GIA'!$S$1:$V$19,4,0),"")</f>
        <v/>
      </c>
      <c r="O1333" s="554" t="str">
        <f t="shared" si="504"/>
        <v/>
      </c>
      <c r="P1333" s="554" t="str">
        <f t="shared" si="505"/>
        <v/>
      </c>
      <c r="Q1333" s="71" t="s">
        <v>35</v>
      </c>
      <c r="R1333" s="103"/>
      <c r="S1333" s="103"/>
      <c r="T1333" s="554" t="str">
        <f>IF(Q1333&lt;&gt;"",VLOOKUP(Q1333,'DON GIA'!$H$1:$K$103,4,0),"")</f>
        <v/>
      </c>
      <c r="U1333" s="554" t="str">
        <f t="shared" si="506"/>
        <v/>
      </c>
      <c r="V1333" s="554"/>
      <c r="W1333" s="107" t="s">
        <v>1185</v>
      </c>
      <c r="X1333" s="103" t="s">
        <v>27</v>
      </c>
      <c r="Y1333" s="108">
        <v>2.61</v>
      </c>
      <c r="Z1333" s="109"/>
      <c r="AA1333" s="554">
        <f>IF(W1333&lt;&gt;"",VLOOKUP(W1333,'DON GIA'!$A$1:$D$346,4,0),"")</f>
        <v>2613835</v>
      </c>
      <c r="AB1333" s="554">
        <f t="shared" si="507"/>
        <v>6822109.3499999996</v>
      </c>
      <c r="AC1333" s="71"/>
      <c r="AD1333" s="71"/>
      <c r="AE1333" s="71"/>
      <c r="AF1333" s="71"/>
      <c r="AG1333" s="71"/>
      <c r="AH1333" s="103"/>
      <c r="AI1333" s="71"/>
      <c r="AJ1333" s="103"/>
      <c r="AK1333" s="103"/>
      <c r="AL1333" s="554" t="str">
        <f>IF(AI1333&lt;&gt;"",VLOOKUP(AI1333,'DON GIA'!$M$1:$P$9,4,0),"")</f>
        <v/>
      </c>
      <c r="AM1333" s="554" t="str">
        <f t="shared" si="508"/>
        <v/>
      </c>
      <c r="AN1333" s="71"/>
      <c r="AO1333" s="103"/>
      <c r="AP1333" s="602" t="str">
        <f t="shared" si="485"/>
        <v/>
      </c>
      <c r="AQ1333" s="59" t="s">
        <v>537</v>
      </c>
      <c r="AR1333" s="59" t="s">
        <v>2048</v>
      </c>
      <c r="AS1333" s="629"/>
    </row>
    <row r="1334" spans="1:45" ht="33.75" outlineLevel="2">
      <c r="A1334" s="72">
        <f t="shared" si="509"/>
        <v>88</v>
      </c>
      <c r="B1334" s="552" t="str">
        <f>IF(C1334&lt;&gt;"",COUNTA($C$9:C1334),"")</f>
        <v/>
      </c>
      <c r="C1334" s="552"/>
      <c r="D1334" s="71"/>
      <c r="E1334" s="103"/>
      <c r="F1334" s="103"/>
      <c r="G1334" s="103"/>
      <c r="H1334" s="103"/>
      <c r="I1334" s="103"/>
      <c r="J1334" s="103"/>
      <c r="K1334" s="107"/>
      <c r="L1334" s="105" t="s">
        <v>35</v>
      </c>
      <c r="M1334" s="554" t="str">
        <f>IF(K1334&lt;&gt;"",VLOOKUP(K1334,'DON GIA'!$S$1:$U$19,3,0),"")</f>
        <v/>
      </c>
      <c r="N1334" s="554" t="str">
        <f>IF(K1334&lt;&gt;"",VLOOKUP(K1334,'DON GIA'!$S$1:$V$19,4,0),"")</f>
        <v/>
      </c>
      <c r="O1334" s="554" t="str">
        <f t="shared" si="504"/>
        <v/>
      </c>
      <c r="P1334" s="554" t="str">
        <f t="shared" si="505"/>
        <v/>
      </c>
      <c r="Q1334" s="71" t="s">
        <v>35</v>
      </c>
      <c r="R1334" s="103"/>
      <c r="S1334" s="103"/>
      <c r="T1334" s="554" t="str">
        <f>IF(Q1334&lt;&gt;"",VLOOKUP(Q1334,'DON GIA'!$H$1:$K$103,4,0),"")</f>
        <v/>
      </c>
      <c r="U1334" s="554" t="str">
        <f t="shared" si="506"/>
        <v/>
      </c>
      <c r="V1334" s="554"/>
      <c r="W1334" s="107" t="s">
        <v>1023</v>
      </c>
      <c r="X1334" s="103" t="s">
        <v>38</v>
      </c>
      <c r="Y1334" s="108">
        <v>0.13900000000000001</v>
      </c>
      <c r="Z1334" s="109"/>
      <c r="AA1334" s="554">
        <f>IF(W1334&lt;&gt;"",VLOOKUP(W1334,'DON GIA'!$A$1:$D$346,4,0),"")</f>
        <v>2523428</v>
      </c>
      <c r="AB1334" s="554">
        <f t="shared" si="507"/>
        <v>350756.49200000003</v>
      </c>
      <c r="AC1334" s="71"/>
      <c r="AD1334" s="71"/>
      <c r="AE1334" s="71"/>
      <c r="AF1334" s="71"/>
      <c r="AG1334" s="71"/>
      <c r="AH1334" s="103"/>
      <c r="AI1334" s="71"/>
      <c r="AJ1334" s="103"/>
      <c r="AK1334" s="103"/>
      <c r="AL1334" s="554" t="str">
        <f>IF(AI1334&lt;&gt;"",VLOOKUP(AI1334,'DON GIA'!$M$1:$P$9,4,0),"")</f>
        <v/>
      </c>
      <c r="AM1334" s="554" t="str">
        <f t="shared" si="508"/>
        <v/>
      </c>
      <c r="AN1334" s="71"/>
      <c r="AO1334" s="103"/>
      <c r="AP1334" s="602" t="str">
        <f t="shared" si="485"/>
        <v/>
      </c>
      <c r="AQ1334" s="584" t="s">
        <v>2060</v>
      </c>
      <c r="AR1334" s="584"/>
      <c r="AS1334" s="631"/>
    </row>
    <row r="1335" spans="1:45" outlineLevel="2">
      <c r="A1335" s="72">
        <f t="shared" si="509"/>
        <v>88</v>
      </c>
      <c r="B1335" s="552" t="str">
        <f>IF(C1335&lt;&gt;"",COUNTA($C$9:C1335),"")</f>
        <v/>
      </c>
      <c r="C1335" s="552"/>
      <c r="D1335" s="71"/>
      <c r="E1335" s="103"/>
      <c r="F1335" s="103"/>
      <c r="G1335" s="103"/>
      <c r="H1335" s="103"/>
      <c r="I1335" s="103"/>
      <c r="J1335" s="103"/>
      <c r="K1335" s="107"/>
      <c r="L1335" s="105" t="s">
        <v>35</v>
      </c>
      <c r="M1335" s="554" t="str">
        <f>IF(K1335&lt;&gt;"",VLOOKUP(K1335,'DON GIA'!$S$1:$U$19,3,0),"")</f>
        <v/>
      </c>
      <c r="N1335" s="554" t="str">
        <f>IF(K1335&lt;&gt;"",VLOOKUP(K1335,'DON GIA'!$S$1:$V$19,4,0),"")</f>
        <v/>
      </c>
      <c r="O1335" s="554" t="str">
        <f t="shared" si="504"/>
        <v/>
      </c>
      <c r="P1335" s="554" t="str">
        <f t="shared" si="505"/>
        <v/>
      </c>
      <c r="Q1335" s="71" t="s">
        <v>35</v>
      </c>
      <c r="R1335" s="103"/>
      <c r="S1335" s="103"/>
      <c r="T1335" s="554" t="str">
        <f>IF(Q1335&lt;&gt;"",VLOOKUP(Q1335,'DON GIA'!$H$1:$K$103,4,0),"")</f>
        <v/>
      </c>
      <c r="U1335" s="554" t="str">
        <f t="shared" si="506"/>
        <v/>
      </c>
      <c r="V1335" s="554"/>
      <c r="W1335" s="107" t="s">
        <v>1109</v>
      </c>
      <c r="X1335" s="103" t="s">
        <v>27</v>
      </c>
      <c r="Y1335" s="108">
        <v>2.48</v>
      </c>
      <c r="Z1335" s="109"/>
      <c r="AA1335" s="554">
        <f>IF(W1335&lt;&gt;"",VLOOKUP(W1335,'DON GIA'!$A$1:$D$346,4,0),"")</f>
        <v>282038</v>
      </c>
      <c r="AB1335" s="554">
        <f t="shared" si="507"/>
        <v>699454.24</v>
      </c>
      <c r="AC1335" s="71"/>
      <c r="AD1335" s="71"/>
      <c r="AE1335" s="71"/>
      <c r="AF1335" s="71"/>
      <c r="AG1335" s="71"/>
      <c r="AH1335" s="103"/>
      <c r="AI1335" s="71"/>
      <c r="AJ1335" s="103"/>
      <c r="AK1335" s="103"/>
      <c r="AL1335" s="554" t="str">
        <f>IF(AI1335&lt;&gt;"",VLOOKUP(AI1335,'DON GIA'!$M$1:$P$9,4,0),"")</f>
        <v/>
      </c>
      <c r="AM1335" s="554" t="str">
        <f t="shared" si="508"/>
        <v/>
      </c>
      <c r="AN1335" s="71"/>
      <c r="AO1335" s="103"/>
      <c r="AP1335" s="602" t="str">
        <f t="shared" si="485"/>
        <v/>
      </c>
      <c r="AQ1335" s="585" t="s">
        <v>2049</v>
      </c>
      <c r="AR1335" s="585"/>
      <c r="AS1335" s="630"/>
    </row>
    <row r="1336" spans="1:45" outlineLevel="2">
      <c r="A1336" s="72">
        <f t="shared" si="509"/>
        <v>88</v>
      </c>
      <c r="B1336" s="552" t="str">
        <f>IF(C1336&lt;&gt;"",COUNTA($C$9:C1336),"")</f>
        <v/>
      </c>
      <c r="C1336" s="552"/>
      <c r="D1336" s="71"/>
      <c r="E1336" s="103"/>
      <c r="F1336" s="103"/>
      <c r="G1336" s="103"/>
      <c r="H1336" s="103"/>
      <c r="I1336" s="103"/>
      <c r="J1336" s="103"/>
      <c r="K1336" s="107"/>
      <c r="L1336" s="105" t="s">
        <v>35</v>
      </c>
      <c r="M1336" s="554" t="str">
        <f>IF(K1336&lt;&gt;"",VLOOKUP(K1336,'DON GIA'!$S$1:$U$19,3,0),"")</f>
        <v/>
      </c>
      <c r="N1336" s="554" t="str">
        <f>IF(K1336&lt;&gt;"",VLOOKUP(K1336,'DON GIA'!$S$1:$V$19,4,0),"")</f>
        <v/>
      </c>
      <c r="O1336" s="554" t="str">
        <f t="shared" si="504"/>
        <v/>
      </c>
      <c r="P1336" s="554" t="str">
        <f t="shared" si="505"/>
        <v/>
      </c>
      <c r="Q1336" s="71" t="s">
        <v>35</v>
      </c>
      <c r="R1336" s="103"/>
      <c r="S1336" s="103"/>
      <c r="T1336" s="554" t="str">
        <f>IF(Q1336&lt;&gt;"",VLOOKUP(Q1336,'DON GIA'!$H$1:$K$103,4,0),"")</f>
        <v/>
      </c>
      <c r="U1336" s="554" t="str">
        <f t="shared" si="506"/>
        <v/>
      </c>
      <c r="V1336" s="554"/>
      <c r="W1336" s="107" t="s">
        <v>1108</v>
      </c>
      <c r="X1336" s="103" t="s">
        <v>27</v>
      </c>
      <c r="Y1336" s="108">
        <v>12.8</v>
      </c>
      <c r="Z1336" s="109"/>
      <c r="AA1336" s="554">
        <f>IF(W1336&lt;&gt;"",VLOOKUP(W1336,'DON GIA'!$A$1:$D$346,4,0),"")</f>
        <v>282038</v>
      </c>
      <c r="AB1336" s="554">
        <f t="shared" si="507"/>
        <v>3610086.4000000004</v>
      </c>
      <c r="AC1336" s="71"/>
      <c r="AD1336" s="71"/>
      <c r="AE1336" s="71"/>
      <c r="AF1336" s="71"/>
      <c r="AG1336" s="71"/>
      <c r="AH1336" s="103"/>
      <c r="AI1336" s="71"/>
      <c r="AJ1336" s="103"/>
      <c r="AK1336" s="103"/>
      <c r="AL1336" s="554" t="str">
        <f>IF(AI1336&lt;&gt;"",VLOOKUP(AI1336,'DON GIA'!$M$1:$P$9,4,0),"")</f>
        <v/>
      </c>
      <c r="AM1336" s="554" t="str">
        <f t="shared" si="508"/>
        <v/>
      </c>
      <c r="AN1336" s="71"/>
      <c r="AO1336" s="103"/>
      <c r="AP1336" s="602" t="str">
        <f t="shared" si="485"/>
        <v/>
      </c>
      <c r="AQ1336" s="107"/>
      <c r="AR1336" s="107"/>
      <c r="AS1336" s="593"/>
    </row>
    <row r="1337" spans="1:45" ht="37.5" outlineLevel="2">
      <c r="A1337" s="72">
        <f t="shared" si="509"/>
        <v>88</v>
      </c>
      <c r="B1337" s="552" t="str">
        <f>IF(C1337&lt;&gt;"",COUNTA($C$9:C1337),"")</f>
        <v/>
      </c>
      <c r="C1337" s="552"/>
      <c r="D1337" s="71"/>
      <c r="E1337" s="103"/>
      <c r="F1337" s="103"/>
      <c r="G1337" s="103"/>
      <c r="H1337" s="103"/>
      <c r="I1337" s="103"/>
      <c r="J1337" s="103"/>
      <c r="K1337" s="107"/>
      <c r="L1337" s="105" t="s">
        <v>35</v>
      </c>
      <c r="M1337" s="554" t="str">
        <f>IF(K1337&lt;&gt;"",VLOOKUP(K1337,'DON GIA'!$S$1:$U$19,3,0),"")</f>
        <v/>
      </c>
      <c r="N1337" s="554" t="str">
        <f>IF(K1337&lt;&gt;"",VLOOKUP(K1337,'DON GIA'!$S$1:$V$19,4,0),"")</f>
        <v/>
      </c>
      <c r="O1337" s="554" t="str">
        <f t="shared" si="504"/>
        <v/>
      </c>
      <c r="P1337" s="554" t="str">
        <f t="shared" si="505"/>
        <v/>
      </c>
      <c r="Q1337" s="71" t="s">
        <v>35</v>
      </c>
      <c r="R1337" s="103"/>
      <c r="S1337" s="103"/>
      <c r="T1337" s="554" t="str">
        <f>IF(Q1337&lt;&gt;"",VLOOKUP(Q1337,'DON GIA'!$H$1:$K$103,4,0),"")</f>
        <v/>
      </c>
      <c r="U1337" s="554" t="str">
        <f t="shared" si="506"/>
        <v/>
      </c>
      <c r="V1337" s="554"/>
      <c r="W1337" s="107" t="s">
        <v>1268</v>
      </c>
      <c r="X1337" s="103" t="s">
        <v>27</v>
      </c>
      <c r="Y1337" s="108">
        <v>1.25</v>
      </c>
      <c r="Z1337" s="109"/>
      <c r="AA1337" s="554">
        <f>IF(W1337&lt;&gt;"",VLOOKUP(W1337,'DON GIA'!$A$1:$D$346,4,0),"")</f>
        <v>282038</v>
      </c>
      <c r="AB1337" s="554">
        <f t="shared" si="507"/>
        <v>352547.5</v>
      </c>
      <c r="AC1337" s="71"/>
      <c r="AD1337" s="71"/>
      <c r="AE1337" s="71"/>
      <c r="AF1337" s="71"/>
      <c r="AG1337" s="71"/>
      <c r="AH1337" s="103"/>
      <c r="AI1337" s="71"/>
      <c r="AJ1337" s="103"/>
      <c r="AK1337" s="103"/>
      <c r="AL1337" s="554" t="str">
        <f>IF(AI1337&lt;&gt;"",VLOOKUP(AI1337,'DON GIA'!$M$1:$P$9,4,0),"")</f>
        <v/>
      </c>
      <c r="AM1337" s="554" t="str">
        <f t="shared" si="508"/>
        <v/>
      </c>
      <c r="AN1337" s="71"/>
      <c r="AO1337" s="103"/>
      <c r="AP1337" s="602" t="str">
        <f t="shared" si="485"/>
        <v/>
      </c>
      <c r="AQ1337" s="107"/>
      <c r="AR1337" s="107"/>
      <c r="AS1337" s="593"/>
    </row>
    <row r="1338" spans="1:45" ht="37.5" outlineLevel="2">
      <c r="A1338" s="72">
        <f t="shared" si="509"/>
        <v>88</v>
      </c>
      <c r="B1338" s="552" t="str">
        <f>IF(C1338&lt;&gt;"",COUNTA($C$9:C1338),"")</f>
        <v/>
      </c>
      <c r="C1338" s="552"/>
      <c r="D1338" s="71"/>
      <c r="E1338" s="103"/>
      <c r="F1338" s="103"/>
      <c r="G1338" s="103"/>
      <c r="H1338" s="103"/>
      <c r="I1338" s="103"/>
      <c r="J1338" s="103"/>
      <c r="K1338" s="107"/>
      <c r="L1338" s="105" t="s">
        <v>35</v>
      </c>
      <c r="M1338" s="554" t="str">
        <f>IF(K1338&lt;&gt;"",VLOOKUP(K1338,'DON GIA'!$S$1:$U$19,3,0),"")</f>
        <v/>
      </c>
      <c r="N1338" s="554" t="str">
        <f>IF(K1338&lt;&gt;"",VLOOKUP(K1338,'DON GIA'!$S$1:$V$19,4,0),"")</f>
        <v/>
      </c>
      <c r="O1338" s="554" t="str">
        <f t="shared" si="504"/>
        <v/>
      </c>
      <c r="P1338" s="554" t="str">
        <f t="shared" si="505"/>
        <v/>
      </c>
      <c r="Q1338" s="71" t="s">
        <v>35</v>
      </c>
      <c r="R1338" s="103"/>
      <c r="S1338" s="103"/>
      <c r="T1338" s="554" t="str">
        <f>IF(Q1338&lt;&gt;"",VLOOKUP(Q1338,'DON GIA'!$H$1:$K$103,4,0),"")</f>
        <v/>
      </c>
      <c r="U1338" s="554" t="str">
        <f t="shared" si="506"/>
        <v/>
      </c>
      <c r="V1338" s="554"/>
      <c r="W1338" s="107" t="s">
        <v>1269</v>
      </c>
      <c r="X1338" s="103" t="s">
        <v>27</v>
      </c>
      <c r="Y1338" s="108">
        <v>12.6</v>
      </c>
      <c r="Z1338" s="109"/>
      <c r="AA1338" s="554">
        <f>IF(W1338&lt;&gt;"",VLOOKUP(W1338,'DON GIA'!$A$1:$D$346,4,0),"")</f>
        <v>376089</v>
      </c>
      <c r="AB1338" s="554">
        <f t="shared" si="507"/>
        <v>4738721.3999999994</v>
      </c>
      <c r="AC1338" s="71"/>
      <c r="AD1338" s="71"/>
      <c r="AE1338" s="71"/>
      <c r="AF1338" s="71"/>
      <c r="AG1338" s="71"/>
      <c r="AH1338" s="103"/>
      <c r="AI1338" s="71"/>
      <c r="AJ1338" s="103"/>
      <c r="AK1338" s="103"/>
      <c r="AL1338" s="554" t="str">
        <f>IF(AI1338&lt;&gt;"",VLOOKUP(AI1338,'DON GIA'!$M$1:$P$9,4,0),"")</f>
        <v/>
      </c>
      <c r="AM1338" s="554" t="str">
        <f t="shared" si="508"/>
        <v/>
      </c>
      <c r="AN1338" s="71"/>
      <c r="AO1338" s="103"/>
      <c r="AP1338" s="602" t="str">
        <f t="shared" si="485"/>
        <v/>
      </c>
      <c r="AQ1338" s="107"/>
      <c r="AR1338" s="107"/>
      <c r="AS1338" s="593"/>
    </row>
    <row r="1339" spans="1:45" ht="56.25" outlineLevel="2">
      <c r="A1339" s="72">
        <f t="shared" si="509"/>
        <v>88</v>
      </c>
      <c r="B1339" s="552" t="str">
        <f>IF(C1339&lt;&gt;"",COUNTA($C$9:C1339),"")</f>
        <v/>
      </c>
      <c r="C1339" s="552"/>
      <c r="D1339" s="71"/>
      <c r="E1339" s="103"/>
      <c r="F1339" s="103"/>
      <c r="G1339" s="103"/>
      <c r="H1339" s="103"/>
      <c r="I1339" s="103"/>
      <c r="J1339" s="103"/>
      <c r="K1339" s="107"/>
      <c r="L1339" s="105" t="s">
        <v>35</v>
      </c>
      <c r="M1339" s="554" t="str">
        <f>IF(K1339&lt;&gt;"",VLOOKUP(K1339,'DON GIA'!$S$1:$U$19,3,0),"")</f>
        <v/>
      </c>
      <c r="N1339" s="554" t="str">
        <f>IF(K1339&lt;&gt;"",VLOOKUP(K1339,'DON GIA'!$S$1:$V$19,4,0),"")</f>
        <v/>
      </c>
      <c r="O1339" s="554" t="str">
        <f t="shared" si="504"/>
        <v/>
      </c>
      <c r="P1339" s="554" t="str">
        <f t="shared" si="505"/>
        <v/>
      </c>
      <c r="Q1339" s="71" t="s">
        <v>35</v>
      </c>
      <c r="R1339" s="103"/>
      <c r="S1339" s="103"/>
      <c r="T1339" s="554" t="str">
        <f>IF(Q1339&lt;&gt;"",VLOOKUP(Q1339,'DON GIA'!$H$1:$K$103,4,0),"")</f>
        <v/>
      </c>
      <c r="U1339" s="554" t="str">
        <f t="shared" si="506"/>
        <v/>
      </c>
      <c r="V1339" s="554"/>
      <c r="W1339" s="107" t="s">
        <v>1270</v>
      </c>
      <c r="X1339" s="103" t="s">
        <v>27</v>
      </c>
      <c r="Y1339" s="108">
        <f>17.5+3.36</f>
        <v>20.86</v>
      </c>
      <c r="Z1339" s="109"/>
      <c r="AA1339" s="554">
        <f>IF(W1339&lt;&gt;"",VLOOKUP(W1339,'DON GIA'!$A$1:$D$346,4,0),"")</f>
        <v>1238791</v>
      </c>
      <c r="AB1339" s="554">
        <f t="shared" si="507"/>
        <v>25841180.259999998</v>
      </c>
      <c r="AC1339" s="71"/>
      <c r="AD1339" s="71"/>
      <c r="AE1339" s="71"/>
      <c r="AF1339" s="71"/>
      <c r="AG1339" s="71"/>
      <c r="AH1339" s="103"/>
      <c r="AI1339" s="71"/>
      <c r="AJ1339" s="103"/>
      <c r="AK1339" s="103"/>
      <c r="AL1339" s="554" t="str">
        <f>IF(AI1339&lt;&gt;"",VLOOKUP(AI1339,'DON GIA'!$M$1:$P$9,4,0),"")</f>
        <v/>
      </c>
      <c r="AM1339" s="554" t="str">
        <f t="shared" si="508"/>
        <v/>
      </c>
      <c r="AN1339" s="71"/>
      <c r="AO1339" s="103"/>
      <c r="AP1339" s="602" t="str">
        <f t="shared" si="485"/>
        <v/>
      </c>
      <c r="AQ1339" s="107"/>
      <c r="AR1339" s="107"/>
      <c r="AS1339" s="593"/>
    </row>
    <row r="1340" spans="1:45" outlineLevel="2">
      <c r="A1340" s="72">
        <f t="shared" si="509"/>
        <v>88</v>
      </c>
      <c r="B1340" s="552" t="str">
        <f>IF(C1340&lt;&gt;"",COUNTA($C$9:C1340),"")</f>
        <v/>
      </c>
      <c r="C1340" s="552"/>
      <c r="D1340" s="71"/>
      <c r="E1340" s="103"/>
      <c r="F1340" s="103"/>
      <c r="G1340" s="103"/>
      <c r="H1340" s="103"/>
      <c r="I1340" s="103"/>
      <c r="J1340" s="103"/>
      <c r="K1340" s="107"/>
      <c r="L1340" s="105" t="s">
        <v>35</v>
      </c>
      <c r="M1340" s="554" t="str">
        <f>IF(K1340&lt;&gt;"",VLOOKUP(K1340,'DON GIA'!$S$1:$U$19,3,0),"")</f>
        <v/>
      </c>
      <c r="N1340" s="554" t="str">
        <f>IF(K1340&lt;&gt;"",VLOOKUP(K1340,'DON GIA'!$S$1:$V$19,4,0),"")</f>
        <v/>
      </c>
      <c r="O1340" s="554" t="str">
        <f t="shared" si="504"/>
        <v/>
      </c>
      <c r="P1340" s="554" t="str">
        <f t="shared" si="505"/>
        <v/>
      </c>
      <c r="Q1340" s="71" t="s">
        <v>35</v>
      </c>
      <c r="R1340" s="103"/>
      <c r="S1340" s="103"/>
      <c r="T1340" s="554" t="str">
        <f>IF(Q1340&lt;&gt;"",VLOOKUP(Q1340,'DON GIA'!$H$1:$K$103,4,0),"")</f>
        <v/>
      </c>
      <c r="U1340" s="554" t="str">
        <f t="shared" si="506"/>
        <v/>
      </c>
      <c r="V1340" s="554"/>
      <c r="W1340" s="107" t="s">
        <v>1078</v>
      </c>
      <c r="X1340" s="103" t="s">
        <v>27</v>
      </c>
      <c r="Y1340" s="108">
        <v>20.86</v>
      </c>
      <c r="Z1340" s="109"/>
      <c r="AA1340" s="554">
        <f>IF(W1340&lt;&gt;"",VLOOKUP(W1340,'DON GIA'!$A$1:$D$346,4,0),"")</f>
        <v>854777</v>
      </c>
      <c r="AB1340" s="554">
        <f t="shared" si="507"/>
        <v>17830648.219999999</v>
      </c>
      <c r="AC1340" s="71"/>
      <c r="AD1340" s="71" t="s">
        <v>29</v>
      </c>
      <c r="AE1340" s="71" t="s">
        <v>30</v>
      </c>
      <c r="AF1340" s="71" t="s">
        <v>41</v>
      </c>
      <c r="AG1340" s="71" t="s">
        <v>32</v>
      </c>
      <c r="AH1340" s="103"/>
      <c r="AI1340" s="71"/>
      <c r="AJ1340" s="103"/>
      <c r="AK1340" s="103"/>
      <c r="AL1340" s="554" t="str">
        <f>IF(AI1340&lt;&gt;"",VLOOKUP(AI1340,'DON GIA'!$M$1:$P$9,4,0),"")</f>
        <v/>
      </c>
      <c r="AM1340" s="554" t="str">
        <f t="shared" si="508"/>
        <v/>
      </c>
      <c r="AN1340" s="71"/>
      <c r="AO1340" s="103"/>
      <c r="AP1340" s="602" t="str">
        <f t="shared" si="485"/>
        <v/>
      </c>
      <c r="AQ1340" s="107"/>
      <c r="AR1340" s="107"/>
      <c r="AS1340" s="593"/>
    </row>
    <row r="1341" spans="1:45" ht="37.5" outlineLevel="2">
      <c r="A1341" s="72">
        <f t="shared" si="509"/>
        <v>88</v>
      </c>
      <c r="B1341" s="552" t="str">
        <f>IF(C1341&lt;&gt;"",COUNTA($C$9:C1341),"")</f>
        <v/>
      </c>
      <c r="C1341" s="552"/>
      <c r="D1341" s="71"/>
      <c r="E1341" s="103"/>
      <c r="F1341" s="103"/>
      <c r="G1341" s="103"/>
      <c r="H1341" s="103"/>
      <c r="I1341" s="103"/>
      <c r="J1341" s="103"/>
      <c r="K1341" s="107"/>
      <c r="L1341" s="105" t="s">
        <v>35</v>
      </c>
      <c r="M1341" s="554" t="str">
        <f>IF(K1341&lt;&gt;"",VLOOKUP(K1341,'DON GIA'!$S$1:$U$19,3,0),"")</f>
        <v/>
      </c>
      <c r="N1341" s="554" t="str">
        <f>IF(K1341&lt;&gt;"",VLOOKUP(K1341,'DON GIA'!$S$1:$V$19,4,0),"")</f>
        <v/>
      </c>
      <c r="O1341" s="554" t="str">
        <f t="shared" si="504"/>
        <v/>
      </c>
      <c r="P1341" s="554" t="str">
        <f t="shared" si="505"/>
        <v/>
      </c>
      <c r="Q1341" s="71" t="s">
        <v>35</v>
      </c>
      <c r="R1341" s="103"/>
      <c r="S1341" s="103"/>
      <c r="T1341" s="554" t="str">
        <f>IF(Q1341&lt;&gt;"",VLOOKUP(Q1341,'DON GIA'!$H$1:$K$103,4,0),"")</f>
        <v/>
      </c>
      <c r="U1341" s="554" t="str">
        <f t="shared" si="506"/>
        <v/>
      </c>
      <c r="V1341" s="554"/>
      <c r="W1341" s="107" t="s">
        <v>1271</v>
      </c>
      <c r="X1341" s="103" t="s">
        <v>27</v>
      </c>
      <c r="Y1341" s="108">
        <v>0.25</v>
      </c>
      <c r="Z1341" s="109"/>
      <c r="AA1341" s="554">
        <f>IF(W1341&lt;&gt;"",VLOOKUP(W1341,'DON GIA'!$A$1:$D$346,4,0),"")</f>
        <v>303189</v>
      </c>
      <c r="AB1341" s="554">
        <f t="shared" si="507"/>
        <v>75797.25</v>
      </c>
      <c r="AC1341" s="71"/>
      <c r="AD1341" s="71"/>
      <c r="AE1341" s="71"/>
      <c r="AF1341" s="71"/>
      <c r="AG1341" s="71"/>
      <c r="AH1341" s="103"/>
      <c r="AI1341" s="71"/>
      <c r="AJ1341" s="103"/>
      <c r="AK1341" s="103"/>
      <c r="AL1341" s="554" t="str">
        <f>IF(AI1341&lt;&gt;"",VLOOKUP(AI1341,'DON GIA'!$M$1:$P$9,4,0),"")</f>
        <v/>
      </c>
      <c r="AM1341" s="554" t="str">
        <f t="shared" si="508"/>
        <v/>
      </c>
      <c r="AN1341" s="71"/>
      <c r="AO1341" s="103"/>
      <c r="AP1341" s="602" t="str">
        <f t="shared" si="485"/>
        <v/>
      </c>
      <c r="AQ1341" s="107"/>
      <c r="AR1341" s="107"/>
      <c r="AS1341" s="593"/>
    </row>
    <row r="1342" spans="1:45" outlineLevel="2">
      <c r="A1342" s="72">
        <f t="shared" si="509"/>
        <v>88</v>
      </c>
      <c r="B1342" s="552" t="str">
        <f>IF(C1342&lt;&gt;"",COUNTA($C$9:C1342),"")</f>
        <v/>
      </c>
      <c r="C1342" s="552"/>
      <c r="D1342" s="71"/>
      <c r="E1342" s="103"/>
      <c r="F1342" s="103"/>
      <c r="G1342" s="103"/>
      <c r="H1342" s="103"/>
      <c r="I1342" s="103"/>
      <c r="J1342" s="103"/>
      <c r="K1342" s="107"/>
      <c r="L1342" s="105" t="s">
        <v>35</v>
      </c>
      <c r="M1342" s="554" t="str">
        <f>IF(K1342&lt;&gt;"",VLOOKUP(K1342,'DON GIA'!$S$1:$U$19,3,0),"")</f>
        <v/>
      </c>
      <c r="N1342" s="554" t="str">
        <f>IF(K1342&lt;&gt;"",VLOOKUP(K1342,'DON GIA'!$S$1:$V$19,4,0),"")</f>
        <v/>
      </c>
      <c r="O1342" s="554" t="str">
        <f t="shared" si="504"/>
        <v/>
      </c>
      <c r="P1342" s="554" t="str">
        <f t="shared" si="505"/>
        <v/>
      </c>
      <c r="Q1342" s="71" t="s">
        <v>35</v>
      </c>
      <c r="R1342" s="103"/>
      <c r="S1342" s="103"/>
      <c r="T1342" s="554" t="str">
        <f>IF(Q1342&lt;&gt;"",VLOOKUP(Q1342,'DON GIA'!$H$1:$K$103,4,0),"")</f>
        <v/>
      </c>
      <c r="U1342" s="554" t="str">
        <f t="shared" si="506"/>
        <v/>
      </c>
      <c r="V1342" s="554"/>
      <c r="W1342" s="107" t="s">
        <v>1006</v>
      </c>
      <c r="X1342" s="103" t="s">
        <v>27</v>
      </c>
      <c r="Y1342" s="108">
        <v>47.98</v>
      </c>
      <c r="Z1342" s="109"/>
      <c r="AA1342" s="554">
        <f>IF(W1342&lt;&gt;"",VLOOKUP(W1342,'DON GIA'!$A$1:$D$346,4,0),"")</f>
        <v>109890</v>
      </c>
      <c r="AB1342" s="554">
        <f t="shared" si="507"/>
        <v>5272522.1999999993</v>
      </c>
      <c r="AC1342" s="71"/>
      <c r="AD1342" s="71"/>
      <c r="AE1342" s="71"/>
      <c r="AF1342" s="71"/>
      <c r="AG1342" s="71"/>
      <c r="AH1342" s="103"/>
      <c r="AI1342" s="71"/>
      <c r="AJ1342" s="103"/>
      <c r="AK1342" s="103"/>
      <c r="AL1342" s="554" t="str">
        <f>IF(AI1342&lt;&gt;"",VLOOKUP(AI1342,'DON GIA'!$M$1:$P$9,4,0),"")</f>
        <v/>
      </c>
      <c r="AM1342" s="554" t="str">
        <f t="shared" si="508"/>
        <v/>
      </c>
      <c r="AN1342" s="71"/>
      <c r="AO1342" s="103"/>
      <c r="AP1342" s="602" t="str">
        <f t="shared" si="485"/>
        <v/>
      </c>
      <c r="AQ1342" s="107"/>
      <c r="AR1342" s="107"/>
      <c r="AS1342" s="593"/>
    </row>
    <row r="1343" spans="1:45" ht="37.5" outlineLevel="2">
      <c r="A1343" s="72">
        <f t="shared" si="509"/>
        <v>88</v>
      </c>
      <c r="B1343" s="552" t="str">
        <f>IF(C1343&lt;&gt;"",COUNTA($C$9:C1343),"")</f>
        <v/>
      </c>
      <c r="C1343" s="552"/>
      <c r="D1343" s="71"/>
      <c r="E1343" s="103"/>
      <c r="F1343" s="103"/>
      <c r="G1343" s="103"/>
      <c r="H1343" s="103"/>
      <c r="I1343" s="103"/>
      <c r="J1343" s="103"/>
      <c r="K1343" s="107"/>
      <c r="L1343" s="105" t="s">
        <v>35</v>
      </c>
      <c r="M1343" s="554" t="str">
        <f>IF(K1343&lt;&gt;"",VLOOKUP(K1343,'DON GIA'!$S$1:$U$19,3,0),"")</f>
        <v/>
      </c>
      <c r="N1343" s="554" t="str">
        <f>IF(K1343&lt;&gt;"",VLOOKUP(K1343,'DON GIA'!$S$1:$V$19,4,0),"")</f>
        <v/>
      </c>
      <c r="O1343" s="554" t="str">
        <f t="shared" si="504"/>
        <v/>
      </c>
      <c r="P1343" s="554" t="str">
        <f t="shared" si="505"/>
        <v/>
      </c>
      <c r="Q1343" s="71" t="s">
        <v>35</v>
      </c>
      <c r="R1343" s="103"/>
      <c r="S1343" s="103"/>
      <c r="T1343" s="554" t="str">
        <f>IF(Q1343&lt;&gt;"",VLOOKUP(Q1343,'DON GIA'!$H$1:$K$103,4,0),"")</f>
        <v/>
      </c>
      <c r="U1343" s="554" t="str">
        <f t="shared" si="506"/>
        <v/>
      </c>
      <c r="V1343" s="554"/>
      <c r="W1343" s="107" t="s">
        <v>1049</v>
      </c>
      <c r="X1343" s="103" t="s">
        <v>42</v>
      </c>
      <c r="Y1343" s="108">
        <v>1</v>
      </c>
      <c r="Z1343" s="109"/>
      <c r="AA1343" s="554">
        <f>IF(W1343&lt;&gt;"",VLOOKUP(W1343,'DON GIA'!$A$1:$D$346,4,0),"")</f>
        <v>3793079</v>
      </c>
      <c r="AB1343" s="554">
        <f t="shared" si="507"/>
        <v>3793079</v>
      </c>
      <c r="AC1343" s="71"/>
      <c r="AD1343" s="71"/>
      <c r="AE1343" s="71"/>
      <c r="AF1343" s="71"/>
      <c r="AG1343" s="71"/>
      <c r="AH1343" s="103"/>
      <c r="AI1343" s="71"/>
      <c r="AJ1343" s="103"/>
      <c r="AK1343" s="103"/>
      <c r="AL1343" s="554" t="str">
        <f>IF(AI1343&lt;&gt;"",VLOOKUP(AI1343,'DON GIA'!$M$1:$P$9,4,0),"")</f>
        <v/>
      </c>
      <c r="AM1343" s="554" t="str">
        <f t="shared" si="508"/>
        <v/>
      </c>
      <c r="AN1343" s="71"/>
      <c r="AO1343" s="103"/>
      <c r="AP1343" s="602" t="str">
        <f t="shared" si="485"/>
        <v/>
      </c>
      <c r="AQ1343" s="107"/>
      <c r="AR1343" s="107"/>
      <c r="AS1343" s="593"/>
    </row>
    <row r="1344" spans="1:45" outlineLevel="2">
      <c r="A1344" s="72">
        <f t="shared" si="509"/>
        <v>88</v>
      </c>
      <c r="B1344" s="552" t="str">
        <f>IF(C1344&lt;&gt;"",COUNTA($C$9:C1344),"")</f>
        <v/>
      </c>
      <c r="C1344" s="552"/>
      <c r="D1344" s="71"/>
      <c r="E1344" s="103"/>
      <c r="F1344" s="103"/>
      <c r="G1344" s="103"/>
      <c r="H1344" s="103"/>
      <c r="I1344" s="103"/>
      <c r="J1344" s="103"/>
      <c r="K1344" s="107"/>
      <c r="L1344" s="105" t="s">
        <v>35</v>
      </c>
      <c r="M1344" s="554" t="str">
        <f>IF(K1344&lt;&gt;"",VLOOKUP(K1344,'DON GIA'!$S$1:$U$19,3,0),"")</f>
        <v/>
      </c>
      <c r="N1344" s="554" t="str">
        <f>IF(K1344&lt;&gt;"",VLOOKUP(K1344,'DON GIA'!$S$1:$V$19,4,0),"")</f>
        <v/>
      </c>
      <c r="O1344" s="554" t="str">
        <f t="shared" si="504"/>
        <v/>
      </c>
      <c r="P1344" s="554" t="str">
        <f t="shared" si="505"/>
        <v/>
      </c>
      <c r="Q1344" s="71" t="s">
        <v>35</v>
      </c>
      <c r="R1344" s="103"/>
      <c r="S1344" s="103"/>
      <c r="T1344" s="554" t="str">
        <f>IF(Q1344&lt;&gt;"",VLOOKUP(Q1344,'DON GIA'!$H$1:$K$103,4,0),"")</f>
        <v/>
      </c>
      <c r="U1344" s="554" t="str">
        <f t="shared" si="506"/>
        <v/>
      </c>
      <c r="V1344" s="554"/>
      <c r="W1344" s="107" t="s">
        <v>1019</v>
      </c>
      <c r="X1344" s="103" t="s">
        <v>27</v>
      </c>
      <c r="Y1344" s="108">
        <v>30</v>
      </c>
      <c r="Z1344" s="109"/>
      <c r="AA1344" s="554">
        <f>IF(W1344&lt;&gt;"",VLOOKUP(W1344,'DON GIA'!$A$1:$D$346,4,0),"")</f>
        <v>330817</v>
      </c>
      <c r="AB1344" s="554">
        <f t="shared" si="507"/>
        <v>9924510</v>
      </c>
      <c r="AC1344" s="71"/>
      <c r="AD1344" s="71"/>
      <c r="AE1344" s="71"/>
      <c r="AF1344" s="71"/>
      <c r="AG1344" s="71"/>
      <c r="AH1344" s="103"/>
      <c r="AI1344" s="71"/>
      <c r="AJ1344" s="103"/>
      <c r="AK1344" s="103"/>
      <c r="AL1344" s="554" t="str">
        <f>IF(AI1344&lt;&gt;"",VLOOKUP(AI1344,'DON GIA'!$M$1:$P$9,4,0),"")</f>
        <v/>
      </c>
      <c r="AM1344" s="554" t="str">
        <f t="shared" si="508"/>
        <v/>
      </c>
      <c r="AN1344" s="71"/>
      <c r="AO1344" s="103"/>
      <c r="AP1344" s="602" t="str">
        <f t="shared" si="485"/>
        <v/>
      </c>
      <c r="AQ1344" s="107"/>
      <c r="AR1344" s="107"/>
      <c r="AS1344" s="593"/>
    </row>
    <row r="1345" spans="1:45" outlineLevel="2">
      <c r="A1345" s="72">
        <f t="shared" si="509"/>
        <v>88</v>
      </c>
      <c r="B1345" s="552" t="str">
        <f>IF(C1345&lt;&gt;"",COUNTA($C$9:C1345),"")</f>
        <v/>
      </c>
      <c r="C1345" s="552"/>
      <c r="D1345" s="71"/>
      <c r="E1345" s="103"/>
      <c r="F1345" s="103"/>
      <c r="G1345" s="103"/>
      <c r="H1345" s="103"/>
      <c r="I1345" s="103"/>
      <c r="J1345" s="103"/>
      <c r="K1345" s="107"/>
      <c r="L1345" s="105" t="s">
        <v>35</v>
      </c>
      <c r="M1345" s="554" t="str">
        <f>IF(K1345&lt;&gt;"",VLOOKUP(K1345,'DON GIA'!$S$1:$U$19,3,0),"")</f>
        <v/>
      </c>
      <c r="N1345" s="554" t="str">
        <f>IF(K1345&lt;&gt;"",VLOOKUP(K1345,'DON GIA'!$S$1:$V$19,4,0),"")</f>
        <v/>
      </c>
      <c r="O1345" s="554" t="str">
        <f t="shared" si="504"/>
        <v/>
      </c>
      <c r="P1345" s="554" t="str">
        <f t="shared" si="505"/>
        <v/>
      </c>
      <c r="Q1345" s="71" t="s">
        <v>35</v>
      </c>
      <c r="R1345" s="103"/>
      <c r="S1345" s="103"/>
      <c r="T1345" s="554" t="str">
        <f>IF(Q1345&lt;&gt;"",VLOOKUP(Q1345,'DON GIA'!$H$1:$K$103,4,0),"")</f>
        <v/>
      </c>
      <c r="U1345" s="554" t="str">
        <f t="shared" si="506"/>
        <v/>
      </c>
      <c r="V1345" s="554"/>
      <c r="W1345" s="107"/>
      <c r="X1345" s="103"/>
      <c r="Y1345" s="108"/>
      <c r="Z1345" s="109"/>
      <c r="AA1345" s="554" t="str">
        <f>IF(W1345&lt;&gt;"",VLOOKUP(W1345,'DON GIA'!$A$1:$D$346,4,0),"")</f>
        <v/>
      </c>
      <c r="AB1345" s="554" t="str">
        <f t="shared" si="507"/>
        <v/>
      </c>
      <c r="AC1345" s="71"/>
      <c r="AD1345" s="71"/>
      <c r="AE1345" s="71"/>
      <c r="AF1345" s="71"/>
      <c r="AG1345" s="71"/>
      <c r="AH1345" s="103"/>
      <c r="AI1345" s="71"/>
      <c r="AJ1345" s="103"/>
      <c r="AK1345" s="103"/>
      <c r="AL1345" s="554" t="str">
        <f>IF(AI1345&lt;&gt;"",VLOOKUP(AI1345,'DON GIA'!$M$1:$P$9,4,0),"")</f>
        <v/>
      </c>
      <c r="AM1345" s="554" t="str">
        <f t="shared" si="508"/>
        <v/>
      </c>
      <c r="AN1345" s="71"/>
      <c r="AO1345" s="103"/>
      <c r="AP1345" s="602" t="str">
        <f t="shared" si="485"/>
        <v/>
      </c>
      <c r="AQ1345" s="107"/>
      <c r="AR1345" s="107"/>
      <c r="AS1345" s="593"/>
    </row>
    <row r="1346" spans="1:45" outlineLevel="1">
      <c r="A1346" s="84" t="s">
        <v>2071</v>
      </c>
      <c r="B1346" s="552"/>
      <c r="C1346" s="552"/>
      <c r="D1346" s="61"/>
      <c r="E1346" s="162"/>
      <c r="F1346" s="103"/>
      <c r="G1346" s="162"/>
      <c r="H1346" s="162"/>
      <c r="I1346" s="162"/>
      <c r="J1346" s="162"/>
      <c r="K1346" s="129"/>
      <c r="L1346" s="167">
        <f>SUBTOTAL(9,L1347:L1360)</f>
        <v>85.2</v>
      </c>
      <c r="M1346" s="553"/>
      <c r="N1346" s="553"/>
      <c r="O1346" s="553">
        <f>SUBTOTAL(9,O1347:O1360)</f>
        <v>143050800</v>
      </c>
      <c r="P1346" s="553">
        <f>SUBTOTAL(9,P1347:P1360)</f>
        <v>0</v>
      </c>
      <c r="Q1346" s="61"/>
      <c r="R1346" s="162"/>
      <c r="S1346" s="162">
        <f>SUBTOTAL(9,S1347:S1360)</f>
        <v>0</v>
      </c>
      <c r="T1346" s="553"/>
      <c r="U1346" s="553">
        <f>SUBTOTAL(9,U1347:U1360)</f>
        <v>0</v>
      </c>
      <c r="V1346" s="553"/>
      <c r="W1346" s="129"/>
      <c r="X1346" s="162"/>
      <c r="Y1346" s="169">
        <f>SUBTOTAL(9,Y1347:Y1360)</f>
        <v>175.12900000000005</v>
      </c>
      <c r="Z1346" s="170">
        <f>SUBTOTAL(9,Z1347:Z1360)</f>
        <v>0</v>
      </c>
      <c r="AA1346" s="553"/>
      <c r="AB1346" s="553">
        <f>SUBTOTAL(9,AB1347:AB1360)</f>
        <v>496769254.76200002</v>
      </c>
      <c r="AC1346" s="71"/>
      <c r="AD1346" s="71"/>
      <c r="AE1346" s="71"/>
      <c r="AF1346" s="71"/>
      <c r="AG1346" s="71"/>
      <c r="AH1346" s="103"/>
      <c r="AI1346" s="61"/>
      <c r="AJ1346" s="162"/>
      <c r="AK1346" s="162">
        <f>SUBTOTAL(9,AK1347:AK1360)</f>
        <v>3</v>
      </c>
      <c r="AL1346" s="553"/>
      <c r="AM1346" s="553">
        <f>SUBTOTAL(9,AM1347:AM1360)</f>
        <v>38791840</v>
      </c>
      <c r="AN1346" s="61"/>
      <c r="AO1346" s="162">
        <f>SUBTOTAL(9,AO1347:AO1360)</f>
        <v>1</v>
      </c>
      <c r="AP1346" s="602">
        <f t="shared" si="485"/>
        <v>678611894.76200008</v>
      </c>
      <c r="AQ1346" s="111"/>
      <c r="AR1346" s="111"/>
      <c r="AS1346" s="628"/>
    </row>
    <row r="1347" spans="1:45" ht="96.75" outlineLevel="2">
      <c r="A1347" s="72">
        <f>IF(B1347&lt;&gt;"",B1347,A1345)</f>
        <v>89</v>
      </c>
      <c r="B1347" s="552">
        <f>IF(C1347&lt;&gt;"",COUNTA($C$9:C1347),"")</f>
        <v>89</v>
      </c>
      <c r="C1347" s="552">
        <v>471</v>
      </c>
      <c r="D1347" s="61" t="s">
        <v>458</v>
      </c>
      <c r="E1347" s="103">
        <v>2</v>
      </c>
      <c r="F1347" s="103"/>
      <c r="G1347" s="103">
        <v>476</v>
      </c>
      <c r="H1347" s="103">
        <v>79</v>
      </c>
      <c r="I1347" s="103" t="s">
        <v>223</v>
      </c>
      <c r="J1347" s="103" t="s">
        <v>224</v>
      </c>
      <c r="K1347" s="107" t="s">
        <v>973</v>
      </c>
      <c r="L1347" s="105">
        <v>85.2</v>
      </c>
      <c r="M1347" s="554">
        <f>IF(K1347&lt;&gt;"",VLOOKUP(K1347,'DON GIA'!$S$1:$U$19,3,0),"")</f>
        <v>1679000</v>
      </c>
      <c r="N1347" s="554">
        <f>IF(K1347&lt;&gt;"",VLOOKUP(K1347,'DON GIA'!$S$1:$V$19,4,0),"")</f>
        <v>0</v>
      </c>
      <c r="O1347" s="554">
        <f t="shared" ref="O1347:O1360" si="510">IF(K1347&lt;&gt;"",L1347*M1347,"")</f>
        <v>143050800</v>
      </c>
      <c r="P1347" s="554">
        <f t="shared" ref="P1347:P1360" si="511">IF(K1347&lt;&gt;"",L1347*N1347,"")</f>
        <v>0</v>
      </c>
      <c r="Q1347" s="71" t="s">
        <v>35</v>
      </c>
      <c r="R1347" s="103"/>
      <c r="S1347" s="103"/>
      <c r="T1347" s="554" t="str">
        <f>IF(Q1347&lt;&gt;"",VLOOKUP(Q1347,'DON GIA'!$H$1:$K$103,4,0),"")</f>
        <v/>
      </c>
      <c r="U1347" s="554" t="str">
        <f t="shared" ref="U1347:U1360" si="512">IF(Q1347&lt;&gt;"",IF(ISNUMBER(T1347),S1347*T1347,""),"")</f>
        <v/>
      </c>
      <c r="V1347" s="554" t="s">
        <v>2163</v>
      </c>
      <c r="W1347" s="107" t="s">
        <v>1005</v>
      </c>
      <c r="X1347" s="103" t="s">
        <v>27</v>
      </c>
      <c r="Y1347" s="108">
        <v>75.45</v>
      </c>
      <c r="Z1347" s="109"/>
      <c r="AA1347" s="554">
        <f>IF(W1347&lt;&gt;"",VLOOKUP(W1347,'DON GIA'!$A$1:$D$346,4,0),"")</f>
        <v>5559129</v>
      </c>
      <c r="AB1347" s="554">
        <f t="shared" ref="AB1347:AB1360" si="513">IF(W1347&lt;&gt;"",IF(ISNUMBER(AA1347),Y1347*AA1347,""),"")</f>
        <v>419436283.05000001</v>
      </c>
      <c r="AC1347" s="71" t="s">
        <v>28</v>
      </c>
      <c r="AD1347" s="71" t="s">
        <v>29</v>
      </c>
      <c r="AE1347" s="71" t="s">
        <v>30</v>
      </c>
      <c r="AF1347" s="71" t="s">
        <v>31</v>
      </c>
      <c r="AG1347" s="71" t="s">
        <v>34</v>
      </c>
      <c r="AH1347" s="103" t="s">
        <v>33</v>
      </c>
      <c r="AI1347" s="71" t="s">
        <v>562</v>
      </c>
      <c r="AJ1347" s="103" t="s">
        <v>409</v>
      </c>
      <c r="AK1347" s="103">
        <v>2</v>
      </c>
      <c r="AL1347" s="554">
        <f>IF(AI1347&lt;&gt;"",VLOOKUP(AI1347,'DON GIA'!$M$1:$P$9,4,0),"")</f>
        <v>12895920</v>
      </c>
      <c r="AM1347" s="554">
        <f t="shared" ref="AM1347:AM1360" si="514">IF(AI1347&lt;&gt;"",AK1347*AL1347,"")</f>
        <v>25791840</v>
      </c>
      <c r="AN1347" s="71" t="s">
        <v>407</v>
      </c>
      <c r="AO1347" s="103">
        <v>1</v>
      </c>
      <c r="AP1347" s="602" t="str">
        <f t="shared" si="485"/>
        <v/>
      </c>
      <c r="AQ1347" s="111" t="s">
        <v>753</v>
      </c>
      <c r="AR1347" s="111" t="s">
        <v>2021</v>
      </c>
      <c r="AS1347" s="628"/>
    </row>
    <row r="1348" spans="1:45" ht="112.5" outlineLevel="2">
      <c r="A1348" s="72">
        <f t="shared" ref="A1348:A1360" si="515">IF(B1348&lt;&gt;"",B1348,A1347)</f>
        <v>89</v>
      </c>
      <c r="B1348" s="552" t="str">
        <f>IF(C1348&lt;&gt;"",COUNTA($C$9:C1348),"")</f>
        <v/>
      </c>
      <c r="C1348" s="552"/>
      <c r="D1348" s="71" t="s">
        <v>459</v>
      </c>
      <c r="E1348" s="103"/>
      <c r="F1348" s="103"/>
      <c r="G1348" s="103"/>
      <c r="H1348" s="103"/>
      <c r="I1348" s="103"/>
      <c r="J1348" s="103"/>
      <c r="K1348" s="107"/>
      <c r="L1348" s="105" t="s">
        <v>35</v>
      </c>
      <c r="M1348" s="554" t="str">
        <f>IF(K1348&lt;&gt;"",VLOOKUP(K1348,'DON GIA'!$S$1:$U$19,3,0),"")</f>
        <v/>
      </c>
      <c r="N1348" s="554" t="str">
        <f>IF(K1348&lt;&gt;"",VLOOKUP(K1348,'DON GIA'!$S$1:$V$19,4,0),"")</f>
        <v/>
      </c>
      <c r="O1348" s="554" t="str">
        <f t="shared" si="510"/>
        <v/>
      </c>
      <c r="P1348" s="554" t="str">
        <f t="shared" si="511"/>
        <v/>
      </c>
      <c r="Q1348" s="71" t="s">
        <v>35</v>
      </c>
      <c r="R1348" s="103"/>
      <c r="S1348" s="103"/>
      <c r="T1348" s="554" t="str">
        <f>IF(Q1348&lt;&gt;"",VLOOKUP(Q1348,'DON GIA'!$H$1:$K$103,4,0),"")</f>
        <v/>
      </c>
      <c r="U1348" s="554" t="str">
        <f t="shared" si="512"/>
        <v/>
      </c>
      <c r="V1348" s="554"/>
      <c r="W1348" s="107" t="s">
        <v>1107</v>
      </c>
      <c r="X1348" s="103" t="s">
        <v>27</v>
      </c>
      <c r="Y1348" s="108">
        <v>63.2</v>
      </c>
      <c r="Z1348" s="109"/>
      <c r="AA1348" s="554">
        <f>IF(W1348&lt;&gt;"",VLOOKUP(W1348,'DON GIA'!$A$1:$D$346,4,0),"")</f>
        <v>109890</v>
      </c>
      <c r="AB1348" s="554">
        <f t="shared" si="513"/>
        <v>6945048</v>
      </c>
      <c r="AC1348" s="71"/>
      <c r="AD1348" s="71"/>
      <c r="AE1348" s="71"/>
      <c r="AF1348" s="71"/>
      <c r="AG1348" s="71"/>
      <c r="AH1348" s="103"/>
      <c r="AI1348" s="71" t="s">
        <v>578</v>
      </c>
      <c r="AJ1348" s="103" t="s">
        <v>560</v>
      </c>
      <c r="AK1348" s="103">
        <v>1</v>
      </c>
      <c r="AL1348" s="554">
        <f>IF(AI1348&lt;&gt;"",VLOOKUP(AI1348,'DON GIA'!$M$1:$P$9,4,0),"")</f>
        <v>13000000</v>
      </c>
      <c r="AM1348" s="554">
        <f t="shared" si="514"/>
        <v>13000000</v>
      </c>
      <c r="AN1348" s="71"/>
      <c r="AO1348" s="103"/>
      <c r="AP1348" s="602" t="str">
        <f t="shared" si="485"/>
        <v/>
      </c>
      <c r="AQ1348" s="59" t="s">
        <v>531</v>
      </c>
      <c r="AR1348" s="59" t="s">
        <v>2059</v>
      </c>
      <c r="AS1348" s="629"/>
    </row>
    <row r="1349" spans="1:45" ht="131.25" outlineLevel="2">
      <c r="A1349" s="72">
        <f t="shared" si="515"/>
        <v>89</v>
      </c>
      <c r="B1349" s="552" t="str">
        <f>IF(C1349&lt;&gt;"",COUNTA($C$9:C1349),"")</f>
        <v/>
      </c>
      <c r="C1349" s="552"/>
      <c r="D1349" s="71" t="s">
        <v>71</v>
      </c>
      <c r="E1349" s="103"/>
      <c r="F1349" s="103"/>
      <c r="G1349" s="103"/>
      <c r="H1349" s="103"/>
      <c r="I1349" s="103"/>
      <c r="J1349" s="103"/>
      <c r="K1349" s="107"/>
      <c r="L1349" s="105" t="s">
        <v>35</v>
      </c>
      <c r="M1349" s="554" t="str">
        <f>IF(K1349&lt;&gt;"",VLOOKUP(K1349,'DON GIA'!$S$1:$U$19,3,0),"")</f>
        <v/>
      </c>
      <c r="N1349" s="554" t="str">
        <f>IF(K1349&lt;&gt;"",VLOOKUP(K1349,'DON GIA'!$S$1:$V$19,4,0),"")</f>
        <v/>
      </c>
      <c r="O1349" s="554" t="str">
        <f t="shared" si="510"/>
        <v/>
      </c>
      <c r="P1349" s="554" t="str">
        <f t="shared" si="511"/>
        <v/>
      </c>
      <c r="Q1349" s="71" t="s">
        <v>35</v>
      </c>
      <c r="R1349" s="103"/>
      <c r="S1349" s="103"/>
      <c r="T1349" s="554" t="str">
        <f>IF(Q1349&lt;&gt;"",VLOOKUP(Q1349,'DON GIA'!$H$1:$K$103,4,0),"")</f>
        <v/>
      </c>
      <c r="U1349" s="554" t="str">
        <f t="shared" si="512"/>
        <v/>
      </c>
      <c r="V1349" s="554"/>
      <c r="W1349" s="107" t="s">
        <v>1273</v>
      </c>
      <c r="X1349" s="103" t="s">
        <v>38</v>
      </c>
      <c r="Y1349" s="108">
        <v>1.7290000000000001</v>
      </c>
      <c r="Z1349" s="109"/>
      <c r="AA1349" s="554">
        <f>IF(W1349&lt;&gt;"",VLOOKUP(W1349,'DON GIA'!$A$1:$D$346,4,0),"")</f>
        <v>2523428</v>
      </c>
      <c r="AB1349" s="554">
        <f t="shared" si="513"/>
        <v>4363007.0120000001</v>
      </c>
      <c r="AC1349" s="71"/>
      <c r="AD1349" s="71"/>
      <c r="AE1349" s="71"/>
      <c r="AF1349" s="71"/>
      <c r="AG1349" s="71"/>
      <c r="AH1349" s="103"/>
      <c r="AI1349" s="71"/>
      <c r="AJ1349" s="103"/>
      <c r="AK1349" s="103"/>
      <c r="AL1349" s="554" t="str">
        <f>IF(AI1349&lt;&gt;"",VLOOKUP(AI1349,'DON GIA'!$M$1:$P$9,4,0),"")</f>
        <v/>
      </c>
      <c r="AM1349" s="554" t="str">
        <f t="shared" si="514"/>
        <v/>
      </c>
      <c r="AN1349" s="71"/>
      <c r="AO1349" s="103"/>
      <c r="AP1349" s="602" t="str">
        <f t="shared" si="485"/>
        <v/>
      </c>
      <c r="AQ1349" s="59" t="s">
        <v>548</v>
      </c>
      <c r="AR1349" s="59" t="s">
        <v>2053</v>
      </c>
      <c r="AS1349" s="629"/>
    </row>
    <row r="1350" spans="1:45" ht="93.75" outlineLevel="2">
      <c r="A1350" s="72">
        <f t="shared" si="515"/>
        <v>89</v>
      </c>
      <c r="B1350" s="552" t="str">
        <f>IF(C1350&lt;&gt;"",COUNTA($C$9:C1350),"")</f>
        <v/>
      </c>
      <c r="C1350" s="552"/>
      <c r="D1350" s="71"/>
      <c r="E1350" s="103"/>
      <c r="F1350" s="103"/>
      <c r="G1350" s="103"/>
      <c r="H1350" s="103"/>
      <c r="I1350" s="103"/>
      <c r="J1350" s="103"/>
      <c r="K1350" s="107"/>
      <c r="L1350" s="105" t="s">
        <v>35</v>
      </c>
      <c r="M1350" s="554" t="str">
        <f>IF(K1350&lt;&gt;"",VLOOKUP(K1350,'DON GIA'!$S$1:$U$19,3,0),"")</f>
        <v/>
      </c>
      <c r="N1350" s="554" t="str">
        <f>IF(K1350&lt;&gt;"",VLOOKUP(K1350,'DON GIA'!$S$1:$V$19,4,0),"")</f>
        <v/>
      </c>
      <c r="O1350" s="554" t="str">
        <f t="shared" si="510"/>
        <v/>
      </c>
      <c r="P1350" s="554" t="str">
        <f t="shared" si="511"/>
        <v/>
      </c>
      <c r="Q1350" s="71" t="s">
        <v>35</v>
      </c>
      <c r="R1350" s="103"/>
      <c r="S1350" s="103"/>
      <c r="T1350" s="554" t="str">
        <f>IF(Q1350&lt;&gt;"",VLOOKUP(Q1350,'DON GIA'!$H$1:$K$103,4,0),"")</f>
        <v/>
      </c>
      <c r="U1350" s="554" t="str">
        <f t="shared" si="512"/>
        <v/>
      </c>
      <c r="V1350" s="554"/>
      <c r="W1350" s="107" t="s">
        <v>1080</v>
      </c>
      <c r="X1350" s="103" t="s">
        <v>27</v>
      </c>
      <c r="Y1350" s="108">
        <v>3.68</v>
      </c>
      <c r="Z1350" s="109"/>
      <c r="AA1350" s="554">
        <f>IF(W1350&lt;&gt;"",VLOOKUP(W1350,'DON GIA'!$A$1:$D$346,4,0),"")</f>
        <v>10375629</v>
      </c>
      <c r="AB1350" s="554">
        <f t="shared" si="513"/>
        <v>38182314.719999999</v>
      </c>
      <c r="AC1350" s="71"/>
      <c r="AD1350" s="71"/>
      <c r="AE1350" s="71"/>
      <c r="AF1350" s="71" t="s">
        <v>31</v>
      </c>
      <c r="AG1350" s="71"/>
      <c r="AH1350" s="103" t="s">
        <v>33</v>
      </c>
      <c r="AI1350" s="71"/>
      <c r="AJ1350" s="103"/>
      <c r="AK1350" s="103"/>
      <c r="AL1350" s="554" t="str">
        <f>IF(AI1350&lt;&gt;"",VLOOKUP(AI1350,'DON GIA'!$M$1:$P$9,4,0),"")</f>
        <v/>
      </c>
      <c r="AM1350" s="554" t="str">
        <f t="shared" si="514"/>
        <v/>
      </c>
      <c r="AN1350" s="71"/>
      <c r="AO1350" s="103"/>
      <c r="AP1350" s="602" t="str">
        <f t="shared" si="485"/>
        <v/>
      </c>
      <c r="AQ1350" s="59" t="s">
        <v>537</v>
      </c>
      <c r="AR1350" s="59" t="s">
        <v>2048</v>
      </c>
      <c r="AS1350" s="629"/>
    </row>
    <row r="1351" spans="1:45" ht="37.5" outlineLevel="2">
      <c r="A1351" s="72">
        <f t="shared" si="515"/>
        <v>89</v>
      </c>
      <c r="B1351" s="552" t="str">
        <f>IF(C1351&lt;&gt;"",COUNTA($C$9:C1351),"")</f>
        <v/>
      </c>
      <c r="C1351" s="552"/>
      <c r="D1351" s="71"/>
      <c r="E1351" s="103"/>
      <c r="F1351" s="103"/>
      <c r="G1351" s="103"/>
      <c r="H1351" s="103"/>
      <c r="I1351" s="103"/>
      <c r="J1351" s="103"/>
      <c r="K1351" s="107"/>
      <c r="L1351" s="105" t="s">
        <v>35</v>
      </c>
      <c r="M1351" s="554" t="str">
        <f>IF(K1351&lt;&gt;"",VLOOKUP(K1351,'DON GIA'!$S$1:$U$19,3,0),"")</f>
        <v/>
      </c>
      <c r="N1351" s="554" t="str">
        <f>IF(K1351&lt;&gt;"",VLOOKUP(K1351,'DON GIA'!$S$1:$V$19,4,0),"")</f>
        <v/>
      </c>
      <c r="O1351" s="554" t="str">
        <f t="shared" si="510"/>
        <v/>
      </c>
      <c r="P1351" s="554" t="str">
        <f t="shared" si="511"/>
        <v/>
      </c>
      <c r="Q1351" s="71" t="s">
        <v>35</v>
      </c>
      <c r="R1351" s="103"/>
      <c r="S1351" s="103"/>
      <c r="T1351" s="554" t="str">
        <f>IF(Q1351&lt;&gt;"",VLOOKUP(Q1351,'DON GIA'!$H$1:$K$103,4,0),"")</f>
        <v/>
      </c>
      <c r="U1351" s="554" t="str">
        <f t="shared" si="512"/>
        <v/>
      </c>
      <c r="V1351" s="554"/>
      <c r="W1351" s="107" t="s">
        <v>1185</v>
      </c>
      <c r="X1351" s="103" t="s">
        <v>27</v>
      </c>
      <c r="Y1351" s="108">
        <v>5.87</v>
      </c>
      <c r="Z1351" s="109"/>
      <c r="AA1351" s="554">
        <f>IF(W1351&lt;&gt;"",VLOOKUP(W1351,'DON GIA'!$A$1:$D$346,4,0),"")</f>
        <v>2613835</v>
      </c>
      <c r="AB1351" s="554">
        <f t="shared" si="513"/>
        <v>15343211.450000001</v>
      </c>
      <c r="AC1351" s="71"/>
      <c r="AD1351" s="71"/>
      <c r="AE1351" s="71"/>
      <c r="AF1351" s="71"/>
      <c r="AG1351" s="71"/>
      <c r="AH1351" s="103"/>
      <c r="AI1351" s="71"/>
      <c r="AJ1351" s="103"/>
      <c r="AK1351" s="103"/>
      <c r="AL1351" s="554" t="str">
        <f>IF(AI1351&lt;&gt;"",VLOOKUP(AI1351,'DON GIA'!$M$1:$P$9,4,0),"")</f>
        <v/>
      </c>
      <c r="AM1351" s="554" t="str">
        <f t="shared" si="514"/>
        <v/>
      </c>
      <c r="AN1351" s="71"/>
      <c r="AO1351" s="103"/>
      <c r="AP1351" s="602" t="str">
        <f t="shared" si="485"/>
        <v/>
      </c>
      <c r="AQ1351" s="585" t="s">
        <v>2049</v>
      </c>
      <c r="AR1351" s="585"/>
      <c r="AS1351" s="630"/>
    </row>
    <row r="1352" spans="1:45" ht="33.75" outlineLevel="2">
      <c r="A1352" s="72">
        <f t="shared" si="515"/>
        <v>89</v>
      </c>
      <c r="B1352" s="552" t="str">
        <f>IF(C1352&lt;&gt;"",COUNTA($C$9:C1352),"")</f>
        <v/>
      </c>
      <c r="C1352" s="552"/>
      <c r="D1352" s="71"/>
      <c r="E1352" s="103"/>
      <c r="F1352" s="103"/>
      <c r="G1352" s="103"/>
      <c r="H1352" s="103"/>
      <c r="I1352" s="103"/>
      <c r="J1352" s="103"/>
      <c r="K1352" s="107"/>
      <c r="L1352" s="105" t="s">
        <v>35</v>
      </c>
      <c r="M1352" s="554" t="str">
        <f>IF(K1352&lt;&gt;"",VLOOKUP(K1352,'DON GIA'!$S$1:$U$19,3,0),"")</f>
        <v/>
      </c>
      <c r="N1352" s="554" t="str">
        <f>IF(K1352&lt;&gt;"",VLOOKUP(K1352,'DON GIA'!$S$1:$V$19,4,0),"")</f>
        <v/>
      </c>
      <c r="O1352" s="554" t="str">
        <f t="shared" si="510"/>
        <v/>
      </c>
      <c r="P1352" s="554" t="str">
        <f t="shared" si="511"/>
        <v/>
      </c>
      <c r="Q1352" s="71" t="s">
        <v>35</v>
      </c>
      <c r="R1352" s="103"/>
      <c r="S1352" s="103"/>
      <c r="T1352" s="554" t="str">
        <f>IF(Q1352&lt;&gt;"",VLOOKUP(Q1352,'DON GIA'!$H$1:$K$103,4,0),"")</f>
        <v/>
      </c>
      <c r="U1352" s="554" t="str">
        <f t="shared" si="512"/>
        <v/>
      </c>
      <c r="V1352" s="554"/>
      <c r="W1352" s="107" t="s">
        <v>1023</v>
      </c>
      <c r="X1352" s="103" t="s">
        <v>38</v>
      </c>
      <c r="Y1352" s="108">
        <v>0.15</v>
      </c>
      <c r="Z1352" s="109"/>
      <c r="AA1352" s="554">
        <f>IF(W1352&lt;&gt;"",VLOOKUP(W1352,'DON GIA'!$A$1:$D$346,4,0),"")</f>
        <v>2523428</v>
      </c>
      <c r="AB1352" s="554">
        <f t="shared" si="513"/>
        <v>378514.2</v>
      </c>
      <c r="AC1352" s="71"/>
      <c r="AD1352" s="71"/>
      <c r="AE1352" s="71"/>
      <c r="AF1352" s="71"/>
      <c r="AG1352" s="71"/>
      <c r="AH1352" s="103"/>
      <c r="AI1352" s="71"/>
      <c r="AJ1352" s="103"/>
      <c r="AK1352" s="103"/>
      <c r="AL1352" s="554" t="str">
        <f>IF(AI1352&lt;&gt;"",VLOOKUP(AI1352,'DON GIA'!$M$1:$P$9,4,0),"")</f>
        <v/>
      </c>
      <c r="AM1352" s="554" t="str">
        <f t="shared" si="514"/>
        <v/>
      </c>
      <c r="AN1352" s="71"/>
      <c r="AO1352" s="103"/>
      <c r="AP1352" s="602" t="str">
        <f t="shared" ref="AP1352:AP1398" si="516">IF(C1353&lt;&gt;"",O1352+P1352+U1352+AB1352+AM1352,"")</f>
        <v/>
      </c>
      <c r="AQ1352" s="584" t="s">
        <v>1948</v>
      </c>
      <c r="AR1352" s="584"/>
      <c r="AS1352" s="631"/>
    </row>
    <row r="1353" spans="1:45" outlineLevel="2">
      <c r="A1353" s="72">
        <f t="shared" si="515"/>
        <v>89</v>
      </c>
      <c r="B1353" s="552" t="str">
        <f>IF(C1353&lt;&gt;"",COUNTA($C$9:C1353),"")</f>
        <v/>
      </c>
      <c r="C1353" s="552"/>
      <c r="D1353" s="71"/>
      <c r="E1353" s="103"/>
      <c r="F1353" s="103"/>
      <c r="G1353" s="103"/>
      <c r="H1353" s="103"/>
      <c r="I1353" s="103"/>
      <c r="J1353" s="103"/>
      <c r="K1353" s="107"/>
      <c r="L1353" s="105" t="s">
        <v>35</v>
      </c>
      <c r="M1353" s="554" t="str">
        <f>IF(K1353&lt;&gt;"",VLOOKUP(K1353,'DON GIA'!$S$1:$U$19,3,0),"")</f>
        <v/>
      </c>
      <c r="N1353" s="554" t="str">
        <f>IF(K1353&lt;&gt;"",VLOOKUP(K1353,'DON GIA'!$S$1:$V$19,4,0),"")</f>
        <v/>
      </c>
      <c r="O1353" s="554" t="str">
        <f t="shared" si="510"/>
        <v/>
      </c>
      <c r="P1353" s="554" t="str">
        <f t="shared" si="511"/>
        <v/>
      </c>
      <c r="Q1353" s="71" t="s">
        <v>35</v>
      </c>
      <c r="R1353" s="103"/>
      <c r="S1353" s="103"/>
      <c r="T1353" s="554" t="str">
        <f>IF(Q1353&lt;&gt;"",VLOOKUP(Q1353,'DON GIA'!$H$1:$K$103,4,0),"")</f>
        <v/>
      </c>
      <c r="U1353" s="554" t="str">
        <f t="shared" si="512"/>
        <v/>
      </c>
      <c r="V1353" s="554"/>
      <c r="W1353" s="107" t="s">
        <v>1105</v>
      </c>
      <c r="X1353" s="103" t="s">
        <v>27</v>
      </c>
      <c r="Y1353" s="108">
        <v>0.96</v>
      </c>
      <c r="Z1353" s="109"/>
      <c r="AA1353" s="554">
        <f>IF(W1353&lt;&gt;"",VLOOKUP(W1353,'DON GIA'!$A$1:$D$346,4,0),"")</f>
        <v>292949</v>
      </c>
      <c r="AB1353" s="554">
        <f t="shared" si="513"/>
        <v>281231.03999999998</v>
      </c>
      <c r="AC1353" s="71"/>
      <c r="AD1353" s="71"/>
      <c r="AE1353" s="71"/>
      <c r="AF1353" s="71"/>
      <c r="AG1353" s="71"/>
      <c r="AH1353" s="103"/>
      <c r="AI1353" s="71"/>
      <c r="AJ1353" s="103"/>
      <c r="AK1353" s="103"/>
      <c r="AL1353" s="554" t="str">
        <f>IF(AI1353&lt;&gt;"",VLOOKUP(AI1353,'DON GIA'!$M$1:$P$9,4,0),"")</f>
        <v/>
      </c>
      <c r="AM1353" s="554" t="str">
        <f t="shared" si="514"/>
        <v/>
      </c>
      <c r="AN1353" s="71"/>
      <c r="AO1353" s="103"/>
      <c r="AP1353" s="602" t="str">
        <f t="shared" si="516"/>
        <v/>
      </c>
      <c r="AQ1353" s="107"/>
      <c r="AR1353" s="107"/>
      <c r="AS1353" s="593"/>
    </row>
    <row r="1354" spans="1:45" outlineLevel="2">
      <c r="A1354" s="72">
        <f t="shared" si="515"/>
        <v>89</v>
      </c>
      <c r="B1354" s="552" t="str">
        <f>IF(C1354&lt;&gt;"",COUNTA($C$9:C1354),"")</f>
        <v/>
      </c>
      <c r="C1354" s="552"/>
      <c r="D1354" s="71"/>
      <c r="E1354" s="103"/>
      <c r="F1354" s="103"/>
      <c r="G1354" s="103"/>
      <c r="H1354" s="103"/>
      <c r="I1354" s="103"/>
      <c r="J1354" s="103"/>
      <c r="K1354" s="107"/>
      <c r="L1354" s="105" t="s">
        <v>35</v>
      </c>
      <c r="M1354" s="554" t="str">
        <f>IF(K1354&lt;&gt;"",VLOOKUP(K1354,'DON GIA'!$S$1:$U$19,3,0),"")</f>
        <v/>
      </c>
      <c r="N1354" s="554" t="str">
        <f>IF(K1354&lt;&gt;"",VLOOKUP(K1354,'DON GIA'!$S$1:$V$19,4,0),"")</f>
        <v/>
      </c>
      <c r="O1354" s="554" t="str">
        <f t="shared" si="510"/>
        <v/>
      </c>
      <c r="P1354" s="554" t="str">
        <f t="shared" si="511"/>
        <v/>
      </c>
      <c r="Q1354" s="71" t="s">
        <v>35</v>
      </c>
      <c r="R1354" s="103"/>
      <c r="S1354" s="103"/>
      <c r="T1354" s="554" t="str">
        <f>IF(Q1354&lt;&gt;"",VLOOKUP(Q1354,'DON GIA'!$H$1:$K$103,4,0),"")</f>
        <v/>
      </c>
      <c r="U1354" s="554" t="str">
        <f t="shared" si="512"/>
        <v/>
      </c>
      <c r="V1354" s="554"/>
      <c r="W1354" s="107" t="s">
        <v>1130</v>
      </c>
      <c r="X1354" s="103" t="s">
        <v>27</v>
      </c>
      <c r="Y1354" s="108">
        <v>3.72</v>
      </c>
      <c r="Z1354" s="109"/>
      <c r="AA1354" s="554">
        <f>IF(W1354&lt;&gt;"",VLOOKUP(W1354,'DON GIA'!$A$1:$D$346,4,0),"")</f>
        <v>282038</v>
      </c>
      <c r="AB1354" s="554">
        <f t="shared" si="513"/>
        <v>1049181.3600000001</v>
      </c>
      <c r="AC1354" s="71"/>
      <c r="AD1354" s="71"/>
      <c r="AE1354" s="71"/>
      <c r="AF1354" s="71"/>
      <c r="AG1354" s="71"/>
      <c r="AH1354" s="103"/>
      <c r="AI1354" s="71"/>
      <c r="AJ1354" s="103"/>
      <c r="AK1354" s="103"/>
      <c r="AL1354" s="554" t="str">
        <f>IF(AI1354&lt;&gt;"",VLOOKUP(AI1354,'DON GIA'!$M$1:$P$9,4,0),"")</f>
        <v/>
      </c>
      <c r="AM1354" s="554" t="str">
        <f t="shared" si="514"/>
        <v/>
      </c>
      <c r="AN1354" s="71"/>
      <c r="AO1354" s="103"/>
      <c r="AP1354" s="602" t="str">
        <f t="shared" si="516"/>
        <v/>
      </c>
      <c r="AQ1354" s="107"/>
      <c r="AR1354" s="107"/>
      <c r="AS1354" s="593"/>
    </row>
    <row r="1355" spans="1:45" outlineLevel="2">
      <c r="A1355" s="72">
        <f t="shared" si="515"/>
        <v>89</v>
      </c>
      <c r="B1355" s="552" t="str">
        <f>IF(C1355&lt;&gt;"",COUNTA($C$9:C1355),"")</f>
        <v/>
      </c>
      <c r="C1355" s="552"/>
      <c r="D1355" s="71"/>
      <c r="E1355" s="103"/>
      <c r="F1355" s="103"/>
      <c r="G1355" s="103"/>
      <c r="H1355" s="103"/>
      <c r="I1355" s="103"/>
      <c r="J1355" s="103"/>
      <c r="K1355" s="107"/>
      <c r="L1355" s="105" t="s">
        <v>35</v>
      </c>
      <c r="M1355" s="554" t="str">
        <f>IF(K1355&lt;&gt;"",VLOOKUP(K1355,'DON GIA'!$S$1:$U$19,3,0),"")</f>
        <v/>
      </c>
      <c r="N1355" s="554" t="str">
        <f>IF(K1355&lt;&gt;"",VLOOKUP(K1355,'DON GIA'!$S$1:$V$19,4,0),"")</f>
        <v/>
      </c>
      <c r="O1355" s="554" t="str">
        <f t="shared" si="510"/>
        <v/>
      </c>
      <c r="P1355" s="554" t="str">
        <f t="shared" si="511"/>
        <v/>
      </c>
      <c r="Q1355" s="71" t="s">
        <v>35</v>
      </c>
      <c r="R1355" s="103"/>
      <c r="S1355" s="103"/>
      <c r="T1355" s="554" t="str">
        <f>IF(Q1355&lt;&gt;"",VLOOKUP(Q1355,'DON GIA'!$H$1:$K$103,4,0),"")</f>
        <v/>
      </c>
      <c r="U1355" s="554" t="str">
        <f t="shared" si="512"/>
        <v/>
      </c>
      <c r="V1355" s="554"/>
      <c r="W1355" s="107" t="s">
        <v>1274</v>
      </c>
      <c r="X1355" s="103" t="s">
        <v>27</v>
      </c>
      <c r="Y1355" s="108">
        <v>1.35</v>
      </c>
      <c r="Z1355" s="109"/>
      <c r="AA1355" s="554">
        <f>IF(W1355&lt;&gt;"",VLOOKUP(W1355,'DON GIA'!$A$1:$D$346,4,0),"")</f>
        <v>1398600</v>
      </c>
      <c r="AB1355" s="554">
        <f t="shared" si="513"/>
        <v>1888110.0000000002</v>
      </c>
      <c r="AC1355" s="71"/>
      <c r="AD1355" s="71"/>
      <c r="AE1355" s="71"/>
      <c r="AF1355" s="71"/>
      <c r="AG1355" s="71"/>
      <c r="AH1355" s="103"/>
      <c r="AI1355" s="71"/>
      <c r="AJ1355" s="103"/>
      <c r="AK1355" s="103"/>
      <c r="AL1355" s="554" t="str">
        <f>IF(AI1355&lt;&gt;"",VLOOKUP(AI1355,'DON GIA'!$M$1:$P$9,4,0),"")</f>
        <v/>
      </c>
      <c r="AM1355" s="554" t="str">
        <f t="shared" si="514"/>
        <v/>
      </c>
      <c r="AN1355" s="71"/>
      <c r="AO1355" s="103"/>
      <c r="AP1355" s="602" t="str">
        <f t="shared" si="516"/>
        <v/>
      </c>
      <c r="AQ1355" s="107"/>
      <c r="AR1355" s="107"/>
      <c r="AS1355" s="593"/>
    </row>
    <row r="1356" spans="1:45" ht="37.5" outlineLevel="2">
      <c r="A1356" s="72">
        <f t="shared" si="515"/>
        <v>89</v>
      </c>
      <c r="B1356" s="552" t="str">
        <f>IF(C1356&lt;&gt;"",COUNTA($C$9:C1356),"")</f>
        <v/>
      </c>
      <c r="C1356" s="552"/>
      <c r="D1356" s="71"/>
      <c r="E1356" s="103"/>
      <c r="F1356" s="103"/>
      <c r="G1356" s="103"/>
      <c r="H1356" s="103"/>
      <c r="I1356" s="103"/>
      <c r="J1356" s="103"/>
      <c r="K1356" s="107"/>
      <c r="L1356" s="105" t="s">
        <v>35</v>
      </c>
      <c r="M1356" s="554" t="str">
        <f>IF(K1356&lt;&gt;"",VLOOKUP(K1356,'DON GIA'!$S$1:$U$19,3,0),"")</f>
        <v/>
      </c>
      <c r="N1356" s="554" t="str">
        <f>IF(K1356&lt;&gt;"",VLOOKUP(K1356,'DON GIA'!$S$1:$V$19,4,0),"")</f>
        <v/>
      </c>
      <c r="O1356" s="554" t="str">
        <f t="shared" si="510"/>
        <v/>
      </c>
      <c r="P1356" s="554" t="str">
        <f t="shared" si="511"/>
        <v/>
      </c>
      <c r="Q1356" s="71" t="s">
        <v>35</v>
      </c>
      <c r="R1356" s="103"/>
      <c r="S1356" s="103"/>
      <c r="T1356" s="554" t="str">
        <f>IF(Q1356&lt;&gt;"",VLOOKUP(Q1356,'DON GIA'!$H$1:$K$103,4,0),"")</f>
        <v/>
      </c>
      <c r="U1356" s="554" t="str">
        <f t="shared" si="512"/>
        <v/>
      </c>
      <c r="V1356" s="554"/>
      <c r="W1356" s="107" t="s">
        <v>1275</v>
      </c>
      <c r="X1356" s="103" t="s">
        <v>27</v>
      </c>
      <c r="Y1356" s="108">
        <v>2.4700000000000002</v>
      </c>
      <c r="Z1356" s="109"/>
      <c r="AA1356" s="554">
        <f>IF(W1356&lt;&gt;"",VLOOKUP(W1356,'DON GIA'!$A$1:$D$346,4,0),"")</f>
        <v>292949</v>
      </c>
      <c r="AB1356" s="554">
        <f t="shared" si="513"/>
        <v>723584.03</v>
      </c>
      <c r="AC1356" s="71"/>
      <c r="AD1356" s="71"/>
      <c r="AE1356" s="71"/>
      <c r="AF1356" s="71"/>
      <c r="AG1356" s="71"/>
      <c r="AH1356" s="103"/>
      <c r="AI1356" s="71"/>
      <c r="AJ1356" s="103"/>
      <c r="AK1356" s="103"/>
      <c r="AL1356" s="554" t="str">
        <f>IF(AI1356&lt;&gt;"",VLOOKUP(AI1356,'DON GIA'!$M$1:$P$9,4,0),"")</f>
        <v/>
      </c>
      <c r="AM1356" s="554" t="str">
        <f t="shared" si="514"/>
        <v/>
      </c>
      <c r="AN1356" s="71"/>
      <c r="AO1356" s="103"/>
      <c r="AP1356" s="602" t="str">
        <f t="shared" si="516"/>
        <v/>
      </c>
      <c r="AQ1356" s="107"/>
      <c r="AR1356" s="107"/>
      <c r="AS1356" s="593"/>
    </row>
    <row r="1357" spans="1:45" outlineLevel="2">
      <c r="A1357" s="72">
        <f t="shared" si="515"/>
        <v>89</v>
      </c>
      <c r="B1357" s="552" t="str">
        <f>IF(C1357&lt;&gt;"",COUNTA($C$9:C1357),"")</f>
        <v/>
      </c>
      <c r="C1357" s="552"/>
      <c r="D1357" s="71"/>
      <c r="E1357" s="103"/>
      <c r="F1357" s="103"/>
      <c r="G1357" s="103"/>
      <c r="H1357" s="103"/>
      <c r="I1357" s="103"/>
      <c r="J1357" s="103"/>
      <c r="K1357" s="107"/>
      <c r="L1357" s="105" t="s">
        <v>35</v>
      </c>
      <c r="M1357" s="554" t="str">
        <f>IF(K1357&lt;&gt;"",VLOOKUP(K1357,'DON GIA'!$S$1:$U$19,3,0),"")</f>
        <v/>
      </c>
      <c r="N1357" s="554" t="str">
        <f>IF(K1357&lt;&gt;"",VLOOKUP(K1357,'DON GIA'!$S$1:$V$19,4,0),"")</f>
        <v/>
      </c>
      <c r="O1357" s="554" t="str">
        <f t="shared" si="510"/>
        <v/>
      </c>
      <c r="P1357" s="554" t="str">
        <f t="shared" si="511"/>
        <v/>
      </c>
      <c r="Q1357" s="71" t="s">
        <v>35</v>
      </c>
      <c r="R1357" s="103"/>
      <c r="S1357" s="103"/>
      <c r="T1357" s="554" t="str">
        <f>IF(Q1357&lt;&gt;"",VLOOKUP(Q1357,'DON GIA'!$H$1:$K$103,4,0),"")</f>
        <v/>
      </c>
      <c r="U1357" s="554" t="str">
        <f t="shared" si="512"/>
        <v/>
      </c>
      <c r="V1357" s="554"/>
      <c r="W1357" s="107" t="s">
        <v>1276</v>
      </c>
      <c r="X1357" s="103" t="s">
        <v>27</v>
      </c>
      <c r="Y1357" s="108">
        <v>2.4</v>
      </c>
      <c r="Z1357" s="109"/>
      <c r="AA1357" s="554">
        <f>IF(W1357&lt;&gt;"",VLOOKUP(W1357,'DON GIA'!$A$1:$D$346,4,0),"")</f>
        <v>282038</v>
      </c>
      <c r="AB1357" s="554">
        <f t="shared" si="513"/>
        <v>676891.2</v>
      </c>
      <c r="AC1357" s="71"/>
      <c r="AD1357" s="71"/>
      <c r="AE1357" s="71"/>
      <c r="AF1357" s="71"/>
      <c r="AG1357" s="71"/>
      <c r="AH1357" s="103"/>
      <c r="AI1357" s="71"/>
      <c r="AJ1357" s="103"/>
      <c r="AK1357" s="103"/>
      <c r="AL1357" s="554" t="str">
        <f>IF(AI1357&lt;&gt;"",VLOOKUP(AI1357,'DON GIA'!$M$1:$P$9,4,0),"")</f>
        <v/>
      </c>
      <c r="AM1357" s="554" t="str">
        <f t="shared" si="514"/>
        <v/>
      </c>
      <c r="AN1357" s="71"/>
      <c r="AO1357" s="103"/>
      <c r="AP1357" s="602" t="str">
        <f t="shared" si="516"/>
        <v/>
      </c>
      <c r="AQ1357" s="107"/>
      <c r="AR1357" s="107"/>
      <c r="AS1357" s="593"/>
    </row>
    <row r="1358" spans="1:45" outlineLevel="2">
      <c r="A1358" s="72">
        <f t="shared" si="515"/>
        <v>89</v>
      </c>
      <c r="B1358" s="552" t="str">
        <f>IF(C1358&lt;&gt;"",COUNTA($C$9:C1358),"")</f>
        <v/>
      </c>
      <c r="C1358" s="552"/>
      <c r="D1358" s="71"/>
      <c r="E1358" s="103"/>
      <c r="F1358" s="103"/>
      <c r="G1358" s="103"/>
      <c r="H1358" s="103"/>
      <c r="I1358" s="103"/>
      <c r="J1358" s="103"/>
      <c r="K1358" s="107"/>
      <c r="L1358" s="105" t="s">
        <v>35</v>
      </c>
      <c r="M1358" s="554" t="str">
        <f>IF(K1358&lt;&gt;"",VLOOKUP(K1358,'DON GIA'!$S$1:$U$19,3,0),"")</f>
        <v/>
      </c>
      <c r="N1358" s="554" t="str">
        <f>IF(K1358&lt;&gt;"",VLOOKUP(K1358,'DON GIA'!$S$1:$V$19,4,0),"")</f>
        <v/>
      </c>
      <c r="O1358" s="554" t="str">
        <f t="shared" si="510"/>
        <v/>
      </c>
      <c r="P1358" s="554" t="str">
        <f t="shared" si="511"/>
        <v/>
      </c>
      <c r="Q1358" s="71" t="s">
        <v>35</v>
      </c>
      <c r="R1358" s="103"/>
      <c r="S1358" s="103"/>
      <c r="T1358" s="554" t="str">
        <f>IF(Q1358&lt;&gt;"",VLOOKUP(Q1358,'DON GIA'!$H$1:$K$103,4,0),"")</f>
        <v/>
      </c>
      <c r="U1358" s="554" t="str">
        <f t="shared" si="512"/>
        <v/>
      </c>
      <c r="V1358" s="554"/>
      <c r="W1358" s="107" t="s">
        <v>1108</v>
      </c>
      <c r="X1358" s="103" t="s">
        <v>27</v>
      </c>
      <c r="Y1358" s="108">
        <v>13.15</v>
      </c>
      <c r="Z1358" s="109"/>
      <c r="AA1358" s="554">
        <f>IF(W1358&lt;&gt;"",VLOOKUP(W1358,'DON GIA'!$A$1:$D$346,4,0),"")</f>
        <v>282038</v>
      </c>
      <c r="AB1358" s="554">
        <f t="shared" si="513"/>
        <v>3708799.7</v>
      </c>
      <c r="AC1358" s="71"/>
      <c r="AD1358" s="71"/>
      <c r="AE1358" s="71"/>
      <c r="AF1358" s="71"/>
      <c r="AG1358" s="71"/>
      <c r="AH1358" s="103"/>
      <c r="AI1358" s="71"/>
      <c r="AJ1358" s="103"/>
      <c r="AK1358" s="103"/>
      <c r="AL1358" s="554" t="str">
        <f>IF(AI1358&lt;&gt;"",VLOOKUP(AI1358,'DON GIA'!$M$1:$P$9,4,0),"")</f>
        <v/>
      </c>
      <c r="AM1358" s="554" t="str">
        <f t="shared" si="514"/>
        <v/>
      </c>
      <c r="AN1358" s="71"/>
      <c r="AO1358" s="103"/>
      <c r="AP1358" s="602" t="str">
        <f t="shared" si="516"/>
        <v/>
      </c>
      <c r="AQ1358" s="107"/>
      <c r="AR1358" s="107"/>
      <c r="AS1358" s="593"/>
    </row>
    <row r="1359" spans="1:45" ht="37.5" outlineLevel="2">
      <c r="A1359" s="72">
        <f t="shared" si="515"/>
        <v>89</v>
      </c>
      <c r="B1359" s="552" t="str">
        <f>IF(C1359&lt;&gt;"",COUNTA($C$9:C1359),"")</f>
        <v/>
      </c>
      <c r="C1359" s="552"/>
      <c r="D1359" s="71"/>
      <c r="E1359" s="103"/>
      <c r="F1359" s="103"/>
      <c r="G1359" s="103"/>
      <c r="H1359" s="103"/>
      <c r="I1359" s="103"/>
      <c r="J1359" s="103"/>
      <c r="K1359" s="107"/>
      <c r="L1359" s="105" t="s">
        <v>35</v>
      </c>
      <c r="M1359" s="554" t="str">
        <f>IF(K1359&lt;&gt;"",VLOOKUP(K1359,'DON GIA'!$S$1:$U$19,3,0),"")</f>
        <v/>
      </c>
      <c r="N1359" s="554" t="str">
        <f>IF(K1359&lt;&gt;"",VLOOKUP(K1359,'DON GIA'!$S$1:$V$19,4,0),"")</f>
        <v/>
      </c>
      <c r="O1359" s="554" t="str">
        <f t="shared" si="510"/>
        <v/>
      </c>
      <c r="P1359" s="554" t="str">
        <f t="shared" si="511"/>
        <v/>
      </c>
      <c r="Q1359" s="71" t="s">
        <v>35</v>
      </c>
      <c r="R1359" s="103"/>
      <c r="S1359" s="103"/>
      <c r="T1359" s="554" t="str">
        <f>IF(Q1359&lt;&gt;"",VLOOKUP(Q1359,'DON GIA'!$H$1:$K$103,4,0),"")</f>
        <v/>
      </c>
      <c r="U1359" s="554" t="str">
        <f t="shared" si="512"/>
        <v/>
      </c>
      <c r="V1359" s="554"/>
      <c r="W1359" s="107" t="s">
        <v>1049</v>
      </c>
      <c r="X1359" s="103" t="s">
        <v>42</v>
      </c>
      <c r="Y1359" s="108">
        <v>1</v>
      </c>
      <c r="Z1359" s="109"/>
      <c r="AA1359" s="554">
        <f>IF(W1359&lt;&gt;"",VLOOKUP(W1359,'DON GIA'!$A$1:$D$346,4,0),"")</f>
        <v>3793079</v>
      </c>
      <c r="AB1359" s="554">
        <f t="shared" si="513"/>
        <v>3793079</v>
      </c>
      <c r="AC1359" s="71"/>
      <c r="AD1359" s="71"/>
      <c r="AE1359" s="71"/>
      <c r="AF1359" s="71"/>
      <c r="AG1359" s="71"/>
      <c r="AH1359" s="103"/>
      <c r="AI1359" s="71"/>
      <c r="AJ1359" s="103"/>
      <c r="AK1359" s="103"/>
      <c r="AL1359" s="554" t="str">
        <f>IF(AI1359&lt;&gt;"",VLOOKUP(AI1359,'DON GIA'!$M$1:$P$9,4,0),"")</f>
        <v/>
      </c>
      <c r="AM1359" s="554" t="str">
        <f t="shared" si="514"/>
        <v/>
      </c>
      <c r="AN1359" s="71"/>
      <c r="AO1359" s="103"/>
      <c r="AP1359" s="602" t="str">
        <f t="shared" si="516"/>
        <v/>
      </c>
      <c r="AQ1359" s="107"/>
      <c r="AR1359" s="107"/>
      <c r="AS1359" s="593"/>
    </row>
    <row r="1360" spans="1:45" outlineLevel="2">
      <c r="A1360" s="72">
        <f t="shared" si="515"/>
        <v>89</v>
      </c>
      <c r="B1360" s="552" t="str">
        <f>IF(C1360&lt;&gt;"",COUNTA($C$9:C1360),"")</f>
        <v/>
      </c>
      <c r="C1360" s="552"/>
      <c r="D1360" s="71"/>
      <c r="E1360" s="103"/>
      <c r="F1360" s="103"/>
      <c r="G1360" s="103"/>
      <c r="H1360" s="103"/>
      <c r="I1360" s="103"/>
      <c r="J1360" s="103"/>
      <c r="K1360" s="107"/>
      <c r="L1360" s="105" t="s">
        <v>35</v>
      </c>
      <c r="M1360" s="554" t="str">
        <f>IF(K1360&lt;&gt;"",VLOOKUP(K1360,'DON GIA'!$S$1:$U$19,3,0),"")</f>
        <v/>
      </c>
      <c r="N1360" s="554" t="str">
        <f>IF(K1360&lt;&gt;"",VLOOKUP(K1360,'DON GIA'!$S$1:$V$19,4,0),"")</f>
        <v/>
      </c>
      <c r="O1360" s="554" t="str">
        <f t="shared" si="510"/>
        <v/>
      </c>
      <c r="P1360" s="554" t="str">
        <f t="shared" si="511"/>
        <v/>
      </c>
      <c r="Q1360" s="71" t="s">
        <v>35</v>
      </c>
      <c r="R1360" s="103"/>
      <c r="S1360" s="103"/>
      <c r="T1360" s="554" t="str">
        <f>IF(Q1360&lt;&gt;"",VLOOKUP(Q1360,'DON GIA'!$H$1:$K$103,4,0),"")</f>
        <v/>
      </c>
      <c r="U1360" s="554" t="str">
        <f t="shared" si="512"/>
        <v/>
      </c>
      <c r="V1360" s="554"/>
      <c r="W1360" s="107"/>
      <c r="X1360" s="103"/>
      <c r="Y1360" s="108"/>
      <c r="Z1360" s="109"/>
      <c r="AA1360" s="554" t="str">
        <f>IF(W1360&lt;&gt;"",VLOOKUP(W1360,'DON GIA'!$A$1:$D$346,4,0),"")</f>
        <v/>
      </c>
      <c r="AB1360" s="554" t="str">
        <f t="shared" si="513"/>
        <v/>
      </c>
      <c r="AC1360" s="71"/>
      <c r="AD1360" s="71"/>
      <c r="AE1360" s="71"/>
      <c r="AF1360" s="71"/>
      <c r="AG1360" s="71"/>
      <c r="AH1360" s="103"/>
      <c r="AI1360" s="71"/>
      <c r="AJ1360" s="103"/>
      <c r="AK1360" s="103"/>
      <c r="AL1360" s="554" t="str">
        <f>IF(AI1360&lt;&gt;"",VLOOKUP(AI1360,'DON GIA'!$M$1:$P$9,4,0),"")</f>
        <v/>
      </c>
      <c r="AM1360" s="554" t="str">
        <f t="shared" si="514"/>
        <v/>
      </c>
      <c r="AN1360" s="71"/>
      <c r="AO1360" s="103"/>
      <c r="AP1360" s="602" t="str">
        <f t="shared" si="516"/>
        <v/>
      </c>
      <c r="AQ1360" s="107"/>
      <c r="AR1360" s="107"/>
      <c r="AS1360" s="593"/>
    </row>
    <row r="1361" spans="1:45" outlineLevel="1">
      <c r="A1361" s="84" t="s">
        <v>2070</v>
      </c>
      <c r="B1361" s="552"/>
      <c r="C1361" s="552"/>
      <c r="D1361" s="61"/>
      <c r="E1361" s="162"/>
      <c r="F1361" s="103"/>
      <c r="G1361" s="162"/>
      <c r="H1361" s="162"/>
      <c r="I1361" s="162"/>
      <c r="J1361" s="162"/>
      <c r="K1361" s="129"/>
      <c r="L1361" s="167">
        <f>SUBTOTAL(9,L1362:L1368)</f>
        <v>36.200000000000003</v>
      </c>
      <c r="M1361" s="553"/>
      <c r="N1361" s="553"/>
      <c r="O1361" s="553">
        <f>SUBTOTAL(9,O1362:O1368)</f>
        <v>78192000</v>
      </c>
      <c r="P1361" s="553">
        <f>SUBTOTAL(9,P1362:P1368)</f>
        <v>0</v>
      </c>
      <c r="Q1361" s="61"/>
      <c r="R1361" s="162"/>
      <c r="S1361" s="162">
        <f>SUBTOTAL(9,S1362:S1368)</f>
        <v>3</v>
      </c>
      <c r="T1361" s="553"/>
      <c r="U1361" s="553">
        <f>SUBTOTAL(9,U1362:U1368)</f>
        <v>6421000</v>
      </c>
      <c r="V1361" s="553"/>
      <c r="W1361" s="129"/>
      <c r="X1361" s="162"/>
      <c r="Y1361" s="169">
        <f>SUBTOTAL(9,Y1362:Y1368)</f>
        <v>133.75</v>
      </c>
      <c r="Z1361" s="170">
        <f>SUBTOTAL(9,Z1362:Z1368)</f>
        <v>0</v>
      </c>
      <c r="AA1361" s="553"/>
      <c r="AB1361" s="553">
        <f>SUBTOTAL(9,AB1362:AB1368)</f>
        <v>39682957</v>
      </c>
      <c r="AC1361" s="71"/>
      <c r="AD1361" s="71"/>
      <c r="AE1361" s="71"/>
      <c r="AF1361" s="71"/>
      <c r="AG1361" s="71"/>
      <c r="AH1361" s="103"/>
      <c r="AI1361" s="61"/>
      <c r="AJ1361" s="162"/>
      <c r="AK1361" s="162">
        <f>SUBTOTAL(9,AK1362:AK1368)</f>
        <v>4</v>
      </c>
      <c r="AL1361" s="553"/>
      <c r="AM1361" s="553">
        <f>SUBTOTAL(9,AM1362:AM1368)</f>
        <v>6447960</v>
      </c>
      <c r="AN1361" s="61"/>
      <c r="AO1361" s="162">
        <f>SUBTOTAL(9,AO1362:AO1368)</f>
        <v>0</v>
      </c>
      <c r="AP1361" s="602">
        <f t="shared" si="516"/>
        <v>130743917</v>
      </c>
      <c r="AQ1361" s="590"/>
      <c r="AR1361" s="590"/>
      <c r="AS1361" s="636" t="s">
        <v>2188</v>
      </c>
    </row>
    <row r="1362" spans="1:45" ht="115.5" outlineLevel="2">
      <c r="A1362" s="72">
        <f>IF(B1362&lt;&gt;"",B1362,A1360)</f>
        <v>90</v>
      </c>
      <c r="B1362" s="552">
        <f>IF(C1362&lt;&gt;"",COUNTA($C$9:C1362),"")</f>
        <v>90</v>
      </c>
      <c r="C1362" s="552">
        <v>465</v>
      </c>
      <c r="D1362" s="61" t="s">
        <v>438</v>
      </c>
      <c r="E1362" s="103">
        <v>4</v>
      </c>
      <c r="F1362" s="103"/>
      <c r="G1362" s="103">
        <v>216</v>
      </c>
      <c r="H1362" s="103">
        <v>10</v>
      </c>
      <c r="I1362" s="103">
        <v>399</v>
      </c>
      <c r="J1362" s="103" t="s">
        <v>549</v>
      </c>
      <c r="K1362" s="107" t="s">
        <v>965</v>
      </c>
      <c r="L1362" s="105">
        <v>36.200000000000003</v>
      </c>
      <c r="M1362" s="554">
        <f>IF(K1362&lt;&gt;"",VLOOKUP(K1362,'DON GIA'!$S$1:$U$19,3,0),"")</f>
        <v>2160000</v>
      </c>
      <c r="N1362" s="554">
        <f>IF(K1362&lt;&gt;"",VLOOKUP(K1362,'DON GIA'!$S$1:$V$19,4,0),"")</f>
        <v>0</v>
      </c>
      <c r="O1362" s="554">
        <f t="shared" ref="O1362:O1368" si="517">IF(K1362&lt;&gt;"",L1362*M1362,"")</f>
        <v>78192000</v>
      </c>
      <c r="P1362" s="554">
        <f t="shared" ref="P1362:P1368" si="518">IF(K1362&lt;&gt;"",L1362*N1362,"")</f>
        <v>0</v>
      </c>
      <c r="Q1362" s="71" t="s">
        <v>132</v>
      </c>
      <c r="R1362" s="103" t="s">
        <v>44</v>
      </c>
      <c r="S1362" s="103">
        <v>1</v>
      </c>
      <c r="T1362" s="554">
        <f>IF(Q1362&lt;&gt;"",VLOOKUP(Q1362,'DON GIA'!$H$1:$K$103,4,0),"")</f>
        <v>293000</v>
      </c>
      <c r="U1362" s="554">
        <f t="shared" ref="U1362:U1368" si="519">IF(Q1362&lt;&gt;"",IF(ISNUMBER(T1362),S1362*T1362,""),"")</f>
        <v>293000</v>
      </c>
      <c r="V1362" s="554"/>
      <c r="W1362" s="107" t="s">
        <v>1254</v>
      </c>
      <c r="X1362" s="103" t="s">
        <v>27</v>
      </c>
      <c r="Y1362" s="108">
        <v>3.31</v>
      </c>
      <c r="Z1362" s="109"/>
      <c r="AA1362" s="554">
        <f>IF(W1362&lt;&gt;"",VLOOKUP(W1362,'DON GIA'!$A$1:$D$346,4,0),"")</f>
        <v>873908</v>
      </c>
      <c r="AB1362" s="554">
        <f t="shared" ref="AB1362:AB1368" si="520">IF(W1362&lt;&gt;"",IF(ISNUMBER(AA1362),Y1362*AA1362,""),"")</f>
        <v>2892635.48</v>
      </c>
      <c r="AC1362" s="71"/>
      <c r="AD1362" s="71" t="s">
        <v>29</v>
      </c>
      <c r="AE1362" s="71" t="s">
        <v>107</v>
      </c>
      <c r="AF1362" s="71" t="s">
        <v>116</v>
      </c>
      <c r="AG1362" s="71" t="s">
        <v>136</v>
      </c>
      <c r="AH1362" s="103"/>
      <c r="AI1362" s="71" t="s">
        <v>563</v>
      </c>
      <c r="AJ1362" s="103" t="s">
        <v>409</v>
      </c>
      <c r="AK1362" s="103">
        <v>4</v>
      </c>
      <c r="AL1362" s="554">
        <f>IF(AI1362&lt;&gt;"",VLOOKUP(AI1362,'DON GIA'!$M$1:$P$9,4,0),"")</f>
        <v>1611990</v>
      </c>
      <c r="AM1362" s="554">
        <f t="shared" ref="AM1362:AM1368" si="521">IF(AI1362&lt;&gt;"",AK1362*AL1362,"")</f>
        <v>6447960</v>
      </c>
      <c r="AN1362" s="71"/>
      <c r="AO1362" s="103"/>
      <c r="AP1362" s="602" t="str">
        <f t="shared" si="516"/>
        <v/>
      </c>
      <c r="AQ1362" s="590" t="s">
        <v>550</v>
      </c>
      <c r="AR1362" s="590" t="s">
        <v>2021</v>
      </c>
      <c r="AS1362" s="636"/>
    </row>
    <row r="1363" spans="1:45" ht="168.75" outlineLevel="2">
      <c r="A1363" s="72">
        <f t="shared" ref="A1363:A1368" si="522">IF(B1363&lt;&gt;"",B1363,A1362)</f>
        <v>90</v>
      </c>
      <c r="B1363" s="552" t="str">
        <f>IF(C1363&lt;&gt;"",COUNTA($C$9:C1363),"")</f>
        <v/>
      </c>
      <c r="C1363" s="552"/>
      <c r="D1363" s="71" t="s">
        <v>439</v>
      </c>
      <c r="E1363" s="103"/>
      <c r="F1363" s="103"/>
      <c r="G1363" s="103"/>
      <c r="H1363" s="103"/>
      <c r="I1363" s="103"/>
      <c r="J1363" s="103"/>
      <c r="K1363" s="107"/>
      <c r="L1363" s="105" t="s">
        <v>35</v>
      </c>
      <c r="M1363" s="554" t="str">
        <f>IF(K1363&lt;&gt;"",VLOOKUP(K1363,'DON GIA'!$S$1:$U$19,3,0),"")</f>
        <v/>
      </c>
      <c r="N1363" s="554" t="str">
        <f>IF(K1363&lt;&gt;"",VLOOKUP(K1363,'DON GIA'!$S$1:$V$19,4,0),"")</f>
        <v/>
      </c>
      <c r="O1363" s="554" t="str">
        <f t="shared" si="517"/>
        <v/>
      </c>
      <c r="P1363" s="554" t="str">
        <f t="shared" si="518"/>
        <v/>
      </c>
      <c r="Q1363" s="71" t="s">
        <v>60</v>
      </c>
      <c r="R1363" s="103" t="s">
        <v>44</v>
      </c>
      <c r="S1363" s="103">
        <v>2</v>
      </c>
      <c r="T1363" s="554">
        <f>IF(Q1363&lt;&gt;"",VLOOKUP(Q1363,'DON GIA'!$H$1:$K$103,4,0),"")</f>
        <v>3064000</v>
      </c>
      <c r="U1363" s="554">
        <f t="shared" si="519"/>
        <v>6128000</v>
      </c>
      <c r="V1363" s="554"/>
      <c r="W1363" s="107" t="s">
        <v>1255</v>
      </c>
      <c r="X1363" s="103" t="s">
        <v>38</v>
      </c>
      <c r="Y1363" s="108">
        <v>10.039999999999999</v>
      </c>
      <c r="Z1363" s="109"/>
      <c r="AA1363" s="554">
        <f>IF(W1363&lt;&gt;"",VLOOKUP(W1363,'DON GIA'!$A$1:$D$346,4,0),"")</f>
        <v>1385413</v>
      </c>
      <c r="AB1363" s="554">
        <f t="shared" si="520"/>
        <v>13909546.52</v>
      </c>
      <c r="AC1363" s="71"/>
      <c r="AD1363" s="71"/>
      <c r="AE1363" s="71"/>
      <c r="AF1363" s="71"/>
      <c r="AG1363" s="71"/>
      <c r="AH1363" s="103"/>
      <c r="AI1363" s="71"/>
      <c r="AJ1363" s="103"/>
      <c r="AK1363" s="103"/>
      <c r="AL1363" s="554" t="str">
        <f>IF(AI1363&lt;&gt;"",VLOOKUP(AI1363,'DON GIA'!$M$1:$P$9,4,0),"")</f>
        <v/>
      </c>
      <c r="AM1363" s="554" t="str">
        <f t="shared" si="521"/>
        <v/>
      </c>
      <c r="AN1363" s="71"/>
      <c r="AO1363" s="103"/>
      <c r="AP1363" s="602" t="str">
        <f t="shared" si="516"/>
        <v/>
      </c>
      <c r="AQ1363" s="59" t="s">
        <v>551</v>
      </c>
      <c r="AR1363" s="59" t="s">
        <v>2038</v>
      </c>
      <c r="AS1363" s="629"/>
    </row>
    <row r="1364" spans="1:45" ht="131.25" outlineLevel="2">
      <c r="A1364" s="72">
        <f t="shared" si="522"/>
        <v>90</v>
      </c>
      <c r="B1364" s="552" t="str">
        <f>IF(C1364&lt;&gt;"",COUNTA($C$9:C1364),"")</f>
        <v/>
      </c>
      <c r="C1364" s="552"/>
      <c r="D1364" s="71" t="s">
        <v>39</v>
      </c>
      <c r="E1364" s="103"/>
      <c r="F1364" s="103"/>
      <c r="G1364" s="103"/>
      <c r="H1364" s="103"/>
      <c r="I1364" s="103"/>
      <c r="J1364" s="103"/>
      <c r="K1364" s="107"/>
      <c r="L1364" s="105" t="s">
        <v>35</v>
      </c>
      <c r="M1364" s="554" t="str">
        <f>IF(K1364&lt;&gt;"",VLOOKUP(K1364,'DON GIA'!$S$1:$U$19,3,0),"")</f>
        <v/>
      </c>
      <c r="N1364" s="554" t="str">
        <f>IF(K1364&lt;&gt;"",VLOOKUP(K1364,'DON GIA'!$S$1:$V$19,4,0),"")</f>
        <v/>
      </c>
      <c r="O1364" s="554" t="str">
        <f t="shared" si="517"/>
        <v/>
      </c>
      <c r="P1364" s="554" t="str">
        <f t="shared" si="518"/>
        <v/>
      </c>
      <c r="Q1364" s="71" t="s">
        <v>35</v>
      </c>
      <c r="R1364" s="103"/>
      <c r="S1364" s="103"/>
      <c r="T1364" s="554" t="str">
        <f>IF(Q1364&lt;&gt;"",VLOOKUP(Q1364,'DON GIA'!$H$1:$K$103,4,0),"")</f>
        <v/>
      </c>
      <c r="U1364" s="554" t="str">
        <f t="shared" si="519"/>
        <v/>
      </c>
      <c r="V1364" s="554"/>
      <c r="W1364" s="107" t="s">
        <v>998</v>
      </c>
      <c r="X1364" s="103" t="s">
        <v>38</v>
      </c>
      <c r="Y1364" s="108">
        <v>50.4</v>
      </c>
      <c r="Z1364" s="109"/>
      <c r="AA1364" s="554" t="str">
        <f>IF(W1364&lt;&gt;"",VLOOKUP(W1364,'DON GIA'!$A$1:$D$346,4,0),"")</f>
        <v>không hỗ trợ</v>
      </c>
      <c r="AB1364" s="554" t="str">
        <f t="shared" si="520"/>
        <v/>
      </c>
      <c r="AC1364" s="71"/>
      <c r="AD1364" s="71"/>
      <c r="AE1364" s="71"/>
      <c r="AF1364" s="71"/>
      <c r="AG1364" s="71"/>
      <c r="AH1364" s="103"/>
      <c r="AI1364" s="71"/>
      <c r="AJ1364" s="103"/>
      <c r="AK1364" s="103"/>
      <c r="AL1364" s="554" t="str">
        <f>IF(AI1364&lt;&gt;"",VLOOKUP(AI1364,'DON GIA'!$M$1:$P$9,4,0),"")</f>
        <v/>
      </c>
      <c r="AM1364" s="554" t="str">
        <f t="shared" si="521"/>
        <v/>
      </c>
      <c r="AN1364" s="71"/>
      <c r="AO1364" s="103"/>
      <c r="AP1364" s="602" t="str">
        <f t="shared" si="516"/>
        <v/>
      </c>
      <c r="AQ1364" s="59" t="s">
        <v>537</v>
      </c>
      <c r="AR1364" s="59" t="s">
        <v>2061</v>
      </c>
      <c r="AS1364" s="629"/>
    </row>
    <row r="1365" spans="1:45" ht="63.75" outlineLevel="2">
      <c r="A1365" s="72">
        <f t="shared" si="522"/>
        <v>90</v>
      </c>
      <c r="B1365" s="552" t="str">
        <f>IF(C1365&lt;&gt;"",COUNTA($C$9:C1365),"")</f>
        <v/>
      </c>
      <c r="C1365" s="552"/>
      <c r="D1365" s="71" t="s">
        <v>440</v>
      </c>
      <c r="E1365" s="103"/>
      <c r="F1365" s="103"/>
      <c r="G1365" s="103"/>
      <c r="H1365" s="103"/>
      <c r="I1365" s="103"/>
      <c r="J1365" s="103"/>
      <c r="K1365" s="107"/>
      <c r="L1365" s="105" t="s">
        <v>35</v>
      </c>
      <c r="M1365" s="554" t="str">
        <f>IF(K1365&lt;&gt;"",VLOOKUP(K1365,'DON GIA'!$S$1:$U$19,3,0),"")</f>
        <v/>
      </c>
      <c r="N1365" s="554" t="str">
        <f>IF(K1365&lt;&gt;"",VLOOKUP(K1365,'DON GIA'!$S$1:$V$19,4,0),"")</f>
        <v/>
      </c>
      <c r="O1365" s="554" t="str">
        <f t="shared" si="517"/>
        <v/>
      </c>
      <c r="P1365" s="554" t="str">
        <f t="shared" si="518"/>
        <v/>
      </c>
      <c r="Q1365" s="71" t="s">
        <v>35</v>
      </c>
      <c r="R1365" s="103"/>
      <c r="S1365" s="103"/>
      <c r="T1365" s="554" t="str">
        <f>IF(Q1365&lt;&gt;"",VLOOKUP(Q1365,'DON GIA'!$H$1:$K$103,4,0),"")</f>
        <v/>
      </c>
      <c r="U1365" s="554" t="str">
        <f t="shared" si="519"/>
        <v/>
      </c>
      <c r="V1365" s="554"/>
      <c r="W1365" s="107" t="s">
        <v>1256</v>
      </c>
      <c r="X1365" s="103" t="s">
        <v>27</v>
      </c>
      <c r="Y1365" s="108">
        <v>7.5</v>
      </c>
      <c r="Z1365" s="109"/>
      <c r="AA1365" s="554">
        <f>IF(W1365&lt;&gt;"",VLOOKUP(W1365,'DON GIA'!$A$1:$D$346,4,0),"")</f>
        <v>269273</v>
      </c>
      <c r="AB1365" s="554">
        <f t="shared" si="520"/>
        <v>2019547.5</v>
      </c>
      <c r="AC1365" s="71"/>
      <c r="AD1365" s="71"/>
      <c r="AE1365" s="71"/>
      <c r="AF1365" s="71"/>
      <c r="AG1365" s="71"/>
      <c r="AH1365" s="103"/>
      <c r="AI1365" s="71"/>
      <c r="AJ1365" s="103"/>
      <c r="AK1365" s="103"/>
      <c r="AL1365" s="554" t="str">
        <f>IF(AI1365&lt;&gt;"",VLOOKUP(AI1365,'DON GIA'!$M$1:$P$9,4,0),"")</f>
        <v/>
      </c>
      <c r="AM1365" s="554" t="str">
        <f t="shared" si="521"/>
        <v/>
      </c>
      <c r="AN1365" s="71"/>
      <c r="AO1365" s="103"/>
      <c r="AP1365" s="602" t="str">
        <f t="shared" si="516"/>
        <v/>
      </c>
      <c r="AQ1365" s="585" t="s">
        <v>2064</v>
      </c>
      <c r="AR1365" s="585" t="s">
        <v>1934</v>
      </c>
      <c r="AS1365" s="630"/>
    </row>
    <row r="1366" spans="1:45" outlineLevel="2">
      <c r="A1366" s="72">
        <f t="shared" si="522"/>
        <v>90</v>
      </c>
      <c r="B1366" s="552" t="str">
        <f>IF(C1366&lt;&gt;"",COUNTA($C$9:C1366),"")</f>
        <v/>
      </c>
      <c r="C1366" s="552"/>
      <c r="D1366" s="71"/>
      <c r="E1366" s="103"/>
      <c r="F1366" s="103"/>
      <c r="G1366" s="103"/>
      <c r="H1366" s="103"/>
      <c r="I1366" s="103"/>
      <c r="J1366" s="103"/>
      <c r="K1366" s="107"/>
      <c r="L1366" s="105" t="s">
        <v>35</v>
      </c>
      <c r="M1366" s="554" t="str">
        <f>IF(K1366&lt;&gt;"",VLOOKUP(K1366,'DON GIA'!$S$1:$U$19,3,0),"")</f>
        <v/>
      </c>
      <c r="N1366" s="554" t="str">
        <f>IF(K1366&lt;&gt;"",VLOOKUP(K1366,'DON GIA'!$S$1:$V$19,4,0),"")</f>
        <v/>
      </c>
      <c r="O1366" s="554" t="str">
        <f t="shared" si="517"/>
        <v/>
      </c>
      <c r="P1366" s="554" t="str">
        <f t="shared" si="518"/>
        <v/>
      </c>
      <c r="Q1366" s="71" t="s">
        <v>35</v>
      </c>
      <c r="R1366" s="103"/>
      <c r="S1366" s="103"/>
      <c r="T1366" s="554" t="str">
        <f>IF(Q1366&lt;&gt;"",VLOOKUP(Q1366,'DON GIA'!$H$1:$K$103,4,0),"")</f>
        <v/>
      </c>
      <c r="U1366" s="554" t="str">
        <f t="shared" si="519"/>
        <v/>
      </c>
      <c r="V1366" s="554"/>
      <c r="W1366" s="107" t="s">
        <v>1257</v>
      </c>
      <c r="X1366" s="103" t="s">
        <v>27</v>
      </c>
      <c r="Y1366" s="108">
        <v>15</v>
      </c>
      <c r="Z1366" s="109"/>
      <c r="AA1366" s="554">
        <f>IF(W1366&lt;&gt;"",VLOOKUP(W1366,'DON GIA'!$A$1:$D$346,4,0),"")</f>
        <v>199800</v>
      </c>
      <c r="AB1366" s="554">
        <f t="shared" si="520"/>
        <v>2997000</v>
      </c>
      <c r="AC1366" s="71"/>
      <c r="AD1366" s="71"/>
      <c r="AE1366" s="71"/>
      <c r="AF1366" s="71"/>
      <c r="AG1366" s="71"/>
      <c r="AH1366" s="103"/>
      <c r="AI1366" s="71"/>
      <c r="AJ1366" s="103"/>
      <c r="AK1366" s="103"/>
      <c r="AL1366" s="554" t="str">
        <f>IF(AI1366&lt;&gt;"",VLOOKUP(AI1366,'DON GIA'!$M$1:$P$9,4,0),"")</f>
        <v/>
      </c>
      <c r="AM1366" s="554" t="str">
        <f t="shared" si="521"/>
        <v/>
      </c>
      <c r="AN1366" s="71"/>
      <c r="AO1366" s="103"/>
      <c r="AP1366" s="602" t="str">
        <f t="shared" si="516"/>
        <v/>
      </c>
      <c r="AQ1366" s="107"/>
      <c r="AR1366" s="107"/>
      <c r="AS1366" s="593"/>
    </row>
    <row r="1367" spans="1:45" ht="56.25" outlineLevel="2">
      <c r="A1367" s="72">
        <f t="shared" si="522"/>
        <v>90</v>
      </c>
      <c r="B1367" s="552" t="str">
        <f>IF(C1367&lt;&gt;"",COUNTA($C$9:C1367),"")</f>
        <v/>
      </c>
      <c r="C1367" s="552"/>
      <c r="D1367" s="71"/>
      <c r="E1367" s="103"/>
      <c r="F1367" s="103"/>
      <c r="G1367" s="103"/>
      <c r="H1367" s="103"/>
      <c r="I1367" s="103"/>
      <c r="J1367" s="103"/>
      <c r="K1367" s="107"/>
      <c r="L1367" s="105" t="s">
        <v>35</v>
      </c>
      <c r="M1367" s="554" t="str">
        <f>IF(K1367&lt;&gt;"",VLOOKUP(K1367,'DON GIA'!$S$1:$U$19,3,0),"")</f>
        <v/>
      </c>
      <c r="N1367" s="554" t="str">
        <f>IF(K1367&lt;&gt;"",VLOOKUP(K1367,'DON GIA'!$S$1:$V$19,4,0),"")</f>
        <v/>
      </c>
      <c r="O1367" s="554" t="str">
        <f t="shared" si="517"/>
        <v/>
      </c>
      <c r="P1367" s="554" t="str">
        <f t="shared" si="518"/>
        <v/>
      </c>
      <c r="Q1367" s="71" t="s">
        <v>35</v>
      </c>
      <c r="R1367" s="103"/>
      <c r="S1367" s="103"/>
      <c r="T1367" s="554" t="str">
        <f>IF(Q1367&lt;&gt;"",VLOOKUP(Q1367,'DON GIA'!$H$1:$K$103,4,0),"")</f>
        <v/>
      </c>
      <c r="U1367" s="554" t="str">
        <f t="shared" si="519"/>
        <v/>
      </c>
      <c r="V1367" s="554"/>
      <c r="W1367" s="107" t="s">
        <v>1258</v>
      </c>
      <c r="X1367" s="103" t="s">
        <v>27</v>
      </c>
      <c r="Y1367" s="108">
        <v>47.5</v>
      </c>
      <c r="Z1367" s="109"/>
      <c r="AA1367" s="554">
        <f>IF(W1367&lt;&gt;"",VLOOKUP(W1367,'DON GIA'!$A$1:$D$346,4,0),"")</f>
        <v>376089</v>
      </c>
      <c r="AB1367" s="554">
        <f t="shared" si="520"/>
        <v>17864227.5</v>
      </c>
      <c r="AC1367" s="71"/>
      <c r="AD1367" s="71"/>
      <c r="AE1367" s="71"/>
      <c r="AF1367" s="71"/>
      <c r="AG1367" s="71"/>
      <c r="AH1367" s="103"/>
      <c r="AI1367" s="71"/>
      <c r="AJ1367" s="103"/>
      <c r="AK1367" s="103"/>
      <c r="AL1367" s="554" t="str">
        <f>IF(AI1367&lt;&gt;"",VLOOKUP(AI1367,'DON GIA'!$M$1:$P$9,4,0),"")</f>
        <v/>
      </c>
      <c r="AM1367" s="554" t="str">
        <f t="shared" si="521"/>
        <v/>
      </c>
      <c r="AN1367" s="71"/>
      <c r="AO1367" s="103"/>
      <c r="AP1367" s="602" t="str">
        <f t="shared" si="516"/>
        <v/>
      </c>
      <c r="AQ1367" s="107"/>
      <c r="AR1367" s="107"/>
      <c r="AS1367" s="593"/>
    </row>
    <row r="1368" spans="1:45" outlineLevel="2">
      <c r="A1368" s="72">
        <f t="shared" si="522"/>
        <v>90</v>
      </c>
      <c r="B1368" s="552" t="str">
        <f>IF(C1368&lt;&gt;"",COUNTA($C$9:C1368),"")</f>
        <v/>
      </c>
      <c r="C1368" s="552"/>
      <c r="D1368" s="71"/>
      <c r="E1368" s="103"/>
      <c r="F1368" s="103"/>
      <c r="G1368" s="103"/>
      <c r="H1368" s="103"/>
      <c r="I1368" s="103"/>
      <c r="J1368" s="103"/>
      <c r="K1368" s="107"/>
      <c r="L1368" s="105" t="s">
        <v>35</v>
      </c>
      <c r="M1368" s="554" t="str">
        <f>IF(K1368&lt;&gt;"",VLOOKUP(K1368,'DON GIA'!$S$1:$U$19,3,0),"")</f>
        <v/>
      </c>
      <c r="N1368" s="554" t="str">
        <f>IF(K1368&lt;&gt;"",VLOOKUP(K1368,'DON GIA'!$S$1:$V$19,4,0),"")</f>
        <v/>
      </c>
      <c r="O1368" s="554" t="str">
        <f t="shared" si="517"/>
        <v/>
      </c>
      <c r="P1368" s="554" t="str">
        <f t="shared" si="518"/>
        <v/>
      </c>
      <c r="Q1368" s="71" t="s">
        <v>35</v>
      </c>
      <c r="R1368" s="103"/>
      <c r="S1368" s="103"/>
      <c r="T1368" s="554" t="str">
        <f>IF(Q1368&lt;&gt;"",VLOOKUP(Q1368,'DON GIA'!$H$1:$K$103,4,0),"")</f>
        <v/>
      </c>
      <c r="U1368" s="554" t="str">
        <f t="shared" si="519"/>
        <v/>
      </c>
      <c r="V1368" s="554"/>
      <c r="W1368" s="107" t="s">
        <v>35</v>
      </c>
      <c r="X1368" s="103"/>
      <c r="Y1368" s="108"/>
      <c r="Z1368" s="109"/>
      <c r="AA1368" s="554" t="str">
        <f>IF(W1368&lt;&gt;"",VLOOKUP(W1368,'DON GIA'!$A$1:$D$346,4,0),"")</f>
        <v/>
      </c>
      <c r="AB1368" s="554" t="str">
        <f t="shared" si="520"/>
        <v/>
      </c>
      <c r="AC1368" s="71"/>
      <c r="AD1368" s="71"/>
      <c r="AE1368" s="71"/>
      <c r="AF1368" s="71"/>
      <c r="AG1368" s="71"/>
      <c r="AH1368" s="103"/>
      <c r="AI1368" s="71"/>
      <c r="AJ1368" s="103"/>
      <c r="AK1368" s="103"/>
      <c r="AL1368" s="554" t="str">
        <f>IF(AI1368&lt;&gt;"",VLOOKUP(AI1368,'DON GIA'!$M$1:$P$9,4,0),"")</f>
        <v/>
      </c>
      <c r="AM1368" s="554" t="str">
        <f t="shared" si="521"/>
        <v/>
      </c>
      <c r="AN1368" s="71"/>
      <c r="AO1368" s="103"/>
      <c r="AP1368" s="602" t="str">
        <f t="shared" si="516"/>
        <v/>
      </c>
      <c r="AQ1368" s="107"/>
      <c r="AR1368" s="107"/>
      <c r="AS1368" s="593"/>
    </row>
    <row r="1369" spans="1:45" outlineLevel="1">
      <c r="A1369" s="84" t="s">
        <v>2069</v>
      </c>
      <c r="B1369" s="552"/>
      <c r="C1369" s="552"/>
      <c r="D1369" s="61"/>
      <c r="E1369" s="162"/>
      <c r="F1369" s="103"/>
      <c r="G1369" s="162"/>
      <c r="H1369" s="162"/>
      <c r="I1369" s="162"/>
      <c r="J1369" s="162"/>
      <c r="K1369" s="129"/>
      <c r="L1369" s="167">
        <f>SUBTOTAL(9,L1370:L1381)</f>
        <v>99.6</v>
      </c>
      <c r="M1369" s="553"/>
      <c r="N1369" s="553"/>
      <c r="O1369" s="553">
        <f>SUBTOTAL(9,O1370:O1381)</f>
        <v>167228400</v>
      </c>
      <c r="P1369" s="553">
        <f>SUBTOTAL(9,P1370:P1381)</f>
        <v>0</v>
      </c>
      <c r="Q1369" s="61"/>
      <c r="R1369" s="162"/>
      <c r="S1369" s="162">
        <f>SUBTOTAL(9,S1370:S1381)</f>
        <v>0</v>
      </c>
      <c r="T1369" s="553"/>
      <c r="U1369" s="553">
        <f>SUBTOTAL(9,U1370:U1381)</f>
        <v>0</v>
      </c>
      <c r="V1369" s="553"/>
      <c r="W1369" s="129"/>
      <c r="X1369" s="162"/>
      <c r="Y1369" s="169">
        <f>SUBTOTAL(9,Y1370:Y1381)</f>
        <v>181.52600000000001</v>
      </c>
      <c r="Z1369" s="170">
        <f>SUBTOTAL(9,Z1370:Z1381)</f>
        <v>0</v>
      </c>
      <c r="AA1369" s="553"/>
      <c r="AB1369" s="553">
        <f>SUBTOTAL(9,AB1370:AB1381)</f>
        <v>354310887.3779999</v>
      </c>
      <c r="AC1369" s="71"/>
      <c r="AD1369" s="71"/>
      <c r="AE1369" s="71"/>
      <c r="AF1369" s="71"/>
      <c r="AG1369" s="71"/>
      <c r="AH1369" s="103"/>
      <c r="AI1369" s="61"/>
      <c r="AJ1369" s="162"/>
      <c r="AK1369" s="162">
        <f>SUBTOTAL(9,AK1370:AK1381)</f>
        <v>0</v>
      </c>
      <c r="AL1369" s="553"/>
      <c r="AM1369" s="553">
        <f>SUBTOTAL(9,AM1370:AM1381)</f>
        <v>0</v>
      </c>
      <c r="AN1369" s="61"/>
      <c r="AO1369" s="162">
        <f>SUBTOTAL(9,AO1370:AO1381)</f>
        <v>0</v>
      </c>
      <c r="AP1369" s="602">
        <f t="shared" si="516"/>
        <v>521539287.3779999</v>
      </c>
      <c r="AQ1369" s="111"/>
      <c r="AR1369" s="111"/>
      <c r="AS1369" s="628"/>
    </row>
    <row r="1370" spans="1:45" ht="96.75" outlineLevel="2">
      <c r="A1370" s="72">
        <f>IF(B1370&lt;&gt;"",B1370,A1338)</f>
        <v>91</v>
      </c>
      <c r="B1370" s="552">
        <f>IF(C1370&lt;&gt;"",COUNTA($C$9:C1370),"")</f>
        <v>91</v>
      </c>
      <c r="C1370" s="552">
        <v>483</v>
      </c>
      <c r="D1370" s="61" t="s">
        <v>501</v>
      </c>
      <c r="E1370" s="103">
        <v>4</v>
      </c>
      <c r="F1370" s="103"/>
      <c r="G1370" s="103">
        <v>174</v>
      </c>
      <c r="H1370" s="103">
        <v>79</v>
      </c>
      <c r="I1370" s="103">
        <v>250</v>
      </c>
      <c r="J1370" s="103" t="s">
        <v>235</v>
      </c>
      <c r="K1370" s="107" t="s">
        <v>973</v>
      </c>
      <c r="L1370" s="105">
        <v>99.6</v>
      </c>
      <c r="M1370" s="554">
        <f>IF(K1370&lt;&gt;"",VLOOKUP(K1370,'DON GIA'!$S$1:$U$19,3,0),"")</f>
        <v>1679000</v>
      </c>
      <c r="N1370" s="554">
        <f>IF(K1370&lt;&gt;"",VLOOKUP(K1370,'DON GIA'!$S$1:$V$19,4,0),"")</f>
        <v>0</v>
      </c>
      <c r="O1370" s="554">
        <f t="shared" ref="O1370:O1381" si="523">IF(K1370&lt;&gt;"",L1370*M1370,"")</f>
        <v>167228400</v>
      </c>
      <c r="P1370" s="554">
        <f t="shared" ref="P1370:P1381" si="524">IF(K1370&lt;&gt;"",L1370*N1370,"")</f>
        <v>0</v>
      </c>
      <c r="Q1370" s="71" t="s">
        <v>35</v>
      </c>
      <c r="R1370" s="103"/>
      <c r="S1370" s="103"/>
      <c r="T1370" s="554" t="str">
        <f>IF(Q1370&lt;&gt;"",VLOOKUP(Q1370,'DON GIA'!$H$1:$K$103,4,0),"")</f>
        <v/>
      </c>
      <c r="U1370" s="554" t="str">
        <f t="shared" ref="U1370:U1381" si="525">IF(Q1370&lt;&gt;"",IF(ISNUMBER(T1370),S1370*T1370,""),"")</f>
        <v/>
      </c>
      <c r="V1370" s="554" t="s">
        <v>2163</v>
      </c>
      <c r="W1370" s="107" t="s">
        <v>1311</v>
      </c>
      <c r="X1370" s="103" t="s">
        <v>27</v>
      </c>
      <c r="Y1370" s="108">
        <v>8</v>
      </c>
      <c r="Z1370" s="109"/>
      <c r="AA1370" s="554">
        <f>IF(W1370&lt;&gt;"",VLOOKUP(W1370,'DON GIA'!$A$1:$D$346,4,0),"")</f>
        <v>3152933</v>
      </c>
      <c r="AB1370" s="554">
        <f t="shared" ref="AB1370:AB1381" si="526">IF(W1370&lt;&gt;"",IF(ISNUMBER(AA1370),Y1370*AA1370,""),"")</f>
        <v>25223464</v>
      </c>
      <c r="AC1370" s="71"/>
      <c r="AD1370" s="71" t="s">
        <v>29</v>
      </c>
      <c r="AE1370" s="71" t="s">
        <v>30</v>
      </c>
      <c r="AF1370" s="71" t="s">
        <v>41</v>
      </c>
      <c r="AG1370" s="71" t="s">
        <v>32</v>
      </c>
      <c r="AH1370" s="103"/>
      <c r="AI1370" s="71"/>
      <c r="AJ1370" s="103"/>
      <c r="AK1370" s="103"/>
      <c r="AL1370" s="554" t="str">
        <f>IF(AI1370&lt;&gt;"",VLOOKUP(AI1370,'DON GIA'!$M$1:$P$9,4,0),"")</f>
        <v/>
      </c>
      <c r="AM1370" s="554" t="str">
        <f t="shared" ref="AM1370:AM1381" si="527">IF(AI1370&lt;&gt;"",AK1370*AL1370,"")</f>
        <v/>
      </c>
      <c r="AN1370" s="71"/>
      <c r="AO1370" s="103"/>
      <c r="AP1370" s="602" t="str">
        <f t="shared" si="516"/>
        <v/>
      </c>
      <c r="AQ1370" s="111" t="s">
        <v>765</v>
      </c>
      <c r="AR1370" s="111" t="s">
        <v>2021</v>
      </c>
      <c r="AS1370" s="628"/>
    </row>
    <row r="1371" spans="1:45" ht="93.75" outlineLevel="2">
      <c r="A1371" s="72">
        <f t="shared" ref="A1371:A1381" si="528">IF(B1371&lt;&gt;"",B1371,A1370)</f>
        <v>91</v>
      </c>
      <c r="B1371" s="552" t="str">
        <f>IF(C1371&lt;&gt;"",COUNTA($C$9:C1371),"")</f>
        <v/>
      </c>
      <c r="C1371" s="552"/>
      <c r="D1371" s="71" t="s">
        <v>502</v>
      </c>
      <c r="E1371" s="103"/>
      <c r="F1371" s="103"/>
      <c r="G1371" s="103"/>
      <c r="H1371" s="103"/>
      <c r="I1371" s="103"/>
      <c r="J1371" s="103"/>
      <c r="K1371" s="107"/>
      <c r="L1371" s="105" t="s">
        <v>35</v>
      </c>
      <c r="M1371" s="554" t="str">
        <f>IF(K1371&lt;&gt;"",VLOOKUP(K1371,'DON GIA'!$S$1:$U$19,3,0),"")</f>
        <v/>
      </c>
      <c r="N1371" s="554" t="str">
        <f>IF(K1371&lt;&gt;"",VLOOKUP(K1371,'DON GIA'!$S$1:$V$19,4,0),"")</f>
        <v/>
      </c>
      <c r="O1371" s="554" t="str">
        <f t="shared" si="523"/>
        <v/>
      </c>
      <c r="P1371" s="554" t="str">
        <f t="shared" si="524"/>
        <v/>
      </c>
      <c r="Q1371" s="71" t="s">
        <v>35</v>
      </c>
      <c r="R1371" s="103"/>
      <c r="S1371" s="103"/>
      <c r="T1371" s="554" t="str">
        <f>IF(Q1371&lt;&gt;"",VLOOKUP(Q1371,'DON GIA'!$H$1:$K$103,4,0),"")</f>
        <v/>
      </c>
      <c r="U1371" s="554" t="str">
        <f t="shared" si="525"/>
        <v/>
      </c>
      <c r="V1371" s="554"/>
      <c r="W1371" s="107" t="s">
        <v>1063</v>
      </c>
      <c r="X1371" s="103" t="s">
        <v>27</v>
      </c>
      <c r="Y1371" s="108">
        <v>59.87</v>
      </c>
      <c r="Z1371" s="109"/>
      <c r="AA1371" s="554">
        <f>IF(W1371&lt;&gt;"",VLOOKUP(W1371,'DON GIA'!$A$1:$D$346,4,0),"")</f>
        <v>3941166</v>
      </c>
      <c r="AB1371" s="554">
        <f t="shared" si="526"/>
        <v>235957608.41999999</v>
      </c>
      <c r="AC1371" s="71"/>
      <c r="AD1371" s="71" t="s">
        <v>29</v>
      </c>
      <c r="AE1371" s="71" t="s">
        <v>30</v>
      </c>
      <c r="AF1371" s="71" t="s">
        <v>31</v>
      </c>
      <c r="AG1371" s="71" t="s">
        <v>32</v>
      </c>
      <c r="AH1371" s="103"/>
      <c r="AI1371" s="71"/>
      <c r="AJ1371" s="103"/>
      <c r="AK1371" s="103"/>
      <c r="AL1371" s="554" t="str">
        <f>IF(AI1371&lt;&gt;"",VLOOKUP(AI1371,'DON GIA'!$M$1:$P$9,4,0),"")</f>
        <v/>
      </c>
      <c r="AM1371" s="554" t="str">
        <f t="shared" si="527"/>
        <v/>
      </c>
      <c r="AN1371" s="71"/>
      <c r="AO1371" s="103"/>
      <c r="AP1371" s="602" t="str">
        <f t="shared" si="516"/>
        <v/>
      </c>
      <c r="AQ1371" s="59" t="s">
        <v>552</v>
      </c>
      <c r="AR1371" s="59" t="s">
        <v>2065</v>
      </c>
      <c r="AS1371" s="629"/>
    </row>
    <row r="1372" spans="1:45" ht="225" outlineLevel="2">
      <c r="A1372" s="72">
        <f t="shared" si="528"/>
        <v>91</v>
      </c>
      <c r="B1372" s="552" t="str">
        <f>IF(C1372&lt;&gt;"",COUNTA($C$9:C1372),"")</f>
        <v/>
      </c>
      <c r="C1372" s="552"/>
      <c r="D1372" s="71" t="s">
        <v>250</v>
      </c>
      <c r="E1372" s="103"/>
      <c r="F1372" s="103"/>
      <c r="G1372" s="103"/>
      <c r="H1372" s="103"/>
      <c r="I1372" s="103"/>
      <c r="J1372" s="103"/>
      <c r="K1372" s="107"/>
      <c r="L1372" s="105" t="s">
        <v>35</v>
      </c>
      <c r="M1372" s="554" t="str">
        <f>IF(K1372&lt;&gt;"",VLOOKUP(K1372,'DON GIA'!$S$1:$U$19,3,0),"")</f>
        <v/>
      </c>
      <c r="N1372" s="554" t="str">
        <f>IF(K1372&lt;&gt;"",VLOOKUP(K1372,'DON GIA'!$S$1:$V$19,4,0),"")</f>
        <v/>
      </c>
      <c r="O1372" s="554" t="str">
        <f t="shared" si="523"/>
        <v/>
      </c>
      <c r="P1372" s="554" t="str">
        <f t="shared" si="524"/>
        <v/>
      </c>
      <c r="Q1372" s="71" t="s">
        <v>35</v>
      </c>
      <c r="R1372" s="103"/>
      <c r="S1372" s="103"/>
      <c r="T1372" s="554" t="str">
        <f>IF(Q1372&lt;&gt;"",VLOOKUP(Q1372,'DON GIA'!$H$1:$K$103,4,0),"")</f>
        <v/>
      </c>
      <c r="U1372" s="554" t="str">
        <f t="shared" si="525"/>
        <v/>
      </c>
      <c r="V1372" s="554"/>
      <c r="W1372" s="107" t="s">
        <v>1080</v>
      </c>
      <c r="X1372" s="103" t="s">
        <v>27</v>
      </c>
      <c r="Y1372" s="108">
        <v>5.28</v>
      </c>
      <c r="Z1372" s="109"/>
      <c r="AA1372" s="554">
        <f>IF(W1372&lt;&gt;"",VLOOKUP(W1372,'DON GIA'!$A$1:$D$346,4,0),"")</f>
        <v>10375629</v>
      </c>
      <c r="AB1372" s="554">
        <f t="shared" si="526"/>
        <v>54783321.120000005</v>
      </c>
      <c r="AC1372" s="71"/>
      <c r="AD1372" s="71" t="s">
        <v>29</v>
      </c>
      <c r="AE1372" s="71" t="s">
        <v>30</v>
      </c>
      <c r="AF1372" s="71" t="s">
        <v>31</v>
      </c>
      <c r="AG1372" s="71" t="s">
        <v>32</v>
      </c>
      <c r="AH1372" s="103"/>
      <c r="AI1372" s="71"/>
      <c r="AJ1372" s="103"/>
      <c r="AK1372" s="103"/>
      <c r="AL1372" s="554" t="str">
        <f>IF(AI1372&lt;&gt;"",VLOOKUP(AI1372,'DON GIA'!$M$1:$P$9,4,0),"")</f>
        <v/>
      </c>
      <c r="AM1372" s="554" t="str">
        <f t="shared" si="527"/>
        <v/>
      </c>
      <c r="AN1372" s="71"/>
      <c r="AO1372" s="103"/>
      <c r="AP1372" s="602" t="str">
        <f t="shared" si="516"/>
        <v/>
      </c>
      <c r="AQ1372" s="59" t="s">
        <v>553</v>
      </c>
      <c r="AR1372" s="59" t="s">
        <v>2066</v>
      </c>
      <c r="AS1372" s="629"/>
    </row>
    <row r="1373" spans="1:45" ht="75" outlineLevel="2">
      <c r="A1373" s="72">
        <f t="shared" si="528"/>
        <v>91</v>
      </c>
      <c r="B1373" s="552" t="str">
        <f>IF(C1373&lt;&gt;"",COUNTA($C$9:C1373),"")</f>
        <v/>
      </c>
      <c r="C1373" s="552"/>
      <c r="D1373" s="71"/>
      <c r="E1373" s="103"/>
      <c r="F1373" s="103"/>
      <c r="G1373" s="103"/>
      <c r="H1373" s="103"/>
      <c r="I1373" s="103"/>
      <c r="J1373" s="103"/>
      <c r="K1373" s="107"/>
      <c r="L1373" s="105" t="s">
        <v>35</v>
      </c>
      <c r="M1373" s="554" t="str">
        <f>IF(K1373&lt;&gt;"",VLOOKUP(K1373,'DON GIA'!$S$1:$U$19,3,0),"")</f>
        <v/>
      </c>
      <c r="N1373" s="554" t="str">
        <f>IF(K1373&lt;&gt;"",VLOOKUP(K1373,'DON GIA'!$S$1:$V$19,4,0),"")</f>
        <v/>
      </c>
      <c r="O1373" s="554" t="str">
        <f t="shared" si="523"/>
        <v/>
      </c>
      <c r="P1373" s="554" t="str">
        <f t="shared" si="524"/>
        <v/>
      </c>
      <c r="Q1373" s="71" t="s">
        <v>35</v>
      </c>
      <c r="R1373" s="103"/>
      <c r="S1373" s="103"/>
      <c r="T1373" s="554" t="str">
        <f>IF(Q1373&lt;&gt;"",VLOOKUP(Q1373,'DON GIA'!$H$1:$K$103,4,0),"")</f>
        <v/>
      </c>
      <c r="U1373" s="554" t="str">
        <f t="shared" si="525"/>
        <v/>
      </c>
      <c r="V1373" s="554"/>
      <c r="W1373" s="107" t="s">
        <v>1224</v>
      </c>
      <c r="X1373" s="103" t="s">
        <v>27</v>
      </c>
      <c r="Y1373" s="108">
        <v>3.48</v>
      </c>
      <c r="Z1373" s="109"/>
      <c r="AA1373" s="554">
        <f>IF(W1373&lt;&gt;"",VLOOKUP(W1373,'DON GIA'!$A$1:$D$346,4,0),"")</f>
        <v>264499</v>
      </c>
      <c r="AB1373" s="554">
        <f t="shared" si="526"/>
        <v>920456.52</v>
      </c>
      <c r="AC1373" s="71"/>
      <c r="AD1373" s="71"/>
      <c r="AE1373" s="71"/>
      <c r="AF1373" s="71"/>
      <c r="AG1373" s="71"/>
      <c r="AH1373" s="103"/>
      <c r="AI1373" s="71"/>
      <c r="AJ1373" s="103"/>
      <c r="AK1373" s="103"/>
      <c r="AL1373" s="554" t="str">
        <f>IF(AI1373&lt;&gt;"",VLOOKUP(AI1373,'DON GIA'!$M$1:$P$9,4,0),"")</f>
        <v/>
      </c>
      <c r="AM1373" s="554" t="str">
        <f t="shared" si="527"/>
        <v/>
      </c>
      <c r="AN1373" s="71"/>
      <c r="AO1373" s="103"/>
      <c r="AP1373" s="602" t="str">
        <f t="shared" si="516"/>
        <v/>
      </c>
      <c r="AQ1373" s="60" t="s">
        <v>554</v>
      </c>
      <c r="AR1373" s="60" t="s">
        <v>2067</v>
      </c>
      <c r="AS1373" s="633"/>
    </row>
    <row r="1374" spans="1:45" ht="37.5" outlineLevel="2">
      <c r="A1374" s="72">
        <f t="shared" si="528"/>
        <v>91</v>
      </c>
      <c r="B1374" s="552" t="str">
        <f>IF(C1374&lt;&gt;"",COUNTA($C$9:C1374),"")</f>
        <v/>
      </c>
      <c r="C1374" s="552"/>
      <c r="D1374" s="71"/>
      <c r="E1374" s="103"/>
      <c r="F1374" s="103"/>
      <c r="G1374" s="103"/>
      <c r="H1374" s="103"/>
      <c r="I1374" s="103"/>
      <c r="J1374" s="103"/>
      <c r="K1374" s="107"/>
      <c r="L1374" s="105" t="s">
        <v>35</v>
      </c>
      <c r="M1374" s="554" t="str">
        <f>IF(K1374&lt;&gt;"",VLOOKUP(K1374,'DON GIA'!$S$1:$U$19,3,0),"")</f>
        <v/>
      </c>
      <c r="N1374" s="554" t="str">
        <f>IF(K1374&lt;&gt;"",VLOOKUP(K1374,'DON GIA'!$S$1:$V$19,4,0),"")</f>
        <v/>
      </c>
      <c r="O1374" s="554" t="str">
        <f t="shared" si="523"/>
        <v/>
      </c>
      <c r="P1374" s="554" t="str">
        <f t="shared" si="524"/>
        <v/>
      </c>
      <c r="Q1374" s="71" t="s">
        <v>35</v>
      </c>
      <c r="R1374" s="103"/>
      <c r="S1374" s="103"/>
      <c r="T1374" s="554" t="str">
        <f>IF(Q1374&lt;&gt;"",VLOOKUP(Q1374,'DON GIA'!$H$1:$K$103,4,0),"")</f>
        <v/>
      </c>
      <c r="U1374" s="554" t="str">
        <f t="shared" si="525"/>
        <v/>
      </c>
      <c r="V1374" s="554"/>
      <c r="W1374" s="107" t="s">
        <v>1312</v>
      </c>
      <c r="X1374" s="103" t="s">
        <v>27</v>
      </c>
      <c r="Y1374" s="108">
        <v>22.05</v>
      </c>
      <c r="Z1374" s="109"/>
      <c r="AA1374" s="554">
        <f>IF(W1374&lt;&gt;"",VLOOKUP(W1374,'DON GIA'!$A$1:$D$346,4,0),"")</f>
        <v>873908</v>
      </c>
      <c r="AB1374" s="554">
        <f t="shared" si="526"/>
        <v>19269671.400000002</v>
      </c>
      <c r="AC1374" s="71"/>
      <c r="AD1374" s="71" t="s">
        <v>29</v>
      </c>
      <c r="AE1374" s="71" t="s">
        <v>36</v>
      </c>
      <c r="AF1374" s="71" t="s">
        <v>116</v>
      </c>
      <c r="AG1374" s="71" t="s">
        <v>136</v>
      </c>
      <c r="AH1374" s="103"/>
      <c r="AI1374" s="71"/>
      <c r="AJ1374" s="103"/>
      <c r="AK1374" s="103"/>
      <c r="AL1374" s="554" t="str">
        <f>IF(AI1374&lt;&gt;"",VLOOKUP(AI1374,'DON GIA'!$M$1:$P$9,4,0),"")</f>
        <v/>
      </c>
      <c r="AM1374" s="554" t="str">
        <f t="shared" si="527"/>
        <v/>
      </c>
      <c r="AN1374" s="71"/>
      <c r="AO1374" s="103"/>
      <c r="AP1374" s="602" t="str">
        <f t="shared" si="516"/>
        <v/>
      </c>
      <c r="AQ1374" s="107"/>
      <c r="AR1374" s="107" t="s">
        <v>1921</v>
      </c>
      <c r="AS1374" s="593"/>
    </row>
    <row r="1375" spans="1:45" outlineLevel="2">
      <c r="A1375" s="72">
        <f t="shared" si="528"/>
        <v>91</v>
      </c>
      <c r="B1375" s="552" t="str">
        <f>IF(C1375&lt;&gt;"",COUNTA($C$9:C1375),"")</f>
        <v/>
      </c>
      <c r="C1375" s="552"/>
      <c r="D1375" s="71"/>
      <c r="E1375" s="103"/>
      <c r="F1375" s="103"/>
      <c r="G1375" s="103"/>
      <c r="H1375" s="103"/>
      <c r="I1375" s="103"/>
      <c r="J1375" s="103"/>
      <c r="K1375" s="107"/>
      <c r="L1375" s="105" t="s">
        <v>35</v>
      </c>
      <c r="M1375" s="554" t="str">
        <f>IF(K1375&lt;&gt;"",VLOOKUP(K1375,'DON GIA'!$S$1:$U$19,3,0),"")</f>
        <v/>
      </c>
      <c r="N1375" s="554" t="str">
        <f>IF(K1375&lt;&gt;"",VLOOKUP(K1375,'DON GIA'!$S$1:$V$19,4,0),"")</f>
        <v/>
      </c>
      <c r="O1375" s="554" t="str">
        <f t="shared" si="523"/>
        <v/>
      </c>
      <c r="P1375" s="554" t="str">
        <f t="shared" si="524"/>
        <v/>
      </c>
      <c r="Q1375" s="71" t="s">
        <v>35</v>
      </c>
      <c r="R1375" s="103"/>
      <c r="S1375" s="103"/>
      <c r="T1375" s="554" t="str">
        <f>IF(Q1375&lt;&gt;"",VLOOKUP(Q1375,'DON GIA'!$H$1:$K$103,4,0),"")</f>
        <v/>
      </c>
      <c r="U1375" s="554" t="str">
        <f t="shared" si="525"/>
        <v/>
      </c>
      <c r="V1375" s="554"/>
      <c r="W1375" s="107" t="s">
        <v>1023</v>
      </c>
      <c r="X1375" s="103" t="s">
        <v>38</v>
      </c>
      <c r="Y1375" s="108">
        <v>0.126</v>
      </c>
      <c r="Z1375" s="109"/>
      <c r="AA1375" s="554">
        <f>IF(W1375&lt;&gt;"",VLOOKUP(W1375,'DON GIA'!$A$1:$D$346,4,0),"")</f>
        <v>2523428</v>
      </c>
      <c r="AB1375" s="554">
        <f t="shared" si="526"/>
        <v>317951.92800000001</v>
      </c>
      <c r="AC1375" s="71"/>
      <c r="AD1375" s="71"/>
      <c r="AE1375" s="71"/>
      <c r="AF1375" s="71"/>
      <c r="AG1375" s="71"/>
      <c r="AH1375" s="103"/>
      <c r="AI1375" s="71"/>
      <c r="AJ1375" s="103"/>
      <c r="AK1375" s="103"/>
      <c r="AL1375" s="554" t="str">
        <f>IF(AI1375&lt;&gt;"",VLOOKUP(AI1375,'DON GIA'!$M$1:$P$9,4,0),"")</f>
        <v/>
      </c>
      <c r="AM1375" s="554" t="str">
        <f t="shared" si="527"/>
        <v/>
      </c>
      <c r="AN1375" s="71"/>
      <c r="AO1375" s="103"/>
      <c r="AP1375" s="602" t="str">
        <f t="shared" si="516"/>
        <v/>
      </c>
      <c r="AQ1375" s="107"/>
      <c r="AR1375" s="107" t="s">
        <v>2068</v>
      </c>
      <c r="AS1375" s="593"/>
    </row>
    <row r="1376" spans="1:45" outlineLevel="2">
      <c r="A1376" s="72">
        <f t="shared" si="528"/>
        <v>91</v>
      </c>
      <c r="B1376" s="552" t="str">
        <f>IF(C1376&lt;&gt;"",COUNTA($C$9:C1376),"")</f>
        <v/>
      </c>
      <c r="C1376" s="552"/>
      <c r="D1376" s="71"/>
      <c r="E1376" s="103"/>
      <c r="F1376" s="103"/>
      <c r="G1376" s="103"/>
      <c r="H1376" s="103"/>
      <c r="I1376" s="103"/>
      <c r="J1376" s="103"/>
      <c r="K1376" s="107"/>
      <c r="L1376" s="105" t="s">
        <v>35</v>
      </c>
      <c r="M1376" s="554" t="str">
        <f>IF(K1376&lt;&gt;"",VLOOKUP(K1376,'DON GIA'!$S$1:$U$19,3,0),"")</f>
        <v/>
      </c>
      <c r="N1376" s="554" t="str">
        <f>IF(K1376&lt;&gt;"",VLOOKUP(K1376,'DON GIA'!$S$1:$V$19,4,0),"")</f>
        <v/>
      </c>
      <c r="O1376" s="554" t="str">
        <f t="shared" si="523"/>
        <v/>
      </c>
      <c r="P1376" s="554" t="str">
        <f t="shared" si="524"/>
        <v/>
      </c>
      <c r="Q1376" s="71" t="s">
        <v>35</v>
      </c>
      <c r="R1376" s="103"/>
      <c r="S1376" s="103"/>
      <c r="T1376" s="554" t="str">
        <f>IF(Q1376&lt;&gt;"",VLOOKUP(Q1376,'DON GIA'!$H$1:$K$103,4,0),"")</f>
        <v/>
      </c>
      <c r="U1376" s="554" t="str">
        <f t="shared" si="525"/>
        <v/>
      </c>
      <c r="V1376" s="554"/>
      <c r="W1376" s="107" t="s">
        <v>1194</v>
      </c>
      <c r="X1376" s="103" t="s">
        <v>27</v>
      </c>
      <c r="Y1376" s="108">
        <v>0.84</v>
      </c>
      <c r="Z1376" s="109"/>
      <c r="AA1376" s="554">
        <f>IF(W1376&lt;&gt;"",VLOOKUP(W1376,'DON GIA'!$A$1:$D$346,4,0),"")</f>
        <v>292949</v>
      </c>
      <c r="AB1376" s="554">
        <f t="shared" si="526"/>
        <v>246077.16</v>
      </c>
      <c r="AC1376" s="71"/>
      <c r="AD1376" s="71"/>
      <c r="AE1376" s="71"/>
      <c r="AF1376" s="71"/>
      <c r="AG1376" s="71"/>
      <c r="AH1376" s="103"/>
      <c r="AI1376" s="71"/>
      <c r="AJ1376" s="103"/>
      <c r="AK1376" s="103"/>
      <c r="AL1376" s="554" t="str">
        <f>IF(AI1376&lt;&gt;"",VLOOKUP(AI1376,'DON GIA'!$M$1:$P$9,4,0),"")</f>
        <v/>
      </c>
      <c r="AM1376" s="554" t="str">
        <f t="shared" si="527"/>
        <v/>
      </c>
      <c r="AN1376" s="71"/>
      <c r="AO1376" s="103"/>
      <c r="AP1376" s="602" t="str">
        <f t="shared" si="516"/>
        <v/>
      </c>
      <c r="AQ1376" s="107"/>
      <c r="AR1376" s="107"/>
      <c r="AS1376" s="593"/>
    </row>
    <row r="1377" spans="1:45" s="77" customFormat="1" ht="37.5" outlineLevel="2">
      <c r="A1377" s="72">
        <f t="shared" si="528"/>
        <v>91</v>
      </c>
      <c r="B1377" s="552" t="str">
        <f>IF(C1377&lt;&gt;"",COUNTA($C$9:C1377),"")</f>
        <v/>
      </c>
      <c r="C1377" s="552"/>
      <c r="D1377" s="71"/>
      <c r="E1377" s="103"/>
      <c r="F1377" s="103"/>
      <c r="G1377" s="103"/>
      <c r="H1377" s="103"/>
      <c r="I1377" s="103"/>
      <c r="J1377" s="103"/>
      <c r="K1377" s="107"/>
      <c r="L1377" s="105" t="s">
        <v>35</v>
      </c>
      <c r="M1377" s="554" t="str">
        <f>IF(K1377&lt;&gt;"",VLOOKUP(K1377,'DON GIA'!$S$1:$U$19,3,0),"")</f>
        <v/>
      </c>
      <c r="N1377" s="554" t="str">
        <f>IF(K1377&lt;&gt;"",VLOOKUP(K1377,'DON GIA'!$S$1:$V$19,4,0),"")</f>
        <v/>
      </c>
      <c r="O1377" s="554" t="str">
        <f t="shared" si="523"/>
        <v/>
      </c>
      <c r="P1377" s="554" t="str">
        <f t="shared" si="524"/>
        <v/>
      </c>
      <c r="Q1377" s="71" t="s">
        <v>35</v>
      </c>
      <c r="R1377" s="103"/>
      <c r="S1377" s="103"/>
      <c r="T1377" s="554" t="str">
        <f>IF(Q1377&lt;&gt;"",VLOOKUP(Q1377,'DON GIA'!$H$1:$K$103,4,0),"")</f>
        <v/>
      </c>
      <c r="U1377" s="554" t="str">
        <f t="shared" si="525"/>
        <v/>
      </c>
      <c r="V1377" s="554"/>
      <c r="W1377" s="107" t="s">
        <v>1313</v>
      </c>
      <c r="X1377" s="103" t="s">
        <v>27</v>
      </c>
      <c r="Y1377" s="108">
        <v>5.13</v>
      </c>
      <c r="Z1377" s="109"/>
      <c r="AA1377" s="554">
        <f>IF(W1377&lt;&gt;"",VLOOKUP(W1377,'DON GIA'!$A$1:$D$346,4,0),"")</f>
        <v>282038</v>
      </c>
      <c r="AB1377" s="554">
        <f t="shared" si="526"/>
        <v>1446854.94</v>
      </c>
      <c r="AC1377" s="71"/>
      <c r="AD1377" s="71"/>
      <c r="AE1377" s="71"/>
      <c r="AF1377" s="71"/>
      <c r="AG1377" s="71"/>
      <c r="AH1377" s="103"/>
      <c r="AI1377" s="71"/>
      <c r="AJ1377" s="103"/>
      <c r="AK1377" s="103"/>
      <c r="AL1377" s="554" t="str">
        <f>IF(AI1377&lt;&gt;"",VLOOKUP(AI1377,'DON GIA'!$M$1:$P$9,4,0),"")</f>
        <v/>
      </c>
      <c r="AM1377" s="554" t="str">
        <f t="shared" si="527"/>
        <v/>
      </c>
      <c r="AN1377" s="71"/>
      <c r="AO1377" s="103"/>
      <c r="AP1377" s="602" t="str">
        <f t="shared" si="516"/>
        <v/>
      </c>
      <c r="AQ1377" s="107"/>
      <c r="AR1377" s="107"/>
      <c r="AS1377" s="593"/>
    </row>
    <row r="1378" spans="1:45" s="77" customFormat="1" outlineLevel="2">
      <c r="A1378" s="72">
        <f t="shared" si="528"/>
        <v>91</v>
      </c>
      <c r="B1378" s="552" t="str">
        <f>IF(C1378&lt;&gt;"",COUNTA($C$9:C1378),"")</f>
        <v/>
      </c>
      <c r="C1378" s="552"/>
      <c r="D1378" s="71"/>
      <c r="E1378" s="103"/>
      <c r="F1378" s="103"/>
      <c r="G1378" s="103"/>
      <c r="H1378" s="103"/>
      <c r="I1378" s="103"/>
      <c r="J1378" s="103"/>
      <c r="K1378" s="107"/>
      <c r="L1378" s="105" t="s">
        <v>35</v>
      </c>
      <c r="M1378" s="554" t="str">
        <f>IF(K1378&lt;&gt;"",VLOOKUP(K1378,'DON GIA'!$S$1:$U$19,3,0),"")</f>
        <v/>
      </c>
      <c r="N1378" s="554" t="str">
        <f>IF(K1378&lt;&gt;"",VLOOKUP(K1378,'DON GIA'!$S$1:$V$19,4,0),"")</f>
        <v/>
      </c>
      <c r="O1378" s="554" t="str">
        <f t="shared" si="523"/>
        <v/>
      </c>
      <c r="P1378" s="554" t="str">
        <f t="shared" si="524"/>
        <v/>
      </c>
      <c r="Q1378" s="71" t="s">
        <v>35</v>
      </c>
      <c r="R1378" s="103"/>
      <c r="S1378" s="103"/>
      <c r="T1378" s="554" t="str">
        <f>IF(Q1378&lt;&gt;"",VLOOKUP(Q1378,'DON GIA'!$H$1:$K$103,4,0),"")</f>
        <v/>
      </c>
      <c r="U1378" s="554" t="str">
        <f t="shared" si="525"/>
        <v/>
      </c>
      <c r="V1378" s="554"/>
      <c r="W1378" s="107" t="s">
        <v>1242</v>
      </c>
      <c r="X1378" s="103" t="s">
        <v>27</v>
      </c>
      <c r="Y1378" s="108">
        <v>59.87</v>
      </c>
      <c r="Z1378" s="109"/>
      <c r="AA1378" s="554">
        <f>IF(W1378&lt;&gt;"",VLOOKUP(W1378,'DON GIA'!$A$1:$D$346,4,0),"")</f>
        <v>161275</v>
      </c>
      <c r="AB1378" s="554">
        <f t="shared" si="526"/>
        <v>9655534.25</v>
      </c>
      <c r="AC1378" s="71"/>
      <c r="AD1378" s="71"/>
      <c r="AE1378" s="71"/>
      <c r="AF1378" s="71"/>
      <c r="AG1378" s="71"/>
      <c r="AH1378" s="103"/>
      <c r="AI1378" s="71"/>
      <c r="AJ1378" s="103"/>
      <c r="AK1378" s="103"/>
      <c r="AL1378" s="554" t="str">
        <f>IF(AI1378&lt;&gt;"",VLOOKUP(AI1378,'DON GIA'!$M$1:$P$9,4,0),"")</f>
        <v/>
      </c>
      <c r="AM1378" s="554" t="str">
        <f t="shared" si="527"/>
        <v/>
      </c>
      <c r="AN1378" s="71"/>
      <c r="AO1378" s="103"/>
      <c r="AP1378" s="602" t="str">
        <f t="shared" si="516"/>
        <v/>
      </c>
      <c r="AQ1378" s="107"/>
      <c r="AR1378" s="107"/>
      <c r="AS1378" s="593"/>
    </row>
    <row r="1379" spans="1:45" s="77" customFormat="1" outlineLevel="2">
      <c r="A1379" s="72">
        <f t="shared" si="528"/>
        <v>91</v>
      </c>
      <c r="B1379" s="552" t="str">
        <f>IF(C1379&lt;&gt;"",COUNTA($C$9:C1379),"")</f>
        <v/>
      </c>
      <c r="C1379" s="552"/>
      <c r="D1379" s="71"/>
      <c r="E1379" s="103"/>
      <c r="F1379" s="103"/>
      <c r="G1379" s="103"/>
      <c r="H1379" s="103"/>
      <c r="I1379" s="103"/>
      <c r="J1379" s="103"/>
      <c r="K1379" s="107"/>
      <c r="L1379" s="105" t="s">
        <v>35</v>
      </c>
      <c r="M1379" s="554" t="str">
        <f>IF(K1379&lt;&gt;"",VLOOKUP(K1379,'DON GIA'!$S$1:$U$19,3,0),"")</f>
        <v/>
      </c>
      <c r="N1379" s="554" t="str">
        <f>IF(K1379&lt;&gt;"",VLOOKUP(K1379,'DON GIA'!$S$1:$V$19,4,0),"")</f>
        <v/>
      </c>
      <c r="O1379" s="554" t="str">
        <f t="shared" si="523"/>
        <v/>
      </c>
      <c r="P1379" s="554" t="str">
        <f t="shared" si="524"/>
        <v/>
      </c>
      <c r="Q1379" s="71" t="s">
        <v>35</v>
      </c>
      <c r="R1379" s="103"/>
      <c r="S1379" s="103"/>
      <c r="T1379" s="554" t="str">
        <f>IF(Q1379&lt;&gt;"",VLOOKUP(Q1379,'DON GIA'!$H$1:$K$103,4,0),"")</f>
        <v/>
      </c>
      <c r="U1379" s="554" t="str">
        <f t="shared" si="525"/>
        <v/>
      </c>
      <c r="V1379" s="554"/>
      <c r="W1379" s="107" t="s">
        <v>1314</v>
      </c>
      <c r="X1379" s="103" t="s">
        <v>27</v>
      </c>
      <c r="Y1379" s="108">
        <v>15.88</v>
      </c>
      <c r="Z1379" s="109"/>
      <c r="AA1379" s="554">
        <f>IF(W1379&lt;&gt;"",VLOOKUP(W1379,'DON GIA'!$A$1:$D$346,4,0),"")</f>
        <v>169828</v>
      </c>
      <c r="AB1379" s="554">
        <f t="shared" si="526"/>
        <v>2696868.64</v>
      </c>
      <c r="AC1379" s="71"/>
      <c r="AD1379" s="71"/>
      <c r="AE1379" s="71"/>
      <c r="AF1379" s="71"/>
      <c r="AG1379" s="71"/>
      <c r="AH1379" s="103"/>
      <c r="AI1379" s="71"/>
      <c r="AJ1379" s="103"/>
      <c r="AK1379" s="103"/>
      <c r="AL1379" s="554" t="str">
        <f>IF(AI1379&lt;&gt;"",VLOOKUP(AI1379,'DON GIA'!$M$1:$P$9,4,0),"")</f>
        <v/>
      </c>
      <c r="AM1379" s="554" t="str">
        <f t="shared" si="527"/>
        <v/>
      </c>
      <c r="AN1379" s="71"/>
      <c r="AO1379" s="103"/>
      <c r="AP1379" s="602" t="str">
        <f t="shared" si="516"/>
        <v/>
      </c>
      <c r="AQ1379" s="107"/>
      <c r="AR1379" s="107"/>
      <c r="AS1379" s="593"/>
    </row>
    <row r="1380" spans="1:45" s="77" customFormat="1" ht="37.5" outlineLevel="2">
      <c r="A1380" s="72">
        <f t="shared" si="528"/>
        <v>91</v>
      </c>
      <c r="B1380" s="552" t="str">
        <f>IF(C1380&lt;&gt;"",COUNTA($C$9:C1380),"")</f>
        <v/>
      </c>
      <c r="C1380" s="552"/>
      <c r="D1380" s="71"/>
      <c r="E1380" s="103"/>
      <c r="F1380" s="103"/>
      <c r="G1380" s="103"/>
      <c r="H1380" s="103"/>
      <c r="I1380" s="103"/>
      <c r="J1380" s="103"/>
      <c r="K1380" s="107"/>
      <c r="L1380" s="105" t="s">
        <v>35</v>
      </c>
      <c r="M1380" s="554" t="str">
        <f>IF(K1380&lt;&gt;"",VLOOKUP(K1380,'DON GIA'!$S$1:$U$19,3,0),"")</f>
        <v/>
      </c>
      <c r="N1380" s="554" t="str">
        <f>IF(K1380&lt;&gt;"",VLOOKUP(K1380,'DON GIA'!$S$1:$V$19,4,0),"")</f>
        <v/>
      </c>
      <c r="O1380" s="554" t="str">
        <f t="shared" si="523"/>
        <v/>
      </c>
      <c r="P1380" s="554" t="str">
        <f t="shared" si="524"/>
        <v/>
      </c>
      <c r="Q1380" s="71" t="s">
        <v>35</v>
      </c>
      <c r="R1380" s="103"/>
      <c r="S1380" s="103"/>
      <c r="T1380" s="554" t="str">
        <f>IF(Q1380&lt;&gt;"",VLOOKUP(Q1380,'DON GIA'!$H$1:$K$103,4,0),"")</f>
        <v/>
      </c>
      <c r="U1380" s="554" t="str">
        <f t="shared" si="525"/>
        <v/>
      </c>
      <c r="V1380" s="554"/>
      <c r="W1380" s="107" t="s">
        <v>1049</v>
      </c>
      <c r="X1380" s="103" t="s">
        <v>42</v>
      </c>
      <c r="Y1380" s="108">
        <v>1</v>
      </c>
      <c r="Z1380" s="109"/>
      <c r="AA1380" s="554">
        <f>IF(W1380&lt;&gt;"",VLOOKUP(W1380,'DON GIA'!$A$1:$D$346,4,0),"")</f>
        <v>3793079</v>
      </c>
      <c r="AB1380" s="554">
        <f t="shared" si="526"/>
        <v>3793079</v>
      </c>
      <c r="AC1380" s="71"/>
      <c r="AD1380" s="71"/>
      <c r="AE1380" s="71"/>
      <c r="AF1380" s="71"/>
      <c r="AG1380" s="71"/>
      <c r="AH1380" s="103"/>
      <c r="AI1380" s="71"/>
      <c r="AJ1380" s="103"/>
      <c r="AK1380" s="103"/>
      <c r="AL1380" s="554" t="str">
        <f>IF(AI1380&lt;&gt;"",VLOOKUP(AI1380,'DON GIA'!$M$1:$P$9,4,0),"")</f>
        <v/>
      </c>
      <c r="AM1380" s="554" t="str">
        <f t="shared" si="527"/>
        <v/>
      </c>
      <c r="AN1380" s="71"/>
      <c r="AO1380" s="103"/>
      <c r="AP1380" s="602" t="str">
        <f t="shared" si="516"/>
        <v/>
      </c>
      <c r="AQ1380" s="107"/>
      <c r="AR1380" s="107"/>
      <c r="AS1380" s="593"/>
    </row>
    <row r="1381" spans="1:45" s="77" customFormat="1" outlineLevel="2">
      <c r="A1381" s="72">
        <f t="shared" si="528"/>
        <v>91</v>
      </c>
      <c r="B1381" s="552" t="str">
        <f>IF(C1381&lt;&gt;"",COUNTA($C$9:C1381),"")</f>
        <v/>
      </c>
      <c r="C1381" s="552"/>
      <c r="D1381" s="71"/>
      <c r="E1381" s="147"/>
      <c r="F1381" s="147"/>
      <c r="G1381" s="147"/>
      <c r="H1381" s="147"/>
      <c r="I1381" s="147"/>
      <c r="J1381" s="147"/>
      <c r="K1381" s="150"/>
      <c r="L1381" s="148" t="s">
        <v>35</v>
      </c>
      <c r="M1381" s="149" t="str">
        <f>IF(K1381&lt;&gt;"",VLOOKUP(K1381,'DON GIA'!$S$1:$U$19,3,0),"")</f>
        <v/>
      </c>
      <c r="N1381" s="149" t="str">
        <f>IF(K1381&lt;&gt;"",VLOOKUP(K1381,'DON GIA'!$S$1:$V$19,4,0),"")</f>
        <v/>
      </c>
      <c r="O1381" s="149" t="str">
        <f t="shared" si="523"/>
        <v/>
      </c>
      <c r="P1381" s="149" t="str">
        <f t="shared" si="524"/>
        <v/>
      </c>
      <c r="Q1381" s="146" t="s">
        <v>35</v>
      </c>
      <c r="R1381" s="147"/>
      <c r="S1381" s="147"/>
      <c r="T1381" s="558" t="str">
        <f>IF(Q1381&lt;&gt;"",VLOOKUP(Q1381,'DON GIA'!$H$1:$K$103,4,0),"")</f>
        <v/>
      </c>
      <c r="U1381" s="558" t="str">
        <f t="shared" si="525"/>
        <v/>
      </c>
      <c r="V1381" s="558"/>
      <c r="W1381" s="150" t="s">
        <v>35</v>
      </c>
      <c r="X1381" s="147"/>
      <c r="Y1381" s="151"/>
      <c r="Z1381" s="152"/>
      <c r="AA1381" s="558" t="str">
        <f>IF(W1381&lt;&gt;"",VLOOKUP(W1381,'DON GIA'!$A$1:$D$346,4,0),"")</f>
        <v/>
      </c>
      <c r="AB1381" s="558" t="str">
        <f t="shared" si="526"/>
        <v/>
      </c>
      <c r="AC1381" s="146"/>
      <c r="AD1381" s="146"/>
      <c r="AE1381" s="146"/>
      <c r="AF1381" s="146"/>
      <c r="AG1381" s="146"/>
      <c r="AH1381" s="147"/>
      <c r="AI1381" s="146"/>
      <c r="AJ1381" s="146"/>
      <c r="AK1381" s="146"/>
      <c r="AL1381" s="558" t="str">
        <f>IF(AI1381&lt;&gt;"",VLOOKUP(AI1381,'DON GIA'!$M$1:$P$9,4,0),"")</f>
        <v/>
      </c>
      <c r="AM1381" s="558" t="str">
        <f t="shared" si="527"/>
        <v/>
      </c>
      <c r="AN1381" s="147"/>
      <c r="AO1381" s="150"/>
      <c r="AP1381" s="559" t="str">
        <f t="shared" si="516"/>
        <v/>
      </c>
      <c r="AQ1381" s="150"/>
      <c r="AR1381" s="150"/>
      <c r="AS1381" s="640"/>
    </row>
    <row r="1382" spans="1:45" outlineLevel="1">
      <c r="A1382" s="84" t="s">
        <v>2078</v>
      </c>
      <c r="B1382" s="591" t="str">
        <f>IF(C1382&lt;&gt;"",COUNTA($C$9:C1382),"")</f>
        <v/>
      </c>
      <c r="C1382" s="557"/>
      <c r="D1382" s="150"/>
      <c r="E1382" s="162"/>
      <c r="F1382" s="103"/>
      <c r="G1382" s="162"/>
      <c r="H1382" s="162"/>
      <c r="I1382" s="162"/>
      <c r="J1382" s="162"/>
      <c r="K1382" s="129"/>
      <c r="L1382" s="167">
        <f>SUBTOTAL(9,L1383:L1398)</f>
        <v>21.9</v>
      </c>
      <c r="M1382" s="553"/>
      <c r="N1382" s="553"/>
      <c r="O1382" s="553">
        <f>SUBTOTAL(9,O1383:O1398)</f>
        <v>36770100</v>
      </c>
      <c r="P1382" s="553">
        <f>SUBTOTAL(9,P1383:P1398)</f>
        <v>0</v>
      </c>
      <c r="Q1382" s="61"/>
      <c r="R1382" s="162"/>
      <c r="S1382" s="162">
        <f>SUBTOTAL(9,S1383:S1398)</f>
        <v>0</v>
      </c>
      <c r="T1382" s="553"/>
      <c r="U1382" s="553">
        <f>SUBTOTAL(9,U1383:U1398)</f>
        <v>0</v>
      </c>
      <c r="V1382" s="553"/>
      <c r="W1382" s="129"/>
      <c r="X1382" s="162"/>
      <c r="Y1382" s="169">
        <f>SUBTOTAL(9,Y1383:Y1398)</f>
        <v>0</v>
      </c>
      <c r="Z1382" s="170">
        <f>SUBTOTAL(9,Z1383:Z1398)</f>
        <v>0</v>
      </c>
      <c r="AA1382" s="553"/>
      <c r="AB1382" s="553">
        <f>SUBTOTAL(9,AB1383:AB1398)</f>
        <v>0</v>
      </c>
      <c r="AC1382" s="71"/>
      <c r="AD1382" s="71"/>
      <c r="AE1382" s="71"/>
      <c r="AF1382" s="71"/>
      <c r="AG1382" s="71"/>
      <c r="AH1382" s="103"/>
      <c r="AI1382" s="61"/>
      <c r="AJ1382" s="162"/>
      <c r="AK1382" s="162">
        <f>SUBTOTAL(9,AK1383:AK1398)</f>
        <v>0</v>
      </c>
      <c r="AL1382" s="553"/>
      <c r="AM1382" s="553">
        <f>SUBTOTAL(9,AM1383:AM1398)</f>
        <v>0</v>
      </c>
      <c r="AN1382" s="61"/>
      <c r="AO1382" s="162">
        <f>SUBTOTAL(9,AO1383:AO1398)</f>
        <v>0</v>
      </c>
      <c r="AP1382" s="602">
        <f t="shared" si="516"/>
        <v>36770100</v>
      </c>
      <c r="AQ1382" s="590"/>
      <c r="AR1382" s="590"/>
      <c r="AS1382" s="636"/>
    </row>
    <row r="1383" spans="1:45" ht="56.25" outlineLevel="2">
      <c r="A1383" s="72">
        <f>IF(B1383&lt;&gt;"",B1383,A1368)</f>
        <v>92</v>
      </c>
      <c r="B1383" s="552">
        <f>IF(C1383&lt;&gt;"",COUNTA($C$9:C1383),"")</f>
        <v>92</v>
      </c>
      <c r="C1383" s="552">
        <v>484</v>
      </c>
      <c r="D1383" s="61" t="s">
        <v>435</v>
      </c>
      <c r="E1383" s="103">
        <v>1</v>
      </c>
      <c r="F1383" s="103"/>
      <c r="G1383" s="103">
        <v>232</v>
      </c>
      <c r="H1383" s="103">
        <v>7</v>
      </c>
      <c r="I1383" s="103">
        <v>396</v>
      </c>
      <c r="J1383" s="103" t="s">
        <v>522</v>
      </c>
      <c r="K1383" s="107" t="s">
        <v>973</v>
      </c>
      <c r="L1383" s="105">
        <v>21.9</v>
      </c>
      <c r="M1383" s="554">
        <f>IF(K1383&lt;&gt;"",VLOOKUP(K1383,'DON GIA'!$S$1:$U$19,3,0),"")</f>
        <v>1679000</v>
      </c>
      <c r="N1383" s="554">
        <f>IF(K1383&lt;&gt;"",VLOOKUP(K1383,'DON GIA'!$S$1:$V$19,4,0),"")</f>
        <v>0</v>
      </c>
      <c r="O1383" s="554">
        <f>IF(K1383&lt;&gt;"",L1383*M1383,"")</f>
        <v>36770100</v>
      </c>
      <c r="P1383" s="554">
        <f>IF(K1383&lt;&gt;"",L1383*N1383,"")</f>
        <v>0</v>
      </c>
      <c r="Q1383" s="71" t="s">
        <v>35</v>
      </c>
      <c r="R1383" s="103"/>
      <c r="S1383" s="103"/>
      <c r="T1383" s="554" t="str">
        <f>IF(Q1383&lt;&gt;"",VLOOKUP(Q1383,'DON GIA'!$H$1:$K$103,4,0),"")</f>
        <v/>
      </c>
      <c r="U1383" s="554" t="str">
        <f t="shared" ref="U1383:U1396" si="529">IF(Q1383&lt;&gt;"",IF(ISNUMBER(T1383),S1383*T1383,""),"")</f>
        <v/>
      </c>
      <c r="V1383" s="554"/>
      <c r="W1383" s="107"/>
      <c r="X1383" s="103"/>
      <c r="Y1383" s="108"/>
      <c r="Z1383" s="109"/>
      <c r="AA1383" s="554" t="str">
        <f>IF(W1383&lt;&gt;"",VLOOKUP(W1383,'DON GIA'!$A$1:$D$346,4,0),"")</f>
        <v/>
      </c>
      <c r="AB1383" s="554" t="str">
        <f t="shared" ref="AB1383:AB1396" si="530">IF(W1383&lt;&gt;"",IF(ISNUMBER(AA1383),Y1383*AA1383,""),"")</f>
        <v/>
      </c>
      <c r="AC1383" s="71" t="s">
        <v>28</v>
      </c>
      <c r="AD1383" s="71" t="s">
        <v>29</v>
      </c>
      <c r="AE1383" s="71" t="s">
        <v>30</v>
      </c>
      <c r="AF1383" s="71" t="s">
        <v>41</v>
      </c>
      <c r="AG1383" s="71" t="s">
        <v>32</v>
      </c>
      <c r="AH1383" s="103"/>
      <c r="AI1383" s="71"/>
      <c r="AJ1383" s="103"/>
      <c r="AK1383" s="103"/>
      <c r="AL1383" s="554" t="str">
        <f>IF(AI1383&lt;&gt;"",VLOOKUP(AI1383,'DON GIA'!$M$1:$P$9,4,0),"")</f>
        <v/>
      </c>
      <c r="AM1383" s="554" t="str">
        <f t="shared" ref="AM1383:AM1396" si="531">IF(AI1383&lt;&gt;"",AK1383*AL1383,"")</f>
        <v/>
      </c>
      <c r="AN1383" s="71"/>
      <c r="AO1383" s="103"/>
      <c r="AP1383" s="602" t="str">
        <f t="shared" si="516"/>
        <v/>
      </c>
      <c r="AQ1383" s="642" t="s">
        <v>527</v>
      </c>
      <c r="AR1383" s="590" t="s">
        <v>2021</v>
      </c>
      <c r="AS1383" s="636"/>
    </row>
    <row r="1384" spans="1:45" ht="237" outlineLevel="2">
      <c r="A1384" s="72">
        <f t="shared" ref="A1384:A1398" si="532">IF(B1384&lt;&gt;"",B1384,A1383)</f>
        <v>92</v>
      </c>
      <c r="B1384" s="552" t="str">
        <f>IF(C1384&lt;&gt;"",COUNTA($C$9:C1384),"")</f>
        <v/>
      </c>
      <c r="C1384" s="552"/>
      <c r="D1384" s="71" t="s">
        <v>436</v>
      </c>
      <c r="E1384" s="103"/>
      <c r="F1384" s="103"/>
      <c r="G1384" s="103"/>
      <c r="H1384" s="103"/>
      <c r="I1384" s="103"/>
      <c r="J1384" s="103"/>
      <c r="K1384" s="107"/>
      <c r="L1384" s="105"/>
      <c r="M1384" s="554" t="str">
        <f>IF(K1384&lt;&gt;"",VLOOKUP(K1384,'DON GIA'!$S$1:$U$19,3,0),"")</f>
        <v/>
      </c>
      <c r="N1384" s="554" t="str">
        <f>IF(K1384&lt;&gt;"",VLOOKUP(K1384,'DON GIA'!$S$1:$V$19,4,0),"")</f>
        <v/>
      </c>
      <c r="O1384" s="554" t="str">
        <f>IF(K1384&lt;&gt;"",L1384*M1384,"")</f>
        <v/>
      </c>
      <c r="P1384" s="554" t="str">
        <f>IF(K1384&lt;&gt;"",L1384*N1384,"")</f>
        <v/>
      </c>
      <c r="Q1384" s="71" t="s">
        <v>35</v>
      </c>
      <c r="R1384" s="103"/>
      <c r="S1384" s="103"/>
      <c r="T1384" s="554" t="str">
        <f>IF(Q1384&lt;&gt;"",VLOOKUP(Q1384,'DON GIA'!$H$1:$K$103,4,0),"")</f>
        <v/>
      </c>
      <c r="U1384" s="554" t="str">
        <f t="shared" si="529"/>
        <v/>
      </c>
      <c r="V1384" s="554"/>
      <c r="W1384" s="107"/>
      <c r="X1384" s="103"/>
      <c r="Y1384" s="108"/>
      <c r="Z1384" s="109"/>
      <c r="AA1384" s="554" t="str">
        <f>IF(W1384&lt;&gt;"",VLOOKUP(W1384,'DON GIA'!$A$1:$D$346,4,0),"")</f>
        <v/>
      </c>
      <c r="AB1384" s="554" t="str">
        <f t="shared" si="530"/>
        <v/>
      </c>
      <c r="AC1384" s="71" t="s">
        <v>28</v>
      </c>
      <c r="AD1384" s="71" t="s">
        <v>29</v>
      </c>
      <c r="AE1384" s="71" t="s">
        <v>30</v>
      </c>
      <c r="AF1384" s="71" t="s">
        <v>31</v>
      </c>
      <c r="AG1384" s="71" t="s">
        <v>32</v>
      </c>
      <c r="AH1384" s="103"/>
      <c r="AI1384" s="71"/>
      <c r="AJ1384" s="103"/>
      <c r="AK1384" s="103"/>
      <c r="AL1384" s="554" t="str">
        <f>IF(AI1384&lt;&gt;"",VLOOKUP(AI1384,'DON GIA'!$M$1:$P$9,4,0),"")</f>
        <v/>
      </c>
      <c r="AM1384" s="554" t="str">
        <f t="shared" si="531"/>
        <v/>
      </c>
      <c r="AN1384" s="71"/>
      <c r="AO1384" s="103"/>
      <c r="AP1384" s="602" t="str">
        <f t="shared" si="516"/>
        <v/>
      </c>
      <c r="AQ1384" s="643" t="s">
        <v>2184</v>
      </c>
      <c r="AR1384" s="645" t="s">
        <v>2038</v>
      </c>
      <c r="AS1384" s="637"/>
    </row>
    <row r="1385" spans="1:45" ht="66" outlineLevel="2">
      <c r="A1385" s="72">
        <f t="shared" si="532"/>
        <v>92</v>
      </c>
      <c r="B1385" s="552" t="str">
        <f>IF(C1385&lt;&gt;"",COUNTA($C$9:C1385),"")</f>
        <v/>
      </c>
      <c r="C1385" s="552"/>
      <c r="D1385" s="71" t="s">
        <v>437</v>
      </c>
      <c r="E1385" s="103"/>
      <c r="F1385" s="103"/>
      <c r="G1385" s="103"/>
      <c r="H1385" s="103"/>
      <c r="I1385" s="103"/>
      <c r="J1385" s="103"/>
      <c r="K1385" s="107"/>
      <c r="L1385" s="105" t="s">
        <v>35</v>
      </c>
      <c r="M1385" s="554" t="str">
        <f>IF(K1385&lt;&gt;"",VLOOKUP(K1385,'DON GIA'!$S$1:$U$19,3,0),"")</f>
        <v/>
      </c>
      <c r="N1385" s="554" t="str">
        <f>IF(K1385&lt;&gt;"",VLOOKUP(K1385,'DON GIA'!$S$1:$V$19,4,0),"")</f>
        <v/>
      </c>
      <c r="O1385" s="554" t="str">
        <f t="shared" ref="O1385:O1396" si="533">IF(K1385&lt;&gt;"",L1385*M1385,"")</f>
        <v/>
      </c>
      <c r="P1385" s="554" t="str">
        <f t="shared" ref="P1385:P1396" si="534">IF(K1385&lt;&gt;"",L1385*N1385,"")</f>
        <v/>
      </c>
      <c r="Q1385" s="71" t="s">
        <v>35</v>
      </c>
      <c r="R1385" s="103"/>
      <c r="S1385" s="103"/>
      <c r="T1385" s="554" t="str">
        <f>IF(Q1385&lt;&gt;"",VLOOKUP(Q1385,'DON GIA'!$H$1:$K$103,4,0),"")</f>
        <v/>
      </c>
      <c r="U1385" s="554" t="str">
        <f t="shared" si="529"/>
        <v/>
      </c>
      <c r="V1385" s="554"/>
      <c r="W1385" s="107"/>
      <c r="X1385" s="103"/>
      <c r="Y1385" s="108"/>
      <c r="Z1385" s="109"/>
      <c r="AA1385" s="554" t="str">
        <f>IF(W1385&lt;&gt;"",VLOOKUP(W1385,'DON GIA'!$A$1:$D$346,4,0),"")</f>
        <v/>
      </c>
      <c r="AB1385" s="554" t="str">
        <f t="shared" si="530"/>
        <v/>
      </c>
      <c r="AC1385" s="71" t="s">
        <v>32</v>
      </c>
      <c r="AD1385" s="71" t="s">
        <v>29</v>
      </c>
      <c r="AE1385" s="71" t="s">
        <v>36</v>
      </c>
      <c r="AF1385" s="71" t="s">
        <v>31</v>
      </c>
      <c r="AG1385" s="71" t="s">
        <v>32</v>
      </c>
      <c r="AH1385" s="103"/>
      <c r="AI1385" s="71"/>
      <c r="AJ1385" s="103"/>
      <c r="AK1385" s="103"/>
      <c r="AL1385" s="554" t="str">
        <f>IF(AI1385&lt;&gt;"",VLOOKUP(AI1385,'DON GIA'!$M$1:$P$9,4,0),"")</f>
        <v/>
      </c>
      <c r="AM1385" s="554" t="str">
        <f t="shared" si="531"/>
        <v/>
      </c>
      <c r="AN1385" s="71"/>
      <c r="AO1385" s="103"/>
      <c r="AP1385" s="602" t="str">
        <f t="shared" si="516"/>
        <v/>
      </c>
      <c r="AQ1385" s="578" t="s">
        <v>515</v>
      </c>
      <c r="AR1385" s="60" t="s">
        <v>2051</v>
      </c>
      <c r="AS1385" s="637"/>
    </row>
    <row r="1386" spans="1:45" ht="33" outlineLevel="2">
      <c r="A1386" s="72">
        <f t="shared" si="532"/>
        <v>92</v>
      </c>
      <c r="B1386" s="552" t="str">
        <f>IF(C1386&lt;&gt;"",COUNTA($C$9:C1386),"")</f>
        <v/>
      </c>
      <c r="C1386" s="552"/>
      <c r="D1386" s="71"/>
      <c r="E1386" s="103"/>
      <c r="F1386" s="103"/>
      <c r="G1386" s="103"/>
      <c r="H1386" s="103"/>
      <c r="I1386" s="103"/>
      <c r="J1386" s="103"/>
      <c r="K1386" s="107"/>
      <c r="L1386" s="105" t="s">
        <v>35</v>
      </c>
      <c r="M1386" s="554" t="str">
        <f>IF(K1386&lt;&gt;"",VLOOKUP(K1386,'DON GIA'!$S$1:$U$19,3,0),"")</f>
        <v/>
      </c>
      <c r="N1386" s="554" t="str">
        <f>IF(K1386&lt;&gt;"",VLOOKUP(K1386,'DON GIA'!$S$1:$V$19,4,0),"")</f>
        <v/>
      </c>
      <c r="O1386" s="554" t="str">
        <f t="shared" si="533"/>
        <v/>
      </c>
      <c r="P1386" s="554" t="str">
        <f t="shared" si="534"/>
        <v/>
      </c>
      <c r="Q1386" s="71" t="s">
        <v>35</v>
      </c>
      <c r="R1386" s="103"/>
      <c r="S1386" s="103"/>
      <c r="T1386" s="554" t="str">
        <f>IF(Q1386&lt;&gt;"",VLOOKUP(Q1386,'DON GIA'!$H$1:$K$103,4,0),"")</f>
        <v/>
      </c>
      <c r="U1386" s="554" t="str">
        <f t="shared" si="529"/>
        <v/>
      </c>
      <c r="V1386" s="554"/>
      <c r="W1386" s="107"/>
      <c r="X1386" s="103"/>
      <c r="Y1386" s="108"/>
      <c r="Z1386" s="109"/>
      <c r="AA1386" s="554" t="str">
        <f>IF(W1386&lt;&gt;"",VLOOKUP(W1386,'DON GIA'!$A$1:$D$346,4,0),"")</f>
        <v/>
      </c>
      <c r="AB1386" s="554" t="str">
        <f t="shared" si="530"/>
        <v/>
      </c>
      <c r="AC1386" s="71"/>
      <c r="AD1386" s="71"/>
      <c r="AE1386" s="71"/>
      <c r="AF1386" s="71"/>
      <c r="AG1386" s="71"/>
      <c r="AH1386" s="103"/>
      <c r="AI1386" s="71"/>
      <c r="AJ1386" s="103"/>
      <c r="AK1386" s="103"/>
      <c r="AL1386" s="554" t="str">
        <f>IF(AI1386&lt;&gt;"",VLOOKUP(AI1386,'DON GIA'!$M$1:$P$9,4,0),"")</f>
        <v/>
      </c>
      <c r="AM1386" s="554" t="str">
        <f t="shared" si="531"/>
        <v/>
      </c>
      <c r="AN1386" s="71"/>
      <c r="AO1386" s="103"/>
      <c r="AP1386" s="602" t="str">
        <f t="shared" si="516"/>
        <v/>
      </c>
      <c r="AQ1386" s="644" t="s">
        <v>529</v>
      </c>
      <c r="AR1386" s="585" t="s">
        <v>1997</v>
      </c>
      <c r="AS1386" s="629"/>
    </row>
    <row r="1387" spans="1:45" ht="33.75" outlineLevel="2">
      <c r="A1387" s="72">
        <f t="shared" si="532"/>
        <v>92</v>
      </c>
      <c r="B1387" s="552" t="str">
        <f>IF(C1387&lt;&gt;"",COUNTA($C$9:C1387),"")</f>
        <v/>
      </c>
      <c r="C1387" s="552"/>
      <c r="D1387" s="71"/>
      <c r="E1387" s="103"/>
      <c r="F1387" s="103"/>
      <c r="G1387" s="103"/>
      <c r="H1387" s="103"/>
      <c r="I1387" s="103"/>
      <c r="J1387" s="103"/>
      <c r="K1387" s="107"/>
      <c r="L1387" s="105" t="s">
        <v>35</v>
      </c>
      <c r="M1387" s="554" t="str">
        <f>IF(K1387&lt;&gt;"",VLOOKUP(K1387,'DON GIA'!$S$1:$U$19,3,0),"")</f>
        <v/>
      </c>
      <c r="N1387" s="554" t="str">
        <f>IF(K1387&lt;&gt;"",VLOOKUP(K1387,'DON GIA'!$S$1:$V$19,4,0),"")</f>
        <v/>
      </c>
      <c r="O1387" s="554" t="str">
        <f t="shared" si="533"/>
        <v/>
      </c>
      <c r="P1387" s="554" t="str">
        <f t="shared" si="534"/>
        <v/>
      </c>
      <c r="Q1387" s="71" t="s">
        <v>35</v>
      </c>
      <c r="R1387" s="103"/>
      <c r="S1387" s="103"/>
      <c r="T1387" s="554" t="str">
        <f>IF(Q1387&lt;&gt;"",VLOOKUP(Q1387,'DON GIA'!$H$1:$K$103,4,0),"")</f>
        <v/>
      </c>
      <c r="U1387" s="554" t="str">
        <f t="shared" si="529"/>
        <v/>
      </c>
      <c r="V1387" s="554"/>
      <c r="W1387" s="107"/>
      <c r="X1387" s="103"/>
      <c r="Y1387" s="108"/>
      <c r="Z1387" s="109"/>
      <c r="AA1387" s="554" t="str">
        <f>IF(W1387&lt;&gt;"",VLOOKUP(W1387,'DON GIA'!$A$1:$D$346,4,0),"")</f>
        <v/>
      </c>
      <c r="AB1387" s="554" t="str">
        <f t="shared" si="530"/>
        <v/>
      </c>
      <c r="AC1387" s="71"/>
      <c r="AD1387" s="71"/>
      <c r="AE1387" s="71"/>
      <c r="AF1387" s="71"/>
      <c r="AG1387" s="71"/>
      <c r="AH1387" s="103"/>
      <c r="AI1387" s="71"/>
      <c r="AJ1387" s="103"/>
      <c r="AK1387" s="103"/>
      <c r="AL1387" s="554" t="str">
        <f>IF(AI1387&lt;&gt;"",VLOOKUP(AI1387,'DON GIA'!$M$1:$P$9,4,0),"")</f>
        <v/>
      </c>
      <c r="AM1387" s="554" t="str">
        <f t="shared" si="531"/>
        <v/>
      </c>
      <c r="AN1387" s="71"/>
      <c r="AO1387" s="103"/>
      <c r="AP1387" s="602" t="str">
        <f t="shared" si="516"/>
        <v/>
      </c>
      <c r="AQ1387" s="646" t="s">
        <v>530</v>
      </c>
      <c r="AR1387" s="588"/>
      <c r="AS1387" s="637"/>
    </row>
    <row r="1388" spans="1:45" outlineLevel="2">
      <c r="A1388" s="72">
        <f t="shared" si="532"/>
        <v>92</v>
      </c>
      <c r="B1388" s="552" t="str">
        <f>IF(C1388&lt;&gt;"",COUNTA($C$9:C1388),"")</f>
        <v/>
      </c>
      <c r="C1388" s="552"/>
      <c r="D1388" s="71"/>
      <c r="E1388" s="103"/>
      <c r="F1388" s="103"/>
      <c r="G1388" s="103"/>
      <c r="H1388" s="103"/>
      <c r="I1388" s="103"/>
      <c r="J1388" s="103"/>
      <c r="K1388" s="107"/>
      <c r="L1388" s="105" t="s">
        <v>35</v>
      </c>
      <c r="M1388" s="554" t="str">
        <f>IF(K1388&lt;&gt;"",VLOOKUP(K1388,'DON GIA'!$S$1:$U$19,3,0),"")</f>
        <v/>
      </c>
      <c r="N1388" s="554" t="str">
        <f>IF(K1388&lt;&gt;"",VLOOKUP(K1388,'DON GIA'!$S$1:$V$19,4,0),"")</f>
        <v/>
      </c>
      <c r="O1388" s="554" t="str">
        <f t="shared" si="533"/>
        <v/>
      </c>
      <c r="P1388" s="554" t="str">
        <f t="shared" si="534"/>
        <v/>
      </c>
      <c r="Q1388" s="71" t="s">
        <v>35</v>
      </c>
      <c r="R1388" s="103"/>
      <c r="S1388" s="103"/>
      <c r="T1388" s="554" t="str">
        <f>IF(Q1388&lt;&gt;"",VLOOKUP(Q1388,'DON GIA'!$H$1:$K$103,4,0),"")</f>
        <v/>
      </c>
      <c r="U1388" s="554" t="str">
        <f t="shared" si="529"/>
        <v/>
      </c>
      <c r="V1388" s="554"/>
      <c r="W1388" s="107"/>
      <c r="X1388" s="103"/>
      <c r="Y1388" s="108"/>
      <c r="Z1388" s="109"/>
      <c r="AA1388" s="554" t="str">
        <f>IF(W1388&lt;&gt;"",VLOOKUP(W1388,'DON GIA'!$A$1:$D$346,4,0),"")</f>
        <v/>
      </c>
      <c r="AB1388" s="554" t="str">
        <f t="shared" si="530"/>
        <v/>
      </c>
      <c r="AC1388" s="71"/>
      <c r="AD1388" s="71"/>
      <c r="AE1388" s="71"/>
      <c r="AF1388" s="71"/>
      <c r="AG1388" s="71"/>
      <c r="AH1388" s="103"/>
      <c r="AI1388" s="71"/>
      <c r="AJ1388" s="103"/>
      <c r="AK1388" s="103"/>
      <c r="AL1388" s="554" t="str">
        <f>IF(AI1388&lt;&gt;"",VLOOKUP(AI1388,'DON GIA'!$M$1:$P$9,4,0),"")</f>
        <v/>
      </c>
      <c r="AM1388" s="554" t="str">
        <f t="shared" si="531"/>
        <v/>
      </c>
      <c r="AN1388" s="71"/>
      <c r="AO1388" s="103"/>
      <c r="AP1388" s="602" t="str">
        <f t="shared" si="516"/>
        <v/>
      </c>
      <c r="AQ1388" s="60"/>
      <c r="AR1388" s="60"/>
      <c r="AS1388" s="633"/>
    </row>
    <row r="1389" spans="1:45" outlineLevel="2">
      <c r="A1389" s="72">
        <f t="shared" si="532"/>
        <v>92</v>
      </c>
      <c r="B1389" s="552" t="str">
        <f>IF(C1389&lt;&gt;"",COUNTA($C$9:C1389),"")</f>
        <v/>
      </c>
      <c r="C1389" s="552"/>
      <c r="D1389" s="71"/>
      <c r="E1389" s="103"/>
      <c r="F1389" s="103"/>
      <c r="G1389" s="103"/>
      <c r="H1389" s="103"/>
      <c r="I1389" s="103"/>
      <c r="J1389" s="103"/>
      <c r="K1389" s="107"/>
      <c r="L1389" s="105" t="s">
        <v>35</v>
      </c>
      <c r="M1389" s="554" t="str">
        <f>IF(K1389&lt;&gt;"",VLOOKUP(K1389,'DON GIA'!$S$1:$U$19,3,0),"")</f>
        <v/>
      </c>
      <c r="N1389" s="554" t="str">
        <f>IF(K1389&lt;&gt;"",VLOOKUP(K1389,'DON GIA'!$S$1:$V$19,4,0),"")</f>
        <v/>
      </c>
      <c r="O1389" s="554" t="str">
        <f t="shared" si="533"/>
        <v/>
      </c>
      <c r="P1389" s="554" t="str">
        <f t="shared" si="534"/>
        <v/>
      </c>
      <c r="Q1389" s="71" t="s">
        <v>35</v>
      </c>
      <c r="R1389" s="103"/>
      <c r="S1389" s="103"/>
      <c r="T1389" s="554" t="str">
        <f>IF(Q1389&lt;&gt;"",VLOOKUP(Q1389,'DON GIA'!$H$1:$K$103,4,0),"")</f>
        <v/>
      </c>
      <c r="U1389" s="554" t="str">
        <f t="shared" si="529"/>
        <v/>
      </c>
      <c r="V1389" s="554"/>
      <c r="W1389" s="107"/>
      <c r="X1389" s="103"/>
      <c r="Y1389" s="108"/>
      <c r="Z1389" s="109"/>
      <c r="AA1389" s="554" t="str">
        <f>IF(W1389&lt;&gt;"",VLOOKUP(W1389,'DON GIA'!$A$1:$D$346,4,0),"")</f>
        <v/>
      </c>
      <c r="AB1389" s="554" t="str">
        <f t="shared" si="530"/>
        <v/>
      </c>
      <c r="AC1389" s="71"/>
      <c r="AD1389" s="71"/>
      <c r="AE1389" s="71"/>
      <c r="AF1389" s="71"/>
      <c r="AG1389" s="71"/>
      <c r="AH1389" s="103"/>
      <c r="AI1389" s="71"/>
      <c r="AJ1389" s="103"/>
      <c r="AK1389" s="103"/>
      <c r="AL1389" s="554" t="str">
        <f>IF(AI1389&lt;&gt;"",VLOOKUP(AI1389,'DON GIA'!$M$1:$P$9,4,0),"")</f>
        <v/>
      </c>
      <c r="AM1389" s="554" t="str">
        <f t="shared" si="531"/>
        <v/>
      </c>
      <c r="AN1389" s="71"/>
      <c r="AO1389" s="103"/>
      <c r="AP1389" s="602" t="str">
        <f t="shared" si="516"/>
        <v/>
      </c>
      <c r="AQ1389" s="585"/>
      <c r="AR1389" s="585"/>
      <c r="AS1389" s="630"/>
    </row>
    <row r="1390" spans="1:45" outlineLevel="2">
      <c r="A1390" s="72">
        <f t="shared" si="532"/>
        <v>92</v>
      </c>
      <c r="B1390" s="552" t="str">
        <f>IF(C1390&lt;&gt;"",COUNTA($C$9:C1390),"")</f>
        <v/>
      </c>
      <c r="C1390" s="552"/>
      <c r="D1390" s="71"/>
      <c r="E1390" s="103"/>
      <c r="F1390" s="103"/>
      <c r="G1390" s="103"/>
      <c r="H1390" s="103"/>
      <c r="I1390" s="103"/>
      <c r="J1390" s="103"/>
      <c r="K1390" s="107"/>
      <c r="L1390" s="105" t="s">
        <v>35</v>
      </c>
      <c r="M1390" s="554" t="str">
        <f>IF(K1390&lt;&gt;"",VLOOKUP(K1390,'DON GIA'!$S$1:$U$19,3,0),"")</f>
        <v/>
      </c>
      <c r="N1390" s="554" t="str">
        <f>IF(K1390&lt;&gt;"",VLOOKUP(K1390,'DON GIA'!$S$1:$V$19,4,0),"")</f>
        <v/>
      </c>
      <c r="O1390" s="554" t="str">
        <f t="shared" si="533"/>
        <v/>
      </c>
      <c r="P1390" s="554" t="str">
        <f t="shared" si="534"/>
        <v/>
      </c>
      <c r="Q1390" s="71" t="s">
        <v>35</v>
      </c>
      <c r="R1390" s="103"/>
      <c r="S1390" s="103"/>
      <c r="T1390" s="554" t="str">
        <f>IF(Q1390&lt;&gt;"",VLOOKUP(Q1390,'DON GIA'!$H$1:$K$103,4,0),"")</f>
        <v/>
      </c>
      <c r="U1390" s="554" t="str">
        <f t="shared" si="529"/>
        <v/>
      </c>
      <c r="V1390" s="554"/>
      <c r="W1390" s="107"/>
      <c r="X1390" s="103"/>
      <c r="Y1390" s="108"/>
      <c r="Z1390" s="109"/>
      <c r="AA1390" s="554" t="str">
        <f>IF(W1390&lt;&gt;"",VLOOKUP(W1390,'DON GIA'!$A$1:$D$346,4,0),"")</f>
        <v/>
      </c>
      <c r="AB1390" s="554" t="str">
        <f t="shared" si="530"/>
        <v/>
      </c>
      <c r="AC1390" s="71"/>
      <c r="AD1390" s="71"/>
      <c r="AE1390" s="71"/>
      <c r="AF1390" s="71"/>
      <c r="AG1390" s="71"/>
      <c r="AH1390" s="103"/>
      <c r="AI1390" s="71"/>
      <c r="AJ1390" s="103"/>
      <c r="AK1390" s="103"/>
      <c r="AL1390" s="554" t="str">
        <f>IF(AI1390&lt;&gt;"",VLOOKUP(AI1390,'DON GIA'!$M$1:$P$9,4,0),"")</f>
        <v/>
      </c>
      <c r="AM1390" s="554" t="str">
        <f t="shared" si="531"/>
        <v/>
      </c>
      <c r="AN1390" s="71"/>
      <c r="AO1390" s="103"/>
      <c r="AP1390" s="602" t="str">
        <f t="shared" si="516"/>
        <v/>
      </c>
      <c r="AQ1390" s="111"/>
      <c r="AR1390" s="111"/>
      <c r="AS1390" s="628"/>
    </row>
    <row r="1391" spans="1:45" outlineLevel="2">
      <c r="A1391" s="72">
        <f t="shared" si="532"/>
        <v>92</v>
      </c>
      <c r="B1391" s="552" t="str">
        <f>IF(C1391&lt;&gt;"",COUNTA($C$9:C1391),"")</f>
        <v/>
      </c>
      <c r="C1391" s="552"/>
      <c r="D1391" s="71"/>
      <c r="E1391" s="103"/>
      <c r="F1391" s="103"/>
      <c r="G1391" s="103"/>
      <c r="H1391" s="103"/>
      <c r="I1391" s="103"/>
      <c r="J1391" s="103"/>
      <c r="K1391" s="107"/>
      <c r="L1391" s="105" t="s">
        <v>35</v>
      </c>
      <c r="M1391" s="554" t="str">
        <f>IF(K1391&lt;&gt;"",VLOOKUP(K1391,'DON GIA'!$S$1:$U$19,3,0),"")</f>
        <v/>
      </c>
      <c r="N1391" s="554" t="str">
        <f>IF(K1391&lt;&gt;"",VLOOKUP(K1391,'DON GIA'!$S$1:$V$19,4,0),"")</f>
        <v/>
      </c>
      <c r="O1391" s="554" t="str">
        <f t="shared" si="533"/>
        <v/>
      </c>
      <c r="P1391" s="554" t="str">
        <f t="shared" si="534"/>
        <v/>
      </c>
      <c r="Q1391" s="71" t="s">
        <v>35</v>
      </c>
      <c r="R1391" s="103"/>
      <c r="S1391" s="103"/>
      <c r="T1391" s="554" t="str">
        <f>IF(Q1391&lt;&gt;"",VLOOKUP(Q1391,'DON GIA'!$H$1:$K$103,4,0),"")</f>
        <v/>
      </c>
      <c r="U1391" s="554" t="str">
        <f t="shared" si="529"/>
        <v/>
      </c>
      <c r="V1391" s="554"/>
      <c r="W1391" s="107"/>
      <c r="X1391" s="103"/>
      <c r="Y1391" s="108"/>
      <c r="Z1391" s="109"/>
      <c r="AA1391" s="554" t="str">
        <f>IF(W1391&lt;&gt;"",VLOOKUP(W1391,'DON GIA'!$A$1:$D$346,4,0),"")</f>
        <v/>
      </c>
      <c r="AB1391" s="554" t="str">
        <f t="shared" si="530"/>
        <v/>
      </c>
      <c r="AC1391" s="71"/>
      <c r="AD1391" s="71"/>
      <c r="AE1391" s="71"/>
      <c r="AF1391" s="71"/>
      <c r="AG1391" s="71"/>
      <c r="AH1391" s="103"/>
      <c r="AI1391" s="71"/>
      <c r="AJ1391" s="103"/>
      <c r="AK1391" s="103"/>
      <c r="AL1391" s="554" t="str">
        <f>IF(AI1391&lt;&gt;"",VLOOKUP(AI1391,'DON GIA'!$M$1:$P$9,4,0),"")</f>
        <v/>
      </c>
      <c r="AM1391" s="554" t="str">
        <f t="shared" si="531"/>
        <v/>
      </c>
      <c r="AN1391" s="71"/>
      <c r="AO1391" s="103"/>
      <c r="AP1391" s="602" t="str">
        <f t="shared" si="516"/>
        <v/>
      </c>
      <c r="AQ1391" s="59"/>
      <c r="AR1391" s="59"/>
      <c r="AS1391" s="629"/>
    </row>
    <row r="1392" spans="1:45" outlineLevel="2">
      <c r="A1392" s="72">
        <f t="shared" si="532"/>
        <v>92</v>
      </c>
      <c r="B1392" s="552" t="str">
        <f>IF(C1392&lt;&gt;"",COUNTA($C$9:C1392),"")</f>
        <v/>
      </c>
      <c r="C1392" s="552"/>
      <c r="D1392" s="71"/>
      <c r="E1392" s="103"/>
      <c r="F1392" s="103"/>
      <c r="G1392" s="103"/>
      <c r="H1392" s="103"/>
      <c r="I1392" s="103"/>
      <c r="J1392" s="103"/>
      <c r="K1392" s="107"/>
      <c r="L1392" s="105" t="s">
        <v>35</v>
      </c>
      <c r="M1392" s="554" t="str">
        <f>IF(K1392&lt;&gt;"",VLOOKUP(K1392,'DON GIA'!$S$1:$U$19,3,0),"")</f>
        <v/>
      </c>
      <c r="N1392" s="554" t="str">
        <f>IF(K1392&lt;&gt;"",VLOOKUP(K1392,'DON GIA'!$S$1:$V$19,4,0),"")</f>
        <v/>
      </c>
      <c r="O1392" s="554" t="str">
        <f t="shared" si="533"/>
        <v/>
      </c>
      <c r="P1392" s="554" t="str">
        <f t="shared" si="534"/>
        <v/>
      </c>
      <c r="Q1392" s="71" t="s">
        <v>35</v>
      </c>
      <c r="R1392" s="103"/>
      <c r="S1392" s="103"/>
      <c r="T1392" s="554" t="str">
        <f>IF(Q1392&lt;&gt;"",VLOOKUP(Q1392,'DON GIA'!$H$1:$K$103,4,0),"")</f>
        <v/>
      </c>
      <c r="U1392" s="554" t="str">
        <f t="shared" si="529"/>
        <v/>
      </c>
      <c r="V1392" s="554"/>
      <c r="W1392" s="107"/>
      <c r="X1392" s="103"/>
      <c r="Y1392" s="108"/>
      <c r="Z1392" s="109"/>
      <c r="AA1392" s="554" t="str">
        <f>IF(W1392&lt;&gt;"",VLOOKUP(W1392,'DON GIA'!$A$1:$D$346,4,0),"")</f>
        <v/>
      </c>
      <c r="AB1392" s="554" t="str">
        <f t="shared" si="530"/>
        <v/>
      </c>
      <c r="AC1392" s="71"/>
      <c r="AD1392" s="71"/>
      <c r="AE1392" s="71"/>
      <c r="AF1392" s="71"/>
      <c r="AG1392" s="71"/>
      <c r="AH1392" s="103"/>
      <c r="AI1392" s="71"/>
      <c r="AJ1392" s="103"/>
      <c r="AK1392" s="103"/>
      <c r="AL1392" s="554" t="str">
        <f>IF(AI1392&lt;&gt;"",VLOOKUP(AI1392,'DON GIA'!$M$1:$P$9,4,0),"")</f>
        <v/>
      </c>
      <c r="AM1392" s="554" t="str">
        <f t="shared" si="531"/>
        <v/>
      </c>
      <c r="AN1392" s="71"/>
      <c r="AO1392" s="103"/>
      <c r="AP1392" s="602" t="str">
        <f t="shared" si="516"/>
        <v/>
      </c>
      <c r="AQ1392" s="59"/>
      <c r="AR1392" s="59"/>
      <c r="AS1392" s="629"/>
    </row>
    <row r="1393" spans="1:45" outlineLevel="2">
      <c r="A1393" s="72">
        <f t="shared" si="532"/>
        <v>92</v>
      </c>
      <c r="B1393" s="552" t="str">
        <f>IF(C1393&lt;&gt;"",COUNTA($C$9:C1393),"")</f>
        <v/>
      </c>
      <c r="C1393" s="552"/>
      <c r="D1393" s="71"/>
      <c r="E1393" s="103"/>
      <c r="F1393" s="103"/>
      <c r="G1393" s="103"/>
      <c r="H1393" s="103"/>
      <c r="I1393" s="103"/>
      <c r="J1393" s="103"/>
      <c r="K1393" s="107"/>
      <c r="L1393" s="105" t="s">
        <v>35</v>
      </c>
      <c r="M1393" s="554" t="str">
        <f>IF(K1393&lt;&gt;"",VLOOKUP(K1393,'DON GIA'!$S$1:$U$19,3,0),"")</f>
        <v/>
      </c>
      <c r="N1393" s="554" t="str">
        <f>IF(K1393&lt;&gt;"",VLOOKUP(K1393,'DON GIA'!$S$1:$V$19,4,0),"")</f>
        <v/>
      </c>
      <c r="O1393" s="554" t="str">
        <f t="shared" si="533"/>
        <v/>
      </c>
      <c r="P1393" s="554" t="str">
        <f t="shared" si="534"/>
        <v/>
      </c>
      <c r="Q1393" s="71" t="s">
        <v>35</v>
      </c>
      <c r="R1393" s="103"/>
      <c r="S1393" s="103"/>
      <c r="T1393" s="554" t="str">
        <f>IF(Q1393&lt;&gt;"",VLOOKUP(Q1393,'DON GIA'!$H$1:$K$103,4,0),"")</f>
        <v/>
      </c>
      <c r="U1393" s="554" t="str">
        <f t="shared" si="529"/>
        <v/>
      </c>
      <c r="V1393" s="554"/>
      <c r="W1393" s="107"/>
      <c r="X1393" s="103"/>
      <c r="Y1393" s="108"/>
      <c r="Z1393" s="109"/>
      <c r="AA1393" s="554" t="str">
        <f>IF(W1393&lt;&gt;"",VLOOKUP(W1393,'DON GIA'!$A$1:$D$346,4,0),"")</f>
        <v/>
      </c>
      <c r="AB1393" s="554" t="str">
        <f t="shared" si="530"/>
        <v/>
      </c>
      <c r="AC1393" s="71"/>
      <c r="AD1393" s="71"/>
      <c r="AE1393" s="71"/>
      <c r="AF1393" s="71"/>
      <c r="AG1393" s="71"/>
      <c r="AH1393" s="103"/>
      <c r="AI1393" s="71"/>
      <c r="AJ1393" s="103"/>
      <c r="AK1393" s="103"/>
      <c r="AL1393" s="554" t="str">
        <f>IF(AI1393&lt;&gt;"",VLOOKUP(AI1393,'DON GIA'!$M$1:$P$9,4,0),"")</f>
        <v/>
      </c>
      <c r="AM1393" s="554" t="str">
        <f t="shared" si="531"/>
        <v/>
      </c>
      <c r="AN1393" s="71"/>
      <c r="AO1393" s="103"/>
      <c r="AP1393" s="602" t="str">
        <f t="shared" si="516"/>
        <v/>
      </c>
      <c r="AQ1393" s="59"/>
      <c r="AR1393" s="59"/>
      <c r="AS1393" s="629"/>
    </row>
    <row r="1394" spans="1:45" outlineLevel="2">
      <c r="A1394" s="72">
        <f t="shared" si="532"/>
        <v>92</v>
      </c>
      <c r="B1394" s="552" t="str">
        <f>IF(C1394&lt;&gt;"",COUNTA($C$9:C1394),"")</f>
        <v/>
      </c>
      <c r="C1394" s="552"/>
      <c r="D1394" s="71"/>
      <c r="E1394" s="103"/>
      <c r="F1394" s="103"/>
      <c r="G1394" s="103"/>
      <c r="H1394" s="103"/>
      <c r="I1394" s="103"/>
      <c r="J1394" s="103"/>
      <c r="K1394" s="107"/>
      <c r="L1394" s="105" t="s">
        <v>35</v>
      </c>
      <c r="M1394" s="554" t="str">
        <f>IF(K1394&lt;&gt;"",VLOOKUP(K1394,'DON GIA'!$S$1:$U$19,3,0),"")</f>
        <v/>
      </c>
      <c r="N1394" s="554" t="str">
        <f>IF(K1394&lt;&gt;"",VLOOKUP(K1394,'DON GIA'!$S$1:$V$19,4,0),"")</f>
        <v/>
      </c>
      <c r="O1394" s="554" t="str">
        <f t="shared" si="533"/>
        <v/>
      </c>
      <c r="P1394" s="554" t="str">
        <f t="shared" si="534"/>
        <v/>
      </c>
      <c r="Q1394" s="71" t="s">
        <v>35</v>
      </c>
      <c r="R1394" s="103"/>
      <c r="S1394" s="103"/>
      <c r="T1394" s="554" t="str">
        <f>IF(Q1394&lt;&gt;"",VLOOKUP(Q1394,'DON GIA'!$H$1:$K$103,4,0),"")</f>
        <v/>
      </c>
      <c r="U1394" s="554" t="str">
        <f t="shared" si="529"/>
        <v/>
      </c>
      <c r="V1394" s="554"/>
      <c r="W1394" s="107"/>
      <c r="X1394" s="103"/>
      <c r="Y1394" s="108"/>
      <c r="Z1394" s="109"/>
      <c r="AA1394" s="554" t="str">
        <f>IF(W1394&lt;&gt;"",VLOOKUP(W1394,'DON GIA'!$A$1:$D$346,4,0),"")</f>
        <v/>
      </c>
      <c r="AB1394" s="554" t="str">
        <f t="shared" si="530"/>
        <v/>
      </c>
      <c r="AC1394" s="71"/>
      <c r="AD1394" s="71"/>
      <c r="AE1394" s="71"/>
      <c r="AF1394" s="71"/>
      <c r="AG1394" s="71"/>
      <c r="AH1394" s="103"/>
      <c r="AI1394" s="71"/>
      <c r="AJ1394" s="103"/>
      <c r="AK1394" s="103"/>
      <c r="AL1394" s="554" t="str">
        <f>IF(AI1394&lt;&gt;"",VLOOKUP(AI1394,'DON GIA'!$M$1:$P$9,4,0),"")</f>
        <v/>
      </c>
      <c r="AM1394" s="554" t="str">
        <f t="shared" si="531"/>
        <v/>
      </c>
      <c r="AN1394" s="71"/>
      <c r="AO1394" s="103"/>
      <c r="AP1394" s="602" t="str">
        <f t="shared" si="516"/>
        <v/>
      </c>
      <c r="AQ1394" s="59"/>
      <c r="AR1394" s="59"/>
      <c r="AS1394" s="629"/>
    </row>
    <row r="1395" spans="1:45" outlineLevel="2">
      <c r="A1395" s="72">
        <f t="shared" si="532"/>
        <v>92</v>
      </c>
      <c r="B1395" s="552" t="str">
        <f>IF(C1395&lt;&gt;"",COUNTA($C$9:C1395),"")</f>
        <v/>
      </c>
      <c r="C1395" s="552"/>
      <c r="D1395" s="71"/>
      <c r="E1395" s="103"/>
      <c r="F1395" s="103"/>
      <c r="G1395" s="103"/>
      <c r="H1395" s="103"/>
      <c r="I1395" s="103"/>
      <c r="J1395" s="103"/>
      <c r="K1395" s="107"/>
      <c r="L1395" s="105" t="s">
        <v>35</v>
      </c>
      <c r="M1395" s="554" t="str">
        <f>IF(K1395&lt;&gt;"",VLOOKUP(K1395,'DON GIA'!$S$1:$U$19,3,0),"")</f>
        <v/>
      </c>
      <c r="N1395" s="554" t="str">
        <f>IF(K1395&lt;&gt;"",VLOOKUP(K1395,'DON GIA'!$S$1:$V$19,4,0),"")</f>
        <v/>
      </c>
      <c r="O1395" s="554" t="str">
        <f t="shared" si="533"/>
        <v/>
      </c>
      <c r="P1395" s="554" t="str">
        <f t="shared" si="534"/>
        <v/>
      </c>
      <c r="Q1395" s="71" t="s">
        <v>35</v>
      </c>
      <c r="R1395" s="103"/>
      <c r="S1395" s="103"/>
      <c r="T1395" s="554" t="str">
        <f>IF(Q1395&lt;&gt;"",VLOOKUP(Q1395,'DON GIA'!$H$1:$K$103,4,0),"")</f>
        <v/>
      </c>
      <c r="U1395" s="554" t="str">
        <f t="shared" si="529"/>
        <v/>
      </c>
      <c r="V1395" s="554"/>
      <c r="W1395" s="107"/>
      <c r="X1395" s="103"/>
      <c r="Y1395" s="108"/>
      <c r="Z1395" s="109"/>
      <c r="AA1395" s="554" t="str">
        <f>IF(W1395&lt;&gt;"",VLOOKUP(W1395,'DON GIA'!$A$1:$D$346,4,0),"")</f>
        <v/>
      </c>
      <c r="AB1395" s="554" t="str">
        <f t="shared" si="530"/>
        <v/>
      </c>
      <c r="AC1395" s="71"/>
      <c r="AD1395" s="71"/>
      <c r="AE1395" s="71"/>
      <c r="AF1395" s="71"/>
      <c r="AG1395" s="71"/>
      <c r="AH1395" s="103"/>
      <c r="AI1395" s="71"/>
      <c r="AJ1395" s="103"/>
      <c r="AK1395" s="103"/>
      <c r="AL1395" s="554" t="str">
        <f>IF(AI1395&lt;&gt;"",VLOOKUP(AI1395,'DON GIA'!$M$1:$P$9,4,0),"")</f>
        <v/>
      </c>
      <c r="AM1395" s="554" t="str">
        <f t="shared" si="531"/>
        <v/>
      </c>
      <c r="AN1395" s="71"/>
      <c r="AO1395" s="103"/>
      <c r="AP1395" s="602" t="str">
        <f t="shared" si="516"/>
        <v/>
      </c>
      <c r="AQ1395" s="59"/>
      <c r="AR1395" s="59"/>
      <c r="AS1395" s="629"/>
    </row>
    <row r="1396" spans="1:45" outlineLevel="2">
      <c r="A1396" s="72">
        <f t="shared" si="532"/>
        <v>92</v>
      </c>
      <c r="B1396" s="552" t="str">
        <f>IF(C1396&lt;&gt;"",COUNTA($C$9:C1396),"")</f>
        <v/>
      </c>
      <c r="C1396" s="552"/>
      <c r="D1396" s="71"/>
      <c r="E1396" s="103"/>
      <c r="F1396" s="103"/>
      <c r="G1396" s="103"/>
      <c r="H1396" s="103"/>
      <c r="I1396" s="103"/>
      <c r="J1396" s="103"/>
      <c r="K1396" s="107"/>
      <c r="L1396" s="105" t="s">
        <v>35</v>
      </c>
      <c r="M1396" s="554" t="str">
        <f>IF(K1396&lt;&gt;"",VLOOKUP(K1396,'DON GIA'!$S$1:$U$19,3,0),"")</f>
        <v/>
      </c>
      <c r="N1396" s="554" t="str">
        <f>IF(K1396&lt;&gt;"",VLOOKUP(K1396,'DON GIA'!$S$1:$V$19,4,0),"")</f>
        <v/>
      </c>
      <c r="O1396" s="554" t="str">
        <f t="shared" si="533"/>
        <v/>
      </c>
      <c r="P1396" s="554" t="str">
        <f t="shared" si="534"/>
        <v/>
      </c>
      <c r="Q1396" s="71" t="s">
        <v>35</v>
      </c>
      <c r="R1396" s="103"/>
      <c r="S1396" s="103"/>
      <c r="T1396" s="554" t="str">
        <f>IF(Q1396&lt;&gt;"",VLOOKUP(Q1396,'DON GIA'!$H$1:$K$103,4,0),"")</f>
        <v/>
      </c>
      <c r="U1396" s="554" t="str">
        <f t="shared" si="529"/>
        <v/>
      </c>
      <c r="V1396" s="554"/>
      <c r="W1396" s="107"/>
      <c r="X1396" s="103"/>
      <c r="Y1396" s="108"/>
      <c r="Z1396" s="109"/>
      <c r="AA1396" s="554" t="str">
        <f>IF(W1396&lt;&gt;"",VLOOKUP(W1396,'DON GIA'!$A$1:$D$346,4,0),"")</f>
        <v/>
      </c>
      <c r="AB1396" s="554" t="str">
        <f t="shared" si="530"/>
        <v/>
      </c>
      <c r="AC1396" s="71"/>
      <c r="AD1396" s="71"/>
      <c r="AE1396" s="71"/>
      <c r="AF1396" s="71"/>
      <c r="AG1396" s="71"/>
      <c r="AH1396" s="103"/>
      <c r="AI1396" s="71"/>
      <c r="AJ1396" s="103"/>
      <c r="AK1396" s="103"/>
      <c r="AL1396" s="554" t="str">
        <f>IF(AI1396&lt;&gt;"",VLOOKUP(AI1396,'DON GIA'!$M$1:$P$9,4,0),"")</f>
        <v/>
      </c>
      <c r="AM1396" s="554" t="str">
        <f t="shared" si="531"/>
        <v/>
      </c>
      <c r="AN1396" s="71"/>
      <c r="AO1396" s="103"/>
      <c r="AP1396" s="602" t="str">
        <f t="shared" si="516"/>
        <v/>
      </c>
      <c r="AQ1396" s="111"/>
      <c r="AR1396" s="111"/>
      <c r="AS1396" s="628"/>
    </row>
    <row r="1397" spans="1:45" outlineLevel="2">
      <c r="A1397" s="72">
        <f t="shared" si="532"/>
        <v>92</v>
      </c>
      <c r="B1397" s="552" t="str">
        <f>IF(C1397&lt;&gt;"",COUNTA($C$9:C1397),"")</f>
        <v/>
      </c>
      <c r="C1397" s="552"/>
      <c r="D1397" s="71"/>
      <c r="E1397" s="103"/>
      <c r="F1397" s="103"/>
      <c r="G1397" s="103"/>
      <c r="H1397" s="103"/>
      <c r="I1397" s="103"/>
      <c r="J1397" s="103"/>
      <c r="K1397" s="107"/>
      <c r="L1397" s="105" t="s">
        <v>35</v>
      </c>
      <c r="M1397" s="554"/>
      <c r="N1397" s="554"/>
      <c r="O1397" s="554"/>
      <c r="P1397" s="554"/>
      <c r="Q1397" s="71"/>
      <c r="R1397" s="103"/>
      <c r="S1397" s="103"/>
      <c r="T1397" s="554"/>
      <c r="U1397" s="554"/>
      <c r="V1397" s="554"/>
      <c r="W1397" s="107"/>
      <c r="X1397" s="103"/>
      <c r="Y1397" s="108"/>
      <c r="Z1397" s="109"/>
      <c r="AA1397" s="554"/>
      <c r="AB1397" s="554"/>
      <c r="AC1397" s="71"/>
      <c r="AD1397" s="71"/>
      <c r="AE1397" s="71"/>
      <c r="AF1397" s="71"/>
      <c r="AG1397" s="71"/>
      <c r="AH1397" s="103"/>
      <c r="AI1397" s="71"/>
      <c r="AJ1397" s="103"/>
      <c r="AK1397" s="103"/>
      <c r="AL1397" s="554"/>
      <c r="AM1397" s="554"/>
      <c r="AN1397" s="71"/>
      <c r="AO1397" s="103"/>
      <c r="AP1397" s="602" t="str">
        <f t="shared" si="516"/>
        <v/>
      </c>
      <c r="AQ1397" s="141"/>
      <c r="AR1397" s="141"/>
      <c r="AS1397" s="638"/>
    </row>
    <row r="1398" spans="1:45" outlineLevel="2">
      <c r="A1398" s="72">
        <f t="shared" si="532"/>
        <v>92</v>
      </c>
      <c r="B1398" s="552" t="str">
        <f>IF(C1398&lt;&gt;"",COUNTA($C$9:C1398),"")</f>
        <v/>
      </c>
      <c r="C1398" s="552"/>
      <c r="D1398" s="71"/>
      <c r="E1398" s="103"/>
      <c r="F1398" s="103"/>
      <c r="G1398" s="103"/>
      <c r="H1398" s="103"/>
      <c r="I1398" s="103"/>
      <c r="J1398" s="103"/>
      <c r="K1398" s="107"/>
      <c r="L1398" s="105" t="s">
        <v>35</v>
      </c>
      <c r="M1398" s="554" t="str">
        <f>IF(K1398&lt;&gt;"",VLOOKUP(K1398,'DON GIA'!$S$1:$U$19,3,0),"")</f>
        <v/>
      </c>
      <c r="N1398" s="554" t="str">
        <f>IF(K1398&lt;&gt;"",VLOOKUP(K1398,'DON GIA'!$S$1:$V$19,4,0),"")</f>
        <v/>
      </c>
      <c r="O1398" s="554" t="str">
        <f>IF(K1398&lt;&gt;"",L1398*M1398,"")</f>
        <v/>
      </c>
      <c r="P1398" s="554" t="str">
        <f>IF(K1398&lt;&gt;"",L1398*N1398,"")</f>
        <v/>
      </c>
      <c r="Q1398" s="71" t="s">
        <v>35</v>
      </c>
      <c r="R1398" s="103"/>
      <c r="S1398" s="103"/>
      <c r="T1398" s="554" t="str">
        <f>IF(Q1398&lt;&gt;"",VLOOKUP(Q1398,'DON GIA'!$H$1:$K$103,4,0),"")</f>
        <v/>
      </c>
      <c r="U1398" s="554" t="str">
        <f>IF(Q1398&lt;&gt;"",IF(ISNUMBER(T1398),S1398*T1398,""),"")</f>
        <v/>
      </c>
      <c r="V1398" s="554"/>
      <c r="W1398" s="107" t="s">
        <v>35</v>
      </c>
      <c r="X1398" s="103"/>
      <c r="Y1398" s="108"/>
      <c r="Z1398" s="109"/>
      <c r="AA1398" s="554" t="str">
        <f>IF(W1398&lt;&gt;"",VLOOKUP(W1398,'DON GIA'!$A$1:$D$346,4,0),"")</f>
        <v/>
      </c>
      <c r="AB1398" s="554" t="str">
        <f>IF(W1398&lt;&gt;"",IF(ISNUMBER(AA1398),Y1398*AA1398,""),"")</f>
        <v/>
      </c>
      <c r="AC1398" s="71"/>
      <c r="AD1398" s="71"/>
      <c r="AE1398" s="71"/>
      <c r="AF1398" s="71"/>
      <c r="AG1398" s="71"/>
      <c r="AH1398" s="103"/>
      <c r="AI1398" s="71"/>
      <c r="AJ1398" s="103"/>
      <c r="AK1398" s="103"/>
      <c r="AL1398" s="554" t="str">
        <f>IF(AI1398&lt;&gt;"",VLOOKUP(AI1398,'DON GIA'!$M$1:$P$9,4,0),"")</f>
        <v/>
      </c>
      <c r="AM1398" s="554" t="str">
        <f>IF(AI1398&lt;&gt;"",AK1398*AL1398,"")</f>
        <v/>
      </c>
      <c r="AN1398" s="71"/>
      <c r="AO1398" s="103"/>
      <c r="AP1398" s="602" t="str">
        <f t="shared" si="516"/>
        <v/>
      </c>
      <c r="AQ1398" s="107"/>
      <c r="AR1398" s="107"/>
      <c r="AS1398" s="593"/>
    </row>
    <row r="1399" spans="1:45" s="77" customFormat="1">
      <c r="A1399" s="72" t="e">
        <f>IF(#REF!&lt;&gt;"",#REF!,#REF!)</f>
        <v>#REF!</v>
      </c>
      <c r="B1399" s="552"/>
      <c r="C1399" s="552"/>
      <c r="D1399" s="61"/>
      <c r="E1399" s="72"/>
      <c r="F1399" s="72"/>
      <c r="G1399" s="72"/>
      <c r="H1399" s="72"/>
      <c r="I1399" s="72"/>
      <c r="J1399" s="72"/>
      <c r="L1399" s="81" t="s">
        <v>35</v>
      </c>
      <c r="M1399" s="74"/>
      <c r="N1399" s="74"/>
      <c r="O1399" s="74"/>
      <c r="P1399" s="74"/>
      <c r="Q1399" s="73" t="s">
        <v>35</v>
      </c>
      <c r="R1399" s="82"/>
      <c r="S1399" s="82"/>
      <c r="T1399" s="401"/>
      <c r="U1399" s="401"/>
      <c r="V1399" s="401"/>
      <c r="Y1399" s="83"/>
      <c r="AA1399" s="401"/>
      <c r="AB1399" s="401"/>
      <c r="AI1399" s="80"/>
      <c r="AL1399" s="560" t="str">
        <f>IF(AI1399&lt;&gt;"",VLOOKUP(AI1399,'DON GIA'!$M$1:$P$9,4,0),"")</f>
        <v/>
      </c>
      <c r="AM1399" s="401"/>
      <c r="AP1399" s="402"/>
      <c r="AS1399" s="624"/>
    </row>
    <row r="1400" spans="1:45">
      <c r="AI1400" s="80"/>
    </row>
    <row r="1401" spans="1:45">
      <c r="AI1401" s="80"/>
    </row>
    <row r="1402" spans="1:45">
      <c r="AI1402" s="80"/>
    </row>
    <row r="1403" spans="1:45">
      <c r="AI1403" s="80"/>
    </row>
    <row r="1404" spans="1:45">
      <c r="AI1404" s="80"/>
    </row>
    <row r="1405" spans="1:45">
      <c r="AI1405" s="80"/>
    </row>
    <row r="1406" spans="1:45">
      <c r="AI1406" s="80"/>
    </row>
    <row r="1407" spans="1:45">
      <c r="AI1407" s="80"/>
    </row>
    <row r="1408" spans="1:45">
      <c r="AI1408" s="80"/>
    </row>
    <row r="1409" spans="35:35">
      <c r="AI1409" s="80"/>
    </row>
    <row r="1410" spans="35:35">
      <c r="AI1410" s="80"/>
    </row>
    <row r="1411" spans="35:35">
      <c r="AI1411" s="80"/>
    </row>
    <row r="1412" spans="35:35">
      <c r="AI1412" s="80"/>
    </row>
    <row r="1413" spans="35:35">
      <c r="AI1413" s="80"/>
    </row>
    <row r="1414" spans="35:35">
      <c r="AI1414" s="80"/>
    </row>
    <row r="1415" spans="35:35">
      <c r="AI1415" s="80"/>
    </row>
    <row r="1416" spans="35:35">
      <c r="AI1416" s="80"/>
    </row>
    <row r="1417" spans="35:35">
      <c r="AI1417" s="80"/>
    </row>
    <row r="1418" spans="35:35">
      <c r="AI1418" s="80"/>
    </row>
    <row r="1419" spans="35:35">
      <c r="AI1419" s="80"/>
    </row>
    <row r="1420" spans="35:35">
      <c r="AI1420" s="80"/>
    </row>
    <row r="1421" spans="35:35">
      <c r="AI1421" s="80"/>
    </row>
    <row r="1422" spans="35:35">
      <c r="AI1422" s="80"/>
    </row>
    <row r="1423" spans="35:35">
      <c r="AI1423" s="80"/>
    </row>
    <row r="1424" spans="35:35">
      <c r="AI1424" s="80"/>
    </row>
    <row r="1425" spans="35:35">
      <c r="AI1425" s="80"/>
    </row>
    <row r="1426" spans="35:35">
      <c r="AI1426" s="80"/>
    </row>
    <row r="1427" spans="35:35">
      <c r="AI1427" s="80"/>
    </row>
    <row r="1428" spans="35:35">
      <c r="AI1428" s="80"/>
    </row>
    <row r="1429" spans="35:35">
      <c r="AI1429" s="80"/>
    </row>
    <row r="1430" spans="35:35">
      <c r="AI1430" s="80"/>
    </row>
    <row r="1431" spans="35:35">
      <c r="AI1431" s="80"/>
    </row>
    <row r="1432" spans="35:35">
      <c r="AI1432" s="80"/>
    </row>
    <row r="1433" spans="35:35">
      <c r="AI1433" s="80"/>
    </row>
    <row r="1434" spans="35:35">
      <c r="AI1434" s="80"/>
    </row>
    <row r="1435" spans="35:35">
      <c r="AI1435" s="80"/>
    </row>
    <row r="1436" spans="35:35">
      <c r="AI1436" s="80"/>
    </row>
    <row r="1437" spans="35:35">
      <c r="AI1437" s="80"/>
    </row>
    <row r="1438" spans="35:35">
      <c r="AI1438" s="80"/>
    </row>
    <row r="1439" spans="35:35">
      <c r="AI1439" s="80"/>
    </row>
    <row r="1440" spans="35:35">
      <c r="AI1440" s="80"/>
    </row>
    <row r="1441" spans="35:35">
      <c r="AI1441" s="80"/>
    </row>
    <row r="1442" spans="35:35">
      <c r="AI1442" s="80"/>
    </row>
    <row r="1443" spans="35:35">
      <c r="AI1443" s="80"/>
    </row>
    <row r="1444" spans="35:35">
      <c r="AI1444" s="80"/>
    </row>
    <row r="1445" spans="35:35">
      <c r="AI1445" s="80"/>
    </row>
    <row r="1446" spans="35:35">
      <c r="AI1446" s="80"/>
    </row>
    <row r="1447" spans="35:35">
      <c r="AI1447" s="80"/>
    </row>
    <row r="1448" spans="35:35">
      <c r="AI1448" s="80"/>
    </row>
    <row r="1449" spans="35:35">
      <c r="AI1449" s="80"/>
    </row>
    <row r="1450" spans="35:35">
      <c r="AI1450" s="80"/>
    </row>
    <row r="1451" spans="35:35">
      <c r="AI1451" s="80"/>
    </row>
    <row r="1452" spans="35:35">
      <c r="AI1452" s="80"/>
    </row>
    <row r="1453" spans="35:35">
      <c r="AI1453" s="80"/>
    </row>
    <row r="1454" spans="35:35">
      <c r="AI1454" s="80"/>
    </row>
    <row r="1455" spans="35:35">
      <c r="AI1455" s="80"/>
    </row>
    <row r="1456" spans="35:35">
      <c r="AI1456" s="80"/>
    </row>
    <row r="1457" spans="35:35">
      <c r="AI1457" s="80"/>
    </row>
    <row r="1458" spans="35:35">
      <c r="AI1458" s="80"/>
    </row>
    <row r="1459" spans="35:35">
      <c r="AI1459" s="80"/>
    </row>
    <row r="1460" spans="35:35">
      <c r="AI1460" s="80"/>
    </row>
    <row r="1461" spans="35:35">
      <c r="AI1461" s="80"/>
    </row>
    <row r="1462" spans="35:35">
      <c r="AI1462" s="80"/>
    </row>
    <row r="1463" spans="35:35">
      <c r="AI1463" s="80"/>
    </row>
    <row r="1464" spans="35:35">
      <c r="AI1464" s="80"/>
    </row>
    <row r="1465" spans="35:35">
      <c r="AI1465" s="80"/>
    </row>
    <row r="1466" spans="35:35">
      <c r="AI1466" s="80"/>
    </row>
    <row r="1467" spans="35:35">
      <c r="AI1467" s="80"/>
    </row>
    <row r="1468" spans="35:35">
      <c r="AI1468" s="80"/>
    </row>
    <row r="1469" spans="35:35">
      <c r="AI1469" s="80"/>
    </row>
    <row r="1470" spans="35:35">
      <c r="AI1470" s="80"/>
    </row>
    <row r="1471" spans="35:35">
      <c r="AI1471" s="80"/>
    </row>
    <row r="1472" spans="35:35">
      <c r="AI1472" s="80"/>
    </row>
    <row r="1473" spans="35:35">
      <c r="AI1473" s="80"/>
    </row>
    <row r="1474" spans="35:35">
      <c r="AI1474" s="80"/>
    </row>
    <row r="1475" spans="35:35">
      <c r="AI1475" s="80"/>
    </row>
    <row r="1476" spans="35:35">
      <c r="AI1476" s="80"/>
    </row>
    <row r="1477" spans="35:35">
      <c r="AI1477" s="80"/>
    </row>
    <row r="1478" spans="35:35">
      <c r="AI1478" s="80"/>
    </row>
    <row r="1479" spans="35:35">
      <c r="AI1479" s="80"/>
    </row>
    <row r="1480" spans="35:35">
      <c r="AI1480" s="80"/>
    </row>
    <row r="1481" spans="35:35">
      <c r="AI1481" s="80"/>
    </row>
    <row r="1482" spans="35:35">
      <c r="AI1482" s="80"/>
    </row>
    <row r="1483" spans="35:35">
      <c r="AI1483" s="80"/>
    </row>
    <row r="1484" spans="35:35">
      <c r="AI1484" s="80"/>
    </row>
    <row r="1485" spans="35:35">
      <c r="AI1485" s="80"/>
    </row>
    <row r="1486" spans="35:35">
      <c r="AI1486" s="80"/>
    </row>
    <row r="1487" spans="35:35">
      <c r="AI1487" s="80"/>
    </row>
    <row r="1488" spans="35:35">
      <c r="AI1488" s="80"/>
    </row>
    <row r="1489" spans="35:35">
      <c r="AI1489" s="80"/>
    </row>
    <row r="1490" spans="35:35">
      <c r="AI1490" s="80"/>
    </row>
    <row r="1491" spans="35:35">
      <c r="AI1491" s="80"/>
    </row>
    <row r="1492" spans="35:35">
      <c r="AI1492" s="80"/>
    </row>
    <row r="1493" spans="35:35">
      <c r="AI1493" s="80"/>
    </row>
    <row r="1494" spans="35:35">
      <c r="AI1494" s="80"/>
    </row>
    <row r="1495" spans="35:35">
      <c r="AI1495" s="80"/>
    </row>
    <row r="1496" spans="35:35">
      <c r="AI1496" s="80"/>
    </row>
    <row r="1497" spans="35:35">
      <c r="AI1497" s="80"/>
    </row>
    <row r="1498" spans="35:35">
      <c r="AI1498" s="80"/>
    </row>
    <row r="1499" spans="35:35">
      <c r="AI1499" s="80"/>
    </row>
    <row r="1500" spans="35:35">
      <c r="AI1500" s="80"/>
    </row>
    <row r="1501" spans="35:35">
      <c r="AI1501" s="80"/>
    </row>
    <row r="1502" spans="35:35">
      <c r="AI1502" s="80"/>
    </row>
    <row r="1503" spans="35:35">
      <c r="AI1503" s="80"/>
    </row>
    <row r="1504" spans="35:35">
      <c r="AI1504" s="80"/>
    </row>
    <row r="1505" spans="35:35">
      <c r="AI1505" s="80"/>
    </row>
    <row r="1506" spans="35:35">
      <c r="AI1506" s="80"/>
    </row>
    <row r="1507" spans="35:35">
      <c r="AI1507" s="80"/>
    </row>
    <row r="1508" spans="35:35">
      <c r="AI1508" s="80"/>
    </row>
    <row r="1509" spans="35:35">
      <c r="AI1509" s="80"/>
    </row>
    <row r="1510" spans="35:35">
      <c r="AI1510" s="80"/>
    </row>
    <row r="1511" spans="35:35">
      <c r="AI1511" s="80"/>
    </row>
    <row r="1512" spans="35:35">
      <c r="AI1512" s="80"/>
    </row>
    <row r="1513" spans="35:35">
      <c r="AI1513" s="80"/>
    </row>
    <row r="1514" spans="35:35">
      <c r="AI1514" s="80"/>
    </row>
    <row r="1515" spans="35:35">
      <c r="AI1515" s="80"/>
    </row>
    <row r="1516" spans="35:35">
      <c r="AI1516" s="80"/>
    </row>
    <row r="1517" spans="35:35">
      <c r="AI1517" s="80"/>
    </row>
    <row r="1518" spans="35:35">
      <c r="AI1518" s="80"/>
    </row>
    <row r="1519" spans="35:35">
      <c r="AI1519" s="80"/>
    </row>
    <row r="1520" spans="35:35">
      <c r="AI1520" s="80"/>
    </row>
    <row r="1521" spans="35:35">
      <c r="AI1521" s="80"/>
    </row>
    <row r="1522" spans="35:35">
      <c r="AI1522" s="80"/>
    </row>
    <row r="1523" spans="35:35">
      <c r="AI1523" s="80"/>
    </row>
    <row r="1524" spans="35:35">
      <c r="AI1524" s="80"/>
    </row>
    <row r="1525" spans="35:35">
      <c r="AI1525" s="80"/>
    </row>
    <row r="1526" spans="35:35">
      <c r="AI1526" s="80"/>
    </row>
    <row r="1527" spans="35:35">
      <c r="AI1527" s="80"/>
    </row>
    <row r="1528" spans="35:35">
      <c r="AI1528" s="80"/>
    </row>
    <row r="1529" spans="35:35">
      <c r="AI1529" s="80"/>
    </row>
    <row r="1530" spans="35:35">
      <c r="AI1530" s="80"/>
    </row>
    <row r="1531" spans="35:35">
      <c r="AI1531" s="80"/>
    </row>
    <row r="1532" spans="35:35">
      <c r="AI1532" s="80"/>
    </row>
    <row r="1533" spans="35:35">
      <c r="AI1533" s="80"/>
    </row>
    <row r="1534" spans="35:35">
      <c r="AI1534" s="80"/>
    </row>
    <row r="1535" spans="35:35">
      <c r="AI1535" s="80"/>
    </row>
    <row r="1536" spans="35:35">
      <c r="AI1536" s="80"/>
    </row>
    <row r="1537" spans="35:35">
      <c r="AI1537" s="80"/>
    </row>
    <row r="1538" spans="35:35">
      <c r="AI1538" s="80"/>
    </row>
    <row r="1539" spans="35:35">
      <c r="AI1539" s="80"/>
    </row>
    <row r="1540" spans="35:35">
      <c r="AI1540" s="80"/>
    </row>
    <row r="1541" spans="35:35">
      <c r="AI1541" s="80"/>
    </row>
    <row r="1542" spans="35:35">
      <c r="AI1542" s="80"/>
    </row>
    <row r="1543" spans="35:35">
      <c r="AI1543" s="80"/>
    </row>
    <row r="1544" spans="35:35">
      <c r="AI1544" s="80"/>
    </row>
    <row r="1545" spans="35:35">
      <c r="AI1545" s="80"/>
    </row>
    <row r="1546" spans="35:35">
      <c r="AI1546" s="80"/>
    </row>
    <row r="1547" spans="35:35">
      <c r="AI1547" s="80"/>
    </row>
    <row r="1548" spans="35:35">
      <c r="AI1548" s="80"/>
    </row>
    <row r="1549" spans="35:35">
      <c r="AI1549" s="80"/>
    </row>
    <row r="1550" spans="35:35">
      <c r="AI1550" s="80"/>
    </row>
    <row r="1551" spans="35:35">
      <c r="AI1551" s="80"/>
    </row>
    <row r="1552" spans="35:35">
      <c r="AI1552" s="80"/>
    </row>
    <row r="1553" spans="35:35">
      <c r="AI1553" s="80"/>
    </row>
    <row r="1554" spans="35:35">
      <c r="AI1554" s="80"/>
    </row>
    <row r="1555" spans="35:35">
      <c r="AI1555" s="80"/>
    </row>
    <row r="1556" spans="35:35">
      <c r="AI1556" s="80"/>
    </row>
    <row r="1557" spans="35:35">
      <c r="AI1557" s="80"/>
    </row>
    <row r="1558" spans="35:35">
      <c r="AI1558" s="80"/>
    </row>
    <row r="1559" spans="35:35">
      <c r="AI1559" s="80"/>
    </row>
    <row r="1560" spans="35:35">
      <c r="AI1560" s="80"/>
    </row>
    <row r="1561" spans="35:35">
      <c r="AI1561" s="80"/>
    </row>
    <row r="1562" spans="35:35">
      <c r="AI1562" s="80"/>
    </row>
    <row r="1563" spans="35:35">
      <c r="AI1563" s="80"/>
    </row>
    <row r="1564" spans="35:35">
      <c r="AI1564" s="80"/>
    </row>
    <row r="1565" spans="35:35">
      <c r="AI1565" s="80"/>
    </row>
    <row r="1566" spans="35:35">
      <c r="AI1566" s="80"/>
    </row>
    <row r="1567" spans="35:35">
      <c r="AI1567" s="80"/>
    </row>
    <row r="1568" spans="35:35">
      <c r="AI1568" s="80"/>
    </row>
    <row r="1569" spans="35:35">
      <c r="AI1569" s="80"/>
    </row>
    <row r="1570" spans="35:35">
      <c r="AI1570" s="80"/>
    </row>
    <row r="1571" spans="35:35">
      <c r="AI1571" s="80"/>
    </row>
    <row r="1572" spans="35:35">
      <c r="AI1572" s="80"/>
    </row>
    <row r="1573" spans="35:35">
      <c r="AI1573" s="80"/>
    </row>
    <row r="1574" spans="35:35">
      <c r="AI1574" s="80"/>
    </row>
    <row r="1575" spans="35:35">
      <c r="AI1575" s="80"/>
    </row>
    <row r="1576" spans="35:35">
      <c r="AI1576" s="80"/>
    </row>
    <row r="1577" spans="35:35">
      <c r="AI1577" s="80"/>
    </row>
    <row r="1578" spans="35:35">
      <c r="AI1578" s="80"/>
    </row>
    <row r="1579" spans="35:35">
      <c r="AI1579" s="80"/>
    </row>
    <row r="1580" spans="35:35">
      <c r="AI1580" s="80"/>
    </row>
    <row r="1581" spans="35:35">
      <c r="AI1581" s="80"/>
    </row>
    <row r="1582" spans="35:35">
      <c r="AI1582" s="80"/>
    </row>
    <row r="1583" spans="35:35">
      <c r="AI1583" s="80"/>
    </row>
    <row r="1584" spans="35:35">
      <c r="AI1584" s="80"/>
    </row>
    <row r="1585" spans="35:35">
      <c r="AI1585" s="80"/>
    </row>
    <row r="1586" spans="35:35">
      <c r="AI1586" s="80"/>
    </row>
    <row r="1587" spans="35:35">
      <c r="AI1587" s="80"/>
    </row>
    <row r="1588" spans="35:35">
      <c r="AI1588" s="80"/>
    </row>
    <row r="1589" spans="35:35">
      <c r="AI1589" s="80"/>
    </row>
    <row r="1590" spans="35:35">
      <c r="AI1590" s="80"/>
    </row>
    <row r="1591" spans="35:35">
      <c r="AI1591" s="80"/>
    </row>
    <row r="1592" spans="35:35">
      <c r="AI1592" s="80"/>
    </row>
    <row r="1593" spans="35:35">
      <c r="AI1593" s="80"/>
    </row>
    <row r="1594" spans="35:35">
      <c r="AI1594" s="80"/>
    </row>
    <row r="1595" spans="35:35">
      <c r="AI1595" s="80"/>
    </row>
    <row r="1596" spans="35:35">
      <c r="AI1596" s="80"/>
    </row>
    <row r="1597" spans="35:35">
      <c r="AI1597" s="80"/>
    </row>
    <row r="1598" spans="35:35">
      <c r="AI1598" s="80"/>
    </row>
    <row r="1599" spans="35:35">
      <c r="AI1599" s="80"/>
    </row>
    <row r="1600" spans="35:35">
      <c r="AI1600" s="80"/>
    </row>
    <row r="1601" spans="35:35">
      <c r="AI1601" s="80"/>
    </row>
    <row r="1602" spans="35:35">
      <c r="AI1602" s="80"/>
    </row>
    <row r="1603" spans="35:35">
      <c r="AI1603" s="80"/>
    </row>
    <row r="1604" spans="35:35">
      <c r="AI1604" s="80"/>
    </row>
    <row r="1605" spans="35:35">
      <c r="AI1605" s="80"/>
    </row>
    <row r="1606" spans="35:35">
      <c r="AI1606" s="80"/>
    </row>
    <row r="1607" spans="35:35">
      <c r="AI1607" s="80"/>
    </row>
    <row r="1608" spans="35:35">
      <c r="AI1608" s="80"/>
    </row>
    <row r="1609" spans="35:35">
      <c r="AI1609" s="80"/>
    </row>
    <row r="1610" spans="35:35">
      <c r="AI1610" s="80"/>
    </row>
    <row r="1611" spans="35:35">
      <c r="AI1611" s="80"/>
    </row>
    <row r="1612" spans="35:35">
      <c r="AI1612" s="80"/>
    </row>
    <row r="1613" spans="35:35">
      <c r="AI1613" s="80"/>
    </row>
    <row r="1614" spans="35:35">
      <c r="AI1614" s="80"/>
    </row>
    <row r="1615" spans="35:35">
      <c r="AI1615" s="80"/>
    </row>
    <row r="1616" spans="35:35">
      <c r="AI1616" s="80"/>
    </row>
    <row r="1617" spans="35:35">
      <c r="AI1617" s="80"/>
    </row>
    <row r="1618" spans="35:35">
      <c r="AI1618" s="80"/>
    </row>
    <row r="1619" spans="35:35">
      <c r="AI1619" s="80"/>
    </row>
    <row r="1620" spans="35:35">
      <c r="AI1620" s="80"/>
    </row>
    <row r="1621" spans="35:35">
      <c r="AI1621" s="80"/>
    </row>
    <row r="1622" spans="35:35">
      <c r="AI1622" s="80"/>
    </row>
    <row r="1623" spans="35:35">
      <c r="AI1623" s="80"/>
    </row>
    <row r="1624" spans="35:35">
      <c r="AI1624" s="80"/>
    </row>
    <row r="1625" spans="35:35">
      <c r="AI1625" s="80"/>
    </row>
    <row r="1626" spans="35:35">
      <c r="AI1626" s="80"/>
    </row>
    <row r="1627" spans="35:35">
      <c r="AI1627" s="80"/>
    </row>
    <row r="1628" spans="35:35">
      <c r="AI1628" s="80"/>
    </row>
    <row r="1629" spans="35:35">
      <c r="AI1629" s="80"/>
    </row>
    <row r="1630" spans="35:35">
      <c r="AI1630" s="80"/>
    </row>
    <row r="1631" spans="35:35">
      <c r="AI1631" s="80"/>
    </row>
    <row r="1632" spans="35:35">
      <c r="AI1632" s="80"/>
    </row>
    <row r="1633" spans="35:35">
      <c r="AI1633" s="80"/>
    </row>
    <row r="1634" spans="35:35">
      <c r="AI1634" s="80"/>
    </row>
    <row r="1635" spans="35:35">
      <c r="AI1635" s="80"/>
    </row>
    <row r="1636" spans="35:35">
      <c r="AI1636" s="80"/>
    </row>
    <row r="1637" spans="35:35">
      <c r="AI1637" s="80"/>
    </row>
    <row r="1638" spans="35:35">
      <c r="AI1638" s="80"/>
    </row>
    <row r="1639" spans="35:35">
      <c r="AI1639" s="80"/>
    </row>
    <row r="1640" spans="35:35">
      <c r="AI1640" s="80"/>
    </row>
    <row r="1641" spans="35:35">
      <c r="AI1641" s="80"/>
    </row>
    <row r="1642" spans="35:35">
      <c r="AI1642" s="80"/>
    </row>
    <row r="1643" spans="35:35">
      <c r="AI1643" s="80"/>
    </row>
    <row r="1644" spans="35:35">
      <c r="AI1644" s="80"/>
    </row>
    <row r="1645" spans="35:35">
      <c r="AI1645" s="80"/>
    </row>
    <row r="1646" spans="35:35">
      <c r="AI1646" s="80"/>
    </row>
    <row r="1647" spans="35:35">
      <c r="AI1647" s="80"/>
    </row>
    <row r="1648" spans="35:35">
      <c r="AI1648" s="80"/>
    </row>
    <row r="1649" spans="35:35">
      <c r="AI1649" s="80"/>
    </row>
    <row r="1650" spans="35:35">
      <c r="AI1650" s="80"/>
    </row>
    <row r="1651" spans="35:35">
      <c r="AI1651" s="80"/>
    </row>
    <row r="1652" spans="35:35">
      <c r="AI1652" s="80"/>
    </row>
    <row r="1653" spans="35:35">
      <c r="AI1653" s="80"/>
    </row>
    <row r="1654" spans="35:35">
      <c r="AI1654" s="80"/>
    </row>
    <row r="1655" spans="35:35">
      <c r="AI1655" s="80"/>
    </row>
    <row r="1656" spans="35:35">
      <c r="AI1656" s="80"/>
    </row>
    <row r="1657" spans="35:35">
      <c r="AI1657" s="80"/>
    </row>
    <row r="1658" spans="35:35">
      <c r="AI1658" s="80"/>
    </row>
    <row r="1659" spans="35:35">
      <c r="AI1659" s="80"/>
    </row>
    <row r="1660" spans="35:35">
      <c r="AI1660" s="80"/>
    </row>
    <row r="1661" spans="35:35">
      <c r="AI1661" s="80"/>
    </row>
    <row r="1662" spans="35:35">
      <c r="AI1662" s="80"/>
    </row>
    <row r="1663" spans="35:35">
      <c r="AI1663" s="80"/>
    </row>
    <row r="1664" spans="35:35">
      <c r="AI1664" s="80"/>
    </row>
    <row r="1665" spans="35:35">
      <c r="AI1665" s="80"/>
    </row>
    <row r="1666" spans="35:35">
      <c r="AI1666" s="80"/>
    </row>
    <row r="1667" spans="35:35">
      <c r="AI1667" s="80"/>
    </row>
    <row r="1668" spans="35:35">
      <c r="AI1668" s="80"/>
    </row>
    <row r="1669" spans="35:35">
      <c r="AI1669" s="80"/>
    </row>
    <row r="1670" spans="35:35">
      <c r="AI1670" s="80"/>
    </row>
    <row r="1671" spans="35:35">
      <c r="AI1671" s="80"/>
    </row>
    <row r="1672" spans="35:35">
      <c r="AI1672" s="80"/>
    </row>
    <row r="1673" spans="35:35">
      <c r="AI1673" s="80"/>
    </row>
    <row r="1674" spans="35:35">
      <c r="AI1674" s="80"/>
    </row>
    <row r="1675" spans="35:35">
      <c r="AI1675" s="80"/>
    </row>
    <row r="1676" spans="35:35">
      <c r="AI1676" s="80"/>
    </row>
    <row r="1677" spans="35:35">
      <c r="AI1677" s="80"/>
    </row>
    <row r="1678" spans="35:35">
      <c r="AI1678" s="80"/>
    </row>
    <row r="1679" spans="35:35">
      <c r="AI1679" s="80"/>
    </row>
    <row r="1680" spans="35:35">
      <c r="AI1680" s="80"/>
    </row>
    <row r="1681" spans="35:35">
      <c r="AI1681" s="80"/>
    </row>
    <row r="1682" spans="35:35">
      <c r="AI1682" s="80"/>
    </row>
    <row r="1683" spans="35:35">
      <c r="AI1683" s="80"/>
    </row>
    <row r="1684" spans="35:35">
      <c r="AI1684" s="80"/>
    </row>
    <row r="1685" spans="35:35">
      <c r="AI1685" s="80"/>
    </row>
    <row r="1686" spans="35:35">
      <c r="AI1686" s="80"/>
    </row>
    <row r="1687" spans="35:35">
      <c r="AI1687" s="80"/>
    </row>
    <row r="1688" spans="35:35">
      <c r="AI1688" s="80"/>
    </row>
    <row r="1689" spans="35:35">
      <c r="AI1689" s="80"/>
    </row>
    <row r="1690" spans="35:35">
      <c r="AI1690" s="80"/>
    </row>
    <row r="1691" spans="35:35">
      <c r="AI1691" s="80"/>
    </row>
    <row r="1692" spans="35:35">
      <c r="AI1692" s="80"/>
    </row>
    <row r="1693" spans="35:35">
      <c r="AI1693" s="80"/>
    </row>
    <row r="1694" spans="35:35">
      <c r="AI1694" s="80"/>
    </row>
    <row r="1695" spans="35:35">
      <c r="AI1695" s="80"/>
    </row>
    <row r="1696" spans="35:35">
      <c r="AI1696" s="80"/>
    </row>
    <row r="1697" spans="35:35">
      <c r="AI1697" s="80"/>
    </row>
    <row r="1698" spans="35:35">
      <c r="AI1698" s="80"/>
    </row>
    <row r="1699" spans="35:35">
      <c r="AI1699" s="80"/>
    </row>
    <row r="1700" spans="35:35">
      <c r="AI1700" s="80"/>
    </row>
    <row r="1701" spans="35:35">
      <c r="AI1701" s="80"/>
    </row>
    <row r="1702" spans="35:35">
      <c r="AI1702" s="80"/>
    </row>
    <row r="1703" spans="35:35">
      <c r="AI1703" s="80"/>
    </row>
    <row r="1704" spans="35:35">
      <c r="AI1704" s="80"/>
    </row>
    <row r="1705" spans="35:35">
      <c r="AI1705" s="80"/>
    </row>
    <row r="1706" spans="35:35">
      <c r="AI1706" s="80"/>
    </row>
    <row r="1707" spans="35:35">
      <c r="AI1707" s="80"/>
    </row>
    <row r="1708" spans="35:35">
      <c r="AI1708" s="80"/>
    </row>
    <row r="1709" spans="35:35">
      <c r="AI1709" s="80"/>
    </row>
    <row r="1710" spans="35:35">
      <c r="AI1710" s="80"/>
    </row>
    <row r="1711" spans="35:35">
      <c r="AI1711" s="80"/>
    </row>
    <row r="1712" spans="35:35">
      <c r="AI1712" s="80"/>
    </row>
    <row r="1713" spans="35:35">
      <c r="AI1713" s="80"/>
    </row>
    <row r="1714" spans="35:35">
      <c r="AI1714" s="80"/>
    </row>
    <row r="1715" spans="35:35">
      <c r="AI1715" s="80"/>
    </row>
    <row r="1716" spans="35:35">
      <c r="AI1716" s="80"/>
    </row>
    <row r="1717" spans="35:35">
      <c r="AI1717" s="80"/>
    </row>
    <row r="1718" spans="35:35">
      <c r="AI1718" s="80"/>
    </row>
    <row r="1719" spans="35:35">
      <c r="AI1719" s="80"/>
    </row>
    <row r="1720" spans="35:35">
      <c r="AI1720" s="80"/>
    </row>
    <row r="1721" spans="35:35">
      <c r="AI1721" s="80"/>
    </row>
    <row r="1722" spans="35:35">
      <c r="AI1722" s="80"/>
    </row>
    <row r="1723" spans="35:35">
      <c r="AI1723" s="80"/>
    </row>
    <row r="1724" spans="35:35">
      <c r="AI1724" s="80"/>
    </row>
    <row r="1725" spans="35:35">
      <c r="AI1725" s="80"/>
    </row>
    <row r="1726" spans="35:35">
      <c r="AI1726" s="80"/>
    </row>
    <row r="1727" spans="35:35">
      <c r="AI1727" s="80"/>
    </row>
    <row r="1728" spans="35:35">
      <c r="AI1728" s="80"/>
    </row>
    <row r="1729" spans="35:35">
      <c r="AI1729" s="80"/>
    </row>
    <row r="1730" spans="35:35">
      <c r="AI1730" s="80"/>
    </row>
    <row r="1731" spans="35:35">
      <c r="AI1731" s="80"/>
    </row>
    <row r="1732" spans="35:35">
      <c r="AI1732" s="80"/>
    </row>
    <row r="1733" spans="35:35">
      <c r="AI1733" s="80"/>
    </row>
    <row r="1734" spans="35:35">
      <c r="AI1734" s="80"/>
    </row>
    <row r="1735" spans="35:35">
      <c r="AI1735" s="80"/>
    </row>
    <row r="1736" spans="35:35">
      <c r="AI1736" s="80"/>
    </row>
    <row r="1737" spans="35:35">
      <c r="AI1737" s="80"/>
    </row>
    <row r="1738" spans="35:35">
      <c r="AI1738" s="80"/>
    </row>
    <row r="1739" spans="35:35">
      <c r="AI1739" s="80"/>
    </row>
    <row r="1740" spans="35:35">
      <c r="AI1740" s="80"/>
    </row>
    <row r="1741" spans="35:35">
      <c r="AI1741" s="80"/>
    </row>
    <row r="1742" spans="35:35">
      <c r="AI1742" s="80"/>
    </row>
    <row r="1743" spans="35:35">
      <c r="AI1743" s="80"/>
    </row>
    <row r="1744" spans="35:35">
      <c r="AI1744" s="80"/>
    </row>
    <row r="1745" spans="35:35">
      <c r="AI1745" s="80"/>
    </row>
    <row r="1746" spans="35:35">
      <c r="AI1746" s="80"/>
    </row>
    <row r="1747" spans="35:35">
      <c r="AI1747" s="80"/>
    </row>
    <row r="1748" spans="35:35">
      <c r="AI1748" s="80"/>
    </row>
    <row r="1749" spans="35:35">
      <c r="AI1749" s="80"/>
    </row>
    <row r="1750" spans="35:35">
      <c r="AI1750" s="80"/>
    </row>
    <row r="1751" spans="35:35">
      <c r="AI1751" s="80"/>
    </row>
    <row r="1752" spans="35:35">
      <c r="AI1752" s="80"/>
    </row>
    <row r="1753" spans="35:35">
      <c r="AI1753" s="80"/>
    </row>
    <row r="1754" spans="35:35">
      <c r="AI1754" s="80"/>
    </row>
    <row r="1755" spans="35:35">
      <c r="AI1755" s="80"/>
    </row>
    <row r="1756" spans="35:35">
      <c r="AI1756" s="80"/>
    </row>
    <row r="1757" spans="35:35">
      <c r="AI1757" s="80"/>
    </row>
    <row r="1758" spans="35:35">
      <c r="AI1758" s="80"/>
    </row>
    <row r="1759" spans="35:35">
      <c r="AI1759" s="80"/>
    </row>
    <row r="1760" spans="35:35">
      <c r="AI1760" s="80"/>
    </row>
    <row r="1761" spans="35:35">
      <c r="AI1761" s="80"/>
    </row>
    <row r="1762" spans="35:35">
      <c r="AI1762" s="80"/>
    </row>
    <row r="1763" spans="35:35">
      <c r="AI1763" s="80"/>
    </row>
    <row r="1764" spans="35:35">
      <c r="AI1764" s="80"/>
    </row>
    <row r="1765" spans="35:35">
      <c r="AI1765" s="80"/>
    </row>
    <row r="1766" spans="35:35">
      <c r="AI1766" s="80"/>
    </row>
    <row r="1767" spans="35:35">
      <c r="AI1767" s="80"/>
    </row>
    <row r="1768" spans="35:35">
      <c r="AI1768" s="80"/>
    </row>
    <row r="1769" spans="35:35">
      <c r="AI1769" s="80"/>
    </row>
    <row r="1770" spans="35:35">
      <c r="AI1770" s="80"/>
    </row>
    <row r="1771" spans="35:35">
      <c r="AI1771" s="80"/>
    </row>
    <row r="1772" spans="35:35">
      <c r="AI1772" s="80"/>
    </row>
    <row r="1773" spans="35:35">
      <c r="AI1773" s="80"/>
    </row>
    <row r="1774" spans="35:35">
      <c r="AI1774" s="80"/>
    </row>
    <row r="1775" spans="35:35">
      <c r="AI1775" s="80"/>
    </row>
    <row r="1776" spans="35:35">
      <c r="AI1776" s="80"/>
    </row>
    <row r="1777" spans="35:35">
      <c r="AI1777" s="80"/>
    </row>
    <row r="1778" spans="35:35">
      <c r="AI1778" s="80"/>
    </row>
    <row r="1779" spans="35:35">
      <c r="AI1779" s="80"/>
    </row>
    <row r="1780" spans="35:35">
      <c r="AI1780" s="80"/>
    </row>
    <row r="1781" spans="35:35">
      <c r="AI1781" s="80"/>
    </row>
    <row r="1782" spans="35:35">
      <c r="AI1782" s="80"/>
    </row>
    <row r="1783" spans="35:35">
      <c r="AI1783" s="80"/>
    </row>
    <row r="1784" spans="35:35">
      <c r="AI1784" s="80"/>
    </row>
    <row r="1785" spans="35:35">
      <c r="AI1785" s="80"/>
    </row>
    <row r="1786" spans="35:35">
      <c r="AI1786" s="80"/>
    </row>
    <row r="1787" spans="35:35">
      <c r="AI1787" s="80"/>
    </row>
    <row r="1788" spans="35:35">
      <c r="AI1788" s="80"/>
    </row>
    <row r="1789" spans="35:35">
      <c r="AI1789" s="80"/>
    </row>
    <row r="1790" spans="35:35">
      <c r="AI1790" s="80"/>
    </row>
    <row r="1791" spans="35:35">
      <c r="AI1791" s="80"/>
    </row>
    <row r="1792" spans="35:35">
      <c r="AI1792" s="80"/>
    </row>
    <row r="1793" spans="35:35">
      <c r="AI1793" s="80"/>
    </row>
    <row r="1794" spans="35:35">
      <c r="AI1794" s="80"/>
    </row>
    <row r="1795" spans="35:35">
      <c r="AI1795" s="80"/>
    </row>
    <row r="1796" spans="35:35">
      <c r="AI1796" s="80"/>
    </row>
    <row r="1797" spans="35:35">
      <c r="AI1797" s="80"/>
    </row>
    <row r="1798" spans="35:35">
      <c r="AI1798" s="80"/>
    </row>
    <row r="1799" spans="35:35">
      <c r="AI1799" s="80"/>
    </row>
    <row r="1800" spans="35:35">
      <c r="AI1800" s="80"/>
    </row>
    <row r="1801" spans="35:35">
      <c r="AI1801" s="80"/>
    </row>
    <row r="1802" spans="35:35">
      <c r="AI1802" s="80"/>
    </row>
    <row r="1803" spans="35:35">
      <c r="AI1803" s="80"/>
    </row>
    <row r="1804" spans="35:35">
      <c r="AI1804" s="80"/>
    </row>
    <row r="1805" spans="35:35">
      <c r="AI1805" s="80"/>
    </row>
    <row r="1806" spans="35:35">
      <c r="AI1806" s="80"/>
    </row>
    <row r="1807" spans="35:35">
      <c r="AI1807" s="80"/>
    </row>
    <row r="1808" spans="35:35">
      <c r="AI1808" s="80"/>
    </row>
    <row r="1809" spans="35:35">
      <c r="AI1809" s="80"/>
    </row>
    <row r="1810" spans="35:35">
      <c r="AI1810" s="80"/>
    </row>
    <row r="1811" spans="35:35">
      <c r="AI1811" s="80"/>
    </row>
    <row r="1812" spans="35:35">
      <c r="AI1812" s="80"/>
    </row>
    <row r="1813" spans="35:35">
      <c r="AI1813" s="80"/>
    </row>
    <row r="1814" spans="35:35">
      <c r="AI1814" s="80"/>
    </row>
    <row r="1815" spans="35:35">
      <c r="AI1815" s="80"/>
    </row>
    <row r="1816" spans="35:35">
      <c r="AI1816" s="80"/>
    </row>
    <row r="1817" spans="35:35">
      <c r="AI1817" s="80"/>
    </row>
    <row r="1818" spans="35:35">
      <c r="AI1818" s="80"/>
    </row>
    <row r="1819" spans="35:35">
      <c r="AI1819" s="80"/>
    </row>
    <row r="1820" spans="35:35">
      <c r="AI1820" s="80"/>
    </row>
    <row r="1821" spans="35:35">
      <c r="AI1821" s="80"/>
    </row>
    <row r="1822" spans="35:35">
      <c r="AI1822" s="80"/>
    </row>
    <row r="1823" spans="35:35">
      <c r="AI1823" s="80"/>
    </row>
    <row r="1824" spans="35:35">
      <c r="AI1824" s="80"/>
    </row>
    <row r="1825" spans="35:35">
      <c r="AI1825" s="80"/>
    </row>
    <row r="1826" spans="35:35">
      <c r="AI1826" s="80"/>
    </row>
    <row r="1827" spans="35:35">
      <c r="AI1827" s="80"/>
    </row>
    <row r="1828" spans="35:35">
      <c r="AI1828" s="80"/>
    </row>
    <row r="1829" spans="35:35">
      <c r="AI1829" s="80"/>
    </row>
    <row r="1830" spans="35:35">
      <c r="AI1830" s="80"/>
    </row>
    <row r="1831" spans="35:35">
      <c r="AI1831" s="80"/>
    </row>
    <row r="1832" spans="35:35">
      <c r="AI1832" s="80"/>
    </row>
    <row r="1833" spans="35:35">
      <c r="AI1833" s="80"/>
    </row>
    <row r="1834" spans="35:35">
      <c r="AI1834" s="80"/>
    </row>
    <row r="1835" spans="35:35">
      <c r="AI1835" s="80"/>
    </row>
    <row r="1836" spans="35:35">
      <c r="AI1836" s="80"/>
    </row>
    <row r="1837" spans="35:35">
      <c r="AI1837" s="80"/>
    </row>
    <row r="1838" spans="35:35">
      <c r="AI1838" s="80"/>
    </row>
    <row r="1839" spans="35:35">
      <c r="AI1839" s="80"/>
    </row>
    <row r="1840" spans="35:35">
      <c r="AI1840" s="80"/>
    </row>
    <row r="1841" spans="35:35">
      <c r="AI1841" s="80"/>
    </row>
    <row r="1842" spans="35:35">
      <c r="AI1842" s="80"/>
    </row>
    <row r="1843" spans="35:35">
      <c r="AI1843" s="80"/>
    </row>
    <row r="1844" spans="35:35">
      <c r="AI1844" s="80"/>
    </row>
    <row r="1845" spans="35:35">
      <c r="AI1845" s="80"/>
    </row>
    <row r="1846" spans="35:35">
      <c r="AI1846" s="80"/>
    </row>
    <row r="1847" spans="35:35">
      <c r="AI1847" s="80"/>
    </row>
    <row r="1848" spans="35:35">
      <c r="AI1848" s="80"/>
    </row>
    <row r="1849" spans="35:35">
      <c r="AI1849" s="80"/>
    </row>
    <row r="1850" spans="35:35">
      <c r="AI1850" s="80"/>
    </row>
    <row r="1851" spans="35:35">
      <c r="AI1851" s="80"/>
    </row>
    <row r="1852" spans="35:35">
      <c r="AI1852" s="80"/>
    </row>
    <row r="1853" spans="35:35">
      <c r="AI1853" s="80"/>
    </row>
    <row r="1854" spans="35:35">
      <c r="AI1854" s="80"/>
    </row>
    <row r="1855" spans="35:35">
      <c r="AI1855" s="80"/>
    </row>
    <row r="1856" spans="35:35">
      <c r="AI1856" s="80"/>
    </row>
    <row r="1857" spans="35:35">
      <c r="AI1857" s="80"/>
    </row>
    <row r="1858" spans="35:35">
      <c r="AI1858" s="80"/>
    </row>
    <row r="1859" spans="35:35">
      <c r="AI1859" s="80"/>
    </row>
    <row r="1860" spans="35:35">
      <c r="AI1860" s="80"/>
    </row>
    <row r="1861" spans="35:35">
      <c r="AI1861" s="80"/>
    </row>
    <row r="1862" spans="35:35">
      <c r="AI1862" s="80"/>
    </row>
    <row r="1863" spans="35:35">
      <c r="AI1863" s="80"/>
    </row>
    <row r="1864" spans="35:35">
      <c r="AI1864" s="80"/>
    </row>
    <row r="1865" spans="35:35">
      <c r="AI1865" s="80"/>
    </row>
    <row r="1866" spans="35:35">
      <c r="AI1866" s="80"/>
    </row>
    <row r="1867" spans="35:35">
      <c r="AI1867" s="80"/>
    </row>
    <row r="1868" spans="35:35">
      <c r="AI1868" s="80"/>
    </row>
    <row r="1869" spans="35:35">
      <c r="AI1869" s="80"/>
    </row>
    <row r="1870" spans="35:35">
      <c r="AI1870" s="80"/>
    </row>
    <row r="1871" spans="35:35">
      <c r="AI1871" s="80"/>
    </row>
    <row r="1872" spans="35:35">
      <c r="AI1872" s="80"/>
    </row>
    <row r="1873" spans="35:35">
      <c r="AI1873" s="80"/>
    </row>
    <row r="1874" spans="35:35">
      <c r="AI1874" s="80"/>
    </row>
    <row r="1875" spans="35:35">
      <c r="AI1875" s="80"/>
    </row>
    <row r="1876" spans="35:35">
      <c r="AI1876" s="80"/>
    </row>
    <row r="1877" spans="35:35">
      <c r="AI1877" s="80"/>
    </row>
    <row r="1878" spans="35:35">
      <c r="AI1878" s="80"/>
    </row>
    <row r="1879" spans="35:35">
      <c r="AI1879" s="80"/>
    </row>
    <row r="1880" spans="35:35">
      <c r="AI1880" s="80"/>
    </row>
    <row r="1881" spans="35:35">
      <c r="AI1881" s="80"/>
    </row>
    <row r="1882" spans="35:35">
      <c r="AI1882" s="80"/>
    </row>
    <row r="1883" spans="35:35">
      <c r="AI1883" s="80"/>
    </row>
    <row r="1884" spans="35:35">
      <c r="AI1884" s="80"/>
    </row>
    <row r="1885" spans="35:35">
      <c r="AI1885" s="80"/>
    </row>
    <row r="1886" spans="35:35">
      <c r="AI1886" s="80"/>
    </row>
    <row r="1887" spans="35:35">
      <c r="AI1887" s="80"/>
    </row>
    <row r="1888" spans="35:35">
      <c r="AI1888" s="80"/>
    </row>
    <row r="1889" spans="35:35">
      <c r="AI1889" s="80"/>
    </row>
    <row r="1890" spans="35:35">
      <c r="AI1890" s="80"/>
    </row>
    <row r="1891" spans="35:35">
      <c r="AI1891" s="80"/>
    </row>
    <row r="1892" spans="35:35">
      <c r="AI1892" s="80"/>
    </row>
    <row r="1893" spans="35:35">
      <c r="AI1893" s="80"/>
    </row>
    <row r="1894" spans="35:35">
      <c r="AI1894" s="80"/>
    </row>
    <row r="1895" spans="35:35">
      <c r="AI1895" s="80"/>
    </row>
    <row r="1896" spans="35:35">
      <c r="AI1896" s="80"/>
    </row>
    <row r="1897" spans="35:35">
      <c r="AI1897" s="80"/>
    </row>
    <row r="1898" spans="35:35">
      <c r="AI1898" s="80"/>
    </row>
    <row r="1899" spans="35:35">
      <c r="AI1899" s="80"/>
    </row>
    <row r="1900" spans="35:35">
      <c r="AI1900" s="80"/>
    </row>
    <row r="1901" spans="35:35">
      <c r="AI1901" s="80"/>
    </row>
    <row r="1902" spans="35:35">
      <c r="AI1902" s="80"/>
    </row>
    <row r="1903" spans="35:35">
      <c r="AI1903" s="80"/>
    </row>
    <row r="1904" spans="35:35">
      <c r="AI1904" s="80"/>
    </row>
    <row r="1905" spans="35:35">
      <c r="AI1905" s="80"/>
    </row>
    <row r="1906" spans="35:35">
      <c r="AI1906" s="80"/>
    </row>
    <row r="1907" spans="35:35">
      <c r="AI1907" s="80"/>
    </row>
    <row r="1908" spans="35:35">
      <c r="AI1908" s="80"/>
    </row>
    <row r="1909" spans="35:35">
      <c r="AI1909" s="80"/>
    </row>
    <row r="1910" spans="35:35">
      <c r="AI1910" s="80"/>
    </row>
    <row r="1911" spans="35:35">
      <c r="AI1911" s="80"/>
    </row>
    <row r="1912" spans="35:35">
      <c r="AI1912" s="80"/>
    </row>
    <row r="1913" spans="35:35">
      <c r="AI1913" s="80"/>
    </row>
    <row r="1914" spans="35:35">
      <c r="AI1914" s="80"/>
    </row>
    <row r="1915" spans="35:35">
      <c r="AI1915" s="80"/>
    </row>
    <row r="1916" spans="35:35">
      <c r="AI1916" s="80"/>
    </row>
    <row r="1917" spans="35:35">
      <c r="AI1917" s="80"/>
    </row>
    <row r="1918" spans="35:35">
      <c r="AI1918" s="80"/>
    </row>
    <row r="1919" spans="35:35">
      <c r="AI1919" s="80"/>
    </row>
    <row r="1920" spans="35:35">
      <c r="AI1920" s="80"/>
    </row>
    <row r="1921" spans="35:35">
      <c r="AI1921" s="80"/>
    </row>
    <row r="1922" spans="35:35">
      <c r="AI1922" s="80"/>
    </row>
    <row r="1923" spans="35:35">
      <c r="AI1923" s="80"/>
    </row>
    <row r="1924" spans="35:35">
      <c r="AI1924" s="80"/>
    </row>
    <row r="1925" spans="35:35">
      <c r="AI1925" s="80"/>
    </row>
    <row r="1926" spans="35:35">
      <c r="AI1926" s="80"/>
    </row>
    <row r="1927" spans="35:35">
      <c r="AI1927" s="80"/>
    </row>
    <row r="1928" spans="35:35">
      <c r="AI1928" s="80"/>
    </row>
    <row r="1929" spans="35:35">
      <c r="AI1929" s="80"/>
    </row>
    <row r="1930" spans="35:35">
      <c r="AI1930" s="80"/>
    </row>
    <row r="1931" spans="35:35">
      <c r="AI1931" s="80"/>
    </row>
    <row r="1932" spans="35:35">
      <c r="AI1932" s="80"/>
    </row>
    <row r="1933" spans="35:35">
      <c r="AI1933" s="80"/>
    </row>
    <row r="1934" spans="35:35">
      <c r="AI1934" s="80"/>
    </row>
    <row r="1935" spans="35:35">
      <c r="AI1935" s="80"/>
    </row>
    <row r="1936" spans="35:35">
      <c r="AI1936" s="80"/>
    </row>
    <row r="1937" spans="35:35">
      <c r="AI1937" s="80"/>
    </row>
    <row r="1938" spans="35:35">
      <c r="AI1938" s="80"/>
    </row>
    <row r="1939" spans="35:35">
      <c r="AI1939" s="80"/>
    </row>
    <row r="1940" spans="35:35">
      <c r="AI1940" s="80"/>
    </row>
    <row r="1941" spans="35:35">
      <c r="AI1941" s="80"/>
    </row>
    <row r="1942" spans="35:35">
      <c r="AI1942" s="80"/>
    </row>
    <row r="1943" spans="35:35">
      <c r="AI1943" s="80"/>
    </row>
    <row r="1944" spans="35:35">
      <c r="AI1944" s="80"/>
    </row>
    <row r="1945" spans="35:35">
      <c r="AI1945" s="80"/>
    </row>
    <row r="1946" spans="35:35">
      <c r="AI1946" s="80"/>
    </row>
    <row r="1947" spans="35:35">
      <c r="AI1947" s="80"/>
    </row>
    <row r="1948" spans="35:35">
      <c r="AI1948" s="80"/>
    </row>
    <row r="1949" spans="35:35">
      <c r="AI1949" s="80"/>
    </row>
    <row r="1950" spans="35:35">
      <c r="AI1950" s="80"/>
    </row>
    <row r="1951" spans="35:35">
      <c r="AI1951" s="80"/>
    </row>
    <row r="1952" spans="35:35">
      <c r="AI1952" s="80"/>
    </row>
    <row r="1953" spans="35:35">
      <c r="AI1953" s="80"/>
    </row>
    <row r="1954" spans="35:35">
      <c r="AI1954" s="80"/>
    </row>
    <row r="1955" spans="35:35">
      <c r="AI1955" s="80"/>
    </row>
    <row r="1956" spans="35:35">
      <c r="AI1956" s="80"/>
    </row>
    <row r="1957" spans="35:35">
      <c r="AI1957" s="80"/>
    </row>
    <row r="1958" spans="35:35">
      <c r="AI1958" s="80"/>
    </row>
    <row r="1959" spans="35:35">
      <c r="AI1959" s="80"/>
    </row>
    <row r="1960" spans="35:35">
      <c r="AI1960" s="80"/>
    </row>
    <row r="1961" spans="35:35">
      <c r="AI1961" s="80"/>
    </row>
    <row r="1962" spans="35:35">
      <c r="AI1962" s="80"/>
    </row>
    <row r="1963" spans="35:35">
      <c r="AI1963" s="80"/>
    </row>
    <row r="1964" spans="35:35">
      <c r="AI1964" s="80"/>
    </row>
    <row r="1965" spans="35:35">
      <c r="AI1965" s="80"/>
    </row>
    <row r="1966" spans="35:35">
      <c r="AI1966" s="80"/>
    </row>
    <row r="1967" spans="35:35">
      <c r="AI1967" s="80"/>
    </row>
    <row r="1968" spans="35:35">
      <c r="AI1968" s="80"/>
    </row>
    <row r="1969" spans="35:35">
      <c r="AI1969" s="80"/>
    </row>
    <row r="1970" spans="35:35">
      <c r="AI1970" s="80"/>
    </row>
    <row r="1971" spans="35:35">
      <c r="AI1971" s="80"/>
    </row>
    <row r="1972" spans="35:35">
      <c r="AI1972" s="80"/>
    </row>
    <row r="1973" spans="35:35">
      <c r="AI1973" s="80"/>
    </row>
    <row r="1974" spans="35:35">
      <c r="AI1974" s="80"/>
    </row>
    <row r="1975" spans="35:35">
      <c r="AI1975" s="80"/>
    </row>
    <row r="1976" spans="35:35">
      <c r="AI1976" s="80"/>
    </row>
    <row r="1977" spans="35:35">
      <c r="AI1977" s="80"/>
    </row>
    <row r="1978" spans="35:35">
      <c r="AI1978" s="80"/>
    </row>
    <row r="1979" spans="35:35">
      <c r="AI1979" s="80"/>
    </row>
    <row r="1980" spans="35:35">
      <c r="AI1980" s="80"/>
    </row>
    <row r="1981" spans="35:35">
      <c r="AI1981" s="80"/>
    </row>
    <row r="1982" spans="35:35">
      <c r="AI1982" s="80"/>
    </row>
    <row r="1983" spans="35:35">
      <c r="AI1983" s="80"/>
    </row>
    <row r="1984" spans="35:35">
      <c r="AI1984" s="80"/>
    </row>
    <row r="1985" spans="35:35">
      <c r="AI1985" s="80"/>
    </row>
    <row r="1986" spans="35:35">
      <c r="AI1986" s="80"/>
    </row>
    <row r="1987" spans="35:35">
      <c r="AI1987" s="80"/>
    </row>
    <row r="1988" spans="35:35">
      <c r="AI1988" s="80"/>
    </row>
    <row r="1989" spans="35:35">
      <c r="AI1989" s="80"/>
    </row>
    <row r="1990" spans="35:35">
      <c r="AI1990" s="80"/>
    </row>
    <row r="1991" spans="35:35">
      <c r="AI1991" s="80"/>
    </row>
    <row r="1992" spans="35:35">
      <c r="AI1992" s="80"/>
    </row>
    <row r="1993" spans="35:35">
      <c r="AI1993" s="80"/>
    </row>
    <row r="1994" spans="35:35">
      <c r="AI1994" s="80"/>
    </row>
    <row r="1995" spans="35:35">
      <c r="AI1995" s="80"/>
    </row>
    <row r="1996" spans="35:35">
      <c r="AI1996" s="80"/>
    </row>
    <row r="1997" spans="35:35">
      <c r="AI1997" s="80"/>
    </row>
    <row r="1998" spans="35:35">
      <c r="AI1998" s="80"/>
    </row>
    <row r="1999" spans="35:35">
      <c r="AI1999" s="80"/>
    </row>
    <row r="2000" spans="35:35">
      <c r="AI2000" s="80"/>
    </row>
    <row r="2001" spans="35:35">
      <c r="AI2001" s="80"/>
    </row>
    <row r="2002" spans="35:35">
      <c r="AI2002" s="80"/>
    </row>
    <row r="2003" spans="35:35">
      <c r="AI2003" s="80"/>
    </row>
    <row r="2004" spans="35:35">
      <c r="AI2004" s="80"/>
    </row>
    <row r="2005" spans="35:35">
      <c r="AI2005" s="80"/>
    </row>
    <row r="2006" spans="35:35">
      <c r="AI2006" s="80"/>
    </row>
    <row r="2007" spans="35:35">
      <c r="AI2007" s="80"/>
    </row>
    <row r="2008" spans="35:35">
      <c r="AI2008" s="80"/>
    </row>
    <row r="2009" spans="35:35">
      <c r="AI2009" s="80"/>
    </row>
    <row r="2010" spans="35:35">
      <c r="AI2010" s="80"/>
    </row>
    <row r="2011" spans="35:35">
      <c r="AI2011" s="80"/>
    </row>
    <row r="2012" spans="35:35">
      <c r="AI2012" s="80"/>
    </row>
    <row r="2013" spans="35:35">
      <c r="AI2013" s="80"/>
    </row>
    <row r="2014" spans="35:35">
      <c r="AI2014" s="80"/>
    </row>
    <row r="2015" spans="35:35">
      <c r="AI2015" s="80"/>
    </row>
    <row r="2016" spans="35:35">
      <c r="AI2016" s="80"/>
    </row>
    <row r="2017" spans="35:35">
      <c r="AI2017" s="80"/>
    </row>
    <row r="2018" spans="35:35">
      <c r="AI2018" s="80"/>
    </row>
    <row r="2019" spans="35:35">
      <c r="AI2019" s="80"/>
    </row>
    <row r="2020" spans="35:35">
      <c r="AI2020" s="80"/>
    </row>
    <row r="2021" spans="35:35">
      <c r="AI2021" s="80"/>
    </row>
    <row r="2022" spans="35:35">
      <c r="AI2022" s="80"/>
    </row>
    <row r="2023" spans="35:35">
      <c r="AI2023" s="80"/>
    </row>
    <row r="2024" spans="35:35">
      <c r="AI2024" s="80"/>
    </row>
    <row r="2025" spans="35:35">
      <c r="AI2025" s="80"/>
    </row>
    <row r="2026" spans="35:35">
      <c r="AI2026" s="80"/>
    </row>
    <row r="2027" spans="35:35">
      <c r="AI2027" s="80"/>
    </row>
    <row r="2028" spans="35:35">
      <c r="AI2028" s="80"/>
    </row>
    <row r="2029" spans="35:35">
      <c r="AI2029" s="80"/>
    </row>
    <row r="2030" spans="35:35">
      <c r="AI2030" s="80"/>
    </row>
    <row r="2031" spans="35:35">
      <c r="AI2031" s="80"/>
    </row>
    <row r="2032" spans="35:35">
      <c r="AI2032" s="80"/>
    </row>
    <row r="2033" spans="35:35">
      <c r="AI2033" s="80"/>
    </row>
    <row r="2034" spans="35:35">
      <c r="AI2034" s="80"/>
    </row>
    <row r="2035" spans="35:35">
      <c r="AI2035" s="80"/>
    </row>
    <row r="2036" spans="35:35">
      <c r="AI2036" s="80"/>
    </row>
    <row r="2037" spans="35:35">
      <c r="AI2037" s="80"/>
    </row>
    <row r="2038" spans="35:35">
      <c r="AI2038" s="80"/>
    </row>
    <row r="2039" spans="35:35">
      <c r="AI2039" s="80"/>
    </row>
    <row r="2040" spans="35:35">
      <c r="AI2040" s="80"/>
    </row>
    <row r="2041" spans="35:35">
      <c r="AI2041" s="80"/>
    </row>
    <row r="2042" spans="35:35">
      <c r="AI2042" s="80"/>
    </row>
    <row r="2043" spans="35:35">
      <c r="AI2043" s="80"/>
    </row>
    <row r="2044" spans="35:35">
      <c r="AI2044" s="80"/>
    </row>
    <row r="2045" spans="35:35">
      <c r="AI2045" s="80"/>
    </row>
    <row r="2046" spans="35:35">
      <c r="AI2046" s="80"/>
    </row>
    <row r="2047" spans="35:35">
      <c r="AI2047" s="80"/>
    </row>
    <row r="2048" spans="35:35">
      <c r="AI2048" s="80"/>
    </row>
    <row r="2049" spans="35:35">
      <c r="AI2049" s="80"/>
    </row>
    <row r="2050" spans="35:35">
      <c r="AI2050" s="80"/>
    </row>
    <row r="2051" spans="35:35">
      <c r="AI2051" s="80"/>
    </row>
    <row r="2052" spans="35:35">
      <c r="AI2052" s="80"/>
    </row>
    <row r="2053" spans="35:35">
      <c r="AI2053" s="80"/>
    </row>
    <row r="2054" spans="35:35">
      <c r="AI2054" s="80"/>
    </row>
    <row r="2055" spans="35:35">
      <c r="AI2055" s="80"/>
    </row>
    <row r="2056" spans="35:35">
      <c r="AI2056" s="80"/>
    </row>
    <row r="2057" spans="35:35">
      <c r="AI2057" s="80"/>
    </row>
    <row r="2058" spans="35:35">
      <c r="AI2058" s="80"/>
    </row>
    <row r="2059" spans="35:35">
      <c r="AI2059" s="80"/>
    </row>
    <row r="2060" spans="35:35">
      <c r="AI2060" s="80"/>
    </row>
    <row r="2061" spans="35:35">
      <c r="AI2061" s="80"/>
    </row>
    <row r="2062" spans="35:35">
      <c r="AI2062" s="80"/>
    </row>
    <row r="2063" spans="35:35">
      <c r="AI2063" s="80"/>
    </row>
    <row r="2064" spans="35:35">
      <c r="AI2064" s="80"/>
    </row>
    <row r="2065" spans="35:35">
      <c r="AI2065" s="80"/>
    </row>
    <row r="2066" spans="35:35">
      <c r="AI2066" s="80"/>
    </row>
    <row r="2067" spans="35:35">
      <c r="AI2067" s="80"/>
    </row>
    <row r="2068" spans="35:35">
      <c r="AI2068" s="80"/>
    </row>
    <row r="2069" spans="35:35">
      <c r="AI2069" s="80"/>
    </row>
    <row r="2070" spans="35:35">
      <c r="AI2070" s="80"/>
    </row>
    <row r="2071" spans="35:35">
      <c r="AI2071" s="80"/>
    </row>
    <row r="2072" spans="35:35">
      <c r="AI2072" s="80"/>
    </row>
    <row r="2073" spans="35:35">
      <c r="AI2073" s="80"/>
    </row>
    <row r="2074" spans="35:35">
      <c r="AI2074" s="80"/>
    </row>
    <row r="2075" spans="35:35">
      <c r="AI2075" s="80"/>
    </row>
    <row r="2076" spans="35:35">
      <c r="AI2076" s="80"/>
    </row>
    <row r="2077" spans="35:35">
      <c r="AI2077" s="80"/>
    </row>
    <row r="2078" spans="35:35">
      <c r="AI2078" s="80"/>
    </row>
    <row r="2079" spans="35:35">
      <c r="AI2079" s="80"/>
    </row>
    <row r="2080" spans="35:35">
      <c r="AI2080" s="80"/>
    </row>
    <row r="2081" spans="35:35">
      <c r="AI2081" s="80"/>
    </row>
    <row r="2082" spans="35:35">
      <c r="AI2082" s="80"/>
    </row>
    <row r="2083" spans="35:35">
      <c r="AI2083" s="80"/>
    </row>
    <row r="2084" spans="35:35">
      <c r="AI2084" s="80"/>
    </row>
    <row r="2085" spans="35:35">
      <c r="AI2085" s="80"/>
    </row>
    <row r="2086" spans="35:35">
      <c r="AI2086" s="80"/>
    </row>
    <row r="2087" spans="35:35">
      <c r="AI2087" s="80"/>
    </row>
    <row r="2088" spans="35:35">
      <c r="AI2088" s="80"/>
    </row>
    <row r="2089" spans="35:35">
      <c r="AI2089" s="80"/>
    </row>
    <row r="2090" spans="35:35">
      <c r="AI2090" s="80"/>
    </row>
    <row r="2091" spans="35:35">
      <c r="AI2091" s="80"/>
    </row>
    <row r="2092" spans="35:35">
      <c r="AI2092" s="80"/>
    </row>
    <row r="2093" spans="35:35">
      <c r="AI2093" s="80"/>
    </row>
    <row r="2094" spans="35:35">
      <c r="AI2094" s="80"/>
    </row>
    <row r="2095" spans="35:35">
      <c r="AI2095" s="80"/>
    </row>
    <row r="2096" spans="35:35">
      <c r="AI2096" s="80"/>
    </row>
    <row r="2097" spans="35:35">
      <c r="AI2097" s="80"/>
    </row>
    <row r="2098" spans="35:35">
      <c r="AI2098" s="80"/>
    </row>
    <row r="2099" spans="35:35">
      <c r="AI2099" s="80"/>
    </row>
    <row r="2100" spans="35:35">
      <c r="AI2100" s="80"/>
    </row>
    <row r="2101" spans="35:35">
      <c r="AI2101" s="80"/>
    </row>
  </sheetData>
  <autoFilter ref="B6:AQ1399"/>
  <pageMargins left="0.196850393700787" right="0.196850393700787" top="0.27559055118110198" bottom="0.23622047244094499" header="0.196850393700787" footer="0.196850393700787"/>
  <pageSetup paperSize="8" scale="25" orientation="landscape" r:id="rId1"/>
  <headerFooter>
    <oddFooter>&amp;C&amp;"Times New Roman,Regular"&amp;22Trang &amp;P</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outlinePr summaryBelow="0"/>
  </sheetPr>
  <dimension ref="A1:AS2135"/>
  <sheetViews>
    <sheetView tabSelected="1" topLeftCell="B972" zoomScale="55" zoomScaleNormal="55" zoomScaleSheetLayoutView="40" workbookViewId="0">
      <selection activeCell="J985" sqref="J985"/>
    </sheetView>
  </sheetViews>
  <sheetFormatPr defaultColWidth="9.125" defaultRowHeight="18.75" outlineLevelRow="2"/>
  <cols>
    <col min="1" max="1" width="14.375" style="72" hidden="1" customWidth="1"/>
    <col min="2" max="2" width="6.625" style="78" customWidth="1"/>
    <col min="3" max="3" width="7.25" style="78" customWidth="1"/>
    <col min="4" max="4" width="32" style="77" customWidth="1"/>
    <col min="5" max="5" width="9" style="72" customWidth="1"/>
    <col min="6" max="6" width="9.125" style="72" hidden="1" customWidth="1"/>
    <col min="7" max="7" width="7.25" style="72" customWidth="1"/>
    <col min="8" max="8" width="6.875" style="72" customWidth="1"/>
    <col min="9" max="9" width="8.125" style="72" customWidth="1"/>
    <col min="10" max="10" width="9.125" style="72" customWidth="1"/>
    <col min="11" max="11" width="39.875" style="77" customWidth="1"/>
    <col min="12" max="12" width="14.125" style="81" customWidth="1"/>
    <col min="13" max="13" width="13.125" style="74" customWidth="1"/>
    <col min="14" max="14" width="18.25" style="74" customWidth="1"/>
    <col min="15" max="16" width="20.25" style="74" customWidth="1"/>
    <col min="17" max="17" width="16.375" style="73" customWidth="1"/>
    <col min="18" max="18" width="7.25" style="82" customWidth="1"/>
    <col min="19" max="19" width="10" style="82" customWidth="1"/>
    <col min="20" max="20" width="11" style="401" bestFit="1" customWidth="1"/>
    <col min="21" max="21" width="15.75" style="401" customWidth="1"/>
    <col min="22" max="22" width="10.5" style="401" customWidth="1"/>
    <col min="23" max="23" width="32.5" style="77" customWidth="1"/>
    <col min="24" max="24" width="11.125" style="77" customWidth="1"/>
    <col min="25" max="25" width="15.875" style="83" customWidth="1"/>
    <col min="26" max="26" width="12.375" style="77" customWidth="1"/>
    <col min="27" max="27" width="15.625" style="401" customWidth="1"/>
    <col min="28" max="28" width="19.25" style="401" customWidth="1"/>
    <col min="29" max="29" width="9.125" style="77" customWidth="1"/>
    <col min="30" max="30" width="9.375" style="77" customWidth="1"/>
    <col min="31" max="31" width="10" style="77" customWidth="1"/>
    <col min="32" max="32" width="11.5" style="77" customWidth="1"/>
    <col min="33" max="33" width="8.5" style="77" customWidth="1"/>
    <col min="34" max="34" width="9.625" style="77" customWidth="1"/>
    <col min="35" max="35" width="19.25" style="77" customWidth="1"/>
    <col min="36" max="36" width="12.25" style="77" customWidth="1"/>
    <col min="37" max="37" width="8.625" style="77" customWidth="1"/>
    <col min="38" max="38" width="16.25" style="401" customWidth="1"/>
    <col min="39" max="39" width="19.875" style="401" customWidth="1"/>
    <col min="40" max="40" width="10.5" style="77" customWidth="1"/>
    <col min="41" max="41" width="8" style="77" customWidth="1"/>
    <col min="42" max="42" width="20.5" style="402" bestFit="1" customWidth="1"/>
    <col min="43" max="43" width="56.5" style="77" customWidth="1"/>
    <col min="44" max="44" width="53" style="77" customWidth="1"/>
    <col min="45" max="45" width="49.625" style="624" customWidth="1"/>
    <col min="46" max="16384" width="9.125" style="72"/>
  </cols>
  <sheetData>
    <row r="1" spans="1:45" s="403" customFormat="1" ht="38.25">
      <c r="B1" s="404" t="s">
        <v>2179</v>
      </c>
      <c r="C1" s="405"/>
      <c r="D1" s="405"/>
      <c r="E1" s="405"/>
      <c r="F1" s="405"/>
      <c r="G1" s="405"/>
      <c r="H1" s="405"/>
      <c r="I1" s="405"/>
      <c r="J1" s="405"/>
      <c r="K1" s="405"/>
      <c r="L1" s="613"/>
      <c r="M1" s="405"/>
      <c r="N1" s="405"/>
      <c r="O1" s="405"/>
      <c r="P1" s="405"/>
      <c r="Q1" s="405"/>
      <c r="R1" s="405"/>
      <c r="S1" s="405"/>
      <c r="T1" s="405"/>
      <c r="U1" s="405"/>
      <c r="V1" s="405"/>
      <c r="W1" s="405"/>
      <c r="X1" s="405"/>
      <c r="Y1" s="596"/>
      <c r="Z1" s="405"/>
      <c r="AA1" s="405"/>
      <c r="AB1" s="405"/>
      <c r="AC1" s="406"/>
      <c r="AD1" s="406"/>
      <c r="AE1" s="405"/>
      <c r="AF1" s="405"/>
      <c r="AG1" s="405"/>
      <c r="AH1" s="405"/>
      <c r="AI1" s="405"/>
      <c r="AJ1" s="405"/>
      <c r="AK1" s="405"/>
      <c r="AL1" s="405"/>
      <c r="AM1" s="405"/>
      <c r="AN1" s="407"/>
      <c r="AO1" s="408"/>
      <c r="AP1" s="405"/>
      <c r="AQ1" s="405"/>
      <c r="AR1" s="405"/>
      <c r="AS1" s="623"/>
    </row>
    <row r="2" spans="1:45" s="403" customFormat="1" ht="38.25">
      <c r="B2" s="404" t="s">
        <v>1</v>
      </c>
      <c r="C2" s="405"/>
      <c r="D2" s="405"/>
      <c r="E2" s="405"/>
      <c r="F2" s="405"/>
      <c r="G2" s="405"/>
      <c r="H2" s="405"/>
      <c r="I2" s="405"/>
      <c r="J2" s="405"/>
      <c r="K2" s="405"/>
      <c r="L2" s="613"/>
      <c r="M2" s="405"/>
      <c r="N2" s="405"/>
      <c r="O2" s="405"/>
      <c r="P2" s="405"/>
      <c r="Q2" s="405"/>
      <c r="R2" s="405"/>
      <c r="S2" s="405"/>
      <c r="T2" s="405"/>
      <c r="U2" s="405"/>
      <c r="V2" s="405"/>
      <c r="W2" s="405"/>
      <c r="X2" s="405"/>
      <c r="Y2" s="596"/>
      <c r="Z2" s="405"/>
      <c r="AA2" s="405"/>
      <c r="AB2" s="405"/>
      <c r="AC2" s="406"/>
      <c r="AD2" s="406"/>
      <c r="AE2" s="405"/>
      <c r="AF2" s="405"/>
      <c r="AG2" s="405"/>
      <c r="AH2" s="405"/>
      <c r="AI2" s="405"/>
      <c r="AJ2" s="405"/>
      <c r="AK2" s="405"/>
      <c r="AL2" s="405"/>
      <c r="AM2" s="405"/>
      <c r="AN2" s="407"/>
      <c r="AO2" s="408"/>
      <c r="AP2" s="405"/>
      <c r="AQ2" s="405"/>
      <c r="AR2" s="405"/>
      <c r="AS2" s="623"/>
    </row>
    <row r="3" spans="1:45" s="403" customFormat="1" ht="38.25">
      <c r="B3" s="409" t="s">
        <v>2180</v>
      </c>
      <c r="C3" s="405"/>
      <c r="D3" s="405"/>
      <c r="E3" s="405"/>
      <c r="F3" s="405"/>
      <c r="G3" s="405"/>
      <c r="H3" s="405"/>
      <c r="I3" s="405"/>
      <c r="J3" s="405"/>
      <c r="K3" s="405"/>
      <c r="L3" s="613"/>
      <c r="M3" s="405"/>
      <c r="N3" s="405"/>
      <c r="O3" s="405"/>
      <c r="P3" s="405"/>
      <c r="Q3" s="405"/>
      <c r="R3" s="405"/>
      <c r="S3" s="405"/>
      <c r="T3" s="405"/>
      <c r="U3" s="405"/>
      <c r="V3" s="405"/>
      <c r="W3" s="405"/>
      <c r="X3" s="405"/>
      <c r="Y3" s="596"/>
      <c r="Z3" s="405"/>
      <c r="AA3" s="405"/>
      <c r="AB3" s="405"/>
      <c r="AC3" s="406"/>
      <c r="AD3" s="406"/>
      <c r="AE3" s="405"/>
      <c r="AF3" s="405"/>
      <c r="AG3" s="405"/>
      <c r="AH3" s="405"/>
      <c r="AI3" s="405"/>
      <c r="AJ3" s="405"/>
      <c r="AK3" s="405"/>
      <c r="AL3" s="405"/>
      <c r="AM3" s="405"/>
      <c r="AN3" s="407"/>
      <c r="AO3" s="408"/>
      <c r="AP3" s="405"/>
      <c r="AQ3" s="405"/>
      <c r="AR3" s="405"/>
      <c r="AS3" s="623"/>
    </row>
    <row r="4" spans="1:45">
      <c r="H4" s="79"/>
    </row>
    <row r="5" spans="1:45" s="84" customFormat="1">
      <c r="A5" s="658"/>
      <c r="B5" s="659" t="s">
        <v>2</v>
      </c>
      <c r="C5" s="659" t="s">
        <v>2</v>
      </c>
      <c r="D5" s="660"/>
      <c r="E5" s="661" t="s">
        <v>2</v>
      </c>
      <c r="F5" s="661" t="s">
        <v>2</v>
      </c>
      <c r="G5" s="661" t="s">
        <v>769</v>
      </c>
      <c r="H5" s="661" t="s">
        <v>2</v>
      </c>
      <c r="I5" s="661" t="s">
        <v>2</v>
      </c>
      <c r="J5" s="661" t="s">
        <v>2</v>
      </c>
      <c r="K5" s="662" t="s">
        <v>5</v>
      </c>
      <c r="L5" s="663"/>
      <c r="M5" s="664"/>
      <c r="N5" s="664"/>
      <c r="O5" s="664"/>
      <c r="P5" s="664"/>
      <c r="Q5" s="665" t="s">
        <v>1691</v>
      </c>
      <c r="R5" s="665"/>
      <c r="S5" s="665"/>
      <c r="T5" s="664"/>
      <c r="U5" s="664"/>
      <c r="V5" s="664"/>
      <c r="W5" s="666" t="s">
        <v>1734</v>
      </c>
      <c r="X5" s="666"/>
      <c r="Y5" s="667"/>
      <c r="Z5" s="666"/>
      <c r="AA5" s="664"/>
      <c r="AB5" s="664"/>
      <c r="AC5" s="668"/>
      <c r="AD5" s="668"/>
      <c r="AE5" s="668"/>
      <c r="AF5" s="668"/>
      <c r="AG5" s="668"/>
      <c r="AH5" s="668"/>
      <c r="AI5" s="666" t="s">
        <v>399</v>
      </c>
      <c r="AJ5" s="666"/>
      <c r="AK5" s="666"/>
      <c r="AL5" s="664"/>
      <c r="AM5" s="664"/>
      <c r="AN5" s="666" t="s">
        <v>403</v>
      </c>
      <c r="AO5" s="666"/>
      <c r="AP5" s="669" t="s">
        <v>405</v>
      </c>
      <c r="AQ5" s="670"/>
      <c r="AR5" s="670"/>
      <c r="AS5" s="671"/>
    </row>
    <row r="6" spans="1:45" s="84" customFormat="1" ht="66">
      <c r="A6" s="658" t="s">
        <v>768</v>
      </c>
      <c r="B6" s="672" t="s">
        <v>6</v>
      </c>
      <c r="C6" s="672" t="s">
        <v>1738</v>
      </c>
      <c r="D6" s="673" t="s">
        <v>7</v>
      </c>
      <c r="E6" s="674" t="s">
        <v>8</v>
      </c>
      <c r="F6" s="674" t="s">
        <v>9</v>
      </c>
      <c r="G6" s="673" t="s">
        <v>1733</v>
      </c>
      <c r="H6" s="673" t="s">
        <v>1735</v>
      </c>
      <c r="I6" s="673" t="s">
        <v>1736</v>
      </c>
      <c r="J6" s="674" t="s">
        <v>1737</v>
      </c>
      <c r="K6" s="673" t="s">
        <v>13</v>
      </c>
      <c r="L6" s="675" t="s">
        <v>14</v>
      </c>
      <c r="M6" s="676" t="s">
        <v>570</v>
      </c>
      <c r="N6" s="676" t="s">
        <v>573</v>
      </c>
      <c r="O6" s="676" t="s">
        <v>571</v>
      </c>
      <c r="P6" s="676" t="s">
        <v>572</v>
      </c>
      <c r="Q6" s="673" t="s">
        <v>15</v>
      </c>
      <c r="R6" s="673" t="s">
        <v>16</v>
      </c>
      <c r="S6" s="673" t="s">
        <v>17</v>
      </c>
      <c r="T6" s="677" t="s">
        <v>401</v>
      </c>
      <c r="U6" s="677" t="s">
        <v>402</v>
      </c>
      <c r="V6" s="677"/>
      <c r="W6" s="673" t="s">
        <v>18</v>
      </c>
      <c r="X6" s="673" t="s">
        <v>16</v>
      </c>
      <c r="Y6" s="678" t="s">
        <v>19</v>
      </c>
      <c r="Z6" s="679" t="s">
        <v>20</v>
      </c>
      <c r="AA6" s="676" t="s">
        <v>401</v>
      </c>
      <c r="AB6" s="676" t="s">
        <v>402</v>
      </c>
      <c r="AC6" s="673" t="s">
        <v>21</v>
      </c>
      <c r="AD6" s="673" t="s">
        <v>22</v>
      </c>
      <c r="AE6" s="673" t="s">
        <v>23</v>
      </c>
      <c r="AF6" s="673" t="s">
        <v>24</v>
      </c>
      <c r="AG6" s="673" t="s">
        <v>25</v>
      </c>
      <c r="AH6" s="674" t="s">
        <v>26</v>
      </c>
      <c r="AI6" s="661" t="s">
        <v>400</v>
      </c>
      <c r="AJ6" s="660" t="s">
        <v>16</v>
      </c>
      <c r="AK6" s="660" t="s">
        <v>17</v>
      </c>
      <c r="AL6" s="669" t="s">
        <v>401</v>
      </c>
      <c r="AM6" s="669" t="s">
        <v>402</v>
      </c>
      <c r="AN6" s="661" t="s">
        <v>400</v>
      </c>
      <c r="AO6" s="660" t="s">
        <v>404</v>
      </c>
      <c r="AP6" s="680" t="s">
        <v>406</v>
      </c>
      <c r="AQ6" s="673" t="s">
        <v>345</v>
      </c>
      <c r="AR6" s="673" t="s">
        <v>2161</v>
      </c>
      <c r="AS6" s="681" t="s">
        <v>1660</v>
      </c>
    </row>
    <row r="7" spans="1:45" s="84" customFormat="1">
      <c r="A7" s="658" t="s">
        <v>861</v>
      </c>
      <c r="B7" s="682"/>
      <c r="C7" s="682"/>
      <c r="D7" s="683" t="s">
        <v>2162</v>
      </c>
      <c r="E7" s="684"/>
      <c r="F7" s="684"/>
      <c r="G7" s="684"/>
      <c r="H7" s="684"/>
      <c r="I7" s="684"/>
      <c r="J7" s="684"/>
      <c r="K7" s="685"/>
      <c r="L7" s="686">
        <f>SUBTOTAL(9,L9:L1486)</f>
        <v>23015.200000000004</v>
      </c>
      <c r="M7" s="687"/>
      <c r="N7" s="687"/>
      <c r="O7" s="687">
        <f>SUBTOTAL(9,O9:O1486)</f>
        <v>42103397700</v>
      </c>
      <c r="P7" s="687">
        <f>SUBTOTAL(9,P9:P1486)</f>
        <v>12457157400</v>
      </c>
      <c r="Q7" s="688"/>
      <c r="R7" s="689"/>
      <c r="S7" s="689">
        <f>SUBTOTAL(9,S9:S1486)</f>
        <v>803</v>
      </c>
      <c r="T7" s="687"/>
      <c r="U7" s="687">
        <f>SUBTOTAL(9,U9:U1486)</f>
        <v>261090800</v>
      </c>
      <c r="V7" s="687"/>
      <c r="W7" s="684"/>
      <c r="X7" s="690"/>
      <c r="Y7" s="691">
        <f>SUBTOTAL(9,Y9:Y1486)</f>
        <v>24378.09499999999</v>
      </c>
      <c r="Z7" s="692">
        <f>SUBTOTAL(9,Z9:Z1486)</f>
        <v>715.101</v>
      </c>
      <c r="AA7" s="687"/>
      <c r="AB7" s="687">
        <f>SUBTOTAL(9,AB9:AB1486)</f>
        <v>41096504038.215004</v>
      </c>
      <c r="AC7" s="693"/>
      <c r="AD7" s="693"/>
      <c r="AE7" s="693"/>
      <c r="AF7" s="693"/>
      <c r="AG7" s="684"/>
      <c r="AH7" s="693"/>
      <c r="AI7" s="693"/>
      <c r="AJ7" s="684"/>
      <c r="AK7" s="684">
        <f>SUBTOTAL(9,AK9:AK1486)</f>
        <v>126</v>
      </c>
      <c r="AL7" s="687"/>
      <c r="AM7" s="687">
        <f>SUBTOTAL(9,AM9:AM1486)</f>
        <v>1473698580</v>
      </c>
      <c r="AN7" s="693"/>
      <c r="AO7" s="684">
        <f>SUBTOTAL(9,AO9:AO1486)</f>
        <v>35</v>
      </c>
      <c r="AP7" s="687">
        <f>SUBTOTAL(9,AP8:AP1486)</f>
        <v>97391848518.214996</v>
      </c>
      <c r="AQ7" s="694"/>
      <c r="AR7" s="694"/>
      <c r="AS7" s="695"/>
    </row>
    <row r="8" spans="1:45" outlineLevel="1">
      <c r="A8" s="658" t="s">
        <v>2159</v>
      </c>
      <c r="B8" s="696">
        <f>IF(C8&lt;&gt;"",COUNTA($C$8:C8),"")</f>
        <v>1</v>
      </c>
      <c r="C8" s="696">
        <v>450</v>
      </c>
      <c r="D8" s="697" t="s">
        <v>305</v>
      </c>
      <c r="E8" s="698"/>
      <c r="F8" s="699"/>
      <c r="G8" s="698"/>
      <c r="H8" s="698"/>
      <c r="I8" s="698"/>
      <c r="J8" s="698"/>
      <c r="K8" s="700"/>
      <c r="L8" s="701">
        <f>SUBTOTAL(9,L9:L19)</f>
        <v>109.7</v>
      </c>
      <c r="M8" s="702"/>
      <c r="N8" s="702"/>
      <c r="O8" s="702">
        <f>SUBTOTAL(9,O9:O19)</f>
        <v>330745500</v>
      </c>
      <c r="P8" s="702">
        <f>SUBTOTAL(9,P9:P19)</f>
        <v>148095000</v>
      </c>
      <c r="Q8" s="703"/>
      <c r="R8" s="704"/>
      <c r="S8" s="704">
        <f>SUBTOTAL(9,S9:S19)</f>
        <v>12</v>
      </c>
      <c r="T8" s="702"/>
      <c r="U8" s="702">
        <f>SUBTOTAL(9,U9:U19)</f>
        <v>88800</v>
      </c>
      <c r="V8" s="702"/>
      <c r="W8" s="698"/>
      <c r="X8" s="705"/>
      <c r="Y8" s="706">
        <f>SUBTOTAL(9,Y9:Y19)</f>
        <v>0</v>
      </c>
      <c r="Z8" s="707">
        <f>SUBTOTAL(9,Z9:Z19)</f>
        <v>0</v>
      </c>
      <c r="AA8" s="702"/>
      <c r="AB8" s="702">
        <f>SUBTOTAL(9,AB9:AB19)</f>
        <v>0</v>
      </c>
      <c r="AC8" s="708"/>
      <c r="AD8" s="708"/>
      <c r="AE8" s="708"/>
      <c r="AF8" s="708"/>
      <c r="AG8" s="698"/>
      <c r="AH8" s="708"/>
      <c r="AI8" s="708"/>
      <c r="AJ8" s="698"/>
      <c r="AK8" s="698">
        <f>SUBTOTAL(9,AK9:AK19)</f>
        <v>0</v>
      </c>
      <c r="AL8" s="702"/>
      <c r="AM8" s="702">
        <f>SUBTOTAL(9,AM9:AM19)</f>
        <v>0</v>
      </c>
      <c r="AN8" s="708"/>
      <c r="AO8" s="698">
        <f>SUBTOTAL(9,AO9:AO19)</f>
        <v>0</v>
      </c>
      <c r="AP8" s="702">
        <f>IF(C8&lt;&gt;"",O8+P8+U8+AB8+AM8,"")</f>
        <v>478929300</v>
      </c>
      <c r="AQ8" s="709"/>
      <c r="AR8" s="709"/>
      <c r="AS8" s="695"/>
    </row>
    <row r="9" spans="1:45" ht="66.75" outlineLevel="2">
      <c r="A9" s="710">
        <f>IF(B8&lt;&gt;"",B8,A6)</f>
        <v>1</v>
      </c>
      <c r="B9" s="711" t="str">
        <f>IF(C9&lt;&gt;"",COUNTA($C$8:C9),"")</f>
        <v/>
      </c>
      <c r="C9" s="711"/>
      <c r="D9" s="712" t="s">
        <v>306</v>
      </c>
      <c r="E9" s="699">
        <v>1</v>
      </c>
      <c r="F9" s="699"/>
      <c r="G9" s="699">
        <v>390</v>
      </c>
      <c r="H9" s="699">
        <v>79</v>
      </c>
      <c r="I9" s="699">
        <v>250</v>
      </c>
      <c r="J9" s="699" t="s">
        <v>1906</v>
      </c>
      <c r="K9" s="713" t="s">
        <v>394</v>
      </c>
      <c r="L9" s="714">
        <v>109.7</v>
      </c>
      <c r="M9" s="715">
        <f>IF(K9&lt;&gt;"",VLOOKUP(K9,'DON GIA'!$S$1:$U$19,3,0),"")</f>
        <v>3015000</v>
      </c>
      <c r="N9" s="715">
        <f>IF(K9&lt;&gt;"",VLOOKUP(K9,'DON GIA'!$S$1:$V$19,4,0),"")</f>
        <v>1350000</v>
      </c>
      <c r="O9" s="715">
        <f t="shared" ref="O9:O19" si="0">IF(K9&lt;&gt;"",L9*M9,"")</f>
        <v>330745500</v>
      </c>
      <c r="P9" s="715">
        <f t="shared" ref="P9:P19" si="1">IF(K9&lt;&gt;"",L9*N9,"")</f>
        <v>148095000</v>
      </c>
      <c r="Q9" s="716" t="s">
        <v>238</v>
      </c>
      <c r="R9" s="717" t="s">
        <v>44</v>
      </c>
      <c r="S9" s="717">
        <v>7</v>
      </c>
      <c r="T9" s="715">
        <f>IF(Q9&lt;&gt;"",VLOOKUP(Q9,'DON GIA'!$H$1:$K$103,4,0),"")</f>
        <v>8400</v>
      </c>
      <c r="U9" s="715">
        <f t="shared" ref="U9:U19" si="2">IF(Q9&lt;&gt;"",IF(ISNUMBER(T9),S9*T9,""),"")</f>
        <v>58800</v>
      </c>
      <c r="V9" s="715"/>
      <c r="W9" s="699"/>
      <c r="X9" s="718"/>
      <c r="Y9" s="719"/>
      <c r="Z9" s="720"/>
      <c r="AA9" s="715" t="str">
        <f>IF(W9&lt;&gt;"",VLOOKUP(W9,'DON GIA'!$A$1:$D$346,4,0),"")</f>
        <v/>
      </c>
      <c r="AB9" s="715" t="str">
        <f t="shared" ref="AB9:AB19" si="3">IF(W9&lt;&gt;"",IF(ISNUMBER(AA9),Y9*AA9,""),"")</f>
        <v/>
      </c>
      <c r="AC9" s="5"/>
      <c r="AD9" s="5"/>
      <c r="AE9" s="5"/>
      <c r="AF9" s="5"/>
      <c r="AG9" s="699"/>
      <c r="AH9" s="5"/>
      <c r="AI9" s="5"/>
      <c r="AJ9" s="699"/>
      <c r="AK9" s="699"/>
      <c r="AL9" s="715" t="str">
        <f>IF(AI9&lt;&gt;"",VLOOKUP(AI9,'DON GIA'!$M$1:$P$9,4,0),"")</f>
        <v/>
      </c>
      <c r="AM9" s="715" t="str">
        <f t="shared" ref="AM9:AM19" si="4">IF(AI9&lt;&gt;"",AK9*AL9,"")</f>
        <v/>
      </c>
      <c r="AN9" s="5"/>
      <c r="AO9" s="699"/>
      <c r="AP9" s="702" t="str">
        <f t="shared" ref="AP9:AP72" si="5">IF(C9&lt;&gt;"",O9+P9+U9+AB9+AM9,"")</f>
        <v/>
      </c>
      <c r="AQ9" s="709" t="s">
        <v>2260</v>
      </c>
      <c r="AR9" s="709" t="s">
        <v>398</v>
      </c>
      <c r="AS9" s="721"/>
    </row>
    <row r="10" spans="1:45" ht="49.5" outlineLevel="2">
      <c r="A10" s="710">
        <f t="shared" ref="A10:A19" si="6">IF(B9&lt;&gt;"",B9,A9)</f>
        <v>1</v>
      </c>
      <c r="B10" s="711" t="str">
        <f>IF(C10&lt;&gt;"",COUNTA($C$8:C10),"")</f>
        <v/>
      </c>
      <c r="C10" s="711"/>
      <c r="D10" s="712" t="s">
        <v>71</v>
      </c>
      <c r="E10" s="699"/>
      <c r="F10" s="699"/>
      <c r="G10" s="699"/>
      <c r="H10" s="699"/>
      <c r="I10" s="699"/>
      <c r="J10" s="699"/>
      <c r="K10" s="712"/>
      <c r="L10" s="714" t="s">
        <v>35</v>
      </c>
      <c r="M10" s="715" t="str">
        <f>IF(K10&lt;&gt;"",VLOOKUP(K10,'DON GIA'!$S$1:$U$19,3,0),"")</f>
        <v/>
      </c>
      <c r="N10" s="715" t="str">
        <f>IF(K10&lt;&gt;"",VLOOKUP(K10,'DON GIA'!$S$1:$V$19,4,0),"")</f>
        <v/>
      </c>
      <c r="O10" s="715" t="str">
        <f t="shared" si="0"/>
        <v/>
      </c>
      <c r="P10" s="715" t="str">
        <f t="shared" si="1"/>
        <v/>
      </c>
      <c r="Q10" s="716" t="s">
        <v>240</v>
      </c>
      <c r="R10" s="717" t="s">
        <v>44</v>
      </c>
      <c r="S10" s="717">
        <v>5</v>
      </c>
      <c r="T10" s="715">
        <f>IF(Q10&lt;&gt;"",VLOOKUP(Q10,'DON GIA'!$H$1:$K$103,4,0),"")</f>
        <v>6000</v>
      </c>
      <c r="U10" s="715">
        <f t="shared" si="2"/>
        <v>30000</v>
      </c>
      <c r="V10" s="715"/>
      <c r="W10" s="699"/>
      <c r="X10" s="718"/>
      <c r="Y10" s="719"/>
      <c r="Z10" s="720"/>
      <c r="AA10" s="715" t="str">
        <f>IF(W10&lt;&gt;"",VLOOKUP(W10,'DON GIA'!$A$1:$D$346,4,0),"")</f>
        <v/>
      </c>
      <c r="AB10" s="715" t="str">
        <f t="shared" si="3"/>
        <v/>
      </c>
      <c r="AC10" s="5"/>
      <c r="AD10" s="5"/>
      <c r="AE10" s="5"/>
      <c r="AF10" s="5"/>
      <c r="AG10" s="699"/>
      <c r="AH10" s="5"/>
      <c r="AI10" s="5"/>
      <c r="AJ10" s="699"/>
      <c r="AK10" s="699"/>
      <c r="AL10" s="715" t="str">
        <f>IF(AI10&lt;&gt;"",VLOOKUP(AI10,'DON GIA'!$M$1:$P$9,4,0),"")</f>
        <v/>
      </c>
      <c r="AM10" s="715" t="str">
        <f t="shared" si="4"/>
        <v/>
      </c>
      <c r="AN10" s="5"/>
      <c r="AO10" s="699"/>
      <c r="AP10" s="702" t="str">
        <f t="shared" si="5"/>
        <v/>
      </c>
      <c r="AQ10" s="709" t="s">
        <v>2261</v>
      </c>
      <c r="AR10" s="722" t="s">
        <v>395</v>
      </c>
      <c r="AS10" s="639"/>
    </row>
    <row r="11" spans="1:45" ht="118.5" outlineLevel="2">
      <c r="A11" s="710">
        <f t="shared" si="6"/>
        <v>1</v>
      </c>
      <c r="B11" s="711" t="str">
        <f>IF(C11&lt;&gt;"",COUNTA($C$8:C11),"")</f>
        <v/>
      </c>
      <c r="C11" s="711"/>
      <c r="D11" s="712"/>
      <c r="E11" s="699"/>
      <c r="F11" s="699"/>
      <c r="G11" s="699"/>
      <c r="H11" s="699"/>
      <c r="I11" s="699"/>
      <c r="J11" s="699"/>
      <c r="K11" s="712"/>
      <c r="L11" s="714" t="s">
        <v>35</v>
      </c>
      <c r="M11" s="715" t="str">
        <f>IF(K11&lt;&gt;"",VLOOKUP(K11,'DON GIA'!$S$1:$U$19,3,0),"")</f>
        <v/>
      </c>
      <c r="N11" s="715" t="str">
        <f>IF(K11&lt;&gt;"",VLOOKUP(K11,'DON GIA'!$S$1:$V$19,4,0),"")</f>
        <v/>
      </c>
      <c r="O11" s="715" t="str">
        <f t="shared" si="0"/>
        <v/>
      </c>
      <c r="P11" s="715" t="str">
        <f t="shared" si="1"/>
        <v/>
      </c>
      <c r="Q11" s="712" t="s">
        <v>35</v>
      </c>
      <c r="R11" s="699"/>
      <c r="S11" s="699"/>
      <c r="T11" s="715" t="str">
        <f>IF(Q11&lt;&gt;"",VLOOKUP(Q11,'DON GIA'!$H$1:$K$103,4,0),"")</f>
        <v/>
      </c>
      <c r="U11" s="715" t="str">
        <f t="shared" si="2"/>
        <v/>
      </c>
      <c r="V11" s="715"/>
      <c r="W11" s="699"/>
      <c r="X11" s="718"/>
      <c r="Y11" s="719"/>
      <c r="Z11" s="720"/>
      <c r="AA11" s="715" t="str">
        <f>IF(W11&lt;&gt;"",VLOOKUP(W11,'DON GIA'!$A$1:$D$346,4,0),"")</f>
        <v/>
      </c>
      <c r="AB11" s="715" t="str">
        <f t="shared" si="3"/>
        <v/>
      </c>
      <c r="AC11" s="5"/>
      <c r="AD11" s="5"/>
      <c r="AE11" s="5"/>
      <c r="AF11" s="5"/>
      <c r="AG11" s="699"/>
      <c r="AH11" s="5"/>
      <c r="AI11" s="5"/>
      <c r="AJ11" s="699"/>
      <c r="AK11" s="699"/>
      <c r="AL11" s="715" t="str">
        <f>IF(AI11&lt;&gt;"",VLOOKUP(AI11,'DON GIA'!$M$1:$P$9,4,0),"")</f>
        <v/>
      </c>
      <c r="AM11" s="715" t="str">
        <f t="shared" si="4"/>
        <v/>
      </c>
      <c r="AN11" s="5"/>
      <c r="AO11" s="699"/>
      <c r="AP11" s="702" t="str">
        <f t="shared" si="5"/>
        <v/>
      </c>
      <c r="AQ11" s="722" t="s">
        <v>2262</v>
      </c>
      <c r="AR11" s="722" t="s">
        <v>396</v>
      </c>
      <c r="AS11" s="639"/>
    </row>
    <row r="12" spans="1:45" ht="111" outlineLevel="2">
      <c r="A12" s="710">
        <f t="shared" si="6"/>
        <v>1</v>
      </c>
      <c r="B12" s="711" t="str">
        <f>IF(C12&lt;&gt;"",COUNTA($C$8:C12),"")</f>
        <v/>
      </c>
      <c r="C12" s="711"/>
      <c r="D12" s="712"/>
      <c r="E12" s="699"/>
      <c r="F12" s="699"/>
      <c r="G12" s="699"/>
      <c r="H12" s="699"/>
      <c r="I12" s="699"/>
      <c r="J12" s="699"/>
      <c r="K12" s="712"/>
      <c r="L12" s="714" t="s">
        <v>35</v>
      </c>
      <c r="M12" s="715" t="str">
        <f>IF(K12&lt;&gt;"",VLOOKUP(K12,'DON GIA'!$S$1:$U$19,3,0),"")</f>
        <v/>
      </c>
      <c r="N12" s="715" t="str">
        <f>IF(K12&lt;&gt;"",VLOOKUP(K12,'DON GIA'!$S$1:$V$19,4,0),"")</f>
        <v/>
      </c>
      <c r="O12" s="715" t="str">
        <f t="shared" si="0"/>
        <v/>
      </c>
      <c r="P12" s="715" t="str">
        <f t="shared" si="1"/>
        <v/>
      </c>
      <c r="Q12" s="712" t="s">
        <v>35</v>
      </c>
      <c r="R12" s="699"/>
      <c r="S12" s="699"/>
      <c r="T12" s="715" t="str">
        <f>IF(Q12&lt;&gt;"",VLOOKUP(Q12,'DON GIA'!$H$1:$K$103,4,0),"")</f>
        <v/>
      </c>
      <c r="U12" s="715" t="str">
        <f t="shared" si="2"/>
        <v/>
      </c>
      <c r="V12" s="715"/>
      <c r="W12" s="699"/>
      <c r="X12" s="718"/>
      <c r="Y12" s="719"/>
      <c r="Z12" s="720"/>
      <c r="AA12" s="715" t="str">
        <f>IF(W12&lt;&gt;"",VLOOKUP(W12,'DON GIA'!$A$1:$D$346,4,0),"")</f>
        <v/>
      </c>
      <c r="AB12" s="715" t="str">
        <f t="shared" si="3"/>
        <v/>
      </c>
      <c r="AC12" s="5"/>
      <c r="AD12" s="5"/>
      <c r="AE12" s="5"/>
      <c r="AF12" s="5"/>
      <c r="AG12" s="699"/>
      <c r="AH12" s="5"/>
      <c r="AI12" s="5"/>
      <c r="AJ12" s="699"/>
      <c r="AK12" s="699"/>
      <c r="AL12" s="715" t="str">
        <f>IF(AI12&lt;&gt;"",VLOOKUP(AI12,'DON GIA'!$M$1:$P$9,4,0),"")</f>
        <v/>
      </c>
      <c r="AM12" s="715" t="str">
        <f t="shared" si="4"/>
        <v/>
      </c>
      <c r="AN12" s="5"/>
      <c r="AO12" s="699"/>
      <c r="AP12" s="702" t="str">
        <f t="shared" si="5"/>
        <v/>
      </c>
      <c r="AQ12" s="722" t="s">
        <v>2263</v>
      </c>
      <c r="AR12" s="722" t="s">
        <v>397</v>
      </c>
      <c r="AS12" s="639"/>
    </row>
    <row r="13" spans="1:45" ht="99" outlineLevel="2">
      <c r="A13" s="710">
        <f t="shared" si="6"/>
        <v>1</v>
      </c>
      <c r="B13" s="711" t="str">
        <f>IF(C13&lt;&gt;"",COUNTA($C$8:C13),"")</f>
        <v/>
      </c>
      <c r="C13" s="711"/>
      <c r="D13" s="712"/>
      <c r="E13" s="699"/>
      <c r="F13" s="699"/>
      <c r="G13" s="699"/>
      <c r="H13" s="699"/>
      <c r="I13" s="699"/>
      <c r="J13" s="699"/>
      <c r="K13" s="712"/>
      <c r="L13" s="714" t="s">
        <v>35</v>
      </c>
      <c r="M13" s="715" t="str">
        <f>IF(K13&lt;&gt;"",VLOOKUP(K13,'DON GIA'!$S$1:$U$19,3,0),"")</f>
        <v/>
      </c>
      <c r="N13" s="715" t="str">
        <f>IF(K13&lt;&gt;"",VLOOKUP(K13,'DON GIA'!$S$1:$V$19,4,0),"")</f>
        <v/>
      </c>
      <c r="O13" s="715" t="str">
        <f t="shared" si="0"/>
        <v/>
      </c>
      <c r="P13" s="715" t="str">
        <f t="shared" si="1"/>
        <v/>
      </c>
      <c r="Q13" s="712" t="s">
        <v>35</v>
      </c>
      <c r="R13" s="699"/>
      <c r="S13" s="699"/>
      <c r="T13" s="715" t="str">
        <f>IF(Q13&lt;&gt;"",VLOOKUP(Q13,'DON GIA'!$H$1:$K$103,4,0),"")</f>
        <v/>
      </c>
      <c r="U13" s="715" t="str">
        <f t="shared" si="2"/>
        <v/>
      </c>
      <c r="V13" s="715"/>
      <c r="W13" s="699"/>
      <c r="X13" s="718"/>
      <c r="Y13" s="719"/>
      <c r="Z13" s="720"/>
      <c r="AA13" s="715" t="str">
        <f>IF(W13&lt;&gt;"",VLOOKUP(W13,'DON GIA'!$A$1:$D$346,4,0),"")</f>
        <v/>
      </c>
      <c r="AB13" s="715" t="str">
        <f t="shared" si="3"/>
        <v/>
      </c>
      <c r="AC13" s="5"/>
      <c r="AD13" s="5"/>
      <c r="AE13" s="5"/>
      <c r="AF13" s="5"/>
      <c r="AG13" s="699"/>
      <c r="AH13" s="5"/>
      <c r="AI13" s="5"/>
      <c r="AJ13" s="699"/>
      <c r="AK13" s="699"/>
      <c r="AL13" s="715" t="str">
        <f>IF(AI13&lt;&gt;"",VLOOKUP(AI13,'DON GIA'!$M$1:$P$9,4,0),"")</f>
        <v/>
      </c>
      <c r="AM13" s="715" t="str">
        <f t="shared" si="4"/>
        <v/>
      </c>
      <c r="AN13" s="5"/>
      <c r="AO13" s="699"/>
      <c r="AP13" s="702" t="str">
        <f t="shared" si="5"/>
        <v/>
      </c>
      <c r="AQ13" s="722" t="s">
        <v>346</v>
      </c>
      <c r="AR13" s="722" t="s">
        <v>1907</v>
      </c>
      <c r="AS13" s="639"/>
    </row>
    <row r="14" spans="1:45" ht="52.5" outlineLevel="2">
      <c r="A14" s="710">
        <f t="shared" si="6"/>
        <v>1</v>
      </c>
      <c r="B14" s="711" t="str">
        <f>IF(C14&lt;&gt;"",COUNTA($C$8:C14),"")</f>
        <v/>
      </c>
      <c r="C14" s="711"/>
      <c r="D14" s="712"/>
      <c r="E14" s="699"/>
      <c r="F14" s="699"/>
      <c r="G14" s="699"/>
      <c r="H14" s="699"/>
      <c r="I14" s="699"/>
      <c r="J14" s="699"/>
      <c r="K14" s="712"/>
      <c r="L14" s="714" t="s">
        <v>35</v>
      </c>
      <c r="M14" s="715" t="str">
        <f>IF(K14&lt;&gt;"",VLOOKUP(K14,'DON GIA'!$S$1:$U$19,3,0),"")</f>
        <v/>
      </c>
      <c r="N14" s="715" t="str">
        <f>IF(K14&lt;&gt;"",VLOOKUP(K14,'DON GIA'!$S$1:$V$19,4,0),"")</f>
        <v/>
      </c>
      <c r="O14" s="715" t="str">
        <f t="shared" si="0"/>
        <v/>
      </c>
      <c r="P14" s="715" t="str">
        <f t="shared" si="1"/>
        <v/>
      </c>
      <c r="Q14" s="712" t="s">
        <v>35</v>
      </c>
      <c r="R14" s="699"/>
      <c r="S14" s="699"/>
      <c r="T14" s="715" t="str">
        <f>IF(Q14&lt;&gt;"",VLOOKUP(Q14,'DON GIA'!$H$1:$K$103,4,0),"")</f>
        <v/>
      </c>
      <c r="U14" s="715" t="str">
        <f t="shared" si="2"/>
        <v/>
      </c>
      <c r="V14" s="715"/>
      <c r="W14" s="699"/>
      <c r="X14" s="718"/>
      <c r="Y14" s="719"/>
      <c r="Z14" s="720"/>
      <c r="AA14" s="715" t="str">
        <f>IF(W14&lt;&gt;"",VLOOKUP(W14,'DON GIA'!$A$1:$D$346,4,0),"")</f>
        <v/>
      </c>
      <c r="AB14" s="715" t="str">
        <f t="shared" si="3"/>
        <v/>
      </c>
      <c r="AC14" s="5"/>
      <c r="AD14" s="5"/>
      <c r="AE14" s="5"/>
      <c r="AF14" s="5"/>
      <c r="AG14" s="699"/>
      <c r="AH14" s="5"/>
      <c r="AI14" s="5"/>
      <c r="AJ14" s="699"/>
      <c r="AK14" s="699"/>
      <c r="AL14" s="715" t="str">
        <f>IF(AI14&lt;&gt;"",VLOOKUP(AI14,'DON GIA'!$M$1:$P$9,4,0),"")</f>
        <v/>
      </c>
      <c r="AM14" s="715" t="str">
        <f t="shared" si="4"/>
        <v/>
      </c>
      <c r="AN14" s="5"/>
      <c r="AO14" s="699"/>
      <c r="AP14" s="702" t="str">
        <f t="shared" si="5"/>
        <v/>
      </c>
      <c r="AQ14" s="722" t="s">
        <v>2264</v>
      </c>
      <c r="AR14" s="722"/>
      <c r="AS14" s="639"/>
    </row>
    <row r="15" spans="1:45" ht="216" outlineLevel="2">
      <c r="A15" s="710">
        <f t="shared" si="6"/>
        <v>1</v>
      </c>
      <c r="B15" s="711" t="str">
        <f>IF(C15&lt;&gt;"",COUNTA($C$8:C15),"")</f>
        <v/>
      </c>
      <c r="C15" s="711"/>
      <c r="D15" s="712"/>
      <c r="E15" s="699"/>
      <c r="F15" s="699"/>
      <c r="G15" s="699"/>
      <c r="H15" s="699"/>
      <c r="I15" s="699"/>
      <c r="J15" s="699"/>
      <c r="K15" s="712"/>
      <c r="L15" s="714" t="s">
        <v>35</v>
      </c>
      <c r="M15" s="715" t="str">
        <f>IF(K15&lt;&gt;"",VLOOKUP(K15,'DON GIA'!$S$1:$U$19,3,0),"")</f>
        <v/>
      </c>
      <c r="N15" s="715" t="str">
        <f>IF(K15&lt;&gt;"",VLOOKUP(K15,'DON GIA'!$S$1:$V$19,4,0),"")</f>
        <v/>
      </c>
      <c r="O15" s="715" t="str">
        <f t="shared" si="0"/>
        <v/>
      </c>
      <c r="P15" s="715" t="str">
        <f t="shared" si="1"/>
        <v/>
      </c>
      <c r="Q15" s="712" t="s">
        <v>35</v>
      </c>
      <c r="R15" s="699"/>
      <c r="S15" s="699"/>
      <c r="T15" s="715" t="str">
        <f>IF(Q15&lt;&gt;"",VLOOKUP(Q15,'DON GIA'!$H$1:$K$103,4,0),"")</f>
        <v/>
      </c>
      <c r="U15" s="715" t="str">
        <f t="shared" si="2"/>
        <v/>
      </c>
      <c r="V15" s="715"/>
      <c r="W15" s="699"/>
      <c r="X15" s="718"/>
      <c r="Y15" s="719"/>
      <c r="Z15" s="720"/>
      <c r="AA15" s="715" t="str">
        <f>IF(W15&lt;&gt;"",VLOOKUP(W15,'DON GIA'!$A$1:$D$346,4,0),"")</f>
        <v/>
      </c>
      <c r="AB15" s="715" t="str">
        <f t="shared" si="3"/>
        <v/>
      </c>
      <c r="AC15" s="5"/>
      <c r="AD15" s="5"/>
      <c r="AE15" s="5"/>
      <c r="AF15" s="5"/>
      <c r="AG15" s="699"/>
      <c r="AH15" s="5"/>
      <c r="AI15" s="5"/>
      <c r="AJ15" s="699"/>
      <c r="AK15" s="699"/>
      <c r="AL15" s="715" t="str">
        <f>IF(AI15&lt;&gt;"",VLOOKUP(AI15,'DON GIA'!$M$1:$P$9,4,0),"")</f>
        <v/>
      </c>
      <c r="AM15" s="715" t="str">
        <f t="shared" si="4"/>
        <v/>
      </c>
      <c r="AN15" s="5"/>
      <c r="AO15" s="699"/>
      <c r="AP15" s="702" t="str">
        <f t="shared" si="5"/>
        <v/>
      </c>
      <c r="AQ15" s="709" t="s">
        <v>2265</v>
      </c>
      <c r="AR15" s="709"/>
      <c r="AS15" s="723"/>
    </row>
    <row r="16" spans="1:45" ht="52.5" outlineLevel="2">
      <c r="A16" s="710">
        <f t="shared" si="6"/>
        <v>1</v>
      </c>
      <c r="B16" s="711" t="str">
        <f>IF(C16&lt;&gt;"",COUNTA($C$8:C16),"")</f>
        <v/>
      </c>
      <c r="C16" s="711"/>
      <c r="D16" s="712"/>
      <c r="E16" s="699"/>
      <c r="F16" s="699"/>
      <c r="G16" s="699"/>
      <c r="H16" s="699"/>
      <c r="I16" s="699"/>
      <c r="J16" s="699"/>
      <c r="K16" s="712"/>
      <c r="L16" s="714" t="s">
        <v>35</v>
      </c>
      <c r="M16" s="715" t="str">
        <f>IF(K16&lt;&gt;"",VLOOKUP(K16,'DON GIA'!$S$1:$U$19,3,0),"")</f>
        <v/>
      </c>
      <c r="N16" s="715" t="str">
        <f>IF(K16&lt;&gt;"",VLOOKUP(K16,'DON GIA'!$S$1:$V$19,4,0),"")</f>
        <v/>
      </c>
      <c r="O16" s="715" t="str">
        <f t="shared" si="0"/>
        <v/>
      </c>
      <c r="P16" s="715" t="str">
        <f t="shared" si="1"/>
        <v/>
      </c>
      <c r="Q16" s="712" t="s">
        <v>35</v>
      </c>
      <c r="R16" s="699"/>
      <c r="S16" s="699"/>
      <c r="T16" s="715" t="str">
        <f>IF(Q16&lt;&gt;"",VLOOKUP(Q16,'DON GIA'!$H$1:$K$103,4,0),"")</f>
        <v/>
      </c>
      <c r="U16" s="715" t="str">
        <f t="shared" si="2"/>
        <v/>
      </c>
      <c r="V16" s="715"/>
      <c r="W16" s="699"/>
      <c r="X16" s="718"/>
      <c r="Y16" s="719"/>
      <c r="Z16" s="720"/>
      <c r="AA16" s="715" t="str">
        <f>IF(W16&lt;&gt;"",VLOOKUP(W16,'DON GIA'!$A$1:$D$346,4,0),"")</f>
        <v/>
      </c>
      <c r="AB16" s="715" t="str">
        <f t="shared" si="3"/>
        <v/>
      </c>
      <c r="AC16" s="5"/>
      <c r="AD16" s="5"/>
      <c r="AE16" s="5"/>
      <c r="AF16" s="5"/>
      <c r="AG16" s="699"/>
      <c r="AH16" s="5"/>
      <c r="AI16" s="5"/>
      <c r="AJ16" s="699"/>
      <c r="AK16" s="699"/>
      <c r="AL16" s="715" t="str">
        <f>IF(AI16&lt;&gt;"",VLOOKUP(AI16,'DON GIA'!$M$1:$P$9,4,0),"")</f>
        <v/>
      </c>
      <c r="AM16" s="715" t="str">
        <f t="shared" si="4"/>
        <v/>
      </c>
      <c r="AN16" s="5"/>
      <c r="AO16" s="699"/>
      <c r="AP16" s="702" t="str">
        <f t="shared" si="5"/>
        <v/>
      </c>
      <c r="AQ16" s="722" t="s">
        <v>2266</v>
      </c>
      <c r="AR16" s="722"/>
      <c r="AS16" s="639"/>
    </row>
    <row r="17" spans="1:45" ht="69" outlineLevel="2">
      <c r="A17" s="710">
        <f t="shared" si="6"/>
        <v>1</v>
      </c>
      <c r="B17" s="711" t="str">
        <f>IF(C17&lt;&gt;"",COUNTA($C$8:C17),"")</f>
        <v/>
      </c>
      <c r="C17" s="711"/>
      <c r="D17" s="712"/>
      <c r="E17" s="699"/>
      <c r="F17" s="699"/>
      <c r="G17" s="699"/>
      <c r="H17" s="699"/>
      <c r="I17" s="699"/>
      <c r="J17" s="699"/>
      <c r="K17" s="712"/>
      <c r="L17" s="714" t="s">
        <v>35</v>
      </c>
      <c r="M17" s="715" t="str">
        <f>IF(K17&lt;&gt;"",VLOOKUP(K17,'DON GIA'!$S$1:$U$19,3,0),"")</f>
        <v/>
      </c>
      <c r="N17" s="715" t="str">
        <f>IF(K17&lt;&gt;"",VLOOKUP(K17,'DON GIA'!$S$1:$V$19,4,0),"")</f>
        <v/>
      </c>
      <c r="O17" s="715" t="str">
        <f t="shared" si="0"/>
        <v/>
      </c>
      <c r="P17" s="715" t="str">
        <f t="shared" si="1"/>
        <v/>
      </c>
      <c r="Q17" s="712" t="s">
        <v>35</v>
      </c>
      <c r="R17" s="699"/>
      <c r="S17" s="699"/>
      <c r="T17" s="715" t="str">
        <f>IF(Q17&lt;&gt;"",VLOOKUP(Q17,'DON GIA'!$H$1:$K$103,4,0),"")</f>
        <v/>
      </c>
      <c r="U17" s="715" t="str">
        <f t="shared" si="2"/>
        <v/>
      </c>
      <c r="V17" s="715"/>
      <c r="W17" s="699"/>
      <c r="X17" s="718"/>
      <c r="Y17" s="719"/>
      <c r="Z17" s="720"/>
      <c r="AA17" s="715" t="str">
        <f>IF(W17&lt;&gt;"",VLOOKUP(W17,'DON GIA'!$A$1:$D$346,4,0),"")</f>
        <v/>
      </c>
      <c r="AB17" s="715" t="str">
        <f t="shared" si="3"/>
        <v/>
      </c>
      <c r="AC17" s="5"/>
      <c r="AD17" s="5"/>
      <c r="AE17" s="5"/>
      <c r="AF17" s="5"/>
      <c r="AG17" s="699"/>
      <c r="AH17" s="5"/>
      <c r="AI17" s="5"/>
      <c r="AJ17" s="699"/>
      <c r="AK17" s="699"/>
      <c r="AL17" s="715" t="str">
        <f>IF(AI17&lt;&gt;"",VLOOKUP(AI17,'DON GIA'!$M$1:$P$9,4,0),"")</f>
        <v/>
      </c>
      <c r="AM17" s="715" t="str">
        <f t="shared" si="4"/>
        <v/>
      </c>
      <c r="AN17" s="5"/>
      <c r="AO17" s="699"/>
      <c r="AP17" s="702" t="str">
        <f t="shared" si="5"/>
        <v/>
      </c>
      <c r="AQ17" s="722" t="s">
        <v>2267</v>
      </c>
      <c r="AR17" s="722"/>
      <c r="AS17" s="639"/>
    </row>
    <row r="18" spans="1:45" outlineLevel="2">
      <c r="A18" s="710">
        <f t="shared" si="6"/>
        <v>1</v>
      </c>
      <c r="B18" s="711" t="str">
        <f>IF(C18&lt;&gt;"",COUNTA($C$8:C18),"")</f>
        <v/>
      </c>
      <c r="C18" s="711"/>
      <c r="D18" s="712"/>
      <c r="E18" s="699"/>
      <c r="F18" s="699"/>
      <c r="G18" s="699"/>
      <c r="H18" s="699"/>
      <c r="I18" s="699"/>
      <c r="J18" s="699"/>
      <c r="K18" s="712"/>
      <c r="L18" s="714" t="s">
        <v>35</v>
      </c>
      <c r="M18" s="715" t="str">
        <f>IF(K18&lt;&gt;"",VLOOKUP(K18,'DON GIA'!$S$1:$U$19,3,0),"")</f>
        <v/>
      </c>
      <c r="N18" s="715" t="str">
        <f>IF(K18&lt;&gt;"",VLOOKUP(K18,'DON GIA'!$S$1:$V$19,4,0),"")</f>
        <v/>
      </c>
      <c r="O18" s="715" t="str">
        <f t="shared" si="0"/>
        <v/>
      </c>
      <c r="P18" s="715" t="str">
        <f t="shared" si="1"/>
        <v/>
      </c>
      <c r="Q18" s="712" t="s">
        <v>35</v>
      </c>
      <c r="R18" s="699"/>
      <c r="S18" s="699"/>
      <c r="T18" s="715" t="str">
        <f>IF(Q18&lt;&gt;"",VLOOKUP(Q18,'DON GIA'!$H$1:$K$103,4,0),"")</f>
        <v/>
      </c>
      <c r="U18" s="715" t="str">
        <f t="shared" si="2"/>
        <v/>
      </c>
      <c r="V18" s="715"/>
      <c r="W18" s="699"/>
      <c r="X18" s="718"/>
      <c r="Y18" s="719"/>
      <c r="Z18" s="720"/>
      <c r="AA18" s="715" t="str">
        <f>IF(W18&lt;&gt;"",VLOOKUP(W18,'DON GIA'!$A$1:$D$346,4,0),"")</f>
        <v/>
      </c>
      <c r="AB18" s="715" t="str">
        <f t="shared" si="3"/>
        <v/>
      </c>
      <c r="AC18" s="5"/>
      <c r="AD18" s="5"/>
      <c r="AE18" s="5"/>
      <c r="AF18" s="5"/>
      <c r="AG18" s="699"/>
      <c r="AH18" s="5"/>
      <c r="AI18" s="5"/>
      <c r="AJ18" s="699"/>
      <c r="AK18" s="699"/>
      <c r="AL18" s="715" t="str">
        <f>IF(AI18&lt;&gt;"",VLOOKUP(AI18,'DON GIA'!$M$1:$P$9,4,0),"")</f>
        <v/>
      </c>
      <c r="AM18" s="715" t="str">
        <f t="shared" si="4"/>
        <v/>
      </c>
      <c r="AN18" s="5"/>
      <c r="AO18" s="699"/>
      <c r="AP18" s="702" t="str">
        <f t="shared" si="5"/>
        <v/>
      </c>
      <c r="AQ18" s="722"/>
      <c r="AR18" s="722"/>
      <c r="AS18" s="639"/>
    </row>
    <row r="19" spans="1:45" outlineLevel="2">
      <c r="A19" s="710">
        <f t="shared" si="6"/>
        <v>1</v>
      </c>
      <c r="B19" s="711"/>
      <c r="C19" s="711"/>
      <c r="D19" s="708"/>
      <c r="E19" s="699"/>
      <c r="F19" s="699"/>
      <c r="G19" s="699"/>
      <c r="H19" s="699"/>
      <c r="I19" s="699"/>
      <c r="J19" s="699"/>
      <c r="K19" s="712"/>
      <c r="L19" s="714" t="s">
        <v>35</v>
      </c>
      <c r="M19" s="715" t="str">
        <f>IF(K19&lt;&gt;"",VLOOKUP(K19,'DON GIA'!$S$1:$U$19,3,0),"")</f>
        <v/>
      </c>
      <c r="N19" s="715" t="str">
        <f>IF(K19&lt;&gt;"",VLOOKUP(K19,'DON GIA'!$S$1:$V$19,4,0),"")</f>
        <v/>
      </c>
      <c r="O19" s="715" t="str">
        <f t="shared" si="0"/>
        <v/>
      </c>
      <c r="P19" s="715" t="str">
        <f t="shared" si="1"/>
        <v/>
      </c>
      <c r="Q19" s="712" t="s">
        <v>35</v>
      </c>
      <c r="R19" s="699"/>
      <c r="S19" s="699"/>
      <c r="T19" s="715" t="str">
        <f>IF(Q19&lt;&gt;"",VLOOKUP(Q19,'DON GIA'!$H$1:$K$103,4,0),"")</f>
        <v/>
      </c>
      <c r="U19" s="715" t="str">
        <f t="shared" si="2"/>
        <v/>
      </c>
      <c r="V19" s="715"/>
      <c r="W19" s="699"/>
      <c r="X19" s="718"/>
      <c r="Y19" s="719"/>
      <c r="Z19" s="720"/>
      <c r="AA19" s="715" t="str">
        <f>IF(W19&lt;&gt;"",VLOOKUP(W19,'DON GIA'!$A$1:$D$346,4,0),"")</f>
        <v/>
      </c>
      <c r="AB19" s="715" t="str">
        <f t="shared" si="3"/>
        <v/>
      </c>
      <c r="AC19" s="5"/>
      <c r="AD19" s="5"/>
      <c r="AE19" s="5"/>
      <c r="AF19" s="5"/>
      <c r="AG19" s="699"/>
      <c r="AH19" s="5"/>
      <c r="AI19" s="5"/>
      <c r="AJ19" s="699"/>
      <c r="AK19" s="699"/>
      <c r="AL19" s="715" t="str">
        <f>IF(AI19&lt;&gt;"",VLOOKUP(AI19,'DON GIA'!$M$1:$P$9,4,0),"")</f>
        <v/>
      </c>
      <c r="AM19" s="715" t="str">
        <f t="shared" si="4"/>
        <v/>
      </c>
      <c r="AN19" s="5"/>
      <c r="AO19" s="699"/>
      <c r="AP19" s="702" t="str">
        <f t="shared" si="5"/>
        <v/>
      </c>
      <c r="AQ19" s="722"/>
      <c r="AR19" s="722"/>
      <c r="AS19" s="639"/>
    </row>
    <row r="20" spans="1:45" outlineLevel="1">
      <c r="A20" s="658" t="s">
        <v>2158</v>
      </c>
      <c r="B20" s="696">
        <f>IF(C20&lt;&gt;"",COUNTA($C$8:C20),"")</f>
        <v>2</v>
      </c>
      <c r="C20" s="696">
        <v>428</v>
      </c>
      <c r="D20" s="708" t="s">
        <v>236</v>
      </c>
      <c r="E20" s="698"/>
      <c r="F20" s="699"/>
      <c r="G20" s="698"/>
      <c r="H20" s="698"/>
      <c r="I20" s="698"/>
      <c r="J20" s="698"/>
      <c r="K20" s="697"/>
      <c r="L20" s="701">
        <f>SUBTOTAL(9,L21:L33)</f>
        <v>241.8</v>
      </c>
      <c r="M20" s="702"/>
      <c r="N20" s="702"/>
      <c r="O20" s="702">
        <f>SUBTOTAL(9,O21:O33)</f>
        <v>355204200</v>
      </c>
      <c r="P20" s="702">
        <f>SUBTOTAL(9,P21:P33)</f>
        <v>221972400</v>
      </c>
      <c r="Q20" s="708"/>
      <c r="R20" s="698"/>
      <c r="S20" s="698">
        <f>SUBTOTAL(9,S21:S33)</f>
        <v>10</v>
      </c>
      <c r="T20" s="702"/>
      <c r="U20" s="702">
        <f>SUBTOTAL(9,U21:U33)</f>
        <v>3225000</v>
      </c>
      <c r="V20" s="702"/>
      <c r="W20" s="697"/>
      <c r="X20" s="698"/>
      <c r="Y20" s="705">
        <f>SUBTOTAL(9,Y21:Y33)</f>
        <v>262.41500000000002</v>
      </c>
      <c r="Z20" s="724">
        <f>SUBTOTAL(9,Z21:Z33)</f>
        <v>0</v>
      </c>
      <c r="AA20" s="702"/>
      <c r="AB20" s="702">
        <f>SUBTOTAL(9,AB21:AB33)</f>
        <v>315327189.5</v>
      </c>
      <c r="AC20" s="708"/>
      <c r="AD20" s="708"/>
      <c r="AE20" s="708"/>
      <c r="AF20" s="708"/>
      <c r="AG20" s="708"/>
      <c r="AH20" s="698"/>
      <c r="AI20" s="708"/>
      <c r="AJ20" s="698"/>
      <c r="AK20" s="698">
        <f>SUBTOTAL(9,AK21:AK33)</f>
        <v>2</v>
      </c>
      <c r="AL20" s="702"/>
      <c r="AM20" s="702">
        <f>SUBTOTAL(9,AM21:AM33)</f>
        <v>25895920</v>
      </c>
      <c r="AN20" s="708"/>
      <c r="AO20" s="698">
        <f>SUBTOTAL(9,AO21:AO33)</f>
        <v>1</v>
      </c>
      <c r="AP20" s="702">
        <f t="shared" si="5"/>
        <v>921624709.5</v>
      </c>
      <c r="AQ20" s="709"/>
      <c r="AR20" s="709"/>
      <c r="AS20" s="723"/>
    </row>
    <row r="21" spans="1:45" ht="66.75" outlineLevel="2">
      <c r="A21" s="710">
        <f>IF(B20&lt;&gt;"",B20,A19)</f>
        <v>2</v>
      </c>
      <c r="B21" s="711" t="str">
        <f>IF(C21&lt;&gt;"",COUNTA($C$8:C21),"")</f>
        <v/>
      </c>
      <c r="C21" s="711"/>
      <c r="D21" s="5" t="s">
        <v>237</v>
      </c>
      <c r="E21" s="699">
        <v>1</v>
      </c>
      <c r="F21" s="699"/>
      <c r="G21" s="699">
        <v>1</v>
      </c>
      <c r="H21" s="699">
        <v>79</v>
      </c>
      <c r="I21" s="699" t="s">
        <v>223</v>
      </c>
      <c r="J21" s="699" t="s">
        <v>234</v>
      </c>
      <c r="K21" s="712" t="s">
        <v>968</v>
      </c>
      <c r="L21" s="714">
        <v>241.8</v>
      </c>
      <c r="M21" s="715">
        <f>IF(K21&lt;&gt;"",VLOOKUP(K21,'DON GIA'!$S$1:$U$19,3,0),"")</f>
        <v>1469000</v>
      </c>
      <c r="N21" s="715">
        <f>IF(K21&lt;&gt;"",VLOOKUP(K21,'DON GIA'!$S$1:$V$19,4,0),"")</f>
        <v>918000</v>
      </c>
      <c r="O21" s="715">
        <f t="shared" ref="O21:O33" si="7">IF(K21&lt;&gt;"",L21*M21,"")</f>
        <v>355204200</v>
      </c>
      <c r="P21" s="715">
        <f t="shared" ref="P21:P33" si="8">IF(K21&lt;&gt;"",L21*N21,"")</f>
        <v>221972400</v>
      </c>
      <c r="Q21" s="5" t="s">
        <v>47</v>
      </c>
      <c r="R21" s="699" t="s">
        <v>44</v>
      </c>
      <c r="S21" s="699">
        <v>1</v>
      </c>
      <c r="T21" s="715">
        <f>IF(Q21&lt;&gt;"",VLOOKUP(Q21,'DON GIA'!$H$1:$K$103,4,0),"")</f>
        <v>1035000</v>
      </c>
      <c r="U21" s="715">
        <f t="shared" ref="U21:U33" si="9">IF(Q21&lt;&gt;"",IF(ISNUMBER(T21),S21*T21,""),"")</f>
        <v>1035000</v>
      </c>
      <c r="V21" s="715" t="s">
        <v>2163</v>
      </c>
      <c r="W21" s="712" t="s">
        <v>1005</v>
      </c>
      <c r="X21" s="699" t="s">
        <v>27</v>
      </c>
      <c r="Y21" s="718">
        <v>33.04</v>
      </c>
      <c r="Z21" s="725"/>
      <c r="AA21" s="715">
        <f>IF(W21&lt;&gt;"",VLOOKUP(W21,'DON GIA'!$A$1:$D$346,4,0),"")</f>
        <v>5559129</v>
      </c>
      <c r="AB21" s="715">
        <f t="shared" ref="AB21:AB33" si="10">IF(W21&lt;&gt;"",IF(ISNUMBER(AA21),Y21*AA21,""),"")</f>
        <v>183673622.16</v>
      </c>
      <c r="AC21" s="5" t="s">
        <v>28</v>
      </c>
      <c r="AD21" s="5" t="s">
        <v>29</v>
      </c>
      <c r="AE21" s="5" t="s">
        <v>30</v>
      </c>
      <c r="AF21" s="5" t="s">
        <v>31</v>
      </c>
      <c r="AG21" s="5" t="s">
        <v>34</v>
      </c>
      <c r="AH21" s="699" t="s">
        <v>33</v>
      </c>
      <c r="AI21" s="5" t="s">
        <v>562</v>
      </c>
      <c r="AJ21" s="699" t="s">
        <v>409</v>
      </c>
      <c r="AK21" s="699">
        <v>1</v>
      </c>
      <c r="AL21" s="715">
        <f>IF(AI21&lt;&gt;"",VLOOKUP(AI21,'DON GIA'!$M$1:$P$9,4,0),"")</f>
        <v>12895920</v>
      </c>
      <c r="AM21" s="715">
        <f t="shared" ref="AM21:AM33" si="11">IF(AI21&lt;&gt;"",AK21*AL21,"")</f>
        <v>12895920</v>
      </c>
      <c r="AN21" s="5" t="s">
        <v>407</v>
      </c>
      <c r="AO21" s="699">
        <v>1</v>
      </c>
      <c r="AP21" s="702" t="str">
        <f t="shared" si="5"/>
        <v/>
      </c>
      <c r="AQ21" s="709" t="s">
        <v>2268</v>
      </c>
      <c r="AR21" s="709" t="s">
        <v>1912</v>
      </c>
      <c r="AS21" s="723"/>
    </row>
    <row r="22" spans="1:45" ht="249" outlineLevel="2">
      <c r="A22" s="710">
        <f t="shared" ref="A22:A33" si="12">IF(B21&lt;&gt;"",B21,A21)</f>
        <v>2</v>
      </c>
      <c r="B22" s="711" t="str">
        <f>IF(C22&lt;&gt;"",COUNTA($C$8:C22),"")</f>
        <v/>
      </c>
      <c r="C22" s="711"/>
      <c r="D22" s="5" t="s">
        <v>71</v>
      </c>
      <c r="E22" s="699"/>
      <c r="F22" s="699"/>
      <c r="G22" s="699"/>
      <c r="H22" s="699"/>
      <c r="I22" s="699"/>
      <c r="J22" s="699"/>
      <c r="K22" s="712"/>
      <c r="L22" s="714" t="s">
        <v>35</v>
      </c>
      <c r="M22" s="715" t="str">
        <f>IF(K22&lt;&gt;"",VLOOKUP(K22,'DON GIA'!$S$1:$U$19,3,0),"")</f>
        <v/>
      </c>
      <c r="N22" s="715" t="str">
        <f>IF(K22&lt;&gt;"",VLOOKUP(K22,'DON GIA'!$S$1:$V$19,4,0),"")</f>
        <v/>
      </c>
      <c r="O22" s="715" t="str">
        <f t="shared" si="7"/>
        <v/>
      </c>
      <c r="P22" s="715" t="str">
        <f t="shared" si="8"/>
        <v/>
      </c>
      <c r="Q22" s="5" t="s">
        <v>48</v>
      </c>
      <c r="R22" s="699" t="s">
        <v>44</v>
      </c>
      <c r="S22" s="699">
        <v>1</v>
      </c>
      <c r="T22" s="715">
        <f>IF(Q22&lt;&gt;"",VLOOKUP(Q22,'DON GIA'!$H$1:$K$103,4,0),"")</f>
        <v>1708000</v>
      </c>
      <c r="U22" s="715">
        <f t="shared" si="9"/>
        <v>1708000</v>
      </c>
      <c r="V22" s="715"/>
      <c r="W22" s="712" t="s">
        <v>1044</v>
      </c>
      <c r="X22" s="699" t="s">
        <v>27</v>
      </c>
      <c r="Y22" s="718">
        <v>12</v>
      </c>
      <c r="Z22" s="725"/>
      <c r="AA22" s="715">
        <f>IF(W22&lt;&gt;"",VLOOKUP(W22,'DON GIA'!$A$1:$D$346,4,0),"")</f>
        <v>854777</v>
      </c>
      <c r="AB22" s="715">
        <f t="shared" si="10"/>
        <v>10257324</v>
      </c>
      <c r="AC22" s="5"/>
      <c r="AD22" s="5" t="s">
        <v>29</v>
      </c>
      <c r="AE22" s="5" t="s">
        <v>34</v>
      </c>
      <c r="AF22" s="5"/>
      <c r="AG22" s="5" t="s">
        <v>136</v>
      </c>
      <c r="AH22" s="699"/>
      <c r="AI22" s="5" t="s">
        <v>578</v>
      </c>
      <c r="AJ22" s="699" t="s">
        <v>560</v>
      </c>
      <c r="AK22" s="699">
        <v>1</v>
      </c>
      <c r="AL22" s="715">
        <f>IF(AI22&lt;&gt;"",VLOOKUP(AI22,'DON GIA'!$M$1:$P$9,4,0),"")</f>
        <v>13000000</v>
      </c>
      <c r="AM22" s="715">
        <f t="shared" si="11"/>
        <v>13000000</v>
      </c>
      <c r="AN22" s="5"/>
      <c r="AO22" s="699"/>
      <c r="AP22" s="702" t="str">
        <f t="shared" si="5"/>
        <v/>
      </c>
      <c r="AQ22" s="722" t="s">
        <v>2269</v>
      </c>
      <c r="AR22" s="722" t="s">
        <v>395</v>
      </c>
      <c r="AS22" s="639"/>
    </row>
    <row r="23" spans="1:45" ht="99" outlineLevel="2">
      <c r="A23" s="710">
        <f t="shared" si="12"/>
        <v>2</v>
      </c>
      <c r="B23" s="711" t="str">
        <f>IF(C23&lt;&gt;"",COUNTA($C$8:C23),"")</f>
        <v/>
      </c>
      <c r="C23" s="711"/>
      <c r="D23" s="708"/>
      <c r="E23" s="699"/>
      <c r="F23" s="699"/>
      <c r="G23" s="699"/>
      <c r="H23" s="699"/>
      <c r="I23" s="699"/>
      <c r="J23" s="699"/>
      <c r="K23" s="712"/>
      <c r="L23" s="714" t="s">
        <v>35</v>
      </c>
      <c r="M23" s="715" t="str">
        <f>IF(K23&lt;&gt;"",VLOOKUP(K23,'DON GIA'!$S$1:$U$19,3,0),"")</f>
        <v/>
      </c>
      <c r="N23" s="715" t="str">
        <f>IF(K23&lt;&gt;"",VLOOKUP(K23,'DON GIA'!$S$1:$V$19,4,0),"")</f>
        <v/>
      </c>
      <c r="O23" s="715" t="str">
        <f t="shared" si="7"/>
        <v/>
      </c>
      <c r="P23" s="715" t="str">
        <f t="shared" si="8"/>
        <v/>
      </c>
      <c r="Q23" s="5" t="s">
        <v>52</v>
      </c>
      <c r="R23" s="699" t="s">
        <v>44</v>
      </c>
      <c r="S23" s="699">
        <v>5</v>
      </c>
      <c r="T23" s="715">
        <f>IF(Q23&lt;&gt;"",VLOOKUP(Q23,'DON GIA'!$H$1:$K$103,4,0),"")</f>
        <v>76000</v>
      </c>
      <c r="U23" s="715">
        <f t="shared" si="9"/>
        <v>380000</v>
      </c>
      <c r="V23" s="715"/>
      <c r="W23" s="712" t="s">
        <v>1133</v>
      </c>
      <c r="X23" s="699" t="s">
        <v>27</v>
      </c>
      <c r="Y23" s="718">
        <v>20.9</v>
      </c>
      <c r="Z23" s="725"/>
      <c r="AA23" s="715">
        <f>IF(W23&lt;&gt;"",VLOOKUP(W23,'DON GIA'!$A$1:$D$346,4,0),"")</f>
        <v>295078</v>
      </c>
      <c r="AB23" s="715">
        <f t="shared" si="10"/>
        <v>6167130.1999999993</v>
      </c>
      <c r="AC23" s="5"/>
      <c r="AD23" s="5"/>
      <c r="AE23" s="5"/>
      <c r="AF23" s="5"/>
      <c r="AG23" s="5"/>
      <c r="AH23" s="699"/>
      <c r="AI23" s="5"/>
      <c r="AJ23" s="699"/>
      <c r="AK23" s="699"/>
      <c r="AL23" s="715" t="str">
        <f>IF(AI23&lt;&gt;"",VLOOKUP(AI23,'DON GIA'!$M$1:$P$9,4,0),"")</f>
        <v/>
      </c>
      <c r="AM23" s="715" t="str">
        <f t="shared" si="11"/>
        <v/>
      </c>
      <c r="AN23" s="5"/>
      <c r="AO23" s="699"/>
      <c r="AP23" s="702" t="str">
        <f t="shared" si="5"/>
        <v/>
      </c>
      <c r="AQ23" s="722" t="s">
        <v>2270</v>
      </c>
      <c r="AR23" s="722" t="s">
        <v>1908</v>
      </c>
      <c r="AS23" s="639"/>
    </row>
    <row r="24" spans="1:45" ht="66.75" outlineLevel="2">
      <c r="A24" s="710">
        <f t="shared" si="12"/>
        <v>2</v>
      </c>
      <c r="B24" s="711" t="str">
        <f>IF(C24&lt;&gt;"",COUNTA($C$8:C24),"")</f>
        <v/>
      </c>
      <c r="C24" s="711"/>
      <c r="D24" s="5"/>
      <c r="E24" s="699"/>
      <c r="F24" s="699"/>
      <c r="G24" s="699"/>
      <c r="H24" s="699"/>
      <c r="I24" s="699"/>
      <c r="J24" s="699"/>
      <c r="K24" s="712"/>
      <c r="L24" s="714" t="s">
        <v>35</v>
      </c>
      <c r="M24" s="715" t="str">
        <f>IF(K24&lt;&gt;"",VLOOKUP(K24,'DON GIA'!$S$1:$U$19,3,0),"")</f>
        <v/>
      </c>
      <c r="N24" s="715" t="str">
        <f>IF(K24&lt;&gt;"",VLOOKUP(K24,'DON GIA'!$S$1:$V$19,4,0),"")</f>
        <v/>
      </c>
      <c r="O24" s="715" t="str">
        <f t="shared" si="7"/>
        <v/>
      </c>
      <c r="P24" s="715" t="str">
        <f t="shared" si="8"/>
        <v/>
      </c>
      <c r="Q24" s="5" t="s">
        <v>53</v>
      </c>
      <c r="R24" s="699" t="s">
        <v>44</v>
      </c>
      <c r="S24" s="699">
        <v>3</v>
      </c>
      <c r="T24" s="715">
        <f>IF(Q24&lt;&gt;"",VLOOKUP(Q24,'DON GIA'!$H$1:$K$103,4,0),"")</f>
        <v>34000</v>
      </c>
      <c r="U24" s="715">
        <f t="shared" si="9"/>
        <v>102000</v>
      </c>
      <c r="V24" s="715"/>
      <c r="W24" s="712" t="s">
        <v>1134</v>
      </c>
      <c r="X24" s="699" t="s">
        <v>27</v>
      </c>
      <c r="Y24" s="718">
        <v>53.34</v>
      </c>
      <c r="Z24" s="725"/>
      <c r="AA24" s="715">
        <f>IF(W24&lt;&gt;"",VLOOKUP(W24,'DON GIA'!$A$1:$D$346,4,0),"")</f>
        <v>1238791</v>
      </c>
      <c r="AB24" s="715">
        <f t="shared" si="10"/>
        <v>66077111.940000005</v>
      </c>
      <c r="AC24" s="5"/>
      <c r="AD24" s="5"/>
      <c r="AE24" s="5"/>
      <c r="AF24" s="5"/>
      <c r="AG24" s="5"/>
      <c r="AH24" s="699"/>
      <c r="AI24" s="5"/>
      <c r="AJ24" s="699"/>
      <c r="AK24" s="699"/>
      <c r="AL24" s="715" t="str">
        <f>IF(AI24&lt;&gt;"",VLOOKUP(AI24,'DON GIA'!$M$1:$P$9,4,0),"")</f>
        <v/>
      </c>
      <c r="AM24" s="715" t="str">
        <f t="shared" si="11"/>
        <v/>
      </c>
      <c r="AN24" s="5"/>
      <c r="AO24" s="699"/>
      <c r="AP24" s="702" t="str">
        <f t="shared" si="5"/>
        <v/>
      </c>
      <c r="AQ24" s="726" t="s">
        <v>1911</v>
      </c>
      <c r="AR24" s="726" t="s">
        <v>1909</v>
      </c>
      <c r="AS24" s="727"/>
    </row>
    <row r="25" spans="1:45" ht="33.75" outlineLevel="2">
      <c r="A25" s="710">
        <f t="shared" si="12"/>
        <v>2</v>
      </c>
      <c r="B25" s="711" t="str">
        <f>IF(C25&lt;&gt;"",COUNTA($C$8:C25),"")</f>
        <v/>
      </c>
      <c r="C25" s="711"/>
      <c r="D25" s="5"/>
      <c r="E25" s="699"/>
      <c r="F25" s="699"/>
      <c r="G25" s="699"/>
      <c r="H25" s="699"/>
      <c r="I25" s="699"/>
      <c r="J25" s="699"/>
      <c r="K25" s="712"/>
      <c r="L25" s="714" t="s">
        <v>35</v>
      </c>
      <c r="M25" s="715" t="str">
        <f>IF(K25&lt;&gt;"",VLOOKUP(K25,'DON GIA'!$S$1:$U$19,3,0),"")</f>
        <v/>
      </c>
      <c r="N25" s="715" t="str">
        <f>IF(K25&lt;&gt;"",VLOOKUP(K25,'DON GIA'!$S$1:$V$19,4,0),"")</f>
        <v/>
      </c>
      <c r="O25" s="715" t="str">
        <f t="shared" si="7"/>
        <v/>
      </c>
      <c r="P25" s="715" t="str">
        <f t="shared" si="8"/>
        <v/>
      </c>
      <c r="Q25" s="5" t="s">
        <v>35</v>
      </c>
      <c r="R25" s="699"/>
      <c r="S25" s="699"/>
      <c r="T25" s="715" t="str">
        <f>IF(Q25&lt;&gt;"",VLOOKUP(Q25,'DON GIA'!$H$1:$K$103,4,0),"")</f>
        <v/>
      </c>
      <c r="U25" s="715" t="str">
        <f t="shared" si="9"/>
        <v/>
      </c>
      <c r="V25" s="715"/>
      <c r="W25" s="712" t="s">
        <v>1135</v>
      </c>
      <c r="X25" s="699" t="s">
        <v>27</v>
      </c>
      <c r="Y25" s="718">
        <v>2.6</v>
      </c>
      <c r="Z25" s="725"/>
      <c r="AA25" s="715">
        <f>IF(W25&lt;&gt;"",VLOOKUP(W25,'DON GIA'!$A$1:$D$346,4,0),"")</f>
        <v>138443</v>
      </c>
      <c r="AB25" s="715">
        <f t="shared" si="10"/>
        <v>359951.8</v>
      </c>
      <c r="AC25" s="5"/>
      <c r="AD25" s="5"/>
      <c r="AE25" s="5"/>
      <c r="AF25" s="5"/>
      <c r="AG25" s="5"/>
      <c r="AH25" s="699"/>
      <c r="AI25" s="5"/>
      <c r="AJ25" s="699"/>
      <c r="AK25" s="699"/>
      <c r="AL25" s="715" t="str">
        <f>IF(AI25&lt;&gt;"",VLOOKUP(AI25,'DON GIA'!$M$1:$P$9,4,0),"")</f>
        <v/>
      </c>
      <c r="AM25" s="715" t="str">
        <f t="shared" si="11"/>
        <v/>
      </c>
      <c r="AN25" s="5"/>
      <c r="AO25" s="699"/>
      <c r="AP25" s="702" t="str">
        <f t="shared" si="5"/>
        <v/>
      </c>
      <c r="AQ25" s="712"/>
      <c r="AR25" s="712"/>
      <c r="AS25" s="727"/>
    </row>
    <row r="26" spans="1:45" outlineLevel="2">
      <c r="A26" s="710">
        <f t="shared" si="12"/>
        <v>2</v>
      </c>
      <c r="B26" s="711" t="str">
        <f>IF(C26&lt;&gt;"",COUNTA($C$8:C26),"")</f>
        <v/>
      </c>
      <c r="C26" s="711"/>
      <c r="D26" s="5"/>
      <c r="E26" s="699"/>
      <c r="F26" s="699"/>
      <c r="G26" s="699"/>
      <c r="H26" s="699"/>
      <c r="I26" s="699"/>
      <c r="J26" s="699"/>
      <c r="K26" s="712"/>
      <c r="L26" s="714" t="s">
        <v>35</v>
      </c>
      <c r="M26" s="715" t="str">
        <f>IF(K26&lt;&gt;"",VLOOKUP(K26,'DON GIA'!$S$1:$U$19,3,0),"")</f>
        <v/>
      </c>
      <c r="N26" s="715" t="str">
        <f>IF(K26&lt;&gt;"",VLOOKUP(K26,'DON GIA'!$S$1:$V$19,4,0),"")</f>
        <v/>
      </c>
      <c r="O26" s="715" t="str">
        <f t="shared" si="7"/>
        <v/>
      </c>
      <c r="P26" s="715" t="str">
        <f t="shared" si="8"/>
        <v/>
      </c>
      <c r="Q26" s="5" t="s">
        <v>35</v>
      </c>
      <c r="R26" s="699"/>
      <c r="S26" s="699"/>
      <c r="T26" s="715" t="str">
        <f>IF(Q26&lt;&gt;"",VLOOKUP(Q26,'DON GIA'!$H$1:$K$103,4,0),"")</f>
        <v/>
      </c>
      <c r="U26" s="715" t="str">
        <f t="shared" si="9"/>
        <v/>
      </c>
      <c r="V26" s="715"/>
      <c r="W26" s="712" t="s">
        <v>1023</v>
      </c>
      <c r="X26" s="699" t="s">
        <v>38</v>
      </c>
      <c r="Y26" s="718">
        <v>3.5000000000000003E-2</v>
      </c>
      <c r="Z26" s="725"/>
      <c r="AA26" s="715">
        <f>IF(W26&lt;&gt;"",VLOOKUP(W26,'DON GIA'!$A$1:$D$346,4,0),"")</f>
        <v>2523428</v>
      </c>
      <c r="AB26" s="715">
        <f t="shared" si="10"/>
        <v>88319.98000000001</v>
      </c>
      <c r="AC26" s="5"/>
      <c r="AD26" s="5"/>
      <c r="AE26" s="5"/>
      <c r="AF26" s="5"/>
      <c r="AG26" s="5"/>
      <c r="AH26" s="699"/>
      <c r="AI26" s="5"/>
      <c r="AJ26" s="699"/>
      <c r="AK26" s="699"/>
      <c r="AL26" s="715" t="str">
        <f>IF(AI26&lt;&gt;"",VLOOKUP(AI26,'DON GIA'!$M$1:$P$9,4,0),"")</f>
        <v/>
      </c>
      <c r="AM26" s="715" t="str">
        <f t="shared" si="11"/>
        <v/>
      </c>
      <c r="AN26" s="5"/>
      <c r="AO26" s="699"/>
      <c r="AP26" s="702" t="str">
        <f t="shared" si="5"/>
        <v/>
      </c>
      <c r="AQ26" s="712"/>
      <c r="AR26" s="712"/>
      <c r="AS26" s="727"/>
    </row>
    <row r="27" spans="1:45" outlineLevel="2">
      <c r="A27" s="710">
        <f t="shared" si="12"/>
        <v>2</v>
      </c>
      <c r="B27" s="711" t="str">
        <f>IF(C27&lt;&gt;"",COUNTA($C$8:C27),"")</f>
        <v/>
      </c>
      <c r="C27" s="711"/>
      <c r="D27" s="5"/>
      <c r="E27" s="699"/>
      <c r="F27" s="699"/>
      <c r="G27" s="699"/>
      <c r="H27" s="699"/>
      <c r="I27" s="699"/>
      <c r="J27" s="699"/>
      <c r="K27" s="712"/>
      <c r="L27" s="714" t="s">
        <v>35</v>
      </c>
      <c r="M27" s="715" t="str">
        <f>IF(K27&lt;&gt;"",VLOOKUP(K27,'DON GIA'!$S$1:$U$19,3,0),"")</f>
        <v/>
      </c>
      <c r="N27" s="715" t="str">
        <f>IF(K27&lt;&gt;"",VLOOKUP(K27,'DON GIA'!$S$1:$V$19,4,0),"")</f>
        <v/>
      </c>
      <c r="O27" s="715" t="str">
        <f t="shared" si="7"/>
        <v/>
      </c>
      <c r="P27" s="715" t="str">
        <f t="shared" si="8"/>
        <v/>
      </c>
      <c r="Q27" s="5" t="s">
        <v>35</v>
      </c>
      <c r="R27" s="699"/>
      <c r="S27" s="699"/>
      <c r="T27" s="715" t="str">
        <f>IF(Q27&lt;&gt;"",VLOOKUP(Q27,'DON GIA'!$H$1:$K$103,4,0),"")</f>
        <v/>
      </c>
      <c r="U27" s="715" t="str">
        <f t="shared" si="9"/>
        <v/>
      </c>
      <c r="V27" s="715"/>
      <c r="W27" s="712" t="s">
        <v>1109</v>
      </c>
      <c r="X27" s="699" t="s">
        <v>27</v>
      </c>
      <c r="Y27" s="718">
        <v>0.7</v>
      </c>
      <c r="Z27" s="725"/>
      <c r="AA27" s="715">
        <f>IF(W27&lt;&gt;"",VLOOKUP(W27,'DON GIA'!$A$1:$D$346,4,0),"")</f>
        <v>282038</v>
      </c>
      <c r="AB27" s="715">
        <f t="shared" si="10"/>
        <v>197426.59999999998</v>
      </c>
      <c r="AC27" s="5"/>
      <c r="AD27" s="5"/>
      <c r="AE27" s="5"/>
      <c r="AF27" s="5"/>
      <c r="AG27" s="5"/>
      <c r="AH27" s="699"/>
      <c r="AI27" s="5"/>
      <c r="AJ27" s="699"/>
      <c r="AK27" s="699"/>
      <c r="AL27" s="715" t="str">
        <f>IF(AI27&lt;&gt;"",VLOOKUP(AI27,'DON GIA'!$M$1:$P$9,4,0),"")</f>
        <v/>
      </c>
      <c r="AM27" s="715" t="str">
        <f t="shared" si="11"/>
        <v/>
      </c>
      <c r="AN27" s="5"/>
      <c r="AO27" s="699"/>
      <c r="AP27" s="702" t="str">
        <f t="shared" si="5"/>
        <v/>
      </c>
      <c r="AQ27" s="712"/>
      <c r="AR27" s="712"/>
      <c r="AS27" s="727"/>
    </row>
    <row r="28" spans="1:45" outlineLevel="2">
      <c r="A28" s="710">
        <f t="shared" si="12"/>
        <v>2</v>
      </c>
      <c r="B28" s="711" t="str">
        <f>IF(C28&lt;&gt;"",COUNTA($C$8:C28),"")</f>
        <v/>
      </c>
      <c r="C28" s="711"/>
      <c r="D28" s="708"/>
      <c r="E28" s="699"/>
      <c r="F28" s="699"/>
      <c r="G28" s="699"/>
      <c r="H28" s="699"/>
      <c r="I28" s="699"/>
      <c r="J28" s="699"/>
      <c r="K28" s="712"/>
      <c r="L28" s="714" t="s">
        <v>35</v>
      </c>
      <c r="M28" s="715" t="str">
        <f>IF(K28&lt;&gt;"",VLOOKUP(K28,'DON GIA'!$S$1:$U$19,3,0),"")</f>
        <v/>
      </c>
      <c r="N28" s="715" t="str">
        <f>IF(K28&lt;&gt;"",VLOOKUP(K28,'DON GIA'!$S$1:$V$19,4,0),"")</f>
        <v/>
      </c>
      <c r="O28" s="715" t="str">
        <f t="shared" si="7"/>
        <v/>
      </c>
      <c r="P28" s="715" t="str">
        <f t="shared" si="8"/>
        <v/>
      </c>
      <c r="Q28" s="5" t="s">
        <v>35</v>
      </c>
      <c r="R28" s="699"/>
      <c r="S28" s="699"/>
      <c r="T28" s="715" t="str">
        <f>IF(Q28&lt;&gt;"",VLOOKUP(Q28,'DON GIA'!$H$1:$K$103,4,0),"")</f>
        <v/>
      </c>
      <c r="U28" s="715" t="str">
        <f t="shared" si="9"/>
        <v/>
      </c>
      <c r="V28" s="715"/>
      <c r="W28" s="712" t="s">
        <v>1107</v>
      </c>
      <c r="X28" s="699" t="s">
        <v>27</v>
      </c>
      <c r="Y28" s="718">
        <v>33.04</v>
      </c>
      <c r="Z28" s="725"/>
      <c r="AA28" s="715">
        <f>IF(W28&lt;&gt;"",VLOOKUP(W28,'DON GIA'!$A$1:$D$346,4,0),"")</f>
        <v>109890</v>
      </c>
      <c r="AB28" s="715">
        <f t="shared" si="10"/>
        <v>3630765.6</v>
      </c>
      <c r="AC28" s="5"/>
      <c r="AD28" s="5"/>
      <c r="AE28" s="5"/>
      <c r="AF28" s="5"/>
      <c r="AG28" s="5"/>
      <c r="AH28" s="699"/>
      <c r="AI28" s="5"/>
      <c r="AJ28" s="699"/>
      <c r="AK28" s="699"/>
      <c r="AL28" s="715" t="str">
        <f>IF(AI28&lt;&gt;"",VLOOKUP(AI28,'DON GIA'!$M$1:$P$9,4,0),"")</f>
        <v/>
      </c>
      <c r="AM28" s="715" t="str">
        <f t="shared" si="11"/>
        <v/>
      </c>
      <c r="AN28" s="5"/>
      <c r="AO28" s="699"/>
      <c r="AP28" s="702" t="str">
        <f t="shared" si="5"/>
        <v/>
      </c>
      <c r="AQ28" s="712"/>
      <c r="AR28" s="712"/>
      <c r="AS28" s="727"/>
    </row>
    <row r="29" spans="1:45" outlineLevel="2">
      <c r="A29" s="710">
        <f t="shared" si="12"/>
        <v>2</v>
      </c>
      <c r="B29" s="711" t="str">
        <f>IF(C29&lt;&gt;"",COUNTA($C$8:C29),"")</f>
        <v/>
      </c>
      <c r="C29" s="711"/>
      <c r="D29" s="5"/>
      <c r="E29" s="699"/>
      <c r="F29" s="699"/>
      <c r="G29" s="699"/>
      <c r="H29" s="699"/>
      <c r="I29" s="699"/>
      <c r="J29" s="699"/>
      <c r="K29" s="712"/>
      <c r="L29" s="714" t="s">
        <v>35</v>
      </c>
      <c r="M29" s="715" t="str">
        <f>IF(K29&lt;&gt;"",VLOOKUP(K29,'DON GIA'!$S$1:$U$19,3,0),"")</f>
        <v/>
      </c>
      <c r="N29" s="715" t="str">
        <f>IF(K29&lt;&gt;"",VLOOKUP(K29,'DON GIA'!$S$1:$V$19,4,0),"")</f>
        <v/>
      </c>
      <c r="O29" s="715" t="str">
        <f t="shared" si="7"/>
        <v/>
      </c>
      <c r="P29" s="715" t="str">
        <f t="shared" si="8"/>
        <v/>
      </c>
      <c r="Q29" s="5" t="s">
        <v>35</v>
      </c>
      <c r="R29" s="699"/>
      <c r="S29" s="699"/>
      <c r="T29" s="715" t="str">
        <f>IF(Q29&lt;&gt;"",VLOOKUP(Q29,'DON GIA'!$H$1:$K$103,4,0),"")</f>
        <v/>
      </c>
      <c r="U29" s="715" t="str">
        <f t="shared" si="9"/>
        <v/>
      </c>
      <c r="V29" s="715"/>
      <c r="W29" s="712" t="s">
        <v>1136</v>
      </c>
      <c r="X29" s="699" t="s">
        <v>27</v>
      </c>
      <c r="Y29" s="718">
        <v>6.96</v>
      </c>
      <c r="Z29" s="725"/>
      <c r="AA29" s="715">
        <f>IF(W29&lt;&gt;"",VLOOKUP(W29,'DON GIA'!$A$1:$D$346,4,0),"")</f>
        <v>4206777</v>
      </c>
      <c r="AB29" s="715">
        <f t="shared" si="10"/>
        <v>29279167.919999998</v>
      </c>
      <c r="AC29" s="5"/>
      <c r="AD29" s="5"/>
      <c r="AE29" s="5" t="s">
        <v>30</v>
      </c>
      <c r="AF29" s="5" t="s">
        <v>31</v>
      </c>
      <c r="AG29" s="5"/>
      <c r="AH29" s="699"/>
      <c r="AI29" s="5"/>
      <c r="AJ29" s="699"/>
      <c r="AK29" s="699"/>
      <c r="AL29" s="715" t="str">
        <f>IF(AI29&lt;&gt;"",VLOOKUP(AI29,'DON GIA'!$M$1:$P$9,4,0),"")</f>
        <v/>
      </c>
      <c r="AM29" s="715" t="str">
        <f t="shared" si="11"/>
        <v/>
      </c>
      <c r="AN29" s="5"/>
      <c r="AO29" s="699"/>
      <c r="AP29" s="702" t="str">
        <f t="shared" si="5"/>
        <v/>
      </c>
      <c r="AQ29" s="712"/>
      <c r="AR29" s="712"/>
      <c r="AS29" s="727"/>
    </row>
    <row r="30" spans="1:45" outlineLevel="2">
      <c r="A30" s="710">
        <f t="shared" si="12"/>
        <v>2</v>
      </c>
      <c r="B30" s="711" t="str">
        <f>IF(C30&lt;&gt;"",COUNTA($C$8:C30),"")</f>
        <v/>
      </c>
      <c r="C30" s="711"/>
      <c r="D30" s="5"/>
      <c r="E30" s="699"/>
      <c r="F30" s="699"/>
      <c r="G30" s="699"/>
      <c r="H30" s="699"/>
      <c r="I30" s="699"/>
      <c r="J30" s="699"/>
      <c r="K30" s="712"/>
      <c r="L30" s="714" t="s">
        <v>35</v>
      </c>
      <c r="M30" s="715" t="str">
        <f>IF(K30&lt;&gt;"",VLOOKUP(K30,'DON GIA'!$S$1:$U$19,3,0),"")</f>
        <v/>
      </c>
      <c r="N30" s="715" t="str">
        <f>IF(K30&lt;&gt;"",VLOOKUP(K30,'DON GIA'!$S$1:$V$19,4,0),"")</f>
        <v/>
      </c>
      <c r="O30" s="715" t="str">
        <f t="shared" si="7"/>
        <v/>
      </c>
      <c r="P30" s="715" t="str">
        <f t="shared" si="8"/>
        <v/>
      </c>
      <c r="Q30" s="5" t="s">
        <v>35</v>
      </c>
      <c r="R30" s="699"/>
      <c r="S30" s="699"/>
      <c r="T30" s="715" t="str">
        <f>IF(Q30&lt;&gt;"",VLOOKUP(Q30,'DON GIA'!$H$1:$K$103,4,0),"")</f>
        <v/>
      </c>
      <c r="U30" s="715" t="str">
        <f t="shared" si="9"/>
        <v/>
      </c>
      <c r="V30" s="715"/>
      <c r="W30" s="712" t="s">
        <v>1009</v>
      </c>
      <c r="X30" s="699" t="s">
        <v>27</v>
      </c>
      <c r="Y30" s="718">
        <v>41.85</v>
      </c>
      <c r="Z30" s="725"/>
      <c r="AA30" s="715">
        <f>IF(W30&lt;&gt;"",VLOOKUP(W30,'DON GIA'!$A$1:$D$346,4,0),"")</f>
        <v>282038</v>
      </c>
      <c r="AB30" s="715">
        <f t="shared" si="10"/>
        <v>11803290.300000001</v>
      </c>
      <c r="AC30" s="5"/>
      <c r="AD30" s="5"/>
      <c r="AE30" s="5"/>
      <c r="AF30" s="5"/>
      <c r="AG30" s="5"/>
      <c r="AH30" s="699"/>
      <c r="AI30" s="5"/>
      <c r="AJ30" s="699"/>
      <c r="AK30" s="699"/>
      <c r="AL30" s="715" t="str">
        <f>IF(AI30&lt;&gt;"",VLOOKUP(AI30,'DON GIA'!$M$1:$P$9,4,0),"")</f>
        <v/>
      </c>
      <c r="AM30" s="715" t="str">
        <f t="shared" si="11"/>
        <v/>
      </c>
      <c r="AN30" s="5"/>
      <c r="AO30" s="699"/>
      <c r="AP30" s="702" t="str">
        <f t="shared" si="5"/>
        <v/>
      </c>
      <c r="AQ30" s="712"/>
      <c r="AR30" s="712"/>
      <c r="AS30" s="727"/>
    </row>
    <row r="31" spans="1:45" outlineLevel="2">
      <c r="A31" s="710">
        <f t="shared" si="12"/>
        <v>2</v>
      </c>
      <c r="B31" s="711" t="str">
        <f>IF(C31&lt;&gt;"",COUNTA($C$8:C31),"")</f>
        <v/>
      </c>
      <c r="C31" s="711"/>
      <c r="D31" s="5"/>
      <c r="E31" s="699"/>
      <c r="F31" s="699"/>
      <c r="G31" s="699"/>
      <c r="H31" s="699"/>
      <c r="I31" s="699"/>
      <c r="J31" s="699"/>
      <c r="K31" s="712"/>
      <c r="L31" s="714" t="s">
        <v>35</v>
      </c>
      <c r="M31" s="715" t="str">
        <f>IF(K31&lt;&gt;"",VLOOKUP(K31,'DON GIA'!$S$1:$U$19,3,0),"")</f>
        <v/>
      </c>
      <c r="N31" s="715" t="str">
        <f>IF(K31&lt;&gt;"",VLOOKUP(K31,'DON GIA'!$S$1:$V$19,4,0),"")</f>
        <v/>
      </c>
      <c r="O31" s="715" t="str">
        <f t="shared" si="7"/>
        <v/>
      </c>
      <c r="P31" s="715" t="str">
        <f t="shared" si="8"/>
        <v/>
      </c>
      <c r="Q31" s="5" t="s">
        <v>35</v>
      </c>
      <c r="R31" s="699"/>
      <c r="S31" s="699"/>
      <c r="T31" s="715" t="str">
        <f>IF(Q31&lt;&gt;"",VLOOKUP(Q31,'DON GIA'!$H$1:$K$103,4,0),"")</f>
        <v/>
      </c>
      <c r="U31" s="715" t="str">
        <f t="shared" si="9"/>
        <v/>
      </c>
      <c r="V31" s="715"/>
      <c r="W31" s="712" t="s">
        <v>997</v>
      </c>
      <c r="X31" s="699" t="s">
        <v>38</v>
      </c>
      <c r="Y31" s="718">
        <v>56.95</v>
      </c>
      <c r="Z31" s="725"/>
      <c r="AA31" s="715" t="str">
        <f>IF(W31&lt;&gt;"",VLOOKUP(W31,'DON GIA'!$A$1:$D$346,4,0),"")</f>
        <v>không hỗ trợ</v>
      </c>
      <c r="AB31" s="715" t="str">
        <f t="shared" si="10"/>
        <v/>
      </c>
      <c r="AC31" s="5"/>
      <c r="AD31" s="5"/>
      <c r="AE31" s="5"/>
      <c r="AF31" s="5"/>
      <c r="AG31" s="5"/>
      <c r="AH31" s="699"/>
      <c r="AI31" s="5"/>
      <c r="AJ31" s="699"/>
      <c r="AK31" s="699"/>
      <c r="AL31" s="715" t="str">
        <f>IF(AI31&lt;&gt;"",VLOOKUP(AI31,'DON GIA'!$M$1:$P$9,4,0),"")</f>
        <v/>
      </c>
      <c r="AM31" s="715" t="str">
        <f t="shared" si="11"/>
        <v/>
      </c>
      <c r="AN31" s="5"/>
      <c r="AO31" s="699"/>
      <c r="AP31" s="702" t="str">
        <f t="shared" si="5"/>
        <v/>
      </c>
      <c r="AQ31" s="712"/>
      <c r="AR31" s="712"/>
      <c r="AS31" s="727"/>
    </row>
    <row r="32" spans="1:45" outlineLevel="2">
      <c r="A32" s="710">
        <f t="shared" si="12"/>
        <v>2</v>
      </c>
      <c r="B32" s="711" t="str">
        <f>IF(C32&lt;&gt;"",COUNTA($C$8:C32),"")</f>
        <v/>
      </c>
      <c r="C32" s="711"/>
      <c r="D32" s="5"/>
      <c r="E32" s="699"/>
      <c r="F32" s="699"/>
      <c r="G32" s="699"/>
      <c r="H32" s="699"/>
      <c r="I32" s="699"/>
      <c r="J32" s="699"/>
      <c r="K32" s="712"/>
      <c r="L32" s="714" t="s">
        <v>35</v>
      </c>
      <c r="M32" s="715" t="str">
        <f>IF(K32&lt;&gt;"",VLOOKUP(K32,'DON GIA'!$S$1:$U$19,3,0),"")</f>
        <v/>
      </c>
      <c r="N32" s="715" t="str">
        <f>IF(K32&lt;&gt;"",VLOOKUP(K32,'DON GIA'!$S$1:$V$19,4,0),"")</f>
        <v/>
      </c>
      <c r="O32" s="715" t="str">
        <f t="shared" si="7"/>
        <v/>
      </c>
      <c r="P32" s="715" t="str">
        <f t="shared" si="8"/>
        <v/>
      </c>
      <c r="Q32" s="5" t="s">
        <v>35</v>
      </c>
      <c r="R32" s="699"/>
      <c r="S32" s="699"/>
      <c r="T32" s="715" t="str">
        <f>IF(Q32&lt;&gt;"",VLOOKUP(Q32,'DON GIA'!$H$1:$K$103,4,0),"")</f>
        <v/>
      </c>
      <c r="U32" s="715" t="str">
        <f t="shared" si="9"/>
        <v/>
      </c>
      <c r="V32" s="715"/>
      <c r="W32" s="712" t="s">
        <v>1049</v>
      </c>
      <c r="X32" s="699" t="s">
        <v>42</v>
      </c>
      <c r="Y32" s="718">
        <v>1</v>
      </c>
      <c r="Z32" s="725"/>
      <c r="AA32" s="715">
        <f>IF(W32&lt;&gt;"",VLOOKUP(W32,'DON GIA'!$A$1:$D$346,4,0),"")</f>
        <v>3793079</v>
      </c>
      <c r="AB32" s="715">
        <f t="shared" si="10"/>
        <v>3793079</v>
      </c>
      <c r="AC32" s="5"/>
      <c r="AD32" s="5"/>
      <c r="AE32" s="5"/>
      <c r="AF32" s="5"/>
      <c r="AG32" s="5"/>
      <c r="AH32" s="699"/>
      <c r="AI32" s="5"/>
      <c r="AJ32" s="699"/>
      <c r="AK32" s="699"/>
      <c r="AL32" s="715" t="str">
        <f>IF(AI32&lt;&gt;"",VLOOKUP(AI32,'DON GIA'!$M$1:$P$9,4,0),"")</f>
        <v/>
      </c>
      <c r="AM32" s="715" t="str">
        <f t="shared" si="11"/>
        <v/>
      </c>
      <c r="AN32" s="5"/>
      <c r="AO32" s="699"/>
      <c r="AP32" s="702" t="str">
        <f t="shared" si="5"/>
        <v/>
      </c>
      <c r="AQ32" s="712"/>
      <c r="AR32" s="712"/>
      <c r="AS32" s="727"/>
    </row>
    <row r="33" spans="1:45" outlineLevel="2">
      <c r="A33" s="710">
        <f t="shared" si="12"/>
        <v>2</v>
      </c>
      <c r="B33" s="711"/>
      <c r="C33" s="711"/>
      <c r="D33" s="708"/>
      <c r="E33" s="699"/>
      <c r="F33" s="699"/>
      <c r="G33" s="699"/>
      <c r="H33" s="699"/>
      <c r="I33" s="699"/>
      <c r="J33" s="699"/>
      <c r="K33" s="712"/>
      <c r="L33" s="714" t="s">
        <v>35</v>
      </c>
      <c r="M33" s="715" t="str">
        <f>IF(K33&lt;&gt;"",VLOOKUP(K33,'DON GIA'!$S$1:$U$19,3,0),"")</f>
        <v/>
      </c>
      <c r="N33" s="715" t="str">
        <f>IF(K33&lt;&gt;"",VLOOKUP(K33,'DON GIA'!$S$1:$V$19,4,0),"")</f>
        <v/>
      </c>
      <c r="O33" s="715" t="str">
        <f t="shared" si="7"/>
        <v/>
      </c>
      <c r="P33" s="715" t="str">
        <f t="shared" si="8"/>
        <v/>
      </c>
      <c r="Q33" s="5" t="s">
        <v>35</v>
      </c>
      <c r="R33" s="699"/>
      <c r="S33" s="699"/>
      <c r="T33" s="715" t="str">
        <f>IF(Q33&lt;&gt;"",VLOOKUP(Q33,'DON GIA'!$H$1:$K$103,4,0),"")</f>
        <v/>
      </c>
      <c r="U33" s="715" t="str">
        <f t="shared" si="9"/>
        <v/>
      </c>
      <c r="V33" s="715"/>
      <c r="W33" s="712"/>
      <c r="X33" s="699"/>
      <c r="Y33" s="718"/>
      <c r="Z33" s="725"/>
      <c r="AA33" s="715" t="str">
        <f>IF(W33&lt;&gt;"",VLOOKUP(W33,'DON GIA'!$A$1:$D$346,4,0),"")</f>
        <v/>
      </c>
      <c r="AB33" s="715" t="str">
        <f t="shared" si="10"/>
        <v/>
      </c>
      <c r="AC33" s="5"/>
      <c r="AD33" s="5"/>
      <c r="AE33" s="5"/>
      <c r="AF33" s="5"/>
      <c r="AG33" s="5"/>
      <c r="AH33" s="699"/>
      <c r="AI33" s="5"/>
      <c r="AJ33" s="699"/>
      <c r="AK33" s="699"/>
      <c r="AL33" s="715" t="str">
        <f>IF(AI33&lt;&gt;"",VLOOKUP(AI33,'DON GIA'!$M$1:$P$9,4,0),"")</f>
        <v/>
      </c>
      <c r="AM33" s="715" t="str">
        <f t="shared" si="11"/>
        <v/>
      </c>
      <c r="AN33" s="5"/>
      <c r="AO33" s="699"/>
      <c r="AP33" s="702" t="str">
        <f t="shared" si="5"/>
        <v/>
      </c>
      <c r="AQ33" s="712"/>
      <c r="AR33" s="712"/>
      <c r="AS33" s="727"/>
    </row>
    <row r="34" spans="1:45" outlineLevel="1">
      <c r="A34" s="658" t="s">
        <v>2157</v>
      </c>
      <c r="B34" s="696">
        <f>IF(C34&lt;&gt;"",COUNTA($C$8:C34),"")</f>
        <v>3</v>
      </c>
      <c r="C34" s="696">
        <v>438</v>
      </c>
      <c r="D34" s="708" t="s">
        <v>275</v>
      </c>
      <c r="E34" s="698"/>
      <c r="F34" s="699"/>
      <c r="G34" s="698"/>
      <c r="H34" s="698"/>
      <c r="I34" s="698"/>
      <c r="J34" s="698"/>
      <c r="K34" s="697"/>
      <c r="L34" s="701">
        <f>SUBTOTAL(9,L35:L47)</f>
        <v>113.1</v>
      </c>
      <c r="M34" s="702"/>
      <c r="N34" s="702"/>
      <c r="O34" s="702">
        <f>SUBTOTAL(9,O35:O47)</f>
        <v>189894900</v>
      </c>
      <c r="P34" s="702">
        <f>SUBTOTAL(9,P35:P47)</f>
        <v>0</v>
      </c>
      <c r="Q34" s="708"/>
      <c r="R34" s="698"/>
      <c r="S34" s="698">
        <f>SUBTOTAL(9,S35:S47)</f>
        <v>0</v>
      </c>
      <c r="T34" s="702"/>
      <c r="U34" s="702">
        <f>SUBTOTAL(9,U35:U47)</f>
        <v>0</v>
      </c>
      <c r="V34" s="702"/>
      <c r="W34" s="697"/>
      <c r="X34" s="698"/>
      <c r="Y34" s="705">
        <f>SUBTOTAL(9,Y35:Y47)</f>
        <v>209.80300000000005</v>
      </c>
      <c r="Z34" s="724">
        <f>SUBTOTAL(9,Z35:Z47)</f>
        <v>0</v>
      </c>
      <c r="AA34" s="702"/>
      <c r="AB34" s="702">
        <f>SUBTOTAL(9,AB35:AB47)</f>
        <v>460758159.574</v>
      </c>
      <c r="AC34" s="708"/>
      <c r="AD34" s="708"/>
      <c r="AE34" s="708"/>
      <c r="AF34" s="708"/>
      <c r="AG34" s="708"/>
      <c r="AH34" s="698"/>
      <c r="AI34" s="708"/>
      <c r="AJ34" s="698"/>
      <c r="AK34" s="698">
        <f>SUBTOTAL(9,AK35:AK47)</f>
        <v>3</v>
      </c>
      <c r="AL34" s="702"/>
      <c r="AM34" s="702">
        <f>SUBTOTAL(9,AM35:AM47)</f>
        <v>42791840</v>
      </c>
      <c r="AN34" s="708"/>
      <c r="AO34" s="698">
        <f>SUBTOTAL(9,AO35:AO47)</f>
        <v>1</v>
      </c>
      <c r="AP34" s="702">
        <f t="shared" si="5"/>
        <v>693444899.574</v>
      </c>
      <c r="AQ34" s="709"/>
      <c r="AR34" s="709"/>
      <c r="AS34" s="723"/>
    </row>
    <row r="35" spans="1:45" ht="33.75" outlineLevel="2">
      <c r="A35" s="710">
        <f>IF(B34&lt;&gt;"",B34,A33)</f>
        <v>3</v>
      </c>
      <c r="B35" s="711" t="str">
        <f>IF(C35&lt;&gt;"",COUNTA($C$8:C35),"")</f>
        <v/>
      </c>
      <c r="C35" s="711"/>
      <c r="D35" s="5" t="s">
        <v>276</v>
      </c>
      <c r="E35" s="699">
        <v>2</v>
      </c>
      <c r="F35" s="699"/>
      <c r="G35" s="699">
        <v>437</v>
      </c>
      <c r="H35" s="699">
        <v>79</v>
      </c>
      <c r="I35" s="699" t="s">
        <v>223</v>
      </c>
      <c r="J35" s="699" t="s">
        <v>224</v>
      </c>
      <c r="K35" s="712" t="s">
        <v>973</v>
      </c>
      <c r="L35" s="714">
        <v>113.1</v>
      </c>
      <c r="M35" s="715">
        <f>IF(K35&lt;&gt;"",VLOOKUP(K35,'DON GIA'!$S$1:$U$19,3,0),"")</f>
        <v>1679000</v>
      </c>
      <c r="N35" s="715">
        <f>IF(K35&lt;&gt;"",VLOOKUP(K35,'DON GIA'!$S$1:$V$19,4,0),"")</f>
        <v>0</v>
      </c>
      <c r="O35" s="715">
        <f t="shared" ref="O35:O47" si="13">IF(K35&lt;&gt;"",L35*M35,"")</f>
        <v>189894900</v>
      </c>
      <c r="P35" s="715">
        <f t="shared" ref="P35:P47" si="14">IF(K35&lt;&gt;"",L35*N35,"")</f>
        <v>0</v>
      </c>
      <c r="Q35" s="5" t="s">
        <v>35</v>
      </c>
      <c r="R35" s="699"/>
      <c r="S35" s="699"/>
      <c r="T35" s="715" t="str">
        <f>IF(Q35&lt;&gt;"",VLOOKUP(Q35,'DON GIA'!$H$1:$K$103,4,0),"")</f>
        <v/>
      </c>
      <c r="U35" s="715" t="str">
        <f t="shared" ref="U35:U47" si="15">IF(Q35&lt;&gt;"",IF(ISNUMBER(T35),S35*T35,""),"")</f>
        <v/>
      </c>
      <c r="V35" s="715" t="s">
        <v>2163</v>
      </c>
      <c r="W35" s="712" t="s">
        <v>1142</v>
      </c>
      <c r="X35" s="699" t="s">
        <v>27</v>
      </c>
      <c r="Y35" s="718">
        <v>21.32</v>
      </c>
      <c r="Z35" s="725"/>
      <c r="AA35" s="715">
        <f>IF(W35&lt;&gt;"",VLOOKUP(W35,'DON GIA'!$A$1:$D$346,4,0),"")</f>
        <v>3840615</v>
      </c>
      <c r="AB35" s="715">
        <f t="shared" ref="AB35:AB47" si="16">IF(W35&lt;&gt;"",IF(ISNUMBER(AA35),Y35*AA35,""),"")</f>
        <v>81881911.799999997</v>
      </c>
      <c r="AC35" s="5" t="s">
        <v>32</v>
      </c>
      <c r="AD35" s="5" t="s">
        <v>29</v>
      </c>
      <c r="AE35" s="5" t="s">
        <v>36</v>
      </c>
      <c r="AF35" s="5" t="s">
        <v>31</v>
      </c>
      <c r="AG35" s="5" t="s">
        <v>32</v>
      </c>
      <c r="AH35" s="699" t="s">
        <v>41</v>
      </c>
      <c r="AI35" s="5" t="s">
        <v>562</v>
      </c>
      <c r="AJ35" s="699" t="s">
        <v>409</v>
      </c>
      <c r="AK35" s="699">
        <v>2</v>
      </c>
      <c r="AL35" s="715">
        <f>IF(AI35&lt;&gt;"",VLOOKUP(AI35,'DON GIA'!$M$1:$P$9,4,0),"")</f>
        <v>12895920</v>
      </c>
      <c r="AM35" s="715">
        <f t="shared" ref="AM35:AM47" si="17">IF(AI35&lt;&gt;"",AK35*AL35,"")</f>
        <v>25791840</v>
      </c>
      <c r="AN35" s="5" t="s">
        <v>407</v>
      </c>
      <c r="AO35" s="699">
        <v>1</v>
      </c>
      <c r="AP35" s="702" t="str">
        <f t="shared" si="5"/>
        <v/>
      </c>
      <c r="AQ35" s="709" t="s">
        <v>2271</v>
      </c>
      <c r="AR35" s="709" t="s">
        <v>1912</v>
      </c>
      <c r="AS35" s="723"/>
    </row>
    <row r="36" spans="1:45" ht="234" outlineLevel="2">
      <c r="A36" s="710">
        <f t="shared" ref="A36:A47" si="18">IF(B35&lt;&gt;"",B35,A35)</f>
        <v>3</v>
      </c>
      <c r="B36" s="711" t="str">
        <f>IF(C36&lt;&gt;"",COUNTA($C$8:C36),"")</f>
        <v/>
      </c>
      <c r="C36" s="711"/>
      <c r="D36" s="5" t="s">
        <v>71</v>
      </c>
      <c r="E36" s="699"/>
      <c r="F36" s="699"/>
      <c r="G36" s="699"/>
      <c r="H36" s="699"/>
      <c r="I36" s="699"/>
      <c r="J36" s="699"/>
      <c r="K36" s="712"/>
      <c r="L36" s="714" t="s">
        <v>35</v>
      </c>
      <c r="M36" s="715" t="str">
        <f>IF(K36&lt;&gt;"",VLOOKUP(K36,'DON GIA'!$S$1:$U$19,3,0),"")</f>
        <v/>
      </c>
      <c r="N36" s="715" t="str">
        <f>IF(K36&lt;&gt;"",VLOOKUP(K36,'DON GIA'!$S$1:$V$19,4,0),"")</f>
        <v/>
      </c>
      <c r="O36" s="715" t="str">
        <f t="shared" si="13"/>
        <v/>
      </c>
      <c r="P36" s="715" t="str">
        <f t="shared" si="14"/>
        <v/>
      </c>
      <c r="Q36" s="5" t="s">
        <v>35</v>
      </c>
      <c r="R36" s="699"/>
      <c r="S36" s="699"/>
      <c r="T36" s="715" t="str">
        <f>IF(Q36&lt;&gt;"",VLOOKUP(Q36,'DON GIA'!$H$1:$K$103,4,0),"")</f>
        <v/>
      </c>
      <c r="U36" s="715" t="str">
        <f t="shared" si="15"/>
        <v/>
      </c>
      <c r="V36" s="715"/>
      <c r="W36" s="712" t="s">
        <v>1063</v>
      </c>
      <c r="X36" s="699" t="s">
        <v>27</v>
      </c>
      <c r="Y36" s="718">
        <v>78.95</v>
      </c>
      <c r="Z36" s="725"/>
      <c r="AA36" s="715">
        <f>IF(W36&lt;&gt;"",VLOOKUP(W36,'DON GIA'!$A$1:$D$346,4,0),"")</f>
        <v>3941166</v>
      </c>
      <c r="AB36" s="715">
        <f t="shared" si="16"/>
        <v>311155055.69999999</v>
      </c>
      <c r="AC36" s="5" t="s">
        <v>32</v>
      </c>
      <c r="AD36" s="5" t="s">
        <v>29</v>
      </c>
      <c r="AE36" s="5" t="s">
        <v>30</v>
      </c>
      <c r="AF36" s="5" t="s">
        <v>31</v>
      </c>
      <c r="AG36" s="5" t="s">
        <v>32</v>
      </c>
      <c r="AH36" s="699" t="s">
        <v>33</v>
      </c>
      <c r="AI36" s="5" t="s">
        <v>579</v>
      </c>
      <c r="AJ36" s="699" t="s">
        <v>560</v>
      </c>
      <c r="AK36" s="699">
        <v>1</v>
      </c>
      <c r="AL36" s="715">
        <f>IF(AI36&lt;&gt;"",VLOOKUP(AI36,'DON GIA'!$M$1:$P$9,4,0),"")</f>
        <v>17000000</v>
      </c>
      <c r="AM36" s="715">
        <f t="shared" si="17"/>
        <v>17000000</v>
      </c>
      <c r="AN36" s="5"/>
      <c r="AO36" s="699"/>
      <c r="AP36" s="702" t="str">
        <f t="shared" si="5"/>
        <v/>
      </c>
      <c r="AQ36" s="722" t="s">
        <v>2272</v>
      </c>
      <c r="AR36" s="722" t="s">
        <v>1913</v>
      </c>
      <c r="AS36" s="639"/>
    </row>
    <row r="37" spans="1:45" ht="99" outlineLevel="2">
      <c r="A37" s="710">
        <f t="shared" si="18"/>
        <v>3</v>
      </c>
      <c r="B37" s="711" t="str">
        <f>IF(C37&lt;&gt;"",COUNTA($C$8:C37),"")</f>
        <v/>
      </c>
      <c r="C37" s="711"/>
      <c r="D37" s="5"/>
      <c r="E37" s="699"/>
      <c r="F37" s="699"/>
      <c r="G37" s="699"/>
      <c r="H37" s="699"/>
      <c r="I37" s="699"/>
      <c r="J37" s="699"/>
      <c r="K37" s="712"/>
      <c r="L37" s="714" t="s">
        <v>35</v>
      </c>
      <c r="M37" s="715" t="str">
        <f>IF(K37&lt;&gt;"",VLOOKUP(K37,'DON GIA'!$S$1:$U$19,3,0),"")</f>
        <v/>
      </c>
      <c r="N37" s="715" t="str">
        <f>IF(K37&lt;&gt;"",VLOOKUP(K37,'DON GIA'!$S$1:$V$19,4,0),"")</f>
        <v/>
      </c>
      <c r="O37" s="715" t="str">
        <f t="shared" si="13"/>
        <v/>
      </c>
      <c r="P37" s="715" t="str">
        <f t="shared" si="14"/>
        <v/>
      </c>
      <c r="Q37" s="5" t="s">
        <v>35</v>
      </c>
      <c r="R37" s="699"/>
      <c r="S37" s="699"/>
      <c r="T37" s="715" t="str">
        <f>IF(Q37&lt;&gt;"",VLOOKUP(Q37,'DON GIA'!$H$1:$K$103,4,0),"")</f>
        <v/>
      </c>
      <c r="U37" s="715" t="str">
        <f t="shared" si="15"/>
        <v/>
      </c>
      <c r="V37" s="715"/>
      <c r="W37" s="712" t="s">
        <v>1108</v>
      </c>
      <c r="X37" s="699" t="s">
        <v>27</v>
      </c>
      <c r="Y37" s="718">
        <v>7.9</v>
      </c>
      <c r="Z37" s="725"/>
      <c r="AA37" s="715">
        <f>IF(W37&lt;&gt;"",VLOOKUP(W37,'DON GIA'!$A$1:$D$346,4,0),"")</f>
        <v>282038</v>
      </c>
      <c r="AB37" s="715">
        <f t="shared" si="16"/>
        <v>2228100.2000000002</v>
      </c>
      <c r="AC37" s="5"/>
      <c r="AD37" s="5"/>
      <c r="AE37" s="5"/>
      <c r="AF37" s="5"/>
      <c r="AG37" s="5"/>
      <c r="AH37" s="699"/>
      <c r="AI37" s="5"/>
      <c r="AJ37" s="699"/>
      <c r="AK37" s="699"/>
      <c r="AL37" s="715" t="str">
        <f>IF(AI37&lt;&gt;"",VLOOKUP(AI37,'DON GIA'!$M$1:$P$9,4,0),"")</f>
        <v/>
      </c>
      <c r="AM37" s="715" t="str">
        <f t="shared" si="17"/>
        <v/>
      </c>
      <c r="AN37" s="5"/>
      <c r="AO37" s="699"/>
      <c r="AP37" s="702" t="str">
        <f t="shared" si="5"/>
        <v/>
      </c>
      <c r="AQ37" s="722" t="s">
        <v>2273</v>
      </c>
      <c r="AR37" s="722" t="s">
        <v>1914</v>
      </c>
      <c r="AS37" s="639"/>
    </row>
    <row r="38" spans="1:45" ht="66.75" outlineLevel="2">
      <c r="A38" s="710">
        <f t="shared" si="18"/>
        <v>3</v>
      </c>
      <c r="B38" s="711" t="str">
        <f>IF(C38&lt;&gt;"",COUNTA($C$8:C38),"")</f>
        <v/>
      </c>
      <c r="C38" s="711"/>
      <c r="D38" s="5"/>
      <c r="E38" s="699"/>
      <c r="F38" s="699"/>
      <c r="G38" s="699"/>
      <c r="H38" s="699"/>
      <c r="I38" s="699"/>
      <c r="J38" s="699"/>
      <c r="K38" s="712"/>
      <c r="L38" s="714" t="s">
        <v>35</v>
      </c>
      <c r="M38" s="715" t="str">
        <f>IF(K38&lt;&gt;"",VLOOKUP(K38,'DON GIA'!$S$1:$U$19,3,0),"")</f>
        <v/>
      </c>
      <c r="N38" s="715" t="str">
        <f>IF(K38&lt;&gt;"",VLOOKUP(K38,'DON GIA'!$S$1:$V$19,4,0),"")</f>
        <v/>
      </c>
      <c r="O38" s="715" t="str">
        <f t="shared" si="13"/>
        <v/>
      </c>
      <c r="P38" s="715" t="str">
        <f t="shared" si="14"/>
        <v/>
      </c>
      <c r="Q38" s="5" t="s">
        <v>35</v>
      </c>
      <c r="R38" s="699"/>
      <c r="S38" s="699"/>
      <c r="T38" s="715" t="str">
        <f>IF(Q38&lt;&gt;"",VLOOKUP(Q38,'DON GIA'!$H$1:$K$103,4,0),"")</f>
        <v/>
      </c>
      <c r="U38" s="715" t="str">
        <f t="shared" si="15"/>
        <v/>
      </c>
      <c r="V38" s="715"/>
      <c r="W38" s="712" t="s">
        <v>1121</v>
      </c>
      <c r="X38" s="699" t="s">
        <v>27</v>
      </c>
      <c r="Y38" s="718">
        <v>2.4</v>
      </c>
      <c r="Z38" s="725"/>
      <c r="AA38" s="715">
        <f>IF(W38&lt;&gt;"",VLOOKUP(W38,'DON GIA'!$A$1:$D$346,4,0),"")</f>
        <v>1398600</v>
      </c>
      <c r="AB38" s="715">
        <f t="shared" si="16"/>
        <v>3356640</v>
      </c>
      <c r="AC38" s="5"/>
      <c r="AD38" s="5"/>
      <c r="AE38" s="5"/>
      <c r="AF38" s="5"/>
      <c r="AG38" s="5"/>
      <c r="AH38" s="699"/>
      <c r="AI38" s="5"/>
      <c r="AJ38" s="699"/>
      <c r="AK38" s="699"/>
      <c r="AL38" s="715" t="str">
        <f>IF(AI38&lt;&gt;"",VLOOKUP(AI38,'DON GIA'!$M$1:$P$9,4,0),"")</f>
        <v/>
      </c>
      <c r="AM38" s="715" t="str">
        <f t="shared" si="17"/>
        <v/>
      </c>
      <c r="AN38" s="5"/>
      <c r="AO38" s="699"/>
      <c r="AP38" s="702" t="str">
        <f t="shared" si="5"/>
        <v/>
      </c>
      <c r="AQ38" s="726" t="s">
        <v>1911</v>
      </c>
      <c r="AR38" s="726" t="s">
        <v>1915</v>
      </c>
      <c r="AS38" s="727"/>
    </row>
    <row r="39" spans="1:45" outlineLevel="2">
      <c r="A39" s="710">
        <f t="shared" si="18"/>
        <v>3</v>
      </c>
      <c r="B39" s="711" t="str">
        <f>IF(C39&lt;&gt;"",COUNTA($C$8:C39),"")</f>
        <v/>
      </c>
      <c r="C39" s="711"/>
      <c r="D39" s="5"/>
      <c r="E39" s="699"/>
      <c r="F39" s="699"/>
      <c r="G39" s="699"/>
      <c r="H39" s="699"/>
      <c r="I39" s="699"/>
      <c r="J39" s="699"/>
      <c r="K39" s="712"/>
      <c r="L39" s="714" t="s">
        <v>35</v>
      </c>
      <c r="M39" s="715" t="str">
        <f>IF(K39&lt;&gt;"",VLOOKUP(K39,'DON GIA'!$S$1:$U$19,3,0),"")</f>
        <v/>
      </c>
      <c r="N39" s="715" t="str">
        <f>IF(K39&lt;&gt;"",VLOOKUP(K39,'DON GIA'!$S$1:$V$19,4,0),"")</f>
        <v/>
      </c>
      <c r="O39" s="715" t="str">
        <f t="shared" si="13"/>
        <v/>
      </c>
      <c r="P39" s="715" t="str">
        <f t="shared" si="14"/>
        <v/>
      </c>
      <c r="Q39" s="5" t="s">
        <v>35</v>
      </c>
      <c r="R39" s="699"/>
      <c r="S39" s="699"/>
      <c r="T39" s="715" t="str">
        <f>IF(Q39&lt;&gt;"",VLOOKUP(Q39,'DON GIA'!$H$1:$K$103,4,0),"")</f>
        <v/>
      </c>
      <c r="U39" s="715" t="str">
        <f t="shared" si="15"/>
        <v/>
      </c>
      <c r="V39" s="715"/>
      <c r="W39" s="712" t="s">
        <v>1130</v>
      </c>
      <c r="X39" s="699" t="s">
        <v>27</v>
      </c>
      <c r="Y39" s="718">
        <v>3.2</v>
      </c>
      <c r="Z39" s="725"/>
      <c r="AA39" s="715">
        <f>IF(W39&lt;&gt;"",VLOOKUP(W39,'DON GIA'!$A$1:$D$346,4,0),"")</f>
        <v>282038</v>
      </c>
      <c r="AB39" s="715">
        <f t="shared" si="16"/>
        <v>902521.60000000009</v>
      </c>
      <c r="AC39" s="5"/>
      <c r="AD39" s="5"/>
      <c r="AE39" s="5"/>
      <c r="AF39" s="5"/>
      <c r="AG39" s="5"/>
      <c r="AH39" s="699"/>
      <c r="AI39" s="5"/>
      <c r="AJ39" s="699"/>
      <c r="AK39" s="699"/>
      <c r="AL39" s="715" t="str">
        <f>IF(AI39&lt;&gt;"",VLOOKUP(AI39,'DON GIA'!$M$1:$P$9,4,0),"")</f>
        <v/>
      </c>
      <c r="AM39" s="715" t="str">
        <f t="shared" si="17"/>
        <v/>
      </c>
      <c r="AN39" s="5"/>
      <c r="AO39" s="699"/>
      <c r="AP39" s="702" t="str">
        <f t="shared" si="5"/>
        <v/>
      </c>
      <c r="AQ39" s="584" t="s">
        <v>1917</v>
      </c>
      <c r="AR39" s="584"/>
      <c r="AS39" s="631"/>
    </row>
    <row r="40" spans="1:45" ht="33.75" outlineLevel="2">
      <c r="A40" s="710">
        <f t="shared" si="18"/>
        <v>3</v>
      </c>
      <c r="B40" s="711" t="str">
        <f>IF(C40&lt;&gt;"",COUNTA($C$8:C40),"")</f>
        <v/>
      </c>
      <c r="C40" s="711"/>
      <c r="D40" s="5"/>
      <c r="E40" s="699"/>
      <c r="F40" s="699"/>
      <c r="G40" s="699"/>
      <c r="H40" s="699"/>
      <c r="I40" s="699"/>
      <c r="J40" s="699"/>
      <c r="K40" s="712"/>
      <c r="L40" s="714" t="s">
        <v>35</v>
      </c>
      <c r="M40" s="715" t="str">
        <f>IF(K40&lt;&gt;"",VLOOKUP(K40,'DON GIA'!$S$1:$U$19,3,0),"")</f>
        <v/>
      </c>
      <c r="N40" s="715" t="str">
        <f>IF(K40&lt;&gt;"",VLOOKUP(K40,'DON GIA'!$S$1:$V$19,4,0),"")</f>
        <v/>
      </c>
      <c r="O40" s="715" t="str">
        <f t="shared" si="13"/>
        <v/>
      </c>
      <c r="P40" s="715" t="str">
        <f t="shared" si="14"/>
        <v/>
      </c>
      <c r="Q40" s="5" t="s">
        <v>35</v>
      </c>
      <c r="R40" s="699"/>
      <c r="S40" s="699"/>
      <c r="T40" s="715" t="str">
        <f>IF(Q40&lt;&gt;"",VLOOKUP(Q40,'DON GIA'!$H$1:$K$103,4,0),"")</f>
        <v/>
      </c>
      <c r="U40" s="715" t="str">
        <f t="shared" si="15"/>
        <v/>
      </c>
      <c r="V40" s="715"/>
      <c r="W40" s="712" t="s">
        <v>1144</v>
      </c>
      <c r="X40" s="699" t="s">
        <v>27</v>
      </c>
      <c r="Y40" s="718">
        <v>4.25</v>
      </c>
      <c r="Z40" s="725"/>
      <c r="AA40" s="715">
        <f>IF(W40&lt;&gt;"",VLOOKUP(W40,'DON GIA'!$A$1:$D$346,4,0),"")</f>
        <v>10375629</v>
      </c>
      <c r="AB40" s="715">
        <f t="shared" si="16"/>
        <v>44096423.25</v>
      </c>
      <c r="AC40" s="5"/>
      <c r="AD40" s="5"/>
      <c r="AE40" s="5"/>
      <c r="AF40" s="5" t="s">
        <v>31</v>
      </c>
      <c r="AG40" s="5"/>
      <c r="AH40" s="699" t="s">
        <v>34</v>
      </c>
      <c r="AI40" s="5"/>
      <c r="AJ40" s="699"/>
      <c r="AK40" s="699"/>
      <c r="AL40" s="715" t="str">
        <f>IF(AI40&lt;&gt;"",VLOOKUP(AI40,'DON GIA'!$M$1:$P$9,4,0),"")</f>
        <v/>
      </c>
      <c r="AM40" s="715" t="str">
        <f t="shared" si="17"/>
        <v/>
      </c>
      <c r="AN40" s="5"/>
      <c r="AO40" s="699"/>
      <c r="AP40" s="702" t="str">
        <f t="shared" si="5"/>
        <v/>
      </c>
      <c r="AQ40" s="712"/>
      <c r="AR40" s="712"/>
      <c r="AS40" s="727"/>
    </row>
    <row r="41" spans="1:45" outlineLevel="2">
      <c r="A41" s="710">
        <f t="shared" si="18"/>
        <v>3</v>
      </c>
      <c r="B41" s="711" t="str">
        <f>IF(C41&lt;&gt;"",COUNTA($C$8:C41),"")</f>
        <v/>
      </c>
      <c r="C41" s="711"/>
      <c r="D41" s="5"/>
      <c r="E41" s="699"/>
      <c r="F41" s="699"/>
      <c r="G41" s="699"/>
      <c r="H41" s="699"/>
      <c r="I41" s="699"/>
      <c r="J41" s="699"/>
      <c r="K41" s="712"/>
      <c r="L41" s="714" t="s">
        <v>35</v>
      </c>
      <c r="M41" s="715" t="str">
        <f>IF(K41&lt;&gt;"",VLOOKUP(K41,'DON GIA'!$S$1:$U$19,3,0),"")</f>
        <v/>
      </c>
      <c r="N41" s="715" t="str">
        <f>IF(K41&lt;&gt;"",VLOOKUP(K41,'DON GIA'!$S$1:$V$19,4,0),"")</f>
        <v/>
      </c>
      <c r="O41" s="715" t="str">
        <f t="shared" si="13"/>
        <v/>
      </c>
      <c r="P41" s="715" t="str">
        <f t="shared" si="14"/>
        <v/>
      </c>
      <c r="Q41" s="5" t="s">
        <v>35</v>
      </c>
      <c r="R41" s="699"/>
      <c r="S41" s="699"/>
      <c r="T41" s="715" t="str">
        <f>IF(Q41&lt;&gt;"",VLOOKUP(Q41,'DON GIA'!$H$1:$K$103,4,0),"")</f>
        <v/>
      </c>
      <c r="U41" s="715" t="str">
        <f t="shared" si="15"/>
        <v/>
      </c>
      <c r="V41" s="715"/>
      <c r="W41" s="712" t="s">
        <v>1151</v>
      </c>
      <c r="X41" s="699" t="s">
        <v>38</v>
      </c>
      <c r="Y41" s="718">
        <v>0.51300000000000001</v>
      </c>
      <c r="Z41" s="725"/>
      <c r="AA41" s="715">
        <f>IF(W41&lt;&gt;"",VLOOKUP(W41,'DON GIA'!$A$1:$D$346,4,0),"")</f>
        <v>2523428</v>
      </c>
      <c r="AB41" s="715">
        <f t="shared" si="16"/>
        <v>1294518.564</v>
      </c>
      <c r="AC41" s="5"/>
      <c r="AD41" s="5"/>
      <c r="AE41" s="5"/>
      <c r="AF41" s="5"/>
      <c r="AG41" s="5"/>
      <c r="AH41" s="699"/>
      <c r="AI41" s="5"/>
      <c r="AJ41" s="699"/>
      <c r="AK41" s="699"/>
      <c r="AL41" s="715" t="str">
        <f>IF(AI41&lt;&gt;"",VLOOKUP(AI41,'DON GIA'!$M$1:$P$9,4,0),"")</f>
        <v/>
      </c>
      <c r="AM41" s="715" t="str">
        <f t="shared" si="17"/>
        <v/>
      </c>
      <c r="AN41" s="5"/>
      <c r="AO41" s="699"/>
      <c r="AP41" s="702" t="str">
        <f t="shared" si="5"/>
        <v/>
      </c>
      <c r="AQ41" s="712"/>
      <c r="AR41" s="712"/>
      <c r="AS41" s="727"/>
    </row>
    <row r="42" spans="1:45" outlineLevel="2">
      <c r="A42" s="710">
        <f t="shared" si="18"/>
        <v>3</v>
      </c>
      <c r="B42" s="711" t="str">
        <f>IF(C42&lt;&gt;"",COUNTA($C$8:C42),"")</f>
        <v/>
      </c>
      <c r="C42" s="711"/>
      <c r="D42" s="5"/>
      <c r="E42" s="699"/>
      <c r="F42" s="699"/>
      <c r="G42" s="699"/>
      <c r="H42" s="699"/>
      <c r="I42" s="699"/>
      <c r="J42" s="699"/>
      <c r="K42" s="712"/>
      <c r="L42" s="714" t="s">
        <v>35</v>
      </c>
      <c r="M42" s="715" t="str">
        <f>IF(K42&lt;&gt;"",VLOOKUP(K42,'DON GIA'!$S$1:$U$19,3,0),"")</f>
        <v/>
      </c>
      <c r="N42" s="715" t="str">
        <f>IF(K42&lt;&gt;"",VLOOKUP(K42,'DON GIA'!$S$1:$V$19,4,0),"")</f>
        <v/>
      </c>
      <c r="O42" s="715" t="str">
        <f t="shared" si="13"/>
        <v/>
      </c>
      <c r="P42" s="715" t="str">
        <f t="shared" si="14"/>
        <v/>
      </c>
      <c r="Q42" s="5" t="s">
        <v>35</v>
      </c>
      <c r="R42" s="699"/>
      <c r="S42" s="699"/>
      <c r="T42" s="715" t="str">
        <f>IF(Q42&lt;&gt;"",VLOOKUP(Q42,'DON GIA'!$H$1:$K$103,4,0),"")</f>
        <v/>
      </c>
      <c r="U42" s="715" t="str">
        <f t="shared" si="15"/>
        <v/>
      </c>
      <c r="V42" s="715"/>
      <c r="W42" s="712" t="s">
        <v>1106</v>
      </c>
      <c r="X42" s="699" t="s">
        <v>27</v>
      </c>
      <c r="Y42" s="718">
        <v>1.1200000000000001</v>
      </c>
      <c r="Z42" s="725"/>
      <c r="AA42" s="715">
        <f>IF(W42&lt;&gt;"",VLOOKUP(W42,'DON GIA'!$A$1:$D$346,4,0),"")</f>
        <v>330817</v>
      </c>
      <c r="AB42" s="715">
        <f t="shared" si="16"/>
        <v>370515.04000000004</v>
      </c>
      <c r="AC42" s="5"/>
      <c r="AD42" s="5"/>
      <c r="AE42" s="5"/>
      <c r="AF42" s="5"/>
      <c r="AG42" s="5"/>
      <c r="AH42" s="699"/>
      <c r="AI42" s="5"/>
      <c r="AJ42" s="699"/>
      <c r="AK42" s="699"/>
      <c r="AL42" s="715" t="str">
        <f>IF(AI42&lt;&gt;"",VLOOKUP(AI42,'DON GIA'!$M$1:$P$9,4,0),"")</f>
        <v/>
      </c>
      <c r="AM42" s="715" t="str">
        <f t="shared" si="17"/>
        <v/>
      </c>
      <c r="AN42" s="5"/>
      <c r="AO42" s="699"/>
      <c r="AP42" s="702" t="str">
        <f t="shared" si="5"/>
        <v/>
      </c>
      <c r="AQ42" s="712"/>
      <c r="AR42" s="712"/>
      <c r="AS42" s="727"/>
    </row>
    <row r="43" spans="1:45" outlineLevel="2">
      <c r="A43" s="710">
        <f t="shared" si="18"/>
        <v>3</v>
      </c>
      <c r="B43" s="711" t="str">
        <f>IF(C43&lt;&gt;"",COUNTA($C$8:C43),"")</f>
        <v/>
      </c>
      <c r="C43" s="711"/>
      <c r="D43" s="5"/>
      <c r="E43" s="699"/>
      <c r="F43" s="699"/>
      <c r="G43" s="699"/>
      <c r="H43" s="699"/>
      <c r="I43" s="699"/>
      <c r="J43" s="699"/>
      <c r="K43" s="712"/>
      <c r="L43" s="714" t="s">
        <v>35</v>
      </c>
      <c r="M43" s="715" t="str">
        <f>IF(K43&lt;&gt;"",VLOOKUP(K43,'DON GIA'!$S$1:$U$19,3,0),"")</f>
        <v/>
      </c>
      <c r="N43" s="715" t="str">
        <f>IF(K43&lt;&gt;"",VLOOKUP(K43,'DON GIA'!$S$1:$V$19,4,0),"")</f>
        <v/>
      </c>
      <c r="O43" s="715" t="str">
        <f t="shared" si="13"/>
        <v/>
      </c>
      <c r="P43" s="715" t="str">
        <f t="shared" si="14"/>
        <v/>
      </c>
      <c r="Q43" s="5" t="s">
        <v>35</v>
      </c>
      <c r="R43" s="699"/>
      <c r="S43" s="699"/>
      <c r="T43" s="715" t="str">
        <f>IF(Q43&lt;&gt;"",VLOOKUP(Q43,'DON GIA'!$H$1:$K$103,4,0),"")</f>
        <v/>
      </c>
      <c r="U43" s="715" t="str">
        <f t="shared" si="15"/>
        <v/>
      </c>
      <c r="V43" s="715"/>
      <c r="W43" s="712" t="s">
        <v>1001</v>
      </c>
      <c r="X43" s="699" t="s">
        <v>27</v>
      </c>
      <c r="Y43" s="718">
        <v>7.28</v>
      </c>
      <c r="Z43" s="725"/>
      <c r="AA43" s="715">
        <f>IF(W43&lt;&gt;"",VLOOKUP(W43,'DON GIA'!$A$1:$D$346,4,0),"")</f>
        <v>295078</v>
      </c>
      <c r="AB43" s="715">
        <f t="shared" si="16"/>
        <v>2148167.84</v>
      </c>
      <c r="AC43" s="5"/>
      <c r="AD43" s="5"/>
      <c r="AE43" s="5"/>
      <c r="AF43" s="5"/>
      <c r="AG43" s="5"/>
      <c r="AH43" s="699"/>
      <c r="AI43" s="5"/>
      <c r="AJ43" s="699"/>
      <c r="AK43" s="699"/>
      <c r="AL43" s="715" t="str">
        <f>IF(AI43&lt;&gt;"",VLOOKUP(AI43,'DON GIA'!$M$1:$P$9,4,0),"")</f>
        <v/>
      </c>
      <c r="AM43" s="715" t="str">
        <f t="shared" si="17"/>
        <v/>
      </c>
      <c r="AN43" s="5"/>
      <c r="AO43" s="699"/>
      <c r="AP43" s="702" t="str">
        <f t="shared" si="5"/>
        <v/>
      </c>
      <c r="AQ43" s="712"/>
      <c r="AR43" s="712"/>
      <c r="AS43" s="727"/>
    </row>
    <row r="44" spans="1:45" outlineLevel="2">
      <c r="A44" s="710">
        <f t="shared" si="18"/>
        <v>3</v>
      </c>
      <c r="B44" s="711" t="str">
        <f>IF(C44&lt;&gt;"",COUNTA($C$8:C44),"")</f>
        <v/>
      </c>
      <c r="C44" s="711"/>
      <c r="D44" s="5"/>
      <c r="E44" s="699"/>
      <c r="F44" s="699"/>
      <c r="G44" s="699"/>
      <c r="H44" s="699"/>
      <c r="I44" s="699"/>
      <c r="J44" s="699"/>
      <c r="K44" s="712"/>
      <c r="L44" s="714" t="s">
        <v>35</v>
      </c>
      <c r="M44" s="715" t="str">
        <f>IF(K44&lt;&gt;"",VLOOKUP(K44,'DON GIA'!$S$1:$U$19,3,0),"")</f>
        <v/>
      </c>
      <c r="N44" s="715" t="str">
        <f>IF(K44&lt;&gt;"",VLOOKUP(K44,'DON GIA'!$S$1:$V$19,4,0),"")</f>
        <v/>
      </c>
      <c r="O44" s="715" t="str">
        <f t="shared" si="13"/>
        <v/>
      </c>
      <c r="P44" s="715" t="str">
        <f t="shared" si="14"/>
        <v/>
      </c>
      <c r="Q44" s="5" t="s">
        <v>35</v>
      </c>
      <c r="R44" s="699"/>
      <c r="S44" s="699"/>
      <c r="T44" s="715" t="str">
        <f>IF(Q44&lt;&gt;"",VLOOKUP(Q44,'DON GIA'!$H$1:$K$103,4,0),"")</f>
        <v/>
      </c>
      <c r="U44" s="715" t="str">
        <f t="shared" si="15"/>
        <v/>
      </c>
      <c r="V44" s="715"/>
      <c r="W44" s="712" t="s">
        <v>1105</v>
      </c>
      <c r="X44" s="699" t="s">
        <v>27</v>
      </c>
      <c r="Y44" s="718">
        <v>2.92</v>
      </c>
      <c r="Z44" s="725"/>
      <c r="AA44" s="715">
        <f>IF(W44&lt;&gt;"",VLOOKUP(W44,'DON GIA'!$A$1:$D$346,4,0),"")</f>
        <v>292949</v>
      </c>
      <c r="AB44" s="715">
        <f t="shared" si="16"/>
        <v>855411.08</v>
      </c>
      <c r="AC44" s="5"/>
      <c r="AD44" s="5"/>
      <c r="AE44" s="5"/>
      <c r="AF44" s="5"/>
      <c r="AG44" s="5"/>
      <c r="AH44" s="699"/>
      <c r="AI44" s="5"/>
      <c r="AJ44" s="699"/>
      <c r="AK44" s="699"/>
      <c r="AL44" s="715" t="str">
        <f>IF(AI44&lt;&gt;"",VLOOKUP(AI44,'DON GIA'!$M$1:$P$9,4,0),"")</f>
        <v/>
      </c>
      <c r="AM44" s="715" t="str">
        <f t="shared" si="17"/>
        <v/>
      </c>
      <c r="AN44" s="5"/>
      <c r="AO44" s="699"/>
      <c r="AP44" s="702" t="str">
        <f t="shared" si="5"/>
        <v/>
      </c>
      <c r="AQ44" s="712"/>
      <c r="AR44" s="712"/>
      <c r="AS44" s="727"/>
    </row>
    <row r="45" spans="1:45" outlineLevel="2">
      <c r="A45" s="710">
        <f t="shared" si="18"/>
        <v>3</v>
      </c>
      <c r="B45" s="711" t="str">
        <f>IF(C45&lt;&gt;"",COUNTA($C$8:C45),"")</f>
        <v/>
      </c>
      <c r="C45" s="711"/>
      <c r="D45" s="5"/>
      <c r="E45" s="699"/>
      <c r="F45" s="699"/>
      <c r="G45" s="699"/>
      <c r="H45" s="699"/>
      <c r="I45" s="699"/>
      <c r="J45" s="699"/>
      <c r="K45" s="712"/>
      <c r="L45" s="714" t="s">
        <v>35</v>
      </c>
      <c r="M45" s="715" t="str">
        <f>IF(K45&lt;&gt;"",VLOOKUP(K45,'DON GIA'!$S$1:$U$19,3,0),"")</f>
        <v/>
      </c>
      <c r="N45" s="715" t="str">
        <f>IF(K45&lt;&gt;"",VLOOKUP(K45,'DON GIA'!$S$1:$V$19,4,0),"")</f>
        <v/>
      </c>
      <c r="O45" s="715" t="str">
        <f t="shared" si="13"/>
        <v/>
      </c>
      <c r="P45" s="715" t="str">
        <f t="shared" si="14"/>
        <v/>
      </c>
      <c r="Q45" s="5" t="s">
        <v>35</v>
      </c>
      <c r="R45" s="699"/>
      <c r="S45" s="699"/>
      <c r="T45" s="715" t="str">
        <f>IF(Q45&lt;&gt;"",VLOOKUP(Q45,'DON GIA'!$H$1:$K$103,4,0),"")</f>
        <v/>
      </c>
      <c r="U45" s="715" t="str">
        <f t="shared" si="15"/>
        <v/>
      </c>
      <c r="V45" s="715"/>
      <c r="W45" s="712" t="s">
        <v>1006</v>
      </c>
      <c r="X45" s="699" t="s">
        <v>27</v>
      </c>
      <c r="Y45" s="718">
        <v>78.95</v>
      </c>
      <c r="Z45" s="725"/>
      <c r="AA45" s="715">
        <f>IF(W45&lt;&gt;"",VLOOKUP(W45,'DON GIA'!$A$1:$D$346,4,0),"")</f>
        <v>109890</v>
      </c>
      <c r="AB45" s="715">
        <f t="shared" si="16"/>
        <v>8675815.5</v>
      </c>
      <c r="AC45" s="5"/>
      <c r="AD45" s="5"/>
      <c r="AE45" s="5"/>
      <c r="AF45" s="5"/>
      <c r="AG45" s="5"/>
      <c r="AH45" s="699"/>
      <c r="AI45" s="5"/>
      <c r="AJ45" s="699"/>
      <c r="AK45" s="699"/>
      <c r="AL45" s="715" t="str">
        <f>IF(AI45&lt;&gt;"",VLOOKUP(AI45,'DON GIA'!$M$1:$P$9,4,0),"")</f>
        <v/>
      </c>
      <c r="AM45" s="715" t="str">
        <f t="shared" si="17"/>
        <v/>
      </c>
      <c r="AN45" s="5"/>
      <c r="AO45" s="699"/>
      <c r="AP45" s="702" t="str">
        <f t="shared" si="5"/>
        <v/>
      </c>
      <c r="AQ45" s="712"/>
      <c r="AR45" s="712"/>
      <c r="AS45" s="727"/>
    </row>
    <row r="46" spans="1:45" outlineLevel="2">
      <c r="A46" s="710">
        <f t="shared" si="18"/>
        <v>3</v>
      </c>
      <c r="B46" s="711" t="str">
        <f>IF(C46&lt;&gt;"",COUNTA($C$8:C46),"")</f>
        <v/>
      </c>
      <c r="C46" s="711"/>
      <c r="D46" s="5"/>
      <c r="E46" s="699"/>
      <c r="F46" s="699"/>
      <c r="G46" s="699"/>
      <c r="H46" s="699"/>
      <c r="I46" s="699"/>
      <c r="J46" s="699"/>
      <c r="K46" s="712"/>
      <c r="L46" s="714" t="s">
        <v>35</v>
      </c>
      <c r="M46" s="715" t="str">
        <f>IF(K46&lt;&gt;"",VLOOKUP(K46,'DON GIA'!$S$1:$U$19,3,0),"")</f>
        <v/>
      </c>
      <c r="N46" s="715" t="str">
        <f>IF(K46&lt;&gt;"",VLOOKUP(K46,'DON GIA'!$S$1:$V$19,4,0),"")</f>
        <v/>
      </c>
      <c r="O46" s="715" t="str">
        <f t="shared" si="13"/>
        <v/>
      </c>
      <c r="P46" s="715" t="str">
        <f t="shared" si="14"/>
        <v/>
      </c>
      <c r="Q46" s="5" t="s">
        <v>35</v>
      </c>
      <c r="R46" s="699"/>
      <c r="S46" s="699"/>
      <c r="T46" s="715" t="str">
        <f>IF(Q46&lt;&gt;"",VLOOKUP(Q46,'DON GIA'!$H$1:$K$103,4,0),"")</f>
        <v/>
      </c>
      <c r="U46" s="715" t="str">
        <f t="shared" si="15"/>
        <v/>
      </c>
      <c r="V46" s="715"/>
      <c r="W46" s="712" t="s">
        <v>1049</v>
      </c>
      <c r="X46" s="699" t="s">
        <v>42</v>
      </c>
      <c r="Y46" s="718">
        <v>1</v>
      </c>
      <c r="Z46" s="725"/>
      <c r="AA46" s="715">
        <f>IF(W46&lt;&gt;"",VLOOKUP(W46,'DON GIA'!$A$1:$D$346,4,0),"")</f>
        <v>3793079</v>
      </c>
      <c r="AB46" s="715">
        <f t="shared" si="16"/>
        <v>3793079</v>
      </c>
      <c r="AC46" s="5"/>
      <c r="AD46" s="5"/>
      <c r="AE46" s="5"/>
      <c r="AF46" s="5"/>
      <c r="AG46" s="5"/>
      <c r="AH46" s="699"/>
      <c r="AI46" s="5"/>
      <c r="AJ46" s="699"/>
      <c r="AK46" s="699"/>
      <c r="AL46" s="715" t="str">
        <f>IF(AI46&lt;&gt;"",VLOOKUP(AI46,'DON GIA'!$M$1:$P$9,4,0),"")</f>
        <v/>
      </c>
      <c r="AM46" s="715" t="str">
        <f t="shared" si="17"/>
        <v/>
      </c>
      <c r="AN46" s="5"/>
      <c r="AO46" s="699"/>
      <c r="AP46" s="702" t="str">
        <f t="shared" si="5"/>
        <v/>
      </c>
      <c r="AQ46" s="712"/>
      <c r="AR46" s="712"/>
      <c r="AS46" s="727"/>
    </row>
    <row r="47" spans="1:45" outlineLevel="2">
      <c r="A47" s="710">
        <f t="shared" si="18"/>
        <v>3</v>
      </c>
      <c r="B47" s="711"/>
      <c r="C47" s="711"/>
      <c r="D47" s="708"/>
      <c r="E47" s="699"/>
      <c r="F47" s="699"/>
      <c r="G47" s="699"/>
      <c r="H47" s="699"/>
      <c r="I47" s="699"/>
      <c r="J47" s="699"/>
      <c r="K47" s="712"/>
      <c r="L47" s="714" t="s">
        <v>35</v>
      </c>
      <c r="M47" s="715" t="str">
        <f>IF(K47&lt;&gt;"",VLOOKUP(K47,'DON GIA'!$S$1:$U$19,3,0),"")</f>
        <v/>
      </c>
      <c r="N47" s="715" t="str">
        <f>IF(K47&lt;&gt;"",VLOOKUP(K47,'DON GIA'!$S$1:$V$19,4,0),"")</f>
        <v/>
      </c>
      <c r="O47" s="715" t="str">
        <f t="shared" si="13"/>
        <v/>
      </c>
      <c r="P47" s="715" t="str">
        <f t="shared" si="14"/>
        <v/>
      </c>
      <c r="Q47" s="5" t="s">
        <v>35</v>
      </c>
      <c r="R47" s="699"/>
      <c r="S47" s="699"/>
      <c r="T47" s="715" t="str">
        <f>IF(Q47&lt;&gt;"",VLOOKUP(Q47,'DON GIA'!$H$1:$K$103,4,0),"")</f>
        <v/>
      </c>
      <c r="U47" s="715" t="str">
        <f t="shared" si="15"/>
        <v/>
      </c>
      <c r="V47" s="715"/>
      <c r="W47" s="712" t="s">
        <v>35</v>
      </c>
      <c r="X47" s="699"/>
      <c r="Y47" s="718"/>
      <c r="Z47" s="725"/>
      <c r="AA47" s="715" t="str">
        <f>IF(W47&lt;&gt;"",VLOOKUP(W47,'DON GIA'!$A$1:$D$346,4,0),"")</f>
        <v/>
      </c>
      <c r="AB47" s="715" t="str">
        <f t="shared" si="16"/>
        <v/>
      </c>
      <c r="AC47" s="5"/>
      <c r="AD47" s="5"/>
      <c r="AE47" s="5"/>
      <c r="AF47" s="5"/>
      <c r="AG47" s="5"/>
      <c r="AH47" s="699"/>
      <c r="AI47" s="5"/>
      <c r="AJ47" s="699"/>
      <c r="AK47" s="699"/>
      <c r="AL47" s="715" t="str">
        <f>IF(AI47&lt;&gt;"",VLOOKUP(AI47,'DON GIA'!$M$1:$P$9,4,0),"")</f>
        <v/>
      </c>
      <c r="AM47" s="715" t="str">
        <f t="shared" si="17"/>
        <v/>
      </c>
      <c r="AN47" s="5"/>
      <c r="AO47" s="699"/>
      <c r="AP47" s="702" t="str">
        <f t="shared" si="5"/>
        <v/>
      </c>
      <c r="AQ47" s="712"/>
      <c r="AR47" s="712"/>
      <c r="AS47" s="727"/>
    </row>
    <row r="48" spans="1:45" outlineLevel="1">
      <c r="A48" s="658" t="s">
        <v>2156</v>
      </c>
      <c r="B48" s="696">
        <f>IF(C48&lt;&gt;"",COUNTA($C$8:C48),"")</f>
        <v>4</v>
      </c>
      <c r="C48" s="696">
        <v>446</v>
      </c>
      <c r="D48" s="708" t="s">
        <v>296</v>
      </c>
      <c r="E48" s="698"/>
      <c r="F48" s="699"/>
      <c r="G48" s="698"/>
      <c r="H48" s="698"/>
      <c r="I48" s="698"/>
      <c r="J48" s="698"/>
      <c r="K48" s="697"/>
      <c r="L48" s="701">
        <f>SUBTOTAL(9,L49:L61)</f>
        <v>112.1</v>
      </c>
      <c r="M48" s="702"/>
      <c r="N48" s="702"/>
      <c r="O48" s="702">
        <f>SUBTOTAL(9,O49:O61)</f>
        <v>188215900</v>
      </c>
      <c r="P48" s="702">
        <f>SUBTOTAL(9,P49:P61)</f>
        <v>0</v>
      </c>
      <c r="Q48" s="708"/>
      <c r="R48" s="698"/>
      <c r="S48" s="698">
        <f>SUBTOTAL(9,S49:S61)</f>
        <v>0</v>
      </c>
      <c r="T48" s="702"/>
      <c r="U48" s="702">
        <f>SUBTOTAL(9,U49:U61)</f>
        <v>0</v>
      </c>
      <c r="V48" s="702"/>
      <c r="W48" s="697"/>
      <c r="X48" s="698"/>
      <c r="Y48" s="705">
        <f>SUBTOTAL(9,Y49:Y61)</f>
        <v>209.80300000000005</v>
      </c>
      <c r="Z48" s="724">
        <f>SUBTOTAL(9,Z49:Z61)</f>
        <v>0</v>
      </c>
      <c r="AA48" s="702"/>
      <c r="AB48" s="702">
        <f>SUBTOTAL(9,AB49:AB61)</f>
        <v>459846339.574</v>
      </c>
      <c r="AC48" s="708"/>
      <c r="AD48" s="708"/>
      <c r="AE48" s="708"/>
      <c r="AF48" s="708"/>
      <c r="AG48" s="708"/>
      <c r="AH48" s="698"/>
      <c r="AI48" s="708"/>
      <c r="AJ48" s="698"/>
      <c r="AK48" s="698">
        <f>SUBTOTAL(9,AK49:AK61)</f>
        <v>0</v>
      </c>
      <c r="AL48" s="702"/>
      <c r="AM48" s="702">
        <f>SUBTOTAL(9,AM49:AM61)</f>
        <v>0</v>
      </c>
      <c r="AN48" s="708"/>
      <c r="AO48" s="698">
        <f>SUBTOTAL(9,AO49:AO61)</f>
        <v>0</v>
      </c>
      <c r="AP48" s="702">
        <f t="shared" si="5"/>
        <v>648062239.574</v>
      </c>
      <c r="AQ48" s="709"/>
      <c r="AR48" s="709"/>
      <c r="AS48" s="723"/>
    </row>
    <row r="49" spans="1:45" ht="33.75" outlineLevel="2">
      <c r="A49" s="710">
        <f>IF(B48&lt;&gt;"",B48,A47)</f>
        <v>4</v>
      </c>
      <c r="B49" s="711" t="str">
        <f>IF(C49&lt;&gt;"",COUNTA($C$8:C49),"")</f>
        <v/>
      </c>
      <c r="C49" s="711"/>
      <c r="D49" s="5" t="s">
        <v>297</v>
      </c>
      <c r="E49" s="699">
        <v>1</v>
      </c>
      <c r="F49" s="699"/>
      <c r="G49" s="699">
        <v>436</v>
      </c>
      <c r="H49" s="699">
        <v>79</v>
      </c>
      <c r="I49" s="699" t="s">
        <v>223</v>
      </c>
      <c r="J49" s="699" t="s">
        <v>224</v>
      </c>
      <c r="K49" s="712" t="s">
        <v>973</v>
      </c>
      <c r="L49" s="714">
        <v>112.1</v>
      </c>
      <c r="M49" s="715">
        <f>IF(K49&lt;&gt;"",VLOOKUP(K49,'DON GIA'!$S$1:$U$19,3,0),"")</f>
        <v>1679000</v>
      </c>
      <c r="N49" s="715">
        <f>IF(K49&lt;&gt;"",VLOOKUP(K49,'DON GIA'!$S$1:$V$19,4,0),"")</f>
        <v>0</v>
      </c>
      <c r="O49" s="715">
        <f t="shared" ref="O49:O61" si="19">IF(K49&lt;&gt;"",L49*M49,"")</f>
        <v>188215900</v>
      </c>
      <c r="P49" s="715">
        <f t="shared" ref="P49:P61" si="20">IF(K49&lt;&gt;"",L49*N49,"")</f>
        <v>0</v>
      </c>
      <c r="Q49" s="5" t="s">
        <v>35</v>
      </c>
      <c r="R49" s="699"/>
      <c r="S49" s="699"/>
      <c r="T49" s="715" t="str">
        <f>IF(Q49&lt;&gt;"",VLOOKUP(Q49,'DON GIA'!$H$1:$K$103,4,0),"")</f>
        <v/>
      </c>
      <c r="U49" s="715" t="str">
        <f t="shared" ref="U49:U61" si="21">IF(Q49&lt;&gt;"",IF(ISNUMBER(T49),S49*T49,""),"")</f>
        <v/>
      </c>
      <c r="V49" s="715" t="s">
        <v>2163</v>
      </c>
      <c r="W49" s="712" t="s">
        <v>1142</v>
      </c>
      <c r="X49" s="699" t="s">
        <v>27</v>
      </c>
      <c r="Y49" s="718">
        <v>21.32</v>
      </c>
      <c r="Z49" s="725"/>
      <c r="AA49" s="715">
        <f>IF(W49&lt;&gt;"",VLOOKUP(W49,'DON GIA'!$A$1:$D$346,4,0),"")</f>
        <v>3840615</v>
      </c>
      <c r="AB49" s="715">
        <f t="shared" ref="AB49:AB61" si="22">IF(W49&lt;&gt;"",IF(ISNUMBER(AA49),Y49*AA49,""),"")</f>
        <v>81881911.799999997</v>
      </c>
      <c r="AC49" s="5" t="s">
        <v>32</v>
      </c>
      <c r="AD49" s="5" t="s">
        <v>29</v>
      </c>
      <c r="AE49" s="5" t="s">
        <v>36</v>
      </c>
      <c r="AF49" s="5" t="s">
        <v>31</v>
      </c>
      <c r="AG49" s="5" t="s">
        <v>32</v>
      </c>
      <c r="AH49" s="699" t="s">
        <v>41</v>
      </c>
      <c r="AI49" s="5"/>
      <c r="AJ49" s="699"/>
      <c r="AK49" s="699"/>
      <c r="AL49" s="715" t="str">
        <f>IF(AI49&lt;&gt;"",VLOOKUP(AI49,'DON GIA'!$M$1:$P$9,4,0),"")</f>
        <v/>
      </c>
      <c r="AM49" s="715" t="str">
        <f t="shared" ref="AM49:AM61" si="23">IF(AI49&lt;&gt;"",AK49*AL49,"")</f>
        <v/>
      </c>
      <c r="AN49" s="5"/>
      <c r="AO49" s="699"/>
      <c r="AP49" s="702" t="str">
        <f t="shared" si="5"/>
        <v/>
      </c>
      <c r="AQ49" s="709" t="s">
        <v>2274</v>
      </c>
      <c r="AR49" s="709" t="s">
        <v>1912</v>
      </c>
      <c r="AS49" s="723"/>
    </row>
    <row r="50" spans="1:45" ht="201" outlineLevel="2">
      <c r="A50" s="710">
        <f t="shared" ref="A50:A61" si="24">IF(B49&lt;&gt;"",B49,A49)</f>
        <v>4</v>
      </c>
      <c r="B50" s="711" t="str">
        <f>IF(C50&lt;&gt;"",COUNTA($C$8:C50),"")</f>
        <v/>
      </c>
      <c r="C50" s="711"/>
      <c r="D50" s="5" t="s">
        <v>71</v>
      </c>
      <c r="E50" s="699"/>
      <c r="F50" s="699"/>
      <c r="G50" s="699"/>
      <c r="H50" s="699"/>
      <c r="I50" s="699"/>
      <c r="J50" s="699"/>
      <c r="K50" s="712"/>
      <c r="L50" s="714" t="s">
        <v>35</v>
      </c>
      <c r="M50" s="715" t="str">
        <f>IF(K50&lt;&gt;"",VLOOKUP(K50,'DON GIA'!$S$1:$U$19,3,0),"")</f>
        <v/>
      </c>
      <c r="N50" s="715" t="str">
        <f>IF(K50&lt;&gt;"",VLOOKUP(K50,'DON GIA'!$S$1:$V$19,4,0),"")</f>
        <v/>
      </c>
      <c r="O50" s="715" t="str">
        <f t="shared" si="19"/>
        <v/>
      </c>
      <c r="P50" s="715" t="str">
        <f t="shared" si="20"/>
        <v/>
      </c>
      <c r="Q50" s="5" t="s">
        <v>35</v>
      </c>
      <c r="R50" s="699"/>
      <c r="S50" s="699"/>
      <c r="T50" s="715" t="str">
        <f>IF(Q50&lt;&gt;"",VLOOKUP(Q50,'DON GIA'!$H$1:$K$103,4,0),"")</f>
        <v/>
      </c>
      <c r="U50" s="715" t="str">
        <f t="shared" si="21"/>
        <v/>
      </c>
      <c r="V50" s="715"/>
      <c r="W50" s="712" t="s">
        <v>1063</v>
      </c>
      <c r="X50" s="699" t="s">
        <v>27</v>
      </c>
      <c r="Y50" s="718">
        <v>78.95</v>
      </c>
      <c r="Z50" s="725"/>
      <c r="AA50" s="715">
        <f>IF(W50&lt;&gt;"",VLOOKUP(W50,'DON GIA'!$A$1:$D$346,4,0),"")</f>
        <v>3941166</v>
      </c>
      <c r="AB50" s="715">
        <f t="shared" si="22"/>
        <v>311155055.69999999</v>
      </c>
      <c r="AC50" s="5" t="s">
        <v>32</v>
      </c>
      <c r="AD50" s="5" t="s">
        <v>29</v>
      </c>
      <c r="AE50" s="5" t="s">
        <v>30</v>
      </c>
      <c r="AF50" s="5" t="s">
        <v>31</v>
      </c>
      <c r="AG50" s="5" t="s">
        <v>32</v>
      </c>
      <c r="AH50" s="699" t="s">
        <v>33</v>
      </c>
      <c r="AI50" s="5"/>
      <c r="AJ50" s="699"/>
      <c r="AK50" s="699"/>
      <c r="AL50" s="715" t="str">
        <f>IF(AI50&lt;&gt;"",VLOOKUP(AI50,'DON GIA'!$M$1:$P$9,4,0),"")</f>
        <v/>
      </c>
      <c r="AM50" s="715" t="str">
        <f t="shared" si="23"/>
        <v/>
      </c>
      <c r="AN50" s="5"/>
      <c r="AO50" s="699"/>
      <c r="AP50" s="702" t="str">
        <f t="shared" si="5"/>
        <v/>
      </c>
      <c r="AQ50" s="722" t="s">
        <v>2275</v>
      </c>
      <c r="AR50" s="722" t="s">
        <v>1918</v>
      </c>
      <c r="AS50" s="639"/>
    </row>
    <row r="51" spans="1:45" ht="99" outlineLevel="2">
      <c r="A51" s="710">
        <f t="shared" si="24"/>
        <v>4</v>
      </c>
      <c r="B51" s="711" t="str">
        <f>IF(C51&lt;&gt;"",COUNTA($C$8:C51),"")</f>
        <v/>
      </c>
      <c r="C51" s="711"/>
      <c r="D51" s="5"/>
      <c r="E51" s="699"/>
      <c r="F51" s="699"/>
      <c r="G51" s="699"/>
      <c r="H51" s="699"/>
      <c r="I51" s="699"/>
      <c r="J51" s="699"/>
      <c r="K51" s="712"/>
      <c r="L51" s="714" t="s">
        <v>35</v>
      </c>
      <c r="M51" s="715" t="str">
        <f>IF(K51&lt;&gt;"",VLOOKUP(K51,'DON GIA'!$S$1:$U$19,3,0),"")</f>
        <v/>
      </c>
      <c r="N51" s="715" t="str">
        <f>IF(K51&lt;&gt;"",VLOOKUP(K51,'DON GIA'!$S$1:$V$19,4,0),"")</f>
        <v/>
      </c>
      <c r="O51" s="715" t="str">
        <f t="shared" si="19"/>
        <v/>
      </c>
      <c r="P51" s="715" t="str">
        <f t="shared" si="20"/>
        <v/>
      </c>
      <c r="Q51" s="5" t="s">
        <v>35</v>
      </c>
      <c r="R51" s="699"/>
      <c r="S51" s="699"/>
      <c r="T51" s="715" t="str">
        <f>IF(Q51&lt;&gt;"",VLOOKUP(Q51,'DON GIA'!$H$1:$K$103,4,0),"")</f>
        <v/>
      </c>
      <c r="U51" s="715" t="str">
        <f t="shared" si="21"/>
        <v/>
      </c>
      <c r="V51" s="715"/>
      <c r="W51" s="712" t="s">
        <v>1108</v>
      </c>
      <c r="X51" s="699" t="s">
        <v>27</v>
      </c>
      <c r="Y51" s="718">
        <v>7.9</v>
      </c>
      <c r="Z51" s="725"/>
      <c r="AA51" s="715">
        <f>IF(W51&lt;&gt;"",VLOOKUP(W51,'DON GIA'!$A$1:$D$346,4,0),"")</f>
        <v>282038</v>
      </c>
      <c r="AB51" s="715">
        <f t="shared" si="22"/>
        <v>2228100.2000000002</v>
      </c>
      <c r="AC51" s="5"/>
      <c r="AD51" s="5"/>
      <c r="AE51" s="5"/>
      <c r="AF51" s="5"/>
      <c r="AG51" s="5"/>
      <c r="AH51" s="699"/>
      <c r="AI51" s="5"/>
      <c r="AJ51" s="699"/>
      <c r="AK51" s="699"/>
      <c r="AL51" s="715" t="str">
        <f>IF(AI51&lt;&gt;"",VLOOKUP(AI51,'DON GIA'!$M$1:$P$9,4,0),"")</f>
        <v/>
      </c>
      <c r="AM51" s="715" t="str">
        <f t="shared" si="23"/>
        <v/>
      </c>
      <c r="AN51" s="5"/>
      <c r="AO51" s="699"/>
      <c r="AP51" s="702" t="str">
        <f t="shared" si="5"/>
        <v/>
      </c>
      <c r="AQ51" s="722" t="s">
        <v>2276</v>
      </c>
      <c r="AR51" s="722" t="s">
        <v>1914</v>
      </c>
      <c r="AS51" s="639"/>
    </row>
    <row r="52" spans="1:45" outlineLevel="2">
      <c r="A52" s="710">
        <f t="shared" si="24"/>
        <v>4</v>
      </c>
      <c r="B52" s="711" t="str">
        <f>IF(C52&lt;&gt;"",COUNTA($C$8:C52),"")</f>
        <v/>
      </c>
      <c r="C52" s="711"/>
      <c r="D52" s="5"/>
      <c r="E52" s="699"/>
      <c r="F52" s="699"/>
      <c r="G52" s="699"/>
      <c r="H52" s="699"/>
      <c r="I52" s="699"/>
      <c r="J52" s="699"/>
      <c r="K52" s="712"/>
      <c r="L52" s="714" t="s">
        <v>35</v>
      </c>
      <c r="M52" s="715" t="str">
        <f>IF(K52&lt;&gt;"",VLOOKUP(K52,'DON GIA'!$S$1:$U$19,3,0),"")</f>
        <v/>
      </c>
      <c r="N52" s="715" t="str">
        <f>IF(K52&lt;&gt;"",VLOOKUP(K52,'DON GIA'!$S$1:$V$19,4,0),"")</f>
        <v/>
      </c>
      <c r="O52" s="715" t="str">
        <f t="shared" si="19"/>
        <v/>
      </c>
      <c r="P52" s="715" t="str">
        <f t="shared" si="20"/>
        <v/>
      </c>
      <c r="Q52" s="5" t="s">
        <v>35</v>
      </c>
      <c r="R52" s="699"/>
      <c r="S52" s="699"/>
      <c r="T52" s="715" t="str">
        <f>IF(Q52&lt;&gt;"",VLOOKUP(Q52,'DON GIA'!$H$1:$K$103,4,0),"")</f>
        <v/>
      </c>
      <c r="U52" s="715" t="str">
        <f t="shared" si="21"/>
        <v/>
      </c>
      <c r="V52" s="715"/>
      <c r="W52" s="712" t="s">
        <v>1121</v>
      </c>
      <c r="X52" s="699" t="s">
        <v>27</v>
      </c>
      <c r="Y52" s="718">
        <v>2.4</v>
      </c>
      <c r="Z52" s="725"/>
      <c r="AA52" s="715">
        <f>IF(W52&lt;&gt;"",VLOOKUP(W52,'DON GIA'!$A$1:$D$346,4,0),"")</f>
        <v>1398600</v>
      </c>
      <c r="AB52" s="715">
        <f t="shared" si="22"/>
        <v>3356640</v>
      </c>
      <c r="AC52" s="5"/>
      <c r="AD52" s="5"/>
      <c r="AE52" s="5"/>
      <c r="AF52" s="5"/>
      <c r="AG52" s="5"/>
      <c r="AH52" s="699"/>
      <c r="AI52" s="5"/>
      <c r="AJ52" s="699"/>
      <c r="AK52" s="699"/>
      <c r="AL52" s="715" t="str">
        <f>IF(AI52&lt;&gt;"",VLOOKUP(AI52,'DON GIA'!$M$1:$P$9,4,0),"")</f>
        <v/>
      </c>
      <c r="AM52" s="715" t="str">
        <f t="shared" si="23"/>
        <v/>
      </c>
      <c r="AN52" s="5"/>
      <c r="AO52" s="699"/>
      <c r="AP52" s="702" t="str">
        <f t="shared" si="5"/>
        <v/>
      </c>
      <c r="AQ52" s="726" t="s">
        <v>1920</v>
      </c>
      <c r="AR52" s="726" t="s">
        <v>1919</v>
      </c>
      <c r="AS52" s="727"/>
    </row>
    <row r="53" spans="1:45" outlineLevel="2">
      <c r="A53" s="710">
        <f t="shared" si="24"/>
        <v>4</v>
      </c>
      <c r="B53" s="711" t="str">
        <f>IF(C53&lt;&gt;"",COUNTA($C$8:C53),"")</f>
        <v/>
      </c>
      <c r="C53" s="711"/>
      <c r="D53" s="5"/>
      <c r="E53" s="699"/>
      <c r="F53" s="699"/>
      <c r="G53" s="699"/>
      <c r="H53" s="699"/>
      <c r="I53" s="699"/>
      <c r="J53" s="699"/>
      <c r="K53" s="712"/>
      <c r="L53" s="714" t="s">
        <v>35</v>
      </c>
      <c r="M53" s="715" t="str">
        <f>IF(K53&lt;&gt;"",VLOOKUP(K53,'DON GIA'!$S$1:$U$19,3,0),"")</f>
        <v/>
      </c>
      <c r="N53" s="715" t="str">
        <f>IF(K53&lt;&gt;"",VLOOKUP(K53,'DON GIA'!$S$1:$V$19,4,0),"")</f>
        <v/>
      </c>
      <c r="O53" s="715" t="str">
        <f t="shared" si="19"/>
        <v/>
      </c>
      <c r="P53" s="715" t="str">
        <f t="shared" si="20"/>
        <v/>
      </c>
      <c r="Q53" s="5" t="s">
        <v>35</v>
      </c>
      <c r="R53" s="699"/>
      <c r="S53" s="699"/>
      <c r="T53" s="715" t="str">
        <f>IF(Q53&lt;&gt;"",VLOOKUP(Q53,'DON GIA'!$H$1:$K$103,4,0),"")</f>
        <v/>
      </c>
      <c r="U53" s="715" t="str">
        <f t="shared" si="21"/>
        <v/>
      </c>
      <c r="V53" s="715"/>
      <c r="W53" s="712" t="s">
        <v>1130</v>
      </c>
      <c r="X53" s="699" t="s">
        <v>27</v>
      </c>
      <c r="Y53" s="718">
        <v>3.2</v>
      </c>
      <c r="Z53" s="725"/>
      <c r="AA53" s="715">
        <f>IF(W53&lt;&gt;"",VLOOKUP(W53,'DON GIA'!$A$1:$D$346,4,0),"")</f>
        <v>282038</v>
      </c>
      <c r="AB53" s="715">
        <f t="shared" si="22"/>
        <v>902521.60000000009</v>
      </c>
      <c r="AC53" s="5"/>
      <c r="AD53" s="5"/>
      <c r="AE53" s="5"/>
      <c r="AF53" s="5"/>
      <c r="AG53" s="5"/>
      <c r="AH53" s="699"/>
      <c r="AI53" s="5"/>
      <c r="AJ53" s="699"/>
      <c r="AK53" s="699"/>
      <c r="AL53" s="715" t="str">
        <f>IF(AI53&lt;&gt;"",VLOOKUP(AI53,'DON GIA'!$M$1:$P$9,4,0),"")</f>
        <v/>
      </c>
      <c r="AM53" s="715" t="str">
        <f t="shared" si="23"/>
        <v/>
      </c>
      <c r="AN53" s="5"/>
      <c r="AO53" s="699"/>
      <c r="AP53" s="702" t="str">
        <f t="shared" si="5"/>
        <v/>
      </c>
      <c r="AQ53" s="584" t="s">
        <v>1925</v>
      </c>
      <c r="AR53" s="584" t="s">
        <v>1923</v>
      </c>
      <c r="AS53" s="631"/>
    </row>
    <row r="54" spans="1:45" ht="33.75" outlineLevel="2">
      <c r="A54" s="710">
        <f t="shared" si="24"/>
        <v>4</v>
      </c>
      <c r="B54" s="711" t="str">
        <f>IF(C54&lt;&gt;"",COUNTA($C$8:C54),"")</f>
        <v/>
      </c>
      <c r="C54" s="711"/>
      <c r="D54" s="5"/>
      <c r="E54" s="699"/>
      <c r="F54" s="699"/>
      <c r="G54" s="699"/>
      <c r="H54" s="699"/>
      <c r="I54" s="699"/>
      <c r="J54" s="699"/>
      <c r="K54" s="712"/>
      <c r="L54" s="714" t="s">
        <v>35</v>
      </c>
      <c r="M54" s="715" t="str">
        <f>IF(K54&lt;&gt;"",VLOOKUP(K54,'DON GIA'!$S$1:$U$19,3,0),"")</f>
        <v/>
      </c>
      <c r="N54" s="715" t="str">
        <f>IF(K54&lt;&gt;"",VLOOKUP(K54,'DON GIA'!$S$1:$V$19,4,0),"")</f>
        <v/>
      </c>
      <c r="O54" s="715" t="str">
        <f t="shared" si="19"/>
        <v/>
      </c>
      <c r="P54" s="715" t="str">
        <f t="shared" si="20"/>
        <v/>
      </c>
      <c r="Q54" s="5" t="s">
        <v>35</v>
      </c>
      <c r="R54" s="699"/>
      <c r="S54" s="699"/>
      <c r="T54" s="715" t="str">
        <f>IF(Q54&lt;&gt;"",VLOOKUP(Q54,'DON GIA'!$H$1:$K$103,4,0),"")</f>
        <v/>
      </c>
      <c r="U54" s="715" t="str">
        <f t="shared" si="21"/>
        <v/>
      </c>
      <c r="V54" s="715"/>
      <c r="W54" s="712" t="s">
        <v>1141</v>
      </c>
      <c r="X54" s="699" t="s">
        <v>27</v>
      </c>
      <c r="Y54" s="718">
        <v>4.25</v>
      </c>
      <c r="Z54" s="725"/>
      <c r="AA54" s="715">
        <f>IF(W54&lt;&gt;"",VLOOKUP(W54,'DON GIA'!$A$1:$D$346,4,0),"")</f>
        <v>10375629</v>
      </c>
      <c r="AB54" s="715">
        <f t="shared" si="22"/>
        <v>44096423.25</v>
      </c>
      <c r="AC54" s="5"/>
      <c r="AD54" s="5"/>
      <c r="AE54" s="5"/>
      <c r="AF54" s="5" t="s">
        <v>31</v>
      </c>
      <c r="AG54" s="5"/>
      <c r="AH54" s="699" t="s">
        <v>34</v>
      </c>
      <c r="AI54" s="5"/>
      <c r="AJ54" s="699"/>
      <c r="AK54" s="699"/>
      <c r="AL54" s="715" t="str">
        <f>IF(AI54&lt;&gt;"",VLOOKUP(AI54,'DON GIA'!$M$1:$P$9,4,0),"")</f>
        <v/>
      </c>
      <c r="AM54" s="715" t="str">
        <f t="shared" si="23"/>
        <v/>
      </c>
      <c r="AN54" s="5"/>
      <c r="AO54" s="699"/>
      <c r="AP54" s="702" t="str">
        <f t="shared" si="5"/>
        <v/>
      </c>
      <c r="AQ54" s="712"/>
      <c r="AR54" s="712" t="s">
        <v>1924</v>
      </c>
      <c r="AS54" s="727"/>
    </row>
    <row r="55" spans="1:45" outlineLevel="2">
      <c r="A55" s="710">
        <f t="shared" si="24"/>
        <v>4</v>
      </c>
      <c r="B55" s="711" t="str">
        <f>IF(C55&lt;&gt;"",COUNTA($C$8:C55),"")</f>
        <v/>
      </c>
      <c r="C55" s="711"/>
      <c r="D55" s="5"/>
      <c r="E55" s="699"/>
      <c r="F55" s="699"/>
      <c r="G55" s="699"/>
      <c r="H55" s="699"/>
      <c r="I55" s="699"/>
      <c r="J55" s="699"/>
      <c r="K55" s="712"/>
      <c r="L55" s="714" t="s">
        <v>35</v>
      </c>
      <c r="M55" s="715" t="str">
        <f>IF(K55&lt;&gt;"",VLOOKUP(K55,'DON GIA'!$S$1:$U$19,3,0),"")</f>
        <v/>
      </c>
      <c r="N55" s="715" t="str">
        <f>IF(K55&lt;&gt;"",VLOOKUP(K55,'DON GIA'!$S$1:$V$19,4,0),"")</f>
        <v/>
      </c>
      <c r="O55" s="715" t="str">
        <f t="shared" si="19"/>
        <v/>
      </c>
      <c r="P55" s="715" t="str">
        <f t="shared" si="20"/>
        <v/>
      </c>
      <c r="Q55" s="5" t="s">
        <v>35</v>
      </c>
      <c r="R55" s="699"/>
      <c r="S55" s="699"/>
      <c r="T55" s="715" t="str">
        <f>IF(Q55&lt;&gt;"",VLOOKUP(Q55,'DON GIA'!$H$1:$K$103,4,0),"")</f>
        <v/>
      </c>
      <c r="U55" s="715" t="str">
        <f t="shared" si="21"/>
        <v/>
      </c>
      <c r="V55" s="715"/>
      <c r="W55" s="712" t="s">
        <v>1151</v>
      </c>
      <c r="X55" s="699" t="s">
        <v>38</v>
      </c>
      <c r="Y55" s="718">
        <v>0.51300000000000001</v>
      </c>
      <c r="Z55" s="725"/>
      <c r="AA55" s="715">
        <f>IF(W55&lt;&gt;"",VLOOKUP(W55,'DON GIA'!$A$1:$D$346,4,0),"")</f>
        <v>2523428</v>
      </c>
      <c r="AB55" s="715">
        <f t="shared" si="22"/>
        <v>1294518.564</v>
      </c>
      <c r="AC55" s="5"/>
      <c r="AD55" s="5"/>
      <c r="AE55" s="5"/>
      <c r="AF55" s="5"/>
      <c r="AG55" s="5"/>
      <c r="AH55" s="699"/>
      <c r="AI55" s="5"/>
      <c r="AJ55" s="699"/>
      <c r="AK55" s="699"/>
      <c r="AL55" s="715" t="str">
        <f>IF(AI55&lt;&gt;"",VLOOKUP(AI55,'DON GIA'!$M$1:$P$9,4,0),"")</f>
        <v/>
      </c>
      <c r="AM55" s="715" t="str">
        <f t="shared" si="23"/>
        <v/>
      </c>
      <c r="AN55" s="5"/>
      <c r="AO55" s="699"/>
      <c r="AP55" s="702" t="str">
        <f t="shared" si="5"/>
        <v/>
      </c>
      <c r="AQ55" s="712"/>
      <c r="AR55" s="712"/>
      <c r="AS55" s="727"/>
    </row>
    <row r="56" spans="1:45" outlineLevel="2">
      <c r="A56" s="710">
        <f t="shared" si="24"/>
        <v>4</v>
      </c>
      <c r="B56" s="711" t="str">
        <f>IF(C56&lt;&gt;"",COUNTA($C$8:C56),"")</f>
        <v/>
      </c>
      <c r="C56" s="711"/>
      <c r="D56" s="5"/>
      <c r="E56" s="699"/>
      <c r="F56" s="699"/>
      <c r="G56" s="699"/>
      <c r="H56" s="699"/>
      <c r="I56" s="699"/>
      <c r="J56" s="699"/>
      <c r="K56" s="712"/>
      <c r="L56" s="714" t="s">
        <v>35</v>
      </c>
      <c r="M56" s="715" t="str">
        <f>IF(K56&lt;&gt;"",VLOOKUP(K56,'DON GIA'!$S$1:$U$19,3,0),"")</f>
        <v/>
      </c>
      <c r="N56" s="715" t="str">
        <f>IF(K56&lt;&gt;"",VLOOKUP(K56,'DON GIA'!$S$1:$V$19,4,0),"")</f>
        <v/>
      </c>
      <c r="O56" s="715" t="str">
        <f t="shared" si="19"/>
        <v/>
      </c>
      <c r="P56" s="715" t="str">
        <f t="shared" si="20"/>
        <v/>
      </c>
      <c r="Q56" s="5" t="s">
        <v>35</v>
      </c>
      <c r="R56" s="699"/>
      <c r="S56" s="699"/>
      <c r="T56" s="715" t="str">
        <f>IF(Q56&lt;&gt;"",VLOOKUP(Q56,'DON GIA'!$H$1:$K$103,4,0),"")</f>
        <v/>
      </c>
      <c r="U56" s="715" t="str">
        <f t="shared" si="21"/>
        <v/>
      </c>
      <c r="V56" s="715"/>
      <c r="W56" s="712" t="s">
        <v>1146</v>
      </c>
      <c r="X56" s="699" t="s">
        <v>27</v>
      </c>
      <c r="Y56" s="718">
        <v>7.28</v>
      </c>
      <c r="Z56" s="725"/>
      <c r="AA56" s="715">
        <f>IF(W56&lt;&gt;"",VLOOKUP(W56,'DON GIA'!$A$1:$D$346,4,0),"")</f>
        <v>169828</v>
      </c>
      <c r="AB56" s="715">
        <f t="shared" si="22"/>
        <v>1236347.8400000001</v>
      </c>
      <c r="AC56" s="5"/>
      <c r="AD56" s="5"/>
      <c r="AE56" s="5"/>
      <c r="AF56" s="5"/>
      <c r="AG56" s="5"/>
      <c r="AH56" s="699"/>
      <c r="AI56" s="5"/>
      <c r="AJ56" s="699"/>
      <c r="AK56" s="699"/>
      <c r="AL56" s="715" t="str">
        <f>IF(AI56&lt;&gt;"",VLOOKUP(AI56,'DON GIA'!$M$1:$P$9,4,0),"")</f>
        <v/>
      </c>
      <c r="AM56" s="715" t="str">
        <f t="shared" si="23"/>
        <v/>
      </c>
      <c r="AN56" s="5"/>
      <c r="AO56" s="699"/>
      <c r="AP56" s="702" t="str">
        <f t="shared" si="5"/>
        <v/>
      </c>
      <c r="AQ56" s="712"/>
      <c r="AR56" s="712"/>
      <c r="AS56" s="727"/>
    </row>
    <row r="57" spans="1:45" outlineLevel="2">
      <c r="A57" s="710">
        <f t="shared" si="24"/>
        <v>4</v>
      </c>
      <c r="B57" s="711" t="str">
        <f>IF(C57&lt;&gt;"",COUNTA($C$8:C57),"")</f>
        <v/>
      </c>
      <c r="C57" s="711"/>
      <c r="D57" s="5"/>
      <c r="E57" s="699"/>
      <c r="F57" s="699"/>
      <c r="G57" s="699"/>
      <c r="H57" s="699"/>
      <c r="I57" s="699"/>
      <c r="J57" s="699"/>
      <c r="K57" s="712"/>
      <c r="L57" s="714" t="s">
        <v>35</v>
      </c>
      <c r="M57" s="715" t="str">
        <f>IF(K57&lt;&gt;"",VLOOKUP(K57,'DON GIA'!$S$1:$U$19,3,0),"")</f>
        <v/>
      </c>
      <c r="N57" s="715" t="str">
        <f>IF(K57&lt;&gt;"",VLOOKUP(K57,'DON GIA'!$S$1:$V$19,4,0),"")</f>
        <v/>
      </c>
      <c r="O57" s="715" t="str">
        <f t="shared" si="19"/>
        <v/>
      </c>
      <c r="P57" s="715" t="str">
        <f t="shared" si="20"/>
        <v/>
      </c>
      <c r="Q57" s="5" t="s">
        <v>35</v>
      </c>
      <c r="R57" s="699"/>
      <c r="S57" s="699"/>
      <c r="T57" s="715" t="str">
        <f>IF(Q57&lt;&gt;"",VLOOKUP(Q57,'DON GIA'!$H$1:$K$103,4,0),"")</f>
        <v/>
      </c>
      <c r="U57" s="715" t="str">
        <f t="shared" si="21"/>
        <v/>
      </c>
      <c r="V57" s="715"/>
      <c r="W57" s="712" t="s">
        <v>1105</v>
      </c>
      <c r="X57" s="699" t="s">
        <v>27</v>
      </c>
      <c r="Y57" s="718">
        <v>2.92</v>
      </c>
      <c r="Z57" s="725"/>
      <c r="AA57" s="715">
        <f>IF(W57&lt;&gt;"",VLOOKUP(W57,'DON GIA'!$A$1:$D$346,4,0),"")</f>
        <v>292949</v>
      </c>
      <c r="AB57" s="715">
        <f t="shared" si="22"/>
        <v>855411.08</v>
      </c>
      <c r="AC57" s="5"/>
      <c r="AD57" s="5"/>
      <c r="AE57" s="5"/>
      <c r="AF57" s="5"/>
      <c r="AG57" s="5"/>
      <c r="AH57" s="699"/>
      <c r="AI57" s="5"/>
      <c r="AJ57" s="699"/>
      <c r="AK57" s="699"/>
      <c r="AL57" s="715" t="str">
        <f>IF(AI57&lt;&gt;"",VLOOKUP(AI57,'DON GIA'!$M$1:$P$9,4,0),"")</f>
        <v/>
      </c>
      <c r="AM57" s="715" t="str">
        <f t="shared" si="23"/>
        <v/>
      </c>
      <c r="AN57" s="5"/>
      <c r="AO57" s="699"/>
      <c r="AP57" s="702" t="str">
        <f t="shared" si="5"/>
        <v/>
      </c>
      <c r="AQ57" s="712"/>
      <c r="AR57" s="712"/>
      <c r="AS57" s="727"/>
    </row>
    <row r="58" spans="1:45" outlineLevel="2">
      <c r="A58" s="710">
        <f t="shared" si="24"/>
        <v>4</v>
      </c>
      <c r="B58" s="711" t="str">
        <f>IF(C58&lt;&gt;"",COUNTA($C$8:C58),"")</f>
        <v/>
      </c>
      <c r="C58" s="711"/>
      <c r="D58" s="5"/>
      <c r="E58" s="699"/>
      <c r="F58" s="699"/>
      <c r="G58" s="699"/>
      <c r="H58" s="699"/>
      <c r="I58" s="699"/>
      <c r="J58" s="699"/>
      <c r="K58" s="712"/>
      <c r="L58" s="714" t="s">
        <v>35</v>
      </c>
      <c r="M58" s="715" t="str">
        <f>IF(K58&lt;&gt;"",VLOOKUP(K58,'DON GIA'!$S$1:$U$19,3,0),"")</f>
        <v/>
      </c>
      <c r="N58" s="715" t="str">
        <f>IF(K58&lt;&gt;"",VLOOKUP(K58,'DON GIA'!$S$1:$V$19,4,0),"")</f>
        <v/>
      </c>
      <c r="O58" s="715" t="str">
        <f t="shared" si="19"/>
        <v/>
      </c>
      <c r="P58" s="715" t="str">
        <f t="shared" si="20"/>
        <v/>
      </c>
      <c r="Q58" s="5" t="s">
        <v>35</v>
      </c>
      <c r="R58" s="699"/>
      <c r="S58" s="699"/>
      <c r="T58" s="715" t="str">
        <f>IF(Q58&lt;&gt;"",VLOOKUP(Q58,'DON GIA'!$H$1:$K$103,4,0),"")</f>
        <v/>
      </c>
      <c r="U58" s="715" t="str">
        <f t="shared" si="21"/>
        <v/>
      </c>
      <c r="V58" s="715"/>
      <c r="W58" s="712" t="s">
        <v>1006</v>
      </c>
      <c r="X58" s="699" t="s">
        <v>27</v>
      </c>
      <c r="Y58" s="718">
        <v>78.95</v>
      </c>
      <c r="Z58" s="725"/>
      <c r="AA58" s="715">
        <f>IF(W58&lt;&gt;"",VLOOKUP(W58,'DON GIA'!$A$1:$D$346,4,0),"")</f>
        <v>109890</v>
      </c>
      <c r="AB58" s="715">
        <f t="shared" si="22"/>
        <v>8675815.5</v>
      </c>
      <c r="AC58" s="5"/>
      <c r="AD58" s="5"/>
      <c r="AE58" s="5"/>
      <c r="AF58" s="5"/>
      <c r="AG58" s="5"/>
      <c r="AH58" s="699"/>
      <c r="AI58" s="5"/>
      <c r="AJ58" s="699"/>
      <c r="AK58" s="699"/>
      <c r="AL58" s="715" t="str">
        <f>IF(AI58&lt;&gt;"",VLOOKUP(AI58,'DON GIA'!$M$1:$P$9,4,0),"")</f>
        <v/>
      </c>
      <c r="AM58" s="715" t="str">
        <f t="shared" si="23"/>
        <v/>
      </c>
      <c r="AN58" s="5"/>
      <c r="AO58" s="699"/>
      <c r="AP58" s="702" t="str">
        <f t="shared" si="5"/>
        <v/>
      </c>
      <c r="AQ58" s="712"/>
      <c r="AR58" s="712"/>
      <c r="AS58" s="727"/>
    </row>
    <row r="59" spans="1:45" outlineLevel="2">
      <c r="A59" s="710">
        <f t="shared" si="24"/>
        <v>4</v>
      </c>
      <c r="B59" s="711" t="str">
        <f>IF(C59&lt;&gt;"",COUNTA($C$8:C59),"")</f>
        <v/>
      </c>
      <c r="C59" s="711"/>
      <c r="D59" s="5"/>
      <c r="E59" s="699"/>
      <c r="F59" s="699"/>
      <c r="G59" s="699"/>
      <c r="H59" s="699"/>
      <c r="I59" s="699"/>
      <c r="J59" s="699"/>
      <c r="K59" s="712"/>
      <c r="L59" s="714" t="s">
        <v>35</v>
      </c>
      <c r="M59" s="715" t="str">
        <f>IF(K59&lt;&gt;"",VLOOKUP(K59,'DON GIA'!$S$1:$U$19,3,0),"")</f>
        <v/>
      </c>
      <c r="N59" s="715" t="str">
        <f>IF(K59&lt;&gt;"",VLOOKUP(K59,'DON GIA'!$S$1:$V$19,4,0),"")</f>
        <v/>
      </c>
      <c r="O59" s="715" t="str">
        <f t="shared" si="19"/>
        <v/>
      </c>
      <c r="P59" s="715" t="str">
        <f t="shared" si="20"/>
        <v/>
      </c>
      <c r="Q59" s="5" t="s">
        <v>35</v>
      </c>
      <c r="R59" s="699"/>
      <c r="S59" s="699"/>
      <c r="T59" s="715" t="str">
        <f>IF(Q59&lt;&gt;"",VLOOKUP(Q59,'DON GIA'!$H$1:$K$103,4,0),"")</f>
        <v/>
      </c>
      <c r="U59" s="715" t="str">
        <f t="shared" si="21"/>
        <v/>
      </c>
      <c r="V59" s="715"/>
      <c r="W59" s="712" t="s">
        <v>1106</v>
      </c>
      <c r="X59" s="699" t="s">
        <v>27</v>
      </c>
      <c r="Y59" s="718">
        <v>1.1200000000000001</v>
      </c>
      <c r="Z59" s="725"/>
      <c r="AA59" s="715">
        <f>IF(W59&lt;&gt;"",VLOOKUP(W59,'DON GIA'!$A$1:$D$346,4,0),"")</f>
        <v>330817</v>
      </c>
      <c r="AB59" s="715">
        <f t="shared" si="22"/>
        <v>370515.04000000004</v>
      </c>
      <c r="AC59" s="5"/>
      <c r="AD59" s="5"/>
      <c r="AE59" s="5"/>
      <c r="AF59" s="5"/>
      <c r="AG59" s="5"/>
      <c r="AH59" s="699"/>
      <c r="AI59" s="5"/>
      <c r="AJ59" s="699"/>
      <c r="AK59" s="699"/>
      <c r="AL59" s="715" t="str">
        <f>IF(AI59&lt;&gt;"",VLOOKUP(AI59,'DON GIA'!$M$1:$P$9,4,0),"")</f>
        <v/>
      </c>
      <c r="AM59" s="715" t="str">
        <f t="shared" si="23"/>
        <v/>
      </c>
      <c r="AN59" s="5"/>
      <c r="AO59" s="699"/>
      <c r="AP59" s="702" t="str">
        <f t="shared" si="5"/>
        <v/>
      </c>
      <c r="AQ59" s="712"/>
      <c r="AR59" s="712"/>
      <c r="AS59" s="727"/>
    </row>
    <row r="60" spans="1:45" outlineLevel="2">
      <c r="A60" s="710">
        <f t="shared" si="24"/>
        <v>4</v>
      </c>
      <c r="B60" s="711" t="str">
        <f>IF(C60&lt;&gt;"",COUNTA($C$8:C60),"")</f>
        <v/>
      </c>
      <c r="C60" s="711"/>
      <c r="D60" s="5"/>
      <c r="E60" s="699"/>
      <c r="F60" s="699"/>
      <c r="G60" s="699"/>
      <c r="H60" s="699"/>
      <c r="I60" s="699"/>
      <c r="J60" s="699"/>
      <c r="K60" s="712"/>
      <c r="L60" s="714" t="s">
        <v>35</v>
      </c>
      <c r="M60" s="715" t="str">
        <f>IF(K60&lt;&gt;"",VLOOKUP(K60,'DON GIA'!$S$1:$U$19,3,0),"")</f>
        <v/>
      </c>
      <c r="N60" s="715" t="str">
        <f>IF(K60&lt;&gt;"",VLOOKUP(K60,'DON GIA'!$S$1:$V$19,4,0),"")</f>
        <v/>
      </c>
      <c r="O60" s="715" t="str">
        <f t="shared" si="19"/>
        <v/>
      </c>
      <c r="P60" s="715" t="str">
        <f t="shared" si="20"/>
        <v/>
      </c>
      <c r="Q60" s="5" t="s">
        <v>35</v>
      </c>
      <c r="R60" s="699"/>
      <c r="S60" s="699"/>
      <c r="T60" s="715" t="str">
        <f>IF(Q60&lt;&gt;"",VLOOKUP(Q60,'DON GIA'!$H$1:$K$103,4,0),"")</f>
        <v/>
      </c>
      <c r="U60" s="715" t="str">
        <f t="shared" si="21"/>
        <v/>
      </c>
      <c r="V60" s="715"/>
      <c r="W60" s="712" t="s">
        <v>1049</v>
      </c>
      <c r="X60" s="699" t="s">
        <v>42</v>
      </c>
      <c r="Y60" s="718">
        <v>1</v>
      </c>
      <c r="Z60" s="725"/>
      <c r="AA60" s="715">
        <f>IF(W60&lt;&gt;"",VLOOKUP(W60,'DON GIA'!$A$1:$D$346,4,0),"")</f>
        <v>3793079</v>
      </c>
      <c r="AB60" s="715">
        <f t="shared" si="22"/>
        <v>3793079</v>
      </c>
      <c r="AC60" s="5"/>
      <c r="AD60" s="5"/>
      <c r="AE60" s="5"/>
      <c r="AF60" s="5"/>
      <c r="AG60" s="5"/>
      <c r="AH60" s="699"/>
      <c r="AI60" s="5"/>
      <c r="AJ60" s="699"/>
      <c r="AK60" s="699"/>
      <c r="AL60" s="715" t="str">
        <f>IF(AI60&lt;&gt;"",VLOOKUP(AI60,'DON GIA'!$M$1:$P$9,4,0),"")</f>
        <v/>
      </c>
      <c r="AM60" s="715" t="str">
        <f t="shared" si="23"/>
        <v/>
      </c>
      <c r="AN60" s="5"/>
      <c r="AO60" s="699"/>
      <c r="AP60" s="702" t="str">
        <f t="shared" si="5"/>
        <v/>
      </c>
      <c r="AQ60" s="712"/>
      <c r="AR60" s="712"/>
      <c r="AS60" s="727"/>
    </row>
    <row r="61" spans="1:45" outlineLevel="2">
      <c r="A61" s="710">
        <f t="shared" si="24"/>
        <v>4</v>
      </c>
      <c r="B61" s="711"/>
      <c r="C61" s="711"/>
      <c r="D61" s="708"/>
      <c r="E61" s="699"/>
      <c r="F61" s="699"/>
      <c r="G61" s="699"/>
      <c r="H61" s="699"/>
      <c r="I61" s="699"/>
      <c r="J61" s="699"/>
      <c r="K61" s="712"/>
      <c r="L61" s="714" t="s">
        <v>35</v>
      </c>
      <c r="M61" s="715" t="str">
        <f>IF(K61&lt;&gt;"",VLOOKUP(K61,'DON GIA'!$S$1:$U$19,3,0),"")</f>
        <v/>
      </c>
      <c r="N61" s="715" t="str">
        <f>IF(K61&lt;&gt;"",VLOOKUP(K61,'DON GIA'!$S$1:$V$19,4,0),"")</f>
        <v/>
      </c>
      <c r="O61" s="715" t="str">
        <f t="shared" si="19"/>
        <v/>
      </c>
      <c r="P61" s="715" t="str">
        <f t="shared" si="20"/>
        <v/>
      </c>
      <c r="Q61" s="5" t="s">
        <v>35</v>
      </c>
      <c r="R61" s="699"/>
      <c r="S61" s="699"/>
      <c r="T61" s="715" t="str">
        <f>IF(Q61&lt;&gt;"",VLOOKUP(Q61,'DON GIA'!$H$1:$K$103,4,0),"")</f>
        <v/>
      </c>
      <c r="U61" s="715" t="str">
        <f t="shared" si="21"/>
        <v/>
      </c>
      <c r="V61" s="715"/>
      <c r="W61" s="712" t="s">
        <v>35</v>
      </c>
      <c r="X61" s="699"/>
      <c r="Y61" s="718"/>
      <c r="Z61" s="725"/>
      <c r="AA61" s="715" t="str">
        <f>IF(W61&lt;&gt;"",VLOOKUP(W61,'DON GIA'!$A$1:$D$346,4,0),"")</f>
        <v/>
      </c>
      <c r="AB61" s="715" t="str">
        <f t="shared" si="22"/>
        <v/>
      </c>
      <c r="AC61" s="5"/>
      <c r="AD61" s="5"/>
      <c r="AE61" s="5"/>
      <c r="AF61" s="5"/>
      <c r="AG61" s="5"/>
      <c r="AH61" s="699"/>
      <c r="AI61" s="5"/>
      <c r="AJ61" s="699"/>
      <c r="AK61" s="699"/>
      <c r="AL61" s="715" t="str">
        <f>IF(AI61&lt;&gt;"",VLOOKUP(AI61,'DON GIA'!$M$1:$P$9,4,0),"")</f>
        <v/>
      </c>
      <c r="AM61" s="715" t="str">
        <f t="shared" si="23"/>
        <v/>
      </c>
      <c r="AN61" s="5"/>
      <c r="AO61" s="699"/>
      <c r="AP61" s="702" t="str">
        <f t="shared" si="5"/>
        <v/>
      </c>
      <c r="AQ61" s="712"/>
      <c r="AR61" s="712"/>
      <c r="AS61" s="727"/>
    </row>
    <row r="62" spans="1:45" outlineLevel="1">
      <c r="A62" s="658" t="s">
        <v>2155</v>
      </c>
      <c r="B62" s="696">
        <f>IF(C62&lt;&gt;"",COUNTA($C$8:C62),"")</f>
        <v>5</v>
      </c>
      <c r="C62" s="696">
        <v>445</v>
      </c>
      <c r="D62" s="708" t="s">
        <v>294</v>
      </c>
      <c r="E62" s="698"/>
      <c r="F62" s="699"/>
      <c r="G62" s="698"/>
      <c r="H62" s="698"/>
      <c r="I62" s="698"/>
      <c r="J62" s="698"/>
      <c r="K62" s="697"/>
      <c r="L62" s="701">
        <f>SUBTOTAL(9,L63:L75)</f>
        <v>112</v>
      </c>
      <c r="M62" s="702"/>
      <c r="N62" s="702"/>
      <c r="O62" s="702">
        <f>SUBTOTAL(9,O63:O75)</f>
        <v>188048000</v>
      </c>
      <c r="P62" s="702">
        <f>SUBTOTAL(9,P63:P75)</f>
        <v>0</v>
      </c>
      <c r="Q62" s="708"/>
      <c r="R62" s="698"/>
      <c r="S62" s="698">
        <f>SUBTOTAL(9,S63:S75)</f>
        <v>0</v>
      </c>
      <c r="T62" s="702"/>
      <c r="U62" s="702">
        <f>SUBTOTAL(9,U63:U75)</f>
        <v>0</v>
      </c>
      <c r="V62" s="702"/>
      <c r="W62" s="697"/>
      <c r="X62" s="698"/>
      <c r="Y62" s="705">
        <f>SUBTOTAL(9,Y63:Y75)</f>
        <v>209.80300000000005</v>
      </c>
      <c r="Z62" s="724">
        <f>SUBTOTAL(9,Z63:Z75)</f>
        <v>0</v>
      </c>
      <c r="AA62" s="702"/>
      <c r="AB62" s="702">
        <f>SUBTOTAL(9,AB63:AB75)</f>
        <v>460758159.574</v>
      </c>
      <c r="AC62" s="708"/>
      <c r="AD62" s="708"/>
      <c r="AE62" s="708"/>
      <c r="AF62" s="708"/>
      <c r="AG62" s="708"/>
      <c r="AH62" s="698"/>
      <c r="AI62" s="708"/>
      <c r="AJ62" s="698"/>
      <c r="AK62" s="698">
        <f>SUBTOTAL(9,AK63:AK75)</f>
        <v>2</v>
      </c>
      <c r="AL62" s="702"/>
      <c r="AM62" s="702">
        <f>SUBTOTAL(9,AM63:AM75)</f>
        <v>29895920</v>
      </c>
      <c r="AN62" s="708"/>
      <c r="AO62" s="698">
        <f>SUBTOTAL(9,AO63:AO75)</f>
        <v>1</v>
      </c>
      <c r="AP62" s="702">
        <f t="shared" si="5"/>
        <v>678702079.574</v>
      </c>
      <c r="AQ62" s="709"/>
      <c r="AR62" s="709"/>
      <c r="AS62" s="723"/>
    </row>
    <row r="63" spans="1:45" ht="33.75" outlineLevel="2">
      <c r="A63" s="710">
        <f>IF(B62&lt;&gt;"",B62,A61)</f>
        <v>5</v>
      </c>
      <c r="B63" s="711" t="str">
        <f>IF(C63&lt;&gt;"",COUNTA($C$8:C63),"")</f>
        <v/>
      </c>
      <c r="C63" s="711"/>
      <c r="D63" s="5" t="s">
        <v>295</v>
      </c>
      <c r="E63" s="699">
        <v>1</v>
      </c>
      <c r="F63" s="699"/>
      <c r="G63" s="699">
        <v>435</v>
      </c>
      <c r="H63" s="699">
        <v>79</v>
      </c>
      <c r="I63" s="699" t="s">
        <v>223</v>
      </c>
      <c r="J63" s="699" t="s">
        <v>224</v>
      </c>
      <c r="K63" s="712" t="s">
        <v>973</v>
      </c>
      <c r="L63" s="714">
        <v>112</v>
      </c>
      <c r="M63" s="715">
        <f>IF(K63&lt;&gt;"",VLOOKUP(K63,'DON GIA'!$S$1:$U$19,3,0),"")</f>
        <v>1679000</v>
      </c>
      <c r="N63" s="715">
        <f>IF(K63&lt;&gt;"",VLOOKUP(K63,'DON GIA'!$S$1:$V$19,4,0),"")</f>
        <v>0</v>
      </c>
      <c r="O63" s="715">
        <f t="shared" ref="O63:O75" si="25">IF(K63&lt;&gt;"",L63*M63,"")</f>
        <v>188048000</v>
      </c>
      <c r="P63" s="715">
        <f t="shared" ref="P63:P75" si="26">IF(K63&lt;&gt;"",L63*N63,"")</f>
        <v>0</v>
      </c>
      <c r="Q63" s="5" t="s">
        <v>35</v>
      </c>
      <c r="R63" s="699"/>
      <c r="S63" s="699"/>
      <c r="T63" s="715" t="str">
        <f>IF(Q63&lt;&gt;"",VLOOKUP(Q63,'DON GIA'!$H$1:$K$103,4,0),"")</f>
        <v/>
      </c>
      <c r="U63" s="715" t="str">
        <f t="shared" ref="U63:U75" si="27">IF(Q63&lt;&gt;"",IF(ISNUMBER(T63),S63*T63,""),"")</f>
        <v/>
      </c>
      <c r="V63" s="715" t="s">
        <v>2163</v>
      </c>
      <c r="W63" s="712" t="s">
        <v>1142</v>
      </c>
      <c r="X63" s="699" t="s">
        <v>27</v>
      </c>
      <c r="Y63" s="718">
        <v>21.32</v>
      </c>
      <c r="Z63" s="725"/>
      <c r="AA63" s="715">
        <f>IF(W63&lt;&gt;"",VLOOKUP(W63,'DON GIA'!$A$1:$D$346,4,0),"")</f>
        <v>3840615</v>
      </c>
      <c r="AB63" s="715">
        <f t="shared" ref="AB63:AB75" si="28">IF(W63&lt;&gt;"",IF(ISNUMBER(AA63),Y63*AA63,""),"")</f>
        <v>81881911.799999997</v>
      </c>
      <c r="AC63" s="5" t="s">
        <v>32</v>
      </c>
      <c r="AD63" s="5" t="s">
        <v>29</v>
      </c>
      <c r="AE63" s="5" t="s">
        <v>36</v>
      </c>
      <c r="AF63" s="5" t="s">
        <v>31</v>
      </c>
      <c r="AG63" s="5" t="s">
        <v>32</v>
      </c>
      <c r="AH63" s="699" t="s">
        <v>41</v>
      </c>
      <c r="AI63" s="5" t="s">
        <v>562</v>
      </c>
      <c r="AJ63" s="699" t="s">
        <v>409</v>
      </c>
      <c r="AK63" s="699">
        <v>1</v>
      </c>
      <c r="AL63" s="715">
        <f>IF(AI63&lt;&gt;"",VLOOKUP(AI63,'DON GIA'!$M$1:$P$9,4,0),"")</f>
        <v>12895920</v>
      </c>
      <c r="AM63" s="715">
        <f t="shared" ref="AM63:AM75" si="29">IF(AI63&lt;&gt;"",AK63*AL63,"")</f>
        <v>12895920</v>
      </c>
      <c r="AN63" s="5" t="s">
        <v>407</v>
      </c>
      <c r="AO63" s="699">
        <v>1</v>
      </c>
      <c r="AP63" s="702" t="str">
        <f t="shared" si="5"/>
        <v/>
      </c>
      <c r="AQ63" s="709" t="s">
        <v>2277</v>
      </c>
      <c r="AR63" s="709" t="s">
        <v>1912</v>
      </c>
      <c r="AS63" s="723"/>
    </row>
    <row r="64" spans="1:45" ht="201" outlineLevel="2">
      <c r="A64" s="710">
        <f t="shared" ref="A64:A75" si="30">IF(B63&lt;&gt;"",B63,A63)</f>
        <v>5</v>
      </c>
      <c r="B64" s="711" t="str">
        <f>IF(C64&lt;&gt;"",COUNTA($C$8:C64),"")</f>
        <v/>
      </c>
      <c r="C64" s="711"/>
      <c r="D64" s="5" t="s">
        <v>71</v>
      </c>
      <c r="E64" s="699"/>
      <c r="F64" s="699"/>
      <c r="G64" s="699"/>
      <c r="H64" s="699"/>
      <c r="I64" s="699"/>
      <c r="J64" s="699"/>
      <c r="K64" s="712"/>
      <c r="L64" s="714" t="s">
        <v>35</v>
      </c>
      <c r="M64" s="715" t="str">
        <f>IF(K64&lt;&gt;"",VLOOKUP(K64,'DON GIA'!$S$1:$U$19,3,0),"")</f>
        <v/>
      </c>
      <c r="N64" s="715" t="str">
        <f>IF(K64&lt;&gt;"",VLOOKUP(K64,'DON GIA'!$S$1:$V$19,4,0),"")</f>
        <v/>
      </c>
      <c r="O64" s="715" t="str">
        <f t="shared" si="25"/>
        <v/>
      </c>
      <c r="P64" s="715" t="str">
        <f t="shared" si="26"/>
        <v/>
      </c>
      <c r="Q64" s="5" t="s">
        <v>35</v>
      </c>
      <c r="R64" s="699"/>
      <c r="S64" s="699"/>
      <c r="T64" s="715" t="str">
        <f>IF(Q64&lt;&gt;"",VLOOKUP(Q64,'DON GIA'!$H$1:$K$103,4,0),"")</f>
        <v/>
      </c>
      <c r="U64" s="715" t="str">
        <f t="shared" si="27"/>
        <v/>
      </c>
      <c r="V64" s="715"/>
      <c r="W64" s="712" t="s">
        <v>1063</v>
      </c>
      <c r="X64" s="699" t="s">
        <v>27</v>
      </c>
      <c r="Y64" s="718">
        <v>78.95</v>
      </c>
      <c r="Z64" s="725"/>
      <c r="AA64" s="715">
        <f>IF(W64&lt;&gt;"",VLOOKUP(W64,'DON GIA'!$A$1:$D$346,4,0),"")</f>
        <v>3941166</v>
      </c>
      <c r="AB64" s="715">
        <f t="shared" si="28"/>
        <v>311155055.69999999</v>
      </c>
      <c r="AC64" s="5" t="s">
        <v>32</v>
      </c>
      <c r="AD64" s="5" t="s">
        <v>29</v>
      </c>
      <c r="AE64" s="5" t="s">
        <v>30</v>
      </c>
      <c r="AF64" s="5" t="s">
        <v>31</v>
      </c>
      <c r="AG64" s="5" t="s">
        <v>32</v>
      </c>
      <c r="AH64" s="699" t="s">
        <v>33</v>
      </c>
      <c r="AI64" s="5" t="s">
        <v>579</v>
      </c>
      <c r="AJ64" s="699" t="s">
        <v>560</v>
      </c>
      <c r="AK64" s="699">
        <v>1</v>
      </c>
      <c r="AL64" s="715">
        <f>IF(AI64&lt;&gt;"",VLOOKUP(AI64,'DON GIA'!$M$1:$P$9,4,0),"")</f>
        <v>17000000</v>
      </c>
      <c r="AM64" s="715">
        <f t="shared" si="29"/>
        <v>17000000</v>
      </c>
      <c r="AN64" s="5"/>
      <c r="AO64" s="699"/>
      <c r="AP64" s="702" t="str">
        <f t="shared" si="5"/>
        <v/>
      </c>
      <c r="AQ64" s="722" t="s">
        <v>2278</v>
      </c>
      <c r="AR64" s="722" t="s">
        <v>1918</v>
      </c>
      <c r="AS64" s="639"/>
    </row>
    <row r="65" spans="1:45" ht="99" outlineLevel="2">
      <c r="A65" s="710">
        <f t="shared" si="30"/>
        <v>5</v>
      </c>
      <c r="B65" s="711" t="str">
        <f>IF(C65&lt;&gt;"",COUNTA($C$8:C65),"")</f>
        <v/>
      </c>
      <c r="C65" s="711"/>
      <c r="D65" s="5"/>
      <c r="E65" s="699"/>
      <c r="F65" s="699"/>
      <c r="G65" s="699"/>
      <c r="H65" s="699"/>
      <c r="I65" s="699"/>
      <c r="J65" s="699"/>
      <c r="K65" s="712"/>
      <c r="L65" s="714" t="s">
        <v>35</v>
      </c>
      <c r="M65" s="715" t="str">
        <f>IF(K65&lt;&gt;"",VLOOKUP(K65,'DON GIA'!$S$1:$U$19,3,0),"")</f>
        <v/>
      </c>
      <c r="N65" s="715" t="str">
        <f>IF(K65&lt;&gt;"",VLOOKUP(K65,'DON GIA'!$S$1:$V$19,4,0),"")</f>
        <v/>
      </c>
      <c r="O65" s="715" t="str">
        <f t="shared" si="25"/>
        <v/>
      </c>
      <c r="P65" s="715" t="str">
        <f t="shared" si="26"/>
        <v/>
      </c>
      <c r="Q65" s="5" t="s">
        <v>35</v>
      </c>
      <c r="R65" s="699"/>
      <c r="S65" s="699"/>
      <c r="T65" s="715" t="str">
        <f>IF(Q65&lt;&gt;"",VLOOKUP(Q65,'DON GIA'!$H$1:$K$103,4,0),"")</f>
        <v/>
      </c>
      <c r="U65" s="715" t="str">
        <f t="shared" si="27"/>
        <v/>
      </c>
      <c r="V65" s="715"/>
      <c r="W65" s="712" t="s">
        <v>1108</v>
      </c>
      <c r="X65" s="699" t="s">
        <v>27</v>
      </c>
      <c r="Y65" s="718">
        <v>7.9</v>
      </c>
      <c r="Z65" s="725"/>
      <c r="AA65" s="715">
        <f>IF(W65&lt;&gt;"",VLOOKUP(W65,'DON GIA'!$A$1:$D$346,4,0),"")</f>
        <v>282038</v>
      </c>
      <c r="AB65" s="715">
        <f t="shared" si="28"/>
        <v>2228100.2000000002</v>
      </c>
      <c r="AC65" s="5"/>
      <c r="AD65" s="5"/>
      <c r="AE65" s="5"/>
      <c r="AF65" s="5"/>
      <c r="AG65" s="5"/>
      <c r="AH65" s="699"/>
      <c r="AI65" s="5"/>
      <c r="AJ65" s="699"/>
      <c r="AK65" s="699"/>
      <c r="AL65" s="715" t="str">
        <f>IF(AI65&lt;&gt;"",VLOOKUP(AI65,'DON GIA'!$M$1:$P$9,4,0),"")</f>
        <v/>
      </c>
      <c r="AM65" s="715" t="str">
        <f t="shared" si="29"/>
        <v/>
      </c>
      <c r="AN65" s="5"/>
      <c r="AO65" s="699"/>
      <c r="AP65" s="702" t="str">
        <f t="shared" si="5"/>
        <v/>
      </c>
      <c r="AQ65" s="722" t="s">
        <v>2279</v>
      </c>
      <c r="AR65" s="722" t="s">
        <v>1914</v>
      </c>
      <c r="AS65" s="639"/>
    </row>
    <row r="66" spans="1:45" ht="66.75" outlineLevel="2">
      <c r="A66" s="710">
        <f t="shared" si="30"/>
        <v>5</v>
      </c>
      <c r="B66" s="711" t="str">
        <f>IF(C66&lt;&gt;"",COUNTA($C$8:C66),"")</f>
        <v/>
      </c>
      <c r="C66" s="711"/>
      <c r="D66" s="5"/>
      <c r="E66" s="699"/>
      <c r="F66" s="699"/>
      <c r="G66" s="699"/>
      <c r="H66" s="699"/>
      <c r="I66" s="699"/>
      <c r="J66" s="699"/>
      <c r="K66" s="712"/>
      <c r="L66" s="714" t="s">
        <v>35</v>
      </c>
      <c r="M66" s="715" t="str">
        <f>IF(K66&lt;&gt;"",VLOOKUP(K66,'DON GIA'!$S$1:$U$19,3,0),"")</f>
        <v/>
      </c>
      <c r="N66" s="715" t="str">
        <f>IF(K66&lt;&gt;"",VLOOKUP(K66,'DON GIA'!$S$1:$V$19,4,0),"")</f>
        <v/>
      </c>
      <c r="O66" s="715" t="str">
        <f t="shared" si="25"/>
        <v/>
      </c>
      <c r="P66" s="715" t="str">
        <f t="shared" si="26"/>
        <v/>
      </c>
      <c r="Q66" s="5" t="s">
        <v>35</v>
      </c>
      <c r="R66" s="699"/>
      <c r="S66" s="699"/>
      <c r="T66" s="715" t="str">
        <f>IF(Q66&lt;&gt;"",VLOOKUP(Q66,'DON GIA'!$H$1:$K$103,4,0),"")</f>
        <v/>
      </c>
      <c r="U66" s="715" t="str">
        <f t="shared" si="27"/>
        <v/>
      </c>
      <c r="V66" s="715"/>
      <c r="W66" s="712" t="s">
        <v>1121</v>
      </c>
      <c r="X66" s="699" t="s">
        <v>27</v>
      </c>
      <c r="Y66" s="718">
        <v>2.4</v>
      </c>
      <c r="Z66" s="725"/>
      <c r="AA66" s="715">
        <f>IF(W66&lt;&gt;"",VLOOKUP(W66,'DON GIA'!$A$1:$D$346,4,0),"")</f>
        <v>1398600</v>
      </c>
      <c r="AB66" s="715">
        <f t="shared" si="28"/>
        <v>3356640</v>
      </c>
      <c r="AC66" s="5"/>
      <c r="AD66" s="5"/>
      <c r="AE66" s="5"/>
      <c r="AF66" s="5"/>
      <c r="AG66" s="5"/>
      <c r="AH66" s="699"/>
      <c r="AI66" s="5"/>
      <c r="AJ66" s="699"/>
      <c r="AK66" s="699"/>
      <c r="AL66" s="715" t="str">
        <f>IF(AI66&lt;&gt;"",VLOOKUP(AI66,'DON GIA'!$M$1:$P$9,4,0),"")</f>
        <v/>
      </c>
      <c r="AM66" s="715" t="str">
        <f t="shared" si="29"/>
        <v/>
      </c>
      <c r="AN66" s="5"/>
      <c r="AO66" s="699"/>
      <c r="AP66" s="702" t="str">
        <f t="shared" si="5"/>
        <v/>
      </c>
      <c r="AQ66" s="584" t="s">
        <v>1925</v>
      </c>
      <c r="AR66" s="584" t="s">
        <v>1915</v>
      </c>
      <c r="AS66" s="631"/>
    </row>
    <row r="67" spans="1:45" outlineLevel="2">
      <c r="A67" s="710">
        <f t="shared" si="30"/>
        <v>5</v>
      </c>
      <c r="B67" s="711" t="str">
        <f>IF(C67&lt;&gt;"",COUNTA($C$8:C67),"")</f>
        <v/>
      </c>
      <c r="C67" s="711"/>
      <c r="D67" s="5"/>
      <c r="E67" s="699"/>
      <c r="F67" s="699"/>
      <c r="G67" s="699"/>
      <c r="H67" s="699"/>
      <c r="I67" s="699"/>
      <c r="J67" s="699"/>
      <c r="K67" s="712"/>
      <c r="L67" s="714" t="s">
        <v>35</v>
      </c>
      <c r="M67" s="715" t="str">
        <f>IF(K67&lt;&gt;"",VLOOKUP(K67,'DON GIA'!$S$1:$U$19,3,0),"")</f>
        <v/>
      </c>
      <c r="N67" s="715" t="str">
        <f>IF(K67&lt;&gt;"",VLOOKUP(K67,'DON GIA'!$S$1:$V$19,4,0),"")</f>
        <v/>
      </c>
      <c r="O67" s="715" t="str">
        <f t="shared" si="25"/>
        <v/>
      </c>
      <c r="P67" s="715" t="str">
        <f t="shared" si="26"/>
        <v/>
      </c>
      <c r="Q67" s="5" t="s">
        <v>35</v>
      </c>
      <c r="R67" s="699"/>
      <c r="S67" s="699"/>
      <c r="T67" s="715" t="str">
        <f>IF(Q67&lt;&gt;"",VLOOKUP(Q67,'DON GIA'!$H$1:$K$103,4,0),"")</f>
        <v/>
      </c>
      <c r="U67" s="715" t="str">
        <f t="shared" si="27"/>
        <v/>
      </c>
      <c r="V67" s="715"/>
      <c r="W67" s="712" t="s">
        <v>1130</v>
      </c>
      <c r="X67" s="699" t="s">
        <v>27</v>
      </c>
      <c r="Y67" s="718">
        <v>3.2</v>
      </c>
      <c r="Z67" s="725"/>
      <c r="AA67" s="715">
        <f>IF(W67&lt;&gt;"",VLOOKUP(W67,'DON GIA'!$A$1:$D$346,4,0),"")</f>
        <v>282038</v>
      </c>
      <c r="AB67" s="715">
        <f t="shared" si="28"/>
        <v>902521.60000000009</v>
      </c>
      <c r="AC67" s="5"/>
      <c r="AD67" s="5"/>
      <c r="AE67" s="5"/>
      <c r="AF67" s="5"/>
      <c r="AG67" s="5"/>
      <c r="AH67" s="699"/>
      <c r="AI67" s="5"/>
      <c r="AJ67" s="699"/>
      <c r="AK67" s="699"/>
      <c r="AL67" s="715" t="str">
        <f>IF(AI67&lt;&gt;"",VLOOKUP(AI67,'DON GIA'!$M$1:$P$9,4,0),"")</f>
        <v/>
      </c>
      <c r="AM67" s="715" t="str">
        <f t="shared" si="29"/>
        <v/>
      </c>
      <c r="AN67" s="5"/>
      <c r="AO67" s="699"/>
      <c r="AP67" s="702" t="str">
        <f t="shared" si="5"/>
        <v/>
      </c>
      <c r="AQ67" s="726" t="s">
        <v>1926</v>
      </c>
      <c r="AR67" s="726"/>
      <c r="AS67" s="727"/>
    </row>
    <row r="68" spans="1:45" ht="33.75" outlineLevel="2">
      <c r="A68" s="710">
        <f t="shared" si="30"/>
        <v>5</v>
      </c>
      <c r="B68" s="711" t="str">
        <f>IF(C68&lt;&gt;"",COUNTA($C$8:C68),"")</f>
        <v/>
      </c>
      <c r="C68" s="711"/>
      <c r="D68" s="5"/>
      <c r="E68" s="699"/>
      <c r="F68" s="699"/>
      <c r="G68" s="699"/>
      <c r="H68" s="699"/>
      <c r="I68" s="699"/>
      <c r="J68" s="699"/>
      <c r="K68" s="712"/>
      <c r="L68" s="714" t="s">
        <v>35</v>
      </c>
      <c r="M68" s="715" t="str">
        <f>IF(K68&lt;&gt;"",VLOOKUP(K68,'DON GIA'!$S$1:$U$19,3,0),"")</f>
        <v/>
      </c>
      <c r="N68" s="715" t="str">
        <f>IF(K68&lt;&gt;"",VLOOKUP(K68,'DON GIA'!$S$1:$V$19,4,0),"")</f>
        <v/>
      </c>
      <c r="O68" s="715" t="str">
        <f t="shared" si="25"/>
        <v/>
      </c>
      <c r="P68" s="715" t="str">
        <f t="shared" si="26"/>
        <v/>
      </c>
      <c r="Q68" s="5" t="s">
        <v>35</v>
      </c>
      <c r="R68" s="699"/>
      <c r="S68" s="699"/>
      <c r="T68" s="715" t="str">
        <f>IF(Q68&lt;&gt;"",VLOOKUP(Q68,'DON GIA'!$H$1:$K$103,4,0),"")</f>
        <v/>
      </c>
      <c r="U68" s="715" t="str">
        <f t="shared" si="27"/>
        <v/>
      </c>
      <c r="V68" s="715"/>
      <c r="W68" s="712" t="s">
        <v>1141</v>
      </c>
      <c r="X68" s="699" t="s">
        <v>27</v>
      </c>
      <c r="Y68" s="718">
        <v>4.25</v>
      </c>
      <c r="Z68" s="725"/>
      <c r="AA68" s="715">
        <f>IF(W68&lt;&gt;"",VLOOKUP(W68,'DON GIA'!$A$1:$D$346,4,0),"")</f>
        <v>10375629</v>
      </c>
      <c r="AB68" s="715">
        <f t="shared" si="28"/>
        <v>44096423.25</v>
      </c>
      <c r="AC68" s="5"/>
      <c r="AD68" s="5"/>
      <c r="AE68" s="5"/>
      <c r="AF68" s="5" t="s">
        <v>31</v>
      </c>
      <c r="AG68" s="5"/>
      <c r="AH68" s="699" t="s">
        <v>34</v>
      </c>
      <c r="AI68" s="5"/>
      <c r="AJ68" s="699"/>
      <c r="AK68" s="699"/>
      <c r="AL68" s="715" t="str">
        <f>IF(AI68&lt;&gt;"",VLOOKUP(AI68,'DON GIA'!$M$1:$P$9,4,0),"")</f>
        <v/>
      </c>
      <c r="AM68" s="715" t="str">
        <f t="shared" si="29"/>
        <v/>
      </c>
      <c r="AN68" s="5"/>
      <c r="AO68" s="699"/>
      <c r="AP68" s="702" t="str">
        <f t="shared" si="5"/>
        <v/>
      </c>
      <c r="AQ68" s="712"/>
      <c r="AR68" s="712"/>
      <c r="AS68" s="727"/>
    </row>
    <row r="69" spans="1:45" outlineLevel="2">
      <c r="A69" s="710">
        <f t="shared" si="30"/>
        <v>5</v>
      </c>
      <c r="B69" s="711" t="str">
        <f>IF(C69&lt;&gt;"",COUNTA($C$8:C69),"")</f>
        <v/>
      </c>
      <c r="C69" s="711"/>
      <c r="D69" s="5"/>
      <c r="E69" s="699"/>
      <c r="F69" s="699"/>
      <c r="G69" s="699"/>
      <c r="H69" s="699"/>
      <c r="I69" s="699"/>
      <c r="J69" s="699"/>
      <c r="K69" s="712"/>
      <c r="L69" s="714" t="s">
        <v>35</v>
      </c>
      <c r="M69" s="715" t="str">
        <f>IF(K69&lt;&gt;"",VLOOKUP(K69,'DON GIA'!$S$1:$U$19,3,0),"")</f>
        <v/>
      </c>
      <c r="N69" s="715" t="str">
        <f>IF(K69&lt;&gt;"",VLOOKUP(K69,'DON GIA'!$S$1:$V$19,4,0),"")</f>
        <v/>
      </c>
      <c r="O69" s="715" t="str">
        <f t="shared" si="25"/>
        <v/>
      </c>
      <c r="P69" s="715" t="str">
        <f t="shared" si="26"/>
        <v/>
      </c>
      <c r="Q69" s="5" t="s">
        <v>35</v>
      </c>
      <c r="R69" s="699"/>
      <c r="S69" s="699"/>
      <c r="T69" s="715" t="str">
        <f>IF(Q69&lt;&gt;"",VLOOKUP(Q69,'DON GIA'!$H$1:$K$103,4,0),"")</f>
        <v/>
      </c>
      <c r="U69" s="715" t="str">
        <f t="shared" si="27"/>
        <v/>
      </c>
      <c r="V69" s="715"/>
      <c r="W69" s="712" t="s">
        <v>1151</v>
      </c>
      <c r="X69" s="699" t="s">
        <v>38</v>
      </c>
      <c r="Y69" s="718">
        <v>0.51300000000000001</v>
      </c>
      <c r="Z69" s="725"/>
      <c r="AA69" s="715">
        <f>IF(W69&lt;&gt;"",VLOOKUP(W69,'DON GIA'!$A$1:$D$346,4,0),"")</f>
        <v>2523428</v>
      </c>
      <c r="AB69" s="715">
        <f t="shared" si="28"/>
        <v>1294518.564</v>
      </c>
      <c r="AC69" s="5"/>
      <c r="AD69" s="5"/>
      <c r="AE69" s="5"/>
      <c r="AF69" s="5"/>
      <c r="AG69" s="5"/>
      <c r="AH69" s="699"/>
      <c r="AI69" s="5"/>
      <c r="AJ69" s="699"/>
      <c r="AK69" s="699"/>
      <c r="AL69" s="715" t="str">
        <f>IF(AI69&lt;&gt;"",VLOOKUP(AI69,'DON GIA'!$M$1:$P$9,4,0),"")</f>
        <v/>
      </c>
      <c r="AM69" s="715" t="str">
        <f t="shared" si="29"/>
        <v/>
      </c>
      <c r="AN69" s="5"/>
      <c r="AO69" s="699"/>
      <c r="AP69" s="702" t="str">
        <f t="shared" si="5"/>
        <v/>
      </c>
      <c r="AQ69" s="712"/>
      <c r="AR69" s="712"/>
      <c r="AS69" s="727"/>
    </row>
    <row r="70" spans="1:45" outlineLevel="2">
      <c r="A70" s="710">
        <f t="shared" si="30"/>
        <v>5</v>
      </c>
      <c r="B70" s="711" t="str">
        <f>IF(C70&lt;&gt;"",COUNTA($C$8:C70),"")</f>
        <v/>
      </c>
      <c r="C70" s="711"/>
      <c r="D70" s="5"/>
      <c r="E70" s="699"/>
      <c r="F70" s="699"/>
      <c r="G70" s="699"/>
      <c r="H70" s="699"/>
      <c r="I70" s="699"/>
      <c r="J70" s="699"/>
      <c r="K70" s="712"/>
      <c r="L70" s="714" t="s">
        <v>35</v>
      </c>
      <c r="M70" s="715" t="str">
        <f>IF(K70&lt;&gt;"",VLOOKUP(K70,'DON GIA'!$S$1:$U$19,3,0),"")</f>
        <v/>
      </c>
      <c r="N70" s="715" t="str">
        <f>IF(K70&lt;&gt;"",VLOOKUP(K70,'DON GIA'!$S$1:$V$19,4,0),"")</f>
        <v/>
      </c>
      <c r="O70" s="715" t="str">
        <f t="shared" si="25"/>
        <v/>
      </c>
      <c r="P70" s="715" t="str">
        <f t="shared" si="26"/>
        <v/>
      </c>
      <c r="Q70" s="5" t="s">
        <v>35</v>
      </c>
      <c r="R70" s="699"/>
      <c r="S70" s="699"/>
      <c r="T70" s="715" t="str">
        <f>IF(Q70&lt;&gt;"",VLOOKUP(Q70,'DON GIA'!$H$1:$K$103,4,0),"")</f>
        <v/>
      </c>
      <c r="U70" s="715" t="str">
        <f t="shared" si="27"/>
        <v/>
      </c>
      <c r="V70" s="715"/>
      <c r="W70" s="712" t="s">
        <v>1106</v>
      </c>
      <c r="X70" s="699" t="s">
        <v>27</v>
      </c>
      <c r="Y70" s="718">
        <v>1.1200000000000001</v>
      </c>
      <c r="Z70" s="725"/>
      <c r="AA70" s="715">
        <f>IF(W70&lt;&gt;"",VLOOKUP(W70,'DON GIA'!$A$1:$D$346,4,0),"")</f>
        <v>330817</v>
      </c>
      <c r="AB70" s="715">
        <f t="shared" si="28"/>
        <v>370515.04000000004</v>
      </c>
      <c r="AC70" s="5"/>
      <c r="AD70" s="5"/>
      <c r="AE70" s="5"/>
      <c r="AF70" s="5"/>
      <c r="AG70" s="5"/>
      <c r="AH70" s="699"/>
      <c r="AI70" s="5"/>
      <c r="AJ70" s="699"/>
      <c r="AK70" s="699"/>
      <c r="AL70" s="715" t="str">
        <f>IF(AI70&lt;&gt;"",VLOOKUP(AI70,'DON GIA'!$M$1:$P$9,4,0),"")</f>
        <v/>
      </c>
      <c r="AM70" s="715" t="str">
        <f t="shared" si="29"/>
        <v/>
      </c>
      <c r="AN70" s="5"/>
      <c r="AO70" s="699"/>
      <c r="AP70" s="702" t="str">
        <f t="shared" si="5"/>
        <v/>
      </c>
      <c r="AQ70" s="712"/>
      <c r="AR70" s="712"/>
      <c r="AS70" s="727"/>
    </row>
    <row r="71" spans="1:45" outlineLevel="2">
      <c r="A71" s="710">
        <f t="shared" si="30"/>
        <v>5</v>
      </c>
      <c r="B71" s="711" t="str">
        <f>IF(C71&lt;&gt;"",COUNTA($C$8:C71),"")</f>
        <v/>
      </c>
      <c r="C71" s="711"/>
      <c r="D71" s="5"/>
      <c r="E71" s="699"/>
      <c r="F71" s="699"/>
      <c r="G71" s="699"/>
      <c r="H71" s="699"/>
      <c r="I71" s="699"/>
      <c r="J71" s="699"/>
      <c r="K71" s="712"/>
      <c r="L71" s="714" t="s">
        <v>35</v>
      </c>
      <c r="M71" s="715" t="str">
        <f>IF(K71&lt;&gt;"",VLOOKUP(K71,'DON GIA'!$S$1:$U$19,3,0),"")</f>
        <v/>
      </c>
      <c r="N71" s="715" t="str">
        <f>IF(K71&lt;&gt;"",VLOOKUP(K71,'DON GIA'!$S$1:$V$19,4,0),"")</f>
        <v/>
      </c>
      <c r="O71" s="715" t="str">
        <f t="shared" si="25"/>
        <v/>
      </c>
      <c r="P71" s="715" t="str">
        <f t="shared" si="26"/>
        <v/>
      </c>
      <c r="Q71" s="5" t="s">
        <v>35</v>
      </c>
      <c r="R71" s="699"/>
      <c r="S71" s="699"/>
      <c r="T71" s="715" t="str">
        <f>IF(Q71&lt;&gt;"",VLOOKUP(Q71,'DON GIA'!$H$1:$K$103,4,0),"")</f>
        <v/>
      </c>
      <c r="U71" s="715" t="str">
        <f t="shared" si="27"/>
        <v/>
      </c>
      <c r="V71" s="715"/>
      <c r="W71" s="712" t="s">
        <v>1001</v>
      </c>
      <c r="X71" s="699" t="s">
        <v>27</v>
      </c>
      <c r="Y71" s="718">
        <v>7.28</v>
      </c>
      <c r="Z71" s="725"/>
      <c r="AA71" s="715">
        <f>IF(W71&lt;&gt;"",VLOOKUP(W71,'DON GIA'!$A$1:$D$346,4,0),"")</f>
        <v>295078</v>
      </c>
      <c r="AB71" s="715">
        <f t="shared" si="28"/>
        <v>2148167.84</v>
      </c>
      <c r="AC71" s="5"/>
      <c r="AD71" s="5"/>
      <c r="AE71" s="5"/>
      <c r="AF71" s="5"/>
      <c r="AG71" s="5"/>
      <c r="AH71" s="699"/>
      <c r="AI71" s="5"/>
      <c r="AJ71" s="699"/>
      <c r="AK71" s="699"/>
      <c r="AL71" s="715" t="str">
        <f>IF(AI71&lt;&gt;"",VLOOKUP(AI71,'DON GIA'!$M$1:$P$9,4,0),"")</f>
        <v/>
      </c>
      <c r="AM71" s="715" t="str">
        <f t="shared" si="29"/>
        <v/>
      </c>
      <c r="AN71" s="5"/>
      <c r="AO71" s="699"/>
      <c r="AP71" s="702" t="str">
        <f t="shared" si="5"/>
        <v/>
      </c>
      <c r="AQ71" s="712"/>
      <c r="AR71" s="712"/>
      <c r="AS71" s="727"/>
    </row>
    <row r="72" spans="1:45" outlineLevel="2">
      <c r="A72" s="710">
        <f t="shared" si="30"/>
        <v>5</v>
      </c>
      <c r="B72" s="711" t="str">
        <f>IF(C72&lt;&gt;"",COUNTA($C$8:C72),"")</f>
        <v/>
      </c>
      <c r="C72" s="711"/>
      <c r="D72" s="5"/>
      <c r="E72" s="699"/>
      <c r="F72" s="699"/>
      <c r="G72" s="699"/>
      <c r="H72" s="699"/>
      <c r="I72" s="699"/>
      <c r="J72" s="699"/>
      <c r="K72" s="712"/>
      <c r="L72" s="714" t="s">
        <v>35</v>
      </c>
      <c r="M72" s="715" t="str">
        <f>IF(K72&lt;&gt;"",VLOOKUP(K72,'DON GIA'!$S$1:$U$19,3,0),"")</f>
        <v/>
      </c>
      <c r="N72" s="715" t="str">
        <f>IF(K72&lt;&gt;"",VLOOKUP(K72,'DON GIA'!$S$1:$V$19,4,0),"")</f>
        <v/>
      </c>
      <c r="O72" s="715" t="str">
        <f t="shared" si="25"/>
        <v/>
      </c>
      <c r="P72" s="715" t="str">
        <f t="shared" si="26"/>
        <v/>
      </c>
      <c r="Q72" s="5" t="s">
        <v>35</v>
      </c>
      <c r="R72" s="699"/>
      <c r="S72" s="699"/>
      <c r="T72" s="715" t="str">
        <f>IF(Q72&lt;&gt;"",VLOOKUP(Q72,'DON GIA'!$H$1:$K$103,4,0),"")</f>
        <v/>
      </c>
      <c r="U72" s="715" t="str">
        <f t="shared" si="27"/>
        <v/>
      </c>
      <c r="V72" s="715"/>
      <c r="W72" s="712" t="s">
        <v>1105</v>
      </c>
      <c r="X72" s="699" t="s">
        <v>27</v>
      </c>
      <c r="Y72" s="718">
        <v>2.92</v>
      </c>
      <c r="Z72" s="725"/>
      <c r="AA72" s="715">
        <f>IF(W72&lt;&gt;"",VLOOKUP(W72,'DON GIA'!$A$1:$D$346,4,0),"")</f>
        <v>292949</v>
      </c>
      <c r="AB72" s="715">
        <f t="shared" si="28"/>
        <v>855411.08</v>
      </c>
      <c r="AC72" s="5"/>
      <c r="AD72" s="5"/>
      <c r="AE72" s="5"/>
      <c r="AF72" s="5"/>
      <c r="AG72" s="5"/>
      <c r="AH72" s="699"/>
      <c r="AI72" s="5"/>
      <c r="AJ72" s="699"/>
      <c r="AK72" s="699"/>
      <c r="AL72" s="715" t="str">
        <f>IF(AI72&lt;&gt;"",VLOOKUP(AI72,'DON GIA'!$M$1:$P$9,4,0),"")</f>
        <v/>
      </c>
      <c r="AM72" s="715" t="str">
        <f t="shared" si="29"/>
        <v/>
      </c>
      <c r="AN72" s="5"/>
      <c r="AO72" s="699"/>
      <c r="AP72" s="702" t="str">
        <f t="shared" si="5"/>
        <v/>
      </c>
      <c r="AQ72" s="712"/>
      <c r="AR72" s="712"/>
      <c r="AS72" s="727"/>
    </row>
    <row r="73" spans="1:45" outlineLevel="2">
      <c r="A73" s="710">
        <f t="shared" si="30"/>
        <v>5</v>
      </c>
      <c r="B73" s="711" t="str">
        <f>IF(C73&lt;&gt;"",COUNTA($C$8:C73),"")</f>
        <v/>
      </c>
      <c r="C73" s="711"/>
      <c r="D73" s="5"/>
      <c r="E73" s="699"/>
      <c r="F73" s="699"/>
      <c r="G73" s="699"/>
      <c r="H73" s="699"/>
      <c r="I73" s="699"/>
      <c r="J73" s="699"/>
      <c r="K73" s="712"/>
      <c r="L73" s="714" t="s">
        <v>35</v>
      </c>
      <c r="M73" s="715" t="str">
        <f>IF(K73&lt;&gt;"",VLOOKUP(K73,'DON GIA'!$S$1:$U$19,3,0),"")</f>
        <v/>
      </c>
      <c r="N73" s="715" t="str">
        <f>IF(K73&lt;&gt;"",VLOOKUP(K73,'DON GIA'!$S$1:$V$19,4,0),"")</f>
        <v/>
      </c>
      <c r="O73" s="715" t="str">
        <f t="shared" si="25"/>
        <v/>
      </c>
      <c r="P73" s="715" t="str">
        <f t="shared" si="26"/>
        <v/>
      </c>
      <c r="Q73" s="5" t="s">
        <v>35</v>
      </c>
      <c r="R73" s="699"/>
      <c r="S73" s="699"/>
      <c r="T73" s="715" t="str">
        <f>IF(Q73&lt;&gt;"",VLOOKUP(Q73,'DON GIA'!$H$1:$K$103,4,0),"")</f>
        <v/>
      </c>
      <c r="U73" s="715" t="str">
        <f t="shared" si="27"/>
        <v/>
      </c>
      <c r="V73" s="715"/>
      <c r="W73" s="712" t="s">
        <v>1006</v>
      </c>
      <c r="X73" s="699" t="s">
        <v>27</v>
      </c>
      <c r="Y73" s="718">
        <v>78.95</v>
      </c>
      <c r="Z73" s="725"/>
      <c r="AA73" s="715">
        <f>IF(W73&lt;&gt;"",VLOOKUP(W73,'DON GIA'!$A$1:$D$346,4,0),"")</f>
        <v>109890</v>
      </c>
      <c r="AB73" s="715">
        <f t="shared" si="28"/>
        <v>8675815.5</v>
      </c>
      <c r="AC73" s="5"/>
      <c r="AD73" s="5"/>
      <c r="AE73" s="5"/>
      <c r="AF73" s="5"/>
      <c r="AG73" s="5"/>
      <c r="AH73" s="699"/>
      <c r="AI73" s="5"/>
      <c r="AJ73" s="699"/>
      <c r="AK73" s="699"/>
      <c r="AL73" s="715" t="str">
        <f>IF(AI73&lt;&gt;"",VLOOKUP(AI73,'DON GIA'!$M$1:$P$9,4,0),"")</f>
        <v/>
      </c>
      <c r="AM73" s="715" t="str">
        <f t="shared" si="29"/>
        <v/>
      </c>
      <c r="AN73" s="5"/>
      <c r="AO73" s="699"/>
      <c r="AP73" s="702" t="str">
        <f t="shared" ref="AP73:AP136" si="31">IF(C73&lt;&gt;"",O73+P73+U73+AB73+AM73,"")</f>
        <v/>
      </c>
      <c r="AQ73" s="712"/>
      <c r="AR73" s="712"/>
      <c r="AS73" s="727"/>
    </row>
    <row r="74" spans="1:45" outlineLevel="2">
      <c r="A74" s="710">
        <f t="shared" si="30"/>
        <v>5</v>
      </c>
      <c r="B74" s="711" t="str">
        <f>IF(C74&lt;&gt;"",COUNTA($C$8:C74),"")</f>
        <v/>
      </c>
      <c r="C74" s="711"/>
      <c r="D74" s="5"/>
      <c r="E74" s="699"/>
      <c r="F74" s="699"/>
      <c r="G74" s="699"/>
      <c r="H74" s="699"/>
      <c r="I74" s="699"/>
      <c r="J74" s="699"/>
      <c r="K74" s="712"/>
      <c r="L74" s="714" t="s">
        <v>35</v>
      </c>
      <c r="M74" s="715" t="str">
        <f>IF(K74&lt;&gt;"",VLOOKUP(K74,'DON GIA'!$S$1:$U$19,3,0),"")</f>
        <v/>
      </c>
      <c r="N74" s="715" t="str">
        <f>IF(K74&lt;&gt;"",VLOOKUP(K74,'DON GIA'!$S$1:$V$19,4,0),"")</f>
        <v/>
      </c>
      <c r="O74" s="715" t="str">
        <f t="shared" si="25"/>
        <v/>
      </c>
      <c r="P74" s="715" t="str">
        <f t="shared" si="26"/>
        <v/>
      </c>
      <c r="Q74" s="5" t="s">
        <v>35</v>
      </c>
      <c r="R74" s="699"/>
      <c r="S74" s="699"/>
      <c r="T74" s="715" t="str">
        <f>IF(Q74&lt;&gt;"",VLOOKUP(Q74,'DON GIA'!$H$1:$K$103,4,0),"")</f>
        <v/>
      </c>
      <c r="U74" s="715" t="str">
        <f t="shared" si="27"/>
        <v/>
      </c>
      <c r="V74" s="715"/>
      <c r="W74" s="712" t="s">
        <v>1049</v>
      </c>
      <c r="X74" s="699" t="s">
        <v>42</v>
      </c>
      <c r="Y74" s="718">
        <v>1</v>
      </c>
      <c r="Z74" s="725"/>
      <c r="AA74" s="715">
        <f>IF(W74&lt;&gt;"",VLOOKUP(W74,'DON GIA'!$A$1:$D$346,4,0),"")</f>
        <v>3793079</v>
      </c>
      <c r="AB74" s="715">
        <f t="shared" si="28"/>
        <v>3793079</v>
      </c>
      <c r="AC74" s="5"/>
      <c r="AD74" s="5"/>
      <c r="AE74" s="5"/>
      <c r="AF74" s="5"/>
      <c r="AG74" s="5"/>
      <c r="AH74" s="699"/>
      <c r="AI74" s="5"/>
      <c r="AJ74" s="699"/>
      <c r="AK74" s="699"/>
      <c r="AL74" s="715" t="str">
        <f>IF(AI74&lt;&gt;"",VLOOKUP(AI74,'DON GIA'!$M$1:$P$9,4,0),"")</f>
        <v/>
      </c>
      <c r="AM74" s="715" t="str">
        <f t="shared" si="29"/>
        <v/>
      </c>
      <c r="AN74" s="5"/>
      <c r="AO74" s="699"/>
      <c r="AP74" s="702" t="str">
        <f t="shared" si="31"/>
        <v/>
      </c>
      <c r="AQ74" s="712"/>
      <c r="AR74" s="712"/>
      <c r="AS74" s="727"/>
    </row>
    <row r="75" spans="1:45" outlineLevel="2">
      <c r="A75" s="710">
        <f t="shared" si="30"/>
        <v>5</v>
      </c>
      <c r="B75" s="711"/>
      <c r="C75" s="711"/>
      <c r="D75" s="708"/>
      <c r="E75" s="699"/>
      <c r="F75" s="699"/>
      <c r="G75" s="699"/>
      <c r="H75" s="699"/>
      <c r="I75" s="699"/>
      <c r="J75" s="699"/>
      <c r="K75" s="712"/>
      <c r="L75" s="714" t="s">
        <v>35</v>
      </c>
      <c r="M75" s="715" t="str">
        <f>IF(K75&lt;&gt;"",VLOOKUP(K75,'DON GIA'!$S$1:$U$19,3,0),"")</f>
        <v/>
      </c>
      <c r="N75" s="715" t="str">
        <f>IF(K75&lt;&gt;"",VLOOKUP(K75,'DON GIA'!$S$1:$V$19,4,0),"")</f>
        <v/>
      </c>
      <c r="O75" s="715" t="str">
        <f t="shared" si="25"/>
        <v/>
      </c>
      <c r="P75" s="715" t="str">
        <f t="shared" si="26"/>
        <v/>
      </c>
      <c r="Q75" s="5" t="s">
        <v>35</v>
      </c>
      <c r="R75" s="699"/>
      <c r="S75" s="699"/>
      <c r="T75" s="715" t="str">
        <f>IF(Q75&lt;&gt;"",VLOOKUP(Q75,'DON GIA'!$H$1:$K$103,4,0),"")</f>
        <v/>
      </c>
      <c r="U75" s="715" t="str">
        <f t="shared" si="27"/>
        <v/>
      </c>
      <c r="V75" s="715"/>
      <c r="W75" s="712" t="s">
        <v>35</v>
      </c>
      <c r="X75" s="699"/>
      <c r="Y75" s="718"/>
      <c r="Z75" s="725"/>
      <c r="AA75" s="715" t="str">
        <f>IF(W75&lt;&gt;"",VLOOKUP(W75,'DON GIA'!$A$1:$D$346,4,0),"")</f>
        <v/>
      </c>
      <c r="AB75" s="715" t="str">
        <f t="shared" si="28"/>
        <v/>
      </c>
      <c r="AC75" s="5"/>
      <c r="AD75" s="5"/>
      <c r="AE75" s="5"/>
      <c r="AF75" s="5"/>
      <c r="AG75" s="5"/>
      <c r="AH75" s="699"/>
      <c r="AI75" s="5"/>
      <c r="AJ75" s="699"/>
      <c r="AK75" s="699"/>
      <c r="AL75" s="715" t="str">
        <f>IF(AI75&lt;&gt;"",VLOOKUP(AI75,'DON GIA'!$M$1:$P$9,4,0),"")</f>
        <v/>
      </c>
      <c r="AM75" s="715" t="str">
        <f t="shared" si="29"/>
        <v/>
      </c>
      <c r="AN75" s="5"/>
      <c r="AO75" s="699"/>
      <c r="AP75" s="702" t="str">
        <f t="shared" si="31"/>
        <v/>
      </c>
      <c r="AQ75" s="712"/>
      <c r="AR75" s="712"/>
      <c r="AS75" s="727"/>
    </row>
    <row r="76" spans="1:45" outlineLevel="1">
      <c r="A76" s="658" t="s">
        <v>2154</v>
      </c>
      <c r="B76" s="696">
        <f>IF(C76&lt;&gt;"",COUNTA($C$8:C76),"")</f>
        <v>6</v>
      </c>
      <c r="C76" s="696">
        <v>430</v>
      </c>
      <c r="D76" s="708" t="s">
        <v>245</v>
      </c>
      <c r="E76" s="698"/>
      <c r="F76" s="699"/>
      <c r="G76" s="698"/>
      <c r="H76" s="698"/>
      <c r="I76" s="698"/>
      <c r="J76" s="698"/>
      <c r="K76" s="697"/>
      <c r="L76" s="701">
        <f>SUBTOTAL(9,L77:L87)</f>
        <v>111.9</v>
      </c>
      <c r="M76" s="702"/>
      <c r="N76" s="702"/>
      <c r="O76" s="702">
        <f>SUBTOTAL(9,O77:O87)</f>
        <v>187880100</v>
      </c>
      <c r="P76" s="702">
        <f>SUBTOTAL(9,P77:P87)</f>
        <v>0</v>
      </c>
      <c r="Q76" s="708"/>
      <c r="R76" s="698"/>
      <c r="S76" s="698">
        <f>SUBTOTAL(9,S77:S87)</f>
        <v>0</v>
      </c>
      <c r="T76" s="702"/>
      <c r="U76" s="702">
        <f>SUBTOTAL(9,U77:U87)</f>
        <v>0</v>
      </c>
      <c r="V76" s="702"/>
      <c r="W76" s="697"/>
      <c r="X76" s="698"/>
      <c r="Y76" s="705">
        <f>SUBTOTAL(9,Y77:Y87)</f>
        <v>225.69199999999998</v>
      </c>
      <c r="Z76" s="724">
        <f>SUBTOTAL(9,Z77:Z87)</f>
        <v>0</v>
      </c>
      <c r="AA76" s="702"/>
      <c r="AB76" s="702">
        <f>SUBTOTAL(9,AB77:AB87)</f>
        <v>393095364.2159999</v>
      </c>
      <c r="AC76" s="708"/>
      <c r="AD76" s="708"/>
      <c r="AE76" s="708"/>
      <c r="AF76" s="708"/>
      <c r="AG76" s="708"/>
      <c r="AH76" s="698"/>
      <c r="AI76" s="708"/>
      <c r="AJ76" s="698"/>
      <c r="AK76" s="698">
        <f>SUBTOTAL(9,AK77:AK87)</f>
        <v>4</v>
      </c>
      <c r="AL76" s="702"/>
      <c r="AM76" s="702">
        <f>SUBTOTAL(9,AM77:AM87)</f>
        <v>51687760</v>
      </c>
      <c r="AN76" s="708"/>
      <c r="AO76" s="698">
        <f>SUBTOTAL(9,AO77:AO87)</f>
        <v>1</v>
      </c>
      <c r="AP76" s="702">
        <f t="shared" si="31"/>
        <v>632663224.21599984</v>
      </c>
      <c r="AQ76" s="709"/>
      <c r="AR76" s="709"/>
      <c r="AS76" s="723"/>
    </row>
    <row r="77" spans="1:45" ht="33.75" outlineLevel="2">
      <c r="A77" s="710">
        <f>IF(B76&lt;&gt;"",B76,A75)</f>
        <v>6</v>
      </c>
      <c r="B77" s="711" t="str">
        <f>IF(C77&lt;&gt;"",COUNTA($C$8:C77),"")</f>
        <v/>
      </c>
      <c r="C77" s="711"/>
      <c r="D77" s="5" t="s">
        <v>246</v>
      </c>
      <c r="E77" s="699">
        <v>3</v>
      </c>
      <c r="F77" s="699"/>
      <c r="G77" s="699">
        <v>434</v>
      </c>
      <c r="H77" s="699">
        <v>79</v>
      </c>
      <c r="I77" s="699" t="s">
        <v>223</v>
      </c>
      <c r="J77" s="699" t="s">
        <v>224</v>
      </c>
      <c r="K77" s="712" t="s">
        <v>973</v>
      </c>
      <c r="L77" s="714">
        <v>111.9</v>
      </c>
      <c r="M77" s="715">
        <f>IF(K77&lt;&gt;"",VLOOKUP(K77,'DON GIA'!$S$1:$U$19,3,0),"")</f>
        <v>1679000</v>
      </c>
      <c r="N77" s="715">
        <f>IF(K77&lt;&gt;"",VLOOKUP(K77,'DON GIA'!$S$1:$V$19,4,0),"")</f>
        <v>0</v>
      </c>
      <c r="O77" s="715">
        <f t="shared" ref="O77:O87" si="32">IF(K77&lt;&gt;"",L77*M77,"")</f>
        <v>187880100</v>
      </c>
      <c r="P77" s="715">
        <f t="shared" ref="P77:P87" si="33">IF(K77&lt;&gt;"",L77*N77,"")</f>
        <v>0</v>
      </c>
      <c r="Q77" s="5" t="s">
        <v>35</v>
      </c>
      <c r="R77" s="699"/>
      <c r="S77" s="699"/>
      <c r="T77" s="715" t="str">
        <f>IF(Q77&lt;&gt;"",VLOOKUP(Q77,'DON GIA'!$H$1:$K$103,4,0),"")</f>
        <v/>
      </c>
      <c r="U77" s="715" t="str">
        <f t="shared" ref="U77:U87" si="34">IF(Q77&lt;&gt;"",IF(ISNUMBER(T77),S77*T77,""),"")</f>
        <v/>
      </c>
      <c r="V77" s="715" t="s">
        <v>2163</v>
      </c>
      <c r="W77" s="712" t="s">
        <v>1142</v>
      </c>
      <c r="X77" s="699" t="s">
        <v>27</v>
      </c>
      <c r="Y77" s="718">
        <v>15.6</v>
      </c>
      <c r="Z77" s="725"/>
      <c r="AA77" s="715">
        <f>IF(W77&lt;&gt;"",VLOOKUP(W77,'DON GIA'!$A$1:$D$346,4,0),"")</f>
        <v>3840615</v>
      </c>
      <c r="AB77" s="715">
        <f t="shared" ref="AB77:AB87" si="35">IF(W77&lt;&gt;"",IF(ISNUMBER(AA77),Y77*AA77,""),"")</f>
        <v>59913594</v>
      </c>
      <c r="AC77" s="5" t="s">
        <v>28</v>
      </c>
      <c r="AD77" s="5" t="s">
        <v>29</v>
      </c>
      <c r="AE77" s="5" t="s">
        <v>34</v>
      </c>
      <c r="AF77" s="5" t="s">
        <v>31</v>
      </c>
      <c r="AG77" s="5" t="s">
        <v>32</v>
      </c>
      <c r="AH77" s="699" t="s">
        <v>41</v>
      </c>
      <c r="AI77" s="5" t="s">
        <v>562</v>
      </c>
      <c r="AJ77" s="699" t="s">
        <v>409</v>
      </c>
      <c r="AK77" s="699">
        <v>3</v>
      </c>
      <c r="AL77" s="715">
        <f>IF(AI77&lt;&gt;"",VLOOKUP(AI77,'DON GIA'!$M$1:$P$9,4,0),"")</f>
        <v>12895920</v>
      </c>
      <c r="AM77" s="715">
        <f t="shared" ref="AM77:AM87" si="36">IF(AI77&lt;&gt;"",AK77*AL77,"")</f>
        <v>38687760</v>
      </c>
      <c r="AN77" s="5" t="s">
        <v>407</v>
      </c>
      <c r="AO77" s="699">
        <v>1</v>
      </c>
      <c r="AP77" s="702" t="str">
        <f t="shared" si="31"/>
        <v/>
      </c>
      <c r="AQ77" s="709" t="s">
        <v>2280</v>
      </c>
      <c r="AR77" s="709" t="s">
        <v>1912</v>
      </c>
      <c r="AS77" s="723"/>
    </row>
    <row r="78" spans="1:45" ht="201" outlineLevel="2">
      <c r="A78" s="710">
        <f t="shared" ref="A78:A87" si="37">IF(B77&lt;&gt;"",B77,A77)</f>
        <v>6</v>
      </c>
      <c r="B78" s="711" t="str">
        <f>IF(C78&lt;&gt;"",COUNTA($C$8:C78),"")</f>
        <v/>
      </c>
      <c r="C78" s="711"/>
      <c r="D78" s="5" t="s">
        <v>71</v>
      </c>
      <c r="E78" s="699"/>
      <c r="F78" s="699"/>
      <c r="G78" s="699"/>
      <c r="H78" s="699"/>
      <c r="I78" s="699"/>
      <c r="J78" s="699"/>
      <c r="K78" s="712"/>
      <c r="L78" s="714" t="s">
        <v>35</v>
      </c>
      <c r="M78" s="715" t="str">
        <f>IF(K78&lt;&gt;"",VLOOKUP(K78,'DON GIA'!$S$1:$U$19,3,0),"")</f>
        <v/>
      </c>
      <c r="N78" s="715" t="str">
        <f>IF(K78&lt;&gt;"",VLOOKUP(K78,'DON GIA'!$S$1:$V$19,4,0),"")</f>
        <v/>
      </c>
      <c r="O78" s="715" t="str">
        <f t="shared" si="32"/>
        <v/>
      </c>
      <c r="P78" s="715" t="str">
        <f t="shared" si="33"/>
        <v/>
      </c>
      <c r="Q78" s="5" t="s">
        <v>35</v>
      </c>
      <c r="R78" s="699"/>
      <c r="S78" s="699"/>
      <c r="T78" s="715" t="str">
        <f>IF(Q78&lt;&gt;"",VLOOKUP(Q78,'DON GIA'!$H$1:$K$103,4,0),"")</f>
        <v/>
      </c>
      <c r="U78" s="715" t="str">
        <f t="shared" si="34"/>
        <v/>
      </c>
      <c r="V78" s="715"/>
      <c r="W78" s="712" t="s">
        <v>1063</v>
      </c>
      <c r="X78" s="699" t="s">
        <v>27</v>
      </c>
      <c r="Y78" s="718">
        <v>59.8</v>
      </c>
      <c r="Z78" s="725"/>
      <c r="AA78" s="715">
        <f>IF(W78&lt;&gt;"",VLOOKUP(W78,'DON GIA'!$A$1:$D$346,4,0),"")</f>
        <v>3941166</v>
      </c>
      <c r="AB78" s="715">
        <f t="shared" si="35"/>
        <v>235681726.79999998</v>
      </c>
      <c r="AC78" s="5" t="s">
        <v>28</v>
      </c>
      <c r="AD78" s="5" t="s">
        <v>29</v>
      </c>
      <c r="AE78" s="5" t="s">
        <v>30</v>
      </c>
      <c r="AF78" s="5" t="s">
        <v>31</v>
      </c>
      <c r="AG78" s="5" t="s">
        <v>32</v>
      </c>
      <c r="AH78" s="699" t="s">
        <v>33</v>
      </c>
      <c r="AI78" s="5" t="s">
        <v>578</v>
      </c>
      <c r="AJ78" s="699" t="s">
        <v>560</v>
      </c>
      <c r="AK78" s="699">
        <v>1</v>
      </c>
      <c r="AL78" s="715">
        <f>IF(AI78&lt;&gt;"",VLOOKUP(AI78,'DON GIA'!$M$1:$P$9,4,0),"")</f>
        <v>13000000</v>
      </c>
      <c r="AM78" s="715">
        <f t="shared" si="36"/>
        <v>13000000</v>
      </c>
      <c r="AN78" s="5"/>
      <c r="AO78" s="699"/>
      <c r="AP78" s="702" t="str">
        <f t="shared" si="31"/>
        <v/>
      </c>
      <c r="AQ78" s="722" t="s">
        <v>2281</v>
      </c>
      <c r="AR78" s="722" t="s">
        <v>1918</v>
      </c>
      <c r="AS78" s="639"/>
    </row>
    <row r="79" spans="1:45" ht="99" outlineLevel="2">
      <c r="A79" s="710">
        <f t="shared" si="37"/>
        <v>6</v>
      </c>
      <c r="B79" s="711" t="str">
        <f>IF(C79&lt;&gt;"",COUNTA($C$8:C79),"")</f>
        <v/>
      </c>
      <c r="C79" s="711"/>
      <c r="D79" s="5"/>
      <c r="E79" s="699"/>
      <c r="F79" s="699"/>
      <c r="G79" s="699"/>
      <c r="H79" s="699"/>
      <c r="I79" s="699"/>
      <c r="J79" s="699"/>
      <c r="K79" s="712"/>
      <c r="L79" s="714" t="s">
        <v>35</v>
      </c>
      <c r="M79" s="715" t="str">
        <f>IF(K79&lt;&gt;"",VLOOKUP(K79,'DON GIA'!$S$1:$U$19,3,0),"")</f>
        <v/>
      </c>
      <c r="N79" s="715" t="str">
        <f>IF(K79&lt;&gt;"",VLOOKUP(K79,'DON GIA'!$S$1:$V$19,4,0),"")</f>
        <v/>
      </c>
      <c r="O79" s="715" t="str">
        <f t="shared" si="32"/>
        <v/>
      </c>
      <c r="P79" s="715" t="str">
        <f t="shared" si="33"/>
        <v/>
      </c>
      <c r="Q79" s="5" t="s">
        <v>35</v>
      </c>
      <c r="R79" s="699"/>
      <c r="S79" s="699"/>
      <c r="T79" s="715" t="str">
        <f>IF(Q79&lt;&gt;"",VLOOKUP(Q79,'DON GIA'!$H$1:$K$103,4,0),"")</f>
        <v/>
      </c>
      <c r="U79" s="715" t="str">
        <f t="shared" si="34"/>
        <v/>
      </c>
      <c r="V79" s="715"/>
      <c r="W79" s="712" t="s">
        <v>1107</v>
      </c>
      <c r="X79" s="699" t="s">
        <v>27</v>
      </c>
      <c r="Y79" s="718">
        <v>59.8</v>
      </c>
      <c r="Z79" s="725"/>
      <c r="AA79" s="715">
        <f>IF(W79&lt;&gt;"",VLOOKUP(W79,'DON GIA'!$A$1:$D$346,4,0),"")</f>
        <v>109890</v>
      </c>
      <c r="AB79" s="715">
        <f t="shared" si="35"/>
        <v>6571422</v>
      </c>
      <c r="AC79" s="5"/>
      <c r="AD79" s="5"/>
      <c r="AE79" s="5"/>
      <c r="AF79" s="5"/>
      <c r="AG79" s="5"/>
      <c r="AH79" s="699"/>
      <c r="AI79" s="5"/>
      <c r="AJ79" s="699"/>
      <c r="AK79" s="699"/>
      <c r="AL79" s="715" t="str">
        <f>IF(AI79&lt;&gt;"",VLOOKUP(AI79,'DON GIA'!$M$1:$P$9,4,0),"")</f>
        <v/>
      </c>
      <c r="AM79" s="715" t="str">
        <f t="shared" si="36"/>
        <v/>
      </c>
      <c r="AN79" s="5"/>
      <c r="AO79" s="699"/>
      <c r="AP79" s="702" t="str">
        <f t="shared" si="31"/>
        <v/>
      </c>
      <c r="AQ79" s="722" t="s">
        <v>2282</v>
      </c>
      <c r="AR79" s="722" t="s">
        <v>1914</v>
      </c>
      <c r="AS79" s="639"/>
    </row>
    <row r="80" spans="1:45" ht="66.75" outlineLevel="2">
      <c r="A80" s="710">
        <f t="shared" si="37"/>
        <v>6</v>
      </c>
      <c r="B80" s="711" t="str">
        <f>IF(C80&lt;&gt;"",COUNTA($C$8:C80),"")</f>
        <v/>
      </c>
      <c r="C80" s="711"/>
      <c r="D80" s="5"/>
      <c r="E80" s="699"/>
      <c r="F80" s="699"/>
      <c r="G80" s="699"/>
      <c r="H80" s="699"/>
      <c r="I80" s="699"/>
      <c r="J80" s="699"/>
      <c r="K80" s="712"/>
      <c r="L80" s="714" t="s">
        <v>35</v>
      </c>
      <c r="M80" s="715" t="str">
        <f>IF(K80&lt;&gt;"",VLOOKUP(K80,'DON GIA'!$S$1:$U$19,3,0),"")</f>
        <v/>
      </c>
      <c r="N80" s="715" t="str">
        <f>IF(K80&lt;&gt;"",VLOOKUP(K80,'DON GIA'!$S$1:$V$19,4,0),"")</f>
        <v/>
      </c>
      <c r="O80" s="715" t="str">
        <f t="shared" si="32"/>
        <v/>
      </c>
      <c r="P80" s="715" t="str">
        <f t="shared" si="33"/>
        <v/>
      </c>
      <c r="Q80" s="5" t="s">
        <v>35</v>
      </c>
      <c r="R80" s="699"/>
      <c r="S80" s="699"/>
      <c r="T80" s="715" t="str">
        <f>IF(Q80&lt;&gt;"",VLOOKUP(Q80,'DON GIA'!$H$1:$K$103,4,0),"")</f>
        <v/>
      </c>
      <c r="U80" s="715" t="str">
        <f t="shared" si="34"/>
        <v/>
      </c>
      <c r="V80" s="715"/>
      <c r="W80" s="712" t="s">
        <v>1143</v>
      </c>
      <c r="X80" s="699" t="s">
        <v>27</v>
      </c>
      <c r="Y80" s="718">
        <v>13.18</v>
      </c>
      <c r="Z80" s="725"/>
      <c r="AA80" s="715">
        <f>IF(W80&lt;&gt;"",VLOOKUP(W80,'DON GIA'!$A$1:$D$346,4,0),"")</f>
        <v>282038</v>
      </c>
      <c r="AB80" s="715">
        <f t="shared" si="35"/>
        <v>3717260.84</v>
      </c>
      <c r="AC80" s="5"/>
      <c r="AD80" s="5"/>
      <c r="AE80" s="5"/>
      <c r="AF80" s="5"/>
      <c r="AG80" s="5"/>
      <c r="AH80" s="699"/>
      <c r="AI80" s="5"/>
      <c r="AJ80" s="699"/>
      <c r="AK80" s="699"/>
      <c r="AL80" s="715" t="str">
        <f>IF(AI80&lt;&gt;"",VLOOKUP(AI80,'DON GIA'!$M$1:$P$9,4,0),"")</f>
        <v/>
      </c>
      <c r="AM80" s="715" t="str">
        <f t="shared" si="36"/>
        <v/>
      </c>
      <c r="AN80" s="5"/>
      <c r="AO80" s="699"/>
      <c r="AP80" s="702" t="str">
        <f t="shared" si="31"/>
        <v/>
      </c>
      <c r="AQ80" s="726" t="s">
        <v>1911</v>
      </c>
      <c r="AR80" s="726" t="s">
        <v>1915</v>
      </c>
      <c r="AS80" s="727"/>
    </row>
    <row r="81" spans="1:45" ht="33.75" outlineLevel="2">
      <c r="A81" s="710">
        <f t="shared" si="37"/>
        <v>6</v>
      </c>
      <c r="B81" s="711" t="str">
        <f>IF(C81&lt;&gt;"",COUNTA($C$8:C81),"")</f>
        <v/>
      </c>
      <c r="C81" s="711"/>
      <c r="D81" s="5"/>
      <c r="E81" s="699"/>
      <c r="F81" s="699"/>
      <c r="G81" s="699"/>
      <c r="H81" s="699"/>
      <c r="I81" s="699"/>
      <c r="J81" s="699"/>
      <c r="K81" s="712"/>
      <c r="L81" s="714" t="s">
        <v>35</v>
      </c>
      <c r="M81" s="715" t="str">
        <f>IF(K81&lt;&gt;"",VLOOKUP(K81,'DON GIA'!$S$1:$U$19,3,0),"")</f>
        <v/>
      </c>
      <c r="N81" s="715" t="str">
        <f>IF(K81&lt;&gt;"",VLOOKUP(K81,'DON GIA'!$S$1:$V$19,4,0),"")</f>
        <v/>
      </c>
      <c r="O81" s="715" t="str">
        <f t="shared" si="32"/>
        <v/>
      </c>
      <c r="P81" s="715" t="str">
        <f t="shared" si="33"/>
        <v/>
      </c>
      <c r="Q81" s="5" t="s">
        <v>35</v>
      </c>
      <c r="R81" s="699"/>
      <c r="S81" s="699"/>
      <c r="T81" s="715" t="str">
        <f>IF(Q81&lt;&gt;"",VLOOKUP(Q81,'DON GIA'!$H$1:$K$103,4,0),"")</f>
        <v/>
      </c>
      <c r="U81" s="715" t="str">
        <f t="shared" si="34"/>
        <v/>
      </c>
      <c r="V81" s="715"/>
      <c r="W81" s="712" t="s">
        <v>1144</v>
      </c>
      <c r="X81" s="699" t="s">
        <v>27</v>
      </c>
      <c r="Y81" s="718">
        <v>4.2</v>
      </c>
      <c r="Z81" s="725"/>
      <c r="AA81" s="715">
        <f>IF(W81&lt;&gt;"",VLOOKUP(W81,'DON GIA'!$A$1:$D$346,4,0),"")</f>
        <v>10375629</v>
      </c>
      <c r="AB81" s="715">
        <f t="shared" si="35"/>
        <v>43577641.800000004</v>
      </c>
      <c r="AC81" s="5"/>
      <c r="AD81" s="5"/>
      <c r="AE81" s="5"/>
      <c r="AF81" s="5" t="s">
        <v>31</v>
      </c>
      <c r="AG81" s="5"/>
      <c r="AH81" s="699" t="s">
        <v>219</v>
      </c>
      <c r="AI81" s="5"/>
      <c r="AJ81" s="699"/>
      <c r="AK81" s="699"/>
      <c r="AL81" s="715" t="str">
        <f>IF(AI81&lt;&gt;"",VLOOKUP(AI81,'DON GIA'!$M$1:$P$9,4,0),"")</f>
        <v/>
      </c>
      <c r="AM81" s="715" t="str">
        <f t="shared" si="36"/>
        <v/>
      </c>
      <c r="AN81" s="5"/>
      <c r="AO81" s="699"/>
      <c r="AP81" s="702" t="str">
        <f t="shared" si="31"/>
        <v/>
      </c>
      <c r="AQ81" s="584" t="s">
        <v>1927</v>
      </c>
      <c r="AR81" s="584"/>
      <c r="AS81" s="631"/>
    </row>
    <row r="82" spans="1:45" outlineLevel="2">
      <c r="A82" s="710">
        <f t="shared" si="37"/>
        <v>6</v>
      </c>
      <c r="B82" s="711" t="str">
        <f>IF(C82&lt;&gt;"",COUNTA($C$8:C82),"")</f>
        <v/>
      </c>
      <c r="C82" s="711"/>
      <c r="D82" s="5"/>
      <c r="E82" s="699"/>
      <c r="F82" s="699"/>
      <c r="G82" s="699"/>
      <c r="H82" s="699"/>
      <c r="I82" s="699"/>
      <c r="J82" s="699"/>
      <c r="K82" s="712"/>
      <c r="L82" s="714" t="s">
        <v>35</v>
      </c>
      <c r="M82" s="715" t="str">
        <f>IF(K82&lt;&gt;"",VLOOKUP(K82,'DON GIA'!$S$1:$U$19,3,0),"")</f>
        <v/>
      </c>
      <c r="N82" s="715" t="str">
        <f>IF(K82&lt;&gt;"",VLOOKUP(K82,'DON GIA'!$S$1:$V$19,4,0),"")</f>
        <v/>
      </c>
      <c r="O82" s="715" t="str">
        <f t="shared" si="32"/>
        <v/>
      </c>
      <c r="P82" s="715" t="str">
        <f t="shared" si="33"/>
        <v/>
      </c>
      <c r="Q82" s="5" t="s">
        <v>35</v>
      </c>
      <c r="R82" s="699"/>
      <c r="S82" s="699"/>
      <c r="T82" s="715" t="str">
        <f>IF(Q82&lt;&gt;"",VLOOKUP(Q82,'DON GIA'!$H$1:$K$103,4,0),"")</f>
        <v/>
      </c>
      <c r="U82" s="715" t="str">
        <f t="shared" si="34"/>
        <v/>
      </c>
      <c r="V82" s="715"/>
      <c r="W82" s="712" t="s">
        <v>1145</v>
      </c>
      <c r="X82" s="699" t="s">
        <v>38</v>
      </c>
      <c r="Y82" s="718">
        <v>0.51200000000000001</v>
      </c>
      <c r="Z82" s="725"/>
      <c r="AA82" s="715">
        <f>IF(W82&lt;&gt;"",VLOOKUP(W82,'DON GIA'!$A$1:$D$346,4,0),"")</f>
        <v>2523428</v>
      </c>
      <c r="AB82" s="715">
        <f t="shared" si="35"/>
        <v>1291995.1359999999</v>
      </c>
      <c r="AC82" s="5"/>
      <c r="AD82" s="5"/>
      <c r="AE82" s="5"/>
      <c r="AF82" s="5"/>
      <c r="AG82" s="5"/>
      <c r="AH82" s="699"/>
      <c r="AI82" s="5"/>
      <c r="AJ82" s="699"/>
      <c r="AK82" s="699"/>
      <c r="AL82" s="715" t="str">
        <f>IF(AI82&lt;&gt;"",VLOOKUP(AI82,'DON GIA'!$M$1:$P$9,4,0),"")</f>
        <v/>
      </c>
      <c r="AM82" s="715" t="str">
        <f t="shared" si="36"/>
        <v/>
      </c>
      <c r="AN82" s="5"/>
      <c r="AO82" s="699"/>
      <c r="AP82" s="702" t="str">
        <f t="shared" si="31"/>
        <v/>
      </c>
      <c r="AQ82" s="712"/>
      <c r="AR82" s="712"/>
      <c r="AS82" s="727"/>
    </row>
    <row r="83" spans="1:45" outlineLevel="2">
      <c r="A83" s="710">
        <f t="shared" si="37"/>
        <v>6</v>
      </c>
      <c r="B83" s="711" t="str">
        <f>IF(C83&lt;&gt;"",COUNTA($C$8:C83),"")</f>
        <v/>
      </c>
      <c r="C83" s="711"/>
      <c r="D83" s="5"/>
      <c r="E83" s="699"/>
      <c r="F83" s="699"/>
      <c r="G83" s="699"/>
      <c r="H83" s="699"/>
      <c r="I83" s="699"/>
      <c r="J83" s="699"/>
      <c r="K83" s="712"/>
      <c r="L83" s="714" t="s">
        <v>35</v>
      </c>
      <c r="M83" s="715" t="str">
        <f>IF(K83&lt;&gt;"",VLOOKUP(K83,'DON GIA'!$S$1:$U$19,3,0),"")</f>
        <v/>
      </c>
      <c r="N83" s="715" t="str">
        <f>IF(K83&lt;&gt;"",VLOOKUP(K83,'DON GIA'!$S$1:$V$19,4,0),"")</f>
        <v/>
      </c>
      <c r="O83" s="715" t="str">
        <f t="shared" si="32"/>
        <v/>
      </c>
      <c r="P83" s="715" t="str">
        <f t="shared" si="33"/>
        <v/>
      </c>
      <c r="Q83" s="5" t="s">
        <v>35</v>
      </c>
      <c r="R83" s="699"/>
      <c r="S83" s="699"/>
      <c r="T83" s="715" t="str">
        <f>IF(Q83&lt;&gt;"",VLOOKUP(Q83,'DON GIA'!$H$1:$K$103,4,0),"")</f>
        <v/>
      </c>
      <c r="U83" s="715" t="str">
        <f t="shared" si="34"/>
        <v/>
      </c>
      <c r="V83" s="715"/>
      <c r="W83" s="712" t="s">
        <v>1044</v>
      </c>
      <c r="X83" s="699" t="s">
        <v>27</v>
      </c>
      <c r="Y83" s="718">
        <v>31.16</v>
      </c>
      <c r="Z83" s="725"/>
      <c r="AA83" s="715">
        <f>IF(W83&lt;&gt;"",VLOOKUP(W83,'DON GIA'!$A$1:$D$346,4,0),"")</f>
        <v>854777</v>
      </c>
      <c r="AB83" s="715">
        <f t="shared" si="35"/>
        <v>26634851.32</v>
      </c>
      <c r="AC83" s="5"/>
      <c r="AD83" s="5"/>
      <c r="AE83" s="5"/>
      <c r="AF83" s="5"/>
      <c r="AG83" s="5"/>
      <c r="AH83" s="699"/>
      <c r="AI83" s="5"/>
      <c r="AJ83" s="699"/>
      <c r="AK83" s="699"/>
      <c r="AL83" s="715" t="str">
        <f>IF(AI83&lt;&gt;"",VLOOKUP(AI83,'DON GIA'!$M$1:$P$9,4,0),"")</f>
        <v/>
      </c>
      <c r="AM83" s="715" t="str">
        <f t="shared" si="36"/>
        <v/>
      </c>
      <c r="AN83" s="5"/>
      <c r="AO83" s="699"/>
      <c r="AP83" s="702" t="str">
        <f t="shared" si="31"/>
        <v/>
      </c>
      <c r="AQ83" s="712"/>
      <c r="AR83" s="712"/>
      <c r="AS83" s="727"/>
    </row>
    <row r="84" spans="1:45" outlineLevel="2">
      <c r="A84" s="710">
        <f t="shared" si="37"/>
        <v>6</v>
      </c>
      <c r="B84" s="711" t="str">
        <f>IF(C84&lt;&gt;"",COUNTA($C$8:C84),"")</f>
        <v/>
      </c>
      <c r="C84" s="711"/>
      <c r="D84" s="5"/>
      <c r="E84" s="699"/>
      <c r="F84" s="699"/>
      <c r="G84" s="699"/>
      <c r="H84" s="699"/>
      <c r="I84" s="699"/>
      <c r="J84" s="699"/>
      <c r="K84" s="712"/>
      <c r="L84" s="714" t="s">
        <v>35</v>
      </c>
      <c r="M84" s="715" t="str">
        <f>IF(K84&lt;&gt;"",VLOOKUP(K84,'DON GIA'!$S$1:$U$19,3,0),"")</f>
        <v/>
      </c>
      <c r="N84" s="715" t="str">
        <f>IF(K84&lt;&gt;"",VLOOKUP(K84,'DON GIA'!$S$1:$V$19,4,0),"")</f>
        <v/>
      </c>
      <c r="O84" s="715" t="str">
        <f t="shared" si="32"/>
        <v/>
      </c>
      <c r="P84" s="715" t="str">
        <f t="shared" si="33"/>
        <v/>
      </c>
      <c r="Q84" s="5" t="s">
        <v>35</v>
      </c>
      <c r="R84" s="699"/>
      <c r="S84" s="699"/>
      <c r="T84" s="715" t="str">
        <f>IF(Q84&lt;&gt;"",VLOOKUP(Q84,'DON GIA'!$H$1:$K$103,4,0),"")</f>
        <v/>
      </c>
      <c r="U84" s="715" t="str">
        <f t="shared" si="34"/>
        <v/>
      </c>
      <c r="V84" s="715"/>
      <c r="W84" s="712" t="s">
        <v>1001</v>
      </c>
      <c r="X84" s="699" t="s">
        <v>27</v>
      </c>
      <c r="Y84" s="718">
        <v>31.44</v>
      </c>
      <c r="Z84" s="725"/>
      <c r="AA84" s="715">
        <f>IF(W84&lt;&gt;"",VLOOKUP(W84,'DON GIA'!$A$1:$D$346,4,0),"")</f>
        <v>295078</v>
      </c>
      <c r="AB84" s="715">
        <f t="shared" si="35"/>
        <v>9277252.3200000003</v>
      </c>
      <c r="AC84" s="5"/>
      <c r="AD84" s="5"/>
      <c r="AE84" s="5"/>
      <c r="AF84" s="5"/>
      <c r="AG84" s="5"/>
      <c r="AH84" s="699"/>
      <c r="AI84" s="5"/>
      <c r="AJ84" s="699"/>
      <c r="AK84" s="699"/>
      <c r="AL84" s="715" t="str">
        <f>IF(AI84&lt;&gt;"",VLOOKUP(AI84,'DON GIA'!$M$1:$P$9,4,0),"")</f>
        <v/>
      </c>
      <c r="AM84" s="715" t="str">
        <f t="shared" si="36"/>
        <v/>
      </c>
      <c r="AN84" s="5"/>
      <c r="AO84" s="699"/>
      <c r="AP84" s="702" t="str">
        <f t="shared" si="31"/>
        <v/>
      </c>
      <c r="AQ84" s="712"/>
      <c r="AR84" s="712"/>
      <c r="AS84" s="727"/>
    </row>
    <row r="85" spans="1:45" outlineLevel="2">
      <c r="A85" s="710">
        <f t="shared" si="37"/>
        <v>6</v>
      </c>
      <c r="B85" s="711" t="str">
        <f>IF(C85&lt;&gt;"",COUNTA($C$8:C85),"")</f>
        <v/>
      </c>
      <c r="C85" s="711"/>
      <c r="D85" s="5"/>
      <c r="E85" s="699"/>
      <c r="F85" s="699"/>
      <c r="G85" s="699"/>
      <c r="H85" s="699"/>
      <c r="I85" s="699"/>
      <c r="J85" s="699"/>
      <c r="K85" s="712"/>
      <c r="L85" s="714" t="s">
        <v>35</v>
      </c>
      <c r="M85" s="715" t="str">
        <f>IF(K85&lt;&gt;"",VLOOKUP(K85,'DON GIA'!$S$1:$U$19,3,0),"")</f>
        <v/>
      </c>
      <c r="N85" s="715" t="str">
        <f>IF(K85&lt;&gt;"",VLOOKUP(K85,'DON GIA'!$S$1:$V$19,4,0),"")</f>
        <v/>
      </c>
      <c r="O85" s="715" t="str">
        <f t="shared" si="32"/>
        <v/>
      </c>
      <c r="P85" s="715" t="str">
        <f t="shared" si="33"/>
        <v/>
      </c>
      <c r="Q85" s="5" t="s">
        <v>35</v>
      </c>
      <c r="R85" s="699"/>
      <c r="S85" s="699"/>
      <c r="T85" s="715" t="str">
        <f>IF(Q85&lt;&gt;"",VLOOKUP(Q85,'DON GIA'!$H$1:$K$103,4,0),"")</f>
        <v/>
      </c>
      <c r="U85" s="715" t="str">
        <f t="shared" si="34"/>
        <v/>
      </c>
      <c r="V85" s="715"/>
      <c r="W85" s="712" t="s">
        <v>1105</v>
      </c>
      <c r="X85" s="699" t="s">
        <v>27</v>
      </c>
      <c r="Y85" s="718">
        <v>9</v>
      </c>
      <c r="Z85" s="725"/>
      <c r="AA85" s="715">
        <f>IF(W85&lt;&gt;"",VLOOKUP(W85,'DON GIA'!$A$1:$D$346,4,0),"")</f>
        <v>292949</v>
      </c>
      <c r="AB85" s="715">
        <f t="shared" si="35"/>
        <v>2636541</v>
      </c>
      <c r="AC85" s="5"/>
      <c r="AD85" s="5"/>
      <c r="AE85" s="5"/>
      <c r="AF85" s="5"/>
      <c r="AG85" s="5"/>
      <c r="AH85" s="699"/>
      <c r="AI85" s="5"/>
      <c r="AJ85" s="699"/>
      <c r="AK85" s="699"/>
      <c r="AL85" s="715" t="str">
        <f>IF(AI85&lt;&gt;"",VLOOKUP(AI85,'DON GIA'!$M$1:$P$9,4,0),"")</f>
        <v/>
      </c>
      <c r="AM85" s="715" t="str">
        <f t="shared" si="36"/>
        <v/>
      </c>
      <c r="AN85" s="5"/>
      <c r="AO85" s="699"/>
      <c r="AP85" s="702" t="str">
        <f t="shared" si="31"/>
        <v/>
      </c>
      <c r="AQ85" s="712"/>
      <c r="AR85" s="712"/>
      <c r="AS85" s="727"/>
    </row>
    <row r="86" spans="1:45" outlineLevel="2">
      <c r="A86" s="710">
        <f t="shared" si="37"/>
        <v>6</v>
      </c>
      <c r="B86" s="711" t="str">
        <f>IF(C86&lt;&gt;"",COUNTA($C$8:C86),"")</f>
        <v/>
      </c>
      <c r="C86" s="711"/>
      <c r="D86" s="5"/>
      <c r="E86" s="699"/>
      <c r="F86" s="699"/>
      <c r="G86" s="699"/>
      <c r="H86" s="699"/>
      <c r="I86" s="699"/>
      <c r="J86" s="699"/>
      <c r="K86" s="712"/>
      <c r="L86" s="714" t="s">
        <v>35</v>
      </c>
      <c r="M86" s="715" t="str">
        <f>IF(K86&lt;&gt;"",VLOOKUP(K86,'DON GIA'!$S$1:$U$19,3,0),"")</f>
        <v/>
      </c>
      <c r="N86" s="715" t="str">
        <f>IF(K86&lt;&gt;"",VLOOKUP(K86,'DON GIA'!$S$1:$V$19,4,0),"")</f>
        <v/>
      </c>
      <c r="O86" s="715" t="str">
        <f t="shared" si="32"/>
        <v/>
      </c>
      <c r="P86" s="715" t="str">
        <f t="shared" si="33"/>
        <v/>
      </c>
      <c r="Q86" s="5" t="s">
        <v>35</v>
      </c>
      <c r="R86" s="699"/>
      <c r="S86" s="699"/>
      <c r="T86" s="715" t="str">
        <f>IF(Q86&lt;&gt;"",VLOOKUP(Q86,'DON GIA'!$H$1:$K$103,4,0),"")</f>
        <v/>
      </c>
      <c r="U86" s="715" t="str">
        <f t="shared" si="34"/>
        <v/>
      </c>
      <c r="V86" s="715"/>
      <c r="W86" s="712" t="s">
        <v>1049</v>
      </c>
      <c r="X86" s="699" t="s">
        <v>42</v>
      </c>
      <c r="Y86" s="718">
        <v>1</v>
      </c>
      <c r="Z86" s="725"/>
      <c r="AA86" s="715">
        <f>IF(W86&lt;&gt;"",VLOOKUP(W86,'DON GIA'!$A$1:$D$346,4,0),"")</f>
        <v>3793079</v>
      </c>
      <c r="AB86" s="715">
        <f t="shared" si="35"/>
        <v>3793079</v>
      </c>
      <c r="AC86" s="5"/>
      <c r="AD86" s="5"/>
      <c r="AE86" s="5"/>
      <c r="AF86" s="5"/>
      <c r="AG86" s="5"/>
      <c r="AH86" s="699"/>
      <c r="AI86" s="5"/>
      <c r="AJ86" s="699"/>
      <c r="AK86" s="699"/>
      <c r="AL86" s="715" t="str">
        <f>IF(AI86&lt;&gt;"",VLOOKUP(AI86,'DON GIA'!$M$1:$P$9,4,0),"")</f>
        <v/>
      </c>
      <c r="AM86" s="715" t="str">
        <f t="shared" si="36"/>
        <v/>
      </c>
      <c r="AN86" s="5"/>
      <c r="AO86" s="699"/>
      <c r="AP86" s="702" t="str">
        <f t="shared" si="31"/>
        <v/>
      </c>
      <c r="AQ86" s="712"/>
      <c r="AR86" s="712"/>
      <c r="AS86" s="727"/>
    </row>
    <row r="87" spans="1:45" outlineLevel="2">
      <c r="A87" s="710">
        <f t="shared" si="37"/>
        <v>6</v>
      </c>
      <c r="B87" s="711"/>
      <c r="C87" s="711"/>
      <c r="D87" s="708"/>
      <c r="E87" s="699"/>
      <c r="F87" s="699"/>
      <c r="G87" s="699"/>
      <c r="H87" s="699"/>
      <c r="I87" s="699"/>
      <c r="J87" s="699"/>
      <c r="K87" s="712"/>
      <c r="L87" s="714" t="s">
        <v>35</v>
      </c>
      <c r="M87" s="715" t="str">
        <f>IF(K87&lt;&gt;"",VLOOKUP(K87,'DON GIA'!$S$1:$U$19,3,0),"")</f>
        <v/>
      </c>
      <c r="N87" s="715" t="str">
        <f>IF(K87&lt;&gt;"",VLOOKUP(K87,'DON GIA'!$S$1:$V$19,4,0),"")</f>
        <v/>
      </c>
      <c r="O87" s="715" t="str">
        <f t="shared" si="32"/>
        <v/>
      </c>
      <c r="P87" s="715" t="str">
        <f t="shared" si="33"/>
        <v/>
      </c>
      <c r="Q87" s="5" t="s">
        <v>35</v>
      </c>
      <c r="R87" s="699"/>
      <c r="S87" s="699"/>
      <c r="T87" s="715" t="str">
        <f>IF(Q87&lt;&gt;"",VLOOKUP(Q87,'DON GIA'!$H$1:$K$103,4,0),"")</f>
        <v/>
      </c>
      <c r="U87" s="715" t="str">
        <f t="shared" si="34"/>
        <v/>
      </c>
      <c r="V87" s="715"/>
      <c r="W87" s="712"/>
      <c r="X87" s="699"/>
      <c r="Y87" s="718"/>
      <c r="Z87" s="725"/>
      <c r="AA87" s="715" t="str">
        <f>IF(W87&lt;&gt;"",VLOOKUP(W87,'DON GIA'!$A$1:$D$346,4,0),"")</f>
        <v/>
      </c>
      <c r="AB87" s="715" t="str">
        <f t="shared" si="35"/>
        <v/>
      </c>
      <c r="AC87" s="5"/>
      <c r="AD87" s="5"/>
      <c r="AE87" s="5"/>
      <c r="AF87" s="5"/>
      <c r="AG87" s="5"/>
      <c r="AH87" s="699"/>
      <c r="AI87" s="5"/>
      <c r="AJ87" s="699"/>
      <c r="AK87" s="699"/>
      <c r="AL87" s="715" t="str">
        <f>IF(AI87&lt;&gt;"",VLOOKUP(AI87,'DON GIA'!$M$1:$P$9,4,0),"")</f>
        <v/>
      </c>
      <c r="AM87" s="715" t="str">
        <f t="shared" si="36"/>
        <v/>
      </c>
      <c r="AN87" s="5"/>
      <c r="AO87" s="699"/>
      <c r="AP87" s="702" t="str">
        <f t="shared" si="31"/>
        <v/>
      </c>
      <c r="AQ87" s="712"/>
      <c r="AR87" s="712"/>
      <c r="AS87" s="727"/>
    </row>
    <row r="88" spans="1:45" outlineLevel="1">
      <c r="A88" s="658" t="s">
        <v>2153</v>
      </c>
      <c r="B88" s="696">
        <f>IF(C88&lt;&gt;"",COUNTA($C$8:C88),"")</f>
        <v>7</v>
      </c>
      <c r="C88" s="696">
        <v>433</v>
      </c>
      <c r="D88" s="708" t="s">
        <v>256</v>
      </c>
      <c r="E88" s="698"/>
      <c r="F88" s="699"/>
      <c r="G88" s="698"/>
      <c r="H88" s="698"/>
      <c r="I88" s="698"/>
      <c r="J88" s="698"/>
      <c r="K88" s="697"/>
      <c r="L88" s="701">
        <f>SUBTOTAL(9,L89:L102)</f>
        <v>111.8</v>
      </c>
      <c r="M88" s="702"/>
      <c r="N88" s="702"/>
      <c r="O88" s="702">
        <f>SUBTOTAL(9,O89:O102)</f>
        <v>187712200</v>
      </c>
      <c r="P88" s="702">
        <f>SUBTOTAL(9,P89:P102)</f>
        <v>0</v>
      </c>
      <c r="Q88" s="708"/>
      <c r="R88" s="698"/>
      <c r="S88" s="698">
        <f>SUBTOTAL(9,S89:S102)</f>
        <v>0</v>
      </c>
      <c r="T88" s="702"/>
      <c r="U88" s="702">
        <f>SUBTOTAL(9,U89:U102)</f>
        <v>0</v>
      </c>
      <c r="V88" s="702"/>
      <c r="W88" s="697"/>
      <c r="X88" s="698"/>
      <c r="Y88" s="705">
        <f>SUBTOTAL(9,Y89:Y102)</f>
        <v>217.31999999999996</v>
      </c>
      <c r="Z88" s="724">
        <f>SUBTOTAL(9,Z89:Z102)</f>
        <v>0</v>
      </c>
      <c r="AA88" s="702"/>
      <c r="AB88" s="702">
        <f>SUBTOTAL(9,AB89:AB102)</f>
        <v>458419068.25999993</v>
      </c>
      <c r="AC88" s="708"/>
      <c r="AD88" s="708"/>
      <c r="AE88" s="708"/>
      <c r="AF88" s="708"/>
      <c r="AG88" s="708"/>
      <c r="AH88" s="698"/>
      <c r="AI88" s="708"/>
      <c r="AJ88" s="698"/>
      <c r="AK88" s="698">
        <f>SUBTOTAL(9,AK89:AK102)</f>
        <v>5</v>
      </c>
      <c r="AL88" s="702"/>
      <c r="AM88" s="702">
        <f>SUBTOTAL(9,AM89:AM102)</f>
        <v>68583680</v>
      </c>
      <c r="AN88" s="708"/>
      <c r="AO88" s="698">
        <f>SUBTOTAL(9,AO89:AO102)</f>
        <v>1</v>
      </c>
      <c r="AP88" s="702">
        <f t="shared" si="31"/>
        <v>714714948.25999999</v>
      </c>
      <c r="AQ88" s="709"/>
      <c r="AR88" s="709"/>
      <c r="AS88" s="723"/>
    </row>
    <row r="89" spans="1:45" ht="33.75" outlineLevel="2">
      <c r="A89" s="710">
        <f>IF(B88&lt;&gt;"",B88,A87)</f>
        <v>7</v>
      </c>
      <c r="B89" s="711" t="str">
        <f>IF(C89&lt;&gt;"",COUNTA($C$8:C89),"")</f>
        <v/>
      </c>
      <c r="C89" s="711"/>
      <c r="D89" s="5" t="s">
        <v>257</v>
      </c>
      <c r="E89" s="699">
        <v>4</v>
      </c>
      <c r="F89" s="699"/>
      <c r="G89" s="699">
        <v>433</v>
      </c>
      <c r="H89" s="699">
        <v>79</v>
      </c>
      <c r="I89" s="699" t="s">
        <v>223</v>
      </c>
      <c r="J89" s="699" t="s">
        <v>224</v>
      </c>
      <c r="K89" s="712" t="s">
        <v>973</v>
      </c>
      <c r="L89" s="714">
        <v>111.8</v>
      </c>
      <c r="M89" s="715">
        <f>IF(K89&lt;&gt;"",VLOOKUP(K89,'DON GIA'!$S$1:$U$19,3,0),"")</f>
        <v>1679000</v>
      </c>
      <c r="N89" s="715">
        <f>IF(K89&lt;&gt;"",VLOOKUP(K89,'DON GIA'!$S$1:$V$19,4,0),"")</f>
        <v>0</v>
      </c>
      <c r="O89" s="715">
        <f t="shared" ref="O89:O102" si="38">IF(K89&lt;&gt;"",L89*M89,"")</f>
        <v>187712200</v>
      </c>
      <c r="P89" s="715">
        <f t="shared" ref="P89:P102" si="39">IF(K89&lt;&gt;"",L89*N89,"")</f>
        <v>0</v>
      </c>
      <c r="Q89" s="5" t="s">
        <v>35</v>
      </c>
      <c r="R89" s="699"/>
      <c r="S89" s="699"/>
      <c r="T89" s="715" t="str">
        <f>IF(Q89&lt;&gt;"",VLOOKUP(Q89,'DON GIA'!$H$1:$K$103,4,0),"")</f>
        <v/>
      </c>
      <c r="U89" s="715" t="str">
        <f t="shared" ref="U89:U102" si="40">IF(Q89&lt;&gt;"",IF(ISNUMBER(T89),S89*T89,""),"")</f>
        <v/>
      </c>
      <c r="V89" s="715" t="s">
        <v>2163</v>
      </c>
      <c r="W89" s="712" t="s">
        <v>1142</v>
      </c>
      <c r="X89" s="699" t="s">
        <v>27</v>
      </c>
      <c r="Y89" s="718">
        <v>19.760000000000002</v>
      </c>
      <c r="Z89" s="725"/>
      <c r="AA89" s="715">
        <f>IF(W89&lt;&gt;"",VLOOKUP(W89,'DON GIA'!$A$1:$D$346,4,0),"")</f>
        <v>3840615</v>
      </c>
      <c r="AB89" s="715">
        <f t="shared" ref="AB89:AB102" si="41">IF(W89&lt;&gt;"",IF(ISNUMBER(AA89),Y89*AA89,""),"")</f>
        <v>75890552.400000006</v>
      </c>
      <c r="AC89" s="5" t="s">
        <v>32</v>
      </c>
      <c r="AD89" s="5" t="s">
        <v>29</v>
      </c>
      <c r="AE89" s="5" t="s">
        <v>34</v>
      </c>
      <c r="AF89" s="5" t="s">
        <v>31</v>
      </c>
      <c r="AG89" s="5" t="s">
        <v>32</v>
      </c>
      <c r="AH89" s="699" t="s">
        <v>41</v>
      </c>
      <c r="AI89" s="5" t="s">
        <v>562</v>
      </c>
      <c r="AJ89" s="699" t="s">
        <v>409</v>
      </c>
      <c r="AK89" s="699">
        <v>4</v>
      </c>
      <c r="AL89" s="715">
        <f>IF(AI89&lt;&gt;"",VLOOKUP(AI89,'DON GIA'!$M$1:$P$9,4,0),"")</f>
        <v>12895920</v>
      </c>
      <c r="AM89" s="715">
        <f t="shared" ref="AM89:AM102" si="42">IF(AI89&lt;&gt;"",AK89*AL89,"")</f>
        <v>51583680</v>
      </c>
      <c r="AN89" s="5" t="s">
        <v>407</v>
      </c>
      <c r="AO89" s="699">
        <v>1</v>
      </c>
      <c r="AP89" s="702" t="str">
        <f t="shared" si="31"/>
        <v/>
      </c>
      <c r="AQ89" s="709" t="s">
        <v>2283</v>
      </c>
      <c r="AR89" s="709" t="s">
        <v>1912</v>
      </c>
      <c r="AS89" s="723"/>
    </row>
    <row r="90" spans="1:45" ht="201" outlineLevel="2">
      <c r="A90" s="710">
        <f t="shared" ref="A90:A102" si="43">IF(B89&lt;&gt;"",B89,A89)</f>
        <v>7</v>
      </c>
      <c r="B90" s="711" t="str">
        <f>IF(C90&lt;&gt;"",COUNTA($C$8:C90),"")</f>
        <v/>
      </c>
      <c r="C90" s="711"/>
      <c r="D90" s="5" t="s">
        <v>71</v>
      </c>
      <c r="E90" s="699"/>
      <c r="F90" s="699"/>
      <c r="G90" s="699"/>
      <c r="H90" s="699"/>
      <c r="I90" s="699"/>
      <c r="J90" s="699"/>
      <c r="K90" s="712"/>
      <c r="L90" s="714" t="s">
        <v>35</v>
      </c>
      <c r="M90" s="715" t="str">
        <f>IF(K90&lt;&gt;"",VLOOKUP(K90,'DON GIA'!$S$1:$U$19,3,0),"")</f>
        <v/>
      </c>
      <c r="N90" s="715" t="str">
        <f>IF(K90&lt;&gt;"",VLOOKUP(K90,'DON GIA'!$S$1:$V$19,4,0),"")</f>
        <v/>
      </c>
      <c r="O90" s="715" t="str">
        <f t="shared" si="38"/>
        <v/>
      </c>
      <c r="P90" s="715" t="str">
        <f t="shared" si="39"/>
        <v/>
      </c>
      <c r="Q90" s="5" t="s">
        <v>35</v>
      </c>
      <c r="R90" s="699"/>
      <c r="S90" s="699"/>
      <c r="T90" s="715" t="str">
        <f>IF(Q90&lt;&gt;"",VLOOKUP(Q90,'DON GIA'!$H$1:$K$103,4,0),"")</f>
        <v/>
      </c>
      <c r="U90" s="715" t="str">
        <f t="shared" si="40"/>
        <v/>
      </c>
      <c r="V90" s="715"/>
      <c r="W90" s="712" t="s">
        <v>1063</v>
      </c>
      <c r="X90" s="699" t="s">
        <v>27</v>
      </c>
      <c r="Y90" s="718">
        <v>79</v>
      </c>
      <c r="Z90" s="725"/>
      <c r="AA90" s="715">
        <f>IF(W90&lt;&gt;"",VLOOKUP(W90,'DON GIA'!$A$1:$D$346,4,0),"")</f>
        <v>3941166</v>
      </c>
      <c r="AB90" s="715">
        <f t="shared" si="41"/>
        <v>311352114</v>
      </c>
      <c r="AC90" s="5" t="s">
        <v>32</v>
      </c>
      <c r="AD90" s="5" t="s">
        <v>29</v>
      </c>
      <c r="AE90" s="5" t="s">
        <v>30</v>
      </c>
      <c r="AF90" s="5" t="s">
        <v>31</v>
      </c>
      <c r="AG90" s="5" t="s">
        <v>32</v>
      </c>
      <c r="AH90" s="699" t="s">
        <v>33</v>
      </c>
      <c r="AI90" s="5" t="s">
        <v>579</v>
      </c>
      <c r="AJ90" s="699" t="s">
        <v>560</v>
      </c>
      <c r="AK90" s="699">
        <v>1</v>
      </c>
      <c r="AL90" s="715">
        <f>IF(AI90&lt;&gt;"",VLOOKUP(AI90,'DON GIA'!$M$1:$P$9,4,0),"")</f>
        <v>17000000</v>
      </c>
      <c r="AM90" s="715">
        <f t="shared" si="42"/>
        <v>17000000</v>
      </c>
      <c r="AN90" s="5"/>
      <c r="AO90" s="699"/>
      <c r="AP90" s="702" t="str">
        <f t="shared" si="31"/>
        <v/>
      </c>
      <c r="AQ90" s="722" t="s">
        <v>2284</v>
      </c>
      <c r="AR90" s="722" t="s">
        <v>1918</v>
      </c>
      <c r="AS90" s="639"/>
    </row>
    <row r="91" spans="1:45" ht="99" outlineLevel="2">
      <c r="A91" s="710">
        <f t="shared" si="43"/>
        <v>7</v>
      </c>
      <c r="B91" s="711" t="str">
        <f>IF(C91&lt;&gt;"",COUNTA($C$8:C91),"")</f>
        <v/>
      </c>
      <c r="C91" s="711"/>
      <c r="D91" s="5" t="s">
        <v>258</v>
      </c>
      <c r="E91" s="699"/>
      <c r="F91" s="699"/>
      <c r="G91" s="699"/>
      <c r="H91" s="699"/>
      <c r="I91" s="699"/>
      <c r="J91" s="699"/>
      <c r="K91" s="712"/>
      <c r="L91" s="714" t="s">
        <v>35</v>
      </c>
      <c r="M91" s="715" t="str">
        <f>IF(K91&lt;&gt;"",VLOOKUP(K91,'DON GIA'!$S$1:$U$19,3,0),"")</f>
        <v/>
      </c>
      <c r="N91" s="715" t="str">
        <f>IF(K91&lt;&gt;"",VLOOKUP(K91,'DON GIA'!$S$1:$V$19,4,0),"")</f>
        <v/>
      </c>
      <c r="O91" s="715" t="str">
        <f t="shared" si="38"/>
        <v/>
      </c>
      <c r="P91" s="715" t="str">
        <f t="shared" si="39"/>
        <v/>
      </c>
      <c r="Q91" s="5" t="s">
        <v>35</v>
      </c>
      <c r="R91" s="699"/>
      <c r="S91" s="699"/>
      <c r="T91" s="715" t="str">
        <f>IF(Q91&lt;&gt;"",VLOOKUP(Q91,'DON GIA'!$H$1:$K$103,4,0),"")</f>
        <v/>
      </c>
      <c r="U91" s="715" t="str">
        <f t="shared" si="40"/>
        <v/>
      </c>
      <c r="V91" s="715"/>
      <c r="W91" s="712" t="s">
        <v>1107</v>
      </c>
      <c r="X91" s="699" t="s">
        <v>27</v>
      </c>
      <c r="Y91" s="718">
        <v>79</v>
      </c>
      <c r="Z91" s="725"/>
      <c r="AA91" s="715">
        <f>IF(W91&lt;&gt;"",VLOOKUP(W91,'DON GIA'!$A$1:$D$346,4,0),"")</f>
        <v>109890</v>
      </c>
      <c r="AB91" s="715">
        <f t="shared" si="41"/>
        <v>8681310</v>
      </c>
      <c r="AC91" s="5"/>
      <c r="AD91" s="5"/>
      <c r="AE91" s="5"/>
      <c r="AF91" s="5"/>
      <c r="AG91" s="5"/>
      <c r="AH91" s="699"/>
      <c r="AI91" s="5"/>
      <c r="AJ91" s="699"/>
      <c r="AK91" s="699"/>
      <c r="AL91" s="715" t="str">
        <f>IF(AI91&lt;&gt;"",VLOOKUP(AI91,'DON GIA'!$M$1:$P$9,4,0),"")</f>
        <v/>
      </c>
      <c r="AM91" s="715" t="str">
        <f t="shared" si="42"/>
        <v/>
      </c>
      <c r="AN91" s="5"/>
      <c r="AO91" s="699"/>
      <c r="AP91" s="702" t="str">
        <f t="shared" si="31"/>
        <v/>
      </c>
      <c r="AQ91" s="722" t="s">
        <v>2285</v>
      </c>
      <c r="AR91" s="722" t="s">
        <v>1914</v>
      </c>
      <c r="AS91" s="639"/>
    </row>
    <row r="92" spans="1:45" ht="66.75" outlineLevel="2">
      <c r="A92" s="710">
        <f t="shared" si="43"/>
        <v>7</v>
      </c>
      <c r="B92" s="711" t="str">
        <f>IF(C92&lt;&gt;"",COUNTA($C$8:C92),"")</f>
        <v/>
      </c>
      <c r="C92" s="711"/>
      <c r="D92" s="5"/>
      <c r="E92" s="699"/>
      <c r="F92" s="699"/>
      <c r="G92" s="699"/>
      <c r="H92" s="699"/>
      <c r="I92" s="699"/>
      <c r="J92" s="699"/>
      <c r="K92" s="712"/>
      <c r="L92" s="714" t="s">
        <v>35</v>
      </c>
      <c r="M92" s="715" t="str">
        <f>IF(K92&lt;&gt;"",VLOOKUP(K92,'DON GIA'!$S$1:$U$19,3,0),"")</f>
        <v/>
      </c>
      <c r="N92" s="715" t="str">
        <f>IF(K92&lt;&gt;"",VLOOKUP(K92,'DON GIA'!$S$1:$V$19,4,0),"")</f>
        <v/>
      </c>
      <c r="O92" s="715" t="str">
        <f t="shared" si="38"/>
        <v/>
      </c>
      <c r="P92" s="715" t="str">
        <f t="shared" si="39"/>
        <v/>
      </c>
      <c r="Q92" s="5" t="s">
        <v>35</v>
      </c>
      <c r="R92" s="699"/>
      <c r="S92" s="699"/>
      <c r="T92" s="715" t="str">
        <f>IF(Q92&lt;&gt;"",VLOOKUP(Q92,'DON GIA'!$H$1:$K$103,4,0),"")</f>
        <v/>
      </c>
      <c r="U92" s="715" t="str">
        <f t="shared" si="40"/>
        <v/>
      </c>
      <c r="V92" s="715"/>
      <c r="W92" s="712" t="s">
        <v>1121</v>
      </c>
      <c r="X92" s="699" t="s">
        <v>27</v>
      </c>
      <c r="Y92" s="718">
        <v>2.2200000000000002</v>
      </c>
      <c r="Z92" s="725"/>
      <c r="AA92" s="715">
        <f>IF(W92&lt;&gt;"",VLOOKUP(W92,'DON GIA'!$A$1:$D$346,4,0),"")</f>
        <v>1398600</v>
      </c>
      <c r="AB92" s="715">
        <f t="shared" si="41"/>
        <v>3104892.0000000005</v>
      </c>
      <c r="AC92" s="5"/>
      <c r="AD92" s="5"/>
      <c r="AE92" s="5"/>
      <c r="AF92" s="5"/>
      <c r="AG92" s="5"/>
      <c r="AH92" s="699"/>
      <c r="AI92" s="5"/>
      <c r="AJ92" s="699"/>
      <c r="AK92" s="699"/>
      <c r="AL92" s="715" t="str">
        <f>IF(AI92&lt;&gt;"",VLOOKUP(AI92,'DON GIA'!$M$1:$P$9,4,0),"")</f>
        <v/>
      </c>
      <c r="AM92" s="715" t="str">
        <f t="shared" si="42"/>
        <v/>
      </c>
      <c r="AN92" s="5"/>
      <c r="AO92" s="699"/>
      <c r="AP92" s="702" t="str">
        <f t="shared" si="31"/>
        <v/>
      </c>
      <c r="AQ92" s="726" t="s">
        <v>1911</v>
      </c>
      <c r="AR92" s="726" t="s">
        <v>1915</v>
      </c>
      <c r="AS92" s="727"/>
    </row>
    <row r="93" spans="1:45" outlineLevel="2">
      <c r="A93" s="710">
        <f t="shared" si="43"/>
        <v>7</v>
      </c>
      <c r="B93" s="711" t="str">
        <f>IF(C93&lt;&gt;"",COUNTA($C$8:C93),"")</f>
        <v/>
      </c>
      <c r="C93" s="711"/>
      <c r="D93" s="5"/>
      <c r="E93" s="699"/>
      <c r="F93" s="699"/>
      <c r="G93" s="699"/>
      <c r="H93" s="699"/>
      <c r="I93" s="699"/>
      <c r="J93" s="699"/>
      <c r="K93" s="712"/>
      <c r="L93" s="714" t="s">
        <v>35</v>
      </c>
      <c r="M93" s="715" t="str">
        <f>IF(K93&lt;&gt;"",VLOOKUP(K93,'DON GIA'!$S$1:$U$19,3,0),"")</f>
        <v/>
      </c>
      <c r="N93" s="715" t="str">
        <f>IF(K93&lt;&gt;"",VLOOKUP(K93,'DON GIA'!$S$1:$V$19,4,0),"")</f>
        <v/>
      </c>
      <c r="O93" s="715" t="str">
        <f t="shared" si="38"/>
        <v/>
      </c>
      <c r="P93" s="715" t="str">
        <f t="shared" si="39"/>
        <v/>
      </c>
      <c r="Q93" s="5" t="s">
        <v>35</v>
      </c>
      <c r="R93" s="699"/>
      <c r="S93" s="699"/>
      <c r="T93" s="715" t="str">
        <f>IF(Q93&lt;&gt;"",VLOOKUP(Q93,'DON GIA'!$H$1:$K$103,4,0),"")</f>
        <v/>
      </c>
      <c r="U93" s="715" t="str">
        <f t="shared" si="40"/>
        <v/>
      </c>
      <c r="V93" s="715"/>
      <c r="W93" s="712" t="s">
        <v>1105</v>
      </c>
      <c r="X93" s="699" t="s">
        <v>27</v>
      </c>
      <c r="Y93" s="718">
        <v>1.92</v>
      </c>
      <c r="Z93" s="725"/>
      <c r="AA93" s="715">
        <f>IF(W93&lt;&gt;"",VLOOKUP(W93,'DON GIA'!$A$1:$D$346,4,0),"")</f>
        <v>292949</v>
      </c>
      <c r="AB93" s="715">
        <f t="shared" si="41"/>
        <v>562462.07999999996</v>
      </c>
      <c r="AC93" s="5"/>
      <c r="AD93" s="5"/>
      <c r="AE93" s="5"/>
      <c r="AF93" s="5"/>
      <c r="AG93" s="5"/>
      <c r="AH93" s="699"/>
      <c r="AI93" s="5"/>
      <c r="AJ93" s="699"/>
      <c r="AK93" s="699"/>
      <c r="AL93" s="715" t="str">
        <f>IF(AI93&lt;&gt;"",VLOOKUP(AI93,'DON GIA'!$M$1:$P$9,4,0),"")</f>
        <v/>
      </c>
      <c r="AM93" s="715" t="str">
        <f t="shared" si="42"/>
        <v/>
      </c>
      <c r="AN93" s="5"/>
      <c r="AO93" s="699"/>
      <c r="AP93" s="702" t="str">
        <f t="shared" si="31"/>
        <v/>
      </c>
      <c r="AQ93" s="584" t="s">
        <v>1928</v>
      </c>
      <c r="AR93" s="584"/>
      <c r="AS93" s="631"/>
    </row>
    <row r="94" spans="1:45" outlineLevel="2">
      <c r="A94" s="710">
        <f t="shared" si="43"/>
        <v>7</v>
      </c>
      <c r="B94" s="711" t="str">
        <f>IF(C94&lt;&gt;"",COUNTA($C$8:C94),"")</f>
        <v/>
      </c>
      <c r="C94" s="711"/>
      <c r="D94" s="5"/>
      <c r="E94" s="699"/>
      <c r="F94" s="699"/>
      <c r="G94" s="699"/>
      <c r="H94" s="699"/>
      <c r="I94" s="699"/>
      <c r="J94" s="699"/>
      <c r="K94" s="712"/>
      <c r="L94" s="714" t="s">
        <v>35</v>
      </c>
      <c r="M94" s="715" t="str">
        <f>IF(K94&lt;&gt;"",VLOOKUP(K94,'DON GIA'!$S$1:$U$19,3,0),"")</f>
        <v/>
      </c>
      <c r="N94" s="715" t="str">
        <f>IF(K94&lt;&gt;"",VLOOKUP(K94,'DON GIA'!$S$1:$V$19,4,0),"")</f>
        <v/>
      </c>
      <c r="O94" s="715" t="str">
        <f t="shared" si="38"/>
        <v/>
      </c>
      <c r="P94" s="715" t="str">
        <f t="shared" si="39"/>
        <v/>
      </c>
      <c r="Q94" s="5" t="s">
        <v>35</v>
      </c>
      <c r="R94" s="699"/>
      <c r="S94" s="699"/>
      <c r="T94" s="715" t="str">
        <f>IF(Q94&lt;&gt;"",VLOOKUP(Q94,'DON GIA'!$H$1:$K$103,4,0),"")</f>
        <v/>
      </c>
      <c r="U94" s="715" t="str">
        <f t="shared" si="40"/>
        <v/>
      </c>
      <c r="V94" s="715"/>
      <c r="W94" s="712" t="s">
        <v>1130</v>
      </c>
      <c r="X94" s="699" t="s">
        <v>27</v>
      </c>
      <c r="Y94" s="718">
        <v>3.87</v>
      </c>
      <c r="Z94" s="725"/>
      <c r="AA94" s="715">
        <f>IF(W94&lt;&gt;"",VLOOKUP(W94,'DON GIA'!$A$1:$D$346,4,0),"")</f>
        <v>282038</v>
      </c>
      <c r="AB94" s="715">
        <f t="shared" si="41"/>
        <v>1091487.06</v>
      </c>
      <c r="AC94" s="5"/>
      <c r="AD94" s="5"/>
      <c r="AE94" s="5"/>
      <c r="AF94" s="5"/>
      <c r="AG94" s="5"/>
      <c r="AH94" s="699"/>
      <c r="AI94" s="5"/>
      <c r="AJ94" s="699"/>
      <c r="AK94" s="699"/>
      <c r="AL94" s="715" t="str">
        <f>IF(AI94&lt;&gt;"",VLOOKUP(AI94,'DON GIA'!$M$1:$P$9,4,0),"")</f>
        <v/>
      </c>
      <c r="AM94" s="715" t="str">
        <f t="shared" si="42"/>
        <v/>
      </c>
      <c r="AN94" s="5"/>
      <c r="AO94" s="699"/>
      <c r="AP94" s="702" t="str">
        <f t="shared" si="31"/>
        <v/>
      </c>
      <c r="AQ94" s="712"/>
      <c r="AR94" s="712"/>
      <c r="AS94" s="727"/>
    </row>
    <row r="95" spans="1:45" outlineLevel="2">
      <c r="A95" s="710">
        <f t="shared" si="43"/>
        <v>7</v>
      </c>
      <c r="B95" s="711" t="str">
        <f>IF(C95&lt;&gt;"",COUNTA($C$8:C95),"")</f>
        <v/>
      </c>
      <c r="C95" s="711"/>
      <c r="D95" s="5"/>
      <c r="E95" s="699"/>
      <c r="F95" s="699"/>
      <c r="G95" s="699"/>
      <c r="H95" s="699"/>
      <c r="I95" s="699"/>
      <c r="J95" s="699"/>
      <c r="K95" s="712"/>
      <c r="L95" s="714" t="s">
        <v>35</v>
      </c>
      <c r="M95" s="715" t="str">
        <f>IF(K95&lt;&gt;"",VLOOKUP(K95,'DON GIA'!$S$1:$U$19,3,0),"")</f>
        <v/>
      </c>
      <c r="N95" s="715" t="str">
        <f>IF(K95&lt;&gt;"",VLOOKUP(K95,'DON GIA'!$S$1:$V$19,4,0),"")</f>
        <v/>
      </c>
      <c r="O95" s="715" t="str">
        <f t="shared" si="38"/>
        <v/>
      </c>
      <c r="P95" s="715" t="str">
        <f t="shared" si="39"/>
        <v/>
      </c>
      <c r="Q95" s="5" t="s">
        <v>35</v>
      </c>
      <c r="R95" s="699"/>
      <c r="S95" s="699"/>
      <c r="T95" s="715" t="str">
        <f>IF(Q95&lt;&gt;"",VLOOKUP(Q95,'DON GIA'!$H$1:$K$103,4,0),"")</f>
        <v/>
      </c>
      <c r="U95" s="715" t="str">
        <f t="shared" si="40"/>
        <v/>
      </c>
      <c r="V95" s="715"/>
      <c r="W95" s="712" t="s">
        <v>1108</v>
      </c>
      <c r="X95" s="699" t="s">
        <v>27</v>
      </c>
      <c r="Y95" s="718">
        <v>7.6</v>
      </c>
      <c r="Z95" s="725"/>
      <c r="AA95" s="715">
        <f>IF(W95&lt;&gt;"",VLOOKUP(W95,'DON GIA'!$A$1:$D$346,4,0),"")</f>
        <v>282038</v>
      </c>
      <c r="AB95" s="715">
        <f t="shared" si="41"/>
        <v>2143488.7999999998</v>
      </c>
      <c r="AC95" s="5"/>
      <c r="AD95" s="5"/>
      <c r="AE95" s="5"/>
      <c r="AF95" s="5"/>
      <c r="AG95" s="5"/>
      <c r="AH95" s="699"/>
      <c r="AI95" s="5"/>
      <c r="AJ95" s="699"/>
      <c r="AK95" s="699"/>
      <c r="AL95" s="715" t="str">
        <f>IF(AI95&lt;&gt;"",VLOOKUP(AI95,'DON GIA'!$M$1:$P$9,4,0),"")</f>
        <v/>
      </c>
      <c r="AM95" s="715" t="str">
        <f t="shared" si="42"/>
        <v/>
      </c>
      <c r="AN95" s="5"/>
      <c r="AO95" s="699"/>
      <c r="AP95" s="702" t="str">
        <f t="shared" si="31"/>
        <v/>
      </c>
      <c r="AQ95" s="712"/>
      <c r="AR95" s="712"/>
      <c r="AS95" s="727"/>
    </row>
    <row r="96" spans="1:45" outlineLevel="2">
      <c r="A96" s="710">
        <f t="shared" si="43"/>
        <v>7</v>
      </c>
      <c r="B96" s="711" t="str">
        <f>IF(C96&lt;&gt;"",COUNTA($C$8:C96),"")</f>
        <v/>
      </c>
      <c r="C96" s="711"/>
      <c r="D96" s="5"/>
      <c r="E96" s="699"/>
      <c r="F96" s="699"/>
      <c r="G96" s="699"/>
      <c r="H96" s="699"/>
      <c r="I96" s="699"/>
      <c r="J96" s="699"/>
      <c r="K96" s="712"/>
      <c r="L96" s="714" t="s">
        <v>35</v>
      </c>
      <c r="M96" s="715" t="str">
        <f>IF(K96&lt;&gt;"",VLOOKUP(K96,'DON GIA'!$S$1:$U$19,3,0),"")</f>
        <v/>
      </c>
      <c r="N96" s="715" t="str">
        <f>IF(K96&lt;&gt;"",VLOOKUP(K96,'DON GIA'!$S$1:$V$19,4,0),"")</f>
        <v/>
      </c>
      <c r="O96" s="715" t="str">
        <f t="shared" si="38"/>
        <v/>
      </c>
      <c r="P96" s="715" t="str">
        <f t="shared" si="39"/>
        <v/>
      </c>
      <c r="Q96" s="5" t="s">
        <v>35</v>
      </c>
      <c r="R96" s="699"/>
      <c r="S96" s="699"/>
      <c r="T96" s="715" t="str">
        <f>IF(Q96&lt;&gt;"",VLOOKUP(Q96,'DON GIA'!$H$1:$K$103,4,0),"")</f>
        <v/>
      </c>
      <c r="U96" s="715" t="str">
        <f t="shared" si="40"/>
        <v/>
      </c>
      <c r="V96" s="715"/>
      <c r="W96" s="712" t="s">
        <v>1155</v>
      </c>
      <c r="X96" s="699" t="s">
        <v>27</v>
      </c>
      <c r="Y96" s="718">
        <v>2.34</v>
      </c>
      <c r="Z96" s="725"/>
      <c r="AA96" s="715">
        <f>IF(W96&lt;&gt;"",VLOOKUP(W96,'DON GIA'!$A$1:$D$346,4,0),"")</f>
        <v>330817</v>
      </c>
      <c r="AB96" s="715">
        <f t="shared" si="41"/>
        <v>774111.77999999991</v>
      </c>
      <c r="AC96" s="5"/>
      <c r="AD96" s="5"/>
      <c r="AE96" s="5"/>
      <c r="AF96" s="5"/>
      <c r="AG96" s="5"/>
      <c r="AH96" s="699"/>
      <c r="AI96" s="5"/>
      <c r="AJ96" s="699"/>
      <c r="AK96" s="699"/>
      <c r="AL96" s="715" t="str">
        <f>IF(AI96&lt;&gt;"",VLOOKUP(AI96,'DON GIA'!$M$1:$P$9,4,0),"")</f>
        <v/>
      </c>
      <c r="AM96" s="715" t="str">
        <f t="shared" si="42"/>
        <v/>
      </c>
      <c r="AN96" s="5"/>
      <c r="AO96" s="699"/>
      <c r="AP96" s="702" t="str">
        <f t="shared" si="31"/>
        <v/>
      </c>
      <c r="AQ96" s="712"/>
      <c r="AR96" s="712"/>
      <c r="AS96" s="727"/>
    </row>
    <row r="97" spans="1:45" ht="33.75" outlineLevel="2">
      <c r="A97" s="710">
        <f t="shared" si="43"/>
        <v>7</v>
      </c>
      <c r="B97" s="711" t="str">
        <f>IF(C97&lt;&gt;"",COUNTA($C$8:C97),"")</f>
        <v/>
      </c>
      <c r="C97" s="711"/>
      <c r="D97" s="5"/>
      <c r="E97" s="699"/>
      <c r="F97" s="699"/>
      <c r="G97" s="699"/>
      <c r="H97" s="699"/>
      <c r="I97" s="699"/>
      <c r="J97" s="699"/>
      <c r="K97" s="712"/>
      <c r="L97" s="714" t="s">
        <v>35</v>
      </c>
      <c r="M97" s="715" t="str">
        <f>IF(K97&lt;&gt;"",VLOOKUP(K97,'DON GIA'!$S$1:$U$19,3,0),"")</f>
        <v/>
      </c>
      <c r="N97" s="715" t="str">
        <f>IF(K97&lt;&gt;"",VLOOKUP(K97,'DON GIA'!$S$1:$V$19,4,0),"")</f>
        <v/>
      </c>
      <c r="O97" s="715" t="str">
        <f t="shared" si="38"/>
        <v/>
      </c>
      <c r="P97" s="715" t="str">
        <f t="shared" si="39"/>
        <v/>
      </c>
      <c r="Q97" s="5" t="s">
        <v>35</v>
      </c>
      <c r="R97" s="699"/>
      <c r="S97" s="699"/>
      <c r="T97" s="715" t="str">
        <f>IF(Q97&lt;&gt;"",VLOOKUP(Q97,'DON GIA'!$H$1:$K$103,4,0),"")</f>
        <v/>
      </c>
      <c r="U97" s="715" t="str">
        <f t="shared" si="40"/>
        <v/>
      </c>
      <c r="V97" s="715"/>
      <c r="W97" s="712" t="s">
        <v>1080</v>
      </c>
      <c r="X97" s="699" t="s">
        <v>27</v>
      </c>
      <c r="Y97" s="718">
        <v>4.2</v>
      </c>
      <c r="Z97" s="725"/>
      <c r="AA97" s="715">
        <f>IF(W97&lt;&gt;"",VLOOKUP(W97,'DON GIA'!$A$1:$D$346,4,0),"")</f>
        <v>10375629</v>
      </c>
      <c r="AB97" s="715">
        <f t="shared" si="41"/>
        <v>43577641.800000004</v>
      </c>
      <c r="AC97" s="5"/>
      <c r="AD97" s="5"/>
      <c r="AE97" s="5"/>
      <c r="AF97" s="5" t="s">
        <v>31</v>
      </c>
      <c r="AG97" s="5"/>
      <c r="AH97" s="699" t="s">
        <v>33</v>
      </c>
      <c r="AI97" s="5"/>
      <c r="AJ97" s="699"/>
      <c r="AK97" s="699"/>
      <c r="AL97" s="715" t="str">
        <f>IF(AI97&lt;&gt;"",VLOOKUP(AI97,'DON GIA'!$M$1:$P$9,4,0),"")</f>
        <v/>
      </c>
      <c r="AM97" s="715" t="str">
        <f t="shared" si="42"/>
        <v/>
      </c>
      <c r="AN97" s="5"/>
      <c r="AO97" s="699"/>
      <c r="AP97" s="702" t="str">
        <f t="shared" si="31"/>
        <v/>
      </c>
      <c r="AQ97" s="712"/>
      <c r="AR97" s="712"/>
      <c r="AS97" s="727"/>
    </row>
    <row r="98" spans="1:45" outlineLevel="2">
      <c r="A98" s="710">
        <f t="shared" si="43"/>
        <v>7</v>
      </c>
      <c r="B98" s="711" t="str">
        <f>IF(C98&lt;&gt;"",COUNTA($C$8:C98),"")</f>
        <v/>
      </c>
      <c r="C98" s="711"/>
      <c r="D98" s="5"/>
      <c r="E98" s="699"/>
      <c r="F98" s="699"/>
      <c r="G98" s="699"/>
      <c r="H98" s="699"/>
      <c r="I98" s="699"/>
      <c r="J98" s="699"/>
      <c r="K98" s="712"/>
      <c r="L98" s="714" t="s">
        <v>35</v>
      </c>
      <c r="M98" s="715" t="str">
        <f>IF(K98&lt;&gt;"",VLOOKUP(K98,'DON GIA'!$S$1:$U$19,3,0),"")</f>
        <v/>
      </c>
      <c r="N98" s="715" t="str">
        <f>IF(K98&lt;&gt;"",VLOOKUP(K98,'DON GIA'!$S$1:$V$19,4,0),"")</f>
        <v/>
      </c>
      <c r="O98" s="715" t="str">
        <f t="shared" si="38"/>
        <v/>
      </c>
      <c r="P98" s="715" t="str">
        <f t="shared" si="39"/>
        <v/>
      </c>
      <c r="Q98" s="5" t="s">
        <v>35</v>
      </c>
      <c r="R98" s="699"/>
      <c r="S98" s="699"/>
      <c r="T98" s="715" t="str">
        <f>IF(Q98&lt;&gt;"",VLOOKUP(Q98,'DON GIA'!$H$1:$K$103,4,0),"")</f>
        <v/>
      </c>
      <c r="U98" s="715" t="str">
        <f t="shared" si="40"/>
        <v/>
      </c>
      <c r="V98" s="715"/>
      <c r="W98" s="712" t="s">
        <v>1001</v>
      </c>
      <c r="X98" s="699" t="s">
        <v>27</v>
      </c>
      <c r="Y98" s="718">
        <v>8.25</v>
      </c>
      <c r="Z98" s="725"/>
      <c r="AA98" s="715">
        <f>IF(W98&lt;&gt;"",VLOOKUP(W98,'DON GIA'!$A$1:$D$346,4,0),"")</f>
        <v>295078</v>
      </c>
      <c r="AB98" s="715">
        <f t="shared" si="41"/>
        <v>2434393.5</v>
      </c>
      <c r="AC98" s="5"/>
      <c r="AD98" s="5"/>
      <c r="AE98" s="5"/>
      <c r="AF98" s="5"/>
      <c r="AG98" s="5"/>
      <c r="AH98" s="699"/>
      <c r="AI98" s="5"/>
      <c r="AJ98" s="699"/>
      <c r="AK98" s="699"/>
      <c r="AL98" s="715" t="str">
        <f>IF(AI98&lt;&gt;"",VLOOKUP(AI98,'DON GIA'!$M$1:$P$9,4,0),"")</f>
        <v/>
      </c>
      <c r="AM98" s="715" t="str">
        <f t="shared" si="42"/>
        <v/>
      </c>
      <c r="AN98" s="5"/>
      <c r="AO98" s="699"/>
      <c r="AP98" s="702" t="str">
        <f t="shared" si="31"/>
        <v/>
      </c>
      <c r="AQ98" s="712"/>
      <c r="AR98" s="712"/>
      <c r="AS98" s="727"/>
    </row>
    <row r="99" spans="1:45" s="113" customFormat="1" outlineLevel="2">
      <c r="A99" s="710">
        <f t="shared" si="43"/>
        <v>7</v>
      </c>
      <c r="B99" s="711" t="str">
        <f>IF(C99&lt;&gt;"",COUNTA($C$8:C99),"")</f>
        <v/>
      </c>
      <c r="C99" s="711"/>
      <c r="D99" s="5"/>
      <c r="E99" s="699"/>
      <c r="F99" s="699"/>
      <c r="G99" s="699"/>
      <c r="H99" s="699"/>
      <c r="I99" s="699"/>
      <c r="J99" s="699"/>
      <c r="K99" s="712"/>
      <c r="L99" s="714" t="s">
        <v>35</v>
      </c>
      <c r="M99" s="715" t="str">
        <f>IF(K99&lt;&gt;"",VLOOKUP(K99,'DON GIA'!$S$1:$U$19,3,0),"")</f>
        <v/>
      </c>
      <c r="N99" s="715" t="str">
        <f>IF(K99&lt;&gt;"",VLOOKUP(K99,'DON GIA'!$S$1:$V$19,4,0),"")</f>
        <v/>
      </c>
      <c r="O99" s="715" t="str">
        <f t="shared" si="38"/>
        <v/>
      </c>
      <c r="P99" s="715" t="str">
        <f t="shared" si="39"/>
        <v/>
      </c>
      <c r="Q99" s="5" t="s">
        <v>35</v>
      </c>
      <c r="R99" s="699"/>
      <c r="S99" s="699"/>
      <c r="T99" s="715" t="str">
        <f>IF(Q99&lt;&gt;"",VLOOKUP(Q99,'DON GIA'!$H$1:$K$103,4,0),"")</f>
        <v/>
      </c>
      <c r="U99" s="715" t="str">
        <f t="shared" si="40"/>
        <v/>
      </c>
      <c r="V99" s="715"/>
      <c r="W99" s="712" t="s">
        <v>1105</v>
      </c>
      <c r="X99" s="699" t="s">
        <v>27</v>
      </c>
      <c r="Y99" s="718">
        <v>4.16</v>
      </c>
      <c r="Z99" s="725"/>
      <c r="AA99" s="715">
        <f>IF(W99&lt;&gt;"",VLOOKUP(W99,'DON GIA'!$A$1:$D$346,4,0),"")</f>
        <v>292949</v>
      </c>
      <c r="AB99" s="715">
        <f t="shared" si="41"/>
        <v>1218667.8400000001</v>
      </c>
      <c r="AC99" s="5"/>
      <c r="AD99" s="5"/>
      <c r="AE99" s="5"/>
      <c r="AF99" s="5"/>
      <c r="AG99" s="5"/>
      <c r="AH99" s="699"/>
      <c r="AI99" s="5"/>
      <c r="AJ99" s="699"/>
      <c r="AK99" s="699"/>
      <c r="AL99" s="715" t="str">
        <f>IF(AI99&lt;&gt;"",VLOOKUP(AI99,'DON GIA'!$M$1:$P$9,4,0),"")</f>
        <v/>
      </c>
      <c r="AM99" s="715" t="str">
        <f t="shared" si="42"/>
        <v/>
      </c>
      <c r="AN99" s="5"/>
      <c r="AO99" s="699"/>
      <c r="AP99" s="702" t="str">
        <f t="shared" si="31"/>
        <v/>
      </c>
      <c r="AQ99" s="712"/>
      <c r="AR99" s="712"/>
      <c r="AS99" s="727"/>
    </row>
    <row r="100" spans="1:45" ht="33.75" outlineLevel="2">
      <c r="A100" s="710">
        <f t="shared" si="43"/>
        <v>7</v>
      </c>
      <c r="B100" s="711" t="str">
        <f>IF(C100&lt;&gt;"",COUNTA($C$8:C100),"")</f>
        <v/>
      </c>
      <c r="C100" s="711"/>
      <c r="D100" s="5"/>
      <c r="E100" s="699"/>
      <c r="F100" s="699"/>
      <c r="G100" s="699"/>
      <c r="H100" s="699"/>
      <c r="I100" s="699"/>
      <c r="J100" s="699"/>
      <c r="K100" s="712"/>
      <c r="L100" s="714" t="s">
        <v>35</v>
      </c>
      <c r="M100" s="715" t="str">
        <f>IF(K100&lt;&gt;"",VLOOKUP(K100,'DON GIA'!$S$1:$U$19,3,0),"")</f>
        <v/>
      </c>
      <c r="N100" s="715" t="str">
        <f>IF(K100&lt;&gt;"",VLOOKUP(K100,'DON GIA'!$S$1:$V$19,4,0),"")</f>
        <v/>
      </c>
      <c r="O100" s="715" t="str">
        <f t="shared" si="38"/>
        <v/>
      </c>
      <c r="P100" s="715" t="str">
        <f t="shared" si="39"/>
        <v/>
      </c>
      <c r="Q100" s="5" t="s">
        <v>35</v>
      </c>
      <c r="R100" s="699"/>
      <c r="S100" s="699"/>
      <c r="T100" s="715" t="str">
        <f>IF(Q100&lt;&gt;"",VLOOKUP(Q100,'DON GIA'!$H$1:$K$103,4,0),"")</f>
        <v/>
      </c>
      <c r="U100" s="715" t="str">
        <f t="shared" si="40"/>
        <v/>
      </c>
      <c r="V100" s="715"/>
      <c r="W100" s="712" t="s">
        <v>1156</v>
      </c>
      <c r="X100" s="699" t="s">
        <v>27</v>
      </c>
      <c r="Y100" s="718">
        <v>4</v>
      </c>
      <c r="Z100" s="725"/>
      <c r="AA100" s="715">
        <f>IF(W100&lt;&gt;"",VLOOKUP(W100,'DON GIA'!$A$1:$D$346,4,0),"")</f>
        <v>948717</v>
      </c>
      <c r="AB100" s="715">
        <f t="shared" si="41"/>
        <v>3794868</v>
      </c>
      <c r="AC100" s="5"/>
      <c r="AD100" s="5"/>
      <c r="AE100" s="5"/>
      <c r="AF100" s="5"/>
      <c r="AG100" s="5"/>
      <c r="AH100" s="699"/>
      <c r="AI100" s="5"/>
      <c r="AJ100" s="699"/>
      <c r="AK100" s="699"/>
      <c r="AL100" s="715" t="str">
        <f>IF(AI100&lt;&gt;"",VLOOKUP(AI100,'DON GIA'!$M$1:$P$9,4,0),"")</f>
        <v/>
      </c>
      <c r="AM100" s="715" t="str">
        <f t="shared" si="42"/>
        <v/>
      </c>
      <c r="AN100" s="5"/>
      <c r="AO100" s="699"/>
      <c r="AP100" s="702" t="str">
        <f t="shared" si="31"/>
        <v/>
      </c>
      <c r="AQ100" s="712"/>
      <c r="AR100" s="712"/>
      <c r="AS100" s="727"/>
    </row>
    <row r="101" spans="1:45" outlineLevel="2">
      <c r="A101" s="710">
        <f t="shared" si="43"/>
        <v>7</v>
      </c>
      <c r="B101" s="711" t="str">
        <f>IF(C101&lt;&gt;"",COUNTA($C$8:C101),"")</f>
        <v/>
      </c>
      <c r="C101" s="711"/>
      <c r="D101" s="5"/>
      <c r="E101" s="699"/>
      <c r="F101" s="699"/>
      <c r="G101" s="699"/>
      <c r="H101" s="699"/>
      <c r="I101" s="699"/>
      <c r="J101" s="699"/>
      <c r="K101" s="712"/>
      <c r="L101" s="714" t="s">
        <v>35</v>
      </c>
      <c r="M101" s="715" t="str">
        <f>IF(K101&lt;&gt;"",VLOOKUP(K101,'DON GIA'!$S$1:$U$19,3,0),"")</f>
        <v/>
      </c>
      <c r="N101" s="715" t="str">
        <f>IF(K101&lt;&gt;"",VLOOKUP(K101,'DON GIA'!$S$1:$V$19,4,0),"")</f>
        <v/>
      </c>
      <c r="O101" s="715" t="str">
        <f t="shared" si="38"/>
        <v/>
      </c>
      <c r="P101" s="715" t="str">
        <f t="shared" si="39"/>
        <v/>
      </c>
      <c r="Q101" s="5" t="s">
        <v>35</v>
      </c>
      <c r="R101" s="699"/>
      <c r="S101" s="699"/>
      <c r="T101" s="715" t="str">
        <f>IF(Q101&lt;&gt;"",VLOOKUP(Q101,'DON GIA'!$H$1:$K$103,4,0),"")</f>
        <v/>
      </c>
      <c r="U101" s="715" t="str">
        <f t="shared" si="40"/>
        <v/>
      </c>
      <c r="V101" s="715"/>
      <c r="W101" s="712" t="s">
        <v>1049</v>
      </c>
      <c r="X101" s="699" t="s">
        <v>42</v>
      </c>
      <c r="Y101" s="718">
        <v>1</v>
      </c>
      <c r="Z101" s="725"/>
      <c r="AA101" s="715">
        <f>IF(W101&lt;&gt;"",VLOOKUP(W101,'DON GIA'!$A$1:$D$346,4,0),"")</f>
        <v>3793079</v>
      </c>
      <c r="AB101" s="715">
        <f t="shared" si="41"/>
        <v>3793079</v>
      </c>
      <c r="AC101" s="5"/>
      <c r="AD101" s="5"/>
      <c r="AE101" s="5"/>
      <c r="AF101" s="5"/>
      <c r="AG101" s="5"/>
      <c r="AH101" s="699"/>
      <c r="AI101" s="5"/>
      <c r="AJ101" s="699"/>
      <c r="AK101" s="699"/>
      <c r="AL101" s="715" t="str">
        <f>IF(AI101&lt;&gt;"",VLOOKUP(AI101,'DON GIA'!$M$1:$P$9,4,0),"")</f>
        <v/>
      </c>
      <c r="AM101" s="715" t="str">
        <f t="shared" si="42"/>
        <v/>
      </c>
      <c r="AN101" s="5"/>
      <c r="AO101" s="699"/>
      <c r="AP101" s="702" t="str">
        <f t="shared" si="31"/>
        <v/>
      </c>
      <c r="AQ101" s="712"/>
      <c r="AR101" s="712"/>
      <c r="AS101" s="727"/>
    </row>
    <row r="102" spans="1:45" outlineLevel="2">
      <c r="A102" s="710">
        <f t="shared" si="43"/>
        <v>7</v>
      </c>
      <c r="B102" s="711"/>
      <c r="C102" s="711"/>
      <c r="D102" s="708"/>
      <c r="E102" s="699"/>
      <c r="F102" s="699"/>
      <c r="G102" s="699"/>
      <c r="H102" s="699"/>
      <c r="I102" s="699"/>
      <c r="J102" s="699"/>
      <c r="K102" s="712"/>
      <c r="L102" s="714" t="s">
        <v>35</v>
      </c>
      <c r="M102" s="715" t="str">
        <f>IF(K102&lt;&gt;"",VLOOKUP(K102,'DON GIA'!$S$1:$U$19,3,0),"")</f>
        <v/>
      </c>
      <c r="N102" s="715" t="str">
        <f>IF(K102&lt;&gt;"",VLOOKUP(K102,'DON GIA'!$S$1:$V$19,4,0),"")</f>
        <v/>
      </c>
      <c r="O102" s="715" t="str">
        <f t="shared" si="38"/>
        <v/>
      </c>
      <c r="P102" s="715" t="str">
        <f t="shared" si="39"/>
        <v/>
      </c>
      <c r="Q102" s="5" t="s">
        <v>35</v>
      </c>
      <c r="R102" s="699"/>
      <c r="S102" s="699"/>
      <c r="T102" s="715" t="str">
        <f>IF(Q102&lt;&gt;"",VLOOKUP(Q102,'DON GIA'!$H$1:$K$103,4,0),"")</f>
        <v/>
      </c>
      <c r="U102" s="715" t="str">
        <f t="shared" si="40"/>
        <v/>
      </c>
      <c r="V102" s="715"/>
      <c r="W102" s="712"/>
      <c r="X102" s="699"/>
      <c r="Y102" s="718"/>
      <c r="Z102" s="725"/>
      <c r="AA102" s="715" t="str">
        <f>IF(W102&lt;&gt;"",VLOOKUP(W102,'DON GIA'!$A$1:$D$346,4,0),"")</f>
        <v/>
      </c>
      <c r="AB102" s="715" t="str">
        <f t="shared" si="41"/>
        <v/>
      </c>
      <c r="AC102" s="5"/>
      <c r="AD102" s="5"/>
      <c r="AE102" s="5"/>
      <c r="AF102" s="5"/>
      <c r="AG102" s="5"/>
      <c r="AH102" s="699"/>
      <c r="AI102" s="5"/>
      <c r="AJ102" s="699"/>
      <c r="AK102" s="699"/>
      <c r="AL102" s="715" t="str">
        <f>IF(AI102&lt;&gt;"",VLOOKUP(AI102,'DON GIA'!$M$1:$P$9,4,0),"")</f>
        <v/>
      </c>
      <c r="AM102" s="715" t="str">
        <f t="shared" si="42"/>
        <v/>
      </c>
      <c r="AN102" s="5"/>
      <c r="AO102" s="699"/>
      <c r="AP102" s="702" t="str">
        <f t="shared" si="31"/>
        <v/>
      </c>
      <c r="AQ102" s="712"/>
      <c r="AR102" s="712"/>
      <c r="AS102" s="727"/>
    </row>
    <row r="103" spans="1:45" outlineLevel="1">
      <c r="A103" s="658" t="s">
        <v>2152</v>
      </c>
      <c r="B103" s="696">
        <f>IF(C103&lt;&gt;"",COUNTA($C$8:C103),"")</f>
        <v>8</v>
      </c>
      <c r="C103" s="696">
        <v>442</v>
      </c>
      <c r="D103" s="708" t="s">
        <v>287</v>
      </c>
      <c r="E103" s="698"/>
      <c r="F103" s="699"/>
      <c r="G103" s="698"/>
      <c r="H103" s="698"/>
      <c r="I103" s="698"/>
      <c r="J103" s="698"/>
      <c r="K103" s="697"/>
      <c r="L103" s="701">
        <f>SUBTOTAL(9,L104:L116)</f>
        <v>133.1</v>
      </c>
      <c r="M103" s="702"/>
      <c r="N103" s="702"/>
      <c r="O103" s="702">
        <f>SUBTOTAL(9,O104:O116)</f>
        <v>223474900</v>
      </c>
      <c r="P103" s="702">
        <f>SUBTOTAL(9,P104:P116)</f>
        <v>0</v>
      </c>
      <c r="Q103" s="708"/>
      <c r="R103" s="698"/>
      <c r="S103" s="698">
        <f>SUBTOTAL(9,S104:S116)</f>
        <v>0</v>
      </c>
      <c r="T103" s="702"/>
      <c r="U103" s="702">
        <f>SUBTOTAL(9,U104:U116)</f>
        <v>0</v>
      </c>
      <c r="V103" s="702"/>
      <c r="W103" s="697"/>
      <c r="X103" s="698"/>
      <c r="Y103" s="705">
        <f>SUBTOTAL(9,Y104:Y116)</f>
        <v>256.21400000000006</v>
      </c>
      <c r="Z103" s="724">
        <f>SUBTOTAL(9,Z104:Z116)</f>
        <v>0</v>
      </c>
      <c r="AA103" s="702"/>
      <c r="AB103" s="702">
        <f>SUBTOTAL(9,AB104:AB116)</f>
        <v>554959104.78199995</v>
      </c>
      <c r="AC103" s="708"/>
      <c r="AD103" s="708"/>
      <c r="AE103" s="708"/>
      <c r="AF103" s="708"/>
      <c r="AG103" s="708"/>
      <c r="AH103" s="698"/>
      <c r="AI103" s="708"/>
      <c r="AJ103" s="698"/>
      <c r="AK103" s="698">
        <f>SUBTOTAL(9,AK104:AK116)</f>
        <v>2</v>
      </c>
      <c r="AL103" s="702"/>
      <c r="AM103" s="702">
        <f>SUBTOTAL(9,AM104:AM116)</f>
        <v>29895920</v>
      </c>
      <c r="AN103" s="708"/>
      <c r="AO103" s="698">
        <f>SUBTOTAL(9,AO104:AO116)</f>
        <v>1</v>
      </c>
      <c r="AP103" s="702">
        <f t="shared" si="31"/>
        <v>808329924.78199995</v>
      </c>
      <c r="AQ103" s="709"/>
      <c r="AR103" s="709"/>
      <c r="AS103" s="723"/>
    </row>
    <row r="104" spans="1:45" ht="33.75" outlineLevel="2">
      <c r="A104" s="710">
        <f>IF(B103&lt;&gt;"",B103,A102)</f>
        <v>8</v>
      </c>
      <c r="B104" s="711" t="str">
        <f>IF(C104&lt;&gt;"",COUNTA($C$8:C104),"")</f>
        <v/>
      </c>
      <c r="C104" s="711"/>
      <c r="D104" s="5" t="s">
        <v>289</v>
      </c>
      <c r="E104" s="699">
        <v>1</v>
      </c>
      <c r="F104" s="699"/>
      <c r="G104" s="699">
        <v>438</v>
      </c>
      <c r="H104" s="699">
        <v>79</v>
      </c>
      <c r="I104" s="699" t="s">
        <v>223</v>
      </c>
      <c r="J104" s="699" t="s">
        <v>224</v>
      </c>
      <c r="K104" s="712" t="s">
        <v>973</v>
      </c>
      <c r="L104" s="714">
        <v>133.1</v>
      </c>
      <c r="M104" s="715">
        <f>IF(K104&lt;&gt;"",VLOOKUP(K104,'DON GIA'!$S$1:$U$19,3,0),"")</f>
        <v>1679000</v>
      </c>
      <c r="N104" s="715">
        <f>IF(K104&lt;&gt;"",VLOOKUP(K104,'DON GIA'!$S$1:$V$19,4,0),"")</f>
        <v>0</v>
      </c>
      <c r="O104" s="715">
        <f t="shared" ref="O104:O116" si="44">IF(K104&lt;&gt;"",L104*M104,"")</f>
        <v>223474900</v>
      </c>
      <c r="P104" s="715">
        <f t="shared" ref="P104:P116" si="45">IF(K104&lt;&gt;"",L104*N104,"")</f>
        <v>0</v>
      </c>
      <c r="Q104" s="5" t="s">
        <v>35</v>
      </c>
      <c r="R104" s="699"/>
      <c r="S104" s="699"/>
      <c r="T104" s="715" t="str">
        <f>IF(Q104&lt;&gt;"",VLOOKUP(Q104,'DON GIA'!$H$1:$K$103,4,0),"")</f>
        <v/>
      </c>
      <c r="U104" s="715" t="str">
        <f t="shared" ref="U104:U116" si="46">IF(Q104&lt;&gt;"",IF(ISNUMBER(T104),S104*T104,""),"")</f>
        <v/>
      </c>
      <c r="V104" s="715" t="s">
        <v>2163</v>
      </c>
      <c r="W104" s="712" t="s">
        <v>1142</v>
      </c>
      <c r="X104" s="699" t="s">
        <v>27</v>
      </c>
      <c r="Y104" s="718">
        <v>31.21</v>
      </c>
      <c r="Z104" s="725"/>
      <c r="AA104" s="715">
        <f>IF(W104&lt;&gt;"",VLOOKUP(W104,'DON GIA'!$A$1:$D$346,4,0),"")</f>
        <v>3840615</v>
      </c>
      <c r="AB104" s="715">
        <f t="shared" ref="AB104:AB116" si="47">IF(W104&lt;&gt;"",IF(ISNUMBER(AA104),Y104*AA104,""),"")</f>
        <v>119865594.15000001</v>
      </c>
      <c r="AC104" s="5" t="s">
        <v>32</v>
      </c>
      <c r="AD104" s="5" t="s">
        <v>29</v>
      </c>
      <c r="AE104" s="5" t="s">
        <v>36</v>
      </c>
      <c r="AF104" s="5" t="s">
        <v>288</v>
      </c>
      <c r="AG104" s="5" t="s">
        <v>32</v>
      </c>
      <c r="AH104" s="699" t="s">
        <v>41</v>
      </c>
      <c r="AI104" s="5" t="s">
        <v>562</v>
      </c>
      <c r="AJ104" s="699" t="s">
        <v>409</v>
      </c>
      <c r="AK104" s="699">
        <v>1</v>
      </c>
      <c r="AL104" s="715">
        <f>IF(AI104&lt;&gt;"",VLOOKUP(AI104,'DON GIA'!$M$1:$P$9,4,0),"")</f>
        <v>12895920</v>
      </c>
      <c r="AM104" s="715">
        <f t="shared" ref="AM104:AM116" si="48">IF(AI104&lt;&gt;"",AK104*AL104,"")</f>
        <v>12895920</v>
      </c>
      <c r="AN104" s="5" t="s">
        <v>407</v>
      </c>
      <c r="AO104" s="699">
        <v>1</v>
      </c>
      <c r="AP104" s="702" t="str">
        <f t="shared" si="31"/>
        <v/>
      </c>
      <c r="AQ104" s="709" t="s">
        <v>2286</v>
      </c>
      <c r="AR104" s="709" t="s">
        <v>1912</v>
      </c>
      <c r="AS104" s="723"/>
    </row>
    <row r="105" spans="1:45" ht="201" outlineLevel="2">
      <c r="A105" s="710">
        <f t="shared" ref="A105:A116" si="49">IF(B104&lt;&gt;"",B104,A104)</f>
        <v>8</v>
      </c>
      <c r="B105" s="711" t="str">
        <f>IF(C105&lt;&gt;"",COUNTA($C$8:C105),"")</f>
        <v/>
      </c>
      <c r="C105" s="711"/>
      <c r="D105" s="5" t="s">
        <v>71</v>
      </c>
      <c r="E105" s="699"/>
      <c r="F105" s="699"/>
      <c r="G105" s="699"/>
      <c r="H105" s="699"/>
      <c r="I105" s="699"/>
      <c r="J105" s="699"/>
      <c r="K105" s="712"/>
      <c r="L105" s="714" t="s">
        <v>35</v>
      </c>
      <c r="M105" s="715" t="str">
        <f>IF(K105&lt;&gt;"",VLOOKUP(K105,'DON GIA'!$S$1:$U$19,3,0),"")</f>
        <v/>
      </c>
      <c r="N105" s="715" t="str">
        <f>IF(K105&lt;&gt;"",VLOOKUP(K105,'DON GIA'!$S$1:$V$19,4,0),"")</f>
        <v/>
      </c>
      <c r="O105" s="715" t="str">
        <f t="shared" si="44"/>
        <v/>
      </c>
      <c r="P105" s="715" t="str">
        <f t="shared" si="45"/>
        <v/>
      </c>
      <c r="Q105" s="5" t="s">
        <v>35</v>
      </c>
      <c r="R105" s="699"/>
      <c r="S105" s="699"/>
      <c r="T105" s="715" t="str">
        <f>IF(Q105&lt;&gt;"",VLOOKUP(Q105,'DON GIA'!$H$1:$K$103,4,0),"")</f>
        <v/>
      </c>
      <c r="U105" s="715" t="str">
        <f t="shared" si="46"/>
        <v/>
      </c>
      <c r="V105" s="715"/>
      <c r="W105" s="712" t="s">
        <v>1063</v>
      </c>
      <c r="X105" s="699" t="s">
        <v>27</v>
      </c>
      <c r="Y105" s="718">
        <v>95.53</v>
      </c>
      <c r="Z105" s="725"/>
      <c r="AA105" s="715">
        <f>IF(W105&lt;&gt;"",VLOOKUP(W105,'DON GIA'!$A$1:$D$346,4,0),"")</f>
        <v>3941166</v>
      </c>
      <c r="AB105" s="715">
        <f t="shared" si="47"/>
        <v>376499587.98000002</v>
      </c>
      <c r="AC105" s="5" t="s">
        <v>32</v>
      </c>
      <c r="AD105" s="5" t="s">
        <v>29</v>
      </c>
      <c r="AE105" s="5" t="s">
        <v>30</v>
      </c>
      <c r="AF105" s="5" t="s">
        <v>31</v>
      </c>
      <c r="AG105" s="5" t="s">
        <v>32</v>
      </c>
      <c r="AH105" s="699" t="s">
        <v>33</v>
      </c>
      <c r="AI105" s="5" t="s">
        <v>579</v>
      </c>
      <c r="AJ105" s="699" t="s">
        <v>560</v>
      </c>
      <c r="AK105" s="699">
        <v>1</v>
      </c>
      <c r="AL105" s="715">
        <f>IF(AI105&lt;&gt;"",VLOOKUP(AI105,'DON GIA'!$M$1:$P$9,4,0),"")</f>
        <v>17000000</v>
      </c>
      <c r="AM105" s="715">
        <f t="shared" si="48"/>
        <v>17000000</v>
      </c>
      <c r="AN105" s="5"/>
      <c r="AO105" s="699"/>
      <c r="AP105" s="702" t="str">
        <f t="shared" si="31"/>
        <v/>
      </c>
      <c r="AQ105" s="722" t="s">
        <v>2287</v>
      </c>
      <c r="AR105" s="722" t="s">
        <v>1918</v>
      </c>
      <c r="AS105" s="639"/>
    </row>
    <row r="106" spans="1:45" ht="99" outlineLevel="2">
      <c r="A106" s="710">
        <f t="shared" si="49"/>
        <v>8</v>
      </c>
      <c r="B106" s="711" t="str">
        <f>IF(C106&lt;&gt;"",COUNTA($C$8:C106),"")</f>
        <v/>
      </c>
      <c r="C106" s="711"/>
      <c r="D106" s="5"/>
      <c r="E106" s="699"/>
      <c r="F106" s="699"/>
      <c r="G106" s="699"/>
      <c r="H106" s="699"/>
      <c r="I106" s="699"/>
      <c r="J106" s="699"/>
      <c r="K106" s="712"/>
      <c r="L106" s="714" t="s">
        <v>35</v>
      </c>
      <c r="M106" s="715" t="str">
        <f>IF(K106&lt;&gt;"",VLOOKUP(K106,'DON GIA'!$S$1:$U$19,3,0),"")</f>
        <v/>
      </c>
      <c r="N106" s="715" t="str">
        <f>IF(K106&lt;&gt;"",VLOOKUP(K106,'DON GIA'!$S$1:$V$19,4,0),"")</f>
        <v/>
      </c>
      <c r="O106" s="715" t="str">
        <f t="shared" si="44"/>
        <v/>
      </c>
      <c r="P106" s="715" t="str">
        <f t="shared" si="45"/>
        <v/>
      </c>
      <c r="Q106" s="5" t="s">
        <v>35</v>
      </c>
      <c r="R106" s="699"/>
      <c r="S106" s="699"/>
      <c r="T106" s="715" t="str">
        <f>IF(Q106&lt;&gt;"",VLOOKUP(Q106,'DON GIA'!$H$1:$K$103,4,0),"")</f>
        <v/>
      </c>
      <c r="U106" s="715" t="str">
        <f t="shared" si="46"/>
        <v/>
      </c>
      <c r="V106" s="715"/>
      <c r="W106" s="712" t="s">
        <v>1054</v>
      </c>
      <c r="X106" s="699" t="s">
        <v>27</v>
      </c>
      <c r="Y106" s="718">
        <v>2.4</v>
      </c>
      <c r="Z106" s="725"/>
      <c r="AA106" s="715">
        <f>IF(W106&lt;&gt;"",VLOOKUP(W106,'DON GIA'!$A$1:$D$346,4,0),"")</f>
        <v>1398600</v>
      </c>
      <c r="AB106" s="715">
        <f t="shared" si="47"/>
        <v>3356640</v>
      </c>
      <c r="AC106" s="5"/>
      <c r="AD106" s="5"/>
      <c r="AE106" s="5"/>
      <c r="AF106" s="5"/>
      <c r="AG106" s="5"/>
      <c r="AH106" s="699"/>
      <c r="AI106" s="5"/>
      <c r="AJ106" s="699"/>
      <c r="AK106" s="699"/>
      <c r="AL106" s="715" t="str">
        <f>IF(AI106&lt;&gt;"",VLOOKUP(AI106,'DON GIA'!$M$1:$P$9,4,0),"")</f>
        <v/>
      </c>
      <c r="AM106" s="715" t="str">
        <f t="shared" si="48"/>
        <v/>
      </c>
      <c r="AN106" s="5"/>
      <c r="AO106" s="699"/>
      <c r="AP106" s="702" t="str">
        <f t="shared" si="31"/>
        <v/>
      </c>
      <c r="AQ106" s="722" t="s">
        <v>2288</v>
      </c>
      <c r="AR106" s="722" t="s">
        <v>1914</v>
      </c>
      <c r="AS106" s="639"/>
    </row>
    <row r="107" spans="1:45" ht="66" outlineLevel="2">
      <c r="A107" s="710">
        <f t="shared" si="49"/>
        <v>8</v>
      </c>
      <c r="B107" s="711" t="str">
        <f>IF(C107&lt;&gt;"",COUNTA($C$8:C107),"")</f>
        <v/>
      </c>
      <c r="C107" s="711"/>
      <c r="D107" s="5"/>
      <c r="E107" s="699"/>
      <c r="F107" s="699"/>
      <c r="G107" s="699"/>
      <c r="H107" s="699"/>
      <c r="I107" s="699"/>
      <c r="J107" s="699"/>
      <c r="K107" s="712"/>
      <c r="L107" s="714" t="s">
        <v>35</v>
      </c>
      <c r="M107" s="715" t="str">
        <f>IF(K107&lt;&gt;"",VLOOKUP(K107,'DON GIA'!$S$1:$U$19,3,0),"")</f>
        <v/>
      </c>
      <c r="N107" s="715" t="str">
        <f>IF(K107&lt;&gt;"",VLOOKUP(K107,'DON GIA'!$S$1:$V$19,4,0),"")</f>
        <v/>
      </c>
      <c r="O107" s="715" t="str">
        <f t="shared" si="44"/>
        <v/>
      </c>
      <c r="P107" s="715" t="str">
        <f t="shared" si="45"/>
        <v/>
      </c>
      <c r="Q107" s="5" t="s">
        <v>35</v>
      </c>
      <c r="R107" s="699"/>
      <c r="S107" s="699"/>
      <c r="T107" s="715" t="str">
        <f>IF(Q107&lt;&gt;"",VLOOKUP(Q107,'DON GIA'!$H$1:$K$103,4,0),"")</f>
        <v/>
      </c>
      <c r="U107" s="715" t="str">
        <f t="shared" si="46"/>
        <v/>
      </c>
      <c r="V107" s="715"/>
      <c r="W107" s="712" t="s">
        <v>1105</v>
      </c>
      <c r="X107" s="699" t="s">
        <v>27</v>
      </c>
      <c r="Y107" s="718">
        <v>2.44</v>
      </c>
      <c r="Z107" s="725"/>
      <c r="AA107" s="715">
        <f>IF(W107&lt;&gt;"",VLOOKUP(W107,'DON GIA'!$A$1:$D$346,4,0),"")</f>
        <v>292949</v>
      </c>
      <c r="AB107" s="715">
        <f t="shared" si="47"/>
        <v>714795.55999999994</v>
      </c>
      <c r="AC107" s="5"/>
      <c r="AD107" s="5"/>
      <c r="AE107" s="5"/>
      <c r="AF107" s="5"/>
      <c r="AG107" s="5"/>
      <c r="AH107" s="699"/>
      <c r="AI107" s="5"/>
      <c r="AJ107" s="699"/>
      <c r="AK107" s="699"/>
      <c r="AL107" s="715" t="str">
        <f>IF(AI107&lt;&gt;"",VLOOKUP(AI107,'DON GIA'!$M$1:$P$9,4,0),"")</f>
        <v/>
      </c>
      <c r="AM107" s="715" t="str">
        <f t="shared" si="48"/>
        <v/>
      </c>
      <c r="AN107" s="5"/>
      <c r="AO107" s="699"/>
      <c r="AP107" s="702" t="str">
        <f t="shared" si="31"/>
        <v/>
      </c>
      <c r="AQ107" s="722" t="s">
        <v>350</v>
      </c>
      <c r="AR107" s="722" t="s">
        <v>1915</v>
      </c>
      <c r="AS107" s="639"/>
    </row>
    <row r="108" spans="1:45" outlineLevel="2">
      <c r="A108" s="710">
        <f t="shared" si="49"/>
        <v>8</v>
      </c>
      <c r="B108" s="711" t="str">
        <f>IF(C108&lt;&gt;"",COUNTA($C$8:C108),"")</f>
        <v/>
      </c>
      <c r="C108" s="711"/>
      <c r="D108" s="5"/>
      <c r="E108" s="699"/>
      <c r="F108" s="699"/>
      <c r="G108" s="699"/>
      <c r="H108" s="699"/>
      <c r="I108" s="699"/>
      <c r="J108" s="699"/>
      <c r="K108" s="712"/>
      <c r="L108" s="714" t="s">
        <v>35</v>
      </c>
      <c r="M108" s="715" t="str">
        <f>IF(K108&lt;&gt;"",VLOOKUP(K108,'DON GIA'!$S$1:$U$19,3,0),"")</f>
        <v/>
      </c>
      <c r="N108" s="715" t="str">
        <f>IF(K108&lt;&gt;"",VLOOKUP(K108,'DON GIA'!$S$1:$V$19,4,0),"")</f>
        <v/>
      </c>
      <c r="O108" s="715" t="str">
        <f t="shared" si="44"/>
        <v/>
      </c>
      <c r="P108" s="715" t="str">
        <f t="shared" si="45"/>
        <v/>
      </c>
      <c r="Q108" s="5" t="s">
        <v>35</v>
      </c>
      <c r="R108" s="699"/>
      <c r="S108" s="699"/>
      <c r="T108" s="715" t="str">
        <f>IF(Q108&lt;&gt;"",VLOOKUP(Q108,'DON GIA'!$H$1:$K$103,4,0),"")</f>
        <v/>
      </c>
      <c r="U108" s="715" t="str">
        <f t="shared" si="46"/>
        <v/>
      </c>
      <c r="V108" s="715"/>
      <c r="W108" s="712" t="s">
        <v>1130</v>
      </c>
      <c r="X108" s="699" t="s">
        <v>27</v>
      </c>
      <c r="Y108" s="718">
        <v>3.6</v>
      </c>
      <c r="Z108" s="725"/>
      <c r="AA108" s="715">
        <f>IF(W108&lt;&gt;"",VLOOKUP(W108,'DON GIA'!$A$1:$D$346,4,0),"")</f>
        <v>282038</v>
      </c>
      <c r="AB108" s="715">
        <f t="shared" si="47"/>
        <v>1015336.8</v>
      </c>
      <c r="AC108" s="5"/>
      <c r="AD108" s="5"/>
      <c r="AE108" s="5"/>
      <c r="AF108" s="5"/>
      <c r="AG108" s="5"/>
      <c r="AH108" s="699"/>
      <c r="AI108" s="5"/>
      <c r="AJ108" s="699"/>
      <c r="AK108" s="699"/>
      <c r="AL108" s="715" t="str">
        <f>IF(AI108&lt;&gt;"",VLOOKUP(AI108,'DON GIA'!$M$1:$P$9,4,0),"")</f>
        <v/>
      </c>
      <c r="AM108" s="715" t="str">
        <f t="shared" si="48"/>
        <v/>
      </c>
      <c r="AN108" s="5"/>
      <c r="AO108" s="699"/>
      <c r="AP108" s="702" t="str">
        <f t="shared" si="31"/>
        <v/>
      </c>
      <c r="AQ108" s="726" t="s">
        <v>1926</v>
      </c>
      <c r="AR108" s="726"/>
      <c r="AS108" s="727"/>
    </row>
    <row r="109" spans="1:45" ht="33.75" outlineLevel="2">
      <c r="A109" s="710">
        <f t="shared" si="49"/>
        <v>8</v>
      </c>
      <c r="B109" s="711" t="str">
        <f>IF(C109&lt;&gt;"",COUNTA($C$8:C109),"")</f>
        <v/>
      </c>
      <c r="C109" s="711"/>
      <c r="D109" s="5"/>
      <c r="E109" s="699"/>
      <c r="F109" s="699"/>
      <c r="G109" s="699"/>
      <c r="H109" s="699"/>
      <c r="I109" s="699"/>
      <c r="J109" s="699"/>
      <c r="K109" s="712"/>
      <c r="L109" s="714" t="s">
        <v>35</v>
      </c>
      <c r="M109" s="715" t="str">
        <f>IF(K109&lt;&gt;"",VLOOKUP(K109,'DON GIA'!$S$1:$U$19,3,0),"")</f>
        <v/>
      </c>
      <c r="N109" s="715" t="str">
        <f>IF(K109&lt;&gt;"",VLOOKUP(K109,'DON GIA'!$S$1:$V$19,4,0),"")</f>
        <v/>
      </c>
      <c r="O109" s="715" t="str">
        <f t="shared" si="44"/>
        <v/>
      </c>
      <c r="P109" s="715" t="str">
        <f t="shared" si="45"/>
        <v/>
      </c>
      <c r="Q109" s="5" t="s">
        <v>35</v>
      </c>
      <c r="R109" s="699"/>
      <c r="S109" s="699"/>
      <c r="T109" s="715" t="str">
        <f>IF(Q109&lt;&gt;"",VLOOKUP(Q109,'DON GIA'!$H$1:$K$103,4,0),"")</f>
        <v/>
      </c>
      <c r="U109" s="715" t="str">
        <f t="shared" si="46"/>
        <v/>
      </c>
      <c r="V109" s="715"/>
      <c r="W109" s="712" t="s">
        <v>1175</v>
      </c>
      <c r="X109" s="699" t="s">
        <v>27</v>
      </c>
      <c r="Y109" s="718">
        <v>6.4</v>
      </c>
      <c r="Z109" s="725"/>
      <c r="AA109" s="715">
        <f>IF(W109&lt;&gt;"",VLOOKUP(W109,'DON GIA'!$A$1:$D$346,4,0),"")</f>
        <v>5058826</v>
      </c>
      <c r="AB109" s="715">
        <f t="shared" si="47"/>
        <v>32376486.400000002</v>
      </c>
      <c r="AC109" s="5"/>
      <c r="AD109" s="5"/>
      <c r="AE109" s="5"/>
      <c r="AF109" s="5" t="s">
        <v>31</v>
      </c>
      <c r="AG109" s="5"/>
      <c r="AH109" s="699" t="s">
        <v>34</v>
      </c>
      <c r="AI109" s="5"/>
      <c r="AJ109" s="699"/>
      <c r="AK109" s="699"/>
      <c r="AL109" s="715" t="str">
        <f>IF(AI109&lt;&gt;"",VLOOKUP(AI109,'DON GIA'!$M$1:$P$9,4,0),"")</f>
        <v/>
      </c>
      <c r="AM109" s="715" t="str">
        <f t="shared" si="48"/>
        <v/>
      </c>
      <c r="AN109" s="5"/>
      <c r="AO109" s="699"/>
      <c r="AP109" s="702" t="str">
        <f t="shared" si="31"/>
        <v/>
      </c>
      <c r="AQ109" s="584" t="s">
        <v>1929</v>
      </c>
      <c r="AR109" s="584"/>
      <c r="AS109" s="631"/>
    </row>
    <row r="110" spans="1:45" outlineLevel="2">
      <c r="A110" s="710">
        <f t="shared" si="49"/>
        <v>8</v>
      </c>
      <c r="B110" s="711" t="str">
        <f>IF(C110&lt;&gt;"",COUNTA($C$8:C110),"")</f>
        <v/>
      </c>
      <c r="C110" s="711"/>
      <c r="D110" s="5"/>
      <c r="E110" s="699"/>
      <c r="F110" s="699"/>
      <c r="G110" s="699"/>
      <c r="H110" s="699"/>
      <c r="I110" s="699"/>
      <c r="J110" s="699"/>
      <c r="K110" s="712"/>
      <c r="L110" s="714" t="s">
        <v>35</v>
      </c>
      <c r="M110" s="715" t="str">
        <f>IF(K110&lt;&gt;"",VLOOKUP(K110,'DON GIA'!$S$1:$U$19,3,0),"")</f>
        <v/>
      </c>
      <c r="N110" s="715" t="str">
        <f>IF(K110&lt;&gt;"",VLOOKUP(K110,'DON GIA'!$S$1:$V$19,4,0),"")</f>
        <v/>
      </c>
      <c r="O110" s="715" t="str">
        <f t="shared" si="44"/>
        <v/>
      </c>
      <c r="P110" s="715" t="str">
        <f t="shared" si="45"/>
        <v/>
      </c>
      <c r="Q110" s="5" t="s">
        <v>35</v>
      </c>
      <c r="R110" s="699"/>
      <c r="S110" s="699"/>
      <c r="T110" s="715" t="str">
        <f>IF(Q110&lt;&gt;"",VLOOKUP(Q110,'DON GIA'!$H$1:$K$103,4,0),"")</f>
        <v/>
      </c>
      <c r="U110" s="715" t="str">
        <f t="shared" si="46"/>
        <v/>
      </c>
      <c r="V110" s="715"/>
      <c r="W110" s="712" t="s">
        <v>1151</v>
      </c>
      <c r="X110" s="699" t="s">
        <v>38</v>
      </c>
      <c r="Y110" s="718">
        <v>0.71399999999999997</v>
      </c>
      <c r="Z110" s="725"/>
      <c r="AA110" s="715">
        <f>IF(W110&lt;&gt;"",VLOOKUP(W110,'DON GIA'!$A$1:$D$346,4,0),"")</f>
        <v>2523428</v>
      </c>
      <c r="AB110" s="715">
        <f t="shared" si="47"/>
        <v>1801727.5919999999</v>
      </c>
      <c r="AC110" s="5"/>
      <c r="AD110" s="5"/>
      <c r="AE110" s="5"/>
      <c r="AF110" s="5"/>
      <c r="AG110" s="5"/>
      <c r="AH110" s="699"/>
      <c r="AI110" s="5"/>
      <c r="AJ110" s="699"/>
      <c r="AK110" s="699"/>
      <c r="AL110" s="715" t="str">
        <f>IF(AI110&lt;&gt;"",VLOOKUP(AI110,'DON GIA'!$M$1:$P$9,4,0),"")</f>
        <v/>
      </c>
      <c r="AM110" s="715" t="str">
        <f t="shared" si="48"/>
        <v/>
      </c>
      <c r="AN110" s="5"/>
      <c r="AO110" s="699"/>
      <c r="AP110" s="702" t="str">
        <f t="shared" si="31"/>
        <v/>
      </c>
      <c r="AQ110" s="712"/>
      <c r="AR110" s="712"/>
      <c r="AS110" s="727"/>
    </row>
    <row r="111" spans="1:45" outlineLevel="2">
      <c r="A111" s="710">
        <f t="shared" si="49"/>
        <v>8</v>
      </c>
      <c r="B111" s="711" t="str">
        <f>IF(C111&lt;&gt;"",COUNTA($C$8:C111),"")</f>
        <v/>
      </c>
      <c r="C111" s="711"/>
      <c r="D111" s="5"/>
      <c r="E111" s="699"/>
      <c r="F111" s="699"/>
      <c r="G111" s="699"/>
      <c r="H111" s="699"/>
      <c r="I111" s="699"/>
      <c r="J111" s="699"/>
      <c r="K111" s="712"/>
      <c r="L111" s="714" t="s">
        <v>35</v>
      </c>
      <c r="M111" s="715" t="str">
        <f>IF(K111&lt;&gt;"",VLOOKUP(K111,'DON GIA'!$S$1:$U$19,3,0),"")</f>
        <v/>
      </c>
      <c r="N111" s="715" t="str">
        <f>IF(K111&lt;&gt;"",VLOOKUP(K111,'DON GIA'!$S$1:$V$19,4,0),"")</f>
        <v/>
      </c>
      <c r="O111" s="715" t="str">
        <f t="shared" si="44"/>
        <v/>
      </c>
      <c r="P111" s="715" t="str">
        <f t="shared" si="45"/>
        <v/>
      </c>
      <c r="Q111" s="5" t="s">
        <v>35</v>
      </c>
      <c r="R111" s="699"/>
      <c r="S111" s="699"/>
      <c r="T111" s="715" t="str">
        <f>IF(Q111&lt;&gt;"",VLOOKUP(Q111,'DON GIA'!$H$1:$K$103,4,0),"")</f>
        <v/>
      </c>
      <c r="U111" s="715" t="str">
        <f t="shared" si="46"/>
        <v/>
      </c>
      <c r="V111" s="715"/>
      <c r="W111" s="712" t="s">
        <v>1176</v>
      </c>
      <c r="X111" s="699" t="s">
        <v>27</v>
      </c>
      <c r="Y111" s="718">
        <v>2.7</v>
      </c>
      <c r="Z111" s="725"/>
      <c r="AA111" s="715">
        <f>IF(W111&lt;&gt;"",VLOOKUP(W111,'DON GIA'!$A$1:$D$346,4,0),"")</f>
        <v>330817</v>
      </c>
      <c r="AB111" s="715">
        <f t="shared" si="47"/>
        <v>893205.9</v>
      </c>
      <c r="AC111" s="5"/>
      <c r="AD111" s="5"/>
      <c r="AE111" s="5"/>
      <c r="AF111" s="5"/>
      <c r="AG111" s="5"/>
      <c r="AH111" s="699"/>
      <c r="AI111" s="5"/>
      <c r="AJ111" s="699"/>
      <c r="AK111" s="699"/>
      <c r="AL111" s="715" t="str">
        <f>IF(AI111&lt;&gt;"",VLOOKUP(AI111,'DON GIA'!$M$1:$P$9,4,0),"")</f>
        <v/>
      </c>
      <c r="AM111" s="715" t="str">
        <f t="shared" si="48"/>
        <v/>
      </c>
      <c r="AN111" s="5"/>
      <c r="AO111" s="699"/>
      <c r="AP111" s="702" t="str">
        <f t="shared" si="31"/>
        <v/>
      </c>
      <c r="AQ111" s="712"/>
      <c r="AR111" s="712"/>
      <c r="AS111" s="727"/>
    </row>
    <row r="112" spans="1:45" outlineLevel="2">
      <c r="A112" s="710">
        <f t="shared" si="49"/>
        <v>8</v>
      </c>
      <c r="B112" s="711" t="str">
        <f>IF(C112&lt;&gt;"",COUNTA($C$8:C112),"")</f>
        <v/>
      </c>
      <c r="C112" s="711"/>
      <c r="D112" s="5"/>
      <c r="E112" s="699"/>
      <c r="F112" s="699"/>
      <c r="G112" s="699"/>
      <c r="H112" s="699"/>
      <c r="I112" s="699"/>
      <c r="J112" s="699"/>
      <c r="K112" s="712"/>
      <c r="L112" s="714" t="s">
        <v>35</v>
      </c>
      <c r="M112" s="715" t="str">
        <f>IF(K112&lt;&gt;"",VLOOKUP(K112,'DON GIA'!$S$1:$U$19,3,0),"")</f>
        <v/>
      </c>
      <c r="N112" s="715" t="str">
        <f>IF(K112&lt;&gt;"",VLOOKUP(K112,'DON GIA'!$S$1:$V$19,4,0),"")</f>
        <v/>
      </c>
      <c r="O112" s="715" t="str">
        <f t="shared" si="44"/>
        <v/>
      </c>
      <c r="P112" s="715" t="str">
        <f t="shared" si="45"/>
        <v/>
      </c>
      <c r="Q112" s="5" t="s">
        <v>35</v>
      </c>
      <c r="R112" s="699"/>
      <c r="S112" s="699"/>
      <c r="T112" s="715" t="str">
        <f>IF(Q112&lt;&gt;"",VLOOKUP(Q112,'DON GIA'!$H$1:$K$103,4,0),"")</f>
        <v/>
      </c>
      <c r="U112" s="715" t="str">
        <f t="shared" si="46"/>
        <v/>
      </c>
      <c r="V112" s="715"/>
      <c r="W112" s="712" t="s">
        <v>1108</v>
      </c>
      <c r="X112" s="699" t="s">
        <v>27</v>
      </c>
      <c r="Y112" s="718">
        <v>7.8</v>
      </c>
      <c r="Z112" s="725"/>
      <c r="AA112" s="715">
        <f>IF(W112&lt;&gt;"",VLOOKUP(W112,'DON GIA'!$A$1:$D$346,4,0),"")</f>
        <v>282038</v>
      </c>
      <c r="AB112" s="715">
        <f t="shared" si="47"/>
        <v>2199896.4</v>
      </c>
      <c r="AC112" s="5"/>
      <c r="AD112" s="5"/>
      <c r="AE112" s="5"/>
      <c r="AF112" s="5"/>
      <c r="AG112" s="5"/>
      <c r="AH112" s="699"/>
      <c r="AI112" s="5"/>
      <c r="AJ112" s="699"/>
      <c r="AK112" s="699"/>
      <c r="AL112" s="715" t="str">
        <f>IF(AI112&lt;&gt;"",VLOOKUP(AI112,'DON GIA'!$M$1:$P$9,4,0),"")</f>
        <v/>
      </c>
      <c r="AM112" s="715" t="str">
        <f t="shared" si="48"/>
        <v/>
      </c>
      <c r="AN112" s="5"/>
      <c r="AO112" s="699"/>
      <c r="AP112" s="702" t="str">
        <f t="shared" si="31"/>
        <v/>
      </c>
      <c r="AQ112" s="712"/>
      <c r="AR112" s="712"/>
      <c r="AS112" s="727"/>
    </row>
    <row r="113" spans="1:45" outlineLevel="2">
      <c r="A113" s="710">
        <f t="shared" si="49"/>
        <v>8</v>
      </c>
      <c r="B113" s="711" t="str">
        <f>IF(C113&lt;&gt;"",COUNTA($C$8:C113),"")</f>
        <v/>
      </c>
      <c r="C113" s="711"/>
      <c r="D113" s="5"/>
      <c r="E113" s="699"/>
      <c r="F113" s="699"/>
      <c r="G113" s="699"/>
      <c r="H113" s="699"/>
      <c r="I113" s="699"/>
      <c r="J113" s="699"/>
      <c r="K113" s="712"/>
      <c r="L113" s="714" t="s">
        <v>35</v>
      </c>
      <c r="M113" s="715" t="str">
        <f>IF(K113&lt;&gt;"",VLOOKUP(K113,'DON GIA'!$S$1:$U$19,3,0),"")</f>
        <v/>
      </c>
      <c r="N113" s="715" t="str">
        <f>IF(K113&lt;&gt;"",VLOOKUP(K113,'DON GIA'!$S$1:$V$19,4,0),"")</f>
        <v/>
      </c>
      <c r="O113" s="715" t="str">
        <f t="shared" si="44"/>
        <v/>
      </c>
      <c r="P113" s="715" t="str">
        <f t="shared" si="45"/>
        <v/>
      </c>
      <c r="Q113" s="5" t="s">
        <v>35</v>
      </c>
      <c r="R113" s="699"/>
      <c r="S113" s="699"/>
      <c r="T113" s="715" t="str">
        <f>IF(Q113&lt;&gt;"",VLOOKUP(Q113,'DON GIA'!$H$1:$K$103,4,0),"")</f>
        <v/>
      </c>
      <c r="U113" s="715" t="str">
        <f t="shared" si="46"/>
        <v/>
      </c>
      <c r="V113" s="715"/>
      <c r="W113" s="712" t="s">
        <v>1107</v>
      </c>
      <c r="X113" s="699" t="s">
        <v>27</v>
      </c>
      <c r="Y113" s="718">
        <v>95.52</v>
      </c>
      <c r="Z113" s="725"/>
      <c r="AA113" s="715">
        <f>IF(W113&lt;&gt;"",VLOOKUP(W113,'DON GIA'!$A$1:$D$346,4,0),"")</f>
        <v>109890</v>
      </c>
      <c r="AB113" s="715">
        <f t="shared" si="47"/>
        <v>10496692.799999999</v>
      </c>
      <c r="AC113" s="5"/>
      <c r="AD113" s="5"/>
      <c r="AE113" s="5"/>
      <c r="AF113" s="5"/>
      <c r="AG113" s="5"/>
      <c r="AH113" s="699"/>
      <c r="AI113" s="5"/>
      <c r="AJ113" s="699"/>
      <c r="AK113" s="699"/>
      <c r="AL113" s="715" t="str">
        <f>IF(AI113&lt;&gt;"",VLOOKUP(AI113,'DON GIA'!$M$1:$P$9,4,0),"")</f>
        <v/>
      </c>
      <c r="AM113" s="715" t="str">
        <f t="shared" si="48"/>
        <v/>
      </c>
      <c r="AN113" s="5"/>
      <c r="AO113" s="699"/>
      <c r="AP113" s="702" t="str">
        <f t="shared" si="31"/>
        <v/>
      </c>
      <c r="AQ113" s="712"/>
      <c r="AR113" s="712"/>
      <c r="AS113" s="727"/>
    </row>
    <row r="114" spans="1:45" outlineLevel="2">
      <c r="A114" s="710">
        <f t="shared" si="49"/>
        <v>8</v>
      </c>
      <c r="B114" s="711" t="str">
        <f>IF(C114&lt;&gt;"",COUNTA($C$8:C114),"")</f>
        <v/>
      </c>
      <c r="C114" s="711"/>
      <c r="D114" s="5"/>
      <c r="E114" s="699"/>
      <c r="F114" s="699"/>
      <c r="G114" s="699"/>
      <c r="H114" s="699"/>
      <c r="I114" s="699"/>
      <c r="J114" s="699"/>
      <c r="K114" s="712"/>
      <c r="L114" s="714" t="s">
        <v>35</v>
      </c>
      <c r="M114" s="715" t="str">
        <f>IF(K114&lt;&gt;"",VLOOKUP(K114,'DON GIA'!$S$1:$U$19,3,0),"")</f>
        <v/>
      </c>
      <c r="N114" s="715" t="str">
        <f>IF(K114&lt;&gt;"",VLOOKUP(K114,'DON GIA'!$S$1:$V$19,4,0),"")</f>
        <v/>
      </c>
      <c r="O114" s="715" t="str">
        <f t="shared" si="44"/>
        <v/>
      </c>
      <c r="P114" s="715" t="str">
        <f t="shared" si="45"/>
        <v/>
      </c>
      <c r="Q114" s="5" t="s">
        <v>35</v>
      </c>
      <c r="R114" s="699"/>
      <c r="S114" s="699"/>
      <c r="T114" s="715" t="str">
        <f>IF(Q114&lt;&gt;"",VLOOKUP(Q114,'DON GIA'!$H$1:$K$103,4,0),"")</f>
        <v/>
      </c>
      <c r="U114" s="715" t="str">
        <f t="shared" si="46"/>
        <v/>
      </c>
      <c r="V114" s="715"/>
      <c r="W114" s="712" t="s">
        <v>1177</v>
      </c>
      <c r="X114" s="699" t="s">
        <v>27</v>
      </c>
      <c r="Y114" s="718">
        <v>6.9</v>
      </c>
      <c r="Z114" s="725"/>
      <c r="AA114" s="715">
        <f>IF(W114&lt;&gt;"",VLOOKUP(W114,'DON GIA'!$A$1:$D$346,4,0),"")</f>
        <v>282038</v>
      </c>
      <c r="AB114" s="715">
        <f t="shared" si="47"/>
        <v>1946062.2000000002</v>
      </c>
      <c r="AC114" s="5"/>
      <c r="AD114" s="5"/>
      <c r="AE114" s="5"/>
      <c r="AF114" s="5"/>
      <c r="AG114" s="5"/>
      <c r="AH114" s="699"/>
      <c r="AI114" s="5"/>
      <c r="AJ114" s="699"/>
      <c r="AK114" s="699"/>
      <c r="AL114" s="715" t="str">
        <f>IF(AI114&lt;&gt;"",VLOOKUP(AI114,'DON GIA'!$M$1:$P$9,4,0),"")</f>
        <v/>
      </c>
      <c r="AM114" s="715" t="str">
        <f t="shared" si="48"/>
        <v/>
      </c>
      <c r="AN114" s="5"/>
      <c r="AO114" s="699"/>
      <c r="AP114" s="702" t="str">
        <f t="shared" si="31"/>
        <v/>
      </c>
      <c r="AQ114" s="712"/>
      <c r="AR114" s="712"/>
      <c r="AS114" s="727"/>
    </row>
    <row r="115" spans="1:45" outlineLevel="2">
      <c r="A115" s="710">
        <f t="shared" si="49"/>
        <v>8</v>
      </c>
      <c r="B115" s="711" t="str">
        <f>IF(C115&lt;&gt;"",COUNTA($C$8:C115),"")</f>
        <v/>
      </c>
      <c r="C115" s="711"/>
      <c r="D115" s="5"/>
      <c r="E115" s="699"/>
      <c r="F115" s="699"/>
      <c r="G115" s="699"/>
      <c r="H115" s="699"/>
      <c r="I115" s="699"/>
      <c r="J115" s="699"/>
      <c r="K115" s="712"/>
      <c r="L115" s="714" t="s">
        <v>35</v>
      </c>
      <c r="M115" s="715" t="str">
        <f>IF(K115&lt;&gt;"",VLOOKUP(K115,'DON GIA'!$S$1:$U$19,3,0),"")</f>
        <v/>
      </c>
      <c r="N115" s="715" t="str">
        <f>IF(K115&lt;&gt;"",VLOOKUP(K115,'DON GIA'!$S$1:$V$19,4,0),"")</f>
        <v/>
      </c>
      <c r="O115" s="715" t="str">
        <f t="shared" si="44"/>
        <v/>
      </c>
      <c r="P115" s="715" t="str">
        <f t="shared" si="45"/>
        <v/>
      </c>
      <c r="Q115" s="5" t="s">
        <v>35</v>
      </c>
      <c r="R115" s="699"/>
      <c r="S115" s="699"/>
      <c r="T115" s="715" t="str">
        <f>IF(Q115&lt;&gt;"",VLOOKUP(Q115,'DON GIA'!$H$1:$K$103,4,0),"")</f>
        <v/>
      </c>
      <c r="U115" s="715" t="str">
        <f t="shared" si="46"/>
        <v/>
      </c>
      <c r="V115" s="715"/>
      <c r="W115" s="712" t="s">
        <v>1049</v>
      </c>
      <c r="X115" s="699" t="s">
        <v>42</v>
      </c>
      <c r="Y115" s="718">
        <v>1</v>
      </c>
      <c r="Z115" s="725"/>
      <c r="AA115" s="715">
        <f>IF(W115&lt;&gt;"",VLOOKUP(W115,'DON GIA'!$A$1:$D$346,4,0),"")</f>
        <v>3793079</v>
      </c>
      <c r="AB115" s="715">
        <f t="shared" si="47"/>
        <v>3793079</v>
      </c>
      <c r="AC115" s="5"/>
      <c r="AD115" s="5"/>
      <c r="AE115" s="5"/>
      <c r="AF115" s="5"/>
      <c r="AG115" s="5"/>
      <c r="AH115" s="699"/>
      <c r="AI115" s="5"/>
      <c r="AJ115" s="699"/>
      <c r="AK115" s="699"/>
      <c r="AL115" s="715" t="str">
        <f>IF(AI115&lt;&gt;"",VLOOKUP(AI115,'DON GIA'!$M$1:$P$9,4,0),"")</f>
        <v/>
      </c>
      <c r="AM115" s="715" t="str">
        <f t="shared" si="48"/>
        <v/>
      </c>
      <c r="AN115" s="5"/>
      <c r="AO115" s="699"/>
      <c r="AP115" s="702" t="str">
        <f t="shared" si="31"/>
        <v/>
      </c>
      <c r="AQ115" s="712"/>
      <c r="AR115" s="712"/>
      <c r="AS115" s="727"/>
    </row>
    <row r="116" spans="1:45" outlineLevel="2">
      <c r="A116" s="710">
        <f t="shared" si="49"/>
        <v>8</v>
      </c>
      <c r="B116" s="711"/>
      <c r="C116" s="711"/>
      <c r="D116" s="708"/>
      <c r="E116" s="699"/>
      <c r="F116" s="699"/>
      <c r="G116" s="699"/>
      <c r="H116" s="699"/>
      <c r="I116" s="699"/>
      <c r="J116" s="699"/>
      <c r="K116" s="712"/>
      <c r="L116" s="714" t="s">
        <v>35</v>
      </c>
      <c r="M116" s="715" t="str">
        <f>IF(K116&lt;&gt;"",VLOOKUP(K116,'DON GIA'!$S$1:$U$19,3,0),"")</f>
        <v/>
      </c>
      <c r="N116" s="715" t="str">
        <f>IF(K116&lt;&gt;"",VLOOKUP(K116,'DON GIA'!$S$1:$V$19,4,0),"")</f>
        <v/>
      </c>
      <c r="O116" s="715" t="str">
        <f t="shared" si="44"/>
        <v/>
      </c>
      <c r="P116" s="715" t="str">
        <f t="shared" si="45"/>
        <v/>
      </c>
      <c r="Q116" s="5" t="s">
        <v>35</v>
      </c>
      <c r="R116" s="699"/>
      <c r="S116" s="699"/>
      <c r="T116" s="715" t="str">
        <f>IF(Q116&lt;&gt;"",VLOOKUP(Q116,'DON GIA'!$H$1:$K$103,4,0),"")</f>
        <v/>
      </c>
      <c r="U116" s="715" t="str">
        <f t="shared" si="46"/>
        <v/>
      </c>
      <c r="V116" s="715"/>
      <c r="W116" s="712" t="s">
        <v>35</v>
      </c>
      <c r="X116" s="699"/>
      <c r="Y116" s="718"/>
      <c r="Z116" s="725"/>
      <c r="AA116" s="715" t="str">
        <f>IF(W116&lt;&gt;"",VLOOKUP(W116,'DON GIA'!$A$1:$D$346,4,0),"")</f>
        <v/>
      </c>
      <c r="AB116" s="715" t="str">
        <f t="shared" si="47"/>
        <v/>
      </c>
      <c r="AC116" s="5"/>
      <c r="AD116" s="5"/>
      <c r="AE116" s="5"/>
      <c r="AF116" s="5"/>
      <c r="AG116" s="5"/>
      <c r="AH116" s="699"/>
      <c r="AI116" s="5"/>
      <c r="AJ116" s="699"/>
      <c r="AK116" s="699"/>
      <c r="AL116" s="715" t="str">
        <f>IF(AI116&lt;&gt;"",VLOOKUP(AI116,'DON GIA'!$M$1:$P$9,4,0),"")</f>
        <v/>
      </c>
      <c r="AM116" s="715" t="str">
        <f t="shared" si="48"/>
        <v/>
      </c>
      <c r="AN116" s="5"/>
      <c r="AO116" s="699"/>
      <c r="AP116" s="702" t="str">
        <f t="shared" si="31"/>
        <v/>
      </c>
      <c r="AQ116" s="712"/>
      <c r="AR116" s="712"/>
      <c r="AS116" s="727"/>
    </row>
    <row r="117" spans="1:45" outlineLevel="1">
      <c r="A117" s="658" t="s">
        <v>2151</v>
      </c>
      <c r="B117" s="696">
        <f>IF(C117&lt;&gt;"",COUNTA($C$8:C117),"")</f>
        <v>9</v>
      </c>
      <c r="C117" s="696">
        <v>434</v>
      </c>
      <c r="D117" s="708" t="s">
        <v>259</v>
      </c>
      <c r="E117" s="698"/>
      <c r="F117" s="699"/>
      <c r="G117" s="698"/>
      <c r="H117" s="698"/>
      <c r="I117" s="698"/>
      <c r="J117" s="698"/>
      <c r="K117" s="697"/>
      <c r="L117" s="701">
        <f>SUBTOTAL(9,L118:L133)</f>
        <v>133</v>
      </c>
      <c r="M117" s="702"/>
      <c r="N117" s="702"/>
      <c r="O117" s="702">
        <f>SUBTOTAL(9,O118:O133)</f>
        <v>223307000</v>
      </c>
      <c r="P117" s="702">
        <f>SUBTOTAL(9,P118:P133)</f>
        <v>0</v>
      </c>
      <c r="Q117" s="708"/>
      <c r="R117" s="698"/>
      <c r="S117" s="698">
        <f>SUBTOTAL(9,S118:S133)</f>
        <v>0</v>
      </c>
      <c r="T117" s="702"/>
      <c r="U117" s="702">
        <f>SUBTOTAL(9,U118:U133)</f>
        <v>0</v>
      </c>
      <c r="V117" s="702"/>
      <c r="W117" s="697"/>
      <c r="X117" s="698"/>
      <c r="Y117" s="705">
        <f>SUBTOTAL(9,Y118:Y133)</f>
        <v>392.62200000000001</v>
      </c>
      <c r="Z117" s="724">
        <f>SUBTOTAL(9,Z118:Z133)</f>
        <v>0</v>
      </c>
      <c r="AA117" s="702"/>
      <c r="AB117" s="702">
        <f>SUBTOTAL(9,AB118:AB133)</f>
        <v>717031245.21499991</v>
      </c>
      <c r="AC117" s="708"/>
      <c r="AD117" s="708"/>
      <c r="AE117" s="708"/>
      <c r="AF117" s="708"/>
      <c r="AG117" s="708"/>
      <c r="AH117" s="698"/>
      <c r="AI117" s="708"/>
      <c r="AJ117" s="698"/>
      <c r="AK117" s="698">
        <f>SUBTOTAL(9,AK118:AK133)</f>
        <v>2</v>
      </c>
      <c r="AL117" s="702"/>
      <c r="AM117" s="702">
        <f>SUBTOTAL(9,AM118:AM133)</f>
        <v>29895920</v>
      </c>
      <c r="AN117" s="708"/>
      <c r="AO117" s="698">
        <f>SUBTOTAL(9,AO118:AO133)</f>
        <v>1</v>
      </c>
      <c r="AP117" s="702">
        <f t="shared" si="31"/>
        <v>970234165.21499991</v>
      </c>
      <c r="AQ117" s="709"/>
      <c r="AR117" s="709"/>
      <c r="AS117" s="723"/>
    </row>
    <row r="118" spans="1:45" ht="50.25" outlineLevel="2">
      <c r="A118" s="710">
        <f>IF(B117&lt;&gt;"",B117,A116)</f>
        <v>9</v>
      </c>
      <c r="B118" s="711" t="str">
        <f>IF(C118&lt;&gt;"",COUNTA($C$8:C118),"")</f>
        <v/>
      </c>
      <c r="C118" s="711"/>
      <c r="D118" s="5" t="s">
        <v>261</v>
      </c>
      <c r="E118" s="699">
        <v>1</v>
      </c>
      <c r="F118" s="699"/>
      <c r="G118" s="699">
        <v>439</v>
      </c>
      <c r="H118" s="699">
        <v>79</v>
      </c>
      <c r="I118" s="699" t="s">
        <v>223</v>
      </c>
      <c r="J118" s="699" t="s">
        <v>224</v>
      </c>
      <c r="K118" s="712" t="s">
        <v>973</v>
      </c>
      <c r="L118" s="714">
        <v>133</v>
      </c>
      <c r="M118" s="715">
        <f>IF(K118&lt;&gt;"",VLOOKUP(K118,'DON GIA'!$S$1:$U$19,3,0),"")</f>
        <v>1679000</v>
      </c>
      <c r="N118" s="715">
        <f>IF(K118&lt;&gt;"",VLOOKUP(K118,'DON GIA'!$S$1:$V$19,4,0),"")</f>
        <v>0</v>
      </c>
      <c r="O118" s="715">
        <f t="shared" ref="O118:O133" si="50">IF(K118&lt;&gt;"",L118*M118,"")</f>
        <v>223307000</v>
      </c>
      <c r="P118" s="715">
        <f t="shared" ref="P118:P133" si="51">IF(K118&lt;&gt;"",L118*N118,"")</f>
        <v>0</v>
      </c>
      <c r="Q118" s="5" t="s">
        <v>35</v>
      </c>
      <c r="R118" s="699"/>
      <c r="S118" s="699"/>
      <c r="T118" s="715" t="str">
        <f>IF(Q118&lt;&gt;"",VLOOKUP(Q118,'DON GIA'!$H$1:$K$103,4,0),"")</f>
        <v/>
      </c>
      <c r="U118" s="715" t="str">
        <f t="shared" ref="U118:U133" si="52">IF(Q118&lt;&gt;"",IF(ISNUMBER(T118),S118*T118,""),"")</f>
        <v/>
      </c>
      <c r="V118" s="715" t="s">
        <v>2163</v>
      </c>
      <c r="W118" s="712" t="s">
        <v>1005</v>
      </c>
      <c r="X118" s="699" t="s">
        <v>27</v>
      </c>
      <c r="Y118" s="718">
        <v>91.94</v>
      </c>
      <c r="Z118" s="725"/>
      <c r="AA118" s="715">
        <f>IF(W118&lt;&gt;"",VLOOKUP(W118,'DON GIA'!$A$1:$D$346,4,0),"")</f>
        <v>5559129</v>
      </c>
      <c r="AB118" s="715">
        <f t="shared" ref="AB118:AB133" si="53">IF(W118&lt;&gt;"",IF(ISNUMBER(AA118),Y118*AA118,""),"")</f>
        <v>511106320.25999999</v>
      </c>
      <c r="AC118" s="5" t="s">
        <v>28</v>
      </c>
      <c r="AD118" s="5" t="s">
        <v>29</v>
      </c>
      <c r="AE118" s="5" t="s">
        <v>30</v>
      </c>
      <c r="AF118" s="5" t="s">
        <v>31</v>
      </c>
      <c r="AG118" s="5" t="s">
        <v>34</v>
      </c>
      <c r="AH118" s="699" t="s">
        <v>260</v>
      </c>
      <c r="AI118" s="5" t="s">
        <v>562</v>
      </c>
      <c r="AJ118" s="699" t="s">
        <v>409</v>
      </c>
      <c r="AK118" s="699">
        <v>1</v>
      </c>
      <c r="AL118" s="715">
        <f>IF(AI118&lt;&gt;"",VLOOKUP(AI118,'DON GIA'!$M$1:$P$9,4,0),"")</f>
        <v>12895920</v>
      </c>
      <c r="AM118" s="715">
        <f t="shared" ref="AM118:AM133" si="54">IF(AI118&lt;&gt;"",AK118*AL118,"")</f>
        <v>12895920</v>
      </c>
      <c r="AN118" s="5" t="s">
        <v>407</v>
      </c>
      <c r="AO118" s="699">
        <v>1</v>
      </c>
      <c r="AP118" s="702" t="str">
        <f t="shared" si="31"/>
        <v/>
      </c>
      <c r="AQ118" s="709" t="s">
        <v>2289</v>
      </c>
      <c r="AR118" s="709" t="s">
        <v>1912</v>
      </c>
      <c r="AS118" s="723"/>
    </row>
    <row r="119" spans="1:45" ht="201" outlineLevel="2">
      <c r="A119" s="710">
        <f t="shared" ref="A119:A133" si="55">IF(B118&lt;&gt;"",B118,A118)</f>
        <v>9</v>
      </c>
      <c r="B119" s="711" t="str">
        <f>IF(C119&lt;&gt;"",COUNTA($C$8:C119),"")</f>
        <v/>
      </c>
      <c r="C119" s="711"/>
      <c r="D119" s="5" t="s">
        <v>71</v>
      </c>
      <c r="E119" s="699"/>
      <c r="F119" s="699"/>
      <c r="G119" s="699"/>
      <c r="H119" s="699"/>
      <c r="I119" s="699"/>
      <c r="J119" s="699"/>
      <c r="K119" s="712"/>
      <c r="L119" s="714" t="s">
        <v>35</v>
      </c>
      <c r="M119" s="715" t="str">
        <f>IF(K119&lt;&gt;"",VLOOKUP(K119,'DON GIA'!$S$1:$U$19,3,0),"")</f>
        <v/>
      </c>
      <c r="N119" s="715" t="str">
        <f>IF(K119&lt;&gt;"",VLOOKUP(K119,'DON GIA'!$S$1:$V$19,4,0),"")</f>
        <v/>
      </c>
      <c r="O119" s="715" t="str">
        <f t="shared" si="50"/>
        <v/>
      </c>
      <c r="P119" s="715" t="str">
        <f t="shared" si="51"/>
        <v/>
      </c>
      <c r="Q119" s="5" t="s">
        <v>35</v>
      </c>
      <c r="R119" s="699"/>
      <c r="S119" s="699"/>
      <c r="T119" s="715" t="str">
        <f>IF(Q119&lt;&gt;"",VLOOKUP(Q119,'DON GIA'!$H$1:$K$103,4,0),"")</f>
        <v/>
      </c>
      <c r="U119" s="715" t="str">
        <f t="shared" si="52"/>
        <v/>
      </c>
      <c r="V119" s="715"/>
      <c r="W119" s="712" t="s">
        <v>1107</v>
      </c>
      <c r="X119" s="699" t="s">
        <v>27</v>
      </c>
      <c r="Y119" s="718">
        <v>66.98</v>
      </c>
      <c r="Z119" s="725"/>
      <c r="AA119" s="715">
        <f>IF(W119&lt;&gt;"",VLOOKUP(W119,'DON GIA'!$A$1:$D$346,4,0),"")</f>
        <v>109890</v>
      </c>
      <c r="AB119" s="715">
        <f t="shared" si="53"/>
        <v>7360432.2000000002</v>
      </c>
      <c r="AC119" s="5"/>
      <c r="AD119" s="5"/>
      <c r="AE119" s="5"/>
      <c r="AF119" s="5"/>
      <c r="AG119" s="5"/>
      <c r="AH119" s="699"/>
      <c r="AI119" s="5" t="s">
        <v>579</v>
      </c>
      <c r="AJ119" s="699" t="s">
        <v>560</v>
      </c>
      <c r="AK119" s="699">
        <v>1</v>
      </c>
      <c r="AL119" s="715">
        <f>IF(AI119&lt;&gt;"",VLOOKUP(AI119,'DON GIA'!$M$1:$P$9,4,0),"")</f>
        <v>17000000</v>
      </c>
      <c r="AM119" s="715">
        <f t="shared" si="54"/>
        <v>17000000</v>
      </c>
      <c r="AN119" s="5"/>
      <c r="AO119" s="699"/>
      <c r="AP119" s="702" t="str">
        <f t="shared" si="31"/>
        <v/>
      </c>
      <c r="AQ119" s="722" t="s">
        <v>2290</v>
      </c>
      <c r="AR119" s="722" t="s">
        <v>1918</v>
      </c>
      <c r="AS119" s="639"/>
    </row>
    <row r="120" spans="1:45" ht="99" outlineLevel="2">
      <c r="A120" s="710">
        <f t="shared" si="55"/>
        <v>9</v>
      </c>
      <c r="B120" s="711" t="str">
        <f>IF(C120&lt;&gt;"",COUNTA($C$8:C120),"")</f>
        <v/>
      </c>
      <c r="C120" s="711"/>
      <c r="D120" s="5"/>
      <c r="E120" s="699"/>
      <c r="F120" s="699"/>
      <c r="G120" s="699"/>
      <c r="H120" s="699"/>
      <c r="I120" s="699"/>
      <c r="J120" s="699"/>
      <c r="K120" s="712"/>
      <c r="L120" s="714" t="s">
        <v>35</v>
      </c>
      <c r="M120" s="715" t="str">
        <f>IF(K120&lt;&gt;"",VLOOKUP(K120,'DON GIA'!$S$1:$U$19,3,0),"")</f>
        <v/>
      </c>
      <c r="N120" s="715" t="str">
        <f>IF(K120&lt;&gt;"",VLOOKUP(K120,'DON GIA'!$S$1:$V$19,4,0),"")</f>
        <v/>
      </c>
      <c r="O120" s="715" t="str">
        <f t="shared" si="50"/>
        <v/>
      </c>
      <c r="P120" s="715" t="str">
        <f t="shared" si="51"/>
        <v/>
      </c>
      <c r="Q120" s="5" t="s">
        <v>35</v>
      </c>
      <c r="R120" s="699"/>
      <c r="S120" s="699"/>
      <c r="T120" s="715" t="str">
        <f>IF(Q120&lt;&gt;"",VLOOKUP(Q120,'DON GIA'!$H$1:$K$103,4,0),"")</f>
        <v/>
      </c>
      <c r="U120" s="715" t="str">
        <f t="shared" si="52"/>
        <v/>
      </c>
      <c r="V120" s="715"/>
      <c r="W120" s="712" t="s">
        <v>1091</v>
      </c>
      <c r="X120" s="699" t="s">
        <v>27</v>
      </c>
      <c r="Y120" s="718">
        <v>24.96</v>
      </c>
      <c r="Z120" s="725"/>
      <c r="AA120" s="715">
        <f>IF(W120&lt;&gt;"",VLOOKUP(W120,'DON GIA'!$A$1:$D$346,4,0),"")</f>
        <v>161275</v>
      </c>
      <c r="AB120" s="715">
        <f t="shared" si="53"/>
        <v>4025424</v>
      </c>
      <c r="AC120" s="5"/>
      <c r="AD120" s="5"/>
      <c r="AE120" s="5"/>
      <c r="AF120" s="5"/>
      <c r="AG120" s="5"/>
      <c r="AH120" s="699"/>
      <c r="AI120" s="5"/>
      <c r="AJ120" s="699"/>
      <c r="AK120" s="699"/>
      <c r="AL120" s="715" t="str">
        <f>IF(AI120&lt;&gt;"",VLOOKUP(AI120,'DON GIA'!$M$1:$P$9,4,0),"")</f>
        <v/>
      </c>
      <c r="AM120" s="715" t="str">
        <f t="shared" si="54"/>
        <v/>
      </c>
      <c r="AN120" s="5"/>
      <c r="AO120" s="699"/>
      <c r="AP120" s="702" t="str">
        <f t="shared" si="31"/>
        <v/>
      </c>
      <c r="AQ120" s="722" t="s">
        <v>2291</v>
      </c>
      <c r="AR120" s="722" t="s">
        <v>1914</v>
      </c>
      <c r="AS120" s="639"/>
    </row>
    <row r="121" spans="1:45" ht="66.75" outlineLevel="2">
      <c r="A121" s="710">
        <f t="shared" si="55"/>
        <v>9</v>
      </c>
      <c r="B121" s="711" t="str">
        <f>IF(C121&lt;&gt;"",COUNTA($C$8:C121),"")</f>
        <v/>
      </c>
      <c r="C121" s="711"/>
      <c r="D121" s="5"/>
      <c r="E121" s="699"/>
      <c r="F121" s="699"/>
      <c r="G121" s="699"/>
      <c r="H121" s="699"/>
      <c r="I121" s="699"/>
      <c r="J121" s="699"/>
      <c r="K121" s="712"/>
      <c r="L121" s="714" t="s">
        <v>35</v>
      </c>
      <c r="M121" s="715" t="str">
        <f>IF(K121&lt;&gt;"",VLOOKUP(K121,'DON GIA'!$S$1:$U$19,3,0),"")</f>
        <v/>
      </c>
      <c r="N121" s="715" t="str">
        <f>IF(K121&lt;&gt;"",VLOOKUP(K121,'DON GIA'!$S$1:$V$19,4,0),"")</f>
        <v/>
      </c>
      <c r="O121" s="715" t="str">
        <f t="shared" si="50"/>
        <v/>
      </c>
      <c r="P121" s="715" t="str">
        <f t="shared" si="51"/>
        <v/>
      </c>
      <c r="Q121" s="5" t="s">
        <v>35</v>
      </c>
      <c r="R121" s="699"/>
      <c r="S121" s="699"/>
      <c r="T121" s="715" t="str">
        <f>IF(Q121&lt;&gt;"",VLOOKUP(Q121,'DON GIA'!$H$1:$K$103,4,0),"")</f>
        <v/>
      </c>
      <c r="U121" s="715" t="str">
        <f t="shared" si="52"/>
        <v/>
      </c>
      <c r="V121" s="715"/>
      <c r="W121" s="712" t="s">
        <v>1141</v>
      </c>
      <c r="X121" s="699" t="s">
        <v>27</v>
      </c>
      <c r="Y121" s="718">
        <v>3.14</v>
      </c>
      <c r="Z121" s="725"/>
      <c r="AA121" s="715">
        <f>IF(W121&lt;&gt;"",VLOOKUP(W121,'DON GIA'!$A$1:$D$346,4,0),"")</f>
        <v>10375629</v>
      </c>
      <c r="AB121" s="715">
        <f t="shared" si="53"/>
        <v>32579475.060000002</v>
      </c>
      <c r="AC121" s="5"/>
      <c r="AD121" s="5"/>
      <c r="AE121" s="5"/>
      <c r="AF121" s="5" t="s">
        <v>31</v>
      </c>
      <c r="AG121" s="5"/>
      <c r="AH121" s="699" t="s">
        <v>219</v>
      </c>
      <c r="AI121" s="5"/>
      <c r="AJ121" s="699"/>
      <c r="AK121" s="699"/>
      <c r="AL121" s="715" t="str">
        <f>IF(AI121&lt;&gt;"",VLOOKUP(AI121,'DON GIA'!$M$1:$P$9,4,0),"")</f>
        <v/>
      </c>
      <c r="AM121" s="715" t="str">
        <f t="shared" si="54"/>
        <v/>
      </c>
      <c r="AN121" s="5"/>
      <c r="AO121" s="699"/>
      <c r="AP121" s="702" t="str">
        <f t="shared" si="31"/>
        <v/>
      </c>
      <c r="AQ121" s="726" t="s">
        <v>1911</v>
      </c>
      <c r="AR121" s="726" t="s">
        <v>1915</v>
      </c>
      <c r="AS121" s="727"/>
    </row>
    <row r="122" spans="1:45" outlineLevel="2">
      <c r="A122" s="710">
        <f t="shared" si="55"/>
        <v>9</v>
      </c>
      <c r="B122" s="711" t="str">
        <f>IF(C122&lt;&gt;"",COUNTA($C$8:C122),"")</f>
        <v/>
      </c>
      <c r="C122" s="711"/>
      <c r="D122" s="5"/>
      <c r="E122" s="699"/>
      <c r="F122" s="699"/>
      <c r="G122" s="699"/>
      <c r="H122" s="699"/>
      <c r="I122" s="699"/>
      <c r="J122" s="699"/>
      <c r="K122" s="712"/>
      <c r="L122" s="714" t="s">
        <v>35</v>
      </c>
      <c r="M122" s="715" t="str">
        <f>IF(K122&lt;&gt;"",VLOOKUP(K122,'DON GIA'!$S$1:$U$19,3,0),"")</f>
        <v/>
      </c>
      <c r="N122" s="715" t="str">
        <f>IF(K122&lt;&gt;"",VLOOKUP(K122,'DON GIA'!$S$1:$V$19,4,0),"")</f>
        <v/>
      </c>
      <c r="O122" s="715" t="str">
        <f t="shared" si="50"/>
        <v/>
      </c>
      <c r="P122" s="715" t="str">
        <f t="shared" si="51"/>
        <v/>
      </c>
      <c r="Q122" s="5" t="s">
        <v>35</v>
      </c>
      <c r="R122" s="699"/>
      <c r="S122" s="699"/>
      <c r="T122" s="715" t="str">
        <f>IF(Q122&lt;&gt;"",VLOOKUP(Q122,'DON GIA'!$H$1:$K$103,4,0),"")</f>
        <v/>
      </c>
      <c r="U122" s="715" t="str">
        <f t="shared" si="52"/>
        <v/>
      </c>
      <c r="V122" s="715"/>
      <c r="W122" s="712" t="s">
        <v>1123</v>
      </c>
      <c r="X122" s="699" t="s">
        <v>27</v>
      </c>
      <c r="Y122" s="718">
        <v>130.82</v>
      </c>
      <c r="Z122" s="725"/>
      <c r="AA122" s="715">
        <f>IF(W122&lt;&gt;"",VLOOKUP(W122,'DON GIA'!$A$1:$D$346,4,0),"")</f>
        <v>282038</v>
      </c>
      <c r="AB122" s="715">
        <f t="shared" si="53"/>
        <v>36896211.159999996</v>
      </c>
      <c r="AC122" s="5"/>
      <c r="AD122" s="5"/>
      <c r="AE122" s="5"/>
      <c r="AF122" s="5"/>
      <c r="AG122" s="5"/>
      <c r="AH122" s="699"/>
      <c r="AI122" s="5"/>
      <c r="AJ122" s="699"/>
      <c r="AK122" s="699"/>
      <c r="AL122" s="715" t="str">
        <f>IF(AI122&lt;&gt;"",VLOOKUP(AI122,'DON GIA'!$M$1:$P$9,4,0),"")</f>
        <v/>
      </c>
      <c r="AM122" s="715" t="str">
        <f t="shared" si="54"/>
        <v/>
      </c>
      <c r="AN122" s="5"/>
      <c r="AO122" s="699"/>
      <c r="AP122" s="702" t="str">
        <f t="shared" si="31"/>
        <v/>
      </c>
      <c r="AQ122" s="584" t="s">
        <v>1930</v>
      </c>
      <c r="AR122" s="584"/>
      <c r="AS122" s="631"/>
    </row>
    <row r="123" spans="1:45" outlineLevel="2">
      <c r="A123" s="710">
        <f t="shared" si="55"/>
        <v>9</v>
      </c>
      <c r="B123" s="711" t="str">
        <f>IF(C123&lt;&gt;"",COUNTA($C$8:C123),"")</f>
        <v/>
      </c>
      <c r="C123" s="711"/>
      <c r="D123" s="5"/>
      <c r="E123" s="699"/>
      <c r="F123" s="699"/>
      <c r="G123" s="699"/>
      <c r="H123" s="699"/>
      <c r="I123" s="699"/>
      <c r="J123" s="699"/>
      <c r="K123" s="712"/>
      <c r="L123" s="714" t="s">
        <v>35</v>
      </c>
      <c r="M123" s="715" t="str">
        <f>IF(K123&lt;&gt;"",VLOOKUP(K123,'DON GIA'!$S$1:$U$19,3,0),"")</f>
        <v/>
      </c>
      <c r="N123" s="715" t="str">
        <f>IF(K123&lt;&gt;"",VLOOKUP(K123,'DON GIA'!$S$1:$V$19,4,0),"")</f>
        <v/>
      </c>
      <c r="O123" s="715" t="str">
        <f t="shared" si="50"/>
        <v/>
      </c>
      <c r="P123" s="715" t="str">
        <f t="shared" si="51"/>
        <v/>
      </c>
      <c r="Q123" s="5" t="s">
        <v>35</v>
      </c>
      <c r="R123" s="699"/>
      <c r="S123" s="699"/>
      <c r="T123" s="715" t="str">
        <f>IF(Q123&lt;&gt;"",VLOOKUP(Q123,'DON GIA'!$H$1:$K$103,4,0),"")</f>
        <v/>
      </c>
      <c r="U123" s="715" t="str">
        <f t="shared" si="52"/>
        <v/>
      </c>
      <c r="V123" s="715"/>
      <c r="W123" s="712" t="s">
        <v>1105</v>
      </c>
      <c r="X123" s="699" t="s">
        <v>27</v>
      </c>
      <c r="Y123" s="718">
        <v>6.42</v>
      </c>
      <c r="Z123" s="725"/>
      <c r="AA123" s="715">
        <f>IF(W123&lt;&gt;"",VLOOKUP(W123,'DON GIA'!$A$1:$D$346,4,0),"")</f>
        <v>292949</v>
      </c>
      <c r="AB123" s="715">
        <f t="shared" si="53"/>
        <v>1880732.58</v>
      </c>
      <c r="AC123" s="5"/>
      <c r="AD123" s="5"/>
      <c r="AE123" s="5"/>
      <c r="AF123" s="5"/>
      <c r="AG123" s="5"/>
      <c r="AH123" s="699"/>
      <c r="AI123" s="5"/>
      <c r="AJ123" s="699"/>
      <c r="AK123" s="699"/>
      <c r="AL123" s="715" t="str">
        <f>IF(AI123&lt;&gt;"",VLOOKUP(AI123,'DON GIA'!$M$1:$P$9,4,0),"")</f>
        <v/>
      </c>
      <c r="AM123" s="715" t="str">
        <f t="shared" si="54"/>
        <v/>
      </c>
      <c r="AN123" s="5"/>
      <c r="AO123" s="699"/>
      <c r="AP123" s="702" t="str">
        <f t="shared" si="31"/>
        <v/>
      </c>
      <c r="AQ123" s="712"/>
      <c r="AR123" s="712"/>
      <c r="AS123" s="727"/>
    </row>
    <row r="124" spans="1:45" outlineLevel="2">
      <c r="A124" s="710">
        <f t="shared" si="55"/>
        <v>9</v>
      </c>
      <c r="B124" s="711" t="str">
        <f>IF(C124&lt;&gt;"",COUNTA($C$8:C124),"")</f>
        <v/>
      </c>
      <c r="C124" s="711"/>
      <c r="D124" s="5"/>
      <c r="E124" s="699"/>
      <c r="F124" s="699"/>
      <c r="G124" s="699"/>
      <c r="H124" s="699"/>
      <c r="I124" s="699"/>
      <c r="J124" s="699"/>
      <c r="K124" s="712"/>
      <c r="L124" s="714" t="s">
        <v>35</v>
      </c>
      <c r="M124" s="715" t="str">
        <f>IF(K124&lt;&gt;"",VLOOKUP(K124,'DON GIA'!$S$1:$U$19,3,0),"")</f>
        <v/>
      </c>
      <c r="N124" s="715" t="str">
        <f>IF(K124&lt;&gt;"",VLOOKUP(K124,'DON GIA'!$S$1:$V$19,4,0),"")</f>
        <v/>
      </c>
      <c r="O124" s="715" t="str">
        <f t="shared" si="50"/>
        <v/>
      </c>
      <c r="P124" s="715" t="str">
        <f t="shared" si="51"/>
        <v/>
      </c>
      <c r="Q124" s="5" t="s">
        <v>35</v>
      </c>
      <c r="R124" s="699"/>
      <c r="S124" s="699"/>
      <c r="T124" s="715" t="str">
        <f>IF(Q124&lt;&gt;"",VLOOKUP(Q124,'DON GIA'!$H$1:$K$103,4,0),"")</f>
        <v/>
      </c>
      <c r="U124" s="715" t="str">
        <f t="shared" si="52"/>
        <v/>
      </c>
      <c r="V124" s="715"/>
      <c r="W124" s="712" t="s">
        <v>1157</v>
      </c>
      <c r="X124" s="699" t="s">
        <v>38</v>
      </c>
      <c r="Y124" s="718">
        <v>0.35099999999999998</v>
      </c>
      <c r="Z124" s="725"/>
      <c r="AA124" s="715">
        <f>IF(W124&lt;&gt;"",VLOOKUP(W124,'DON GIA'!$A$1:$D$346,4,0),"")</f>
        <v>2036769</v>
      </c>
      <c r="AB124" s="715">
        <f t="shared" si="53"/>
        <v>714905.91899999999</v>
      </c>
      <c r="AC124" s="5"/>
      <c r="AD124" s="5"/>
      <c r="AE124" s="5"/>
      <c r="AF124" s="5"/>
      <c r="AG124" s="5"/>
      <c r="AH124" s="699"/>
      <c r="AI124" s="5"/>
      <c r="AJ124" s="699"/>
      <c r="AK124" s="699"/>
      <c r="AL124" s="715" t="str">
        <f>IF(AI124&lt;&gt;"",VLOOKUP(AI124,'DON GIA'!$M$1:$P$9,4,0),"")</f>
        <v/>
      </c>
      <c r="AM124" s="715" t="str">
        <f t="shared" si="54"/>
        <v/>
      </c>
      <c r="AN124" s="5"/>
      <c r="AO124" s="699"/>
      <c r="AP124" s="702" t="str">
        <f t="shared" si="31"/>
        <v/>
      </c>
      <c r="AQ124" s="712"/>
      <c r="AR124" s="712"/>
      <c r="AS124" s="727"/>
    </row>
    <row r="125" spans="1:45" outlineLevel="2">
      <c r="A125" s="710">
        <f t="shared" si="55"/>
        <v>9</v>
      </c>
      <c r="B125" s="711" t="str">
        <f>IF(C125&lt;&gt;"",COUNTA($C$8:C125),"")</f>
        <v/>
      </c>
      <c r="C125" s="711"/>
      <c r="D125" s="5"/>
      <c r="E125" s="699"/>
      <c r="F125" s="699"/>
      <c r="G125" s="699"/>
      <c r="H125" s="699"/>
      <c r="I125" s="699"/>
      <c r="J125" s="699"/>
      <c r="K125" s="712"/>
      <c r="L125" s="714" t="s">
        <v>35</v>
      </c>
      <c r="M125" s="715" t="str">
        <f>IF(K125&lt;&gt;"",VLOOKUP(K125,'DON GIA'!$S$1:$U$19,3,0),"")</f>
        <v/>
      </c>
      <c r="N125" s="715" t="str">
        <f>IF(K125&lt;&gt;"",VLOOKUP(K125,'DON GIA'!$S$1:$V$19,4,0),"")</f>
        <v/>
      </c>
      <c r="O125" s="715" t="str">
        <f t="shared" si="50"/>
        <v/>
      </c>
      <c r="P125" s="715" t="str">
        <f t="shared" si="51"/>
        <v/>
      </c>
      <c r="Q125" s="5" t="s">
        <v>35</v>
      </c>
      <c r="R125" s="699"/>
      <c r="S125" s="699"/>
      <c r="T125" s="715" t="str">
        <f>IF(Q125&lt;&gt;"",VLOOKUP(Q125,'DON GIA'!$H$1:$K$103,4,0),"")</f>
        <v/>
      </c>
      <c r="U125" s="715" t="str">
        <f t="shared" si="52"/>
        <v/>
      </c>
      <c r="V125" s="715"/>
      <c r="W125" s="712" t="s">
        <v>1014</v>
      </c>
      <c r="X125" s="699" t="s">
        <v>27</v>
      </c>
      <c r="Y125" s="718">
        <v>15.6</v>
      </c>
      <c r="Z125" s="725"/>
      <c r="AA125" s="715">
        <f>IF(W125&lt;&gt;"",VLOOKUP(W125,'DON GIA'!$A$1:$D$346,4,0),"")</f>
        <v>4447303</v>
      </c>
      <c r="AB125" s="715">
        <f t="shared" si="53"/>
        <v>69377926.799999997</v>
      </c>
      <c r="AC125" s="5"/>
      <c r="AD125" s="5"/>
      <c r="AE125" s="5"/>
      <c r="AF125" s="5"/>
      <c r="AG125" s="5"/>
      <c r="AH125" s="699"/>
      <c r="AI125" s="5"/>
      <c r="AJ125" s="699"/>
      <c r="AK125" s="699"/>
      <c r="AL125" s="715" t="str">
        <f>IF(AI125&lt;&gt;"",VLOOKUP(AI125,'DON GIA'!$M$1:$P$9,4,0),"")</f>
        <v/>
      </c>
      <c r="AM125" s="715" t="str">
        <f t="shared" si="54"/>
        <v/>
      </c>
      <c r="AN125" s="5"/>
      <c r="AO125" s="699"/>
      <c r="AP125" s="702" t="str">
        <f t="shared" si="31"/>
        <v/>
      </c>
      <c r="AQ125" s="712"/>
      <c r="AR125" s="712"/>
      <c r="AS125" s="727"/>
    </row>
    <row r="126" spans="1:45" outlineLevel="2">
      <c r="A126" s="710">
        <f t="shared" si="55"/>
        <v>9</v>
      </c>
      <c r="B126" s="711" t="str">
        <f>IF(C126&lt;&gt;"",COUNTA($C$8:C126),"")</f>
        <v/>
      </c>
      <c r="C126" s="711"/>
      <c r="D126" s="5"/>
      <c r="E126" s="699"/>
      <c r="F126" s="699"/>
      <c r="G126" s="699"/>
      <c r="H126" s="699"/>
      <c r="I126" s="699"/>
      <c r="J126" s="699"/>
      <c r="K126" s="712"/>
      <c r="L126" s="714" t="s">
        <v>35</v>
      </c>
      <c r="M126" s="715" t="str">
        <f>IF(K126&lt;&gt;"",VLOOKUP(K126,'DON GIA'!$S$1:$U$19,3,0),"")</f>
        <v/>
      </c>
      <c r="N126" s="715" t="str">
        <f>IF(K126&lt;&gt;"",VLOOKUP(K126,'DON GIA'!$S$1:$V$19,4,0),"")</f>
        <v/>
      </c>
      <c r="O126" s="715" t="str">
        <f t="shared" si="50"/>
        <v/>
      </c>
      <c r="P126" s="715" t="str">
        <f t="shared" si="51"/>
        <v/>
      </c>
      <c r="Q126" s="5" t="s">
        <v>35</v>
      </c>
      <c r="R126" s="699"/>
      <c r="S126" s="699"/>
      <c r="T126" s="715" t="str">
        <f>IF(Q126&lt;&gt;"",VLOOKUP(Q126,'DON GIA'!$H$1:$K$103,4,0),"")</f>
        <v/>
      </c>
      <c r="U126" s="715" t="str">
        <f t="shared" si="52"/>
        <v/>
      </c>
      <c r="V126" s="715"/>
      <c r="W126" s="712" t="s">
        <v>1158</v>
      </c>
      <c r="X126" s="699" t="s">
        <v>38</v>
      </c>
      <c r="Y126" s="718">
        <v>1.768</v>
      </c>
      <c r="Z126" s="725"/>
      <c r="AA126" s="715">
        <f>IF(W126&lt;&gt;"",VLOOKUP(W126,'DON GIA'!$A$1:$D$346,4,0),"")</f>
        <v>4676799</v>
      </c>
      <c r="AB126" s="715">
        <f t="shared" si="53"/>
        <v>8268580.6320000002</v>
      </c>
      <c r="AC126" s="5"/>
      <c r="AD126" s="5"/>
      <c r="AE126" s="5"/>
      <c r="AF126" s="5"/>
      <c r="AG126" s="5"/>
      <c r="AH126" s="699"/>
      <c r="AI126" s="5"/>
      <c r="AJ126" s="699"/>
      <c r="AK126" s="699"/>
      <c r="AL126" s="715" t="str">
        <f>IF(AI126&lt;&gt;"",VLOOKUP(AI126,'DON GIA'!$M$1:$P$9,4,0),"")</f>
        <v/>
      </c>
      <c r="AM126" s="715" t="str">
        <f t="shared" si="54"/>
        <v/>
      </c>
      <c r="AN126" s="5"/>
      <c r="AO126" s="699"/>
      <c r="AP126" s="702" t="str">
        <f t="shared" si="31"/>
        <v/>
      </c>
      <c r="AQ126" s="712"/>
      <c r="AR126" s="712"/>
      <c r="AS126" s="727"/>
    </row>
    <row r="127" spans="1:45" outlineLevel="2">
      <c r="A127" s="710">
        <f t="shared" si="55"/>
        <v>9</v>
      </c>
      <c r="B127" s="711" t="str">
        <f>IF(C127&lt;&gt;"",COUNTA($C$8:C127),"")</f>
        <v/>
      </c>
      <c r="C127" s="711"/>
      <c r="D127" s="5"/>
      <c r="E127" s="699"/>
      <c r="F127" s="699"/>
      <c r="G127" s="699"/>
      <c r="H127" s="699"/>
      <c r="I127" s="699"/>
      <c r="J127" s="699"/>
      <c r="K127" s="712"/>
      <c r="L127" s="714" t="s">
        <v>35</v>
      </c>
      <c r="M127" s="715" t="str">
        <f>IF(K127&lt;&gt;"",VLOOKUP(K127,'DON GIA'!$S$1:$U$19,3,0),"")</f>
        <v/>
      </c>
      <c r="N127" s="715" t="str">
        <f>IF(K127&lt;&gt;"",VLOOKUP(K127,'DON GIA'!$S$1:$V$19,4,0),"")</f>
        <v/>
      </c>
      <c r="O127" s="715" t="str">
        <f t="shared" si="50"/>
        <v/>
      </c>
      <c r="P127" s="715" t="str">
        <f t="shared" si="51"/>
        <v/>
      </c>
      <c r="Q127" s="5" t="s">
        <v>35</v>
      </c>
      <c r="R127" s="699"/>
      <c r="S127" s="699"/>
      <c r="T127" s="715" t="str">
        <f>IF(Q127&lt;&gt;"",VLOOKUP(Q127,'DON GIA'!$H$1:$K$103,4,0),"")</f>
        <v/>
      </c>
      <c r="U127" s="715" t="str">
        <f t="shared" si="52"/>
        <v/>
      </c>
      <c r="V127" s="715"/>
      <c r="W127" s="712" t="s">
        <v>1044</v>
      </c>
      <c r="X127" s="699" t="s">
        <v>27</v>
      </c>
      <c r="Y127" s="718">
        <v>18.2</v>
      </c>
      <c r="Z127" s="725"/>
      <c r="AA127" s="715">
        <f>IF(W127&lt;&gt;"",VLOOKUP(W127,'DON GIA'!$A$1:$D$346,4,0),"")</f>
        <v>854777</v>
      </c>
      <c r="AB127" s="715">
        <f t="shared" si="53"/>
        <v>15556941.399999999</v>
      </c>
      <c r="AC127" s="5"/>
      <c r="AD127" s="5"/>
      <c r="AE127" s="5"/>
      <c r="AF127" s="5"/>
      <c r="AG127" s="5"/>
      <c r="AH127" s="699"/>
      <c r="AI127" s="5"/>
      <c r="AJ127" s="699"/>
      <c r="AK127" s="699"/>
      <c r="AL127" s="715" t="str">
        <f>IF(AI127&lt;&gt;"",VLOOKUP(AI127,'DON GIA'!$M$1:$P$9,4,0),"")</f>
        <v/>
      </c>
      <c r="AM127" s="715" t="str">
        <f t="shared" si="54"/>
        <v/>
      </c>
      <c r="AN127" s="5"/>
      <c r="AO127" s="699"/>
      <c r="AP127" s="702" t="str">
        <f t="shared" si="31"/>
        <v/>
      </c>
      <c r="AQ127" s="712"/>
      <c r="AR127" s="712"/>
      <c r="AS127" s="727"/>
    </row>
    <row r="128" spans="1:45" outlineLevel="2">
      <c r="A128" s="710">
        <f t="shared" si="55"/>
        <v>9</v>
      </c>
      <c r="B128" s="711" t="str">
        <f>IF(C128&lt;&gt;"",COUNTA($C$8:C128),"")</f>
        <v/>
      </c>
      <c r="C128" s="711"/>
      <c r="D128" s="5"/>
      <c r="E128" s="699"/>
      <c r="F128" s="699"/>
      <c r="G128" s="699"/>
      <c r="H128" s="699"/>
      <c r="I128" s="699"/>
      <c r="J128" s="699"/>
      <c r="K128" s="712"/>
      <c r="L128" s="714" t="s">
        <v>35</v>
      </c>
      <c r="M128" s="715" t="str">
        <f>IF(K128&lt;&gt;"",VLOOKUP(K128,'DON GIA'!$S$1:$U$19,3,0),"")</f>
        <v/>
      </c>
      <c r="N128" s="715" t="str">
        <f>IF(K128&lt;&gt;"",VLOOKUP(K128,'DON GIA'!$S$1:$V$19,4,0),"")</f>
        <v/>
      </c>
      <c r="O128" s="715" t="str">
        <f t="shared" si="50"/>
        <v/>
      </c>
      <c r="P128" s="715" t="str">
        <f t="shared" si="51"/>
        <v/>
      </c>
      <c r="Q128" s="5" t="s">
        <v>35</v>
      </c>
      <c r="R128" s="699"/>
      <c r="S128" s="699"/>
      <c r="T128" s="715" t="str">
        <f>IF(Q128&lt;&gt;"",VLOOKUP(Q128,'DON GIA'!$H$1:$K$103,4,0),"")</f>
        <v/>
      </c>
      <c r="U128" s="715" t="str">
        <f t="shared" si="52"/>
        <v/>
      </c>
      <c r="V128" s="715"/>
      <c r="W128" s="712" t="s">
        <v>1008</v>
      </c>
      <c r="X128" s="699" t="s">
        <v>27</v>
      </c>
      <c r="Y128" s="718">
        <v>18.2</v>
      </c>
      <c r="Z128" s="725"/>
      <c r="AA128" s="715">
        <f>IF(W128&lt;&gt;"",VLOOKUP(W128,'DON GIA'!$A$1:$D$346,4,0),"")</f>
        <v>264499</v>
      </c>
      <c r="AB128" s="715">
        <f t="shared" si="53"/>
        <v>4813881.8</v>
      </c>
      <c r="AC128" s="5"/>
      <c r="AD128" s="5"/>
      <c r="AE128" s="5"/>
      <c r="AF128" s="5"/>
      <c r="AG128" s="5"/>
      <c r="AH128" s="699"/>
      <c r="AI128" s="5"/>
      <c r="AJ128" s="699"/>
      <c r="AK128" s="699"/>
      <c r="AL128" s="715" t="str">
        <f>IF(AI128&lt;&gt;"",VLOOKUP(AI128,'DON GIA'!$M$1:$P$9,4,0),"")</f>
        <v/>
      </c>
      <c r="AM128" s="715" t="str">
        <f t="shared" si="54"/>
        <v/>
      </c>
      <c r="AN128" s="5"/>
      <c r="AO128" s="699"/>
      <c r="AP128" s="702" t="str">
        <f t="shared" si="31"/>
        <v/>
      </c>
      <c r="AQ128" s="712"/>
      <c r="AR128" s="712"/>
      <c r="AS128" s="727"/>
    </row>
    <row r="129" spans="1:45" ht="33.75" outlineLevel="2">
      <c r="A129" s="710">
        <f t="shared" si="55"/>
        <v>9</v>
      </c>
      <c r="B129" s="711" t="str">
        <f>IF(C129&lt;&gt;"",COUNTA($C$8:C129),"")</f>
        <v/>
      </c>
      <c r="C129" s="711"/>
      <c r="D129" s="5"/>
      <c r="E129" s="699"/>
      <c r="F129" s="699"/>
      <c r="G129" s="699"/>
      <c r="H129" s="699"/>
      <c r="I129" s="699"/>
      <c r="J129" s="699"/>
      <c r="K129" s="712"/>
      <c r="L129" s="714" t="s">
        <v>35</v>
      </c>
      <c r="M129" s="715" t="str">
        <f>IF(K129&lt;&gt;"",VLOOKUP(K129,'DON GIA'!$S$1:$U$19,3,0),"")</f>
        <v/>
      </c>
      <c r="N129" s="715" t="str">
        <f>IF(K129&lt;&gt;"",VLOOKUP(K129,'DON GIA'!$S$1:$V$19,4,0),"")</f>
        <v/>
      </c>
      <c r="O129" s="715" t="str">
        <f t="shared" si="50"/>
        <v/>
      </c>
      <c r="P129" s="715" t="str">
        <f t="shared" si="51"/>
        <v/>
      </c>
      <c r="Q129" s="5" t="s">
        <v>35</v>
      </c>
      <c r="R129" s="699"/>
      <c r="S129" s="699"/>
      <c r="T129" s="715" t="str">
        <f>IF(Q129&lt;&gt;"",VLOOKUP(Q129,'DON GIA'!$H$1:$K$103,4,0),"")</f>
        <v/>
      </c>
      <c r="U129" s="715" t="str">
        <f t="shared" si="52"/>
        <v/>
      </c>
      <c r="V129" s="715"/>
      <c r="W129" s="712" t="s">
        <v>1153</v>
      </c>
      <c r="X129" s="699" t="s">
        <v>27</v>
      </c>
      <c r="Y129" s="718">
        <v>10.14</v>
      </c>
      <c r="Z129" s="725"/>
      <c r="AA129" s="715">
        <f>IF(W129&lt;&gt;"",VLOOKUP(W129,'DON GIA'!$A$1:$D$346,4,0),"")</f>
        <v>1238791</v>
      </c>
      <c r="AB129" s="715">
        <f t="shared" si="53"/>
        <v>12561340.74</v>
      </c>
      <c r="AC129" s="5"/>
      <c r="AD129" s="5"/>
      <c r="AE129" s="5"/>
      <c r="AF129" s="5"/>
      <c r="AG129" s="5"/>
      <c r="AH129" s="699"/>
      <c r="AI129" s="5"/>
      <c r="AJ129" s="699"/>
      <c r="AK129" s="699"/>
      <c r="AL129" s="715" t="str">
        <f>IF(AI129&lt;&gt;"",VLOOKUP(AI129,'DON GIA'!$M$1:$P$9,4,0),"")</f>
        <v/>
      </c>
      <c r="AM129" s="715" t="str">
        <f t="shared" si="54"/>
        <v/>
      </c>
      <c r="AN129" s="5"/>
      <c r="AO129" s="699"/>
      <c r="AP129" s="702" t="str">
        <f t="shared" si="31"/>
        <v/>
      </c>
      <c r="AQ129" s="712"/>
      <c r="AR129" s="712"/>
      <c r="AS129" s="727"/>
    </row>
    <row r="130" spans="1:45" outlineLevel="2">
      <c r="A130" s="710">
        <f t="shared" si="55"/>
        <v>9</v>
      </c>
      <c r="B130" s="711" t="str">
        <f>IF(C130&lt;&gt;"",COUNTA($C$8:C130),"")</f>
        <v/>
      </c>
      <c r="C130" s="711"/>
      <c r="D130" s="5"/>
      <c r="E130" s="699"/>
      <c r="F130" s="699"/>
      <c r="G130" s="699"/>
      <c r="H130" s="699"/>
      <c r="I130" s="699"/>
      <c r="J130" s="699"/>
      <c r="K130" s="712"/>
      <c r="L130" s="714" t="s">
        <v>35</v>
      </c>
      <c r="M130" s="715" t="str">
        <f>IF(K130&lt;&gt;"",VLOOKUP(K130,'DON GIA'!$S$1:$U$19,3,0),"")</f>
        <v/>
      </c>
      <c r="N130" s="715" t="str">
        <f>IF(K130&lt;&gt;"",VLOOKUP(K130,'DON GIA'!$S$1:$V$19,4,0),"")</f>
        <v/>
      </c>
      <c r="O130" s="715" t="str">
        <f t="shared" si="50"/>
        <v/>
      </c>
      <c r="P130" s="715" t="str">
        <f t="shared" si="51"/>
        <v/>
      </c>
      <c r="Q130" s="5" t="s">
        <v>35</v>
      </c>
      <c r="R130" s="699"/>
      <c r="S130" s="699"/>
      <c r="T130" s="715" t="str">
        <f>IF(Q130&lt;&gt;"",VLOOKUP(Q130,'DON GIA'!$H$1:$K$103,4,0),"")</f>
        <v/>
      </c>
      <c r="U130" s="715" t="str">
        <f t="shared" si="52"/>
        <v/>
      </c>
      <c r="V130" s="715"/>
      <c r="W130" s="712" t="s">
        <v>1023</v>
      </c>
      <c r="X130" s="699" t="s">
        <v>38</v>
      </c>
      <c r="Y130" s="718">
        <v>0.16300000000000001</v>
      </c>
      <c r="Z130" s="725"/>
      <c r="AA130" s="715">
        <f>IF(W130&lt;&gt;"",VLOOKUP(W130,'DON GIA'!$A$1:$D$346,4,0),"")</f>
        <v>2523428</v>
      </c>
      <c r="AB130" s="715">
        <f t="shared" si="53"/>
        <v>411318.76400000002</v>
      </c>
      <c r="AC130" s="5"/>
      <c r="AD130" s="5"/>
      <c r="AE130" s="5"/>
      <c r="AF130" s="5"/>
      <c r="AG130" s="5"/>
      <c r="AH130" s="699"/>
      <c r="AI130" s="5"/>
      <c r="AJ130" s="699"/>
      <c r="AK130" s="699"/>
      <c r="AL130" s="715" t="str">
        <f>IF(AI130&lt;&gt;"",VLOOKUP(AI130,'DON GIA'!$M$1:$P$9,4,0),"")</f>
        <v/>
      </c>
      <c r="AM130" s="715" t="str">
        <f t="shared" si="54"/>
        <v/>
      </c>
      <c r="AN130" s="5"/>
      <c r="AO130" s="699"/>
      <c r="AP130" s="702" t="str">
        <f t="shared" si="31"/>
        <v/>
      </c>
      <c r="AQ130" s="712"/>
      <c r="AR130" s="712"/>
      <c r="AS130" s="727"/>
    </row>
    <row r="131" spans="1:45" outlineLevel="2">
      <c r="A131" s="710">
        <f t="shared" si="55"/>
        <v>9</v>
      </c>
      <c r="B131" s="711" t="str">
        <f>IF(C131&lt;&gt;"",COUNTA($C$8:C131),"")</f>
        <v/>
      </c>
      <c r="C131" s="711"/>
      <c r="D131" s="5"/>
      <c r="E131" s="699"/>
      <c r="F131" s="699"/>
      <c r="G131" s="699"/>
      <c r="H131" s="699"/>
      <c r="I131" s="699"/>
      <c r="J131" s="699"/>
      <c r="K131" s="712"/>
      <c r="L131" s="714" t="s">
        <v>35</v>
      </c>
      <c r="M131" s="715" t="str">
        <f>IF(K131&lt;&gt;"",VLOOKUP(K131,'DON GIA'!$S$1:$U$19,3,0),"")</f>
        <v/>
      </c>
      <c r="N131" s="715" t="str">
        <f>IF(K131&lt;&gt;"",VLOOKUP(K131,'DON GIA'!$S$1:$V$19,4,0),"")</f>
        <v/>
      </c>
      <c r="O131" s="715" t="str">
        <f t="shared" si="50"/>
        <v/>
      </c>
      <c r="P131" s="715" t="str">
        <f t="shared" si="51"/>
        <v/>
      </c>
      <c r="Q131" s="5" t="s">
        <v>35</v>
      </c>
      <c r="R131" s="699"/>
      <c r="S131" s="699"/>
      <c r="T131" s="715" t="str">
        <f>IF(Q131&lt;&gt;"",VLOOKUP(Q131,'DON GIA'!$H$1:$K$103,4,0),"")</f>
        <v/>
      </c>
      <c r="U131" s="715" t="str">
        <f t="shared" si="52"/>
        <v/>
      </c>
      <c r="V131" s="715"/>
      <c r="W131" s="712" t="s">
        <v>1049</v>
      </c>
      <c r="X131" s="699" t="s">
        <v>42</v>
      </c>
      <c r="Y131" s="718">
        <v>1</v>
      </c>
      <c r="Z131" s="725"/>
      <c r="AA131" s="715">
        <f>IF(W131&lt;&gt;"",VLOOKUP(W131,'DON GIA'!$A$1:$D$346,4,0),"")</f>
        <v>3793079</v>
      </c>
      <c r="AB131" s="715">
        <f t="shared" si="53"/>
        <v>3793079</v>
      </c>
      <c r="AC131" s="5"/>
      <c r="AD131" s="5"/>
      <c r="AE131" s="5"/>
      <c r="AF131" s="5"/>
      <c r="AG131" s="5"/>
      <c r="AH131" s="699"/>
      <c r="AI131" s="5"/>
      <c r="AJ131" s="699"/>
      <c r="AK131" s="699"/>
      <c r="AL131" s="715" t="str">
        <f>IF(AI131&lt;&gt;"",VLOOKUP(AI131,'DON GIA'!$M$1:$P$9,4,0),"")</f>
        <v/>
      </c>
      <c r="AM131" s="715" t="str">
        <f t="shared" si="54"/>
        <v/>
      </c>
      <c r="AN131" s="5"/>
      <c r="AO131" s="699"/>
      <c r="AP131" s="702" t="str">
        <f t="shared" si="31"/>
        <v/>
      </c>
      <c r="AQ131" s="712"/>
      <c r="AR131" s="712"/>
      <c r="AS131" s="727"/>
    </row>
    <row r="132" spans="1:45" ht="33.75" outlineLevel="2">
      <c r="A132" s="710">
        <f t="shared" si="55"/>
        <v>9</v>
      </c>
      <c r="B132" s="711" t="str">
        <f>IF(C132&lt;&gt;"",COUNTA($C$8:C132),"")</f>
        <v/>
      </c>
      <c r="C132" s="711"/>
      <c r="D132" s="5"/>
      <c r="E132" s="699"/>
      <c r="F132" s="699"/>
      <c r="G132" s="699"/>
      <c r="H132" s="699"/>
      <c r="I132" s="699"/>
      <c r="J132" s="699"/>
      <c r="K132" s="712"/>
      <c r="L132" s="714" t="s">
        <v>35</v>
      </c>
      <c r="M132" s="715" t="str">
        <f>IF(K132&lt;&gt;"",VLOOKUP(K132,'DON GIA'!$S$1:$U$19,3,0),"")</f>
        <v/>
      </c>
      <c r="N132" s="715" t="str">
        <f>IF(K132&lt;&gt;"",VLOOKUP(K132,'DON GIA'!$S$1:$V$19,4,0),"")</f>
        <v/>
      </c>
      <c r="O132" s="715" t="str">
        <f t="shared" si="50"/>
        <v/>
      </c>
      <c r="P132" s="715" t="str">
        <f t="shared" si="51"/>
        <v/>
      </c>
      <c r="Q132" s="5" t="s">
        <v>35</v>
      </c>
      <c r="R132" s="699"/>
      <c r="S132" s="699"/>
      <c r="T132" s="715" t="str">
        <f>IF(Q132&lt;&gt;"",VLOOKUP(Q132,'DON GIA'!$H$1:$K$103,4,0),"")</f>
        <v/>
      </c>
      <c r="U132" s="715" t="str">
        <f t="shared" si="52"/>
        <v/>
      </c>
      <c r="V132" s="715"/>
      <c r="W132" s="712" t="s">
        <v>1159</v>
      </c>
      <c r="X132" s="699" t="s">
        <v>27</v>
      </c>
      <c r="Y132" s="718">
        <v>2.94</v>
      </c>
      <c r="Z132" s="725"/>
      <c r="AA132" s="715">
        <f>IF(W132&lt;&gt;"",VLOOKUP(W132,'DON GIA'!$A$1:$D$346,4,0),"")</f>
        <v>2613835</v>
      </c>
      <c r="AB132" s="715">
        <f t="shared" si="53"/>
        <v>7684674.8999999994</v>
      </c>
      <c r="AC132" s="5"/>
      <c r="AD132" s="5"/>
      <c r="AE132" s="5"/>
      <c r="AF132" s="5"/>
      <c r="AG132" s="5"/>
      <c r="AH132" s="699"/>
      <c r="AI132" s="5"/>
      <c r="AJ132" s="699"/>
      <c r="AK132" s="699"/>
      <c r="AL132" s="715" t="str">
        <f>IF(AI132&lt;&gt;"",VLOOKUP(AI132,'DON GIA'!$M$1:$P$9,4,0),"")</f>
        <v/>
      </c>
      <c r="AM132" s="715" t="str">
        <f t="shared" si="54"/>
        <v/>
      </c>
      <c r="AN132" s="5"/>
      <c r="AO132" s="699"/>
      <c r="AP132" s="702" t="str">
        <f t="shared" si="31"/>
        <v/>
      </c>
      <c r="AQ132" s="712"/>
      <c r="AR132" s="712"/>
      <c r="AS132" s="727"/>
    </row>
    <row r="133" spans="1:45" outlineLevel="2">
      <c r="A133" s="710">
        <f t="shared" si="55"/>
        <v>9</v>
      </c>
      <c r="B133" s="711"/>
      <c r="C133" s="711"/>
      <c r="D133" s="708"/>
      <c r="E133" s="699"/>
      <c r="F133" s="699"/>
      <c r="G133" s="699"/>
      <c r="H133" s="699"/>
      <c r="I133" s="699"/>
      <c r="J133" s="699"/>
      <c r="K133" s="712"/>
      <c r="L133" s="714" t="s">
        <v>35</v>
      </c>
      <c r="M133" s="715" t="str">
        <f>IF(K133&lt;&gt;"",VLOOKUP(K133,'DON GIA'!$S$1:$U$19,3,0),"")</f>
        <v/>
      </c>
      <c r="N133" s="715" t="str">
        <f>IF(K133&lt;&gt;"",VLOOKUP(K133,'DON GIA'!$S$1:$V$19,4,0),"")</f>
        <v/>
      </c>
      <c r="O133" s="715" t="str">
        <f t="shared" si="50"/>
        <v/>
      </c>
      <c r="P133" s="715" t="str">
        <f t="shared" si="51"/>
        <v/>
      </c>
      <c r="Q133" s="5" t="s">
        <v>35</v>
      </c>
      <c r="R133" s="699"/>
      <c r="S133" s="699"/>
      <c r="T133" s="715" t="str">
        <f>IF(Q133&lt;&gt;"",VLOOKUP(Q133,'DON GIA'!$H$1:$K$103,4,0),"")</f>
        <v/>
      </c>
      <c r="U133" s="715" t="str">
        <f t="shared" si="52"/>
        <v/>
      </c>
      <c r="V133" s="715"/>
      <c r="W133" s="712"/>
      <c r="X133" s="699"/>
      <c r="Y133" s="718"/>
      <c r="Z133" s="725"/>
      <c r="AA133" s="715" t="str">
        <f>IF(W133&lt;&gt;"",VLOOKUP(W133,'DON GIA'!$A$1:$D$346,4,0),"")</f>
        <v/>
      </c>
      <c r="AB133" s="715" t="str">
        <f t="shared" si="53"/>
        <v/>
      </c>
      <c r="AC133" s="5"/>
      <c r="AD133" s="5"/>
      <c r="AE133" s="5"/>
      <c r="AF133" s="5"/>
      <c r="AG133" s="5"/>
      <c r="AH133" s="699"/>
      <c r="AI133" s="5"/>
      <c r="AJ133" s="699"/>
      <c r="AK133" s="699"/>
      <c r="AL133" s="715" t="str">
        <f>IF(AI133&lt;&gt;"",VLOOKUP(AI133,'DON GIA'!$M$1:$P$9,4,0),"")</f>
        <v/>
      </c>
      <c r="AM133" s="715" t="str">
        <f t="shared" si="54"/>
        <v/>
      </c>
      <c r="AN133" s="5"/>
      <c r="AO133" s="699"/>
      <c r="AP133" s="702" t="str">
        <f t="shared" si="31"/>
        <v/>
      </c>
      <c r="AQ133" s="712"/>
      <c r="AR133" s="712"/>
      <c r="AS133" s="727"/>
    </row>
    <row r="134" spans="1:45" outlineLevel="1">
      <c r="A134" s="658" t="s">
        <v>2150</v>
      </c>
      <c r="B134" s="696">
        <f>IF(C134&lt;&gt;"",COUNTA($C$8:C134),"")</f>
        <v>10</v>
      </c>
      <c r="C134" s="696">
        <v>436</v>
      </c>
      <c r="D134" s="708" t="s">
        <v>265</v>
      </c>
      <c r="E134" s="698"/>
      <c r="F134" s="699"/>
      <c r="G134" s="698"/>
      <c r="H134" s="698"/>
      <c r="I134" s="698"/>
      <c r="J134" s="698"/>
      <c r="K134" s="697"/>
      <c r="L134" s="701">
        <f>SUBTOTAL(9,L135:L145)</f>
        <v>132.80000000000001</v>
      </c>
      <c r="M134" s="702"/>
      <c r="N134" s="702"/>
      <c r="O134" s="702">
        <f>SUBTOTAL(9,O135:O145)</f>
        <v>222971200.00000003</v>
      </c>
      <c r="P134" s="702">
        <f>SUBTOTAL(9,P135:P145)</f>
        <v>0</v>
      </c>
      <c r="Q134" s="708"/>
      <c r="R134" s="698"/>
      <c r="S134" s="698">
        <f>SUBTOTAL(9,S135:S145)</f>
        <v>0</v>
      </c>
      <c r="T134" s="702"/>
      <c r="U134" s="702">
        <f>SUBTOTAL(9,U135:U145)</f>
        <v>0</v>
      </c>
      <c r="V134" s="702"/>
      <c r="W134" s="697"/>
      <c r="X134" s="698"/>
      <c r="Y134" s="705">
        <f>SUBTOTAL(9,Y135:Y145)</f>
        <v>248.52599999999995</v>
      </c>
      <c r="Z134" s="724">
        <f>SUBTOTAL(9,Z135:Z145)</f>
        <v>0</v>
      </c>
      <c r="AA134" s="702"/>
      <c r="AB134" s="702">
        <f>SUBTOTAL(9,AB135:AB145)</f>
        <v>550018394.01800001</v>
      </c>
      <c r="AC134" s="708"/>
      <c r="AD134" s="708"/>
      <c r="AE134" s="708"/>
      <c r="AF134" s="708"/>
      <c r="AG134" s="708"/>
      <c r="AH134" s="698"/>
      <c r="AI134" s="708"/>
      <c r="AJ134" s="698"/>
      <c r="AK134" s="698">
        <f>SUBTOTAL(9,AK135:AK145)</f>
        <v>2</v>
      </c>
      <c r="AL134" s="702"/>
      <c r="AM134" s="702">
        <f>SUBTOTAL(9,AM135:AM145)</f>
        <v>29895920</v>
      </c>
      <c r="AN134" s="708"/>
      <c r="AO134" s="698">
        <f>SUBTOTAL(9,AO135:AO145)</f>
        <v>1</v>
      </c>
      <c r="AP134" s="702">
        <f t="shared" si="31"/>
        <v>802885514.01800001</v>
      </c>
      <c r="AQ134" s="709"/>
      <c r="AR134" s="709"/>
      <c r="AS134" s="723"/>
    </row>
    <row r="135" spans="1:45" ht="33.75" outlineLevel="2">
      <c r="A135" s="710">
        <f>IF(B134&lt;&gt;"",B134,A133)</f>
        <v>10</v>
      </c>
      <c r="B135" s="711" t="str">
        <f>IF(C135&lt;&gt;"",COUNTA($C$8:C135),"")</f>
        <v/>
      </c>
      <c r="C135" s="711"/>
      <c r="D135" s="5" t="s">
        <v>267</v>
      </c>
      <c r="E135" s="699">
        <v>1</v>
      </c>
      <c r="F135" s="699"/>
      <c r="G135" s="699">
        <v>440</v>
      </c>
      <c r="H135" s="699">
        <v>79</v>
      </c>
      <c r="I135" s="699" t="s">
        <v>223</v>
      </c>
      <c r="J135" s="699" t="s">
        <v>266</v>
      </c>
      <c r="K135" s="712" t="s">
        <v>973</v>
      </c>
      <c r="L135" s="714">
        <v>132.80000000000001</v>
      </c>
      <c r="M135" s="715">
        <f>IF(K135&lt;&gt;"",VLOOKUP(K135,'DON GIA'!$S$1:$U$19,3,0),"")</f>
        <v>1679000</v>
      </c>
      <c r="N135" s="715">
        <f>IF(K135&lt;&gt;"",VLOOKUP(K135,'DON GIA'!$S$1:$V$19,4,0),"")</f>
        <v>0</v>
      </c>
      <c r="O135" s="715">
        <f t="shared" ref="O135:O145" si="56">IF(K135&lt;&gt;"",L135*M135,"")</f>
        <v>222971200.00000003</v>
      </c>
      <c r="P135" s="715">
        <f t="shared" ref="P135:P145" si="57">IF(K135&lt;&gt;"",L135*N135,"")</f>
        <v>0</v>
      </c>
      <c r="Q135" s="5" t="s">
        <v>35</v>
      </c>
      <c r="R135" s="699"/>
      <c r="S135" s="699"/>
      <c r="T135" s="715" t="str">
        <f>IF(Q135&lt;&gt;"",VLOOKUP(Q135,'DON GIA'!$H$1:$K$103,4,0),"")</f>
        <v/>
      </c>
      <c r="U135" s="715" t="str">
        <f t="shared" ref="U135:U145" si="58">IF(Q135&lt;&gt;"",IF(ISNUMBER(T135),S135*T135,""),"")</f>
        <v/>
      </c>
      <c r="V135" s="715" t="s">
        <v>2163</v>
      </c>
      <c r="W135" s="712" t="s">
        <v>1063</v>
      </c>
      <c r="X135" s="699" t="s">
        <v>27</v>
      </c>
      <c r="Y135" s="718">
        <v>36.4</v>
      </c>
      <c r="Z135" s="725"/>
      <c r="AA135" s="715">
        <f>IF(W135&lt;&gt;"",VLOOKUP(W135,'DON GIA'!$A$1:$D$346,4,0),"")</f>
        <v>3941166</v>
      </c>
      <c r="AB135" s="715">
        <f t="shared" ref="AB135:AB145" si="59">IF(W135&lt;&gt;"",IF(ISNUMBER(AA135),Y135*AA135,""),"")</f>
        <v>143458442.40000001</v>
      </c>
      <c r="AC135" s="5" t="s">
        <v>28</v>
      </c>
      <c r="AD135" s="5" t="s">
        <v>29</v>
      </c>
      <c r="AE135" s="5" t="s">
        <v>30</v>
      </c>
      <c r="AF135" s="5" t="s">
        <v>31</v>
      </c>
      <c r="AG135" s="5" t="s">
        <v>32</v>
      </c>
      <c r="AH135" s="699" t="s">
        <v>33</v>
      </c>
      <c r="AI135" s="5" t="s">
        <v>562</v>
      </c>
      <c r="AJ135" s="699" t="s">
        <v>409</v>
      </c>
      <c r="AK135" s="699">
        <v>1</v>
      </c>
      <c r="AL135" s="715">
        <f>IF(AI135&lt;&gt;"",VLOOKUP(AI135,'DON GIA'!$M$1:$P$9,4,0),"")</f>
        <v>12895920</v>
      </c>
      <c r="AM135" s="715">
        <f t="shared" ref="AM135:AM145" si="60">IF(AI135&lt;&gt;"",AK135*AL135,"")</f>
        <v>12895920</v>
      </c>
      <c r="AN135" s="5" t="s">
        <v>407</v>
      </c>
      <c r="AO135" s="699">
        <v>1</v>
      </c>
      <c r="AP135" s="702" t="str">
        <f t="shared" si="31"/>
        <v/>
      </c>
      <c r="AQ135" s="709" t="s">
        <v>2292</v>
      </c>
      <c r="AR135" s="709" t="s">
        <v>1912</v>
      </c>
      <c r="AS135" s="723"/>
    </row>
    <row r="136" spans="1:45" ht="201" outlineLevel="2">
      <c r="A136" s="710">
        <f t="shared" ref="A136:A145" si="61">IF(B135&lt;&gt;"",B135,A135)</f>
        <v>10</v>
      </c>
      <c r="B136" s="711" t="str">
        <f>IF(C136&lt;&gt;"",COUNTA($C$8:C136),"")</f>
        <v/>
      </c>
      <c r="C136" s="711"/>
      <c r="D136" s="5" t="s">
        <v>71</v>
      </c>
      <c r="E136" s="699"/>
      <c r="F136" s="699"/>
      <c r="G136" s="699"/>
      <c r="H136" s="699"/>
      <c r="I136" s="699"/>
      <c r="J136" s="699"/>
      <c r="K136" s="712"/>
      <c r="L136" s="714" t="s">
        <v>35</v>
      </c>
      <c r="M136" s="715" t="str">
        <f>IF(K136&lt;&gt;"",VLOOKUP(K136,'DON GIA'!$S$1:$U$19,3,0),"")</f>
        <v/>
      </c>
      <c r="N136" s="715" t="str">
        <f>IF(K136&lt;&gt;"",VLOOKUP(K136,'DON GIA'!$S$1:$V$19,4,0),"")</f>
        <v/>
      </c>
      <c r="O136" s="715" t="str">
        <f t="shared" si="56"/>
        <v/>
      </c>
      <c r="P136" s="715" t="str">
        <f t="shared" si="57"/>
        <v/>
      </c>
      <c r="Q136" s="5" t="s">
        <v>35</v>
      </c>
      <c r="R136" s="699"/>
      <c r="S136" s="699"/>
      <c r="T136" s="715" t="str">
        <f>IF(Q136&lt;&gt;"",VLOOKUP(Q136,'DON GIA'!$H$1:$K$103,4,0),"")</f>
        <v/>
      </c>
      <c r="U136" s="715" t="str">
        <f t="shared" si="58"/>
        <v/>
      </c>
      <c r="V136" s="715"/>
      <c r="W136" s="712" t="s">
        <v>1107</v>
      </c>
      <c r="X136" s="699" t="s">
        <v>27</v>
      </c>
      <c r="Y136" s="718">
        <v>89.32</v>
      </c>
      <c r="Z136" s="725"/>
      <c r="AA136" s="715">
        <f>IF(W136&lt;&gt;"",VLOOKUP(W136,'DON GIA'!$A$1:$D$346,4,0),"")</f>
        <v>109890</v>
      </c>
      <c r="AB136" s="715">
        <f t="shared" si="59"/>
        <v>9815374.7999999989</v>
      </c>
      <c r="AC136" s="5"/>
      <c r="AD136" s="5"/>
      <c r="AE136" s="5"/>
      <c r="AF136" s="5"/>
      <c r="AG136" s="5"/>
      <c r="AH136" s="699"/>
      <c r="AI136" s="5" t="s">
        <v>579</v>
      </c>
      <c r="AJ136" s="699" t="s">
        <v>560</v>
      </c>
      <c r="AK136" s="699">
        <v>1</v>
      </c>
      <c r="AL136" s="715">
        <f>IF(AI136&lt;&gt;"",VLOOKUP(AI136,'DON GIA'!$M$1:$P$9,4,0),"")</f>
        <v>17000000</v>
      </c>
      <c r="AM136" s="715">
        <f t="shared" si="60"/>
        <v>17000000</v>
      </c>
      <c r="AN136" s="5"/>
      <c r="AO136" s="699"/>
      <c r="AP136" s="702" t="str">
        <f t="shared" si="31"/>
        <v/>
      </c>
      <c r="AQ136" s="722" t="s">
        <v>2293</v>
      </c>
      <c r="AR136" s="722" t="s">
        <v>1918</v>
      </c>
      <c r="AS136" s="639"/>
    </row>
    <row r="137" spans="1:45" ht="99" outlineLevel="2">
      <c r="A137" s="710">
        <f t="shared" si="61"/>
        <v>10</v>
      </c>
      <c r="B137" s="711" t="str">
        <f>IF(C137&lt;&gt;"",COUNTA($C$8:C137),"")</f>
        <v/>
      </c>
      <c r="C137" s="711"/>
      <c r="D137" s="5" t="s">
        <v>268</v>
      </c>
      <c r="E137" s="699"/>
      <c r="F137" s="699"/>
      <c r="G137" s="699"/>
      <c r="H137" s="699"/>
      <c r="I137" s="699"/>
      <c r="J137" s="699"/>
      <c r="K137" s="712"/>
      <c r="L137" s="714" t="s">
        <v>35</v>
      </c>
      <c r="M137" s="715" t="str">
        <f>IF(K137&lt;&gt;"",VLOOKUP(K137,'DON GIA'!$S$1:$U$19,3,0),"")</f>
        <v/>
      </c>
      <c r="N137" s="715" t="str">
        <f>IF(K137&lt;&gt;"",VLOOKUP(K137,'DON GIA'!$S$1:$V$19,4,0),"")</f>
        <v/>
      </c>
      <c r="O137" s="715" t="str">
        <f t="shared" si="56"/>
        <v/>
      </c>
      <c r="P137" s="715" t="str">
        <f t="shared" si="57"/>
        <v/>
      </c>
      <c r="Q137" s="5" t="s">
        <v>35</v>
      </c>
      <c r="R137" s="699"/>
      <c r="S137" s="699"/>
      <c r="T137" s="715" t="str">
        <f>IF(Q137&lt;&gt;"",VLOOKUP(Q137,'DON GIA'!$H$1:$K$103,4,0),"")</f>
        <v/>
      </c>
      <c r="U137" s="715" t="str">
        <f t="shared" si="58"/>
        <v/>
      </c>
      <c r="V137" s="715"/>
      <c r="W137" s="712" t="s">
        <v>1163</v>
      </c>
      <c r="X137" s="699" t="s">
        <v>27</v>
      </c>
      <c r="Y137" s="718">
        <v>5.84</v>
      </c>
      <c r="Z137" s="725"/>
      <c r="AA137" s="715">
        <f>IF(W137&lt;&gt;"",VLOOKUP(W137,'DON GIA'!$A$1:$D$346,4,0),"")</f>
        <v>5058826</v>
      </c>
      <c r="AB137" s="715">
        <f t="shared" si="59"/>
        <v>29543543.84</v>
      </c>
      <c r="AC137" s="5"/>
      <c r="AD137" s="5"/>
      <c r="AE137" s="5"/>
      <c r="AF137" s="5" t="s">
        <v>31</v>
      </c>
      <c r="AG137" s="5"/>
      <c r="AH137" s="699" t="s">
        <v>34</v>
      </c>
      <c r="AI137" s="5"/>
      <c r="AJ137" s="699"/>
      <c r="AK137" s="699"/>
      <c r="AL137" s="715" t="str">
        <f>IF(AI137&lt;&gt;"",VLOOKUP(AI137,'DON GIA'!$M$1:$P$9,4,0),"")</f>
        <v/>
      </c>
      <c r="AM137" s="715" t="str">
        <f t="shared" si="60"/>
        <v/>
      </c>
      <c r="AN137" s="5"/>
      <c r="AO137" s="699"/>
      <c r="AP137" s="702" t="str">
        <f t="shared" ref="AP137:AP200" si="62">IF(C137&lt;&gt;"",O137+P137+U137+AB137+AM137,"")</f>
        <v/>
      </c>
      <c r="AQ137" s="722" t="s">
        <v>2294</v>
      </c>
      <c r="AR137" s="722" t="s">
        <v>1914</v>
      </c>
      <c r="AS137" s="639"/>
    </row>
    <row r="138" spans="1:45" ht="66" outlineLevel="2">
      <c r="A138" s="710">
        <f t="shared" si="61"/>
        <v>10</v>
      </c>
      <c r="B138" s="711" t="str">
        <f>IF(C138&lt;&gt;"",COUNTA($C$8:C138),"")</f>
        <v/>
      </c>
      <c r="C138" s="711"/>
      <c r="D138" s="5"/>
      <c r="E138" s="699"/>
      <c r="F138" s="699"/>
      <c r="G138" s="699"/>
      <c r="H138" s="699"/>
      <c r="I138" s="699"/>
      <c r="J138" s="699"/>
      <c r="K138" s="712"/>
      <c r="L138" s="714" t="s">
        <v>35</v>
      </c>
      <c r="M138" s="715" t="str">
        <f>IF(K138&lt;&gt;"",VLOOKUP(K138,'DON GIA'!$S$1:$U$19,3,0),"")</f>
        <v/>
      </c>
      <c r="N138" s="715" t="str">
        <f>IF(K138&lt;&gt;"",VLOOKUP(K138,'DON GIA'!$S$1:$V$19,4,0),"")</f>
        <v/>
      </c>
      <c r="O138" s="715" t="str">
        <f t="shared" si="56"/>
        <v/>
      </c>
      <c r="P138" s="715" t="str">
        <f t="shared" si="57"/>
        <v/>
      </c>
      <c r="Q138" s="5" t="s">
        <v>35</v>
      </c>
      <c r="R138" s="699"/>
      <c r="S138" s="699"/>
      <c r="T138" s="715" t="str">
        <f>IF(Q138&lt;&gt;"",VLOOKUP(Q138,'DON GIA'!$H$1:$K$103,4,0),"")</f>
        <v/>
      </c>
      <c r="U138" s="715" t="str">
        <f t="shared" si="58"/>
        <v/>
      </c>
      <c r="V138" s="715"/>
      <c r="W138" s="712" t="s">
        <v>1151</v>
      </c>
      <c r="X138" s="699" t="s">
        <v>38</v>
      </c>
      <c r="Y138" s="718">
        <v>0.64600000000000002</v>
      </c>
      <c r="Z138" s="725"/>
      <c r="AA138" s="715">
        <f>IF(W138&lt;&gt;"",VLOOKUP(W138,'DON GIA'!$A$1:$D$346,4,0),"")</f>
        <v>2523428</v>
      </c>
      <c r="AB138" s="715">
        <f t="shared" si="59"/>
        <v>1630134.4880000001</v>
      </c>
      <c r="AC138" s="5"/>
      <c r="AD138" s="5"/>
      <c r="AE138" s="5"/>
      <c r="AF138" s="5"/>
      <c r="AG138" s="5"/>
      <c r="AH138" s="699"/>
      <c r="AI138" s="5"/>
      <c r="AJ138" s="699"/>
      <c r="AK138" s="699"/>
      <c r="AL138" s="715" t="str">
        <f>IF(AI138&lt;&gt;"",VLOOKUP(AI138,'DON GIA'!$M$1:$P$9,4,0),"")</f>
        <v/>
      </c>
      <c r="AM138" s="715" t="str">
        <f t="shared" si="60"/>
        <v/>
      </c>
      <c r="AN138" s="5"/>
      <c r="AO138" s="699"/>
      <c r="AP138" s="702" t="str">
        <f t="shared" si="62"/>
        <v/>
      </c>
      <c r="AQ138" s="722" t="s">
        <v>351</v>
      </c>
      <c r="AR138" s="722" t="s">
        <v>1915</v>
      </c>
      <c r="AS138" s="639"/>
    </row>
    <row r="139" spans="1:45" outlineLevel="2">
      <c r="A139" s="710">
        <f t="shared" si="61"/>
        <v>10</v>
      </c>
      <c r="B139" s="711" t="str">
        <f>IF(C139&lt;&gt;"",COUNTA($C$8:C139),"")</f>
        <v/>
      </c>
      <c r="C139" s="711"/>
      <c r="D139" s="5"/>
      <c r="E139" s="699"/>
      <c r="F139" s="699"/>
      <c r="G139" s="699"/>
      <c r="H139" s="699"/>
      <c r="I139" s="699"/>
      <c r="J139" s="699"/>
      <c r="K139" s="712"/>
      <c r="L139" s="714" t="s">
        <v>35</v>
      </c>
      <c r="M139" s="715" t="str">
        <f>IF(K139&lt;&gt;"",VLOOKUP(K139,'DON GIA'!$S$1:$U$19,3,0),"")</f>
        <v/>
      </c>
      <c r="N139" s="715" t="str">
        <f>IF(K139&lt;&gt;"",VLOOKUP(K139,'DON GIA'!$S$1:$V$19,4,0),"")</f>
        <v/>
      </c>
      <c r="O139" s="715" t="str">
        <f t="shared" si="56"/>
        <v/>
      </c>
      <c r="P139" s="715" t="str">
        <f t="shared" si="57"/>
        <v/>
      </c>
      <c r="Q139" s="5" t="s">
        <v>35</v>
      </c>
      <c r="R139" s="699"/>
      <c r="S139" s="699"/>
      <c r="T139" s="715" t="str">
        <f>IF(Q139&lt;&gt;"",VLOOKUP(Q139,'DON GIA'!$H$1:$K$103,4,0),"")</f>
        <v/>
      </c>
      <c r="U139" s="715" t="str">
        <f t="shared" si="58"/>
        <v/>
      </c>
      <c r="V139" s="715"/>
      <c r="W139" s="712" t="s">
        <v>1121</v>
      </c>
      <c r="X139" s="699" t="s">
        <v>27</v>
      </c>
      <c r="Y139" s="718">
        <v>2.14</v>
      </c>
      <c r="Z139" s="725"/>
      <c r="AA139" s="715">
        <f>IF(W139&lt;&gt;"",VLOOKUP(W139,'DON GIA'!$A$1:$D$346,4,0),"")</f>
        <v>1398600</v>
      </c>
      <c r="AB139" s="715">
        <f t="shared" si="59"/>
        <v>2993004</v>
      </c>
      <c r="AC139" s="5"/>
      <c r="AD139" s="5"/>
      <c r="AE139" s="5"/>
      <c r="AF139" s="5"/>
      <c r="AG139" s="5"/>
      <c r="AH139" s="699"/>
      <c r="AI139" s="5"/>
      <c r="AJ139" s="699"/>
      <c r="AK139" s="699"/>
      <c r="AL139" s="715" t="str">
        <f>IF(AI139&lt;&gt;"",VLOOKUP(AI139,'DON GIA'!$M$1:$P$9,4,0),"")</f>
        <v/>
      </c>
      <c r="AM139" s="715" t="str">
        <f t="shared" si="60"/>
        <v/>
      </c>
      <c r="AN139" s="5"/>
      <c r="AO139" s="699"/>
      <c r="AP139" s="702" t="str">
        <f t="shared" si="62"/>
        <v/>
      </c>
      <c r="AQ139" s="726" t="s">
        <v>1911</v>
      </c>
      <c r="AR139" s="726"/>
      <c r="AS139" s="727"/>
    </row>
    <row r="140" spans="1:45" outlineLevel="2">
      <c r="A140" s="710">
        <f t="shared" si="61"/>
        <v>10</v>
      </c>
      <c r="B140" s="711" t="str">
        <f>IF(C140&lt;&gt;"",COUNTA($C$8:C140),"")</f>
        <v/>
      </c>
      <c r="C140" s="711"/>
      <c r="D140" s="5"/>
      <c r="E140" s="699"/>
      <c r="F140" s="699"/>
      <c r="G140" s="699"/>
      <c r="H140" s="699"/>
      <c r="I140" s="699"/>
      <c r="J140" s="699"/>
      <c r="K140" s="712"/>
      <c r="L140" s="714" t="s">
        <v>35</v>
      </c>
      <c r="M140" s="715" t="str">
        <f>IF(K140&lt;&gt;"",VLOOKUP(K140,'DON GIA'!$S$1:$U$19,3,0),"")</f>
        <v/>
      </c>
      <c r="N140" s="715" t="str">
        <f>IF(K140&lt;&gt;"",VLOOKUP(K140,'DON GIA'!$S$1:$V$19,4,0),"")</f>
        <v/>
      </c>
      <c r="O140" s="715" t="str">
        <f t="shared" si="56"/>
        <v/>
      </c>
      <c r="P140" s="715" t="str">
        <f t="shared" si="57"/>
        <v/>
      </c>
      <c r="Q140" s="5" t="s">
        <v>35</v>
      </c>
      <c r="R140" s="699"/>
      <c r="S140" s="699"/>
      <c r="T140" s="715" t="str">
        <f>IF(Q140&lt;&gt;"",VLOOKUP(Q140,'DON GIA'!$H$1:$K$103,4,0),"")</f>
        <v/>
      </c>
      <c r="U140" s="715" t="str">
        <f t="shared" si="58"/>
        <v/>
      </c>
      <c r="V140" s="715"/>
      <c r="W140" s="712" t="s">
        <v>1105</v>
      </c>
      <c r="X140" s="699" t="s">
        <v>27</v>
      </c>
      <c r="Y140" s="718">
        <v>1.44</v>
      </c>
      <c r="Z140" s="725"/>
      <c r="AA140" s="715">
        <f>IF(W140&lt;&gt;"",VLOOKUP(W140,'DON GIA'!$A$1:$D$346,4,0),"")</f>
        <v>292949</v>
      </c>
      <c r="AB140" s="715">
        <f t="shared" si="59"/>
        <v>421846.56</v>
      </c>
      <c r="AC140" s="5"/>
      <c r="AD140" s="5"/>
      <c r="AE140" s="5"/>
      <c r="AF140" s="5"/>
      <c r="AG140" s="5"/>
      <c r="AH140" s="699"/>
      <c r="AI140" s="5"/>
      <c r="AJ140" s="699"/>
      <c r="AK140" s="699"/>
      <c r="AL140" s="715" t="str">
        <f>IF(AI140&lt;&gt;"",VLOOKUP(AI140,'DON GIA'!$M$1:$P$9,4,0),"")</f>
        <v/>
      </c>
      <c r="AM140" s="715" t="str">
        <f t="shared" si="60"/>
        <v/>
      </c>
      <c r="AN140" s="5"/>
      <c r="AO140" s="699"/>
      <c r="AP140" s="702" t="str">
        <f t="shared" si="62"/>
        <v/>
      </c>
      <c r="AQ140" s="584" t="s">
        <v>1932</v>
      </c>
      <c r="AR140" s="584"/>
      <c r="AS140" s="631"/>
    </row>
    <row r="141" spans="1:45" ht="33.75" outlineLevel="2">
      <c r="A141" s="710">
        <f t="shared" si="61"/>
        <v>10</v>
      </c>
      <c r="B141" s="711" t="str">
        <f>IF(C141&lt;&gt;"",COUNTA($C$8:C141),"")</f>
        <v/>
      </c>
      <c r="C141" s="711"/>
      <c r="D141" s="5"/>
      <c r="E141" s="699"/>
      <c r="F141" s="699"/>
      <c r="G141" s="699"/>
      <c r="H141" s="699"/>
      <c r="I141" s="699"/>
      <c r="J141" s="699"/>
      <c r="K141" s="712"/>
      <c r="L141" s="714" t="s">
        <v>35</v>
      </c>
      <c r="M141" s="715" t="str">
        <f>IF(K141&lt;&gt;"",VLOOKUP(K141,'DON GIA'!$S$1:$U$19,3,0),"")</f>
        <v/>
      </c>
      <c r="N141" s="715" t="str">
        <f>IF(K141&lt;&gt;"",VLOOKUP(K141,'DON GIA'!$S$1:$V$19,4,0),"")</f>
        <v/>
      </c>
      <c r="O141" s="715" t="str">
        <f t="shared" si="56"/>
        <v/>
      </c>
      <c r="P141" s="715" t="str">
        <f t="shared" si="57"/>
        <v/>
      </c>
      <c r="Q141" s="5" t="s">
        <v>35</v>
      </c>
      <c r="R141" s="699"/>
      <c r="S141" s="699"/>
      <c r="T141" s="715" t="str">
        <f>IF(Q141&lt;&gt;"",VLOOKUP(Q141,'DON GIA'!$H$1:$K$103,4,0),"")</f>
        <v/>
      </c>
      <c r="U141" s="715" t="str">
        <f t="shared" si="58"/>
        <v/>
      </c>
      <c r="V141" s="715"/>
      <c r="W141" s="712" t="s">
        <v>1164</v>
      </c>
      <c r="X141" s="699" t="s">
        <v>27</v>
      </c>
      <c r="Y141" s="718">
        <v>21.07</v>
      </c>
      <c r="Z141" s="725"/>
      <c r="AA141" s="715">
        <f>IF(W141&lt;&gt;"",VLOOKUP(W141,'DON GIA'!$A$1:$D$346,4,0),"")</f>
        <v>282038</v>
      </c>
      <c r="AB141" s="715">
        <f t="shared" si="59"/>
        <v>5942540.6600000001</v>
      </c>
      <c r="AC141" s="5"/>
      <c r="AD141" s="5"/>
      <c r="AE141" s="5"/>
      <c r="AF141" s="5"/>
      <c r="AG141" s="5"/>
      <c r="AH141" s="699"/>
      <c r="AI141" s="5"/>
      <c r="AJ141" s="699"/>
      <c r="AK141" s="699"/>
      <c r="AL141" s="715" t="str">
        <f>IF(AI141&lt;&gt;"",VLOOKUP(AI141,'DON GIA'!$M$1:$P$9,4,0),"")</f>
        <v/>
      </c>
      <c r="AM141" s="715" t="str">
        <f t="shared" si="60"/>
        <v/>
      </c>
      <c r="AN141" s="5"/>
      <c r="AO141" s="699"/>
      <c r="AP141" s="702" t="str">
        <f t="shared" si="62"/>
        <v/>
      </c>
      <c r="AQ141" s="712"/>
      <c r="AR141" s="712"/>
      <c r="AS141" s="727"/>
    </row>
    <row r="142" spans="1:45" outlineLevel="2">
      <c r="A142" s="710">
        <f t="shared" si="61"/>
        <v>10</v>
      </c>
      <c r="B142" s="711" t="str">
        <f>IF(C142&lt;&gt;"",COUNTA($C$8:C142),"")</f>
        <v/>
      </c>
      <c r="C142" s="711"/>
      <c r="D142" s="5"/>
      <c r="E142" s="699"/>
      <c r="F142" s="699"/>
      <c r="G142" s="699"/>
      <c r="H142" s="699"/>
      <c r="I142" s="699"/>
      <c r="J142" s="699"/>
      <c r="K142" s="712"/>
      <c r="L142" s="714" t="s">
        <v>35</v>
      </c>
      <c r="M142" s="715" t="str">
        <f>IF(K142&lt;&gt;"",VLOOKUP(K142,'DON GIA'!$S$1:$U$19,3,0),"")</f>
        <v/>
      </c>
      <c r="N142" s="715" t="str">
        <f>IF(K142&lt;&gt;"",VLOOKUP(K142,'DON GIA'!$S$1:$V$19,4,0),"")</f>
        <v/>
      </c>
      <c r="O142" s="715" t="str">
        <f t="shared" si="56"/>
        <v/>
      </c>
      <c r="P142" s="715" t="str">
        <f t="shared" si="57"/>
        <v/>
      </c>
      <c r="Q142" s="5" t="s">
        <v>35</v>
      </c>
      <c r="R142" s="699"/>
      <c r="S142" s="699"/>
      <c r="T142" s="715" t="str">
        <f>IF(Q142&lt;&gt;"",VLOOKUP(Q142,'DON GIA'!$H$1:$K$103,4,0),"")</f>
        <v/>
      </c>
      <c r="U142" s="715" t="str">
        <f t="shared" si="58"/>
        <v/>
      </c>
      <c r="V142" s="715"/>
      <c r="W142" s="712" t="s">
        <v>1105</v>
      </c>
      <c r="X142" s="699" t="s">
        <v>27</v>
      </c>
      <c r="Y142" s="718">
        <v>1.35</v>
      </c>
      <c r="Z142" s="725"/>
      <c r="AA142" s="715">
        <f>IF(W142&lt;&gt;"",VLOOKUP(W142,'DON GIA'!$A$1:$D$346,4,0),"")</f>
        <v>292949</v>
      </c>
      <c r="AB142" s="715">
        <f t="shared" si="59"/>
        <v>395481.15</v>
      </c>
      <c r="AC142" s="5"/>
      <c r="AD142" s="5"/>
      <c r="AE142" s="5"/>
      <c r="AF142" s="5"/>
      <c r="AG142" s="5"/>
      <c r="AH142" s="699"/>
      <c r="AI142" s="5"/>
      <c r="AJ142" s="699"/>
      <c r="AK142" s="699"/>
      <c r="AL142" s="715" t="str">
        <f>IF(AI142&lt;&gt;"",VLOOKUP(AI142,'DON GIA'!$M$1:$P$9,4,0),"")</f>
        <v/>
      </c>
      <c r="AM142" s="715" t="str">
        <f t="shared" si="60"/>
        <v/>
      </c>
      <c r="AN142" s="5"/>
      <c r="AO142" s="699"/>
      <c r="AP142" s="702" t="str">
        <f t="shared" si="62"/>
        <v/>
      </c>
      <c r="AQ142" s="712"/>
      <c r="AR142" s="712"/>
      <c r="AS142" s="727"/>
    </row>
    <row r="143" spans="1:45" outlineLevel="2">
      <c r="A143" s="710">
        <f t="shared" si="61"/>
        <v>10</v>
      </c>
      <c r="B143" s="711" t="str">
        <f>IF(C143&lt;&gt;"",COUNTA($C$8:C143),"")</f>
        <v/>
      </c>
      <c r="C143" s="711"/>
      <c r="D143" s="5"/>
      <c r="E143" s="699"/>
      <c r="F143" s="699"/>
      <c r="G143" s="699"/>
      <c r="H143" s="699"/>
      <c r="I143" s="699"/>
      <c r="J143" s="699"/>
      <c r="K143" s="712"/>
      <c r="L143" s="714" t="s">
        <v>35</v>
      </c>
      <c r="M143" s="715" t="str">
        <f>IF(K143&lt;&gt;"",VLOOKUP(K143,'DON GIA'!$S$1:$U$19,3,0),"")</f>
        <v/>
      </c>
      <c r="N143" s="715" t="str">
        <f>IF(K143&lt;&gt;"",VLOOKUP(K143,'DON GIA'!$S$1:$V$19,4,0),"")</f>
        <v/>
      </c>
      <c r="O143" s="715" t="str">
        <f t="shared" si="56"/>
        <v/>
      </c>
      <c r="P143" s="715" t="str">
        <f t="shared" si="57"/>
        <v/>
      </c>
      <c r="Q143" s="5" t="s">
        <v>35</v>
      </c>
      <c r="R143" s="699"/>
      <c r="S143" s="699"/>
      <c r="T143" s="715" t="str">
        <f>IF(Q143&lt;&gt;"",VLOOKUP(Q143,'DON GIA'!$H$1:$K$103,4,0),"")</f>
        <v/>
      </c>
      <c r="U143" s="715" t="str">
        <f t="shared" si="58"/>
        <v/>
      </c>
      <c r="V143" s="715"/>
      <c r="W143" s="712" t="s">
        <v>1063</v>
      </c>
      <c r="X143" s="699" t="s">
        <v>27</v>
      </c>
      <c r="Y143" s="718">
        <v>89.32</v>
      </c>
      <c r="Z143" s="725"/>
      <c r="AA143" s="715">
        <f>IF(W143&lt;&gt;"",VLOOKUP(W143,'DON GIA'!$A$1:$D$346,4,0),"")</f>
        <v>3941166</v>
      </c>
      <c r="AB143" s="715">
        <f t="shared" si="59"/>
        <v>352024947.11999995</v>
      </c>
      <c r="AC143" s="5" t="s">
        <v>28</v>
      </c>
      <c r="AD143" s="5" t="s">
        <v>29</v>
      </c>
      <c r="AE143" s="5" t="s">
        <v>30</v>
      </c>
      <c r="AF143" s="5" t="s">
        <v>31</v>
      </c>
      <c r="AG143" s="5" t="s">
        <v>32</v>
      </c>
      <c r="AH143" s="699" t="s">
        <v>33</v>
      </c>
      <c r="AI143" s="5"/>
      <c r="AJ143" s="699"/>
      <c r="AK143" s="699"/>
      <c r="AL143" s="715" t="str">
        <f>IF(AI143&lt;&gt;"",VLOOKUP(AI143,'DON GIA'!$M$1:$P$9,4,0),"")</f>
        <v/>
      </c>
      <c r="AM143" s="715" t="str">
        <f t="shared" si="60"/>
        <v/>
      </c>
      <c r="AN143" s="5"/>
      <c r="AO143" s="699"/>
      <c r="AP143" s="702" t="str">
        <f t="shared" si="62"/>
        <v/>
      </c>
      <c r="AQ143" s="712"/>
      <c r="AR143" s="712"/>
      <c r="AS143" s="727"/>
    </row>
    <row r="144" spans="1:45" s="77" customFormat="1" outlineLevel="2">
      <c r="A144" s="710">
        <f t="shared" si="61"/>
        <v>10</v>
      </c>
      <c r="B144" s="711" t="str">
        <f>IF(C144&lt;&gt;"",COUNTA($C$8:C144),"")</f>
        <v/>
      </c>
      <c r="C144" s="711"/>
      <c r="D144" s="5"/>
      <c r="E144" s="699"/>
      <c r="F144" s="699"/>
      <c r="G144" s="699"/>
      <c r="H144" s="699"/>
      <c r="I144" s="699"/>
      <c r="J144" s="699"/>
      <c r="K144" s="712"/>
      <c r="L144" s="714" t="s">
        <v>35</v>
      </c>
      <c r="M144" s="715" t="str">
        <f>IF(K144&lt;&gt;"",VLOOKUP(K144,'DON GIA'!$S$1:$U$19,3,0),"")</f>
        <v/>
      </c>
      <c r="N144" s="715" t="str">
        <f>IF(K144&lt;&gt;"",VLOOKUP(K144,'DON GIA'!$S$1:$V$19,4,0),"")</f>
        <v/>
      </c>
      <c r="O144" s="715" t="str">
        <f t="shared" si="56"/>
        <v/>
      </c>
      <c r="P144" s="715" t="str">
        <f t="shared" si="57"/>
        <v/>
      </c>
      <c r="Q144" s="5" t="s">
        <v>35</v>
      </c>
      <c r="R144" s="699"/>
      <c r="S144" s="699"/>
      <c r="T144" s="715" t="str">
        <f>IF(Q144&lt;&gt;"",VLOOKUP(Q144,'DON GIA'!$H$1:$K$103,4,0),"")</f>
        <v/>
      </c>
      <c r="U144" s="715" t="str">
        <f t="shared" si="58"/>
        <v/>
      </c>
      <c r="V144" s="715"/>
      <c r="W144" s="712" t="s">
        <v>1049</v>
      </c>
      <c r="X144" s="699" t="s">
        <v>42</v>
      </c>
      <c r="Y144" s="718">
        <v>1</v>
      </c>
      <c r="Z144" s="725"/>
      <c r="AA144" s="715">
        <f>IF(W144&lt;&gt;"",VLOOKUP(W144,'DON GIA'!$A$1:$D$346,4,0),"")</f>
        <v>3793079</v>
      </c>
      <c r="AB144" s="715">
        <f t="shared" si="59"/>
        <v>3793079</v>
      </c>
      <c r="AC144" s="5"/>
      <c r="AD144" s="5"/>
      <c r="AE144" s="5"/>
      <c r="AF144" s="5"/>
      <c r="AG144" s="5"/>
      <c r="AH144" s="699"/>
      <c r="AI144" s="5"/>
      <c r="AJ144" s="699"/>
      <c r="AK144" s="699"/>
      <c r="AL144" s="715" t="str">
        <f>IF(AI144&lt;&gt;"",VLOOKUP(AI144,'DON GIA'!$M$1:$P$9,4,0),"")</f>
        <v/>
      </c>
      <c r="AM144" s="715" t="str">
        <f t="shared" si="60"/>
        <v/>
      </c>
      <c r="AN144" s="5"/>
      <c r="AO144" s="699"/>
      <c r="AP144" s="702" t="str">
        <f t="shared" si="62"/>
        <v/>
      </c>
      <c r="AQ144" s="712"/>
      <c r="AR144" s="712"/>
      <c r="AS144" s="727"/>
    </row>
    <row r="145" spans="1:45" s="77" customFormat="1" outlineLevel="2">
      <c r="A145" s="710">
        <f t="shared" si="61"/>
        <v>10</v>
      </c>
      <c r="B145" s="711"/>
      <c r="C145" s="711"/>
      <c r="D145" s="708"/>
      <c r="E145" s="699"/>
      <c r="F145" s="699"/>
      <c r="G145" s="699"/>
      <c r="H145" s="699"/>
      <c r="I145" s="699"/>
      <c r="J145" s="699"/>
      <c r="K145" s="712"/>
      <c r="L145" s="714" t="s">
        <v>35</v>
      </c>
      <c r="M145" s="715" t="str">
        <f>IF(K145&lt;&gt;"",VLOOKUP(K145,'DON GIA'!$S$1:$U$19,3,0),"")</f>
        <v/>
      </c>
      <c r="N145" s="715" t="str">
        <f>IF(K145&lt;&gt;"",VLOOKUP(K145,'DON GIA'!$S$1:$V$19,4,0),"")</f>
        <v/>
      </c>
      <c r="O145" s="715" t="str">
        <f t="shared" si="56"/>
        <v/>
      </c>
      <c r="P145" s="715" t="str">
        <f t="shared" si="57"/>
        <v/>
      </c>
      <c r="Q145" s="5" t="s">
        <v>35</v>
      </c>
      <c r="R145" s="699"/>
      <c r="S145" s="699"/>
      <c r="T145" s="715" t="str">
        <f>IF(Q145&lt;&gt;"",VLOOKUP(Q145,'DON GIA'!$H$1:$K$103,4,0),"")</f>
        <v/>
      </c>
      <c r="U145" s="715" t="str">
        <f t="shared" si="58"/>
        <v/>
      </c>
      <c r="V145" s="715"/>
      <c r="W145" s="712"/>
      <c r="X145" s="699"/>
      <c r="Y145" s="718"/>
      <c r="Z145" s="725"/>
      <c r="AA145" s="715" t="str">
        <f>IF(W145&lt;&gt;"",VLOOKUP(W145,'DON GIA'!$A$1:$D$346,4,0),"")</f>
        <v/>
      </c>
      <c r="AB145" s="715" t="str">
        <f t="shared" si="59"/>
        <v/>
      </c>
      <c r="AC145" s="5"/>
      <c r="AD145" s="5"/>
      <c r="AE145" s="5"/>
      <c r="AF145" s="5"/>
      <c r="AG145" s="5"/>
      <c r="AH145" s="699"/>
      <c r="AI145" s="5"/>
      <c r="AJ145" s="699"/>
      <c r="AK145" s="699"/>
      <c r="AL145" s="715" t="str">
        <f>IF(AI145&lt;&gt;"",VLOOKUP(AI145,'DON GIA'!$M$1:$P$9,4,0),"")</f>
        <v/>
      </c>
      <c r="AM145" s="715" t="str">
        <f t="shared" si="60"/>
        <v/>
      </c>
      <c r="AN145" s="5"/>
      <c r="AO145" s="699"/>
      <c r="AP145" s="702" t="str">
        <f t="shared" si="62"/>
        <v/>
      </c>
      <c r="AQ145" s="712"/>
      <c r="AR145" s="712"/>
      <c r="AS145" s="727"/>
    </row>
    <row r="146" spans="1:45" s="77" customFormat="1" outlineLevel="1">
      <c r="A146" s="658" t="s">
        <v>2149</v>
      </c>
      <c r="B146" s="696">
        <f>IF(C146&lt;&gt;"",COUNTA($C$8:C146),"")</f>
        <v>11</v>
      </c>
      <c r="C146" s="696">
        <v>449</v>
      </c>
      <c r="D146" s="708" t="s">
        <v>220</v>
      </c>
      <c r="E146" s="698"/>
      <c r="F146" s="699"/>
      <c r="G146" s="698"/>
      <c r="H146" s="698"/>
      <c r="I146" s="698"/>
      <c r="J146" s="698"/>
      <c r="K146" s="697"/>
      <c r="L146" s="701">
        <f>SUBTOTAL(9,L147:L153)</f>
        <v>133.30000000000001</v>
      </c>
      <c r="M146" s="702"/>
      <c r="N146" s="702"/>
      <c r="O146" s="702">
        <f>SUBTOTAL(9,O147:O153)</f>
        <v>223810700.00000003</v>
      </c>
      <c r="P146" s="702">
        <f>SUBTOTAL(9,P147:P153)</f>
        <v>179955000.00000003</v>
      </c>
      <c r="Q146" s="708"/>
      <c r="R146" s="698"/>
      <c r="S146" s="698">
        <f>SUBTOTAL(9,S147:S153)</f>
        <v>21</v>
      </c>
      <c r="T146" s="702"/>
      <c r="U146" s="702">
        <f>SUBTOTAL(9,U147:U153)</f>
        <v>1688000</v>
      </c>
      <c r="V146" s="702"/>
      <c r="W146" s="697"/>
      <c r="X146" s="698"/>
      <c r="Y146" s="705">
        <f>SUBTOTAL(9,Y147:Y153)</f>
        <v>0</v>
      </c>
      <c r="Z146" s="724">
        <f>SUBTOTAL(9,Z147:Z153)</f>
        <v>0</v>
      </c>
      <c r="AA146" s="702"/>
      <c r="AB146" s="702">
        <f>SUBTOTAL(9,AB147:AB153)</f>
        <v>0</v>
      </c>
      <c r="AC146" s="708"/>
      <c r="AD146" s="708"/>
      <c r="AE146" s="708"/>
      <c r="AF146" s="708"/>
      <c r="AG146" s="708"/>
      <c r="AH146" s="698"/>
      <c r="AI146" s="708"/>
      <c r="AJ146" s="698"/>
      <c r="AK146" s="698">
        <f>SUBTOTAL(9,AK147:AK153)</f>
        <v>1</v>
      </c>
      <c r="AL146" s="702"/>
      <c r="AM146" s="702">
        <f>SUBTOTAL(9,AM147:AM153)</f>
        <v>6447960</v>
      </c>
      <c r="AN146" s="708"/>
      <c r="AO146" s="698">
        <f>SUBTOTAL(9,AO147:AO153)</f>
        <v>0</v>
      </c>
      <c r="AP146" s="702">
        <f t="shared" si="62"/>
        <v>411901660.00000006</v>
      </c>
      <c r="AQ146" s="709"/>
      <c r="AR146" s="709"/>
      <c r="AS146" s="723"/>
    </row>
    <row r="147" spans="1:45" s="77" customFormat="1" ht="50.25" outlineLevel="2">
      <c r="A147" s="710">
        <f>IF(B146&lt;&gt;"",B146,A145)</f>
        <v>11</v>
      </c>
      <c r="B147" s="711" t="str">
        <f>IF(C147&lt;&gt;"",COUNTA($C$8:C147),"")</f>
        <v/>
      </c>
      <c r="C147" s="711"/>
      <c r="D147" s="5" t="s">
        <v>221</v>
      </c>
      <c r="E147" s="699">
        <v>1</v>
      </c>
      <c r="F147" s="699"/>
      <c r="G147" s="699">
        <v>442</v>
      </c>
      <c r="H147" s="699">
        <v>79</v>
      </c>
      <c r="I147" s="699" t="s">
        <v>223</v>
      </c>
      <c r="J147" s="699" t="s">
        <v>224</v>
      </c>
      <c r="K147" s="712" t="s">
        <v>974</v>
      </c>
      <c r="L147" s="714">
        <v>133.30000000000001</v>
      </c>
      <c r="M147" s="715">
        <f>IF(K147&lt;&gt;"",VLOOKUP(K147,'DON GIA'!$S$1:$U$19,3,0),"")</f>
        <v>1679000</v>
      </c>
      <c r="N147" s="715">
        <f>IF(K147&lt;&gt;"",VLOOKUP(K147,'DON GIA'!$S$1:$V$19,4,0),"")</f>
        <v>1350000</v>
      </c>
      <c r="O147" s="715">
        <f t="shared" ref="O147:O153" si="63">IF(K147&lt;&gt;"",L147*M147,"")</f>
        <v>223810700.00000003</v>
      </c>
      <c r="P147" s="715">
        <f t="shared" ref="P147:P153" si="64">IF(K147&lt;&gt;"",L147*N147,"")</f>
        <v>179955000.00000003</v>
      </c>
      <c r="Q147" s="5" t="s">
        <v>304</v>
      </c>
      <c r="R147" s="699" t="s">
        <v>44</v>
      </c>
      <c r="S147" s="699">
        <v>1</v>
      </c>
      <c r="T147" s="715">
        <f>IF(Q147&lt;&gt;"",VLOOKUP(Q147,'DON GIA'!$H$1:$K$103,4,0),"")</f>
        <v>50000</v>
      </c>
      <c r="U147" s="715">
        <f t="shared" ref="U147:U153" si="65">IF(Q147&lt;&gt;"",IF(ISNUMBER(T147),S147*T147,""),"")</f>
        <v>50000</v>
      </c>
      <c r="V147" s="715"/>
      <c r="W147" s="712" t="s">
        <v>35</v>
      </c>
      <c r="X147" s="699"/>
      <c r="Y147" s="718"/>
      <c r="Z147" s="725"/>
      <c r="AA147" s="715" t="str">
        <f>IF(W147&lt;&gt;"",VLOOKUP(W147,'DON GIA'!$A$1:$D$346,4,0),"")</f>
        <v/>
      </c>
      <c r="AB147" s="715" t="str">
        <f t="shared" ref="AB147:AB153" si="66">IF(W147&lt;&gt;"",IF(ISNUMBER(AA147),Y147*AA147,""),"")</f>
        <v/>
      </c>
      <c r="AC147" s="5"/>
      <c r="AD147" s="5"/>
      <c r="AE147" s="5"/>
      <c r="AF147" s="5"/>
      <c r="AG147" s="5"/>
      <c r="AH147" s="699"/>
      <c r="AI147" s="5" t="s">
        <v>561</v>
      </c>
      <c r="AJ147" s="699" t="s">
        <v>409</v>
      </c>
      <c r="AK147" s="699">
        <v>1</v>
      </c>
      <c r="AL147" s="715">
        <f>IF(AI147&lt;&gt;"",VLOOKUP(AI147,'DON GIA'!$M$1:$P$9,4,0),"")</f>
        <v>6447960</v>
      </c>
      <c r="AM147" s="715">
        <f t="shared" ref="AM147:AM153" si="67">IF(AI147&lt;&gt;"",AK147*AL147,"")</f>
        <v>6447960</v>
      </c>
      <c r="AN147" s="5"/>
      <c r="AO147" s="699"/>
      <c r="AP147" s="702" t="str">
        <f t="shared" si="62"/>
        <v/>
      </c>
      <c r="AQ147" s="709" t="s">
        <v>2295</v>
      </c>
      <c r="AR147" s="709" t="s">
        <v>1912</v>
      </c>
      <c r="AS147" s="723"/>
    </row>
    <row r="148" spans="1:45" s="77" customFormat="1" ht="234" outlineLevel="2">
      <c r="A148" s="710">
        <f t="shared" ref="A148:A153" si="68">IF(B147&lt;&gt;"",B147,A147)</f>
        <v>11</v>
      </c>
      <c r="B148" s="711" t="str">
        <f>IF(C148&lt;&gt;"",COUNTA($C$8:C148),"")</f>
        <v/>
      </c>
      <c r="C148" s="711"/>
      <c r="D148" s="5" t="s">
        <v>71</v>
      </c>
      <c r="E148" s="699"/>
      <c r="F148" s="699"/>
      <c r="G148" s="699"/>
      <c r="H148" s="699"/>
      <c r="I148" s="699"/>
      <c r="J148" s="699"/>
      <c r="K148" s="712"/>
      <c r="L148" s="714" t="s">
        <v>35</v>
      </c>
      <c r="M148" s="715" t="str">
        <f>IF(K148&lt;&gt;"",VLOOKUP(K148,'DON GIA'!$S$1:$U$19,3,0),"")</f>
        <v/>
      </c>
      <c r="N148" s="715" t="str">
        <f>IF(K148&lt;&gt;"",VLOOKUP(K148,'DON GIA'!$S$1:$V$19,4,0),"")</f>
        <v/>
      </c>
      <c r="O148" s="715" t="str">
        <f t="shared" si="63"/>
        <v/>
      </c>
      <c r="P148" s="715" t="str">
        <f t="shared" si="64"/>
        <v/>
      </c>
      <c r="Q148" s="5" t="s">
        <v>50</v>
      </c>
      <c r="R148" s="699" t="s">
        <v>44</v>
      </c>
      <c r="S148" s="699">
        <v>2</v>
      </c>
      <c r="T148" s="715">
        <f>IF(Q148&lt;&gt;"",VLOOKUP(Q148,'DON GIA'!$H$1:$K$103,4,0),"")</f>
        <v>146000</v>
      </c>
      <c r="U148" s="715">
        <f t="shared" si="65"/>
        <v>292000</v>
      </c>
      <c r="V148" s="715"/>
      <c r="W148" s="712" t="s">
        <v>35</v>
      </c>
      <c r="X148" s="699"/>
      <c r="Y148" s="718"/>
      <c r="Z148" s="725"/>
      <c r="AA148" s="715" t="str">
        <f>IF(W148&lt;&gt;"",VLOOKUP(W148,'DON GIA'!$A$1:$D$346,4,0),"")</f>
        <v/>
      </c>
      <c r="AB148" s="715" t="str">
        <f t="shared" si="66"/>
        <v/>
      </c>
      <c r="AC148" s="5"/>
      <c r="AD148" s="5"/>
      <c r="AE148" s="5"/>
      <c r="AF148" s="5"/>
      <c r="AG148" s="5"/>
      <c r="AH148" s="699"/>
      <c r="AI148" s="5"/>
      <c r="AJ148" s="699"/>
      <c r="AK148" s="699"/>
      <c r="AL148" s="715" t="str">
        <f>IF(AI148&lt;&gt;"",VLOOKUP(AI148,'DON GIA'!$M$1:$P$9,4,0),"")</f>
        <v/>
      </c>
      <c r="AM148" s="715" t="str">
        <f t="shared" si="67"/>
        <v/>
      </c>
      <c r="AN148" s="5"/>
      <c r="AO148" s="699"/>
      <c r="AP148" s="702" t="str">
        <f t="shared" si="62"/>
        <v/>
      </c>
      <c r="AQ148" s="722" t="s">
        <v>2296</v>
      </c>
      <c r="AR148" s="722" t="s">
        <v>1918</v>
      </c>
      <c r="AS148" s="639"/>
    </row>
    <row r="149" spans="1:45" s="77" customFormat="1" ht="99" outlineLevel="2">
      <c r="A149" s="710">
        <f t="shared" si="68"/>
        <v>11</v>
      </c>
      <c r="B149" s="711" t="str">
        <f>IF(C149&lt;&gt;"",COUNTA($C$8:C149),"")</f>
        <v/>
      </c>
      <c r="C149" s="711"/>
      <c r="D149" s="5"/>
      <c r="E149" s="699"/>
      <c r="F149" s="699"/>
      <c r="G149" s="699"/>
      <c r="H149" s="699"/>
      <c r="I149" s="699"/>
      <c r="J149" s="699"/>
      <c r="K149" s="712"/>
      <c r="L149" s="714" t="s">
        <v>35</v>
      </c>
      <c r="M149" s="715" t="str">
        <f>IF(K149&lt;&gt;"",VLOOKUP(K149,'DON GIA'!$S$1:$U$19,3,0),"")</f>
        <v/>
      </c>
      <c r="N149" s="715" t="str">
        <f>IF(K149&lt;&gt;"",VLOOKUP(K149,'DON GIA'!$S$1:$V$19,4,0),"")</f>
        <v/>
      </c>
      <c r="O149" s="715" t="str">
        <f t="shared" si="63"/>
        <v/>
      </c>
      <c r="P149" s="715" t="str">
        <f t="shared" si="64"/>
        <v/>
      </c>
      <c r="Q149" s="5" t="s">
        <v>61</v>
      </c>
      <c r="R149" s="699" t="s">
        <v>44</v>
      </c>
      <c r="S149" s="699">
        <v>1</v>
      </c>
      <c r="T149" s="715">
        <f>IF(Q149&lt;&gt;"",VLOOKUP(Q149,'DON GIA'!$H$1:$K$103,4,0),"")</f>
        <v>180000</v>
      </c>
      <c r="U149" s="715">
        <f t="shared" si="65"/>
        <v>180000</v>
      </c>
      <c r="V149" s="715"/>
      <c r="W149" s="712" t="s">
        <v>35</v>
      </c>
      <c r="X149" s="699"/>
      <c r="Y149" s="718"/>
      <c r="Z149" s="725"/>
      <c r="AA149" s="715" t="str">
        <f>IF(W149&lt;&gt;"",VLOOKUP(W149,'DON GIA'!$A$1:$D$346,4,0),"")</f>
        <v/>
      </c>
      <c r="AB149" s="715" t="str">
        <f t="shared" si="66"/>
        <v/>
      </c>
      <c r="AC149" s="5"/>
      <c r="AD149" s="5"/>
      <c r="AE149" s="5"/>
      <c r="AF149" s="5"/>
      <c r="AG149" s="5"/>
      <c r="AH149" s="699"/>
      <c r="AI149" s="5"/>
      <c r="AJ149" s="699"/>
      <c r="AK149" s="699"/>
      <c r="AL149" s="715" t="str">
        <f>IF(AI149&lt;&gt;"",VLOOKUP(AI149,'DON GIA'!$M$1:$P$9,4,0),"")</f>
        <v/>
      </c>
      <c r="AM149" s="715" t="str">
        <f t="shared" si="67"/>
        <v/>
      </c>
      <c r="AN149" s="5"/>
      <c r="AO149" s="699"/>
      <c r="AP149" s="702" t="str">
        <f t="shared" si="62"/>
        <v/>
      </c>
      <c r="AQ149" s="722" t="s">
        <v>2297</v>
      </c>
      <c r="AR149" s="722" t="s">
        <v>1933</v>
      </c>
      <c r="AS149" s="639"/>
    </row>
    <row r="150" spans="1:45" s="77" customFormat="1" ht="66.75" outlineLevel="2">
      <c r="A150" s="710">
        <f t="shared" si="68"/>
        <v>11</v>
      </c>
      <c r="B150" s="711" t="str">
        <f>IF(C150&lt;&gt;"",COUNTA($C$8:C150),"")</f>
        <v/>
      </c>
      <c r="C150" s="711"/>
      <c r="D150" s="5"/>
      <c r="E150" s="699"/>
      <c r="F150" s="699"/>
      <c r="G150" s="699"/>
      <c r="H150" s="699"/>
      <c r="I150" s="699"/>
      <c r="J150" s="699"/>
      <c r="K150" s="712"/>
      <c r="L150" s="714" t="s">
        <v>35</v>
      </c>
      <c r="M150" s="715" t="str">
        <f>IF(K150&lt;&gt;"",VLOOKUP(K150,'DON GIA'!$S$1:$U$19,3,0),"")</f>
        <v/>
      </c>
      <c r="N150" s="715" t="str">
        <f>IF(K150&lt;&gt;"",VLOOKUP(K150,'DON GIA'!$S$1:$V$19,4,0),"")</f>
        <v/>
      </c>
      <c r="O150" s="715" t="str">
        <f t="shared" si="63"/>
        <v/>
      </c>
      <c r="P150" s="715" t="str">
        <f t="shared" si="64"/>
        <v/>
      </c>
      <c r="Q150" s="5" t="s">
        <v>217</v>
      </c>
      <c r="R150" s="699" t="s">
        <v>44</v>
      </c>
      <c r="S150" s="699">
        <v>3</v>
      </c>
      <c r="T150" s="715">
        <f>IF(Q150&lt;&gt;"",VLOOKUP(Q150,'DON GIA'!$H$1:$K$103,4,0),"")</f>
        <v>132000</v>
      </c>
      <c r="U150" s="715">
        <f t="shared" si="65"/>
        <v>396000</v>
      </c>
      <c r="V150" s="715"/>
      <c r="W150" s="712" t="s">
        <v>35</v>
      </c>
      <c r="X150" s="699"/>
      <c r="Y150" s="718"/>
      <c r="Z150" s="725"/>
      <c r="AA150" s="715" t="str">
        <f>IF(W150&lt;&gt;"",VLOOKUP(W150,'DON GIA'!$A$1:$D$346,4,0),"")</f>
        <v/>
      </c>
      <c r="AB150" s="715" t="str">
        <f t="shared" si="66"/>
        <v/>
      </c>
      <c r="AC150" s="5"/>
      <c r="AD150" s="5"/>
      <c r="AE150" s="5"/>
      <c r="AF150" s="5"/>
      <c r="AG150" s="5"/>
      <c r="AH150" s="699"/>
      <c r="AI150" s="5"/>
      <c r="AJ150" s="699"/>
      <c r="AK150" s="699"/>
      <c r="AL150" s="715" t="str">
        <f>IF(AI150&lt;&gt;"",VLOOKUP(AI150,'DON GIA'!$M$1:$P$9,4,0),"")</f>
        <v/>
      </c>
      <c r="AM150" s="715" t="str">
        <f t="shared" si="67"/>
        <v/>
      </c>
      <c r="AN150" s="5"/>
      <c r="AO150" s="699"/>
      <c r="AP150" s="702" t="str">
        <f t="shared" si="62"/>
        <v/>
      </c>
      <c r="AQ150" s="726" t="s">
        <v>1935</v>
      </c>
      <c r="AR150" s="726" t="s">
        <v>1934</v>
      </c>
      <c r="AS150" s="727"/>
    </row>
    <row r="151" spans="1:45" s="77" customFormat="1" outlineLevel="2">
      <c r="A151" s="710">
        <f t="shared" si="68"/>
        <v>11</v>
      </c>
      <c r="B151" s="711" t="str">
        <f>IF(C151&lt;&gt;"",COUNTA($C$8:C151),"")</f>
        <v/>
      </c>
      <c r="C151" s="711"/>
      <c r="D151" s="5"/>
      <c r="E151" s="699"/>
      <c r="F151" s="699"/>
      <c r="G151" s="699"/>
      <c r="H151" s="699"/>
      <c r="I151" s="699"/>
      <c r="J151" s="699"/>
      <c r="K151" s="712"/>
      <c r="L151" s="714" t="s">
        <v>35</v>
      </c>
      <c r="M151" s="715" t="str">
        <f>IF(K151&lt;&gt;"",VLOOKUP(K151,'DON GIA'!$S$1:$U$19,3,0),"")</f>
        <v/>
      </c>
      <c r="N151" s="715" t="str">
        <f>IF(K151&lt;&gt;"",VLOOKUP(K151,'DON GIA'!$S$1:$V$19,4,0),"")</f>
        <v/>
      </c>
      <c r="O151" s="715" t="str">
        <f t="shared" si="63"/>
        <v/>
      </c>
      <c r="P151" s="715" t="str">
        <f t="shared" si="64"/>
        <v/>
      </c>
      <c r="Q151" s="5" t="s">
        <v>52</v>
      </c>
      <c r="R151" s="699" t="s">
        <v>44</v>
      </c>
      <c r="S151" s="699">
        <v>7</v>
      </c>
      <c r="T151" s="715">
        <f>IF(Q151&lt;&gt;"",VLOOKUP(Q151,'DON GIA'!$H$1:$K$103,4,0),"")</f>
        <v>76000</v>
      </c>
      <c r="U151" s="715">
        <f t="shared" si="65"/>
        <v>532000</v>
      </c>
      <c r="V151" s="715"/>
      <c r="W151" s="712" t="s">
        <v>35</v>
      </c>
      <c r="X151" s="699"/>
      <c r="Y151" s="718"/>
      <c r="Z151" s="725"/>
      <c r="AA151" s="715" t="str">
        <f>IF(W151&lt;&gt;"",VLOOKUP(W151,'DON GIA'!$A$1:$D$346,4,0),"")</f>
        <v/>
      </c>
      <c r="AB151" s="715" t="str">
        <f t="shared" si="66"/>
        <v/>
      </c>
      <c r="AC151" s="5"/>
      <c r="AD151" s="5"/>
      <c r="AE151" s="5"/>
      <c r="AF151" s="5"/>
      <c r="AG151" s="5"/>
      <c r="AH151" s="699"/>
      <c r="AI151" s="5"/>
      <c r="AJ151" s="699"/>
      <c r="AK151" s="699"/>
      <c r="AL151" s="715" t="str">
        <f>IF(AI151&lt;&gt;"",VLOOKUP(AI151,'DON GIA'!$M$1:$P$9,4,0),"")</f>
        <v/>
      </c>
      <c r="AM151" s="715" t="str">
        <f t="shared" si="67"/>
        <v/>
      </c>
      <c r="AN151" s="5"/>
      <c r="AO151" s="699"/>
      <c r="AP151" s="702" t="str">
        <f t="shared" si="62"/>
        <v/>
      </c>
      <c r="AQ151" s="712"/>
      <c r="AR151" s="712"/>
      <c r="AS151" s="727"/>
    </row>
    <row r="152" spans="1:45" s="77" customFormat="1" outlineLevel="2">
      <c r="A152" s="710">
        <f t="shared" si="68"/>
        <v>11</v>
      </c>
      <c r="B152" s="711" t="str">
        <f>IF(C152&lt;&gt;"",COUNTA($C$8:C152),"")</f>
        <v/>
      </c>
      <c r="C152" s="711"/>
      <c r="D152" s="5"/>
      <c r="E152" s="699"/>
      <c r="F152" s="699"/>
      <c r="G152" s="699"/>
      <c r="H152" s="699"/>
      <c r="I152" s="699"/>
      <c r="J152" s="699"/>
      <c r="K152" s="712"/>
      <c r="L152" s="714" t="s">
        <v>35</v>
      </c>
      <c r="M152" s="715" t="str">
        <f>IF(K152&lt;&gt;"",VLOOKUP(K152,'DON GIA'!$S$1:$U$19,3,0),"")</f>
        <v/>
      </c>
      <c r="N152" s="715" t="str">
        <f>IF(K152&lt;&gt;"",VLOOKUP(K152,'DON GIA'!$S$1:$V$19,4,0),"")</f>
        <v/>
      </c>
      <c r="O152" s="715" t="str">
        <f t="shared" si="63"/>
        <v/>
      </c>
      <c r="P152" s="715" t="str">
        <f t="shared" si="64"/>
        <v/>
      </c>
      <c r="Q152" s="5" t="s">
        <v>53</v>
      </c>
      <c r="R152" s="699" t="s">
        <v>44</v>
      </c>
      <c r="S152" s="699">
        <v>7</v>
      </c>
      <c r="T152" s="715">
        <f>IF(Q152&lt;&gt;"",VLOOKUP(Q152,'DON GIA'!$H$1:$K$103,4,0),"")</f>
        <v>34000</v>
      </c>
      <c r="U152" s="715">
        <f t="shared" si="65"/>
        <v>238000</v>
      </c>
      <c r="V152" s="715"/>
      <c r="W152" s="712" t="s">
        <v>35</v>
      </c>
      <c r="X152" s="699"/>
      <c r="Y152" s="718"/>
      <c r="Z152" s="725"/>
      <c r="AA152" s="715" t="str">
        <f>IF(W152&lt;&gt;"",VLOOKUP(W152,'DON GIA'!$A$1:$D$346,4,0),"")</f>
        <v/>
      </c>
      <c r="AB152" s="715" t="str">
        <f t="shared" si="66"/>
        <v/>
      </c>
      <c r="AC152" s="5"/>
      <c r="AD152" s="5"/>
      <c r="AE152" s="5"/>
      <c r="AF152" s="5"/>
      <c r="AG152" s="5"/>
      <c r="AH152" s="699"/>
      <c r="AI152" s="5"/>
      <c r="AJ152" s="699"/>
      <c r="AK152" s="699"/>
      <c r="AL152" s="715" t="str">
        <f>IF(AI152&lt;&gt;"",VLOOKUP(AI152,'DON GIA'!$M$1:$P$9,4,0),"")</f>
        <v/>
      </c>
      <c r="AM152" s="715" t="str">
        <f t="shared" si="67"/>
        <v/>
      </c>
      <c r="AN152" s="5"/>
      <c r="AO152" s="699"/>
      <c r="AP152" s="702" t="str">
        <f t="shared" si="62"/>
        <v/>
      </c>
      <c r="AQ152" s="712"/>
      <c r="AR152" s="712"/>
      <c r="AS152" s="727"/>
    </row>
    <row r="153" spans="1:45" s="77" customFormat="1" outlineLevel="2">
      <c r="A153" s="710">
        <f t="shared" si="68"/>
        <v>11</v>
      </c>
      <c r="B153" s="711"/>
      <c r="C153" s="711"/>
      <c r="D153" s="708"/>
      <c r="E153" s="699"/>
      <c r="F153" s="699"/>
      <c r="G153" s="699"/>
      <c r="H153" s="699"/>
      <c r="I153" s="699"/>
      <c r="J153" s="699"/>
      <c r="K153" s="712"/>
      <c r="L153" s="714" t="s">
        <v>35</v>
      </c>
      <c r="M153" s="715" t="str">
        <f>IF(K153&lt;&gt;"",VLOOKUP(K153,'DON GIA'!$S$1:$U$19,3,0),"")</f>
        <v/>
      </c>
      <c r="N153" s="715" t="str">
        <f>IF(K153&lt;&gt;"",VLOOKUP(K153,'DON GIA'!$S$1:$V$19,4,0),"")</f>
        <v/>
      </c>
      <c r="O153" s="715" t="str">
        <f t="shared" si="63"/>
        <v/>
      </c>
      <c r="P153" s="715" t="str">
        <f t="shared" si="64"/>
        <v/>
      </c>
      <c r="Q153" s="5" t="s">
        <v>35</v>
      </c>
      <c r="R153" s="699"/>
      <c r="S153" s="699"/>
      <c r="T153" s="715" t="str">
        <f>IF(Q153&lt;&gt;"",VLOOKUP(Q153,'DON GIA'!$H$1:$K$103,4,0),"")</f>
        <v/>
      </c>
      <c r="U153" s="715" t="str">
        <f t="shared" si="65"/>
        <v/>
      </c>
      <c r="V153" s="715"/>
      <c r="W153" s="712" t="s">
        <v>35</v>
      </c>
      <c r="X153" s="699"/>
      <c r="Y153" s="718"/>
      <c r="Z153" s="725"/>
      <c r="AA153" s="715" t="str">
        <f>IF(W153&lt;&gt;"",VLOOKUP(W153,'DON GIA'!$A$1:$D$346,4,0),"")</f>
        <v/>
      </c>
      <c r="AB153" s="715" t="str">
        <f t="shared" si="66"/>
        <v/>
      </c>
      <c r="AC153" s="5"/>
      <c r="AD153" s="5"/>
      <c r="AE153" s="5"/>
      <c r="AF153" s="5"/>
      <c r="AG153" s="5"/>
      <c r="AH153" s="699"/>
      <c r="AI153" s="5"/>
      <c r="AJ153" s="699"/>
      <c r="AK153" s="699"/>
      <c r="AL153" s="715" t="str">
        <f>IF(AI153&lt;&gt;"",VLOOKUP(AI153,'DON GIA'!$M$1:$P$9,4,0),"")</f>
        <v/>
      </c>
      <c r="AM153" s="715" t="str">
        <f t="shared" si="67"/>
        <v/>
      </c>
      <c r="AN153" s="5"/>
      <c r="AO153" s="699"/>
      <c r="AP153" s="702" t="str">
        <f t="shared" si="62"/>
        <v/>
      </c>
      <c r="AQ153" s="712"/>
      <c r="AR153" s="712"/>
      <c r="AS153" s="727"/>
    </row>
    <row r="154" spans="1:45" s="77" customFormat="1" outlineLevel="1">
      <c r="A154" s="658" t="s">
        <v>2148</v>
      </c>
      <c r="B154" s="696">
        <f>IF(C154&lt;&gt;"",COUNTA($C$8:C154),"")</f>
        <v>12</v>
      </c>
      <c r="C154" s="696">
        <v>440</v>
      </c>
      <c r="D154" s="708" t="s">
        <v>281</v>
      </c>
      <c r="E154" s="698"/>
      <c r="F154" s="699"/>
      <c r="G154" s="698"/>
      <c r="H154" s="698"/>
      <c r="I154" s="698"/>
      <c r="J154" s="698"/>
      <c r="K154" s="697"/>
      <c r="L154" s="701">
        <f>SUBTOTAL(9,L155:L168)</f>
        <v>132.69999999999999</v>
      </c>
      <c r="M154" s="702"/>
      <c r="N154" s="702"/>
      <c r="O154" s="702">
        <f>SUBTOTAL(9,O155:O168)</f>
        <v>222803299.99999997</v>
      </c>
      <c r="P154" s="702">
        <f>SUBTOTAL(9,P155:P168)</f>
        <v>0</v>
      </c>
      <c r="Q154" s="708"/>
      <c r="R154" s="698"/>
      <c r="S154" s="698">
        <f>SUBTOTAL(9,S155:S168)</f>
        <v>0</v>
      </c>
      <c r="T154" s="702"/>
      <c r="U154" s="702">
        <f>SUBTOTAL(9,U155:U168)</f>
        <v>0</v>
      </c>
      <c r="V154" s="702"/>
      <c r="W154" s="697"/>
      <c r="X154" s="698"/>
      <c r="Y154" s="705">
        <f>SUBTOTAL(9,Y155:Y168)</f>
        <v>285.05599999999998</v>
      </c>
      <c r="Z154" s="724">
        <f>SUBTOTAL(9,Z155:Z168)</f>
        <v>0</v>
      </c>
      <c r="AA154" s="702"/>
      <c r="AB154" s="702">
        <f>SUBTOTAL(9,AB155:AB168)</f>
        <v>587992290.926</v>
      </c>
      <c r="AC154" s="708"/>
      <c r="AD154" s="708"/>
      <c r="AE154" s="708"/>
      <c r="AF154" s="708"/>
      <c r="AG154" s="708"/>
      <c r="AH154" s="698"/>
      <c r="AI154" s="708"/>
      <c r="AJ154" s="698"/>
      <c r="AK154" s="698">
        <f>SUBTOTAL(9,AK155:AK168)</f>
        <v>2</v>
      </c>
      <c r="AL154" s="702"/>
      <c r="AM154" s="702">
        <f>SUBTOTAL(9,AM155:AM168)</f>
        <v>25895920</v>
      </c>
      <c r="AN154" s="708"/>
      <c r="AO154" s="698">
        <f>SUBTOTAL(9,AO155:AO168)</f>
        <v>1</v>
      </c>
      <c r="AP154" s="702">
        <f t="shared" si="62"/>
        <v>836691510.926</v>
      </c>
      <c r="AQ154" s="709"/>
      <c r="AR154" s="709"/>
      <c r="AS154" s="723"/>
    </row>
    <row r="155" spans="1:45" s="77" customFormat="1" ht="33.75" outlineLevel="2">
      <c r="A155" s="710">
        <f>IF(B154&lt;&gt;"",B154,A153)</f>
        <v>12</v>
      </c>
      <c r="B155" s="711" t="str">
        <f>IF(C155&lt;&gt;"",COUNTA($C$8:C155),"")</f>
        <v/>
      </c>
      <c r="C155" s="711"/>
      <c r="D155" s="5" t="s">
        <v>282</v>
      </c>
      <c r="E155" s="699">
        <v>1</v>
      </c>
      <c r="F155" s="699"/>
      <c r="G155" s="699">
        <v>443</v>
      </c>
      <c r="H155" s="699">
        <v>79</v>
      </c>
      <c r="I155" s="699" t="s">
        <v>223</v>
      </c>
      <c r="J155" s="699" t="s">
        <v>224</v>
      </c>
      <c r="K155" s="712" t="s">
        <v>973</v>
      </c>
      <c r="L155" s="714">
        <v>132.69999999999999</v>
      </c>
      <c r="M155" s="715">
        <f>IF(K155&lt;&gt;"",VLOOKUP(K155,'DON GIA'!$S$1:$U$19,3,0),"")</f>
        <v>1679000</v>
      </c>
      <c r="N155" s="715">
        <f>IF(K155&lt;&gt;"",VLOOKUP(K155,'DON GIA'!$S$1:$V$19,4,0),"")</f>
        <v>0</v>
      </c>
      <c r="O155" s="715">
        <f t="shared" ref="O155:O168" si="69">IF(K155&lt;&gt;"",L155*M155,"")</f>
        <v>222803299.99999997</v>
      </c>
      <c r="P155" s="715">
        <f t="shared" ref="P155:P168" si="70">IF(K155&lt;&gt;"",L155*N155,"")</f>
        <v>0</v>
      </c>
      <c r="Q155" s="5" t="s">
        <v>35</v>
      </c>
      <c r="R155" s="699"/>
      <c r="S155" s="699"/>
      <c r="T155" s="715" t="str">
        <f>IF(Q155&lt;&gt;"",VLOOKUP(Q155,'DON GIA'!$H$1:$K$103,4,0),"")</f>
        <v/>
      </c>
      <c r="U155" s="715" t="str">
        <f t="shared" ref="U155:U168" si="71">IF(Q155&lt;&gt;"",IF(ISNUMBER(T155),S155*T155,""),"")</f>
        <v/>
      </c>
      <c r="V155" s="715" t="s">
        <v>2163</v>
      </c>
      <c r="W155" s="712" t="s">
        <v>1005</v>
      </c>
      <c r="X155" s="699" t="s">
        <v>27</v>
      </c>
      <c r="Y155" s="718">
        <v>82.8</v>
      </c>
      <c r="Z155" s="725"/>
      <c r="AA155" s="715">
        <f>IF(W155&lt;&gt;"",VLOOKUP(W155,'DON GIA'!$A$1:$D$346,4,0),"")</f>
        <v>5559129</v>
      </c>
      <c r="AB155" s="715">
        <f t="shared" ref="AB155:AB168" si="72">IF(W155&lt;&gt;"",IF(ISNUMBER(AA155),Y155*AA155,""),"")</f>
        <v>460295881.19999999</v>
      </c>
      <c r="AC155" s="5" t="s">
        <v>28</v>
      </c>
      <c r="AD155" s="5" t="s">
        <v>29</v>
      </c>
      <c r="AE155" s="5" t="s">
        <v>30</v>
      </c>
      <c r="AF155" s="5" t="s">
        <v>31</v>
      </c>
      <c r="AG155" s="5" t="s">
        <v>34</v>
      </c>
      <c r="AH155" s="699" t="s">
        <v>33</v>
      </c>
      <c r="AI155" s="5" t="s">
        <v>562</v>
      </c>
      <c r="AJ155" s="699" t="s">
        <v>409</v>
      </c>
      <c r="AK155" s="699">
        <v>1</v>
      </c>
      <c r="AL155" s="715">
        <f>IF(AI155&lt;&gt;"",VLOOKUP(AI155,'DON GIA'!$M$1:$P$9,4,0),"")</f>
        <v>12895920</v>
      </c>
      <c r="AM155" s="715">
        <f t="shared" ref="AM155:AM168" si="73">IF(AI155&lt;&gt;"",AK155*AL155,"")</f>
        <v>12895920</v>
      </c>
      <c r="AN155" s="5" t="s">
        <v>407</v>
      </c>
      <c r="AO155" s="699">
        <v>1</v>
      </c>
      <c r="AP155" s="702" t="str">
        <f t="shared" si="62"/>
        <v/>
      </c>
      <c r="AQ155" s="709" t="s">
        <v>2298</v>
      </c>
      <c r="AR155" s="709" t="s">
        <v>1912</v>
      </c>
      <c r="AS155" s="723"/>
    </row>
    <row r="156" spans="1:45" s="77" customFormat="1" ht="201" outlineLevel="2">
      <c r="A156" s="710">
        <f t="shared" ref="A156:A168" si="74">IF(B155&lt;&gt;"",B155,A155)</f>
        <v>12</v>
      </c>
      <c r="B156" s="711" t="str">
        <f>IF(C156&lt;&gt;"",COUNTA($C$8:C156),"")</f>
        <v/>
      </c>
      <c r="C156" s="711"/>
      <c r="D156" s="5" t="s">
        <v>279</v>
      </c>
      <c r="E156" s="699"/>
      <c r="F156" s="699"/>
      <c r="G156" s="699"/>
      <c r="H156" s="699"/>
      <c r="I156" s="699"/>
      <c r="J156" s="699"/>
      <c r="K156" s="712"/>
      <c r="L156" s="714" t="s">
        <v>35</v>
      </c>
      <c r="M156" s="715" t="str">
        <f>IF(K156&lt;&gt;"",VLOOKUP(K156,'DON GIA'!$S$1:$U$19,3,0),"")</f>
        <v/>
      </c>
      <c r="N156" s="715" t="str">
        <f>IF(K156&lt;&gt;"",VLOOKUP(K156,'DON GIA'!$S$1:$V$19,4,0),"")</f>
        <v/>
      </c>
      <c r="O156" s="715" t="str">
        <f t="shared" si="69"/>
        <v/>
      </c>
      <c r="P156" s="715" t="str">
        <f t="shared" si="70"/>
        <v/>
      </c>
      <c r="Q156" s="5" t="s">
        <v>35</v>
      </c>
      <c r="R156" s="699"/>
      <c r="S156" s="699"/>
      <c r="T156" s="715" t="str">
        <f>IF(Q156&lt;&gt;"",VLOOKUP(Q156,'DON GIA'!$H$1:$K$103,4,0),"")</f>
        <v/>
      </c>
      <c r="U156" s="715" t="str">
        <f t="shared" si="71"/>
        <v/>
      </c>
      <c r="V156" s="715"/>
      <c r="W156" s="712" t="s">
        <v>1001</v>
      </c>
      <c r="X156" s="699" t="s">
        <v>27</v>
      </c>
      <c r="Y156" s="718">
        <v>28.05</v>
      </c>
      <c r="Z156" s="725"/>
      <c r="AA156" s="715">
        <f>IF(W156&lt;&gt;"",VLOOKUP(W156,'DON GIA'!$A$1:$D$346,4,0),"")</f>
        <v>295078</v>
      </c>
      <c r="AB156" s="715">
        <f t="shared" si="72"/>
        <v>8276937.9000000004</v>
      </c>
      <c r="AC156" s="5"/>
      <c r="AD156" s="5"/>
      <c r="AE156" s="5"/>
      <c r="AF156" s="5"/>
      <c r="AG156" s="5"/>
      <c r="AH156" s="699"/>
      <c r="AI156" s="5" t="s">
        <v>578</v>
      </c>
      <c r="AJ156" s="699" t="s">
        <v>560</v>
      </c>
      <c r="AK156" s="699">
        <v>1</v>
      </c>
      <c r="AL156" s="715">
        <f>IF(AI156&lt;&gt;"",VLOOKUP(AI156,'DON GIA'!$M$1:$P$9,4,0),"")</f>
        <v>13000000</v>
      </c>
      <c r="AM156" s="715">
        <f t="shared" si="73"/>
        <v>13000000</v>
      </c>
      <c r="AN156" s="5"/>
      <c r="AO156" s="699"/>
      <c r="AP156" s="702" t="str">
        <f t="shared" si="62"/>
        <v/>
      </c>
      <c r="AQ156" s="722" t="s">
        <v>2299</v>
      </c>
      <c r="AR156" s="722" t="s">
        <v>1918</v>
      </c>
      <c r="AS156" s="639"/>
    </row>
    <row r="157" spans="1:45" s="77" customFormat="1" ht="99" outlineLevel="2">
      <c r="A157" s="710">
        <f t="shared" si="74"/>
        <v>12</v>
      </c>
      <c r="B157" s="711" t="str">
        <f>IF(C157&lt;&gt;"",COUNTA($C$8:C157),"")</f>
        <v/>
      </c>
      <c r="C157" s="711"/>
      <c r="D157" s="5"/>
      <c r="E157" s="699"/>
      <c r="F157" s="699"/>
      <c r="G157" s="699"/>
      <c r="H157" s="699"/>
      <c r="I157" s="699"/>
      <c r="J157" s="699"/>
      <c r="K157" s="712"/>
      <c r="L157" s="714" t="s">
        <v>35</v>
      </c>
      <c r="M157" s="715" t="str">
        <f>IF(K157&lt;&gt;"",VLOOKUP(K157,'DON GIA'!$S$1:$U$19,3,0),"")</f>
        <v/>
      </c>
      <c r="N157" s="715" t="str">
        <f>IF(K157&lt;&gt;"",VLOOKUP(K157,'DON GIA'!$S$1:$V$19,4,0),"")</f>
        <v/>
      </c>
      <c r="O157" s="715" t="str">
        <f t="shared" si="69"/>
        <v/>
      </c>
      <c r="P157" s="715" t="str">
        <f t="shared" si="70"/>
        <v/>
      </c>
      <c r="Q157" s="5" t="s">
        <v>35</v>
      </c>
      <c r="R157" s="699"/>
      <c r="S157" s="699"/>
      <c r="T157" s="715" t="str">
        <f>IF(Q157&lt;&gt;"",VLOOKUP(Q157,'DON GIA'!$H$1:$K$103,4,0),"")</f>
        <v/>
      </c>
      <c r="U157" s="715" t="str">
        <f t="shared" si="71"/>
        <v/>
      </c>
      <c r="V157" s="715"/>
      <c r="W157" s="712" t="s">
        <v>1172</v>
      </c>
      <c r="X157" s="699" t="s">
        <v>27</v>
      </c>
      <c r="Y157" s="718">
        <v>15.3</v>
      </c>
      <c r="Z157" s="725"/>
      <c r="AA157" s="715">
        <f>IF(W157&lt;&gt;"",VLOOKUP(W157,'DON GIA'!$A$1:$D$346,4,0),"")</f>
        <v>299700</v>
      </c>
      <c r="AB157" s="715">
        <f t="shared" si="72"/>
        <v>4585410</v>
      </c>
      <c r="AC157" s="5"/>
      <c r="AD157" s="5"/>
      <c r="AE157" s="5" t="s">
        <v>36</v>
      </c>
      <c r="AF157" s="5"/>
      <c r="AG157" s="5" t="s">
        <v>136</v>
      </c>
      <c r="AH157" s="699"/>
      <c r="AI157" s="5"/>
      <c r="AJ157" s="699"/>
      <c r="AK157" s="699"/>
      <c r="AL157" s="715" t="str">
        <f>IF(AI157&lt;&gt;"",VLOOKUP(AI157,'DON GIA'!$M$1:$P$9,4,0),"")</f>
        <v/>
      </c>
      <c r="AM157" s="715" t="str">
        <f t="shared" si="73"/>
        <v/>
      </c>
      <c r="AN157" s="5"/>
      <c r="AO157" s="699"/>
      <c r="AP157" s="702" t="str">
        <f t="shared" si="62"/>
        <v/>
      </c>
      <c r="AQ157" s="722" t="s">
        <v>2300</v>
      </c>
      <c r="AR157" s="722" t="s">
        <v>1914</v>
      </c>
      <c r="AS157" s="639"/>
    </row>
    <row r="158" spans="1:45" s="77" customFormat="1" ht="66" outlineLevel="2">
      <c r="A158" s="710">
        <f t="shared" si="74"/>
        <v>12</v>
      </c>
      <c r="B158" s="711" t="str">
        <f>IF(C158&lt;&gt;"",COUNTA($C$8:C158),"")</f>
        <v/>
      </c>
      <c r="C158" s="711"/>
      <c r="D158" s="5"/>
      <c r="E158" s="699"/>
      <c r="F158" s="699"/>
      <c r="G158" s="699"/>
      <c r="H158" s="699"/>
      <c r="I158" s="699"/>
      <c r="J158" s="699"/>
      <c r="K158" s="712"/>
      <c r="L158" s="714" t="s">
        <v>35</v>
      </c>
      <c r="M158" s="715" t="str">
        <f>IF(K158&lt;&gt;"",VLOOKUP(K158,'DON GIA'!$S$1:$U$19,3,0),"")</f>
        <v/>
      </c>
      <c r="N158" s="715" t="str">
        <f>IF(K158&lt;&gt;"",VLOOKUP(K158,'DON GIA'!$S$1:$V$19,4,0),"")</f>
        <v/>
      </c>
      <c r="O158" s="715" t="str">
        <f t="shared" si="69"/>
        <v/>
      </c>
      <c r="P158" s="715" t="str">
        <f t="shared" si="70"/>
        <v/>
      </c>
      <c r="Q158" s="5" t="s">
        <v>35</v>
      </c>
      <c r="R158" s="699"/>
      <c r="S158" s="699"/>
      <c r="T158" s="715" t="str">
        <f>IF(Q158&lt;&gt;"",VLOOKUP(Q158,'DON GIA'!$H$1:$K$103,4,0),"")</f>
        <v/>
      </c>
      <c r="U158" s="715" t="str">
        <f t="shared" si="71"/>
        <v/>
      </c>
      <c r="V158" s="715"/>
      <c r="W158" s="712" t="s">
        <v>1139</v>
      </c>
      <c r="X158" s="699" t="s">
        <v>27</v>
      </c>
      <c r="Y158" s="718">
        <v>15.3</v>
      </c>
      <c r="Z158" s="725"/>
      <c r="AA158" s="715">
        <f>IF(W158&lt;&gt;"",VLOOKUP(W158,'DON GIA'!$A$1:$D$346,4,0),"")</f>
        <v>330817</v>
      </c>
      <c r="AB158" s="715">
        <f t="shared" si="72"/>
        <v>5061500.1000000006</v>
      </c>
      <c r="AC158" s="5"/>
      <c r="AD158" s="5"/>
      <c r="AE158" s="5"/>
      <c r="AF158" s="5"/>
      <c r="AG158" s="5"/>
      <c r="AH158" s="699"/>
      <c r="AI158" s="5"/>
      <c r="AJ158" s="699"/>
      <c r="AK158" s="699"/>
      <c r="AL158" s="715" t="str">
        <f>IF(AI158&lt;&gt;"",VLOOKUP(AI158,'DON GIA'!$M$1:$P$9,4,0),"")</f>
        <v/>
      </c>
      <c r="AM158" s="715" t="str">
        <f t="shared" si="73"/>
        <v/>
      </c>
      <c r="AN158" s="5"/>
      <c r="AO158" s="699"/>
      <c r="AP158" s="702" t="str">
        <f t="shared" si="62"/>
        <v/>
      </c>
      <c r="AQ158" s="722" t="s">
        <v>352</v>
      </c>
      <c r="AR158" s="722" t="s">
        <v>1915</v>
      </c>
      <c r="AS158" s="639"/>
    </row>
    <row r="159" spans="1:45" s="77" customFormat="1" ht="33.75" outlineLevel="2">
      <c r="A159" s="710">
        <f t="shared" si="74"/>
        <v>12</v>
      </c>
      <c r="B159" s="711" t="str">
        <f>IF(C159&lt;&gt;"",COUNTA($C$8:C159),"")</f>
        <v/>
      </c>
      <c r="C159" s="711"/>
      <c r="D159" s="5"/>
      <c r="E159" s="699"/>
      <c r="F159" s="699"/>
      <c r="G159" s="699"/>
      <c r="H159" s="699"/>
      <c r="I159" s="699"/>
      <c r="J159" s="699"/>
      <c r="K159" s="712"/>
      <c r="L159" s="714" t="s">
        <v>35</v>
      </c>
      <c r="M159" s="715" t="str">
        <f>IF(K159&lt;&gt;"",VLOOKUP(K159,'DON GIA'!$S$1:$U$19,3,0),"")</f>
        <v/>
      </c>
      <c r="N159" s="715" t="str">
        <f>IF(K159&lt;&gt;"",VLOOKUP(K159,'DON GIA'!$S$1:$V$19,4,0),"")</f>
        <v/>
      </c>
      <c r="O159" s="715" t="str">
        <f t="shared" si="69"/>
        <v/>
      </c>
      <c r="P159" s="715" t="str">
        <f t="shared" si="70"/>
        <v/>
      </c>
      <c r="Q159" s="5" t="s">
        <v>35</v>
      </c>
      <c r="R159" s="699"/>
      <c r="S159" s="699"/>
      <c r="T159" s="715" t="str">
        <f>IF(Q159&lt;&gt;"",VLOOKUP(Q159,'DON GIA'!$H$1:$K$103,4,0),"")</f>
        <v/>
      </c>
      <c r="U159" s="715" t="str">
        <f t="shared" si="71"/>
        <v/>
      </c>
      <c r="V159" s="715"/>
      <c r="W159" s="712" t="s">
        <v>1141</v>
      </c>
      <c r="X159" s="699" t="s">
        <v>27</v>
      </c>
      <c r="Y159" s="718">
        <v>3.84</v>
      </c>
      <c r="Z159" s="725"/>
      <c r="AA159" s="715">
        <f>IF(W159&lt;&gt;"",VLOOKUP(W159,'DON GIA'!$A$1:$D$346,4,0),"")</f>
        <v>10375629</v>
      </c>
      <c r="AB159" s="715">
        <f t="shared" si="72"/>
        <v>39842415.359999999</v>
      </c>
      <c r="AC159" s="5"/>
      <c r="AD159" s="5"/>
      <c r="AE159" s="5"/>
      <c r="AF159" s="5" t="s">
        <v>31</v>
      </c>
      <c r="AG159" s="5" t="s">
        <v>34</v>
      </c>
      <c r="AH159" s="699"/>
      <c r="AI159" s="5"/>
      <c r="AJ159" s="699"/>
      <c r="AK159" s="699"/>
      <c r="AL159" s="715" t="str">
        <f>IF(AI159&lt;&gt;"",VLOOKUP(AI159,'DON GIA'!$M$1:$P$9,4,0),"")</f>
        <v/>
      </c>
      <c r="AM159" s="715" t="str">
        <f t="shared" si="73"/>
        <v/>
      </c>
      <c r="AN159" s="5"/>
      <c r="AO159" s="699"/>
      <c r="AP159" s="702" t="str">
        <f t="shared" si="62"/>
        <v/>
      </c>
      <c r="AQ159" s="726" t="s">
        <v>1911</v>
      </c>
      <c r="AR159" s="726"/>
      <c r="AS159" s="727"/>
    </row>
    <row r="160" spans="1:45" s="77" customFormat="1" outlineLevel="2">
      <c r="A160" s="710">
        <f t="shared" si="74"/>
        <v>12</v>
      </c>
      <c r="B160" s="711" t="str">
        <f>IF(C160&lt;&gt;"",COUNTA($C$8:C160),"")</f>
        <v/>
      </c>
      <c r="C160" s="711"/>
      <c r="D160" s="5"/>
      <c r="E160" s="699"/>
      <c r="F160" s="699"/>
      <c r="G160" s="699"/>
      <c r="H160" s="699"/>
      <c r="I160" s="699"/>
      <c r="J160" s="699"/>
      <c r="K160" s="712"/>
      <c r="L160" s="714" t="s">
        <v>35</v>
      </c>
      <c r="M160" s="715" t="str">
        <f>IF(K160&lt;&gt;"",VLOOKUP(K160,'DON GIA'!$S$1:$U$19,3,0),"")</f>
        <v/>
      </c>
      <c r="N160" s="715" t="str">
        <f>IF(K160&lt;&gt;"",VLOOKUP(K160,'DON GIA'!$S$1:$V$19,4,0),"")</f>
        <v/>
      </c>
      <c r="O160" s="715" t="str">
        <f t="shared" si="69"/>
        <v/>
      </c>
      <c r="P160" s="715" t="str">
        <f t="shared" si="70"/>
        <v/>
      </c>
      <c r="Q160" s="5" t="s">
        <v>35</v>
      </c>
      <c r="R160" s="699"/>
      <c r="S160" s="699"/>
      <c r="T160" s="715" t="str">
        <f>IF(Q160&lt;&gt;"",VLOOKUP(Q160,'DON GIA'!$H$1:$K$103,4,0),"")</f>
        <v/>
      </c>
      <c r="U160" s="715" t="str">
        <f t="shared" si="71"/>
        <v/>
      </c>
      <c r="V160" s="715"/>
      <c r="W160" s="712" t="s">
        <v>1157</v>
      </c>
      <c r="X160" s="699" t="s">
        <v>38</v>
      </c>
      <c r="Y160" s="718">
        <v>0.46800000000000003</v>
      </c>
      <c r="Z160" s="725"/>
      <c r="AA160" s="715">
        <f>IF(W160&lt;&gt;"",VLOOKUP(W160,'DON GIA'!$A$1:$D$346,4,0),"")</f>
        <v>2036769</v>
      </c>
      <c r="AB160" s="715">
        <f t="shared" si="72"/>
        <v>953207.89200000011</v>
      </c>
      <c r="AC160" s="5"/>
      <c r="AD160" s="5"/>
      <c r="AE160" s="5"/>
      <c r="AF160" s="5"/>
      <c r="AG160" s="5"/>
      <c r="AH160" s="699"/>
      <c r="AI160" s="5"/>
      <c r="AJ160" s="699"/>
      <c r="AK160" s="699"/>
      <c r="AL160" s="715" t="str">
        <f>IF(AI160&lt;&gt;"",VLOOKUP(AI160,'DON GIA'!$M$1:$P$9,4,0),"")</f>
        <v/>
      </c>
      <c r="AM160" s="715" t="str">
        <f t="shared" si="73"/>
        <v/>
      </c>
      <c r="AN160" s="5"/>
      <c r="AO160" s="699"/>
      <c r="AP160" s="702" t="str">
        <f t="shared" si="62"/>
        <v/>
      </c>
      <c r="AQ160" s="584" t="s">
        <v>1932</v>
      </c>
      <c r="AR160" s="584"/>
      <c r="AS160" s="631"/>
    </row>
    <row r="161" spans="1:45" s="77" customFormat="1" outlineLevel="2">
      <c r="A161" s="710">
        <f t="shared" si="74"/>
        <v>12</v>
      </c>
      <c r="B161" s="711" t="str">
        <f>IF(C161&lt;&gt;"",COUNTA($C$8:C161),"")</f>
        <v/>
      </c>
      <c r="C161" s="711"/>
      <c r="D161" s="5"/>
      <c r="E161" s="699"/>
      <c r="F161" s="699"/>
      <c r="G161" s="699"/>
      <c r="H161" s="699"/>
      <c r="I161" s="699"/>
      <c r="J161" s="699"/>
      <c r="K161" s="712"/>
      <c r="L161" s="714" t="s">
        <v>35</v>
      </c>
      <c r="M161" s="715" t="str">
        <f>IF(K161&lt;&gt;"",VLOOKUP(K161,'DON GIA'!$S$1:$U$19,3,0),"")</f>
        <v/>
      </c>
      <c r="N161" s="715" t="str">
        <f>IF(K161&lt;&gt;"",VLOOKUP(K161,'DON GIA'!$S$1:$V$19,4,0),"")</f>
        <v/>
      </c>
      <c r="O161" s="715" t="str">
        <f t="shared" si="69"/>
        <v/>
      </c>
      <c r="P161" s="715" t="str">
        <f t="shared" si="70"/>
        <v/>
      </c>
      <c r="Q161" s="5" t="s">
        <v>35</v>
      </c>
      <c r="R161" s="699"/>
      <c r="S161" s="699"/>
      <c r="T161" s="715" t="str">
        <f>IF(Q161&lt;&gt;"",VLOOKUP(Q161,'DON GIA'!$H$1:$K$103,4,0),"")</f>
        <v/>
      </c>
      <c r="U161" s="715" t="str">
        <f t="shared" si="71"/>
        <v/>
      </c>
      <c r="V161" s="715"/>
      <c r="W161" s="712" t="s">
        <v>1173</v>
      </c>
      <c r="X161" s="699" t="s">
        <v>27</v>
      </c>
      <c r="Y161" s="718">
        <v>3.76</v>
      </c>
      <c r="Z161" s="725"/>
      <c r="AA161" s="715">
        <f>IF(W161&lt;&gt;"",VLOOKUP(W161,'DON GIA'!$A$1:$D$346,4,0),"")</f>
        <v>282038</v>
      </c>
      <c r="AB161" s="715">
        <f t="shared" si="72"/>
        <v>1060462.8799999999</v>
      </c>
      <c r="AC161" s="5"/>
      <c r="AD161" s="5"/>
      <c r="AE161" s="5"/>
      <c r="AF161" s="5"/>
      <c r="AG161" s="5"/>
      <c r="AH161" s="699"/>
      <c r="AI161" s="5"/>
      <c r="AJ161" s="699"/>
      <c r="AK161" s="699"/>
      <c r="AL161" s="715" t="str">
        <f>IF(AI161&lt;&gt;"",VLOOKUP(AI161,'DON GIA'!$M$1:$P$9,4,0),"")</f>
        <v/>
      </c>
      <c r="AM161" s="715" t="str">
        <f t="shared" si="73"/>
        <v/>
      </c>
      <c r="AN161" s="5"/>
      <c r="AO161" s="699"/>
      <c r="AP161" s="702" t="str">
        <f t="shared" si="62"/>
        <v/>
      </c>
      <c r="AQ161" s="712"/>
      <c r="AR161" s="712"/>
      <c r="AS161" s="727"/>
    </row>
    <row r="162" spans="1:45" outlineLevel="2">
      <c r="A162" s="710">
        <f t="shared" si="74"/>
        <v>12</v>
      </c>
      <c r="B162" s="711" t="str">
        <f>IF(C162&lt;&gt;"",COUNTA($C$8:C162),"")</f>
        <v/>
      </c>
      <c r="C162" s="711"/>
      <c r="D162" s="5"/>
      <c r="E162" s="699"/>
      <c r="F162" s="699"/>
      <c r="G162" s="699"/>
      <c r="H162" s="699"/>
      <c r="I162" s="699"/>
      <c r="J162" s="699"/>
      <c r="K162" s="712"/>
      <c r="L162" s="714" t="s">
        <v>35</v>
      </c>
      <c r="M162" s="715" t="str">
        <f>IF(K162&lt;&gt;"",VLOOKUP(K162,'DON GIA'!$S$1:$U$19,3,0),"")</f>
        <v/>
      </c>
      <c r="N162" s="715" t="str">
        <f>IF(K162&lt;&gt;"",VLOOKUP(K162,'DON GIA'!$S$1:$V$19,4,0),"")</f>
        <v/>
      </c>
      <c r="O162" s="715" t="str">
        <f t="shared" si="69"/>
        <v/>
      </c>
      <c r="P162" s="715" t="str">
        <f t="shared" si="70"/>
        <v/>
      </c>
      <c r="Q162" s="5" t="s">
        <v>35</v>
      </c>
      <c r="R162" s="699"/>
      <c r="S162" s="699"/>
      <c r="T162" s="715" t="str">
        <f>IF(Q162&lt;&gt;"",VLOOKUP(Q162,'DON GIA'!$H$1:$K$103,4,0),"")</f>
        <v/>
      </c>
      <c r="U162" s="715" t="str">
        <f t="shared" si="71"/>
        <v/>
      </c>
      <c r="V162" s="715"/>
      <c r="W162" s="712" t="s">
        <v>1107</v>
      </c>
      <c r="X162" s="699" t="s">
        <v>27</v>
      </c>
      <c r="Y162" s="718">
        <v>82.86</v>
      </c>
      <c r="Z162" s="725"/>
      <c r="AA162" s="715">
        <f>IF(W162&lt;&gt;"",VLOOKUP(W162,'DON GIA'!$A$1:$D$346,4,0),"")</f>
        <v>109890</v>
      </c>
      <c r="AB162" s="715">
        <f t="shared" si="72"/>
        <v>9105485.4000000004</v>
      </c>
      <c r="AC162" s="5"/>
      <c r="AD162" s="5"/>
      <c r="AE162" s="5"/>
      <c r="AF162" s="5"/>
      <c r="AG162" s="5"/>
      <c r="AH162" s="699"/>
      <c r="AI162" s="5"/>
      <c r="AJ162" s="699"/>
      <c r="AK162" s="699"/>
      <c r="AL162" s="715" t="str">
        <f>IF(AI162&lt;&gt;"",VLOOKUP(AI162,'DON GIA'!$M$1:$P$9,4,0),"")</f>
        <v/>
      </c>
      <c r="AM162" s="715" t="str">
        <f t="shared" si="73"/>
        <v/>
      </c>
      <c r="AN162" s="5"/>
      <c r="AO162" s="699"/>
      <c r="AP162" s="702" t="str">
        <f t="shared" si="62"/>
        <v/>
      </c>
      <c r="AQ162" s="712"/>
      <c r="AR162" s="712"/>
      <c r="AS162" s="727"/>
    </row>
    <row r="163" spans="1:45" outlineLevel="2">
      <c r="A163" s="710">
        <f t="shared" si="74"/>
        <v>12</v>
      </c>
      <c r="B163" s="711" t="str">
        <f>IF(C163&lt;&gt;"",COUNTA($C$8:C163),"")</f>
        <v/>
      </c>
      <c r="C163" s="711"/>
      <c r="D163" s="5"/>
      <c r="E163" s="699"/>
      <c r="F163" s="699"/>
      <c r="G163" s="699"/>
      <c r="H163" s="699"/>
      <c r="I163" s="699"/>
      <c r="J163" s="699"/>
      <c r="K163" s="712"/>
      <c r="L163" s="714" t="s">
        <v>35</v>
      </c>
      <c r="M163" s="715" t="str">
        <f>IF(K163&lt;&gt;"",VLOOKUP(K163,'DON GIA'!$S$1:$U$19,3,0),"")</f>
        <v/>
      </c>
      <c r="N163" s="715" t="str">
        <f>IF(K163&lt;&gt;"",VLOOKUP(K163,'DON GIA'!$S$1:$V$19,4,0),"")</f>
        <v/>
      </c>
      <c r="O163" s="715" t="str">
        <f t="shared" si="69"/>
        <v/>
      </c>
      <c r="P163" s="715" t="str">
        <f t="shared" si="70"/>
        <v/>
      </c>
      <c r="Q163" s="5" t="s">
        <v>35</v>
      </c>
      <c r="R163" s="699"/>
      <c r="S163" s="699"/>
      <c r="T163" s="715" t="str">
        <f>IF(Q163&lt;&gt;"",VLOOKUP(Q163,'DON GIA'!$H$1:$K$103,4,0),"")</f>
        <v/>
      </c>
      <c r="U163" s="715" t="str">
        <f t="shared" si="71"/>
        <v/>
      </c>
      <c r="V163" s="715"/>
      <c r="W163" s="712" t="s">
        <v>1023</v>
      </c>
      <c r="X163" s="699" t="s">
        <v>38</v>
      </c>
      <c r="Y163" s="718">
        <v>0.108</v>
      </c>
      <c r="Z163" s="725"/>
      <c r="AA163" s="715">
        <f>IF(W163&lt;&gt;"",VLOOKUP(W163,'DON GIA'!$A$1:$D$346,4,0),"")</f>
        <v>2523428</v>
      </c>
      <c r="AB163" s="715">
        <f t="shared" si="72"/>
        <v>272530.22399999999</v>
      </c>
      <c r="AC163" s="5"/>
      <c r="AD163" s="5"/>
      <c r="AE163" s="5"/>
      <c r="AF163" s="5"/>
      <c r="AG163" s="5"/>
      <c r="AH163" s="699"/>
      <c r="AI163" s="5"/>
      <c r="AJ163" s="699"/>
      <c r="AK163" s="699"/>
      <c r="AL163" s="715" t="str">
        <f>IF(AI163&lt;&gt;"",VLOOKUP(AI163,'DON GIA'!$M$1:$P$9,4,0),"")</f>
        <v/>
      </c>
      <c r="AM163" s="715" t="str">
        <f t="shared" si="73"/>
        <v/>
      </c>
      <c r="AN163" s="5"/>
      <c r="AO163" s="699"/>
      <c r="AP163" s="702" t="str">
        <f t="shared" si="62"/>
        <v/>
      </c>
      <c r="AQ163" s="712"/>
      <c r="AR163" s="712"/>
      <c r="AS163" s="727"/>
    </row>
    <row r="164" spans="1:45" outlineLevel="2">
      <c r="A164" s="710">
        <f t="shared" si="74"/>
        <v>12</v>
      </c>
      <c r="B164" s="711" t="str">
        <f>IF(C164&lt;&gt;"",COUNTA($C$8:C164),"")</f>
        <v/>
      </c>
      <c r="C164" s="711"/>
      <c r="D164" s="5"/>
      <c r="E164" s="699"/>
      <c r="F164" s="699"/>
      <c r="G164" s="699"/>
      <c r="H164" s="699"/>
      <c r="I164" s="699"/>
      <c r="J164" s="699"/>
      <c r="K164" s="712"/>
      <c r="L164" s="714" t="s">
        <v>35</v>
      </c>
      <c r="M164" s="715" t="str">
        <f>IF(K164&lt;&gt;"",VLOOKUP(K164,'DON GIA'!$S$1:$U$19,3,0),"")</f>
        <v/>
      </c>
      <c r="N164" s="715" t="str">
        <f>IF(K164&lt;&gt;"",VLOOKUP(K164,'DON GIA'!$S$1:$V$19,4,0),"")</f>
        <v/>
      </c>
      <c r="O164" s="715" t="str">
        <f t="shared" si="69"/>
        <v/>
      </c>
      <c r="P164" s="715" t="str">
        <f t="shared" si="70"/>
        <v/>
      </c>
      <c r="Q164" s="5" t="s">
        <v>35</v>
      </c>
      <c r="R164" s="699"/>
      <c r="S164" s="699"/>
      <c r="T164" s="715" t="str">
        <f>IF(Q164&lt;&gt;"",VLOOKUP(Q164,'DON GIA'!$H$1:$K$103,4,0),"")</f>
        <v/>
      </c>
      <c r="U164" s="715" t="str">
        <f t="shared" si="71"/>
        <v/>
      </c>
      <c r="V164" s="715"/>
      <c r="W164" s="712" t="s">
        <v>1130</v>
      </c>
      <c r="X164" s="699" t="s">
        <v>27</v>
      </c>
      <c r="Y164" s="718">
        <v>7.14</v>
      </c>
      <c r="Z164" s="725"/>
      <c r="AA164" s="715">
        <f>IF(W164&lt;&gt;"",VLOOKUP(W164,'DON GIA'!$A$1:$D$346,4,0),"")</f>
        <v>282038</v>
      </c>
      <c r="AB164" s="715">
        <f t="shared" si="72"/>
        <v>2013751.3199999998</v>
      </c>
      <c r="AC164" s="5"/>
      <c r="AD164" s="5"/>
      <c r="AE164" s="5"/>
      <c r="AF164" s="5"/>
      <c r="AG164" s="5"/>
      <c r="AH164" s="699"/>
      <c r="AI164" s="5"/>
      <c r="AJ164" s="699"/>
      <c r="AK164" s="699"/>
      <c r="AL164" s="715" t="str">
        <f>IF(AI164&lt;&gt;"",VLOOKUP(AI164,'DON GIA'!$M$1:$P$9,4,0),"")</f>
        <v/>
      </c>
      <c r="AM164" s="715" t="str">
        <f t="shared" si="73"/>
        <v/>
      </c>
      <c r="AN164" s="5"/>
      <c r="AO164" s="699"/>
      <c r="AP164" s="702" t="str">
        <f t="shared" si="62"/>
        <v/>
      </c>
      <c r="AQ164" s="712"/>
      <c r="AR164" s="712"/>
      <c r="AS164" s="727"/>
    </row>
    <row r="165" spans="1:45" outlineLevel="2">
      <c r="A165" s="710">
        <f t="shared" si="74"/>
        <v>12</v>
      </c>
      <c r="B165" s="711" t="str">
        <f>IF(C165&lt;&gt;"",COUNTA($C$8:C165),"")</f>
        <v/>
      </c>
      <c r="C165" s="711"/>
      <c r="D165" s="5"/>
      <c r="E165" s="699"/>
      <c r="F165" s="699"/>
      <c r="G165" s="699"/>
      <c r="H165" s="699"/>
      <c r="I165" s="699"/>
      <c r="J165" s="699"/>
      <c r="K165" s="712"/>
      <c r="L165" s="714" t="s">
        <v>35</v>
      </c>
      <c r="M165" s="715" t="str">
        <f>IF(K165&lt;&gt;"",VLOOKUP(K165,'DON GIA'!$S$1:$U$19,3,0),"")</f>
        <v/>
      </c>
      <c r="N165" s="715" t="str">
        <f>IF(K165&lt;&gt;"",VLOOKUP(K165,'DON GIA'!$S$1:$V$19,4,0),"")</f>
        <v/>
      </c>
      <c r="O165" s="715" t="str">
        <f t="shared" si="69"/>
        <v/>
      </c>
      <c r="P165" s="715" t="str">
        <f t="shared" si="70"/>
        <v/>
      </c>
      <c r="Q165" s="5" t="s">
        <v>35</v>
      </c>
      <c r="R165" s="699"/>
      <c r="S165" s="699"/>
      <c r="T165" s="715" t="str">
        <f>IF(Q165&lt;&gt;"",VLOOKUP(Q165,'DON GIA'!$H$1:$K$103,4,0),"")</f>
        <v/>
      </c>
      <c r="U165" s="715" t="str">
        <f t="shared" si="71"/>
        <v/>
      </c>
      <c r="V165" s="715"/>
      <c r="W165" s="712" t="s">
        <v>1105</v>
      </c>
      <c r="X165" s="699" t="s">
        <v>27</v>
      </c>
      <c r="Y165" s="718">
        <v>2.44</v>
      </c>
      <c r="Z165" s="725"/>
      <c r="AA165" s="715">
        <f>IF(W165&lt;&gt;"",VLOOKUP(W165,'DON GIA'!$A$1:$D$346,4,0),"")</f>
        <v>292949</v>
      </c>
      <c r="AB165" s="715">
        <f t="shared" si="72"/>
        <v>714795.55999999994</v>
      </c>
      <c r="AC165" s="5"/>
      <c r="AD165" s="5"/>
      <c r="AE165" s="5"/>
      <c r="AF165" s="5"/>
      <c r="AG165" s="5"/>
      <c r="AH165" s="699"/>
      <c r="AI165" s="5"/>
      <c r="AJ165" s="699"/>
      <c r="AK165" s="699"/>
      <c r="AL165" s="715" t="str">
        <f>IF(AI165&lt;&gt;"",VLOOKUP(AI165,'DON GIA'!$M$1:$P$9,4,0),"")</f>
        <v/>
      </c>
      <c r="AM165" s="715" t="str">
        <f t="shared" si="73"/>
        <v/>
      </c>
      <c r="AN165" s="5"/>
      <c r="AO165" s="699"/>
      <c r="AP165" s="702" t="str">
        <f t="shared" si="62"/>
        <v/>
      </c>
      <c r="AQ165" s="712"/>
      <c r="AR165" s="712"/>
      <c r="AS165" s="727"/>
    </row>
    <row r="166" spans="1:45" ht="33.75" outlineLevel="2">
      <c r="A166" s="710">
        <f t="shared" si="74"/>
        <v>12</v>
      </c>
      <c r="B166" s="711" t="str">
        <f>IF(C166&lt;&gt;"",COUNTA($C$8:C166),"")</f>
        <v/>
      </c>
      <c r="C166" s="711"/>
      <c r="D166" s="5"/>
      <c r="E166" s="699"/>
      <c r="F166" s="699"/>
      <c r="G166" s="699"/>
      <c r="H166" s="699"/>
      <c r="I166" s="699"/>
      <c r="J166" s="699"/>
      <c r="K166" s="712"/>
      <c r="L166" s="714" t="s">
        <v>35</v>
      </c>
      <c r="M166" s="715" t="str">
        <f>IF(K166&lt;&gt;"",VLOOKUP(K166,'DON GIA'!$S$1:$U$19,3,0),"")</f>
        <v/>
      </c>
      <c r="N166" s="715" t="str">
        <f>IF(K166&lt;&gt;"",VLOOKUP(K166,'DON GIA'!$S$1:$V$19,4,0),"")</f>
        <v/>
      </c>
      <c r="O166" s="715" t="str">
        <f t="shared" si="69"/>
        <v/>
      </c>
      <c r="P166" s="715" t="str">
        <f t="shared" si="70"/>
        <v/>
      </c>
      <c r="Q166" s="5" t="s">
        <v>35</v>
      </c>
      <c r="R166" s="699"/>
      <c r="S166" s="699"/>
      <c r="T166" s="715" t="str">
        <f>IF(Q166&lt;&gt;"",VLOOKUP(Q166,'DON GIA'!$H$1:$K$103,4,0),"")</f>
        <v/>
      </c>
      <c r="U166" s="715" t="str">
        <f t="shared" si="71"/>
        <v/>
      </c>
      <c r="V166" s="715"/>
      <c r="W166" s="712" t="s">
        <v>1166</v>
      </c>
      <c r="X166" s="699" t="s">
        <v>27</v>
      </c>
      <c r="Y166" s="718">
        <v>41.99</v>
      </c>
      <c r="Z166" s="725"/>
      <c r="AA166" s="715">
        <f>IF(W166&lt;&gt;"",VLOOKUP(W166,'DON GIA'!$A$1:$D$346,4,0),"")</f>
        <v>1238791</v>
      </c>
      <c r="AB166" s="715">
        <f t="shared" si="72"/>
        <v>52016834.090000004</v>
      </c>
      <c r="AC166" s="5"/>
      <c r="AD166" s="5"/>
      <c r="AE166" s="5"/>
      <c r="AF166" s="5"/>
      <c r="AG166" s="5"/>
      <c r="AH166" s="699"/>
      <c r="AI166" s="5"/>
      <c r="AJ166" s="699"/>
      <c r="AK166" s="699"/>
      <c r="AL166" s="715" t="str">
        <f>IF(AI166&lt;&gt;"",VLOOKUP(AI166,'DON GIA'!$M$1:$P$9,4,0),"")</f>
        <v/>
      </c>
      <c r="AM166" s="715" t="str">
        <f t="shared" si="73"/>
        <v/>
      </c>
      <c r="AN166" s="5"/>
      <c r="AO166" s="699"/>
      <c r="AP166" s="702" t="str">
        <f t="shared" si="62"/>
        <v/>
      </c>
      <c r="AQ166" s="712"/>
      <c r="AR166" s="712"/>
      <c r="AS166" s="727"/>
    </row>
    <row r="167" spans="1:45" outlineLevel="2">
      <c r="A167" s="710">
        <f t="shared" si="74"/>
        <v>12</v>
      </c>
      <c r="B167" s="711" t="str">
        <f>IF(C167&lt;&gt;"",COUNTA($C$8:C167),"")</f>
        <v/>
      </c>
      <c r="C167" s="711"/>
      <c r="D167" s="5"/>
      <c r="E167" s="699"/>
      <c r="F167" s="699"/>
      <c r="G167" s="699"/>
      <c r="H167" s="699"/>
      <c r="I167" s="699"/>
      <c r="J167" s="699"/>
      <c r="K167" s="712"/>
      <c r="L167" s="714" t="s">
        <v>35</v>
      </c>
      <c r="M167" s="715" t="str">
        <f>IF(K167&lt;&gt;"",VLOOKUP(K167,'DON GIA'!$S$1:$U$19,3,0),"")</f>
        <v/>
      </c>
      <c r="N167" s="715" t="str">
        <f>IF(K167&lt;&gt;"",VLOOKUP(K167,'DON GIA'!$S$1:$V$19,4,0),"")</f>
        <v/>
      </c>
      <c r="O167" s="715" t="str">
        <f t="shared" si="69"/>
        <v/>
      </c>
      <c r="P167" s="715" t="str">
        <f t="shared" si="70"/>
        <v/>
      </c>
      <c r="Q167" s="5" t="s">
        <v>35</v>
      </c>
      <c r="R167" s="699"/>
      <c r="S167" s="699"/>
      <c r="T167" s="715" t="str">
        <f>IF(Q167&lt;&gt;"",VLOOKUP(Q167,'DON GIA'!$H$1:$K$103,4,0),"")</f>
        <v/>
      </c>
      <c r="U167" s="715" t="str">
        <f t="shared" si="71"/>
        <v/>
      </c>
      <c r="V167" s="715"/>
      <c r="W167" s="712" t="s">
        <v>1049</v>
      </c>
      <c r="X167" s="699" t="s">
        <v>42</v>
      </c>
      <c r="Y167" s="718">
        <v>1</v>
      </c>
      <c r="Z167" s="725"/>
      <c r="AA167" s="715">
        <f>IF(W167&lt;&gt;"",VLOOKUP(W167,'DON GIA'!$A$1:$D$346,4,0),"")</f>
        <v>3793079</v>
      </c>
      <c r="AB167" s="715">
        <f t="shared" si="72"/>
        <v>3793079</v>
      </c>
      <c r="AC167" s="5"/>
      <c r="AD167" s="5"/>
      <c r="AE167" s="5"/>
      <c r="AF167" s="5"/>
      <c r="AG167" s="5"/>
      <c r="AH167" s="699"/>
      <c r="AI167" s="5"/>
      <c r="AJ167" s="699"/>
      <c r="AK167" s="699"/>
      <c r="AL167" s="715" t="str">
        <f>IF(AI167&lt;&gt;"",VLOOKUP(AI167,'DON GIA'!$M$1:$P$9,4,0),"")</f>
        <v/>
      </c>
      <c r="AM167" s="715" t="str">
        <f t="shared" si="73"/>
        <v/>
      </c>
      <c r="AN167" s="5"/>
      <c r="AO167" s="699"/>
      <c r="AP167" s="702" t="str">
        <f t="shared" si="62"/>
        <v/>
      </c>
      <c r="AQ167" s="712"/>
      <c r="AR167" s="712"/>
      <c r="AS167" s="727"/>
    </row>
    <row r="168" spans="1:45" outlineLevel="2">
      <c r="A168" s="710">
        <f t="shared" si="74"/>
        <v>12</v>
      </c>
      <c r="B168" s="711"/>
      <c r="C168" s="711"/>
      <c r="D168" s="708"/>
      <c r="E168" s="699"/>
      <c r="F168" s="699"/>
      <c r="G168" s="699"/>
      <c r="H168" s="699"/>
      <c r="I168" s="699"/>
      <c r="J168" s="699"/>
      <c r="K168" s="712"/>
      <c r="L168" s="714" t="s">
        <v>35</v>
      </c>
      <c r="M168" s="715" t="str">
        <f>IF(K168&lt;&gt;"",VLOOKUP(K168,'DON GIA'!$S$1:$U$19,3,0),"")</f>
        <v/>
      </c>
      <c r="N168" s="715" t="str">
        <f>IF(K168&lt;&gt;"",VLOOKUP(K168,'DON GIA'!$S$1:$V$19,4,0),"")</f>
        <v/>
      </c>
      <c r="O168" s="715" t="str">
        <f t="shared" si="69"/>
        <v/>
      </c>
      <c r="P168" s="715" t="str">
        <f t="shared" si="70"/>
        <v/>
      </c>
      <c r="Q168" s="5" t="s">
        <v>35</v>
      </c>
      <c r="R168" s="699"/>
      <c r="S168" s="699"/>
      <c r="T168" s="715" t="str">
        <f>IF(Q168&lt;&gt;"",VLOOKUP(Q168,'DON GIA'!$H$1:$K$103,4,0),"")</f>
        <v/>
      </c>
      <c r="U168" s="715" t="str">
        <f t="shared" si="71"/>
        <v/>
      </c>
      <c r="V168" s="715"/>
      <c r="W168" s="712" t="s">
        <v>35</v>
      </c>
      <c r="X168" s="699"/>
      <c r="Y168" s="718"/>
      <c r="Z168" s="725"/>
      <c r="AA168" s="715" t="str">
        <f>IF(W168&lt;&gt;"",VLOOKUP(W168,'DON GIA'!$A$1:$D$346,4,0),"")</f>
        <v/>
      </c>
      <c r="AB168" s="715" t="str">
        <f t="shared" si="72"/>
        <v/>
      </c>
      <c r="AC168" s="5"/>
      <c r="AD168" s="5"/>
      <c r="AE168" s="5"/>
      <c r="AF168" s="5"/>
      <c r="AG168" s="5"/>
      <c r="AH168" s="699"/>
      <c r="AI168" s="5"/>
      <c r="AJ168" s="699"/>
      <c r="AK168" s="699"/>
      <c r="AL168" s="715" t="str">
        <f>IF(AI168&lt;&gt;"",VLOOKUP(AI168,'DON GIA'!$M$1:$P$9,4,0),"")</f>
        <v/>
      </c>
      <c r="AM168" s="715" t="str">
        <f t="shared" si="73"/>
        <v/>
      </c>
      <c r="AN168" s="5"/>
      <c r="AO168" s="699"/>
      <c r="AP168" s="702" t="str">
        <f t="shared" si="62"/>
        <v/>
      </c>
      <c r="AQ168" s="712"/>
      <c r="AR168" s="712"/>
      <c r="AS168" s="727"/>
    </row>
    <row r="169" spans="1:45" outlineLevel="1">
      <c r="A169" s="658" t="s">
        <v>2147</v>
      </c>
      <c r="B169" s="696">
        <f>IF(C169&lt;&gt;"",COUNTA($C$8:C169),"")</f>
        <v>13</v>
      </c>
      <c r="C169" s="696">
        <v>441</v>
      </c>
      <c r="D169" s="708" t="s">
        <v>283</v>
      </c>
      <c r="E169" s="698"/>
      <c r="F169" s="699"/>
      <c r="G169" s="698"/>
      <c r="H169" s="698"/>
      <c r="I169" s="698"/>
      <c r="J169" s="698"/>
      <c r="K169" s="697"/>
      <c r="L169" s="701">
        <f>SUBTOTAL(9,L170:L184)</f>
        <v>133.5</v>
      </c>
      <c r="M169" s="702"/>
      <c r="N169" s="702"/>
      <c r="O169" s="702">
        <f>SUBTOTAL(9,O170:O184)</f>
        <v>224146500</v>
      </c>
      <c r="P169" s="702">
        <f>SUBTOTAL(9,P170:P184)</f>
        <v>180225000</v>
      </c>
      <c r="Q169" s="708"/>
      <c r="R169" s="698"/>
      <c r="S169" s="698">
        <f>SUBTOTAL(9,S170:S184)</f>
        <v>17</v>
      </c>
      <c r="T169" s="702"/>
      <c r="U169" s="702">
        <f>SUBTOTAL(9,U170:U184)</f>
        <v>10819000</v>
      </c>
      <c r="V169" s="702"/>
      <c r="W169" s="697"/>
      <c r="X169" s="698"/>
      <c r="Y169" s="705">
        <f>SUBTOTAL(9,Y170:Y184)</f>
        <v>286.13299999999998</v>
      </c>
      <c r="Z169" s="724">
        <f>SUBTOTAL(9,Z170:Z184)</f>
        <v>0</v>
      </c>
      <c r="AA169" s="702"/>
      <c r="AB169" s="702">
        <f>SUBTOTAL(9,AB170:AB184)</f>
        <v>463435916.84299999</v>
      </c>
      <c r="AC169" s="708"/>
      <c r="AD169" s="708"/>
      <c r="AE169" s="708"/>
      <c r="AF169" s="708"/>
      <c r="AG169" s="708"/>
      <c r="AH169" s="698"/>
      <c r="AI169" s="708"/>
      <c r="AJ169" s="698"/>
      <c r="AK169" s="698">
        <f>SUBTOTAL(9,AK170:AK184)</f>
        <v>2</v>
      </c>
      <c r="AL169" s="702"/>
      <c r="AM169" s="702">
        <f>SUBTOTAL(9,AM170:AM184)</f>
        <v>25895920</v>
      </c>
      <c r="AN169" s="708"/>
      <c r="AO169" s="698">
        <f>SUBTOTAL(9,AO170:AO184)</f>
        <v>1</v>
      </c>
      <c r="AP169" s="702">
        <f t="shared" si="62"/>
        <v>904522336.84299994</v>
      </c>
      <c r="AQ169" s="709"/>
      <c r="AR169" s="709"/>
      <c r="AS169" s="723"/>
    </row>
    <row r="170" spans="1:45" ht="50.25" outlineLevel="2">
      <c r="A170" s="710">
        <f>IF(B169&lt;&gt;"",B169,A168)</f>
        <v>13</v>
      </c>
      <c r="B170" s="711" t="str">
        <f>IF(C170&lt;&gt;"",COUNTA($C$8:C170),"")</f>
        <v/>
      </c>
      <c r="C170" s="711"/>
      <c r="D170" s="5" t="s">
        <v>285</v>
      </c>
      <c r="E170" s="699">
        <v>1</v>
      </c>
      <c r="F170" s="699"/>
      <c r="G170" s="699">
        <v>444</v>
      </c>
      <c r="H170" s="699">
        <v>79</v>
      </c>
      <c r="I170" s="699" t="s">
        <v>223</v>
      </c>
      <c r="J170" s="699" t="s">
        <v>224</v>
      </c>
      <c r="K170" s="712" t="s">
        <v>974</v>
      </c>
      <c r="L170" s="714">
        <v>133.5</v>
      </c>
      <c r="M170" s="715">
        <f>IF(K170&lt;&gt;"",VLOOKUP(K170,'DON GIA'!$S$1:$U$19,3,0),"")</f>
        <v>1679000</v>
      </c>
      <c r="N170" s="715">
        <f>IF(K170&lt;&gt;"",VLOOKUP(K170,'DON GIA'!$S$1:$V$19,4,0),"")</f>
        <v>1350000</v>
      </c>
      <c r="O170" s="715">
        <f t="shared" ref="O170:O184" si="75">IF(K170&lt;&gt;"",L170*M170,"")</f>
        <v>224146500</v>
      </c>
      <c r="P170" s="715">
        <f t="shared" ref="P170:P184" si="76">IF(K170&lt;&gt;"",L170*N170,"")</f>
        <v>180225000</v>
      </c>
      <c r="Q170" s="5" t="s">
        <v>241</v>
      </c>
      <c r="R170" s="699" t="s">
        <v>44</v>
      </c>
      <c r="S170" s="699">
        <v>1</v>
      </c>
      <c r="T170" s="715">
        <f>IF(Q170&lt;&gt;"",VLOOKUP(Q170,'DON GIA'!$H$1:$K$103,4,0),"")</f>
        <v>4240000</v>
      </c>
      <c r="U170" s="715">
        <f t="shared" ref="U170:U184" si="77">IF(Q170&lt;&gt;"",IF(ISNUMBER(T170),S170*T170,""),"")</f>
        <v>4240000</v>
      </c>
      <c r="V170" s="715" t="s">
        <v>2163</v>
      </c>
      <c r="W170" s="712" t="s">
        <v>1005</v>
      </c>
      <c r="X170" s="699" t="s">
        <v>27</v>
      </c>
      <c r="Y170" s="718">
        <v>48.64</v>
      </c>
      <c r="Z170" s="725"/>
      <c r="AA170" s="715">
        <f>IF(W170&lt;&gt;"",VLOOKUP(W170,'DON GIA'!$A$1:$D$346,4,0),"")</f>
        <v>5559129</v>
      </c>
      <c r="AB170" s="715">
        <f t="shared" ref="AB170:AB184" si="78">IF(W170&lt;&gt;"",IF(ISNUMBER(AA170),Y170*AA170,""),"")</f>
        <v>270396034.56</v>
      </c>
      <c r="AC170" s="5" t="s">
        <v>28</v>
      </c>
      <c r="AD170" s="5" t="s">
        <v>29</v>
      </c>
      <c r="AE170" s="5" t="s">
        <v>30</v>
      </c>
      <c r="AF170" s="5" t="s">
        <v>31</v>
      </c>
      <c r="AG170" s="5" t="s">
        <v>34</v>
      </c>
      <c r="AH170" s="699" t="s">
        <v>284</v>
      </c>
      <c r="AI170" s="5" t="s">
        <v>562</v>
      </c>
      <c r="AJ170" s="699" t="s">
        <v>409</v>
      </c>
      <c r="AK170" s="699">
        <v>1</v>
      </c>
      <c r="AL170" s="715">
        <f>IF(AI170&lt;&gt;"",VLOOKUP(AI170,'DON GIA'!$M$1:$P$9,4,0),"")</f>
        <v>12895920</v>
      </c>
      <c r="AM170" s="715">
        <f t="shared" ref="AM170:AM184" si="79">IF(AI170&lt;&gt;"",AK170*AL170,"")</f>
        <v>12895920</v>
      </c>
      <c r="AN170" s="5" t="s">
        <v>407</v>
      </c>
      <c r="AO170" s="699">
        <v>1</v>
      </c>
      <c r="AP170" s="702" t="str">
        <f t="shared" si="62"/>
        <v/>
      </c>
      <c r="AQ170" s="709" t="s">
        <v>2301</v>
      </c>
      <c r="AR170" s="709" t="s">
        <v>1912</v>
      </c>
      <c r="AS170" s="723"/>
    </row>
    <row r="171" spans="1:45" ht="201" outlineLevel="2">
      <c r="A171" s="710">
        <f t="shared" ref="A171:A184" si="80">IF(B170&lt;&gt;"",B170,A170)</f>
        <v>13</v>
      </c>
      <c r="B171" s="711" t="str">
        <f>IF(C171&lt;&gt;"",COUNTA($C$8:C171),"")</f>
        <v/>
      </c>
      <c r="C171" s="711"/>
      <c r="D171" s="5" t="s">
        <v>71</v>
      </c>
      <c r="E171" s="699"/>
      <c r="F171" s="699"/>
      <c r="G171" s="699"/>
      <c r="H171" s="699"/>
      <c r="I171" s="699"/>
      <c r="J171" s="699"/>
      <c r="K171" s="712"/>
      <c r="L171" s="714" t="s">
        <v>35</v>
      </c>
      <c r="M171" s="715" t="str">
        <f>IF(K171&lt;&gt;"",VLOOKUP(K171,'DON GIA'!$S$1:$U$19,3,0),"")</f>
        <v/>
      </c>
      <c r="N171" s="715" t="str">
        <f>IF(K171&lt;&gt;"",VLOOKUP(K171,'DON GIA'!$S$1:$V$19,4,0),"")</f>
        <v/>
      </c>
      <c r="O171" s="715" t="str">
        <f t="shared" si="75"/>
        <v/>
      </c>
      <c r="P171" s="715" t="str">
        <f t="shared" si="76"/>
        <v/>
      </c>
      <c r="Q171" s="5" t="s">
        <v>2160</v>
      </c>
      <c r="R171" s="699" t="s">
        <v>44</v>
      </c>
      <c r="S171" s="699">
        <v>1</v>
      </c>
      <c r="T171" s="715">
        <f>IF(Q171&lt;&gt;"",VLOOKUP(Q171,'DON GIA'!$H$1:$K$103,4,0),"")</f>
        <v>120000</v>
      </c>
      <c r="U171" s="715">
        <f t="shared" si="77"/>
        <v>120000</v>
      </c>
      <c r="V171" s="715"/>
      <c r="W171" s="712" t="s">
        <v>1044</v>
      </c>
      <c r="X171" s="699" t="s">
        <v>27</v>
      </c>
      <c r="Y171" s="718">
        <v>10</v>
      </c>
      <c r="Z171" s="725"/>
      <c r="AA171" s="715">
        <f>IF(W171&lt;&gt;"",VLOOKUP(W171,'DON GIA'!$A$1:$D$346,4,0),"")</f>
        <v>854777</v>
      </c>
      <c r="AB171" s="715">
        <f t="shared" si="78"/>
        <v>8547770</v>
      </c>
      <c r="AC171" s="5" t="s">
        <v>28</v>
      </c>
      <c r="AD171" s="5" t="s">
        <v>29</v>
      </c>
      <c r="AE171" s="5" t="s">
        <v>30</v>
      </c>
      <c r="AF171" s="5" t="s">
        <v>41</v>
      </c>
      <c r="AG171" s="5" t="s">
        <v>136</v>
      </c>
      <c r="AH171" s="699" t="s">
        <v>41</v>
      </c>
      <c r="AI171" s="5" t="s">
        <v>578</v>
      </c>
      <c r="AJ171" s="699" t="s">
        <v>560</v>
      </c>
      <c r="AK171" s="699">
        <v>1</v>
      </c>
      <c r="AL171" s="715">
        <f>IF(AI171&lt;&gt;"",VLOOKUP(AI171,'DON GIA'!$M$1:$P$9,4,0),"")</f>
        <v>13000000</v>
      </c>
      <c r="AM171" s="715">
        <f t="shared" si="79"/>
        <v>13000000</v>
      </c>
      <c r="AN171" s="5"/>
      <c r="AO171" s="699"/>
      <c r="AP171" s="702" t="str">
        <f t="shared" si="62"/>
        <v/>
      </c>
      <c r="AQ171" s="722" t="s">
        <v>2302</v>
      </c>
      <c r="AR171" s="722" t="s">
        <v>1918</v>
      </c>
      <c r="AS171" s="639"/>
    </row>
    <row r="172" spans="1:45" ht="99" outlineLevel="2">
      <c r="A172" s="710">
        <f t="shared" si="80"/>
        <v>13</v>
      </c>
      <c r="B172" s="711" t="str">
        <f>IF(C172&lt;&gt;"",COUNTA($C$8:C172),"")</f>
        <v/>
      </c>
      <c r="C172" s="711"/>
      <c r="D172" s="5"/>
      <c r="E172" s="699"/>
      <c r="F172" s="699"/>
      <c r="G172" s="699"/>
      <c r="H172" s="699"/>
      <c r="I172" s="699"/>
      <c r="J172" s="699"/>
      <c r="K172" s="712"/>
      <c r="L172" s="714" t="s">
        <v>35</v>
      </c>
      <c r="M172" s="715" t="str">
        <f>IF(K172&lt;&gt;"",VLOOKUP(K172,'DON GIA'!$S$1:$U$19,3,0),"")</f>
        <v/>
      </c>
      <c r="N172" s="715" t="str">
        <f>IF(K172&lt;&gt;"",VLOOKUP(K172,'DON GIA'!$S$1:$V$19,4,0),"")</f>
        <v/>
      </c>
      <c r="O172" s="715" t="str">
        <f t="shared" si="75"/>
        <v/>
      </c>
      <c r="P172" s="715" t="str">
        <f t="shared" si="76"/>
        <v/>
      </c>
      <c r="Q172" s="5" t="s">
        <v>83</v>
      </c>
      <c r="R172" s="699" t="s">
        <v>44</v>
      </c>
      <c r="S172" s="699">
        <v>1</v>
      </c>
      <c r="T172" s="715">
        <f>IF(Q172&lt;&gt;"",VLOOKUP(Q172,'DON GIA'!$H$1:$K$103,4,0),"")</f>
        <v>337000</v>
      </c>
      <c r="U172" s="715">
        <f t="shared" si="77"/>
        <v>337000</v>
      </c>
      <c r="V172" s="715"/>
      <c r="W172" s="712" t="s">
        <v>1080</v>
      </c>
      <c r="X172" s="699" t="s">
        <v>27</v>
      </c>
      <c r="Y172" s="718">
        <v>3.36</v>
      </c>
      <c r="Z172" s="725"/>
      <c r="AA172" s="715">
        <f>IF(W172&lt;&gt;"",VLOOKUP(W172,'DON GIA'!$A$1:$D$346,4,0),"")</f>
        <v>10375629</v>
      </c>
      <c r="AB172" s="715">
        <f t="shared" si="78"/>
        <v>34862113.439999998</v>
      </c>
      <c r="AC172" s="5"/>
      <c r="AD172" s="5"/>
      <c r="AE172" s="5"/>
      <c r="AF172" s="5" t="s">
        <v>31</v>
      </c>
      <c r="AG172" s="5" t="s">
        <v>34</v>
      </c>
      <c r="AH172" s="699"/>
      <c r="AI172" s="5"/>
      <c r="AJ172" s="699"/>
      <c r="AK172" s="699"/>
      <c r="AL172" s="715" t="str">
        <f>IF(AI172&lt;&gt;"",VLOOKUP(AI172,'DON GIA'!$M$1:$P$9,4,0),"")</f>
        <v/>
      </c>
      <c r="AM172" s="715" t="str">
        <f t="shared" si="79"/>
        <v/>
      </c>
      <c r="AN172" s="5"/>
      <c r="AO172" s="699"/>
      <c r="AP172" s="702" t="str">
        <f t="shared" si="62"/>
        <v/>
      </c>
      <c r="AQ172" s="722" t="s">
        <v>2303</v>
      </c>
      <c r="AR172" s="722" t="s">
        <v>1936</v>
      </c>
      <c r="AS172" s="639"/>
    </row>
    <row r="173" spans="1:45" ht="66.75" outlineLevel="2">
      <c r="A173" s="710">
        <f t="shared" si="80"/>
        <v>13</v>
      </c>
      <c r="B173" s="711" t="str">
        <f>IF(C173&lt;&gt;"",COUNTA($C$8:C173),"")</f>
        <v/>
      </c>
      <c r="C173" s="711"/>
      <c r="D173" s="5"/>
      <c r="E173" s="699"/>
      <c r="F173" s="699"/>
      <c r="G173" s="699"/>
      <c r="H173" s="699"/>
      <c r="I173" s="699"/>
      <c r="J173" s="699"/>
      <c r="K173" s="712"/>
      <c r="L173" s="714" t="s">
        <v>35</v>
      </c>
      <c r="M173" s="715" t="str">
        <f>IF(K173&lt;&gt;"",VLOOKUP(K173,'DON GIA'!$S$1:$U$19,3,0),"")</f>
        <v/>
      </c>
      <c r="N173" s="715" t="str">
        <f>IF(K173&lt;&gt;"",VLOOKUP(K173,'DON GIA'!$S$1:$V$19,4,0),"")</f>
        <v/>
      </c>
      <c r="O173" s="715" t="str">
        <f t="shared" si="75"/>
        <v/>
      </c>
      <c r="P173" s="715" t="str">
        <f t="shared" si="76"/>
        <v/>
      </c>
      <c r="Q173" s="5" t="s">
        <v>191</v>
      </c>
      <c r="R173" s="699" t="s">
        <v>44</v>
      </c>
      <c r="S173" s="699">
        <v>1</v>
      </c>
      <c r="T173" s="715">
        <f>IF(Q173&lt;&gt;"",VLOOKUP(Q173,'DON GIA'!$H$1:$K$103,4,0),"")</f>
        <v>580000</v>
      </c>
      <c r="U173" s="715">
        <f t="shared" si="77"/>
        <v>580000</v>
      </c>
      <c r="V173" s="715"/>
      <c r="W173" s="712" t="s">
        <v>1139</v>
      </c>
      <c r="X173" s="699" t="s">
        <v>27</v>
      </c>
      <c r="Y173" s="718">
        <v>10</v>
      </c>
      <c r="Z173" s="725"/>
      <c r="AA173" s="715">
        <f>IF(W173&lt;&gt;"",VLOOKUP(W173,'DON GIA'!$A$1:$D$346,4,0),"")</f>
        <v>330817</v>
      </c>
      <c r="AB173" s="715">
        <f t="shared" si="78"/>
        <v>3308170</v>
      </c>
      <c r="AC173" s="5"/>
      <c r="AD173" s="5"/>
      <c r="AE173" s="5"/>
      <c r="AF173" s="5"/>
      <c r="AG173" s="5"/>
      <c r="AH173" s="699"/>
      <c r="AI173" s="5"/>
      <c r="AJ173" s="699"/>
      <c r="AK173" s="699"/>
      <c r="AL173" s="715" t="str">
        <f>IF(AI173&lt;&gt;"",VLOOKUP(AI173,'DON GIA'!$M$1:$P$9,4,0),"")</f>
        <v/>
      </c>
      <c r="AM173" s="715" t="str">
        <f t="shared" si="79"/>
        <v/>
      </c>
      <c r="AN173" s="5"/>
      <c r="AO173" s="699"/>
      <c r="AP173" s="702" t="str">
        <f t="shared" si="62"/>
        <v/>
      </c>
      <c r="AQ173" s="726" t="s">
        <v>1911</v>
      </c>
      <c r="AR173" s="726" t="s">
        <v>1915</v>
      </c>
      <c r="AS173" s="727"/>
    </row>
    <row r="174" spans="1:45" outlineLevel="2">
      <c r="A174" s="710">
        <f t="shared" si="80"/>
        <v>13</v>
      </c>
      <c r="B174" s="711" t="str">
        <f>IF(C174&lt;&gt;"",COUNTA($C$8:C174),"")</f>
        <v/>
      </c>
      <c r="C174" s="711"/>
      <c r="D174" s="5"/>
      <c r="E174" s="699"/>
      <c r="F174" s="699"/>
      <c r="G174" s="699"/>
      <c r="H174" s="699"/>
      <c r="I174" s="699"/>
      <c r="J174" s="699"/>
      <c r="K174" s="712"/>
      <c r="L174" s="714" t="s">
        <v>35</v>
      </c>
      <c r="M174" s="715" t="str">
        <f>IF(K174&lt;&gt;"",VLOOKUP(K174,'DON GIA'!$S$1:$U$19,3,0),"")</f>
        <v/>
      </c>
      <c r="N174" s="715" t="str">
        <f>IF(K174&lt;&gt;"",VLOOKUP(K174,'DON GIA'!$S$1:$V$19,4,0),"")</f>
        <v/>
      </c>
      <c r="O174" s="715" t="str">
        <f t="shared" si="75"/>
        <v/>
      </c>
      <c r="P174" s="715" t="str">
        <f t="shared" si="76"/>
        <v/>
      </c>
      <c r="Q174" s="5" t="s">
        <v>78</v>
      </c>
      <c r="R174" s="699" t="s">
        <v>44</v>
      </c>
      <c r="S174" s="699">
        <v>1</v>
      </c>
      <c r="T174" s="715">
        <f>IF(Q174&lt;&gt;"",VLOOKUP(Q174,'DON GIA'!$H$1:$K$103,4,0),"")</f>
        <v>2236000</v>
      </c>
      <c r="U174" s="715">
        <f t="shared" si="77"/>
        <v>2236000</v>
      </c>
      <c r="V174" s="715"/>
      <c r="W174" s="712" t="s">
        <v>1157</v>
      </c>
      <c r="X174" s="699" t="s">
        <v>38</v>
      </c>
      <c r="Y174" s="718">
        <v>0.499</v>
      </c>
      <c r="Z174" s="725"/>
      <c r="AA174" s="715">
        <f>IF(W174&lt;&gt;"",VLOOKUP(W174,'DON GIA'!$A$1:$D$346,4,0),"")</f>
        <v>2036769</v>
      </c>
      <c r="AB174" s="715">
        <f t="shared" si="78"/>
        <v>1016347.731</v>
      </c>
      <c r="AC174" s="5"/>
      <c r="AD174" s="5"/>
      <c r="AE174" s="5"/>
      <c r="AF174" s="5"/>
      <c r="AG174" s="5"/>
      <c r="AH174" s="699"/>
      <c r="AI174" s="5"/>
      <c r="AJ174" s="699"/>
      <c r="AK174" s="699"/>
      <c r="AL174" s="715" t="str">
        <f>IF(AI174&lt;&gt;"",VLOOKUP(AI174,'DON GIA'!$M$1:$P$9,4,0),"")</f>
        <v/>
      </c>
      <c r="AM174" s="715" t="str">
        <f t="shared" si="79"/>
        <v/>
      </c>
      <c r="AN174" s="5"/>
      <c r="AO174" s="699"/>
      <c r="AP174" s="702" t="str">
        <f t="shared" si="62"/>
        <v/>
      </c>
      <c r="AQ174" s="584" t="s">
        <v>1931</v>
      </c>
      <c r="AR174" s="584"/>
      <c r="AS174" s="631"/>
    </row>
    <row r="175" spans="1:45" outlineLevel="2">
      <c r="A175" s="710">
        <f t="shared" si="80"/>
        <v>13</v>
      </c>
      <c r="B175" s="711" t="str">
        <f>IF(C175&lt;&gt;"",COUNTA($C$8:C175),"")</f>
        <v/>
      </c>
      <c r="C175" s="711"/>
      <c r="D175" s="5"/>
      <c r="E175" s="699"/>
      <c r="F175" s="699"/>
      <c r="G175" s="699"/>
      <c r="H175" s="699"/>
      <c r="I175" s="699"/>
      <c r="J175" s="699"/>
      <c r="K175" s="712"/>
      <c r="L175" s="714" t="s">
        <v>35</v>
      </c>
      <c r="M175" s="715" t="str">
        <f>IF(K175&lt;&gt;"",VLOOKUP(K175,'DON GIA'!$S$1:$U$19,3,0),"")</f>
        <v/>
      </c>
      <c r="N175" s="715" t="str">
        <f>IF(K175&lt;&gt;"",VLOOKUP(K175,'DON GIA'!$S$1:$V$19,4,0),"")</f>
        <v/>
      </c>
      <c r="O175" s="715" t="str">
        <f t="shared" si="75"/>
        <v/>
      </c>
      <c r="P175" s="715" t="str">
        <f t="shared" si="76"/>
        <v/>
      </c>
      <c r="Q175" s="5" t="s">
        <v>66</v>
      </c>
      <c r="R175" s="699" t="s">
        <v>44</v>
      </c>
      <c r="S175" s="699">
        <v>3</v>
      </c>
      <c r="T175" s="715">
        <f>IF(Q175&lt;&gt;"",VLOOKUP(Q175,'DON GIA'!$H$1:$K$103,4,0),"")</f>
        <v>450000</v>
      </c>
      <c r="U175" s="715">
        <f t="shared" si="77"/>
        <v>1350000</v>
      </c>
      <c r="V175" s="715"/>
      <c r="W175" s="712" t="s">
        <v>1023</v>
      </c>
      <c r="X175" s="699" t="s">
        <v>38</v>
      </c>
      <c r="Y175" s="718">
        <v>0.13400000000000001</v>
      </c>
      <c r="Z175" s="725"/>
      <c r="AA175" s="715">
        <f>IF(W175&lt;&gt;"",VLOOKUP(W175,'DON GIA'!$A$1:$D$346,4,0),"")</f>
        <v>2523428</v>
      </c>
      <c r="AB175" s="715">
        <f t="shared" si="78"/>
        <v>338139.35200000001</v>
      </c>
      <c r="AC175" s="5"/>
      <c r="AD175" s="5"/>
      <c r="AE175" s="5"/>
      <c r="AF175" s="5"/>
      <c r="AG175" s="5"/>
      <c r="AH175" s="699"/>
      <c r="AI175" s="5"/>
      <c r="AJ175" s="699"/>
      <c r="AK175" s="699"/>
      <c r="AL175" s="715" t="str">
        <f>IF(AI175&lt;&gt;"",VLOOKUP(AI175,'DON GIA'!$M$1:$P$9,4,0),"")</f>
        <v/>
      </c>
      <c r="AM175" s="715" t="str">
        <f t="shared" si="79"/>
        <v/>
      </c>
      <c r="AN175" s="5"/>
      <c r="AO175" s="699"/>
      <c r="AP175" s="702" t="str">
        <f t="shared" si="62"/>
        <v/>
      </c>
      <c r="AQ175" s="712"/>
      <c r="AR175" s="712"/>
      <c r="AS175" s="727"/>
    </row>
    <row r="176" spans="1:45" outlineLevel="2">
      <c r="A176" s="710">
        <f t="shared" si="80"/>
        <v>13</v>
      </c>
      <c r="B176" s="711" t="str">
        <f>IF(C176&lt;&gt;"",COUNTA($C$8:C176),"")</f>
        <v/>
      </c>
      <c r="C176" s="711"/>
      <c r="D176" s="5"/>
      <c r="E176" s="699"/>
      <c r="F176" s="699"/>
      <c r="G176" s="699"/>
      <c r="H176" s="699"/>
      <c r="I176" s="699"/>
      <c r="J176" s="699"/>
      <c r="K176" s="712"/>
      <c r="L176" s="714" t="s">
        <v>35</v>
      </c>
      <c r="M176" s="715" t="str">
        <f>IF(K176&lt;&gt;"",VLOOKUP(K176,'DON GIA'!$S$1:$U$19,3,0),"")</f>
        <v/>
      </c>
      <c r="N176" s="715" t="str">
        <f>IF(K176&lt;&gt;"",VLOOKUP(K176,'DON GIA'!$S$1:$V$19,4,0),"")</f>
        <v/>
      </c>
      <c r="O176" s="715" t="str">
        <f t="shared" si="75"/>
        <v/>
      </c>
      <c r="P176" s="715" t="str">
        <f t="shared" si="76"/>
        <v/>
      </c>
      <c r="Q176" s="5" t="s">
        <v>64</v>
      </c>
      <c r="R176" s="699" t="s">
        <v>44</v>
      </c>
      <c r="S176" s="699">
        <v>2</v>
      </c>
      <c r="T176" s="715">
        <f>IF(Q176&lt;&gt;"",VLOOKUP(Q176,'DON GIA'!$H$1:$K$103,4,0),"")</f>
        <v>390000</v>
      </c>
      <c r="U176" s="715">
        <f t="shared" si="77"/>
        <v>780000</v>
      </c>
      <c r="V176" s="715"/>
      <c r="W176" s="712" t="s">
        <v>1105</v>
      </c>
      <c r="X176" s="699" t="s">
        <v>27</v>
      </c>
      <c r="Y176" s="718">
        <v>0.96</v>
      </c>
      <c r="Z176" s="725"/>
      <c r="AA176" s="715">
        <f>IF(W176&lt;&gt;"",VLOOKUP(W176,'DON GIA'!$A$1:$D$346,4,0),"")</f>
        <v>292949</v>
      </c>
      <c r="AB176" s="715">
        <f t="shared" si="78"/>
        <v>281231.03999999998</v>
      </c>
      <c r="AC176" s="5"/>
      <c r="AD176" s="5"/>
      <c r="AE176" s="5"/>
      <c r="AF176" s="5"/>
      <c r="AG176" s="5"/>
      <c r="AH176" s="699"/>
      <c r="AI176" s="5"/>
      <c r="AJ176" s="699"/>
      <c r="AK176" s="699"/>
      <c r="AL176" s="715" t="str">
        <f>IF(AI176&lt;&gt;"",VLOOKUP(AI176,'DON GIA'!$M$1:$P$9,4,0),"")</f>
        <v/>
      </c>
      <c r="AM176" s="715" t="str">
        <f t="shared" si="79"/>
        <v/>
      </c>
      <c r="AN176" s="5"/>
      <c r="AO176" s="699"/>
      <c r="AP176" s="702" t="str">
        <f t="shared" si="62"/>
        <v/>
      </c>
      <c r="AQ176" s="712"/>
      <c r="AR176" s="712"/>
      <c r="AS176" s="727"/>
    </row>
    <row r="177" spans="1:45" outlineLevel="2">
      <c r="A177" s="710">
        <f t="shared" si="80"/>
        <v>13</v>
      </c>
      <c r="B177" s="711" t="str">
        <f>IF(C177&lt;&gt;"",COUNTA($C$8:C177),"")</f>
        <v/>
      </c>
      <c r="C177" s="711"/>
      <c r="D177" s="5"/>
      <c r="E177" s="699"/>
      <c r="F177" s="699"/>
      <c r="G177" s="699"/>
      <c r="H177" s="699"/>
      <c r="I177" s="699"/>
      <c r="J177" s="699"/>
      <c r="K177" s="712"/>
      <c r="L177" s="714" t="s">
        <v>35</v>
      </c>
      <c r="M177" s="715" t="str">
        <f>IF(K177&lt;&gt;"",VLOOKUP(K177,'DON GIA'!$S$1:$U$19,3,0),"")</f>
        <v/>
      </c>
      <c r="N177" s="715" t="str">
        <f>IF(K177&lt;&gt;"",VLOOKUP(K177,'DON GIA'!$S$1:$V$19,4,0),"")</f>
        <v/>
      </c>
      <c r="O177" s="715" t="str">
        <f t="shared" si="75"/>
        <v/>
      </c>
      <c r="P177" s="715" t="str">
        <f t="shared" si="76"/>
        <v/>
      </c>
      <c r="Q177" s="5" t="s">
        <v>247</v>
      </c>
      <c r="R177" s="699" t="s">
        <v>44</v>
      </c>
      <c r="S177" s="699">
        <v>1</v>
      </c>
      <c r="T177" s="715">
        <f>IF(Q177&lt;&gt;"",VLOOKUP(Q177,'DON GIA'!$H$1:$K$103,4,0),"")</f>
        <v>780000</v>
      </c>
      <c r="U177" s="715">
        <f t="shared" si="77"/>
        <v>780000</v>
      </c>
      <c r="V177" s="715"/>
      <c r="W177" s="712" t="s">
        <v>1130</v>
      </c>
      <c r="X177" s="699" t="s">
        <v>27</v>
      </c>
      <c r="Y177" s="718">
        <v>4.2</v>
      </c>
      <c r="Z177" s="725"/>
      <c r="AA177" s="715">
        <f>IF(W177&lt;&gt;"",VLOOKUP(W177,'DON GIA'!$A$1:$D$346,4,0),"")</f>
        <v>282038</v>
      </c>
      <c r="AB177" s="715">
        <f t="shared" si="78"/>
        <v>1184559.6000000001</v>
      </c>
      <c r="AC177" s="5"/>
      <c r="AD177" s="5"/>
      <c r="AE177" s="5"/>
      <c r="AF177" s="5"/>
      <c r="AG177" s="5"/>
      <c r="AH177" s="699"/>
      <c r="AI177" s="5"/>
      <c r="AJ177" s="699"/>
      <c r="AK177" s="699"/>
      <c r="AL177" s="715" t="str">
        <f>IF(AI177&lt;&gt;"",VLOOKUP(AI177,'DON GIA'!$M$1:$P$9,4,0),"")</f>
        <v/>
      </c>
      <c r="AM177" s="715" t="str">
        <f t="shared" si="79"/>
        <v/>
      </c>
      <c r="AN177" s="5"/>
      <c r="AO177" s="699"/>
      <c r="AP177" s="702" t="str">
        <f t="shared" si="62"/>
        <v/>
      </c>
      <c r="AQ177" s="712"/>
      <c r="AR177" s="712"/>
      <c r="AS177" s="727"/>
    </row>
    <row r="178" spans="1:45" ht="33.75" outlineLevel="2">
      <c r="A178" s="710">
        <f t="shared" si="80"/>
        <v>13</v>
      </c>
      <c r="B178" s="711" t="str">
        <f>IF(C178&lt;&gt;"",COUNTA($C$8:C178),"")</f>
        <v/>
      </c>
      <c r="C178" s="711"/>
      <c r="D178" s="5"/>
      <c r="E178" s="699"/>
      <c r="F178" s="699"/>
      <c r="G178" s="699"/>
      <c r="H178" s="699"/>
      <c r="I178" s="699"/>
      <c r="J178" s="699"/>
      <c r="K178" s="712"/>
      <c r="L178" s="714" t="s">
        <v>35</v>
      </c>
      <c r="M178" s="715" t="str">
        <f>IF(K178&lt;&gt;"",VLOOKUP(K178,'DON GIA'!$S$1:$U$19,3,0),"")</f>
        <v/>
      </c>
      <c r="N178" s="715" t="str">
        <f>IF(K178&lt;&gt;"",VLOOKUP(K178,'DON GIA'!$S$1:$V$19,4,0),"")</f>
        <v/>
      </c>
      <c r="O178" s="715" t="str">
        <f t="shared" si="75"/>
        <v/>
      </c>
      <c r="P178" s="715" t="str">
        <f t="shared" si="76"/>
        <v/>
      </c>
      <c r="Q178" s="5" t="s">
        <v>239</v>
      </c>
      <c r="R178" s="699" t="s">
        <v>27</v>
      </c>
      <c r="S178" s="699">
        <v>3</v>
      </c>
      <c r="T178" s="715">
        <f>IF(Q178&lt;&gt;"",VLOOKUP(Q178,'DON GIA'!$H$1:$K$103,4,0),"")</f>
        <v>12000</v>
      </c>
      <c r="U178" s="715">
        <f t="shared" si="77"/>
        <v>36000</v>
      </c>
      <c r="V178" s="715"/>
      <c r="W178" s="712" t="s">
        <v>1085</v>
      </c>
      <c r="X178" s="699" t="s">
        <v>27</v>
      </c>
      <c r="Y178" s="718">
        <v>52.92</v>
      </c>
      <c r="Z178" s="725"/>
      <c r="AA178" s="715">
        <f>IF(W178&lt;&gt;"",VLOOKUP(W178,'DON GIA'!$A$1:$D$346,4,0),"")</f>
        <v>282038</v>
      </c>
      <c r="AB178" s="715">
        <f t="shared" si="78"/>
        <v>14925450.960000001</v>
      </c>
      <c r="AC178" s="5"/>
      <c r="AD178" s="5"/>
      <c r="AE178" s="5"/>
      <c r="AF178" s="5"/>
      <c r="AG178" s="5"/>
      <c r="AH178" s="699"/>
      <c r="AI178" s="5"/>
      <c r="AJ178" s="699"/>
      <c r="AK178" s="699"/>
      <c r="AL178" s="715" t="str">
        <f>IF(AI178&lt;&gt;"",VLOOKUP(AI178,'DON GIA'!$M$1:$P$9,4,0),"")</f>
        <v/>
      </c>
      <c r="AM178" s="715" t="str">
        <f t="shared" si="79"/>
        <v/>
      </c>
      <c r="AN178" s="5"/>
      <c r="AO178" s="699"/>
      <c r="AP178" s="702" t="str">
        <f t="shared" si="62"/>
        <v/>
      </c>
      <c r="AQ178" s="712"/>
      <c r="AR178" s="712"/>
      <c r="AS178" s="727"/>
    </row>
    <row r="179" spans="1:45" outlineLevel="2">
      <c r="A179" s="710">
        <f t="shared" si="80"/>
        <v>13</v>
      </c>
      <c r="B179" s="711" t="str">
        <f>IF(C179&lt;&gt;"",COUNTA($C$8:C179),"")</f>
        <v/>
      </c>
      <c r="C179" s="711"/>
      <c r="D179" s="5"/>
      <c r="E179" s="699"/>
      <c r="F179" s="699"/>
      <c r="G179" s="699"/>
      <c r="H179" s="699"/>
      <c r="I179" s="699"/>
      <c r="J179" s="699"/>
      <c r="K179" s="712"/>
      <c r="L179" s="714" t="s">
        <v>35</v>
      </c>
      <c r="M179" s="715" t="str">
        <f>IF(K179&lt;&gt;"",VLOOKUP(K179,'DON GIA'!$S$1:$U$19,3,0),"")</f>
        <v/>
      </c>
      <c r="N179" s="715" t="str">
        <f>IF(K179&lt;&gt;"",VLOOKUP(K179,'DON GIA'!$S$1:$V$19,4,0),"")</f>
        <v/>
      </c>
      <c r="O179" s="715" t="str">
        <f t="shared" si="75"/>
        <v/>
      </c>
      <c r="P179" s="715" t="str">
        <f t="shared" si="76"/>
        <v/>
      </c>
      <c r="Q179" s="5" t="s">
        <v>323</v>
      </c>
      <c r="R179" s="699" t="s">
        <v>44</v>
      </c>
      <c r="S179" s="699">
        <v>3</v>
      </c>
      <c r="T179" s="715">
        <f>IF(Q179&lt;&gt;"",VLOOKUP(Q179,'DON GIA'!$H$1:$K$103,4,0),"")</f>
        <v>120000</v>
      </c>
      <c r="U179" s="715">
        <f t="shared" si="77"/>
        <v>360000</v>
      </c>
      <c r="V179" s="715"/>
      <c r="W179" s="712" t="s">
        <v>1083</v>
      </c>
      <c r="X179" s="699" t="s">
        <v>27</v>
      </c>
      <c r="Y179" s="718">
        <v>6.48</v>
      </c>
      <c r="Z179" s="725"/>
      <c r="AA179" s="715">
        <f>IF(W179&lt;&gt;"",VLOOKUP(W179,'DON GIA'!$A$1:$D$346,4,0),"")</f>
        <v>282038</v>
      </c>
      <c r="AB179" s="715">
        <f t="shared" si="78"/>
        <v>1827606.2400000002</v>
      </c>
      <c r="AC179" s="5"/>
      <c r="AD179" s="5"/>
      <c r="AE179" s="5"/>
      <c r="AF179" s="5"/>
      <c r="AG179" s="5"/>
      <c r="AH179" s="699"/>
      <c r="AI179" s="5"/>
      <c r="AJ179" s="699"/>
      <c r="AK179" s="699"/>
      <c r="AL179" s="715" t="str">
        <f>IF(AI179&lt;&gt;"",VLOOKUP(AI179,'DON GIA'!$M$1:$P$9,4,0),"")</f>
        <v/>
      </c>
      <c r="AM179" s="715" t="str">
        <f t="shared" si="79"/>
        <v/>
      </c>
      <c r="AN179" s="5"/>
      <c r="AO179" s="699"/>
      <c r="AP179" s="702" t="str">
        <f t="shared" si="62"/>
        <v/>
      </c>
      <c r="AQ179" s="712"/>
      <c r="AR179" s="712"/>
      <c r="AS179" s="727"/>
    </row>
    <row r="180" spans="1:45" ht="33.75" outlineLevel="2">
      <c r="A180" s="710">
        <f t="shared" si="80"/>
        <v>13</v>
      </c>
      <c r="B180" s="711" t="str">
        <f>IF(C180&lt;&gt;"",COUNTA($C$8:C180),"")</f>
        <v/>
      </c>
      <c r="C180" s="711"/>
      <c r="D180" s="5"/>
      <c r="E180" s="699"/>
      <c r="F180" s="699"/>
      <c r="G180" s="699"/>
      <c r="H180" s="699"/>
      <c r="I180" s="699"/>
      <c r="J180" s="699"/>
      <c r="K180" s="712"/>
      <c r="L180" s="714" t="s">
        <v>35</v>
      </c>
      <c r="M180" s="715" t="str">
        <f>IF(K180&lt;&gt;"",VLOOKUP(K180,'DON GIA'!$S$1:$U$19,3,0),"")</f>
        <v/>
      </c>
      <c r="N180" s="715" t="str">
        <f>IF(K180&lt;&gt;"",VLOOKUP(K180,'DON GIA'!$S$1:$V$19,4,0),"")</f>
        <v/>
      </c>
      <c r="O180" s="715" t="str">
        <f t="shared" si="75"/>
        <v/>
      </c>
      <c r="P180" s="715" t="str">
        <f t="shared" si="76"/>
        <v/>
      </c>
      <c r="Q180" s="5" t="s">
        <v>35</v>
      </c>
      <c r="R180" s="699"/>
      <c r="S180" s="699"/>
      <c r="T180" s="715" t="str">
        <f>IF(Q180&lt;&gt;"",VLOOKUP(Q180,'DON GIA'!$H$1:$K$103,4,0),"")</f>
        <v/>
      </c>
      <c r="U180" s="715" t="str">
        <f t="shared" si="77"/>
        <v/>
      </c>
      <c r="V180" s="715"/>
      <c r="W180" s="712" t="s">
        <v>1153</v>
      </c>
      <c r="X180" s="699" t="s">
        <v>27</v>
      </c>
      <c r="Y180" s="718">
        <v>88.2</v>
      </c>
      <c r="Z180" s="725"/>
      <c r="AA180" s="715">
        <f>IF(W180&lt;&gt;"",VLOOKUP(W180,'DON GIA'!$A$1:$D$346,4,0),"")</f>
        <v>1238791</v>
      </c>
      <c r="AB180" s="715">
        <f t="shared" si="78"/>
        <v>109261366.2</v>
      </c>
      <c r="AC180" s="5"/>
      <c r="AD180" s="5"/>
      <c r="AE180" s="5"/>
      <c r="AF180" s="5"/>
      <c r="AG180" s="5"/>
      <c r="AH180" s="699"/>
      <c r="AI180" s="5"/>
      <c r="AJ180" s="699"/>
      <c r="AK180" s="699"/>
      <c r="AL180" s="715" t="str">
        <f>IF(AI180&lt;&gt;"",VLOOKUP(AI180,'DON GIA'!$M$1:$P$9,4,0),"")</f>
        <v/>
      </c>
      <c r="AM180" s="715" t="str">
        <f t="shared" si="79"/>
        <v/>
      </c>
      <c r="AN180" s="5"/>
      <c r="AO180" s="699"/>
      <c r="AP180" s="702" t="str">
        <f t="shared" si="62"/>
        <v/>
      </c>
      <c r="AQ180" s="712"/>
      <c r="AR180" s="712"/>
      <c r="AS180" s="727"/>
    </row>
    <row r="181" spans="1:45" outlineLevel="2">
      <c r="A181" s="710">
        <f t="shared" si="80"/>
        <v>13</v>
      </c>
      <c r="B181" s="711" t="str">
        <f>IF(C181&lt;&gt;"",COUNTA($C$8:C181),"")</f>
        <v/>
      </c>
      <c r="C181" s="711"/>
      <c r="D181" s="5"/>
      <c r="E181" s="699"/>
      <c r="F181" s="699"/>
      <c r="G181" s="699"/>
      <c r="H181" s="699"/>
      <c r="I181" s="699"/>
      <c r="J181" s="699"/>
      <c r="K181" s="712"/>
      <c r="L181" s="714" t="s">
        <v>35</v>
      </c>
      <c r="M181" s="715" t="str">
        <f>IF(K181&lt;&gt;"",VLOOKUP(K181,'DON GIA'!$S$1:$U$19,3,0),"")</f>
        <v/>
      </c>
      <c r="N181" s="715" t="str">
        <f>IF(K181&lt;&gt;"",VLOOKUP(K181,'DON GIA'!$S$1:$V$19,4,0),"")</f>
        <v/>
      </c>
      <c r="O181" s="715" t="str">
        <f t="shared" si="75"/>
        <v/>
      </c>
      <c r="P181" s="715" t="str">
        <f t="shared" si="76"/>
        <v/>
      </c>
      <c r="Q181" s="5" t="s">
        <v>35</v>
      </c>
      <c r="R181" s="699"/>
      <c r="S181" s="699"/>
      <c r="T181" s="715" t="str">
        <f>IF(Q181&lt;&gt;"",VLOOKUP(Q181,'DON GIA'!$H$1:$K$103,4,0),"")</f>
        <v/>
      </c>
      <c r="U181" s="715" t="str">
        <f t="shared" si="77"/>
        <v/>
      </c>
      <c r="V181" s="715"/>
      <c r="W181" s="712" t="s">
        <v>1001</v>
      </c>
      <c r="X181" s="699" t="s">
        <v>27</v>
      </c>
      <c r="Y181" s="718">
        <v>48.94</v>
      </c>
      <c r="Z181" s="725"/>
      <c r="AA181" s="715">
        <f>IF(W181&lt;&gt;"",VLOOKUP(W181,'DON GIA'!$A$1:$D$346,4,0),"")</f>
        <v>295078</v>
      </c>
      <c r="AB181" s="715">
        <f t="shared" si="78"/>
        <v>14441117.319999998</v>
      </c>
      <c r="AC181" s="5"/>
      <c r="AD181" s="5"/>
      <c r="AE181" s="5"/>
      <c r="AF181" s="5"/>
      <c r="AG181" s="5"/>
      <c r="AH181" s="699"/>
      <c r="AI181" s="5"/>
      <c r="AJ181" s="699"/>
      <c r="AK181" s="699"/>
      <c r="AL181" s="715" t="str">
        <f>IF(AI181&lt;&gt;"",VLOOKUP(AI181,'DON GIA'!$M$1:$P$9,4,0),"")</f>
        <v/>
      </c>
      <c r="AM181" s="715" t="str">
        <f t="shared" si="79"/>
        <v/>
      </c>
      <c r="AN181" s="5"/>
      <c r="AO181" s="699"/>
      <c r="AP181" s="702" t="str">
        <f t="shared" si="62"/>
        <v/>
      </c>
      <c r="AQ181" s="712"/>
      <c r="AR181" s="712"/>
      <c r="AS181" s="727"/>
    </row>
    <row r="182" spans="1:45" outlineLevel="2">
      <c r="A182" s="710">
        <f t="shared" si="80"/>
        <v>13</v>
      </c>
      <c r="B182" s="711" t="str">
        <f>IF(C182&lt;&gt;"",COUNTA($C$8:C182),"")</f>
        <v/>
      </c>
      <c r="C182" s="711"/>
      <c r="D182" s="5"/>
      <c r="E182" s="699"/>
      <c r="F182" s="699"/>
      <c r="G182" s="699"/>
      <c r="H182" s="699"/>
      <c r="I182" s="699"/>
      <c r="J182" s="699"/>
      <c r="K182" s="712"/>
      <c r="L182" s="714" t="s">
        <v>35</v>
      </c>
      <c r="M182" s="715" t="str">
        <f>IF(K182&lt;&gt;"",VLOOKUP(K182,'DON GIA'!$S$1:$U$19,3,0),"")</f>
        <v/>
      </c>
      <c r="N182" s="715" t="str">
        <f>IF(K182&lt;&gt;"",VLOOKUP(K182,'DON GIA'!$S$1:$V$19,4,0),"")</f>
        <v/>
      </c>
      <c r="O182" s="715" t="str">
        <f t="shared" si="75"/>
        <v/>
      </c>
      <c r="P182" s="715" t="str">
        <f t="shared" si="76"/>
        <v/>
      </c>
      <c r="Q182" s="5" t="s">
        <v>35</v>
      </c>
      <c r="R182" s="699"/>
      <c r="S182" s="699"/>
      <c r="T182" s="715" t="str">
        <f>IF(Q182&lt;&gt;"",VLOOKUP(Q182,'DON GIA'!$H$1:$K$103,4,0),"")</f>
        <v/>
      </c>
      <c r="U182" s="715" t="str">
        <f t="shared" si="77"/>
        <v/>
      </c>
      <c r="V182" s="715"/>
      <c r="W182" s="712" t="s">
        <v>1174</v>
      </c>
      <c r="X182" s="699" t="s">
        <v>27</v>
      </c>
      <c r="Y182" s="718">
        <v>10.8</v>
      </c>
      <c r="Z182" s="725"/>
      <c r="AA182" s="715">
        <f>IF(W182&lt;&gt;"",VLOOKUP(W182,'DON GIA'!$A$1:$D$346,4,0),"")</f>
        <v>282038</v>
      </c>
      <c r="AB182" s="715">
        <f t="shared" si="78"/>
        <v>3046010.4000000004</v>
      </c>
      <c r="AC182" s="5"/>
      <c r="AD182" s="5"/>
      <c r="AE182" s="5"/>
      <c r="AF182" s="5"/>
      <c r="AG182" s="5"/>
      <c r="AH182" s="699"/>
      <c r="AI182" s="5"/>
      <c r="AJ182" s="699"/>
      <c r="AK182" s="699"/>
      <c r="AL182" s="715" t="str">
        <f>IF(AI182&lt;&gt;"",VLOOKUP(AI182,'DON GIA'!$M$1:$P$9,4,0),"")</f>
        <v/>
      </c>
      <c r="AM182" s="715" t="str">
        <f t="shared" si="79"/>
        <v/>
      </c>
      <c r="AN182" s="5"/>
      <c r="AO182" s="699"/>
      <c r="AP182" s="702" t="str">
        <f t="shared" si="62"/>
        <v/>
      </c>
      <c r="AQ182" s="712"/>
      <c r="AR182" s="712"/>
      <c r="AS182" s="727"/>
    </row>
    <row r="183" spans="1:45" outlineLevel="2">
      <c r="A183" s="710">
        <f t="shared" si="80"/>
        <v>13</v>
      </c>
      <c r="B183" s="711" t="str">
        <f>IF(C183&lt;&gt;"",COUNTA($C$8:C183),"")</f>
        <v/>
      </c>
      <c r="C183" s="711"/>
      <c r="D183" s="5"/>
      <c r="E183" s="699"/>
      <c r="F183" s="699"/>
      <c r="G183" s="699"/>
      <c r="H183" s="699"/>
      <c r="I183" s="699"/>
      <c r="J183" s="699"/>
      <c r="K183" s="712"/>
      <c r="L183" s="714" t="s">
        <v>35</v>
      </c>
      <c r="M183" s="715" t="str">
        <f>IF(K183&lt;&gt;"",VLOOKUP(K183,'DON GIA'!$S$1:$U$19,3,0),"")</f>
        <v/>
      </c>
      <c r="N183" s="715" t="str">
        <f>IF(K183&lt;&gt;"",VLOOKUP(K183,'DON GIA'!$S$1:$V$19,4,0),"")</f>
        <v/>
      </c>
      <c r="O183" s="715" t="str">
        <f t="shared" si="75"/>
        <v/>
      </c>
      <c r="P183" s="715" t="str">
        <f t="shared" si="76"/>
        <v/>
      </c>
      <c r="Q183" s="5" t="s">
        <v>35</v>
      </c>
      <c r="R183" s="699"/>
      <c r="S183" s="699"/>
      <c r="T183" s="715" t="str">
        <f>IF(Q183&lt;&gt;"",VLOOKUP(Q183,'DON GIA'!$H$1:$K$103,4,0),"")</f>
        <v/>
      </c>
      <c r="U183" s="715" t="str">
        <f t="shared" si="77"/>
        <v/>
      </c>
      <c r="V183" s="715"/>
      <c r="W183" s="712" t="s">
        <v>996</v>
      </c>
      <c r="X183" s="699" t="s">
        <v>42</v>
      </c>
      <c r="Y183" s="718">
        <v>1</v>
      </c>
      <c r="Z183" s="725"/>
      <c r="AA183" s="715" t="str">
        <f>IF(W183&lt;&gt;"",VLOOKUP(W183,'DON GIA'!$A$1:$D$346,4,0),"")</f>
        <v>chưa có giá</v>
      </c>
      <c r="AB183" s="715" t="str">
        <f t="shared" si="78"/>
        <v/>
      </c>
      <c r="AC183" s="5"/>
      <c r="AD183" s="5"/>
      <c r="AE183" s="5"/>
      <c r="AF183" s="5"/>
      <c r="AG183" s="5"/>
      <c r="AH183" s="699"/>
      <c r="AI183" s="5"/>
      <c r="AJ183" s="699"/>
      <c r="AK183" s="699"/>
      <c r="AL183" s="715" t="str">
        <f>IF(AI183&lt;&gt;"",VLOOKUP(AI183,'DON GIA'!$M$1:$P$9,4,0),"")</f>
        <v/>
      </c>
      <c r="AM183" s="715" t="str">
        <f t="shared" si="79"/>
        <v/>
      </c>
      <c r="AN183" s="5"/>
      <c r="AO183" s="699"/>
      <c r="AP183" s="702" t="str">
        <f t="shared" si="62"/>
        <v/>
      </c>
      <c r="AQ183" s="712"/>
      <c r="AR183" s="712"/>
      <c r="AS183" s="727"/>
    </row>
    <row r="184" spans="1:45" outlineLevel="2">
      <c r="A184" s="710">
        <f t="shared" si="80"/>
        <v>13</v>
      </c>
      <c r="B184" s="711"/>
      <c r="C184" s="711"/>
      <c r="D184" s="708"/>
      <c r="E184" s="699"/>
      <c r="F184" s="699"/>
      <c r="G184" s="699"/>
      <c r="H184" s="699"/>
      <c r="I184" s="699"/>
      <c r="J184" s="699"/>
      <c r="K184" s="712"/>
      <c r="L184" s="714" t="s">
        <v>35</v>
      </c>
      <c r="M184" s="715" t="str">
        <f>IF(K184&lt;&gt;"",VLOOKUP(K184,'DON GIA'!$S$1:$U$19,3,0),"")</f>
        <v/>
      </c>
      <c r="N184" s="715" t="str">
        <f>IF(K184&lt;&gt;"",VLOOKUP(K184,'DON GIA'!$S$1:$V$19,4,0),"")</f>
        <v/>
      </c>
      <c r="O184" s="715" t="str">
        <f t="shared" si="75"/>
        <v/>
      </c>
      <c r="P184" s="715" t="str">
        <f t="shared" si="76"/>
        <v/>
      </c>
      <c r="Q184" s="5" t="s">
        <v>35</v>
      </c>
      <c r="R184" s="699"/>
      <c r="S184" s="699"/>
      <c r="T184" s="715" t="str">
        <f>IF(Q184&lt;&gt;"",VLOOKUP(Q184,'DON GIA'!$H$1:$K$103,4,0),"")</f>
        <v/>
      </c>
      <c r="U184" s="715" t="str">
        <f t="shared" si="77"/>
        <v/>
      </c>
      <c r="V184" s="715"/>
      <c r="W184" s="712" t="s">
        <v>35</v>
      </c>
      <c r="X184" s="699"/>
      <c r="Y184" s="718"/>
      <c r="Z184" s="725"/>
      <c r="AA184" s="715" t="str">
        <f>IF(W184&lt;&gt;"",VLOOKUP(W184,'DON GIA'!$A$1:$D$346,4,0),"")</f>
        <v/>
      </c>
      <c r="AB184" s="715" t="str">
        <f t="shared" si="78"/>
        <v/>
      </c>
      <c r="AC184" s="5"/>
      <c r="AD184" s="5"/>
      <c r="AE184" s="5"/>
      <c r="AF184" s="5"/>
      <c r="AG184" s="5"/>
      <c r="AH184" s="699"/>
      <c r="AI184" s="5"/>
      <c r="AJ184" s="699"/>
      <c r="AK184" s="699"/>
      <c r="AL184" s="715" t="str">
        <f>IF(AI184&lt;&gt;"",VLOOKUP(AI184,'DON GIA'!$M$1:$P$9,4,0),"")</f>
        <v/>
      </c>
      <c r="AM184" s="715" t="str">
        <f t="shared" si="79"/>
        <v/>
      </c>
      <c r="AN184" s="5"/>
      <c r="AO184" s="699"/>
      <c r="AP184" s="702" t="str">
        <f t="shared" si="62"/>
        <v/>
      </c>
      <c r="AQ184" s="712"/>
      <c r="AR184" s="712"/>
      <c r="AS184" s="727"/>
    </row>
    <row r="185" spans="1:45" outlineLevel="1">
      <c r="A185" s="658" t="s">
        <v>2146</v>
      </c>
      <c r="B185" s="696">
        <f>IF(C185&lt;&gt;"",COUNTA($C$8:C185),"")</f>
        <v>14</v>
      </c>
      <c r="C185" s="696">
        <v>432</v>
      </c>
      <c r="D185" s="708" t="s">
        <v>252</v>
      </c>
      <c r="E185" s="698"/>
      <c r="F185" s="699"/>
      <c r="G185" s="698"/>
      <c r="H185" s="698"/>
      <c r="I185" s="698"/>
      <c r="J185" s="698"/>
      <c r="K185" s="697"/>
      <c r="L185" s="701">
        <f>SUBTOTAL(9,L186:L200)</f>
        <v>122.5</v>
      </c>
      <c r="M185" s="702"/>
      <c r="N185" s="702"/>
      <c r="O185" s="702">
        <f>SUBTOTAL(9,O186:O200)</f>
        <v>205677500</v>
      </c>
      <c r="P185" s="702">
        <f>SUBTOTAL(9,P186:P200)</f>
        <v>0</v>
      </c>
      <c r="Q185" s="708"/>
      <c r="R185" s="698"/>
      <c r="S185" s="698">
        <f>SUBTOTAL(9,S186:S200)</f>
        <v>0</v>
      </c>
      <c r="T185" s="702"/>
      <c r="U185" s="702">
        <f>SUBTOTAL(9,U186:U200)</f>
        <v>0</v>
      </c>
      <c r="V185" s="702"/>
      <c r="W185" s="697"/>
      <c r="X185" s="698"/>
      <c r="Y185" s="705">
        <f>SUBTOTAL(9,Y186:Y200)</f>
        <v>352.84899999999999</v>
      </c>
      <c r="Z185" s="724">
        <f>SUBTOTAL(9,Z186:Z200)</f>
        <v>0</v>
      </c>
      <c r="AA185" s="702"/>
      <c r="AB185" s="702">
        <f>SUBTOTAL(9,AB186:AB200)</f>
        <v>509756775.63200003</v>
      </c>
      <c r="AC185" s="708"/>
      <c r="AD185" s="708"/>
      <c r="AE185" s="708"/>
      <c r="AF185" s="708"/>
      <c r="AG185" s="708"/>
      <c r="AH185" s="698"/>
      <c r="AI185" s="708"/>
      <c r="AJ185" s="698"/>
      <c r="AK185" s="698">
        <f>SUBTOTAL(9,AK186:AK200)</f>
        <v>3</v>
      </c>
      <c r="AL185" s="702"/>
      <c r="AM185" s="702">
        <f>SUBTOTAL(9,AM186:AM200)</f>
        <v>42791840</v>
      </c>
      <c r="AN185" s="708"/>
      <c r="AO185" s="698">
        <f>SUBTOTAL(9,AO186:AO200)</f>
        <v>1</v>
      </c>
      <c r="AP185" s="702">
        <f t="shared" si="62"/>
        <v>758226115.63199997</v>
      </c>
      <c r="AQ185" s="709"/>
      <c r="AR185" s="709"/>
      <c r="AS185" s="723"/>
    </row>
    <row r="186" spans="1:45" ht="33.75" outlineLevel="2">
      <c r="A186" s="710">
        <f>IF(B185&lt;&gt;"",B185,A184)</f>
        <v>14</v>
      </c>
      <c r="B186" s="711" t="str">
        <f>IF(C186&lt;&gt;"",COUNTA($C$8:C186),"")</f>
        <v/>
      </c>
      <c r="C186" s="711"/>
      <c r="D186" s="5" t="s">
        <v>253</v>
      </c>
      <c r="E186" s="699">
        <v>2</v>
      </c>
      <c r="F186" s="699"/>
      <c r="G186" s="699">
        <v>421</v>
      </c>
      <c r="H186" s="699">
        <v>79</v>
      </c>
      <c r="I186" s="699" t="s">
        <v>223</v>
      </c>
      <c r="J186" s="699" t="s">
        <v>224</v>
      </c>
      <c r="K186" s="712" t="s">
        <v>973</v>
      </c>
      <c r="L186" s="714">
        <v>122.5</v>
      </c>
      <c r="M186" s="715">
        <f>IF(K186&lt;&gt;"",VLOOKUP(K186,'DON GIA'!$S$1:$U$19,3,0),"")</f>
        <v>1679000</v>
      </c>
      <c r="N186" s="715">
        <f>IF(K186&lt;&gt;"",VLOOKUP(K186,'DON GIA'!$S$1:$V$19,4,0),"")</f>
        <v>0</v>
      </c>
      <c r="O186" s="715">
        <f t="shared" ref="O186:O200" si="81">IF(K186&lt;&gt;"",L186*M186,"")</f>
        <v>205677500</v>
      </c>
      <c r="P186" s="715">
        <f t="shared" ref="P186:P200" si="82">IF(K186&lt;&gt;"",L186*N186,"")</f>
        <v>0</v>
      </c>
      <c r="Q186" s="5" t="s">
        <v>35</v>
      </c>
      <c r="R186" s="699"/>
      <c r="S186" s="699"/>
      <c r="T186" s="715" t="str">
        <f>IF(Q186&lt;&gt;"",VLOOKUP(Q186,'DON GIA'!$H$1:$K$103,4,0),"")</f>
        <v/>
      </c>
      <c r="U186" s="715" t="str">
        <f t="shared" ref="U186:U200" si="83">IF(Q186&lt;&gt;"",IF(ISNUMBER(T186),S186*T186,""),"")</f>
        <v/>
      </c>
      <c r="V186" s="715" t="s">
        <v>2163</v>
      </c>
      <c r="W186" s="712" t="s">
        <v>1005</v>
      </c>
      <c r="X186" s="699" t="s">
        <v>27</v>
      </c>
      <c r="Y186" s="718">
        <v>55.95</v>
      </c>
      <c r="Z186" s="725"/>
      <c r="AA186" s="715">
        <f>IF(W186&lt;&gt;"",VLOOKUP(W186,'DON GIA'!$A$1:$D$346,4,0),"")</f>
        <v>5559129</v>
      </c>
      <c r="AB186" s="715">
        <f t="shared" ref="AB186:AB200" si="84">IF(W186&lt;&gt;"",IF(ISNUMBER(AA186),Y186*AA186,""),"")</f>
        <v>311033267.55000001</v>
      </c>
      <c r="AC186" s="5" t="s">
        <v>28</v>
      </c>
      <c r="AD186" s="5" t="s">
        <v>116</v>
      </c>
      <c r="AE186" s="5" t="s">
        <v>30</v>
      </c>
      <c r="AF186" s="5" t="s">
        <v>31</v>
      </c>
      <c r="AG186" s="5" t="s">
        <v>34</v>
      </c>
      <c r="AH186" s="699" t="s">
        <v>33</v>
      </c>
      <c r="AI186" s="5" t="s">
        <v>562</v>
      </c>
      <c r="AJ186" s="699" t="s">
        <v>409</v>
      </c>
      <c r="AK186" s="699">
        <v>2</v>
      </c>
      <c r="AL186" s="715">
        <f>IF(AI186&lt;&gt;"",VLOOKUP(AI186,'DON GIA'!$M$1:$P$9,4,0),"")</f>
        <v>12895920</v>
      </c>
      <c r="AM186" s="715">
        <f t="shared" ref="AM186:AM200" si="85">IF(AI186&lt;&gt;"",AK186*AL186,"")</f>
        <v>25791840</v>
      </c>
      <c r="AN186" s="5" t="s">
        <v>407</v>
      </c>
      <c r="AO186" s="699">
        <v>1</v>
      </c>
      <c r="AP186" s="702" t="str">
        <f t="shared" si="62"/>
        <v/>
      </c>
      <c r="AQ186" s="709" t="s">
        <v>2304</v>
      </c>
      <c r="AR186" s="709" t="s">
        <v>1912</v>
      </c>
      <c r="AS186" s="723"/>
    </row>
    <row r="187" spans="1:45" ht="234" outlineLevel="2">
      <c r="A187" s="710">
        <f t="shared" ref="A187:A200" si="86">IF(B186&lt;&gt;"",B186,A186)</f>
        <v>14</v>
      </c>
      <c r="B187" s="711" t="str">
        <f>IF(C187&lt;&gt;"",COUNTA($C$8:C187),"")</f>
        <v/>
      </c>
      <c r="C187" s="711"/>
      <c r="D187" s="5" t="s">
        <v>71</v>
      </c>
      <c r="E187" s="699"/>
      <c r="F187" s="699"/>
      <c r="G187" s="699"/>
      <c r="H187" s="699"/>
      <c r="I187" s="699"/>
      <c r="J187" s="699"/>
      <c r="K187" s="712"/>
      <c r="L187" s="714" t="s">
        <v>35</v>
      </c>
      <c r="M187" s="715" t="str">
        <f>IF(K187&lt;&gt;"",VLOOKUP(K187,'DON GIA'!$S$1:$U$19,3,0),"")</f>
        <v/>
      </c>
      <c r="N187" s="715" t="str">
        <f>IF(K187&lt;&gt;"",VLOOKUP(K187,'DON GIA'!$S$1:$V$19,4,0),"")</f>
        <v/>
      </c>
      <c r="O187" s="715" t="str">
        <f t="shared" si="81"/>
        <v/>
      </c>
      <c r="P187" s="715" t="str">
        <f t="shared" si="82"/>
        <v/>
      </c>
      <c r="Q187" s="5" t="s">
        <v>35</v>
      </c>
      <c r="R187" s="699"/>
      <c r="S187" s="699"/>
      <c r="T187" s="715" t="str">
        <f>IF(Q187&lt;&gt;"",VLOOKUP(Q187,'DON GIA'!$H$1:$K$103,4,0),"")</f>
        <v/>
      </c>
      <c r="U187" s="715" t="str">
        <f t="shared" si="83"/>
        <v/>
      </c>
      <c r="V187" s="715"/>
      <c r="W187" s="712" t="s">
        <v>1063</v>
      </c>
      <c r="X187" s="699" t="s">
        <v>27</v>
      </c>
      <c r="Y187" s="718">
        <v>11.04</v>
      </c>
      <c r="Z187" s="725"/>
      <c r="AA187" s="715">
        <f>IF(W187&lt;&gt;"",VLOOKUP(W187,'DON GIA'!$A$1:$D$346,4,0),"")</f>
        <v>3941166</v>
      </c>
      <c r="AB187" s="715">
        <f t="shared" si="84"/>
        <v>43510472.639999993</v>
      </c>
      <c r="AC187" s="5" t="s">
        <v>28</v>
      </c>
      <c r="AD187" s="5" t="s">
        <v>116</v>
      </c>
      <c r="AE187" s="5" t="s">
        <v>30</v>
      </c>
      <c r="AF187" s="5" t="s">
        <v>254</v>
      </c>
      <c r="AG187" s="5" t="s">
        <v>32</v>
      </c>
      <c r="AH187" s="699" t="s">
        <v>41</v>
      </c>
      <c r="AI187" s="5" t="s">
        <v>579</v>
      </c>
      <c r="AJ187" s="699" t="s">
        <v>560</v>
      </c>
      <c r="AK187" s="699">
        <v>1</v>
      </c>
      <c r="AL187" s="715">
        <f>IF(AI187&lt;&gt;"",VLOOKUP(AI187,'DON GIA'!$M$1:$P$9,4,0),"")</f>
        <v>17000000</v>
      </c>
      <c r="AM187" s="715">
        <f t="shared" si="85"/>
        <v>17000000</v>
      </c>
      <c r="AN187" s="5"/>
      <c r="AO187" s="699"/>
      <c r="AP187" s="702" t="str">
        <f t="shared" si="62"/>
        <v/>
      </c>
      <c r="AQ187" s="722" t="s">
        <v>2305</v>
      </c>
      <c r="AR187" s="722" t="s">
        <v>1918</v>
      </c>
      <c r="AS187" s="639"/>
    </row>
    <row r="188" spans="1:45" ht="99" outlineLevel="2">
      <c r="A188" s="710">
        <f t="shared" si="86"/>
        <v>14</v>
      </c>
      <c r="B188" s="711" t="str">
        <f>IF(C188&lt;&gt;"",COUNTA($C$8:C188),"")</f>
        <v/>
      </c>
      <c r="C188" s="711"/>
      <c r="D188" s="5" t="s">
        <v>255</v>
      </c>
      <c r="E188" s="699"/>
      <c r="F188" s="699"/>
      <c r="G188" s="699"/>
      <c r="H188" s="699"/>
      <c r="I188" s="699"/>
      <c r="J188" s="699"/>
      <c r="K188" s="712"/>
      <c r="L188" s="714" t="s">
        <v>35</v>
      </c>
      <c r="M188" s="715" t="str">
        <f>IF(K188&lt;&gt;"",VLOOKUP(K188,'DON GIA'!$S$1:$U$19,3,0),"")</f>
        <v/>
      </c>
      <c r="N188" s="715" t="str">
        <f>IF(K188&lt;&gt;"",VLOOKUP(K188,'DON GIA'!$S$1:$V$19,4,0),"")</f>
        <v/>
      </c>
      <c r="O188" s="715" t="str">
        <f t="shared" si="81"/>
        <v/>
      </c>
      <c r="P188" s="715" t="str">
        <f t="shared" si="82"/>
        <v/>
      </c>
      <c r="Q188" s="5" t="s">
        <v>35</v>
      </c>
      <c r="R188" s="699"/>
      <c r="S188" s="699"/>
      <c r="T188" s="715" t="str">
        <f>IF(Q188&lt;&gt;"",VLOOKUP(Q188,'DON GIA'!$H$1:$K$103,4,0),"")</f>
        <v/>
      </c>
      <c r="U188" s="715" t="str">
        <f t="shared" si="83"/>
        <v/>
      </c>
      <c r="V188" s="715"/>
      <c r="W188" s="712" t="s">
        <v>1080</v>
      </c>
      <c r="X188" s="699" t="s">
        <v>27</v>
      </c>
      <c r="Y188" s="718">
        <v>2.5499999999999998</v>
      </c>
      <c r="Z188" s="725"/>
      <c r="AA188" s="715">
        <f>IF(W188&lt;&gt;"",VLOOKUP(W188,'DON GIA'!$A$1:$D$346,4,0),"")</f>
        <v>10375629</v>
      </c>
      <c r="AB188" s="715">
        <f t="shared" si="84"/>
        <v>26457853.949999999</v>
      </c>
      <c r="AC188" s="5"/>
      <c r="AD188" s="5"/>
      <c r="AE188" s="5"/>
      <c r="AF188" s="5" t="s">
        <v>31</v>
      </c>
      <c r="AG188" s="5"/>
      <c r="AH188" s="699" t="s">
        <v>219</v>
      </c>
      <c r="AI188" s="5"/>
      <c r="AJ188" s="699"/>
      <c r="AK188" s="699"/>
      <c r="AL188" s="715" t="str">
        <f>IF(AI188&lt;&gt;"",VLOOKUP(AI188,'DON GIA'!$M$1:$P$9,4,0),"")</f>
        <v/>
      </c>
      <c r="AM188" s="715" t="str">
        <f t="shared" si="85"/>
        <v/>
      </c>
      <c r="AN188" s="5"/>
      <c r="AO188" s="699"/>
      <c r="AP188" s="702" t="str">
        <f t="shared" si="62"/>
        <v/>
      </c>
      <c r="AQ188" s="722" t="s">
        <v>2306</v>
      </c>
      <c r="AR188" s="722" t="s">
        <v>1937</v>
      </c>
      <c r="AS188" s="639"/>
    </row>
    <row r="189" spans="1:45" ht="66.75" outlineLevel="2">
      <c r="A189" s="710">
        <f t="shared" si="86"/>
        <v>14</v>
      </c>
      <c r="B189" s="711" t="str">
        <f>IF(C189&lt;&gt;"",COUNTA($C$8:C189),"")</f>
        <v/>
      </c>
      <c r="C189" s="711"/>
      <c r="D189" s="5"/>
      <c r="E189" s="699"/>
      <c r="F189" s="699"/>
      <c r="G189" s="699"/>
      <c r="H189" s="699"/>
      <c r="I189" s="699"/>
      <c r="J189" s="699"/>
      <c r="K189" s="712"/>
      <c r="L189" s="714" t="s">
        <v>35</v>
      </c>
      <c r="M189" s="715" t="str">
        <f>IF(K189&lt;&gt;"",VLOOKUP(K189,'DON GIA'!$S$1:$U$19,3,0),"")</f>
        <v/>
      </c>
      <c r="N189" s="715" t="str">
        <f>IF(K189&lt;&gt;"",VLOOKUP(K189,'DON GIA'!$S$1:$V$19,4,0),"")</f>
        <v/>
      </c>
      <c r="O189" s="715" t="str">
        <f t="shared" si="81"/>
        <v/>
      </c>
      <c r="P189" s="715" t="str">
        <f t="shared" si="82"/>
        <v/>
      </c>
      <c r="Q189" s="5" t="s">
        <v>35</v>
      </c>
      <c r="R189" s="699"/>
      <c r="S189" s="699"/>
      <c r="T189" s="715" t="str">
        <f>IF(Q189&lt;&gt;"",VLOOKUP(Q189,'DON GIA'!$H$1:$K$103,4,0),"")</f>
        <v/>
      </c>
      <c r="U189" s="715" t="str">
        <f t="shared" si="83"/>
        <v/>
      </c>
      <c r="V189" s="715"/>
      <c r="W189" s="712" t="s">
        <v>1151</v>
      </c>
      <c r="X189" s="699" t="s">
        <v>38</v>
      </c>
      <c r="Y189" s="718">
        <v>0.25600000000000001</v>
      </c>
      <c r="Z189" s="725"/>
      <c r="AA189" s="715">
        <f>IF(W189&lt;&gt;"",VLOOKUP(W189,'DON GIA'!$A$1:$D$346,4,0),"")</f>
        <v>2523428</v>
      </c>
      <c r="AB189" s="715">
        <f t="shared" si="84"/>
        <v>645997.56799999997</v>
      </c>
      <c r="AC189" s="5"/>
      <c r="AD189" s="5"/>
      <c r="AE189" s="5"/>
      <c r="AF189" s="5"/>
      <c r="AG189" s="5"/>
      <c r="AH189" s="699"/>
      <c r="AI189" s="5"/>
      <c r="AJ189" s="699"/>
      <c r="AK189" s="699"/>
      <c r="AL189" s="715" t="str">
        <f>IF(AI189&lt;&gt;"",VLOOKUP(AI189,'DON GIA'!$M$1:$P$9,4,0),"")</f>
        <v/>
      </c>
      <c r="AM189" s="715" t="str">
        <f t="shared" si="85"/>
        <v/>
      </c>
      <c r="AN189" s="5"/>
      <c r="AO189" s="699"/>
      <c r="AP189" s="702" t="str">
        <f t="shared" si="62"/>
        <v/>
      </c>
      <c r="AQ189" s="726" t="s">
        <v>1911</v>
      </c>
      <c r="AR189" s="726" t="s">
        <v>1915</v>
      </c>
      <c r="AS189" s="727"/>
    </row>
    <row r="190" spans="1:45" outlineLevel="2">
      <c r="A190" s="710">
        <f t="shared" si="86"/>
        <v>14</v>
      </c>
      <c r="B190" s="711" t="str">
        <f>IF(C190&lt;&gt;"",COUNTA($C$8:C190),"")</f>
        <v/>
      </c>
      <c r="C190" s="711"/>
      <c r="D190" s="5"/>
      <c r="E190" s="699"/>
      <c r="F190" s="699"/>
      <c r="G190" s="699"/>
      <c r="H190" s="699"/>
      <c r="I190" s="699"/>
      <c r="J190" s="699"/>
      <c r="K190" s="712"/>
      <c r="L190" s="714" t="s">
        <v>35</v>
      </c>
      <c r="M190" s="715" t="str">
        <f>IF(K190&lt;&gt;"",VLOOKUP(K190,'DON GIA'!$S$1:$U$19,3,0),"")</f>
        <v/>
      </c>
      <c r="N190" s="715" t="str">
        <f>IF(K190&lt;&gt;"",VLOOKUP(K190,'DON GIA'!$S$1:$V$19,4,0),"")</f>
        <v/>
      </c>
      <c r="O190" s="715" t="str">
        <f t="shared" si="81"/>
        <v/>
      </c>
      <c r="P190" s="715" t="str">
        <f t="shared" si="82"/>
        <v/>
      </c>
      <c r="Q190" s="5" t="s">
        <v>35</v>
      </c>
      <c r="R190" s="699"/>
      <c r="S190" s="699"/>
      <c r="T190" s="715" t="str">
        <f>IF(Q190&lt;&gt;"",VLOOKUP(Q190,'DON GIA'!$H$1:$K$103,4,0),"")</f>
        <v/>
      </c>
      <c r="U190" s="715" t="str">
        <f t="shared" si="83"/>
        <v/>
      </c>
      <c r="V190" s="715"/>
      <c r="W190" s="712" t="s">
        <v>1078</v>
      </c>
      <c r="X190" s="699" t="s">
        <v>27</v>
      </c>
      <c r="Y190" s="718">
        <v>32.56</v>
      </c>
      <c r="Z190" s="725"/>
      <c r="AA190" s="715">
        <f>IF(W190&lt;&gt;"",VLOOKUP(W190,'DON GIA'!$A$1:$D$346,4,0),"")</f>
        <v>854777</v>
      </c>
      <c r="AB190" s="715">
        <f t="shared" si="84"/>
        <v>27831539.120000001</v>
      </c>
      <c r="AC190" s="5"/>
      <c r="AD190" s="5"/>
      <c r="AE190" s="5"/>
      <c r="AF190" s="5"/>
      <c r="AG190" s="5"/>
      <c r="AH190" s="699"/>
      <c r="AI190" s="5"/>
      <c r="AJ190" s="699"/>
      <c r="AK190" s="699"/>
      <c r="AL190" s="715" t="str">
        <f>IF(AI190&lt;&gt;"",VLOOKUP(AI190,'DON GIA'!$M$1:$P$9,4,0),"")</f>
        <v/>
      </c>
      <c r="AM190" s="715" t="str">
        <f t="shared" si="85"/>
        <v/>
      </c>
      <c r="AN190" s="5"/>
      <c r="AO190" s="699"/>
      <c r="AP190" s="702" t="str">
        <f t="shared" si="62"/>
        <v/>
      </c>
      <c r="AQ190" s="584" t="s">
        <v>1925</v>
      </c>
      <c r="AR190" s="584"/>
      <c r="AS190" s="631"/>
    </row>
    <row r="191" spans="1:45" outlineLevel="2">
      <c r="A191" s="710">
        <f t="shared" si="86"/>
        <v>14</v>
      </c>
      <c r="B191" s="711" t="str">
        <f>IF(C191&lt;&gt;"",COUNTA($C$8:C191),"")</f>
        <v/>
      </c>
      <c r="C191" s="711"/>
      <c r="D191" s="5"/>
      <c r="E191" s="699"/>
      <c r="F191" s="699"/>
      <c r="G191" s="699"/>
      <c r="H191" s="699"/>
      <c r="I191" s="699"/>
      <c r="J191" s="699"/>
      <c r="K191" s="712"/>
      <c r="L191" s="714" t="s">
        <v>35</v>
      </c>
      <c r="M191" s="715" t="str">
        <f>IF(K191&lt;&gt;"",VLOOKUP(K191,'DON GIA'!$S$1:$U$19,3,0),"")</f>
        <v/>
      </c>
      <c r="N191" s="715" t="str">
        <f>IF(K191&lt;&gt;"",VLOOKUP(K191,'DON GIA'!$S$1:$V$19,4,0),"")</f>
        <v/>
      </c>
      <c r="O191" s="715" t="str">
        <f t="shared" si="81"/>
        <v/>
      </c>
      <c r="P191" s="715" t="str">
        <f t="shared" si="82"/>
        <v/>
      </c>
      <c r="Q191" s="5" t="s">
        <v>35</v>
      </c>
      <c r="R191" s="699"/>
      <c r="S191" s="699"/>
      <c r="T191" s="715" t="str">
        <f>IF(Q191&lt;&gt;"",VLOOKUP(Q191,'DON GIA'!$H$1:$K$103,4,0),"")</f>
        <v/>
      </c>
      <c r="U191" s="715" t="str">
        <f t="shared" si="83"/>
        <v/>
      </c>
      <c r="V191" s="715"/>
      <c r="W191" s="712" t="s">
        <v>1152</v>
      </c>
      <c r="X191" s="699" t="s">
        <v>27</v>
      </c>
      <c r="Y191" s="718">
        <v>37.4</v>
      </c>
      <c r="Z191" s="725"/>
      <c r="AA191" s="715">
        <f>IF(W191&lt;&gt;"",VLOOKUP(W191,'DON GIA'!$A$1:$D$346,4,0),"")</f>
        <v>330817</v>
      </c>
      <c r="AB191" s="715">
        <f t="shared" si="84"/>
        <v>12372555.799999999</v>
      </c>
      <c r="AC191" s="5"/>
      <c r="AD191" s="5"/>
      <c r="AE191" s="5"/>
      <c r="AF191" s="5"/>
      <c r="AG191" s="5"/>
      <c r="AH191" s="699"/>
      <c r="AI191" s="5"/>
      <c r="AJ191" s="699"/>
      <c r="AK191" s="699"/>
      <c r="AL191" s="715" t="str">
        <f>IF(AI191&lt;&gt;"",VLOOKUP(AI191,'DON GIA'!$M$1:$P$9,4,0),"")</f>
        <v/>
      </c>
      <c r="AM191" s="715" t="str">
        <f t="shared" si="85"/>
        <v/>
      </c>
      <c r="AN191" s="5"/>
      <c r="AO191" s="699"/>
      <c r="AP191" s="702" t="str">
        <f t="shared" si="62"/>
        <v/>
      </c>
      <c r="AQ191" s="712"/>
      <c r="AR191" s="712"/>
      <c r="AS191" s="727"/>
    </row>
    <row r="192" spans="1:45" outlineLevel="2">
      <c r="A192" s="710">
        <f t="shared" si="86"/>
        <v>14</v>
      </c>
      <c r="B192" s="711" t="str">
        <f>IF(C192&lt;&gt;"",COUNTA($C$8:C192),"")</f>
        <v/>
      </c>
      <c r="C192" s="711"/>
      <c r="D192" s="5"/>
      <c r="E192" s="699"/>
      <c r="F192" s="699"/>
      <c r="G192" s="699"/>
      <c r="H192" s="699"/>
      <c r="I192" s="699"/>
      <c r="J192" s="699"/>
      <c r="K192" s="712"/>
      <c r="L192" s="714" t="s">
        <v>35</v>
      </c>
      <c r="M192" s="715" t="str">
        <f>IF(K192&lt;&gt;"",VLOOKUP(K192,'DON GIA'!$S$1:$U$19,3,0),"")</f>
        <v/>
      </c>
      <c r="N192" s="715" t="str">
        <f>IF(K192&lt;&gt;"",VLOOKUP(K192,'DON GIA'!$S$1:$V$19,4,0),"")</f>
        <v/>
      </c>
      <c r="O192" s="715" t="str">
        <f t="shared" si="81"/>
        <v/>
      </c>
      <c r="P192" s="715" t="str">
        <f t="shared" si="82"/>
        <v/>
      </c>
      <c r="Q192" s="5" t="s">
        <v>35</v>
      </c>
      <c r="R192" s="699"/>
      <c r="S192" s="699"/>
      <c r="T192" s="715" t="str">
        <f>IF(Q192&lt;&gt;"",VLOOKUP(Q192,'DON GIA'!$H$1:$K$103,4,0),"")</f>
        <v/>
      </c>
      <c r="U192" s="715" t="str">
        <f t="shared" si="83"/>
        <v/>
      </c>
      <c r="V192" s="715"/>
      <c r="W192" s="712" t="s">
        <v>1105</v>
      </c>
      <c r="X192" s="699" t="s">
        <v>27</v>
      </c>
      <c r="Y192" s="718">
        <v>8.9600000000000009</v>
      </c>
      <c r="Z192" s="725"/>
      <c r="AA192" s="715">
        <f>IF(W192&lt;&gt;"",VLOOKUP(W192,'DON GIA'!$A$1:$D$346,4,0),"")</f>
        <v>292949</v>
      </c>
      <c r="AB192" s="715">
        <f t="shared" si="84"/>
        <v>2624823.04</v>
      </c>
      <c r="AC192" s="5"/>
      <c r="AD192" s="5"/>
      <c r="AE192" s="5"/>
      <c r="AF192" s="5"/>
      <c r="AG192" s="5"/>
      <c r="AH192" s="699"/>
      <c r="AI192" s="5"/>
      <c r="AJ192" s="699"/>
      <c r="AK192" s="699"/>
      <c r="AL192" s="715" t="str">
        <f>IF(AI192&lt;&gt;"",VLOOKUP(AI192,'DON GIA'!$M$1:$P$9,4,0),"")</f>
        <v/>
      </c>
      <c r="AM192" s="715" t="str">
        <f t="shared" si="85"/>
        <v/>
      </c>
      <c r="AN192" s="5"/>
      <c r="AO192" s="699"/>
      <c r="AP192" s="702" t="str">
        <f t="shared" si="62"/>
        <v/>
      </c>
      <c r="AQ192" s="712"/>
      <c r="AR192" s="712"/>
      <c r="AS192" s="727"/>
    </row>
    <row r="193" spans="1:45" ht="33.75" outlineLevel="2">
      <c r="A193" s="710">
        <f t="shared" si="86"/>
        <v>14</v>
      </c>
      <c r="B193" s="711" t="str">
        <f>IF(C193&lt;&gt;"",COUNTA($C$8:C193),"")</f>
        <v/>
      </c>
      <c r="C193" s="711"/>
      <c r="D193" s="5"/>
      <c r="E193" s="699"/>
      <c r="F193" s="699"/>
      <c r="G193" s="699"/>
      <c r="H193" s="699"/>
      <c r="I193" s="699"/>
      <c r="J193" s="699"/>
      <c r="K193" s="712"/>
      <c r="L193" s="714" t="s">
        <v>35</v>
      </c>
      <c r="M193" s="715" t="str">
        <f>IF(K193&lt;&gt;"",VLOOKUP(K193,'DON GIA'!$S$1:$U$19,3,0),"")</f>
        <v/>
      </c>
      <c r="N193" s="715" t="str">
        <f>IF(K193&lt;&gt;"",VLOOKUP(K193,'DON GIA'!$S$1:$V$19,4,0),"")</f>
        <v/>
      </c>
      <c r="O193" s="715" t="str">
        <f t="shared" si="81"/>
        <v/>
      </c>
      <c r="P193" s="715" t="str">
        <f t="shared" si="82"/>
        <v/>
      </c>
      <c r="Q193" s="5" t="s">
        <v>35</v>
      </c>
      <c r="R193" s="699"/>
      <c r="S193" s="699"/>
      <c r="T193" s="715" t="str">
        <f>IF(Q193&lt;&gt;"",VLOOKUP(Q193,'DON GIA'!$H$1:$K$103,4,0),"")</f>
        <v/>
      </c>
      <c r="U193" s="715" t="str">
        <f t="shared" si="83"/>
        <v/>
      </c>
      <c r="V193" s="715"/>
      <c r="W193" s="712" t="s">
        <v>1153</v>
      </c>
      <c r="X193" s="699" t="s">
        <v>27</v>
      </c>
      <c r="Y193" s="718">
        <v>23.32</v>
      </c>
      <c r="Z193" s="725"/>
      <c r="AA193" s="715">
        <f>IF(W193&lt;&gt;"",VLOOKUP(W193,'DON GIA'!$A$1:$D$346,4,0),"")</f>
        <v>1238791</v>
      </c>
      <c r="AB193" s="715">
        <f t="shared" si="84"/>
        <v>28888606.120000001</v>
      </c>
      <c r="AC193" s="5"/>
      <c r="AD193" s="5"/>
      <c r="AE193" s="5"/>
      <c r="AF193" s="5"/>
      <c r="AG193" s="5"/>
      <c r="AH193" s="699"/>
      <c r="AI193" s="5"/>
      <c r="AJ193" s="699"/>
      <c r="AK193" s="699"/>
      <c r="AL193" s="715" t="str">
        <f>IF(AI193&lt;&gt;"",VLOOKUP(AI193,'DON GIA'!$M$1:$P$9,4,0),"")</f>
        <v/>
      </c>
      <c r="AM193" s="715" t="str">
        <f t="shared" si="85"/>
        <v/>
      </c>
      <c r="AN193" s="5"/>
      <c r="AO193" s="699"/>
      <c r="AP193" s="702" t="str">
        <f t="shared" si="62"/>
        <v/>
      </c>
      <c r="AQ193" s="712"/>
      <c r="AR193" s="712"/>
      <c r="AS193" s="727"/>
    </row>
    <row r="194" spans="1:45" ht="33.75" outlineLevel="2">
      <c r="A194" s="710">
        <f t="shared" si="86"/>
        <v>14</v>
      </c>
      <c r="B194" s="711" t="str">
        <f>IF(C194&lt;&gt;"",COUNTA($C$8:C194),"")</f>
        <v/>
      </c>
      <c r="C194" s="711"/>
      <c r="D194" s="5"/>
      <c r="E194" s="699"/>
      <c r="F194" s="699"/>
      <c r="G194" s="699"/>
      <c r="H194" s="699"/>
      <c r="I194" s="699"/>
      <c r="J194" s="699"/>
      <c r="K194" s="712"/>
      <c r="L194" s="714" t="s">
        <v>35</v>
      </c>
      <c r="M194" s="715" t="str">
        <f>IF(K194&lt;&gt;"",VLOOKUP(K194,'DON GIA'!$S$1:$U$19,3,0),"")</f>
        <v/>
      </c>
      <c r="N194" s="715" t="str">
        <f>IF(K194&lt;&gt;"",VLOOKUP(K194,'DON GIA'!$S$1:$V$19,4,0),"")</f>
        <v/>
      </c>
      <c r="O194" s="715" t="str">
        <f t="shared" si="81"/>
        <v/>
      </c>
      <c r="P194" s="715" t="str">
        <f t="shared" si="82"/>
        <v/>
      </c>
      <c r="Q194" s="5" t="s">
        <v>35</v>
      </c>
      <c r="R194" s="699"/>
      <c r="S194" s="699"/>
      <c r="T194" s="715" t="str">
        <f>IF(Q194&lt;&gt;"",VLOOKUP(Q194,'DON GIA'!$H$1:$K$103,4,0),"")</f>
        <v/>
      </c>
      <c r="U194" s="715" t="str">
        <f t="shared" si="83"/>
        <v/>
      </c>
      <c r="V194" s="715"/>
      <c r="W194" s="712" t="s">
        <v>1154</v>
      </c>
      <c r="X194" s="699" t="s">
        <v>27</v>
      </c>
      <c r="Y194" s="718">
        <v>54.39</v>
      </c>
      <c r="Z194" s="725"/>
      <c r="AA194" s="715">
        <f>IF(W194&lt;&gt;"",VLOOKUP(W194,'DON GIA'!$A$1:$D$346,4,0),"")</f>
        <v>551282</v>
      </c>
      <c r="AB194" s="715">
        <f t="shared" si="84"/>
        <v>29984227.98</v>
      </c>
      <c r="AC194" s="5"/>
      <c r="AD194" s="5"/>
      <c r="AE194" s="5"/>
      <c r="AF194" s="5"/>
      <c r="AG194" s="5"/>
      <c r="AH194" s="699"/>
      <c r="AI194" s="5"/>
      <c r="AJ194" s="699"/>
      <c r="AK194" s="699"/>
      <c r="AL194" s="715" t="str">
        <f>IF(AI194&lt;&gt;"",VLOOKUP(AI194,'DON GIA'!$M$1:$P$9,4,0),"")</f>
        <v/>
      </c>
      <c r="AM194" s="715" t="str">
        <f t="shared" si="85"/>
        <v/>
      </c>
      <c r="AN194" s="5"/>
      <c r="AO194" s="699"/>
      <c r="AP194" s="702" t="str">
        <f t="shared" si="62"/>
        <v/>
      </c>
      <c r="AQ194" s="712"/>
      <c r="AR194" s="712"/>
      <c r="AS194" s="727"/>
    </row>
    <row r="195" spans="1:45" outlineLevel="2">
      <c r="A195" s="710">
        <f t="shared" si="86"/>
        <v>14</v>
      </c>
      <c r="B195" s="711" t="str">
        <f>IF(C195&lt;&gt;"",COUNTA($C$8:C195),"")</f>
        <v/>
      </c>
      <c r="C195" s="711"/>
      <c r="D195" s="5"/>
      <c r="E195" s="699"/>
      <c r="F195" s="699"/>
      <c r="G195" s="699"/>
      <c r="H195" s="699"/>
      <c r="I195" s="699"/>
      <c r="J195" s="699"/>
      <c r="K195" s="712"/>
      <c r="L195" s="714" t="s">
        <v>35</v>
      </c>
      <c r="M195" s="715" t="str">
        <f>IF(K195&lt;&gt;"",VLOOKUP(K195,'DON GIA'!$S$1:$U$19,3,0),"")</f>
        <v/>
      </c>
      <c r="N195" s="715" t="str">
        <f>IF(K195&lt;&gt;"",VLOOKUP(K195,'DON GIA'!$S$1:$V$19,4,0),"")</f>
        <v/>
      </c>
      <c r="O195" s="715" t="str">
        <f t="shared" si="81"/>
        <v/>
      </c>
      <c r="P195" s="715" t="str">
        <f t="shared" si="82"/>
        <v/>
      </c>
      <c r="Q195" s="5" t="s">
        <v>35</v>
      </c>
      <c r="R195" s="699"/>
      <c r="S195" s="699"/>
      <c r="T195" s="715" t="str">
        <f>IF(Q195&lt;&gt;"",VLOOKUP(Q195,'DON GIA'!$H$1:$K$103,4,0),"")</f>
        <v/>
      </c>
      <c r="U195" s="715" t="str">
        <f t="shared" si="83"/>
        <v/>
      </c>
      <c r="V195" s="715"/>
      <c r="W195" s="712" t="s">
        <v>1023</v>
      </c>
      <c r="X195" s="699" t="s">
        <v>38</v>
      </c>
      <c r="Y195" s="718">
        <v>0.16300000000000001</v>
      </c>
      <c r="Z195" s="725"/>
      <c r="AA195" s="715">
        <f>IF(W195&lt;&gt;"",VLOOKUP(W195,'DON GIA'!$A$1:$D$346,4,0),"")</f>
        <v>2523428</v>
      </c>
      <c r="AB195" s="715">
        <f t="shared" si="84"/>
        <v>411318.76400000002</v>
      </c>
      <c r="AC195" s="5"/>
      <c r="AD195" s="5"/>
      <c r="AE195" s="5"/>
      <c r="AF195" s="5"/>
      <c r="AG195" s="5"/>
      <c r="AH195" s="699"/>
      <c r="AI195" s="5"/>
      <c r="AJ195" s="699"/>
      <c r="AK195" s="699"/>
      <c r="AL195" s="715" t="str">
        <f>IF(AI195&lt;&gt;"",VLOOKUP(AI195,'DON GIA'!$M$1:$P$9,4,0),"")</f>
        <v/>
      </c>
      <c r="AM195" s="715" t="str">
        <f t="shared" si="85"/>
        <v/>
      </c>
      <c r="AN195" s="5"/>
      <c r="AO195" s="699"/>
      <c r="AP195" s="702" t="str">
        <f t="shared" si="62"/>
        <v/>
      </c>
      <c r="AQ195" s="712"/>
      <c r="AR195" s="712"/>
      <c r="AS195" s="727"/>
    </row>
    <row r="196" spans="1:45" outlineLevel="2">
      <c r="A196" s="710">
        <f t="shared" si="86"/>
        <v>14</v>
      </c>
      <c r="B196" s="711" t="str">
        <f>IF(C196&lt;&gt;"",COUNTA($C$8:C196),"")</f>
        <v/>
      </c>
      <c r="C196" s="711"/>
      <c r="D196" s="5"/>
      <c r="E196" s="699"/>
      <c r="F196" s="699"/>
      <c r="G196" s="699"/>
      <c r="H196" s="699"/>
      <c r="I196" s="699"/>
      <c r="J196" s="699"/>
      <c r="K196" s="712"/>
      <c r="L196" s="714" t="s">
        <v>35</v>
      </c>
      <c r="M196" s="715" t="str">
        <f>IF(K196&lt;&gt;"",VLOOKUP(K196,'DON GIA'!$S$1:$U$19,3,0),"")</f>
        <v/>
      </c>
      <c r="N196" s="715" t="str">
        <f>IF(K196&lt;&gt;"",VLOOKUP(K196,'DON GIA'!$S$1:$V$19,4,0),"")</f>
        <v/>
      </c>
      <c r="O196" s="715" t="str">
        <f t="shared" si="81"/>
        <v/>
      </c>
      <c r="P196" s="715" t="str">
        <f t="shared" si="82"/>
        <v/>
      </c>
      <c r="Q196" s="5" t="s">
        <v>35</v>
      </c>
      <c r="R196" s="699"/>
      <c r="S196" s="699"/>
      <c r="T196" s="715" t="str">
        <f>IF(Q196&lt;&gt;"",VLOOKUP(Q196,'DON GIA'!$H$1:$K$103,4,0),"")</f>
        <v/>
      </c>
      <c r="U196" s="715" t="str">
        <f t="shared" si="83"/>
        <v/>
      </c>
      <c r="V196" s="715"/>
      <c r="W196" s="712" t="s">
        <v>1105</v>
      </c>
      <c r="X196" s="699" t="s">
        <v>27</v>
      </c>
      <c r="Y196" s="718">
        <v>1.62</v>
      </c>
      <c r="Z196" s="725"/>
      <c r="AA196" s="715">
        <f>IF(W196&lt;&gt;"",VLOOKUP(W196,'DON GIA'!$A$1:$D$346,4,0),"")</f>
        <v>292949</v>
      </c>
      <c r="AB196" s="715">
        <f t="shared" si="84"/>
        <v>474577.38</v>
      </c>
      <c r="AC196" s="5"/>
      <c r="AD196" s="5"/>
      <c r="AE196" s="5"/>
      <c r="AF196" s="5"/>
      <c r="AG196" s="5"/>
      <c r="AH196" s="699"/>
      <c r="AI196" s="5"/>
      <c r="AJ196" s="699"/>
      <c r="AK196" s="699"/>
      <c r="AL196" s="715" t="str">
        <f>IF(AI196&lt;&gt;"",VLOOKUP(AI196,'DON GIA'!$M$1:$P$9,4,0),"")</f>
        <v/>
      </c>
      <c r="AM196" s="715" t="str">
        <f t="shared" si="85"/>
        <v/>
      </c>
      <c r="AN196" s="5"/>
      <c r="AO196" s="699"/>
      <c r="AP196" s="702" t="str">
        <f t="shared" si="62"/>
        <v/>
      </c>
      <c r="AQ196" s="712"/>
      <c r="AR196" s="712"/>
      <c r="AS196" s="727"/>
    </row>
    <row r="197" spans="1:45" outlineLevel="2">
      <c r="A197" s="710">
        <f t="shared" si="86"/>
        <v>14</v>
      </c>
      <c r="B197" s="711" t="str">
        <f>IF(C197&lt;&gt;"",COUNTA($C$8:C197),"")</f>
        <v/>
      </c>
      <c r="C197" s="711"/>
      <c r="D197" s="5"/>
      <c r="E197" s="699"/>
      <c r="F197" s="699"/>
      <c r="G197" s="699"/>
      <c r="H197" s="699"/>
      <c r="I197" s="699"/>
      <c r="J197" s="699"/>
      <c r="K197" s="712"/>
      <c r="L197" s="714" t="s">
        <v>35</v>
      </c>
      <c r="M197" s="715" t="str">
        <f>IF(K197&lt;&gt;"",VLOOKUP(K197,'DON GIA'!$S$1:$U$19,3,0),"")</f>
        <v/>
      </c>
      <c r="N197" s="715" t="str">
        <f>IF(K197&lt;&gt;"",VLOOKUP(K197,'DON GIA'!$S$1:$V$19,4,0),"")</f>
        <v/>
      </c>
      <c r="O197" s="715" t="str">
        <f t="shared" si="81"/>
        <v/>
      </c>
      <c r="P197" s="715" t="str">
        <f t="shared" si="82"/>
        <v/>
      </c>
      <c r="Q197" s="5" t="s">
        <v>35</v>
      </c>
      <c r="R197" s="699"/>
      <c r="S197" s="699"/>
      <c r="T197" s="715" t="str">
        <f>IF(Q197&lt;&gt;"",VLOOKUP(Q197,'DON GIA'!$H$1:$K$103,4,0),"")</f>
        <v/>
      </c>
      <c r="U197" s="715" t="str">
        <f t="shared" si="83"/>
        <v/>
      </c>
      <c r="V197" s="715"/>
      <c r="W197" s="712" t="s">
        <v>1130</v>
      </c>
      <c r="X197" s="699" t="s">
        <v>27</v>
      </c>
      <c r="Y197" s="718">
        <v>4.3</v>
      </c>
      <c r="Z197" s="725"/>
      <c r="AA197" s="715">
        <f>IF(W197&lt;&gt;"",VLOOKUP(W197,'DON GIA'!$A$1:$D$346,4,0),"")</f>
        <v>282038</v>
      </c>
      <c r="AB197" s="715">
        <f t="shared" si="84"/>
        <v>1212763.3999999999</v>
      </c>
      <c r="AC197" s="5"/>
      <c r="AD197" s="5"/>
      <c r="AE197" s="5"/>
      <c r="AF197" s="5"/>
      <c r="AG197" s="5"/>
      <c r="AH197" s="699"/>
      <c r="AI197" s="5"/>
      <c r="AJ197" s="699"/>
      <c r="AK197" s="699"/>
      <c r="AL197" s="715" t="str">
        <f>IF(AI197&lt;&gt;"",VLOOKUP(AI197,'DON GIA'!$M$1:$P$9,4,0),"")</f>
        <v/>
      </c>
      <c r="AM197" s="715" t="str">
        <f t="shared" si="85"/>
        <v/>
      </c>
      <c r="AN197" s="5"/>
      <c r="AO197" s="699"/>
      <c r="AP197" s="702" t="str">
        <f t="shared" si="62"/>
        <v/>
      </c>
      <c r="AQ197" s="712"/>
      <c r="AR197" s="712"/>
      <c r="AS197" s="727"/>
    </row>
    <row r="198" spans="1:45" outlineLevel="2">
      <c r="A198" s="710">
        <f t="shared" si="86"/>
        <v>14</v>
      </c>
      <c r="B198" s="711" t="str">
        <f>IF(C198&lt;&gt;"",COUNTA($C$8:C198),"")</f>
        <v/>
      </c>
      <c r="C198" s="711"/>
      <c r="D198" s="5"/>
      <c r="E198" s="699"/>
      <c r="F198" s="699"/>
      <c r="G198" s="699"/>
      <c r="H198" s="699"/>
      <c r="I198" s="699"/>
      <c r="J198" s="699"/>
      <c r="K198" s="712"/>
      <c r="L198" s="714" t="s">
        <v>35</v>
      </c>
      <c r="M198" s="715" t="str">
        <f>IF(K198&lt;&gt;"",VLOOKUP(K198,'DON GIA'!$S$1:$U$19,3,0),"")</f>
        <v/>
      </c>
      <c r="N198" s="715" t="str">
        <f>IF(K198&lt;&gt;"",VLOOKUP(K198,'DON GIA'!$S$1:$V$19,4,0),"")</f>
        <v/>
      </c>
      <c r="O198" s="715" t="str">
        <f t="shared" si="81"/>
        <v/>
      </c>
      <c r="P198" s="715" t="str">
        <f t="shared" si="82"/>
        <v/>
      </c>
      <c r="Q198" s="5" t="s">
        <v>35</v>
      </c>
      <c r="R198" s="699"/>
      <c r="S198" s="699"/>
      <c r="T198" s="715" t="str">
        <f>IF(Q198&lt;&gt;"",VLOOKUP(Q198,'DON GIA'!$H$1:$K$103,4,0),"")</f>
        <v/>
      </c>
      <c r="U198" s="715" t="str">
        <f t="shared" si="83"/>
        <v/>
      </c>
      <c r="V198" s="715"/>
      <c r="W198" s="712" t="s">
        <v>1123</v>
      </c>
      <c r="X198" s="699" t="s">
        <v>27</v>
      </c>
      <c r="Y198" s="718">
        <v>64.39</v>
      </c>
      <c r="Z198" s="725"/>
      <c r="AA198" s="715">
        <f>IF(W198&lt;&gt;"",VLOOKUP(W198,'DON GIA'!$A$1:$D$346,4,0),"")</f>
        <v>282038</v>
      </c>
      <c r="AB198" s="715">
        <f t="shared" si="84"/>
        <v>18160426.82</v>
      </c>
      <c r="AC198" s="5"/>
      <c r="AD198" s="5"/>
      <c r="AE198" s="5"/>
      <c r="AF198" s="5"/>
      <c r="AG198" s="5"/>
      <c r="AH198" s="699"/>
      <c r="AI198" s="5"/>
      <c r="AJ198" s="699"/>
      <c r="AK198" s="699"/>
      <c r="AL198" s="715" t="str">
        <f>IF(AI198&lt;&gt;"",VLOOKUP(AI198,'DON GIA'!$M$1:$P$9,4,0),"")</f>
        <v/>
      </c>
      <c r="AM198" s="715" t="str">
        <f t="shared" si="85"/>
        <v/>
      </c>
      <c r="AN198" s="5"/>
      <c r="AO198" s="699"/>
      <c r="AP198" s="702" t="str">
        <f t="shared" si="62"/>
        <v/>
      </c>
      <c r="AQ198" s="712"/>
      <c r="AR198" s="712"/>
      <c r="AS198" s="727"/>
    </row>
    <row r="199" spans="1:45" outlineLevel="2">
      <c r="A199" s="710">
        <f t="shared" si="86"/>
        <v>14</v>
      </c>
      <c r="B199" s="711" t="str">
        <f>IF(C199&lt;&gt;"",COUNTA($C$8:C199),"")</f>
        <v/>
      </c>
      <c r="C199" s="711"/>
      <c r="D199" s="5"/>
      <c r="E199" s="699"/>
      <c r="F199" s="699"/>
      <c r="G199" s="699"/>
      <c r="H199" s="699"/>
      <c r="I199" s="699"/>
      <c r="J199" s="699"/>
      <c r="K199" s="712"/>
      <c r="L199" s="714" t="s">
        <v>35</v>
      </c>
      <c r="M199" s="715" t="str">
        <f>IF(K199&lt;&gt;"",VLOOKUP(K199,'DON GIA'!$S$1:$U$19,3,0),"")</f>
        <v/>
      </c>
      <c r="N199" s="715" t="str">
        <f>IF(K199&lt;&gt;"",VLOOKUP(K199,'DON GIA'!$S$1:$V$19,4,0),"")</f>
        <v/>
      </c>
      <c r="O199" s="715" t="str">
        <f t="shared" si="81"/>
        <v/>
      </c>
      <c r="P199" s="715" t="str">
        <f t="shared" si="82"/>
        <v/>
      </c>
      <c r="Q199" s="5" t="s">
        <v>35</v>
      </c>
      <c r="R199" s="699"/>
      <c r="S199" s="699"/>
      <c r="T199" s="715" t="str">
        <f>IF(Q199&lt;&gt;"",VLOOKUP(Q199,'DON GIA'!$H$1:$K$103,4,0),"")</f>
        <v/>
      </c>
      <c r="U199" s="715" t="str">
        <f t="shared" si="83"/>
        <v/>
      </c>
      <c r="V199" s="715"/>
      <c r="W199" s="712" t="s">
        <v>1107</v>
      </c>
      <c r="X199" s="699" t="s">
        <v>27</v>
      </c>
      <c r="Y199" s="718">
        <v>55.95</v>
      </c>
      <c r="Z199" s="725"/>
      <c r="AA199" s="715">
        <f>IF(W199&lt;&gt;"",VLOOKUP(W199,'DON GIA'!$A$1:$D$346,4,0),"")</f>
        <v>109890</v>
      </c>
      <c r="AB199" s="715">
        <f t="shared" si="84"/>
        <v>6148345.5</v>
      </c>
      <c r="AC199" s="5"/>
      <c r="AD199" s="5"/>
      <c r="AE199" s="5"/>
      <c r="AF199" s="5"/>
      <c r="AG199" s="5"/>
      <c r="AH199" s="699"/>
      <c r="AI199" s="5"/>
      <c r="AJ199" s="699"/>
      <c r="AK199" s="699"/>
      <c r="AL199" s="715" t="str">
        <f>IF(AI199&lt;&gt;"",VLOOKUP(AI199,'DON GIA'!$M$1:$P$9,4,0),"")</f>
        <v/>
      </c>
      <c r="AM199" s="715" t="str">
        <f t="shared" si="85"/>
        <v/>
      </c>
      <c r="AN199" s="5"/>
      <c r="AO199" s="699"/>
      <c r="AP199" s="702" t="str">
        <f t="shared" si="62"/>
        <v/>
      </c>
      <c r="AQ199" s="712"/>
      <c r="AR199" s="712"/>
      <c r="AS199" s="727"/>
    </row>
    <row r="200" spans="1:45" outlineLevel="2">
      <c r="A200" s="710">
        <f t="shared" si="86"/>
        <v>14</v>
      </c>
      <c r="B200" s="711"/>
      <c r="C200" s="711"/>
      <c r="D200" s="708"/>
      <c r="E200" s="699"/>
      <c r="F200" s="699"/>
      <c r="G200" s="699"/>
      <c r="H200" s="699"/>
      <c r="I200" s="699"/>
      <c r="J200" s="699"/>
      <c r="K200" s="712"/>
      <c r="L200" s="714" t="s">
        <v>35</v>
      </c>
      <c r="M200" s="715" t="str">
        <f>IF(K200&lt;&gt;"",VLOOKUP(K200,'DON GIA'!$S$1:$U$19,3,0),"")</f>
        <v/>
      </c>
      <c r="N200" s="715" t="str">
        <f>IF(K200&lt;&gt;"",VLOOKUP(K200,'DON GIA'!$S$1:$V$19,4,0),"")</f>
        <v/>
      </c>
      <c r="O200" s="715" t="str">
        <f t="shared" si="81"/>
        <v/>
      </c>
      <c r="P200" s="715" t="str">
        <f t="shared" si="82"/>
        <v/>
      </c>
      <c r="Q200" s="5" t="s">
        <v>35</v>
      </c>
      <c r="R200" s="699"/>
      <c r="S200" s="699"/>
      <c r="T200" s="715" t="str">
        <f>IF(Q200&lt;&gt;"",VLOOKUP(Q200,'DON GIA'!$H$1:$K$103,4,0),"")</f>
        <v/>
      </c>
      <c r="U200" s="715" t="str">
        <f t="shared" si="83"/>
        <v/>
      </c>
      <c r="V200" s="715"/>
      <c r="W200" s="712"/>
      <c r="X200" s="699"/>
      <c r="Y200" s="718"/>
      <c r="Z200" s="725"/>
      <c r="AA200" s="715" t="str">
        <f>IF(W200&lt;&gt;"",VLOOKUP(W200,'DON GIA'!$A$1:$D$346,4,0),"")</f>
        <v/>
      </c>
      <c r="AB200" s="715" t="str">
        <f t="shared" si="84"/>
        <v/>
      </c>
      <c r="AC200" s="5"/>
      <c r="AD200" s="5"/>
      <c r="AE200" s="5"/>
      <c r="AF200" s="5"/>
      <c r="AG200" s="5"/>
      <c r="AH200" s="699"/>
      <c r="AI200" s="5"/>
      <c r="AJ200" s="699"/>
      <c r="AK200" s="699"/>
      <c r="AL200" s="715" t="str">
        <f>IF(AI200&lt;&gt;"",VLOOKUP(AI200,'DON GIA'!$M$1:$P$9,4,0),"")</f>
        <v/>
      </c>
      <c r="AM200" s="715" t="str">
        <f t="shared" si="85"/>
        <v/>
      </c>
      <c r="AN200" s="5"/>
      <c r="AO200" s="699"/>
      <c r="AP200" s="702" t="str">
        <f t="shared" si="62"/>
        <v/>
      </c>
      <c r="AQ200" s="712"/>
      <c r="AR200" s="712"/>
      <c r="AS200" s="727"/>
    </row>
    <row r="201" spans="1:45" outlineLevel="1">
      <c r="A201" s="658" t="s">
        <v>2145</v>
      </c>
      <c r="B201" s="696">
        <f>IF(C201&lt;&gt;"",COUNTA($C$8:C201),"")</f>
        <v>15</v>
      </c>
      <c r="C201" s="696">
        <v>427</v>
      </c>
      <c r="D201" s="708" t="s">
        <v>231</v>
      </c>
      <c r="E201" s="698"/>
      <c r="F201" s="699"/>
      <c r="G201" s="698"/>
      <c r="H201" s="698"/>
      <c r="I201" s="698"/>
      <c r="J201" s="698"/>
      <c r="K201" s="697"/>
      <c r="L201" s="701">
        <f>SUBTOTAL(9,L202:L217)</f>
        <v>143.5</v>
      </c>
      <c r="M201" s="702"/>
      <c r="N201" s="702"/>
      <c r="O201" s="702">
        <f>SUBTOTAL(9,O202:O217)</f>
        <v>240936500</v>
      </c>
      <c r="P201" s="702">
        <f>SUBTOTAL(9,P202:P217)</f>
        <v>0</v>
      </c>
      <c r="Q201" s="708"/>
      <c r="R201" s="698"/>
      <c r="S201" s="698">
        <f>SUBTOTAL(9,S202:S217)</f>
        <v>0</v>
      </c>
      <c r="T201" s="702"/>
      <c r="U201" s="702">
        <f>SUBTOTAL(9,U202:U217)</f>
        <v>0</v>
      </c>
      <c r="V201" s="702"/>
      <c r="W201" s="697"/>
      <c r="X201" s="698"/>
      <c r="Y201" s="705">
        <f>SUBTOTAL(9,Y202:Y217)</f>
        <v>353.22299999999996</v>
      </c>
      <c r="Z201" s="724">
        <f>SUBTOTAL(9,Z202:Z217)</f>
        <v>0</v>
      </c>
      <c r="AA201" s="702"/>
      <c r="AB201" s="702">
        <f>SUBTOTAL(9,AB202:AB217)</f>
        <v>689669658.18400002</v>
      </c>
      <c r="AC201" s="708"/>
      <c r="AD201" s="708"/>
      <c r="AE201" s="708"/>
      <c r="AF201" s="708"/>
      <c r="AG201" s="708"/>
      <c r="AH201" s="698"/>
      <c r="AI201" s="708"/>
      <c r="AJ201" s="698"/>
      <c r="AK201" s="698">
        <f>SUBTOTAL(9,AK202:AK217)</f>
        <v>0</v>
      </c>
      <c r="AL201" s="702"/>
      <c r="AM201" s="702">
        <f>SUBTOTAL(9,AM202:AM217)</f>
        <v>0</v>
      </c>
      <c r="AN201" s="708"/>
      <c r="AO201" s="698">
        <f>SUBTOTAL(9,AO202:AO217)</f>
        <v>0</v>
      </c>
      <c r="AP201" s="702">
        <f t="shared" ref="AP201:AP264" si="87">IF(C201&lt;&gt;"",O201+P201+U201+AB201+AM201,"")</f>
        <v>930606158.18400002</v>
      </c>
      <c r="AQ201" s="709"/>
      <c r="AR201" s="709"/>
      <c r="AS201" s="723"/>
    </row>
    <row r="202" spans="1:45" ht="33.75" outlineLevel="2">
      <c r="A202" s="710">
        <f>IF(B201&lt;&gt;"",B201,A200)</f>
        <v>15</v>
      </c>
      <c r="B202" s="711" t="str">
        <f>IF(C202&lt;&gt;"",COUNTA($C$8:C202),"")</f>
        <v/>
      </c>
      <c r="C202" s="711"/>
      <c r="D202" s="5" t="s">
        <v>232</v>
      </c>
      <c r="E202" s="699">
        <v>1</v>
      </c>
      <c r="F202" s="699"/>
      <c r="G202" s="699">
        <v>422</v>
      </c>
      <c r="H202" s="699">
        <v>79</v>
      </c>
      <c r="I202" s="699" t="s">
        <v>223</v>
      </c>
      <c r="J202" s="699" t="s">
        <v>224</v>
      </c>
      <c r="K202" s="712" t="s">
        <v>973</v>
      </c>
      <c r="L202" s="714">
        <v>143.5</v>
      </c>
      <c r="M202" s="715">
        <f>IF(K202&lt;&gt;"",VLOOKUP(K202,'DON GIA'!$S$1:$U$19,3,0),"")</f>
        <v>1679000</v>
      </c>
      <c r="N202" s="715">
        <f>IF(K202&lt;&gt;"",VLOOKUP(K202,'DON GIA'!$S$1:$V$19,4,0),"")</f>
        <v>0</v>
      </c>
      <c r="O202" s="715">
        <f t="shared" ref="O202:O217" si="88">IF(K202&lt;&gt;"",L202*M202,"")</f>
        <v>240936500</v>
      </c>
      <c r="P202" s="715">
        <f t="shared" ref="P202:P217" si="89">IF(K202&lt;&gt;"",L202*N202,"")</f>
        <v>0</v>
      </c>
      <c r="Q202" s="5" t="s">
        <v>35</v>
      </c>
      <c r="R202" s="699"/>
      <c r="S202" s="699"/>
      <c r="T202" s="715" t="str">
        <f>IF(Q202&lt;&gt;"",VLOOKUP(Q202,'DON GIA'!$H$1:$K$103,4,0),"")</f>
        <v/>
      </c>
      <c r="U202" s="715" t="str">
        <f t="shared" ref="U202:U217" si="90">IF(Q202&lt;&gt;"",IF(ISNUMBER(T202),S202*T202,""),"")</f>
        <v/>
      </c>
      <c r="V202" s="715" t="s">
        <v>2163</v>
      </c>
      <c r="W202" s="712" t="s">
        <v>1005</v>
      </c>
      <c r="X202" s="699" t="s">
        <v>27</v>
      </c>
      <c r="Y202" s="718">
        <v>53.1</v>
      </c>
      <c r="Z202" s="725"/>
      <c r="AA202" s="715">
        <f>IF(W202&lt;&gt;"",VLOOKUP(W202,'DON GIA'!$A$1:$D$346,4,0),"")</f>
        <v>5559129</v>
      </c>
      <c r="AB202" s="715">
        <f t="shared" ref="AB202:AB217" si="91">IF(W202&lt;&gt;"",IF(ISNUMBER(AA202),Y202*AA202,""),"")</f>
        <v>295189749.90000004</v>
      </c>
      <c r="AC202" s="5" t="s">
        <v>28</v>
      </c>
      <c r="AD202" s="5" t="s">
        <v>116</v>
      </c>
      <c r="AE202" s="5" t="s">
        <v>30</v>
      </c>
      <c r="AF202" s="5" t="s">
        <v>31</v>
      </c>
      <c r="AG202" s="5" t="s">
        <v>34</v>
      </c>
      <c r="AH202" s="699" t="s">
        <v>33</v>
      </c>
      <c r="AI202" s="5"/>
      <c r="AJ202" s="699"/>
      <c r="AK202" s="699"/>
      <c r="AL202" s="715" t="str">
        <f>IF(AI202&lt;&gt;"",VLOOKUP(AI202,'DON GIA'!$M$1:$P$9,4,0),"")</f>
        <v/>
      </c>
      <c r="AM202" s="715" t="str">
        <f t="shared" ref="AM202:AM217" si="92">IF(AI202&lt;&gt;"",AK202*AL202,"")</f>
        <v/>
      </c>
      <c r="AN202" s="5"/>
      <c r="AO202" s="699"/>
      <c r="AP202" s="702" t="str">
        <f t="shared" si="87"/>
        <v/>
      </c>
      <c r="AQ202" s="709" t="s">
        <v>2307</v>
      </c>
      <c r="AR202" s="709" t="s">
        <v>1912</v>
      </c>
      <c r="AS202" s="723"/>
    </row>
    <row r="203" spans="1:45" ht="234" outlineLevel="2">
      <c r="A203" s="710">
        <f t="shared" ref="A203:A217" si="93">IF(B202&lt;&gt;"",B202,A202)</f>
        <v>15</v>
      </c>
      <c r="B203" s="711" t="str">
        <f>IF(C203&lt;&gt;"",COUNTA($C$8:C203),"")</f>
        <v/>
      </c>
      <c r="C203" s="711"/>
      <c r="D203" s="5" t="s">
        <v>71</v>
      </c>
      <c r="E203" s="699"/>
      <c r="F203" s="699"/>
      <c r="G203" s="699"/>
      <c r="H203" s="699"/>
      <c r="I203" s="699"/>
      <c r="J203" s="699"/>
      <c r="K203" s="712"/>
      <c r="L203" s="714" t="s">
        <v>35</v>
      </c>
      <c r="M203" s="715" t="str">
        <f>IF(K203&lt;&gt;"",VLOOKUP(K203,'DON GIA'!$S$1:$U$19,3,0),"")</f>
        <v/>
      </c>
      <c r="N203" s="715" t="str">
        <f>IF(K203&lt;&gt;"",VLOOKUP(K203,'DON GIA'!$S$1:$V$19,4,0),"")</f>
        <v/>
      </c>
      <c r="O203" s="715" t="str">
        <f t="shared" si="88"/>
        <v/>
      </c>
      <c r="P203" s="715" t="str">
        <f t="shared" si="89"/>
        <v/>
      </c>
      <c r="Q203" s="5" t="s">
        <v>35</v>
      </c>
      <c r="R203" s="699"/>
      <c r="S203" s="699"/>
      <c r="T203" s="715" t="str">
        <f>IF(Q203&lt;&gt;"",VLOOKUP(Q203,'DON GIA'!$H$1:$K$103,4,0),"")</f>
        <v/>
      </c>
      <c r="U203" s="715" t="str">
        <f t="shared" si="90"/>
        <v/>
      </c>
      <c r="V203" s="715"/>
      <c r="W203" s="712" t="s">
        <v>1063</v>
      </c>
      <c r="X203" s="699" t="s">
        <v>27</v>
      </c>
      <c r="Y203" s="718">
        <v>39</v>
      </c>
      <c r="Z203" s="725"/>
      <c r="AA203" s="715">
        <f>IF(W203&lt;&gt;"",VLOOKUP(W203,'DON GIA'!$A$1:$D$346,4,0),"")</f>
        <v>3941166</v>
      </c>
      <c r="AB203" s="715">
        <f t="shared" si="91"/>
        <v>153705474</v>
      </c>
      <c r="AC203" s="5"/>
      <c r="AD203" s="5"/>
      <c r="AE203" s="5"/>
      <c r="AF203" s="5"/>
      <c r="AG203" s="5"/>
      <c r="AH203" s="699"/>
      <c r="AI203" s="5"/>
      <c r="AJ203" s="699"/>
      <c r="AK203" s="699"/>
      <c r="AL203" s="715" t="str">
        <f>IF(AI203&lt;&gt;"",VLOOKUP(AI203,'DON GIA'!$M$1:$P$9,4,0),"")</f>
        <v/>
      </c>
      <c r="AM203" s="715" t="str">
        <f t="shared" si="92"/>
        <v/>
      </c>
      <c r="AN203" s="5"/>
      <c r="AO203" s="699"/>
      <c r="AP203" s="702" t="str">
        <f t="shared" si="87"/>
        <v/>
      </c>
      <c r="AQ203" s="722" t="s">
        <v>2308</v>
      </c>
      <c r="AR203" s="722" t="s">
        <v>1918</v>
      </c>
      <c r="AS203" s="639"/>
    </row>
    <row r="204" spans="1:45" ht="99" outlineLevel="2">
      <c r="A204" s="710">
        <f t="shared" si="93"/>
        <v>15</v>
      </c>
      <c r="B204" s="711" t="str">
        <f>IF(C204&lt;&gt;"",COUNTA($C$8:C204),"")</f>
        <v/>
      </c>
      <c r="C204" s="711"/>
      <c r="D204" s="5" t="s">
        <v>233</v>
      </c>
      <c r="E204" s="699"/>
      <c r="F204" s="699"/>
      <c r="G204" s="699"/>
      <c r="H204" s="699"/>
      <c r="I204" s="699"/>
      <c r="J204" s="699"/>
      <c r="K204" s="712"/>
      <c r="L204" s="714" t="s">
        <v>35</v>
      </c>
      <c r="M204" s="715" t="str">
        <f>IF(K204&lt;&gt;"",VLOOKUP(K204,'DON GIA'!$S$1:$U$19,3,0),"")</f>
        <v/>
      </c>
      <c r="N204" s="715" t="str">
        <f>IF(K204&lt;&gt;"",VLOOKUP(K204,'DON GIA'!$S$1:$V$19,4,0),"")</f>
        <v/>
      </c>
      <c r="O204" s="715" t="str">
        <f t="shared" si="88"/>
        <v/>
      </c>
      <c r="P204" s="715" t="str">
        <f t="shared" si="89"/>
        <v/>
      </c>
      <c r="Q204" s="5" t="s">
        <v>35</v>
      </c>
      <c r="R204" s="699"/>
      <c r="S204" s="699"/>
      <c r="T204" s="715" t="str">
        <f>IF(Q204&lt;&gt;"",VLOOKUP(Q204,'DON GIA'!$H$1:$K$103,4,0),"")</f>
        <v/>
      </c>
      <c r="U204" s="715" t="str">
        <f t="shared" si="90"/>
        <v/>
      </c>
      <c r="V204" s="715"/>
      <c r="W204" s="712" t="s">
        <v>1078</v>
      </c>
      <c r="X204" s="699" t="s">
        <v>27</v>
      </c>
      <c r="Y204" s="718">
        <v>18.27</v>
      </c>
      <c r="Z204" s="725"/>
      <c r="AA204" s="715">
        <f>IF(W204&lt;&gt;"",VLOOKUP(W204,'DON GIA'!$A$1:$D$346,4,0),"")</f>
        <v>854777</v>
      </c>
      <c r="AB204" s="715">
        <f t="shared" si="91"/>
        <v>15616775.789999999</v>
      </c>
      <c r="AC204" s="5"/>
      <c r="AD204" s="5"/>
      <c r="AE204" s="5"/>
      <c r="AF204" s="5" t="s">
        <v>41</v>
      </c>
      <c r="AG204" s="5"/>
      <c r="AH204" s="699"/>
      <c r="AI204" s="5"/>
      <c r="AJ204" s="699"/>
      <c r="AK204" s="699"/>
      <c r="AL204" s="715" t="str">
        <f>IF(AI204&lt;&gt;"",VLOOKUP(AI204,'DON GIA'!$M$1:$P$9,4,0),"")</f>
        <v/>
      </c>
      <c r="AM204" s="715" t="str">
        <f t="shared" si="92"/>
        <v/>
      </c>
      <c r="AN204" s="5"/>
      <c r="AO204" s="699"/>
      <c r="AP204" s="702" t="str">
        <f t="shared" si="87"/>
        <v/>
      </c>
      <c r="AQ204" s="722" t="s">
        <v>2309</v>
      </c>
      <c r="AR204" s="722" t="s">
        <v>1914</v>
      </c>
      <c r="AS204" s="639"/>
    </row>
    <row r="205" spans="1:45" ht="33.75" outlineLevel="2">
      <c r="A205" s="710">
        <f t="shared" si="93"/>
        <v>15</v>
      </c>
      <c r="B205" s="711" t="str">
        <f>IF(C205&lt;&gt;"",COUNTA($C$8:C205),"")</f>
        <v/>
      </c>
      <c r="C205" s="711"/>
      <c r="D205" s="5"/>
      <c r="E205" s="699"/>
      <c r="F205" s="699"/>
      <c r="G205" s="699"/>
      <c r="H205" s="699"/>
      <c r="I205" s="699"/>
      <c r="J205" s="699"/>
      <c r="K205" s="712"/>
      <c r="L205" s="714" t="s">
        <v>35</v>
      </c>
      <c r="M205" s="715" t="str">
        <f>IF(K205&lt;&gt;"",VLOOKUP(K205,'DON GIA'!$S$1:$U$19,3,0),"")</f>
        <v/>
      </c>
      <c r="N205" s="715" t="str">
        <f>IF(K205&lt;&gt;"",VLOOKUP(K205,'DON GIA'!$S$1:$V$19,4,0),"")</f>
        <v/>
      </c>
      <c r="O205" s="715" t="str">
        <f t="shared" si="88"/>
        <v/>
      </c>
      <c r="P205" s="715" t="str">
        <f t="shared" si="89"/>
        <v/>
      </c>
      <c r="Q205" s="5" t="s">
        <v>35</v>
      </c>
      <c r="R205" s="699"/>
      <c r="S205" s="699"/>
      <c r="T205" s="715" t="str">
        <f>IF(Q205&lt;&gt;"",VLOOKUP(Q205,'DON GIA'!$H$1:$K$103,4,0),"")</f>
        <v/>
      </c>
      <c r="U205" s="715" t="str">
        <f t="shared" si="90"/>
        <v/>
      </c>
      <c r="V205" s="715"/>
      <c r="W205" s="712" t="s">
        <v>1080</v>
      </c>
      <c r="X205" s="699" t="s">
        <v>27</v>
      </c>
      <c r="Y205" s="718">
        <v>10.44</v>
      </c>
      <c r="Z205" s="725"/>
      <c r="AA205" s="715">
        <f>IF(W205&lt;&gt;"",VLOOKUP(W205,'DON GIA'!$A$1:$D$346,4,0),"")</f>
        <v>10375629</v>
      </c>
      <c r="AB205" s="715">
        <f t="shared" si="91"/>
        <v>108321566.75999999</v>
      </c>
      <c r="AC205" s="5"/>
      <c r="AD205" s="5"/>
      <c r="AE205" s="5"/>
      <c r="AF205" s="5" t="s">
        <v>31</v>
      </c>
      <c r="AG205" s="5"/>
      <c r="AH205" s="699" t="s">
        <v>219</v>
      </c>
      <c r="AI205" s="5"/>
      <c r="AJ205" s="699"/>
      <c r="AK205" s="699"/>
      <c r="AL205" s="715" t="str">
        <f>IF(AI205&lt;&gt;"",VLOOKUP(AI205,'DON GIA'!$M$1:$P$9,4,0),"")</f>
        <v/>
      </c>
      <c r="AM205" s="715" t="str">
        <f t="shared" si="92"/>
        <v/>
      </c>
      <c r="AN205" s="5"/>
      <c r="AO205" s="699"/>
      <c r="AP205" s="702" t="str">
        <f t="shared" si="87"/>
        <v/>
      </c>
      <c r="AQ205" s="728" t="s">
        <v>1920</v>
      </c>
      <c r="AR205" s="728" t="s">
        <v>1938</v>
      </c>
      <c r="AS205" s="729"/>
    </row>
    <row r="206" spans="1:45" ht="33.75" outlineLevel="2">
      <c r="A206" s="710">
        <f t="shared" si="93"/>
        <v>15</v>
      </c>
      <c r="B206" s="711" t="str">
        <f>IF(C206&lt;&gt;"",COUNTA($C$8:C206),"")</f>
        <v/>
      </c>
      <c r="C206" s="711"/>
      <c r="D206" s="5"/>
      <c r="E206" s="699"/>
      <c r="F206" s="699"/>
      <c r="G206" s="699"/>
      <c r="H206" s="699"/>
      <c r="I206" s="699"/>
      <c r="J206" s="699"/>
      <c r="K206" s="712"/>
      <c r="L206" s="714" t="s">
        <v>35</v>
      </c>
      <c r="M206" s="715" t="str">
        <f>IF(K206&lt;&gt;"",VLOOKUP(K206,'DON GIA'!$S$1:$U$19,3,0),"")</f>
        <v/>
      </c>
      <c r="N206" s="715" t="str">
        <f>IF(K206&lt;&gt;"",VLOOKUP(K206,'DON GIA'!$S$1:$V$19,4,0),"")</f>
        <v/>
      </c>
      <c r="O206" s="715" t="str">
        <f t="shared" si="88"/>
        <v/>
      </c>
      <c r="P206" s="715" t="str">
        <f t="shared" si="89"/>
        <v/>
      </c>
      <c r="Q206" s="5" t="s">
        <v>35</v>
      </c>
      <c r="R206" s="699"/>
      <c r="S206" s="699"/>
      <c r="T206" s="715" t="str">
        <f>IF(Q206&lt;&gt;"",VLOOKUP(Q206,'DON GIA'!$H$1:$K$103,4,0),"")</f>
        <v/>
      </c>
      <c r="U206" s="715" t="str">
        <f t="shared" si="90"/>
        <v/>
      </c>
      <c r="V206" s="715"/>
      <c r="W206" s="712" t="s">
        <v>1129</v>
      </c>
      <c r="X206" s="699" t="s">
        <v>27</v>
      </c>
      <c r="Y206" s="718">
        <v>5.2</v>
      </c>
      <c r="Z206" s="725"/>
      <c r="AA206" s="715">
        <f>IF(W206&lt;&gt;"",VLOOKUP(W206,'DON GIA'!$A$1:$D$346,4,0),"")</f>
        <v>2613835</v>
      </c>
      <c r="AB206" s="715">
        <f t="shared" si="91"/>
        <v>13591942</v>
      </c>
      <c r="AC206" s="5"/>
      <c r="AD206" s="5"/>
      <c r="AE206" s="5"/>
      <c r="AF206" s="5" t="s">
        <v>31</v>
      </c>
      <c r="AG206" s="5"/>
      <c r="AH206" s="699" t="s">
        <v>219</v>
      </c>
      <c r="AI206" s="5"/>
      <c r="AJ206" s="699"/>
      <c r="AK206" s="699"/>
      <c r="AL206" s="715" t="str">
        <f>IF(AI206&lt;&gt;"",VLOOKUP(AI206,'DON GIA'!$M$1:$P$9,4,0),"")</f>
        <v/>
      </c>
      <c r="AM206" s="715" t="str">
        <f t="shared" si="92"/>
        <v/>
      </c>
      <c r="AN206" s="5"/>
      <c r="AO206" s="699"/>
      <c r="AP206" s="702" t="str">
        <f t="shared" si="87"/>
        <v/>
      </c>
      <c r="AQ206" s="584" t="s">
        <v>1925</v>
      </c>
      <c r="AR206" s="584" t="s">
        <v>1921</v>
      </c>
      <c r="AS206" s="631"/>
    </row>
    <row r="207" spans="1:45" outlineLevel="2">
      <c r="A207" s="710">
        <f t="shared" si="93"/>
        <v>15</v>
      </c>
      <c r="B207" s="711" t="str">
        <f>IF(C207&lt;&gt;"",COUNTA($C$8:C207),"")</f>
        <v/>
      </c>
      <c r="C207" s="711"/>
      <c r="D207" s="5"/>
      <c r="E207" s="699"/>
      <c r="F207" s="699"/>
      <c r="G207" s="699"/>
      <c r="H207" s="699"/>
      <c r="I207" s="699"/>
      <c r="J207" s="699"/>
      <c r="K207" s="712"/>
      <c r="L207" s="714" t="s">
        <v>35</v>
      </c>
      <c r="M207" s="715" t="str">
        <f>IF(K207&lt;&gt;"",VLOOKUP(K207,'DON GIA'!$S$1:$U$19,3,0),"")</f>
        <v/>
      </c>
      <c r="N207" s="715" t="str">
        <f>IF(K207&lt;&gt;"",VLOOKUP(K207,'DON GIA'!$S$1:$V$19,4,0),"")</f>
        <v/>
      </c>
      <c r="O207" s="715" t="str">
        <f t="shared" si="88"/>
        <v/>
      </c>
      <c r="P207" s="715" t="str">
        <f t="shared" si="89"/>
        <v/>
      </c>
      <c r="Q207" s="5" t="s">
        <v>35</v>
      </c>
      <c r="R207" s="699"/>
      <c r="S207" s="699"/>
      <c r="T207" s="715" t="str">
        <f>IF(Q207&lt;&gt;"",VLOOKUP(Q207,'DON GIA'!$H$1:$K$103,4,0),"")</f>
        <v/>
      </c>
      <c r="U207" s="715" t="str">
        <f t="shared" si="90"/>
        <v/>
      </c>
      <c r="V207" s="715"/>
      <c r="W207" s="712" t="s">
        <v>1023</v>
      </c>
      <c r="X207" s="699" t="s">
        <v>38</v>
      </c>
      <c r="Y207" s="718">
        <v>0.16300000000000001</v>
      </c>
      <c r="Z207" s="725"/>
      <c r="AA207" s="715">
        <f>IF(W207&lt;&gt;"",VLOOKUP(W207,'DON GIA'!$A$1:$D$346,4,0),"")</f>
        <v>2523428</v>
      </c>
      <c r="AB207" s="715">
        <f t="shared" si="91"/>
        <v>411318.76400000002</v>
      </c>
      <c r="AC207" s="5"/>
      <c r="AD207" s="5"/>
      <c r="AE207" s="5"/>
      <c r="AF207" s="5"/>
      <c r="AG207" s="5"/>
      <c r="AH207" s="699"/>
      <c r="AI207" s="5"/>
      <c r="AJ207" s="699"/>
      <c r="AK207" s="699"/>
      <c r="AL207" s="715" t="str">
        <f>IF(AI207&lt;&gt;"",VLOOKUP(AI207,'DON GIA'!$M$1:$P$9,4,0),"")</f>
        <v/>
      </c>
      <c r="AM207" s="715" t="str">
        <f t="shared" si="92"/>
        <v/>
      </c>
      <c r="AN207" s="5"/>
      <c r="AO207" s="699"/>
      <c r="AP207" s="702" t="str">
        <f t="shared" si="87"/>
        <v/>
      </c>
      <c r="AQ207" s="712"/>
      <c r="AR207" s="712" t="s">
        <v>1939</v>
      </c>
      <c r="AS207" s="727"/>
    </row>
    <row r="208" spans="1:45" outlineLevel="2">
      <c r="A208" s="710">
        <f t="shared" si="93"/>
        <v>15</v>
      </c>
      <c r="B208" s="711" t="str">
        <f>IF(C208&lt;&gt;"",COUNTA($C$8:C208),"")</f>
        <v/>
      </c>
      <c r="C208" s="711"/>
      <c r="D208" s="708"/>
      <c r="E208" s="699"/>
      <c r="F208" s="699"/>
      <c r="G208" s="699"/>
      <c r="H208" s="699"/>
      <c r="I208" s="699"/>
      <c r="J208" s="699"/>
      <c r="K208" s="712"/>
      <c r="L208" s="714" t="s">
        <v>35</v>
      </c>
      <c r="M208" s="715" t="str">
        <f>IF(K208&lt;&gt;"",VLOOKUP(K208,'DON GIA'!$S$1:$U$19,3,0),"")</f>
        <v/>
      </c>
      <c r="N208" s="715" t="str">
        <f>IF(K208&lt;&gt;"",VLOOKUP(K208,'DON GIA'!$S$1:$V$19,4,0),"")</f>
        <v/>
      </c>
      <c r="O208" s="715" t="str">
        <f t="shared" si="88"/>
        <v/>
      </c>
      <c r="P208" s="715" t="str">
        <f t="shared" si="89"/>
        <v/>
      </c>
      <c r="Q208" s="5" t="s">
        <v>35</v>
      </c>
      <c r="R208" s="699"/>
      <c r="S208" s="699"/>
      <c r="T208" s="715" t="str">
        <f>IF(Q208&lt;&gt;"",VLOOKUP(Q208,'DON GIA'!$H$1:$K$103,4,0),"")</f>
        <v/>
      </c>
      <c r="U208" s="715" t="str">
        <f t="shared" si="90"/>
        <v/>
      </c>
      <c r="V208" s="715"/>
      <c r="W208" s="712" t="s">
        <v>1105</v>
      </c>
      <c r="X208" s="699" t="s">
        <v>27</v>
      </c>
      <c r="Y208" s="718">
        <v>1.44</v>
      </c>
      <c r="Z208" s="725"/>
      <c r="AA208" s="715">
        <f>IF(W208&lt;&gt;"",VLOOKUP(W208,'DON GIA'!$A$1:$D$346,4,0),"")</f>
        <v>292949</v>
      </c>
      <c r="AB208" s="715">
        <f t="shared" si="91"/>
        <v>421846.56</v>
      </c>
      <c r="AC208" s="5"/>
      <c r="AD208" s="5"/>
      <c r="AE208" s="5"/>
      <c r="AF208" s="5"/>
      <c r="AG208" s="5"/>
      <c r="AH208" s="699"/>
      <c r="AI208" s="5"/>
      <c r="AJ208" s="699"/>
      <c r="AK208" s="699"/>
      <c r="AL208" s="715" t="str">
        <f>IF(AI208&lt;&gt;"",VLOOKUP(AI208,'DON GIA'!$M$1:$P$9,4,0),"")</f>
        <v/>
      </c>
      <c r="AM208" s="715" t="str">
        <f t="shared" si="92"/>
        <v/>
      </c>
      <c r="AN208" s="5"/>
      <c r="AO208" s="699"/>
      <c r="AP208" s="702" t="str">
        <f t="shared" si="87"/>
        <v/>
      </c>
      <c r="AQ208" s="712"/>
      <c r="AR208" s="712"/>
      <c r="AS208" s="727"/>
    </row>
    <row r="209" spans="1:45" outlineLevel="2">
      <c r="A209" s="710">
        <f t="shared" si="93"/>
        <v>15</v>
      </c>
      <c r="B209" s="711" t="str">
        <f>IF(C209&lt;&gt;"",COUNTA($C$8:C209),"")</f>
        <v/>
      </c>
      <c r="C209" s="711"/>
      <c r="D209" s="5"/>
      <c r="E209" s="699"/>
      <c r="F209" s="699"/>
      <c r="G209" s="699"/>
      <c r="H209" s="699"/>
      <c r="I209" s="699"/>
      <c r="J209" s="699"/>
      <c r="K209" s="712"/>
      <c r="L209" s="714" t="s">
        <v>35</v>
      </c>
      <c r="M209" s="715" t="str">
        <f>IF(K209&lt;&gt;"",VLOOKUP(K209,'DON GIA'!$S$1:$U$19,3,0),"")</f>
        <v/>
      </c>
      <c r="N209" s="715" t="str">
        <f>IF(K209&lt;&gt;"",VLOOKUP(K209,'DON GIA'!$S$1:$V$19,4,0),"")</f>
        <v/>
      </c>
      <c r="O209" s="715" t="str">
        <f t="shared" si="88"/>
        <v/>
      </c>
      <c r="P209" s="715" t="str">
        <f t="shared" si="89"/>
        <v/>
      </c>
      <c r="Q209" s="5" t="s">
        <v>35</v>
      </c>
      <c r="R209" s="699"/>
      <c r="S209" s="699"/>
      <c r="T209" s="715" t="str">
        <f>IF(Q209&lt;&gt;"",VLOOKUP(Q209,'DON GIA'!$H$1:$K$103,4,0),"")</f>
        <v/>
      </c>
      <c r="U209" s="715" t="str">
        <f t="shared" si="90"/>
        <v/>
      </c>
      <c r="V209" s="715"/>
      <c r="W209" s="712" t="s">
        <v>1130</v>
      </c>
      <c r="X209" s="699" t="s">
        <v>27</v>
      </c>
      <c r="Y209" s="718">
        <v>2.52</v>
      </c>
      <c r="Z209" s="725"/>
      <c r="AA209" s="715">
        <f>IF(W209&lt;&gt;"",VLOOKUP(W209,'DON GIA'!$A$1:$D$346,4,0),"")</f>
        <v>282038</v>
      </c>
      <c r="AB209" s="715">
        <f t="shared" si="91"/>
        <v>710735.76</v>
      </c>
      <c r="AC209" s="5"/>
      <c r="AD209" s="5"/>
      <c r="AE209" s="5"/>
      <c r="AF209" s="5"/>
      <c r="AG209" s="5"/>
      <c r="AH209" s="699"/>
      <c r="AI209" s="5"/>
      <c r="AJ209" s="699"/>
      <c r="AK209" s="699"/>
      <c r="AL209" s="715" t="str">
        <f>IF(AI209&lt;&gt;"",VLOOKUP(AI209,'DON GIA'!$M$1:$P$9,4,0),"")</f>
        <v/>
      </c>
      <c r="AM209" s="715" t="str">
        <f t="shared" si="92"/>
        <v/>
      </c>
      <c r="AN209" s="5"/>
      <c r="AO209" s="699"/>
      <c r="AP209" s="702" t="str">
        <f t="shared" si="87"/>
        <v/>
      </c>
      <c r="AQ209" s="712"/>
      <c r="AR209" s="712"/>
      <c r="AS209" s="727"/>
    </row>
    <row r="210" spans="1:45" outlineLevel="2">
      <c r="A210" s="710">
        <f t="shared" si="93"/>
        <v>15</v>
      </c>
      <c r="B210" s="711" t="str">
        <f>IF(C210&lt;&gt;"",COUNTA($C$8:C210),"")</f>
        <v/>
      </c>
      <c r="C210" s="711"/>
      <c r="D210" s="5"/>
      <c r="E210" s="699"/>
      <c r="F210" s="699"/>
      <c r="G210" s="699"/>
      <c r="H210" s="699"/>
      <c r="I210" s="699"/>
      <c r="J210" s="699"/>
      <c r="K210" s="712"/>
      <c r="L210" s="714" t="s">
        <v>35</v>
      </c>
      <c r="M210" s="715" t="str">
        <f>IF(K210&lt;&gt;"",VLOOKUP(K210,'DON GIA'!$S$1:$U$19,3,0),"")</f>
        <v/>
      </c>
      <c r="N210" s="715" t="str">
        <f>IF(K210&lt;&gt;"",VLOOKUP(K210,'DON GIA'!$S$1:$V$19,4,0),"")</f>
        <v/>
      </c>
      <c r="O210" s="715" t="str">
        <f t="shared" si="88"/>
        <v/>
      </c>
      <c r="P210" s="715" t="str">
        <f t="shared" si="89"/>
        <v/>
      </c>
      <c r="Q210" s="5" t="s">
        <v>35</v>
      </c>
      <c r="R210" s="699"/>
      <c r="S210" s="699"/>
      <c r="T210" s="715" t="str">
        <f>IF(Q210&lt;&gt;"",VLOOKUP(Q210,'DON GIA'!$H$1:$K$103,4,0),"")</f>
        <v/>
      </c>
      <c r="U210" s="715" t="str">
        <f t="shared" si="90"/>
        <v/>
      </c>
      <c r="V210" s="715"/>
      <c r="W210" s="712" t="s">
        <v>1131</v>
      </c>
      <c r="X210" s="699" t="s">
        <v>27</v>
      </c>
      <c r="Y210" s="718">
        <v>39</v>
      </c>
      <c r="Z210" s="725"/>
      <c r="AA210" s="715">
        <f>IF(W210&lt;&gt;"",VLOOKUP(W210,'DON GIA'!$A$1:$D$346,4,0),"")</f>
        <v>330817</v>
      </c>
      <c r="AB210" s="715">
        <f t="shared" si="91"/>
        <v>12901863</v>
      </c>
      <c r="AC210" s="5"/>
      <c r="AD210" s="5"/>
      <c r="AE210" s="5"/>
      <c r="AF210" s="5"/>
      <c r="AG210" s="5"/>
      <c r="AH210" s="699"/>
      <c r="AI210" s="5"/>
      <c r="AJ210" s="699"/>
      <c r="AK210" s="699"/>
      <c r="AL210" s="715" t="str">
        <f>IF(AI210&lt;&gt;"",VLOOKUP(AI210,'DON GIA'!$M$1:$P$9,4,0),"")</f>
        <v/>
      </c>
      <c r="AM210" s="715" t="str">
        <f t="shared" si="92"/>
        <v/>
      </c>
      <c r="AN210" s="5"/>
      <c r="AO210" s="699"/>
      <c r="AP210" s="702" t="str">
        <f t="shared" si="87"/>
        <v/>
      </c>
      <c r="AQ210" s="712"/>
      <c r="AR210" s="712"/>
      <c r="AS210" s="727"/>
    </row>
    <row r="211" spans="1:45" outlineLevel="2">
      <c r="A211" s="710">
        <f t="shared" si="93"/>
        <v>15</v>
      </c>
      <c r="B211" s="711" t="str">
        <f>IF(C211&lt;&gt;"",COUNTA($C$8:C211),"")</f>
        <v/>
      </c>
      <c r="C211" s="711"/>
      <c r="D211" s="5"/>
      <c r="E211" s="699"/>
      <c r="F211" s="699"/>
      <c r="G211" s="699"/>
      <c r="H211" s="699"/>
      <c r="I211" s="699"/>
      <c r="J211" s="699"/>
      <c r="K211" s="712"/>
      <c r="L211" s="714" t="s">
        <v>35</v>
      </c>
      <c r="M211" s="715" t="str">
        <f>IF(K211&lt;&gt;"",VLOOKUP(K211,'DON GIA'!$S$1:$U$19,3,0),"")</f>
        <v/>
      </c>
      <c r="N211" s="715" t="str">
        <f>IF(K211&lt;&gt;"",VLOOKUP(K211,'DON GIA'!$S$1:$V$19,4,0),"")</f>
        <v/>
      </c>
      <c r="O211" s="715" t="str">
        <f t="shared" si="88"/>
        <v/>
      </c>
      <c r="P211" s="715" t="str">
        <f t="shared" si="89"/>
        <v/>
      </c>
      <c r="Q211" s="5" t="s">
        <v>35</v>
      </c>
      <c r="R211" s="699"/>
      <c r="S211" s="699"/>
      <c r="T211" s="715" t="str">
        <f>IF(Q211&lt;&gt;"",VLOOKUP(Q211,'DON GIA'!$H$1:$K$103,4,0),"")</f>
        <v/>
      </c>
      <c r="U211" s="715" t="str">
        <f t="shared" si="90"/>
        <v/>
      </c>
      <c r="V211" s="715"/>
      <c r="W211" s="712" t="s">
        <v>1123</v>
      </c>
      <c r="X211" s="699" t="s">
        <v>27</v>
      </c>
      <c r="Y211" s="718">
        <v>60.48</v>
      </c>
      <c r="Z211" s="725"/>
      <c r="AA211" s="715">
        <f>IF(W211&lt;&gt;"",VLOOKUP(W211,'DON GIA'!$A$1:$D$346,4,0),"")</f>
        <v>282038</v>
      </c>
      <c r="AB211" s="715">
        <f t="shared" si="91"/>
        <v>17057658.239999998</v>
      </c>
      <c r="AC211" s="5"/>
      <c r="AD211" s="5"/>
      <c r="AE211" s="5"/>
      <c r="AF211" s="5"/>
      <c r="AG211" s="5"/>
      <c r="AH211" s="699"/>
      <c r="AI211" s="5"/>
      <c r="AJ211" s="699"/>
      <c r="AK211" s="699"/>
      <c r="AL211" s="715" t="str">
        <f>IF(AI211&lt;&gt;"",VLOOKUP(AI211,'DON GIA'!$M$1:$P$9,4,0),"")</f>
        <v/>
      </c>
      <c r="AM211" s="715" t="str">
        <f t="shared" si="92"/>
        <v/>
      </c>
      <c r="AN211" s="5"/>
      <c r="AO211" s="699"/>
      <c r="AP211" s="702" t="str">
        <f t="shared" si="87"/>
        <v/>
      </c>
      <c r="AQ211" s="712"/>
      <c r="AR211" s="712"/>
      <c r="AS211" s="727"/>
    </row>
    <row r="212" spans="1:45" outlineLevel="2">
      <c r="A212" s="710">
        <f t="shared" si="93"/>
        <v>15</v>
      </c>
      <c r="B212" s="711" t="str">
        <f>IF(C212&lt;&gt;"",COUNTA($C$8:C212),"")</f>
        <v/>
      </c>
      <c r="C212" s="711"/>
      <c r="D212" s="5"/>
      <c r="E212" s="699"/>
      <c r="F212" s="699"/>
      <c r="G212" s="699"/>
      <c r="H212" s="699"/>
      <c r="I212" s="699"/>
      <c r="J212" s="699"/>
      <c r="K212" s="712"/>
      <c r="L212" s="714" t="s">
        <v>35</v>
      </c>
      <c r="M212" s="715" t="str">
        <f>IF(K212&lt;&gt;"",VLOOKUP(K212,'DON GIA'!$S$1:$U$19,3,0),"")</f>
        <v/>
      </c>
      <c r="N212" s="715" t="str">
        <f>IF(K212&lt;&gt;"",VLOOKUP(K212,'DON GIA'!$S$1:$V$19,4,0),"")</f>
        <v/>
      </c>
      <c r="O212" s="715" t="str">
        <f t="shared" si="88"/>
        <v/>
      </c>
      <c r="P212" s="715" t="str">
        <f t="shared" si="89"/>
        <v/>
      </c>
      <c r="Q212" s="5" t="s">
        <v>35</v>
      </c>
      <c r="R212" s="699"/>
      <c r="S212" s="699"/>
      <c r="T212" s="715" t="str">
        <f>IF(Q212&lt;&gt;"",VLOOKUP(Q212,'DON GIA'!$H$1:$K$103,4,0),"")</f>
        <v/>
      </c>
      <c r="U212" s="715" t="str">
        <f t="shared" si="90"/>
        <v/>
      </c>
      <c r="V212" s="715"/>
      <c r="W212" s="712" t="s">
        <v>1107</v>
      </c>
      <c r="X212" s="699" t="s">
        <v>27</v>
      </c>
      <c r="Y212" s="718">
        <f>53.1+39</f>
        <v>92.1</v>
      </c>
      <c r="Z212" s="725"/>
      <c r="AA212" s="715">
        <f>IF(W212&lt;&gt;"",VLOOKUP(W212,'DON GIA'!$A$1:$D$346,4,0),"")</f>
        <v>109890</v>
      </c>
      <c r="AB212" s="715">
        <f t="shared" si="91"/>
        <v>10120869</v>
      </c>
      <c r="AC212" s="5"/>
      <c r="AD212" s="5"/>
      <c r="AE212" s="5"/>
      <c r="AF212" s="5"/>
      <c r="AG212" s="5"/>
      <c r="AH212" s="699"/>
      <c r="AI212" s="5"/>
      <c r="AJ212" s="699"/>
      <c r="AK212" s="699"/>
      <c r="AL212" s="715" t="str">
        <f>IF(AI212&lt;&gt;"",VLOOKUP(AI212,'DON GIA'!$M$1:$P$9,4,0),"")</f>
        <v/>
      </c>
      <c r="AM212" s="715" t="str">
        <f t="shared" si="92"/>
        <v/>
      </c>
      <c r="AN212" s="5"/>
      <c r="AO212" s="699"/>
      <c r="AP212" s="702" t="str">
        <f t="shared" si="87"/>
        <v/>
      </c>
      <c r="AQ212" s="712"/>
      <c r="AR212" s="712"/>
      <c r="AS212" s="727"/>
    </row>
    <row r="213" spans="1:45" outlineLevel="2">
      <c r="A213" s="710">
        <f t="shared" si="93"/>
        <v>15</v>
      </c>
      <c r="B213" s="711" t="str">
        <f>IF(C213&lt;&gt;"",COUNTA($C$8:C213),"")</f>
        <v/>
      </c>
      <c r="C213" s="711"/>
      <c r="D213" s="5"/>
      <c r="E213" s="699"/>
      <c r="F213" s="699"/>
      <c r="G213" s="699"/>
      <c r="H213" s="699"/>
      <c r="I213" s="699"/>
      <c r="J213" s="699"/>
      <c r="K213" s="712"/>
      <c r="L213" s="714" t="s">
        <v>35</v>
      </c>
      <c r="M213" s="715" t="str">
        <f>IF(K213&lt;&gt;"",VLOOKUP(K213,'DON GIA'!$S$1:$U$19,3,0),"")</f>
        <v/>
      </c>
      <c r="N213" s="715" t="str">
        <f>IF(K213&lt;&gt;"",VLOOKUP(K213,'DON GIA'!$S$1:$V$19,4,0),"")</f>
        <v/>
      </c>
      <c r="O213" s="715" t="str">
        <f t="shared" si="88"/>
        <v/>
      </c>
      <c r="P213" s="715" t="str">
        <f t="shared" si="89"/>
        <v/>
      </c>
      <c r="Q213" s="5" t="s">
        <v>35</v>
      </c>
      <c r="R213" s="699"/>
      <c r="S213" s="699"/>
      <c r="T213" s="715" t="str">
        <f>IF(Q213&lt;&gt;"",VLOOKUP(Q213,'DON GIA'!$H$1:$K$103,4,0),"")</f>
        <v/>
      </c>
      <c r="U213" s="715" t="str">
        <f t="shared" si="90"/>
        <v/>
      </c>
      <c r="V213" s="715"/>
      <c r="W213" s="712" t="s">
        <v>1105</v>
      </c>
      <c r="X213" s="699" t="s">
        <v>27</v>
      </c>
      <c r="Y213" s="718">
        <v>8.25</v>
      </c>
      <c r="Z213" s="725"/>
      <c r="AA213" s="715">
        <f>IF(W213&lt;&gt;"",VLOOKUP(W213,'DON GIA'!$A$1:$D$346,4,0),"")</f>
        <v>292949</v>
      </c>
      <c r="AB213" s="715">
        <f t="shared" si="91"/>
        <v>2416829.25</v>
      </c>
      <c r="AC213" s="5"/>
      <c r="AD213" s="5"/>
      <c r="AE213" s="5"/>
      <c r="AF213" s="5"/>
      <c r="AG213" s="5"/>
      <c r="AH213" s="699"/>
      <c r="AI213" s="5"/>
      <c r="AJ213" s="699"/>
      <c r="AK213" s="699"/>
      <c r="AL213" s="715" t="str">
        <f>IF(AI213&lt;&gt;"",VLOOKUP(AI213,'DON GIA'!$M$1:$P$9,4,0),"")</f>
        <v/>
      </c>
      <c r="AM213" s="715" t="str">
        <f t="shared" si="92"/>
        <v/>
      </c>
      <c r="AN213" s="5"/>
      <c r="AO213" s="699"/>
      <c r="AP213" s="702" t="str">
        <f t="shared" si="87"/>
        <v/>
      </c>
      <c r="AQ213" s="712"/>
      <c r="AR213" s="712"/>
      <c r="AS213" s="727"/>
    </row>
    <row r="214" spans="1:45" ht="50.25" outlineLevel="2">
      <c r="A214" s="710">
        <f t="shared" si="93"/>
        <v>15</v>
      </c>
      <c r="B214" s="711" t="str">
        <f>IF(C214&lt;&gt;"",COUNTA($C$8:C214),"")</f>
        <v/>
      </c>
      <c r="C214" s="711"/>
      <c r="D214" s="5"/>
      <c r="E214" s="699"/>
      <c r="F214" s="699"/>
      <c r="G214" s="699"/>
      <c r="H214" s="699"/>
      <c r="I214" s="699"/>
      <c r="J214" s="699"/>
      <c r="K214" s="712"/>
      <c r="L214" s="714" t="s">
        <v>35</v>
      </c>
      <c r="M214" s="715" t="str">
        <f>IF(K214&lt;&gt;"",VLOOKUP(K214,'DON GIA'!$S$1:$U$19,3,0),"")</f>
        <v/>
      </c>
      <c r="N214" s="715" t="str">
        <f>IF(K214&lt;&gt;"",VLOOKUP(K214,'DON GIA'!$S$1:$V$19,4,0),"")</f>
        <v/>
      </c>
      <c r="O214" s="715" t="str">
        <f t="shared" si="88"/>
        <v/>
      </c>
      <c r="P214" s="715" t="str">
        <f t="shared" si="89"/>
        <v/>
      </c>
      <c r="Q214" s="5" t="s">
        <v>35</v>
      </c>
      <c r="R214" s="699"/>
      <c r="S214" s="699"/>
      <c r="T214" s="715" t="str">
        <f>IF(Q214&lt;&gt;"",VLOOKUP(Q214,'DON GIA'!$H$1:$K$103,4,0),"")</f>
        <v/>
      </c>
      <c r="U214" s="715" t="str">
        <f t="shared" si="90"/>
        <v/>
      </c>
      <c r="V214" s="715"/>
      <c r="W214" s="712" t="s">
        <v>1132</v>
      </c>
      <c r="X214" s="699" t="s">
        <v>27</v>
      </c>
      <c r="Y214" s="718">
        <v>11.96</v>
      </c>
      <c r="Z214" s="725"/>
      <c r="AA214" s="715">
        <f>IF(W214&lt;&gt;"",VLOOKUP(W214,'DON GIA'!$A$1:$D$346,4,0),"")</f>
        <v>1238791</v>
      </c>
      <c r="AB214" s="715">
        <f t="shared" si="91"/>
        <v>14815940.360000001</v>
      </c>
      <c r="AC214" s="5"/>
      <c r="AD214" s="5"/>
      <c r="AE214" s="5"/>
      <c r="AF214" s="5"/>
      <c r="AG214" s="5"/>
      <c r="AH214" s="699"/>
      <c r="AI214" s="5"/>
      <c r="AJ214" s="699"/>
      <c r="AK214" s="699"/>
      <c r="AL214" s="715" t="str">
        <f>IF(AI214&lt;&gt;"",VLOOKUP(AI214,'DON GIA'!$M$1:$P$9,4,0),"")</f>
        <v/>
      </c>
      <c r="AM214" s="715" t="str">
        <f t="shared" si="92"/>
        <v/>
      </c>
      <c r="AN214" s="5"/>
      <c r="AO214" s="699"/>
      <c r="AP214" s="702" t="str">
        <f t="shared" si="87"/>
        <v/>
      </c>
      <c r="AQ214" s="712"/>
      <c r="AR214" s="712"/>
      <c r="AS214" s="727"/>
    </row>
    <row r="215" spans="1:45" outlineLevel="2">
      <c r="A215" s="710">
        <f t="shared" si="93"/>
        <v>15</v>
      </c>
      <c r="B215" s="711" t="str">
        <f>IF(C215&lt;&gt;"",COUNTA($C$8:C215),"")</f>
        <v/>
      </c>
      <c r="C215" s="711"/>
      <c r="D215" s="5"/>
      <c r="E215" s="699"/>
      <c r="F215" s="699"/>
      <c r="G215" s="699"/>
      <c r="H215" s="699"/>
      <c r="I215" s="699"/>
      <c r="J215" s="699"/>
      <c r="K215" s="712"/>
      <c r="L215" s="714" t="s">
        <v>35</v>
      </c>
      <c r="M215" s="715" t="str">
        <f>IF(K215&lt;&gt;"",VLOOKUP(K215,'DON GIA'!$S$1:$U$19,3,0),"")</f>
        <v/>
      </c>
      <c r="N215" s="715" t="str">
        <f>IF(K215&lt;&gt;"",VLOOKUP(K215,'DON GIA'!$S$1:$V$19,4,0),"")</f>
        <v/>
      </c>
      <c r="O215" s="715" t="str">
        <f t="shared" si="88"/>
        <v/>
      </c>
      <c r="P215" s="715" t="str">
        <f t="shared" si="89"/>
        <v/>
      </c>
      <c r="Q215" s="5" t="s">
        <v>35</v>
      </c>
      <c r="R215" s="699"/>
      <c r="S215" s="699"/>
      <c r="T215" s="715" t="str">
        <f>IF(Q215&lt;&gt;"",VLOOKUP(Q215,'DON GIA'!$H$1:$K$103,4,0),"")</f>
        <v/>
      </c>
      <c r="U215" s="715" t="str">
        <f t="shared" si="90"/>
        <v/>
      </c>
      <c r="V215" s="715"/>
      <c r="W215" s="712" t="s">
        <v>1063</v>
      </c>
      <c r="X215" s="699" t="s">
        <v>27</v>
      </c>
      <c r="Y215" s="718">
        <v>10.3</v>
      </c>
      <c r="Z215" s="725"/>
      <c r="AA215" s="715">
        <f>IF(W215&lt;&gt;"",VLOOKUP(W215,'DON GIA'!$A$1:$D$346,4,0),"")</f>
        <v>3941166</v>
      </c>
      <c r="AB215" s="715">
        <f t="shared" si="91"/>
        <v>40594009.800000004</v>
      </c>
      <c r="AC215" s="5"/>
      <c r="AD215" s="5" t="s">
        <v>29</v>
      </c>
      <c r="AE215" s="5" t="s">
        <v>30</v>
      </c>
      <c r="AF215" s="5" t="s">
        <v>31</v>
      </c>
      <c r="AG215" s="5" t="s">
        <v>32</v>
      </c>
      <c r="AH215" s="699" t="s">
        <v>41</v>
      </c>
      <c r="AI215" s="5"/>
      <c r="AJ215" s="699"/>
      <c r="AK215" s="699"/>
      <c r="AL215" s="715" t="str">
        <f>IF(AI215&lt;&gt;"",VLOOKUP(AI215,'DON GIA'!$M$1:$P$9,4,0),"")</f>
        <v/>
      </c>
      <c r="AM215" s="715" t="str">
        <f t="shared" si="92"/>
        <v/>
      </c>
      <c r="AN215" s="5"/>
      <c r="AO215" s="699"/>
      <c r="AP215" s="702" t="str">
        <f t="shared" si="87"/>
        <v/>
      </c>
      <c r="AQ215" s="712"/>
      <c r="AR215" s="712"/>
      <c r="AS215" s="727"/>
    </row>
    <row r="216" spans="1:45" outlineLevel="2">
      <c r="A216" s="710">
        <f t="shared" si="93"/>
        <v>15</v>
      </c>
      <c r="B216" s="711" t="str">
        <f>IF(C216&lt;&gt;"",COUNTA($C$8:C216),"")</f>
        <v/>
      </c>
      <c r="C216" s="711"/>
      <c r="D216" s="5"/>
      <c r="E216" s="699"/>
      <c r="F216" s="699"/>
      <c r="G216" s="699"/>
      <c r="H216" s="699"/>
      <c r="I216" s="699"/>
      <c r="J216" s="699"/>
      <c r="K216" s="712"/>
      <c r="L216" s="714" t="s">
        <v>35</v>
      </c>
      <c r="M216" s="715" t="str">
        <f>IF(K216&lt;&gt;"",VLOOKUP(K216,'DON GIA'!$S$1:$U$19,3,0),"")</f>
        <v/>
      </c>
      <c r="N216" s="715" t="str">
        <f>IF(K216&lt;&gt;"",VLOOKUP(K216,'DON GIA'!$S$1:$V$19,4,0),"")</f>
        <v/>
      </c>
      <c r="O216" s="715" t="str">
        <f t="shared" si="88"/>
        <v/>
      </c>
      <c r="P216" s="715" t="str">
        <f t="shared" si="89"/>
        <v/>
      </c>
      <c r="Q216" s="5" t="s">
        <v>35</v>
      </c>
      <c r="R216" s="699"/>
      <c r="S216" s="699"/>
      <c r="T216" s="715" t="str">
        <f>IF(Q216&lt;&gt;"",VLOOKUP(Q216,'DON GIA'!$H$1:$K$103,4,0),"")</f>
        <v/>
      </c>
      <c r="U216" s="715" t="str">
        <f t="shared" si="90"/>
        <v/>
      </c>
      <c r="V216" s="715"/>
      <c r="W216" s="712" t="s">
        <v>1049</v>
      </c>
      <c r="X216" s="699" t="s">
        <v>42</v>
      </c>
      <c r="Y216" s="718">
        <v>1</v>
      </c>
      <c r="Z216" s="725"/>
      <c r="AA216" s="715">
        <f>IF(W216&lt;&gt;"",VLOOKUP(W216,'DON GIA'!$A$1:$D$346,4,0),"")</f>
        <v>3793079</v>
      </c>
      <c r="AB216" s="715">
        <f t="shared" si="91"/>
        <v>3793079</v>
      </c>
      <c r="AC216" s="5"/>
      <c r="AD216" s="5"/>
      <c r="AE216" s="5"/>
      <c r="AF216" s="5"/>
      <c r="AG216" s="5"/>
      <c r="AH216" s="699"/>
      <c r="AI216" s="5"/>
      <c r="AJ216" s="699"/>
      <c r="AK216" s="699"/>
      <c r="AL216" s="715" t="str">
        <f>IF(AI216&lt;&gt;"",VLOOKUP(AI216,'DON GIA'!$M$1:$P$9,4,0),"")</f>
        <v/>
      </c>
      <c r="AM216" s="715" t="str">
        <f t="shared" si="92"/>
        <v/>
      </c>
      <c r="AN216" s="5"/>
      <c r="AO216" s="699"/>
      <c r="AP216" s="702" t="str">
        <f t="shared" si="87"/>
        <v/>
      </c>
      <c r="AQ216" s="712"/>
      <c r="AR216" s="712"/>
      <c r="AS216" s="727"/>
    </row>
    <row r="217" spans="1:45" outlineLevel="2">
      <c r="A217" s="710">
        <f t="shared" si="93"/>
        <v>15</v>
      </c>
      <c r="B217" s="711"/>
      <c r="C217" s="711"/>
      <c r="D217" s="708"/>
      <c r="E217" s="699"/>
      <c r="F217" s="699"/>
      <c r="G217" s="699"/>
      <c r="H217" s="699"/>
      <c r="I217" s="699"/>
      <c r="J217" s="699"/>
      <c r="K217" s="712"/>
      <c r="L217" s="714" t="s">
        <v>35</v>
      </c>
      <c r="M217" s="715" t="str">
        <f>IF(K217&lt;&gt;"",VLOOKUP(K217,'DON GIA'!$S$1:$U$19,3,0),"")</f>
        <v/>
      </c>
      <c r="N217" s="715" t="str">
        <f>IF(K217&lt;&gt;"",VLOOKUP(K217,'DON GIA'!$S$1:$V$19,4,0),"")</f>
        <v/>
      </c>
      <c r="O217" s="715" t="str">
        <f t="shared" si="88"/>
        <v/>
      </c>
      <c r="P217" s="715" t="str">
        <f t="shared" si="89"/>
        <v/>
      </c>
      <c r="Q217" s="5" t="s">
        <v>35</v>
      </c>
      <c r="R217" s="699"/>
      <c r="S217" s="699"/>
      <c r="T217" s="715" t="str">
        <f>IF(Q217&lt;&gt;"",VLOOKUP(Q217,'DON GIA'!$H$1:$K$103,4,0),"")</f>
        <v/>
      </c>
      <c r="U217" s="715" t="str">
        <f t="shared" si="90"/>
        <v/>
      </c>
      <c r="V217" s="715"/>
      <c r="W217" s="712"/>
      <c r="X217" s="699"/>
      <c r="Y217" s="718"/>
      <c r="Z217" s="725"/>
      <c r="AA217" s="715" t="str">
        <f>IF(W217&lt;&gt;"",VLOOKUP(W217,'DON GIA'!$A$1:$D$346,4,0),"")</f>
        <v/>
      </c>
      <c r="AB217" s="715" t="str">
        <f t="shared" si="91"/>
        <v/>
      </c>
      <c r="AC217" s="5"/>
      <c r="AD217" s="5"/>
      <c r="AE217" s="5"/>
      <c r="AF217" s="5"/>
      <c r="AG217" s="5"/>
      <c r="AH217" s="699"/>
      <c r="AI217" s="5"/>
      <c r="AJ217" s="699"/>
      <c r="AK217" s="699"/>
      <c r="AL217" s="715" t="str">
        <f>IF(AI217&lt;&gt;"",VLOOKUP(AI217,'DON GIA'!$M$1:$P$9,4,0),"")</f>
        <v/>
      </c>
      <c r="AM217" s="715" t="str">
        <f t="shared" si="92"/>
        <v/>
      </c>
      <c r="AN217" s="5"/>
      <c r="AO217" s="699"/>
      <c r="AP217" s="702" t="str">
        <f t="shared" si="87"/>
        <v/>
      </c>
      <c r="AQ217" s="712"/>
      <c r="AR217" s="712"/>
      <c r="AS217" s="727"/>
    </row>
    <row r="218" spans="1:45" outlineLevel="1">
      <c r="A218" s="658" t="s">
        <v>2144</v>
      </c>
      <c r="B218" s="696">
        <f>IF(C218&lt;&gt;"",COUNTA($C$8:C218),"")</f>
        <v>16</v>
      </c>
      <c r="C218" s="696">
        <v>426</v>
      </c>
      <c r="D218" s="708" t="s">
        <v>228</v>
      </c>
      <c r="E218" s="698"/>
      <c r="F218" s="699"/>
      <c r="G218" s="698"/>
      <c r="H218" s="698"/>
      <c r="I218" s="698"/>
      <c r="J218" s="698"/>
      <c r="K218" s="697"/>
      <c r="L218" s="701">
        <f>SUBTOTAL(9,L219:L237)</f>
        <v>147.6</v>
      </c>
      <c r="M218" s="702"/>
      <c r="N218" s="702"/>
      <c r="O218" s="702">
        <f>SUBTOTAL(9,O219:O237)</f>
        <v>247820400</v>
      </c>
      <c r="P218" s="702">
        <f>SUBTOTAL(9,P219:P237)</f>
        <v>0</v>
      </c>
      <c r="Q218" s="708"/>
      <c r="R218" s="698"/>
      <c r="S218" s="698">
        <f>SUBTOTAL(9,S219:S237)</f>
        <v>0</v>
      </c>
      <c r="T218" s="702"/>
      <c r="U218" s="702">
        <f>SUBTOTAL(9,U219:U237)</f>
        <v>0</v>
      </c>
      <c r="V218" s="702"/>
      <c r="W218" s="697"/>
      <c r="X218" s="698"/>
      <c r="Y218" s="705">
        <f>SUBTOTAL(9,Y219:Y237)</f>
        <v>456.08600000000001</v>
      </c>
      <c r="Z218" s="724">
        <f>SUBTOTAL(9,Z219:Z237)</f>
        <v>0</v>
      </c>
      <c r="AA218" s="702"/>
      <c r="AB218" s="702">
        <f>SUBTOTAL(9,AB219:AB237)</f>
        <v>879683571.27799988</v>
      </c>
      <c r="AC218" s="708"/>
      <c r="AD218" s="708"/>
      <c r="AE218" s="708"/>
      <c r="AF218" s="708"/>
      <c r="AG218" s="708"/>
      <c r="AH218" s="698"/>
      <c r="AI218" s="708"/>
      <c r="AJ218" s="698"/>
      <c r="AK218" s="698">
        <f>SUBTOTAL(9,AK219:AK237)</f>
        <v>2</v>
      </c>
      <c r="AL218" s="702"/>
      <c r="AM218" s="702">
        <f>SUBTOTAL(9,AM219:AM237)</f>
        <v>29895920</v>
      </c>
      <c r="AN218" s="708"/>
      <c r="AO218" s="698">
        <f>SUBTOTAL(9,AO219:AO237)</f>
        <v>1</v>
      </c>
      <c r="AP218" s="702">
        <f t="shared" si="87"/>
        <v>1157399891.2779999</v>
      </c>
      <c r="AQ218" s="709"/>
      <c r="AR218" s="709"/>
      <c r="AS218" s="723"/>
    </row>
    <row r="219" spans="1:45" ht="33.75" outlineLevel="2">
      <c r="A219" s="710">
        <f>IF(B218&lt;&gt;"",B218,A217)</f>
        <v>16</v>
      </c>
      <c r="B219" s="711" t="str">
        <f>IF(C219&lt;&gt;"",COUNTA($C$8:C219),"")</f>
        <v/>
      </c>
      <c r="C219" s="711"/>
      <c r="D219" s="5" t="s">
        <v>229</v>
      </c>
      <c r="E219" s="699">
        <v>1</v>
      </c>
      <c r="F219" s="699"/>
      <c r="G219" s="699">
        <v>423</v>
      </c>
      <c r="H219" s="699">
        <v>79</v>
      </c>
      <c r="I219" s="699" t="s">
        <v>223</v>
      </c>
      <c r="J219" s="699" t="s">
        <v>224</v>
      </c>
      <c r="K219" s="712" t="s">
        <v>973</v>
      </c>
      <c r="L219" s="714">
        <v>147.6</v>
      </c>
      <c r="M219" s="715">
        <f>IF(K219&lt;&gt;"",VLOOKUP(K219,'DON GIA'!$S$1:$U$19,3,0),"")</f>
        <v>1679000</v>
      </c>
      <c r="N219" s="715">
        <f>IF(K219&lt;&gt;"",VLOOKUP(K219,'DON GIA'!$S$1:$V$19,4,0),"")</f>
        <v>0</v>
      </c>
      <c r="O219" s="715">
        <f t="shared" ref="O219:O237" si="94">IF(K219&lt;&gt;"",L219*M219,"")</f>
        <v>247820400</v>
      </c>
      <c r="P219" s="715">
        <f t="shared" ref="P219:P237" si="95">IF(K219&lt;&gt;"",L219*N219,"")</f>
        <v>0</v>
      </c>
      <c r="Q219" s="5" t="s">
        <v>35</v>
      </c>
      <c r="R219" s="699"/>
      <c r="S219" s="699"/>
      <c r="T219" s="715" t="str">
        <f>IF(Q219&lt;&gt;"",VLOOKUP(Q219,'DON GIA'!$H$1:$K$103,4,0),"")</f>
        <v/>
      </c>
      <c r="U219" s="715" t="str">
        <f t="shared" ref="U219:U237" si="96">IF(Q219&lt;&gt;"",IF(ISNUMBER(T219),S219*T219,""),"")</f>
        <v/>
      </c>
      <c r="V219" s="715" t="s">
        <v>2163</v>
      </c>
      <c r="W219" s="712" t="s">
        <v>1114</v>
      </c>
      <c r="X219" s="699" t="s">
        <v>27</v>
      </c>
      <c r="Y219" s="718">
        <v>86.8</v>
      </c>
      <c r="Z219" s="725"/>
      <c r="AA219" s="715">
        <f>IF(W219&lt;&gt;"",VLOOKUP(W219,'DON GIA'!$A$1:$D$346,4,0),"")</f>
        <v>6055679</v>
      </c>
      <c r="AB219" s="715">
        <f t="shared" ref="AB219:AB237" si="97">IF(W219&lt;&gt;"",IF(ISNUMBER(AA219),Y219*AA219,""),"")</f>
        <v>525632937.19999999</v>
      </c>
      <c r="AC219" s="5" t="s">
        <v>28</v>
      </c>
      <c r="AD219" s="5" t="s">
        <v>208</v>
      </c>
      <c r="AE219" s="5" t="s">
        <v>30</v>
      </c>
      <c r="AF219" s="5" t="s">
        <v>31</v>
      </c>
      <c r="AG219" s="5" t="s">
        <v>34</v>
      </c>
      <c r="AH219" s="699" t="s">
        <v>101</v>
      </c>
      <c r="AI219" s="5" t="s">
        <v>562</v>
      </c>
      <c r="AJ219" s="699" t="s">
        <v>409</v>
      </c>
      <c r="AK219" s="699">
        <v>1</v>
      </c>
      <c r="AL219" s="715">
        <f>IF(AI219&lt;&gt;"",VLOOKUP(AI219,'DON GIA'!$M$1:$P$9,4,0),"")</f>
        <v>12895920</v>
      </c>
      <c r="AM219" s="715">
        <f t="shared" ref="AM219:AM237" si="98">IF(AI219&lt;&gt;"",AK219*AL219,"")</f>
        <v>12895920</v>
      </c>
      <c r="AN219" s="5" t="s">
        <v>407</v>
      </c>
      <c r="AO219" s="699">
        <v>1</v>
      </c>
      <c r="AP219" s="702" t="str">
        <f t="shared" si="87"/>
        <v/>
      </c>
      <c r="AQ219" s="709" t="s">
        <v>2310</v>
      </c>
      <c r="AR219" s="709" t="s">
        <v>1912</v>
      </c>
      <c r="AS219" s="723"/>
    </row>
    <row r="220" spans="1:45" ht="99" outlineLevel="2">
      <c r="A220" s="710">
        <f t="shared" ref="A220:A237" si="99">IF(B219&lt;&gt;"",B219,A219)</f>
        <v>16</v>
      </c>
      <c r="B220" s="711" t="str">
        <f>IF(C220&lt;&gt;"",COUNTA($C$8:C220),"")</f>
        <v/>
      </c>
      <c r="C220" s="711"/>
      <c r="D220" s="5" t="s">
        <v>71</v>
      </c>
      <c r="E220" s="699"/>
      <c r="F220" s="699"/>
      <c r="G220" s="699"/>
      <c r="H220" s="699"/>
      <c r="I220" s="699"/>
      <c r="J220" s="699"/>
      <c r="K220" s="712"/>
      <c r="L220" s="714" t="s">
        <v>35</v>
      </c>
      <c r="M220" s="715" t="str">
        <f>IF(K220&lt;&gt;"",VLOOKUP(K220,'DON GIA'!$S$1:$U$19,3,0),"")</f>
        <v/>
      </c>
      <c r="N220" s="715" t="str">
        <f>IF(K220&lt;&gt;"",VLOOKUP(K220,'DON GIA'!$S$1:$V$19,4,0),"")</f>
        <v/>
      </c>
      <c r="O220" s="715" t="str">
        <f t="shared" si="94"/>
        <v/>
      </c>
      <c r="P220" s="715" t="str">
        <f t="shared" si="95"/>
        <v/>
      </c>
      <c r="Q220" s="5" t="s">
        <v>35</v>
      </c>
      <c r="R220" s="699"/>
      <c r="S220" s="730"/>
      <c r="T220" s="715" t="str">
        <f>IF(Q220&lt;&gt;"",VLOOKUP(Q220,'DON GIA'!$H$1:$K$103,4,0),"")</f>
        <v/>
      </c>
      <c r="U220" s="715" t="str">
        <f t="shared" si="96"/>
        <v/>
      </c>
      <c r="V220" s="715"/>
      <c r="W220" s="712" t="s">
        <v>1115</v>
      </c>
      <c r="X220" s="699" t="s">
        <v>27</v>
      </c>
      <c r="Y220" s="718">
        <v>11</v>
      </c>
      <c r="Z220" s="725"/>
      <c r="AA220" s="715">
        <f>IF(W220&lt;&gt;"",VLOOKUP(W220,'DON GIA'!$A$1:$D$346,4,0),"")</f>
        <v>4826746</v>
      </c>
      <c r="AB220" s="715">
        <f t="shared" si="97"/>
        <v>53094206</v>
      </c>
      <c r="AC220" s="5"/>
      <c r="AD220" s="5" t="s">
        <v>34</v>
      </c>
      <c r="AE220" s="5" t="s">
        <v>30</v>
      </c>
      <c r="AF220" s="5" t="s">
        <v>41</v>
      </c>
      <c r="AG220" s="5" t="s">
        <v>34</v>
      </c>
      <c r="AH220" s="699"/>
      <c r="AI220" s="5" t="s">
        <v>579</v>
      </c>
      <c r="AJ220" s="699" t="s">
        <v>560</v>
      </c>
      <c r="AK220" s="699">
        <v>1</v>
      </c>
      <c r="AL220" s="715">
        <f>IF(AI220&lt;&gt;"",VLOOKUP(AI220,'DON GIA'!$M$1:$P$9,4,0),"")</f>
        <v>17000000</v>
      </c>
      <c r="AM220" s="715">
        <f t="shared" si="98"/>
        <v>17000000</v>
      </c>
      <c r="AN220" s="5"/>
      <c r="AO220" s="699"/>
      <c r="AP220" s="702" t="str">
        <f t="shared" si="87"/>
        <v/>
      </c>
      <c r="AQ220" s="722" t="s">
        <v>582</v>
      </c>
      <c r="AR220" s="722" t="s">
        <v>1918</v>
      </c>
      <c r="AS220" s="639"/>
    </row>
    <row r="221" spans="1:45" ht="149.25" outlineLevel="2">
      <c r="A221" s="710">
        <f t="shared" si="99"/>
        <v>16</v>
      </c>
      <c r="B221" s="711" t="str">
        <f>IF(C221&lt;&gt;"",COUNTA($C$8:C221),"")</f>
        <v/>
      </c>
      <c r="C221" s="711"/>
      <c r="D221" s="5" t="s">
        <v>230</v>
      </c>
      <c r="E221" s="699"/>
      <c r="F221" s="699"/>
      <c r="G221" s="699"/>
      <c r="H221" s="699"/>
      <c r="I221" s="699"/>
      <c r="J221" s="699"/>
      <c r="K221" s="712"/>
      <c r="L221" s="714" t="s">
        <v>35</v>
      </c>
      <c r="M221" s="715" t="str">
        <f>IF(K221&lt;&gt;"",VLOOKUP(K221,'DON GIA'!$S$1:$U$19,3,0),"")</f>
        <v/>
      </c>
      <c r="N221" s="715" t="str">
        <f>IF(K221&lt;&gt;"",VLOOKUP(K221,'DON GIA'!$S$1:$V$19,4,0),"")</f>
        <v/>
      </c>
      <c r="O221" s="715" t="str">
        <f t="shared" si="94"/>
        <v/>
      </c>
      <c r="P221" s="715" t="str">
        <f t="shared" si="95"/>
        <v/>
      </c>
      <c r="Q221" s="5" t="s">
        <v>35</v>
      </c>
      <c r="R221" s="699"/>
      <c r="S221" s="699"/>
      <c r="T221" s="715" t="str">
        <f>IF(Q221&lt;&gt;"",VLOOKUP(Q221,'DON GIA'!$H$1:$K$103,4,0),"")</f>
        <v/>
      </c>
      <c r="U221" s="715" t="str">
        <f t="shared" si="96"/>
        <v/>
      </c>
      <c r="V221" s="715"/>
      <c r="W221" s="712" t="s">
        <v>1063</v>
      </c>
      <c r="X221" s="699" t="s">
        <v>27</v>
      </c>
      <c r="Y221" s="718">
        <v>30.8</v>
      </c>
      <c r="Z221" s="725"/>
      <c r="AA221" s="715">
        <f>IF(W221&lt;&gt;"",VLOOKUP(W221,'DON GIA'!$A$1:$D$346,4,0),"")</f>
        <v>3941166</v>
      </c>
      <c r="AB221" s="715">
        <f t="shared" si="97"/>
        <v>121387912.8</v>
      </c>
      <c r="AC221" s="5"/>
      <c r="AD221" s="5" t="s">
        <v>29</v>
      </c>
      <c r="AE221" s="5" t="s">
        <v>30</v>
      </c>
      <c r="AF221" s="5" t="s">
        <v>31</v>
      </c>
      <c r="AG221" s="5" t="s">
        <v>136</v>
      </c>
      <c r="AH221" s="699" t="s">
        <v>33</v>
      </c>
      <c r="AI221" s="5"/>
      <c r="AJ221" s="699"/>
      <c r="AK221" s="699"/>
      <c r="AL221" s="715" t="str">
        <f>IF(AI221&lt;&gt;"",VLOOKUP(AI221,'DON GIA'!$M$1:$P$9,4,0),"")</f>
        <v/>
      </c>
      <c r="AM221" s="715" t="str">
        <f t="shared" si="98"/>
        <v/>
      </c>
      <c r="AN221" s="5"/>
      <c r="AO221" s="699"/>
      <c r="AP221" s="702" t="str">
        <f t="shared" si="87"/>
        <v/>
      </c>
      <c r="AQ221" s="712" t="s">
        <v>583</v>
      </c>
      <c r="AR221" s="712" t="s">
        <v>1914</v>
      </c>
      <c r="AS221" s="727"/>
    </row>
    <row r="222" spans="1:45" ht="85.5" outlineLevel="2">
      <c r="A222" s="710">
        <f t="shared" si="99"/>
        <v>16</v>
      </c>
      <c r="B222" s="711" t="str">
        <f>IF(C222&lt;&gt;"",COUNTA($C$8:C222),"")</f>
        <v/>
      </c>
      <c r="C222" s="711"/>
      <c r="D222" s="5"/>
      <c r="E222" s="699"/>
      <c r="F222" s="699"/>
      <c r="G222" s="699"/>
      <c r="H222" s="699"/>
      <c r="I222" s="699"/>
      <c r="J222" s="699"/>
      <c r="K222" s="712"/>
      <c r="L222" s="714" t="s">
        <v>35</v>
      </c>
      <c r="M222" s="715" t="str">
        <f>IF(K222&lt;&gt;"",VLOOKUP(K222,'DON GIA'!$S$1:$U$19,3,0),"")</f>
        <v/>
      </c>
      <c r="N222" s="715" t="str">
        <f>IF(K222&lt;&gt;"",VLOOKUP(K222,'DON GIA'!$S$1:$V$19,4,0),"")</f>
        <v/>
      </c>
      <c r="O222" s="715" t="str">
        <f t="shared" si="94"/>
        <v/>
      </c>
      <c r="P222" s="715" t="str">
        <f t="shared" si="95"/>
        <v/>
      </c>
      <c r="Q222" s="5" t="s">
        <v>35</v>
      </c>
      <c r="R222" s="699"/>
      <c r="S222" s="699"/>
      <c r="T222" s="715" t="str">
        <f>IF(Q222&lt;&gt;"",VLOOKUP(Q222,'DON GIA'!$H$1:$K$103,4,0),"")</f>
        <v/>
      </c>
      <c r="U222" s="715" t="str">
        <f t="shared" si="96"/>
        <v/>
      </c>
      <c r="V222" s="715"/>
      <c r="W222" s="712" t="s">
        <v>1116</v>
      </c>
      <c r="X222" s="699" t="s">
        <v>27</v>
      </c>
      <c r="Y222" s="718">
        <v>34.72</v>
      </c>
      <c r="Z222" s="725"/>
      <c r="AA222" s="715">
        <f>IF(W222&lt;&gt;"",VLOOKUP(W222,'DON GIA'!$A$1:$D$346,4,0),"")</f>
        <v>330817</v>
      </c>
      <c r="AB222" s="715">
        <f t="shared" si="97"/>
        <v>11485966.24</v>
      </c>
      <c r="AC222" s="5"/>
      <c r="AD222" s="5"/>
      <c r="AE222" s="5"/>
      <c r="AF222" s="5"/>
      <c r="AG222" s="5"/>
      <c r="AH222" s="699"/>
      <c r="AI222" s="5"/>
      <c r="AJ222" s="699"/>
      <c r="AK222" s="699"/>
      <c r="AL222" s="715" t="str">
        <f>IF(AI222&lt;&gt;"",VLOOKUP(AI222,'DON GIA'!$M$1:$P$9,4,0),"")</f>
        <v/>
      </c>
      <c r="AM222" s="715" t="str">
        <f t="shared" si="98"/>
        <v/>
      </c>
      <c r="AN222" s="5"/>
      <c r="AO222" s="699"/>
      <c r="AP222" s="702" t="str">
        <f t="shared" si="87"/>
        <v/>
      </c>
      <c r="AQ222" s="722" t="s">
        <v>2311</v>
      </c>
      <c r="AR222" s="722" t="s">
        <v>1915</v>
      </c>
      <c r="AS222" s="639"/>
    </row>
    <row r="223" spans="1:45" outlineLevel="2">
      <c r="A223" s="710">
        <f t="shared" si="99"/>
        <v>16</v>
      </c>
      <c r="B223" s="711" t="str">
        <f>IF(C223&lt;&gt;"",COUNTA($C$8:C223),"")</f>
        <v/>
      </c>
      <c r="C223" s="711"/>
      <c r="D223" s="5"/>
      <c r="E223" s="699"/>
      <c r="F223" s="699"/>
      <c r="G223" s="699"/>
      <c r="H223" s="699"/>
      <c r="I223" s="699"/>
      <c r="J223" s="699"/>
      <c r="K223" s="712"/>
      <c r="L223" s="714" t="s">
        <v>35</v>
      </c>
      <c r="M223" s="715" t="str">
        <f>IF(K223&lt;&gt;"",VLOOKUP(K223,'DON GIA'!$S$1:$U$19,3,0),"")</f>
        <v/>
      </c>
      <c r="N223" s="715" t="str">
        <f>IF(K223&lt;&gt;"",VLOOKUP(K223,'DON GIA'!$S$1:$V$19,4,0),"")</f>
        <v/>
      </c>
      <c r="O223" s="715" t="str">
        <f t="shared" si="94"/>
        <v/>
      </c>
      <c r="P223" s="715" t="str">
        <f t="shared" si="95"/>
        <v/>
      </c>
      <c r="Q223" s="5" t="s">
        <v>35</v>
      </c>
      <c r="R223" s="699"/>
      <c r="S223" s="699"/>
      <c r="T223" s="715" t="str">
        <f>IF(Q223&lt;&gt;"",VLOOKUP(Q223,'DON GIA'!$H$1:$K$103,4,0),"")</f>
        <v/>
      </c>
      <c r="U223" s="715" t="str">
        <f t="shared" si="96"/>
        <v/>
      </c>
      <c r="V223" s="715"/>
      <c r="W223" s="712" t="s">
        <v>1117</v>
      </c>
      <c r="X223" s="699" t="s">
        <v>27</v>
      </c>
      <c r="Y223" s="718">
        <v>30.8</v>
      </c>
      <c r="Z223" s="725"/>
      <c r="AA223" s="715">
        <f>IF(W223&lt;&gt;"",VLOOKUP(W223,'DON GIA'!$A$1:$D$346,4,0),"")</f>
        <v>109890</v>
      </c>
      <c r="AB223" s="715">
        <f t="shared" si="97"/>
        <v>3384612</v>
      </c>
      <c r="AC223" s="5"/>
      <c r="AD223" s="5"/>
      <c r="AE223" s="5"/>
      <c r="AF223" s="5"/>
      <c r="AG223" s="5"/>
      <c r="AH223" s="699"/>
      <c r="AI223" s="5"/>
      <c r="AJ223" s="699"/>
      <c r="AK223" s="699"/>
      <c r="AL223" s="715" t="str">
        <f>IF(AI223&lt;&gt;"",VLOOKUP(AI223,'DON GIA'!$M$1:$P$9,4,0),"")</f>
        <v/>
      </c>
      <c r="AM223" s="715" t="str">
        <f t="shared" si="98"/>
        <v/>
      </c>
      <c r="AN223" s="5"/>
      <c r="AO223" s="699"/>
      <c r="AP223" s="702" t="str">
        <f t="shared" si="87"/>
        <v/>
      </c>
      <c r="AQ223" s="726" t="s">
        <v>1911</v>
      </c>
      <c r="AR223" s="726"/>
      <c r="AS223" s="727"/>
    </row>
    <row r="224" spans="1:45" ht="33.75" outlineLevel="2">
      <c r="A224" s="710">
        <f t="shared" si="99"/>
        <v>16</v>
      </c>
      <c r="B224" s="711" t="str">
        <f>IF(C224&lt;&gt;"",COUNTA($C$8:C224),"")</f>
        <v/>
      </c>
      <c r="C224" s="711"/>
      <c r="D224" s="5"/>
      <c r="E224" s="699"/>
      <c r="F224" s="699"/>
      <c r="G224" s="699"/>
      <c r="H224" s="699"/>
      <c r="I224" s="699"/>
      <c r="J224" s="699"/>
      <c r="K224" s="712"/>
      <c r="L224" s="714" t="s">
        <v>35</v>
      </c>
      <c r="M224" s="715" t="str">
        <f>IF(K224&lt;&gt;"",VLOOKUP(K224,'DON GIA'!$S$1:$U$19,3,0),"")</f>
        <v/>
      </c>
      <c r="N224" s="715" t="str">
        <f>IF(K224&lt;&gt;"",VLOOKUP(K224,'DON GIA'!$S$1:$V$19,4,0),"")</f>
        <v/>
      </c>
      <c r="O224" s="715" t="str">
        <f t="shared" si="94"/>
        <v/>
      </c>
      <c r="P224" s="715" t="str">
        <f t="shared" si="95"/>
        <v/>
      </c>
      <c r="Q224" s="5" t="s">
        <v>35</v>
      </c>
      <c r="R224" s="699"/>
      <c r="S224" s="699"/>
      <c r="T224" s="715" t="str">
        <f>IF(Q224&lt;&gt;"",VLOOKUP(Q224,'DON GIA'!$H$1:$K$103,4,0),"")</f>
        <v/>
      </c>
      <c r="U224" s="715" t="str">
        <f t="shared" si="96"/>
        <v/>
      </c>
      <c r="V224" s="715"/>
      <c r="W224" s="712" t="s">
        <v>1118</v>
      </c>
      <c r="X224" s="699" t="s">
        <v>27</v>
      </c>
      <c r="Y224" s="718">
        <v>4.2</v>
      </c>
      <c r="Z224" s="725"/>
      <c r="AA224" s="715">
        <f>IF(W224&lt;&gt;"",VLOOKUP(W224,'DON GIA'!$A$1:$D$346,4,0),"")</f>
        <v>10375629</v>
      </c>
      <c r="AB224" s="715">
        <f t="shared" si="97"/>
        <v>43577641.800000004</v>
      </c>
      <c r="AC224" s="5"/>
      <c r="AD224" s="5"/>
      <c r="AE224" s="5"/>
      <c r="AF224" s="5" t="s">
        <v>31</v>
      </c>
      <c r="AG224" s="5"/>
      <c r="AH224" s="699" t="s">
        <v>219</v>
      </c>
      <c r="AI224" s="5"/>
      <c r="AJ224" s="699"/>
      <c r="AK224" s="699"/>
      <c r="AL224" s="715" t="str">
        <f>IF(AI224&lt;&gt;"",VLOOKUP(AI224,'DON GIA'!$M$1:$P$9,4,0),"")</f>
        <v/>
      </c>
      <c r="AM224" s="715" t="str">
        <f t="shared" si="98"/>
        <v/>
      </c>
      <c r="AN224" s="5"/>
      <c r="AO224" s="699"/>
      <c r="AP224" s="702" t="str">
        <f t="shared" si="87"/>
        <v/>
      </c>
      <c r="AQ224" s="584" t="s">
        <v>1930</v>
      </c>
      <c r="AR224" s="584"/>
      <c r="AS224" s="631"/>
    </row>
    <row r="225" spans="1:45" ht="33.75" outlineLevel="2">
      <c r="A225" s="710">
        <f t="shared" si="99"/>
        <v>16</v>
      </c>
      <c r="B225" s="711" t="str">
        <f>IF(C225&lt;&gt;"",COUNTA($C$8:C225),"")</f>
        <v/>
      </c>
      <c r="C225" s="711"/>
      <c r="D225" s="5"/>
      <c r="E225" s="699"/>
      <c r="F225" s="699"/>
      <c r="G225" s="699"/>
      <c r="H225" s="699"/>
      <c r="I225" s="699"/>
      <c r="J225" s="699"/>
      <c r="K225" s="712"/>
      <c r="L225" s="714" t="s">
        <v>35</v>
      </c>
      <c r="M225" s="715" t="str">
        <f>IF(K225&lt;&gt;"",VLOOKUP(K225,'DON GIA'!$S$1:$U$19,3,0),"")</f>
        <v/>
      </c>
      <c r="N225" s="715" t="str">
        <f>IF(K225&lt;&gt;"",VLOOKUP(K225,'DON GIA'!$S$1:$V$19,4,0),"")</f>
        <v/>
      </c>
      <c r="O225" s="715" t="str">
        <f t="shared" si="94"/>
        <v/>
      </c>
      <c r="P225" s="715" t="str">
        <f t="shared" si="95"/>
        <v/>
      </c>
      <c r="Q225" s="5" t="s">
        <v>35</v>
      </c>
      <c r="R225" s="699"/>
      <c r="S225" s="699"/>
      <c r="T225" s="715" t="str">
        <f>IF(Q225&lt;&gt;"",VLOOKUP(Q225,'DON GIA'!$H$1:$K$103,4,0),"")</f>
        <v/>
      </c>
      <c r="U225" s="715" t="str">
        <f t="shared" si="96"/>
        <v/>
      </c>
      <c r="V225" s="715"/>
      <c r="W225" s="712" t="s">
        <v>1119</v>
      </c>
      <c r="X225" s="699" t="s">
        <v>27</v>
      </c>
      <c r="Y225" s="718">
        <v>16.25</v>
      </c>
      <c r="Z225" s="725"/>
      <c r="AA225" s="715">
        <f>IF(W225&lt;&gt;"",VLOOKUP(W225,'DON GIA'!$A$1:$D$346,4,0),"")</f>
        <v>1238791</v>
      </c>
      <c r="AB225" s="715">
        <f t="shared" si="97"/>
        <v>20130353.75</v>
      </c>
      <c r="AC225" s="5"/>
      <c r="AD225" s="5"/>
      <c r="AE225" s="5"/>
      <c r="AF225" s="5"/>
      <c r="AG225" s="5"/>
      <c r="AH225" s="699"/>
      <c r="AI225" s="5"/>
      <c r="AJ225" s="699"/>
      <c r="AK225" s="699"/>
      <c r="AL225" s="715" t="str">
        <f>IF(AI225&lt;&gt;"",VLOOKUP(AI225,'DON GIA'!$M$1:$P$9,4,0),"")</f>
        <v/>
      </c>
      <c r="AM225" s="715" t="str">
        <f t="shared" si="98"/>
        <v/>
      </c>
      <c r="AN225" s="5"/>
      <c r="AO225" s="699"/>
      <c r="AP225" s="702" t="str">
        <f t="shared" si="87"/>
        <v/>
      </c>
      <c r="AQ225" s="712"/>
      <c r="AR225" s="712"/>
      <c r="AS225" s="727"/>
    </row>
    <row r="226" spans="1:45" outlineLevel="2">
      <c r="A226" s="710">
        <f t="shared" si="99"/>
        <v>16</v>
      </c>
      <c r="B226" s="711" t="str">
        <f>IF(C226&lt;&gt;"",COUNTA($C$8:C226),"")</f>
        <v/>
      </c>
      <c r="C226" s="711"/>
      <c r="D226" s="5"/>
      <c r="E226" s="699"/>
      <c r="F226" s="699"/>
      <c r="G226" s="699"/>
      <c r="H226" s="699"/>
      <c r="I226" s="699"/>
      <c r="J226" s="699"/>
      <c r="K226" s="712"/>
      <c r="L226" s="714" t="s">
        <v>35</v>
      </c>
      <c r="M226" s="715" t="str">
        <f>IF(K226&lt;&gt;"",VLOOKUP(K226,'DON GIA'!$S$1:$U$19,3,0),"")</f>
        <v/>
      </c>
      <c r="N226" s="715" t="str">
        <f>IF(K226&lt;&gt;"",VLOOKUP(K226,'DON GIA'!$S$1:$V$19,4,0),"")</f>
        <v/>
      </c>
      <c r="O226" s="715" t="str">
        <f t="shared" si="94"/>
        <v/>
      </c>
      <c r="P226" s="715" t="str">
        <f t="shared" si="95"/>
        <v/>
      </c>
      <c r="Q226" s="5" t="s">
        <v>35</v>
      </c>
      <c r="R226" s="699"/>
      <c r="S226" s="699"/>
      <c r="T226" s="715" t="str">
        <f>IF(Q226&lt;&gt;"",VLOOKUP(Q226,'DON GIA'!$H$1:$K$103,4,0),"")</f>
        <v/>
      </c>
      <c r="U226" s="715" t="str">
        <f t="shared" si="96"/>
        <v/>
      </c>
      <c r="V226" s="715"/>
      <c r="W226" s="712" t="s">
        <v>1120</v>
      </c>
      <c r="X226" s="699" t="s">
        <v>38</v>
      </c>
      <c r="Y226" s="718">
        <v>1.31</v>
      </c>
      <c r="Z226" s="725"/>
      <c r="AA226" s="715">
        <f>IF(W226&lt;&gt;"",VLOOKUP(W226,'DON GIA'!$A$1:$D$346,4,0),"")</f>
        <v>2523428</v>
      </c>
      <c r="AB226" s="715">
        <f t="shared" si="97"/>
        <v>3305690.68</v>
      </c>
      <c r="AC226" s="5"/>
      <c r="AD226" s="5"/>
      <c r="AE226" s="5"/>
      <c r="AF226" s="5"/>
      <c r="AG226" s="5"/>
      <c r="AH226" s="699"/>
      <c r="AI226" s="5"/>
      <c r="AJ226" s="699"/>
      <c r="AK226" s="699"/>
      <c r="AL226" s="715" t="str">
        <f>IF(AI226&lt;&gt;"",VLOOKUP(AI226,'DON GIA'!$M$1:$P$9,4,0),"")</f>
        <v/>
      </c>
      <c r="AM226" s="715" t="str">
        <f t="shared" si="98"/>
        <v/>
      </c>
      <c r="AN226" s="5"/>
      <c r="AO226" s="699"/>
      <c r="AP226" s="702" t="str">
        <f t="shared" si="87"/>
        <v/>
      </c>
      <c r="AQ226" s="712"/>
      <c r="AR226" s="712"/>
      <c r="AS226" s="727"/>
    </row>
    <row r="227" spans="1:45" outlineLevel="2">
      <c r="A227" s="710">
        <f t="shared" si="99"/>
        <v>16</v>
      </c>
      <c r="B227" s="711" t="str">
        <f>IF(C227&lt;&gt;"",COUNTA($C$8:C227),"")</f>
        <v/>
      </c>
      <c r="C227" s="711"/>
      <c r="D227" s="5"/>
      <c r="E227" s="699"/>
      <c r="F227" s="699"/>
      <c r="G227" s="699"/>
      <c r="H227" s="699"/>
      <c r="I227" s="699"/>
      <c r="J227" s="699"/>
      <c r="K227" s="712"/>
      <c r="L227" s="714" t="s">
        <v>35</v>
      </c>
      <c r="M227" s="715" t="str">
        <f>IF(K227&lt;&gt;"",VLOOKUP(K227,'DON GIA'!$S$1:$U$19,3,0),"")</f>
        <v/>
      </c>
      <c r="N227" s="715" t="str">
        <f>IF(K227&lt;&gt;"",VLOOKUP(K227,'DON GIA'!$S$1:$V$19,4,0),"")</f>
        <v/>
      </c>
      <c r="O227" s="715" t="str">
        <f t="shared" si="94"/>
        <v/>
      </c>
      <c r="P227" s="715" t="str">
        <f t="shared" si="95"/>
        <v/>
      </c>
      <c r="Q227" s="5" t="s">
        <v>35</v>
      </c>
      <c r="R227" s="699"/>
      <c r="S227" s="699"/>
      <c r="T227" s="715" t="str">
        <f>IF(Q227&lt;&gt;"",VLOOKUP(Q227,'DON GIA'!$H$1:$K$103,4,0),"")</f>
        <v/>
      </c>
      <c r="U227" s="715" t="str">
        <f t="shared" si="96"/>
        <v/>
      </c>
      <c r="V227" s="715"/>
      <c r="W227" s="712" t="s">
        <v>1121</v>
      </c>
      <c r="X227" s="699" t="s">
        <v>27</v>
      </c>
      <c r="Y227" s="718">
        <v>2.73</v>
      </c>
      <c r="Z227" s="725"/>
      <c r="AA227" s="715">
        <f>IF(W227&lt;&gt;"",VLOOKUP(W227,'DON GIA'!$A$1:$D$346,4,0),"")</f>
        <v>1398600</v>
      </c>
      <c r="AB227" s="715">
        <f t="shared" si="97"/>
        <v>3818178</v>
      </c>
      <c r="AC227" s="5"/>
      <c r="AD227" s="5"/>
      <c r="AE227" s="5"/>
      <c r="AF227" s="5"/>
      <c r="AG227" s="5"/>
      <c r="AH227" s="699"/>
      <c r="AI227" s="5"/>
      <c r="AJ227" s="699"/>
      <c r="AK227" s="699"/>
      <c r="AL227" s="715" t="str">
        <f>IF(AI227&lt;&gt;"",VLOOKUP(AI227,'DON GIA'!$M$1:$P$9,4,0),"")</f>
        <v/>
      </c>
      <c r="AM227" s="715" t="str">
        <f t="shared" si="98"/>
        <v/>
      </c>
      <c r="AN227" s="5"/>
      <c r="AO227" s="699"/>
      <c r="AP227" s="702" t="str">
        <f t="shared" si="87"/>
        <v/>
      </c>
      <c r="AQ227" s="712"/>
      <c r="AR227" s="712"/>
      <c r="AS227" s="727"/>
    </row>
    <row r="228" spans="1:45" outlineLevel="2">
      <c r="A228" s="710">
        <f t="shared" si="99"/>
        <v>16</v>
      </c>
      <c r="B228" s="711" t="str">
        <f>IF(C228&lt;&gt;"",COUNTA($C$8:C228),"")</f>
        <v/>
      </c>
      <c r="C228" s="711"/>
      <c r="D228" s="5"/>
      <c r="E228" s="699"/>
      <c r="F228" s="699"/>
      <c r="G228" s="699"/>
      <c r="H228" s="699"/>
      <c r="I228" s="699"/>
      <c r="J228" s="699"/>
      <c r="K228" s="712"/>
      <c r="L228" s="714" t="s">
        <v>35</v>
      </c>
      <c r="M228" s="715" t="str">
        <f>IF(K228&lt;&gt;"",VLOOKUP(K228,'DON GIA'!$S$1:$U$19,3,0),"")</f>
        <v/>
      </c>
      <c r="N228" s="715" t="str">
        <f>IF(K228&lt;&gt;"",VLOOKUP(K228,'DON GIA'!$S$1:$V$19,4,0),"")</f>
        <v/>
      </c>
      <c r="O228" s="715" t="str">
        <f t="shared" si="94"/>
        <v/>
      </c>
      <c r="P228" s="715" t="str">
        <f t="shared" si="95"/>
        <v/>
      </c>
      <c r="Q228" s="5" t="s">
        <v>35</v>
      </c>
      <c r="R228" s="699"/>
      <c r="S228" s="699"/>
      <c r="T228" s="715" t="str">
        <f>IF(Q228&lt;&gt;"",VLOOKUP(Q228,'DON GIA'!$H$1:$K$103,4,0),"")</f>
        <v/>
      </c>
      <c r="U228" s="715" t="str">
        <f t="shared" si="96"/>
        <v/>
      </c>
      <c r="V228" s="715"/>
      <c r="W228" s="712" t="s">
        <v>1122</v>
      </c>
      <c r="X228" s="699" t="s">
        <v>27</v>
      </c>
      <c r="Y228" s="718">
        <v>58.76</v>
      </c>
      <c r="Z228" s="725"/>
      <c r="AA228" s="715">
        <f>IF(W228&lt;&gt;"",VLOOKUP(W228,'DON GIA'!$A$1:$D$346,4,0),"")</f>
        <v>161275</v>
      </c>
      <c r="AB228" s="715">
        <f t="shared" si="97"/>
        <v>9476519</v>
      </c>
      <c r="AC228" s="5"/>
      <c r="AD228" s="5"/>
      <c r="AE228" s="5"/>
      <c r="AF228" s="5"/>
      <c r="AG228" s="5"/>
      <c r="AH228" s="699"/>
      <c r="AI228" s="5"/>
      <c r="AJ228" s="699"/>
      <c r="AK228" s="699"/>
      <c r="AL228" s="715" t="str">
        <f>IF(AI228&lt;&gt;"",VLOOKUP(AI228,'DON GIA'!$M$1:$P$9,4,0),"")</f>
        <v/>
      </c>
      <c r="AM228" s="715" t="str">
        <f t="shared" si="98"/>
        <v/>
      </c>
      <c r="AN228" s="5"/>
      <c r="AO228" s="699"/>
      <c r="AP228" s="702" t="str">
        <f t="shared" si="87"/>
        <v/>
      </c>
      <c r="AQ228" s="712"/>
      <c r="AR228" s="712"/>
      <c r="AS228" s="727"/>
    </row>
    <row r="229" spans="1:45" outlineLevel="2">
      <c r="A229" s="710">
        <f t="shared" si="99"/>
        <v>16</v>
      </c>
      <c r="B229" s="711" t="str">
        <f>IF(C229&lt;&gt;"",COUNTA($C$8:C229),"")</f>
        <v/>
      </c>
      <c r="C229" s="711"/>
      <c r="D229" s="708"/>
      <c r="E229" s="699"/>
      <c r="F229" s="699"/>
      <c r="G229" s="699"/>
      <c r="H229" s="699"/>
      <c r="I229" s="699"/>
      <c r="J229" s="699"/>
      <c r="K229" s="712"/>
      <c r="L229" s="714" t="s">
        <v>35</v>
      </c>
      <c r="M229" s="715" t="str">
        <f>IF(K229&lt;&gt;"",VLOOKUP(K229,'DON GIA'!$S$1:$U$19,3,0),"")</f>
        <v/>
      </c>
      <c r="N229" s="715" t="str">
        <f>IF(K229&lt;&gt;"",VLOOKUP(K229,'DON GIA'!$S$1:$V$19,4,0),"")</f>
        <v/>
      </c>
      <c r="O229" s="715" t="str">
        <f t="shared" si="94"/>
        <v/>
      </c>
      <c r="P229" s="715" t="str">
        <f t="shared" si="95"/>
        <v/>
      </c>
      <c r="Q229" s="5" t="s">
        <v>35</v>
      </c>
      <c r="R229" s="699"/>
      <c r="S229" s="699"/>
      <c r="T229" s="715" t="str">
        <f>IF(Q229&lt;&gt;"",VLOOKUP(Q229,'DON GIA'!$H$1:$K$103,4,0),"")</f>
        <v/>
      </c>
      <c r="U229" s="715" t="str">
        <f t="shared" si="96"/>
        <v/>
      </c>
      <c r="V229" s="715"/>
      <c r="W229" s="712" t="s">
        <v>1107</v>
      </c>
      <c r="X229" s="699" t="s">
        <v>27</v>
      </c>
      <c r="Y229" s="718">
        <v>20.28</v>
      </c>
      <c r="Z229" s="725"/>
      <c r="AA229" s="715">
        <f>IF(W229&lt;&gt;"",VLOOKUP(W229,'DON GIA'!$A$1:$D$346,4,0),"")</f>
        <v>109890</v>
      </c>
      <c r="AB229" s="715">
        <f t="shared" si="97"/>
        <v>2228569.2000000002</v>
      </c>
      <c r="AC229" s="5"/>
      <c r="AD229" s="5"/>
      <c r="AE229" s="5"/>
      <c r="AF229" s="5"/>
      <c r="AG229" s="5"/>
      <c r="AH229" s="699"/>
      <c r="AI229" s="5"/>
      <c r="AJ229" s="699"/>
      <c r="AK229" s="699"/>
      <c r="AL229" s="715" t="str">
        <f>IF(AI229&lt;&gt;"",VLOOKUP(AI229,'DON GIA'!$M$1:$P$9,4,0),"")</f>
        <v/>
      </c>
      <c r="AM229" s="715" t="str">
        <f t="shared" si="98"/>
        <v/>
      </c>
      <c r="AN229" s="5"/>
      <c r="AO229" s="699"/>
      <c r="AP229" s="702" t="str">
        <f t="shared" si="87"/>
        <v/>
      </c>
      <c r="AQ229" s="712"/>
      <c r="AR229" s="712"/>
      <c r="AS229" s="727"/>
    </row>
    <row r="230" spans="1:45" outlineLevel="2">
      <c r="A230" s="710">
        <f t="shared" si="99"/>
        <v>16</v>
      </c>
      <c r="B230" s="711" t="str">
        <f>IF(C230&lt;&gt;"",COUNTA($C$8:C230),"")</f>
        <v/>
      </c>
      <c r="C230" s="711"/>
      <c r="D230" s="5"/>
      <c r="E230" s="699"/>
      <c r="F230" s="699"/>
      <c r="G230" s="699"/>
      <c r="H230" s="699"/>
      <c r="I230" s="699"/>
      <c r="J230" s="699"/>
      <c r="K230" s="712"/>
      <c r="L230" s="714" t="s">
        <v>35</v>
      </c>
      <c r="M230" s="715" t="str">
        <f>IF(K230&lt;&gt;"",VLOOKUP(K230,'DON GIA'!$S$1:$U$19,3,0),"")</f>
        <v/>
      </c>
      <c r="N230" s="715" t="str">
        <f>IF(K230&lt;&gt;"",VLOOKUP(K230,'DON GIA'!$S$1:$V$19,4,0),"")</f>
        <v/>
      </c>
      <c r="O230" s="715" t="str">
        <f t="shared" si="94"/>
        <v/>
      </c>
      <c r="P230" s="715" t="str">
        <f t="shared" si="95"/>
        <v/>
      </c>
      <c r="Q230" s="5" t="s">
        <v>35</v>
      </c>
      <c r="R230" s="699"/>
      <c r="S230" s="699"/>
      <c r="T230" s="715" t="str">
        <f>IF(Q230&lt;&gt;"",VLOOKUP(Q230,'DON GIA'!$H$1:$K$103,4,0),"")</f>
        <v/>
      </c>
      <c r="U230" s="715" t="str">
        <f t="shared" si="96"/>
        <v/>
      </c>
      <c r="V230" s="715"/>
      <c r="W230" s="712" t="s">
        <v>1123</v>
      </c>
      <c r="X230" s="699" t="s">
        <v>27</v>
      </c>
      <c r="Y230" s="718">
        <v>126.3</v>
      </c>
      <c r="Z230" s="725"/>
      <c r="AA230" s="715">
        <f>IF(W230&lt;&gt;"",VLOOKUP(W230,'DON GIA'!$A$1:$D$346,4,0),"")</f>
        <v>282038</v>
      </c>
      <c r="AB230" s="715">
        <f t="shared" si="97"/>
        <v>35621399.399999999</v>
      </c>
      <c r="AC230" s="5"/>
      <c r="AD230" s="5"/>
      <c r="AE230" s="5"/>
      <c r="AF230" s="5"/>
      <c r="AG230" s="5"/>
      <c r="AH230" s="699"/>
      <c r="AI230" s="5"/>
      <c r="AJ230" s="699"/>
      <c r="AK230" s="699"/>
      <c r="AL230" s="715" t="str">
        <f>IF(AI230&lt;&gt;"",VLOOKUP(AI230,'DON GIA'!$M$1:$P$9,4,0),"")</f>
        <v/>
      </c>
      <c r="AM230" s="715" t="str">
        <f t="shared" si="98"/>
        <v/>
      </c>
      <c r="AN230" s="5"/>
      <c r="AO230" s="699"/>
      <c r="AP230" s="702" t="str">
        <f t="shared" si="87"/>
        <v/>
      </c>
      <c r="AQ230" s="712"/>
      <c r="AR230" s="712"/>
      <c r="AS230" s="727"/>
    </row>
    <row r="231" spans="1:45" outlineLevel="2">
      <c r="A231" s="710">
        <f t="shared" si="99"/>
        <v>16</v>
      </c>
      <c r="B231" s="711" t="str">
        <f>IF(C231&lt;&gt;"",COUNTA($C$8:C231),"")</f>
        <v/>
      </c>
      <c r="C231" s="711"/>
      <c r="D231" s="5"/>
      <c r="E231" s="699"/>
      <c r="F231" s="699"/>
      <c r="G231" s="699"/>
      <c r="H231" s="699"/>
      <c r="I231" s="699"/>
      <c r="J231" s="699"/>
      <c r="K231" s="712"/>
      <c r="L231" s="714" t="s">
        <v>35</v>
      </c>
      <c r="M231" s="715" t="str">
        <f>IF(K231&lt;&gt;"",VLOOKUP(K231,'DON GIA'!$S$1:$U$19,3,0),"")</f>
        <v/>
      </c>
      <c r="N231" s="715" t="str">
        <f>IF(K231&lt;&gt;"",VLOOKUP(K231,'DON GIA'!$S$1:$V$19,4,0),"")</f>
        <v/>
      </c>
      <c r="O231" s="715" t="str">
        <f t="shared" si="94"/>
        <v/>
      </c>
      <c r="P231" s="715" t="str">
        <f t="shared" si="95"/>
        <v/>
      </c>
      <c r="Q231" s="5" t="s">
        <v>35</v>
      </c>
      <c r="R231" s="699"/>
      <c r="S231" s="699"/>
      <c r="T231" s="715" t="str">
        <f>IF(Q231&lt;&gt;"",VLOOKUP(Q231,'DON GIA'!$H$1:$K$103,4,0),"")</f>
        <v/>
      </c>
      <c r="U231" s="715" t="str">
        <f t="shared" si="96"/>
        <v/>
      </c>
      <c r="V231" s="715"/>
      <c r="W231" s="712" t="s">
        <v>1124</v>
      </c>
      <c r="X231" s="699" t="s">
        <v>38</v>
      </c>
      <c r="Y231" s="718">
        <v>1.702</v>
      </c>
      <c r="Z231" s="725"/>
      <c r="AA231" s="715">
        <f>IF(W231&lt;&gt;"",VLOOKUP(W231,'DON GIA'!$A$1:$D$346,4,0),"")</f>
        <v>2523428</v>
      </c>
      <c r="AB231" s="715">
        <f t="shared" si="97"/>
        <v>4294874.4560000002</v>
      </c>
      <c r="AC231" s="5"/>
      <c r="AD231" s="5"/>
      <c r="AE231" s="5"/>
      <c r="AF231" s="5"/>
      <c r="AG231" s="5"/>
      <c r="AH231" s="699"/>
      <c r="AI231" s="5"/>
      <c r="AJ231" s="699"/>
      <c r="AK231" s="699"/>
      <c r="AL231" s="715" t="str">
        <f>IF(AI231&lt;&gt;"",VLOOKUP(AI231,'DON GIA'!$M$1:$P$9,4,0),"")</f>
        <v/>
      </c>
      <c r="AM231" s="715" t="str">
        <f t="shared" si="98"/>
        <v/>
      </c>
      <c r="AN231" s="5"/>
      <c r="AO231" s="699"/>
      <c r="AP231" s="702" t="str">
        <f t="shared" si="87"/>
        <v/>
      </c>
      <c r="AQ231" s="712"/>
      <c r="AR231" s="712"/>
      <c r="AS231" s="727"/>
    </row>
    <row r="232" spans="1:45" outlineLevel="2">
      <c r="A232" s="710">
        <f t="shared" si="99"/>
        <v>16</v>
      </c>
      <c r="B232" s="711" t="str">
        <f>IF(C232&lt;&gt;"",COUNTA($C$8:C232),"")</f>
        <v/>
      </c>
      <c r="C232" s="711"/>
      <c r="D232" s="5"/>
      <c r="E232" s="699"/>
      <c r="F232" s="699"/>
      <c r="G232" s="699"/>
      <c r="H232" s="699"/>
      <c r="I232" s="699"/>
      <c r="J232" s="699"/>
      <c r="K232" s="712"/>
      <c r="L232" s="714" t="s">
        <v>35</v>
      </c>
      <c r="M232" s="715" t="str">
        <f>IF(K232&lt;&gt;"",VLOOKUP(K232,'DON GIA'!$S$1:$U$19,3,0),"")</f>
        <v/>
      </c>
      <c r="N232" s="715" t="str">
        <f>IF(K232&lt;&gt;"",VLOOKUP(K232,'DON GIA'!$S$1:$V$19,4,0),"")</f>
        <v/>
      </c>
      <c r="O232" s="715" t="str">
        <f t="shared" si="94"/>
        <v/>
      </c>
      <c r="P232" s="715" t="str">
        <f t="shared" si="95"/>
        <v/>
      </c>
      <c r="Q232" s="5" t="s">
        <v>35</v>
      </c>
      <c r="R232" s="699"/>
      <c r="S232" s="699"/>
      <c r="T232" s="715" t="str">
        <f>IF(Q232&lt;&gt;"",VLOOKUP(Q232,'DON GIA'!$H$1:$K$103,4,0),"")</f>
        <v/>
      </c>
      <c r="U232" s="715" t="str">
        <f t="shared" si="96"/>
        <v/>
      </c>
      <c r="V232" s="715"/>
      <c r="W232" s="712" t="s">
        <v>1125</v>
      </c>
      <c r="X232" s="699" t="s">
        <v>27</v>
      </c>
      <c r="Y232" s="718">
        <v>7.8</v>
      </c>
      <c r="Z232" s="725"/>
      <c r="AA232" s="715">
        <f>IF(W232&lt;&gt;"",VLOOKUP(W232,'DON GIA'!$A$1:$D$346,4,0),"")</f>
        <v>282038</v>
      </c>
      <c r="AB232" s="715">
        <f t="shared" si="97"/>
        <v>2199896.4</v>
      </c>
      <c r="AC232" s="5"/>
      <c r="AD232" s="5"/>
      <c r="AE232" s="5"/>
      <c r="AF232" s="5"/>
      <c r="AG232" s="5"/>
      <c r="AH232" s="699"/>
      <c r="AI232" s="5"/>
      <c r="AJ232" s="699"/>
      <c r="AK232" s="699"/>
      <c r="AL232" s="715" t="str">
        <f>IF(AI232&lt;&gt;"",VLOOKUP(AI232,'DON GIA'!$M$1:$P$9,4,0),"")</f>
        <v/>
      </c>
      <c r="AM232" s="715" t="str">
        <f t="shared" si="98"/>
        <v/>
      </c>
      <c r="AN232" s="5"/>
      <c r="AO232" s="699"/>
      <c r="AP232" s="702" t="str">
        <f t="shared" si="87"/>
        <v/>
      </c>
      <c r="AQ232" s="712"/>
      <c r="AR232" s="712"/>
      <c r="AS232" s="727"/>
    </row>
    <row r="233" spans="1:45" outlineLevel="2">
      <c r="A233" s="710">
        <f t="shared" si="99"/>
        <v>16</v>
      </c>
      <c r="B233" s="711" t="str">
        <f>IF(C233&lt;&gt;"",COUNTA($C$8:C233),"")</f>
        <v/>
      </c>
      <c r="C233" s="711"/>
      <c r="D233" s="5"/>
      <c r="E233" s="699"/>
      <c r="F233" s="699"/>
      <c r="G233" s="699"/>
      <c r="H233" s="699"/>
      <c r="I233" s="699"/>
      <c r="J233" s="699"/>
      <c r="K233" s="712"/>
      <c r="L233" s="714" t="s">
        <v>35</v>
      </c>
      <c r="M233" s="715" t="str">
        <f>IF(K233&lt;&gt;"",VLOOKUP(K233,'DON GIA'!$S$1:$U$19,3,0),"")</f>
        <v/>
      </c>
      <c r="N233" s="715" t="str">
        <f>IF(K233&lt;&gt;"",VLOOKUP(K233,'DON GIA'!$S$1:$V$19,4,0),"")</f>
        <v/>
      </c>
      <c r="O233" s="715" t="str">
        <f t="shared" si="94"/>
        <v/>
      </c>
      <c r="P233" s="715" t="str">
        <f t="shared" si="95"/>
        <v/>
      </c>
      <c r="Q233" s="5" t="s">
        <v>35</v>
      </c>
      <c r="R233" s="699"/>
      <c r="S233" s="699"/>
      <c r="T233" s="715" t="str">
        <f>IF(Q233&lt;&gt;"",VLOOKUP(Q233,'DON GIA'!$H$1:$K$103,4,0),"")</f>
        <v/>
      </c>
      <c r="U233" s="715" t="str">
        <f t="shared" si="96"/>
        <v/>
      </c>
      <c r="V233" s="715"/>
      <c r="W233" s="712" t="s">
        <v>1126</v>
      </c>
      <c r="X233" s="699" t="s">
        <v>27</v>
      </c>
      <c r="Y233" s="718">
        <v>17</v>
      </c>
      <c r="Z233" s="725"/>
      <c r="AA233" s="715">
        <f>IF(W233&lt;&gt;"",VLOOKUP(W233,'DON GIA'!$A$1:$D$346,4,0),"")</f>
        <v>282038</v>
      </c>
      <c r="AB233" s="715">
        <f t="shared" si="97"/>
        <v>4794646</v>
      </c>
      <c r="AC233" s="5"/>
      <c r="AD233" s="5"/>
      <c r="AE233" s="5"/>
      <c r="AF233" s="5"/>
      <c r="AG233" s="5"/>
      <c r="AH233" s="699"/>
      <c r="AI233" s="5"/>
      <c r="AJ233" s="699"/>
      <c r="AK233" s="699"/>
      <c r="AL233" s="715" t="str">
        <f>IF(AI233&lt;&gt;"",VLOOKUP(AI233,'DON GIA'!$M$1:$P$9,4,0),"")</f>
        <v/>
      </c>
      <c r="AM233" s="715" t="str">
        <f t="shared" si="98"/>
        <v/>
      </c>
      <c r="AN233" s="5"/>
      <c r="AO233" s="699"/>
      <c r="AP233" s="702" t="str">
        <f t="shared" si="87"/>
        <v/>
      </c>
      <c r="AQ233" s="712"/>
      <c r="AR233" s="712"/>
      <c r="AS233" s="727"/>
    </row>
    <row r="234" spans="1:45" ht="33.75" outlineLevel="2">
      <c r="A234" s="710">
        <f t="shared" si="99"/>
        <v>16</v>
      </c>
      <c r="B234" s="711" t="str">
        <f>IF(C234&lt;&gt;"",COUNTA($C$8:C234),"")</f>
        <v/>
      </c>
      <c r="C234" s="711"/>
      <c r="D234" s="5"/>
      <c r="E234" s="699"/>
      <c r="F234" s="699"/>
      <c r="G234" s="699"/>
      <c r="H234" s="699"/>
      <c r="I234" s="699"/>
      <c r="J234" s="699"/>
      <c r="K234" s="712"/>
      <c r="L234" s="714" t="s">
        <v>35</v>
      </c>
      <c r="M234" s="715" t="str">
        <f>IF(K234&lt;&gt;"",VLOOKUP(K234,'DON GIA'!$S$1:$U$19,3,0),"")</f>
        <v/>
      </c>
      <c r="N234" s="715" t="str">
        <f>IF(K234&lt;&gt;"",VLOOKUP(K234,'DON GIA'!$S$1:$V$19,4,0),"")</f>
        <v/>
      </c>
      <c r="O234" s="715" t="str">
        <f t="shared" si="94"/>
        <v/>
      </c>
      <c r="P234" s="715" t="str">
        <f t="shared" si="95"/>
        <v/>
      </c>
      <c r="Q234" s="5" t="s">
        <v>35</v>
      </c>
      <c r="R234" s="699"/>
      <c r="S234" s="699"/>
      <c r="T234" s="715" t="str">
        <f>IF(Q234&lt;&gt;"",VLOOKUP(Q234,'DON GIA'!$H$1:$K$103,4,0),"")</f>
        <v/>
      </c>
      <c r="U234" s="715" t="str">
        <f t="shared" si="96"/>
        <v/>
      </c>
      <c r="V234" s="715"/>
      <c r="W234" s="712" t="s">
        <v>1127</v>
      </c>
      <c r="X234" s="699" t="s">
        <v>27</v>
      </c>
      <c r="Y234" s="718">
        <v>3</v>
      </c>
      <c r="Z234" s="725"/>
      <c r="AA234" s="715">
        <f>IF(W234&lt;&gt;"",VLOOKUP(W234,'DON GIA'!$A$1:$D$346,4,0),"")</f>
        <v>10375629</v>
      </c>
      <c r="AB234" s="715">
        <f t="shared" si="97"/>
        <v>31126887</v>
      </c>
      <c r="AC234" s="5"/>
      <c r="AD234" s="5"/>
      <c r="AE234" s="5"/>
      <c r="AF234" s="5"/>
      <c r="AG234" s="5"/>
      <c r="AH234" s="699"/>
      <c r="AI234" s="5"/>
      <c r="AJ234" s="699"/>
      <c r="AK234" s="699"/>
      <c r="AL234" s="715" t="str">
        <f>IF(AI234&lt;&gt;"",VLOOKUP(AI234,'DON GIA'!$M$1:$P$9,4,0),"")</f>
        <v/>
      </c>
      <c r="AM234" s="715" t="str">
        <f t="shared" si="98"/>
        <v/>
      </c>
      <c r="AN234" s="5"/>
      <c r="AO234" s="699"/>
      <c r="AP234" s="702" t="str">
        <f t="shared" si="87"/>
        <v/>
      </c>
      <c r="AQ234" s="712"/>
      <c r="AR234" s="712"/>
      <c r="AS234" s="727"/>
    </row>
    <row r="235" spans="1:45" outlineLevel="2">
      <c r="A235" s="710">
        <f t="shared" si="99"/>
        <v>16</v>
      </c>
      <c r="B235" s="711" t="str">
        <f>IF(C235&lt;&gt;"",COUNTA($C$8:C235),"")</f>
        <v/>
      </c>
      <c r="C235" s="711"/>
      <c r="D235" s="5"/>
      <c r="E235" s="699"/>
      <c r="F235" s="699"/>
      <c r="G235" s="699"/>
      <c r="H235" s="699"/>
      <c r="I235" s="699"/>
      <c r="J235" s="699"/>
      <c r="K235" s="712"/>
      <c r="L235" s="714" t="s">
        <v>35</v>
      </c>
      <c r="M235" s="715" t="str">
        <f>IF(K235&lt;&gt;"",VLOOKUP(K235,'DON GIA'!$S$1:$U$19,3,0),"")</f>
        <v/>
      </c>
      <c r="N235" s="715" t="str">
        <f>IF(K235&lt;&gt;"",VLOOKUP(K235,'DON GIA'!$S$1:$V$19,4,0),"")</f>
        <v/>
      </c>
      <c r="O235" s="715" t="str">
        <f t="shared" si="94"/>
        <v/>
      </c>
      <c r="P235" s="715" t="str">
        <f t="shared" si="95"/>
        <v/>
      </c>
      <c r="Q235" s="5" t="s">
        <v>35</v>
      </c>
      <c r="R235" s="699"/>
      <c r="S235" s="699"/>
      <c r="T235" s="715" t="str">
        <f>IF(Q235&lt;&gt;"",VLOOKUP(Q235,'DON GIA'!$H$1:$K$103,4,0),"")</f>
        <v/>
      </c>
      <c r="U235" s="715" t="str">
        <f t="shared" si="96"/>
        <v/>
      </c>
      <c r="V235" s="715"/>
      <c r="W235" s="712" t="s">
        <v>1128</v>
      </c>
      <c r="X235" s="699" t="s">
        <v>38</v>
      </c>
      <c r="Y235" s="718">
        <v>1.6339999999999999</v>
      </c>
      <c r="Z235" s="725"/>
      <c r="AA235" s="715">
        <f>IF(W235&lt;&gt;"",VLOOKUP(W235,'DON GIA'!$A$1:$D$346,4,0),"")</f>
        <v>2523428</v>
      </c>
      <c r="AB235" s="715">
        <f t="shared" si="97"/>
        <v>4123281.352</v>
      </c>
      <c r="AC235" s="5"/>
      <c r="AD235" s="5"/>
      <c r="AE235" s="5"/>
      <c r="AF235" s="5"/>
      <c r="AG235" s="5"/>
      <c r="AH235" s="699"/>
      <c r="AI235" s="5"/>
      <c r="AJ235" s="699"/>
      <c r="AK235" s="699"/>
      <c r="AL235" s="715" t="str">
        <f>IF(AI235&lt;&gt;"",VLOOKUP(AI235,'DON GIA'!$M$1:$P$9,4,0),"")</f>
        <v/>
      </c>
      <c r="AM235" s="715" t="str">
        <f t="shared" si="98"/>
        <v/>
      </c>
      <c r="AN235" s="5"/>
      <c r="AO235" s="699"/>
      <c r="AP235" s="702" t="str">
        <f t="shared" si="87"/>
        <v/>
      </c>
      <c r="AQ235" s="712"/>
      <c r="AR235" s="712"/>
      <c r="AS235" s="727"/>
    </row>
    <row r="236" spans="1:45" outlineLevel="2">
      <c r="A236" s="710">
        <f t="shared" si="99"/>
        <v>16</v>
      </c>
      <c r="B236" s="711" t="str">
        <f>IF(C236&lt;&gt;"",COUNTA($C$8:C236),"")</f>
        <v/>
      </c>
      <c r="C236" s="711"/>
      <c r="D236" s="5"/>
      <c r="E236" s="699"/>
      <c r="F236" s="699"/>
      <c r="G236" s="699"/>
      <c r="H236" s="699"/>
      <c r="I236" s="699"/>
      <c r="J236" s="699"/>
      <c r="K236" s="712"/>
      <c r="L236" s="714" t="s">
        <v>35</v>
      </c>
      <c r="M236" s="715" t="str">
        <f>IF(K236&lt;&gt;"",VLOOKUP(K236,'DON GIA'!$S$1:$U$19,3,0),"")</f>
        <v/>
      </c>
      <c r="N236" s="715" t="str">
        <f>IF(K236&lt;&gt;"",VLOOKUP(K236,'DON GIA'!$S$1:$V$19,4,0),"")</f>
        <v/>
      </c>
      <c r="O236" s="715" t="str">
        <f t="shared" si="94"/>
        <v/>
      </c>
      <c r="P236" s="715" t="str">
        <f t="shared" si="95"/>
        <v/>
      </c>
      <c r="Q236" s="5" t="s">
        <v>35</v>
      </c>
      <c r="R236" s="699"/>
      <c r="S236" s="699"/>
      <c r="T236" s="715" t="str">
        <f>IF(Q236&lt;&gt;"",VLOOKUP(Q236,'DON GIA'!$H$1:$K$103,4,0),"")</f>
        <v/>
      </c>
      <c r="U236" s="715" t="str">
        <f t="shared" si="96"/>
        <v/>
      </c>
      <c r="V236" s="715"/>
      <c r="W236" s="712" t="s">
        <v>996</v>
      </c>
      <c r="X236" s="699" t="s">
        <v>42</v>
      </c>
      <c r="Y236" s="718">
        <v>1</v>
      </c>
      <c r="Z236" s="725"/>
      <c r="AA236" s="715" t="str">
        <f>IF(W236&lt;&gt;"",VLOOKUP(W236,'DON GIA'!$A$1:$D$346,4,0),"")</f>
        <v>chưa có giá</v>
      </c>
      <c r="AB236" s="715" t="str">
        <f t="shared" si="97"/>
        <v/>
      </c>
      <c r="AC236" s="5"/>
      <c r="AD236" s="5"/>
      <c r="AE236" s="5"/>
      <c r="AF236" s="5"/>
      <c r="AG236" s="5"/>
      <c r="AH236" s="699"/>
      <c r="AI236" s="5"/>
      <c r="AJ236" s="699"/>
      <c r="AK236" s="699"/>
      <c r="AL236" s="715" t="str">
        <f>IF(AI236&lt;&gt;"",VLOOKUP(AI236,'DON GIA'!$M$1:$P$9,4,0),"")</f>
        <v/>
      </c>
      <c r="AM236" s="715" t="str">
        <f t="shared" si="98"/>
        <v/>
      </c>
      <c r="AN236" s="5"/>
      <c r="AO236" s="699"/>
      <c r="AP236" s="702" t="str">
        <f t="shared" si="87"/>
        <v/>
      </c>
      <c r="AQ236" s="712"/>
      <c r="AR236" s="712"/>
      <c r="AS236" s="727"/>
    </row>
    <row r="237" spans="1:45" outlineLevel="2">
      <c r="A237" s="710">
        <f t="shared" si="99"/>
        <v>16</v>
      </c>
      <c r="B237" s="711"/>
      <c r="C237" s="711"/>
      <c r="D237" s="708"/>
      <c r="E237" s="699"/>
      <c r="F237" s="699"/>
      <c r="G237" s="699"/>
      <c r="H237" s="699"/>
      <c r="I237" s="699"/>
      <c r="J237" s="699"/>
      <c r="K237" s="712"/>
      <c r="L237" s="714" t="s">
        <v>35</v>
      </c>
      <c r="M237" s="715" t="str">
        <f>IF(K237&lt;&gt;"",VLOOKUP(K237,'DON GIA'!$S$1:$U$19,3,0),"")</f>
        <v/>
      </c>
      <c r="N237" s="715" t="str">
        <f>IF(K237&lt;&gt;"",VLOOKUP(K237,'DON GIA'!$S$1:$V$19,4,0),"")</f>
        <v/>
      </c>
      <c r="O237" s="715" t="str">
        <f t="shared" si="94"/>
        <v/>
      </c>
      <c r="P237" s="715" t="str">
        <f t="shared" si="95"/>
        <v/>
      </c>
      <c r="Q237" s="5" t="s">
        <v>35</v>
      </c>
      <c r="R237" s="699"/>
      <c r="S237" s="699"/>
      <c r="T237" s="715" t="str">
        <f>IF(Q237&lt;&gt;"",VLOOKUP(Q237,'DON GIA'!$H$1:$K$103,4,0),"")</f>
        <v/>
      </c>
      <c r="U237" s="715" t="str">
        <f t="shared" si="96"/>
        <v/>
      </c>
      <c r="V237" s="715"/>
      <c r="W237" s="712"/>
      <c r="X237" s="699"/>
      <c r="Y237" s="718"/>
      <c r="Z237" s="725"/>
      <c r="AA237" s="715" t="str">
        <f>IF(W237&lt;&gt;"",VLOOKUP(W237,'DON GIA'!$A$1:$D$346,4,0),"")</f>
        <v/>
      </c>
      <c r="AB237" s="715" t="str">
        <f t="shared" si="97"/>
        <v/>
      </c>
      <c r="AC237" s="5"/>
      <c r="AD237" s="5"/>
      <c r="AE237" s="5"/>
      <c r="AF237" s="5"/>
      <c r="AG237" s="5"/>
      <c r="AH237" s="699"/>
      <c r="AI237" s="5"/>
      <c r="AJ237" s="699"/>
      <c r="AK237" s="699"/>
      <c r="AL237" s="715" t="str">
        <f>IF(AI237&lt;&gt;"",VLOOKUP(AI237,'DON GIA'!$M$1:$P$9,4,0),"")</f>
        <v/>
      </c>
      <c r="AM237" s="715" t="str">
        <f t="shared" si="98"/>
        <v/>
      </c>
      <c r="AN237" s="5"/>
      <c r="AO237" s="699"/>
      <c r="AP237" s="702" t="str">
        <f t="shared" si="87"/>
        <v/>
      </c>
      <c r="AQ237" s="712"/>
      <c r="AR237" s="712"/>
      <c r="AS237" s="727"/>
    </row>
    <row r="238" spans="1:45" outlineLevel="1">
      <c r="A238" s="658" t="s">
        <v>2143</v>
      </c>
      <c r="B238" s="696">
        <f>IF(C238&lt;&gt;"",COUNTA($C$8:C238),"")</f>
        <v>17</v>
      </c>
      <c r="C238" s="696">
        <v>439</v>
      </c>
      <c r="D238" s="708" t="s">
        <v>277</v>
      </c>
      <c r="E238" s="698"/>
      <c r="F238" s="699"/>
      <c r="G238" s="698"/>
      <c r="H238" s="698"/>
      <c r="I238" s="698"/>
      <c r="J238" s="698"/>
      <c r="K238" s="697"/>
      <c r="L238" s="701">
        <f>SUBTOTAL(9,L239:L252)</f>
        <v>135.5</v>
      </c>
      <c r="M238" s="702"/>
      <c r="N238" s="702"/>
      <c r="O238" s="702">
        <f>SUBTOTAL(9,O239:O252)</f>
        <v>227504500</v>
      </c>
      <c r="P238" s="702">
        <f>SUBTOTAL(9,P239:P252)</f>
        <v>0</v>
      </c>
      <c r="Q238" s="708"/>
      <c r="R238" s="698"/>
      <c r="S238" s="698">
        <f>SUBTOTAL(9,S239:S252)</f>
        <v>0</v>
      </c>
      <c r="T238" s="702"/>
      <c r="U238" s="702">
        <f>SUBTOTAL(9,U239:U252)</f>
        <v>0</v>
      </c>
      <c r="V238" s="702"/>
      <c r="W238" s="697"/>
      <c r="X238" s="698"/>
      <c r="Y238" s="705">
        <f>SUBTOTAL(9,Y239:Y252)</f>
        <v>401.58900000000006</v>
      </c>
      <c r="Z238" s="724">
        <f>SUBTOTAL(9,Z239:Z252)</f>
        <v>0</v>
      </c>
      <c r="AA238" s="702"/>
      <c r="AB238" s="702">
        <f>SUBTOTAL(9,AB239:AB252)</f>
        <v>490946985.07199997</v>
      </c>
      <c r="AC238" s="708"/>
      <c r="AD238" s="708"/>
      <c r="AE238" s="708"/>
      <c r="AF238" s="708"/>
      <c r="AG238" s="708"/>
      <c r="AH238" s="698"/>
      <c r="AI238" s="708"/>
      <c r="AJ238" s="698"/>
      <c r="AK238" s="698">
        <f>SUBTOTAL(9,AK239:AK252)</f>
        <v>2</v>
      </c>
      <c r="AL238" s="702"/>
      <c r="AM238" s="702">
        <f>SUBTOTAL(9,AM239:AM252)</f>
        <v>29895920</v>
      </c>
      <c r="AN238" s="708"/>
      <c r="AO238" s="698">
        <f>SUBTOTAL(9,AO239:AO252)</f>
        <v>1</v>
      </c>
      <c r="AP238" s="702">
        <f t="shared" si="87"/>
        <v>748347405.07200003</v>
      </c>
      <c r="AQ238" s="709"/>
      <c r="AR238" s="709"/>
      <c r="AS238" s="723"/>
    </row>
    <row r="239" spans="1:45" ht="33.75" outlineLevel="2">
      <c r="A239" s="710">
        <f>IF(B238&lt;&gt;"",B238,A237)</f>
        <v>17</v>
      </c>
      <c r="B239" s="711" t="str">
        <f>IF(C239&lt;&gt;"",COUNTA($C$8:C239),"")</f>
        <v/>
      </c>
      <c r="C239" s="711"/>
      <c r="D239" s="5" t="s">
        <v>278</v>
      </c>
      <c r="E239" s="699">
        <v>1</v>
      </c>
      <c r="F239" s="699"/>
      <c r="G239" s="699">
        <v>424</v>
      </c>
      <c r="H239" s="699">
        <v>79</v>
      </c>
      <c r="I239" s="699" t="s">
        <v>223</v>
      </c>
      <c r="J239" s="699" t="s">
        <v>224</v>
      </c>
      <c r="K239" s="712" t="s">
        <v>973</v>
      </c>
      <c r="L239" s="714">
        <v>135.5</v>
      </c>
      <c r="M239" s="715">
        <f>IF(K239&lt;&gt;"",VLOOKUP(K239,'DON GIA'!$S$1:$U$19,3,0),"")</f>
        <v>1679000</v>
      </c>
      <c r="N239" s="715">
        <f>IF(K239&lt;&gt;"",VLOOKUP(K239,'DON GIA'!$S$1:$V$19,4,0),"")</f>
        <v>0</v>
      </c>
      <c r="O239" s="715">
        <f t="shared" ref="O239:O252" si="100">IF(K239&lt;&gt;"",L239*M239,"")</f>
        <v>227504500</v>
      </c>
      <c r="P239" s="715">
        <f t="shared" ref="P239:P252" si="101">IF(K239&lt;&gt;"",L239*N239,"")</f>
        <v>0</v>
      </c>
      <c r="Q239" s="5" t="s">
        <v>35</v>
      </c>
      <c r="R239" s="699"/>
      <c r="S239" s="699"/>
      <c r="T239" s="715" t="str">
        <f>IF(Q239&lt;&gt;"",VLOOKUP(Q239,'DON GIA'!$H$1:$K$103,4,0),"")</f>
        <v/>
      </c>
      <c r="U239" s="715" t="str">
        <f t="shared" ref="U239:U252" si="102">IF(Q239&lt;&gt;"",IF(ISNUMBER(T239),S239*T239,""),"")</f>
        <v/>
      </c>
      <c r="V239" s="715" t="s">
        <v>2163</v>
      </c>
      <c r="W239" s="712" t="s">
        <v>1063</v>
      </c>
      <c r="X239" s="699" t="s">
        <v>27</v>
      </c>
      <c r="Y239" s="718">
        <f>4.42+88.4</f>
        <v>92.820000000000007</v>
      </c>
      <c r="Z239" s="725"/>
      <c r="AA239" s="715">
        <f>IF(W239&lt;&gt;"",VLOOKUP(W239,'DON GIA'!$A$1:$D$346,4,0),"")</f>
        <v>3941166</v>
      </c>
      <c r="AB239" s="715">
        <f t="shared" ref="AB239:AB252" si="103">IF(W239&lt;&gt;"",IF(ISNUMBER(AA239),Y239*AA239,""),"")</f>
        <v>365819028.12</v>
      </c>
      <c r="AC239" s="5" t="s">
        <v>28</v>
      </c>
      <c r="AD239" s="5" t="s">
        <v>29</v>
      </c>
      <c r="AE239" s="5" t="s">
        <v>30</v>
      </c>
      <c r="AF239" s="5" t="s">
        <v>31</v>
      </c>
      <c r="AG239" s="5" t="s">
        <v>32</v>
      </c>
      <c r="AH239" s="699" t="s">
        <v>33</v>
      </c>
      <c r="AI239" s="5" t="s">
        <v>562</v>
      </c>
      <c r="AJ239" s="699" t="s">
        <v>409</v>
      </c>
      <c r="AK239" s="699">
        <v>1</v>
      </c>
      <c r="AL239" s="715">
        <f>IF(AI239&lt;&gt;"",VLOOKUP(AI239,'DON GIA'!$M$1:$P$9,4,0),"")</f>
        <v>12895920</v>
      </c>
      <c r="AM239" s="715">
        <f t="shared" ref="AM239:AM252" si="104">IF(AI239&lt;&gt;"",AK239*AL239,"")</f>
        <v>12895920</v>
      </c>
      <c r="AN239" s="5" t="s">
        <v>407</v>
      </c>
      <c r="AO239" s="699">
        <v>1</v>
      </c>
      <c r="AP239" s="702" t="str">
        <f t="shared" si="87"/>
        <v/>
      </c>
      <c r="AQ239" s="709" t="s">
        <v>2312</v>
      </c>
      <c r="AR239" s="709" t="s">
        <v>1912</v>
      </c>
      <c r="AS239" s="723"/>
    </row>
    <row r="240" spans="1:45" ht="115.5" outlineLevel="2">
      <c r="A240" s="710">
        <f t="shared" ref="A240:A252" si="105">IF(B239&lt;&gt;"",B239,A239)</f>
        <v>17</v>
      </c>
      <c r="B240" s="711" t="str">
        <f>IF(C240&lt;&gt;"",COUNTA($C$8:C240),"")</f>
        <v/>
      </c>
      <c r="C240" s="711"/>
      <c r="D240" s="5" t="s">
        <v>279</v>
      </c>
      <c r="E240" s="699"/>
      <c r="F240" s="699"/>
      <c r="G240" s="699"/>
      <c r="H240" s="699"/>
      <c r="I240" s="699"/>
      <c r="J240" s="699"/>
      <c r="K240" s="712"/>
      <c r="L240" s="714" t="s">
        <v>35</v>
      </c>
      <c r="M240" s="715" t="str">
        <f>IF(K240&lt;&gt;"",VLOOKUP(K240,'DON GIA'!$S$1:$U$19,3,0),"")</f>
        <v/>
      </c>
      <c r="N240" s="715" t="str">
        <f>IF(K240&lt;&gt;"",VLOOKUP(K240,'DON GIA'!$S$1:$V$19,4,0),"")</f>
        <v/>
      </c>
      <c r="O240" s="715" t="str">
        <f t="shared" si="100"/>
        <v/>
      </c>
      <c r="P240" s="715" t="str">
        <f t="shared" si="101"/>
        <v/>
      </c>
      <c r="Q240" s="5" t="s">
        <v>35</v>
      </c>
      <c r="R240" s="699"/>
      <c r="S240" s="699"/>
      <c r="T240" s="715" t="str">
        <f>IF(Q240&lt;&gt;"",VLOOKUP(Q240,'DON GIA'!$H$1:$K$103,4,0),"")</f>
        <v/>
      </c>
      <c r="U240" s="715" t="str">
        <f t="shared" si="102"/>
        <v/>
      </c>
      <c r="V240" s="715"/>
      <c r="W240" s="712" t="s">
        <v>1006</v>
      </c>
      <c r="X240" s="699" t="s">
        <v>27</v>
      </c>
      <c r="Y240" s="718">
        <v>88.4</v>
      </c>
      <c r="Z240" s="725"/>
      <c r="AA240" s="715">
        <f>IF(W240&lt;&gt;"",VLOOKUP(W240,'DON GIA'!$A$1:$D$346,4,0),"")</f>
        <v>109890</v>
      </c>
      <c r="AB240" s="715">
        <f t="shared" si="103"/>
        <v>9714276</v>
      </c>
      <c r="AC240" s="5"/>
      <c r="AD240" s="5"/>
      <c r="AE240" s="5"/>
      <c r="AF240" s="5"/>
      <c r="AG240" s="5"/>
      <c r="AH240" s="699"/>
      <c r="AI240" s="5" t="s">
        <v>579</v>
      </c>
      <c r="AJ240" s="699" t="s">
        <v>560</v>
      </c>
      <c r="AK240" s="699">
        <v>1</v>
      </c>
      <c r="AL240" s="715">
        <f>IF(AI240&lt;&gt;"",VLOOKUP(AI240,'DON GIA'!$M$1:$P$9,4,0),"")</f>
        <v>17000000</v>
      </c>
      <c r="AM240" s="715">
        <f t="shared" si="104"/>
        <v>17000000</v>
      </c>
      <c r="AN240" s="5"/>
      <c r="AO240" s="699"/>
      <c r="AP240" s="702" t="str">
        <f t="shared" si="87"/>
        <v/>
      </c>
      <c r="AQ240" s="722" t="s">
        <v>587</v>
      </c>
      <c r="AR240" s="722" t="s">
        <v>1918</v>
      </c>
      <c r="AS240" s="639"/>
    </row>
    <row r="241" spans="1:45" ht="132.75" outlineLevel="2">
      <c r="A241" s="710">
        <f t="shared" si="105"/>
        <v>17</v>
      </c>
      <c r="B241" s="711" t="str">
        <f>IF(C241&lt;&gt;"",COUNTA($C$8:C241),"")</f>
        <v/>
      </c>
      <c r="C241" s="711"/>
      <c r="D241" s="5"/>
      <c r="E241" s="699"/>
      <c r="F241" s="699"/>
      <c r="G241" s="699"/>
      <c r="H241" s="699"/>
      <c r="I241" s="699"/>
      <c r="J241" s="699"/>
      <c r="K241" s="712"/>
      <c r="L241" s="714" t="s">
        <v>35</v>
      </c>
      <c r="M241" s="715" t="str">
        <f>IF(K241&lt;&gt;"",VLOOKUP(K241,'DON GIA'!$S$1:$U$19,3,0),"")</f>
        <v/>
      </c>
      <c r="N241" s="715" t="str">
        <f>IF(K241&lt;&gt;"",VLOOKUP(K241,'DON GIA'!$S$1:$V$19,4,0),"")</f>
        <v/>
      </c>
      <c r="O241" s="715" t="str">
        <f t="shared" si="100"/>
        <v/>
      </c>
      <c r="P241" s="715" t="str">
        <f t="shared" si="101"/>
        <v/>
      </c>
      <c r="Q241" s="5" t="s">
        <v>35</v>
      </c>
      <c r="R241" s="699"/>
      <c r="S241" s="699"/>
      <c r="T241" s="715" t="str">
        <f>IF(Q241&lt;&gt;"",VLOOKUP(Q241,'DON GIA'!$H$1:$K$103,4,0),"")</f>
        <v/>
      </c>
      <c r="U241" s="715" t="str">
        <f t="shared" si="102"/>
        <v/>
      </c>
      <c r="V241" s="715"/>
      <c r="W241" s="712" t="s">
        <v>1133</v>
      </c>
      <c r="X241" s="699" t="s">
        <v>27</v>
      </c>
      <c r="Y241" s="718">
        <v>26</v>
      </c>
      <c r="Z241" s="725"/>
      <c r="AA241" s="715">
        <f>IF(W241&lt;&gt;"",VLOOKUP(W241,'DON GIA'!$A$1:$D$346,4,0),"")</f>
        <v>295078</v>
      </c>
      <c r="AB241" s="715">
        <f t="shared" si="103"/>
        <v>7672028</v>
      </c>
      <c r="AC241" s="5"/>
      <c r="AD241" s="5"/>
      <c r="AE241" s="5"/>
      <c r="AF241" s="5"/>
      <c r="AG241" s="5"/>
      <c r="AH241" s="699"/>
      <c r="AI241" s="5"/>
      <c r="AJ241" s="699"/>
      <c r="AK241" s="699"/>
      <c r="AL241" s="715" t="str">
        <f>IF(AI241&lt;&gt;"",VLOOKUP(AI241,'DON GIA'!$M$1:$P$9,4,0),"")</f>
        <v/>
      </c>
      <c r="AM241" s="715" t="str">
        <f t="shared" si="104"/>
        <v/>
      </c>
      <c r="AN241" s="5"/>
      <c r="AO241" s="699"/>
      <c r="AP241" s="702" t="str">
        <f t="shared" si="87"/>
        <v/>
      </c>
      <c r="AQ241" s="712" t="s">
        <v>588</v>
      </c>
      <c r="AR241" s="712" t="s">
        <v>1914</v>
      </c>
      <c r="AS241" s="727"/>
    </row>
    <row r="242" spans="1:45" ht="85.5" outlineLevel="2">
      <c r="A242" s="710">
        <f t="shared" si="105"/>
        <v>17</v>
      </c>
      <c r="B242" s="711" t="str">
        <f>IF(C242&lt;&gt;"",COUNTA($C$8:C242),"")</f>
        <v/>
      </c>
      <c r="C242" s="711"/>
      <c r="D242" s="5"/>
      <c r="E242" s="699"/>
      <c r="F242" s="699"/>
      <c r="G242" s="699"/>
      <c r="H242" s="699"/>
      <c r="I242" s="699"/>
      <c r="J242" s="699"/>
      <c r="K242" s="712"/>
      <c r="L242" s="714" t="s">
        <v>35</v>
      </c>
      <c r="M242" s="715" t="str">
        <f>IF(K242&lt;&gt;"",VLOOKUP(K242,'DON GIA'!$S$1:$U$19,3,0),"")</f>
        <v/>
      </c>
      <c r="N242" s="715" t="str">
        <f>IF(K242&lt;&gt;"",VLOOKUP(K242,'DON GIA'!$S$1:$V$19,4,0),"")</f>
        <v/>
      </c>
      <c r="O242" s="715" t="str">
        <f t="shared" si="100"/>
        <v/>
      </c>
      <c r="P242" s="715" t="str">
        <f t="shared" si="101"/>
        <v/>
      </c>
      <c r="Q242" s="5" t="s">
        <v>35</v>
      </c>
      <c r="R242" s="699"/>
      <c r="S242" s="699"/>
      <c r="T242" s="715" t="str">
        <f>IF(Q242&lt;&gt;"",VLOOKUP(Q242,'DON GIA'!$H$1:$K$103,4,0),"")</f>
        <v/>
      </c>
      <c r="U242" s="715" t="str">
        <f t="shared" si="102"/>
        <v/>
      </c>
      <c r="V242" s="715"/>
      <c r="W242" s="712" t="s">
        <v>1019</v>
      </c>
      <c r="X242" s="699" t="s">
        <v>27</v>
      </c>
      <c r="Y242" s="718">
        <v>18.2</v>
      </c>
      <c r="Z242" s="725"/>
      <c r="AA242" s="715">
        <f>IF(W242&lt;&gt;"",VLOOKUP(W242,'DON GIA'!$A$1:$D$346,4,0),"")</f>
        <v>330817</v>
      </c>
      <c r="AB242" s="715">
        <f t="shared" si="103"/>
        <v>6020869.3999999994</v>
      </c>
      <c r="AC242" s="5"/>
      <c r="AD242" s="5"/>
      <c r="AE242" s="5"/>
      <c r="AF242" s="5"/>
      <c r="AG242" s="5"/>
      <c r="AH242" s="699"/>
      <c r="AI242" s="5"/>
      <c r="AJ242" s="699"/>
      <c r="AK242" s="699"/>
      <c r="AL242" s="715" t="str">
        <f>IF(AI242&lt;&gt;"",VLOOKUP(AI242,'DON GIA'!$M$1:$P$9,4,0),"")</f>
        <v/>
      </c>
      <c r="AM242" s="715" t="str">
        <f t="shared" si="104"/>
        <v/>
      </c>
      <c r="AN242" s="5"/>
      <c r="AO242" s="699"/>
      <c r="AP242" s="702" t="str">
        <f t="shared" si="87"/>
        <v/>
      </c>
      <c r="AQ242" s="722" t="s">
        <v>2313</v>
      </c>
      <c r="AR242" s="722" t="s">
        <v>1915</v>
      </c>
      <c r="AS242" s="639"/>
    </row>
    <row r="243" spans="1:45" ht="33.75" outlineLevel="2">
      <c r="A243" s="710">
        <f t="shared" si="105"/>
        <v>17</v>
      </c>
      <c r="B243" s="711" t="str">
        <f>IF(C243&lt;&gt;"",COUNTA($C$8:C243),"")</f>
        <v/>
      </c>
      <c r="C243" s="711"/>
      <c r="D243" s="5"/>
      <c r="E243" s="699"/>
      <c r="F243" s="699"/>
      <c r="G243" s="699"/>
      <c r="H243" s="699"/>
      <c r="I243" s="699"/>
      <c r="J243" s="699"/>
      <c r="K243" s="712"/>
      <c r="L243" s="714" t="s">
        <v>35</v>
      </c>
      <c r="M243" s="715" t="str">
        <f>IF(K243&lt;&gt;"",VLOOKUP(K243,'DON GIA'!$S$1:$U$19,3,0),"")</f>
        <v/>
      </c>
      <c r="N243" s="715" t="str">
        <f>IF(K243&lt;&gt;"",VLOOKUP(K243,'DON GIA'!$S$1:$V$19,4,0),"")</f>
        <v/>
      </c>
      <c r="O243" s="715" t="str">
        <f t="shared" si="100"/>
        <v/>
      </c>
      <c r="P243" s="715" t="str">
        <f t="shared" si="101"/>
        <v/>
      </c>
      <c r="Q243" s="5" t="s">
        <v>35</v>
      </c>
      <c r="R243" s="699"/>
      <c r="S243" s="699"/>
      <c r="T243" s="715" t="str">
        <f>IF(Q243&lt;&gt;"",VLOOKUP(Q243,'DON GIA'!$H$1:$K$103,4,0),"")</f>
        <v/>
      </c>
      <c r="U243" s="715" t="str">
        <f t="shared" si="102"/>
        <v/>
      </c>
      <c r="V243" s="715"/>
      <c r="W243" s="712" t="s">
        <v>1044</v>
      </c>
      <c r="X243" s="699" t="s">
        <v>27</v>
      </c>
      <c r="Y243" s="718">
        <v>42.38</v>
      </c>
      <c r="Z243" s="725"/>
      <c r="AA243" s="715">
        <f>IF(W243&lt;&gt;"",VLOOKUP(W243,'DON GIA'!$A$1:$D$346,4,0),"")</f>
        <v>854777</v>
      </c>
      <c r="AB243" s="715">
        <f t="shared" si="103"/>
        <v>36225449.260000005</v>
      </c>
      <c r="AC243" s="5"/>
      <c r="AD243" s="5" t="s">
        <v>29</v>
      </c>
      <c r="AE243" s="5" t="s">
        <v>280</v>
      </c>
      <c r="AF243" s="5"/>
      <c r="AG243" s="5" t="s">
        <v>136</v>
      </c>
      <c r="AH243" s="699"/>
      <c r="AI243" s="5"/>
      <c r="AJ243" s="699"/>
      <c r="AK243" s="699"/>
      <c r="AL243" s="715" t="str">
        <f>IF(AI243&lt;&gt;"",VLOOKUP(AI243,'DON GIA'!$M$1:$P$9,4,0),"")</f>
        <v/>
      </c>
      <c r="AM243" s="715" t="str">
        <f t="shared" si="104"/>
        <v/>
      </c>
      <c r="AN243" s="5"/>
      <c r="AO243" s="699"/>
      <c r="AP243" s="702" t="str">
        <f t="shared" si="87"/>
        <v/>
      </c>
      <c r="AQ243" s="726" t="s">
        <v>1911</v>
      </c>
      <c r="AR243" s="726"/>
      <c r="AS243" s="727"/>
    </row>
    <row r="244" spans="1:45" outlineLevel="2">
      <c r="A244" s="710">
        <f t="shared" si="105"/>
        <v>17</v>
      </c>
      <c r="B244" s="711" t="str">
        <f>IF(C244&lt;&gt;"",COUNTA($C$8:C244),"")</f>
        <v/>
      </c>
      <c r="C244" s="711"/>
      <c r="D244" s="5"/>
      <c r="E244" s="699"/>
      <c r="F244" s="699"/>
      <c r="G244" s="699"/>
      <c r="H244" s="699"/>
      <c r="I244" s="699"/>
      <c r="J244" s="699"/>
      <c r="K244" s="712"/>
      <c r="L244" s="714" t="s">
        <v>35</v>
      </c>
      <c r="M244" s="715" t="str">
        <f>IF(K244&lt;&gt;"",VLOOKUP(K244,'DON GIA'!$S$1:$U$19,3,0),"")</f>
        <v/>
      </c>
      <c r="N244" s="715" t="str">
        <f>IF(K244&lt;&gt;"",VLOOKUP(K244,'DON GIA'!$S$1:$V$19,4,0),"")</f>
        <v/>
      </c>
      <c r="O244" s="715" t="str">
        <f t="shared" si="100"/>
        <v/>
      </c>
      <c r="P244" s="715" t="str">
        <f t="shared" si="101"/>
        <v/>
      </c>
      <c r="Q244" s="5" t="s">
        <v>35</v>
      </c>
      <c r="R244" s="699"/>
      <c r="S244" s="699"/>
      <c r="T244" s="715" t="str">
        <f>IF(Q244&lt;&gt;"",VLOOKUP(Q244,'DON GIA'!$H$1:$K$103,4,0),"")</f>
        <v/>
      </c>
      <c r="U244" s="715" t="str">
        <f t="shared" si="102"/>
        <v/>
      </c>
      <c r="V244" s="715"/>
      <c r="W244" s="712" t="s">
        <v>1170</v>
      </c>
      <c r="X244" s="699" t="s">
        <v>27</v>
      </c>
      <c r="Y244" s="718">
        <v>10.66</v>
      </c>
      <c r="Z244" s="725"/>
      <c r="AA244" s="715">
        <f>IF(W244&lt;&gt;"",VLOOKUP(W244,'DON GIA'!$A$1:$D$346,4,0),"")</f>
        <v>269273</v>
      </c>
      <c r="AB244" s="715">
        <f t="shared" si="103"/>
        <v>2870450.18</v>
      </c>
      <c r="AC244" s="5"/>
      <c r="AD244" s="5"/>
      <c r="AE244" s="5"/>
      <c r="AF244" s="5"/>
      <c r="AG244" s="5"/>
      <c r="AH244" s="699"/>
      <c r="AI244" s="5"/>
      <c r="AJ244" s="699"/>
      <c r="AK244" s="699"/>
      <c r="AL244" s="715" t="str">
        <f>IF(AI244&lt;&gt;"",VLOOKUP(AI244,'DON GIA'!$M$1:$P$9,4,0),"")</f>
        <v/>
      </c>
      <c r="AM244" s="715" t="str">
        <f t="shared" si="104"/>
        <v/>
      </c>
      <c r="AN244" s="5"/>
      <c r="AO244" s="699"/>
      <c r="AP244" s="702" t="str">
        <f t="shared" si="87"/>
        <v/>
      </c>
      <c r="AQ244" s="584" t="s">
        <v>1941</v>
      </c>
      <c r="AR244" s="584"/>
      <c r="AS244" s="631"/>
    </row>
    <row r="245" spans="1:45" ht="33.75" outlineLevel="2">
      <c r="A245" s="710">
        <f t="shared" si="105"/>
        <v>17</v>
      </c>
      <c r="B245" s="711" t="str">
        <f>IF(C245&lt;&gt;"",COUNTA($C$8:C245),"")</f>
        <v/>
      </c>
      <c r="C245" s="711"/>
      <c r="D245" s="5"/>
      <c r="E245" s="699"/>
      <c r="F245" s="699"/>
      <c r="G245" s="699"/>
      <c r="H245" s="699"/>
      <c r="I245" s="699"/>
      <c r="J245" s="699"/>
      <c r="K245" s="712"/>
      <c r="L245" s="714" t="s">
        <v>35</v>
      </c>
      <c r="M245" s="715" t="str">
        <f>IF(K245&lt;&gt;"",VLOOKUP(K245,'DON GIA'!$S$1:$U$19,3,0),"")</f>
        <v/>
      </c>
      <c r="N245" s="715" t="str">
        <f>IF(K245&lt;&gt;"",VLOOKUP(K245,'DON GIA'!$S$1:$V$19,4,0),"")</f>
        <v/>
      </c>
      <c r="O245" s="715" t="str">
        <f t="shared" si="100"/>
        <v/>
      </c>
      <c r="P245" s="715" t="str">
        <f t="shared" si="101"/>
        <v/>
      </c>
      <c r="Q245" s="5" t="s">
        <v>35</v>
      </c>
      <c r="R245" s="699"/>
      <c r="S245" s="699"/>
      <c r="T245" s="715" t="str">
        <f>IF(Q245&lt;&gt;"",VLOOKUP(Q245,'DON GIA'!$H$1:$K$103,4,0),"")</f>
        <v/>
      </c>
      <c r="U245" s="715" t="str">
        <f t="shared" si="102"/>
        <v/>
      </c>
      <c r="V245" s="715"/>
      <c r="W245" s="712" t="s">
        <v>1144</v>
      </c>
      <c r="X245" s="699" t="s">
        <v>27</v>
      </c>
      <c r="Y245" s="718">
        <v>2.34</v>
      </c>
      <c r="Z245" s="725"/>
      <c r="AA245" s="715">
        <f>IF(W245&lt;&gt;"",VLOOKUP(W245,'DON GIA'!$A$1:$D$346,4,0),"")</f>
        <v>10375629</v>
      </c>
      <c r="AB245" s="715">
        <f t="shared" si="103"/>
        <v>24278971.859999999</v>
      </c>
      <c r="AC245" s="5"/>
      <c r="AD245" s="5"/>
      <c r="AE245" s="5"/>
      <c r="AF245" s="5" t="s">
        <v>31</v>
      </c>
      <c r="AG245" s="5"/>
      <c r="AH245" s="699" t="s">
        <v>34</v>
      </c>
      <c r="AI245" s="5"/>
      <c r="AJ245" s="699"/>
      <c r="AK245" s="699"/>
      <c r="AL245" s="715" t="str">
        <f>IF(AI245&lt;&gt;"",VLOOKUP(AI245,'DON GIA'!$M$1:$P$9,4,0),"")</f>
        <v/>
      </c>
      <c r="AM245" s="715" t="str">
        <f t="shared" si="104"/>
        <v/>
      </c>
      <c r="AN245" s="5"/>
      <c r="AO245" s="699"/>
      <c r="AP245" s="702" t="str">
        <f t="shared" si="87"/>
        <v/>
      </c>
      <c r="AQ245" s="712"/>
      <c r="AR245" s="712"/>
      <c r="AS245" s="727"/>
    </row>
    <row r="246" spans="1:45" outlineLevel="2">
      <c r="A246" s="710">
        <f t="shared" si="105"/>
        <v>17</v>
      </c>
      <c r="B246" s="711" t="str">
        <f>IF(C246&lt;&gt;"",COUNTA($C$8:C246),"")</f>
        <v/>
      </c>
      <c r="C246" s="711"/>
      <c r="D246" s="5"/>
      <c r="E246" s="699"/>
      <c r="F246" s="699"/>
      <c r="G246" s="699"/>
      <c r="H246" s="699"/>
      <c r="I246" s="699"/>
      <c r="J246" s="699"/>
      <c r="K246" s="712"/>
      <c r="L246" s="714" t="s">
        <v>35</v>
      </c>
      <c r="M246" s="715" t="str">
        <f>IF(K246&lt;&gt;"",VLOOKUP(K246,'DON GIA'!$S$1:$U$19,3,0),"")</f>
        <v/>
      </c>
      <c r="N246" s="715" t="str">
        <f>IF(K246&lt;&gt;"",VLOOKUP(K246,'DON GIA'!$S$1:$V$19,4,0),"")</f>
        <v/>
      </c>
      <c r="O246" s="715" t="str">
        <f t="shared" si="100"/>
        <v/>
      </c>
      <c r="P246" s="715" t="str">
        <f t="shared" si="101"/>
        <v/>
      </c>
      <c r="Q246" s="5" t="s">
        <v>35</v>
      </c>
      <c r="R246" s="699"/>
      <c r="S246" s="699"/>
      <c r="T246" s="715" t="str">
        <f>IF(Q246&lt;&gt;"",VLOOKUP(Q246,'DON GIA'!$H$1:$K$103,4,0),"")</f>
        <v/>
      </c>
      <c r="U246" s="715" t="str">
        <f t="shared" si="102"/>
        <v/>
      </c>
      <c r="V246" s="715"/>
      <c r="W246" s="712" t="s">
        <v>1171</v>
      </c>
      <c r="X246" s="699" t="s">
        <v>38</v>
      </c>
      <c r="Y246" s="718">
        <v>0.26</v>
      </c>
      <c r="Z246" s="725"/>
      <c r="AA246" s="715">
        <f>IF(W246&lt;&gt;"",VLOOKUP(W246,'DON GIA'!$A$1:$D$346,4,0),"")</f>
        <v>2036769</v>
      </c>
      <c r="AB246" s="715">
        <f t="shared" si="103"/>
        <v>529559.94000000006</v>
      </c>
      <c r="AC246" s="5"/>
      <c r="AD246" s="5"/>
      <c r="AE246" s="5"/>
      <c r="AF246" s="5"/>
      <c r="AG246" s="5"/>
      <c r="AH246" s="699"/>
      <c r="AI246" s="5"/>
      <c r="AJ246" s="699"/>
      <c r="AK246" s="699"/>
      <c r="AL246" s="715" t="str">
        <f>IF(AI246&lt;&gt;"",VLOOKUP(AI246,'DON GIA'!$M$1:$P$9,4,0),"")</f>
        <v/>
      </c>
      <c r="AM246" s="715" t="str">
        <f t="shared" si="104"/>
        <v/>
      </c>
      <c r="AN246" s="5"/>
      <c r="AO246" s="699"/>
      <c r="AP246" s="702" t="str">
        <f t="shared" si="87"/>
        <v/>
      </c>
      <c r="AQ246" s="712"/>
      <c r="AR246" s="712"/>
      <c r="AS246" s="727"/>
    </row>
    <row r="247" spans="1:45" outlineLevel="2">
      <c r="A247" s="710">
        <f t="shared" si="105"/>
        <v>17</v>
      </c>
      <c r="B247" s="711" t="str">
        <f>IF(C247&lt;&gt;"",COUNTA($C$8:C247),"")</f>
        <v/>
      </c>
      <c r="C247" s="711"/>
      <c r="D247" s="5"/>
      <c r="E247" s="699"/>
      <c r="F247" s="699"/>
      <c r="G247" s="699"/>
      <c r="H247" s="699"/>
      <c r="I247" s="699"/>
      <c r="J247" s="699"/>
      <c r="K247" s="712"/>
      <c r="L247" s="714" t="s">
        <v>35</v>
      </c>
      <c r="M247" s="715" t="str">
        <f>IF(K247&lt;&gt;"",VLOOKUP(K247,'DON GIA'!$S$1:$U$19,3,0),"")</f>
        <v/>
      </c>
      <c r="N247" s="715" t="str">
        <f>IF(K247&lt;&gt;"",VLOOKUP(K247,'DON GIA'!$S$1:$V$19,4,0),"")</f>
        <v/>
      </c>
      <c r="O247" s="715" t="str">
        <f t="shared" si="100"/>
        <v/>
      </c>
      <c r="P247" s="715" t="str">
        <f t="shared" si="101"/>
        <v/>
      </c>
      <c r="Q247" s="5" t="s">
        <v>35</v>
      </c>
      <c r="R247" s="699"/>
      <c r="S247" s="699"/>
      <c r="T247" s="715" t="str">
        <f>IF(Q247&lt;&gt;"",VLOOKUP(Q247,'DON GIA'!$H$1:$K$103,4,0),"")</f>
        <v/>
      </c>
      <c r="U247" s="715" t="str">
        <f t="shared" si="102"/>
        <v/>
      </c>
      <c r="V247" s="715"/>
      <c r="W247" s="712" t="s">
        <v>1023</v>
      </c>
      <c r="X247" s="699" t="s">
        <v>38</v>
      </c>
      <c r="Y247" s="718">
        <v>0.13900000000000001</v>
      </c>
      <c r="Z247" s="725"/>
      <c r="AA247" s="715">
        <f>IF(W247&lt;&gt;"",VLOOKUP(W247,'DON GIA'!$A$1:$D$346,4,0),"")</f>
        <v>2523428</v>
      </c>
      <c r="AB247" s="715">
        <f t="shared" si="103"/>
        <v>350756.49200000003</v>
      </c>
      <c r="AC247" s="5"/>
      <c r="AD247" s="5"/>
      <c r="AE247" s="5"/>
      <c r="AF247" s="5"/>
      <c r="AG247" s="5"/>
      <c r="AH247" s="699"/>
      <c r="AI247" s="5"/>
      <c r="AJ247" s="699"/>
      <c r="AK247" s="699"/>
      <c r="AL247" s="715" t="str">
        <f>IF(AI247&lt;&gt;"",VLOOKUP(AI247,'DON GIA'!$M$1:$P$9,4,0),"")</f>
        <v/>
      </c>
      <c r="AM247" s="715" t="str">
        <f t="shared" si="104"/>
        <v/>
      </c>
      <c r="AN247" s="5"/>
      <c r="AO247" s="699"/>
      <c r="AP247" s="702" t="str">
        <f t="shared" si="87"/>
        <v/>
      </c>
      <c r="AQ247" s="712"/>
      <c r="AR247" s="712"/>
      <c r="AS247" s="727"/>
    </row>
    <row r="248" spans="1:45" outlineLevel="2">
      <c r="A248" s="710">
        <f t="shared" si="105"/>
        <v>17</v>
      </c>
      <c r="B248" s="711" t="str">
        <f>IF(C248&lt;&gt;"",COUNTA($C$8:C248),"")</f>
        <v/>
      </c>
      <c r="C248" s="711"/>
      <c r="D248" s="5"/>
      <c r="E248" s="699"/>
      <c r="F248" s="699"/>
      <c r="G248" s="699"/>
      <c r="H248" s="699"/>
      <c r="I248" s="699"/>
      <c r="J248" s="699"/>
      <c r="K248" s="712"/>
      <c r="L248" s="714" t="s">
        <v>35</v>
      </c>
      <c r="M248" s="715" t="str">
        <f>IF(K248&lt;&gt;"",VLOOKUP(K248,'DON GIA'!$S$1:$U$19,3,0),"")</f>
        <v/>
      </c>
      <c r="N248" s="715" t="str">
        <f>IF(K248&lt;&gt;"",VLOOKUP(K248,'DON GIA'!$S$1:$V$19,4,0),"")</f>
        <v/>
      </c>
      <c r="O248" s="715" t="str">
        <f t="shared" si="100"/>
        <v/>
      </c>
      <c r="P248" s="715" t="str">
        <f t="shared" si="101"/>
        <v/>
      </c>
      <c r="Q248" s="5" t="s">
        <v>35</v>
      </c>
      <c r="R248" s="699"/>
      <c r="S248" s="699"/>
      <c r="T248" s="715" t="str">
        <f>IF(Q248&lt;&gt;"",VLOOKUP(Q248,'DON GIA'!$H$1:$K$103,4,0),"")</f>
        <v/>
      </c>
      <c r="U248" s="715" t="str">
        <f t="shared" si="102"/>
        <v/>
      </c>
      <c r="V248" s="715"/>
      <c r="W248" s="712" t="s">
        <v>1130</v>
      </c>
      <c r="X248" s="699" t="s">
        <v>27</v>
      </c>
      <c r="Y248" s="718">
        <v>7.04</v>
      </c>
      <c r="Z248" s="725"/>
      <c r="AA248" s="715">
        <f>IF(W248&lt;&gt;"",VLOOKUP(W248,'DON GIA'!$A$1:$D$346,4,0),"")</f>
        <v>282038</v>
      </c>
      <c r="AB248" s="715">
        <f t="shared" si="103"/>
        <v>1985547.52</v>
      </c>
      <c r="AC248" s="5"/>
      <c r="AD248" s="5"/>
      <c r="AE248" s="5"/>
      <c r="AF248" s="5"/>
      <c r="AG248" s="5"/>
      <c r="AH248" s="699"/>
      <c r="AI248" s="5"/>
      <c r="AJ248" s="699"/>
      <c r="AK248" s="699"/>
      <c r="AL248" s="715" t="str">
        <f>IF(AI248&lt;&gt;"",VLOOKUP(AI248,'DON GIA'!$M$1:$P$9,4,0),"")</f>
        <v/>
      </c>
      <c r="AM248" s="715" t="str">
        <f t="shared" si="104"/>
        <v/>
      </c>
      <c r="AN248" s="5"/>
      <c r="AO248" s="699"/>
      <c r="AP248" s="702" t="str">
        <f t="shared" si="87"/>
        <v/>
      </c>
      <c r="AQ248" s="712"/>
      <c r="AR248" s="712"/>
      <c r="AS248" s="727"/>
    </row>
    <row r="249" spans="1:45" outlineLevel="2">
      <c r="A249" s="710">
        <f t="shared" si="105"/>
        <v>17</v>
      </c>
      <c r="B249" s="711" t="str">
        <f>IF(C249&lt;&gt;"",COUNTA($C$8:C249),"")</f>
        <v/>
      </c>
      <c r="C249" s="711"/>
      <c r="D249" s="5"/>
      <c r="E249" s="699"/>
      <c r="F249" s="699"/>
      <c r="G249" s="699"/>
      <c r="H249" s="699"/>
      <c r="I249" s="699"/>
      <c r="J249" s="699"/>
      <c r="K249" s="712"/>
      <c r="L249" s="714" t="s">
        <v>35</v>
      </c>
      <c r="M249" s="715" t="str">
        <f>IF(K249&lt;&gt;"",VLOOKUP(K249,'DON GIA'!$S$1:$U$19,3,0),"")</f>
        <v/>
      </c>
      <c r="N249" s="715" t="str">
        <f>IF(K249&lt;&gt;"",VLOOKUP(K249,'DON GIA'!$S$1:$V$19,4,0),"")</f>
        <v/>
      </c>
      <c r="O249" s="715" t="str">
        <f t="shared" si="100"/>
        <v/>
      </c>
      <c r="P249" s="715" t="str">
        <f t="shared" si="101"/>
        <v/>
      </c>
      <c r="Q249" s="5" t="s">
        <v>35</v>
      </c>
      <c r="R249" s="699"/>
      <c r="S249" s="699"/>
      <c r="T249" s="715" t="str">
        <f>IF(Q249&lt;&gt;"",VLOOKUP(Q249,'DON GIA'!$H$1:$K$103,4,0),"")</f>
        <v/>
      </c>
      <c r="U249" s="715" t="str">
        <f t="shared" si="102"/>
        <v/>
      </c>
      <c r="V249" s="715"/>
      <c r="W249" s="712" t="s">
        <v>1123</v>
      </c>
      <c r="X249" s="699" t="s">
        <v>27</v>
      </c>
      <c r="Y249" s="718">
        <v>112.35</v>
      </c>
      <c r="Z249" s="725"/>
      <c r="AA249" s="715">
        <f>IF(W249&lt;&gt;"",VLOOKUP(W249,'DON GIA'!$A$1:$D$346,4,0),"")</f>
        <v>282038</v>
      </c>
      <c r="AB249" s="715">
        <f t="shared" si="103"/>
        <v>31686969.299999997</v>
      </c>
      <c r="AC249" s="5"/>
      <c r="AD249" s="5"/>
      <c r="AE249" s="5"/>
      <c r="AF249" s="5"/>
      <c r="AG249" s="5"/>
      <c r="AH249" s="699"/>
      <c r="AI249" s="5"/>
      <c r="AJ249" s="699"/>
      <c r="AK249" s="699"/>
      <c r="AL249" s="715" t="str">
        <f>IF(AI249&lt;&gt;"",VLOOKUP(AI249,'DON GIA'!$M$1:$P$9,4,0),"")</f>
        <v/>
      </c>
      <c r="AM249" s="715" t="str">
        <f t="shared" si="104"/>
        <v/>
      </c>
      <c r="AN249" s="5"/>
      <c r="AO249" s="699"/>
      <c r="AP249" s="702" t="str">
        <f t="shared" si="87"/>
        <v/>
      </c>
      <c r="AQ249" s="712"/>
      <c r="AR249" s="712"/>
      <c r="AS249" s="727"/>
    </row>
    <row r="250" spans="1:45" outlineLevel="2">
      <c r="A250" s="710">
        <f t="shared" si="105"/>
        <v>17</v>
      </c>
      <c r="B250" s="711" t="str">
        <f>IF(C250&lt;&gt;"",COUNTA($C$8:C250),"")</f>
        <v/>
      </c>
      <c r="C250" s="711"/>
      <c r="D250" s="5"/>
      <c r="E250" s="699"/>
      <c r="F250" s="699"/>
      <c r="G250" s="699"/>
      <c r="H250" s="699"/>
      <c r="I250" s="699"/>
      <c r="J250" s="699"/>
      <c r="K250" s="712"/>
      <c r="L250" s="714" t="s">
        <v>35</v>
      </c>
      <c r="M250" s="715" t="str">
        <f>IF(K250&lt;&gt;"",VLOOKUP(K250,'DON GIA'!$S$1:$U$19,3,0),"")</f>
        <v/>
      </c>
      <c r="N250" s="715" t="str">
        <f>IF(K250&lt;&gt;"",VLOOKUP(K250,'DON GIA'!$S$1:$V$19,4,0),"")</f>
        <v/>
      </c>
      <c r="O250" s="715" t="str">
        <f t="shared" si="100"/>
        <v/>
      </c>
      <c r="P250" s="715" t="str">
        <f t="shared" si="101"/>
        <v/>
      </c>
      <c r="Q250" s="5" t="s">
        <v>35</v>
      </c>
      <c r="R250" s="699"/>
      <c r="S250" s="699"/>
      <c r="T250" s="715" t="str">
        <f>IF(Q250&lt;&gt;"",VLOOKUP(Q250,'DON GIA'!$H$1:$K$103,4,0),"")</f>
        <v/>
      </c>
      <c r="U250" s="715" t="str">
        <f t="shared" si="102"/>
        <v/>
      </c>
      <c r="V250" s="715"/>
      <c r="W250" s="712" t="s">
        <v>1049</v>
      </c>
      <c r="X250" s="699" t="s">
        <v>42</v>
      </c>
      <c r="Y250" s="718">
        <v>1</v>
      </c>
      <c r="Z250" s="725"/>
      <c r="AA250" s="715">
        <f>IF(W250&lt;&gt;"",VLOOKUP(W250,'DON GIA'!$A$1:$D$346,4,0),"")</f>
        <v>3793079</v>
      </c>
      <c r="AB250" s="715">
        <f t="shared" si="103"/>
        <v>3793079</v>
      </c>
      <c r="AC250" s="5"/>
      <c r="AD250" s="5"/>
      <c r="AE250" s="5"/>
      <c r="AF250" s="5"/>
      <c r="AG250" s="5"/>
      <c r="AH250" s="699"/>
      <c r="AI250" s="5"/>
      <c r="AJ250" s="699"/>
      <c r="AK250" s="699"/>
      <c r="AL250" s="715" t="str">
        <f>IF(AI250&lt;&gt;"",VLOOKUP(AI250,'DON GIA'!$M$1:$P$9,4,0),"")</f>
        <v/>
      </c>
      <c r="AM250" s="715" t="str">
        <f t="shared" si="104"/>
        <v/>
      </c>
      <c r="AN250" s="5"/>
      <c r="AO250" s="699"/>
      <c r="AP250" s="702" t="str">
        <f t="shared" si="87"/>
        <v/>
      </c>
      <c r="AQ250" s="712"/>
      <c r="AR250" s="712"/>
      <c r="AS250" s="727"/>
    </row>
    <row r="251" spans="1:45" outlineLevel="2">
      <c r="A251" s="710">
        <f t="shared" si="105"/>
        <v>17</v>
      </c>
      <c r="B251" s="711" t="str">
        <f>IF(C251&lt;&gt;"",COUNTA($C$8:C251),"")</f>
        <v/>
      </c>
      <c r="C251" s="711"/>
      <c r="D251" s="5"/>
      <c r="E251" s="699"/>
      <c r="F251" s="699"/>
      <c r="G251" s="699"/>
      <c r="H251" s="699"/>
      <c r="I251" s="699"/>
      <c r="J251" s="699"/>
      <c r="K251" s="712"/>
      <c r="L251" s="714" t="s">
        <v>35</v>
      </c>
      <c r="M251" s="715" t="str">
        <f>IF(K251&lt;&gt;"",VLOOKUP(K251,'DON GIA'!$S$1:$U$19,3,0),"")</f>
        <v/>
      </c>
      <c r="N251" s="715" t="str">
        <f>IF(K251&lt;&gt;"",VLOOKUP(K251,'DON GIA'!$S$1:$V$19,4,0),"")</f>
        <v/>
      </c>
      <c r="O251" s="715" t="str">
        <f t="shared" si="100"/>
        <v/>
      </c>
      <c r="P251" s="715" t="str">
        <f t="shared" si="101"/>
        <v/>
      </c>
      <c r="Q251" s="5" t="s">
        <v>35</v>
      </c>
      <c r="R251" s="699"/>
      <c r="S251" s="699"/>
      <c r="T251" s="715" t="str">
        <f>IF(Q251&lt;&gt;"",VLOOKUP(Q251,'DON GIA'!$H$1:$K$103,4,0),"")</f>
        <v/>
      </c>
      <c r="U251" s="715" t="str">
        <f t="shared" si="102"/>
        <v/>
      </c>
      <c r="V251" s="715"/>
      <c r="W251" s="731"/>
      <c r="X251" s="731"/>
      <c r="Y251" s="732"/>
      <c r="Z251" s="725"/>
      <c r="AA251" s="715" t="str">
        <f>IF(W251&lt;&gt;"",VLOOKUP(W251,'DON GIA'!$A$1:$D$346,4,0),"")</f>
        <v/>
      </c>
      <c r="AB251" s="715" t="str">
        <f t="shared" si="103"/>
        <v/>
      </c>
      <c r="AC251" s="5"/>
      <c r="AD251" s="5"/>
      <c r="AE251" s="5"/>
      <c r="AF251" s="5"/>
      <c r="AG251" s="5"/>
      <c r="AH251" s="699"/>
      <c r="AI251" s="5"/>
      <c r="AJ251" s="699"/>
      <c r="AK251" s="699"/>
      <c r="AL251" s="715" t="str">
        <f>IF(AI251&lt;&gt;"",VLOOKUP(AI251,'DON GIA'!$M$1:$P$9,4,0),"")</f>
        <v/>
      </c>
      <c r="AM251" s="715" t="str">
        <f t="shared" si="104"/>
        <v/>
      </c>
      <c r="AN251" s="5"/>
      <c r="AO251" s="699"/>
      <c r="AP251" s="702" t="str">
        <f t="shared" si="87"/>
        <v/>
      </c>
      <c r="AQ251" s="712"/>
      <c r="AR251" s="712"/>
      <c r="AS251" s="727"/>
    </row>
    <row r="252" spans="1:45" outlineLevel="2">
      <c r="A252" s="710">
        <f t="shared" si="105"/>
        <v>17</v>
      </c>
      <c r="B252" s="711"/>
      <c r="C252" s="711"/>
      <c r="D252" s="708"/>
      <c r="E252" s="699"/>
      <c r="F252" s="699"/>
      <c r="G252" s="699"/>
      <c r="H252" s="699"/>
      <c r="I252" s="699"/>
      <c r="J252" s="699"/>
      <c r="K252" s="712"/>
      <c r="L252" s="714" t="s">
        <v>35</v>
      </c>
      <c r="M252" s="715" t="str">
        <f>IF(K252&lt;&gt;"",VLOOKUP(K252,'DON GIA'!$S$1:$U$19,3,0),"")</f>
        <v/>
      </c>
      <c r="N252" s="715" t="str">
        <f>IF(K252&lt;&gt;"",VLOOKUP(K252,'DON GIA'!$S$1:$V$19,4,0),"")</f>
        <v/>
      </c>
      <c r="O252" s="715" t="str">
        <f t="shared" si="100"/>
        <v/>
      </c>
      <c r="P252" s="715" t="str">
        <f t="shared" si="101"/>
        <v/>
      </c>
      <c r="Q252" s="5" t="s">
        <v>35</v>
      </c>
      <c r="R252" s="699"/>
      <c r="S252" s="699"/>
      <c r="T252" s="715" t="str">
        <f>IF(Q252&lt;&gt;"",VLOOKUP(Q252,'DON GIA'!$H$1:$K$103,4,0),"")</f>
        <v/>
      </c>
      <c r="U252" s="715" t="str">
        <f t="shared" si="102"/>
        <v/>
      </c>
      <c r="V252" s="715"/>
      <c r="W252" s="712" t="s">
        <v>35</v>
      </c>
      <c r="X252" s="699"/>
      <c r="Y252" s="718"/>
      <c r="Z252" s="725"/>
      <c r="AA252" s="715" t="str">
        <f>IF(W252&lt;&gt;"",VLOOKUP(W252,'DON GIA'!$A$1:$D$346,4,0),"")</f>
        <v/>
      </c>
      <c r="AB252" s="715" t="str">
        <f t="shared" si="103"/>
        <v/>
      </c>
      <c r="AC252" s="5"/>
      <c r="AD252" s="5"/>
      <c r="AE252" s="5"/>
      <c r="AF252" s="5"/>
      <c r="AG252" s="5"/>
      <c r="AH252" s="699"/>
      <c r="AI252" s="5"/>
      <c r="AJ252" s="699"/>
      <c r="AK252" s="699"/>
      <c r="AL252" s="715" t="str">
        <f>IF(AI252&lt;&gt;"",VLOOKUP(AI252,'DON GIA'!$M$1:$P$9,4,0),"")</f>
        <v/>
      </c>
      <c r="AM252" s="715" t="str">
        <f t="shared" si="104"/>
        <v/>
      </c>
      <c r="AN252" s="5"/>
      <c r="AO252" s="699"/>
      <c r="AP252" s="702" t="str">
        <f t="shared" si="87"/>
        <v/>
      </c>
      <c r="AQ252" s="712"/>
      <c r="AR252" s="712"/>
      <c r="AS252" s="727"/>
    </row>
    <row r="253" spans="1:45" outlineLevel="1">
      <c r="A253" s="658" t="s">
        <v>2142</v>
      </c>
      <c r="B253" s="696">
        <f>IF(C253&lt;&gt;"",COUNTA($C$8:C253),"")</f>
        <v>18</v>
      </c>
      <c r="C253" s="696">
        <v>448</v>
      </c>
      <c r="D253" s="708" t="s">
        <v>300</v>
      </c>
      <c r="E253" s="698"/>
      <c r="F253" s="699"/>
      <c r="G253" s="698"/>
      <c r="H253" s="698"/>
      <c r="I253" s="698"/>
      <c r="J253" s="698"/>
      <c r="K253" s="697"/>
      <c r="L253" s="701">
        <f>SUBTOTAL(9,L254:L270)</f>
        <v>134.9</v>
      </c>
      <c r="M253" s="702"/>
      <c r="N253" s="702"/>
      <c r="O253" s="702">
        <f>SUBTOTAL(9,O254:O270)</f>
        <v>226497100</v>
      </c>
      <c r="P253" s="702">
        <f>SUBTOTAL(9,P254:P270)</f>
        <v>182115000</v>
      </c>
      <c r="Q253" s="708"/>
      <c r="R253" s="698"/>
      <c r="S253" s="698">
        <f>SUBTOTAL(9,S254:S270)</f>
        <v>26</v>
      </c>
      <c r="T253" s="702"/>
      <c r="U253" s="702">
        <f>SUBTOTAL(9,U254:U270)</f>
        <v>5046000</v>
      </c>
      <c r="V253" s="702"/>
      <c r="W253" s="697"/>
      <c r="X253" s="698"/>
      <c r="Y253" s="705">
        <f>SUBTOTAL(9,Y254:Y270)</f>
        <v>224.99700000000001</v>
      </c>
      <c r="Z253" s="724">
        <f>SUBTOTAL(9,Z254:Z270)</f>
        <v>0</v>
      </c>
      <c r="AA253" s="702"/>
      <c r="AB253" s="702">
        <f>SUBTOTAL(9,AB254:AB270)</f>
        <v>583998937.84200001</v>
      </c>
      <c r="AC253" s="708"/>
      <c r="AD253" s="708"/>
      <c r="AE253" s="708"/>
      <c r="AF253" s="708"/>
      <c r="AG253" s="708"/>
      <c r="AH253" s="698"/>
      <c r="AI253" s="708"/>
      <c r="AJ253" s="698"/>
      <c r="AK253" s="698">
        <f>SUBTOTAL(9,AK254:AK270)</f>
        <v>2</v>
      </c>
      <c r="AL253" s="702"/>
      <c r="AM253" s="702">
        <f>SUBTOTAL(9,AM254:AM270)</f>
        <v>25895920</v>
      </c>
      <c r="AN253" s="708"/>
      <c r="AO253" s="698">
        <f>SUBTOTAL(9,AO254:AO270)</f>
        <v>1</v>
      </c>
      <c r="AP253" s="702">
        <f t="shared" si="87"/>
        <v>1023552957.842</v>
      </c>
      <c r="AQ253" s="709"/>
      <c r="AR253" s="709"/>
      <c r="AS253" s="723"/>
    </row>
    <row r="254" spans="1:45" ht="50.25" outlineLevel="2">
      <c r="A254" s="710">
        <f>IF(B253&lt;&gt;"",B253,A252)</f>
        <v>18</v>
      </c>
      <c r="B254" s="711" t="str">
        <f>IF(C254&lt;&gt;"",COUNTA($C$8:C254),"")</f>
        <v/>
      </c>
      <c r="C254" s="711"/>
      <c r="D254" s="5" t="s">
        <v>301</v>
      </c>
      <c r="E254" s="699">
        <v>1</v>
      </c>
      <c r="F254" s="699"/>
      <c r="G254" s="699">
        <v>425</v>
      </c>
      <c r="H254" s="699">
        <v>79</v>
      </c>
      <c r="I254" s="699" t="s">
        <v>223</v>
      </c>
      <c r="J254" s="699" t="s">
        <v>224</v>
      </c>
      <c r="K254" s="712" t="s">
        <v>974</v>
      </c>
      <c r="L254" s="714">
        <v>134.9</v>
      </c>
      <c r="M254" s="715">
        <f>IF(K254&lt;&gt;"",VLOOKUP(K254,'DON GIA'!$S$1:$U$19,3,0),"")</f>
        <v>1679000</v>
      </c>
      <c r="N254" s="715">
        <f>IF(K254&lt;&gt;"",VLOOKUP(K254,'DON GIA'!$S$1:$V$19,4,0),"")</f>
        <v>1350000</v>
      </c>
      <c r="O254" s="715">
        <f t="shared" ref="O254:O270" si="106">IF(K254&lt;&gt;"",L254*M254,"")</f>
        <v>226497100</v>
      </c>
      <c r="P254" s="715">
        <f t="shared" ref="P254:P270" si="107">IF(K254&lt;&gt;"",L254*N254,"")</f>
        <v>182115000</v>
      </c>
      <c r="Q254" s="5" t="s">
        <v>60</v>
      </c>
      <c r="R254" s="699" t="s">
        <v>44</v>
      </c>
      <c r="S254" s="699">
        <v>1</v>
      </c>
      <c r="T254" s="715">
        <f>IF(Q254&lt;&gt;"",VLOOKUP(Q254,'DON GIA'!$H$1:$K$103,4,0),"")</f>
        <v>3064000</v>
      </c>
      <c r="U254" s="715">
        <f t="shared" ref="U254:U270" si="108">IF(Q254&lt;&gt;"",IF(ISNUMBER(T254),S254*T254,""),"")</f>
        <v>3064000</v>
      </c>
      <c r="V254" s="715" t="s">
        <v>2163</v>
      </c>
      <c r="W254" s="712" t="s">
        <v>1005</v>
      </c>
      <c r="X254" s="699" t="s">
        <v>27</v>
      </c>
      <c r="Y254" s="718">
        <v>90.33</v>
      </c>
      <c r="Z254" s="725"/>
      <c r="AA254" s="715">
        <f>IF(W254&lt;&gt;"",VLOOKUP(W254,'DON GIA'!$A$1:$D$346,4,0),"")</f>
        <v>5559129</v>
      </c>
      <c r="AB254" s="715">
        <f t="shared" ref="AB254:AB270" si="109">IF(W254&lt;&gt;"",IF(ISNUMBER(AA254),Y254*AA254,""),"")</f>
        <v>502156122.56999999</v>
      </c>
      <c r="AC254" s="5" t="s">
        <v>28</v>
      </c>
      <c r="AD254" s="5" t="s">
        <v>29</v>
      </c>
      <c r="AE254" s="5" t="s">
        <v>30</v>
      </c>
      <c r="AF254" s="5" t="s">
        <v>31</v>
      </c>
      <c r="AG254" s="5" t="s">
        <v>34</v>
      </c>
      <c r="AH254" s="699" t="s">
        <v>33</v>
      </c>
      <c r="AI254" s="5" t="s">
        <v>562</v>
      </c>
      <c r="AJ254" s="699" t="s">
        <v>409</v>
      </c>
      <c r="AK254" s="699">
        <v>1</v>
      </c>
      <c r="AL254" s="715">
        <f>IF(AI254&lt;&gt;"",VLOOKUP(AI254,'DON GIA'!$M$1:$P$9,4,0),"")</f>
        <v>12895920</v>
      </c>
      <c r="AM254" s="715">
        <f t="shared" ref="AM254:AM270" si="110">IF(AI254&lt;&gt;"",AK254*AL254,"")</f>
        <v>12895920</v>
      </c>
      <c r="AN254" s="5" t="s">
        <v>407</v>
      </c>
      <c r="AO254" s="699">
        <v>1</v>
      </c>
      <c r="AP254" s="702" t="str">
        <f t="shared" si="87"/>
        <v/>
      </c>
      <c r="AQ254" s="709" t="s">
        <v>2314</v>
      </c>
      <c r="AR254" s="709" t="s">
        <v>1912</v>
      </c>
      <c r="AS254" s="723"/>
    </row>
    <row r="255" spans="1:45" ht="201" outlineLevel="2">
      <c r="A255" s="710">
        <f t="shared" ref="A255:A270" si="111">IF(B254&lt;&gt;"",B254,A254)</f>
        <v>18</v>
      </c>
      <c r="B255" s="711" t="str">
        <f>IF(C255&lt;&gt;"",COUNTA($C$8:C255),"")</f>
        <v/>
      </c>
      <c r="C255" s="711"/>
      <c r="D255" s="5" t="s">
        <v>71</v>
      </c>
      <c r="E255" s="699"/>
      <c r="F255" s="699"/>
      <c r="G255" s="699"/>
      <c r="H255" s="699"/>
      <c r="I255" s="699"/>
      <c r="J255" s="699"/>
      <c r="K255" s="712"/>
      <c r="L255" s="714" t="s">
        <v>35</v>
      </c>
      <c r="M255" s="715" t="str">
        <f>IF(K255&lt;&gt;"",VLOOKUP(K255,'DON GIA'!$S$1:$U$19,3,0),"")</f>
        <v/>
      </c>
      <c r="N255" s="715" t="str">
        <f>IF(K255&lt;&gt;"",VLOOKUP(K255,'DON GIA'!$S$1:$V$19,4,0),"")</f>
        <v/>
      </c>
      <c r="O255" s="715" t="str">
        <f t="shared" si="106"/>
        <v/>
      </c>
      <c r="P255" s="715" t="str">
        <f t="shared" si="107"/>
        <v/>
      </c>
      <c r="Q255" s="5" t="s">
        <v>302</v>
      </c>
      <c r="R255" s="699" t="s">
        <v>44</v>
      </c>
      <c r="S255" s="699">
        <v>1</v>
      </c>
      <c r="T255" s="715">
        <f>IF(Q255&lt;&gt;"",VLOOKUP(Q255,'DON GIA'!$H$1:$K$103,4,0),"")</f>
        <v>360000</v>
      </c>
      <c r="U255" s="715">
        <f t="shared" si="108"/>
        <v>360000</v>
      </c>
      <c r="V255" s="715"/>
      <c r="W255" s="712" t="s">
        <v>1144</v>
      </c>
      <c r="X255" s="699" t="s">
        <v>27</v>
      </c>
      <c r="Y255" s="718">
        <v>3</v>
      </c>
      <c r="Z255" s="725"/>
      <c r="AA255" s="715">
        <f>IF(W255&lt;&gt;"",VLOOKUP(W255,'DON GIA'!$A$1:$D$346,4,0),"")</f>
        <v>10375629</v>
      </c>
      <c r="AB255" s="715">
        <f t="shared" si="109"/>
        <v>31126887</v>
      </c>
      <c r="AC255" s="5"/>
      <c r="AD255" s="5"/>
      <c r="AE255" s="5"/>
      <c r="AF255" s="5" t="s">
        <v>31</v>
      </c>
      <c r="AG255" s="5"/>
      <c r="AH255" s="699" t="s">
        <v>34</v>
      </c>
      <c r="AI255" s="5" t="s">
        <v>578</v>
      </c>
      <c r="AJ255" s="699" t="s">
        <v>560</v>
      </c>
      <c r="AK255" s="699">
        <v>1</v>
      </c>
      <c r="AL255" s="715">
        <f>IF(AI255&lt;&gt;"",VLOOKUP(AI255,'DON GIA'!$M$1:$P$9,4,0),"")</f>
        <v>13000000</v>
      </c>
      <c r="AM255" s="715">
        <f t="shared" si="110"/>
        <v>13000000</v>
      </c>
      <c r="AN255" s="5"/>
      <c r="AO255" s="699"/>
      <c r="AP255" s="702" t="str">
        <f t="shared" si="87"/>
        <v/>
      </c>
      <c r="AQ255" s="722" t="s">
        <v>2315</v>
      </c>
      <c r="AR255" s="722" t="s">
        <v>1918</v>
      </c>
      <c r="AS255" s="639"/>
    </row>
    <row r="256" spans="1:45" ht="99" outlineLevel="2">
      <c r="A256" s="710">
        <f t="shared" si="111"/>
        <v>18</v>
      </c>
      <c r="B256" s="711" t="str">
        <f>IF(C256&lt;&gt;"",COUNTA($C$8:C256),"")</f>
        <v/>
      </c>
      <c r="C256" s="711"/>
      <c r="D256" s="5"/>
      <c r="E256" s="699"/>
      <c r="F256" s="699"/>
      <c r="G256" s="699"/>
      <c r="H256" s="699"/>
      <c r="I256" s="699"/>
      <c r="J256" s="699"/>
      <c r="K256" s="712"/>
      <c r="L256" s="714" t="s">
        <v>35</v>
      </c>
      <c r="M256" s="715" t="str">
        <f>IF(K256&lt;&gt;"",VLOOKUP(K256,'DON GIA'!$S$1:$U$19,3,0),"")</f>
        <v/>
      </c>
      <c r="N256" s="715" t="str">
        <f>IF(K256&lt;&gt;"",VLOOKUP(K256,'DON GIA'!$S$1:$V$19,4,0),"")</f>
        <v/>
      </c>
      <c r="O256" s="715" t="str">
        <f t="shared" si="106"/>
        <v/>
      </c>
      <c r="P256" s="715" t="str">
        <f t="shared" si="107"/>
        <v/>
      </c>
      <c r="Q256" s="5" t="s">
        <v>52</v>
      </c>
      <c r="R256" s="699" t="s">
        <v>44</v>
      </c>
      <c r="S256" s="699">
        <v>3</v>
      </c>
      <c r="T256" s="715">
        <f>IF(Q256&lt;&gt;"",VLOOKUP(Q256,'DON GIA'!$H$1:$K$103,4,0),"")</f>
        <v>76000</v>
      </c>
      <c r="U256" s="715">
        <f t="shared" si="108"/>
        <v>228000</v>
      </c>
      <c r="V256" s="715"/>
      <c r="W256" s="712"/>
      <c r="X256" s="699"/>
      <c r="Y256" s="718"/>
      <c r="Z256" s="725"/>
      <c r="AA256" s="715" t="str">
        <f>IF(W256&lt;&gt;"",VLOOKUP(W256,'DON GIA'!$A$1:$D$346,4,0),"")</f>
        <v/>
      </c>
      <c r="AB256" s="715" t="str">
        <f t="shared" si="109"/>
        <v/>
      </c>
      <c r="AC256" s="5"/>
      <c r="AD256" s="5"/>
      <c r="AE256" s="5"/>
      <c r="AF256" s="5"/>
      <c r="AG256" s="5"/>
      <c r="AH256" s="699"/>
      <c r="AI256" s="5"/>
      <c r="AJ256" s="699"/>
      <c r="AK256" s="699"/>
      <c r="AL256" s="715" t="str">
        <f>IF(AI256&lt;&gt;"",VLOOKUP(AI256,'DON GIA'!$M$1:$P$9,4,0),"")</f>
        <v/>
      </c>
      <c r="AM256" s="715" t="str">
        <f t="shared" si="110"/>
        <v/>
      </c>
      <c r="AN256" s="5"/>
      <c r="AO256" s="699"/>
      <c r="AP256" s="702" t="str">
        <f t="shared" si="87"/>
        <v/>
      </c>
      <c r="AQ256" s="722" t="s">
        <v>2316</v>
      </c>
      <c r="AR256" s="722" t="s">
        <v>1942</v>
      </c>
      <c r="AS256" s="639"/>
    </row>
    <row r="257" spans="1:45" ht="66.75" outlineLevel="2">
      <c r="A257" s="710">
        <f t="shared" si="111"/>
        <v>18</v>
      </c>
      <c r="B257" s="711" t="str">
        <f>IF(C257&lt;&gt;"",COUNTA($C$8:C257),"")</f>
        <v/>
      </c>
      <c r="C257" s="711"/>
      <c r="D257" s="5"/>
      <c r="E257" s="699"/>
      <c r="F257" s="699"/>
      <c r="G257" s="699"/>
      <c r="H257" s="699"/>
      <c r="I257" s="699"/>
      <c r="J257" s="699"/>
      <c r="K257" s="712"/>
      <c r="L257" s="714" t="s">
        <v>35</v>
      </c>
      <c r="M257" s="715" t="str">
        <f>IF(K257&lt;&gt;"",VLOOKUP(K257,'DON GIA'!$S$1:$U$19,3,0),"")</f>
        <v/>
      </c>
      <c r="N257" s="715" t="str">
        <f>IF(K257&lt;&gt;"",VLOOKUP(K257,'DON GIA'!$S$1:$V$19,4,0),"")</f>
        <v/>
      </c>
      <c r="O257" s="715" t="str">
        <f t="shared" si="106"/>
        <v/>
      </c>
      <c r="P257" s="715" t="str">
        <f t="shared" si="107"/>
        <v/>
      </c>
      <c r="Q257" s="5" t="s">
        <v>53</v>
      </c>
      <c r="R257" s="699" t="s">
        <v>44</v>
      </c>
      <c r="S257" s="699">
        <v>17</v>
      </c>
      <c r="T257" s="715">
        <f>IF(Q257&lt;&gt;"",VLOOKUP(Q257,'DON GIA'!$H$1:$K$103,4,0),"")</f>
        <v>34000</v>
      </c>
      <c r="U257" s="715">
        <f t="shared" si="108"/>
        <v>578000</v>
      </c>
      <c r="V257" s="715"/>
      <c r="W257" s="712" t="s">
        <v>1023</v>
      </c>
      <c r="X257" s="699" t="s">
        <v>38</v>
      </c>
      <c r="Y257" s="718">
        <v>3.3000000000000002E-2</v>
      </c>
      <c r="Z257" s="725"/>
      <c r="AA257" s="715">
        <f>IF(W257&lt;&gt;"",VLOOKUP(W257,'DON GIA'!$A$1:$D$346,4,0),"")</f>
        <v>2523428</v>
      </c>
      <c r="AB257" s="715">
        <f t="shared" si="109"/>
        <v>83273.124000000011</v>
      </c>
      <c r="AC257" s="5"/>
      <c r="AD257" s="5"/>
      <c r="AE257" s="5"/>
      <c r="AF257" s="5"/>
      <c r="AG257" s="5"/>
      <c r="AH257" s="699"/>
      <c r="AI257" s="5"/>
      <c r="AJ257" s="699"/>
      <c r="AK257" s="699"/>
      <c r="AL257" s="715" t="str">
        <f>IF(AI257&lt;&gt;"",VLOOKUP(AI257,'DON GIA'!$M$1:$P$9,4,0),"")</f>
        <v/>
      </c>
      <c r="AM257" s="715" t="str">
        <f t="shared" si="110"/>
        <v/>
      </c>
      <c r="AN257" s="5"/>
      <c r="AO257" s="699"/>
      <c r="AP257" s="702" t="str">
        <f t="shared" si="87"/>
        <v/>
      </c>
      <c r="AQ257" s="726" t="s">
        <v>1911</v>
      </c>
      <c r="AR257" s="726" t="s">
        <v>1915</v>
      </c>
      <c r="AS257" s="727"/>
    </row>
    <row r="258" spans="1:45" outlineLevel="2">
      <c r="A258" s="710">
        <f t="shared" si="111"/>
        <v>18</v>
      </c>
      <c r="B258" s="711" t="str">
        <f>IF(C258&lt;&gt;"",COUNTA($C$8:C258),"")</f>
        <v/>
      </c>
      <c r="C258" s="711"/>
      <c r="D258" s="5"/>
      <c r="E258" s="699"/>
      <c r="F258" s="699"/>
      <c r="G258" s="699"/>
      <c r="H258" s="699"/>
      <c r="I258" s="699"/>
      <c r="J258" s="699"/>
      <c r="K258" s="712"/>
      <c r="L258" s="714" t="s">
        <v>35</v>
      </c>
      <c r="M258" s="715" t="str">
        <f>IF(K258&lt;&gt;"",VLOOKUP(K258,'DON GIA'!$S$1:$U$19,3,0),"")</f>
        <v/>
      </c>
      <c r="N258" s="715" t="str">
        <f>IF(K258&lt;&gt;"",VLOOKUP(K258,'DON GIA'!$S$1:$V$19,4,0),"")</f>
        <v/>
      </c>
      <c r="O258" s="715" t="str">
        <f t="shared" si="106"/>
        <v/>
      </c>
      <c r="P258" s="715" t="str">
        <f t="shared" si="107"/>
        <v/>
      </c>
      <c r="Q258" s="5" t="s">
        <v>303</v>
      </c>
      <c r="R258" s="699" t="s">
        <v>44</v>
      </c>
      <c r="S258" s="699">
        <v>1</v>
      </c>
      <c r="T258" s="715">
        <f>IF(Q258&lt;&gt;"",VLOOKUP(Q258,'DON GIA'!$H$1:$K$103,4,0),"")</f>
        <v>780000</v>
      </c>
      <c r="U258" s="715">
        <f t="shared" si="108"/>
        <v>780000</v>
      </c>
      <c r="V258" s="715"/>
      <c r="W258" s="712" t="s">
        <v>1105</v>
      </c>
      <c r="X258" s="699" t="s">
        <v>27</v>
      </c>
      <c r="Y258" s="718">
        <f>3.6+0.96</f>
        <v>4.5600000000000005</v>
      </c>
      <c r="Z258" s="725"/>
      <c r="AA258" s="715">
        <f>IF(W258&lt;&gt;"",VLOOKUP(W258,'DON GIA'!$A$1:$D$346,4,0),"")</f>
        <v>292949</v>
      </c>
      <c r="AB258" s="715">
        <f t="shared" si="109"/>
        <v>1335847.4400000002</v>
      </c>
      <c r="AC258" s="5"/>
      <c r="AD258" s="5"/>
      <c r="AE258" s="5"/>
      <c r="AF258" s="5"/>
      <c r="AG258" s="5"/>
      <c r="AH258" s="699"/>
      <c r="AI258" s="5"/>
      <c r="AJ258" s="699"/>
      <c r="AK258" s="699"/>
      <c r="AL258" s="715" t="str">
        <f>IF(AI258&lt;&gt;"",VLOOKUP(AI258,'DON GIA'!$M$1:$P$9,4,0),"")</f>
        <v/>
      </c>
      <c r="AM258" s="715" t="str">
        <f t="shared" si="110"/>
        <v/>
      </c>
      <c r="AN258" s="5"/>
      <c r="AO258" s="699"/>
      <c r="AP258" s="702" t="str">
        <f t="shared" si="87"/>
        <v/>
      </c>
      <c r="AQ258" s="584" t="s">
        <v>1940</v>
      </c>
      <c r="AR258" s="584"/>
      <c r="AS258" s="631"/>
    </row>
    <row r="259" spans="1:45" ht="33.75" outlineLevel="2">
      <c r="A259" s="710">
        <f t="shared" si="111"/>
        <v>18</v>
      </c>
      <c r="B259" s="711" t="str">
        <f>IF(C259&lt;&gt;"",COUNTA($C$8:C259),"")</f>
        <v/>
      </c>
      <c r="C259" s="711"/>
      <c r="D259" s="5"/>
      <c r="E259" s="699"/>
      <c r="F259" s="699"/>
      <c r="G259" s="699"/>
      <c r="H259" s="699"/>
      <c r="I259" s="699"/>
      <c r="J259" s="699"/>
      <c r="K259" s="712"/>
      <c r="L259" s="714" t="s">
        <v>35</v>
      </c>
      <c r="M259" s="715" t="str">
        <f>IF(K259&lt;&gt;"",VLOOKUP(K259,'DON GIA'!$S$1:$U$19,3,0),"")</f>
        <v/>
      </c>
      <c r="N259" s="715" t="str">
        <f>IF(K259&lt;&gt;"",VLOOKUP(K259,'DON GIA'!$S$1:$V$19,4,0),"")</f>
        <v/>
      </c>
      <c r="O259" s="715" t="str">
        <f t="shared" si="106"/>
        <v/>
      </c>
      <c r="P259" s="715" t="str">
        <f t="shared" si="107"/>
        <v/>
      </c>
      <c r="Q259" s="5" t="s">
        <v>239</v>
      </c>
      <c r="R259" s="699" t="s">
        <v>27</v>
      </c>
      <c r="S259" s="699">
        <v>3</v>
      </c>
      <c r="T259" s="715">
        <f>IF(Q259&lt;&gt;"",VLOOKUP(Q259,'DON GIA'!$H$1:$K$103,4,0),"")</f>
        <v>12000</v>
      </c>
      <c r="U259" s="715">
        <f t="shared" si="108"/>
        <v>36000</v>
      </c>
      <c r="V259" s="715"/>
      <c r="W259" s="712" t="s">
        <v>1130</v>
      </c>
      <c r="X259" s="699" t="s">
        <v>27</v>
      </c>
      <c r="Y259" s="718">
        <v>1.17</v>
      </c>
      <c r="Z259" s="725"/>
      <c r="AA259" s="715">
        <f>IF(W259&lt;&gt;"",VLOOKUP(W259,'DON GIA'!$A$1:$D$346,4,0),"")</f>
        <v>282038</v>
      </c>
      <c r="AB259" s="715">
        <f t="shared" si="109"/>
        <v>329984.45999999996</v>
      </c>
      <c r="AC259" s="5"/>
      <c r="AD259" s="5"/>
      <c r="AE259" s="5"/>
      <c r="AF259" s="5"/>
      <c r="AG259" s="5"/>
      <c r="AH259" s="699"/>
      <c r="AI259" s="5"/>
      <c r="AJ259" s="699"/>
      <c r="AK259" s="699"/>
      <c r="AL259" s="715" t="str">
        <f>IF(AI259&lt;&gt;"",VLOOKUP(AI259,'DON GIA'!$M$1:$P$9,4,0),"")</f>
        <v/>
      </c>
      <c r="AM259" s="715" t="str">
        <f t="shared" si="110"/>
        <v/>
      </c>
      <c r="AN259" s="5"/>
      <c r="AO259" s="699"/>
      <c r="AP259" s="702" t="str">
        <f t="shared" si="87"/>
        <v/>
      </c>
      <c r="AQ259" s="712"/>
      <c r="AR259" s="712"/>
      <c r="AS259" s="727"/>
    </row>
    <row r="260" spans="1:45" outlineLevel="2">
      <c r="A260" s="710">
        <f t="shared" si="111"/>
        <v>18</v>
      </c>
      <c r="B260" s="711" t="str">
        <f>IF(C260&lt;&gt;"",COUNTA($C$8:C260),"")</f>
        <v/>
      </c>
      <c r="C260" s="711"/>
      <c r="D260" s="5"/>
      <c r="E260" s="699"/>
      <c r="F260" s="699"/>
      <c r="G260" s="699"/>
      <c r="H260" s="699"/>
      <c r="I260" s="699"/>
      <c r="J260" s="699"/>
      <c r="K260" s="712"/>
      <c r="L260" s="714" t="s">
        <v>35</v>
      </c>
      <c r="M260" s="715" t="str">
        <f>IF(K260&lt;&gt;"",VLOOKUP(K260,'DON GIA'!$S$1:$U$19,3,0),"")</f>
        <v/>
      </c>
      <c r="N260" s="715" t="str">
        <f>IF(K260&lt;&gt;"",VLOOKUP(K260,'DON GIA'!$S$1:$V$19,4,0),"")</f>
        <v/>
      </c>
      <c r="O260" s="715" t="str">
        <f t="shared" si="106"/>
        <v/>
      </c>
      <c r="P260" s="715" t="str">
        <f t="shared" si="107"/>
        <v/>
      </c>
      <c r="Q260" s="5" t="s">
        <v>35</v>
      </c>
      <c r="R260" s="699"/>
      <c r="S260" s="699"/>
      <c r="T260" s="715" t="str">
        <f>IF(Q260&lt;&gt;"",VLOOKUP(Q260,'DON GIA'!$H$1:$K$103,4,0),"")</f>
        <v/>
      </c>
      <c r="U260" s="715" t="str">
        <f t="shared" si="108"/>
        <v/>
      </c>
      <c r="V260" s="715"/>
      <c r="W260" s="712" t="s">
        <v>1108</v>
      </c>
      <c r="X260" s="699" t="s">
        <v>27</v>
      </c>
      <c r="Y260" s="718">
        <v>7.86</v>
      </c>
      <c r="Z260" s="725"/>
      <c r="AA260" s="715">
        <f>IF(W260&lt;&gt;"",VLOOKUP(W260,'DON GIA'!$A$1:$D$346,4,0),"")</f>
        <v>282038</v>
      </c>
      <c r="AB260" s="715">
        <f t="shared" si="109"/>
        <v>2216818.6800000002</v>
      </c>
      <c r="AC260" s="5"/>
      <c r="AD260" s="5"/>
      <c r="AE260" s="5"/>
      <c r="AF260" s="5"/>
      <c r="AG260" s="5"/>
      <c r="AH260" s="699"/>
      <c r="AI260" s="5"/>
      <c r="AJ260" s="699"/>
      <c r="AK260" s="699"/>
      <c r="AL260" s="715" t="str">
        <f>IF(AI260&lt;&gt;"",VLOOKUP(AI260,'DON GIA'!$M$1:$P$9,4,0),"")</f>
        <v/>
      </c>
      <c r="AM260" s="715" t="str">
        <f t="shared" si="110"/>
        <v/>
      </c>
      <c r="AN260" s="5"/>
      <c r="AO260" s="699"/>
      <c r="AP260" s="702" t="str">
        <f t="shared" si="87"/>
        <v/>
      </c>
      <c r="AQ260" s="712"/>
      <c r="AR260" s="712"/>
      <c r="AS260" s="727"/>
    </row>
    <row r="261" spans="1:45" outlineLevel="2">
      <c r="A261" s="710">
        <f t="shared" si="111"/>
        <v>18</v>
      </c>
      <c r="B261" s="711" t="str">
        <f>IF(C261&lt;&gt;"",COUNTA($C$8:C261),"")</f>
        <v/>
      </c>
      <c r="C261" s="711"/>
      <c r="D261" s="5"/>
      <c r="E261" s="699"/>
      <c r="F261" s="699"/>
      <c r="G261" s="699"/>
      <c r="H261" s="699"/>
      <c r="I261" s="699"/>
      <c r="J261" s="699"/>
      <c r="K261" s="712"/>
      <c r="L261" s="714" t="s">
        <v>35</v>
      </c>
      <c r="M261" s="715" t="str">
        <f>IF(K261&lt;&gt;"",VLOOKUP(K261,'DON GIA'!$S$1:$U$19,3,0),"")</f>
        <v/>
      </c>
      <c r="N261" s="715" t="str">
        <f>IF(K261&lt;&gt;"",VLOOKUP(K261,'DON GIA'!$S$1:$V$19,4,0),"")</f>
        <v/>
      </c>
      <c r="O261" s="715" t="str">
        <f t="shared" si="106"/>
        <v/>
      </c>
      <c r="P261" s="715" t="str">
        <f t="shared" si="107"/>
        <v/>
      </c>
      <c r="Q261" s="5" t="s">
        <v>35</v>
      </c>
      <c r="R261" s="699"/>
      <c r="S261" s="699"/>
      <c r="T261" s="715" t="str">
        <f>IF(Q261&lt;&gt;"",VLOOKUP(Q261,'DON GIA'!$H$1:$K$103,4,0),"")</f>
        <v/>
      </c>
      <c r="U261" s="715" t="str">
        <f t="shared" si="108"/>
        <v/>
      </c>
      <c r="V261" s="715"/>
      <c r="W261" s="712" t="s">
        <v>1182</v>
      </c>
      <c r="X261" s="699" t="s">
        <v>38</v>
      </c>
      <c r="Y261" s="718">
        <v>0.128</v>
      </c>
      <c r="Z261" s="725"/>
      <c r="AA261" s="715">
        <f>IF(W261&lt;&gt;"",VLOOKUP(W261,'DON GIA'!$A$1:$D$346,4,0),"")</f>
        <v>2523428</v>
      </c>
      <c r="AB261" s="715">
        <f t="shared" si="109"/>
        <v>322998.78399999999</v>
      </c>
      <c r="AC261" s="5"/>
      <c r="AD261" s="5"/>
      <c r="AE261" s="5"/>
      <c r="AF261" s="5"/>
      <c r="AG261" s="5"/>
      <c r="AH261" s="699"/>
      <c r="AI261" s="5"/>
      <c r="AJ261" s="699"/>
      <c r="AK261" s="699"/>
      <c r="AL261" s="715" t="str">
        <f>IF(AI261&lt;&gt;"",VLOOKUP(AI261,'DON GIA'!$M$1:$P$9,4,0),"")</f>
        <v/>
      </c>
      <c r="AM261" s="715" t="str">
        <f t="shared" si="110"/>
        <v/>
      </c>
      <c r="AN261" s="5"/>
      <c r="AO261" s="699"/>
      <c r="AP261" s="702" t="str">
        <f t="shared" si="87"/>
        <v/>
      </c>
      <c r="AQ261" s="712"/>
      <c r="AR261" s="712"/>
      <c r="AS261" s="727"/>
    </row>
    <row r="262" spans="1:45" outlineLevel="2">
      <c r="A262" s="710">
        <f t="shared" si="111"/>
        <v>18</v>
      </c>
      <c r="B262" s="711" t="str">
        <f>IF(C262&lt;&gt;"",COUNTA($C$8:C262),"")</f>
        <v/>
      </c>
      <c r="C262" s="711"/>
      <c r="D262" s="5"/>
      <c r="E262" s="699"/>
      <c r="F262" s="699"/>
      <c r="G262" s="699"/>
      <c r="H262" s="699"/>
      <c r="I262" s="699"/>
      <c r="J262" s="699"/>
      <c r="K262" s="712"/>
      <c r="L262" s="714" t="s">
        <v>35</v>
      </c>
      <c r="M262" s="715" t="str">
        <f>IF(K262&lt;&gt;"",VLOOKUP(K262,'DON GIA'!$S$1:$U$19,3,0),"")</f>
        <v/>
      </c>
      <c r="N262" s="715" t="str">
        <f>IF(K262&lt;&gt;"",VLOOKUP(K262,'DON GIA'!$S$1:$V$19,4,0),"")</f>
        <v/>
      </c>
      <c r="O262" s="715" t="str">
        <f t="shared" si="106"/>
        <v/>
      </c>
      <c r="P262" s="715" t="str">
        <f t="shared" si="107"/>
        <v/>
      </c>
      <c r="Q262" s="5" t="s">
        <v>35</v>
      </c>
      <c r="R262" s="699"/>
      <c r="S262" s="699"/>
      <c r="T262" s="715" t="str">
        <f>IF(Q262&lt;&gt;"",VLOOKUP(Q262,'DON GIA'!$H$1:$K$103,4,0),"")</f>
        <v/>
      </c>
      <c r="U262" s="715" t="str">
        <f t="shared" si="108"/>
        <v/>
      </c>
      <c r="V262" s="715"/>
      <c r="W262" s="712" t="s">
        <v>1023</v>
      </c>
      <c r="X262" s="699" t="s">
        <v>38</v>
      </c>
      <c r="Y262" s="718">
        <v>0.06</v>
      </c>
      <c r="Z262" s="725"/>
      <c r="AA262" s="715">
        <f>IF(W262&lt;&gt;"",VLOOKUP(W262,'DON GIA'!$A$1:$D$346,4,0),"")</f>
        <v>2523428</v>
      </c>
      <c r="AB262" s="715">
        <f t="shared" si="109"/>
        <v>151405.68</v>
      </c>
      <c r="AC262" s="5"/>
      <c r="AD262" s="5"/>
      <c r="AE262" s="5"/>
      <c r="AF262" s="5"/>
      <c r="AG262" s="5"/>
      <c r="AH262" s="699"/>
      <c r="AI262" s="5"/>
      <c r="AJ262" s="699"/>
      <c r="AK262" s="699"/>
      <c r="AL262" s="715" t="str">
        <f>IF(AI262&lt;&gt;"",VLOOKUP(AI262,'DON GIA'!$M$1:$P$9,4,0),"")</f>
        <v/>
      </c>
      <c r="AM262" s="715" t="str">
        <f t="shared" si="110"/>
        <v/>
      </c>
      <c r="AN262" s="5"/>
      <c r="AO262" s="699"/>
      <c r="AP262" s="702" t="str">
        <f t="shared" si="87"/>
        <v/>
      </c>
      <c r="AQ262" s="712"/>
      <c r="AR262" s="712"/>
      <c r="AS262" s="727"/>
    </row>
    <row r="263" spans="1:45" outlineLevel="2">
      <c r="A263" s="710">
        <f t="shared" si="111"/>
        <v>18</v>
      </c>
      <c r="B263" s="711" t="str">
        <f>IF(C263&lt;&gt;"",COUNTA($C$8:C263),"")</f>
        <v/>
      </c>
      <c r="C263" s="711"/>
      <c r="D263" s="5"/>
      <c r="E263" s="699"/>
      <c r="F263" s="699"/>
      <c r="G263" s="699"/>
      <c r="H263" s="699"/>
      <c r="I263" s="699"/>
      <c r="J263" s="699"/>
      <c r="K263" s="712"/>
      <c r="L263" s="714" t="s">
        <v>35</v>
      </c>
      <c r="M263" s="715" t="str">
        <f>IF(K263&lt;&gt;"",VLOOKUP(K263,'DON GIA'!$S$1:$U$19,3,0),"")</f>
        <v/>
      </c>
      <c r="N263" s="715" t="str">
        <f>IF(K263&lt;&gt;"",VLOOKUP(K263,'DON GIA'!$S$1:$V$19,4,0),"")</f>
        <v/>
      </c>
      <c r="O263" s="715" t="str">
        <f t="shared" si="106"/>
        <v/>
      </c>
      <c r="P263" s="715" t="str">
        <f t="shared" si="107"/>
        <v/>
      </c>
      <c r="Q263" s="5" t="s">
        <v>35</v>
      </c>
      <c r="R263" s="699"/>
      <c r="S263" s="699"/>
      <c r="T263" s="715" t="str">
        <f>IF(Q263&lt;&gt;"",VLOOKUP(Q263,'DON GIA'!$H$1:$K$103,4,0),"")</f>
        <v/>
      </c>
      <c r="U263" s="715" t="str">
        <f t="shared" si="108"/>
        <v/>
      </c>
      <c r="V263" s="715"/>
      <c r="W263" s="712" t="s">
        <v>1105</v>
      </c>
      <c r="X263" s="699" t="s">
        <v>27</v>
      </c>
      <c r="Y263" s="718">
        <v>3.36</v>
      </c>
      <c r="Z263" s="725"/>
      <c r="AA263" s="715">
        <f>IF(W263&lt;&gt;"",VLOOKUP(W263,'DON GIA'!$A$1:$D$346,4,0),"")</f>
        <v>292949</v>
      </c>
      <c r="AB263" s="715">
        <f t="shared" si="109"/>
        <v>984308.64</v>
      </c>
      <c r="AC263" s="5"/>
      <c r="AD263" s="5"/>
      <c r="AE263" s="5"/>
      <c r="AF263" s="5"/>
      <c r="AG263" s="5"/>
      <c r="AH263" s="699"/>
      <c r="AI263" s="5"/>
      <c r="AJ263" s="699"/>
      <c r="AK263" s="699"/>
      <c r="AL263" s="715" t="str">
        <f>IF(AI263&lt;&gt;"",VLOOKUP(AI263,'DON GIA'!$M$1:$P$9,4,0),"")</f>
        <v/>
      </c>
      <c r="AM263" s="715" t="str">
        <f t="shared" si="110"/>
        <v/>
      </c>
      <c r="AN263" s="5"/>
      <c r="AO263" s="699"/>
      <c r="AP263" s="702" t="str">
        <f t="shared" si="87"/>
        <v/>
      </c>
      <c r="AQ263" s="712"/>
      <c r="AR263" s="712"/>
      <c r="AS263" s="727"/>
    </row>
    <row r="264" spans="1:45" outlineLevel="2">
      <c r="A264" s="710">
        <f t="shared" si="111"/>
        <v>18</v>
      </c>
      <c r="B264" s="711" t="str">
        <f>IF(C264&lt;&gt;"",COUNTA($C$8:C264),"")</f>
        <v/>
      </c>
      <c r="C264" s="711"/>
      <c r="D264" s="5"/>
      <c r="E264" s="699"/>
      <c r="F264" s="699"/>
      <c r="G264" s="699"/>
      <c r="H264" s="699"/>
      <c r="I264" s="699"/>
      <c r="J264" s="699"/>
      <c r="K264" s="712"/>
      <c r="L264" s="714" t="s">
        <v>35</v>
      </c>
      <c r="M264" s="715" t="str">
        <f>IF(K264&lt;&gt;"",VLOOKUP(K264,'DON GIA'!$S$1:$U$19,3,0),"")</f>
        <v/>
      </c>
      <c r="N264" s="715" t="str">
        <f>IF(K264&lt;&gt;"",VLOOKUP(K264,'DON GIA'!$S$1:$V$19,4,0),"")</f>
        <v/>
      </c>
      <c r="O264" s="715" t="str">
        <f t="shared" si="106"/>
        <v/>
      </c>
      <c r="P264" s="715" t="str">
        <f t="shared" si="107"/>
        <v/>
      </c>
      <c r="Q264" s="5" t="s">
        <v>35</v>
      </c>
      <c r="R264" s="699"/>
      <c r="S264" s="699"/>
      <c r="T264" s="715" t="str">
        <f>IF(Q264&lt;&gt;"",VLOOKUP(Q264,'DON GIA'!$H$1:$K$103,4,0),"")</f>
        <v/>
      </c>
      <c r="U264" s="715" t="str">
        <f t="shared" si="108"/>
        <v/>
      </c>
      <c r="V264" s="715"/>
      <c r="W264" s="712" t="s">
        <v>1130</v>
      </c>
      <c r="X264" s="699" t="s">
        <v>27</v>
      </c>
      <c r="Y264" s="718">
        <v>2.4300000000000002</v>
      </c>
      <c r="Z264" s="725"/>
      <c r="AA264" s="715">
        <f>IF(W264&lt;&gt;"",VLOOKUP(W264,'DON GIA'!$A$1:$D$346,4,0),"")</f>
        <v>282038</v>
      </c>
      <c r="AB264" s="715">
        <f t="shared" si="109"/>
        <v>685352.34000000008</v>
      </c>
      <c r="AC264" s="5"/>
      <c r="AD264" s="5"/>
      <c r="AE264" s="5"/>
      <c r="AF264" s="5"/>
      <c r="AG264" s="5"/>
      <c r="AH264" s="699"/>
      <c r="AI264" s="5"/>
      <c r="AJ264" s="699"/>
      <c r="AK264" s="699"/>
      <c r="AL264" s="715" t="str">
        <f>IF(AI264&lt;&gt;"",VLOOKUP(AI264,'DON GIA'!$M$1:$P$9,4,0),"")</f>
        <v/>
      </c>
      <c r="AM264" s="715" t="str">
        <f t="shared" si="110"/>
        <v/>
      </c>
      <c r="AN264" s="5"/>
      <c r="AO264" s="699"/>
      <c r="AP264" s="702" t="str">
        <f t="shared" si="87"/>
        <v/>
      </c>
      <c r="AQ264" s="712"/>
      <c r="AR264" s="712"/>
      <c r="AS264" s="727"/>
    </row>
    <row r="265" spans="1:45" outlineLevel="2">
      <c r="A265" s="710">
        <f t="shared" si="111"/>
        <v>18</v>
      </c>
      <c r="B265" s="711" t="str">
        <f>IF(C265&lt;&gt;"",COUNTA($C$8:C265),"")</f>
        <v/>
      </c>
      <c r="C265" s="711"/>
      <c r="D265" s="5"/>
      <c r="E265" s="699"/>
      <c r="F265" s="699"/>
      <c r="G265" s="699"/>
      <c r="H265" s="699"/>
      <c r="I265" s="699"/>
      <c r="J265" s="699"/>
      <c r="K265" s="712"/>
      <c r="L265" s="714" t="s">
        <v>35</v>
      </c>
      <c r="M265" s="715" t="str">
        <f>IF(K265&lt;&gt;"",VLOOKUP(K265,'DON GIA'!$S$1:$U$19,3,0),"")</f>
        <v/>
      </c>
      <c r="N265" s="715" t="str">
        <f>IF(K265&lt;&gt;"",VLOOKUP(K265,'DON GIA'!$S$1:$V$19,4,0),"")</f>
        <v/>
      </c>
      <c r="O265" s="715" t="str">
        <f t="shared" si="106"/>
        <v/>
      </c>
      <c r="P265" s="715" t="str">
        <f t="shared" si="107"/>
        <v/>
      </c>
      <c r="Q265" s="5" t="s">
        <v>35</v>
      </c>
      <c r="R265" s="699"/>
      <c r="S265" s="699"/>
      <c r="T265" s="715" t="str">
        <f>IF(Q265&lt;&gt;"",VLOOKUP(Q265,'DON GIA'!$H$1:$K$103,4,0),"")</f>
        <v/>
      </c>
      <c r="U265" s="715" t="str">
        <f t="shared" si="108"/>
        <v/>
      </c>
      <c r="V265" s="715"/>
      <c r="W265" s="712" t="s">
        <v>1183</v>
      </c>
      <c r="X265" s="699" t="s">
        <v>38</v>
      </c>
      <c r="Y265" s="718">
        <f>0.536</f>
        <v>0.53600000000000003</v>
      </c>
      <c r="Z265" s="725"/>
      <c r="AA265" s="715">
        <f>IF(W265&lt;&gt;"",VLOOKUP(W265,'DON GIA'!$A$1:$D$346,4,0),"")</f>
        <v>2704619</v>
      </c>
      <c r="AB265" s="715">
        <f t="shared" si="109"/>
        <v>1449675.784</v>
      </c>
      <c r="AC265" s="5"/>
      <c r="AD265" s="5"/>
      <c r="AE265" s="5"/>
      <c r="AF265" s="5"/>
      <c r="AG265" s="5"/>
      <c r="AH265" s="699"/>
      <c r="AI265" s="5"/>
      <c r="AJ265" s="699"/>
      <c r="AK265" s="699"/>
      <c r="AL265" s="715" t="str">
        <f>IF(AI265&lt;&gt;"",VLOOKUP(AI265,'DON GIA'!$M$1:$P$9,4,0),"")</f>
        <v/>
      </c>
      <c r="AM265" s="715" t="str">
        <f t="shared" si="110"/>
        <v/>
      </c>
      <c r="AN265" s="5"/>
      <c r="AO265" s="699"/>
      <c r="AP265" s="702" t="str">
        <f t="shared" ref="AP265:AP328" si="112">IF(C265&lt;&gt;"",O265+P265+U265+AB265+AM265,"")</f>
        <v/>
      </c>
      <c r="AQ265" s="712"/>
      <c r="AR265" s="712"/>
      <c r="AS265" s="727"/>
    </row>
    <row r="266" spans="1:45" outlineLevel="2">
      <c r="A266" s="710">
        <f t="shared" si="111"/>
        <v>18</v>
      </c>
      <c r="B266" s="711" t="str">
        <f>IF(C266&lt;&gt;"",COUNTA($C$8:C266),"")</f>
        <v/>
      </c>
      <c r="C266" s="711"/>
      <c r="D266" s="5"/>
      <c r="E266" s="699"/>
      <c r="F266" s="699"/>
      <c r="G266" s="699"/>
      <c r="H266" s="699"/>
      <c r="I266" s="699"/>
      <c r="J266" s="699"/>
      <c r="K266" s="712"/>
      <c r="L266" s="714" t="s">
        <v>35</v>
      </c>
      <c r="M266" s="715" t="str">
        <f>IF(K266&lt;&gt;"",VLOOKUP(K266,'DON GIA'!$S$1:$U$19,3,0),"")</f>
        <v/>
      </c>
      <c r="N266" s="715" t="str">
        <f>IF(K266&lt;&gt;"",VLOOKUP(K266,'DON GIA'!$S$1:$V$19,4,0),"")</f>
        <v/>
      </c>
      <c r="O266" s="715" t="str">
        <f t="shared" si="106"/>
        <v/>
      </c>
      <c r="P266" s="715" t="str">
        <f t="shared" si="107"/>
        <v/>
      </c>
      <c r="Q266" s="5" t="s">
        <v>35</v>
      </c>
      <c r="R266" s="699"/>
      <c r="S266" s="699"/>
      <c r="T266" s="715" t="str">
        <f>IF(Q266&lt;&gt;"",VLOOKUP(Q266,'DON GIA'!$H$1:$K$103,4,0),"")</f>
        <v/>
      </c>
      <c r="U266" s="715" t="str">
        <f t="shared" si="108"/>
        <v/>
      </c>
      <c r="V266" s="715"/>
      <c r="W266" s="712" t="s">
        <v>1179</v>
      </c>
      <c r="X266" s="699" t="s">
        <v>27</v>
      </c>
      <c r="Y266" s="718">
        <v>7.2</v>
      </c>
      <c r="Z266" s="725"/>
      <c r="AA266" s="715">
        <f>IF(W266&lt;&gt;"",VLOOKUP(W266,'DON GIA'!$A$1:$D$346,4,0),"")</f>
        <v>330817</v>
      </c>
      <c r="AB266" s="715">
        <f t="shared" si="109"/>
        <v>2381882.4</v>
      </c>
      <c r="AC266" s="5"/>
      <c r="AD266" s="5"/>
      <c r="AE266" s="5"/>
      <c r="AF266" s="5"/>
      <c r="AG266" s="5"/>
      <c r="AH266" s="699"/>
      <c r="AI266" s="5"/>
      <c r="AJ266" s="699"/>
      <c r="AK266" s="699"/>
      <c r="AL266" s="715" t="str">
        <f>IF(AI266&lt;&gt;"",VLOOKUP(AI266,'DON GIA'!$M$1:$P$9,4,0),"")</f>
        <v/>
      </c>
      <c r="AM266" s="715" t="str">
        <f t="shared" si="110"/>
        <v/>
      </c>
      <c r="AN266" s="5"/>
      <c r="AO266" s="699"/>
      <c r="AP266" s="702" t="str">
        <f t="shared" si="112"/>
        <v/>
      </c>
      <c r="AQ266" s="712"/>
      <c r="AR266" s="712"/>
      <c r="AS266" s="727"/>
    </row>
    <row r="267" spans="1:45" ht="33.75" outlineLevel="2">
      <c r="A267" s="710">
        <f t="shared" si="111"/>
        <v>18</v>
      </c>
      <c r="B267" s="711" t="str">
        <f>IF(C267&lt;&gt;"",COUNTA($C$8:C267),"")</f>
        <v/>
      </c>
      <c r="C267" s="711"/>
      <c r="D267" s="5"/>
      <c r="E267" s="699"/>
      <c r="F267" s="699"/>
      <c r="G267" s="699"/>
      <c r="H267" s="699"/>
      <c r="I267" s="699"/>
      <c r="J267" s="699"/>
      <c r="K267" s="712"/>
      <c r="L267" s="714" t="s">
        <v>35</v>
      </c>
      <c r="M267" s="715" t="str">
        <f>IF(K267&lt;&gt;"",VLOOKUP(K267,'DON GIA'!$S$1:$U$19,3,0),"")</f>
        <v/>
      </c>
      <c r="N267" s="715" t="str">
        <f>IF(K267&lt;&gt;"",VLOOKUP(K267,'DON GIA'!$S$1:$V$19,4,0),"")</f>
        <v/>
      </c>
      <c r="O267" s="715" t="str">
        <f t="shared" si="106"/>
        <v/>
      </c>
      <c r="P267" s="715" t="str">
        <f t="shared" si="107"/>
        <v/>
      </c>
      <c r="Q267" s="5" t="s">
        <v>35</v>
      </c>
      <c r="R267" s="699"/>
      <c r="S267" s="699"/>
      <c r="T267" s="715" t="str">
        <f>IF(Q267&lt;&gt;"",VLOOKUP(Q267,'DON GIA'!$H$1:$K$103,4,0),"")</f>
        <v/>
      </c>
      <c r="U267" s="715" t="str">
        <f t="shared" si="108"/>
        <v/>
      </c>
      <c r="V267" s="715"/>
      <c r="W267" s="712" t="s">
        <v>1184</v>
      </c>
      <c r="X267" s="699" t="s">
        <v>27</v>
      </c>
      <c r="Y267" s="718">
        <v>27.28</v>
      </c>
      <c r="Z267" s="725"/>
      <c r="AA267" s="715">
        <f>IF(W267&lt;&gt;"",VLOOKUP(W267,'DON GIA'!$A$1:$D$346,4,0),"")</f>
        <v>1049273</v>
      </c>
      <c r="AB267" s="715">
        <f t="shared" si="109"/>
        <v>28624167.440000001</v>
      </c>
      <c r="AC267" s="5"/>
      <c r="AD267" s="5"/>
      <c r="AE267" s="5"/>
      <c r="AF267" s="5"/>
      <c r="AG267" s="5"/>
      <c r="AH267" s="699"/>
      <c r="AI267" s="5"/>
      <c r="AJ267" s="699"/>
      <c r="AK267" s="699"/>
      <c r="AL267" s="715" t="str">
        <f>IF(AI267&lt;&gt;"",VLOOKUP(AI267,'DON GIA'!$M$1:$P$9,4,0),"")</f>
        <v/>
      </c>
      <c r="AM267" s="715" t="str">
        <f t="shared" si="110"/>
        <v/>
      </c>
      <c r="AN267" s="5"/>
      <c r="AO267" s="699"/>
      <c r="AP267" s="702" t="str">
        <f t="shared" si="112"/>
        <v/>
      </c>
      <c r="AQ267" s="712"/>
      <c r="AR267" s="712"/>
      <c r="AS267" s="727"/>
    </row>
    <row r="268" spans="1:45" outlineLevel="2">
      <c r="A268" s="710">
        <f t="shared" si="111"/>
        <v>18</v>
      </c>
      <c r="B268" s="711" t="str">
        <f>IF(C268&lt;&gt;"",COUNTA($C$8:C268),"")</f>
        <v/>
      </c>
      <c r="C268" s="711"/>
      <c r="D268" s="5"/>
      <c r="E268" s="699"/>
      <c r="F268" s="699"/>
      <c r="G268" s="699"/>
      <c r="H268" s="699"/>
      <c r="I268" s="699"/>
      <c r="J268" s="699"/>
      <c r="K268" s="712"/>
      <c r="L268" s="714" t="s">
        <v>35</v>
      </c>
      <c r="M268" s="715" t="str">
        <f>IF(K268&lt;&gt;"",VLOOKUP(K268,'DON GIA'!$S$1:$U$19,3,0),"")</f>
        <v/>
      </c>
      <c r="N268" s="715" t="str">
        <f>IF(K268&lt;&gt;"",VLOOKUP(K268,'DON GIA'!$S$1:$V$19,4,0),"")</f>
        <v/>
      </c>
      <c r="O268" s="715" t="str">
        <f t="shared" si="106"/>
        <v/>
      </c>
      <c r="P268" s="715" t="str">
        <f t="shared" si="107"/>
        <v/>
      </c>
      <c r="Q268" s="5" t="s">
        <v>35</v>
      </c>
      <c r="R268" s="699"/>
      <c r="S268" s="699"/>
      <c r="T268" s="715" t="str">
        <f>IF(Q268&lt;&gt;"",VLOOKUP(Q268,'DON GIA'!$H$1:$K$103,4,0),"")</f>
        <v/>
      </c>
      <c r="U268" s="715" t="str">
        <f t="shared" si="108"/>
        <v/>
      </c>
      <c r="V268" s="715"/>
      <c r="W268" s="712" t="s">
        <v>1107</v>
      </c>
      <c r="X268" s="699" t="s">
        <v>27</v>
      </c>
      <c r="Y268" s="718">
        <v>76.05</v>
      </c>
      <c r="Z268" s="725"/>
      <c r="AA268" s="715">
        <f>IF(W268&lt;&gt;"",VLOOKUP(W268,'DON GIA'!$A$1:$D$346,4,0),"")</f>
        <v>109890</v>
      </c>
      <c r="AB268" s="715">
        <f t="shared" si="109"/>
        <v>8357134.5</v>
      </c>
      <c r="AC268" s="5"/>
      <c r="AD268" s="5"/>
      <c r="AE268" s="5"/>
      <c r="AF268" s="5"/>
      <c r="AG268" s="5"/>
      <c r="AH268" s="699"/>
      <c r="AI268" s="5"/>
      <c r="AJ268" s="699"/>
      <c r="AK268" s="699"/>
      <c r="AL268" s="715" t="str">
        <f>IF(AI268&lt;&gt;"",VLOOKUP(AI268,'DON GIA'!$M$1:$P$9,4,0),"")</f>
        <v/>
      </c>
      <c r="AM268" s="715" t="str">
        <f t="shared" si="110"/>
        <v/>
      </c>
      <c r="AN268" s="5"/>
      <c r="AO268" s="699"/>
      <c r="AP268" s="702" t="str">
        <f t="shared" si="112"/>
        <v/>
      </c>
      <c r="AQ268" s="712"/>
      <c r="AR268" s="712"/>
      <c r="AS268" s="727"/>
    </row>
    <row r="269" spans="1:45" outlineLevel="2">
      <c r="A269" s="710">
        <f t="shared" si="111"/>
        <v>18</v>
      </c>
      <c r="B269" s="711" t="str">
        <f>IF(C269&lt;&gt;"",COUNTA($C$8:C269),"")</f>
        <v/>
      </c>
      <c r="C269" s="711"/>
      <c r="D269" s="5"/>
      <c r="E269" s="699"/>
      <c r="F269" s="699"/>
      <c r="G269" s="699"/>
      <c r="H269" s="699"/>
      <c r="I269" s="699"/>
      <c r="J269" s="699"/>
      <c r="K269" s="712"/>
      <c r="L269" s="714" t="s">
        <v>35</v>
      </c>
      <c r="M269" s="715" t="str">
        <f>IF(K269&lt;&gt;"",VLOOKUP(K269,'DON GIA'!$S$1:$U$19,3,0),"")</f>
        <v/>
      </c>
      <c r="N269" s="715" t="str">
        <f>IF(K269&lt;&gt;"",VLOOKUP(K269,'DON GIA'!$S$1:$V$19,4,0),"")</f>
        <v/>
      </c>
      <c r="O269" s="715" t="str">
        <f t="shared" si="106"/>
        <v/>
      </c>
      <c r="P269" s="715" t="str">
        <f t="shared" si="107"/>
        <v/>
      </c>
      <c r="Q269" s="5" t="s">
        <v>35</v>
      </c>
      <c r="R269" s="699"/>
      <c r="S269" s="699"/>
      <c r="T269" s="715" t="str">
        <f>IF(Q269&lt;&gt;"",VLOOKUP(Q269,'DON GIA'!$H$1:$K$103,4,0),"")</f>
        <v/>
      </c>
      <c r="U269" s="715" t="str">
        <f t="shared" si="108"/>
        <v/>
      </c>
      <c r="V269" s="715"/>
      <c r="W269" s="712" t="s">
        <v>1049</v>
      </c>
      <c r="X269" s="699" t="s">
        <v>42</v>
      </c>
      <c r="Y269" s="718">
        <v>1</v>
      </c>
      <c r="Z269" s="725"/>
      <c r="AA269" s="715">
        <f>IF(W269&lt;&gt;"",VLOOKUP(W269,'DON GIA'!$A$1:$D$346,4,0),"")</f>
        <v>3793079</v>
      </c>
      <c r="AB269" s="715">
        <f t="shared" si="109"/>
        <v>3793079</v>
      </c>
      <c r="AC269" s="5"/>
      <c r="AD269" s="5"/>
      <c r="AE269" s="5"/>
      <c r="AF269" s="5"/>
      <c r="AG269" s="5"/>
      <c r="AH269" s="699"/>
      <c r="AI269" s="5"/>
      <c r="AJ269" s="699"/>
      <c r="AK269" s="699"/>
      <c r="AL269" s="715" t="str">
        <f>IF(AI269&lt;&gt;"",VLOOKUP(AI269,'DON GIA'!$M$1:$P$9,4,0),"")</f>
        <v/>
      </c>
      <c r="AM269" s="715" t="str">
        <f t="shared" si="110"/>
        <v/>
      </c>
      <c r="AN269" s="5"/>
      <c r="AO269" s="699"/>
      <c r="AP269" s="702" t="str">
        <f t="shared" si="112"/>
        <v/>
      </c>
      <c r="AQ269" s="712"/>
      <c r="AR269" s="712"/>
      <c r="AS269" s="727"/>
    </row>
    <row r="270" spans="1:45" outlineLevel="2">
      <c r="A270" s="710">
        <f t="shared" si="111"/>
        <v>18</v>
      </c>
      <c r="B270" s="711"/>
      <c r="C270" s="711"/>
      <c r="D270" s="708"/>
      <c r="E270" s="699"/>
      <c r="F270" s="699"/>
      <c r="G270" s="699"/>
      <c r="H270" s="699"/>
      <c r="I270" s="699"/>
      <c r="J270" s="699"/>
      <c r="K270" s="712"/>
      <c r="L270" s="714" t="s">
        <v>35</v>
      </c>
      <c r="M270" s="715" t="str">
        <f>IF(K270&lt;&gt;"",VLOOKUP(K270,'DON GIA'!$S$1:$U$19,3,0),"")</f>
        <v/>
      </c>
      <c r="N270" s="715" t="str">
        <f>IF(K270&lt;&gt;"",VLOOKUP(K270,'DON GIA'!$S$1:$V$19,4,0),"")</f>
        <v/>
      </c>
      <c r="O270" s="715" t="str">
        <f t="shared" si="106"/>
        <v/>
      </c>
      <c r="P270" s="715" t="str">
        <f t="shared" si="107"/>
        <v/>
      </c>
      <c r="Q270" s="5" t="s">
        <v>35</v>
      </c>
      <c r="R270" s="699"/>
      <c r="S270" s="699"/>
      <c r="T270" s="715" t="str">
        <f>IF(Q270&lt;&gt;"",VLOOKUP(Q270,'DON GIA'!$H$1:$K$103,4,0),"")</f>
        <v/>
      </c>
      <c r="U270" s="715" t="str">
        <f t="shared" si="108"/>
        <v/>
      </c>
      <c r="V270" s="715"/>
      <c r="W270" s="712" t="s">
        <v>35</v>
      </c>
      <c r="X270" s="699"/>
      <c r="Y270" s="718"/>
      <c r="Z270" s="725"/>
      <c r="AA270" s="715" t="str">
        <f>IF(W270&lt;&gt;"",VLOOKUP(W270,'DON GIA'!$A$1:$D$346,4,0),"")</f>
        <v/>
      </c>
      <c r="AB270" s="715" t="str">
        <f t="shared" si="109"/>
        <v/>
      </c>
      <c r="AC270" s="5"/>
      <c r="AD270" s="5"/>
      <c r="AE270" s="5"/>
      <c r="AF270" s="5"/>
      <c r="AG270" s="5"/>
      <c r="AH270" s="699"/>
      <c r="AI270" s="5"/>
      <c r="AJ270" s="699"/>
      <c r="AK270" s="699"/>
      <c r="AL270" s="715" t="str">
        <f>IF(AI270&lt;&gt;"",VLOOKUP(AI270,'DON GIA'!$M$1:$P$9,4,0),"")</f>
        <v/>
      </c>
      <c r="AM270" s="715" t="str">
        <f t="shared" si="110"/>
        <v/>
      </c>
      <c r="AN270" s="5"/>
      <c r="AO270" s="699"/>
      <c r="AP270" s="702" t="str">
        <f t="shared" si="112"/>
        <v/>
      </c>
      <c r="AQ270" s="712"/>
      <c r="AR270" s="712"/>
      <c r="AS270" s="727"/>
    </row>
    <row r="271" spans="1:45" outlineLevel="1">
      <c r="A271" s="658" t="s">
        <v>2141</v>
      </c>
      <c r="B271" s="696">
        <f>IF(C271&lt;&gt;"",COUNTA($C$8:C271),"")</f>
        <v>19</v>
      </c>
      <c r="C271" s="696">
        <v>437</v>
      </c>
      <c r="D271" s="708" t="s">
        <v>269</v>
      </c>
      <c r="E271" s="698"/>
      <c r="F271" s="699"/>
      <c r="G271" s="698"/>
      <c r="H271" s="698"/>
      <c r="I271" s="698"/>
      <c r="J271" s="698"/>
      <c r="K271" s="697"/>
      <c r="L271" s="701">
        <f>SUBTOTAL(9,L272:L291)</f>
        <v>135.5</v>
      </c>
      <c r="M271" s="702"/>
      <c r="N271" s="702"/>
      <c r="O271" s="702">
        <f>SUBTOTAL(9,O272:O291)</f>
        <v>227504500</v>
      </c>
      <c r="P271" s="702">
        <f>SUBTOTAL(9,P272:P291)</f>
        <v>182925000</v>
      </c>
      <c r="Q271" s="708"/>
      <c r="R271" s="698"/>
      <c r="S271" s="698">
        <f>SUBTOTAL(9,S272:S291)</f>
        <v>10</v>
      </c>
      <c r="T271" s="702"/>
      <c r="U271" s="702">
        <f>SUBTOTAL(9,U272:U291)</f>
        <v>3274000</v>
      </c>
      <c r="V271" s="702"/>
      <c r="W271" s="697"/>
      <c r="X271" s="698"/>
      <c r="Y271" s="705">
        <f>SUBTOTAL(9,Y272:Y291)</f>
        <v>289.87599999999998</v>
      </c>
      <c r="Z271" s="724">
        <f>SUBTOTAL(9,Z272:Z291)</f>
        <v>0</v>
      </c>
      <c r="AA271" s="702"/>
      <c r="AB271" s="702">
        <f>SUBTOTAL(9,AB272:AB291)</f>
        <v>652199067.46200025</v>
      </c>
      <c r="AC271" s="708"/>
      <c r="AD271" s="708"/>
      <c r="AE271" s="708"/>
      <c r="AF271" s="708"/>
      <c r="AG271" s="708"/>
      <c r="AH271" s="698"/>
      <c r="AI271" s="708"/>
      <c r="AJ271" s="698"/>
      <c r="AK271" s="698">
        <f>SUBTOTAL(9,AK272:AK291)</f>
        <v>5</v>
      </c>
      <c r="AL271" s="702"/>
      <c r="AM271" s="702">
        <f>SUBTOTAL(9,AM272:AM291)</f>
        <v>68583680</v>
      </c>
      <c r="AN271" s="708"/>
      <c r="AO271" s="698">
        <f>SUBTOTAL(9,AO272:AO291)</f>
        <v>1</v>
      </c>
      <c r="AP271" s="702">
        <f t="shared" si="112"/>
        <v>1134486247.4620004</v>
      </c>
      <c r="AQ271" s="709"/>
      <c r="AR271" s="709"/>
      <c r="AS271" s="723"/>
    </row>
    <row r="272" spans="1:45" ht="50.25" outlineLevel="2">
      <c r="A272" s="710">
        <f>IF(B271&lt;&gt;"",B271,A270)</f>
        <v>19</v>
      </c>
      <c r="B272" s="711" t="str">
        <f>IF(C272&lt;&gt;"",COUNTA($C$8:C272),"")</f>
        <v/>
      </c>
      <c r="C272" s="711"/>
      <c r="D272" s="5" t="s">
        <v>271</v>
      </c>
      <c r="E272" s="699">
        <v>4</v>
      </c>
      <c r="F272" s="699"/>
      <c r="G272" s="699">
        <v>426</v>
      </c>
      <c r="H272" s="699">
        <v>79</v>
      </c>
      <c r="I272" s="699" t="s">
        <v>223</v>
      </c>
      <c r="J272" s="699" t="s">
        <v>224</v>
      </c>
      <c r="K272" s="712" t="s">
        <v>974</v>
      </c>
      <c r="L272" s="714">
        <v>135.5</v>
      </c>
      <c r="M272" s="715">
        <f>IF(K272&lt;&gt;"",VLOOKUP(K272,'DON GIA'!$S$1:$U$19,3,0),"")</f>
        <v>1679000</v>
      </c>
      <c r="N272" s="715">
        <f>IF(K272&lt;&gt;"",VLOOKUP(K272,'DON GIA'!$S$1:$V$19,4,0),"")</f>
        <v>1350000</v>
      </c>
      <c r="O272" s="715">
        <f t="shared" ref="O272:O291" si="113">IF(K272&lt;&gt;"",L272*M272,"")</f>
        <v>227504500</v>
      </c>
      <c r="P272" s="715">
        <f t="shared" ref="P272:P291" si="114">IF(K272&lt;&gt;"",L272*N272,"")</f>
        <v>182925000</v>
      </c>
      <c r="Q272" s="5" t="s">
        <v>242</v>
      </c>
      <c r="R272" s="699" t="s">
        <v>44</v>
      </c>
      <c r="S272" s="699">
        <v>1</v>
      </c>
      <c r="T272" s="715">
        <f>IF(Q272&lt;&gt;"",VLOOKUP(Q272,'DON GIA'!$H$1:$K$103,4,0),"")</f>
        <v>800000</v>
      </c>
      <c r="U272" s="715">
        <f t="shared" ref="U272:U291" si="115">IF(Q272&lt;&gt;"",IF(ISNUMBER(T272),S272*T272,""),"")</f>
        <v>800000</v>
      </c>
      <c r="V272" s="715" t="s">
        <v>2163</v>
      </c>
      <c r="W272" s="712" t="s">
        <v>1005</v>
      </c>
      <c r="X272" s="699" t="s">
        <v>27</v>
      </c>
      <c r="Y272" s="718">
        <v>79.53</v>
      </c>
      <c r="Z272" s="725"/>
      <c r="AA272" s="715">
        <f>IF(W272&lt;&gt;"",VLOOKUP(W272,'DON GIA'!$A$1:$D$346,4,0),"")</f>
        <v>5559129</v>
      </c>
      <c r="AB272" s="715">
        <f t="shared" ref="AB272:AB291" si="116">IF(W272&lt;&gt;"",IF(ISNUMBER(AA272),Y272*AA272,""),"")</f>
        <v>442117529.37</v>
      </c>
      <c r="AC272" s="5" t="s">
        <v>28</v>
      </c>
      <c r="AD272" s="5" t="s">
        <v>29</v>
      </c>
      <c r="AE272" s="5" t="s">
        <v>270</v>
      </c>
      <c r="AF272" s="5" t="s">
        <v>31</v>
      </c>
      <c r="AG272" s="5" t="s">
        <v>34</v>
      </c>
      <c r="AH272" s="699" t="s">
        <v>33</v>
      </c>
      <c r="AI272" s="5" t="s">
        <v>562</v>
      </c>
      <c r="AJ272" s="699" t="s">
        <v>409</v>
      </c>
      <c r="AK272" s="699">
        <v>4</v>
      </c>
      <c r="AL272" s="715">
        <f>IF(AI272&lt;&gt;"",VLOOKUP(AI272,'DON GIA'!$M$1:$P$9,4,0),"")</f>
        <v>12895920</v>
      </c>
      <c r="AM272" s="715">
        <f t="shared" ref="AM272:AM291" si="117">IF(AI272&lt;&gt;"",AK272*AL272,"")</f>
        <v>51583680</v>
      </c>
      <c r="AN272" s="5" t="s">
        <v>407</v>
      </c>
      <c r="AO272" s="699">
        <v>1</v>
      </c>
      <c r="AP272" s="702" t="str">
        <f t="shared" si="112"/>
        <v/>
      </c>
      <c r="AQ272" s="709" t="s">
        <v>2312</v>
      </c>
      <c r="AR272" s="709" t="s">
        <v>1912</v>
      </c>
      <c r="AS272" s="723"/>
    </row>
    <row r="273" spans="1:45" ht="99" outlineLevel="2">
      <c r="A273" s="710">
        <f t="shared" ref="A273:A291" si="118">IF(B272&lt;&gt;"",B272,A272)</f>
        <v>19</v>
      </c>
      <c r="B273" s="711" t="str">
        <f>IF(C273&lt;&gt;"",COUNTA($C$8:C273),"")</f>
        <v/>
      </c>
      <c r="C273" s="711"/>
      <c r="D273" s="5" t="s">
        <v>71</v>
      </c>
      <c r="E273" s="699"/>
      <c r="F273" s="699"/>
      <c r="G273" s="699"/>
      <c r="H273" s="699"/>
      <c r="I273" s="699"/>
      <c r="J273" s="699"/>
      <c r="K273" s="712"/>
      <c r="L273" s="714" t="s">
        <v>35</v>
      </c>
      <c r="M273" s="715" t="str">
        <f>IF(K273&lt;&gt;"",VLOOKUP(K273,'DON GIA'!$S$1:$U$19,3,0),"")</f>
        <v/>
      </c>
      <c r="N273" s="715" t="str">
        <f>IF(K273&lt;&gt;"",VLOOKUP(K273,'DON GIA'!$S$1:$V$19,4,0),"")</f>
        <v/>
      </c>
      <c r="O273" s="715" t="str">
        <f t="shared" si="113"/>
        <v/>
      </c>
      <c r="P273" s="715" t="str">
        <f t="shared" si="114"/>
        <v/>
      </c>
      <c r="Q273" s="5" t="s">
        <v>49</v>
      </c>
      <c r="R273" s="699" t="s">
        <v>44</v>
      </c>
      <c r="S273" s="699">
        <v>1</v>
      </c>
      <c r="T273" s="715">
        <f>IF(Q273&lt;&gt;"",VLOOKUP(Q273,'DON GIA'!$H$1:$K$103,4,0),"")</f>
        <v>248000</v>
      </c>
      <c r="U273" s="715">
        <f t="shared" si="115"/>
        <v>248000</v>
      </c>
      <c r="V273" s="715"/>
      <c r="W273" s="712" t="s">
        <v>1014</v>
      </c>
      <c r="X273" s="699" t="s">
        <v>27</v>
      </c>
      <c r="Y273" s="718">
        <v>27.04</v>
      </c>
      <c r="Z273" s="725"/>
      <c r="AA273" s="715">
        <f>IF(W273&lt;&gt;"",VLOOKUP(W273,'DON GIA'!$A$1:$D$346,4,0),"")</f>
        <v>4447303</v>
      </c>
      <c r="AB273" s="715">
        <f t="shared" si="116"/>
        <v>120255073.11999999</v>
      </c>
      <c r="AC273" s="5"/>
      <c r="AD273" s="5" t="s">
        <v>29</v>
      </c>
      <c r="AE273" s="5"/>
      <c r="AF273" s="5"/>
      <c r="AG273" s="5" t="s">
        <v>34</v>
      </c>
      <c r="AH273" s="699"/>
      <c r="AI273" s="5" t="s">
        <v>579</v>
      </c>
      <c r="AJ273" s="699" t="s">
        <v>560</v>
      </c>
      <c r="AK273" s="699">
        <v>1</v>
      </c>
      <c r="AL273" s="715">
        <f>IF(AI273&lt;&gt;"",VLOOKUP(AI273,'DON GIA'!$M$1:$P$9,4,0),"")</f>
        <v>17000000</v>
      </c>
      <c r="AM273" s="715">
        <f t="shared" si="117"/>
        <v>17000000</v>
      </c>
      <c r="AN273" s="5"/>
      <c r="AO273" s="699"/>
      <c r="AP273" s="702" t="str">
        <f t="shared" si="112"/>
        <v/>
      </c>
      <c r="AQ273" s="722" t="s">
        <v>589</v>
      </c>
      <c r="AR273" s="722" t="s">
        <v>1918</v>
      </c>
      <c r="AS273" s="639"/>
    </row>
    <row r="274" spans="1:45" ht="116.25" outlineLevel="2">
      <c r="A274" s="710">
        <f t="shared" si="118"/>
        <v>19</v>
      </c>
      <c r="B274" s="711" t="str">
        <f>IF(C274&lt;&gt;"",COUNTA($C$8:C274),"")</f>
        <v/>
      </c>
      <c r="C274" s="711"/>
      <c r="D274" s="5"/>
      <c r="E274" s="699"/>
      <c r="F274" s="699"/>
      <c r="G274" s="699"/>
      <c r="H274" s="699"/>
      <c r="I274" s="699"/>
      <c r="J274" s="699"/>
      <c r="K274" s="712"/>
      <c r="L274" s="714" t="s">
        <v>35</v>
      </c>
      <c r="M274" s="715" t="str">
        <f>IF(K274&lt;&gt;"",VLOOKUP(K274,'DON GIA'!$S$1:$U$19,3,0),"")</f>
        <v/>
      </c>
      <c r="N274" s="715" t="str">
        <f>IF(K274&lt;&gt;"",VLOOKUP(K274,'DON GIA'!$S$1:$V$19,4,0),"")</f>
        <v/>
      </c>
      <c r="O274" s="715" t="str">
        <f t="shared" si="113"/>
        <v/>
      </c>
      <c r="P274" s="715" t="str">
        <f t="shared" si="114"/>
        <v/>
      </c>
      <c r="Q274" s="5" t="s">
        <v>272</v>
      </c>
      <c r="R274" s="699" t="s">
        <v>44</v>
      </c>
      <c r="S274" s="699">
        <v>1</v>
      </c>
      <c r="T274" s="715">
        <f>IF(Q274&lt;&gt;"",VLOOKUP(Q274,'DON GIA'!$H$1:$K$103,4,0),"")</f>
        <v>450000</v>
      </c>
      <c r="U274" s="715">
        <f t="shared" si="115"/>
        <v>450000</v>
      </c>
      <c r="V274" s="715"/>
      <c r="W274" s="712" t="s">
        <v>1128</v>
      </c>
      <c r="X274" s="699" t="s">
        <v>38</v>
      </c>
      <c r="Y274" s="718">
        <v>1.248</v>
      </c>
      <c r="Z274" s="725"/>
      <c r="AA274" s="715">
        <f>IF(W274&lt;&gt;"",VLOOKUP(W274,'DON GIA'!$A$1:$D$346,4,0),"")</f>
        <v>2523428</v>
      </c>
      <c r="AB274" s="715">
        <f t="shared" si="116"/>
        <v>3149238.1439999999</v>
      </c>
      <c r="AC274" s="5"/>
      <c r="AD274" s="5"/>
      <c r="AE274" s="5"/>
      <c r="AF274" s="5"/>
      <c r="AG274" s="5"/>
      <c r="AH274" s="699"/>
      <c r="AI274" s="5"/>
      <c r="AJ274" s="699"/>
      <c r="AK274" s="699"/>
      <c r="AL274" s="715" t="str">
        <f>IF(AI274&lt;&gt;"",VLOOKUP(AI274,'DON GIA'!$M$1:$P$9,4,0),"")</f>
        <v/>
      </c>
      <c r="AM274" s="715" t="str">
        <f t="shared" si="117"/>
        <v/>
      </c>
      <c r="AN274" s="5"/>
      <c r="AO274" s="699"/>
      <c r="AP274" s="702" t="str">
        <f t="shared" si="112"/>
        <v/>
      </c>
      <c r="AQ274" s="712" t="s">
        <v>590</v>
      </c>
      <c r="AR274" s="712" t="s">
        <v>1943</v>
      </c>
      <c r="AS274" s="727"/>
    </row>
    <row r="275" spans="1:45" ht="66" outlineLevel="2">
      <c r="A275" s="710">
        <f t="shared" si="118"/>
        <v>19</v>
      </c>
      <c r="B275" s="711" t="str">
        <f>IF(C275&lt;&gt;"",COUNTA($C$8:C275),"")</f>
        <v/>
      </c>
      <c r="C275" s="711"/>
      <c r="D275" s="5"/>
      <c r="E275" s="699"/>
      <c r="F275" s="699"/>
      <c r="G275" s="699"/>
      <c r="H275" s="699"/>
      <c r="I275" s="699"/>
      <c r="J275" s="699"/>
      <c r="K275" s="712"/>
      <c r="L275" s="714" t="s">
        <v>35</v>
      </c>
      <c r="M275" s="715" t="str">
        <f>IF(K275&lt;&gt;"",VLOOKUP(K275,'DON GIA'!$S$1:$U$19,3,0),"")</f>
        <v/>
      </c>
      <c r="N275" s="715" t="str">
        <f>IF(K275&lt;&gt;"",VLOOKUP(K275,'DON GIA'!$S$1:$V$19,4,0),"")</f>
        <v/>
      </c>
      <c r="O275" s="715" t="str">
        <f t="shared" si="113"/>
        <v/>
      </c>
      <c r="P275" s="715" t="str">
        <f t="shared" si="114"/>
        <v/>
      </c>
      <c r="Q275" s="5" t="s">
        <v>273</v>
      </c>
      <c r="R275" s="699" t="s">
        <v>44</v>
      </c>
      <c r="S275" s="699">
        <v>1</v>
      </c>
      <c r="T275" s="715">
        <f>IF(Q275&lt;&gt;"",VLOOKUP(Q275,'DON GIA'!$H$1:$K$103,4,0),"")</f>
        <v>450000</v>
      </c>
      <c r="U275" s="715">
        <f t="shared" si="115"/>
        <v>450000</v>
      </c>
      <c r="V275" s="715"/>
      <c r="W275" s="712" t="s">
        <v>1004</v>
      </c>
      <c r="X275" s="699" t="s">
        <v>27</v>
      </c>
      <c r="Y275" s="718">
        <v>8.19</v>
      </c>
      <c r="Z275" s="725"/>
      <c r="AA275" s="715">
        <f>IF(W275&lt;&gt;"",VLOOKUP(W275,'DON GIA'!$A$1:$D$346,4,0),"")</f>
        <v>330817</v>
      </c>
      <c r="AB275" s="715">
        <f t="shared" si="116"/>
        <v>2709391.23</v>
      </c>
      <c r="AC275" s="5"/>
      <c r="AD275" s="5"/>
      <c r="AE275" s="5"/>
      <c r="AF275" s="5"/>
      <c r="AG275" s="5"/>
      <c r="AH275" s="699"/>
      <c r="AI275" s="5"/>
      <c r="AJ275" s="699"/>
      <c r="AK275" s="699"/>
      <c r="AL275" s="715" t="str">
        <f>IF(AI275&lt;&gt;"",VLOOKUP(AI275,'DON GIA'!$M$1:$P$9,4,0),"")</f>
        <v/>
      </c>
      <c r="AM275" s="715" t="str">
        <f t="shared" si="117"/>
        <v/>
      </c>
      <c r="AN275" s="5"/>
      <c r="AO275" s="699"/>
      <c r="AP275" s="702" t="str">
        <f t="shared" si="112"/>
        <v/>
      </c>
      <c r="AQ275" s="722" t="s">
        <v>2317</v>
      </c>
      <c r="AR275" s="722" t="s">
        <v>1915</v>
      </c>
      <c r="AS275" s="639"/>
    </row>
    <row r="276" spans="1:45" ht="49.5" outlineLevel="2">
      <c r="A276" s="710">
        <f t="shared" si="118"/>
        <v>19</v>
      </c>
      <c r="B276" s="711" t="str">
        <f>IF(C276&lt;&gt;"",COUNTA($C$8:C276),"")</f>
        <v/>
      </c>
      <c r="C276" s="711"/>
      <c r="D276" s="5"/>
      <c r="E276" s="699"/>
      <c r="F276" s="699"/>
      <c r="G276" s="699"/>
      <c r="H276" s="699"/>
      <c r="I276" s="699"/>
      <c r="J276" s="699"/>
      <c r="K276" s="712"/>
      <c r="L276" s="714" t="s">
        <v>35</v>
      </c>
      <c r="M276" s="715" t="str">
        <f>IF(K276&lt;&gt;"",VLOOKUP(K276,'DON GIA'!$S$1:$U$19,3,0),"")</f>
        <v/>
      </c>
      <c r="N276" s="715" t="str">
        <f>IF(K276&lt;&gt;"",VLOOKUP(K276,'DON GIA'!$S$1:$V$19,4,0),"")</f>
        <v/>
      </c>
      <c r="O276" s="715" t="str">
        <f t="shared" si="113"/>
        <v/>
      </c>
      <c r="P276" s="715" t="str">
        <f t="shared" si="114"/>
        <v/>
      </c>
      <c r="Q276" s="5" t="s">
        <v>274</v>
      </c>
      <c r="R276" s="699" t="s">
        <v>44</v>
      </c>
      <c r="S276" s="699">
        <v>1</v>
      </c>
      <c r="T276" s="715">
        <f>IF(Q276&lt;&gt;"",VLOOKUP(Q276,'DON GIA'!$H$1:$K$103,4,0),"")</f>
        <v>390000</v>
      </c>
      <c r="U276" s="715">
        <f t="shared" si="115"/>
        <v>390000</v>
      </c>
      <c r="V276" s="715"/>
      <c r="W276" s="712" t="s">
        <v>1105</v>
      </c>
      <c r="X276" s="699" t="s">
        <v>27</v>
      </c>
      <c r="Y276" s="718">
        <v>34.32</v>
      </c>
      <c r="Z276" s="725"/>
      <c r="AA276" s="715">
        <f>IF(W276&lt;&gt;"",VLOOKUP(W276,'DON GIA'!$A$1:$D$346,4,0),"")</f>
        <v>292949</v>
      </c>
      <c r="AB276" s="715">
        <f t="shared" si="116"/>
        <v>10054009.68</v>
      </c>
      <c r="AC276" s="5"/>
      <c r="AD276" s="5"/>
      <c r="AE276" s="5"/>
      <c r="AF276" s="5"/>
      <c r="AG276" s="5"/>
      <c r="AH276" s="699"/>
      <c r="AI276" s="5"/>
      <c r="AJ276" s="699"/>
      <c r="AK276" s="699"/>
      <c r="AL276" s="715" t="str">
        <f>IF(AI276&lt;&gt;"",VLOOKUP(AI276,'DON GIA'!$M$1:$P$9,4,0),"")</f>
        <v/>
      </c>
      <c r="AM276" s="715" t="str">
        <f t="shared" si="117"/>
        <v/>
      </c>
      <c r="AN276" s="5"/>
      <c r="AO276" s="699"/>
      <c r="AP276" s="702" t="str">
        <f t="shared" si="112"/>
        <v/>
      </c>
      <c r="AQ276" s="722" t="s">
        <v>353</v>
      </c>
      <c r="AR276" s="722"/>
      <c r="AS276" s="639"/>
    </row>
    <row r="277" spans="1:45" ht="33.75" outlineLevel="2">
      <c r="A277" s="710">
        <f t="shared" si="118"/>
        <v>19</v>
      </c>
      <c r="B277" s="711" t="str">
        <f>IF(C277&lt;&gt;"",COUNTA($C$8:C277),"")</f>
        <v/>
      </c>
      <c r="C277" s="711"/>
      <c r="D277" s="5"/>
      <c r="E277" s="699"/>
      <c r="F277" s="699"/>
      <c r="G277" s="699"/>
      <c r="H277" s="699"/>
      <c r="I277" s="699"/>
      <c r="J277" s="699"/>
      <c r="K277" s="712"/>
      <c r="L277" s="714" t="s">
        <v>35</v>
      </c>
      <c r="M277" s="715" t="str">
        <f>IF(K277&lt;&gt;"",VLOOKUP(K277,'DON GIA'!$S$1:$U$19,3,0),"")</f>
        <v/>
      </c>
      <c r="N277" s="715" t="str">
        <f>IF(K277&lt;&gt;"",VLOOKUP(K277,'DON GIA'!$S$1:$V$19,4,0),"")</f>
        <v/>
      </c>
      <c r="O277" s="715" t="str">
        <f t="shared" si="113"/>
        <v/>
      </c>
      <c r="P277" s="715" t="str">
        <f t="shared" si="114"/>
        <v/>
      </c>
      <c r="Q277" s="5" t="s">
        <v>66</v>
      </c>
      <c r="R277" s="699" t="s">
        <v>44</v>
      </c>
      <c r="S277" s="699">
        <v>1</v>
      </c>
      <c r="T277" s="715">
        <f>IF(Q277&lt;&gt;"",VLOOKUP(Q277,'DON GIA'!$H$1:$K$103,4,0),"")</f>
        <v>450000</v>
      </c>
      <c r="U277" s="715">
        <f t="shared" si="115"/>
        <v>450000</v>
      </c>
      <c r="V277" s="715"/>
      <c r="W277" s="712" t="s">
        <v>1165</v>
      </c>
      <c r="X277" s="699" t="s">
        <v>27</v>
      </c>
      <c r="Y277" s="718">
        <v>8.19</v>
      </c>
      <c r="Z277" s="725"/>
      <c r="AA277" s="715">
        <f>IF(W277&lt;&gt;"",VLOOKUP(W277,'DON GIA'!$A$1:$D$346,4,0),"")</f>
        <v>802027</v>
      </c>
      <c r="AB277" s="715">
        <f t="shared" si="116"/>
        <v>6568601.1299999999</v>
      </c>
      <c r="AC277" s="5"/>
      <c r="AD277" s="5"/>
      <c r="AE277" s="5"/>
      <c r="AF277" s="5"/>
      <c r="AG277" s="5"/>
      <c r="AH277" s="699"/>
      <c r="AI277" s="5"/>
      <c r="AJ277" s="699"/>
      <c r="AK277" s="699"/>
      <c r="AL277" s="715" t="str">
        <f>IF(AI277&lt;&gt;"",VLOOKUP(AI277,'DON GIA'!$M$1:$P$9,4,0),"")</f>
        <v/>
      </c>
      <c r="AM277" s="715" t="str">
        <f t="shared" si="117"/>
        <v/>
      </c>
      <c r="AN277" s="5"/>
      <c r="AO277" s="699"/>
      <c r="AP277" s="702" t="str">
        <f t="shared" si="112"/>
        <v/>
      </c>
      <c r="AQ277" s="726" t="s">
        <v>1911</v>
      </c>
      <c r="AR277" s="726"/>
      <c r="AS277" s="727"/>
    </row>
    <row r="278" spans="1:45" ht="33.75" outlineLevel="2">
      <c r="A278" s="710">
        <f t="shared" si="118"/>
        <v>19</v>
      </c>
      <c r="B278" s="711" t="str">
        <f>IF(C278&lt;&gt;"",COUNTA($C$8:C278),"")</f>
        <v/>
      </c>
      <c r="C278" s="711"/>
      <c r="D278" s="5"/>
      <c r="E278" s="699"/>
      <c r="F278" s="699"/>
      <c r="G278" s="699"/>
      <c r="H278" s="699"/>
      <c r="I278" s="699"/>
      <c r="J278" s="699"/>
      <c r="K278" s="712"/>
      <c r="L278" s="714" t="s">
        <v>35</v>
      </c>
      <c r="M278" s="715" t="str">
        <f>IF(K278&lt;&gt;"",VLOOKUP(K278,'DON GIA'!$S$1:$U$19,3,0),"")</f>
        <v/>
      </c>
      <c r="N278" s="715" t="str">
        <f>IF(K278&lt;&gt;"",VLOOKUP(K278,'DON GIA'!$S$1:$V$19,4,0),"")</f>
        <v/>
      </c>
      <c r="O278" s="715" t="str">
        <f t="shared" si="113"/>
        <v/>
      </c>
      <c r="P278" s="715" t="str">
        <f t="shared" si="114"/>
        <v/>
      </c>
      <c r="Q278" s="5" t="s">
        <v>68</v>
      </c>
      <c r="R278" s="699" t="s">
        <v>44</v>
      </c>
      <c r="S278" s="699">
        <v>1</v>
      </c>
      <c r="T278" s="715">
        <f>IF(Q278&lt;&gt;"",VLOOKUP(Q278,'DON GIA'!$H$1:$K$103,4,0),"")</f>
        <v>450000</v>
      </c>
      <c r="U278" s="715">
        <f t="shared" si="115"/>
        <v>450000</v>
      </c>
      <c r="V278" s="715"/>
      <c r="W278" s="712" t="s">
        <v>1166</v>
      </c>
      <c r="X278" s="699" t="s">
        <v>27</v>
      </c>
      <c r="Y278" s="718">
        <v>10.92</v>
      </c>
      <c r="Z278" s="725"/>
      <c r="AA278" s="715">
        <f>IF(W278&lt;&gt;"",VLOOKUP(W278,'DON GIA'!$A$1:$D$346,4,0),"")</f>
        <v>1238791</v>
      </c>
      <c r="AB278" s="715">
        <f t="shared" si="116"/>
        <v>13527597.720000001</v>
      </c>
      <c r="AC278" s="5"/>
      <c r="AD278" s="5"/>
      <c r="AE278" s="5"/>
      <c r="AF278" s="5"/>
      <c r="AG278" s="5"/>
      <c r="AH278" s="699"/>
      <c r="AI278" s="5"/>
      <c r="AJ278" s="699"/>
      <c r="AK278" s="699"/>
      <c r="AL278" s="715" t="str">
        <f>IF(AI278&lt;&gt;"",VLOOKUP(AI278,'DON GIA'!$M$1:$P$9,4,0),"")</f>
        <v/>
      </c>
      <c r="AM278" s="715" t="str">
        <f t="shared" si="117"/>
        <v/>
      </c>
      <c r="AN278" s="5"/>
      <c r="AO278" s="699"/>
      <c r="AP278" s="702" t="str">
        <f t="shared" si="112"/>
        <v/>
      </c>
      <c r="AQ278" s="584" t="s">
        <v>1916</v>
      </c>
      <c r="AR278" s="584"/>
      <c r="AS278" s="631"/>
    </row>
    <row r="279" spans="1:45" ht="33.75" outlineLevel="2">
      <c r="A279" s="710">
        <f t="shared" si="118"/>
        <v>19</v>
      </c>
      <c r="B279" s="711" t="str">
        <f>IF(C279&lt;&gt;"",COUNTA($C$8:C279),"")</f>
        <v/>
      </c>
      <c r="C279" s="711"/>
      <c r="D279" s="5"/>
      <c r="E279" s="699"/>
      <c r="F279" s="699"/>
      <c r="G279" s="699"/>
      <c r="H279" s="699"/>
      <c r="I279" s="699"/>
      <c r="J279" s="699"/>
      <c r="K279" s="712"/>
      <c r="L279" s="714" t="s">
        <v>35</v>
      </c>
      <c r="M279" s="715" t="str">
        <f>IF(K279&lt;&gt;"",VLOOKUP(K279,'DON GIA'!$S$1:$U$19,3,0),"")</f>
        <v/>
      </c>
      <c r="N279" s="715" t="str">
        <f>IF(K279&lt;&gt;"",VLOOKUP(K279,'DON GIA'!$S$1:$V$19,4,0),"")</f>
        <v/>
      </c>
      <c r="O279" s="715" t="str">
        <f t="shared" si="113"/>
        <v/>
      </c>
      <c r="P279" s="715" t="str">
        <f t="shared" si="114"/>
        <v/>
      </c>
      <c r="Q279" s="5" t="s">
        <v>239</v>
      </c>
      <c r="R279" s="699" t="s">
        <v>27</v>
      </c>
      <c r="S279" s="699">
        <v>3</v>
      </c>
      <c r="T279" s="715">
        <f>IF(Q279&lt;&gt;"",VLOOKUP(Q279,'DON GIA'!$H$1:$K$103,4,0),"")</f>
        <v>12000</v>
      </c>
      <c r="U279" s="715">
        <f t="shared" si="115"/>
        <v>36000</v>
      </c>
      <c r="V279" s="715"/>
      <c r="W279" s="712" t="s">
        <v>1160</v>
      </c>
      <c r="X279" s="699" t="s">
        <v>27</v>
      </c>
      <c r="Y279" s="718">
        <v>6.24</v>
      </c>
      <c r="Z279" s="725"/>
      <c r="AA279" s="715">
        <f>IF(W279&lt;&gt;"",VLOOKUP(W279,'DON GIA'!$A$1:$D$346,4,0),"")</f>
        <v>269273</v>
      </c>
      <c r="AB279" s="715">
        <f t="shared" si="116"/>
        <v>1680263.52</v>
      </c>
      <c r="AC279" s="5"/>
      <c r="AD279" s="5"/>
      <c r="AE279" s="5"/>
      <c r="AF279" s="5"/>
      <c r="AG279" s="5"/>
      <c r="AH279" s="699"/>
      <c r="AI279" s="5"/>
      <c r="AJ279" s="699"/>
      <c r="AK279" s="699"/>
      <c r="AL279" s="715" t="str">
        <f>IF(AI279&lt;&gt;"",VLOOKUP(AI279,'DON GIA'!$M$1:$P$9,4,0),"")</f>
        <v/>
      </c>
      <c r="AM279" s="715" t="str">
        <f t="shared" si="117"/>
        <v/>
      </c>
      <c r="AN279" s="5"/>
      <c r="AO279" s="699"/>
      <c r="AP279" s="702" t="str">
        <f t="shared" si="112"/>
        <v/>
      </c>
      <c r="AQ279" s="712"/>
      <c r="AR279" s="712"/>
      <c r="AS279" s="727"/>
    </row>
    <row r="280" spans="1:45" outlineLevel="2">
      <c r="A280" s="710">
        <f t="shared" si="118"/>
        <v>19</v>
      </c>
      <c r="B280" s="711" t="str">
        <f>IF(C280&lt;&gt;"",COUNTA($C$8:C280),"")</f>
        <v/>
      </c>
      <c r="C280" s="711"/>
      <c r="D280" s="5"/>
      <c r="E280" s="699"/>
      <c r="F280" s="699"/>
      <c r="G280" s="699"/>
      <c r="H280" s="699"/>
      <c r="I280" s="699"/>
      <c r="J280" s="699"/>
      <c r="K280" s="712"/>
      <c r="L280" s="714" t="s">
        <v>35</v>
      </c>
      <c r="M280" s="715" t="str">
        <f>IF(K280&lt;&gt;"",VLOOKUP(K280,'DON GIA'!$S$1:$U$19,3,0),"")</f>
        <v/>
      </c>
      <c r="N280" s="715" t="str">
        <f>IF(K280&lt;&gt;"",VLOOKUP(K280,'DON GIA'!$S$1:$V$19,4,0),"")</f>
        <v/>
      </c>
      <c r="O280" s="715" t="str">
        <f t="shared" si="113"/>
        <v/>
      </c>
      <c r="P280" s="715" t="str">
        <f t="shared" si="114"/>
        <v/>
      </c>
      <c r="Q280" s="5" t="s">
        <v>35</v>
      </c>
      <c r="R280" s="699"/>
      <c r="S280" s="699"/>
      <c r="T280" s="715" t="str">
        <f>IF(Q280&lt;&gt;"",VLOOKUP(Q280,'DON GIA'!$H$1:$K$103,4,0),"")</f>
        <v/>
      </c>
      <c r="U280" s="715" t="str">
        <f t="shared" si="115"/>
        <v/>
      </c>
      <c r="V280" s="715"/>
      <c r="W280" s="712" t="s">
        <v>1167</v>
      </c>
      <c r="X280" s="699" t="s">
        <v>38</v>
      </c>
      <c r="Y280" s="718">
        <v>0.56999999999999995</v>
      </c>
      <c r="Z280" s="725"/>
      <c r="AA280" s="715">
        <f>IF(W280&lt;&gt;"",VLOOKUP(W280,'DON GIA'!$A$1:$D$346,4,0),"")</f>
        <v>2036769</v>
      </c>
      <c r="AB280" s="715">
        <f t="shared" si="116"/>
        <v>1160958.3299999998</v>
      </c>
      <c r="AC280" s="5"/>
      <c r="AD280" s="5"/>
      <c r="AE280" s="5"/>
      <c r="AF280" s="5"/>
      <c r="AG280" s="5"/>
      <c r="AH280" s="699"/>
      <c r="AI280" s="5"/>
      <c r="AJ280" s="699"/>
      <c r="AK280" s="699"/>
      <c r="AL280" s="715" t="str">
        <f>IF(AI280&lt;&gt;"",VLOOKUP(AI280,'DON GIA'!$M$1:$P$9,4,0),"")</f>
        <v/>
      </c>
      <c r="AM280" s="715" t="str">
        <f t="shared" si="117"/>
        <v/>
      </c>
      <c r="AN280" s="5"/>
      <c r="AO280" s="699"/>
      <c r="AP280" s="702" t="str">
        <f t="shared" si="112"/>
        <v/>
      </c>
      <c r="AQ280" s="712"/>
      <c r="AR280" s="712"/>
      <c r="AS280" s="727"/>
    </row>
    <row r="281" spans="1:45" outlineLevel="2">
      <c r="A281" s="710">
        <f t="shared" si="118"/>
        <v>19</v>
      </c>
      <c r="B281" s="711" t="str">
        <f>IF(C281&lt;&gt;"",COUNTA($C$8:C281),"")</f>
        <v/>
      </c>
      <c r="C281" s="711"/>
      <c r="D281" s="5"/>
      <c r="E281" s="699"/>
      <c r="F281" s="699"/>
      <c r="G281" s="699"/>
      <c r="H281" s="699"/>
      <c r="I281" s="699"/>
      <c r="J281" s="699"/>
      <c r="K281" s="712"/>
      <c r="L281" s="714" t="s">
        <v>35</v>
      </c>
      <c r="M281" s="715" t="str">
        <f>IF(K281&lt;&gt;"",VLOOKUP(K281,'DON GIA'!$S$1:$U$19,3,0),"")</f>
        <v/>
      </c>
      <c r="N281" s="715" t="str">
        <f>IF(K281&lt;&gt;"",VLOOKUP(K281,'DON GIA'!$S$1:$V$19,4,0),"")</f>
        <v/>
      </c>
      <c r="O281" s="715" t="str">
        <f t="shared" si="113"/>
        <v/>
      </c>
      <c r="P281" s="715" t="str">
        <f t="shared" si="114"/>
        <v/>
      </c>
      <c r="Q281" s="5" t="s">
        <v>35</v>
      </c>
      <c r="R281" s="699"/>
      <c r="S281" s="699"/>
      <c r="T281" s="715" t="str">
        <f>IF(Q281&lt;&gt;"",VLOOKUP(Q281,'DON GIA'!$H$1:$K$103,4,0),"")</f>
        <v/>
      </c>
      <c r="U281" s="715" t="str">
        <f t="shared" si="115"/>
        <v/>
      </c>
      <c r="V281" s="715"/>
      <c r="W281" s="712" t="s">
        <v>1105</v>
      </c>
      <c r="X281" s="699" t="s">
        <v>27</v>
      </c>
      <c r="Y281" s="718">
        <v>10.77</v>
      </c>
      <c r="Z281" s="725"/>
      <c r="AA281" s="715">
        <f>IF(W281&lt;&gt;"",VLOOKUP(W281,'DON GIA'!$A$1:$D$346,4,0),"")</f>
        <v>292949</v>
      </c>
      <c r="AB281" s="715">
        <f t="shared" si="116"/>
        <v>3155060.73</v>
      </c>
      <c r="AC281" s="5"/>
      <c r="AD281" s="5"/>
      <c r="AE281" s="5"/>
      <c r="AF281" s="5"/>
      <c r="AG281" s="5"/>
      <c r="AH281" s="699"/>
      <c r="AI281" s="5"/>
      <c r="AJ281" s="699"/>
      <c r="AK281" s="699"/>
      <c r="AL281" s="715" t="str">
        <f>IF(AI281&lt;&gt;"",VLOOKUP(AI281,'DON GIA'!$M$1:$P$9,4,0),"")</f>
        <v/>
      </c>
      <c r="AM281" s="715" t="str">
        <f t="shared" si="117"/>
        <v/>
      </c>
      <c r="AN281" s="5"/>
      <c r="AO281" s="699"/>
      <c r="AP281" s="702" t="str">
        <f t="shared" si="112"/>
        <v/>
      </c>
      <c r="AQ281" s="712"/>
      <c r="AR281" s="712"/>
      <c r="AS281" s="727"/>
    </row>
    <row r="282" spans="1:45" outlineLevel="2">
      <c r="A282" s="710">
        <f t="shared" si="118"/>
        <v>19</v>
      </c>
      <c r="B282" s="711" t="str">
        <f>IF(C282&lt;&gt;"",COUNTA($C$8:C282),"")</f>
        <v/>
      </c>
      <c r="C282" s="711"/>
      <c r="D282" s="5"/>
      <c r="E282" s="699"/>
      <c r="F282" s="699"/>
      <c r="G282" s="699"/>
      <c r="H282" s="699"/>
      <c r="I282" s="699"/>
      <c r="J282" s="699"/>
      <c r="K282" s="712"/>
      <c r="L282" s="714" t="s">
        <v>35</v>
      </c>
      <c r="M282" s="715" t="str">
        <f>IF(K282&lt;&gt;"",VLOOKUP(K282,'DON GIA'!$S$1:$U$19,3,0),"")</f>
        <v/>
      </c>
      <c r="N282" s="715" t="str">
        <f>IF(K282&lt;&gt;"",VLOOKUP(K282,'DON GIA'!$S$1:$V$19,4,0),"")</f>
        <v/>
      </c>
      <c r="O282" s="715" t="str">
        <f t="shared" si="113"/>
        <v/>
      </c>
      <c r="P282" s="715" t="str">
        <f t="shared" si="114"/>
        <v/>
      </c>
      <c r="Q282" s="5" t="s">
        <v>35</v>
      </c>
      <c r="R282" s="699"/>
      <c r="S282" s="699"/>
      <c r="T282" s="715" t="str">
        <f>IF(Q282&lt;&gt;"",VLOOKUP(Q282,'DON GIA'!$H$1:$K$103,4,0),"")</f>
        <v/>
      </c>
      <c r="U282" s="715" t="str">
        <f t="shared" si="115"/>
        <v/>
      </c>
      <c r="V282" s="715"/>
      <c r="W282" s="712" t="s">
        <v>1168</v>
      </c>
      <c r="X282" s="699" t="s">
        <v>38</v>
      </c>
      <c r="Y282" s="718">
        <v>0.39200000000000002</v>
      </c>
      <c r="Z282" s="725"/>
      <c r="AA282" s="715">
        <f>IF(W282&lt;&gt;"",VLOOKUP(W282,'DON GIA'!$A$1:$D$346,4,0),"")</f>
        <v>2132067</v>
      </c>
      <c r="AB282" s="715">
        <f t="shared" si="116"/>
        <v>835770.26400000008</v>
      </c>
      <c r="AC282" s="5"/>
      <c r="AD282" s="5"/>
      <c r="AE282" s="5"/>
      <c r="AF282" s="5"/>
      <c r="AG282" s="5"/>
      <c r="AH282" s="699"/>
      <c r="AI282" s="5"/>
      <c r="AJ282" s="699"/>
      <c r="AK282" s="699"/>
      <c r="AL282" s="715" t="str">
        <f>IF(AI282&lt;&gt;"",VLOOKUP(AI282,'DON GIA'!$M$1:$P$9,4,0),"")</f>
        <v/>
      </c>
      <c r="AM282" s="715" t="str">
        <f t="shared" si="117"/>
        <v/>
      </c>
      <c r="AN282" s="5"/>
      <c r="AO282" s="699"/>
      <c r="AP282" s="702" t="str">
        <f t="shared" si="112"/>
        <v/>
      </c>
      <c r="AQ282" s="712"/>
      <c r="AR282" s="712"/>
      <c r="AS282" s="727"/>
    </row>
    <row r="283" spans="1:45" ht="33.75" outlineLevel="2">
      <c r="A283" s="710">
        <f t="shared" si="118"/>
        <v>19</v>
      </c>
      <c r="B283" s="711" t="str">
        <f>IF(C283&lt;&gt;"",COUNTA($C$8:C283),"")</f>
        <v/>
      </c>
      <c r="C283" s="711"/>
      <c r="D283" s="5"/>
      <c r="E283" s="699"/>
      <c r="F283" s="699"/>
      <c r="G283" s="699"/>
      <c r="H283" s="699"/>
      <c r="I283" s="699"/>
      <c r="J283" s="699"/>
      <c r="K283" s="712"/>
      <c r="L283" s="714" t="s">
        <v>35</v>
      </c>
      <c r="M283" s="715" t="str">
        <f>IF(K283&lt;&gt;"",VLOOKUP(K283,'DON GIA'!$S$1:$U$19,3,0),"")</f>
        <v/>
      </c>
      <c r="N283" s="715" t="str">
        <f>IF(K283&lt;&gt;"",VLOOKUP(K283,'DON GIA'!$S$1:$V$19,4,0),"")</f>
        <v/>
      </c>
      <c r="O283" s="715" t="str">
        <f t="shared" si="113"/>
        <v/>
      </c>
      <c r="P283" s="715" t="str">
        <f t="shared" si="114"/>
        <v/>
      </c>
      <c r="Q283" s="5" t="s">
        <v>35</v>
      </c>
      <c r="R283" s="699"/>
      <c r="S283" s="699"/>
      <c r="T283" s="715" t="str">
        <f>IF(Q283&lt;&gt;"",VLOOKUP(Q283,'DON GIA'!$H$1:$K$103,4,0),"")</f>
        <v/>
      </c>
      <c r="U283" s="715" t="str">
        <f t="shared" si="115"/>
        <v/>
      </c>
      <c r="V283" s="715"/>
      <c r="W283" s="712" t="s">
        <v>1169</v>
      </c>
      <c r="X283" s="699" t="s">
        <v>27</v>
      </c>
      <c r="Y283" s="718">
        <v>5.25</v>
      </c>
      <c r="Z283" s="725"/>
      <c r="AA283" s="715">
        <f>IF(W283&lt;&gt;"",VLOOKUP(W283,'DON GIA'!$A$1:$D$346,4,0),"")</f>
        <v>5058826</v>
      </c>
      <c r="AB283" s="715">
        <f t="shared" si="116"/>
        <v>26558836.5</v>
      </c>
      <c r="AC283" s="5"/>
      <c r="AD283" s="5"/>
      <c r="AE283" s="5"/>
      <c r="AF283" s="5" t="s">
        <v>31</v>
      </c>
      <c r="AG283" s="5"/>
      <c r="AH283" s="699" t="s">
        <v>34</v>
      </c>
      <c r="AI283" s="5"/>
      <c r="AJ283" s="699"/>
      <c r="AK283" s="699"/>
      <c r="AL283" s="715" t="str">
        <f>IF(AI283&lt;&gt;"",VLOOKUP(AI283,'DON GIA'!$M$1:$P$9,4,0),"")</f>
        <v/>
      </c>
      <c r="AM283" s="715" t="str">
        <f t="shared" si="117"/>
        <v/>
      </c>
      <c r="AN283" s="5"/>
      <c r="AO283" s="699"/>
      <c r="AP283" s="702" t="str">
        <f t="shared" si="112"/>
        <v/>
      </c>
      <c r="AQ283" s="712"/>
      <c r="AR283" s="712"/>
      <c r="AS283" s="727"/>
    </row>
    <row r="284" spans="1:45" outlineLevel="2">
      <c r="A284" s="710">
        <f t="shared" si="118"/>
        <v>19</v>
      </c>
      <c r="B284" s="711" t="str">
        <f>IF(C284&lt;&gt;"",COUNTA($C$8:C284),"")</f>
        <v/>
      </c>
      <c r="C284" s="711"/>
      <c r="D284" s="5"/>
      <c r="E284" s="699"/>
      <c r="F284" s="699"/>
      <c r="G284" s="699"/>
      <c r="H284" s="699"/>
      <c r="I284" s="699"/>
      <c r="J284" s="699"/>
      <c r="K284" s="712"/>
      <c r="L284" s="714" t="s">
        <v>35</v>
      </c>
      <c r="M284" s="715" t="str">
        <f>IF(K284&lt;&gt;"",VLOOKUP(K284,'DON GIA'!$S$1:$U$19,3,0),"")</f>
        <v/>
      </c>
      <c r="N284" s="715" t="str">
        <f>IF(K284&lt;&gt;"",VLOOKUP(K284,'DON GIA'!$S$1:$V$19,4,0),"")</f>
        <v/>
      </c>
      <c r="O284" s="715" t="str">
        <f t="shared" si="113"/>
        <v/>
      </c>
      <c r="P284" s="715" t="str">
        <f t="shared" si="114"/>
        <v/>
      </c>
      <c r="Q284" s="5" t="s">
        <v>35</v>
      </c>
      <c r="R284" s="699"/>
      <c r="S284" s="699"/>
      <c r="T284" s="715" t="str">
        <f>IF(Q284&lt;&gt;"",VLOOKUP(Q284,'DON GIA'!$H$1:$K$103,4,0),"")</f>
        <v/>
      </c>
      <c r="U284" s="715" t="str">
        <f t="shared" si="115"/>
        <v/>
      </c>
      <c r="V284" s="715"/>
      <c r="W284" s="712" t="s">
        <v>1157</v>
      </c>
      <c r="X284" s="699" t="s">
        <v>38</v>
      </c>
      <c r="Y284" s="718">
        <v>0.57599999999999996</v>
      </c>
      <c r="Z284" s="725"/>
      <c r="AA284" s="715">
        <f>IF(W284&lt;&gt;"",VLOOKUP(W284,'DON GIA'!$A$1:$D$346,4,0),"")</f>
        <v>2036769</v>
      </c>
      <c r="AB284" s="715">
        <f t="shared" si="116"/>
        <v>1173178.9439999999</v>
      </c>
      <c r="AC284" s="5"/>
      <c r="AD284" s="5"/>
      <c r="AE284" s="5"/>
      <c r="AF284" s="5"/>
      <c r="AG284" s="5"/>
      <c r="AH284" s="699"/>
      <c r="AI284" s="5"/>
      <c r="AJ284" s="699"/>
      <c r="AK284" s="699"/>
      <c r="AL284" s="715" t="str">
        <f>IF(AI284&lt;&gt;"",VLOOKUP(AI284,'DON GIA'!$M$1:$P$9,4,0),"")</f>
        <v/>
      </c>
      <c r="AM284" s="715" t="str">
        <f t="shared" si="117"/>
        <v/>
      </c>
      <c r="AN284" s="5"/>
      <c r="AO284" s="699"/>
      <c r="AP284" s="702" t="str">
        <f t="shared" si="112"/>
        <v/>
      </c>
      <c r="AQ284" s="712"/>
      <c r="AR284" s="712"/>
      <c r="AS284" s="727"/>
    </row>
    <row r="285" spans="1:45" outlineLevel="2">
      <c r="A285" s="710">
        <f t="shared" si="118"/>
        <v>19</v>
      </c>
      <c r="B285" s="711" t="str">
        <f>IF(C285&lt;&gt;"",COUNTA($C$8:C285),"")</f>
        <v/>
      </c>
      <c r="C285" s="711"/>
      <c r="D285" s="5"/>
      <c r="E285" s="699"/>
      <c r="F285" s="699"/>
      <c r="G285" s="699"/>
      <c r="H285" s="699"/>
      <c r="I285" s="699"/>
      <c r="J285" s="699"/>
      <c r="K285" s="712"/>
      <c r="L285" s="714" t="s">
        <v>35</v>
      </c>
      <c r="M285" s="715" t="str">
        <f>IF(K285&lt;&gt;"",VLOOKUP(K285,'DON GIA'!$S$1:$U$19,3,0),"")</f>
        <v/>
      </c>
      <c r="N285" s="715" t="str">
        <f>IF(K285&lt;&gt;"",VLOOKUP(K285,'DON GIA'!$S$1:$V$19,4,0),"")</f>
        <v/>
      </c>
      <c r="O285" s="715" t="str">
        <f t="shared" si="113"/>
        <v/>
      </c>
      <c r="P285" s="715" t="str">
        <f t="shared" si="114"/>
        <v/>
      </c>
      <c r="Q285" s="5" t="s">
        <v>35</v>
      </c>
      <c r="R285" s="699"/>
      <c r="S285" s="699"/>
      <c r="T285" s="715" t="str">
        <f>IF(Q285&lt;&gt;"",VLOOKUP(Q285,'DON GIA'!$H$1:$K$103,4,0),"")</f>
        <v/>
      </c>
      <c r="U285" s="715" t="str">
        <f t="shared" si="115"/>
        <v/>
      </c>
      <c r="V285" s="715"/>
      <c r="W285" s="712" t="s">
        <v>1121</v>
      </c>
      <c r="X285" s="699" t="s">
        <v>27</v>
      </c>
      <c r="Y285" s="718">
        <v>1.95</v>
      </c>
      <c r="Z285" s="725"/>
      <c r="AA285" s="715">
        <f>IF(W285&lt;&gt;"",VLOOKUP(W285,'DON GIA'!$A$1:$D$346,4,0),"")</f>
        <v>1398600</v>
      </c>
      <c r="AB285" s="715">
        <f t="shared" si="116"/>
        <v>2727270</v>
      </c>
      <c r="AC285" s="5"/>
      <c r="AD285" s="5"/>
      <c r="AE285" s="5"/>
      <c r="AF285" s="5"/>
      <c r="AG285" s="5"/>
      <c r="AH285" s="699"/>
      <c r="AI285" s="5"/>
      <c r="AJ285" s="699"/>
      <c r="AK285" s="699"/>
      <c r="AL285" s="715" t="str">
        <f>IF(AI285&lt;&gt;"",VLOOKUP(AI285,'DON GIA'!$M$1:$P$9,4,0),"")</f>
        <v/>
      </c>
      <c r="AM285" s="715" t="str">
        <f t="shared" si="117"/>
        <v/>
      </c>
      <c r="AN285" s="5"/>
      <c r="AO285" s="699"/>
      <c r="AP285" s="702" t="str">
        <f t="shared" si="112"/>
        <v/>
      </c>
      <c r="AQ285" s="712"/>
      <c r="AR285" s="712"/>
      <c r="AS285" s="727"/>
    </row>
    <row r="286" spans="1:45" outlineLevel="2">
      <c r="A286" s="710">
        <f t="shared" si="118"/>
        <v>19</v>
      </c>
      <c r="B286" s="711" t="str">
        <f>IF(C286&lt;&gt;"",COUNTA($C$8:C286),"")</f>
        <v/>
      </c>
      <c r="C286" s="711"/>
      <c r="D286" s="5"/>
      <c r="E286" s="699"/>
      <c r="F286" s="699"/>
      <c r="G286" s="699"/>
      <c r="H286" s="699"/>
      <c r="I286" s="699"/>
      <c r="J286" s="699"/>
      <c r="K286" s="712"/>
      <c r="L286" s="714" t="s">
        <v>35</v>
      </c>
      <c r="M286" s="715" t="str">
        <f>IF(K286&lt;&gt;"",VLOOKUP(K286,'DON GIA'!$S$1:$U$19,3,0),"")</f>
        <v/>
      </c>
      <c r="N286" s="715" t="str">
        <f>IF(K286&lt;&gt;"",VLOOKUP(K286,'DON GIA'!$S$1:$V$19,4,0),"")</f>
        <v/>
      </c>
      <c r="O286" s="715" t="str">
        <f t="shared" si="113"/>
        <v/>
      </c>
      <c r="P286" s="715" t="str">
        <f t="shared" si="114"/>
        <v/>
      </c>
      <c r="Q286" s="5" t="s">
        <v>35</v>
      </c>
      <c r="R286" s="699"/>
      <c r="S286" s="699"/>
      <c r="T286" s="715" t="str">
        <f>IF(Q286&lt;&gt;"",VLOOKUP(Q286,'DON GIA'!$H$1:$K$103,4,0),"")</f>
        <v/>
      </c>
      <c r="U286" s="715" t="str">
        <f t="shared" si="115"/>
        <v/>
      </c>
      <c r="V286" s="715"/>
      <c r="W286" s="712" t="s">
        <v>1130</v>
      </c>
      <c r="X286" s="699" t="s">
        <v>27</v>
      </c>
      <c r="Y286" s="718">
        <v>7.96</v>
      </c>
      <c r="Z286" s="725"/>
      <c r="AA286" s="715">
        <f>IF(W286&lt;&gt;"",VLOOKUP(W286,'DON GIA'!$A$1:$D$346,4,0),"")</f>
        <v>282038</v>
      </c>
      <c r="AB286" s="715">
        <f t="shared" si="116"/>
        <v>2245022.48</v>
      </c>
      <c r="AC286" s="5"/>
      <c r="AD286" s="5"/>
      <c r="AE286" s="5"/>
      <c r="AF286" s="5"/>
      <c r="AG286" s="5"/>
      <c r="AH286" s="699"/>
      <c r="AI286" s="5"/>
      <c r="AJ286" s="699"/>
      <c r="AK286" s="699"/>
      <c r="AL286" s="715" t="str">
        <f>IF(AI286&lt;&gt;"",VLOOKUP(AI286,'DON GIA'!$M$1:$P$9,4,0),"")</f>
        <v/>
      </c>
      <c r="AM286" s="715" t="str">
        <f t="shared" si="117"/>
        <v/>
      </c>
      <c r="AN286" s="5"/>
      <c r="AO286" s="699"/>
      <c r="AP286" s="702" t="str">
        <f t="shared" si="112"/>
        <v/>
      </c>
      <c r="AQ286" s="712"/>
      <c r="AR286" s="712"/>
      <c r="AS286" s="727"/>
    </row>
    <row r="287" spans="1:45" outlineLevel="2">
      <c r="A287" s="710">
        <f t="shared" si="118"/>
        <v>19</v>
      </c>
      <c r="B287" s="711" t="str">
        <f>IF(C287&lt;&gt;"",COUNTA($C$8:C287),"")</f>
        <v/>
      </c>
      <c r="C287" s="711"/>
      <c r="D287" s="5"/>
      <c r="E287" s="699"/>
      <c r="F287" s="699"/>
      <c r="G287" s="699"/>
      <c r="H287" s="699"/>
      <c r="I287" s="699"/>
      <c r="J287" s="699"/>
      <c r="K287" s="712"/>
      <c r="L287" s="714" t="s">
        <v>35</v>
      </c>
      <c r="M287" s="715" t="str">
        <f>IF(K287&lt;&gt;"",VLOOKUP(K287,'DON GIA'!$S$1:$U$19,3,0),"")</f>
        <v/>
      </c>
      <c r="N287" s="715" t="str">
        <f>IF(K287&lt;&gt;"",VLOOKUP(K287,'DON GIA'!$S$1:$V$19,4,0),"")</f>
        <v/>
      </c>
      <c r="O287" s="715" t="str">
        <f t="shared" si="113"/>
        <v/>
      </c>
      <c r="P287" s="715" t="str">
        <f t="shared" si="114"/>
        <v/>
      </c>
      <c r="Q287" s="5" t="s">
        <v>35</v>
      </c>
      <c r="R287" s="699"/>
      <c r="S287" s="699"/>
      <c r="T287" s="715" t="str">
        <f>IF(Q287&lt;&gt;"",VLOOKUP(Q287,'DON GIA'!$H$1:$K$103,4,0),"")</f>
        <v/>
      </c>
      <c r="U287" s="715" t="str">
        <f t="shared" si="115"/>
        <v/>
      </c>
      <c r="V287" s="715"/>
      <c r="W287" s="712" t="s">
        <v>1108</v>
      </c>
      <c r="X287" s="699" t="s">
        <v>27</v>
      </c>
      <c r="Y287" s="718">
        <v>6.2</v>
      </c>
      <c r="Z287" s="725"/>
      <c r="AA287" s="715">
        <f>IF(W287&lt;&gt;"",VLOOKUP(W287,'DON GIA'!$A$1:$D$346,4,0),"")</f>
        <v>282038</v>
      </c>
      <c r="AB287" s="715">
        <f t="shared" si="116"/>
        <v>1748635.6</v>
      </c>
      <c r="AC287" s="5"/>
      <c r="AD287" s="5"/>
      <c r="AE287" s="5"/>
      <c r="AF287" s="5"/>
      <c r="AG287" s="5"/>
      <c r="AH287" s="699"/>
      <c r="AI287" s="5"/>
      <c r="AJ287" s="699"/>
      <c r="AK287" s="699"/>
      <c r="AL287" s="715" t="str">
        <f>IF(AI287&lt;&gt;"",VLOOKUP(AI287,'DON GIA'!$M$1:$P$9,4,0),"")</f>
        <v/>
      </c>
      <c r="AM287" s="715" t="str">
        <f t="shared" si="117"/>
        <v/>
      </c>
      <c r="AN287" s="5"/>
      <c r="AO287" s="699"/>
      <c r="AP287" s="702" t="str">
        <f t="shared" si="112"/>
        <v/>
      </c>
      <c r="AQ287" s="712"/>
      <c r="AR287" s="712"/>
      <c r="AS287" s="727"/>
    </row>
    <row r="288" spans="1:45" outlineLevel="2">
      <c r="A288" s="710">
        <f t="shared" si="118"/>
        <v>19</v>
      </c>
      <c r="B288" s="711" t="str">
        <f>IF(C288&lt;&gt;"",COUNTA($C$8:C288),"")</f>
        <v/>
      </c>
      <c r="C288" s="711"/>
      <c r="D288" s="5"/>
      <c r="E288" s="699"/>
      <c r="F288" s="699"/>
      <c r="G288" s="699"/>
      <c r="H288" s="699"/>
      <c r="I288" s="699"/>
      <c r="J288" s="699"/>
      <c r="K288" s="712"/>
      <c r="L288" s="714" t="s">
        <v>35</v>
      </c>
      <c r="M288" s="715" t="str">
        <f>IF(K288&lt;&gt;"",VLOOKUP(K288,'DON GIA'!$S$1:$U$19,3,0),"")</f>
        <v/>
      </c>
      <c r="N288" s="715" t="str">
        <f>IF(K288&lt;&gt;"",VLOOKUP(K288,'DON GIA'!$S$1:$V$19,4,0),"")</f>
        <v/>
      </c>
      <c r="O288" s="715" t="str">
        <f t="shared" si="113"/>
        <v/>
      </c>
      <c r="P288" s="715" t="str">
        <f t="shared" si="114"/>
        <v/>
      </c>
      <c r="Q288" s="5" t="s">
        <v>35</v>
      </c>
      <c r="R288" s="699"/>
      <c r="S288" s="699"/>
      <c r="T288" s="715" t="str">
        <f>IF(Q288&lt;&gt;"",VLOOKUP(Q288,'DON GIA'!$H$1:$K$103,4,0),"")</f>
        <v/>
      </c>
      <c r="U288" s="715" t="str">
        <f t="shared" si="115"/>
        <v/>
      </c>
      <c r="V288" s="715"/>
      <c r="W288" s="712" t="s">
        <v>1006</v>
      </c>
      <c r="X288" s="699" t="s">
        <v>27</v>
      </c>
      <c r="Y288" s="718">
        <v>79.53</v>
      </c>
      <c r="Z288" s="725"/>
      <c r="AA288" s="715">
        <f>IF(W288&lt;&gt;"",VLOOKUP(W288,'DON GIA'!$A$1:$D$346,4,0),"")</f>
        <v>109890</v>
      </c>
      <c r="AB288" s="715">
        <f t="shared" si="116"/>
        <v>8739551.6999999993</v>
      </c>
      <c r="AC288" s="5"/>
      <c r="AD288" s="5"/>
      <c r="AE288" s="5"/>
      <c r="AF288" s="5"/>
      <c r="AG288" s="5"/>
      <c r="AH288" s="699"/>
      <c r="AI288" s="5"/>
      <c r="AJ288" s="699"/>
      <c r="AK288" s="699"/>
      <c r="AL288" s="715" t="str">
        <f>IF(AI288&lt;&gt;"",VLOOKUP(AI288,'DON GIA'!$M$1:$P$9,4,0),"")</f>
        <v/>
      </c>
      <c r="AM288" s="715" t="str">
        <f t="shared" si="117"/>
        <v/>
      </c>
      <c r="AN288" s="5"/>
      <c r="AO288" s="699"/>
      <c r="AP288" s="702" t="str">
        <f t="shared" si="112"/>
        <v/>
      </c>
      <c r="AQ288" s="712"/>
      <c r="AR288" s="712"/>
      <c r="AS288" s="727"/>
    </row>
    <row r="289" spans="1:45" outlineLevel="2">
      <c r="A289" s="710">
        <f t="shared" si="118"/>
        <v>19</v>
      </c>
      <c r="B289" s="711" t="str">
        <f>IF(C289&lt;&gt;"",COUNTA($C$8:C289),"")</f>
        <v/>
      </c>
      <c r="C289" s="711"/>
      <c r="D289" s="5"/>
      <c r="E289" s="699"/>
      <c r="F289" s="699"/>
      <c r="G289" s="699"/>
      <c r="H289" s="699"/>
      <c r="I289" s="699"/>
      <c r="J289" s="699"/>
      <c r="K289" s="712"/>
      <c r="L289" s="714" t="s">
        <v>35</v>
      </c>
      <c r="M289" s="715" t="str">
        <f>IF(K289&lt;&gt;"",VLOOKUP(K289,'DON GIA'!$S$1:$U$19,3,0),"")</f>
        <v/>
      </c>
      <c r="N289" s="715" t="str">
        <f>IF(K289&lt;&gt;"",VLOOKUP(K289,'DON GIA'!$S$1:$V$19,4,0),"")</f>
        <v/>
      </c>
      <c r="O289" s="715" t="str">
        <f t="shared" si="113"/>
        <v/>
      </c>
      <c r="P289" s="715" t="str">
        <f t="shared" si="114"/>
        <v/>
      </c>
      <c r="Q289" s="5" t="s">
        <v>35</v>
      </c>
      <c r="R289" s="699"/>
      <c r="S289" s="699"/>
      <c r="T289" s="715" t="str">
        <f>IF(Q289&lt;&gt;"",VLOOKUP(Q289,'DON GIA'!$H$1:$K$103,4,0),"")</f>
        <v/>
      </c>
      <c r="U289" s="715" t="str">
        <f t="shared" si="115"/>
        <v/>
      </c>
      <c r="V289" s="715"/>
      <c r="W289" s="712" t="s">
        <v>1049</v>
      </c>
      <c r="X289" s="699" t="s">
        <v>42</v>
      </c>
      <c r="Y289" s="718">
        <v>1</v>
      </c>
      <c r="Z289" s="725"/>
      <c r="AA289" s="715">
        <f>IF(W289&lt;&gt;"",VLOOKUP(W289,'DON GIA'!$A$1:$D$346,4,0),"")</f>
        <v>3793079</v>
      </c>
      <c r="AB289" s="715">
        <f t="shared" si="116"/>
        <v>3793079</v>
      </c>
      <c r="AC289" s="5"/>
      <c r="AD289" s="5"/>
      <c r="AE289" s="5"/>
      <c r="AF289" s="5"/>
      <c r="AG289" s="5"/>
      <c r="AH289" s="699"/>
      <c r="AI289" s="5"/>
      <c r="AJ289" s="699"/>
      <c r="AK289" s="699"/>
      <c r="AL289" s="715" t="str">
        <f>IF(AI289&lt;&gt;"",VLOOKUP(AI289,'DON GIA'!$M$1:$P$9,4,0),"")</f>
        <v/>
      </c>
      <c r="AM289" s="715" t="str">
        <f t="shared" si="117"/>
        <v/>
      </c>
      <c r="AN289" s="5"/>
      <c r="AO289" s="699"/>
      <c r="AP289" s="702" t="str">
        <f t="shared" si="112"/>
        <v/>
      </c>
      <c r="AQ289" s="712"/>
      <c r="AR289" s="712"/>
      <c r="AS289" s="727"/>
    </row>
    <row r="290" spans="1:45" outlineLevel="2">
      <c r="A290" s="710">
        <f t="shared" si="118"/>
        <v>19</v>
      </c>
      <c r="B290" s="711" t="str">
        <f>IF(C290&lt;&gt;"",COUNTA($C$8:C290),"")</f>
        <v/>
      </c>
      <c r="C290" s="711"/>
      <c r="D290" s="5"/>
      <c r="E290" s="699"/>
      <c r="F290" s="699"/>
      <c r="G290" s="699"/>
      <c r="H290" s="699"/>
      <c r="I290" s="699"/>
      <c r="J290" s="699"/>
      <c r="K290" s="712"/>
      <c r="L290" s="714" t="s">
        <v>35</v>
      </c>
      <c r="M290" s="715" t="str">
        <f>IF(K290&lt;&gt;"",VLOOKUP(K290,'DON GIA'!$S$1:$U$19,3,0),"")</f>
        <v/>
      </c>
      <c r="N290" s="715" t="str">
        <f>IF(K290&lt;&gt;"",VLOOKUP(K290,'DON GIA'!$S$1:$V$19,4,0),"")</f>
        <v/>
      </c>
      <c r="O290" s="715" t="str">
        <f t="shared" si="113"/>
        <v/>
      </c>
      <c r="P290" s="715" t="str">
        <f t="shared" si="114"/>
        <v/>
      </c>
      <c r="Q290" s="5" t="s">
        <v>35</v>
      </c>
      <c r="R290" s="699"/>
      <c r="S290" s="699"/>
      <c r="T290" s="715" t="str">
        <f>IF(Q290&lt;&gt;"",VLOOKUP(Q290,'DON GIA'!$H$1:$K$103,4,0),"")</f>
        <v/>
      </c>
      <c r="U290" s="715" t="str">
        <f t="shared" si="115"/>
        <v/>
      </c>
      <c r="V290" s="715"/>
      <c r="W290" s="712" t="s">
        <v>35</v>
      </c>
      <c r="X290" s="699"/>
      <c r="Y290" s="718"/>
      <c r="Z290" s="725"/>
      <c r="AA290" s="715" t="str">
        <f>IF(W290&lt;&gt;"",VLOOKUP(W290,'DON GIA'!$A$1:$D$346,4,0),"")</f>
        <v/>
      </c>
      <c r="AB290" s="715" t="str">
        <f t="shared" si="116"/>
        <v/>
      </c>
      <c r="AC290" s="5"/>
      <c r="AD290" s="5"/>
      <c r="AE290" s="5"/>
      <c r="AF290" s="5"/>
      <c r="AG290" s="5"/>
      <c r="AH290" s="699"/>
      <c r="AI290" s="5"/>
      <c r="AJ290" s="699"/>
      <c r="AK290" s="699"/>
      <c r="AL290" s="715" t="str">
        <f>IF(AI290&lt;&gt;"",VLOOKUP(AI290,'DON GIA'!$M$1:$P$9,4,0),"")</f>
        <v/>
      </c>
      <c r="AM290" s="715" t="str">
        <f t="shared" si="117"/>
        <v/>
      </c>
      <c r="AN290" s="5"/>
      <c r="AO290" s="699"/>
      <c r="AP290" s="702" t="str">
        <f t="shared" si="112"/>
        <v/>
      </c>
      <c r="AQ290" s="712"/>
      <c r="AR290" s="712"/>
      <c r="AS290" s="727"/>
    </row>
    <row r="291" spans="1:45" outlineLevel="2">
      <c r="A291" s="710">
        <f t="shared" si="118"/>
        <v>19</v>
      </c>
      <c r="B291" s="711"/>
      <c r="C291" s="711"/>
      <c r="D291" s="708"/>
      <c r="E291" s="699"/>
      <c r="F291" s="699"/>
      <c r="G291" s="699"/>
      <c r="H291" s="699"/>
      <c r="I291" s="699"/>
      <c r="J291" s="699"/>
      <c r="K291" s="712"/>
      <c r="L291" s="714" t="s">
        <v>35</v>
      </c>
      <c r="M291" s="715" t="str">
        <f>IF(K291&lt;&gt;"",VLOOKUP(K291,'DON GIA'!$S$1:$U$19,3,0),"")</f>
        <v/>
      </c>
      <c r="N291" s="715" t="str">
        <f>IF(K291&lt;&gt;"",VLOOKUP(K291,'DON GIA'!$S$1:$V$19,4,0),"")</f>
        <v/>
      </c>
      <c r="O291" s="715" t="str">
        <f t="shared" si="113"/>
        <v/>
      </c>
      <c r="P291" s="715" t="str">
        <f t="shared" si="114"/>
        <v/>
      </c>
      <c r="Q291" s="5" t="s">
        <v>35</v>
      </c>
      <c r="R291" s="699"/>
      <c r="S291" s="699"/>
      <c r="T291" s="715" t="str">
        <f>IF(Q291&lt;&gt;"",VLOOKUP(Q291,'DON GIA'!$H$1:$K$103,4,0),"")</f>
        <v/>
      </c>
      <c r="U291" s="715" t="str">
        <f t="shared" si="115"/>
        <v/>
      </c>
      <c r="V291" s="715"/>
      <c r="W291" s="712" t="s">
        <v>35</v>
      </c>
      <c r="X291" s="699"/>
      <c r="Y291" s="718"/>
      <c r="Z291" s="725"/>
      <c r="AA291" s="715" t="str">
        <f>IF(W291&lt;&gt;"",VLOOKUP(W291,'DON GIA'!$A$1:$D$346,4,0),"")</f>
        <v/>
      </c>
      <c r="AB291" s="715" t="str">
        <f t="shared" si="116"/>
        <v/>
      </c>
      <c r="AC291" s="5"/>
      <c r="AD291" s="5"/>
      <c r="AE291" s="5"/>
      <c r="AF291" s="5"/>
      <c r="AG291" s="5"/>
      <c r="AH291" s="699"/>
      <c r="AI291" s="5"/>
      <c r="AJ291" s="699"/>
      <c r="AK291" s="699"/>
      <c r="AL291" s="715" t="str">
        <f>IF(AI291&lt;&gt;"",VLOOKUP(AI291,'DON GIA'!$M$1:$P$9,4,0),"")</f>
        <v/>
      </c>
      <c r="AM291" s="715" t="str">
        <f t="shared" si="117"/>
        <v/>
      </c>
      <c r="AN291" s="5"/>
      <c r="AO291" s="699"/>
      <c r="AP291" s="702" t="str">
        <f t="shared" si="112"/>
        <v/>
      </c>
      <c r="AQ291" s="712"/>
      <c r="AR291" s="712"/>
      <c r="AS291" s="727"/>
    </row>
    <row r="292" spans="1:45" outlineLevel="1">
      <c r="A292" s="658" t="s">
        <v>2140</v>
      </c>
      <c r="B292" s="696">
        <f>IF(C292&lt;&gt;"",COUNTA($C$8:C292),"")</f>
        <v>20</v>
      </c>
      <c r="C292" s="696">
        <v>429</v>
      </c>
      <c r="D292" s="708" t="s">
        <v>243</v>
      </c>
      <c r="E292" s="698"/>
      <c r="F292" s="699"/>
      <c r="G292" s="698"/>
      <c r="H292" s="698"/>
      <c r="I292" s="698"/>
      <c r="J292" s="698"/>
      <c r="K292" s="697"/>
      <c r="L292" s="701">
        <f>SUBTOTAL(9,L293:L308)</f>
        <v>135.69999999999999</v>
      </c>
      <c r="M292" s="702"/>
      <c r="N292" s="702"/>
      <c r="O292" s="702">
        <f>SUBTOTAL(9,O293:O308)</f>
        <v>227840299.99999997</v>
      </c>
      <c r="P292" s="702">
        <f>SUBTOTAL(9,P293:P308)</f>
        <v>0</v>
      </c>
      <c r="Q292" s="708"/>
      <c r="R292" s="698"/>
      <c r="S292" s="698">
        <f>SUBTOTAL(9,S293:S308)</f>
        <v>0</v>
      </c>
      <c r="T292" s="702"/>
      <c r="U292" s="702">
        <f>SUBTOTAL(9,U293:U308)</f>
        <v>0</v>
      </c>
      <c r="V292" s="702"/>
      <c r="W292" s="697"/>
      <c r="X292" s="698"/>
      <c r="Y292" s="705">
        <f>SUBTOTAL(9,Y293:Y308)</f>
        <v>296.98499999999996</v>
      </c>
      <c r="Z292" s="724">
        <f>SUBTOTAL(9,Z293:Z308)</f>
        <v>0</v>
      </c>
      <c r="AA292" s="702"/>
      <c r="AB292" s="702">
        <f>SUBTOTAL(9,AB293:AB308)</f>
        <v>724519069.08000016</v>
      </c>
      <c r="AC292" s="708"/>
      <c r="AD292" s="708"/>
      <c r="AE292" s="708"/>
      <c r="AF292" s="708"/>
      <c r="AG292" s="708"/>
      <c r="AH292" s="698"/>
      <c r="AI292" s="708"/>
      <c r="AJ292" s="698"/>
      <c r="AK292" s="698">
        <f>SUBTOTAL(9,AK293:AK308)</f>
        <v>5</v>
      </c>
      <c r="AL292" s="702"/>
      <c r="AM292" s="702">
        <f>SUBTOTAL(9,AM293:AM308)</f>
        <v>68583680</v>
      </c>
      <c r="AN292" s="708"/>
      <c r="AO292" s="698">
        <f>SUBTOTAL(9,AO293:AO308)</f>
        <v>1</v>
      </c>
      <c r="AP292" s="702">
        <f t="shared" si="112"/>
        <v>1020943049.0800002</v>
      </c>
      <c r="AQ292" s="709"/>
      <c r="AR292" s="709"/>
      <c r="AS292" s="723"/>
    </row>
    <row r="293" spans="1:45" ht="33.75" outlineLevel="2">
      <c r="A293" s="710">
        <f>IF(B292&lt;&gt;"",B292,A291)</f>
        <v>20</v>
      </c>
      <c r="B293" s="711" t="str">
        <f>IF(C293&lt;&gt;"",COUNTA($C$8:C293),"")</f>
        <v/>
      </c>
      <c r="C293" s="711"/>
      <c r="D293" s="5" t="s">
        <v>244</v>
      </c>
      <c r="E293" s="699">
        <v>4</v>
      </c>
      <c r="F293" s="699"/>
      <c r="G293" s="699">
        <v>427</v>
      </c>
      <c r="H293" s="699">
        <v>79</v>
      </c>
      <c r="I293" s="699" t="s">
        <v>223</v>
      </c>
      <c r="J293" s="699" t="s">
        <v>224</v>
      </c>
      <c r="K293" s="712" t="s">
        <v>973</v>
      </c>
      <c r="L293" s="714">
        <v>135.69999999999999</v>
      </c>
      <c r="M293" s="715">
        <f>IF(K293&lt;&gt;"",VLOOKUP(K293,'DON GIA'!$S$1:$U$19,3,0),"")</f>
        <v>1679000</v>
      </c>
      <c r="N293" s="715">
        <f>IF(K293&lt;&gt;"",VLOOKUP(K293,'DON GIA'!$S$1:$V$19,4,0),"")</f>
        <v>0</v>
      </c>
      <c r="O293" s="715">
        <f t="shared" ref="O293:O308" si="119">IF(K293&lt;&gt;"",L293*M293,"")</f>
        <v>227840299.99999997</v>
      </c>
      <c r="P293" s="715">
        <f t="shared" ref="P293:P308" si="120">IF(K293&lt;&gt;"",L293*N293,"")</f>
        <v>0</v>
      </c>
      <c r="Q293" s="5" t="s">
        <v>35</v>
      </c>
      <c r="R293" s="699"/>
      <c r="S293" s="699"/>
      <c r="T293" s="715" t="str">
        <f>IF(Q293&lt;&gt;"",VLOOKUP(Q293,'DON GIA'!$H$1:$K$103,4,0),"")</f>
        <v/>
      </c>
      <c r="U293" s="715" t="str">
        <f t="shared" ref="U293:U308" si="121">IF(Q293&lt;&gt;"",IF(ISNUMBER(T293),S293*T293,""),"")</f>
        <v/>
      </c>
      <c r="V293" s="715" t="s">
        <v>2163</v>
      </c>
      <c r="W293" s="712" t="s">
        <v>1005</v>
      </c>
      <c r="X293" s="699" t="s">
        <v>27</v>
      </c>
      <c r="Y293" s="718">
        <v>98.42</v>
      </c>
      <c r="Z293" s="725"/>
      <c r="AA293" s="715">
        <f>IF(W293&lt;&gt;"",VLOOKUP(W293,'DON GIA'!$A$1:$D$346,4,0),"")</f>
        <v>5559129</v>
      </c>
      <c r="AB293" s="715">
        <f t="shared" ref="AB293:AB308" si="122">IF(W293&lt;&gt;"",IF(ISNUMBER(AA293),Y293*AA293,""),"")</f>
        <v>547129476.18000007</v>
      </c>
      <c r="AC293" s="5" t="s">
        <v>28</v>
      </c>
      <c r="AD293" s="5" t="s">
        <v>29</v>
      </c>
      <c r="AE293" s="5" t="s">
        <v>30</v>
      </c>
      <c r="AF293" s="5"/>
      <c r="AG293" s="5" t="s">
        <v>34</v>
      </c>
      <c r="AH293" s="699" t="s">
        <v>33</v>
      </c>
      <c r="AI293" s="5" t="s">
        <v>562</v>
      </c>
      <c r="AJ293" s="699" t="s">
        <v>409</v>
      </c>
      <c r="AK293" s="699">
        <v>4</v>
      </c>
      <c r="AL293" s="715">
        <f>IF(AI293&lt;&gt;"",VLOOKUP(AI293,'DON GIA'!$M$1:$P$9,4,0),"")</f>
        <v>12895920</v>
      </c>
      <c r="AM293" s="715">
        <f t="shared" ref="AM293:AM308" si="123">IF(AI293&lt;&gt;"",AK293*AL293,"")</f>
        <v>51583680</v>
      </c>
      <c r="AN293" s="5" t="s">
        <v>407</v>
      </c>
      <c r="AO293" s="699">
        <v>1</v>
      </c>
      <c r="AP293" s="702" t="str">
        <f t="shared" si="112"/>
        <v/>
      </c>
      <c r="AQ293" s="709" t="s">
        <v>2318</v>
      </c>
      <c r="AR293" s="709" t="s">
        <v>1912</v>
      </c>
      <c r="AS293" s="723"/>
    </row>
    <row r="294" spans="1:45" ht="217.5" outlineLevel="2">
      <c r="A294" s="710">
        <f t="shared" ref="A294:A308" si="124">IF(B293&lt;&gt;"",B293,A293)</f>
        <v>20</v>
      </c>
      <c r="B294" s="711" t="str">
        <f>IF(C294&lt;&gt;"",COUNTA($C$8:C294),"")</f>
        <v/>
      </c>
      <c r="C294" s="711"/>
      <c r="D294" s="5" t="s">
        <v>71</v>
      </c>
      <c r="E294" s="699"/>
      <c r="F294" s="699"/>
      <c r="G294" s="699"/>
      <c r="H294" s="699"/>
      <c r="I294" s="699"/>
      <c r="J294" s="699"/>
      <c r="K294" s="712"/>
      <c r="L294" s="714" t="s">
        <v>35</v>
      </c>
      <c r="M294" s="715" t="str">
        <f>IF(K294&lt;&gt;"",VLOOKUP(K294,'DON GIA'!$S$1:$U$19,3,0),"")</f>
        <v/>
      </c>
      <c r="N294" s="715" t="str">
        <f>IF(K294&lt;&gt;"",VLOOKUP(K294,'DON GIA'!$S$1:$V$19,4,0),"")</f>
        <v/>
      </c>
      <c r="O294" s="715" t="str">
        <f t="shared" si="119"/>
        <v/>
      </c>
      <c r="P294" s="715" t="str">
        <f t="shared" si="120"/>
        <v/>
      </c>
      <c r="Q294" s="5" t="s">
        <v>35</v>
      </c>
      <c r="R294" s="699"/>
      <c r="S294" s="699"/>
      <c r="T294" s="715" t="str">
        <f>IF(Q294&lt;&gt;"",VLOOKUP(Q294,'DON GIA'!$H$1:$K$103,4,0),"")</f>
        <v/>
      </c>
      <c r="U294" s="715" t="str">
        <f t="shared" si="121"/>
        <v/>
      </c>
      <c r="V294" s="715"/>
      <c r="W294" s="712" t="s">
        <v>1014</v>
      </c>
      <c r="X294" s="699" t="s">
        <v>27</v>
      </c>
      <c r="Y294" s="718">
        <v>9.36</v>
      </c>
      <c r="Z294" s="725"/>
      <c r="AA294" s="715">
        <f>IF(W294&lt;&gt;"",VLOOKUP(W294,'DON GIA'!$A$1:$D$346,4,0),"")</f>
        <v>4447303</v>
      </c>
      <c r="AB294" s="715">
        <f t="shared" si="122"/>
        <v>41626756.079999998</v>
      </c>
      <c r="AC294" s="5" t="s">
        <v>28</v>
      </c>
      <c r="AD294" s="5" t="s">
        <v>29</v>
      </c>
      <c r="AE294" s="5" t="s">
        <v>30</v>
      </c>
      <c r="AF294" s="5"/>
      <c r="AG294" s="5" t="s">
        <v>34</v>
      </c>
      <c r="AH294" s="699" t="s">
        <v>34</v>
      </c>
      <c r="AI294" s="5" t="s">
        <v>579</v>
      </c>
      <c r="AJ294" s="699" t="s">
        <v>560</v>
      </c>
      <c r="AK294" s="699">
        <v>1</v>
      </c>
      <c r="AL294" s="715">
        <f>IF(AI294&lt;&gt;"",VLOOKUP(AI294,'DON GIA'!$M$1:$P$9,4,0),"")</f>
        <v>17000000</v>
      </c>
      <c r="AM294" s="715">
        <f t="shared" si="123"/>
        <v>17000000</v>
      </c>
      <c r="AN294" s="5"/>
      <c r="AO294" s="699"/>
      <c r="AP294" s="702" t="str">
        <f t="shared" si="112"/>
        <v/>
      </c>
      <c r="AQ294" s="722" t="s">
        <v>2319</v>
      </c>
      <c r="AR294" s="722" t="s">
        <v>1918</v>
      </c>
      <c r="AS294" s="639"/>
    </row>
    <row r="295" spans="1:45" ht="99" outlineLevel="2">
      <c r="A295" s="710">
        <f t="shared" si="124"/>
        <v>20</v>
      </c>
      <c r="B295" s="711" t="str">
        <f>IF(C295&lt;&gt;"",COUNTA($C$8:C295),"")</f>
        <v/>
      </c>
      <c r="C295" s="711"/>
      <c r="D295" s="5"/>
      <c r="E295" s="699"/>
      <c r="F295" s="699"/>
      <c r="G295" s="699"/>
      <c r="H295" s="699"/>
      <c r="I295" s="699"/>
      <c r="J295" s="699"/>
      <c r="K295" s="712"/>
      <c r="L295" s="714" t="s">
        <v>35</v>
      </c>
      <c r="M295" s="715" t="str">
        <f>IF(K295&lt;&gt;"",VLOOKUP(K295,'DON GIA'!$S$1:$U$19,3,0),"")</f>
        <v/>
      </c>
      <c r="N295" s="715" t="str">
        <f>IF(K295&lt;&gt;"",VLOOKUP(K295,'DON GIA'!$S$1:$V$19,4,0),"")</f>
        <v/>
      </c>
      <c r="O295" s="715" t="str">
        <f t="shared" si="119"/>
        <v/>
      </c>
      <c r="P295" s="715" t="str">
        <f t="shared" si="120"/>
        <v/>
      </c>
      <c r="Q295" s="5" t="s">
        <v>35</v>
      </c>
      <c r="R295" s="699"/>
      <c r="S295" s="699"/>
      <c r="T295" s="715" t="str">
        <f>IF(Q295&lt;&gt;"",VLOOKUP(Q295,'DON GIA'!$H$1:$K$103,4,0),"")</f>
        <v/>
      </c>
      <c r="U295" s="715" t="str">
        <f t="shared" si="121"/>
        <v/>
      </c>
      <c r="V295" s="715"/>
      <c r="W295" s="712" t="s">
        <v>1137</v>
      </c>
      <c r="X295" s="699" t="s">
        <v>38</v>
      </c>
      <c r="Y295" s="718">
        <v>1.04</v>
      </c>
      <c r="Z295" s="725"/>
      <c r="AA295" s="715">
        <f>IF(W295&lt;&gt;"",VLOOKUP(W295,'DON GIA'!$A$1:$D$346,4,0),"")</f>
        <v>4676799</v>
      </c>
      <c r="AB295" s="715">
        <f t="shared" si="122"/>
        <v>4863870.96</v>
      </c>
      <c r="AC295" s="5"/>
      <c r="AD295" s="5"/>
      <c r="AE295" s="5"/>
      <c r="AF295" s="5"/>
      <c r="AG295" s="5"/>
      <c r="AH295" s="699"/>
      <c r="AI295" s="5"/>
      <c r="AJ295" s="699"/>
      <c r="AK295" s="699"/>
      <c r="AL295" s="715" t="str">
        <f>IF(AI295&lt;&gt;"",VLOOKUP(AI295,'DON GIA'!$M$1:$P$9,4,0),"")</f>
        <v/>
      </c>
      <c r="AM295" s="715" t="str">
        <f t="shared" si="123"/>
        <v/>
      </c>
      <c r="AN295" s="5"/>
      <c r="AO295" s="699"/>
      <c r="AP295" s="702" t="str">
        <f t="shared" si="112"/>
        <v/>
      </c>
      <c r="AQ295" s="722" t="s">
        <v>2320</v>
      </c>
      <c r="AR295" s="722" t="s">
        <v>1914</v>
      </c>
      <c r="AS295" s="639"/>
    </row>
    <row r="296" spans="1:45" ht="66.75" outlineLevel="2">
      <c r="A296" s="710">
        <f t="shared" si="124"/>
        <v>20</v>
      </c>
      <c r="B296" s="711" t="str">
        <f>IF(C296&lt;&gt;"",COUNTA($C$8:C296),"")</f>
        <v/>
      </c>
      <c r="C296" s="711"/>
      <c r="D296" s="5"/>
      <c r="E296" s="699"/>
      <c r="F296" s="699"/>
      <c r="G296" s="699"/>
      <c r="H296" s="699"/>
      <c r="I296" s="699"/>
      <c r="J296" s="699"/>
      <c r="K296" s="712"/>
      <c r="L296" s="714" t="s">
        <v>35</v>
      </c>
      <c r="M296" s="715" t="str">
        <f>IF(K296&lt;&gt;"",VLOOKUP(K296,'DON GIA'!$S$1:$U$19,3,0),"")</f>
        <v/>
      </c>
      <c r="N296" s="715" t="str">
        <f>IF(K296&lt;&gt;"",VLOOKUP(K296,'DON GIA'!$S$1:$V$19,4,0),"")</f>
        <v/>
      </c>
      <c r="O296" s="715" t="str">
        <f t="shared" si="119"/>
        <v/>
      </c>
      <c r="P296" s="715" t="str">
        <f t="shared" si="120"/>
        <v/>
      </c>
      <c r="Q296" s="5" t="s">
        <v>35</v>
      </c>
      <c r="R296" s="699"/>
      <c r="S296" s="699"/>
      <c r="T296" s="715" t="str">
        <f>IF(Q296&lt;&gt;"",VLOOKUP(Q296,'DON GIA'!$H$1:$K$103,4,0),"")</f>
        <v/>
      </c>
      <c r="U296" s="715" t="str">
        <f t="shared" si="121"/>
        <v/>
      </c>
      <c r="V296" s="715"/>
      <c r="W296" s="712" t="s">
        <v>1138</v>
      </c>
      <c r="X296" s="699" t="s">
        <v>27</v>
      </c>
      <c r="Y296" s="718">
        <v>12.6</v>
      </c>
      <c r="Z296" s="725"/>
      <c r="AA296" s="715">
        <f>IF(W296&lt;&gt;"",VLOOKUP(W296,'DON GIA'!$A$1:$D$346,4,0),"")</f>
        <v>292949</v>
      </c>
      <c r="AB296" s="715">
        <f t="shared" si="122"/>
        <v>3691157.4</v>
      </c>
      <c r="AC296" s="5"/>
      <c r="AD296" s="5"/>
      <c r="AE296" s="5"/>
      <c r="AF296" s="5"/>
      <c r="AG296" s="5"/>
      <c r="AH296" s="699"/>
      <c r="AI296" s="5"/>
      <c r="AJ296" s="699"/>
      <c r="AK296" s="699"/>
      <c r="AL296" s="715" t="str">
        <f>IF(AI296&lt;&gt;"",VLOOKUP(AI296,'DON GIA'!$M$1:$P$9,4,0),"")</f>
        <v/>
      </c>
      <c r="AM296" s="715" t="str">
        <f t="shared" si="123"/>
        <v/>
      </c>
      <c r="AN296" s="5"/>
      <c r="AO296" s="699"/>
      <c r="AP296" s="702" t="str">
        <f t="shared" si="112"/>
        <v/>
      </c>
      <c r="AQ296" s="726" t="s">
        <v>1911</v>
      </c>
      <c r="AR296" s="726" t="s">
        <v>1915</v>
      </c>
      <c r="AS296" s="727"/>
    </row>
    <row r="297" spans="1:45" outlineLevel="2">
      <c r="A297" s="710">
        <f t="shared" si="124"/>
        <v>20</v>
      </c>
      <c r="B297" s="711" t="str">
        <f>IF(C297&lt;&gt;"",COUNTA($C$8:C297),"")</f>
        <v/>
      </c>
      <c r="C297" s="711"/>
      <c r="D297" s="5"/>
      <c r="E297" s="699"/>
      <c r="F297" s="699"/>
      <c r="G297" s="699"/>
      <c r="H297" s="699"/>
      <c r="I297" s="699"/>
      <c r="J297" s="699"/>
      <c r="K297" s="712"/>
      <c r="L297" s="714" t="s">
        <v>35</v>
      </c>
      <c r="M297" s="715" t="str">
        <f>IF(K297&lt;&gt;"",VLOOKUP(K297,'DON GIA'!$S$1:$U$19,3,0),"")</f>
        <v/>
      </c>
      <c r="N297" s="715" t="str">
        <f>IF(K297&lt;&gt;"",VLOOKUP(K297,'DON GIA'!$S$1:$V$19,4,0),"")</f>
        <v/>
      </c>
      <c r="O297" s="715" t="str">
        <f t="shared" si="119"/>
        <v/>
      </c>
      <c r="P297" s="715" t="str">
        <f t="shared" si="120"/>
        <v/>
      </c>
      <c r="Q297" s="5" t="s">
        <v>35</v>
      </c>
      <c r="R297" s="699"/>
      <c r="S297" s="699"/>
      <c r="T297" s="715" t="str">
        <f>IF(Q297&lt;&gt;"",VLOOKUP(Q297,'DON GIA'!$H$1:$K$103,4,0),"")</f>
        <v/>
      </c>
      <c r="U297" s="715" t="str">
        <f t="shared" si="121"/>
        <v/>
      </c>
      <c r="V297" s="715"/>
      <c r="W297" s="712" t="s">
        <v>1044</v>
      </c>
      <c r="X297" s="699" t="s">
        <v>27</v>
      </c>
      <c r="Y297" s="718">
        <v>16.64</v>
      </c>
      <c r="Z297" s="725"/>
      <c r="AA297" s="715">
        <f>IF(W297&lt;&gt;"",VLOOKUP(W297,'DON GIA'!$A$1:$D$346,4,0),"")</f>
        <v>854777</v>
      </c>
      <c r="AB297" s="715">
        <f t="shared" si="122"/>
        <v>14223489.280000001</v>
      </c>
      <c r="AC297" s="5"/>
      <c r="AD297" s="5"/>
      <c r="AE297" s="5"/>
      <c r="AF297" s="5"/>
      <c r="AG297" s="5"/>
      <c r="AH297" s="699"/>
      <c r="AI297" s="5"/>
      <c r="AJ297" s="699"/>
      <c r="AK297" s="699"/>
      <c r="AL297" s="715" t="str">
        <f>IF(AI297&lt;&gt;"",VLOOKUP(AI297,'DON GIA'!$M$1:$P$9,4,0),"")</f>
        <v/>
      </c>
      <c r="AM297" s="715" t="str">
        <f t="shared" si="123"/>
        <v/>
      </c>
      <c r="AN297" s="5"/>
      <c r="AO297" s="699"/>
      <c r="AP297" s="702" t="str">
        <f t="shared" si="112"/>
        <v/>
      </c>
      <c r="AQ297" s="584" t="s">
        <v>1925</v>
      </c>
      <c r="AR297" s="584"/>
      <c r="AS297" s="631"/>
    </row>
    <row r="298" spans="1:45" outlineLevel="2">
      <c r="A298" s="710">
        <f t="shared" si="124"/>
        <v>20</v>
      </c>
      <c r="B298" s="711" t="str">
        <f>IF(C298&lt;&gt;"",COUNTA($C$8:C298),"")</f>
        <v/>
      </c>
      <c r="C298" s="711"/>
      <c r="D298" s="5"/>
      <c r="E298" s="699"/>
      <c r="F298" s="699"/>
      <c r="G298" s="699"/>
      <c r="H298" s="699"/>
      <c r="I298" s="699"/>
      <c r="J298" s="699"/>
      <c r="K298" s="712"/>
      <c r="L298" s="714" t="s">
        <v>35</v>
      </c>
      <c r="M298" s="715" t="str">
        <f>IF(K298&lt;&gt;"",VLOOKUP(K298,'DON GIA'!$S$1:$U$19,3,0),"")</f>
        <v/>
      </c>
      <c r="N298" s="715" t="str">
        <f>IF(K298&lt;&gt;"",VLOOKUP(K298,'DON GIA'!$S$1:$V$19,4,0),"")</f>
        <v/>
      </c>
      <c r="O298" s="715" t="str">
        <f t="shared" si="119"/>
        <v/>
      </c>
      <c r="P298" s="715" t="str">
        <f t="shared" si="120"/>
        <v/>
      </c>
      <c r="Q298" s="5" t="s">
        <v>35</v>
      </c>
      <c r="R298" s="699"/>
      <c r="S298" s="699"/>
      <c r="T298" s="715" t="str">
        <f>IF(Q298&lt;&gt;"",VLOOKUP(Q298,'DON GIA'!$H$1:$K$103,4,0),"")</f>
        <v/>
      </c>
      <c r="U298" s="715" t="str">
        <f t="shared" si="121"/>
        <v/>
      </c>
      <c r="V298" s="715"/>
      <c r="W298" s="712" t="s">
        <v>1139</v>
      </c>
      <c r="X298" s="699" t="s">
        <v>27</v>
      </c>
      <c r="Y298" s="718">
        <v>16.64</v>
      </c>
      <c r="Z298" s="725"/>
      <c r="AA298" s="715">
        <f>IF(W298&lt;&gt;"",VLOOKUP(W298,'DON GIA'!$A$1:$D$346,4,0),"")</f>
        <v>330817</v>
      </c>
      <c r="AB298" s="715">
        <f t="shared" si="122"/>
        <v>5504794.8799999999</v>
      </c>
      <c r="AC298" s="5"/>
      <c r="AD298" s="5"/>
      <c r="AE298" s="5"/>
      <c r="AF298" s="5"/>
      <c r="AG298" s="5"/>
      <c r="AH298" s="699"/>
      <c r="AI298" s="5"/>
      <c r="AJ298" s="699"/>
      <c r="AK298" s="699"/>
      <c r="AL298" s="715" t="str">
        <f>IF(AI298&lt;&gt;"",VLOOKUP(AI298,'DON GIA'!$M$1:$P$9,4,0),"")</f>
        <v/>
      </c>
      <c r="AM298" s="715" t="str">
        <f t="shared" si="123"/>
        <v/>
      </c>
      <c r="AN298" s="5"/>
      <c r="AO298" s="699"/>
      <c r="AP298" s="702" t="str">
        <f t="shared" si="112"/>
        <v/>
      </c>
      <c r="AQ298" s="712"/>
      <c r="AR298" s="712"/>
      <c r="AS298" s="727"/>
    </row>
    <row r="299" spans="1:45" ht="33.75" outlineLevel="2">
      <c r="A299" s="710">
        <f t="shared" si="124"/>
        <v>20</v>
      </c>
      <c r="B299" s="711" t="str">
        <f>IF(C299&lt;&gt;"",COUNTA($C$8:C299),"")</f>
        <v/>
      </c>
      <c r="C299" s="711"/>
      <c r="D299" s="5"/>
      <c r="E299" s="699"/>
      <c r="F299" s="699"/>
      <c r="G299" s="699"/>
      <c r="H299" s="699"/>
      <c r="I299" s="699"/>
      <c r="J299" s="699"/>
      <c r="K299" s="712"/>
      <c r="L299" s="714" t="s">
        <v>35</v>
      </c>
      <c r="M299" s="715" t="str">
        <f>IF(K299&lt;&gt;"",VLOOKUP(K299,'DON GIA'!$S$1:$U$19,3,0),"")</f>
        <v/>
      </c>
      <c r="N299" s="715" t="str">
        <f>IF(K299&lt;&gt;"",VLOOKUP(K299,'DON GIA'!$S$1:$V$19,4,0),"")</f>
        <v/>
      </c>
      <c r="O299" s="715" t="str">
        <f t="shared" si="119"/>
        <v/>
      </c>
      <c r="P299" s="715" t="str">
        <f t="shared" si="120"/>
        <v/>
      </c>
      <c r="Q299" s="5" t="s">
        <v>35</v>
      </c>
      <c r="R299" s="699"/>
      <c r="S299" s="699"/>
      <c r="T299" s="715" t="str">
        <f>IF(Q299&lt;&gt;"",VLOOKUP(Q299,'DON GIA'!$H$1:$K$103,4,0),"")</f>
        <v/>
      </c>
      <c r="U299" s="715" t="str">
        <f t="shared" si="121"/>
        <v/>
      </c>
      <c r="V299" s="715"/>
      <c r="W299" s="712" t="s">
        <v>1140</v>
      </c>
      <c r="X299" s="699" t="s">
        <v>27</v>
      </c>
      <c r="Y299" s="718">
        <v>23.2</v>
      </c>
      <c r="Z299" s="725"/>
      <c r="AA299" s="715">
        <f>IF(W299&lt;&gt;"",VLOOKUP(W299,'DON GIA'!$A$1:$D$346,4,0),"")</f>
        <v>1238791</v>
      </c>
      <c r="AB299" s="715">
        <f t="shared" si="122"/>
        <v>28739951.199999999</v>
      </c>
      <c r="AC299" s="5"/>
      <c r="AD299" s="5"/>
      <c r="AE299" s="5"/>
      <c r="AF299" s="5"/>
      <c r="AG299" s="5"/>
      <c r="AH299" s="699"/>
      <c r="AI299" s="5"/>
      <c r="AJ299" s="699"/>
      <c r="AK299" s="699"/>
      <c r="AL299" s="715" t="str">
        <f>IF(AI299&lt;&gt;"",VLOOKUP(AI299,'DON GIA'!$M$1:$P$9,4,0),"")</f>
        <v/>
      </c>
      <c r="AM299" s="715" t="str">
        <f t="shared" si="123"/>
        <v/>
      </c>
      <c r="AN299" s="5"/>
      <c r="AO299" s="699"/>
      <c r="AP299" s="702" t="str">
        <f t="shared" si="112"/>
        <v/>
      </c>
      <c r="AQ299" s="712"/>
      <c r="AR299" s="712"/>
      <c r="AS299" s="727"/>
    </row>
    <row r="300" spans="1:45" ht="33.75" outlineLevel="2">
      <c r="A300" s="710">
        <f t="shared" si="124"/>
        <v>20</v>
      </c>
      <c r="B300" s="711" t="str">
        <f>IF(C300&lt;&gt;"",COUNTA($C$8:C300),"")</f>
        <v/>
      </c>
      <c r="C300" s="711"/>
      <c r="D300" s="5"/>
      <c r="E300" s="699"/>
      <c r="F300" s="699"/>
      <c r="G300" s="699"/>
      <c r="H300" s="699"/>
      <c r="I300" s="699"/>
      <c r="J300" s="699"/>
      <c r="K300" s="712"/>
      <c r="L300" s="714" t="s">
        <v>35</v>
      </c>
      <c r="M300" s="715" t="str">
        <f>IF(K300&lt;&gt;"",VLOOKUP(K300,'DON GIA'!$S$1:$U$19,3,0),"")</f>
        <v/>
      </c>
      <c r="N300" s="715" t="str">
        <f>IF(K300&lt;&gt;"",VLOOKUP(K300,'DON GIA'!$S$1:$V$19,4,0),"")</f>
        <v/>
      </c>
      <c r="O300" s="715" t="str">
        <f t="shared" si="119"/>
        <v/>
      </c>
      <c r="P300" s="715" t="str">
        <f t="shared" si="120"/>
        <v/>
      </c>
      <c r="Q300" s="5" t="s">
        <v>35</v>
      </c>
      <c r="R300" s="699"/>
      <c r="S300" s="699"/>
      <c r="T300" s="715" t="str">
        <f>IF(Q300&lt;&gt;"",VLOOKUP(Q300,'DON GIA'!$H$1:$K$103,4,0),"")</f>
        <v/>
      </c>
      <c r="U300" s="715" t="str">
        <f t="shared" si="121"/>
        <v/>
      </c>
      <c r="V300" s="715"/>
      <c r="W300" s="712" t="s">
        <v>1141</v>
      </c>
      <c r="X300" s="699" t="s">
        <v>27</v>
      </c>
      <c r="Y300" s="718">
        <v>5.58</v>
      </c>
      <c r="Z300" s="725"/>
      <c r="AA300" s="715">
        <f>IF(W300&lt;&gt;"",VLOOKUP(W300,'DON GIA'!$A$1:$D$346,4,0),"")</f>
        <v>10375629</v>
      </c>
      <c r="AB300" s="715">
        <f t="shared" si="122"/>
        <v>57896009.82</v>
      </c>
      <c r="AC300" s="5"/>
      <c r="AD300" s="5"/>
      <c r="AE300" s="5"/>
      <c r="AF300" s="5" t="s">
        <v>31</v>
      </c>
      <c r="AG300" s="5"/>
      <c r="AH300" s="699"/>
      <c r="AI300" s="5"/>
      <c r="AJ300" s="699"/>
      <c r="AK300" s="699"/>
      <c r="AL300" s="715" t="str">
        <f>IF(AI300&lt;&gt;"",VLOOKUP(AI300,'DON GIA'!$M$1:$P$9,4,0),"")</f>
        <v/>
      </c>
      <c r="AM300" s="715" t="str">
        <f t="shared" si="123"/>
        <v/>
      </c>
      <c r="AN300" s="5"/>
      <c r="AO300" s="699"/>
      <c r="AP300" s="702" t="str">
        <f t="shared" si="112"/>
        <v/>
      </c>
      <c r="AQ300" s="712"/>
      <c r="AR300" s="712"/>
      <c r="AS300" s="727"/>
    </row>
    <row r="301" spans="1:45" outlineLevel="2">
      <c r="A301" s="710">
        <f t="shared" si="124"/>
        <v>20</v>
      </c>
      <c r="B301" s="711" t="str">
        <f>IF(C301&lt;&gt;"",COUNTA($C$8:C301),"")</f>
        <v/>
      </c>
      <c r="C301" s="711"/>
      <c r="D301" s="5"/>
      <c r="E301" s="699"/>
      <c r="F301" s="699"/>
      <c r="G301" s="699"/>
      <c r="H301" s="699"/>
      <c r="I301" s="699"/>
      <c r="J301" s="699"/>
      <c r="K301" s="712"/>
      <c r="L301" s="714" t="s">
        <v>35</v>
      </c>
      <c r="M301" s="715" t="str">
        <f>IF(K301&lt;&gt;"",VLOOKUP(K301,'DON GIA'!$S$1:$U$19,3,0),"")</f>
        <v/>
      </c>
      <c r="N301" s="715" t="str">
        <f>IF(K301&lt;&gt;"",VLOOKUP(K301,'DON GIA'!$S$1:$V$19,4,0),"")</f>
        <v/>
      </c>
      <c r="O301" s="715" t="str">
        <f t="shared" si="119"/>
        <v/>
      </c>
      <c r="P301" s="715" t="str">
        <f t="shared" si="120"/>
        <v/>
      </c>
      <c r="Q301" s="5" t="s">
        <v>35</v>
      </c>
      <c r="R301" s="699"/>
      <c r="S301" s="699"/>
      <c r="T301" s="715" t="str">
        <f>IF(Q301&lt;&gt;"",VLOOKUP(Q301,'DON GIA'!$H$1:$K$103,4,0),"")</f>
        <v/>
      </c>
      <c r="U301" s="715" t="str">
        <f t="shared" si="121"/>
        <v/>
      </c>
      <c r="V301" s="715"/>
      <c r="W301" s="712" t="s">
        <v>1023</v>
      </c>
      <c r="X301" s="699" t="s">
        <v>38</v>
      </c>
      <c r="Y301" s="718">
        <v>0.315</v>
      </c>
      <c r="Z301" s="725"/>
      <c r="AA301" s="715">
        <f>IF(W301&lt;&gt;"",VLOOKUP(W301,'DON GIA'!$A$1:$D$346,4,0),"")</f>
        <v>2523428</v>
      </c>
      <c r="AB301" s="715">
        <f t="shared" si="122"/>
        <v>794879.82</v>
      </c>
      <c r="AC301" s="5"/>
      <c r="AD301" s="5"/>
      <c r="AE301" s="5"/>
      <c r="AF301" s="5"/>
      <c r="AG301" s="5"/>
      <c r="AH301" s="699"/>
      <c r="AI301" s="5"/>
      <c r="AJ301" s="699"/>
      <c r="AK301" s="699"/>
      <c r="AL301" s="715" t="str">
        <f>IF(AI301&lt;&gt;"",VLOOKUP(AI301,'DON GIA'!$M$1:$P$9,4,0),"")</f>
        <v/>
      </c>
      <c r="AM301" s="715" t="str">
        <f t="shared" si="123"/>
        <v/>
      </c>
      <c r="AN301" s="5"/>
      <c r="AO301" s="699"/>
      <c r="AP301" s="702" t="str">
        <f t="shared" si="112"/>
        <v/>
      </c>
      <c r="AQ301" s="712"/>
      <c r="AR301" s="712"/>
      <c r="AS301" s="727"/>
    </row>
    <row r="302" spans="1:45" outlineLevel="2">
      <c r="A302" s="710">
        <f t="shared" si="124"/>
        <v>20</v>
      </c>
      <c r="B302" s="711" t="str">
        <f>IF(C302&lt;&gt;"",COUNTA($C$8:C302),"")</f>
        <v/>
      </c>
      <c r="C302" s="711"/>
      <c r="D302" s="5"/>
      <c r="E302" s="699"/>
      <c r="F302" s="699"/>
      <c r="G302" s="699"/>
      <c r="H302" s="699"/>
      <c r="I302" s="699"/>
      <c r="J302" s="699"/>
      <c r="K302" s="712"/>
      <c r="L302" s="714" t="s">
        <v>35</v>
      </c>
      <c r="M302" s="715" t="str">
        <f>IF(K302&lt;&gt;"",VLOOKUP(K302,'DON GIA'!$S$1:$U$19,3,0),"")</f>
        <v/>
      </c>
      <c r="N302" s="715" t="str">
        <f>IF(K302&lt;&gt;"",VLOOKUP(K302,'DON GIA'!$S$1:$V$19,4,0),"")</f>
        <v/>
      </c>
      <c r="O302" s="715" t="str">
        <f t="shared" si="119"/>
        <v/>
      </c>
      <c r="P302" s="715" t="str">
        <f t="shared" si="120"/>
        <v/>
      </c>
      <c r="Q302" s="5" t="s">
        <v>35</v>
      </c>
      <c r="R302" s="699"/>
      <c r="S302" s="699"/>
      <c r="T302" s="715" t="str">
        <f>IF(Q302&lt;&gt;"",VLOOKUP(Q302,'DON GIA'!$H$1:$K$103,4,0),"")</f>
        <v/>
      </c>
      <c r="U302" s="715" t="str">
        <f t="shared" si="121"/>
        <v/>
      </c>
      <c r="V302" s="715"/>
      <c r="W302" s="712" t="s">
        <v>1054</v>
      </c>
      <c r="X302" s="699" t="s">
        <v>27</v>
      </c>
      <c r="Y302" s="718">
        <v>1.38</v>
      </c>
      <c r="Z302" s="725"/>
      <c r="AA302" s="715">
        <f>IF(W302&lt;&gt;"",VLOOKUP(W302,'DON GIA'!$A$1:$D$346,4,0),"")</f>
        <v>1398600</v>
      </c>
      <c r="AB302" s="715">
        <f t="shared" si="122"/>
        <v>1930067.9999999998</v>
      </c>
      <c r="AC302" s="5"/>
      <c r="AD302" s="5"/>
      <c r="AE302" s="5"/>
      <c r="AF302" s="5"/>
      <c r="AG302" s="5"/>
      <c r="AH302" s="699"/>
      <c r="AI302" s="5"/>
      <c r="AJ302" s="699"/>
      <c r="AK302" s="699"/>
      <c r="AL302" s="715" t="str">
        <f>IF(AI302&lt;&gt;"",VLOOKUP(AI302,'DON GIA'!$M$1:$P$9,4,0),"")</f>
        <v/>
      </c>
      <c r="AM302" s="715" t="str">
        <f t="shared" si="123"/>
        <v/>
      </c>
      <c r="AN302" s="5"/>
      <c r="AO302" s="699"/>
      <c r="AP302" s="702" t="str">
        <f t="shared" si="112"/>
        <v/>
      </c>
      <c r="AQ302" s="712"/>
      <c r="AR302" s="712"/>
      <c r="AS302" s="727"/>
    </row>
    <row r="303" spans="1:45" outlineLevel="2">
      <c r="A303" s="710">
        <f t="shared" si="124"/>
        <v>20</v>
      </c>
      <c r="B303" s="711" t="str">
        <f>IF(C303&lt;&gt;"",COUNTA($C$8:C303),"")</f>
        <v/>
      </c>
      <c r="C303" s="711"/>
      <c r="D303" s="5"/>
      <c r="E303" s="699"/>
      <c r="F303" s="699"/>
      <c r="G303" s="699"/>
      <c r="H303" s="699"/>
      <c r="I303" s="699"/>
      <c r="J303" s="699"/>
      <c r="K303" s="712"/>
      <c r="L303" s="714" t="s">
        <v>35</v>
      </c>
      <c r="M303" s="715" t="str">
        <f>IF(K303&lt;&gt;"",VLOOKUP(K303,'DON GIA'!$S$1:$U$19,3,0),"")</f>
        <v/>
      </c>
      <c r="N303" s="715" t="str">
        <f>IF(K303&lt;&gt;"",VLOOKUP(K303,'DON GIA'!$S$1:$V$19,4,0),"")</f>
        <v/>
      </c>
      <c r="O303" s="715" t="str">
        <f t="shared" si="119"/>
        <v/>
      </c>
      <c r="P303" s="715" t="str">
        <f t="shared" si="120"/>
        <v/>
      </c>
      <c r="Q303" s="5" t="s">
        <v>35</v>
      </c>
      <c r="R303" s="699"/>
      <c r="S303" s="699"/>
      <c r="T303" s="715" t="str">
        <f>IF(Q303&lt;&gt;"",VLOOKUP(Q303,'DON GIA'!$H$1:$K$103,4,0),"")</f>
        <v/>
      </c>
      <c r="U303" s="715" t="str">
        <f t="shared" si="121"/>
        <v/>
      </c>
      <c r="V303" s="715"/>
      <c r="W303" s="712" t="s">
        <v>1130</v>
      </c>
      <c r="X303" s="699" t="s">
        <v>27</v>
      </c>
      <c r="Y303" s="718">
        <v>4.95</v>
      </c>
      <c r="Z303" s="725"/>
      <c r="AA303" s="715">
        <f>IF(W303&lt;&gt;"",VLOOKUP(W303,'DON GIA'!$A$1:$D$346,4,0),"")</f>
        <v>282038</v>
      </c>
      <c r="AB303" s="715">
        <f t="shared" si="122"/>
        <v>1396088.1</v>
      </c>
      <c r="AC303" s="5"/>
      <c r="AD303" s="5"/>
      <c r="AE303" s="5"/>
      <c r="AF303" s="5"/>
      <c r="AG303" s="5"/>
      <c r="AH303" s="699"/>
      <c r="AI303" s="5"/>
      <c r="AJ303" s="699"/>
      <c r="AK303" s="699"/>
      <c r="AL303" s="715" t="str">
        <f>IF(AI303&lt;&gt;"",VLOOKUP(AI303,'DON GIA'!$M$1:$P$9,4,0),"")</f>
        <v/>
      </c>
      <c r="AM303" s="715" t="str">
        <f t="shared" si="123"/>
        <v/>
      </c>
      <c r="AN303" s="5"/>
      <c r="AO303" s="699"/>
      <c r="AP303" s="702" t="str">
        <f t="shared" si="112"/>
        <v/>
      </c>
      <c r="AQ303" s="712"/>
      <c r="AR303" s="712"/>
      <c r="AS303" s="727"/>
    </row>
    <row r="304" spans="1:45" outlineLevel="2">
      <c r="A304" s="710">
        <f t="shared" si="124"/>
        <v>20</v>
      </c>
      <c r="B304" s="711" t="str">
        <f>IF(C304&lt;&gt;"",COUNTA($C$8:C304),"")</f>
        <v/>
      </c>
      <c r="C304" s="711"/>
      <c r="D304" s="5"/>
      <c r="E304" s="699"/>
      <c r="F304" s="699"/>
      <c r="G304" s="699"/>
      <c r="H304" s="699"/>
      <c r="I304" s="699"/>
      <c r="J304" s="699"/>
      <c r="K304" s="712"/>
      <c r="L304" s="714" t="s">
        <v>35</v>
      </c>
      <c r="M304" s="715" t="str">
        <f>IF(K304&lt;&gt;"",VLOOKUP(K304,'DON GIA'!$S$1:$U$19,3,0),"")</f>
        <v/>
      </c>
      <c r="N304" s="715" t="str">
        <f>IF(K304&lt;&gt;"",VLOOKUP(K304,'DON GIA'!$S$1:$V$19,4,0),"")</f>
        <v/>
      </c>
      <c r="O304" s="715" t="str">
        <f t="shared" si="119"/>
        <v/>
      </c>
      <c r="P304" s="715" t="str">
        <f t="shared" si="120"/>
        <v/>
      </c>
      <c r="Q304" s="5" t="s">
        <v>35</v>
      </c>
      <c r="R304" s="699"/>
      <c r="S304" s="699"/>
      <c r="T304" s="715" t="str">
        <f>IF(Q304&lt;&gt;"",VLOOKUP(Q304,'DON GIA'!$H$1:$K$103,4,0),"")</f>
        <v/>
      </c>
      <c r="U304" s="715" t="str">
        <f t="shared" si="121"/>
        <v/>
      </c>
      <c r="V304" s="715"/>
      <c r="W304" s="712" t="s">
        <v>1105</v>
      </c>
      <c r="X304" s="699" t="s">
        <v>27</v>
      </c>
      <c r="Y304" s="718">
        <v>1.44</v>
      </c>
      <c r="Z304" s="725"/>
      <c r="AA304" s="715">
        <f>IF(W304&lt;&gt;"",VLOOKUP(W304,'DON GIA'!$A$1:$D$346,4,0),"")</f>
        <v>292949</v>
      </c>
      <c r="AB304" s="715">
        <f t="shared" si="122"/>
        <v>421846.56</v>
      </c>
      <c r="AC304" s="5"/>
      <c r="AD304" s="5"/>
      <c r="AE304" s="5"/>
      <c r="AF304" s="5"/>
      <c r="AG304" s="5"/>
      <c r="AH304" s="699"/>
      <c r="AI304" s="5"/>
      <c r="AJ304" s="699"/>
      <c r="AK304" s="699"/>
      <c r="AL304" s="715" t="str">
        <f>IF(AI304&lt;&gt;"",VLOOKUP(AI304,'DON GIA'!$M$1:$P$9,4,0),"")</f>
        <v/>
      </c>
      <c r="AM304" s="715" t="str">
        <f t="shared" si="123"/>
        <v/>
      </c>
      <c r="AN304" s="5"/>
      <c r="AO304" s="699"/>
      <c r="AP304" s="702" t="str">
        <f t="shared" si="112"/>
        <v/>
      </c>
      <c r="AQ304" s="712"/>
      <c r="AR304" s="712"/>
      <c r="AS304" s="727"/>
    </row>
    <row r="305" spans="1:45" outlineLevel="2">
      <c r="A305" s="710">
        <f t="shared" si="124"/>
        <v>20</v>
      </c>
      <c r="B305" s="711" t="str">
        <f>IF(C305&lt;&gt;"",COUNTA($C$8:C305),"")</f>
        <v/>
      </c>
      <c r="C305" s="711"/>
      <c r="D305" s="5"/>
      <c r="E305" s="699"/>
      <c r="F305" s="699"/>
      <c r="G305" s="699"/>
      <c r="H305" s="699"/>
      <c r="I305" s="699"/>
      <c r="J305" s="699"/>
      <c r="K305" s="712"/>
      <c r="L305" s="714" t="s">
        <v>35</v>
      </c>
      <c r="M305" s="715" t="str">
        <f>IF(K305&lt;&gt;"",VLOOKUP(K305,'DON GIA'!$S$1:$U$19,3,0),"")</f>
        <v/>
      </c>
      <c r="N305" s="715" t="str">
        <f>IF(K305&lt;&gt;"",VLOOKUP(K305,'DON GIA'!$S$1:$V$19,4,0),"")</f>
        <v/>
      </c>
      <c r="O305" s="715" t="str">
        <f t="shared" si="119"/>
        <v/>
      </c>
      <c r="P305" s="715" t="str">
        <f t="shared" si="120"/>
        <v/>
      </c>
      <c r="Q305" s="5" t="s">
        <v>35</v>
      </c>
      <c r="R305" s="699"/>
      <c r="S305" s="699"/>
      <c r="T305" s="715" t="str">
        <f>IF(Q305&lt;&gt;"",VLOOKUP(Q305,'DON GIA'!$H$1:$K$103,4,0),"")</f>
        <v/>
      </c>
      <c r="U305" s="715" t="str">
        <f t="shared" si="121"/>
        <v/>
      </c>
      <c r="V305" s="715"/>
      <c r="W305" s="712" t="s">
        <v>1108</v>
      </c>
      <c r="X305" s="699" t="s">
        <v>27</v>
      </c>
      <c r="Y305" s="718">
        <v>6</v>
      </c>
      <c r="Z305" s="725"/>
      <c r="AA305" s="715">
        <f>IF(W305&lt;&gt;"",VLOOKUP(W305,'DON GIA'!$A$1:$D$346,4,0),"")</f>
        <v>282038</v>
      </c>
      <c r="AB305" s="715">
        <f t="shared" si="122"/>
        <v>1692228</v>
      </c>
      <c r="AC305" s="5"/>
      <c r="AD305" s="5"/>
      <c r="AE305" s="5"/>
      <c r="AF305" s="5"/>
      <c r="AG305" s="5"/>
      <c r="AH305" s="699"/>
      <c r="AI305" s="5"/>
      <c r="AJ305" s="699"/>
      <c r="AK305" s="699"/>
      <c r="AL305" s="715" t="str">
        <f>IF(AI305&lt;&gt;"",VLOOKUP(AI305,'DON GIA'!$M$1:$P$9,4,0),"")</f>
        <v/>
      </c>
      <c r="AM305" s="715" t="str">
        <f t="shared" si="123"/>
        <v/>
      </c>
      <c r="AN305" s="5"/>
      <c r="AO305" s="699"/>
      <c r="AP305" s="702" t="str">
        <f t="shared" si="112"/>
        <v/>
      </c>
      <c r="AQ305" s="712"/>
      <c r="AR305" s="712"/>
      <c r="AS305" s="727"/>
    </row>
    <row r="306" spans="1:45" outlineLevel="2">
      <c r="A306" s="710">
        <f t="shared" si="124"/>
        <v>20</v>
      </c>
      <c r="B306" s="711" t="str">
        <f>IF(C306&lt;&gt;"",COUNTA($C$8:C306),"")</f>
        <v/>
      </c>
      <c r="C306" s="711"/>
      <c r="D306" s="5"/>
      <c r="E306" s="699"/>
      <c r="F306" s="699"/>
      <c r="G306" s="699"/>
      <c r="H306" s="699"/>
      <c r="I306" s="699"/>
      <c r="J306" s="699"/>
      <c r="K306" s="712"/>
      <c r="L306" s="714" t="s">
        <v>35</v>
      </c>
      <c r="M306" s="715" t="str">
        <f>IF(K306&lt;&gt;"",VLOOKUP(K306,'DON GIA'!$S$1:$U$19,3,0),"")</f>
        <v/>
      </c>
      <c r="N306" s="715" t="str">
        <f>IF(K306&lt;&gt;"",VLOOKUP(K306,'DON GIA'!$S$1:$V$19,4,0),"")</f>
        <v/>
      </c>
      <c r="O306" s="715" t="str">
        <f t="shared" si="119"/>
        <v/>
      </c>
      <c r="P306" s="715" t="str">
        <f t="shared" si="120"/>
        <v/>
      </c>
      <c r="Q306" s="5" t="s">
        <v>35</v>
      </c>
      <c r="R306" s="699"/>
      <c r="S306" s="699"/>
      <c r="T306" s="715" t="str">
        <f>IF(Q306&lt;&gt;"",VLOOKUP(Q306,'DON GIA'!$H$1:$K$103,4,0),"")</f>
        <v/>
      </c>
      <c r="U306" s="715" t="str">
        <f t="shared" si="121"/>
        <v/>
      </c>
      <c r="V306" s="715"/>
      <c r="W306" s="712" t="s">
        <v>1006</v>
      </c>
      <c r="X306" s="699" t="s">
        <v>27</v>
      </c>
      <c r="Y306" s="718">
        <v>98.42</v>
      </c>
      <c r="Z306" s="725"/>
      <c r="AA306" s="715">
        <f>IF(W306&lt;&gt;"",VLOOKUP(W306,'DON GIA'!$A$1:$D$346,4,0),"")</f>
        <v>109890</v>
      </c>
      <c r="AB306" s="715">
        <f t="shared" si="122"/>
        <v>10815373.800000001</v>
      </c>
      <c r="AC306" s="5"/>
      <c r="AD306" s="5"/>
      <c r="AE306" s="5"/>
      <c r="AF306" s="5"/>
      <c r="AG306" s="5"/>
      <c r="AH306" s="699"/>
      <c r="AI306" s="5"/>
      <c r="AJ306" s="699"/>
      <c r="AK306" s="699"/>
      <c r="AL306" s="715" t="str">
        <f>IF(AI306&lt;&gt;"",VLOOKUP(AI306,'DON GIA'!$M$1:$P$9,4,0),"")</f>
        <v/>
      </c>
      <c r="AM306" s="715" t="str">
        <f t="shared" si="123"/>
        <v/>
      </c>
      <c r="AN306" s="5"/>
      <c r="AO306" s="699"/>
      <c r="AP306" s="702" t="str">
        <f t="shared" si="112"/>
        <v/>
      </c>
      <c r="AQ306" s="712"/>
      <c r="AR306" s="712"/>
      <c r="AS306" s="727"/>
    </row>
    <row r="307" spans="1:45" outlineLevel="2">
      <c r="A307" s="710">
        <f t="shared" si="124"/>
        <v>20</v>
      </c>
      <c r="B307" s="711" t="str">
        <f>IF(C307&lt;&gt;"",COUNTA($C$8:C307),"")</f>
        <v/>
      </c>
      <c r="C307" s="711"/>
      <c r="D307" s="5"/>
      <c r="E307" s="699"/>
      <c r="F307" s="699"/>
      <c r="G307" s="699"/>
      <c r="H307" s="699"/>
      <c r="I307" s="699"/>
      <c r="J307" s="699"/>
      <c r="K307" s="712"/>
      <c r="L307" s="714" t="s">
        <v>35</v>
      </c>
      <c r="M307" s="715" t="str">
        <f>IF(K307&lt;&gt;"",VLOOKUP(K307,'DON GIA'!$S$1:$U$19,3,0),"")</f>
        <v/>
      </c>
      <c r="N307" s="715" t="str">
        <f>IF(K307&lt;&gt;"",VLOOKUP(K307,'DON GIA'!$S$1:$V$19,4,0),"")</f>
        <v/>
      </c>
      <c r="O307" s="715" t="str">
        <f t="shared" si="119"/>
        <v/>
      </c>
      <c r="P307" s="715" t="str">
        <f t="shared" si="120"/>
        <v/>
      </c>
      <c r="Q307" s="5" t="s">
        <v>35</v>
      </c>
      <c r="R307" s="699"/>
      <c r="S307" s="699"/>
      <c r="T307" s="715" t="str">
        <f>IF(Q307&lt;&gt;"",VLOOKUP(Q307,'DON GIA'!$H$1:$K$103,4,0),"")</f>
        <v/>
      </c>
      <c r="U307" s="715" t="str">
        <f t="shared" si="121"/>
        <v/>
      </c>
      <c r="V307" s="715"/>
      <c r="W307" s="712" t="s">
        <v>1049</v>
      </c>
      <c r="X307" s="699" t="s">
        <v>42</v>
      </c>
      <c r="Y307" s="718">
        <v>1</v>
      </c>
      <c r="Z307" s="725"/>
      <c r="AA307" s="715">
        <f>IF(W307&lt;&gt;"",VLOOKUP(W307,'DON GIA'!$A$1:$D$346,4,0),"")</f>
        <v>3793079</v>
      </c>
      <c r="AB307" s="715">
        <f t="shared" si="122"/>
        <v>3793079</v>
      </c>
      <c r="AC307" s="5"/>
      <c r="AD307" s="5"/>
      <c r="AE307" s="5"/>
      <c r="AF307" s="5"/>
      <c r="AG307" s="5"/>
      <c r="AH307" s="699"/>
      <c r="AI307" s="5"/>
      <c r="AJ307" s="699"/>
      <c r="AK307" s="699"/>
      <c r="AL307" s="715" t="str">
        <f>IF(AI307&lt;&gt;"",VLOOKUP(AI307,'DON GIA'!$M$1:$P$9,4,0),"")</f>
        <v/>
      </c>
      <c r="AM307" s="715" t="str">
        <f t="shared" si="123"/>
        <v/>
      </c>
      <c r="AN307" s="5"/>
      <c r="AO307" s="699"/>
      <c r="AP307" s="702" t="str">
        <f t="shared" si="112"/>
        <v/>
      </c>
      <c r="AQ307" s="712"/>
      <c r="AR307" s="712"/>
      <c r="AS307" s="727"/>
    </row>
    <row r="308" spans="1:45" outlineLevel="2">
      <c r="A308" s="710">
        <f t="shared" si="124"/>
        <v>20</v>
      </c>
      <c r="B308" s="711"/>
      <c r="C308" s="711"/>
      <c r="D308" s="708"/>
      <c r="E308" s="699"/>
      <c r="F308" s="699"/>
      <c r="G308" s="699"/>
      <c r="H308" s="699"/>
      <c r="I308" s="699"/>
      <c r="J308" s="699"/>
      <c r="K308" s="712"/>
      <c r="L308" s="714" t="s">
        <v>35</v>
      </c>
      <c r="M308" s="715" t="str">
        <f>IF(K308&lt;&gt;"",VLOOKUP(K308,'DON GIA'!$S$1:$U$19,3,0),"")</f>
        <v/>
      </c>
      <c r="N308" s="715" t="str">
        <f>IF(K308&lt;&gt;"",VLOOKUP(K308,'DON GIA'!$S$1:$V$19,4,0),"")</f>
        <v/>
      </c>
      <c r="O308" s="715" t="str">
        <f t="shared" si="119"/>
        <v/>
      </c>
      <c r="P308" s="715" t="str">
        <f t="shared" si="120"/>
        <v/>
      </c>
      <c r="Q308" s="5" t="s">
        <v>35</v>
      </c>
      <c r="R308" s="699"/>
      <c r="S308" s="699"/>
      <c r="T308" s="715" t="str">
        <f>IF(Q308&lt;&gt;"",VLOOKUP(Q308,'DON GIA'!$H$1:$K$103,4,0),"")</f>
        <v/>
      </c>
      <c r="U308" s="715" t="str">
        <f t="shared" si="121"/>
        <v/>
      </c>
      <c r="V308" s="715"/>
      <c r="W308" s="712"/>
      <c r="X308" s="699"/>
      <c r="Y308" s="718"/>
      <c r="Z308" s="725"/>
      <c r="AA308" s="715" t="str">
        <f>IF(W308&lt;&gt;"",VLOOKUP(W308,'DON GIA'!$A$1:$D$346,4,0),"")</f>
        <v/>
      </c>
      <c r="AB308" s="715" t="str">
        <f t="shared" si="122"/>
        <v/>
      </c>
      <c r="AC308" s="5"/>
      <c r="AD308" s="5"/>
      <c r="AE308" s="5"/>
      <c r="AF308" s="5"/>
      <c r="AG308" s="5"/>
      <c r="AH308" s="699"/>
      <c r="AI308" s="5"/>
      <c r="AJ308" s="699"/>
      <c r="AK308" s="699"/>
      <c r="AL308" s="715" t="str">
        <f>IF(AI308&lt;&gt;"",VLOOKUP(AI308,'DON GIA'!$M$1:$P$9,4,0),"")</f>
        <v/>
      </c>
      <c r="AM308" s="715" t="str">
        <f t="shared" si="123"/>
        <v/>
      </c>
      <c r="AN308" s="5"/>
      <c r="AO308" s="699"/>
      <c r="AP308" s="702" t="str">
        <f t="shared" si="112"/>
        <v/>
      </c>
      <c r="AQ308" s="712"/>
      <c r="AR308" s="712"/>
      <c r="AS308" s="727"/>
    </row>
    <row r="309" spans="1:45" outlineLevel="1">
      <c r="A309" s="658" t="s">
        <v>2139</v>
      </c>
      <c r="B309" s="696">
        <f>IF(C309&lt;&gt;"",COUNTA($C$8:C309),"")</f>
        <v>21</v>
      </c>
      <c r="C309" s="696">
        <v>444</v>
      </c>
      <c r="D309" s="708" t="s">
        <v>292</v>
      </c>
      <c r="E309" s="698"/>
      <c r="F309" s="699"/>
      <c r="G309" s="698"/>
      <c r="H309" s="698"/>
      <c r="I309" s="698"/>
      <c r="J309" s="698"/>
      <c r="K309" s="697"/>
      <c r="L309" s="701">
        <f>SUBTOTAL(9,L310:L322)</f>
        <v>111.4</v>
      </c>
      <c r="M309" s="702"/>
      <c r="N309" s="702"/>
      <c r="O309" s="702">
        <f>SUBTOTAL(9,O310:O322)</f>
        <v>187040600</v>
      </c>
      <c r="P309" s="702">
        <f>SUBTOTAL(9,P310:P322)</f>
        <v>0</v>
      </c>
      <c r="Q309" s="708"/>
      <c r="R309" s="698"/>
      <c r="S309" s="698">
        <f>SUBTOTAL(9,S310:S322)</f>
        <v>0</v>
      </c>
      <c r="T309" s="702"/>
      <c r="U309" s="702">
        <f>SUBTOTAL(9,U310:U322)</f>
        <v>0</v>
      </c>
      <c r="V309" s="702"/>
      <c r="W309" s="697"/>
      <c r="X309" s="698"/>
      <c r="Y309" s="705">
        <f>SUBTOTAL(9,Y310:Y322)</f>
        <v>213.57399999999998</v>
      </c>
      <c r="Z309" s="724">
        <f>SUBTOTAL(9,Z310:Z322)</f>
        <v>0</v>
      </c>
      <c r="AA309" s="702"/>
      <c r="AB309" s="702">
        <f>SUBTOTAL(9,AB310:AB322)</f>
        <v>578652742.80199993</v>
      </c>
      <c r="AC309" s="708"/>
      <c r="AD309" s="708"/>
      <c r="AE309" s="708"/>
      <c r="AF309" s="708"/>
      <c r="AG309" s="708"/>
      <c r="AH309" s="698"/>
      <c r="AI309" s="708"/>
      <c r="AJ309" s="698"/>
      <c r="AK309" s="698">
        <f>SUBTOTAL(9,AK310:AK322)</f>
        <v>0</v>
      </c>
      <c r="AL309" s="702"/>
      <c r="AM309" s="702">
        <f>SUBTOTAL(9,AM310:AM322)</f>
        <v>0</v>
      </c>
      <c r="AN309" s="708"/>
      <c r="AO309" s="698">
        <f>SUBTOTAL(9,AO310:AO322)</f>
        <v>0</v>
      </c>
      <c r="AP309" s="702">
        <f t="shared" si="112"/>
        <v>765693342.80199993</v>
      </c>
      <c r="AQ309" s="709"/>
      <c r="AR309" s="709"/>
      <c r="AS309" s="723"/>
    </row>
    <row r="310" spans="1:45" ht="33.75" outlineLevel="2">
      <c r="A310" s="710">
        <f>IF(B309&lt;&gt;"",B309,A308)</f>
        <v>21</v>
      </c>
      <c r="B310" s="711" t="str">
        <f>IF(C310&lt;&gt;"",COUNTA($C$8:C310),"")</f>
        <v/>
      </c>
      <c r="C310" s="711"/>
      <c r="D310" s="5" t="s">
        <v>293</v>
      </c>
      <c r="E310" s="699">
        <v>1</v>
      </c>
      <c r="F310" s="699"/>
      <c r="G310" s="699">
        <v>431</v>
      </c>
      <c r="H310" s="699">
        <v>79</v>
      </c>
      <c r="I310" s="699" t="s">
        <v>223</v>
      </c>
      <c r="J310" s="699" t="s">
        <v>224</v>
      </c>
      <c r="K310" s="712" t="s">
        <v>973</v>
      </c>
      <c r="L310" s="714">
        <v>111.4</v>
      </c>
      <c r="M310" s="715">
        <f>IF(K310&lt;&gt;"",VLOOKUP(K310,'DON GIA'!$S$1:$U$19,3,0),"")</f>
        <v>1679000</v>
      </c>
      <c r="N310" s="715">
        <f>IF(K310&lt;&gt;"",VLOOKUP(K310,'DON GIA'!$S$1:$V$19,4,0),"")</f>
        <v>0</v>
      </c>
      <c r="O310" s="715">
        <f t="shared" ref="O310:O322" si="125">IF(K310&lt;&gt;"",L310*M310,"")</f>
        <v>187040600</v>
      </c>
      <c r="P310" s="715">
        <f t="shared" ref="P310:P322" si="126">IF(K310&lt;&gt;"",L310*N310,"")</f>
        <v>0</v>
      </c>
      <c r="Q310" s="5" t="s">
        <v>35</v>
      </c>
      <c r="R310" s="699"/>
      <c r="S310" s="699"/>
      <c r="T310" s="715" t="str">
        <f>IF(Q310&lt;&gt;"",VLOOKUP(Q310,'DON GIA'!$H$1:$K$103,4,0),"")</f>
        <v/>
      </c>
      <c r="U310" s="715" t="str">
        <f t="shared" ref="U310:U322" si="127">IF(Q310&lt;&gt;"",IF(ISNUMBER(T310),S310*T310,""),"")</f>
        <v/>
      </c>
      <c r="V310" s="715" t="s">
        <v>2163</v>
      </c>
      <c r="W310" s="712" t="s">
        <v>1142</v>
      </c>
      <c r="X310" s="699" t="s">
        <v>27</v>
      </c>
      <c r="Y310" s="718">
        <v>18.57</v>
      </c>
      <c r="Z310" s="725"/>
      <c r="AA310" s="715">
        <f>IF(W310&lt;&gt;"",VLOOKUP(W310,'DON GIA'!$A$1:$D$346,4,0),"")</f>
        <v>3840615</v>
      </c>
      <c r="AB310" s="715">
        <f t="shared" ref="AB310:AB322" si="128">IF(W310&lt;&gt;"",IF(ISNUMBER(AA310),Y310*AA310,""),"")</f>
        <v>71320220.549999997</v>
      </c>
      <c r="AC310" s="5" t="s">
        <v>32</v>
      </c>
      <c r="AD310" s="5" t="s">
        <v>29</v>
      </c>
      <c r="AE310" s="5" t="s">
        <v>34</v>
      </c>
      <c r="AF310" s="5" t="s">
        <v>31</v>
      </c>
      <c r="AG310" s="5" t="s">
        <v>32</v>
      </c>
      <c r="AH310" s="699" t="s">
        <v>41</v>
      </c>
      <c r="AI310" s="5"/>
      <c r="AJ310" s="699"/>
      <c r="AK310" s="699"/>
      <c r="AL310" s="715" t="str">
        <f>IF(AI310&lt;&gt;"",VLOOKUP(AI310,'DON GIA'!$M$1:$P$9,4,0),"")</f>
        <v/>
      </c>
      <c r="AM310" s="715" t="str">
        <f t="shared" ref="AM310:AM322" si="129">IF(AI310&lt;&gt;"",AK310*AL310,"")</f>
        <v/>
      </c>
      <c r="AN310" s="5"/>
      <c r="AO310" s="699"/>
      <c r="AP310" s="702" t="str">
        <f t="shared" si="112"/>
        <v/>
      </c>
      <c r="AQ310" s="709" t="s">
        <v>2321</v>
      </c>
      <c r="AR310" s="709" t="s">
        <v>1912</v>
      </c>
      <c r="AS310" s="723"/>
    </row>
    <row r="311" spans="1:45" ht="234" outlineLevel="2">
      <c r="A311" s="710">
        <f t="shared" ref="A311:A322" si="130">IF(B310&lt;&gt;"",B310,A310)</f>
        <v>21</v>
      </c>
      <c r="B311" s="711" t="str">
        <f>IF(C311&lt;&gt;"",COUNTA($C$8:C311),"")</f>
        <v/>
      </c>
      <c r="C311" s="711"/>
      <c r="D311" s="5" t="s">
        <v>106</v>
      </c>
      <c r="E311" s="699"/>
      <c r="F311" s="699"/>
      <c r="G311" s="699"/>
      <c r="H311" s="699"/>
      <c r="I311" s="699"/>
      <c r="J311" s="699"/>
      <c r="K311" s="712"/>
      <c r="L311" s="714" t="s">
        <v>35</v>
      </c>
      <c r="M311" s="715" t="str">
        <f>IF(K311&lt;&gt;"",VLOOKUP(K311,'DON GIA'!$S$1:$U$19,3,0),"")</f>
        <v/>
      </c>
      <c r="N311" s="715" t="str">
        <f>IF(K311&lt;&gt;"",VLOOKUP(K311,'DON GIA'!$S$1:$V$19,4,0),"")</f>
        <v/>
      </c>
      <c r="O311" s="715" t="str">
        <f t="shared" si="125"/>
        <v/>
      </c>
      <c r="P311" s="715" t="str">
        <f t="shared" si="126"/>
        <v/>
      </c>
      <c r="Q311" s="5" t="s">
        <v>35</v>
      </c>
      <c r="R311" s="699"/>
      <c r="S311" s="699"/>
      <c r="T311" s="715" t="str">
        <f>IF(Q311&lt;&gt;"",VLOOKUP(Q311,'DON GIA'!$H$1:$K$103,4,0),"")</f>
        <v/>
      </c>
      <c r="U311" s="715" t="str">
        <f t="shared" si="127"/>
        <v/>
      </c>
      <c r="V311" s="715"/>
      <c r="W311" s="712" t="s">
        <v>1005</v>
      </c>
      <c r="X311" s="699" t="s">
        <v>27</v>
      </c>
      <c r="Y311" s="718">
        <v>79.430000000000007</v>
      </c>
      <c r="Z311" s="725"/>
      <c r="AA311" s="715">
        <f>IF(W311&lt;&gt;"",VLOOKUP(W311,'DON GIA'!$A$1:$D$346,4,0),"")</f>
        <v>5559129</v>
      </c>
      <c r="AB311" s="715">
        <f t="shared" si="128"/>
        <v>441561616.47000003</v>
      </c>
      <c r="AC311" s="5" t="s">
        <v>32</v>
      </c>
      <c r="AD311" s="5" t="s">
        <v>29</v>
      </c>
      <c r="AE311" s="5" t="s">
        <v>30</v>
      </c>
      <c r="AF311" s="5" t="s">
        <v>31</v>
      </c>
      <c r="AG311" s="5" t="s">
        <v>34</v>
      </c>
      <c r="AH311" s="699" t="s">
        <v>33</v>
      </c>
      <c r="AI311" s="5"/>
      <c r="AJ311" s="699"/>
      <c r="AK311" s="699"/>
      <c r="AL311" s="715" t="str">
        <f>IF(AI311&lt;&gt;"",VLOOKUP(AI311,'DON GIA'!$M$1:$P$9,4,0),"")</f>
        <v/>
      </c>
      <c r="AM311" s="715" t="str">
        <f t="shared" si="129"/>
        <v/>
      </c>
      <c r="AN311" s="5"/>
      <c r="AO311" s="699"/>
      <c r="AP311" s="702" t="str">
        <f t="shared" si="112"/>
        <v/>
      </c>
      <c r="AQ311" s="722" t="s">
        <v>2322</v>
      </c>
      <c r="AR311" s="722" t="s">
        <v>1918</v>
      </c>
      <c r="AS311" s="639"/>
    </row>
    <row r="312" spans="1:45" ht="99" outlineLevel="2">
      <c r="A312" s="710">
        <f t="shared" si="130"/>
        <v>21</v>
      </c>
      <c r="B312" s="711" t="str">
        <f>IF(C312&lt;&gt;"",COUNTA($C$8:C312),"")</f>
        <v/>
      </c>
      <c r="C312" s="711"/>
      <c r="D312" s="5"/>
      <c r="E312" s="699"/>
      <c r="F312" s="699"/>
      <c r="G312" s="699"/>
      <c r="H312" s="699"/>
      <c r="I312" s="699"/>
      <c r="J312" s="699"/>
      <c r="K312" s="712"/>
      <c r="L312" s="714" t="s">
        <v>35</v>
      </c>
      <c r="M312" s="715" t="str">
        <f>IF(K312&lt;&gt;"",VLOOKUP(K312,'DON GIA'!$S$1:$U$19,3,0),"")</f>
        <v/>
      </c>
      <c r="N312" s="715" t="str">
        <f>IF(K312&lt;&gt;"",VLOOKUP(K312,'DON GIA'!$S$1:$V$19,4,0),"")</f>
        <v/>
      </c>
      <c r="O312" s="715" t="str">
        <f t="shared" si="125"/>
        <v/>
      </c>
      <c r="P312" s="715" t="str">
        <f t="shared" si="126"/>
        <v/>
      </c>
      <c r="Q312" s="5" t="s">
        <v>35</v>
      </c>
      <c r="R312" s="699"/>
      <c r="S312" s="699"/>
      <c r="T312" s="715" t="str">
        <f>IF(Q312&lt;&gt;"",VLOOKUP(Q312,'DON GIA'!$H$1:$K$103,4,0),"")</f>
        <v/>
      </c>
      <c r="U312" s="715" t="str">
        <f t="shared" si="127"/>
        <v/>
      </c>
      <c r="V312" s="715"/>
      <c r="W312" s="712" t="s">
        <v>1006</v>
      </c>
      <c r="X312" s="699" t="s">
        <v>27</v>
      </c>
      <c r="Y312" s="718">
        <v>79.430000000000007</v>
      </c>
      <c r="Z312" s="725"/>
      <c r="AA312" s="715">
        <f>IF(W312&lt;&gt;"",VLOOKUP(W312,'DON GIA'!$A$1:$D$346,4,0),"")</f>
        <v>109890</v>
      </c>
      <c r="AB312" s="715">
        <f t="shared" si="128"/>
        <v>8728562.7000000011</v>
      </c>
      <c r="AC312" s="5"/>
      <c r="AD312" s="5"/>
      <c r="AE312" s="5"/>
      <c r="AF312" s="5"/>
      <c r="AG312" s="5"/>
      <c r="AH312" s="699"/>
      <c r="AI312" s="5"/>
      <c r="AJ312" s="699"/>
      <c r="AK312" s="699"/>
      <c r="AL312" s="715" t="str">
        <f>IF(AI312&lt;&gt;"",VLOOKUP(AI312,'DON GIA'!$M$1:$P$9,4,0),"")</f>
        <v/>
      </c>
      <c r="AM312" s="715" t="str">
        <f t="shared" si="129"/>
        <v/>
      </c>
      <c r="AN312" s="5"/>
      <c r="AO312" s="699"/>
      <c r="AP312" s="702" t="str">
        <f t="shared" si="112"/>
        <v/>
      </c>
      <c r="AQ312" s="722" t="s">
        <v>2323</v>
      </c>
      <c r="AR312" s="722" t="s">
        <v>1914</v>
      </c>
      <c r="AS312" s="639"/>
    </row>
    <row r="313" spans="1:45" outlineLevel="2">
      <c r="A313" s="710">
        <f t="shared" si="130"/>
        <v>21</v>
      </c>
      <c r="B313" s="711" t="str">
        <f>IF(C313&lt;&gt;"",COUNTA($C$8:C313),"")</f>
        <v/>
      </c>
      <c r="C313" s="711"/>
      <c r="D313" s="5"/>
      <c r="E313" s="699"/>
      <c r="F313" s="699"/>
      <c r="G313" s="699"/>
      <c r="H313" s="699"/>
      <c r="I313" s="699"/>
      <c r="J313" s="699"/>
      <c r="K313" s="712"/>
      <c r="L313" s="714" t="s">
        <v>35</v>
      </c>
      <c r="M313" s="715" t="str">
        <f>IF(K313&lt;&gt;"",VLOOKUP(K313,'DON GIA'!$S$1:$U$19,3,0),"")</f>
        <v/>
      </c>
      <c r="N313" s="715" t="str">
        <f>IF(K313&lt;&gt;"",VLOOKUP(K313,'DON GIA'!$S$1:$V$19,4,0),"")</f>
        <v/>
      </c>
      <c r="O313" s="715" t="str">
        <f t="shared" si="125"/>
        <v/>
      </c>
      <c r="P313" s="715" t="str">
        <f t="shared" si="126"/>
        <v/>
      </c>
      <c r="Q313" s="5" t="s">
        <v>35</v>
      </c>
      <c r="R313" s="699"/>
      <c r="S313" s="699"/>
      <c r="T313" s="715" t="str">
        <f>IF(Q313&lt;&gt;"",VLOOKUP(Q313,'DON GIA'!$H$1:$K$103,4,0),"")</f>
        <v/>
      </c>
      <c r="U313" s="715" t="str">
        <f t="shared" si="127"/>
        <v/>
      </c>
      <c r="V313" s="715"/>
      <c r="W313" s="712" t="s">
        <v>1001</v>
      </c>
      <c r="X313" s="699" t="s">
        <v>27</v>
      </c>
      <c r="Y313" s="718">
        <v>8.0399999999999991</v>
      </c>
      <c r="Z313" s="725"/>
      <c r="AA313" s="715">
        <f>IF(W313&lt;&gt;"",VLOOKUP(W313,'DON GIA'!$A$1:$D$346,4,0),"")</f>
        <v>295078</v>
      </c>
      <c r="AB313" s="715">
        <f t="shared" si="128"/>
        <v>2372427.1199999996</v>
      </c>
      <c r="AC313" s="5"/>
      <c r="AD313" s="5"/>
      <c r="AE313" s="5"/>
      <c r="AF313" s="5"/>
      <c r="AG313" s="5"/>
      <c r="AH313" s="699"/>
      <c r="AI313" s="5"/>
      <c r="AJ313" s="699"/>
      <c r="AK313" s="699"/>
      <c r="AL313" s="715" t="str">
        <f>IF(AI313&lt;&gt;"",VLOOKUP(AI313,'DON GIA'!$M$1:$P$9,4,0),"")</f>
        <v/>
      </c>
      <c r="AM313" s="715" t="str">
        <f t="shared" si="129"/>
        <v/>
      </c>
      <c r="AN313" s="5"/>
      <c r="AO313" s="699"/>
      <c r="AP313" s="702" t="str">
        <f t="shared" si="112"/>
        <v/>
      </c>
      <c r="AQ313" s="728" t="s">
        <v>1920</v>
      </c>
      <c r="AR313" s="728" t="s">
        <v>1944</v>
      </c>
      <c r="AS313" s="729"/>
    </row>
    <row r="314" spans="1:45" outlineLevel="2">
      <c r="A314" s="710">
        <f t="shared" si="130"/>
        <v>21</v>
      </c>
      <c r="B314" s="711" t="str">
        <f>IF(C314&lt;&gt;"",COUNTA($C$8:C314),"")</f>
        <v/>
      </c>
      <c r="C314" s="711"/>
      <c r="D314" s="5"/>
      <c r="E314" s="699"/>
      <c r="F314" s="699"/>
      <c r="G314" s="699"/>
      <c r="H314" s="699"/>
      <c r="I314" s="699"/>
      <c r="J314" s="699"/>
      <c r="K314" s="712"/>
      <c r="L314" s="714" t="s">
        <v>35</v>
      </c>
      <c r="M314" s="715" t="str">
        <f>IF(K314&lt;&gt;"",VLOOKUP(K314,'DON GIA'!$S$1:$U$19,3,0),"")</f>
        <v/>
      </c>
      <c r="N314" s="715" t="str">
        <f>IF(K314&lt;&gt;"",VLOOKUP(K314,'DON GIA'!$S$1:$V$19,4,0),"")</f>
        <v/>
      </c>
      <c r="O314" s="715" t="str">
        <f t="shared" si="125"/>
        <v/>
      </c>
      <c r="P314" s="715" t="str">
        <f t="shared" si="126"/>
        <v/>
      </c>
      <c r="Q314" s="5" t="s">
        <v>35</v>
      </c>
      <c r="R314" s="699"/>
      <c r="S314" s="699"/>
      <c r="T314" s="715" t="str">
        <f>IF(Q314&lt;&gt;"",VLOOKUP(Q314,'DON GIA'!$H$1:$K$103,4,0),"")</f>
        <v/>
      </c>
      <c r="U314" s="715" t="str">
        <f t="shared" si="127"/>
        <v/>
      </c>
      <c r="V314" s="715"/>
      <c r="W314" s="712" t="s">
        <v>1105</v>
      </c>
      <c r="X314" s="699" t="s">
        <v>27</v>
      </c>
      <c r="Y314" s="718">
        <v>4.12</v>
      </c>
      <c r="Z314" s="725"/>
      <c r="AA314" s="715">
        <f>IF(W314&lt;&gt;"",VLOOKUP(W314,'DON GIA'!$A$1:$D$346,4,0),"")</f>
        <v>292949</v>
      </c>
      <c r="AB314" s="715">
        <f t="shared" si="128"/>
        <v>1206949.8800000001</v>
      </c>
      <c r="AC314" s="5"/>
      <c r="AD314" s="5"/>
      <c r="AE314" s="5"/>
      <c r="AF314" s="5"/>
      <c r="AG314" s="5"/>
      <c r="AH314" s="699"/>
      <c r="AI314" s="5"/>
      <c r="AJ314" s="699"/>
      <c r="AK314" s="699"/>
      <c r="AL314" s="715" t="str">
        <f>IF(AI314&lt;&gt;"",VLOOKUP(AI314,'DON GIA'!$M$1:$P$9,4,0),"")</f>
        <v/>
      </c>
      <c r="AM314" s="715" t="str">
        <f t="shared" si="129"/>
        <v/>
      </c>
      <c r="AN314" s="5"/>
      <c r="AO314" s="699"/>
      <c r="AP314" s="702" t="str">
        <f t="shared" si="112"/>
        <v/>
      </c>
      <c r="AQ314" s="584" t="s">
        <v>1916</v>
      </c>
      <c r="AR314" s="584" t="s">
        <v>1921</v>
      </c>
      <c r="AS314" s="631"/>
    </row>
    <row r="315" spans="1:45" outlineLevel="2">
      <c r="A315" s="710">
        <f t="shared" si="130"/>
        <v>21</v>
      </c>
      <c r="B315" s="711" t="str">
        <f>IF(C315&lt;&gt;"",COUNTA($C$8:C315),"")</f>
        <v/>
      </c>
      <c r="C315" s="711"/>
      <c r="D315" s="5"/>
      <c r="E315" s="699"/>
      <c r="F315" s="699"/>
      <c r="G315" s="699"/>
      <c r="H315" s="699"/>
      <c r="I315" s="699"/>
      <c r="J315" s="699"/>
      <c r="K315" s="712"/>
      <c r="L315" s="714" t="s">
        <v>35</v>
      </c>
      <c r="M315" s="715" t="str">
        <f>IF(K315&lt;&gt;"",VLOOKUP(K315,'DON GIA'!$S$1:$U$19,3,0),"")</f>
        <v/>
      </c>
      <c r="N315" s="715" t="str">
        <f>IF(K315&lt;&gt;"",VLOOKUP(K315,'DON GIA'!$S$1:$V$19,4,0),"")</f>
        <v/>
      </c>
      <c r="O315" s="715" t="str">
        <f t="shared" si="125"/>
        <v/>
      </c>
      <c r="P315" s="715" t="str">
        <f t="shared" si="126"/>
        <v/>
      </c>
      <c r="Q315" s="5" t="s">
        <v>35</v>
      </c>
      <c r="R315" s="699"/>
      <c r="S315" s="699"/>
      <c r="T315" s="715" t="str">
        <f>IF(Q315&lt;&gt;"",VLOOKUP(Q315,'DON GIA'!$H$1:$K$103,4,0),"")</f>
        <v/>
      </c>
      <c r="U315" s="715" t="str">
        <f t="shared" si="127"/>
        <v/>
      </c>
      <c r="V315" s="715"/>
      <c r="W315" s="712" t="s">
        <v>1106</v>
      </c>
      <c r="X315" s="699" t="s">
        <v>27</v>
      </c>
      <c r="Y315" s="718">
        <v>1.2</v>
      </c>
      <c r="Z315" s="725"/>
      <c r="AA315" s="715">
        <f>IF(W315&lt;&gt;"",VLOOKUP(W315,'DON GIA'!$A$1:$D$346,4,0),"")</f>
        <v>330817</v>
      </c>
      <c r="AB315" s="715">
        <f t="shared" si="128"/>
        <v>396980.39999999997</v>
      </c>
      <c r="AC315" s="5"/>
      <c r="AD315" s="5"/>
      <c r="AE315" s="5"/>
      <c r="AF315" s="5"/>
      <c r="AG315" s="5"/>
      <c r="AH315" s="699"/>
      <c r="AI315" s="5"/>
      <c r="AJ315" s="699"/>
      <c r="AK315" s="699"/>
      <c r="AL315" s="715" t="str">
        <f>IF(AI315&lt;&gt;"",VLOOKUP(AI315,'DON GIA'!$M$1:$P$9,4,0),"")</f>
        <v/>
      </c>
      <c r="AM315" s="715" t="str">
        <f t="shared" si="129"/>
        <v/>
      </c>
      <c r="AN315" s="5"/>
      <c r="AO315" s="699"/>
      <c r="AP315" s="702" t="str">
        <f t="shared" si="112"/>
        <v/>
      </c>
      <c r="AQ315" s="712"/>
      <c r="AR315" s="712" t="s">
        <v>1922</v>
      </c>
      <c r="AS315" s="727"/>
    </row>
    <row r="316" spans="1:45" ht="33.75" outlineLevel="2">
      <c r="A316" s="710">
        <f t="shared" si="130"/>
        <v>21</v>
      </c>
      <c r="B316" s="711" t="str">
        <f>IF(C316&lt;&gt;"",COUNTA($C$8:C316),"")</f>
        <v/>
      </c>
      <c r="C316" s="711"/>
      <c r="D316" s="5"/>
      <c r="E316" s="699"/>
      <c r="F316" s="699"/>
      <c r="G316" s="699"/>
      <c r="H316" s="699"/>
      <c r="I316" s="699"/>
      <c r="J316" s="699"/>
      <c r="K316" s="712"/>
      <c r="L316" s="714" t="s">
        <v>35</v>
      </c>
      <c r="M316" s="715" t="str">
        <f>IF(K316&lt;&gt;"",VLOOKUP(K316,'DON GIA'!$S$1:$U$19,3,0),"")</f>
        <v/>
      </c>
      <c r="N316" s="715" t="str">
        <f>IF(K316&lt;&gt;"",VLOOKUP(K316,'DON GIA'!$S$1:$V$19,4,0),"")</f>
        <v/>
      </c>
      <c r="O316" s="715" t="str">
        <f t="shared" si="125"/>
        <v/>
      </c>
      <c r="P316" s="715" t="str">
        <f t="shared" si="126"/>
        <v/>
      </c>
      <c r="Q316" s="5" t="s">
        <v>35</v>
      </c>
      <c r="R316" s="699"/>
      <c r="S316" s="699"/>
      <c r="T316" s="715" t="str">
        <f>IF(Q316&lt;&gt;"",VLOOKUP(Q316,'DON GIA'!$H$1:$K$103,4,0),"")</f>
        <v/>
      </c>
      <c r="U316" s="715" t="str">
        <f t="shared" si="127"/>
        <v/>
      </c>
      <c r="V316" s="715"/>
      <c r="W316" s="712" t="s">
        <v>1180</v>
      </c>
      <c r="X316" s="699" t="s">
        <v>27</v>
      </c>
      <c r="Y316" s="718">
        <v>4.16</v>
      </c>
      <c r="Z316" s="725"/>
      <c r="AA316" s="715">
        <f>IF(W316&lt;&gt;"",VLOOKUP(W316,'DON GIA'!$A$1:$D$346,4,0),"")</f>
        <v>10375629</v>
      </c>
      <c r="AB316" s="715">
        <f t="shared" si="128"/>
        <v>43162616.640000001</v>
      </c>
      <c r="AC316" s="5"/>
      <c r="AD316" s="5"/>
      <c r="AE316" s="5"/>
      <c r="AF316" s="5"/>
      <c r="AG316" s="5"/>
      <c r="AH316" s="699"/>
      <c r="AI316" s="5"/>
      <c r="AJ316" s="699"/>
      <c r="AK316" s="699"/>
      <c r="AL316" s="715" t="str">
        <f>IF(AI316&lt;&gt;"",VLOOKUP(AI316,'DON GIA'!$M$1:$P$9,4,0),"")</f>
        <v/>
      </c>
      <c r="AM316" s="715" t="str">
        <f t="shared" si="129"/>
        <v/>
      </c>
      <c r="AN316" s="5"/>
      <c r="AO316" s="699"/>
      <c r="AP316" s="702" t="str">
        <f t="shared" si="112"/>
        <v/>
      </c>
      <c r="AQ316" s="712"/>
      <c r="AR316" s="712"/>
      <c r="AS316" s="727"/>
    </row>
    <row r="317" spans="1:45" outlineLevel="2">
      <c r="A317" s="710">
        <f t="shared" si="130"/>
        <v>21</v>
      </c>
      <c r="B317" s="711" t="str">
        <f>IF(C317&lt;&gt;"",COUNTA($C$8:C317),"")</f>
        <v/>
      </c>
      <c r="C317" s="711"/>
      <c r="D317" s="5"/>
      <c r="E317" s="699"/>
      <c r="F317" s="699"/>
      <c r="G317" s="699"/>
      <c r="H317" s="699"/>
      <c r="I317" s="699"/>
      <c r="J317" s="699"/>
      <c r="K317" s="712"/>
      <c r="L317" s="714" t="s">
        <v>35</v>
      </c>
      <c r="M317" s="715" t="str">
        <f>IF(K317&lt;&gt;"",VLOOKUP(K317,'DON GIA'!$S$1:$U$19,3,0),"")</f>
        <v/>
      </c>
      <c r="N317" s="715" t="str">
        <f>IF(K317&lt;&gt;"",VLOOKUP(K317,'DON GIA'!$S$1:$V$19,4,0),"")</f>
        <v/>
      </c>
      <c r="O317" s="715" t="str">
        <f t="shared" si="125"/>
        <v/>
      </c>
      <c r="P317" s="715" t="str">
        <f t="shared" si="126"/>
        <v/>
      </c>
      <c r="Q317" s="5" t="s">
        <v>35</v>
      </c>
      <c r="R317" s="699"/>
      <c r="S317" s="699"/>
      <c r="T317" s="715" t="str">
        <f>IF(Q317&lt;&gt;"",VLOOKUP(Q317,'DON GIA'!$H$1:$K$103,4,0),"")</f>
        <v/>
      </c>
      <c r="U317" s="715" t="str">
        <f t="shared" si="127"/>
        <v/>
      </c>
      <c r="V317" s="715"/>
      <c r="W317" s="712" t="s">
        <v>1151</v>
      </c>
      <c r="X317" s="699" t="s">
        <v>27</v>
      </c>
      <c r="Y317" s="718">
        <v>0.49399999999999999</v>
      </c>
      <c r="Z317" s="725"/>
      <c r="AA317" s="715">
        <f>IF(W317&lt;&gt;"",VLOOKUP(W317,'DON GIA'!$A$1:$D$346,4,0),"")</f>
        <v>2523428</v>
      </c>
      <c r="AB317" s="715">
        <f t="shared" si="128"/>
        <v>1246573.432</v>
      </c>
      <c r="AC317" s="5"/>
      <c r="AD317" s="5"/>
      <c r="AE317" s="5"/>
      <c r="AF317" s="5"/>
      <c r="AG317" s="5"/>
      <c r="AH317" s="699"/>
      <c r="AI317" s="5"/>
      <c r="AJ317" s="699"/>
      <c r="AK317" s="699"/>
      <c r="AL317" s="715" t="str">
        <f>IF(AI317&lt;&gt;"",VLOOKUP(AI317,'DON GIA'!$M$1:$P$9,4,0),"")</f>
        <v/>
      </c>
      <c r="AM317" s="715" t="str">
        <f t="shared" si="129"/>
        <v/>
      </c>
      <c r="AN317" s="5"/>
      <c r="AO317" s="699"/>
      <c r="AP317" s="702" t="str">
        <f t="shared" si="112"/>
        <v/>
      </c>
      <c r="AQ317" s="712"/>
      <c r="AR317" s="712"/>
      <c r="AS317" s="727"/>
    </row>
    <row r="318" spans="1:45" outlineLevel="2">
      <c r="A318" s="710">
        <f t="shared" si="130"/>
        <v>21</v>
      </c>
      <c r="B318" s="711" t="str">
        <f>IF(C318&lt;&gt;"",COUNTA($C$8:C318),"")</f>
        <v/>
      </c>
      <c r="C318" s="711"/>
      <c r="D318" s="5"/>
      <c r="E318" s="699"/>
      <c r="F318" s="699"/>
      <c r="G318" s="699"/>
      <c r="H318" s="699"/>
      <c r="I318" s="699"/>
      <c r="J318" s="699"/>
      <c r="K318" s="712"/>
      <c r="L318" s="714" t="s">
        <v>35</v>
      </c>
      <c r="M318" s="715" t="str">
        <f>IF(K318&lt;&gt;"",VLOOKUP(K318,'DON GIA'!$S$1:$U$19,3,0),"")</f>
        <v/>
      </c>
      <c r="N318" s="715" t="str">
        <f>IF(K318&lt;&gt;"",VLOOKUP(K318,'DON GIA'!$S$1:$V$19,4,0),"")</f>
        <v/>
      </c>
      <c r="O318" s="715" t="str">
        <f t="shared" si="125"/>
        <v/>
      </c>
      <c r="P318" s="715" t="str">
        <f t="shared" si="126"/>
        <v/>
      </c>
      <c r="Q318" s="5" t="s">
        <v>35</v>
      </c>
      <c r="R318" s="699"/>
      <c r="S318" s="699"/>
      <c r="T318" s="715" t="str">
        <f>IF(Q318&lt;&gt;"",VLOOKUP(Q318,'DON GIA'!$H$1:$K$103,4,0),"")</f>
        <v/>
      </c>
      <c r="U318" s="715" t="str">
        <f t="shared" si="127"/>
        <v/>
      </c>
      <c r="V318" s="715"/>
      <c r="W318" s="712" t="s">
        <v>1130</v>
      </c>
      <c r="X318" s="699" t="s">
        <v>27</v>
      </c>
      <c r="Y318" s="718">
        <v>6.56</v>
      </c>
      <c r="Z318" s="725"/>
      <c r="AA318" s="715">
        <f>IF(W318&lt;&gt;"",VLOOKUP(W318,'DON GIA'!$A$1:$D$346,4,0),"")</f>
        <v>282038</v>
      </c>
      <c r="AB318" s="715">
        <f t="shared" si="128"/>
        <v>1850169.2799999998</v>
      </c>
      <c r="AC318" s="5"/>
      <c r="AD318" s="5"/>
      <c r="AE318" s="5"/>
      <c r="AF318" s="5"/>
      <c r="AG318" s="5"/>
      <c r="AH318" s="699"/>
      <c r="AI318" s="5"/>
      <c r="AJ318" s="699"/>
      <c r="AK318" s="699"/>
      <c r="AL318" s="715" t="str">
        <f>IF(AI318&lt;&gt;"",VLOOKUP(AI318,'DON GIA'!$M$1:$P$9,4,0),"")</f>
        <v/>
      </c>
      <c r="AM318" s="715" t="str">
        <f t="shared" si="129"/>
        <v/>
      </c>
      <c r="AN318" s="5"/>
      <c r="AO318" s="699"/>
      <c r="AP318" s="702" t="str">
        <f t="shared" si="112"/>
        <v/>
      </c>
      <c r="AQ318" s="712"/>
      <c r="AR318" s="712"/>
      <c r="AS318" s="727"/>
    </row>
    <row r="319" spans="1:45" outlineLevel="2">
      <c r="A319" s="710">
        <f t="shared" si="130"/>
        <v>21</v>
      </c>
      <c r="B319" s="711" t="str">
        <f>IF(C319&lt;&gt;"",COUNTA($C$8:C319),"")</f>
        <v/>
      </c>
      <c r="C319" s="711"/>
      <c r="D319" s="5"/>
      <c r="E319" s="699"/>
      <c r="F319" s="699"/>
      <c r="G319" s="699"/>
      <c r="H319" s="699"/>
      <c r="I319" s="699"/>
      <c r="J319" s="699"/>
      <c r="K319" s="712"/>
      <c r="L319" s="714" t="s">
        <v>35</v>
      </c>
      <c r="M319" s="715" t="str">
        <f>IF(K319&lt;&gt;"",VLOOKUP(K319,'DON GIA'!$S$1:$U$19,3,0),"")</f>
        <v/>
      </c>
      <c r="N319" s="715" t="str">
        <f>IF(K319&lt;&gt;"",VLOOKUP(K319,'DON GIA'!$S$1:$V$19,4,0),"")</f>
        <v/>
      </c>
      <c r="O319" s="715" t="str">
        <f t="shared" si="125"/>
        <v/>
      </c>
      <c r="P319" s="715" t="str">
        <f t="shared" si="126"/>
        <v/>
      </c>
      <c r="Q319" s="5" t="s">
        <v>35</v>
      </c>
      <c r="R319" s="699"/>
      <c r="S319" s="699"/>
      <c r="T319" s="715" t="str">
        <f>IF(Q319&lt;&gt;"",VLOOKUP(Q319,'DON GIA'!$H$1:$K$103,4,0),"")</f>
        <v/>
      </c>
      <c r="U319" s="715" t="str">
        <f t="shared" si="127"/>
        <v/>
      </c>
      <c r="V319" s="715"/>
      <c r="W319" s="712" t="s">
        <v>1105</v>
      </c>
      <c r="X319" s="699" t="s">
        <v>27</v>
      </c>
      <c r="Y319" s="718">
        <v>2.97</v>
      </c>
      <c r="Z319" s="725"/>
      <c r="AA319" s="715">
        <f>IF(W319&lt;&gt;"",VLOOKUP(W319,'DON GIA'!$A$1:$D$346,4,0),"")</f>
        <v>292949</v>
      </c>
      <c r="AB319" s="715">
        <f t="shared" si="128"/>
        <v>870058.53</v>
      </c>
      <c r="AC319" s="5"/>
      <c r="AD319" s="5"/>
      <c r="AE319" s="5"/>
      <c r="AF319" s="5"/>
      <c r="AG319" s="5"/>
      <c r="AH319" s="699"/>
      <c r="AI319" s="5"/>
      <c r="AJ319" s="699"/>
      <c r="AK319" s="699"/>
      <c r="AL319" s="715" t="str">
        <f>IF(AI319&lt;&gt;"",VLOOKUP(AI319,'DON GIA'!$M$1:$P$9,4,0),"")</f>
        <v/>
      </c>
      <c r="AM319" s="715" t="str">
        <f t="shared" si="129"/>
        <v/>
      </c>
      <c r="AN319" s="5"/>
      <c r="AO319" s="699"/>
      <c r="AP319" s="702" t="str">
        <f t="shared" si="112"/>
        <v/>
      </c>
      <c r="AQ319" s="712"/>
      <c r="AR319" s="712"/>
      <c r="AS319" s="727"/>
    </row>
    <row r="320" spans="1:45" outlineLevel="2">
      <c r="A320" s="710">
        <f t="shared" si="130"/>
        <v>21</v>
      </c>
      <c r="B320" s="711" t="str">
        <f>IF(C320&lt;&gt;"",COUNTA($C$8:C320),"")</f>
        <v/>
      </c>
      <c r="C320" s="711"/>
      <c r="D320" s="5"/>
      <c r="E320" s="699"/>
      <c r="F320" s="699"/>
      <c r="G320" s="699"/>
      <c r="H320" s="699"/>
      <c r="I320" s="699"/>
      <c r="J320" s="699"/>
      <c r="K320" s="712"/>
      <c r="L320" s="714" t="s">
        <v>35</v>
      </c>
      <c r="M320" s="715" t="str">
        <f>IF(K320&lt;&gt;"",VLOOKUP(K320,'DON GIA'!$S$1:$U$19,3,0),"")</f>
        <v/>
      </c>
      <c r="N320" s="715" t="str">
        <f>IF(K320&lt;&gt;"",VLOOKUP(K320,'DON GIA'!$S$1:$V$19,4,0),"")</f>
        <v/>
      </c>
      <c r="O320" s="715" t="str">
        <f t="shared" si="125"/>
        <v/>
      </c>
      <c r="P320" s="715" t="str">
        <f t="shared" si="126"/>
        <v/>
      </c>
      <c r="Q320" s="5" t="s">
        <v>35</v>
      </c>
      <c r="R320" s="699"/>
      <c r="S320" s="699"/>
      <c r="T320" s="715" t="str">
        <f>IF(Q320&lt;&gt;"",VLOOKUP(Q320,'DON GIA'!$H$1:$K$103,4,0),"")</f>
        <v/>
      </c>
      <c r="U320" s="715" t="str">
        <f t="shared" si="127"/>
        <v/>
      </c>
      <c r="V320" s="715"/>
      <c r="W320" s="712" t="s">
        <v>1108</v>
      </c>
      <c r="X320" s="699" t="s">
        <v>27</v>
      </c>
      <c r="Y320" s="718">
        <v>7.6</v>
      </c>
      <c r="Z320" s="725"/>
      <c r="AA320" s="715">
        <f>IF(W320&lt;&gt;"",VLOOKUP(W320,'DON GIA'!$A$1:$D$346,4,0),"")</f>
        <v>282038</v>
      </c>
      <c r="AB320" s="715">
        <f t="shared" si="128"/>
        <v>2143488.7999999998</v>
      </c>
      <c r="AC320" s="5"/>
      <c r="AD320" s="5"/>
      <c r="AE320" s="5"/>
      <c r="AF320" s="5"/>
      <c r="AG320" s="5"/>
      <c r="AH320" s="699"/>
      <c r="AI320" s="5"/>
      <c r="AJ320" s="699"/>
      <c r="AK320" s="699"/>
      <c r="AL320" s="715" t="str">
        <f>IF(AI320&lt;&gt;"",VLOOKUP(AI320,'DON GIA'!$M$1:$P$9,4,0),"")</f>
        <v/>
      </c>
      <c r="AM320" s="715" t="str">
        <f t="shared" si="129"/>
        <v/>
      </c>
      <c r="AN320" s="5"/>
      <c r="AO320" s="699"/>
      <c r="AP320" s="702" t="str">
        <f t="shared" si="112"/>
        <v/>
      </c>
      <c r="AQ320" s="712"/>
      <c r="AR320" s="712"/>
      <c r="AS320" s="727"/>
    </row>
    <row r="321" spans="1:45" outlineLevel="2">
      <c r="A321" s="710">
        <f t="shared" si="130"/>
        <v>21</v>
      </c>
      <c r="B321" s="711" t="str">
        <f>IF(C321&lt;&gt;"",COUNTA($C$8:C321),"")</f>
        <v/>
      </c>
      <c r="C321" s="711"/>
      <c r="D321" s="5"/>
      <c r="E321" s="699"/>
      <c r="F321" s="699"/>
      <c r="G321" s="699"/>
      <c r="H321" s="699"/>
      <c r="I321" s="699"/>
      <c r="J321" s="699"/>
      <c r="K321" s="712"/>
      <c r="L321" s="714" t="s">
        <v>35</v>
      </c>
      <c r="M321" s="715" t="str">
        <f>IF(K321&lt;&gt;"",VLOOKUP(K321,'DON GIA'!$S$1:$U$19,3,0),"")</f>
        <v/>
      </c>
      <c r="N321" s="715" t="str">
        <f>IF(K321&lt;&gt;"",VLOOKUP(K321,'DON GIA'!$S$1:$V$19,4,0),"")</f>
        <v/>
      </c>
      <c r="O321" s="715" t="str">
        <f t="shared" si="125"/>
        <v/>
      </c>
      <c r="P321" s="715" t="str">
        <f t="shared" si="126"/>
        <v/>
      </c>
      <c r="Q321" s="5" t="s">
        <v>35</v>
      </c>
      <c r="R321" s="699"/>
      <c r="S321" s="699"/>
      <c r="T321" s="715" t="str">
        <f>IF(Q321&lt;&gt;"",VLOOKUP(Q321,'DON GIA'!$H$1:$K$103,4,0),"")</f>
        <v/>
      </c>
      <c r="U321" s="715" t="str">
        <f t="shared" si="127"/>
        <v/>
      </c>
      <c r="V321" s="715"/>
      <c r="W321" s="712" t="s">
        <v>1049</v>
      </c>
      <c r="X321" s="699" t="s">
        <v>42</v>
      </c>
      <c r="Y321" s="718">
        <v>1</v>
      </c>
      <c r="Z321" s="725"/>
      <c r="AA321" s="715">
        <f>IF(W321&lt;&gt;"",VLOOKUP(W321,'DON GIA'!$A$1:$D$346,4,0),"")</f>
        <v>3793079</v>
      </c>
      <c r="AB321" s="715">
        <f t="shared" si="128"/>
        <v>3793079</v>
      </c>
      <c r="AC321" s="5"/>
      <c r="AD321" s="5"/>
      <c r="AE321" s="5"/>
      <c r="AF321" s="5"/>
      <c r="AG321" s="5"/>
      <c r="AH321" s="699"/>
      <c r="AI321" s="5"/>
      <c r="AJ321" s="699"/>
      <c r="AK321" s="699"/>
      <c r="AL321" s="715" t="str">
        <f>IF(AI321&lt;&gt;"",VLOOKUP(AI321,'DON GIA'!$M$1:$P$9,4,0),"")</f>
        <v/>
      </c>
      <c r="AM321" s="715" t="str">
        <f t="shared" si="129"/>
        <v/>
      </c>
      <c r="AN321" s="5"/>
      <c r="AO321" s="699"/>
      <c r="AP321" s="702" t="str">
        <f t="shared" si="112"/>
        <v/>
      </c>
      <c r="AQ321" s="712"/>
      <c r="AR321" s="712"/>
      <c r="AS321" s="727"/>
    </row>
    <row r="322" spans="1:45" outlineLevel="2">
      <c r="A322" s="710">
        <f t="shared" si="130"/>
        <v>21</v>
      </c>
      <c r="B322" s="711"/>
      <c r="C322" s="711"/>
      <c r="D322" s="708"/>
      <c r="E322" s="699"/>
      <c r="F322" s="699"/>
      <c r="G322" s="699"/>
      <c r="H322" s="699"/>
      <c r="I322" s="699"/>
      <c r="J322" s="699"/>
      <c r="K322" s="712"/>
      <c r="L322" s="714" t="s">
        <v>35</v>
      </c>
      <c r="M322" s="715" t="str">
        <f>IF(K322&lt;&gt;"",VLOOKUP(K322,'DON GIA'!$S$1:$U$19,3,0),"")</f>
        <v/>
      </c>
      <c r="N322" s="715" t="str">
        <f>IF(K322&lt;&gt;"",VLOOKUP(K322,'DON GIA'!$S$1:$V$19,4,0),"")</f>
        <v/>
      </c>
      <c r="O322" s="715" t="str">
        <f t="shared" si="125"/>
        <v/>
      </c>
      <c r="P322" s="715" t="str">
        <f t="shared" si="126"/>
        <v/>
      </c>
      <c r="Q322" s="5" t="s">
        <v>35</v>
      </c>
      <c r="R322" s="699"/>
      <c r="S322" s="699"/>
      <c r="T322" s="715" t="str">
        <f>IF(Q322&lt;&gt;"",VLOOKUP(Q322,'DON GIA'!$H$1:$K$103,4,0),"")</f>
        <v/>
      </c>
      <c r="U322" s="715" t="str">
        <f t="shared" si="127"/>
        <v/>
      </c>
      <c r="V322" s="715"/>
      <c r="W322" s="712" t="s">
        <v>35</v>
      </c>
      <c r="X322" s="699"/>
      <c r="Y322" s="718"/>
      <c r="Z322" s="725"/>
      <c r="AA322" s="715" t="str">
        <f>IF(W322&lt;&gt;"",VLOOKUP(W322,'DON GIA'!$A$1:$D$346,4,0),"")</f>
        <v/>
      </c>
      <c r="AB322" s="715" t="str">
        <f t="shared" si="128"/>
        <v/>
      </c>
      <c r="AC322" s="5"/>
      <c r="AD322" s="5"/>
      <c r="AE322" s="5"/>
      <c r="AF322" s="5"/>
      <c r="AG322" s="5"/>
      <c r="AH322" s="699"/>
      <c r="AI322" s="5"/>
      <c r="AJ322" s="699"/>
      <c r="AK322" s="699"/>
      <c r="AL322" s="715" t="str">
        <f>IF(AI322&lt;&gt;"",VLOOKUP(AI322,'DON GIA'!$M$1:$P$9,4,0),"")</f>
        <v/>
      </c>
      <c r="AM322" s="715" t="str">
        <f t="shared" si="129"/>
        <v/>
      </c>
      <c r="AN322" s="5"/>
      <c r="AO322" s="699"/>
      <c r="AP322" s="702" t="str">
        <f t="shared" si="112"/>
        <v/>
      </c>
      <c r="AQ322" s="712"/>
      <c r="AR322" s="712"/>
      <c r="AS322" s="727"/>
    </row>
    <row r="323" spans="1:45" outlineLevel="1">
      <c r="A323" s="658" t="s">
        <v>2138</v>
      </c>
      <c r="B323" s="696">
        <f>IF(C323&lt;&gt;"",COUNTA($C$8:C323),"")</f>
        <v>22</v>
      </c>
      <c r="C323" s="696">
        <v>443</v>
      </c>
      <c r="D323" s="708" t="s">
        <v>290</v>
      </c>
      <c r="E323" s="698"/>
      <c r="F323" s="699"/>
      <c r="G323" s="698"/>
      <c r="H323" s="698"/>
      <c r="I323" s="698"/>
      <c r="J323" s="698"/>
      <c r="K323" s="697"/>
      <c r="L323" s="701">
        <f>SUBTOTAL(9,L324:L336)</f>
        <v>115.3</v>
      </c>
      <c r="M323" s="702"/>
      <c r="N323" s="702"/>
      <c r="O323" s="702">
        <f>SUBTOTAL(9,O324:O336)</f>
        <v>193588700</v>
      </c>
      <c r="P323" s="702">
        <f>SUBTOTAL(9,P324:P336)</f>
        <v>0</v>
      </c>
      <c r="Q323" s="708"/>
      <c r="R323" s="698"/>
      <c r="S323" s="698">
        <f>SUBTOTAL(9,S324:S336)</f>
        <v>0</v>
      </c>
      <c r="T323" s="702"/>
      <c r="U323" s="702">
        <f>SUBTOTAL(9,U324:U336)</f>
        <v>0</v>
      </c>
      <c r="V323" s="702"/>
      <c r="W323" s="697"/>
      <c r="X323" s="698"/>
      <c r="Y323" s="705">
        <f>SUBTOTAL(9,Y324:Y336)</f>
        <v>256.06599999999997</v>
      </c>
      <c r="Z323" s="724">
        <f>SUBTOTAL(9,Z324:Z336)</f>
        <v>0</v>
      </c>
      <c r="AA323" s="702"/>
      <c r="AB323" s="702">
        <f>SUBTOTAL(9,AB324:AB336)</f>
        <v>480995196.92799997</v>
      </c>
      <c r="AC323" s="708"/>
      <c r="AD323" s="708"/>
      <c r="AE323" s="708"/>
      <c r="AF323" s="708"/>
      <c r="AG323" s="708"/>
      <c r="AH323" s="698"/>
      <c r="AI323" s="708"/>
      <c r="AJ323" s="698"/>
      <c r="AK323" s="698">
        <f>SUBTOTAL(9,AK324:AK336)</f>
        <v>0</v>
      </c>
      <c r="AL323" s="702"/>
      <c r="AM323" s="702">
        <f>SUBTOTAL(9,AM324:AM336)</f>
        <v>0</v>
      </c>
      <c r="AN323" s="708"/>
      <c r="AO323" s="698">
        <f>SUBTOTAL(9,AO324:AO336)</f>
        <v>0</v>
      </c>
      <c r="AP323" s="702">
        <f t="shared" si="112"/>
        <v>674583896.92799997</v>
      </c>
      <c r="AQ323" s="709"/>
      <c r="AR323" s="709"/>
      <c r="AS323" s="723"/>
    </row>
    <row r="324" spans="1:45" ht="33.75" outlineLevel="2">
      <c r="A324" s="710">
        <f>IF(B323&lt;&gt;"",B323,A322)</f>
        <v>22</v>
      </c>
      <c r="B324" s="711" t="str">
        <f>IF(C324&lt;&gt;"",COUNTA($C$8:C324),"")</f>
        <v/>
      </c>
      <c r="C324" s="711"/>
      <c r="D324" s="5" t="s">
        <v>291</v>
      </c>
      <c r="E324" s="699">
        <v>3</v>
      </c>
      <c r="F324" s="699"/>
      <c r="G324" s="699">
        <v>432</v>
      </c>
      <c r="H324" s="699">
        <v>79</v>
      </c>
      <c r="I324" s="699" t="s">
        <v>223</v>
      </c>
      <c r="J324" s="699" t="s">
        <v>224</v>
      </c>
      <c r="K324" s="712" t="s">
        <v>973</v>
      </c>
      <c r="L324" s="714">
        <v>115.3</v>
      </c>
      <c r="M324" s="715">
        <f>IF(K324&lt;&gt;"",VLOOKUP(K324,'DON GIA'!$S$1:$U$19,3,0),"")</f>
        <v>1679000</v>
      </c>
      <c r="N324" s="715">
        <f>IF(K324&lt;&gt;"",VLOOKUP(K324,'DON GIA'!$S$1:$V$19,4,0),"")</f>
        <v>0</v>
      </c>
      <c r="O324" s="715">
        <f t="shared" ref="O324:O336" si="131">IF(K324&lt;&gt;"",L324*M324,"")</f>
        <v>193588700</v>
      </c>
      <c r="P324" s="715">
        <f t="shared" ref="P324:P336" si="132">IF(K324&lt;&gt;"",L324*N324,"")</f>
        <v>0</v>
      </c>
      <c r="Q324" s="5" t="s">
        <v>35</v>
      </c>
      <c r="R324" s="699"/>
      <c r="S324" s="699"/>
      <c r="T324" s="715" t="str">
        <f>IF(Q324&lt;&gt;"",VLOOKUP(Q324,'DON GIA'!$H$1:$K$103,4,0),"")</f>
        <v/>
      </c>
      <c r="U324" s="715" t="str">
        <f t="shared" ref="U324:U336" si="133">IF(Q324&lt;&gt;"",IF(ISNUMBER(T324),S324*T324,""),"")</f>
        <v/>
      </c>
      <c r="V324" s="715" t="s">
        <v>2163</v>
      </c>
      <c r="W324" s="712" t="s">
        <v>1063</v>
      </c>
      <c r="X324" s="699" t="s">
        <v>27</v>
      </c>
      <c r="Y324" s="718">
        <v>98.96</v>
      </c>
      <c r="Z324" s="725"/>
      <c r="AA324" s="715">
        <f>IF(W324&lt;&gt;"",VLOOKUP(W324,'DON GIA'!$A$1:$D$346,4,0),"")</f>
        <v>3941166</v>
      </c>
      <c r="AB324" s="715">
        <f t="shared" ref="AB324:AB336" si="134">IF(W324&lt;&gt;"",IF(ISNUMBER(AA324),Y324*AA324,""),"")</f>
        <v>390017787.35999995</v>
      </c>
      <c r="AC324" s="5" t="s">
        <v>28</v>
      </c>
      <c r="AD324" s="5" t="s">
        <v>116</v>
      </c>
      <c r="AE324" s="5" t="s">
        <v>30</v>
      </c>
      <c r="AF324" s="5" t="s">
        <v>31</v>
      </c>
      <c r="AG324" s="5" t="s">
        <v>32</v>
      </c>
      <c r="AH324" s="699" t="s">
        <v>33</v>
      </c>
      <c r="AI324" s="5"/>
      <c r="AJ324" s="699"/>
      <c r="AK324" s="699"/>
      <c r="AL324" s="715" t="str">
        <f>IF(AI324&lt;&gt;"",VLOOKUP(AI324,'DON GIA'!$M$1:$P$9,4,0),"")</f>
        <v/>
      </c>
      <c r="AM324" s="715" t="str">
        <f t="shared" ref="AM324:AM336" si="135">IF(AI324&lt;&gt;"",AK324*AL324,"")</f>
        <v/>
      </c>
      <c r="AN324" s="5"/>
      <c r="AO324" s="699"/>
      <c r="AP324" s="702" t="str">
        <f t="shared" si="112"/>
        <v/>
      </c>
      <c r="AQ324" s="709" t="s">
        <v>2324</v>
      </c>
      <c r="AR324" s="709" t="s">
        <v>1912</v>
      </c>
      <c r="AS324" s="723"/>
    </row>
    <row r="325" spans="1:45" ht="234" outlineLevel="2">
      <c r="A325" s="710">
        <f t="shared" ref="A325:A336" si="136">IF(B324&lt;&gt;"",B324,A324)</f>
        <v>22</v>
      </c>
      <c r="B325" s="711" t="str">
        <f>IF(C325&lt;&gt;"",COUNTA($C$8:C325),"")</f>
        <v/>
      </c>
      <c r="C325" s="711"/>
      <c r="D325" s="5" t="s">
        <v>39</v>
      </c>
      <c r="E325" s="699"/>
      <c r="F325" s="699"/>
      <c r="G325" s="699"/>
      <c r="H325" s="699"/>
      <c r="I325" s="699"/>
      <c r="J325" s="699"/>
      <c r="K325" s="712"/>
      <c r="L325" s="714" t="s">
        <v>35</v>
      </c>
      <c r="M325" s="715" t="str">
        <f>IF(K325&lt;&gt;"",VLOOKUP(K325,'DON GIA'!$S$1:$U$19,3,0),"")</f>
        <v/>
      </c>
      <c r="N325" s="715" t="str">
        <f>IF(K325&lt;&gt;"",VLOOKUP(K325,'DON GIA'!$S$1:$V$19,4,0),"")</f>
        <v/>
      </c>
      <c r="O325" s="715" t="str">
        <f t="shared" si="131"/>
        <v/>
      </c>
      <c r="P325" s="715" t="str">
        <f t="shared" si="132"/>
        <v/>
      </c>
      <c r="Q325" s="5" t="s">
        <v>35</v>
      </c>
      <c r="R325" s="699"/>
      <c r="S325" s="699"/>
      <c r="T325" s="715" t="str">
        <f>IF(Q325&lt;&gt;"",VLOOKUP(Q325,'DON GIA'!$H$1:$K$103,4,0),"")</f>
        <v/>
      </c>
      <c r="U325" s="715" t="str">
        <f t="shared" si="133"/>
        <v/>
      </c>
      <c r="V325" s="715"/>
      <c r="W325" s="712" t="s">
        <v>1178</v>
      </c>
      <c r="X325" s="699" t="s">
        <v>27</v>
      </c>
      <c r="Y325" s="718">
        <v>4</v>
      </c>
      <c r="Z325" s="725"/>
      <c r="AA325" s="715">
        <f>IF(W325&lt;&gt;"",VLOOKUP(W325,'DON GIA'!$A$1:$D$346,4,0),"")</f>
        <v>10375629</v>
      </c>
      <c r="AB325" s="715">
        <f t="shared" si="134"/>
        <v>41502516</v>
      </c>
      <c r="AC325" s="5"/>
      <c r="AD325" s="5" t="s">
        <v>34</v>
      </c>
      <c r="AE325" s="5" t="s">
        <v>30</v>
      </c>
      <c r="AF325" s="5" t="s">
        <v>31</v>
      </c>
      <c r="AG325" s="5" t="s">
        <v>32</v>
      </c>
      <c r="AH325" s="699" t="s">
        <v>34</v>
      </c>
      <c r="AI325" s="5"/>
      <c r="AJ325" s="699"/>
      <c r="AK325" s="699"/>
      <c r="AL325" s="715" t="str">
        <f>IF(AI325&lt;&gt;"",VLOOKUP(AI325,'DON GIA'!$M$1:$P$9,4,0),"")</f>
        <v/>
      </c>
      <c r="AM325" s="715" t="str">
        <f t="shared" si="135"/>
        <v/>
      </c>
      <c r="AN325" s="5"/>
      <c r="AO325" s="699"/>
      <c r="AP325" s="702" t="str">
        <f t="shared" si="112"/>
        <v/>
      </c>
      <c r="AQ325" s="722" t="s">
        <v>2325</v>
      </c>
      <c r="AR325" s="722" t="s">
        <v>1918</v>
      </c>
      <c r="AS325" s="639"/>
    </row>
    <row r="326" spans="1:45" ht="99" outlineLevel="2">
      <c r="A326" s="710">
        <f t="shared" si="136"/>
        <v>22</v>
      </c>
      <c r="B326" s="711" t="str">
        <f>IF(C326&lt;&gt;"",COUNTA($C$8:C326),"")</f>
        <v/>
      </c>
      <c r="C326" s="711"/>
      <c r="D326" s="5"/>
      <c r="E326" s="699"/>
      <c r="F326" s="699"/>
      <c r="G326" s="699"/>
      <c r="H326" s="699"/>
      <c r="I326" s="699"/>
      <c r="J326" s="699"/>
      <c r="K326" s="712"/>
      <c r="L326" s="714" t="s">
        <v>35</v>
      </c>
      <c r="M326" s="715" t="str">
        <f>IF(K326&lt;&gt;"",VLOOKUP(K326,'DON GIA'!$S$1:$U$19,3,0),"")</f>
        <v/>
      </c>
      <c r="N326" s="715" t="str">
        <f>IF(K326&lt;&gt;"",VLOOKUP(K326,'DON GIA'!$S$1:$V$19,4,0),"")</f>
        <v/>
      </c>
      <c r="O326" s="715" t="str">
        <f t="shared" si="131"/>
        <v/>
      </c>
      <c r="P326" s="715" t="str">
        <f t="shared" si="132"/>
        <v/>
      </c>
      <c r="Q326" s="5" t="s">
        <v>35</v>
      </c>
      <c r="R326" s="699"/>
      <c r="S326" s="699"/>
      <c r="T326" s="715" t="str">
        <f>IF(Q326&lt;&gt;"",VLOOKUP(Q326,'DON GIA'!$H$1:$K$103,4,0),"")</f>
        <v/>
      </c>
      <c r="U326" s="715" t="str">
        <f t="shared" si="133"/>
        <v/>
      </c>
      <c r="V326" s="715"/>
      <c r="W326" s="712" t="s">
        <v>1151</v>
      </c>
      <c r="X326" s="699" t="s">
        <v>38</v>
      </c>
      <c r="Y326" s="718">
        <v>0.48599999999999999</v>
      </c>
      <c r="Z326" s="725"/>
      <c r="AA326" s="715">
        <f>IF(W326&lt;&gt;"",VLOOKUP(W326,'DON GIA'!$A$1:$D$346,4,0),"")</f>
        <v>2523428</v>
      </c>
      <c r="AB326" s="715">
        <f t="shared" si="134"/>
        <v>1226386.0079999999</v>
      </c>
      <c r="AC326" s="5"/>
      <c r="AD326" s="5"/>
      <c r="AE326" s="5"/>
      <c r="AF326" s="5"/>
      <c r="AG326" s="5"/>
      <c r="AH326" s="699"/>
      <c r="AI326" s="5"/>
      <c r="AJ326" s="699"/>
      <c r="AK326" s="699"/>
      <c r="AL326" s="715" t="str">
        <f>IF(AI326&lt;&gt;"",VLOOKUP(AI326,'DON GIA'!$M$1:$P$9,4,0),"")</f>
        <v/>
      </c>
      <c r="AM326" s="715" t="str">
        <f t="shared" si="135"/>
        <v/>
      </c>
      <c r="AN326" s="5"/>
      <c r="AO326" s="699"/>
      <c r="AP326" s="702" t="str">
        <f t="shared" si="112"/>
        <v/>
      </c>
      <c r="AQ326" s="722" t="s">
        <v>2326</v>
      </c>
      <c r="AR326" s="722" t="s">
        <v>1914</v>
      </c>
      <c r="AS326" s="639"/>
    </row>
    <row r="327" spans="1:45" ht="49.5" outlineLevel="2">
      <c r="A327" s="710">
        <f t="shared" si="136"/>
        <v>22</v>
      </c>
      <c r="B327" s="711" t="str">
        <f>IF(C327&lt;&gt;"",COUNTA($C$8:C327),"")</f>
        <v/>
      </c>
      <c r="C327" s="711"/>
      <c r="D327" s="5"/>
      <c r="E327" s="699"/>
      <c r="F327" s="699"/>
      <c r="G327" s="699"/>
      <c r="H327" s="699"/>
      <c r="I327" s="699"/>
      <c r="J327" s="699"/>
      <c r="K327" s="712"/>
      <c r="L327" s="714" t="s">
        <v>35</v>
      </c>
      <c r="M327" s="715" t="str">
        <f>IF(K327&lt;&gt;"",VLOOKUP(K327,'DON GIA'!$S$1:$U$19,3,0),"")</f>
        <v/>
      </c>
      <c r="N327" s="715" t="str">
        <f>IF(K327&lt;&gt;"",VLOOKUP(K327,'DON GIA'!$S$1:$V$19,4,0),"")</f>
        <v/>
      </c>
      <c r="O327" s="715" t="str">
        <f t="shared" si="131"/>
        <v/>
      </c>
      <c r="P327" s="715" t="str">
        <f t="shared" si="132"/>
        <v/>
      </c>
      <c r="Q327" s="5" t="s">
        <v>35</v>
      </c>
      <c r="R327" s="699"/>
      <c r="S327" s="699"/>
      <c r="T327" s="715" t="str">
        <f>IF(Q327&lt;&gt;"",VLOOKUP(Q327,'DON GIA'!$H$1:$K$103,4,0),"")</f>
        <v/>
      </c>
      <c r="U327" s="715" t="str">
        <f t="shared" si="133"/>
        <v/>
      </c>
      <c r="V327" s="715"/>
      <c r="W327" s="712" t="s">
        <v>1044</v>
      </c>
      <c r="X327" s="699" t="s">
        <v>27</v>
      </c>
      <c r="Y327" s="718">
        <v>7.28</v>
      </c>
      <c r="Z327" s="725"/>
      <c r="AA327" s="715">
        <f>IF(W327&lt;&gt;"",VLOOKUP(W327,'DON GIA'!$A$1:$D$346,4,0),"")</f>
        <v>854777</v>
      </c>
      <c r="AB327" s="715">
        <f t="shared" si="134"/>
        <v>6222776.5600000005</v>
      </c>
      <c r="AC327" s="5"/>
      <c r="AD327" s="5" t="s">
        <v>29</v>
      </c>
      <c r="AE327" s="5" t="s">
        <v>30</v>
      </c>
      <c r="AF327" s="5" t="s">
        <v>41</v>
      </c>
      <c r="AG327" s="5" t="s">
        <v>41</v>
      </c>
      <c r="AH327" s="699" t="s">
        <v>41</v>
      </c>
      <c r="AI327" s="5"/>
      <c r="AJ327" s="699"/>
      <c r="AK327" s="699"/>
      <c r="AL327" s="715" t="str">
        <f>IF(AI327&lt;&gt;"",VLOOKUP(AI327,'DON GIA'!$M$1:$P$9,4,0),"")</f>
        <v/>
      </c>
      <c r="AM327" s="715" t="str">
        <f t="shared" si="135"/>
        <v/>
      </c>
      <c r="AN327" s="5"/>
      <c r="AO327" s="699"/>
      <c r="AP327" s="702" t="str">
        <f t="shared" si="112"/>
        <v/>
      </c>
      <c r="AQ327" s="722" t="s">
        <v>354</v>
      </c>
      <c r="AR327" s="722" t="s">
        <v>1945</v>
      </c>
      <c r="AS327" s="639"/>
    </row>
    <row r="328" spans="1:45" ht="33.75" outlineLevel="2">
      <c r="A328" s="710">
        <f t="shared" si="136"/>
        <v>22</v>
      </c>
      <c r="B328" s="711" t="str">
        <f>IF(C328&lt;&gt;"",COUNTA($C$8:C328),"")</f>
        <v/>
      </c>
      <c r="C328" s="711"/>
      <c r="D328" s="5"/>
      <c r="E328" s="699"/>
      <c r="F328" s="699"/>
      <c r="G328" s="699"/>
      <c r="H328" s="699"/>
      <c r="I328" s="699"/>
      <c r="J328" s="699"/>
      <c r="K328" s="712"/>
      <c r="L328" s="714" t="s">
        <v>35</v>
      </c>
      <c r="M328" s="715" t="str">
        <f>IF(K328&lt;&gt;"",VLOOKUP(K328,'DON GIA'!$S$1:$U$19,3,0),"")</f>
        <v/>
      </c>
      <c r="N328" s="715" t="str">
        <f>IF(K328&lt;&gt;"",VLOOKUP(K328,'DON GIA'!$S$1:$V$19,4,0),"")</f>
        <v/>
      </c>
      <c r="O328" s="715" t="str">
        <f t="shared" si="131"/>
        <v/>
      </c>
      <c r="P328" s="715" t="str">
        <f t="shared" si="132"/>
        <v/>
      </c>
      <c r="Q328" s="5" t="s">
        <v>35</v>
      </c>
      <c r="R328" s="699"/>
      <c r="S328" s="699"/>
      <c r="T328" s="715" t="str">
        <f>IF(Q328&lt;&gt;"",VLOOKUP(Q328,'DON GIA'!$H$1:$K$103,4,0),"")</f>
        <v/>
      </c>
      <c r="U328" s="715" t="str">
        <f t="shared" si="133"/>
        <v/>
      </c>
      <c r="V328" s="715"/>
      <c r="W328" s="712" t="s">
        <v>1153</v>
      </c>
      <c r="X328" s="699" t="s">
        <v>27</v>
      </c>
      <c r="Y328" s="718">
        <v>11.44</v>
      </c>
      <c r="Z328" s="725"/>
      <c r="AA328" s="715">
        <f>IF(W328&lt;&gt;"",VLOOKUP(W328,'DON GIA'!$A$1:$D$346,4,0),"")</f>
        <v>1238791</v>
      </c>
      <c r="AB328" s="715">
        <f t="shared" si="134"/>
        <v>14171769.039999999</v>
      </c>
      <c r="AC328" s="5"/>
      <c r="AD328" s="5"/>
      <c r="AE328" s="5"/>
      <c r="AF328" s="5"/>
      <c r="AG328" s="5"/>
      <c r="AH328" s="699"/>
      <c r="AI328" s="5"/>
      <c r="AJ328" s="699"/>
      <c r="AK328" s="699"/>
      <c r="AL328" s="715" t="str">
        <f>IF(AI328&lt;&gt;"",VLOOKUP(AI328,'DON GIA'!$M$1:$P$9,4,0),"")</f>
        <v/>
      </c>
      <c r="AM328" s="715" t="str">
        <f t="shared" si="135"/>
        <v/>
      </c>
      <c r="AN328" s="5"/>
      <c r="AO328" s="699"/>
      <c r="AP328" s="702" t="str">
        <f t="shared" si="112"/>
        <v/>
      </c>
      <c r="AQ328" s="584" t="s">
        <v>1916</v>
      </c>
      <c r="AR328" s="584" t="s">
        <v>1921</v>
      </c>
      <c r="AS328" s="631"/>
    </row>
    <row r="329" spans="1:45" outlineLevel="2">
      <c r="A329" s="710">
        <f t="shared" si="136"/>
        <v>22</v>
      </c>
      <c r="B329" s="711" t="str">
        <f>IF(C329&lt;&gt;"",COUNTA($C$8:C329),"")</f>
        <v/>
      </c>
      <c r="C329" s="711"/>
      <c r="D329" s="5"/>
      <c r="E329" s="699"/>
      <c r="F329" s="699"/>
      <c r="G329" s="699"/>
      <c r="H329" s="699"/>
      <c r="I329" s="699"/>
      <c r="J329" s="699"/>
      <c r="K329" s="712"/>
      <c r="L329" s="714" t="s">
        <v>35</v>
      </c>
      <c r="M329" s="715" t="str">
        <f>IF(K329&lt;&gt;"",VLOOKUP(K329,'DON GIA'!$S$1:$U$19,3,0),"")</f>
        <v/>
      </c>
      <c r="N329" s="715" t="str">
        <f>IF(K329&lt;&gt;"",VLOOKUP(K329,'DON GIA'!$S$1:$V$19,4,0),"")</f>
        <v/>
      </c>
      <c r="O329" s="715" t="str">
        <f t="shared" si="131"/>
        <v/>
      </c>
      <c r="P329" s="715" t="str">
        <f t="shared" si="132"/>
        <v/>
      </c>
      <c r="Q329" s="5" t="s">
        <v>35</v>
      </c>
      <c r="R329" s="699"/>
      <c r="S329" s="699"/>
      <c r="T329" s="715" t="str">
        <f>IF(Q329&lt;&gt;"",VLOOKUP(Q329,'DON GIA'!$H$1:$K$103,4,0),"")</f>
        <v/>
      </c>
      <c r="U329" s="715" t="str">
        <f t="shared" si="133"/>
        <v/>
      </c>
      <c r="V329" s="715"/>
      <c r="W329" s="712" t="s">
        <v>1054</v>
      </c>
      <c r="X329" s="699" t="s">
        <v>27</v>
      </c>
      <c r="Y329" s="718">
        <v>2.82</v>
      </c>
      <c r="Z329" s="725"/>
      <c r="AA329" s="715">
        <f>IF(W329&lt;&gt;"",VLOOKUP(W329,'DON GIA'!$A$1:$D$346,4,0),"")</f>
        <v>1398600</v>
      </c>
      <c r="AB329" s="715">
        <f t="shared" si="134"/>
        <v>3944052</v>
      </c>
      <c r="AC329" s="5"/>
      <c r="AD329" s="5"/>
      <c r="AE329" s="5"/>
      <c r="AF329" s="5"/>
      <c r="AG329" s="5"/>
      <c r="AH329" s="699"/>
      <c r="AI329" s="5"/>
      <c r="AJ329" s="699"/>
      <c r="AK329" s="699"/>
      <c r="AL329" s="715" t="str">
        <f>IF(AI329&lt;&gt;"",VLOOKUP(AI329,'DON GIA'!$M$1:$P$9,4,0),"")</f>
        <v/>
      </c>
      <c r="AM329" s="715" t="str">
        <f t="shared" si="135"/>
        <v/>
      </c>
      <c r="AN329" s="5"/>
      <c r="AO329" s="699"/>
      <c r="AP329" s="702" t="str">
        <f t="shared" ref="AP329:AP392" si="137">IF(C329&lt;&gt;"",O329+P329+U329+AB329+AM329,"")</f>
        <v/>
      </c>
      <c r="AQ329" s="728" t="s">
        <v>1920</v>
      </c>
      <c r="AR329" s="728" t="s">
        <v>1922</v>
      </c>
      <c r="AS329" s="729"/>
    </row>
    <row r="330" spans="1:45" outlineLevel="2">
      <c r="A330" s="710">
        <f t="shared" si="136"/>
        <v>22</v>
      </c>
      <c r="B330" s="711" t="str">
        <f>IF(C330&lt;&gt;"",COUNTA($C$8:C330),"")</f>
        <v/>
      </c>
      <c r="C330" s="711"/>
      <c r="D330" s="5"/>
      <c r="E330" s="699"/>
      <c r="F330" s="699"/>
      <c r="G330" s="699"/>
      <c r="H330" s="699"/>
      <c r="I330" s="699"/>
      <c r="J330" s="699"/>
      <c r="K330" s="712"/>
      <c r="L330" s="714" t="s">
        <v>35</v>
      </c>
      <c r="M330" s="715" t="str">
        <f>IF(K330&lt;&gt;"",VLOOKUP(K330,'DON GIA'!$S$1:$U$19,3,0),"")</f>
        <v/>
      </c>
      <c r="N330" s="715" t="str">
        <f>IF(K330&lt;&gt;"",VLOOKUP(K330,'DON GIA'!$S$1:$V$19,4,0),"")</f>
        <v/>
      </c>
      <c r="O330" s="715" t="str">
        <f t="shared" si="131"/>
        <v/>
      </c>
      <c r="P330" s="715" t="str">
        <f t="shared" si="132"/>
        <v/>
      </c>
      <c r="Q330" s="5" t="s">
        <v>35</v>
      </c>
      <c r="R330" s="699"/>
      <c r="S330" s="699"/>
      <c r="T330" s="715" t="str">
        <f>IF(Q330&lt;&gt;"",VLOOKUP(Q330,'DON GIA'!$H$1:$K$103,4,0),"")</f>
        <v/>
      </c>
      <c r="U330" s="715" t="str">
        <f t="shared" si="133"/>
        <v/>
      </c>
      <c r="V330" s="715"/>
      <c r="W330" s="712" t="s">
        <v>1105</v>
      </c>
      <c r="X330" s="699" t="s">
        <v>27</v>
      </c>
      <c r="Y330" s="718">
        <f>1.92+8.16</f>
        <v>10.08</v>
      </c>
      <c r="Z330" s="725"/>
      <c r="AA330" s="715">
        <f>IF(W330&lt;&gt;"",VLOOKUP(W330,'DON GIA'!$A$1:$D$346,4,0),"")</f>
        <v>292949</v>
      </c>
      <c r="AB330" s="715">
        <f t="shared" si="134"/>
        <v>2952925.92</v>
      </c>
      <c r="AC330" s="5"/>
      <c r="AD330" s="5"/>
      <c r="AE330" s="5"/>
      <c r="AF330" s="5"/>
      <c r="AG330" s="5"/>
      <c r="AH330" s="699"/>
      <c r="AI330" s="5"/>
      <c r="AJ330" s="699"/>
      <c r="AK330" s="699"/>
      <c r="AL330" s="715" t="str">
        <f>IF(AI330&lt;&gt;"",VLOOKUP(AI330,'DON GIA'!$M$1:$P$9,4,0),"")</f>
        <v/>
      </c>
      <c r="AM330" s="715" t="str">
        <f t="shared" si="135"/>
        <v/>
      </c>
      <c r="AN330" s="5"/>
      <c r="AO330" s="699"/>
      <c r="AP330" s="702" t="str">
        <f t="shared" si="137"/>
        <v/>
      </c>
      <c r="AQ330" s="712"/>
      <c r="AR330" s="712"/>
      <c r="AS330" s="727"/>
    </row>
    <row r="331" spans="1:45" outlineLevel="2">
      <c r="A331" s="710">
        <f t="shared" si="136"/>
        <v>22</v>
      </c>
      <c r="B331" s="711" t="str">
        <f>IF(C331&lt;&gt;"",COUNTA($C$8:C331),"")</f>
        <v/>
      </c>
      <c r="C331" s="711"/>
      <c r="D331" s="5"/>
      <c r="E331" s="699"/>
      <c r="F331" s="699"/>
      <c r="G331" s="699"/>
      <c r="H331" s="699"/>
      <c r="I331" s="699"/>
      <c r="J331" s="699"/>
      <c r="K331" s="712"/>
      <c r="L331" s="714" t="s">
        <v>35</v>
      </c>
      <c r="M331" s="715" t="str">
        <f>IF(K331&lt;&gt;"",VLOOKUP(K331,'DON GIA'!$S$1:$U$19,3,0),"")</f>
        <v/>
      </c>
      <c r="N331" s="715" t="str">
        <f>IF(K331&lt;&gt;"",VLOOKUP(K331,'DON GIA'!$S$1:$V$19,4,0),"")</f>
        <v/>
      </c>
      <c r="O331" s="715" t="str">
        <f t="shared" si="131"/>
        <v/>
      </c>
      <c r="P331" s="715" t="str">
        <f t="shared" si="132"/>
        <v/>
      </c>
      <c r="Q331" s="5" t="s">
        <v>35</v>
      </c>
      <c r="R331" s="699"/>
      <c r="S331" s="699"/>
      <c r="T331" s="715" t="str">
        <f>IF(Q331&lt;&gt;"",VLOOKUP(Q331,'DON GIA'!$H$1:$K$103,4,0),"")</f>
        <v/>
      </c>
      <c r="U331" s="715" t="str">
        <f t="shared" si="133"/>
        <v/>
      </c>
      <c r="V331" s="715"/>
      <c r="W331" s="712" t="s">
        <v>1130</v>
      </c>
      <c r="X331" s="699" t="s">
        <v>27</v>
      </c>
      <c r="Y331" s="718">
        <v>6.16</v>
      </c>
      <c r="Z331" s="725"/>
      <c r="AA331" s="715">
        <f>IF(W331&lt;&gt;"",VLOOKUP(W331,'DON GIA'!$A$1:$D$346,4,0),"")</f>
        <v>282038</v>
      </c>
      <c r="AB331" s="715">
        <f t="shared" si="134"/>
        <v>1737354.08</v>
      </c>
      <c r="AC331" s="5"/>
      <c r="AD331" s="5"/>
      <c r="AE331" s="5"/>
      <c r="AF331" s="5"/>
      <c r="AG331" s="5"/>
      <c r="AH331" s="699"/>
      <c r="AI331" s="5"/>
      <c r="AJ331" s="699"/>
      <c r="AK331" s="699"/>
      <c r="AL331" s="715" t="str">
        <f>IF(AI331&lt;&gt;"",VLOOKUP(AI331,'DON GIA'!$M$1:$P$9,4,0),"")</f>
        <v/>
      </c>
      <c r="AM331" s="715" t="str">
        <f t="shared" si="135"/>
        <v/>
      </c>
      <c r="AN331" s="5"/>
      <c r="AO331" s="699"/>
      <c r="AP331" s="702" t="str">
        <f t="shared" si="137"/>
        <v/>
      </c>
      <c r="AQ331" s="712"/>
      <c r="AR331" s="712"/>
      <c r="AS331" s="727"/>
    </row>
    <row r="332" spans="1:45" outlineLevel="2">
      <c r="A332" s="710">
        <f t="shared" si="136"/>
        <v>22</v>
      </c>
      <c r="B332" s="711" t="str">
        <f>IF(C332&lt;&gt;"",COUNTA($C$8:C332),"")</f>
        <v/>
      </c>
      <c r="C332" s="711"/>
      <c r="D332" s="5"/>
      <c r="E332" s="699"/>
      <c r="F332" s="699"/>
      <c r="G332" s="699"/>
      <c r="H332" s="699"/>
      <c r="I332" s="699"/>
      <c r="J332" s="699"/>
      <c r="K332" s="712"/>
      <c r="L332" s="714" t="s">
        <v>35</v>
      </c>
      <c r="M332" s="715" t="str">
        <f>IF(K332&lt;&gt;"",VLOOKUP(K332,'DON GIA'!$S$1:$U$19,3,0),"")</f>
        <v/>
      </c>
      <c r="N332" s="715" t="str">
        <f>IF(K332&lt;&gt;"",VLOOKUP(K332,'DON GIA'!$S$1:$V$19,4,0),"")</f>
        <v/>
      </c>
      <c r="O332" s="715" t="str">
        <f t="shared" si="131"/>
        <v/>
      </c>
      <c r="P332" s="715" t="str">
        <f t="shared" si="132"/>
        <v/>
      </c>
      <c r="Q332" s="5" t="s">
        <v>35</v>
      </c>
      <c r="R332" s="699"/>
      <c r="S332" s="699"/>
      <c r="T332" s="715" t="str">
        <f>IF(Q332&lt;&gt;"",VLOOKUP(Q332,'DON GIA'!$H$1:$K$103,4,0),"")</f>
        <v/>
      </c>
      <c r="U332" s="715" t="str">
        <f t="shared" si="133"/>
        <v/>
      </c>
      <c r="V332" s="715"/>
      <c r="W332" s="712" t="s">
        <v>1179</v>
      </c>
      <c r="X332" s="699" t="s">
        <v>27</v>
      </c>
      <c r="Y332" s="718">
        <v>7.28</v>
      </c>
      <c r="Z332" s="725"/>
      <c r="AA332" s="715">
        <f>IF(W332&lt;&gt;"",VLOOKUP(W332,'DON GIA'!$A$1:$D$346,4,0),"")</f>
        <v>330817</v>
      </c>
      <c r="AB332" s="715">
        <f t="shared" si="134"/>
        <v>2408347.7600000002</v>
      </c>
      <c r="AC332" s="5"/>
      <c r="AD332" s="5"/>
      <c r="AE332" s="5"/>
      <c r="AF332" s="5"/>
      <c r="AG332" s="5"/>
      <c r="AH332" s="699"/>
      <c r="AI332" s="5"/>
      <c r="AJ332" s="699"/>
      <c r="AK332" s="699"/>
      <c r="AL332" s="715" t="str">
        <f>IF(AI332&lt;&gt;"",VLOOKUP(AI332,'DON GIA'!$M$1:$P$9,4,0),"")</f>
        <v/>
      </c>
      <c r="AM332" s="715" t="str">
        <f t="shared" si="135"/>
        <v/>
      </c>
      <c r="AN332" s="5"/>
      <c r="AO332" s="699"/>
      <c r="AP332" s="702" t="str">
        <f t="shared" si="137"/>
        <v/>
      </c>
      <c r="AQ332" s="712"/>
      <c r="AR332" s="712"/>
      <c r="AS332" s="727"/>
    </row>
    <row r="333" spans="1:45" outlineLevel="2">
      <c r="A333" s="710">
        <f t="shared" si="136"/>
        <v>22</v>
      </c>
      <c r="B333" s="711" t="str">
        <f>IF(C333&lt;&gt;"",COUNTA($C$8:C333),"")</f>
        <v/>
      </c>
      <c r="C333" s="711"/>
      <c r="D333" s="5"/>
      <c r="E333" s="699"/>
      <c r="F333" s="699"/>
      <c r="G333" s="699"/>
      <c r="H333" s="699"/>
      <c r="I333" s="699"/>
      <c r="J333" s="699"/>
      <c r="K333" s="712"/>
      <c r="L333" s="714" t="s">
        <v>35</v>
      </c>
      <c r="M333" s="715" t="str">
        <f>IF(K333&lt;&gt;"",VLOOKUP(K333,'DON GIA'!$S$1:$U$19,3,0),"")</f>
        <v/>
      </c>
      <c r="N333" s="715" t="str">
        <f>IF(K333&lt;&gt;"",VLOOKUP(K333,'DON GIA'!$S$1:$V$19,4,0),"")</f>
        <v/>
      </c>
      <c r="O333" s="715" t="str">
        <f t="shared" si="131"/>
        <v/>
      </c>
      <c r="P333" s="715" t="str">
        <f t="shared" si="132"/>
        <v/>
      </c>
      <c r="Q333" s="5" t="s">
        <v>35</v>
      </c>
      <c r="R333" s="699"/>
      <c r="S333" s="699"/>
      <c r="T333" s="715" t="str">
        <f>IF(Q333&lt;&gt;"",VLOOKUP(Q333,'DON GIA'!$H$1:$K$103,4,0),"")</f>
        <v/>
      </c>
      <c r="U333" s="715" t="str">
        <f t="shared" si="133"/>
        <v/>
      </c>
      <c r="V333" s="715"/>
      <c r="W333" s="712" t="s">
        <v>1108</v>
      </c>
      <c r="X333" s="699" t="s">
        <v>27</v>
      </c>
      <c r="Y333" s="718">
        <v>7.6</v>
      </c>
      <c r="Z333" s="725"/>
      <c r="AA333" s="715">
        <f>IF(W333&lt;&gt;"",VLOOKUP(W333,'DON GIA'!$A$1:$D$346,4,0),"")</f>
        <v>282038</v>
      </c>
      <c r="AB333" s="715">
        <f t="shared" si="134"/>
        <v>2143488.7999999998</v>
      </c>
      <c r="AC333" s="5"/>
      <c r="AD333" s="5"/>
      <c r="AE333" s="5"/>
      <c r="AF333" s="5"/>
      <c r="AG333" s="5"/>
      <c r="AH333" s="699"/>
      <c r="AI333" s="5"/>
      <c r="AJ333" s="699"/>
      <c r="AK333" s="699"/>
      <c r="AL333" s="715" t="str">
        <f>IF(AI333&lt;&gt;"",VLOOKUP(AI333,'DON GIA'!$M$1:$P$9,4,0),"")</f>
        <v/>
      </c>
      <c r="AM333" s="715" t="str">
        <f t="shared" si="135"/>
        <v/>
      </c>
      <c r="AN333" s="5"/>
      <c r="AO333" s="699"/>
      <c r="AP333" s="702" t="str">
        <f t="shared" si="137"/>
        <v/>
      </c>
      <c r="AQ333" s="712"/>
      <c r="AR333" s="712"/>
      <c r="AS333" s="727"/>
    </row>
    <row r="334" spans="1:45" outlineLevel="2">
      <c r="A334" s="710">
        <f t="shared" si="136"/>
        <v>22</v>
      </c>
      <c r="B334" s="711" t="str">
        <f>IF(C334&lt;&gt;"",COUNTA($C$8:C334),"")</f>
        <v/>
      </c>
      <c r="C334" s="711"/>
      <c r="D334" s="5"/>
      <c r="E334" s="699"/>
      <c r="F334" s="699"/>
      <c r="G334" s="699"/>
      <c r="H334" s="699"/>
      <c r="I334" s="699"/>
      <c r="J334" s="699"/>
      <c r="K334" s="712"/>
      <c r="L334" s="714" t="s">
        <v>35</v>
      </c>
      <c r="M334" s="715" t="str">
        <f>IF(K334&lt;&gt;"",VLOOKUP(K334,'DON GIA'!$S$1:$U$19,3,0),"")</f>
        <v/>
      </c>
      <c r="N334" s="715" t="str">
        <f>IF(K334&lt;&gt;"",VLOOKUP(K334,'DON GIA'!$S$1:$V$19,4,0),"")</f>
        <v/>
      </c>
      <c r="O334" s="715" t="str">
        <f t="shared" si="131"/>
        <v/>
      </c>
      <c r="P334" s="715" t="str">
        <f t="shared" si="132"/>
        <v/>
      </c>
      <c r="Q334" s="5" t="s">
        <v>35</v>
      </c>
      <c r="R334" s="699"/>
      <c r="S334" s="699"/>
      <c r="T334" s="715" t="str">
        <f>IF(Q334&lt;&gt;"",VLOOKUP(Q334,'DON GIA'!$H$1:$K$103,4,0),"")</f>
        <v/>
      </c>
      <c r="U334" s="715" t="str">
        <f t="shared" si="133"/>
        <v/>
      </c>
      <c r="V334" s="715"/>
      <c r="W334" s="712" t="s">
        <v>1107</v>
      </c>
      <c r="X334" s="699" t="s">
        <v>27</v>
      </c>
      <c r="Y334" s="718">
        <v>98.96</v>
      </c>
      <c r="Z334" s="725"/>
      <c r="AA334" s="715">
        <f>IF(W334&lt;&gt;"",VLOOKUP(W334,'DON GIA'!$A$1:$D$346,4,0),"")</f>
        <v>109890</v>
      </c>
      <c r="AB334" s="715">
        <f t="shared" si="134"/>
        <v>10874714.399999999</v>
      </c>
      <c r="AC334" s="5"/>
      <c r="AD334" s="5"/>
      <c r="AE334" s="5"/>
      <c r="AF334" s="5"/>
      <c r="AG334" s="5"/>
      <c r="AH334" s="699"/>
      <c r="AI334" s="5"/>
      <c r="AJ334" s="699"/>
      <c r="AK334" s="699"/>
      <c r="AL334" s="715" t="str">
        <f>IF(AI334&lt;&gt;"",VLOOKUP(AI334,'DON GIA'!$M$1:$P$9,4,0),"")</f>
        <v/>
      </c>
      <c r="AM334" s="715" t="str">
        <f t="shared" si="135"/>
        <v/>
      </c>
      <c r="AN334" s="5"/>
      <c r="AO334" s="699"/>
      <c r="AP334" s="702" t="str">
        <f t="shared" si="137"/>
        <v/>
      </c>
      <c r="AQ334" s="712"/>
      <c r="AR334" s="712"/>
      <c r="AS334" s="727"/>
    </row>
    <row r="335" spans="1:45" outlineLevel="2">
      <c r="A335" s="710">
        <f t="shared" si="136"/>
        <v>22</v>
      </c>
      <c r="B335" s="711" t="str">
        <f>IF(C335&lt;&gt;"",COUNTA($C$8:C335),"")</f>
        <v/>
      </c>
      <c r="C335" s="711"/>
      <c r="D335" s="5"/>
      <c r="E335" s="699"/>
      <c r="F335" s="699"/>
      <c r="G335" s="699"/>
      <c r="H335" s="699"/>
      <c r="I335" s="699"/>
      <c r="J335" s="699"/>
      <c r="K335" s="712"/>
      <c r="L335" s="714" t="s">
        <v>35</v>
      </c>
      <c r="M335" s="715" t="str">
        <f>IF(K335&lt;&gt;"",VLOOKUP(K335,'DON GIA'!$S$1:$U$19,3,0),"")</f>
        <v/>
      </c>
      <c r="N335" s="715" t="str">
        <f>IF(K335&lt;&gt;"",VLOOKUP(K335,'DON GIA'!$S$1:$V$19,4,0),"")</f>
        <v/>
      </c>
      <c r="O335" s="715" t="str">
        <f t="shared" si="131"/>
        <v/>
      </c>
      <c r="P335" s="715" t="str">
        <f t="shared" si="132"/>
        <v/>
      </c>
      <c r="Q335" s="5" t="s">
        <v>35</v>
      </c>
      <c r="R335" s="699"/>
      <c r="S335" s="699"/>
      <c r="T335" s="715" t="str">
        <f>IF(Q335&lt;&gt;"",VLOOKUP(Q335,'DON GIA'!$H$1:$K$103,4,0),"")</f>
        <v/>
      </c>
      <c r="U335" s="715" t="str">
        <f t="shared" si="133"/>
        <v/>
      </c>
      <c r="V335" s="715"/>
      <c r="W335" s="712" t="s">
        <v>1049</v>
      </c>
      <c r="X335" s="699" t="s">
        <v>42</v>
      </c>
      <c r="Y335" s="718">
        <v>1</v>
      </c>
      <c r="Z335" s="725"/>
      <c r="AA335" s="715">
        <f>IF(W335&lt;&gt;"",VLOOKUP(W335,'DON GIA'!$A$1:$D$346,4,0),"")</f>
        <v>3793079</v>
      </c>
      <c r="AB335" s="715">
        <f t="shared" si="134"/>
        <v>3793079</v>
      </c>
      <c r="AC335" s="5"/>
      <c r="AD335" s="5"/>
      <c r="AE335" s="5"/>
      <c r="AF335" s="5"/>
      <c r="AG335" s="5"/>
      <c r="AH335" s="699"/>
      <c r="AI335" s="5"/>
      <c r="AJ335" s="699"/>
      <c r="AK335" s="699"/>
      <c r="AL335" s="715" t="str">
        <f>IF(AI335&lt;&gt;"",VLOOKUP(AI335,'DON GIA'!$M$1:$P$9,4,0),"")</f>
        <v/>
      </c>
      <c r="AM335" s="715" t="str">
        <f t="shared" si="135"/>
        <v/>
      </c>
      <c r="AN335" s="5"/>
      <c r="AO335" s="699"/>
      <c r="AP335" s="702" t="str">
        <f t="shared" si="137"/>
        <v/>
      </c>
      <c r="AQ335" s="712"/>
      <c r="AR335" s="712"/>
      <c r="AS335" s="727"/>
    </row>
    <row r="336" spans="1:45" outlineLevel="2">
      <c r="A336" s="710">
        <f t="shared" si="136"/>
        <v>22</v>
      </c>
      <c r="B336" s="711"/>
      <c r="C336" s="711"/>
      <c r="D336" s="708"/>
      <c r="E336" s="699"/>
      <c r="F336" s="699"/>
      <c r="G336" s="699"/>
      <c r="H336" s="699"/>
      <c r="I336" s="699"/>
      <c r="J336" s="699"/>
      <c r="K336" s="712"/>
      <c r="L336" s="714" t="s">
        <v>35</v>
      </c>
      <c r="M336" s="715" t="str">
        <f>IF(K336&lt;&gt;"",VLOOKUP(K336,'DON GIA'!$S$1:$U$19,3,0),"")</f>
        <v/>
      </c>
      <c r="N336" s="715" t="str">
        <f>IF(K336&lt;&gt;"",VLOOKUP(K336,'DON GIA'!$S$1:$V$19,4,0),"")</f>
        <v/>
      </c>
      <c r="O336" s="715" t="str">
        <f t="shared" si="131"/>
        <v/>
      </c>
      <c r="P336" s="715" t="str">
        <f t="shared" si="132"/>
        <v/>
      </c>
      <c r="Q336" s="5" t="s">
        <v>35</v>
      </c>
      <c r="R336" s="699"/>
      <c r="S336" s="699"/>
      <c r="T336" s="715" t="str">
        <f>IF(Q336&lt;&gt;"",VLOOKUP(Q336,'DON GIA'!$H$1:$K$103,4,0),"")</f>
        <v/>
      </c>
      <c r="U336" s="715" t="str">
        <f t="shared" si="133"/>
        <v/>
      </c>
      <c r="V336" s="715"/>
      <c r="W336" s="712" t="s">
        <v>35</v>
      </c>
      <c r="X336" s="699"/>
      <c r="Y336" s="718"/>
      <c r="Z336" s="725"/>
      <c r="AA336" s="715" t="str">
        <f>IF(W336&lt;&gt;"",VLOOKUP(W336,'DON GIA'!$A$1:$D$346,4,0),"")</f>
        <v/>
      </c>
      <c r="AB336" s="715" t="str">
        <f t="shared" si="134"/>
        <v/>
      </c>
      <c r="AC336" s="5"/>
      <c r="AD336" s="5"/>
      <c r="AE336" s="5"/>
      <c r="AF336" s="5"/>
      <c r="AG336" s="5"/>
      <c r="AH336" s="699"/>
      <c r="AI336" s="5"/>
      <c r="AJ336" s="699"/>
      <c r="AK336" s="699"/>
      <c r="AL336" s="715" t="str">
        <f>IF(AI336&lt;&gt;"",VLOOKUP(AI336,'DON GIA'!$M$1:$P$9,4,0),"")</f>
        <v/>
      </c>
      <c r="AM336" s="715" t="str">
        <f t="shared" si="135"/>
        <v/>
      </c>
      <c r="AN336" s="5"/>
      <c r="AO336" s="699"/>
      <c r="AP336" s="702" t="str">
        <f t="shared" si="137"/>
        <v/>
      </c>
      <c r="AQ336" s="712"/>
      <c r="AR336" s="712"/>
      <c r="AS336" s="727"/>
    </row>
    <row r="337" spans="1:45" outlineLevel="1">
      <c r="A337" s="658" t="s">
        <v>2137</v>
      </c>
      <c r="B337" s="696">
        <f>IF(C337&lt;&gt;"",COUNTA($C$8:C337),"")</f>
        <v>23</v>
      </c>
      <c r="C337" s="696">
        <v>452</v>
      </c>
      <c r="D337" s="708" t="s">
        <v>309</v>
      </c>
      <c r="E337" s="698"/>
      <c r="F337" s="699"/>
      <c r="G337" s="698"/>
      <c r="H337" s="698"/>
      <c r="I337" s="698"/>
      <c r="J337" s="698"/>
      <c r="K337" s="697"/>
      <c r="L337" s="701">
        <f>SUBTOTAL(9,L338:L344)</f>
        <v>372.1</v>
      </c>
      <c r="M337" s="702"/>
      <c r="N337" s="702"/>
      <c r="O337" s="702">
        <f>SUBTOTAL(9,O338:O344)</f>
        <v>624755900</v>
      </c>
      <c r="P337" s="702">
        <f>SUBTOTAL(9,P338:P344)</f>
        <v>0</v>
      </c>
      <c r="Q337" s="708"/>
      <c r="R337" s="698"/>
      <c r="S337" s="698">
        <f>SUBTOTAL(9,S338:S344)</f>
        <v>0</v>
      </c>
      <c r="T337" s="702"/>
      <c r="U337" s="702">
        <f>SUBTOTAL(9,U338:U344)</f>
        <v>0</v>
      </c>
      <c r="V337" s="702"/>
      <c r="W337" s="697"/>
      <c r="X337" s="698"/>
      <c r="Y337" s="705">
        <f>SUBTOTAL(9,Y338:Y344)</f>
        <v>277.83</v>
      </c>
      <c r="Z337" s="724">
        <f>SUBTOTAL(9,Z338:Z344)</f>
        <v>0</v>
      </c>
      <c r="AA337" s="702"/>
      <c r="AB337" s="702">
        <f>SUBTOTAL(9,AB338:AB344)</f>
        <v>81981520.739999995</v>
      </c>
      <c r="AC337" s="708"/>
      <c r="AD337" s="708"/>
      <c r="AE337" s="708"/>
      <c r="AF337" s="708"/>
      <c r="AG337" s="708"/>
      <c r="AH337" s="698"/>
      <c r="AI337" s="708"/>
      <c r="AJ337" s="698"/>
      <c r="AK337" s="698">
        <f>SUBTOTAL(9,AK338:AK344)</f>
        <v>0</v>
      </c>
      <c r="AL337" s="702"/>
      <c r="AM337" s="702">
        <f>SUBTOTAL(9,AM338:AM344)</f>
        <v>0</v>
      </c>
      <c r="AN337" s="708"/>
      <c r="AO337" s="698">
        <f>SUBTOTAL(9,AO338:AO344)</f>
        <v>0</v>
      </c>
      <c r="AP337" s="702">
        <f t="shared" si="137"/>
        <v>706737420.74000001</v>
      </c>
      <c r="AQ337" s="709"/>
      <c r="AR337" s="709"/>
      <c r="AS337" s="723"/>
    </row>
    <row r="338" spans="1:45" ht="33.75" outlineLevel="2">
      <c r="A338" s="710">
        <f>IF(B337&lt;&gt;"",B337,A336)</f>
        <v>23</v>
      </c>
      <c r="B338" s="711" t="str">
        <f>IF(C338&lt;&gt;"",COUNTA($C$8:C338),"")</f>
        <v/>
      </c>
      <c r="C338" s="711"/>
      <c r="D338" s="5" t="s">
        <v>310</v>
      </c>
      <c r="E338" s="699">
        <v>3</v>
      </c>
      <c r="F338" s="699"/>
      <c r="G338" s="699">
        <v>445</v>
      </c>
      <c r="H338" s="699">
        <v>79</v>
      </c>
      <c r="I338" s="699" t="s">
        <v>223</v>
      </c>
      <c r="J338" s="699" t="s">
        <v>224</v>
      </c>
      <c r="K338" s="712" t="s">
        <v>973</v>
      </c>
      <c r="L338" s="714">
        <v>372.1</v>
      </c>
      <c r="M338" s="715">
        <f>IF(K338&lt;&gt;"",VLOOKUP(K338,'DON GIA'!$S$1:$U$19,3,0),"")</f>
        <v>1679000</v>
      </c>
      <c r="N338" s="715">
        <f>IF(K338&lt;&gt;"",VLOOKUP(K338,'DON GIA'!$S$1:$V$19,4,0),"")</f>
        <v>0</v>
      </c>
      <c r="O338" s="715">
        <f t="shared" ref="O338:O344" si="138">IF(K338&lt;&gt;"",L338*M338,"")</f>
        <v>624755900</v>
      </c>
      <c r="P338" s="715">
        <f t="shared" ref="P338:P344" si="139">IF(K338&lt;&gt;"",L338*N338,"")</f>
        <v>0</v>
      </c>
      <c r="Q338" s="5" t="s">
        <v>35</v>
      </c>
      <c r="R338" s="699"/>
      <c r="S338" s="699"/>
      <c r="T338" s="715" t="str">
        <f>IF(Q338&lt;&gt;"",VLOOKUP(Q338,'DON GIA'!$H$1:$K$103,4,0),"")</f>
        <v/>
      </c>
      <c r="U338" s="715" t="str">
        <f t="shared" ref="U338:U344" si="140">IF(Q338&lt;&gt;"",IF(ISNUMBER(T338),S338*T338,""),"")</f>
        <v/>
      </c>
      <c r="V338" s="715"/>
      <c r="W338" s="712" t="s">
        <v>1191</v>
      </c>
      <c r="X338" s="699" t="s">
        <v>27</v>
      </c>
      <c r="Y338" s="718">
        <v>277.83</v>
      </c>
      <c r="Z338" s="725"/>
      <c r="AA338" s="715">
        <f>IF(W338&lt;&gt;"",VLOOKUP(W338,'DON GIA'!$A$1:$D$346,4,0),"")</f>
        <v>295078</v>
      </c>
      <c r="AB338" s="715">
        <f t="shared" ref="AB338:AB344" si="141">IF(W338&lt;&gt;"",IF(ISNUMBER(AA338),Y338*AA338,""),"")</f>
        <v>81981520.739999995</v>
      </c>
      <c r="AC338" s="5"/>
      <c r="AD338" s="5"/>
      <c r="AE338" s="5"/>
      <c r="AF338" s="5"/>
      <c r="AG338" s="5"/>
      <c r="AH338" s="699"/>
      <c r="AI338" s="5"/>
      <c r="AJ338" s="699"/>
      <c r="AK338" s="699"/>
      <c r="AL338" s="715" t="str">
        <f>IF(AI338&lt;&gt;"",VLOOKUP(AI338,'DON GIA'!$M$1:$P$9,4,0),"")</f>
        <v/>
      </c>
      <c r="AM338" s="715" t="str">
        <f t="shared" ref="AM338:AM344" si="142">IF(AI338&lt;&gt;"",AK338*AL338,"")</f>
        <v/>
      </c>
      <c r="AN338" s="5"/>
      <c r="AO338" s="699"/>
      <c r="AP338" s="702" t="str">
        <f t="shared" si="137"/>
        <v/>
      </c>
      <c r="AQ338" s="709" t="s">
        <v>2327</v>
      </c>
      <c r="AR338" s="709" t="s">
        <v>1912</v>
      </c>
      <c r="AS338" s="723"/>
    </row>
    <row r="339" spans="1:45" ht="184.5" outlineLevel="2">
      <c r="A339" s="710">
        <f t="shared" ref="A339:A344" si="143">IF(B338&lt;&gt;"",B338,A338)</f>
        <v>23</v>
      </c>
      <c r="B339" s="711" t="str">
        <f>IF(C339&lt;&gt;"",COUNTA($C$8:C339),"")</f>
        <v/>
      </c>
      <c r="C339" s="711"/>
      <c r="D339" s="5" t="s">
        <v>106</v>
      </c>
      <c r="E339" s="699"/>
      <c r="F339" s="699"/>
      <c r="G339" s="699"/>
      <c r="H339" s="699"/>
      <c r="I339" s="699"/>
      <c r="J339" s="699"/>
      <c r="K339" s="712"/>
      <c r="L339" s="714" t="s">
        <v>35</v>
      </c>
      <c r="M339" s="715" t="str">
        <f>IF(K339&lt;&gt;"",VLOOKUP(K339,'DON GIA'!$S$1:$U$19,3,0),"")</f>
        <v/>
      </c>
      <c r="N339" s="715" t="str">
        <f>IF(K339&lt;&gt;"",VLOOKUP(K339,'DON GIA'!$S$1:$V$19,4,0),"")</f>
        <v/>
      </c>
      <c r="O339" s="715" t="str">
        <f t="shared" si="138"/>
        <v/>
      </c>
      <c r="P339" s="715" t="str">
        <f t="shared" si="139"/>
        <v/>
      </c>
      <c r="Q339" s="5" t="s">
        <v>35</v>
      </c>
      <c r="R339" s="699"/>
      <c r="S339" s="699"/>
      <c r="T339" s="715" t="str">
        <f>IF(Q339&lt;&gt;"",VLOOKUP(Q339,'DON GIA'!$H$1:$K$103,4,0),"")</f>
        <v/>
      </c>
      <c r="U339" s="715" t="str">
        <f t="shared" si="140"/>
        <v/>
      </c>
      <c r="V339" s="715"/>
      <c r="W339" s="712" t="s">
        <v>35</v>
      </c>
      <c r="X339" s="699"/>
      <c r="Y339" s="718"/>
      <c r="Z339" s="725"/>
      <c r="AA339" s="715" t="str">
        <f>IF(W339&lt;&gt;"",VLOOKUP(W339,'DON GIA'!$A$1:$D$346,4,0),"")</f>
        <v/>
      </c>
      <c r="AB339" s="715" t="str">
        <f t="shared" si="141"/>
        <v/>
      </c>
      <c r="AC339" s="5"/>
      <c r="AD339" s="5"/>
      <c r="AE339" s="5"/>
      <c r="AF339" s="5"/>
      <c r="AG339" s="5"/>
      <c r="AH339" s="699"/>
      <c r="AI339" s="5"/>
      <c r="AJ339" s="699"/>
      <c r="AK339" s="699"/>
      <c r="AL339" s="715" t="str">
        <f>IF(AI339&lt;&gt;"",VLOOKUP(AI339,'DON GIA'!$M$1:$P$9,4,0),"")</f>
        <v/>
      </c>
      <c r="AM339" s="715" t="str">
        <f t="shared" si="142"/>
        <v/>
      </c>
      <c r="AN339" s="5"/>
      <c r="AO339" s="699"/>
      <c r="AP339" s="702" t="str">
        <f t="shared" si="137"/>
        <v/>
      </c>
      <c r="AQ339" s="722" t="s">
        <v>2328</v>
      </c>
      <c r="AR339" s="722" t="s">
        <v>1918</v>
      </c>
      <c r="AS339" s="639"/>
    </row>
    <row r="340" spans="1:45" ht="99" outlineLevel="2">
      <c r="A340" s="710">
        <f t="shared" si="143"/>
        <v>23</v>
      </c>
      <c r="B340" s="711" t="str">
        <f>IF(C340&lt;&gt;"",COUNTA($C$8:C340),"")</f>
        <v/>
      </c>
      <c r="C340" s="711"/>
      <c r="D340" s="5"/>
      <c r="E340" s="699"/>
      <c r="F340" s="699"/>
      <c r="G340" s="699"/>
      <c r="H340" s="699"/>
      <c r="I340" s="699"/>
      <c r="J340" s="699"/>
      <c r="K340" s="712"/>
      <c r="L340" s="714" t="s">
        <v>35</v>
      </c>
      <c r="M340" s="715" t="str">
        <f>IF(K340&lt;&gt;"",VLOOKUP(K340,'DON GIA'!$S$1:$U$19,3,0),"")</f>
        <v/>
      </c>
      <c r="N340" s="715" t="str">
        <f>IF(K340&lt;&gt;"",VLOOKUP(K340,'DON GIA'!$S$1:$V$19,4,0),"")</f>
        <v/>
      </c>
      <c r="O340" s="715" t="str">
        <f t="shared" si="138"/>
        <v/>
      </c>
      <c r="P340" s="715" t="str">
        <f t="shared" si="139"/>
        <v/>
      </c>
      <c r="Q340" s="5" t="s">
        <v>35</v>
      </c>
      <c r="R340" s="699"/>
      <c r="S340" s="699"/>
      <c r="T340" s="715" t="str">
        <f>IF(Q340&lt;&gt;"",VLOOKUP(Q340,'DON GIA'!$H$1:$K$103,4,0),"")</f>
        <v/>
      </c>
      <c r="U340" s="715" t="str">
        <f t="shared" si="140"/>
        <v/>
      </c>
      <c r="V340" s="715"/>
      <c r="W340" s="712" t="s">
        <v>35</v>
      </c>
      <c r="X340" s="699"/>
      <c r="Y340" s="718"/>
      <c r="Z340" s="725"/>
      <c r="AA340" s="715" t="str">
        <f>IF(W340&lt;&gt;"",VLOOKUP(W340,'DON GIA'!$A$1:$D$346,4,0),"")</f>
        <v/>
      </c>
      <c r="AB340" s="715" t="str">
        <f t="shared" si="141"/>
        <v/>
      </c>
      <c r="AC340" s="5"/>
      <c r="AD340" s="5"/>
      <c r="AE340" s="5"/>
      <c r="AF340" s="5"/>
      <c r="AG340" s="5"/>
      <c r="AH340" s="699"/>
      <c r="AI340" s="5"/>
      <c r="AJ340" s="699"/>
      <c r="AK340" s="699"/>
      <c r="AL340" s="715" t="str">
        <f>IF(AI340&lt;&gt;"",VLOOKUP(AI340,'DON GIA'!$M$1:$P$9,4,0),"")</f>
        <v/>
      </c>
      <c r="AM340" s="715" t="str">
        <f t="shared" si="142"/>
        <v/>
      </c>
      <c r="AN340" s="5"/>
      <c r="AO340" s="699"/>
      <c r="AP340" s="702" t="str">
        <f t="shared" si="137"/>
        <v/>
      </c>
      <c r="AQ340" s="722" t="s">
        <v>2329</v>
      </c>
      <c r="AR340" s="722" t="s">
        <v>1914</v>
      </c>
      <c r="AS340" s="639"/>
    </row>
    <row r="341" spans="1:45" ht="66" outlineLevel="2">
      <c r="A341" s="710">
        <f t="shared" si="143"/>
        <v>23</v>
      </c>
      <c r="B341" s="711" t="str">
        <f>IF(C341&lt;&gt;"",COUNTA($C$8:C341),"")</f>
        <v/>
      </c>
      <c r="C341" s="711"/>
      <c r="D341" s="5"/>
      <c r="E341" s="699"/>
      <c r="F341" s="699"/>
      <c r="G341" s="699"/>
      <c r="H341" s="699"/>
      <c r="I341" s="699"/>
      <c r="J341" s="699"/>
      <c r="K341" s="712"/>
      <c r="L341" s="714" t="s">
        <v>35</v>
      </c>
      <c r="M341" s="715" t="str">
        <f>IF(K341&lt;&gt;"",VLOOKUP(K341,'DON GIA'!$S$1:$U$19,3,0),"")</f>
        <v/>
      </c>
      <c r="N341" s="715" t="str">
        <f>IF(K341&lt;&gt;"",VLOOKUP(K341,'DON GIA'!$S$1:$V$19,4,0),"")</f>
        <v/>
      </c>
      <c r="O341" s="715" t="str">
        <f t="shared" si="138"/>
        <v/>
      </c>
      <c r="P341" s="715" t="str">
        <f t="shared" si="139"/>
        <v/>
      </c>
      <c r="Q341" s="5" t="s">
        <v>35</v>
      </c>
      <c r="R341" s="699"/>
      <c r="S341" s="699"/>
      <c r="T341" s="715" t="str">
        <f>IF(Q341&lt;&gt;"",VLOOKUP(Q341,'DON GIA'!$H$1:$K$103,4,0),"")</f>
        <v/>
      </c>
      <c r="U341" s="715" t="str">
        <f t="shared" si="140"/>
        <v/>
      </c>
      <c r="V341" s="715"/>
      <c r="W341" s="712"/>
      <c r="X341" s="699"/>
      <c r="Y341" s="718"/>
      <c r="Z341" s="725"/>
      <c r="AA341" s="715" t="str">
        <f>IF(W341&lt;&gt;"",VLOOKUP(W341,'DON GIA'!$A$1:$D$346,4,0),"")</f>
        <v/>
      </c>
      <c r="AB341" s="715" t="str">
        <f t="shared" si="141"/>
        <v/>
      </c>
      <c r="AC341" s="5"/>
      <c r="AD341" s="5"/>
      <c r="AE341" s="5"/>
      <c r="AF341" s="5"/>
      <c r="AG341" s="5"/>
      <c r="AH341" s="699"/>
      <c r="AI341" s="5"/>
      <c r="AJ341" s="699"/>
      <c r="AK341" s="699"/>
      <c r="AL341" s="715" t="str">
        <f>IF(AI341&lt;&gt;"",VLOOKUP(AI341,'DON GIA'!$M$1:$P$9,4,0),"")</f>
        <v/>
      </c>
      <c r="AM341" s="715" t="str">
        <f t="shared" si="142"/>
        <v/>
      </c>
      <c r="AN341" s="5"/>
      <c r="AO341" s="699"/>
      <c r="AP341" s="702" t="str">
        <f t="shared" si="137"/>
        <v/>
      </c>
      <c r="AQ341" s="722" t="s">
        <v>355</v>
      </c>
      <c r="AR341" s="722" t="s">
        <v>1934</v>
      </c>
      <c r="AS341" s="639"/>
    </row>
    <row r="342" spans="1:45" ht="66" outlineLevel="2">
      <c r="A342" s="710">
        <f t="shared" si="143"/>
        <v>23</v>
      </c>
      <c r="B342" s="711" t="str">
        <f>IF(C342&lt;&gt;"",COUNTA($C$8:C342),"")</f>
        <v/>
      </c>
      <c r="C342" s="711"/>
      <c r="D342" s="5"/>
      <c r="E342" s="699"/>
      <c r="F342" s="699"/>
      <c r="G342" s="699"/>
      <c r="H342" s="699"/>
      <c r="I342" s="699"/>
      <c r="J342" s="699"/>
      <c r="K342" s="712"/>
      <c r="L342" s="714" t="s">
        <v>35</v>
      </c>
      <c r="M342" s="715" t="str">
        <f>IF(K342&lt;&gt;"",VLOOKUP(K342,'DON GIA'!$S$1:$U$19,3,0),"")</f>
        <v/>
      </c>
      <c r="N342" s="715" t="str">
        <f>IF(K342&lt;&gt;"",VLOOKUP(K342,'DON GIA'!$S$1:$V$19,4,0),"")</f>
        <v/>
      </c>
      <c r="O342" s="715" t="str">
        <f t="shared" si="138"/>
        <v/>
      </c>
      <c r="P342" s="715" t="str">
        <f t="shared" si="139"/>
        <v/>
      </c>
      <c r="Q342" s="5" t="s">
        <v>35</v>
      </c>
      <c r="R342" s="699"/>
      <c r="S342" s="699"/>
      <c r="T342" s="715" t="str">
        <f>IF(Q342&lt;&gt;"",VLOOKUP(Q342,'DON GIA'!$H$1:$K$103,4,0),"")</f>
        <v/>
      </c>
      <c r="U342" s="715" t="str">
        <f t="shared" si="140"/>
        <v/>
      </c>
      <c r="V342" s="715"/>
      <c r="W342" s="712"/>
      <c r="X342" s="699"/>
      <c r="Y342" s="718"/>
      <c r="Z342" s="725"/>
      <c r="AA342" s="715" t="str">
        <f>IF(W342&lt;&gt;"",VLOOKUP(W342,'DON GIA'!$A$1:$D$346,4,0),"")</f>
        <v/>
      </c>
      <c r="AB342" s="715" t="str">
        <f t="shared" si="141"/>
        <v/>
      </c>
      <c r="AC342" s="5"/>
      <c r="AD342" s="5"/>
      <c r="AE342" s="5"/>
      <c r="AF342" s="5"/>
      <c r="AG342" s="5"/>
      <c r="AH342" s="699"/>
      <c r="AI342" s="5"/>
      <c r="AJ342" s="699"/>
      <c r="AK342" s="699"/>
      <c r="AL342" s="715" t="str">
        <f>IF(AI342&lt;&gt;"",VLOOKUP(AI342,'DON GIA'!$M$1:$P$9,4,0),"")</f>
        <v/>
      </c>
      <c r="AM342" s="715" t="str">
        <f t="shared" si="142"/>
        <v/>
      </c>
      <c r="AN342" s="5"/>
      <c r="AO342" s="699"/>
      <c r="AP342" s="702" t="str">
        <f t="shared" si="137"/>
        <v/>
      </c>
      <c r="AQ342" s="722" t="s">
        <v>349</v>
      </c>
      <c r="AR342" s="722"/>
      <c r="AS342" s="639"/>
    </row>
    <row r="343" spans="1:45" outlineLevel="2">
      <c r="A343" s="710">
        <f t="shared" si="143"/>
        <v>23</v>
      </c>
      <c r="B343" s="711" t="str">
        <f>IF(C343&lt;&gt;"",COUNTA($C$8:C343),"")</f>
        <v/>
      </c>
      <c r="C343" s="711"/>
      <c r="D343" s="5"/>
      <c r="E343" s="699"/>
      <c r="F343" s="699"/>
      <c r="G343" s="699"/>
      <c r="H343" s="699"/>
      <c r="I343" s="699"/>
      <c r="J343" s="699"/>
      <c r="K343" s="712"/>
      <c r="L343" s="714" t="s">
        <v>35</v>
      </c>
      <c r="M343" s="715" t="str">
        <f>IF(K343&lt;&gt;"",VLOOKUP(K343,'DON GIA'!$S$1:$U$19,3,0),"")</f>
        <v/>
      </c>
      <c r="N343" s="715" t="str">
        <f>IF(K343&lt;&gt;"",VLOOKUP(K343,'DON GIA'!$S$1:$V$19,4,0),"")</f>
        <v/>
      </c>
      <c r="O343" s="715" t="str">
        <f t="shared" si="138"/>
        <v/>
      </c>
      <c r="P343" s="715" t="str">
        <f t="shared" si="139"/>
        <v/>
      </c>
      <c r="Q343" s="5" t="s">
        <v>35</v>
      </c>
      <c r="R343" s="699"/>
      <c r="S343" s="699"/>
      <c r="T343" s="715" t="str">
        <f>IF(Q343&lt;&gt;"",VLOOKUP(Q343,'DON GIA'!$H$1:$K$103,4,0),"")</f>
        <v/>
      </c>
      <c r="U343" s="715" t="str">
        <f t="shared" si="140"/>
        <v/>
      </c>
      <c r="V343" s="715"/>
      <c r="W343" s="712"/>
      <c r="X343" s="699"/>
      <c r="Y343" s="718"/>
      <c r="Z343" s="725"/>
      <c r="AA343" s="715" t="str">
        <f>IF(W343&lt;&gt;"",VLOOKUP(W343,'DON GIA'!$A$1:$D$346,4,0),"")</f>
        <v/>
      </c>
      <c r="AB343" s="715" t="str">
        <f t="shared" si="141"/>
        <v/>
      </c>
      <c r="AC343" s="5"/>
      <c r="AD343" s="5"/>
      <c r="AE343" s="5"/>
      <c r="AF343" s="5"/>
      <c r="AG343" s="5"/>
      <c r="AH343" s="699"/>
      <c r="AI343" s="5"/>
      <c r="AJ343" s="699"/>
      <c r="AK343" s="699"/>
      <c r="AL343" s="715" t="str">
        <f>IF(AI343&lt;&gt;"",VLOOKUP(AI343,'DON GIA'!$M$1:$P$9,4,0),"")</f>
        <v/>
      </c>
      <c r="AM343" s="715" t="str">
        <f t="shared" si="142"/>
        <v/>
      </c>
      <c r="AN343" s="5"/>
      <c r="AO343" s="699"/>
      <c r="AP343" s="702" t="str">
        <f t="shared" si="137"/>
        <v/>
      </c>
      <c r="AQ343" s="722" t="s">
        <v>410</v>
      </c>
      <c r="AR343" s="722"/>
      <c r="AS343" s="639"/>
    </row>
    <row r="344" spans="1:45" outlineLevel="2">
      <c r="A344" s="710">
        <f t="shared" si="143"/>
        <v>23</v>
      </c>
      <c r="B344" s="711"/>
      <c r="C344" s="711"/>
      <c r="D344" s="708"/>
      <c r="E344" s="699"/>
      <c r="F344" s="699"/>
      <c r="G344" s="699"/>
      <c r="H344" s="699"/>
      <c r="I344" s="699"/>
      <c r="J344" s="699"/>
      <c r="K344" s="712"/>
      <c r="L344" s="714" t="s">
        <v>35</v>
      </c>
      <c r="M344" s="715" t="str">
        <f>IF(K344&lt;&gt;"",VLOOKUP(K344,'DON GIA'!$S$1:$U$19,3,0),"")</f>
        <v/>
      </c>
      <c r="N344" s="715" t="str">
        <f>IF(K344&lt;&gt;"",VLOOKUP(K344,'DON GIA'!$S$1:$V$19,4,0),"")</f>
        <v/>
      </c>
      <c r="O344" s="715" t="str">
        <f t="shared" si="138"/>
        <v/>
      </c>
      <c r="P344" s="715" t="str">
        <f t="shared" si="139"/>
        <v/>
      </c>
      <c r="Q344" s="5" t="s">
        <v>35</v>
      </c>
      <c r="R344" s="699"/>
      <c r="S344" s="699"/>
      <c r="T344" s="715" t="str">
        <f>IF(Q344&lt;&gt;"",VLOOKUP(Q344,'DON GIA'!$H$1:$K$103,4,0),"")</f>
        <v/>
      </c>
      <c r="U344" s="715" t="str">
        <f t="shared" si="140"/>
        <v/>
      </c>
      <c r="V344" s="715"/>
      <c r="W344" s="712" t="s">
        <v>35</v>
      </c>
      <c r="X344" s="699"/>
      <c r="Y344" s="718"/>
      <c r="Z344" s="725"/>
      <c r="AA344" s="715" t="str">
        <f>IF(W344&lt;&gt;"",VLOOKUP(W344,'DON GIA'!$A$1:$D$346,4,0),"")</f>
        <v/>
      </c>
      <c r="AB344" s="715" t="str">
        <f t="shared" si="141"/>
        <v/>
      </c>
      <c r="AC344" s="5"/>
      <c r="AD344" s="5"/>
      <c r="AE344" s="5"/>
      <c r="AF344" s="5"/>
      <c r="AG344" s="5"/>
      <c r="AH344" s="699"/>
      <c r="AI344" s="5"/>
      <c r="AJ344" s="699"/>
      <c r="AK344" s="699"/>
      <c r="AL344" s="715" t="str">
        <f>IF(AI344&lt;&gt;"",VLOOKUP(AI344,'DON GIA'!$M$1:$P$9,4,0),"")</f>
        <v/>
      </c>
      <c r="AM344" s="715" t="str">
        <f t="shared" si="142"/>
        <v/>
      </c>
      <c r="AN344" s="5"/>
      <c r="AO344" s="699"/>
      <c r="AP344" s="702" t="str">
        <f t="shared" si="137"/>
        <v/>
      </c>
      <c r="AQ344" s="722"/>
      <c r="AR344" s="722"/>
      <c r="AS344" s="639"/>
    </row>
    <row r="345" spans="1:45" outlineLevel="1">
      <c r="A345" s="658" t="s">
        <v>2136</v>
      </c>
      <c r="B345" s="696">
        <f>IF(C345&lt;&gt;"",COUNTA($C$8:C345),"")</f>
        <v>24</v>
      </c>
      <c r="C345" s="696">
        <v>463</v>
      </c>
      <c r="D345" s="708" t="s">
        <v>343</v>
      </c>
      <c r="E345" s="698"/>
      <c r="F345" s="699"/>
      <c r="G345" s="698"/>
      <c r="H345" s="698"/>
      <c r="I345" s="698"/>
      <c r="J345" s="698"/>
      <c r="K345" s="700"/>
      <c r="L345" s="701">
        <f>SUBTOTAL(9,L346:L351)</f>
        <v>32.200000000000003</v>
      </c>
      <c r="M345" s="702"/>
      <c r="N345" s="702"/>
      <c r="O345" s="702">
        <f>SUBTOTAL(9,O346:O351)</f>
        <v>97083000.000000015</v>
      </c>
      <c r="P345" s="702">
        <f>SUBTOTAL(9,P346:P351)</f>
        <v>0</v>
      </c>
      <c r="Q345" s="708"/>
      <c r="R345" s="698"/>
      <c r="S345" s="698">
        <f>SUBTOTAL(9,S346:S351)</f>
        <v>0</v>
      </c>
      <c r="T345" s="702"/>
      <c r="U345" s="702">
        <f>SUBTOTAL(9,U346:U351)</f>
        <v>0</v>
      </c>
      <c r="V345" s="702"/>
      <c r="W345" s="697"/>
      <c r="X345" s="698"/>
      <c r="Y345" s="705">
        <f>SUBTOTAL(9,Y346:Y351)</f>
        <v>0</v>
      </c>
      <c r="Z345" s="724">
        <f>SUBTOTAL(9,Z346:Z351)</f>
        <v>0</v>
      </c>
      <c r="AA345" s="702"/>
      <c r="AB345" s="702">
        <f>SUBTOTAL(9,AB346:AB351)</f>
        <v>0</v>
      </c>
      <c r="AC345" s="708"/>
      <c r="AD345" s="708"/>
      <c r="AE345" s="708"/>
      <c r="AF345" s="708"/>
      <c r="AG345" s="708"/>
      <c r="AH345" s="698"/>
      <c r="AI345" s="708"/>
      <c r="AJ345" s="698"/>
      <c r="AK345" s="698">
        <f>SUBTOTAL(9,AK346:AK351)</f>
        <v>0</v>
      </c>
      <c r="AL345" s="702"/>
      <c r="AM345" s="702">
        <f>SUBTOTAL(9,AM346:AM351)</f>
        <v>0</v>
      </c>
      <c r="AN345" s="708"/>
      <c r="AO345" s="698">
        <f>SUBTOTAL(9,AO346:AO351)</f>
        <v>0</v>
      </c>
      <c r="AP345" s="702">
        <f t="shared" si="137"/>
        <v>97083000.000000015</v>
      </c>
      <c r="AQ345" s="709"/>
      <c r="AR345" s="709"/>
      <c r="AS345" s="723"/>
    </row>
    <row r="346" spans="1:45" ht="50.25" outlineLevel="2">
      <c r="A346" s="710">
        <f>IF(B345&lt;&gt;"",B345,A344)</f>
        <v>24</v>
      </c>
      <c r="B346" s="711" t="str">
        <f>IF(C346&lt;&gt;"",COUNTA($C$8:C346),"")</f>
        <v/>
      </c>
      <c r="C346" s="711"/>
      <c r="D346" s="5" t="s">
        <v>411</v>
      </c>
      <c r="E346" s="699">
        <v>1</v>
      </c>
      <c r="F346" s="699"/>
      <c r="G346" s="699">
        <v>159</v>
      </c>
      <c r="H346" s="699">
        <v>79</v>
      </c>
      <c r="I346" s="699" t="s">
        <v>223</v>
      </c>
      <c r="J346" s="699" t="s">
        <v>2181</v>
      </c>
      <c r="K346" s="713" t="s">
        <v>392</v>
      </c>
      <c r="L346" s="714">
        <v>32.200000000000003</v>
      </c>
      <c r="M346" s="715">
        <f>IF(K346&lt;&gt;"",VLOOKUP(K346,'DON GIA'!$S$1:$U$19,3,0),"")</f>
        <v>3015000</v>
      </c>
      <c r="N346" s="715">
        <f>IF(K346&lt;&gt;"",VLOOKUP(K346,'DON GIA'!$S$1:$V$19,4,0),"")</f>
        <v>0</v>
      </c>
      <c r="O346" s="715">
        <f>IF(K346&lt;&gt;"",L346*M346,"")</f>
        <v>97083000.000000015</v>
      </c>
      <c r="P346" s="715">
        <f>IF(K346&lt;&gt;"",L346*N346,"")</f>
        <v>0</v>
      </c>
      <c r="Q346" s="5" t="s">
        <v>35</v>
      </c>
      <c r="R346" s="699"/>
      <c r="S346" s="699"/>
      <c r="T346" s="715" t="str">
        <f>IF(Q346&lt;&gt;"",VLOOKUP(Q346,'DON GIA'!$H$1:$K$103,4,0),"")</f>
        <v/>
      </c>
      <c r="U346" s="715" t="str">
        <f>IF(Q346&lt;&gt;"",IF(ISNUMBER(T346),S346*T346,""),"")</f>
        <v/>
      </c>
      <c r="V346" s="715"/>
      <c r="W346" s="712"/>
      <c r="X346" s="699"/>
      <c r="Y346" s="718"/>
      <c r="Z346" s="725"/>
      <c r="AA346" s="715" t="str">
        <f>IF(W346&lt;&gt;"",VLOOKUP(W346,'DON GIA'!$A$1:$D$346,4,0),"")</f>
        <v/>
      </c>
      <c r="AB346" s="715" t="str">
        <f>IF(W346&lt;&gt;"",IF(ISNUMBER(AA346),Y346*AA346,""),"")</f>
        <v/>
      </c>
      <c r="AC346" s="5"/>
      <c r="AD346" s="5"/>
      <c r="AE346" s="5"/>
      <c r="AF346" s="5"/>
      <c r="AG346" s="5"/>
      <c r="AH346" s="699"/>
      <c r="AI346" s="5"/>
      <c r="AJ346" s="699"/>
      <c r="AK346" s="699"/>
      <c r="AL346" s="715" t="str">
        <f>IF(AI346&lt;&gt;"",VLOOKUP(AI346,'DON GIA'!$M$1:$P$9,4,0),"")</f>
        <v/>
      </c>
      <c r="AM346" s="715" t="str">
        <f>IF(AI346&lt;&gt;"",AK346*AL346,"")</f>
        <v/>
      </c>
      <c r="AN346" s="5"/>
      <c r="AO346" s="699"/>
      <c r="AP346" s="702" t="str">
        <f t="shared" si="137"/>
        <v/>
      </c>
      <c r="AQ346" s="709" t="s">
        <v>2330</v>
      </c>
      <c r="AR346" s="709" t="s">
        <v>1912</v>
      </c>
      <c r="AS346" s="723"/>
    </row>
    <row r="347" spans="1:45" ht="66" outlineLevel="2">
      <c r="A347" s="710">
        <f>IF(B346&lt;&gt;"",B346,A346)</f>
        <v>24</v>
      </c>
      <c r="B347" s="711" t="str">
        <f>IF(C347&lt;&gt;"",COUNTA($C$8:C347),"")</f>
        <v/>
      </c>
      <c r="C347" s="711"/>
      <c r="D347" s="5" t="s">
        <v>412</v>
      </c>
      <c r="E347" s="699"/>
      <c r="F347" s="699"/>
      <c r="G347" s="699"/>
      <c r="H347" s="699"/>
      <c r="I347" s="699"/>
      <c r="J347" s="699"/>
      <c r="K347" s="712"/>
      <c r="L347" s="714" t="s">
        <v>35</v>
      </c>
      <c r="M347" s="715" t="str">
        <f>IF(K347&lt;&gt;"",VLOOKUP(K347,'DON GIA'!$S$1:$U$19,3,0),"")</f>
        <v/>
      </c>
      <c r="N347" s="715" t="str">
        <f>IF(K347&lt;&gt;"",VLOOKUP(K347,'DON GIA'!$S$1:$V$19,4,0),"")</f>
        <v/>
      </c>
      <c r="O347" s="715" t="str">
        <f>IF(K347&lt;&gt;"",L347*M347,"")</f>
        <v/>
      </c>
      <c r="P347" s="715" t="str">
        <f>IF(K347&lt;&gt;"",L347*N347,"")</f>
        <v/>
      </c>
      <c r="Q347" s="5" t="s">
        <v>35</v>
      </c>
      <c r="R347" s="699"/>
      <c r="S347" s="699"/>
      <c r="T347" s="715" t="str">
        <f>IF(Q347&lt;&gt;"",VLOOKUP(Q347,'DON GIA'!$H$1:$K$103,4,0),"")</f>
        <v/>
      </c>
      <c r="U347" s="715" t="str">
        <f>IF(Q347&lt;&gt;"",IF(ISNUMBER(T347),S347*T347,""),"")</f>
        <v/>
      </c>
      <c r="V347" s="715"/>
      <c r="W347" s="712"/>
      <c r="X347" s="699"/>
      <c r="Y347" s="718"/>
      <c r="Z347" s="725"/>
      <c r="AA347" s="715" t="str">
        <f>IF(W347&lt;&gt;"",VLOOKUP(W347,'DON GIA'!$A$1:$D$346,4,0),"")</f>
        <v/>
      </c>
      <c r="AB347" s="715" t="str">
        <f>IF(W347&lt;&gt;"",IF(ISNUMBER(AA347),Y347*AA347,""),"")</f>
        <v/>
      </c>
      <c r="AC347" s="5"/>
      <c r="AD347" s="5"/>
      <c r="AE347" s="5"/>
      <c r="AF347" s="5"/>
      <c r="AG347" s="5"/>
      <c r="AH347" s="699"/>
      <c r="AI347" s="5"/>
      <c r="AJ347" s="699"/>
      <c r="AK347" s="699"/>
      <c r="AL347" s="715" t="str">
        <f>IF(AI347&lt;&gt;"",VLOOKUP(AI347,'DON GIA'!$M$1:$P$9,4,0),"")</f>
        <v/>
      </c>
      <c r="AM347" s="715" t="str">
        <f>IF(AI347&lt;&gt;"",AK347*AL347,"")</f>
        <v/>
      </c>
      <c r="AN347" s="5"/>
      <c r="AO347" s="699"/>
      <c r="AP347" s="702" t="str">
        <f t="shared" si="137"/>
        <v/>
      </c>
      <c r="AQ347" s="722" t="s">
        <v>356</v>
      </c>
      <c r="AR347" s="722" t="s">
        <v>1946</v>
      </c>
      <c r="AS347" s="639"/>
    </row>
    <row r="348" spans="1:45" ht="99" outlineLevel="2">
      <c r="A348" s="710">
        <f>IF(B347&lt;&gt;"",B347,A347)</f>
        <v>24</v>
      </c>
      <c r="B348" s="711" t="str">
        <f>IF(C348&lt;&gt;"",COUNTA($C$8:C348),"")</f>
        <v/>
      </c>
      <c r="C348" s="711"/>
      <c r="D348" s="708"/>
      <c r="E348" s="699"/>
      <c r="F348" s="699"/>
      <c r="G348" s="699"/>
      <c r="H348" s="699"/>
      <c r="I348" s="699"/>
      <c r="J348" s="699"/>
      <c r="K348" s="712"/>
      <c r="L348" s="714" t="s">
        <v>35</v>
      </c>
      <c r="M348" s="715" t="str">
        <f>IF(K348&lt;&gt;"",VLOOKUP(K348,'DON GIA'!$S$1:$U$19,3,0),"")</f>
        <v/>
      </c>
      <c r="N348" s="715" t="str">
        <f>IF(K348&lt;&gt;"",VLOOKUP(K348,'DON GIA'!$S$1:$V$19,4,0),"")</f>
        <v/>
      </c>
      <c r="O348" s="715" t="str">
        <f>IF(K348&lt;&gt;"",L348*M348,"")</f>
        <v/>
      </c>
      <c r="P348" s="715" t="str">
        <f>IF(K348&lt;&gt;"",L348*N348,"")</f>
        <v/>
      </c>
      <c r="Q348" s="5" t="s">
        <v>35</v>
      </c>
      <c r="R348" s="699"/>
      <c r="S348" s="699"/>
      <c r="T348" s="715" t="str">
        <f>IF(Q348&lt;&gt;"",VLOOKUP(Q348,'DON GIA'!$H$1:$K$103,4,0),"")</f>
        <v/>
      </c>
      <c r="U348" s="715" t="str">
        <f>IF(Q348&lt;&gt;"",IF(ISNUMBER(T348),S348*T348,""),"")</f>
        <v/>
      </c>
      <c r="V348" s="715"/>
      <c r="W348" s="712"/>
      <c r="X348" s="699"/>
      <c r="Y348" s="718"/>
      <c r="Z348" s="725"/>
      <c r="AA348" s="715" t="str">
        <f>IF(W348&lt;&gt;"",VLOOKUP(W348,'DON GIA'!$A$1:$D$346,4,0),"")</f>
        <v/>
      </c>
      <c r="AB348" s="715" t="str">
        <f>IF(W348&lt;&gt;"",IF(ISNUMBER(AA348),Y348*AA348,""),"")</f>
        <v/>
      </c>
      <c r="AC348" s="5"/>
      <c r="AD348" s="5"/>
      <c r="AE348" s="5"/>
      <c r="AF348" s="5"/>
      <c r="AG348" s="5"/>
      <c r="AH348" s="699"/>
      <c r="AI348" s="5"/>
      <c r="AJ348" s="699"/>
      <c r="AK348" s="699"/>
      <c r="AL348" s="715" t="str">
        <f>IF(AI348&lt;&gt;"",VLOOKUP(AI348,'DON GIA'!$M$1:$P$9,4,0),"")</f>
        <v/>
      </c>
      <c r="AM348" s="715" t="str">
        <f>IF(AI348&lt;&gt;"",AK348*AL348,"")</f>
        <v/>
      </c>
      <c r="AN348" s="5"/>
      <c r="AO348" s="699"/>
      <c r="AP348" s="702" t="str">
        <f t="shared" si="137"/>
        <v/>
      </c>
      <c r="AQ348" s="722"/>
      <c r="AR348" s="722" t="s">
        <v>1914</v>
      </c>
      <c r="AS348" s="639"/>
    </row>
    <row r="349" spans="1:45" ht="66" outlineLevel="2">
      <c r="A349" s="710">
        <f>IF(B348&lt;&gt;"",B348,A348)</f>
        <v>24</v>
      </c>
      <c r="B349" s="711" t="str">
        <f>IF(C349&lt;&gt;"",COUNTA($C$8:C349),"")</f>
        <v/>
      </c>
      <c r="C349" s="711"/>
      <c r="D349" s="708"/>
      <c r="E349" s="699"/>
      <c r="F349" s="699"/>
      <c r="G349" s="699"/>
      <c r="H349" s="699"/>
      <c r="I349" s="699"/>
      <c r="J349" s="699"/>
      <c r="K349" s="712"/>
      <c r="L349" s="714" t="s">
        <v>35</v>
      </c>
      <c r="M349" s="715"/>
      <c r="N349" s="715"/>
      <c r="O349" s="715"/>
      <c r="P349" s="715"/>
      <c r="Q349" s="5"/>
      <c r="R349" s="699"/>
      <c r="S349" s="699"/>
      <c r="T349" s="715"/>
      <c r="U349" s="715"/>
      <c r="V349" s="715"/>
      <c r="W349" s="712"/>
      <c r="X349" s="699"/>
      <c r="Y349" s="718"/>
      <c r="Z349" s="725"/>
      <c r="AA349" s="715"/>
      <c r="AB349" s="715"/>
      <c r="AC349" s="5"/>
      <c r="AD349" s="5"/>
      <c r="AE349" s="5"/>
      <c r="AF349" s="5"/>
      <c r="AG349" s="5"/>
      <c r="AH349" s="699"/>
      <c r="AI349" s="5"/>
      <c r="AJ349" s="699"/>
      <c r="AK349" s="699"/>
      <c r="AL349" s="715"/>
      <c r="AM349" s="715"/>
      <c r="AN349" s="5"/>
      <c r="AO349" s="699"/>
      <c r="AP349" s="702" t="str">
        <f t="shared" si="137"/>
        <v/>
      </c>
      <c r="AQ349" s="722"/>
      <c r="AR349" s="722" t="s">
        <v>1934</v>
      </c>
      <c r="AS349" s="639"/>
    </row>
    <row r="350" spans="1:45" outlineLevel="2">
      <c r="A350" s="710">
        <f>IF(B349&lt;&gt;"",B349,A349)</f>
        <v>24</v>
      </c>
      <c r="B350" s="711" t="str">
        <f>IF(C350&lt;&gt;"",COUNTA($C$8:C350),"")</f>
        <v/>
      </c>
      <c r="C350" s="711"/>
      <c r="D350" s="708"/>
      <c r="E350" s="699"/>
      <c r="F350" s="699"/>
      <c r="G350" s="699"/>
      <c r="H350" s="699"/>
      <c r="I350" s="699"/>
      <c r="J350" s="699"/>
      <c r="K350" s="712"/>
      <c r="L350" s="714" t="s">
        <v>35</v>
      </c>
      <c r="M350" s="715"/>
      <c r="N350" s="715"/>
      <c r="O350" s="715"/>
      <c r="P350" s="715"/>
      <c r="Q350" s="5"/>
      <c r="R350" s="699"/>
      <c r="S350" s="699"/>
      <c r="T350" s="715"/>
      <c r="U350" s="715"/>
      <c r="V350" s="715"/>
      <c r="W350" s="712"/>
      <c r="X350" s="699"/>
      <c r="Y350" s="718"/>
      <c r="Z350" s="725"/>
      <c r="AA350" s="715"/>
      <c r="AB350" s="715"/>
      <c r="AC350" s="5"/>
      <c r="AD350" s="5"/>
      <c r="AE350" s="5"/>
      <c r="AF350" s="5"/>
      <c r="AG350" s="5"/>
      <c r="AH350" s="699"/>
      <c r="AI350" s="5"/>
      <c r="AJ350" s="699"/>
      <c r="AK350" s="699"/>
      <c r="AL350" s="715"/>
      <c r="AM350" s="715"/>
      <c r="AN350" s="5"/>
      <c r="AO350" s="699"/>
      <c r="AP350" s="702" t="str">
        <f t="shared" si="137"/>
        <v/>
      </c>
      <c r="AQ350" s="722"/>
      <c r="AR350" s="722" t="s">
        <v>1921</v>
      </c>
      <c r="AS350" s="639"/>
    </row>
    <row r="351" spans="1:45" outlineLevel="2">
      <c r="A351" s="710">
        <f>IF(B350&lt;&gt;"",B350,A350)</f>
        <v>24</v>
      </c>
      <c r="B351" s="711"/>
      <c r="C351" s="711"/>
      <c r="D351" s="708"/>
      <c r="E351" s="699"/>
      <c r="F351" s="699"/>
      <c r="G351" s="699"/>
      <c r="H351" s="699"/>
      <c r="I351" s="699"/>
      <c r="J351" s="699"/>
      <c r="K351" s="712"/>
      <c r="L351" s="714" t="s">
        <v>35</v>
      </c>
      <c r="M351" s="715" t="str">
        <f>IF(K351&lt;&gt;"",VLOOKUP(K351,'DON GIA'!$S$1:$U$19,3,0),"")</f>
        <v/>
      </c>
      <c r="N351" s="715" t="str">
        <f>IF(K351&lt;&gt;"",VLOOKUP(K351,'DON GIA'!$S$1:$V$19,4,0),"")</f>
        <v/>
      </c>
      <c r="O351" s="715" t="str">
        <f>IF(K351&lt;&gt;"",L351*M351,"")</f>
        <v/>
      </c>
      <c r="P351" s="715" t="str">
        <f>IF(K351&lt;&gt;"",L351*N351,"")</f>
        <v/>
      </c>
      <c r="Q351" s="5" t="s">
        <v>35</v>
      </c>
      <c r="R351" s="699"/>
      <c r="S351" s="699"/>
      <c r="T351" s="715" t="str">
        <f>IF(Q351&lt;&gt;"",VLOOKUP(Q351,'DON GIA'!$H$1:$K$103,4,0),"")</f>
        <v/>
      </c>
      <c r="U351" s="715" t="str">
        <f>IF(Q351&lt;&gt;"",IF(ISNUMBER(T351),S351*T351,""),"")</f>
        <v/>
      </c>
      <c r="V351" s="715"/>
      <c r="W351" s="712"/>
      <c r="X351" s="699"/>
      <c r="Y351" s="718"/>
      <c r="Z351" s="725"/>
      <c r="AA351" s="715" t="str">
        <f>IF(W351&lt;&gt;"",VLOOKUP(W351,'DON GIA'!$A$1:$D$346,4,0),"")</f>
        <v/>
      </c>
      <c r="AB351" s="715" t="str">
        <f>IF(W351&lt;&gt;"",IF(ISNUMBER(AA351),Y351*AA351,""),"")</f>
        <v/>
      </c>
      <c r="AC351" s="5"/>
      <c r="AD351" s="5"/>
      <c r="AE351" s="5"/>
      <c r="AF351" s="5"/>
      <c r="AG351" s="5"/>
      <c r="AH351" s="699"/>
      <c r="AI351" s="5"/>
      <c r="AJ351" s="699"/>
      <c r="AK351" s="699"/>
      <c r="AL351" s="715" t="str">
        <f>IF(AI351&lt;&gt;"",VLOOKUP(AI351,'DON GIA'!$M$1:$P$9,4,0),"")</f>
        <v/>
      </c>
      <c r="AM351" s="715" t="str">
        <f>IF(AI351&lt;&gt;"",AK351*AL351,"")</f>
        <v/>
      </c>
      <c r="AN351" s="5"/>
      <c r="AO351" s="699"/>
      <c r="AP351" s="702" t="str">
        <f t="shared" si="137"/>
        <v/>
      </c>
      <c r="AQ351" s="712"/>
      <c r="AR351" s="712"/>
      <c r="AS351" s="727"/>
    </row>
    <row r="352" spans="1:45" outlineLevel="1">
      <c r="A352" s="658" t="s">
        <v>2135</v>
      </c>
      <c r="B352" s="696">
        <f>IF(C352&lt;&gt;"",COUNTA($C$8:C352),"")</f>
        <v>25</v>
      </c>
      <c r="C352" s="696">
        <v>435</v>
      </c>
      <c r="D352" s="708" t="s">
        <v>262</v>
      </c>
      <c r="E352" s="698"/>
      <c r="F352" s="699"/>
      <c r="G352" s="698"/>
      <c r="H352" s="698"/>
      <c r="I352" s="698"/>
      <c r="J352" s="698"/>
      <c r="K352" s="697"/>
      <c r="L352" s="701">
        <f>SUBTOTAL(9,L353:L364)</f>
        <v>72.8</v>
      </c>
      <c r="M352" s="702"/>
      <c r="N352" s="702"/>
      <c r="O352" s="702">
        <f>SUBTOTAL(9,O353:O364)</f>
        <v>106943200</v>
      </c>
      <c r="P352" s="702">
        <f>SUBTOTAL(9,P353:P364)</f>
        <v>0</v>
      </c>
      <c r="Q352" s="708"/>
      <c r="R352" s="698"/>
      <c r="S352" s="698">
        <f>SUBTOTAL(9,S353:S364)</f>
        <v>0</v>
      </c>
      <c r="T352" s="702"/>
      <c r="U352" s="702">
        <f>SUBTOTAL(9,U353:U364)</f>
        <v>0</v>
      </c>
      <c r="V352" s="702"/>
      <c r="W352" s="697"/>
      <c r="X352" s="698"/>
      <c r="Y352" s="705">
        <f>SUBTOTAL(9,Y353:Y364)</f>
        <v>225.39400000000001</v>
      </c>
      <c r="Z352" s="724">
        <f>SUBTOTAL(9,Z353:Z364)</f>
        <v>0</v>
      </c>
      <c r="AA352" s="702"/>
      <c r="AB352" s="702">
        <f>SUBTOTAL(9,AB353:AB364)</f>
        <v>440698320.88200003</v>
      </c>
      <c r="AC352" s="708"/>
      <c r="AD352" s="708"/>
      <c r="AE352" s="708"/>
      <c r="AF352" s="708"/>
      <c r="AG352" s="708"/>
      <c r="AH352" s="698"/>
      <c r="AI352" s="708"/>
      <c r="AJ352" s="698"/>
      <c r="AK352" s="698">
        <f>SUBTOTAL(9,AK353:AK364)</f>
        <v>4</v>
      </c>
      <c r="AL352" s="702"/>
      <c r="AM352" s="702">
        <f>SUBTOTAL(9,AM353:AM364)</f>
        <v>51687760</v>
      </c>
      <c r="AN352" s="708"/>
      <c r="AO352" s="698">
        <f>SUBTOTAL(9,AO353:AO364)</f>
        <v>1</v>
      </c>
      <c r="AP352" s="702">
        <f t="shared" si="137"/>
        <v>599329280.88199997</v>
      </c>
      <c r="AQ352" s="709"/>
      <c r="AR352" s="709"/>
      <c r="AS352" s="723"/>
    </row>
    <row r="353" spans="1:45" ht="50.25" outlineLevel="2">
      <c r="A353" s="710">
        <f>IF(B352&lt;&gt;"",B352,A351)</f>
        <v>25</v>
      </c>
      <c r="B353" s="711" t="str">
        <f>IF(C353&lt;&gt;"",COUNTA($C$8:C353),"")</f>
        <v/>
      </c>
      <c r="C353" s="711"/>
      <c r="D353" s="5" t="s">
        <v>263</v>
      </c>
      <c r="E353" s="699">
        <v>3</v>
      </c>
      <c r="F353" s="699"/>
      <c r="G353" s="699">
        <v>467</v>
      </c>
      <c r="H353" s="699">
        <v>79</v>
      </c>
      <c r="I353" s="699" t="s">
        <v>223</v>
      </c>
      <c r="J353" s="699" t="s">
        <v>235</v>
      </c>
      <c r="K353" s="712" t="s">
        <v>967</v>
      </c>
      <c r="L353" s="714">
        <v>72.8</v>
      </c>
      <c r="M353" s="715">
        <f>IF(K353&lt;&gt;"",VLOOKUP(K353,'DON GIA'!$S$1:$U$19,3,0),"")</f>
        <v>1469000</v>
      </c>
      <c r="N353" s="715">
        <f>IF(K353&lt;&gt;"",VLOOKUP(K353,'DON GIA'!$S$1:$V$19,4,0),"")</f>
        <v>0</v>
      </c>
      <c r="O353" s="715">
        <f t="shared" ref="O353:O364" si="144">IF(K353&lt;&gt;"",L353*M353,"")</f>
        <v>106943200</v>
      </c>
      <c r="P353" s="715">
        <f t="shared" ref="P353:P364" si="145">IF(K353&lt;&gt;"",L353*N353,"")</f>
        <v>0</v>
      </c>
      <c r="Q353" s="5" t="s">
        <v>35</v>
      </c>
      <c r="R353" s="699"/>
      <c r="S353" s="699"/>
      <c r="T353" s="715" t="str">
        <f>IF(Q353&lt;&gt;"",VLOOKUP(Q353,'DON GIA'!$H$1:$K$103,4,0),"")</f>
        <v/>
      </c>
      <c r="U353" s="715" t="str">
        <f t="shared" ref="U353:U364" si="146">IF(Q353&lt;&gt;"",IF(ISNUMBER(T353),S353*T353,""),"")</f>
        <v/>
      </c>
      <c r="V353" s="715" t="s">
        <v>2163</v>
      </c>
      <c r="W353" s="712" t="s">
        <v>1005</v>
      </c>
      <c r="X353" s="699" t="s">
        <v>27</v>
      </c>
      <c r="Y353" s="718">
        <v>57.75</v>
      </c>
      <c r="Z353" s="725"/>
      <c r="AA353" s="715">
        <f>IF(W353&lt;&gt;"",VLOOKUP(W353,'DON GIA'!$A$1:$D$346,4,0),"")</f>
        <v>5559129</v>
      </c>
      <c r="AB353" s="715">
        <f t="shared" ref="AB353:AB364" si="147">IF(W353&lt;&gt;"",IF(ISNUMBER(AA353),Y353*AA353,""),"")</f>
        <v>321039699.75</v>
      </c>
      <c r="AC353" s="5" t="s">
        <v>28</v>
      </c>
      <c r="AD353" s="5" t="s">
        <v>29</v>
      </c>
      <c r="AE353" s="5" t="s">
        <v>30</v>
      </c>
      <c r="AF353" s="5" t="s">
        <v>31</v>
      </c>
      <c r="AG353" s="5" t="s">
        <v>34</v>
      </c>
      <c r="AH353" s="699" t="s">
        <v>33</v>
      </c>
      <c r="AI353" s="5" t="s">
        <v>562</v>
      </c>
      <c r="AJ353" s="699" t="s">
        <v>409</v>
      </c>
      <c r="AK353" s="699">
        <v>3</v>
      </c>
      <c r="AL353" s="715">
        <f>IF(AI353&lt;&gt;"",VLOOKUP(AI353,'DON GIA'!$M$1:$P$9,4,0),"")</f>
        <v>12895920</v>
      </c>
      <c r="AM353" s="715">
        <f t="shared" ref="AM353:AM364" si="148">IF(AI353&lt;&gt;"",AK353*AL353,"")</f>
        <v>38687760</v>
      </c>
      <c r="AN353" s="5" t="s">
        <v>407</v>
      </c>
      <c r="AO353" s="699">
        <v>1</v>
      </c>
      <c r="AP353" s="702" t="str">
        <f t="shared" si="137"/>
        <v/>
      </c>
      <c r="AQ353" s="709" t="s">
        <v>2331</v>
      </c>
      <c r="AR353" s="709" t="s">
        <v>1912</v>
      </c>
      <c r="AS353" s="723"/>
    </row>
    <row r="354" spans="1:45" ht="214.5" outlineLevel="2">
      <c r="A354" s="710">
        <f t="shared" ref="A354:A364" si="149">IF(B353&lt;&gt;"",B353,A353)</f>
        <v>25</v>
      </c>
      <c r="B354" s="711" t="str">
        <f>IF(C354&lt;&gt;"",COUNTA($C$8:C354),"")</f>
        <v/>
      </c>
      <c r="C354" s="711"/>
      <c r="D354" s="5" t="s">
        <v>71</v>
      </c>
      <c r="E354" s="699"/>
      <c r="F354" s="699"/>
      <c r="G354" s="699"/>
      <c r="H354" s="699"/>
      <c r="I354" s="699"/>
      <c r="J354" s="699"/>
      <c r="K354" s="712"/>
      <c r="L354" s="714" t="s">
        <v>35</v>
      </c>
      <c r="M354" s="715" t="str">
        <f>IF(K354&lt;&gt;"",VLOOKUP(K354,'DON GIA'!$S$1:$U$19,3,0),"")</f>
        <v/>
      </c>
      <c r="N354" s="715" t="str">
        <f>IF(K354&lt;&gt;"",VLOOKUP(K354,'DON GIA'!$S$1:$V$19,4,0),"")</f>
        <v/>
      </c>
      <c r="O354" s="715" t="str">
        <f t="shared" si="144"/>
        <v/>
      </c>
      <c r="P354" s="715" t="str">
        <f t="shared" si="145"/>
        <v/>
      </c>
      <c r="Q354" s="5" t="s">
        <v>35</v>
      </c>
      <c r="R354" s="699"/>
      <c r="S354" s="699"/>
      <c r="T354" s="715" t="str">
        <f>IF(Q354&lt;&gt;"",VLOOKUP(Q354,'DON GIA'!$H$1:$K$103,4,0),"")</f>
        <v/>
      </c>
      <c r="U354" s="715" t="str">
        <f t="shared" si="146"/>
        <v/>
      </c>
      <c r="V354" s="715"/>
      <c r="W354" s="712" t="s">
        <v>1014</v>
      </c>
      <c r="X354" s="699" t="s">
        <v>27</v>
      </c>
      <c r="Y354" s="718">
        <v>11</v>
      </c>
      <c r="Z354" s="725"/>
      <c r="AA354" s="715">
        <f>IF(W354&lt;&gt;"",VLOOKUP(W354,'DON GIA'!$A$1:$D$346,4,0),"")</f>
        <v>4447303</v>
      </c>
      <c r="AB354" s="715">
        <f t="shared" si="147"/>
        <v>48920333</v>
      </c>
      <c r="AC354" s="5"/>
      <c r="AD354" s="5"/>
      <c r="AE354" s="5" t="s">
        <v>30</v>
      </c>
      <c r="AF354" s="5"/>
      <c r="AG354" s="5" t="s">
        <v>34</v>
      </c>
      <c r="AH354" s="699"/>
      <c r="AI354" s="5" t="s">
        <v>578</v>
      </c>
      <c r="AJ354" s="699" t="s">
        <v>560</v>
      </c>
      <c r="AK354" s="699">
        <v>1</v>
      </c>
      <c r="AL354" s="715">
        <f>IF(AI354&lt;&gt;"",VLOOKUP(AI354,'DON GIA'!$M$1:$P$9,4,0),"")</f>
        <v>13000000</v>
      </c>
      <c r="AM354" s="715">
        <f t="shared" si="148"/>
        <v>13000000</v>
      </c>
      <c r="AN354" s="5"/>
      <c r="AO354" s="699"/>
      <c r="AP354" s="702" t="str">
        <f t="shared" si="137"/>
        <v/>
      </c>
      <c r="AQ354" s="722" t="s">
        <v>358</v>
      </c>
      <c r="AR354" s="722" t="s">
        <v>1947</v>
      </c>
      <c r="AS354" s="639"/>
    </row>
    <row r="355" spans="1:45" ht="99" outlineLevel="2">
      <c r="A355" s="710">
        <f t="shared" si="149"/>
        <v>25</v>
      </c>
      <c r="B355" s="711" t="str">
        <f>IF(C355&lt;&gt;"",COUNTA($C$8:C355),"")</f>
        <v/>
      </c>
      <c r="C355" s="711"/>
      <c r="D355" s="5" t="s">
        <v>264</v>
      </c>
      <c r="E355" s="699"/>
      <c r="F355" s="699"/>
      <c r="G355" s="699"/>
      <c r="H355" s="699"/>
      <c r="I355" s="699"/>
      <c r="J355" s="699"/>
      <c r="K355" s="712"/>
      <c r="L355" s="714" t="s">
        <v>35</v>
      </c>
      <c r="M355" s="715" t="str">
        <f>IF(K355&lt;&gt;"",VLOOKUP(K355,'DON GIA'!$S$1:$U$19,3,0),"")</f>
        <v/>
      </c>
      <c r="N355" s="715" t="str">
        <f>IF(K355&lt;&gt;"",VLOOKUP(K355,'DON GIA'!$S$1:$V$19,4,0),"")</f>
        <v/>
      </c>
      <c r="O355" s="715" t="str">
        <f t="shared" si="144"/>
        <v/>
      </c>
      <c r="P355" s="715" t="str">
        <f t="shared" si="145"/>
        <v/>
      </c>
      <c r="Q355" s="5" t="s">
        <v>35</v>
      </c>
      <c r="R355" s="699"/>
      <c r="S355" s="699"/>
      <c r="T355" s="715" t="str">
        <f>IF(Q355&lt;&gt;"",VLOOKUP(Q355,'DON GIA'!$H$1:$K$103,4,0),"")</f>
        <v/>
      </c>
      <c r="U355" s="715" t="str">
        <f t="shared" si="146"/>
        <v/>
      </c>
      <c r="V355" s="715"/>
      <c r="W355" s="712" t="s">
        <v>1160</v>
      </c>
      <c r="X355" s="699" t="s">
        <v>27</v>
      </c>
      <c r="Y355" s="718">
        <v>9.35</v>
      </c>
      <c r="Z355" s="725"/>
      <c r="AA355" s="715">
        <f>IF(W355&lt;&gt;"",VLOOKUP(W355,'DON GIA'!$A$1:$D$346,4,0),"")</f>
        <v>269273</v>
      </c>
      <c r="AB355" s="715">
        <f t="shared" si="147"/>
        <v>2517702.5499999998</v>
      </c>
      <c r="AC355" s="5"/>
      <c r="AD355" s="5"/>
      <c r="AE355" s="5"/>
      <c r="AF355" s="5"/>
      <c r="AG355" s="5"/>
      <c r="AH355" s="699"/>
      <c r="AI355" s="5"/>
      <c r="AJ355" s="699"/>
      <c r="AK355" s="699"/>
      <c r="AL355" s="715" t="str">
        <f>IF(AI355&lt;&gt;"",VLOOKUP(AI355,'DON GIA'!$M$1:$P$9,4,0),"")</f>
        <v/>
      </c>
      <c r="AM355" s="715" t="str">
        <f t="shared" si="148"/>
        <v/>
      </c>
      <c r="AN355" s="5"/>
      <c r="AO355" s="699"/>
      <c r="AP355" s="702" t="str">
        <f t="shared" si="137"/>
        <v/>
      </c>
      <c r="AQ355" s="722" t="s">
        <v>359</v>
      </c>
      <c r="AR355" s="722" t="s">
        <v>1914</v>
      </c>
      <c r="AS355" s="639"/>
    </row>
    <row r="356" spans="1:45" ht="66" outlineLevel="2">
      <c r="A356" s="710">
        <f t="shared" si="149"/>
        <v>25</v>
      </c>
      <c r="B356" s="711" t="str">
        <f>IF(C356&lt;&gt;"",COUNTA($C$8:C356),"")</f>
        <v/>
      </c>
      <c r="C356" s="711"/>
      <c r="D356" s="5"/>
      <c r="E356" s="699"/>
      <c r="F356" s="699"/>
      <c r="G356" s="699"/>
      <c r="H356" s="699"/>
      <c r="I356" s="699"/>
      <c r="J356" s="699"/>
      <c r="K356" s="712"/>
      <c r="L356" s="714" t="s">
        <v>35</v>
      </c>
      <c r="M356" s="715" t="str">
        <f>IF(K356&lt;&gt;"",VLOOKUP(K356,'DON GIA'!$S$1:$U$19,3,0),"")</f>
        <v/>
      </c>
      <c r="N356" s="715" t="str">
        <f>IF(K356&lt;&gt;"",VLOOKUP(K356,'DON GIA'!$S$1:$V$19,4,0),"")</f>
        <v/>
      </c>
      <c r="O356" s="715" t="str">
        <f t="shared" si="144"/>
        <v/>
      </c>
      <c r="P356" s="715" t="str">
        <f t="shared" si="145"/>
        <v/>
      </c>
      <c r="Q356" s="5" t="s">
        <v>35</v>
      </c>
      <c r="R356" s="699"/>
      <c r="S356" s="699"/>
      <c r="T356" s="715" t="str">
        <f>IF(Q356&lt;&gt;"",VLOOKUP(Q356,'DON GIA'!$H$1:$K$103,4,0),"")</f>
        <v/>
      </c>
      <c r="U356" s="715" t="str">
        <f t="shared" si="146"/>
        <v/>
      </c>
      <c r="V356" s="715"/>
      <c r="W356" s="712" t="s">
        <v>1161</v>
      </c>
      <c r="X356" s="699" t="s">
        <v>27</v>
      </c>
      <c r="Y356" s="718">
        <v>2.25</v>
      </c>
      <c r="Z356" s="725"/>
      <c r="AA356" s="715">
        <f>IF(W356&lt;&gt;"",VLOOKUP(W356,'DON GIA'!$A$1:$D$346,4,0),"")</f>
        <v>295078</v>
      </c>
      <c r="AB356" s="715">
        <f t="shared" si="147"/>
        <v>663925.5</v>
      </c>
      <c r="AC356" s="5"/>
      <c r="AD356" s="5"/>
      <c r="AE356" s="5"/>
      <c r="AF356" s="5"/>
      <c r="AG356" s="5"/>
      <c r="AH356" s="699"/>
      <c r="AI356" s="5"/>
      <c r="AJ356" s="699"/>
      <c r="AK356" s="699"/>
      <c r="AL356" s="715" t="str">
        <f>IF(AI356&lt;&gt;"",VLOOKUP(AI356,'DON GIA'!$M$1:$P$9,4,0),"")</f>
        <v/>
      </c>
      <c r="AM356" s="715" t="str">
        <f t="shared" si="148"/>
        <v/>
      </c>
      <c r="AN356" s="5"/>
      <c r="AO356" s="699"/>
      <c r="AP356" s="702" t="str">
        <f t="shared" si="137"/>
        <v/>
      </c>
      <c r="AQ356" s="722" t="s">
        <v>2332</v>
      </c>
      <c r="AR356" s="722" t="s">
        <v>1915</v>
      </c>
      <c r="AS356" s="639"/>
    </row>
    <row r="357" spans="1:45" outlineLevel="2">
      <c r="A357" s="710">
        <f t="shared" si="149"/>
        <v>25</v>
      </c>
      <c r="B357" s="711" t="str">
        <f>IF(C357&lt;&gt;"",COUNTA($C$8:C357),"")</f>
        <v/>
      </c>
      <c r="C357" s="711"/>
      <c r="D357" s="5"/>
      <c r="E357" s="699"/>
      <c r="F357" s="699"/>
      <c r="G357" s="699"/>
      <c r="H357" s="699"/>
      <c r="I357" s="699"/>
      <c r="J357" s="699"/>
      <c r="K357" s="712"/>
      <c r="L357" s="714" t="s">
        <v>35</v>
      </c>
      <c r="M357" s="715" t="str">
        <f>IF(K357&lt;&gt;"",VLOOKUP(K357,'DON GIA'!$S$1:$U$19,3,0),"")</f>
        <v/>
      </c>
      <c r="N357" s="715" t="str">
        <f>IF(K357&lt;&gt;"",VLOOKUP(K357,'DON GIA'!$S$1:$V$19,4,0),"")</f>
        <v/>
      </c>
      <c r="O357" s="715" t="str">
        <f t="shared" si="144"/>
        <v/>
      </c>
      <c r="P357" s="715" t="str">
        <f t="shared" si="145"/>
        <v/>
      </c>
      <c r="Q357" s="5" t="s">
        <v>35</v>
      </c>
      <c r="R357" s="699"/>
      <c r="S357" s="699"/>
      <c r="T357" s="715" t="str">
        <f>IF(Q357&lt;&gt;"",VLOOKUP(Q357,'DON GIA'!$H$1:$K$103,4,0),"")</f>
        <v/>
      </c>
      <c r="U357" s="715" t="str">
        <f t="shared" si="146"/>
        <v/>
      </c>
      <c r="V357" s="715"/>
      <c r="W357" s="712" t="s">
        <v>1023</v>
      </c>
      <c r="X357" s="699" t="s">
        <v>38</v>
      </c>
      <c r="Y357" s="718">
        <v>0.14399999999999999</v>
      </c>
      <c r="Z357" s="725"/>
      <c r="AA357" s="715">
        <f>IF(W357&lt;&gt;"",VLOOKUP(W357,'DON GIA'!$A$1:$D$346,4,0),"")</f>
        <v>2523428</v>
      </c>
      <c r="AB357" s="715">
        <f t="shared" si="147"/>
        <v>363373.63199999998</v>
      </c>
      <c r="AC357" s="5"/>
      <c r="AD357" s="5"/>
      <c r="AE357" s="5"/>
      <c r="AF357" s="5"/>
      <c r="AG357" s="5"/>
      <c r="AH357" s="699"/>
      <c r="AI357" s="5"/>
      <c r="AJ357" s="699"/>
      <c r="AK357" s="699"/>
      <c r="AL357" s="715" t="str">
        <f>IF(AI357&lt;&gt;"",VLOOKUP(AI357,'DON GIA'!$M$1:$P$9,4,0),"")</f>
        <v/>
      </c>
      <c r="AM357" s="715" t="str">
        <f t="shared" si="148"/>
        <v/>
      </c>
      <c r="AN357" s="5"/>
      <c r="AO357" s="699"/>
      <c r="AP357" s="702" t="str">
        <f t="shared" si="137"/>
        <v/>
      </c>
      <c r="AQ357" s="726" t="s">
        <v>1910</v>
      </c>
      <c r="AR357" s="726"/>
      <c r="AS357" s="727"/>
    </row>
    <row r="358" spans="1:45" ht="33.75" outlineLevel="2">
      <c r="A358" s="710">
        <f t="shared" si="149"/>
        <v>25</v>
      </c>
      <c r="B358" s="711" t="str">
        <f>IF(C358&lt;&gt;"",COUNTA($C$8:C358),"")</f>
        <v/>
      </c>
      <c r="C358" s="711"/>
      <c r="D358" s="5"/>
      <c r="E358" s="699"/>
      <c r="F358" s="699"/>
      <c r="G358" s="699"/>
      <c r="H358" s="699"/>
      <c r="I358" s="699"/>
      <c r="J358" s="699"/>
      <c r="K358" s="712"/>
      <c r="L358" s="714" t="s">
        <v>35</v>
      </c>
      <c r="M358" s="715" t="str">
        <f>IF(K358&lt;&gt;"",VLOOKUP(K358,'DON GIA'!$S$1:$U$19,3,0),"")</f>
        <v/>
      </c>
      <c r="N358" s="715" t="str">
        <f>IF(K358&lt;&gt;"",VLOOKUP(K358,'DON GIA'!$S$1:$V$19,4,0),"")</f>
        <v/>
      </c>
      <c r="O358" s="715" t="str">
        <f t="shared" si="144"/>
        <v/>
      </c>
      <c r="P358" s="715" t="str">
        <f t="shared" si="145"/>
        <v/>
      </c>
      <c r="Q358" s="5" t="s">
        <v>35</v>
      </c>
      <c r="R358" s="699"/>
      <c r="S358" s="699"/>
      <c r="T358" s="715" t="str">
        <f>IF(Q358&lt;&gt;"",VLOOKUP(Q358,'DON GIA'!$H$1:$K$103,4,0),"")</f>
        <v/>
      </c>
      <c r="U358" s="715" t="str">
        <f t="shared" si="146"/>
        <v/>
      </c>
      <c r="V358" s="715"/>
      <c r="W358" s="712" t="s">
        <v>1130</v>
      </c>
      <c r="X358" s="699" t="s">
        <v>27</v>
      </c>
      <c r="Y358" s="718">
        <v>2.66</v>
      </c>
      <c r="Z358" s="725"/>
      <c r="AA358" s="715">
        <f>IF(W358&lt;&gt;"",VLOOKUP(W358,'DON GIA'!$A$1:$D$346,4,0),"")</f>
        <v>282038</v>
      </c>
      <c r="AB358" s="715">
        <f t="shared" si="147"/>
        <v>750221.08000000007</v>
      </c>
      <c r="AC358" s="5"/>
      <c r="AD358" s="5"/>
      <c r="AE358" s="5"/>
      <c r="AF358" s="5"/>
      <c r="AG358" s="5"/>
      <c r="AH358" s="699"/>
      <c r="AI358" s="5"/>
      <c r="AJ358" s="699"/>
      <c r="AK358" s="699"/>
      <c r="AL358" s="715" t="str">
        <f>IF(AI358&lt;&gt;"",VLOOKUP(AI358,'DON GIA'!$M$1:$P$9,4,0),"")</f>
        <v/>
      </c>
      <c r="AM358" s="715" t="str">
        <f t="shared" si="148"/>
        <v/>
      </c>
      <c r="AN358" s="5"/>
      <c r="AO358" s="699"/>
      <c r="AP358" s="702" t="str">
        <f t="shared" si="137"/>
        <v/>
      </c>
      <c r="AQ358" s="584" t="s">
        <v>1948</v>
      </c>
      <c r="AR358" s="584"/>
      <c r="AS358" s="631"/>
    </row>
    <row r="359" spans="1:45" ht="33.75" outlineLevel="2">
      <c r="A359" s="710">
        <f t="shared" si="149"/>
        <v>25</v>
      </c>
      <c r="B359" s="711" t="str">
        <f>IF(C359&lt;&gt;"",COUNTA($C$8:C359),"")</f>
        <v/>
      </c>
      <c r="C359" s="711"/>
      <c r="D359" s="5"/>
      <c r="E359" s="699"/>
      <c r="F359" s="699"/>
      <c r="G359" s="699"/>
      <c r="H359" s="699"/>
      <c r="I359" s="699"/>
      <c r="J359" s="699"/>
      <c r="K359" s="712"/>
      <c r="L359" s="714" t="s">
        <v>35</v>
      </c>
      <c r="M359" s="715" t="str">
        <f>IF(K359&lt;&gt;"",VLOOKUP(K359,'DON GIA'!$S$1:$U$19,3,0),"")</f>
        <v/>
      </c>
      <c r="N359" s="715" t="str">
        <f>IF(K359&lt;&gt;"",VLOOKUP(K359,'DON GIA'!$S$1:$V$19,4,0),"")</f>
        <v/>
      </c>
      <c r="O359" s="715" t="str">
        <f t="shared" si="144"/>
        <v/>
      </c>
      <c r="P359" s="715" t="str">
        <f t="shared" si="145"/>
        <v/>
      </c>
      <c r="Q359" s="5" t="s">
        <v>35</v>
      </c>
      <c r="R359" s="699"/>
      <c r="S359" s="699"/>
      <c r="T359" s="715" t="str">
        <f>IF(Q359&lt;&gt;"",VLOOKUP(Q359,'DON GIA'!$H$1:$K$103,4,0),"")</f>
        <v/>
      </c>
      <c r="U359" s="715" t="str">
        <f t="shared" si="146"/>
        <v/>
      </c>
      <c r="V359" s="715"/>
      <c r="W359" s="712" t="s">
        <v>1162</v>
      </c>
      <c r="X359" s="699" t="s">
        <v>27</v>
      </c>
      <c r="Y359" s="718">
        <v>2.25</v>
      </c>
      <c r="Z359" s="725"/>
      <c r="AA359" s="715">
        <f>IF(W359&lt;&gt;"",VLOOKUP(W359,'DON GIA'!$A$1:$D$346,4,0),"")</f>
        <v>10375629</v>
      </c>
      <c r="AB359" s="715">
        <f t="shared" si="147"/>
        <v>23345165.25</v>
      </c>
      <c r="AC359" s="5"/>
      <c r="AD359" s="5"/>
      <c r="AE359" s="5"/>
      <c r="AF359" s="5" t="s">
        <v>31</v>
      </c>
      <c r="AG359" s="5"/>
      <c r="AH359" s="699" t="s">
        <v>33</v>
      </c>
      <c r="AI359" s="5"/>
      <c r="AJ359" s="699"/>
      <c r="AK359" s="699"/>
      <c r="AL359" s="715" t="str">
        <f>IF(AI359&lt;&gt;"",VLOOKUP(AI359,'DON GIA'!$M$1:$P$9,4,0),"")</f>
        <v/>
      </c>
      <c r="AM359" s="715" t="str">
        <f t="shared" si="148"/>
        <v/>
      </c>
      <c r="AN359" s="5"/>
      <c r="AO359" s="699"/>
      <c r="AP359" s="702" t="str">
        <f t="shared" si="137"/>
        <v/>
      </c>
      <c r="AQ359" s="712"/>
      <c r="AR359" s="712"/>
      <c r="AS359" s="727"/>
    </row>
    <row r="360" spans="1:45" outlineLevel="2">
      <c r="A360" s="710">
        <f t="shared" si="149"/>
        <v>25</v>
      </c>
      <c r="B360" s="711" t="str">
        <f>IF(C360&lt;&gt;"",COUNTA($C$8:C360),"")</f>
        <v/>
      </c>
      <c r="C360" s="711"/>
      <c r="D360" s="5"/>
      <c r="E360" s="699"/>
      <c r="F360" s="699"/>
      <c r="G360" s="699"/>
      <c r="H360" s="699"/>
      <c r="I360" s="699"/>
      <c r="J360" s="699"/>
      <c r="K360" s="712"/>
      <c r="L360" s="714" t="s">
        <v>35</v>
      </c>
      <c r="M360" s="715" t="str">
        <f>IF(K360&lt;&gt;"",VLOOKUP(K360,'DON GIA'!$S$1:$U$19,3,0),"")</f>
        <v/>
      </c>
      <c r="N360" s="715" t="str">
        <f>IF(K360&lt;&gt;"",VLOOKUP(K360,'DON GIA'!$S$1:$V$19,4,0),"")</f>
        <v/>
      </c>
      <c r="O360" s="715" t="str">
        <f t="shared" si="144"/>
        <v/>
      </c>
      <c r="P360" s="715" t="str">
        <f t="shared" si="145"/>
        <v/>
      </c>
      <c r="Q360" s="5" t="s">
        <v>35</v>
      </c>
      <c r="R360" s="699"/>
      <c r="S360" s="699"/>
      <c r="T360" s="715" t="str">
        <f>IF(Q360&lt;&gt;"",VLOOKUP(Q360,'DON GIA'!$H$1:$K$103,4,0),"")</f>
        <v/>
      </c>
      <c r="U360" s="715" t="str">
        <f t="shared" si="146"/>
        <v/>
      </c>
      <c r="V360" s="715"/>
      <c r="W360" s="712" t="s">
        <v>1009</v>
      </c>
      <c r="X360" s="699" t="s">
        <v>27</v>
      </c>
      <c r="Y360" s="718">
        <v>70.739999999999995</v>
      </c>
      <c r="Z360" s="725"/>
      <c r="AA360" s="715">
        <f>IF(W360&lt;&gt;"",VLOOKUP(W360,'DON GIA'!$A$1:$D$346,4,0),"")</f>
        <v>282038</v>
      </c>
      <c r="AB360" s="715">
        <f t="shared" si="147"/>
        <v>19951368.119999997</v>
      </c>
      <c r="AC360" s="5"/>
      <c r="AD360" s="5"/>
      <c r="AE360" s="5"/>
      <c r="AF360" s="5"/>
      <c r="AG360" s="5"/>
      <c r="AH360" s="699"/>
      <c r="AI360" s="5"/>
      <c r="AJ360" s="699"/>
      <c r="AK360" s="699"/>
      <c r="AL360" s="715" t="str">
        <f>IF(AI360&lt;&gt;"",VLOOKUP(AI360,'DON GIA'!$M$1:$P$9,4,0),"")</f>
        <v/>
      </c>
      <c r="AM360" s="715" t="str">
        <f t="shared" si="148"/>
        <v/>
      </c>
      <c r="AN360" s="5"/>
      <c r="AO360" s="699"/>
      <c r="AP360" s="702" t="str">
        <f t="shared" si="137"/>
        <v/>
      </c>
      <c r="AQ360" s="712"/>
      <c r="AR360" s="712"/>
      <c r="AS360" s="727"/>
    </row>
    <row r="361" spans="1:45" outlineLevel="2">
      <c r="A361" s="710">
        <f t="shared" si="149"/>
        <v>25</v>
      </c>
      <c r="B361" s="711" t="str">
        <f>IF(C361&lt;&gt;"",COUNTA($C$8:C361),"")</f>
        <v/>
      </c>
      <c r="C361" s="711"/>
      <c r="D361" s="5"/>
      <c r="E361" s="699"/>
      <c r="F361" s="699"/>
      <c r="G361" s="699"/>
      <c r="H361" s="699"/>
      <c r="I361" s="699"/>
      <c r="J361" s="699"/>
      <c r="K361" s="712"/>
      <c r="L361" s="714" t="s">
        <v>35</v>
      </c>
      <c r="M361" s="715" t="str">
        <f>IF(K361&lt;&gt;"",VLOOKUP(K361,'DON GIA'!$S$1:$U$19,3,0),"")</f>
        <v/>
      </c>
      <c r="N361" s="715" t="str">
        <f>IF(K361&lt;&gt;"",VLOOKUP(K361,'DON GIA'!$S$1:$V$19,4,0),"")</f>
        <v/>
      </c>
      <c r="O361" s="715" t="str">
        <f t="shared" si="144"/>
        <v/>
      </c>
      <c r="P361" s="715" t="str">
        <f t="shared" si="145"/>
        <v/>
      </c>
      <c r="Q361" s="5" t="s">
        <v>35</v>
      </c>
      <c r="R361" s="699"/>
      <c r="S361" s="699"/>
      <c r="T361" s="715" t="str">
        <f>IF(Q361&lt;&gt;"",VLOOKUP(Q361,'DON GIA'!$H$1:$K$103,4,0),"")</f>
        <v/>
      </c>
      <c r="U361" s="715" t="str">
        <f t="shared" si="146"/>
        <v/>
      </c>
      <c r="V361" s="715"/>
      <c r="W361" s="712" t="s">
        <v>1107</v>
      </c>
      <c r="X361" s="699" t="s">
        <v>27</v>
      </c>
      <c r="Y361" s="718">
        <v>57.75</v>
      </c>
      <c r="Z361" s="725"/>
      <c r="AA361" s="715">
        <f>IF(W361&lt;&gt;"",VLOOKUP(W361,'DON GIA'!$A$1:$D$346,4,0),"")</f>
        <v>109890</v>
      </c>
      <c r="AB361" s="715">
        <f t="shared" si="147"/>
        <v>6346147.5</v>
      </c>
      <c r="AC361" s="5"/>
      <c r="AD361" s="5"/>
      <c r="AE361" s="5"/>
      <c r="AF361" s="5"/>
      <c r="AG361" s="5"/>
      <c r="AH361" s="699"/>
      <c r="AI361" s="5"/>
      <c r="AJ361" s="699"/>
      <c r="AK361" s="699"/>
      <c r="AL361" s="715" t="str">
        <f>IF(AI361&lt;&gt;"",VLOOKUP(AI361,'DON GIA'!$M$1:$P$9,4,0),"")</f>
        <v/>
      </c>
      <c r="AM361" s="715" t="str">
        <f t="shared" si="148"/>
        <v/>
      </c>
      <c r="AN361" s="5"/>
      <c r="AO361" s="699"/>
      <c r="AP361" s="702" t="str">
        <f t="shared" si="137"/>
        <v/>
      </c>
      <c r="AQ361" s="712"/>
      <c r="AR361" s="712"/>
      <c r="AS361" s="727"/>
    </row>
    <row r="362" spans="1:45" ht="33.75" outlineLevel="2">
      <c r="A362" s="710">
        <f t="shared" si="149"/>
        <v>25</v>
      </c>
      <c r="B362" s="711" t="str">
        <f>IF(C362&lt;&gt;"",COUNTA($C$8:C362),"")</f>
        <v/>
      </c>
      <c r="C362" s="711"/>
      <c r="D362" s="5"/>
      <c r="E362" s="699"/>
      <c r="F362" s="699"/>
      <c r="G362" s="699"/>
      <c r="H362" s="699"/>
      <c r="I362" s="699"/>
      <c r="J362" s="699"/>
      <c r="K362" s="712"/>
      <c r="L362" s="714" t="s">
        <v>35</v>
      </c>
      <c r="M362" s="715" t="str">
        <f>IF(K362&lt;&gt;"",VLOOKUP(K362,'DON GIA'!$S$1:$U$19,3,0),"")</f>
        <v/>
      </c>
      <c r="N362" s="715" t="str">
        <f>IF(K362&lt;&gt;"",VLOOKUP(K362,'DON GIA'!$S$1:$V$19,4,0),"")</f>
        <v/>
      </c>
      <c r="O362" s="715" t="str">
        <f t="shared" si="144"/>
        <v/>
      </c>
      <c r="P362" s="715" t="str">
        <f t="shared" si="145"/>
        <v/>
      </c>
      <c r="Q362" s="5" t="s">
        <v>35</v>
      </c>
      <c r="R362" s="699"/>
      <c r="S362" s="699"/>
      <c r="T362" s="715" t="str">
        <f>IF(Q362&lt;&gt;"",VLOOKUP(Q362,'DON GIA'!$H$1:$K$103,4,0),"")</f>
        <v/>
      </c>
      <c r="U362" s="715" t="str">
        <f t="shared" si="146"/>
        <v/>
      </c>
      <c r="V362" s="715"/>
      <c r="W362" s="712" t="s">
        <v>1153</v>
      </c>
      <c r="X362" s="699" t="s">
        <v>27</v>
      </c>
      <c r="Y362" s="718">
        <v>10.5</v>
      </c>
      <c r="Z362" s="725"/>
      <c r="AA362" s="715">
        <f>IF(W362&lt;&gt;"",VLOOKUP(W362,'DON GIA'!$A$1:$D$346,4,0),"")</f>
        <v>1238791</v>
      </c>
      <c r="AB362" s="715">
        <f t="shared" si="147"/>
        <v>13007305.5</v>
      </c>
      <c r="AC362" s="5"/>
      <c r="AD362" s="5"/>
      <c r="AE362" s="5"/>
      <c r="AF362" s="5"/>
      <c r="AG362" s="5"/>
      <c r="AH362" s="699"/>
      <c r="AI362" s="5"/>
      <c r="AJ362" s="699"/>
      <c r="AK362" s="699"/>
      <c r="AL362" s="715" t="str">
        <f>IF(AI362&lt;&gt;"",VLOOKUP(AI362,'DON GIA'!$M$1:$P$9,4,0),"")</f>
        <v/>
      </c>
      <c r="AM362" s="715" t="str">
        <f t="shared" si="148"/>
        <v/>
      </c>
      <c r="AN362" s="5"/>
      <c r="AO362" s="699"/>
      <c r="AP362" s="702" t="str">
        <f t="shared" si="137"/>
        <v/>
      </c>
      <c r="AQ362" s="712"/>
      <c r="AR362" s="712"/>
      <c r="AS362" s="727"/>
    </row>
    <row r="363" spans="1:45" outlineLevel="2">
      <c r="A363" s="710">
        <f t="shared" si="149"/>
        <v>25</v>
      </c>
      <c r="B363" s="711" t="str">
        <f>IF(C363&lt;&gt;"",COUNTA($C$8:C363),"")</f>
        <v/>
      </c>
      <c r="C363" s="711"/>
      <c r="D363" s="5"/>
      <c r="E363" s="699"/>
      <c r="F363" s="699"/>
      <c r="G363" s="699"/>
      <c r="H363" s="699"/>
      <c r="I363" s="699"/>
      <c r="J363" s="699"/>
      <c r="K363" s="712"/>
      <c r="L363" s="714" t="s">
        <v>35</v>
      </c>
      <c r="M363" s="715" t="str">
        <f>IF(K363&lt;&gt;"",VLOOKUP(K363,'DON GIA'!$S$1:$U$19,3,0),"")</f>
        <v/>
      </c>
      <c r="N363" s="715" t="str">
        <f>IF(K363&lt;&gt;"",VLOOKUP(K363,'DON GIA'!$S$1:$V$19,4,0),"")</f>
        <v/>
      </c>
      <c r="O363" s="715" t="str">
        <f t="shared" si="144"/>
        <v/>
      </c>
      <c r="P363" s="715" t="str">
        <f t="shared" si="145"/>
        <v/>
      </c>
      <c r="Q363" s="5" t="s">
        <v>35</v>
      </c>
      <c r="R363" s="699"/>
      <c r="S363" s="699"/>
      <c r="T363" s="715" t="str">
        <f>IF(Q363&lt;&gt;"",VLOOKUP(Q363,'DON GIA'!$H$1:$K$103,4,0),"")</f>
        <v/>
      </c>
      <c r="U363" s="715" t="str">
        <f t="shared" si="146"/>
        <v/>
      </c>
      <c r="V363" s="715"/>
      <c r="W363" s="712" t="s">
        <v>1049</v>
      </c>
      <c r="X363" s="699" t="s">
        <v>42</v>
      </c>
      <c r="Y363" s="718">
        <v>1</v>
      </c>
      <c r="Z363" s="725"/>
      <c r="AA363" s="715">
        <f>IF(W363&lt;&gt;"",VLOOKUP(W363,'DON GIA'!$A$1:$D$346,4,0),"")</f>
        <v>3793079</v>
      </c>
      <c r="AB363" s="715">
        <f t="shared" si="147"/>
        <v>3793079</v>
      </c>
      <c r="AC363" s="5"/>
      <c r="AD363" s="5"/>
      <c r="AE363" s="5"/>
      <c r="AF363" s="5"/>
      <c r="AG363" s="5"/>
      <c r="AH363" s="699"/>
      <c r="AI363" s="5"/>
      <c r="AJ363" s="699"/>
      <c r="AK363" s="699"/>
      <c r="AL363" s="715" t="str">
        <f>IF(AI363&lt;&gt;"",VLOOKUP(AI363,'DON GIA'!$M$1:$P$9,4,0),"")</f>
        <v/>
      </c>
      <c r="AM363" s="715" t="str">
        <f t="shared" si="148"/>
        <v/>
      </c>
      <c r="AN363" s="5"/>
      <c r="AO363" s="699"/>
      <c r="AP363" s="702" t="str">
        <f t="shared" si="137"/>
        <v/>
      </c>
      <c r="AQ363" s="712"/>
      <c r="AR363" s="712"/>
      <c r="AS363" s="727"/>
    </row>
    <row r="364" spans="1:45" outlineLevel="2">
      <c r="A364" s="710">
        <f t="shared" si="149"/>
        <v>25</v>
      </c>
      <c r="B364" s="711"/>
      <c r="C364" s="711"/>
      <c r="D364" s="708"/>
      <c r="E364" s="699"/>
      <c r="F364" s="699"/>
      <c r="G364" s="699"/>
      <c r="H364" s="699"/>
      <c r="I364" s="699"/>
      <c r="J364" s="699"/>
      <c r="K364" s="712"/>
      <c r="L364" s="714" t="s">
        <v>35</v>
      </c>
      <c r="M364" s="715" t="str">
        <f>IF(K364&lt;&gt;"",VLOOKUP(K364,'DON GIA'!$S$1:$U$19,3,0),"")</f>
        <v/>
      </c>
      <c r="N364" s="715" t="str">
        <f>IF(K364&lt;&gt;"",VLOOKUP(K364,'DON GIA'!$S$1:$V$19,4,0),"")</f>
        <v/>
      </c>
      <c r="O364" s="715" t="str">
        <f t="shared" si="144"/>
        <v/>
      </c>
      <c r="P364" s="715" t="str">
        <f t="shared" si="145"/>
        <v/>
      </c>
      <c r="Q364" s="5" t="s">
        <v>35</v>
      </c>
      <c r="R364" s="699"/>
      <c r="S364" s="699"/>
      <c r="T364" s="715" t="str">
        <f>IF(Q364&lt;&gt;"",VLOOKUP(Q364,'DON GIA'!$H$1:$K$103,4,0),"")</f>
        <v/>
      </c>
      <c r="U364" s="715" t="str">
        <f t="shared" si="146"/>
        <v/>
      </c>
      <c r="V364" s="715"/>
      <c r="W364" s="712"/>
      <c r="X364" s="699"/>
      <c r="Y364" s="718"/>
      <c r="Z364" s="725"/>
      <c r="AA364" s="715" t="str">
        <f>IF(W364&lt;&gt;"",VLOOKUP(W364,'DON GIA'!$A$1:$D$346,4,0),"")</f>
        <v/>
      </c>
      <c r="AB364" s="715" t="str">
        <f t="shared" si="147"/>
        <v/>
      </c>
      <c r="AC364" s="5"/>
      <c r="AD364" s="5"/>
      <c r="AE364" s="5"/>
      <c r="AF364" s="5"/>
      <c r="AG364" s="5"/>
      <c r="AH364" s="699"/>
      <c r="AI364" s="5"/>
      <c r="AJ364" s="699"/>
      <c r="AK364" s="699"/>
      <c r="AL364" s="715" t="str">
        <f>IF(AI364&lt;&gt;"",VLOOKUP(AI364,'DON GIA'!$M$1:$P$9,4,0),"")</f>
        <v/>
      </c>
      <c r="AM364" s="715" t="str">
        <f t="shared" si="148"/>
        <v/>
      </c>
      <c r="AN364" s="5"/>
      <c r="AO364" s="699"/>
      <c r="AP364" s="702" t="str">
        <f t="shared" si="137"/>
        <v/>
      </c>
      <c r="AQ364" s="712"/>
      <c r="AR364" s="712"/>
      <c r="AS364" s="727"/>
    </row>
    <row r="365" spans="1:45" outlineLevel="1">
      <c r="A365" s="658" t="s">
        <v>2134</v>
      </c>
      <c r="B365" s="696">
        <f>IF(C365&lt;&gt;"",COUNTA($C$8:C365),"")</f>
        <v>26</v>
      </c>
      <c r="C365" s="696">
        <v>414</v>
      </c>
      <c r="D365" s="708" t="s">
        <v>160</v>
      </c>
      <c r="E365" s="698"/>
      <c r="F365" s="699"/>
      <c r="G365" s="698"/>
      <c r="H365" s="698"/>
      <c r="I365" s="698"/>
      <c r="J365" s="698"/>
      <c r="K365" s="697"/>
      <c r="L365" s="701">
        <f>SUBTOTAL(9,L366:L377)</f>
        <v>111.3</v>
      </c>
      <c r="M365" s="702"/>
      <c r="N365" s="702"/>
      <c r="O365" s="702">
        <f>SUBTOTAL(9,O366:O377)</f>
        <v>163499700</v>
      </c>
      <c r="P365" s="702">
        <f>SUBTOTAL(9,P366:P377)</f>
        <v>0</v>
      </c>
      <c r="Q365" s="708"/>
      <c r="R365" s="698"/>
      <c r="S365" s="698">
        <f>SUBTOTAL(9,S366:S377)</f>
        <v>0</v>
      </c>
      <c r="T365" s="702"/>
      <c r="U365" s="702">
        <f>SUBTOTAL(9,U366:U377)</f>
        <v>0</v>
      </c>
      <c r="V365" s="702"/>
      <c r="W365" s="697"/>
      <c r="X365" s="698"/>
      <c r="Y365" s="705">
        <f>SUBTOTAL(9,Y366:Y377)</f>
        <v>336.74400000000003</v>
      </c>
      <c r="Z365" s="724">
        <f>SUBTOTAL(9,Z366:Z377)</f>
        <v>0</v>
      </c>
      <c r="AA365" s="702"/>
      <c r="AB365" s="702">
        <f>SUBTOTAL(9,AB366:AB377)</f>
        <v>447995150.42199993</v>
      </c>
      <c r="AC365" s="708"/>
      <c r="AD365" s="708"/>
      <c r="AE365" s="708"/>
      <c r="AF365" s="708"/>
      <c r="AG365" s="708"/>
      <c r="AH365" s="698"/>
      <c r="AI365" s="708"/>
      <c r="AJ365" s="698"/>
      <c r="AK365" s="698">
        <f>SUBTOTAL(9,AK366:AK377)</f>
        <v>2</v>
      </c>
      <c r="AL365" s="702"/>
      <c r="AM365" s="702">
        <f>SUBTOTAL(9,AM366:AM377)</f>
        <v>29895920</v>
      </c>
      <c r="AN365" s="708"/>
      <c r="AO365" s="698">
        <f>SUBTOTAL(9,AO366:AO377)</f>
        <v>1</v>
      </c>
      <c r="AP365" s="702">
        <f t="shared" si="137"/>
        <v>641390770.42199993</v>
      </c>
      <c r="AQ365" s="709"/>
      <c r="AR365" s="709"/>
      <c r="AS365" s="723"/>
    </row>
    <row r="366" spans="1:45" ht="50.25" outlineLevel="2">
      <c r="A366" s="710">
        <f>IF(B365&lt;&gt;"",B365,A364)</f>
        <v>26</v>
      </c>
      <c r="B366" s="711" t="str">
        <f>IF(C366&lt;&gt;"",COUNTA($C$8:C366),"")</f>
        <v/>
      </c>
      <c r="C366" s="711"/>
      <c r="D366" s="5" t="s">
        <v>162</v>
      </c>
      <c r="E366" s="699"/>
      <c r="F366" s="699"/>
      <c r="G366" s="699">
        <v>229</v>
      </c>
      <c r="H366" s="699">
        <v>10</v>
      </c>
      <c r="I366" s="699">
        <v>399</v>
      </c>
      <c r="J366" s="699" t="s">
        <v>161</v>
      </c>
      <c r="K366" s="712" t="s">
        <v>967</v>
      </c>
      <c r="L366" s="714">
        <v>111.3</v>
      </c>
      <c r="M366" s="715">
        <f>IF(K366&lt;&gt;"",VLOOKUP(K366,'DON GIA'!$S$1:$U$19,3,0),"")</f>
        <v>1469000</v>
      </c>
      <c r="N366" s="715">
        <f>IF(K366&lt;&gt;"",VLOOKUP(K366,'DON GIA'!$S$1:$V$19,4,0),"")</f>
        <v>0</v>
      </c>
      <c r="O366" s="715">
        <f t="shared" ref="O366:O377" si="150">IF(K366&lt;&gt;"",L366*M366,"")</f>
        <v>163499700</v>
      </c>
      <c r="P366" s="715">
        <f t="shared" ref="P366:P377" si="151">IF(K366&lt;&gt;"",L366*N366,"")</f>
        <v>0</v>
      </c>
      <c r="Q366" s="5" t="s">
        <v>35</v>
      </c>
      <c r="R366" s="699"/>
      <c r="S366" s="699"/>
      <c r="T366" s="715" t="str">
        <f>IF(Q366&lt;&gt;"",VLOOKUP(Q366,'DON GIA'!$H$1:$K$103,4,0),"")</f>
        <v/>
      </c>
      <c r="U366" s="715" t="str">
        <f t="shared" ref="U366:U377" si="152">IF(Q366&lt;&gt;"",IF(ISNUMBER(T366),S366*T366,""),"")</f>
        <v/>
      </c>
      <c r="V366" s="715" t="s">
        <v>2163</v>
      </c>
      <c r="W366" s="712" t="s">
        <v>1078</v>
      </c>
      <c r="X366" s="699" t="s">
        <v>27</v>
      </c>
      <c r="Y366" s="718">
        <v>18.88</v>
      </c>
      <c r="Z366" s="725"/>
      <c r="AA366" s="715">
        <f>IF(W366&lt;&gt;"",VLOOKUP(W366,'DON GIA'!$A$1:$D$346,4,0),"")</f>
        <v>854777</v>
      </c>
      <c r="AB366" s="715">
        <f t="shared" ref="AB366:AB377" si="153">IF(W366&lt;&gt;"",IF(ISNUMBER(AA366),Y366*AA366,""),"")</f>
        <v>16138189.76</v>
      </c>
      <c r="AC366" s="5" t="s">
        <v>28</v>
      </c>
      <c r="AD366" s="5" t="s">
        <v>29</v>
      </c>
      <c r="AE366" s="5" t="s">
        <v>30</v>
      </c>
      <c r="AF366" s="5" t="s">
        <v>41</v>
      </c>
      <c r="AG366" s="5" t="s">
        <v>136</v>
      </c>
      <c r="AH366" s="699" t="s">
        <v>408</v>
      </c>
      <c r="AI366" s="5" t="s">
        <v>562</v>
      </c>
      <c r="AJ366" s="699" t="s">
        <v>409</v>
      </c>
      <c r="AK366" s="699">
        <v>1</v>
      </c>
      <c r="AL366" s="715">
        <f>IF(AI366&lt;&gt;"",VLOOKUP(AI366,'DON GIA'!$M$1:$P$9,4,0),"")</f>
        <v>12895920</v>
      </c>
      <c r="AM366" s="715">
        <f t="shared" ref="AM366:AM377" si="154">IF(AI366&lt;&gt;"",AK366*AL366,"")</f>
        <v>12895920</v>
      </c>
      <c r="AN366" s="5" t="s">
        <v>407</v>
      </c>
      <c r="AO366" s="699">
        <v>1</v>
      </c>
      <c r="AP366" s="702" t="str">
        <f t="shared" si="137"/>
        <v/>
      </c>
      <c r="AQ366" s="709" t="s">
        <v>2333</v>
      </c>
      <c r="AR366" s="709" t="s">
        <v>1912</v>
      </c>
      <c r="AS366" s="723"/>
    </row>
    <row r="367" spans="1:45" ht="99" outlineLevel="2">
      <c r="A367" s="710">
        <f t="shared" ref="A367:A377" si="155">IF(B366&lt;&gt;"",B366,A366)</f>
        <v>26</v>
      </c>
      <c r="B367" s="711" t="str">
        <f>IF(C367&lt;&gt;"",COUNTA($C$8:C367),"")</f>
        <v/>
      </c>
      <c r="C367" s="711"/>
      <c r="D367" s="5" t="s">
        <v>163</v>
      </c>
      <c r="E367" s="699"/>
      <c r="F367" s="699"/>
      <c r="G367" s="699"/>
      <c r="H367" s="699"/>
      <c r="I367" s="699"/>
      <c r="J367" s="699"/>
      <c r="K367" s="712"/>
      <c r="L367" s="714" t="s">
        <v>35</v>
      </c>
      <c r="M367" s="715" t="str">
        <f>IF(K367&lt;&gt;"",VLOOKUP(K367,'DON GIA'!$S$1:$U$19,3,0),"")</f>
        <v/>
      </c>
      <c r="N367" s="715" t="str">
        <f>IF(K367&lt;&gt;"",VLOOKUP(K367,'DON GIA'!$S$1:$V$19,4,0),"")</f>
        <v/>
      </c>
      <c r="O367" s="715" t="str">
        <f t="shared" si="150"/>
        <v/>
      </c>
      <c r="P367" s="715" t="str">
        <f t="shared" si="151"/>
        <v/>
      </c>
      <c r="Q367" s="5" t="s">
        <v>35</v>
      </c>
      <c r="R367" s="699"/>
      <c r="S367" s="699"/>
      <c r="T367" s="715" t="str">
        <f>IF(Q367&lt;&gt;"",VLOOKUP(Q367,'DON GIA'!$H$1:$K$103,4,0),"")</f>
        <v/>
      </c>
      <c r="U367" s="715" t="str">
        <f t="shared" si="152"/>
        <v/>
      </c>
      <c r="V367" s="715"/>
      <c r="W367" s="712" t="s">
        <v>1063</v>
      </c>
      <c r="X367" s="699" t="s">
        <v>27</v>
      </c>
      <c r="Y367" s="718">
        <v>78.69</v>
      </c>
      <c r="Z367" s="725"/>
      <c r="AA367" s="715">
        <f>IF(W367&lt;&gt;"",VLOOKUP(W367,'DON GIA'!$A$1:$D$346,4,0),"")</f>
        <v>3941166</v>
      </c>
      <c r="AB367" s="715">
        <f t="shared" si="153"/>
        <v>310130352.53999996</v>
      </c>
      <c r="AC367" s="5" t="s">
        <v>28</v>
      </c>
      <c r="AD367" s="5" t="s">
        <v>29</v>
      </c>
      <c r="AE367" s="5" t="s">
        <v>30</v>
      </c>
      <c r="AF367" s="5" t="s">
        <v>31</v>
      </c>
      <c r="AG367" s="5" t="s">
        <v>32</v>
      </c>
      <c r="AH367" s="699"/>
      <c r="AI367" s="5" t="s">
        <v>579</v>
      </c>
      <c r="AJ367" s="699" t="s">
        <v>560</v>
      </c>
      <c r="AK367" s="699">
        <v>1</v>
      </c>
      <c r="AL367" s="715">
        <f>IF(AI367&lt;&gt;"",VLOOKUP(AI367,'DON GIA'!$M$1:$P$9,4,0),"")</f>
        <v>17000000</v>
      </c>
      <c r="AM367" s="715">
        <f t="shared" si="154"/>
        <v>17000000</v>
      </c>
      <c r="AN367" s="5"/>
      <c r="AO367" s="699"/>
      <c r="AP367" s="702" t="str">
        <f t="shared" si="137"/>
        <v/>
      </c>
      <c r="AQ367" s="722" t="s">
        <v>413</v>
      </c>
      <c r="AR367" s="722" t="s">
        <v>395</v>
      </c>
      <c r="AS367" s="639"/>
    </row>
    <row r="368" spans="1:45" ht="99.75" outlineLevel="2">
      <c r="A368" s="710">
        <f t="shared" si="155"/>
        <v>26</v>
      </c>
      <c r="B368" s="711" t="str">
        <f>IF(C368&lt;&gt;"",COUNTA($C$8:C368),"")</f>
        <v/>
      </c>
      <c r="C368" s="711"/>
      <c r="D368" s="5" t="s">
        <v>164</v>
      </c>
      <c r="E368" s="699"/>
      <c r="F368" s="699"/>
      <c r="G368" s="699"/>
      <c r="H368" s="699"/>
      <c r="I368" s="699"/>
      <c r="J368" s="699"/>
      <c r="K368" s="712"/>
      <c r="L368" s="714" t="s">
        <v>35</v>
      </c>
      <c r="M368" s="715" t="str">
        <f>IF(K368&lt;&gt;"",VLOOKUP(K368,'DON GIA'!$S$1:$U$19,3,0),"")</f>
        <v/>
      </c>
      <c r="N368" s="715" t="str">
        <f>IF(K368&lt;&gt;"",VLOOKUP(K368,'DON GIA'!$S$1:$V$19,4,0),"")</f>
        <v/>
      </c>
      <c r="O368" s="715" t="str">
        <f t="shared" si="150"/>
        <v/>
      </c>
      <c r="P368" s="715" t="str">
        <f t="shared" si="151"/>
        <v/>
      </c>
      <c r="Q368" s="5" t="s">
        <v>35</v>
      </c>
      <c r="R368" s="699"/>
      <c r="S368" s="699"/>
      <c r="T368" s="715" t="str">
        <f>IF(Q368&lt;&gt;"",VLOOKUP(Q368,'DON GIA'!$H$1:$K$103,4,0),"")</f>
        <v/>
      </c>
      <c r="U368" s="715" t="str">
        <f t="shared" si="152"/>
        <v/>
      </c>
      <c r="V368" s="715"/>
      <c r="W368" s="712" t="s">
        <v>1079</v>
      </c>
      <c r="X368" s="699" t="s">
        <v>27</v>
      </c>
      <c r="Y368" s="718">
        <v>82.6</v>
      </c>
      <c r="Z368" s="725"/>
      <c r="AA368" s="715">
        <f>IF(W368&lt;&gt;"",VLOOKUP(W368,'DON GIA'!$A$1:$D$346,4,0),"")</f>
        <v>109890</v>
      </c>
      <c r="AB368" s="715">
        <f t="shared" si="153"/>
        <v>9076914</v>
      </c>
      <c r="AC368" s="5"/>
      <c r="AD368" s="5"/>
      <c r="AE368" s="5"/>
      <c r="AF368" s="5"/>
      <c r="AG368" s="5"/>
      <c r="AH368" s="699"/>
      <c r="AI368" s="5"/>
      <c r="AJ368" s="699"/>
      <c r="AK368" s="699"/>
      <c r="AL368" s="715" t="str">
        <f>IF(AI368&lt;&gt;"",VLOOKUP(AI368,'DON GIA'!$M$1:$P$9,4,0),"")</f>
        <v/>
      </c>
      <c r="AM368" s="715" t="str">
        <f t="shared" si="154"/>
        <v/>
      </c>
      <c r="AN368" s="5"/>
      <c r="AO368" s="699"/>
      <c r="AP368" s="702" t="str">
        <f t="shared" si="137"/>
        <v/>
      </c>
      <c r="AQ368" s="712" t="s">
        <v>414</v>
      </c>
      <c r="AR368" s="712" t="s">
        <v>1949</v>
      </c>
      <c r="AS368" s="727"/>
    </row>
    <row r="369" spans="1:45" ht="149.25" outlineLevel="2">
      <c r="A369" s="710">
        <f t="shared" si="155"/>
        <v>26</v>
      </c>
      <c r="B369" s="711" t="str">
        <f>IF(C369&lt;&gt;"",COUNTA($C$8:C369),"")</f>
        <v/>
      </c>
      <c r="C369" s="711"/>
      <c r="D369" s="5"/>
      <c r="E369" s="699"/>
      <c r="F369" s="699"/>
      <c r="G369" s="699"/>
      <c r="H369" s="699"/>
      <c r="I369" s="699"/>
      <c r="J369" s="699"/>
      <c r="K369" s="712"/>
      <c r="L369" s="714" t="s">
        <v>35</v>
      </c>
      <c r="M369" s="715" t="str">
        <f>IF(K369&lt;&gt;"",VLOOKUP(K369,'DON GIA'!$S$1:$U$19,3,0),"")</f>
        <v/>
      </c>
      <c r="N369" s="715" t="str">
        <f>IF(K369&lt;&gt;"",VLOOKUP(K369,'DON GIA'!$S$1:$V$19,4,0),"")</f>
        <v/>
      </c>
      <c r="O369" s="715" t="str">
        <f t="shared" si="150"/>
        <v/>
      </c>
      <c r="P369" s="715" t="str">
        <f t="shared" si="151"/>
        <v/>
      </c>
      <c r="Q369" s="5" t="s">
        <v>35</v>
      </c>
      <c r="R369" s="699"/>
      <c r="S369" s="699"/>
      <c r="T369" s="715" t="str">
        <f>IF(Q369&lt;&gt;"",VLOOKUP(Q369,'DON GIA'!$H$1:$K$103,4,0),"")</f>
        <v/>
      </c>
      <c r="U369" s="715" t="str">
        <f t="shared" si="152"/>
        <v/>
      </c>
      <c r="V369" s="715"/>
      <c r="W369" s="712" t="s">
        <v>1080</v>
      </c>
      <c r="X369" s="699" t="s">
        <v>27</v>
      </c>
      <c r="Y369" s="718">
        <v>3.91</v>
      </c>
      <c r="Z369" s="725"/>
      <c r="AA369" s="715">
        <f>IF(W369&lt;&gt;"",VLOOKUP(W369,'DON GIA'!$A$1:$D$346,4,0),"")</f>
        <v>10375629</v>
      </c>
      <c r="AB369" s="715">
        <f t="shared" si="153"/>
        <v>40568709.390000001</v>
      </c>
      <c r="AC369" s="5" t="s">
        <v>28</v>
      </c>
      <c r="AD369" s="5" t="s">
        <v>29</v>
      </c>
      <c r="AE369" s="5" t="s">
        <v>30</v>
      </c>
      <c r="AF369" s="5" t="s">
        <v>31</v>
      </c>
      <c r="AG369" s="5" t="s">
        <v>32</v>
      </c>
      <c r="AH369" s="699"/>
      <c r="AI369" s="5"/>
      <c r="AJ369" s="699"/>
      <c r="AK369" s="699"/>
      <c r="AL369" s="715" t="str">
        <f>IF(AI369&lt;&gt;"",VLOOKUP(AI369,'DON GIA'!$M$1:$P$9,4,0),"")</f>
        <v/>
      </c>
      <c r="AM369" s="715" t="str">
        <f t="shared" si="154"/>
        <v/>
      </c>
      <c r="AN369" s="5"/>
      <c r="AO369" s="699"/>
      <c r="AP369" s="702" t="str">
        <f t="shared" si="137"/>
        <v/>
      </c>
      <c r="AQ369" s="712" t="s">
        <v>415</v>
      </c>
      <c r="AR369" s="712" t="s">
        <v>1950</v>
      </c>
      <c r="AS369" s="727"/>
    </row>
    <row r="370" spans="1:45" ht="99.75" outlineLevel="2">
      <c r="A370" s="710">
        <f t="shared" si="155"/>
        <v>26</v>
      </c>
      <c r="B370" s="711" t="str">
        <f>IF(C370&lt;&gt;"",COUNTA($C$8:C370),"")</f>
        <v/>
      </c>
      <c r="C370" s="711"/>
      <c r="D370" s="5"/>
      <c r="E370" s="699"/>
      <c r="F370" s="699"/>
      <c r="G370" s="699"/>
      <c r="H370" s="699"/>
      <c r="I370" s="699"/>
      <c r="J370" s="699"/>
      <c r="K370" s="712"/>
      <c r="L370" s="714" t="s">
        <v>35</v>
      </c>
      <c r="M370" s="715" t="str">
        <f>IF(K370&lt;&gt;"",VLOOKUP(K370,'DON GIA'!$S$1:$U$19,3,0),"")</f>
        <v/>
      </c>
      <c r="N370" s="715" t="str">
        <f>IF(K370&lt;&gt;"",VLOOKUP(K370,'DON GIA'!$S$1:$V$19,4,0),"")</f>
        <v/>
      </c>
      <c r="O370" s="715" t="str">
        <f t="shared" si="150"/>
        <v/>
      </c>
      <c r="P370" s="715" t="str">
        <f t="shared" si="151"/>
        <v/>
      </c>
      <c r="Q370" s="5" t="s">
        <v>35</v>
      </c>
      <c r="R370" s="699"/>
      <c r="S370" s="699"/>
      <c r="T370" s="715" t="str">
        <f>IF(Q370&lt;&gt;"",VLOOKUP(Q370,'DON GIA'!$H$1:$K$103,4,0),"")</f>
        <v/>
      </c>
      <c r="U370" s="715" t="str">
        <f t="shared" si="152"/>
        <v/>
      </c>
      <c r="V370" s="715"/>
      <c r="W370" s="712" t="s">
        <v>1081</v>
      </c>
      <c r="X370" s="699" t="s">
        <v>27</v>
      </c>
      <c r="Y370" s="718">
        <v>25.44</v>
      </c>
      <c r="Z370" s="725"/>
      <c r="AA370" s="715">
        <f>IF(W370&lt;&gt;"",VLOOKUP(W370,'DON GIA'!$A$1:$D$346,4,0),"")</f>
        <v>1238791</v>
      </c>
      <c r="AB370" s="715">
        <f t="shared" si="153"/>
        <v>31514843.040000003</v>
      </c>
      <c r="AC370" s="5"/>
      <c r="AD370" s="5"/>
      <c r="AE370" s="5"/>
      <c r="AF370" s="5"/>
      <c r="AG370" s="5"/>
      <c r="AH370" s="699"/>
      <c r="AI370" s="5"/>
      <c r="AJ370" s="699"/>
      <c r="AK370" s="699"/>
      <c r="AL370" s="715" t="str">
        <f>IF(AI370&lt;&gt;"",VLOOKUP(AI370,'DON GIA'!$M$1:$P$9,4,0),"")</f>
        <v/>
      </c>
      <c r="AM370" s="715" t="str">
        <f t="shared" si="154"/>
        <v/>
      </c>
      <c r="AN370" s="5"/>
      <c r="AO370" s="699"/>
      <c r="AP370" s="702" t="str">
        <f t="shared" si="137"/>
        <v/>
      </c>
      <c r="AQ370" s="712" t="s">
        <v>416</v>
      </c>
      <c r="AR370" s="712"/>
      <c r="AS370" s="727"/>
    </row>
    <row r="371" spans="1:45" outlineLevel="2">
      <c r="A371" s="710">
        <f t="shared" si="155"/>
        <v>26</v>
      </c>
      <c r="B371" s="711" t="str">
        <f>IF(C371&lt;&gt;"",COUNTA($C$8:C371),"")</f>
        <v/>
      </c>
      <c r="C371" s="711"/>
      <c r="D371" s="708"/>
      <c r="E371" s="699"/>
      <c r="F371" s="699"/>
      <c r="G371" s="699"/>
      <c r="H371" s="699"/>
      <c r="I371" s="699"/>
      <c r="J371" s="699"/>
      <c r="K371" s="712"/>
      <c r="L371" s="714" t="s">
        <v>35</v>
      </c>
      <c r="M371" s="715" t="str">
        <f>IF(K371&lt;&gt;"",VLOOKUP(K371,'DON GIA'!$S$1:$U$19,3,0),"")</f>
        <v/>
      </c>
      <c r="N371" s="715" t="str">
        <f>IF(K371&lt;&gt;"",VLOOKUP(K371,'DON GIA'!$S$1:$V$19,4,0),"")</f>
        <v/>
      </c>
      <c r="O371" s="715" t="str">
        <f t="shared" si="150"/>
        <v/>
      </c>
      <c r="P371" s="715" t="str">
        <f t="shared" si="151"/>
        <v/>
      </c>
      <c r="Q371" s="5" t="s">
        <v>35</v>
      </c>
      <c r="R371" s="699"/>
      <c r="S371" s="699"/>
      <c r="T371" s="715" t="str">
        <f>IF(Q371&lt;&gt;"",VLOOKUP(Q371,'DON GIA'!$H$1:$K$103,4,0),"")</f>
        <v/>
      </c>
      <c r="U371" s="715" t="str">
        <f t="shared" si="152"/>
        <v/>
      </c>
      <c r="V371" s="715"/>
      <c r="W371" s="712" t="s">
        <v>1082</v>
      </c>
      <c r="X371" s="699" t="s">
        <v>38</v>
      </c>
      <c r="Y371" s="718">
        <v>0.17399999999999999</v>
      </c>
      <c r="Z371" s="725"/>
      <c r="AA371" s="715">
        <f>IF(W371&lt;&gt;"",VLOOKUP(W371,'DON GIA'!$A$1:$D$346,4,0),"")</f>
        <v>2523428</v>
      </c>
      <c r="AB371" s="715">
        <f t="shared" si="153"/>
        <v>439076.47199999995</v>
      </c>
      <c r="AC371" s="5"/>
      <c r="AD371" s="5"/>
      <c r="AE371" s="5"/>
      <c r="AF371" s="5"/>
      <c r="AG371" s="5"/>
      <c r="AH371" s="699"/>
      <c r="AI371" s="5"/>
      <c r="AJ371" s="699"/>
      <c r="AK371" s="699"/>
      <c r="AL371" s="715" t="str">
        <f>IF(AI371&lt;&gt;"",VLOOKUP(AI371,'DON GIA'!$M$1:$P$9,4,0),"")</f>
        <v/>
      </c>
      <c r="AM371" s="715" t="str">
        <f t="shared" si="154"/>
        <v/>
      </c>
      <c r="AN371" s="5"/>
      <c r="AO371" s="699"/>
      <c r="AP371" s="702" t="str">
        <f t="shared" si="137"/>
        <v/>
      </c>
      <c r="AQ371" s="726" t="s">
        <v>1911</v>
      </c>
      <c r="AR371" s="726"/>
      <c r="AS371" s="727"/>
    </row>
    <row r="372" spans="1:45" ht="33.75" outlineLevel="2">
      <c r="A372" s="710">
        <f t="shared" si="155"/>
        <v>26</v>
      </c>
      <c r="B372" s="711" t="str">
        <f>IF(C372&lt;&gt;"",COUNTA($C$8:C372),"")</f>
        <v/>
      </c>
      <c r="C372" s="711"/>
      <c r="D372" s="5"/>
      <c r="E372" s="699"/>
      <c r="F372" s="699"/>
      <c r="G372" s="699"/>
      <c r="H372" s="699"/>
      <c r="I372" s="699"/>
      <c r="J372" s="699"/>
      <c r="K372" s="712"/>
      <c r="L372" s="714" t="s">
        <v>35</v>
      </c>
      <c r="M372" s="715" t="str">
        <f>IF(K372&lt;&gt;"",VLOOKUP(K372,'DON GIA'!$S$1:$U$19,3,0),"")</f>
        <v/>
      </c>
      <c r="N372" s="715" t="str">
        <f>IF(K372&lt;&gt;"",VLOOKUP(K372,'DON GIA'!$S$1:$V$19,4,0),"")</f>
        <v/>
      </c>
      <c r="O372" s="715" t="str">
        <f t="shared" si="150"/>
        <v/>
      </c>
      <c r="P372" s="715" t="str">
        <f t="shared" si="151"/>
        <v/>
      </c>
      <c r="Q372" s="5" t="s">
        <v>35</v>
      </c>
      <c r="R372" s="699"/>
      <c r="S372" s="699"/>
      <c r="T372" s="715" t="str">
        <f>IF(Q372&lt;&gt;"",VLOOKUP(Q372,'DON GIA'!$H$1:$K$103,4,0),"")</f>
        <v/>
      </c>
      <c r="U372" s="715" t="str">
        <f t="shared" si="152"/>
        <v/>
      </c>
      <c r="V372" s="715"/>
      <c r="W372" s="712" t="s">
        <v>1083</v>
      </c>
      <c r="X372" s="699" t="s">
        <v>27</v>
      </c>
      <c r="Y372" s="718">
        <v>5.86</v>
      </c>
      <c r="Z372" s="725"/>
      <c r="AA372" s="715">
        <f>IF(W372&lt;&gt;"",VLOOKUP(W372,'DON GIA'!$A$1:$D$346,4,0),"")</f>
        <v>282038</v>
      </c>
      <c r="AB372" s="715">
        <f t="shared" si="153"/>
        <v>1652742.6800000002</v>
      </c>
      <c r="AC372" s="5"/>
      <c r="AD372" s="5"/>
      <c r="AE372" s="5"/>
      <c r="AF372" s="5"/>
      <c r="AG372" s="5"/>
      <c r="AH372" s="699"/>
      <c r="AI372" s="5"/>
      <c r="AJ372" s="699"/>
      <c r="AK372" s="699"/>
      <c r="AL372" s="715" t="str">
        <f>IF(AI372&lt;&gt;"",VLOOKUP(AI372,'DON GIA'!$M$1:$P$9,4,0),"")</f>
        <v/>
      </c>
      <c r="AM372" s="715" t="str">
        <f t="shared" si="154"/>
        <v/>
      </c>
      <c r="AN372" s="5"/>
      <c r="AO372" s="699"/>
      <c r="AP372" s="702" t="str">
        <f t="shared" si="137"/>
        <v/>
      </c>
      <c r="AQ372" s="584" t="s">
        <v>1951</v>
      </c>
      <c r="AR372" s="584"/>
      <c r="AS372" s="631"/>
    </row>
    <row r="373" spans="1:45" outlineLevel="2">
      <c r="A373" s="710">
        <f t="shared" si="155"/>
        <v>26</v>
      </c>
      <c r="B373" s="711" t="str">
        <f>IF(C373&lt;&gt;"",COUNTA($C$8:C373),"")</f>
        <v/>
      </c>
      <c r="C373" s="711"/>
      <c r="D373" s="5"/>
      <c r="E373" s="699"/>
      <c r="F373" s="699"/>
      <c r="G373" s="699"/>
      <c r="H373" s="699"/>
      <c r="I373" s="699"/>
      <c r="J373" s="699"/>
      <c r="K373" s="712"/>
      <c r="L373" s="714" t="s">
        <v>35</v>
      </c>
      <c r="M373" s="715" t="str">
        <f>IF(K373&lt;&gt;"",VLOOKUP(K373,'DON GIA'!$S$1:$U$19,3,0),"")</f>
        <v/>
      </c>
      <c r="N373" s="715" t="str">
        <f>IF(K373&lt;&gt;"",VLOOKUP(K373,'DON GIA'!$S$1:$V$19,4,0),"")</f>
        <v/>
      </c>
      <c r="O373" s="715" t="str">
        <f t="shared" si="150"/>
        <v/>
      </c>
      <c r="P373" s="715" t="str">
        <f t="shared" si="151"/>
        <v/>
      </c>
      <c r="Q373" s="5" t="s">
        <v>35</v>
      </c>
      <c r="R373" s="699"/>
      <c r="S373" s="699"/>
      <c r="T373" s="715" t="str">
        <f>IF(Q373&lt;&gt;"",VLOOKUP(Q373,'DON GIA'!$H$1:$K$103,4,0),"")</f>
        <v/>
      </c>
      <c r="U373" s="715" t="str">
        <f t="shared" si="152"/>
        <v/>
      </c>
      <c r="V373" s="715"/>
      <c r="W373" s="712" t="s">
        <v>1084</v>
      </c>
      <c r="X373" s="699" t="s">
        <v>27</v>
      </c>
      <c r="Y373" s="718">
        <v>0.96</v>
      </c>
      <c r="Z373" s="725"/>
      <c r="AA373" s="715">
        <f>IF(W373&lt;&gt;"",VLOOKUP(W373,'DON GIA'!$A$1:$D$346,4,0),"")</f>
        <v>138443</v>
      </c>
      <c r="AB373" s="715">
        <f t="shared" si="153"/>
        <v>132905.28</v>
      </c>
      <c r="AC373" s="5"/>
      <c r="AD373" s="5"/>
      <c r="AE373" s="5"/>
      <c r="AF373" s="5"/>
      <c r="AG373" s="5"/>
      <c r="AH373" s="699"/>
      <c r="AI373" s="5"/>
      <c r="AJ373" s="699"/>
      <c r="AK373" s="699"/>
      <c r="AL373" s="715" t="str">
        <f>IF(AI373&lt;&gt;"",VLOOKUP(AI373,'DON GIA'!$M$1:$P$9,4,0),"")</f>
        <v/>
      </c>
      <c r="AM373" s="715" t="str">
        <f t="shared" si="154"/>
        <v/>
      </c>
      <c r="AN373" s="5"/>
      <c r="AO373" s="699"/>
      <c r="AP373" s="702" t="str">
        <f t="shared" si="137"/>
        <v/>
      </c>
      <c r="AQ373" s="712"/>
      <c r="AR373" s="712"/>
      <c r="AS373" s="727"/>
    </row>
    <row r="374" spans="1:45" outlineLevel="2">
      <c r="A374" s="710">
        <f t="shared" si="155"/>
        <v>26</v>
      </c>
      <c r="B374" s="711" t="str">
        <f>IF(C374&lt;&gt;"",COUNTA($C$8:C374),"")</f>
        <v/>
      </c>
      <c r="C374" s="711"/>
      <c r="D374" s="5"/>
      <c r="E374" s="699"/>
      <c r="F374" s="699"/>
      <c r="G374" s="699"/>
      <c r="H374" s="699"/>
      <c r="I374" s="699"/>
      <c r="J374" s="699"/>
      <c r="K374" s="712"/>
      <c r="L374" s="714" t="s">
        <v>35</v>
      </c>
      <c r="M374" s="715" t="str">
        <f>IF(K374&lt;&gt;"",VLOOKUP(K374,'DON GIA'!$S$1:$U$19,3,0),"")</f>
        <v/>
      </c>
      <c r="N374" s="715" t="str">
        <f>IF(K374&lt;&gt;"",VLOOKUP(K374,'DON GIA'!$S$1:$V$19,4,0),"")</f>
        <v/>
      </c>
      <c r="O374" s="715" t="str">
        <f t="shared" si="150"/>
        <v/>
      </c>
      <c r="P374" s="715" t="str">
        <f t="shared" si="151"/>
        <v/>
      </c>
      <c r="Q374" s="5" t="s">
        <v>35</v>
      </c>
      <c r="R374" s="699"/>
      <c r="S374" s="699"/>
      <c r="T374" s="715" t="str">
        <f>IF(Q374&lt;&gt;"",VLOOKUP(Q374,'DON GIA'!$H$1:$K$103,4,0),"")</f>
        <v/>
      </c>
      <c r="U374" s="715" t="str">
        <f t="shared" si="152"/>
        <v/>
      </c>
      <c r="V374" s="715"/>
      <c r="W374" s="712" t="s">
        <v>1085</v>
      </c>
      <c r="X374" s="699" t="s">
        <v>27</v>
      </c>
      <c r="Y374" s="718">
        <v>100.35</v>
      </c>
      <c r="Z374" s="725"/>
      <c r="AA374" s="715">
        <f>IF(W374&lt;&gt;"",VLOOKUP(W374,'DON GIA'!$A$1:$D$346,4,0),"")</f>
        <v>282038</v>
      </c>
      <c r="AB374" s="715">
        <f t="shared" si="153"/>
        <v>28302513.299999997</v>
      </c>
      <c r="AC374" s="5"/>
      <c r="AD374" s="5"/>
      <c r="AE374" s="5"/>
      <c r="AF374" s="5"/>
      <c r="AG374" s="5"/>
      <c r="AH374" s="699"/>
      <c r="AI374" s="5"/>
      <c r="AJ374" s="699"/>
      <c r="AK374" s="699"/>
      <c r="AL374" s="715" t="str">
        <f>IF(AI374&lt;&gt;"",VLOOKUP(AI374,'DON GIA'!$M$1:$P$9,4,0),"")</f>
        <v/>
      </c>
      <c r="AM374" s="715" t="str">
        <f t="shared" si="154"/>
        <v/>
      </c>
      <c r="AN374" s="5"/>
      <c r="AO374" s="699"/>
      <c r="AP374" s="702" t="str">
        <f t="shared" si="137"/>
        <v/>
      </c>
      <c r="AQ374" s="712"/>
      <c r="AR374" s="712"/>
      <c r="AS374" s="727"/>
    </row>
    <row r="375" spans="1:45" outlineLevel="2">
      <c r="A375" s="710">
        <f t="shared" si="155"/>
        <v>26</v>
      </c>
      <c r="B375" s="711" t="str">
        <f>IF(C375&lt;&gt;"",COUNTA($C$8:C375),"")</f>
        <v/>
      </c>
      <c r="C375" s="711"/>
      <c r="D375" s="5"/>
      <c r="E375" s="699"/>
      <c r="F375" s="699"/>
      <c r="G375" s="699"/>
      <c r="H375" s="699"/>
      <c r="I375" s="699"/>
      <c r="J375" s="699"/>
      <c r="K375" s="712"/>
      <c r="L375" s="714" t="s">
        <v>35</v>
      </c>
      <c r="M375" s="715" t="str">
        <f>IF(K375&lt;&gt;"",VLOOKUP(K375,'DON GIA'!$S$1:$U$19,3,0),"")</f>
        <v/>
      </c>
      <c r="N375" s="715" t="str">
        <f>IF(K375&lt;&gt;"",VLOOKUP(K375,'DON GIA'!$S$1:$V$19,4,0),"")</f>
        <v/>
      </c>
      <c r="O375" s="715" t="str">
        <f t="shared" si="150"/>
        <v/>
      </c>
      <c r="P375" s="715" t="str">
        <f t="shared" si="151"/>
        <v/>
      </c>
      <c r="Q375" s="5" t="s">
        <v>35</v>
      </c>
      <c r="R375" s="699"/>
      <c r="S375" s="699"/>
      <c r="T375" s="715" t="str">
        <f>IF(Q375&lt;&gt;"",VLOOKUP(Q375,'DON GIA'!$H$1:$K$103,4,0),"")</f>
        <v/>
      </c>
      <c r="U375" s="715" t="str">
        <f t="shared" si="152"/>
        <v/>
      </c>
      <c r="V375" s="715"/>
      <c r="W375" s="712" t="s">
        <v>1086</v>
      </c>
      <c r="X375" s="699" t="s">
        <v>44</v>
      </c>
      <c r="Y375" s="718">
        <v>1</v>
      </c>
      <c r="Z375" s="725"/>
      <c r="AA375" s="715">
        <f>IF(W375&lt;&gt;"",VLOOKUP(W375,'DON GIA'!$A$1:$D$346,4,0),"")</f>
        <v>3793079</v>
      </c>
      <c r="AB375" s="715">
        <f t="shared" si="153"/>
        <v>3793079</v>
      </c>
      <c r="AC375" s="5"/>
      <c r="AD375" s="5"/>
      <c r="AE375" s="5"/>
      <c r="AF375" s="5"/>
      <c r="AG375" s="5"/>
      <c r="AH375" s="699"/>
      <c r="AI375" s="5"/>
      <c r="AJ375" s="699"/>
      <c r="AK375" s="699"/>
      <c r="AL375" s="715" t="str">
        <f>IF(AI375&lt;&gt;"",VLOOKUP(AI375,'DON GIA'!$M$1:$P$9,4,0),"")</f>
        <v/>
      </c>
      <c r="AM375" s="715" t="str">
        <f t="shared" si="154"/>
        <v/>
      </c>
      <c r="AN375" s="5"/>
      <c r="AO375" s="699"/>
      <c r="AP375" s="702" t="str">
        <f t="shared" si="137"/>
        <v/>
      </c>
      <c r="AQ375" s="712"/>
      <c r="AR375" s="712"/>
      <c r="AS375" s="727"/>
    </row>
    <row r="376" spans="1:45" outlineLevel="2">
      <c r="A376" s="710">
        <f t="shared" si="155"/>
        <v>26</v>
      </c>
      <c r="B376" s="711" t="str">
        <f>IF(C376&lt;&gt;"",COUNTA($C$8:C376),"")</f>
        <v/>
      </c>
      <c r="C376" s="711"/>
      <c r="D376" s="5"/>
      <c r="E376" s="699"/>
      <c r="F376" s="699"/>
      <c r="G376" s="699"/>
      <c r="H376" s="699"/>
      <c r="I376" s="699"/>
      <c r="J376" s="699"/>
      <c r="K376" s="712"/>
      <c r="L376" s="714" t="s">
        <v>35</v>
      </c>
      <c r="M376" s="715" t="str">
        <f>IF(K376&lt;&gt;"",VLOOKUP(K376,'DON GIA'!$S$1:$U$19,3,0),"")</f>
        <v/>
      </c>
      <c r="N376" s="715" t="str">
        <f>IF(K376&lt;&gt;"",VLOOKUP(K376,'DON GIA'!$S$1:$V$19,4,0),"")</f>
        <v/>
      </c>
      <c r="O376" s="715" t="str">
        <f t="shared" si="150"/>
        <v/>
      </c>
      <c r="P376" s="715" t="str">
        <f t="shared" si="151"/>
        <v/>
      </c>
      <c r="Q376" s="5" t="s">
        <v>35</v>
      </c>
      <c r="R376" s="699"/>
      <c r="S376" s="699"/>
      <c r="T376" s="715" t="str">
        <f>IF(Q376&lt;&gt;"",VLOOKUP(Q376,'DON GIA'!$H$1:$K$103,4,0),"")</f>
        <v/>
      </c>
      <c r="U376" s="715" t="str">
        <f t="shared" si="152"/>
        <v/>
      </c>
      <c r="V376" s="715"/>
      <c r="W376" s="712" t="s">
        <v>1019</v>
      </c>
      <c r="X376" s="699" t="s">
        <v>27</v>
      </c>
      <c r="Y376" s="718">
        <v>18.88</v>
      </c>
      <c r="Z376" s="725"/>
      <c r="AA376" s="715">
        <f>IF(W376&lt;&gt;"",VLOOKUP(W376,'DON GIA'!$A$1:$D$346,4,0),"")</f>
        <v>330817</v>
      </c>
      <c r="AB376" s="715">
        <f t="shared" si="153"/>
        <v>6245824.96</v>
      </c>
      <c r="AC376" s="5"/>
      <c r="AD376" s="5"/>
      <c r="AE376" s="5"/>
      <c r="AF376" s="5"/>
      <c r="AG376" s="5"/>
      <c r="AH376" s="699"/>
      <c r="AI376" s="5"/>
      <c r="AJ376" s="699"/>
      <c r="AK376" s="699"/>
      <c r="AL376" s="715" t="str">
        <f>IF(AI376&lt;&gt;"",VLOOKUP(AI376,'DON GIA'!$M$1:$P$9,4,0),"")</f>
        <v/>
      </c>
      <c r="AM376" s="715" t="str">
        <f t="shared" si="154"/>
        <v/>
      </c>
      <c r="AN376" s="5"/>
      <c r="AO376" s="699"/>
      <c r="AP376" s="702" t="str">
        <f t="shared" si="137"/>
        <v/>
      </c>
      <c r="AQ376" s="712"/>
      <c r="AR376" s="712"/>
      <c r="AS376" s="727"/>
    </row>
    <row r="377" spans="1:45" outlineLevel="2">
      <c r="A377" s="710">
        <f t="shared" si="155"/>
        <v>26</v>
      </c>
      <c r="B377" s="711"/>
      <c r="C377" s="711"/>
      <c r="D377" s="708"/>
      <c r="E377" s="699"/>
      <c r="F377" s="699"/>
      <c r="G377" s="699"/>
      <c r="H377" s="699"/>
      <c r="I377" s="699"/>
      <c r="J377" s="699"/>
      <c r="K377" s="712"/>
      <c r="L377" s="714" t="s">
        <v>35</v>
      </c>
      <c r="M377" s="715" t="str">
        <f>IF(K377&lt;&gt;"",VLOOKUP(K377,'DON GIA'!$S$1:$U$19,3,0),"")</f>
        <v/>
      </c>
      <c r="N377" s="715" t="str">
        <f>IF(K377&lt;&gt;"",VLOOKUP(K377,'DON GIA'!$S$1:$V$19,4,0),"")</f>
        <v/>
      </c>
      <c r="O377" s="715" t="str">
        <f t="shared" si="150"/>
        <v/>
      </c>
      <c r="P377" s="715" t="str">
        <f t="shared" si="151"/>
        <v/>
      </c>
      <c r="Q377" s="5" t="s">
        <v>35</v>
      </c>
      <c r="R377" s="699"/>
      <c r="S377" s="699"/>
      <c r="T377" s="715" t="str">
        <f>IF(Q377&lt;&gt;"",VLOOKUP(Q377,'DON GIA'!$H$1:$K$103,4,0),"")</f>
        <v/>
      </c>
      <c r="U377" s="715" t="str">
        <f t="shared" si="152"/>
        <v/>
      </c>
      <c r="V377" s="715"/>
      <c r="W377" s="712" t="s">
        <v>35</v>
      </c>
      <c r="X377" s="699"/>
      <c r="Y377" s="718"/>
      <c r="Z377" s="725"/>
      <c r="AA377" s="715" t="str">
        <f>IF(W377&lt;&gt;"",VLOOKUP(W377,'DON GIA'!$A$1:$D$346,4,0),"")</f>
        <v/>
      </c>
      <c r="AB377" s="715" t="str">
        <f t="shared" si="153"/>
        <v/>
      </c>
      <c r="AC377" s="5"/>
      <c r="AD377" s="5"/>
      <c r="AE377" s="5"/>
      <c r="AF377" s="5"/>
      <c r="AG377" s="5"/>
      <c r="AH377" s="699"/>
      <c r="AI377" s="5"/>
      <c r="AJ377" s="699"/>
      <c r="AK377" s="699"/>
      <c r="AL377" s="715" t="str">
        <f>IF(AI377&lt;&gt;"",VLOOKUP(AI377,'DON GIA'!$M$1:$P$9,4,0),"")</f>
        <v/>
      </c>
      <c r="AM377" s="715" t="str">
        <f t="shared" si="154"/>
        <v/>
      </c>
      <c r="AN377" s="5"/>
      <c r="AO377" s="699"/>
      <c r="AP377" s="702" t="str">
        <f t="shared" si="137"/>
        <v/>
      </c>
      <c r="AQ377" s="712"/>
      <c r="AR377" s="712"/>
      <c r="AS377" s="727"/>
    </row>
    <row r="378" spans="1:45" ht="33.75" customHeight="1" outlineLevel="1">
      <c r="A378" s="658" t="s">
        <v>2133</v>
      </c>
      <c r="B378" s="696">
        <f>IF(C378&lt;&gt;"",COUNTA($C$8:C378),"")</f>
        <v>27</v>
      </c>
      <c r="C378" s="696">
        <v>415</v>
      </c>
      <c r="D378" s="708" t="s">
        <v>165</v>
      </c>
      <c r="E378" s="698"/>
      <c r="F378" s="699"/>
      <c r="G378" s="698"/>
      <c r="H378" s="698"/>
      <c r="I378" s="698"/>
      <c r="J378" s="698"/>
      <c r="K378" s="697"/>
      <c r="L378" s="701">
        <f>SUBTOTAL(9,L379:L385)</f>
        <v>120</v>
      </c>
      <c r="M378" s="702"/>
      <c r="N378" s="702"/>
      <c r="O378" s="702">
        <f>SUBTOTAL(9,O379:O385)</f>
        <v>176280000</v>
      </c>
      <c r="P378" s="702">
        <f>SUBTOTAL(9,P379:P385)</f>
        <v>0</v>
      </c>
      <c r="Q378" s="708"/>
      <c r="R378" s="698"/>
      <c r="S378" s="698">
        <f>SUBTOTAL(9,S379:S385)</f>
        <v>0</v>
      </c>
      <c r="T378" s="702"/>
      <c r="U378" s="702">
        <f>SUBTOTAL(9,U379:U385)</f>
        <v>0</v>
      </c>
      <c r="V378" s="702"/>
      <c r="W378" s="697"/>
      <c r="X378" s="698"/>
      <c r="Y378" s="705">
        <f>SUBTOTAL(9,Y379:Y385)</f>
        <v>164.7</v>
      </c>
      <c r="Z378" s="724">
        <f>SUBTOTAL(9,Z379:Z385)</f>
        <v>0</v>
      </c>
      <c r="AA378" s="702"/>
      <c r="AB378" s="702">
        <f>SUBTOTAL(9,AB379:AB385)</f>
        <v>159456432.5</v>
      </c>
      <c r="AC378" s="708"/>
      <c r="AD378" s="708"/>
      <c r="AE378" s="708"/>
      <c r="AF378" s="708"/>
      <c r="AG378" s="708"/>
      <c r="AH378" s="698"/>
      <c r="AI378" s="708"/>
      <c r="AJ378" s="698"/>
      <c r="AK378" s="698">
        <f>SUBTOTAL(9,AK379:AK385)</f>
        <v>3</v>
      </c>
      <c r="AL378" s="702"/>
      <c r="AM378" s="702">
        <f>SUBTOTAL(9,AM379:AM385)</f>
        <v>38791840</v>
      </c>
      <c r="AN378" s="708"/>
      <c r="AO378" s="698">
        <f>SUBTOTAL(9,AO379:AO385)</f>
        <v>1</v>
      </c>
      <c r="AP378" s="702">
        <f t="shared" si="137"/>
        <v>374528272.5</v>
      </c>
      <c r="AQ378" s="709"/>
      <c r="AR378" s="709"/>
      <c r="AS378" s="723"/>
    </row>
    <row r="379" spans="1:45" ht="50.25" outlineLevel="2">
      <c r="A379" s="710">
        <f>IF(B378&lt;&gt;"",B378,A377)</f>
        <v>27</v>
      </c>
      <c r="B379" s="711" t="str">
        <f>IF(C379&lt;&gt;"",COUNTA($C$8:C379),"")</f>
        <v/>
      </c>
      <c r="C379" s="711"/>
      <c r="D379" s="5" t="s">
        <v>166</v>
      </c>
      <c r="E379" s="699">
        <v>2</v>
      </c>
      <c r="F379" s="699"/>
      <c r="G379" s="699">
        <v>235</v>
      </c>
      <c r="H379" s="699">
        <v>10</v>
      </c>
      <c r="I379" s="699">
        <v>399</v>
      </c>
      <c r="J379" s="699" t="s">
        <v>161</v>
      </c>
      <c r="K379" s="712" t="s">
        <v>967</v>
      </c>
      <c r="L379" s="714">
        <v>120</v>
      </c>
      <c r="M379" s="715">
        <f>IF(K379&lt;&gt;"",VLOOKUP(K379,'DON GIA'!$S$1:$U$19,3,0),"")</f>
        <v>1469000</v>
      </c>
      <c r="N379" s="715">
        <f>IF(K379&lt;&gt;"",VLOOKUP(K379,'DON GIA'!$S$1:$V$19,4,0),"")</f>
        <v>0</v>
      </c>
      <c r="O379" s="715">
        <f t="shared" ref="O379:O385" si="156">IF(K379&lt;&gt;"",L379*M379,"")</f>
        <v>176280000</v>
      </c>
      <c r="P379" s="715">
        <f t="shared" ref="P379:P385" si="157">IF(K379&lt;&gt;"",L379*N379,"")</f>
        <v>0</v>
      </c>
      <c r="Q379" s="5" t="s">
        <v>35</v>
      </c>
      <c r="R379" s="699"/>
      <c r="S379" s="699"/>
      <c r="T379" s="715" t="str">
        <f>IF(Q379&lt;&gt;"",VLOOKUP(Q379,'DON GIA'!$H$1:$K$103,4,0),"")</f>
        <v/>
      </c>
      <c r="U379" s="715" t="str">
        <f t="shared" ref="U379:U385" si="158">IF(Q379&lt;&gt;"",IF(ISNUMBER(T379),S379*T379,""),"")</f>
        <v/>
      </c>
      <c r="V379" s="715" t="s">
        <v>2164</v>
      </c>
      <c r="W379" s="712" t="s">
        <v>1057</v>
      </c>
      <c r="X379" s="699" t="s">
        <v>27</v>
      </c>
      <c r="Y379" s="718">
        <v>12.8</v>
      </c>
      <c r="Z379" s="725"/>
      <c r="AA379" s="715">
        <f>IF(W379&lt;&gt;"",VLOOKUP(W379,'DON GIA'!$A$1:$D$346,4,0),"")</f>
        <v>1229116</v>
      </c>
      <c r="AB379" s="715">
        <f t="shared" ref="AB379:AB385" si="159">IF(W379&lt;&gt;"",IF(ISNUMBER(AA379),Y379*AA379,""),"")</f>
        <v>15732684.800000001</v>
      </c>
      <c r="AC379" s="5"/>
      <c r="AD379" s="5" t="s">
        <v>29</v>
      </c>
      <c r="AE379" s="5" t="s">
        <v>30</v>
      </c>
      <c r="AF379" s="5" t="s">
        <v>116</v>
      </c>
      <c r="AG379" s="5" t="s">
        <v>136</v>
      </c>
      <c r="AH379" s="699"/>
      <c r="AI379" s="5" t="s">
        <v>562</v>
      </c>
      <c r="AJ379" s="699" t="s">
        <v>409</v>
      </c>
      <c r="AK379" s="699">
        <v>2</v>
      </c>
      <c r="AL379" s="715">
        <f>IF(AI379&lt;&gt;"",VLOOKUP(AI379,'DON GIA'!$M$1:$P$9,4,0),"")</f>
        <v>12895920</v>
      </c>
      <c r="AM379" s="715">
        <f t="shared" ref="AM379:AM385" si="160">IF(AI379&lt;&gt;"",AK379*AL379,"")</f>
        <v>25791840</v>
      </c>
      <c r="AN379" s="5" t="s">
        <v>407</v>
      </c>
      <c r="AO379" s="699">
        <v>1</v>
      </c>
      <c r="AP379" s="702" t="str">
        <f t="shared" si="137"/>
        <v/>
      </c>
      <c r="AQ379" s="709" t="s">
        <v>2334</v>
      </c>
      <c r="AR379" s="709" t="s">
        <v>1912</v>
      </c>
      <c r="AS379" s="723"/>
    </row>
    <row r="380" spans="1:45" s="77" customFormat="1" ht="115.5" outlineLevel="2">
      <c r="A380" s="710">
        <f t="shared" ref="A380:A385" si="161">IF(B379&lt;&gt;"",B379,A379)</f>
        <v>27</v>
      </c>
      <c r="B380" s="711" t="str">
        <f>IF(C380&lt;&gt;"",COUNTA($C$8:C380),"")</f>
        <v/>
      </c>
      <c r="C380" s="711"/>
      <c r="D380" s="5" t="s">
        <v>39</v>
      </c>
      <c r="E380" s="699"/>
      <c r="F380" s="699"/>
      <c r="G380" s="699"/>
      <c r="H380" s="699"/>
      <c r="I380" s="699"/>
      <c r="J380" s="699"/>
      <c r="K380" s="712"/>
      <c r="L380" s="714" t="s">
        <v>35</v>
      </c>
      <c r="M380" s="715" t="str">
        <f>IF(K380&lt;&gt;"",VLOOKUP(K380,'DON GIA'!$S$1:$U$19,3,0),"")</f>
        <v/>
      </c>
      <c r="N380" s="715" t="str">
        <f>IF(K380&lt;&gt;"",VLOOKUP(K380,'DON GIA'!$S$1:$V$19,4,0),"")</f>
        <v/>
      </c>
      <c r="O380" s="715" t="str">
        <f t="shared" si="156"/>
        <v/>
      </c>
      <c r="P380" s="715" t="str">
        <f t="shared" si="157"/>
        <v/>
      </c>
      <c r="Q380" s="5" t="s">
        <v>35</v>
      </c>
      <c r="R380" s="699"/>
      <c r="S380" s="699"/>
      <c r="T380" s="715" t="str">
        <f>IF(Q380&lt;&gt;"",VLOOKUP(Q380,'DON GIA'!$H$1:$K$103,4,0),"")</f>
        <v/>
      </c>
      <c r="U380" s="715" t="str">
        <f t="shared" si="158"/>
        <v/>
      </c>
      <c r="V380" s="715"/>
      <c r="W380" s="712" t="s">
        <v>1057</v>
      </c>
      <c r="X380" s="699" t="s">
        <v>27</v>
      </c>
      <c r="Y380" s="718">
        <v>54.1</v>
      </c>
      <c r="Z380" s="725"/>
      <c r="AA380" s="715">
        <f>IF(W380&lt;&gt;"",VLOOKUP(W380,'DON GIA'!$A$1:$D$346,4,0),"")</f>
        <v>1229116</v>
      </c>
      <c r="AB380" s="715">
        <f t="shared" si="159"/>
        <v>66495175.600000001</v>
      </c>
      <c r="AC380" s="5"/>
      <c r="AD380" s="5" t="s">
        <v>29</v>
      </c>
      <c r="AE380" s="5" t="s">
        <v>30</v>
      </c>
      <c r="AF380" s="5" t="s">
        <v>116</v>
      </c>
      <c r="AG380" s="5" t="s">
        <v>136</v>
      </c>
      <c r="AH380" s="699"/>
      <c r="AI380" s="5" t="s">
        <v>578</v>
      </c>
      <c r="AJ380" s="699" t="s">
        <v>560</v>
      </c>
      <c r="AK380" s="699">
        <v>1</v>
      </c>
      <c r="AL380" s="715">
        <f>IF(AI380&lt;&gt;"",VLOOKUP(AI380,'DON GIA'!$M$1:$P$9,4,0),"")</f>
        <v>13000000</v>
      </c>
      <c r="AM380" s="715">
        <f t="shared" si="160"/>
        <v>13000000</v>
      </c>
      <c r="AN380" s="5"/>
      <c r="AO380" s="699"/>
      <c r="AP380" s="702" t="str">
        <f t="shared" si="137"/>
        <v/>
      </c>
      <c r="AQ380" s="722" t="s">
        <v>593</v>
      </c>
      <c r="AR380" s="722" t="s">
        <v>395</v>
      </c>
      <c r="AS380" s="639"/>
    </row>
    <row r="381" spans="1:45" s="77" customFormat="1" ht="132.75" outlineLevel="2">
      <c r="A381" s="710">
        <f t="shared" si="161"/>
        <v>27</v>
      </c>
      <c r="B381" s="711" t="str">
        <f>IF(C381&lt;&gt;"",COUNTA($C$8:C381),"")</f>
        <v/>
      </c>
      <c r="C381" s="711"/>
      <c r="D381" s="5" t="s">
        <v>167</v>
      </c>
      <c r="E381" s="699"/>
      <c r="F381" s="699"/>
      <c r="G381" s="699"/>
      <c r="H381" s="699"/>
      <c r="I381" s="699"/>
      <c r="J381" s="699"/>
      <c r="K381" s="712"/>
      <c r="L381" s="714" t="s">
        <v>35</v>
      </c>
      <c r="M381" s="715" t="str">
        <f>IF(K381&lt;&gt;"",VLOOKUP(K381,'DON GIA'!$S$1:$U$19,3,0),"")</f>
        <v/>
      </c>
      <c r="N381" s="715" t="str">
        <f>IF(K381&lt;&gt;"",VLOOKUP(K381,'DON GIA'!$S$1:$V$19,4,0),"")</f>
        <v/>
      </c>
      <c r="O381" s="715" t="str">
        <f t="shared" si="156"/>
        <v/>
      </c>
      <c r="P381" s="715" t="str">
        <f t="shared" si="157"/>
        <v/>
      </c>
      <c r="Q381" s="5" t="s">
        <v>35</v>
      </c>
      <c r="R381" s="699"/>
      <c r="S381" s="699"/>
      <c r="T381" s="715" t="str">
        <f>IF(Q381&lt;&gt;"",VLOOKUP(Q381,'DON GIA'!$H$1:$K$103,4,0),"")</f>
        <v/>
      </c>
      <c r="U381" s="715" t="str">
        <f t="shared" si="158"/>
        <v/>
      </c>
      <c r="V381" s="715"/>
      <c r="W381" s="712" t="s">
        <v>1087</v>
      </c>
      <c r="X381" s="699" t="s">
        <v>27</v>
      </c>
      <c r="Y381" s="718">
        <v>5</v>
      </c>
      <c r="Z381" s="725"/>
      <c r="AA381" s="715">
        <f>IF(W381&lt;&gt;"",VLOOKUP(W381,'DON GIA'!$A$1:$D$346,4,0),"")</f>
        <v>10375629</v>
      </c>
      <c r="AB381" s="715">
        <f t="shared" si="159"/>
        <v>51878145</v>
      </c>
      <c r="AC381" s="5"/>
      <c r="AD381" s="5" t="s">
        <v>29</v>
      </c>
      <c r="AE381" s="5" t="s">
        <v>30</v>
      </c>
      <c r="AF381" s="5" t="s">
        <v>31</v>
      </c>
      <c r="AG381" s="5" t="s">
        <v>32</v>
      </c>
      <c r="AH381" s="699"/>
      <c r="AI381" s="5"/>
      <c r="AJ381" s="699"/>
      <c r="AK381" s="699"/>
      <c r="AL381" s="715" t="str">
        <f>IF(AI381&lt;&gt;"",VLOOKUP(AI381,'DON GIA'!$M$1:$P$9,4,0),"")</f>
        <v/>
      </c>
      <c r="AM381" s="715" t="str">
        <f t="shared" si="160"/>
        <v/>
      </c>
      <c r="AN381" s="5"/>
      <c r="AO381" s="699"/>
      <c r="AP381" s="702" t="str">
        <f t="shared" si="137"/>
        <v/>
      </c>
      <c r="AQ381" s="712" t="s">
        <v>594</v>
      </c>
      <c r="AR381" s="712" t="s">
        <v>1949</v>
      </c>
      <c r="AS381" s="727"/>
    </row>
    <row r="382" spans="1:45" s="77" customFormat="1" ht="66" outlineLevel="2">
      <c r="A382" s="710">
        <f t="shared" si="161"/>
        <v>27</v>
      </c>
      <c r="B382" s="711" t="str">
        <f>IF(C382&lt;&gt;"",COUNTA($C$8:C382),"")</f>
        <v/>
      </c>
      <c r="C382" s="711"/>
      <c r="D382" s="5"/>
      <c r="E382" s="699"/>
      <c r="F382" s="699"/>
      <c r="G382" s="699"/>
      <c r="H382" s="699"/>
      <c r="I382" s="699"/>
      <c r="J382" s="699"/>
      <c r="K382" s="712"/>
      <c r="L382" s="714" t="s">
        <v>35</v>
      </c>
      <c r="M382" s="715" t="str">
        <f>IF(K382&lt;&gt;"",VLOOKUP(K382,'DON GIA'!$S$1:$U$19,3,0),"")</f>
        <v/>
      </c>
      <c r="N382" s="715" t="str">
        <f>IF(K382&lt;&gt;"",VLOOKUP(K382,'DON GIA'!$S$1:$V$19,4,0),"")</f>
        <v/>
      </c>
      <c r="O382" s="715" t="str">
        <f t="shared" si="156"/>
        <v/>
      </c>
      <c r="P382" s="715" t="str">
        <f t="shared" si="157"/>
        <v/>
      </c>
      <c r="Q382" s="5" t="s">
        <v>35</v>
      </c>
      <c r="R382" s="699"/>
      <c r="S382" s="699"/>
      <c r="T382" s="715" t="str">
        <f>IF(Q382&lt;&gt;"",VLOOKUP(Q382,'DON GIA'!$H$1:$K$103,4,0),"")</f>
        <v/>
      </c>
      <c r="U382" s="715" t="str">
        <f t="shared" si="158"/>
        <v/>
      </c>
      <c r="V382" s="715"/>
      <c r="W382" s="712" t="s">
        <v>1088</v>
      </c>
      <c r="X382" s="699" t="s">
        <v>27</v>
      </c>
      <c r="Y382" s="718">
        <v>19.100000000000001</v>
      </c>
      <c r="Z382" s="725"/>
      <c r="AA382" s="715">
        <f>IF(W382&lt;&gt;"",VLOOKUP(W382,'DON GIA'!$A$1:$D$346,4,0),"")</f>
        <v>64226</v>
      </c>
      <c r="AB382" s="715">
        <f t="shared" si="159"/>
        <v>1226716.6000000001</v>
      </c>
      <c r="AC382" s="5"/>
      <c r="AD382" s="5"/>
      <c r="AE382" s="5"/>
      <c r="AF382" s="5"/>
      <c r="AG382" s="5"/>
      <c r="AH382" s="699"/>
      <c r="AI382" s="5"/>
      <c r="AJ382" s="699"/>
      <c r="AK382" s="699"/>
      <c r="AL382" s="715" t="str">
        <f>IF(AI382&lt;&gt;"",VLOOKUP(AI382,'DON GIA'!$M$1:$P$9,4,0),"")</f>
        <v/>
      </c>
      <c r="AM382" s="715" t="str">
        <f t="shared" si="160"/>
        <v/>
      </c>
      <c r="AN382" s="5"/>
      <c r="AO382" s="699"/>
      <c r="AP382" s="702" t="str">
        <f t="shared" si="137"/>
        <v/>
      </c>
      <c r="AQ382" s="722" t="s">
        <v>2335</v>
      </c>
      <c r="AR382" s="722" t="s">
        <v>1950</v>
      </c>
      <c r="AS382" s="639"/>
    </row>
    <row r="383" spans="1:45" s="77" customFormat="1" outlineLevel="2">
      <c r="A383" s="710">
        <f t="shared" si="161"/>
        <v>27</v>
      </c>
      <c r="B383" s="711" t="str">
        <f>IF(C383&lt;&gt;"",COUNTA($C$8:C383),"")</f>
        <v/>
      </c>
      <c r="C383" s="711"/>
      <c r="D383" s="5"/>
      <c r="E383" s="699"/>
      <c r="F383" s="699"/>
      <c r="G383" s="699"/>
      <c r="H383" s="699"/>
      <c r="I383" s="699"/>
      <c r="J383" s="699"/>
      <c r="K383" s="712"/>
      <c r="L383" s="714" t="s">
        <v>35</v>
      </c>
      <c r="M383" s="715" t="str">
        <f>IF(K383&lt;&gt;"",VLOOKUP(K383,'DON GIA'!$S$1:$U$19,3,0),"")</f>
        <v/>
      </c>
      <c r="N383" s="715" t="str">
        <f>IF(K383&lt;&gt;"",VLOOKUP(K383,'DON GIA'!$S$1:$V$19,4,0),"")</f>
        <v/>
      </c>
      <c r="O383" s="715" t="str">
        <f t="shared" si="156"/>
        <v/>
      </c>
      <c r="P383" s="715" t="str">
        <f t="shared" si="157"/>
        <v/>
      </c>
      <c r="Q383" s="5" t="s">
        <v>35</v>
      </c>
      <c r="R383" s="699"/>
      <c r="S383" s="699"/>
      <c r="T383" s="715" t="str">
        <f>IF(Q383&lt;&gt;"",VLOOKUP(Q383,'DON GIA'!$H$1:$K$103,4,0),"")</f>
        <v/>
      </c>
      <c r="U383" s="715" t="str">
        <f t="shared" si="158"/>
        <v/>
      </c>
      <c r="V383" s="715"/>
      <c r="W383" s="712" t="s">
        <v>1089</v>
      </c>
      <c r="X383" s="699" t="s">
        <v>27</v>
      </c>
      <c r="Y383" s="718">
        <v>6.8</v>
      </c>
      <c r="Z383" s="725"/>
      <c r="AA383" s="715">
        <f>IF(W383&lt;&gt;"",VLOOKUP(W383,'DON GIA'!$A$1:$D$346,4,0),"")</f>
        <v>292949</v>
      </c>
      <c r="AB383" s="715">
        <f t="shared" si="159"/>
        <v>1992053.2</v>
      </c>
      <c r="AC383" s="5"/>
      <c r="AD383" s="5"/>
      <c r="AE383" s="5"/>
      <c r="AF383" s="5"/>
      <c r="AG383" s="5"/>
      <c r="AH383" s="699"/>
      <c r="AI383" s="5"/>
      <c r="AJ383" s="699"/>
      <c r="AK383" s="699"/>
      <c r="AL383" s="715" t="str">
        <f>IF(AI383&lt;&gt;"",VLOOKUP(AI383,'DON GIA'!$M$1:$P$9,4,0),"")</f>
        <v/>
      </c>
      <c r="AM383" s="715" t="str">
        <f t="shared" si="160"/>
        <v/>
      </c>
      <c r="AN383" s="5"/>
      <c r="AO383" s="699"/>
      <c r="AP383" s="702" t="str">
        <f t="shared" si="137"/>
        <v/>
      </c>
      <c r="AQ383" s="726" t="s">
        <v>1911</v>
      </c>
      <c r="AR383" s="726"/>
      <c r="AS383" s="727"/>
    </row>
    <row r="384" spans="1:45" s="77" customFormat="1" ht="33.75" outlineLevel="2">
      <c r="A384" s="710">
        <f t="shared" si="161"/>
        <v>27</v>
      </c>
      <c r="B384" s="711" t="str">
        <f>IF(C384&lt;&gt;"",COUNTA($C$8:C384),"")</f>
        <v/>
      </c>
      <c r="C384" s="711"/>
      <c r="D384" s="5"/>
      <c r="E384" s="699"/>
      <c r="F384" s="699"/>
      <c r="G384" s="699"/>
      <c r="H384" s="699"/>
      <c r="I384" s="699"/>
      <c r="J384" s="699"/>
      <c r="K384" s="712"/>
      <c r="L384" s="714" t="s">
        <v>35</v>
      </c>
      <c r="M384" s="715" t="str">
        <f>IF(K384&lt;&gt;"",VLOOKUP(K384,'DON GIA'!$S$1:$U$19,3,0),"")</f>
        <v/>
      </c>
      <c r="N384" s="715" t="str">
        <f>IF(K384&lt;&gt;"",VLOOKUP(K384,'DON GIA'!$S$1:$V$19,4,0),"")</f>
        <v/>
      </c>
      <c r="O384" s="715" t="str">
        <f t="shared" si="156"/>
        <v/>
      </c>
      <c r="P384" s="715" t="str">
        <f t="shared" si="157"/>
        <v/>
      </c>
      <c r="Q384" s="5" t="s">
        <v>35</v>
      </c>
      <c r="R384" s="699"/>
      <c r="S384" s="699"/>
      <c r="T384" s="715" t="str">
        <f>IF(Q384&lt;&gt;"",VLOOKUP(Q384,'DON GIA'!$H$1:$K$103,4,0),"")</f>
        <v/>
      </c>
      <c r="U384" s="715" t="str">
        <f t="shared" si="158"/>
        <v/>
      </c>
      <c r="V384" s="715"/>
      <c r="W384" s="712" t="s">
        <v>1019</v>
      </c>
      <c r="X384" s="699" t="s">
        <v>27</v>
      </c>
      <c r="Y384" s="718">
        <v>66.900000000000006</v>
      </c>
      <c r="Z384" s="725"/>
      <c r="AA384" s="715">
        <f>IF(W384&lt;&gt;"",VLOOKUP(W384,'DON GIA'!$A$1:$D$346,4,0),"")</f>
        <v>330817</v>
      </c>
      <c r="AB384" s="715">
        <f t="shared" si="159"/>
        <v>22131657.300000001</v>
      </c>
      <c r="AC384" s="5"/>
      <c r="AD384" s="5"/>
      <c r="AE384" s="5"/>
      <c r="AF384" s="5"/>
      <c r="AG384" s="5"/>
      <c r="AH384" s="699"/>
      <c r="AI384" s="5"/>
      <c r="AJ384" s="699"/>
      <c r="AK384" s="699"/>
      <c r="AL384" s="715" t="str">
        <f>IF(AI384&lt;&gt;"",VLOOKUP(AI384,'DON GIA'!$M$1:$P$9,4,0),"")</f>
        <v/>
      </c>
      <c r="AM384" s="715" t="str">
        <f t="shared" si="160"/>
        <v/>
      </c>
      <c r="AN384" s="5"/>
      <c r="AO384" s="699"/>
      <c r="AP384" s="702" t="str">
        <f t="shared" si="137"/>
        <v/>
      </c>
      <c r="AQ384" s="584" t="s">
        <v>1952</v>
      </c>
      <c r="AR384" s="584"/>
      <c r="AS384" s="631"/>
    </row>
    <row r="385" spans="1:45" s="77" customFormat="1" outlineLevel="2">
      <c r="A385" s="710">
        <f t="shared" si="161"/>
        <v>27</v>
      </c>
      <c r="B385" s="711"/>
      <c r="C385" s="711"/>
      <c r="D385" s="708"/>
      <c r="E385" s="699"/>
      <c r="F385" s="699"/>
      <c r="G385" s="699"/>
      <c r="H385" s="699"/>
      <c r="I385" s="699"/>
      <c r="J385" s="699"/>
      <c r="K385" s="712"/>
      <c r="L385" s="714" t="s">
        <v>35</v>
      </c>
      <c r="M385" s="715" t="str">
        <f>IF(K385&lt;&gt;"",VLOOKUP(K385,'DON GIA'!$S$1:$U$19,3,0),"")</f>
        <v/>
      </c>
      <c r="N385" s="715" t="str">
        <f>IF(K385&lt;&gt;"",VLOOKUP(K385,'DON GIA'!$S$1:$V$19,4,0),"")</f>
        <v/>
      </c>
      <c r="O385" s="715" t="str">
        <f t="shared" si="156"/>
        <v/>
      </c>
      <c r="P385" s="715" t="str">
        <f t="shared" si="157"/>
        <v/>
      </c>
      <c r="Q385" s="5" t="s">
        <v>35</v>
      </c>
      <c r="R385" s="699"/>
      <c r="S385" s="699"/>
      <c r="T385" s="715" t="str">
        <f>IF(Q385&lt;&gt;"",VLOOKUP(Q385,'DON GIA'!$H$1:$K$103,4,0),"")</f>
        <v/>
      </c>
      <c r="U385" s="715" t="str">
        <f t="shared" si="158"/>
        <v/>
      </c>
      <c r="V385" s="715"/>
      <c r="W385" s="712" t="s">
        <v>35</v>
      </c>
      <c r="X385" s="699"/>
      <c r="Y385" s="718"/>
      <c r="Z385" s="725"/>
      <c r="AA385" s="715" t="str">
        <f>IF(W385&lt;&gt;"",VLOOKUP(W385,'DON GIA'!$A$1:$D$346,4,0),"")</f>
        <v/>
      </c>
      <c r="AB385" s="715" t="str">
        <f t="shared" si="159"/>
        <v/>
      </c>
      <c r="AC385" s="5"/>
      <c r="AD385" s="5"/>
      <c r="AE385" s="5"/>
      <c r="AF385" s="5"/>
      <c r="AG385" s="5"/>
      <c r="AH385" s="699"/>
      <c r="AI385" s="5"/>
      <c r="AJ385" s="699"/>
      <c r="AK385" s="699"/>
      <c r="AL385" s="715" t="str">
        <f>IF(AI385&lt;&gt;"",VLOOKUP(AI385,'DON GIA'!$M$1:$P$9,4,0),"")</f>
        <v/>
      </c>
      <c r="AM385" s="715" t="str">
        <f t="shared" si="160"/>
        <v/>
      </c>
      <c r="AN385" s="5"/>
      <c r="AO385" s="699"/>
      <c r="AP385" s="702" t="str">
        <f t="shared" si="137"/>
        <v/>
      </c>
      <c r="AQ385" s="712"/>
      <c r="AR385" s="712"/>
      <c r="AS385" s="727"/>
    </row>
    <row r="386" spans="1:45" s="77" customFormat="1" outlineLevel="1">
      <c r="A386" s="658" t="s">
        <v>2132</v>
      </c>
      <c r="B386" s="696">
        <f>IF(C386&lt;&gt;"",COUNTA($C$8:C386),"")</f>
        <v>28</v>
      </c>
      <c r="C386" s="696">
        <v>393</v>
      </c>
      <c r="D386" s="708" t="s">
        <v>54</v>
      </c>
      <c r="E386" s="698"/>
      <c r="F386" s="699"/>
      <c r="G386" s="698"/>
      <c r="H386" s="698"/>
      <c r="I386" s="698"/>
      <c r="J386" s="698"/>
      <c r="K386" s="697"/>
      <c r="L386" s="701">
        <f>SUBTOTAL(9,L387:L398)</f>
        <v>1170.7</v>
      </c>
      <c r="M386" s="702"/>
      <c r="N386" s="702"/>
      <c r="O386" s="702">
        <f>SUBTOTAL(9,O387:O398)</f>
        <v>1973878500</v>
      </c>
      <c r="P386" s="702">
        <f>SUBTOTAL(9,P387:P398)</f>
        <v>1580445000</v>
      </c>
      <c r="Q386" s="708"/>
      <c r="R386" s="698"/>
      <c r="S386" s="698">
        <f>SUBTOTAL(9,S387:S398)</f>
        <v>39</v>
      </c>
      <c r="T386" s="702"/>
      <c r="U386" s="702">
        <f>SUBTOTAL(9,U387:U398)</f>
        <v>22651000</v>
      </c>
      <c r="V386" s="702"/>
      <c r="W386" s="697"/>
      <c r="X386" s="698"/>
      <c r="Y386" s="705">
        <f>SUBTOTAL(9,Y387:Y398)</f>
        <v>167.04</v>
      </c>
      <c r="Z386" s="724">
        <f>SUBTOTAL(9,Z387:Z398)</f>
        <v>86.34</v>
      </c>
      <c r="AA386" s="702"/>
      <c r="AB386" s="702">
        <f>SUBTOTAL(9,AB387:AB398)</f>
        <v>126866520.03</v>
      </c>
      <c r="AC386" s="708"/>
      <c r="AD386" s="708"/>
      <c r="AE386" s="708"/>
      <c r="AF386" s="708"/>
      <c r="AG386" s="708"/>
      <c r="AH386" s="698"/>
      <c r="AI386" s="708"/>
      <c r="AJ386" s="698"/>
      <c r="AK386" s="698">
        <f>SUBTOTAL(9,AK387:AK398)</f>
        <v>6</v>
      </c>
      <c r="AL386" s="702"/>
      <c r="AM386" s="702">
        <f>SUBTOTAL(9,AM387:AM398)</f>
        <v>9671940</v>
      </c>
      <c r="AN386" s="708"/>
      <c r="AO386" s="698">
        <f>SUBTOTAL(9,AO387:AO398)</f>
        <v>0</v>
      </c>
      <c r="AP386" s="702">
        <f t="shared" si="137"/>
        <v>3713512960.0300002</v>
      </c>
      <c r="AQ386" s="709"/>
      <c r="AR386" s="709"/>
      <c r="AS386" s="723"/>
    </row>
    <row r="387" spans="1:45" s="77" customFormat="1" ht="50.25" outlineLevel="2">
      <c r="A387" s="710">
        <f>IF(B386&lt;&gt;"",B386,A385)</f>
        <v>28</v>
      </c>
      <c r="B387" s="711" t="str">
        <f>IF(C387&lt;&gt;"",COUNTA($C$8:C387),"")</f>
        <v/>
      </c>
      <c r="C387" s="711"/>
      <c r="D387" s="5" t="s">
        <v>56</v>
      </c>
      <c r="E387" s="699">
        <v>6</v>
      </c>
      <c r="F387" s="699"/>
      <c r="G387" s="699">
        <v>65</v>
      </c>
      <c r="H387" s="699">
        <v>80</v>
      </c>
      <c r="I387" s="699">
        <v>251</v>
      </c>
      <c r="J387" s="699" t="s">
        <v>55</v>
      </c>
      <c r="K387" s="712" t="s">
        <v>974</v>
      </c>
      <c r="L387" s="714">
        <v>1153.5</v>
      </c>
      <c r="M387" s="715">
        <f>IF(K387&lt;&gt;"",VLOOKUP(K387,'DON GIA'!$S$1:$U$19,3,0),"")</f>
        <v>1679000</v>
      </c>
      <c r="N387" s="715">
        <f>IF(K387&lt;&gt;"",VLOOKUP(K387,'DON GIA'!$S$1:$V$19,4,0),"")</f>
        <v>1350000</v>
      </c>
      <c r="O387" s="715">
        <f t="shared" ref="O387:O398" si="162">IF(K387&lt;&gt;"",L387*M387,"")</f>
        <v>1936726500</v>
      </c>
      <c r="P387" s="715">
        <f t="shared" ref="P387:P398" si="163">IF(K387&lt;&gt;"",L387*N387,"")</f>
        <v>1557225000</v>
      </c>
      <c r="Q387" s="5" t="s">
        <v>48</v>
      </c>
      <c r="R387" s="699" t="s">
        <v>44</v>
      </c>
      <c r="S387" s="699">
        <v>1</v>
      </c>
      <c r="T387" s="715">
        <f>IF(Q387&lt;&gt;"",VLOOKUP(Q387,'DON GIA'!$H$1:$K$103,4,0),"")</f>
        <v>1708000</v>
      </c>
      <c r="U387" s="715">
        <f t="shared" ref="U387:U398" si="164">IF(Q387&lt;&gt;"",IF(ISNUMBER(T387),S387*T387,""),"")</f>
        <v>1708000</v>
      </c>
      <c r="V387" s="715"/>
      <c r="W387" s="712" t="s">
        <v>999</v>
      </c>
      <c r="X387" s="699" t="s">
        <v>27</v>
      </c>
      <c r="Y387" s="718">
        <v>16.149999999999999</v>
      </c>
      <c r="Z387" s="725"/>
      <c r="AA387" s="715">
        <f>IF(W387&lt;&gt;"",VLOOKUP(W387,'DON GIA'!$A$1:$D$346,4,0),"")</f>
        <v>802027</v>
      </c>
      <c r="AB387" s="715">
        <f t="shared" ref="AB387:AB398" si="165">IF(W387&lt;&gt;"",IF(ISNUMBER(AA387),Y387*AA387,""),"")</f>
        <v>12952736.049999999</v>
      </c>
      <c r="AC387" s="5"/>
      <c r="AD387" s="5"/>
      <c r="AE387" s="5"/>
      <c r="AF387" s="5"/>
      <c r="AG387" s="5"/>
      <c r="AH387" s="699"/>
      <c r="AI387" s="5" t="s">
        <v>563</v>
      </c>
      <c r="AJ387" s="699" t="s">
        <v>409</v>
      </c>
      <c r="AK387" s="699">
        <v>6</v>
      </c>
      <c r="AL387" s="715">
        <f>IF(AI387&lt;&gt;"",VLOOKUP(AI387,'DON GIA'!$M$1:$P$9,4,0),"")</f>
        <v>1611990</v>
      </c>
      <c r="AM387" s="715">
        <f t="shared" ref="AM387:AM398" si="166">IF(AI387&lt;&gt;"",AK387*AL387,"")</f>
        <v>9671940</v>
      </c>
      <c r="AN387" s="5"/>
      <c r="AO387" s="699"/>
      <c r="AP387" s="702" t="str">
        <f t="shared" si="137"/>
        <v/>
      </c>
      <c r="AQ387" s="709" t="s">
        <v>2336</v>
      </c>
      <c r="AR387" s="709" t="s">
        <v>1912</v>
      </c>
      <c r="AS387" s="723"/>
    </row>
    <row r="388" spans="1:45" s="77" customFormat="1" ht="82.5" outlineLevel="2">
      <c r="A388" s="710">
        <f t="shared" ref="A388:A398" si="167">IF(B387&lt;&gt;"",B387,A387)</f>
        <v>28</v>
      </c>
      <c r="B388" s="711" t="str">
        <f>IF(C388&lt;&gt;"",COUNTA($C$8:C388),"")</f>
        <v/>
      </c>
      <c r="C388" s="711"/>
      <c r="D388" s="5" t="s">
        <v>39</v>
      </c>
      <c r="E388" s="699"/>
      <c r="F388" s="699"/>
      <c r="G388" s="699">
        <v>66</v>
      </c>
      <c r="H388" s="699">
        <v>80</v>
      </c>
      <c r="I388" s="699">
        <v>251</v>
      </c>
      <c r="J388" s="699" t="s">
        <v>55</v>
      </c>
      <c r="K388" s="712" t="s">
        <v>966</v>
      </c>
      <c r="L388" s="714">
        <v>17.2</v>
      </c>
      <c r="M388" s="715">
        <f>IF(K388&lt;&gt;"",VLOOKUP(K388,'DON GIA'!$S$1:$U$19,3,0),"")</f>
        <v>2160000</v>
      </c>
      <c r="N388" s="715">
        <f>IF(K388&lt;&gt;"",VLOOKUP(K388,'DON GIA'!$S$1:$V$19,4,0),"")</f>
        <v>1350000</v>
      </c>
      <c r="O388" s="715">
        <f t="shared" si="162"/>
        <v>37152000</v>
      </c>
      <c r="P388" s="715">
        <f t="shared" si="163"/>
        <v>23220000</v>
      </c>
      <c r="Q388" s="5" t="s">
        <v>57</v>
      </c>
      <c r="R388" s="699" t="s">
        <v>44</v>
      </c>
      <c r="S388" s="699">
        <v>3</v>
      </c>
      <c r="T388" s="715">
        <f>IF(Q388&lt;&gt;"",VLOOKUP(Q388,'DON GIA'!$H$1:$K$103,4,0),"")</f>
        <v>1122000</v>
      </c>
      <c r="U388" s="715">
        <f t="shared" si="164"/>
        <v>3366000</v>
      </c>
      <c r="V388" s="715"/>
      <c r="W388" s="712" t="s">
        <v>1000</v>
      </c>
      <c r="X388" s="699" t="s">
        <v>27</v>
      </c>
      <c r="Y388" s="718">
        <v>32.299999999999997</v>
      </c>
      <c r="Z388" s="725"/>
      <c r="AA388" s="715">
        <f>IF(W388&lt;&gt;"",VLOOKUP(W388,'DON GIA'!$A$1:$D$346,4,0),"")</f>
        <v>1238791</v>
      </c>
      <c r="AB388" s="715">
        <f t="shared" si="165"/>
        <v>40012949.299999997</v>
      </c>
      <c r="AC388" s="5"/>
      <c r="AD388" s="5"/>
      <c r="AE388" s="5"/>
      <c r="AF388" s="5"/>
      <c r="AG388" s="5"/>
      <c r="AH388" s="699"/>
      <c r="AI388" s="5"/>
      <c r="AJ388" s="699"/>
      <c r="AK388" s="699"/>
      <c r="AL388" s="715" t="str">
        <f>IF(AI388&lt;&gt;"",VLOOKUP(AI388,'DON GIA'!$M$1:$P$9,4,0),"")</f>
        <v/>
      </c>
      <c r="AM388" s="715" t="str">
        <f t="shared" si="166"/>
        <v/>
      </c>
      <c r="AN388" s="5"/>
      <c r="AO388" s="699"/>
      <c r="AP388" s="702" t="str">
        <f t="shared" si="137"/>
        <v/>
      </c>
      <c r="AQ388" s="722" t="s">
        <v>362</v>
      </c>
      <c r="AR388" s="722" t="s">
        <v>1953</v>
      </c>
      <c r="AS388" s="639"/>
    </row>
    <row r="389" spans="1:45" s="77" customFormat="1" ht="99" outlineLevel="2">
      <c r="A389" s="710">
        <f t="shared" si="167"/>
        <v>28</v>
      </c>
      <c r="B389" s="711" t="str">
        <f>IF(C389&lt;&gt;"",COUNTA($C$8:C389),"")</f>
        <v/>
      </c>
      <c r="C389" s="711"/>
      <c r="D389" s="5"/>
      <c r="E389" s="699"/>
      <c r="F389" s="699"/>
      <c r="G389" s="699"/>
      <c r="H389" s="699"/>
      <c r="I389" s="699"/>
      <c r="J389" s="699"/>
      <c r="K389" s="712"/>
      <c r="L389" s="714" t="s">
        <v>35</v>
      </c>
      <c r="M389" s="715" t="str">
        <f>IF(K389&lt;&gt;"",VLOOKUP(K389,'DON GIA'!$S$1:$U$19,3,0),"")</f>
        <v/>
      </c>
      <c r="N389" s="715" t="str">
        <f>IF(K389&lt;&gt;"",VLOOKUP(K389,'DON GIA'!$S$1:$V$19,4,0),"")</f>
        <v/>
      </c>
      <c r="O389" s="715" t="str">
        <f t="shared" si="162"/>
        <v/>
      </c>
      <c r="P389" s="715" t="str">
        <f t="shared" si="163"/>
        <v/>
      </c>
      <c r="Q389" s="5" t="s">
        <v>58</v>
      </c>
      <c r="R389" s="699" t="s">
        <v>44</v>
      </c>
      <c r="S389" s="699">
        <v>13</v>
      </c>
      <c r="T389" s="715">
        <f>IF(Q389&lt;&gt;"",VLOOKUP(Q389,'DON GIA'!$H$1:$K$103,4,0),"")</f>
        <v>211000</v>
      </c>
      <c r="U389" s="715">
        <f t="shared" si="164"/>
        <v>2743000</v>
      </c>
      <c r="V389" s="715"/>
      <c r="W389" s="712" t="s">
        <v>1001</v>
      </c>
      <c r="X389" s="699" t="s">
        <v>27</v>
      </c>
      <c r="Y389" s="718">
        <v>86.25</v>
      </c>
      <c r="Z389" s="725"/>
      <c r="AA389" s="715">
        <f>IF(W389&lt;&gt;"",VLOOKUP(W389,'DON GIA'!$A$1:$D$346,4,0),"")</f>
        <v>295078</v>
      </c>
      <c r="AB389" s="715">
        <f t="shared" si="165"/>
        <v>25450477.5</v>
      </c>
      <c r="AC389" s="5"/>
      <c r="AD389" s="5"/>
      <c r="AE389" s="5"/>
      <c r="AF389" s="5"/>
      <c r="AG389" s="5"/>
      <c r="AH389" s="699"/>
      <c r="AI389" s="5"/>
      <c r="AJ389" s="699"/>
      <c r="AK389" s="699"/>
      <c r="AL389" s="715" t="str">
        <f>IF(AI389&lt;&gt;"",VLOOKUP(AI389,'DON GIA'!$M$1:$P$9,4,0),"")</f>
        <v/>
      </c>
      <c r="AM389" s="715" t="str">
        <f t="shared" si="166"/>
        <v/>
      </c>
      <c r="AN389" s="5"/>
      <c r="AO389" s="699"/>
      <c r="AP389" s="702" t="str">
        <f t="shared" si="137"/>
        <v/>
      </c>
      <c r="AQ389" s="722" t="s">
        <v>363</v>
      </c>
      <c r="AR389" s="722" t="s">
        <v>1954</v>
      </c>
      <c r="AS389" s="639"/>
    </row>
    <row r="390" spans="1:45" s="77" customFormat="1" ht="66" outlineLevel="2">
      <c r="A390" s="710">
        <f t="shared" si="167"/>
        <v>28</v>
      </c>
      <c r="B390" s="711" t="str">
        <f>IF(C390&lt;&gt;"",COUNTA($C$8:C390),"")</f>
        <v/>
      </c>
      <c r="C390" s="711"/>
      <c r="D390" s="5"/>
      <c r="E390" s="699"/>
      <c r="F390" s="699"/>
      <c r="G390" s="699"/>
      <c r="H390" s="699"/>
      <c r="I390" s="699"/>
      <c r="J390" s="699"/>
      <c r="K390" s="712"/>
      <c r="L390" s="714" t="s">
        <v>35</v>
      </c>
      <c r="M390" s="715" t="str">
        <f>IF(K390&lt;&gt;"",VLOOKUP(K390,'DON GIA'!$S$1:$U$19,3,0),"")</f>
        <v/>
      </c>
      <c r="N390" s="715" t="str">
        <f>IF(K390&lt;&gt;"",VLOOKUP(K390,'DON GIA'!$S$1:$V$19,4,0),"")</f>
        <v/>
      </c>
      <c r="O390" s="715" t="str">
        <f t="shared" si="162"/>
        <v/>
      </c>
      <c r="P390" s="715" t="str">
        <f t="shared" si="163"/>
        <v/>
      </c>
      <c r="Q390" s="5" t="s">
        <v>59</v>
      </c>
      <c r="R390" s="699" t="s">
        <v>44</v>
      </c>
      <c r="S390" s="699">
        <v>1</v>
      </c>
      <c r="T390" s="715">
        <f>IF(Q390&lt;&gt;"",VLOOKUP(Q390,'DON GIA'!$H$1:$K$103,4,0),"")</f>
        <v>979000</v>
      </c>
      <c r="U390" s="715">
        <f t="shared" si="164"/>
        <v>979000</v>
      </c>
      <c r="V390" s="715"/>
      <c r="W390" s="712" t="s">
        <v>1002</v>
      </c>
      <c r="X390" s="699" t="s">
        <v>42</v>
      </c>
      <c r="Y390" s="718">
        <v>1</v>
      </c>
      <c r="Z390" s="725">
        <v>4</v>
      </c>
      <c r="AA390" s="715">
        <f>IF(W390&lt;&gt;"",VLOOKUP(W390,'DON GIA'!$A$1:$D$346,4,0),"")</f>
        <v>23495506</v>
      </c>
      <c r="AB390" s="715">
        <f t="shared" si="165"/>
        <v>23495506</v>
      </c>
      <c r="AC390" s="5"/>
      <c r="AD390" s="5"/>
      <c r="AE390" s="5"/>
      <c r="AF390" s="5"/>
      <c r="AG390" s="5"/>
      <c r="AH390" s="699"/>
      <c r="AI390" s="5"/>
      <c r="AJ390" s="699"/>
      <c r="AK390" s="699"/>
      <c r="AL390" s="715" t="str">
        <f>IF(AI390&lt;&gt;"",VLOOKUP(AI390,'DON GIA'!$M$1:$P$9,4,0),"")</f>
        <v/>
      </c>
      <c r="AM390" s="715" t="str">
        <f t="shared" si="166"/>
        <v/>
      </c>
      <c r="AN390" s="5"/>
      <c r="AO390" s="699"/>
      <c r="AP390" s="702" t="str">
        <f t="shared" si="137"/>
        <v/>
      </c>
      <c r="AQ390" s="722" t="s">
        <v>364</v>
      </c>
      <c r="AR390" s="722" t="s">
        <v>1956</v>
      </c>
      <c r="AS390" s="639"/>
    </row>
    <row r="391" spans="1:45" s="77" customFormat="1" outlineLevel="2">
      <c r="A391" s="710">
        <f t="shared" si="167"/>
        <v>28</v>
      </c>
      <c r="B391" s="711" t="str">
        <f>IF(C391&lt;&gt;"",COUNTA($C$8:C391),"")</f>
        <v/>
      </c>
      <c r="C391" s="711"/>
      <c r="D391" s="5"/>
      <c r="E391" s="699"/>
      <c r="F391" s="699"/>
      <c r="G391" s="699"/>
      <c r="H391" s="699"/>
      <c r="I391" s="699"/>
      <c r="J391" s="699"/>
      <c r="K391" s="712"/>
      <c r="L391" s="714" t="s">
        <v>35</v>
      </c>
      <c r="M391" s="715" t="str">
        <f>IF(K391&lt;&gt;"",VLOOKUP(K391,'DON GIA'!$S$1:$U$19,3,0),"")</f>
        <v/>
      </c>
      <c r="N391" s="715" t="str">
        <f>IF(K391&lt;&gt;"",VLOOKUP(K391,'DON GIA'!$S$1:$V$19,4,0),"")</f>
        <v/>
      </c>
      <c r="O391" s="715" t="str">
        <f t="shared" si="162"/>
        <v/>
      </c>
      <c r="P391" s="715" t="str">
        <f t="shared" si="163"/>
        <v/>
      </c>
      <c r="Q391" s="5" t="s">
        <v>60</v>
      </c>
      <c r="R391" s="699" t="s">
        <v>44</v>
      </c>
      <c r="S391" s="699">
        <v>2</v>
      </c>
      <c r="T391" s="715">
        <f>IF(Q391&lt;&gt;"",VLOOKUP(Q391,'DON GIA'!$H$1:$K$103,4,0),"")</f>
        <v>3064000</v>
      </c>
      <c r="U391" s="715">
        <f t="shared" si="164"/>
        <v>6128000</v>
      </c>
      <c r="V391" s="715"/>
      <c r="W391" s="712" t="s">
        <v>1003</v>
      </c>
      <c r="X391" s="699" t="s">
        <v>27</v>
      </c>
      <c r="Y391" s="718">
        <v>27.84</v>
      </c>
      <c r="Z391" s="725">
        <v>29</v>
      </c>
      <c r="AA391" s="715">
        <f>IF(W391&lt;&gt;"",VLOOKUP(W391,'DON GIA'!$A$1:$D$346,4,0),"")</f>
        <v>854777</v>
      </c>
      <c r="AB391" s="715">
        <f t="shared" si="165"/>
        <v>23796991.68</v>
      </c>
      <c r="AC391" s="5"/>
      <c r="AD391" s="5"/>
      <c r="AE391" s="5"/>
      <c r="AF391" s="5"/>
      <c r="AG391" s="5"/>
      <c r="AH391" s="699"/>
      <c r="AI391" s="5"/>
      <c r="AJ391" s="699"/>
      <c r="AK391" s="699"/>
      <c r="AL391" s="715" t="str">
        <f>IF(AI391&lt;&gt;"",VLOOKUP(AI391,'DON GIA'!$M$1:$P$9,4,0),"")</f>
        <v/>
      </c>
      <c r="AM391" s="715" t="str">
        <f t="shared" si="166"/>
        <v/>
      </c>
      <c r="AN391" s="5"/>
      <c r="AO391" s="699"/>
      <c r="AP391" s="702" t="str">
        <f t="shared" si="137"/>
        <v/>
      </c>
      <c r="AQ391" s="712" t="s">
        <v>1955</v>
      </c>
      <c r="AR391" s="712"/>
      <c r="AS391" s="727"/>
    </row>
    <row r="392" spans="1:45" s="77" customFormat="1" outlineLevel="2">
      <c r="A392" s="710">
        <f t="shared" si="167"/>
        <v>28</v>
      </c>
      <c r="B392" s="711" t="str">
        <f>IF(C392&lt;&gt;"",COUNTA($C$8:C392),"")</f>
        <v/>
      </c>
      <c r="C392" s="711"/>
      <c r="D392" s="5"/>
      <c r="E392" s="699"/>
      <c r="F392" s="699"/>
      <c r="G392" s="699"/>
      <c r="H392" s="699"/>
      <c r="I392" s="699"/>
      <c r="J392" s="699"/>
      <c r="K392" s="712"/>
      <c r="L392" s="714" t="s">
        <v>35</v>
      </c>
      <c r="M392" s="715" t="str">
        <f>IF(K392&lt;&gt;"",VLOOKUP(K392,'DON GIA'!$S$1:$U$19,3,0),"")</f>
        <v/>
      </c>
      <c r="N392" s="715" t="str">
        <f>IF(K392&lt;&gt;"",VLOOKUP(K392,'DON GIA'!$S$1:$V$19,4,0),"")</f>
        <v/>
      </c>
      <c r="O392" s="715" t="str">
        <f t="shared" si="162"/>
        <v/>
      </c>
      <c r="P392" s="715" t="str">
        <f t="shared" si="163"/>
        <v/>
      </c>
      <c r="Q392" s="5" t="s">
        <v>61</v>
      </c>
      <c r="R392" s="699" t="s">
        <v>44</v>
      </c>
      <c r="S392" s="699">
        <v>1</v>
      </c>
      <c r="T392" s="715">
        <f>IF(Q392&lt;&gt;"",VLOOKUP(Q392,'DON GIA'!$H$1:$K$103,4,0),"")</f>
        <v>180000</v>
      </c>
      <c r="U392" s="715">
        <f t="shared" si="164"/>
        <v>180000</v>
      </c>
      <c r="V392" s="715"/>
      <c r="W392" s="712" t="s">
        <v>1004</v>
      </c>
      <c r="X392" s="699" t="s">
        <v>27</v>
      </c>
      <c r="Y392" s="718">
        <v>3.5</v>
      </c>
      <c r="Z392" s="725">
        <v>53.34</v>
      </c>
      <c r="AA392" s="715">
        <f>IF(W392&lt;&gt;"",VLOOKUP(W392,'DON GIA'!$A$1:$D$346,4,0),"")</f>
        <v>330817</v>
      </c>
      <c r="AB392" s="715">
        <f t="shared" si="165"/>
        <v>1157859.5</v>
      </c>
      <c r="AC392" s="5"/>
      <c r="AD392" s="5"/>
      <c r="AE392" s="5"/>
      <c r="AF392" s="5"/>
      <c r="AG392" s="5"/>
      <c r="AH392" s="699"/>
      <c r="AI392" s="5"/>
      <c r="AJ392" s="699"/>
      <c r="AK392" s="699"/>
      <c r="AL392" s="715" t="str">
        <f>IF(AI392&lt;&gt;"",VLOOKUP(AI392,'DON GIA'!$M$1:$P$9,4,0),"")</f>
        <v/>
      </c>
      <c r="AM392" s="715" t="str">
        <f t="shared" si="166"/>
        <v/>
      </c>
      <c r="AN392" s="5"/>
      <c r="AO392" s="699"/>
      <c r="AP392" s="702" t="str">
        <f t="shared" si="137"/>
        <v/>
      </c>
      <c r="AQ392" s="712"/>
      <c r="AR392" s="712"/>
      <c r="AS392" s="727"/>
    </row>
    <row r="393" spans="1:45" s="77" customFormat="1" outlineLevel="2">
      <c r="A393" s="710">
        <f t="shared" si="167"/>
        <v>28</v>
      </c>
      <c r="B393" s="711" t="str">
        <f>IF(C393&lt;&gt;"",COUNTA($C$8:C393),"")</f>
        <v/>
      </c>
      <c r="C393" s="711"/>
      <c r="D393" s="5"/>
      <c r="E393" s="699"/>
      <c r="F393" s="699"/>
      <c r="G393" s="699"/>
      <c r="H393" s="699"/>
      <c r="I393" s="699"/>
      <c r="J393" s="699"/>
      <c r="K393" s="712"/>
      <c r="L393" s="714" t="s">
        <v>35</v>
      </c>
      <c r="M393" s="715" t="str">
        <f>IF(K393&lt;&gt;"",VLOOKUP(K393,'DON GIA'!$S$1:$U$19,3,0),"")</f>
        <v/>
      </c>
      <c r="N393" s="715" t="str">
        <f>IF(K393&lt;&gt;"",VLOOKUP(K393,'DON GIA'!$S$1:$V$19,4,0),"")</f>
        <v/>
      </c>
      <c r="O393" s="715" t="str">
        <f t="shared" si="162"/>
        <v/>
      </c>
      <c r="P393" s="715" t="str">
        <f t="shared" si="163"/>
        <v/>
      </c>
      <c r="Q393" s="5" t="s">
        <v>62</v>
      </c>
      <c r="R393" s="699" t="s">
        <v>44</v>
      </c>
      <c r="S393" s="699">
        <v>1</v>
      </c>
      <c r="T393" s="715">
        <f>IF(Q393&lt;&gt;"",VLOOKUP(Q393,'DON GIA'!$H$1:$K$103,4,0),"")</f>
        <v>275000</v>
      </c>
      <c r="U393" s="715">
        <f t="shared" si="164"/>
        <v>275000</v>
      </c>
      <c r="V393" s="715"/>
      <c r="W393" s="712"/>
      <c r="X393" s="699"/>
      <c r="Y393" s="718"/>
      <c r="Z393" s="725"/>
      <c r="AA393" s="715" t="str">
        <f>IF(W393&lt;&gt;"",VLOOKUP(W393,'DON GIA'!$A$1:$D$346,4,0),"")</f>
        <v/>
      </c>
      <c r="AB393" s="715" t="str">
        <f t="shared" si="165"/>
        <v/>
      </c>
      <c r="AC393" s="5"/>
      <c r="AD393" s="5"/>
      <c r="AE393" s="5"/>
      <c r="AF393" s="5"/>
      <c r="AG393" s="5"/>
      <c r="AH393" s="699"/>
      <c r="AI393" s="5"/>
      <c r="AJ393" s="699"/>
      <c r="AK393" s="699"/>
      <c r="AL393" s="715" t="str">
        <f>IF(AI393&lt;&gt;"",VLOOKUP(AI393,'DON GIA'!$M$1:$P$9,4,0),"")</f>
        <v/>
      </c>
      <c r="AM393" s="715" t="str">
        <f t="shared" si="166"/>
        <v/>
      </c>
      <c r="AN393" s="5"/>
      <c r="AO393" s="699"/>
      <c r="AP393" s="702" t="str">
        <f t="shared" ref="AP393:AP456" si="168">IF(C393&lt;&gt;"",O393+P393+U393+AB393+AM393,"")</f>
        <v/>
      </c>
      <c r="AQ393" s="712"/>
      <c r="AR393" s="712"/>
      <c r="AS393" s="727"/>
    </row>
    <row r="394" spans="1:45" s="77" customFormat="1" outlineLevel="2">
      <c r="A394" s="710">
        <f t="shared" si="167"/>
        <v>28</v>
      </c>
      <c r="B394" s="711" t="str">
        <f>IF(C394&lt;&gt;"",COUNTA($C$8:C394),"")</f>
        <v/>
      </c>
      <c r="C394" s="711"/>
      <c r="D394" s="5"/>
      <c r="E394" s="699"/>
      <c r="F394" s="699"/>
      <c r="G394" s="699"/>
      <c r="H394" s="699"/>
      <c r="I394" s="699"/>
      <c r="J394" s="699"/>
      <c r="K394" s="712"/>
      <c r="L394" s="714" t="s">
        <v>35</v>
      </c>
      <c r="M394" s="715" t="str">
        <f>IF(K394&lt;&gt;"",VLOOKUP(K394,'DON GIA'!$S$1:$U$19,3,0),"")</f>
        <v/>
      </c>
      <c r="N394" s="715" t="str">
        <f>IF(K394&lt;&gt;"",VLOOKUP(K394,'DON GIA'!$S$1:$V$19,4,0),"")</f>
        <v/>
      </c>
      <c r="O394" s="715" t="str">
        <f t="shared" si="162"/>
        <v/>
      </c>
      <c r="P394" s="715" t="str">
        <f t="shared" si="163"/>
        <v/>
      </c>
      <c r="Q394" s="5" t="s">
        <v>63</v>
      </c>
      <c r="R394" s="699" t="s">
        <v>44</v>
      </c>
      <c r="S394" s="699">
        <v>15</v>
      </c>
      <c r="T394" s="715">
        <f>IF(Q394&lt;&gt;"",VLOOKUP(Q394,'DON GIA'!$H$1:$K$103,4,0),"")</f>
        <v>450000</v>
      </c>
      <c r="U394" s="715">
        <f t="shared" si="164"/>
        <v>6750000</v>
      </c>
      <c r="V394" s="715"/>
      <c r="W394" s="712"/>
      <c r="X394" s="699"/>
      <c r="Y394" s="718"/>
      <c r="Z394" s="725"/>
      <c r="AA394" s="715" t="str">
        <f>IF(W394&lt;&gt;"",VLOOKUP(W394,'DON GIA'!$A$1:$D$346,4,0),"")</f>
        <v/>
      </c>
      <c r="AB394" s="715" t="str">
        <f t="shared" si="165"/>
        <v/>
      </c>
      <c r="AC394" s="5"/>
      <c r="AD394" s="5"/>
      <c r="AE394" s="5"/>
      <c r="AF394" s="5"/>
      <c r="AG394" s="5"/>
      <c r="AH394" s="699"/>
      <c r="AI394" s="5"/>
      <c r="AJ394" s="699"/>
      <c r="AK394" s="699"/>
      <c r="AL394" s="715" t="str">
        <f>IF(AI394&lt;&gt;"",VLOOKUP(AI394,'DON GIA'!$M$1:$P$9,4,0),"")</f>
        <v/>
      </c>
      <c r="AM394" s="715" t="str">
        <f t="shared" si="166"/>
        <v/>
      </c>
      <c r="AN394" s="5"/>
      <c r="AO394" s="699"/>
      <c r="AP394" s="702" t="str">
        <f t="shared" si="168"/>
        <v/>
      </c>
      <c r="AQ394" s="712"/>
      <c r="AR394" s="712"/>
      <c r="AS394" s="727"/>
    </row>
    <row r="395" spans="1:45" s="77" customFormat="1" outlineLevel="2">
      <c r="A395" s="710">
        <f t="shared" si="167"/>
        <v>28</v>
      </c>
      <c r="B395" s="711" t="str">
        <f>IF(C395&lt;&gt;"",COUNTA($C$8:C395),"")</f>
        <v/>
      </c>
      <c r="C395" s="711"/>
      <c r="D395" s="5"/>
      <c r="E395" s="699"/>
      <c r="F395" s="699"/>
      <c r="G395" s="699"/>
      <c r="H395" s="699"/>
      <c r="I395" s="699"/>
      <c r="J395" s="699"/>
      <c r="K395" s="712"/>
      <c r="L395" s="714" t="s">
        <v>35</v>
      </c>
      <c r="M395" s="715" t="str">
        <f>IF(K395&lt;&gt;"",VLOOKUP(K395,'DON GIA'!$S$1:$U$19,3,0),"")</f>
        <v/>
      </c>
      <c r="N395" s="715" t="str">
        <f>IF(K395&lt;&gt;"",VLOOKUP(K395,'DON GIA'!$S$1:$V$19,4,0),"")</f>
        <v/>
      </c>
      <c r="O395" s="715" t="str">
        <f t="shared" si="162"/>
        <v/>
      </c>
      <c r="P395" s="715" t="str">
        <f t="shared" si="163"/>
        <v/>
      </c>
      <c r="Q395" s="5" t="s">
        <v>65</v>
      </c>
      <c r="R395" s="699" t="s">
        <v>44</v>
      </c>
      <c r="S395" s="699">
        <v>1</v>
      </c>
      <c r="T395" s="715">
        <f>IF(Q395&lt;&gt;"",VLOOKUP(Q395,'DON GIA'!$H$1:$K$103,4,0),"")</f>
        <v>72000</v>
      </c>
      <c r="U395" s="715">
        <f t="shared" si="164"/>
        <v>72000</v>
      </c>
      <c r="V395" s="715"/>
      <c r="W395" s="712"/>
      <c r="X395" s="699"/>
      <c r="Y395" s="718"/>
      <c r="Z395" s="725"/>
      <c r="AA395" s="715" t="str">
        <f>IF(W395&lt;&gt;"",VLOOKUP(W395,'DON GIA'!$A$1:$D$346,4,0),"")</f>
        <v/>
      </c>
      <c r="AB395" s="715" t="str">
        <f t="shared" si="165"/>
        <v/>
      </c>
      <c r="AC395" s="5"/>
      <c r="AD395" s="5"/>
      <c r="AE395" s="5"/>
      <c r="AF395" s="5"/>
      <c r="AG395" s="5"/>
      <c r="AH395" s="699"/>
      <c r="AI395" s="5"/>
      <c r="AJ395" s="699"/>
      <c r="AK395" s="699"/>
      <c r="AL395" s="715" t="str">
        <f>IF(AI395&lt;&gt;"",VLOOKUP(AI395,'DON GIA'!$M$1:$P$9,4,0),"")</f>
        <v/>
      </c>
      <c r="AM395" s="715" t="str">
        <f t="shared" si="166"/>
        <v/>
      </c>
      <c r="AN395" s="5"/>
      <c r="AO395" s="699"/>
      <c r="AP395" s="702" t="str">
        <f t="shared" si="168"/>
        <v/>
      </c>
      <c r="AQ395" s="712"/>
      <c r="AR395" s="712"/>
      <c r="AS395" s="727"/>
    </row>
    <row r="396" spans="1:45" s="77" customFormat="1" outlineLevel="2">
      <c r="A396" s="710">
        <f t="shared" si="167"/>
        <v>28</v>
      </c>
      <c r="B396" s="711" t="str">
        <f>IF(C396&lt;&gt;"",COUNTA($C$8:C396),"")</f>
        <v/>
      </c>
      <c r="C396" s="711"/>
      <c r="D396" s="5"/>
      <c r="E396" s="699"/>
      <c r="F396" s="699"/>
      <c r="G396" s="699"/>
      <c r="H396" s="699"/>
      <c r="I396" s="699"/>
      <c r="J396" s="699"/>
      <c r="K396" s="712"/>
      <c r="L396" s="714" t="s">
        <v>35</v>
      </c>
      <c r="M396" s="715" t="str">
        <f>IF(K396&lt;&gt;"",VLOOKUP(K396,'DON GIA'!$S$1:$U$19,3,0),"")</f>
        <v/>
      </c>
      <c r="N396" s="715" t="str">
        <f>IF(K396&lt;&gt;"",VLOOKUP(K396,'DON GIA'!$S$1:$V$19,4,0),"")</f>
        <v/>
      </c>
      <c r="O396" s="715" t="str">
        <f t="shared" si="162"/>
        <v/>
      </c>
      <c r="P396" s="715" t="str">
        <f t="shared" si="163"/>
        <v/>
      </c>
      <c r="Q396" s="5" t="s">
        <v>66</v>
      </c>
      <c r="R396" s="699" t="s">
        <v>44</v>
      </c>
      <c r="S396" s="699">
        <v>1</v>
      </c>
      <c r="T396" s="715">
        <f>IF(Q396&lt;&gt;"",VLOOKUP(Q396,'DON GIA'!$H$1:$K$103,4,0),"")</f>
        <v>450000</v>
      </c>
      <c r="U396" s="715">
        <f t="shared" si="164"/>
        <v>450000</v>
      </c>
      <c r="V396" s="715"/>
      <c r="W396" s="712"/>
      <c r="X396" s="699"/>
      <c r="Y396" s="718"/>
      <c r="Z396" s="725"/>
      <c r="AA396" s="715" t="str">
        <f>IF(W396&lt;&gt;"",VLOOKUP(W396,'DON GIA'!$A$1:$D$346,4,0),"")</f>
        <v/>
      </c>
      <c r="AB396" s="715" t="str">
        <f t="shared" si="165"/>
        <v/>
      </c>
      <c r="AC396" s="5"/>
      <c r="AD396" s="5"/>
      <c r="AE396" s="5"/>
      <c r="AF396" s="5"/>
      <c r="AG396" s="5"/>
      <c r="AH396" s="699"/>
      <c r="AI396" s="5"/>
      <c r="AJ396" s="699"/>
      <c r="AK396" s="699"/>
      <c r="AL396" s="715" t="str">
        <f>IF(AI396&lt;&gt;"",VLOOKUP(AI396,'DON GIA'!$M$1:$P$9,4,0),"")</f>
        <v/>
      </c>
      <c r="AM396" s="715" t="str">
        <f t="shared" si="166"/>
        <v/>
      </c>
      <c r="AN396" s="5"/>
      <c r="AO396" s="699"/>
      <c r="AP396" s="702" t="str">
        <f t="shared" si="168"/>
        <v/>
      </c>
      <c r="AQ396" s="712"/>
      <c r="AR396" s="712"/>
      <c r="AS396" s="727"/>
    </row>
    <row r="397" spans="1:45" outlineLevel="2">
      <c r="A397" s="710">
        <f t="shared" si="167"/>
        <v>28</v>
      </c>
      <c r="B397" s="711" t="str">
        <f>IF(C397&lt;&gt;"",COUNTA($C$8:C397),"")</f>
        <v/>
      </c>
      <c r="C397" s="711"/>
      <c r="D397" s="5"/>
      <c r="E397" s="699"/>
      <c r="F397" s="699"/>
      <c r="G397" s="699"/>
      <c r="H397" s="699"/>
      <c r="I397" s="699"/>
      <c r="J397" s="699"/>
      <c r="K397" s="712"/>
      <c r="L397" s="714" t="s">
        <v>35</v>
      </c>
      <c r="M397" s="715" t="str">
        <f>IF(K397&lt;&gt;"",VLOOKUP(K397,'DON GIA'!$S$1:$U$19,3,0),"")</f>
        <v/>
      </c>
      <c r="N397" s="715" t="str">
        <f>IF(K397&lt;&gt;"",VLOOKUP(K397,'DON GIA'!$S$1:$V$19,4,0),"")</f>
        <v/>
      </c>
      <c r="O397" s="715" t="str">
        <f t="shared" si="162"/>
        <v/>
      </c>
      <c r="P397" s="715" t="str">
        <f t="shared" si="163"/>
        <v/>
      </c>
      <c r="Q397" s="733" t="s">
        <v>35</v>
      </c>
      <c r="R397" s="734"/>
      <c r="S397" s="734"/>
      <c r="T397" s="715" t="str">
        <f>IF(Q397&lt;&gt;"",VLOOKUP(Q397,'DON GIA'!$H$1:$K$103,4,0),"")</f>
        <v/>
      </c>
      <c r="U397" s="715" t="str">
        <f t="shared" si="164"/>
        <v/>
      </c>
      <c r="V397" s="715"/>
      <c r="W397" s="712"/>
      <c r="X397" s="699"/>
      <c r="Y397" s="718"/>
      <c r="Z397" s="725"/>
      <c r="AA397" s="715" t="str">
        <f>IF(W397&lt;&gt;"",VLOOKUP(W397,'DON GIA'!$A$1:$D$346,4,0),"")</f>
        <v/>
      </c>
      <c r="AB397" s="715" t="str">
        <f t="shared" si="165"/>
        <v/>
      </c>
      <c r="AC397" s="5"/>
      <c r="AD397" s="5"/>
      <c r="AE397" s="5"/>
      <c r="AF397" s="5"/>
      <c r="AG397" s="5"/>
      <c r="AH397" s="699"/>
      <c r="AI397" s="5"/>
      <c r="AJ397" s="699"/>
      <c r="AK397" s="699"/>
      <c r="AL397" s="715" t="str">
        <f>IF(AI397&lt;&gt;"",VLOOKUP(AI397,'DON GIA'!$M$1:$P$9,4,0),"")</f>
        <v/>
      </c>
      <c r="AM397" s="715" t="str">
        <f t="shared" si="166"/>
        <v/>
      </c>
      <c r="AN397" s="5"/>
      <c r="AO397" s="699"/>
      <c r="AP397" s="702" t="str">
        <f t="shared" si="168"/>
        <v/>
      </c>
      <c r="AQ397" s="712"/>
      <c r="AR397" s="712"/>
      <c r="AS397" s="727"/>
    </row>
    <row r="398" spans="1:45" outlineLevel="2">
      <c r="A398" s="710">
        <f t="shared" si="167"/>
        <v>28</v>
      </c>
      <c r="B398" s="711"/>
      <c r="C398" s="711"/>
      <c r="D398" s="708"/>
      <c r="E398" s="699"/>
      <c r="F398" s="699"/>
      <c r="G398" s="699"/>
      <c r="H398" s="699"/>
      <c r="I398" s="699"/>
      <c r="J398" s="699"/>
      <c r="K398" s="712"/>
      <c r="L398" s="714" t="s">
        <v>35</v>
      </c>
      <c r="M398" s="715" t="str">
        <f>IF(K398&lt;&gt;"",VLOOKUP(K398,'DON GIA'!$S$1:$U$19,3,0),"")</f>
        <v/>
      </c>
      <c r="N398" s="715" t="str">
        <f>IF(K398&lt;&gt;"",VLOOKUP(K398,'DON GIA'!$S$1:$V$19,4,0),"")</f>
        <v/>
      </c>
      <c r="O398" s="715" t="str">
        <f t="shared" si="162"/>
        <v/>
      </c>
      <c r="P398" s="715" t="str">
        <f t="shared" si="163"/>
        <v/>
      </c>
      <c r="Q398" s="5" t="s">
        <v>35</v>
      </c>
      <c r="R398" s="699"/>
      <c r="S398" s="699"/>
      <c r="T398" s="715" t="str">
        <f>IF(Q398&lt;&gt;"",VLOOKUP(Q398,'DON GIA'!$H$1:$K$103,4,0),"")</f>
        <v/>
      </c>
      <c r="U398" s="715" t="str">
        <f t="shared" si="164"/>
        <v/>
      </c>
      <c r="V398" s="715"/>
      <c r="W398" s="712"/>
      <c r="X398" s="699"/>
      <c r="Y398" s="718"/>
      <c r="Z398" s="725"/>
      <c r="AA398" s="715" t="str">
        <f>IF(W398&lt;&gt;"",VLOOKUP(W398,'DON GIA'!$A$1:$D$346,4,0),"")</f>
        <v/>
      </c>
      <c r="AB398" s="715" t="str">
        <f t="shared" si="165"/>
        <v/>
      </c>
      <c r="AC398" s="5"/>
      <c r="AD398" s="5"/>
      <c r="AE398" s="5"/>
      <c r="AF398" s="5"/>
      <c r="AG398" s="5"/>
      <c r="AH398" s="699"/>
      <c r="AI398" s="5"/>
      <c r="AJ398" s="699"/>
      <c r="AK398" s="699"/>
      <c r="AL398" s="715" t="str">
        <f>IF(AI398&lt;&gt;"",VLOOKUP(AI398,'DON GIA'!$M$1:$P$9,4,0),"")</f>
        <v/>
      </c>
      <c r="AM398" s="715" t="str">
        <f t="shared" si="166"/>
        <v/>
      </c>
      <c r="AN398" s="5"/>
      <c r="AO398" s="699"/>
      <c r="AP398" s="702" t="str">
        <f t="shared" si="168"/>
        <v/>
      </c>
      <c r="AQ398" s="712"/>
      <c r="AR398" s="712"/>
      <c r="AS398" s="727"/>
    </row>
    <row r="399" spans="1:45" outlineLevel="1">
      <c r="A399" s="658" t="s">
        <v>2131</v>
      </c>
      <c r="B399" s="696">
        <f>IF(C399&lt;&gt;"",COUNTA($C$8:C399),"")</f>
        <v>29</v>
      </c>
      <c r="C399" s="696">
        <v>394</v>
      </c>
      <c r="D399" s="708" t="s">
        <v>67</v>
      </c>
      <c r="E399" s="698"/>
      <c r="F399" s="699"/>
      <c r="G399" s="698"/>
      <c r="H399" s="698"/>
      <c r="I399" s="698"/>
      <c r="J399" s="698"/>
      <c r="K399" s="697"/>
      <c r="L399" s="701">
        <f>SUBTOTAL(9,L400:L416)</f>
        <v>0</v>
      </c>
      <c r="M399" s="702"/>
      <c r="N399" s="702"/>
      <c r="O399" s="702">
        <f>SUBTOTAL(9,O400:O416)</f>
        <v>0</v>
      </c>
      <c r="P399" s="702">
        <f>SUBTOTAL(9,P400:P416)</f>
        <v>0</v>
      </c>
      <c r="Q399" s="708"/>
      <c r="R399" s="698"/>
      <c r="S399" s="698">
        <f>SUBTOTAL(9,S400:S416)</f>
        <v>2</v>
      </c>
      <c r="T399" s="702"/>
      <c r="U399" s="702">
        <f>SUBTOTAL(9,U400:U416)</f>
        <v>900000</v>
      </c>
      <c r="V399" s="702"/>
      <c r="W399" s="697"/>
      <c r="X399" s="698"/>
      <c r="Y399" s="705">
        <f>SUBTOTAL(9,Y400:Y416)</f>
        <v>380.10699999999997</v>
      </c>
      <c r="Z399" s="724">
        <f>SUBTOTAL(9,Z400:Z416)</f>
        <v>0</v>
      </c>
      <c r="AA399" s="702"/>
      <c r="AB399" s="702">
        <f>SUBTOTAL(9,AB400:AB416)</f>
        <v>568638589.153</v>
      </c>
      <c r="AC399" s="708"/>
      <c r="AD399" s="708"/>
      <c r="AE399" s="708"/>
      <c r="AF399" s="708"/>
      <c r="AG399" s="708"/>
      <c r="AH399" s="698"/>
      <c r="AI399" s="708"/>
      <c r="AJ399" s="698"/>
      <c r="AK399" s="698">
        <f>SUBTOTAL(9,AK400:AK416)</f>
        <v>0</v>
      </c>
      <c r="AL399" s="702"/>
      <c r="AM399" s="702">
        <f>SUBTOTAL(9,AM400:AM416)</f>
        <v>0</v>
      </c>
      <c r="AN399" s="708"/>
      <c r="AO399" s="698">
        <f>SUBTOTAL(9,AO400:AO416)</f>
        <v>0</v>
      </c>
      <c r="AP399" s="702">
        <f t="shared" si="168"/>
        <v>569538589.153</v>
      </c>
      <c r="AQ399" s="722"/>
      <c r="AR399" s="722"/>
      <c r="AS399" s="639"/>
    </row>
    <row r="400" spans="1:45" ht="36" outlineLevel="2">
      <c r="A400" s="710">
        <f>IF(B399&lt;&gt;"",B399,A398)</f>
        <v>29</v>
      </c>
      <c r="B400" s="711" t="str">
        <f>IF(C400&lt;&gt;"",COUNTA($C$8:C400),"")</f>
        <v/>
      </c>
      <c r="C400" s="711"/>
      <c r="D400" s="5" t="s">
        <v>70</v>
      </c>
      <c r="E400" s="699"/>
      <c r="F400" s="699"/>
      <c r="G400" s="699"/>
      <c r="H400" s="699"/>
      <c r="I400" s="699"/>
      <c r="J400" s="699"/>
      <c r="K400" s="712"/>
      <c r="L400" s="714" t="s">
        <v>35</v>
      </c>
      <c r="M400" s="715" t="str">
        <f>IF(K400&lt;&gt;"",VLOOKUP(K400,'DON GIA'!$S$1:$U$19,3,0),"")</f>
        <v/>
      </c>
      <c r="N400" s="715" t="str">
        <f>IF(K400&lt;&gt;"",VLOOKUP(K400,'DON GIA'!$S$1:$V$19,4,0),"")</f>
        <v/>
      </c>
      <c r="O400" s="715" t="str">
        <f t="shared" ref="O400:O416" si="169">IF(K400&lt;&gt;"",L400*M400,"")</f>
        <v/>
      </c>
      <c r="P400" s="715" t="str">
        <f t="shared" ref="P400:P416" si="170">IF(K400&lt;&gt;"",L400*N400,"")</f>
        <v/>
      </c>
      <c r="Q400" s="5" t="s">
        <v>68</v>
      </c>
      <c r="R400" s="699" t="s">
        <v>44</v>
      </c>
      <c r="S400" s="699">
        <v>2</v>
      </c>
      <c r="T400" s="715">
        <f>IF(Q400&lt;&gt;"",VLOOKUP(Q400,'DON GIA'!$H$1:$K$103,4,0),"")</f>
        <v>450000</v>
      </c>
      <c r="U400" s="715">
        <f t="shared" ref="U400:U416" si="171">IF(Q400&lt;&gt;"",IF(ISNUMBER(T400),S400*T400,""),"")</f>
        <v>900000</v>
      </c>
      <c r="V400" s="715" t="s">
        <v>2163</v>
      </c>
      <c r="W400" s="712" t="s">
        <v>1005</v>
      </c>
      <c r="X400" s="699" t="s">
        <v>27</v>
      </c>
      <c r="Y400" s="718">
        <v>61.33</v>
      </c>
      <c r="Z400" s="725"/>
      <c r="AA400" s="715">
        <f>IF(W400&lt;&gt;"",VLOOKUP(W400,'DON GIA'!$A$1:$D$346,4,0),"")</f>
        <v>5559129</v>
      </c>
      <c r="AB400" s="715">
        <f t="shared" ref="AB400:AB416" si="172">IF(W400&lt;&gt;"",IF(ISNUMBER(AA400),Y400*AA400,""),"")</f>
        <v>340941381.56999999</v>
      </c>
      <c r="AC400" s="5"/>
      <c r="AD400" s="5" t="s">
        <v>29</v>
      </c>
      <c r="AE400" s="5" t="s">
        <v>30</v>
      </c>
      <c r="AF400" s="5" t="s">
        <v>31</v>
      </c>
      <c r="AG400" s="5" t="s">
        <v>34</v>
      </c>
      <c r="AH400" s="699" t="s">
        <v>69</v>
      </c>
      <c r="AI400" s="5"/>
      <c r="AJ400" s="699"/>
      <c r="AK400" s="699"/>
      <c r="AL400" s="715" t="str">
        <f>IF(AI400&lt;&gt;"",VLOOKUP(AI400,'DON GIA'!$M$1:$P$9,4,0),"")</f>
        <v/>
      </c>
      <c r="AM400" s="715" t="str">
        <f t="shared" ref="AM400:AM416" si="173">IF(AI400&lt;&gt;"",AK400*AL400,"")</f>
        <v/>
      </c>
      <c r="AN400" s="5"/>
      <c r="AO400" s="699"/>
      <c r="AP400" s="702" t="str">
        <f t="shared" si="168"/>
        <v/>
      </c>
      <c r="AQ400" s="722" t="s">
        <v>2337</v>
      </c>
      <c r="AR400" s="722" t="s">
        <v>1912</v>
      </c>
      <c r="AS400" s="639"/>
    </row>
    <row r="401" spans="1:45" ht="50.25" outlineLevel="2">
      <c r="A401" s="710">
        <f t="shared" ref="A401:A416" si="174">IF(B400&lt;&gt;"",B400,A400)</f>
        <v>29</v>
      </c>
      <c r="B401" s="711" t="str">
        <f>IF(C401&lt;&gt;"",COUNTA($C$8:C401),"")</f>
        <v/>
      </c>
      <c r="C401" s="711"/>
      <c r="D401" s="5" t="s">
        <v>71</v>
      </c>
      <c r="E401" s="699"/>
      <c r="F401" s="699"/>
      <c r="G401" s="699"/>
      <c r="H401" s="699"/>
      <c r="I401" s="699"/>
      <c r="J401" s="699"/>
      <c r="K401" s="712"/>
      <c r="L401" s="714" t="s">
        <v>35</v>
      </c>
      <c r="M401" s="715" t="str">
        <f>IF(K401&lt;&gt;"",VLOOKUP(K401,'DON GIA'!$S$1:$U$19,3,0),"")</f>
        <v/>
      </c>
      <c r="N401" s="715" t="str">
        <f>IF(K401&lt;&gt;"",VLOOKUP(K401,'DON GIA'!$S$1:$V$19,4,0),"")</f>
        <v/>
      </c>
      <c r="O401" s="715" t="str">
        <f t="shared" si="169"/>
        <v/>
      </c>
      <c r="P401" s="715" t="str">
        <f t="shared" si="170"/>
        <v/>
      </c>
      <c r="Q401" s="5" t="s">
        <v>35</v>
      </c>
      <c r="R401" s="699"/>
      <c r="S401" s="699"/>
      <c r="T401" s="715" t="str">
        <f>IF(Q401&lt;&gt;"",VLOOKUP(Q401,'DON GIA'!$H$1:$K$103,4,0),"")</f>
        <v/>
      </c>
      <c r="U401" s="715" t="str">
        <f t="shared" si="171"/>
        <v/>
      </c>
      <c r="V401" s="715"/>
      <c r="W401" s="712" t="s">
        <v>1006</v>
      </c>
      <c r="X401" s="699" t="s">
        <v>27</v>
      </c>
      <c r="Y401" s="718">
        <v>61.33</v>
      </c>
      <c r="Z401" s="725"/>
      <c r="AA401" s="715">
        <f>IF(W401&lt;&gt;"",VLOOKUP(W401,'DON GIA'!$A$1:$D$346,4,0),"")</f>
        <v>109890</v>
      </c>
      <c r="AB401" s="715">
        <f t="shared" si="172"/>
        <v>6739553.7000000002</v>
      </c>
      <c r="AC401" s="5"/>
      <c r="AD401" s="5"/>
      <c r="AE401" s="5"/>
      <c r="AF401" s="5"/>
      <c r="AG401" s="5"/>
      <c r="AH401" s="699"/>
      <c r="AI401" s="5"/>
      <c r="AJ401" s="699"/>
      <c r="AK401" s="699"/>
      <c r="AL401" s="715" t="str">
        <f>IF(AI401&lt;&gt;"",VLOOKUP(AI401,'DON GIA'!$M$1:$P$9,4,0),"")</f>
        <v/>
      </c>
      <c r="AM401" s="715" t="str">
        <f t="shared" si="173"/>
        <v/>
      </c>
      <c r="AN401" s="5"/>
      <c r="AO401" s="699"/>
      <c r="AP401" s="702" t="str">
        <f t="shared" si="168"/>
        <v/>
      </c>
      <c r="AQ401" s="712"/>
      <c r="AR401" s="712" t="s">
        <v>1958</v>
      </c>
      <c r="AS401" s="727"/>
    </row>
    <row r="402" spans="1:45" ht="66.75" outlineLevel="2">
      <c r="A402" s="710">
        <f t="shared" si="174"/>
        <v>29</v>
      </c>
      <c r="B402" s="711" t="str">
        <f>IF(C402&lt;&gt;"",COUNTA($C$8:C402),"")</f>
        <v/>
      </c>
      <c r="C402" s="711"/>
      <c r="D402" s="5"/>
      <c r="E402" s="699"/>
      <c r="F402" s="699"/>
      <c r="G402" s="699"/>
      <c r="H402" s="699"/>
      <c r="I402" s="699"/>
      <c r="J402" s="699"/>
      <c r="K402" s="712"/>
      <c r="L402" s="714" t="s">
        <v>35</v>
      </c>
      <c r="M402" s="715" t="str">
        <f>IF(K402&lt;&gt;"",VLOOKUP(K402,'DON GIA'!$S$1:$U$19,3,0),"")</f>
        <v/>
      </c>
      <c r="N402" s="715" t="str">
        <f>IF(K402&lt;&gt;"",VLOOKUP(K402,'DON GIA'!$S$1:$V$19,4,0),"")</f>
        <v/>
      </c>
      <c r="O402" s="715" t="str">
        <f t="shared" si="169"/>
        <v/>
      </c>
      <c r="P402" s="715" t="str">
        <f t="shared" si="170"/>
        <v/>
      </c>
      <c r="Q402" s="5" t="s">
        <v>35</v>
      </c>
      <c r="R402" s="699"/>
      <c r="S402" s="699"/>
      <c r="T402" s="715" t="str">
        <f>IF(Q402&lt;&gt;"",VLOOKUP(Q402,'DON GIA'!$H$1:$K$103,4,0),"")</f>
        <v/>
      </c>
      <c r="U402" s="715" t="str">
        <f t="shared" si="171"/>
        <v/>
      </c>
      <c r="V402" s="715"/>
      <c r="W402" s="712" t="s">
        <v>1007</v>
      </c>
      <c r="X402" s="699" t="s">
        <v>27</v>
      </c>
      <c r="Y402" s="718">
        <v>15.19</v>
      </c>
      <c r="Z402" s="725"/>
      <c r="AA402" s="715">
        <f>IF(W402&lt;&gt;"",VLOOKUP(W402,'DON GIA'!$A$1:$D$346,4,0),"")</f>
        <v>1229116</v>
      </c>
      <c r="AB402" s="715">
        <f t="shared" si="172"/>
        <v>18670272.039999999</v>
      </c>
      <c r="AC402" s="5"/>
      <c r="AD402" s="5"/>
      <c r="AE402" s="5" t="s">
        <v>30</v>
      </c>
      <c r="AF402" s="5"/>
      <c r="AG402" s="5"/>
      <c r="AH402" s="699"/>
      <c r="AI402" s="5"/>
      <c r="AJ402" s="699"/>
      <c r="AK402" s="699"/>
      <c r="AL402" s="715" t="str">
        <f>IF(AI402&lt;&gt;"",VLOOKUP(AI402,'DON GIA'!$M$1:$P$9,4,0),"")</f>
        <v/>
      </c>
      <c r="AM402" s="715" t="str">
        <f t="shared" si="173"/>
        <v/>
      </c>
      <c r="AN402" s="5"/>
      <c r="AO402" s="699"/>
      <c r="AP402" s="702" t="str">
        <f t="shared" si="168"/>
        <v/>
      </c>
      <c r="AQ402" s="712"/>
      <c r="AR402" s="712" t="s">
        <v>1959</v>
      </c>
      <c r="AS402" s="727"/>
    </row>
    <row r="403" spans="1:45" ht="66.75" outlineLevel="2">
      <c r="A403" s="710">
        <f t="shared" si="174"/>
        <v>29</v>
      </c>
      <c r="B403" s="711" t="str">
        <f>IF(C403&lt;&gt;"",COUNTA($C$8:C403),"")</f>
        <v/>
      </c>
      <c r="C403" s="711"/>
      <c r="D403" s="5"/>
      <c r="E403" s="699"/>
      <c r="F403" s="699"/>
      <c r="G403" s="699"/>
      <c r="H403" s="699"/>
      <c r="I403" s="699"/>
      <c r="J403" s="699"/>
      <c r="K403" s="712"/>
      <c r="L403" s="714" t="s">
        <v>35</v>
      </c>
      <c r="M403" s="715" t="str">
        <f>IF(K403&lt;&gt;"",VLOOKUP(K403,'DON GIA'!$S$1:$U$19,3,0),"")</f>
        <v/>
      </c>
      <c r="N403" s="715" t="str">
        <f>IF(K403&lt;&gt;"",VLOOKUP(K403,'DON GIA'!$S$1:$V$19,4,0),"")</f>
        <v/>
      </c>
      <c r="O403" s="715" t="str">
        <f t="shared" si="169"/>
        <v/>
      </c>
      <c r="P403" s="715" t="str">
        <f t="shared" si="170"/>
        <v/>
      </c>
      <c r="Q403" s="5" t="s">
        <v>35</v>
      </c>
      <c r="R403" s="699"/>
      <c r="S403" s="699"/>
      <c r="T403" s="715" t="str">
        <f>IF(Q403&lt;&gt;"",VLOOKUP(Q403,'DON GIA'!$H$1:$K$103,4,0),"")</f>
        <v/>
      </c>
      <c r="U403" s="715" t="str">
        <f t="shared" si="171"/>
        <v/>
      </c>
      <c r="V403" s="715"/>
      <c r="W403" s="712" t="s">
        <v>1003</v>
      </c>
      <c r="X403" s="699" t="s">
        <v>27</v>
      </c>
      <c r="Y403" s="718">
        <v>19.14</v>
      </c>
      <c r="Z403" s="725"/>
      <c r="AA403" s="715">
        <f>IF(W403&lt;&gt;"",VLOOKUP(W403,'DON GIA'!$A$1:$D$346,4,0),"")</f>
        <v>854777</v>
      </c>
      <c r="AB403" s="715">
        <f t="shared" si="172"/>
        <v>16360431.780000001</v>
      </c>
      <c r="AC403" s="5"/>
      <c r="AD403" s="5"/>
      <c r="AE403" s="5" t="s">
        <v>30</v>
      </c>
      <c r="AF403" s="5"/>
      <c r="AG403" s="5"/>
      <c r="AH403" s="699"/>
      <c r="AI403" s="5"/>
      <c r="AJ403" s="699"/>
      <c r="AK403" s="699"/>
      <c r="AL403" s="715" t="str">
        <f>IF(AI403&lt;&gt;"",VLOOKUP(AI403,'DON GIA'!$M$1:$P$9,4,0),"")</f>
        <v/>
      </c>
      <c r="AM403" s="715" t="str">
        <f t="shared" si="173"/>
        <v/>
      </c>
      <c r="AN403" s="5"/>
      <c r="AO403" s="699"/>
      <c r="AP403" s="702" t="str">
        <f t="shared" si="168"/>
        <v/>
      </c>
      <c r="AQ403" s="712"/>
      <c r="AR403" s="712" t="s">
        <v>1960</v>
      </c>
      <c r="AS403" s="727"/>
    </row>
    <row r="404" spans="1:45" outlineLevel="2">
      <c r="A404" s="710">
        <f t="shared" si="174"/>
        <v>29</v>
      </c>
      <c r="B404" s="711" t="str">
        <f>IF(C404&lt;&gt;"",COUNTA($C$8:C404),"")</f>
        <v/>
      </c>
      <c r="C404" s="711"/>
      <c r="D404" s="5"/>
      <c r="E404" s="699"/>
      <c r="F404" s="699"/>
      <c r="G404" s="699"/>
      <c r="H404" s="699"/>
      <c r="I404" s="699"/>
      <c r="J404" s="699"/>
      <c r="K404" s="712"/>
      <c r="L404" s="714" t="s">
        <v>35</v>
      </c>
      <c r="M404" s="715" t="str">
        <f>IF(K404&lt;&gt;"",VLOOKUP(K404,'DON GIA'!$S$1:$U$19,3,0),"")</f>
        <v/>
      </c>
      <c r="N404" s="715" t="str">
        <f>IF(K404&lt;&gt;"",VLOOKUP(K404,'DON GIA'!$S$1:$V$19,4,0),"")</f>
        <v/>
      </c>
      <c r="O404" s="715" t="str">
        <f t="shared" si="169"/>
        <v/>
      </c>
      <c r="P404" s="715" t="str">
        <f t="shared" si="170"/>
        <v/>
      </c>
      <c r="Q404" s="5" t="s">
        <v>35</v>
      </c>
      <c r="R404" s="699"/>
      <c r="S404" s="699"/>
      <c r="T404" s="715" t="str">
        <f>IF(Q404&lt;&gt;"",VLOOKUP(Q404,'DON GIA'!$H$1:$K$103,4,0),"")</f>
        <v/>
      </c>
      <c r="U404" s="715" t="str">
        <f t="shared" si="171"/>
        <v/>
      </c>
      <c r="V404" s="715"/>
      <c r="W404" s="712" t="s">
        <v>1008</v>
      </c>
      <c r="X404" s="699" t="s">
        <v>27</v>
      </c>
      <c r="Y404" s="718">
        <v>22.44</v>
      </c>
      <c r="Z404" s="725"/>
      <c r="AA404" s="715">
        <f>IF(W404&lt;&gt;"",VLOOKUP(W404,'DON GIA'!$A$1:$D$346,4,0),"")</f>
        <v>264499</v>
      </c>
      <c r="AB404" s="715">
        <f t="shared" si="172"/>
        <v>5935357.5600000005</v>
      </c>
      <c r="AC404" s="5"/>
      <c r="AD404" s="5"/>
      <c r="AE404" s="5"/>
      <c r="AF404" s="5"/>
      <c r="AG404" s="5"/>
      <c r="AH404" s="699"/>
      <c r="AI404" s="5"/>
      <c r="AJ404" s="699"/>
      <c r="AK404" s="699"/>
      <c r="AL404" s="715" t="str">
        <f>IF(AI404&lt;&gt;"",VLOOKUP(AI404,'DON GIA'!$M$1:$P$9,4,0),"")</f>
        <v/>
      </c>
      <c r="AM404" s="715" t="str">
        <f t="shared" si="173"/>
        <v/>
      </c>
      <c r="AN404" s="5"/>
      <c r="AO404" s="699"/>
      <c r="AP404" s="702" t="str">
        <f t="shared" si="168"/>
        <v/>
      </c>
      <c r="AQ404" s="712"/>
      <c r="AR404" s="712"/>
      <c r="AS404" s="727"/>
    </row>
    <row r="405" spans="1:45" outlineLevel="2">
      <c r="A405" s="710">
        <f t="shared" si="174"/>
        <v>29</v>
      </c>
      <c r="B405" s="711" t="str">
        <f>IF(C405&lt;&gt;"",COUNTA($C$8:C405),"")</f>
        <v/>
      </c>
      <c r="C405" s="711"/>
      <c r="D405" s="5"/>
      <c r="E405" s="699"/>
      <c r="F405" s="699"/>
      <c r="G405" s="699"/>
      <c r="H405" s="699"/>
      <c r="I405" s="699"/>
      <c r="J405" s="699"/>
      <c r="K405" s="712"/>
      <c r="L405" s="714" t="s">
        <v>35</v>
      </c>
      <c r="M405" s="715" t="str">
        <f>IF(K405&lt;&gt;"",VLOOKUP(K405,'DON GIA'!$S$1:$U$19,3,0),"")</f>
        <v/>
      </c>
      <c r="N405" s="715" t="str">
        <f>IF(K405&lt;&gt;"",VLOOKUP(K405,'DON GIA'!$S$1:$V$19,4,0),"")</f>
        <v/>
      </c>
      <c r="O405" s="715" t="str">
        <f t="shared" si="169"/>
        <v/>
      </c>
      <c r="P405" s="715" t="str">
        <f t="shared" si="170"/>
        <v/>
      </c>
      <c r="Q405" s="5" t="s">
        <v>35</v>
      </c>
      <c r="R405" s="699"/>
      <c r="S405" s="699"/>
      <c r="T405" s="715" t="str">
        <f>IF(Q405&lt;&gt;"",VLOOKUP(Q405,'DON GIA'!$H$1:$K$103,4,0),"")</f>
        <v/>
      </c>
      <c r="U405" s="715" t="str">
        <f t="shared" si="171"/>
        <v/>
      </c>
      <c r="V405" s="715"/>
      <c r="W405" s="712" t="s">
        <v>1009</v>
      </c>
      <c r="X405" s="699" t="s">
        <v>27</v>
      </c>
      <c r="Y405" s="718">
        <v>107.93</v>
      </c>
      <c r="Z405" s="725"/>
      <c r="AA405" s="715">
        <f>IF(W405&lt;&gt;"",VLOOKUP(W405,'DON GIA'!$A$1:$D$346,4,0),"")</f>
        <v>282038</v>
      </c>
      <c r="AB405" s="715">
        <f t="shared" si="172"/>
        <v>30440361.340000004</v>
      </c>
      <c r="AC405" s="5"/>
      <c r="AD405" s="5"/>
      <c r="AE405" s="5"/>
      <c r="AF405" s="5"/>
      <c r="AG405" s="5"/>
      <c r="AH405" s="699"/>
      <c r="AI405" s="5"/>
      <c r="AJ405" s="699"/>
      <c r="AK405" s="699"/>
      <c r="AL405" s="715" t="str">
        <f>IF(AI405&lt;&gt;"",VLOOKUP(AI405,'DON GIA'!$M$1:$P$9,4,0),"")</f>
        <v/>
      </c>
      <c r="AM405" s="715" t="str">
        <f t="shared" si="173"/>
        <v/>
      </c>
      <c r="AN405" s="5"/>
      <c r="AO405" s="699"/>
      <c r="AP405" s="702" t="str">
        <f t="shared" si="168"/>
        <v/>
      </c>
      <c r="AQ405" s="712"/>
      <c r="AR405" s="712"/>
      <c r="AS405" s="727"/>
    </row>
    <row r="406" spans="1:45" outlineLevel="2">
      <c r="A406" s="710">
        <f t="shared" si="174"/>
        <v>29</v>
      </c>
      <c r="B406" s="711" t="str">
        <f>IF(C406&lt;&gt;"",COUNTA($C$8:C406),"")</f>
        <v/>
      </c>
      <c r="C406" s="711"/>
      <c r="D406" s="5"/>
      <c r="E406" s="699"/>
      <c r="F406" s="699"/>
      <c r="G406" s="699"/>
      <c r="H406" s="699"/>
      <c r="I406" s="699"/>
      <c r="J406" s="699"/>
      <c r="K406" s="712"/>
      <c r="L406" s="714" t="s">
        <v>35</v>
      </c>
      <c r="M406" s="715" t="str">
        <f>IF(K406&lt;&gt;"",VLOOKUP(K406,'DON GIA'!$S$1:$U$19,3,0),"")</f>
        <v/>
      </c>
      <c r="N406" s="715" t="str">
        <f>IF(K406&lt;&gt;"",VLOOKUP(K406,'DON GIA'!$S$1:$V$19,4,0),"")</f>
        <v/>
      </c>
      <c r="O406" s="715" t="str">
        <f t="shared" si="169"/>
        <v/>
      </c>
      <c r="P406" s="715" t="str">
        <f t="shared" si="170"/>
        <v/>
      </c>
      <c r="Q406" s="5" t="s">
        <v>35</v>
      </c>
      <c r="R406" s="699"/>
      <c r="S406" s="699"/>
      <c r="T406" s="715" t="str">
        <f>IF(Q406&lt;&gt;"",VLOOKUP(Q406,'DON GIA'!$H$1:$K$103,4,0),"")</f>
        <v/>
      </c>
      <c r="U406" s="715" t="str">
        <f t="shared" si="171"/>
        <v/>
      </c>
      <c r="V406" s="715"/>
      <c r="W406" s="712" t="s">
        <v>1010</v>
      </c>
      <c r="X406" s="699" t="s">
        <v>27</v>
      </c>
      <c r="Y406" s="718">
        <v>27.52</v>
      </c>
      <c r="Z406" s="725"/>
      <c r="AA406" s="715">
        <f>IF(W406&lt;&gt;"",VLOOKUP(W406,'DON GIA'!$A$1:$D$346,4,0),"")</f>
        <v>1238791</v>
      </c>
      <c r="AB406" s="715">
        <f t="shared" si="172"/>
        <v>34091528.32</v>
      </c>
      <c r="AC406" s="5"/>
      <c r="AD406" s="5"/>
      <c r="AE406" s="5"/>
      <c r="AF406" s="5"/>
      <c r="AG406" s="5"/>
      <c r="AH406" s="699"/>
      <c r="AI406" s="5"/>
      <c r="AJ406" s="699"/>
      <c r="AK406" s="699"/>
      <c r="AL406" s="715" t="str">
        <f>IF(AI406&lt;&gt;"",VLOOKUP(AI406,'DON GIA'!$M$1:$P$9,4,0),"")</f>
        <v/>
      </c>
      <c r="AM406" s="715" t="str">
        <f t="shared" si="173"/>
        <v/>
      </c>
      <c r="AN406" s="5"/>
      <c r="AO406" s="699"/>
      <c r="AP406" s="702" t="str">
        <f t="shared" si="168"/>
        <v/>
      </c>
      <c r="AQ406" s="712"/>
      <c r="AR406" s="712"/>
      <c r="AS406" s="727"/>
    </row>
    <row r="407" spans="1:45" outlineLevel="2">
      <c r="A407" s="710">
        <f t="shared" si="174"/>
        <v>29</v>
      </c>
      <c r="B407" s="711" t="str">
        <f>IF(C407&lt;&gt;"",COUNTA($C$8:C407),"")</f>
        <v/>
      </c>
      <c r="C407" s="711"/>
      <c r="D407" s="5"/>
      <c r="E407" s="699"/>
      <c r="F407" s="699"/>
      <c r="G407" s="699"/>
      <c r="H407" s="699"/>
      <c r="I407" s="699"/>
      <c r="J407" s="699"/>
      <c r="K407" s="712"/>
      <c r="L407" s="714" t="s">
        <v>35</v>
      </c>
      <c r="M407" s="715" t="str">
        <f>IF(K407&lt;&gt;"",VLOOKUP(K407,'DON GIA'!$S$1:$U$19,3,0),"")</f>
        <v/>
      </c>
      <c r="N407" s="715" t="str">
        <f>IF(K407&lt;&gt;"",VLOOKUP(K407,'DON GIA'!$S$1:$V$19,4,0),"")</f>
        <v/>
      </c>
      <c r="O407" s="715" t="str">
        <f t="shared" si="169"/>
        <v/>
      </c>
      <c r="P407" s="715" t="str">
        <f t="shared" si="170"/>
        <v/>
      </c>
      <c r="Q407" s="5" t="s">
        <v>35</v>
      </c>
      <c r="R407" s="699"/>
      <c r="S407" s="699"/>
      <c r="T407" s="715" t="str">
        <f>IF(Q407&lt;&gt;"",VLOOKUP(Q407,'DON GIA'!$H$1:$K$103,4,0),"")</f>
        <v/>
      </c>
      <c r="U407" s="715" t="str">
        <f t="shared" si="171"/>
        <v/>
      </c>
      <c r="V407" s="715"/>
      <c r="W407" s="712" t="s">
        <v>1011</v>
      </c>
      <c r="X407" s="699" t="s">
        <v>27</v>
      </c>
      <c r="Y407" s="718">
        <v>9.4600000000000009</v>
      </c>
      <c r="Z407" s="725"/>
      <c r="AA407" s="715">
        <f>IF(W407&lt;&gt;"",VLOOKUP(W407,'DON GIA'!$A$1:$D$346,4,0),"")</f>
        <v>1238791</v>
      </c>
      <c r="AB407" s="715">
        <f t="shared" si="172"/>
        <v>11718962.860000001</v>
      </c>
      <c r="AC407" s="5"/>
      <c r="AD407" s="5"/>
      <c r="AE407" s="5"/>
      <c r="AF407" s="5"/>
      <c r="AG407" s="5"/>
      <c r="AH407" s="699"/>
      <c r="AI407" s="5"/>
      <c r="AJ407" s="699"/>
      <c r="AK407" s="699"/>
      <c r="AL407" s="715" t="str">
        <f>IF(AI407&lt;&gt;"",VLOOKUP(AI407,'DON GIA'!$M$1:$P$9,4,0),"")</f>
        <v/>
      </c>
      <c r="AM407" s="715" t="str">
        <f t="shared" si="173"/>
        <v/>
      </c>
      <c r="AN407" s="5"/>
      <c r="AO407" s="699"/>
      <c r="AP407" s="702" t="str">
        <f t="shared" si="168"/>
        <v/>
      </c>
      <c r="AQ407" s="712"/>
      <c r="AR407" s="712"/>
      <c r="AS407" s="727"/>
    </row>
    <row r="408" spans="1:45" outlineLevel="2">
      <c r="A408" s="710">
        <f t="shared" si="174"/>
        <v>29</v>
      </c>
      <c r="B408" s="711" t="str">
        <f>IF(C408&lt;&gt;"",COUNTA($C$8:C408),"")</f>
        <v/>
      </c>
      <c r="C408" s="711"/>
      <c r="D408" s="5"/>
      <c r="E408" s="699"/>
      <c r="F408" s="699"/>
      <c r="G408" s="699"/>
      <c r="H408" s="699"/>
      <c r="I408" s="699"/>
      <c r="J408" s="699"/>
      <c r="K408" s="712"/>
      <c r="L408" s="714" t="s">
        <v>35</v>
      </c>
      <c r="M408" s="715" t="str">
        <f>IF(K408&lt;&gt;"",VLOOKUP(K408,'DON GIA'!$S$1:$U$19,3,0),"")</f>
        <v/>
      </c>
      <c r="N408" s="715" t="str">
        <f>IF(K408&lt;&gt;"",VLOOKUP(K408,'DON GIA'!$S$1:$V$19,4,0),"")</f>
        <v/>
      </c>
      <c r="O408" s="715" t="str">
        <f t="shared" si="169"/>
        <v/>
      </c>
      <c r="P408" s="715" t="str">
        <f t="shared" si="170"/>
        <v/>
      </c>
      <c r="Q408" s="5" t="s">
        <v>35</v>
      </c>
      <c r="R408" s="699"/>
      <c r="S408" s="699"/>
      <c r="T408" s="715" t="str">
        <f>IF(Q408&lt;&gt;"",VLOOKUP(Q408,'DON GIA'!$H$1:$K$103,4,0),"")</f>
        <v/>
      </c>
      <c r="U408" s="715" t="str">
        <f t="shared" si="171"/>
        <v/>
      </c>
      <c r="V408" s="715"/>
      <c r="W408" s="712" t="s">
        <v>1012</v>
      </c>
      <c r="X408" s="699" t="s">
        <v>38</v>
      </c>
      <c r="Y408" s="718">
        <v>0.22</v>
      </c>
      <c r="Z408" s="725"/>
      <c r="AA408" s="715">
        <f>IF(W408&lt;&gt;"",VLOOKUP(W408,'DON GIA'!$A$1:$D$346,4,0),"")</f>
        <v>3039467</v>
      </c>
      <c r="AB408" s="715">
        <f t="shared" si="172"/>
        <v>668682.74</v>
      </c>
      <c r="AC408" s="5"/>
      <c r="AD408" s="5"/>
      <c r="AE408" s="5"/>
      <c r="AF408" s="5"/>
      <c r="AG408" s="5"/>
      <c r="AH408" s="699"/>
      <c r="AI408" s="5"/>
      <c r="AJ408" s="699"/>
      <c r="AK408" s="699"/>
      <c r="AL408" s="715" t="str">
        <f>IF(AI408&lt;&gt;"",VLOOKUP(AI408,'DON GIA'!$M$1:$P$9,4,0),"")</f>
        <v/>
      </c>
      <c r="AM408" s="715" t="str">
        <f t="shared" si="173"/>
        <v/>
      </c>
      <c r="AN408" s="5"/>
      <c r="AO408" s="699"/>
      <c r="AP408" s="702" t="str">
        <f t="shared" si="168"/>
        <v/>
      </c>
      <c r="AQ408" s="712"/>
      <c r="AR408" s="712"/>
      <c r="AS408" s="727"/>
    </row>
    <row r="409" spans="1:45" outlineLevel="2">
      <c r="A409" s="710">
        <f t="shared" si="174"/>
        <v>29</v>
      </c>
      <c r="B409" s="711" t="str">
        <f>IF(C409&lt;&gt;"",COUNTA($C$8:C409),"")</f>
        <v/>
      </c>
      <c r="C409" s="711"/>
      <c r="D409" s="5"/>
      <c r="E409" s="699"/>
      <c r="F409" s="699"/>
      <c r="G409" s="699"/>
      <c r="H409" s="699"/>
      <c r="I409" s="699"/>
      <c r="J409" s="699"/>
      <c r="K409" s="712"/>
      <c r="L409" s="714" t="s">
        <v>35</v>
      </c>
      <c r="M409" s="715" t="str">
        <f>IF(K409&lt;&gt;"",VLOOKUP(K409,'DON GIA'!$S$1:$U$19,3,0),"")</f>
        <v/>
      </c>
      <c r="N409" s="715" t="str">
        <f>IF(K409&lt;&gt;"",VLOOKUP(K409,'DON GIA'!$S$1:$V$19,4,0),"")</f>
        <v/>
      </c>
      <c r="O409" s="715" t="str">
        <f t="shared" si="169"/>
        <v/>
      </c>
      <c r="P409" s="715" t="str">
        <f t="shared" si="170"/>
        <v/>
      </c>
      <c r="Q409" s="5" t="s">
        <v>35</v>
      </c>
      <c r="R409" s="699"/>
      <c r="S409" s="699"/>
      <c r="T409" s="715" t="str">
        <f>IF(Q409&lt;&gt;"",VLOOKUP(Q409,'DON GIA'!$H$1:$K$103,4,0),"")</f>
        <v/>
      </c>
      <c r="U409" s="715" t="str">
        <f t="shared" si="171"/>
        <v/>
      </c>
      <c r="V409" s="715"/>
      <c r="W409" s="712" t="s">
        <v>1013</v>
      </c>
      <c r="X409" s="699" t="s">
        <v>42</v>
      </c>
      <c r="Y409" s="718">
        <v>1</v>
      </c>
      <c r="Z409" s="725"/>
      <c r="AA409" s="715">
        <f>IF(W409&lt;&gt;"",VLOOKUP(W409,'DON GIA'!$A$1:$D$346,4,0),"")</f>
        <v>3793079</v>
      </c>
      <c r="AB409" s="715">
        <f t="shared" si="172"/>
        <v>3793079</v>
      </c>
      <c r="AC409" s="5"/>
      <c r="AD409" s="5"/>
      <c r="AE409" s="5"/>
      <c r="AF409" s="5"/>
      <c r="AG409" s="5"/>
      <c r="AH409" s="699"/>
      <c r="AI409" s="5"/>
      <c r="AJ409" s="699"/>
      <c r="AK409" s="699"/>
      <c r="AL409" s="715" t="str">
        <f>IF(AI409&lt;&gt;"",VLOOKUP(AI409,'DON GIA'!$M$1:$P$9,4,0),"")</f>
        <v/>
      </c>
      <c r="AM409" s="715" t="str">
        <f t="shared" si="173"/>
        <v/>
      </c>
      <c r="AN409" s="5"/>
      <c r="AO409" s="699"/>
      <c r="AP409" s="702" t="str">
        <f t="shared" si="168"/>
        <v/>
      </c>
      <c r="AQ409" s="712"/>
      <c r="AR409" s="712"/>
      <c r="AS409" s="727"/>
    </row>
    <row r="410" spans="1:45" outlineLevel="2">
      <c r="A410" s="710">
        <f t="shared" si="174"/>
        <v>29</v>
      </c>
      <c r="B410" s="711" t="str">
        <f>IF(C410&lt;&gt;"",COUNTA($C$8:C410),"")</f>
        <v/>
      </c>
      <c r="C410" s="711"/>
      <c r="D410" s="5"/>
      <c r="E410" s="699"/>
      <c r="F410" s="699"/>
      <c r="G410" s="699"/>
      <c r="H410" s="699"/>
      <c r="I410" s="699"/>
      <c r="J410" s="699"/>
      <c r="K410" s="712"/>
      <c r="L410" s="714" t="s">
        <v>35</v>
      </c>
      <c r="M410" s="715" t="str">
        <f>IF(K410&lt;&gt;"",VLOOKUP(K410,'DON GIA'!$S$1:$U$19,3,0),"")</f>
        <v/>
      </c>
      <c r="N410" s="715" t="str">
        <f>IF(K410&lt;&gt;"",VLOOKUP(K410,'DON GIA'!$S$1:$V$19,4,0),"")</f>
        <v/>
      </c>
      <c r="O410" s="715" t="str">
        <f t="shared" si="169"/>
        <v/>
      </c>
      <c r="P410" s="715" t="str">
        <f t="shared" si="170"/>
        <v/>
      </c>
      <c r="Q410" s="5" t="s">
        <v>35</v>
      </c>
      <c r="R410" s="699"/>
      <c r="S410" s="699"/>
      <c r="T410" s="715" t="str">
        <f>IF(Q410&lt;&gt;"",VLOOKUP(Q410,'DON GIA'!$H$1:$K$103,4,0),"")</f>
        <v/>
      </c>
      <c r="U410" s="715" t="str">
        <f t="shared" si="171"/>
        <v/>
      </c>
      <c r="V410" s="715"/>
      <c r="W410" s="712" t="s">
        <v>1014</v>
      </c>
      <c r="X410" s="699" t="s">
        <v>27</v>
      </c>
      <c r="Y410" s="718">
        <v>6.65</v>
      </c>
      <c r="Z410" s="725"/>
      <c r="AA410" s="715">
        <f>IF(W410&lt;&gt;"",VLOOKUP(W410,'DON GIA'!$A$1:$D$346,4,0),"")</f>
        <v>4447303</v>
      </c>
      <c r="AB410" s="715">
        <f t="shared" si="172"/>
        <v>29574564.950000003</v>
      </c>
      <c r="AC410" s="5"/>
      <c r="AD410" s="5"/>
      <c r="AE410" s="5"/>
      <c r="AF410" s="5"/>
      <c r="AG410" s="5"/>
      <c r="AH410" s="699"/>
      <c r="AI410" s="5"/>
      <c r="AJ410" s="699"/>
      <c r="AK410" s="699"/>
      <c r="AL410" s="715" t="str">
        <f>IF(AI410&lt;&gt;"",VLOOKUP(AI410,'DON GIA'!$M$1:$P$9,4,0),"")</f>
        <v/>
      </c>
      <c r="AM410" s="715" t="str">
        <f t="shared" si="173"/>
        <v/>
      </c>
      <c r="AN410" s="5"/>
      <c r="AO410" s="699"/>
      <c r="AP410" s="702" t="str">
        <f t="shared" si="168"/>
        <v/>
      </c>
      <c r="AQ410" s="712"/>
      <c r="AR410" s="712"/>
      <c r="AS410" s="727"/>
    </row>
    <row r="411" spans="1:45" outlineLevel="2">
      <c r="A411" s="710">
        <f t="shared" si="174"/>
        <v>29</v>
      </c>
      <c r="B411" s="711" t="str">
        <f>IF(C411&lt;&gt;"",COUNTA($C$8:C411),"")</f>
        <v/>
      </c>
      <c r="C411" s="711"/>
      <c r="D411" s="5"/>
      <c r="E411" s="699"/>
      <c r="F411" s="699"/>
      <c r="G411" s="699"/>
      <c r="H411" s="699"/>
      <c r="I411" s="699"/>
      <c r="J411" s="699"/>
      <c r="K411" s="712"/>
      <c r="L411" s="714" t="s">
        <v>35</v>
      </c>
      <c r="M411" s="715" t="str">
        <f>IF(K411&lt;&gt;"",VLOOKUP(K411,'DON GIA'!$S$1:$U$19,3,0),"")</f>
        <v/>
      </c>
      <c r="N411" s="715" t="str">
        <f>IF(K411&lt;&gt;"",VLOOKUP(K411,'DON GIA'!$S$1:$V$19,4,0),"")</f>
        <v/>
      </c>
      <c r="O411" s="715" t="str">
        <f t="shared" si="169"/>
        <v/>
      </c>
      <c r="P411" s="715" t="str">
        <f t="shared" si="170"/>
        <v/>
      </c>
      <c r="Q411" s="5" t="s">
        <v>35</v>
      </c>
      <c r="R411" s="699"/>
      <c r="S411" s="699"/>
      <c r="T411" s="715" t="str">
        <f>IF(Q411&lt;&gt;"",VLOOKUP(Q411,'DON GIA'!$H$1:$K$103,4,0),"")</f>
        <v/>
      </c>
      <c r="U411" s="715" t="str">
        <f t="shared" si="171"/>
        <v/>
      </c>
      <c r="V411" s="715"/>
      <c r="W411" s="712" t="s">
        <v>1015</v>
      </c>
      <c r="X411" s="699" t="s">
        <v>27</v>
      </c>
      <c r="Y411" s="718">
        <v>5.27</v>
      </c>
      <c r="Z411" s="725"/>
      <c r="AA411" s="715">
        <f>IF(W411&lt;&gt;"",VLOOKUP(W411,'DON GIA'!$A$1:$D$346,4,0),"")</f>
        <v>5058826</v>
      </c>
      <c r="AB411" s="715">
        <f t="shared" si="172"/>
        <v>26660013.02</v>
      </c>
      <c r="AC411" s="5"/>
      <c r="AD411" s="5"/>
      <c r="AE411" s="5"/>
      <c r="AF411" s="5"/>
      <c r="AG411" s="5"/>
      <c r="AH411" s="699"/>
      <c r="AI411" s="5"/>
      <c r="AJ411" s="699"/>
      <c r="AK411" s="699"/>
      <c r="AL411" s="715" t="str">
        <f>IF(AI411&lt;&gt;"",VLOOKUP(AI411,'DON GIA'!$M$1:$P$9,4,0),"")</f>
        <v/>
      </c>
      <c r="AM411" s="715" t="str">
        <f t="shared" si="173"/>
        <v/>
      </c>
      <c r="AN411" s="5"/>
      <c r="AO411" s="699"/>
      <c r="AP411" s="702" t="str">
        <f t="shared" si="168"/>
        <v/>
      </c>
      <c r="AQ411" s="712"/>
      <c r="AR411" s="712"/>
      <c r="AS411" s="727"/>
    </row>
    <row r="412" spans="1:45" outlineLevel="2">
      <c r="A412" s="710">
        <f t="shared" si="174"/>
        <v>29</v>
      </c>
      <c r="B412" s="711" t="str">
        <f>IF(C412&lt;&gt;"",COUNTA($C$8:C412),"")</f>
        <v/>
      </c>
      <c r="C412" s="711"/>
      <c r="D412" s="5"/>
      <c r="E412" s="699"/>
      <c r="F412" s="699"/>
      <c r="G412" s="699"/>
      <c r="H412" s="699"/>
      <c r="I412" s="699"/>
      <c r="J412" s="699"/>
      <c r="K412" s="712"/>
      <c r="L412" s="714" t="s">
        <v>35</v>
      </c>
      <c r="M412" s="715" t="str">
        <f>IF(K412&lt;&gt;"",VLOOKUP(K412,'DON GIA'!$S$1:$U$19,3,0),"")</f>
        <v/>
      </c>
      <c r="N412" s="715" t="str">
        <f>IF(K412&lt;&gt;"",VLOOKUP(K412,'DON GIA'!$S$1:$V$19,4,0),"")</f>
        <v/>
      </c>
      <c r="O412" s="715" t="str">
        <f t="shared" si="169"/>
        <v/>
      </c>
      <c r="P412" s="715" t="str">
        <f t="shared" si="170"/>
        <v/>
      </c>
      <c r="Q412" s="5" t="s">
        <v>35</v>
      </c>
      <c r="R412" s="699"/>
      <c r="S412" s="699"/>
      <c r="T412" s="715" t="str">
        <f>IF(Q412&lt;&gt;"",VLOOKUP(Q412,'DON GIA'!$H$1:$K$103,4,0),"")</f>
        <v/>
      </c>
      <c r="U412" s="715" t="str">
        <f t="shared" si="171"/>
        <v/>
      </c>
      <c r="V412" s="715"/>
      <c r="W412" s="712" t="s">
        <v>1016</v>
      </c>
      <c r="X412" s="699" t="s">
        <v>27</v>
      </c>
      <c r="Y412" s="718">
        <v>22.06</v>
      </c>
      <c r="Z412" s="725"/>
      <c r="AA412" s="715">
        <f>IF(W412&lt;&gt;"",VLOOKUP(W412,'DON GIA'!$A$1:$D$346,4,0),"")</f>
        <v>1398600</v>
      </c>
      <c r="AB412" s="715">
        <f t="shared" si="172"/>
        <v>30853116</v>
      </c>
      <c r="AC412" s="5"/>
      <c r="AD412" s="5"/>
      <c r="AE412" s="5"/>
      <c r="AF412" s="5"/>
      <c r="AG412" s="5"/>
      <c r="AH412" s="699"/>
      <c r="AI412" s="5"/>
      <c r="AJ412" s="699"/>
      <c r="AK412" s="699"/>
      <c r="AL412" s="715" t="str">
        <f>IF(AI412&lt;&gt;"",VLOOKUP(AI412,'DON GIA'!$M$1:$P$9,4,0),"")</f>
        <v/>
      </c>
      <c r="AM412" s="715" t="str">
        <f t="shared" si="173"/>
        <v/>
      </c>
      <c r="AN412" s="5"/>
      <c r="AO412" s="699"/>
      <c r="AP412" s="702" t="str">
        <f t="shared" si="168"/>
        <v/>
      </c>
      <c r="AQ412" s="712"/>
      <c r="AR412" s="712"/>
      <c r="AS412" s="727"/>
    </row>
    <row r="413" spans="1:45" outlineLevel="2">
      <c r="A413" s="710">
        <f t="shared" si="174"/>
        <v>29</v>
      </c>
      <c r="B413" s="711" t="str">
        <f>IF(C413&lt;&gt;"",COUNTA($C$8:C413),"")</f>
        <v/>
      </c>
      <c r="C413" s="711"/>
      <c r="D413" s="5"/>
      <c r="E413" s="699"/>
      <c r="F413" s="699"/>
      <c r="G413" s="699"/>
      <c r="H413" s="699"/>
      <c r="I413" s="699"/>
      <c r="J413" s="699"/>
      <c r="K413" s="712"/>
      <c r="L413" s="714" t="s">
        <v>35</v>
      </c>
      <c r="M413" s="715" t="str">
        <f>IF(K413&lt;&gt;"",VLOOKUP(K413,'DON GIA'!$S$1:$U$19,3,0),"")</f>
        <v/>
      </c>
      <c r="N413" s="715" t="str">
        <f>IF(K413&lt;&gt;"",VLOOKUP(K413,'DON GIA'!$S$1:$V$19,4,0),"")</f>
        <v/>
      </c>
      <c r="O413" s="715" t="str">
        <f t="shared" si="169"/>
        <v/>
      </c>
      <c r="P413" s="715" t="str">
        <f t="shared" si="170"/>
        <v/>
      </c>
      <c r="Q413" s="5" t="s">
        <v>35</v>
      </c>
      <c r="R413" s="699"/>
      <c r="S413" s="699"/>
      <c r="T413" s="715" t="str">
        <f>IF(Q413&lt;&gt;"",VLOOKUP(Q413,'DON GIA'!$H$1:$K$103,4,0),"")</f>
        <v/>
      </c>
      <c r="U413" s="715" t="str">
        <f t="shared" si="171"/>
        <v/>
      </c>
      <c r="V413" s="715"/>
      <c r="W413" s="712" t="s">
        <v>1017</v>
      </c>
      <c r="X413" s="699" t="s">
        <v>38</v>
      </c>
      <c r="Y413" s="718">
        <v>0.66500000000000004</v>
      </c>
      <c r="Z413" s="725"/>
      <c r="AA413" s="715">
        <f>IF(W413&lt;&gt;"",VLOOKUP(W413,'DON GIA'!$A$1:$D$346,4,0),"")</f>
        <v>5712071</v>
      </c>
      <c r="AB413" s="715">
        <f t="shared" si="172"/>
        <v>3798527.2150000003</v>
      </c>
      <c r="AC413" s="5"/>
      <c r="AD413" s="5"/>
      <c r="AE413" s="5"/>
      <c r="AF413" s="5"/>
      <c r="AG413" s="5"/>
      <c r="AH413" s="699"/>
      <c r="AI413" s="5"/>
      <c r="AJ413" s="699"/>
      <c r="AK413" s="699"/>
      <c r="AL413" s="715" t="str">
        <f>IF(AI413&lt;&gt;"",VLOOKUP(AI413,'DON GIA'!$M$1:$P$9,4,0),"")</f>
        <v/>
      </c>
      <c r="AM413" s="715" t="str">
        <f t="shared" si="173"/>
        <v/>
      </c>
      <c r="AN413" s="5"/>
      <c r="AO413" s="699"/>
      <c r="AP413" s="702" t="str">
        <f t="shared" si="168"/>
        <v/>
      </c>
      <c r="AQ413" s="712"/>
      <c r="AR413" s="712"/>
      <c r="AS413" s="727"/>
    </row>
    <row r="414" spans="1:45" outlineLevel="2">
      <c r="A414" s="710">
        <f t="shared" si="174"/>
        <v>29</v>
      </c>
      <c r="B414" s="711" t="str">
        <f>IF(C414&lt;&gt;"",COUNTA($C$8:C414),"")</f>
        <v/>
      </c>
      <c r="C414" s="711"/>
      <c r="D414" s="5"/>
      <c r="E414" s="699"/>
      <c r="F414" s="699"/>
      <c r="G414" s="699"/>
      <c r="H414" s="699"/>
      <c r="I414" s="699"/>
      <c r="J414" s="699"/>
      <c r="K414" s="712"/>
      <c r="L414" s="714" t="s">
        <v>35</v>
      </c>
      <c r="M414" s="715" t="str">
        <f>IF(K414&lt;&gt;"",VLOOKUP(K414,'DON GIA'!$S$1:$U$19,3,0),"")</f>
        <v/>
      </c>
      <c r="N414" s="715" t="str">
        <f>IF(K414&lt;&gt;"",VLOOKUP(K414,'DON GIA'!$S$1:$V$19,4,0),"")</f>
        <v/>
      </c>
      <c r="O414" s="715" t="str">
        <f t="shared" si="169"/>
        <v/>
      </c>
      <c r="P414" s="715" t="str">
        <f t="shared" si="170"/>
        <v/>
      </c>
      <c r="Q414" s="5" t="s">
        <v>35</v>
      </c>
      <c r="R414" s="699"/>
      <c r="S414" s="699"/>
      <c r="T414" s="715" t="str">
        <f>IF(Q414&lt;&gt;"",VLOOKUP(Q414,'DON GIA'!$H$1:$K$103,4,0),"")</f>
        <v/>
      </c>
      <c r="U414" s="715" t="str">
        <f t="shared" si="171"/>
        <v/>
      </c>
      <c r="V414" s="715"/>
      <c r="W414" s="712" t="s">
        <v>1018</v>
      </c>
      <c r="X414" s="699" t="s">
        <v>38</v>
      </c>
      <c r="Y414" s="718">
        <v>0.76200000000000001</v>
      </c>
      <c r="Z414" s="725"/>
      <c r="AA414" s="715">
        <f>IF(W414&lt;&gt;"",VLOOKUP(W414,'DON GIA'!$A$1:$D$346,4,0),"")</f>
        <v>2704619</v>
      </c>
      <c r="AB414" s="715">
        <f t="shared" si="172"/>
        <v>2060919.6780000001</v>
      </c>
      <c r="AC414" s="5"/>
      <c r="AD414" s="5"/>
      <c r="AE414" s="5"/>
      <c r="AF414" s="5"/>
      <c r="AG414" s="5"/>
      <c r="AH414" s="699"/>
      <c r="AI414" s="5"/>
      <c r="AJ414" s="699"/>
      <c r="AK414" s="699"/>
      <c r="AL414" s="715" t="str">
        <f>IF(AI414&lt;&gt;"",VLOOKUP(AI414,'DON GIA'!$M$1:$P$9,4,0),"")</f>
        <v/>
      </c>
      <c r="AM414" s="715" t="str">
        <f t="shared" si="173"/>
        <v/>
      </c>
      <c r="AN414" s="5"/>
      <c r="AO414" s="699"/>
      <c r="AP414" s="702" t="str">
        <f t="shared" si="168"/>
        <v/>
      </c>
      <c r="AQ414" s="712"/>
      <c r="AR414" s="712"/>
      <c r="AS414" s="727"/>
    </row>
    <row r="415" spans="1:45" outlineLevel="2">
      <c r="A415" s="710">
        <f t="shared" si="174"/>
        <v>29</v>
      </c>
      <c r="B415" s="711" t="str">
        <f>IF(C415&lt;&gt;"",COUNTA($C$8:C415),"")</f>
        <v/>
      </c>
      <c r="C415" s="711"/>
      <c r="D415" s="5"/>
      <c r="E415" s="699"/>
      <c r="F415" s="699"/>
      <c r="G415" s="699"/>
      <c r="H415" s="699"/>
      <c r="I415" s="699"/>
      <c r="J415" s="699"/>
      <c r="K415" s="712"/>
      <c r="L415" s="714" t="s">
        <v>35</v>
      </c>
      <c r="M415" s="715" t="str">
        <f>IF(K415&lt;&gt;"",VLOOKUP(K415,'DON GIA'!$S$1:$U$19,3,0),"")</f>
        <v/>
      </c>
      <c r="N415" s="715" t="str">
        <f>IF(K415&lt;&gt;"",VLOOKUP(K415,'DON GIA'!$S$1:$V$19,4,0),"")</f>
        <v/>
      </c>
      <c r="O415" s="715" t="str">
        <f t="shared" si="169"/>
        <v/>
      </c>
      <c r="P415" s="715" t="str">
        <f t="shared" si="170"/>
        <v/>
      </c>
      <c r="Q415" s="5" t="s">
        <v>35</v>
      </c>
      <c r="R415" s="699"/>
      <c r="S415" s="699"/>
      <c r="T415" s="715" t="str">
        <f>IF(Q415&lt;&gt;"",VLOOKUP(Q415,'DON GIA'!$H$1:$K$103,4,0),"")</f>
        <v/>
      </c>
      <c r="U415" s="715" t="str">
        <f t="shared" si="171"/>
        <v/>
      </c>
      <c r="V415" s="715"/>
      <c r="W415" s="712" t="s">
        <v>1019</v>
      </c>
      <c r="X415" s="699" t="s">
        <v>27</v>
      </c>
      <c r="Y415" s="718">
        <v>19.14</v>
      </c>
      <c r="Z415" s="725"/>
      <c r="AA415" s="715">
        <f>IF(W415&lt;&gt;"",VLOOKUP(W415,'DON GIA'!$A$1:$D$346,4,0),"")</f>
        <v>330817</v>
      </c>
      <c r="AB415" s="715">
        <f t="shared" si="172"/>
        <v>6331837.3799999999</v>
      </c>
      <c r="AC415" s="5"/>
      <c r="AD415" s="5"/>
      <c r="AE415" s="5"/>
      <c r="AF415" s="5"/>
      <c r="AG415" s="5"/>
      <c r="AH415" s="699"/>
      <c r="AI415" s="5"/>
      <c r="AJ415" s="699"/>
      <c r="AK415" s="699"/>
      <c r="AL415" s="715" t="str">
        <f>IF(AI415&lt;&gt;"",VLOOKUP(AI415,'DON GIA'!$M$1:$P$9,4,0),"")</f>
        <v/>
      </c>
      <c r="AM415" s="715" t="str">
        <f t="shared" si="173"/>
        <v/>
      </c>
      <c r="AN415" s="5"/>
      <c r="AO415" s="699"/>
      <c r="AP415" s="702" t="str">
        <f t="shared" si="168"/>
        <v/>
      </c>
      <c r="AQ415" s="712"/>
      <c r="AR415" s="712"/>
      <c r="AS415" s="727"/>
    </row>
    <row r="416" spans="1:45" outlineLevel="2">
      <c r="A416" s="710">
        <f t="shared" si="174"/>
        <v>29</v>
      </c>
      <c r="B416" s="711"/>
      <c r="C416" s="711"/>
      <c r="D416" s="708"/>
      <c r="E416" s="699"/>
      <c r="F416" s="699"/>
      <c r="G416" s="699"/>
      <c r="H416" s="699"/>
      <c r="I416" s="699"/>
      <c r="J416" s="699"/>
      <c r="K416" s="712"/>
      <c r="L416" s="714" t="s">
        <v>35</v>
      </c>
      <c r="M416" s="715" t="str">
        <f>IF(K416&lt;&gt;"",VLOOKUP(K416,'DON GIA'!$S$1:$U$19,3,0),"")</f>
        <v/>
      </c>
      <c r="N416" s="715" t="str">
        <f>IF(K416&lt;&gt;"",VLOOKUP(K416,'DON GIA'!$S$1:$V$19,4,0),"")</f>
        <v/>
      </c>
      <c r="O416" s="715" t="str">
        <f t="shared" si="169"/>
        <v/>
      </c>
      <c r="P416" s="715" t="str">
        <f t="shared" si="170"/>
        <v/>
      </c>
      <c r="Q416" s="5" t="s">
        <v>35</v>
      </c>
      <c r="R416" s="699"/>
      <c r="S416" s="699"/>
      <c r="T416" s="715" t="str">
        <f>IF(Q416&lt;&gt;"",VLOOKUP(Q416,'DON GIA'!$H$1:$K$103,4,0),"")</f>
        <v/>
      </c>
      <c r="U416" s="715" t="str">
        <f t="shared" si="171"/>
        <v/>
      </c>
      <c r="V416" s="715"/>
      <c r="W416" s="712"/>
      <c r="X416" s="699"/>
      <c r="Y416" s="718"/>
      <c r="Z416" s="725"/>
      <c r="AA416" s="715" t="str">
        <f>IF(W416&lt;&gt;"",VLOOKUP(W416,'DON GIA'!$A$1:$D$346,4,0),"")</f>
        <v/>
      </c>
      <c r="AB416" s="715" t="str">
        <f t="shared" si="172"/>
        <v/>
      </c>
      <c r="AC416" s="5"/>
      <c r="AD416" s="5"/>
      <c r="AE416" s="5"/>
      <c r="AF416" s="5"/>
      <c r="AG416" s="5"/>
      <c r="AH416" s="699"/>
      <c r="AI416" s="5"/>
      <c r="AJ416" s="699"/>
      <c r="AK416" s="699"/>
      <c r="AL416" s="715" t="str">
        <f>IF(AI416&lt;&gt;"",VLOOKUP(AI416,'DON GIA'!$M$1:$P$9,4,0),"")</f>
        <v/>
      </c>
      <c r="AM416" s="715" t="str">
        <f t="shared" si="173"/>
        <v/>
      </c>
      <c r="AN416" s="5"/>
      <c r="AO416" s="699"/>
      <c r="AP416" s="702" t="str">
        <f t="shared" si="168"/>
        <v/>
      </c>
      <c r="AQ416" s="712"/>
      <c r="AR416" s="712"/>
      <c r="AS416" s="727"/>
    </row>
    <row r="417" spans="1:45" outlineLevel="1">
      <c r="A417" s="658" t="s">
        <v>2130</v>
      </c>
      <c r="B417" s="696">
        <f>IF(C417&lt;&gt;"",COUNTA($C$8:C417),"")</f>
        <v>30</v>
      </c>
      <c r="C417" s="696">
        <v>395</v>
      </c>
      <c r="D417" s="708" t="s">
        <v>72</v>
      </c>
      <c r="E417" s="698"/>
      <c r="F417" s="699"/>
      <c r="G417" s="698"/>
      <c r="H417" s="698"/>
      <c r="I417" s="698"/>
      <c r="J417" s="698"/>
      <c r="K417" s="697"/>
      <c r="L417" s="701">
        <f>SUBTOTAL(9,L418:L438)</f>
        <v>0</v>
      </c>
      <c r="M417" s="702"/>
      <c r="N417" s="702"/>
      <c r="O417" s="702">
        <f>SUBTOTAL(9,O418:O438)</f>
        <v>0</v>
      </c>
      <c r="P417" s="702">
        <f>SUBTOTAL(9,P418:P438)</f>
        <v>0</v>
      </c>
      <c r="Q417" s="708"/>
      <c r="R417" s="698"/>
      <c r="S417" s="698">
        <f>SUBTOTAL(9,S418:S438)</f>
        <v>33</v>
      </c>
      <c r="T417" s="702"/>
      <c r="U417" s="702">
        <f>SUBTOTAL(9,U418:U438)</f>
        <v>20349000</v>
      </c>
      <c r="V417" s="702"/>
      <c r="W417" s="697"/>
      <c r="X417" s="698"/>
      <c r="Y417" s="705">
        <f>SUBTOTAL(9,Y418:Y438)</f>
        <v>297.10500000000002</v>
      </c>
      <c r="Z417" s="724">
        <f>SUBTOTAL(9,Z418:Z438)</f>
        <v>0</v>
      </c>
      <c r="AA417" s="702"/>
      <c r="AB417" s="702">
        <f>SUBTOTAL(9,AB418:AB438)</f>
        <v>284540467.85000002</v>
      </c>
      <c r="AC417" s="708"/>
      <c r="AD417" s="708"/>
      <c r="AE417" s="708"/>
      <c r="AF417" s="708"/>
      <c r="AG417" s="708"/>
      <c r="AH417" s="698"/>
      <c r="AI417" s="708"/>
      <c r="AJ417" s="698"/>
      <c r="AK417" s="698">
        <f>SUBTOTAL(9,AK418:AK438)</f>
        <v>0</v>
      </c>
      <c r="AL417" s="702"/>
      <c r="AM417" s="702">
        <f>SUBTOTAL(9,AM418:AM438)</f>
        <v>0</v>
      </c>
      <c r="AN417" s="708"/>
      <c r="AO417" s="698">
        <f>SUBTOTAL(9,AO418:AO438)</f>
        <v>0</v>
      </c>
      <c r="AP417" s="702">
        <f t="shared" si="168"/>
        <v>304889467.85000002</v>
      </c>
      <c r="AQ417" s="722"/>
      <c r="AR417" s="722"/>
      <c r="AS417" s="639"/>
    </row>
    <row r="418" spans="1:45" ht="36" outlineLevel="2">
      <c r="A418" s="710">
        <f>IF(B417&lt;&gt;"",B417,A416)</f>
        <v>30</v>
      </c>
      <c r="B418" s="711" t="str">
        <f>IF(C418&lt;&gt;"",COUNTA($C$8:C418),"")</f>
        <v/>
      </c>
      <c r="C418" s="711"/>
      <c r="D418" s="5" t="s">
        <v>75</v>
      </c>
      <c r="E418" s="699"/>
      <c r="F418" s="699"/>
      <c r="G418" s="699"/>
      <c r="H418" s="699"/>
      <c r="I418" s="699"/>
      <c r="J418" s="699"/>
      <c r="K418" s="712"/>
      <c r="L418" s="714" t="s">
        <v>35</v>
      </c>
      <c r="M418" s="715" t="str">
        <f>IF(K418&lt;&gt;"",VLOOKUP(K418,'DON GIA'!$S$1:$U$19,3,0),"")</f>
        <v/>
      </c>
      <c r="N418" s="715" t="str">
        <f>IF(K418&lt;&gt;"",VLOOKUP(K418,'DON GIA'!$S$1:$V$19,4,0),"")</f>
        <v/>
      </c>
      <c r="O418" s="715" t="str">
        <f t="shared" ref="O418:O438" si="175">IF(K418&lt;&gt;"",L418*M418,"")</f>
        <v/>
      </c>
      <c r="P418" s="715" t="str">
        <f t="shared" ref="P418:P438" si="176">IF(K418&lt;&gt;"",L418*N418,"")</f>
        <v/>
      </c>
      <c r="Q418" s="5" t="s">
        <v>48</v>
      </c>
      <c r="R418" s="699" t="s">
        <v>44</v>
      </c>
      <c r="S418" s="699">
        <v>3</v>
      </c>
      <c r="T418" s="715">
        <f>IF(Q418&lt;&gt;"",VLOOKUP(Q418,'DON GIA'!$H$1:$K$103,4,0),"")</f>
        <v>1708000</v>
      </c>
      <c r="U418" s="715">
        <f t="shared" ref="U418:U438" si="177">IF(Q418&lt;&gt;"",IF(ISNUMBER(T418),S418*T418,""),"")</f>
        <v>5124000</v>
      </c>
      <c r="V418" s="715" t="s">
        <v>2164</v>
      </c>
      <c r="W418" s="712" t="s">
        <v>1020</v>
      </c>
      <c r="X418" s="699" t="s">
        <v>27</v>
      </c>
      <c r="Y418" s="718">
        <v>61.41</v>
      </c>
      <c r="Z418" s="725"/>
      <c r="AA418" s="715">
        <f>IF(W418&lt;&gt;"",VLOOKUP(W418,'DON GIA'!$A$1:$D$346,4,0),"")</f>
        <v>2107662</v>
      </c>
      <c r="AB418" s="715">
        <f t="shared" ref="AB418:AB438" si="178">IF(W418&lt;&gt;"",IF(ISNUMBER(AA418),Y418*AA418,""),"")</f>
        <v>129431523.41999999</v>
      </c>
      <c r="AC418" s="5" t="s">
        <v>32</v>
      </c>
      <c r="AD418" s="5" t="s">
        <v>29</v>
      </c>
      <c r="AE418" s="5" t="s">
        <v>30</v>
      </c>
      <c r="AF418" s="5" t="s">
        <v>73</v>
      </c>
      <c r="AG418" s="5" t="s">
        <v>74</v>
      </c>
      <c r="AH418" s="699" t="s">
        <v>41</v>
      </c>
      <c r="AI418" s="5"/>
      <c r="AJ418" s="699"/>
      <c r="AK418" s="699"/>
      <c r="AL418" s="715" t="str">
        <f>IF(AI418&lt;&gt;"",VLOOKUP(AI418,'DON GIA'!$M$1:$P$9,4,0),"")</f>
        <v/>
      </c>
      <c r="AM418" s="715" t="str">
        <f t="shared" ref="AM418:AM438" si="179">IF(AI418&lt;&gt;"",AK418*AL418,"")</f>
        <v/>
      </c>
      <c r="AN418" s="5"/>
      <c r="AO418" s="699"/>
      <c r="AP418" s="702" t="str">
        <f t="shared" si="168"/>
        <v/>
      </c>
      <c r="AQ418" s="722" t="s">
        <v>2338</v>
      </c>
      <c r="AR418" s="722" t="s">
        <v>1912</v>
      </c>
      <c r="AS418" s="639"/>
    </row>
    <row r="419" spans="1:45" ht="50.25" outlineLevel="2">
      <c r="A419" s="710">
        <f t="shared" ref="A419:A438" si="180">IF(B418&lt;&gt;"",B418,A418)</f>
        <v>30</v>
      </c>
      <c r="B419" s="711" t="str">
        <f>IF(C419&lt;&gt;"",COUNTA($C$8:C419),"")</f>
        <v/>
      </c>
      <c r="C419" s="711"/>
      <c r="D419" s="5" t="s">
        <v>39</v>
      </c>
      <c r="E419" s="699"/>
      <c r="F419" s="699"/>
      <c r="G419" s="699"/>
      <c r="H419" s="699"/>
      <c r="I419" s="699"/>
      <c r="J419" s="699"/>
      <c r="K419" s="712"/>
      <c r="L419" s="714" t="s">
        <v>35</v>
      </c>
      <c r="M419" s="715" t="str">
        <f>IF(K419&lt;&gt;"",VLOOKUP(K419,'DON GIA'!$S$1:$U$19,3,0),"")</f>
        <v/>
      </c>
      <c r="N419" s="715" t="str">
        <f>IF(K419&lt;&gt;"",VLOOKUP(K419,'DON GIA'!$S$1:$V$19,4,0),"")</f>
        <v/>
      </c>
      <c r="O419" s="715" t="str">
        <f t="shared" si="175"/>
        <v/>
      </c>
      <c r="P419" s="715" t="str">
        <f t="shared" si="176"/>
        <v/>
      </c>
      <c r="Q419" s="5" t="s">
        <v>58</v>
      </c>
      <c r="R419" s="699" t="s">
        <v>44</v>
      </c>
      <c r="S419" s="699">
        <v>4</v>
      </c>
      <c r="T419" s="715">
        <f>IF(Q419&lt;&gt;"",VLOOKUP(Q419,'DON GIA'!$H$1:$K$103,4,0),"")</f>
        <v>211000</v>
      </c>
      <c r="U419" s="715">
        <f t="shared" si="177"/>
        <v>844000</v>
      </c>
      <c r="V419" s="715"/>
      <c r="W419" s="712" t="s">
        <v>1021</v>
      </c>
      <c r="X419" s="699" t="s">
        <v>27</v>
      </c>
      <c r="Y419" s="718">
        <v>15.4</v>
      </c>
      <c r="Z419" s="725"/>
      <c r="AA419" s="715">
        <f>IF(W419&lt;&gt;"",VLOOKUP(W419,'DON GIA'!$A$1:$D$346,4,0),"")</f>
        <v>109890</v>
      </c>
      <c r="AB419" s="715">
        <f t="shared" si="178"/>
        <v>1692306</v>
      </c>
      <c r="AC419" s="5"/>
      <c r="AD419" s="5"/>
      <c r="AE419" s="5"/>
      <c r="AF419" s="5"/>
      <c r="AG419" s="5"/>
      <c r="AH419" s="699"/>
      <c r="AI419" s="5"/>
      <c r="AJ419" s="699"/>
      <c r="AK419" s="699"/>
      <c r="AL419" s="715" t="str">
        <f>IF(AI419&lt;&gt;"",VLOOKUP(AI419,'DON GIA'!$M$1:$P$9,4,0),"")</f>
        <v/>
      </c>
      <c r="AM419" s="715" t="str">
        <f t="shared" si="179"/>
        <v/>
      </c>
      <c r="AN419" s="5"/>
      <c r="AO419" s="699"/>
      <c r="AP419" s="702" t="str">
        <f t="shared" si="168"/>
        <v/>
      </c>
      <c r="AQ419" s="712"/>
      <c r="AR419" s="712" t="s">
        <v>1958</v>
      </c>
      <c r="AS419" s="727"/>
    </row>
    <row r="420" spans="1:45" ht="66.75" outlineLevel="2">
      <c r="A420" s="710">
        <f t="shared" si="180"/>
        <v>30</v>
      </c>
      <c r="B420" s="711" t="str">
        <f>IF(C420&lt;&gt;"",COUNTA($C$8:C420),"")</f>
        <v/>
      </c>
      <c r="C420" s="711"/>
      <c r="D420" s="5"/>
      <c r="E420" s="699"/>
      <c r="F420" s="699"/>
      <c r="G420" s="699"/>
      <c r="H420" s="699"/>
      <c r="I420" s="699"/>
      <c r="J420" s="699"/>
      <c r="K420" s="712"/>
      <c r="L420" s="714" t="s">
        <v>35</v>
      </c>
      <c r="M420" s="715" t="str">
        <f>IF(K420&lt;&gt;"",VLOOKUP(K420,'DON GIA'!$S$1:$U$19,3,0),"")</f>
        <v/>
      </c>
      <c r="N420" s="715" t="str">
        <f>IF(K420&lt;&gt;"",VLOOKUP(K420,'DON GIA'!$S$1:$V$19,4,0),"")</f>
        <v/>
      </c>
      <c r="O420" s="715" t="str">
        <f t="shared" si="175"/>
        <v/>
      </c>
      <c r="P420" s="715" t="str">
        <f t="shared" si="176"/>
        <v/>
      </c>
      <c r="Q420" s="5" t="s">
        <v>49</v>
      </c>
      <c r="R420" s="699" t="s">
        <v>44</v>
      </c>
      <c r="S420" s="699">
        <v>1</v>
      </c>
      <c r="T420" s="715">
        <f>IF(Q420&lt;&gt;"",VLOOKUP(Q420,'DON GIA'!$H$1:$K$103,4,0),"")</f>
        <v>248000</v>
      </c>
      <c r="U420" s="715">
        <f t="shared" si="177"/>
        <v>248000</v>
      </c>
      <c r="V420" s="715"/>
      <c r="W420" s="712" t="s">
        <v>1022</v>
      </c>
      <c r="X420" s="699" t="s">
        <v>27</v>
      </c>
      <c r="Y420" s="718">
        <f>29.23+13.5</f>
        <v>42.730000000000004</v>
      </c>
      <c r="Z420" s="725"/>
      <c r="AA420" s="715">
        <f>IF(W420&lt;&gt;"",VLOOKUP(W420,'DON GIA'!$A$1:$D$346,4,0),"")</f>
        <v>1457397</v>
      </c>
      <c r="AB420" s="715">
        <f t="shared" si="178"/>
        <v>62274573.810000002</v>
      </c>
      <c r="AC420" s="5"/>
      <c r="AD420" s="5"/>
      <c r="AE420" s="5"/>
      <c r="AF420" s="5"/>
      <c r="AG420" s="5"/>
      <c r="AH420" s="699"/>
      <c r="AI420" s="5"/>
      <c r="AJ420" s="699"/>
      <c r="AK420" s="699"/>
      <c r="AL420" s="715" t="str">
        <f>IF(AI420&lt;&gt;"",VLOOKUP(AI420,'DON GIA'!$M$1:$P$9,4,0),"")</f>
        <v/>
      </c>
      <c r="AM420" s="715" t="str">
        <f t="shared" si="179"/>
        <v/>
      </c>
      <c r="AN420" s="5"/>
      <c r="AO420" s="699"/>
      <c r="AP420" s="702" t="str">
        <f t="shared" si="168"/>
        <v/>
      </c>
      <c r="AQ420" s="712"/>
      <c r="AR420" s="712" t="s">
        <v>1959</v>
      </c>
      <c r="AS420" s="727"/>
    </row>
    <row r="421" spans="1:45" ht="66.75" outlineLevel="2">
      <c r="A421" s="710">
        <f t="shared" si="180"/>
        <v>30</v>
      </c>
      <c r="B421" s="711" t="str">
        <f>IF(C421&lt;&gt;"",COUNTA($C$8:C421),"")</f>
        <v/>
      </c>
      <c r="C421" s="711"/>
      <c r="D421" s="5"/>
      <c r="E421" s="699"/>
      <c r="F421" s="699"/>
      <c r="G421" s="699"/>
      <c r="H421" s="699"/>
      <c r="I421" s="699"/>
      <c r="J421" s="699"/>
      <c r="K421" s="712"/>
      <c r="L421" s="714" t="s">
        <v>35</v>
      </c>
      <c r="M421" s="715" t="str">
        <f>IF(K421&lt;&gt;"",VLOOKUP(K421,'DON GIA'!$S$1:$U$19,3,0),"")</f>
        <v/>
      </c>
      <c r="N421" s="715" t="str">
        <f>IF(K421&lt;&gt;"",VLOOKUP(K421,'DON GIA'!$S$1:$V$19,4,0),"")</f>
        <v/>
      </c>
      <c r="O421" s="715" t="str">
        <f t="shared" si="175"/>
        <v/>
      </c>
      <c r="P421" s="715" t="str">
        <f t="shared" si="176"/>
        <v/>
      </c>
      <c r="Q421" s="5" t="s">
        <v>77</v>
      </c>
      <c r="R421" s="699" t="s">
        <v>44</v>
      </c>
      <c r="S421" s="699">
        <v>2</v>
      </c>
      <c r="T421" s="715">
        <f>IF(Q421&lt;&gt;"",VLOOKUP(Q421,'DON GIA'!$H$1:$K$103,4,0),"")</f>
        <v>45000</v>
      </c>
      <c r="U421" s="715">
        <f t="shared" si="177"/>
        <v>90000</v>
      </c>
      <c r="V421" s="715"/>
      <c r="W421" s="712" t="s">
        <v>1007</v>
      </c>
      <c r="X421" s="699" t="s">
        <v>27</v>
      </c>
      <c r="Y421" s="718">
        <v>4.5599999999999996</v>
      </c>
      <c r="Z421" s="725"/>
      <c r="AA421" s="715">
        <f>IF(W421&lt;&gt;"",VLOOKUP(W421,'DON GIA'!$A$1:$D$346,4,0),"")</f>
        <v>1229116</v>
      </c>
      <c r="AB421" s="715">
        <f t="shared" si="178"/>
        <v>5604768.96</v>
      </c>
      <c r="AC421" s="5"/>
      <c r="AD421" s="5"/>
      <c r="AE421" s="5"/>
      <c r="AF421" s="5"/>
      <c r="AG421" s="5"/>
      <c r="AH421" s="699"/>
      <c r="AI421" s="5"/>
      <c r="AJ421" s="699"/>
      <c r="AK421" s="699"/>
      <c r="AL421" s="715" t="str">
        <f>IF(AI421&lt;&gt;"",VLOOKUP(AI421,'DON GIA'!$M$1:$P$9,4,0),"")</f>
        <v/>
      </c>
      <c r="AM421" s="715" t="str">
        <f t="shared" si="179"/>
        <v/>
      </c>
      <c r="AN421" s="5"/>
      <c r="AO421" s="699"/>
      <c r="AP421" s="702" t="str">
        <f t="shared" si="168"/>
        <v/>
      </c>
      <c r="AQ421" s="712"/>
      <c r="AR421" s="712" t="s">
        <v>1960</v>
      </c>
      <c r="AS421" s="727"/>
    </row>
    <row r="422" spans="1:45" outlineLevel="2">
      <c r="A422" s="710">
        <f t="shared" si="180"/>
        <v>30</v>
      </c>
      <c r="B422" s="711" t="str">
        <f>IF(C422&lt;&gt;"",COUNTA($C$8:C422),"")</f>
        <v/>
      </c>
      <c r="C422" s="711"/>
      <c r="D422" s="5"/>
      <c r="E422" s="699"/>
      <c r="F422" s="699"/>
      <c r="G422" s="699"/>
      <c r="H422" s="699"/>
      <c r="I422" s="699"/>
      <c r="J422" s="699"/>
      <c r="K422" s="712"/>
      <c r="L422" s="714" t="s">
        <v>35</v>
      </c>
      <c r="M422" s="715" t="str">
        <f>IF(K422&lt;&gt;"",VLOOKUP(K422,'DON GIA'!$S$1:$U$19,3,0),"")</f>
        <v/>
      </c>
      <c r="N422" s="715" t="str">
        <f>IF(K422&lt;&gt;"",VLOOKUP(K422,'DON GIA'!$S$1:$V$19,4,0),"")</f>
        <v/>
      </c>
      <c r="O422" s="715" t="str">
        <f t="shared" si="175"/>
        <v/>
      </c>
      <c r="P422" s="715" t="str">
        <f t="shared" si="176"/>
        <v/>
      </c>
      <c r="Q422" s="5" t="s">
        <v>78</v>
      </c>
      <c r="R422" s="699" t="s">
        <v>44</v>
      </c>
      <c r="S422" s="699">
        <v>1</v>
      </c>
      <c r="T422" s="715">
        <f>IF(Q422&lt;&gt;"",VLOOKUP(Q422,'DON GIA'!$H$1:$K$103,4,0),"")</f>
        <v>2236000</v>
      </c>
      <c r="U422" s="715">
        <f t="shared" si="177"/>
        <v>2236000</v>
      </c>
      <c r="V422" s="715"/>
      <c r="W422" s="712" t="s">
        <v>1023</v>
      </c>
      <c r="X422" s="699" t="s">
        <v>38</v>
      </c>
      <c r="Y422" s="718">
        <v>0.105</v>
      </c>
      <c r="Z422" s="725"/>
      <c r="AA422" s="715">
        <f>IF(W422&lt;&gt;"",VLOOKUP(W422,'DON GIA'!$A$1:$D$346,4,0),"")</f>
        <v>2523428</v>
      </c>
      <c r="AB422" s="715">
        <f t="shared" si="178"/>
        <v>264959.94</v>
      </c>
      <c r="AC422" s="5"/>
      <c r="AD422" s="5"/>
      <c r="AE422" s="5"/>
      <c r="AF422" s="5"/>
      <c r="AG422" s="5"/>
      <c r="AH422" s="699"/>
      <c r="AI422" s="5"/>
      <c r="AJ422" s="699"/>
      <c r="AK422" s="699"/>
      <c r="AL422" s="715" t="str">
        <f>IF(AI422&lt;&gt;"",VLOOKUP(AI422,'DON GIA'!$M$1:$P$9,4,0),"")</f>
        <v/>
      </c>
      <c r="AM422" s="715" t="str">
        <f t="shared" si="179"/>
        <v/>
      </c>
      <c r="AN422" s="5"/>
      <c r="AO422" s="699"/>
      <c r="AP422" s="702" t="str">
        <f t="shared" si="168"/>
        <v/>
      </c>
      <c r="AQ422" s="712"/>
      <c r="AR422" s="712"/>
      <c r="AS422" s="727"/>
    </row>
    <row r="423" spans="1:45" outlineLevel="2">
      <c r="A423" s="710">
        <f t="shared" si="180"/>
        <v>30</v>
      </c>
      <c r="B423" s="711" t="str">
        <f>IF(C423&lt;&gt;"",COUNTA($C$8:C423),"")</f>
        <v/>
      </c>
      <c r="C423" s="711"/>
      <c r="D423" s="5"/>
      <c r="E423" s="699"/>
      <c r="F423" s="699"/>
      <c r="G423" s="699"/>
      <c r="H423" s="699"/>
      <c r="I423" s="699"/>
      <c r="J423" s="699"/>
      <c r="K423" s="712"/>
      <c r="L423" s="714" t="s">
        <v>35</v>
      </c>
      <c r="M423" s="715" t="str">
        <f>IF(K423&lt;&gt;"",VLOOKUP(K423,'DON GIA'!$S$1:$U$19,3,0),"")</f>
        <v/>
      </c>
      <c r="N423" s="715" t="str">
        <f>IF(K423&lt;&gt;"",VLOOKUP(K423,'DON GIA'!$S$1:$V$19,4,0),"")</f>
        <v/>
      </c>
      <c r="O423" s="715" t="str">
        <f t="shared" si="175"/>
        <v/>
      </c>
      <c r="P423" s="715" t="str">
        <f t="shared" si="176"/>
        <v/>
      </c>
      <c r="Q423" s="5" t="s">
        <v>79</v>
      </c>
      <c r="R423" s="699" t="s">
        <v>44</v>
      </c>
      <c r="S423" s="699">
        <v>1</v>
      </c>
      <c r="T423" s="715">
        <f>IF(Q423&lt;&gt;"",VLOOKUP(Q423,'DON GIA'!$H$1:$K$103,4,0),"")</f>
        <v>1632000</v>
      </c>
      <c r="U423" s="715">
        <f t="shared" si="177"/>
        <v>1632000</v>
      </c>
      <c r="V423" s="715"/>
      <c r="W423" s="712" t="s">
        <v>1009</v>
      </c>
      <c r="X423" s="699" t="s">
        <v>27</v>
      </c>
      <c r="Y423" s="718">
        <v>2.9</v>
      </c>
      <c r="Z423" s="725"/>
      <c r="AA423" s="715">
        <f>IF(W423&lt;&gt;"",VLOOKUP(W423,'DON GIA'!$A$1:$D$346,4,0),"")</f>
        <v>282038</v>
      </c>
      <c r="AB423" s="715">
        <f t="shared" si="178"/>
        <v>817910.2</v>
      </c>
      <c r="AC423" s="5"/>
      <c r="AD423" s="5"/>
      <c r="AE423" s="5"/>
      <c r="AF423" s="5"/>
      <c r="AG423" s="5"/>
      <c r="AH423" s="699"/>
      <c r="AI423" s="5"/>
      <c r="AJ423" s="699"/>
      <c r="AK423" s="699"/>
      <c r="AL423" s="715" t="str">
        <f>IF(AI423&lt;&gt;"",VLOOKUP(AI423,'DON GIA'!$M$1:$P$9,4,0),"")</f>
        <v/>
      </c>
      <c r="AM423" s="715" t="str">
        <f t="shared" si="179"/>
        <v/>
      </c>
      <c r="AN423" s="5"/>
      <c r="AO423" s="699"/>
      <c r="AP423" s="702" t="str">
        <f t="shared" si="168"/>
        <v/>
      </c>
      <c r="AQ423" s="712"/>
      <c r="AR423" s="712"/>
      <c r="AS423" s="727"/>
    </row>
    <row r="424" spans="1:45" outlineLevel="2">
      <c r="A424" s="710">
        <f t="shared" si="180"/>
        <v>30</v>
      </c>
      <c r="B424" s="711" t="str">
        <f>IF(C424&lt;&gt;"",COUNTA($C$8:C424),"")</f>
        <v/>
      </c>
      <c r="C424" s="711"/>
      <c r="D424" s="5"/>
      <c r="E424" s="699"/>
      <c r="F424" s="699"/>
      <c r="G424" s="699"/>
      <c r="H424" s="699"/>
      <c r="I424" s="699"/>
      <c r="J424" s="699"/>
      <c r="K424" s="712"/>
      <c r="L424" s="714" t="s">
        <v>35</v>
      </c>
      <c r="M424" s="715" t="str">
        <f>IF(K424&lt;&gt;"",VLOOKUP(K424,'DON GIA'!$S$1:$U$19,3,0),"")</f>
        <v/>
      </c>
      <c r="N424" s="715" t="str">
        <f>IF(K424&lt;&gt;"",VLOOKUP(K424,'DON GIA'!$S$1:$V$19,4,0),"")</f>
        <v/>
      </c>
      <c r="O424" s="715" t="str">
        <f t="shared" si="175"/>
        <v/>
      </c>
      <c r="P424" s="715" t="str">
        <f t="shared" si="176"/>
        <v/>
      </c>
      <c r="Q424" s="5" t="s">
        <v>46</v>
      </c>
      <c r="R424" s="699" t="s">
        <v>44</v>
      </c>
      <c r="S424" s="699">
        <v>3</v>
      </c>
      <c r="T424" s="715">
        <f>IF(Q424&lt;&gt;"",VLOOKUP(Q424,'DON GIA'!$H$1:$K$103,4,0),"")</f>
        <v>758000</v>
      </c>
      <c r="U424" s="715">
        <f t="shared" si="177"/>
        <v>2274000</v>
      </c>
      <c r="V424" s="715"/>
      <c r="W424" s="712" t="s">
        <v>1024</v>
      </c>
      <c r="X424" s="699" t="s">
        <v>27</v>
      </c>
      <c r="Y424" s="718">
        <v>0.8</v>
      </c>
      <c r="Z424" s="725"/>
      <c r="AA424" s="715">
        <f>IF(W424&lt;&gt;"",VLOOKUP(W424,'DON GIA'!$A$1:$D$346,4,0),"")</f>
        <v>138443</v>
      </c>
      <c r="AB424" s="715">
        <f t="shared" si="178"/>
        <v>110754.40000000001</v>
      </c>
      <c r="AC424" s="5"/>
      <c r="AD424" s="5"/>
      <c r="AE424" s="5"/>
      <c r="AF424" s="5"/>
      <c r="AG424" s="5"/>
      <c r="AH424" s="699"/>
      <c r="AI424" s="5"/>
      <c r="AJ424" s="699"/>
      <c r="AK424" s="699"/>
      <c r="AL424" s="715" t="str">
        <f>IF(AI424&lt;&gt;"",VLOOKUP(AI424,'DON GIA'!$M$1:$P$9,4,0),"")</f>
        <v/>
      </c>
      <c r="AM424" s="715" t="str">
        <f t="shared" si="179"/>
        <v/>
      </c>
      <c r="AN424" s="5"/>
      <c r="AO424" s="699"/>
      <c r="AP424" s="702" t="str">
        <f t="shared" si="168"/>
        <v/>
      </c>
      <c r="AQ424" s="712"/>
      <c r="AR424" s="712"/>
      <c r="AS424" s="727"/>
    </row>
    <row r="425" spans="1:45" outlineLevel="2">
      <c r="A425" s="710">
        <f t="shared" si="180"/>
        <v>30</v>
      </c>
      <c r="B425" s="711" t="str">
        <f>IF(C425&lt;&gt;"",COUNTA($C$8:C425),"")</f>
        <v/>
      </c>
      <c r="C425" s="711"/>
      <c r="D425" s="5"/>
      <c r="E425" s="699"/>
      <c r="F425" s="699"/>
      <c r="G425" s="699"/>
      <c r="H425" s="699"/>
      <c r="I425" s="699"/>
      <c r="J425" s="699"/>
      <c r="K425" s="712"/>
      <c r="L425" s="714" t="s">
        <v>35</v>
      </c>
      <c r="M425" s="715" t="str">
        <f>IF(K425&lt;&gt;"",VLOOKUP(K425,'DON GIA'!$S$1:$U$19,3,0),"")</f>
        <v/>
      </c>
      <c r="N425" s="715" t="str">
        <f>IF(K425&lt;&gt;"",VLOOKUP(K425,'DON GIA'!$S$1:$V$19,4,0),"")</f>
        <v/>
      </c>
      <c r="O425" s="715" t="str">
        <f t="shared" si="175"/>
        <v/>
      </c>
      <c r="P425" s="715" t="str">
        <f t="shared" si="176"/>
        <v/>
      </c>
      <c r="Q425" s="5" t="s">
        <v>61</v>
      </c>
      <c r="R425" s="699" t="s">
        <v>44</v>
      </c>
      <c r="S425" s="699">
        <v>7</v>
      </c>
      <c r="T425" s="715">
        <f>IF(Q425&lt;&gt;"",VLOOKUP(Q425,'DON GIA'!$H$1:$K$103,4,0),"")</f>
        <v>180000</v>
      </c>
      <c r="U425" s="715">
        <f t="shared" si="177"/>
        <v>1260000</v>
      </c>
      <c r="V425" s="715"/>
      <c r="W425" s="712" t="s">
        <v>1001</v>
      </c>
      <c r="X425" s="699" t="s">
        <v>27</v>
      </c>
      <c r="Y425" s="718">
        <v>14.85</v>
      </c>
      <c r="Z425" s="725"/>
      <c r="AA425" s="715">
        <f>IF(W425&lt;&gt;"",VLOOKUP(W425,'DON GIA'!$A$1:$D$346,4,0),"")</f>
        <v>295078</v>
      </c>
      <c r="AB425" s="715">
        <f t="shared" si="178"/>
        <v>4381908.3</v>
      </c>
      <c r="AC425" s="5"/>
      <c r="AD425" s="5"/>
      <c r="AE425" s="5"/>
      <c r="AF425" s="5"/>
      <c r="AG425" s="5"/>
      <c r="AH425" s="699"/>
      <c r="AI425" s="5"/>
      <c r="AJ425" s="699"/>
      <c r="AK425" s="699"/>
      <c r="AL425" s="715" t="str">
        <f>IF(AI425&lt;&gt;"",VLOOKUP(AI425,'DON GIA'!$M$1:$P$9,4,0),"")</f>
        <v/>
      </c>
      <c r="AM425" s="715" t="str">
        <f t="shared" si="179"/>
        <v/>
      </c>
      <c r="AN425" s="5"/>
      <c r="AO425" s="699"/>
      <c r="AP425" s="702" t="str">
        <f t="shared" si="168"/>
        <v/>
      </c>
      <c r="AQ425" s="712"/>
      <c r="AR425" s="712"/>
      <c r="AS425" s="727"/>
    </row>
    <row r="426" spans="1:45" outlineLevel="2">
      <c r="A426" s="710">
        <f t="shared" si="180"/>
        <v>30</v>
      </c>
      <c r="B426" s="711" t="str">
        <f>IF(C426&lt;&gt;"",COUNTA($C$8:C426),"")</f>
        <v/>
      </c>
      <c r="C426" s="711"/>
      <c r="D426" s="5"/>
      <c r="E426" s="699"/>
      <c r="F426" s="699"/>
      <c r="G426" s="699"/>
      <c r="H426" s="699"/>
      <c r="I426" s="699"/>
      <c r="J426" s="699"/>
      <c r="K426" s="712"/>
      <c r="L426" s="714" t="s">
        <v>35</v>
      </c>
      <c r="M426" s="715" t="str">
        <f>IF(K426&lt;&gt;"",VLOOKUP(K426,'DON GIA'!$S$1:$U$19,3,0),"")</f>
        <v/>
      </c>
      <c r="N426" s="715" t="str">
        <f>IF(K426&lt;&gt;"",VLOOKUP(K426,'DON GIA'!$S$1:$V$19,4,0),"")</f>
        <v/>
      </c>
      <c r="O426" s="715" t="str">
        <f t="shared" si="175"/>
        <v/>
      </c>
      <c r="P426" s="715" t="str">
        <f t="shared" si="176"/>
        <v/>
      </c>
      <c r="Q426" s="5" t="s">
        <v>80</v>
      </c>
      <c r="R426" s="699" t="s">
        <v>44</v>
      </c>
      <c r="S426" s="699">
        <v>1</v>
      </c>
      <c r="T426" s="715">
        <f>IF(Q426&lt;&gt;"",VLOOKUP(Q426,'DON GIA'!$H$1:$K$103,4,0),"")</f>
        <v>600000</v>
      </c>
      <c r="U426" s="715">
        <f t="shared" si="177"/>
        <v>600000</v>
      </c>
      <c r="V426" s="715"/>
      <c r="W426" s="712" t="s">
        <v>1025</v>
      </c>
      <c r="X426" s="699" t="s">
        <v>27</v>
      </c>
      <c r="Y426" s="718">
        <v>13.5</v>
      </c>
      <c r="Z426" s="725"/>
      <c r="AA426" s="715">
        <f>IF(W426&lt;&gt;"",VLOOKUP(W426,'DON GIA'!$A$1:$D$346,4,0),"")</f>
        <v>534149</v>
      </c>
      <c r="AB426" s="715">
        <f t="shared" si="178"/>
        <v>7211011.5</v>
      </c>
      <c r="AC426" s="5"/>
      <c r="AD426" s="5"/>
      <c r="AE426" s="5"/>
      <c r="AF426" s="5"/>
      <c r="AG426" s="5"/>
      <c r="AH426" s="699"/>
      <c r="AI426" s="5"/>
      <c r="AJ426" s="699"/>
      <c r="AK426" s="699"/>
      <c r="AL426" s="715" t="str">
        <f>IF(AI426&lt;&gt;"",VLOOKUP(AI426,'DON GIA'!$M$1:$P$9,4,0),"")</f>
        <v/>
      </c>
      <c r="AM426" s="715" t="str">
        <f t="shared" si="179"/>
        <v/>
      </c>
      <c r="AN426" s="5"/>
      <c r="AO426" s="699"/>
      <c r="AP426" s="702" t="str">
        <f t="shared" si="168"/>
        <v/>
      </c>
      <c r="AQ426" s="712"/>
      <c r="AR426" s="712"/>
      <c r="AS426" s="727"/>
    </row>
    <row r="427" spans="1:45" ht="33.75" outlineLevel="2">
      <c r="A427" s="710">
        <f t="shared" si="180"/>
        <v>30</v>
      </c>
      <c r="B427" s="711" t="str">
        <f>IF(C427&lt;&gt;"",COUNTA($C$8:C427),"")</f>
        <v/>
      </c>
      <c r="C427" s="711"/>
      <c r="D427" s="5"/>
      <c r="E427" s="699"/>
      <c r="F427" s="699"/>
      <c r="G427" s="699"/>
      <c r="H427" s="699"/>
      <c r="I427" s="699"/>
      <c r="J427" s="699"/>
      <c r="K427" s="712"/>
      <c r="L427" s="714" t="s">
        <v>35</v>
      </c>
      <c r="M427" s="715" t="str">
        <f>IF(K427&lt;&gt;"",VLOOKUP(K427,'DON GIA'!$S$1:$U$19,3,0),"")</f>
        <v/>
      </c>
      <c r="N427" s="715" t="str">
        <f>IF(K427&lt;&gt;"",VLOOKUP(K427,'DON GIA'!$S$1:$V$19,4,0),"")</f>
        <v/>
      </c>
      <c r="O427" s="715" t="str">
        <f t="shared" si="175"/>
        <v/>
      </c>
      <c r="P427" s="715" t="str">
        <f t="shared" si="176"/>
        <v/>
      </c>
      <c r="Q427" s="5" t="s">
        <v>81</v>
      </c>
      <c r="R427" s="699" t="s">
        <v>44</v>
      </c>
      <c r="S427" s="699">
        <v>1</v>
      </c>
      <c r="T427" s="715">
        <f>IF(Q427&lt;&gt;"",VLOOKUP(Q427,'DON GIA'!$H$1:$K$103,4,0),"")</f>
        <v>120000</v>
      </c>
      <c r="U427" s="715">
        <f t="shared" si="177"/>
        <v>120000</v>
      </c>
      <c r="V427" s="715"/>
      <c r="W427" s="712" t="s">
        <v>1026</v>
      </c>
      <c r="X427" s="699" t="s">
        <v>27</v>
      </c>
      <c r="Y427" s="718">
        <v>4.4000000000000004</v>
      </c>
      <c r="Z427" s="725"/>
      <c r="AA427" s="715">
        <f>IF(W427&lt;&gt;"",VLOOKUP(W427,'DON GIA'!$A$1:$D$346,4,0),"")</f>
        <v>10226810</v>
      </c>
      <c r="AB427" s="715">
        <f t="shared" si="178"/>
        <v>44997964</v>
      </c>
      <c r="AC427" s="5"/>
      <c r="AD427" s="5"/>
      <c r="AE427" s="5"/>
      <c r="AF427" s="5"/>
      <c r="AG427" s="5"/>
      <c r="AH427" s="699"/>
      <c r="AI427" s="5"/>
      <c r="AJ427" s="699"/>
      <c r="AK427" s="699"/>
      <c r="AL427" s="715" t="str">
        <f>IF(AI427&lt;&gt;"",VLOOKUP(AI427,'DON GIA'!$M$1:$P$9,4,0),"")</f>
        <v/>
      </c>
      <c r="AM427" s="715" t="str">
        <f t="shared" si="179"/>
        <v/>
      </c>
      <c r="AN427" s="5"/>
      <c r="AO427" s="699"/>
      <c r="AP427" s="702" t="str">
        <f t="shared" si="168"/>
        <v/>
      </c>
      <c r="AQ427" s="712"/>
      <c r="AR427" s="712"/>
      <c r="AS427" s="727"/>
    </row>
    <row r="428" spans="1:45" ht="33.75" outlineLevel="2">
      <c r="A428" s="710">
        <f t="shared" si="180"/>
        <v>30</v>
      </c>
      <c r="B428" s="711" t="str">
        <f>IF(C428&lt;&gt;"",COUNTA($C$8:C428),"")</f>
        <v/>
      </c>
      <c r="C428" s="711"/>
      <c r="D428" s="5"/>
      <c r="E428" s="699"/>
      <c r="F428" s="699"/>
      <c r="G428" s="699"/>
      <c r="H428" s="699"/>
      <c r="I428" s="699"/>
      <c r="J428" s="699"/>
      <c r="K428" s="712"/>
      <c r="L428" s="714" t="s">
        <v>35</v>
      </c>
      <c r="M428" s="715" t="str">
        <f>IF(K428&lt;&gt;"",VLOOKUP(K428,'DON GIA'!$S$1:$U$19,3,0),"")</f>
        <v/>
      </c>
      <c r="N428" s="715" t="str">
        <f>IF(K428&lt;&gt;"",VLOOKUP(K428,'DON GIA'!$S$1:$V$19,4,0),"")</f>
        <v/>
      </c>
      <c r="O428" s="715" t="str">
        <f t="shared" si="175"/>
        <v/>
      </c>
      <c r="P428" s="715" t="str">
        <f t="shared" si="176"/>
        <v/>
      </c>
      <c r="Q428" s="5" t="s">
        <v>82</v>
      </c>
      <c r="R428" s="699" t="s">
        <v>44</v>
      </c>
      <c r="S428" s="699">
        <v>1</v>
      </c>
      <c r="T428" s="715">
        <f>IF(Q428&lt;&gt;"",VLOOKUP(Q428,'DON GIA'!$H$1:$K$103,4,0),"")</f>
        <v>60000</v>
      </c>
      <c r="U428" s="715">
        <f t="shared" si="177"/>
        <v>60000</v>
      </c>
      <c r="V428" s="715"/>
      <c r="W428" s="712" t="s">
        <v>1027</v>
      </c>
      <c r="X428" s="699" t="s">
        <v>27</v>
      </c>
      <c r="Y428" s="718">
        <v>76.14</v>
      </c>
      <c r="Z428" s="725"/>
      <c r="AA428" s="715">
        <f>IF(W428&lt;&gt;"",VLOOKUP(W428,'DON GIA'!$A$1:$D$346,4,0),"")</f>
        <v>272996</v>
      </c>
      <c r="AB428" s="715">
        <f t="shared" si="178"/>
        <v>20785915.440000001</v>
      </c>
      <c r="AC428" s="5"/>
      <c r="AD428" s="5"/>
      <c r="AE428" s="5"/>
      <c r="AF428" s="5"/>
      <c r="AG428" s="5"/>
      <c r="AH428" s="699"/>
      <c r="AI428" s="5"/>
      <c r="AJ428" s="699"/>
      <c r="AK428" s="699"/>
      <c r="AL428" s="715" t="str">
        <f>IF(AI428&lt;&gt;"",VLOOKUP(AI428,'DON GIA'!$M$1:$P$9,4,0),"")</f>
        <v/>
      </c>
      <c r="AM428" s="715" t="str">
        <f t="shared" si="179"/>
        <v/>
      </c>
      <c r="AN428" s="5"/>
      <c r="AO428" s="699"/>
      <c r="AP428" s="702" t="str">
        <f t="shared" si="168"/>
        <v/>
      </c>
      <c r="AQ428" s="712"/>
      <c r="AR428" s="712"/>
      <c r="AS428" s="727"/>
    </row>
    <row r="429" spans="1:45" outlineLevel="2">
      <c r="A429" s="710">
        <f t="shared" si="180"/>
        <v>30</v>
      </c>
      <c r="B429" s="711" t="str">
        <f>IF(C429&lt;&gt;"",COUNTA($C$8:C429),"")</f>
        <v/>
      </c>
      <c r="C429" s="711"/>
      <c r="D429" s="5"/>
      <c r="E429" s="699"/>
      <c r="F429" s="699"/>
      <c r="G429" s="699"/>
      <c r="H429" s="699"/>
      <c r="I429" s="699"/>
      <c r="J429" s="699"/>
      <c r="K429" s="712"/>
      <c r="L429" s="714" t="s">
        <v>35</v>
      </c>
      <c r="M429" s="715" t="str">
        <f>IF(K429&lt;&gt;"",VLOOKUP(K429,'DON GIA'!$S$1:$U$19,3,0),"")</f>
        <v/>
      </c>
      <c r="N429" s="715" t="str">
        <f>IF(K429&lt;&gt;"",VLOOKUP(K429,'DON GIA'!$S$1:$V$19,4,0),"")</f>
        <v/>
      </c>
      <c r="O429" s="715" t="str">
        <f t="shared" si="175"/>
        <v/>
      </c>
      <c r="P429" s="715" t="str">
        <f t="shared" si="176"/>
        <v/>
      </c>
      <c r="Q429" s="5" t="s">
        <v>83</v>
      </c>
      <c r="R429" s="699" t="s">
        <v>44</v>
      </c>
      <c r="S429" s="699">
        <v>1</v>
      </c>
      <c r="T429" s="715">
        <f>IF(Q429&lt;&gt;"",VLOOKUP(Q429,'DON GIA'!$H$1:$K$103,4,0),"")</f>
        <v>337000</v>
      </c>
      <c r="U429" s="715">
        <f t="shared" si="177"/>
        <v>337000</v>
      </c>
      <c r="V429" s="715"/>
      <c r="W429" s="712" t="s">
        <v>1028</v>
      </c>
      <c r="X429" s="699" t="s">
        <v>27</v>
      </c>
      <c r="Y429" s="718">
        <v>24.31</v>
      </c>
      <c r="Z429" s="725"/>
      <c r="AA429" s="715">
        <f>IF(W429&lt;&gt;"",VLOOKUP(W429,'DON GIA'!$A$1:$D$346,4,0),"")</f>
        <v>242348</v>
      </c>
      <c r="AB429" s="715">
        <f t="shared" si="178"/>
        <v>5891479.8799999999</v>
      </c>
      <c r="AC429" s="5"/>
      <c r="AD429" s="5"/>
      <c r="AE429" s="5"/>
      <c r="AF429" s="5"/>
      <c r="AG429" s="5"/>
      <c r="AH429" s="699"/>
      <c r="AI429" s="5"/>
      <c r="AJ429" s="699"/>
      <c r="AK429" s="699"/>
      <c r="AL429" s="715" t="str">
        <f>IF(AI429&lt;&gt;"",VLOOKUP(AI429,'DON GIA'!$M$1:$P$9,4,0),"")</f>
        <v/>
      </c>
      <c r="AM429" s="715" t="str">
        <f t="shared" si="179"/>
        <v/>
      </c>
      <c r="AN429" s="5"/>
      <c r="AO429" s="699"/>
      <c r="AP429" s="702" t="str">
        <f t="shared" si="168"/>
        <v/>
      </c>
      <c r="AQ429" s="712"/>
      <c r="AR429" s="712"/>
      <c r="AS429" s="727"/>
    </row>
    <row r="430" spans="1:45" ht="50.25" outlineLevel="2">
      <c r="A430" s="710">
        <f t="shared" si="180"/>
        <v>30</v>
      </c>
      <c r="B430" s="711" t="str">
        <f>IF(C430&lt;&gt;"",COUNTA($C$8:C430),"")</f>
        <v/>
      </c>
      <c r="C430" s="711"/>
      <c r="D430" s="5"/>
      <c r="E430" s="699"/>
      <c r="F430" s="699"/>
      <c r="G430" s="699"/>
      <c r="H430" s="699"/>
      <c r="I430" s="699"/>
      <c r="J430" s="699"/>
      <c r="K430" s="712"/>
      <c r="L430" s="714" t="s">
        <v>35</v>
      </c>
      <c r="M430" s="715" t="str">
        <f>IF(K430&lt;&gt;"",VLOOKUP(K430,'DON GIA'!$S$1:$U$19,3,0),"")</f>
        <v/>
      </c>
      <c r="N430" s="715" t="str">
        <f>IF(K430&lt;&gt;"",VLOOKUP(K430,'DON GIA'!$S$1:$V$19,4,0),"")</f>
        <v/>
      </c>
      <c r="O430" s="715" t="str">
        <f t="shared" si="175"/>
        <v/>
      </c>
      <c r="P430" s="715" t="str">
        <f t="shared" si="176"/>
        <v/>
      </c>
      <c r="Q430" s="5" t="s">
        <v>84</v>
      </c>
      <c r="R430" s="699" t="s">
        <v>44</v>
      </c>
      <c r="S430" s="699">
        <v>1</v>
      </c>
      <c r="T430" s="715">
        <f>IF(Q430&lt;&gt;"",VLOOKUP(Q430,'DON GIA'!$H$1:$K$103,4,0),"")</f>
        <v>70000</v>
      </c>
      <c r="U430" s="715">
        <f t="shared" si="177"/>
        <v>70000</v>
      </c>
      <c r="V430" s="715"/>
      <c r="W430" s="712" t="s">
        <v>1029</v>
      </c>
      <c r="X430" s="699" t="s">
        <v>85</v>
      </c>
      <c r="Y430" s="718">
        <f>16*1.5+12</f>
        <v>36</v>
      </c>
      <c r="Z430" s="725"/>
      <c r="AA430" s="715">
        <f>IF(W430&lt;&gt;"",VLOOKUP(W430,'DON GIA'!$A$1:$D$346,4,0),"")</f>
        <v>29872</v>
      </c>
      <c r="AB430" s="715">
        <f t="shared" si="178"/>
        <v>1075392</v>
      </c>
      <c r="AC430" s="5"/>
      <c r="AD430" s="5"/>
      <c r="AE430" s="5"/>
      <c r="AF430" s="5"/>
      <c r="AG430" s="5"/>
      <c r="AH430" s="699"/>
      <c r="AI430" s="5"/>
      <c r="AJ430" s="699"/>
      <c r="AK430" s="699"/>
      <c r="AL430" s="715" t="str">
        <f>IF(AI430&lt;&gt;"",VLOOKUP(AI430,'DON GIA'!$M$1:$P$9,4,0),"")</f>
        <v/>
      </c>
      <c r="AM430" s="715" t="str">
        <f t="shared" si="179"/>
        <v/>
      </c>
      <c r="AN430" s="5"/>
      <c r="AO430" s="699"/>
      <c r="AP430" s="702" t="str">
        <f t="shared" si="168"/>
        <v/>
      </c>
      <c r="AQ430" s="712"/>
      <c r="AR430" s="712"/>
      <c r="AS430" s="727"/>
    </row>
    <row r="431" spans="1:45" outlineLevel="2">
      <c r="A431" s="710">
        <f t="shared" si="180"/>
        <v>30</v>
      </c>
      <c r="B431" s="711" t="str">
        <f>IF(C431&lt;&gt;"",COUNTA($C$8:C431),"")</f>
        <v/>
      </c>
      <c r="C431" s="711"/>
      <c r="D431" s="5"/>
      <c r="E431" s="699"/>
      <c r="F431" s="699"/>
      <c r="G431" s="699"/>
      <c r="H431" s="699"/>
      <c r="I431" s="699"/>
      <c r="J431" s="699"/>
      <c r="K431" s="712"/>
      <c r="L431" s="714" t="s">
        <v>35</v>
      </c>
      <c r="M431" s="715" t="str">
        <f>IF(K431&lt;&gt;"",VLOOKUP(K431,'DON GIA'!$S$1:$U$19,3,0),"")</f>
        <v/>
      </c>
      <c r="N431" s="715" t="str">
        <f>IF(K431&lt;&gt;"",VLOOKUP(K431,'DON GIA'!$S$1:$V$19,4,0),"")</f>
        <v/>
      </c>
      <c r="O431" s="715" t="str">
        <f t="shared" si="175"/>
        <v/>
      </c>
      <c r="P431" s="715" t="str">
        <f t="shared" si="176"/>
        <v/>
      </c>
      <c r="Q431" s="5" t="s">
        <v>86</v>
      </c>
      <c r="R431" s="699" t="s">
        <v>44</v>
      </c>
      <c r="S431" s="699">
        <v>1</v>
      </c>
      <c r="T431" s="715">
        <f>IF(Q431&lt;&gt;"",VLOOKUP(Q431,'DON GIA'!$H$1:$K$103,4,0),"")</f>
        <v>450000</v>
      </c>
      <c r="U431" s="715">
        <f t="shared" si="177"/>
        <v>450000</v>
      </c>
      <c r="V431" s="715"/>
      <c r="W431" s="731"/>
      <c r="X431" s="731"/>
      <c r="Y431" s="732"/>
      <c r="Z431" s="725"/>
      <c r="AA431" s="715" t="str">
        <f>IF(W431&lt;&gt;"",VLOOKUP(W431,'DON GIA'!$A$1:$D$346,4,0),"")</f>
        <v/>
      </c>
      <c r="AB431" s="715" t="str">
        <f t="shared" si="178"/>
        <v/>
      </c>
      <c r="AC431" s="5"/>
      <c r="AD431" s="5"/>
      <c r="AE431" s="5"/>
      <c r="AF431" s="5"/>
      <c r="AG431" s="5"/>
      <c r="AH431" s="699"/>
      <c r="AI431" s="5"/>
      <c r="AJ431" s="699"/>
      <c r="AK431" s="699"/>
      <c r="AL431" s="715" t="str">
        <f>IF(AI431&lt;&gt;"",VLOOKUP(AI431,'DON GIA'!$M$1:$P$9,4,0),"")</f>
        <v/>
      </c>
      <c r="AM431" s="715" t="str">
        <f t="shared" si="179"/>
        <v/>
      </c>
      <c r="AN431" s="5"/>
      <c r="AO431" s="699"/>
      <c r="AP431" s="702" t="str">
        <f t="shared" si="168"/>
        <v/>
      </c>
      <c r="AQ431" s="712"/>
      <c r="AR431" s="712"/>
      <c r="AS431" s="727"/>
    </row>
    <row r="432" spans="1:45" outlineLevel="2">
      <c r="A432" s="710">
        <f t="shared" si="180"/>
        <v>30</v>
      </c>
      <c r="B432" s="711" t="str">
        <f>IF(C432&lt;&gt;"",COUNTA($C$8:C432),"")</f>
        <v/>
      </c>
      <c r="C432" s="711"/>
      <c r="D432" s="5"/>
      <c r="E432" s="699"/>
      <c r="F432" s="699"/>
      <c r="G432" s="699"/>
      <c r="H432" s="699"/>
      <c r="I432" s="699"/>
      <c r="J432" s="699"/>
      <c r="K432" s="712"/>
      <c r="L432" s="714" t="s">
        <v>35</v>
      </c>
      <c r="M432" s="715" t="str">
        <f>IF(K432&lt;&gt;"",VLOOKUP(K432,'DON GIA'!$S$1:$U$19,3,0),"")</f>
        <v/>
      </c>
      <c r="N432" s="715" t="str">
        <f>IF(K432&lt;&gt;"",VLOOKUP(K432,'DON GIA'!$S$1:$V$19,4,0),"")</f>
        <v/>
      </c>
      <c r="O432" s="715" t="str">
        <f t="shared" si="175"/>
        <v/>
      </c>
      <c r="P432" s="715" t="str">
        <f t="shared" si="176"/>
        <v/>
      </c>
      <c r="Q432" s="5" t="s">
        <v>60</v>
      </c>
      <c r="R432" s="699" t="s">
        <v>44</v>
      </c>
      <c r="S432" s="699">
        <v>1</v>
      </c>
      <c r="T432" s="715">
        <f>IF(Q432&lt;&gt;"",VLOOKUP(Q432,'DON GIA'!$H$1:$K$103,4,0),"")</f>
        <v>3064000</v>
      </c>
      <c r="U432" s="715">
        <f t="shared" si="177"/>
        <v>3064000</v>
      </c>
      <c r="V432" s="715"/>
      <c r="W432" s="712"/>
      <c r="X432" s="712"/>
      <c r="Y432" s="718"/>
      <c r="Z432" s="725"/>
      <c r="AA432" s="715" t="str">
        <f>IF(W432&lt;&gt;"",VLOOKUP(W432,'DON GIA'!$A$1:$D$346,4,0),"")</f>
        <v/>
      </c>
      <c r="AB432" s="715" t="str">
        <f t="shared" si="178"/>
        <v/>
      </c>
      <c r="AC432" s="5"/>
      <c r="AD432" s="5"/>
      <c r="AE432" s="5"/>
      <c r="AF432" s="5"/>
      <c r="AG432" s="5"/>
      <c r="AH432" s="699"/>
      <c r="AI432" s="5"/>
      <c r="AJ432" s="699"/>
      <c r="AK432" s="699"/>
      <c r="AL432" s="715" t="str">
        <f>IF(AI432&lt;&gt;"",VLOOKUP(AI432,'DON GIA'!$M$1:$P$9,4,0),"")</f>
        <v/>
      </c>
      <c r="AM432" s="715" t="str">
        <f t="shared" si="179"/>
        <v/>
      </c>
      <c r="AN432" s="5"/>
      <c r="AO432" s="699"/>
      <c r="AP432" s="702" t="str">
        <f t="shared" si="168"/>
        <v/>
      </c>
      <c r="AQ432" s="712"/>
      <c r="AR432" s="712"/>
      <c r="AS432" s="727"/>
    </row>
    <row r="433" spans="1:45" outlineLevel="2">
      <c r="A433" s="710">
        <f t="shared" si="180"/>
        <v>30</v>
      </c>
      <c r="B433" s="711" t="str">
        <f>IF(C433&lt;&gt;"",COUNTA($C$8:C433),"")</f>
        <v/>
      </c>
      <c r="C433" s="711"/>
      <c r="D433" s="5"/>
      <c r="E433" s="699"/>
      <c r="F433" s="699"/>
      <c r="G433" s="699"/>
      <c r="H433" s="699"/>
      <c r="I433" s="699"/>
      <c r="J433" s="699"/>
      <c r="K433" s="712"/>
      <c r="L433" s="714" t="s">
        <v>35</v>
      </c>
      <c r="M433" s="715" t="str">
        <f>IF(K433&lt;&gt;"",VLOOKUP(K433,'DON GIA'!$S$1:$U$19,3,0),"")</f>
        <v/>
      </c>
      <c r="N433" s="715" t="str">
        <f>IF(K433&lt;&gt;"",VLOOKUP(K433,'DON GIA'!$S$1:$V$19,4,0),"")</f>
        <v/>
      </c>
      <c r="O433" s="715" t="str">
        <f t="shared" si="175"/>
        <v/>
      </c>
      <c r="P433" s="715" t="str">
        <f t="shared" si="176"/>
        <v/>
      </c>
      <c r="Q433" s="5" t="s">
        <v>87</v>
      </c>
      <c r="R433" s="699" t="s">
        <v>44</v>
      </c>
      <c r="S433" s="699">
        <v>1</v>
      </c>
      <c r="T433" s="715">
        <f>IF(Q433&lt;&gt;"",VLOOKUP(Q433,'DON GIA'!$H$1:$K$103,4,0),"")</f>
        <v>93000</v>
      </c>
      <c r="U433" s="715">
        <f t="shared" si="177"/>
        <v>93000</v>
      </c>
      <c r="V433" s="715"/>
      <c r="W433" s="712"/>
      <c r="X433" s="699"/>
      <c r="Y433" s="718"/>
      <c r="Z433" s="725"/>
      <c r="AA433" s="715" t="str">
        <f>IF(W433&lt;&gt;"",VLOOKUP(W433,'DON GIA'!$A$1:$D$346,4,0),"")</f>
        <v/>
      </c>
      <c r="AB433" s="715" t="str">
        <f t="shared" si="178"/>
        <v/>
      </c>
      <c r="AC433" s="5"/>
      <c r="AD433" s="5"/>
      <c r="AE433" s="5"/>
      <c r="AF433" s="5"/>
      <c r="AG433" s="5"/>
      <c r="AH433" s="699"/>
      <c r="AI433" s="5"/>
      <c r="AJ433" s="699"/>
      <c r="AK433" s="699"/>
      <c r="AL433" s="715" t="str">
        <f>IF(AI433&lt;&gt;"",VLOOKUP(AI433,'DON GIA'!$M$1:$P$9,4,0),"")</f>
        <v/>
      </c>
      <c r="AM433" s="715" t="str">
        <f t="shared" si="179"/>
        <v/>
      </c>
      <c r="AN433" s="5"/>
      <c r="AO433" s="699"/>
      <c r="AP433" s="702" t="str">
        <f t="shared" si="168"/>
        <v/>
      </c>
      <c r="AQ433" s="712"/>
      <c r="AR433" s="712"/>
      <c r="AS433" s="727"/>
    </row>
    <row r="434" spans="1:45" outlineLevel="2">
      <c r="A434" s="710">
        <f t="shared" si="180"/>
        <v>30</v>
      </c>
      <c r="B434" s="711" t="str">
        <f>IF(C434&lt;&gt;"",COUNTA($C$8:C434),"")</f>
        <v/>
      </c>
      <c r="C434" s="711"/>
      <c r="D434" s="5"/>
      <c r="E434" s="699"/>
      <c r="F434" s="699"/>
      <c r="G434" s="699"/>
      <c r="H434" s="699"/>
      <c r="I434" s="699"/>
      <c r="J434" s="699"/>
      <c r="K434" s="712"/>
      <c r="L434" s="714" t="s">
        <v>35</v>
      </c>
      <c r="M434" s="715" t="str">
        <f>IF(K434&lt;&gt;"",VLOOKUP(K434,'DON GIA'!$S$1:$U$19,3,0),"")</f>
        <v/>
      </c>
      <c r="N434" s="715" t="str">
        <f>IF(K434&lt;&gt;"",VLOOKUP(K434,'DON GIA'!$S$1:$V$19,4,0),"")</f>
        <v/>
      </c>
      <c r="O434" s="715" t="str">
        <f t="shared" si="175"/>
        <v/>
      </c>
      <c r="P434" s="715" t="str">
        <f t="shared" si="176"/>
        <v/>
      </c>
      <c r="Q434" s="5" t="s">
        <v>63</v>
      </c>
      <c r="R434" s="699" t="s">
        <v>44</v>
      </c>
      <c r="S434" s="699">
        <v>1</v>
      </c>
      <c r="T434" s="715">
        <f>IF(Q434&lt;&gt;"",VLOOKUP(Q434,'DON GIA'!$H$1:$K$103,4,0),"")</f>
        <v>450000</v>
      </c>
      <c r="U434" s="715">
        <f t="shared" si="177"/>
        <v>450000</v>
      </c>
      <c r="V434" s="715"/>
      <c r="W434" s="712"/>
      <c r="X434" s="699"/>
      <c r="Y434" s="718"/>
      <c r="Z434" s="725"/>
      <c r="AA434" s="715" t="str">
        <f>IF(W434&lt;&gt;"",VLOOKUP(W434,'DON GIA'!$A$1:$D$346,4,0),"")</f>
        <v/>
      </c>
      <c r="AB434" s="715" t="str">
        <f t="shared" si="178"/>
        <v/>
      </c>
      <c r="AC434" s="5"/>
      <c r="AD434" s="5"/>
      <c r="AE434" s="5"/>
      <c r="AF434" s="5"/>
      <c r="AG434" s="5"/>
      <c r="AH434" s="699"/>
      <c r="AI434" s="5"/>
      <c r="AJ434" s="699"/>
      <c r="AK434" s="699"/>
      <c r="AL434" s="715" t="str">
        <f>IF(AI434&lt;&gt;"",VLOOKUP(AI434,'DON GIA'!$M$1:$P$9,4,0),"")</f>
        <v/>
      </c>
      <c r="AM434" s="715" t="str">
        <f t="shared" si="179"/>
        <v/>
      </c>
      <c r="AN434" s="5"/>
      <c r="AO434" s="699"/>
      <c r="AP434" s="702" t="str">
        <f t="shared" si="168"/>
        <v/>
      </c>
      <c r="AQ434" s="712"/>
      <c r="AR434" s="712"/>
      <c r="AS434" s="727"/>
    </row>
    <row r="435" spans="1:45" outlineLevel="2">
      <c r="A435" s="710">
        <f t="shared" si="180"/>
        <v>30</v>
      </c>
      <c r="B435" s="711" t="str">
        <f>IF(C435&lt;&gt;"",COUNTA($C$8:C435),"")</f>
        <v/>
      </c>
      <c r="C435" s="711"/>
      <c r="D435" s="5"/>
      <c r="E435" s="699"/>
      <c r="F435" s="699"/>
      <c r="G435" s="699"/>
      <c r="H435" s="699"/>
      <c r="I435" s="699"/>
      <c r="J435" s="699"/>
      <c r="K435" s="712"/>
      <c r="L435" s="714" t="s">
        <v>35</v>
      </c>
      <c r="M435" s="715" t="str">
        <f>IF(K435&lt;&gt;"",VLOOKUP(K435,'DON GIA'!$S$1:$U$19,3,0),"")</f>
        <v/>
      </c>
      <c r="N435" s="715" t="str">
        <f>IF(K435&lt;&gt;"",VLOOKUP(K435,'DON GIA'!$S$1:$V$19,4,0),"")</f>
        <v/>
      </c>
      <c r="O435" s="715" t="str">
        <f t="shared" si="175"/>
        <v/>
      </c>
      <c r="P435" s="715" t="str">
        <f t="shared" si="176"/>
        <v/>
      </c>
      <c r="Q435" s="5" t="s">
        <v>62</v>
      </c>
      <c r="R435" s="699" t="s">
        <v>44</v>
      </c>
      <c r="S435" s="699">
        <v>1</v>
      </c>
      <c r="T435" s="715">
        <f>IF(Q435&lt;&gt;"",VLOOKUP(Q435,'DON GIA'!$H$1:$K$103,4,0),"")</f>
        <v>275000</v>
      </c>
      <c r="U435" s="715">
        <f t="shared" si="177"/>
        <v>275000</v>
      </c>
      <c r="V435" s="715"/>
      <c r="W435" s="712"/>
      <c r="X435" s="699"/>
      <c r="Y435" s="718"/>
      <c r="Z435" s="725"/>
      <c r="AA435" s="715" t="str">
        <f>IF(W435&lt;&gt;"",VLOOKUP(W435,'DON GIA'!$A$1:$D$346,4,0),"")</f>
        <v/>
      </c>
      <c r="AB435" s="715" t="str">
        <f t="shared" si="178"/>
        <v/>
      </c>
      <c r="AC435" s="5"/>
      <c r="AD435" s="5"/>
      <c r="AE435" s="5"/>
      <c r="AF435" s="5"/>
      <c r="AG435" s="5"/>
      <c r="AH435" s="699"/>
      <c r="AI435" s="5"/>
      <c r="AJ435" s="699"/>
      <c r="AK435" s="699"/>
      <c r="AL435" s="715" t="str">
        <f>IF(AI435&lt;&gt;"",VLOOKUP(AI435,'DON GIA'!$M$1:$P$9,4,0),"")</f>
        <v/>
      </c>
      <c r="AM435" s="715" t="str">
        <f t="shared" si="179"/>
        <v/>
      </c>
      <c r="AN435" s="5"/>
      <c r="AO435" s="699"/>
      <c r="AP435" s="702" t="str">
        <f t="shared" si="168"/>
        <v/>
      </c>
      <c r="AQ435" s="712"/>
      <c r="AR435" s="712"/>
      <c r="AS435" s="727"/>
    </row>
    <row r="436" spans="1:45" outlineLevel="2">
      <c r="A436" s="710">
        <f t="shared" si="180"/>
        <v>30</v>
      </c>
      <c r="B436" s="711" t="str">
        <f>IF(C436&lt;&gt;"",COUNTA($C$8:C436),"")</f>
        <v/>
      </c>
      <c r="C436" s="711"/>
      <c r="D436" s="5"/>
      <c r="E436" s="699"/>
      <c r="F436" s="699"/>
      <c r="G436" s="699"/>
      <c r="H436" s="699"/>
      <c r="I436" s="699"/>
      <c r="J436" s="699"/>
      <c r="K436" s="712"/>
      <c r="L436" s="714" t="s">
        <v>35</v>
      </c>
      <c r="M436" s="715" t="str">
        <f>IF(K436&lt;&gt;"",VLOOKUP(K436,'DON GIA'!$S$1:$U$19,3,0),"")</f>
        <v/>
      </c>
      <c r="N436" s="715" t="str">
        <f>IF(K436&lt;&gt;"",VLOOKUP(K436,'DON GIA'!$S$1:$V$19,4,0),"")</f>
        <v/>
      </c>
      <c r="O436" s="715" t="str">
        <f t="shared" si="175"/>
        <v/>
      </c>
      <c r="P436" s="715" t="str">
        <f t="shared" si="176"/>
        <v/>
      </c>
      <c r="Q436" s="5" t="s">
        <v>57</v>
      </c>
      <c r="R436" s="699" t="s">
        <v>44</v>
      </c>
      <c r="S436" s="699">
        <v>1</v>
      </c>
      <c r="T436" s="715">
        <f>IF(Q436&lt;&gt;"",VLOOKUP(Q436,'DON GIA'!$H$1:$K$103,4,0),"")</f>
        <v>1122000</v>
      </c>
      <c r="U436" s="715">
        <f t="shared" si="177"/>
        <v>1122000</v>
      </c>
      <c r="V436" s="715"/>
      <c r="W436" s="712"/>
      <c r="X436" s="699"/>
      <c r="Y436" s="718"/>
      <c r="Z436" s="725"/>
      <c r="AA436" s="715" t="str">
        <f>IF(W436&lt;&gt;"",VLOOKUP(W436,'DON GIA'!$A$1:$D$346,4,0),"")</f>
        <v/>
      </c>
      <c r="AB436" s="715" t="str">
        <f t="shared" si="178"/>
        <v/>
      </c>
      <c r="AC436" s="5"/>
      <c r="AD436" s="5"/>
      <c r="AE436" s="5"/>
      <c r="AF436" s="5"/>
      <c r="AG436" s="5"/>
      <c r="AH436" s="699"/>
      <c r="AI436" s="5"/>
      <c r="AJ436" s="699"/>
      <c r="AK436" s="699"/>
      <c r="AL436" s="715" t="str">
        <f>IF(AI436&lt;&gt;"",VLOOKUP(AI436,'DON GIA'!$M$1:$P$9,4,0),"")</f>
        <v/>
      </c>
      <c r="AM436" s="715" t="str">
        <f t="shared" si="179"/>
        <v/>
      </c>
      <c r="AN436" s="5"/>
      <c r="AO436" s="699"/>
      <c r="AP436" s="702" t="str">
        <f t="shared" si="168"/>
        <v/>
      </c>
      <c r="AQ436" s="712"/>
      <c r="AR436" s="712"/>
      <c r="AS436" s="727"/>
    </row>
    <row r="437" spans="1:45" outlineLevel="2">
      <c r="A437" s="710">
        <f t="shared" si="180"/>
        <v>30</v>
      </c>
      <c r="B437" s="711" t="str">
        <f>IF(C437&lt;&gt;"",COUNTA($C$8:C437),"")</f>
        <v/>
      </c>
      <c r="C437" s="711"/>
      <c r="D437" s="5"/>
      <c r="E437" s="699"/>
      <c r="F437" s="699"/>
      <c r="G437" s="699"/>
      <c r="H437" s="699"/>
      <c r="I437" s="699"/>
      <c r="J437" s="699"/>
      <c r="K437" s="712"/>
      <c r="L437" s="714" t="s">
        <v>35</v>
      </c>
      <c r="M437" s="715" t="str">
        <f>IF(K437&lt;&gt;"",VLOOKUP(K437,'DON GIA'!$S$1:$U$19,3,0),"")</f>
        <v/>
      </c>
      <c r="N437" s="715" t="str">
        <f>IF(K437&lt;&gt;"",VLOOKUP(K437,'DON GIA'!$S$1:$V$19,4,0),"")</f>
        <v/>
      </c>
      <c r="O437" s="715" t="str">
        <f t="shared" si="175"/>
        <v/>
      </c>
      <c r="P437" s="715" t="str">
        <f t="shared" si="176"/>
        <v/>
      </c>
      <c r="Q437" s="733" t="s">
        <v>35</v>
      </c>
      <c r="R437" s="734"/>
      <c r="S437" s="734"/>
      <c r="T437" s="715" t="str">
        <f>IF(Q437&lt;&gt;"",VLOOKUP(Q437,'DON GIA'!$H$1:$K$103,4,0),"")</f>
        <v/>
      </c>
      <c r="U437" s="715" t="str">
        <f t="shared" si="177"/>
        <v/>
      </c>
      <c r="V437" s="715"/>
      <c r="W437" s="712"/>
      <c r="X437" s="699"/>
      <c r="Y437" s="718"/>
      <c r="Z437" s="725"/>
      <c r="AA437" s="715" t="str">
        <f>IF(W437&lt;&gt;"",VLOOKUP(W437,'DON GIA'!$A$1:$D$346,4,0),"")</f>
        <v/>
      </c>
      <c r="AB437" s="715" t="str">
        <f t="shared" si="178"/>
        <v/>
      </c>
      <c r="AC437" s="5"/>
      <c r="AD437" s="5"/>
      <c r="AE437" s="5"/>
      <c r="AF437" s="5"/>
      <c r="AG437" s="5"/>
      <c r="AH437" s="699"/>
      <c r="AI437" s="5"/>
      <c r="AJ437" s="699"/>
      <c r="AK437" s="699"/>
      <c r="AL437" s="715" t="str">
        <f>IF(AI437&lt;&gt;"",VLOOKUP(AI437,'DON GIA'!$M$1:$P$9,4,0),"")</f>
        <v/>
      </c>
      <c r="AM437" s="715" t="str">
        <f t="shared" si="179"/>
        <v/>
      </c>
      <c r="AN437" s="5"/>
      <c r="AO437" s="699"/>
      <c r="AP437" s="702" t="str">
        <f t="shared" si="168"/>
        <v/>
      </c>
      <c r="AQ437" s="712"/>
      <c r="AR437" s="712"/>
      <c r="AS437" s="727"/>
    </row>
    <row r="438" spans="1:45" outlineLevel="2">
      <c r="A438" s="710">
        <f t="shared" si="180"/>
        <v>30</v>
      </c>
      <c r="B438" s="711"/>
      <c r="C438" s="711"/>
      <c r="D438" s="708"/>
      <c r="E438" s="699"/>
      <c r="F438" s="699"/>
      <c r="G438" s="699"/>
      <c r="H438" s="699"/>
      <c r="I438" s="699"/>
      <c r="J438" s="699"/>
      <c r="K438" s="712"/>
      <c r="L438" s="714" t="s">
        <v>35</v>
      </c>
      <c r="M438" s="715" t="str">
        <f>IF(K438&lt;&gt;"",VLOOKUP(K438,'DON GIA'!$S$1:$U$19,3,0),"")</f>
        <v/>
      </c>
      <c r="N438" s="715" t="str">
        <f>IF(K438&lt;&gt;"",VLOOKUP(K438,'DON GIA'!$S$1:$V$19,4,0),"")</f>
        <v/>
      </c>
      <c r="O438" s="715" t="str">
        <f t="shared" si="175"/>
        <v/>
      </c>
      <c r="P438" s="715" t="str">
        <f t="shared" si="176"/>
        <v/>
      </c>
      <c r="Q438" s="5" t="s">
        <v>35</v>
      </c>
      <c r="R438" s="699"/>
      <c r="S438" s="699"/>
      <c r="T438" s="715" t="str">
        <f>IF(Q438&lt;&gt;"",VLOOKUP(Q438,'DON GIA'!$H$1:$K$103,4,0),"")</f>
        <v/>
      </c>
      <c r="U438" s="715" t="str">
        <f t="shared" si="177"/>
        <v/>
      </c>
      <c r="V438" s="715"/>
      <c r="W438" s="712"/>
      <c r="X438" s="699"/>
      <c r="Y438" s="718"/>
      <c r="Z438" s="725"/>
      <c r="AA438" s="715" t="str">
        <f>IF(W438&lt;&gt;"",VLOOKUP(W438,'DON GIA'!$A$1:$D$346,4,0),"")</f>
        <v/>
      </c>
      <c r="AB438" s="715" t="str">
        <f t="shared" si="178"/>
        <v/>
      </c>
      <c r="AC438" s="5"/>
      <c r="AD438" s="5"/>
      <c r="AE438" s="5"/>
      <c r="AF438" s="5"/>
      <c r="AG438" s="5"/>
      <c r="AH438" s="699"/>
      <c r="AI438" s="5"/>
      <c r="AJ438" s="699"/>
      <c r="AK438" s="699"/>
      <c r="AL438" s="715" t="str">
        <f>IF(AI438&lt;&gt;"",VLOOKUP(AI438,'DON GIA'!$M$1:$P$9,4,0),"")</f>
        <v/>
      </c>
      <c r="AM438" s="715" t="str">
        <f t="shared" si="179"/>
        <v/>
      </c>
      <c r="AN438" s="5"/>
      <c r="AO438" s="699"/>
      <c r="AP438" s="702" t="str">
        <f t="shared" si="168"/>
        <v/>
      </c>
      <c r="AQ438" s="712"/>
      <c r="AR438" s="712"/>
      <c r="AS438" s="727"/>
    </row>
    <row r="439" spans="1:45" outlineLevel="1">
      <c r="A439" s="658" t="s">
        <v>2129</v>
      </c>
      <c r="B439" s="696">
        <f>IF(C439&lt;&gt;"",COUNTA($C$8:C439),"")</f>
        <v>31</v>
      </c>
      <c r="C439" s="696">
        <v>459</v>
      </c>
      <c r="D439" s="708" t="s">
        <v>338</v>
      </c>
      <c r="E439" s="698"/>
      <c r="F439" s="699"/>
      <c r="G439" s="698"/>
      <c r="H439" s="698"/>
      <c r="I439" s="698"/>
      <c r="J439" s="698"/>
      <c r="K439" s="697"/>
      <c r="L439" s="701">
        <f>SUBTOTAL(9,L440:L460)</f>
        <v>1103.8</v>
      </c>
      <c r="M439" s="702"/>
      <c r="N439" s="702"/>
      <c r="O439" s="702">
        <f>SUBTOTAL(9,O440:O460)</f>
        <v>1853280200</v>
      </c>
      <c r="P439" s="702">
        <f>SUBTOTAL(9,P440:P460)</f>
        <v>0</v>
      </c>
      <c r="Q439" s="708"/>
      <c r="R439" s="698"/>
      <c r="S439" s="698">
        <f>SUBTOTAL(9,S440:S460)</f>
        <v>37</v>
      </c>
      <c r="T439" s="702"/>
      <c r="U439" s="702">
        <f>SUBTOTAL(9,U440:U460)</f>
        <v>23105000</v>
      </c>
      <c r="V439" s="702"/>
      <c r="W439" s="697"/>
      <c r="X439" s="698"/>
      <c r="Y439" s="705">
        <f>SUBTOTAL(9,Y440:Y460)</f>
        <v>490.62200000000001</v>
      </c>
      <c r="Z439" s="724">
        <f>SUBTOTAL(9,Z440:Z460)</f>
        <v>0</v>
      </c>
      <c r="AA439" s="702"/>
      <c r="AB439" s="702">
        <f>SUBTOTAL(9,AB440:AB460)</f>
        <v>629359528.97599995</v>
      </c>
      <c r="AC439" s="708"/>
      <c r="AD439" s="708"/>
      <c r="AE439" s="708"/>
      <c r="AF439" s="708"/>
      <c r="AG439" s="708"/>
      <c r="AH439" s="698"/>
      <c r="AI439" s="708"/>
      <c r="AJ439" s="698"/>
      <c r="AK439" s="698">
        <f>SUBTOTAL(9,AK440:AK460)</f>
        <v>0</v>
      </c>
      <c r="AL439" s="702"/>
      <c r="AM439" s="702">
        <f>SUBTOTAL(9,AM440:AM460)</f>
        <v>0</v>
      </c>
      <c r="AN439" s="708"/>
      <c r="AO439" s="698">
        <f>SUBTOTAL(9,AO440:AO460)</f>
        <v>0</v>
      </c>
      <c r="AP439" s="702">
        <f t="shared" si="168"/>
        <v>2505744728.9759998</v>
      </c>
      <c r="AQ439" s="709"/>
      <c r="AR439" s="709"/>
      <c r="AS439" s="723"/>
    </row>
    <row r="440" spans="1:45" ht="33.75" outlineLevel="2">
      <c r="A440" s="710">
        <f>IF(B439&lt;&gt;"",B439,A438)</f>
        <v>31</v>
      </c>
      <c r="B440" s="711" t="str">
        <f>IF(C440&lt;&gt;"",COUNTA($C$8:C440),"")</f>
        <v/>
      </c>
      <c r="C440" s="711"/>
      <c r="D440" s="5" t="s">
        <v>339</v>
      </c>
      <c r="E440" s="699"/>
      <c r="F440" s="699"/>
      <c r="G440" s="699">
        <v>74</v>
      </c>
      <c r="H440" s="699">
        <v>80</v>
      </c>
      <c r="I440" s="699">
        <v>251</v>
      </c>
      <c r="J440" s="699">
        <v>132</v>
      </c>
      <c r="K440" s="712" t="s">
        <v>973</v>
      </c>
      <c r="L440" s="714">
        <v>1103.8</v>
      </c>
      <c r="M440" s="715">
        <f>IF(K440&lt;&gt;"",VLOOKUP(K440,'DON GIA'!$S$1:$U$19,3,0),"")</f>
        <v>1679000</v>
      </c>
      <c r="N440" s="715">
        <f>IF(K440&lt;&gt;"",VLOOKUP(K440,'DON GIA'!$S$1:$V$19,4,0),"")</f>
        <v>0</v>
      </c>
      <c r="O440" s="715">
        <f t="shared" ref="O440:O460" si="181">IF(K440&lt;&gt;"",L440*M440,"")</f>
        <v>1853280200</v>
      </c>
      <c r="P440" s="715">
        <f t="shared" ref="P440:P460" si="182">IF(K440&lt;&gt;"",L440*N440,"")</f>
        <v>0</v>
      </c>
      <c r="Q440" s="5" t="s">
        <v>82</v>
      </c>
      <c r="R440" s="699" t="s">
        <v>44</v>
      </c>
      <c r="S440" s="699">
        <v>3</v>
      </c>
      <c r="T440" s="715">
        <f>IF(Q440&lt;&gt;"",VLOOKUP(Q440,'DON GIA'!$H$1:$K$103,4,0),"")</f>
        <v>60000</v>
      </c>
      <c r="U440" s="715">
        <f t="shared" ref="U440:U460" si="183">IF(Q440&lt;&gt;"",IF(ISNUMBER(T440),S440*T440,""),"")</f>
        <v>180000</v>
      </c>
      <c r="V440" s="715" t="s">
        <v>2163</v>
      </c>
      <c r="W440" s="712" t="s">
        <v>1246</v>
      </c>
      <c r="X440" s="699" t="s">
        <v>27</v>
      </c>
      <c r="Y440" s="718">
        <v>76.489999999999995</v>
      </c>
      <c r="Z440" s="725"/>
      <c r="AA440" s="715">
        <f>IF(W440&lt;&gt;"",VLOOKUP(W440,'DON GIA'!$A$1:$D$346,4,0),"")</f>
        <v>5891509</v>
      </c>
      <c r="AB440" s="715">
        <f t="shared" ref="AB440:AB460" si="184">IF(W440&lt;&gt;"",IF(ISNUMBER(AA440),Y440*AA440,""),"")</f>
        <v>450641523.40999997</v>
      </c>
      <c r="AC440" s="5" t="s">
        <v>115</v>
      </c>
      <c r="AD440" s="5" t="s">
        <v>29</v>
      </c>
      <c r="AE440" s="5" t="s">
        <v>30</v>
      </c>
      <c r="AF440" s="5" t="s">
        <v>31</v>
      </c>
      <c r="AG440" s="5" t="s">
        <v>219</v>
      </c>
      <c r="AH440" s="699" t="s">
        <v>33</v>
      </c>
      <c r="AI440" s="5"/>
      <c r="AJ440" s="699"/>
      <c r="AK440" s="699"/>
      <c r="AL440" s="715" t="str">
        <f>IF(AI440&lt;&gt;"",VLOOKUP(AI440,'DON GIA'!$M$1:$P$9,4,0),"")</f>
        <v/>
      </c>
      <c r="AM440" s="715" t="str">
        <f t="shared" ref="AM440:AM460" si="185">IF(AI440&lt;&gt;"",AK440*AL440,"")</f>
        <v/>
      </c>
      <c r="AN440" s="5"/>
      <c r="AO440" s="699"/>
      <c r="AP440" s="702" t="str">
        <f t="shared" si="168"/>
        <v/>
      </c>
      <c r="AQ440" s="709" t="s">
        <v>2339</v>
      </c>
      <c r="AR440" s="709" t="s">
        <v>1912</v>
      </c>
      <c r="AS440" s="723"/>
    </row>
    <row r="441" spans="1:45" ht="66" outlineLevel="2">
      <c r="A441" s="710">
        <f t="shared" ref="A441:A460" si="186">IF(B440&lt;&gt;"",B440,A440)</f>
        <v>31</v>
      </c>
      <c r="B441" s="711" t="str">
        <f>IF(C441&lt;&gt;"",COUNTA($C$8:C441),"")</f>
        <v/>
      </c>
      <c r="C441" s="711"/>
      <c r="D441" s="735" t="s">
        <v>340</v>
      </c>
      <c r="E441" s="699"/>
      <c r="F441" s="699"/>
      <c r="G441" s="699"/>
      <c r="H441" s="699"/>
      <c r="I441" s="699"/>
      <c r="J441" s="699"/>
      <c r="K441" s="712"/>
      <c r="L441" s="714" t="s">
        <v>35</v>
      </c>
      <c r="M441" s="715" t="str">
        <f>IF(K441&lt;&gt;"",VLOOKUP(K441,'DON GIA'!$S$1:$U$19,3,0),"")</f>
        <v/>
      </c>
      <c r="N441" s="715" t="str">
        <f>IF(K441&lt;&gt;"",VLOOKUP(K441,'DON GIA'!$S$1:$V$19,4,0),"")</f>
        <v/>
      </c>
      <c r="O441" s="715" t="str">
        <f t="shared" si="181"/>
        <v/>
      </c>
      <c r="P441" s="715" t="str">
        <f t="shared" si="182"/>
        <v/>
      </c>
      <c r="Q441" s="5" t="s">
        <v>2243</v>
      </c>
      <c r="R441" s="699" t="s">
        <v>44</v>
      </c>
      <c r="S441" s="699">
        <v>3</v>
      </c>
      <c r="T441" s="715">
        <f>IF(Q441&lt;&gt;"",VLOOKUP(Q441,'DON GIA'!$H$1:$K$103,4,0),"")</f>
        <v>480000</v>
      </c>
      <c r="U441" s="715">
        <f t="shared" si="183"/>
        <v>1440000</v>
      </c>
      <c r="V441" s="715"/>
      <c r="W441" s="712" t="s">
        <v>1247</v>
      </c>
      <c r="X441" s="699" t="s">
        <v>27</v>
      </c>
      <c r="Y441" s="718">
        <v>9.8000000000000007</v>
      </c>
      <c r="Z441" s="725"/>
      <c r="AA441" s="715">
        <f>IF(W441&lt;&gt;"",VLOOKUP(W441,'DON GIA'!$A$1:$D$346,4,0),"")</f>
        <v>169828</v>
      </c>
      <c r="AB441" s="715">
        <f t="shared" si="184"/>
        <v>1664314.4000000001</v>
      </c>
      <c r="AC441" s="5"/>
      <c r="AD441" s="5"/>
      <c r="AE441" s="5"/>
      <c r="AF441" s="5"/>
      <c r="AG441" s="5"/>
      <c r="AH441" s="699"/>
      <c r="AI441" s="5"/>
      <c r="AJ441" s="699"/>
      <c r="AK441" s="699"/>
      <c r="AL441" s="715" t="str">
        <f>IF(AI441&lt;&gt;"",VLOOKUP(AI441,'DON GIA'!$M$1:$P$9,4,0),"")</f>
        <v/>
      </c>
      <c r="AM441" s="715" t="str">
        <f t="shared" si="185"/>
        <v/>
      </c>
      <c r="AN441" s="5"/>
      <c r="AO441" s="699"/>
      <c r="AP441" s="702" t="str">
        <f t="shared" si="168"/>
        <v/>
      </c>
      <c r="AQ441" s="722" t="s">
        <v>365</v>
      </c>
      <c r="AR441" s="722" t="s">
        <v>1953</v>
      </c>
      <c r="AS441" s="639"/>
    </row>
    <row r="442" spans="1:45" ht="33.75" outlineLevel="2">
      <c r="A442" s="710">
        <f t="shared" si="186"/>
        <v>31</v>
      </c>
      <c r="B442" s="711" t="str">
        <f>IF(C442&lt;&gt;"",COUNTA($C$8:C442),"")</f>
        <v/>
      </c>
      <c r="C442" s="711"/>
      <c r="D442" s="5"/>
      <c r="E442" s="699"/>
      <c r="F442" s="699"/>
      <c r="G442" s="699"/>
      <c r="H442" s="699"/>
      <c r="I442" s="699"/>
      <c r="J442" s="699"/>
      <c r="K442" s="712"/>
      <c r="L442" s="714" t="s">
        <v>35</v>
      </c>
      <c r="M442" s="715" t="str">
        <f>IF(K442&lt;&gt;"",VLOOKUP(K442,'DON GIA'!$S$1:$U$19,3,0),"")</f>
        <v/>
      </c>
      <c r="N442" s="715" t="str">
        <f>IF(K442&lt;&gt;"",VLOOKUP(K442,'DON GIA'!$S$1:$V$19,4,0),"")</f>
        <v/>
      </c>
      <c r="O442" s="715" t="str">
        <f t="shared" si="181"/>
        <v/>
      </c>
      <c r="P442" s="715" t="str">
        <f t="shared" si="182"/>
        <v/>
      </c>
      <c r="Q442" s="5" t="s">
        <v>2244</v>
      </c>
      <c r="R442" s="699" t="s">
        <v>44</v>
      </c>
      <c r="S442" s="699">
        <v>2</v>
      </c>
      <c r="T442" s="715">
        <f>IF(Q442&lt;&gt;"",VLOOKUP(Q442,'DON GIA'!$H$1:$K$103,4,0),"")</f>
        <v>36000</v>
      </c>
      <c r="U442" s="715">
        <f t="shared" si="183"/>
        <v>72000</v>
      </c>
      <c r="V442" s="715"/>
      <c r="W442" s="712" t="s">
        <v>1003</v>
      </c>
      <c r="X442" s="699" t="s">
        <v>27</v>
      </c>
      <c r="Y442" s="718">
        <f>36.56+15.2</f>
        <v>51.760000000000005</v>
      </c>
      <c r="Z442" s="725"/>
      <c r="AA442" s="715">
        <f>IF(W442&lt;&gt;"",VLOOKUP(W442,'DON GIA'!$A$1:$D$346,4,0),"")</f>
        <v>854777</v>
      </c>
      <c r="AB442" s="715">
        <f t="shared" si="184"/>
        <v>44243257.520000003</v>
      </c>
      <c r="AC442" s="5"/>
      <c r="AD442" s="5"/>
      <c r="AE442" s="5"/>
      <c r="AF442" s="5"/>
      <c r="AG442" s="5"/>
      <c r="AH442" s="699"/>
      <c r="AI442" s="5"/>
      <c r="AJ442" s="699"/>
      <c r="AK442" s="699"/>
      <c r="AL442" s="715" t="str">
        <f>IF(AI442&lt;&gt;"",VLOOKUP(AI442,'DON GIA'!$M$1:$P$9,4,0),"")</f>
        <v/>
      </c>
      <c r="AM442" s="715" t="str">
        <f t="shared" si="185"/>
        <v/>
      </c>
      <c r="AN442" s="5"/>
      <c r="AO442" s="699"/>
      <c r="AP442" s="702" t="str">
        <f t="shared" si="168"/>
        <v/>
      </c>
      <c r="AQ442" s="584" t="s">
        <v>1962</v>
      </c>
      <c r="AR442" s="584" t="s">
        <v>1961</v>
      </c>
      <c r="AS442" s="631"/>
    </row>
    <row r="443" spans="1:45" ht="66.75" outlineLevel="2">
      <c r="A443" s="710">
        <f t="shared" si="186"/>
        <v>31</v>
      </c>
      <c r="B443" s="711" t="str">
        <f>IF(C443&lt;&gt;"",COUNTA($C$8:C443),"")</f>
        <v/>
      </c>
      <c r="C443" s="711"/>
      <c r="D443" s="5"/>
      <c r="E443" s="699"/>
      <c r="F443" s="699"/>
      <c r="G443" s="699"/>
      <c r="H443" s="699"/>
      <c r="I443" s="699"/>
      <c r="J443" s="699"/>
      <c r="K443" s="712"/>
      <c r="L443" s="714" t="s">
        <v>35</v>
      </c>
      <c r="M443" s="715" t="str">
        <f>IF(K443&lt;&gt;"",VLOOKUP(K443,'DON GIA'!$S$1:$U$19,3,0),"")</f>
        <v/>
      </c>
      <c r="N443" s="715" t="str">
        <f>IF(K443&lt;&gt;"",VLOOKUP(K443,'DON GIA'!$S$1:$V$19,4,0),"")</f>
        <v/>
      </c>
      <c r="O443" s="715" t="str">
        <f t="shared" si="181"/>
        <v/>
      </c>
      <c r="P443" s="715" t="str">
        <f t="shared" si="182"/>
        <v/>
      </c>
      <c r="Q443" s="5" t="s">
        <v>341</v>
      </c>
      <c r="R443" s="699" t="s">
        <v>44</v>
      </c>
      <c r="S443" s="699">
        <v>1</v>
      </c>
      <c r="T443" s="715">
        <f>IF(Q443&lt;&gt;"",VLOOKUP(Q443,'DON GIA'!$H$1:$K$103,4,0),"")</f>
        <v>899000</v>
      </c>
      <c r="U443" s="715">
        <f t="shared" si="183"/>
        <v>899000</v>
      </c>
      <c r="V443" s="715"/>
      <c r="W443" s="712" t="s">
        <v>1001</v>
      </c>
      <c r="X443" s="699" t="s">
        <v>27</v>
      </c>
      <c r="Y443" s="718">
        <f>17.28+14.25+36.56+15.2</f>
        <v>83.29</v>
      </c>
      <c r="Z443" s="725"/>
      <c r="AA443" s="715">
        <f>IF(W443&lt;&gt;"",VLOOKUP(W443,'DON GIA'!$A$1:$D$346,4,0),"")</f>
        <v>295078</v>
      </c>
      <c r="AB443" s="715">
        <f t="shared" si="184"/>
        <v>24577046.620000001</v>
      </c>
      <c r="AC443" s="5"/>
      <c r="AD443" s="5"/>
      <c r="AE443" s="5"/>
      <c r="AF443" s="5"/>
      <c r="AG443" s="5"/>
      <c r="AH443" s="699"/>
      <c r="AI443" s="5"/>
      <c r="AJ443" s="699"/>
      <c r="AK443" s="699"/>
      <c r="AL443" s="715" t="str">
        <f>IF(AI443&lt;&gt;"",VLOOKUP(AI443,'DON GIA'!$M$1:$P$9,4,0),"")</f>
        <v/>
      </c>
      <c r="AM443" s="715" t="str">
        <f t="shared" si="185"/>
        <v/>
      </c>
      <c r="AN443" s="5"/>
      <c r="AO443" s="699"/>
      <c r="AP443" s="702" t="str">
        <f t="shared" si="168"/>
        <v/>
      </c>
      <c r="AQ443" s="712"/>
      <c r="AR443" s="712" t="s">
        <v>1963</v>
      </c>
      <c r="AS443" s="727"/>
    </row>
    <row r="444" spans="1:45" ht="33.75" outlineLevel="2">
      <c r="A444" s="710">
        <f t="shared" si="186"/>
        <v>31</v>
      </c>
      <c r="B444" s="711" t="str">
        <f>IF(C444&lt;&gt;"",COUNTA($C$8:C444),"")</f>
        <v/>
      </c>
      <c r="C444" s="711"/>
      <c r="D444" s="5"/>
      <c r="E444" s="699"/>
      <c r="F444" s="699"/>
      <c r="G444" s="699"/>
      <c r="H444" s="699"/>
      <c r="I444" s="699"/>
      <c r="J444" s="699"/>
      <c r="K444" s="712"/>
      <c r="L444" s="714" t="s">
        <v>35</v>
      </c>
      <c r="M444" s="715" t="str">
        <f>IF(K444&lt;&gt;"",VLOOKUP(K444,'DON GIA'!$S$1:$U$19,3,0),"")</f>
        <v/>
      </c>
      <c r="N444" s="715" t="str">
        <f>IF(K444&lt;&gt;"",VLOOKUP(K444,'DON GIA'!$S$1:$V$19,4,0),"")</f>
        <v/>
      </c>
      <c r="O444" s="715" t="str">
        <f t="shared" si="181"/>
        <v/>
      </c>
      <c r="P444" s="715" t="str">
        <f t="shared" si="182"/>
        <v/>
      </c>
      <c r="Q444" s="5" t="s">
        <v>131</v>
      </c>
      <c r="R444" s="699" t="s">
        <v>44</v>
      </c>
      <c r="S444" s="699">
        <v>1</v>
      </c>
      <c r="T444" s="715">
        <f>IF(Q444&lt;&gt;"",VLOOKUP(Q444,'DON GIA'!$H$1:$K$103,4,0),"")</f>
        <v>554000</v>
      </c>
      <c r="U444" s="715">
        <f t="shared" si="183"/>
        <v>554000</v>
      </c>
      <c r="V444" s="715"/>
      <c r="W444" s="712" t="s">
        <v>1248</v>
      </c>
      <c r="X444" s="699" t="s">
        <v>27</v>
      </c>
      <c r="Y444" s="718">
        <v>4.62</v>
      </c>
      <c r="Z444" s="725"/>
      <c r="AA444" s="715">
        <f>IF(W444&lt;&gt;"",VLOOKUP(W444,'DON GIA'!$A$1:$D$346,4,0),"")</f>
        <v>10375629</v>
      </c>
      <c r="AB444" s="715">
        <f t="shared" si="184"/>
        <v>47935405.980000004</v>
      </c>
      <c r="AC444" s="5"/>
      <c r="AD444" s="5"/>
      <c r="AE444" s="5"/>
      <c r="AF444" s="5"/>
      <c r="AG444" s="5"/>
      <c r="AH444" s="699"/>
      <c r="AI444" s="5"/>
      <c r="AJ444" s="699"/>
      <c r="AK444" s="699"/>
      <c r="AL444" s="715" t="str">
        <f>IF(AI444&lt;&gt;"",VLOOKUP(AI444,'DON GIA'!$M$1:$P$9,4,0),"")</f>
        <v/>
      </c>
      <c r="AM444" s="715" t="str">
        <f t="shared" si="185"/>
        <v/>
      </c>
      <c r="AN444" s="5"/>
      <c r="AO444" s="699"/>
      <c r="AP444" s="702" t="str">
        <f t="shared" si="168"/>
        <v/>
      </c>
      <c r="AQ444" s="712"/>
      <c r="AR444" s="712" t="s">
        <v>1964</v>
      </c>
      <c r="AS444" s="727"/>
    </row>
    <row r="445" spans="1:45" ht="50.25" outlineLevel="2">
      <c r="A445" s="710">
        <f t="shared" si="186"/>
        <v>31</v>
      </c>
      <c r="B445" s="711" t="str">
        <f>IF(C445&lt;&gt;"",COUNTA($C$8:C445),"")</f>
        <v/>
      </c>
      <c r="C445" s="711"/>
      <c r="D445" s="5"/>
      <c r="E445" s="699"/>
      <c r="F445" s="699"/>
      <c r="G445" s="699"/>
      <c r="H445" s="699"/>
      <c r="I445" s="699"/>
      <c r="J445" s="699"/>
      <c r="K445" s="712"/>
      <c r="L445" s="714" t="s">
        <v>35</v>
      </c>
      <c r="M445" s="715" t="str">
        <f>IF(K445&lt;&gt;"",VLOOKUP(K445,'DON GIA'!$S$1:$U$19,3,0),"")</f>
        <v/>
      </c>
      <c r="N445" s="715" t="str">
        <f>IF(K445&lt;&gt;"",VLOOKUP(K445,'DON GIA'!$S$1:$V$19,4,0),"")</f>
        <v/>
      </c>
      <c r="O445" s="715" t="str">
        <f t="shared" si="181"/>
        <v/>
      </c>
      <c r="P445" s="715" t="str">
        <f t="shared" si="182"/>
        <v/>
      </c>
      <c r="Q445" s="5" t="s">
        <v>132</v>
      </c>
      <c r="R445" s="699" t="s">
        <v>44</v>
      </c>
      <c r="S445" s="699">
        <v>2</v>
      </c>
      <c r="T445" s="715">
        <f>IF(Q445&lt;&gt;"",VLOOKUP(Q445,'DON GIA'!$H$1:$K$103,4,0),"")</f>
        <v>293000</v>
      </c>
      <c r="U445" s="715">
        <f t="shared" si="183"/>
        <v>586000</v>
      </c>
      <c r="V445" s="715"/>
      <c r="W445" s="712" t="s">
        <v>1009</v>
      </c>
      <c r="X445" s="699" t="s">
        <v>27</v>
      </c>
      <c r="Y445" s="718">
        <v>77.760000000000005</v>
      </c>
      <c r="Z445" s="725"/>
      <c r="AA445" s="715">
        <f>IF(W445&lt;&gt;"",VLOOKUP(W445,'DON GIA'!$A$1:$D$346,4,0),"")</f>
        <v>282038</v>
      </c>
      <c r="AB445" s="715">
        <f t="shared" si="184"/>
        <v>21931274.880000003</v>
      </c>
      <c r="AC445" s="5"/>
      <c r="AD445" s="5"/>
      <c r="AE445" s="5"/>
      <c r="AF445" s="5"/>
      <c r="AG445" s="5"/>
      <c r="AH445" s="699"/>
      <c r="AI445" s="5"/>
      <c r="AJ445" s="699"/>
      <c r="AK445" s="699"/>
      <c r="AL445" s="715" t="str">
        <f>IF(AI445&lt;&gt;"",VLOOKUP(AI445,'DON GIA'!$M$1:$P$9,4,0),"")</f>
        <v/>
      </c>
      <c r="AM445" s="715" t="str">
        <f t="shared" si="185"/>
        <v/>
      </c>
      <c r="AN445" s="5"/>
      <c r="AO445" s="699"/>
      <c r="AP445" s="702" t="str">
        <f t="shared" si="168"/>
        <v/>
      </c>
      <c r="AQ445" s="712"/>
      <c r="AR445" s="712" t="s">
        <v>1965</v>
      </c>
      <c r="AS445" s="727"/>
    </row>
    <row r="446" spans="1:45" outlineLevel="2">
      <c r="A446" s="710">
        <f t="shared" si="186"/>
        <v>31</v>
      </c>
      <c r="B446" s="711" t="str">
        <f>IF(C446&lt;&gt;"",COUNTA($C$8:C446),"")</f>
        <v/>
      </c>
      <c r="C446" s="711"/>
      <c r="D446" s="5"/>
      <c r="E446" s="699"/>
      <c r="F446" s="699"/>
      <c r="G446" s="699"/>
      <c r="H446" s="699"/>
      <c r="I446" s="699"/>
      <c r="J446" s="699"/>
      <c r="K446" s="712"/>
      <c r="L446" s="714" t="s">
        <v>35</v>
      </c>
      <c r="M446" s="715" t="str">
        <f>IF(K446&lt;&gt;"",VLOOKUP(K446,'DON GIA'!$S$1:$U$19,3,0),"")</f>
        <v/>
      </c>
      <c r="N446" s="715" t="str">
        <f>IF(K446&lt;&gt;"",VLOOKUP(K446,'DON GIA'!$S$1:$V$19,4,0),"")</f>
        <v/>
      </c>
      <c r="O446" s="715" t="str">
        <f t="shared" si="181"/>
        <v/>
      </c>
      <c r="P446" s="715" t="str">
        <f t="shared" si="182"/>
        <v/>
      </c>
      <c r="Q446" s="5" t="s">
        <v>241</v>
      </c>
      <c r="R446" s="699" t="s">
        <v>44</v>
      </c>
      <c r="S446" s="699">
        <v>2</v>
      </c>
      <c r="T446" s="715">
        <f>IF(Q446&lt;&gt;"",VLOOKUP(Q446,'DON GIA'!$H$1:$K$103,4,0),"")</f>
        <v>4240000</v>
      </c>
      <c r="U446" s="715">
        <f t="shared" si="183"/>
        <v>8480000</v>
      </c>
      <c r="V446" s="715"/>
      <c r="W446" s="712" t="s">
        <v>1249</v>
      </c>
      <c r="X446" s="699" t="s">
        <v>27</v>
      </c>
      <c r="Y446" s="718">
        <v>67.67</v>
      </c>
      <c r="Z446" s="725"/>
      <c r="AA446" s="715">
        <f>IF(W446&lt;&gt;"",VLOOKUP(W446,'DON GIA'!$A$1:$D$346,4,0),"")</f>
        <v>161275</v>
      </c>
      <c r="AB446" s="715">
        <f t="shared" si="184"/>
        <v>10913479.25</v>
      </c>
      <c r="AC446" s="5"/>
      <c r="AD446" s="5"/>
      <c r="AE446" s="5"/>
      <c r="AF446" s="5"/>
      <c r="AG446" s="5"/>
      <c r="AH446" s="699"/>
      <c r="AI446" s="5"/>
      <c r="AJ446" s="699"/>
      <c r="AK446" s="699"/>
      <c r="AL446" s="715" t="str">
        <f>IF(AI446&lt;&gt;"",VLOOKUP(AI446,'DON GIA'!$M$1:$P$9,4,0),"")</f>
        <v/>
      </c>
      <c r="AM446" s="715" t="str">
        <f t="shared" si="185"/>
        <v/>
      </c>
      <c r="AN446" s="5"/>
      <c r="AO446" s="699"/>
      <c r="AP446" s="702" t="str">
        <f t="shared" si="168"/>
        <v/>
      </c>
      <c r="AQ446" s="712"/>
      <c r="AR446" s="712"/>
      <c r="AS446" s="727"/>
    </row>
    <row r="447" spans="1:45" outlineLevel="2">
      <c r="A447" s="710">
        <f t="shared" si="186"/>
        <v>31</v>
      </c>
      <c r="B447" s="711" t="str">
        <f>IF(C447&lt;&gt;"",COUNTA($C$8:C447),"")</f>
        <v/>
      </c>
      <c r="C447" s="711"/>
      <c r="D447" s="5"/>
      <c r="E447" s="699"/>
      <c r="F447" s="699"/>
      <c r="G447" s="699"/>
      <c r="H447" s="699"/>
      <c r="I447" s="699"/>
      <c r="J447" s="699"/>
      <c r="K447" s="712"/>
      <c r="L447" s="714" t="s">
        <v>35</v>
      </c>
      <c r="M447" s="715" t="str">
        <f>IF(K447&lt;&gt;"",VLOOKUP(K447,'DON GIA'!$S$1:$U$19,3,0),"")</f>
        <v/>
      </c>
      <c r="N447" s="715" t="str">
        <f>IF(K447&lt;&gt;"",VLOOKUP(K447,'DON GIA'!$S$1:$V$19,4,0),"")</f>
        <v/>
      </c>
      <c r="O447" s="715" t="str">
        <f t="shared" si="181"/>
        <v/>
      </c>
      <c r="P447" s="715" t="str">
        <f t="shared" si="182"/>
        <v/>
      </c>
      <c r="Q447" s="5" t="s">
        <v>314</v>
      </c>
      <c r="R447" s="699" t="s">
        <v>44</v>
      </c>
      <c r="S447" s="699">
        <v>1</v>
      </c>
      <c r="T447" s="715">
        <f>IF(Q447&lt;&gt;"",VLOOKUP(Q447,'DON GIA'!$H$1:$K$103,4,0),"")</f>
        <v>1713000</v>
      </c>
      <c r="U447" s="715">
        <f t="shared" si="183"/>
        <v>1713000</v>
      </c>
      <c r="V447" s="715"/>
      <c r="W447" s="712" t="s">
        <v>1054</v>
      </c>
      <c r="X447" s="699" t="s">
        <v>27</v>
      </c>
      <c r="Y447" s="718">
        <v>2.75</v>
      </c>
      <c r="Z447" s="725"/>
      <c r="AA447" s="715">
        <f>IF(W447&lt;&gt;"",VLOOKUP(W447,'DON GIA'!$A$1:$D$346,4,0),"")</f>
        <v>1398600</v>
      </c>
      <c r="AB447" s="715">
        <f t="shared" si="184"/>
        <v>3846150</v>
      </c>
      <c r="AC447" s="5"/>
      <c r="AD447" s="5"/>
      <c r="AE447" s="5"/>
      <c r="AF447" s="5"/>
      <c r="AG447" s="5"/>
      <c r="AH447" s="699"/>
      <c r="AI447" s="5"/>
      <c r="AJ447" s="699"/>
      <c r="AK447" s="699"/>
      <c r="AL447" s="715" t="str">
        <f>IF(AI447&lt;&gt;"",VLOOKUP(AI447,'DON GIA'!$M$1:$P$9,4,0),"")</f>
        <v/>
      </c>
      <c r="AM447" s="715" t="str">
        <f t="shared" si="185"/>
        <v/>
      </c>
      <c r="AN447" s="5"/>
      <c r="AO447" s="699"/>
      <c r="AP447" s="702" t="str">
        <f t="shared" si="168"/>
        <v/>
      </c>
      <c r="AQ447" s="712"/>
      <c r="AR447" s="712"/>
      <c r="AS447" s="727"/>
    </row>
    <row r="448" spans="1:45" ht="33.75" outlineLevel="2">
      <c r="A448" s="710">
        <f t="shared" si="186"/>
        <v>31</v>
      </c>
      <c r="B448" s="711" t="str">
        <f>IF(C448&lt;&gt;"",COUNTA($C$8:C448),"")</f>
        <v/>
      </c>
      <c r="C448" s="711"/>
      <c r="D448" s="5"/>
      <c r="E448" s="699"/>
      <c r="F448" s="699"/>
      <c r="G448" s="699"/>
      <c r="H448" s="699"/>
      <c r="I448" s="699"/>
      <c r="J448" s="699"/>
      <c r="K448" s="712"/>
      <c r="L448" s="714" t="s">
        <v>35</v>
      </c>
      <c r="M448" s="715" t="str">
        <f>IF(K448&lt;&gt;"",VLOOKUP(K448,'DON GIA'!$S$1:$U$19,3,0),"")</f>
        <v/>
      </c>
      <c r="N448" s="715" t="str">
        <f>IF(K448&lt;&gt;"",VLOOKUP(K448,'DON GIA'!$S$1:$V$19,4,0),"")</f>
        <v/>
      </c>
      <c r="O448" s="715" t="str">
        <f t="shared" si="181"/>
        <v/>
      </c>
      <c r="P448" s="715" t="str">
        <f t="shared" si="182"/>
        <v/>
      </c>
      <c r="Q448" s="5" t="s">
        <v>332</v>
      </c>
      <c r="R448" s="699" t="s">
        <v>44</v>
      </c>
      <c r="S448" s="699">
        <v>1</v>
      </c>
      <c r="T448" s="715">
        <f>IF(Q448&lt;&gt;"",VLOOKUP(Q448,'DON GIA'!$H$1:$K$103,4,0),"")</f>
        <v>517000</v>
      </c>
      <c r="U448" s="715">
        <f t="shared" si="183"/>
        <v>517000</v>
      </c>
      <c r="V448" s="715"/>
      <c r="W448" s="712" t="s">
        <v>1250</v>
      </c>
      <c r="X448" s="699" t="s">
        <v>27</v>
      </c>
      <c r="Y448" s="718">
        <f>59.06+8</f>
        <v>67.06</v>
      </c>
      <c r="Z448" s="725"/>
      <c r="AA448" s="715">
        <f>IF(W448&lt;&gt;"",VLOOKUP(W448,'DON GIA'!$A$1:$D$346,4,0),"")</f>
        <v>138443</v>
      </c>
      <c r="AB448" s="715">
        <f t="shared" si="184"/>
        <v>9283987.5800000001</v>
      </c>
      <c r="AC448" s="5"/>
      <c r="AD448" s="5"/>
      <c r="AE448" s="5"/>
      <c r="AF448" s="5"/>
      <c r="AG448" s="5"/>
      <c r="AH448" s="699"/>
      <c r="AI448" s="5"/>
      <c r="AJ448" s="699"/>
      <c r="AK448" s="699"/>
      <c r="AL448" s="715" t="str">
        <f>IF(AI448&lt;&gt;"",VLOOKUP(AI448,'DON GIA'!$M$1:$P$9,4,0),"")</f>
        <v/>
      </c>
      <c r="AM448" s="715" t="str">
        <f t="shared" si="185"/>
        <v/>
      </c>
      <c r="AN448" s="5"/>
      <c r="AO448" s="699"/>
      <c r="AP448" s="702" t="str">
        <f t="shared" si="168"/>
        <v/>
      </c>
      <c r="AQ448" s="712"/>
      <c r="AR448" s="712"/>
      <c r="AS448" s="727"/>
    </row>
    <row r="449" spans="1:45" ht="33.75" outlineLevel="2">
      <c r="A449" s="710">
        <f t="shared" si="186"/>
        <v>31</v>
      </c>
      <c r="B449" s="711" t="str">
        <f>IF(C449&lt;&gt;"",COUNTA($C$8:C449),"")</f>
        <v/>
      </c>
      <c r="C449" s="711"/>
      <c r="D449" s="5"/>
      <c r="E449" s="699"/>
      <c r="F449" s="699"/>
      <c r="G449" s="699"/>
      <c r="H449" s="699"/>
      <c r="I449" s="699"/>
      <c r="J449" s="699"/>
      <c r="K449" s="712"/>
      <c r="L449" s="714" t="s">
        <v>35</v>
      </c>
      <c r="M449" s="715" t="str">
        <f>IF(K449&lt;&gt;"",VLOOKUP(K449,'DON GIA'!$S$1:$U$19,3,0),"")</f>
        <v/>
      </c>
      <c r="N449" s="715" t="str">
        <f>IF(K449&lt;&gt;"",VLOOKUP(K449,'DON GIA'!$S$1:$V$19,4,0),"")</f>
        <v/>
      </c>
      <c r="O449" s="715" t="str">
        <f t="shared" si="181"/>
        <v/>
      </c>
      <c r="P449" s="715" t="str">
        <f t="shared" si="182"/>
        <v/>
      </c>
      <c r="Q449" s="5" t="s">
        <v>48</v>
      </c>
      <c r="R449" s="699" t="s">
        <v>44</v>
      </c>
      <c r="S449" s="699">
        <v>1</v>
      </c>
      <c r="T449" s="715">
        <f>IF(Q449&lt;&gt;"",VLOOKUP(Q449,'DON GIA'!$H$1:$K$103,4,0),"")</f>
        <v>1708000</v>
      </c>
      <c r="U449" s="715">
        <f t="shared" si="183"/>
        <v>1708000</v>
      </c>
      <c r="V449" s="715"/>
      <c r="W449" s="712" t="s">
        <v>1251</v>
      </c>
      <c r="X449" s="699" t="s">
        <v>27</v>
      </c>
      <c r="Y449" s="718">
        <f>40.46+8.5</f>
        <v>48.96</v>
      </c>
      <c r="Z449" s="725"/>
      <c r="AA449" s="715">
        <f>IF(W449&lt;&gt;"",VLOOKUP(W449,'DON GIA'!$A$1:$D$346,4,0),"")</f>
        <v>268735</v>
      </c>
      <c r="AB449" s="715">
        <f t="shared" si="184"/>
        <v>13157265.6</v>
      </c>
      <c r="AC449" s="5"/>
      <c r="AD449" s="5"/>
      <c r="AE449" s="5"/>
      <c r="AF449" s="5"/>
      <c r="AG449" s="5"/>
      <c r="AH449" s="699"/>
      <c r="AI449" s="5"/>
      <c r="AJ449" s="699"/>
      <c r="AK449" s="699"/>
      <c r="AL449" s="715" t="str">
        <f>IF(AI449&lt;&gt;"",VLOOKUP(AI449,'DON GIA'!$M$1:$P$9,4,0),"")</f>
        <v/>
      </c>
      <c r="AM449" s="715" t="str">
        <f t="shared" si="185"/>
        <v/>
      </c>
      <c r="AN449" s="5"/>
      <c r="AO449" s="699"/>
      <c r="AP449" s="702" t="str">
        <f t="shared" si="168"/>
        <v/>
      </c>
      <c r="AQ449" s="712"/>
      <c r="AR449" s="712"/>
      <c r="AS449" s="727"/>
    </row>
    <row r="450" spans="1:45" outlineLevel="2">
      <c r="A450" s="710">
        <f t="shared" si="186"/>
        <v>31</v>
      </c>
      <c r="B450" s="711" t="str">
        <f>IF(C450&lt;&gt;"",COUNTA($C$8:C450),"")</f>
        <v/>
      </c>
      <c r="C450" s="711"/>
      <c r="D450" s="5"/>
      <c r="E450" s="699"/>
      <c r="F450" s="699"/>
      <c r="G450" s="699"/>
      <c r="H450" s="699"/>
      <c r="I450" s="699"/>
      <c r="J450" s="699"/>
      <c r="K450" s="712"/>
      <c r="L450" s="714" t="s">
        <v>35</v>
      </c>
      <c r="M450" s="715" t="str">
        <f>IF(K450&lt;&gt;"",VLOOKUP(K450,'DON GIA'!$S$1:$U$19,3,0),"")</f>
        <v/>
      </c>
      <c r="N450" s="715" t="str">
        <f>IF(K450&lt;&gt;"",VLOOKUP(K450,'DON GIA'!$S$1:$V$19,4,0),"")</f>
        <v/>
      </c>
      <c r="O450" s="715" t="str">
        <f t="shared" si="181"/>
        <v/>
      </c>
      <c r="P450" s="715" t="str">
        <f t="shared" si="182"/>
        <v/>
      </c>
      <c r="Q450" s="5" t="s">
        <v>58</v>
      </c>
      <c r="R450" s="699" t="s">
        <v>44</v>
      </c>
      <c r="S450" s="699">
        <v>2</v>
      </c>
      <c r="T450" s="715">
        <f>IF(Q450&lt;&gt;"",VLOOKUP(Q450,'DON GIA'!$H$1:$K$103,4,0),"")</f>
        <v>211000</v>
      </c>
      <c r="U450" s="715">
        <f t="shared" si="183"/>
        <v>422000</v>
      </c>
      <c r="V450" s="715"/>
      <c r="W450" s="712" t="s">
        <v>1145</v>
      </c>
      <c r="X450" s="699" t="s">
        <v>38</v>
      </c>
      <c r="Y450" s="718">
        <v>0.46200000000000002</v>
      </c>
      <c r="Z450" s="725"/>
      <c r="AA450" s="715">
        <f>IF(W450&lt;&gt;"",VLOOKUP(W450,'DON GIA'!$A$1:$D$346,4,0),"")</f>
        <v>2523428</v>
      </c>
      <c r="AB450" s="715">
        <f t="shared" si="184"/>
        <v>1165823.736</v>
      </c>
      <c r="AC450" s="5"/>
      <c r="AD450" s="5"/>
      <c r="AE450" s="5"/>
      <c r="AF450" s="5"/>
      <c r="AG450" s="5"/>
      <c r="AH450" s="699"/>
      <c r="AI450" s="5"/>
      <c r="AJ450" s="699"/>
      <c r="AK450" s="699"/>
      <c r="AL450" s="715" t="str">
        <f>IF(AI450&lt;&gt;"",VLOOKUP(AI450,'DON GIA'!$M$1:$P$9,4,0),"")</f>
        <v/>
      </c>
      <c r="AM450" s="715" t="str">
        <f t="shared" si="185"/>
        <v/>
      </c>
      <c r="AN450" s="5"/>
      <c r="AO450" s="699"/>
      <c r="AP450" s="702" t="str">
        <f t="shared" si="168"/>
        <v/>
      </c>
      <c r="AQ450" s="712"/>
      <c r="AR450" s="712"/>
      <c r="AS450" s="727"/>
    </row>
    <row r="451" spans="1:45" outlineLevel="2">
      <c r="A451" s="710">
        <f t="shared" si="186"/>
        <v>31</v>
      </c>
      <c r="B451" s="711" t="str">
        <f>IF(C451&lt;&gt;"",COUNTA($C$8:C451),"")</f>
        <v/>
      </c>
      <c r="C451" s="711"/>
      <c r="D451" s="5"/>
      <c r="E451" s="699"/>
      <c r="F451" s="699"/>
      <c r="G451" s="699"/>
      <c r="H451" s="699"/>
      <c r="I451" s="699"/>
      <c r="J451" s="699"/>
      <c r="K451" s="712"/>
      <c r="L451" s="714" t="s">
        <v>35</v>
      </c>
      <c r="M451" s="715" t="str">
        <f>IF(K451&lt;&gt;"",VLOOKUP(K451,'DON GIA'!$S$1:$U$19,3,0),"")</f>
        <v/>
      </c>
      <c r="N451" s="715" t="str">
        <f>IF(K451&lt;&gt;"",VLOOKUP(K451,'DON GIA'!$S$1:$V$19,4,0),"")</f>
        <v/>
      </c>
      <c r="O451" s="715" t="str">
        <f t="shared" si="181"/>
        <v/>
      </c>
      <c r="P451" s="715" t="str">
        <f t="shared" si="182"/>
        <v/>
      </c>
      <c r="Q451" s="5" t="s">
        <v>53</v>
      </c>
      <c r="R451" s="699" t="s">
        <v>44</v>
      </c>
      <c r="S451" s="699">
        <v>3</v>
      </c>
      <c r="T451" s="715">
        <f>IF(Q451&lt;&gt;"",VLOOKUP(Q451,'DON GIA'!$H$1:$K$103,4,0),"")</f>
        <v>34000</v>
      </c>
      <c r="U451" s="715">
        <f t="shared" si="183"/>
        <v>102000</v>
      </c>
      <c r="V451" s="715"/>
      <c r="W451" s="712" t="s">
        <v>35</v>
      </c>
      <c r="X451" s="699"/>
      <c r="Y451" s="718"/>
      <c r="Z451" s="725"/>
      <c r="AA451" s="715" t="str">
        <f>IF(W451&lt;&gt;"",VLOOKUP(W451,'DON GIA'!$A$1:$D$346,4,0),"")</f>
        <v/>
      </c>
      <c r="AB451" s="715" t="str">
        <f t="shared" si="184"/>
        <v/>
      </c>
      <c r="AC451" s="5"/>
      <c r="AD451" s="5"/>
      <c r="AE451" s="5"/>
      <c r="AF451" s="5"/>
      <c r="AG451" s="5"/>
      <c r="AH451" s="699"/>
      <c r="AI451" s="5"/>
      <c r="AJ451" s="699"/>
      <c r="AK451" s="699"/>
      <c r="AL451" s="715" t="str">
        <f>IF(AI451&lt;&gt;"",VLOOKUP(AI451,'DON GIA'!$M$1:$P$9,4,0),"")</f>
        <v/>
      </c>
      <c r="AM451" s="715" t="str">
        <f t="shared" si="185"/>
        <v/>
      </c>
      <c r="AN451" s="5"/>
      <c r="AO451" s="699"/>
      <c r="AP451" s="702" t="str">
        <f t="shared" si="168"/>
        <v/>
      </c>
      <c r="AQ451" s="712"/>
      <c r="AR451" s="712"/>
      <c r="AS451" s="727"/>
    </row>
    <row r="452" spans="1:45" outlineLevel="2">
      <c r="A452" s="710">
        <f t="shared" si="186"/>
        <v>31</v>
      </c>
      <c r="B452" s="711" t="str">
        <f>IF(C452&lt;&gt;"",COUNTA($C$8:C452),"")</f>
        <v/>
      </c>
      <c r="C452" s="711"/>
      <c r="D452" s="5"/>
      <c r="E452" s="699"/>
      <c r="F452" s="699"/>
      <c r="G452" s="699"/>
      <c r="H452" s="699"/>
      <c r="I452" s="699"/>
      <c r="J452" s="699"/>
      <c r="K452" s="712"/>
      <c r="L452" s="714" t="s">
        <v>35</v>
      </c>
      <c r="M452" s="715" t="str">
        <f>IF(K452&lt;&gt;"",VLOOKUP(K452,'DON GIA'!$S$1:$U$19,3,0),"")</f>
        <v/>
      </c>
      <c r="N452" s="715" t="str">
        <f>IF(K452&lt;&gt;"",VLOOKUP(K452,'DON GIA'!$S$1:$V$19,4,0),"")</f>
        <v/>
      </c>
      <c r="O452" s="715" t="str">
        <f t="shared" si="181"/>
        <v/>
      </c>
      <c r="P452" s="715" t="str">
        <f t="shared" si="182"/>
        <v/>
      </c>
      <c r="Q452" s="5" t="s">
        <v>61</v>
      </c>
      <c r="R452" s="699" t="s">
        <v>44</v>
      </c>
      <c r="S452" s="699">
        <v>2</v>
      </c>
      <c r="T452" s="715">
        <f>IF(Q452&lt;&gt;"",VLOOKUP(Q452,'DON GIA'!$H$1:$K$103,4,0),"")</f>
        <v>180000</v>
      </c>
      <c r="U452" s="715">
        <f t="shared" si="183"/>
        <v>360000</v>
      </c>
      <c r="V452" s="715"/>
      <c r="W452" s="712" t="s">
        <v>35</v>
      </c>
      <c r="X452" s="699"/>
      <c r="Y452" s="718"/>
      <c r="Z452" s="725"/>
      <c r="AA452" s="715" t="str">
        <f>IF(W452&lt;&gt;"",VLOOKUP(W452,'DON GIA'!$A$1:$D$346,4,0),"")</f>
        <v/>
      </c>
      <c r="AB452" s="715" t="str">
        <f t="shared" si="184"/>
        <v/>
      </c>
      <c r="AC452" s="5"/>
      <c r="AD452" s="5"/>
      <c r="AE452" s="5"/>
      <c r="AF452" s="5"/>
      <c r="AG452" s="5"/>
      <c r="AH452" s="699"/>
      <c r="AI452" s="5"/>
      <c r="AJ452" s="699"/>
      <c r="AK452" s="699"/>
      <c r="AL452" s="715" t="str">
        <f>IF(AI452&lt;&gt;"",VLOOKUP(AI452,'DON GIA'!$M$1:$P$9,4,0),"")</f>
        <v/>
      </c>
      <c r="AM452" s="715" t="str">
        <f t="shared" si="185"/>
        <v/>
      </c>
      <c r="AN452" s="5"/>
      <c r="AO452" s="699"/>
      <c r="AP452" s="702" t="str">
        <f t="shared" si="168"/>
        <v/>
      </c>
      <c r="AQ452" s="712"/>
      <c r="AR452" s="712"/>
      <c r="AS452" s="727"/>
    </row>
    <row r="453" spans="1:45" outlineLevel="2">
      <c r="A453" s="710">
        <f t="shared" si="186"/>
        <v>31</v>
      </c>
      <c r="B453" s="711" t="str">
        <f>IF(C453&lt;&gt;"",COUNTA($C$8:C453),"")</f>
        <v/>
      </c>
      <c r="C453" s="711"/>
      <c r="D453" s="5"/>
      <c r="E453" s="699"/>
      <c r="F453" s="699"/>
      <c r="G453" s="699"/>
      <c r="H453" s="699"/>
      <c r="I453" s="699"/>
      <c r="J453" s="699"/>
      <c r="K453" s="712"/>
      <c r="L453" s="714" t="s">
        <v>35</v>
      </c>
      <c r="M453" s="715" t="str">
        <f>IF(K453&lt;&gt;"",VLOOKUP(K453,'DON GIA'!$S$1:$U$19,3,0),"")</f>
        <v/>
      </c>
      <c r="N453" s="715" t="str">
        <f>IF(K453&lt;&gt;"",VLOOKUP(K453,'DON GIA'!$S$1:$V$19,4,0),"")</f>
        <v/>
      </c>
      <c r="O453" s="715" t="str">
        <f t="shared" si="181"/>
        <v/>
      </c>
      <c r="P453" s="715" t="str">
        <f t="shared" si="182"/>
        <v/>
      </c>
      <c r="Q453" s="5" t="s">
        <v>193</v>
      </c>
      <c r="R453" s="699" t="s">
        <v>44</v>
      </c>
      <c r="S453" s="699">
        <v>1</v>
      </c>
      <c r="T453" s="715">
        <f>IF(Q453&lt;&gt;"",VLOOKUP(Q453,'DON GIA'!$H$1:$K$103,4,0),"")</f>
        <v>2400000</v>
      </c>
      <c r="U453" s="715">
        <f t="shared" si="183"/>
        <v>2400000</v>
      </c>
      <c r="V453" s="715"/>
      <c r="W453" s="712" t="s">
        <v>35</v>
      </c>
      <c r="X453" s="699"/>
      <c r="Y453" s="718"/>
      <c r="Z453" s="725"/>
      <c r="AA453" s="715" t="str">
        <f>IF(W453&lt;&gt;"",VLOOKUP(W453,'DON GIA'!$A$1:$D$346,4,0),"")</f>
        <v/>
      </c>
      <c r="AB453" s="715" t="str">
        <f t="shared" si="184"/>
        <v/>
      </c>
      <c r="AC453" s="5"/>
      <c r="AD453" s="5"/>
      <c r="AE453" s="5"/>
      <c r="AF453" s="5"/>
      <c r="AG453" s="5"/>
      <c r="AH453" s="699"/>
      <c r="AI453" s="5"/>
      <c r="AJ453" s="699"/>
      <c r="AK453" s="699"/>
      <c r="AL453" s="715" t="str">
        <f>IF(AI453&lt;&gt;"",VLOOKUP(AI453,'DON GIA'!$M$1:$P$9,4,0),"")</f>
        <v/>
      </c>
      <c r="AM453" s="715" t="str">
        <f t="shared" si="185"/>
        <v/>
      </c>
      <c r="AN453" s="5"/>
      <c r="AO453" s="699"/>
      <c r="AP453" s="702" t="str">
        <f t="shared" si="168"/>
        <v/>
      </c>
      <c r="AQ453" s="712"/>
      <c r="AR453" s="712"/>
      <c r="AS453" s="727"/>
    </row>
    <row r="454" spans="1:45" outlineLevel="2">
      <c r="A454" s="710">
        <f t="shared" si="186"/>
        <v>31</v>
      </c>
      <c r="B454" s="711" t="str">
        <f>IF(C454&lt;&gt;"",COUNTA($C$8:C454),"")</f>
        <v/>
      </c>
      <c r="C454" s="711"/>
      <c r="D454" s="5"/>
      <c r="E454" s="699"/>
      <c r="F454" s="699"/>
      <c r="G454" s="699"/>
      <c r="H454" s="699"/>
      <c r="I454" s="699"/>
      <c r="J454" s="699"/>
      <c r="K454" s="712"/>
      <c r="L454" s="714" t="s">
        <v>35</v>
      </c>
      <c r="M454" s="715" t="str">
        <f>IF(K454&lt;&gt;"",VLOOKUP(K454,'DON GIA'!$S$1:$U$19,3,0),"")</f>
        <v/>
      </c>
      <c r="N454" s="715" t="str">
        <f>IF(K454&lt;&gt;"",VLOOKUP(K454,'DON GIA'!$S$1:$V$19,4,0),"")</f>
        <v/>
      </c>
      <c r="O454" s="715" t="str">
        <f t="shared" si="181"/>
        <v/>
      </c>
      <c r="P454" s="715" t="str">
        <f t="shared" si="182"/>
        <v/>
      </c>
      <c r="Q454" s="5" t="s">
        <v>302</v>
      </c>
      <c r="R454" s="699" t="s">
        <v>44</v>
      </c>
      <c r="S454" s="699">
        <v>5</v>
      </c>
      <c r="T454" s="715">
        <f>IF(Q454&lt;&gt;"",VLOOKUP(Q454,'DON GIA'!$H$1:$K$103,4,0),"")</f>
        <v>360000</v>
      </c>
      <c r="U454" s="715">
        <f t="shared" si="183"/>
        <v>1800000</v>
      </c>
      <c r="V454" s="715"/>
      <c r="W454" s="712" t="s">
        <v>35</v>
      </c>
      <c r="X454" s="699"/>
      <c r="Y454" s="718"/>
      <c r="Z454" s="725"/>
      <c r="AA454" s="715" t="str">
        <f>IF(W454&lt;&gt;"",VLOOKUP(W454,'DON GIA'!$A$1:$D$346,4,0),"")</f>
        <v/>
      </c>
      <c r="AB454" s="715" t="str">
        <f t="shared" si="184"/>
        <v/>
      </c>
      <c r="AC454" s="5"/>
      <c r="AD454" s="5"/>
      <c r="AE454" s="5"/>
      <c r="AF454" s="5"/>
      <c r="AG454" s="5"/>
      <c r="AH454" s="699"/>
      <c r="AI454" s="5"/>
      <c r="AJ454" s="699"/>
      <c r="AK454" s="699"/>
      <c r="AL454" s="715" t="str">
        <f>IF(AI454&lt;&gt;"",VLOOKUP(AI454,'DON GIA'!$M$1:$P$9,4,0),"")</f>
        <v/>
      </c>
      <c r="AM454" s="715" t="str">
        <f t="shared" si="185"/>
        <v/>
      </c>
      <c r="AN454" s="5"/>
      <c r="AO454" s="699"/>
      <c r="AP454" s="702" t="str">
        <f t="shared" si="168"/>
        <v/>
      </c>
      <c r="AQ454" s="712"/>
      <c r="AR454" s="712"/>
      <c r="AS454" s="727"/>
    </row>
    <row r="455" spans="1:45" outlineLevel="2">
      <c r="A455" s="710">
        <f t="shared" si="186"/>
        <v>31</v>
      </c>
      <c r="B455" s="711" t="str">
        <f>IF(C455&lt;&gt;"",COUNTA($C$8:C455),"")</f>
        <v/>
      </c>
      <c r="C455" s="711"/>
      <c r="D455" s="5"/>
      <c r="E455" s="699"/>
      <c r="F455" s="699"/>
      <c r="G455" s="699"/>
      <c r="H455" s="699"/>
      <c r="I455" s="699"/>
      <c r="J455" s="699"/>
      <c r="K455" s="712"/>
      <c r="L455" s="714" t="s">
        <v>35</v>
      </c>
      <c r="M455" s="715" t="str">
        <f>IF(K455&lt;&gt;"",VLOOKUP(K455,'DON GIA'!$S$1:$U$19,3,0),"")</f>
        <v/>
      </c>
      <c r="N455" s="715" t="str">
        <f>IF(K455&lt;&gt;"",VLOOKUP(K455,'DON GIA'!$S$1:$V$19,4,0),"")</f>
        <v/>
      </c>
      <c r="O455" s="715" t="str">
        <f t="shared" si="181"/>
        <v/>
      </c>
      <c r="P455" s="715" t="str">
        <f t="shared" si="182"/>
        <v/>
      </c>
      <c r="Q455" s="5" t="s">
        <v>311</v>
      </c>
      <c r="R455" s="699" t="s">
        <v>44</v>
      </c>
      <c r="S455" s="699">
        <v>1</v>
      </c>
      <c r="T455" s="715">
        <f>IF(Q455&lt;&gt;"",VLOOKUP(Q455,'DON GIA'!$H$1:$K$103,4,0),"")</f>
        <v>1068000</v>
      </c>
      <c r="U455" s="715">
        <f t="shared" si="183"/>
        <v>1068000</v>
      </c>
      <c r="V455" s="715"/>
      <c r="W455" s="712" t="s">
        <v>35</v>
      </c>
      <c r="X455" s="699"/>
      <c r="Y455" s="718"/>
      <c r="Z455" s="725"/>
      <c r="AA455" s="715" t="str">
        <f>IF(W455&lt;&gt;"",VLOOKUP(W455,'DON GIA'!$A$1:$D$346,4,0),"")</f>
        <v/>
      </c>
      <c r="AB455" s="715" t="str">
        <f t="shared" si="184"/>
        <v/>
      </c>
      <c r="AC455" s="5"/>
      <c r="AD455" s="5"/>
      <c r="AE455" s="5"/>
      <c r="AF455" s="5"/>
      <c r="AG455" s="5"/>
      <c r="AH455" s="699"/>
      <c r="AI455" s="5"/>
      <c r="AJ455" s="699"/>
      <c r="AK455" s="699"/>
      <c r="AL455" s="715" t="str">
        <f>IF(AI455&lt;&gt;"",VLOOKUP(AI455,'DON GIA'!$M$1:$P$9,4,0),"")</f>
        <v/>
      </c>
      <c r="AM455" s="715" t="str">
        <f t="shared" si="185"/>
        <v/>
      </c>
      <c r="AN455" s="5"/>
      <c r="AO455" s="699"/>
      <c r="AP455" s="702" t="str">
        <f t="shared" si="168"/>
        <v/>
      </c>
      <c r="AQ455" s="712"/>
      <c r="AR455" s="712"/>
      <c r="AS455" s="727"/>
    </row>
    <row r="456" spans="1:45" outlineLevel="2">
      <c r="A456" s="710">
        <f t="shared" si="186"/>
        <v>31</v>
      </c>
      <c r="B456" s="711" t="str">
        <f>IF(C456&lt;&gt;"",COUNTA($C$8:C456),"")</f>
        <v/>
      </c>
      <c r="C456" s="711"/>
      <c r="D456" s="5"/>
      <c r="E456" s="699"/>
      <c r="F456" s="699"/>
      <c r="G456" s="699"/>
      <c r="H456" s="699"/>
      <c r="I456" s="699"/>
      <c r="J456" s="699"/>
      <c r="K456" s="712"/>
      <c r="L456" s="714" t="s">
        <v>35</v>
      </c>
      <c r="M456" s="715" t="str">
        <f>IF(K456&lt;&gt;"",VLOOKUP(K456,'DON GIA'!$S$1:$U$19,3,0),"")</f>
        <v/>
      </c>
      <c r="N456" s="715" t="str">
        <f>IF(K456&lt;&gt;"",VLOOKUP(K456,'DON GIA'!$S$1:$V$19,4,0),"")</f>
        <v/>
      </c>
      <c r="O456" s="715" t="str">
        <f t="shared" si="181"/>
        <v/>
      </c>
      <c r="P456" s="715" t="str">
        <f t="shared" si="182"/>
        <v/>
      </c>
      <c r="Q456" s="5" t="s">
        <v>80</v>
      </c>
      <c r="R456" s="699" t="s">
        <v>44</v>
      </c>
      <c r="S456" s="699">
        <v>1</v>
      </c>
      <c r="T456" s="715">
        <f>IF(Q456&lt;&gt;"",VLOOKUP(Q456,'DON GIA'!$H$1:$K$103,4,0),"")</f>
        <v>600000</v>
      </c>
      <c r="U456" s="715">
        <f t="shared" si="183"/>
        <v>600000</v>
      </c>
      <c r="V456" s="715"/>
      <c r="W456" s="712" t="s">
        <v>35</v>
      </c>
      <c r="X456" s="699"/>
      <c r="Y456" s="718"/>
      <c r="Z456" s="725"/>
      <c r="AA456" s="715" t="str">
        <f>IF(W456&lt;&gt;"",VLOOKUP(W456,'DON GIA'!$A$1:$D$346,4,0),"")</f>
        <v/>
      </c>
      <c r="AB456" s="715" t="str">
        <f t="shared" si="184"/>
        <v/>
      </c>
      <c r="AC456" s="5"/>
      <c r="AD456" s="5"/>
      <c r="AE456" s="5"/>
      <c r="AF456" s="5"/>
      <c r="AG456" s="5"/>
      <c r="AH456" s="699"/>
      <c r="AI456" s="5"/>
      <c r="AJ456" s="699"/>
      <c r="AK456" s="699"/>
      <c r="AL456" s="715" t="str">
        <f>IF(AI456&lt;&gt;"",VLOOKUP(AI456,'DON GIA'!$M$1:$P$9,4,0),"")</f>
        <v/>
      </c>
      <c r="AM456" s="715" t="str">
        <f t="shared" si="185"/>
        <v/>
      </c>
      <c r="AN456" s="5"/>
      <c r="AO456" s="699"/>
      <c r="AP456" s="702" t="str">
        <f t="shared" si="168"/>
        <v/>
      </c>
      <c r="AQ456" s="712"/>
      <c r="AR456" s="712"/>
      <c r="AS456" s="727"/>
    </row>
    <row r="457" spans="1:45" outlineLevel="2">
      <c r="A457" s="710">
        <f t="shared" si="186"/>
        <v>31</v>
      </c>
      <c r="B457" s="711" t="str">
        <f>IF(C457&lt;&gt;"",COUNTA($C$8:C457),"")</f>
        <v/>
      </c>
      <c r="C457" s="711"/>
      <c r="D457" s="5"/>
      <c r="E457" s="699"/>
      <c r="F457" s="699"/>
      <c r="G457" s="699"/>
      <c r="H457" s="699"/>
      <c r="I457" s="699"/>
      <c r="J457" s="699"/>
      <c r="K457" s="712"/>
      <c r="L457" s="714" t="s">
        <v>35</v>
      </c>
      <c r="M457" s="715" t="str">
        <f>IF(K457&lt;&gt;"",VLOOKUP(K457,'DON GIA'!$S$1:$U$19,3,0),"")</f>
        <v/>
      </c>
      <c r="N457" s="715" t="str">
        <f>IF(K457&lt;&gt;"",VLOOKUP(K457,'DON GIA'!$S$1:$V$19,4,0),"")</f>
        <v/>
      </c>
      <c r="O457" s="715" t="str">
        <f t="shared" si="181"/>
        <v/>
      </c>
      <c r="P457" s="715" t="str">
        <f t="shared" si="182"/>
        <v/>
      </c>
      <c r="Q457" s="5" t="s">
        <v>576</v>
      </c>
      <c r="R457" s="699" t="s">
        <v>44</v>
      </c>
      <c r="S457" s="699">
        <v>1</v>
      </c>
      <c r="T457" s="715">
        <f>IF(Q457&lt;&gt;"",VLOOKUP(Q457,'DON GIA'!$H$1:$K$103,4,0),"")</f>
        <v>60000</v>
      </c>
      <c r="U457" s="715">
        <f t="shared" si="183"/>
        <v>60000</v>
      </c>
      <c r="V457" s="715"/>
      <c r="W457" s="712"/>
      <c r="X457" s="699"/>
      <c r="Y457" s="718"/>
      <c r="Z457" s="725"/>
      <c r="AA457" s="715" t="str">
        <f>IF(W457&lt;&gt;"",VLOOKUP(W457,'DON GIA'!$A$1:$D$346,4,0),"")</f>
        <v/>
      </c>
      <c r="AB457" s="715" t="str">
        <f t="shared" si="184"/>
        <v/>
      </c>
      <c r="AC457" s="5"/>
      <c r="AD457" s="5"/>
      <c r="AE457" s="5"/>
      <c r="AF457" s="5"/>
      <c r="AG457" s="5"/>
      <c r="AH457" s="699"/>
      <c r="AI457" s="5"/>
      <c r="AJ457" s="699"/>
      <c r="AK457" s="699"/>
      <c r="AL457" s="715" t="str">
        <f>IF(AI457&lt;&gt;"",VLOOKUP(AI457,'DON GIA'!$M$1:$P$9,4,0),"")</f>
        <v/>
      </c>
      <c r="AM457" s="715" t="str">
        <f t="shared" si="185"/>
        <v/>
      </c>
      <c r="AN457" s="5"/>
      <c r="AO457" s="699"/>
      <c r="AP457" s="702" t="str">
        <f t="shared" ref="AP457:AP520" si="187">IF(C457&lt;&gt;"",O457+P457+U457+AB457+AM457,"")</f>
        <v/>
      </c>
      <c r="AQ457" s="712"/>
      <c r="AR457" s="712"/>
      <c r="AS457" s="727"/>
    </row>
    <row r="458" spans="1:45" ht="33.75" outlineLevel="2">
      <c r="A458" s="710">
        <f t="shared" si="186"/>
        <v>31</v>
      </c>
      <c r="B458" s="711" t="str">
        <f>IF(C458&lt;&gt;"",COUNTA($C$8:C458),"")</f>
        <v/>
      </c>
      <c r="C458" s="711"/>
      <c r="D458" s="5"/>
      <c r="E458" s="699"/>
      <c r="F458" s="699"/>
      <c r="G458" s="699"/>
      <c r="H458" s="699"/>
      <c r="I458" s="699"/>
      <c r="J458" s="699"/>
      <c r="K458" s="712"/>
      <c r="L458" s="714" t="s">
        <v>35</v>
      </c>
      <c r="M458" s="715" t="str">
        <f>IF(K458&lt;&gt;"",VLOOKUP(K458,'DON GIA'!$S$1:$U$19,3,0),"")</f>
        <v/>
      </c>
      <c r="N458" s="715" t="str">
        <f>IF(K458&lt;&gt;"",VLOOKUP(K458,'DON GIA'!$S$1:$V$19,4,0),"")</f>
        <v/>
      </c>
      <c r="O458" s="715" t="str">
        <f t="shared" si="181"/>
        <v/>
      </c>
      <c r="P458" s="715" t="str">
        <f t="shared" si="182"/>
        <v/>
      </c>
      <c r="Q458" s="5" t="s">
        <v>2244</v>
      </c>
      <c r="R458" s="699" t="s">
        <v>44</v>
      </c>
      <c r="S458" s="699">
        <v>4</v>
      </c>
      <c r="T458" s="715">
        <f>IF(Q458&lt;&gt;"",VLOOKUP(Q458,'DON GIA'!$H$1:$K$103,4,0),"")</f>
        <v>36000</v>
      </c>
      <c r="U458" s="715">
        <f t="shared" si="183"/>
        <v>144000</v>
      </c>
      <c r="V458" s="715"/>
      <c r="W458" s="712"/>
      <c r="X458" s="699"/>
      <c r="Y458" s="718"/>
      <c r="Z458" s="725"/>
      <c r="AA458" s="715" t="str">
        <f>IF(W458&lt;&gt;"",VLOOKUP(W458,'DON GIA'!$A$1:$D$346,4,0),"")</f>
        <v/>
      </c>
      <c r="AB458" s="715" t="str">
        <f t="shared" si="184"/>
        <v/>
      </c>
      <c r="AC458" s="5"/>
      <c r="AD458" s="5"/>
      <c r="AE458" s="5"/>
      <c r="AF458" s="5"/>
      <c r="AG458" s="5"/>
      <c r="AH458" s="699"/>
      <c r="AI458" s="5"/>
      <c r="AJ458" s="699"/>
      <c r="AK458" s="699"/>
      <c r="AL458" s="715" t="str">
        <f>IF(AI458&lt;&gt;"",VLOOKUP(AI458,'DON GIA'!$M$1:$P$9,4,0),"")</f>
        <v/>
      </c>
      <c r="AM458" s="715" t="str">
        <f t="shared" si="185"/>
        <v/>
      </c>
      <c r="AN458" s="5"/>
      <c r="AO458" s="699"/>
      <c r="AP458" s="702" t="str">
        <f t="shared" si="187"/>
        <v/>
      </c>
      <c r="AQ458" s="712"/>
      <c r="AR458" s="712"/>
      <c r="AS458" s="727"/>
    </row>
    <row r="459" spans="1:45" outlineLevel="2">
      <c r="A459" s="710">
        <f t="shared" si="186"/>
        <v>31</v>
      </c>
      <c r="B459" s="711" t="str">
        <f>IF(C459&lt;&gt;"",COUNTA($C$8:C459),"")</f>
        <v/>
      </c>
      <c r="C459" s="711"/>
      <c r="D459" s="5"/>
      <c r="E459" s="699"/>
      <c r="F459" s="699"/>
      <c r="G459" s="699"/>
      <c r="H459" s="699"/>
      <c r="I459" s="699"/>
      <c r="J459" s="699"/>
      <c r="K459" s="712"/>
      <c r="L459" s="714" t="s">
        <v>35</v>
      </c>
      <c r="M459" s="715" t="str">
        <f>IF(K459&lt;&gt;"",VLOOKUP(K459,'DON GIA'!$S$1:$U$19,3,0),"")</f>
        <v/>
      </c>
      <c r="N459" s="715" t="str">
        <f>IF(K459&lt;&gt;"",VLOOKUP(K459,'DON GIA'!$S$1:$V$19,4,0),"")</f>
        <v/>
      </c>
      <c r="O459" s="715" t="str">
        <f t="shared" si="181"/>
        <v/>
      </c>
      <c r="P459" s="715" t="str">
        <f t="shared" si="182"/>
        <v/>
      </c>
      <c r="Q459" s="5"/>
      <c r="R459" s="699"/>
      <c r="S459" s="699"/>
      <c r="T459" s="715" t="str">
        <f>IF(Q459&lt;&gt;"",VLOOKUP(Q459,'DON GIA'!$H$1:$K$103,4,0),"")</f>
        <v/>
      </c>
      <c r="U459" s="715" t="str">
        <f t="shared" si="183"/>
        <v/>
      </c>
      <c r="V459" s="715"/>
      <c r="W459" s="712"/>
      <c r="X459" s="699"/>
      <c r="Y459" s="718"/>
      <c r="Z459" s="725"/>
      <c r="AA459" s="715" t="str">
        <f>IF(W459&lt;&gt;"",VLOOKUP(W459,'DON GIA'!$A$1:$D$346,4,0),"")</f>
        <v/>
      </c>
      <c r="AB459" s="715" t="str">
        <f t="shared" si="184"/>
        <v/>
      </c>
      <c r="AC459" s="5"/>
      <c r="AD459" s="5"/>
      <c r="AE459" s="5"/>
      <c r="AF459" s="5"/>
      <c r="AG459" s="5"/>
      <c r="AH459" s="699"/>
      <c r="AI459" s="5"/>
      <c r="AJ459" s="699"/>
      <c r="AK459" s="699"/>
      <c r="AL459" s="715" t="str">
        <f>IF(AI459&lt;&gt;"",VLOOKUP(AI459,'DON GIA'!$M$1:$P$9,4,0),"")</f>
        <v/>
      </c>
      <c r="AM459" s="715" t="str">
        <f t="shared" si="185"/>
        <v/>
      </c>
      <c r="AN459" s="5"/>
      <c r="AO459" s="699"/>
      <c r="AP459" s="702" t="str">
        <f t="shared" si="187"/>
        <v/>
      </c>
      <c r="AQ459" s="712"/>
      <c r="AR459" s="712"/>
      <c r="AS459" s="727"/>
    </row>
    <row r="460" spans="1:45" outlineLevel="2">
      <c r="A460" s="710">
        <f t="shared" si="186"/>
        <v>31</v>
      </c>
      <c r="B460" s="711"/>
      <c r="C460" s="711"/>
      <c r="D460" s="708"/>
      <c r="E460" s="699"/>
      <c r="F460" s="699"/>
      <c r="G460" s="699"/>
      <c r="H460" s="699"/>
      <c r="I460" s="699"/>
      <c r="J460" s="699"/>
      <c r="K460" s="712"/>
      <c r="L460" s="714" t="s">
        <v>35</v>
      </c>
      <c r="M460" s="715" t="str">
        <f>IF(K460&lt;&gt;"",VLOOKUP(K460,'DON GIA'!$S$1:$U$19,3,0),"")</f>
        <v/>
      </c>
      <c r="N460" s="715" t="str">
        <f>IF(K460&lt;&gt;"",VLOOKUP(K460,'DON GIA'!$S$1:$V$19,4,0),"")</f>
        <v/>
      </c>
      <c r="O460" s="715" t="str">
        <f t="shared" si="181"/>
        <v/>
      </c>
      <c r="P460" s="715" t="str">
        <f t="shared" si="182"/>
        <v/>
      </c>
      <c r="Q460" s="5" t="s">
        <v>35</v>
      </c>
      <c r="R460" s="699"/>
      <c r="S460" s="699"/>
      <c r="T460" s="715" t="str">
        <f>IF(Q460&lt;&gt;"",VLOOKUP(Q460,'DON GIA'!$H$1:$K$103,4,0),"")</f>
        <v/>
      </c>
      <c r="U460" s="715" t="str">
        <f t="shared" si="183"/>
        <v/>
      </c>
      <c r="V460" s="715"/>
      <c r="W460" s="712"/>
      <c r="X460" s="699"/>
      <c r="Y460" s="718"/>
      <c r="Z460" s="725"/>
      <c r="AA460" s="715" t="str">
        <f>IF(W460&lt;&gt;"",VLOOKUP(W460,'DON GIA'!$A$1:$D$346,4,0),"")</f>
        <v/>
      </c>
      <c r="AB460" s="715" t="str">
        <f t="shared" si="184"/>
        <v/>
      </c>
      <c r="AC460" s="5"/>
      <c r="AD460" s="5"/>
      <c r="AE460" s="5"/>
      <c r="AF460" s="5"/>
      <c r="AG460" s="5"/>
      <c r="AH460" s="699"/>
      <c r="AI460" s="5"/>
      <c r="AJ460" s="699"/>
      <c r="AK460" s="699"/>
      <c r="AL460" s="715" t="str">
        <f>IF(AI460&lt;&gt;"",VLOOKUP(AI460,'DON GIA'!$M$1:$P$9,4,0),"")</f>
        <v/>
      </c>
      <c r="AM460" s="715" t="str">
        <f t="shared" si="185"/>
        <v/>
      </c>
      <c r="AN460" s="5"/>
      <c r="AO460" s="699"/>
      <c r="AP460" s="702" t="str">
        <f t="shared" si="187"/>
        <v/>
      </c>
      <c r="AQ460" s="712"/>
      <c r="AR460" s="712"/>
      <c r="AS460" s="727"/>
    </row>
    <row r="461" spans="1:45" outlineLevel="1">
      <c r="A461" s="658" t="s">
        <v>2128</v>
      </c>
      <c r="B461" s="696">
        <f>IF(C461&lt;&gt;"",COUNTA($C$8:C461),"")</f>
        <v>32</v>
      </c>
      <c r="C461" s="696">
        <v>420</v>
      </c>
      <c r="D461" s="708" t="s">
        <v>179</v>
      </c>
      <c r="E461" s="698"/>
      <c r="F461" s="699"/>
      <c r="G461" s="698"/>
      <c r="H461" s="698"/>
      <c r="I461" s="698"/>
      <c r="J461" s="698"/>
      <c r="K461" s="697"/>
      <c r="L461" s="701">
        <f>SUBTOTAL(9,L462:L469)</f>
        <v>103.6</v>
      </c>
      <c r="M461" s="702"/>
      <c r="N461" s="702"/>
      <c r="O461" s="702">
        <f>SUBTOTAL(9,O462:O469)</f>
        <v>173944400</v>
      </c>
      <c r="P461" s="702">
        <f>SUBTOTAL(9,P462:P469)</f>
        <v>0</v>
      </c>
      <c r="Q461" s="708"/>
      <c r="R461" s="698"/>
      <c r="S461" s="698">
        <f>SUBTOTAL(9,S462:S469)</f>
        <v>0</v>
      </c>
      <c r="T461" s="702"/>
      <c r="U461" s="702">
        <f>SUBTOTAL(9,U462:U469)</f>
        <v>0</v>
      </c>
      <c r="V461" s="702"/>
      <c r="W461" s="697"/>
      <c r="X461" s="698"/>
      <c r="Y461" s="705">
        <f>SUBTOTAL(9,Y462:Y469)</f>
        <v>213.17999999999998</v>
      </c>
      <c r="Z461" s="724">
        <f>SUBTOTAL(9,Z462:Z469)</f>
        <v>117.48</v>
      </c>
      <c r="AA461" s="702"/>
      <c r="AB461" s="702">
        <f>SUBTOTAL(9,AB462:AB469)</f>
        <v>620955083.75</v>
      </c>
      <c r="AC461" s="708"/>
      <c r="AD461" s="708"/>
      <c r="AE461" s="708"/>
      <c r="AF461" s="708"/>
      <c r="AG461" s="708"/>
      <c r="AH461" s="698"/>
      <c r="AI461" s="708"/>
      <c r="AJ461" s="698"/>
      <c r="AK461" s="698">
        <f>SUBTOTAL(9,AK462:AK469)</f>
        <v>6</v>
      </c>
      <c r="AL461" s="702"/>
      <c r="AM461" s="702">
        <f>SUBTOTAL(9,AM462:AM469)</f>
        <v>49239800</v>
      </c>
      <c r="AN461" s="708"/>
      <c r="AO461" s="698">
        <f>SUBTOTAL(9,AO462:AO469)</f>
        <v>1</v>
      </c>
      <c r="AP461" s="702">
        <f t="shared" si="187"/>
        <v>844139283.75</v>
      </c>
      <c r="AQ461" s="709"/>
      <c r="AR461" s="709"/>
      <c r="AS461" s="723"/>
    </row>
    <row r="462" spans="1:45" ht="33.75" outlineLevel="2">
      <c r="A462" s="710">
        <f>IF(B461&lt;&gt;"",B461,A460)</f>
        <v>32</v>
      </c>
      <c r="B462" s="711" t="str">
        <f>IF(C462&lt;&gt;"",COUNTA($C$8:C462),"")</f>
        <v/>
      </c>
      <c r="C462" s="711"/>
      <c r="D462" s="5" t="s">
        <v>180</v>
      </c>
      <c r="E462" s="699">
        <v>5</v>
      </c>
      <c r="F462" s="699"/>
      <c r="G462" s="699">
        <v>246</v>
      </c>
      <c r="H462" s="699">
        <v>7</v>
      </c>
      <c r="I462" s="699">
        <v>396</v>
      </c>
      <c r="J462" s="699" t="s">
        <v>169</v>
      </c>
      <c r="K462" s="712" t="s">
        <v>973</v>
      </c>
      <c r="L462" s="714">
        <v>103.6</v>
      </c>
      <c r="M462" s="715">
        <f>IF(K462&lt;&gt;"",VLOOKUP(K462,'DON GIA'!$S$1:$U$19,3,0),"")</f>
        <v>1679000</v>
      </c>
      <c r="N462" s="715">
        <f>IF(K462&lt;&gt;"",VLOOKUP(K462,'DON GIA'!$S$1:$V$19,4,0),"")</f>
        <v>0</v>
      </c>
      <c r="O462" s="715">
        <f t="shared" ref="O462:O469" si="188">IF(K462&lt;&gt;"",L462*M462,"")</f>
        <v>173944400</v>
      </c>
      <c r="P462" s="715">
        <f t="shared" ref="P462:P469" si="189">IF(K462&lt;&gt;"",L462*N462,"")</f>
        <v>0</v>
      </c>
      <c r="Q462" s="5" t="s">
        <v>35</v>
      </c>
      <c r="R462" s="699"/>
      <c r="S462" s="699"/>
      <c r="T462" s="715" t="str">
        <f>IF(Q462&lt;&gt;"",VLOOKUP(Q462,'DON GIA'!$H$1:$K$103,4,0),"")</f>
        <v/>
      </c>
      <c r="U462" s="715" t="str">
        <f t="shared" ref="U462:U469" si="190">IF(Q462&lt;&gt;"",IF(ISNUMBER(T462),S462*T462,""),"")</f>
        <v/>
      </c>
      <c r="V462" s="715" t="s">
        <v>2163</v>
      </c>
      <c r="W462" s="712" t="s">
        <v>1005</v>
      </c>
      <c r="X462" s="699" t="s">
        <v>27</v>
      </c>
      <c r="Y462" s="718">
        <v>96.3</v>
      </c>
      <c r="Z462" s="725">
        <v>58.74</v>
      </c>
      <c r="AA462" s="715">
        <f>IF(W462&lt;&gt;"",VLOOKUP(W462,'DON GIA'!$A$1:$D$346,4,0),"")</f>
        <v>5559129</v>
      </c>
      <c r="AB462" s="715">
        <f t="shared" ref="AB462:AB469" si="191">IF(W462&lt;&gt;"",IF(ISNUMBER(AA462),Y462*AA462,""),"")</f>
        <v>535344122.69999999</v>
      </c>
      <c r="AC462" s="5" t="s">
        <v>28</v>
      </c>
      <c r="AD462" s="5" t="s">
        <v>29</v>
      </c>
      <c r="AE462" s="5" t="s">
        <v>30</v>
      </c>
      <c r="AF462" s="5" t="s">
        <v>31</v>
      </c>
      <c r="AG462" s="5" t="s">
        <v>34</v>
      </c>
      <c r="AH462" s="699"/>
      <c r="AI462" s="5" t="s">
        <v>561</v>
      </c>
      <c r="AJ462" s="699" t="s">
        <v>409</v>
      </c>
      <c r="AK462" s="699">
        <v>5</v>
      </c>
      <c r="AL462" s="715">
        <f>IF(AI462&lt;&gt;"",VLOOKUP(AI462,'DON GIA'!$M$1:$P$9,4,0),"")</f>
        <v>6447960</v>
      </c>
      <c r="AM462" s="715">
        <f t="shared" ref="AM462:AM469" si="192">IF(AI462&lt;&gt;"",AK462*AL462,"")</f>
        <v>32239800</v>
      </c>
      <c r="AN462" s="5" t="s">
        <v>407</v>
      </c>
      <c r="AO462" s="699">
        <v>1</v>
      </c>
      <c r="AP462" s="702" t="str">
        <f t="shared" si="187"/>
        <v/>
      </c>
      <c r="AQ462" s="709" t="s">
        <v>2340</v>
      </c>
      <c r="AR462" s="709" t="s">
        <v>1912</v>
      </c>
      <c r="AS462" s="723"/>
    </row>
    <row r="463" spans="1:45" ht="115.5" outlineLevel="2">
      <c r="A463" s="710">
        <f t="shared" ref="A463:A469" si="193">IF(B462&lt;&gt;"",B462,A462)</f>
        <v>32</v>
      </c>
      <c r="B463" s="711" t="str">
        <f>IF(C463&lt;&gt;"",COUNTA($C$8:C463),"")</f>
        <v/>
      </c>
      <c r="C463" s="711"/>
      <c r="D463" s="5" t="s">
        <v>181</v>
      </c>
      <c r="E463" s="699"/>
      <c r="F463" s="699"/>
      <c r="G463" s="699"/>
      <c r="H463" s="699"/>
      <c r="I463" s="699"/>
      <c r="J463" s="699"/>
      <c r="K463" s="712"/>
      <c r="L463" s="714" t="s">
        <v>35</v>
      </c>
      <c r="M463" s="715" t="str">
        <f>IF(K463&lt;&gt;"",VLOOKUP(K463,'DON GIA'!$S$1:$U$19,3,0),"")</f>
        <v/>
      </c>
      <c r="N463" s="715" t="str">
        <f>IF(K463&lt;&gt;"",VLOOKUP(K463,'DON GIA'!$S$1:$V$19,4,0),"")</f>
        <v/>
      </c>
      <c r="O463" s="715" t="str">
        <f t="shared" si="188"/>
        <v/>
      </c>
      <c r="P463" s="715" t="str">
        <f t="shared" si="189"/>
        <v/>
      </c>
      <c r="Q463" s="5" t="s">
        <v>35</v>
      </c>
      <c r="R463" s="699"/>
      <c r="S463" s="699"/>
      <c r="T463" s="715" t="str">
        <f>IF(Q463&lt;&gt;"",VLOOKUP(Q463,'DON GIA'!$H$1:$K$103,4,0),"")</f>
        <v/>
      </c>
      <c r="U463" s="715" t="str">
        <f t="shared" si="190"/>
        <v/>
      </c>
      <c r="V463" s="715"/>
      <c r="W463" s="712" t="s">
        <v>1098</v>
      </c>
      <c r="X463" s="699" t="s">
        <v>27</v>
      </c>
      <c r="Y463" s="718">
        <v>6.55</v>
      </c>
      <c r="Z463" s="725"/>
      <c r="AA463" s="715">
        <f>IF(W463&lt;&gt;"",VLOOKUP(W463,'DON GIA'!$A$1:$D$346,4,0),"")</f>
        <v>10375629</v>
      </c>
      <c r="AB463" s="715">
        <f t="shared" si="191"/>
        <v>67960369.950000003</v>
      </c>
      <c r="AC463" s="5" t="s">
        <v>28</v>
      </c>
      <c r="AD463" s="5" t="s">
        <v>29</v>
      </c>
      <c r="AE463" s="5" t="s">
        <v>30</v>
      </c>
      <c r="AF463" s="5" t="s">
        <v>31</v>
      </c>
      <c r="AG463" s="5" t="s">
        <v>34</v>
      </c>
      <c r="AH463" s="699"/>
      <c r="AI463" s="5" t="s">
        <v>579</v>
      </c>
      <c r="AJ463" s="699" t="s">
        <v>560</v>
      </c>
      <c r="AK463" s="699">
        <v>1</v>
      </c>
      <c r="AL463" s="715">
        <f>IF(AI463&lt;&gt;"",VLOOKUP(AI463,'DON GIA'!$M$1:$P$9,4,0),"")</f>
        <v>17000000</v>
      </c>
      <c r="AM463" s="715">
        <f t="shared" si="192"/>
        <v>17000000</v>
      </c>
      <c r="AN463" s="5"/>
      <c r="AO463" s="699"/>
      <c r="AP463" s="702" t="str">
        <f t="shared" si="187"/>
        <v/>
      </c>
      <c r="AQ463" s="722" t="s">
        <v>595</v>
      </c>
      <c r="AR463" s="722" t="s">
        <v>395</v>
      </c>
      <c r="AS463" s="639"/>
    </row>
    <row r="464" spans="1:45" ht="132.75" outlineLevel="2">
      <c r="A464" s="710">
        <f t="shared" si="193"/>
        <v>32</v>
      </c>
      <c r="B464" s="711" t="str">
        <f>IF(C464&lt;&gt;"",COUNTA($C$8:C464),"")</f>
        <v/>
      </c>
      <c r="C464" s="711"/>
      <c r="D464" s="5" t="s">
        <v>182</v>
      </c>
      <c r="E464" s="699"/>
      <c r="F464" s="699"/>
      <c r="G464" s="699"/>
      <c r="H464" s="699"/>
      <c r="I464" s="699"/>
      <c r="J464" s="699"/>
      <c r="K464" s="712"/>
      <c r="L464" s="714" t="s">
        <v>35</v>
      </c>
      <c r="M464" s="715" t="str">
        <f>IF(K464&lt;&gt;"",VLOOKUP(K464,'DON GIA'!$S$1:$U$19,3,0),"")</f>
        <v/>
      </c>
      <c r="N464" s="715" t="str">
        <f>IF(K464&lt;&gt;"",VLOOKUP(K464,'DON GIA'!$S$1:$V$19,4,0),"")</f>
        <v/>
      </c>
      <c r="O464" s="715" t="str">
        <f t="shared" si="188"/>
        <v/>
      </c>
      <c r="P464" s="715" t="str">
        <f t="shared" si="189"/>
        <v/>
      </c>
      <c r="Q464" s="5" t="s">
        <v>35</v>
      </c>
      <c r="R464" s="699"/>
      <c r="S464" s="699"/>
      <c r="T464" s="715" t="str">
        <f>IF(Q464&lt;&gt;"",VLOOKUP(Q464,'DON GIA'!$H$1:$K$103,4,0),"")</f>
        <v/>
      </c>
      <c r="U464" s="715" t="str">
        <f t="shared" si="190"/>
        <v/>
      </c>
      <c r="V464" s="715"/>
      <c r="W464" s="712" t="s">
        <v>1079</v>
      </c>
      <c r="X464" s="699" t="s">
        <v>27</v>
      </c>
      <c r="Y464" s="718">
        <v>102.85</v>
      </c>
      <c r="Z464" s="725">
        <v>58.74</v>
      </c>
      <c r="AA464" s="715">
        <f>IF(W464&lt;&gt;"",VLOOKUP(W464,'DON GIA'!$A$1:$D$346,4,0),"")</f>
        <v>109890</v>
      </c>
      <c r="AB464" s="715">
        <f t="shared" si="191"/>
        <v>11302186.5</v>
      </c>
      <c r="AC464" s="5"/>
      <c r="AD464" s="5"/>
      <c r="AE464" s="5"/>
      <c r="AF464" s="5"/>
      <c r="AG464" s="5"/>
      <c r="AH464" s="699"/>
      <c r="AI464" s="5"/>
      <c r="AJ464" s="699"/>
      <c r="AK464" s="699"/>
      <c r="AL464" s="715" t="str">
        <f>IF(AI464&lt;&gt;"",VLOOKUP(AI464,'DON GIA'!$M$1:$P$9,4,0),"")</f>
        <v/>
      </c>
      <c r="AM464" s="715" t="str">
        <f t="shared" si="192"/>
        <v/>
      </c>
      <c r="AN464" s="5"/>
      <c r="AO464" s="699"/>
      <c r="AP464" s="702" t="str">
        <f t="shared" si="187"/>
        <v/>
      </c>
      <c r="AQ464" s="712" t="s">
        <v>596</v>
      </c>
      <c r="AR464" s="712" t="s">
        <v>1949</v>
      </c>
      <c r="AS464" s="727"/>
    </row>
    <row r="465" spans="1:45" ht="66" outlineLevel="2">
      <c r="A465" s="710">
        <f t="shared" si="193"/>
        <v>32</v>
      </c>
      <c r="B465" s="711" t="str">
        <f>IF(C465&lt;&gt;"",COUNTA($C$8:C465),"")</f>
        <v/>
      </c>
      <c r="C465" s="711"/>
      <c r="D465" s="5"/>
      <c r="E465" s="699"/>
      <c r="F465" s="699"/>
      <c r="G465" s="699"/>
      <c r="H465" s="699"/>
      <c r="I465" s="699"/>
      <c r="J465" s="699"/>
      <c r="K465" s="712"/>
      <c r="L465" s="714" t="s">
        <v>35</v>
      </c>
      <c r="M465" s="715" t="str">
        <f>IF(K465&lt;&gt;"",VLOOKUP(K465,'DON GIA'!$S$1:$U$19,3,0),"")</f>
        <v/>
      </c>
      <c r="N465" s="715" t="str">
        <f>IF(K465&lt;&gt;"",VLOOKUP(K465,'DON GIA'!$S$1:$V$19,4,0),"")</f>
        <v/>
      </c>
      <c r="O465" s="715" t="str">
        <f t="shared" si="188"/>
        <v/>
      </c>
      <c r="P465" s="715" t="str">
        <f t="shared" si="189"/>
        <v/>
      </c>
      <c r="Q465" s="5" t="s">
        <v>35</v>
      </c>
      <c r="R465" s="699"/>
      <c r="S465" s="699"/>
      <c r="T465" s="715" t="str">
        <f>IF(Q465&lt;&gt;"",VLOOKUP(Q465,'DON GIA'!$H$1:$K$103,4,0),"")</f>
        <v/>
      </c>
      <c r="U465" s="715" t="str">
        <f t="shared" si="190"/>
        <v/>
      </c>
      <c r="V465" s="715"/>
      <c r="W465" s="712" t="s">
        <v>1082</v>
      </c>
      <c r="X465" s="699" t="s">
        <v>38</v>
      </c>
      <c r="Y465" s="718">
        <v>0.32</v>
      </c>
      <c r="Z465" s="725"/>
      <c r="AA465" s="715">
        <f>IF(W465&lt;&gt;"",VLOOKUP(W465,'DON GIA'!$A$1:$D$346,4,0),"")</f>
        <v>2523428</v>
      </c>
      <c r="AB465" s="715">
        <f t="shared" si="191"/>
        <v>807496.96</v>
      </c>
      <c r="AC465" s="5"/>
      <c r="AD465" s="5"/>
      <c r="AE465" s="5"/>
      <c r="AF465" s="5"/>
      <c r="AG465" s="5"/>
      <c r="AH465" s="699"/>
      <c r="AI465" s="5"/>
      <c r="AJ465" s="699"/>
      <c r="AK465" s="699"/>
      <c r="AL465" s="715" t="str">
        <f>IF(AI465&lt;&gt;"",VLOOKUP(AI465,'DON GIA'!$M$1:$P$9,4,0),"")</f>
        <v/>
      </c>
      <c r="AM465" s="715" t="str">
        <f t="shared" si="192"/>
        <v/>
      </c>
      <c r="AN465" s="5"/>
      <c r="AO465" s="699"/>
      <c r="AP465" s="702" t="str">
        <f t="shared" si="187"/>
        <v/>
      </c>
      <c r="AQ465" s="722" t="s">
        <v>2341</v>
      </c>
      <c r="AR465" s="722" t="s">
        <v>1950</v>
      </c>
      <c r="AS465" s="639"/>
    </row>
    <row r="466" spans="1:45" ht="33" outlineLevel="2">
      <c r="A466" s="710">
        <f t="shared" si="193"/>
        <v>32</v>
      </c>
      <c r="B466" s="711" t="str">
        <f>IF(C466&lt;&gt;"",COUNTA($C$8:C466),"")</f>
        <v/>
      </c>
      <c r="C466" s="711"/>
      <c r="D466" s="5"/>
      <c r="E466" s="699"/>
      <c r="F466" s="699"/>
      <c r="G466" s="699"/>
      <c r="H466" s="699"/>
      <c r="I466" s="699"/>
      <c r="J466" s="699"/>
      <c r="K466" s="712"/>
      <c r="L466" s="714" t="s">
        <v>35</v>
      </c>
      <c r="M466" s="715" t="str">
        <f>IF(K466&lt;&gt;"",VLOOKUP(K466,'DON GIA'!$S$1:$U$19,3,0),"")</f>
        <v/>
      </c>
      <c r="N466" s="715" t="str">
        <f>IF(K466&lt;&gt;"",VLOOKUP(K466,'DON GIA'!$S$1:$V$19,4,0),"")</f>
        <v/>
      </c>
      <c r="O466" s="715" t="str">
        <f t="shared" si="188"/>
        <v/>
      </c>
      <c r="P466" s="715" t="str">
        <f t="shared" si="189"/>
        <v/>
      </c>
      <c r="Q466" s="5" t="s">
        <v>35</v>
      </c>
      <c r="R466" s="699"/>
      <c r="S466" s="699"/>
      <c r="T466" s="715" t="str">
        <f>IF(Q466&lt;&gt;"",VLOOKUP(Q466,'DON GIA'!$H$1:$K$103,4,0),"")</f>
        <v/>
      </c>
      <c r="U466" s="715" t="str">
        <f t="shared" si="190"/>
        <v/>
      </c>
      <c r="V466" s="715"/>
      <c r="W466" s="712" t="s">
        <v>1095</v>
      </c>
      <c r="X466" s="699" t="s">
        <v>27</v>
      </c>
      <c r="Y466" s="718">
        <v>0.96</v>
      </c>
      <c r="Z466" s="725"/>
      <c r="AA466" s="715">
        <f>IF(W466&lt;&gt;"",VLOOKUP(W466,'DON GIA'!$A$1:$D$346,4,0),"")</f>
        <v>292949</v>
      </c>
      <c r="AB466" s="715">
        <f t="shared" si="191"/>
        <v>281231.03999999998</v>
      </c>
      <c r="AC466" s="5"/>
      <c r="AD466" s="5"/>
      <c r="AE466" s="5"/>
      <c r="AF466" s="5"/>
      <c r="AG466" s="5"/>
      <c r="AH466" s="699"/>
      <c r="AI466" s="5"/>
      <c r="AJ466" s="699"/>
      <c r="AK466" s="699"/>
      <c r="AL466" s="715" t="str">
        <f>IF(AI466&lt;&gt;"",VLOOKUP(AI466,'DON GIA'!$M$1:$P$9,4,0),"")</f>
        <v/>
      </c>
      <c r="AM466" s="715" t="str">
        <f t="shared" si="192"/>
        <v/>
      </c>
      <c r="AN466" s="5"/>
      <c r="AO466" s="699"/>
      <c r="AP466" s="702" t="str">
        <f t="shared" si="187"/>
        <v/>
      </c>
      <c r="AQ466" s="722" t="s">
        <v>1966</v>
      </c>
      <c r="AR466" s="722"/>
      <c r="AS466" s="639"/>
    </row>
    <row r="467" spans="1:45" outlineLevel="2">
      <c r="A467" s="710">
        <f t="shared" si="193"/>
        <v>32</v>
      </c>
      <c r="B467" s="711" t="str">
        <f>IF(C467&lt;&gt;"",COUNTA($C$8:C467),"")</f>
        <v/>
      </c>
      <c r="C467" s="711"/>
      <c r="D467" s="5"/>
      <c r="E467" s="699"/>
      <c r="F467" s="699"/>
      <c r="G467" s="699"/>
      <c r="H467" s="699"/>
      <c r="I467" s="699"/>
      <c r="J467" s="699"/>
      <c r="K467" s="712"/>
      <c r="L467" s="714" t="s">
        <v>35</v>
      </c>
      <c r="M467" s="715" t="str">
        <f>IF(K467&lt;&gt;"",VLOOKUP(K467,'DON GIA'!$S$1:$U$19,3,0),"")</f>
        <v/>
      </c>
      <c r="N467" s="715" t="str">
        <f>IF(K467&lt;&gt;"",VLOOKUP(K467,'DON GIA'!$S$1:$V$19,4,0),"")</f>
        <v/>
      </c>
      <c r="O467" s="715" t="str">
        <f t="shared" si="188"/>
        <v/>
      </c>
      <c r="P467" s="715" t="str">
        <f t="shared" si="189"/>
        <v/>
      </c>
      <c r="Q467" s="5" t="s">
        <v>35</v>
      </c>
      <c r="R467" s="699"/>
      <c r="S467" s="699"/>
      <c r="T467" s="715" t="str">
        <f>IF(Q467&lt;&gt;"",VLOOKUP(Q467,'DON GIA'!$H$1:$K$103,4,0),"")</f>
        <v/>
      </c>
      <c r="U467" s="715" t="str">
        <f t="shared" si="190"/>
        <v/>
      </c>
      <c r="V467" s="715"/>
      <c r="W467" s="712" t="s">
        <v>1083</v>
      </c>
      <c r="X467" s="699" t="s">
        <v>27</v>
      </c>
      <c r="Y467" s="718">
        <v>5.2</v>
      </c>
      <c r="Z467" s="725"/>
      <c r="AA467" s="715">
        <f>IF(W467&lt;&gt;"",VLOOKUP(W467,'DON GIA'!$A$1:$D$346,4,0),"")</f>
        <v>282038</v>
      </c>
      <c r="AB467" s="715">
        <f t="shared" si="191"/>
        <v>1466597.6</v>
      </c>
      <c r="AC467" s="5"/>
      <c r="AD467" s="5"/>
      <c r="AE467" s="5"/>
      <c r="AF467" s="5"/>
      <c r="AG467" s="5"/>
      <c r="AH467" s="699"/>
      <c r="AI467" s="5"/>
      <c r="AJ467" s="699"/>
      <c r="AK467" s="699"/>
      <c r="AL467" s="715" t="str">
        <f>IF(AI467&lt;&gt;"",VLOOKUP(AI467,'DON GIA'!$M$1:$P$9,4,0),"")</f>
        <v/>
      </c>
      <c r="AM467" s="715" t="str">
        <f t="shared" si="192"/>
        <v/>
      </c>
      <c r="AN467" s="5"/>
      <c r="AO467" s="699"/>
      <c r="AP467" s="702" t="str">
        <f t="shared" si="187"/>
        <v/>
      </c>
      <c r="AQ467" s="712" t="s">
        <v>418</v>
      </c>
      <c r="AR467" s="712"/>
      <c r="AS467" s="727"/>
    </row>
    <row r="468" spans="1:45" outlineLevel="2">
      <c r="A468" s="710">
        <f t="shared" si="193"/>
        <v>32</v>
      </c>
      <c r="B468" s="711" t="str">
        <f>IF(C468&lt;&gt;"",COUNTA($C$8:C468),"")</f>
        <v/>
      </c>
      <c r="C468" s="711"/>
      <c r="D468" s="5"/>
      <c r="E468" s="699"/>
      <c r="F468" s="699"/>
      <c r="G468" s="699"/>
      <c r="H468" s="699"/>
      <c r="I468" s="699"/>
      <c r="J468" s="699"/>
      <c r="K468" s="712"/>
      <c r="L468" s="714" t="s">
        <v>35</v>
      </c>
      <c r="M468" s="715" t="str">
        <f>IF(K468&lt;&gt;"",VLOOKUP(K468,'DON GIA'!$S$1:$U$19,3,0),"")</f>
        <v/>
      </c>
      <c r="N468" s="715" t="str">
        <f>IF(K468&lt;&gt;"",VLOOKUP(K468,'DON GIA'!$S$1:$V$19,4,0),"")</f>
        <v/>
      </c>
      <c r="O468" s="715" t="str">
        <f t="shared" si="188"/>
        <v/>
      </c>
      <c r="P468" s="715" t="str">
        <f t="shared" si="189"/>
        <v/>
      </c>
      <c r="Q468" s="5" t="s">
        <v>35</v>
      </c>
      <c r="R468" s="699"/>
      <c r="S468" s="699"/>
      <c r="T468" s="715" t="str">
        <f>IF(Q468&lt;&gt;"",VLOOKUP(Q468,'DON GIA'!$H$1:$K$103,4,0),"")</f>
        <v/>
      </c>
      <c r="U468" s="715" t="str">
        <f t="shared" si="190"/>
        <v/>
      </c>
      <c r="V468" s="715"/>
      <c r="W468" s="712" t="s">
        <v>1049</v>
      </c>
      <c r="X468" s="699" t="s">
        <v>42</v>
      </c>
      <c r="Y468" s="718">
        <v>1</v>
      </c>
      <c r="Z468" s="725"/>
      <c r="AA468" s="715">
        <f>IF(W468&lt;&gt;"",VLOOKUP(W468,'DON GIA'!$A$1:$D$346,4,0),"")</f>
        <v>3793079</v>
      </c>
      <c r="AB468" s="715">
        <f t="shared" si="191"/>
        <v>3793079</v>
      </c>
      <c r="AC468" s="5"/>
      <c r="AD468" s="5"/>
      <c r="AE468" s="5"/>
      <c r="AF468" s="5"/>
      <c r="AG468" s="5"/>
      <c r="AH468" s="699"/>
      <c r="AI468" s="5"/>
      <c r="AJ468" s="699"/>
      <c r="AK468" s="699"/>
      <c r="AL468" s="715" t="str">
        <f>IF(AI468&lt;&gt;"",VLOOKUP(AI468,'DON GIA'!$M$1:$P$9,4,0),"")</f>
        <v/>
      </c>
      <c r="AM468" s="715" t="str">
        <f t="shared" si="192"/>
        <v/>
      </c>
      <c r="AN468" s="5"/>
      <c r="AO468" s="699"/>
      <c r="AP468" s="702" t="str">
        <f t="shared" si="187"/>
        <v/>
      </c>
      <c r="AQ468" s="712"/>
      <c r="AR468" s="712"/>
      <c r="AS468" s="727"/>
    </row>
    <row r="469" spans="1:45" outlineLevel="2">
      <c r="A469" s="710">
        <f t="shared" si="193"/>
        <v>32</v>
      </c>
      <c r="B469" s="711"/>
      <c r="C469" s="711"/>
      <c r="D469" s="708"/>
      <c r="E469" s="699"/>
      <c r="F469" s="699"/>
      <c r="G469" s="699"/>
      <c r="H469" s="699"/>
      <c r="I469" s="699"/>
      <c r="J469" s="699"/>
      <c r="K469" s="712"/>
      <c r="L469" s="714" t="s">
        <v>35</v>
      </c>
      <c r="M469" s="715" t="str">
        <f>IF(K469&lt;&gt;"",VLOOKUP(K469,'DON GIA'!$S$1:$U$19,3,0),"")</f>
        <v/>
      </c>
      <c r="N469" s="715" t="str">
        <f>IF(K469&lt;&gt;"",VLOOKUP(K469,'DON GIA'!$S$1:$V$19,4,0),"")</f>
        <v/>
      </c>
      <c r="O469" s="715" t="str">
        <f t="shared" si="188"/>
        <v/>
      </c>
      <c r="P469" s="715" t="str">
        <f t="shared" si="189"/>
        <v/>
      </c>
      <c r="Q469" s="5" t="s">
        <v>35</v>
      </c>
      <c r="R469" s="699"/>
      <c r="S469" s="699"/>
      <c r="T469" s="715" t="str">
        <f>IF(Q469&lt;&gt;"",VLOOKUP(Q469,'DON GIA'!$H$1:$K$103,4,0),"")</f>
        <v/>
      </c>
      <c r="U469" s="715" t="str">
        <f t="shared" si="190"/>
        <v/>
      </c>
      <c r="V469" s="715"/>
      <c r="W469" s="712" t="s">
        <v>35</v>
      </c>
      <c r="X469" s="699"/>
      <c r="Y469" s="718"/>
      <c r="Z469" s="725"/>
      <c r="AA469" s="715" t="str">
        <f>IF(W469&lt;&gt;"",VLOOKUP(W469,'DON GIA'!$A$1:$D$346,4,0),"")</f>
        <v/>
      </c>
      <c r="AB469" s="715" t="str">
        <f t="shared" si="191"/>
        <v/>
      </c>
      <c r="AC469" s="5"/>
      <c r="AD469" s="5"/>
      <c r="AE469" s="5"/>
      <c r="AF469" s="5"/>
      <c r="AG469" s="5"/>
      <c r="AH469" s="699"/>
      <c r="AI469" s="5"/>
      <c r="AJ469" s="699"/>
      <c r="AK469" s="699"/>
      <c r="AL469" s="715" t="str">
        <f>IF(AI469&lt;&gt;"",VLOOKUP(AI469,'DON GIA'!$M$1:$P$9,4,0),"")</f>
        <v/>
      </c>
      <c r="AM469" s="715" t="str">
        <f t="shared" si="192"/>
        <v/>
      </c>
      <c r="AN469" s="5"/>
      <c r="AO469" s="699"/>
      <c r="AP469" s="702" t="str">
        <f t="shared" si="187"/>
        <v/>
      </c>
      <c r="AQ469" s="712"/>
      <c r="AR469" s="712"/>
      <c r="AS469" s="727"/>
    </row>
    <row r="470" spans="1:45" outlineLevel="1">
      <c r="A470" s="658" t="s">
        <v>2127</v>
      </c>
      <c r="B470" s="696">
        <f>IF(C470&lt;&gt;"",COUNTA($C$8:C470),"")</f>
        <v>33</v>
      </c>
      <c r="C470" s="696">
        <v>421</v>
      </c>
      <c r="D470" s="708" t="s">
        <v>183</v>
      </c>
      <c r="E470" s="698"/>
      <c r="F470" s="699"/>
      <c r="G470" s="698"/>
      <c r="H470" s="698"/>
      <c r="I470" s="698"/>
      <c r="J470" s="698"/>
      <c r="K470" s="697"/>
      <c r="L470" s="701">
        <f>SUBTOTAL(9,L471:L481)</f>
        <v>94.7</v>
      </c>
      <c r="M470" s="702"/>
      <c r="N470" s="702"/>
      <c r="O470" s="702">
        <f>SUBTOTAL(9,O471:O481)</f>
        <v>159001300</v>
      </c>
      <c r="P470" s="702">
        <f>SUBTOTAL(9,P471:P481)</f>
        <v>0</v>
      </c>
      <c r="Q470" s="708"/>
      <c r="R470" s="698"/>
      <c r="S470" s="698">
        <f>SUBTOTAL(9,S471:S481)</f>
        <v>0</v>
      </c>
      <c r="T470" s="702"/>
      <c r="U470" s="702">
        <f>SUBTOTAL(9,U471:U481)</f>
        <v>0</v>
      </c>
      <c r="V470" s="702"/>
      <c r="W470" s="697"/>
      <c r="X470" s="698"/>
      <c r="Y470" s="705">
        <f>SUBTOTAL(9,Y471:Y481)</f>
        <v>184.53</v>
      </c>
      <c r="Z470" s="724">
        <f>SUBTOTAL(9,Z471:Z481)</f>
        <v>32.58</v>
      </c>
      <c r="AA470" s="702"/>
      <c r="AB470" s="702">
        <f>SUBTOTAL(9,AB471:AB481)</f>
        <v>522812131.39000005</v>
      </c>
      <c r="AC470" s="708"/>
      <c r="AD470" s="708"/>
      <c r="AE470" s="708"/>
      <c r="AF470" s="708"/>
      <c r="AG470" s="708"/>
      <c r="AH470" s="698"/>
      <c r="AI470" s="708"/>
      <c r="AJ470" s="698"/>
      <c r="AK470" s="698">
        <f>SUBTOTAL(9,AK471:AK481)</f>
        <v>6</v>
      </c>
      <c r="AL470" s="702"/>
      <c r="AM470" s="702">
        <f>SUBTOTAL(9,AM471:AM481)</f>
        <v>45239800</v>
      </c>
      <c r="AN470" s="708"/>
      <c r="AO470" s="698">
        <f>SUBTOTAL(9,AO471:AO481)</f>
        <v>1</v>
      </c>
      <c r="AP470" s="702">
        <f t="shared" si="187"/>
        <v>727053231.3900001</v>
      </c>
      <c r="AQ470" s="709"/>
      <c r="AR470" s="709"/>
      <c r="AS470" s="723"/>
    </row>
    <row r="471" spans="1:45" ht="33.75" outlineLevel="2">
      <c r="A471" s="710">
        <f>IF(B470&lt;&gt;"",B470,A469)</f>
        <v>33</v>
      </c>
      <c r="B471" s="711" t="str">
        <f>IF(C471&lt;&gt;"",COUNTA($C$8:C471),"")</f>
        <v/>
      </c>
      <c r="C471" s="711"/>
      <c r="D471" s="5" t="s">
        <v>184</v>
      </c>
      <c r="E471" s="699">
        <v>5</v>
      </c>
      <c r="F471" s="699"/>
      <c r="G471" s="699">
        <v>245</v>
      </c>
      <c r="H471" s="699">
        <v>7</v>
      </c>
      <c r="I471" s="699">
        <v>396</v>
      </c>
      <c r="J471" s="699" t="s">
        <v>169</v>
      </c>
      <c r="K471" s="712" t="s">
        <v>973</v>
      </c>
      <c r="L471" s="714">
        <v>94.7</v>
      </c>
      <c r="M471" s="715">
        <f>IF(K471&lt;&gt;"",VLOOKUP(K471,'DON GIA'!$S$1:$U$19,3,0),"")</f>
        <v>1679000</v>
      </c>
      <c r="N471" s="715">
        <f>IF(K471&lt;&gt;"",VLOOKUP(K471,'DON GIA'!$S$1:$V$19,4,0),"")</f>
        <v>0</v>
      </c>
      <c r="O471" s="715">
        <f t="shared" ref="O471:O481" si="194">IF(K471&lt;&gt;"",L471*M471,"")</f>
        <v>159001300</v>
      </c>
      <c r="P471" s="715">
        <f t="shared" ref="P471:P481" si="195">IF(K471&lt;&gt;"",L471*N471,"")</f>
        <v>0</v>
      </c>
      <c r="Q471" s="5" t="s">
        <v>35</v>
      </c>
      <c r="R471" s="699"/>
      <c r="S471" s="699"/>
      <c r="T471" s="715" t="str">
        <f>IF(Q471&lt;&gt;"",VLOOKUP(Q471,'DON GIA'!$H$1:$K$103,4,0),"")</f>
        <v/>
      </c>
      <c r="U471" s="715" t="str">
        <f t="shared" ref="U471:U481" si="196">IF(Q471&lt;&gt;"",IF(ISNUMBER(T471),S471*T471,""),"")</f>
        <v/>
      </c>
      <c r="V471" s="715" t="s">
        <v>2163</v>
      </c>
      <c r="W471" s="712" t="s">
        <v>1005</v>
      </c>
      <c r="X471" s="699" t="s">
        <v>27</v>
      </c>
      <c r="Y471" s="718">
        <v>66.37</v>
      </c>
      <c r="Z471" s="725">
        <v>16.29</v>
      </c>
      <c r="AA471" s="715">
        <f>IF(W471&lt;&gt;"",VLOOKUP(W471,'DON GIA'!$A$1:$D$346,4,0),"")</f>
        <v>5559129</v>
      </c>
      <c r="AB471" s="715">
        <f t="shared" ref="AB471:AB481" si="197">IF(W471&lt;&gt;"",IF(ISNUMBER(AA471),Y471*AA471,""),"")</f>
        <v>368959391.73000002</v>
      </c>
      <c r="AC471" s="5" t="s">
        <v>28</v>
      </c>
      <c r="AD471" s="5" t="s">
        <v>29</v>
      </c>
      <c r="AE471" s="5" t="s">
        <v>30</v>
      </c>
      <c r="AF471" s="5" t="s">
        <v>31</v>
      </c>
      <c r="AG471" s="5" t="s">
        <v>34</v>
      </c>
      <c r="AH471" s="699"/>
      <c r="AI471" s="5" t="s">
        <v>561</v>
      </c>
      <c r="AJ471" s="699" t="s">
        <v>409</v>
      </c>
      <c r="AK471" s="699">
        <v>5</v>
      </c>
      <c r="AL471" s="715">
        <f>IF(AI471&lt;&gt;"",VLOOKUP(AI471,'DON GIA'!$M$1:$P$9,4,0),"")</f>
        <v>6447960</v>
      </c>
      <c r="AM471" s="715">
        <f t="shared" ref="AM471:AM481" si="198">IF(AI471&lt;&gt;"",AK471*AL471,"")</f>
        <v>32239800</v>
      </c>
      <c r="AN471" s="5" t="s">
        <v>407</v>
      </c>
      <c r="AO471" s="699">
        <v>1</v>
      </c>
      <c r="AP471" s="702" t="str">
        <f t="shared" si="187"/>
        <v/>
      </c>
      <c r="AQ471" s="709" t="s">
        <v>2342</v>
      </c>
      <c r="AR471" s="709" t="s">
        <v>1912</v>
      </c>
      <c r="AS471" s="723"/>
    </row>
    <row r="472" spans="1:45" ht="115.5" outlineLevel="2">
      <c r="A472" s="710">
        <f t="shared" ref="A472:A481" si="199">IF(B471&lt;&gt;"",B471,A471)</f>
        <v>33</v>
      </c>
      <c r="B472" s="711" t="str">
        <f>IF(C472&lt;&gt;"",COUNTA($C$8:C472),"")</f>
        <v/>
      </c>
      <c r="C472" s="711"/>
      <c r="D472" s="5" t="s">
        <v>39</v>
      </c>
      <c r="E472" s="699"/>
      <c r="F472" s="699"/>
      <c r="G472" s="699"/>
      <c r="H472" s="699"/>
      <c r="I472" s="699"/>
      <c r="J472" s="699"/>
      <c r="K472" s="712"/>
      <c r="L472" s="714" t="s">
        <v>35</v>
      </c>
      <c r="M472" s="715" t="str">
        <f>IF(K472&lt;&gt;"",VLOOKUP(K472,'DON GIA'!$S$1:$U$19,3,0),"")</f>
        <v/>
      </c>
      <c r="N472" s="715" t="str">
        <f>IF(K472&lt;&gt;"",VLOOKUP(K472,'DON GIA'!$S$1:$V$19,4,0),"")</f>
        <v/>
      </c>
      <c r="O472" s="715" t="str">
        <f t="shared" si="194"/>
        <v/>
      </c>
      <c r="P472" s="715" t="str">
        <f t="shared" si="195"/>
        <v/>
      </c>
      <c r="Q472" s="5" t="s">
        <v>35</v>
      </c>
      <c r="R472" s="699"/>
      <c r="S472" s="699"/>
      <c r="T472" s="715" t="str">
        <f>IF(Q472&lt;&gt;"",VLOOKUP(Q472,'DON GIA'!$H$1:$K$103,4,0),"")</f>
        <v/>
      </c>
      <c r="U472" s="715" t="str">
        <f t="shared" si="196"/>
        <v/>
      </c>
      <c r="V472" s="715"/>
      <c r="W472" s="712" t="s">
        <v>1099</v>
      </c>
      <c r="X472" s="699" t="s">
        <v>27</v>
      </c>
      <c r="Y472" s="718">
        <v>5.0999999999999996</v>
      </c>
      <c r="Z472" s="725"/>
      <c r="AA472" s="715">
        <f>IF(W472&lt;&gt;"",VLOOKUP(W472,'DON GIA'!$A$1:$D$346,4,0),"")</f>
        <v>5058826</v>
      </c>
      <c r="AB472" s="715">
        <f t="shared" si="197"/>
        <v>25800012.599999998</v>
      </c>
      <c r="AC472" s="5" t="s">
        <v>28</v>
      </c>
      <c r="AD472" s="5" t="s">
        <v>29</v>
      </c>
      <c r="AE472" s="5" t="s">
        <v>30</v>
      </c>
      <c r="AF472" s="5" t="s">
        <v>31</v>
      </c>
      <c r="AG472" s="5" t="s">
        <v>34</v>
      </c>
      <c r="AH472" s="699"/>
      <c r="AI472" s="5" t="s">
        <v>578</v>
      </c>
      <c r="AJ472" s="699" t="s">
        <v>560</v>
      </c>
      <c r="AK472" s="699">
        <v>1</v>
      </c>
      <c r="AL472" s="715">
        <f>IF(AI472&lt;&gt;"",VLOOKUP(AI472,'DON GIA'!$M$1:$P$9,4,0),"")</f>
        <v>13000000</v>
      </c>
      <c r="AM472" s="715">
        <f t="shared" si="198"/>
        <v>13000000</v>
      </c>
      <c r="AN472" s="5"/>
      <c r="AO472" s="699"/>
      <c r="AP472" s="702" t="str">
        <f t="shared" si="187"/>
        <v/>
      </c>
      <c r="AQ472" s="722" t="s">
        <v>597</v>
      </c>
      <c r="AR472" s="722" t="s">
        <v>395</v>
      </c>
      <c r="AS472" s="639"/>
    </row>
    <row r="473" spans="1:45" ht="149.25" outlineLevel="2">
      <c r="A473" s="710">
        <f t="shared" si="199"/>
        <v>33</v>
      </c>
      <c r="B473" s="711" t="str">
        <f>IF(C473&lt;&gt;"",COUNTA($C$8:C473),"")</f>
        <v/>
      </c>
      <c r="C473" s="711"/>
      <c r="D473" s="5" t="s">
        <v>185</v>
      </c>
      <c r="E473" s="699"/>
      <c r="F473" s="699"/>
      <c r="G473" s="699"/>
      <c r="H473" s="699"/>
      <c r="I473" s="699"/>
      <c r="J473" s="699"/>
      <c r="K473" s="712"/>
      <c r="L473" s="714" t="s">
        <v>35</v>
      </c>
      <c r="M473" s="715" t="str">
        <f>IF(K473&lt;&gt;"",VLOOKUP(K473,'DON GIA'!$S$1:$U$19,3,0),"")</f>
        <v/>
      </c>
      <c r="N473" s="715" t="str">
        <f>IF(K473&lt;&gt;"",VLOOKUP(K473,'DON GIA'!$S$1:$V$19,4,0),"")</f>
        <v/>
      </c>
      <c r="O473" s="715" t="str">
        <f t="shared" si="194"/>
        <v/>
      </c>
      <c r="P473" s="715" t="str">
        <f t="shared" si="195"/>
        <v/>
      </c>
      <c r="Q473" s="5" t="s">
        <v>35</v>
      </c>
      <c r="R473" s="699"/>
      <c r="S473" s="699"/>
      <c r="T473" s="715" t="str">
        <f>IF(Q473&lt;&gt;"",VLOOKUP(Q473,'DON GIA'!$H$1:$K$103,4,0),"")</f>
        <v/>
      </c>
      <c r="U473" s="715" t="str">
        <f t="shared" si="196"/>
        <v/>
      </c>
      <c r="V473" s="715"/>
      <c r="W473" s="712" t="s">
        <v>1005</v>
      </c>
      <c r="X473" s="699" t="s">
        <v>27</v>
      </c>
      <c r="Y473" s="718">
        <v>16.09</v>
      </c>
      <c r="Z473" s="725"/>
      <c r="AA473" s="715">
        <f>IF(W473&lt;&gt;"",VLOOKUP(W473,'DON GIA'!$A$1:$D$346,4,0),"")</f>
        <v>5559129</v>
      </c>
      <c r="AB473" s="715">
        <f t="shared" si="197"/>
        <v>89446385.609999999</v>
      </c>
      <c r="AC473" s="5" t="s">
        <v>28</v>
      </c>
      <c r="AD473" s="5" t="s">
        <v>29</v>
      </c>
      <c r="AE473" s="5" t="s">
        <v>30</v>
      </c>
      <c r="AF473" s="5" t="s">
        <v>31</v>
      </c>
      <c r="AG473" s="5" t="s">
        <v>34</v>
      </c>
      <c r="AH473" s="699"/>
      <c r="AI473" s="5"/>
      <c r="AJ473" s="699"/>
      <c r="AK473" s="699"/>
      <c r="AL473" s="715" t="str">
        <f>IF(AI473&lt;&gt;"",VLOOKUP(AI473,'DON GIA'!$M$1:$P$9,4,0),"")</f>
        <v/>
      </c>
      <c r="AM473" s="715" t="str">
        <f t="shared" si="198"/>
        <v/>
      </c>
      <c r="AN473" s="5"/>
      <c r="AO473" s="699"/>
      <c r="AP473" s="702" t="str">
        <f t="shared" si="187"/>
        <v/>
      </c>
      <c r="AQ473" s="712" t="s">
        <v>598</v>
      </c>
      <c r="AR473" s="712" t="s">
        <v>1949</v>
      </c>
      <c r="AS473" s="727"/>
    </row>
    <row r="474" spans="1:45" ht="66" outlineLevel="2">
      <c r="A474" s="710">
        <f t="shared" si="199"/>
        <v>33</v>
      </c>
      <c r="B474" s="711" t="str">
        <f>IF(C474&lt;&gt;"",COUNTA($C$8:C474),"")</f>
        <v/>
      </c>
      <c r="C474" s="711"/>
      <c r="D474" s="5"/>
      <c r="E474" s="699"/>
      <c r="F474" s="699"/>
      <c r="G474" s="699"/>
      <c r="H474" s="699"/>
      <c r="I474" s="699"/>
      <c r="J474" s="699"/>
      <c r="K474" s="712"/>
      <c r="L474" s="714" t="s">
        <v>35</v>
      </c>
      <c r="M474" s="715" t="str">
        <f>IF(K474&lt;&gt;"",VLOOKUP(K474,'DON GIA'!$S$1:$U$19,3,0),"")</f>
        <v/>
      </c>
      <c r="N474" s="715" t="str">
        <f>IF(K474&lt;&gt;"",VLOOKUP(K474,'DON GIA'!$S$1:$V$19,4,0),"")</f>
        <v/>
      </c>
      <c r="O474" s="715" t="str">
        <f t="shared" si="194"/>
        <v/>
      </c>
      <c r="P474" s="715" t="str">
        <f t="shared" si="195"/>
        <v/>
      </c>
      <c r="Q474" s="5" t="s">
        <v>35</v>
      </c>
      <c r="R474" s="699"/>
      <c r="S474" s="699"/>
      <c r="T474" s="715" t="str">
        <f>IF(Q474&lt;&gt;"",VLOOKUP(Q474,'DON GIA'!$H$1:$K$103,4,0),"")</f>
        <v/>
      </c>
      <c r="U474" s="715" t="str">
        <f t="shared" si="196"/>
        <v/>
      </c>
      <c r="V474" s="715"/>
      <c r="W474" s="712" t="s">
        <v>1100</v>
      </c>
      <c r="X474" s="699" t="s">
        <v>27</v>
      </c>
      <c r="Y474" s="718">
        <v>5.7</v>
      </c>
      <c r="Z474" s="725"/>
      <c r="AA474" s="715">
        <f>IF(W474&lt;&gt;"",VLOOKUP(W474,'DON GIA'!$A$1:$D$346,4,0),"")</f>
        <v>3362197</v>
      </c>
      <c r="AB474" s="715">
        <f t="shared" si="197"/>
        <v>19164522.900000002</v>
      </c>
      <c r="AC474" s="5" t="s">
        <v>28</v>
      </c>
      <c r="AD474" s="5" t="s">
        <v>29</v>
      </c>
      <c r="AE474" s="5" t="s">
        <v>30</v>
      </c>
      <c r="AF474" s="5" t="s">
        <v>31</v>
      </c>
      <c r="AG474" s="5" t="s">
        <v>34</v>
      </c>
      <c r="AH474" s="699"/>
      <c r="AI474" s="5"/>
      <c r="AJ474" s="699"/>
      <c r="AK474" s="699"/>
      <c r="AL474" s="715" t="str">
        <f>IF(AI474&lt;&gt;"",VLOOKUP(AI474,'DON GIA'!$M$1:$P$9,4,0),"")</f>
        <v/>
      </c>
      <c r="AM474" s="715" t="str">
        <f t="shared" si="198"/>
        <v/>
      </c>
      <c r="AN474" s="5"/>
      <c r="AO474" s="699"/>
      <c r="AP474" s="702" t="str">
        <f t="shared" si="187"/>
        <v/>
      </c>
      <c r="AQ474" s="722" t="s">
        <v>2343</v>
      </c>
      <c r="AR474" s="722" t="s">
        <v>1950</v>
      </c>
      <c r="AS474" s="639"/>
    </row>
    <row r="475" spans="1:45" ht="33.75" outlineLevel="2">
      <c r="A475" s="710">
        <f t="shared" si="199"/>
        <v>33</v>
      </c>
      <c r="B475" s="711" t="str">
        <f>IF(C475&lt;&gt;"",COUNTA($C$8:C475),"")</f>
        <v/>
      </c>
      <c r="C475" s="711"/>
      <c r="D475" s="5"/>
      <c r="E475" s="699"/>
      <c r="F475" s="699"/>
      <c r="G475" s="699"/>
      <c r="H475" s="699"/>
      <c r="I475" s="699"/>
      <c r="J475" s="699"/>
      <c r="K475" s="712"/>
      <c r="L475" s="714" t="s">
        <v>35</v>
      </c>
      <c r="M475" s="715" t="str">
        <f>IF(K475&lt;&gt;"",VLOOKUP(K475,'DON GIA'!$S$1:$U$19,3,0),"")</f>
        <v/>
      </c>
      <c r="N475" s="715" t="str">
        <f>IF(K475&lt;&gt;"",VLOOKUP(K475,'DON GIA'!$S$1:$V$19,4,0),"")</f>
        <v/>
      </c>
      <c r="O475" s="715" t="str">
        <f t="shared" si="194"/>
        <v/>
      </c>
      <c r="P475" s="715" t="str">
        <f t="shared" si="195"/>
        <v/>
      </c>
      <c r="Q475" s="5" t="s">
        <v>35</v>
      </c>
      <c r="R475" s="699"/>
      <c r="S475" s="699"/>
      <c r="T475" s="715" t="str">
        <f>IF(Q475&lt;&gt;"",VLOOKUP(Q475,'DON GIA'!$H$1:$K$103,4,0),"")</f>
        <v/>
      </c>
      <c r="U475" s="715" t="str">
        <f t="shared" si="196"/>
        <v/>
      </c>
      <c r="V475" s="715"/>
      <c r="W475" s="712" t="s">
        <v>1091</v>
      </c>
      <c r="X475" s="699" t="s">
        <v>27</v>
      </c>
      <c r="Y475" s="718">
        <v>77.17</v>
      </c>
      <c r="Z475" s="725">
        <v>16.29</v>
      </c>
      <c r="AA475" s="715">
        <f>IF(W475&lt;&gt;"",VLOOKUP(W475,'DON GIA'!$A$1:$D$346,4,0),"")</f>
        <v>161275</v>
      </c>
      <c r="AB475" s="715">
        <f t="shared" si="197"/>
        <v>12445591.75</v>
      </c>
      <c r="AC475" s="5"/>
      <c r="AD475" s="5"/>
      <c r="AE475" s="5"/>
      <c r="AF475" s="5"/>
      <c r="AG475" s="5"/>
      <c r="AH475" s="699"/>
      <c r="AI475" s="5"/>
      <c r="AJ475" s="699"/>
      <c r="AK475" s="699"/>
      <c r="AL475" s="715" t="str">
        <f>IF(AI475&lt;&gt;"",VLOOKUP(AI475,'DON GIA'!$M$1:$P$9,4,0),"")</f>
        <v/>
      </c>
      <c r="AM475" s="715" t="str">
        <f t="shared" si="198"/>
        <v/>
      </c>
      <c r="AN475" s="5"/>
      <c r="AO475" s="699"/>
      <c r="AP475" s="702" t="str">
        <f t="shared" si="187"/>
        <v/>
      </c>
      <c r="AQ475" s="584" t="s">
        <v>1967</v>
      </c>
      <c r="AR475" s="584"/>
      <c r="AS475" s="631"/>
    </row>
    <row r="476" spans="1:45" outlineLevel="2">
      <c r="A476" s="710">
        <f t="shared" si="199"/>
        <v>33</v>
      </c>
      <c r="B476" s="711" t="str">
        <f>IF(C476&lt;&gt;"",COUNTA($C$8:C476),"")</f>
        <v/>
      </c>
      <c r="C476" s="711"/>
      <c r="D476" s="5"/>
      <c r="E476" s="699"/>
      <c r="F476" s="699"/>
      <c r="G476" s="699"/>
      <c r="H476" s="699"/>
      <c r="I476" s="699"/>
      <c r="J476" s="699"/>
      <c r="K476" s="712"/>
      <c r="L476" s="714" t="s">
        <v>35</v>
      </c>
      <c r="M476" s="715" t="str">
        <f>IF(K476&lt;&gt;"",VLOOKUP(K476,'DON GIA'!$S$1:$U$19,3,0),"")</f>
        <v/>
      </c>
      <c r="N476" s="715" t="str">
        <f>IF(K476&lt;&gt;"",VLOOKUP(K476,'DON GIA'!$S$1:$V$19,4,0),"")</f>
        <v/>
      </c>
      <c r="O476" s="715" t="str">
        <f t="shared" si="194"/>
        <v/>
      </c>
      <c r="P476" s="715" t="str">
        <f t="shared" si="195"/>
        <v/>
      </c>
      <c r="Q476" s="5" t="s">
        <v>35</v>
      </c>
      <c r="R476" s="699"/>
      <c r="S476" s="699"/>
      <c r="T476" s="715" t="str">
        <f>IF(Q476&lt;&gt;"",VLOOKUP(Q476,'DON GIA'!$H$1:$K$103,4,0),"")</f>
        <v/>
      </c>
      <c r="U476" s="715" t="str">
        <f t="shared" si="196"/>
        <v/>
      </c>
      <c r="V476" s="715"/>
      <c r="W476" s="712" t="s">
        <v>1085</v>
      </c>
      <c r="X476" s="699" t="s">
        <v>27</v>
      </c>
      <c r="Y476" s="718">
        <v>5.6</v>
      </c>
      <c r="Z476" s="725"/>
      <c r="AA476" s="715">
        <f>IF(W476&lt;&gt;"",VLOOKUP(W476,'DON GIA'!$A$1:$D$346,4,0),"")</f>
        <v>282038</v>
      </c>
      <c r="AB476" s="715">
        <f t="shared" si="197"/>
        <v>1579412.7999999998</v>
      </c>
      <c r="AC476" s="5"/>
      <c r="AD476" s="5"/>
      <c r="AE476" s="5"/>
      <c r="AF476" s="5"/>
      <c r="AG476" s="5"/>
      <c r="AH476" s="699"/>
      <c r="AI476" s="5"/>
      <c r="AJ476" s="699"/>
      <c r="AK476" s="699"/>
      <c r="AL476" s="715" t="str">
        <f>IF(AI476&lt;&gt;"",VLOOKUP(AI476,'DON GIA'!$M$1:$P$9,4,0),"")</f>
        <v/>
      </c>
      <c r="AM476" s="715" t="str">
        <f t="shared" si="198"/>
        <v/>
      </c>
      <c r="AN476" s="5"/>
      <c r="AO476" s="699"/>
      <c r="AP476" s="702" t="str">
        <f t="shared" si="187"/>
        <v/>
      </c>
      <c r="AQ476" s="712" t="s">
        <v>419</v>
      </c>
      <c r="AR476" s="712"/>
      <c r="AS476" s="727"/>
    </row>
    <row r="477" spans="1:45" outlineLevel="2">
      <c r="A477" s="710">
        <f t="shared" si="199"/>
        <v>33</v>
      </c>
      <c r="B477" s="711" t="str">
        <f>IF(C477&lt;&gt;"",COUNTA($C$8:C477),"")</f>
        <v/>
      </c>
      <c r="C477" s="711"/>
      <c r="D477" s="5"/>
      <c r="E477" s="699"/>
      <c r="F477" s="699"/>
      <c r="G477" s="699"/>
      <c r="H477" s="699"/>
      <c r="I477" s="699"/>
      <c r="J477" s="699"/>
      <c r="K477" s="712"/>
      <c r="L477" s="714" t="s">
        <v>35</v>
      </c>
      <c r="M477" s="715" t="str">
        <f>IF(K477&lt;&gt;"",VLOOKUP(K477,'DON GIA'!$S$1:$U$19,3,0),"")</f>
        <v/>
      </c>
      <c r="N477" s="715" t="str">
        <f>IF(K477&lt;&gt;"",VLOOKUP(K477,'DON GIA'!$S$1:$V$19,4,0),"")</f>
        <v/>
      </c>
      <c r="O477" s="715" t="str">
        <f t="shared" si="194"/>
        <v/>
      </c>
      <c r="P477" s="715" t="str">
        <f t="shared" si="195"/>
        <v/>
      </c>
      <c r="Q477" s="5" t="s">
        <v>35</v>
      </c>
      <c r="R477" s="699"/>
      <c r="S477" s="699"/>
      <c r="T477" s="715" t="str">
        <f>IF(Q477&lt;&gt;"",VLOOKUP(Q477,'DON GIA'!$H$1:$K$103,4,0),"")</f>
        <v/>
      </c>
      <c r="U477" s="715" t="str">
        <f t="shared" si="196"/>
        <v/>
      </c>
      <c r="V477" s="715"/>
      <c r="W477" s="712" t="s">
        <v>1101</v>
      </c>
      <c r="X477" s="699" t="s">
        <v>27</v>
      </c>
      <c r="Y477" s="718">
        <v>7.5</v>
      </c>
      <c r="Z477" s="725"/>
      <c r="AA477" s="715">
        <f>IF(W477&lt;&gt;"",VLOOKUP(W477,'DON GIA'!$A$1:$D$346,4,0),"")</f>
        <v>216498</v>
      </c>
      <c r="AB477" s="715">
        <f t="shared" si="197"/>
        <v>1623735</v>
      </c>
      <c r="AC477" s="5"/>
      <c r="AD477" s="5"/>
      <c r="AE477" s="5"/>
      <c r="AF477" s="5"/>
      <c r="AG477" s="5"/>
      <c r="AH477" s="699"/>
      <c r="AI477" s="5"/>
      <c r="AJ477" s="699"/>
      <c r="AK477" s="699"/>
      <c r="AL477" s="715" t="str">
        <f>IF(AI477&lt;&gt;"",VLOOKUP(AI477,'DON GIA'!$M$1:$P$9,4,0),"")</f>
        <v/>
      </c>
      <c r="AM477" s="715" t="str">
        <f t="shared" si="198"/>
        <v/>
      </c>
      <c r="AN477" s="5"/>
      <c r="AO477" s="699"/>
      <c r="AP477" s="702" t="str">
        <f t="shared" si="187"/>
        <v/>
      </c>
      <c r="AQ477" s="712"/>
      <c r="AR477" s="712"/>
      <c r="AS477" s="727"/>
    </row>
    <row r="478" spans="1:45" outlineLevel="2">
      <c r="A478" s="710">
        <f t="shared" si="199"/>
        <v>33</v>
      </c>
      <c r="B478" s="711" t="str">
        <f>IF(C478&lt;&gt;"",COUNTA($C$8:C478),"")</f>
        <v/>
      </c>
      <c r="C478" s="711"/>
      <c r="D478" s="5"/>
      <c r="E478" s="699"/>
      <c r="F478" s="699"/>
      <c r="G478" s="699"/>
      <c r="H478" s="699"/>
      <c r="I478" s="699"/>
      <c r="J478" s="699"/>
      <c r="K478" s="712"/>
      <c r="L478" s="714" t="s">
        <v>35</v>
      </c>
      <c r="M478" s="715" t="str">
        <f>IF(K478&lt;&gt;"",VLOOKUP(K478,'DON GIA'!$S$1:$U$19,3,0),"")</f>
        <v/>
      </c>
      <c r="N478" s="715" t="str">
        <f>IF(K478&lt;&gt;"",VLOOKUP(K478,'DON GIA'!$S$1:$V$19,4,0),"")</f>
        <v/>
      </c>
      <c r="O478" s="715" t="str">
        <f t="shared" si="194"/>
        <v/>
      </c>
      <c r="P478" s="715" t="str">
        <f t="shared" si="195"/>
        <v/>
      </c>
      <c r="Q478" s="5" t="s">
        <v>35</v>
      </c>
      <c r="R478" s="699"/>
      <c r="S478" s="699"/>
      <c r="T478" s="715" t="str">
        <f>IF(Q478&lt;&gt;"",VLOOKUP(Q478,'DON GIA'!$H$1:$K$103,4,0),"")</f>
        <v/>
      </c>
      <c r="U478" s="715" t="str">
        <f t="shared" si="196"/>
        <v/>
      </c>
      <c r="V478" s="715"/>
      <c r="W478" s="712" t="s">
        <v>1049</v>
      </c>
      <c r="X478" s="699" t="s">
        <v>42</v>
      </c>
      <c r="Y478" s="718">
        <v>1</v>
      </c>
      <c r="Z478" s="725"/>
      <c r="AA478" s="715">
        <f>IF(W478&lt;&gt;"",VLOOKUP(W478,'DON GIA'!$A$1:$D$346,4,0),"")</f>
        <v>3793079</v>
      </c>
      <c r="AB478" s="715">
        <f t="shared" si="197"/>
        <v>3793079</v>
      </c>
      <c r="AC478" s="5"/>
      <c r="AD478" s="5"/>
      <c r="AE478" s="5"/>
      <c r="AF478" s="5"/>
      <c r="AG478" s="5"/>
      <c r="AH478" s="699"/>
      <c r="AI478" s="5"/>
      <c r="AJ478" s="699"/>
      <c r="AK478" s="699"/>
      <c r="AL478" s="715" t="str">
        <f>IF(AI478&lt;&gt;"",VLOOKUP(AI478,'DON GIA'!$M$1:$P$9,4,0),"")</f>
        <v/>
      </c>
      <c r="AM478" s="715" t="str">
        <f t="shared" si="198"/>
        <v/>
      </c>
      <c r="AN478" s="5"/>
      <c r="AO478" s="699"/>
      <c r="AP478" s="702" t="str">
        <f t="shared" si="187"/>
        <v/>
      </c>
      <c r="AQ478" s="712"/>
      <c r="AR478" s="712"/>
      <c r="AS478" s="727"/>
    </row>
    <row r="479" spans="1:45" outlineLevel="2">
      <c r="A479" s="710">
        <f t="shared" si="199"/>
        <v>33</v>
      </c>
      <c r="B479" s="711" t="str">
        <f>IF(C479&lt;&gt;"",COUNTA($C$8:C479),"")</f>
        <v/>
      </c>
      <c r="C479" s="711"/>
      <c r="D479" s="5"/>
      <c r="E479" s="699"/>
      <c r="F479" s="699"/>
      <c r="G479" s="699"/>
      <c r="H479" s="699"/>
      <c r="I479" s="699"/>
      <c r="J479" s="699"/>
      <c r="K479" s="712"/>
      <c r="L479" s="714" t="s">
        <v>35</v>
      </c>
      <c r="M479" s="715" t="str">
        <f>IF(K479&lt;&gt;"",VLOOKUP(K479,'DON GIA'!$S$1:$U$19,3,0),"")</f>
        <v/>
      </c>
      <c r="N479" s="715" t="str">
        <f>IF(K479&lt;&gt;"",VLOOKUP(K479,'DON GIA'!$S$1:$V$19,4,0),"")</f>
        <v/>
      </c>
      <c r="O479" s="715" t="str">
        <f t="shared" si="194"/>
        <v/>
      </c>
      <c r="P479" s="715" t="str">
        <f t="shared" si="195"/>
        <v/>
      </c>
      <c r="Q479" s="5" t="s">
        <v>35</v>
      </c>
      <c r="R479" s="699"/>
      <c r="S479" s="699"/>
      <c r="T479" s="715" t="str">
        <f>IF(Q479&lt;&gt;"",VLOOKUP(Q479,'DON GIA'!$H$1:$K$103,4,0),"")</f>
        <v/>
      </c>
      <c r="U479" s="715" t="str">
        <f t="shared" si="196"/>
        <v/>
      </c>
      <c r="V479" s="715"/>
      <c r="W479" s="712"/>
      <c r="X479" s="699"/>
      <c r="Y479" s="718"/>
      <c r="Z479" s="725"/>
      <c r="AA479" s="715" t="str">
        <f>IF(W479&lt;&gt;"",VLOOKUP(W479,'DON GIA'!$A$1:$D$346,4,0),"")</f>
        <v/>
      </c>
      <c r="AB479" s="715" t="str">
        <f t="shared" si="197"/>
        <v/>
      </c>
      <c r="AC479" s="5"/>
      <c r="AD479" s="5"/>
      <c r="AE479" s="5"/>
      <c r="AF479" s="5"/>
      <c r="AG479" s="5"/>
      <c r="AH479" s="699"/>
      <c r="AI479" s="5"/>
      <c r="AJ479" s="699"/>
      <c r="AK479" s="699"/>
      <c r="AL479" s="715" t="str">
        <f>IF(AI479&lt;&gt;"",VLOOKUP(AI479,'DON GIA'!$M$1:$P$9,4,0),"")</f>
        <v/>
      </c>
      <c r="AM479" s="715" t="str">
        <f t="shared" si="198"/>
        <v/>
      </c>
      <c r="AN479" s="5"/>
      <c r="AO479" s="699"/>
      <c r="AP479" s="702" t="str">
        <f t="shared" si="187"/>
        <v/>
      </c>
      <c r="AQ479" s="712"/>
      <c r="AR479" s="712"/>
      <c r="AS479" s="727"/>
    </row>
    <row r="480" spans="1:45" outlineLevel="2">
      <c r="A480" s="710">
        <f t="shared" si="199"/>
        <v>33</v>
      </c>
      <c r="B480" s="711" t="str">
        <f>IF(C480&lt;&gt;"",COUNTA($C$8:C480),"")</f>
        <v/>
      </c>
      <c r="C480" s="711"/>
      <c r="D480" s="5"/>
      <c r="E480" s="699"/>
      <c r="F480" s="699"/>
      <c r="G480" s="699"/>
      <c r="H480" s="699"/>
      <c r="I480" s="699"/>
      <c r="J480" s="699"/>
      <c r="K480" s="712"/>
      <c r="L480" s="714" t="s">
        <v>35</v>
      </c>
      <c r="M480" s="715" t="str">
        <f>IF(K480&lt;&gt;"",VLOOKUP(K480,'DON GIA'!$S$1:$U$19,3,0),"")</f>
        <v/>
      </c>
      <c r="N480" s="715" t="str">
        <f>IF(K480&lt;&gt;"",VLOOKUP(K480,'DON GIA'!$S$1:$V$19,4,0),"")</f>
        <v/>
      </c>
      <c r="O480" s="715" t="str">
        <f t="shared" si="194"/>
        <v/>
      </c>
      <c r="P480" s="715" t="str">
        <f t="shared" si="195"/>
        <v/>
      </c>
      <c r="Q480" s="5" t="s">
        <v>35</v>
      </c>
      <c r="R480" s="699"/>
      <c r="S480" s="699"/>
      <c r="T480" s="715" t="str">
        <f>IF(Q480&lt;&gt;"",VLOOKUP(Q480,'DON GIA'!$H$1:$K$103,4,0),"")</f>
        <v/>
      </c>
      <c r="U480" s="715" t="str">
        <f t="shared" si="196"/>
        <v/>
      </c>
      <c r="V480" s="715"/>
      <c r="W480" s="712"/>
      <c r="X480" s="699"/>
      <c r="Y480" s="718"/>
      <c r="Z480" s="725"/>
      <c r="AA480" s="715" t="str">
        <f>IF(W480&lt;&gt;"",VLOOKUP(W480,'DON GIA'!$A$1:$D$346,4,0),"")</f>
        <v/>
      </c>
      <c r="AB480" s="715" t="str">
        <f t="shared" si="197"/>
        <v/>
      </c>
      <c r="AC480" s="5"/>
      <c r="AD480" s="5"/>
      <c r="AE480" s="5"/>
      <c r="AF480" s="5"/>
      <c r="AG480" s="5"/>
      <c r="AH480" s="699"/>
      <c r="AI480" s="5"/>
      <c r="AJ480" s="699"/>
      <c r="AK480" s="699"/>
      <c r="AL480" s="715" t="str">
        <f>IF(AI480&lt;&gt;"",VLOOKUP(AI480,'DON GIA'!$M$1:$P$9,4,0),"")</f>
        <v/>
      </c>
      <c r="AM480" s="715" t="str">
        <f t="shared" si="198"/>
        <v/>
      </c>
      <c r="AN480" s="5"/>
      <c r="AO480" s="699"/>
      <c r="AP480" s="702" t="str">
        <f t="shared" si="187"/>
        <v/>
      </c>
      <c r="AQ480" s="712"/>
      <c r="AR480" s="712"/>
      <c r="AS480" s="727"/>
    </row>
    <row r="481" spans="1:45" outlineLevel="2">
      <c r="A481" s="710">
        <f t="shared" si="199"/>
        <v>33</v>
      </c>
      <c r="B481" s="711"/>
      <c r="C481" s="711"/>
      <c r="D481" s="708"/>
      <c r="E481" s="699"/>
      <c r="F481" s="699"/>
      <c r="G481" s="699"/>
      <c r="H481" s="699"/>
      <c r="I481" s="699"/>
      <c r="J481" s="699"/>
      <c r="K481" s="712"/>
      <c r="L481" s="714" t="s">
        <v>35</v>
      </c>
      <c r="M481" s="715" t="str">
        <f>IF(K481&lt;&gt;"",VLOOKUP(K481,'DON GIA'!$S$1:$U$19,3,0),"")</f>
        <v/>
      </c>
      <c r="N481" s="715" t="str">
        <f>IF(K481&lt;&gt;"",VLOOKUP(K481,'DON GIA'!$S$1:$V$19,4,0),"")</f>
        <v/>
      </c>
      <c r="O481" s="715" t="str">
        <f t="shared" si="194"/>
        <v/>
      </c>
      <c r="P481" s="715" t="str">
        <f t="shared" si="195"/>
        <v/>
      </c>
      <c r="Q481" s="5" t="s">
        <v>35</v>
      </c>
      <c r="R481" s="699"/>
      <c r="S481" s="699"/>
      <c r="T481" s="715" t="str">
        <f>IF(Q481&lt;&gt;"",VLOOKUP(Q481,'DON GIA'!$H$1:$K$103,4,0),"")</f>
        <v/>
      </c>
      <c r="U481" s="715" t="str">
        <f t="shared" si="196"/>
        <v/>
      </c>
      <c r="V481" s="715"/>
      <c r="W481" s="712" t="s">
        <v>35</v>
      </c>
      <c r="X481" s="699"/>
      <c r="Y481" s="718"/>
      <c r="Z481" s="725"/>
      <c r="AA481" s="715" t="str">
        <f>IF(W481&lt;&gt;"",VLOOKUP(W481,'DON GIA'!$A$1:$D$346,4,0),"")</f>
        <v/>
      </c>
      <c r="AB481" s="715" t="str">
        <f t="shared" si="197"/>
        <v/>
      </c>
      <c r="AC481" s="5"/>
      <c r="AD481" s="5"/>
      <c r="AE481" s="5"/>
      <c r="AF481" s="5"/>
      <c r="AG481" s="5"/>
      <c r="AH481" s="699"/>
      <c r="AI481" s="5"/>
      <c r="AJ481" s="699"/>
      <c r="AK481" s="699"/>
      <c r="AL481" s="715" t="str">
        <f>IF(AI481&lt;&gt;"",VLOOKUP(AI481,'DON GIA'!$M$1:$P$9,4,0),"")</f>
        <v/>
      </c>
      <c r="AM481" s="715" t="str">
        <f t="shared" si="198"/>
        <v/>
      </c>
      <c r="AN481" s="5"/>
      <c r="AO481" s="699"/>
      <c r="AP481" s="702" t="str">
        <f t="shared" si="187"/>
        <v/>
      </c>
      <c r="AQ481" s="712"/>
      <c r="AR481" s="712"/>
      <c r="AS481" s="727"/>
    </row>
    <row r="482" spans="1:45" outlineLevel="1">
      <c r="A482" s="658" t="s">
        <v>2126</v>
      </c>
      <c r="B482" s="696">
        <f>IF(C482&lt;&gt;"",COUNTA($C$8:C482),"")</f>
        <v>34</v>
      </c>
      <c r="C482" s="696">
        <v>422</v>
      </c>
      <c r="D482" s="708" t="s">
        <v>186</v>
      </c>
      <c r="E482" s="698"/>
      <c r="F482" s="699"/>
      <c r="G482" s="698"/>
      <c r="H482" s="698"/>
      <c r="I482" s="698"/>
      <c r="J482" s="698"/>
      <c r="K482" s="697"/>
      <c r="L482" s="701">
        <f>SUBTOTAL(9,L483:L493)</f>
        <v>127.1</v>
      </c>
      <c r="M482" s="702"/>
      <c r="N482" s="702"/>
      <c r="O482" s="702">
        <f>SUBTOTAL(9,O483:O493)</f>
        <v>213400900</v>
      </c>
      <c r="P482" s="702">
        <f>SUBTOTAL(9,P483:P493)</f>
        <v>171585000</v>
      </c>
      <c r="Q482" s="708"/>
      <c r="R482" s="698"/>
      <c r="S482" s="698">
        <f>SUBTOTAL(9,S483:S493)</f>
        <v>3</v>
      </c>
      <c r="T482" s="702"/>
      <c r="U482" s="702">
        <f>SUBTOTAL(9,U483:U493)</f>
        <v>3049000</v>
      </c>
      <c r="V482" s="702"/>
      <c r="W482" s="697"/>
      <c r="X482" s="698"/>
      <c r="Y482" s="705">
        <f>SUBTOTAL(9,Y483:Y493)</f>
        <v>112.62</v>
      </c>
      <c r="Z482" s="724">
        <f>SUBTOTAL(9,Z483:Z493)</f>
        <v>0</v>
      </c>
      <c r="AA482" s="702"/>
      <c r="AB482" s="702">
        <f>SUBTOTAL(9,AB483:AB493)</f>
        <v>91326977.88000001</v>
      </c>
      <c r="AC482" s="708"/>
      <c r="AD482" s="708"/>
      <c r="AE482" s="708"/>
      <c r="AF482" s="708"/>
      <c r="AG482" s="708"/>
      <c r="AH482" s="698"/>
      <c r="AI482" s="708"/>
      <c r="AJ482" s="698"/>
      <c r="AK482" s="698">
        <f>SUBTOTAL(9,AK483:AK493)</f>
        <v>3</v>
      </c>
      <c r="AL482" s="702"/>
      <c r="AM482" s="702">
        <f>SUBTOTAL(9,AM483:AM493)</f>
        <v>19343880</v>
      </c>
      <c r="AN482" s="708"/>
      <c r="AO482" s="698">
        <f>SUBTOTAL(9,AO483:AO493)</f>
        <v>0</v>
      </c>
      <c r="AP482" s="702">
        <f t="shared" si="187"/>
        <v>498705757.88</v>
      </c>
      <c r="AQ482" s="709"/>
      <c r="AR482" s="709"/>
      <c r="AS482" s="723"/>
    </row>
    <row r="483" spans="1:45" ht="50.25" outlineLevel="2">
      <c r="A483" s="710">
        <f>IF(B482&lt;&gt;"",B482,A481)</f>
        <v>34</v>
      </c>
      <c r="B483" s="711" t="str">
        <f>IF(C483&lt;&gt;"",COUNTA($C$8:C483),"")</f>
        <v/>
      </c>
      <c r="C483" s="711"/>
      <c r="D483" s="5" t="s">
        <v>188</v>
      </c>
      <c r="E483" s="699">
        <v>3</v>
      </c>
      <c r="F483" s="699"/>
      <c r="G483" s="699">
        <v>244</v>
      </c>
      <c r="H483" s="699">
        <v>7</v>
      </c>
      <c r="I483" s="699">
        <v>396</v>
      </c>
      <c r="J483" s="699" t="s">
        <v>169</v>
      </c>
      <c r="K483" s="712" t="s">
        <v>974</v>
      </c>
      <c r="L483" s="714">
        <v>127.1</v>
      </c>
      <c r="M483" s="715">
        <f>IF(K483&lt;&gt;"",VLOOKUP(K483,'DON GIA'!$S$1:$U$19,3,0),"")</f>
        <v>1679000</v>
      </c>
      <c r="N483" s="715">
        <f>IF(K483&lt;&gt;"",VLOOKUP(K483,'DON GIA'!$S$1:$V$19,4,0),"")</f>
        <v>1350000</v>
      </c>
      <c r="O483" s="715">
        <f t="shared" ref="O483:O493" si="200">IF(K483&lt;&gt;"",L483*M483,"")</f>
        <v>213400900</v>
      </c>
      <c r="P483" s="715">
        <f t="shared" ref="P483:P493" si="201">IF(K483&lt;&gt;"",L483*N483,"")</f>
        <v>171585000</v>
      </c>
      <c r="Q483" s="5" t="s">
        <v>187</v>
      </c>
      <c r="R483" s="699" t="s">
        <v>44</v>
      </c>
      <c r="S483" s="699">
        <v>1</v>
      </c>
      <c r="T483" s="715">
        <f>IF(Q483&lt;&gt;"",VLOOKUP(Q483,'DON GIA'!$H$1:$K$103,4,0),"")</f>
        <v>900000</v>
      </c>
      <c r="U483" s="715">
        <f t="shared" ref="U483:U493" si="202">IF(Q483&lt;&gt;"",IF(ISNUMBER(T483),S483*T483,""),"")</f>
        <v>900000</v>
      </c>
      <c r="V483" s="715" t="s">
        <v>2164</v>
      </c>
      <c r="W483" s="712" t="s">
        <v>1078</v>
      </c>
      <c r="X483" s="699" t="s">
        <v>27</v>
      </c>
      <c r="Y483" s="718">
        <v>6.3</v>
      </c>
      <c r="Z483" s="725"/>
      <c r="AA483" s="715">
        <f>IF(W483&lt;&gt;"",VLOOKUP(W483,'DON GIA'!$A$1:$D$346,4,0),"")</f>
        <v>854777</v>
      </c>
      <c r="AB483" s="715">
        <f t="shared" ref="AB483:AB493" si="203">IF(W483&lt;&gt;"",IF(ISNUMBER(AA483),Y483*AA483,""),"")</f>
        <v>5385095.0999999996</v>
      </c>
      <c r="AC483" s="5"/>
      <c r="AD483" s="5" t="s">
        <v>29</v>
      </c>
      <c r="AE483" s="5" t="s">
        <v>30</v>
      </c>
      <c r="AF483" s="5" t="s">
        <v>41</v>
      </c>
      <c r="AG483" s="5" t="s">
        <v>136</v>
      </c>
      <c r="AH483" s="699"/>
      <c r="AI483" s="5" t="s">
        <v>561</v>
      </c>
      <c r="AJ483" s="699" t="s">
        <v>409</v>
      </c>
      <c r="AK483" s="699">
        <v>3</v>
      </c>
      <c r="AL483" s="715">
        <f>IF(AI483&lt;&gt;"",VLOOKUP(AI483,'DON GIA'!$M$1:$P$9,4,0),"")</f>
        <v>6447960</v>
      </c>
      <c r="AM483" s="715">
        <f t="shared" ref="AM483:AM493" si="204">IF(AI483&lt;&gt;"",AK483*AL483,"")</f>
        <v>19343880</v>
      </c>
      <c r="AN483" s="5"/>
      <c r="AO483" s="699"/>
      <c r="AP483" s="702" t="str">
        <f t="shared" si="187"/>
        <v/>
      </c>
      <c r="AQ483" s="709" t="s">
        <v>2344</v>
      </c>
      <c r="AR483" s="709" t="s">
        <v>1912</v>
      </c>
      <c r="AS483" s="723"/>
    </row>
    <row r="484" spans="1:45" ht="115.5" outlineLevel="2">
      <c r="A484" s="710">
        <f t="shared" ref="A484:A493" si="205">IF(B483&lt;&gt;"",B483,A483)</f>
        <v>34</v>
      </c>
      <c r="B484" s="711" t="str">
        <f>IF(C484&lt;&gt;"",COUNTA($C$8:C484),"")</f>
        <v/>
      </c>
      <c r="C484" s="711"/>
      <c r="D484" s="5" t="s">
        <v>106</v>
      </c>
      <c r="E484" s="699"/>
      <c r="F484" s="699"/>
      <c r="G484" s="699"/>
      <c r="H484" s="699"/>
      <c r="I484" s="699"/>
      <c r="J484" s="699"/>
      <c r="K484" s="712"/>
      <c r="L484" s="714" t="s">
        <v>35</v>
      </c>
      <c r="M484" s="715" t="str">
        <f>IF(K484&lt;&gt;"",VLOOKUP(K484,'DON GIA'!$S$1:$U$19,3,0),"")</f>
        <v/>
      </c>
      <c r="N484" s="715" t="str">
        <f>IF(K484&lt;&gt;"",VLOOKUP(K484,'DON GIA'!$S$1:$V$19,4,0),"")</f>
        <v/>
      </c>
      <c r="O484" s="715" t="str">
        <f t="shared" si="200"/>
        <v/>
      </c>
      <c r="P484" s="715" t="str">
        <f t="shared" si="201"/>
        <v/>
      </c>
      <c r="Q484" s="5" t="s">
        <v>79</v>
      </c>
      <c r="R484" s="699" t="s">
        <v>44</v>
      </c>
      <c r="S484" s="699">
        <v>1</v>
      </c>
      <c r="T484" s="715">
        <f>IF(Q484&lt;&gt;"",VLOOKUP(Q484,'DON GIA'!$H$1:$K$103,4,0),"")</f>
        <v>1632000</v>
      </c>
      <c r="U484" s="715">
        <f t="shared" si="202"/>
        <v>1632000</v>
      </c>
      <c r="V484" s="715"/>
      <c r="W484" s="712" t="s">
        <v>1019</v>
      </c>
      <c r="X484" s="699" t="s">
        <v>27</v>
      </c>
      <c r="Y484" s="718">
        <v>6.3</v>
      </c>
      <c r="Z484" s="725"/>
      <c r="AA484" s="715">
        <f>IF(W484&lt;&gt;"",VLOOKUP(W484,'DON GIA'!$A$1:$D$346,4,0),"")</f>
        <v>330817</v>
      </c>
      <c r="AB484" s="715">
        <f t="shared" si="203"/>
        <v>2084147.0999999999</v>
      </c>
      <c r="AC484" s="5"/>
      <c r="AD484" s="5"/>
      <c r="AE484" s="5"/>
      <c r="AF484" s="5"/>
      <c r="AG484" s="5"/>
      <c r="AH484" s="699"/>
      <c r="AI484" s="5"/>
      <c r="AJ484" s="699"/>
      <c r="AK484" s="699"/>
      <c r="AL484" s="715" t="str">
        <f>IF(AI484&lt;&gt;"",VLOOKUP(AI484,'DON GIA'!$M$1:$P$9,4,0),"")</f>
        <v/>
      </c>
      <c r="AM484" s="715" t="str">
        <f t="shared" si="204"/>
        <v/>
      </c>
      <c r="AN484" s="5"/>
      <c r="AO484" s="699"/>
      <c r="AP484" s="702" t="str">
        <f t="shared" si="187"/>
        <v/>
      </c>
      <c r="AQ484" s="722" t="s">
        <v>595</v>
      </c>
      <c r="AR484" s="722" t="s">
        <v>395</v>
      </c>
      <c r="AS484" s="639"/>
    </row>
    <row r="485" spans="1:45" ht="149.25" outlineLevel="2">
      <c r="A485" s="710">
        <f t="shared" si="205"/>
        <v>34</v>
      </c>
      <c r="B485" s="711" t="str">
        <f>IF(C485&lt;&gt;"",COUNTA($C$8:C485),"")</f>
        <v/>
      </c>
      <c r="C485" s="711"/>
      <c r="D485" s="5" t="s">
        <v>190</v>
      </c>
      <c r="E485" s="699"/>
      <c r="F485" s="699"/>
      <c r="G485" s="699"/>
      <c r="H485" s="699"/>
      <c r="I485" s="699"/>
      <c r="J485" s="699"/>
      <c r="K485" s="712"/>
      <c r="L485" s="714" t="s">
        <v>35</v>
      </c>
      <c r="M485" s="715" t="str">
        <f>IF(K485&lt;&gt;"",VLOOKUP(K485,'DON GIA'!$S$1:$U$19,3,0),"")</f>
        <v/>
      </c>
      <c r="N485" s="715" t="str">
        <f>IF(K485&lt;&gt;"",VLOOKUP(K485,'DON GIA'!$S$1:$V$19,4,0),"")</f>
        <v/>
      </c>
      <c r="O485" s="715" t="str">
        <f t="shared" si="200"/>
        <v/>
      </c>
      <c r="P485" s="715" t="str">
        <f t="shared" si="201"/>
        <v/>
      </c>
      <c r="Q485" s="5" t="s">
        <v>189</v>
      </c>
      <c r="R485" s="699" t="s">
        <v>44</v>
      </c>
      <c r="S485" s="699">
        <v>1</v>
      </c>
      <c r="T485" s="715">
        <f>IF(Q485&lt;&gt;"",VLOOKUP(Q485,'DON GIA'!$H$1:$K$103,4,0),"")</f>
        <v>517000</v>
      </c>
      <c r="U485" s="715">
        <f t="shared" si="202"/>
        <v>517000</v>
      </c>
      <c r="V485" s="715"/>
      <c r="W485" s="712" t="s">
        <v>1039</v>
      </c>
      <c r="X485" s="699" t="s">
        <v>27</v>
      </c>
      <c r="Y485" s="718">
        <v>32.450000000000003</v>
      </c>
      <c r="Z485" s="725"/>
      <c r="AA485" s="715">
        <f>IF(W485&lt;&gt;"",VLOOKUP(W485,'DON GIA'!$A$1:$D$346,4,0),"")</f>
        <v>1747152</v>
      </c>
      <c r="AB485" s="715">
        <f t="shared" si="203"/>
        <v>56695082.400000006</v>
      </c>
      <c r="AC485" s="5" t="s">
        <v>32</v>
      </c>
      <c r="AD485" s="5" t="s">
        <v>29</v>
      </c>
      <c r="AE485" s="5" t="s">
        <v>36</v>
      </c>
      <c r="AF485" s="5" t="s">
        <v>116</v>
      </c>
      <c r="AG485" s="5" t="s">
        <v>136</v>
      </c>
      <c r="AH485" s="699"/>
      <c r="AI485" s="5"/>
      <c r="AJ485" s="699"/>
      <c r="AK485" s="699"/>
      <c r="AL485" s="715" t="str">
        <f>IF(AI485&lt;&gt;"",VLOOKUP(AI485,'DON GIA'!$M$1:$P$9,4,0),"")</f>
        <v/>
      </c>
      <c r="AM485" s="715" t="str">
        <f t="shared" si="204"/>
        <v/>
      </c>
      <c r="AN485" s="5"/>
      <c r="AO485" s="699"/>
      <c r="AP485" s="702" t="str">
        <f t="shared" si="187"/>
        <v/>
      </c>
      <c r="AQ485" s="712" t="s">
        <v>599</v>
      </c>
      <c r="AR485" s="712" t="s">
        <v>1969</v>
      </c>
      <c r="AS485" s="727"/>
    </row>
    <row r="486" spans="1:45" ht="82.5" outlineLevel="2">
      <c r="A486" s="710">
        <f t="shared" si="205"/>
        <v>34</v>
      </c>
      <c r="B486" s="711" t="str">
        <f>IF(C486&lt;&gt;"",COUNTA($C$8:C486),"")</f>
        <v/>
      </c>
      <c r="C486" s="711"/>
      <c r="D486" s="5"/>
      <c r="E486" s="699"/>
      <c r="F486" s="699"/>
      <c r="G486" s="699"/>
      <c r="H486" s="699"/>
      <c r="I486" s="699"/>
      <c r="J486" s="699"/>
      <c r="K486" s="712"/>
      <c r="L486" s="714" t="s">
        <v>35</v>
      </c>
      <c r="M486" s="715" t="str">
        <f>IF(K486&lt;&gt;"",VLOOKUP(K486,'DON GIA'!$S$1:$U$19,3,0),"")</f>
        <v/>
      </c>
      <c r="N486" s="715" t="str">
        <f>IF(K486&lt;&gt;"",VLOOKUP(K486,'DON GIA'!$S$1:$V$19,4,0),"")</f>
        <v/>
      </c>
      <c r="O486" s="715" t="str">
        <f t="shared" si="200"/>
        <v/>
      </c>
      <c r="P486" s="715" t="str">
        <f t="shared" si="201"/>
        <v/>
      </c>
      <c r="Q486" s="5" t="s">
        <v>35</v>
      </c>
      <c r="R486" s="699"/>
      <c r="S486" s="699"/>
      <c r="T486" s="715" t="str">
        <f>IF(Q486&lt;&gt;"",VLOOKUP(Q486,'DON GIA'!$H$1:$K$103,4,0),"")</f>
        <v/>
      </c>
      <c r="U486" s="715" t="str">
        <f t="shared" si="202"/>
        <v/>
      </c>
      <c r="V486" s="715"/>
      <c r="W486" s="712" t="s">
        <v>1102</v>
      </c>
      <c r="X486" s="699" t="s">
        <v>27</v>
      </c>
      <c r="Y486" s="718">
        <v>4.4000000000000004</v>
      </c>
      <c r="Z486" s="725"/>
      <c r="AA486" s="715">
        <f>IF(W486&lt;&gt;"",VLOOKUP(W486,'DON GIA'!$A$1:$D$346,4,0),"")</f>
        <v>2337381</v>
      </c>
      <c r="AB486" s="715">
        <f t="shared" si="203"/>
        <v>10284476.4</v>
      </c>
      <c r="AC486" s="5" t="s">
        <v>32</v>
      </c>
      <c r="AD486" s="5" t="s">
        <v>29</v>
      </c>
      <c r="AE486" s="5" t="s">
        <v>30</v>
      </c>
      <c r="AF486" s="5" t="s">
        <v>116</v>
      </c>
      <c r="AG486" s="5" t="s">
        <v>136</v>
      </c>
      <c r="AH486" s="699"/>
      <c r="AI486" s="5"/>
      <c r="AJ486" s="699"/>
      <c r="AK486" s="699"/>
      <c r="AL486" s="715" t="str">
        <f>IF(AI486&lt;&gt;"",VLOOKUP(AI486,'DON GIA'!$M$1:$P$9,4,0),"")</f>
        <v/>
      </c>
      <c r="AM486" s="715" t="str">
        <f t="shared" si="204"/>
        <v/>
      </c>
      <c r="AN486" s="5"/>
      <c r="AO486" s="699"/>
      <c r="AP486" s="702" t="str">
        <f t="shared" si="187"/>
        <v/>
      </c>
      <c r="AQ486" s="722" t="s">
        <v>2345</v>
      </c>
      <c r="AR486" s="722" t="s">
        <v>1968</v>
      </c>
      <c r="AS486" s="639"/>
    </row>
    <row r="487" spans="1:45" ht="33.75" outlineLevel="2">
      <c r="A487" s="710">
        <f t="shared" si="205"/>
        <v>34</v>
      </c>
      <c r="B487" s="711" t="str">
        <f>IF(C487&lt;&gt;"",COUNTA($C$8:C487),"")</f>
        <v/>
      </c>
      <c r="C487" s="711"/>
      <c r="D487" s="5"/>
      <c r="E487" s="699"/>
      <c r="F487" s="699"/>
      <c r="G487" s="699"/>
      <c r="H487" s="699"/>
      <c r="I487" s="699"/>
      <c r="J487" s="699"/>
      <c r="K487" s="712"/>
      <c r="L487" s="714" t="s">
        <v>35</v>
      </c>
      <c r="M487" s="715" t="str">
        <f>IF(K487&lt;&gt;"",VLOOKUP(K487,'DON GIA'!$S$1:$U$19,3,0),"")</f>
        <v/>
      </c>
      <c r="N487" s="715" t="str">
        <f>IF(K487&lt;&gt;"",VLOOKUP(K487,'DON GIA'!$S$1:$V$19,4,0),"")</f>
        <v/>
      </c>
      <c r="O487" s="715" t="str">
        <f t="shared" si="200"/>
        <v/>
      </c>
      <c r="P487" s="715" t="str">
        <f t="shared" si="201"/>
        <v/>
      </c>
      <c r="Q487" s="5" t="s">
        <v>35</v>
      </c>
      <c r="R487" s="699"/>
      <c r="S487" s="699"/>
      <c r="T487" s="715" t="str">
        <f>IF(Q487&lt;&gt;"",VLOOKUP(Q487,'DON GIA'!$H$1:$K$103,4,0),"")</f>
        <v/>
      </c>
      <c r="U487" s="715" t="str">
        <f t="shared" si="202"/>
        <v/>
      </c>
      <c r="V487" s="715"/>
      <c r="W487" s="712" t="s">
        <v>1079</v>
      </c>
      <c r="X487" s="699" t="s">
        <v>27</v>
      </c>
      <c r="Y487" s="718">
        <v>15.3</v>
      </c>
      <c r="Z487" s="725"/>
      <c r="AA487" s="715">
        <f>IF(W487&lt;&gt;"",VLOOKUP(W487,'DON GIA'!$A$1:$D$346,4,0),"")</f>
        <v>109890</v>
      </c>
      <c r="AB487" s="715">
        <f t="shared" si="203"/>
        <v>1681317</v>
      </c>
      <c r="AC487" s="5"/>
      <c r="AD487" s="5"/>
      <c r="AE487" s="5"/>
      <c r="AF487" s="5"/>
      <c r="AG487" s="5"/>
      <c r="AH487" s="699"/>
      <c r="AI487" s="5"/>
      <c r="AJ487" s="699"/>
      <c r="AK487" s="699"/>
      <c r="AL487" s="715" t="str">
        <f>IF(AI487&lt;&gt;"",VLOOKUP(AI487,'DON GIA'!$M$1:$P$9,4,0),"")</f>
        <v/>
      </c>
      <c r="AM487" s="715" t="str">
        <f t="shared" si="204"/>
        <v/>
      </c>
      <c r="AN487" s="5"/>
      <c r="AO487" s="699"/>
      <c r="AP487" s="702" t="str">
        <f t="shared" si="187"/>
        <v/>
      </c>
      <c r="AQ487" s="584" t="s">
        <v>1966</v>
      </c>
      <c r="AR487" s="584"/>
      <c r="AS487" s="631"/>
    </row>
    <row r="488" spans="1:45" outlineLevel="2">
      <c r="A488" s="710">
        <f t="shared" si="205"/>
        <v>34</v>
      </c>
      <c r="B488" s="711" t="str">
        <f>IF(C488&lt;&gt;"",COUNTA($C$8:C488),"")</f>
        <v/>
      </c>
      <c r="C488" s="711"/>
      <c r="D488" s="5"/>
      <c r="E488" s="699"/>
      <c r="F488" s="699"/>
      <c r="G488" s="699"/>
      <c r="H488" s="699"/>
      <c r="I488" s="699"/>
      <c r="J488" s="699"/>
      <c r="K488" s="712"/>
      <c r="L488" s="714" t="s">
        <v>35</v>
      </c>
      <c r="M488" s="715" t="str">
        <f>IF(K488&lt;&gt;"",VLOOKUP(K488,'DON GIA'!$S$1:$U$19,3,0),"")</f>
        <v/>
      </c>
      <c r="N488" s="715" t="str">
        <f>IF(K488&lt;&gt;"",VLOOKUP(K488,'DON GIA'!$S$1:$V$19,4,0),"")</f>
        <v/>
      </c>
      <c r="O488" s="715" t="str">
        <f t="shared" si="200"/>
        <v/>
      </c>
      <c r="P488" s="715" t="str">
        <f t="shared" si="201"/>
        <v/>
      </c>
      <c r="Q488" s="5" t="s">
        <v>35</v>
      </c>
      <c r="R488" s="699"/>
      <c r="S488" s="699"/>
      <c r="T488" s="715" t="str">
        <f>IF(Q488&lt;&gt;"",VLOOKUP(Q488,'DON GIA'!$H$1:$K$103,4,0),"")</f>
        <v/>
      </c>
      <c r="U488" s="715" t="str">
        <f t="shared" si="202"/>
        <v/>
      </c>
      <c r="V488" s="715"/>
      <c r="W488" s="712" t="s">
        <v>1101</v>
      </c>
      <c r="X488" s="699" t="s">
        <v>27</v>
      </c>
      <c r="Y488" s="718">
        <f>17+9.75</f>
        <v>26.75</v>
      </c>
      <c r="Z488" s="725"/>
      <c r="AA488" s="715">
        <f>IF(W488&lt;&gt;"",VLOOKUP(W488,'DON GIA'!$A$1:$D$346,4,0),"")</f>
        <v>216498</v>
      </c>
      <c r="AB488" s="715">
        <f t="shared" si="203"/>
        <v>5791321.5</v>
      </c>
      <c r="AC488" s="5"/>
      <c r="AD488" s="5"/>
      <c r="AE488" s="5"/>
      <c r="AF488" s="5"/>
      <c r="AG488" s="5"/>
      <c r="AH488" s="699"/>
      <c r="AI488" s="5"/>
      <c r="AJ488" s="699"/>
      <c r="AK488" s="699"/>
      <c r="AL488" s="715" t="str">
        <f>IF(AI488&lt;&gt;"",VLOOKUP(AI488,'DON GIA'!$M$1:$P$9,4,0),"")</f>
        <v/>
      </c>
      <c r="AM488" s="715" t="str">
        <f t="shared" si="204"/>
        <v/>
      </c>
      <c r="AN488" s="5"/>
      <c r="AO488" s="699"/>
      <c r="AP488" s="702" t="str">
        <f t="shared" si="187"/>
        <v/>
      </c>
      <c r="AQ488" s="712" t="s">
        <v>420</v>
      </c>
      <c r="AR488" s="712"/>
      <c r="AS488" s="727"/>
    </row>
    <row r="489" spans="1:45" outlineLevel="2">
      <c r="A489" s="710">
        <f t="shared" si="205"/>
        <v>34</v>
      </c>
      <c r="B489" s="711" t="str">
        <f>IF(C489&lt;&gt;"",COUNTA($C$8:C489),"")</f>
        <v/>
      </c>
      <c r="C489" s="711"/>
      <c r="D489" s="5"/>
      <c r="E489" s="699"/>
      <c r="F489" s="699"/>
      <c r="G489" s="699"/>
      <c r="H489" s="699"/>
      <c r="I489" s="699"/>
      <c r="J489" s="699"/>
      <c r="K489" s="712"/>
      <c r="L489" s="714" t="s">
        <v>35</v>
      </c>
      <c r="M489" s="715" t="str">
        <f>IF(K489&lt;&gt;"",VLOOKUP(K489,'DON GIA'!$S$1:$U$19,3,0),"")</f>
        <v/>
      </c>
      <c r="N489" s="715" t="str">
        <f>IF(K489&lt;&gt;"",VLOOKUP(K489,'DON GIA'!$S$1:$V$19,4,0),"")</f>
        <v/>
      </c>
      <c r="O489" s="715" t="str">
        <f t="shared" si="200"/>
        <v/>
      </c>
      <c r="P489" s="715" t="str">
        <f t="shared" si="201"/>
        <v/>
      </c>
      <c r="Q489" s="5" t="s">
        <v>35</v>
      </c>
      <c r="R489" s="699"/>
      <c r="S489" s="699"/>
      <c r="T489" s="715" t="str">
        <f>IF(Q489&lt;&gt;"",VLOOKUP(Q489,'DON GIA'!$H$1:$K$103,4,0),"")</f>
        <v/>
      </c>
      <c r="U489" s="715" t="str">
        <f t="shared" si="202"/>
        <v/>
      </c>
      <c r="V489" s="715"/>
      <c r="W489" s="712" t="s">
        <v>1089</v>
      </c>
      <c r="X489" s="699" t="s">
        <v>27</v>
      </c>
      <c r="Y489" s="718">
        <v>7.83</v>
      </c>
      <c r="Z489" s="725"/>
      <c r="AA489" s="715">
        <f>IF(W489&lt;&gt;"",VLOOKUP(W489,'DON GIA'!$A$1:$D$346,4,0),"")</f>
        <v>292949</v>
      </c>
      <c r="AB489" s="715">
        <f t="shared" si="203"/>
        <v>2293790.67</v>
      </c>
      <c r="AC489" s="5"/>
      <c r="AD489" s="5"/>
      <c r="AE489" s="5"/>
      <c r="AF489" s="5"/>
      <c r="AG489" s="5"/>
      <c r="AH489" s="699"/>
      <c r="AI489" s="5"/>
      <c r="AJ489" s="699"/>
      <c r="AK489" s="699"/>
      <c r="AL489" s="715" t="str">
        <f>IF(AI489&lt;&gt;"",VLOOKUP(AI489,'DON GIA'!$M$1:$P$9,4,0),"")</f>
        <v/>
      </c>
      <c r="AM489" s="715" t="str">
        <f t="shared" si="204"/>
        <v/>
      </c>
      <c r="AN489" s="5"/>
      <c r="AO489" s="699"/>
      <c r="AP489" s="702" t="str">
        <f t="shared" si="187"/>
        <v/>
      </c>
      <c r="AQ489" s="712"/>
      <c r="AR489" s="712"/>
      <c r="AS489" s="727"/>
    </row>
    <row r="490" spans="1:45" ht="33.75" outlineLevel="2">
      <c r="A490" s="710">
        <f t="shared" si="205"/>
        <v>34</v>
      </c>
      <c r="B490" s="711" t="str">
        <f>IF(C490&lt;&gt;"",COUNTA($C$8:C490),"")</f>
        <v/>
      </c>
      <c r="C490" s="711"/>
      <c r="D490" s="5"/>
      <c r="E490" s="699"/>
      <c r="F490" s="699"/>
      <c r="G490" s="699"/>
      <c r="H490" s="699"/>
      <c r="I490" s="699"/>
      <c r="J490" s="699"/>
      <c r="K490" s="712"/>
      <c r="L490" s="714" t="s">
        <v>35</v>
      </c>
      <c r="M490" s="715" t="str">
        <f>IF(K490&lt;&gt;"",VLOOKUP(K490,'DON GIA'!$S$1:$U$19,3,0),"")</f>
        <v/>
      </c>
      <c r="N490" s="715" t="str">
        <f>IF(K490&lt;&gt;"",VLOOKUP(K490,'DON GIA'!$S$1:$V$19,4,0),"")</f>
        <v/>
      </c>
      <c r="O490" s="715" t="str">
        <f t="shared" si="200"/>
        <v/>
      </c>
      <c r="P490" s="715" t="str">
        <f t="shared" si="201"/>
        <v/>
      </c>
      <c r="Q490" s="5" t="s">
        <v>35</v>
      </c>
      <c r="R490" s="699"/>
      <c r="S490" s="699"/>
      <c r="T490" s="715" t="str">
        <f>IF(Q490&lt;&gt;"",VLOOKUP(Q490,'DON GIA'!$H$1:$K$103,4,0),"")</f>
        <v/>
      </c>
      <c r="U490" s="715" t="str">
        <f t="shared" si="202"/>
        <v/>
      </c>
      <c r="V490" s="715"/>
      <c r="W490" s="712" t="s">
        <v>1103</v>
      </c>
      <c r="X490" s="699" t="s">
        <v>27</v>
      </c>
      <c r="Y490" s="718">
        <v>8</v>
      </c>
      <c r="Z490" s="725"/>
      <c r="AA490" s="715">
        <f>IF(W490&lt;&gt;"",VLOOKUP(W490,'DON GIA'!$A$1:$D$346,4,0),"")</f>
        <v>272996</v>
      </c>
      <c r="AB490" s="715">
        <f t="shared" si="203"/>
        <v>2183968</v>
      </c>
      <c r="AC490" s="5"/>
      <c r="AD490" s="5"/>
      <c r="AE490" s="5"/>
      <c r="AF490" s="5"/>
      <c r="AG490" s="5"/>
      <c r="AH490" s="699"/>
      <c r="AI490" s="5"/>
      <c r="AJ490" s="699"/>
      <c r="AK490" s="699"/>
      <c r="AL490" s="715" t="str">
        <f>IF(AI490&lt;&gt;"",VLOOKUP(AI490,'DON GIA'!$M$1:$P$9,4,0),"")</f>
        <v/>
      </c>
      <c r="AM490" s="715" t="str">
        <f t="shared" si="204"/>
        <v/>
      </c>
      <c r="AN490" s="5"/>
      <c r="AO490" s="699"/>
      <c r="AP490" s="702" t="str">
        <f t="shared" si="187"/>
        <v/>
      </c>
      <c r="AQ490" s="712"/>
      <c r="AR490" s="712"/>
      <c r="AS490" s="727"/>
    </row>
    <row r="491" spans="1:45" outlineLevel="2">
      <c r="A491" s="710">
        <f t="shared" si="205"/>
        <v>34</v>
      </c>
      <c r="B491" s="711" t="str">
        <f>IF(C491&lt;&gt;"",COUNTA($C$8:C491),"")</f>
        <v/>
      </c>
      <c r="C491" s="711"/>
      <c r="D491" s="5"/>
      <c r="E491" s="699"/>
      <c r="F491" s="699"/>
      <c r="G491" s="699"/>
      <c r="H491" s="699"/>
      <c r="I491" s="699"/>
      <c r="J491" s="699"/>
      <c r="K491" s="712"/>
      <c r="L491" s="714" t="s">
        <v>35</v>
      </c>
      <c r="M491" s="715" t="str">
        <f>IF(K491&lt;&gt;"",VLOOKUP(K491,'DON GIA'!$S$1:$U$19,3,0),"")</f>
        <v/>
      </c>
      <c r="N491" s="715" t="str">
        <f>IF(K491&lt;&gt;"",VLOOKUP(K491,'DON GIA'!$S$1:$V$19,4,0),"")</f>
        <v/>
      </c>
      <c r="O491" s="715" t="str">
        <f t="shared" si="200"/>
        <v/>
      </c>
      <c r="P491" s="715" t="str">
        <f t="shared" si="201"/>
        <v/>
      </c>
      <c r="Q491" s="5" t="s">
        <v>35</v>
      </c>
      <c r="R491" s="699"/>
      <c r="S491" s="699"/>
      <c r="T491" s="715" t="str">
        <f>IF(Q491&lt;&gt;"",VLOOKUP(Q491,'DON GIA'!$H$1:$K$103,4,0),"")</f>
        <v/>
      </c>
      <c r="U491" s="715" t="str">
        <f t="shared" si="202"/>
        <v/>
      </c>
      <c r="V491" s="715"/>
      <c r="W491" s="712" t="s">
        <v>1062</v>
      </c>
      <c r="X491" s="699" t="s">
        <v>27</v>
      </c>
      <c r="Y491" s="718">
        <v>4.29</v>
      </c>
      <c r="Z491" s="725"/>
      <c r="AA491" s="715">
        <f>IF(W491&lt;&gt;"",VLOOKUP(W491,'DON GIA'!$A$1:$D$346,4,0),"")</f>
        <v>264499</v>
      </c>
      <c r="AB491" s="715">
        <f t="shared" si="203"/>
        <v>1134700.71</v>
      </c>
      <c r="AC491" s="5"/>
      <c r="AD491" s="5"/>
      <c r="AE491" s="5"/>
      <c r="AF491" s="5"/>
      <c r="AG491" s="5"/>
      <c r="AH491" s="699"/>
      <c r="AI491" s="5"/>
      <c r="AJ491" s="699"/>
      <c r="AK491" s="699"/>
      <c r="AL491" s="715" t="str">
        <f>IF(AI491&lt;&gt;"",VLOOKUP(AI491,'DON GIA'!$M$1:$P$9,4,0),"")</f>
        <v/>
      </c>
      <c r="AM491" s="715" t="str">
        <f t="shared" si="204"/>
        <v/>
      </c>
      <c r="AN491" s="5"/>
      <c r="AO491" s="699"/>
      <c r="AP491" s="702" t="str">
        <f t="shared" si="187"/>
        <v/>
      </c>
      <c r="AQ491" s="712"/>
      <c r="AR491" s="712"/>
      <c r="AS491" s="727"/>
    </row>
    <row r="492" spans="1:45" outlineLevel="2">
      <c r="A492" s="710">
        <f t="shared" si="205"/>
        <v>34</v>
      </c>
      <c r="B492" s="711" t="str">
        <f>IF(C492&lt;&gt;"",COUNTA($C$8:C492),"")</f>
        <v/>
      </c>
      <c r="C492" s="711"/>
      <c r="D492" s="5"/>
      <c r="E492" s="699"/>
      <c r="F492" s="699"/>
      <c r="G492" s="699"/>
      <c r="H492" s="699"/>
      <c r="I492" s="699"/>
      <c r="J492" s="699"/>
      <c r="K492" s="712"/>
      <c r="L492" s="714" t="s">
        <v>35</v>
      </c>
      <c r="M492" s="715" t="str">
        <f>IF(K492&lt;&gt;"",VLOOKUP(K492,'DON GIA'!$S$1:$U$19,3,0),"")</f>
        <v/>
      </c>
      <c r="N492" s="715" t="str">
        <f>IF(K492&lt;&gt;"",VLOOKUP(K492,'DON GIA'!$S$1:$V$19,4,0),"")</f>
        <v/>
      </c>
      <c r="O492" s="715" t="str">
        <f t="shared" si="200"/>
        <v/>
      </c>
      <c r="P492" s="715" t="str">
        <f t="shared" si="201"/>
        <v/>
      </c>
      <c r="Q492" s="5" t="s">
        <v>35</v>
      </c>
      <c r="R492" s="699"/>
      <c r="S492" s="699"/>
      <c r="T492" s="715" t="str">
        <f>IF(Q492&lt;&gt;"",VLOOKUP(Q492,'DON GIA'!$H$1:$K$103,4,0),"")</f>
        <v/>
      </c>
      <c r="U492" s="715" t="str">
        <f t="shared" si="202"/>
        <v/>
      </c>
      <c r="V492" s="715"/>
      <c r="W492" s="712" t="s">
        <v>1049</v>
      </c>
      <c r="X492" s="699" t="s">
        <v>42</v>
      </c>
      <c r="Y492" s="718">
        <v>1</v>
      </c>
      <c r="Z492" s="725"/>
      <c r="AA492" s="715">
        <f>IF(W492&lt;&gt;"",VLOOKUP(W492,'DON GIA'!$A$1:$D$346,4,0),"")</f>
        <v>3793079</v>
      </c>
      <c r="AB492" s="715">
        <f t="shared" si="203"/>
        <v>3793079</v>
      </c>
      <c r="AC492" s="5"/>
      <c r="AD492" s="5"/>
      <c r="AE492" s="5"/>
      <c r="AF492" s="5"/>
      <c r="AG492" s="5"/>
      <c r="AH492" s="699"/>
      <c r="AI492" s="5"/>
      <c r="AJ492" s="699"/>
      <c r="AK492" s="699"/>
      <c r="AL492" s="715" t="str">
        <f>IF(AI492&lt;&gt;"",VLOOKUP(AI492,'DON GIA'!$M$1:$P$9,4,0),"")</f>
        <v/>
      </c>
      <c r="AM492" s="715" t="str">
        <f t="shared" si="204"/>
        <v/>
      </c>
      <c r="AN492" s="5"/>
      <c r="AO492" s="699"/>
      <c r="AP492" s="702" t="str">
        <f t="shared" si="187"/>
        <v/>
      </c>
      <c r="AQ492" s="712"/>
      <c r="AR492" s="712"/>
      <c r="AS492" s="727"/>
    </row>
    <row r="493" spans="1:45" outlineLevel="2">
      <c r="A493" s="710">
        <f t="shared" si="205"/>
        <v>34</v>
      </c>
      <c r="B493" s="711"/>
      <c r="C493" s="711"/>
      <c r="D493" s="708"/>
      <c r="E493" s="699"/>
      <c r="F493" s="699"/>
      <c r="G493" s="699"/>
      <c r="H493" s="699"/>
      <c r="I493" s="699"/>
      <c r="J493" s="699"/>
      <c r="K493" s="712"/>
      <c r="L493" s="714" t="s">
        <v>35</v>
      </c>
      <c r="M493" s="715" t="str">
        <f>IF(K493&lt;&gt;"",VLOOKUP(K493,'DON GIA'!$S$1:$U$19,3,0),"")</f>
        <v/>
      </c>
      <c r="N493" s="715" t="str">
        <f>IF(K493&lt;&gt;"",VLOOKUP(K493,'DON GIA'!$S$1:$V$19,4,0),"")</f>
        <v/>
      </c>
      <c r="O493" s="715" t="str">
        <f t="shared" si="200"/>
        <v/>
      </c>
      <c r="P493" s="715" t="str">
        <f t="shared" si="201"/>
        <v/>
      </c>
      <c r="Q493" s="5" t="s">
        <v>35</v>
      </c>
      <c r="R493" s="699"/>
      <c r="S493" s="699"/>
      <c r="T493" s="715" t="str">
        <f>IF(Q493&lt;&gt;"",VLOOKUP(Q493,'DON GIA'!$H$1:$K$103,4,0),"")</f>
        <v/>
      </c>
      <c r="U493" s="715" t="str">
        <f t="shared" si="202"/>
        <v/>
      </c>
      <c r="V493" s="715"/>
      <c r="W493" s="712" t="s">
        <v>35</v>
      </c>
      <c r="X493" s="699"/>
      <c r="Y493" s="718"/>
      <c r="Z493" s="725"/>
      <c r="AA493" s="715" t="str">
        <f>IF(W493&lt;&gt;"",VLOOKUP(W493,'DON GIA'!$A$1:$D$346,4,0),"")</f>
        <v/>
      </c>
      <c r="AB493" s="715" t="str">
        <f t="shared" si="203"/>
        <v/>
      </c>
      <c r="AC493" s="5"/>
      <c r="AD493" s="5"/>
      <c r="AE493" s="5"/>
      <c r="AF493" s="5"/>
      <c r="AG493" s="5"/>
      <c r="AH493" s="699"/>
      <c r="AI493" s="5"/>
      <c r="AJ493" s="699"/>
      <c r="AK493" s="699"/>
      <c r="AL493" s="715" t="str">
        <f>IF(AI493&lt;&gt;"",VLOOKUP(AI493,'DON GIA'!$M$1:$P$9,4,0),"")</f>
        <v/>
      </c>
      <c r="AM493" s="715" t="str">
        <f t="shared" si="204"/>
        <v/>
      </c>
      <c r="AN493" s="5"/>
      <c r="AO493" s="699"/>
      <c r="AP493" s="702" t="str">
        <f t="shared" si="187"/>
        <v/>
      </c>
      <c r="AQ493" s="712"/>
      <c r="AR493" s="712"/>
      <c r="AS493" s="727"/>
    </row>
    <row r="494" spans="1:45" outlineLevel="1">
      <c r="A494" s="658" t="s">
        <v>2125</v>
      </c>
      <c r="B494" s="696">
        <f>IF(C494&lt;&gt;"",COUNTA($C$8:C494),"")</f>
        <v>35</v>
      </c>
      <c r="C494" s="696">
        <v>416</v>
      </c>
      <c r="D494" s="708" t="s">
        <v>168</v>
      </c>
      <c r="E494" s="698"/>
      <c r="F494" s="699"/>
      <c r="G494" s="698"/>
      <c r="H494" s="698"/>
      <c r="I494" s="698"/>
      <c r="J494" s="698"/>
      <c r="K494" s="697"/>
      <c r="L494" s="701">
        <f>SUBTOTAL(9,L495:L507)</f>
        <v>136.19999999999999</v>
      </c>
      <c r="M494" s="702"/>
      <c r="N494" s="702"/>
      <c r="O494" s="702">
        <f>SUBTOTAL(9,O495:O507)</f>
        <v>228679799.99999997</v>
      </c>
      <c r="P494" s="702">
        <f>SUBTOTAL(9,P495:P507)</f>
        <v>0</v>
      </c>
      <c r="Q494" s="708"/>
      <c r="R494" s="698"/>
      <c r="S494" s="698">
        <f>SUBTOTAL(9,S495:S507)</f>
        <v>0</v>
      </c>
      <c r="T494" s="702"/>
      <c r="U494" s="702">
        <f>SUBTOTAL(9,U495:U507)</f>
        <v>0</v>
      </c>
      <c r="V494" s="702"/>
      <c r="W494" s="697"/>
      <c r="X494" s="698"/>
      <c r="Y494" s="705">
        <f>SUBTOTAL(9,Y495:Y507)</f>
        <v>319.28799999999995</v>
      </c>
      <c r="Z494" s="724">
        <f>SUBTOTAL(9,Z495:Z507)</f>
        <v>3.78</v>
      </c>
      <c r="AA494" s="702"/>
      <c r="AB494" s="702">
        <f>SUBTOTAL(9,AB495:AB507)</f>
        <v>610778134.17399991</v>
      </c>
      <c r="AC494" s="708"/>
      <c r="AD494" s="708"/>
      <c r="AE494" s="708"/>
      <c r="AF494" s="708"/>
      <c r="AG494" s="708"/>
      <c r="AH494" s="698"/>
      <c r="AI494" s="708"/>
      <c r="AJ494" s="698"/>
      <c r="AK494" s="698">
        <f>SUBTOTAL(9,AK495:AK507)</f>
        <v>1</v>
      </c>
      <c r="AL494" s="702"/>
      <c r="AM494" s="702">
        <f>SUBTOTAL(9,AM495:AM507)</f>
        <v>6447960</v>
      </c>
      <c r="AN494" s="708"/>
      <c r="AO494" s="698">
        <f>SUBTOTAL(9,AO495:AO507)</f>
        <v>0</v>
      </c>
      <c r="AP494" s="702">
        <f t="shared" si="187"/>
        <v>845905894.17399991</v>
      </c>
      <c r="AQ494" s="709"/>
      <c r="AR494" s="709"/>
      <c r="AS494" s="723"/>
    </row>
    <row r="495" spans="1:45" ht="33.75" outlineLevel="2">
      <c r="A495" s="710">
        <f>IF(B494&lt;&gt;"",B494,A493)</f>
        <v>35</v>
      </c>
      <c r="B495" s="711" t="str">
        <f>IF(C495&lt;&gt;"",COUNTA($C$8:C495),"")</f>
        <v/>
      </c>
      <c r="C495" s="711"/>
      <c r="D495" s="5" t="s">
        <v>170</v>
      </c>
      <c r="E495" s="699">
        <v>1</v>
      </c>
      <c r="F495" s="699"/>
      <c r="G495" s="699">
        <v>241</v>
      </c>
      <c r="H495" s="699">
        <v>7</v>
      </c>
      <c r="I495" s="699">
        <v>396</v>
      </c>
      <c r="J495" s="699" t="s">
        <v>169</v>
      </c>
      <c r="K495" s="712" t="s">
        <v>973</v>
      </c>
      <c r="L495" s="714">
        <v>136.19999999999999</v>
      </c>
      <c r="M495" s="715">
        <f>IF(K495&lt;&gt;"",VLOOKUP(K495,'DON GIA'!$S$1:$U$19,3,0),"")</f>
        <v>1679000</v>
      </c>
      <c r="N495" s="715">
        <f>IF(K495&lt;&gt;"",VLOOKUP(K495,'DON GIA'!$S$1:$V$19,4,0),"")</f>
        <v>0</v>
      </c>
      <c r="O495" s="715">
        <f t="shared" ref="O495:O507" si="206">IF(K495&lt;&gt;"",L495*M495,"")</f>
        <v>228679799.99999997</v>
      </c>
      <c r="P495" s="715">
        <f t="shared" ref="P495:P507" si="207">IF(K495&lt;&gt;"",L495*N495,"")</f>
        <v>0</v>
      </c>
      <c r="Q495" s="5" t="s">
        <v>35</v>
      </c>
      <c r="R495" s="699"/>
      <c r="S495" s="699"/>
      <c r="T495" s="715" t="str">
        <f>IF(Q495&lt;&gt;"",VLOOKUP(Q495,'DON GIA'!$H$1:$K$103,4,0),"")</f>
        <v/>
      </c>
      <c r="U495" s="715" t="str">
        <f t="shared" ref="U495:U507" si="208">IF(Q495&lt;&gt;"",IF(ISNUMBER(T495),S495*T495,""),"")</f>
        <v/>
      </c>
      <c r="V495" s="715" t="s">
        <v>2163</v>
      </c>
      <c r="W495" s="712" t="s">
        <v>1014</v>
      </c>
      <c r="X495" s="699" t="s">
        <v>27</v>
      </c>
      <c r="Y495" s="718">
        <v>7.58</v>
      </c>
      <c r="Z495" s="725">
        <v>2.92</v>
      </c>
      <c r="AA495" s="715">
        <f>IF(W495&lt;&gt;"",VLOOKUP(W495,'DON GIA'!$A$1:$D$346,4,0),"")</f>
        <v>4447303</v>
      </c>
      <c r="AB495" s="715">
        <f t="shared" ref="AB495:AB507" si="209">IF(W495&lt;&gt;"",IF(ISNUMBER(AA495),Y495*AA495,""),"")</f>
        <v>33710556.740000002</v>
      </c>
      <c r="AC495" s="5" t="s">
        <v>28</v>
      </c>
      <c r="AD495" s="5" t="s">
        <v>34</v>
      </c>
      <c r="AE495" s="5" t="s">
        <v>30</v>
      </c>
      <c r="AF495" s="5" t="s">
        <v>41</v>
      </c>
      <c r="AG495" s="5" t="s">
        <v>34</v>
      </c>
      <c r="AH495" s="699"/>
      <c r="AI495" s="5" t="s">
        <v>561</v>
      </c>
      <c r="AJ495" s="699" t="s">
        <v>409</v>
      </c>
      <c r="AK495" s="699">
        <v>1</v>
      </c>
      <c r="AL495" s="715">
        <f>IF(AI495&lt;&gt;"",VLOOKUP(AI495,'DON GIA'!$M$1:$P$9,4,0),"")</f>
        <v>6447960</v>
      </c>
      <c r="AM495" s="715">
        <f t="shared" ref="AM495:AM507" si="210">IF(AI495&lt;&gt;"",AK495*AL495,"")</f>
        <v>6447960</v>
      </c>
      <c r="AN495" s="5"/>
      <c r="AO495" s="699"/>
      <c r="AP495" s="702" t="str">
        <f t="shared" si="187"/>
        <v/>
      </c>
      <c r="AQ495" s="709" t="s">
        <v>2346</v>
      </c>
      <c r="AR495" s="709" t="s">
        <v>1912</v>
      </c>
      <c r="AS495" s="723"/>
    </row>
    <row r="496" spans="1:45" ht="115.5" outlineLevel="2">
      <c r="A496" s="710">
        <f t="shared" ref="A496:A507" si="211">IF(B495&lt;&gt;"",B495,A495)</f>
        <v>35</v>
      </c>
      <c r="B496" s="711" t="str">
        <f>IF(C496&lt;&gt;"",COUNTA($C$8:C496),"")</f>
        <v/>
      </c>
      <c r="C496" s="711"/>
      <c r="D496" s="5" t="s">
        <v>39</v>
      </c>
      <c r="E496" s="699"/>
      <c r="F496" s="699"/>
      <c r="G496" s="699"/>
      <c r="H496" s="699"/>
      <c r="I496" s="699"/>
      <c r="J496" s="699"/>
      <c r="K496" s="712"/>
      <c r="L496" s="714" t="s">
        <v>35</v>
      </c>
      <c r="M496" s="715" t="str">
        <f>IF(K496&lt;&gt;"",VLOOKUP(K496,'DON GIA'!$S$1:$U$19,3,0),"")</f>
        <v/>
      </c>
      <c r="N496" s="715" t="str">
        <f>IF(K496&lt;&gt;"",VLOOKUP(K496,'DON GIA'!$S$1:$V$19,4,0),"")</f>
        <v/>
      </c>
      <c r="O496" s="715" t="str">
        <f t="shared" si="206"/>
        <v/>
      </c>
      <c r="P496" s="715" t="str">
        <f t="shared" si="207"/>
        <v/>
      </c>
      <c r="Q496" s="5" t="s">
        <v>35</v>
      </c>
      <c r="R496" s="699"/>
      <c r="S496" s="699"/>
      <c r="T496" s="715" t="str">
        <f>IF(Q496&lt;&gt;"",VLOOKUP(Q496,'DON GIA'!$H$1:$K$103,4,0),"")</f>
        <v/>
      </c>
      <c r="U496" s="715" t="str">
        <f t="shared" si="208"/>
        <v/>
      </c>
      <c r="V496" s="715"/>
      <c r="W496" s="712" t="s">
        <v>1005</v>
      </c>
      <c r="X496" s="699" t="s">
        <v>27</v>
      </c>
      <c r="Y496" s="718">
        <v>85.2</v>
      </c>
      <c r="Z496" s="725"/>
      <c r="AA496" s="715">
        <f>IF(W496&lt;&gt;"",VLOOKUP(W496,'DON GIA'!$A$1:$D$346,4,0),"")</f>
        <v>5559129</v>
      </c>
      <c r="AB496" s="715">
        <f t="shared" si="209"/>
        <v>473637790.80000001</v>
      </c>
      <c r="AC496" s="5" t="s">
        <v>28</v>
      </c>
      <c r="AD496" s="5" t="s">
        <v>29</v>
      </c>
      <c r="AE496" s="5" t="s">
        <v>30</v>
      </c>
      <c r="AF496" s="5" t="s">
        <v>31</v>
      </c>
      <c r="AG496" s="5" t="s">
        <v>34</v>
      </c>
      <c r="AH496" s="699"/>
      <c r="AI496" s="5"/>
      <c r="AJ496" s="699"/>
      <c r="AK496" s="699"/>
      <c r="AL496" s="715" t="str">
        <f>IF(AI496&lt;&gt;"",VLOOKUP(AI496,'DON GIA'!$M$1:$P$9,4,0),"")</f>
        <v/>
      </c>
      <c r="AM496" s="715" t="str">
        <f t="shared" si="210"/>
        <v/>
      </c>
      <c r="AN496" s="5"/>
      <c r="AO496" s="699"/>
      <c r="AP496" s="702" t="str">
        <f t="shared" si="187"/>
        <v/>
      </c>
      <c r="AQ496" s="722" t="s">
        <v>600</v>
      </c>
      <c r="AR496" s="722" t="s">
        <v>395</v>
      </c>
      <c r="AS496" s="639"/>
    </row>
    <row r="497" spans="1:45" ht="165.75" outlineLevel="2">
      <c r="A497" s="710">
        <f t="shared" si="211"/>
        <v>35</v>
      </c>
      <c r="B497" s="711" t="str">
        <f>IF(C497&lt;&gt;"",COUNTA($C$8:C497),"")</f>
        <v/>
      </c>
      <c r="C497" s="711"/>
      <c r="D497" s="5"/>
      <c r="E497" s="699"/>
      <c r="F497" s="699"/>
      <c r="G497" s="699"/>
      <c r="H497" s="699"/>
      <c r="I497" s="699"/>
      <c r="J497" s="699"/>
      <c r="K497" s="712"/>
      <c r="L497" s="714" t="s">
        <v>35</v>
      </c>
      <c r="M497" s="715" t="str">
        <f>IF(K497&lt;&gt;"",VLOOKUP(K497,'DON GIA'!$S$1:$U$19,3,0),"")</f>
        <v/>
      </c>
      <c r="N497" s="715" t="str">
        <f>IF(K497&lt;&gt;"",VLOOKUP(K497,'DON GIA'!$S$1:$V$19,4,0),"")</f>
        <v/>
      </c>
      <c r="O497" s="715" t="str">
        <f t="shared" si="206"/>
        <v/>
      </c>
      <c r="P497" s="715" t="str">
        <f t="shared" si="207"/>
        <v/>
      </c>
      <c r="Q497" s="5" t="s">
        <v>35</v>
      </c>
      <c r="R497" s="699"/>
      <c r="S497" s="699"/>
      <c r="T497" s="715" t="str">
        <f>IF(Q497&lt;&gt;"",VLOOKUP(Q497,'DON GIA'!$H$1:$K$103,4,0),"")</f>
        <v/>
      </c>
      <c r="U497" s="715" t="str">
        <f t="shared" si="208"/>
        <v/>
      </c>
      <c r="V497" s="715"/>
      <c r="W497" s="712" t="s">
        <v>1090</v>
      </c>
      <c r="X497" s="699" t="s">
        <v>27</v>
      </c>
      <c r="Y497" s="718">
        <v>4.8</v>
      </c>
      <c r="Z497" s="725"/>
      <c r="AA497" s="715">
        <f>IF(W497&lt;&gt;"",VLOOKUP(W497,'DON GIA'!$A$1:$D$346,4,0),"")</f>
        <v>10375629</v>
      </c>
      <c r="AB497" s="715">
        <f t="shared" si="209"/>
        <v>49803019.199999996</v>
      </c>
      <c r="AC497" s="5" t="s">
        <v>28</v>
      </c>
      <c r="AD497" s="5" t="s">
        <v>29</v>
      </c>
      <c r="AE497" s="5" t="s">
        <v>30</v>
      </c>
      <c r="AF497" s="5" t="s">
        <v>31</v>
      </c>
      <c r="AG497" s="5" t="s">
        <v>34</v>
      </c>
      <c r="AH497" s="699"/>
      <c r="AI497" s="5"/>
      <c r="AJ497" s="699"/>
      <c r="AK497" s="699"/>
      <c r="AL497" s="715" t="str">
        <f>IF(AI497&lt;&gt;"",VLOOKUP(AI497,'DON GIA'!$M$1:$P$9,4,0),"")</f>
        <v/>
      </c>
      <c r="AM497" s="715" t="str">
        <f t="shared" si="210"/>
        <v/>
      </c>
      <c r="AN497" s="5"/>
      <c r="AO497" s="699"/>
      <c r="AP497" s="702" t="str">
        <f t="shared" si="187"/>
        <v/>
      </c>
      <c r="AQ497" s="712" t="s">
        <v>601</v>
      </c>
      <c r="AR497" s="712" t="s">
        <v>1949</v>
      </c>
      <c r="AS497" s="727"/>
    </row>
    <row r="498" spans="1:45" ht="66" outlineLevel="2">
      <c r="A498" s="710">
        <f t="shared" si="211"/>
        <v>35</v>
      </c>
      <c r="B498" s="711" t="str">
        <f>IF(C498&lt;&gt;"",COUNTA($C$8:C498),"")</f>
        <v/>
      </c>
      <c r="C498" s="711"/>
      <c r="D498" s="5"/>
      <c r="E498" s="699"/>
      <c r="F498" s="699"/>
      <c r="G498" s="699"/>
      <c r="H498" s="699"/>
      <c r="I498" s="699"/>
      <c r="J498" s="699"/>
      <c r="K498" s="712"/>
      <c r="L498" s="714" t="s">
        <v>35</v>
      </c>
      <c r="M498" s="715" t="str">
        <f>IF(K498&lt;&gt;"",VLOOKUP(K498,'DON GIA'!$S$1:$U$19,3,0),"")</f>
        <v/>
      </c>
      <c r="N498" s="715" t="str">
        <f>IF(K498&lt;&gt;"",VLOOKUP(K498,'DON GIA'!$S$1:$V$19,4,0),"")</f>
        <v/>
      </c>
      <c r="O498" s="715" t="str">
        <f t="shared" si="206"/>
        <v/>
      </c>
      <c r="P498" s="715" t="str">
        <f t="shared" si="207"/>
        <v/>
      </c>
      <c r="Q498" s="5" t="s">
        <v>35</v>
      </c>
      <c r="R498" s="699"/>
      <c r="S498" s="699"/>
      <c r="T498" s="715" t="str">
        <f>IF(Q498&lt;&gt;"",VLOOKUP(Q498,'DON GIA'!$H$1:$K$103,4,0),"")</f>
        <v/>
      </c>
      <c r="U498" s="715" t="str">
        <f t="shared" si="208"/>
        <v/>
      </c>
      <c r="V498" s="715"/>
      <c r="W498" s="712" t="s">
        <v>1019</v>
      </c>
      <c r="X498" s="699" t="s">
        <v>27</v>
      </c>
      <c r="Y498" s="718">
        <v>23.24</v>
      </c>
      <c r="Z498" s="725">
        <v>0.86</v>
      </c>
      <c r="AA498" s="715">
        <f>IF(W498&lt;&gt;"",VLOOKUP(W498,'DON GIA'!$A$1:$D$346,4,0),"")</f>
        <v>330817</v>
      </c>
      <c r="AB498" s="715">
        <f t="shared" si="209"/>
        <v>7688187.0799999991</v>
      </c>
      <c r="AC498" s="5"/>
      <c r="AD498" s="5"/>
      <c r="AE498" s="5"/>
      <c r="AF498" s="5"/>
      <c r="AG498" s="5"/>
      <c r="AH498" s="699"/>
      <c r="AI498" s="5"/>
      <c r="AJ498" s="699"/>
      <c r="AK498" s="699"/>
      <c r="AL498" s="715" t="str">
        <f>IF(AI498&lt;&gt;"",VLOOKUP(AI498,'DON GIA'!$M$1:$P$9,4,0),"")</f>
        <v/>
      </c>
      <c r="AM498" s="715" t="str">
        <f t="shared" si="210"/>
        <v/>
      </c>
      <c r="AN498" s="5"/>
      <c r="AO498" s="699"/>
      <c r="AP498" s="702" t="str">
        <f t="shared" si="187"/>
        <v/>
      </c>
      <c r="AQ498" s="722" t="s">
        <v>2347</v>
      </c>
      <c r="AR498" s="722" t="s">
        <v>1970</v>
      </c>
      <c r="AS498" s="639"/>
    </row>
    <row r="499" spans="1:45" ht="50.25" outlineLevel="2">
      <c r="A499" s="710">
        <f t="shared" si="211"/>
        <v>35</v>
      </c>
      <c r="B499" s="711" t="str">
        <f>IF(C499&lt;&gt;"",COUNTA($C$8:C499),"")</f>
        <v/>
      </c>
      <c r="C499" s="711"/>
      <c r="D499" s="5"/>
      <c r="E499" s="699"/>
      <c r="F499" s="699"/>
      <c r="G499" s="699"/>
      <c r="H499" s="699"/>
      <c r="I499" s="699"/>
      <c r="J499" s="699"/>
      <c r="K499" s="712"/>
      <c r="L499" s="714" t="s">
        <v>35</v>
      </c>
      <c r="M499" s="715" t="str">
        <f>IF(K499&lt;&gt;"",VLOOKUP(K499,'DON GIA'!$S$1:$U$19,3,0),"")</f>
        <v/>
      </c>
      <c r="N499" s="715" t="str">
        <f>IF(K499&lt;&gt;"",VLOOKUP(K499,'DON GIA'!$S$1:$V$19,4,0),"")</f>
        <v/>
      </c>
      <c r="O499" s="715" t="str">
        <f t="shared" si="206"/>
        <v/>
      </c>
      <c r="P499" s="715" t="str">
        <f t="shared" si="207"/>
        <v/>
      </c>
      <c r="Q499" s="5" t="s">
        <v>35</v>
      </c>
      <c r="R499" s="699"/>
      <c r="S499" s="699"/>
      <c r="T499" s="715" t="str">
        <f>IF(Q499&lt;&gt;"",VLOOKUP(Q499,'DON GIA'!$H$1:$K$103,4,0),"")</f>
        <v/>
      </c>
      <c r="U499" s="715" t="str">
        <f t="shared" si="208"/>
        <v/>
      </c>
      <c r="V499" s="715"/>
      <c r="W499" s="712"/>
      <c r="X499" s="699"/>
      <c r="Y499" s="718"/>
      <c r="Z499" s="725"/>
      <c r="AA499" s="715" t="str">
        <f>IF(W499&lt;&gt;"",VLOOKUP(W499,'DON GIA'!$A$1:$D$346,4,0),"")</f>
        <v/>
      </c>
      <c r="AB499" s="715" t="str">
        <f t="shared" si="209"/>
        <v/>
      </c>
      <c r="AC499" s="5"/>
      <c r="AD499" s="5"/>
      <c r="AE499" s="5"/>
      <c r="AF499" s="5"/>
      <c r="AG499" s="5"/>
      <c r="AH499" s="699"/>
      <c r="AI499" s="5"/>
      <c r="AJ499" s="699"/>
      <c r="AK499" s="699"/>
      <c r="AL499" s="715" t="str">
        <f>IF(AI499&lt;&gt;"",VLOOKUP(AI499,'DON GIA'!$M$1:$P$9,4,0),"")</f>
        <v/>
      </c>
      <c r="AM499" s="715" t="str">
        <f t="shared" si="210"/>
        <v/>
      </c>
      <c r="AN499" s="5"/>
      <c r="AO499" s="699"/>
      <c r="AP499" s="702" t="str">
        <f t="shared" si="187"/>
        <v/>
      </c>
      <c r="AQ499" s="584" t="s">
        <v>1972</v>
      </c>
      <c r="AR499" s="584" t="s">
        <v>1971</v>
      </c>
      <c r="AS499" s="631"/>
    </row>
    <row r="500" spans="1:45" outlineLevel="2">
      <c r="A500" s="710">
        <f t="shared" si="211"/>
        <v>35</v>
      </c>
      <c r="B500" s="711" t="str">
        <f>IF(C500&lt;&gt;"",COUNTA($C$8:C500),"")</f>
        <v/>
      </c>
      <c r="C500" s="711"/>
      <c r="D500" s="5"/>
      <c r="E500" s="699"/>
      <c r="F500" s="699"/>
      <c r="G500" s="699"/>
      <c r="H500" s="699"/>
      <c r="I500" s="699"/>
      <c r="J500" s="699"/>
      <c r="K500" s="712"/>
      <c r="L500" s="714" t="s">
        <v>35</v>
      </c>
      <c r="M500" s="715" t="str">
        <f>IF(K500&lt;&gt;"",VLOOKUP(K500,'DON GIA'!$S$1:$U$19,3,0),"")</f>
        <v/>
      </c>
      <c r="N500" s="715" t="str">
        <f>IF(K500&lt;&gt;"",VLOOKUP(K500,'DON GIA'!$S$1:$V$19,4,0),"")</f>
        <v/>
      </c>
      <c r="O500" s="715" t="str">
        <f t="shared" si="206"/>
        <v/>
      </c>
      <c r="P500" s="715" t="str">
        <f t="shared" si="207"/>
        <v/>
      </c>
      <c r="Q500" s="5" t="s">
        <v>35</v>
      </c>
      <c r="R500" s="699"/>
      <c r="S500" s="699"/>
      <c r="T500" s="715" t="str">
        <f>IF(Q500&lt;&gt;"",VLOOKUP(Q500,'DON GIA'!$H$1:$K$103,4,0),"")</f>
        <v/>
      </c>
      <c r="U500" s="715" t="str">
        <f t="shared" si="208"/>
        <v/>
      </c>
      <c r="V500" s="715"/>
      <c r="W500" s="712" t="s">
        <v>1091</v>
      </c>
      <c r="X500" s="699" t="s">
        <v>27</v>
      </c>
      <c r="Y500" s="718">
        <v>30</v>
      </c>
      <c r="Z500" s="725"/>
      <c r="AA500" s="715">
        <f>IF(W500&lt;&gt;"",VLOOKUP(W500,'DON GIA'!$A$1:$D$346,4,0),"")</f>
        <v>161275</v>
      </c>
      <c r="AB500" s="715">
        <f t="shared" si="209"/>
        <v>4838250</v>
      </c>
      <c r="AC500" s="5"/>
      <c r="AD500" s="5"/>
      <c r="AE500" s="5"/>
      <c r="AF500" s="5"/>
      <c r="AG500" s="5"/>
      <c r="AH500" s="699"/>
      <c r="AI500" s="5"/>
      <c r="AJ500" s="699"/>
      <c r="AK500" s="699"/>
      <c r="AL500" s="715" t="str">
        <f>IF(AI500&lt;&gt;"",VLOOKUP(AI500,'DON GIA'!$M$1:$P$9,4,0),"")</f>
        <v/>
      </c>
      <c r="AM500" s="715" t="str">
        <f t="shared" si="210"/>
        <v/>
      </c>
      <c r="AN500" s="5"/>
      <c r="AO500" s="699"/>
      <c r="AP500" s="702" t="str">
        <f t="shared" si="187"/>
        <v/>
      </c>
      <c r="AQ500" s="712" t="s">
        <v>430</v>
      </c>
      <c r="AR500" s="712"/>
      <c r="AS500" s="727"/>
    </row>
    <row r="501" spans="1:45" outlineLevel="2">
      <c r="A501" s="710">
        <f t="shared" si="211"/>
        <v>35</v>
      </c>
      <c r="B501" s="711" t="str">
        <f>IF(C501&lt;&gt;"",COUNTA($C$8:C501),"")</f>
        <v/>
      </c>
      <c r="C501" s="711"/>
      <c r="D501" s="5"/>
      <c r="E501" s="699"/>
      <c r="F501" s="699"/>
      <c r="G501" s="699"/>
      <c r="H501" s="699"/>
      <c r="I501" s="699"/>
      <c r="J501" s="699"/>
      <c r="K501" s="712"/>
      <c r="L501" s="714" t="s">
        <v>35</v>
      </c>
      <c r="M501" s="715" t="str">
        <f>IF(K501&lt;&gt;"",VLOOKUP(K501,'DON GIA'!$S$1:$U$19,3,0),"")</f>
        <v/>
      </c>
      <c r="N501" s="715" t="str">
        <f>IF(K501&lt;&gt;"",VLOOKUP(K501,'DON GIA'!$S$1:$V$19,4,0),"")</f>
        <v/>
      </c>
      <c r="O501" s="715" t="str">
        <f t="shared" si="206"/>
        <v/>
      </c>
      <c r="P501" s="715" t="str">
        <f t="shared" si="207"/>
        <v/>
      </c>
      <c r="Q501" s="5" t="s">
        <v>35</v>
      </c>
      <c r="R501" s="699"/>
      <c r="S501" s="699"/>
      <c r="T501" s="715" t="str">
        <f>IF(Q501&lt;&gt;"",VLOOKUP(Q501,'DON GIA'!$H$1:$K$103,4,0),"")</f>
        <v/>
      </c>
      <c r="U501" s="715" t="str">
        <f t="shared" si="208"/>
        <v/>
      </c>
      <c r="V501" s="715"/>
      <c r="W501" s="712" t="s">
        <v>1079</v>
      </c>
      <c r="X501" s="699" t="s">
        <v>27</v>
      </c>
      <c r="Y501" s="718">
        <v>60</v>
      </c>
      <c r="Z501" s="725"/>
      <c r="AA501" s="715">
        <f>IF(W501&lt;&gt;"",VLOOKUP(W501,'DON GIA'!$A$1:$D$346,4,0),"")</f>
        <v>109890</v>
      </c>
      <c r="AB501" s="715">
        <f t="shared" si="209"/>
        <v>6593400</v>
      </c>
      <c r="AC501" s="5"/>
      <c r="AD501" s="5"/>
      <c r="AE501" s="5"/>
      <c r="AF501" s="5"/>
      <c r="AG501" s="5"/>
      <c r="AH501" s="699"/>
      <c r="AI501" s="5"/>
      <c r="AJ501" s="699"/>
      <c r="AK501" s="699"/>
      <c r="AL501" s="715" t="str">
        <f>IF(AI501&lt;&gt;"",VLOOKUP(AI501,'DON GIA'!$M$1:$P$9,4,0),"")</f>
        <v/>
      </c>
      <c r="AM501" s="715" t="str">
        <f t="shared" si="210"/>
        <v/>
      </c>
      <c r="AN501" s="5"/>
      <c r="AO501" s="699"/>
      <c r="AP501" s="702" t="str">
        <f t="shared" si="187"/>
        <v/>
      </c>
      <c r="AQ501" s="712"/>
      <c r="AR501" s="712"/>
      <c r="AS501" s="727"/>
    </row>
    <row r="502" spans="1:45" outlineLevel="2">
      <c r="A502" s="710">
        <f t="shared" si="211"/>
        <v>35</v>
      </c>
      <c r="B502" s="711" t="str">
        <f>IF(C502&lt;&gt;"",COUNTA($C$8:C502),"")</f>
        <v/>
      </c>
      <c r="C502" s="711"/>
      <c r="D502" s="5"/>
      <c r="E502" s="699"/>
      <c r="F502" s="699"/>
      <c r="G502" s="699"/>
      <c r="H502" s="699"/>
      <c r="I502" s="699"/>
      <c r="J502" s="699"/>
      <c r="K502" s="712"/>
      <c r="L502" s="714" t="s">
        <v>35</v>
      </c>
      <c r="M502" s="715" t="str">
        <f>IF(K502&lt;&gt;"",VLOOKUP(K502,'DON GIA'!$S$1:$U$19,3,0),"")</f>
        <v/>
      </c>
      <c r="N502" s="715" t="str">
        <f>IF(K502&lt;&gt;"",VLOOKUP(K502,'DON GIA'!$S$1:$V$19,4,0),"")</f>
        <v/>
      </c>
      <c r="O502" s="715" t="str">
        <f t="shared" si="206"/>
        <v/>
      </c>
      <c r="P502" s="715" t="str">
        <f t="shared" si="207"/>
        <v/>
      </c>
      <c r="Q502" s="5" t="s">
        <v>35</v>
      </c>
      <c r="R502" s="699"/>
      <c r="S502" s="699"/>
      <c r="T502" s="715" t="str">
        <f>IF(Q502&lt;&gt;"",VLOOKUP(Q502,'DON GIA'!$H$1:$K$103,4,0),"")</f>
        <v/>
      </c>
      <c r="U502" s="715" t="str">
        <f t="shared" si="208"/>
        <v/>
      </c>
      <c r="V502" s="715"/>
      <c r="W502" s="712" t="s">
        <v>1085</v>
      </c>
      <c r="X502" s="699" t="s">
        <v>27</v>
      </c>
      <c r="Y502" s="718">
        <v>89.34</v>
      </c>
      <c r="Z502" s="725"/>
      <c r="AA502" s="715">
        <f>IF(W502&lt;&gt;"",VLOOKUP(W502,'DON GIA'!$A$1:$D$346,4,0),"")</f>
        <v>282038</v>
      </c>
      <c r="AB502" s="715">
        <f t="shared" si="209"/>
        <v>25197274.920000002</v>
      </c>
      <c r="AC502" s="5"/>
      <c r="AD502" s="5"/>
      <c r="AE502" s="5"/>
      <c r="AF502" s="5"/>
      <c r="AG502" s="5"/>
      <c r="AH502" s="699"/>
      <c r="AI502" s="5"/>
      <c r="AJ502" s="699"/>
      <c r="AK502" s="699"/>
      <c r="AL502" s="715" t="str">
        <f>IF(AI502&lt;&gt;"",VLOOKUP(AI502,'DON GIA'!$M$1:$P$9,4,0),"")</f>
        <v/>
      </c>
      <c r="AM502" s="715" t="str">
        <f t="shared" si="210"/>
        <v/>
      </c>
      <c r="AN502" s="5"/>
      <c r="AO502" s="699"/>
      <c r="AP502" s="702" t="str">
        <f t="shared" si="187"/>
        <v/>
      </c>
      <c r="AQ502" s="712"/>
      <c r="AR502" s="712"/>
      <c r="AS502" s="727"/>
    </row>
    <row r="503" spans="1:45" outlineLevel="2">
      <c r="A503" s="710">
        <f t="shared" si="211"/>
        <v>35</v>
      </c>
      <c r="B503" s="711" t="str">
        <f>IF(C503&lt;&gt;"",COUNTA($C$8:C503),"")</f>
        <v/>
      </c>
      <c r="C503" s="711"/>
      <c r="D503" s="5"/>
      <c r="E503" s="699"/>
      <c r="F503" s="699"/>
      <c r="G503" s="699"/>
      <c r="H503" s="699"/>
      <c r="I503" s="699"/>
      <c r="J503" s="699"/>
      <c r="K503" s="712"/>
      <c r="L503" s="714" t="s">
        <v>35</v>
      </c>
      <c r="M503" s="715" t="str">
        <f>IF(K503&lt;&gt;"",VLOOKUP(K503,'DON GIA'!$S$1:$U$19,3,0),"")</f>
        <v/>
      </c>
      <c r="N503" s="715" t="str">
        <f>IF(K503&lt;&gt;"",VLOOKUP(K503,'DON GIA'!$S$1:$V$19,4,0),"")</f>
        <v/>
      </c>
      <c r="O503" s="715" t="str">
        <f t="shared" si="206"/>
        <v/>
      </c>
      <c r="P503" s="715" t="str">
        <f t="shared" si="207"/>
        <v/>
      </c>
      <c r="Q503" s="5" t="s">
        <v>35</v>
      </c>
      <c r="R503" s="699"/>
      <c r="S503" s="699"/>
      <c r="T503" s="715" t="str">
        <f>IF(Q503&lt;&gt;"",VLOOKUP(Q503,'DON GIA'!$H$1:$K$103,4,0),"")</f>
        <v/>
      </c>
      <c r="U503" s="715" t="str">
        <f t="shared" si="208"/>
        <v/>
      </c>
      <c r="V503" s="715"/>
      <c r="W503" s="712" t="s">
        <v>1082</v>
      </c>
      <c r="X503" s="699" t="s">
        <v>38</v>
      </c>
      <c r="Y503" s="718">
        <v>0.22800000000000001</v>
      </c>
      <c r="Z503" s="725"/>
      <c r="AA503" s="715">
        <f>IF(W503&lt;&gt;"",VLOOKUP(W503,'DON GIA'!$A$1:$D$346,4,0),"")</f>
        <v>2523428</v>
      </c>
      <c r="AB503" s="715">
        <f t="shared" si="209"/>
        <v>575341.58400000003</v>
      </c>
      <c r="AC503" s="5"/>
      <c r="AD503" s="5"/>
      <c r="AE503" s="5"/>
      <c r="AF503" s="5"/>
      <c r="AG503" s="5"/>
      <c r="AH503" s="699"/>
      <c r="AI503" s="5"/>
      <c r="AJ503" s="699"/>
      <c r="AK503" s="699"/>
      <c r="AL503" s="715" t="str">
        <f>IF(AI503&lt;&gt;"",VLOOKUP(AI503,'DON GIA'!$M$1:$P$9,4,0),"")</f>
        <v/>
      </c>
      <c r="AM503" s="715" t="str">
        <f t="shared" si="210"/>
        <v/>
      </c>
      <c r="AN503" s="5"/>
      <c r="AO503" s="699"/>
      <c r="AP503" s="702" t="str">
        <f t="shared" si="187"/>
        <v/>
      </c>
      <c r="AQ503" s="712"/>
      <c r="AR503" s="712"/>
      <c r="AS503" s="727"/>
    </row>
    <row r="504" spans="1:45" outlineLevel="2">
      <c r="A504" s="710">
        <f t="shared" si="211"/>
        <v>35</v>
      </c>
      <c r="B504" s="711" t="str">
        <f>IF(C504&lt;&gt;"",COUNTA($C$8:C504),"")</f>
        <v/>
      </c>
      <c r="C504" s="711"/>
      <c r="D504" s="5"/>
      <c r="E504" s="699"/>
      <c r="F504" s="699"/>
      <c r="G504" s="699"/>
      <c r="H504" s="699"/>
      <c r="I504" s="699"/>
      <c r="J504" s="699"/>
      <c r="K504" s="712"/>
      <c r="L504" s="714" t="s">
        <v>35</v>
      </c>
      <c r="M504" s="715" t="str">
        <f>IF(K504&lt;&gt;"",VLOOKUP(K504,'DON GIA'!$S$1:$U$19,3,0),"")</f>
        <v/>
      </c>
      <c r="N504" s="715" t="str">
        <f>IF(K504&lt;&gt;"",VLOOKUP(K504,'DON GIA'!$S$1:$V$19,4,0),"")</f>
        <v/>
      </c>
      <c r="O504" s="715" t="str">
        <f t="shared" si="206"/>
        <v/>
      </c>
      <c r="P504" s="715" t="str">
        <f t="shared" si="207"/>
        <v/>
      </c>
      <c r="Q504" s="5" t="s">
        <v>35</v>
      </c>
      <c r="R504" s="699"/>
      <c r="S504" s="699"/>
      <c r="T504" s="715" t="str">
        <f>IF(Q504&lt;&gt;"",VLOOKUP(Q504,'DON GIA'!$H$1:$K$103,4,0),"")</f>
        <v/>
      </c>
      <c r="U504" s="715" t="str">
        <f t="shared" si="208"/>
        <v/>
      </c>
      <c r="V504" s="715"/>
      <c r="W504" s="712" t="s">
        <v>1092</v>
      </c>
      <c r="X504" s="699" t="s">
        <v>27</v>
      </c>
      <c r="Y504" s="718">
        <v>8.4499999999999993</v>
      </c>
      <c r="Z504" s="725"/>
      <c r="AA504" s="715">
        <f>IF(W504&lt;&gt;"",VLOOKUP(W504,'DON GIA'!$A$1:$D$346,4,0),"")</f>
        <v>257144</v>
      </c>
      <c r="AB504" s="715">
        <f t="shared" si="209"/>
        <v>2172866.7999999998</v>
      </c>
      <c r="AC504" s="5"/>
      <c r="AD504" s="5"/>
      <c r="AE504" s="5"/>
      <c r="AF504" s="5"/>
      <c r="AG504" s="5"/>
      <c r="AH504" s="699"/>
      <c r="AI504" s="5"/>
      <c r="AJ504" s="699"/>
      <c r="AK504" s="699"/>
      <c r="AL504" s="715" t="str">
        <f>IF(AI504&lt;&gt;"",VLOOKUP(AI504,'DON GIA'!$M$1:$P$9,4,0),"")</f>
        <v/>
      </c>
      <c r="AM504" s="715" t="str">
        <f t="shared" si="210"/>
        <v/>
      </c>
      <c r="AN504" s="5"/>
      <c r="AO504" s="699"/>
      <c r="AP504" s="702" t="str">
        <f t="shared" si="187"/>
        <v/>
      </c>
      <c r="AQ504" s="712"/>
      <c r="AR504" s="712"/>
      <c r="AS504" s="727"/>
    </row>
    <row r="505" spans="1:45" outlineLevel="2">
      <c r="A505" s="710">
        <f t="shared" si="211"/>
        <v>35</v>
      </c>
      <c r="B505" s="711" t="str">
        <f>IF(C505&lt;&gt;"",COUNTA($C$8:C505),"")</f>
        <v/>
      </c>
      <c r="C505" s="711"/>
      <c r="D505" s="5"/>
      <c r="E505" s="699"/>
      <c r="F505" s="699"/>
      <c r="G505" s="699"/>
      <c r="H505" s="699"/>
      <c r="I505" s="699"/>
      <c r="J505" s="699"/>
      <c r="K505" s="712"/>
      <c r="L505" s="714" t="s">
        <v>35</v>
      </c>
      <c r="M505" s="715" t="str">
        <f>IF(K505&lt;&gt;"",VLOOKUP(K505,'DON GIA'!$S$1:$U$19,3,0),"")</f>
        <v/>
      </c>
      <c r="N505" s="715" t="str">
        <f>IF(K505&lt;&gt;"",VLOOKUP(K505,'DON GIA'!$S$1:$V$19,4,0),"")</f>
        <v/>
      </c>
      <c r="O505" s="715" t="str">
        <f t="shared" si="206"/>
        <v/>
      </c>
      <c r="P505" s="715" t="str">
        <f t="shared" si="207"/>
        <v/>
      </c>
      <c r="Q505" s="5" t="s">
        <v>35</v>
      </c>
      <c r="R505" s="699"/>
      <c r="S505" s="699"/>
      <c r="T505" s="715" t="str">
        <f>IF(Q505&lt;&gt;"",VLOOKUP(Q505,'DON GIA'!$H$1:$K$103,4,0),"")</f>
        <v/>
      </c>
      <c r="U505" s="715" t="str">
        <f t="shared" si="208"/>
        <v/>
      </c>
      <c r="V505" s="715"/>
      <c r="W505" s="712" t="s">
        <v>1089</v>
      </c>
      <c r="X505" s="699" t="s">
        <v>27</v>
      </c>
      <c r="Y505" s="718">
        <v>9.4499999999999993</v>
      </c>
      <c r="Z505" s="725"/>
      <c r="AA505" s="715">
        <f>IF(W505&lt;&gt;"",VLOOKUP(W505,'DON GIA'!$A$1:$D$346,4,0),"")</f>
        <v>292949</v>
      </c>
      <c r="AB505" s="715">
        <f t="shared" si="209"/>
        <v>2768368.05</v>
      </c>
      <c r="AC505" s="5"/>
      <c r="AD505" s="5"/>
      <c r="AE505" s="5"/>
      <c r="AF505" s="5"/>
      <c r="AG505" s="5"/>
      <c r="AH505" s="699"/>
      <c r="AI505" s="5"/>
      <c r="AJ505" s="699"/>
      <c r="AK505" s="699"/>
      <c r="AL505" s="715" t="str">
        <f>IF(AI505&lt;&gt;"",VLOOKUP(AI505,'DON GIA'!$M$1:$P$9,4,0),"")</f>
        <v/>
      </c>
      <c r="AM505" s="715" t="str">
        <f t="shared" si="210"/>
        <v/>
      </c>
      <c r="AN505" s="5"/>
      <c r="AO505" s="699"/>
      <c r="AP505" s="702" t="str">
        <f t="shared" si="187"/>
        <v/>
      </c>
      <c r="AQ505" s="712"/>
      <c r="AR505" s="712"/>
      <c r="AS505" s="727"/>
    </row>
    <row r="506" spans="1:45" outlineLevel="2">
      <c r="A506" s="710">
        <f t="shared" si="211"/>
        <v>35</v>
      </c>
      <c r="B506" s="711" t="str">
        <f>IF(C506&lt;&gt;"",COUNTA($C$8:C506),"")</f>
        <v/>
      </c>
      <c r="C506" s="711"/>
      <c r="D506" s="5"/>
      <c r="E506" s="699"/>
      <c r="F506" s="699"/>
      <c r="G506" s="699"/>
      <c r="H506" s="699"/>
      <c r="I506" s="699"/>
      <c r="J506" s="699"/>
      <c r="K506" s="712"/>
      <c r="L506" s="714" t="s">
        <v>35</v>
      </c>
      <c r="M506" s="715" t="str">
        <f>IF(K506&lt;&gt;"",VLOOKUP(K506,'DON GIA'!$S$1:$U$19,3,0),"")</f>
        <v/>
      </c>
      <c r="N506" s="715" t="str">
        <f>IF(K506&lt;&gt;"",VLOOKUP(K506,'DON GIA'!$S$1:$V$19,4,0),"")</f>
        <v/>
      </c>
      <c r="O506" s="715" t="str">
        <f t="shared" si="206"/>
        <v/>
      </c>
      <c r="P506" s="715" t="str">
        <f t="shared" si="207"/>
        <v/>
      </c>
      <c r="Q506" s="5" t="s">
        <v>35</v>
      </c>
      <c r="R506" s="699"/>
      <c r="S506" s="699"/>
      <c r="T506" s="715" t="str">
        <f>IF(Q506&lt;&gt;"",VLOOKUP(Q506,'DON GIA'!$H$1:$K$103,4,0),"")</f>
        <v/>
      </c>
      <c r="U506" s="715" t="str">
        <f t="shared" si="208"/>
        <v/>
      </c>
      <c r="V506" s="715"/>
      <c r="W506" s="712" t="s">
        <v>1049</v>
      </c>
      <c r="X506" s="699" t="s">
        <v>42</v>
      </c>
      <c r="Y506" s="718">
        <v>1</v>
      </c>
      <c r="Z506" s="725"/>
      <c r="AA506" s="715">
        <f>IF(W506&lt;&gt;"",VLOOKUP(W506,'DON GIA'!$A$1:$D$346,4,0),"")</f>
        <v>3793079</v>
      </c>
      <c r="AB506" s="715">
        <f t="shared" si="209"/>
        <v>3793079</v>
      </c>
      <c r="AC506" s="5"/>
      <c r="AD506" s="5"/>
      <c r="AE506" s="5"/>
      <c r="AF506" s="5"/>
      <c r="AG506" s="5"/>
      <c r="AH506" s="699"/>
      <c r="AI506" s="5"/>
      <c r="AJ506" s="699"/>
      <c r="AK506" s="699"/>
      <c r="AL506" s="715" t="str">
        <f>IF(AI506&lt;&gt;"",VLOOKUP(AI506,'DON GIA'!$M$1:$P$9,4,0),"")</f>
        <v/>
      </c>
      <c r="AM506" s="715" t="str">
        <f t="shared" si="210"/>
        <v/>
      </c>
      <c r="AN506" s="5"/>
      <c r="AO506" s="699"/>
      <c r="AP506" s="702" t="str">
        <f t="shared" si="187"/>
        <v/>
      </c>
      <c r="AQ506" s="712"/>
      <c r="AR506" s="712"/>
      <c r="AS506" s="727"/>
    </row>
    <row r="507" spans="1:45" outlineLevel="2">
      <c r="A507" s="710">
        <f t="shared" si="211"/>
        <v>35</v>
      </c>
      <c r="B507" s="711"/>
      <c r="C507" s="711"/>
      <c r="D507" s="708"/>
      <c r="E507" s="699"/>
      <c r="F507" s="699"/>
      <c r="G507" s="699"/>
      <c r="H507" s="699"/>
      <c r="I507" s="699"/>
      <c r="J507" s="699"/>
      <c r="K507" s="712"/>
      <c r="L507" s="714" t="s">
        <v>35</v>
      </c>
      <c r="M507" s="715" t="str">
        <f>IF(K507&lt;&gt;"",VLOOKUP(K507,'DON GIA'!$S$1:$U$19,3,0),"")</f>
        <v/>
      </c>
      <c r="N507" s="715" t="str">
        <f>IF(K507&lt;&gt;"",VLOOKUP(K507,'DON GIA'!$S$1:$V$19,4,0),"")</f>
        <v/>
      </c>
      <c r="O507" s="715" t="str">
        <f t="shared" si="206"/>
        <v/>
      </c>
      <c r="P507" s="715" t="str">
        <f t="shared" si="207"/>
        <v/>
      </c>
      <c r="Q507" s="5" t="s">
        <v>35</v>
      </c>
      <c r="R507" s="699"/>
      <c r="S507" s="699"/>
      <c r="T507" s="715" t="str">
        <f>IF(Q507&lt;&gt;"",VLOOKUP(Q507,'DON GIA'!$H$1:$K$103,4,0),"")</f>
        <v/>
      </c>
      <c r="U507" s="715" t="str">
        <f t="shared" si="208"/>
        <v/>
      </c>
      <c r="V507" s="715"/>
      <c r="W507" s="712" t="s">
        <v>35</v>
      </c>
      <c r="X507" s="699"/>
      <c r="Y507" s="718"/>
      <c r="Z507" s="725"/>
      <c r="AA507" s="715" t="str">
        <f>IF(W507&lt;&gt;"",VLOOKUP(W507,'DON GIA'!$A$1:$D$346,4,0),"")</f>
        <v/>
      </c>
      <c r="AB507" s="715" t="str">
        <f t="shared" si="209"/>
        <v/>
      </c>
      <c r="AC507" s="5"/>
      <c r="AD507" s="5"/>
      <c r="AE507" s="5"/>
      <c r="AF507" s="5"/>
      <c r="AG507" s="5"/>
      <c r="AH507" s="699"/>
      <c r="AI507" s="5"/>
      <c r="AJ507" s="699"/>
      <c r="AK507" s="699"/>
      <c r="AL507" s="715" t="str">
        <f>IF(AI507&lt;&gt;"",VLOOKUP(AI507,'DON GIA'!$M$1:$P$9,4,0),"")</f>
        <v/>
      </c>
      <c r="AM507" s="715" t="str">
        <f t="shared" si="210"/>
        <v/>
      </c>
      <c r="AN507" s="5"/>
      <c r="AO507" s="699"/>
      <c r="AP507" s="702" t="str">
        <f t="shared" si="187"/>
        <v/>
      </c>
      <c r="AQ507" s="712"/>
      <c r="AR507" s="712"/>
      <c r="AS507" s="727"/>
    </row>
    <row r="508" spans="1:45" outlineLevel="1">
      <c r="A508" s="658" t="s">
        <v>2124</v>
      </c>
      <c r="B508" s="696">
        <f>IF(C508&lt;&gt;"",COUNTA($C$8:C508),"")</f>
        <v>36</v>
      </c>
      <c r="C508" s="696">
        <v>419</v>
      </c>
      <c r="D508" s="708" t="s">
        <v>177</v>
      </c>
      <c r="E508" s="698"/>
      <c r="F508" s="699"/>
      <c r="G508" s="698"/>
      <c r="H508" s="698"/>
      <c r="I508" s="698"/>
      <c r="J508" s="698"/>
      <c r="K508" s="697"/>
      <c r="L508" s="701">
        <f>SUBTOTAL(9,L509:L523)</f>
        <v>134.5</v>
      </c>
      <c r="M508" s="702"/>
      <c r="N508" s="702"/>
      <c r="O508" s="702">
        <f>SUBTOTAL(9,O509:O523)</f>
        <v>225825500</v>
      </c>
      <c r="P508" s="702">
        <f>SUBTOTAL(9,P509:P523)</f>
        <v>0</v>
      </c>
      <c r="Q508" s="708"/>
      <c r="R508" s="698"/>
      <c r="S508" s="698">
        <f>SUBTOTAL(9,S509:S523)</f>
        <v>0</v>
      </c>
      <c r="T508" s="702"/>
      <c r="U508" s="702">
        <f>SUBTOTAL(9,U509:U523)</f>
        <v>0</v>
      </c>
      <c r="V508" s="702"/>
      <c r="W508" s="697"/>
      <c r="X508" s="698"/>
      <c r="Y508" s="705">
        <f>SUBTOTAL(9,Y509:Y523)</f>
        <v>335.17800000000005</v>
      </c>
      <c r="Z508" s="724">
        <f>SUBTOTAL(9,Z509:Z523)</f>
        <v>47.06</v>
      </c>
      <c r="AA508" s="702"/>
      <c r="AB508" s="702">
        <f>SUBTOTAL(9,AB509:AB523)</f>
        <v>601944644.04400003</v>
      </c>
      <c r="AC508" s="708"/>
      <c r="AD508" s="708"/>
      <c r="AE508" s="708"/>
      <c r="AF508" s="708"/>
      <c r="AG508" s="708"/>
      <c r="AH508" s="698"/>
      <c r="AI508" s="708"/>
      <c r="AJ508" s="698"/>
      <c r="AK508" s="698">
        <f>SUBTOTAL(9,AK509:AK523)</f>
        <v>2</v>
      </c>
      <c r="AL508" s="702"/>
      <c r="AM508" s="702">
        <f>SUBTOTAL(9,AM509:AM523)</f>
        <v>25895920</v>
      </c>
      <c r="AN508" s="708"/>
      <c r="AO508" s="698">
        <f>SUBTOTAL(9,AO509:AO523)</f>
        <v>1</v>
      </c>
      <c r="AP508" s="702">
        <f t="shared" si="187"/>
        <v>853666064.04400003</v>
      </c>
      <c r="AQ508" s="709"/>
      <c r="AR508" s="709"/>
      <c r="AS508" s="723"/>
    </row>
    <row r="509" spans="1:45" ht="33.75" outlineLevel="2">
      <c r="A509" s="710">
        <f>IF(B508&lt;&gt;"",B508,A507)</f>
        <v>36</v>
      </c>
      <c r="B509" s="711" t="str">
        <f>IF(C509&lt;&gt;"",COUNTA($C$8:C509),"")</f>
        <v/>
      </c>
      <c r="C509" s="711"/>
      <c r="D509" s="5" t="s">
        <v>178</v>
      </c>
      <c r="E509" s="699">
        <v>1</v>
      </c>
      <c r="F509" s="699"/>
      <c r="G509" s="699">
        <v>242</v>
      </c>
      <c r="H509" s="699">
        <v>7</v>
      </c>
      <c r="I509" s="699">
        <v>396</v>
      </c>
      <c r="J509" s="699" t="s">
        <v>169</v>
      </c>
      <c r="K509" s="712" t="s">
        <v>973</v>
      </c>
      <c r="L509" s="714">
        <v>134.5</v>
      </c>
      <c r="M509" s="715">
        <f>IF(K509&lt;&gt;"",VLOOKUP(K509,'DON GIA'!$S$1:$U$19,3,0),"")</f>
        <v>1679000</v>
      </c>
      <c r="N509" s="715">
        <f>IF(K509&lt;&gt;"",VLOOKUP(K509,'DON GIA'!$S$1:$V$19,4,0),"")</f>
        <v>0</v>
      </c>
      <c r="O509" s="715">
        <f t="shared" ref="O509:O523" si="212">IF(K509&lt;&gt;"",L509*M509,"")</f>
        <v>225825500</v>
      </c>
      <c r="P509" s="715">
        <f t="shared" ref="P509:P523" si="213">IF(K509&lt;&gt;"",L509*N509,"")</f>
        <v>0</v>
      </c>
      <c r="Q509" s="5" t="s">
        <v>35</v>
      </c>
      <c r="R509" s="699"/>
      <c r="S509" s="699"/>
      <c r="T509" s="715" t="str">
        <f>IF(Q509&lt;&gt;"",VLOOKUP(Q509,'DON GIA'!$H$1:$K$103,4,0),"")</f>
        <v/>
      </c>
      <c r="U509" s="715" t="str">
        <f t="shared" ref="U509:U523" si="214">IF(Q509&lt;&gt;"",IF(ISNUMBER(T509),S509*T509,""),"")</f>
        <v/>
      </c>
      <c r="V509" s="715" t="s">
        <v>2163</v>
      </c>
      <c r="W509" s="712" t="s">
        <v>1014</v>
      </c>
      <c r="X509" s="699" t="s">
        <v>27</v>
      </c>
      <c r="Y509" s="718">
        <v>4.67</v>
      </c>
      <c r="Z509" s="725">
        <v>5.83</v>
      </c>
      <c r="AA509" s="715">
        <f>IF(W509&lt;&gt;"",VLOOKUP(W509,'DON GIA'!$A$1:$D$346,4,0),"")</f>
        <v>4447303</v>
      </c>
      <c r="AB509" s="715">
        <f t="shared" ref="AB509:AB523" si="215">IF(W509&lt;&gt;"",IF(ISNUMBER(AA509),Y509*AA509,""),"")</f>
        <v>20768905.009999998</v>
      </c>
      <c r="AC509" s="5" t="s">
        <v>28</v>
      </c>
      <c r="AD509" s="5" t="s">
        <v>34</v>
      </c>
      <c r="AE509" s="5" t="s">
        <v>30</v>
      </c>
      <c r="AF509" s="5" t="s">
        <v>41</v>
      </c>
      <c r="AG509" s="5" t="s">
        <v>34</v>
      </c>
      <c r="AH509" s="699" t="s">
        <v>408</v>
      </c>
      <c r="AI509" s="5" t="s">
        <v>562</v>
      </c>
      <c r="AJ509" s="699" t="s">
        <v>409</v>
      </c>
      <c r="AK509" s="699">
        <v>1</v>
      </c>
      <c r="AL509" s="715">
        <f>IF(AI509&lt;&gt;"",VLOOKUP(AI509,'DON GIA'!$M$1:$P$9,4,0),"")</f>
        <v>12895920</v>
      </c>
      <c r="AM509" s="715">
        <f t="shared" ref="AM509:AM523" si="216">IF(AI509&lt;&gt;"",AK509*AL509,"")</f>
        <v>12895920</v>
      </c>
      <c r="AN509" s="5" t="s">
        <v>407</v>
      </c>
      <c r="AO509" s="699">
        <v>1</v>
      </c>
      <c r="AP509" s="702" t="str">
        <f t="shared" si="187"/>
        <v/>
      </c>
      <c r="AQ509" s="709" t="s">
        <v>2348</v>
      </c>
      <c r="AR509" s="709" t="s">
        <v>1912</v>
      </c>
      <c r="AS509" s="723"/>
    </row>
    <row r="510" spans="1:45" ht="115.5" outlineLevel="2">
      <c r="A510" s="710">
        <f t="shared" ref="A510:A523" si="217">IF(B509&lt;&gt;"",B509,A509)</f>
        <v>36</v>
      </c>
      <c r="B510" s="711" t="str">
        <f>IF(C510&lt;&gt;"",COUNTA($C$8:C510),"")</f>
        <v/>
      </c>
      <c r="C510" s="711"/>
      <c r="D510" s="5" t="s">
        <v>39</v>
      </c>
      <c r="E510" s="699"/>
      <c r="F510" s="699"/>
      <c r="G510" s="699"/>
      <c r="H510" s="699"/>
      <c r="I510" s="699"/>
      <c r="J510" s="699"/>
      <c r="K510" s="712"/>
      <c r="L510" s="714" t="s">
        <v>35</v>
      </c>
      <c r="M510" s="715" t="str">
        <f>IF(K510&lt;&gt;"",VLOOKUP(K510,'DON GIA'!$S$1:$U$19,3,0),"")</f>
        <v/>
      </c>
      <c r="N510" s="715" t="str">
        <f>IF(K510&lt;&gt;"",VLOOKUP(K510,'DON GIA'!$S$1:$V$19,4,0),"")</f>
        <v/>
      </c>
      <c r="O510" s="715" t="str">
        <f t="shared" si="212"/>
        <v/>
      </c>
      <c r="P510" s="715" t="str">
        <f t="shared" si="213"/>
        <v/>
      </c>
      <c r="Q510" s="5" t="s">
        <v>35</v>
      </c>
      <c r="R510" s="699"/>
      <c r="S510" s="699"/>
      <c r="T510" s="715" t="str">
        <f>IF(Q510&lt;&gt;"",VLOOKUP(Q510,'DON GIA'!$H$1:$K$103,4,0),"")</f>
        <v/>
      </c>
      <c r="U510" s="715" t="str">
        <f t="shared" si="214"/>
        <v/>
      </c>
      <c r="V510" s="715"/>
      <c r="W510" s="712" t="s">
        <v>1005</v>
      </c>
      <c r="X510" s="699" t="s">
        <v>27</v>
      </c>
      <c r="Y510" s="718">
        <v>85.2</v>
      </c>
      <c r="Z510" s="725"/>
      <c r="AA510" s="715">
        <f>IF(W510&lt;&gt;"",VLOOKUP(W510,'DON GIA'!$A$1:$D$346,4,0),"")</f>
        <v>5559129</v>
      </c>
      <c r="AB510" s="715">
        <f t="shared" si="215"/>
        <v>473637790.80000001</v>
      </c>
      <c r="AC510" s="5" t="s">
        <v>28</v>
      </c>
      <c r="AD510" s="5" t="s">
        <v>29</v>
      </c>
      <c r="AE510" s="5" t="s">
        <v>30</v>
      </c>
      <c r="AF510" s="5" t="s">
        <v>31</v>
      </c>
      <c r="AG510" s="5" t="s">
        <v>34</v>
      </c>
      <c r="AH510" s="699"/>
      <c r="AI510" s="5" t="s">
        <v>578</v>
      </c>
      <c r="AJ510" s="699" t="s">
        <v>560</v>
      </c>
      <c r="AK510" s="699">
        <v>1</v>
      </c>
      <c r="AL510" s="715">
        <f>IF(AI510&lt;&gt;"",VLOOKUP(AI510,'DON GIA'!$M$1:$P$9,4,0),"")</f>
        <v>13000000</v>
      </c>
      <c r="AM510" s="715">
        <f t="shared" si="216"/>
        <v>13000000</v>
      </c>
      <c r="AN510" s="5"/>
      <c r="AO510" s="699"/>
      <c r="AP510" s="702" t="str">
        <f t="shared" si="187"/>
        <v/>
      </c>
      <c r="AQ510" s="722" t="s">
        <v>602</v>
      </c>
      <c r="AR510" s="722" t="s">
        <v>395</v>
      </c>
      <c r="AS510" s="639"/>
    </row>
    <row r="511" spans="1:45" ht="165.75" outlineLevel="2">
      <c r="A511" s="710">
        <f t="shared" si="217"/>
        <v>36</v>
      </c>
      <c r="B511" s="711" t="str">
        <f>IF(C511&lt;&gt;"",COUNTA($C$8:C511),"")</f>
        <v/>
      </c>
      <c r="C511" s="711"/>
      <c r="D511" s="5"/>
      <c r="E511" s="699"/>
      <c r="F511" s="699"/>
      <c r="G511" s="699"/>
      <c r="H511" s="699"/>
      <c r="I511" s="699"/>
      <c r="J511" s="699"/>
      <c r="K511" s="712"/>
      <c r="L511" s="714" t="s">
        <v>35</v>
      </c>
      <c r="M511" s="715" t="str">
        <f>IF(K511&lt;&gt;"",VLOOKUP(K511,'DON GIA'!$S$1:$U$19,3,0),"")</f>
        <v/>
      </c>
      <c r="N511" s="715" t="str">
        <f>IF(K511&lt;&gt;"",VLOOKUP(K511,'DON GIA'!$S$1:$V$19,4,0),"")</f>
        <v/>
      </c>
      <c r="O511" s="715" t="str">
        <f t="shared" si="212"/>
        <v/>
      </c>
      <c r="P511" s="715" t="str">
        <f t="shared" si="213"/>
        <v/>
      </c>
      <c r="Q511" s="5" t="s">
        <v>35</v>
      </c>
      <c r="R511" s="699"/>
      <c r="S511" s="699"/>
      <c r="T511" s="715" t="str">
        <f>IF(Q511&lt;&gt;"",VLOOKUP(Q511,'DON GIA'!$H$1:$K$103,4,0),"")</f>
        <v/>
      </c>
      <c r="U511" s="715" t="str">
        <f t="shared" si="214"/>
        <v/>
      </c>
      <c r="V511" s="715"/>
      <c r="W511" s="712" t="s">
        <v>1090</v>
      </c>
      <c r="X511" s="699" t="s">
        <v>27</v>
      </c>
      <c r="Y511" s="718">
        <v>4.8</v>
      </c>
      <c r="Z511" s="725"/>
      <c r="AA511" s="715">
        <f>IF(W511&lt;&gt;"",VLOOKUP(W511,'DON GIA'!$A$1:$D$346,4,0),"")</f>
        <v>10375629</v>
      </c>
      <c r="AB511" s="715">
        <f t="shared" si="215"/>
        <v>49803019.199999996</v>
      </c>
      <c r="AC511" s="5" t="s">
        <v>28</v>
      </c>
      <c r="AD511" s="5" t="s">
        <v>29</v>
      </c>
      <c r="AE511" s="5" t="s">
        <v>30</v>
      </c>
      <c r="AF511" s="5" t="s">
        <v>31</v>
      </c>
      <c r="AG511" s="5" t="s">
        <v>34</v>
      </c>
      <c r="AH511" s="699"/>
      <c r="AI511" s="5"/>
      <c r="AJ511" s="699"/>
      <c r="AK511" s="699"/>
      <c r="AL511" s="715" t="str">
        <f>IF(AI511&lt;&gt;"",VLOOKUP(AI511,'DON GIA'!$M$1:$P$9,4,0),"")</f>
        <v/>
      </c>
      <c r="AM511" s="715" t="str">
        <f t="shared" si="216"/>
        <v/>
      </c>
      <c r="AN511" s="5"/>
      <c r="AO511" s="699"/>
      <c r="AP511" s="702" t="str">
        <f t="shared" si="187"/>
        <v/>
      </c>
      <c r="AQ511" s="712" t="s">
        <v>603</v>
      </c>
      <c r="AR511" s="712" t="s">
        <v>1949</v>
      </c>
      <c r="AS511" s="727"/>
    </row>
    <row r="512" spans="1:45" ht="66" outlineLevel="2">
      <c r="A512" s="710">
        <f t="shared" si="217"/>
        <v>36</v>
      </c>
      <c r="B512" s="711" t="str">
        <f>IF(C512&lt;&gt;"",COUNTA($C$8:C512),"")</f>
        <v/>
      </c>
      <c r="C512" s="711"/>
      <c r="D512" s="5"/>
      <c r="E512" s="699"/>
      <c r="F512" s="699"/>
      <c r="G512" s="699"/>
      <c r="H512" s="699"/>
      <c r="I512" s="699"/>
      <c r="J512" s="699"/>
      <c r="K512" s="712"/>
      <c r="L512" s="714" t="s">
        <v>35</v>
      </c>
      <c r="M512" s="715" t="str">
        <f>IF(K512&lt;&gt;"",VLOOKUP(K512,'DON GIA'!$S$1:$U$19,3,0),"")</f>
        <v/>
      </c>
      <c r="N512" s="715" t="str">
        <f>IF(K512&lt;&gt;"",VLOOKUP(K512,'DON GIA'!$S$1:$V$19,4,0),"")</f>
        <v/>
      </c>
      <c r="O512" s="715" t="str">
        <f t="shared" si="212"/>
        <v/>
      </c>
      <c r="P512" s="715" t="str">
        <f t="shared" si="213"/>
        <v/>
      </c>
      <c r="Q512" s="5" t="s">
        <v>35</v>
      </c>
      <c r="R512" s="699"/>
      <c r="S512" s="699"/>
      <c r="T512" s="715" t="str">
        <f>IF(Q512&lt;&gt;"",VLOOKUP(Q512,'DON GIA'!$H$1:$K$103,4,0),"")</f>
        <v/>
      </c>
      <c r="U512" s="715" t="str">
        <f t="shared" si="214"/>
        <v/>
      </c>
      <c r="V512" s="715"/>
      <c r="W512" s="712" t="s">
        <v>1019</v>
      </c>
      <c r="X512" s="699" t="s">
        <v>27</v>
      </c>
      <c r="Y512" s="718">
        <v>23.19</v>
      </c>
      <c r="Z512" s="725">
        <v>0.91</v>
      </c>
      <c r="AA512" s="715">
        <f>IF(W512&lt;&gt;"",VLOOKUP(W512,'DON GIA'!$A$1:$D$346,4,0),"")</f>
        <v>330817</v>
      </c>
      <c r="AB512" s="715">
        <f t="shared" si="215"/>
        <v>7671646.2300000004</v>
      </c>
      <c r="AC512" s="5"/>
      <c r="AD512" s="5"/>
      <c r="AE512" s="5"/>
      <c r="AF512" s="5"/>
      <c r="AG512" s="5"/>
      <c r="AH512" s="699"/>
      <c r="AI512" s="5"/>
      <c r="AJ512" s="699"/>
      <c r="AK512" s="699"/>
      <c r="AL512" s="715" t="str">
        <f>IF(AI512&lt;&gt;"",VLOOKUP(AI512,'DON GIA'!$M$1:$P$9,4,0),"")</f>
        <v/>
      </c>
      <c r="AM512" s="715" t="str">
        <f t="shared" si="216"/>
        <v/>
      </c>
      <c r="AN512" s="5"/>
      <c r="AO512" s="699"/>
      <c r="AP512" s="702" t="str">
        <f t="shared" si="187"/>
        <v/>
      </c>
      <c r="AQ512" s="722" t="s">
        <v>2349</v>
      </c>
      <c r="AR512" s="722" t="s">
        <v>1915</v>
      </c>
      <c r="AS512" s="639"/>
    </row>
    <row r="513" spans="1:45" ht="33.75" outlineLevel="2">
      <c r="A513" s="710">
        <f t="shared" si="217"/>
        <v>36</v>
      </c>
      <c r="B513" s="711" t="str">
        <f>IF(C513&lt;&gt;"",COUNTA($C$8:C513),"")</f>
        <v/>
      </c>
      <c r="C513" s="711"/>
      <c r="D513" s="5"/>
      <c r="E513" s="699"/>
      <c r="F513" s="699"/>
      <c r="G513" s="699"/>
      <c r="H513" s="699"/>
      <c r="I513" s="699"/>
      <c r="J513" s="699"/>
      <c r="K513" s="712"/>
      <c r="L513" s="714" t="s">
        <v>35</v>
      </c>
      <c r="M513" s="715" t="str">
        <f>IF(K513&lt;&gt;"",VLOOKUP(K513,'DON GIA'!$S$1:$U$19,3,0),"")</f>
        <v/>
      </c>
      <c r="N513" s="715" t="str">
        <f>IF(K513&lt;&gt;"",VLOOKUP(K513,'DON GIA'!$S$1:$V$19,4,0),"")</f>
        <v/>
      </c>
      <c r="O513" s="715" t="str">
        <f t="shared" si="212"/>
        <v/>
      </c>
      <c r="P513" s="715" t="str">
        <f t="shared" si="213"/>
        <v/>
      </c>
      <c r="Q513" s="5" t="s">
        <v>35</v>
      </c>
      <c r="R513" s="699"/>
      <c r="S513" s="699"/>
      <c r="T513" s="715" t="str">
        <f>IF(Q513&lt;&gt;"",VLOOKUP(Q513,'DON GIA'!$H$1:$K$103,4,0),"")</f>
        <v/>
      </c>
      <c r="U513" s="715" t="str">
        <f t="shared" si="214"/>
        <v/>
      </c>
      <c r="V513" s="715"/>
      <c r="W513" s="712" t="s">
        <v>1078</v>
      </c>
      <c r="X513" s="699" t="s">
        <v>27</v>
      </c>
      <c r="Y513" s="718"/>
      <c r="Z513" s="725">
        <v>40.32</v>
      </c>
      <c r="AA513" s="715">
        <f>IF(W513&lt;&gt;"",VLOOKUP(W513,'DON GIA'!$A$1:$D$346,4,0),"")</f>
        <v>854777</v>
      </c>
      <c r="AB513" s="715">
        <f t="shared" si="215"/>
        <v>0</v>
      </c>
      <c r="AC513" s="5"/>
      <c r="AD513" s="5" t="s">
        <v>29</v>
      </c>
      <c r="AE513" s="5" t="s">
        <v>30</v>
      </c>
      <c r="AF513" s="5" t="s">
        <v>41</v>
      </c>
      <c r="AG513" s="5" t="s">
        <v>136</v>
      </c>
      <c r="AH513" s="699"/>
      <c r="AI513" s="5"/>
      <c r="AJ513" s="699"/>
      <c r="AK513" s="699"/>
      <c r="AL513" s="715" t="str">
        <f>IF(AI513&lt;&gt;"",VLOOKUP(AI513,'DON GIA'!$M$1:$P$9,4,0),"")</f>
        <v/>
      </c>
      <c r="AM513" s="715" t="str">
        <f t="shared" si="216"/>
        <v/>
      </c>
      <c r="AN513" s="5"/>
      <c r="AO513" s="699"/>
      <c r="AP513" s="702" t="str">
        <f t="shared" si="187"/>
        <v/>
      </c>
      <c r="AQ513" s="584" t="s">
        <v>1972</v>
      </c>
      <c r="AR513" s="584"/>
      <c r="AS513" s="631"/>
    </row>
    <row r="514" spans="1:45" outlineLevel="2">
      <c r="A514" s="710">
        <f t="shared" si="217"/>
        <v>36</v>
      </c>
      <c r="B514" s="711" t="str">
        <f>IF(C514&lt;&gt;"",COUNTA($C$8:C514),"")</f>
        <v/>
      </c>
      <c r="C514" s="711"/>
      <c r="D514" s="5"/>
      <c r="E514" s="699"/>
      <c r="F514" s="699"/>
      <c r="G514" s="699"/>
      <c r="H514" s="699"/>
      <c r="I514" s="699"/>
      <c r="J514" s="699"/>
      <c r="K514" s="712"/>
      <c r="L514" s="714" t="s">
        <v>35</v>
      </c>
      <c r="M514" s="715" t="str">
        <f>IF(K514&lt;&gt;"",VLOOKUP(K514,'DON GIA'!$S$1:$U$19,3,0),"")</f>
        <v/>
      </c>
      <c r="N514" s="715" t="str">
        <f>IF(K514&lt;&gt;"",VLOOKUP(K514,'DON GIA'!$S$1:$V$19,4,0),"")</f>
        <v/>
      </c>
      <c r="O514" s="715" t="str">
        <f t="shared" si="212"/>
        <v/>
      </c>
      <c r="P514" s="715" t="str">
        <f t="shared" si="213"/>
        <v/>
      </c>
      <c r="Q514" s="5" t="s">
        <v>35</v>
      </c>
      <c r="R514" s="699"/>
      <c r="S514" s="699"/>
      <c r="T514" s="715" t="str">
        <f>IF(Q514&lt;&gt;"",VLOOKUP(Q514,'DON GIA'!$H$1:$K$103,4,0),"")</f>
        <v/>
      </c>
      <c r="U514" s="715" t="str">
        <f t="shared" si="214"/>
        <v/>
      </c>
      <c r="V514" s="715"/>
      <c r="W514" s="712" t="s">
        <v>1091</v>
      </c>
      <c r="X514" s="699" t="s">
        <v>27</v>
      </c>
      <c r="Y514" s="718">
        <v>30</v>
      </c>
      <c r="Z514" s="725"/>
      <c r="AA514" s="715">
        <f>IF(W514&lt;&gt;"",VLOOKUP(W514,'DON GIA'!$A$1:$D$346,4,0),"")</f>
        <v>161275</v>
      </c>
      <c r="AB514" s="715">
        <f t="shared" si="215"/>
        <v>4838250</v>
      </c>
      <c r="AC514" s="5"/>
      <c r="AD514" s="5"/>
      <c r="AE514" s="5"/>
      <c r="AF514" s="5"/>
      <c r="AG514" s="5"/>
      <c r="AH514" s="699"/>
      <c r="AI514" s="5"/>
      <c r="AJ514" s="699"/>
      <c r="AK514" s="699"/>
      <c r="AL514" s="715" t="str">
        <f>IF(AI514&lt;&gt;"",VLOOKUP(AI514,'DON GIA'!$M$1:$P$9,4,0),"")</f>
        <v/>
      </c>
      <c r="AM514" s="715" t="str">
        <f t="shared" si="216"/>
        <v/>
      </c>
      <c r="AN514" s="5"/>
      <c r="AO514" s="699"/>
      <c r="AP514" s="702" t="str">
        <f t="shared" si="187"/>
        <v/>
      </c>
      <c r="AQ514" s="712" t="s">
        <v>421</v>
      </c>
      <c r="AR514" s="712"/>
      <c r="AS514" s="727"/>
    </row>
    <row r="515" spans="1:45" outlineLevel="2">
      <c r="A515" s="710">
        <f t="shared" si="217"/>
        <v>36</v>
      </c>
      <c r="B515" s="711" t="str">
        <f>IF(C515&lt;&gt;"",COUNTA($C$8:C515),"")</f>
        <v/>
      </c>
      <c r="C515" s="711"/>
      <c r="D515" s="5"/>
      <c r="E515" s="699"/>
      <c r="F515" s="699"/>
      <c r="G515" s="699"/>
      <c r="H515" s="699"/>
      <c r="I515" s="699"/>
      <c r="J515" s="699"/>
      <c r="K515" s="712"/>
      <c r="L515" s="714" t="s">
        <v>35</v>
      </c>
      <c r="M515" s="715" t="str">
        <f>IF(K515&lt;&gt;"",VLOOKUP(K515,'DON GIA'!$S$1:$U$19,3,0),"")</f>
        <v/>
      </c>
      <c r="N515" s="715" t="str">
        <f>IF(K515&lt;&gt;"",VLOOKUP(K515,'DON GIA'!$S$1:$V$19,4,0),"")</f>
        <v/>
      </c>
      <c r="O515" s="715" t="str">
        <f t="shared" si="212"/>
        <v/>
      </c>
      <c r="P515" s="715" t="str">
        <f t="shared" si="213"/>
        <v/>
      </c>
      <c r="Q515" s="5" t="s">
        <v>35</v>
      </c>
      <c r="R515" s="699"/>
      <c r="S515" s="699"/>
      <c r="T515" s="715" t="str">
        <f>IF(Q515&lt;&gt;"",VLOOKUP(Q515,'DON GIA'!$H$1:$K$103,4,0),"")</f>
        <v/>
      </c>
      <c r="U515" s="715" t="str">
        <f t="shared" si="214"/>
        <v/>
      </c>
      <c r="V515" s="715"/>
      <c r="W515" s="712" t="s">
        <v>1079</v>
      </c>
      <c r="X515" s="699" t="s">
        <v>27</v>
      </c>
      <c r="Y515" s="718">
        <v>60</v>
      </c>
      <c r="Z515" s="725"/>
      <c r="AA515" s="715">
        <f>IF(W515&lt;&gt;"",VLOOKUP(W515,'DON GIA'!$A$1:$D$346,4,0),"")</f>
        <v>109890</v>
      </c>
      <c r="AB515" s="715">
        <f t="shared" si="215"/>
        <v>6593400</v>
      </c>
      <c r="AC515" s="5"/>
      <c r="AD515" s="5"/>
      <c r="AE515" s="5"/>
      <c r="AF515" s="5"/>
      <c r="AG515" s="5"/>
      <c r="AH515" s="699"/>
      <c r="AI515" s="5"/>
      <c r="AJ515" s="699"/>
      <c r="AK515" s="699"/>
      <c r="AL515" s="715" t="str">
        <f>IF(AI515&lt;&gt;"",VLOOKUP(AI515,'DON GIA'!$M$1:$P$9,4,0),"")</f>
        <v/>
      </c>
      <c r="AM515" s="715" t="str">
        <f t="shared" si="216"/>
        <v/>
      </c>
      <c r="AN515" s="5"/>
      <c r="AO515" s="699"/>
      <c r="AP515" s="702" t="str">
        <f t="shared" si="187"/>
        <v/>
      </c>
      <c r="AQ515" s="712"/>
      <c r="AR515" s="712"/>
      <c r="AS515" s="727"/>
    </row>
    <row r="516" spans="1:45" outlineLevel="2">
      <c r="A516" s="710">
        <f t="shared" si="217"/>
        <v>36</v>
      </c>
      <c r="B516" s="711" t="str">
        <f>IF(C516&lt;&gt;"",COUNTA($C$8:C516),"")</f>
        <v/>
      </c>
      <c r="C516" s="711"/>
      <c r="D516" s="5"/>
      <c r="E516" s="699"/>
      <c r="F516" s="699"/>
      <c r="G516" s="699"/>
      <c r="H516" s="699"/>
      <c r="I516" s="699"/>
      <c r="J516" s="699"/>
      <c r="K516" s="712"/>
      <c r="L516" s="714" t="s">
        <v>35</v>
      </c>
      <c r="M516" s="715" t="str">
        <f>IF(K516&lt;&gt;"",VLOOKUP(K516,'DON GIA'!$S$1:$U$19,3,0),"")</f>
        <v/>
      </c>
      <c r="N516" s="715" t="str">
        <f>IF(K516&lt;&gt;"",VLOOKUP(K516,'DON GIA'!$S$1:$V$19,4,0),"")</f>
        <v/>
      </c>
      <c r="O516" s="715" t="str">
        <f t="shared" si="212"/>
        <v/>
      </c>
      <c r="P516" s="715" t="str">
        <f t="shared" si="213"/>
        <v/>
      </c>
      <c r="Q516" s="5" t="s">
        <v>35</v>
      </c>
      <c r="R516" s="699"/>
      <c r="S516" s="699"/>
      <c r="T516" s="715" t="str">
        <f>IF(Q516&lt;&gt;"",VLOOKUP(Q516,'DON GIA'!$H$1:$K$103,4,0),"")</f>
        <v/>
      </c>
      <c r="U516" s="715" t="str">
        <f t="shared" si="214"/>
        <v/>
      </c>
      <c r="V516" s="715"/>
      <c r="W516" s="712" t="s">
        <v>1085</v>
      </c>
      <c r="X516" s="699" t="s">
        <v>27</v>
      </c>
      <c r="Y516" s="718">
        <v>89.34</v>
      </c>
      <c r="Z516" s="725"/>
      <c r="AA516" s="715">
        <f>IF(W516&lt;&gt;"",VLOOKUP(W516,'DON GIA'!$A$1:$D$346,4,0),"")</f>
        <v>282038</v>
      </c>
      <c r="AB516" s="715">
        <f t="shared" si="215"/>
        <v>25197274.920000002</v>
      </c>
      <c r="AC516" s="5"/>
      <c r="AD516" s="5"/>
      <c r="AE516" s="5"/>
      <c r="AF516" s="5"/>
      <c r="AG516" s="5"/>
      <c r="AH516" s="699"/>
      <c r="AI516" s="5"/>
      <c r="AJ516" s="699"/>
      <c r="AK516" s="699"/>
      <c r="AL516" s="715" t="str">
        <f>IF(AI516&lt;&gt;"",VLOOKUP(AI516,'DON GIA'!$M$1:$P$9,4,0),"")</f>
        <v/>
      </c>
      <c r="AM516" s="715" t="str">
        <f t="shared" si="216"/>
        <v/>
      </c>
      <c r="AN516" s="5"/>
      <c r="AO516" s="699"/>
      <c r="AP516" s="702" t="str">
        <f t="shared" si="187"/>
        <v/>
      </c>
      <c r="AQ516" s="712"/>
      <c r="AR516" s="712"/>
      <c r="AS516" s="727"/>
    </row>
    <row r="517" spans="1:45" outlineLevel="2">
      <c r="A517" s="710">
        <f t="shared" si="217"/>
        <v>36</v>
      </c>
      <c r="B517" s="711" t="str">
        <f>IF(C517&lt;&gt;"",COUNTA($C$8:C517),"")</f>
        <v/>
      </c>
      <c r="C517" s="711"/>
      <c r="D517" s="5"/>
      <c r="E517" s="699"/>
      <c r="F517" s="699"/>
      <c r="G517" s="699"/>
      <c r="H517" s="699"/>
      <c r="I517" s="699"/>
      <c r="J517" s="699"/>
      <c r="K517" s="712"/>
      <c r="L517" s="714" t="s">
        <v>35</v>
      </c>
      <c r="M517" s="715" t="str">
        <f>IF(K517&lt;&gt;"",VLOOKUP(K517,'DON GIA'!$S$1:$U$19,3,0),"")</f>
        <v/>
      </c>
      <c r="N517" s="715" t="str">
        <f>IF(K517&lt;&gt;"",VLOOKUP(K517,'DON GIA'!$S$1:$V$19,4,0),"")</f>
        <v/>
      </c>
      <c r="O517" s="715" t="str">
        <f t="shared" si="212"/>
        <v/>
      </c>
      <c r="P517" s="715" t="str">
        <f t="shared" si="213"/>
        <v/>
      </c>
      <c r="Q517" s="5" t="s">
        <v>35</v>
      </c>
      <c r="R517" s="699"/>
      <c r="S517" s="699"/>
      <c r="T517" s="715" t="str">
        <f>IF(Q517&lt;&gt;"",VLOOKUP(Q517,'DON GIA'!$H$1:$K$103,4,0),"")</f>
        <v/>
      </c>
      <c r="U517" s="715" t="str">
        <f t="shared" si="214"/>
        <v/>
      </c>
      <c r="V517" s="715"/>
      <c r="W517" s="712" t="s">
        <v>1082</v>
      </c>
      <c r="X517" s="699" t="s">
        <v>38</v>
      </c>
      <c r="Y517" s="718">
        <v>0.22800000000000001</v>
      </c>
      <c r="Z517" s="725"/>
      <c r="AA517" s="715">
        <f>IF(W517&lt;&gt;"",VLOOKUP(W517,'DON GIA'!$A$1:$D$346,4,0),"")</f>
        <v>2523428</v>
      </c>
      <c r="AB517" s="715">
        <f t="shared" si="215"/>
        <v>575341.58400000003</v>
      </c>
      <c r="AC517" s="5"/>
      <c r="AD517" s="5"/>
      <c r="AE517" s="5"/>
      <c r="AF517" s="5"/>
      <c r="AG517" s="5"/>
      <c r="AH517" s="699"/>
      <c r="AI517" s="5"/>
      <c r="AJ517" s="699"/>
      <c r="AK517" s="699"/>
      <c r="AL517" s="715" t="str">
        <f>IF(AI517&lt;&gt;"",VLOOKUP(AI517,'DON GIA'!$M$1:$P$9,4,0),"")</f>
        <v/>
      </c>
      <c r="AM517" s="715" t="str">
        <f t="shared" si="216"/>
        <v/>
      </c>
      <c r="AN517" s="5"/>
      <c r="AO517" s="699"/>
      <c r="AP517" s="702" t="str">
        <f t="shared" si="187"/>
        <v/>
      </c>
      <c r="AQ517" s="712"/>
      <c r="AR517" s="712"/>
      <c r="AS517" s="727"/>
    </row>
    <row r="518" spans="1:45" ht="33.75" outlineLevel="2">
      <c r="A518" s="710">
        <f t="shared" si="217"/>
        <v>36</v>
      </c>
      <c r="B518" s="711" t="str">
        <f>IF(C518&lt;&gt;"",COUNTA($C$8:C518),"")</f>
        <v/>
      </c>
      <c r="C518" s="711"/>
      <c r="D518" s="5"/>
      <c r="E518" s="699"/>
      <c r="F518" s="699"/>
      <c r="G518" s="699"/>
      <c r="H518" s="699"/>
      <c r="I518" s="699"/>
      <c r="J518" s="699"/>
      <c r="K518" s="712"/>
      <c r="L518" s="714" t="s">
        <v>35</v>
      </c>
      <c r="M518" s="715" t="str">
        <f>IF(K518&lt;&gt;"",VLOOKUP(K518,'DON GIA'!$S$1:$U$19,3,0),"")</f>
        <v/>
      </c>
      <c r="N518" s="715" t="str">
        <f>IF(K518&lt;&gt;"",VLOOKUP(K518,'DON GIA'!$S$1:$V$19,4,0),"")</f>
        <v/>
      </c>
      <c r="O518" s="715" t="str">
        <f t="shared" si="212"/>
        <v/>
      </c>
      <c r="P518" s="715" t="str">
        <f t="shared" si="213"/>
        <v/>
      </c>
      <c r="Q518" s="5" t="s">
        <v>35</v>
      </c>
      <c r="R518" s="699"/>
      <c r="S518" s="699"/>
      <c r="T518" s="715" t="str">
        <f>IF(Q518&lt;&gt;"",VLOOKUP(Q518,'DON GIA'!$H$1:$K$103,4,0),"")</f>
        <v/>
      </c>
      <c r="U518" s="715" t="str">
        <f t="shared" si="214"/>
        <v/>
      </c>
      <c r="V518" s="715"/>
      <c r="W518" s="712" t="s">
        <v>1096</v>
      </c>
      <c r="X518" s="699" t="s">
        <v>27</v>
      </c>
      <c r="Y518" s="718">
        <f>21*1.3</f>
        <v>27.3</v>
      </c>
      <c r="Z518" s="725"/>
      <c r="AA518" s="715">
        <f>IF(W518&lt;&gt;"",VLOOKUP(W518,'DON GIA'!$A$1:$D$346,4,0),"")</f>
        <v>257144</v>
      </c>
      <c r="AB518" s="715">
        <f t="shared" si="215"/>
        <v>7020031.2000000002</v>
      </c>
      <c r="AC518" s="5"/>
      <c r="AD518" s="5"/>
      <c r="AE518" s="5"/>
      <c r="AF518" s="5"/>
      <c r="AG518" s="5"/>
      <c r="AH518" s="699"/>
      <c r="AI518" s="5"/>
      <c r="AJ518" s="699"/>
      <c r="AK518" s="699"/>
      <c r="AL518" s="715" t="str">
        <f>IF(AI518&lt;&gt;"",VLOOKUP(AI518,'DON GIA'!$M$1:$P$9,4,0),"")</f>
        <v/>
      </c>
      <c r="AM518" s="715" t="str">
        <f t="shared" si="216"/>
        <v/>
      </c>
      <c r="AN518" s="5"/>
      <c r="AO518" s="699"/>
      <c r="AP518" s="702" t="str">
        <f t="shared" si="187"/>
        <v/>
      </c>
      <c r="AQ518" s="712"/>
      <c r="AR518" s="712"/>
      <c r="AS518" s="727"/>
    </row>
    <row r="519" spans="1:45" outlineLevel="2">
      <c r="A519" s="710">
        <f t="shared" si="217"/>
        <v>36</v>
      </c>
      <c r="B519" s="711" t="str">
        <f>IF(C519&lt;&gt;"",COUNTA($C$8:C519),"")</f>
        <v/>
      </c>
      <c r="C519" s="711"/>
      <c r="D519" s="5"/>
      <c r="E519" s="699"/>
      <c r="F519" s="699"/>
      <c r="G519" s="699"/>
      <c r="H519" s="699"/>
      <c r="I519" s="699"/>
      <c r="J519" s="699"/>
      <c r="K519" s="712"/>
      <c r="L519" s="714" t="s">
        <v>35</v>
      </c>
      <c r="M519" s="715" t="str">
        <f>IF(K519&lt;&gt;"",VLOOKUP(K519,'DON GIA'!$S$1:$U$19,3,0),"")</f>
        <v/>
      </c>
      <c r="N519" s="715" t="str">
        <f>IF(K519&lt;&gt;"",VLOOKUP(K519,'DON GIA'!$S$1:$V$19,4,0),"")</f>
        <v/>
      </c>
      <c r="O519" s="715" t="str">
        <f t="shared" si="212"/>
        <v/>
      </c>
      <c r="P519" s="715" t="str">
        <f t="shared" si="213"/>
        <v/>
      </c>
      <c r="Q519" s="5" t="s">
        <v>35</v>
      </c>
      <c r="R519" s="699"/>
      <c r="S519" s="699"/>
      <c r="T519" s="715" t="str">
        <f>IF(Q519&lt;&gt;"",VLOOKUP(Q519,'DON GIA'!$H$1:$K$103,4,0),"")</f>
        <v/>
      </c>
      <c r="U519" s="715" t="str">
        <f t="shared" si="214"/>
        <v/>
      </c>
      <c r="V519" s="715"/>
      <c r="W519" s="712"/>
      <c r="X519" s="699"/>
      <c r="Y519" s="718"/>
      <c r="Z519" s="725"/>
      <c r="AA519" s="715" t="str">
        <f>IF(W519&lt;&gt;"",VLOOKUP(W519,'DON GIA'!$A$1:$D$346,4,0),"")</f>
        <v/>
      </c>
      <c r="AB519" s="715" t="str">
        <f t="shared" si="215"/>
        <v/>
      </c>
      <c r="AC519" s="5"/>
      <c r="AD519" s="5"/>
      <c r="AE519" s="5"/>
      <c r="AF519" s="5"/>
      <c r="AG519" s="5"/>
      <c r="AH519" s="699"/>
      <c r="AI519" s="5"/>
      <c r="AJ519" s="699"/>
      <c r="AK519" s="699"/>
      <c r="AL519" s="715" t="str">
        <f>IF(AI519&lt;&gt;"",VLOOKUP(AI519,'DON GIA'!$M$1:$P$9,4,0),"")</f>
        <v/>
      </c>
      <c r="AM519" s="715" t="str">
        <f t="shared" si="216"/>
        <v/>
      </c>
      <c r="AN519" s="5"/>
      <c r="AO519" s="699"/>
      <c r="AP519" s="702" t="str">
        <f t="shared" si="187"/>
        <v/>
      </c>
      <c r="AQ519" s="712"/>
      <c r="AR519" s="712"/>
      <c r="AS519" s="727"/>
    </row>
    <row r="520" spans="1:45" outlineLevel="2">
      <c r="A520" s="710">
        <f t="shared" si="217"/>
        <v>36</v>
      </c>
      <c r="B520" s="711" t="str">
        <f>IF(C520&lt;&gt;"",COUNTA($C$8:C520),"")</f>
        <v/>
      </c>
      <c r="C520" s="711"/>
      <c r="D520" s="5"/>
      <c r="E520" s="699"/>
      <c r="F520" s="699"/>
      <c r="G520" s="699"/>
      <c r="H520" s="699"/>
      <c r="I520" s="699"/>
      <c r="J520" s="699"/>
      <c r="K520" s="712"/>
      <c r="L520" s="714" t="s">
        <v>35</v>
      </c>
      <c r="M520" s="715" t="str">
        <f>IF(K520&lt;&gt;"",VLOOKUP(K520,'DON GIA'!$S$1:$U$19,3,0),"")</f>
        <v/>
      </c>
      <c r="N520" s="715" t="str">
        <f>IF(K520&lt;&gt;"",VLOOKUP(K520,'DON GIA'!$S$1:$V$19,4,0),"")</f>
        <v/>
      </c>
      <c r="O520" s="715" t="str">
        <f t="shared" si="212"/>
        <v/>
      </c>
      <c r="P520" s="715" t="str">
        <f t="shared" si="213"/>
        <v/>
      </c>
      <c r="Q520" s="5" t="s">
        <v>35</v>
      </c>
      <c r="R520" s="699"/>
      <c r="S520" s="699"/>
      <c r="T520" s="715" t="str">
        <f>IF(Q520&lt;&gt;"",VLOOKUP(Q520,'DON GIA'!$H$1:$K$103,4,0),"")</f>
        <v/>
      </c>
      <c r="U520" s="715" t="str">
        <f t="shared" si="214"/>
        <v/>
      </c>
      <c r="V520" s="715"/>
      <c r="W520" s="712" t="s">
        <v>1097</v>
      </c>
      <c r="X520" s="699" t="s">
        <v>27</v>
      </c>
      <c r="Y520" s="718">
        <v>9.4499999999999993</v>
      </c>
      <c r="Z520" s="725"/>
      <c r="AA520" s="715">
        <f>IF(W520&lt;&gt;"",VLOOKUP(W520,'DON GIA'!$A$1:$D$346,4,0),"")</f>
        <v>216498</v>
      </c>
      <c r="AB520" s="715">
        <f t="shared" si="215"/>
        <v>2045906.0999999999</v>
      </c>
      <c r="AC520" s="5"/>
      <c r="AD520" s="5"/>
      <c r="AE520" s="5"/>
      <c r="AF520" s="5"/>
      <c r="AG520" s="5"/>
      <c r="AH520" s="699"/>
      <c r="AI520" s="5"/>
      <c r="AJ520" s="699"/>
      <c r="AK520" s="699"/>
      <c r="AL520" s="715" t="str">
        <f>IF(AI520&lt;&gt;"",VLOOKUP(AI520,'DON GIA'!$M$1:$P$9,4,0),"")</f>
        <v/>
      </c>
      <c r="AM520" s="715" t="str">
        <f t="shared" si="216"/>
        <v/>
      </c>
      <c r="AN520" s="5"/>
      <c r="AO520" s="699"/>
      <c r="AP520" s="702" t="str">
        <f t="shared" si="187"/>
        <v/>
      </c>
      <c r="AQ520" s="712"/>
      <c r="AR520" s="712"/>
      <c r="AS520" s="727"/>
    </row>
    <row r="521" spans="1:45" outlineLevel="2">
      <c r="A521" s="710">
        <f t="shared" si="217"/>
        <v>36</v>
      </c>
      <c r="B521" s="711" t="str">
        <f>IF(C521&lt;&gt;"",COUNTA($C$8:C521),"")</f>
        <v/>
      </c>
      <c r="C521" s="711"/>
      <c r="D521" s="5"/>
      <c r="E521" s="699"/>
      <c r="F521" s="699"/>
      <c r="G521" s="699"/>
      <c r="H521" s="699"/>
      <c r="I521" s="699"/>
      <c r="J521" s="699"/>
      <c r="K521" s="712"/>
      <c r="L521" s="714" t="s">
        <v>35</v>
      </c>
      <c r="M521" s="715" t="str">
        <f>IF(K521&lt;&gt;"",VLOOKUP(K521,'DON GIA'!$S$1:$U$19,3,0),"")</f>
        <v/>
      </c>
      <c r="N521" s="715" t="str">
        <f>IF(K521&lt;&gt;"",VLOOKUP(K521,'DON GIA'!$S$1:$V$19,4,0),"")</f>
        <v/>
      </c>
      <c r="O521" s="715" t="str">
        <f t="shared" si="212"/>
        <v/>
      </c>
      <c r="P521" s="715" t="str">
        <f t="shared" si="213"/>
        <v/>
      </c>
      <c r="Q521" s="5" t="s">
        <v>35</v>
      </c>
      <c r="R521" s="699"/>
      <c r="S521" s="699"/>
      <c r="T521" s="715" t="str">
        <f>IF(Q521&lt;&gt;"",VLOOKUP(Q521,'DON GIA'!$H$1:$K$103,4,0),"")</f>
        <v/>
      </c>
      <c r="U521" s="715" t="str">
        <f t="shared" si="214"/>
        <v/>
      </c>
      <c r="V521" s="715"/>
      <c r="W521" s="712" t="s">
        <v>1049</v>
      </c>
      <c r="X521" s="699" t="s">
        <v>42</v>
      </c>
      <c r="Y521" s="718">
        <v>1</v>
      </c>
      <c r="Z521" s="725"/>
      <c r="AA521" s="715">
        <f>IF(W521&lt;&gt;"",VLOOKUP(W521,'DON GIA'!$A$1:$D$346,4,0),"")</f>
        <v>3793079</v>
      </c>
      <c r="AB521" s="715">
        <f t="shared" si="215"/>
        <v>3793079</v>
      </c>
      <c r="AC521" s="5"/>
      <c r="AD521" s="5"/>
      <c r="AE521" s="5"/>
      <c r="AF521" s="5"/>
      <c r="AG521" s="5"/>
      <c r="AH521" s="699"/>
      <c r="AI521" s="5"/>
      <c r="AJ521" s="699"/>
      <c r="AK521" s="699"/>
      <c r="AL521" s="715" t="str">
        <f>IF(AI521&lt;&gt;"",VLOOKUP(AI521,'DON GIA'!$M$1:$P$9,4,0),"")</f>
        <v/>
      </c>
      <c r="AM521" s="715" t="str">
        <f t="shared" si="216"/>
        <v/>
      </c>
      <c r="AN521" s="5"/>
      <c r="AO521" s="699"/>
      <c r="AP521" s="702" t="str">
        <f t="shared" ref="AP521:AP584" si="218">IF(C521&lt;&gt;"",O521+P521+U521+AB521+AM521,"")</f>
        <v/>
      </c>
      <c r="AQ521" s="712"/>
      <c r="AR521" s="712"/>
      <c r="AS521" s="727"/>
    </row>
    <row r="522" spans="1:45" outlineLevel="2">
      <c r="A522" s="710">
        <f t="shared" si="217"/>
        <v>36</v>
      </c>
      <c r="B522" s="711" t="str">
        <f>IF(C522&lt;&gt;"",COUNTA($C$8:C522),"")</f>
        <v/>
      </c>
      <c r="C522" s="711"/>
      <c r="D522" s="5"/>
      <c r="E522" s="699"/>
      <c r="F522" s="699"/>
      <c r="G522" s="699"/>
      <c r="H522" s="699"/>
      <c r="I522" s="699"/>
      <c r="J522" s="699"/>
      <c r="K522" s="712"/>
      <c r="L522" s="714" t="s">
        <v>35</v>
      </c>
      <c r="M522" s="715" t="str">
        <f>IF(K522&lt;&gt;"",VLOOKUP(K522,'DON GIA'!$S$1:$U$19,3,0),"")</f>
        <v/>
      </c>
      <c r="N522" s="715" t="str">
        <f>IF(K522&lt;&gt;"",VLOOKUP(K522,'DON GIA'!$S$1:$V$19,4,0),"")</f>
        <v/>
      </c>
      <c r="O522" s="715" t="str">
        <f t="shared" si="212"/>
        <v/>
      </c>
      <c r="P522" s="715" t="str">
        <f t="shared" si="213"/>
        <v/>
      </c>
      <c r="Q522" s="5" t="s">
        <v>35</v>
      </c>
      <c r="R522" s="699"/>
      <c r="S522" s="699"/>
      <c r="T522" s="715" t="str">
        <f>IF(Q522&lt;&gt;"",VLOOKUP(Q522,'DON GIA'!$H$1:$K$103,4,0),"")</f>
        <v/>
      </c>
      <c r="U522" s="715" t="str">
        <f t="shared" si="214"/>
        <v/>
      </c>
      <c r="V522" s="715"/>
      <c r="W522" s="712" t="s">
        <v>35</v>
      </c>
      <c r="X522" s="699"/>
      <c r="Y522" s="718"/>
      <c r="Z522" s="725"/>
      <c r="AA522" s="715" t="str">
        <f>IF(W522&lt;&gt;"",VLOOKUP(W522,'DON GIA'!$A$1:$D$346,4,0),"")</f>
        <v/>
      </c>
      <c r="AB522" s="715" t="str">
        <f t="shared" si="215"/>
        <v/>
      </c>
      <c r="AC522" s="5"/>
      <c r="AD522" s="5"/>
      <c r="AE522" s="5"/>
      <c r="AF522" s="5"/>
      <c r="AG522" s="5"/>
      <c r="AH522" s="699"/>
      <c r="AI522" s="5"/>
      <c r="AJ522" s="699"/>
      <c r="AK522" s="699"/>
      <c r="AL522" s="715" t="str">
        <f>IF(AI522&lt;&gt;"",VLOOKUP(AI522,'DON GIA'!$M$1:$P$9,4,0),"")</f>
        <v/>
      </c>
      <c r="AM522" s="715" t="str">
        <f t="shared" si="216"/>
        <v/>
      </c>
      <c r="AN522" s="5"/>
      <c r="AO522" s="699"/>
      <c r="AP522" s="702" t="str">
        <f t="shared" si="218"/>
        <v/>
      </c>
      <c r="AQ522" s="712"/>
      <c r="AR522" s="712"/>
      <c r="AS522" s="727"/>
    </row>
    <row r="523" spans="1:45" outlineLevel="2">
      <c r="A523" s="710">
        <f t="shared" si="217"/>
        <v>36</v>
      </c>
      <c r="B523" s="711"/>
      <c r="C523" s="711"/>
      <c r="D523" s="708"/>
      <c r="E523" s="699"/>
      <c r="F523" s="699"/>
      <c r="G523" s="699"/>
      <c r="H523" s="699"/>
      <c r="I523" s="699"/>
      <c r="J523" s="699"/>
      <c r="K523" s="712"/>
      <c r="L523" s="714" t="s">
        <v>35</v>
      </c>
      <c r="M523" s="715" t="str">
        <f>IF(K523&lt;&gt;"",VLOOKUP(K523,'DON GIA'!$S$1:$U$19,3,0),"")</f>
        <v/>
      </c>
      <c r="N523" s="715" t="str">
        <f>IF(K523&lt;&gt;"",VLOOKUP(K523,'DON GIA'!$S$1:$V$19,4,0),"")</f>
        <v/>
      </c>
      <c r="O523" s="715" t="str">
        <f t="shared" si="212"/>
        <v/>
      </c>
      <c r="P523" s="715" t="str">
        <f t="shared" si="213"/>
        <v/>
      </c>
      <c r="Q523" s="5" t="s">
        <v>35</v>
      </c>
      <c r="R523" s="699"/>
      <c r="S523" s="699"/>
      <c r="T523" s="715" t="str">
        <f>IF(Q523&lt;&gt;"",VLOOKUP(Q523,'DON GIA'!$H$1:$K$103,4,0),"")</f>
        <v/>
      </c>
      <c r="U523" s="715" t="str">
        <f t="shared" si="214"/>
        <v/>
      </c>
      <c r="V523" s="715"/>
      <c r="W523" s="712" t="s">
        <v>35</v>
      </c>
      <c r="X523" s="699"/>
      <c r="Y523" s="718"/>
      <c r="Z523" s="725"/>
      <c r="AA523" s="715" t="str">
        <f>IF(W523&lt;&gt;"",VLOOKUP(W523,'DON GIA'!$A$1:$D$346,4,0),"")</f>
        <v/>
      </c>
      <c r="AB523" s="715" t="str">
        <f t="shared" si="215"/>
        <v/>
      </c>
      <c r="AC523" s="5"/>
      <c r="AD523" s="5"/>
      <c r="AE523" s="5"/>
      <c r="AF523" s="5"/>
      <c r="AG523" s="5"/>
      <c r="AH523" s="699"/>
      <c r="AI523" s="5"/>
      <c r="AJ523" s="699"/>
      <c r="AK523" s="699"/>
      <c r="AL523" s="715" t="str">
        <f>IF(AI523&lt;&gt;"",VLOOKUP(AI523,'DON GIA'!$M$1:$P$9,4,0),"")</f>
        <v/>
      </c>
      <c r="AM523" s="715" t="str">
        <f t="shared" si="216"/>
        <v/>
      </c>
      <c r="AN523" s="5"/>
      <c r="AO523" s="699"/>
      <c r="AP523" s="702" t="str">
        <f t="shared" si="218"/>
        <v/>
      </c>
      <c r="AQ523" s="712"/>
      <c r="AR523" s="712"/>
      <c r="AS523" s="727"/>
    </row>
    <row r="524" spans="1:45" ht="50.25" outlineLevel="1">
      <c r="A524" s="658" t="s">
        <v>2123</v>
      </c>
      <c r="B524" s="696">
        <f>IF(C524&lt;&gt;"",COUNTA($C$8:C524),"")</f>
        <v>37</v>
      </c>
      <c r="C524" s="696">
        <v>396</v>
      </c>
      <c r="D524" s="708" t="s">
        <v>422</v>
      </c>
      <c r="E524" s="698"/>
      <c r="F524" s="699"/>
      <c r="G524" s="698"/>
      <c r="H524" s="698"/>
      <c r="I524" s="698"/>
      <c r="J524" s="698"/>
      <c r="K524" s="697"/>
      <c r="L524" s="701">
        <f>SUBTOTAL(9,L525:L533)</f>
        <v>964.4</v>
      </c>
      <c r="M524" s="702"/>
      <c r="N524" s="702"/>
      <c r="O524" s="702">
        <f>SUBTOTAL(9,O525:O533)</f>
        <v>1619227600</v>
      </c>
      <c r="P524" s="702">
        <f>SUBTOTAL(9,P525:P533)</f>
        <v>1301940000</v>
      </c>
      <c r="Q524" s="708"/>
      <c r="R524" s="698"/>
      <c r="S524" s="698">
        <f>SUBTOTAL(9,S525:S533)</f>
        <v>0</v>
      </c>
      <c r="T524" s="702"/>
      <c r="U524" s="702">
        <f>SUBTOTAL(9,U525:U533)</f>
        <v>0</v>
      </c>
      <c r="V524" s="702"/>
      <c r="W524" s="697"/>
      <c r="X524" s="698"/>
      <c r="Y524" s="705">
        <f>SUBTOTAL(9,Y525:Y533)</f>
        <v>0</v>
      </c>
      <c r="Z524" s="724">
        <f>SUBTOTAL(9,Z525:Z533)</f>
        <v>0</v>
      </c>
      <c r="AA524" s="702"/>
      <c r="AB524" s="702">
        <f>SUBTOTAL(9,AB525:AB533)</f>
        <v>0</v>
      </c>
      <c r="AC524" s="708"/>
      <c r="AD524" s="708"/>
      <c r="AE524" s="708"/>
      <c r="AF524" s="708"/>
      <c r="AG524" s="708"/>
      <c r="AH524" s="698"/>
      <c r="AI524" s="708"/>
      <c r="AJ524" s="698"/>
      <c r="AK524" s="698">
        <f>SUBTOTAL(9,AK525:AK533)</f>
        <v>0</v>
      </c>
      <c r="AL524" s="702"/>
      <c r="AM524" s="702">
        <f>SUBTOTAL(9,AM525:AM533)</f>
        <v>0</v>
      </c>
      <c r="AN524" s="708"/>
      <c r="AO524" s="698">
        <f>SUBTOTAL(9,AO525:AO533)</f>
        <v>0</v>
      </c>
      <c r="AP524" s="702">
        <f t="shared" si="218"/>
        <v>2921167600</v>
      </c>
      <c r="AQ524" s="709"/>
      <c r="AR524" s="709"/>
      <c r="AS524" s="723"/>
    </row>
    <row r="525" spans="1:45" ht="50.25" outlineLevel="2">
      <c r="A525" s="710">
        <f>IF(B524&lt;&gt;"",B524,A523)</f>
        <v>37</v>
      </c>
      <c r="B525" s="711" t="str">
        <f>IF(C525&lt;&gt;"",COUNTA($C$8:C525),"")</f>
        <v/>
      </c>
      <c r="C525" s="711"/>
      <c r="D525" s="736" t="s">
        <v>89</v>
      </c>
      <c r="E525" s="699">
        <v>1</v>
      </c>
      <c r="F525" s="699"/>
      <c r="G525" s="699">
        <v>519</v>
      </c>
      <c r="H525" s="699">
        <v>80</v>
      </c>
      <c r="I525" s="699">
        <v>251</v>
      </c>
      <c r="J525" s="699" t="s">
        <v>88</v>
      </c>
      <c r="K525" s="712" t="s">
        <v>974</v>
      </c>
      <c r="L525" s="714">
        <v>964.4</v>
      </c>
      <c r="M525" s="715">
        <f>IF(K525&lt;&gt;"",VLOOKUP(K525,'DON GIA'!$S$1:$U$19,3,0),"")</f>
        <v>1679000</v>
      </c>
      <c r="N525" s="715">
        <f>IF(K525&lt;&gt;"",VLOOKUP(K525,'DON GIA'!$S$1:$V$19,4,0),"")</f>
        <v>1350000</v>
      </c>
      <c r="O525" s="715">
        <f t="shared" ref="O525:O533" si="219">IF(K525&lt;&gt;"",L525*M525,"")</f>
        <v>1619227600</v>
      </c>
      <c r="P525" s="715">
        <f t="shared" ref="P525:P533" si="220">IF(K525&lt;&gt;"",L525*N525,"")</f>
        <v>1301940000</v>
      </c>
      <c r="Q525" s="5" t="s">
        <v>35</v>
      </c>
      <c r="R525" s="699"/>
      <c r="S525" s="699"/>
      <c r="T525" s="715" t="str">
        <f>IF(Q525&lt;&gt;"",VLOOKUP(Q525,'DON GIA'!$H$1:$K$103,4,0),"")</f>
        <v/>
      </c>
      <c r="U525" s="715" t="str">
        <f t="shared" ref="U525:U533" si="221">IF(Q525&lt;&gt;"",IF(ISNUMBER(T525),S525*T525,""),"")</f>
        <v/>
      </c>
      <c r="V525" s="715"/>
      <c r="W525" s="712"/>
      <c r="X525" s="699"/>
      <c r="Y525" s="718"/>
      <c r="Z525" s="725"/>
      <c r="AA525" s="715" t="str">
        <f>IF(W525&lt;&gt;"",VLOOKUP(W525,'DON GIA'!$A$1:$D$346,4,0),"")</f>
        <v/>
      </c>
      <c r="AB525" s="715" t="str">
        <f t="shared" ref="AB525:AB533" si="222">IF(W525&lt;&gt;"",IF(ISNUMBER(AA525),Y525*AA525,""),"")</f>
        <v/>
      </c>
      <c r="AC525" s="5"/>
      <c r="AD525" s="5"/>
      <c r="AE525" s="5"/>
      <c r="AF525" s="5"/>
      <c r="AG525" s="5"/>
      <c r="AH525" s="699"/>
      <c r="AI525" s="5"/>
      <c r="AJ525" s="699"/>
      <c r="AK525" s="699"/>
      <c r="AL525" s="715" t="str">
        <f>IF(AI525&lt;&gt;"",VLOOKUP(AI525,'DON GIA'!$M$1:$P$9,4,0),"")</f>
        <v/>
      </c>
      <c r="AM525" s="715" t="str">
        <f t="shared" ref="AM525:AM533" si="223">IF(AI525&lt;&gt;"",AK525*AL525,"")</f>
        <v/>
      </c>
      <c r="AN525" s="5"/>
      <c r="AO525" s="699"/>
      <c r="AP525" s="702" t="str">
        <f t="shared" si="218"/>
        <v/>
      </c>
      <c r="AQ525" s="709" t="s">
        <v>2350</v>
      </c>
      <c r="AR525" s="709" t="s">
        <v>1912</v>
      </c>
      <c r="AS525" s="723"/>
    </row>
    <row r="526" spans="1:45" ht="66" outlineLevel="2">
      <c r="A526" s="710">
        <f t="shared" ref="A526:A533" si="224">IF(B525&lt;&gt;"",B525,A525)</f>
        <v>37</v>
      </c>
      <c r="B526" s="711" t="str">
        <f>IF(C526&lt;&gt;"",COUNTA($C$8:C526),"")</f>
        <v/>
      </c>
      <c r="C526" s="711"/>
      <c r="D526" s="736" t="s">
        <v>90</v>
      </c>
      <c r="E526" s="699"/>
      <c r="F526" s="699"/>
      <c r="G526" s="699"/>
      <c r="H526" s="699"/>
      <c r="I526" s="699"/>
      <c r="J526" s="699"/>
      <c r="K526" s="712"/>
      <c r="L526" s="714" t="s">
        <v>35</v>
      </c>
      <c r="M526" s="715" t="str">
        <f>IF(K526&lt;&gt;"",VLOOKUP(K526,'DON GIA'!$S$1:$U$19,3,0),"")</f>
        <v/>
      </c>
      <c r="N526" s="715" t="str">
        <f>IF(K526&lt;&gt;"",VLOOKUP(K526,'DON GIA'!$S$1:$V$19,4,0),"")</f>
        <v/>
      </c>
      <c r="O526" s="715" t="str">
        <f t="shared" si="219"/>
        <v/>
      </c>
      <c r="P526" s="715" t="str">
        <f t="shared" si="220"/>
        <v/>
      </c>
      <c r="Q526" s="5" t="s">
        <v>35</v>
      </c>
      <c r="R526" s="699"/>
      <c r="S526" s="699"/>
      <c r="T526" s="715" t="str">
        <f>IF(Q526&lt;&gt;"",VLOOKUP(Q526,'DON GIA'!$H$1:$K$103,4,0),"")</f>
        <v/>
      </c>
      <c r="U526" s="715" t="str">
        <f t="shared" si="221"/>
        <v/>
      </c>
      <c r="V526" s="715"/>
      <c r="W526" s="712"/>
      <c r="X526" s="699"/>
      <c r="Y526" s="718"/>
      <c r="Z526" s="725"/>
      <c r="AA526" s="715" t="str">
        <f>IF(W526&lt;&gt;"",VLOOKUP(W526,'DON GIA'!$A$1:$D$346,4,0),"")</f>
        <v/>
      </c>
      <c r="AB526" s="715" t="str">
        <f t="shared" si="222"/>
        <v/>
      </c>
      <c r="AC526" s="5"/>
      <c r="AD526" s="5"/>
      <c r="AE526" s="5"/>
      <c r="AF526" s="5"/>
      <c r="AG526" s="5"/>
      <c r="AH526" s="699"/>
      <c r="AI526" s="5"/>
      <c r="AJ526" s="699"/>
      <c r="AK526" s="699"/>
      <c r="AL526" s="715" t="str">
        <f>IF(AI526&lt;&gt;"",VLOOKUP(AI526,'DON GIA'!$M$1:$P$9,4,0),"")</f>
        <v/>
      </c>
      <c r="AM526" s="715" t="str">
        <f t="shared" si="223"/>
        <v/>
      </c>
      <c r="AN526" s="5"/>
      <c r="AO526" s="699"/>
      <c r="AP526" s="702" t="str">
        <f t="shared" si="218"/>
        <v/>
      </c>
      <c r="AQ526" s="722" t="s">
        <v>366</v>
      </c>
      <c r="AR526" s="722" t="s">
        <v>1973</v>
      </c>
      <c r="AS526" s="639"/>
    </row>
    <row r="527" spans="1:45" ht="99" outlineLevel="2">
      <c r="A527" s="710">
        <f t="shared" si="224"/>
        <v>37</v>
      </c>
      <c r="B527" s="711" t="str">
        <f>IF(C527&lt;&gt;"",COUNTA($C$8:C527),"")</f>
        <v/>
      </c>
      <c r="C527" s="711"/>
      <c r="D527" s="736" t="s">
        <v>91</v>
      </c>
      <c r="E527" s="699"/>
      <c r="F527" s="699"/>
      <c r="G527" s="699"/>
      <c r="H527" s="699"/>
      <c r="I527" s="699"/>
      <c r="J527" s="699"/>
      <c r="K527" s="712"/>
      <c r="L527" s="714" t="s">
        <v>35</v>
      </c>
      <c r="M527" s="715" t="str">
        <f>IF(K527&lt;&gt;"",VLOOKUP(K527,'DON GIA'!$S$1:$U$19,3,0),"")</f>
        <v/>
      </c>
      <c r="N527" s="715" t="str">
        <f>IF(K527&lt;&gt;"",VLOOKUP(K527,'DON GIA'!$S$1:$V$19,4,0),"")</f>
        <v/>
      </c>
      <c r="O527" s="715" t="str">
        <f t="shared" si="219"/>
        <v/>
      </c>
      <c r="P527" s="715" t="str">
        <f t="shared" si="220"/>
        <v/>
      </c>
      <c r="Q527" s="5" t="s">
        <v>35</v>
      </c>
      <c r="R527" s="699"/>
      <c r="S527" s="699"/>
      <c r="T527" s="715" t="str">
        <f>IF(Q527&lt;&gt;"",VLOOKUP(Q527,'DON GIA'!$H$1:$K$103,4,0),"")</f>
        <v/>
      </c>
      <c r="U527" s="715" t="str">
        <f t="shared" si="221"/>
        <v/>
      </c>
      <c r="V527" s="715"/>
      <c r="W527" s="712"/>
      <c r="X527" s="699"/>
      <c r="Y527" s="718"/>
      <c r="Z527" s="725"/>
      <c r="AA527" s="715" t="str">
        <f>IF(W527&lt;&gt;"",VLOOKUP(W527,'DON GIA'!$A$1:$D$346,4,0),"")</f>
        <v/>
      </c>
      <c r="AB527" s="715" t="str">
        <f t="shared" si="222"/>
        <v/>
      </c>
      <c r="AC527" s="5"/>
      <c r="AD527" s="5"/>
      <c r="AE527" s="5"/>
      <c r="AF527" s="5"/>
      <c r="AG527" s="5"/>
      <c r="AH527" s="699"/>
      <c r="AI527" s="5"/>
      <c r="AJ527" s="699"/>
      <c r="AK527" s="699"/>
      <c r="AL527" s="715" t="str">
        <f>IF(AI527&lt;&gt;"",VLOOKUP(AI527,'DON GIA'!$M$1:$P$9,4,0),"")</f>
        <v/>
      </c>
      <c r="AM527" s="715" t="str">
        <f t="shared" si="223"/>
        <v/>
      </c>
      <c r="AN527" s="5"/>
      <c r="AO527" s="699"/>
      <c r="AP527" s="702" t="str">
        <f t="shared" si="218"/>
        <v/>
      </c>
      <c r="AQ527" s="722"/>
      <c r="AR527" s="722" t="s">
        <v>1974</v>
      </c>
      <c r="AS527" s="639"/>
    </row>
    <row r="528" spans="1:45" ht="66.75" outlineLevel="2">
      <c r="A528" s="710">
        <f t="shared" si="224"/>
        <v>37</v>
      </c>
      <c r="B528" s="711" t="str">
        <f>IF(C528&lt;&gt;"",COUNTA($C$8:C528),"")</f>
        <v/>
      </c>
      <c r="C528" s="711"/>
      <c r="D528" s="736" t="s">
        <v>92</v>
      </c>
      <c r="E528" s="699"/>
      <c r="F528" s="699"/>
      <c r="G528" s="699"/>
      <c r="H528" s="699"/>
      <c r="I528" s="699"/>
      <c r="J528" s="699"/>
      <c r="K528" s="712"/>
      <c r="L528" s="714" t="s">
        <v>35</v>
      </c>
      <c r="M528" s="715" t="str">
        <f>IF(K528&lt;&gt;"",VLOOKUP(K528,'DON GIA'!$S$1:$U$19,3,0),"")</f>
        <v/>
      </c>
      <c r="N528" s="715" t="str">
        <f>IF(K528&lt;&gt;"",VLOOKUP(K528,'DON GIA'!$S$1:$V$19,4,0),"")</f>
        <v/>
      </c>
      <c r="O528" s="715" t="str">
        <f t="shared" si="219"/>
        <v/>
      </c>
      <c r="P528" s="715" t="str">
        <f t="shared" si="220"/>
        <v/>
      </c>
      <c r="Q528" s="5" t="s">
        <v>35</v>
      </c>
      <c r="R528" s="699"/>
      <c r="S528" s="699"/>
      <c r="T528" s="715" t="str">
        <f>IF(Q528&lt;&gt;"",VLOOKUP(Q528,'DON GIA'!$H$1:$K$103,4,0),"")</f>
        <v/>
      </c>
      <c r="U528" s="715" t="str">
        <f t="shared" si="221"/>
        <v/>
      </c>
      <c r="V528" s="715"/>
      <c r="W528" s="712"/>
      <c r="X528" s="699"/>
      <c r="Y528" s="718"/>
      <c r="Z528" s="725"/>
      <c r="AA528" s="715" t="str">
        <f>IF(W528&lt;&gt;"",VLOOKUP(W528,'DON GIA'!$A$1:$D$346,4,0),"")</f>
        <v/>
      </c>
      <c r="AB528" s="715" t="str">
        <f t="shared" si="222"/>
        <v/>
      </c>
      <c r="AC528" s="5"/>
      <c r="AD528" s="5"/>
      <c r="AE528" s="5"/>
      <c r="AF528" s="5"/>
      <c r="AG528" s="5"/>
      <c r="AH528" s="699"/>
      <c r="AI528" s="5"/>
      <c r="AJ528" s="699"/>
      <c r="AK528" s="699"/>
      <c r="AL528" s="715" t="str">
        <f>IF(AI528&lt;&gt;"",VLOOKUP(AI528,'DON GIA'!$M$1:$P$9,4,0),"")</f>
        <v/>
      </c>
      <c r="AM528" s="715" t="str">
        <f t="shared" si="223"/>
        <v/>
      </c>
      <c r="AN528" s="5"/>
      <c r="AO528" s="699"/>
      <c r="AP528" s="702" t="str">
        <f t="shared" si="218"/>
        <v/>
      </c>
      <c r="AQ528" s="712"/>
      <c r="AR528" s="712" t="s">
        <v>1970</v>
      </c>
      <c r="AS528" s="727"/>
    </row>
    <row r="529" spans="1:45" ht="33" outlineLevel="2">
      <c r="A529" s="710">
        <f t="shared" si="224"/>
        <v>37</v>
      </c>
      <c r="B529" s="711" t="str">
        <f>IF(C529&lt;&gt;"",COUNTA($C$8:C529),"")</f>
        <v/>
      </c>
      <c r="C529" s="711"/>
      <c r="D529" s="736" t="s">
        <v>93</v>
      </c>
      <c r="E529" s="699"/>
      <c r="F529" s="699"/>
      <c r="G529" s="699"/>
      <c r="H529" s="699"/>
      <c r="I529" s="699"/>
      <c r="J529" s="699"/>
      <c r="K529" s="712"/>
      <c r="L529" s="714" t="s">
        <v>35</v>
      </c>
      <c r="M529" s="715" t="str">
        <f>IF(K529&lt;&gt;"",VLOOKUP(K529,'DON GIA'!$S$1:$U$19,3,0),"")</f>
        <v/>
      </c>
      <c r="N529" s="715" t="str">
        <f>IF(K529&lt;&gt;"",VLOOKUP(K529,'DON GIA'!$S$1:$V$19,4,0),"")</f>
        <v/>
      </c>
      <c r="O529" s="715" t="str">
        <f t="shared" si="219"/>
        <v/>
      </c>
      <c r="P529" s="715" t="str">
        <f t="shared" si="220"/>
        <v/>
      </c>
      <c r="Q529" s="5" t="s">
        <v>35</v>
      </c>
      <c r="R529" s="699"/>
      <c r="S529" s="699"/>
      <c r="T529" s="715" t="str">
        <f>IF(Q529&lt;&gt;"",VLOOKUP(Q529,'DON GIA'!$H$1:$K$103,4,0),"")</f>
        <v/>
      </c>
      <c r="U529" s="715" t="str">
        <f t="shared" si="221"/>
        <v/>
      </c>
      <c r="V529" s="715"/>
      <c r="W529" s="712"/>
      <c r="X529" s="699"/>
      <c r="Y529" s="718"/>
      <c r="Z529" s="725"/>
      <c r="AA529" s="715" t="str">
        <f>IF(W529&lt;&gt;"",VLOOKUP(W529,'DON GIA'!$A$1:$D$346,4,0),"")</f>
        <v/>
      </c>
      <c r="AB529" s="715" t="str">
        <f t="shared" si="222"/>
        <v/>
      </c>
      <c r="AC529" s="5"/>
      <c r="AD529" s="5"/>
      <c r="AE529" s="5"/>
      <c r="AF529" s="5"/>
      <c r="AG529" s="5"/>
      <c r="AH529" s="699"/>
      <c r="AI529" s="5"/>
      <c r="AJ529" s="699"/>
      <c r="AK529" s="699"/>
      <c r="AL529" s="715" t="str">
        <f>IF(AI529&lt;&gt;"",VLOOKUP(AI529,'DON GIA'!$M$1:$P$9,4,0),"")</f>
        <v/>
      </c>
      <c r="AM529" s="715" t="str">
        <f t="shared" si="223"/>
        <v/>
      </c>
      <c r="AN529" s="5"/>
      <c r="AO529" s="699"/>
      <c r="AP529" s="702" t="str">
        <f t="shared" si="218"/>
        <v/>
      </c>
      <c r="AQ529" s="712"/>
      <c r="AR529" s="712" t="s">
        <v>1975</v>
      </c>
      <c r="AS529" s="727"/>
    </row>
    <row r="530" spans="1:45" ht="33" outlineLevel="2">
      <c r="A530" s="710">
        <f t="shared" si="224"/>
        <v>37</v>
      </c>
      <c r="B530" s="711" t="str">
        <f>IF(C530&lt;&gt;"",COUNTA($C$8:C530),"")</f>
        <v/>
      </c>
      <c r="C530" s="711"/>
      <c r="D530" s="736" t="s">
        <v>94</v>
      </c>
      <c r="E530" s="699"/>
      <c r="F530" s="699"/>
      <c r="G530" s="699"/>
      <c r="H530" s="699"/>
      <c r="I530" s="699"/>
      <c r="J530" s="699"/>
      <c r="K530" s="712"/>
      <c r="L530" s="714" t="s">
        <v>35</v>
      </c>
      <c r="M530" s="715" t="str">
        <f>IF(K530&lt;&gt;"",VLOOKUP(K530,'DON GIA'!$S$1:$U$19,3,0),"")</f>
        <v/>
      </c>
      <c r="N530" s="715" t="str">
        <f>IF(K530&lt;&gt;"",VLOOKUP(K530,'DON GIA'!$S$1:$V$19,4,0),"")</f>
        <v/>
      </c>
      <c r="O530" s="715" t="str">
        <f t="shared" si="219"/>
        <v/>
      </c>
      <c r="P530" s="715" t="str">
        <f t="shared" si="220"/>
        <v/>
      </c>
      <c r="Q530" s="5" t="s">
        <v>35</v>
      </c>
      <c r="R530" s="699"/>
      <c r="S530" s="699"/>
      <c r="T530" s="715" t="str">
        <f>IF(Q530&lt;&gt;"",VLOOKUP(Q530,'DON GIA'!$H$1:$K$103,4,0),"")</f>
        <v/>
      </c>
      <c r="U530" s="715" t="str">
        <f t="shared" si="221"/>
        <v/>
      </c>
      <c r="V530" s="715"/>
      <c r="W530" s="712"/>
      <c r="X530" s="699"/>
      <c r="Y530" s="718"/>
      <c r="Z530" s="725"/>
      <c r="AA530" s="715" t="str">
        <f>IF(W530&lt;&gt;"",VLOOKUP(W530,'DON GIA'!$A$1:$D$346,4,0),"")</f>
        <v/>
      </c>
      <c r="AB530" s="715" t="str">
        <f t="shared" si="222"/>
        <v/>
      </c>
      <c r="AC530" s="5"/>
      <c r="AD530" s="5"/>
      <c r="AE530" s="5"/>
      <c r="AF530" s="5"/>
      <c r="AG530" s="5"/>
      <c r="AH530" s="699"/>
      <c r="AI530" s="5"/>
      <c r="AJ530" s="699"/>
      <c r="AK530" s="699"/>
      <c r="AL530" s="715" t="str">
        <f>IF(AI530&lt;&gt;"",VLOOKUP(AI530,'DON GIA'!$M$1:$P$9,4,0),"")</f>
        <v/>
      </c>
      <c r="AM530" s="715" t="str">
        <f t="shared" si="223"/>
        <v/>
      </c>
      <c r="AN530" s="5"/>
      <c r="AO530" s="699"/>
      <c r="AP530" s="702" t="str">
        <f t="shared" si="218"/>
        <v/>
      </c>
      <c r="AQ530" s="712"/>
      <c r="AR530" s="712"/>
      <c r="AS530" s="727"/>
    </row>
    <row r="531" spans="1:45" ht="33.75" outlineLevel="2">
      <c r="A531" s="710">
        <f t="shared" si="224"/>
        <v>37</v>
      </c>
      <c r="B531" s="711" t="str">
        <f>IF(C531&lt;&gt;"",COUNTA($C$8:C531),"")</f>
        <v/>
      </c>
      <c r="C531" s="711"/>
      <c r="D531" s="735" t="s">
        <v>95</v>
      </c>
      <c r="E531" s="699"/>
      <c r="F531" s="699"/>
      <c r="G531" s="699"/>
      <c r="H531" s="699"/>
      <c r="I531" s="699"/>
      <c r="J531" s="699"/>
      <c r="K531" s="712"/>
      <c r="L531" s="714" t="s">
        <v>35</v>
      </c>
      <c r="M531" s="715" t="str">
        <f>IF(K531&lt;&gt;"",VLOOKUP(K531,'DON GIA'!$S$1:$U$19,3,0),"")</f>
        <v/>
      </c>
      <c r="N531" s="715" t="str">
        <f>IF(K531&lt;&gt;"",VLOOKUP(K531,'DON GIA'!$S$1:$V$19,4,0),"")</f>
        <v/>
      </c>
      <c r="O531" s="715" t="str">
        <f t="shared" si="219"/>
        <v/>
      </c>
      <c r="P531" s="715" t="str">
        <f t="shared" si="220"/>
        <v/>
      </c>
      <c r="Q531" s="5" t="s">
        <v>35</v>
      </c>
      <c r="R531" s="699"/>
      <c r="S531" s="699"/>
      <c r="T531" s="715" t="str">
        <f>IF(Q531&lt;&gt;"",VLOOKUP(Q531,'DON GIA'!$H$1:$K$103,4,0),"")</f>
        <v/>
      </c>
      <c r="U531" s="715" t="str">
        <f t="shared" si="221"/>
        <v/>
      </c>
      <c r="V531" s="715"/>
      <c r="W531" s="712"/>
      <c r="X531" s="699"/>
      <c r="Y531" s="718"/>
      <c r="Z531" s="725"/>
      <c r="AA531" s="715" t="str">
        <f>IF(W531&lt;&gt;"",VLOOKUP(W531,'DON GIA'!$A$1:$D$346,4,0),"")</f>
        <v/>
      </c>
      <c r="AB531" s="715" t="str">
        <f t="shared" si="222"/>
        <v/>
      </c>
      <c r="AC531" s="5"/>
      <c r="AD531" s="5"/>
      <c r="AE531" s="5"/>
      <c r="AF531" s="5"/>
      <c r="AG531" s="5"/>
      <c r="AH531" s="699"/>
      <c r="AI531" s="5"/>
      <c r="AJ531" s="699"/>
      <c r="AK531" s="699"/>
      <c r="AL531" s="715" t="str">
        <f>IF(AI531&lt;&gt;"",VLOOKUP(AI531,'DON GIA'!$M$1:$P$9,4,0),"")</f>
        <v/>
      </c>
      <c r="AM531" s="715" t="str">
        <f t="shared" si="223"/>
        <v/>
      </c>
      <c r="AN531" s="5"/>
      <c r="AO531" s="699"/>
      <c r="AP531" s="702" t="str">
        <f t="shared" si="218"/>
        <v/>
      </c>
      <c r="AQ531" s="712"/>
      <c r="AR531" s="712"/>
      <c r="AS531" s="727"/>
    </row>
    <row r="532" spans="1:45" outlineLevel="2">
      <c r="A532" s="710">
        <f t="shared" si="224"/>
        <v>37</v>
      </c>
      <c r="B532" s="711" t="str">
        <f>IF(C532&lt;&gt;"",COUNTA($C$8:C532),"")</f>
        <v/>
      </c>
      <c r="C532" s="711"/>
      <c r="D532" s="5"/>
      <c r="E532" s="699"/>
      <c r="F532" s="699"/>
      <c r="G532" s="699"/>
      <c r="H532" s="699"/>
      <c r="I532" s="699"/>
      <c r="J532" s="699"/>
      <c r="K532" s="712"/>
      <c r="L532" s="714" t="s">
        <v>35</v>
      </c>
      <c r="M532" s="715" t="str">
        <f>IF(K532&lt;&gt;"",VLOOKUP(K532,'DON GIA'!$S$1:$U$19,3,0),"")</f>
        <v/>
      </c>
      <c r="N532" s="715" t="str">
        <f>IF(K532&lt;&gt;"",VLOOKUP(K532,'DON GIA'!$S$1:$V$19,4,0),"")</f>
        <v/>
      </c>
      <c r="O532" s="715" t="str">
        <f t="shared" si="219"/>
        <v/>
      </c>
      <c r="P532" s="715" t="str">
        <f t="shared" si="220"/>
        <v/>
      </c>
      <c r="Q532" s="5" t="s">
        <v>35</v>
      </c>
      <c r="R532" s="699"/>
      <c r="S532" s="699"/>
      <c r="T532" s="715" t="str">
        <f>IF(Q532&lt;&gt;"",VLOOKUP(Q532,'DON GIA'!$H$1:$K$103,4,0),"")</f>
        <v/>
      </c>
      <c r="U532" s="715" t="str">
        <f t="shared" si="221"/>
        <v/>
      </c>
      <c r="V532" s="715"/>
      <c r="W532" s="712"/>
      <c r="X532" s="699"/>
      <c r="Y532" s="718"/>
      <c r="Z532" s="725"/>
      <c r="AA532" s="715" t="str">
        <f>IF(W532&lt;&gt;"",VLOOKUP(W532,'DON GIA'!$A$1:$D$346,4,0),"")</f>
        <v/>
      </c>
      <c r="AB532" s="715" t="str">
        <f t="shared" si="222"/>
        <v/>
      </c>
      <c r="AC532" s="5"/>
      <c r="AD532" s="5"/>
      <c r="AE532" s="5"/>
      <c r="AF532" s="5"/>
      <c r="AG532" s="5"/>
      <c r="AH532" s="699"/>
      <c r="AI532" s="5"/>
      <c r="AJ532" s="699"/>
      <c r="AK532" s="699"/>
      <c r="AL532" s="715" t="str">
        <f>IF(AI532&lt;&gt;"",VLOOKUP(AI532,'DON GIA'!$M$1:$P$9,4,0),"")</f>
        <v/>
      </c>
      <c r="AM532" s="715" t="str">
        <f t="shared" si="223"/>
        <v/>
      </c>
      <c r="AN532" s="5"/>
      <c r="AO532" s="699"/>
      <c r="AP532" s="702" t="str">
        <f t="shared" si="218"/>
        <v/>
      </c>
      <c r="AQ532" s="712"/>
      <c r="AR532" s="712"/>
      <c r="AS532" s="727"/>
    </row>
    <row r="533" spans="1:45" outlineLevel="2">
      <c r="A533" s="710">
        <f t="shared" si="224"/>
        <v>37</v>
      </c>
      <c r="B533" s="711"/>
      <c r="C533" s="711"/>
      <c r="D533" s="708"/>
      <c r="E533" s="699"/>
      <c r="F533" s="699"/>
      <c r="G533" s="699"/>
      <c r="H533" s="699"/>
      <c r="I533" s="699"/>
      <c r="J533" s="699"/>
      <c r="K533" s="712"/>
      <c r="L533" s="714" t="s">
        <v>35</v>
      </c>
      <c r="M533" s="715" t="str">
        <f>IF(K533&lt;&gt;"",VLOOKUP(K533,'DON GIA'!$S$1:$U$19,3,0),"")</f>
        <v/>
      </c>
      <c r="N533" s="715" t="str">
        <f>IF(K533&lt;&gt;"",VLOOKUP(K533,'DON GIA'!$S$1:$V$19,4,0),"")</f>
        <v/>
      </c>
      <c r="O533" s="715" t="str">
        <f t="shared" si="219"/>
        <v/>
      </c>
      <c r="P533" s="715" t="str">
        <f t="shared" si="220"/>
        <v/>
      </c>
      <c r="Q533" s="5" t="s">
        <v>35</v>
      </c>
      <c r="R533" s="699"/>
      <c r="S533" s="699"/>
      <c r="T533" s="715" t="str">
        <f>IF(Q533&lt;&gt;"",VLOOKUP(Q533,'DON GIA'!$H$1:$K$103,4,0),"")</f>
        <v/>
      </c>
      <c r="U533" s="715" t="str">
        <f t="shared" si="221"/>
        <v/>
      </c>
      <c r="V533" s="715"/>
      <c r="W533" s="712"/>
      <c r="X533" s="699"/>
      <c r="Y533" s="718"/>
      <c r="Z533" s="725"/>
      <c r="AA533" s="715" t="str">
        <f>IF(W533&lt;&gt;"",VLOOKUP(W533,'DON GIA'!$A$1:$D$346,4,0),"")</f>
        <v/>
      </c>
      <c r="AB533" s="715" t="str">
        <f t="shared" si="222"/>
        <v/>
      </c>
      <c r="AC533" s="5"/>
      <c r="AD533" s="5"/>
      <c r="AE533" s="5"/>
      <c r="AF533" s="5"/>
      <c r="AG533" s="5"/>
      <c r="AH533" s="699"/>
      <c r="AI533" s="5"/>
      <c r="AJ533" s="699"/>
      <c r="AK533" s="699"/>
      <c r="AL533" s="715" t="str">
        <f>IF(AI533&lt;&gt;"",VLOOKUP(AI533,'DON GIA'!$M$1:$P$9,4,0),"")</f>
        <v/>
      </c>
      <c r="AM533" s="715" t="str">
        <f t="shared" si="223"/>
        <v/>
      </c>
      <c r="AN533" s="5"/>
      <c r="AO533" s="699"/>
      <c r="AP533" s="702" t="str">
        <f t="shared" si="218"/>
        <v/>
      </c>
      <c r="AQ533" s="712"/>
      <c r="AR533" s="712"/>
      <c r="AS533" s="727"/>
    </row>
    <row r="534" spans="1:45" ht="33.75" outlineLevel="1">
      <c r="A534" s="658" t="s">
        <v>2122</v>
      </c>
      <c r="B534" s="696">
        <f>IF(C534&lt;&gt;"",COUNTA($C$8:C534),"")</f>
        <v>38</v>
      </c>
      <c r="C534" s="696">
        <v>397</v>
      </c>
      <c r="D534" s="708" t="s">
        <v>1976</v>
      </c>
      <c r="E534" s="698"/>
      <c r="F534" s="699"/>
      <c r="G534" s="698"/>
      <c r="H534" s="698"/>
      <c r="I534" s="698"/>
      <c r="J534" s="698"/>
      <c r="K534" s="697"/>
      <c r="L534" s="701">
        <f>SUBTOTAL(9,L535:L546)</f>
        <v>0</v>
      </c>
      <c r="M534" s="702"/>
      <c r="N534" s="702"/>
      <c r="O534" s="702">
        <f>SUBTOTAL(9,O535:O546)</f>
        <v>0</v>
      </c>
      <c r="P534" s="702">
        <f>SUBTOTAL(9,P535:P546)</f>
        <v>0</v>
      </c>
      <c r="Q534" s="708"/>
      <c r="R534" s="698"/>
      <c r="S534" s="698">
        <f>SUBTOTAL(9,S535:S546)</f>
        <v>0</v>
      </c>
      <c r="T534" s="702"/>
      <c r="U534" s="702">
        <f>SUBTOTAL(9,U535:U546)</f>
        <v>0</v>
      </c>
      <c r="V534" s="702"/>
      <c r="W534" s="697"/>
      <c r="X534" s="698"/>
      <c r="Y534" s="705">
        <f>SUBTOTAL(9,Y535:Y546)</f>
        <v>551.00799999999992</v>
      </c>
      <c r="Z534" s="724">
        <f>SUBTOTAL(9,Z535:Z546)</f>
        <v>0</v>
      </c>
      <c r="AA534" s="702"/>
      <c r="AB534" s="702">
        <f>SUBTOTAL(9,AB535:AB546)</f>
        <v>847686043.10399997</v>
      </c>
      <c r="AC534" s="708"/>
      <c r="AD534" s="708"/>
      <c r="AE534" s="708"/>
      <c r="AF534" s="708"/>
      <c r="AG534" s="708"/>
      <c r="AH534" s="698"/>
      <c r="AI534" s="708"/>
      <c r="AJ534" s="698"/>
      <c r="AK534" s="698">
        <f>SUBTOTAL(9,AK535:AK546)</f>
        <v>0</v>
      </c>
      <c r="AL534" s="702"/>
      <c r="AM534" s="702">
        <f>SUBTOTAL(9,AM535:AM546)</f>
        <v>0</v>
      </c>
      <c r="AN534" s="708"/>
      <c r="AO534" s="698">
        <f>SUBTOTAL(9,AO535:AO546)</f>
        <v>0</v>
      </c>
      <c r="AP534" s="702">
        <f t="shared" si="218"/>
        <v>847686043.10399997</v>
      </c>
      <c r="AQ534" s="712"/>
      <c r="AR534" s="712"/>
      <c r="AS534" s="727"/>
    </row>
    <row r="535" spans="1:45" ht="66.75" outlineLevel="2">
      <c r="A535" s="710">
        <f>IF(B534&lt;&gt;"",B534,A533)</f>
        <v>38</v>
      </c>
      <c r="B535" s="711" t="str">
        <f>IF(C535&lt;&gt;"",COUNTA($C$8:C535),"")</f>
        <v/>
      </c>
      <c r="C535" s="711"/>
      <c r="D535" s="5" t="s">
        <v>98</v>
      </c>
      <c r="E535" s="699"/>
      <c r="F535" s="699">
        <v>2</v>
      </c>
      <c r="G535" s="699"/>
      <c r="H535" s="699"/>
      <c r="I535" s="699"/>
      <c r="J535" s="699"/>
      <c r="K535" s="712"/>
      <c r="L535" s="714" t="s">
        <v>35</v>
      </c>
      <c r="M535" s="715" t="str">
        <f>IF(K535&lt;&gt;"",VLOOKUP(K535,'DON GIA'!$S$1:$U$19,3,0),"")</f>
        <v/>
      </c>
      <c r="N535" s="715" t="str">
        <f>IF(K535&lt;&gt;"",VLOOKUP(K535,'DON GIA'!$S$1:$V$19,4,0),"")</f>
        <v/>
      </c>
      <c r="O535" s="715" t="str">
        <f t="shared" ref="O535:O546" si="225">IF(K535&lt;&gt;"",L535*M535,"")</f>
        <v/>
      </c>
      <c r="P535" s="715" t="str">
        <f t="shared" ref="P535:P546" si="226">IF(K535&lt;&gt;"",L535*N535,"")</f>
        <v/>
      </c>
      <c r="Q535" s="5" t="s">
        <v>35</v>
      </c>
      <c r="R535" s="699"/>
      <c r="S535" s="699"/>
      <c r="T535" s="715" t="str">
        <f>IF(Q535&lt;&gt;"",VLOOKUP(Q535,'DON GIA'!$H$1:$K$103,4,0),"")</f>
        <v/>
      </c>
      <c r="U535" s="715" t="str">
        <f t="shared" ref="U535:U546" si="227">IF(Q535&lt;&gt;"",IF(ISNUMBER(T535),S535*T535,""),"")</f>
        <v/>
      </c>
      <c r="V535" s="715" t="s">
        <v>2163</v>
      </c>
      <c r="W535" s="712" t="s">
        <v>1005</v>
      </c>
      <c r="X535" s="699" t="s">
        <v>27</v>
      </c>
      <c r="Y535" s="718">
        <v>118</v>
      </c>
      <c r="Z535" s="725"/>
      <c r="AA535" s="715">
        <f>IF(W535&lt;&gt;"",VLOOKUP(W535,'DON GIA'!$A$1:$D$346,4,0),"")</f>
        <v>5559129</v>
      </c>
      <c r="AB535" s="715">
        <f t="shared" ref="AB535:AB546" si="228">IF(W535&lt;&gt;"",IF(ISNUMBER(AA535),Y535*AA535,""),"")</f>
        <v>655977222</v>
      </c>
      <c r="AC535" s="5" t="s">
        <v>32</v>
      </c>
      <c r="AD535" s="5" t="s">
        <v>29</v>
      </c>
      <c r="AE535" s="5" t="s">
        <v>30</v>
      </c>
      <c r="AF535" s="5" t="s">
        <v>31</v>
      </c>
      <c r="AG535" s="5" t="s">
        <v>34</v>
      </c>
      <c r="AH535" s="699" t="s">
        <v>33</v>
      </c>
      <c r="AI535" s="5"/>
      <c r="AJ535" s="699"/>
      <c r="AK535" s="699"/>
      <c r="AL535" s="715" t="str">
        <f>IF(AI535&lt;&gt;"",VLOOKUP(AI535,'DON GIA'!$M$1:$P$9,4,0),"")</f>
        <v/>
      </c>
      <c r="AM535" s="715" t="str">
        <f t="shared" ref="AM535:AM546" si="229">IF(AI535&lt;&gt;"",AK535*AL535,"")</f>
        <v/>
      </c>
      <c r="AN535" s="5"/>
      <c r="AO535" s="699"/>
      <c r="AP535" s="702" t="str">
        <f t="shared" si="218"/>
        <v/>
      </c>
      <c r="AQ535" s="712" t="s">
        <v>428</v>
      </c>
      <c r="AR535" s="712" t="s">
        <v>1912</v>
      </c>
      <c r="AS535" s="727"/>
    </row>
    <row r="536" spans="1:45" ht="50.25" outlineLevel="2">
      <c r="A536" s="710">
        <f t="shared" ref="A536:A546" si="230">IF(B535&lt;&gt;"",B535,A535)</f>
        <v>38</v>
      </c>
      <c r="B536" s="711" t="str">
        <f>IF(C536&lt;&gt;"",COUNTA($C$8:C536),"")</f>
        <v/>
      </c>
      <c r="C536" s="711"/>
      <c r="D536" s="5" t="s">
        <v>99</v>
      </c>
      <c r="E536" s="699"/>
      <c r="F536" s="699"/>
      <c r="G536" s="699"/>
      <c r="H536" s="699"/>
      <c r="I536" s="699"/>
      <c r="J536" s="699"/>
      <c r="K536" s="712"/>
      <c r="L536" s="714" t="s">
        <v>35</v>
      </c>
      <c r="M536" s="715" t="str">
        <f>IF(K536&lt;&gt;"",VLOOKUP(K536,'DON GIA'!$S$1:$U$19,3,0),"")</f>
        <v/>
      </c>
      <c r="N536" s="715" t="str">
        <f>IF(K536&lt;&gt;"",VLOOKUP(K536,'DON GIA'!$S$1:$V$19,4,0),"")</f>
        <v/>
      </c>
      <c r="O536" s="715" t="str">
        <f t="shared" si="225"/>
        <v/>
      </c>
      <c r="P536" s="715" t="str">
        <f t="shared" si="226"/>
        <v/>
      </c>
      <c r="Q536" s="5" t="s">
        <v>35</v>
      </c>
      <c r="R536" s="699"/>
      <c r="S536" s="699"/>
      <c r="T536" s="715" t="str">
        <f>IF(Q536&lt;&gt;"",VLOOKUP(Q536,'DON GIA'!$H$1:$K$103,4,0),"")</f>
        <v/>
      </c>
      <c r="U536" s="715" t="str">
        <f t="shared" si="227"/>
        <v/>
      </c>
      <c r="V536" s="715"/>
      <c r="W536" s="712" t="s">
        <v>1030</v>
      </c>
      <c r="X536" s="699" t="s">
        <v>27</v>
      </c>
      <c r="Y536" s="718">
        <v>118</v>
      </c>
      <c r="Z536" s="725"/>
      <c r="AA536" s="715">
        <f>IF(W536&lt;&gt;"",VLOOKUP(W536,'DON GIA'!$A$1:$D$346,4,0),"")</f>
        <v>109890</v>
      </c>
      <c r="AB536" s="715">
        <f t="shared" si="228"/>
        <v>12967020</v>
      </c>
      <c r="AC536" s="5"/>
      <c r="AD536" s="5"/>
      <c r="AE536" s="5"/>
      <c r="AF536" s="5"/>
      <c r="AG536" s="5"/>
      <c r="AH536" s="699"/>
      <c r="AI536" s="5"/>
      <c r="AJ536" s="699"/>
      <c r="AK536" s="699"/>
      <c r="AL536" s="715" t="str">
        <f>IF(AI536&lt;&gt;"",VLOOKUP(AI536,'DON GIA'!$M$1:$P$9,4,0),"")</f>
        <v/>
      </c>
      <c r="AM536" s="715" t="str">
        <f t="shared" si="229"/>
        <v/>
      </c>
      <c r="AN536" s="5"/>
      <c r="AO536" s="699"/>
      <c r="AP536" s="702" t="str">
        <f t="shared" si="218"/>
        <v/>
      </c>
      <c r="AQ536" s="712"/>
      <c r="AR536" s="712" t="s">
        <v>1958</v>
      </c>
      <c r="AS536" s="727"/>
    </row>
    <row r="537" spans="1:45" ht="66.75" outlineLevel="2">
      <c r="A537" s="710">
        <f t="shared" si="230"/>
        <v>38</v>
      </c>
      <c r="B537" s="711" t="str">
        <f>IF(C537&lt;&gt;"",COUNTA($C$8:C537),"")</f>
        <v/>
      </c>
      <c r="C537" s="711"/>
      <c r="D537" s="5" t="s">
        <v>71</v>
      </c>
      <c r="E537" s="699"/>
      <c r="F537" s="699"/>
      <c r="G537" s="699"/>
      <c r="H537" s="699"/>
      <c r="I537" s="699"/>
      <c r="J537" s="699"/>
      <c r="K537" s="712"/>
      <c r="L537" s="714" t="s">
        <v>35</v>
      </c>
      <c r="M537" s="715" t="str">
        <f>IF(K537&lt;&gt;"",VLOOKUP(K537,'DON GIA'!$S$1:$U$19,3,0),"")</f>
        <v/>
      </c>
      <c r="N537" s="715" t="str">
        <f>IF(K537&lt;&gt;"",VLOOKUP(K537,'DON GIA'!$S$1:$V$19,4,0),"")</f>
        <v/>
      </c>
      <c r="O537" s="715" t="str">
        <f t="shared" si="225"/>
        <v/>
      </c>
      <c r="P537" s="715" t="str">
        <f t="shared" si="226"/>
        <v/>
      </c>
      <c r="Q537" s="5" t="s">
        <v>35</v>
      </c>
      <c r="R537" s="699"/>
      <c r="S537" s="699"/>
      <c r="T537" s="715" t="str">
        <f>IF(Q537&lt;&gt;"",VLOOKUP(Q537,'DON GIA'!$H$1:$K$103,4,0),"")</f>
        <v/>
      </c>
      <c r="U537" s="715" t="str">
        <f t="shared" si="227"/>
        <v/>
      </c>
      <c r="V537" s="715"/>
      <c r="W537" s="712" t="s">
        <v>1031</v>
      </c>
      <c r="X537" s="699" t="s">
        <v>27</v>
      </c>
      <c r="Y537" s="718">
        <v>3.2</v>
      </c>
      <c r="Z537" s="725"/>
      <c r="AA537" s="715">
        <f>IF(W537&lt;&gt;"",VLOOKUP(W537,'DON GIA'!$A$1:$D$346,4,0),"")</f>
        <v>10375629</v>
      </c>
      <c r="AB537" s="715">
        <f t="shared" si="228"/>
        <v>33202012.800000001</v>
      </c>
      <c r="AC537" s="5"/>
      <c r="AD537" s="5"/>
      <c r="AE537" s="5"/>
      <c r="AF537" s="5"/>
      <c r="AG537" s="5"/>
      <c r="AH537" s="699"/>
      <c r="AI537" s="5"/>
      <c r="AJ537" s="699"/>
      <c r="AK537" s="699"/>
      <c r="AL537" s="715" t="str">
        <f>IF(AI537&lt;&gt;"",VLOOKUP(AI537,'DON GIA'!$M$1:$P$9,4,0),"")</f>
        <v/>
      </c>
      <c r="AM537" s="715" t="str">
        <f t="shared" si="229"/>
        <v/>
      </c>
      <c r="AN537" s="5"/>
      <c r="AO537" s="699"/>
      <c r="AP537" s="702" t="str">
        <f t="shared" si="218"/>
        <v/>
      </c>
      <c r="AQ537" s="712"/>
      <c r="AR537" s="712" t="s">
        <v>1959</v>
      </c>
      <c r="AS537" s="727"/>
    </row>
    <row r="538" spans="1:45" ht="66.75" outlineLevel="2">
      <c r="A538" s="710">
        <f t="shared" si="230"/>
        <v>38</v>
      </c>
      <c r="B538" s="711" t="str">
        <f>IF(C538&lt;&gt;"",COUNTA($C$8:C538),"")</f>
        <v/>
      </c>
      <c r="C538" s="711"/>
      <c r="D538" s="5" t="s">
        <v>96</v>
      </c>
      <c r="E538" s="699"/>
      <c r="F538" s="699"/>
      <c r="G538" s="699"/>
      <c r="H538" s="699"/>
      <c r="I538" s="699"/>
      <c r="J538" s="699"/>
      <c r="K538" s="712"/>
      <c r="L538" s="714" t="s">
        <v>35</v>
      </c>
      <c r="M538" s="715" t="str">
        <f>IF(K538&lt;&gt;"",VLOOKUP(K538,'DON GIA'!$S$1:$U$19,3,0),"")</f>
        <v/>
      </c>
      <c r="N538" s="715" t="str">
        <f>IF(K538&lt;&gt;"",VLOOKUP(K538,'DON GIA'!$S$1:$V$19,4,0),"")</f>
        <v/>
      </c>
      <c r="O538" s="715" t="str">
        <f t="shared" si="225"/>
        <v/>
      </c>
      <c r="P538" s="715" t="str">
        <f t="shared" si="226"/>
        <v/>
      </c>
      <c r="Q538" s="5" t="s">
        <v>35</v>
      </c>
      <c r="R538" s="699"/>
      <c r="S538" s="699"/>
      <c r="T538" s="715" t="str">
        <f>IF(Q538&lt;&gt;"",VLOOKUP(Q538,'DON GIA'!$H$1:$K$103,4,0),"")</f>
        <v/>
      </c>
      <c r="U538" s="715" t="str">
        <f t="shared" si="227"/>
        <v/>
      </c>
      <c r="V538" s="715"/>
      <c r="W538" s="712" t="s">
        <v>1032</v>
      </c>
      <c r="X538" s="699" t="s">
        <v>27</v>
      </c>
      <c r="Y538" s="718">
        <v>9.6</v>
      </c>
      <c r="Z538" s="725"/>
      <c r="AA538" s="715">
        <f>IF(W538&lt;&gt;"",VLOOKUP(W538,'DON GIA'!$A$1:$D$346,4,0),"")</f>
        <v>2613835</v>
      </c>
      <c r="AB538" s="715">
        <f t="shared" si="228"/>
        <v>25092816</v>
      </c>
      <c r="AC538" s="5"/>
      <c r="AD538" s="5"/>
      <c r="AE538" s="5"/>
      <c r="AF538" s="5"/>
      <c r="AG538" s="5"/>
      <c r="AH538" s="699"/>
      <c r="AI538" s="5"/>
      <c r="AJ538" s="699"/>
      <c r="AK538" s="699"/>
      <c r="AL538" s="715" t="str">
        <f>IF(AI538&lt;&gt;"",VLOOKUP(AI538,'DON GIA'!$M$1:$P$9,4,0),"")</f>
        <v/>
      </c>
      <c r="AM538" s="715" t="str">
        <f t="shared" si="229"/>
        <v/>
      </c>
      <c r="AN538" s="5"/>
      <c r="AO538" s="699"/>
      <c r="AP538" s="702" t="str">
        <f t="shared" si="218"/>
        <v/>
      </c>
      <c r="AQ538" s="712"/>
      <c r="AR538" s="712" t="s">
        <v>1960</v>
      </c>
      <c r="AS538" s="727"/>
    </row>
    <row r="539" spans="1:45" outlineLevel="2">
      <c r="A539" s="710">
        <f t="shared" si="230"/>
        <v>38</v>
      </c>
      <c r="B539" s="711" t="str">
        <f>IF(C539&lt;&gt;"",COUNTA($C$8:C539),"")</f>
        <v/>
      </c>
      <c r="C539" s="711"/>
      <c r="D539" s="5" t="s">
        <v>97</v>
      </c>
      <c r="E539" s="699"/>
      <c r="F539" s="699"/>
      <c r="G539" s="699"/>
      <c r="H539" s="699"/>
      <c r="I539" s="699"/>
      <c r="J539" s="699"/>
      <c r="K539" s="712"/>
      <c r="L539" s="714" t="s">
        <v>35</v>
      </c>
      <c r="M539" s="715" t="str">
        <f>IF(K539&lt;&gt;"",VLOOKUP(K539,'DON GIA'!$S$1:$U$19,3,0),"")</f>
        <v/>
      </c>
      <c r="N539" s="715" t="str">
        <f>IF(K539&lt;&gt;"",VLOOKUP(K539,'DON GIA'!$S$1:$V$19,4,0),"")</f>
        <v/>
      </c>
      <c r="O539" s="715" t="str">
        <f t="shared" si="225"/>
        <v/>
      </c>
      <c r="P539" s="715" t="str">
        <f t="shared" si="226"/>
        <v/>
      </c>
      <c r="Q539" s="5" t="s">
        <v>35</v>
      </c>
      <c r="R539" s="699"/>
      <c r="S539" s="699"/>
      <c r="T539" s="715" t="str">
        <f>IF(Q539&lt;&gt;"",VLOOKUP(Q539,'DON GIA'!$H$1:$K$103,4,0),"")</f>
        <v/>
      </c>
      <c r="U539" s="715" t="str">
        <f t="shared" si="227"/>
        <v/>
      </c>
      <c r="V539" s="715"/>
      <c r="W539" s="712" t="s">
        <v>1003</v>
      </c>
      <c r="X539" s="699" t="s">
        <v>27</v>
      </c>
      <c r="Y539" s="718">
        <v>32</v>
      </c>
      <c r="Z539" s="725"/>
      <c r="AA539" s="715">
        <f>IF(W539&lt;&gt;"",VLOOKUP(W539,'DON GIA'!$A$1:$D$346,4,0),"")</f>
        <v>854777</v>
      </c>
      <c r="AB539" s="715">
        <f t="shared" si="228"/>
        <v>27352864</v>
      </c>
      <c r="AC539" s="5"/>
      <c r="AD539" s="5"/>
      <c r="AE539" s="5"/>
      <c r="AF539" s="5"/>
      <c r="AG539" s="5"/>
      <c r="AH539" s="699"/>
      <c r="AI539" s="5"/>
      <c r="AJ539" s="699"/>
      <c r="AK539" s="699"/>
      <c r="AL539" s="715" t="str">
        <f>IF(AI539&lt;&gt;"",VLOOKUP(AI539,'DON GIA'!$M$1:$P$9,4,0),"")</f>
        <v/>
      </c>
      <c r="AM539" s="715" t="str">
        <f t="shared" si="229"/>
        <v/>
      </c>
      <c r="AN539" s="5"/>
      <c r="AO539" s="699"/>
      <c r="AP539" s="702" t="str">
        <f t="shared" si="218"/>
        <v/>
      </c>
      <c r="AQ539" s="712"/>
      <c r="AR539" s="712"/>
      <c r="AS539" s="727"/>
    </row>
    <row r="540" spans="1:45" ht="33.75" outlineLevel="2">
      <c r="A540" s="710">
        <f t="shared" si="230"/>
        <v>38</v>
      </c>
      <c r="B540" s="711" t="str">
        <f>IF(C540&lt;&gt;"",COUNTA($C$8:C540),"")</f>
        <v/>
      </c>
      <c r="C540" s="711"/>
      <c r="D540" s="5" t="s">
        <v>71</v>
      </c>
      <c r="E540" s="699"/>
      <c r="F540" s="699"/>
      <c r="G540" s="699"/>
      <c r="H540" s="699"/>
      <c r="I540" s="699"/>
      <c r="J540" s="699"/>
      <c r="K540" s="712"/>
      <c r="L540" s="714" t="s">
        <v>35</v>
      </c>
      <c r="M540" s="715" t="str">
        <f>IF(K540&lt;&gt;"",VLOOKUP(K540,'DON GIA'!$S$1:$U$19,3,0),"")</f>
        <v/>
      </c>
      <c r="N540" s="715" t="str">
        <f>IF(K540&lt;&gt;"",VLOOKUP(K540,'DON GIA'!$S$1:$V$19,4,0),"")</f>
        <v/>
      </c>
      <c r="O540" s="715" t="str">
        <f t="shared" si="225"/>
        <v/>
      </c>
      <c r="P540" s="715" t="str">
        <f t="shared" si="226"/>
        <v/>
      </c>
      <c r="Q540" s="5" t="s">
        <v>35</v>
      </c>
      <c r="R540" s="699"/>
      <c r="S540" s="699"/>
      <c r="T540" s="715" t="str">
        <f>IF(Q540&lt;&gt;"",VLOOKUP(Q540,'DON GIA'!$H$1:$K$103,4,0),"")</f>
        <v/>
      </c>
      <c r="U540" s="715" t="str">
        <f t="shared" si="227"/>
        <v/>
      </c>
      <c r="V540" s="715"/>
      <c r="W540" s="712" t="s">
        <v>1008</v>
      </c>
      <c r="X540" s="699" t="s">
        <v>27</v>
      </c>
      <c r="Y540" s="718">
        <v>89.16</v>
      </c>
      <c r="Z540" s="725"/>
      <c r="AA540" s="715">
        <f>IF(W540&lt;&gt;"",VLOOKUP(W540,'DON GIA'!$A$1:$D$346,4,0),"")</f>
        <v>264499</v>
      </c>
      <c r="AB540" s="715">
        <f t="shared" si="228"/>
        <v>23582730.84</v>
      </c>
      <c r="AC540" s="5"/>
      <c r="AD540" s="5"/>
      <c r="AE540" s="5"/>
      <c r="AF540" s="5"/>
      <c r="AG540" s="5"/>
      <c r="AH540" s="699"/>
      <c r="AI540" s="5"/>
      <c r="AJ540" s="699"/>
      <c r="AK540" s="699"/>
      <c r="AL540" s="715" t="str">
        <f>IF(AI540&lt;&gt;"",VLOOKUP(AI540,'DON GIA'!$M$1:$P$9,4,0),"")</f>
        <v/>
      </c>
      <c r="AM540" s="715" t="str">
        <f t="shared" si="229"/>
        <v/>
      </c>
      <c r="AN540" s="5"/>
      <c r="AO540" s="699"/>
      <c r="AP540" s="702" t="str">
        <f t="shared" si="218"/>
        <v/>
      </c>
      <c r="AQ540" s="712"/>
      <c r="AR540" s="712"/>
      <c r="AS540" s="727"/>
    </row>
    <row r="541" spans="1:45" outlineLevel="2">
      <c r="A541" s="710">
        <f t="shared" si="230"/>
        <v>38</v>
      </c>
      <c r="B541" s="711" t="str">
        <f>IF(C541&lt;&gt;"",COUNTA($C$8:C541),"")</f>
        <v/>
      </c>
      <c r="C541" s="711"/>
      <c r="D541" s="5"/>
      <c r="E541" s="699"/>
      <c r="F541" s="699"/>
      <c r="G541" s="699"/>
      <c r="H541" s="699"/>
      <c r="I541" s="699"/>
      <c r="J541" s="699"/>
      <c r="K541" s="712"/>
      <c r="L541" s="714" t="s">
        <v>35</v>
      </c>
      <c r="M541" s="715" t="str">
        <f>IF(K541&lt;&gt;"",VLOOKUP(K541,'DON GIA'!$S$1:$U$19,3,0),"")</f>
        <v/>
      </c>
      <c r="N541" s="715" t="str">
        <f>IF(K541&lt;&gt;"",VLOOKUP(K541,'DON GIA'!$S$1:$V$19,4,0),"")</f>
        <v/>
      </c>
      <c r="O541" s="715" t="str">
        <f t="shared" si="225"/>
        <v/>
      </c>
      <c r="P541" s="715" t="str">
        <f t="shared" si="226"/>
        <v/>
      </c>
      <c r="Q541" s="5" t="s">
        <v>35</v>
      </c>
      <c r="R541" s="699"/>
      <c r="S541" s="699"/>
      <c r="T541" s="715" t="str">
        <f>IF(Q541&lt;&gt;"",VLOOKUP(Q541,'DON GIA'!$H$1:$K$103,4,0),"")</f>
        <v/>
      </c>
      <c r="U541" s="715" t="str">
        <f t="shared" si="227"/>
        <v/>
      </c>
      <c r="V541" s="715"/>
      <c r="W541" s="712" t="s">
        <v>1033</v>
      </c>
      <c r="X541" s="699" t="s">
        <v>27</v>
      </c>
      <c r="Y541" s="718">
        <v>13.08</v>
      </c>
      <c r="Z541" s="725"/>
      <c r="AA541" s="715">
        <f>IF(W541&lt;&gt;"",VLOOKUP(W541,'DON GIA'!$A$1:$D$346,4,0),"")</f>
        <v>802027</v>
      </c>
      <c r="AB541" s="715">
        <f t="shared" si="228"/>
        <v>10490513.16</v>
      </c>
      <c r="AC541" s="5"/>
      <c r="AD541" s="5"/>
      <c r="AE541" s="5"/>
      <c r="AF541" s="5"/>
      <c r="AG541" s="5"/>
      <c r="AH541" s="699"/>
      <c r="AI541" s="5"/>
      <c r="AJ541" s="699"/>
      <c r="AK541" s="699"/>
      <c r="AL541" s="715" t="str">
        <f>IF(AI541&lt;&gt;"",VLOOKUP(AI541,'DON GIA'!$M$1:$P$9,4,0),"")</f>
        <v/>
      </c>
      <c r="AM541" s="715" t="str">
        <f t="shared" si="229"/>
        <v/>
      </c>
      <c r="AN541" s="5"/>
      <c r="AO541" s="699"/>
      <c r="AP541" s="702" t="str">
        <f t="shared" si="218"/>
        <v/>
      </c>
      <c r="AQ541" s="712"/>
      <c r="AR541" s="712"/>
      <c r="AS541" s="727"/>
    </row>
    <row r="542" spans="1:45" outlineLevel="2">
      <c r="A542" s="710">
        <f t="shared" si="230"/>
        <v>38</v>
      </c>
      <c r="B542" s="711" t="str">
        <f>IF(C542&lt;&gt;"",COUNTA($C$8:C542),"")</f>
        <v/>
      </c>
      <c r="C542" s="711"/>
      <c r="D542" s="5"/>
      <c r="E542" s="699"/>
      <c r="F542" s="699"/>
      <c r="G542" s="699"/>
      <c r="H542" s="699"/>
      <c r="I542" s="699"/>
      <c r="J542" s="699"/>
      <c r="K542" s="712"/>
      <c r="L542" s="714" t="s">
        <v>35</v>
      </c>
      <c r="M542" s="715" t="str">
        <f>IF(K542&lt;&gt;"",VLOOKUP(K542,'DON GIA'!$S$1:$U$19,3,0),"")</f>
        <v/>
      </c>
      <c r="N542" s="715" t="str">
        <f>IF(K542&lt;&gt;"",VLOOKUP(K542,'DON GIA'!$S$1:$V$19,4,0),"")</f>
        <v/>
      </c>
      <c r="O542" s="715" t="str">
        <f t="shared" si="225"/>
        <v/>
      </c>
      <c r="P542" s="715" t="str">
        <f t="shared" si="226"/>
        <v/>
      </c>
      <c r="Q542" s="5" t="s">
        <v>35</v>
      </c>
      <c r="R542" s="699"/>
      <c r="S542" s="699"/>
      <c r="T542" s="715" t="str">
        <f>IF(Q542&lt;&gt;"",VLOOKUP(Q542,'DON GIA'!$H$1:$K$103,4,0),"")</f>
        <v/>
      </c>
      <c r="U542" s="715" t="str">
        <f t="shared" si="227"/>
        <v/>
      </c>
      <c r="V542" s="715"/>
      <c r="W542" s="712" t="s">
        <v>1034</v>
      </c>
      <c r="X542" s="699" t="s">
        <v>27</v>
      </c>
      <c r="Y542" s="718">
        <v>2.2000000000000002</v>
      </c>
      <c r="Z542" s="725"/>
      <c r="AA542" s="715">
        <f>IF(W542&lt;&gt;"",VLOOKUP(W542,'DON GIA'!$A$1:$D$346,4,0),"")</f>
        <v>257144</v>
      </c>
      <c r="AB542" s="715">
        <f t="shared" si="228"/>
        <v>565716.80000000005</v>
      </c>
      <c r="AC542" s="5"/>
      <c r="AD542" s="5"/>
      <c r="AE542" s="5"/>
      <c r="AF542" s="5"/>
      <c r="AG542" s="5"/>
      <c r="AH542" s="699"/>
      <c r="AI542" s="5"/>
      <c r="AJ542" s="699"/>
      <c r="AK542" s="699"/>
      <c r="AL542" s="715" t="str">
        <f>IF(AI542&lt;&gt;"",VLOOKUP(AI542,'DON GIA'!$M$1:$P$9,4,0),"")</f>
        <v/>
      </c>
      <c r="AM542" s="715" t="str">
        <f t="shared" si="229"/>
        <v/>
      </c>
      <c r="AN542" s="5"/>
      <c r="AO542" s="699"/>
      <c r="AP542" s="702" t="str">
        <f t="shared" si="218"/>
        <v/>
      </c>
      <c r="AQ542" s="712"/>
      <c r="AR542" s="712"/>
      <c r="AS542" s="727"/>
    </row>
    <row r="543" spans="1:45" outlineLevel="2">
      <c r="A543" s="710">
        <f t="shared" si="230"/>
        <v>38</v>
      </c>
      <c r="B543" s="711" t="str">
        <f>IF(C543&lt;&gt;"",COUNTA($C$8:C543),"")</f>
        <v/>
      </c>
      <c r="C543" s="711"/>
      <c r="D543" s="5"/>
      <c r="E543" s="699"/>
      <c r="F543" s="699"/>
      <c r="G543" s="699"/>
      <c r="H543" s="699"/>
      <c r="I543" s="699"/>
      <c r="J543" s="699"/>
      <c r="K543" s="712"/>
      <c r="L543" s="714" t="s">
        <v>35</v>
      </c>
      <c r="M543" s="715" t="str">
        <f>IF(K543&lt;&gt;"",VLOOKUP(K543,'DON GIA'!$S$1:$U$19,3,0),"")</f>
        <v/>
      </c>
      <c r="N543" s="715" t="str">
        <f>IF(K543&lt;&gt;"",VLOOKUP(K543,'DON GIA'!$S$1:$V$19,4,0),"")</f>
        <v/>
      </c>
      <c r="O543" s="715" t="str">
        <f t="shared" si="225"/>
        <v/>
      </c>
      <c r="P543" s="715" t="str">
        <f t="shared" si="226"/>
        <v/>
      </c>
      <c r="Q543" s="5" t="s">
        <v>35</v>
      </c>
      <c r="R543" s="699"/>
      <c r="S543" s="699"/>
      <c r="T543" s="715" t="str">
        <f>IF(Q543&lt;&gt;"",VLOOKUP(Q543,'DON GIA'!$H$1:$K$103,4,0),"")</f>
        <v/>
      </c>
      <c r="U543" s="715" t="str">
        <f t="shared" si="227"/>
        <v/>
      </c>
      <c r="V543" s="715"/>
      <c r="W543" s="712" t="s">
        <v>1023</v>
      </c>
      <c r="X543" s="699" t="s">
        <v>38</v>
      </c>
      <c r="Y543" s="718">
        <v>0.28799999999999998</v>
      </c>
      <c r="Z543" s="725"/>
      <c r="AA543" s="715">
        <f>IF(W543&lt;&gt;"",VLOOKUP(W543,'DON GIA'!$A$1:$D$346,4,0),"")</f>
        <v>2523428</v>
      </c>
      <c r="AB543" s="715">
        <f t="shared" si="228"/>
        <v>726747.26399999997</v>
      </c>
      <c r="AC543" s="5"/>
      <c r="AD543" s="5"/>
      <c r="AE543" s="5"/>
      <c r="AF543" s="5"/>
      <c r="AG543" s="5"/>
      <c r="AH543" s="699"/>
      <c r="AI543" s="5"/>
      <c r="AJ543" s="699"/>
      <c r="AK543" s="699"/>
      <c r="AL543" s="715" t="str">
        <f>IF(AI543&lt;&gt;"",VLOOKUP(AI543,'DON GIA'!$M$1:$P$9,4,0),"")</f>
        <v/>
      </c>
      <c r="AM543" s="715" t="str">
        <f t="shared" si="229"/>
        <v/>
      </c>
      <c r="AN543" s="5"/>
      <c r="AO543" s="699"/>
      <c r="AP543" s="702" t="str">
        <f t="shared" si="218"/>
        <v/>
      </c>
      <c r="AQ543" s="712"/>
      <c r="AR543" s="712"/>
      <c r="AS543" s="727"/>
    </row>
    <row r="544" spans="1:45" outlineLevel="2">
      <c r="A544" s="710">
        <f t="shared" si="230"/>
        <v>38</v>
      </c>
      <c r="B544" s="711" t="str">
        <f>IF(C544&lt;&gt;"",COUNTA($C$8:C544),"")</f>
        <v/>
      </c>
      <c r="C544" s="711"/>
      <c r="D544" s="5"/>
      <c r="E544" s="699"/>
      <c r="F544" s="699"/>
      <c r="G544" s="699"/>
      <c r="H544" s="699"/>
      <c r="I544" s="699"/>
      <c r="J544" s="699"/>
      <c r="K544" s="712"/>
      <c r="L544" s="714" t="s">
        <v>35</v>
      </c>
      <c r="M544" s="715" t="str">
        <f>IF(K544&lt;&gt;"",VLOOKUP(K544,'DON GIA'!$S$1:$U$19,3,0),"")</f>
        <v/>
      </c>
      <c r="N544" s="715" t="str">
        <f>IF(K544&lt;&gt;"",VLOOKUP(K544,'DON GIA'!$S$1:$V$19,4,0),"")</f>
        <v/>
      </c>
      <c r="O544" s="715" t="str">
        <f t="shared" si="225"/>
        <v/>
      </c>
      <c r="P544" s="715" t="str">
        <f t="shared" si="226"/>
        <v/>
      </c>
      <c r="Q544" s="5" t="s">
        <v>35</v>
      </c>
      <c r="R544" s="699"/>
      <c r="S544" s="699"/>
      <c r="T544" s="715" t="str">
        <f>IF(Q544&lt;&gt;"",VLOOKUP(Q544,'DON GIA'!$H$1:$K$103,4,0),"")</f>
        <v/>
      </c>
      <c r="U544" s="715" t="str">
        <f t="shared" si="227"/>
        <v/>
      </c>
      <c r="V544" s="715"/>
      <c r="W544" s="712" t="s">
        <v>1009</v>
      </c>
      <c r="X544" s="699" t="s">
        <v>27</v>
      </c>
      <c r="Y544" s="718">
        <v>164.48</v>
      </c>
      <c r="Z544" s="725"/>
      <c r="AA544" s="715">
        <f>IF(W544&lt;&gt;"",VLOOKUP(W544,'DON GIA'!$A$1:$D$346,4,0),"")</f>
        <v>282038</v>
      </c>
      <c r="AB544" s="715">
        <f t="shared" si="228"/>
        <v>46389610.239999995</v>
      </c>
      <c r="AC544" s="5"/>
      <c r="AD544" s="5"/>
      <c r="AE544" s="5"/>
      <c r="AF544" s="5"/>
      <c r="AG544" s="5"/>
      <c r="AH544" s="699"/>
      <c r="AI544" s="5"/>
      <c r="AJ544" s="699"/>
      <c r="AK544" s="699"/>
      <c r="AL544" s="715" t="str">
        <f>IF(AI544&lt;&gt;"",VLOOKUP(AI544,'DON GIA'!$M$1:$P$9,4,0),"")</f>
        <v/>
      </c>
      <c r="AM544" s="715" t="str">
        <f t="shared" si="229"/>
        <v/>
      </c>
      <c r="AN544" s="5"/>
      <c r="AO544" s="699"/>
      <c r="AP544" s="702" t="str">
        <f t="shared" si="218"/>
        <v/>
      </c>
      <c r="AQ544" s="712"/>
      <c r="AR544" s="712"/>
      <c r="AS544" s="727"/>
    </row>
    <row r="545" spans="1:45" outlineLevel="2">
      <c r="A545" s="710">
        <f t="shared" si="230"/>
        <v>38</v>
      </c>
      <c r="B545" s="711" t="str">
        <f>IF(C545&lt;&gt;"",COUNTA($C$8:C545),"")</f>
        <v/>
      </c>
      <c r="C545" s="711"/>
      <c r="D545" s="5"/>
      <c r="E545" s="699"/>
      <c r="F545" s="699"/>
      <c r="G545" s="699"/>
      <c r="H545" s="699"/>
      <c r="I545" s="699"/>
      <c r="J545" s="699"/>
      <c r="K545" s="712"/>
      <c r="L545" s="714" t="s">
        <v>35</v>
      </c>
      <c r="M545" s="715" t="str">
        <f>IF(K545&lt;&gt;"",VLOOKUP(K545,'DON GIA'!$S$1:$U$19,3,0),"")</f>
        <v/>
      </c>
      <c r="N545" s="715" t="str">
        <f>IF(K545&lt;&gt;"",VLOOKUP(K545,'DON GIA'!$S$1:$V$19,4,0),"")</f>
        <v/>
      </c>
      <c r="O545" s="715" t="str">
        <f t="shared" si="225"/>
        <v/>
      </c>
      <c r="P545" s="715" t="str">
        <f t="shared" si="226"/>
        <v/>
      </c>
      <c r="Q545" s="5" t="s">
        <v>35</v>
      </c>
      <c r="R545" s="699"/>
      <c r="S545" s="699"/>
      <c r="T545" s="715" t="str">
        <f>IF(Q545&lt;&gt;"",VLOOKUP(Q545,'DON GIA'!$H$1:$K$103,4,0),"")</f>
        <v/>
      </c>
      <c r="U545" s="715" t="str">
        <f t="shared" si="227"/>
        <v/>
      </c>
      <c r="V545" s="715"/>
      <c r="W545" s="712" t="s">
        <v>1035</v>
      </c>
      <c r="X545" s="699" t="s">
        <v>42</v>
      </c>
      <c r="Y545" s="718">
        <v>1</v>
      </c>
      <c r="Z545" s="725"/>
      <c r="AA545" s="715">
        <f>IF(W545&lt;&gt;"",VLOOKUP(W545,'DON GIA'!$A$1:$D$346,4,0),"")</f>
        <v>11338790</v>
      </c>
      <c r="AB545" s="715">
        <f t="shared" si="228"/>
        <v>11338790</v>
      </c>
      <c r="AC545" s="5"/>
      <c r="AD545" s="5"/>
      <c r="AE545" s="5"/>
      <c r="AF545" s="5"/>
      <c r="AG545" s="5"/>
      <c r="AH545" s="699"/>
      <c r="AI545" s="5"/>
      <c r="AJ545" s="699"/>
      <c r="AK545" s="699"/>
      <c r="AL545" s="715" t="str">
        <f>IF(AI545&lt;&gt;"",VLOOKUP(AI545,'DON GIA'!$M$1:$P$9,4,0),"")</f>
        <v/>
      </c>
      <c r="AM545" s="715" t="str">
        <f t="shared" si="229"/>
        <v/>
      </c>
      <c r="AN545" s="5"/>
      <c r="AO545" s="699"/>
      <c r="AP545" s="702" t="str">
        <f t="shared" si="218"/>
        <v/>
      </c>
      <c r="AQ545" s="712"/>
      <c r="AR545" s="712"/>
      <c r="AS545" s="727"/>
    </row>
    <row r="546" spans="1:45" outlineLevel="2">
      <c r="A546" s="710">
        <f t="shared" si="230"/>
        <v>38</v>
      </c>
      <c r="B546" s="711"/>
      <c r="C546" s="711"/>
      <c r="D546" s="708"/>
      <c r="E546" s="699"/>
      <c r="F546" s="699"/>
      <c r="G546" s="699"/>
      <c r="H546" s="699"/>
      <c r="I546" s="699"/>
      <c r="J546" s="699"/>
      <c r="K546" s="712"/>
      <c r="L546" s="714" t="s">
        <v>35</v>
      </c>
      <c r="M546" s="715" t="str">
        <f>IF(K546&lt;&gt;"",VLOOKUP(K546,'DON GIA'!$S$1:$U$19,3,0),"")</f>
        <v/>
      </c>
      <c r="N546" s="715" t="str">
        <f>IF(K546&lt;&gt;"",VLOOKUP(K546,'DON GIA'!$S$1:$V$19,4,0),"")</f>
        <v/>
      </c>
      <c r="O546" s="715" t="str">
        <f t="shared" si="225"/>
        <v/>
      </c>
      <c r="P546" s="715" t="str">
        <f t="shared" si="226"/>
        <v/>
      </c>
      <c r="Q546" s="5" t="s">
        <v>35</v>
      </c>
      <c r="R546" s="699"/>
      <c r="S546" s="699"/>
      <c r="T546" s="715" t="str">
        <f>IF(Q546&lt;&gt;"",VLOOKUP(Q546,'DON GIA'!$H$1:$K$103,4,0),"")</f>
        <v/>
      </c>
      <c r="U546" s="715" t="str">
        <f t="shared" si="227"/>
        <v/>
      </c>
      <c r="V546" s="715"/>
      <c r="W546" s="712"/>
      <c r="X546" s="699"/>
      <c r="Y546" s="718"/>
      <c r="Z546" s="725"/>
      <c r="AA546" s="715" t="str">
        <f>IF(W546&lt;&gt;"",VLOOKUP(W546,'DON GIA'!$A$1:$D$346,4,0),"")</f>
        <v/>
      </c>
      <c r="AB546" s="715" t="str">
        <f t="shared" si="228"/>
        <v/>
      </c>
      <c r="AC546" s="5"/>
      <c r="AD546" s="5"/>
      <c r="AE546" s="5"/>
      <c r="AF546" s="5"/>
      <c r="AG546" s="5"/>
      <c r="AH546" s="699"/>
      <c r="AI546" s="5"/>
      <c r="AJ546" s="699"/>
      <c r="AK546" s="699"/>
      <c r="AL546" s="715" t="str">
        <f>IF(AI546&lt;&gt;"",VLOOKUP(AI546,'DON GIA'!$M$1:$P$9,4,0),"")</f>
        <v/>
      </c>
      <c r="AM546" s="715" t="str">
        <f t="shared" si="229"/>
        <v/>
      </c>
      <c r="AN546" s="5"/>
      <c r="AO546" s="699"/>
      <c r="AP546" s="702" t="str">
        <f t="shared" si="218"/>
        <v/>
      </c>
      <c r="AQ546" s="712"/>
      <c r="AR546" s="712"/>
      <c r="AS546" s="727"/>
    </row>
    <row r="547" spans="1:45" outlineLevel="1">
      <c r="A547" s="658" t="s">
        <v>2121</v>
      </c>
      <c r="B547" s="696">
        <f>IF(C547&lt;&gt;"",COUNTA($C$8:C547),"")</f>
        <v>39</v>
      </c>
      <c r="C547" s="696">
        <v>398</v>
      </c>
      <c r="D547" s="708" t="s">
        <v>98</v>
      </c>
      <c r="E547" s="698"/>
      <c r="F547" s="699"/>
      <c r="G547" s="698"/>
      <c r="H547" s="698"/>
      <c r="I547" s="698"/>
      <c r="J547" s="698"/>
      <c r="K547" s="697"/>
      <c r="L547" s="701">
        <f>SUBTOTAL(9,L548:L555)</f>
        <v>0</v>
      </c>
      <c r="M547" s="702"/>
      <c r="N547" s="702"/>
      <c r="O547" s="702">
        <f>SUBTOTAL(9,O548:O555)</f>
        <v>0</v>
      </c>
      <c r="P547" s="702">
        <f>SUBTOTAL(9,P548:P555)</f>
        <v>0</v>
      </c>
      <c r="Q547" s="708"/>
      <c r="R547" s="698"/>
      <c r="S547" s="698">
        <f>SUBTOTAL(9,S548:S555)</f>
        <v>0</v>
      </c>
      <c r="T547" s="702"/>
      <c r="U547" s="702">
        <f>SUBTOTAL(9,U548:U555)</f>
        <v>0</v>
      </c>
      <c r="V547" s="702"/>
      <c r="W547" s="697"/>
      <c r="X547" s="698"/>
      <c r="Y547" s="705">
        <f>SUBTOTAL(9,Y548:Y555)</f>
        <v>98.307999999999993</v>
      </c>
      <c r="Z547" s="724">
        <f>SUBTOTAL(9,Z548:Z555)</f>
        <v>0</v>
      </c>
      <c r="AA547" s="702"/>
      <c r="AB547" s="702">
        <f>SUBTOTAL(9,AB548:AB555)</f>
        <v>282773894.36399996</v>
      </c>
      <c r="AC547" s="708"/>
      <c r="AD547" s="708"/>
      <c r="AE547" s="708"/>
      <c r="AF547" s="708"/>
      <c r="AG547" s="708"/>
      <c r="AH547" s="698"/>
      <c r="AI547" s="708"/>
      <c r="AJ547" s="698"/>
      <c r="AK547" s="698">
        <f>SUBTOTAL(9,AK548:AK555)</f>
        <v>0</v>
      </c>
      <c r="AL547" s="702"/>
      <c r="AM547" s="702">
        <f>SUBTOTAL(9,AM548:AM555)</f>
        <v>0</v>
      </c>
      <c r="AN547" s="708"/>
      <c r="AO547" s="698">
        <f>SUBTOTAL(9,AO548:AO555)</f>
        <v>0</v>
      </c>
      <c r="AP547" s="702">
        <f t="shared" si="218"/>
        <v>282773894.36399996</v>
      </c>
      <c r="AQ547" s="712"/>
      <c r="AR547" s="712"/>
      <c r="AS547" s="727"/>
    </row>
    <row r="548" spans="1:45" ht="66.75" outlineLevel="2">
      <c r="A548" s="710">
        <f>IF(B547&lt;&gt;"",B547,A546)</f>
        <v>39</v>
      </c>
      <c r="B548" s="711" t="str">
        <f>IF(C548&lt;&gt;"",COUNTA($C$8:C548),"")</f>
        <v/>
      </c>
      <c r="C548" s="711"/>
      <c r="D548" s="5" t="s">
        <v>99</v>
      </c>
      <c r="E548" s="699"/>
      <c r="F548" s="699"/>
      <c r="G548" s="699"/>
      <c r="H548" s="699"/>
      <c r="I548" s="699"/>
      <c r="J548" s="699"/>
      <c r="K548" s="712"/>
      <c r="L548" s="714" t="s">
        <v>35</v>
      </c>
      <c r="M548" s="715" t="str">
        <f>IF(K548&lt;&gt;"",VLOOKUP(K548,'DON GIA'!$S$1:$U$19,3,0),"")</f>
        <v/>
      </c>
      <c r="N548" s="715" t="str">
        <f>IF(K548&lt;&gt;"",VLOOKUP(K548,'DON GIA'!$S$1:$V$19,4,0),"")</f>
        <v/>
      </c>
      <c r="O548" s="715" t="str">
        <f t="shared" ref="O548:O555" si="231">IF(K548&lt;&gt;"",L548*M548,"")</f>
        <v/>
      </c>
      <c r="P548" s="715" t="str">
        <f t="shared" ref="P548:P555" si="232">IF(K548&lt;&gt;"",L548*N548,"")</f>
        <v/>
      </c>
      <c r="Q548" s="5" t="s">
        <v>35</v>
      </c>
      <c r="R548" s="699"/>
      <c r="S548" s="699"/>
      <c r="T548" s="715" t="str">
        <f>IF(Q548&lt;&gt;"",VLOOKUP(Q548,'DON GIA'!$H$1:$K$103,4,0),"")</f>
        <v/>
      </c>
      <c r="U548" s="715" t="str">
        <f t="shared" ref="U548:U555" si="233">IF(Q548&lt;&gt;"",IF(ISNUMBER(T548),S548*T548,""),"")</f>
        <v/>
      </c>
      <c r="V548" s="715" t="s">
        <v>2163</v>
      </c>
      <c r="W548" s="712" t="s">
        <v>1005</v>
      </c>
      <c r="X548" s="699" t="s">
        <v>27</v>
      </c>
      <c r="Y548" s="718">
        <v>44.8</v>
      </c>
      <c r="Z548" s="725"/>
      <c r="AA548" s="715">
        <f>IF(W548&lt;&gt;"",VLOOKUP(W548,'DON GIA'!$A$1:$D$346,4,0),"")</f>
        <v>5559129</v>
      </c>
      <c r="AB548" s="715">
        <f t="shared" ref="AB548:AB555" si="234">IF(W548&lt;&gt;"",IF(ISNUMBER(AA548),Y548*AA548,""),"")</f>
        <v>249048979.19999999</v>
      </c>
      <c r="AC548" s="5" t="s">
        <v>100</v>
      </c>
      <c r="AD548" s="5" t="s">
        <v>29</v>
      </c>
      <c r="AE548" s="5" t="s">
        <v>30</v>
      </c>
      <c r="AF548" s="5" t="s">
        <v>31</v>
      </c>
      <c r="AG548" s="5" t="s">
        <v>34</v>
      </c>
      <c r="AH548" s="699" t="s">
        <v>101</v>
      </c>
      <c r="AI548" s="5"/>
      <c r="AJ548" s="699"/>
      <c r="AK548" s="699"/>
      <c r="AL548" s="715" t="str">
        <f>IF(AI548&lt;&gt;"",VLOOKUP(AI548,'DON GIA'!$M$1:$P$9,4,0),"")</f>
        <v/>
      </c>
      <c r="AM548" s="715" t="str">
        <f t="shared" ref="AM548:AM555" si="235">IF(AI548&lt;&gt;"",AK548*AL548,"")</f>
        <v/>
      </c>
      <c r="AN548" s="5"/>
      <c r="AO548" s="699"/>
      <c r="AP548" s="702" t="str">
        <f t="shared" si="218"/>
        <v/>
      </c>
      <c r="AQ548" s="712" t="s">
        <v>428</v>
      </c>
      <c r="AR548" s="712" t="s">
        <v>1912</v>
      </c>
      <c r="AS548" s="727"/>
    </row>
    <row r="549" spans="1:45" ht="50.25" outlineLevel="2">
      <c r="A549" s="710">
        <f t="shared" ref="A549:A555" si="236">IF(B548&lt;&gt;"",B548,A548)</f>
        <v>39</v>
      </c>
      <c r="B549" s="711" t="str">
        <f>IF(C549&lt;&gt;"",COUNTA($C$8:C549),"")</f>
        <v/>
      </c>
      <c r="C549" s="711"/>
      <c r="D549" s="5" t="s">
        <v>71</v>
      </c>
      <c r="E549" s="699"/>
      <c r="F549" s="699"/>
      <c r="G549" s="699"/>
      <c r="H549" s="699"/>
      <c r="I549" s="699"/>
      <c r="J549" s="699"/>
      <c r="K549" s="712"/>
      <c r="L549" s="714" t="s">
        <v>35</v>
      </c>
      <c r="M549" s="715" t="str">
        <f>IF(K549&lt;&gt;"",VLOOKUP(K549,'DON GIA'!$S$1:$U$19,3,0),"")</f>
        <v/>
      </c>
      <c r="N549" s="715" t="str">
        <f>IF(K549&lt;&gt;"",VLOOKUP(K549,'DON GIA'!$S$1:$V$19,4,0),"")</f>
        <v/>
      </c>
      <c r="O549" s="715" t="str">
        <f t="shared" si="231"/>
        <v/>
      </c>
      <c r="P549" s="715" t="str">
        <f t="shared" si="232"/>
        <v/>
      </c>
      <c r="Q549" s="5" t="s">
        <v>35</v>
      </c>
      <c r="R549" s="699"/>
      <c r="S549" s="699"/>
      <c r="T549" s="715" t="str">
        <f>IF(Q549&lt;&gt;"",VLOOKUP(Q549,'DON GIA'!$H$1:$K$103,4,0),"")</f>
        <v/>
      </c>
      <c r="U549" s="715" t="str">
        <f t="shared" si="233"/>
        <v/>
      </c>
      <c r="V549" s="715"/>
      <c r="W549" s="712" t="s">
        <v>1036</v>
      </c>
      <c r="X549" s="699" t="s">
        <v>27</v>
      </c>
      <c r="Y549" s="718">
        <v>44.8</v>
      </c>
      <c r="Z549" s="725"/>
      <c r="AA549" s="715">
        <f>IF(W549&lt;&gt;"",VLOOKUP(W549,'DON GIA'!$A$1:$D$346,4,0),"")</f>
        <v>161275</v>
      </c>
      <c r="AB549" s="715">
        <f t="shared" si="234"/>
        <v>7225120</v>
      </c>
      <c r="AC549" s="5"/>
      <c r="AD549" s="5"/>
      <c r="AE549" s="5"/>
      <c r="AF549" s="5"/>
      <c r="AG549" s="5"/>
      <c r="AH549" s="699"/>
      <c r="AI549" s="5"/>
      <c r="AJ549" s="699"/>
      <c r="AK549" s="699"/>
      <c r="AL549" s="715" t="str">
        <f>IF(AI549&lt;&gt;"",VLOOKUP(AI549,'DON GIA'!$M$1:$P$9,4,0),"")</f>
        <v/>
      </c>
      <c r="AM549" s="715" t="str">
        <f t="shared" si="235"/>
        <v/>
      </c>
      <c r="AN549" s="5"/>
      <c r="AO549" s="699"/>
      <c r="AP549" s="702" t="str">
        <f t="shared" si="218"/>
        <v/>
      </c>
      <c r="AQ549" s="712" t="s">
        <v>1978</v>
      </c>
      <c r="AR549" s="712" t="s">
        <v>1958</v>
      </c>
      <c r="AS549" s="727"/>
    </row>
    <row r="550" spans="1:45" ht="66.75" outlineLevel="2">
      <c r="A550" s="710">
        <f t="shared" si="236"/>
        <v>39</v>
      </c>
      <c r="B550" s="711" t="str">
        <f>IF(C550&lt;&gt;"",COUNTA($C$8:C550),"")</f>
        <v/>
      </c>
      <c r="C550" s="711"/>
      <c r="D550" s="731"/>
      <c r="E550" s="699"/>
      <c r="F550" s="699"/>
      <c r="G550" s="699"/>
      <c r="H550" s="699"/>
      <c r="I550" s="699"/>
      <c r="J550" s="699"/>
      <c r="K550" s="712"/>
      <c r="L550" s="714" t="s">
        <v>35</v>
      </c>
      <c r="M550" s="715" t="str">
        <f>IF(K550&lt;&gt;"",VLOOKUP(K550,'DON GIA'!$S$1:$U$19,3,0),"")</f>
        <v/>
      </c>
      <c r="N550" s="715" t="str">
        <f>IF(K550&lt;&gt;"",VLOOKUP(K550,'DON GIA'!$S$1:$V$19,4,0),"")</f>
        <v/>
      </c>
      <c r="O550" s="715" t="str">
        <f t="shared" si="231"/>
        <v/>
      </c>
      <c r="P550" s="715" t="str">
        <f t="shared" si="232"/>
        <v/>
      </c>
      <c r="Q550" s="5" t="s">
        <v>35</v>
      </c>
      <c r="R550" s="699"/>
      <c r="S550" s="699"/>
      <c r="T550" s="715" t="str">
        <f>IF(Q550&lt;&gt;"",VLOOKUP(Q550,'DON GIA'!$H$1:$K$103,4,0),"")</f>
        <v/>
      </c>
      <c r="U550" s="715" t="str">
        <f t="shared" si="233"/>
        <v/>
      </c>
      <c r="V550" s="715"/>
      <c r="W550" s="712" t="s">
        <v>1037</v>
      </c>
      <c r="X550" s="699" t="s">
        <v>27</v>
      </c>
      <c r="Y550" s="718">
        <v>2.16</v>
      </c>
      <c r="Z550" s="725"/>
      <c r="AA550" s="715">
        <f>IF(W550&lt;&gt;"",VLOOKUP(W550,'DON GIA'!$A$1:$D$346,4,0),"")</f>
        <v>10375629</v>
      </c>
      <c r="AB550" s="715">
        <f t="shared" si="234"/>
        <v>22411358.640000001</v>
      </c>
      <c r="AC550" s="5"/>
      <c r="AD550" s="5"/>
      <c r="AE550" s="5"/>
      <c r="AF550" s="5"/>
      <c r="AG550" s="5"/>
      <c r="AH550" s="699"/>
      <c r="AI550" s="5"/>
      <c r="AJ550" s="699"/>
      <c r="AK550" s="699"/>
      <c r="AL550" s="715" t="str">
        <f>IF(AI550&lt;&gt;"",VLOOKUP(AI550,'DON GIA'!$M$1:$P$9,4,0),"")</f>
        <v/>
      </c>
      <c r="AM550" s="715" t="str">
        <f t="shared" si="235"/>
        <v/>
      </c>
      <c r="AN550" s="5"/>
      <c r="AO550" s="699"/>
      <c r="AP550" s="702" t="str">
        <f t="shared" si="218"/>
        <v/>
      </c>
      <c r="AQ550" s="712"/>
      <c r="AR550" s="712" t="s">
        <v>1959</v>
      </c>
      <c r="AS550" s="727"/>
    </row>
    <row r="551" spans="1:45" ht="66.75" outlineLevel="2">
      <c r="A551" s="710">
        <f t="shared" si="236"/>
        <v>39</v>
      </c>
      <c r="B551" s="711" t="str">
        <f>IF(C551&lt;&gt;"",COUNTA($C$8:C551),"")</f>
        <v/>
      </c>
      <c r="C551" s="711"/>
      <c r="D551" s="5"/>
      <c r="E551" s="699"/>
      <c r="F551" s="699"/>
      <c r="G551" s="699"/>
      <c r="H551" s="699"/>
      <c r="I551" s="699"/>
      <c r="J551" s="699"/>
      <c r="K551" s="712"/>
      <c r="L551" s="714" t="s">
        <v>35</v>
      </c>
      <c r="M551" s="715" t="str">
        <f>IF(K551&lt;&gt;"",VLOOKUP(K551,'DON GIA'!$S$1:$U$19,3,0),"")</f>
        <v/>
      </c>
      <c r="N551" s="715" t="str">
        <f>IF(K551&lt;&gt;"",VLOOKUP(K551,'DON GIA'!$S$1:$V$19,4,0),"")</f>
        <v/>
      </c>
      <c r="O551" s="715" t="str">
        <f t="shared" si="231"/>
        <v/>
      </c>
      <c r="P551" s="715" t="str">
        <f t="shared" si="232"/>
        <v/>
      </c>
      <c r="Q551" s="5" t="s">
        <v>35</v>
      </c>
      <c r="R551" s="699"/>
      <c r="S551" s="699"/>
      <c r="T551" s="715" t="str">
        <f>IF(Q551&lt;&gt;"",VLOOKUP(Q551,'DON GIA'!$H$1:$K$103,4,0),"")</f>
        <v/>
      </c>
      <c r="U551" s="715" t="str">
        <f t="shared" si="233"/>
        <v/>
      </c>
      <c r="V551" s="715"/>
      <c r="W551" s="712" t="s">
        <v>1038</v>
      </c>
      <c r="X551" s="699" t="s">
        <v>27</v>
      </c>
      <c r="Y551" s="718">
        <v>1.06</v>
      </c>
      <c r="Z551" s="725"/>
      <c r="AA551" s="715">
        <f>IF(W551&lt;&gt;"",VLOOKUP(W551,'DON GIA'!$A$1:$D$346,4,0),"")</f>
        <v>1398600</v>
      </c>
      <c r="AB551" s="715">
        <f t="shared" si="234"/>
        <v>1482516</v>
      </c>
      <c r="AC551" s="5"/>
      <c r="AD551" s="5"/>
      <c r="AE551" s="5"/>
      <c r="AF551" s="5"/>
      <c r="AG551" s="5"/>
      <c r="AH551" s="699"/>
      <c r="AI551" s="5"/>
      <c r="AJ551" s="699"/>
      <c r="AK551" s="699"/>
      <c r="AL551" s="715" t="str">
        <f>IF(AI551&lt;&gt;"",VLOOKUP(AI551,'DON GIA'!$M$1:$P$9,4,0),"")</f>
        <v/>
      </c>
      <c r="AM551" s="715" t="str">
        <f t="shared" si="235"/>
        <v/>
      </c>
      <c r="AN551" s="5"/>
      <c r="AO551" s="699"/>
      <c r="AP551" s="702" t="str">
        <f t="shared" si="218"/>
        <v/>
      </c>
      <c r="AQ551" s="712"/>
      <c r="AR551" s="712" t="s">
        <v>1960</v>
      </c>
      <c r="AS551" s="727"/>
    </row>
    <row r="552" spans="1:45" outlineLevel="2">
      <c r="A552" s="710">
        <f t="shared" si="236"/>
        <v>39</v>
      </c>
      <c r="B552" s="711" t="str">
        <f>IF(C552&lt;&gt;"",COUNTA($C$8:C552),"")</f>
        <v/>
      </c>
      <c r="C552" s="711"/>
      <c r="D552" s="5"/>
      <c r="E552" s="699"/>
      <c r="F552" s="699"/>
      <c r="G552" s="699"/>
      <c r="H552" s="699"/>
      <c r="I552" s="699"/>
      <c r="J552" s="699"/>
      <c r="K552" s="712"/>
      <c r="L552" s="714" t="s">
        <v>35</v>
      </c>
      <c r="M552" s="715" t="str">
        <f>IF(K552&lt;&gt;"",VLOOKUP(K552,'DON GIA'!$S$1:$U$19,3,0),"")</f>
        <v/>
      </c>
      <c r="N552" s="715" t="str">
        <f>IF(K552&lt;&gt;"",VLOOKUP(K552,'DON GIA'!$S$1:$V$19,4,0),"")</f>
        <v/>
      </c>
      <c r="O552" s="715" t="str">
        <f t="shared" si="231"/>
        <v/>
      </c>
      <c r="P552" s="715" t="str">
        <f t="shared" si="232"/>
        <v/>
      </c>
      <c r="Q552" s="5" t="s">
        <v>35</v>
      </c>
      <c r="R552" s="699"/>
      <c r="S552" s="699"/>
      <c r="T552" s="715" t="str">
        <f>IF(Q552&lt;&gt;"",VLOOKUP(Q552,'DON GIA'!$H$1:$K$103,4,0),"")</f>
        <v/>
      </c>
      <c r="U552" s="715" t="str">
        <f t="shared" si="233"/>
        <v/>
      </c>
      <c r="V552" s="715"/>
      <c r="W552" s="712" t="s">
        <v>1023</v>
      </c>
      <c r="X552" s="699" t="s">
        <v>38</v>
      </c>
      <c r="Y552" s="718">
        <v>0.13800000000000001</v>
      </c>
      <c r="Z552" s="725"/>
      <c r="AA552" s="715">
        <f>IF(W552&lt;&gt;"",VLOOKUP(W552,'DON GIA'!$A$1:$D$346,4,0),"")</f>
        <v>2523428</v>
      </c>
      <c r="AB552" s="715">
        <f t="shared" si="234"/>
        <v>348233.06400000001</v>
      </c>
      <c r="AC552" s="5"/>
      <c r="AD552" s="5"/>
      <c r="AE552" s="5"/>
      <c r="AF552" s="5"/>
      <c r="AG552" s="5"/>
      <c r="AH552" s="699"/>
      <c r="AI552" s="5"/>
      <c r="AJ552" s="699"/>
      <c r="AK552" s="699"/>
      <c r="AL552" s="715" t="str">
        <f>IF(AI552&lt;&gt;"",VLOOKUP(AI552,'DON GIA'!$M$1:$P$9,4,0),"")</f>
        <v/>
      </c>
      <c r="AM552" s="715" t="str">
        <f t="shared" si="235"/>
        <v/>
      </c>
      <c r="AN552" s="5"/>
      <c r="AO552" s="699"/>
      <c r="AP552" s="702" t="str">
        <f t="shared" si="218"/>
        <v/>
      </c>
      <c r="AQ552" s="712"/>
      <c r="AR552" s="712"/>
      <c r="AS552" s="727"/>
    </row>
    <row r="553" spans="1:45" outlineLevel="2">
      <c r="A553" s="710">
        <f t="shared" si="236"/>
        <v>39</v>
      </c>
      <c r="B553" s="711" t="str">
        <f>IF(C553&lt;&gt;"",COUNTA($C$8:C553),"")</f>
        <v/>
      </c>
      <c r="C553" s="711"/>
      <c r="D553" s="5"/>
      <c r="E553" s="699"/>
      <c r="F553" s="699"/>
      <c r="G553" s="699"/>
      <c r="H553" s="699"/>
      <c r="I553" s="699"/>
      <c r="J553" s="699"/>
      <c r="K553" s="712"/>
      <c r="L553" s="714" t="s">
        <v>35</v>
      </c>
      <c r="M553" s="715" t="str">
        <f>IF(K553&lt;&gt;"",VLOOKUP(K553,'DON GIA'!$S$1:$U$19,3,0),"")</f>
        <v/>
      </c>
      <c r="N553" s="715" t="str">
        <f>IF(K553&lt;&gt;"",VLOOKUP(K553,'DON GIA'!$S$1:$V$19,4,0),"")</f>
        <v/>
      </c>
      <c r="O553" s="715" t="str">
        <f t="shared" si="231"/>
        <v/>
      </c>
      <c r="P553" s="715" t="str">
        <f t="shared" si="232"/>
        <v/>
      </c>
      <c r="Q553" s="5" t="s">
        <v>35</v>
      </c>
      <c r="R553" s="699"/>
      <c r="S553" s="699"/>
      <c r="T553" s="715" t="str">
        <f>IF(Q553&lt;&gt;"",VLOOKUP(Q553,'DON GIA'!$H$1:$K$103,4,0),"")</f>
        <v/>
      </c>
      <c r="U553" s="715" t="str">
        <f t="shared" si="233"/>
        <v/>
      </c>
      <c r="V553" s="715"/>
      <c r="W553" s="712" t="s">
        <v>1033</v>
      </c>
      <c r="X553" s="699" t="s">
        <v>27</v>
      </c>
      <c r="Y553" s="718">
        <v>1.44</v>
      </c>
      <c r="Z553" s="725"/>
      <c r="AA553" s="715">
        <f>IF(W553&lt;&gt;"",VLOOKUP(W553,'DON GIA'!$A$1:$D$346,4,0),"")</f>
        <v>802027</v>
      </c>
      <c r="AB553" s="715">
        <f t="shared" si="234"/>
        <v>1154918.8799999999</v>
      </c>
      <c r="AC553" s="5"/>
      <c r="AD553" s="5"/>
      <c r="AE553" s="5"/>
      <c r="AF553" s="5"/>
      <c r="AG553" s="5"/>
      <c r="AH553" s="699"/>
      <c r="AI553" s="5"/>
      <c r="AJ553" s="699"/>
      <c r="AK553" s="699"/>
      <c r="AL553" s="715" t="str">
        <f>IF(AI553&lt;&gt;"",VLOOKUP(AI553,'DON GIA'!$M$1:$P$9,4,0),"")</f>
        <v/>
      </c>
      <c r="AM553" s="715" t="str">
        <f t="shared" si="235"/>
        <v/>
      </c>
      <c r="AN553" s="5"/>
      <c r="AO553" s="699"/>
      <c r="AP553" s="702" t="str">
        <f t="shared" si="218"/>
        <v/>
      </c>
      <c r="AQ553" s="712"/>
      <c r="AR553" s="712"/>
      <c r="AS553" s="727"/>
    </row>
    <row r="554" spans="1:45" outlineLevel="2">
      <c r="A554" s="710">
        <f t="shared" si="236"/>
        <v>39</v>
      </c>
      <c r="B554" s="711" t="str">
        <f>IF(C554&lt;&gt;"",COUNTA($C$8:C554),"")</f>
        <v/>
      </c>
      <c r="C554" s="711"/>
      <c r="D554" s="5"/>
      <c r="E554" s="699"/>
      <c r="F554" s="699"/>
      <c r="G554" s="699"/>
      <c r="H554" s="699"/>
      <c r="I554" s="699"/>
      <c r="J554" s="699"/>
      <c r="K554" s="712"/>
      <c r="L554" s="714" t="s">
        <v>35</v>
      </c>
      <c r="M554" s="715" t="str">
        <f>IF(K554&lt;&gt;"",VLOOKUP(K554,'DON GIA'!$S$1:$U$19,3,0),"")</f>
        <v/>
      </c>
      <c r="N554" s="715" t="str">
        <f>IF(K554&lt;&gt;"",VLOOKUP(K554,'DON GIA'!$S$1:$V$19,4,0),"")</f>
        <v/>
      </c>
      <c r="O554" s="715" t="str">
        <f t="shared" si="231"/>
        <v/>
      </c>
      <c r="P554" s="715" t="str">
        <f t="shared" si="232"/>
        <v/>
      </c>
      <c r="Q554" s="5" t="s">
        <v>35</v>
      </c>
      <c r="R554" s="699"/>
      <c r="S554" s="699"/>
      <c r="T554" s="715" t="str">
        <f>IF(Q554&lt;&gt;"",VLOOKUP(Q554,'DON GIA'!$H$1:$K$103,4,0),"")</f>
        <v/>
      </c>
      <c r="U554" s="715" t="str">
        <f t="shared" si="233"/>
        <v/>
      </c>
      <c r="V554" s="715"/>
      <c r="W554" s="712" t="s">
        <v>1009</v>
      </c>
      <c r="X554" s="699" t="s">
        <v>27</v>
      </c>
      <c r="Y554" s="718">
        <v>3.91</v>
      </c>
      <c r="Z554" s="725"/>
      <c r="AA554" s="715">
        <f>IF(W554&lt;&gt;"",VLOOKUP(W554,'DON GIA'!$A$1:$D$346,4,0),"")</f>
        <v>282038</v>
      </c>
      <c r="AB554" s="715">
        <f t="shared" si="234"/>
        <v>1102768.58</v>
      </c>
      <c r="AC554" s="5"/>
      <c r="AD554" s="5"/>
      <c r="AE554" s="5"/>
      <c r="AF554" s="5"/>
      <c r="AG554" s="5"/>
      <c r="AH554" s="699"/>
      <c r="AI554" s="5"/>
      <c r="AJ554" s="699"/>
      <c r="AK554" s="699"/>
      <c r="AL554" s="715" t="str">
        <f>IF(AI554&lt;&gt;"",VLOOKUP(AI554,'DON GIA'!$M$1:$P$9,4,0),"")</f>
        <v/>
      </c>
      <c r="AM554" s="715" t="str">
        <f t="shared" si="235"/>
        <v/>
      </c>
      <c r="AN554" s="5"/>
      <c r="AO554" s="699"/>
      <c r="AP554" s="702" t="str">
        <f t="shared" si="218"/>
        <v/>
      </c>
      <c r="AQ554" s="712"/>
      <c r="AR554" s="712"/>
      <c r="AS554" s="727"/>
    </row>
    <row r="555" spans="1:45" outlineLevel="2">
      <c r="A555" s="710">
        <f t="shared" si="236"/>
        <v>39</v>
      </c>
      <c r="B555" s="711"/>
      <c r="C555" s="711"/>
      <c r="D555" s="708"/>
      <c r="E555" s="699"/>
      <c r="F555" s="699"/>
      <c r="G555" s="699"/>
      <c r="H555" s="699"/>
      <c r="I555" s="699"/>
      <c r="J555" s="699"/>
      <c r="K555" s="712"/>
      <c r="L555" s="714" t="s">
        <v>35</v>
      </c>
      <c r="M555" s="715" t="str">
        <f>IF(K555&lt;&gt;"",VLOOKUP(K555,'DON GIA'!$S$1:$U$19,3,0),"")</f>
        <v/>
      </c>
      <c r="N555" s="715" t="str">
        <f>IF(K555&lt;&gt;"",VLOOKUP(K555,'DON GIA'!$S$1:$V$19,4,0),"")</f>
        <v/>
      </c>
      <c r="O555" s="715" t="str">
        <f t="shared" si="231"/>
        <v/>
      </c>
      <c r="P555" s="715" t="str">
        <f t="shared" si="232"/>
        <v/>
      </c>
      <c r="Q555" s="5" t="s">
        <v>35</v>
      </c>
      <c r="R555" s="699"/>
      <c r="S555" s="699"/>
      <c r="T555" s="715" t="str">
        <f>IF(Q555&lt;&gt;"",VLOOKUP(Q555,'DON GIA'!$H$1:$K$103,4,0),"")</f>
        <v/>
      </c>
      <c r="U555" s="715" t="str">
        <f t="shared" si="233"/>
        <v/>
      </c>
      <c r="V555" s="715"/>
      <c r="W555" s="712"/>
      <c r="X555" s="699"/>
      <c r="Y555" s="718"/>
      <c r="Z555" s="725"/>
      <c r="AA555" s="715" t="str">
        <f>IF(W555&lt;&gt;"",VLOOKUP(W555,'DON GIA'!$A$1:$D$346,4,0),"")</f>
        <v/>
      </c>
      <c r="AB555" s="715" t="str">
        <f t="shared" si="234"/>
        <v/>
      </c>
      <c r="AC555" s="5"/>
      <c r="AD555" s="5"/>
      <c r="AE555" s="5"/>
      <c r="AF555" s="5"/>
      <c r="AG555" s="5"/>
      <c r="AH555" s="699"/>
      <c r="AI555" s="5"/>
      <c r="AJ555" s="699"/>
      <c r="AK555" s="699"/>
      <c r="AL555" s="715" t="str">
        <f>IF(AI555&lt;&gt;"",VLOOKUP(AI555,'DON GIA'!$M$1:$P$9,4,0),"")</f>
        <v/>
      </c>
      <c r="AM555" s="715" t="str">
        <f t="shared" si="235"/>
        <v/>
      </c>
      <c r="AN555" s="5"/>
      <c r="AO555" s="699"/>
      <c r="AP555" s="702" t="str">
        <f t="shared" si="218"/>
        <v/>
      </c>
      <c r="AQ555" s="712"/>
      <c r="AR555" s="712"/>
      <c r="AS555" s="727"/>
    </row>
    <row r="556" spans="1:45" outlineLevel="1">
      <c r="A556" s="658" t="s">
        <v>2120</v>
      </c>
      <c r="B556" s="696">
        <f>IF(C556&lt;&gt;"",COUNTA($C$8:C556),"")</f>
        <v>40</v>
      </c>
      <c r="C556" s="696">
        <v>399</v>
      </c>
      <c r="D556" s="708" t="s">
        <v>102</v>
      </c>
      <c r="E556" s="698"/>
      <c r="F556" s="699"/>
      <c r="G556" s="698"/>
      <c r="H556" s="698"/>
      <c r="I556" s="698"/>
      <c r="J556" s="698"/>
      <c r="K556" s="697"/>
      <c r="L556" s="701">
        <f>SUBTOTAL(9,L557:L561)</f>
        <v>0</v>
      </c>
      <c r="M556" s="702"/>
      <c r="N556" s="702"/>
      <c r="O556" s="702">
        <f>SUBTOTAL(9,O557:O561)</f>
        <v>0</v>
      </c>
      <c r="P556" s="702">
        <f>SUBTOTAL(9,P557:P561)</f>
        <v>0</v>
      </c>
      <c r="Q556" s="708"/>
      <c r="R556" s="698"/>
      <c r="S556" s="698">
        <f>SUBTOTAL(9,S557:S561)</f>
        <v>0</v>
      </c>
      <c r="T556" s="702"/>
      <c r="U556" s="702">
        <f>SUBTOTAL(9,U557:U561)</f>
        <v>0</v>
      </c>
      <c r="V556" s="702"/>
      <c r="W556" s="697"/>
      <c r="X556" s="698"/>
      <c r="Y556" s="705">
        <f>SUBTOTAL(9,Y557:Y561)</f>
        <v>43.39</v>
      </c>
      <c r="Z556" s="724">
        <f>SUBTOTAL(9,Z557:Z561)</f>
        <v>0</v>
      </c>
      <c r="AA556" s="702"/>
      <c r="AB556" s="702">
        <f>SUBTOTAL(9,AB557:AB561)</f>
        <v>90829725.079999998</v>
      </c>
      <c r="AC556" s="708"/>
      <c r="AD556" s="708"/>
      <c r="AE556" s="708"/>
      <c r="AF556" s="708"/>
      <c r="AG556" s="708"/>
      <c r="AH556" s="698"/>
      <c r="AI556" s="708"/>
      <c r="AJ556" s="698"/>
      <c r="AK556" s="698">
        <f>SUBTOTAL(9,AK557:AK561)</f>
        <v>0</v>
      </c>
      <c r="AL556" s="702"/>
      <c r="AM556" s="702">
        <f>SUBTOTAL(9,AM557:AM561)</f>
        <v>0</v>
      </c>
      <c r="AN556" s="708"/>
      <c r="AO556" s="698">
        <f>SUBTOTAL(9,AO557:AO561)</f>
        <v>0</v>
      </c>
      <c r="AP556" s="702">
        <f t="shared" si="218"/>
        <v>90829725.079999998</v>
      </c>
      <c r="AQ556" s="712"/>
      <c r="AR556" s="712"/>
      <c r="AS556" s="727"/>
    </row>
    <row r="557" spans="1:45" ht="66.75" outlineLevel="2">
      <c r="A557" s="710">
        <f>IF(B556&lt;&gt;"",B556,A555)</f>
        <v>40</v>
      </c>
      <c r="B557" s="711" t="str">
        <f>IF(C557&lt;&gt;"",COUNTA($C$8:C557),"")</f>
        <v/>
      </c>
      <c r="C557" s="711"/>
      <c r="D557" s="5" t="s">
        <v>105</v>
      </c>
      <c r="E557" s="699">
        <v>3</v>
      </c>
      <c r="F557" s="699"/>
      <c r="G557" s="699"/>
      <c r="H557" s="699"/>
      <c r="I557" s="699"/>
      <c r="J557" s="699"/>
      <c r="K557" s="712"/>
      <c r="L557" s="714" t="s">
        <v>35</v>
      </c>
      <c r="M557" s="715" t="str">
        <f>IF(K557&lt;&gt;"",VLOOKUP(K557,'DON GIA'!$S$1:$U$19,3,0),"")</f>
        <v/>
      </c>
      <c r="N557" s="715" t="str">
        <f>IF(K557&lt;&gt;"",VLOOKUP(K557,'DON GIA'!$S$1:$V$19,4,0),"")</f>
        <v/>
      </c>
      <c r="O557" s="715" t="str">
        <f>IF(K557&lt;&gt;"",L557*M557,"")</f>
        <v/>
      </c>
      <c r="P557" s="715" t="str">
        <f>IF(K557&lt;&gt;"",L557*N557,"")</f>
        <v/>
      </c>
      <c r="Q557" s="5" t="s">
        <v>35</v>
      </c>
      <c r="R557" s="699"/>
      <c r="S557" s="699"/>
      <c r="T557" s="715" t="str">
        <f>IF(Q557&lt;&gt;"",VLOOKUP(Q557,'DON GIA'!$H$1:$K$103,4,0),"")</f>
        <v/>
      </c>
      <c r="U557" s="715" t="str">
        <f>IF(Q557&lt;&gt;"",IF(ISNUMBER(T557),S557*T557,""),"")</f>
        <v/>
      </c>
      <c r="V557" s="715" t="s">
        <v>2164</v>
      </c>
      <c r="W557" s="712" t="s">
        <v>1039</v>
      </c>
      <c r="X557" s="699" t="s">
        <v>27</v>
      </c>
      <c r="Y557" s="718">
        <v>32.25</v>
      </c>
      <c r="Z557" s="725"/>
      <c r="AA557" s="715">
        <f>IF(W557&lt;&gt;"",VLOOKUP(W557,'DON GIA'!$A$1:$D$346,4,0),"")</f>
        <v>1747152</v>
      </c>
      <c r="AB557" s="715">
        <f>IF(W557&lt;&gt;"",IF(ISNUMBER(AA557),Y557*AA557,""),"")</f>
        <v>56345652</v>
      </c>
      <c r="AC557" s="5" t="s">
        <v>103</v>
      </c>
      <c r="AD557" s="5" t="s">
        <v>29</v>
      </c>
      <c r="AE557" s="5" t="s">
        <v>36</v>
      </c>
      <c r="AF557" s="5" t="s">
        <v>40</v>
      </c>
      <c r="AG557" s="5" t="s">
        <v>104</v>
      </c>
      <c r="AH557" s="699" t="s">
        <v>41</v>
      </c>
      <c r="AI557" s="5"/>
      <c r="AJ557" s="699"/>
      <c r="AK557" s="699"/>
      <c r="AL557" s="715" t="str">
        <f>IF(AI557&lt;&gt;"",VLOOKUP(AI557,'DON GIA'!$M$1:$P$9,4,0),"")</f>
        <v/>
      </c>
      <c r="AM557" s="715" t="str">
        <f>IF(AI557&lt;&gt;"",AK557*AL557,"")</f>
        <v/>
      </c>
      <c r="AN557" s="5"/>
      <c r="AO557" s="699"/>
      <c r="AP557" s="702" t="str">
        <f t="shared" si="218"/>
        <v/>
      </c>
      <c r="AQ557" s="712" t="s">
        <v>428</v>
      </c>
      <c r="AR557" s="712" t="s">
        <v>1912</v>
      </c>
      <c r="AS557" s="727"/>
    </row>
    <row r="558" spans="1:45" ht="50.25" outlineLevel="2">
      <c r="A558" s="710">
        <f>IF(B557&lt;&gt;"",B557,A557)</f>
        <v>40</v>
      </c>
      <c r="B558" s="711" t="str">
        <f>IF(C558&lt;&gt;"",COUNTA($C$8:C558),"")</f>
        <v/>
      </c>
      <c r="C558" s="711"/>
      <c r="D558" s="5" t="s">
        <v>106</v>
      </c>
      <c r="E558" s="699"/>
      <c r="F558" s="699"/>
      <c r="G558" s="699"/>
      <c r="H558" s="699"/>
      <c r="I558" s="699"/>
      <c r="J558" s="699"/>
      <c r="K558" s="712"/>
      <c r="L558" s="714" t="s">
        <v>35</v>
      </c>
      <c r="M558" s="715" t="str">
        <f>IF(K558&lt;&gt;"",VLOOKUP(K558,'DON GIA'!$S$1:$U$19,3,0),"")</f>
        <v/>
      </c>
      <c r="N558" s="715" t="str">
        <f>IF(K558&lt;&gt;"",VLOOKUP(K558,'DON GIA'!$S$1:$V$19,4,0),"")</f>
        <v/>
      </c>
      <c r="O558" s="715" t="str">
        <f>IF(K558&lt;&gt;"",L558*M558,"")</f>
        <v/>
      </c>
      <c r="P558" s="715" t="str">
        <f>IF(K558&lt;&gt;"",L558*N558,"")</f>
        <v/>
      </c>
      <c r="Q558" s="5" t="s">
        <v>35</v>
      </c>
      <c r="R558" s="699"/>
      <c r="S558" s="699"/>
      <c r="T558" s="715" t="str">
        <f>IF(Q558&lt;&gt;"",VLOOKUP(Q558,'DON GIA'!$H$1:$K$103,4,0),"")</f>
        <v/>
      </c>
      <c r="U558" s="715" t="str">
        <f>IF(Q558&lt;&gt;"",IF(ISNUMBER(T558),S558*T558,""),"")</f>
        <v/>
      </c>
      <c r="V558" s="715"/>
      <c r="W558" s="712" t="s">
        <v>1040</v>
      </c>
      <c r="X558" s="699" t="s">
        <v>27</v>
      </c>
      <c r="Y558" s="718">
        <v>8.24</v>
      </c>
      <c r="Z558" s="725"/>
      <c r="AA558" s="715">
        <f>IF(W558&lt;&gt;"",VLOOKUP(W558,'DON GIA'!$A$1:$D$346,4,0),"")</f>
        <v>854777</v>
      </c>
      <c r="AB558" s="715">
        <f>IF(W558&lt;&gt;"",IF(ISNUMBER(AA558),Y558*AA558,""),"")</f>
        <v>7043362.4800000004</v>
      </c>
      <c r="AC558" s="5"/>
      <c r="AD558" s="5" t="s">
        <v>29</v>
      </c>
      <c r="AE558" s="5" t="s">
        <v>36</v>
      </c>
      <c r="AF558" s="5"/>
      <c r="AG558" s="5" t="s">
        <v>103</v>
      </c>
      <c r="AH558" s="699"/>
      <c r="AI558" s="5"/>
      <c r="AJ558" s="699"/>
      <c r="AK558" s="699"/>
      <c r="AL558" s="715" t="str">
        <f>IF(AI558&lt;&gt;"",VLOOKUP(AI558,'DON GIA'!$M$1:$P$9,4,0),"")</f>
        <v/>
      </c>
      <c r="AM558" s="715" t="str">
        <f>IF(AI558&lt;&gt;"",AK558*AL558,"")</f>
        <v/>
      </c>
      <c r="AN558" s="5"/>
      <c r="AO558" s="699"/>
      <c r="AP558" s="702" t="str">
        <f t="shared" si="218"/>
        <v/>
      </c>
      <c r="AQ558" s="712" t="s">
        <v>1979</v>
      </c>
      <c r="AR558" s="712" t="s">
        <v>1958</v>
      </c>
      <c r="AS558" s="727"/>
    </row>
    <row r="559" spans="1:45" ht="66.75" outlineLevel="2">
      <c r="A559" s="710">
        <f>IF(B558&lt;&gt;"",B558,A558)</f>
        <v>40</v>
      </c>
      <c r="B559" s="711" t="str">
        <f>IF(C559&lt;&gt;"",COUNTA($C$8:C559),"")</f>
        <v/>
      </c>
      <c r="C559" s="711"/>
      <c r="D559" s="5"/>
      <c r="E559" s="699"/>
      <c r="F559" s="699"/>
      <c r="G559" s="699"/>
      <c r="H559" s="699"/>
      <c r="I559" s="699"/>
      <c r="J559" s="699"/>
      <c r="K559" s="712"/>
      <c r="L559" s="714" t="s">
        <v>35</v>
      </c>
      <c r="M559" s="715" t="str">
        <f>IF(K559&lt;&gt;"",VLOOKUP(K559,'DON GIA'!$S$1:$U$19,3,0),"")</f>
        <v/>
      </c>
      <c r="N559" s="715" t="str">
        <f>IF(K559&lt;&gt;"",VLOOKUP(K559,'DON GIA'!$S$1:$V$19,4,0),"")</f>
        <v/>
      </c>
      <c r="O559" s="715" t="str">
        <f>IF(K559&lt;&gt;"",L559*M559,"")</f>
        <v/>
      </c>
      <c r="P559" s="715" t="str">
        <f>IF(K559&lt;&gt;"",L559*N559,"")</f>
        <v/>
      </c>
      <c r="Q559" s="5" t="s">
        <v>35</v>
      </c>
      <c r="R559" s="699"/>
      <c r="S559" s="699"/>
      <c r="T559" s="715" t="str">
        <f>IF(Q559&lt;&gt;"",VLOOKUP(Q559,'DON GIA'!$H$1:$K$103,4,0),"")</f>
        <v/>
      </c>
      <c r="U559" s="715" t="str">
        <f>IF(Q559&lt;&gt;"",IF(ISNUMBER(T559),S559*T559,""),"")</f>
        <v/>
      </c>
      <c r="V559" s="715"/>
      <c r="W559" s="712" t="s">
        <v>1041</v>
      </c>
      <c r="X559" s="699" t="s">
        <v>27</v>
      </c>
      <c r="Y559" s="718">
        <v>2.9</v>
      </c>
      <c r="Z559" s="725"/>
      <c r="AA559" s="715">
        <f>IF(W559&lt;&gt;"",VLOOKUP(W559,'DON GIA'!$A$1:$D$346,4,0),"")</f>
        <v>9462314</v>
      </c>
      <c r="AB559" s="715">
        <f>IF(W559&lt;&gt;"",IF(ISNUMBER(AA559),Y559*AA559,""),"")</f>
        <v>27440710.599999998</v>
      </c>
      <c r="AC559" s="5"/>
      <c r="AD559" s="5"/>
      <c r="AE559" s="5"/>
      <c r="AF559" s="5"/>
      <c r="AG559" s="5"/>
      <c r="AH559" s="699"/>
      <c r="AI559" s="5"/>
      <c r="AJ559" s="699"/>
      <c r="AK559" s="699"/>
      <c r="AL559" s="715" t="str">
        <f>IF(AI559&lt;&gt;"",VLOOKUP(AI559,'DON GIA'!$M$1:$P$9,4,0),"")</f>
        <v/>
      </c>
      <c r="AM559" s="715" t="str">
        <f>IF(AI559&lt;&gt;"",AK559*AL559,"")</f>
        <v/>
      </c>
      <c r="AN559" s="5"/>
      <c r="AO559" s="699"/>
      <c r="AP559" s="702" t="str">
        <f t="shared" si="218"/>
        <v/>
      </c>
      <c r="AQ559" s="712"/>
      <c r="AR559" s="712" t="s">
        <v>1959</v>
      </c>
      <c r="AS559" s="727"/>
    </row>
    <row r="560" spans="1:45" ht="66.75" outlineLevel="2">
      <c r="A560" s="710">
        <f>IF(B559&lt;&gt;"",B559,A559)</f>
        <v>40</v>
      </c>
      <c r="B560" s="711" t="str">
        <f>IF(C560&lt;&gt;"",COUNTA($C$8:C560),"")</f>
        <v/>
      </c>
      <c r="C560" s="711"/>
      <c r="D560" s="5"/>
      <c r="E560" s="699"/>
      <c r="F560" s="699"/>
      <c r="G560" s="699"/>
      <c r="H560" s="699"/>
      <c r="I560" s="699"/>
      <c r="J560" s="699"/>
      <c r="K560" s="712"/>
      <c r="L560" s="714" t="s">
        <v>35</v>
      </c>
      <c r="M560" s="715"/>
      <c r="N560" s="715"/>
      <c r="O560" s="715"/>
      <c r="P560" s="715"/>
      <c r="Q560" s="5"/>
      <c r="R560" s="699"/>
      <c r="S560" s="699"/>
      <c r="T560" s="715"/>
      <c r="U560" s="715"/>
      <c r="V560" s="715"/>
      <c r="W560" s="712"/>
      <c r="X560" s="699"/>
      <c r="Y560" s="718"/>
      <c r="Z560" s="725"/>
      <c r="AA560" s="715"/>
      <c r="AB560" s="715"/>
      <c r="AC560" s="5"/>
      <c r="AD560" s="5"/>
      <c r="AE560" s="5"/>
      <c r="AF560" s="5"/>
      <c r="AG560" s="5"/>
      <c r="AH560" s="699"/>
      <c r="AI560" s="5"/>
      <c r="AJ560" s="699"/>
      <c r="AK560" s="699"/>
      <c r="AL560" s="715"/>
      <c r="AM560" s="715"/>
      <c r="AN560" s="5"/>
      <c r="AO560" s="699"/>
      <c r="AP560" s="702" t="str">
        <f t="shared" si="218"/>
        <v/>
      </c>
      <c r="AQ560" s="712"/>
      <c r="AR560" s="712" t="s">
        <v>1960</v>
      </c>
      <c r="AS560" s="727"/>
    </row>
    <row r="561" spans="1:45" outlineLevel="2">
      <c r="A561" s="710">
        <f>IF(B560&lt;&gt;"",B560,A560)</f>
        <v>40</v>
      </c>
      <c r="B561" s="711"/>
      <c r="C561" s="711"/>
      <c r="D561" s="737"/>
      <c r="E561" s="699"/>
      <c r="F561" s="699"/>
      <c r="G561" s="699"/>
      <c r="H561" s="699"/>
      <c r="I561" s="699"/>
      <c r="J561" s="699"/>
      <c r="K561" s="712"/>
      <c r="L561" s="714" t="s">
        <v>35</v>
      </c>
      <c r="M561" s="715" t="str">
        <f>IF(K561&lt;&gt;"",VLOOKUP(K561,'DON GIA'!$S$1:$U$19,3,0),"")</f>
        <v/>
      </c>
      <c r="N561" s="715" t="str">
        <f>IF(K561&lt;&gt;"",VLOOKUP(K561,'DON GIA'!$S$1:$V$19,4,0),"")</f>
        <v/>
      </c>
      <c r="O561" s="715" t="str">
        <f>IF(K561&lt;&gt;"",L561*M561,"")</f>
        <v/>
      </c>
      <c r="P561" s="715" t="str">
        <f>IF(K561&lt;&gt;"",L561*N561,"")</f>
        <v/>
      </c>
      <c r="Q561" s="5" t="s">
        <v>35</v>
      </c>
      <c r="R561" s="699"/>
      <c r="S561" s="699"/>
      <c r="T561" s="715" t="str">
        <f>IF(Q561&lt;&gt;"",VLOOKUP(Q561,'DON GIA'!$H$1:$K$103,4,0),"")</f>
        <v/>
      </c>
      <c r="U561" s="715" t="str">
        <f>IF(Q561&lt;&gt;"",IF(ISNUMBER(T561),S561*T561,""),"")</f>
        <v/>
      </c>
      <c r="V561" s="715"/>
      <c r="W561" s="712"/>
      <c r="X561" s="699"/>
      <c r="Y561" s="718"/>
      <c r="Z561" s="725"/>
      <c r="AA561" s="715" t="str">
        <f>IF(W561&lt;&gt;"",VLOOKUP(W561,'DON GIA'!$A$1:$D$346,4,0),"")</f>
        <v/>
      </c>
      <c r="AB561" s="715" t="str">
        <f>IF(W561&lt;&gt;"",IF(ISNUMBER(AA561),Y561*AA561,""),"")</f>
        <v/>
      </c>
      <c r="AC561" s="5"/>
      <c r="AD561" s="5"/>
      <c r="AE561" s="5"/>
      <c r="AF561" s="5"/>
      <c r="AG561" s="5"/>
      <c r="AH561" s="699"/>
      <c r="AI561" s="5"/>
      <c r="AJ561" s="699"/>
      <c r="AK561" s="699"/>
      <c r="AL561" s="715" t="str">
        <f>IF(AI561&lt;&gt;"",VLOOKUP(AI561,'DON GIA'!$M$1:$P$9,4,0),"")</f>
        <v/>
      </c>
      <c r="AM561" s="715" t="str">
        <f>IF(AI561&lt;&gt;"",AK561*AL561,"")</f>
        <v/>
      </c>
      <c r="AN561" s="5"/>
      <c r="AO561" s="699"/>
      <c r="AP561" s="702" t="str">
        <f t="shared" si="218"/>
        <v/>
      </c>
      <c r="AQ561" s="712"/>
      <c r="AR561" s="712"/>
      <c r="AS561" s="727"/>
    </row>
    <row r="562" spans="1:45" outlineLevel="1">
      <c r="A562" s="658" t="s">
        <v>2119</v>
      </c>
      <c r="B562" s="696">
        <f>IF(C562&lt;&gt;"",COUNTA($C$8:C562),"")</f>
        <v>41</v>
      </c>
      <c r="C562" s="696">
        <v>400</v>
      </c>
      <c r="D562" s="737" t="s">
        <v>43</v>
      </c>
      <c r="E562" s="738"/>
      <c r="F562" s="739"/>
      <c r="G562" s="738"/>
      <c r="H562" s="738"/>
      <c r="I562" s="738"/>
      <c r="J562" s="738"/>
      <c r="K562" s="697"/>
      <c r="L562" s="740">
        <f>SUBTOTAL(9,L563:L570)</f>
        <v>0</v>
      </c>
      <c r="M562" s="702"/>
      <c r="N562" s="702"/>
      <c r="O562" s="702">
        <f>SUBTOTAL(9,O563:O570)</f>
        <v>0</v>
      </c>
      <c r="P562" s="702">
        <f>SUBTOTAL(9,P563:P570)</f>
        <v>0</v>
      </c>
      <c r="Q562" s="737"/>
      <c r="R562" s="738"/>
      <c r="S562" s="738">
        <f>SUBTOTAL(9,S563:S570)</f>
        <v>0</v>
      </c>
      <c r="T562" s="702"/>
      <c r="U562" s="702">
        <f>SUBTOTAL(9,U563:U570)</f>
        <v>0</v>
      </c>
      <c r="V562" s="702"/>
      <c r="W562" s="697"/>
      <c r="X562" s="738"/>
      <c r="Y562" s="741">
        <f>SUBTOTAL(9,Y563:Y570)</f>
        <v>12.58</v>
      </c>
      <c r="Z562" s="742">
        <f>SUBTOTAL(9,Z563:Z570)</f>
        <v>51.199999999999989</v>
      </c>
      <c r="AA562" s="702"/>
      <c r="AB562" s="702">
        <f>SUBTOTAL(9,AB563:AB570)</f>
        <v>9753041.9499999993</v>
      </c>
      <c r="AC562" s="737"/>
      <c r="AD562" s="737"/>
      <c r="AE562" s="737"/>
      <c r="AF562" s="737"/>
      <c r="AG562" s="737"/>
      <c r="AH562" s="738"/>
      <c r="AI562" s="737"/>
      <c r="AJ562" s="738"/>
      <c r="AK562" s="738">
        <f>SUBTOTAL(9,AK563:AK570)</f>
        <v>0</v>
      </c>
      <c r="AL562" s="702"/>
      <c r="AM562" s="702">
        <f>SUBTOTAL(9,AM563:AM570)</f>
        <v>0</v>
      </c>
      <c r="AN562" s="737"/>
      <c r="AO562" s="738">
        <f>SUBTOTAL(9,AO563:AO570)</f>
        <v>0</v>
      </c>
      <c r="AP562" s="702">
        <f t="shared" si="218"/>
        <v>9753041.9499999993</v>
      </c>
      <c r="AQ562" s="712"/>
      <c r="AR562" s="712"/>
      <c r="AS562" s="727"/>
    </row>
    <row r="563" spans="1:45" ht="66.75" outlineLevel="2">
      <c r="A563" s="710">
        <f>IF(B562&lt;&gt;"",B562,A561)</f>
        <v>41</v>
      </c>
      <c r="B563" s="711" t="str">
        <f>IF(C563&lt;&gt;"",COUNTA($C$8:C563),"")</f>
        <v/>
      </c>
      <c r="C563" s="711"/>
      <c r="D563" s="5" t="s">
        <v>45</v>
      </c>
      <c r="E563" s="739">
        <v>4</v>
      </c>
      <c r="F563" s="739"/>
      <c r="G563" s="739"/>
      <c r="H563" s="739"/>
      <c r="I563" s="739"/>
      <c r="J563" s="739"/>
      <c r="K563" s="712"/>
      <c r="L563" s="743" t="s">
        <v>35</v>
      </c>
      <c r="M563" s="715" t="str">
        <f>IF(K563&lt;&gt;"",VLOOKUP(K563,'DON GIA'!$S$1:$U$19,3,0),"")</f>
        <v/>
      </c>
      <c r="N563" s="715" t="str">
        <f>IF(K563&lt;&gt;"",VLOOKUP(K563,'DON GIA'!$S$1:$V$19,4,0),"")</f>
        <v/>
      </c>
      <c r="O563" s="715" t="str">
        <f t="shared" ref="O563:O570" si="237">IF(K563&lt;&gt;"",L563*M563,"")</f>
        <v/>
      </c>
      <c r="P563" s="715" t="str">
        <f t="shared" ref="P563:P570" si="238">IF(K563&lt;&gt;"",L563*N563,"")</f>
        <v/>
      </c>
      <c r="Q563" s="744" t="s">
        <v>35</v>
      </c>
      <c r="R563" s="739"/>
      <c r="S563" s="739"/>
      <c r="T563" s="715" t="str">
        <f>IF(Q563&lt;&gt;"",VLOOKUP(Q563,'DON GIA'!$H$1:$K$103,4,0),"")</f>
        <v/>
      </c>
      <c r="U563" s="715" t="str">
        <f t="shared" ref="U563:U570" si="239">IF(Q563&lt;&gt;"",IF(ISNUMBER(T563),S563*T563,""),"")</f>
        <v/>
      </c>
      <c r="V563" s="715" t="s">
        <v>2164</v>
      </c>
      <c r="W563" s="712" t="s">
        <v>1042</v>
      </c>
      <c r="X563" s="739" t="s">
        <v>27</v>
      </c>
      <c r="Y563" s="745">
        <v>2.89</v>
      </c>
      <c r="Z563" s="746">
        <v>10.5</v>
      </c>
      <c r="AA563" s="715">
        <f>IF(W563&lt;&gt;"",VLOOKUP(W563,'DON GIA'!$A$1:$D$346,4,0),"")</f>
        <v>1043835</v>
      </c>
      <c r="AB563" s="715">
        <f t="shared" ref="AB563:AB570" si="240">IF(W563&lt;&gt;"",IF(ISNUMBER(AA563),Y563*AA563,""),"")</f>
        <v>3016683.15</v>
      </c>
      <c r="AC563" s="744"/>
      <c r="AD563" s="744" t="s">
        <v>29</v>
      </c>
      <c r="AE563" s="744" t="s">
        <v>107</v>
      </c>
      <c r="AF563" s="744" t="s">
        <v>41</v>
      </c>
      <c r="AG563" s="744" t="s">
        <v>108</v>
      </c>
      <c r="AH563" s="739"/>
      <c r="AI563" s="744"/>
      <c r="AJ563" s="739"/>
      <c r="AK563" s="739"/>
      <c r="AL563" s="715" t="str">
        <f>IF(AI563&lt;&gt;"",VLOOKUP(AI563,'DON GIA'!$M$1:$P$9,4,0),"")</f>
        <v/>
      </c>
      <c r="AM563" s="715" t="str">
        <f t="shared" ref="AM563:AM570" si="241">IF(AI563&lt;&gt;"",AK563*AL563,"")</f>
        <v/>
      </c>
      <c r="AN563" s="744"/>
      <c r="AO563" s="739"/>
      <c r="AP563" s="702" t="str">
        <f t="shared" si="218"/>
        <v/>
      </c>
      <c r="AQ563" s="712" t="s">
        <v>428</v>
      </c>
      <c r="AR563" s="712" t="s">
        <v>1912</v>
      </c>
      <c r="AS563" s="727"/>
    </row>
    <row r="564" spans="1:45" ht="50.25" outlineLevel="2">
      <c r="A564" s="710">
        <f t="shared" ref="A564:A570" si="242">IF(B563&lt;&gt;"",B563,A563)</f>
        <v>41</v>
      </c>
      <c r="B564" s="711" t="str">
        <f>IF(C564&lt;&gt;"",COUNTA($C$8:C564),"")</f>
        <v/>
      </c>
      <c r="C564" s="711"/>
      <c r="D564" s="5" t="s">
        <v>39</v>
      </c>
      <c r="E564" s="699"/>
      <c r="F564" s="699"/>
      <c r="G564" s="699"/>
      <c r="H564" s="699"/>
      <c r="I564" s="699"/>
      <c r="J564" s="699"/>
      <c r="K564" s="712"/>
      <c r="L564" s="714" t="s">
        <v>35</v>
      </c>
      <c r="M564" s="715" t="str">
        <f>IF(K564&lt;&gt;"",VLOOKUP(K564,'DON GIA'!$S$1:$U$19,3,0),"")</f>
        <v/>
      </c>
      <c r="N564" s="715" t="str">
        <f>IF(K564&lt;&gt;"",VLOOKUP(K564,'DON GIA'!$S$1:$V$19,4,0),"")</f>
        <v/>
      </c>
      <c r="O564" s="715" t="str">
        <f t="shared" si="237"/>
        <v/>
      </c>
      <c r="P564" s="715" t="str">
        <f t="shared" si="238"/>
        <v/>
      </c>
      <c r="Q564" s="5" t="s">
        <v>35</v>
      </c>
      <c r="R564" s="699"/>
      <c r="S564" s="699"/>
      <c r="T564" s="715" t="str">
        <f>IF(Q564&lt;&gt;"",VLOOKUP(Q564,'DON GIA'!$H$1:$K$103,4,0),"")</f>
        <v/>
      </c>
      <c r="U564" s="715" t="str">
        <f t="shared" si="239"/>
        <v/>
      </c>
      <c r="V564" s="715"/>
      <c r="W564" s="712" t="s">
        <v>1043</v>
      </c>
      <c r="X564" s="699" t="s">
        <v>27</v>
      </c>
      <c r="Y564" s="718">
        <v>2.89</v>
      </c>
      <c r="Z564" s="725">
        <v>10.5</v>
      </c>
      <c r="AA564" s="715">
        <f>IF(W564&lt;&gt;"",VLOOKUP(W564,'DON GIA'!$A$1:$D$346,4,0),"")</f>
        <v>319680</v>
      </c>
      <c r="AB564" s="715">
        <f t="shared" si="240"/>
        <v>923875.20000000007</v>
      </c>
      <c r="AC564" s="5"/>
      <c r="AD564" s="5"/>
      <c r="AE564" s="5"/>
      <c r="AF564" s="5"/>
      <c r="AG564" s="5"/>
      <c r="AH564" s="699"/>
      <c r="AI564" s="5"/>
      <c r="AJ564" s="699"/>
      <c r="AK564" s="699"/>
      <c r="AL564" s="715" t="str">
        <f>IF(AI564&lt;&gt;"",VLOOKUP(AI564,'DON GIA'!$M$1:$P$9,4,0),"")</f>
        <v/>
      </c>
      <c r="AM564" s="715" t="str">
        <f t="shared" si="241"/>
        <v/>
      </c>
      <c r="AN564" s="5"/>
      <c r="AO564" s="699"/>
      <c r="AP564" s="702" t="str">
        <f t="shared" si="218"/>
        <v/>
      </c>
      <c r="AQ564" s="712" t="s">
        <v>1980</v>
      </c>
      <c r="AR564" s="712" t="s">
        <v>1958</v>
      </c>
      <c r="AS564" s="727"/>
    </row>
    <row r="565" spans="1:45" ht="66.75" outlineLevel="2">
      <c r="A565" s="710">
        <f t="shared" si="242"/>
        <v>41</v>
      </c>
      <c r="B565" s="711" t="str">
        <f>IF(C565&lt;&gt;"",COUNTA($C$8:C565),"")</f>
        <v/>
      </c>
      <c r="C565" s="711"/>
      <c r="D565" s="5"/>
      <c r="E565" s="699"/>
      <c r="F565" s="699"/>
      <c r="G565" s="699"/>
      <c r="H565" s="699"/>
      <c r="I565" s="699"/>
      <c r="J565" s="699"/>
      <c r="K565" s="712"/>
      <c r="L565" s="714" t="s">
        <v>35</v>
      </c>
      <c r="M565" s="715" t="str">
        <f>IF(K565&lt;&gt;"",VLOOKUP(K565,'DON GIA'!$S$1:$U$19,3,0),"")</f>
        <v/>
      </c>
      <c r="N565" s="715" t="str">
        <f>IF(K565&lt;&gt;"",VLOOKUP(K565,'DON GIA'!$S$1:$V$19,4,0),"")</f>
        <v/>
      </c>
      <c r="O565" s="715" t="str">
        <f t="shared" si="237"/>
        <v/>
      </c>
      <c r="P565" s="715" t="str">
        <f t="shared" si="238"/>
        <v/>
      </c>
      <c r="Q565" s="5" t="s">
        <v>35</v>
      </c>
      <c r="R565" s="699"/>
      <c r="S565" s="699"/>
      <c r="T565" s="715" t="str">
        <f>IF(Q565&lt;&gt;"",VLOOKUP(Q565,'DON GIA'!$H$1:$K$103,4,0),"")</f>
        <v/>
      </c>
      <c r="U565" s="715" t="str">
        <f t="shared" si="239"/>
        <v/>
      </c>
      <c r="V565" s="715"/>
      <c r="W565" s="712" t="s">
        <v>1044</v>
      </c>
      <c r="X565" s="699" t="s">
        <v>27</v>
      </c>
      <c r="Y565" s="718">
        <v>6.8</v>
      </c>
      <c r="Z565" s="725"/>
      <c r="AA565" s="715">
        <f>IF(W565&lt;&gt;"",VLOOKUP(W565,'DON GIA'!$A$1:$D$346,4,0),"")</f>
        <v>854777</v>
      </c>
      <c r="AB565" s="715">
        <f t="shared" si="240"/>
        <v>5812483.5999999996</v>
      </c>
      <c r="AC565" s="5"/>
      <c r="AD565" s="5" t="s">
        <v>29</v>
      </c>
      <c r="AE565" s="5" t="s">
        <v>107</v>
      </c>
      <c r="AF565" s="5" t="s">
        <v>41</v>
      </c>
      <c r="AG565" s="5" t="s">
        <v>109</v>
      </c>
      <c r="AH565" s="699"/>
      <c r="AI565" s="5"/>
      <c r="AJ565" s="699"/>
      <c r="AK565" s="699"/>
      <c r="AL565" s="715" t="str">
        <f>IF(AI565&lt;&gt;"",VLOOKUP(AI565,'DON GIA'!$M$1:$P$9,4,0),"")</f>
        <v/>
      </c>
      <c r="AM565" s="715" t="str">
        <f t="shared" si="241"/>
        <v/>
      </c>
      <c r="AN565" s="5"/>
      <c r="AO565" s="699"/>
      <c r="AP565" s="702" t="str">
        <f t="shared" si="218"/>
        <v/>
      </c>
      <c r="AQ565" s="712"/>
      <c r="AR565" s="712" t="s">
        <v>1959</v>
      </c>
      <c r="AS565" s="727"/>
    </row>
    <row r="566" spans="1:45" ht="66.75" outlineLevel="2">
      <c r="A566" s="710">
        <f t="shared" si="242"/>
        <v>41</v>
      </c>
      <c r="B566" s="711" t="str">
        <f>IF(C566&lt;&gt;"",COUNTA($C$8:C566),"")</f>
        <v/>
      </c>
      <c r="C566" s="711"/>
      <c r="D566" s="5"/>
      <c r="E566" s="699"/>
      <c r="F566" s="699"/>
      <c r="G566" s="699"/>
      <c r="H566" s="699"/>
      <c r="I566" s="699"/>
      <c r="J566" s="699"/>
      <c r="K566" s="712"/>
      <c r="L566" s="714" t="s">
        <v>35</v>
      </c>
      <c r="M566" s="715" t="str">
        <f>IF(K566&lt;&gt;"",VLOOKUP(K566,'DON GIA'!$S$1:$U$19,3,0),"")</f>
        <v/>
      </c>
      <c r="N566" s="715" t="str">
        <f>IF(K566&lt;&gt;"",VLOOKUP(K566,'DON GIA'!$S$1:$V$19,4,0),"")</f>
        <v/>
      </c>
      <c r="O566" s="715" t="str">
        <f t="shared" si="237"/>
        <v/>
      </c>
      <c r="P566" s="715" t="str">
        <f t="shared" si="238"/>
        <v/>
      </c>
      <c r="Q566" s="5" t="s">
        <v>35</v>
      </c>
      <c r="R566" s="699"/>
      <c r="S566" s="699"/>
      <c r="T566" s="715" t="str">
        <f>IF(Q566&lt;&gt;"",VLOOKUP(Q566,'DON GIA'!$H$1:$K$103,4,0),"")</f>
        <v/>
      </c>
      <c r="U566" s="715" t="str">
        <f t="shared" si="239"/>
        <v/>
      </c>
      <c r="V566" s="715"/>
      <c r="W566" s="712" t="s">
        <v>1045</v>
      </c>
      <c r="X566" s="699" t="s">
        <v>27</v>
      </c>
      <c r="Y566" s="718"/>
      <c r="Z566" s="725">
        <v>11.8</v>
      </c>
      <c r="AA566" s="715">
        <f>IF(W566&lt;&gt;"",VLOOKUP(W566,'DON GIA'!$A$1:$D$346,4,0),"")</f>
        <v>1145595</v>
      </c>
      <c r="AB566" s="715">
        <f t="shared" si="240"/>
        <v>0</v>
      </c>
      <c r="AC566" s="5"/>
      <c r="AD566" s="5" t="s">
        <v>29</v>
      </c>
      <c r="AE566" s="5" t="s">
        <v>107</v>
      </c>
      <c r="AF566" s="5" t="s">
        <v>41</v>
      </c>
      <c r="AG566" s="5" t="s">
        <v>110</v>
      </c>
      <c r="AH566" s="699"/>
      <c r="AI566" s="5"/>
      <c r="AJ566" s="699"/>
      <c r="AK566" s="699"/>
      <c r="AL566" s="715" t="str">
        <f>IF(AI566&lt;&gt;"",VLOOKUP(AI566,'DON GIA'!$M$1:$P$9,4,0),"")</f>
        <v/>
      </c>
      <c r="AM566" s="715" t="str">
        <f t="shared" si="241"/>
        <v/>
      </c>
      <c r="AN566" s="5"/>
      <c r="AO566" s="699"/>
      <c r="AP566" s="702" t="str">
        <f t="shared" si="218"/>
        <v/>
      </c>
      <c r="AQ566" s="712"/>
      <c r="AR566" s="712" t="s">
        <v>1960</v>
      </c>
      <c r="AS566" s="727"/>
    </row>
    <row r="567" spans="1:45" outlineLevel="2">
      <c r="A567" s="710">
        <f t="shared" si="242"/>
        <v>41</v>
      </c>
      <c r="B567" s="711" t="str">
        <f>IF(C567&lt;&gt;"",COUNTA($C$8:C567),"")</f>
        <v/>
      </c>
      <c r="C567" s="711"/>
      <c r="D567" s="5"/>
      <c r="E567" s="699"/>
      <c r="F567" s="699"/>
      <c r="G567" s="699"/>
      <c r="H567" s="699"/>
      <c r="I567" s="699"/>
      <c r="J567" s="699"/>
      <c r="K567" s="712"/>
      <c r="L567" s="714" t="s">
        <v>35</v>
      </c>
      <c r="M567" s="715" t="str">
        <f>IF(K567&lt;&gt;"",VLOOKUP(K567,'DON GIA'!$S$1:$U$19,3,0),"")</f>
        <v/>
      </c>
      <c r="N567" s="715" t="str">
        <f>IF(K567&lt;&gt;"",VLOOKUP(K567,'DON GIA'!$S$1:$V$19,4,0),"")</f>
        <v/>
      </c>
      <c r="O567" s="715" t="str">
        <f t="shared" si="237"/>
        <v/>
      </c>
      <c r="P567" s="715" t="str">
        <f t="shared" si="238"/>
        <v/>
      </c>
      <c r="Q567" s="5" t="s">
        <v>35</v>
      </c>
      <c r="R567" s="699"/>
      <c r="S567" s="699"/>
      <c r="T567" s="715" t="str">
        <f>IF(Q567&lt;&gt;"",VLOOKUP(Q567,'DON GIA'!$H$1:$K$103,4,0),"")</f>
        <v/>
      </c>
      <c r="U567" s="715" t="str">
        <f t="shared" si="239"/>
        <v/>
      </c>
      <c r="V567" s="715"/>
      <c r="W567" s="712" t="s">
        <v>1043</v>
      </c>
      <c r="X567" s="699" t="s">
        <v>27</v>
      </c>
      <c r="Y567" s="718"/>
      <c r="Z567" s="725">
        <v>11.8</v>
      </c>
      <c r="AA567" s="715">
        <f>IF(W567&lt;&gt;"",VLOOKUP(W567,'DON GIA'!$A$1:$D$346,4,0),"")</f>
        <v>319680</v>
      </c>
      <c r="AB567" s="715">
        <f t="shared" si="240"/>
        <v>0</v>
      </c>
      <c r="AC567" s="5"/>
      <c r="AD567" s="5"/>
      <c r="AE567" s="5"/>
      <c r="AF567" s="5"/>
      <c r="AG567" s="5"/>
      <c r="AH567" s="699"/>
      <c r="AI567" s="5"/>
      <c r="AJ567" s="699"/>
      <c r="AK567" s="699"/>
      <c r="AL567" s="715" t="str">
        <f>IF(AI567&lt;&gt;"",VLOOKUP(AI567,'DON GIA'!$M$1:$P$9,4,0),"")</f>
        <v/>
      </c>
      <c r="AM567" s="715" t="str">
        <f t="shared" si="241"/>
        <v/>
      </c>
      <c r="AN567" s="5"/>
      <c r="AO567" s="699"/>
      <c r="AP567" s="702" t="str">
        <f t="shared" si="218"/>
        <v/>
      </c>
      <c r="AQ567" s="712"/>
      <c r="AR567" s="712"/>
      <c r="AS567" s="727"/>
    </row>
    <row r="568" spans="1:45" ht="33.75" outlineLevel="2">
      <c r="A568" s="710">
        <f t="shared" si="242"/>
        <v>41</v>
      </c>
      <c r="B568" s="711" t="str">
        <f>IF(C568&lt;&gt;"",COUNTA($C$8:C568),"")</f>
        <v/>
      </c>
      <c r="C568" s="711"/>
      <c r="D568" s="5"/>
      <c r="E568" s="699"/>
      <c r="F568" s="699"/>
      <c r="G568" s="699"/>
      <c r="H568" s="699"/>
      <c r="I568" s="699"/>
      <c r="J568" s="699"/>
      <c r="K568" s="712"/>
      <c r="L568" s="714" t="s">
        <v>35</v>
      </c>
      <c r="M568" s="715" t="str">
        <f>IF(K568&lt;&gt;"",VLOOKUP(K568,'DON GIA'!$S$1:$U$19,3,0),"")</f>
        <v/>
      </c>
      <c r="N568" s="715" t="str">
        <f>IF(K568&lt;&gt;"",VLOOKUP(K568,'DON GIA'!$S$1:$V$19,4,0),"")</f>
        <v/>
      </c>
      <c r="O568" s="715" t="str">
        <f t="shared" si="237"/>
        <v/>
      </c>
      <c r="P568" s="715" t="str">
        <f t="shared" si="238"/>
        <v/>
      </c>
      <c r="Q568" s="5" t="s">
        <v>35</v>
      </c>
      <c r="R568" s="699"/>
      <c r="S568" s="699"/>
      <c r="T568" s="715" t="str">
        <f>IF(Q568&lt;&gt;"",VLOOKUP(Q568,'DON GIA'!$H$1:$K$103,4,0),"")</f>
        <v/>
      </c>
      <c r="U568" s="715" t="str">
        <f t="shared" si="239"/>
        <v/>
      </c>
      <c r="V568" s="715"/>
      <c r="W568" s="712" t="s">
        <v>1042</v>
      </c>
      <c r="X568" s="699" t="s">
        <v>27</v>
      </c>
      <c r="Y568" s="718"/>
      <c r="Z568" s="725">
        <v>3.3</v>
      </c>
      <c r="AA568" s="715">
        <f>IF(W568&lt;&gt;"",VLOOKUP(W568,'DON GIA'!$A$1:$D$346,4,0),"")</f>
        <v>1043835</v>
      </c>
      <c r="AB568" s="715">
        <f t="shared" si="240"/>
        <v>0</v>
      </c>
      <c r="AC568" s="5"/>
      <c r="AD568" s="5" t="s">
        <v>29</v>
      </c>
      <c r="AE568" s="5" t="s">
        <v>107</v>
      </c>
      <c r="AF568" s="5" t="s">
        <v>41</v>
      </c>
      <c r="AG568" s="5" t="s">
        <v>111</v>
      </c>
      <c r="AH568" s="699"/>
      <c r="AI568" s="5"/>
      <c r="AJ568" s="699"/>
      <c r="AK568" s="699"/>
      <c r="AL568" s="715" t="str">
        <f>IF(AI568&lt;&gt;"",VLOOKUP(AI568,'DON GIA'!$M$1:$P$9,4,0),"")</f>
        <v/>
      </c>
      <c r="AM568" s="715" t="str">
        <f t="shared" si="241"/>
        <v/>
      </c>
      <c r="AN568" s="5"/>
      <c r="AO568" s="699"/>
      <c r="AP568" s="702" t="str">
        <f t="shared" si="218"/>
        <v/>
      </c>
      <c r="AQ568" s="712"/>
      <c r="AR568" s="712"/>
      <c r="AS568" s="727"/>
    </row>
    <row r="569" spans="1:45" outlineLevel="2">
      <c r="A569" s="710">
        <f t="shared" si="242"/>
        <v>41</v>
      </c>
      <c r="B569" s="711" t="str">
        <f>IF(C569&lt;&gt;"",COUNTA($C$8:C569),"")</f>
        <v/>
      </c>
      <c r="C569" s="711"/>
      <c r="D569" s="5"/>
      <c r="E569" s="699"/>
      <c r="F569" s="699"/>
      <c r="G569" s="699"/>
      <c r="H569" s="699"/>
      <c r="I569" s="699"/>
      <c r="J569" s="699"/>
      <c r="K569" s="712"/>
      <c r="L569" s="714" t="s">
        <v>35</v>
      </c>
      <c r="M569" s="715" t="str">
        <f>IF(K569&lt;&gt;"",VLOOKUP(K569,'DON GIA'!$S$1:$U$19,3,0),"")</f>
        <v/>
      </c>
      <c r="N569" s="715" t="str">
        <f>IF(K569&lt;&gt;"",VLOOKUP(K569,'DON GIA'!$S$1:$V$19,4,0),"")</f>
        <v/>
      </c>
      <c r="O569" s="715" t="str">
        <f t="shared" si="237"/>
        <v/>
      </c>
      <c r="P569" s="715" t="str">
        <f t="shared" si="238"/>
        <v/>
      </c>
      <c r="Q569" s="5" t="s">
        <v>35</v>
      </c>
      <c r="R569" s="699"/>
      <c r="S569" s="699"/>
      <c r="T569" s="715" t="str">
        <f>IF(Q569&lt;&gt;"",VLOOKUP(Q569,'DON GIA'!$H$1:$K$103,4,0),"")</f>
        <v/>
      </c>
      <c r="U569" s="715" t="str">
        <f t="shared" si="239"/>
        <v/>
      </c>
      <c r="V569" s="715"/>
      <c r="W569" s="712" t="s">
        <v>1043</v>
      </c>
      <c r="X569" s="699" t="s">
        <v>27</v>
      </c>
      <c r="Y569" s="718"/>
      <c r="Z569" s="725">
        <v>3.3</v>
      </c>
      <c r="AA569" s="715">
        <f>IF(W569&lt;&gt;"",VLOOKUP(W569,'DON GIA'!$A$1:$D$346,4,0),"")</f>
        <v>319680</v>
      </c>
      <c r="AB569" s="715">
        <f t="shared" si="240"/>
        <v>0</v>
      </c>
      <c r="AC569" s="5"/>
      <c r="AD569" s="5"/>
      <c r="AE569" s="5"/>
      <c r="AF569" s="5"/>
      <c r="AG569" s="5"/>
      <c r="AH569" s="699"/>
      <c r="AI569" s="5"/>
      <c r="AJ569" s="699"/>
      <c r="AK569" s="699"/>
      <c r="AL569" s="715" t="str">
        <f>IF(AI569&lt;&gt;"",VLOOKUP(AI569,'DON GIA'!$M$1:$P$9,4,0),"")</f>
        <v/>
      </c>
      <c r="AM569" s="715" t="str">
        <f t="shared" si="241"/>
        <v/>
      </c>
      <c r="AN569" s="5"/>
      <c r="AO569" s="699"/>
      <c r="AP569" s="702" t="str">
        <f t="shared" si="218"/>
        <v/>
      </c>
      <c r="AQ569" s="712"/>
      <c r="AR569" s="712"/>
      <c r="AS569" s="727"/>
    </row>
    <row r="570" spans="1:45" outlineLevel="2">
      <c r="A570" s="710">
        <f t="shared" si="242"/>
        <v>41</v>
      </c>
      <c r="B570" s="711"/>
      <c r="C570" s="711"/>
      <c r="D570" s="708"/>
      <c r="E570" s="699"/>
      <c r="F570" s="699"/>
      <c r="G570" s="699"/>
      <c r="H570" s="699"/>
      <c r="I570" s="699"/>
      <c r="J570" s="699"/>
      <c r="K570" s="712"/>
      <c r="L570" s="714" t="s">
        <v>35</v>
      </c>
      <c r="M570" s="715" t="str">
        <f>IF(K570&lt;&gt;"",VLOOKUP(K570,'DON GIA'!$S$1:$U$19,3,0),"")</f>
        <v/>
      </c>
      <c r="N570" s="715" t="str">
        <f>IF(K570&lt;&gt;"",VLOOKUP(K570,'DON GIA'!$S$1:$V$19,4,0),"")</f>
        <v/>
      </c>
      <c r="O570" s="715" t="str">
        <f t="shared" si="237"/>
        <v/>
      </c>
      <c r="P570" s="715" t="str">
        <f t="shared" si="238"/>
        <v/>
      </c>
      <c r="Q570" s="5" t="s">
        <v>35</v>
      </c>
      <c r="R570" s="699"/>
      <c r="S570" s="699"/>
      <c r="T570" s="715" t="str">
        <f>IF(Q570&lt;&gt;"",VLOOKUP(Q570,'DON GIA'!$H$1:$K$103,4,0),"")</f>
        <v/>
      </c>
      <c r="U570" s="715" t="str">
        <f t="shared" si="239"/>
        <v/>
      </c>
      <c r="V570" s="715"/>
      <c r="W570" s="712"/>
      <c r="X570" s="699"/>
      <c r="Y570" s="718"/>
      <c r="Z570" s="725"/>
      <c r="AA570" s="715" t="str">
        <f>IF(W570&lt;&gt;"",VLOOKUP(W570,'DON GIA'!$A$1:$D$346,4,0),"")</f>
        <v/>
      </c>
      <c r="AB570" s="715" t="str">
        <f t="shared" si="240"/>
        <v/>
      </c>
      <c r="AC570" s="5"/>
      <c r="AD570" s="5"/>
      <c r="AE570" s="5"/>
      <c r="AF570" s="5"/>
      <c r="AG570" s="5"/>
      <c r="AH570" s="699"/>
      <c r="AI570" s="5"/>
      <c r="AJ570" s="699"/>
      <c r="AK570" s="699"/>
      <c r="AL570" s="715" t="str">
        <f>IF(AI570&lt;&gt;"",VLOOKUP(AI570,'DON GIA'!$M$1:$P$9,4,0),"")</f>
        <v/>
      </c>
      <c r="AM570" s="715" t="str">
        <f t="shared" si="241"/>
        <v/>
      </c>
      <c r="AN570" s="5"/>
      <c r="AO570" s="699"/>
      <c r="AP570" s="702" t="str">
        <f t="shared" si="218"/>
        <v/>
      </c>
      <c r="AQ570" s="712"/>
      <c r="AR570" s="712"/>
      <c r="AS570" s="727"/>
    </row>
    <row r="571" spans="1:45" outlineLevel="1">
      <c r="A571" s="658" t="s">
        <v>2118</v>
      </c>
      <c r="B571" s="696">
        <f>IF(C571&lt;&gt;"",COUNTA($C$8:C571),"")</f>
        <v>42</v>
      </c>
      <c r="C571" s="696">
        <v>401</v>
      </c>
      <c r="D571" s="708" t="s">
        <v>112</v>
      </c>
      <c r="E571" s="698"/>
      <c r="F571" s="699"/>
      <c r="G571" s="698"/>
      <c r="H571" s="698"/>
      <c r="I571" s="698"/>
      <c r="J571" s="698"/>
      <c r="K571" s="697"/>
      <c r="L571" s="701">
        <f>SUBTOTAL(9,L572:L583)</f>
        <v>0</v>
      </c>
      <c r="M571" s="702"/>
      <c r="N571" s="702"/>
      <c r="O571" s="702">
        <f>SUBTOTAL(9,O572:O583)</f>
        <v>0</v>
      </c>
      <c r="P571" s="702">
        <f>SUBTOTAL(9,P572:P583)</f>
        <v>0</v>
      </c>
      <c r="Q571" s="708"/>
      <c r="R571" s="698"/>
      <c r="S571" s="698">
        <f>SUBTOTAL(9,S572:S583)</f>
        <v>0</v>
      </c>
      <c r="T571" s="702"/>
      <c r="U571" s="702">
        <f>SUBTOTAL(9,U572:U583)</f>
        <v>0</v>
      </c>
      <c r="V571" s="702"/>
      <c r="W571" s="697"/>
      <c r="X571" s="698"/>
      <c r="Y571" s="705">
        <f>SUBTOTAL(9,Y572:Y583)</f>
        <v>560.94000000000005</v>
      </c>
      <c r="Z571" s="724">
        <f>SUBTOTAL(9,Z572:Z583)</f>
        <v>0</v>
      </c>
      <c r="AA571" s="702"/>
      <c r="AB571" s="702">
        <f>SUBTOTAL(9,AB572:AB583)</f>
        <v>980767334.51000011</v>
      </c>
      <c r="AC571" s="708"/>
      <c r="AD571" s="708"/>
      <c r="AE571" s="708"/>
      <c r="AF571" s="708"/>
      <c r="AG571" s="708"/>
      <c r="AH571" s="698"/>
      <c r="AI571" s="708"/>
      <c r="AJ571" s="698"/>
      <c r="AK571" s="698">
        <f>SUBTOTAL(9,AK572:AK583)</f>
        <v>0</v>
      </c>
      <c r="AL571" s="702"/>
      <c r="AM571" s="702">
        <f>SUBTOTAL(9,AM572:AM583)</f>
        <v>0</v>
      </c>
      <c r="AN571" s="708"/>
      <c r="AO571" s="698">
        <f>SUBTOTAL(9,AO572:AO583)</f>
        <v>0</v>
      </c>
      <c r="AP571" s="702">
        <f t="shared" si="218"/>
        <v>980767334.51000011</v>
      </c>
      <c r="AQ571" s="712"/>
      <c r="AR571" s="712"/>
      <c r="AS571" s="727"/>
    </row>
    <row r="572" spans="1:45" ht="66.75" outlineLevel="2">
      <c r="A572" s="710">
        <f>IF(B571&lt;&gt;"",B571,A570)</f>
        <v>42</v>
      </c>
      <c r="B572" s="711" t="str">
        <f>IF(C572&lt;&gt;"",COUNTA($C$8:C572),"")</f>
        <v/>
      </c>
      <c r="C572" s="711"/>
      <c r="D572" s="5" t="s">
        <v>113</v>
      </c>
      <c r="E572" s="699">
        <v>5</v>
      </c>
      <c r="F572" s="699"/>
      <c r="G572" s="699"/>
      <c r="H572" s="699"/>
      <c r="I572" s="699"/>
      <c r="J572" s="699"/>
      <c r="K572" s="712"/>
      <c r="L572" s="714" t="s">
        <v>35</v>
      </c>
      <c r="M572" s="715" t="str">
        <f>IF(K572&lt;&gt;"",VLOOKUP(K572,'DON GIA'!$S$1:$U$19,3,0),"")</f>
        <v/>
      </c>
      <c r="N572" s="715" t="str">
        <f>IF(K572&lt;&gt;"",VLOOKUP(K572,'DON GIA'!$S$1:$V$19,4,0),"")</f>
        <v/>
      </c>
      <c r="O572" s="715" t="str">
        <f t="shared" ref="O572:O583" si="243">IF(K572&lt;&gt;"",L572*M572,"")</f>
        <v/>
      </c>
      <c r="P572" s="715" t="str">
        <f t="shared" ref="P572:P583" si="244">IF(K572&lt;&gt;"",L572*N572,"")</f>
        <v/>
      </c>
      <c r="Q572" s="5" t="s">
        <v>35</v>
      </c>
      <c r="R572" s="699"/>
      <c r="S572" s="699"/>
      <c r="T572" s="715" t="str">
        <f>IF(Q572&lt;&gt;"",VLOOKUP(Q572,'DON GIA'!$H$1:$K$103,4,0),"")</f>
        <v/>
      </c>
      <c r="U572" s="715" t="str">
        <f t="shared" ref="U572:U583" si="245">IF(Q572&lt;&gt;"",IF(ISNUMBER(T572),S572*T572,""),"")</f>
        <v/>
      </c>
      <c r="V572" s="715" t="s">
        <v>2163</v>
      </c>
      <c r="W572" s="712" t="s">
        <v>1046</v>
      </c>
      <c r="X572" s="699" t="s">
        <v>27</v>
      </c>
      <c r="Y572" s="718">
        <v>64.760000000000005</v>
      </c>
      <c r="Z572" s="725"/>
      <c r="AA572" s="715">
        <f>IF(W572&lt;&gt;"",VLOOKUP(W572,'DON GIA'!$A$1:$D$346,4,0),"")</f>
        <v>5559129</v>
      </c>
      <c r="AB572" s="715">
        <f t="shared" ref="AB572:AB583" si="246">IF(W572&lt;&gt;"",IF(ISNUMBER(AA572),Y572*AA572,""),"")</f>
        <v>360009194.04000002</v>
      </c>
      <c r="AC572" s="5" t="s">
        <v>34</v>
      </c>
      <c r="AD572" s="5" t="s">
        <v>29</v>
      </c>
      <c r="AE572" s="5" t="s">
        <v>34</v>
      </c>
      <c r="AF572" s="5" t="s">
        <v>31</v>
      </c>
      <c r="AG572" s="5" t="s">
        <v>34</v>
      </c>
      <c r="AH572" s="699" t="s">
        <v>33</v>
      </c>
      <c r="AI572" s="5"/>
      <c r="AJ572" s="699"/>
      <c r="AK572" s="699"/>
      <c r="AL572" s="715" t="str">
        <f>IF(AI572&lt;&gt;"",VLOOKUP(AI572,'DON GIA'!$M$1:$P$9,4,0),"")</f>
        <v/>
      </c>
      <c r="AM572" s="715" t="str">
        <f t="shared" ref="AM572:AM583" si="247">IF(AI572&lt;&gt;"",AK572*AL572,"")</f>
        <v/>
      </c>
      <c r="AN572" s="5"/>
      <c r="AO572" s="699"/>
      <c r="AP572" s="702" t="str">
        <f t="shared" si="218"/>
        <v/>
      </c>
      <c r="AQ572" s="712" t="s">
        <v>428</v>
      </c>
      <c r="AR572" s="712" t="s">
        <v>1912</v>
      </c>
      <c r="AS572" s="727"/>
    </row>
    <row r="573" spans="1:45" ht="50.25" outlineLevel="2">
      <c r="A573" s="710">
        <f t="shared" ref="A573:A583" si="248">IF(B572&lt;&gt;"",B572,A572)</f>
        <v>42</v>
      </c>
      <c r="B573" s="711" t="str">
        <f>IF(C573&lt;&gt;"",COUNTA($C$8:C573),"")</f>
        <v/>
      </c>
      <c r="C573" s="711"/>
      <c r="D573" s="747" t="s">
        <v>39</v>
      </c>
      <c r="E573" s="699"/>
      <c r="F573" s="699"/>
      <c r="G573" s="699"/>
      <c r="H573" s="699"/>
      <c r="I573" s="699"/>
      <c r="J573" s="699"/>
      <c r="K573" s="712"/>
      <c r="L573" s="714" t="s">
        <v>35</v>
      </c>
      <c r="M573" s="715" t="str">
        <f>IF(K573&lt;&gt;"",VLOOKUP(K573,'DON GIA'!$S$1:$U$19,3,0),"")</f>
        <v/>
      </c>
      <c r="N573" s="715" t="str">
        <f>IF(K573&lt;&gt;"",VLOOKUP(K573,'DON GIA'!$S$1:$V$19,4,0),"")</f>
        <v/>
      </c>
      <c r="O573" s="715" t="str">
        <f t="shared" si="243"/>
        <v/>
      </c>
      <c r="P573" s="715" t="str">
        <f t="shared" si="244"/>
        <v/>
      </c>
      <c r="Q573" s="5" t="s">
        <v>35</v>
      </c>
      <c r="R573" s="699"/>
      <c r="S573" s="699"/>
      <c r="T573" s="715" t="str">
        <f>IF(Q573&lt;&gt;"",VLOOKUP(Q573,'DON GIA'!$H$1:$K$103,4,0),"")</f>
        <v/>
      </c>
      <c r="U573" s="715" t="str">
        <f t="shared" si="245"/>
        <v/>
      </c>
      <c r="V573" s="715"/>
      <c r="W573" s="712" t="s">
        <v>1047</v>
      </c>
      <c r="X573" s="699" t="s">
        <v>27</v>
      </c>
      <c r="Y573" s="718">
        <v>40.340000000000003</v>
      </c>
      <c r="Z573" s="725"/>
      <c r="AA573" s="715">
        <f>IF(W573&lt;&gt;"",VLOOKUP(W573,'DON GIA'!$A$1:$D$346,4,0),"")</f>
        <v>5559129</v>
      </c>
      <c r="AB573" s="715">
        <f t="shared" si="246"/>
        <v>224255263.86000001</v>
      </c>
      <c r="AC573" s="5"/>
      <c r="AD573" s="5" t="s">
        <v>29</v>
      </c>
      <c r="AE573" s="5" t="s">
        <v>34</v>
      </c>
      <c r="AF573" s="5" t="s">
        <v>31</v>
      </c>
      <c r="AG573" s="5"/>
      <c r="AH573" s="699"/>
      <c r="AI573" s="5"/>
      <c r="AJ573" s="699"/>
      <c r="AK573" s="699"/>
      <c r="AL573" s="715" t="str">
        <f>IF(AI573&lt;&gt;"",VLOOKUP(AI573,'DON GIA'!$M$1:$P$9,4,0),"")</f>
        <v/>
      </c>
      <c r="AM573" s="715" t="str">
        <f t="shared" si="247"/>
        <v/>
      </c>
      <c r="AN573" s="5"/>
      <c r="AO573" s="699"/>
      <c r="AP573" s="702" t="str">
        <f t="shared" si="218"/>
        <v/>
      </c>
      <c r="AQ573" s="712" t="s">
        <v>1981</v>
      </c>
      <c r="AR573" s="712" t="s">
        <v>1958</v>
      </c>
      <c r="AS573" s="727"/>
    </row>
    <row r="574" spans="1:45" ht="66.75" outlineLevel="2">
      <c r="A574" s="710">
        <f t="shared" si="248"/>
        <v>42</v>
      </c>
      <c r="B574" s="711" t="str">
        <f>IF(C574&lt;&gt;"",COUNTA($C$8:C574),"")</f>
        <v/>
      </c>
      <c r="C574" s="711"/>
      <c r="D574" s="5"/>
      <c r="E574" s="699"/>
      <c r="F574" s="699"/>
      <c r="G574" s="699"/>
      <c r="H574" s="699"/>
      <c r="I574" s="699"/>
      <c r="J574" s="699"/>
      <c r="K574" s="712"/>
      <c r="L574" s="714" t="s">
        <v>35</v>
      </c>
      <c r="M574" s="715" t="str">
        <f>IF(K574&lt;&gt;"",VLOOKUP(K574,'DON GIA'!$S$1:$U$19,3,0),"")</f>
        <v/>
      </c>
      <c r="N574" s="715" t="str">
        <f>IF(K574&lt;&gt;"",VLOOKUP(K574,'DON GIA'!$S$1:$V$19,4,0),"")</f>
        <v/>
      </c>
      <c r="O574" s="715" t="str">
        <f t="shared" si="243"/>
        <v/>
      </c>
      <c r="P574" s="715" t="str">
        <f t="shared" si="244"/>
        <v/>
      </c>
      <c r="Q574" s="5" t="s">
        <v>35</v>
      </c>
      <c r="R574" s="699"/>
      <c r="S574" s="699"/>
      <c r="T574" s="715" t="str">
        <f>IF(Q574&lt;&gt;"",VLOOKUP(Q574,'DON GIA'!$H$1:$K$103,4,0),"")</f>
        <v/>
      </c>
      <c r="U574" s="715" t="str">
        <f t="shared" si="245"/>
        <v/>
      </c>
      <c r="V574" s="715"/>
      <c r="W574" s="712" t="s">
        <v>1023</v>
      </c>
      <c r="X574" s="699" t="s">
        <v>38</v>
      </c>
      <c r="Y574" s="718">
        <v>0.25</v>
      </c>
      <c r="Z574" s="725"/>
      <c r="AA574" s="715">
        <f>IF(W574&lt;&gt;"",VLOOKUP(W574,'DON GIA'!$A$1:$D$346,4,0),"")</f>
        <v>2523428</v>
      </c>
      <c r="AB574" s="715">
        <f t="shared" si="246"/>
        <v>630857</v>
      </c>
      <c r="AC574" s="5"/>
      <c r="AD574" s="5"/>
      <c r="AE574" s="5"/>
      <c r="AF574" s="5"/>
      <c r="AG574" s="5"/>
      <c r="AH574" s="699"/>
      <c r="AI574" s="5"/>
      <c r="AJ574" s="699"/>
      <c r="AK574" s="699"/>
      <c r="AL574" s="715" t="str">
        <f>IF(AI574&lt;&gt;"",VLOOKUP(AI574,'DON GIA'!$M$1:$P$9,4,0),"")</f>
        <v/>
      </c>
      <c r="AM574" s="715" t="str">
        <f t="shared" si="247"/>
        <v/>
      </c>
      <c r="AN574" s="5"/>
      <c r="AO574" s="699"/>
      <c r="AP574" s="702" t="str">
        <f t="shared" si="218"/>
        <v/>
      </c>
      <c r="AQ574" s="712"/>
      <c r="AR574" s="712" t="s">
        <v>1959</v>
      </c>
      <c r="AS574" s="727"/>
    </row>
    <row r="575" spans="1:45" ht="66.75" outlineLevel="2">
      <c r="A575" s="710">
        <f t="shared" si="248"/>
        <v>42</v>
      </c>
      <c r="B575" s="711" t="str">
        <f>IF(C575&lt;&gt;"",COUNTA($C$8:C575),"")</f>
        <v/>
      </c>
      <c r="C575" s="711"/>
      <c r="D575" s="5"/>
      <c r="E575" s="699"/>
      <c r="F575" s="699"/>
      <c r="G575" s="699"/>
      <c r="H575" s="699"/>
      <c r="I575" s="699"/>
      <c r="J575" s="699"/>
      <c r="K575" s="712"/>
      <c r="L575" s="714" t="s">
        <v>35</v>
      </c>
      <c r="M575" s="715" t="str">
        <f>IF(K575&lt;&gt;"",VLOOKUP(K575,'DON GIA'!$S$1:$U$19,3,0),"")</f>
        <v/>
      </c>
      <c r="N575" s="715" t="str">
        <f>IF(K575&lt;&gt;"",VLOOKUP(K575,'DON GIA'!$S$1:$V$19,4,0),"")</f>
        <v/>
      </c>
      <c r="O575" s="715" t="str">
        <f t="shared" si="243"/>
        <v/>
      </c>
      <c r="P575" s="715" t="str">
        <f t="shared" si="244"/>
        <v/>
      </c>
      <c r="Q575" s="5" t="s">
        <v>35</v>
      </c>
      <c r="R575" s="699"/>
      <c r="S575" s="699"/>
      <c r="T575" s="715" t="str">
        <f>IF(Q575&lt;&gt;"",VLOOKUP(Q575,'DON GIA'!$H$1:$K$103,4,0),"")</f>
        <v/>
      </c>
      <c r="U575" s="715" t="str">
        <f t="shared" si="245"/>
        <v/>
      </c>
      <c r="V575" s="715"/>
      <c r="W575" s="712" t="s">
        <v>1009</v>
      </c>
      <c r="X575" s="699" t="s">
        <v>27</v>
      </c>
      <c r="Y575" s="718">
        <v>334.99</v>
      </c>
      <c r="Z575" s="725"/>
      <c r="AA575" s="715">
        <f>IF(W575&lt;&gt;"",VLOOKUP(W575,'DON GIA'!$A$1:$D$346,4,0),"")</f>
        <v>282038</v>
      </c>
      <c r="AB575" s="715">
        <f t="shared" si="246"/>
        <v>94479909.620000005</v>
      </c>
      <c r="AC575" s="5"/>
      <c r="AD575" s="5"/>
      <c r="AE575" s="5"/>
      <c r="AF575" s="5"/>
      <c r="AG575" s="5"/>
      <c r="AH575" s="699"/>
      <c r="AI575" s="5"/>
      <c r="AJ575" s="699"/>
      <c r="AK575" s="699"/>
      <c r="AL575" s="715" t="str">
        <f>IF(AI575&lt;&gt;"",VLOOKUP(AI575,'DON GIA'!$M$1:$P$9,4,0),"")</f>
        <v/>
      </c>
      <c r="AM575" s="715" t="str">
        <f t="shared" si="247"/>
        <v/>
      </c>
      <c r="AN575" s="5"/>
      <c r="AO575" s="699"/>
      <c r="AP575" s="702" t="str">
        <f t="shared" si="218"/>
        <v/>
      </c>
      <c r="AQ575" s="712"/>
      <c r="AR575" s="712" t="s">
        <v>1960</v>
      </c>
      <c r="AS575" s="727"/>
    </row>
    <row r="576" spans="1:45" ht="50.25" outlineLevel="2">
      <c r="A576" s="710">
        <f t="shared" si="248"/>
        <v>42</v>
      </c>
      <c r="B576" s="711" t="str">
        <f>IF(C576&lt;&gt;"",COUNTA($C$8:C576),"")</f>
        <v/>
      </c>
      <c r="C576" s="711"/>
      <c r="D576" s="5"/>
      <c r="E576" s="699"/>
      <c r="F576" s="699"/>
      <c r="G576" s="699"/>
      <c r="H576" s="699"/>
      <c r="I576" s="699"/>
      <c r="J576" s="699"/>
      <c r="K576" s="712"/>
      <c r="L576" s="714" t="s">
        <v>35</v>
      </c>
      <c r="M576" s="715" t="str">
        <f>IF(K576&lt;&gt;"",VLOOKUP(K576,'DON GIA'!$S$1:$U$19,3,0),"")</f>
        <v/>
      </c>
      <c r="N576" s="715" t="str">
        <f>IF(K576&lt;&gt;"",VLOOKUP(K576,'DON GIA'!$S$1:$V$19,4,0),"")</f>
        <v/>
      </c>
      <c r="O576" s="715" t="str">
        <f t="shared" si="243"/>
        <v/>
      </c>
      <c r="P576" s="715" t="str">
        <f t="shared" si="244"/>
        <v/>
      </c>
      <c r="Q576" s="5" t="s">
        <v>35</v>
      </c>
      <c r="R576" s="699"/>
      <c r="S576" s="699"/>
      <c r="T576" s="715" t="str">
        <f>IF(Q576&lt;&gt;"",VLOOKUP(Q576,'DON GIA'!$H$1:$K$103,4,0),"")</f>
        <v/>
      </c>
      <c r="U576" s="715" t="str">
        <f t="shared" si="245"/>
        <v/>
      </c>
      <c r="V576" s="715"/>
      <c r="W576" s="712" t="s">
        <v>1048</v>
      </c>
      <c r="X576" s="699" t="s">
        <v>27</v>
      </c>
      <c r="Y576" s="718">
        <v>3.17</v>
      </c>
      <c r="Z576" s="725"/>
      <c r="AA576" s="715">
        <f>IF(W576&lt;&gt;"",VLOOKUP(W576,'DON GIA'!$A$1:$D$346,4,0),"")</f>
        <v>10375629</v>
      </c>
      <c r="AB576" s="715">
        <f t="shared" si="246"/>
        <v>32890743.93</v>
      </c>
      <c r="AC576" s="5"/>
      <c r="AD576" s="5"/>
      <c r="AE576" s="5"/>
      <c r="AF576" s="5"/>
      <c r="AG576" s="5"/>
      <c r="AH576" s="699"/>
      <c r="AI576" s="5"/>
      <c r="AJ576" s="699"/>
      <c r="AK576" s="699"/>
      <c r="AL576" s="715" t="str">
        <f>IF(AI576&lt;&gt;"",VLOOKUP(AI576,'DON GIA'!$M$1:$P$9,4,0),"")</f>
        <v/>
      </c>
      <c r="AM576" s="715" t="str">
        <f t="shared" si="247"/>
        <v/>
      </c>
      <c r="AN576" s="5"/>
      <c r="AO576" s="699"/>
      <c r="AP576" s="702" t="str">
        <f t="shared" si="218"/>
        <v/>
      </c>
      <c r="AQ576" s="712"/>
      <c r="AR576" s="712"/>
      <c r="AS576" s="727"/>
    </row>
    <row r="577" spans="1:45" outlineLevel="2">
      <c r="A577" s="710">
        <f t="shared" si="248"/>
        <v>42</v>
      </c>
      <c r="B577" s="711" t="str">
        <f>IF(C577&lt;&gt;"",COUNTA($C$8:C577),"")</f>
        <v/>
      </c>
      <c r="C577" s="711"/>
      <c r="D577" s="5"/>
      <c r="E577" s="699"/>
      <c r="F577" s="699"/>
      <c r="G577" s="699"/>
      <c r="H577" s="699"/>
      <c r="I577" s="699"/>
      <c r="J577" s="699"/>
      <c r="K577" s="712"/>
      <c r="L577" s="714" t="s">
        <v>35</v>
      </c>
      <c r="M577" s="715" t="str">
        <f>IF(K577&lt;&gt;"",VLOOKUP(K577,'DON GIA'!$S$1:$U$19,3,0),"")</f>
        <v/>
      </c>
      <c r="N577" s="715" t="str">
        <f>IF(K577&lt;&gt;"",VLOOKUP(K577,'DON GIA'!$S$1:$V$19,4,0),"")</f>
        <v/>
      </c>
      <c r="O577" s="715" t="str">
        <f t="shared" si="243"/>
        <v/>
      </c>
      <c r="P577" s="715" t="str">
        <f t="shared" si="244"/>
        <v/>
      </c>
      <c r="Q577" s="5" t="s">
        <v>35</v>
      </c>
      <c r="R577" s="699"/>
      <c r="S577" s="699"/>
      <c r="T577" s="715" t="str">
        <f>IF(Q577&lt;&gt;"",VLOOKUP(Q577,'DON GIA'!$H$1:$K$103,4,0),"")</f>
        <v/>
      </c>
      <c r="U577" s="715" t="str">
        <f t="shared" si="245"/>
        <v/>
      </c>
      <c r="V577" s="715"/>
      <c r="W577" s="712" t="s">
        <v>1049</v>
      </c>
      <c r="X577" s="699" t="s">
        <v>42</v>
      </c>
      <c r="Y577" s="718">
        <v>1</v>
      </c>
      <c r="Z577" s="725"/>
      <c r="AA577" s="715">
        <f>IF(W577&lt;&gt;"",VLOOKUP(W577,'DON GIA'!$A$1:$D$346,4,0),"")</f>
        <v>3793079</v>
      </c>
      <c r="AB577" s="715">
        <f t="shared" si="246"/>
        <v>3793079</v>
      </c>
      <c r="AC577" s="5"/>
      <c r="AD577" s="5"/>
      <c r="AE577" s="5"/>
      <c r="AF577" s="5"/>
      <c r="AG577" s="5"/>
      <c r="AH577" s="699"/>
      <c r="AI577" s="5"/>
      <c r="AJ577" s="699"/>
      <c r="AK577" s="699"/>
      <c r="AL577" s="715" t="str">
        <f>IF(AI577&lt;&gt;"",VLOOKUP(AI577,'DON GIA'!$M$1:$P$9,4,0),"")</f>
        <v/>
      </c>
      <c r="AM577" s="715" t="str">
        <f t="shared" si="247"/>
        <v/>
      </c>
      <c r="AN577" s="5"/>
      <c r="AO577" s="699"/>
      <c r="AP577" s="702" t="str">
        <f t="shared" si="218"/>
        <v/>
      </c>
      <c r="AQ577" s="712"/>
      <c r="AR577" s="712"/>
      <c r="AS577" s="727"/>
    </row>
    <row r="578" spans="1:45" outlineLevel="2">
      <c r="A578" s="710">
        <f t="shared" si="248"/>
        <v>42</v>
      </c>
      <c r="B578" s="711" t="str">
        <f>IF(C578&lt;&gt;"",COUNTA($C$8:C578),"")</f>
        <v/>
      </c>
      <c r="C578" s="711"/>
      <c r="D578" s="5"/>
      <c r="E578" s="699"/>
      <c r="F578" s="699"/>
      <c r="G578" s="699"/>
      <c r="H578" s="699"/>
      <c r="I578" s="699"/>
      <c r="J578" s="699"/>
      <c r="K578" s="712"/>
      <c r="L578" s="714" t="s">
        <v>35</v>
      </c>
      <c r="M578" s="715" t="str">
        <f>IF(K578&lt;&gt;"",VLOOKUP(K578,'DON GIA'!$S$1:$U$19,3,0),"")</f>
        <v/>
      </c>
      <c r="N578" s="715" t="str">
        <f>IF(K578&lt;&gt;"",VLOOKUP(K578,'DON GIA'!$S$1:$V$19,4,0),"")</f>
        <v/>
      </c>
      <c r="O578" s="715" t="str">
        <f t="shared" si="243"/>
        <v/>
      </c>
      <c r="P578" s="715" t="str">
        <f t="shared" si="244"/>
        <v/>
      </c>
      <c r="Q578" s="5" t="s">
        <v>35</v>
      </c>
      <c r="R578" s="699"/>
      <c r="S578" s="699"/>
      <c r="T578" s="715" t="str">
        <f>IF(Q578&lt;&gt;"",VLOOKUP(Q578,'DON GIA'!$H$1:$K$103,4,0),"")</f>
        <v/>
      </c>
      <c r="U578" s="715" t="str">
        <f t="shared" si="245"/>
        <v/>
      </c>
      <c r="V578" s="715"/>
      <c r="W578" s="712" t="s">
        <v>1008</v>
      </c>
      <c r="X578" s="699" t="s">
        <v>27</v>
      </c>
      <c r="Y578" s="718">
        <v>7.5</v>
      </c>
      <c r="Z578" s="725"/>
      <c r="AA578" s="715">
        <f>IF(W578&lt;&gt;"",VLOOKUP(W578,'DON GIA'!$A$1:$D$346,4,0),"")</f>
        <v>264499</v>
      </c>
      <c r="AB578" s="715">
        <f t="shared" si="246"/>
        <v>1983742.5</v>
      </c>
      <c r="AC578" s="5"/>
      <c r="AD578" s="5"/>
      <c r="AE578" s="5"/>
      <c r="AF578" s="5"/>
      <c r="AG578" s="5"/>
      <c r="AH578" s="699"/>
      <c r="AI578" s="5"/>
      <c r="AJ578" s="699"/>
      <c r="AK578" s="699"/>
      <c r="AL578" s="715" t="str">
        <f>IF(AI578&lt;&gt;"",VLOOKUP(AI578,'DON GIA'!$M$1:$P$9,4,0),"")</f>
        <v/>
      </c>
      <c r="AM578" s="715" t="str">
        <f t="shared" si="247"/>
        <v/>
      </c>
      <c r="AN578" s="5"/>
      <c r="AO578" s="699"/>
      <c r="AP578" s="702" t="str">
        <f t="shared" si="218"/>
        <v/>
      </c>
      <c r="AQ578" s="712"/>
      <c r="AR578" s="712"/>
      <c r="AS578" s="727"/>
    </row>
    <row r="579" spans="1:45" outlineLevel="2">
      <c r="A579" s="710">
        <f t="shared" si="248"/>
        <v>42</v>
      </c>
      <c r="B579" s="711" t="str">
        <f>IF(C579&lt;&gt;"",COUNTA($C$8:C579),"")</f>
        <v/>
      </c>
      <c r="C579" s="711"/>
      <c r="D579" s="5"/>
      <c r="E579" s="699"/>
      <c r="F579" s="699"/>
      <c r="G579" s="699"/>
      <c r="H579" s="699"/>
      <c r="I579" s="699"/>
      <c r="J579" s="699"/>
      <c r="K579" s="712"/>
      <c r="L579" s="714" t="s">
        <v>35</v>
      </c>
      <c r="M579" s="715" t="str">
        <f>IF(K579&lt;&gt;"",VLOOKUP(K579,'DON GIA'!$S$1:$U$19,3,0),"")</f>
        <v/>
      </c>
      <c r="N579" s="715" t="str">
        <f>IF(K579&lt;&gt;"",VLOOKUP(K579,'DON GIA'!$S$1:$V$19,4,0),"")</f>
        <v/>
      </c>
      <c r="O579" s="715" t="str">
        <f t="shared" si="243"/>
        <v/>
      </c>
      <c r="P579" s="715" t="str">
        <f t="shared" si="244"/>
        <v/>
      </c>
      <c r="Q579" s="5" t="s">
        <v>35</v>
      </c>
      <c r="R579" s="699"/>
      <c r="S579" s="699"/>
      <c r="T579" s="715" t="str">
        <f>IF(Q579&lt;&gt;"",VLOOKUP(Q579,'DON GIA'!$H$1:$K$103,4,0),"")</f>
        <v/>
      </c>
      <c r="U579" s="715" t="str">
        <f t="shared" si="245"/>
        <v/>
      </c>
      <c r="V579" s="715"/>
      <c r="W579" s="712" t="s">
        <v>1050</v>
      </c>
      <c r="X579" s="699" t="s">
        <v>38</v>
      </c>
      <c r="Y579" s="718">
        <v>1.8</v>
      </c>
      <c r="Z579" s="725"/>
      <c r="AA579" s="715">
        <f>IF(W579&lt;&gt;"",VLOOKUP(W579,'DON GIA'!$A$1:$D$346,4,0),"")</f>
        <v>2704619</v>
      </c>
      <c r="AB579" s="715">
        <f t="shared" si="246"/>
        <v>4868314.2</v>
      </c>
      <c r="AC579" s="5"/>
      <c r="AD579" s="5"/>
      <c r="AE579" s="5"/>
      <c r="AF579" s="5"/>
      <c r="AG579" s="5"/>
      <c r="AH579" s="699"/>
      <c r="AI579" s="5"/>
      <c r="AJ579" s="699"/>
      <c r="AK579" s="699"/>
      <c r="AL579" s="715" t="str">
        <f>IF(AI579&lt;&gt;"",VLOOKUP(AI579,'DON GIA'!$M$1:$P$9,4,0),"")</f>
        <v/>
      </c>
      <c r="AM579" s="715" t="str">
        <f t="shared" si="247"/>
        <v/>
      </c>
      <c r="AN579" s="5"/>
      <c r="AO579" s="699"/>
      <c r="AP579" s="702" t="str">
        <f t="shared" si="218"/>
        <v/>
      </c>
      <c r="AQ579" s="712"/>
      <c r="AR579" s="712"/>
      <c r="AS579" s="727"/>
    </row>
    <row r="580" spans="1:45" outlineLevel="2">
      <c r="A580" s="710">
        <f t="shared" si="248"/>
        <v>42</v>
      </c>
      <c r="B580" s="711" t="str">
        <f>IF(C580&lt;&gt;"",COUNTA($C$8:C580),"")</f>
        <v/>
      </c>
      <c r="C580" s="711"/>
      <c r="D580" s="5"/>
      <c r="E580" s="699"/>
      <c r="F580" s="699"/>
      <c r="G580" s="699"/>
      <c r="H580" s="699"/>
      <c r="I580" s="699"/>
      <c r="J580" s="699"/>
      <c r="K580" s="712"/>
      <c r="L580" s="714" t="s">
        <v>35</v>
      </c>
      <c r="M580" s="715" t="str">
        <f>IF(K580&lt;&gt;"",VLOOKUP(K580,'DON GIA'!$S$1:$U$19,3,0),"")</f>
        <v/>
      </c>
      <c r="N580" s="715" t="str">
        <f>IF(K580&lt;&gt;"",VLOOKUP(K580,'DON GIA'!$S$1:$V$19,4,0),"")</f>
        <v/>
      </c>
      <c r="O580" s="715" t="str">
        <f t="shared" si="243"/>
        <v/>
      </c>
      <c r="P580" s="715" t="str">
        <f t="shared" si="244"/>
        <v/>
      </c>
      <c r="Q580" s="5" t="s">
        <v>35</v>
      </c>
      <c r="R580" s="699"/>
      <c r="S580" s="699"/>
      <c r="T580" s="715" t="str">
        <f>IF(Q580&lt;&gt;"",VLOOKUP(Q580,'DON GIA'!$H$1:$K$103,4,0),"")</f>
        <v/>
      </c>
      <c r="U580" s="715" t="str">
        <f t="shared" si="245"/>
        <v/>
      </c>
      <c r="V580" s="715"/>
      <c r="W580" s="712" t="s">
        <v>1009</v>
      </c>
      <c r="X580" s="699" t="s">
        <v>27</v>
      </c>
      <c r="Y580" s="718">
        <v>1.43</v>
      </c>
      <c r="Z580" s="725"/>
      <c r="AA580" s="715">
        <f>IF(W580&lt;&gt;"",VLOOKUP(W580,'DON GIA'!$A$1:$D$346,4,0),"")</f>
        <v>282038</v>
      </c>
      <c r="AB580" s="715">
        <f t="shared" si="246"/>
        <v>403314.33999999997</v>
      </c>
      <c r="AC580" s="5"/>
      <c r="AD580" s="5"/>
      <c r="AE580" s="5"/>
      <c r="AF580" s="5"/>
      <c r="AG580" s="5"/>
      <c r="AH580" s="699"/>
      <c r="AI580" s="5"/>
      <c r="AJ580" s="699"/>
      <c r="AK580" s="699"/>
      <c r="AL580" s="715" t="str">
        <f>IF(AI580&lt;&gt;"",VLOOKUP(AI580,'DON GIA'!$M$1:$P$9,4,0),"")</f>
        <v/>
      </c>
      <c r="AM580" s="715" t="str">
        <f t="shared" si="247"/>
        <v/>
      </c>
      <c r="AN580" s="5"/>
      <c r="AO580" s="699"/>
      <c r="AP580" s="702" t="str">
        <f t="shared" si="218"/>
        <v/>
      </c>
      <c r="AQ580" s="712"/>
      <c r="AR580" s="712"/>
      <c r="AS580" s="727"/>
    </row>
    <row r="581" spans="1:45" outlineLevel="2">
      <c r="A581" s="710">
        <f t="shared" si="248"/>
        <v>42</v>
      </c>
      <c r="B581" s="711" t="str">
        <f>IF(C581&lt;&gt;"",COUNTA($C$8:C581),"")</f>
        <v/>
      </c>
      <c r="C581" s="711"/>
      <c r="D581" s="5"/>
      <c r="E581" s="699"/>
      <c r="F581" s="699"/>
      <c r="G581" s="699"/>
      <c r="H581" s="699"/>
      <c r="I581" s="699"/>
      <c r="J581" s="699"/>
      <c r="K581" s="712"/>
      <c r="L581" s="714" t="s">
        <v>35</v>
      </c>
      <c r="M581" s="715" t="str">
        <f>IF(K581&lt;&gt;"",VLOOKUP(K581,'DON GIA'!$S$1:$U$19,3,0),"")</f>
        <v/>
      </c>
      <c r="N581" s="715" t="str">
        <f>IF(K581&lt;&gt;"",VLOOKUP(K581,'DON GIA'!$S$1:$V$19,4,0),"")</f>
        <v/>
      </c>
      <c r="O581" s="715" t="str">
        <f t="shared" si="243"/>
        <v/>
      </c>
      <c r="P581" s="715" t="str">
        <f t="shared" si="244"/>
        <v/>
      </c>
      <c r="Q581" s="5" t="s">
        <v>35</v>
      </c>
      <c r="R581" s="699"/>
      <c r="S581" s="699"/>
      <c r="T581" s="715" t="str">
        <f>IF(Q581&lt;&gt;"",VLOOKUP(Q581,'DON GIA'!$H$1:$K$103,4,0),"")</f>
        <v/>
      </c>
      <c r="U581" s="715" t="str">
        <f t="shared" si="245"/>
        <v/>
      </c>
      <c r="V581" s="715"/>
      <c r="W581" s="712" t="s">
        <v>1051</v>
      </c>
      <c r="X581" s="699" t="s">
        <v>27</v>
      </c>
      <c r="Y581" s="718">
        <v>40.94</v>
      </c>
      <c r="Z581" s="725"/>
      <c r="AA581" s="715">
        <f>IF(W581&lt;&gt;"",VLOOKUP(W581,'DON GIA'!$A$1:$D$346,4,0),"")</f>
        <v>6033433</v>
      </c>
      <c r="AB581" s="715">
        <f t="shared" si="246"/>
        <v>247008747.01999998</v>
      </c>
      <c r="AC581" s="5"/>
      <c r="AD581" s="5" t="s">
        <v>34</v>
      </c>
      <c r="AE581" s="5"/>
      <c r="AF581" s="5" t="s">
        <v>31</v>
      </c>
      <c r="AG581" s="5" t="s">
        <v>34</v>
      </c>
      <c r="AH581" s="699" t="s">
        <v>34</v>
      </c>
      <c r="AI581" s="5"/>
      <c r="AJ581" s="699"/>
      <c r="AK581" s="699"/>
      <c r="AL581" s="715" t="str">
        <f>IF(AI581&lt;&gt;"",VLOOKUP(AI581,'DON GIA'!$M$1:$P$9,4,0),"")</f>
        <v/>
      </c>
      <c r="AM581" s="715" t="str">
        <f t="shared" si="247"/>
        <v/>
      </c>
      <c r="AN581" s="5"/>
      <c r="AO581" s="699"/>
      <c r="AP581" s="702" t="str">
        <f t="shared" si="218"/>
        <v/>
      </c>
      <c r="AQ581" s="712"/>
      <c r="AR581" s="712"/>
      <c r="AS581" s="727"/>
    </row>
    <row r="582" spans="1:45" outlineLevel="2">
      <c r="A582" s="710">
        <f t="shared" si="248"/>
        <v>42</v>
      </c>
      <c r="B582" s="711" t="str">
        <f>IF(C582&lt;&gt;"",COUNTA($C$8:C582),"")</f>
        <v/>
      </c>
      <c r="C582" s="711"/>
      <c r="D582" s="5"/>
      <c r="E582" s="699"/>
      <c r="F582" s="699"/>
      <c r="G582" s="699"/>
      <c r="H582" s="699"/>
      <c r="I582" s="699"/>
      <c r="J582" s="699"/>
      <c r="K582" s="712"/>
      <c r="L582" s="714" t="s">
        <v>35</v>
      </c>
      <c r="M582" s="715" t="str">
        <f>IF(K582&lt;&gt;"",VLOOKUP(K582,'DON GIA'!$S$1:$U$19,3,0),"")</f>
        <v/>
      </c>
      <c r="N582" s="715" t="str">
        <f>IF(K582&lt;&gt;"",VLOOKUP(K582,'DON GIA'!$S$1:$V$19,4,0),"")</f>
        <v/>
      </c>
      <c r="O582" s="715" t="str">
        <f t="shared" si="243"/>
        <v/>
      </c>
      <c r="P582" s="715" t="str">
        <f t="shared" si="244"/>
        <v/>
      </c>
      <c r="Q582" s="5" t="s">
        <v>35</v>
      </c>
      <c r="R582" s="699"/>
      <c r="S582" s="699"/>
      <c r="T582" s="715" t="str">
        <f>IF(Q582&lt;&gt;"",VLOOKUP(Q582,'DON GIA'!$H$1:$K$103,4,0),"")</f>
        <v/>
      </c>
      <c r="U582" s="715" t="str">
        <f t="shared" si="245"/>
        <v/>
      </c>
      <c r="V582" s="715"/>
      <c r="W582" s="712" t="s">
        <v>1052</v>
      </c>
      <c r="X582" s="699" t="s">
        <v>27</v>
      </c>
      <c r="Y582" s="718">
        <v>64.760000000000005</v>
      </c>
      <c r="Z582" s="725"/>
      <c r="AA582" s="715">
        <f>IF(W582&lt;&gt;"",VLOOKUP(W582,'DON GIA'!$A$1:$D$346,4,0),"")</f>
        <v>161275</v>
      </c>
      <c r="AB582" s="715">
        <f t="shared" si="246"/>
        <v>10444169</v>
      </c>
      <c r="AC582" s="5"/>
      <c r="AD582" s="5"/>
      <c r="AE582" s="5"/>
      <c r="AF582" s="5"/>
      <c r="AG582" s="5"/>
      <c r="AH582" s="699"/>
      <c r="AI582" s="5"/>
      <c r="AJ582" s="699"/>
      <c r="AK582" s="699"/>
      <c r="AL582" s="715" t="str">
        <f>IF(AI582&lt;&gt;"",VLOOKUP(AI582,'DON GIA'!$M$1:$P$9,4,0),"")</f>
        <v/>
      </c>
      <c r="AM582" s="715" t="str">
        <f t="shared" si="247"/>
        <v/>
      </c>
      <c r="AN582" s="5"/>
      <c r="AO582" s="699"/>
      <c r="AP582" s="702" t="str">
        <f t="shared" si="218"/>
        <v/>
      </c>
      <c r="AQ582" s="712"/>
      <c r="AR582" s="712"/>
      <c r="AS582" s="727"/>
    </row>
    <row r="583" spans="1:45" outlineLevel="2">
      <c r="A583" s="710">
        <f t="shared" si="248"/>
        <v>42</v>
      </c>
      <c r="B583" s="711"/>
      <c r="C583" s="711"/>
      <c r="D583" s="708"/>
      <c r="E583" s="699"/>
      <c r="F583" s="699"/>
      <c r="G583" s="699"/>
      <c r="H583" s="699"/>
      <c r="I583" s="699"/>
      <c r="J583" s="699"/>
      <c r="K583" s="712"/>
      <c r="L583" s="714" t="s">
        <v>35</v>
      </c>
      <c r="M583" s="715" t="str">
        <f>IF(K583&lt;&gt;"",VLOOKUP(K583,'DON GIA'!$S$1:$U$19,3,0),"")</f>
        <v/>
      </c>
      <c r="N583" s="715" t="str">
        <f>IF(K583&lt;&gt;"",VLOOKUP(K583,'DON GIA'!$S$1:$V$19,4,0),"")</f>
        <v/>
      </c>
      <c r="O583" s="715" t="str">
        <f t="shared" si="243"/>
        <v/>
      </c>
      <c r="P583" s="715" t="str">
        <f t="shared" si="244"/>
        <v/>
      </c>
      <c r="Q583" s="5" t="s">
        <v>35</v>
      </c>
      <c r="R583" s="699"/>
      <c r="S583" s="699"/>
      <c r="T583" s="715" t="str">
        <f>IF(Q583&lt;&gt;"",VLOOKUP(Q583,'DON GIA'!$H$1:$K$103,4,0),"")</f>
        <v/>
      </c>
      <c r="U583" s="715" t="str">
        <f t="shared" si="245"/>
        <v/>
      </c>
      <c r="V583" s="715"/>
      <c r="W583" s="712"/>
      <c r="X583" s="699"/>
      <c r="Y583" s="718"/>
      <c r="Z583" s="725"/>
      <c r="AA583" s="715" t="str">
        <f>IF(W583&lt;&gt;"",VLOOKUP(W583,'DON GIA'!$A$1:$D$346,4,0),"")</f>
        <v/>
      </c>
      <c r="AB583" s="715" t="str">
        <f t="shared" si="246"/>
        <v/>
      </c>
      <c r="AC583" s="5"/>
      <c r="AD583" s="5"/>
      <c r="AE583" s="5"/>
      <c r="AF583" s="5"/>
      <c r="AG583" s="5"/>
      <c r="AH583" s="699"/>
      <c r="AI583" s="5"/>
      <c r="AJ583" s="699"/>
      <c r="AK583" s="699"/>
      <c r="AL583" s="715" t="str">
        <f>IF(AI583&lt;&gt;"",VLOOKUP(AI583,'DON GIA'!$M$1:$P$9,4,0),"")</f>
        <v/>
      </c>
      <c r="AM583" s="715" t="str">
        <f t="shared" si="247"/>
        <v/>
      </c>
      <c r="AN583" s="5"/>
      <c r="AO583" s="699"/>
      <c r="AP583" s="702" t="str">
        <f t="shared" si="218"/>
        <v/>
      </c>
      <c r="AQ583" s="712"/>
      <c r="AR583" s="712"/>
      <c r="AS583" s="727"/>
    </row>
    <row r="584" spans="1:45" outlineLevel="1">
      <c r="A584" s="658" t="s">
        <v>2117</v>
      </c>
      <c r="B584" s="696">
        <f>IF(C584&lt;&gt;"",COUNTA($C$8:C584),"")</f>
        <v>43</v>
      </c>
      <c r="C584" s="696">
        <v>402</v>
      </c>
      <c r="D584" s="708" t="s">
        <v>114</v>
      </c>
      <c r="E584" s="698"/>
      <c r="F584" s="699"/>
      <c r="G584" s="698"/>
      <c r="H584" s="698"/>
      <c r="I584" s="698"/>
      <c r="J584" s="698"/>
      <c r="K584" s="697"/>
      <c r="L584" s="701">
        <f>SUBTOTAL(9,L585:L596)</f>
        <v>0</v>
      </c>
      <c r="M584" s="702"/>
      <c r="N584" s="702"/>
      <c r="O584" s="702">
        <f>SUBTOTAL(9,O585:O596)</f>
        <v>0</v>
      </c>
      <c r="P584" s="702">
        <f>SUBTOTAL(9,P585:P596)</f>
        <v>0</v>
      </c>
      <c r="Q584" s="708"/>
      <c r="R584" s="698"/>
      <c r="S584" s="698">
        <f>SUBTOTAL(9,S585:S596)</f>
        <v>0</v>
      </c>
      <c r="T584" s="702"/>
      <c r="U584" s="702">
        <f>SUBTOTAL(9,U585:U596)</f>
        <v>0</v>
      </c>
      <c r="V584" s="702"/>
      <c r="W584" s="697"/>
      <c r="X584" s="698"/>
      <c r="Y584" s="705">
        <f>SUBTOTAL(9,Y585:Y596)</f>
        <v>135.04</v>
      </c>
      <c r="Z584" s="724">
        <f>SUBTOTAL(9,Z585:Z596)</f>
        <v>0</v>
      </c>
      <c r="AA584" s="702"/>
      <c r="AB584" s="702">
        <f>SUBTOTAL(9,AB585:AB596)</f>
        <v>317086311.13000005</v>
      </c>
      <c r="AC584" s="708"/>
      <c r="AD584" s="708"/>
      <c r="AE584" s="708"/>
      <c r="AF584" s="708"/>
      <c r="AG584" s="708"/>
      <c r="AH584" s="698"/>
      <c r="AI584" s="708"/>
      <c r="AJ584" s="698"/>
      <c r="AK584" s="698">
        <f>SUBTOTAL(9,AK585:AK596)</f>
        <v>0</v>
      </c>
      <c r="AL584" s="702"/>
      <c r="AM584" s="702">
        <f>SUBTOTAL(9,AM585:AM596)</f>
        <v>0</v>
      </c>
      <c r="AN584" s="708"/>
      <c r="AO584" s="698">
        <f>SUBTOTAL(9,AO585:AO596)</f>
        <v>0</v>
      </c>
      <c r="AP584" s="702">
        <f t="shared" si="218"/>
        <v>317086311.13000005</v>
      </c>
      <c r="AQ584" s="712"/>
      <c r="AR584" s="712"/>
      <c r="AS584" s="727"/>
    </row>
    <row r="585" spans="1:45" ht="66.75" outlineLevel="2">
      <c r="A585" s="710">
        <f>IF(B584&lt;&gt;"",B584,A583)</f>
        <v>43</v>
      </c>
      <c r="B585" s="711" t="str">
        <f>IF(C585&lt;&gt;"",COUNTA($C$8:C585),"")</f>
        <v/>
      </c>
      <c r="C585" s="711"/>
      <c r="D585" s="5" t="s">
        <v>117</v>
      </c>
      <c r="E585" s="699"/>
      <c r="F585" s="699"/>
      <c r="G585" s="699"/>
      <c r="H585" s="699"/>
      <c r="I585" s="699"/>
      <c r="J585" s="699"/>
      <c r="K585" s="712"/>
      <c r="L585" s="714" t="s">
        <v>35</v>
      </c>
      <c r="M585" s="715" t="str">
        <f>IF(K585&lt;&gt;"",VLOOKUP(K585,'DON GIA'!$S$1:$U$19,3,0),"")</f>
        <v/>
      </c>
      <c r="N585" s="715" t="str">
        <f>IF(K585&lt;&gt;"",VLOOKUP(K585,'DON GIA'!$S$1:$V$19,4,0),"")</f>
        <v/>
      </c>
      <c r="O585" s="715" t="str">
        <f t="shared" ref="O585:O596" si="249">IF(K585&lt;&gt;"",L585*M585,"")</f>
        <v/>
      </c>
      <c r="P585" s="715" t="str">
        <f t="shared" ref="P585:P596" si="250">IF(K585&lt;&gt;"",L585*N585,"")</f>
        <v/>
      </c>
      <c r="Q585" s="5" t="s">
        <v>35</v>
      </c>
      <c r="R585" s="699"/>
      <c r="S585" s="699"/>
      <c r="T585" s="715" t="str">
        <f>IF(Q585&lt;&gt;"",VLOOKUP(Q585,'DON GIA'!$H$1:$K$103,4,0),"")</f>
        <v/>
      </c>
      <c r="U585" s="715" t="str">
        <f t="shared" ref="U585:U596" si="251">IF(Q585&lt;&gt;"",IF(ISNUMBER(T585),S585*T585,""),"")</f>
        <v/>
      </c>
      <c r="V585" s="715" t="s">
        <v>2163</v>
      </c>
      <c r="W585" s="712" t="s">
        <v>1005</v>
      </c>
      <c r="X585" s="699" t="s">
        <v>27</v>
      </c>
      <c r="Y585" s="718">
        <f>41.65+1+4.03</f>
        <v>46.68</v>
      </c>
      <c r="Z585" s="725"/>
      <c r="AA585" s="715">
        <f>IF(W585&lt;&gt;"",VLOOKUP(W585,'DON GIA'!$A$1:$D$346,4,0),"")</f>
        <v>5559129</v>
      </c>
      <c r="AB585" s="715">
        <f t="shared" ref="AB585:AB596" si="252">IF(W585&lt;&gt;"",IF(ISNUMBER(AA585),Y585*AA585,""),"")</f>
        <v>259500141.72</v>
      </c>
      <c r="AC585" s="5" t="s">
        <v>115</v>
      </c>
      <c r="AD585" s="5" t="s">
        <v>116</v>
      </c>
      <c r="AE585" s="5" t="s">
        <v>30</v>
      </c>
      <c r="AF585" s="5" t="s">
        <v>31</v>
      </c>
      <c r="AG585" s="5" t="s">
        <v>34</v>
      </c>
      <c r="AH585" s="699" t="s">
        <v>69</v>
      </c>
      <c r="AI585" s="5"/>
      <c r="AJ585" s="699"/>
      <c r="AK585" s="699"/>
      <c r="AL585" s="715" t="str">
        <f>IF(AI585&lt;&gt;"",VLOOKUP(AI585,'DON GIA'!$M$1:$P$9,4,0),"")</f>
        <v/>
      </c>
      <c r="AM585" s="715" t="str">
        <f t="shared" ref="AM585:AM596" si="253">IF(AI585&lt;&gt;"",AK585*AL585,"")</f>
        <v/>
      </c>
      <c r="AN585" s="5"/>
      <c r="AO585" s="699"/>
      <c r="AP585" s="702" t="str">
        <f t="shared" ref="AP585:AP648" si="254">IF(C585&lt;&gt;"",O585+P585+U585+AB585+AM585,"")</f>
        <v/>
      </c>
      <c r="AQ585" s="712" t="s">
        <v>428</v>
      </c>
      <c r="AR585" s="712" t="s">
        <v>1912</v>
      </c>
      <c r="AS585" s="727"/>
    </row>
    <row r="586" spans="1:45" ht="50.25" outlineLevel="2">
      <c r="A586" s="710">
        <f t="shared" ref="A586:A596" si="255">IF(B585&lt;&gt;"",B585,A585)</f>
        <v>43</v>
      </c>
      <c r="B586" s="711" t="str">
        <f>IF(C586&lt;&gt;"",COUNTA($C$8:C586),"")</f>
        <v/>
      </c>
      <c r="C586" s="711"/>
      <c r="D586" s="5" t="s">
        <v>39</v>
      </c>
      <c r="E586" s="699"/>
      <c r="F586" s="699"/>
      <c r="G586" s="699"/>
      <c r="H586" s="699"/>
      <c r="I586" s="699"/>
      <c r="J586" s="699"/>
      <c r="K586" s="712"/>
      <c r="L586" s="714" t="s">
        <v>35</v>
      </c>
      <c r="M586" s="715" t="str">
        <f>IF(K586&lt;&gt;"",VLOOKUP(K586,'DON GIA'!$S$1:$U$19,3,0),"")</f>
        <v/>
      </c>
      <c r="N586" s="715" t="str">
        <f>IF(K586&lt;&gt;"",VLOOKUP(K586,'DON GIA'!$S$1:$V$19,4,0),"")</f>
        <v/>
      </c>
      <c r="O586" s="715" t="str">
        <f t="shared" si="249"/>
        <v/>
      </c>
      <c r="P586" s="715" t="str">
        <f t="shared" si="250"/>
        <v/>
      </c>
      <c r="Q586" s="5" t="s">
        <v>35</v>
      </c>
      <c r="R586" s="699"/>
      <c r="S586" s="699"/>
      <c r="T586" s="715" t="str">
        <f>IF(Q586&lt;&gt;"",VLOOKUP(Q586,'DON GIA'!$H$1:$K$103,4,0),"")</f>
        <v/>
      </c>
      <c r="U586" s="715" t="str">
        <f t="shared" si="251"/>
        <v/>
      </c>
      <c r="V586" s="715"/>
      <c r="W586" s="712" t="s">
        <v>1053</v>
      </c>
      <c r="X586" s="699" t="s">
        <v>27</v>
      </c>
      <c r="Y586" s="718">
        <v>3.3</v>
      </c>
      <c r="Z586" s="725"/>
      <c r="AA586" s="715">
        <f>IF(W586&lt;&gt;"",VLOOKUP(W586,'DON GIA'!$A$1:$D$346,4,0),"")</f>
        <v>10375629</v>
      </c>
      <c r="AB586" s="715">
        <f t="shared" si="252"/>
        <v>34239575.699999996</v>
      </c>
      <c r="AC586" s="5"/>
      <c r="AD586" s="5"/>
      <c r="AE586" s="5"/>
      <c r="AF586" s="5"/>
      <c r="AG586" s="5"/>
      <c r="AH586" s="699"/>
      <c r="AI586" s="5"/>
      <c r="AJ586" s="699"/>
      <c r="AK586" s="699"/>
      <c r="AL586" s="715" t="str">
        <f>IF(AI586&lt;&gt;"",VLOOKUP(AI586,'DON GIA'!$M$1:$P$9,4,0),"")</f>
        <v/>
      </c>
      <c r="AM586" s="715" t="str">
        <f t="shared" si="253"/>
        <v/>
      </c>
      <c r="AN586" s="5"/>
      <c r="AO586" s="699"/>
      <c r="AP586" s="702" t="str">
        <f t="shared" si="254"/>
        <v/>
      </c>
      <c r="AQ586" s="712" t="s">
        <v>1982</v>
      </c>
      <c r="AR586" s="712" t="s">
        <v>1958</v>
      </c>
      <c r="AS586" s="727"/>
    </row>
    <row r="587" spans="1:45" ht="66.75" outlineLevel="2">
      <c r="A587" s="710">
        <f t="shared" si="255"/>
        <v>43</v>
      </c>
      <c r="B587" s="711" t="str">
        <f>IF(C587&lt;&gt;"",COUNTA($C$8:C587),"")</f>
        <v/>
      </c>
      <c r="C587" s="711"/>
      <c r="D587" s="5"/>
      <c r="E587" s="699"/>
      <c r="F587" s="699"/>
      <c r="G587" s="699"/>
      <c r="H587" s="699"/>
      <c r="I587" s="699"/>
      <c r="J587" s="699"/>
      <c r="K587" s="712"/>
      <c r="L587" s="714" t="s">
        <v>35</v>
      </c>
      <c r="M587" s="715" t="str">
        <f>IF(K587&lt;&gt;"",VLOOKUP(K587,'DON GIA'!$S$1:$U$19,3,0),"")</f>
        <v/>
      </c>
      <c r="N587" s="715" t="str">
        <f>IF(K587&lt;&gt;"",VLOOKUP(K587,'DON GIA'!$S$1:$V$19,4,0),"")</f>
        <v/>
      </c>
      <c r="O587" s="715" t="str">
        <f t="shared" si="249"/>
        <v/>
      </c>
      <c r="P587" s="715" t="str">
        <f t="shared" si="250"/>
        <v/>
      </c>
      <c r="Q587" s="5" t="s">
        <v>35</v>
      </c>
      <c r="R587" s="699"/>
      <c r="S587" s="699"/>
      <c r="T587" s="715" t="str">
        <f>IF(Q587&lt;&gt;"",VLOOKUP(Q587,'DON GIA'!$H$1:$K$103,4,0),"")</f>
        <v/>
      </c>
      <c r="U587" s="715" t="str">
        <f t="shared" si="251"/>
        <v/>
      </c>
      <c r="V587" s="715"/>
      <c r="W587" s="712" t="s">
        <v>1009</v>
      </c>
      <c r="X587" s="699" t="s">
        <v>27</v>
      </c>
      <c r="Y587" s="718">
        <f>9.16+4.03</f>
        <v>13.190000000000001</v>
      </c>
      <c r="Z587" s="725"/>
      <c r="AA587" s="715">
        <f>IF(W587&lt;&gt;"",VLOOKUP(W587,'DON GIA'!$A$1:$D$346,4,0),"")</f>
        <v>282038</v>
      </c>
      <c r="AB587" s="715">
        <f t="shared" si="252"/>
        <v>3720081.22</v>
      </c>
      <c r="AC587" s="5"/>
      <c r="AD587" s="5"/>
      <c r="AE587" s="5"/>
      <c r="AF587" s="5"/>
      <c r="AG587" s="5"/>
      <c r="AH587" s="699"/>
      <c r="AI587" s="5"/>
      <c r="AJ587" s="699"/>
      <c r="AK587" s="699"/>
      <c r="AL587" s="715" t="str">
        <f>IF(AI587&lt;&gt;"",VLOOKUP(AI587,'DON GIA'!$M$1:$P$9,4,0),"")</f>
        <v/>
      </c>
      <c r="AM587" s="715" t="str">
        <f t="shared" si="253"/>
        <v/>
      </c>
      <c r="AN587" s="5"/>
      <c r="AO587" s="699"/>
      <c r="AP587" s="702" t="str">
        <f t="shared" si="254"/>
        <v/>
      </c>
      <c r="AQ587" s="712"/>
      <c r="AR587" s="712" t="s">
        <v>1959</v>
      </c>
      <c r="AS587" s="727"/>
    </row>
    <row r="588" spans="1:45" ht="66.75" outlineLevel="2">
      <c r="A588" s="710">
        <f t="shared" si="255"/>
        <v>43</v>
      </c>
      <c r="B588" s="711" t="str">
        <f>IF(C588&lt;&gt;"",COUNTA($C$8:C588),"")</f>
        <v/>
      </c>
      <c r="C588" s="711"/>
      <c r="D588" s="5"/>
      <c r="E588" s="699"/>
      <c r="F588" s="699"/>
      <c r="G588" s="699"/>
      <c r="H588" s="699"/>
      <c r="I588" s="699"/>
      <c r="J588" s="699"/>
      <c r="K588" s="712"/>
      <c r="L588" s="714" t="s">
        <v>35</v>
      </c>
      <c r="M588" s="715" t="str">
        <f>IF(K588&lt;&gt;"",VLOOKUP(K588,'DON GIA'!$S$1:$U$19,3,0),"")</f>
        <v/>
      </c>
      <c r="N588" s="715" t="str">
        <f>IF(K588&lt;&gt;"",VLOOKUP(K588,'DON GIA'!$S$1:$V$19,4,0),"")</f>
        <v/>
      </c>
      <c r="O588" s="715" t="str">
        <f t="shared" si="249"/>
        <v/>
      </c>
      <c r="P588" s="715" t="str">
        <f t="shared" si="250"/>
        <v/>
      </c>
      <c r="Q588" s="5" t="s">
        <v>35</v>
      </c>
      <c r="R588" s="699"/>
      <c r="S588" s="699"/>
      <c r="T588" s="715" t="str">
        <f>IF(Q588&lt;&gt;"",VLOOKUP(Q588,'DON GIA'!$H$1:$K$103,4,0),"")</f>
        <v/>
      </c>
      <c r="U588" s="715" t="str">
        <f t="shared" si="251"/>
        <v/>
      </c>
      <c r="V588" s="715"/>
      <c r="W588" s="712" t="s">
        <v>1023</v>
      </c>
      <c r="X588" s="699" t="s">
        <v>38</v>
      </c>
      <c r="Y588" s="718">
        <v>0.14000000000000001</v>
      </c>
      <c r="Z588" s="725"/>
      <c r="AA588" s="715">
        <f>IF(W588&lt;&gt;"",VLOOKUP(W588,'DON GIA'!$A$1:$D$346,4,0),"")</f>
        <v>2523428</v>
      </c>
      <c r="AB588" s="715">
        <f t="shared" si="252"/>
        <v>353279.92000000004</v>
      </c>
      <c r="AC588" s="5"/>
      <c r="AD588" s="5"/>
      <c r="AE588" s="5"/>
      <c r="AF588" s="5"/>
      <c r="AG588" s="5"/>
      <c r="AH588" s="699"/>
      <c r="AI588" s="5"/>
      <c r="AJ588" s="699"/>
      <c r="AK588" s="699"/>
      <c r="AL588" s="715" t="str">
        <f>IF(AI588&lt;&gt;"",VLOOKUP(AI588,'DON GIA'!$M$1:$P$9,4,0),"")</f>
        <v/>
      </c>
      <c r="AM588" s="715" t="str">
        <f t="shared" si="253"/>
        <v/>
      </c>
      <c r="AN588" s="5"/>
      <c r="AO588" s="699"/>
      <c r="AP588" s="702" t="str">
        <f t="shared" si="254"/>
        <v/>
      </c>
      <c r="AQ588" s="712"/>
      <c r="AR588" s="712" t="s">
        <v>1960</v>
      </c>
      <c r="AS588" s="727"/>
    </row>
    <row r="589" spans="1:45" outlineLevel="2">
      <c r="A589" s="710">
        <f t="shared" si="255"/>
        <v>43</v>
      </c>
      <c r="B589" s="711" t="str">
        <f>IF(C589&lt;&gt;"",COUNTA($C$8:C589),"")</f>
        <v/>
      </c>
      <c r="C589" s="711"/>
      <c r="D589" s="5"/>
      <c r="E589" s="699"/>
      <c r="F589" s="699"/>
      <c r="G589" s="699"/>
      <c r="H589" s="699"/>
      <c r="I589" s="699"/>
      <c r="J589" s="699"/>
      <c r="K589" s="712"/>
      <c r="L589" s="714" t="s">
        <v>35</v>
      </c>
      <c r="M589" s="715" t="str">
        <f>IF(K589&lt;&gt;"",VLOOKUP(K589,'DON GIA'!$S$1:$U$19,3,0),"")</f>
        <v/>
      </c>
      <c r="N589" s="715" t="str">
        <f>IF(K589&lt;&gt;"",VLOOKUP(K589,'DON GIA'!$S$1:$V$19,4,0),"")</f>
        <v/>
      </c>
      <c r="O589" s="715" t="str">
        <f t="shared" si="249"/>
        <v/>
      </c>
      <c r="P589" s="715" t="str">
        <f t="shared" si="250"/>
        <v/>
      </c>
      <c r="Q589" s="5" t="s">
        <v>35</v>
      </c>
      <c r="R589" s="699"/>
      <c r="S589" s="699"/>
      <c r="T589" s="715" t="str">
        <f>IF(Q589&lt;&gt;"",VLOOKUP(Q589,'DON GIA'!$H$1:$K$103,4,0),"")</f>
        <v/>
      </c>
      <c r="U589" s="715" t="str">
        <f t="shared" si="251"/>
        <v/>
      </c>
      <c r="V589" s="715"/>
      <c r="W589" s="712" t="s">
        <v>1054</v>
      </c>
      <c r="X589" s="699" t="s">
        <v>27</v>
      </c>
      <c r="Y589" s="718">
        <v>1.68</v>
      </c>
      <c r="Z589" s="725"/>
      <c r="AA589" s="715">
        <f>IF(W589&lt;&gt;"",VLOOKUP(W589,'DON GIA'!$A$1:$D$346,4,0),"")</f>
        <v>1398600</v>
      </c>
      <c r="AB589" s="715">
        <f t="shared" si="252"/>
        <v>2349648</v>
      </c>
      <c r="AC589" s="5"/>
      <c r="AD589" s="5"/>
      <c r="AE589" s="5"/>
      <c r="AF589" s="5"/>
      <c r="AG589" s="5"/>
      <c r="AH589" s="699"/>
      <c r="AI589" s="5"/>
      <c r="AJ589" s="699"/>
      <c r="AK589" s="699"/>
      <c r="AL589" s="715" t="str">
        <f>IF(AI589&lt;&gt;"",VLOOKUP(AI589,'DON GIA'!$M$1:$P$9,4,0),"")</f>
        <v/>
      </c>
      <c r="AM589" s="715" t="str">
        <f t="shared" si="253"/>
        <v/>
      </c>
      <c r="AN589" s="5"/>
      <c r="AO589" s="699"/>
      <c r="AP589" s="702" t="str">
        <f t="shared" si="254"/>
        <v/>
      </c>
      <c r="AQ589" s="712"/>
      <c r="AR589" s="712"/>
      <c r="AS589" s="727"/>
    </row>
    <row r="590" spans="1:45" outlineLevel="2">
      <c r="A590" s="710">
        <f t="shared" si="255"/>
        <v>43</v>
      </c>
      <c r="B590" s="711" t="str">
        <f>IF(C590&lt;&gt;"",COUNTA($C$8:C590),"")</f>
        <v/>
      </c>
      <c r="C590" s="711"/>
      <c r="D590" s="5"/>
      <c r="E590" s="699"/>
      <c r="F590" s="699"/>
      <c r="G590" s="699"/>
      <c r="H590" s="699"/>
      <c r="I590" s="699"/>
      <c r="J590" s="699"/>
      <c r="K590" s="712"/>
      <c r="L590" s="714" t="s">
        <v>35</v>
      </c>
      <c r="M590" s="715" t="str">
        <f>IF(K590&lt;&gt;"",VLOOKUP(K590,'DON GIA'!$S$1:$U$19,3,0),"")</f>
        <v/>
      </c>
      <c r="N590" s="715" t="str">
        <f>IF(K590&lt;&gt;"",VLOOKUP(K590,'DON GIA'!$S$1:$V$19,4,0),"")</f>
        <v/>
      </c>
      <c r="O590" s="715" t="str">
        <f t="shared" si="249"/>
        <v/>
      </c>
      <c r="P590" s="715" t="str">
        <f t="shared" si="250"/>
        <v/>
      </c>
      <c r="Q590" s="5" t="s">
        <v>35</v>
      </c>
      <c r="R590" s="699"/>
      <c r="S590" s="699"/>
      <c r="T590" s="715" t="str">
        <f>IF(Q590&lt;&gt;"",VLOOKUP(Q590,'DON GIA'!$H$1:$K$103,4,0),"")</f>
        <v/>
      </c>
      <c r="U590" s="715" t="str">
        <f t="shared" si="251"/>
        <v/>
      </c>
      <c r="V590" s="715"/>
      <c r="W590" s="712" t="s">
        <v>1008</v>
      </c>
      <c r="X590" s="699" t="s">
        <v>27</v>
      </c>
      <c r="Y590" s="718">
        <f>4.03+3.24</f>
        <v>7.2700000000000005</v>
      </c>
      <c r="Z590" s="725"/>
      <c r="AA590" s="715">
        <f>IF(W590&lt;&gt;"",VLOOKUP(W590,'DON GIA'!$A$1:$D$346,4,0),"")</f>
        <v>264499</v>
      </c>
      <c r="AB590" s="715">
        <f t="shared" si="252"/>
        <v>1922907.7300000002</v>
      </c>
      <c r="AC590" s="5"/>
      <c r="AD590" s="5"/>
      <c r="AE590" s="5"/>
      <c r="AF590" s="5"/>
      <c r="AG590" s="5"/>
      <c r="AH590" s="699"/>
      <c r="AI590" s="5"/>
      <c r="AJ590" s="699"/>
      <c r="AK590" s="699"/>
      <c r="AL590" s="715" t="str">
        <f>IF(AI590&lt;&gt;"",VLOOKUP(AI590,'DON GIA'!$M$1:$P$9,4,0),"")</f>
        <v/>
      </c>
      <c r="AM590" s="715" t="str">
        <f t="shared" si="253"/>
        <v/>
      </c>
      <c r="AN590" s="5"/>
      <c r="AO590" s="699"/>
      <c r="AP590" s="702" t="str">
        <f t="shared" si="254"/>
        <v/>
      </c>
      <c r="AQ590" s="712"/>
      <c r="AR590" s="712"/>
      <c r="AS590" s="727"/>
    </row>
    <row r="591" spans="1:45" ht="33.75" outlineLevel="2">
      <c r="A591" s="710">
        <f t="shared" si="255"/>
        <v>43</v>
      </c>
      <c r="B591" s="711" t="str">
        <f>IF(C591&lt;&gt;"",COUNTA($C$8:C591),"")</f>
        <v/>
      </c>
      <c r="C591" s="711"/>
      <c r="D591" s="5"/>
      <c r="E591" s="699"/>
      <c r="F591" s="699"/>
      <c r="G591" s="699"/>
      <c r="H591" s="699"/>
      <c r="I591" s="699"/>
      <c r="J591" s="699"/>
      <c r="K591" s="712"/>
      <c r="L591" s="714" t="s">
        <v>35</v>
      </c>
      <c r="M591" s="715" t="str">
        <f>IF(K591&lt;&gt;"",VLOOKUP(K591,'DON GIA'!$S$1:$U$19,3,0),"")</f>
        <v/>
      </c>
      <c r="N591" s="715" t="str">
        <f>IF(K591&lt;&gt;"",VLOOKUP(K591,'DON GIA'!$S$1:$V$19,4,0),"")</f>
        <v/>
      </c>
      <c r="O591" s="715" t="str">
        <f t="shared" si="249"/>
        <v/>
      </c>
      <c r="P591" s="715" t="str">
        <f t="shared" si="250"/>
        <v/>
      </c>
      <c r="Q591" s="5" t="s">
        <v>35</v>
      </c>
      <c r="R591" s="699"/>
      <c r="S591" s="699"/>
      <c r="T591" s="715" t="str">
        <f>IF(Q591&lt;&gt;"",VLOOKUP(Q591,'DON GIA'!$H$1:$K$103,4,0),"")</f>
        <v/>
      </c>
      <c r="U591" s="715" t="str">
        <f t="shared" si="251"/>
        <v/>
      </c>
      <c r="V591" s="715"/>
      <c r="W591" s="712" t="s">
        <v>1055</v>
      </c>
      <c r="X591" s="699" t="s">
        <v>27</v>
      </c>
      <c r="Y591" s="718">
        <v>12.8</v>
      </c>
      <c r="Z591" s="725"/>
      <c r="AA591" s="715">
        <f>IF(W591&lt;&gt;"",VLOOKUP(W591,'DON GIA'!$A$1:$D$346,4,0),"")</f>
        <v>138443</v>
      </c>
      <c r="AB591" s="715">
        <f t="shared" si="252"/>
        <v>1772070.4000000001</v>
      </c>
      <c r="AC591" s="5"/>
      <c r="AD591" s="5"/>
      <c r="AE591" s="5"/>
      <c r="AF591" s="5"/>
      <c r="AG591" s="5"/>
      <c r="AH591" s="699"/>
      <c r="AI591" s="5"/>
      <c r="AJ591" s="699"/>
      <c r="AK591" s="699"/>
      <c r="AL591" s="715" t="str">
        <f>IF(AI591&lt;&gt;"",VLOOKUP(AI591,'DON GIA'!$M$1:$P$9,4,0),"")</f>
        <v/>
      </c>
      <c r="AM591" s="715" t="str">
        <f t="shared" si="253"/>
        <v/>
      </c>
      <c r="AN591" s="5"/>
      <c r="AO591" s="699"/>
      <c r="AP591" s="702" t="str">
        <f t="shared" si="254"/>
        <v/>
      </c>
      <c r="AQ591" s="712"/>
      <c r="AR591" s="712"/>
      <c r="AS591" s="727"/>
    </row>
    <row r="592" spans="1:45" outlineLevel="2">
      <c r="A592" s="710">
        <f t="shared" si="255"/>
        <v>43</v>
      </c>
      <c r="B592" s="711" t="str">
        <f>IF(C592&lt;&gt;"",COUNTA($C$8:C592),"")</f>
        <v/>
      </c>
      <c r="C592" s="711"/>
      <c r="D592" s="5"/>
      <c r="E592" s="699"/>
      <c r="F592" s="699"/>
      <c r="G592" s="699"/>
      <c r="H592" s="699"/>
      <c r="I592" s="699"/>
      <c r="J592" s="699"/>
      <c r="K592" s="712"/>
      <c r="L592" s="714" t="s">
        <v>35</v>
      </c>
      <c r="M592" s="715" t="str">
        <f>IF(K592&lt;&gt;"",VLOOKUP(K592,'DON GIA'!$S$1:$U$19,3,0),"")</f>
        <v/>
      </c>
      <c r="N592" s="715" t="str">
        <f>IF(K592&lt;&gt;"",VLOOKUP(K592,'DON GIA'!$S$1:$V$19,4,0),"")</f>
        <v/>
      </c>
      <c r="O592" s="715" t="str">
        <f t="shared" si="249"/>
        <v/>
      </c>
      <c r="P592" s="715" t="str">
        <f t="shared" si="250"/>
        <v/>
      </c>
      <c r="Q592" s="5" t="s">
        <v>35</v>
      </c>
      <c r="R592" s="699"/>
      <c r="S592" s="699"/>
      <c r="T592" s="715" t="str">
        <f>IF(Q592&lt;&gt;"",VLOOKUP(Q592,'DON GIA'!$H$1:$K$103,4,0),"")</f>
        <v/>
      </c>
      <c r="U592" s="715" t="str">
        <f t="shared" si="251"/>
        <v/>
      </c>
      <c r="V592" s="715"/>
      <c r="W592" s="712" t="s">
        <v>1056</v>
      </c>
      <c r="X592" s="699" t="s">
        <v>27</v>
      </c>
      <c r="Y592" s="718">
        <f>41.65+1+3.3+4.03</f>
        <v>49.98</v>
      </c>
      <c r="Z592" s="725"/>
      <c r="AA592" s="715">
        <f>IF(W592&lt;&gt;"",VLOOKUP(W592,'DON GIA'!$A$1:$D$346,4,0),"")</f>
        <v>264678</v>
      </c>
      <c r="AB592" s="715">
        <f t="shared" si="252"/>
        <v>13228606.439999999</v>
      </c>
      <c r="AC592" s="5"/>
      <c r="AD592" s="5"/>
      <c r="AE592" s="5"/>
      <c r="AF592" s="5"/>
      <c r="AG592" s="5"/>
      <c r="AH592" s="699"/>
      <c r="AI592" s="5"/>
      <c r="AJ592" s="699"/>
      <c r="AK592" s="699"/>
      <c r="AL592" s="715" t="str">
        <f>IF(AI592&lt;&gt;"",VLOOKUP(AI592,'DON GIA'!$M$1:$P$9,4,0),"")</f>
        <v/>
      </c>
      <c r="AM592" s="715" t="str">
        <f t="shared" si="253"/>
        <v/>
      </c>
      <c r="AN592" s="5"/>
      <c r="AO592" s="699"/>
      <c r="AP592" s="702" t="str">
        <f t="shared" si="254"/>
        <v/>
      </c>
      <c r="AQ592" s="712"/>
      <c r="AR592" s="712"/>
      <c r="AS592" s="727"/>
    </row>
    <row r="593" spans="1:45" outlineLevel="2">
      <c r="A593" s="710">
        <f t="shared" si="255"/>
        <v>43</v>
      </c>
      <c r="B593" s="711" t="str">
        <f>IF(C593&lt;&gt;"",COUNTA($C$8:C593),"")</f>
        <v/>
      </c>
      <c r="C593" s="711"/>
      <c r="D593" s="5"/>
      <c r="E593" s="699"/>
      <c r="F593" s="699"/>
      <c r="G593" s="699"/>
      <c r="H593" s="699"/>
      <c r="I593" s="699"/>
      <c r="J593" s="699"/>
      <c r="K593" s="712"/>
      <c r="L593" s="714" t="s">
        <v>35</v>
      </c>
      <c r="M593" s="715" t="str">
        <f>IF(K593&lt;&gt;"",VLOOKUP(K593,'DON GIA'!$S$1:$U$19,3,0),"")</f>
        <v/>
      </c>
      <c r="N593" s="715" t="str">
        <f>IF(K593&lt;&gt;"",VLOOKUP(K593,'DON GIA'!$S$1:$V$19,4,0),"")</f>
        <v/>
      </c>
      <c r="O593" s="715" t="str">
        <f t="shared" si="249"/>
        <v/>
      </c>
      <c r="P593" s="715" t="str">
        <f t="shared" si="250"/>
        <v/>
      </c>
      <c r="Q593" s="5" t="s">
        <v>35</v>
      </c>
      <c r="R593" s="699"/>
      <c r="S593" s="699"/>
      <c r="T593" s="715" t="str">
        <f>IF(Q593&lt;&gt;"",VLOOKUP(Q593,'DON GIA'!$H$1:$K$103,4,0),"")</f>
        <v/>
      </c>
      <c r="U593" s="715" t="str">
        <f t="shared" si="251"/>
        <v/>
      </c>
      <c r="V593" s="715"/>
      <c r="W593" s="731"/>
      <c r="X593" s="731"/>
      <c r="Y593" s="732"/>
      <c r="Z593" s="725"/>
      <c r="AA593" s="715" t="str">
        <f>IF(W593&lt;&gt;"",VLOOKUP(W593,'DON GIA'!$A$1:$D$346,4,0),"")</f>
        <v/>
      </c>
      <c r="AB593" s="715" t="str">
        <f t="shared" si="252"/>
        <v/>
      </c>
      <c r="AC593" s="5"/>
      <c r="AD593" s="5"/>
      <c r="AE593" s="5"/>
      <c r="AF593" s="5"/>
      <c r="AG593" s="5"/>
      <c r="AH593" s="699"/>
      <c r="AI593" s="5"/>
      <c r="AJ593" s="699"/>
      <c r="AK593" s="699"/>
      <c r="AL593" s="715" t="str">
        <f>IF(AI593&lt;&gt;"",VLOOKUP(AI593,'DON GIA'!$M$1:$P$9,4,0),"")</f>
        <v/>
      </c>
      <c r="AM593" s="715" t="str">
        <f t="shared" si="253"/>
        <v/>
      </c>
      <c r="AN593" s="5"/>
      <c r="AO593" s="699"/>
      <c r="AP593" s="702" t="str">
        <f t="shared" si="254"/>
        <v/>
      </c>
      <c r="AQ593" s="712"/>
      <c r="AR593" s="712"/>
      <c r="AS593" s="727"/>
    </row>
    <row r="594" spans="1:45" outlineLevel="2">
      <c r="A594" s="710">
        <f t="shared" si="255"/>
        <v>43</v>
      </c>
      <c r="B594" s="711" t="str">
        <f>IF(C594&lt;&gt;"",COUNTA($C$8:C594),"")</f>
        <v/>
      </c>
      <c r="C594" s="711"/>
      <c r="D594" s="5"/>
      <c r="E594" s="699"/>
      <c r="F594" s="699"/>
      <c r="G594" s="699"/>
      <c r="H594" s="699"/>
      <c r="I594" s="699"/>
      <c r="J594" s="699"/>
      <c r="K594" s="712"/>
      <c r="L594" s="714" t="s">
        <v>35</v>
      </c>
      <c r="M594" s="715" t="str">
        <f>IF(K594&lt;&gt;"",VLOOKUP(K594,'DON GIA'!$S$1:$U$19,3,0),"")</f>
        <v/>
      </c>
      <c r="N594" s="715" t="str">
        <f>IF(K594&lt;&gt;"",VLOOKUP(K594,'DON GIA'!$S$1:$V$19,4,0),"")</f>
        <v/>
      </c>
      <c r="O594" s="715" t="str">
        <f t="shared" si="249"/>
        <v/>
      </c>
      <c r="P594" s="715" t="str">
        <f t="shared" si="250"/>
        <v/>
      </c>
      <c r="Q594" s="748" t="s">
        <v>35</v>
      </c>
      <c r="R594" s="699"/>
      <c r="S594" s="699"/>
      <c r="T594" s="715" t="str">
        <f>IF(Q594&lt;&gt;"",VLOOKUP(Q594,'DON GIA'!$H$1:$K$103,4,0),"")</f>
        <v/>
      </c>
      <c r="U594" s="715" t="str">
        <f t="shared" si="251"/>
        <v/>
      </c>
      <c r="V594" s="715"/>
      <c r="W594" s="731"/>
      <c r="X594" s="731"/>
      <c r="Y594" s="732"/>
      <c r="Z594" s="725"/>
      <c r="AA594" s="715" t="str">
        <f>IF(W594&lt;&gt;"",VLOOKUP(W594,'DON GIA'!$A$1:$D$346,4,0),"")</f>
        <v/>
      </c>
      <c r="AB594" s="715" t="str">
        <f t="shared" si="252"/>
        <v/>
      </c>
      <c r="AC594" s="5"/>
      <c r="AD594" s="5"/>
      <c r="AE594" s="5"/>
      <c r="AF594" s="5"/>
      <c r="AG594" s="5"/>
      <c r="AH594" s="699"/>
      <c r="AI594" s="5"/>
      <c r="AJ594" s="699"/>
      <c r="AK594" s="699"/>
      <c r="AL594" s="715" t="str">
        <f>IF(AI594&lt;&gt;"",VLOOKUP(AI594,'DON GIA'!$M$1:$P$9,4,0),"")</f>
        <v/>
      </c>
      <c r="AM594" s="715" t="str">
        <f t="shared" si="253"/>
        <v/>
      </c>
      <c r="AN594" s="5"/>
      <c r="AO594" s="699"/>
      <c r="AP594" s="702" t="str">
        <f t="shared" si="254"/>
        <v/>
      </c>
      <c r="AQ594" s="712"/>
      <c r="AR594" s="712"/>
      <c r="AS594" s="727"/>
    </row>
    <row r="595" spans="1:45" outlineLevel="2">
      <c r="A595" s="710">
        <f t="shared" si="255"/>
        <v>43</v>
      </c>
      <c r="B595" s="711" t="str">
        <f>IF(C595&lt;&gt;"",COUNTA($C$8:C595),"")</f>
        <v/>
      </c>
      <c r="C595" s="711"/>
      <c r="D595" s="5"/>
      <c r="E595" s="699"/>
      <c r="F595" s="699"/>
      <c r="G595" s="699"/>
      <c r="H595" s="699"/>
      <c r="I595" s="699"/>
      <c r="J595" s="699"/>
      <c r="K595" s="712"/>
      <c r="L595" s="714" t="s">
        <v>35</v>
      </c>
      <c r="M595" s="715" t="str">
        <f>IF(K595&lt;&gt;"",VLOOKUP(K595,'DON GIA'!$S$1:$U$19,3,0),"")</f>
        <v/>
      </c>
      <c r="N595" s="715" t="str">
        <f>IF(K595&lt;&gt;"",VLOOKUP(K595,'DON GIA'!$S$1:$V$19,4,0),"")</f>
        <v/>
      </c>
      <c r="O595" s="715" t="str">
        <f t="shared" si="249"/>
        <v/>
      </c>
      <c r="P595" s="715" t="str">
        <f t="shared" si="250"/>
        <v/>
      </c>
      <c r="Q595" s="5" t="s">
        <v>35</v>
      </c>
      <c r="R595" s="699"/>
      <c r="S595" s="699"/>
      <c r="T595" s="715" t="str">
        <f>IF(Q595&lt;&gt;"",VLOOKUP(Q595,'DON GIA'!$H$1:$K$103,4,0),"")</f>
        <v/>
      </c>
      <c r="U595" s="715" t="str">
        <f t="shared" si="251"/>
        <v/>
      </c>
      <c r="V595" s="715"/>
      <c r="W595" s="731"/>
      <c r="X595" s="731"/>
      <c r="Y595" s="732"/>
      <c r="Z595" s="725"/>
      <c r="AA595" s="715" t="str">
        <f>IF(W595&lt;&gt;"",VLOOKUP(W595,'DON GIA'!$A$1:$D$346,4,0),"")</f>
        <v/>
      </c>
      <c r="AB595" s="715" t="str">
        <f t="shared" si="252"/>
        <v/>
      </c>
      <c r="AC595" s="5"/>
      <c r="AD595" s="5"/>
      <c r="AE595" s="5"/>
      <c r="AF595" s="5"/>
      <c r="AG595" s="5"/>
      <c r="AH595" s="699"/>
      <c r="AI595" s="5"/>
      <c r="AJ595" s="699"/>
      <c r="AK595" s="699"/>
      <c r="AL595" s="715" t="str">
        <f>IF(AI595&lt;&gt;"",VLOOKUP(AI595,'DON GIA'!$M$1:$P$9,4,0),"")</f>
        <v/>
      </c>
      <c r="AM595" s="715" t="str">
        <f t="shared" si="253"/>
        <v/>
      </c>
      <c r="AN595" s="5"/>
      <c r="AO595" s="699"/>
      <c r="AP595" s="702" t="str">
        <f t="shared" si="254"/>
        <v/>
      </c>
      <c r="AQ595" s="712"/>
      <c r="AR595" s="712"/>
      <c r="AS595" s="727"/>
    </row>
    <row r="596" spans="1:45" outlineLevel="2">
      <c r="A596" s="710">
        <f t="shared" si="255"/>
        <v>43</v>
      </c>
      <c r="B596" s="711"/>
      <c r="C596" s="711"/>
      <c r="D596" s="708"/>
      <c r="E596" s="699"/>
      <c r="F596" s="699"/>
      <c r="G596" s="699"/>
      <c r="H596" s="699"/>
      <c r="I596" s="699"/>
      <c r="J596" s="699"/>
      <c r="K596" s="712"/>
      <c r="L596" s="714" t="s">
        <v>35</v>
      </c>
      <c r="M596" s="715" t="str">
        <f>IF(K596&lt;&gt;"",VLOOKUP(K596,'DON GIA'!$S$1:$U$19,3,0),"")</f>
        <v/>
      </c>
      <c r="N596" s="715" t="str">
        <f>IF(K596&lt;&gt;"",VLOOKUP(K596,'DON GIA'!$S$1:$V$19,4,0),"")</f>
        <v/>
      </c>
      <c r="O596" s="715" t="str">
        <f t="shared" si="249"/>
        <v/>
      </c>
      <c r="P596" s="715" t="str">
        <f t="shared" si="250"/>
        <v/>
      </c>
      <c r="Q596" s="5" t="s">
        <v>35</v>
      </c>
      <c r="R596" s="699"/>
      <c r="S596" s="699"/>
      <c r="T596" s="715" t="str">
        <f>IF(Q596&lt;&gt;"",VLOOKUP(Q596,'DON GIA'!$H$1:$K$103,4,0),"")</f>
        <v/>
      </c>
      <c r="U596" s="715" t="str">
        <f t="shared" si="251"/>
        <v/>
      </c>
      <c r="V596" s="715"/>
      <c r="W596" s="712"/>
      <c r="X596" s="699"/>
      <c r="Y596" s="718"/>
      <c r="Z596" s="725"/>
      <c r="AA596" s="715" t="str">
        <f>IF(W596&lt;&gt;"",VLOOKUP(W596,'DON GIA'!$A$1:$D$346,4,0),"")</f>
        <v/>
      </c>
      <c r="AB596" s="715" t="str">
        <f t="shared" si="252"/>
        <v/>
      </c>
      <c r="AC596" s="5"/>
      <c r="AD596" s="5"/>
      <c r="AE596" s="5"/>
      <c r="AF596" s="5"/>
      <c r="AG596" s="5"/>
      <c r="AH596" s="699"/>
      <c r="AI596" s="5"/>
      <c r="AJ596" s="699"/>
      <c r="AK596" s="699"/>
      <c r="AL596" s="715" t="str">
        <f>IF(AI596&lt;&gt;"",VLOOKUP(AI596,'DON GIA'!$M$1:$P$9,4,0),"")</f>
        <v/>
      </c>
      <c r="AM596" s="715" t="str">
        <f t="shared" si="253"/>
        <v/>
      </c>
      <c r="AN596" s="5"/>
      <c r="AO596" s="699"/>
      <c r="AP596" s="702" t="str">
        <f t="shared" si="254"/>
        <v/>
      </c>
      <c r="AQ596" s="712"/>
      <c r="AR596" s="712"/>
      <c r="AS596" s="727"/>
    </row>
    <row r="597" spans="1:45" outlineLevel="1">
      <c r="A597" s="658" t="s">
        <v>2116</v>
      </c>
      <c r="B597" s="696">
        <f>IF(C597&lt;&gt;"",COUNTA($C$8:C597),"")</f>
        <v>44</v>
      </c>
      <c r="C597" s="696">
        <v>403</v>
      </c>
      <c r="D597" s="708" t="s">
        <v>118</v>
      </c>
      <c r="E597" s="698"/>
      <c r="F597" s="699"/>
      <c r="G597" s="698"/>
      <c r="H597" s="698"/>
      <c r="I597" s="698"/>
      <c r="J597" s="698"/>
      <c r="K597" s="697"/>
      <c r="L597" s="701">
        <f>SUBTOTAL(9,L598:L624)</f>
        <v>0</v>
      </c>
      <c r="M597" s="702"/>
      <c r="N597" s="702"/>
      <c r="O597" s="702">
        <f>SUBTOTAL(9,O598:O624)</f>
        <v>0</v>
      </c>
      <c r="P597" s="702">
        <f>SUBTOTAL(9,P598:P624)</f>
        <v>0</v>
      </c>
      <c r="Q597" s="708"/>
      <c r="R597" s="698"/>
      <c r="S597" s="698">
        <f>SUBTOTAL(9,S598:S624)</f>
        <v>53</v>
      </c>
      <c r="T597" s="702"/>
      <c r="U597" s="702">
        <f>SUBTOTAL(9,U598:U624)</f>
        <v>26500000</v>
      </c>
      <c r="V597" s="702"/>
      <c r="W597" s="697"/>
      <c r="X597" s="698"/>
      <c r="Y597" s="705">
        <f>SUBTOTAL(9,Y598:Y624)</f>
        <v>233.14</v>
      </c>
      <c r="Z597" s="724">
        <f>SUBTOTAL(9,Z598:Z624)</f>
        <v>0</v>
      </c>
      <c r="AA597" s="702"/>
      <c r="AB597" s="702">
        <f>SUBTOTAL(9,AB598:AB624)</f>
        <v>224300956.83999997</v>
      </c>
      <c r="AC597" s="708"/>
      <c r="AD597" s="708"/>
      <c r="AE597" s="708"/>
      <c r="AF597" s="708"/>
      <c r="AG597" s="708"/>
      <c r="AH597" s="698"/>
      <c r="AI597" s="708"/>
      <c r="AJ597" s="698"/>
      <c r="AK597" s="698">
        <f>SUBTOTAL(9,AK598:AK624)</f>
        <v>0</v>
      </c>
      <c r="AL597" s="702"/>
      <c r="AM597" s="702">
        <f>SUBTOTAL(9,AM598:AM624)</f>
        <v>0</v>
      </c>
      <c r="AN597" s="708"/>
      <c r="AO597" s="698">
        <f>SUBTOTAL(9,AO598:AO624)</f>
        <v>0</v>
      </c>
      <c r="AP597" s="702">
        <f t="shared" si="254"/>
        <v>250800956.83999997</v>
      </c>
      <c r="AQ597" s="722"/>
      <c r="AR597" s="722"/>
      <c r="AS597" s="639"/>
    </row>
    <row r="598" spans="1:45" ht="49.5" outlineLevel="2">
      <c r="A598" s="710">
        <f>IF(B597&lt;&gt;"",B597,A596)</f>
        <v>44</v>
      </c>
      <c r="B598" s="711" t="str">
        <f>IF(C598&lt;&gt;"",COUNTA($C$8:C598),"")</f>
        <v/>
      </c>
      <c r="C598" s="711"/>
      <c r="D598" s="5" t="s">
        <v>119</v>
      </c>
      <c r="E598" s="699">
        <v>1</v>
      </c>
      <c r="F598" s="699"/>
      <c r="G598" s="699"/>
      <c r="H598" s="699"/>
      <c r="I598" s="699"/>
      <c r="J598" s="699"/>
      <c r="K598" s="712"/>
      <c r="L598" s="714" t="s">
        <v>35</v>
      </c>
      <c r="M598" s="715" t="str">
        <f>IF(K598&lt;&gt;"",VLOOKUP(K598,'DON GIA'!$S$1:$U$19,3,0),"")</f>
        <v/>
      </c>
      <c r="N598" s="715" t="str">
        <f>IF(K598&lt;&gt;"",VLOOKUP(K598,'DON GIA'!$S$1:$V$19,4,0),"")</f>
        <v/>
      </c>
      <c r="O598" s="715" t="str">
        <f t="shared" ref="O598:O624" si="256">IF(K598&lt;&gt;"",L598*M598,"")</f>
        <v/>
      </c>
      <c r="P598" s="715" t="str">
        <f t="shared" ref="P598:P624" si="257">IF(K598&lt;&gt;"",L598*N598,"")</f>
        <v/>
      </c>
      <c r="Q598" s="5" t="s">
        <v>60</v>
      </c>
      <c r="R598" s="699" t="s">
        <v>44</v>
      </c>
      <c r="S598" s="699">
        <v>1</v>
      </c>
      <c r="T598" s="715">
        <f>IF(Q598&lt;&gt;"",VLOOKUP(Q598,'DON GIA'!$H$1:$K$103,4,0),"")</f>
        <v>3064000</v>
      </c>
      <c r="U598" s="715">
        <f t="shared" ref="U598:U624" si="258">IF(Q598&lt;&gt;"",IF(ISNUMBER(T598),S598*T598,""),"")</f>
        <v>3064000</v>
      </c>
      <c r="V598" s="715" t="s">
        <v>2164</v>
      </c>
      <c r="W598" s="712" t="s">
        <v>1057</v>
      </c>
      <c r="X598" s="699" t="s">
        <v>27</v>
      </c>
      <c r="Y598" s="718">
        <v>27.86</v>
      </c>
      <c r="Z598" s="725"/>
      <c r="AA598" s="715">
        <f>IF(W598&lt;&gt;"",VLOOKUP(W598,'DON GIA'!$A$1:$D$346,4,0),"")</f>
        <v>1229116</v>
      </c>
      <c r="AB598" s="715">
        <f t="shared" ref="AB598:AB624" si="259">IF(W598&lt;&gt;"",IF(ISNUMBER(AA598),Y598*AA598,""),"")</f>
        <v>34243171.759999998</v>
      </c>
      <c r="AC598" s="5"/>
      <c r="AD598" s="5"/>
      <c r="AE598" s="5"/>
      <c r="AF598" s="5"/>
      <c r="AG598" s="5"/>
      <c r="AH598" s="699"/>
      <c r="AI598" s="5"/>
      <c r="AJ598" s="699"/>
      <c r="AK598" s="699"/>
      <c r="AL598" s="715" t="str">
        <f>IF(AI598&lt;&gt;"",VLOOKUP(AI598,'DON GIA'!$M$1:$P$9,4,0),"")</f>
        <v/>
      </c>
      <c r="AM598" s="715" t="str">
        <f t="shared" ref="AM598:AM624" si="260">IF(AI598&lt;&gt;"",AK598*AL598,"")</f>
        <v/>
      </c>
      <c r="AN598" s="5"/>
      <c r="AO598" s="699"/>
      <c r="AP598" s="702" t="str">
        <f t="shared" si="254"/>
        <v/>
      </c>
      <c r="AQ598" s="722" t="s">
        <v>423</v>
      </c>
      <c r="AR598" s="722" t="s">
        <v>1912</v>
      </c>
      <c r="AS598" s="639"/>
    </row>
    <row r="599" spans="1:45" ht="49.5" outlineLevel="2">
      <c r="A599" s="710">
        <f t="shared" ref="A599:A624" si="261">IF(B598&lt;&gt;"",B598,A598)</f>
        <v>44</v>
      </c>
      <c r="B599" s="711" t="str">
        <f>IF(C599&lt;&gt;"",COUNTA($C$8:C599),"")</f>
        <v/>
      </c>
      <c r="C599" s="711"/>
      <c r="D599" s="5" t="s">
        <v>120</v>
      </c>
      <c r="E599" s="699"/>
      <c r="F599" s="699"/>
      <c r="G599" s="699"/>
      <c r="H599" s="699"/>
      <c r="I599" s="699"/>
      <c r="J599" s="699"/>
      <c r="K599" s="712"/>
      <c r="L599" s="714" t="s">
        <v>35</v>
      </c>
      <c r="M599" s="715" t="str">
        <f>IF(K599&lt;&gt;"",VLOOKUP(K599,'DON GIA'!$S$1:$U$19,3,0),"")</f>
        <v/>
      </c>
      <c r="N599" s="715" t="str">
        <f>IF(K599&lt;&gt;"",VLOOKUP(K599,'DON GIA'!$S$1:$V$19,4,0),"")</f>
        <v/>
      </c>
      <c r="O599" s="715" t="str">
        <f t="shared" si="256"/>
        <v/>
      </c>
      <c r="P599" s="715" t="str">
        <f t="shared" si="257"/>
        <v/>
      </c>
      <c r="Q599" s="5" t="s">
        <v>47</v>
      </c>
      <c r="R599" s="699" t="s">
        <v>44</v>
      </c>
      <c r="S599" s="699">
        <v>5</v>
      </c>
      <c r="T599" s="715">
        <f>IF(Q599&lt;&gt;"",VLOOKUP(Q599,'DON GIA'!$H$1:$K$103,4,0),"")</f>
        <v>1035000</v>
      </c>
      <c r="U599" s="715">
        <f t="shared" si="258"/>
        <v>5175000</v>
      </c>
      <c r="V599" s="715"/>
      <c r="W599" s="712" t="s">
        <v>1058</v>
      </c>
      <c r="X599" s="699" t="s">
        <v>27</v>
      </c>
      <c r="Y599" s="718">
        <v>32.340000000000003</v>
      </c>
      <c r="Z599" s="725"/>
      <c r="AA599" s="715">
        <f>IF(W599&lt;&gt;"",VLOOKUP(W599,'DON GIA'!$A$1:$D$346,4,0),"")</f>
        <v>854777</v>
      </c>
      <c r="AB599" s="715">
        <f t="shared" si="259"/>
        <v>27643488.180000003</v>
      </c>
      <c r="AC599" s="5"/>
      <c r="AD599" s="5"/>
      <c r="AE599" s="5"/>
      <c r="AF599" s="5"/>
      <c r="AG599" s="5"/>
      <c r="AH599" s="699"/>
      <c r="AI599" s="5"/>
      <c r="AJ599" s="699"/>
      <c r="AK599" s="699"/>
      <c r="AL599" s="715" t="str">
        <f>IF(AI599&lt;&gt;"",VLOOKUP(AI599,'DON GIA'!$M$1:$P$9,4,0),"")</f>
        <v/>
      </c>
      <c r="AM599" s="715" t="str">
        <f t="shared" si="260"/>
        <v/>
      </c>
      <c r="AN599" s="5"/>
      <c r="AO599" s="699"/>
      <c r="AP599" s="702" t="str">
        <f t="shared" si="254"/>
        <v/>
      </c>
      <c r="AQ599" s="722" t="s">
        <v>424</v>
      </c>
      <c r="AR599" s="722" t="s">
        <v>1958</v>
      </c>
      <c r="AS599" s="639"/>
    </row>
    <row r="600" spans="1:45" ht="66" outlineLevel="2">
      <c r="A600" s="710">
        <f t="shared" si="261"/>
        <v>44</v>
      </c>
      <c r="B600" s="711" t="str">
        <f>IF(C600&lt;&gt;"",COUNTA($C$8:C600),"")</f>
        <v/>
      </c>
      <c r="C600" s="711"/>
      <c r="D600" s="5"/>
      <c r="E600" s="699"/>
      <c r="F600" s="699"/>
      <c r="G600" s="699"/>
      <c r="H600" s="699"/>
      <c r="I600" s="699"/>
      <c r="J600" s="699"/>
      <c r="K600" s="712"/>
      <c r="L600" s="714" t="s">
        <v>35</v>
      </c>
      <c r="M600" s="715" t="str">
        <f>IF(K600&lt;&gt;"",VLOOKUP(K600,'DON GIA'!$S$1:$U$19,3,0),"")</f>
        <v/>
      </c>
      <c r="N600" s="715" t="str">
        <f>IF(K600&lt;&gt;"",VLOOKUP(K600,'DON GIA'!$S$1:$V$19,4,0),"")</f>
        <v/>
      </c>
      <c r="O600" s="715" t="str">
        <f t="shared" si="256"/>
        <v/>
      </c>
      <c r="P600" s="715" t="str">
        <f t="shared" si="257"/>
        <v/>
      </c>
      <c r="Q600" s="5" t="s">
        <v>48</v>
      </c>
      <c r="R600" s="699" t="s">
        <v>44</v>
      </c>
      <c r="S600" s="699">
        <v>1</v>
      </c>
      <c r="T600" s="715">
        <f>IF(Q600&lt;&gt;"",VLOOKUP(Q600,'DON GIA'!$H$1:$K$103,4,0),"")</f>
        <v>1708000</v>
      </c>
      <c r="U600" s="715">
        <f t="shared" si="258"/>
        <v>1708000</v>
      </c>
      <c r="V600" s="715"/>
      <c r="W600" s="712" t="s">
        <v>1059</v>
      </c>
      <c r="X600" s="699" t="s">
        <v>27</v>
      </c>
      <c r="Y600" s="718">
        <v>3.78</v>
      </c>
      <c r="Z600" s="725"/>
      <c r="AA600" s="715">
        <f>IF(W600&lt;&gt;"",VLOOKUP(W600,'DON GIA'!$A$1:$D$346,4,0),"")</f>
        <v>9667459</v>
      </c>
      <c r="AB600" s="715">
        <f t="shared" si="259"/>
        <v>36542995.019999996</v>
      </c>
      <c r="AC600" s="5"/>
      <c r="AD600" s="5"/>
      <c r="AE600" s="5"/>
      <c r="AF600" s="5"/>
      <c r="AG600" s="5"/>
      <c r="AH600" s="699"/>
      <c r="AI600" s="5"/>
      <c r="AJ600" s="699"/>
      <c r="AK600" s="699"/>
      <c r="AL600" s="715" t="str">
        <f>IF(AI600&lt;&gt;"",VLOOKUP(AI600,'DON GIA'!$M$1:$P$9,4,0),"")</f>
        <v/>
      </c>
      <c r="AM600" s="715" t="str">
        <f t="shared" si="260"/>
        <v/>
      </c>
      <c r="AN600" s="5"/>
      <c r="AO600" s="699"/>
      <c r="AP600" s="702" t="str">
        <f t="shared" si="254"/>
        <v/>
      </c>
      <c r="AQ600" s="722" t="s">
        <v>425</v>
      </c>
      <c r="AR600" s="722" t="s">
        <v>1959</v>
      </c>
      <c r="AS600" s="639"/>
    </row>
    <row r="601" spans="1:45" ht="66" outlineLevel="2">
      <c r="A601" s="710">
        <f t="shared" si="261"/>
        <v>44</v>
      </c>
      <c r="B601" s="711" t="str">
        <f>IF(C601&lt;&gt;"",COUNTA($C$8:C601),"")</f>
        <v/>
      </c>
      <c r="C601" s="711"/>
      <c r="D601" s="5"/>
      <c r="E601" s="699"/>
      <c r="F601" s="699"/>
      <c r="G601" s="699"/>
      <c r="H601" s="699"/>
      <c r="I601" s="699"/>
      <c r="J601" s="699"/>
      <c r="K601" s="712"/>
      <c r="L601" s="714" t="s">
        <v>35</v>
      </c>
      <c r="M601" s="715" t="str">
        <f>IF(K601&lt;&gt;"",VLOOKUP(K601,'DON GIA'!$S$1:$U$19,3,0),"")</f>
        <v/>
      </c>
      <c r="N601" s="715" t="str">
        <f>IF(K601&lt;&gt;"",VLOOKUP(K601,'DON GIA'!$S$1:$V$19,4,0),"")</f>
        <v/>
      </c>
      <c r="O601" s="715" t="str">
        <f t="shared" si="256"/>
        <v/>
      </c>
      <c r="P601" s="715" t="str">
        <f t="shared" si="257"/>
        <v/>
      </c>
      <c r="Q601" s="5" t="s">
        <v>121</v>
      </c>
      <c r="R601" s="699" t="s">
        <v>44</v>
      </c>
      <c r="S601" s="699">
        <v>1</v>
      </c>
      <c r="T601" s="715">
        <f>IF(Q601&lt;&gt;"",VLOOKUP(Q601,'DON GIA'!$H$1:$K$103,4,0),"")</f>
        <v>70000</v>
      </c>
      <c r="U601" s="715">
        <f t="shared" si="258"/>
        <v>70000</v>
      </c>
      <c r="V601" s="715"/>
      <c r="W601" s="712" t="s">
        <v>1033</v>
      </c>
      <c r="X601" s="699" t="s">
        <v>27</v>
      </c>
      <c r="Y601" s="718">
        <v>3.24</v>
      </c>
      <c r="Z601" s="725"/>
      <c r="AA601" s="715">
        <f>IF(W601&lt;&gt;"",VLOOKUP(W601,'DON GIA'!$A$1:$D$346,4,0),"")</f>
        <v>802027</v>
      </c>
      <c r="AB601" s="715">
        <f t="shared" si="259"/>
        <v>2598567.48</v>
      </c>
      <c r="AC601" s="5"/>
      <c r="AD601" s="5"/>
      <c r="AE601" s="5"/>
      <c r="AF601" s="5"/>
      <c r="AG601" s="5"/>
      <c r="AH601" s="699"/>
      <c r="AI601" s="5"/>
      <c r="AJ601" s="699"/>
      <c r="AK601" s="699"/>
      <c r="AL601" s="715" t="str">
        <f>IF(AI601&lt;&gt;"",VLOOKUP(AI601,'DON GIA'!$M$1:$P$9,4,0),"")</f>
        <v/>
      </c>
      <c r="AM601" s="715" t="str">
        <f t="shared" si="260"/>
        <v/>
      </c>
      <c r="AN601" s="5"/>
      <c r="AO601" s="699"/>
      <c r="AP601" s="702" t="str">
        <f t="shared" si="254"/>
        <v/>
      </c>
      <c r="AQ601" s="722" t="s">
        <v>426</v>
      </c>
      <c r="AR601" s="722" t="s">
        <v>1960</v>
      </c>
      <c r="AS601" s="639"/>
    </row>
    <row r="602" spans="1:45" ht="86.25" outlineLevel="2">
      <c r="A602" s="710">
        <f t="shared" si="261"/>
        <v>44</v>
      </c>
      <c r="B602" s="711" t="str">
        <f>IF(C602&lt;&gt;"",COUNTA($C$8:C602),"")</f>
        <v/>
      </c>
      <c r="C602" s="711"/>
      <c r="D602" s="5"/>
      <c r="E602" s="699"/>
      <c r="F602" s="699"/>
      <c r="G602" s="699"/>
      <c r="H602" s="699"/>
      <c r="I602" s="699"/>
      <c r="J602" s="699"/>
      <c r="K602" s="712"/>
      <c r="L602" s="714" t="s">
        <v>35</v>
      </c>
      <c r="M602" s="715" t="str">
        <f>IF(K602&lt;&gt;"",VLOOKUP(K602,'DON GIA'!$S$1:$U$19,3,0),"")</f>
        <v/>
      </c>
      <c r="N602" s="715" t="str">
        <f>IF(K602&lt;&gt;"",VLOOKUP(K602,'DON GIA'!$S$1:$V$19,4,0),"")</f>
        <v/>
      </c>
      <c r="O602" s="715" t="str">
        <f t="shared" si="256"/>
        <v/>
      </c>
      <c r="P602" s="715" t="str">
        <f t="shared" si="257"/>
        <v/>
      </c>
      <c r="Q602" s="5" t="s">
        <v>83</v>
      </c>
      <c r="R602" s="699" t="s">
        <v>44</v>
      </c>
      <c r="S602" s="699">
        <v>3</v>
      </c>
      <c r="T602" s="715">
        <f>IF(Q602&lt;&gt;"",VLOOKUP(Q602,'DON GIA'!$H$1:$K$103,4,0),"")</f>
        <v>337000</v>
      </c>
      <c r="U602" s="715">
        <f t="shared" si="258"/>
        <v>1011000</v>
      </c>
      <c r="V602" s="715"/>
      <c r="W602" s="712" t="s">
        <v>1060</v>
      </c>
      <c r="X602" s="699" t="s">
        <v>27</v>
      </c>
      <c r="Y602" s="718">
        <v>31.2</v>
      </c>
      <c r="Z602" s="725"/>
      <c r="AA602" s="715">
        <f>IF(W602&lt;&gt;"",VLOOKUP(W602,'DON GIA'!$A$1:$D$346,4,0),"")</f>
        <v>1238791</v>
      </c>
      <c r="AB602" s="715">
        <f t="shared" si="259"/>
        <v>38650279.199999996</v>
      </c>
      <c r="AC602" s="5"/>
      <c r="AD602" s="5"/>
      <c r="AE602" s="5"/>
      <c r="AF602" s="5"/>
      <c r="AG602" s="5"/>
      <c r="AH602" s="699"/>
      <c r="AI602" s="5"/>
      <c r="AJ602" s="699"/>
      <c r="AK602" s="699"/>
      <c r="AL602" s="715" t="str">
        <f>IF(AI602&lt;&gt;"",VLOOKUP(AI602,'DON GIA'!$M$1:$P$9,4,0),"")</f>
        <v/>
      </c>
      <c r="AM602" s="715" t="str">
        <f t="shared" si="260"/>
        <v/>
      </c>
      <c r="AN602" s="5"/>
      <c r="AO602" s="699"/>
      <c r="AP602" s="702" t="str">
        <f t="shared" si="254"/>
        <v/>
      </c>
      <c r="AQ602" s="735" t="s">
        <v>2351</v>
      </c>
      <c r="AR602" s="735"/>
      <c r="AS602" s="631"/>
    </row>
    <row r="603" spans="1:45" ht="66.75" outlineLevel="2">
      <c r="A603" s="710">
        <f t="shared" si="261"/>
        <v>44</v>
      </c>
      <c r="B603" s="711" t="str">
        <f>IF(C603&lt;&gt;"",COUNTA($C$8:C603),"")</f>
        <v/>
      </c>
      <c r="C603" s="711"/>
      <c r="D603" s="5"/>
      <c r="E603" s="699"/>
      <c r="F603" s="699"/>
      <c r="G603" s="699"/>
      <c r="H603" s="699"/>
      <c r="I603" s="699"/>
      <c r="J603" s="699"/>
      <c r="K603" s="712"/>
      <c r="L603" s="714" t="s">
        <v>35</v>
      </c>
      <c r="M603" s="715" t="str">
        <f>IF(K603&lt;&gt;"",VLOOKUP(K603,'DON GIA'!$S$1:$U$19,3,0),"")</f>
        <v/>
      </c>
      <c r="N603" s="715" t="str">
        <f>IF(K603&lt;&gt;"",VLOOKUP(K603,'DON GIA'!$S$1:$V$19,4,0),"")</f>
        <v/>
      </c>
      <c r="O603" s="715" t="str">
        <f t="shared" si="256"/>
        <v/>
      </c>
      <c r="P603" s="715" t="str">
        <f t="shared" si="257"/>
        <v/>
      </c>
      <c r="Q603" s="5" t="s">
        <v>51</v>
      </c>
      <c r="R603" s="699" t="s">
        <v>44</v>
      </c>
      <c r="S603" s="699">
        <v>1</v>
      </c>
      <c r="T603" s="715">
        <f>IF(Q603&lt;&gt;"",VLOOKUP(Q603,'DON GIA'!$H$1:$K$103,4,0),"")</f>
        <v>203000</v>
      </c>
      <c r="U603" s="715">
        <f t="shared" si="258"/>
        <v>203000</v>
      </c>
      <c r="V603" s="715"/>
      <c r="W603" s="712" t="s">
        <v>1061</v>
      </c>
      <c r="X603" s="699" t="s">
        <v>27</v>
      </c>
      <c r="Y603" s="718">
        <v>74.52</v>
      </c>
      <c r="Z603" s="725"/>
      <c r="AA603" s="715">
        <f>IF(W603&lt;&gt;"",VLOOKUP(W603,'DON GIA'!$A$1:$D$346,4,0),"")</f>
        <v>921895</v>
      </c>
      <c r="AB603" s="715">
        <f t="shared" si="259"/>
        <v>68699615.399999991</v>
      </c>
      <c r="AC603" s="5"/>
      <c r="AD603" s="5"/>
      <c r="AE603" s="5"/>
      <c r="AF603" s="5"/>
      <c r="AG603" s="5"/>
      <c r="AH603" s="699"/>
      <c r="AI603" s="5"/>
      <c r="AJ603" s="699"/>
      <c r="AK603" s="699"/>
      <c r="AL603" s="715" t="str">
        <f>IF(AI603&lt;&gt;"",VLOOKUP(AI603,'DON GIA'!$M$1:$P$9,4,0),"")</f>
        <v/>
      </c>
      <c r="AM603" s="715" t="str">
        <f t="shared" si="260"/>
        <v/>
      </c>
      <c r="AN603" s="5"/>
      <c r="AO603" s="699"/>
      <c r="AP603" s="702" t="str">
        <f t="shared" si="254"/>
        <v/>
      </c>
      <c r="AQ603" s="712" t="s">
        <v>428</v>
      </c>
      <c r="AR603" s="712"/>
      <c r="AS603" s="727"/>
    </row>
    <row r="604" spans="1:45" outlineLevel="2">
      <c r="A604" s="710">
        <f t="shared" si="261"/>
        <v>44</v>
      </c>
      <c r="B604" s="711" t="str">
        <f>IF(C604&lt;&gt;"",COUNTA($C$8:C604),"")</f>
        <v/>
      </c>
      <c r="C604" s="711"/>
      <c r="D604" s="5"/>
      <c r="E604" s="699"/>
      <c r="F604" s="699"/>
      <c r="G604" s="699"/>
      <c r="H604" s="699"/>
      <c r="I604" s="699"/>
      <c r="J604" s="699"/>
      <c r="K604" s="712"/>
      <c r="L604" s="714" t="s">
        <v>35</v>
      </c>
      <c r="M604" s="715" t="str">
        <f>IF(K604&lt;&gt;"",VLOOKUP(K604,'DON GIA'!$S$1:$U$19,3,0),"")</f>
        <v/>
      </c>
      <c r="N604" s="715" t="str">
        <f>IF(K604&lt;&gt;"",VLOOKUP(K604,'DON GIA'!$S$1:$V$19,4,0),"")</f>
        <v/>
      </c>
      <c r="O604" s="715" t="str">
        <f t="shared" si="256"/>
        <v/>
      </c>
      <c r="P604" s="715" t="str">
        <f t="shared" si="257"/>
        <v/>
      </c>
      <c r="Q604" s="5" t="s">
        <v>122</v>
      </c>
      <c r="R604" s="699" t="s">
        <v>44</v>
      </c>
      <c r="S604" s="699">
        <v>3</v>
      </c>
      <c r="T604" s="715">
        <f>IF(Q604&lt;&gt;"",VLOOKUP(Q604,'DON GIA'!$H$1:$K$103,4,0),"")</f>
        <v>997000</v>
      </c>
      <c r="U604" s="715">
        <f t="shared" si="258"/>
        <v>2991000</v>
      </c>
      <c r="V604" s="715"/>
      <c r="W604" s="712" t="s">
        <v>1008</v>
      </c>
      <c r="X604" s="699" t="s">
        <v>27</v>
      </c>
      <c r="Y604" s="718">
        <v>60.2</v>
      </c>
      <c r="Z604" s="725"/>
      <c r="AA604" s="715">
        <f>IF(W604&lt;&gt;"",VLOOKUP(W604,'DON GIA'!$A$1:$D$346,4,0),"")</f>
        <v>264499</v>
      </c>
      <c r="AB604" s="715">
        <f t="shared" si="259"/>
        <v>15922839.800000001</v>
      </c>
      <c r="AC604" s="5"/>
      <c r="AD604" s="5"/>
      <c r="AE604" s="5"/>
      <c r="AF604" s="5"/>
      <c r="AG604" s="5"/>
      <c r="AH604" s="699"/>
      <c r="AI604" s="5"/>
      <c r="AJ604" s="699"/>
      <c r="AK604" s="699"/>
      <c r="AL604" s="715" t="str">
        <f>IF(AI604&lt;&gt;"",VLOOKUP(AI604,'DON GIA'!$M$1:$P$9,4,0),"")</f>
        <v/>
      </c>
      <c r="AM604" s="715" t="str">
        <f t="shared" si="260"/>
        <v/>
      </c>
      <c r="AN604" s="5"/>
      <c r="AO604" s="699"/>
      <c r="AP604" s="702" t="str">
        <f t="shared" si="254"/>
        <v/>
      </c>
      <c r="AQ604" s="712"/>
      <c r="AR604" s="712"/>
      <c r="AS604" s="727"/>
    </row>
    <row r="605" spans="1:45" outlineLevel="2">
      <c r="A605" s="710">
        <f t="shared" si="261"/>
        <v>44</v>
      </c>
      <c r="B605" s="711" t="str">
        <f>IF(C605&lt;&gt;"",COUNTA($C$8:C605),"")</f>
        <v/>
      </c>
      <c r="C605" s="711"/>
      <c r="D605" s="5"/>
      <c r="E605" s="699"/>
      <c r="F605" s="699"/>
      <c r="G605" s="699"/>
      <c r="H605" s="699"/>
      <c r="I605" s="699"/>
      <c r="J605" s="699"/>
      <c r="K605" s="712"/>
      <c r="L605" s="714" t="s">
        <v>35</v>
      </c>
      <c r="M605" s="715" t="str">
        <f>IF(K605&lt;&gt;"",VLOOKUP(K605,'DON GIA'!$S$1:$U$19,3,0),"")</f>
        <v/>
      </c>
      <c r="N605" s="715" t="str">
        <f>IF(K605&lt;&gt;"",VLOOKUP(K605,'DON GIA'!$S$1:$V$19,4,0),"")</f>
        <v/>
      </c>
      <c r="O605" s="715" t="str">
        <f t="shared" si="256"/>
        <v/>
      </c>
      <c r="P605" s="715" t="str">
        <f t="shared" si="257"/>
        <v/>
      </c>
      <c r="Q605" s="5" t="s">
        <v>78</v>
      </c>
      <c r="R605" s="699" t="s">
        <v>44</v>
      </c>
      <c r="S605" s="699">
        <v>1</v>
      </c>
      <c r="T605" s="715">
        <f>IF(Q605&lt;&gt;"",VLOOKUP(Q605,'DON GIA'!$H$1:$K$103,4,0),"")</f>
        <v>2236000</v>
      </c>
      <c r="U605" s="715">
        <f t="shared" si="258"/>
        <v>2236000</v>
      </c>
      <c r="V605" s="715"/>
      <c r="W605" s="712"/>
      <c r="X605" s="699"/>
      <c r="Y605" s="718"/>
      <c r="Z605" s="725"/>
      <c r="AA605" s="715" t="str">
        <f>IF(W605&lt;&gt;"",VLOOKUP(W605,'DON GIA'!$A$1:$D$346,4,0),"")</f>
        <v/>
      </c>
      <c r="AB605" s="715" t="str">
        <f t="shared" si="259"/>
        <v/>
      </c>
      <c r="AC605" s="5"/>
      <c r="AD605" s="5"/>
      <c r="AE605" s="5"/>
      <c r="AF605" s="5"/>
      <c r="AG605" s="5"/>
      <c r="AH605" s="699"/>
      <c r="AI605" s="5"/>
      <c r="AJ605" s="699"/>
      <c r="AK605" s="699"/>
      <c r="AL605" s="715" t="str">
        <f>IF(AI605&lt;&gt;"",VLOOKUP(AI605,'DON GIA'!$M$1:$P$9,4,0),"")</f>
        <v/>
      </c>
      <c r="AM605" s="715" t="str">
        <f t="shared" si="260"/>
        <v/>
      </c>
      <c r="AN605" s="5"/>
      <c r="AO605" s="699"/>
      <c r="AP605" s="702" t="str">
        <f t="shared" si="254"/>
        <v/>
      </c>
      <c r="AQ605" s="712"/>
      <c r="AR605" s="712"/>
      <c r="AS605" s="727"/>
    </row>
    <row r="606" spans="1:45" outlineLevel="2">
      <c r="A606" s="710">
        <f t="shared" si="261"/>
        <v>44</v>
      </c>
      <c r="B606" s="711" t="str">
        <f>IF(C606&lt;&gt;"",COUNTA($C$8:C606),"")</f>
        <v/>
      </c>
      <c r="C606" s="711"/>
      <c r="D606" s="5"/>
      <c r="E606" s="699"/>
      <c r="F606" s="699"/>
      <c r="G606" s="699"/>
      <c r="H606" s="699"/>
      <c r="I606" s="699"/>
      <c r="J606" s="699"/>
      <c r="K606" s="712"/>
      <c r="L606" s="714" t="s">
        <v>35</v>
      </c>
      <c r="M606" s="715" t="str">
        <f>IF(K606&lt;&gt;"",VLOOKUP(K606,'DON GIA'!$S$1:$U$19,3,0),"")</f>
        <v/>
      </c>
      <c r="N606" s="715" t="str">
        <f>IF(K606&lt;&gt;"",VLOOKUP(K606,'DON GIA'!$S$1:$V$19,4,0),"")</f>
        <v/>
      </c>
      <c r="O606" s="715" t="str">
        <f t="shared" si="256"/>
        <v/>
      </c>
      <c r="P606" s="715" t="str">
        <f t="shared" si="257"/>
        <v/>
      </c>
      <c r="Q606" s="5" t="s">
        <v>61</v>
      </c>
      <c r="R606" s="699" t="s">
        <v>44</v>
      </c>
      <c r="S606" s="699">
        <v>2</v>
      </c>
      <c r="T606" s="715">
        <f>IF(Q606&lt;&gt;"",VLOOKUP(Q606,'DON GIA'!$H$1:$K$103,4,0),"")</f>
        <v>180000</v>
      </c>
      <c r="U606" s="715">
        <f t="shared" si="258"/>
        <v>360000</v>
      </c>
      <c r="V606" s="715"/>
      <c r="W606" s="712"/>
      <c r="X606" s="699"/>
      <c r="Y606" s="718"/>
      <c r="Z606" s="725"/>
      <c r="AA606" s="715" t="str">
        <f>IF(W606&lt;&gt;"",VLOOKUP(W606,'DON GIA'!$A$1:$D$346,4,0),"")</f>
        <v/>
      </c>
      <c r="AB606" s="715" t="str">
        <f t="shared" si="259"/>
        <v/>
      </c>
      <c r="AC606" s="5"/>
      <c r="AD606" s="5"/>
      <c r="AE606" s="5"/>
      <c r="AF606" s="5"/>
      <c r="AG606" s="5"/>
      <c r="AH606" s="699"/>
      <c r="AI606" s="5"/>
      <c r="AJ606" s="699"/>
      <c r="AK606" s="699"/>
      <c r="AL606" s="715" t="str">
        <f>IF(AI606&lt;&gt;"",VLOOKUP(AI606,'DON GIA'!$M$1:$P$9,4,0),"")</f>
        <v/>
      </c>
      <c r="AM606" s="715" t="str">
        <f t="shared" si="260"/>
        <v/>
      </c>
      <c r="AN606" s="5"/>
      <c r="AO606" s="699"/>
      <c r="AP606" s="702" t="str">
        <f t="shared" si="254"/>
        <v/>
      </c>
      <c r="AQ606" s="712"/>
      <c r="AR606" s="712"/>
      <c r="AS606" s="727"/>
    </row>
    <row r="607" spans="1:45" outlineLevel="2">
      <c r="A607" s="710">
        <f t="shared" si="261"/>
        <v>44</v>
      </c>
      <c r="B607" s="711" t="str">
        <f>IF(C607&lt;&gt;"",COUNTA($C$8:C607),"")</f>
        <v/>
      </c>
      <c r="C607" s="711"/>
      <c r="D607" s="5"/>
      <c r="E607" s="699"/>
      <c r="F607" s="699"/>
      <c r="G607" s="699"/>
      <c r="H607" s="699"/>
      <c r="I607" s="699"/>
      <c r="J607" s="699"/>
      <c r="K607" s="712"/>
      <c r="L607" s="714" t="s">
        <v>35</v>
      </c>
      <c r="M607" s="715" t="str">
        <f>IF(K607&lt;&gt;"",VLOOKUP(K607,'DON GIA'!$S$1:$U$19,3,0),"")</f>
        <v/>
      </c>
      <c r="N607" s="715" t="str">
        <f>IF(K607&lt;&gt;"",VLOOKUP(K607,'DON GIA'!$S$1:$V$19,4,0),"")</f>
        <v/>
      </c>
      <c r="O607" s="715" t="str">
        <f t="shared" si="256"/>
        <v/>
      </c>
      <c r="P607" s="715" t="str">
        <f t="shared" si="257"/>
        <v/>
      </c>
      <c r="Q607" s="5" t="s">
        <v>123</v>
      </c>
      <c r="R607" s="699" t="s">
        <v>44</v>
      </c>
      <c r="S607" s="699">
        <v>1</v>
      </c>
      <c r="T607" s="715">
        <f>IF(Q607&lt;&gt;"",VLOOKUP(Q607,'DON GIA'!$H$1:$K$103,4,0),"")</f>
        <v>997000</v>
      </c>
      <c r="U607" s="715">
        <f t="shared" si="258"/>
        <v>997000</v>
      </c>
      <c r="V607" s="715"/>
      <c r="W607" s="712"/>
      <c r="X607" s="699"/>
      <c r="Y607" s="718"/>
      <c r="Z607" s="725"/>
      <c r="AA607" s="715" t="str">
        <f>IF(W607&lt;&gt;"",VLOOKUP(W607,'DON GIA'!$A$1:$D$346,4,0),"")</f>
        <v/>
      </c>
      <c r="AB607" s="715" t="str">
        <f t="shared" si="259"/>
        <v/>
      </c>
      <c r="AC607" s="5"/>
      <c r="AD607" s="5"/>
      <c r="AE607" s="5"/>
      <c r="AF607" s="5"/>
      <c r="AG607" s="5"/>
      <c r="AH607" s="699"/>
      <c r="AI607" s="5"/>
      <c r="AJ607" s="699"/>
      <c r="AK607" s="699"/>
      <c r="AL607" s="715" t="str">
        <f>IF(AI607&lt;&gt;"",VLOOKUP(AI607,'DON GIA'!$M$1:$P$9,4,0),"")</f>
        <v/>
      </c>
      <c r="AM607" s="715" t="str">
        <f t="shared" si="260"/>
        <v/>
      </c>
      <c r="AN607" s="5"/>
      <c r="AO607" s="699"/>
      <c r="AP607" s="702" t="str">
        <f t="shared" si="254"/>
        <v/>
      </c>
      <c r="AQ607" s="712"/>
      <c r="AR607" s="712"/>
      <c r="AS607" s="727"/>
    </row>
    <row r="608" spans="1:45" outlineLevel="2">
      <c r="A608" s="710">
        <f t="shared" si="261"/>
        <v>44</v>
      </c>
      <c r="B608" s="711" t="str">
        <f>IF(C608&lt;&gt;"",COUNTA($C$8:C608),"")</f>
        <v/>
      </c>
      <c r="C608" s="711"/>
      <c r="D608" s="5"/>
      <c r="E608" s="699"/>
      <c r="F608" s="699"/>
      <c r="G608" s="699"/>
      <c r="H608" s="699"/>
      <c r="I608" s="699"/>
      <c r="J608" s="699"/>
      <c r="K608" s="712"/>
      <c r="L608" s="714" t="s">
        <v>35</v>
      </c>
      <c r="M608" s="715" t="str">
        <f>IF(K608&lt;&gt;"",VLOOKUP(K608,'DON GIA'!$S$1:$U$19,3,0),"")</f>
        <v/>
      </c>
      <c r="N608" s="715" t="str">
        <f>IF(K608&lt;&gt;"",VLOOKUP(K608,'DON GIA'!$S$1:$V$19,4,0),"")</f>
        <v/>
      </c>
      <c r="O608" s="715" t="str">
        <f t="shared" si="256"/>
        <v/>
      </c>
      <c r="P608" s="715" t="str">
        <f t="shared" si="257"/>
        <v/>
      </c>
      <c r="Q608" s="5" t="s">
        <v>124</v>
      </c>
      <c r="R608" s="699" t="s">
        <v>44</v>
      </c>
      <c r="S608" s="699">
        <v>1</v>
      </c>
      <c r="T608" s="715">
        <f>IF(Q608&lt;&gt;"",VLOOKUP(Q608,'DON GIA'!$H$1:$K$103,4,0),"")</f>
        <v>1632000</v>
      </c>
      <c r="U608" s="715">
        <f t="shared" si="258"/>
        <v>1632000</v>
      </c>
      <c r="V608" s="715"/>
      <c r="W608" s="712"/>
      <c r="X608" s="699"/>
      <c r="Y608" s="718"/>
      <c r="Z608" s="725"/>
      <c r="AA608" s="715" t="str">
        <f>IF(W608&lt;&gt;"",VLOOKUP(W608,'DON GIA'!$A$1:$D$346,4,0),"")</f>
        <v/>
      </c>
      <c r="AB608" s="715" t="str">
        <f t="shared" si="259"/>
        <v/>
      </c>
      <c r="AC608" s="5"/>
      <c r="AD608" s="5"/>
      <c r="AE608" s="5"/>
      <c r="AF608" s="5"/>
      <c r="AG608" s="5"/>
      <c r="AH608" s="699"/>
      <c r="AI608" s="5"/>
      <c r="AJ608" s="699"/>
      <c r="AK608" s="699"/>
      <c r="AL608" s="715" t="str">
        <f>IF(AI608&lt;&gt;"",VLOOKUP(AI608,'DON GIA'!$M$1:$P$9,4,0),"")</f>
        <v/>
      </c>
      <c r="AM608" s="715" t="str">
        <f t="shared" si="260"/>
        <v/>
      </c>
      <c r="AN608" s="5"/>
      <c r="AO608" s="699"/>
      <c r="AP608" s="702" t="str">
        <f t="shared" si="254"/>
        <v/>
      </c>
      <c r="AQ608" s="712"/>
      <c r="AR608" s="712"/>
      <c r="AS608" s="727"/>
    </row>
    <row r="609" spans="1:45" outlineLevel="2">
      <c r="A609" s="710">
        <f t="shared" si="261"/>
        <v>44</v>
      </c>
      <c r="B609" s="711" t="str">
        <f>IF(C609&lt;&gt;"",COUNTA($C$8:C609),"")</f>
        <v/>
      </c>
      <c r="C609" s="711"/>
      <c r="D609" s="5"/>
      <c r="E609" s="699"/>
      <c r="F609" s="699"/>
      <c r="G609" s="699"/>
      <c r="H609" s="699"/>
      <c r="I609" s="699"/>
      <c r="J609" s="699"/>
      <c r="K609" s="712"/>
      <c r="L609" s="714" t="s">
        <v>35</v>
      </c>
      <c r="M609" s="715" t="str">
        <f>IF(K609&lt;&gt;"",VLOOKUP(K609,'DON GIA'!$S$1:$U$19,3,0),"")</f>
        <v/>
      </c>
      <c r="N609" s="715" t="str">
        <f>IF(K609&lt;&gt;"",VLOOKUP(K609,'DON GIA'!$S$1:$V$19,4,0),"")</f>
        <v/>
      </c>
      <c r="O609" s="715" t="str">
        <f t="shared" si="256"/>
        <v/>
      </c>
      <c r="P609" s="715" t="str">
        <f t="shared" si="257"/>
        <v/>
      </c>
      <c r="Q609" s="5" t="s">
        <v>125</v>
      </c>
      <c r="R609" s="699" t="s">
        <v>44</v>
      </c>
      <c r="S609" s="699">
        <v>1</v>
      </c>
      <c r="T609" s="715">
        <f>IF(Q609&lt;&gt;"",VLOOKUP(Q609,'DON GIA'!$H$1:$K$103,4,0),"")</f>
        <v>758000</v>
      </c>
      <c r="U609" s="715">
        <f t="shared" si="258"/>
        <v>758000</v>
      </c>
      <c r="V609" s="715"/>
      <c r="W609" s="712"/>
      <c r="X609" s="699"/>
      <c r="Y609" s="718"/>
      <c r="Z609" s="725"/>
      <c r="AA609" s="715" t="str">
        <f>IF(W609&lt;&gt;"",VLOOKUP(W609,'DON GIA'!$A$1:$D$346,4,0),"")</f>
        <v/>
      </c>
      <c r="AB609" s="715" t="str">
        <f t="shared" si="259"/>
        <v/>
      </c>
      <c r="AC609" s="5"/>
      <c r="AD609" s="5"/>
      <c r="AE609" s="5"/>
      <c r="AF609" s="5"/>
      <c r="AG609" s="5"/>
      <c r="AH609" s="699"/>
      <c r="AI609" s="5"/>
      <c r="AJ609" s="699"/>
      <c r="AK609" s="699"/>
      <c r="AL609" s="715" t="str">
        <f>IF(AI609&lt;&gt;"",VLOOKUP(AI609,'DON GIA'!$M$1:$P$9,4,0),"")</f>
        <v/>
      </c>
      <c r="AM609" s="715" t="str">
        <f t="shared" si="260"/>
        <v/>
      </c>
      <c r="AN609" s="5"/>
      <c r="AO609" s="699"/>
      <c r="AP609" s="702" t="str">
        <f t="shared" si="254"/>
        <v/>
      </c>
      <c r="AQ609" s="712"/>
      <c r="AR609" s="712"/>
      <c r="AS609" s="727"/>
    </row>
    <row r="610" spans="1:45" outlineLevel="2">
      <c r="A610" s="710">
        <f t="shared" si="261"/>
        <v>44</v>
      </c>
      <c r="B610" s="711" t="str">
        <f>IF(C610&lt;&gt;"",COUNTA($C$8:C610),"")</f>
        <v/>
      </c>
      <c r="C610" s="711"/>
      <c r="D610" s="5"/>
      <c r="E610" s="699"/>
      <c r="F610" s="699"/>
      <c r="G610" s="699"/>
      <c r="H610" s="699"/>
      <c r="I610" s="699"/>
      <c r="J610" s="699"/>
      <c r="K610" s="712"/>
      <c r="L610" s="714" t="s">
        <v>35</v>
      </c>
      <c r="M610" s="715" t="str">
        <f>IF(K610&lt;&gt;"",VLOOKUP(K610,'DON GIA'!$S$1:$U$19,3,0),"")</f>
        <v/>
      </c>
      <c r="N610" s="715" t="str">
        <f>IF(K610&lt;&gt;"",VLOOKUP(K610,'DON GIA'!$S$1:$V$19,4,0),"")</f>
        <v/>
      </c>
      <c r="O610" s="715" t="str">
        <f t="shared" si="256"/>
        <v/>
      </c>
      <c r="P610" s="715" t="str">
        <f t="shared" si="257"/>
        <v/>
      </c>
      <c r="Q610" s="5" t="s">
        <v>126</v>
      </c>
      <c r="R610" s="699" t="s">
        <v>44</v>
      </c>
      <c r="S610" s="699">
        <v>1</v>
      </c>
      <c r="T610" s="715">
        <f>IF(Q610&lt;&gt;"",VLOOKUP(Q610,'DON GIA'!$H$1:$K$103,4,0),"")</f>
        <v>288000</v>
      </c>
      <c r="U610" s="715">
        <f t="shared" si="258"/>
        <v>288000</v>
      </c>
      <c r="V610" s="715"/>
      <c r="W610" s="712"/>
      <c r="X610" s="699"/>
      <c r="Y610" s="718"/>
      <c r="Z610" s="725"/>
      <c r="AA610" s="715" t="str">
        <f>IF(W610&lt;&gt;"",VLOOKUP(W610,'DON GIA'!$A$1:$D$346,4,0),"")</f>
        <v/>
      </c>
      <c r="AB610" s="715" t="str">
        <f t="shared" si="259"/>
        <v/>
      </c>
      <c r="AC610" s="5"/>
      <c r="AD610" s="5"/>
      <c r="AE610" s="5"/>
      <c r="AF610" s="5"/>
      <c r="AG610" s="5"/>
      <c r="AH610" s="699"/>
      <c r="AI610" s="5"/>
      <c r="AJ610" s="699"/>
      <c r="AK610" s="699"/>
      <c r="AL610" s="715" t="str">
        <f>IF(AI610&lt;&gt;"",VLOOKUP(AI610,'DON GIA'!$M$1:$P$9,4,0),"")</f>
        <v/>
      </c>
      <c r="AM610" s="715" t="str">
        <f t="shared" si="260"/>
        <v/>
      </c>
      <c r="AN610" s="5"/>
      <c r="AO610" s="699"/>
      <c r="AP610" s="702" t="str">
        <f t="shared" si="254"/>
        <v/>
      </c>
      <c r="AQ610" s="712"/>
      <c r="AR610" s="712"/>
      <c r="AS610" s="727"/>
    </row>
    <row r="611" spans="1:45" outlineLevel="2">
      <c r="A611" s="710">
        <f t="shared" si="261"/>
        <v>44</v>
      </c>
      <c r="B611" s="711" t="str">
        <f>IF(C611&lt;&gt;"",COUNTA($C$8:C611),"")</f>
        <v/>
      </c>
      <c r="C611" s="711"/>
      <c r="D611" s="5"/>
      <c r="E611" s="699"/>
      <c r="F611" s="699"/>
      <c r="G611" s="699"/>
      <c r="H611" s="699"/>
      <c r="I611" s="699"/>
      <c r="J611" s="699"/>
      <c r="K611" s="712"/>
      <c r="L611" s="714" t="s">
        <v>35</v>
      </c>
      <c r="M611" s="715" t="str">
        <f>IF(K611&lt;&gt;"",VLOOKUP(K611,'DON GIA'!$S$1:$U$19,3,0),"")</f>
        <v/>
      </c>
      <c r="N611" s="715" t="str">
        <f>IF(K611&lt;&gt;"",VLOOKUP(K611,'DON GIA'!$S$1:$V$19,4,0),"")</f>
        <v/>
      </c>
      <c r="O611" s="715" t="str">
        <f t="shared" si="256"/>
        <v/>
      </c>
      <c r="P611" s="715" t="str">
        <f t="shared" si="257"/>
        <v/>
      </c>
      <c r="Q611" s="5" t="s">
        <v>49</v>
      </c>
      <c r="R611" s="699" t="s">
        <v>44</v>
      </c>
      <c r="S611" s="699">
        <v>5</v>
      </c>
      <c r="T611" s="715">
        <f>IF(Q611&lt;&gt;"",VLOOKUP(Q611,'DON GIA'!$H$1:$K$103,4,0),"")</f>
        <v>248000</v>
      </c>
      <c r="U611" s="715">
        <f t="shared" si="258"/>
        <v>1240000</v>
      </c>
      <c r="V611" s="715"/>
      <c r="W611" s="712"/>
      <c r="X611" s="699"/>
      <c r="Y611" s="718"/>
      <c r="Z611" s="725"/>
      <c r="AA611" s="715" t="str">
        <f>IF(W611&lt;&gt;"",VLOOKUP(W611,'DON GIA'!$A$1:$D$346,4,0),"")</f>
        <v/>
      </c>
      <c r="AB611" s="715" t="str">
        <f t="shared" si="259"/>
        <v/>
      </c>
      <c r="AC611" s="5"/>
      <c r="AD611" s="5"/>
      <c r="AE611" s="5"/>
      <c r="AF611" s="5"/>
      <c r="AG611" s="5"/>
      <c r="AH611" s="699"/>
      <c r="AI611" s="5"/>
      <c r="AJ611" s="699"/>
      <c r="AK611" s="699"/>
      <c r="AL611" s="715" t="str">
        <f>IF(AI611&lt;&gt;"",VLOOKUP(AI611,'DON GIA'!$M$1:$P$9,4,0),"")</f>
        <v/>
      </c>
      <c r="AM611" s="715" t="str">
        <f t="shared" si="260"/>
        <v/>
      </c>
      <c r="AN611" s="5"/>
      <c r="AO611" s="699"/>
      <c r="AP611" s="702" t="str">
        <f t="shared" si="254"/>
        <v/>
      </c>
      <c r="AQ611" s="712"/>
      <c r="AR611" s="712"/>
      <c r="AS611" s="727"/>
    </row>
    <row r="612" spans="1:45" outlineLevel="2">
      <c r="A612" s="710">
        <f t="shared" si="261"/>
        <v>44</v>
      </c>
      <c r="B612" s="711" t="str">
        <f>IF(C612&lt;&gt;"",COUNTA($C$8:C612),"")</f>
        <v/>
      </c>
      <c r="C612" s="711"/>
      <c r="D612" s="5"/>
      <c r="E612" s="699"/>
      <c r="F612" s="699"/>
      <c r="G612" s="699"/>
      <c r="H612" s="699"/>
      <c r="I612" s="699"/>
      <c r="J612" s="699"/>
      <c r="K612" s="712"/>
      <c r="L612" s="714" t="s">
        <v>35</v>
      </c>
      <c r="M612" s="715" t="str">
        <f>IF(K612&lt;&gt;"",VLOOKUP(K612,'DON GIA'!$S$1:$U$19,3,0),"")</f>
        <v/>
      </c>
      <c r="N612" s="715" t="str">
        <f>IF(K612&lt;&gt;"",VLOOKUP(K612,'DON GIA'!$S$1:$V$19,4,0),"")</f>
        <v/>
      </c>
      <c r="O612" s="715" t="str">
        <f t="shared" si="256"/>
        <v/>
      </c>
      <c r="P612" s="715" t="str">
        <f t="shared" si="257"/>
        <v/>
      </c>
      <c r="Q612" s="5" t="s">
        <v>50</v>
      </c>
      <c r="R612" s="699" t="s">
        <v>44</v>
      </c>
      <c r="S612" s="699">
        <v>3</v>
      </c>
      <c r="T612" s="715">
        <f>IF(Q612&lt;&gt;"",VLOOKUP(Q612,'DON GIA'!$H$1:$K$103,4,0),"")</f>
        <v>146000</v>
      </c>
      <c r="U612" s="715">
        <f t="shared" si="258"/>
        <v>438000</v>
      </c>
      <c r="V612" s="715"/>
      <c r="W612" s="712"/>
      <c r="X612" s="699"/>
      <c r="Y612" s="718"/>
      <c r="Z612" s="725"/>
      <c r="AA612" s="715" t="str">
        <f>IF(W612&lt;&gt;"",VLOOKUP(W612,'DON GIA'!$A$1:$D$346,4,0),"")</f>
        <v/>
      </c>
      <c r="AB612" s="715" t="str">
        <f t="shared" si="259"/>
        <v/>
      </c>
      <c r="AC612" s="5"/>
      <c r="AD612" s="5"/>
      <c r="AE612" s="5"/>
      <c r="AF612" s="5"/>
      <c r="AG612" s="5"/>
      <c r="AH612" s="699"/>
      <c r="AI612" s="5"/>
      <c r="AJ612" s="699"/>
      <c r="AK612" s="699"/>
      <c r="AL612" s="715" t="str">
        <f>IF(AI612&lt;&gt;"",VLOOKUP(AI612,'DON GIA'!$M$1:$P$9,4,0),"")</f>
        <v/>
      </c>
      <c r="AM612" s="715" t="str">
        <f t="shared" si="260"/>
        <v/>
      </c>
      <c r="AN612" s="5"/>
      <c r="AO612" s="699"/>
      <c r="AP612" s="702" t="str">
        <f t="shared" si="254"/>
        <v/>
      </c>
      <c r="AQ612" s="712"/>
      <c r="AR612" s="712"/>
      <c r="AS612" s="727"/>
    </row>
    <row r="613" spans="1:45" outlineLevel="2">
      <c r="A613" s="710">
        <f t="shared" si="261"/>
        <v>44</v>
      </c>
      <c r="B613" s="711" t="str">
        <f>IF(C613&lt;&gt;"",COUNTA($C$8:C613),"")</f>
        <v/>
      </c>
      <c r="C613" s="711"/>
      <c r="D613" s="5"/>
      <c r="E613" s="699"/>
      <c r="F613" s="699"/>
      <c r="G613" s="699"/>
      <c r="H613" s="699"/>
      <c r="I613" s="699"/>
      <c r="J613" s="699"/>
      <c r="K613" s="712"/>
      <c r="L613" s="714" t="s">
        <v>35</v>
      </c>
      <c r="M613" s="715" t="str">
        <f>IF(K613&lt;&gt;"",VLOOKUP(K613,'DON GIA'!$S$1:$U$19,3,0),"")</f>
        <v/>
      </c>
      <c r="N613" s="715" t="str">
        <f>IF(K613&lt;&gt;"",VLOOKUP(K613,'DON GIA'!$S$1:$V$19,4,0),"")</f>
        <v/>
      </c>
      <c r="O613" s="715" t="str">
        <f t="shared" si="256"/>
        <v/>
      </c>
      <c r="P613" s="715" t="str">
        <f t="shared" si="257"/>
        <v/>
      </c>
      <c r="Q613" s="5" t="s">
        <v>77</v>
      </c>
      <c r="R613" s="699" t="s">
        <v>44</v>
      </c>
      <c r="S613" s="699">
        <v>3</v>
      </c>
      <c r="T613" s="715">
        <f>IF(Q613&lt;&gt;"",VLOOKUP(Q613,'DON GIA'!$H$1:$K$103,4,0),"")</f>
        <v>45000</v>
      </c>
      <c r="U613" s="715">
        <f t="shared" si="258"/>
        <v>135000</v>
      </c>
      <c r="V613" s="715"/>
      <c r="W613" s="712"/>
      <c r="X613" s="699"/>
      <c r="Y613" s="718"/>
      <c r="Z613" s="725"/>
      <c r="AA613" s="715" t="str">
        <f>IF(W613&lt;&gt;"",VLOOKUP(W613,'DON GIA'!$A$1:$D$346,4,0),"")</f>
        <v/>
      </c>
      <c r="AB613" s="715" t="str">
        <f t="shared" si="259"/>
        <v/>
      </c>
      <c r="AC613" s="5"/>
      <c r="AD613" s="5"/>
      <c r="AE613" s="5"/>
      <c r="AF613" s="5"/>
      <c r="AG613" s="5"/>
      <c r="AH613" s="699"/>
      <c r="AI613" s="5"/>
      <c r="AJ613" s="699"/>
      <c r="AK613" s="699"/>
      <c r="AL613" s="715" t="str">
        <f>IF(AI613&lt;&gt;"",VLOOKUP(AI613,'DON GIA'!$M$1:$P$9,4,0),"")</f>
        <v/>
      </c>
      <c r="AM613" s="715" t="str">
        <f t="shared" si="260"/>
        <v/>
      </c>
      <c r="AN613" s="5"/>
      <c r="AO613" s="699"/>
      <c r="AP613" s="702" t="str">
        <f t="shared" si="254"/>
        <v/>
      </c>
      <c r="AQ613" s="712"/>
      <c r="AR613" s="712"/>
      <c r="AS613" s="727"/>
    </row>
    <row r="614" spans="1:45" outlineLevel="2">
      <c r="A614" s="710">
        <f t="shared" si="261"/>
        <v>44</v>
      </c>
      <c r="B614" s="711" t="str">
        <f>IF(C614&lt;&gt;"",COUNTA($C$8:C614),"")</f>
        <v/>
      </c>
      <c r="C614" s="711"/>
      <c r="D614" s="5"/>
      <c r="E614" s="699"/>
      <c r="F614" s="699"/>
      <c r="G614" s="699"/>
      <c r="H614" s="699"/>
      <c r="I614" s="699"/>
      <c r="J614" s="699"/>
      <c r="K614" s="712"/>
      <c r="L614" s="714" t="s">
        <v>35</v>
      </c>
      <c r="M614" s="715" t="str">
        <f>IF(K614&lt;&gt;"",VLOOKUP(K614,'DON GIA'!$S$1:$U$19,3,0),"")</f>
        <v/>
      </c>
      <c r="N614" s="715" t="str">
        <f>IF(K614&lt;&gt;"",VLOOKUP(K614,'DON GIA'!$S$1:$V$19,4,0),"")</f>
        <v/>
      </c>
      <c r="O614" s="715" t="str">
        <f t="shared" si="256"/>
        <v/>
      </c>
      <c r="P614" s="715" t="str">
        <f t="shared" si="257"/>
        <v/>
      </c>
      <c r="Q614" s="5" t="s">
        <v>53</v>
      </c>
      <c r="R614" s="699" t="s">
        <v>44</v>
      </c>
      <c r="S614" s="699">
        <v>11</v>
      </c>
      <c r="T614" s="715">
        <f>IF(Q614&lt;&gt;"",VLOOKUP(Q614,'DON GIA'!$H$1:$K$103,4,0),"")</f>
        <v>34000</v>
      </c>
      <c r="U614" s="715">
        <f t="shared" si="258"/>
        <v>374000</v>
      </c>
      <c r="V614" s="715"/>
      <c r="W614" s="712"/>
      <c r="X614" s="699"/>
      <c r="Y614" s="718"/>
      <c r="Z614" s="725"/>
      <c r="AA614" s="715" t="str">
        <f>IF(W614&lt;&gt;"",VLOOKUP(W614,'DON GIA'!$A$1:$D$346,4,0),"")</f>
        <v/>
      </c>
      <c r="AB614" s="715" t="str">
        <f t="shared" si="259"/>
        <v/>
      </c>
      <c r="AC614" s="5"/>
      <c r="AD614" s="5"/>
      <c r="AE614" s="5"/>
      <c r="AF614" s="5"/>
      <c r="AG614" s="5"/>
      <c r="AH614" s="699"/>
      <c r="AI614" s="5"/>
      <c r="AJ614" s="699"/>
      <c r="AK614" s="699"/>
      <c r="AL614" s="715" t="str">
        <f>IF(AI614&lt;&gt;"",VLOOKUP(AI614,'DON GIA'!$M$1:$P$9,4,0),"")</f>
        <v/>
      </c>
      <c r="AM614" s="715" t="str">
        <f t="shared" si="260"/>
        <v/>
      </c>
      <c r="AN614" s="5"/>
      <c r="AO614" s="699"/>
      <c r="AP614" s="702" t="str">
        <f t="shared" si="254"/>
        <v/>
      </c>
      <c r="AQ614" s="712"/>
      <c r="AR614" s="712"/>
      <c r="AS614" s="727"/>
    </row>
    <row r="615" spans="1:45" outlineLevel="2">
      <c r="A615" s="710">
        <f t="shared" si="261"/>
        <v>44</v>
      </c>
      <c r="B615" s="711" t="str">
        <f>IF(C615&lt;&gt;"",COUNTA($C$8:C615),"")</f>
        <v/>
      </c>
      <c r="C615" s="711"/>
      <c r="D615" s="5"/>
      <c r="E615" s="699"/>
      <c r="F615" s="699"/>
      <c r="G615" s="699"/>
      <c r="H615" s="699"/>
      <c r="I615" s="699"/>
      <c r="J615" s="699"/>
      <c r="K615" s="712"/>
      <c r="L615" s="714" t="s">
        <v>35</v>
      </c>
      <c r="M615" s="715" t="str">
        <f>IF(K615&lt;&gt;"",VLOOKUP(K615,'DON GIA'!$S$1:$U$19,3,0),"")</f>
        <v/>
      </c>
      <c r="N615" s="715" t="str">
        <f>IF(K615&lt;&gt;"",VLOOKUP(K615,'DON GIA'!$S$1:$V$19,4,0),"")</f>
        <v/>
      </c>
      <c r="O615" s="715" t="str">
        <f t="shared" si="256"/>
        <v/>
      </c>
      <c r="P615" s="715" t="str">
        <f t="shared" si="257"/>
        <v/>
      </c>
      <c r="Q615" s="5" t="s">
        <v>127</v>
      </c>
      <c r="R615" s="699" t="s">
        <v>44</v>
      </c>
      <c r="S615" s="699">
        <v>1</v>
      </c>
      <c r="T615" s="715">
        <f>IF(Q615&lt;&gt;"",VLOOKUP(Q615,'DON GIA'!$H$1:$K$103,4,0),"")</f>
        <v>283000</v>
      </c>
      <c r="U615" s="715">
        <f t="shared" si="258"/>
        <v>283000</v>
      </c>
      <c r="V615" s="715"/>
      <c r="W615" s="712"/>
      <c r="X615" s="699"/>
      <c r="Y615" s="718"/>
      <c r="Z615" s="725"/>
      <c r="AA615" s="715" t="str">
        <f>IF(W615&lt;&gt;"",VLOOKUP(W615,'DON GIA'!$A$1:$D$346,4,0),"")</f>
        <v/>
      </c>
      <c r="AB615" s="715" t="str">
        <f t="shared" si="259"/>
        <v/>
      </c>
      <c r="AC615" s="5"/>
      <c r="AD615" s="5"/>
      <c r="AE615" s="5"/>
      <c r="AF615" s="5"/>
      <c r="AG615" s="5"/>
      <c r="AH615" s="699"/>
      <c r="AI615" s="5"/>
      <c r="AJ615" s="699"/>
      <c r="AK615" s="699"/>
      <c r="AL615" s="715" t="str">
        <f>IF(AI615&lt;&gt;"",VLOOKUP(AI615,'DON GIA'!$M$1:$P$9,4,0),"")</f>
        <v/>
      </c>
      <c r="AM615" s="715" t="str">
        <f t="shared" si="260"/>
        <v/>
      </c>
      <c r="AN615" s="5"/>
      <c r="AO615" s="699"/>
      <c r="AP615" s="702" t="str">
        <f t="shared" si="254"/>
        <v/>
      </c>
      <c r="AQ615" s="712"/>
      <c r="AR615" s="712"/>
      <c r="AS615" s="727"/>
    </row>
    <row r="616" spans="1:45" outlineLevel="2">
      <c r="A616" s="710">
        <f t="shared" si="261"/>
        <v>44</v>
      </c>
      <c r="B616" s="711" t="str">
        <f>IF(C616&lt;&gt;"",COUNTA($C$8:C616),"")</f>
        <v/>
      </c>
      <c r="C616" s="711"/>
      <c r="D616" s="5"/>
      <c r="E616" s="699"/>
      <c r="F616" s="699"/>
      <c r="G616" s="699"/>
      <c r="H616" s="699"/>
      <c r="I616" s="699"/>
      <c r="J616" s="699"/>
      <c r="K616" s="712"/>
      <c r="L616" s="714" t="s">
        <v>35</v>
      </c>
      <c r="M616" s="715" t="str">
        <f>IF(K616&lt;&gt;"",VLOOKUP(K616,'DON GIA'!$S$1:$U$19,3,0),"")</f>
        <v/>
      </c>
      <c r="N616" s="715" t="str">
        <f>IF(K616&lt;&gt;"",VLOOKUP(K616,'DON GIA'!$S$1:$V$19,4,0),"")</f>
        <v/>
      </c>
      <c r="O616" s="715" t="str">
        <f t="shared" si="256"/>
        <v/>
      </c>
      <c r="P616" s="715" t="str">
        <f t="shared" si="257"/>
        <v/>
      </c>
      <c r="Q616" s="5" t="s">
        <v>128</v>
      </c>
      <c r="R616" s="699" t="s">
        <v>44</v>
      </c>
      <c r="S616" s="699">
        <v>1</v>
      </c>
      <c r="T616" s="715">
        <f>IF(Q616&lt;&gt;"",VLOOKUP(Q616,'DON GIA'!$H$1:$K$103,4,0),"")</f>
        <v>473000</v>
      </c>
      <c r="U616" s="715">
        <f t="shared" si="258"/>
        <v>473000</v>
      </c>
      <c r="V616" s="715"/>
      <c r="W616" s="712"/>
      <c r="X616" s="699"/>
      <c r="Y616" s="718"/>
      <c r="Z616" s="725"/>
      <c r="AA616" s="715" t="str">
        <f>IF(W616&lt;&gt;"",VLOOKUP(W616,'DON GIA'!$A$1:$D$346,4,0),"")</f>
        <v/>
      </c>
      <c r="AB616" s="715" t="str">
        <f t="shared" si="259"/>
        <v/>
      </c>
      <c r="AC616" s="5"/>
      <c r="AD616" s="5"/>
      <c r="AE616" s="5"/>
      <c r="AF616" s="5"/>
      <c r="AG616" s="5"/>
      <c r="AH616" s="699"/>
      <c r="AI616" s="5"/>
      <c r="AJ616" s="699"/>
      <c r="AK616" s="699"/>
      <c r="AL616" s="715" t="str">
        <f>IF(AI616&lt;&gt;"",VLOOKUP(AI616,'DON GIA'!$M$1:$P$9,4,0),"")</f>
        <v/>
      </c>
      <c r="AM616" s="715" t="str">
        <f t="shared" si="260"/>
        <v/>
      </c>
      <c r="AN616" s="5"/>
      <c r="AO616" s="699"/>
      <c r="AP616" s="702" t="str">
        <f t="shared" si="254"/>
        <v/>
      </c>
      <c r="AQ616" s="712"/>
      <c r="AR616" s="712"/>
      <c r="AS616" s="727"/>
    </row>
    <row r="617" spans="1:45" outlineLevel="2">
      <c r="A617" s="710">
        <f t="shared" si="261"/>
        <v>44</v>
      </c>
      <c r="B617" s="711" t="str">
        <f>IF(C617&lt;&gt;"",COUNTA($C$8:C617),"")</f>
        <v/>
      </c>
      <c r="C617" s="711"/>
      <c r="D617" s="5"/>
      <c r="E617" s="699"/>
      <c r="F617" s="699"/>
      <c r="G617" s="699"/>
      <c r="H617" s="699"/>
      <c r="I617" s="699"/>
      <c r="J617" s="699"/>
      <c r="K617" s="712"/>
      <c r="L617" s="714" t="s">
        <v>35</v>
      </c>
      <c r="M617" s="715" t="str">
        <f>IF(K617&lt;&gt;"",VLOOKUP(K617,'DON GIA'!$S$1:$U$19,3,0),"")</f>
        <v/>
      </c>
      <c r="N617" s="715" t="str">
        <f>IF(K617&lt;&gt;"",VLOOKUP(K617,'DON GIA'!$S$1:$V$19,4,0),"")</f>
        <v/>
      </c>
      <c r="O617" s="715" t="str">
        <f t="shared" si="256"/>
        <v/>
      </c>
      <c r="P617" s="715" t="str">
        <f t="shared" si="257"/>
        <v/>
      </c>
      <c r="Q617" s="5" t="s">
        <v>129</v>
      </c>
      <c r="R617" s="699" t="s">
        <v>44</v>
      </c>
      <c r="S617" s="699">
        <v>1</v>
      </c>
      <c r="T617" s="715">
        <f>IF(Q617&lt;&gt;"",VLOOKUP(Q617,'DON GIA'!$H$1:$K$103,4,0),"")</f>
        <v>360000</v>
      </c>
      <c r="U617" s="715">
        <f t="shared" si="258"/>
        <v>360000</v>
      </c>
      <c r="V617" s="715"/>
      <c r="W617" s="712"/>
      <c r="X617" s="699"/>
      <c r="Y617" s="718"/>
      <c r="Z617" s="725"/>
      <c r="AA617" s="715" t="str">
        <f>IF(W617&lt;&gt;"",VLOOKUP(W617,'DON GIA'!$A$1:$D$346,4,0),"")</f>
        <v/>
      </c>
      <c r="AB617" s="715" t="str">
        <f t="shared" si="259"/>
        <v/>
      </c>
      <c r="AC617" s="5"/>
      <c r="AD617" s="5"/>
      <c r="AE617" s="5"/>
      <c r="AF617" s="5"/>
      <c r="AG617" s="5"/>
      <c r="AH617" s="699"/>
      <c r="AI617" s="5"/>
      <c r="AJ617" s="699"/>
      <c r="AK617" s="699"/>
      <c r="AL617" s="715" t="str">
        <f>IF(AI617&lt;&gt;"",VLOOKUP(AI617,'DON GIA'!$M$1:$P$9,4,0),"")</f>
        <v/>
      </c>
      <c r="AM617" s="715" t="str">
        <f t="shared" si="260"/>
        <v/>
      </c>
      <c r="AN617" s="5"/>
      <c r="AO617" s="699"/>
      <c r="AP617" s="702" t="str">
        <f t="shared" si="254"/>
        <v/>
      </c>
      <c r="AQ617" s="712"/>
      <c r="AR617" s="712"/>
      <c r="AS617" s="727"/>
    </row>
    <row r="618" spans="1:45" outlineLevel="2">
      <c r="A618" s="710">
        <f t="shared" si="261"/>
        <v>44</v>
      </c>
      <c r="B618" s="711" t="str">
        <f>IF(C618&lt;&gt;"",COUNTA($C$8:C618),"")</f>
        <v/>
      </c>
      <c r="C618" s="711"/>
      <c r="D618" s="5"/>
      <c r="E618" s="699"/>
      <c r="F618" s="699"/>
      <c r="G618" s="699"/>
      <c r="H618" s="699"/>
      <c r="I618" s="699"/>
      <c r="J618" s="699"/>
      <c r="K618" s="712"/>
      <c r="L618" s="714" t="s">
        <v>35</v>
      </c>
      <c r="M618" s="715" t="str">
        <f>IF(K618&lt;&gt;"",VLOOKUP(K618,'DON GIA'!$S$1:$U$19,3,0),"")</f>
        <v/>
      </c>
      <c r="N618" s="715" t="str">
        <f>IF(K618&lt;&gt;"",VLOOKUP(K618,'DON GIA'!$S$1:$V$19,4,0),"")</f>
        <v/>
      </c>
      <c r="O618" s="715" t="str">
        <f t="shared" si="256"/>
        <v/>
      </c>
      <c r="P618" s="715" t="str">
        <f t="shared" si="257"/>
        <v/>
      </c>
      <c r="Q618" s="5" t="s">
        <v>130</v>
      </c>
      <c r="R618" s="699" t="s">
        <v>44</v>
      </c>
      <c r="S618" s="699">
        <v>1</v>
      </c>
      <c r="T618" s="715">
        <f>IF(Q618&lt;&gt;"",VLOOKUP(Q618,'DON GIA'!$H$1:$K$103,4,0),"")</f>
        <v>134000</v>
      </c>
      <c r="U618" s="715">
        <f t="shared" si="258"/>
        <v>134000</v>
      </c>
      <c r="V618" s="715"/>
      <c r="W618" s="712"/>
      <c r="X618" s="699"/>
      <c r="Y618" s="718"/>
      <c r="Z618" s="725"/>
      <c r="AA618" s="715" t="str">
        <f>IF(W618&lt;&gt;"",VLOOKUP(W618,'DON GIA'!$A$1:$D$346,4,0),"")</f>
        <v/>
      </c>
      <c r="AB618" s="715" t="str">
        <f t="shared" si="259"/>
        <v/>
      </c>
      <c r="AC618" s="5"/>
      <c r="AD618" s="5"/>
      <c r="AE618" s="5"/>
      <c r="AF618" s="5"/>
      <c r="AG618" s="5"/>
      <c r="AH618" s="699"/>
      <c r="AI618" s="5"/>
      <c r="AJ618" s="699"/>
      <c r="AK618" s="699"/>
      <c r="AL618" s="715" t="str">
        <f>IF(AI618&lt;&gt;"",VLOOKUP(AI618,'DON GIA'!$M$1:$P$9,4,0),"")</f>
        <v/>
      </c>
      <c r="AM618" s="715" t="str">
        <f t="shared" si="260"/>
        <v/>
      </c>
      <c r="AN618" s="5"/>
      <c r="AO618" s="699"/>
      <c r="AP618" s="702" t="str">
        <f t="shared" si="254"/>
        <v/>
      </c>
      <c r="AQ618" s="712"/>
      <c r="AR618" s="712"/>
      <c r="AS618" s="727"/>
    </row>
    <row r="619" spans="1:45" outlineLevel="2">
      <c r="A619" s="710">
        <f t="shared" si="261"/>
        <v>44</v>
      </c>
      <c r="B619" s="711" t="str">
        <f>IF(C619&lt;&gt;"",COUNTA($C$8:C619),"")</f>
        <v/>
      </c>
      <c r="C619" s="711"/>
      <c r="D619" s="5"/>
      <c r="E619" s="699"/>
      <c r="F619" s="699"/>
      <c r="G619" s="699"/>
      <c r="H619" s="699"/>
      <c r="I619" s="699"/>
      <c r="J619" s="699"/>
      <c r="K619" s="712"/>
      <c r="L619" s="714" t="s">
        <v>35</v>
      </c>
      <c r="M619" s="715" t="str">
        <f>IF(K619&lt;&gt;"",VLOOKUP(K619,'DON GIA'!$S$1:$U$19,3,0),"")</f>
        <v/>
      </c>
      <c r="N619" s="715" t="str">
        <f>IF(K619&lt;&gt;"",VLOOKUP(K619,'DON GIA'!$S$1:$V$19,4,0),"")</f>
        <v/>
      </c>
      <c r="O619" s="715" t="str">
        <f t="shared" si="256"/>
        <v/>
      </c>
      <c r="P619" s="715" t="str">
        <f t="shared" si="257"/>
        <v/>
      </c>
      <c r="Q619" s="5" t="s">
        <v>131</v>
      </c>
      <c r="R619" s="699" t="s">
        <v>44</v>
      </c>
      <c r="S619" s="699">
        <v>1</v>
      </c>
      <c r="T619" s="715">
        <f>IF(Q619&lt;&gt;"",VLOOKUP(Q619,'DON GIA'!$H$1:$K$103,4,0),"")</f>
        <v>554000</v>
      </c>
      <c r="U619" s="715">
        <f t="shared" si="258"/>
        <v>554000</v>
      </c>
      <c r="V619" s="715"/>
      <c r="W619" s="712"/>
      <c r="X619" s="699"/>
      <c r="Y619" s="718"/>
      <c r="Z619" s="725"/>
      <c r="AA619" s="715" t="str">
        <f>IF(W619&lt;&gt;"",VLOOKUP(W619,'DON GIA'!$A$1:$D$346,4,0),"")</f>
        <v/>
      </c>
      <c r="AB619" s="715" t="str">
        <f t="shared" si="259"/>
        <v/>
      </c>
      <c r="AC619" s="5"/>
      <c r="AD619" s="5"/>
      <c r="AE619" s="5"/>
      <c r="AF619" s="5"/>
      <c r="AG619" s="5"/>
      <c r="AH619" s="699"/>
      <c r="AI619" s="5"/>
      <c r="AJ619" s="699"/>
      <c r="AK619" s="699"/>
      <c r="AL619" s="715" t="str">
        <f>IF(AI619&lt;&gt;"",VLOOKUP(AI619,'DON GIA'!$M$1:$P$9,4,0),"")</f>
        <v/>
      </c>
      <c r="AM619" s="715" t="str">
        <f t="shared" si="260"/>
        <v/>
      </c>
      <c r="AN619" s="5"/>
      <c r="AO619" s="699"/>
      <c r="AP619" s="702" t="str">
        <f t="shared" si="254"/>
        <v/>
      </c>
      <c r="AQ619" s="712"/>
      <c r="AR619" s="712"/>
      <c r="AS619" s="727"/>
    </row>
    <row r="620" spans="1:45" outlineLevel="2">
      <c r="A620" s="710">
        <f t="shared" si="261"/>
        <v>44</v>
      </c>
      <c r="B620" s="711" t="str">
        <f>IF(C620&lt;&gt;"",COUNTA($C$8:C620),"")</f>
        <v/>
      </c>
      <c r="C620" s="711"/>
      <c r="D620" s="5"/>
      <c r="E620" s="699"/>
      <c r="F620" s="699"/>
      <c r="G620" s="699"/>
      <c r="H620" s="699"/>
      <c r="I620" s="699"/>
      <c r="J620" s="699"/>
      <c r="K620" s="712"/>
      <c r="L620" s="714" t="s">
        <v>35</v>
      </c>
      <c r="M620" s="715" t="str">
        <f>IF(K620&lt;&gt;"",VLOOKUP(K620,'DON GIA'!$S$1:$U$19,3,0),"")</f>
        <v/>
      </c>
      <c r="N620" s="715" t="str">
        <f>IF(K620&lt;&gt;"",VLOOKUP(K620,'DON GIA'!$S$1:$V$19,4,0),"")</f>
        <v/>
      </c>
      <c r="O620" s="715" t="str">
        <f t="shared" si="256"/>
        <v/>
      </c>
      <c r="P620" s="715" t="str">
        <f t="shared" si="257"/>
        <v/>
      </c>
      <c r="Q620" s="5" t="s">
        <v>132</v>
      </c>
      <c r="R620" s="699" t="s">
        <v>44</v>
      </c>
      <c r="S620" s="699">
        <v>1</v>
      </c>
      <c r="T620" s="715">
        <f>IF(Q620&lt;&gt;"",VLOOKUP(Q620,'DON GIA'!$H$1:$K$103,4,0),"")</f>
        <v>293000</v>
      </c>
      <c r="U620" s="715">
        <f t="shared" si="258"/>
        <v>293000</v>
      </c>
      <c r="V620" s="715"/>
      <c r="W620" s="712"/>
      <c r="X620" s="699"/>
      <c r="Y620" s="718"/>
      <c r="Z620" s="725"/>
      <c r="AA620" s="715" t="str">
        <f>IF(W620&lt;&gt;"",VLOOKUP(W620,'DON GIA'!$A$1:$D$346,4,0),"")</f>
        <v/>
      </c>
      <c r="AB620" s="715" t="str">
        <f t="shared" si="259"/>
        <v/>
      </c>
      <c r="AC620" s="5"/>
      <c r="AD620" s="5"/>
      <c r="AE620" s="5"/>
      <c r="AF620" s="5"/>
      <c r="AG620" s="5"/>
      <c r="AH620" s="699"/>
      <c r="AI620" s="5"/>
      <c r="AJ620" s="699"/>
      <c r="AK620" s="699"/>
      <c r="AL620" s="715" t="str">
        <f>IF(AI620&lt;&gt;"",VLOOKUP(AI620,'DON GIA'!$M$1:$P$9,4,0),"")</f>
        <v/>
      </c>
      <c r="AM620" s="715" t="str">
        <f t="shared" si="260"/>
        <v/>
      </c>
      <c r="AN620" s="5"/>
      <c r="AO620" s="699"/>
      <c r="AP620" s="702" t="str">
        <f t="shared" si="254"/>
        <v/>
      </c>
      <c r="AQ620" s="712"/>
      <c r="AR620" s="712"/>
      <c r="AS620" s="727"/>
    </row>
    <row r="621" spans="1:45" outlineLevel="2">
      <c r="A621" s="710">
        <f t="shared" si="261"/>
        <v>44</v>
      </c>
      <c r="B621" s="711" t="str">
        <f>IF(C621&lt;&gt;"",COUNTA($C$8:C621),"")</f>
        <v/>
      </c>
      <c r="C621" s="711"/>
      <c r="D621" s="5"/>
      <c r="E621" s="699"/>
      <c r="F621" s="699"/>
      <c r="G621" s="699"/>
      <c r="H621" s="699"/>
      <c r="I621" s="699"/>
      <c r="J621" s="699"/>
      <c r="K621" s="712"/>
      <c r="L621" s="714" t="s">
        <v>35</v>
      </c>
      <c r="M621" s="715" t="str">
        <f>IF(K621&lt;&gt;"",VLOOKUP(K621,'DON GIA'!$S$1:$U$19,3,0),"")</f>
        <v/>
      </c>
      <c r="N621" s="715" t="str">
        <f>IF(K621&lt;&gt;"",VLOOKUP(K621,'DON GIA'!$S$1:$V$19,4,0),"")</f>
        <v/>
      </c>
      <c r="O621" s="715" t="str">
        <f t="shared" si="256"/>
        <v/>
      </c>
      <c r="P621" s="715" t="str">
        <f t="shared" si="257"/>
        <v/>
      </c>
      <c r="Q621" s="5" t="s">
        <v>133</v>
      </c>
      <c r="R621" s="699" t="s">
        <v>44</v>
      </c>
      <c r="S621" s="699">
        <v>1</v>
      </c>
      <c r="T621" s="715">
        <f>IF(Q621&lt;&gt;"",VLOOKUP(Q621,'DON GIA'!$H$1:$K$103,4,0),"")</f>
        <v>283000</v>
      </c>
      <c r="U621" s="715">
        <f t="shared" si="258"/>
        <v>283000</v>
      </c>
      <c r="V621" s="715"/>
      <c r="W621" s="712"/>
      <c r="X621" s="699"/>
      <c r="Y621" s="718"/>
      <c r="Z621" s="725"/>
      <c r="AA621" s="715" t="str">
        <f>IF(W621&lt;&gt;"",VLOOKUP(W621,'DON GIA'!$A$1:$D$346,4,0),"")</f>
        <v/>
      </c>
      <c r="AB621" s="715" t="str">
        <f t="shared" si="259"/>
        <v/>
      </c>
      <c r="AC621" s="5"/>
      <c r="AD621" s="5"/>
      <c r="AE621" s="5"/>
      <c r="AF621" s="5"/>
      <c r="AG621" s="5"/>
      <c r="AH621" s="699"/>
      <c r="AI621" s="5"/>
      <c r="AJ621" s="699"/>
      <c r="AK621" s="699"/>
      <c r="AL621" s="715" t="str">
        <f>IF(AI621&lt;&gt;"",VLOOKUP(AI621,'DON GIA'!$M$1:$P$9,4,0),"")</f>
        <v/>
      </c>
      <c r="AM621" s="715" t="str">
        <f t="shared" si="260"/>
        <v/>
      </c>
      <c r="AN621" s="5"/>
      <c r="AO621" s="699"/>
      <c r="AP621" s="702" t="str">
        <f t="shared" si="254"/>
        <v/>
      </c>
      <c r="AQ621" s="712"/>
      <c r="AR621" s="712"/>
      <c r="AS621" s="727"/>
    </row>
    <row r="622" spans="1:45" outlineLevel="2">
      <c r="A622" s="710">
        <f t="shared" si="261"/>
        <v>44</v>
      </c>
      <c r="B622" s="711" t="str">
        <f>IF(C622&lt;&gt;"",COUNTA($C$8:C622),"")</f>
        <v/>
      </c>
      <c r="C622" s="711"/>
      <c r="D622" s="5"/>
      <c r="E622" s="699"/>
      <c r="F622" s="699"/>
      <c r="G622" s="699"/>
      <c r="H622" s="699"/>
      <c r="I622" s="699"/>
      <c r="J622" s="699"/>
      <c r="K622" s="712"/>
      <c r="L622" s="714" t="s">
        <v>35</v>
      </c>
      <c r="M622" s="715" t="str">
        <f>IF(K622&lt;&gt;"",VLOOKUP(K622,'DON GIA'!$S$1:$U$19,3,0),"")</f>
        <v/>
      </c>
      <c r="N622" s="715" t="str">
        <f>IF(K622&lt;&gt;"",VLOOKUP(K622,'DON GIA'!$S$1:$V$19,4,0),"")</f>
        <v/>
      </c>
      <c r="O622" s="715" t="str">
        <f t="shared" si="256"/>
        <v/>
      </c>
      <c r="P622" s="715" t="str">
        <f t="shared" si="257"/>
        <v/>
      </c>
      <c r="Q622" s="5" t="s">
        <v>134</v>
      </c>
      <c r="R622" s="699" t="s">
        <v>44</v>
      </c>
      <c r="S622" s="699">
        <v>1</v>
      </c>
      <c r="T622" s="715">
        <f>IF(Q622&lt;&gt;"",VLOOKUP(Q622,'DON GIA'!$H$1:$K$103,4,0),"")</f>
        <v>360000</v>
      </c>
      <c r="U622" s="715">
        <f t="shared" si="258"/>
        <v>360000</v>
      </c>
      <c r="V622" s="715"/>
      <c r="W622" s="712"/>
      <c r="X622" s="699"/>
      <c r="Y622" s="718"/>
      <c r="Z622" s="725"/>
      <c r="AA622" s="715" t="str">
        <f>IF(W622&lt;&gt;"",VLOOKUP(W622,'DON GIA'!$A$1:$D$346,4,0),"")</f>
        <v/>
      </c>
      <c r="AB622" s="715" t="str">
        <f t="shared" si="259"/>
        <v/>
      </c>
      <c r="AC622" s="5"/>
      <c r="AD622" s="5"/>
      <c r="AE622" s="5"/>
      <c r="AF622" s="5"/>
      <c r="AG622" s="5"/>
      <c r="AH622" s="699"/>
      <c r="AI622" s="5"/>
      <c r="AJ622" s="699"/>
      <c r="AK622" s="699"/>
      <c r="AL622" s="715" t="str">
        <f>IF(AI622&lt;&gt;"",VLOOKUP(AI622,'DON GIA'!$M$1:$P$9,4,0),"")</f>
        <v/>
      </c>
      <c r="AM622" s="715" t="str">
        <f t="shared" si="260"/>
        <v/>
      </c>
      <c r="AN622" s="5"/>
      <c r="AO622" s="699"/>
      <c r="AP622" s="702" t="str">
        <f t="shared" si="254"/>
        <v/>
      </c>
      <c r="AQ622" s="712"/>
      <c r="AR622" s="712"/>
      <c r="AS622" s="727"/>
    </row>
    <row r="623" spans="1:45" ht="33.75" outlineLevel="2">
      <c r="A623" s="710">
        <f t="shared" si="261"/>
        <v>44</v>
      </c>
      <c r="B623" s="711" t="str">
        <f>IF(C623&lt;&gt;"",COUNTA($C$8:C623),"")</f>
        <v/>
      </c>
      <c r="C623" s="711"/>
      <c r="D623" s="5"/>
      <c r="E623" s="699"/>
      <c r="F623" s="699"/>
      <c r="G623" s="699"/>
      <c r="H623" s="699"/>
      <c r="I623" s="699"/>
      <c r="J623" s="699"/>
      <c r="K623" s="712"/>
      <c r="L623" s="714" t="s">
        <v>35</v>
      </c>
      <c r="M623" s="715" t="str">
        <f>IF(K623&lt;&gt;"",VLOOKUP(K623,'DON GIA'!$S$1:$U$19,3,0),"")</f>
        <v/>
      </c>
      <c r="N623" s="715" t="str">
        <f>IF(K623&lt;&gt;"",VLOOKUP(K623,'DON GIA'!$S$1:$V$19,4,0),"")</f>
        <v/>
      </c>
      <c r="O623" s="715" t="str">
        <f t="shared" si="256"/>
        <v/>
      </c>
      <c r="P623" s="715" t="str">
        <f t="shared" si="257"/>
        <v/>
      </c>
      <c r="Q623" s="5" t="s">
        <v>2245</v>
      </c>
      <c r="R623" s="699" t="s">
        <v>44</v>
      </c>
      <c r="S623" s="699">
        <v>1</v>
      </c>
      <c r="T623" s="715">
        <f>IF(Q623&lt;&gt;"",VLOOKUP(Q623,'DON GIA'!$H$1:$K$103,4,0),"")</f>
        <v>1080000</v>
      </c>
      <c r="U623" s="715">
        <f t="shared" si="258"/>
        <v>1080000</v>
      </c>
      <c r="V623" s="715"/>
      <c r="W623" s="712"/>
      <c r="X623" s="699"/>
      <c r="Y623" s="718"/>
      <c r="Z623" s="725"/>
      <c r="AA623" s="715" t="str">
        <f>IF(W623&lt;&gt;"",VLOOKUP(W623,'DON GIA'!$A$1:$D$346,4,0),"")</f>
        <v/>
      </c>
      <c r="AB623" s="715" t="str">
        <f t="shared" si="259"/>
        <v/>
      </c>
      <c r="AC623" s="5"/>
      <c r="AD623" s="5"/>
      <c r="AE623" s="5"/>
      <c r="AF623" s="5"/>
      <c r="AG623" s="5"/>
      <c r="AH623" s="699"/>
      <c r="AI623" s="5"/>
      <c r="AJ623" s="699"/>
      <c r="AK623" s="699"/>
      <c r="AL623" s="715" t="str">
        <f>IF(AI623&lt;&gt;"",VLOOKUP(AI623,'DON GIA'!$M$1:$P$9,4,0),"")</f>
        <v/>
      </c>
      <c r="AM623" s="715" t="str">
        <f t="shared" si="260"/>
        <v/>
      </c>
      <c r="AN623" s="5"/>
      <c r="AO623" s="699"/>
      <c r="AP623" s="702" t="str">
        <f t="shared" si="254"/>
        <v/>
      </c>
      <c r="AQ623" s="712"/>
      <c r="AR623" s="712"/>
      <c r="AS623" s="727"/>
    </row>
    <row r="624" spans="1:45" outlineLevel="2">
      <c r="A624" s="710">
        <f t="shared" si="261"/>
        <v>44</v>
      </c>
      <c r="B624" s="711"/>
      <c r="C624" s="711"/>
      <c r="D624" s="708"/>
      <c r="E624" s="699"/>
      <c r="F624" s="699"/>
      <c r="G624" s="699"/>
      <c r="H624" s="699"/>
      <c r="I624" s="699"/>
      <c r="J624" s="699"/>
      <c r="K624" s="712"/>
      <c r="L624" s="714" t="s">
        <v>35</v>
      </c>
      <c r="M624" s="715" t="str">
        <f>IF(K624&lt;&gt;"",VLOOKUP(K624,'DON GIA'!$S$1:$U$19,3,0),"")</f>
        <v/>
      </c>
      <c r="N624" s="715" t="str">
        <f>IF(K624&lt;&gt;"",VLOOKUP(K624,'DON GIA'!$S$1:$V$19,4,0),"")</f>
        <v/>
      </c>
      <c r="O624" s="715" t="str">
        <f t="shared" si="256"/>
        <v/>
      </c>
      <c r="P624" s="715" t="str">
        <f t="shared" si="257"/>
        <v/>
      </c>
      <c r="Q624" s="5" t="s">
        <v>35</v>
      </c>
      <c r="R624" s="699"/>
      <c r="S624" s="699"/>
      <c r="T624" s="715" t="str">
        <f>IF(Q624&lt;&gt;"",VLOOKUP(Q624,'DON GIA'!$H$1:$K$103,4,0),"")</f>
        <v/>
      </c>
      <c r="U624" s="715" t="str">
        <f t="shared" si="258"/>
        <v/>
      </c>
      <c r="V624" s="715"/>
      <c r="W624" s="712"/>
      <c r="X624" s="699"/>
      <c r="Y624" s="718"/>
      <c r="Z624" s="725"/>
      <c r="AA624" s="715" t="str">
        <f>IF(W624&lt;&gt;"",VLOOKUP(W624,'DON GIA'!$A$1:$D$346,4,0),"")</f>
        <v/>
      </c>
      <c r="AB624" s="715" t="str">
        <f t="shared" si="259"/>
        <v/>
      </c>
      <c r="AC624" s="5"/>
      <c r="AD624" s="5"/>
      <c r="AE624" s="5"/>
      <c r="AF624" s="5"/>
      <c r="AG624" s="5"/>
      <c r="AH624" s="699"/>
      <c r="AI624" s="5"/>
      <c r="AJ624" s="699"/>
      <c r="AK624" s="699"/>
      <c r="AL624" s="715" t="str">
        <f>IF(AI624&lt;&gt;"",VLOOKUP(AI624,'DON GIA'!$M$1:$P$9,4,0),"")</f>
        <v/>
      </c>
      <c r="AM624" s="715" t="str">
        <f t="shared" si="260"/>
        <v/>
      </c>
      <c r="AN624" s="5"/>
      <c r="AO624" s="699"/>
      <c r="AP624" s="702" t="str">
        <f t="shared" si="254"/>
        <v/>
      </c>
      <c r="AQ624" s="712"/>
      <c r="AR624" s="712"/>
      <c r="AS624" s="727"/>
    </row>
    <row r="625" spans="1:45" outlineLevel="1">
      <c r="A625" s="658" t="s">
        <v>2115</v>
      </c>
      <c r="B625" s="696">
        <f>IF(C625&lt;&gt;"",COUNTA($C$8:C625),"")</f>
        <v>45</v>
      </c>
      <c r="C625" s="696">
        <v>461</v>
      </c>
      <c r="D625" s="708" t="s">
        <v>336</v>
      </c>
      <c r="E625" s="698"/>
      <c r="F625" s="699"/>
      <c r="G625" s="698"/>
      <c r="H625" s="698"/>
      <c r="I625" s="698"/>
      <c r="J625" s="698"/>
      <c r="K625" s="697"/>
      <c r="L625" s="749">
        <f>SUBTOTAL(9,L626:L631)</f>
        <v>714.90000000000009</v>
      </c>
      <c r="M625" s="702"/>
      <c r="N625" s="702"/>
      <c r="O625" s="702">
        <f>SUBTOTAL(9,O626:O631)</f>
        <v>1091705100</v>
      </c>
      <c r="P625" s="702">
        <f>SUBTOTAL(9,P626:P631)</f>
        <v>0</v>
      </c>
      <c r="Q625" s="708"/>
      <c r="R625" s="698"/>
      <c r="S625" s="698">
        <f>SUBTOTAL(9,S626:S631)</f>
        <v>0</v>
      </c>
      <c r="T625" s="702"/>
      <c r="U625" s="702">
        <f>SUBTOTAL(9,U626:U631)</f>
        <v>0</v>
      </c>
      <c r="V625" s="702"/>
      <c r="W625" s="697"/>
      <c r="X625" s="698"/>
      <c r="Y625" s="705">
        <f>SUBTOTAL(9,Y626:Y631)</f>
        <v>715.9</v>
      </c>
      <c r="Z625" s="724">
        <f>SUBTOTAL(9,Z626:Z631)</f>
        <v>0</v>
      </c>
      <c r="AA625" s="702"/>
      <c r="AB625" s="702">
        <f>SUBTOTAL(9,AB626:AB631)</f>
        <v>421269207.30000001</v>
      </c>
      <c r="AC625" s="708"/>
      <c r="AD625" s="708"/>
      <c r="AE625" s="708"/>
      <c r="AF625" s="708"/>
      <c r="AG625" s="708"/>
      <c r="AH625" s="698"/>
      <c r="AI625" s="708"/>
      <c r="AJ625" s="698"/>
      <c r="AK625" s="698">
        <f>SUBTOTAL(9,AK626:AK631)</f>
        <v>0</v>
      </c>
      <c r="AL625" s="702"/>
      <c r="AM625" s="702">
        <f>SUBTOTAL(9,AM626:AM631)</f>
        <v>0</v>
      </c>
      <c r="AN625" s="708"/>
      <c r="AO625" s="698">
        <f>SUBTOTAL(9,AO626:AO631)</f>
        <v>0</v>
      </c>
      <c r="AP625" s="702">
        <f t="shared" si="254"/>
        <v>1512974307.3</v>
      </c>
      <c r="AQ625" s="722"/>
      <c r="AR625" s="722"/>
      <c r="AS625" s="639"/>
    </row>
    <row r="626" spans="1:45" ht="33.75" outlineLevel="2">
      <c r="A626" s="710">
        <f>IF(B625&lt;&gt;"",B625,A624)</f>
        <v>45</v>
      </c>
      <c r="B626" s="711" t="str">
        <f>IF(C626&lt;&gt;"",COUNTA($C$8:C626),"")</f>
        <v/>
      </c>
      <c r="C626" s="711"/>
      <c r="D626" s="5" t="s">
        <v>337</v>
      </c>
      <c r="E626" s="699">
        <v>1</v>
      </c>
      <c r="F626" s="699"/>
      <c r="G626" s="699">
        <v>496</v>
      </c>
      <c r="H626" s="699">
        <v>79</v>
      </c>
      <c r="I626" s="699">
        <v>250</v>
      </c>
      <c r="J626" s="699" t="s">
        <v>235</v>
      </c>
      <c r="K626" s="712" t="s">
        <v>973</v>
      </c>
      <c r="L626" s="750">
        <v>197.7</v>
      </c>
      <c r="M626" s="715">
        <f>IF(K626&lt;&gt;"",VLOOKUP(K626,'DON GIA'!$S$1:$U$19,3,0),"")</f>
        <v>1679000</v>
      </c>
      <c r="N626" s="715">
        <f>IF(K626&lt;&gt;"",VLOOKUP(K626,'DON GIA'!$S$1:$V$19,4,0),"")</f>
        <v>0</v>
      </c>
      <c r="O626" s="715">
        <f>IF(K626&lt;&gt;"",L626*M626,"")</f>
        <v>331938300</v>
      </c>
      <c r="P626" s="715">
        <f>IF(K626&lt;&gt;"",L626*N626,"")</f>
        <v>0</v>
      </c>
      <c r="Q626" s="5" t="s">
        <v>35</v>
      </c>
      <c r="R626" s="699"/>
      <c r="S626" s="699"/>
      <c r="T626" s="715" t="str">
        <f>IF(Q626&lt;&gt;"",VLOOKUP(Q626,'DON GIA'!$H$1:$K$103,4,0),"")</f>
        <v/>
      </c>
      <c r="U626" s="715" t="str">
        <f>IF(Q626&lt;&gt;"",IF(ISNUMBER(T626),S626*T626,""),"")</f>
        <v/>
      </c>
      <c r="V626" s="715"/>
      <c r="W626" s="712" t="s">
        <v>1252</v>
      </c>
      <c r="X626" s="699" t="s">
        <v>27</v>
      </c>
      <c r="Y626" s="718">
        <v>715.9</v>
      </c>
      <c r="Z626" s="725"/>
      <c r="AA626" s="715">
        <f>IF(W626&lt;&gt;"",VLOOKUP(W626,'DON GIA'!$A$1:$D$346,4,0),"")</f>
        <v>588447</v>
      </c>
      <c r="AB626" s="715">
        <f>IF(W626&lt;&gt;"",IF(ISNUMBER(AA626),Y626*AA626,""),"")</f>
        <v>421269207.30000001</v>
      </c>
      <c r="AC626" s="5"/>
      <c r="AD626" s="5"/>
      <c r="AE626" s="5"/>
      <c r="AF626" s="5"/>
      <c r="AG626" s="5"/>
      <c r="AH626" s="699"/>
      <c r="AI626" s="5"/>
      <c r="AJ626" s="699"/>
      <c r="AK626" s="699"/>
      <c r="AL626" s="715" t="str">
        <f>IF(AI626&lt;&gt;"",VLOOKUP(AI626,'DON GIA'!$M$1:$P$9,4,0),"")</f>
        <v/>
      </c>
      <c r="AM626" s="715" t="str">
        <f>IF(AI626&lt;&gt;"",AK626*AL626,"")</f>
        <v/>
      </c>
      <c r="AN626" s="5"/>
      <c r="AO626" s="699"/>
      <c r="AP626" s="702" t="str">
        <f t="shared" si="254"/>
        <v/>
      </c>
      <c r="AQ626" s="722" t="s">
        <v>367</v>
      </c>
      <c r="AR626" s="722" t="s">
        <v>1912</v>
      </c>
      <c r="AS626" s="639"/>
    </row>
    <row r="627" spans="1:45" ht="214.5" outlineLevel="2">
      <c r="A627" s="710">
        <f>IF(B626&lt;&gt;"",B626,A626)</f>
        <v>45</v>
      </c>
      <c r="B627" s="711" t="str">
        <f>IF(C627&lt;&gt;"",COUNTA($C$8:C627),"")</f>
        <v/>
      </c>
      <c r="C627" s="711"/>
      <c r="D627" s="5" t="s">
        <v>71</v>
      </c>
      <c r="E627" s="699"/>
      <c r="F627" s="699"/>
      <c r="G627" s="699">
        <v>496</v>
      </c>
      <c r="H627" s="699">
        <v>79</v>
      </c>
      <c r="I627" s="699">
        <v>250</v>
      </c>
      <c r="J627" s="699" t="s">
        <v>235</v>
      </c>
      <c r="K627" s="712" t="s">
        <v>967</v>
      </c>
      <c r="L627" s="751">
        <v>517.20000000000005</v>
      </c>
      <c r="M627" s="715">
        <f>IF(K627&lt;&gt;"",VLOOKUP(K627,'DON GIA'!$S$1:$U$19,3,0),"")</f>
        <v>1469000</v>
      </c>
      <c r="N627" s="715">
        <f>IF(K627&lt;&gt;"",VLOOKUP(K627,'DON GIA'!$S$1:$V$19,4,0),"")</f>
        <v>0</v>
      </c>
      <c r="O627" s="715">
        <f>IF(K627&lt;&gt;"",L627*M627,"")</f>
        <v>759766800.00000012</v>
      </c>
      <c r="P627" s="715">
        <f>IF(K627&lt;&gt;"",L627*N627,"")</f>
        <v>0</v>
      </c>
      <c r="Q627" s="5" t="s">
        <v>35</v>
      </c>
      <c r="R627" s="699"/>
      <c r="S627" s="699"/>
      <c r="T627" s="715" t="str">
        <f>IF(Q627&lt;&gt;"",VLOOKUP(Q627,'DON GIA'!$H$1:$K$103,4,0),"")</f>
        <v/>
      </c>
      <c r="U627" s="715" t="str">
        <f>IF(Q627&lt;&gt;"",IF(ISNUMBER(T627),S627*T627,""),"")</f>
        <v/>
      </c>
      <c r="V627" s="715"/>
      <c r="W627" s="712"/>
      <c r="X627" s="699"/>
      <c r="Y627" s="718"/>
      <c r="Z627" s="725"/>
      <c r="AA627" s="715" t="str">
        <f>IF(W627&lt;&gt;"",VLOOKUP(W627,'DON GIA'!$A$1:$D$346,4,0),"")</f>
        <v/>
      </c>
      <c r="AB627" s="715" t="str">
        <f>IF(W627&lt;&gt;"",IF(ISNUMBER(AA627),Y627*AA627,""),"")</f>
        <v/>
      </c>
      <c r="AC627" s="5"/>
      <c r="AD627" s="5"/>
      <c r="AE627" s="5"/>
      <c r="AF627" s="5"/>
      <c r="AG627" s="5"/>
      <c r="AH627" s="699"/>
      <c r="AI627" s="5"/>
      <c r="AJ627" s="699"/>
      <c r="AK627" s="699"/>
      <c r="AL627" s="715" t="str">
        <f>IF(AI627&lt;&gt;"",VLOOKUP(AI627,'DON GIA'!$M$1:$P$9,4,0),"")</f>
        <v/>
      </c>
      <c r="AM627" s="715" t="str">
        <f>IF(AI627&lt;&gt;"",AK627*AL627,"")</f>
        <v/>
      </c>
      <c r="AN627" s="5"/>
      <c r="AO627" s="699"/>
      <c r="AP627" s="702" t="str">
        <f t="shared" si="254"/>
        <v/>
      </c>
      <c r="AQ627" s="722" t="s">
        <v>368</v>
      </c>
      <c r="AR627" s="722" t="s">
        <v>1983</v>
      </c>
      <c r="AS627" s="639"/>
    </row>
    <row r="628" spans="1:45" ht="99" outlineLevel="2">
      <c r="A628" s="710">
        <f>IF(B627&lt;&gt;"",B627,A627)</f>
        <v>45</v>
      </c>
      <c r="B628" s="711" t="str">
        <f>IF(C628&lt;&gt;"",COUNTA($C$8:C628),"")</f>
        <v/>
      </c>
      <c r="C628" s="711"/>
      <c r="D628" s="5"/>
      <c r="E628" s="699"/>
      <c r="F628" s="699"/>
      <c r="G628" s="699"/>
      <c r="H628" s="699"/>
      <c r="I628" s="699"/>
      <c r="J628" s="699"/>
      <c r="K628" s="712"/>
      <c r="L628" s="714" t="s">
        <v>35</v>
      </c>
      <c r="M628" s="715" t="str">
        <f>IF(K628&lt;&gt;"",VLOOKUP(K628,'DON GIA'!$S$1:$U$19,3,0),"")</f>
        <v/>
      </c>
      <c r="N628" s="715" t="str">
        <f>IF(K628&lt;&gt;"",VLOOKUP(K628,'DON GIA'!$S$1:$V$19,4,0),"")</f>
        <v/>
      </c>
      <c r="O628" s="715" t="str">
        <f>IF(K628&lt;&gt;"",L628*M628,"")</f>
        <v/>
      </c>
      <c r="P628" s="715" t="str">
        <f>IF(K628&lt;&gt;"",L628*N628,"")</f>
        <v/>
      </c>
      <c r="Q628" s="5" t="s">
        <v>35</v>
      </c>
      <c r="R628" s="699"/>
      <c r="S628" s="699"/>
      <c r="T628" s="715" t="str">
        <f>IF(Q628&lt;&gt;"",VLOOKUP(Q628,'DON GIA'!$H$1:$K$103,4,0),"")</f>
        <v/>
      </c>
      <c r="U628" s="715" t="str">
        <f>IF(Q628&lt;&gt;"",IF(ISNUMBER(T628),S628*T628,""),"")</f>
        <v/>
      </c>
      <c r="V628" s="715"/>
      <c r="W628" s="712"/>
      <c r="X628" s="699"/>
      <c r="Y628" s="718"/>
      <c r="Z628" s="725"/>
      <c r="AA628" s="715" t="str">
        <f>IF(W628&lt;&gt;"",VLOOKUP(W628,'DON GIA'!$A$1:$D$346,4,0),"")</f>
        <v/>
      </c>
      <c r="AB628" s="715" t="str">
        <f>IF(W628&lt;&gt;"",IF(ISNUMBER(AA628),Y628*AA628,""),"")</f>
        <v/>
      </c>
      <c r="AC628" s="5"/>
      <c r="AD628" s="5"/>
      <c r="AE628" s="5"/>
      <c r="AF628" s="5"/>
      <c r="AG628" s="5"/>
      <c r="AH628" s="699"/>
      <c r="AI628" s="5"/>
      <c r="AJ628" s="699"/>
      <c r="AK628" s="699"/>
      <c r="AL628" s="715" t="str">
        <f>IF(AI628&lt;&gt;"",VLOOKUP(AI628,'DON GIA'!$M$1:$P$9,4,0),"")</f>
        <v/>
      </c>
      <c r="AM628" s="715" t="str">
        <f>IF(AI628&lt;&gt;"",AK628*AL628,"")</f>
        <v/>
      </c>
      <c r="AN628" s="5"/>
      <c r="AO628" s="699"/>
      <c r="AP628" s="702" t="str">
        <f t="shared" si="254"/>
        <v/>
      </c>
      <c r="AQ628" s="722" t="s">
        <v>543</v>
      </c>
      <c r="AR628" s="722" t="s">
        <v>1949</v>
      </c>
      <c r="AS628" s="639"/>
    </row>
    <row r="629" spans="1:45" ht="66" outlineLevel="2">
      <c r="A629" s="710">
        <f>IF(B628&lt;&gt;"",B628,A628)</f>
        <v>45</v>
      </c>
      <c r="B629" s="711" t="str">
        <f>IF(C629&lt;&gt;"",COUNTA($C$8:C629),"")</f>
        <v/>
      </c>
      <c r="C629" s="711"/>
      <c r="D629" s="5"/>
      <c r="E629" s="699"/>
      <c r="F629" s="699"/>
      <c r="G629" s="699"/>
      <c r="H629" s="699"/>
      <c r="I629" s="699"/>
      <c r="J629" s="699"/>
      <c r="K629" s="712"/>
      <c r="L629" s="714" t="s">
        <v>35</v>
      </c>
      <c r="M629" s="715"/>
      <c r="N629" s="715"/>
      <c r="O629" s="715"/>
      <c r="P629" s="715"/>
      <c r="Q629" s="5"/>
      <c r="R629" s="699"/>
      <c r="S629" s="699"/>
      <c r="T629" s="715"/>
      <c r="U629" s="715"/>
      <c r="V629" s="715"/>
      <c r="W629" s="712"/>
      <c r="X629" s="699"/>
      <c r="Y629" s="718"/>
      <c r="Z629" s="725"/>
      <c r="AA629" s="715"/>
      <c r="AB629" s="715"/>
      <c r="AC629" s="5"/>
      <c r="AD629" s="5"/>
      <c r="AE629" s="5"/>
      <c r="AF629" s="5"/>
      <c r="AG629" s="5"/>
      <c r="AH629" s="699"/>
      <c r="AI629" s="5"/>
      <c r="AJ629" s="699"/>
      <c r="AK629" s="699"/>
      <c r="AL629" s="715"/>
      <c r="AM629" s="715"/>
      <c r="AN629" s="5"/>
      <c r="AO629" s="699"/>
      <c r="AP629" s="702" t="str">
        <f t="shared" si="254"/>
        <v/>
      </c>
      <c r="AQ629" s="722"/>
      <c r="AR629" s="722" t="s">
        <v>1934</v>
      </c>
      <c r="AS629" s="639"/>
    </row>
    <row r="630" spans="1:45" outlineLevel="2">
      <c r="A630" s="710">
        <f>IF(B629&lt;&gt;"",B629,A629)</f>
        <v>45</v>
      </c>
      <c r="B630" s="711" t="str">
        <f>IF(C630&lt;&gt;"",COUNTA($C$8:C630),"")</f>
        <v/>
      </c>
      <c r="C630" s="711"/>
      <c r="D630" s="5"/>
      <c r="E630" s="699"/>
      <c r="F630" s="699"/>
      <c r="G630" s="699"/>
      <c r="H630" s="699"/>
      <c r="I630" s="699"/>
      <c r="J630" s="699"/>
      <c r="K630" s="712"/>
      <c r="L630" s="714" t="s">
        <v>35</v>
      </c>
      <c r="M630" s="715"/>
      <c r="N630" s="715"/>
      <c r="O630" s="715"/>
      <c r="P630" s="715"/>
      <c r="Q630" s="5"/>
      <c r="R630" s="699"/>
      <c r="S630" s="699"/>
      <c r="T630" s="715"/>
      <c r="U630" s="715"/>
      <c r="V630" s="715"/>
      <c r="W630" s="712"/>
      <c r="X630" s="699"/>
      <c r="Y630" s="718"/>
      <c r="Z630" s="725"/>
      <c r="AA630" s="715"/>
      <c r="AB630" s="715"/>
      <c r="AC630" s="5"/>
      <c r="AD630" s="5"/>
      <c r="AE630" s="5"/>
      <c r="AF630" s="5"/>
      <c r="AG630" s="5"/>
      <c r="AH630" s="699"/>
      <c r="AI630" s="5"/>
      <c r="AJ630" s="699"/>
      <c r="AK630" s="699"/>
      <c r="AL630" s="715"/>
      <c r="AM630" s="715"/>
      <c r="AN630" s="5"/>
      <c r="AO630" s="699"/>
      <c r="AP630" s="702" t="str">
        <f t="shared" si="254"/>
        <v/>
      </c>
      <c r="AQ630" s="722"/>
      <c r="AR630" s="722" t="s">
        <v>1984</v>
      </c>
      <c r="AS630" s="639"/>
    </row>
    <row r="631" spans="1:45" outlineLevel="2">
      <c r="A631" s="710">
        <f>IF(B630&lt;&gt;"",B630,A630)</f>
        <v>45</v>
      </c>
      <c r="B631" s="711"/>
      <c r="C631" s="711"/>
      <c r="D631" s="708"/>
      <c r="E631" s="699"/>
      <c r="F631" s="699"/>
      <c r="G631" s="699"/>
      <c r="H631" s="699"/>
      <c r="I631" s="699"/>
      <c r="J631" s="699"/>
      <c r="K631" s="712"/>
      <c r="L631" s="714" t="s">
        <v>35</v>
      </c>
      <c r="M631" s="715" t="str">
        <f>IF(K631&lt;&gt;"",VLOOKUP(K631,'DON GIA'!$S$1:$U$19,3,0),"")</f>
        <v/>
      </c>
      <c r="N631" s="715" t="str">
        <f>IF(K631&lt;&gt;"",VLOOKUP(K631,'DON GIA'!$S$1:$V$19,4,0),"")</f>
        <v/>
      </c>
      <c r="O631" s="715" t="str">
        <f>IF(K631&lt;&gt;"",L631*M631,"")</f>
        <v/>
      </c>
      <c r="P631" s="715" t="str">
        <f>IF(K631&lt;&gt;"",L631*N631,"")</f>
        <v/>
      </c>
      <c r="Q631" s="5" t="s">
        <v>35</v>
      </c>
      <c r="R631" s="699"/>
      <c r="S631" s="699"/>
      <c r="T631" s="715" t="str">
        <f>IF(Q631&lt;&gt;"",VLOOKUP(Q631,'DON GIA'!$H$1:$K$103,4,0),"")</f>
        <v/>
      </c>
      <c r="U631" s="715" t="str">
        <f>IF(Q631&lt;&gt;"",IF(ISNUMBER(T631),S631*T631,""),"")</f>
        <v/>
      </c>
      <c r="V631" s="715"/>
      <c r="W631" s="712"/>
      <c r="X631" s="699"/>
      <c r="Y631" s="718"/>
      <c r="Z631" s="725"/>
      <c r="AA631" s="715" t="str">
        <f>IF(W631&lt;&gt;"",VLOOKUP(W631,'DON GIA'!$A$1:$D$346,4,0),"")</f>
        <v/>
      </c>
      <c r="AB631" s="715" t="str">
        <f>IF(W631&lt;&gt;"",IF(ISNUMBER(AA631),Y631*AA631,""),"")</f>
        <v/>
      </c>
      <c r="AC631" s="5"/>
      <c r="AD631" s="5"/>
      <c r="AE631" s="5"/>
      <c r="AF631" s="5"/>
      <c r="AG631" s="5"/>
      <c r="AH631" s="699"/>
      <c r="AI631" s="5"/>
      <c r="AJ631" s="699"/>
      <c r="AK631" s="699"/>
      <c r="AL631" s="715" t="str">
        <f>IF(AI631&lt;&gt;"",VLOOKUP(AI631,'DON GIA'!$M$1:$P$9,4,0),"")</f>
        <v/>
      </c>
      <c r="AM631" s="715" t="str">
        <f>IF(AI631&lt;&gt;"",AK631*AL631,"")</f>
        <v/>
      </c>
      <c r="AN631" s="5"/>
      <c r="AO631" s="699"/>
      <c r="AP631" s="702" t="str">
        <f t="shared" si="254"/>
        <v/>
      </c>
      <c r="AQ631" s="722"/>
      <c r="AR631" s="722"/>
      <c r="AS631" s="639"/>
    </row>
    <row r="632" spans="1:45" outlineLevel="1">
      <c r="A632" s="658" t="s">
        <v>2114</v>
      </c>
      <c r="B632" s="696">
        <f>IF(C632&lt;&gt;"",COUNTA($C$8:C632),"")</f>
        <v>46</v>
      </c>
      <c r="C632" s="696">
        <v>460</v>
      </c>
      <c r="D632" s="708" t="s">
        <v>336</v>
      </c>
      <c r="E632" s="698"/>
      <c r="F632" s="699"/>
      <c r="G632" s="698"/>
      <c r="H632" s="698"/>
      <c r="I632" s="698"/>
      <c r="J632" s="698"/>
      <c r="K632" s="697"/>
      <c r="L632" s="701">
        <f>SUBTOTAL(9,L633:L638)</f>
        <v>79</v>
      </c>
      <c r="M632" s="702"/>
      <c r="N632" s="702"/>
      <c r="O632" s="702">
        <f>SUBTOTAL(9,O633:O638)</f>
        <v>132641000</v>
      </c>
      <c r="P632" s="702">
        <f>SUBTOTAL(9,P633:P638)</f>
        <v>0</v>
      </c>
      <c r="Q632" s="708"/>
      <c r="R632" s="698"/>
      <c r="S632" s="698">
        <f>SUBTOTAL(9,S633:S638)</f>
        <v>0</v>
      </c>
      <c r="T632" s="702"/>
      <c r="U632" s="702">
        <f>SUBTOTAL(9,U633:U638)</f>
        <v>0</v>
      </c>
      <c r="V632" s="702"/>
      <c r="W632" s="697"/>
      <c r="X632" s="698"/>
      <c r="Y632" s="705">
        <f>SUBTOTAL(9,Y633:Y638)</f>
        <v>79</v>
      </c>
      <c r="Z632" s="724">
        <f>SUBTOTAL(9,Z633:Z638)</f>
        <v>0</v>
      </c>
      <c r="AA632" s="702"/>
      <c r="AB632" s="702">
        <f>SUBTOTAL(9,AB633:AB638)</f>
        <v>46487313</v>
      </c>
      <c r="AC632" s="708"/>
      <c r="AD632" s="708"/>
      <c r="AE632" s="708"/>
      <c r="AF632" s="708"/>
      <c r="AG632" s="708"/>
      <c r="AH632" s="698"/>
      <c r="AI632" s="708"/>
      <c r="AJ632" s="698"/>
      <c r="AK632" s="698">
        <f>SUBTOTAL(9,AK633:AK638)</f>
        <v>0</v>
      </c>
      <c r="AL632" s="702"/>
      <c r="AM632" s="702">
        <f>SUBTOTAL(9,AM633:AM638)</f>
        <v>0</v>
      </c>
      <c r="AN632" s="708"/>
      <c r="AO632" s="698">
        <f>SUBTOTAL(9,AO633:AO638)</f>
        <v>0</v>
      </c>
      <c r="AP632" s="702">
        <f t="shared" si="254"/>
        <v>179128313</v>
      </c>
      <c r="AQ632" s="709"/>
      <c r="AR632" s="709"/>
      <c r="AS632" s="723"/>
    </row>
    <row r="633" spans="1:45" ht="33.75" outlineLevel="2">
      <c r="A633" s="710">
        <f>IF(B632&lt;&gt;"",B632,A631)</f>
        <v>46</v>
      </c>
      <c r="B633" s="711" t="str">
        <f>IF(C633&lt;&gt;"",COUNTA($C$8:C633),"")</f>
        <v/>
      </c>
      <c r="C633" s="711"/>
      <c r="D633" s="5" t="s">
        <v>337</v>
      </c>
      <c r="E633" s="699">
        <v>1</v>
      </c>
      <c r="F633" s="699"/>
      <c r="G633" s="699">
        <v>512</v>
      </c>
      <c r="H633" s="699">
        <v>79</v>
      </c>
      <c r="I633" s="699">
        <v>250</v>
      </c>
      <c r="J633" s="699" t="s">
        <v>235</v>
      </c>
      <c r="K633" s="712" t="s">
        <v>973</v>
      </c>
      <c r="L633" s="714">
        <v>79</v>
      </c>
      <c r="M633" s="715">
        <f>IF(K633&lt;&gt;"",VLOOKUP(K633,'DON GIA'!$S$1:$U$19,3,0),"")</f>
        <v>1679000</v>
      </c>
      <c r="N633" s="715">
        <f>IF(K633&lt;&gt;"",VLOOKUP(K633,'DON GIA'!$S$1:$V$19,4,0),"")</f>
        <v>0</v>
      </c>
      <c r="O633" s="715">
        <f>IF(K633&lt;&gt;"",L633*M633,"")</f>
        <v>132641000</v>
      </c>
      <c r="P633" s="715">
        <f>IF(K633&lt;&gt;"",L633*N633,"")</f>
        <v>0</v>
      </c>
      <c r="Q633" s="5" t="s">
        <v>35</v>
      </c>
      <c r="R633" s="699"/>
      <c r="S633" s="699"/>
      <c r="T633" s="715" t="str">
        <f>IF(Q633&lt;&gt;"",VLOOKUP(Q633,'DON GIA'!$H$1:$K$103,4,0),"")</f>
        <v/>
      </c>
      <c r="U633" s="715" t="str">
        <f>IF(Q633&lt;&gt;"",IF(ISNUMBER(T633),S633*T633,""),"")</f>
        <v/>
      </c>
      <c r="V633" s="715"/>
      <c r="W633" s="712" t="s">
        <v>1252</v>
      </c>
      <c r="X633" s="699" t="s">
        <v>27</v>
      </c>
      <c r="Y633" s="718">
        <v>79</v>
      </c>
      <c r="Z633" s="725"/>
      <c r="AA633" s="715">
        <f>IF(W633&lt;&gt;"",VLOOKUP(W633,'DON GIA'!$A$1:$D$346,4,0),"")</f>
        <v>588447</v>
      </c>
      <c r="AB633" s="715">
        <f>IF(W633&lt;&gt;"",IF(ISNUMBER(AA633),Y633*AA633,""),"")</f>
        <v>46487313</v>
      </c>
      <c r="AC633" s="5"/>
      <c r="AD633" s="5"/>
      <c r="AE633" s="5"/>
      <c r="AF633" s="5"/>
      <c r="AG633" s="5"/>
      <c r="AH633" s="699"/>
      <c r="AI633" s="5"/>
      <c r="AJ633" s="699"/>
      <c r="AK633" s="699"/>
      <c r="AL633" s="715" t="str">
        <f>IF(AI633&lt;&gt;"",VLOOKUP(AI633,'DON GIA'!$M$1:$P$9,4,0),"")</f>
        <v/>
      </c>
      <c r="AM633" s="715" t="str">
        <f>IF(AI633&lt;&gt;"",AK633*AL633,"")</f>
        <v/>
      </c>
      <c r="AN633" s="5"/>
      <c r="AO633" s="699"/>
      <c r="AP633" s="702" t="str">
        <f t="shared" si="254"/>
        <v/>
      </c>
      <c r="AQ633" s="709" t="s">
        <v>2352</v>
      </c>
      <c r="AR633" s="709" t="s">
        <v>1912</v>
      </c>
      <c r="AS633" s="723"/>
    </row>
    <row r="634" spans="1:45" ht="214.5" outlineLevel="2">
      <c r="A634" s="710">
        <f>IF(B633&lt;&gt;"",B633,A633)</f>
        <v>46</v>
      </c>
      <c r="B634" s="711" t="str">
        <f>IF(C634&lt;&gt;"",COUNTA($C$8:C634),"")</f>
        <v/>
      </c>
      <c r="C634" s="711"/>
      <c r="D634" s="5" t="s">
        <v>71</v>
      </c>
      <c r="E634" s="699"/>
      <c r="F634" s="699"/>
      <c r="G634" s="699"/>
      <c r="H634" s="699"/>
      <c r="I634" s="699"/>
      <c r="J634" s="699"/>
      <c r="K634" s="712"/>
      <c r="L634" s="714" t="s">
        <v>35</v>
      </c>
      <c r="M634" s="715" t="str">
        <f>IF(K634&lt;&gt;"",VLOOKUP(K634,'DON GIA'!$S$1:$U$19,3,0),"")</f>
        <v/>
      </c>
      <c r="N634" s="715" t="str">
        <f>IF(K634&lt;&gt;"",VLOOKUP(K634,'DON GIA'!$S$1:$V$19,4,0),"")</f>
        <v/>
      </c>
      <c r="O634" s="715" t="str">
        <f>IF(K634&lt;&gt;"",L634*M634,"")</f>
        <v/>
      </c>
      <c r="P634" s="715" t="str">
        <f>IF(K634&lt;&gt;"",L634*N634,"")</f>
        <v/>
      </c>
      <c r="Q634" s="5" t="s">
        <v>35</v>
      </c>
      <c r="R634" s="699"/>
      <c r="S634" s="699"/>
      <c r="T634" s="715" t="str">
        <f>IF(Q634&lt;&gt;"",VLOOKUP(Q634,'DON GIA'!$H$1:$K$103,4,0),"")</f>
        <v/>
      </c>
      <c r="U634" s="715" t="str">
        <f>IF(Q634&lt;&gt;"",IF(ISNUMBER(T634),S634*T634,""),"")</f>
        <v/>
      </c>
      <c r="V634" s="715"/>
      <c r="W634" s="712"/>
      <c r="X634" s="699"/>
      <c r="Y634" s="718"/>
      <c r="Z634" s="725"/>
      <c r="AA634" s="715" t="str">
        <f>IF(W634&lt;&gt;"",VLOOKUP(W634,'DON GIA'!$A$1:$D$346,4,0),"")</f>
        <v/>
      </c>
      <c r="AB634" s="715" t="str">
        <f>IF(W634&lt;&gt;"",IF(ISNUMBER(AA634),Y634*AA634,""),"")</f>
        <v/>
      </c>
      <c r="AC634" s="5"/>
      <c r="AD634" s="5"/>
      <c r="AE634" s="5"/>
      <c r="AF634" s="5"/>
      <c r="AG634" s="5"/>
      <c r="AH634" s="699"/>
      <c r="AI634" s="5"/>
      <c r="AJ634" s="699"/>
      <c r="AK634" s="699"/>
      <c r="AL634" s="715" t="str">
        <f>IF(AI634&lt;&gt;"",VLOOKUP(AI634,'DON GIA'!$M$1:$P$9,4,0),"")</f>
        <v/>
      </c>
      <c r="AM634" s="715" t="str">
        <f>IF(AI634&lt;&gt;"",AK634*AL634,"")</f>
        <v/>
      </c>
      <c r="AN634" s="5"/>
      <c r="AO634" s="699"/>
      <c r="AP634" s="702" t="str">
        <f t="shared" si="254"/>
        <v/>
      </c>
      <c r="AQ634" s="722" t="s">
        <v>370</v>
      </c>
      <c r="AR634" s="722" t="s">
        <v>1983</v>
      </c>
      <c r="AS634" s="639"/>
    </row>
    <row r="635" spans="1:45" ht="99" outlineLevel="2">
      <c r="A635" s="710">
        <f>IF(B634&lt;&gt;"",B634,A634)</f>
        <v>46</v>
      </c>
      <c r="B635" s="711" t="str">
        <f>IF(C635&lt;&gt;"",COUNTA($C$8:C635),"")</f>
        <v/>
      </c>
      <c r="C635" s="711"/>
      <c r="D635" s="5"/>
      <c r="E635" s="699"/>
      <c r="F635" s="699"/>
      <c r="G635" s="699"/>
      <c r="H635" s="699"/>
      <c r="I635" s="699"/>
      <c r="J635" s="699"/>
      <c r="K635" s="712"/>
      <c r="L635" s="714" t="s">
        <v>35</v>
      </c>
      <c r="M635" s="715" t="str">
        <f>IF(K635&lt;&gt;"",VLOOKUP(K635,'DON GIA'!$S$1:$U$19,3,0),"")</f>
        <v/>
      </c>
      <c r="N635" s="715" t="str">
        <f>IF(K635&lt;&gt;"",VLOOKUP(K635,'DON GIA'!$S$1:$V$19,4,0),"")</f>
        <v/>
      </c>
      <c r="O635" s="715" t="str">
        <f>IF(K635&lt;&gt;"",L635*M635,"")</f>
        <v/>
      </c>
      <c r="P635" s="715" t="str">
        <f>IF(K635&lt;&gt;"",L635*N635,"")</f>
        <v/>
      </c>
      <c r="Q635" s="5" t="s">
        <v>35</v>
      </c>
      <c r="R635" s="699"/>
      <c r="S635" s="699"/>
      <c r="T635" s="715" t="str">
        <f>IF(Q635&lt;&gt;"",VLOOKUP(Q635,'DON GIA'!$H$1:$K$103,4,0),"")</f>
        <v/>
      </c>
      <c r="U635" s="715" t="str">
        <f>IF(Q635&lt;&gt;"",IF(ISNUMBER(T635),S635*T635,""),"")</f>
        <v/>
      </c>
      <c r="V635" s="715"/>
      <c r="W635" s="712"/>
      <c r="X635" s="699"/>
      <c r="Y635" s="718"/>
      <c r="Z635" s="725"/>
      <c r="AA635" s="715" t="str">
        <f>IF(W635&lt;&gt;"",VLOOKUP(W635,'DON GIA'!$A$1:$D$346,4,0),"")</f>
        <v/>
      </c>
      <c r="AB635" s="715" t="str">
        <f>IF(W635&lt;&gt;"",IF(ISNUMBER(AA635),Y635*AA635,""),"")</f>
        <v/>
      </c>
      <c r="AC635" s="5"/>
      <c r="AD635" s="5"/>
      <c r="AE635" s="5"/>
      <c r="AF635" s="5"/>
      <c r="AG635" s="5"/>
      <c r="AH635" s="699"/>
      <c r="AI635" s="5"/>
      <c r="AJ635" s="699"/>
      <c r="AK635" s="699"/>
      <c r="AL635" s="715" t="str">
        <f>IF(AI635&lt;&gt;"",VLOOKUP(AI635,'DON GIA'!$M$1:$P$9,4,0),"")</f>
        <v/>
      </c>
      <c r="AM635" s="715" t="str">
        <f>IF(AI635&lt;&gt;"",AK635*AL635,"")</f>
        <v/>
      </c>
      <c r="AN635" s="5"/>
      <c r="AO635" s="699"/>
      <c r="AP635" s="702" t="str">
        <f t="shared" si="254"/>
        <v/>
      </c>
      <c r="AQ635" s="722" t="s">
        <v>543</v>
      </c>
      <c r="AR635" s="722" t="s">
        <v>1949</v>
      </c>
      <c r="AS635" s="639"/>
    </row>
    <row r="636" spans="1:45" ht="66" outlineLevel="2">
      <c r="A636" s="710">
        <f>IF(B635&lt;&gt;"",B635,A635)</f>
        <v>46</v>
      </c>
      <c r="B636" s="711" t="str">
        <f>IF(C636&lt;&gt;"",COUNTA($C$8:C636),"")</f>
        <v/>
      </c>
      <c r="C636" s="711"/>
      <c r="D636" s="5"/>
      <c r="E636" s="699"/>
      <c r="F636" s="699"/>
      <c r="G636" s="699"/>
      <c r="H636" s="699"/>
      <c r="I636" s="699"/>
      <c r="J636" s="699"/>
      <c r="K636" s="712"/>
      <c r="L636" s="714" t="s">
        <v>35</v>
      </c>
      <c r="M636" s="715"/>
      <c r="N636" s="715"/>
      <c r="O636" s="715"/>
      <c r="P636" s="715"/>
      <c r="Q636" s="5"/>
      <c r="R636" s="699"/>
      <c r="S636" s="699"/>
      <c r="T636" s="715"/>
      <c r="U636" s="715"/>
      <c r="V636" s="715"/>
      <c r="W636" s="712"/>
      <c r="X636" s="699"/>
      <c r="Y636" s="718"/>
      <c r="Z636" s="725"/>
      <c r="AA636" s="715"/>
      <c r="AB636" s="715"/>
      <c r="AC636" s="5"/>
      <c r="AD636" s="5"/>
      <c r="AE636" s="5"/>
      <c r="AF636" s="5"/>
      <c r="AG636" s="5"/>
      <c r="AH636" s="699"/>
      <c r="AI636" s="5"/>
      <c r="AJ636" s="699"/>
      <c r="AK636" s="699"/>
      <c r="AL636" s="715"/>
      <c r="AM636" s="715"/>
      <c r="AN636" s="5"/>
      <c r="AO636" s="699"/>
      <c r="AP636" s="702" t="str">
        <f t="shared" si="254"/>
        <v/>
      </c>
      <c r="AQ636" s="722"/>
      <c r="AR636" s="722" t="s">
        <v>1934</v>
      </c>
      <c r="AS636" s="639"/>
    </row>
    <row r="637" spans="1:45" outlineLevel="2">
      <c r="A637" s="710">
        <f>IF(B636&lt;&gt;"",B636,A636)</f>
        <v>46</v>
      </c>
      <c r="B637" s="711" t="str">
        <f>IF(C637&lt;&gt;"",COUNTA($C$8:C637),"")</f>
        <v/>
      </c>
      <c r="C637" s="711"/>
      <c r="D637" s="5"/>
      <c r="E637" s="699"/>
      <c r="F637" s="699"/>
      <c r="G637" s="699"/>
      <c r="H637" s="699"/>
      <c r="I637" s="699"/>
      <c r="J637" s="699"/>
      <c r="K637" s="712"/>
      <c r="L637" s="714" t="s">
        <v>35</v>
      </c>
      <c r="M637" s="715"/>
      <c r="N637" s="715"/>
      <c r="O637" s="715"/>
      <c r="P637" s="715"/>
      <c r="Q637" s="5"/>
      <c r="R637" s="699"/>
      <c r="S637" s="699"/>
      <c r="T637" s="715"/>
      <c r="U637" s="715"/>
      <c r="V637" s="715"/>
      <c r="W637" s="712"/>
      <c r="X637" s="699"/>
      <c r="Y637" s="718"/>
      <c r="Z637" s="725"/>
      <c r="AA637" s="715"/>
      <c r="AB637" s="715"/>
      <c r="AC637" s="5"/>
      <c r="AD637" s="5"/>
      <c r="AE637" s="5"/>
      <c r="AF637" s="5"/>
      <c r="AG637" s="5"/>
      <c r="AH637" s="699"/>
      <c r="AI637" s="5"/>
      <c r="AJ637" s="699"/>
      <c r="AK637" s="699"/>
      <c r="AL637" s="715"/>
      <c r="AM637" s="715"/>
      <c r="AN637" s="5"/>
      <c r="AO637" s="699"/>
      <c r="AP637" s="702" t="str">
        <f t="shared" si="254"/>
        <v/>
      </c>
      <c r="AQ637" s="722"/>
      <c r="AR637" s="722" t="s">
        <v>1984</v>
      </c>
      <c r="AS637" s="639"/>
    </row>
    <row r="638" spans="1:45" outlineLevel="2">
      <c r="A638" s="710">
        <f>IF(B637&lt;&gt;"",B637,A637)</f>
        <v>46</v>
      </c>
      <c r="B638" s="711"/>
      <c r="C638" s="711"/>
      <c r="D638" s="708"/>
      <c r="E638" s="699"/>
      <c r="F638" s="699"/>
      <c r="G638" s="699"/>
      <c r="H638" s="699"/>
      <c r="I638" s="699"/>
      <c r="J638" s="699"/>
      <c r="K638" s="712"/>
      <c r="L638" s="714" t="s">
        <v>35</v>
      </c>
      <c r="M638" s="715" t="str">
        <f>IF(K638&lt;&gt;"",VLOOKUP(K638,'DON GIA'!$S$1:$U$19,3,0),"")</f>
        <v/>
      </c>
      <c r="N638" s="715" t="str">
        <f>IF(K638&lt;&gt;"",VLOOKUP(K638,'DON GIA'!$S$1:$V$19,4,0),"")</f>
        <v/>
      </c>
      <c r="O638" s="715" t="str">
        <f>IF(K638&lt;&gt;"",L638*M638,"")</f>
        <v/>
      </c>
      <c r="P638" s="715" t="str">
        <f>IF(K638&lt;&gt;"",L638*N638,"")</f>
        <v/>
      </c>
      <c r="Q638" s="5" t="s">
        <v>35</v>
      </c>
      <c r="R638" s="699"/>
      <c r="S638" s="699"/>
      <c r="T638" s="715" t="str">
        <f>IF(Q638&lt;&gt;"",VLOOKUP(Q638,'DON GIA'!$H$1:$K$103,4,0),"")</f>
        <v/>
      </c>
      <c r="U638" s="715" t="str">
        <f>IF(Q638&lt;&gt;"",IF(ISNUMBER(T638),S638*T638,""),"")</f>
        <v/>
      </c>
      <c r="V638" s="715"/>
      <c r="W638" s="712"/>
      <c r="X638" s="699"/>
      <c r="Y638" s="718"/>
      <c r="Z638" s="725"/>
      <c r="AA638" s="715" t="str">
        <f>IF(W638&lt;&gt;"",VLOOKUP(W638,'DON GIA'!$A$1:$D$346,4,0),"")</f>
        <v/>
      </c>
      <c r="AB638" s="715" t="str">
        <f>IF(W638&lt;&gt;"",IF(ISNUMBER(AA638),Y638*AA638,""),"")</f>
        <v/>
      </c>
      <c r="AC638" s="5"/>
      <c r="AD638" s="5"/>
      <c r="AE638" s="5"/>
      <c r="AF638" s="5"/>
      <c r="AG638" s="5"/>
      <c r="AH638" s="699"/>
      <c r="AI638" s="5"/>
      <c r="AJ638" s="699"/>
      <c r="AK638" s="699"/>
      <c r="AL638" s="715" t="str">
        <f>IF(AI638&lt;&gt;"",VLOOKUP(AI638,'DON GIA'!$M$1:$P$9,4,0),"")</f>
        <v/>
      </c>
      <c r="AM638" s="715" t="str">
        <f>IF(AI638&lt;&gt;"",AK638*AL638,"")</f>
        <v/>
      </c>
      <c r="AN638" s="5"/>
      <c r="AO638" s="699"/>
      <c r="AP638" s="702" t="str">
        <f t="shared" si="254"/>
        <v/>
      </c>
      <c r="AQ638" s="712"/>
      <c r="AR638" s="712"/>
      <c r="AS638" s="727"/>
    </row>
    <row r="639" spans="1:45" outlineLevel="1">
      <c r="A639" s="658" t="s">
        <v>2113</v>
      </c>
      <c r="B639" s="696">
        <f>IF(C639&lt;&gt;"",COUNTA($C$8:C639),"")</f>
        <v>47</v>
      </c>
      <c r="C639" s="696">
        <v>453</v>
      </c>
      <c r="D639" s="708" t="s">
        <v>317</v>
      </c>
      <c r="E639" s="698"/>
      <c r="F639" s="699"/>
      <c r="G639" s="698"/>
      <c r="H639" s="698"/>
      <c r="I639" s="698"/>
      <c r="J639" s="698"/>
      <c r="K639" s="697"/>
      <c r="L639" s="701">
        <f>SUBTOTAL(9,L640:L766)</f>
        <v>2204.9</v>
      </c>
      <c r="M639" s="702"/>
      <c r="N639" s="702"/>
      <c r="O639" s="702">
        <f>SUBTOTAL(9,O640:O766)</f>
        <v>3702027100</v>
      </c>
      <c r="P639" s="702">
        <f>SUBTOTAL(9,P640:P766)</f>
        <v>2976615000</v>
      </c>
      <c r="Q639" s="708"/>
      <c r="R639" s="698"/>
      <c r="S639" s="698">
        <f>SUBTOTAL(9,S640:S766)</f>
        <v>14</v>
      </c>
      <c r="T639" s="702"/>
      <c r="U639" s="702">
        <f>SUBTOTAL(9,U640:U766)</f>
        <v>7526000</v>
      </c>
      <c r="V639" s="702"/>
      <c r="W639" s="697"/>
      <c r="X639" s="698"/>
      <c r="Y639" s="705">
        <f>SUBTOTAL(9,Y640:Y766)</f>
        <v>3325.7100000000019</v>
      </c>
      <c r="Z639" s="724">
        <f>SUBTOTAL(9,Z640:Z766)</f>
        <v>0</v>
      </c>
      <c r="AA639" s="702"/>
      <c r="AB639" s="702">
        <f>SUBTOTAL(9,AB640:AB766)</f>
        <v>5244939389.2210026</v>
      </c>
      <c r="AC639" s="708"/>
      <c r="AD639" s="708"/>
      <c r="AE639" s="708"/>
      <c r="AF639" s="708"/>
      <c r="AG639" s="708"/>
      <c r="AH639" s="698"/>
      <c r="AI639" s="708"/>
      <c r="AJ639" s="698"/>
      <c r="AK639" s="698">
        <f>SUBTOTAL(9,AK640:AK766)</f>
        <v>2</v>
      </c>
      <c r="AL639" s="702"/>
      <c r="AM639" s="702">
        <f>SUBTOTAL(9,AM640:AM766)</f>
        <v>20223980</v>
      </c>
      <c r="AN639" s="708"/>
      <c r="AO639" s="698">
        <f>SUBTOTAL(9,AO640:AO766)</f>
        <v>0</v>
      </c>
      <c r="AP639" s="702">
        <f t="shared" si="254"/>
        <v>11951331469.221003</v>
      </c>
      <c r="AQ639" s="709"/>
      <c r="AR639" s="709"/>
      <c r="AS639" s="723"/>
    </row>
    <row r="640" spans="1:45" ht="50.25" outlineLevel="2">
      <c r="A640" s="710">
        <f>IF(B639&lt;&gt;"",B639,A638)</f>
        <v>47</v>
      </c>
      <c r="B640" s="711" t="str">
        <f>IF(C640&lt;&gt;"",COUNTA($C$8:C640),"")</f>
        <v/>
      </c>
      <c r="C640" s="711"/>
      <c r="D640" s="5" t="s">
        <v>318</v>
      </c>
      <c r="E640" s="699">
        <v>1</v>
      </c>
      <c r="F640" s="699"/>
      <c r="G640" s="699">
        <v>170</v>
      </c>
      <c r="H640" s="699">
        <v>79</v>
      </c>
      <c r="I640" s="699">
        <v>250</v>
      </c>
      <c r="J640" s="699">
        <v>203</v>
      </c>
      <c r="K640" s="712" t="s">
        <v>974</v>
      </c>
      <c r="L640" s="714">
        <v>1617.2</v>
      </c>
      <c r="M640" s="715">
        <f>IF(K640&lt;&gt;"",VLOOKUP(K640,'DON GIA'!$S$1:$U$19,3,0),"")</f>
        <v>1679000</v>
      </c>
      <c r="N640" s="715">
        <f>IF(K640&lt;&gt;"",VLOOKUP(K640,'DON GIA'!$S$1:$V$19,4,0),"")</f>
        <v>1350000</v>
      </c>
      <c r="O640" s="715">
        <f t="shared" ref="O640:O703" si="262">IF(K640&lt;&gt;"",L640*M640,"")</f>
        <v>2715278800</v>
      </c>
      <c r="P640" s="715">
        <f t="shared" ref="P640:P703" si="263">IF(K640&lt;&gt;"",L640*N640,"")</f>
        <v>2183220000</v>
      </c>
      <c r="Q640" s="5" t="s">
        <v>68</v>
      </c>
      <c r="R640" s="699" t="s">
        <v>44</v>
      </c>
      <c r="S640" s="699">
        <v>1</v>
      </c>
      <c r="T640" s="715">
        <f>IF(Q640&lt;&gt;"",VLOOKUP(Q640,'DON GIA'!$H$1:$K$103,4,0),"")</f>
        <v>450000</v>
      </c>
      <c r="U640" s="715">
        <f t="shared" ref="U640:U703" si="264">IF(Q640&lt;&gt;"",IF(ISNUMBER(T640),S640*T640,""),"")</f>
        <v>450000</v>
      </c>
      <c r="V640" s="715" t="s">
        <v>2163</v>
      </c>
      <c r="W640" s="712" t="s">
        <v>1078</v>
      </c>
      <c r="X640" s="699" t="s">
        <v>27</v>
      </c>
      <c r="Y640" s="718">
        <v>68.34</v>
      </c>
      <c r="Z640" s="725"/>
      <c r="AA640" s="715">
        <f>IF(W640&lt;&gt;"",VLOOKUP(W640,'DON GIA'!$A$1:$D$346,4,0),"")</f>
        <v>854777</v>
      </c>
      <c r="AB640" s="715">
        <f t="shared" ref="AB640:AB703" si="265">IF(W640&lt;&gt;"",IF(ISNUMBER(AA640),Y640*AA640,""),"")</f>
        <v>58415460.18</v>
      </c>
      <c r="AC640" s="5"/>
      <c r="AD640" s="5" t="s">
        <v>29</v>
      </c>
      <c r="AE640" s="5" t="s">
        <v>36</v>
      </c>
      <c r="AF640" s="5" t="s">
        <v>41</v>
      </c>
      <c r="AG640" s="5" t="s">
        <v>136</v>
      </c>
      <c r="AH640" s="699"/>
      <c r="AI640" s="5" t="s">
        <v>564</v>
      </c>
      <c r="AJ640" s="699" t="s">
        <v>409</v>
      </c>
      <c r="AK640" s="699">
        <v>1</v>
      </c>
      <c r="AL640" s="715">
        <f>IF(AI640&lt;&gt;"",VLOOKUP(AI640,'DON GIA'!$M$1:$P$9,4,0),"")</f>
        <v>3223980</v>
      </c>
      <c r="AM640" s="715">
        <f t="shared" ref="AM640:AM703" si="266">IF(AI640&lt;&gt;"",AK640*AL640,"")</f>
        <v>3223980</v>
      </c>
      <c r="AN640" s="5"/>
      <c r="AO640" s="699"/>
      <c r="AP640" s="702" t="str">
        <f t="shared" si="254"/>
        <v/>
      </c>
      <c r="AQ640" s="709" t="s">
        <v>2353</v>
      </c>
      <c r="AR640" s="709" t="s">
        <v>1912</v>
      </c>
      <c r="AS640" s="723"/>
    </row>
    <row r="641" spans="1:45" ht="66.75" outlineLevel="2">
      <c r="A641" s="710">
        <f t="shared" ref="A641:A672" si="267">IF(B640&lt;&gt;"",B640,A640)</f>
        <v>47</v>
      </c>
      <c r="B641" s="711" t="str">
        <f>IF(C641&lt;&gt;"",COUNTA($C$8:C641),"")</f>
        <v/>
      </c>
      <c r="C641" s="711"/>
      <c r="D641" s="5" t="s">
        <v>71</v>
      </c>
      <c r="E641" s="699"/>
      <c r="F641" s="699"/>
      <c r="G641" s="699">
        <v>523</v>
      </c>
      <c r="H641" s="699">
        <v>79</v>
      </c>
      <c r="I641" s="699">
        <v>250</v>
      </c>
      <c r="J641" s="699" t="s">
        <v>235</v>
      </c>
      <c r="K641" s="712" t="s">
        <v>974</v>
      </c>
      <c r="L641" s="714">
        <v>587.70000000000005</v>
      </c>
      <c r="M641" s="715">
        <f>IF(K641&lt;&gt;"",VLOOKUP(K641,'DON GIA'!$S$1:$U$19,3,0),"")</f>
        <v>1679000</v>
      </c>
      <c r="N641" s="715">
        <f>IF(K641&lt;&gt;"",VLOOKUP(K641,'DON GIA'!$S$1:$V$19,4,0),"")</f>
        <v>1350000</v>
      </c>
      <c r="O641" s="715">
        <f t="shared" si="262"/>
        <v>986748300.00000012</v>
      </c>
      <c r="P641" s="715">
        <f t="shared" si="263"/>
        <v>793395000.00000012</v>
      </c>
      <c r="Q641" s="5" t="s">
        <v>125</v>
      </c>
      <c r="R641" s="699" t="s">
        <v>44</v>
      </c>
      <c r="S641" s="699">
        <v>1</v>
      </c>
      <c r="T641" s="715">
        <f>IF(Q641&lt;&gt;"",VLOOKUP(Q641,'DON GIA'!$H$1:$K$103,4,0),"")</f>
        <v>758000</v>
      </c>
      <c r="U641" s="715">
        <f t="shared" si="264"/>
        <v>758000</v>
      </c>
      <c r="V641" s="715"/>
      <c r="W641" s="712" t="s">
        <v>1115</v>
      </c>
      <c r="X641" s="699" t="s">
        <v>27</v>
      </c>
      <c r="Y641" s="718">
        <v>6.16</v>
      </c>
      <c r="Z641" s="725"/>
      <c r="AA641" s="715">
        <f>IF(W641&lt;&gt;"",VLOOKUP(W641,'DON GIA'!$A$1:$D$346,4,0),"")</f>
        <v>4826746</v>
      </c>
      <c r="AB641" s="715">
        <f t="shared" si="265"/>
        <v>29732755.359999999</v>
      </c>
      <c r="AC641" s="5"/>
      <c r="AD641" s="5" t="s">
        <v>34</v>
      </c>
      <c r="AE641" s="5" t="s">
        <v>30</v>
      </c>
      <c r="AF641" s="5" t="s">
        <v>41</v>
      </c>
      <c r="AG641" s="5" t="s">
        <v>34</v>
      </c>
      <c r="AH641" s="699"/>
      <c r="AI641" s="752" t="s">
        <v>579</v>
      </c>
      <c r="AJ641" s="699" t="s">
        <v>560</v>
      </c>
      <c r="AK641" s="699">
        <v>1</v>
      </c>
      <c r="AL641" s="715">
        <f>IF(AI641&lt;&gt;"",VLOOKUP(AI641,'DON GIA'!$M$1:$P$9,4,0),"")</f>
        <v>17000000</v>
      </c>
      <c r="AM641" s="715">
        <f t="shared" si="266"/>
        <v>17000000</v>
      </c>
      <c r="AN641" s="5"/>
      <c r="AO641" s="699"/>
      <c r="AP641" s="702" t="str">
        <f t="shared" si="254"/>
        <v/>
      </c>
      <c r="AQ641" s="722" t="s">
        <v>371</v>
      </c>
      <c r="AR641" s="722" t="s">
        <v>1985</v>
      </c>
      <c r="AS641" s="639"/>
    </row>
    <row r="642" spans="1:45" ht="135" outlineLevel="2">
      <c r="A642" s="710">
        <f t="shared" si="267"/>
        <v>47</v>
      </c>
      <c r="B642" s="711" t="str">
        <f>IF(C642&lt;&gt;"",COUNTA($C$8:C642),"")</f>
        <v/>
      </c>
      <c r="C642" s="711"/>
      <c r="D642" s="5"/>
      <c r="E642" s="699"/>
      <c r="F642" s="699"/>
      <c r="G642" s="699"/>
      <c r="H642" s="699"/>
      <c r="I642" s="699"/>
      <c r="J642" s="699"/>
      <c r="K642" s="712"/>
      <c r="L642" s="714" t="s">
        <v>35</v>
      </c>
      <c r="M642" s="715" t="str">
        <f>IF(K642&lt;&gt;"",VLOOKUP(K642,'DON GIA'!$S$1:$U$19,3,0),"")</f>
        <v/>
      </c>
      <c r="N642" s="715" t="str">
        <f>IF(K642&lt;&gt;"",VLOOKUP(K642,'DON GIA'!$S$1:$V$19,4,0),"")</f>
        <v/>
      </c>
      <c r="O642" s="715" t="str">
        <f t="shared" si="262"/>
        <v/>
      </c>
      <c r="P642" s="715" t="str">
        <f t="shared" si="263"/>
        <v/>
      </c>
      <c r="Q642" s="5" t="s">
        <v>315</v>
      </c>
      <c r="R642" s="699" t="s">
        <v>44</v>
      </c>
      <c r="S642" s="699">
        <v>4</v>
      </c>
      <c r="T642" s="715">
        <f>IF(Q642&lt;&gt;"",VLOOKUP(Q642,'DON GIA'!$H$1:$K$103,4,0),"")</f>
        <v>291000</v>
      </c>
      <c r="U642" s="715">
        <f t="shared" si="264"/>
        <v>1164000</v>
      </c>
      <c r="V642" s="715"/>
      <c r="W642" s="712" t="s">
        <v>1014</v>
      </c>
      <c r="X642" s="699" t="s">
        <v>27</v>
      </c>
      <c r="Y642" s="718">
        <v>35.42</v>
      </c>
      <c r="Z642" s="725"/>
      <c r="AA642" s="715">
        <f>IF(W642&lt;&gt;"",VLOOKUP(W642,'DON GIA'!$A$1:$D$346,4,0),"")</f>
        <v>4447303</v>
      </c>
      <c r="AB642" s="715">
        <f t="shared" si="265"/>
        <v>157523472.26000002</v>
      </c>
      <c r="AC642" s="5"/>
      <c r="AD642" s="5" t="s">
        <v>29</v>
      </c>
      <c r="AE642" s="5" t="s">
        <v>30</v>
      </c>
      <c r="AF642" s="5" t="s">
        <v>41</v>
      </c>
      <c r="AG642" s="5" t="s">
        <v>34</v>
      </c>
      <c r="AH642" s="699"/>
      <c r="AI642" s="5"/>
      <c r="AJ642" s="699"/>
      <c r="AK642" s="699"/>
      <c r="AL642" s="715" t="str">
        <f>IF(AI642&lt;&gt;"",VLOOKUP(AI642,'DON GIA'!$M$1:$P$9,4,0),"")</f>
        <v/>
      </c>
      <c r="AM642" s="715" t="str">
        <f t="shared" si="266"/>
        <v/>
      </c>
      <c r="AN642" s="5"/>
      <c r="AO642" s="699"/>
      <c r="AP642" s="702" t="str">
        <f t="shared" si="254"/>
        <v/>
      </c>
      <c r="AQ642" s="709" t="s">
        <v>2354</v>
      </c>
      <c r="AR642" s="709" t="s">
        <v>1986</v>
      </c>
      <c r="AS642" s="723"/>
    </row>
    <row r="643" spans="1:45" ht="99" outlineLevel="2">
      <c r="A643" s="710">
        <f t="shared" si="267"/>
        <v>47</v>
      </c>
      <c r="B643" s="711" t="str">
        <f>IF(C643&lt;&gt;"",COUNTA($C$8:C643),"")</f>
        <v/>
      </c>
      <c r="C643" s="711"/>
      <c r="D643" s="5"/>
      <c r="E643" s="699"/>
      <c r="F643" s="699"/>
      <c r="G643" s="699"/>
      <c r="H643" s="699"/>
      <c r="I643" s="699"/>
      <c r="J643" s="699"/>
      <c r="K643" s="712"/>
      <c r="L643" s="714" t="s">
        <v>35</v>
      </c>
      <c r="M643" s="715" t="str">
        <f>IF(K643&lt;&gt;"",VLOOKUP(K643,'DON GIA'!$S$1:$U$19,3,0),"")</f>
        <v/>
      </c>
      <c r="N643" s="715" t="str">
        <f>IF(K643&lt;&gt;"",VLOOKUP(K643,'DON GIA'!$S$1:$V$19,4,0),"")</f>
        <v/>
      </c>
      <c r="O643" s="715" t="str">
        <f t="shared" si="262"/>
        <v/>
      </c>
      <c r="P643" s="715" t="str">
        <f t="shared" si="263"/>
        <v/>
      </c>
      <c r="Q643" s="5" t="s">
        <v>48</v>
      </c>
      <c r="R643" s="699" t="s">
        <v>44</v>
      </c>
      <c r="S643" s="699">
        <v>1</v>
      </c>
      <c r="T643" s="715">
        <f>IF(Q643&lt;&gt;"",VLOOKUP(Q643,'DON GIA'!$H$1:$K$103,4,0),"")</f>
        <v>1708000</v>
      </c>
      <c r="U643" s="715">
        <f t="shared" si="264"/>
        <v>1708000</v>
      </c>
      <c r="V643" s="715"/>
      <c r="W643" s="712" t="s">
        <v>1005</v>
      </c>
      <c r="X643" s="699" t="s">
        <v>27</v>
      </c>
      <c r="Y643" s="718">
        <v>3.36</v>
      </c>
      <c r="Z643" s="725"/>
      <c r="AA643" s="715">
        <f>IF(W643&lt;&gt;"",VLOOKUP(W643,'DON GIA'!$A$1:$D$346,4,0),"")</f>
        <v>5559129</v>
      </c>
      <c r="AB643" s="715">
        <f t="shared" si="265"/>
        <v>18678673.439999998</v>
      </c>
      <c r="AC643" s="5"/>
      <c r="AD643" s="5" t="s">
        <v>34</v>
      </c>
      <c r="AE643" s="5" t="s">
        <v>30</v>
      </c>
      <c r="AF643" s="5" t="s">
        <v>31</v>
      </c>
      <c r="AG643" s="5" t="s">
        <v>34</v>
      </c>
      <c r="AH643" s="699"/>
      <c r="AI643" s="5"/>
      <c r="AJ643" s="699"/>
      <c r="AK643" s="699"/>
      <c r="AL643" s="715" t="str">
        <f>IF(AI643&lt;&gt;"",VLOOKUP(AI643,'DON GIA'!$M$1:$P$9,4,0),"")</f>
        <v/>
      </c>
      <c r="AM643" s="715" t="str">
        <f t="shared" si="266"/>
        <v/>
      </c>
      <c r="AN643" s="5"/>
      <c r="AO643" s="699"/>
      <c r="AP643" s="702" t="str">
        <f t="shared" si="254"/>
        <v/>
      </c>
      <c r="AQ643" s="722" t="s">
        <v>372</v>
      </c>
      <c r="AR643" s="722" t="s">
        <v>1987</v>
      </c>
      <c r="AS643" s="639"/>
    </row>
    <row r="644" spans="1:45" ht="33" outlineLevel="2">
      <c r="A644" s="710">
        <f t="shared" si="267"/>
        <v>47</v>
      </c>
      <c r="B644" s="711" t="str">
        <f>IF(C644&lt;&gt;"",COUNTA($C$8:C644),"")</f>
        <v/>
      </c>
      <c r="C644" s="711"/>
      <c r="D644" s="5"/>
      <c r="E644" s="699"/>
      <c r="F644" s="699"/>
      <c r="G644" s="699"/>
      <c r="H644" s="699"/>
      <c r="I644" s="699"/>
      <c r="J644" s="699"/>
      <c r="K644" s="712"/>
      <c r="L644" s="714" t="s">
        <v>35</v>
      </c>
      <c r="M644" s="715" t="str">
        <f>IF(K644&lt;&gt;"",VLOOKUP(K644,'DON GIA'!$S$1:$U$19,3,0),"")</f>
        <v/>
      </c>
      <c r="N644" s="715" t="str">
        <f>IF(K644&lt;&gt;"",VLOOKUP(K644,'DON GIA'!$S$1:$V$19,4,0),"")</f>
        <v/>
      </c>
      <c r="O644" s="715" t="str">
        <f t="shared" si="262"/>
        <v/>
      </c>
      <c r="P644" s="715" t="str">
        <f t="shared" si="263"/>
        <v/>
      </c>
      <c r="Q644" s="5" t="s">
        <v>319</v>
      </c>
      <c r="R644" s="699" t="s">
        <v>27</v>
      </c>
      <c r="S644" s="699">
        <v>5</v>
      </c>
      <c r="T644" s="715">
        <f>IF(Q644&lt;&gt;"",VLOOKUP(Q644,'DON GIA'!$H$1:$K$103,4,0),"")</f>
        <v>5000</v>
      </c>
      <c r="U644" s="715">
        <f t="shared" si="264"/>
        <v>25000</v>
      </c>
      <c r="V644" s="715"/>
      <c r="W644" s="712" t="s">
        <v>1005</v>
      </c>
      <c r="X644" s="699" t="s">
        <v>27</v>
      </c>
      <c r="Y644" s="718">
        <v>95.12</v>
      </c>
      <c r="Z644" s="725"/>
      <c r="AA644" s="715">
        <f>IF(W644&lt;&gt;"",VLOOKUP(W644,'DON GIA'!$A$1:$D$346,4,0),"")</f>
        <v>5559129</v>
      </c>
      <c r="AB644" s="715">
        <f t="shared" si="265"/>
        <v>528784350.48000002</v>
      </c>
      <c r="AC644" s="5"/>
      <c r="AD644" s="5" t="s">
        <v>313</v>
      </c>
      <c r="AE644" s="5" t="s">
        <v>30</v>
      </c>
      <c r="AF644" s="5" t="s">
        <v>31</v>
      </c>
      <c r="AG644" s="5" t="s">
        <v>34</v>
      </c>
      <c r="AH644" s="699"/>
      <c r="AI644" s="5"/>
      <c r="AJ644" s="699"/>
      <c r="AK644" s="699"/>
      <c r="AL644" s="715" t="str">
        <f>IF(AI644&lt;&gt;"",VLOOKUP(AI644,'DON GIA'!$M$1:$P$9,4,0),"")</f>
        <v/>
      </c>
      <c r="AM644" s="715" t="str">
        <f t="shared" si="266"/>
        <v/>
      </c>
      <c r="AN644" s="5"/>
      <c r="AO644" s="699"/>
      <c r="AP644" s="702" t="str">
        <f t="shared" si="254"/>
        <v/>
      </c>
      <c r="AQ644" s="722" t="s">
        <v>373</v>
      </c>
      <c r="AR644" s="722" t="s">
        <v>1988</v>
      </c>
      <c r="AS644" s="639"/>
    </row>
    <row r="645" spans="1:45" ht="33.75" outlineLevel="2">
      <c r="A645" s="710">
        <f t="shared" si="267"/>
        <v>47</v>
      </c>
      <c r="B645" s="711" t="str">
        <f>IF(C645&lt;&gt;"",COUNTA($C$8:C645),"")</f>
        <v/>
      </c>
      <c r="C645" s="711"/>
      <c r="D645" s="5"/>
      <c r="E645" s="699"/>
      <c r="F645" s="699"/>
      <c r="G645" s="699"/>
      <c r="H645" s="699"/>
      <c r="I645" s="699"/>
      <c r="J645" s="699"/>
      <c r="K645" s="712"/>
      <c r="L645" s="714" t="s">
        <v>35</v>
      </c>
      <c r="M645" s="715" t="str">
        <f>IF(K645&lt;&gt;"",VLOOKUP(K645,'DON GIA'!$S$1:$U$19,3,0),"")</f>
        <v/>
      </c>
      <c r="N645" s="715" t="str">
        <f>IF(K645&lt;&gt;"",VLOOKUP(K645,'DON GIA'!$S$1:$V$19,4,0),"")</f>
        <v/>
      </c>
      <c r="O645" s="715" t="str">
        <f t="shared" si="262"/>
        <v/>
      </c>
      <c r="P645" s="715" t="str">
        <f t="shared" si="263"/>
        <v/>
      </c>
      <c r="Q645" s="5" t="s">
        <v>192</v>
      </c>
      <c r="R645" s="699" t="s">
        <v>44</v>
      </c>
      <c r="S645" s="699">
        <v>1</v>
      </c>
      <c r="T645" s="715">
        <f>IF(Q645&lt;&gt;"",VLOOKUP(Q645,'DON GIA'!$H$1:$K$103,4,0),"")</f>
        <v>1713000</v>
      </c>
      <c r="U645" s="715">
        <f t="shared" si="264"/>
        <v>1713000</v>
      </c>
      <c r="V645" s="715"/>
      <c r="W645" s="712" t="s">
        <v>1129</v>
      </c>
      <c r="X645" s="699" t="s">
        <v>27</v>
      </c>
      <c r="Y645" s="718">
        <v>2.56</v>
      </c>
      <c r="Z645" s="725"/>
      <c r="AA645" s="715">
        <f>IF(W645&lt;&gt;"",VLOOKUP(W645,'DON GIA'!$A$1:$D$346,4,0),"")</f>
        <v>2613835</v>
      </c>
      <c r="AB645" s="715">
        <f t="shared" si="265"/>
        <v>6691417.6000000006</v>
      </c>
      <c r="AC645" s="5"/>
      <c r="AD645" s="5" t="s">
        <v>29</v>
      </c>
      <c r="AE645" s="5" t="s">
        <v>30</v>
      </c>
      <c r="AF645" s="5" t="s">
        <v>31</v>
      </c>
      <c r="AG645" s="5" t="s">
        <v>34</v>
      </c>
      <c r="AH645" s="699"/>
      <c r="AI645" s="5"/>
      <c r="AJ645" s="699"/>
      <c r="AK645" s="699"/>
      <c r="AL645" s="715" t="str">
        <f>IF(AI645&lt;&gt;"",VLOOKUP(AI645,'DON GIA'!$M$1:$P$9,4,0),"")</f>
        <v/>
      </c>
      <c r="AM645" s="715" t="str">
        <f t="shared" si="266"/>
        <v/>
      </c>
      <c r="AN645" s="5"/>
      <c r="AO645" s="699"/>
      <c r="AP645" s="702" t="str">
        <f t="shared" si="254"/>
        <v/>
      </c>
      <c r="AQ645" s="712" t="s">
        <v>431</v>
      </c>
      <c r="AR645" s="712"/>
      <c r="AS645" s="727"/>
    </row>
    <row r="646" spans="1:45" ht="33.75" outlineLevel="2">
      <c r="A646" s="710">
        <f t="shared" si="267"/>
        <v>47</v>
      </c>
      <c r="B646" s="711" t="str">
        <f>IF(C646&lt;&gt;"",COUNTA($C$8:C646),"")</f>
        <v/>
      </c>
      <c r="C646" s="711"/>
      <c r="D646" s="5"/>
      <c r="E646" s="699"/>
      <c r="F646" s="699"/>
      <c r="G646" s="699"/>
      <c r="H646" s="699"/>
      <c r="I646" s="699"/>
      <c r="J646" s="699"/>
      <c r="K646" s="712"/>
      <c r="L646" s="714" t="s">
        <v>35</v>
      </c>
      <c r="M646" s="715" t="str">
        <f>IF(K646&lt;&gt;"",VLOOKUP(K646,'DON GIA'!$S$1:$U$19,3,0),"")</f>
        <v/>
      </c>
      <c r="N646" s="715" t="str">
        <f>IF(K646&lt;&gt;"",VLOOKUP(K646,'DON GIA'!$S$1:$V$19,4,0),"")</f>
        <v/>
      </c>
      <c r="O646" s="715" t="str">
        <f t="shared" si="262"/>
        <v/>
      </c>
      <c r="P646" s="715" t="str">
        <f t="shared" si="263"/>
        <v/>
      </c>
      <c r="Q646" s="5" t="s">
        <v>48</v>
      </c>
      <c r="R646" s="699" t="s">
        <v>44</v>
      </c>
      <c r="S646" s="699">
        <v>1</v>
      </c>
      <c r="T646" s="715">
        <f>IF(Q646&lt;&gt;"",VLOOKUP(Q646,'DON GIA'!$H$1:$K$103,4,0),"")</f>
        <v>1708000</v>
      </c>
      <c r="U646" s="715">
        <f t="shared" si="264"/>
        <v>1708000</v>
      </c>
      <c r="V646" s="715"/>
      <c r="W646" s="712" t="s">
        <v>1080</v>
      </c>
      <c r="X646" s="699" t="s">
        <v>27</v>
      </c>
      <c r="Y646" s="718">
        <v>2.2400000000000002</v>
      </c>
      <c r="Z646" s="725"/>
      <c r="AA646" s="715">
        <f>IF(W646&lt;&gt;"",VLOOKUP(W646,'DON GIA'!$A$1:$D$346,4,0),"")</f>
        <v>10375629</v>
      </c>
      <c r="AB646" s="715">
        <f t="shared" si="265"/>
        <v>23241408.960000001</v>
      </c>
      <c r="AC646" s="5"/>
      <c r="AD646" s="5" t="s">
        <v>29</v>
      </c>
      <c r="AE646" s="5" t="s">
        <v>30</v>
      </c>
      <c r="AF646" s="5" t="s">
        <v>31</v>
      </c>
      <c r="AG646" s="5" t="s">
        <v>34</v>
      </c>
      <c r="AH646" s="699"/>
      <c r="AI646" s="5"/>
      <c r="AJ646" s="699"/>
      <c r="AK646" s="699"/>
      <c r="AL646" s="715" t="str">
        <f>IF(AI646&lt;&gt;"",VLOOKUP(AI646,'DON GIA'!$M$1:$P$9,4,0),"")</f>
        <v/>
      </c>
      <c r="AM646" s="715" t="str">
        <f t="shared" si="266"/>
        <v/>
      </c>
      <c r="AN646" s="5"/>
      <c r="AO646" s="699"/>
      <c r="AP646" s="702" t="str">
        <f t="shared" si="254"/>
        <v/>
      </c>
      <c r="AQ646" s="712"/>
      <c r="AR646" s="712"/>
      <c r="AS646" s="727"/>
    </row>
    <row r="647" spans="1:45" outlineLevel="2">
      <c r="A647" s="710">
        <f t="shared" si="267"/>
        <v>47</v>
      </c>
      <c r="B647" s="711" t="str">
        <f>IF(C647&lt;&gt;"",COUNTA($C$8:C647),"")</f>
        <v/>
      </c>
      <c r="C647" s="711"/>
      <c r="D647" s="5"/>
      <c r="E647" s="699"/>
      <c r="F647" s="699"/>
      <c r="G647" s="699"/>
      <c r="H647" s="699"/>
      <c r="I647" s="699"/>
      <c r="J647" s="699"/>
      <c r="K647" s="712"/>
      <c r="L647" s="714" t="s">
        <v>35</v>
      </c>
      <c r="M647" s="715" t="str">
        <f>IF(K647&lt;&gt;"",VLOOKUP(K647,'DON GIA'!$S$1:$U$19,3,0),"")</f>
        <v/>
      </c>
      <c r="N647" s="715" t="str">
        <f>IF(K647&lt;&gt;"",VLOOKUP(K647,'DON GIA'!$S$1:$V$19,4,0),"")</f>
        <v/>
      </c>
      <c r="O647" s="715" t="str">
        <f t="shared" si="262"/>
        <v/>
      </c>
      <c r="P647" s="715" t="str">
        <f t="shared" si="263"/>
        <v/>
      </c>
      <c r="Q647" s="5" t="s">
        <v>35</v>
      </c>
      <c r="R647" s="699"/>
      <c r="S647" s="699"/>
      <c r="T647" s="715" t="str">
        <f>IF(Q647&lt;&gt;"",VLOOKUP(Q647,'DON GIA'!$H$1:$K$103,4,0),"")</f>
        <v/>
      </c>
      <c r="U647" s="715" t="str">
        <f t="shared" si="264"/>
        <v/>
      </c>
      <c r="V647" s="715"/>
      <c r="W647" s="712" t="s">
        <v>1192</v>
      </c>
      <c r="X647" s="699" t="s">
        <v>27</v>
      </c>
      <c r="Y647" s="718">
        <v>21.4</v>
      </c>
      <c r="Z647" s="725"/>
      <c r="AA647" s="715">
        <f>IF(W647&lt;&gt;"",VLOOKUP(W647,'DON GIA'!$A$1:$D$346,4,0),"")</f>
        <v>3072492</v>
      </c>
      <c r="AB647" s="715">
        <f t="shared" si="265"/>
        <v>65751328.799999997</v>
      </c>
      <c r="AC647" s="5"/>
      <c r="AD647" s="5" t="s">
        <v>29</v>
      </c>
      <c r="AE647" s="5" t="s">
        <v>218</v>
      </c>
      <c r="AF647" s="5" t="s">
        <v>41</v>
      </c>
      <c r="AG647" s="5" t="s">
        <v>312</v>
      </c>
      <c r="AH647" s="699"/>
      <c r="AI647" s="5"/>
      <c r="AJ647" s="699"/>
      <c r="AK647" s="699"/>
      <c r="AL647" s="715" t="str">
        <f>IF(AI647&lt;&gt;"",VLOOKUP(AI647,'DON GIA'!$M$1:$P$9,4,0),"")</f>
        <v/>
      </c>
      <c r="AM647" s="715" t="str">
        <f t="shared" si="266"/>
        <v/>
      </c>
      <c r="AN647" s="5"/>
      <c r="AO647" s="699"/>
      <c r="AP647" s="702" t="str">
        <f t="shared" si="254"/>
        <v/>
      </c>
      <c r="AQ647" s="712"/>
      <c r="AR647" s="712"/>
      <c r="AS647" s="727"/>
    </row>
    <row r="648" spans="1:45" outlineLevel="2">
      <c r="A648" s="710">
        <f t="shared" si="267"/>
        <v>47</v>
      </c>
      <c r="B648" s="711" t="str">
        <f>IF(C648&lt;&gt;"",COUNTA($C$8:C648),"")</f>
        <v/>
      </c>
      <c r="C648" s="711"/>
      <c r="D648" s="5"/>
      <c r="E648" s="699"/>
      <c r="F648" s="699"/>
      <c r="G648" s="699"/>
      <c r="H648" s="699"/>
      <c r="I648" s="699"/>
      <c r="J648" s="699"/>
      <c r="K648" s="712"/>
      <c r="L648" s="714" t="s">
        <v>35</v>
      </c>
      <c r="M648" s="715" t="str">
        <f>IF(K648&lt;&gt;"",VLOOKUP(K648,'DON GIA'!$S$1:$U$19,3,0),"")</f>
        <v/>
      </c>
      <c r="N648" s="715" t="str">
        <f>IF(K648&lt;&gt;"",VLOOKUP(K648,'DON GIA'!$S$1:$V$19,4,0),"")</f>
        <v/>
      </c>
      <c r="O648" s="715" t="str">
        <f t="shared" si="262"/>
        <v/>
      </c>
      <c r="P648" s="715" t="str">
        <f t="shared" si="263"/>
        <v/>
      </c>
      <c r="Q648" s="5" t="s">
        <v>35</v>
      </c>
      <c r="R648" s="699"/>
      <c r="S648" s="699"/>
      <c r="T648" s="715" t="str">
        <f>IF(Q648&lt;&gt;"",VLOOKUP(Q648,'DON GIA'!$H$1:$K$103,4,0),"")</f>
        <v/>
      </c>
      <c r="U648" s="715" t="str">
        <f t="shared" si="264"/>
        <v/>
      </c>
      <c r="V648" s="715"/>
      <c r="W648" s="712" t="s">
        <v>1091</v>
      </c>
      <c r="X648" s="699" t="s">
        <v>27</v>
      </c>
      <c r="Y648" s="718">
        <f>22.36+6.16</f>
        <v>28.52</v>
      </c>
      <c r="Z648" s="725"/>
      <c r="AA648" s="715">
        <f>IF(W648&lt;&gt;"",VLOOKUP(W648,'DON GIA'!$A$1:$D$346,4,0),"")</f>
        <v>161275</v>
      </c>
      <c r="AB648" s="715">
        <f t="shared" si="265"/>
        <v>4599563</v>
      </c>
      <c r="AC648" s="5"/>
      <c r="AD648" s="5"/>
      <c r="AE648" s="5"/>
      <c r="AF648" s="5"/>
      <c r="AG648" s="5"/>
      <c r="AH648" s="699"/>
      <c r="AI648" s="5"/>
      <c r="AJ648" s="699"/>
      <c r="AK648" s="699"/>
      <c r="AL648" s="715" t="str">
        <f>IF(AI648&lt;&gt;"",VLOOKUP(AI648,'DON GIA'!$M$1:$P$9,4,0),"")</f>
        <v/>
      </c>
      <c r="AM648" s="715" t="str">
        <f t="shared" si="266"/>
        <v/>
      </c>
      <c r="AN648" s="5"/>
      <c r="AO648" s="699"/>
      <c r="AP648" s="702" t="str">
        <f t="shared" si="254"/>
        <v/>
      </c>
      <c r="AQ648" s="712"/>
      <c r="AR648" s="712"/>
      <c r="AS648" s="727"/>
    </row>
    <row r="649" spans="1:45" outlineLevel="2">
      <c r="A649" s="710">
        <f t="shared" si="267"/>
        <v>47</v>
      </c>
      <c r="B649" s="711" t="str">
        <f>IF(C649&lt;&gt;"",COUNTA($C$8:C649),"")</f>
        <v/>
      </c>
      <c r="C649" s="711"/>
      <c r="D649" s="5"/>
      <c r="E649" s="699"/>
      <c r="F649" s="699"/>
      <c r="G649" s="699"/>
      <c r="H649" s="699"/>
      <c r="I649" s="699"/>
      <c r="J649" s="699"/>
      <c r="K649" s="712"/>
      <c r="L649" s="714" t="s">
        <v>35</v>
      </c>
      <c r="M649" s="715" t="str">
        <f>IF(K649&lt;&gt;"",VLOOKUP(K649,'DON GIA'!$S$1:$U$19,3,0),"")</f>
        <v/>
      </c>
      <c r="N649" s="715" t="str">
        <f>IF(K649&lt;&gt;"",VLOOKUP(K649,'DON GIA'!$S$1:$V$19,4,0),"")</f>
        <v/>
      </c>
      <c r="O649" s="715" t="str">
        <f t="shared" si="262"/>
        <v/>
      </c>
      <c r="P649" s="715" t="str">
        <f t="shared" si="263"/>
        <v/>
      </c>
      <c r="Q649" s="5" t="s">
        <v>35</v>
      </c>
      <c r="R649" s="699"/>
      <c r="S649" s="699"/>
      <c r="T649" s="715" t="str">
        <f>IF(Q649&lt;&gt;"",VLOOKUP(Q649,'DON GIA'!$H$1:$K$103,4,0),"")</f>
        <v/>
      </c>
      <c r="U649" s="715" t="str">
        <f t="shared" si="264"/>
        <v/>
      </c>
      <c r="V649" s="715"/>
      <c r="W649" s="712" t="s">
        <v>1193</v>
      </c>
      <c r="X649" s="699" t="s">
        <v>27</v>
      </c>
      <c r="Y649" s="718">
        <f>35.42+95.12</f>
        <v>130.54000000000002</v>
      </c>
      <c r="Z649" s="725"/>
      <c r="AA649" s="715">
        <f>IF(W649&lt;&gt;"",VLOOKUP(W649,'DON GIA'!$A$1:$D$346,4,0),"")</f>
        <v>109890</v>
      </c>
      <c r="AB649" s="715">
        <f t="shared" si="265"/>
        <v>14345040.600000001</v>
      </c>
      <c r="AC649" s="5"/>
      <c r="AD649" s="5"/>
      <c r="AE649" s="5"/>
      <c r="AF649" s="5"/>
      <c r="AG649" s="5"/>
      <c r="AH649" s="699"/>
      <c r="AI649" s="5"/>
      <c r="AJ649" s="699"/>
      <c r="AK649" s="699"/>
      <c r="AL649" s="715" t="str">
        <f>IF(AI649&lt;&gt;"",VLOOKUP(AI649,'DON GIA'!$M$1:$P$9,4,0),"")</f>
        <v/>
      </c>
      <c r="AM649" s="715" t="str">
        <f t="shared" si="266"/>
        <v/>
      </c>
      <c r="AN649" s="5"/>
      <c r="AO649" s="699"/>
      <c r="AP649" s="702" t="str">
        <f t="shared" ref="AP649:AP712" si="268">IF(C649&lt;&gt;"",O649+P649+U649+AB649+AM649,"")</f>
        <v/>
      </c>
      <c r="AQ649" s="712"/>
      <c r="AR649" s="712"/>
      <c r="AS649" s="727"/>
    </row>
    <row r="650" spans="1:45" outlineLevel="2">
      <c r="A650" s="710">
        <f t="shared" si="267"/>
        <v>47</v>
      </c>
      <c r="B650" s="711" t="str">
        <f>IF(C650&lt;&gt;"",COUNTA($C$8:C650),"")</f>
        <v/>
      </c>
      <c r="C650" s="711"/>
      <c r="D650" s="5"/>
      <c r="E650" s="699"/>
      <c r="F650" s="699"/>
      <c r="G650" s="699"/>
      <c r="H650" s="699"/>
      <c r="I650" s="699"/>
      <c r="J650" s="699"/>
      <c r="K650" s="712"/>
      <c r="L650" s="714" t="s">
        <v>35</v>
      </c>
      <c r="M650" s="715" t="str">
        <f>IF(K650&lt;&gt;"",VLOOKUP(K650,'DON GIA'!$S$1:$U$19,3,0),"")</f>
        <v/>
      </c>
      <c r="N650" s="715" t="str">
        <f>IF(K650&lt;&gt;"",VLOOKUP(K650,'DON GIA'!$S$1:$V$19,4,0),"")</f>
        <v/>
      </c>
      <c r="O650" s="715" t="str">
        <f t="shared" si="262"/>
        <v/>
      </c>
      <c r="P650" s="715" t="str">
        <f t="shared" si="263"/>
        <v/>
      </c>
      <c r="Q650" s="5" t="s">
        <v>35</v>
      </c>
      <c r="R650" s="699"/>
      <c r="S650" s="699"/>
      <c r="T650" s="715" t="str">
        <f>IF(Q650&lt;&gt;"",VLOOKUP(Q650,'DON GIA'!$H$1:$K$103,4,0),"")</f>
        <v/>
      </c>
      <c r="U650" s="715" t="str">
        <f t="shared" si="264"/>
        <v/>
      </c>
      <c r="V650" s="715"/>
      <c r="W650" s="712" t="s">
        <v>1194</v>
      </c>
      <c r="X650" s="699" t="s">
        <v>27</v>
      </c>
      <c r="Y650" s="718">
        <v>0.96</v>
      </c>
      <c r="Z650" s="725"/>
      <c r="AA650" s="715">
        <f>IF(W650&lt;&gt;"",VLOOKUP(W650,'DON GIA'!$A$1:$D$346,4,0),"")</f>
        <v>292949</v>
      </c>
      <c r="AB650" s="715">
        <f t="shared" si="265"/>
        <v>281231.03999999998</v>
      </c>
      <c r="AC650" s="5"/>
      <c r="AD650" s="5"/>
      <c r="AE650" s="5"/>
      <c r="AF650" s="5"/>
      <c r="AG650" s="5"/>
      <c r="AH650" s="699"/>
      <c r="AI650" s="5"/>
      <c r="AJ650" s="699"/>
      <c r="AK650" s="699"/>
      <c r="AL650" s="715" t="str">
        <f>IF(AI650&lt;&gt;"",VLOOKUP(AI650,'DON GIA'!$M$1:$P$9,4,0),"")</f>
        <v/>
      </c>
      <c r="AM650" s="715" t="str">
        <f t="shared" si="266"/>
        <v/>
      </c>
      <c r="AN650" s="5"/>
      <c r="AO650" s="699"/>
      <c r="AP650" s="702" t="str">
        <f t="shared" si="268"/>
        <v/>
      </c>
      <c r="AQ650" s="712"/>
      <c r="AR650" s="712"/>
      <c r="AS650" s="727"/>
    </row>
    <row r="651" spans="1:45" outlineLevel="2">
      <c r="A651" s="710">
        <f t="shared" si="267"/>
        <v>47</v>
      </c>
      <c r="B651" s="711" t="str">
        <f>IF(C651&lt;&gt;"",COUNTA($C$8:C651),"")</f>
        <v/>
      </c>
      <c r="C651" s="711"/>
      <c r="D651" s="5"/>
      <c r="E651" s="699"/>
      <c r="F651" s="699"/>
      <c r="G651" s="699"/>
      <c r="H651" s="699"/>
      <c r="I651" s="699"/>
      <c r="J651" s="699"/>
      <c r="K651" s="712"/>
      <c r="L651" s="714" t="s">
        <v>35</v>
      </c>
      <c r="M651" s="715" t="str">
        <f>IF(K651&lt;&gt;"",VLOOKUP(K651,'DON GIA'!$S$1:$U$19,3,0),"")</f>
        <v/>
      </c>
      <c r="N651" s="715" t="str">
        <f>IF(K651&lt;&gt;"",VLOOKUP(K651,'DON GIA'!$S$1:$V$19,4,0),"")</f>
        <v/>
      </c>
      <c r="O651" s="715" t="str">
        <f t="shared" si="262"/>
        <v/>
      </c>
      <c r="P651" s="715" t="str">
        <f t="shared" si="263"/>
        <v/>
      </c>
      <c r="Q651" s="5" t="s">
        <v>35</v>
      </c>
      <c r="R651" s="699"/>
      <c r="S651" s="699"/>
      <c r="T651" s="715" t="str">
        <f>IF(Q651&lt;&gt;"",VLOOKUP(Q651,'DON GIA'!$H$1:$K$103,4,0),"")</f>
        <v/>
      </c>
      <c r="U651" s="715" t="str">
        <f t="shared" si="264"/>
        <v/>
      </c>
      <c r="V651" s="715"/>
      <c r="W651" s="712" t="s">
        <v>1195</v>
      </c>
      <c r="X651" s="699" t="s">
        <v>38</v>
      </c>
      <c r="Y651" s="718">
        <v>3.85</v>
      </c>
      <c r="Z651" s="725"/>
      <c r="AA651" s="715">
        <f>IF(W651&lt;&gt;"",VLOOKUP(W651,'DON GIA'!$A$1:$D$346,4,0),"")</f>
        <v>995279</v>
      </c>
      <c r="AB651" s="715">
        <f t="shared" si="265"/>
        <v>3831824.15</v>
      </c>
      <c r="AC651" s="5"/>
      <c r="AD651" s="5"/>
      <c r="AE651" s="5"/>
      <c r="AF651" s="5"/>
      <c r="AG651" s="5"/>
      <c r="AH651" s="699"/>
      <c r="AI651" s="5"/>
      <c r="AJ651" s="699"/>
      <c r="AK651" s="699"/>
      <c r="AL651" s="715" t="str">
        <f>IF(AI651&lt;&gt;"",VLOOKUP(AI651,'DON GIA'!$M$1:$P$9,4,0),"")</f>
        <v/>
      </c>
      <c r="AM651" s="715" t="str">
        <f t="shared" si="266"/>
        <v/>
      </c>
      <c r="AN651" s="5"/>
      <c r="AO651" s="699"/>
      <c r="AP651" s="702" t="str">
        <f t="shared" si="268"/>
        <v/>
      </c>
      <c r="AQ651" s="712"/>
      <c r="AR651" s="712"/>
      <c r="AS651" s="727"/>
    </row>
    <row r="652" spans="1:45" outlineLevel="2">
      <c r="A652" s="710">
        <f t="shared" si="267"/>
        <v>47</v>
      </c>
      <c r="B652" s="711" t="str">
        <f>IF(C652&lt;&gt;"",COUNTA($C$8:C652),"")</f>
        <v/>
      </c>
      <c r="C652" s="711"/>
      <c r="D652" s="5"/>
      <c r="E652" s="699"/>
      <c r="F652" s="699"/>
      <c r="G652" s="699"/>
      <c r="H652" s="699"/>
      <c r="I652" s="699"/>
      <c r="J652" s="699"/>
      <c r="K652" s="712"/>
      <c r="L652" s="714" t="s">
        <v>35</v>
      </c>
      <c r="M652" s="715" t="str">
        <f>IF(K652&lt;&gt;"",VLOOKUP(K652,'DON GIA'!$S$1:$U$19,3,0),"")</f>
        <v/>
      </c>
      <c r="N652" s="715" t="str">
        <f>IF(K652&lt;&gt;"",VLOOKUP(K652,'DON GIA'!$S$1:$V$19,4,0),"")</f>
        <v/>
      </c>
      <c r="O652" s="715" t="str">
        <f t="shared" si="262"/>
        <v/>
      </c>
      <c r="P652" s="715" t="str">
        <f t="shared" si="263"/>
        <v/>
      </c>
      <c r="Q652" s="5" t="s">
        <v>35</v>
      </c>
      <c r="R652" s="699"/>
      <c r="S652" s="699"/>
      <c r="T652" s="715" t="str">
        <f>IF(Q652&lt;&gt;"",VLOOKUP(Q652,'DON GIA'!$H$1:$K$103,4,0),"")</f>
        <v/>
      </c>
      <c r="U652" s="715" t="str">
        <f t="shared" si="264"/>
        <v/>
      </c>
      <c r="V652" s="715"/>
      <c r="W652" s="712" t="s">
        <v>1009</v>
      </c>
      <c r="X652" s="699" t="s">
        <v>27</v>
      </c>
      <c r="Y652" s="718">
        <v>45.8</v>
      </c>
      <c r="Z652" s="725"/>
      <c r="AA652" s="715">
        <f>IF(W652&lt;&gt;"",VLOOKUP(W652,'DON GIA'!$A$1:$D$346,4,0),"")</f>
        <v>282038</v>
      </c>
      <c r="AB652" s="715">
        <f t="shared" si="265"/>
        <v>12917340.399999999</v>
      </c>
      <c r="AC652" s="5"/>
      <c r="AD652" s="5"/>
      <c r="AE652" s="5"/>
      <c r="AF652" s="5"/>
      <c r="AG652" s="5"/>
      <c r="AH652" s="699"/>
      <c r="AI652" s="5"/>
      <c r="AJ652" s="699"/>
      <c r="AK652" s="699"/>
      <c r="AL652" s="715" t="str">
        <f>IF(AI652&lt;&gt;"",VLOOKUP(AI652,'DON GIA'!$M$1:$P$9,4,0),"")</f>
        <v/>
      </c>
      <c r="AM652" s="715" t="str">
        <f t="shared" si="266"/>
        <v/>
      </c>
      <c r="AN652" s="5"/>
      <c r="AO652" s="699"/>
      <c r="AP652" s="702" t="str">
        <f t="shared" si="268"/>
        <v/>
      </c>
      <c r="AQ652" s="712"/>
      <c r="AR652" s="712"/>
      <c r="AS652" s="727"/>
    </row>
    <row r="653" spans="1:45" outlineLevel="2">
      <c r="A653" s="710">
        <f t="shared" si="267"/>
        <v>47</v>
      </c>
      <c r="B653" s="711" t="str">
        <f>IF(C653&lt;&gt;"",COUNTA($C$8:C653),"")</f>
        <v/>
      </c>
      <c r="C653" s="711"/>
      <c r="D653" s="5"/>
      <c r="E653" s="699"/>
      <c r="F653" s="699"/>
      <c r="G653" s="699"/>
      <c r="H653" s="699"/>
      <c r="I653" s="699"/>
      <c r="J653" s="699"/>
      <c r="K653" s="712"/>
      <c r="L653" s="714" t="s">
        <v>35</v>
      </c>
      <c r="M653" s="715" t="str">
        <f>IF(K653&lt;&gt;"",VLOOKUP(K653,'DON GIA'!$S$1:$U$19,3,0),"")</f>
        <v/>
      </c>
      <c r="N653" s="715" t="str">
        <f>IF(K653&lt;&gt;"",VLOOKUP(K653,'DON GIA'!$S$1:$V$19,4,0),"")</f>
        <v/>
      </c>
      <c r="O653" s="715" t="str">
        <f t="shared" si="262"/>
        <v/>
      </c>
      <c r="P653" s="715" t="str">
        <f t="shared" si="263"/>
        <v/>
      </c>
      <c r="Q653" s="5" t="s">
        <v>35</v>
      </c>
      <c r="R653" s="699"/>
      <c r="S653" s="699"/>
      <c r="T653" s="715" t="str">
        <f>IF(Q653&lt;&gt;"",VLOOKUP(Q653,'DON GIA'!$H$1:$K$103,4,0),"")</f>
        <v/>
      </c>
      <c r="U653" s="715" t="str">
        <f t="shared" si="264"/>
        <v/>
      </c>
      <c r="V653" s="715"/>
      <c r="W653" s="712" t="s">
        <v>1196</v>
      </c>
      <c r="X653" s="699" t="s">
        <v>27</v>
      </c>
      <c r="Y653" s="718">
        <v>50.4</v>
      </c>
      <c r="Z653" s="725"/>
      <c r="AA653" s="715">
        <f>IF(W653&lt;&gt;"",VLOOKUP(W653,'DON GIA'!$A$1:$D$346,4,0),"")</f>
        <v>282038</v>
      </c>
      <c r="AB653" s="715">
        <f t="shared" si="265"/>
        <v>14214715.199999999</v>
      </c>
      <c r="AC653" s="5"/>
      <c r="AD653" s="5"/>
      <c r="AE653" s="5"/>
      <c r="AF653" s="5"/>
      <c r="AG653" s="5"/>
      <c r="AH653" s="699"/>
      <c r="AI653" s="5"/>
      <c r="AJ653" s="699"/>
      <c r="AK653" s="699"/>
      <c r="AL653" s="715" t="str">
        <f>IF(AI653&lt;&gt;"",VLOOKUP(AI653,'DON GIA'!$M$1:$P$9,4,0),"")</f>
        <v/>
      </c>
      <c r="AM653" s="715" t="str">
        <f t="shared" si="266"/>
        <v/>
      </c>
      <c r="AN653" s="5"/>
      <c r="AO653" s="699"/>
      <c r="AP653" s="702" t="str">
        <f t="shared" si="268"/>
        <v/>
      </c>
      <c r="AQ653" s="712"/>
      <c r="AR653" s="712"/>
      <c r="AS653" s="727"/>
    </row>
    <row r="654" spans="1:45" outlineLevel="2">
      <c r="A654" s="710">
        <f t="shared" si="267"/>
        <v>47</v>
      </c>
      <c r="B654" s="711" t="str">
        <f>IF(C654&lt;&gt;"",COUNTA($C$8:C654),"")</f>
        <v/>
      </c>
      <c r="C654" s="711"/>
      <c r="D654" s="5"/>
      <c r="E654" s="699"/>
      <c r="F654" s="699"/>
      <c r="G654" s="699"/>
      <c r="H654" s="699"/>
      <c r="I654" s="699"/>
      <c r="J654" s="699"/>
      <c r="K654" s="712"/>
      <c r="L654" s="714" t="s">
        <v>35</v>
      </c>
      <c r="M654" s="715" t="str">
        <f>IF(K654&lt;&gt;"",VLOOKUP(K654,'DON GIA'!$S$1:$U$19,3,0),"")</f>
        <v/>
      </c>
      <c r="N654" s="715" t="str">
        <f>IF(K654&lt;&gt;"",VLOOKUP(K654,'DON GIA'!$S$1:$V$19,4,0),"")</f>
        <v/>
      </c>
      <c r="O654" s="715" t="str">
        <f t="shared" si="262"/>
        <v/>
      </c>
      <c r="P654" s="715" t="str">
        <f t="shared" si="263"/>
        <v/>
      </c>
      <c r="Q654" s="5" t="s">
        <v>35</v>
      </c>
      <c r="R654" s="699"/>
      <c r="S654" s="699"/>
      <c r="T654" s="715" t="str">
        <f>IF(Q654&lt;&gt;"",VLOOKUP(Q654,'DON GIA'!$H$1:$K$103,4,0),"")</f>
        <v/>
      </c>
      <c r="U654" s="715" t="str">
        <f t="shared" si="264"/>
        <v/>
      </c>
      <c r="V654" s="715"/>
      <c r="W654" s="712" t="s">
        <v>1197</v>
      </c>
      <c r="X654" s="699" t="s">
        <v>27</v>
      </c>
      <c r="Y654" s="718">
        <f>13.12+29.66+3.02+7.4</f>
        <v>53.2</v>
      </c>
      <c r="Z654" s="725"/>
      <c r="AA654" s="715">
        <f>IF(W654&lt;&gt;"",VLOOKUP(W654,'DON GIA'!$A$1:$D$346,4,0),"")</f>
        <v>282038</v>
      </c>
      <c r="AB654" s="715">
        <f t="shared" si="265"/>
        <v>15004421.600000001</v>
      </c>
      <c r="AC654" s="5"/>
      <c r="AD654" s="5"/>
      <c r="AE654" s="5"/>
      <c r="AF654" s="5"/>
      <c r="AG654" s="5"/>
      <c r="AH654" s="699"/>
      <c r="AI654" s="5"/>
      <c r="AJ654" s="699"/>
      <c r="AK654" s="699"/>
      <c r="AL654" s="715" t="str">
        <f>IF(AI654&lt;&gt;"",VLOOKUP(AI654,'DON GIA'!$M$1:$P$9,4,0),"")</f>
        <v/>
      </c>
      <c r="AM654" s="715" t="str">
        <f t="shared" si="266"/>
        <v/>
      </c>
      <c r="AN654" s="5"/>
      <c r="AO654" s="699"/>
      <c r="AP654" s="702" t="str">
        <f t="shared" si="268"/>
        <v/>
      </c>
      <c r="AQ654" s="712"/>
      <c r="AR654" s="712"/>
      <c r="AS654" s="727"/>
    </row>
    <row r="655" spans="1:45" outlineLevel="2">
      <c r="A655" s="710">
        <f t="shared" si="267"/>
        <v>47</v>
      </c>
      <c r="B655" s="711" t="str">
        <f>IF(C655&lt;&gt;"",COUNTA($C$8:C655),"")</f>
        <v/>
      </c>
      <c r="C655" s="711"/>
      <c r="D655" s="5"/>
      <c r="E655" s="699"/>
      <c r="F655" s="699"/>
      <c r="G655" s="699"/>
      <c r="H655" s="699"/>
      <c r="I655" s="699"/>
      <c r="J655" s="699"/>
      <c r="K655" s="712"/>
      <c r="L655" s="714" t="s">
        <v>35</v>
      </c>
      <c r="M655" s="715" t="str">
        <f>IF(K655&lt;&gt;"",VLOOKUP(K655,'DON GIA'!$S$1:$U$19,3,0),"")</f>
        <v/>
      </c>
      <c r="N655" s="715" t="str">
        <f>IF(K655&lt;&gt;"",VLOOKUP(K655,'DON GIA'!$S$1:$V$19,4,0),"")</f>
        <v/>
      </c>
      <c r="O655" s="715" t="str">
        <f t="shared" si="262"/>
        <v/>
      </c>
      <c r="P655" s="715" t="str">
        <f t="shared" si="263"/>
        <v/>
      </c>
      <c r="Q655" s="5" t="s">
        <v>35</v>
      </c>
      <c r="R655" s="699"/>
      <c r="S655" s="699"/>
      <c r="T655" s="715" t="str">
        <f>IF(Q655&lt;&gt;"",VLOOKUP(Q655,'DON GIA'!$H$1:$K$103,4,0),"")</f>
        <v/>
      </c>
      <c r="U655" s="715" t="str">
        <f t="shared" si="264"/>
        <v/>
      </c>
      <c r="V655" s="715"/>
      <c r="W655" s="712" t="s">
        <v>1198</v>
      </c>
      <c r="X655" s="699" t="s">
        <v>27</v>
      </c>
      <c r="Y655" s="718">
        <v>1.21</v>
      </c>
      <c r="Z655" s="725"/>
      <c r="AA655" s="715">
        <f>IF(W655&lt;&gt;"",VLOOKUP(W655,'DON GIA'!$A$1:$D$346,4,0),"")</f>
        <v>303189</v>
      </c>
      <c r="AB655" s="715">
        <f t="shared" si="265"/>
        <v>366858.69</v>
      </c>
      <c r="AC655" s="5"/>
      <c r="AD655" s="5"/>
      <c r="AE655" s="5"/>
      <c r="AF655" s="5"/>
      <c r="AG655" s="5"/>
      <c r="AH655" s="699"/>
      <c r="AI655" s="5"/>
      <c r="AJ655" s="699"/>
      <c r="AK655" s="699"/>
      <c r="AL655" s="715" t="str">
        <f>IF(AI655&lt;&gt;"",VLOOKUP(AI655,'DON GIA'!$M$1:$P$9,4,0),"")</f>
        <v/>
      </c>
      <c r="AM655" s="715" t="str">
        <f t="shared" si="266"/>
        <v/>
      </c>
      <c r="AN655" s="5"/>
      <c r="AO655" s="699"/>
      <c r="AP655" s="702" t="str">
        <f t="shared" si="268"/>
        <v/>
      </c>
      <c r="AQ655" s="712"/>
      <c r="AR655" s="712"/>
      <c r="AS655" s="727"/>
    </row>
    <row r="656" spans="1:45" outlineLevel="2">
      <c r="A656" s="710">
        <f t="shared" si="267"/>
        <v>47</v>
      </c>
      <c r="B656" s="711" t="str">
        <f>IF(C656&lt;&gt;"",COUNTA($C$8:C656),"")</f>
        <v/>
      </c>
      <c r="C656" s="711"/>
      <c r="D656" s="5"/>
      <c r="E656" s="699"/>
      <c r="F656" s="699"/>
      <c r="G656" s="699"/>
      <c r="H656" s="699"/>
      <c r="I656" s="699"/>
      <c r="J656" s="699"/>
      <c r="K656" s="712"/>
      <c r="L656" s="714" t="s">
        <v>35</v>
      </c>
      <c r="M656" s="715" t="str">
        <f>IF(K656&lt;&gt;"",VLOOKUP(K656,'DON GIA'!$S$1:$U$19,3,0),"")</f>
        <v/>
      </c>
      <c r="N656" s="715" t="str">
        <f>IF(K656&lt;&gt;"",VLOOKUP(K656,'DON GIA'!$S$1:$V$19,4,0),"")</f>
        <v/>
      </c>
      <c r="O656" s="715" t="str">
        <f t="shared" si="262"/>
        <v/>
      </c>
      <c r="P656" s="715" t="str">
        <f t="shared" si="263"/>
        <v/>
      </c>
      <c r="Q656" s="5" t="s">
        <v>35</v>
      </c>
      <c r="R656" s="699"/>
      <c r="S656" s="699"/>
      <c r="T656" s="715" t="str">
        <f>IF(Q656&lt;&gt;"",VLOOKUP(Q656,'DON GIA'!$H$1:$K$103,4,0),"")</f>
        <v/>
      </c>
      <c r="U656" s="715" t="str">
        <f t="shared" si="264"/>
        <v/>
      </c>
      <c r="V656" s="715"/>
      <c r="W656" s="712" t="s">
        <v>1199</v>
      </c>
      <c r="X656" s="699" t="s">
        <v>38</v>
      </c>
      <c r="Y656" s="718">
        <v>0.17599999999999999</v>
      </c>
      <c r="Z656" s="725"/>
      <c r="AA656" s="715">
        <f>IF(W656&lt;&gt;"",VLOOKUP(W656,'DON GIA'!$A$1:$D$346,4,0),"")</f>
        <v>1385413</v>
      </c>
      <c r="AB656" s="715">
        <f t="shared" si="265"/>
        <v>243832.68799999999</v>
      </c>
      <c r="AC656" s="5"/>
      <c r="AD656" s="5"/>
      <c r="AE656" s="5"/>
      <c r="AF656" s="5"/>
      <c r="AG656" s="5"/>
      <c r="AH656" s="699"/>
      <c r="AI656" s="5"/>
      <c r="AJ656" s="699"/>
      <c r="AK656" s="699"/>
      <c r="AL656" s="715" t="str">
        <f>IF(AI656&lt;&gt;"",VLOOKUP(AI656,'DON GIA'!$M$1:$P$9,4,0),"")</f>
        <v/>
      </c>
      <c r="AM656" s="715" t="str">
        <f t="shared" si="266"/>
        <v/>
      </c>
      <c r="AN656" s="5"/>
      <c r="AO656" s="699"/>
      <c r="AP656" s="702" t="str">
        <f t="shared" si="268"/>
        <v/>
      </c>
      <c r="AQ656" s="712"/>
      <c r="AR656" s="712"/>
      <c r="AS656" s="727"/>
    </row>
    <row r="657" spans="1:45" outlineLevel="2">
      <c r="A657" s="710">
        <f t="shared" si="267"/>
        <v>47</v>
      </c>
      <c r="B657" s="711" t="str">
        <f>IF(C657&lt;&gt;"",COUNTA($C$8:C657),"")</f>
        <v/>
      </c>
      <c r="C657" s="711"/>
      <c r="D657" s="5"/>
      <c r="E657" s="699"/>
      <c r="F657" s="699"/>
      <c r="G657" s="699"/>
      <c r="H657" s="699"/>
      <c r="I657" s="699"/>
      <c r="J657" s="699"/>
      <c r="K657" s="712"/>
      <c r="L657" s="714" t="s">
        <v>35</v>
      </c>
      <c r="M657" s="715" t="str">
        <f>IF(K657&lt;&gt;"",VLOOKUP(K657,'DON GIA'!$S$1:$U$19,3,0),"")</f>
        <v/>
      </c>
      <c r="N657" s="715" t="str">
        <f>IF(K657&lt;&gt;"",VLOOKUP(K657,'DON GIA'!$S$1:$V$19,4,0),"")</f>
        <v/>
      </c>
      <c r="O657" s="715" t="str">
        <f t="shared" si="262"/>
        <v/>
      </c>
      <c r="P657" s="715" t="str">
        <f t="shared" si="263"/>
        <v/>
      </c>
      <c r="Q657" s="5" t="s">
        <v>35</v>
      </c>
      <c r="R657" s="699"/>
      <c r="S657" s="699"/>
      <c r="T657" s="715" t="str">
        <f>IF(Q657&lt;&gt;"",VLOOKUP(Q657,'DON GIA'!$H$1:$K$103,4,0),"")</f>
        <v/>
      </c>
      <c r="U657" s="715" t="str">
        <f t="shared" si="264"/>
        <v/>
      </c>
      <c r="V657" s="715"/>
      <c r="W657" s="712" t="s">
        <v>1200</v>
      </c>
      <c r="X657" s="699" t="s">
        <v>38</v>
      </c>
      <c r="Y657" s="718">
        <v>0.54</v>
      </c>
      <c r="Z657" s="725"/>
      <c r="AA657" s="715">
        <f>IF(W657&lt;&gt;"",VLOOKUP(W657,'DON GIA'!$A$1:$D$346,4,0),"")</f>
        <v>3039467</v>
      </c>
      <c r="AB657" s="715">
        <f t="shared" si="265"/>
        <v>1641312.1800000002</v>
      </c>
      <c r="AC657" s="5"/>
      <c r="AD657" s="5"/>
      <c r="AE657" s="5"/>
      <c r="AF657" s="5"/>
      <c r="AG657" s="5"/>
      <c r="AH657" s="699"/>
      <c r="AI657" s="5"/>
      <c r="AJ657" s="699"/>
      <c r="AK657" s="699"/>
      <c r="AL657" s="715" t="str">
        <f>IF(AI657&lt;&gt;"",VLOOKUP(AI657,'DON GIA'!$M$1:$P$9,4,0),"")</f>
        <v/>
      </c>
      <c r="AM657" s="715" t="str">
        <f t="shared" si="266"/>
        <v/>
      </c>
      <c r="AN657" s="5"/>
      <c r="AO657" s="699"/>
      <c r="AP657" s="702" t="str">
        <f t="shared" si="268"/>
        <v/>
      </c>
      <c r="AQ657" s="712"/>
      <c r="AR657" s="712"/>
      <c r="AS657" s="727"/>
    </row>
    <row r="658" spans="1:45" outlineLevel="2">
      <c r="A658" s="710">
        <f t="shared" si="267"/>
        <v>47</v>
      </c>
      <c r="B658" s="711" t="str">
        <f>IF(C658&lt;&gt;"",COUNTA($C$8:C658),"")</f>
        <v/>
      </c>
      <c r="C658" s="711"/>
      <c r="D658" s="5"/>
      <c r="E658" s="699"/>
      <c r="F658" s="699"/>
      <c r="G658" s="699"/>
      <c r="H658" s="699"/>
      <c r="I658" s="699"/>
      <c r="J658" s="699"/>
      <c r="K658" s="712"/>
      <c r="L658" s="714" t="s">
        <v>35</v>
      </c>
      <c r="M658" s="715" t="str">
        <f>IF(K658&lt;&gt;"",VLOOKUP(K658,'DON GIA'!$S$1:$U$19,3,0),"")</f>
        <v/>
      </c>
      <c r="N658" s="715" t="str">
        <f>IF(K658&lt;&gt;"",VLOOKUP(K658,'DON GIA'!$S$1:$V$19,4,0),"")</f>
        <v/>
      </c>
      <c r="O658" s="715" t="str">
        <f t="shared" si="262"/>
        <v/>
      </c>
      <c r="P658" s="715" t="str">
        <f t="shared" si="263"/>
        <v/>
      </c>
      <c r="Q658" s="5" t="s">
        <v>35</v>
      </c>
      <c r="R658" s="699"/>
      <c r="S658" s="699"/>
      <c r="T658" s="715" t="str">
        <f>IF(Q658&lt;&gt;"",VLOOKUP(Q658,'DON GIA'!$H$1:$K$103,4,0),"")</f>
        <v/>
      </c>
      <c r="U658" s="715" t="str">
        <f t="shared" si="264"/>
        <v/>
      </c>
      <c r="V658" s="715"/>
      <c r="W658" s="712" t="s">
        <v>1201</v>
      </c>
      <c r="X658" s="699" t="s">
        <v>38</v>
      </c>
      <c r="Y658" s="718">
        <v>0.48599999999999999</v>
      </c>
      <c r="Z658" s="725"/>
      <c r="AA658" s="715">
        <f>IF(W658&lt;&gt;"",VLOOKUP(W658,'DON GIA'!$A$1:$D$346,4,0),"")</f>
        <v>3039467</v>
      </c>
      <c r="AB658" s="715">
        <f t="shared" si="265"/>
        <v>1477180.9620000001</v>
      </c>
      <c r="AC658" s="5"/>
      <c r="AD658" s="5"/>
      <c r="AE658" s="5"/>
      <c r="AF658" s="5"/>
      <c r="AG658" s="5"/>
      <c r="AH658" s="699"/>
      <c r="AI658" s="5"/>
      <c r="AJ658" s="699"/>
      <c r="AK658" s="699"/>
      <c r="AL658" s="715" t="str">
        <f>IF(AI658&lt;&gt;"",VLOOKUP(AI658,'DON GIA'!$M$1:$P$9,4,0),"")</f>
        <v/>
      </c>
      <c r="AM658" s="715" t="str">
        <f t="shared" si="266"/>
        <v/>
      </c>
      <c r="AN658" s="5"/>
      <c r="AO658" s="699"/>
      <c r="AP658" s="702" t="str">
        <f t="shared" si="268"/>
        <v/>
      </c>
      <c r="AQ658" s="712"/>
      <c r="AR658" s="712"/>
      <c r="AS658" s="727"/>
    </row>
    <row r="659" spans="1:45" outlineLevel="2">
      <c r="A659" s="710">
        <f t="shared" si="267"/>
        <v>47</v>
      </c>
      <c r="B659" s="711" t="str">
        <f>IF(C659&lt;&gt;"",COUNTA($C$8:C659),"")</f>
        <v/>
      </c>
      <c r="C659" s="711"/>
      <c r="D659" s="5"/>
      <c r="E659" s="699"/>
      <c r="F659" s="699"/>
      <c r="G659" s="699"/>
      <c r="H659" s="699"/>
      <c r="I659" s="699"/>
      <c r="J659" s="699"/>
      <c r="K659" s="712"/>
      <c r="L659" s="714" t="s">
        <v>35</v>
      </c>
      <c r="M659" s="715" t="str">
        <f>IF(K659&lt;&gt;"",VLOOKUP(K659,'DON GIA'!$S$1:$U$19,3,0),"")</f>
        <v/>
      </c>
      <c r="N659" s="715" t="str">
        <f>IF(K659&lt;&gt;"",VLOOKUP(K659,'DON GIA'!$S$1:$V$19,4,0),"")</f>
        <v/>
      </c>
      <c r="O659" s="715" t="str">
        <f t="shared" si="262"/>
        <v/>
      </c>
      <c r="P659" s="715" t="str">
        <f t="shared" si="263"/>
        <v/>
      </c>
      <c r="Q659" s="5" t="s">
        <v>35</v>
      </c>
      <c r="R659" s="699"/>
      <c r="S659" s="699"/>
      <c r="T659" s="715" t="str">
        <f>IF(Q659&lt;&gt;"",VLOOKUP(Q659,'DON GIA'!$H$1:$K$103,4,0),"")</f>
        <v/>
      </c>
      <c r="U659" s="715" t="str">
        <f t="shared" si="264"/>
        <v/>
      </c>
      <c r="V659" s="715"/>
      <c r="W659" s="712" t="s">
        <v>1202</v>
      </c>
      <c r="X659" s="699" t="s">
        <v>27</v>
      </c>
      <c r="Y659" s="718">
        <v>19.079999999999998</v>
      </c>
      <c r="Z659" s="725"/>
      <c r="AA659" s="715">
        <f>IF(W659&lt;&gt;"",VLOOKUP(W659,'DON GIA'!$A$1:$D$346,4,0),"")</f>
        <v>802027</v>
      </c>
      <c r="AB659" s="715">
        <f t="shared" si="265"/>
        <v>15302675.159999998</v>
      </c>
      <c r="AC659" s="5"/>
      <c r="AD659" s="5"/>
      <c r="AE659" s="5"/>
      <c r="AF659" s="5"/>
      <c r="AG659" s="5"/>
      <c r="AH659" s="699"/>
      <c r="AI659" s="5"/>
      <c r="AJ659" s="699"/>
      <c r="AK659" s="699"/>
      <c r="AL659" s="715" t="str">
        <f>IF(AI659&lt;&gt;"",VLOOKUP(AI659,'DON GIA'!$M$1:$P$9,4,0),"")</f>
        <v/>
      </c>
      <c r="AM659" s="715" t="str">
        <f t="shared" si="266"/>
        <v/>
      </c>
      <c r="AN659" s="5"/>
      <c r="AO659" s="699"/>
      <c r="AP659" s="702" t="str">
        <f t="shared" si="268"/>
        <v/>
      </c>
      <c r="AQ659" s="712"/>
      <c r="AR659" s="712"/>
      <c r="AS659" s="727"/>
    </row>
    <row r="660" spans="1:45" outlineLevel="2">
      <c r="A660" s="710">
        <f t="shared" si="267"/>
        <v>47</v>
      </c>
      <c r="B660" s="711" t="str">
        <f>IF(C660&lt;&gt;"",COUNTA($C$8:C660),"")</f>
        <v/>
      </c>
      <c r="C660" s="711"/>
      <c r="D660" s="5"/>
      <c r="E660" s="699"/>
      <c r="F660" s="699"/>
      <c r="G660" s="699"/>
      <c r="H660" s="699"/>
      <c r="I660" s="699"/>
      <c r="J660" s="699"/>
      <c r="K660" s="712"/>
      <c r="L660" s="714" t="s">
        <v>35</v>
      </c>
      <c r="M660" s="715" t="str">
        <f>IF(K660&lt;&gt;"",VLOOKUP(K660,'DON GIA'!$S$1:$U$19,3,0),"")</f>
        <v/>
      </c>
      <c r="N660" s="715" t="str">
        <f>IF(K660&lt;&gt;"",VLOOKUP(K660,'DON GIA'!$S$1:$V$19,4,0),"")</f>
        <v/>
      </c>
      <c r="O660" s="715" t="str">
        <f t="shared" si="262"/>
        <v/>
      </c>
      <c r="P660" s="715" t="str">
        <f t="shared" si="263"/>
        <v/>
      </c>
      <c r="Q660" s="5" t="s">
        <v>35</v>
      </c>
      <c r="R660" s="699"/>
      <c r="S660" s="699"/>
      <c r="T660" s="715" t="str">
        <f>IF(Q660&lt;&gt;"",VLOOKUP(Q660,'DON GIA'!$H$1:$K$103,4,0),"")</f>
        <v/>
      </c>
      <c r="U660" s="715" t="str">
        <f t="shared" si="264"/>
        <v/>
      </c>
      <c r="V660" s="715"/>
      <c r="W660" s="712" t="s">
        <v>1049</v>
      </c>
      <c r="X660" s="699" t="s">
        <v>42</v>
      </c>
      <c r="Y660" s="718">
        <v>1</v>
      </c>
      <c r="Z660" s="725"/>
      <c r="AA660" s="715">
        <f>IF(W660&lt;&gt;"",VLOOKUP(W660,'DON GIA'!$A$1:$D$346,4,0),"")</f>
        <v>3793079</v>
      </c>
      <c r="AB660" s="715">
        <f t="shared" si="265"/>
        <v>3793079</v>
      </c>
      <c r="AC660" s="5"/>
      <c r="AD660" s="5"/>
      <c r="AE660" s="5"/>
      <c r="AF660" s="5"/>
      <c r="AG660" s="5"/>
      <c r="AH660" s="699"/>
      <c r="AI660" s="5"/>
      <c r="AJ660" s="699"/>
      <c r="AK660" s="699"/>
      <c r="AL660" s="715" t="str">
        <f>IF(AI660&lt;&gt;"",VLOOKUP(AI660,'DON GIA'!$M$1:$P$9,4,0),"")</f>
        <v/>
      </c>
      <c r="AM660" s="715" t="str">
        <f t="shared" si="266"/>
        <v/>
      </c>
      <c r="AN660" s="5"/>
      <c r="AO660" s="699"/>
      <c r="AP660" s="702" t="str">
        <f t="shared" si="268"/>
        <v/>
      </c>
      <c r="AQ660" s="712"/>
      <c r="AR660" s="712"/>
      <c r="AS660" s="727"/>
    </row>
    <row r="661" spans="1:45" outlineLevel="2">
      <c r="A661" s="710">
        <f t="shared" si="267"/>
        <v>47</v>
      </c>
      <c r="B661" s="711" t="str">
        <f>IF(C661&lt;&gt;"",COUNTA($C$8:C661),"")</f>
        <v/>
      </c>
      <c r="C661" s="711"/>
      <c r="D661" s="5"/>
      <c r="E661" s="699"/>
      <c r="F661" s="699"/>
      <c r="G661" s="699"/>
      <c r="H661" s="699"/>
      <c r="I661" s="699"/>
      <c r="J661" s="699"/>
      <c r="K661" s="712"/>
      <c r="L661" s="714" t="s">
        <v>35</v>
      </c>
      <c r="M661" s="715" t="str">
        <f>IF(K661&lt;&gt;"",VLOOKUP(K661,'DON GIA'!$S$1:$U$19,3,0),"")</f>
        <v/>
      </c>
      <c r="N661" s="715" t="str">
        <f>IF(K661&lt;&gt;"",VLOOKUP(K661,'DON GIA'!$S$1:$V$19,4,0),"")</f>
        <v/>
      </c>
      <c r="O661" s="715" t="str">
        <f t="shared" si="262"/>
        <v/>
      </c>
      <c r="P661" s="715" t="str">
        <f t="shared" si="263"/>
        <v/>
      </c>
      <c r="Q661" s="5" t="s">
        <v>35</v>
      </c>
      <c r="R661" s="699"/>
      <c r="S661" s="699"/>
      <c r="T661" s="715" t="str">
        <f>IF(Q661&lt;&gt;"",VLOOKUP(Q661,'DON GIA'!$H$1:$K$103,4,0),"")</f>
        <v/>
      </c>
      <c r="U661" s="715" t="str">
        <f t="shared" si="264"/>
        <v/>
      </c>
      <c r="V661" s="715"/>
      <c r="W661" s="712" t="s">
        <v>1203</v>
      </c>
      <c r="X661" s="699" t="s">
        <v>27</v>
      </c>
      <c r="Y661" s="718">
        <v>1.68</v>
      </c>
      <c r="Z661" s="725"/>
      <c r="AA661" s="715">
        <f>IF(W661&lt;&gt;"",VLOOKUP(W661,'DON GIA'!$A$1:$D$346,4,0),"")</f>
        <v>216498</v>
      </c>
      <c r="AB661" s="715">
        <f t="shared" si="265"/>
        <v>363716.64</v>
      </c>
      <c r="AC661" s="5"/>
      <c r="AD661" s="5"/>
      <c r="AE661" s="5"/>
      <c r="AF661" s="5"/>
      <c r="AG661" s="5"/>
      <c r="AH661" s="699"/>
      <c r="AI661" s="5"/>
      <c r="AJ661" s="699"/>
      <c r="AK661" s="699"/>
      <c r="AL661" s="715" t="str">
        <f>IF(AI661&lt;&gt;"",VLOOKUP(AI661,'DON GIA'!$M$1:$P$9,4,0),"")</f>
        <v/>
      </c>
      <c r="AM661" s="715" t="str">
        <f t="shared" si="266"/>
        <v/>
      </c>
      <c r="AN661" s="5"/>
      <c r="AO661" s="699"/>
      <c r="AP661" s="702" t="str">
        <f t="shared" si="268"/>
        <v/>
      </c>
      <c r="AQ661" s="712"/>
      <c r="AR661" s="712"/>
      <c r="AS661" s="727"/>
    </row>
    <row r="662" spans="1:45" outlineLevel="2">
      <c r="A662" s="710">
        <f t="shared" si="267"/>
        <v>47</v>
      </c>
      <c r="B662" s="711" t="str">
        <f>IF(C662&lt;&gt;"",COUNTA($C$8:C662),"")</f>
        <v/>
      </c>
      <c r="C662" s="711"/>
      <c r="D662" s="5"/>
      <c r="E662" s="699"/>
      <c r="F662" s="699"/>
      <c r="G662" s="699"/>
      <c r="H662" s="699"/>
      <c r="I662" s="699"/>
      <c r="J662" s="699"/>
      <c r="K662" s="712"/>
      <c r="L662" s="714" t="s">
        <v>35</v>
      </c>
      <c r="M662" s="715" t="str">
        <f>IF(K662&lt;&gt;"",VLOOKUP(K662,'DON GIA'!$S$1:$U$19,3,0),"")</f>
        <v/>
      </c>
      <c r="N662" s="715" t="str">
        <f>IF(K662&lt;&gt;"",VLOOKUP(K662,'DON GIA'!$S$1:$V$19,4,0),"")</f>
        <v/>
      </c>
      <c r="O662" s="715" t="str">
        <f t="shared" si="262"/>
        <v/>
      </c>
      <c r="P662" s="715" t="str">
        <f t="shared" si="263"/>
        <v/>
      </c>
      <c r="Q662" s="5" t="s">
        <v>35</v>
      </c>
      <c r="R662" s="699"/>
      <c r="S662" s="699"/>
      <c r="T662" s="715" t="str">
        <f>IF(Q662&lt;&gt;"",VLOOKUP(Q662,'DON GIA'!$H$1:$K$103,4,0),"")</f>
        <v/>
      </c>
      <c r="U662" s="715" t="str">
        <f t="shared" si="264"/>
        <v/>
      </c>
      <c r="V662" s="715"/>
      <c r="W662" s="712" t="s">
        <v>1204</v>
      </c>
      <c r="X662" s="699" t="s">
        <v>27</v>
      </c>
      <c r="Y662" s="718">
        <v>1.6</v>
      </c>
      <c r="Z662" s="725"/>
      <c r="AA662" s="715">
        <f>IF(W662&lt;&gt;"",VLOOKUP(W662,'DON GIA'!$A$1:$D$346,4,0),"")</f>
        <v>292949</v>
      </c>
      <c r="AB662" s="715">
        <f t="shared" si="265"/>
        <v>468718.4</v>
      </c>
      <c r="AC662" s="5"/>
      <c r="AD662" s="5"/>
      <c r="AE662" s="5"/>
      <c r="AF662" s="5"/>
      <c r="AG662" s="5"/>
      <c r="AH662" s="699"/>
      <c r="AI662" s="5"/>
      <c r="AJ662" s="699"/>
      <c r="AK662" s="699"/>
      <c r="AL662" s="715" t="str">
        <f>IF(AI662&lt;&gt;"",VLOOKUP(AI662,'DON GIA'!$M$1:$P$9,4,0),"")</f>
        <v/>
      </c>
      <c r="AM662" s="715" t="str">
        <f t="shared" si="266"/>
        <v/>
      </c>
      <c r="AN662" s="5"/>
      <c r="AO662" s="699"/>
      <c r="AP662" s="702" t="str">
        <f t="shared" si="268"/>
        <v/>
      </c>
      <c r="AQ662" s="712"/>
      <c r="AR662" s="712"/>
      <c r="AS662" s="727"/>
    </row>
    <row r="663" spans="1:45" outlineLevel="2">
      <c r="A663" s="710">
        <f t="shared" si="267"/>
        <v>47</v>
      </c>
      <c r="B663" s="711" t="str">
        <f>IF(C663&lt;&gt;"",COUNTA($C$8:C663),"")</f>
        <v/>
      </c>
      <c r="C663" s="711"/>
      <c r="D663" s="5"/>
      <c r="E663" s="699"/>
      <c r="F663" s="699"/>
      <c r="G663" s="699"/>
      <c r="H663" s="699"/>
      <c r="I663" s="699"/>
      <c r="J663" s="699"/>
      <c r="K663" s="712"/>
      <c r="L663" s="714" t="s">
        <v>35</v>
      </c>
      <c r="M663" s="715" t="str">
        <f>IF(K663&lt;&gt;"",VLOOKUP(K663,'DON GIA'!$S$1:$U$19,3,0),"")</f>
        <v/>
      </c>
      <c r="N663" s="715" t="str">
        <f>IF(K663&lt;&gt;"",VLOOKUP(K663,'DON GIA'!$S$1:$V$19,4,0),"")</f>
        <v/>
      </c>
      <c r="O663" s="715" t="str">
        <f t="shared" si="262"/>
        <v/>
      </c>
      <c r="P663" s="715" t="str">
        <f t="shared" si="263"/>
        <v/>
      </c>
      <c r="Q663" s="5" t="s">
        <v>35</v>
      </c>
      <c r="R663" s="699"/>
      <c r="S663" s="699"/>
      <c r="T663" s="715" t="str">
        <f>IF(Q663&lt;&gt;"",VLOOKUP(Q663,'DON GIA'!$H$1:$K$103,4,0),"")</f>
        <v/>
      </c>
      <c r="U663" s="715" t="str">
        <f t="shared" si="264"/>
        <v/>
      </c>
      <c r="V663" s="715"/>
      <c r="W663" s="712" t="s">
        <v>1205</v>
      </c>
      <c r="X663" s="699" t="s">
        <v>38</v>
      </c>
      <c r="Y663" s="718">
        <v>5.1999999999999998E-2</v>
      </c>
      <c r="Z663" s="725"/>
      <c r="AA663" s="715">
        <f>IF(W663&lt;&gt;"",VLOOKUP(W663,'DON GIA'!$A$1:$D$346,4,0),"")</f>
        <v>109890</v>
      </c>
      <c r="AB663" s="715">
        <f t="shared" si="265"/>
        <v>5714.28</v>
      </c>
      <c r="AC663" s="5"/>
      <c r="AD663" s="5"/>
      <c r="AE663" s="5"/>
      <c r="AF663" s="5"/>
      <c r="AG663" s="5"/>
      <c r="AH663" s="699"/>
      <c r="AI663" s="5"/>
      <c r="AJ663" s="699"/>
      <c r="AK663" s="699"/>
      <c r="AL663" s="715" t="str">
        <f>IF(AI663&lt;&gt;"",VLOOKUP(AI663,'DON GIA'!$M$1:$P$9,4,0),"")</f>
        <v/>
      </c>
      <c r="AM663" s="715" t="str">
        <f t="shared" si="266"/>
        <v/>
      </c>
      <c r="AN663" s="5"/>
      <c r="AO663" s="699"/>
      <c r="AP663" s="702" t="str">
        <f t="shared" si="268"/>
        <v/>
      </c>
      <c r="AQ663" s="712"/>
      <c r="AR663" s="712"/>
      <c r="AS663" s="727"/>
    </row>
    <row r="664" spans="1:45" ht="50.25" outlineLevel="2">
      <c r="A664" s="710">
        <f t="shared" si="267"/>
        <v>47</v>
      </c>
      <c r="B664" s="711" t="str">
        <f>IF(C664&lt;&gt;"",COUNTA($C$8:C664),"")</f>
        <v/>
      </c>
      <c r="C664" s="711"/>
      <c r="D664" s="5"/>
      <c r="E664" s="699"/>
      <c r="F664" s="699"/>
      <c r="G664" s="699"/>
      <c r="H664" s="699"/>
      <c r="I664" s="699"/>
      <c r="J664" s="699"/>
      <c r="K664" s="712"/>
      <c r="L664" s="714" t="s">
        <v>35</v>
      </c>
      <c r="M664" s="715" t="str">
        <f>IF(K664&lt;&gt;"",VLOOKUP(K664,'DON GIA'!$S$1:$U$19,3,0),"")</f>
        <v/>
      </c>
      <c r="N664" s="715" t="str">
        <f>IF(K664&lt;&gt;"",VLOOKUP(K664,'DON GIA'!$S$1:$V$19,4,0),"")</f>
        <v/>
      </c>
      <c r="O664" s="715" t="str">
        <f t="shared" si="262"/>
        <v/>
      </c>
      <c r="P664" s="715" t="str">
        <f t="shared" si="263"/>
        <v/>
      </c>
      <c r="Q664" s="5" t="s">
        <v>35</v>
      </c>
      <c r="R664" s="699"/>
      <c r="S664" s="699"/>
      <c r="T664" s="715" t="str">
        <f>IF(Q664&lt;&gt;"",VLOOKUP(Q664,'DON GIA'!$H$1:$K$103,4,0),"")</f>
        <v/>
      </c>
      <c r="U664" s="715" t="str">
        <f t="shared" si="264"/>
        <v/>
      </c>
      <c r="V664" s="715"/>
      <c r="W664" s="712" t="s">
        <v>1206</v>
      </c>
      <c r="X664" s="699" t="s">
        <v>27</v>
      </c>
      <c r="Y664" s="718">
        <v>40.5</v>
      </c>
      <c r="Z664" s="725"/>
      <c r="AA664" s="715">
        <f>IF(W664&lt;&gt;"",VLOOKUP(W664,'DON GIA'!$A$1:$D$346,4,0),"")</f>
        <v>1185385</v>
      </c>
      <c r="AB664" s="715">
        <f t="shared" si="265"/>
        <v>48008092.5</v>
      </c>
      <c r="AC664" s="5"/>
      <c r="AD664" s="5"/>
      <c r="AE664" s="5"/>
      <c r="AF664" s="5"/>
      <c r="AG664" s="5"/>
      <c r="AH664" s="699"/>
      <c r="AI664" s="5"/>
      <c r="AJ664" s="699"/>
      <c r="AK664" s="699"/>
      <c r="AL664" s="715" t="str">
        <f>IF(AI664&lt;&gt;"",VLOOKUP(AI664,'DON GIA'!$M$1:$P$9,4,0),"")</f>
        <v/>
      </c>
      <c r="AM664" s="715" t="str">
        <f t="shared" si="266"/>
        <v/>
      </c>
      <c r="AN664" s="5"/>
      <c r="AO664" s="699"/>
      <c r="AP664" s="702" t="str">
        <f t="shared" si="268"/>
        <v/>
      </c>
      <c r="AQ664" s="712"/>
      <c r="AR664" s="712"/>
      <c r="AS664" s="727"/>
    </row>
    <row r="665" spans="1:45" outlineLevel="2">
      <c r="A665" s="710">
        <f t="shared" si="267"/>
        <v>47</v>
      </c>
      <c r="B665" s="711" t="str">
        <f>IF(C665&lt;&gt;"",COUNTA($C$8:C665),"")</f>
        <v/>
      </c>
      <c r="C665" s="711"/>
      <c r="D665" s="5"/>
      <c r="E665" s="699"/>
      <c r="F665" s="699"/>
      <c r="G665" s="699"/>
      <c r="H665" s="699"/>
      <c r="I665" s="699"/>
      <c r="J665" s="699"/>
      <c r="K665" s="712"/>
      <c r="L665" s="714" t="s">
        <v>35</v>
      </c>
      <c r="M665" s="715" t="str">
        <f>IF(K665&lt;&gt;"",VLOOKUP(K665,'DON GIA'!$S$1:$U$19,3,0),"")</f>
        <v/>
      </c>
      <c r="N665" s="715" t="str">
        <f>IF(K665&lt;&gt;"",VLOOKUP(K665,'DON GIA'!$S$1:$V$19,4,0),"")</f>
        <v/>
      </c>
      <c r="O665" s="715" t="str">
        <f t="shared" si="262"/>
        <v/>
      </c>
      <c r="P665" s="715" t="str">
        <f t="shared" si="263"/>
        <v/>
      </c>
      <c r="Q665" s="5" t="s">
        <v>35</v>
      </c>
      <c r="R665" s="699"/>
      <c r="S665" s="699"/>
      <c r="T665" s="715" t="str">
        <f>IF(Q665&lt;&gt;"",VLOOKUP(Q665,'DON GIA'!$H$1:$K$103,4,0),"")</f>
        <v/>
      </c>
      <c r="U665" s="715" t="str">
        <f t="shared" si="264"/>
        <v/>
      </c>
      <c r="V665" s="715"/>
      <c r="W665" s="712" t="s">
        <v>1207</v>
      </c>
      <c r="X665" s="699" t="s">
        <v>38</v>
      </c>
      <c r="Y665" s="718">
        <v>0.76800000000000002</v>
      </c>
      <c r="Z665" s="725"/>
      <c r="AA665" s="715">
        <f>IF(W665&lt;&gt;"",VLOOKUP(W665,'DON GIA'!$A$1:$D$346,4,0),"")</f>
        <v>5994000</v>
      </c>
      <c r="AB665" s="715">
        <f t="shared" si="265"/>
        <v>4603392</v>
      </c>
      <c r="AC665" s="5"/>
      <c r="AD665" s="5"/>
      <c r="AE665" s="5"/>
      <c r="AF665" s="5"/>
      <c r="AG665" s="5"/>
      <c r="AH665" s="699"/>
      <c r="AI665" s="5"/>
      <c r="AJ665" s="699"/>
      <c r="AK665" s="699"/>
      <c r="AL665" s="715" t="str">
        <f>IF(AI665&lt;&gt;"",VLOOKUP(AI665,'DON GIA'!$M$1:$P$9,4,0),"")</f>
        <v/>
      </c>
      <c r="AM665" s="715" t="str">
        <f t="shared" si="266"/>
        <v/>
      </c>
      <c r="AN665" s="5"/>
      <c r="AO665" s="699"/>
      <c r="AP665" s="702" t="str">
        <f t="shared" si="268"/>
        <v/>
      </c>
      <c r="AQ665" s="712"/>
      <c r="AR665" s="712"/>
      <c r="AS665" s="727"/>
    </row>
    <row r="666" spans="1:45" outlineLevel="2">
      <c r="A666" s="710">
        <f t="shared" si="267"/>
        <v>47</v>
      </c>
      <c r="B666" s="711" t="str">
        <f>IF(C666&lt;&gt;"",COUNTA($C$8:C666),"")</f>
        <v/>
      </c>
      <c r="C666" s="711"/>
      <c r="D666" s="5"/>
      <c r="E666" s="699"/>
      <c r="F666" s="699"/>
      <c r="G666" s="699"/>
      <c r="H666" s="699"/>
      <c r="I666" s="699"/>
      <c r="J666" s="699"/>
      <c r="K666" s="712"/>
      <c r="L666" s="714" t="s">
        <v>35</v>
      </c>
      <c r="M666" s="715" t="str">
        <f>IF(K666&lt;&gt;"",VLOOKUP(K666,'DON GIA'!$S$1:$U$19,3,0),"")</f>
        <v/>
      </c>
      <c r="N666" s="715" t="str">
        <f>IF(K666&lt;&gt;"",VLOOKUP(K666,'DON GIA'!$S$1:$V$19,4,0),"")</f>
        <v/>
      </c>
      <c r="O666" s="715" t="str">
        <f t="shared" si="262"/>
        <v/>
      </c>
      <c r="P666" s="715" t="str">
        <f t="shared" si="263"/>
        <v/>
      </c>
      <c r="Q666" s="5" t="s">
        <v>35</v>
      </c>
      <c r="R666" s="699"/>
      <c r="S666" s="699"/>
      <c r="T666" s="715" t="str">
        <f>IF(Q666&lt;&gt;"",VLOOKUP(Q666,'DON GIA'!$H$1:$K$103,4,0),"")</f>
        <v/>
      </c>
      <c r="U666" s="715" t="str">
        <f t="shared" si="264"/>
        <v/>
      </c>
      <c r="V666" s="715"/>
      <c r="W666" s="712" t="s">
        <v>1208</v>
      </c>
      <c r="X666" s="699" t="s">
        <v>38</v>
      </c>
      <c r="Y666" s="718">
        <v>0.28699999999999998</v>
      </c>
      <c r="Z666" s="725"/>
      <c r="AA666" s="715">
        <f>IF(W666&lt;&gt;"",VLOOKUP(W666,'DON GIA'!$A$1:$D$346,4,0),"")</f>
        <v>2523428</v>
      </c>
      <c r="AB666" s="715">
        <f t="shared" si="265"/>
        <v>724223.83599999989</v>
      </c>
      <c r="AC666" s="5"/>
      <c r="AD666" s="5"/>
      <c r="AE666" s="5"/>
      <c r="AF666" s="5"/>
      <c r="AG666" s="5"/>
      <c r="AH666" s="699"/>
      <c r="AI666" s="5"/>
      <c r="AJ666" s="699"/>
      <c r="AK666" s="699"/>
      <c r="AL666" s="715" t="str">
        <f>IF(AI666&lt;&gt;"",VLOOKUP(AI666,'DON GIA'!$M$1:$P$9,4,0),"")</f>
        <v/>
      </c>
      <c r="AM666" s="715" t="str">
        <f t="shared" si="266"/>
        <v/>
      </c>
      <c r="AN666" s="5"/>
      <c r="AO666" s="699"/>
      <c r="AP666" s="702" t="str">
        <f t="shared" si="268"/>
        <v/>
      </c>
      <c r="AQ666" s="712"/>
      <c r="AR666" s="712"/>
      <c r="AS666" s="727"/>
    </row>
    <row r="667" spans="1:45" outlineLevel="2">
      <c r="A667" s="710">
        <f t="shared" si="267"/>
        <v>47</v>
      </c>
      <c r="B667" s="711" t="str">
        <f>IF(C667&lt;&gt;"",COUNTA($C$8:C667),"")</f>
        <v/>
      </c>
      <c r="C667" s="711"/>
      <c r="D667" s="5"/>
      <c r="E667" s="699"/>
      <c r="F667" s="699"/>
      <c r="G667" s="699"/>
      <c r="H667" s="699"/>
      <c r="I667" s="699"/>
      <c r="J667" s="699"/>
      <c r="K667" s="712"/>
      <c r="L667" s="714" t="s">
        <v>35</v>
      </c>
      <c r="M667" s="715" t="str">
        <f>IF(K667&lt;&gt;"",VLOOKUP(K667,'DON GIA'!$S$1:$U$19,3,0),"")</f>
        <v/>
      </c>
      <c r="N667" s="715" t="str">
        <f>IF(K667&lt;&gt;"",VLOOKUP(K667,'DON GIA'!$S$1:$V$19,4,0),"")</f>
        <v/>
      </c>
      <c r="O667" s="715" t="str">
        <f t="shared" si="262"/>
        <v/>
      </c>
      <c r="P667" s="715" t="str">
        <f t="shared" si="263"/>
        <v/>
      </c>
      <c r="Q667" s="5" t="s">
        <v>35</v>
      </c>
      <c r="R667" s="699"/>
      <c r="S667" s="699"/>
      <c r="T667" s="715" t="str">
        <f>IF(Q667&lt;&gt;"",VLOOKUP(Q667,'DON GIA'!$H$1:$K$103,4,0),"")</f>
        <v/>
      </c>
      <c r="U667" s="715" t="str">
        <f t="shared" si="264"/>
        <v/>
      </c>
      <c r="V667" s="715"/>
      <c r="W667" s="712" t="s">
        <v>1209</v>
      </c>
      <c r="X667" s="699" t="s">
        <v>27</v>
      </c>
      <c r="Y667" s="718">
        <v>126.13</v>
      </c>
      <c r="Z667" s="725"/>
      <c r="AA667" s="715">
        <f>IF(W667&lt;&gt;"",VLOOKUP(W667,'DON GIA'!$A$1:$D$346,4,0),"")</f>
        <v>264499</v>
      </c>
      <c r="AB667" s="715">
        <f t="shared" si="265"/>
        <v>33361258.869999997</v>
      </c>
      <c r="AC667" s="5"/>
      <c r="AD667" s="5"/>
      <c r="AE667" s="5"/>
      <c r="AF667" s="5"/>
      <c r="AG667" s="5"/>
      <c r="AH667" s="699"/>
      <c r="AI667" s="5"/>
      <c r="AJ667" s="699"/>
      <c r="AK667" s="699"/>
      <c r="AL667" s="715" t="str">
        <f>IF(AI667&lt;&gt;"",VLOOKUP(AI667,'DON GIA'!$M$1:$P$9,4,0),"")</f>
        <v/>
      </c>
      <c r="AM667" s="715" t="str">
        <f t="shared" si="266"/>
        <v/>
      </c>
      <c r="AN667" s="5"/>
      <c r="AO667" s="699"/>
      <c r="AP667" s="702" t="str">
        <f t="shared" si="268"/>
        <v/>
      </c>
      <c r="AQ667" s="712"/>
      <c r="AR667" s="712"/>
      <c r="AS667" s="727"/>
    </row>
    <row r="668" spans="1:45" outlineLevel="2">
      <c r="A668" s="710">
        <f t="shared" si="267"/>
        <v>47</v>
      </c>
      <c r="B668" s="711" t="str">
        <f>IF(C668&lt;&gt;"",COUNTA($C$8:C668),"")</f>
        <v/>
      </c>
      <c r="C668" s="711"/>
      <c r="D668" s="5"/>
      <c r="E668" s="699"/>
      <c r="F668" s="699"/>
      <c r="G668" s="699"/>
      <c r="H668" s="699"/>
      <c r="I668" s="699"/>
      <c r="J668" s="699"/>
      <c r="K668" s="712"/>
      <c r="L668" s="714" t="s">
        <v>35</v>
      </c>
      <c r="M668" s="715" t="str">
        <f>IF(K668&lt;&gt;"",VLOOKUP(K668,'DON GIA'!$S$1:$U$19,3,0),"")</f>
        <v/>
      </c>
      <c r="N668" s="715" t="str">
        <f>IF(K668&lt;&gt;"",VLOOKUP(K668,'DON GIA'!$S$1:$V$19,4,0),"")</f>
        <v/>
      </c>
      <c r="O668" s="715" t="str">
        <f t="shared" si="262"/>
        <v/>
      </c>
      <c r="P668" s="715" t="str">
        <f t="shared" si="263"/>
        <v/>
      </c>
      <c r="Q668" s="5" t="s">
        <v>35</v>
      </c>
      <c r="R668" s="699"/>
      <c r="S668" s="699"/>
      <c r="T668" s="715" t="str">
        <f>IF(Q668&lt;&gt;"",VLOOKUP(Q668,'DON GIA'!$H$1:$K$103,4,0),"")</f>
        <v/>
      </c>
      <c r="U668" s="715" t="str">
        <f t="shared" si="264"/>
        <v/>
      </c>
      <c r="V668" s="715"/>
      <c r="W668" s="712" t="s">
        <v>1063</v>
      </c>
      <c r="X668" s="699" t="s">
        <v>27</v>
      </c>
      <c r="Y668" s="718">
        <v>53</v>
      </c>
      <c r="Z668" s="725"/>
      <c r="AA668" s="715">
        <f>IF(W668&lt;&gt;"",VLOOKUP(W668,'DON GIA'!$A$1:$D$346,4,0),"")</f>
        <v>3941166</v>
      </c>
      <c r="AB668" s="715">
        <f t="shared" si="265"/>
        <v>208881798</v>
      </c>
      <c r="AC668" s="5"/>
      <c r="AD668" s="5" t="s">
        <v>29</v>
      </c>
      <c r="AE668" s="5" t="s">
        <v>30</v>
      </c>
      <c r="AF668" s="5" t="s">
        <v>31</v>
      </c>
      <c r="AG668" s="5" t="s">
        <v>32</v>
      </c>
      <c r="AH668" s="699"/>
      <c r="AI668" s="5"/>
      <c r="AJ668" s="699"/>
      <c r="AK668" s="699"/>
      <c r="AL668" s="715" t="str">
        <f>IF(AI668&lt;&gt;"",VLOOKUP(AI668,'DON GIA'!$M$1:$P$9,4,0),"")</f>
        <v/>
      </c>
      <c r="AM668" s="715" t="str">
        <f t="shared" si="266"/>
        <v/>
      </c>
      <c r="AN668" s="5"/>
      <c r="AO668" s="699"/>
      <c r="AP668" s="702" t="str">
        <f t="shared" si="268"/>
        <v/>
      </c>
      <c r="AQ668" s="712"/>
      <c r="AR668" s="712"/>
      <c r="AS668" s="727"/>
    </row>
    <row r="669" spans="1:45" ht="33.75" outlineLevel="2">
      <c r="A669" s="710">
        <f t="shared" si="267"/>
        <v>47</v>
      </c>
      <c r="B669" s="711" t="str">
        <f>IF(C669&lt;&gt;"",COUNTA($C$8:C669),"")</f>
        <v/>
      </c>
      <c r="C669" s="711"/>
      <c r="D669" s="5"/>
      <c r="E669" s="699"/>
      <c r="F669" s="699"/>
      <c r="G669" s="699"/>
      <c r="H669" s="699"/>
      <c r="I669" s="699"/>
      <c r="J669" s="699"/>
      <c r="K669" s="712"/>
      <c r="L669" s="714" t="s">
        <v>35</v>
      </c>
      <c r="M669" s="715" t="str">
        <f>IF(K669&lt;&gt;"",VLOOKUP(K669,'DON GIA'!$S$1:$U$19,3,0),"")</f>
        <v/>
      </c>
      <c r="N669" s="715" t="str">
        <f>IF(K669&lt;&gt;"",VLOOKUP(K669,'DON GIA'!$S$1:$V$19,4,0),"")</f>
        <v/>
      </c>
      <c r="O669" s="715" t="str">
        <f t="shared" si="262"/>
        <v/>
      </c>
      <c r="P669" s="715" t="str">
        <f t="shared" si="263"/>
        <v/>
      </c>
      <c r="Q669" s="5" t="s">
        <v>35</v>
      </c>
      <c r="R669" s="699"/>
      <c r="S669" s="699"/>
      <c r="T669" s="715" t="str">
        <f>IF(Q669&lt;&gt;"",VLOOKUP(Q669,'DON GIA'!$H$1:$K$103,4,0),"")</f>
        <v/>
      </c>
      <c r="U669" s="715" t="str">
        <f t="shared" si="264"/>
        <v/>
      </c>
      <c r="V669" s="715"/>
      <c r="W669" s="712" t="s">
        <v>1080</v>
      </c>
      <c r="X669" s="699" t="s">
        <v>27</v>
      </c>
      <c r="Y669" s="718">
        <v>7</v>
      </c>
      <c r="Z669" s="725"/>
      <c r="AA669" s="715">
        <f>IF(W669&lt;&gt;"",VLOOKUP(W669,'DON GIA'!$A$1:$D$346,4,0),"")</f>
        <v>10375629</v>
      </c>
      <c r="AB669" s="715">
        <f t="shared" si="265"/>
        <v>72629403</v>
      </c>
      <c r="AC669" s="5"/>
      <c r="AD669" s="5" t="s">
        <v>29</v>
      </c>
      <c r="AE669" s="5" t="s">
        <v>30</v>
      </c>
      <c r="AF669" s="5" t="s">
        <v>31</v>
      </c>
      <c r="AG669" s="5" t="s">
        <v>32</v>
      </c>
      <c r="AH669" s="699"/>
      <c r="AI669" s="5"/>
      <c r="AJ669" s="699"/>
      <c r="AK669" s="699"/>
      <c r="AL669" s="715" t="str">
        <f>IF(AI669&lt;&gt;"",VLOOKUP(AI669,'DON GIA'!$M$1:$P$9,4,0),"")</f>
        <v/>
      </c>
      <c r="AM669" s="715" t="str">
        <f t="shared" si="266"/>
        <v/>
      </c>
      <c r="AN669" s="5"/>
      <c r="AO669" s="699"/>
      <c r="AP669" s="702" t="str">
        <f t="shared" si="268"/>
        <v/>
      </c>
      <c r="AQ669" s="712"/>
      <c r="AR669" s="712"/>
      <c r="AS669" s="727"/>
    </row>
    <row r="670" spans="1:45" outlineLevel="2">
      <c r="A670" s="710">
        <f t="shared" si="267"/>
        <v>47</v>
      </c>
      <c r="B670" s="711" t="str">
        <f>IF(C670&lt;&gt;"",COUNTA($C$8:C670),"")</f>
        <v/>
      </c>
      <c r="C670" s="711"/>
      <c r="D670" s="5"/>
      <c r="E670" s="699"/>
      <c r="F670" s="699"/>
      <c r="G670" s="699"/>
      <c r="H670" s="699"/>
      <c r="I670" s="699"/>
      <c r="J670" s="699"/>
      <c r="K670" s="712"/>
      <c r="L670" s="714" t="s">
        <v>35</v>
      </c>
      <c r="M670" s="715" t="str">
        <f>IF(K670&lt;&gt;"",VLOOKUP(K670,'DON GIA'!$S$1:$U$19,3,0),"")</f>
        <v/>
      </c>
      <c r="N670" s="715" t="str">
        <f>IF(K670&lt;&gt;"",VLOOKUP(K670,'DON GIA'!$S$1:$V$19,4,0),"")</f>
        <v/>
      </c>
      <c r="O670" s="715" t="str">
        <f t="shared" si="262"/>
        <v/>
      </c>
      <c r="P670" s="715" t="str">
        <f t="shared" si="263"/>
        <v/>
      </c>
      <c r="Q670" s="5" t="s">
        <v>35</v>
      </c>
      <c r="R670" s="699"/>
      <c r="S670" s="699"/>
      <c r="T670" s="715" t="str">
        <f>IF(Q670&lt;&gt;"",VLOOKUP(Q670,'DON GIA'!$H$1:$K$103,4,0),"")</f>
        <v/>
      </c>
      <c r="U670" s="715" t="str">
        <f t="shared" si="264"/>
        <v/>
      </c>
      <c r="V670" s="715"/>
      <c r="W670" s="712" t="s">
        <v>1210</v>
      </c>
      <c r="X670" s="699" t="s">
        <v>27</v>
      </c>
      <c r="Y670" s="718">
        <v>53</v>
      </c>
      <c r="Z670" s="725"/>
      <c r="AA670" s="715">
        <f>IF(W670&lt;&gt;"",VLOOKUP(W670,'DON GIA'!$A$1:$D$346,4,0),"")</f>
        <v>161275</v>
      </c>
      <c r="AB670" s="715">
        <f t="shared" si="265"/>
        <v>8547575</v>
      </c>
      <c r="AC670" s="5"/>
      <c r="AD670" s="5"/>
      <c r="AE670" s="5"/>
      <c r="AF670" s="5"/>
      <c r="AG670" s="5"/>
      <c r="AH670" s="699"/>
      <c r="AI670" s="5"/>
      <c r="AJ670" s="699"/>
      <c r="AK670" s="699"/>
      <c r="AL670" s="715" t="str">
        <f>IF(AI670&lt;&gt;"",VLOOKUP(AI670,'DON GIA'!$M$1:$P$9,4,0),"")</f>
        <v/>
      </c>
      <c r="AM670" s="715" t="str">
        <f t="shared" si="266"/>
        <v/>
      </c>
      <c r="AN670" s="5"/>
      <c r="AO670" s="699"/>
      <c r="AP670" s="702" t="str">
        <f t="shared" si="268"/>
        <v/>
      </c>
      <c r="AQ670" s="712"/>
      <c r="AR670" s="712"/>
      <c r="AS670" s="727"/>
    </row>
    <row r="671" spans="1:45" outlineLevel="2">
      <c r="A671" s="710">
        <f t="shared" si="267"/>
        <v>47</v>
      </c>
      <c r="B671" s="711" t="str">
        <f>IF(C671&lt;&gt;"",COUNTA($C$8:C671),"")</f>
        <v/>
      </c>
      <c r="C671" s="711"/>
      <c r="D671" s="5"/>
      <c r="E671" s="699"/>
      <c r="F671" s="699"/>
      <c r="G671" s="699"/>
      <c r="H671" s="699"/>
      <c r="I671" s="699"/>
      <c r="J671" s="699"/>
      <c r="K671" s="712"/>
      <c r="L671" s="714" t="s">
        <v>35</v>
      </c>
      <c r="M671" s="715" t="str">
        <f>IF(K671&lt;&gt;"",VLOOKUP(K671,'DON GIA'!$S$1:$U$19,3,0),"")</f>
        <v/>
      </c>
      <c r="N671" s="715" t="str">
        <f>IF(K671&lt;&gt;"",VLOOKUP(K671,'DON GIA'!$S$1:$V$19,4,0),"")</f>
        <v/>
      </c>
      <c r="O671" s="715" t="str">
        <f t="shared" si="262"/>
        <v/>
      </c>
      <c r="P671" s="715" t="str">
        <f t="shared" si="263"/>
        <v/>
      </c>
      <c r="Q671" s="5" t="s">
        <v>35</v>
      </c>
      <c r="R671" s="699"/>
      <c r="S671" s="699"/>
      <c r="T671" s="715" t="str">
        <f>IF(Q671&lt;&gt;"",VLOOKUP(Q671,'DON GIA'!$H$1:$K$103,4,0),"")</f>
        <v/>
      </c>
      <c r="U671" s="715" t="str">
        <f t="shared" si="264"/>
        <v/>
      </c>
      <c r="V671" s="715"/>
      <c r="W671" s="712" t="s">
        <v>1211</v>
      </c>
      <c r="X671" s="699" t="s">
        <v>27</v>
      </c>
      <c r="Y671" s="718">
        <v>3.3</v>
      </c>
      <c r="Z671" s="725"/>
      <c r="AA671" s="715">
        <f>IF(W671&lt;&gt;"",VLOOKUP(W671,'DON GIA'!$A$1:$D$346,4,0),"")</f>
        <v>282038</v>
      </c>
      <c r="AB671" s="715">
        <f t="shared" si="265"/>
        <v>930725.39999999991</v>
      </c>
      <c r="AC671" s="5"/>
      <c r="AD671" s="5"/>
      <c r="AE671" s="5"/>
      <c r="AF671" s="5"/>
      <c r="AG671" s="5"/>
      <c r="AH671" s="699"/>
      <c r="AI671" s="5"/>
      <c r="AJ671" s="699"/>
      <c r="AK671" s="699"/>
      <c r="AL671" s="715" t="str">
        <f>IF(AI671&lt;&gt;"",VLOOKUP(AI671,'DON GIA'!$M$1:$P$9,4,0),"")</f>
        <v/>
      </c>
      <c r="AM671" s="715" t="str">
        <f t="shared" si="266"/>
        <v/>
      </c>
      <c r="AN671" s="5"/>
      <c r="AO671" s="699"/>
      <c r="AP671" s="702" t="str">
        <f t="shared" si="268"/>
        <v/>
      </c>
      <c r="AQ671" s="712"/>
      <c r="AR671" s="712"/>
      <c r="AS671" s="727"/>
    </row>
    <row r="672" spans="1:45" outlineLevel="2">
      <c r="A672" s="710">
        <f t="shared" si="267"/>
        <v>47</v>
      </c>
      <c r="B672" s="711" t="str">
        <f>IF(C672&lt;&gt;"",COUNTA($C$8:C672),"")</f>
        <v/>
      </c>
      <c r="C672" s="711"/>
      <c r="D672" s="5"/>
      <c r="E672" s="699"/>
      <c r="F672" s="699"/>
      <c r="G672" s="699"/>
      <c r="H672" s="699"/>
      <c r="I672" s="699"/>
      <c r="J672" s="699"/>
      <c r="K672" s="712"/>
      <c r="L672" s="714" t="s">
        <v>35</v>
      </c>
      <c r="M672" s="715" t="str">
        <f>IF(K672&lt;&gt;"",VLOOKUP(K672,'DON GIA'!$S$1:$U$19,3,0),"")</f>
        <v/>
      </c>
      <c r="N672" s="715" t="str">
        <f>IF(K672&lt;&gt;"",VLOOKUP(K672,'DON GIA'!$S$1:$V$19,4,0),"")</f>
        <v/>
      </c>
      <c r="O672" s="715" t="str">
        <f t="shared" si="262"/>
        <v/>
      </c>
      <c r="P672" s="715" t="str">
        <f t="shared" si="263"/>
        <v/>
      </c>
      <c r="Q672" s="5" t="s">
        <v>35</v>
      </c>
      <c r="R672" s="699"/>
      <c r="S672" s="699"/>
      <c r="T672" s="715" t="str">
        <f>IF(Q672&lt;&gt;"",VLOOKUP(Q672,'DON GIA'!$H$1:$K$103,4,0),"")</f>
        <v/>
      </c>
      <c r="U672" s="715" t="str">
        <f t="shared" si="264"/>
        <v/>
      </c>
      <c r="V672" s="715"/>
      <c r="W672" s="712" t="s">
        <v>1023</v>
      </c>
      <c r="X672" s="699" t="s">
        <v>38</v>
      </c>
      <c r="Y672" s="718">
        <v>0.15</v>
      </c>
      <c r="Z672" s="725"/>
      <c r="AA672" s="715">
        <f>IF(W672&lt;&gt;"",VLOOKUP(W672,'DON GIA'!$A$1:$D$346,4,0),"")</f>
        <v>2523428</v>
      </c>
      <c r="AB672" s="715">
        <f t="shared" si="265"/>
        <v>378514.2</v>
      </c>
      <c r="AC672" s="5"/>
      <c r="AD672" s="5"/>
      <c r="AE672" s="5"/>
      <c r="AF672" s="5"/>
      <c r="AG672" s="5"/>
      <c r="AH672" s="699"/>
      <c r="AI672" s="5"/>
      <c r="AJ672" s="699"/>
      <c r="AK672" s="699"/>
      <c r="AL672" s="715" t="str">
        <f>IF(AI672&lt;&gt;"",VLOOKUP(AI672,'DON GIA'!$M$1:$P$9,4,0),"")</f>
        <v/>
      </c>
      <c r="AM672" s="715" t="str">
        <f t="shared" si="266"/>
        <v/>
      </c>
      <c r="AN672" s="5"/>
      <c r="AO672" s="699"/>
      <c r="AP672" s="702" t="str">
        <f t="shared" si="268"/>
        <v/>
      </c>
      <c r="AQ672" s="712"/>
      <c r="AR672" s="712"/>
      <c r="AS672" s="727"/>
    </row>
    <row r="673" spans="1:45" outlineLevel="2">
      <c r="A673" s="710">
        <f t="shared" ref="A673:A704" si="269">IF(B672&lt;&gt;"",B672,A672)</f>
        <v>47</v>
      </c>
      <c r="B673" s="711" t="str">
        <f>IF(C673&lt;&gt;"",COUNTA($C$8:C673),"")</f>
        <v/>
      </c>
      <c r="C673" s="711"/>
      <c r="D673" s="5"/>
      <c r="E673" s="699"/>
      <c r="F673" s="699"/>
      <c r="G673" s="699"/>
      <c r="H673" s="699"/>
      <c r="I673" s="699"/>
      <c r="J673" s="699"/>
      <c r="K673" s="712"/>
      <c r="L673" s="714" t="s">
        <v>35</v>
      </c>
      <c r="M673" s="715" t="str">
        <f>IF(K673&lt;&gt;"",VLOOKUP(K673,'DON GIA'!$S$1:$U$19,3,0),"")</f>
        <v/>
      </c>
      <c r="N673" s="715" t="str">
        <f>IF(K673&lt;&gt;"",VLOOKUP(K673,'DON GIA'!$S$1:$V$19,4,0),"")</f>
        <v/>
      </c>
      <c r="O673" s="715" t="str">
        <f t="shared" si="262"/>
        <v/>
      </c>
      <c r="P673" s="715" t="str">
        <f t="shared" si="263"/>
        <v/>
      </c>
      <c r="Q673" s="5" t="s">
        <v>35</v>
      </c>
      <c r="R673" s="699"/>
      <c r="S673" s="699"/>
      <c r="T673" s="715" t="str">
        <f>IF(Q673&lt;&gt;"",VLOOKUP(Q673,'DON GIA'!$H$1:$K$103,4,0),"")</f>
        <v/>
      </c>
      <c r="U673" s="715" t="str">
        <f t="shared" si="264"/>
        <v/>
      </c>
      <c r="V673" s="715"/>
      <c r="W673" s="712" t="s">
        <v>1212</v>
      </c>
      <c r="X673" s="699" t="s">
        <v>27</v>
      </c>
      <c r="Y673" s="718">
        <v>0.96</v>
      </c>
      <c r="Z673" s="725"/>
      <c r="AA673" s="715">
        <f>IF(W673&lt;&gt;"",VLOOKUP(W673,'DON GIA'!$A$1:$D$346,4,0),"")</f>
        <v>292949</v>
      </c>
      <c r="AB673" s="715">
        <f t="shared" si="265"/>
        <v>281231.03999999998</v>
      </c>
      <c r="AC673" s="5"/>
      <c r="AD673" s="5"/>
      <c r="AE673" s="5"/>
      <c r="AF673" s="5"/>
      <c r="AG673" s="5"/>
      <c r="AH673" s="699"/>
      <c r="AI673" s="5"/>
      <c r="AJ673" s="699"/>
      <c r="AK673" s="699"/>
      <c r="AL673" s="715" t="str">
        <f>IF(AI673&lt;&gt;"",VLOOKUP(AI673,'DON GIA'!$M$1:$P$9,4,0),"")</f>
        <v/>
      </c>
      <c r="AM673" s="715" t="str">
        <f t="shared" si="266"/>
        <v/>
      </c>
      <c r="AN673" s="5"/>
      <c r="AO673" s="699"/>
      <c r="AP673" s="702" t="str">
        <f t="shared" si="268"/>
        <v/>
      </c>
      <c r="AQ673" s="712"/>
      <c r="AR673" s="712"/>
      <c r="AS673" s="727"/>
    </row>
    <row r="674" spans="1:45" outlineLevel="2">
      <c r="A674" s="710">
        <f t="shared" si="269"/>
        <v>47</v>
      </c>
      <c r="B674" s="711" t="str">
        <f>IF(C674&lt;&gt;"",COUNTA($C$8:C674),"")</f>
        <v/>
      </c>
      <c r="C674" s="711"/>
      <c r="D674" s="5"/>
      <c r="E674" s="699"/>
      <c r="F674" s="699"/>
      <c r="G674" s="699"/>
      <c r="H674" s="699"/>
      <c r="I674" s="699"/>
      <c r="J674" s="699"/>
      <c r="K674" s="712"/>
      <c r="L674" s="714" t="s">
        <v>35</v>
      </c>
      <c r="M674" s="715" t="str">
        <f>IF(K674&lt;&gt;"",VLOOKUP(K674,'DON GIA'!$S$1:$U$19,3,0),"")</f>
        <v/>
      </c>
      <c r="N674" s="715" t="str">
        <f>IF(K674&lt;&gt;"",VLOOKUP(K674,'DON GIA'!$S$1:$V$19,4,0),"")</f>
        <v/>
      </c>
      <c r="O674" s="715" t="str">
        <f t="shared" si="262"/>
        <v/>
      </c>
      <c r="P674" s="715" t="str">
        <f t="shared" si="263"/>
        <v/>
      </c>
      <c r="Q674" s="5" t="s">
        <v>35</v>
      </c>
      <c r="R674" s="699"/>
      <c r="S674" s="699"/>
      <c r="T674" s="715" t="str">
        <f>IF(Q674&lt;&gt;"",VLOOKUP(Q674,'DON GIA'!$H$1:$K$103,4,0),"")</f>
        <v/>
      </c>
      <c r="U674" s="715" t="str">
        <f t="shared" si="264"/>
        <v/>
      </c>
      <c r="V674" s="715"/>
      <c r="W674" s="712" t="s">
        <v>1109</v>
      </c>
      <c r="X674" s="699" t="s">
        <v>27</v>
      </c>
      <c r="Y674" s="718">
        <v>3.42</v>
      </c>
      <c r="Z674" s="725"/>
      <c r="AA674" s="715">
        <f>IF(W674&lt;&gt;"",VLOOKUP(W674,'DON GIA'!$A$1:$D$346,4,0),"")</f>
        <v>282038</v>
      </c>
      <c r="AB674" s="715">
        <f t="shared" si="265"/>
        <v>964569.96</v>
      </c>
      <c r="AC674" s="5"/>
      <c r="AD674" s="5"/>
      <c r="AE674" s="5"/>
      <c r="AF674" s="5"/>
      <c r="AG674" s="5"/>
      <c r="AH674" s="699"/>
      <c r="AI674" s="5"/>
      <c r="AJ674" s="699"/>
      <c r="AK674" s="699"/>
      <c r="AL674" s="715" t="str">
        <f>IF(AI674&lt;&gt;"",VLOOKUP(AI674,'DON GIA'!$M$1:$P$9,4,0),"")</f>
        <v/>
      </c>
      <c r="AM674" s="715" t="str">
        <f t="shared" si="266"/>
        <v/>
      </c>
      <c r="AN674" s="5"/>
      <c r="AO674" s="699"/>
      <c r="AP674" s="702" t="str">
        <f t="shared" si="268"/>
        <v/>
      </c>
      <c r="AQ674" s="712"/>
      <c r="AR674" s="712"/>
      <c r="AS674" s="727"/>
    </row>
    <row r="675" spans="1:45" outlineLevel="2">
      <c r="A675" s="710">
        <f t="shared" si="269"/>
        <v>47</v>
      </c>
      <c r="B675" s="711" t="str">
        <f>IF(C675&lt;&gt;"",COUNTA($C$8:C675),"")</f>
        <v/>
      </c>
      <c r="C675" s="711"/>
      <c r="D675" s="5"/>
      <c r="E675" s="699"/>
      <c r="F675" s="699"/>
      <c r="G675" s="699"/>
      <c r="H675" s="699"/>
      <c r="I675" s="699"/>
      <c r="J675" s="699"/>
      <c r="K675" s="712"/>
      <c r="L675" s="714" t="s">
        <v>35</v>
      </c>
      <c r="M675" s="715" t="str">
        <f>IF(K675&lt;&gt;"",VLOOKUP(K675,'DON GIA'!$S$1:$U$19,3,0),"")</f>
        <v/>
      </c>
      <c r="N675" s="715" t="str">
        <f>IF(K675&lt;&gt;"",VLOOKUP(K675,'DON GIA'!$S$1:$V$19,4,0),"")</f>
        <v/>
      </c>
      <c r="O675" s="715" t="str">
        <f t="shared" si="262"/>
        <v/>
      </c>
      <c r="P675" s="715" t="str">
        <f t="shared" si="263"/>
        <v/>
      </c>
      <c r="Q675" s="5" t="s">
        <v>35</v>
      </c>
      <c r="R675" s="699"/>
      <c r="S675" s="699"/>
      <c r="T675" s="715" t="str">
        <f>IF(Q675&lt;&gt;"",VLOOKUP(Q675,'DON GIA'!$H$1:$K$103,4,0),"")</f>
        <v/>
      </c>
      <c r="U675" s="715" t="str">
        <f t="shared" si="264"/>
        <v/>
      </c>
      <c r="V675" s="715"/>
      <c r="W675" s="712" t="s">
        <v>1213</v>
      </c>
      <c r="X675" s="699" t="s">
        <v>38</v>
      </c>
      <c r="Y675" s="718">
        <v>0.42</v>
      </c>
      <c r="Z675" s="725"/>
      <c r="AA675" s="715">
        <f>IF(W675&lt;&gt;"",VLOOKUP(W675,'DON GIA'!$A$1:$D$346,4,0),"")</f>
        <v>2704619</v>
      </c>
      <c r="AB675" s="715">
        <f t="shared" si="265"/>
        <v>1135939.98</v>
      </c>
      <c r="AC675" s="5"/>
      <c r="AD675" s="5"/>
      <c r="AE675" s="5"/>
      <c r="AF675" s="5"/>
      <c r="AG675" s="5"/>
      <c r="AH675" s="699"/>
      <c r="AI675" s="5"/>
      <c r="AJ675" s="699"/>
      <c r="AK675" s="699"/>
      <c r="AL675" s="715" t="str">
        <f>IF(AI675&lt;&gt;"",VLOOKUP(AI675,'DON GIA'!$M$1:$P$9,4,0),"")</f>
        <v/>
      </c>
      <c r="AM675" s="715" t="str">
        <f t="shared" si="266"/>
        <v/>
      </c>
      <c r="AN675" s="5"/>
      <c r="AO675" s="699"/>
      <c r="AP675" s="702" t="str">
        <f t="shared" si="268"/>
        <v/>
      </c>
      <c r="AQ675" s="712"/>
      <c r="AR675" s="712"/>
      <c r="AS675" s="727"/>
    </row>
    <row r="676" spans="1:45" outlineLevel="2">
      <c r="A676" s="710">
        <f t="shared" si="269"/>
        <v>47</v>
      </c>
      <c r="B676" s="711" t="str">
        <f>IF(C676&lt;&gt;"",COUNTA($C$8:C676),"")</f>
        <v/>
      </c>
      <c r="C676" s="711"/>
      <c r="D676" s="5"/>
      <c r="E676" s="699"/>
      <c r="F676" s="699"/>
      <c r="G676" s="699"/>
      <c r="H676" s="699"/>
      <c r="I676" s="699"/>
      <c r="J676" s="699"/>
      <c r="K676" s="712"/>
      <c r="L676" s="714" t="s">
        <v>35</v>
      </c>
      <c r="M676" s="715" t="str">
        <f>IF(K676&lt;&gt;"",VLOOKUP(K676,'DON GIA'!$S$1:$U$19,3,0),"")</f>
        <v/>
      </c>
      <c r="N676" s="715" t="str">
        <f>IF(K676&lt;&gt;"",VLOOKUP(K676,'DON GIA'!$S$1:$V$19,4,0),"")</f>
        <v/>
      </c>
      <c r="O676" s="715" t="str">
        <f t="shared" si="262"/>
        <v/>
      </c>
      <c r="P676" s="715" t="str">
        <f t="shared" si="263"/>
        <v/>
      </c>
      <c r="Q676" s="5" t="s">
        <v>35</v>
      </c>
      <c r="R676" s="699"/>
      <c r="S676" s="699"/>
      <c r="T676" s="715" t="str">
        <f>IF(Q676&lt;&gt;"",VLOOKUP(Q676,'DON GIA'!$H$1:$K$103,4,0),"")</f>
        <v/>
      </c>
      <c r="U676" s="715" t="str">
        <f t="shared" si="264"/>
        <v/>
      </c>
      <c r="V676" s="715"/>
      <c r="W676" s="712" t="s">
        <v>1214</v>
      </c>
      <c r="X676" s="699" t="s">
        <v>27</v>
      </c>
      <c r="Y676" s="718">
        <v>0.42</v>
      </c>
      <c r="Z676" s="725"/>
      <c r="AA676" s="715">
        <f>IF(W676&lt;&gt;"",VLOOKUP(W676,'DON GIA'!$A$1:$D$346,4,0),"")</f>
        <v>292949</v>
      </c>
      <c r="AB676" s="715">
        <f t="shared" si="265"/>
        <v>123038.58</v>
      </c>
      <c r="AC676" s="5"/>
      <c r="AD676" s="5"/>
      <c r="AE676" s="5"/>
      <c r="AF676" s="5"/>
      <c r="AG676" s="5"/>
      <c r="AH676" s="699"/>
      <c r="AI676" s="5"/>
      <c r="AJ676" s="699"/>
      <c r="AK676" s="699"/>
      <c r="AL676" s="715" t="str">
        <f>IF(AI676&lt;&gt;"",VLOOKUP(AI676,'DON GIA'!$M$1:$P$9,4,0),"")</f>
        <v/>
      </c>
      <c r="AM676" s="715" t="str">
        <f t="shared" si="266"/>
        <v/>
      </c>
      <c r="AN676" s="5"/>
      <c r="AO676" s="699"/>
      <c r="AP676" s="702" t="str">
        <f t="shared" si="268"/>
        <v/>
      </c>
      <c r="AQ676" s="712"/>
      <c r="AR676" s="712"/>
      <c r="AS676" s="727"/>
    </row>
    <row r="677" spans="1:45" outlineLevel="2">
      <c r="A677" s="710">
        <f t="shared" si="269"/>
        <v>47</v>
      </c>
      <c r="B677" s="711" t="str">
        <f>IF(C677&lt;&gt;"",COUNTA($C$8:C677),"")</f>
        <v/>
      </c>
      <c r="C677" s="711"/>
      <c r="D677" s="5"/>
      <c r="E677" s="699"/>
      <c r="F677" s="699"/>
      <c r="G677" s="699"/>
      <c r="H677" s="699"/>
      <c r="I677" s="699"/>
      <c r="J677" s="699"/>
      <c r="K677" s="712"/>
      <c r="L677" s="714" t="s">
        <v>35</v>
      </c>
      <c r="M677" s="715" t="str">
        <f>IF(K677&lt;&gt;"",VLOOKUP(K677,'DON GIA'!$S$1:$U$19,3,0),"")</f>
        <v/>
      </c>
      <c r="N677" s="715" t="str">
        <f>IF(K677&lt;&gt;"",VLOOKUP(K677,'DON GIA'!$S$1:$V$19,4,0),"")</f>
        <v/>
      </c>
      <c r="O677" s="715" t="str">
        <f t="shared" si="262"/>
        <v/>
      </c>
      <c r="P677" s="715" t="str">
        <f t="shared" si="263"/>
        <v/>
      </c>
      <c r="Q677" s="5" t="s">
        <v>35</v>
      </c>
      <c r="R677" s="699"/>
      <c r="S677" s="699"/>
      <c r="T677" s="715" t="str">
        <f>IF(Q677&lt;&gt;"",VLOOKUP(Q677,'DON GIA'!$H$1:$K$103,4,0),"")</f>
        <v/>
      </c>
      <c r="U677" s="715" t="str">
        <f t="shared" si="264"/>
        <v/>
      </c>
      <c r="V677" s="715"/>
      <c r="W677" s="712" t="s">
        <v>1009</v>
      </c>
      <c r="X677" s="699" t="s">
        <v>27</v>
      </c>
      <c r="Y677" s="718">
        <v>74.75</v>
      </c>
      <c r="Z677" s="725"/>
      <c r="AA677" s="715">
        <f>IF(W677&lt;&gt;"",VLOOKUP(W677,'DON GIA'!$A$1:$D$346,4,0),"")</f>
        <v>282038</v>
      </c>
      <c r="AB677" s="715">
        <f t="shared" si="265"/>
        <v>21082340.5</v>
      </c>
      <c r="AC677" s="5"/>
      <c r="AD677" s="5"/>
      <c r="AE677" s="5"/>
      <c r="AF677" s="5"/>
      <c r="AG677" s="5"/>
      <c r="AH677" s="699"/>
      <c r="AI677" s="5"/>
      <c r="AJ677" s="699"/>
      <c r="AK677" s="699"/>
      <c r="AL677" s="715" t="str">
        <f>IF(AI677&lt;&gt;"",VLOOKUP(AI677,'DON GIA'!$M$1:$P$9,4,0),"")</f>
        <v/>
      </c>
      <c r="AM677" s="715" t="str">
        <f t="shared" si="266"/>
        <v/>
      </c>
      <c r="AN677" s="5"/>
      <c r="AO677" s="699"/>
      <c r="AP677" s="702" t="str">
        <f t="shared" si="268"/>
        <v/>
      </c>
      <c r="AQ677" s="712"/>
      <c r="AR677" s="712"/>
      <c r="AS677" s="727"/>
    </row>
    <row r="678" spans="1:45" outlineLevel="2">
      <c r="A678" s="710">
        <f t="shared" si="269"/>
        <v>47</v>
      </c>
      <c r="B678" s="711" t="str">
        <f>IF(C678&lt;&gt;"",COUNTA($C$8:C678),"")</f>
        <v/>
      </c>
      <c r="C678" s="711"/>
      <c r="D678" s="5"/>
      <c r="E678" s="699"/>
      <c r="F678" s="699"/>
      <c r="G678" s="699"/>
      <c r="H678" s="699"/>
      <c r="I678" s="699"/>
      <c r="J678" s="699"/>
      <c r="K678" s="712"/>
      <c r="L678" s="714" t="s">
        <v>35</v>
      </c>
      <c r="M678" s="715" t="str">
        <f>IF(K678&lt;&gt;"",VLOOKUP(K678,'DON GIA'!$S$1:$U$19,3,0),"")</f>
        <v/>
      </c>
      <c r="N678" s="715" t="str">
        <f>IF(K678&lt;&gt;"",VLOOKUP(K678,'DON GIA'!$S$1:$V$19,4,0),"")</f>
        <v/>
      </c>
      <c r="O678" s="715" t="str">
        <f t="shared" si="262"/>
        <v/>
      </c>
      <c r="P678" s="715" t="str">
        <f t="shared" si="263"/>
        <v/>
      </c>
      <c r="Q678" s="5" t="s">
        <v>35</v>
      </c>
      <c r="R678" s="699"/>
      <c r="S678" s="699"/>
      <c r="T678" s="715" t="str">
        <f>IF(Q678&lt;&gt;"",VLOOKUP(Q678,'DON GIA'!$H$1:$K$103,4,0),"")</f>
        <v/>
      </c>
      <c r="U678" s="715" t="str">
        <f t="shared" si="264"/>
        <v/>
      </c>
      <c r="V678" s="715"/>
      <c r="W678" s="712" t="s">
        <v>1005</v>
      </c>
      <c r="X678" s="699" t="s">
        <v>27</v>
      </c>
      <c r="Y678" s="718">
        <v>55.2</v>
      </c>
      <c r="Z678" s="725"/>
      <c r="AA678" s="715">
        <f>IF(W678&lt;&gt;"",VLOOKUP(W678,'DON GIA'!$A$1:$D$346,4,0),"")</f>
        <v>5559129</v>
      </c>
      <c r="AB678" s="715">
        <f t="shared" si="265"/>
        <v>306863920.80000001</v>
      </c>
      <c r="AC678" s="5"/>
      <c r="AD678" s="5" t="s">
        <v>29</v>
      </c>
      <c r="AE678" s="5" t="s">
        <v>30</v>
      </c>
      <c r="AF678" s="5" t="s">
        <v>31</v>
      </c>
      <c r="AG678" s="5" t="s">
        <v>34</v>
      </c>
      <c r="AH678" s="699"/>
      <c r="AI678" s="5"/>
      <c r="AJ678" s="699"/>
      <c r="AK678" s="699"/>
      <c r="AL678" s="715" t="str">
        <f>IF(AI678&lt;&gt;"",VLOOKUP(AI678,'DON GIA'!$M$1:$P$9,4,0),"")</f>
        <v/>
      </c>
      <c r="AM678" s="715" t="str">
        <f t="shared" si="266"/>
        <v/>
      </c>
      <c r="AN678" s="5"/>
      <c r="AO678" s="699"/>
      <c r="AP678" s="702" t="str">
        <f t="shared" si="268"/>
        <v/>
      </c>
      <c r="AQ678" s="712"/>
      <c r="AR678" s="712"/>
      <c r="AS678" s="727"/>
    </row>
    <row r="679" spans="1:45" ht="33.75" outlineLevel="2">
      <c r="A679" s="710">
        <f t="shared" si="269"/>
        <v>47</v>
      </c>
      <c r="B679" s="711" t="str">
        <f>IF(C679&lt;&gt;"",COUNTA($C$8:C679),"")</f>
        <v/>
      </c>
      <c r="C679" s="711"/>
      <c r="D679" s="5"/>
      <c r="E679" s="699"/>
      <c r="F679" s="699"/>
      <c r="G679" s="699"/>
      <c r="H679" s="699"/>
      <c r="I679" s="699"/>
      <c r="J679" s="699"/>
      <c r="K679" s="712"/>
      <c r="L679" s="714" t="s">
        <v>35</v>
      </c>
      <c r="M679" s="715" t="str">
        <f>IF(K679&lt;&gt;"",VLOOKUP(K679,'DON GIA'!$S$1:$U$19,3,0),"")</f>
        <v/>
      </c>
      <c r="N679" s="715" t="str">
        <f>IF(K679&lt;&gt;"",VLOOKUP(K679,'DON GIA'!$S$1:$V$19,4,0),"")</f>
        <v/>
      </c>
      <c r="O679" s="715" t="str">
        <f t="shared" si="262"/>
        <v/>
      </c>
      <c r="P679" s="715" t="str">
        <f t="shared" si="263"/>
        <v/>
      </c>
      <c r="Q679" s="5" t="s">
        <v>35</v>
      </c>
      <c r="R679" s="699"/>
      <c r="S679" s="699"/>
      <c r="T679" s="715" t="str">
        <f>IF(Q679&lt;&gt;"",VLOOKUP(Q679,'DON GIA'!$H$1:$K$103,4,0),"")</f>
        <v/>
      </c>
      <c r="U679" s="715" t="str">
        <f t="shared" si="264"/>
        <v/>
      </c>
      <c r="V679" s="715"/>
      <c r="W679" s="712" t="s">
        <v>1215</v>
      </c>
      <c r="X679" s="699" t="s">
        <v>27</v>
      </c>
      <c r="Y679" s="718">
        <v>7.2</v>
      </c>
      <c r="Z679" s="725"/>
      <c r="AA679" s="715">
        <f>IF(W679&lt;&gt;"",VLOOKUP(W679,'DON GIA'!$A$1:$D$346,4,0),"")</f>
        <v>2613835</v>
      </c>
      <c r="AB679" s="715">
        <f t="shared" si="265"/>
        <v>18819612</v>
      </c>
      <c r="AC679" s="5"/>
      <c r="AD679" s="5" t="s">
        <v>34</v>
      </c>
      <c r="AE679" s="5" t="s">
        <v>30</v>
      </c>
      <c r="AF679" s="5" t="s">
        <v>31</v>
      </c>
      <c r="AG679" s="5" t="s">
        <v>34</v>
      </c>
      <c r="AH679" s="699"/>
      <c r="AI679" s="5"/>
      <c r="AJ679" s="699"/>
      <c r="AK679" s="699"/>
      <c r="AL679" s="715" t="str">
        <f>IF(AI679&lt;&gt;"",VLOOKUP(AI679,'DON GIA'!$M$1:$P$9,4,0),"")</f>
        <v/>
      </c>
      <c r="AM679" s="715" t="str">
        <f t="shared" si="266"/>
        <v/>
      </c>
      <c r="AN679" s="5"/>
      <c r="AO679" s="699"/>
      <c r="AP679" s="702" t="str">
        <f t="shared" si="268"/>
        <v/>
      </c>
      <c r="AQ679" s="712"/>
      <c r="AR679" s="712"/>
      <c r="AS679" s="727"/>
    </row>
    <row r="680" spans="1:45" outlineLevel="2">
      <c r="A680" s="710">
        <f t="shared" si="269"/>
        <v>47</v>
      </c>
      <c r="B680" s="711" t="str">
        <f>IF(C680&lt;&gt;"",COUNTA($C$8:C680),"")</f>
        <v/>
      </c>
      <c r="C680" s="711"/>
      <c r="D680" s="5"/>
      <c r="E680" s="699"/>
      <c r="F680" s="699"/>
      <c r="G680" s="699"/>
      <c r="H680" s="699"/>
      <c r="I680" s="699"/>
      <c r="J680" s="699"/>
      <c r="K680" s="712"/>
      <c r="L680" s="714" t="s">
        <v>35</v>
      </c>
      <c r="M680" s="715" t="str">
        <f>IF(K680&lt;&gt;"",VLOOKUP(K680,'DON GIA'!$S$1:$U$19,3,0),"")</f>
        <v/>
      </c>
      <c r="N680" s="715" t="str">
        <f>IF(K680&lt;&gt;"",VLOOKUP(K680,'DON GIA'!$S$1:$V$19,4,0),"")</f>
        <v/>
      </c>
      <c r="O680" s="715" t="str">
        <f t="shared" si="262"/>
        <v/>
      </c>
      <c r="P680" s="715" t="str">
        <f t="shared" si="263"/>
        <v/>
      </c>
      <c r="Q680" s="5" t="s">
        <v>35</v>
      </c>
      <c r="R680" s="699"/>
      <c r="S680" s="699"/>
      <c r="T680" s="715" t="str">
        <f>IF(Q680&lt;&gt;"",VLOOKUP(Q680,'DON GIA'!$H$1:$K$103,4,0),"")</f>
        <v/>
      </c>
      <c r="U680" s="715" t="str">
        <f t="shared" si="264"/>
        <v/>
      </c>
      <c r="V680" s="715"/>
      <c r="W680" s="712" t="s">
        <v>1210</v>
      </c>
      <c r="X680" s="699" t="s">
        <v>27</v>
      </c>
      <c r="Y680" s="718">
        <v>55.2</v>
      </c>
      <c r="Z680" s="725"/>
      <c r="AA680" s="715">
        <f>IF(W680&lt;&gt;"",VLOOKUP(W680,'DON GIA'!$A$1:$D$346,4,0),"")</f>
        <v>161275</v>
      </c>
      <c r="AB680" s="715">
        <f t="shared" si="265"/>
        <v>8902380</v>
      </c>
      <c r="AC680" s="5"/>
      <c r="AD680" s="5"/>
      <c r="AE680" s="5"/>
      <c r="AF680" s="5"/>
      <c r="AG680" s="5"/>
      <c r="AH680" s="699"/>
      <c r="AI680" s="5"/>
      <c r="AJ680" s="699"/>
      <c r="AK680" s="699"/>
      <c r="AL680" s="715" t="str">
        <f>IF(AI680&lt;&gt;"",VLOOKUP(AI680,'DON GIA'!$M$1:$P$9,4,0),"")</f>
        <v/>
      </c>
      <c r="AM680" s="715" t="str">
        <f t="shared" si="266"/>
        <v/>
      </c>
      <c r="AN680" s="5"/>
      <c r="AO680" s="699"/>
      <c r="AP680" s="702" t="str">
        <f t="shared" si="268"/>
        <v/>
      </c>
      <c r="AQ680" s="712"/>
      <c r="AR680" s="712"/>
      <c r="AS680" s="727"/>
    </row>
    <row r="681" spans="1:45" outlineLevel="2">
      <c r="A681" s="710">
        <f t="shared" si="269"/>
        <v>47</v>
      </c>
      <c r="B681" s="711" t="str">
        <f>IF(C681&lt;&gt;"",COUNTA($C$8:C681),"")</f>
        <v/>
      </c>
      <c r="C681" s="711"/>
      <c r="D681" s="5"/>
      <c r="E681" s="699"/>
      <c r="F681" s="699"/>
      <c r="G681" s="699"/>
      <c r="H681" s="699"/>
      <c r="I681" s="699"/>
      <c r="J681" s="699"/>
      <c r="K681" s="712"/>
      <c r="L681" s="714" t="s">
        <v>35</v>
      </c>
      <c r="M681" s="715" t="str">
        <f>IF(K681&lt;&gt;"",VLOOKUP(K681,'DON GIA'!$S$1:$U$19,3,0),"")</f>
        <v/>
      </c>
      <c r="N681" s="715" t="str">
        <f>IF(K681&lt;&gt;"",VLOOKUP(K681,'DON GIA'!$S$1:$V$19,4,0),"")</f>
        <v/>
      </c>
      <c r="O681" s="715" t="str">
        <f t="shared" si="262"/>
        <v/>
      </c>
      <c r="P681" s="715" t="str">
        <f t="shared" si="263"/>
        <v/>
      </c>
      <c r="Q681" s="5" t="s">
        <v>35</v>
      </c>
      <c r="R681" s="699"/>
      <c r="S681" s="699"/>
      <c r="T681" s="715" t="str">
        <f>IF(Q681&lt;&gt;"",VLOOKUP(Q681,'DON GIA'!$H$1:$K$103,4,0),"")</f>
        <v/>
      </c>
      <c r="U681" s="715" t="str">
        <f t="shared" si="264"/>
        <v/>
      </c>
      <c r="V681" s="715"/>
      <c r="W681" s="712" t="s">
        <v>1211</v>
      </c>
      <c r="X681" s="699" t="s">
        <v>27</v>
      </c>
      <c r="Y681" s="718">
        <v>3.3</v>
      </c>
      <c r="Z681" s="725"/>
      <c r="AA681" s="715">
        <f>IF(W681&lt;&gt;"",VLOOKUP(W681,'DON GIA'!$A$1:$D$346,4,0),"")</f>
        <v>282038</v>
      </c>
      <c r="AB681" s="715">
        <f t="shared" si="265"/>
        <v>930725.39999999991</v>
      </c>
      <c r="AC681" s="5"/>
      <c r="AD681" s="5"/>
      <c r="AE681" s="5"/>
      <c r="AF681" s="5"/>
      <c r="AG681" s="5"/>
      <c r="AH681" s="699"/>
      <c r="AI681" s="5"/>
      <c r="AJ681" s="699"/>
      <c r="AK681" s="699"/>
      <c r="AL681" s="715" t="str">
        <f>IF(AI681&lt;&gt;"",VLOOKUP(AI681,'DON GIA'!$M$1:$P$9,4,0),"")</f>
        <v/>
      </c>
      <c r="AM681" s="715" t="str">
        <f t="shared" si="266"/>
        <v/>
      </c>
      <c r="AN681" s="5"/>
      <c r="AO681" s="699"/>
      <c r="AP681" s="702" t="str">
        <f t="shared" si="268"/>
        <v/>
      </c>
      <c r="AQ681" s="712"/>
      <c r="AR681" s="712"/>
      <c r="AS681" s="727"/>
    </row>
    <row r="682" spans="1:45" outlineLevel="2">
      <c r="A682" s="710">
        <f t="shared" si="269"/>
        <v>47</v>
      </c>
      <c r="B682" s="711" t="str">
        <f>IF(C682&lt;&gt;"",COUNTA($C$8:C682),"")</f>
        <v/>
      </c>
      <c r="C682" s="711"/>
      <c r="D682" s="5"/>
      <c r="E682" s="699"/>
      <c r="F682" s="699"/>
      <c r="G682" s="699"/>
      <c r="H682" s="699"/>
      <c r="I682" s="699"/>
      <c r="J682" s="699"/>
      <c r="K682" s="712"/>
      <c r="L682" s="714" t="s">
        <v>35</v>
      </c>
      <c r="M682" s="715" t="str">
        <f>IF(K682&lt;&gt;"",VLOOKUP(K682,'DON GIA'!$S$1:$U$19,3,0),"")</f>
        <v/>
      </c>
      <c r="N682" s="715" t="str">
        <f>IF(K682&lt;&gt;"",VLOOKUP(K682,'DON GIA'!$S$1:$V$19,4,0),"")</f>
        <v/>
      </c>
      <c r="O682" s="715" t="str">
        <f t="shared" si="262"/>
        <v/>
      </c>
      <c r="P682" s="715" t="str">
        <f t="shared" si="263"/>
        <v/>
      </c>
      <c r="Q682" s="5" t="s">
        <v>35</v>
      </c>
      <c r="R682" s="699"/>
      <c r="S682" s="699"/>
      <c r="T682" s="715" t="str">
        <f>IF(Q682&lt;&gt;"",VLOOKUP(Q682,'DON GIA'!$H$1:$K$103,4,0),"")</f>
        <v/>
      </c>
      <c r="U682" s="715" t="str">
        <f t="shared" si="264"/>
        <v/>
      </c>
      <c r="V682" s="715"/>
      <c r="W682" s="712" t="s">
        <v>1023</v>
      </c>
      <c r="X682" s="699" t="s">
        <v>38</v>
      </c>
      <c r="Y682" s="718">
        <v>0.16</v>
      </c>
      <c r="Z682" s="725"/>
      <c r="AA682" s="715">
        <f>IF(W682&lt;&gt;"",VLOOKUP(W682,'DON GIA'!$A$1:$D$346,4,0),"")</f>
        <v>2523428</v>
      </c>
      <c r="AB682" s="715">
        <f t="shared" si="265"/>
        <v>403748.48</v>
      </c>
      <c r="AC682" s="5"/>
      <c r="AD682" s="5"/>
      <c r="AE682" s="5"/>
      <c r="AF682" s="5"/>
      <c r="AG682" s="5"/>
      <c r="AH682" s="699"/>
      <c r="AI682" s="5"/>
      <c r="AJ682" s="699"/>
      <c r="AK682" s="699"/>
      <c r="AL682" s="715" t="str">
        <f>IF(AI682&lt;&gt;"",VLOOKUP(AI682,'DON GIA'!$M$1:$P$9,4,0),"")</f>
        <v/>
      </c>
      <c r="AM682" s="715" t="str">
        <f t="shared" si="266"/>
        <v/>
      </c>
      <c r="AN682" s="5"/>
      <c r="AO682" s="699"/>
      <c r="AP682" s="702" t="str">
        <f t="shared" si="268"/>
        <v/>
      </c>
      <c r="AQ682" s="712"/>
      <c r="AR682" s="712"/>
      <c r="AS682" s="727"/>
    </row>
    <row r="683" spans="1:45" outlineLevel="2">
      <c r="A683" s="710">
        <f t="shared" si="269"/>
        <v>47</v>
      </c>
      <c r="B683" s="711" t="str">
        <f>IF(C683&lt;&gt;"",COUNTA($C$8:C683),"")</f>
        <v/>
      </c>
      <c r="C683" s="711"/>
      <c r="D683" s="5"/>
      <c r="E683" s="699"/>
      <c r="F683" s="699"/>
      <c r="G683" s="699"/>
      <c r="H683" s="699"/>
      <c r="I683" s="699"/>
      <c r="J683" s="699"/>
      <c r="K683" s="712"/>
      <c r="L683" s="714" t="s">
        <v>35</v>
      </c>
      <c r="M683" s="715" t="str">
        <f>IF(K683&lt;&gt;"",VLOOKUP(K683,'DON GIA'!$S$1:$U$19,3,0),"")</f>
        <v/>
      </c>
      <c r="N683" s="715" t="str">
        <f>IF(K683&lt;&gt;"",VLOOKUP(K683,'DON GIA'!$S$1:$V$19,4,0),"")</f>
        <v/>
      </c>
      <c r="O683" s="715" t="str">
        <f t="shared" si="262"/>
        <v/>
      </c>
      <c r="P683" s="715" t="str">
        <f t="shared" si="263"/>
        <v/>
      </c>
      <c r="Q683" s="5" t="s">
        <v>35</v>
      </c>
      <c r="R683" s="699"/>
      <c r="S683" s="699"/>
      <c r="T683" s="715" t="str">
        <f>IF(Q683&lt;&gt;"",VLOOKUP(Q683,'DON GIA'!$H$1:$K$103,4,0),"")</f>
        <v/>
      </c>
      <c r="U683" s="715" t="str">
        <f t="shared" si="264"/>
        <v/>
      </c>
      <c r="V683" s="715"/>
      <c r="W683" s="712" t="s">
        <v>1212</v>
      </c>
      <c r="X683" s="699" t="s">
        <v>27</v>
      </c>
      <c r="Y683" s="718">
        <v>1.1200000000000001</v>
      </c>
      <c r="Z683" s="725"/>
      <c r="AA683" s="715">
        <f>IF(W683&lt;&gt;"",VLOOKUP(W683,'DON GIA'!$A$1:$D$346,4,0),"")</f>
        <v>292949</v>
      </c>
      <c r="AB683" s="715">
        <f t="shared" si="265"/>
        <v>328102.88</v>
      </c>
      <c r="AC683" s="5"/>
      <c r="AD683" s="5"/>
      <c r="AE683" s="5"/>
      <c r="AF683" s="5"/>
      <c r="AG683" s="5"/>
      <c r="AH683" s="699"/>
      <c r="AI683" s="5"/>
      <c r="AJ683" s="699"/>
      <c r="AK683" s="699"/>
      <c r="AL683" s="715" t="str">
        <f>IF(AI683&lt;&gt;"",VLOOKUP(AI683,'DON GIA'!$M$1:$P$9,4,0),"")</f>
        <v/>
      </c>
      <c r="AM683" s="715" t="str">
        <f t="shared" si="266"/>
        <v/>
      </c>
      <c r="AN683" s="5"/>
      <c r="AO683" s="699"/>
      <c r="AP683" s="702" t="str">
        <f t="shared" si="268"/>
        <v/>
      </c>
      <c r="AQ683" s="712"/>
      <c r="AR683" s="712"/>
      <c r="AS683" s="727"/>
    </row>
    <row r="684" spans="1:45" outlineLevel="2">
      <c r="A684" s="710">
        <f t="shared" si="269"/>
        <v>47</v>
      </c>
      <c r="B684" s="711" t="str">
        <f>IF(C684&lt;&gt;"",COUNTA($C$8:C684),"")</f>
        <v/>
      </c>
      <c r="C684" s="711"/>
      <c r="D684" s="5"/>
      <c r="E684" s="699"/>
      <c r="F684" s="699"/>
      <c r="G684" s="699"/>
      <c r="H684" s="699"/>
      <c r="I684" s="699"/>
      <c r="J684" s="699"/>
      <c r="K684" s="712"/>
      <c r="L684" s="714" t="s">
        <v>35</v>
      </c>
      <c r="M684" s="715" t="str">
        <f>IF(K684&lt;&gt;"",VLOOKUP(K684,'DON GIA'!$S$1:$U$19,3,0),"")</f>
        <v/>
      </c>
      <c r="N684" s="715" t="str">
        <f>IF(K684&lt;&gt;"",VLOOKUP(K684,'DON GIA'!$S$1:$V$19,4,0),"")</f>
        <v/>
      </c>
      <c r="O684" s="715" t="str">
        <f t="shared" si="262"/>
        <v/>
      </c>
      <c r="P684" s="715" t="str">
        <f t="shared" si="263"/>
        <v/>
      </c>
      <c r="Q684" s="5" t="s">
        <v>35</v>
      </c>
      <c r="R684" s="699"/>
      <c r="S684" s="699"/>
      <c r="T684" s="715" t="str">
        <f>IF(Q684&lt;&gt;"",VLOOKUP(Q684,'DON GIA'!$H$1:$K$103,4,0),"")</f>
        <v/>
      </c>
      <c r="U684" s="715" t="str">
        <f t="shared" si="264"/>
        <v/>
      </c>
      <c r="V684" s="715"/>
      <c r="W684" s="712" t="s">
        <v>1109</v>
      </c>
      <c r="X684" s="699" t="s">
        <v>27</v>
      </c>
      <c r="Y684" s="718">
        <v>2.72</v>
      </c>
      <c r="Z684" s="725"/>
      <c r="AA684" s="715">
        <f>IF(W684&lt;&gt;"",VLOOKUP(W684,'DON GIA'!$A$1:$D$346,4,0),"")</f>
        <v>282038</v>
      </c>
      <c r="AB684" s="715">
        <f t="shared" si="265"/>
        <v>767143.3600000001</v>
      </c>
      <c r="AC684" s="5"/>
      <c r="AD684" s="5"/>
      <c r="AE684" s="5"/>
      <c r="AF684" s="5"/>
      <c r="AG684" s="5"/>
      <c r="AH684" s="699"/>
      <c r="AI684" s="5"/>
      <c r="AJ684" s="699"/>
      <c r="AK684" s="699"/>
      <c r="AL684" s="715" t="str">
        <f>IF(AI684&lt;&gt;"",VLOOKUP(AI684,'DON GIA'!$M$1:$P$9,4,0),"")</f>
        <v/>
      </c>
      <c r="AM684" s="715" t="str">
        <f t="shared" si="266"/>
        <v/>
      </c>
      <c r="AN684" s="5"/>
      <c r="AO684" s="699"/>
      <c r="AP684" s="702" t="str">
        <f t="shared" si="268"/>
        <v/>
      </c>
      <c r="AQ684" s="712"/>
      <c r="AR684" s="712"/>
      <c r="AS684" s="727"/>
    </row>
    <row r="685" spans="1:45" outlineLevel="2">
      <c r="A685" s="710">
        <f t="shared" si="269"/>
        <v>47</v>
      </c>
      <c r="B685" s="711" t="str">
        <f>IF(C685&lt;&gt;"",COUNTA($C$8:C685),"")</f>
        <v/>
      </c>
      <c r="C685" s="711"/>
      <c r="D685" s="5"/>
      <c r="E685" s="699"/>
      <c r="F685" s="699"/>
      <c r="G685" s="699"/>
      <c r="H685" s="699"/>
      <c r="I685" s="699"/>
      <c r="J685" s="699"/>
      <c r="K685" s="712"/>
      <c r="L685" s="714" t="s">
        <v>35</v>
      </c>
      <c r="M685" s="715" t="str">
        <f>IF(K685&lt;&gt;"",VLOOKUP(K685,'DON GIA'!$S$1:$U$19,3,0),"")</f>
        <v/>
      </c>
      <c r="N685" s="715" t="str">
        <f>IF(K685&lt;&gt;"",VLOOKUP(K685,'DON GIA'!$S$1:$V$19,4,0),"")</f>
        <v/>
      </c>
      <c r="O685" s="715" t="str">
        <f t="shared" si="262"/>
        <v/>
      </c>
      <c r="P685" s="715" t="str">
        <f t="shared" si="263"/>
        <v/>
      </c>
      <c r="Q685" s="5" t="s">
        <v>35</v>
      </c>
      <c r="R685" s="699"/>
      <c r="S685" s="699"/>
      <c r="T685" s="715" t="str">
        <f>IF(Q685&lt;&gt;"",VLOOKUP(Q685,'DON GIA'!$H$1:$K$103,4,0),"")</f>
        <v/>
      </c>
      <c r="U685" s="715" t="str">
        <f t="shared" si="264"/>
        <v/>
      </c>
      <c r="V685" s="715"/>
      <c r="W685" s="712" t="s">
        <v>1213</v>
      </c>
      <c r="X685" s="699" t="s">
        <v>38</v>
      </c>
      <c r="Y685" s="718">
        <v>0.42</v>
      </c>
      <c r="Z685" s="725"/>
      <c r="AA685" s="715">
        <f>IF(W685&lt;&gt;"",VLOOKUP(W685,'DON GIA'!$A$1:$D$346,4,0),"")</f>
        <v>2704619</v>
      </c>
      <c r="AB685" s="715">
        <f t="shared" si="265"/>
        <v>1135939.98</v>
      </c>
      <c r="AC685" s="5"/>
      <c r="AD685" s="5"/>
      <c r="AE685" s="5"/>
      <c r="AF685" s="5"/>
      <c r="AG685" s="5"/>
      <c r="AH685" s="699"/>
      <c r="AI685" s="5"/>
      <c r="AJ685" s="699"/>
      <c r="AK685" s="699"/>
      <c r="AL685" s="715" t="str">
        <f>IF(AI685&lt;&gt;"",VLOOKUP(AI685,'DON GIA'!$M$1:$P$9,4,0),"")</f>
        <v/>
      </c>
      <c r="AM685" s="715" t="str">
        <f t="shared" si="266"/>
        <v/>
      </c>
      <c r="AN685" s="5"/>
      <c r="AO685" s="699"/>
      <c r="AP685" s="702" t="str">
        <f t="shared" si="268"/>
        <v/>
      </c>
      <c r="AQ685" s="712"/>
      <c r="AR685" s="712"/>
      <c r="AS685" s="727"/>
    </row>
    <row r="686" spans="1:45" outlineLevel="2">
      <c r="A686" s="710">
        <f t="shared" si="269"/>
        <v>47</v>
      </c>
      <c r="B686" s="711" t="str">
        <f>IF(C686&lt;&gt;"",COUNTA($C$8:C686),"")</f>
        <v/>
      </c>
      <c r="C686" s="711"/>
      <c r="D686" s="5"/>
      <c r="E686" s="699"/>
      <c r="F686" s="699"/>
      <c r="G686" s="699"/>
      <c r="H686" s="699"/>
      <c r="I686" s="699"/>
      <c r="J686" s="699"/>
      <c r="K686" s="712"/>
      <c r="L686" s="714" t="s">
        <v>35</v>
      </c>
      <c r="M686" s="715" t="str">
        <f>IF(K686&lt;&gt;"",VLOOKUP(K686,'DON GIA'!$S$1:$U$19,3,0),"")</f>
        <v/>
      </c>
      <c r="N686" s="715" t="str">
        <f>IF(K686&lt;&gt;"",VLOOKUP(K686,'DON GIA'!$S$1:$V$19,4,0),"")</f>
        <v/>
      </c>
      <c r="O686" s="715" t="str">
        <f t="shared" si="262"/>
        <v/>
      </c>
      <c r="P686" s="715" t="str">
        <f t="shared" si="263"/>
        <v/>
      </c>
      <c r="Q686" s="5" t="s">
        <v>35</v>
      </c>
      <c r="R686" s="699"/>
      <c r="S686" s="699"/>
      <c r="T686" s="715" t="str">
        <f>IF(Q686&lt;&gt;"",VLOOKUP(Q686,'DON GIA'!$H$1:$K$103,4,0),"")</f>
        <v/>
      </c>
      <c r="U686" s="715" t="str">
        <f t="shared" si="264"/>
        <v/>
      </c>
      <c r="V686" s="715"/>
      <c r="W686" s="712" t="s">
        <v>1214</v>
      </c>
      <c r="X686" s="699" t="s">
        <v>27</v>
      </c>
      <c r="Y686" s="718">
        <v>0.42</v>
      </c>
      <c r="Z686" s="725"/>
      <c r="AA686" s="715">
        <f>IF(W686&lt;&gt;"",VLOOKUP(W686,'DON GIA'!$A$1:$D$346,4,0),"")</f>
        <v>292949</v>
      </c>
      <c r="AB686" s="715">
        <f t="shared" si="265"/>
        <v>123038.58</v>
      </c>
      <c r="AC686" s="5"/>
      <c r="AD686" s="5"/>
      <c r="AE686" s="5"/>
      <c r="AF686" s="5"/>
      <c r="AG686" s="5"/>
      <c r="AH686" s="699"/>
      <c r="AI686" s="5"/>
      <c r="AJ686" s="699"/>
      <c r="AK686" s="699"/>
      <c r="AL686" s="715" t="str">
        <f>IF(AI686&lt;&gt;"",VLOOKUP(AI686,'DON GIA'!$M$1:$P$9,4,0),"")</f>
        <v/>
      </c>
      <c r="AM686" s="715" t="str">
        <f t="shared" si="266"/>
        <v/>
      </c>
      <c r="AN686" s="5"/>
      <c r="AO686" s="699"/>
      <c r="AP686" s="702" t="str">
        <f t="shared" si="268"/>
        <v/>
      </c>
      <c r="AQ686" s="712"/>
      <c r="AR686" s="712"/>
      <c r="AS686" s="727"/>
    </row>
    <row r="687" spans="1:45" outlineLevel="2">
      <c r="A687" s="710">
        <f t="shared" si="269"/>
        <v>47</v>
      </c>
      <c r="B687" s="711" t="str">
        <f>IF(C687&lt;&gt;"",COUNTA($C$8:C687),"")</f>
        <v/>
      </c>
      <c r="C687" s="711"/>
      <c r="D687" s="5"/>
      <c r="E687" s="699"/>
      <c r="F687" s="699"/>
      <c r="G687" s="699"/>
      <c r="H687" s="699"/>
      <c r="I687" s="699"/>
      <c r="J687" s="699"/>
      <c r="K687" s="712"/>
      <c r="L687" s="714" t="s">
        <v>35</v>
      </c>
      <c r="M687" s="715" t="str">
        <f>IF(K687&lt;&gt;"",VLOOKUP(K687,'DON GIA'!$S$1:$U$19,3,0),"")</f>
        <v/>
      </c>
      <c r="N687" s="715" t="str">
        <f>IF(K687&lt;&gt;"",VLOOKUP(K687,'DON GIA'!$S$1:$V$19,4,0),"")</f>
        <v/>
      </c>
      <c r="O687" s="715" t="str">
        <f t="shared" si="262"/>
        <v/>
      </c>
      <c r="P687" s="715" t="str">
        <f t="shared" si="263"/>
        <v/>
      </c>
      <c r="Q687" s="5" t="s">
        <v>35</v>
      </c>
      <c r="R687" s="699"/>
      <c r="S687" s="699"/>
      <c r="T687" s="715" t="str">
        <f>IF(Q687&lt;&gt;"",VLOOKUP(Q687,'DON GIA'!$H$1:$K$103,4,0),"")</f>
        <v/>
      </c>
      <c r="U687" s="715" t="str">
        <f t="shared" si="264"/>
        <v/>
      </c>
      <c r="V687" s="715"/>
      <c r="W687" s="712" t="s">
        <v>1009</v>
      </c>
      <c r="X687" s="699" t="s">
        <v>27</v>
      </c>
      <c r="Y687" s="718">
        <f>92.1+9.75</f>
        <v>101.85</v>
      </c>
      <c r="Z687" s="725"/>
      <c r="AA687" s="715">
        <f>IF(W687&lt;&gt;"",VLOOKUP(W687,'DON GIA'!$A$1:$D$346,4,0),"")</f>
        <v>282038</v>
      </c>
      <c r="AB687" s="715">
        <f t="shared" si="265"/>
        <v>28725570.299999997</v>
      </c>
      <c r="AC687" s="5"/>
      <c r="AD687" s="5"/>
      <c r="AE687" s="5"/>
      <c r="AF687" s="5"/>
      <c r="AG687" s="5"/>
      <c r="AH687" s="699"/>
      <c r="AI687" s="5"/>
      <c r="AJ687" s="699"/>
      <c r="AK687" s="699"/>
      <c r="AL687" s="715" t="str">
        <f>IF(AI687&lt;&gt;"",VLOOKUP(AI687,'DON GIA'!$M$1:$P$9,4,0),"")</f>
        <v/>
      </c>
      <c r="AM687" s="715" t="str">
        <f t="shared" si="266"/>
        <v/>
      </c>
      <c r="AN687" s="5"/>
      <c r="AO687" s="699"/>
      <c r="AP687" s="702" t="str">
        <f t="shared" si="268"/>
        <v/>
      </c>
      <c r="AQ687" s="712"/>
      <c r="AR687" s="712"/>
      <c r="AS687" s="727"/>
    </row>
    <row r="688" spans="1:45" outlineLevel="2">
      <c r="A688" s="710">
        <f t="shared" si="269"/>
        <v>47</v>
      </c>
      <c r="B688" s="711" t="str">
        <f>IF(C688&lt;&gt;"",COUNTA($C$8:C688),"")</f>
        <v/>
      </c>
      <c r="C688" s="711"/>
      <c r="D688" s="5"/>
      <c r="E688" s="699"/>
      <c r="F688" s="699"/>
      <c r="G688" s="699"/>
      <c r="H688" s="699"/>
      <c r="I688" s="699"/>
      <c r="J688" s="699"/>
      <c r="K688" s="712"/>
      <c r="L688" s="714" t="s">
        <v>35</v>
      </c>
      <c r="M688" s="715" t="str">
        <f>IF(K688&lt;&gt;"",VLOOKUP(K688,'DON GIA'!$S$1:$U$19,3,0),"")</f>
        <v/>
      </c>
      <c r="N688" s="715" t="str">
        <f>IF(K688&lt;&gt;"",VLOOKUP(K688,'DON GIA'!$S$1:$V$19,4,0),"")</f>
        <v/>
      </c>
      <c r="O688" s="715" t="str">
        <f t="shared" si="262"/>
        <v/>
      </c>
      <c r="P688" s="715" t="str">
        <f t="shared" si="263"/>
        <v/>
      </c>
      <c r="Q688" s="5" t="s">
        <v>35</v>
      </c>
      <c r="R688" s="699"/>
      <c r="S688" s="699"/>
      <c r="T688" s="715" t="str">
        <f>IF(Q688&lt;&gt;"",VLOOKUP(Q688,'DON GIA'!$H$1:$K$103,4,0),"")</f>
        <v/>
      </c>
      <c r="U688" s="715" t="str">
        <f t="shared" si="264"/>
        <v/>
      </c>
      <c r="V688" s="715"/>
      <c r="W688" s="712" t="s">
        <v>1005</v>
      </c>
      <c r="X688" s="699" t="s">
        <v>27</v>
      </c>
      <c r="Y688" s="718">
        <v>60.71</v>
      </c>
      <c r="Z688" s="725"/>
      <c r="AA688" s="715">
        <f>IF(W688&lt;&gt;"",VLOOKUP(W688,'DON GIA'!$A$1:$D$346,4,0),"")</f>
        <v>5559129</v>
      </c>
      <c r="AB688" s="715">
        <f t="shared" si="265"/>
        <v>337494721.59000003</v>
      </c>
      <c r="AC688" s="5"/>
      <c r="AD688" s="5" t="s">
        <v>29</v>
      </c>
      <c r="AE688" s="5" t="s">
        <v>30</v>
      </c>
      <c r="AF688" s="5" t="s">
        <v>31</v>
      </c>
      <c r="AG688" s="5" t="s">
        <v>34</v>
      </c>
      <c r="AH688" s="699"/>
      <c r="AI688" s="5"/>
      <c r="AJ688" s="699"/>
      <c r="AK688" s="699"/>
      <c r="AL688" s="715" t="str">
        <f>IF(AI688&lt;&gt;"",VLOOKUP(AI688,'DON GIA'!$M$1:$P$9,4,0),"")</f>
        <v/>
      </c>
      <c r="AM688" s="715" t="str">
        <f t="shared" si="266"/>
        <v/>
      </c>
      <c r="AN688" s="5"/>
      <c r="AO688" s="699"/>
      <c r="AP688" s="702" t="str">
        <f t="shared" si="268"/>
        <v/>
      </c>
      <c r="AQ688" s="712"/>
      <c r="AR688" s="712"/>
      <c r="AS688" s="727"/>
    </row>
    <row r="689" spans="1:45" ht="33.75" outlineLevel="2">
      <c r="A689" s="710">
        <f t="shared" si="269"/>
        <v>47</v>
      </c>
      <c r="B689" s="711" t="str">
        <f>IF(C689&lt;&gt;"",COUNTA($C$8:C689),"")</f>
        <v/>
      </c>
      <c r="C689" s="711"/>
      <c r="D689" s="5"/>
      <c r="E689" s="699"/>
      <c r="F689" s="699"/>
      <c r="G689" s="699"/>
      <c r="H689" s="699"/>
      <c r="I689" s="699"/>
      <c r="J689" s="699"/>
      <c r="K689" s="712"/>
      <c r="L689" s="714" t="s">
        <v>35</v>
      </c>
      <c r="M689" s="715" t="str">
        <f>IF(K689&lt;&gt;"",VLOOKUP(K689,'DON GIA'!$S$1:$U$19,3,0),"")</f>
        <v/>
      </c>
      <c r="N689" s="715" t="str">
        <f>IF(K689&lt;&gt;"",VLOOKUP(K689,'DON GIA'!$S$1:$V$19,4,0),"")</f>
        <v/>
      </c>
      <c r="O689" s="715" t="str">
        <f t="shared" si="262"/>
        <v/>
      </c>
      <c r="P689" s="715" t="str">
        <f t="shared" si="263"/>
        <v/>
      </c>
      <c r="Q689" s="5" t="s">
        <v>35</v>
      </c>
      <c r="R689" s="699"/>
      <c r="S689" s="699"/>
      <c r="T689" s="715" t="str">
        <f>IF(Q689&lt;&gt;"",VLOOKUP(Q689,'DON GIA'!$H$1:$K$103,4,0),"")</f>
        <v/>
      </c>
      <c r="U689" s="715" t="str">
        <f t="shared" si="264"/>
        <v/>
      </c>
      <c r="V689" s="715"/>
      <c r="W689" s="712" t="s">
        <v>1080</v>
      </c>
      <c r="X689" s="699" t="s">
        <v>27</v>
      </c>
      <c r="Y689" s="718">
        <v>5.89</v>
      </c>
      <c r="Z689" s="725"/>
      <c r="AA689" s="715">
        <f>IF(W689&lt;&gt;"",VLOOKUP(W689,'DON GIA'!$A$1:$D$346,4,0),"")</f>
        <v>10375629</v>
      </c>
      <c r="AB689" s="715">
        <f t="shared" si="265"/>
        <v>61112454.809999995</v>
      </c>
      <c r="AC689" s="5"/>
      <c r="AD689" s="5" t="s">
        <v>29</v>
      </c>
      <c r="AE689" s="5" t="s">
        <v>30</v>
      </c>
      <c r="AF689" s="5" t="s">
        <v>31</v>
      </c>
      <c r="AG689" s="5" t="s">
        <v>34</v>
      </c>
      <c r="AH689" s="699"/>
      <c r="AI689" s="5"/>
      <c r="AJ689" s="699"/>
      <c r="AK689" s="699"/>
      <c r="AL689" s="715" t="str">
        <f>IF(AI689&lt;&gt;"",VLOOKUP(AI689,'DON GIA'!$M$1:$P$9,4,0),"")</f>
        <v/>
      </c>
      <c r="AM689" s="715" t="str">
        <f t="shared" si="266"/>
        <v/>
      </c>
      <c r="AN689" s="5"/>
      <c r="AO689" s="699"/>
      <c r="AP689" s="702" t="str">
        <f t="shared" si="268"/>
        <v/>
      </c>
      <c r="AQ689" s="712"/>
      <c r="AR689" s="712"/>
      <c r="AS689" s="727"/>
    </row>
    <row r="690" spans="1:45" outlineLevel="2">
      <c r="A690" s="710">
        <f t="shared" si="269"/>
        <v>47</v>
      </c>
      <c r="B690" s="711" t="str">
        <f>IF(C690&lt;&gt;"",COUNTA($C$8:C690),"")</f>
        <v/>
      </c>
      <c r="C690" s="711"/>
      <c r="D690" s="5"/>
      <c r="E690" s="699"/>
      <c r="F690" s="699"/>
      <c r="G690" s="699"/>
      <c r="H690" s="699"/>
      <c r="I690" s="699"/>
      <c r="J690" s="699"/>
      <c r="K690" s="712"/>
      <c r="L690" s="714" t="s">
        <v>35</v>
      </c>
      <c r="M690" s="715" t="str">
        <f>IF(K690&lt;&gt;"",VLOOKUP(K690,'DON GIA'!$S$1:$U$19,3,0),"")</f>
        <v/>
      </c>
      <c r="N690" s="715" t="str">
        <f>IF(K690&lt;&gt;"",VLOOKUP(K690,'DON GIA'!$S$1:$V$19,4,0),"")</f>
        <v/>
      </c>
      <c r="O690" s="715" t="str">
        <f t="shared" si="262"/>
        <v/>
      </c>
      <c r="P690" s="715" t="str">
        <f t="shared" si="263"/>
        <v/>
      </c>
      <c r="Q690" s="5" t="s">
        <v>35</v>
      </c>
      <c r="R690" s="699"/>
      <c r="S690" s="699"/>
      <c r="T690" s="715" t="str">
        <f>IF(Q690&lt;&gt;"",VLOOKUP(Q690,'DON GIA'!$H$1:$K$103,4,0),"")</f>
        <v/>
      </c>
      <c r="U690" s="715" t="str">
        <f t="shared" si="264"/>
        <v/>
      </c>
      <c r="V690" s="715"/>
      <c r="W690" s="712" t="s">
        <v>1210</v>
      </c>
      <c r="X690" s="699" t="s">
        <v>27</v>
      </c>
      <c r="Y690" s="718">
        <v>60.71</v>
      </c>
      <c r="Z690" s="725"/>
      <c r="AA690" s="715">
        <f>IF(W690&lt;&gt;"",VLOOKUP(W690,'DON GIA'!$A$1:$D$346,4,0),"")</f>
        <v>161275</v>
      </c>
      <c r="AB690" s="715">
        <f t="shared" si="265"/>
        <v>9791005.25</v>
      </c>
      <c r="AC690" s="5"/>
      <c r="AD690" s="5"/>
      <c r="AE690" s="5"/>
      <c r="AF690" s="5"/>
      <c r="AG690" s="5"/>
      <c r="AH690" s="699"/>
      <c r="AI690" s="5"/>
      <c r="AJ690" s="699"/>
      <c r="AK690" s="699"/>
      <c r="AL690" s="715" t="str">
        <f>IF(AI690&lt;&gt;"",VLOOKUP(AI690,'DON GIA'!$M$1:$P$9,4,0),"")</f>
        <v/>
      </c>
      <c r="AM690" s="715" t="str">
        <f t="shared" si="266"/>
        <v/>
      </c>
      <c r="AN690" s="5"/>
      <c r="AO690" s="699"/>
      <c r="AP690" s="702" t="str">
        <f t="shared" si="268"/>
        <v/>
      </c>
      <c r="AQ690" s="712"/>
      <c r="AR690" s="712"/>
      <c r="AS690" s="727"/>
    </row>
    <row r="691" spans="1:45" outlineLevel="2">
      <c r="A691" s="710">
        <f t="shared" si="269"/>
        <v>47</v>
      </c>
      <c r="B691" s="711" t="str">
        <f>IF(C691&lt;&gt;"",COUNTA($C$8:C691),"")</f>
        <v/>
      </c>
      <c r="C691" s="711"/>
      <c r="D691" s="5"/>
      <c r="E691" s="699"/>
      <c r="F691" s="699"/>
      <c r="G691" s="699"/>
      <c r="H691" s="699"/>
      <c r="I691" s="699"/>
      <c r="J691" s="699"/>
      <c r="K691" s="712"/>
      <c r="L691" s="714" t="s">
        <v>35</v>
      </c>
      <c r="M691" s="715" t="str">
        <f>IF(K691&lt;&gt;"",VLOOKUP(K691,'DON GIA'!$S$1:$U$19,3,0),"")</f>
        <v/>
      </c>
      <c r="N691" s="715" t="str">
        <f>IF(K691&lt;&gt;"",VLOOKUP(K691,'DON GIA'!$S$1:$V$19,4,0),"")</f>
        <v/>
      </c>
      <c r="O691" s="715" t="str">
        <f t="shared" si="262"/>
        <v/>
      </c>
      <c r="P691" s="715" t="str">
        <f t="shared" si="263"/>
        <v/>
      </c>
      <c r="Q691" s="5" t="s">
        <v>35</v>
      </c>
      <c r="R691" s="699"/>
      <c r="S691" s="699"/>
      <c r="T691" s="715" t="str">
        <f>IF(Q691&lt;&gt;"",VLOOKUP(Q691,'DON GIA'!$H$1:$K$103,4,0),"")</f>
        <v/>
      </c>
      <c r="U691" s="715" t="str">
        <f t="shared" si="264"/>
        <v/>
      </c>
      <c r="V691" s="715"/>
      <c r="W691" s="712" t="s">
        <v>1214</v>
      </c>
      <c r="X691" s="699" t="s">
        <v>27</v>
      </c>
      <c r="Y691" s="718">
        <v>0.42</v>
      </c>
      <c r="Z691" s="725"/>
      <c r="AA691" s="715">
        <f>IF(W691&lt;&gt;"",VLOOKUP(W691,'DON GIA'!$A$1:$D$346,4,0),"")</f>
        <v>292949</v>
      </c>
      <c r="AB691" s="715">
        <f t="shared" si="265"/>
        <v>123038.58</v>
      </c>
      <c r="AC691" s="5"/>
      <c r="AD691" s="5"/>
      <c r="AE691" s="5"/>
      <c r="AF691" s="5"/>
      <c r="AG691" s="5"/>
      <c r="AH691" s="699"/>
      <c r="AI691" s="5"/>
      <c r="AJ691" s="699"/>
      <c r="AK691" s="699"/>
      <c r="AL691" s="715" t="str">
        <f>IF(AI691&lt;&gt;"",VLOOKUP(AI691,'DON GIA'!$M$1:$P$9,4,0),"")</f>
        <v/>
      </c>
      <c r="AM691" s="715" t="str">
        <f t="shared" si="266"/>
        <v/>
      </c>
      <c r="AN691" s="5"/>
      <c r="AO691" s="699"/>
      <c r="AP691" s="702" t="str">
        <f t="shared" si="268"/>
        <v/>
      </c>
      <c r="AQ691" s="712"/>
      <c r="AR691" s="712"/>
      <c r="AS691" s="727"/>
    </row>
    <row r="692" spans="1:45" outlineLevel="2">
      <c r="A692" s="710">
        <f t="shared" si="269"/>
        <v>47</v>
      </c>
      <c r="B692" s="711" t="str">
        <f>IF(C692&lt;&gt;"",COUNTA($C$8:C692),"")</f>
        <v/>
      </c>
      <c r="C692" s="711"/>
      <c r="D692" s="5"/>
      <c r="E692" s="699"/>
      <c r="F692" s="699"/>
      <c r="G692" s="699"/>
      <c r="H692" s="699"/>
      <c r="I692" s="699"/>
      <c r="J692" s="699"/>
      <c r="K692" s="712"/>
      <c r="L692" s="714" t="s">
        <v>35</v>
      </c>
      <c r="M692" s="715" t="str">
        <f>IF(K692&lt;&gt;"",VLOOKUP(K692,'DON GIA'!$S$1:$U$19,3,0),"")</f>
        <v/>
      </c>
      <c r="N692" s="715" t="str">
        <f>IF(K692&lt;&gt;"",VLOOKUP(K692,'DON GIA'!$S$1:$V$19,4,0),"")</f>
        <v/>
      </c>
      <c r="O692" s="715" t="str">
        <f t="shared" si="262"/>
        <v/>
      </c>
      <c r="P692" s="715" t="str">
        <f t="shared" si="263"/>
        <v/>
      </c>
      <c r="Q692" s="5" t="s">
        <v>35</v>
      </c>
      <c r="R692" s="699"/>
      <c r="S692" s="699"/>
      <c r="T692" s="715" t="str">
        <f>IF(Q692&lt;&gt;"",VLOOKUP(Q692,'DON GIA'!$H$1:$K$103,4,0),"")</f>
        <v/>
      </c>
      <c r="U692" s="715" t="str">
        <f t="shared" si="264"/>
        <v/>
      </c>
      <c r="V692" s="715"/>
      <c r="W692" s="712" t="s">
        <v>1023</v>
      </c>
      <c r="X692" s="699" t="s">
        <v>38</v>
      </c>
      <c r="Y692" s="718">
        <v>0.12</v>
      </c>
      <c r="Z692" s="725"/>
      <c r="AA692" s="715">
        <f>IF(W692&lt;&gt;"",VLOOKUP(W692,'DON GIA'!$A$1:$D$346,4,0),"")</f>
        <v>2523428</v>
      </c>
      <c r="AB692" s="715">
        <f t="shared" si="265"/>
        <v>302811.36</v>
      </c>
      <c r="AC692" s="5"/>
      <c r="AD692" s="5"/>
      <c r="AE692" s="5"/>
      <c r="AF692" s="5"/>
      <c r="AG692" s="5"/>
      <c r="AH692" s="699"/>
      <c r="AI692" s="5"/>
      <c r="AJ692" s="699"/>
      <c r="AK692" s="699"/>
      <c r="AL692" s="715" t="str">
        <f>IF(AI692&lt;&gt;"",VLOOKUP(AI692,'DON GIA'!$M$1:$P$9,4,0),"")</f>
        <v/>
      </c>
      <c r="AM692" s="715" t="str">
        <f t="shared" si="266"/>
        <v/>
      </c>
      <c r="AN692" s="5"/>
      <c r="AO692" s="699"/>
      <c r="AP692" s="702" t="str">
        <f t="shared" si="268"/>
        <v/>
      </c>
      <c r="AQ692" s="712"/>
      <c r="AR692" s="712"/>
      <c r="AS692" s="727"/>
    </row>
    <row r="693" spans="1:45" outlineLevel="2">
      <c r="A693" s="710">
        <f t="shared" si="269"/>
        <v>47</v>
      </c>
      <c r="B693" s="711" t="str">
        <f>IF(C693&lt;&gt;"",COUNTA($C$8:C693),"")</f>
        <v/>
      </c>
      <c r="C693" s="711"/>
      <c r="D693" s="5"/>
      <c r="E693" s="699"/>
      <c r="F693" s="699"/>
      <c r="G693" s="699"/>
      <c r="H693" s="699"/>
      <c r="I693" s="699"/>
      <c r="J693" s="699"/>
      <c r="K693" s="712"/>
      <c r="L693" s="714" t="s">
        <v>35</v>
      </c>
      <c r="M693" s="715" t="str">
        <f>IF(K693&lt;&gt;"",VLOOKUP(K693,'DON GIA'!$S$1:$U$19,3,0),"")</f>
        <v/>
      </c>
      <c r="N693" s="715" t="str">
        <f>IF(K693&lt;&gt;"",VLOOKUP(K693,'DON GIA'!$S$1:$V$19,4,0),"")</f>
        <v/>
      </c>
      <c r="O693" s="715" t="str">
        <f t="shared" si="262"/>
        <v/>
      </c>
      <c r="P693" s="715" t="str">
        <f t="shared" si="263"/>
        <v/>
      </c>
      <c r="Q693" s="5" t="s">
        <v>35</v>
      </c>
      <c r="R693" s="699"/>
      <c r="S693" s="699"/>
      <c r="T693" s="715" t="str">
        <f>IF(Q693&lt;&gt;"",VLOOKUP(Q693,'DON GIA'!$H$1:$K$103,4,0),"")</f>
        <v/>
      </c>
      <c r="U693" s="715" t="str">
        <f t="shared" si="264"/>
        <v/>
      </c>
      <c r="V693" s="715"/>
      <c r="W693" s="712" t="s">
        <v>1212</v>
      </c>
      <c r="X693" s="699" t="s">
        <v>27</v>
      </c>
      <c r="Y693" s="718">
        <v>1.26</v>
      </c>
      <c r="Z693" s="725"/>
      <c r="AA693" s="715">
        <f>IF(W693&lt;&gt;"",VLOOKUP(W693,'DON GIA'!$A$1:$D$346,4,0),"")</f>
        <v>292949</v>
      </c>
      <c r="AB693" s="715">
        <f t="shared" si="265"/>
        <v>369115.74</v>
      </c>
      <c r="AC693" s="5"/>
      <c r="AD693" s="5"/>
      <c r="AE693" s="5"/>
      <c r="AF693" s="5"/>
      <c r="AG693" s="5"/>
      <c r="AH693" s="699"/>
      <c r="AI693" s="5"/>
      <c r="AJ693" s="699"/>
      <c r="AK693" s="699"/>
      <c r="AL693" s="715" t="str">
        <f>IF(AI693&lt;&gt;"",VLOOKUP(AI693,'DON GIA'!$M$1:$P$9,4,0),"")</f>
        <v/>
      </c>
      <c r="AM693" s="715" t="str">
        <f t="shared" si="266"/>
        <v/>
      </c>
      <c r="AN693" s="5"/>
      <c r="AO693" s="699"/>
      <c r="AP693" s="702" t="str">
        <f t="shared" si="268"/>
        <v/>
      </c>
      <c r="AQ693" s="712"/>
      <c r="AR693" s="712"/>
      <c r="AS693" s="727"/>
    </row>
    <row r="694" spans="1:45" outlineLevel="2">
      <c r="A694" s="710">
        <f t="shared" si="269"/>
        <v>47</v>
      </c>
      <c r="B694" s="711" t="str">
        <f>IF(C694&lt;&gt;"",COUNTA($C$8:C694),"")</f>
        <v/>
      </c>
      <c r="C694" s="711"/>
      <c r="D694" s="5"/>
      <c r="E694" s="699"/>
      <c r="F694" s="699"/>
      <c r="G694" s="699"/>
      <c r="H694" s="699"/>
      <c r="I694" s="699"/>
      <c r="J694" s="699"/>
      <c r="K694" s="712"/>
      <c r="L694" s="714" t="s">
        <v>35</v>
      </c>
      <c r="M694" s="715" t="str">
        <f>IF(K694&lt;&gt;"",VLOOKUP(K694,'DON GIA'!$S$1:$U$19,3,0),"")</f>
        <v/>
      </c>
      <c r="N694" s="715" t="str">
        <f>IF(K694&lt;&gt;"",VLOOKUP(K694,'DON GIA'!$S$1:$V$19,4,0),"")</f>
        <v/>
      </c>
      <c r="O694" s="715" t="str">
        <f t="shared" si="262"/>
        <v/>
      </c>
      <c r="P694" s="715" t="str">
        <f t="shared" si="263"/>
        <v/>
      </c>
      <c r="Q694" s="5" t="s">
        <v>35</v>
      </c>
      <c r="R694" s="699"/>
      <c r="S694" s="699"/>
      <c r="T694" s="715" t="str">
        <f>IF(Q694&lt;&gt;"",VLOOKUP(Q694,'DON GIA'!$H$1:$K$103,4,0),"")</f>
        <v/>
      </c>
      <c r="U694" s="715" t="str">
        <f t="shared" si="264"/>
        <v/>
      </c>
      <c r="V694" s="715"/>
      <c r="W694" s="712" t="s">
        <v>1109</v>
      </c>
      <c r="X694" s="699" t="s">
        <v>27</v>
      </c>
      <c r="Y694" s="718">
        <v>3.72</v>
      </c>
      <c r="Z694" s="725"/>
      <c r="AA694" s="715">
        <f>IF(W694&lt;&gt;"",VLOOKUP(W694,'DON GIA'!$A$1:$D$346,4,0),"")</f>
        <v>282038</v>
      </c>
      <c r="AB694" s="715">
        <f t="shared" si="265"/>
        <v>1049181.3600000001</v>
      </c>
      <c r="AC694" s="5"/>
      <c r="AD694" s="5"/>
      <c r="AE694" s="5"/>
      <c r="AF694" s="5"/>
      <c r="AG694" s="5"/>
      <c r="AH694" s="699"/>
      <c r="AI694" s="5"/>
      <c r="AJ694" s="699"/>
      <c r="AK694" s="699"/>
      <c r="AL694" s="715" t="str">
        <f>IF(AI694&lt;&gt;"",VLOOKUP(AI694,'DON GIA'!$M$1:$P$9,4,0),"")</f>
        <v/>
      </c>
      <c r="AM694" s="715" t="str">
        <f t="shared" si="266"/>
        <v/>
      </c>
      <c r="AN694" s="5"/>
      <c r="AO694" s="699"/>
      <c r="AP694" s="702" t="str">
        <f t="shared" si="268"/>
        <v/>
      </c>
      <c r="AQ694" s="712"/>
      <c r="AR694" s="712"/>
      <c r="AS694" s="727"/>
    </row>
    <row r="695" spans="1:45" outlineLevel="2">
      <c r="A695" s="710">
        <f t="shared" si="269"/>
        <v>47</v>
      </c>
      <c r="B695" s="711" t="str">
        <f>IF(C695&lt;&gt;"",COUNTA($C$8:C695),"")</f>
        <v/>
      </c>
      <c r="C695" s="711"/>
      <c r="D695" s="5"/>
      <c r="E695" s="699"/>
      <c r="F695" s="699"/>
      <c r="G695" s="699"/>
      <c r="H695" s="699"/>
      <c r="I695" s="699"/>
      <c r="J695" s="699"/>
      <c r="K695" s="712"/>
      <c r="L695" s="714" t="s">
        <v>35</v>
      </c>
      <c r="M695" s="715" t="str">
        <f>IF(K695&lt;&gt;"",VLOOKUP(K695,'DON GIA'!$S$1:$U$19,3,0),"")</f>
        <v/>
      </c>
      <c r="N695" s="715" t="str">
        <f>IF(K695&lt;&gt;"",VLOOKUP(K695,'DON GIA'!$S$1:$V$19,4,0),"")</f>
        <v/>
      </c>
      <c r="O695" s="715" t="str">
        <f t="shared" si="262"/>
        <v/>
      </c>
      <c r="P695" s="715" t="str">
        <f t="shared" si="263"/>
        <v/>
      </c>
      <c r="Q695" s="5" t="s">
        <v>35</v>
      </c>
      <c r="R695" s="699"/>
      <c r="S695" s="699"/>
      <c r="T695" s="715" t="str">
        <f>IF(Q695&lt;&gt;"",VLOOKUP(Q695,'DON GIA'!$H$1:$K$103,4,0),"")</f>
        <v/>
      </c>
      <c r="U695" s="715" t="str">
        <f t="shared" si="264"/>
        <v/>
      </c>
      <c r="V695" s="715"/>
      <c r="W695" s="712" t="s">
        <v>1213</v>
      </c>
      <c r="X695" s="699" t="s">
        <v>38</v>
      </c>
      <c r="Y695" s="718">
        <v>0.42</v>
      </c>
      <c r="Z695" s="725"/>
      <c r="AA695" s="715">
        <f>IF(W695&lt;&gt;"",VLOOKUP(W695,'DON GIA'!$A$1:$D$346,4,0),"")</f>
        <v>2704619</v>
      </c>
      <c r="AB695" s="715">
        <f t="shared" si="265"/>
        <v>1135939.98</v>
      </c>
      <c r="AC695" s="5"/>
      <c r="AD695" s="5"/>
      <c r="AE695" s="5"/>
      <c r="AF695" s="5"/>
      <c r="AG695" s="5"/>
      <c r="AH695" s="699"/>
      <c r="AI695" s="5"/>
      <c r="AJ695" s="699"/>
      <c r="AK695" s="699"/>
      <c r="AL695" s="715" t="str">
        <f>IF(AI695&lt;&gt;"",VLOOKUP(AI695,'DON GIA'!$M$1:$P$9,4,0),"")</f>
        <v/>
      </c>
      <c r="AM695" s="715" t="str">
        <f t="shared" si="266"/>
        <v/>
      </c>
      <c r="AN695" s="5"/>
      <c r="AO695" s="699"/>
      <c r="AP695" s="702" t="str">
        <f t="shared" si="268"/>
        <v/>
      </c>
      <c r="AQ695" s="712"/>
      <c r="AR695" s="712"/>
      <c r="AS695" s="727"/>
    </row>
    <row r="696" spans="1:45" outlineLevel="2">
      <c r="A696" s="710">
        <f t="shared" si="269"/>
        <v>47</v>
      </c>
      <c r="B696" s="711" t="str">
        <f>IF(C696&lt;&gt;"",COUNTA($C$8:C696),"")</f>
        <v/>
      </c>
      <c r="C696" s="711"/>
      <c r="D696" s="5"/>
      <c r="E696" s="699"/>
      <c r="F696" s="699"/>
      <c r="G696" s="699"/>
      <c r="H696" s="699"/>
      <c r="I696" s="699"/>
      <c r="J696" s="699"/>
      <c r="K696" s="712"/>
      <c r="L696" s="714" t="s">
        <v>35</v>
      </c>
      <c r="M696" s="715" t="str">
        <f>IF(K696&lt;&gt;"",VLOOKUP(K696,'DON GIA'!$S$1:$U$19,3,0),"")</f>
        <v/>
      </c>
      <c r="N696" s="715" t="str">
        <f>IF(K696&lt;&gt;"",VLOOKUP(K696,'DON GIA'!$S$1:$V$19,4,0),"")</f>
        <v/>
      </c>
      <c r="O696" s="715" t="str">
        <f t="shared" si="262"/>
        <v/>
      </c>
      <c r="P696" s="715" t="str">
        <f t="shared" si="263"/>
        <v/>
      </c>
      <c r="Q696" s="5" t="s">
        <v>35</v>
      </c>
      <c r="R696" s="699"/>
      <c r="S696" s="699"/>
      <c r="T696" s="715" t="str">
        <f>IF(Q696&lt;&gt;"",VLOOKUP(Q696,'DON GIA'!$H$1:$K$103,4,0),"")</f>
        <v/>
      </c>
      <c r="U696" s="715" t="str">
        <f t="shared" si="264"/>
        <v/>
      </c>
      <c r="V696" s="715"/>
      <c r="W696" s="712" t="s">
        <v>1009</v>
      </c>
      <c r="X696" s="699" t="s">
        <v>27</v>
      </c>
      <c r="Y696" s="718">
        <v>76.44</v>
      </c>
      <c r="Z696" s="725"/>
      <c r="AA696" s="715">
        <f>IF(W696&lt;&gt;"",VLOOKUP(W696,'DON GIA'!$A$1:$D$346,4,0),"")</f>
        <v>282038</v>
      </c>
      <c r="AB696" s="715">
        <f t="shared" si="265"/>
        <v>21558984.719999999</v>
      </c>
      <c r="AC696" s="5"/>
      <c r="AD696" s="5"/>
      <c r="AE696" s="5"/>
      <c r="AF696" s="5"/>
      <c r="AG696" s="5"/>
      <c r="AH696" s="699"/>
      <c r="AI696" s="5"/>
      <c r="AJ696" s="699"/>
      <c r="AK696" s="699"/>
      <c r="AL696" s="715" t="str">
        <f>IF(AI696&lt;&gt;"",VLOOKUP(AI696,'DON GIA'!$M$1:$P$9,4,0),"")</f>
        <v/>
      </c>
      <c r="AM696" s="715" t="str">
        <f t="shared" si="266"/>
        <v/>
      </c>
      <c r="AN696" s="5"/>
      <c r="AO696" s="699"/>
      <c r="AP696" s="702" t="str">
        <f t="shared" si="268"/>
        <v/>
      </c>
      <c r="AQ696" s="712"/>
      <c r="AR696" s="712"/>
      <c r="AS696" s="727"/>
    </row>
    <row r="697" spans="1:45" outlineLevel="2">
      <c r="A697" s="710">
        <f t="shared" si="269"/>
        <v>47</v>
      </c>
      <c r="B697" s="711" t="str">
        <f>IF(C697&lt;&gt;"",COUNTA($C$8:C697),"")</f>
        <v/>
      </c>
      <c r="C697" s="711"/>
      <c r="D697" s="5"/>
      <c r="E697" s="699"/>
      <c r="F697" s="699"/>
      <c r="G697" s="699"/>
      <c r="H697" s="699"/>
      <c r="I697" s="699"/>
      <c r="J697" s="699"/>
      <c r="K697" s="712"/>
      <c r="L697" s="714" t="s">
        <v>35</v>
      </c>
      <c r="M697" s="715" t="str">
        <f>IF(K697&lt;&gt;"",VLOOKUP(K697,'DON GIA'!$S$1:$U$19,3,0),"")</f>
        <v/>
      </c>
      <c r="N697" s="715" t="str">
        <f>IF(K697&lt;&gt;"",VLOOKUP(K697,'DON GIA'!$S$1:$V$19,4,0),"")</f>
        <v/>
      </c>
      <c r="O697" s="715" t="str">
        <f t="shared" si="262"/>
        <v/>
      </c>
      <c r="P697" s="715" t="str">
        <f t="shared" si="263"/>
        <v/>
      </c>
      <c r="Q697" s="5" t="s">
        <v>35</v>
      </c>
      <c r="R697" s="699"/>
      <c r="S697" s="699"/>
      <c r="T697" s="715" t="str">
        <f>IF(Q697&lt;&gt;"",VLOOKUP(Q697,'DON GIA'!$H$1:$K$103,4,0),"")</f>
        <v/>
      </c>
      <c r="U697" s="715" t="str">
        <f t="shared" si="264"/>
        <v/>
      </c>
      <c r="V697" s="715"/>
      <c r="W697" s="712" t="s">
        <v>1005</v>
      </c>
      <c r="X697" s="699" t="s">
        <v>27</v>
      </c>
      <c r="Y697" s="718">
        <v>64.44</v>
      </c>
      <c r="Z697" s="725"/>
      <c r="AA697" s="715">
        <f>IF(W697&lt;&gt;"",VLOOKUP(W697,'DON GIA'!$A$1:$D$346,4,0),"")</f>
        <v>5559129</v>
      </c>
      <c r="AB697" s="715">
        <f t="shared" si="265"/>
        <v>358230272.75999999</v>
      </c>
      <c r="AC697" s="5"/>
      <c r="AD697" s="5" t="s">
        <v>29</v>
      </c>
      <c r="AE697" s="5" t="s">
        <v>30</v>
      </c>
      <c r="AF697" s="5" t="s">
        <v>31</v>
      </c>
      <c r="AG697" s="5" t="s">
        <v>34</v>
      </c>
      <c r="AH697" s="699"/>
      <c r="AI697" s="5"/>
      <c r="AJ697" s="699"/>
      <c r="AK697" s="699"/>
      <c r="AL697" s="715" t="str">
        <f>IF(AI697&lt;&gt;"",VLOOKUP(AI697,'DON GIA'!$M$1:$P$9,4,0),"")</f>
        <v/>
      </c>
      <c r="AM697" s="715" t="str">
        <f t="shared" si="266"/>
        <v/>
      </c>
      <c r="AN697" s="5"/>
      <c r="AO697" s="699"/>
      <c r="AP697" s="702" t="str">
        <f t="shared" si="268"/>
        <v/>
      </c>
      <c r="AQ697" s="712"/>
      <c r="AR697" s="712"/>
      <c r="AS697" s="727"/>
    </row>
    <row r="698" spans="1:45" ht="33.75" outlineLevel="2">
      <c r="A698" s="710">
        <f t="shared" si="269"/>
        <v>47</v>
      </c>
      <c r="B698" s="711" t="str">
        <f>IF(C698&lt;&gt;"",COUNTA($C$8:C698),"")</f>
        <v/>
      </c>
      <c r="C698" s="711"/>
      <c r="D698" s="5"/>
      <c r="E698" s="699"/>
      <c r="F698" s="699"/>
      <c r="G698" s="699"/>
      <c r="H698" s="699"/>
      <c r="I698" s="699"/>
      <c r="J698" s="699"/>
      <c r="K698" s="712"/>
      <c r="L698" s="714" t="s">
        <v>35</v>
      </c>
      <c r="M698" s="715" t="str">
        <f>IF(K698&lt;&gt;"",VLOOKUP(K698,'DON GIA'!$S$1:$U$19,3,0),"")</f>
        <v/>
      </c>
      <c r="N698" s="715" t="str">
        <f>IF(K698&lt;&gt;"",VLOOKUP(K698,'DON GIA'!$S$1:$V$19,4,0),"")</f>
        <v/>
      </c>
      <c r="O698" s="715" t="str">
        <f t="shared" si="262"/>
        <v/>
      </c>
      <c r="P698" s="715" t="str">
        <f t="shared" si="263"/>
        <v/>
      </c>
      <c r="Q698" s="5" t="s">
        <v>35</v>
      </c>
      <c r="R698" s="699"/>
      <c r="S698" s="699"/>
      <c r="T698" s="715" t="str">
        <f>IF(Q698&lt;&gt;"",VLOOKUP(Q698,'DON GIA'!$H$1:$K$103,4,0),"")</f>
        <v/>
      </c>
      <c r="U698" s="715" t="str">
        <f t="shared" si="264"/>
        <v/>
      </c>
      <c r="V698" s="715"/>
      <c r="W698" s="712" t="s">
        <v>1215</v>
      </c>
      <c r="X698" s="699" t="s">
        <v>27</v>
      </c>
      <c r="Y698" s="718">
        <v>5.76</v>
      </c>
      <c r="Z698" s="725"/>
      <c r="AA698" s="715">
        <f>IF(W698&lt;&gt;"",VLOOKUP(W698,'DON GIA'!$A$1:$D$346,4,0),"")</f>
        <v>2613835</v>
      </c>
      <c r="AB698" s="715">
        <f t="shared" si="265"/>
        <v>15055689.6</v>
      </c>
      <c r="AC698" s="5"/>
      <c r="AD698" s="5" t="s">
        <v>29</v>
      </c>
      <c r="AE698" s="5" t="s">
        <v>30</v>
      </c>
      <c r="AF698" s="5" t="s">
        <v>31</v>
      </c>
      <c r="AG698" s="5" t="s">
        <v>34</v>
      </c>
      <c r="AH698" s="699"/>
      <c r="AI698" s="5"/>
      <c r="AJ698" s="699"/>
      <c r="AK698" s="699"/>
      <c r="AL698" s="715" t="str">
        <f>IF(AI698&lt;&gt;"",VLOOKUP(AI698,'DON GIA'!$M$1:$P$9,4,0),"")</f>
        <v/>
      </c>
      <c r="AM698" s="715" t="str">
        <f t="shared" si="266"/>
        <v/>
      </c>
      <c r="AN698" s="5"/>
      <c r="AO698" s="699"/>
      <c r="AP698" s="702" t="str">
        <f t="shared" si="268"/>
        <v/>
      </c>
      <c r="AQ698" s="712"/>
      <c r="AR698" s="712"/>
      <c r="AS698" s="727"/>
    </row>
    <row r="699" spans="1:45" outlineLevel="2">
      <c r="A699" s="710">
        <f t="shared" si="269"/>
        <v>47</v>
      </c>
      <c r="B699" s="711" t="str">
        <f>IF(C699&lt;&gt;"",COUNTA($C$8:C699),"")</f>
        <v/>
      </c>
      <c r="C699" s="711"/>
      <c r="D699" s="5"/>
      <c r="E699" s="699"/>
      <c r="F699" s="699"/>
      <c r="G699" s="699"/>
      <c r="H699" s="699"/>
      <c r="I699" s="699"/>
      <c r="J699" s="699"/>
      <c r="K699" s="712"/>
      <c r="L699" s="714" t="s">
        <v>35</v>
      </c>
      <c r="M699" s="715" t="str">
        <f>IF(K699&lt;&gt;"",VLOOKUP(K699,'DON GIA'!$S$1:$U$19,3,0),"")</f>
        <v/>
      </c>
      <c r="N699" s="715" t="str">
        <f>IF(K699&lt;&gt;"",VLOOKUP(K699,'DON GIA'!$S$1:$V$19,4,0),"")</f>
        <v/>
      </c>
      <c r="O699" s="715" t="str">
        <f t="shared" si="262"/>
        <v/>
      </c>
      <c r="P699" s="715" t="str">
        <f t="shared" si="263"/>
        <v/>
      </c>
      <c r="Q699" s="5" t="s">
        <v>35</v>
      </c>
      <c r="R699" s="699"/>
      <c r="S699" s="699"/>
      <c r="T699" s="715" t="str">
        <f>IF(Q699&lt;&gt;"",VLOOKUP(Q699,'DON GIA'!$H$1:$K$103,4,0),"")</f>
        <v/>
      </c>
      <c r="U699" s="715" t="str">
        <f t="shared" si="264"/>
        <v/>
      </c>
      <c r="V699" s="715"/>
      <c r="W699" s="712" t="s">
        <v>1210</v>
      </c>
      <c r="X699" s="699" t="s">
        <v>27</v>
      </c>
      <c r="Y699" s="718">
        <v>64.44</v>
      </c>
      <c r="Z699" s="725"/>
      <c r="AA699" s="715">
        <f>IF(W699&lt;&gt;"",VLOOKUP(W699,'DON GIA'!$A$1:$D$346,4,0),"")</f>
        <v>161275</v>
      </c>
      <c r="AB699" s="715">
        <f t="shared" si="265"/>
        <v>10392561</v>
      </c>
      <c r="AC699" s="5"/>
      <c r="AD699" s="5"/>
      <c r="AE699" s="5"/>
      <c r="AF699" s="5"/>
      <c r="AG699" s="5"/>
      <c r="AH699" s="699"/>
      <c r="AI699" s="5"/>
      <c r="AJ699" s="699"/>
      <c r="AK699" s="699"/>
      <c r="AL699" s="715" t="str">
        <f>IF(AI699&lt;&gt;"",VLOOKUP(AI699,'DON GIA'!$M$1:$P$9,4,0),"")</f>
        <v/>
      </c>
      <c r="AM699" s="715" t="str">
        <f t="shared" si="266"/>
        <v/>
      </c>
      <c r="AN699" s="5"/>
      <c r="AO699" s="699"/>
      <c r="AP699" s="702" t="str">
        <f t="shared" si="268"/>
        <v/>
      </c>
      <c r="AQ699" s="712"/>
      <c r="AR699" s="712"/>
      <c r="AS699" s="727"/>
    </row>
    <row r="700" spans="1:45" outlineLevel="2">
      <c r="A700" s="710">
        <f t="shared" si="269"/>
        <v>47</v>
      </c>
      <c r="B700" s="711" t="str">
        <f>IF(C700&lt;&gt;"",COUNTA($C$8:C700),"")</f>
        <v/>
      </c>
      <c r="C700" s="711"/>
      <c r="D700" s="5"/>
      <c r="E700" s="699"/>
      <c r="F700" s="699"/>
      <c r="G700" s="699"/>
      <c r="H700" s="699"/>
      <c r="I700" s="699"/>
      <c r="J700" s="699"/>
      <c r="K700" s="712"/>
      <c r="L700" s="714" t="s">
        <v>35</v>
      </c>
      <c r="M700" s="715" t="str">
        <f>IF(K700&lt;&gt;"",VLOOKUP(K700,'DON GIA'!$S$1:$U$19,3,0),"")</f>
        <v/>
      </c>
      <c r="N700" s="715" t="str">
        <f>IF(K700&lt;&gt;"",VLOOKUP(K700,'DON GIA'!$S$1:$V$19,4,0),"")</f>
        <v/>
      </c>
      <c r="O700" s="715" t="str">
        <f t="shared" si="262"/>
        <v/>
      </c>
      <c r="P700" s="715" t="str">
        <f t="shared" si="263"/>
        <v/>
      </c>
      <c r="Q700" s="5" t="s">
        <v>35</v>
      </c>
      <c r="R700" s="699"/>
      <c r="S700" s="699"/>
      <c r="T700" s="715" t="str">
        <f>IF(Q700&lt;&gt;"",VLOOKUP(Q700,'DON GIA'!$H$1:$K$103,4,0),"")</f>
        <v/>
      </c>
      <c r="U700" s="715" t="str">
        <f t="shared" si="264"/>
        <v/>
      </c>
      <c r="V700" s="715"/>
      <c r="W700" s="712" t="s">
        <v>1213</v>
      </c>
      <c r="X700" s="699" t="s">
        <v>38</v>
      </c>
      <c r="Y700" s="718">
        <v>0.45500000000000002</v>
      </c>
      <c r="Z700" s="725"/>
      <c r="AA700" s="715">
        <f>IF(W700&lt;&gt;"",VLOOKUP(W700,'DON GIA'!$A$1:$D$346,4,0),"")</f>
        <v>2704619</v>
      </c>
      <c r="AB700" s="715">
        <f t="shared" si="265"/>
        <v>1230601.645</v>
      </c>
      <c r="AC700" s="5"/>
      <c r="AD700" s="5"/>
      <c r="AE700" s="5"/>
      <c r="AF700" s="5"/>
      <c r="AG700" s="5"/>
      <c r="AH700" s="699"/>
      <c r="AI700" s="5"/>
      <c r="AJ700" s="699"/>
      <c r="AK700" s="699"/>
      <c r="AL700" s="715" t="str">
        <f>IF(AI700&lt;&gt;"",VLOOKUP(AI700,'DON GIA'!$M$1:$P$9,4,0),"")</f>
        <v/>
      </c>
      <c r="AM700" s="715" t="str">
        <f t="shared" si="266"/>
        <v/>
      </c>
      <c r="AN700" s="5"/>
      <c r="AO700" s="699"/>
      <c r="AP700" s="702" t="str">
        <f t="shared" si="268"/>
        <v/>
      </c>
      <c r="AQ700" s="712"/>
      <c r="AR700" s="712"/>
      <c r="AS700" s="727"/>
    </row>
    <row r="701" spans="1:45" outlineLevel="2">
      <c r="A701" s="710">
        <f t="shared" si="269"/>
        <v>47</v>
      </c>
      <c r="B701" s="711" t="str">
        <f>IF(C701&lt;&gt;"",COUNTA($C$8:C701),"")</f>
        <v/>
      </c>
      <c r="C701" s="711"/>
      <c r="D701" s="5"/>
      <c r="E701" s="699"/>
      <c r="F701" s="699"/>
      <c r="G701" s="699"/>
      <c r="H701" s="699"/>
      <c r="I701" s="699"/>
      <c r="J701" s="699"/>
      <c r="K701" s="712"/>
      <c r="L701" s="714" t="s">
        <v>35</v>
      </c>
      <c r="M701" s="715" t="str">
        <f>IF(K701&lt;&gt;"",VLOOKUP(K701,'DON GIA'!$S$1:$U$19,3,0),"")</f>
        <v/>
      </c>
      <c r="N701" s="715" t="str">
        <f>IF(K701&lt;&gt;"",VLOOKUP(K701,'DON GIA'!$S$1:$V$19,4,0),"")</f>
        <v/>
      </c>
      <c r="O701" s="715" t="str">
        <f t="shared" si="262"/>
        <v/>
      </c>
      <c r="P701" s="715" t="str">
        <f t="shared" si="263"/>
        <v/>
      </c>
      <c r="Q701" s="5" t="s">
        <v>35</v>
      </c>
      <c r="R701" s="699"/>
      <c r="S701" s="699"/>
      <c r="T701" s="715" t="str">
        <f>IF(Q701&lt;&gt;"",VLOOKUP(Q701,'DON GIA'!$H$1:$K$103,4,0),"")</f>
        <v/>
      </c>
      <c r="U701" s="715" t="str">
        <f t="shared" si="264"/>
        <v/>
      </c>
      <c r="V701" s="715"/>
      <c r="W701" s="712" t="s">
        <v>1049</v>
      </c>
      <c r="X701" s="699" t="s">
        <v>42</v>
      </c>
      <c r="Y701" s="718">
        <v>4</v>
      </c>
      <c r="Z701" s="725"/>
      <c r="AA701" s="715">
        <f>IF(W701&lt;&gt;"",VLOOKUP(W701,'DON GIA'!$A$1:$D$346,4,0),"")</f>
        <v>3793079</v>
      </c>
      <c r="AB701" s="715">
        <f t="shared" si="265"/>
        <v>15172316</v>
      </c>
      <c r="AC701" s="5"/>
      <c r="AD701" s="5"/>
      <c r="AE701" s="5"/>
      <c r="AF701" s="5"/>
      <c r="AG701" s="5"/>
      <c r="AH701" s="699"/>
      <c r="AI701" s="5"/>
      <c r="AJ701" s="699"/>
      <c r="AK701" s="699"/>
      <c r="AL701" s="715" t="str">
        <f>IF(AI701&lt;&gt;"",VLOOKUP(AI701,'DON GIA'!$M$1:$P$9,4,0),"")</f>
        <v/>
      </c>
      <c r="AM701" s="715" t="str">
        <f t="shared" si="266"/>
        <v/>
      </c>
      <c r="AN701" s="5"/>
      <c r="AO701" s="699"/>
      <c r="AP701" s="702" t="str">
        <f t="shared" si="268"/>
        <v/>
      </c>
      <c r="AQ701" s="712"/>
      <c r="AR701" s="712"/>
      <c r="AS701" s="727"/>
    </row>
    <row r="702" spans="1:45" outlineLevel="2">
      <c r="A702" s="710">
        <f t="shared" si="269"/>
        <v>47</v>
      </c>
      <c r="B702" s="711" t="str">
        <f>IF(C702&lt;&gt;"",COUNTA($C$8:C702),"")</f>
        <v/>
      </c>
      <c r="C702" s="711"/>
      <c r="D702" s="5"/>
      <c r="E702" s="699"/>
      <c r="F702" s="699"/>
      <c r="G702" s="699"/>
      <c r="H702" s="699"/>
      <c r="I702" s="699"/>
      <c r="J702" s="699"/>
      <c r="K702" s="712"/>
      <c r="L702" s="714" t="s">
        <v>35</v>
      </c>
      <c r="M702" s="715" t="str">
        <f>IF(K702&lt;&gt;"",VLOOKUP(K702,'DON GIA'!$S$1:$U$19,3,0),"")</f>
        <v/>
      </c>
      <c r="N702" s="715" t="str">
        <f>IF(K702&lt;&gt;"",VLOOKUP(K702,'DON GIA'!$S$1:$V$19,4,0),"")</f>
        <v/>
      </c>
      <c r="O702" s="715" t="str">
        <f t="shared" si="262"/>
        <v/>
      </c>
      <c r="P702" s="715" t="str">
        <f t="shared" si="263"/>
        <v/>
      </c>
      <c r="Q702" s="5" t="s">
        <v>35</v>
      </c>
      <c r="R702" s="699"/>
      <c r="S702" s="699"/>
      <c r="T702" s="715" t="str">
        <f>IF(Q702&lt;&gt;"",VLOOKUP(Q702,'DON GIA'!$H$1:$K$103,4,0),"")</f>
        <v/>
      </c>
      <c r="U702" s="715" t="str">
        <f t="shared" si="264"/>
        <v/>
      </c>
      <c r="V702" s="715"/>
      <c r="W702" s="712" t="s">
        <v>1023</v>
      </c>
      <c r="X702" s="699" t="s">
        <v>38</v>
      </c>
      <c r="Y702" s="718">
        <v>0.13800000000000001</v>
      </c>
      <c r="Z702" s="725"/>
      <c r="AA702" s="715">
        <f>IF(W702&lt;&gt;"",VLOOKUP(W702,'DON GIA'!$A$1:$D$346,4,0),"")</f>
        <v>2523428</v>
      </c>
      <c r="AB702" s="715">
        <f t="shared" si="265"/>
        <v>348233.06400000001</v>
      </c>
      <c r="AC702" s="5"/>
      <c r="AD702" s="5"/>
      <c r="AE702" s="5"/>
      <c r="AF702" s="5"/>
      <c r="AG702" s="5"/>
      <c r="AH702" s="699"/>
      <c r="AI702" s="5"/>
      <c r="AJ702" s="699"/>
      <c r="AK702" s="699"/>
      <c r="AL702" s="715" t="str">
        <f>IF(AI702&lt;&gt;"",VLOOKUP(AI702,'DON GIA'!$M$1:$P$9,4,0),"")</f>
        <v/>
      </c>
      <c r="AM702" s="715" t="str">
        <f t="shared" si="266"/>
        <v/>
      </c>
      <c r="AN702" s="5"/>
      <c r="AO702" s="699"/>
      <c r="AP702" s="702" t="str">
        <f t="shared" si="268"/>
        <v/>
      </c>
      <c r="AQ702" s="712"/>
      <c r="AR702" s="712"/>
      <c r="AS702" s="727"/>
    </row>
    <row r="703" spans="1:45" outlineLevel="2">
      <c r="A703" s="710">
        <f t="shared" si="269"/>
        <v>47</v>
      </c>
      <c r="B703" s="711" t="str">
        <f>IF(C703&lt;&gt;"",COUNTA($C$8:C703),"")</f>
        <v/>
      </c>
      <c r="C703" s="711"/>
      <c r="D703" s="5"/>
      <c r="E703" s="699"/>
      <c r="F703" s="699"/>
      <c r="G703" s="699"/>
      <c r="H703" s="699"/>
      <c r="I703" s="699"/>
      <c r="J703" s="699"/>
      <c r="K703" s="712"/>
      <c r="L703" s="714" t="s">
        <v>35</v>
      </c>
      <c r="M703" s="715" t="str">
        <f>IF(K703&lt;&gt;"",VLOOKUP(K703,'DON GIA'!$S$1:$U$19,3,0),"")</f>
        <v/>
      </c>
      <c r="N703" s="715" t="str">
        <f>IF(K703&lt;&gt;"",VLOOKUP(K703,'DON GIA'!$S$1:$V$19,4,0),"")</f>
        <v/>
      </c>
      <c r="O703" s="715" t="str">
        <f t="shared" si="262"/>
        <v/>
      </c>
      <c r="P703" s="715" t="str">
        <f t="shared" si="263"/>
        <v/>
      </c>
      <c r="Q703" s="5" t="s">
        <v>35</v>
      </c>
      <c r="R703" s="699"/>
      <c r="S703" s="699"/>
      <c r="T703" s="715" t="str">
        <f>IF(Q703&lt;&gt;"",VLOOKUP(Q703,'DON GIA'!$H$1:$K$103,4,0),"")</f>
        <v/>
      </c>
      <c r="U703" s="715" t="str">
        <f t="shared" si="264"/>
        <v/>
      </c>
      <c r="V703" s="715"/>
      <c r="W703" s="712" t="s">
        <v>1212</v>
      </c>
      <c r="X703" s="699" t="s">
        <v>27</v>
      </c>
      <c r="Y703" s="718">
        <v>1.26</v>
      </c>
      <c r="Z703" s="725"/>
      <c r="AA703" s="715">
        <f>IF(W703&lt;&gt;"",VLOOKUP(W703,'DON GIA'!$A$1:$D$346,4,0),"")</f>
        <v>292949</v>
      </c>
      <c r="AB703" s="715">
        <f t="shared" si="265"/>
        <v>369115.74</v>
      </c>
      <c r="AC703" s="5"/>
      <c r="AD703" s="5"/>
      <c r="AE703" s="5"/>
      <c r="AF703" s="5"/>
      <c r="AG703" s="5"/>
      <c r="AH703" s="699"/>
      <c r="AI703" s="5"/>
      <c r="AJ703" s="699"/>
      <c r="AK703" s="699"/>
      <c r="AL703" s="715" t="str">
        <f>IF(AI703&lt;&gt;"",VLOOKUP(AI703,'DON GIA'!$M$1:$P$9,4,0),"")</f>
        <v/>
      </c>
      <c r="AM703" s="715" t="str">
        <f t="shared" si="266"/>
        <v/>
      </c>
      <c r="AN703" s="5"/>
      <c r="AO703" s="699"/>
      <c r="AP703" s="702" t="str">
        <f t="shared" si="268"/>
        <v/>
      </c>
      <c r="AQ703" s="712"/>
      <c r="AR703" s="712"/>
      <c r="AS703" s="727"/>
    </row>
    <row r="704" spans="1:45" outlineLevel="2">
      <c r="A704" s="710">
        <f t="shared" si="269"/>
        <v>47</v>
      </c>
      <c r="B704" s="711" t="str">
        <f>IF(C704&lt;&gt;"",COUNTA($C$8:C704),"")</f>
        <v/>
      </c>
      <c r="C704" s="711"/>
      <c r="D704" s="5"/>
      <c r="E704" s="699"/>
      <c r="F704" s="699"/>
      <c r="G704" s="699"/>
      <c r="H704" s="699"/>
      <c r="I704" s="699"/>
      <c r="J704" s="699"/>
      <c r="K704" s="712"/>
      <c r="L704" s="714" t="s">
        <v>35</v>
      </c>
      <c r="M704" s="715" t="str">
        <f>IF(K704&lt;&gt;"",VLOOKUP(K704,'DON GIA'!$S$1:$U$19,3,0),"")</f>
        <v/>
      </c>
      <c r="N704" s="715" t="str">
        <f>IF(K704&lt;&gt;"",VLOOKUP(K704,'DON GIA'!$S$1:$V$19,4,0),"")</f>
        <v/>
      </c>
      <c r="O704" s="715" t="str">
        <f t="shared" ref="O704:O766" si="270">IF(K704&lt;&gt;"",L704*M704,"")</f>
        <v/>
      </c>
      <c r="P704" s="715" t="str">
        <f t="shared" ref="P704:P766" si="271">IF(K704&lt;&gt;"",L704*N704,"")</f>
        <v/>
      </c>
      <c r="Q704" s="5" t="s">
        <v>35</v>
      </c>
      <c r="R704" s="699"/>
      <c r="S704" s="699"/>
      <c r="T704" s="715" t="str">
        <f>IF(Q704&lt;&gt;"",VLOOKUP(Q704,'DON GIA'!$H$1:$K$103,4,0),"")</f>
        <v/>
      </c>
      <c r="U704" s="715" t="str">
        <f t="shared" ref="U704:U766" si="272">IF(Q704&lt;&gt;"",IF(ISNUMBER(T704),S704*T704,""),"")</f>
        <v/>
      </c>
      <c r="V704" s="715"/>
      <c r="W704" s="712" t="s">
        <v>1083</v>
      </c>
      <c r="X704" s="699" t="s">
        <v>27</v>
      </c>
      <c r="Y704" s="718">
        <v>1.38</v>
      </c>
      <c r="Z704" s="725"/>
      <c r="AA704" s="715">
        <f>IF(W704&lt;&gt;"",VLOOKUP(W704,'DON GIA'!$A$1:$D$346,4,0),"")</f>
        <v>282038</v>
      </c>
      <c r="AB704" s="715">
        <f t="shared" ref="AB704:AB766" si="273">IF(W704&lt;&gt;"",IF(ISNUMBER(AA704),Y704*AA704,""),"")</f>
        <v>389212.43999999994</v>
      </c>
      <c r="AC704" s="5"/>
      <c r="AD704" s="5"/>
      <c r="AE704" s="5"/>
      <c r="AF704" s="5"/>
      <c r="AG704" s="5"/>
      <c r="AH704" s="699"/>
      <c r="AI704" s="5"/>
      <c r="AJ704" s="699"/>
      <c r="AK704" s="699"/>
      <c r="AL704" s="715" t="str">
        <f>IF(AI704&lt;&gt;"",VLOOKUP(AI704,'DON GIA'!$M$1:$P$9,4,0),"")</f>
        <v/>
      </c>
      <c r="AM704" s="715" t="str">
        <f t="shared" ref="AM704:AM766" si="274">IF(AI704&lt;&gt;"",AK704*AL704,"")</f>
        <v/>
      </c>
      <c r="AN704" s="5"/>
      <c r="AO704" s="699"/>
      <c r="AP704" s="702" t="str">
        <f t="shared" si="268"/>
        <v/>
      </c>
      <c r="AQ704" s="712"/>
      <c r="AR704" s="712"/>
      <c r="AS704" s="727"/>
    </row>
    <row r="705" spans="1:45" outlineLevel="2">
      <c r="A705" s="710">
        <f t="shared" ref="A705:A736" si="275">IF(B704&lt;&gt;"",B704,A704)</f>
        <v>47</v>
      </c>
      <c r="B705" s="711" t="str">
        <f>IF(C705&lt;&gt;"",COUNTA($C$8:C705),"")</f>
        <v/>
      </c>
      <c r="C705" s="711"/>
      <c r="D705" s="5"/>
      <c r="E705" s="699"/>
      <c r="F705" s="699"/>
      <c r="G705" s="699"/>
      <c r="H705" s="699"/>
      <c r="I705" s="699"/>
      <c r="J705" s="699"/>
      <c r="K705" s="712"/>
      <c r="L705" s="714" t="s">
        <v>35</v>
      </c>
      <c r="M705" s="715" t="str">
        <f>IF(K705&lt;&gt;"",VLOOKUP(K705,'DON GIA'!$S$1:$U$19,3,0),"")</f>
        <v/>
      </c>
      <c r="N705" s="715" t="str">
        <f>IF(K705&lt;&gt;"",VLOOKUP(K705,'DON GIA'!$S$1:$V$19,4,0),"")</f>
        <v/>
      </c>
      <c r="O705" s="715" t="str">
        <f t="shared" si="270"/>
        <v/>
      </c>
      <c r="P705" s="715" t="str">
        <f t="shared" si="271"/>
        <v/>
      </c>
      <c r="Q705" s="5" t="s">
        <v>35</v>
      </c>
      <c r="R705" s="699"/>
      <c r="S705" s="699"/>
      <c r="T705" s="715" t="str">
        <f>IF(Q705&lt;&gt;"",VLOOKUP(Q705,'DON GIA'!$H$1:$K$103,4,0),"")</f>
        <v/>
      </c>
      <c r="U705" s="715" t="str">
        <f t="shared" si="272"/>
        <v/>
      </c>
      <c r="V705" s="715"/>
      <c r="W705" s="712" t="s">
        <v>1009</v>
      </c>
      <c r="X705" s="699" t="s">
        <v>27</v>
      </c>
      <c r="Y705" s="718">
        <v>53.1</v>
      </c>
      <c r="Z705" s="725"/>
      <c r="AA705" s="715">
        <f>IF(W705&lt;&gt;"",VLOOKUP(W705,'DON GIA'!$A$1:$D$346,4,0),"")</f>
        <v>282038</v>
      </c>
      <c r="AB705" s="715">
        <f t="shared" si="273"/>
        <v>14976217.800000001</v>
      </c>
      <c r="AC705" s="5"/>
      <c r="AD705" s="5"/>
      <c r="AE705" s="5"/>
      <c r="AF705" s="5"/>
      <c r="AG705" s="5"/>
      <c r="AH705" s="699"/>
      <c r="AI705" s="5"/>
      <c r="AJ705" s="699"/>
      <c r="AK705" s="699"/>
      <c r="AL705" s="715" t="str">
        <f>IF(AI705&lt;&gt;"",VLOOKUP(AI705,'DON GIA'!$M$1:$P$9,4,0),"")</f>
        <v/>
      </c>
      <c r="AM705" s="715" t="str">
        <f t="shared" si="274"/>
        <v/>
      </c>
      <c r="AN705" s="5"/>
      <c r="AO705" s="699"/>
      <c r="AP705" s="702" t="str">
        <f t="shared" si="268"/>
        <v/>
      </c>
      <c r="AQ705" s="712"/>
      <c r="AR705" s="712"/>
      <c r="AS705" s="727"/>
    </row>
    <row r="706" spans="1:45" outlineLevel="2">
      <c r="A706" s="710">
        <f t="shared" si="275"/>
        <v>47</v>
      </c>
      <c r="B706" s="711" t="str">
        <f>IF(C706&lt;&gt;"",COUNTA($C$8:C706),"")</f>
        <v/>
      </c>
      <c r="C706" s="711"/>
      <c r="D706" s="5"/>
      <c r="E706" s="699"/>
      <c r="F706" s="699"/>
      <c r="G706" s="699"/>
      <c r="H706" s="699"/>
      <c r="I706" s="699"/>
      <c r="J706" s="699"/>
      <c r="K706" s="712"/>
      <c r="L706" s="714" t="s">
        <v>35</v>
      </c>
      <c r="M706" s="715" t="str">
        <f>IF(K706&lt;&gt;"",VLOOKUP(K706,'DON GIA'!$S$1:$U$19,3,0),"")</f>
        <v/>
      </c>
      <c r="N706" s="715" t="str">
        <f>IF(K706&lt;&gt;"",VLOOKUP(K706,'DON GIA'!$S$1:$V$19,4,0),"")</f>
        <v/>
      </c>
      <c r="O706" s="715" t="str">
        <f t="shared" si="270"/>
        <v/>
      </c>
      <c r="P706" s="715" t="str">
        <f t="shared" si="271"/>
        <v/>
      </c>
      <c r="Q706" s="5" t="s">
        <v>35</v>
      </c>
      <c r="R706" s="699"/>
      <c r="S706" s="699"/>
      <c r="T706" s="715" t="str">
        <f>IF(Q706&lt;&gt;"",VLOOKUP(Q706,'DON GIA'!$H$1:$K$103,4,0),"")</f>
        <v/>
      </c>
      <c r="U706" s="715" t="str">
        <f t="shared" si="272"/>
        <v/>
      </c>
      <c r="V706" s="715"/>
      <c r="W706" s="712" t="s">
        <v>1214</v>
      </c>
      <c r="X706" s="699" t="s">
        <v>27</v>
      </c>
      <c r="Y706" s="718">
        <v>0.42</v>
      </c>
      <c r="Z706" s="725"/>
      <c r="AA706" s="715">
        <f>IF(W706&lt;&gt;"",VLOOKUP(W706,'DON GIA'!$A$1:$D$346,4,0),"")</f>
        <v>292949</v>
      </c>
      <c r="AB706" s="715">
        <f t="shared" si="273"/>
        <v>123038.58</v>
      </c>
      <c r="AC706" s="5"/>
      <c r="AD706" s="5"/>
      <c r="AE706" s="5"/>
      <c r="AF706" s="5"/>
      <c r="AG706" s="5"/>
      <c r="AH706" s="699"/>
      <c r="AI706" s="5"/>
      <c r="AJ706" s="699"/>
      <c r="AK706" s="699"/>
      <c r="AL706" s="715" t="str">
        <f>IF(AI706&lt;&gt;"",VLOOKUP(AI706,'DON GIA'!$M$1:$P$9,4,0),"")</f>
        <v/>
      </c>
      <c r="AM706" s="715" t="str">
        <f t="shared" si="274"/>
        <v/>
      </c>
      <c r="AN706" s="5"/>
      <c r="AO706" s="699"/>
      <c r="AP706" s="702" t="str">
        <f t="shared" si="268"/>
        <v/>
      </c>
      <c r="AQ706" s="712"/>
      <c r="AR706" s="712"/>
      <c r="AS706" s="727"/>
    </row>
    <row r="707" spans="1:45" outlineLevel="2">
      <c r="A707" s="710">
        <f t="shared" si="275"/>
        <v>47</v>
      </c>
      <c r="B707" s="711" t="str">
        <f>IF(C707&lt;&gt;"",COUNTA($C$8:C707),"")</f>
        <v/>
      </c>
      <c r="C707" s="711"/>
      <c r="D707" s="5"/>
      <c r="E707" s="699"/>
      <c r="F707" s="699"/>
      <c r="G707" s="699"/>
      <c r="H707" s="699"/>
      <c r="I707" s="699"/>
      <c r="J707" s="699"/>
      <c r="K707" s="712"/>
      <c r="L707" s="714" t="s">
        <v>35</v>
      </c>
      <c r="M707" s="715" t="str">
        <f>IF(K707&lt;&gt;"",VLOOKUP(K707,'DON GIA'!$S$1:$U$19,3,0),"")</f>
        <v/>
      </c>
      <c r="N707" s="715" t="str">
        <f>IF(K707&lt;&gt;"",VLOOKUP(K707,'DON GIA'!$S$1:$V$19,4,0),"")</f>
        <v/>
      </c>
      <c r="O707" s="715" t="str">
        <f t="shared" si="270"/>
        <v/>
      </c>
      <c r="P707" s="715" t="str">
        <f t="shared" si="271"/>
        <v/>
      </c>
      <c r="Q707" s="5" t="s">
        <v>35</v>
      </c>
      <c r="R707" s="699"/>
      <c r="S707" s="699"/>
      <c r="T707" s="715" t="str">
        <f>IF(Q707&lt;&gt;"",VLOOKUP(Q707,'DON GIA'!$H$1:$K$103,4,0),"")</f>
        <v/>
      </c>
      <c r="U707" s="715" t="str">
        <f t="shared" si="272"/>
        <v/>
      </c>
      <c r="V707" s="715"/>
      <c r="W707" s="712" t="s">
        <v>1005</v>
      </c>
      <c r="X707" s="699" t="s">
        <v>27</v>
      </c>
      <c r="Y707" s="718">
        <v>59.38</v>
      </c>
      <c r="Z707" s="725"/>
      <c r="AA707" s="715">
        <f>IF(W707&lt;&gt;"",VLOOKUP(W707,'DON GIA'!$A$1:$D$346,4,0),"")</f>
        <v>5559129</v>
      </c>
      <c r="AB707" s="715">
        <f t="shared" si="273"/>
        <v>330101080.02000004</v>
      </c>
      <c r="AC707" s="5"/>
      <c r="AD707" s="5" t="s">
        <v>29</v>
      </c>
      <c r="AE707" s="5" t="s">
        <v>30</v>
      </c>
      <c r="AF707" s="5" t="s">
        <v>31</v>
      </c>
      <c r="AG707" s="5" t="s">
        <v>34</v>
      </c>
      <c r="AH707" s="699"/>
      <c r="AI707" s="5"/>
      <c r="AJ707" s="699"/>
      <c r="AK707" s="699"/>
      <c r="AL707" s="715" t="str">
        <f>IF(AI707&lt;&gt;"",VLOOKUP(AI707,'DON GIA'!$M$1:$P$9,4,0),"")</f>
        <v/>
      </c>
      <c r="AM707" s="715" t="str">
        <f t="shared" si="274"/>
        <v/>
      </c>
      <c r="AN707" s="5"/>
      <c r="AO707" s="699"/>
      <c r="AP707" s="702" t="str">
        <f t="shared" si="268"/>
        <v/>
      </c>
      <c r="AQ707" s="712"/>
      <c r="AR707" s="712"/>
      <c r="AS707" s="727"/>
    </row>
    <row r="708" spans="1:45" ht="33.75" outlineLevel="2">
      <c r="A708" s="710">
        <f t="shared" si="275"/>
        <v>47</v>
      </c>
      <c r="B708" s="711" t="str">
        <f>IF(C708&lt;&gt;"",COUNTA($C$8:C708),"")</f>
        <v/>
      </c>
      <c r="C708" s="711"/>
      <c r="D708" s="5"/>
      <c r="E708" s="699"/>
      <c r="F708" s="699"/>
      <c r="G708" s="699"/>
      <c r="H708" s="699"/>
      <c r="I708" s="699"/>
      <c r="J708" s="699"/>
      <c r="K708" s="712"/>
      <c r="L708" s="714" t="s">
        <v>35</v>
      </c>
      <c r="M708" s="715" t="str">
        <f>IF(K708&lt;&gt;"",VLOOKUP(K708,'DON GIA'!$S$1:$U$19,3,0),"")</f>
        <v/>
      </c>
      <c r="N708" s="715" t="str">
        <f>IF(K708&lt;&gt;"",VLOOKUP(K708,'DON GIA'!$S$1:$V$19,4,0),"")</f>
        <v/>
      </c>
      <c r="O708" s="715" t="str">
        <f t="shared" si="270"/>
        <v/>
      </c>
      <c r="P708" s="715" t="str">
        <f t="shared" si="271"/>
        <v/>
      </c>
      <c r="Q708" s="5" t="s">
        <v>35</v>
      </c>
      <c r="R708" s="699"/>
      <c r="S708" s="699"/>
      <c r="T708" s="715" t="str">
        <f>IF(Q708&lt;&gt;"",VLOOKUP(Q708,'DON GIA'!$H$1:$K$103,4,0),"")</f>
        <v/>
      </c>
      <c r="U708" s="715" t="str">
        <f t="shared" si="272"/>
        <v/>
      </c>
      <c r="V708" s="715"/>
      <c r="W708" s="712" t="s">
        <v>1215</v>
      </c>
      <c r="X708" s="699" t="s">
        <v>27</v>
      </c>
      <c r="Y708" s="718">
        <v>6.21</v>
      </c>
      <c r="Z708" s="725"/>
      <c r="AA708" s="715">
        <f>IF(W708&lt;&gt;"",VLOOKUP(W708,'DON GIA'!$A$1:$D$346,4,0),"")</f>
        <v>2613835</v>
      </c>
      <c r="AB708" s="715">
        <f t="shared" si="273"/>
        <v>16231915.35</v>
      </c>
      <c r="AC708" s="5"/>
      <c r="AD708" s="5" t="s">
        <v>29</v>
      </c>
      <c r="AE708" s="5" t="s">
        <v>30</v>
      </c>
      <c r="AF708" s="5" t="s">
        <v>31</v>
      </c>
      <c r="AG708" s="5" t="s">
        <v>32</v>
      </c>
      <c r="AH708" s="699"/>
      <c r="AI708" s="5"/>
      <c r="AJ708" s="699"/>
      <c r="AK708" s="699"/>
      <c r="AL708" s="715" t="str">
        <f>IF(AI708&lt;&gt;"",VLOOKUP(AI708,'DON GIA'!$M$1:$P$9,4,0),"")</f>
        <v/>
      </c>
      <c r="AM708" s="715" t="str">
        <f t="shared" si="274"/>
        <v/>
      </c>
      <c r="AN708" s="5"/>
      <c r="AO708" s="699"/>
      <c r="AP708" s="702" t="str">
        <f t="shared" si="268"/>
        <v/>
      </c>
      <c r="AQ708" s="712"/>
      <c r="AR708" s="712"/>
      <c r="AS708" s="727"/>
    </row>
    <row r="709" spans="1:45" outlineLevel="2">
      <c r="A709" s="710">
        <f t="shared" si="275"/>
        <v>47</v>
      </c>
      <c r="B709" s="711" t="str">
        <f>IF(C709&lt;&gt;"",COUNTA($C$8:C709),"")</f>
        <v/>
      </c>
      <c r="C709" s="711"/>
      <c r="D709" s="5"/>
      <c r="E709" s="699"/>
      <c r="F709" s="699"/>
      <c r="G709" s="699"/>
      <c r="H709" s="699"/>
      <c r="I709" s="699"/>
      <c r="J709" s="699"/>
      <c r="K709" s="712"/>
      <c r="L709" s="714" t="s">
        <v>35</v>
      </c>
      <c r="M709" s="715" t="str">
        <f>IF(K709&lt;&gt;"",VLOOKUP(K709,'DON GIA'!$S$1:$U$19,3,0),"")</f>
        <v/>
      </c>
      <c r="N709" s="715" t="str">
        <f>IF(K709&lt;&gt;"",VLOOKUP(K709,'DON GIA'!$S$1:$V$19,4,0),"")</f>
        <v/>
      </c>
      <c r="O709" s="715" t="str">
        <f t="shared" si="270"/>
        <v/>
      </c>
      <c r="P709" s="715" t="str">
        <f t="shared" si="271"/>
        <v/>
      </c>
      <c r="Q709" s="5" t="s">
        <v>35</v>
      </c>
      <c r="R709" s="699"/>
      <c r="S709" s="699"/>
      <c r="T709" s="715" t="str">
        <f>IF(Q709&lt;&gt;"",VLOOKUP(Q709,'DON GIA'!$H$1:$K$103,4,0),"")</f>
        <v/>
      </c>
      <c r="U709" s="715" t="str">
        <f t="shared" si="272"/>
        <v/>
      </c>
      <c r="V709" s="715"/>
      <c r="W709" s="712" t="s">
        <v>1210</v>
      </c>
      <c r="X709" s="699" t="s">
        <v>27</v>
      </c>
      <c r="Y709" s="718">
        <v>59.38</v>
      </c>
      <c r="Z709" s="725"/>
      <c r="AA709" s="715">
        <f>IF(W709&lt;&gt;"",VLOOKUP(W709,'DON GIA'!$A$1:$D$346,4,0),"")</f>
        <v>161275</v>
      </c>
      <c r="AB709" s="715">
        <f t="shared" si="273"/>
        <v>9576509.5</v>
      </c>
      <c r="AC709" s="5"/>
      <c r="AD709" s="5"/>
      <c r="AE709" s="5"/>
      <c r="AF709" s="5"/>
      <c r="AG709" s="5"/>
      <c r="AH709" s="699"/>
      <c r="AI709" s="5"/>
      <c r="AJ709" s="699"/>
      <c r="AK709" s="699"/>
      <c r="AL709" s="715" t="str">
        <f>IF(AI709&lt;&gt;"",VLOOKUP(AI709,'DON GIA'!$M$1:$P$9,4,0),"")</f>
        <v/>
      </c>
      <c r="AM709" s="715" t="str">
        <f t="shared" si="274"/>
        <v/>
      </c>
      <c r="AN709" s="5"/>
      <c r="AO709" s="699"/>
      <c r="AP709" s="702" t="str">
        <f t="shared" si="268"/>
        <v/>
      </c>
      <c r="AQ709" s="712"/>
      <c r="AR709" s="712"/>
      <c r="AS709" s="727"/>
    </row>
    <row r="710" spans="1:45" outlineLevel="2">
      <c r="A710" s="710">
        <f t="shared" si="275"/>
        <v>47</v>
      </c>
      <c r="B710" s="711" t="str">
        <f>IF(C710&lt;&gt;"",COUNTA($C$8:C710),"")</f>
        <v/>
      </c>
      <c r="C710" s="711"/>
      <c r="D710" s="5"/>
      <c r="E710" s="699"/>
      <c r="F710" s="699"/>
      <c r="G710" s="699"/>
      <c r="H710" s="699"/>
      <c r="I710" s="699"/>
      <c r="J710" s="699"/>
      <c r="K710" s="712"/>
      <c r="L710" s="714" t="s">
        <v>35</v>
      </c>
      <c r="M710" s="715" t="str">
        <f>IF(K710&lt;&gt;"",VLOOKUP(K710,'DON GIA'!$S$1:$U$19,3,0),"")</f>
        <v/>
      </c>
      <c r="N710" s="715" t="str">
        <f>IF(K710&lt;&gt;"",VLOOKUP(K710,'DON GIA'!$S$1:$V$19,4,0),"")</f>
        <v/>
      </c>
      <c r="O710" s="715" t="str">
        <f t="shared" si="270"/>
        <v/>
      </c>
      <c r="P710" s="715" t="str">
        <f t="shared" si="271"/>
        <v/>
      </c>
      <c r="Q710" s="5" t="s">
        <v>35</v>
      </c>
      <c r="R710" s="699"/>
      <c r="S710" s="699"/>
      <c r="T710" s="715" t="str">
        <f>IF(Q710&lt;&gt;"",VLOOKUP(Q710,'DON GIA'!$H$1:$K$103,4,0),"")</f>
        <v/>
      </c>
      <c r="U710" s="715" t="str">
        <f t="shared" si="272"/>
        <v/>
      </c>
      <c r="V710" s="715"/>
      <c r="W710" s="712" t="s">
        <v>1213</v>
      </c>
      <c r="X710" s="699" t="s">
        <v>38</v>
      </c>
      <c r="Y710" s="718">
        <v>0.45500000000000002</v>
      </c>
      <c r="Z710" s="725"/>
      <c r="AA710" s="715">
        <f>IF(W710&lt;&gt;"",VLOOKUP(W710,'DON GIA'!$A$1:$D$346,4,0),"")</f>
        <v>2704619</v>
      </c>
      <c r="AB710" s="715">
        <f t="shared" si="273"/>
        <v>1230601.645</v>
      </c>
      <c r="AC710" s="5"/>
      <c r="AD710" s="5"/>
      <c r="AE710" s="5"/>
      <c r="AF710" s="5"/>
      <c r="AG710" s="5"/>
      <c r="AH710" s="699"/>
      <c r="AI710" s="5"/>
      <c r="AJ710" s="699"/>
      <c r="AK710" s="699"/>
      <c r="AL710" s="715" t="str">
        <f>IF(AI710&lt;&gt;"",VLOOKUP(AI710,'DON GIA'!$M$1:$P$9,4,0),"")</f>
        <v/>
      </c>
      <c r="AM710" s="715" t="str">
        <f t="shared" si="274"/>
        <v/>
      </c>
      <c r="AN710" s="5"/>
      <c r="AO710" s="699"/>
      <c r="AP710" s="702" t="str">
        <f t="shared" si="268"/>
        <v/>
      </c>
      <c r="AQ710" s="712"/>
      <c r="AR710" s="712"/>
      <c r="AS710" s="727"/>
    </row>
    <row r="711" spans="1:45" outlineLevel="2">
      <c r="A711" s="710">
        <f t="shared" si="275"/>
        <v>47</v>
      </c>
      <c r="B711" s="711" t="str">
        <f>IF(C711&lt;&gt;"",COUNTA($C$8:C711),"")</f>
        <v/>
      </c>
      <c r="C711" s="711"/>
      <c r="D711" s="5"/>
      <c r="E711" s="699"/>
      <c r="F711" s="699"/>
      <c r="G711" s="699"/>
      <c r="H711" s="699"/>
      <c r="I711" s="699"/>
      <c r="J711" s="699"/>
      <c r="K711" s="712"/>
      <c r="L711" s="714" t="s">
        <v>35</v>
      </c>
      <c r="M711" s="715" t="str">
        <f>IF(K711&lt;&gt;"",VLOOKUP(K711,'DON GIA'!$S$1:$U$19,3,0),"")</f>
        <v/>
      </c>
      <c r="N711" s="715" t="str">
        <f>IF(K711&lt;&gt;"",VLOOKUP(K711,'DON GIA'!$S$1:$V$19,4,0),"")</f>
        <v/>
      </c>
      <c r="O711" s="715" t="str">
        <f t="shared" si="270"/>
        <v/>
      </c>
      <c r="P711" s="715" t="str">
        <f t="shared" si="271"/>
        <v/>
      </c>
      <c r="Q711" s="5" t="s">
        <v>35</v>
      </c>
      <c r="R711" s="699"/>
      <c r="S711" s="699"/>
      <c r="T711" s="715" t="str">
        <f>IF(Q711&lt;&gt;"",VLOOKUP(Q711,'DON GIA'!$H$1:$K$103,4,0),"")</f>
        <v/>
      </c>
      <c r="U711" s="715" t="str">
        <f t="shared" si="272"/>
        <v/>
      </c>
      <c r="V711" s="715"/>
      <c r="W711" s="712" t="s">
        <v>1023</v>
      </c>
      <c r="X711" s="699" t="s">
        <v>38</v>
      </c>
      <c r="Y711" s="718">
        <v>0.13800000000000001</v>
      </c>
      <c r="Z711" s="725"/>
      <c r="AA711" s="715">
        <f>IF(W711&lt;&gt;"",VLOOKUP(W711,'DON GIA'!$A$1:$D$346,4,0),"")</f>
        <v>2523428</v>
      </c>
      <c r="AB711" s="715">
        <f t="shared" si="273"/>
        <v>348233.06400000001</v>
      </c>
      <c r="AC711" s="5"/>
      <c r="AD711" s="5"/>
      <c r="AE711" s="5"/>
      <c r="AF711" s="5"/>
      <c r="AG711" s="5"/>
      <c r="AH711" s="699"/>
      <c r="AI711" s="5"/>
      <c r="AJ711" s="699"/>
      <c r="AK711" s="699"/>
      <c r="AL711" s="715" t="str">
        <f>IF(AI711&lt;&gt;"",VLOOKUP(AI711,'DON GIA'!$M$1:$P$9,4,0),"")</f>
        <v/>
      </c>
      <c r="AM711" s="715" t="str">
        <f t="shared" si="274"/>
        <v/>
      </c>
      <c r="AN711" s="5"/>
      <c r="AO711" s="699"/>
      <c r="AP711" s="702" t="str">
        <f t="shared" si="268"/>
        <v/>
      </c>
      <c r="AQ711" s="712"/>
      <c r="AR711" s="712"/>
      <c r="AS711" s="727"/>
    </row>
    <row r="712" spans="1:45" outlineLevel="2">
      <c r="A712" s="710">
        <f t="shared" si="275"/>
        <v>47</v>
      </c>
      <c r="B712" s="711" t="str">
        <f>IF(C712&lt;&gt;"",COUNTA($C$8:C712),"")</f>
        <v/>
      </c>
      <c r="C712" s="711"/>
      <c r="D712" s="5"/>
      <c r="E712" s="699"/>
      <c r="F712" s="699"/>
      <c r="G712" s="699"/>
      <c r="H712" s="699"/>
      <c r="I712" s="699"/>
      <c r="J712" s="699"/>
      <c r="K712" s="712"/>
      <c r="L712" s="714" t="s">
        <v>35</v>
      </c>
      <c r="M712" s="715" t="str">
        <f>IF(K712&lt;&gt;"",VLOOKUP(K712,'DON GIA'!$S$1:$U$19,3,0),"")</f>
        <v/>
      </c>
      <c r="N712" s="715" t="str">
        <f>IF(K712&lt;&gt;"",VLOOKUP(K712,'DON GIA'!$S$1:$V$19,4,0),"")</f>
        <v/>
      </c>
      <c r="O712" s="715" t="str">
        <f t="shared" si="270"/>
        <v/>
      </c>
      <c r="P712" s="715" t="str">
        <f t="shared" si="271"/>
        <v/>
      </c>
      <c r="Q712" s="5" t="s">
        <v>35</v>
      </c>
      <c r="R712" s="699"/>
      <c r="S712" s="699"/>
      <c r="T712" s="715" t="str">
        <f>IF(Q712&lt;&gt;"",VLOOKUP(Q712,'DON GIA'!$H$1:$K$103,4,0),"")</f>
        <v/>
      </c>
      <c r="U712" s="715" t="str">
        <f t="shared" si="272"/>
        <v/>
      </c>
      <c r="V712" s="715"/>
      <c r="W712" s="712" t="s">
        <v>1212</v>
      </c>
      <c r="X712" s="699" t="s">
        <v>27</v>
      </c>
      <c r="Y712" s="718">
        <v>0.84</v>
      </c>
      <c r="Z712" s="725"/>
      <c r="AA712" s="715">
        <f>IF(W712&lt;&gt;"",VLOOKUP(W712,'DON GIA'!$A$1:$D$346,4,0),"")</f>
        <v>292949</v>
      </c>
      <c r="AB712" s="715">
        <f t="shared" si="273"/>
        <v>246077.16</v>
      </c>
      <c r="AC712" s="5"/>
      <c r="AD712" s="5"/>
      <c r="AE712" s="5"/>
      <c r="AF712" s="5"/>
      <c r="AG712" s="5"/>
      <c r="AH712" s="699"/>
      <c r="AI712" s="5"/>
      <c r="AJ712" s="699"/>
      <c r="AK712" s="699"/>
      <c r="AL712" s="715" t="str">
        <f>IF(AI712&lt;&gt;"",VLOOKUP(AI712,'DON GIA'!$M$1:$P$9,4,0),"")</f>
        <v/>
      </c>
      <c r="AM712" s="715" t="str">
        <f t="shared" si="274"/>
        <v/>
      </c>
      <c r="AN712" s="5"/>
      <c r="AO712" s="699"/>
      <c r="AP712" s="702" t="str">
        <f t="shared" si="268"/>
        <v/>
      </c>
      <c r="AQ712" s="712"/>
      <c r="AR712" s="712"/>
      <c r="AS712" s="727"/>
    </row>
    <row r="713" spans="1:45" outlineLevel="2">
      <c r="A713" s="710">
        <f t="shared" si="275"/>
        <v>47</v>
      </c>
      <c r="B713" s="711" t="str">
        <f>IF(C713&lt;&gt;"",COUNTA($C$8:C713),"")</f>
        <v/>
      </c>
      <c r="C713" s="711"/>
      <c r="D713" s="5"/>
      <c r="E713" s="699"/>
      <c r="F713" s="699"/>
      <c r="G713" s="699"/>
      <c r="H713" s="699"/>
      <c r="I713" s="699"/>
      <c r="J713" s="699"/>
      <c r="K713" s="712"/>
      <c r="L713" s="714" t="s">
        <v>35</v>
      </c>
      <c r="M713" s="715" t="str">
        <f>IF(K713&lt;&gt;"",VLOOKUP(K713,'DON GIA'!$S$1:$U$19,3,0),"")</f>
        <v/>
      </c>
      <c r="N713" s="715" t="str">
        <f>IF(K713&lt;&gt;"",VLOOKUP(K713,'DON GIA'!$S$1:$V$19,4,0),"")</f>
        <v/>
      </c>
      <c r="O713" s="715" t="str">
        <f t="shared" si="270"/>
        <v/>
      </c>
      <c r="P713" s="715" t="str">
        <f t="shared" si="271"/>
        <v/>
      </c>
      <c r="Q713" s="5" t="s">
        <v>35</v>
      </c>
      <c r="R713" s="699"/>
      <c r="S713" s="699"/>
      <c r="T713" s="715" t="str">
        <f>IF(Q713&lt;&gt;"",VLOOKUP(Q713,'DON GIA'!$H$1:$K$103,4,0),"")</f>
        <v/>
      </c>
      <c r="U713" s="715" t="str">
        <f t="shared" si="272"/>
        <v/>
      </c>
      <c r="V713" s="715"/>
      <c r="W713" s="712" t="s">
        <v>1083</v>
      </c>
      <c r="X713" s="699" t="s">
        <v>27</v>
      </c>
      <c r="Y713" s="718">
        <v>2.2200000000000002</v>
      </c>
      <c r="Z713" s="725"/>
      <c r="AA713" s="715">
        <f>IF(W713&lt;&gt;"",VLOOKUP(W713,'DON GIA'!$A$1:$D$346,4,0),"")</f>
        <v>282038</v>
      </c>
      <c r="AB713" s="715">
        <f t="shared" si="273"/>
        <v>626124.3600000001</v>
      </c>
      <c r="AC713" s="5"/>
      <c r="AD713" s="5"/>
      <c r="AE713" s="5"/>
      <c r="AF713" s="5"/>
      <c r="AG713" s="5"/>
      <c r="AH713" s="699"/>
      <c r="AI713" s="5"/>
      <c r="AJ713" s="699"/>
      <c r="AK713" s="699"/>
      <c r="AL713" s="715" t="str">
        <f>IF(AI713&lt;&gt;"",VLOOKUP(AI713,'DON GIA'!$M$1:$P$9,4,0),"")</f>
        <v/>
      </c>
      <c r="AM713" s="715" t="str">
        <f t="shared" si="274"/>
        <v/>
      </c>
      <c r="AN713" s="5"/>
      <c r="AO713" s="699"/>
      <c r="AP713" s="702" t="str">
        <f t="shared" ref="AP713:AP776" si="276">IF(C713&lt;&gt;"",O713+P713+U713+AB713+AM713,"")</f>
        <v/>
      </c>
      <c r="AQ713" s="712"/>
      <c r="AR713" s="712"/>
      <c r="AS713" s="727"/>
    </row>
    <row r="714" spans="1:45" outlineLevel="2">
      <c r="A714" s="710">
        <f t="shared" si="275"/>
        <v>47</v>
      </c>
      <c r="B714" s="711" t="str">
        <f>IF(C714&lt;&gt;"",COUNTA($C$8:C714),"")</f>
        <v/>
      </c>
      <c r="C714" s="711"/>
      <c r="D714" s="5"/>
      <c r="E714" s="699"/>
      <c r="F714" s="699"/>
      <c r="G714" s="699"/>
      <c r="H714" s="699"/>
      <c r="I714" s="699"/>
      <c r="J714" s="699"/>
      <c r="K714" s="712"/>
      <c r="L714" s="714" t="s">
        <v>35</v>
      </c>
      <c r="M714" s="715" t="str">
        <f>IF(K714&lt;&gt;"",VLOOKUP(K714,'DON GIA'!$S$1:$U$19,3,0),"")</f>
        <v/>
      </c>
      <c r="N714" s="715" t="str">
        <f>IF(K714&lt;&gt;"",VLOOKUP(K714,'DON GIA'!$S$1:$V$19,4,0),"")</f>
        <v/>
      </c>
      <c r="O714" s="715" t="str">
        <f t="shared" si="270"/>
        <v/>
      </c>
      <c r="P714" s="715" t="str">
        <f t="shared" si="271"/>
        <v/>
      </c>
      <c r="Q714" s="5" t="s">
        <v>35</v>
      </c>
      <c r="R714" s="699"/>
      <c r="S714" s="699"/>
      <c r="T714" s="715" t="str">
        <f>IF(Q714&lt;&gt;"",VLOOKUP(Q714,'DON GIA'!$H$1:$K$103,4,0),"")</f>
        <v/>
      </c>
      <c r="U714" s="715" t="str">
        <f t="shared" si="272"/>
        <v/>
      </c>
      <c r="V714" s="715"/>
      <c r="W714" s="712" t="s">
        <v>1009</v>
      </c>
      <c r="X714" s="699" t="s">
        <v>27</v>
      </c>
      <c r="Y714" s="718">
        <v>51</v>
      </c>
      <c r="Z714" s="725"/>
      <c r="AA714" s="715">
        <f>IF(W714&lt;&gt;"",VLOOKUP(W714,'DON GIA'!$A$1:$D$346,4,0),"")</f>
        <v>282038</v>
      </c>
      <c r="AB714" s="715">
        <f t="shared" si="273"/>
        <v>14383938</v>
      </c>
      <c r="AC714" s="5"/>
      <c r="AD714" s="5"/>
      <c r="AE714" s="5"/>
      <c r="AF714" s="5"/>
      <c r="AG714" s="5"/>
      <c r="AH714" s="699"/>
      <c r="AI714" s="5"/>
      <c r="AJ714" s="699"/>
      <c r="AK714" s="699"/>
      <c r="AL714" s="715" t="str">
        <f>IF(AI714&lt;&gt;"",VLOOKUP(AI714,'DON GIA'!$M$1:$P$9,4,0),"")</f>
        <v/>
      </c>
      <c r="AM714" s="715" t="str">
        <f t="shared" si="274"/>
        <v/>
      </c>
      <c r="AN714" s="5"/>
      <c r="AO714" s="699"/>
      <c r="AP714" s="702" t="str">
        <f t="shared" si="276"/>
        <v/>
      </c>
      <c r="AQ714" s="712"/>
      <c r="AR714" s="712"/>
      <c r="AS714" s="727"/>
    </row>
    <row r="715" spans="1:45" outlineLevel="2">
      <c r="A715" s="710">
        <f t="shared" si="275"/>
        <v>47</v>
      </c>
      <c r="B715" s="711" t="str">
        <f>IF(C715&lt;&gt;"",COUNTA($C$8:C715),"")</f>
        <v/>
      </c>
      <c r="C715" s="711"/>
      <c r="D715" s="5"/>
      <c r="E715" s="699"/>
      <c r="F715" s="699"/>
      <c r="G715" s="699"/>
      <c r="H715" s="699"/>
      <c r="I715" s="699"/>
      <c r="J715" s="699"/>
      <c r="K715" s="712"/>
      <c r="L715" s="714" t="s">
        <v>35</v>
      </c>
      <c r="M715" s="715" t="str">
        <f>IF(K715&lt;&gt;"",VLOOKUP(K715,'DON GIA'!$S$1:$U$19,3,0),"")</f>
        <v/>
      </c>
      <c r="N715" s="715" t="str">
        <f>IF(K715&lt;&gt;"",VLOOKUP(K715,'DON GIA'!$S$1:$V$19,4,0),"")</f>
        <v/>
      </c>
      <c r="O715" s="715" t="str">
        <f t="shared" si="270"/>
        <v/>
      </c>
      <c r="P715" s="715" t="str">
        <f t="shared" si="271"/>
        <v/>
      </c>
      <c r="Q715" s="5" t="s">
        <v>35</v>
      </c>
      <c r="R715" s="699"/>
      <c r="S715" s="699"/>
      <c r="T715" s="715" t="str">
        <f>IF(Q715&lt;&gt;"",VLOOKUP(Q715,'DON GIA'!$H$1:$K$103,4,0),"")</f>
        <v/>
      </c>
      <c r="U715" s="715" t="str">
        <f t="shared" si="272"/>
        <v/>
      </c>
      <c r="V715" s="715"/>
      <c r="W715" s="712" t="s">
        <v>1214</v>
      </c>
      <c r="X715" s="699" t="s">
        <v>27</v>
      </c>
      <c r="Y715" s="718">
        <v>0.42</v>
      </c>
      <c r="Z715" s="725"/>
      <c r="AA715" s="715">
        <f>IF(W715&lt;&gt;"",VLOOKUP(W715,'DON GIA'!$A$1:$D$346,4,0),"")</f>
        <v>292949</v>
      </c>
      <c r="AB715" s="715">
        <f t="shared" si="273"/>
        <v>123038.58</v>
      </c>
      <c r="AC715" s="5"/>
      <c r="AD715" s="5"/>
      <c r="AE715" s="5"/>
      <c r="AF715" s="5"/>
      <c r="AG715" s="5"/>
      <c r="AH715" s="699"/>
      <c r="AI715" s="5"/>
      <c r="AJ715" s="699"/>
      <c r="AK715" s="699"/>
      <c r="AL715" s="715" t="str">
        <f>IF(AI715&lt;&gt;"",VLOOKUP(AI715,'DON GIA'!$M$1:$P$9,4,0),"")</f>
        <v/>
      </c>
      <c r="AM715" s="715" t="str">
        <f t="shared" si="274"/>
        <v/>
      </c>
      <c r="AN715" s="5"/>
      <c r="AO715" s="699"/>
      <c r="AP715" s="702" t="str">
        <f t="shared" si="276"/>
        <v/>
      </c>
      <c r="AQ715" s="712"/>
      <c r="AR715" s="712"/>
      <c r="AS715" s="727"/>
    </row>
    <row r="716" spans="1:45" ht="33.75" outlineLevel="2">
      <c r="A716" s="710">
        <f t="shared" si="275"/>
        <v>47</v>
      </c>
      <c r="B716" s="711" t="str">
        <f>IF(C716&lt;&gt;"",COUNTA($C$8:C716),"")</f>
        <v/>
      </c>
      <c r="C716" s="711"/>
      <c r="D716" s="5"/>
      <c r="E716" s="699"/>
      <c r="F716" s="699"/>
      <c r="G716" s="699"/>
      <c r="H716" s="699"/>
      <c r="I716" s="699"/>
      <c r="J716" s="699"/>
      <c r="K716" s="712"/>
      <c r="L716" s="714" t="s">
        <v>35</v>
      </c>
      <c r="M716" s="715" t="str">
        <f>IF(K716&lt;&gt;"",VLOOKUP(K716,'DON GIA'!$S$1:$U$19,3,0),"")</f>
        <v/>
      </c>
      <c r="N716" s="715" t="str">
        <f>IF(K716&lt;&gt;"",VLOOKUP(K716,'DON GIA'!$S$1:$V$19,4,0),"")</f>
        <v/>
      </c>
      <c r="O716" s="715" t="str">
        <f t="shared" si="270"/>
        <v/>
      </c>
      <c r="P716" s="715" t="str">
        <f t="shared" si="271"/>
        <v/>
      </c>
      <c r="Q716" s="5" t="s">
        <v>35</v>
      </c>
      <c r="R716" s="699"/>
      <c r="S716" s="699"/>
      <c r="T716" s="715" t="str">
        <f>IF(Q716&lt;&gt;"",VLOOKUP(Q716,'DON GIA'!$H$1:$K$103,4,0),"")</f>
        <v/>
      </c>
      <c r="U716" s="715" t="str">
        <f t="shared" si="272"/>
        <v/>
      </c>
      <c r="V716" s="715"/>
      <c r="W716" s="712" t="s">
        <v>1216</v>
      </c>
      <c r="X716" s="699" t="s">
        <v>27</v>
      </c>
      <c r="Y716" s="718">
        <v>71.94</v>
      </c>
      <c r="Z716" s="725"/>
      <c r="AA716" s="715">
        <f>IF(W716&lt;&gt;"",VLOOKUP(W716,'DON GIA'!$A$1:$D$346,4,0),"")</f>
        <v>402806</v>
      </c>
      <c r="AB716" s="715">
        <f t="shared" si="273"/>
        <v>28977863.640000001</v>
      </c>
      <c r="AC716" s="5"/>
      <c r="AD716" s="5"/>
      <c r="AE716" s="5"/>
      <c r="AF716" s="5"/>
      <c r="AG716" s="5"/>
      <c r="AH716" s="699"/>
      <c r="AI716" s="5"/>
      <c r="AJ716" s="699"/>
      <c r="AK716" s="699"/>
      <c r="AL716" s="715" t="str">
        <f>IF(AI716&lt;&gt;"",VLOOKUP(AI716,'DON GIA'!$M$1:$P$9,4,0),"")</f>
        <v/>
      </c>
      <c r="AM716" s="715" t="str">
        <f t="shared" si="274"/>
        <v/>
      </c>
      <c r="AN716" s="5"/>
      <c r="AO716" s="699"/>
      <c r="AP716" s="702" t="str">
        <f t="shared" si="276"/>
        <v/>
      </c>
      <c r="AQ716" s="712"/>
      <c r="AR716" s="712"/>
      <c r="AS716" s="727"/>
    </row>
    <row r="717" spans="1:45" outlineLevel="2">
      <c r="A717" s="710">
        <f t="shared" si="275"/>
        <v>47</v>
      </c>
      <c r="B717" s="711" t="str">
        <f>IF(C717&lt;&gt;"",COUNTA($C$8:C717),"")</f>
        <v/>
      </c>
      <c r="C717" s="711"/>
      <c r="D717" s="5"/>
      <c r="E717" s="699"/>
      <c r="F717" s="699"/>
      <c r="G717" s="699"/>
      <c r="H717" s="699"/>
      <c r="I717" s="699"/>
      <c r="J717" s="699"/>
      <c r="K717" s="712"/>
      <c r="L717" s="714" t="s">
        <v>35</v>
      </c>
      <c r="M717" s="715" t="str">
        <f>IF(K717&lt;&gt;"",VLOOKUP(K717,'DON GIA'!$S$1:$U$19,3,0),"")</f>
        <v/>
      </c>
      <c r="N717" s="715" t="str">
        <f>IF(K717&lt;&gt;"",VLOOKUP(K717,'DON GIA'!$S$1:$V$19,4,0),"")</f>
        <v/>
      </c>
      <c r="O717" s="715" t="str">
        <f t="shared" si="270"/>
        <v/>
      </c>
      <c r="P717" s="715" t="str">
        <f t="shared" si="271"/>
        <v/>
      </c>
      <c r="Q717" s="5" t="s">
        <v>35</v>
      </c>
      <c r="R717" s="699"/>
      <c r="S717" s="699"/>
      <c r="T717" s="715" t="str">
        <f>IF(Q717&lt;&gt;"",VLOOKUP(Q717,'DON GIA'!$H$1:$K$103,4,0),"")</f>
        <v/>
      </c>
      <c r="U717" s="715" t="str">
        <f t="shared" si="272"/>
        <v/>
      </c>
      <c r="V717" s="715"/>
      <c r="W717" s="712" t="s">
        <v>1217</v>
      </c>
      <c r="X717" s="699" t="s">
        <v>38</v>
      </c>
      <c r="Y717" s="718">
        <v>0.48</v>
      </c>
      <c r="Z717" s="725"/>
      <c r="AA717" s="715">
        <f>IF(W717&lt;&gt;"",VLOOKUP(W717,'DON GIA'!$A$1:$D$346,4,0),"")</f>
        <v>5994000</v>
      </c>
      <c r="AB717" s="715">
        <f t="shared" si="273"/>
        <v>2877120</v>
      </c>
      <c r="AC717" s="5"/>
      <c r="AD717" s="5"/>
      <c r="AE717" s="5"/>
      <c r="AF717" s="5"/>
      <c r="AG717" s="5"/>
      <c r="AH717" s="699"/>
      <c r="AI717" s="5"/>
      <c r="AJ717" s="699"/>
      <c r="AK717" s="699"/>
      <c r="AL717" s="715" t="str">
        <f>IF(AI717&lt;&gt;"",VLOOKUP(AI717,'DON GIA'!$M$1:$P$9,4,0),"")</f>
        <v/>
      </c>
      <c r="AM717" s="715" t="str">
        <f t="shared" si="274"/>
        <v/>
      </c>
      <c r="AN717" s="5"/>
      <c r="AO717" s="699"/>
      <c r="AP717" s="702" t="str">
        <f t="shared" si="276"/>
        <v/>
      </c>
      <c r="AQ717" s="712"/>
      <c r="AR717" s="712"/>
      <c r="AS717" s="727"/>
    </row>
    <row r="718" spans="1:45" outlineLevel="2">
      <c r="A718" s="710">
        <f t="shared" si="275"/>
        <v>47</v>
      </c>
      <c r="B718" s="711" t="str">
        <f>IF(C718&lt;&gt;"",COUNTA($C$8:C718),"")</f>
        <v/>
      </c>
      <c r="C718" s="711"/>
      <c r="D718" s="5"/>
      <c r="E718" s="699"/>
      <c r="F718" s="699"/>
      <c r="G718" s="699"/>
      <c r="H718" s="699"/>
      <c r="I718" s="699"/>
      <c r="J718" s="699"/>
      <c r="K718" s="712"/>
      <c r="L718" s="714" t="s">
        <v>35</v>
      </c>
      <c r="M718" s="715" t="str">
        <f>IF(K718&lt;&gt;"",VLOOKUP(K718,'DON GIA'!$S$1:$U$19,3,0),"")</f>
        <v/>
      </c>
      <c r="N718" s="715" t="str">
        <f>IF(K718&lt;&gt;"",VLOOKUP(K718,'DON GIA'!$S$1:$V$19,4,0),"")</f>
        <v/>
      </c>
      <c r="O718" s="715" t="str">
        <f t="shared" si="270"/>
        <v/>
      </c>
      <c r="P718" s="715" t="str">
        <f t="shared" si="271"/>
        <v/>
      </c>
      <c r="Q718" s="5" t="s">
        <v>35</v>
      </c>
      <c r="R718" s="699"/>
      <c r="S718" s="699"/>
      <c r="T718" s="715" t="str">
        <f>IF(Q718&lt;&gt;"",VLOOKUP(Q718,'DON GIA'!$H$1:$K$103,4,0),"")</f>
        <v/>
      </c>
      <c r="U718" s="715" t="str">
        <f t="shared" si="272"/>
        <v/>
      </c>
      <c r="V718" s="715"/>
      <c r="W718" s="712" t="s">
        <v>1005</v>
      </c>
      <c r="X718" s="699" t="s">
        <v>27</v>
      </c>
      <c r="Y718" s="718">
        <v>56.32</v>
      </c>
      <c r="Z718" s="725"/>
      <c r="AA718" s="715">
        <f>IF(W718&lt;&gt;"",VLOOKUP(W718,'DON GIA'!$A$1:$D$346,4,0),"")</f>
        <v>5559129</v>
      </c>
      <c r="AB718" s="715">
        <f t="shared" si="273"/>
        <v>313090145.28000003</v>
      </c>
      <c r="AC718" s="5"/>
      <c r="AD718" s="5" t="s">
        <v>29</v>
      </c>
      <c r="AE718" s="5" t="s">
        <v>30</v>
      </c>
      <c r="AF718" s="5" t="s">
        <v>31</v>
      </c>
      <c r="AG718" s="5" t="s">
        <v>32</v>
      </c>
      <c r="AH718" s="699"/>
      <c r="AI718" s="5"/>
      <c r="AJ718" s="699"/>
      <c r="AK718" s="699"/>
      <c r="AL718" s="715" t="str">
        <f>IF(AI718&lt;&gt;"",VLOOKUP(AI718,'DON GIA'!$M$1:$P$9,4,0),"")</f>
        <v/>
      </c>
      <c r="AM718" s="715" t="str">
        <f t="shared" si="274"/>
        <v/>
      </c>
      <c r="AN718" s="5"/>
      <c r="AO718" s="699"/>
      <c r="AP718" s="702" t="str">
        <f t="shared" si="276"/>
        <v/>
      </c>
      <c r="AQ718" s="712"/>
      <c r="AR718" s="712"/>
      <c r="AS718" s="727"/>
    </row>
    <row r="719" spans="1:45" ht="33.75" outlineLevel="2">
      <c r="A719" s="710">
        <f t="shared" si="275"/>
        <v>47</v>
      </c>
      <c r="B719" s="711" t="str">
        <f>IF(C719&lt;&gt;"",COUNTA($C$8:C719),"")</f>
        <v/>
      </c>
      <c r="C719" s="711"/>
      <c r="D719" s="5"/>
      <c r="E719" s="699"/>
      <c r="F719" s="699"/>
      <c r="G719" s="699"/>
      <c r="H719" s="699"/>
      <c r="I719" s="699"/>
      <c r="J719" s="699"/>
      <c r="K719" s="712"/>
      <c r="L719" s="714" t="s">
        <v>35</v>
      </c>
      <c r="M719" s="715" t="str">
        <f>IF(K719&lt;&gt;"",VLOOKUP(K719,'DON GIA'!$S$1:$U$19,3,0),"")</f>
        <v/>
      </c>
      <c r="N719" s="715" t="str">
        <f>IF(K719&lt;&gt;"",VLOOKUP(K719,'DON GIA'!$S$1:$V$19,4,0),"")</f>
        <v/>
      </c>
      <c r="O719" s="715" t="str">
        <f t="shared" si="270"/>
        <v/>
      </c>
      <c r="P719" s="715" t="str">
        <f t="shared" si="271"/>
        <v/>
      </c>
      <c r="Q719" s="5" t="s">
        <v>35</v>
      </c>
      <c r="R719" s="699"/>
      <c r="S719" s="699"/>
      <c r="T719" s="715" t="str">
        <f>IF(Q719&lt;&gt;"",VLOOKUP(Q719,'DON GIA'!$H$1:$K$103,4,0),"")</f>
        <v/>
      </c>
      <c r="U719" s="715" t="str">
        <f t="shared" si="272"/>
        <v/>
      </c>
      <c r="V719" s="715"/>
      <c r="W719" s="712" t="s">
        <v>1215</v>
      </c>
      <c r="X719" s="699" t="s">
        <v>27</v>
      </c>
      <c r="Y719" s="718">
        <v>4.4000000000000004</v>
      </c>
      <c r="Z719" s="725"/>
      <c r="AA719" s="715">
        <f>IF(W719&lt;&gt;"",VLOOKUP(W719,'DON GIA'!$A$1:$D$346,4,0),"")</f>
        <v>2613835</v>
      </c>
      <c r="AB719" s="715">
        <f t="shared" si="273"/>
        <v>11500874</v>
      </c>
      <c r="AC719" s="5"/>
      <c r="AD719" s="5" t="s">
        <v>29</v>
      </c>
      <c r="AE719" s="5" t="s">
        <v>30</v>
      </c>
      <c r="AF719" s="5" t="s">
        <v>31</v>
      </c>
      <c r="AG719" s="5" t="s">
        <v>32</v>
      </c>
      <c r="AH719" s="699"/>
      <c r="AI719" s="5"/>
      <c r="AJ719" s="699"/>
      <c r="AK719" s="699"/>
      <c r="AL719" s="715" t="str">
        <f>IF(AI719&lt;&gt;"",VLOOKUP(AI719,'DON GIA'!$M$1:$P$9,4,0),"")</f>
        <v/>
      </c>
      <c r="AM719" s="715" t="str">
        <f t="shared" si="274"/>
        <v/>
      </c>
      <c r="AN719" s="5"/>
      <c r="AO719" s="699"/>
      <c r="AP719" s="702" t="str">
        <f t="shared" si="276"/>
        <v/>
      </c>
      <c r="AQ719" s="712"/>
      <c r="AR719" s="712"/>
      <c r="AS719" s="727"/>
    </row>
    <row r="720" spans="1:45" outlineLevel="2">
      <c r="A720" s="710">
        <f t="shared" si="275"/>
        <v>47</v>
      </c>
      <c r="B720" s="711" t="str">
        <f>IF(C720&lt;&gt;"",COUNTA($C$8:C720),"")</f>
        <v/>
      </c>
      <c r="C720" s="711"/>
      <c r="D720" s="5"/>
      <c r="E720" s="699"/>
      <c r="F720" s="699"/>
      <c r="G720" s="699"/>
      <c r="H720" s="699"/>
      <c r="I720" s="699"/>
      <c r="J720" s="699"/>
      <c r="K720" s="712"/>
      <c r="L720" s="714" t="s">
        <v>35</v>
      </c>
      <c r="M720" s="715" t="str">
        <f>IF(K720&lt;&gt;"",VLOOKUP(K720,'DON GIA'!$S$1:$U$19,3,0),"")</f>
        <v/>
      </c>
      <c r="N720" s="715" t="str">
        <f>IF(K720&lt;&gt;"",VLOOKUP(K720,'DON GIA'!$S$1:$V$19,4,0),"")</f>
        <v/>
      </c>
      <c r="O720" s="715" t="str">
        <f t="shared" si="270"/>
        <v/>
      </c>
      <c r="P720" s="715" t="str">
        <f t="shared" si="271"/>
        <v/>
      </c>
      <c r="Q720" s="5" t="s">
        <v>35</v>
      </c>
      <c r="R720" s="699"/>
      <c r="S720" s="699"/>
      <c r="T720" s="715" t="str">
        <f>IF(Q720&lt;&gt;"",VLOOKUP(Q720,'DON GIA'!$H$1:$K$103,4,0),"")</f>
        <v/>
      </c>
      <c r="U720" s="715" t="str">
        <f t="shared" si="272"/>
        <v/>
      </c>
      <c r="V720" s="715"/>
      <c r="W720" s="712" t="s">
        <v>1210</v>
      </c>
      <c r="X720" s="699" t="s">
        <v>27</v>
      </c>
      <c r="Y720" s="718">
        <v>56.32</v>
      </c>
      <c r="Z720" s="725"/>
      <c r="AA720" s="715">
        <f>IF(W720&lt;&gt;"",VLOOKUP(W720,'DON GIA'!$A$1:$D$346,4,0),"")</f>
        <v>161275</v>
      </c>
      <c r="AB720" s="715">
        <f t="shared" si="273"/>
        <v>9083008</v>
      </c>
      <c r="AC720" s="5"/>
      <c r="AD720" s="5"/>
      <c r="AE720" s="5"/>
      <c r="AF720" s="5"/>
      <c r="AG720" s="5"/>
      <c r="AH720" s="699"/>
      <c r="AI720" s="5"/>
      <c r="AJ720" s="699"/>
      <c r="AK720" s="699"/>
      <c r="AL720" s="715" t="str">
        <f>IF(AI720&lt;&gt;"",VLOOKUP(AI720,'DON GIA'!$M$1:$P$9,4,0),"")</f>
        <v/>
      </c>
      <c r="AM720" s="715" t="str">
        <f t="shared" si="274"/>
        <v/>
      </c>
      <c r="AN720" s="5"/>
      <c r="AO720" s="699"/>
      <c r="AP720" s="702" t="str">
        <f t="shared" si="276"/>
        <v/>
      </c>
      <c r="AQ720" s="712"/>
      <c r="AR720" s="712"/>
      <c r="AS720" s="727"/>
    </row>
    <row r="721" spans="1:45" outlineLevel="2">
      <c r="A721" s="710">
        <f t="shared" si="275"/>
        <v>47</v>
      </c>
      <c r="B721" s="711" t="str">
        <f>IF(C721&lt;&gt;"",COUNTA($C$8:C721),"")</f>
        <v/>
      </c>
      <c r="C721" s="711"/>
      <c r="D721" s="5"/>
      <c r="E721" s="699"/>
      <c r="F721" s="699"/>
      <c r="G721" s="699"/>
      <c r="H721" s="699"/>
      <c r="I721" s="699"/>
      <c r="J721" s="699"/>
      <c r="K721" s="712"/>
      <c r="L721" s="714" t="s">
        <v>35</v>
      </c>
      <c r="M721" s="715" t="str">
        <f>IF(K721&lt;&gt;"",VLOOKUP(K721,'DON GIA'!$S$1:$U$19,3,0),"")</f>
        <v/>
      </c>
      <c r="N721" s="715" t="str">
        <f>IF(K721&lt;&gt;"",VLOOKUP(K721,'DON GIA'!$S$1:$V$19,4,0),"")</f>
        <v/>
      </c>
      <c r="O721" s="715" t="str">
        <f t="shared" si="270"/>
        <v/>
      </c>
      <c r="P721" s="715" t="str">
        <f t="shared" si="271"/>
        <v/>
      </c>
      <c r="Q721" s="5" t="s">
        <v>35</v>
      </c>
      <c r="R721" s="699"/>
      <c r="S721" s="699"/>
      <c r="T721" s="715" t="str">
        <f>IF(Q721&lt;&gt;"",VLOOKUP(Q721,'DON GIA'!$H$1:$K$103,4,0),"")</f>
        <v/>
      </c>
      <c r="U721" s="715" t="str">
        <f t="shared" si="272"/>
        <v/>
      </c>
      <c r="V721" s="715"/>
      <c r="W721" s="712" t="s">
        <v>1213</v>
      </c>
      <c r="X721" s="699" t="s">
        <v>38</v>
      </c>
      <c r="Y721" s="718">
        <v>0.40600000000000003</v>
      </c>
      <c r="Z721" s="725"/>
      <c r="AA721" s="715">
        <f>IF(W721&lt;&gt;"",VLOOKUP(W721,'DON GIA'!$A$1:$D$346,4,0),"")</f>
        <v>2704619</v>
      </c>
      <c r="AB721" s="715">
        <f t="shared" si="273"/>
        <v>1098075.314</v>
      </c>
      <c r="AC721" s="5"/>
      <c r="AD721" s="5"/>
      <c r="AE721" s="5"/>
      <c r="AF721" s="5"/>
      <c r="AG721" s="5"/>
      <c r="AH721" s="699"/>
      <c r="AI721" s="5"/>
      <c r="AJ721" s="699"/>
      <c r="AK721" s="699"/>
      <c r="AL721" s="715" t="str">
        <f>IF(AI721&lt;&gt;"",VLOOKUP(AI721,'DON GIA'!$M$1:$P$9,4,0),"")</f>
        <v/>
      </c>
      <c r="AM721" s="715" t="str">
        <f t="shared" si="274"/>
        <v/>
      </c>
      <c r="AN721" s="5"/>
      <c r="AO721" s="699"/>
      <c r="AP721" s="702" t="str">
        <f t="shared" si="276"/>
        <v/>
      </c>
      <c r="AQ721" s="712"/>
      <c r="AR721" s="712"/>
      <c r="AS721" s="727"/>
    </row>
    <row r="722" spans="1:45" outlineLevel="2">
      <c r="A722" s="710">
        <f t="shared" si="275"/>
        <v>47</v>
      </c>
      <c r="B722" s="711" t="str">
        <f>IF(C722&lt;&gt;"",COUNTA($C$8:C722),"")</f>
        <v/>
      </c>
      <c r="C722" s="711"/>
      <c r="D722" s="5"/>
      <c r="E722" s="699"/>
      <c r="F722" s="699"/>
      <c r="G722" s="699"/>
      <c r="H722" s="699"/>
      <c r="I722" s="699"/>
      <c r="J722" s="699"/>
      <c r="K722" s="712"/>
      <c r="L722" s="714" t="s">
        <v>35</v>
      </c>
      <c r="M722" s="715" t="str">
        <f>IF(K722&lt;&gt;"",VLOOKUP(K722,'DON GIA'!$S$1:$U$19,3,0),"")</f>
        <v/>
      </c>
      <c r="N722" s="715" t="str">
        <f>IF(K722&lt;&gt;"",VLOOKUP(K722,'DON GIA'!$S$1:$V$19,4,0),"")</f>
        <v/>
      </c>
      <c r="O722" s="715" t="str">
        <f t="shared" si="270"/>
        <v/>
      </c>
      <c r="P722" s="715" t="str">
        <f t="shared" si="271"/>
        <v/>
      </c>
      <c r="Q722" s="5" t="s">
        <v>35</v>
      </c>
      <c r="R722" s="699"/>
      <c r="S722" s="699"/>
      <c r="T722" s="715" t="str">
        <f>IF(Q722&lt;&gt;"",VLOOKUP(Q722,'DON GIA'!$H$1:$K$103,4,0),"")</f>
        <v/>
      </c>
      <c r="U722" s="715" t="str">
        <f t="shared" si="272"/>
        <v/>
      </c>
      <c r="V722" s="715"/>
      <c r="W722" s="712" t="s">
        <v>1023</v>
      </c>
      <c r="X722" s="699" t="s">
        <v>38</v>
      </c>
      <c r="Y722" s="718">
        <v>0.12</v>
      </c>
      <c r="Z722" s="725"/>
      <c r="AA722" s="715">
        <f>IF(W722&lt;&gt;"",VLOOKUP(W722,'DON GIA'!$A$1:$D$346,4,0),"")</f>
        <v>2523428</v>
      </c>
      <c r="AB722" s="715">
        <f t="shared" si="273"/>
        <v>302811.36</v>
      </c>
      <c r="AC722" s="5"/>
      <c r="AD722" s="5"/>
      <c r="AE722" s="5"/>
      <c r="AF722" s="5"/>
      <c r="AG722" s="5"/>
      <c r="AH722" s="699"/>
      <c r="AI722" s="5"/>
      <c r="AJ722" s="699"/>
      <c r="AK722" s="699"/>
      <c r="AL722" s="715" t="str">
        <f>IF(AI722&lt;&gt;"",VLOOKUP(AI722,'DON GIA'!$M$1:$P$9,4,0),"")</f>
        <v/>
      </c>
      <c r="AM722" s="715" t="str">
        <f t="shared" si="274"/>
        <v/>
      </c>
      <c r="AN722" s="5"/>
      <c r="AO722" s="699"/>
      <c r="AP722" s="702" t="str">
        <f t="shared" si="276"/>
        <v/>
      </c>
      <c r="AQ722" s="712"/>
      <c r="AR722" s="712"/>
      <c r="AS722" s="727"/>
    </row>
    <row r="723" spans="1:45" outlineLevel="2">
      <c r="A723" s="710">
        <f t="shared" si="275"/>
        <v>47</v>
      </c>
      <c r="B723" s="711" t="str">
        <f>IF(C723&lt;&gt;"",COUNTA($C$8:C723),"")</f>
        <v/>
      </c>
      <c r="C723" s="711"/>
      <c r="D723" s="5"/>
      <c r="E723" s="699"/>
      <c r="F723" s="699"/>
      <c r="G723" s="699"/>
      <c r="H723" s="699"/>
      <c r="I723" s="699"/>
      <c r="J723" s="699"/>
      <c r="K723" s="712"/>
      <c r="L723" s="714" t="s">
        <v>35</v>
      </c>
      <c r="M723" s="715" t="str">
        <f>IF(K723&lt;&gt;"",VLOOKUP(K723,'DON GIA'!$S$1:$U$19,3,0),"")</f>
        <v/>
      </c>
      <c r="N723" s="715" t="str">
        <f>IF(K723&lt;&gt;"",VLOOKUP(K723,'DON GIA'!$S$1:$V$19,4,0),"")</f>
        <v/>
      </c>
      <c r="O723" s="715" t="str">
        <f t="shared" si="270"/>
        <v/>
      </c>
      <c r="P723" s="715" t="str">
        <f t="shared" si="271"/>
        <v/>
      </c>
      <c r="Q723" s="5" t="s">
        <v>35</v>
      </c>
      <c r="R723" s="699"/>
      <c r="S723" s="699"/>
      <c r="T723" s="715" t="str">
        <f>IF(Q723&lt;&gt;"",VLOOKUP(Q723,'DON GIA'!$H$1:$K$103,4,0),"")</f>
        <v/>
      </c>
      <c r="U723" s="715" t="str">
        <f t="shared" si="272"/>
        <v/>
      </c>
      <c r="V723" s="715"/>
      <c r="W723" s="712" t="s">
        <v>1212</v>
      </c>
      <c r="X723" s="699" t="s">
        <v>27</v>
      </c>
      <c r="Y723" s="718">
        <v>1.26</v>
      </c>
      <c r="Z723" s="725"/>
      <c r="AA723" s="715">
        <f>IF(W723&lt;&gt;"",VLOOKUP(W723,'DON GIA'!$A$1:$D$346,4,0),"")</f>
        <v>292949</v>
      </c>
      <c r="AB723" s="715">
        <f t="shared" si="273"/>
        <v>369115.74</v>
      </c>
      <c r="AC723" s="5"/>
      <c r="AD723" s="5"/>
      <c r="AE723" s="5"/>
      <c r="AF723" s="5"/>
      <c r="AG723" s="5"/>
      <c r="AH723" s="699"/>
      <c r="AI723" s="5"/>
      <c r="AJ723" s="699"/>
      <c r="AK723" s="699"/>
      <c r="AL723" s="715" t="str">
        <f>IF(AI723&lt;&gt;"",VLOOKUP(AI723,'DON GIA'!$M$1:$P$9,4,0),"")</f>
        <v/>
      </c>
      <c r="AM723" s="715" t="str">
        <f t="shared" si="274"/>
        <v/>
      </c>
      <c r="AN723" s="5"/>
      <c r="AO723" s="699"/>
      <c r="AP723" s="702" t="str">
        <f t="shared" si="276"/>
        <v/>
      </c>
      <c r="AQ723" s="712"/>
      <c r="AR723" s="712"/>
      <c r="AS723" s="727"/>
    </row>
    <row r="724" spans="1:45" outlineLevel="2">
      <c r="A724" s="710">
        <f t="shared" si="275"/>
        <v>47</v>
      </c>
      <c r="B724" s="711" t="str">
        <f>IF(C724&lt;&gt;"",COUNTA($C$8:C724),"")</f>
        <v/>
      </c>
      <c r="C724" s="711"/>
      <c r="D724" s="5"/>
      <c r="E724" s="699"/>
      <c r="F724" s="699"/>
      <c r="G724" s="699"/>
      <c r="H724" s="699"/>
      <c r="I724" s="699"/>
      <c r="J724" s="699"/>
      <c r="K724" s="712"/>
      <c r="L724" s="714" t="s">
        <v>35</v>
      </c>
      <c r="M724" s="715" t="str">
        <f>IF(K724&lt;&gt;"",VLOOKUP(K724,'DON GIA'!$S$1:$U$19,3,0),"")</f>
        <v/>
      </c>
      <c r="N724" s="715" t="str">
        <f>IF(K724&lt;&gt;"",VLOOKUP(K724,'DON GIA'!$S$1:$V$19,4,0),"")</f>
        <v/>
      </c>
      <c r="O724" s="715" t="str">
        <f t="shared" si="270"/>
        <v/>
      </c>
      <c r="P724" s="715" t="str">
        <f t="shared" si="271"/>
        <v/>
      </c>
      <c r="Q724" s="5" t="s">
        <v>35</v>
      </c>
      <c r="R724" s="699"/>
      <c r="S724" s="699"/>
      <c r="T724" s="715" t="str">
        <f>IF(Q724&lt;&gt;"",VLOOKUP(Q724,'DON GIA'!$H$1:$K$103,4,0),"")</f>
        <v/>
      </c>
      <c r="U724" s="715" t="str">
        <f t="shared" si="272"/>
        <v/>
      </c>
      <c r="V724" s="715"/>
      <c r="W724" s="712" t="s">
        <v>1083</v>
      </c>
      <c r="X724" s="699" t="s">
        <v>27</v>
      </c>
      <c r="Y724" s="718">
        <v>2.88</v>
      </c>
      <c r="Z724" s="725"/>
      <c r="AA724" s="715">
        <f>IF(W724&lt;&gt;"",VLOOKUP(W724,'DON GIA'!$A$1:$D$346,4,0),"")</f>
        <v>282038</v>
      </c>
      <c r="AB724" s="715">
        <f t="shared" si="273"/>
        <v>812269.44</v>
      </c>
      <c r="AC724" s="5"/>
      <c r="AD724" s="5"/>
      <c r="AE724" s="5"/>
      <c r="AF724" s="5"/>
      <c r="AG724" s="5"/>
      <c r="AH724" s="699"/>
      <c r="AI724" s="5"/>
      <c r="AJ724" s="699"/>
      <c r="AK724" s="699"/>
      <c r="AL724" s="715" t="str">
        <f>IF(AI724&lt;&gt;"",VLOOKUP(AI724,'DON GIA'!$M$1:$P$9,4,0),"")</f>
        <v/>
      </c>
      <c r="AM724" s="715" t="str">
        <f t="shared" si="274"/>
        <v/>
      </c>
      <c r="AN724" s="5"/>
      <c r="AO724" s="699"/>
      <c r="AP724" s="702" t="str">
        <f t="shared" si="276"/>
        <v/>
      </c>
      <c r="AQ724" s="712"/>
      <c r="AR724" s="712"/>
      <c r="AS724" s="727"/>
    </row>
    <row r="725" spans="1:45" outlineLevel="2">
      <c r="A725" s="710">
        <f t="shared" si="275"/>
        <v>47</v>
      </c>
      <c r="B725" s="711" t="str">
        <f>IF(C725&lt;&gt;"",COUNTA($C$8:C725),"")</f>
        <v/>
      </c>
      <c r="C725" s="711"/>
      <c r="D725" s="5"/>
      <c r="E725" s="699"/>
      <c r="F725" s="699"/>
      <c r="G725" s="699"/>
      <c r="H725" s="699"/>
      <c r="I725" s="699"/>
      <c r="J725" s="699"/>
      <c r="K725" s="712"/>
      <c r="L725" s="714" t="s">
        <v>35</v>
      </c>
      <c r="M725" s="715" t="str">
        <f>IF(K725&lt;&gt;"",VLOOKUP(K725,'DON GIA'!$S$1:$U$19,3,0),"")</f>
        <v/>
      </c>
      <c r="N725" s="715" t="str">
        <f>IF(K725&lt;&gt;"",VLOOKUP(K725,'DON GIA'!$S$1:$V$19,4,0),"")</f>
        <v/>
      </c>
      <c r="O725" s="715" t="str">
        <f t="shared" si="270"/>
        <v/>
      </c>
      <c r="P725" s="715" t="str">
        <f t="shared" si="271"/>
        <v/>
      </c>
      <c r="Q725" s="5" t="s">
        <v>35</v>
      </c>
      <c r="R725" s="699"/>
      <c r="S725" s="699"/>
      <c r="T725" s="715" t="str">
        <f>IF(Q725&lt;&gt;"",VLOOKUP(Q725,'DON GIA'!$H$1:$K$103,4,0),"")</f>
        <v/>
      </c>
      <c r="U725" s="715" t="str">
        <f t="shared" si="272"/>
        <v/>
      </c>
      <c r="V725" s="715"/>
      <c r="W725" s="712" t="s">
        <v>1009</v>
      </c>
      <c r="X725" s="699" t="s">
        <v>27</v>
      </c>
      <c r="Y725" s="718">
        <v>56.1</v>
      </c>
      <c r="Z725" s="725"/>
      <c r="AA725" s="715">
        <f>IF(W725&lt;&gt;"",VLOOKUP(W725,'DON GIA'!$A$1:$D$346,4,0),"")</f>
        <v>282038</v>
      </c>
      <c r="AB725" s="715">
        <f t="shared" si="273"/>
        <v>15822331.800000001</v>
      </c>
      <c r="AC725" s="5"/>
      <c r="AD725" s="5"/>
      <c r="AE725" s="5"/>
      <c r="AF725" s="5"/>
      <c r="AG725" s="5"/>
      <c r="AH725" s="699"/>
      <c r="AI725" s="5"/>
      <c r="AJ725" s="699"/>
      <c r="AK725" s="699"/>
      <c r="AL725" s="715" t="str">
        <f>IF(AI725&lt;&gt;"",VLOOKUP(AI725,'DON GIA'!$M$1:$P$9,4,0),"")</f>
        <v/>
      </c>
      <c r="AM725" s="715" t="str">
        <f t="shared" si="274"/>
        <v/>
      </c>
      <c r="AN725" s="5"/>
      <c r="AO725" s="699"/>
      <c r="AP725" s="702" t="str">
        <f t="shared" si="276"/>
        <v/>
      </c>
      <c r="AQ725" s="712"/>
      <c r="AR725" s="712"/>
      <c r="AS725" s="727"/>
    </row>
    <row r="726" spans="1:45" outlineLevel="2">
      <c r="A726" s="710">
        <f t="shared" si="275"/>
        <v>47</v>
      </c>
      <c r="B726" s="711" t="str">
        <f>IF(C726&lt;&gt;"",COUNTA($C$8:C726),"")</f>
        <v/>
      </c>
      <c r="C726" s="711"/>
      <c r="D726" s="5"/>
      <c r="E726" s="699"/>
      <c r="F726" s="699"/>
      <c r="G726" s="699"/>
      <c r="H726" s="699"/>
      <c r="I726" s="699"/>
      <c r="J726" s="699"/>
      <c r="K726" s="712"/>
      <c r="L726" s="714" t="s">
        <v>35</v>
      </c>
      <c r="M726" s="715" t="str">
        <f>IF(K726&lt;&gt;"",VLOOKUP(K726,'DON GIA'!$S$1:$U$19,3,0),"")</f>
        <v/>
      </c>
      <c r="N726" s="715" t="str">
        <f>IF(K726&lt;&gt;"",VLOOKUP(K726,'DON GIA'!$S$1:$V$19,4,0),"")</f>
        <v/>
      </c>
      <c r="O726" s="715" t="str">
        <f t="shared" si="270"/>
        <v/>
      </c>
      <c r="P726" s="715" t="str">
        <f t="shared" si="271"/>
        <v/>
      </c>
      <c r="Q726" s="5" t="s">
        <v>35</v>
      </c>
      <c r="R726" s="699"/>
      <c r="S726" s="699"/>
      <c r="T726" s="715" t="str">
        <f>IF(Q726&lt;&gt;"",VLOOKUP(Q726,'DON GIA'!$H$1:$K$103,4,0),"")</f>
        <v/>
      </c>
      <c r="U726" s="715" t="str">
        <f t="shared" si="272"/>
        <v/>
      </c>
      <c r="V726" s="715"/>
      <c r="W726" s="712" t="s">
        <v>1214</v>
      </c>
      <c r="X726" s="699" t="s">
        <v>27</v>
      </c>
      <c r="Y726" s="718">
        <v>0.42</v>
      </c>
      <c r="Z726" s="725"/>
      <c r="AA726" s="715">
        <f>IF(W726&lt;&gt;"",VLOOKUP(W726,'DON GIA'!$A$1:$D$346,4,0),"")</f>
        <v>292949</v>
      </c>
      <c r="AB726" s="715">
        <f t="shared" si="273"/>
        <v>123038.58</v>
      </c>
      <c r="AC726" s="5"/>
      <c r="AD726" s="5"/>
      <c r="AE726" s="5"/>
      <c r="AF726" s="5"/>
      <c r="AG726" s="5"/>
      <c r="AH726" s="699"/>
      <c r="AI726" s="5"/>
      <c r="AJ726" s="699"/>
      <c r="AK726" s="699"/>
      <c r="AL726" s="715" t="str">
        <f>IF(AI726&lt;&gt;"",VLOOKUP(AI726,'DON GIA'!$M$1:$P$9,4,0),"")</f>
        <v/>
      </c>
      <c r="AM726" s="715" t="str">
        <f t="shared" si="274"/>
        <v/>
      </c>
      <c r="AN726" s="5"/>
      <c r="AO726" s="699"/>
      <c r="AP726" s="702" t="str">
        <f t="shared" si="276"/>
        <v/>
      </c>
      <c r="AQ726" s="712"/>
      <c r="AR726" s="712"/>
      <c r="AS726" s="727"/>
    </row>
    <row r="727" spans="1:45" outlineLevel="2">
      <c r="A727" s="710">
        <f t="shared" si="275"/>
        <v>47</v>
      </c>
      <c r="B727" s="711" t="str">
        <f>IF(C727&lt;&gt;"",COUNTA($C$8:C727),"")</f>
        <v/>
      </c>
      <c r="C727" s="711"/>
      <c r="D727" s="5"/>
      <c r="E727" s="699"/>
      <c r="F727" s="699"/>
      <c r="G727" s="699"/>
      <c r="H727" s="699"/>
      <c r="I727" s="699"/>
      <c r="J727" s="699"/>
      <c r="K727" s="712"/>
      <c r="L727" s="714" t="s">
        <v>35</v>
      </c>
      <c r="M727" s="715" t="str">
        <f>IF(K727&lt;&gt;"",VLOOKUP(K727,'DON GIA'!$S$1:$U$19,3,0),"")</f>
        <v/>
      </c>
      <c r="N727" s="715" t="str">
        <f>IF(K727&lt;&gt;"",VLOOKUP(K727,'DON GIA'!$S$1:$V$19,4,0),"")</f>
        <v/>
      </c>
      <c r="O727" s="715" t="str">
        <f t="shared" si="270"/>
        <v/>
      </c>
      <c r="P727" s="715" t="str">
        <f t="shared" si="271"/>
        <v/>
      </c>
      <c r="Q727" s="5" t="s">
        <v>35</v>
      </c>
      <c r="R727" s="699"/>
      <c r="S727" s="699"/>
      <c r="T727" s="715" t="str">
        <f>IF(Q727&lt;&gt;"",VLOOKUP(Q727,'DON GIA'!$H$1:$K$103,4,0),"")</f>
        <v/>
      </c>
      <c r="U727" s="715" t="str">
        <f t="shared" si="272"/>
        <v/>
      </c>
      <c r="V727" s="715"/>
      <c r="W727" s="712" t="s">
        <v>1063</v>
      </c>
      <c r="X727" s="699" t="s">
        <v>27</v>
      </c>
      <c r="Y727" s="718">
        <v>184.3</v>
      </c>
      <c r="Z727" s="725"/>
      <c r="AA727" s="715">
        <f>IF(W727&lt;&gt;"",VLOOKUP(W727,'DON GIA'!$A$1:$D$346,4,0),"")</f>
        <v>3941166</v>
      </c>
      <c r="AB727" s="715">
        <f t="shared" si="273"/>
        <v>726356893.80000007</v>
      </c>
      <c r="AC727" s="5"/>
      <c r="AD727" s="5" t="s">
        <v>29</v>
      </c>
      <c r="AE727" s="5" t="s">
        <v>30</v>
      </c>
      <c r="AF727" s="5" t="s">
        <v>31</v>
      </c>
      <c r="AG727" s="5" t="s">
        <v>32</v>
      </c>
      <c r="AH727" s="699"/>
      <c r="AI727" s="5"/>
      <c r="AJ727" s="699"/>
      <c r="AK727" s="699"/>
      <c r="AL727" s="715" t="str">
        <f>IF(AI727&lt;&gt;"",VLOOKUP(AI727,'DON GIA'!$M$1:$P$9,4,0),"")</f>
        <v/>
      </c>
      <c r="AM727" s="715" t="str">
        <f t="shared" si="274"/>
        <v/>
      </c>
      <c r="AN727" s="5"/>
      <c r="AO727" s="699"/>
      <c r="AP727" s="702" t="str">
        <f t="shared" si="276"/>
        <v/>
      </c>
      <c r="AQ727" s="712"/>
      <c r="AR727" s="712"/>
      <c r="AS727" s="727"/>
    </row>
    <row r="728" spans="1:45" ht="33.75" outlineLevel="2">
      <c r="A728" s="710">
        <f t="shared" si="275"/>
        <v>47</v>
      </c>
      <c r="B728" s="711" t="str">
        <f>IF(C728&lt;&gt;"",COUNTA($C$8:C728),"")</f>
        <v/>
      </c>
      <c r="C728" s="711"/>
      <c r="D728" s="5"/>
      <c r="E728" s="699"/>
      <c r="F728" s="699"/>
      <c r="G728" s="699"/>
      <c r="H728" s="699"/>
      <c r="I728" s="699"/>
      <c r="J728" s="699"/>
      <c r="K728" s="712"/>
      <c r="L728" s="714" t="s">
        <v>35</v>
      </c>
      <c r="M728" s="715" t="str">
        <f>IF(K728&lt;&gt;"",VLOOKUP(K728,'DON GIA'!$S$1:$U$19,3,0),"")</f>
        <v/>
      </c>
      <c r="N728" s="715" t="str">
        <f>IF(K728&lt;&gt;"",VLOOKUP(K728,'DON GIA'!$S$1:$V$19,4,0),"")</f>
        <v/>
      </c>
      <c r="O728" s="715" t="str">
        <f t="shared" si="270"/>
        <v/>
      </c>
      <c r="P728" s="715" t="str">
        <f t="shared" si="271"/>
        <v/>
      </c>
      <c r="Q728" s="5" t="s">
        <v>35</v>
      </c>
      <c r="R728" s="699"/>
      <c r="S728" s="699"/>
      <c r="T728" s="715" t="str">
        <f>IF(Q728&lt;&gt;"",VLOOKUP(Q728,'DON GIA'!$H$1:$K$103,4,0),"")</f>
        <v/>
      </c>
      <c r="U728" s="715" t="str">
        <f t="shared" si="272"/>
        <v/>
      </c>
      <c r="V728" s="715"/>
      <c r="W728" s="712" t="s">
        <v>1080</v>
      </c>
      <c r="X728" s="699" t="s">
        <v>27</v>
      </c>
      <c r="Y728" s="718">
        <v>3.64</v>
      </c>
      <c r="Z728" s="725"/>
      <c r="AA728" s="715">
        <f>IF(W728&lt;&gt;"",VLOOKUP(W728,'DON GIA'!$A$1:$D$346,4,0),"")</f>
        <v>10375629</v>
      </c>
      <c r="AB728" s="715">
        <f t="shared" si="273"/>
        <v>37767289.560000002</v>
      </c>
      <c r="AC728" s="5"/>
      <c r="AD728" s="5" t="s">
        <v>29</v>
      </c>
      <c r="AE728" s="5" t="s">
        <v>30</v>
      </c>
      <c r="AF728" s="5" t="s">
        <v>31</v>
      </c>
      <c r="AG728" s="5" t="s">
        <v>32</v>
      </c>
      <c r="AH728" s="699"/>
      <c r="AI728" s="5"/>
      <c r="AJ728" s="699"/>
      <c r="AK728" s="699"/>
      <c r="AL728" s="715" t="str">
        <f>IF(AI728&lt;&gt;"",VLOOKUP(AI728,'DON GIA'!$M$1:$P$9,4,0),"")</f>
        <v/>
      </c>
      <c r="AM728" s="715" t="str">
        <f t="shared" si="274"/>
        <v/>
      </c>
      <c r="AN728" s="5"/>
      <c r="AO728" s="699"/>
      <c r="AP728" s="702" t="str">
        <f t="shared" si="276"/>
        <v/>
      </c>
      <c r="AQ728" s="712"/>
      <c r="AR728" s="712"/>
      <c r="AS728" s="727"/>
    </row>
    <row r="729" spans="1:45" ht="33.75" outlineLevel="2">
      <c r="A729" s="710">
        <f t="shared" si="275"/>
        <v>47</v>
      </c>
      <c r="B729" s="711" t="str">
        <f>IF(C729&lt;&gt;"",COUNTA($C$8:C729),"")</f>
        <v/>
      </c>
      <c r="C729" s="711"/>
      <c r="D729" s="5"/>
      <c r="E729" s="699"/>
      <c r="F729" s="699"/>
      <c r="G729" s="699"/>
      <c r="H729" s="699"/>
      <c r="I729" s="699"/>
      <c r="J729" s="699"/>
      <c r="K729" s="712"/>
      <c r="L729" s="714" t="s">
        <v>35</v>
      </c>
      <c r="M729" s="715" t="str">
        <f>IF(K729&lt;&gt;"",VLOOKUP(K729,'DON GIA'!$S$1:$U$19,3,0),"")</f>
        <v/>
      </c>
      <c r="N729" s="715" t="str">
        <f>IF(K729&lt;&gt;"",VLOOKUP(K729,'DON GIA'!$S$1:$V$19,4,0),"")</f>
        <v/>
      </c>
      <c r="O729" s="715" t="str">
        <f t="shared" si="270"/>
        <v/>
      </c>
      <c r="P729" s="715" t="str">
        <f t="shared" si="271"/>
        <v/>
      </c>
      <c r="Q729" s="5" t="s">
        <v>35</v>
      </c>
      <c r="R729" s="699"/>
      <c r="S729" s="699"/>
      <c r="T729" s="715" t="str">
        <f>IF(Q729&lt;&gt;"",VLOOKUP(Q729,'DON GIA'!$H$1:$K$103,4,0),"")</f>
        <v/>
      </c>
      <c r="U729" s="715" t="str">
        <f t="shared" si="272"/>
        <v/>
      </c>
      <c r="V729" s="715"/>
      <c r="W729" s="712" t="s">
        <v>1215</v>
      </c>
      <c r="X729" s="699" t="s">
        <v>27</v>
      </c>
      <c r="Y729" s="718">
        <v>3.64</v>
      </c>
      <c r="Z729" s="725"/>
      <c r="AA729" s="715">
        <f>IF(W729&lt;&gt;"",VLOOKUP(W729,'DON GIA'!$A$1:$D$346,4,0),"")</f>
        <v>2613835</v>
      </c>
      <c r="AB729" s="715">
        <f t="shared" si="273"/>
        <v>9514359.4000000004</v>
      </c>
      <c r="AC729" s="5"/>
      <c r="AD729" s="5" t="s">
        <v>29</v>
      </c>
      <c r="AE729" s="5" t="s">
        <v>30</v>
      </c>
      <c r="AF729" s="5" t="s">
        <v>31</v>
      </c>
      <c r="AG729" s="5" t="s">
        <v>32</v>
      </c>
      <c r="AH729" s="699"/>
      <c r="AI729" s="5"/>
      <c r="AJ729" s="699"/>
      <c r="AK729" s="699"/>
      <c r="AL729" s="715" t="str">
        <f>IF(AI729&lt;&gt;"",VLOOKUP(AI729,'DON GIA'!$M$1:$P$9,4,0),"")</f>
        <v/>
      </c>
      <c r="AM729" s="715" t="str">
        <f t="shared" si="274"/>
        <v/>
      </c>
      <c r="AN729" s="5"/>
      <c r="AO729" s="699"/>
      <c r="AP729" s="702" t="str">
        <f t="shared" si="276"/>
        <v/>
      </c>
      <c r="AQ729" s="712"/>
      <c r="AR729" s="712"/>
      <c r="AS729" s="727"/>
    </row>
    <row r="730" spans="1:45" ht="33.75" outlineLevel="2">
      <c r="A730" s="710">
        <f t="shared" si="275"/>
        <v>47</v>
      </c>
      <c r="B730" s="711" t="str">
        <f>IF(C730&lt;&gt;"",COUNTA($C$8:C730),"")</f>
        <v/>
      </c>
      <c r="C730" s="711"/>
      <c r="D730" s="5"/>
      <c r="E730" s="699"/>
      <c r="F730" s="699"/>
      <c r="G730" s="699"/>
      <c r="H730" s="699"/>
      <c r="I730" s="699"/>
      <c r="J730" s="699"/>
      <c r="K730" s="712"/>
      <c r="L730" s="714" t="s">
        <v>35</v>
      </c>
      <c r="M730" s="715" t="str">
        <f>IF(K730&lt;&gt;"",VLOOKUP(K730,'DON GIA'!$S$1:$U$19,3,0),"")</f>
        <v/>
      </c>
      <c r="N730" s="715" t="str">
        <f>IF(K730&lt;&gt;"",VLOOKUP(K730,'DON GIA'!$S$1:$V$19,4,0),"")</f>
        <v/>
      </c>
      <c r="O730" s="715" t="str">
        <f t="shared" si="270"/>
        <v/>
      </c>
      <c r="P730" s="715" t="str">
        <f t="shared" si="271"/>
        <v/>
      </c>
      <c r="Q730" s="5" t="s">
        <v>35</v>
      </c>
      <c r="R730" s="699"/>
      <c r="S730" s="699"/>
      <c r="T730" s="715" t="str">
        <f>IF(Q730&lt;&gt;"",VLOOKUP(Q730,'DON GIA'!$H$1:$K$103,4,0),"")</f>
        <v/>
      </c>
      <c r="U730" s="715" t="str">
        <f t="shared" si="272"/>
        <v/>
      </c>
      <c r="V730" s="715"/>
      <c r="W730" s="712" t="s">
        <v>1215</v>
      </c>
      <c r="X730" s="699" t="s">
        <v>27</v>
      </c>
      <c r="Y730" s="718">
        <v>3.64</v>
      </c>
      <c r="Z730" s="725"/>
      <c r="AA730" s="715">
        <f>IF(W730&lt;&gt;"",VLOOKUP(W730,'DON GIA'!$A$1:$D$346,4,0),"")</f>
        <v>2613835</v>
      </c>
      <c r="AB730" s="715">
        <f t="shared" si="273"/>
        <v>9514359.4000000004</v>
      </c>
      <c r="AC730" s="5"/>
      <c r="AD730" s="5" t="s">
        <v>29</v>
      </c>
      <c r="AE730" s="5" t="s">
        <v>30</v>
      </c>
      <c r="AF730" s="5" t="s">
        <v>31</v>
      </c>
      <c r="AG730" s="5" t="s">
        <v>32</v>
      </c>
      <c r="AH730" s="699"/>
      <c r="AI730" s="5"/>
      <c r="AJ730" s="699"/>
      <c r="AK730" s="699"/>
      <c r="AL730" s="715" t="str">
        <f>IF(AI730&lt;&gt;"",VLOOKUP(AI730,'DON GIA'!$M$1:$P$9,4,0),"")</f>
        <v/>
      </c>
      <c r="AM730" s="715" t="str">
        <f t="shared" si="274"/>
        <v/>
      </c>
      <c r="AN730" s="5"/>
      <c r="AO730" s="699"/>
      <c r="AP730" s="702" t="str">
        <f t="shared" si="276"/>
        <v/>
      </c>
      <c r="AQ730" s="712"/>
      <c r="AR730" s="712"/>
      <c r="AS730" s="727"/>
    </row>
    <row r="731" spans="1:45" ht="33.75" outlineLevel="2">
      <c r="A731" s="710">
        <f t="shared" si="275"/>
        <v>47</v>
      </c>
      <c r="B731" s="711" t="str">
        <f>IF(C731&lt;&gt;"",COUNTA($C$8:C731),"")</f>
        <v/>
      </c>
      <c r="C731" s="711"/>
      <c r="D731" s="5"/>
      <c r="E731" s="699"/>
      <c r="F731" s="699"/>
      <c r="G731" s="699"/>
      <c r="H731" s="699"/>
      <c r="I731" s="699"/>
      <c r="J731" s="699"/>
      <c r="K731" s="712"/>
      <c r="L731" s="714" t="s">
        <v>35</v>
      </c>
      <c r="M731" s="715" t="str">
        <f>IF(K731&lt;&gt;"",VLOOKUP(K731,'DON GIA'!$S$1:$U$19,3,0),"")</f>
        <v/>
      </c>
      <c r="N731" s="715" t="str">
        <f>IF(K731&lt;&gt;"",VLOOKUP(K731,'DON GIA'!$S$1:$V$19,4,0),"")</f>
        <v/>
      </c>
      <c r="O731" s="715" t="str">
        <f t="shared" si="270"/>
        <v/>
      </c>
      <c r="P731" s="715" t="str">
        <f t="shared" si="271"/>
        <v/>
      </c>
      <c r="Q731" s="5" t="s">
        <v>35</v>
      </c>
      <c r="R731" s="699"/>
      <c r="S731" s="699"/>
      <c r="T731" s="715" t="str">
        <f>IF(Q731&lt;&gt;"",VLOOKUP(Q731,'DON GIA'!$H$1:$K$103,4,0),"")</f>
        <v/>
      </c>
      <c r="U731" s="715" t="str">
        <f t="shared" si="272"/>
        <v/>
      </c>
      <c r="V731" s="715"/>
      <c r="W731" s="712" t="s">
        <v>1215</v>
      </c>
      <c r="X731" s="699" t="s">
        <v>27</v>
      </c>
      <c r="Y731" s="718">
        <v>3.64</v>
      </c>
      <c r="Z731" s="725"/>
      <c r="AA731" s="715">
        <f>IF(W731&lt;&gt;"",VLOOKUP(W731,'DON GIA'!$A$1:$D$346,4,0),"")</f>
        <v>2613835</v>
      </c>
      <c r="AB731" s="715">
        <f t="shared" si="273"/>
        <v>9514359.4000000004</v>
      </c>
      <c r="AC731" s="5"/>
      <c r="AD731" s="5" t="s">
        <v>29</v>
      </c>
      <c r="AE731" s="5" t="s">
        <v>30</v>
      </c>
      <c r="AF731" s="5" t="s">
        <v>31</v>
      </c>
      <c r="AG731" s="5" t="s">
        <v>32</v>
      </c>
      <c r="AH731" s="699"/>
      <c r="AI731" s="5"/>
      <c r="AJ731" s="699"/>
      <c r="AK731" s="699"/>
      <c r="AL731" s="715" t="str">
        <f>IF(AI731&lt;&gt;"",VLOOKUP(AI731,'DON GIA'!$M$1:$P$9,4,0),"")</f>
        <v/>
      </c>
      <c r="AM731" s="715" t="str">
        <f t="shared" si="274"/>
        <v/>
      </c>
      <c r="AN731" s="5"/>
      <c r="AO731" s="699"/>
      <c r="AP731" s="702" t="str">
        <f t="shared" si="276"/>
        <v/>
      </c>
      <c r="AQ731" s="712"/>
      <c r="AR731" s="712"/>
      <c r="AS731" s="727"/>
    </row>
    <row r="732" spans="1:45" ht="33.75" outlineLevel="2">
      <c r="A732" s="710">
        <f t="shared" si="275"/>
        <v>47</v>
      </c>
      <c r="B732" s="711" t="str">
        <f>IF(C732&lt;&gt;"",COUNTA($C$8:C732),"")</f>
        <v/>
      </c>
      <c r="C732" s="711"/>
      <c r="D732" s="5"/>
      <c r="E732" s="699"/>
      <c r="F732" s="699"/>
      <c r="G732" s="699"/>
      <c r="H732" s="699"/>
      <c r="I732" s="699"/>
      <c r="J732" s="699"/>
      <c r="K732" s="712"/>
      <c r="L732" s="714" t="s">
        <v>35</v>
      </c>
      <c r="M732" s="715" t="str">
        <f>IF(K732&lt;&gt;"",VLOOKUP(K732,'DON GIA'!$S$1:$U$19,3,0),"")</f>
        <v/>
      </c>
      <c r="N732" s="715" t="str">
        <f>IF(K732&lt;&gt;"",VLOOKUP(K732,'DON GIA'!$S$1:$V$19,4,0),"")</f>
        <v/>
      </c>
      <c r="O732" s="715" t="str">
        <f t="shared" si="270"/>
        <v/>
      </c>
      <c r="P732" s="715" t="str">
        <f t="shared" si="271"/>
        <v/>
      </c>
      <c r="Q732" s="5" t="s">
        <v>35</v>
      </c>
      <c r="R732" s="699"/>
      <c r="S732" s="699"/>
      <c r="T732" s="715" t="str">
        <f>IF(Q732&lt;&gt;"",VLOOKUP(Q732,'DON GIA'!$H$1:$K$103,4,0),"")</f>
        <v/>
      </c>
      <c r="U732" s="715" t="str">
        <f t="shared" si="272"/>
        <v/>
      </c>
      <c r="V732" s="715"/>
      <c r="W732" s="712" t="s">
        <v>1215</v>
      </c>
      <c r="X732" s="699" t="s">
        <v>27</v>
      </c>
      <c r="Y732" s="718">
        <v>3.64</v>
      </c>
      <c r="Z732" s="725"/>
      <c r="AA732" s="715">
        <f>IF(W732&lt;&gt;"",VLOOKUP(W732,'DON GIA'!$A$1:$D$346,4,0),"")</f>
        <v>2613835</v>
      </c>
      <c r="AB732" s="715">
        <f t="shared" si="273"/>
        <v>9514359.4000000004</v>
      </c>
      <c r="AC732" s="5"/>
      <c r="AD732" s="5" t="s">
        <v>29</v>
      </c>
      <c r="AE732" s="5" t="s">
        <v>30</v>
      </c>
      <c r="AF732" s="5" t="s">
        <v>31</v>
      </c>
      <c r="AG732" s="5" t="s">
        <v>32</v>
      </c>
      <c r="AH732" s="699"/>
      <c r="AI732" s="5"/>
      <c r="AJ732" s="699"/>
      <c r="AK732" s="699"/>
      <c r="AL732" s="715" t="str">
        <f>IF(AI732&lt;&gt;"",VLOOKUP(AI732,'DON GIA'!$M$1:$P$9,4,0),"")</f>
        <v/>
      </c>
      <c r="AM732" s="715" t="str">
        <f t="shared" si="274"/>
        <v/>
      </c>
      <c r="AN732" s="5"/>
      <c r="AO732" s="699"/>
      <c r="AP732" s="702" t="str">
        <f t="shared" si="276"/>
        <v/>
      </c>
      <c r="AQ732" s="712"/>
      <c r="AR732" s="712"/>
      <c r="AS732" s="727"/>
    </row>
    <row r="733" spans="1:45" outlineLevel="2">
      <c r="A733" s="710">
        <f t="shared" si="275"/>
        <v>47</v>
      </c>
      <c r="B733" s="711" t="str">
        <f>IF(C733&lt;&gt;"",COUNTA($C$8:C733),"")</f>
        <v/>
      </c>
      <c r="C733" s="711"/>
      <c r="D733" s="5"/>
      <c r="E733" s="699"/>
      <c r="F733" s="699"/>
      <c r="G733" s="699"/>
      <c r="H733" s="699"/>
      <c r="I733" s="699"/>
      <c r="J733" s="699"/>
      <c r="K733" s="712"/>
      <c r="L733" s="714" t="s">
        <v>35</v>
      </c>
      <c r="M733" s="715" t="str">
        <f>IF(K733&lt;&gt;"",VLOOKUP(K733,'DON GIA'!$S$1:$U$19,3,0),"")</f>
        <v/>
      </c>
      <c r="N733" s="715" t="str">
        <f>IF(K733&lt;&gt;"",VLOOKUP(K733,'DON GIA'!$S$1:$V$19,4,0),"")</f>
        <v/>
      </c>
      <c r="O733" s="715" t="str">
        <f t="shared" si="270"/>
        <v/>
      </c>
      <c r="P733" s="715" t="str">
        <f t="shared" si="271"/>
        <v/>
      </c>
      <c r="Q733" s="5" t="s">
        <v>35</v>
      </c>
      <c r="R733" s="699"/>
      <c r="S733" s="699"/>
      <c r="T733" s="715" t="str">
        <f>IF(Q733&lt;&gt;"",VLOOKUP(Q733,'DON GIA'!$H$1:$K$103,4,0),"")</f>
        <v/>
      </c>
      <c r="U733" s="715" t="str">
        <f t="shared" si="272"/>
        <v/>
      </c>
      <c r="V733" s="715"/>
      <c r="W733" s="712" t="s">
        <v>1210</v>
      </c>
      <c r="X733" s="699" t="s">
        <v>27</v>
      </c>
      <c r="Y733" s="718">
        <v>184.3</v>
      </c>
      <c r="Z733" s="725"/>
      <c r="AA733" s="715">
        <f>IF(W733&lt;&gt;"",VLOOKUP(W733,'DON GIA'!$A$1:$D$346,4,0),"")</f>
        <v>161275</v>
      </c>
      <c r="AB733" s="715">
        <f t="shared" si="273"/>
        <v>29722982.5</v>
      </c>
      <c r="AC733" s="5"/>
      <c r="AD733" s="5"/>
      <c r="AE733" s="5"/>
      <c r="AF733" s="5"/>
      <c r="AG733" s="5"/>
      <c r="AH733" s="699"/>
      <c r="AI733" s="5"/>
      <c r="AJ733" s="699"/>
      <c r="AK733" s="699"/>
      <c r="AL733" s="715" t="str">
        <f>IF(AI733&lt;&gt;"",VLOOKUP(AI733,'DON GIA'!$M$1:$P$9,4,0),"")</f>
        <v/>
      </c>
      <c r="AM733" s="715" t="str">
        <f t="shared" si="274"/>
        <v/>
      </c>
      <c r="AN733" s="5"/>
      <c r="AO733" s="699"/>
      <c r="AP733" s="702" t="str">
        <f t="shared" si="276"/>
        <v/>
      </c>
      <c r="AQ733" s="712"/>
      <c r="AR733" s="712"/>
      <c r="AS733" s="727"/>
    </row>
    <row r="734" spans="1:45" outlineLevel="2">
      <c r="A734" s="710">
        <f t="shared" si="275"/>
        <v>47</v>
      </c>
      <c r="B734" s="711" t="str">
        <f>IF(C734&lt;&gt;"",COUNTA($C$8:C734),"")</f>
        <v/>
      </c>
      <c r="C734" s="711"/>
      <c r="D734" s="5"/>
      <c r="E734" s="699"/>
      <c r="F734" s="699"/>
      <c r="G734" s="699"/>
      <c r="H734" s="699"/>
      <c r="I734" s="699"/>
      <c r="J734" s="699"/>
      <c r="K734" s="712"/>
      <c r="L734" s="714" t="s">
        <v>35</v>
      </c>
      <c r="M734" s="715" t="str">
        <f>IF(K734&lt;&gt;"",VLOOKUP(K734,'DON GIA'!$S$1:$U$19,3,0),"")</f>
        <v/>
      </c>
      <c r="N734" s="715" t="str">
        <f>IF(K734&lt;&gt;"",VLOOKUP(K734,'DON GIA'!$S$1:$V$19,4,0),"")</f>
        <v/>
      </c>
      <c r="O734" s="715" t="str">
        <f t="shared" si="270"/>
        <v/>
      </c>
      <c r="P734" s="715" t="str">
        <f t="shared" si="271"/>
        <v/>
      </c>
      <c r="Q734" s="5" t="s">
        <v>35</v>
      </c>
      <c r="R734" s="699"/>
      <c r="S734" s="699"/>
      <c r="T734" s="715" t="str">
        <f>IF(Q734&lt;&gt;"",VLOOKUP(Q734,'DON GIA'!$H$1:$K$103,4,0),"")</f>
        <v/>
      </c>
      <c r="U734" s="715" t="str">
        <f t="shared" si="272"/>
        <v/>
      </c>
      <c r="V734" s="715"/>
      <c r="W734" s="712" t="s">
        <v>1218</v>
      </c>
      <c r="X734" s="699" t="s">
        <v>38</v>
      </c>
      <c r="Y734" s="718">
        <v>0.8</v>
      </c>
      <c r="Z734" s="725"/>
      <c r="AA734" s="715">
        <f>IF(W734&lt;&gt;"",VLOOKUP(W734,'DON GIA'!$A$1:$D$346,4,0),"")</f>
        <v>2523428</v>
      </c>
      <c r="AB734" s="715">
        <f t="shared" si="273"/>
        <v>2018742.4000000001</v>
      </c>
      <c r="AC734" s="5"/>
      <c r="AD734" s="5"/>
      <c r="AE734" s="5"/>
      <c r="AF734" s="5"/>
      <c r="AG734" s="5"/>
      <c r="AH734" s="699"/>
      <c r="AI734" s="5"/>
      <c r="AJ734" s="699"/>
      <c r="AK734" s="699"/>
      <c r="AL734" s="715" t="str">
        <f>IF(AI734&lt;&gt;"",VLOOKUP(AI734,'DON GIA'!$M$1:$P$9,4,0),"")</f>
        <v/>
      </c>
      <c r="AM734" s="715" t="str">
        <f t="shared" si="274"/>
        <v/>
      </c>
      <c r="AN734" s="5"/>
      <c r="AO734" s="699"/>
      <c r="AP734" s="702" t="str">
        <f t="shared" si="276"/>
        <v/>
      </c>
      <c r="AQ734" s="712"/>
      <c r="AR734" s="712"/>
      <c r="AS734" s="727"/>
    </row>
    <row r="735" spans="1:45" outlineLevel="2">
      <c r="A735" s="710">
        <f t="shared" si="275"/>
        <v>47</v>
      </c>
      <c r="B735" s="711" t="str">
        <f>IF(C735&lt;&gt;"",COUNTA($C$8:C735),"")</f>
        <v/>
      </c>
      <c r="C735" s="711"/>
      <c r="D735" s="5"/>
      <c r="E735" s="699"/>
      <c r="F735" s="699"/>
      <c r="G735" s="699"/>
      <c r="H735" s="699"/>
      <c r="I735" s="699"/>
      <c r="J735" s="699"/>
      <c r="K735" s="712"/>
      <c r="L735" s="714" t="s">
        <v>35</v>
      </c>
      <c r="M735" s="715" t="str">
        <f>IF(K735&lt;&gt;"",VLOOKUP(K735,'DON GIA'!$S$1:$U$19,3,0),"")</f>
        <v/>
      </c>
      <c r="N735" s="715" t="str">
        <f>IF(K735&lt;&gt;"",VLOOKUP(K735,'DON GIA'!$S$1:$V$19,4,0),"")</f>
        <v/>
      </c>
      <c r="O735" s="715" t="str">
        <f t="shared" si="270"/>
        <v/>
      </c>
      <c r="P735" s="715" t="str">
        <f t="shared" si="271"/>
        <v/>
      </c>
      <c r="Q735" s="5" t="s">
        <v>35</v>
      </c>
      <c r="R735" s="699"/>
      <c r="S735" s="699"/>
      <c r="T735" s="715" t="str">
        <f>IF(Q735&lt;&gt;"",VLOOKUP(Q735,'DON GIA'!$H$1:$K$103,4,0),"")</f>
        <v/>
      </c>
      <c r="U735" s="715" t="str">
        <f t="shared" si="272"/>
        <v/>
      </c>
      <c r="V735" s="715"/>
      <c r="W735" s="712" t="s">
        <v>1212</v>
      </c>
      <c r="X735" s="699" t="s">
        <v>27</v>
      </c>
      <c r="Y735" s="718">
        <v>3.2</v>
      </c>
      <c r="Z735" s="725"/>
      <c r="AA735" s="715">
        <f>IF(W735&lt;&gt;"",VLOOKUP(W735,'DON GIA'!$A$1:$D$346,4,0),"")</f>
        <v>292949</v>
      </c>
      <c r="AB735" s="715">
        <f t="shared" si="273"/>
        <v>937436.8</v>
      </c>
      <c r="AC735" s="5"/>
      <c r="AD735" s="5"/>
      <c r="AE735" s="5"/>
      <c r="AF735" s="5"/>
      <c r="AG735" s="5"/>
      <c r="AH735" s="699"/>
      <c r="AI735" s="5"/>
      <c r="AJ735" s="699"/>
      <c r="AK735" s="699"/>
      <c r="AL735" s="715" t="str">
        <f>IF(AI735&lt;&gt;"",VLOOKUP(AI735,'DON GIA'!$M$1:$P$9,4,0),"")</f>
        <v/>
      </c>
      <c r="AM735" s="715" t="str">
        <f t="shared" si="274"/>
        <v/>
      </c>
      <c r="AN735" s="5"/>
      <c r="AO735" s="699"/>
      <c r="AP735" s="702" t="str">
        <f t="shared" si="276"/>
        <v/>
      </c>
      <c r="AQ735" s="712"/>
      <c r="AR735" s="712"/>
      <c r="AS735" s="727"/>
    </row>
    <row r="736" spans="1:45" outlineLevel="2">
      <c r="A736" s="710">
        <f t="shared" si="275"/>
        <v>47</v>
      </c>
      <c r="B736" s="711" t="str">
        <f>IF(C736&lt;&gt;"",COUNTA($C$8:C736),"")</f>
        <v/>
      </c>
      <c r="C736" s="711"/>
      <c r="D736" s="5"/>
      <c r="E736" s="699"/>
      <c r="F736" s="699"/>
      <c r="G736" s="699"/>
      <c r="H736" s="699"/>
      <c r="I736" s="699"/>
      <c r="J736" s="699"/>
      <c r="K736" s="712"/>
      <c r="L736" s="714" t="s">
        <v>35</v>
      </c>
      <c r="M736" s="715" t="str">
        <f>IF(K736&lt;&gt;"",VLOOKUP(K736,'DON GIA'!$S$1:$U$19,3,0),"")</f>
        <v/>
      </c>
      <c r="N736" s="715" t="str">
        <f>IF(K736&lt;&gt;"",VLOOKUP(K736,'DON GIA'!$S$1:$V$19,4,0),"")</f>
        <v/>
      </c>
      <c r="O736" s="715" t="str">
        <f t="shared" si="270"/>
        <v/>
      </c>
      <c r="P736" s="715" t="str">
        <f t="shared" si="271"/>
        <v/>
      </c>
      <c r="Q736" s="5" t="s">
        <v>35</v>
      </c>
      <c r="R736" s="699"/>
      <c r="S736" s="699"/>
      <c r="T736" s="715" t="str">
        <f>IF(Q736&lt;&gt;"",VLOOKUP(Q736,'DON GIA'!$H$1:$K$103,4,0),"")</f>
        <v/>
      </c>
      <c r="U736" s="715" t="str">
        <f t="shared" si="272"/>
        <v/>
      </c>
      <c r="V736" s="715"/>
      <c r="W736" s="712" t="s">
        <v>1194</v>
      </c>
      <c r="X736" s="699" t="s">
        <v>27</v>
      </c>
      <c r="Y736" s="718">
        <v>6.2</v>
      </c>
      <c r="Z736" s="725"/>
      <c r="AA736" s="715">
        <f>IF(W736&lt;&gt;"",VLOOKUP(W736,'DON GIA'!$A$1:$D$346,4,0),"")</f>
        <v>292949</v>
      </c>
      <c r="AB736" s="715">
        <f t="shared" si="273"/>
        <v>1816283.8</v>
      </c>
      <c r="AC736" s="5"/>
      <c r="AD736" s="5"/>
      <c r="AE736" s="5"/>
      <c r="AF736" s="5"/>
      <c r="AG736" s="5"/>
      <c r="AH736" s="699"/>
      <c r="AI736" s="5"/>
      <c r="AJ736" s="699"/>
      <c r="AK736" s="699"/>
      <c r="AL736" s="715" t="str">
        <f>IF(AI736&lt;&gt;"",VLOOKUP(AI736,'DON GIA'!$M$1:$P$9,4,0),"")</f>
        <v/>
      </c>
      <c r="AM736" s="715" t="str">
        <f t="shared" si="274"/>
        <v/>
      </c>
      <c r="AN736" s="5"/>
      <c r="AO736" s="699"/>
      <c r="AP736" s="702" t="str">
        <f t="shared" si="276"/>
        <v/>
      </c>
      <c r="AQ736" s="712"/>
      <c r="AR736" s="712"/>
      <c r="AS736" s="727"/>
    </row>
    <row r="737" spans="1:45" ht="33.75" outlineLevel="2">
      <c r="A737" s="710">
        <f t="shared" ref="A737:A766" si="277">IF(B736&lt;&gt;"",B736,A736)</f>
        <v>47</v>
      </c>
      <c r="B737" s="711" t="str">
        <f>IF(C737&lt;&gt;"",COUNTA($C$8:C737),"")</f>
        <v/>
      </c>
      <c r="C737" s="711"/>
      <c r="D737" s="5"/>
      <c r="E737" s="699"/>
      <c r="F737" s="699"/>
      <c r="G737" s="699"/>
      <c r="H737" s="699"/>
      <c r="I737" s="699"/>
      <c r="J737" s="699"/>
      <c r="K737" s="712"/>
      <c r="L737" s="714" t="s">
        <v>35</v>
      </c>
      <c r="M737" s="715" t="str">
        <f>IF(K737&lt;&gt;"",VLOOKUP(K737,'DON GIA'!$S$1:$U$19,3,0),"")</f>
        <v/>
      </c>
      <c r="N737" s="715" t="str">
        <f>IF(K737&lt;&gt;"",VLOOKUP(K737,'DON GIA'!$S$1:$V$19,4,0),"")</f>
        <v/>
      </c>
      <c r="O737" s="715" t="str">
        <f t="shared" si="270"/>
        <v/>
      </c>
      <c r="P737" s="715" t="str">
        <f t="shared" si="271"/>
        <v/>
      </c>
      <c r="Q737" s="5" t="s">
        <v>35</v>
      </c>
      <c r="R737" s="699"/>
      <c r="S737" s="699"/>
      <c r="T737" s="715" t="str">
        <f>IF(Q737&lt;&gt;"",VLOOKUP(Q737,'DON GIA'!$H$1:$K$103,4,0),"")</f>
        <v/>
      </c>
      <c r="U737" s="715" t="str">
        <f t="shared" si="272"/>
        <v/>
      </c>
      <c r="V737" s="715"/>
      <c r="W737" s="712" t="s">
        <v>1219</v>
      </c>
      <c r="X737" s="699" t="s">
        <v>27</v>
      </c>
      <c r="Y737" s="718">
        <v>318.41000000000003</v>
      </c>
      <c r="Z737" s="725"/>
      <c r="AA737" s="715">
        <f>IF(W737&lt;&gt;"",VLOOKUP(W737,'DON GIA'!$A$1:$D$346,4,0),"")</f>
        <v>282038</v>
      </c>
      <c r="AB737" s="715">
        <f t="shared" si="273"/>
        <v>89803719.580000013</v>
      </c>
      <c r="AC737" s="5"/>
      <c r="AD737" s="5"/>
      <c r="AE737" s="5"/>
      <c r="AF737" s="5"/>
      <c r="AG737" s="5"/>
      <c r="AH737" s="699"/>
      <c r="AI737" s="5"/>
      <c r="AJ737" s="699"/>
      <c r="AK737" s="699"/>
      <c r="AL737" s="715" t="str">
        <f>IF(AI737&lt;&gt;"",VLOOKUP(AI737,'DON GIA'!$M$1:$P$9,4,0),"")</f>
        <v/>
      </c>
      <c r="AM737" s="715" t="str">
        <f t="shared" si="274"/>
        <v/>
      </c>
      <c r="AN737" s="5"/>
      <c r="AO737" s="699"/>
      <c r="AP737" s="702" t="str">
        <f t="shared" si="276"/>
        <v/>
      </c>
      <c r="AQ737" s="712"/>
      <c r="AR737" s="712"/>
      <c r="AS737" s="727"/>
    </row>
    <row r="738" spans="1:45" outlineLevel="2">
      <c r="A738" s="710">
        <f t="shared" si="277"/>
        <v>47</v>
      </c>
      <c r="B738" s="711" t="str">
        <f>IF(C738&lt;&gt;"",COUNTA($C$8:C738),"")</f>
        <v/>
      </c>
      <c r="C738" s="711"/>
      <c r="D738" s="5"/>
      <c r="E738" s="699"/>
      <c r="F738" s="699"/>
      <c r="G738" s="699"/>
      <c r="H738" s="699"/>
      <c r="I738" s="699"/>
      <c r="J738" s="699"/>
      <c r="K738" s="712"/>
      <c r="L738" s="714" t="s">
        <v>35</v>
      </c>
      <c r="M738" s="715" t="str">
        <f>IF(K738&lt;&gt;"",VLOOKUP(K738,'DON GIA'!$S$1:$U$19,3,0),"")</f>
        <v/>
      </c>
      <c r="N738" s="715" t="str">
        <f>IF(K738&lt;&gt;"",VLOOKUP(K738,'DON GIA'!$S$1:$V$19,4,0),"")</f>
        <v/>
      </c>
      <c r="O738" s="715" t="str">
        <f t="shared" si="270"/>
        <v/>
      </c>
      <c r="P738" s="715" t="str">
        <f t="shared" si="271"/>
        <v/>
      </c>
      <c r="Q738" s="5" t="s">
        <v>35</v>
      </c>
      <c r="R738" s="699"/>
      <c r="S738" s="699"/>
      <c r="T738" s="715" t="str">
        <f>IF(Q738&lt;&gt;"",VLOOKUP(Q738,'DON GIA'!$H$1:$K$103,4,0),"")</f>
        <v/>
      </c>
      <c r="U738" s="715" t="str">
        <f t="shared" si="272"/>
        <v/>
      </c>
      <c r="V738" s="715"/>
      <c r="W738" s="712" t="s">
        <v>1198</v>
      </c>
      <c r="X738" s="699" t="s">
        <v>27</v>
      </c>
      <c r="Y738" s="718">
        <v>3.36</v>
      </c>
      <c r="Z738" s="725"/>
      <c r="AA738" s="715">
        <f>IF(W738&lt;&gt;"",VLOOKUP(W738,'DON GIA'!$A$1:$D$346,4,0),"")</f>
        <v>303189</v>
      </c>
      <c r="AB738" s="715">
        <f t="shared" si="273"/>
        <v>1018715.0399999999</v>
      </c>
      <c r="AC738" s="5"/>
      <c r="AD738" s="5"/>
      <c r="AE738" s="5"/>
      <c r="AF738" s="5"/>
      <c r="AG738" s="5"/>
      <c r="AH738" s="699"/>
      <c r="AI738" s="5"/>
      <c r="AJ738" s="699"/>
      <c r="AK738" s="699"/>
      <c r="AL738" s="715" t="str">
        <f>IF(AI738&lt;&gt;"",VLOOKUP(AI738,'DON GIA'!$M$1:$P$9,4,0),"")</f>
        <v/>
      </c>
      <c r="AM738" s="715" t="str">
        <f t="shared" si="274"/>
        <v/>
      </c>
      <c r="AN738" s="5"/>
      <c r="AO738" s="699"/>
      <c r="AP738" s="702" t="str">
        <f t="shared" si="276"/>
        <v/>
      </c>
      <c r="AQ738" s="712"/>
      <c r="AR738" s="712"/>
      <c r="AS738" s="727"/>
    </row>
    <row r="739" spans="1:45" outlineLevel="2">
      <c r="A739" s="710">
        <f t="shared" si="277"/>
        <v>47</v>
      </c>
      <c r="B739" s="711" t="str">
        <f>IF(C739&lt;&gt;"",COUNTA($C$8:C739),"")</f>
        <v/>
      </c>
      <c r="C739" s="711"/>
      <c r="D739" s="5"/>
      <c r="E739" s="699"/>
      <c r="F739" s="699"/>
      <c r="G739" s="699"/>
      <c r="H739" s="699"/>
      <c r="I739" s="699"/>
      <c r="J739" s="699"/>
      <c r="K739" s="712"/>
      <c r="L739" s="714" t="s">
        <v>35</v>
      </c>
      <c r="M739" s="715" t="str">
        <f>IF(K739&lt;&gt;"",VLOOKUP(K739,'DON GIA'!$S$1:$U$19,3,0),"")</f>
        <v/>
      </c>
      <c r="N739" s="715" t="str">
        <f>IF(K739&lt;&gt;"",VLOOKUP(K739,'DON GIA'!$S$1:$V$19,4,0),"")</f>
        <v/>
      </c>
      <c r="O739" s="715" t="str">
        <f t="shared" si="270"/>
        <v/>
      </c>
      <c r="P739" s="715" t="str">
        <f t="shared" si="271"/>
        <v/>
      </c>
      <c r="Q739" s="5" t="s">
        <v>35</v>
      </c>
      <c r="R739" s="699"/>
      <c r="S739" s="699"/>
      <c r="T739" s="715" t="str">
        <f>IF(Q739&lt;&gt;"",VLOOKUP(Q739,'DON GIA'!$H$1:$K$103,4,0),"")</f>
        <v/>
      </c>
      <c r="U739" s="715" t="str">
        <f t="shared" si="272"/>
        <v/>
      </c>
      <c r="V739" s="715"/>
      <c r="W739" s="712" t="s">
        <v>1024</v>
      </c>
      <c r="X739" s="699" t="s">
        <v>27</v>
      </c>
      <c r="Y739" s="718">
        <v>9</v>
      </c>
      <c r="Z739" s="725"/>
      <c r="AA739" s="715">
        <f>IF(W739&lt;&gt;"",VLOOKUP(W739,'DON GIA'!$A$1:$D$346,4,0),"")</f>
        <v>138443</v>
      </c>
      <c r="AB739" s="715">
        <f t="shared" si="273"/>
        <v>1245987</v>
      </c>
      <c r="AC739" s="5"/>
      <c r="AD739" s="5"/>
      <c r="AE739" s="5"/>
      <c r="AF739" s="5"/>
      <c r="AG739" s="5"/>
      <c r="AH739" s="699"/>
      <c r="AI739" s="5"/>
      <c r="AJ739" s="699"/>
      <c r="AK739" s="699"/>
      <c r="AL739" s="715" t="str">
        <f>IF(AI739&lt;&gt;"",VLOOKUP(AI739,'DON GIA'!$M$1:$P$9,4,0),"")</f>
        <v/>
      </c>
      <c r="AM739" s="715" t="str">
        <f t="shared" si="274"/>
        <v/>
      </c>
      <c r="AN739" s="5"/>
      <c r="AO739" s="699"/>
      <c r="AP739" s="702" t="str">
        <f t="shared" si="276"/>
        <v/>
      </c>
      <c r="AQ739" s="712"/>
      <c r="AR739" s="712"/>
      <c r="AS739" s="727"/>
    </row>
    <row r="740" spans="1:45" outlineLevel="2">
      <c r="A740" s="710">
        <f t="shared" si="277"/>
        <v>47</v>
      </c>
      <c r="B740" s="711" t="str">
        <f>IF(C740&lt;&gt;"",COUNTA($C$8:C740),"")</f>
        <v/>
      </c>
      <c r="C740" s="711"/>
      <c r="D740" s="5"/>
      <c r="E740" s="699"/>
      <c r="F740" s="699"/>
      <c r="G740" s="699"/>
      <c r="H740" s="699"/>
      <c r="I740" s="699"/>
      <c r="J740" s="699"/>
      <c r="K740" s="712"/>
      <c r="L740" s="714" t="s">
        <v>35</v>
      </c>
      <c r="M740" s="715" t="str">
        <f>IF(K740&lt;&gt;"",VLOOKUP(K740,'DON GIA'!$S$1:$U$19,3,0),"")</f>
        <v/>
      </c>
      <c r="N740" s="715" t="str">
        <f>IF(K740&lt;&gt;"",VLOOKUP(K740,'DON GIA'!$S$1:$V$19,4,0),"")</f>
        <v/>
      </c>
      <c r="O740" s="715" t="str">
        <f t="shared" si="270"/>
        <v/>
      </c>
      <c r="P740" s="715" t="str">
        <f t="shared" si="271"/>
        <v/>
      </c>
      <c r="Q740" s="5" t="s">
        <v>35</v>
      </c>
      <c r="R740" s="699"/>
      <c r="S740" s="699"/>
      <c r="T740" s="715" t="str">
        <f>IF(Q740&lt;&gt;"",VLOOKUP(Q740,'DON GIA'!$H$1:$K$103,4,0),"")</f>
        <v/>
      </c>
      <c r="U740" s="715" t="str">
        <f t="shared" si="272"/>
        <v/>
      </c>
      <c r="V740" s="715"/>
      <c r="W740" s="712" t="s">
        <v>1217</v>
      </c>
      <c r="X740" s="699" t="s">
        <v>38</v>
      </c>
      <c r="Y740" s="718">
        <v>0.35199999999999998</v>
      </c>
      <c r="Z740" s="725"/>
      <c r="AA740" s="715">
        <f>IF(W740&lt;&gt;"",VLOOKUP(W740,'DON GIA'!$A$1:$D$346,4,0),"")</f>
        <v>5994000</v>
      </c>
      <c r="AB740" s="715">
        <f t="shared" si="273"/>
        <v>2109888</v>
      </c>
      <c r="AC740" s="5"/>
      <c r="AD740" s="5"/>
      <c r="AE740" s="5"/>
      <c r="AF740" s="5"/>
      <c r="AG740" s="5"/>
      <c r="AH740" s="699"/>
      <c r="AI740" s="5"/>
      <c r="AJ740" s="699"/>
      <c r="AK740" s="699"/>
      <c r="AL740" s="715" t="str">
        <f>IF(AI740&lt;&gt;"",VLOOKUP(AI740,'DON GIA'!$M$1:$P$9,4,0),"")</f>
        <v/>
      </c>
      <c r="AM740" s="715" t="str">
        <f t="shared" si="274"/>
        <v/>
      </c>
      <c r="AN740" s="5"/>
      <c r="AO740" s="699"/>
      <c r="AP740" s="702" t="str">
        <f t="shared" si="276"/>
        <v/>
      </c>
      <c r="AQ740" s="712"/>
      <c r="AR740" s="712"/>
      <c r="AS740" s="727"/>
    </row>
    <row r="741" spans="1:45" outlineLevel="2">
      <c r="A741" s="710">
        <f t="shared" si="277"/>
        <v>47</v>
      </c>
      <c r="B741" s="711" t="str">
        <f>IF(C741&lt;&gt;"",COUNTA($C$8:C741),"")</f>
        <v/>
      </c>
      <c r="C741" s="711"/>
      <c r="D741" s="5"/>
      <c r="E741" s="699"/>
      <c r="F741" s="699"/>
      <c r="G741" s="699"/>
      <c r="H741" s="699"/>
      <c r="I741" s="699"/>
      <c r="J741" s="699"/>
      <c r="K741" s="712"/>
      <c r="L741" s="714" t="s">
        <v>35</v>
      </c>
      <c r="M741" s="715" t="str">
        <f>IF(K741&lt;&gt;"",VLOOKUP(K741,'DON GIA'!$S$1:$U$19,3,0),"")</f>
        <v/>
      </c>
      <c r="N741" s="715" t="str">
        <f>IF(K741&lt;&gt;"",VLOOKUP(K741,'DON GIA'!$S$1:$V$19,4,0),"")</f>
        <v/>
      </c>
      <c r="O741" s="715" t="str">
        <f t="shared" si="270"/>
        <v/>
      </c>
      <c r="P741" s="715" t="str">
        <f t="shared" si="271"/>
        <v/>
      </c>
      <c r="Q741" s="5" t="s">
        <v>35</v>
      </c>
      <c r="R741" s="699"/>
      <c r="S741" s="699"/>
      <c r="T741" s="715" t="str">
        <f>IF(Q741&lt;&gt;"",VLOOKUP(Q741,'DON GIA'!$H$1:$K$103,4,0),"")</f>
        <v/>
      </c>
      <c r="U741" s="715" t="str">
        <f t="shared" si="272"/>
        <v/>
      </c>
      <c r="V741" s="715"/>
      <c r="W741" s="712" t="s">
        <v>1220</v>
      </c>
      <c r="X741" s="699" t="s">
        <v>38</v>
      </c>
      <c r="Y741" s="718">
        <v>0.88700000000000001</v>
      </c>
      <c r="Z741" s="725"/>
      <c r="AA741" s="715">
        <f>IF(W741&lt;&gt;"",VLOOKUP(W741,'DON GIA'!$A$1:$D$346,4,0),"")</f>
        <v>2036769</v>
      </c>
      <c r="AB741" s="715">
        <f t="shared" si="273"/>
        <v>1806614.1030000001</v>
      </c>
      <c r="AC741" s="5"/>
      <c r="AD741" s="5"/>
      <c r="AE741" s="5"/>
      <c r="AF741" s="5"/>
      <c r="AG741" s="5"/>
      <c r="AH741" s="699"/>
      <c r="AI741" s="5"/>
      <c r="AJ741" s="699"/>
      <c r="AK741" s="699"/>
      <c r="AL741" s="715" t="str">
        <f>IF(AI741&lt;&gt;"",VLOOKUP(AI741,'DON GIA'!$M$1:$P$9,4,0),"")</f>
        <v/>
      </c>
      <c r="AM741" s="715" t="str">
        <f t="shared" si="274"/>
        <v/>
      </c>
      <c r="AN741" s="5"/>
      <c r="AO741" s="699"/>
      <c r="AP741" s="702" t="str">
        <f t="shared" si="276"/>
        <v/>
      </c>
      <c r="AQ741" s="712"/>
      <c r="AR741" s="712"/>
      <c r="AS741" s="727"/>
    </row>
    <row r="742" spans="1:45" outlineLevel="2">
      <c r="A742" s="710">
        <f t="shared" si="277"/>
        <v>47</v>
      </c>
      <c r="B742" s="711" t="str">
        <f>IF(C742&lt;&gt;"",COUNTA($C$8:C742),"")</f>
        <v/>
      </c>
      <c r="C742" s="711"/>
      <c r="D742" s="5"/>
      <c r="E742" s="699"/>
      <c r="F742" s="699"/>
      <c r="G742" s="699"/>
      <c r="H742" s="699"/>
      <c r="I742" s="699"/>
      <c r="J742" s="699"/>
      <c r="K742" s="712"/>
      <c r="L742" s="714" t="s">
        <v>35</v>
      </c>
      <c r="M742" s="715" t="str">
        <f>IF(K742&lt;&gt;"",VLOOKUP(K742,'DON GIA'!$S$1:$U$19,3,0),"")</f>
        <v/>
      </c>
      <c r="N742" s="715" t="str">
        <f>IF(K742&lt;&gt;"",VLOOKUP(K742,'DON GIA'!$S$1:$V$19,4,0),"")</f>
        <v/>
      </c>
      <c r="O742" s="715" t="str">
        <f t="shared" si="270"/>
        <v/>
      </c>
      <c r="P742" s="715" t="str">
        <f t="shared" si="271"/>
        <v/>
      </c>
      <c r="Q742" s="5" t="s">
        <v>35</v>
      </c>
      <c r="R742" s="699"/>
      <c r="S742" s="699"/>
      <c r="T742" s="715" t="str">
        <f>IF(Q742&lt;&gt;"",VLOOKUP(Q742,'DON GIA'!$H$1:$K$103,4,0),"")</f>
        <v/>
      </c>
      <c r="U742" s="715" t="str">
        <f t="shared" si="272"/>
        <v/>
      </c>
      <c r="V742" s="715"/>
      <c r="W742" s="712" t="s">
        <v>1005</v>
      </c>
      <c r="X742" s="699" t="s">
        <v>27</v>
      </c>
      <c r="Y742" s="718">
        <v>28.8</v>
      </c>
      <c r="Z742" s="725"/>
      <c r="AA742" s="715">
        <f>IF(W742&lt;&gt;"",VLOOKUP(W742,'DON GIA'!$A$1:$D$346,4,0),"")</f>
        <v>5559129</v>
      </c>
      <c r="AB742" s="715">
        <f t="shared" si="273"/>
        <v>160102915.20000002</v>
      </c>
      <c r="AC742" s="5"/>
      <c r="AD742" s="5" t="s">
        <v>29</v>
      </c>
      <c r="AE742" s="5" t="s">
        <v>36</v>
      </c>
      <c r="AF742" s="5" t="s">
        <v>31</v>
      </c>
      <c r="AG742" s="5" t="s">
        <v>34</v>
      </c>
      <c r="AH742" s="699"/>
      <c r="AI742" s="5"/>
      <c r="AJ742" s="699"/>
      <c r="AK742" s="699"/>
      <c r="AL742" s="715" t="str">
        <f>IF(AI742&lt;&gt;"",VLOOKUP(AI742,'DON GIA'!$M$1:$P$9,4,0),"")</f>
        <v/>
      </c>
      <c r="AM742" s="715" t="str">
        <f t="shared" si="274"/>
        <v/>
      </c>
      <c r="AN742" s="5"/>
      <c r="AO742" s="699"/>
      <c r="AP742" s="702" t="str">
        <f t="shared" si="276"/>
        <v/>
      </c>
      <c r="AQ742" s="712"/>
      <c r="AR742" s="712"/>
      <c r="AS742" s="727"/>
    </row>
    <row r="743" spans="1:45" ht="33.75" outlineLevel="2">
      <c r="A743" s="710">
        <f t="shared" si="277"/>
        <v>47</v>
      </c>
      <c r="B743" s="711" t="str">
        <f>IF(C743&lt;&gt;"",COUNTA($C$8:C743),"")</f>
        <v/>
      </c>
      <c r="C743" s="711"/>
      <c r="D743" s="5"/>
      <c r="E743" s="699"/>
      <c r="F743" s="699"/>
      <c r="G743" s="699"/>
      <c r="H743" s="699"/>
      <c r="I743" s="699"/>
      <c r="J743" s="699"/>
      <c r="K743" s="712"/>
      <c r="L743" s="714" t="s">
        <v>35</v>
      </c>
      <c r="M743" s="715" t="str">
        <f>IF(K743&lt;&gt;"",VLOOKUP(K743,'DON GIA'!$S$1:$U$19,3,0),"")</f>
        <v/>
      </c>
      <c r="N743" s="715" t="str">
        <f>IF(K743&lt;&gt;"",VLOOKUP(K743,'DON GIA'!$S$1:$V$19,4,0),"")</f>
        <v/>
      </c>
      <c r="O743" s="715" t="str">
        <f t="shared" si="270"/>
        <v/>
      </c>
      <c r="P743" s="715" t="str">
        <f t="shared" si="271"/>
        <v/>
      </c>
      <c r="Q743" s="5" t="s">
        <v>35</v>
      </c>
      <c r="R743" s="699"/>
      <c r="S743" s="699"/>
      <c r="T743" s="715" t="str">
        <f>IF(Q743&lt;&gt;"",VLOOKUP(Q743,'DON GIA'!$H$1:$K$103,4,0),"")</f>
        <v/>
      </c>
      <c r="U743" s="715" t="str">
        <f t="shared" si="272"/>
        <v/>
      </c>
      <c r="V743" s="715"/>
      <c r="W743" s="712" t="s">
        <v>1080</v>
      </c>
      <c r="X743" s="699" t="s">
        <v>27</v>
      </c>
      <c r="Y743" s="718">
        <v>2.4</v>
      </c>
      <c r="Z743" s="725"/>
      <c r="AA743" s="715">
        <f>IF(W743&lt;&gt;"",VLOOKUP(W743,'DON GIA'!$A$1:$D$346,4,0),"")</f>
        <v>10375629</v>
      </c>
      <c r="AB743" s="715">
        <f t="shared" si="273"/>
        <v>24901509.599999998</v>
      </c>
      <c r="AC743" s="5"/>
      <c r="AD743" s="5" t="s">
        <v>29</v>
      </c>
      <c r="AE743" s="5" t="s">
        <v>36</v>
      </c>
      <c r="AF743" s="5" t="s">
        <v>31</v>
      </c>
      <c r="AG743" s="5" t="s">
        <v>32</v>
      </c>
      <c r="AH743" s="699"/>
      <c r="AI743" s="5"/>
      <c r="AJ743" s="699"/>
      <c r="AK743" s="699"/>
      <c r="AL743" s="715" t="str">
        <f>IF(AI743&lt;&gt;"",VLOOKUP(AI743,'DON GIA'!$M$1:$P$9,4,0),"")</f>
        <v/>
      </c>
      <c r="AM743" s="715" t="str">
        <f t="shared" si="274"/>
        <v/>
      </c>
      <c r="AN743" s="5"/>
      <c r="AO743" s="699"/>
      <c r="AP743" s="702" t="str">
        <f t="shared" si="276"/>
        <v/>
      </c>
      <c r="AQ743" s="712"/>
      <c r="AR743" s="712"/>
      <c r="AS743" s="727"/>
    </row>
    <row r="744" spans="1:45" outlineLevel="2">
      <c r="A744" s="710">
        <f t="shared" si="277"/>
        <v>47</v>
      </c>
      <c r="B744" s="711" t="str">
        <f>IF(C744&lt;&gt;"",COUNTA($C$8:C744),"")</f>
        <v/>
      </c>
      <c r="C744" s="711"/>
      <c r="D744" s="5"/>
      <c r="E744" s="699"/>
      <c r="F744" s="699"/>
      <c r="G744" s="699"/>
      <c r="H744" s="699"/>
      <c r="I744" s="699"/>
      <c r="J744" s="699"/>
      <c r="K744" s="712"/>
      <c r="L744" s="714" t="s">
        <v>35</v>
      </c>
      <c r="M744" s="715" t="str">
        <f>IF(K744&lt;&gt;"",VLOOKUP(K744,'DON GIA'!$S$1:$U$19,3,0),"")</f>
        <v/>
      </c>
      <c r="N744" s="715" t="str">
        <f>IF(K744&lt;&gt;"",VLOOKUP(K744,'DON GIA'!$S$1:$V$19,4,0),"")</f>
        <v/>
      </c>
      <c r="O744" s="715" t="str">
        <f t="shared" si="270"/>
        <v/>
      </c>
      <c r="P744" s="715" t="str">
        <f t="shared" si="271"/>
        <v/>
      </c>
      <c r="Q744" s="5" t="s">
        <v>35</v>
      </c>
      <c r="R744" s="699"/>
      <c r="S744" s="699"/>
      <c r="T744" s="715" t="str">
        <f>IF(Q744&lt;&gt;"",VLOOKUP(Q744,'DON GIA'!$H$1:$K$103,4,0),"")</f>
        <v/>
      </c>
      <c r="U744" s="715" t="str">
        <f t="shared" si="272"/>
        <v/>
      </c>
      <c r="V744" s="715"/>
      <c r="W744" s="712" t="s">
        <v>1009</v>
      </c>
      <c r="X744" s="699" t="s">
        <v>27</v>
      </c>
      <c r="Y744" s="718">
        <v>33.04</v>
      </c>
      <c r="Z744" s="725"/>
      <c r="AA744" s="715">
        <f>IF(W744&lt;&gt;"",VLOOKUP(W744,'DON GIA'!$A$1:$D$346,4,0),"")</f>
        <v>282038</v>
      </c>
      <c r="AB744" s="715">
        <f t="shared" si="273"/>
        <v>9318535.5199999996</v>
      </c>
      <c r="AC744" s="5"/>
      <c r="AD744" s="5"/>
      <c r="AE744" s="5"/>
      <c r="AF744" s="5"/>
      <c r="AG744" s="5"/>
      <c r="AH744" s="699"/>
      <c r="AI744" s="5"/>
      <c r="AJ744" s="699"/>
      <c r="AK744" s="699"/>
      <c r="AL744" s="715" t="str">
        <f>IF(AI744&lt;&gt;"",VLOOKUP(AI744,'DON GIA'!$M$1:$P$9,4,0),"")</f>
        <v/>
      </c>
      <c r="AM744" s="715" t="str">
        <f t="shared" si="274"/>
        <v/>
      </c>
      <c r="AN744" s="5"/>
      <c r="AO744" s="699"/>
      <c r="AP744" s="702" t="str">
        <f t="shared" si="276"/>
        <v/>
      </c>
      <c r="AQ744" s="712"/>
      <c r="AR744" s="712"/>
      <c r="AS744" s="727"/>
    </row>
    <row r="745" spans="1:45" outlineLevel="2">
      <c r="A745" s="710">
        <f t="shared" si="277"/>
        <v>47</v>
      </c>
      <c r="B745" s="711" t="str">
        <f>IF(C745&lt;&gt;"",COUNTA($C$8:C745),"")</f>
        <v/>
      </c>
      <c r="C745" s="711"/>
      <c r="D745" s="5"/>
      <c r="E745" s="699"/>
      <c r="F745" s="699"/>
      <c r="G745" s="699"/>
      <c r="H745" s="699"/>
      <c r="I745" s="699"/>
      <c r="J745" s="699"/>
      <c r="K745" s="712"/>
      <c r="L745" s="714" t="s">
        <v>35</v>
      </c>
      <c r="M745" s="715" t="str">
        <f>IF(K745&lt;&gt;"",VLOOKUP(K745,'DON GIA'!$S$1:$U$19,3,0),"")</f>
        <v/>
      </c>
      <c r="N745" s="715" t="str">
        <f>IF(K745&lt;&gt;"",VLOOKUP(K745,'DON GIA'!$S$1:$V$19,4,0),"")</f>
        <v/>
      </c>
      <c r="O745" s="715" t="str">
        <f t="shared" si="270"/>
        <v/>
      </c>
      <c r="P745" s="715" t="str">
        <f t="shared" si="271"/>
        <v/>
      </c>
      <c r="Q745" s="5" t="s">
        <v>35</v>
      </c>
      <c r="R745" s="699"/>
      <c r="S745" s="699"/>
      <c r="T745" s="715" t="str">
        <f>IF(Q745&lt;&gt;"",VLOOKUP(Q745,'DON GIA'!$H$1:$K$103,4,0),"")</f>
        <v/>
      </c>
      <c r="U745" s="715" t="str">
        <f t="shared" si="272"/>
        <v/>
      </c>
      <c r="V745" s="715"/>
      <c r="W745" s="712" t="s">
        <v>1208</v>
      </c>
      <c r="X745" s="699" t="s">
        <v>38</v>
      </c>
      <c r="Y745" s="718">
        <v>0.95</v>
      </c>
      <c r="Z745" s="725"/>
      <c r="AA745" s="715">
        <f>IF(W745&lt;&gt;"",VLOOKUP(W745,'DON GIA'!$A$1:$D$346,4,0),"")</f>
        <v>2523428</v>
      </c>
      <c r="AB745" s="715">
        <f t="shared" si="273"/>
        <v>2397256.6</v>
      </c>
      <c r="AC745" s="5"/>
      <c r="AD745" s="5"/>
      <c r="AE745" s="5"/>
      <c r="AF745" s="5"/>
      <c r="AG745" s="5"/>
      <c r="AH745" s="699"/>
      <c r="AI745" s="5"/>
      <c r="AJ745" s="699"/>
      <c r="AK745" s="699"/>
      <c r="AL745" s="715" t="str">
        <f>IF(AI745&lt;&gt;"",VLOOKUP(AI745,'DON GIA'!$M$1:$P$9,4,0),"")</f>
        <v/>
      </c>
      <c r="AM745" s="715" t="str">
        <f t="shared" si="274"/>
        <v/>
      </c>
      <c r="AN745" s="5"/>
      <c r="AO745" s="699"/>
      <c r="AP745" s="702" t="str">
        <f t="shared" si="276"/>
        <v/>
      </c>
      <c r="AQ745" s="712"/>
      <c r="AR745" s="712"/>
      <c r="AS745" s="727"/>
    </row>
    <row r="746" spans="1:45" outlineLevel="2">
      <c r="A746" s="710">
        <f t="shared" si="277"/>
        <v>47</v>
      </c>
      <c r="B746" s="711" t="str">
        <f>IF(C746&lt;&gt;"",COUNTA($C$8:C746),"")</f>
        <v/>
      </c>
      <c r="C746" s="711"/>
      <c r="D746" s="5"/>
      <c r="E746" s="699"/>
      <c r="F746" s="699"/>
      <c r="G746" s="699"/>
      <c r="H746" s="699"/>
      <c r="I746" s="699"/>
      <c r="J746" s="699"/>
      <c r="K746" s="712"/>
      <c r="L746" s="714" t="s">
        <v>35</v>
      </c>
      <c r="M746" s="715" t="str">
        <f>IF(K746&lt;&gt;"",VLOOKUP(K746,'DON GIA'!$S$1:$U$19,3,0),"")</f>
        <v/>
      </c>
      <c r="N746" s="715" t="str">
        <f>IF(K746&lt;&gt;"",VLOOKUP(K746,'DON GIA'!$S$1:$V$19,4,0),"")</f>
        <v/>
      </c>
      <c r="O746" s="715" t="str">
        <f t="shared" si="270"/>
        <v/>
      </c>
      <c r="P746" s="715" t="str">
        <f t="shared" si="271"/>
        <v/>
      </c>
      <c r="Q746" s="5" t="s">
        <v>35</v>
      </c>
      <c r="R746" s="699"/>
      <c r="S746" s="699"/>
      <c r="T746" s="715" t="str">
        <f>IF(Q746&lt;&gt;"",VLOOKUP(Q746,'DON GIA'!$H$1:$K$103,4,0),"")</f>
        <v/>
      </c>
      <c r="U746" s="715" t="str">
        <f t="shared" si="272"/>
        <v/>
      </c>
      <c r="V746" s="715"/>
      <c r="W746" s="712" t="s">
        <v>1221</v>
      </c>
      <c r="X746" s="699" t="s">
        <v>27</v>
      </c>
      <c r="Y746" s="718">
        <v>70.599999999999994</v>
      </c>
      <c r="Z746" s="725"/>
      <c r="AA746" s="715">
        <f>IF(W746&lt;&gt;"",VLOOKUP(W746,'DON GIA'!$A$1:$D$346,4,0),"")</f>
        <v>3941166</v>
      </c>
      <c r="AB746" s="715">
        <f t="shared" si="273"/>
        <v>278246319.59999996</v>
      </c>
      <c r="AC746" s="5"/>
      <c r="AD746" s="5" t="s">
        <v>29</v>
      </c>
      <c r="AE746" s="5" t="s">
        <v>30</v>
      </c>
      <c r="AF746" s="5" t="s">
        <v>31</v>
      </c>
      <c r="AG746" s="5" t="s">
        <v>32</v>
      </c>
      <c r="AH746" s="699"/>
      <c r="AI746" s="5"/>
      <c r="AJ746" s="699"/>
      <c r="AK746" s="699"/>
      <c r="AL746" s="715" t="str">
        <f>IF(AI746&lt;&gt;"",VLOOKUP(AI746,'DON GIA'!$M$1:$P$9,4,0),"")</f>
        <v/>
      </c>
      <c r="AM746" s="715" t="str">
        <f t="shared" si="274"/>
        <v/>
      </c>
      <c r="AN746" s="5"/>
      <c r="AO746" s="699"/>
      <c r="AP746" s="702" t="str">
        <f t="shared" si="276"/>
        <v/>
      </c>
      <c r="AQ746" s="712"/>
      <c r="AR746" s="712"/>
      <c r="AS746" s="727"/>
    </row>
    <row r="747" spans="1:45" ht="33.75" outlineLevel="2">
      <c r="A747" s="710">
        <f t="shared" si="277"/>
        <v>47</v>
      </c>
      <c r="B747" s="711" t="str">
        <f>IF(C747&lt;&gt;"",COUNTA($C$8:C747),"")</f>
        <v/>
      </c>
      <c r="C747" s="711"/>
      <c r="D747" s="5"/>
      <c r="E747" s="699"/>
      <c r="F747" s="699"/>
      <c r="G747" s="699"/>
      <c r="H747" s="699"/>
      <c r="I747" s="699"/>
      <c r="J747" s="699"/>
      <c r="K747" s="712"/>
      <c r="L747" s="714" t="s">
        <v>35</v>
      </c>
      <c r="M747" s="715" t="str">
        <f>IF(K747&lt;&gt;"",VLOOKUP(K747,'DON GIA'!$S$1:$U$19,3,0),"")</f>
        <v/>
      </c>
      <c r="N747" s="715" t="str">
        <f>IF(K747&lt;&gt;"",VLOOKUP(K747,'DON GIA'!$S$1:$V$19,4,0),"")</f>
        <v/>
      </c>
      <c r="O747" s="715" t="str">
        <f t="shared" si="270"/>
        <v/>
      </c>
      <c r="P747" s="715" t="str">
        <f t="shared" si="271"/>
        <v/>
      </c>
      <c r="Q747" s="5" t="s">
        <v>35</v>
      </c>
      <c r="R747" s="699"/>
      <c r="S747" s="699"/>
      <c r="T747" s="715" t="str">
        <f>IF(Q747&lt;&gt;"",VLOOKUP(Q747,'DON GIA'!$H$1:$K$103,4,0),"")</f>
        <v/>
      </c>
      <c r="U747" s="715" t="str">
        <f t="shared" si="272"/>
        <v/>
      </c>
      <c r="V747" s="715"/>
      <c r="W747" s="712" t="s">
        <v>1080</v>
      </c>
      <c r="X747" s="699" t="s">
        <v>27</v>
      </c>
      <c r="Y747" s="718">
        <v>2.5499999999999998</v>
      </c>
      <c r="Z747" s="725"/>
      <c r="AA747" s="715">
        <f>IF(W747&lt;&gt;"",VLOOKUP(W747,'DON GIA'!$A$1:$D$346,4,0),"")</f>
        <v>10375629</v>
      </c>
      <c r="AB747" s="715">
        <f t="shared" si="273"/>
        <v>26457853.949999999</v>
      </c>
      <c r="AC747" s="5"/>
      <c r="AD747" s="5" t="s">
        <v>29</v>
      </c>
      <c r="AE747" s="5" t="s">
        <v>30</v>
      </c>
      <c r="AF747" s="5" t="s">
        <v>31</v>
      </c>
      <c r="AG747" s="5" t="s">
        <v>32</v>
      </c>
      <c r="AH747" s="699"/>
      <c r="AI747" s="5"/>
      <c r="AJ747" s="699"/>
      <c r="AK747" s="699"/>
      <c r="AL747" s="715" t="str">
        <f>IF(AI747&lt;&gt;"",VLOOKUP(AI747,'DON GIA'!$M$1:$P$9,4,0),"")</f>
        <v/>
      </c>
      <c r="AM747" s="715" t="str">
        <f t="shared" si="274"/>
        <v/>
      </c>
      <c r="AN747" s="5"/>
      <c r="AO747" s="699"/>
      <c r="AP747" s="702" t="str">
        <f t="shared" si="276"/>
        <v/>
      </c>
      <c r="AQ747" s="712"/>
      <c r="AR747" s="712"/>
      <c r="AS747" s="727"/>
    </row>
    <row r="748" spans="1:45" ht="33.75" outlineLevel="2">
      <c r="A748" s="710">
        <f t="shared" si="277"/>
        <v>47</v>
      </c>
      <c r="B748" s="711" t="str">
        <f>IF(C748&lt;&gt;"",COUNTA($C$8:C748),"")</f>
        <v/>
      </c>
      <c r="C748" s="711"/>
      <c r="D748" s="5"/>
      <c r="E748" s="699"/>
      <c r="F748" s="699"/>
      <c r="G748" s="699"/>
      <c r="H748" s="699"/>
      <c r="I748" s="699"/>
      <c r="J748" s="699"/>
      <c r="K748" s="712"/>
      <c r="L748" s="714" t="s">
        <v>35</v>
      </c>
      <c r="M748" s="715" t="str">
        <f>IF(K748&lt;&gt;"",VLOOKUP(K748,'DON GIA'!$S$1:$U$19,3,0),"")</f>
        <v/>
      </c>
      <c r="N748" s="715" t="str">
        <f>IF(K748&lt;&gt;"",VLOOKUP(K748,'DON GIA'!$S$1:$V$19,4,0),"")</f>
        <v/>
      </c>
      <c r="O748" s="715" t="str">
        <f t="shared" si="270"/>
        <v/>
      </c>
      <c r="P748" s="715" t="str">
        <f t="shared" si="271"/>
        <v/>
      </c>
      <c r="Q748" s="5" t="s">
        <v>35</v>
      </c>
      <c r="R748" s="699"/>
      <c r="S748" s="699"/>
      <c r="T748" s="715" t="str">
        <f>IF(Q748&lt;&gt;"",VLOOKUP(Q748,'DON GIA'!$H$1:$K$103,4,0),"")</f>
        <v/>
      </c>
      <c r="U748" s="715" t="str">
        <f t="shared" si="272"/>
        <v/>
      </c>
      <c r="V748" s="715"/>
      <c r="W748" s="712" t="s">
        <v>1215</v>
      </c>
      <c r="X748" s="699" t="s">
        <v>27</v>
      </c>
      <c r="Y748" s="718">
        <v>2.5499999999999998</v>
      </c>
      <c r="Z748" s="725"/>
      <c r="AA748" s="715">
        <f>IF(W748&lt;&gt;"",VLOOKUP(W748,'DON GIA'!$A$1:$D$346,4,0),"")</f>
        <v>2613835</v>
      </c>
      <c r="AB748" s="715">
        <f t="shared" si="273"/>
        <v>6665279.25</v>
      </c>
      <c r="AC748" s="5"/>
      <c r="AD748" s="5" t="s">
        <v>29</v>
      </c>
      <c r="AE748" s="5" t="s">
        <v>30</v>
      </c>
      <c r="AF748" s="5" t="s">
        <v>31</v>
      </c>
      <c r="AG748" s="5" t="s">
        <v>32</v>
      </c>
      <c r="AH748" s="699"/>
      <c r="AI748" s="5"/>
      <c r="AJ748" s="699"/>
      <c r="AK748" s="699"/>
      <c r="AL748" s="715" t="str">
        <f>IF(AI748&lt;&gt;"",VLOOKUP(AI748,'DON GIA'!$M$1:$P$9,4,0),"")</f>
        <v/>
      </c>
      <c r="AM748" s="715" t="str">
        <f t="shared" si="274"/>
        <v/>
      </c>
      <c r="AN748" s="5"/>
      <c r="AO748" s="699"/>
      <c r="AP748" s="702" t="str">
        <f t="shared" si="276"/>
        <v/>
      </c>
      <c r="AQ748" s="712"/>
      <c r="AR748" s="712"/>
      <c r="AS748" s="727"/>
    </row>
    <row r="749" spans="1:45" ht="33.75" outlineLevel="2">
      <c r="A749" s="710">
        <f t="shared" si="277"/>
        <v>47</v>
      </c>
      <c r="B749" s="711" t="str">
        <f>IF(C749&lt;&gt;"",COUNTA($C$8:C749),"")</f>
        <v/>
      </c>
      <c r="C749" s="711"/>
      <c r="D749" s="5"/>
      <c r="E749" s="699"/>
      <c r="F749" s="699"/>
      <c r="G749" s="699"/>
      <c r="H749" s="699"/>
      <c r="I749" s="699"/>
      <c r="J749" s="699"/>
      <c r="K749" s="712"/>
      <c r="L749" s="714" t="s">
        <v>35</v>
      </c>
      <c r="M749" s="715" t="str">
        <f>IF(K749&lt;&gt;"",VLOOKUP(K749,'DON GIA'!$S$1:$U$19,3,0),"")</f>
        <v/>
      </c>
      <c r="N749" s="715" t="str">
        <f>IF(K749&lt;&gt;"",VLOOKUP(K749,'DON GIA'!$S$1:$V$19,4,0),"")</f>
        <v/>
      </c>
      <c r="O749" s="715" t="str">
        <f t="shared" si="270"/>
        <v/>
      </c>
      <c r="P749" s="715" t="str">
        <f t="shared" si="271"/>
        <v/>
      </c>
      <c r="Q749" s="5" t="s">
        <v>35</v>
      </c>
      <c r="R749" s="699"/>
      <c r="S749" s="699"/>
      <c r="T749" s="715" t="str">
        <f>IF(Q749&lt;&gt;"",VLOOKUP(Q749,'DON GIA'!$H$1:$K$103,4,0),"")</f>
        <v/>
      </c>
      <c r="U749" s="715" t="str">
        <f t="shared" si="272"/>
        <v/>
      </c>
      <c r="V749" s="715"/>
      <c r="W749" s="712" t="s">
        <v>1215</v>
      </c>
      <c r="X749" s="699" t="s">
        <v>27</v>
      </c>
      <c r="Y749" s="718">
        <v>2.5499999999999998</v>
      </c>
      <c r="Z749" s="725"/>
      <c r="AA749" s="715">
        <f>IF(W749&lt;&gt;"",VLOOKUP(W749,'DON GIA'!$A$1:$D$346,4,0),"")</f>
        <v>2613835</v>
      </c>
      <c r="AB749" s="715">
        <f t="shared" si="273"/>
        <v>6665279.25</v>
      </c>
      <c r="AC749" s="5"/>
      <c r="AD749" s="5" t="s">
        <v>29</v>
      </c>
      <c r="AE749" s="5" t="s">
        <v>30</v>
      </c>
      <c r="AF749" s="5" t="s">
        <v>31</v>
      </c>
      <c r="AG749" s="5" t="s">
        <v>32</v>
      </c>
      <c r="AH749" s="699"/>
      <c r="AI749" s="5"/>
      <c r="AJ749" s="699"/>
      <c r="AK749" s="699"/>
      <c r="AL749" s="715" t="str">
        <f>IF(AI749&lt;&gt;"",VLOOKUP(AI749,'DON GIA'!$M$1:$P$9,4,0),"")</f>
        <v/>
      </c>
      <c r="AM749" s="715" t="str">
        <f t="shared" si="274"/>
        <v/>
      </c>
      <c r="AN749" s="5"/>
      <c r="AO749" s="699"/>
      <c r="AP749" s="702" t="str">
        <f t="shared" si="276"/>
        <v/>
      </c>
      <c r="AQ749" s="712"/>
      <c r="AR749" s="712"/>
      <c r="AS749" s="727"/>
    </row>
    <row r="750" spans="1:45" ht="33.75" outlineLevel="2">
      <c r="A750" s="710">
        <f t="shared" si="277"/>
        <v>47</v>
      </c>
      <c r="B750" s="711" t="str">
        <f>IF(C750&lt;&gt;"",COUNTA($C$8:C750),"")</f>
        <v/>
      </c>
      <c r="C750" s="711"/>
      <c r="D750" s="5"/>
      <c r="E750" s="699"/>
      <c r="F750" s="699"/>
      <c r="G750" s="699"/>
      <c r="H750" s="699"/>
      <c r="I750" s="699"/>
      <c r="J750" s="699"/>
      <c r="K750" s="712"/>
      <c r="L750" s="714" t="s">
        <v>35</v>
      </c>
      <c r="M750" s="715" t="str">
        <f>IF(K750&lt;&gt;"",VLOOKUP(K750,'DON GIA'!$S$1:$U$19,3,0),"")</f>
        <v/>
      </c>
      <c r="N750" s="715" t="str">
        <f>IF(K750&lt;&gt;"",VLOOKUP(K750,'DON GIA'!$S$1:$V$19,4,0),"")</f>
        <v/>
      </c>
      <c r="O750" s="715" t="str">
        <f t="shared" si="270"/>
        <v/>
      </c>
      <c r="P750" s="715" t="str">
        <f t="shared" si="271"/>
        <v/>
      </c>
      <c r="Q750" s="5" t="s">
        <v>35</v>
      </c>
      <c r="R750" s="699"/>
      <c r="S750" s="699"/>
      <c r="T750" s="715" t="str">
        <f>IF(Q750&lt;&gt;"",VLOOKUP(Q750,'DON GIA'!$H$1:$K$103,4,0),"")</f>
        <v/>
      </c>
      <c r="U750" s="715" t="str">
        <f t="shared" si="272"/>
        <v/>
      </c>
      <c r="V750" s="715"/>
      <c r="W750" s="712" t="s">
        <v>1215</v>
      </c>
      <c r="X750" s="699" t="s">
        <v>27</v>
      </c>
      <c r="Y750" s="718">
        <v>2.5499999999999998</v>
      </c>
      <c r="Z750" s="725"/>
      <c r="AA750" s="715">
        <f>IF(W750&lt;&gt;"",VLOOKUP(W750,'DON GIA'!$A$1:$D$346,4,0),"")</f>
        <v>2613835</v>
      </c>
      <c r="AB750" s="715">
        <f t="shared" si="273"/>
        <v>6665279.25</v>
      </c>
      <c r="AC750" s="5"/>
      <c r="AD750" s="5" t="s">
        <v>29</v>
      </c>
      <c r="AE750" s="5" t="s">
        <v>30</v>
      </c>
      <c r="AF750" s="5" t="s">
        <v>31</v>
      </c>
      <c r="AG750" s="5" t="s">
        <v>32</v>
      </c>
      <c r="AH750" s="699"/>
      <c r="AI750" s="5"/>
      <c r="AJ750" s="699"/>
      <c r="AK750" s="699"/>
      <c r="AL750" s="715" t="str">
        <f>IF(AI750&lt;&gt;"",VLOOKUP(AI750,'DON GIA'!$M$1:$P$9,4,0),"")</f>
        <v/>
      </c>
      <c r="AM750" s="715" t="str">
        <f t="shared" si="274"/>
        <v/>
      </c>
      <c r="AN750" s="5"/>
      <c r="AO750" s="699"/>
      <c r="AP750" s="702" t="str">
        <f t="shared" si="276"/>
        <v/>
      </c>
      <c r="AQ750" s="712"/>
      <c r="AR750" s="712"/>
      <c r="AS750" s="727"/>
    </row>
    <row r="751" spans="1:45" outlineLevel="2">
      <c r="A751" s="710">
        <f t="shared" si="277"/>
        <v>47</v>
      </c>
      <c r="B751" s="711" t="str">
        <f>IF(C751&lt;&gt;"",COUNTA($C$8:C751),"")</f>
        <v/>
      </c>
      <c r="C751" s="711"/>
      <c r="D751" s="5"/>
      <c r="E751" s="699"/>
      <c r="F751" s="699"/>
      <c r="G751" s="699"/>
      <c r="H751" s="699"/>
      <c r="I751" s="699"/>
      <c r="J751" s="699"/>
      <c r="K751" s="712"/>
      <c r="L751" s="714" t="s">
        <v>35</v>
      </c>
      <c r="M751" s="715" t="str">
        <f>IF(K751&lt;&gt;"",VLOOKUP(K751,'DON GIA'!$S$1:$U$19,3,0),"")</f>
        <v/>
      </c>
      <c r="N751" s="715" t="str">
        <f>IF(K751&lt;&gt;"",VLOOKUP(K751,'DON GIA'!$S$1:$V$19,4,0),"")</f>
        <v/>
      </c>
      <c r="O751" s="715" t="str">
        <f t="shared" si="270"/>
        <v/>
      </c>
      <c r="P751" s="715" t="str">
        <f t="shared" si="271"/>
        <v/>
      </c>
      <c r="Q751" s="5" t="s">
        <v>35</v>
      </c>
      <c r="R751" s="699"/>
      <c r="S751" s="699"/>
      <c r="T751" s="715" t="str">
        <f>IF(Q751&lt;&gt;"",VLOOKUP(Q751,'DON GIA'!$H$1:$K$103,4,0),"")</f>
        <v/>
      </c>
      <c r="U751" s="715" t="str">
        <f t="shared" si="272"/>
        <v/>
      </c>
      <c r="V751" s="715"/>
      <c r="W751" s="712" t="s">
        <v>1009</v>
      </c>
      <c r="X751" s="699" t="s">
        <v>27</v>
      </c>
      <c r="Y751" s="718">
        <v>69.599999999999994</v>
      </c>
      <c r="Z751" s="725"/>
      <c r="AA751" s="715">
        <f>IF(W751&lt;&gt;"",VLOOKUP(W751,'DON GIA'!$A$1:$D$346,4,0),"")</f>
        <v>282038</v>
      </c>
      <c r="AB751" s="715">
        <f t="shared" si="273"/>
        <v>19629844.799999997</v>
      </c>
      <c r="AC751" s="5"/>
      <c r="AD751" s="5"/>
      <c r="AE751" s="5"/>
      <c r="AF751" s="5"/>
      <c r="AG751" s="5"/>
      <c r="AH751" s="699"/>
      <c r="AI751" s="5"/>
      <c r="AJ751" s="699"/>
      <c r="AK751" s="699"/>
      <c r="AL751" s="715" t="str">
        <f>IF(AI751&lt;&gt;"",VLOOKUP(AI751,'DON GIA'!$M$1:$P$9,4,0),"")</f>
        <v/>
      </c>
      <c r="AM751" s="715" t="str">
        <f t="shared" si="274"/>
        <v/>
      </c>
      <c r="AN751" s="5"/>
      <c r="AO751" s="699"/>
      <c r="AP751" s="702" t="str">
        <f t="shared" si="276"/>
        <v/>
      </c>
      <c r="AQ751" s="712"/>
      <c r="AR751" s="712"/>
      <c r="AS751" s="727"/>
    </row>
    <row r="752" spans="1:45" outlineLevel="2">
      <c r="A752" s="710">
        <f t="shared" si="277"/>
        <v>47</v>
      </c>
      <c r="B752" s="711" t="str">
        <f>IF(C752&lt;&gt;"",COUNTA($C$8:C752),"")</f>
        <v/>
      </c>
      <c r="C752" s="711"/>
      <c r="D752" s="5"/>
      <c r="E752" s="699"/>
      <c r="F752" s="699"/>
      <c r="G752" s="699"/>
      <c r="H752" s="699"/>
      <c r="I752" s="699"/>
      <c r="J752" s="699"/>
      <c r="K752" s="712"/>
      <c r="L752" s="714" t="s">
        <v>35</v>
      </c>
      <c r="M752" s="715" t="str">
        <f>IF(K752&lt;&gt;"",VLOOKUP(K752,'DON GIA'!$S$1:$U$19,3,0),"")</f>
        <v/>
      </c>
      <c r="N752" s="715" t="str">
        <f>IF(K752&lt;&gt;"",VLOOKUP(K752,'DON GIA'!$S$1:$V$19,4,0),"")</f>
        <v/>
      </c>
      <c r="O752" s="715" t="str">
        <f t="shared" si="270"/>
        <v/>
      </c>
      <c r="P752" s="715" t="str">
        <f t="shared" si="271"/>
        <v/>
      </c>
      <c r="Q752" s="5" t="s">
        <v>35</v>
      </c>
      <c r="R752" s="699"/>
      <c r="S752" s="699"/>
      <c r="T752" s="715" t="str">
        <f>IF(Q752&lt;&gt;"",VLOOKUP(Q752,'DON GIA'!$H$1:$K$103,4,0),"")</f>
        <v/>
      </c>
      <c r="U752" s="715" t="str">
        <f t="shared" si="272"/>
        <v/>
      </c>
      <c r="V752" s="715"/>
      <c r="W752" s="712" t="s">
        <v>1221</v>
      </c>
      <c r="X752" s="699" t="s">
        <v>27</v>
      </c>
      <c r="Y752" s="718">
        <v>67.36</v>
      </c>
      <c r="Z752" s="725"/>
      <c r="AA752" s="715">
        <f>IF(W752&lt;&gt;"",VLOOKUP(W752,'DON GIA'!$A$1:$D$346,4,0),"")</f>
        <v>3941166</v>
      </c>
      <c r="AB752" s="715">
        <f t="shared" si="273"/>
        <v>265476941.75999999</v>
      </c>
      <c r="AC752" s="5"/>
      <c r="AD752" s="5" t="s">
        <v>29</v>
      </c>
      <c r="AE752" s="5" t="s">
        <v>30</v>
      </c>
      <c r="AF752" s="5" t="s">
        <v>31</v>
      </c>
      <c r="AG752" s="5" t="s">
        <v>32</v>
      </c>
      <c r="AH752" s="699"/>
      <c r="AI752" s="5"/>
      <c r="AJ752" s="699"/>
      <c r="AK752" s="699"/>
      <c r="AL752" s="715" t="str">
        <f>IF(AI752&lt;&gt;"",VLOOKUP(AI752,'DON GIA'!$M$1:$P$9,4,0),"")</f>
        <v/>
      </c>
      <c r="AM752" s="715" t="str">
        <f t="shared" si="274"/>
        <v/>
      </c>
      <c r="AN752" s="5"/>
      <c r="AO752" s="699"/>
      <c r="AP752" s="702" t="str">
        <f t="shared" si="276"/>
        <v/>
      </c>
      <c r="AQ752" s="712"/>
      <c r="AR752" s="712"/>
      <c r="AS752" s="727"/>
    </row>
    <row r="753" spans="1:45" outlineLevel="2">
      <c r="A753" s="710">
        <f t="shared" si="277"/>
        <v>47</v>
      </c>
      <c r="B753" s="711" t="str">
        <f>IF(C753&lt;&gt;"",COUNTA($C$8:C753),"")</f>
        <v/>
      </c>
      <c r="C753" s="711"/>
      <c r="D753" s="5"/>
      <c r="E753" s="699"/>
      <c r="F753" s="699"/>
      <c r="G753" s="699"/>
      <c r="H753" s="699"/>
      <c r="I753" s="699"/>
      <c r="J753" s="699"/>
      <c r="K753" s="712"/>
      <c r="L753" s="714" t="s">
        <v>35</v>
      </c>
      <c r="M753" s="715" t="str">
        <f>IF(K753&lt;&gt;"",VLOOKUP(K753,'DON GIA'!$S$1:$U$19,3,0),"")</f>
        <v/>
      </c>
      <c r="N753" s="715" t="str">
        <f>IF(K753&lt;&gt;"",VLOOKUP(K753,'DON GIA'!$S$1:$V$19,4,0),"")</f>
        <v/>
      </c>
      <c r="O753" s="715" t="str">
        <f t="shared" si="270"/>
        <v/>
      </c>
      <c r="P753" s="715" t="str">
        <f t="shared" si="271"/>
        <v/>
      </c>
      <c r="Q753" s="5" t="s">
        <v>35</v>
      </c>
      <c r="R753" s="699"/>
      <c r="S753" s="699"/>
      <c r="T753" s="715" t="str">
        <f>IF(Q753&lt;&gt;"",VLOOKUP(Q753,'DON GIA'!$H$1:$K$103,4,0),"")</f>
        <v/>
      </c>
      <c r="U753" s="715" t="str">
        <f t="shared" si="272"/>
        <v/>
      </c>
      <c r="V753" s="715"/>
      <c r="W753" s="712" t="s">
        <v>1102</v>
      </c>
      <c r="X753" s="699" t="s">
        <v>27</v>
      </c>
      <c r="Y753" s="718">
        <v>3.36</v>
      </c>
      <c r="Z753" s="725"/>
      <c r="AA753" s="715">
        <f>IF(W753&lt;&gt;"",VLOOKUP(W753,'DON GIA'!$A$1:$D$346,4,0),"")</f>
        <v>2337381</v>
      </c>
      <c r="AB753" s="715">
        <f t="shared" si="273"/>
        <v>7853600.1600000001</v>
      </c>
      <c r="AC753" s="5"/>
      <c r="AD753" s="5" t="s">
        <v>29</v>
      </c>
      <c r="AE753" s="5" t="s">
        <v>30</v>
      </c>
      <c r="AF753" s="5" t="s">
        <v>31</v>
      </c>
      <c r="AG753" s="5" t="s">
        <v>32</v>
      </c>
      <c r="AH753" s="699"/>
      <c r="AI753" s="5"/>
      <c r="AJ753" s="699"/>
      <c r="AK753" s="699"/>
      <c r="AL753" s="715" t="str">
        <f>IF(AI753&lt;&gt;"",VLOOKUP(AI753,'DON GIA'!$M$1:$P$9,4,0),"")</f>
        <v/>
      </c>
      <c r="AM753" s="715" t="str">
        <f t="shared" si="274"/>
        <v/>
      </c>
      <c r="AN753" s="5"/>
      <c r="AO753" s="699"/>
      <c r="AP753" s="702" t="str">
        <f t="shared" si="276"/>
        <v/>
      </c>
      <c r="AQ753" s="712"/>
      <c r="AR753" s="712"/>
      <c r="AS753" s="727"/>
    </row>
    <row r="754" spans="1:45" outlineLevel="2">
      <c r="A754" s="710">
        <f t="shared" si="277"/>
        <v>47</v>
      </c>
      <c r="B754" s="711" t="str">
        <f>IF(C754&lt;&gt;"",COUNTA($C$8:C754),"")</f>
        <v/>
      </c>
      <c r="C754" s="711"/>
      <c r="D754" s="5"/>
      <c r="E754" s="699"/>
      <c r="F754" s="699"/>
      <c r="G754" s="699"/>
      <c r="H754" s="699"/>
      <c r="I754" s="699"/>
      <c r="J754" s="699"/>
      <c r="K754" s="712"/>
      <c r="L754" s="714" t="s">
        <v>35</v>
      </c>
      <c r="M754" s="715" t="str">
        <f>IF(K754&lt;&gt;"",VLOOKUP(K754,'DON GIA'!$S$1:$U$19,3,0),"")</f>
        <v/>
      </c>
      <c r="N754" s="715" t="str">
        <f>IF(K754&lt;&gt;"",VLOOKUP(K754,'DON GIA'!$S$1:$V$19,4,0),"")</f>
        <v/>
      </c>
      <c r="O754" s="715" t="str">
        <f t="shared" si="270"/>
        <v/>
      </c>
      <c r="P754" s="715" t="str">
        <f t="shared" si="271"/>
        <v/>
      </c>
      <c r="Q754" s="5" t="s">
        <v>35</v>
      </c>
      <c r="R754" s="699"/>
      <c r="S754" s="699"/>
      <c r="T754" s="715" t="str">
        <f>IF(Q754&lt;&gt;"",VLOOKUP(Q754,'DON GIA'!$H$1:$K$103,4,0),"")</f>
        <v/>
      </c>
      <c r="U754" s="715" t="str">
        <f t="shared" si="272"/>
        <v/>
      </c>
      <c r="V754" s="715"/>
      <c r="W754" s="712" t="s">
        <v>1102</v>
      </c>
      <c r="X754" s="699" t="s">
        <v>27</v>
      </c>
      <c r="Y754" s="718">
        <v>3.36</v>
      </c>
      <c r="Z754" s="725"/>
      <c r="AA754" s="715">
        <f>IF(W754&lt;&gt;"",VLOOKUP(W754,'DON GIA'!$A$1:$D$346,4,0),"")</f>
        <v>2337381</v>
      </c>
      <c r="AB754" s="715">
        <f t="shared" si="273"/>
        <v>7853600.1600000001</v>
      </c>
      <c r="AC754" s="5"/>
      <c r="AD754" s="5" t="s">
        <v>29</v>
      </c>
      <c r="AE754" s="5" t="s">
        <v>30</v>
      </c>
      <c r="AF754" s="5" t="s">
        <v>31</v>
      </c>
      <c r="AG754" s="5" t="s">
        <v>32</v>
      </c>
      <c r="AH754" s="699"/>
      <c r="AI754" s="5"/>
      <c r="AJ754" s="699"/>
      <c r="AK754" s="699"/>
      <c r="AL754" s="715" t="str">
        <f>IF(AI754&lt;&gt;"",VLOOKUP(AI754,'DON GIA'!$M$1:$P$9,4,0),"")</f>
        <v/>
      </c>
      <c r="AM754" s="715" t="str">
        <f t="shared" si="274"/>
        <v/>
      </c>
      <c r="AN754" s="5"/>
      <c r="AO754" s="699"/>
      <c r="AP754" s="702" t="str">
        <f t="shared" si="276"/>
        <v/>
      </c>
      <c r="AQ754" s="712"/>
      <c r="AR754" s="712"/>
      <c r="AS754" s="727"/>
    </row>
    <row r="755" spans="1:45" outlineLevel="2">
      <c r="A755" s="710">
        <f t="shared" si="277"/>
        <v>47</v>
      </c>
      <c r="B755" s="711" t="str">
        <f>IF(C755&lt;&gt;"",COUNTA($C$8:C755),"")</f>
        <v/>
      </c>
      <c r="C755" s="711"/>
      <c r="D755" s="5"/>
      <c r="E755" s="699"/>
      <c r="F755" s="699"/>
      <c r="G755" s="699"/>
      <c r="H755" s="699"/>
      <c r="I755" s="699"/>
      <c r="J755" s="699"/>
      <c r="K755" s="712"/>
      <c r="L755" s="714" t="s">
        <v>35</v>
      </c>
      <c r="M755" s="715" t="str">
        <f>IF(K755&lt;&gt;"",VLOOKUP(K755,'DON GIA'!$S$1:$U$19,3,0),"")</f>
        <v/>
      </c>
      <c r="N755" s="715" t="str">
        <f>IF(K755&lt;&gt;"",VLOOKUP(K755,'DON GIA'!$S$1:$V$19,4,0),"")</f>
        <v/>
      </c>
      <c r="O755" s="715" t="str">
        <f t="shared" si="270"/>
        <v/>
      </c>
      <c r="P755" s="715" t="str">
        <f t="shared" si="271"/>
        <v/>
      </c>
      <c r="Q755" s="5" t="s">
        <v>35</v>
      </c>
      <c r="R755" s="699"/>
      <c r="S755" s="699"/>
      <c r="T755" s="715" t="str">
        <f>IF(Q755&lt;&gt;"",VLOOKUP(Q755,'DON GIA'!$H$1:$K$103,4,0),"")</f>
        <v/>
      </c>
      <c r="U755" s="715" t="str">
        <f t="shared" si="272"/>
        <v/>
      </c>
      <c r="V755" s="715"/>
      <c r="W755" s="712" t="s">
        <v>1102</v>
      </c>
      <c r="X755" s="699" t="s">
        <v>27</v>
      </c>
      <c r="Y755" s="718">
        <v>3.36</v>
      </c>
      <c r="Z755" s="725"/>
      <c r="AA755" s="715">
        <f>IF(W755&lt;&gt;"",VLOOKUP(W755,'DON GIA'!$A$1:$D$346,4,0),"")</f>
        <v>2337381</v>
      </c>
      <c r="AB755" s="715">
        <f t="shared" si="273"/>
        <v>7853600.1600000001</v>
      </c>
      <c r="AC755" s="5"/>
      <c r="AD755" s="5" t="s">
        <v>29</v>
      </c>
      <c r="AE755" s="5" t="s">
        <v>30</v>
      </c>
      <c r="AF755" s="5" t="s">
        <v>31</v>
      </c>
      <c r="AG755" s="5" t="s">
        <v>32</v>
      </c>
      <c r="AH755" s="699"/>
      <c r="AI755" s="5"/>
      <c r="AJ755" s="699"/>
      <c r="AK755" s="699"/>
      <c r="AL755" s="715" t="str">
        <f>IF(AI755&lt;&gt;"",VLOOKUP(AI755,'DON GIA'!$M$1:$P$9,4,0),"")</f>
        <v/>
      </c>
      <c r="AM755" s="715" t="str">
        <f t="shared" si="274"/>
        <v/>
      </c>
      <c r="AN755" s="5"/>
      <c r="AO755" s="699"/>
      <c r="AP755" s="702" t="str">
        <f t="shared" si="276"/>
        <v/>
      </c>
      <c r="AQ755" s="712"/>
      <c r="AR755" s="712"/>
      <c r="AS755" s="727"/>
    </row>
    <row r="756" spans="1:45" outlineLevel="2">
      <c r="A756" s="710">
        <f t="shared" si="277"/>
        <v>47</v>
      </c>
      <c r="B756" s="711" t="str">
        <f>IF(C756&lt;&gt;"",COUNTA($C$8:C756),"")</f>
        <v/>
      </c>
      <c r="C756" s="711"/>
      <c r="D756" s="5"/>
      <c r="E756" s="699"/>
      <c r="F756" s="699"/>
      <c r="G756" s="699"/>
      <c r="H756" s="699"/>
      <c r="I756" s="699"/>
      <c r="J756" s="699"/>
      <c r="K756" s="712"/>
      <c r="L756" s="714" t="s">
        <v>35</v>
      </c>
      <c r="M756" s="715" t="str">
        <f>IF(K756&lt;&gt;"",VLOOKUP(K756,'DON GIA'!$S$1:$U$19,3,0),"")</f>
        <v/>
      </c>
      <c r="N756" s="715" t="str">
        <f>IF(K756&lt;&gt;"",VLOOKUP(K756,'DON GIA'!$S$1:$V$19,4,0),"")</f>
        <v/>
      </c>
      <c r="O756" s="715" t="str">
        <f t="shared" si="270"/>
        <v/>
      </c>
      <c r="P756" s="715" t="str">
        <f t="shared" si="271"/>
        <v/>
      </c>
      <c r="Q756" s="5" t="s">
        <v>35</v>
      </c>
      <c r="R756" s="699"/>
      <c r="S756" s="699"/>
      <c r="T756" s="715" t="str">
        <f>IF(Q756&lt;&gt;"",VLOOKUP(Q756,'DON GIA'!$H$1:$K$103,4,0),"")</f>
        <v/>
      </c>
      <c r="U756" s="715" t="str">
        <f t="shared" si="272"/>
        <v/>
      </c>
      <c r="V756" s="715"/>
      <c r="W756" s="712" t="s">
        <v>1102</v>
      </c>
      <c r="X756" s="699" t="s">
        <v>27</v>
      </c>
      <c r="Y756" s="718">
        <v>3.36</v>
      </c>
      <c r="Z756" s="725"/>
      <c r="AA756" s="715">
        <f>IF(W756&lt;&gt;"",VLOOKUP(W756,'DON GIA'!$A$1:$D$346,4,0),"")</f>
        <v>2337381</v>
      </c>
      <c r="AB756" s="715">
        <f t="shared" si="273"/>
        <v>7853600.1600000001</v>
      </c>
      <c r="AC756" s="5"/>
      <c r="AD756" s="5" t="s">
        <v>29</v>
      </c>
      <c r="AE756" s="5" t="s">
        <v>30</v>
      </c>
      <c r="AF756" s="5" t="s">
        <v>31</v>
      </c>
      <c r="AG756" s="5" t="s">
        <v>32</v>
      </c>
      <c r="AH756" s="699"/>
      <c r="AI756" s="5"/>
      <c r="AJ756" s="699"/>
      <c r="AK756" s="699"/>
      <c r="AL756" s="715" t="str">
        <f>IF(AI756&lt;&gt;"",VLOOKUP(AI756,'DON GIA'!$M$1:$P$9,4,0),"")</f>
        <v/>
      </c>
      <c r="AM756" s="715" t="str">
        <f t="shared" si="274"/>
        <v/>
      </c>
      <c r="AN756" s="5"/>
      <c r="AO756" s="699"/>
      <c r="AP756" s="702" t="str">
        <f t="shared" si="276"/>
        <v/>
      </c>
      <c r="AQ756" s="712"/>
      <c r="AR756" s="712"/>
      <c r="AS756" s="727"/>
    </row>
    <row r="757" spans="1:45" outlineLevel="2">
      <c r="A757" s="710">
        <f t="shared" si="277"/>
        <v>47</v>
      </c>
      <c r="B757" s="711" t="str">
        <f>IF(C757&lt;&gt;"",COUNTA($C$8:C757),"")</f>
        <v/>
      </c>
      <c r="C757" s="711"/>
      <c r="D757" s="5"/>
      <c r="E757" s="699"/>
      <c r="F757" s="699"/>
      <c r="G757" s="699"/>
      <c r="H757" s="699"/>
      <c r="I757" s="699"/>
      <c r="J757" s="699"/>
      <c r="K757" s="712"/>
      <c r="L757" s="714" t="s">
        <v>35</v>
      </c>
      <c r="M757" s="715" t="str">
        <f>IF(K757&lt;&gt;"",VLOOKUP(K757,'DON GIA'!$S$1:$U$19,3,0),"")</f>
        <v/>
      </c>
      <c r="N757" s="715" t="str">
        <f>IF(K757&lt;&gt;"",VLOOKUP(K757,'DON GIA'!$S$1:$V$19,4,0),"")</f>
        <v/>
      </c>
      <c r="O757" s="715" t="str">
        <f t="shared" si="270"/>
        <v/>
      </c>
      <c r="P757" s="715" t="str">
        <f t="shared" si="271"/>
        <v/>
      </c>
      <c r="Q757" s="5" t="s">
        <v>35</v>
      </c>
      <c r="R757" s="699"/>
      <c r="S757" s="699"/>
      <c r="T757" s="715" t="str">
        <f>IF(Q757&lt;&gt;"",VLOOKUP(Q757,'DON GIA'!$H$1:$K$103,4,0),"")</f>
        <v/>
      </c>
      <c r="U757" s="715" t="str">
        <f t="shared" si="272"/>
        <v/>
      </c>
      <c r="V757" s="715"/>
      <c r="W757" s="712" t="s">
        <v>1210</v>
      </c>
      <c r="X757" s="699" t="s">
        <v>27</v>
      </c>
      <c r="Y757" s="718">
        <v>33.28</v>
      </c>
      <c r="Z757" s="725"/>
      <c r="AA757" s="715">
        <f>IF(W757&lt;&gt;"",VLOOKUP(W757,'DON GIA'!$A$1:$D$346,4,0),"")</f>
        <v>161275</v>
      </c>
      <c r="AB757" s="715">
        <f t="shared" si="273"/>
        <v>5367232</v>
      </c>
      <c r="AC757" s="5"/>
      <c r="AD757" s="5"/>
      <c r="AE757" s="5"/>
      <c r="AF757" s="5"/>
      <c r="AG757" s="5"/>
      <c r="AH757" s="699"/>
      <c r="AI757" s="5"/>
      <c r="AJ757" s="699"/>
      <c r="AK757" s="699"/>
      <c r="AL757" s="715" t="str">
        <f>IF(AI757&lt;&gt;"",VLOOKUP(AI757,'DON GIA'!$M$1:$P$9,4,0),"")</f>
        <v/>
      </c>
      <c r="AM757" s="715" t="str">
        <f t="shared" si="274"/>
        <v/>
      </c>
      <c r="AN757" s="5"/>
      <c r="AO757" s="699"/>
      <c r="AP757" s="702" t="str">
        <f t="shared" si="276"/>
        <v/>
      </c>
      <c r="AQ757" s="712"/>
      <c r="AR757" s="712"/>
      <c r="AS757" s="727"/>
    </row>
    <row r="758" spans="1:45" outlineLevel="2">
      <c r="A758" s="710">
        <f t="shared" si="277"/>
        <v>47</v>
      </c>
      <c r="B758" s="711" t="str">
        <f>IF(C758&lt;&gt;"",COUNTA($C$8:C758),"")</f>
        <v/>
      </c>
      <c r="C758" s="711"/>
      <c r="D758" s="5"/>
      <c r="E758" s="699"/>
      <c r="F758" s="699"/>
      <c r="G758" s="699"/>
      <c r="H758" s="699"/>
      <c r="I758" s="699"/>
      <c r="J758" s="699"/>
      <c r="K758" s="712"/>
      <c r="L758" s="714" t="s">
        <v>35</v>
      </c>
      <c r="M758" s="715" t="str">
        <f>IF(K758&lt;&gt;"",VLOOKUP(K758,'DON GIA'!$S$1:$U$19,3,0),"")</f>
        <v/>
      </c>
      <c r="N758" s="715" t="str">
        <f>IF(K758&lt;&gt;"",VLOOKUP(K758,'DON GIA'!$S$1:$V$19,4,0),"")</f>
        <v/>
      </c>
      <c r="O758" s="715" t="str">
        <f t="shared" si="270"/>
        <v/>
      </c>
      <c r="P758" s="715" t="str">
        <f t="shared" si="271"/>
        <v/>
      </c>
      <c r="Q758" s="5" t="s">
        <v>35</v>
      </c>
      <c r="R758" s="699"/>
      <c r="S758" s="699"/>
      <c r="T758" s="715" t="str">
        <f>IF(Q758&lt;&gt;"",VLOOKUP(Q758,'DON GIA'!$H$1:$K$103,4,0),"")</f>
        <v/>
      </c>
      <c r="U758" s="715" t="str">
        <f t="shared" si="272"/>
        <v/>
      </c>
      <c r="V758" s="715"/>
      <c r="W758" s="712" t="s">
        <v>1222</v>
      </c>
      <c r="X758" s="699" t="s">
        <v>27</v>
      </c>
      <c r="Y758" s="718">
        <v>38.4</v>
      </c>
      <c r="Z758" s="725"/>
      <c r="AA758" s="715">
        <f>IF(W758&lt;&gt;"",VLOOKUP(W758,'DON GIA'!$A$1:$D$346,4,0),"")</f>
        <v>572213</v>
      </c>
      <c r="AB758" s="715">
        <f t="shared" si="273"/>
        <v>21972979.199999999</v>
      </c>
      <c r="AC758" s="5"/>
      <c r="AD758" s="5"/>
      <c r="AE758" s="5"/>
      <c r="AF758" s="5"/>
      <c r="AG758" s="5"/>
      <c r="AH758" s="699"/>
      <c r="AI758" s="5"/>
      <c r="AJ758" s="699"/>
      <c r="AK758" s="699"/>
      <c r="AL758" s="715" t="str">
        <f>IF(AI758&lt;&gt;"",VLOOKUP(AI758,'DON GIA'!$M$1:$P$9,4,0),"")</f>
        <v/>
      </c>
      <c r="AM758" s="715" t="str">
        <f t="shared" si="274"/>
        <v/>
      </c>
      <c r="AN758" s="5"/>
      <c r="AO758" s="699"/>
      <c r="AP758" s="702" t="str">
        <f t="shared" si="276"/>
        <v/>
      </c>
      <c r="AQ758" s="712"/>
      <c r="AR758" s="712"/>
      <c r="AS758" s="727"/>
    </row>
    <row r="759" spans="1:45" outlineLevel="2">
      <c r="A759" s="710">
        <f t="shared" si="277"/>
        <v>47</v>
      </c>
      <c r="B759" s="711" t="str">
        <f>IF(C759&lt;&gt;"",COUNTA($C$8:C759),"")</f>
        <v/>
      </c>
      <c r="C759" s="711"/>
      <c r="D759" s="5"/>
      <c r="E759" s="699"/>
      <c r="F759" s="699"/>
      <c r="G759" s="699"/>
      <c r="H759" s="699"/>
      <c r="I759" s="699"/>
      <c r="J759" s="699"/>
      <c r="K759" s="712"/>
      <c r="L759" s="714" t="s">
        <v>35</v>
      </c>
      <c r="M759" s="715" t="str">
        <f>IF(K759&lt;&gt;"",VLOOKUP(K759,'DON GIA'!$S$1:$U$19,3,0),"")</f>
        <v/>
      </c>
      <c r="N759" s="715" t="str">
        <f>IF(K759&lt;&gt;"",VLOOKUP(K759,'DON GIA'!$S$1:$V$19,4,0),"")</f>
        <v/>
      </c>
      <c r="O759" s="715" t="str">
        <f t="shared" si="270"/>
        <v/>
      </c>
      <c r="P759" s="715" t="str">
        <f t="shared" si="271"/>
        <v/>
      </c>
      <c r="Q759" s="5" t="s">
        <v>35</v>
      </c>
      <c r="R759" s="699"/>
      <c r="S759" s="699"/>
      <c r="T759" s="715" t="str">
        <f>IF(Q759&lt;&gt;"",VLOOKUP(Q759,'DON GIA'!$H$1:$K$103,4,0),"")</f>
        <v/>
      </c>
      <c r="U759" s="715" t="str">
        <f t="shared" si="272"/>
        <v/>
      </c>
      <c r="V759" s="715"/>
      <c r="W759" s="712" t="s">
        <v>1009</v>
      </c>
      <c r="X759" s="699" t="s">
        <v>27</v>
      </c>
      <c r="Y759" s="718">
        <v>71.760000000000005</v>
      </c>
      <c r="Z759" s="725"/>
      <c r="AA759" s="715">
        <f>IF(W759&lt;&gt;"",VLOOKUP(W759,'DON GIA'!$A$1:$D$346,4,0),"")</f>
        <v>282038</v>
      </c>
      <c r="AB759" s="715">
        <f t="shared" si="273"/>
        <v>20239046.880000003</v>
      </c>
      <c r="AC759" s="5"/>
      <c r="AD759" s="5"/>
      <c r="AE759" s="5"/>
      <c r="AF759" s="5"/>
      <c r="AG759" s="5"/>
      <c r="AH759" s="699"/>
      <c r="AI759" s="5"/>
      <c r="AJ759" s="699"/>
      <c r="AK759" s="699"/>
      <c r="AL759" s="715" t="str">
        <f>IF(AI759&lt;&gt;"",VLOOKUP(AI759,'DON GIA'!$M$1:$P$9,4,0),"")</f>
        <v/>
      </c>
      <c r="AM759" s="715" t="str">
        <f t="shared" si="274"/>
        <v/>
      </c>
      <c r="AN759" s="5"/>
      <c r="AO759" s="699"/>
      <c r="AP759" s="702" t="str">
        <f t="shared" si="276"/>
        <v/>
      </c>
      <c r="AQ759" s="712"/>
      <c r="AR759" s="712"/>
      <c r="AS759" s="727"/>
    </row>
    <row r="760" spans="1:45" outlineLevel="2">
      <c r="A760" s="710">
        <f t="shared" si="277"/>
        <v>47</v>
      </c>
      <c r="B760" s="711" t="str">
        <f>IF(C760&lt;&gt;"",COUNTA($C$8:C760),"")</f>
        <v/>
      </c>
      <c r="C760" s="711"/>
      <c r="D760" s="5"/>
      <c r="E760" s="699"/>
      <c r="F760" s="699"/>
      <c r="G760" s="699"/>
      <c r="H760" s="699"/>
      <c r="I760" s="699"/>
      <c r="J760" s="699"/>
      <c r="K760" s="712"/>
      <c r="L760" s="714" t="s">
        <v>35</v>
      </c>
      <c r="M760" s="715" t="str">
        <f>IF(K760&lt;&gt;"",VLOOKUP(K760,'DON GIA'!$S$1:$U$19,3,0),"")</f>
        <v/>
      </c>
      <c r="N760" s="715" t="str">
        <f>IF(K760&lt;&gt;"",VLOOKUP(K760,'DON GIA'!$S$1:$V$19,4,0),"")</f>
        <v/>
      </c>
      <c r="O760" s="715" t="str">
        <f t="shared" si="270"/>
        <v/>
      </c>
      <c r="P760" s="715" t="str">
        <f t="shared" si="271"/>
        <v/>
      </c>
      <c r="Q760" s="5" t="s">
        <v>35</v>
      </c>
      <c r="R760" s="699"/>
      <c r="S760" s="699"/>
      <c r="T760" s="715" t="str">
        <f>IF(Q760&lt;&gt;"",VLOOKUP(Q760,'DON GIA'!$H$1:$K$103,4,0),"")</f>
        <v/>
      </c>
      <c r="U760" s="715" t="str">
        <f t="shared" si="272"/>
        <v/>
      </c>
      <c r="V760" s="715"/>
      <c r="W760" s="712" t="s">
        <v>1223</v>
      </c>
      <c r="X760" s="699" t="s">
        <v>27</v>
      </c>
      <c r="Y760" s="718">
        <v>64</v>
      </c>
      <c r="Z760" s="725"/>
      <c r="AA760" s="715">
        <f>IF(W760&lt;&gt;"",VLOOKUP(W760,'DON GIA'!$A$1:$D$346,4,0),"")</f>
        <v>588447</v>
      </c>
      <c r="AB760" s="715">
        <f t="shared" si="273"/>
        <v>37660608</v>
      </c>
      <c r="AC760" s="5"/>
      <c r="AD760" s="5"/>
      <c r="AE760" s="5"/>
      <c r="AF760" s="5"/>
      <c r="AG760" s="5"/>
      <c r="AH760" s="699"/>
      <c r="AI760" s="5"/>
      <c r="AJ760" s="699"/>
      <c r="AK760" s="699"/>
      <c r="AL760" s="715" t="str">
        <f>IF(AI760&lt;&gt;"",VLOOKUP(AI760,'DON GIA'!$M$1:$P$9,4,0),"")</f>
        <v/>
      </c>
      <c r="AM760" s="715" t="str">
        <f t="shared" si="274"/>
        <v/>
      </c>
      <c r="AN760" s="5"/>
      <c r="AO760" s="699"/>
      <c r="AP760" s="702" t="str">
        <f t="shared" si="276"/>
        <v/>
      </c>
      <c r="AQ760" s="712"/>
      <c r="AR760" s="712"/>
      <c r="AS760" s="727"/>
    </row>
    <row r="761" spans="1:45" outlineLevel="2">
      <c r="A761" s="710">
        <f t="shared" si="277"/>
        <v>47</v>
      </c>
      <c r="B761" s="711" t="str">
        <f>IF(C761&lt;&gt;"",COUNTA($C$8:C761),"")</f>
        <v/>
      </c>
      <c r="C761" s="711"/>
      <c r="D761" s="5"/>
      <c r="E761" s="699"/>
      <c r="F761" s="699"/>
      <c r="G761" s="699"/>
      <c r="H761" s="699"/>
      <c r="I761" s="699"/>
      <c r="J761" s="699"/>
      <c r="K761" s="712"/>
      <c r="L761" s="714" t="s">
        <v>35</v>
      </c>
      <c r="M761" s="715" t="str">
        <f>IF(K761&lt;&gt;"",VLOOKUP(K761,'DON GIA'!$S$1:$U$19,3,0),"")</f>
        <v/>
      </c>
      <c r="N761" s="715" t="str">
        <f>IF(K761&lt;&gt;"",VLOOKUP(K761,'DON GIA'!$S$1:$V$19,4,0),"")</f>
        <v/>
      </c>
      <c r="O761" s="715" t="str">
        <f t="shared" si="270"/>
        <v/>
      </c>
      <c r="P761" s="715" t="str">
        <f t="shared" si="271"/>
        <v/>
      </c>
      <c r="Q761" s="5" t="s">
        <v>35</v>
      </c>
      <c r="R761" s="699"/>
      <c r="S761" s="699"/>
      <c r="T761" s="715" t="str">
        <f>IF(Q761&lt;&gt;"",VLOOKUP(Q761,'DON GIA'!$H$1:$K$103,4,0),"")</f>
        <v/>
      </c>
      <c r="U761" s="715" t="str">
        <f t="shared" si="272"/>
        <v/>
      </c>
      <c r="V761" s="715"/>
      <c r="W761" s="712" t="s">
        <v>1223</v>
      </c>
      <c r="X761" s="699" t="s">
        <v>27</v>
      </c>
      <c r="Y761" s="718">
        <v>38.159999999999997</v>
      </c>
      <c r="Z761" s="725"/>
      <c r="AA761" s="715">
        <f>IF(W761&lt;&gt;"",VLOOKUP(W761,'DON GIA'!$A$1:$D$346,4,0),"")</f>
        <v>588447</v>
      </c>
      <c r="AB761" s="715">
        <f t="shared" si="273"/>
        <v>22455137.52</v>
      </c>
      <c r="AC761" s="5"/>
      <c r="AD761" s="5"/>
      <c r="AE761" s="5"/>
      <c r="AF761" s="5"/>
      <c r="AG761" s="5"/>
      <c r="AH761" s="699"/>
      <c r="AI761" s="5"/>
      <c r="AJ761" s="699"/>
      <c r="AK761" s="699"/>
      <c r="AL761" s="715" t="str">
        <f>IF(AI761&lt;&gt;"",VLOOKUP(AI761,'DON GIA'!$M$1:$P$9,4,0),"")</f>
        <v/>
      </c>
      <c r="AM761" s="715" t="str">
        <f t="shared" si="274"/>
        <v/>
      </c>
      <c r="AN761" s="5"/>
      <c r="AO761" s="699"/>
      <c r="AP761" s="702" t="str">
        <f t="shared" si="276"/>
        <v/>
      </c>
      <c r="AQ761" s="712"/>
      <c r="AR761" s="712"/>
      <c r="AS761" s="727"/>
    </row>
    <row r="762" spans="1:45" outlineLevel="2">
      <c r="A762" s="710">
        <f t="shared" si="277"/>
        <v>47</v>
      </c>
      <c r="B762" s="711" t="str">
        <f>IF(C762&lt;&gt;"",COUNTA($C$8:C762),"")</f>
        <v/>
      </c>
      <c r="C762" s="711"/>
      <c r="D762" s="5"/>
      <c r="E762" s="699"/>
      <c r="F762" s="699"/>
      <c r="G762" s="699"/>
      <c r="H762" s="699"/>
      <c r="I762" s="699"/>
      <c r="J762" s="699"/>
      <c r="K762" s="712"/>
      <c r="L762" s="714" t="s">
        <v>35</v>
      </c>
      <c r="M762" s="715" t="str">
        <f>IF(K762&lt;&gt;"",VLOOKUP(K762,'DON GIA'!$S$1:$U$19,3,0),"")</f>
        <v/>
      </c>
      <c r="N762" s="715" t="str">
        <f>IF(K762&lt;&gt;"",VLOOKUP(K762,'DON GIA'!$S$1:$V$19,4,0),"")</f>
        <v/>
      </c>
      <c r="O762" s="715" t="str">
        <f t="shared" si="270"/>
        <v/>
      </c>
      <c r="P762" s="715" t="str">
        <f t="shared" si="271"/>
        <v/>
      </c>
      <c r="Q762" s="5" t="s">
        <v>35</v>
      </c>
      <c r="R762" s="699"/>
      <c r="S762" s="699"/>
      <c r="T762" s="715" t="str">
        <f>IF(Q762&lt;&gt;"",VLOOKUP(Q762,'DON GIA'!$H$1:$K$103,4,0),"")</f>
        <v/>
      </c>
      <c r="U762" s="715" t="str">
        <f t="shared" si="272"/>
        <v/>
      </c>
      <c r="V762" s="715"/>
      <c r="W762" s="712" t="s">
        <v>1224</v>
      </c>
      <c r="X762" s="699" t="s">
        <v>27</v>
      </c>
      <c r="Y762" s="718">
        <f>34.52+19.03</f>
        <v>53.550000000000004</v>
      </c>
      <c r="Z762" s="725"/>
      <c r="AA762" s="715">
        <f>IF(W762&lt;&gt;"",VLOOKUP(W762,'DON GIA'!$A$1:$D$346,4,0),"")</f>
        <v>264499</v>
      </c>
      <c r="AB762" s="715">
        <f t="shared" si="273"/>
        <v>14163921.450000001</v>
      </c>
      <c r="AC762" s="5"/>
      <c r="AD762" s="5"/>
      <c r="AE762" s="5"/>
      <c r="AF762" s="5"/>
      <c r="AG762" s="5"/>
      <c r="AH762" s="699"/>
      <c r="AI762" s="5"/>
      <c r="AJ762" s="699"/>
      <c r="AK762" s="699"/>
      <c r="AL762" s="715" t="str">
        <f>IF(AI762&lt;&gt;"",VLOOKUP(AI762,'DON GIA'!$M$1:$P$9,4,0),"")</f>
        <v/>
      </c>
      <c r="AM762" s="715" t="str">
        <f t="shared" si="274"/>
        <v/>
      </c>
      <c r="AN762" s="5"/>
      <c r="AO762" s="699"/>
      <c r="AP762" s="702" t="str">
        <f t="shared" si="276"/>
        <v/>
      </c>
      <c r="AQ762" s="712"/>
      <c r="AR762" s="712"/>
      <c r="AS762" s="727"/>
    </row>
    <row r="763" spans="1:45" ht="50.25" outlineLevel="2">
      <c r="A763" s="710">
        <f t="shared" si="277"/>
        <v>47</v>
      </c>
      <c r="B763" s="711" t="str">
        <f>IF(C763&lt;&gt;"",COUNTA($C$8:C763),"")</f>
        <v/>
      </c>
      <c r="C763" s="711"/>
      <c r="D763" s="5"/>
      <c r="E763" s="699"/>
      <c r="F763" s="699"/>
      <c r="G763" s="699"/>
      <c r="H763" s="699"/>
      <c r="I763" s="699"/>
      <c r="J763" s="699"/>
      <c r="K763" s="712"/>
      <c r="L763" s="714" t="s">
        <v>35</v>
      </c>
      <c r="M763" s="715" t="str">
        <f>IF(K763&lt;&gt;"",VLOOKUP(K763,'DON GIA'!$S$1:$U$19,3,0),"")</f>
        <v/>
      </c>
      <c r="N763" s="715" t="str">
        <f>IF(K763&lt;&gt;"",VLOOKUP(K763,'DON GIA'!$S$1:$V$19,4,0),"")</f>
        <v/>
      </c>
      <c r="O763" s="715" t="str">
        <f t="shared" si="270"/>
        <v/>
      </c>
      <c r="P763" s="715" t="str">
        <f t="shared" si="271"/>
        <v/>
      </c>
      <c r="Q763" s="5" t="s">
        <v>35</v>
      </c>
      <c r="R763" s="699"/>
      <c r="S763" s="699"/>
      <c r="T763" s="715" t="str">
        <f>IF(Q763&lt;&gt;"",VLOOKUP(Q763,'DON GIA'!$H$1:$K$103,4,0),"")</f>
        <v/>
      </c>
      <c r="U763" s="715" t="str">
        <f t="shared" si="272"/>
        <v/>
      </c>
      <c r="V763" s="715"/>
      <c r="W763" s="727" t="s">
        <v>1225</v>
      </c>
      <c r="X763" s="699" t="s">
        <v>38</v>
      </c>
      <c r="Y763" s="718"/>
      <c r="Z763" s="725"/>
      <c r="AA763" s="715">
        <f>IF(W763&lt;&gt;"",VLOOKUP(W763,'DON GIA'!$A$1:$D$346,4,0),"")</f>
        <v>1939601</v>
      </c>
      <c r="AB763" s="715">
        <f t="shared" si="273"/>
        <v>0</v>
      </c>
      <c r="AC763" s="5"/>
      <c r="AD763" s="5"/>
      <c r="AE763" s="5"/>
      <c r="AF763" s="5"/>
      <c r="AG763" s="5"/>
      <c r="AH763" s="699"/>
      <c r="AI763" s="5"/>
      <c r="AJ763" s="699"/>
      <c r="AK763" s="699"/>
      <c r="AL763" s="715" t="str">
        <f>IF(AI763&lt;&gt;"",VLOOKUP(AI763,'DON GIA'!$M$1:$P$9,4,0),"")</f>
        <v/>
      </c>
      <c r="AM763" s="715" t="str">
        <f t="shared" si="274"/>
        <v/>
      </c>
      <c r="AN763" s="5"/>
      <c r="AO763" s="699"/>
      <c r="AP763" s="702" t="str">
        <f t="shared" si="276"/>
        <v/>
      </c>
      <c r="AQ763" s="712"/>
      <c r="AR763" s="712"/>
      <c r="AS763" s="727"/>
    </row>
    <row r="764" spans="1:45" ht="50.25" outlineLevel="2">
      <c r="A764" s="710">
        <f t="shared" si="277"/>
        <v>47</v>
      </c>
      <c r="B764" s="711" t="str">
        <f>IF(C764&lt;&gt;"",COUNTA($C$8:C764),"")</f>
        <v/>
      </c>
      <c r="C764" s="711"/>
      <c r="D764" s="5"/>
      <c r="E764" s="699"/>
      <c r="F764" s="699"/>
      <c r="G764" s="699"/>
      <c r="H764" s="699"/>
      <c r="I764" s="699"/>
      <c r="J764" s="699"/>
      <c r="K764" s="712"/>
      <c r="L764" s="714" t="s">
        <v>35</v>
      </c>
      <c r="M764" s="715" t="str">
        <f>IF(K764&lt;&gt;"",VLOOKUP(K764,'DON GIA'!$S$1:$U$19,3,0),"")</f>
        <v/>
      </c>
      <c r="N764" s="715" t="str">
        <f>IF(K764&lt;&gt;"",VLOOKUP(K764,'DON GIA'!$S$1:$V$19,4,0),"")</f>
        <v/>
      </c>
      <c r="O764" s="715" t="str">
        <f t="shared" si="270"/>
        <v/>
      </c>
      <c r="P764" s="715" t="str">
        <f t="shared" si="271"/>
        <v/>
      </c>
      <c r="Q764" s="5" t="s">
        <v>35</v>
      </c>
      <c r="R764" s="699"/>
      <c r="S764" s="699"/>
      <c r="T764" s="715" t="str">
        <f>IF(Q764&lt;&gt;"",VLOOKUP(Q764,'DON GIA'!$H$1:$K$103,4,0),"")</f>
        <v/>
      </c>
      <c r="U764" s="715" t="str">
        <f t="shared" si="272"/>
        <v/>
      </c>
      <c r="V764" s="715"/>
      <c r="W764" s="727" t="s">
        <v>1226</v>
      </c>
      <c r="X764" s="699" t="s">
        <v>38</v>
      </c>
      <c r="Y764" s="718"/>
      <c r="Z764" s="725"/>
      <c r="AA764" s="715">
        <f>IF(W764&lt;&gt;"",VLOOKUP(W764,'DON GIA'!$A$1:$D$346,4,0),"")</f>
        <v>1939601</v>
      </c>
      <c r="AB764" s="715">
        <f t="shared" si="273"/>
        <v>0</v>
      </c>
      <c r="AC764" s="5"/>
      <c r="AD764" s="5"/>
      <c r="AE764" s="5"/>
      <c r="AF764" s="5"/>
      <c r="AG764" s="5"/>
      <c r="AH764" s="699"/>
      <c r="AI764" s="5"/>
      <c r="AJ764" s="699"/>
      <c r="AK764" s="699"/>
      <c r="AL764" s="715" t="str">
        <f>IF(AI764&lt;&gt;"",VLOOKUP(AI764,'DON GIA'!$M$1:$P$9,4,0),"")</f>
        <v/>
      </c>
      <c r="AM764" s="715" t="str">
        <f t="shared" si="274"/>
        <v/>
      </c>
      <c r="AN764" s="5"/>
      <c r="AO764" s="699"/>
      <c r="AP764" s="702" t="str">
        <f t="shared" si="276"/>
        <v/>
      </c>
      <c r="AQ764" s="712"/>
      <c r="AR764" s="712"/>
      <c r="AS764" s="727"/>
    </row>
    <row r="765" spans="1:45" ht="50.25" outlineLevel="2">
      <c r="A765" s="710">
        <f t="shared" si="277"/>
        <v>47</v>
      </c>
      <c r="B765" s="711" t="str">
        <f>IF(C765&lt;&gt;"",COUNTA($C$8:C765),"")</f>
        <v/>
      </c>
      <c r="C765" s="711"/>
      <c r="D765" s="5"/>
      <c r="E765" s="699"/>
      <c r="F765" s="699"/>
      <c r="G765" s="699"/>
      <c r="H765" s="699"/>
      <c r="I765" s="699"/>
      <c r="J765" s="699"/>
      <c r="K765" s="712"/>
      <c r="L765" s="714" t="s">
        <v>35</v>
      </c>
      <c r="M765" s="715" t="str">
        <f>IF(K765&lt;&gt;"",VLOOKUP(K765,'DON GIA'!$S$1:$U$19,3,0),"")</f>
        <v/>
      </c>
      <c r="N765" s="715" t="str">
        <f>IF(K765&lt;&gt;"",VLOOKUP(K765,'DON GIA'!$S$1:$V$19,4,0),"")</f>
        <v/>
      </c>
      <c r="O765" s="715" t="str">
        <f t="shared" si="270"/>
        <v/>
      </c>
      <c r="P765" s="715" t="str">
        <f t="shared" si="271"/>
        <v/>
      </c>
      <c r="Q765" s="5" t="s">
        <v>35</v>
      </c>
      <c r="R765" s="699"/>
      <c r="S765" s="699"/>
      <c r="T765" s="715" t="str">
        <f>IF(Q765&lt;&gt;"",VLOOKUP(Q765,'DON GIA'!$H$1:$K$103,4,0),"")</f>
        <v/>
      </c>
      <c r="U765" s="715" t="str">
        <f t="shared" si="272"/>
        <v/>
      </c>
      <c r="V765" s="715"/>
      <c r="W765" s="727" t="s">
        <v>1227</v>
      </c>
      <c r="X765" s="699" t="s">
        <v>38</v>
      </c>
      <c r="Y765" s="718"/>
      <c r="Z765" s="725"/>
      <c r="AA765" s="715">
        <f>IF(W765&lt;&gt;"",VLOOKUP(W765,'DON GIA'!$A$1:$D$346,4,0),"")</f>
        <v>1939601</v>
      </c>
      <c r="AB765" s="715">
        <f t="shared" si="273"/>
        <v>0</v>
      </c>
      <c r="AC765" s="5"/>
      <c r="AD765" s="5"/>
      <c r="AE765" s="5"/>
      <c r="AF765" s="5"/>
      <c r="AG765" s="5"/>
      <c r="AH765" s="699"/>
      <c r="AI765" s="5"/>
      <c r="AJ765" s="699"/>
      <c r="AK765" s="699"/>
      <c r="AL765" s="715" t="str">
        <f>IF(AI765&lt;&gt;"",VLOOKUP(AI765,'DON GIA'!$M$1:$P$9,4,0),"")</f>
        <v/>
      </c>
      <c r="AM765" s="715" t="str">
        <f t="shared" si="274"/>
        <v/>
      </c>
      <c r="AN765" s="5"/>
      <c r="AO765" s="699"/>
      <c r="AP765" s="702" t="str">
        <f t="shared" si="276"/>
        <v/>
      </c>
      <c r="AQ765" s="712"/>
      <c r="AR765" s="712"/>
      <c r="AS765" s="727"/>
    </row>
    <row r="766" spans="1:45" outlineLevel="2">
      <c r="A766" s="710">
        <f t="shared" si="277"/>
        <v>47</v>
      </c>
      <c r="B766" s="711"/>
      <c r="C766" s="711"/>
      <c r="D766" s="708"/>
      <c r="E766" s="699"/>
      <c r="F766" s="699"/>
      <c r="G766" s="699"/>
      <c r="H766" s="699"/>
      <c r="I766" s="699"/>
      <c r="J766" s="699"/>
      <c r="K766" s="712"/>
      <c r="L766" s="714" t="s">
        <v>35</v>
      </c>
      <c r="M766" s="715" t="str">
        <f>IF(K766&lt;&gt;"",VLOOKUP(K766,'DON GIA'!$S$1:$U$19,3,0),"")</f>
        <v/>
      </c>
      <c r="N766" s="715" t="str">
        <f>IF(K766&lt;&gt;"",VLOOKUP(K766,'DON GIA'!$S$1:$V$19,4,0),"")</f>
        <v/>
      </c>
      <c r="O766" s="715" t="str">
        <f t="shared" si="270"/>
        <v/>
      </c>
      <c r="P766" s="715" t="str">
        <f t="shared" si="271"/>
        <v/>
      </c>
      <c r="Q766" s="5" t="s">
        <v>35</v>
      </c>
      <c r="R766" s="699"/>
      <c r="S766" s="699"/>
      <c r="T766" s="715" t="str">
        <f>IF(Q766&lt;&gt;"",VLOOKUP(Q766,'DON GIA'!$H$1:$K$103,4,0),"")</f>
        <v/>
      </c>
      <c r="U766" s="715" t="str">
        <f t="shared" si="272"/>
        <v/>
      </c>
      <c r="V766" s="715"/>
      <c r="W766" s="712" t="s">
        <v>35</v>
      </c>
      <c r="X766" s="699"/>
      <c r="Y766" s="718"/>
      <c r="Z766" s="725"/>
      <c r="AA766" s="715" t="str">
        <f>IF(W766&lt;&gt;"",VLOOKUP(W766,'DON GIA'!$A$1:$D$346,4,0),"")</f>
        <v/>
      </c>
      <c r="AB766" s="715" t="str">
        <f t="shared" si="273"/>
        <v/>
      </c>
      <c r="AC766" s="5"/>
      <c r="AD766" s="5"/>
      <c r="AE766" s="5"/>
      <c r="AF766" s="5"/>
      <c r="AG766" s="5"/>
      <c r="AH766" s="699"/>
      <c r="AI766" s="5"/>
      <c r="AJ766" s="699"/>
      <c r="AK766" s="699"/>
      <c r="AL766" s="715" t="str">
        <f>IF(AI766&lt;&gt;"",VLOOKUP(AI766,'DON GIA'!$M$1:$P$9,4,0),"")</f>
        <v/>
      </c>
      <c r="AM766" s="715" t="str">
        <f t="shared" si="274"/>
        <v/>
      </c>
      <c r="AN766" s="5"/>
      <c r="AO766" s="699"/>
      <c r="AP766" s="702" t="str">
        <f t="shared" si="276"/>
        <v/>
      </c>
      <c r="AQ766" s="712"/>
      <c r="AR766" s="712"/>
      <c r="AS766" s="727"/>
    </row>
    <row r="767" spans="1:45" outlineLevel="1">
      <c r="A767" s="658" t="s">
        <v>2112</v>
      </c>
      <c r="B767" s="696">
        <f>IF(C767&lt;&gt;"",COUNTA($C$8:C767),"")</f>
        <v>48</v>
      </c>
      <c r="C767" s="696">
        <v>454</v>
      </c>
      <c r="D767" s="708" t="s">
        <v>320</v>
      </c>
      <c r="E767" s="698"/>
      <c r="F767" s="699"/>
      <c r="G767" s="698"/>
      <c r="H767" s="698"/>
      <c r="I767" s="698"/>
      <c r="J767" s="698"/>
      <c r="K767" s="697"/>
      <c r="L767" s="701">
        <f>SUBTOTAL(9,L768:L777)</f>
        <v>0</v>
      </c>
      <c r="M767" s="702"/>
      <c r="N767" s="702"/>
      <c r="O767" s="702">
        <f>SUBTOTAL(9,O768:O777)</f>
        <v>0</v>
      </c>
      <c r="P767" s="702">
        <f>SUBTOTAL(9,P768:P777)</f>
        <v>0</v>
      </c>
      <c r="Q767" s="708"/>
      <c r="R767" s="698"/>
      <c r="S767" s="698">
        <f>SUBTOTAL(9,S768:S777)</f>
        <v>11</v>
      </c>
      <c r="T767" s="702"/>
      <c r="U767" s="702">
        <f>SUBTOTAL(9,U768:U777)</f>
        <v>5100000</v>
      </c>
      <c r="V767" s="702"/>
      <c r="W767" s="697"/>
      <c r="X767" s="698"/>
      <c r="Y767" s="705">
        <f>SUBTOTAL(9,Y768:Y777)</f>
        <v>232.55</v>
      </c>
      <c r="Z767" s="724">
        <f>SUBTOTAL(9,Z768:Z777)</f>
        <v>0</v>
      </c>
      <c r="AA767" s="702"/>
      <c r="AB767" s="702">
        <f>SUBTOTAL(9,AB768:AB777)</f>
        <v>352689427.75000006</v>
      </c>
      <c r="AC767" s="708"/>
      <c r="AD767" s="708"/>
      <c r="AE767" s="708"/>
      <c r="AF767" s="708"/>
      <c r="AG767" s="708"/>
      <c r="AH767" s="698"/>
      <c r="AI767" s="708"/>
      <c r="AJ767" s="698"/>
      <c r="AK767" s="698">
        <f>SUBTOTAL(9,AK768:AK777)</f>
        <v>0</v>
      </c>
      <c r="AL767" s="702"/>
      <c r="AM767" s="702">
        <f>SUBTOTAL(9,AM768:AM777)</f>
        <v>0</v>
      </c>
      <c r="AN767" s="708"/>
      <c r="AO767" s="698">
        <f>SUBTOTAL(9,AO768:AO777)</f>
        <v>0</v>
      </c>
      <c r="AP767" s="702">
        <f t="shared" si="276"/>
        <v>357789427.75000006</v>
      </c>
      <c r="AQ767" s="712"/>
      <c r="AR767" s="712"/>
      <c r="AS767" s="727"/>
    </row>
    <row r="768" spans="1:45" ht="33.75" outlineLevel="2">
      <c r="A768" s="710">
        <f>IF(B767&lt;&gt;"",B767,A766)</f>
        <v>48</v>
      </c>
      <c r="B768" s="711" t="str">
        <f>IF(C768&lt;&gt;"",COUNTA($C$8:C768),"")</f>
        <v/>
      </c>
      <c r="C768" s="711"/>
      <c r="D768" s="5" t="s">
        <v>321</v>
      </c>
      <c r="E768" s="699"/>
      <c r="F768" s="699"/>
      <c r="G768" s="699"/>
      <c r="H768" s="699"/>
      <c r="I768" s="699"/>
      <c r="J768" s="699"/>
      <c r="K768" s="712"/>
      <c r="L768" s="714" t="s">
        <v>35</v>
      </c>
      <c r="M768" s="715" t="str">
        <f>IF(K768&lt;&gt;"",VLOOKUP(K768,'DON GIA'!$S$1:$U$19,3,0),"")</f>
        <v/>
      </c>
      <c r="N768" s="715" t="str">
        <f>IF(K768&lt;&gt;"",VLOOKUP(K768,'DON GIA'!$S$1:$V$19,4,0),"")</f>
        <v/>
      </c>
      <c r="O768" s="715" t="str">
        <f t="shared" ref="O768:O777" si="278">IF(K768&lt;&gt;"",L768*M768,"")</f>
        <v/>
      </c>
      <c r="P768" s="715" t="str">
        <f t="shared" ref="P768:P777" si="279">IF(K768&lt;&gt;"",L768*N768,"")</f>
        <v/>
      </c>
      <c r="Q768" s="5" t="s">
        <v>80</v>
      </c>
      <c r="R768" s="699" t="s">
        <v>44</v>
      </c>
      <c r="S768" s="699">
        <v>1</v>
      </c>
      <c r="T768" s="715">
        <f>IF(Q768&lt;&gt;"",VLOOKUP(Q768,'DON GIA'!$H$1:$K$103,4,0),"")</f>
        <v>600000</v>
      </c>
      <c r="U768" s="715">
        <f t="shared" ref="U768:U777" si="280">IF(Q768&lt;&gt;"",IF(ISNUMBER(T768),S768*T768,""),"")</f>
        <v>600000</v>
      </c>
      <c r="V768" s="715" t="s">
        <v>2163</v>
      </c>
      <c r="W768" s="712" t="s">
        <v>1209</v>
      </c>
      <c r="X768" s="699" t="s">
        <v>27</v>
      </c>
      <c r="Y768" s="718">
        <v>40.07</v>
      </c>
      <c r="Z768" s="725"/>
      <c r="AA768" s="715">
        <f>IF(W768&lt;&gt;"",VLOOKUP(W768,'DON GIA'!$A$1:$D$346,4,0),"")</f>
        <v>264499</v>
      </c>
      <c r="AB768" s="715">
        <f t="shared" ref="AB768:AB777" si="281">IF(W768&lt;&gt;"",IF(ISNUMBER(AA768),Y768*AA768,""),"")</f>
        <v>10598474.93</v>
      </c>
      <c r="AC768" s="5"/>
      <c r="AD768" s="5"/>
      <c r="AE768" s="5"/>
      <c r="AF768" s="5"/>
      <c r="AG768" s="5"/>
      <c r="AH768" s="699"/>
      <c r="AI768" s="5"/>
      <c r="AJ768" s="699"/>
      <c r="AK768" s="699"/>
      <c r="AL768" s="715" t="str">
        <f>IF(AI768&lt;&gt;"",VLOOKUP(AI768,'DON GIA'!$M$1:$P$9,4,0),"")</f>
        <v/>
      </c>
      <c r="AM768" s="715" t="str">
        <f t="shared" ref="AM768:AM777" si="282">IF(AI768&lt;&gt;"",AK768*AL768,"")</f>
        <v/>
      </c>
      <c r="AN768" s="5"/>
      <c r="AO768" s="699"/>
      <c r="AP768" s="702" t="str">
        <f t="shared" si="276"/>
        <v/>
      </c>
      <c r="AQ768" s="712" t="s">
        <v>432</v>
      </c>
      <c r="AR768" s="712" t="s">
        <v>1912</v>
      </c>
      <c r="AS768" s="727"/>
    </row>
    <row r="769" spans="1:45" ht="50.25" outlineLevel="2">
      <c r="A769" s="710">
        <f t="shared" ref="A769:A777" si="283">IF(B768&lt;&gt;"",B768,A768)</f>
        <v>48</v>
      </c>
      <c r="B769" s="711" t="str">
        <f>IF(C769&lt;&gt;"",COUNTA($C$8:C769),"")</f>
        <v/>
      </c>
      <c r="C769" s="711"/>
      <c r="D769" s="5" t="s">
        <v>71</v>
      </c>
      <c r="E769" s="699"/>
      <c r="F769" s="699"/>
      <c r="G769" s="699"/>
      <c r="H769" s="699"/>
      <c r="I769" s="699"/>
      <c r="J769" s="699"/>
      <c r="K769" s="712"/>
      <c r="L769" s="714" t="s">
        <v>35</v>
      </c>
      <c r="M769" s="715" t="str">
        <f>IF(K769&lt;&gt;"",VLOOKUP(K769,'DON GIA'!$S$1:$U$19,3,0),"")</f>
        <v/>
      </c>
      <c r="N769" s="715" t="str">
        <f>IF(K769&lt;&gt;"",VLOOKUP(K769,'DON GIA'!$S$1:$V$19,4,0),"")</f>
        <v/>
      </c>
      <c r="O769" s="715" t="str">
        <f t="shared" si="278"/>
        <v/>
      </c>
      <c r="P769" s="715" t="str">
        <f t="shared" si="279"/>
        <v/>
      </c>
      <c r="Q769" s="5" t="s">
        <v>47</v>
      </c>
      <c r="R769" s="699" t="s">
        <v>44</v>
      </c>
      <c r="S769" s="699">
        <v>1</v>
      </c>
      <c r="T769" s="715">
        <f>IF(Q769&lt;&gt;"",VLOOKUP(Q769,'DON GIA'!$H$1:$K$103,4,0),"")</f>
        <v>1035000</v>
      </c>
      <c r="U769" s="715">
        <f t="shared" si="280"/>
        <v>1035000</v>
      </c>
      <c r="V769" s="715"/>
      <c r="W769" s="712" t="s">
        <v>1093</v>
      </c>
      <c r="X769" s="699" t="s">
        <v>27</v>
      </c>
      <c r="Y769" s="718">
        <v>18.850000000000001</v>
      </c>
      <c r="Z769" s="725"/>
      <c r="AA769" s="715">
        <f>IF(W769&lt;&gt;"",VLOOKUP(W769,'DON GIA'!$A$1:$D$346,4,0),"")</f>
        <v>3152933</v>
      </c>
      <c r="AB769" s="715">
        <f t="shared" si="281"/>
        <v>59432787.050000004</v>
      </c>
      <c r="AC769" s="5"/>
      <c r="AD769" s="5" t="s">
        <v>29</v>
      </c>
      <c r="AE769" s="5" t="s">
        <v>30</v>
      </c>
      <c r="AF769" s="5" t="s">
        <v>41</v>
      </c>
      <c r="AG769" s="5" t="s">
        <v>32</v>
      </c>
      <c r="AH769" s="699"/>
      <c r="AI769" s="5"/>
      <c r="AJ769" s="699"/>
      <c r="AK769" s="699"/>
      <c r="AL769" s="715" t="str">
        <f>IF(AI769&lt;&gt;"",VLOOKUP(AI769,'DON GIA'!$M$1:$P$9,4,0),"")</f>
        <v/>
      </c>
      <c r="AM769" s="715" t="str">
        <f t="shared" si="282"/>
        <v/>
      </c>
      <c r="AN769" s="5"/>
      <c r="AO769" s="699"/>
      <c r="AP769" s="702" t="str">
        <f t="shared" si="276"/>
        <v/>
      </c>
      <c r="AQ769" s="584" t="s">
        <v>1977</v>
      </c>
      <c r="AR769" s="584" t="s">
        <v>1958</v>
      </c>
      <c r="AS769" s="631"/>
    </row>
    <row r="770" spans="1:45" ht="66.75" outlineLevel="2">
      <c r="A770" s="710">
        <f t="shared" si="283"/>
        <v>48</v>
      </c>
      <c r="B770" s="711" t="str">
        <f>IF(C770&lt;&gt;"",COUNTA($C$8:C770),"")</f>
        <v/>
      </c>
      <c r="C770" s="711"/>
      <c r="D770" s="5"/>
      <c r="E770" s="699"/>
      <c r="F770" s="699"/>
      <c r="G770" s="699"/>
      <c r="H770" s="699"/>
      <c r="I770" s="699"/>
      <c r="J770" s="699"/>
      <c r="K770" s="712"/>
      <c r="L770" s="714" t="s">
        <v>35</v>
      </c>
      <c r="M770" s="715" t="str">
        <f>IF(K770&lt;&gt;"",VLOOKUP(K770,'DON GIA'!$S$1:$U$19,3,0),"")</f>
        <v/>
      </c>
      <c r="N770" s="715" t="str">
        <f>IF(K770&lt;&gt;"",VLOOKUP(K770,'DON GIA'!$S$1:$V$19,4,0),"")</f>
        <v/>
      </c>
      <c r="O770" s="715" t="str">
        <f t="shared" si="278"/>
        <v/>
      </c>
      <c r="P770" s="715" t="str">
        <f t="shared" si="279"/>
        <v/>
      </c>
      <c r="Q770" s="5" t="s">
        <v>272</v>
      </c>
      <c r="R770" s="699" t="s">
        <v>44</v>
      </c>
      <c r="S770" s="699">
        <v>3</v>
      </c>
      <c r="T770" s="715">
        <f>IF(Q770&lt;&gt;"",VLOOKUP(Q770,'DON GIA'!$H$1:$K$103,4,0),"")</f>
        <v>450000</v>
      </c>
      <c r="U770" s="715">
        <f t="shared" si="280"/>
        <v>1350000</v>
      </c>
      <c r="V770" s="715"/>
      <c r="W770" s="712" t="s">
        <v>1063</v>
      </c>
      <c r="X770" s="699" t="s">
        <v>27</v>
      </c>
      <c r="Y770" s="718">
        <v>61.24</v>
      </c>
      <c r="Z770" s="725"/>
      <c r="AA770" s="715">
        <f>IF(W770&lt;&gt;"",VLOOKUP(W770,'DON GIA'!$A$1:$D$346,4,0),"")</f>
        <v>3941166</v>
      </c>
      <c r="AB770" s="715">
        <f t="shared" si="281"/>
        <v>241357005.84</v>
      </c>
      <c r="AC770" s="5"/>
      <c r="AD770" s="5" t="s">
        <v>29</v>
      </c>
      <c r="AE770" s="5" t="s">
        <v>30</v>
      </c>
      <c r="AF770" s="5" t="s">
        <v>31</v>
      </c>
      <c r="AG770" s="5" t="s">
        <v>32</v>
      </c>
      <c r="AH770" s="699"/>
      <c r="AI770" s="5"/>
      <c r="AJ770" s="699"/>
      <c r="AK770" s="699"/>
      <c r="AL770" s="715" t="str">
        <f>IF(AI770&lt;&gt;"",VLOOKUP(AI770,'DON GIA'!$M$1:$P$9,4,0),"")</f>
        <v/>
      </c>
      <c r="AM770" s="715" t="str">
        <f t="shared" si="282"/>
        <v/>
      </c>
      <c r="AN770" s="5"/>
      <c r="AO770" s="699"/>
      <c r="AP770" s="702" t="str">
        <f t="shared" si="276"/>
        <v/>
      </c>
      <c r="AQ770" s="712"/>
      <c r="AR770" s="712" t="s">
        <v>1959</v>
      </c>
      <c r="AS770" s="727"/>
    </row>
    <row r="771" spans="1:45" ht="66.75" outlineLevel="2">
      <c r="A771" s="710">
        <f t="shared" si="283"/>
        <v>48</v>
      </c>
      <c r="B771" s="711" t="str">
        <f>IF(C771&lt;&gt;"",COUNTA($C$8:C771),"")</f>
        <v/>
      </c>
      <c r="C771" s="711"/>
      <c r="D771" s="5"/>
      <c r="E771" s="699"/>
      <c r="F771" s="699"/>
      <c r="G771" s="699"/>
      <c r="H771" s="699"/>
      <c r="I771" s="699"/>
      <c r="J771" s="699"/>
      <c r="K771" s="712"/>
      <c r="L771" s="714" t="s">
        <v>35</v>
      </c>
      <c r="M771" s="715" t="str">
        <f>IF(K771&lt;&gt;"",VLOOKUP(K771,'DON GIA'!$S$1:$U$19,3,0),"")</f>
        <v/>
      </c>
      <c r="N771" s="715" t="str">
        <f>IF(K771&lt;&gt;"",VLOOKUP(K771,'DON GIA'!$S$1:$V$19,4,0),"")</f>
        <v/>
      </c>
      <c r="O771" s="715" t="str">
        <f t="shared" si="278"/>
        <v/>
      </c>
      <c r="P771" s="715" t="str">
        <f t="shared" si="279"/>
        <v/>
      </c>
      <c r="Q771" s="5" t="s">
        <v>322</v>
      </c>
      <c r="R771" s="699" t="s">
        <v>44</v>
      </c>
      <c r="S771" s="699">
        <v>1</v>
      </c>
      <c r="T771" s="715">
        <f>IF(Q771&lt;&gt;"",VLOOKUP(Q771,'DON GIA'!$H$1:$K$103,4,0),"")</f>
        <v>390000</v>
      </c>
      <c r="U771" s="715">
        <f t="shared" si="280"/>
        <v>390000</v>
      </c>
      <c r="V771" s="715"/>
      <c r="W771" s="712" t="s">
        <v>1228</v>
      </c>
      <c r="X771" s="699" t="s">
        <v>27</v>
      </c>
      <c r="Y771" s="718">
        <v>4.41</v>
      </c>
      <c r="Z771" s="725"/>
      <c r="AA771" s="715">
        <f>IF(W771&lt;&gt;"",VLOOKUP(W771,'DON GIA'!$A$1:$D$346,4,0),"")</f>
        <v>3858605</v>
      </c>
      <c r="AB771" s="715">
        <f t="shared" si="281"/>
        <v>17016448.050000001</v>
      </c>
      <c r="AC771" s="5"/>
      <c r="AD771" s="5" t="s">
        <v>34</v>
      </c>
      <c r="AE771" s="5" t="s">
        <v>30</v>
      </c>
      <c r="AF771" s="5" t="s">
        <v>31</v>
      </c>
      <c r="AG771" s="5" t="s">
        <v>32</v>
      </c>
      <c r="AH771" s="699"/>
      <c r="AI771" s="5"/>
      <c r="AJ771" s="699"/>
      <c r="AK771" s="699"/>
      <c r="AL771" s="715" t="str">
        <f>IF(AI771&lt;&gt;"",VLOOKUP(AI771,'DON GIA'!$M$1:$P$9,4,0),"")</f>
        <v/>
      </c>
      <c r="AM771" s="715" t="str">
        <f t="shared" si="282"/>
        <v/>
      </c>
      <c r="AN771" s="5"/>
      <c r="AO771" s="699"/>
      <c r="AP771" s="702" t="str">
        <f t="shared" si="276"/>
        <v/>
      </c>
      <c r="AQ771" s="712"/>
      <c r="AR771" s="712" t="s">
        <v>1960</v>
      </c>
      <c r="AS771" s="727"/>
    </row>
    <row r="772" spans="1:45" outlineLevel="2">
      <c r="A772" s="710">
        <f t="shared" si="283"/>
        <v>48</v>
      </c>
      <c r="B772" s="711" t="str">
        <f>IF(C772&lt;&gt;"",COUNTA($C$8:C772),"")</f>
        <v/>
      </c>
      <c r="C772" s="711"/>
      <c r="D772" s="5"/>
      <c r="E772" s="699"/>
      <c r="F772" s="699"/>
      <c r="G772" s="699"/>
      <c r="H772" s="699"/>
      <c r="I772" s="699"/>
      <c r="J772" s="699"/>
      <c r="K772" s="712"/>
      <c r="L772" s="714" t="s">
        <v>35</v>
      </c>
      <c r="M772" s="715" t="str">
        <f>IF(K772&lt;&gt;"",VLOOKUP(K772,'DON GIA'!$S$1:$U$19,3,0),"")</f>
        <v/>
      </c>
      <c r="N772" s="715" t="str">
        <f>IF(K772&lt;&gt;"",VLOOKUP(K772,'DON GIA'!$S$1:$V$19,4,0),"")</f>
        <v/>
      </c>
      <c r="O772" s="715" t="str">
        <f t="shared" si="278"/>
        <v/>
      </c>
      <c r="P772" s="715" t="str">
        <f t="shared" si="279"/>
        <v/>
      </c>
      <c r="Q772" s="5" t="s">
        <v>76</v>
      </c>
      <c r="R772" s="699" t="s">
        <v>44</v>
      </c>
      <c r="S772" s="699">
        <v>1</v>
      </c>
      <c r="T772" s="715">
        <f>IF(Q772&lt;&gt;"",VLOOKUP(Q772,'DON GIA'!$H$1:$K$103,4,0),"")</f>
        <v>494000</v>
      </c>
      <c r="U772" s="715">
        <f t="shared" si="280"/>
        <v>494000</v>
      </c>
      <c r="V772" s="715"/>
      <c r="W772" s="712" t="s">
        <v>1229</v>
      </c>
      <c r="X772" s="699" t="s">
        <v>27</v>
      </c>
      <c r="Y772" s="718">
        <v>9.1</v>
      </c>
      <c r="Z772" s="725"/>
      <c r="AA772" s="715">
        <f>IF(W772&lt;&gt;"",VLOOKUP(W772,'DON GIA'!$A$1:$D$346,4,0),"")</f>
        <v>64226</v>
      </c>
      <c r="AB772" s="715">
        <f t="shared" si="281"/>
        <v>584456.6</v>
      </c>
      <c r="AC772" s="5"/>
      <c r="AD772" s="5"/>
      <c r="AE772" s="5"/>
      <c r="AF772" s="5"/>
      <c r="AG772" s="5"/>
      <c r="AH772" s="699"/>
      <c r="AI772" s="5"/>
      <c r="AJ772" s="699"/>
      <c r="AK772" s="699"/>
      <c r="AL772" s="715" t="str">
        <f>IF(AI772&lt;&gt;"",VLOOKUP(AI772,'DON GIA'!$M$1:$P$9,4,0),"")</f>
        <v/>
      </c>
      <c r="AM772" s="715" t="str">
        <f t="shared" si="282"/>
        <v/>
      </c>
      <c r="AN772" s="5"/>
      <c r="AO772" s="699"/>
      <c r="AP772" s="702" t="str">
        <f t="shared" si="276"/>
        <v/>
      </c>
      <c r="AQ772" s="712"/>
      <c r="AR772" s="712"/>
      <c r="AS772" s="727"/>
    </row>
    <row r="773" spans="1:45" outlineLevel="2">
      <c r="A773" s="710">
        <f t="shared" si="283"/>
        <v>48</v>
      </c>
      <c r="B773" s="711" t="str">
        <f>IF(C773&lt;&gt;"",COUNTA($C$8:C773),"")</f>
        <v/>
      </c>
      <c r="C773" s="711"/>
      <c r="D773" s="5"/>
      <c r="E773" s="699"/>
      <c r="F773" s="699"/>
      <c r="G773" s="699"/>
      <c r="H773" s="699"/>
      <c r="I773" s="699"/>
      <c r="J773" s="699"/>
      <c r="K773" s="712"/>
      <c r="L773" s="714" t="s">
        <v>35</v>
      </c>
      <c r="M773" s="715" t="str">
        <f>IF(K773&lt;&gt;"",VLOOKUP(K773,'DON GIA'!$S$1:$U$19,3,0),"")</f>
        <v/>
      </c>
      <c r="N773" s="715" t="str">
        <f>IF(K773&lt;&gt;"",VLOOKUP(K773,'DON GIA'!$S$1:$V$19,4,0),"")</f>
        <v/>
      </c>
      <c r="O773" s="715" t="str">
        <f t="shared" si="278"/>
        <v/>
      </c>
      <c r="P773" s="715" t="str">
        <f t="shared" si="279"/>
        <v/>
      </c>
      <c r="Q773" s="5" t="s">
        <v>58</v>
      </c>
      <c r="R773" s="699" t="s">
        <v>44</v>
      </c>
      <c r="S773" s="699">
        <v>1</v>
      </c>
      <c r="T773" s="715">
        <f>IF(Q773&lt;&gt;"",VLOOKUP(Q773,'DON GIA'!$H$1:$K$103,4,0),"")</f>
        <v>211000</v>
      </c>
      <c r="U773" s="715">
        <f t="shared" si="280"/>
        <v>211000</v>
      </c>
      <c r="V773" s="715"/>
      <c r="W773" s="712" t="s">
        <v>1212</v>
      </c>
      <c r="X773" s="699" t="s">
        <v>27</v>
      </c>
      <c r="Y773" s="718">
        <v>0.84</v>
      </c>
      <c r="Z773" s="725"/>
      <c r="AA773" s="715">
        <f>IF(W773&lt;&gt;"",VLOOKUP(W773,'DON GIA'!$A$1:$D$346,4,0),"")</f>
        <v>292949</v>
      </c>
      <c r="AB773" s="715">
        <f t="shared" si="281"/>
        <v>246077.16</v>
      </c>
      <c r="AC773" s="5"/>
      <c r="AD773" s="5"/>
      <c r="AE773" s="5"/>
      <c r="AF773" s="5"/>
      <c r="AG773" s="5"/>
      <c r="AH773" s="699"/>
      <c r="AI773" s="5"/>
      <c r="AJ773" s="699"/>
      <c r="AK773" s="699"/>
      <c r="AL773" s="715" t="str">
        <f>IF(AI773&lt;&gt;"",VLOOKUP(AI773,'DON GIA'!$M$1:$P$9,4,0),"")</f>
        <v/>
      </c>
      <c r="AM773" s="715" t="str">
        <f t="shared" si="282"/>
        <v/>
      </c>
      <c r="AN773" s="5"/>
      <c r="AO773" s="699"/>
      <c r="AP773" s="702" t="str">
        <f t="shared" si="276"/>
        <v/>
      </c>
      <c r="AQ773" s="712"/>
      <c r="AR773" s="712"/>
      <c r="AS773" s="727"/>
    </row>
    <row r="774" spans="1:45" outlineLevel="2">
      <c r="A774" s="710">
        <f t="shared" si="283"/>
        <v>48</v>
      </c>
      <c r="B774" s="711" t="str">
        <f>IF(C774&lt;&gt;"",COUNTA($C$8:C774),"")</f>
        <v/>
      </c>
      <c r="C774" s="711"/>
      <c r="D774" s="5"/>
      <c r="E774" s="699"/>
      <c r="F774" s="699"/>
      <c r="G774" s="699"/>
      <c r="H774" s="699"/>
      <c r="I774" s="699"/>
      <c r="J774" s="699"/>
      <c r="K774" s="712"/>
      <c r="L774" s="714" t="s">
        <v>35</v>
      </c>
      <c r="M774" s="715" t="str">
        <f>IF(K774&lt;&gt;"",VLOOKUP(K774,'DON GIA'!$S$1:$U$19,3,0),"")</f>
        <v/>
      </c>
      <c r="N774" s="715" t="str">
        <f>IF(K774&lt;&gt;"",VLOOKUP(K774,'DON GIA'!$S$1:$V$19,4,0),"")</f>
        <v/>
      </c>
      <c r="O774" s="715" t="str">
        <f t="shared" si="278"/>
        <v/>
      </c>
      <c r="P774" s="715" t="str">
        <f t="shared" si="279"/>
        <v/>
      </c>
      <c r="Q774" s="5" t="s">
        <v>323</v>
      </c>
      <c r="R774" s="699" t="s">
        <v>44</v>
      </c>
      <c r="S774" s="699">
        <v>1</v>
      </c>
      <c r="T774" s="715">
        <f>IF(Q774&lt;&gt;"",VLOOKUP(Q774,'DON GIA'!$H$1:$K$103,4,0),"")</f>
        <v>120000</v>
      </c>
      <c r="U774" s="715">
        <f t="shared" si="280"/>
        <v>120000</v>
      </c>
      <c r="V774" s="715"/>
      <c r="W774" s="712" t="s">
        <v>1009</v>
      </c>
      <c r="X774" s="699" t="s">
        <v>27</v>
      </c>
      <c r="Y774" s="718">
        <v>36.24</v>
      </c>
      <c r="Z774" s="725"/>
      <c r="AA774" s="715">
        <f>IF(W774&lt;&gt;"",VLOOKUP(W774,'DON GIA'!$A$1:$D$346,4,0),"")</f>
        <v>282038</v>
      </c>
      <c r="AB774" s="715">
        <f t="shared" si="281"/>
        <v>10221057.120000001</v>
      </c>
      <c r="AC774" s="5"/>
      <c r="AD774" s="5"/>
      <c r="AE774" s="5"/>
      <c r="AF774" s="5"/>
      <c r="AG774" s="5"/>
      <c r="AH774" s="699"/>
      <c r="AI774" s="5"/>
      <c r="AJ774" s="699"/>
      <c r="AK774" s="699"/>
      <c r="AL774" s="715" t="str">
        <f>IF(AI774&lt;&gt;"",VLOOKUP(AI774,'DON GIA'!$M$1:$P$9,4,0),"")</f>
        <v/>
      </c>
      <c r="AM774" s="715" t="str">
        <f t="shared" si="282"/>
        <v/>
      </c>
      <c r="AN774" s="5"/>
      <c r="AO774" s="699"/>
      <c r="AP774" s="702" t="str">
        <f t="shared" si="276"/>
        <v/>
      </c>
      <c r="AQ774" s="712"/>
      <c r="AR774" s="712"/>
      <c r="AS774" s="727"/>
    </row>
    <row r="775" spans="1:45" outlineLevel="2">
      <c r="A775" s="710">
        <f t="shared" si="283"/>
        <v>48</v>
      </c>
      <c r="B775" s="711" t="str">
        <f>IF(C775&lt;&gt;"",COUNTA($C$8:C775),"")</f>
        <v/>
      </c>
      <c r="C775" s="711"/>
      <c r="D775" s="5"/>
      <c r="E775" s="699"/>
      <c r="F775" s="699"/>
      <c r="G775" s="699"/>
      <c r="H775" s="699"/>
      <c r="I775" s="699"/>
      <c r="J775" s="699"/>
      <c r="K775" s="712"/>
      <c r="L775" s="714" t="s">
        <v>35</v>
      </c>
      <c r="M775" s="715" t="str">
        <f>IF(K775&lt;&gt;"",VLOOKUP(K775,'DON GIA'!$S$1:$U$19,3,0),"")</f>
        <v/>
      </c>
      <c r="N775" s="715" t="str">
        <f>IF(K775&lt;&gt;"",VLOOKUP(K775,'DON GIA'!$S$1:$V$19,4,0),"")</f>
        <v/>
      </c>
      <c r="O775" s="715" t="str">
        <f t="shared" si="278"/>
        <v/>
      </c>
      <c r="P775" s="715" t="str">
        <f t="shared" si="279"/>
        <v/>
      </c>
      <c r="Q775" s="5" t="s">
        <v>324</v>
      </c>
      <c r="R775" s="699" t="s">
        <v>44</v>
      </c>
      <c r="S775" s="699">
        <v>2</v>
      </c>
      <c r="T775" s="715">
        <f>IF(Q775&lt;&gt;"",VLOOKUP(Q775,'DON GIA'!$H$1:$K$103,4,0),"")</f>
        <v>450000</v>
      </c>
      <c r="U775" s="715">
        <f t="shared" si="280"/>
        <v>900000</v>
      </c>
      <c r="V775" s="715"/>
      <c r="W775" s="712" t="s">
        <v>1217</v>
      </c>
      <c r="X775" s="699" t="s">
        <v>38</v>
      </c>
      <c r="Y775" s="718">
        <v>0.56000000000000005</v>
      </c>
      <c r="Z775" s="725"/>
      <c r="AA775" s="715">
        <f>IF(W775&lt;&gt;"",VLOOKUP(W775,'DON GIA'!$A$1:$D$346,4,0),"")</f>
        <v>5994000</v>
      </c>
      <c r="AB775" s="715">
        <f t="shared" si="281"/>
        <v>3356640.0000000005</v>
      </c>
      <c r="AC775" s="5"/>
      <c r="AD775" s="5"/>
      <c r="AE775" s="5"/>
      <c r="AF775" s="5"/>
      <c r="AG775" s="5"/>
      <c r="AH775" s="699"/>
      <c r="AI775" s="5"/>
      <c r="AJ775" s="699"/>
      <c r="AK775" s="699"/>
      <c r="AL775" s="715" t="str">
        <f>IF(AI775&lt;&gt;"",VLOOKUP(AI775,'DON GIA'!$M$1:$P$9,4,0),"")</f>
        <v/>
      </c>
      <c r="AM775" s="715" t="str">
        <f t="shared" si="282"/>
        <v/>
      </c>
      <c r="AN775" s="5"/>
      <c r="AO775" s="699"/>
      <c r="AP775" s="702" t="str">
        <f t="shared" si="276"/>
        <v/>
      </c>
      <c r="AQ775" s="712"/>
      <c r="AR775" s="712"/>
      <c r="AS775" s="727"/>
    </row>
    <row r="776" spans="1:45" outlineLevel="2">
      <c r="A776" s="710">
        <f t="shared" si="283"/>
        <v>48</v>
      </c>
      <c r="B776" s="711" t="str">
        <f>IF(C776&lt;&gt;"",COUNTA($C$8:C776),"")</f>
        <v/>
      </c>
      <c r="C776" s="711"/>
      <c r="D776" s="5"/>
      <c r="E776" s="699"/>
      <c r="F776" s="699"/>
      <c r="G776" s="699"/>
      <c r="H776" s="699"/>
      <c r="I776" s="699"/>
      <c r="J776" s="699"/>
      <c r="K776" s="712"/>
      <c r="L776" s="714" t="s">
        <v>35</v>
      </c>
      <c r="M776" s="715" t="str">
        <f>IF(K776&lt;&gt;"",VLOOKUP(K776,'DON GIA'!$S$1:$U$19,3,0),"")</f>
        <v/>
      </c>
      <c r="N776" s="715" t="str">
        <f>IF(K776&lt;&gt;"",VLOOKUP(K776,'DON GIA'!$S$1:$V$19,4,0),"")</f>
        <v/>
      </c>
      <c r="O776" s="715" t="str">
        <f t="shared" si="278"/>
        <v/>
      </c>
      <c r="P776" s="715" t="str">
        <f t="shared" si="279"/>
        <v/>
      </c>
      <c r="Q776" s="5" t="s">
        <v>35</v>
      </c>
      <c r="R776" s="699"/>
      <c r="S776" s="699"/>
      <c r="T776" s="715" t="str">
        <f>IF(Q776&lt;&gt;"",VLOOKUP(Q776,'DON GIA'!$H$1:$K$103,4,0),"")</f>
        <v/>
      </c>
      <c r="U776" s="715" t="str">
        <f t="shared" si="280"/>
        <v/>
      </c>
      <c r="V776" s="715"/>
      <c r="W776" s="712" t="s">
        <v>1036</v>
      </c>
      <c r="X776" s="699" t="s">
        <v>27</v>
      </c>
      <c r="Y776" s="718">
        <v>61.24</v>
      </c>
      <c r="Z776" s="725"/>
      <c r="AA776" s="715">
        <f>IF(W776&lt;&gt;"",VLOOKUP(W776,'DON GIA'!$A$1:$D$346,4,0),"")</f>
        <v>161275</v>
      </c>
      <c r="AB776" s="715">
        <f t="shared" si="281"/>
        <v>9876481</v>
      </c>
      <c r="AC776" s="5"/>
      <c r="AD776" s="5"/>
      <c r="AE776" s="5"/>
      <c r="AF776" s="5"/>
      <c r="AG776" s="5"/>
      <c r="AH776" s="699"/>
      <c r="AI776" s="5"/>
      <c r="AJ776" s="699"/>
      <c r="AK776" s="699"/>
      <c r="AL776" s="715" t="str">
        <f>IF(AI776&lt;&gt;"",VLOOKUP(AI776,'DON GIA'!$M$1:$P$9,4,0),"")</f>
        <v/>
      </c>
      <c r="AM776" s="715" t="str">
        <f t="shared" si="282"/>
        <v/>
      </c>
      <c r="AN776" s="5"/>
      <c r="AO776" s="699"/>
      <c r="AP776" s="702" t="str">
        <f t="shared" si="276"/>
        <v/>
      </c>
      <c r="AQ776" s="712"/>
      <c r="AR776" s="712"/>
      <c r="AS776" s="727"/>
    </row>
    <row r="777" spans="1:45" outlineLevel="2">
      <c r="A777" s="710">
        <f t="shared" si="283"/>
        <v>48</v>
      </c>
      <c r="B777" s="711"/>
      <c r="C777" s="711"/>
      <c r="D777" s="708"/>
      <c r="E777" s="699"/>
      <c r="F777" s="699"/>
      <c r="G777" s="699"/>
      <c r="H777" s="699"/>
      <c r="I777" s="699"/>
      <c r="J777" s="699"/>
      <c r="K777" s="712"/>
      <c r="L777" s="714" t="s">
        <v>35</v>
      </c>
      <c r="M777" s="715" t="str">
        <f>IF(K777&lt;&gt;"",VLOOKUP(K777,'DON GIA'!$S$1:$U$19,3,0),"")</f>
        <v/>
      </c>
      <c r="N777" s="715" t="str">
        <f>IF(K777&lt;&gt;"",VLOOKUP(K777,'DON GIA'!$S$1:$V$19,4,0),"")</f>
        <v/>
      </c>
      <c r="O777" s="715" t="str">
        <f t="shared" si="278"/>
        <v/>
      </c>
      <c r="P777" s="715" t="str">
        <f t="shared" si="279"/>
        <v/>
      </c>
      <c r="Q777" s="5" t="s">
        <v>35</v>
      </c>
      <c r="R777" s="699"/>
      <c r="S777" s="699"/>
      <c r="T777" s="715" t="str">
        <f>IF(Q777&lt;&gt;"",VLOOKUP(Q777,'DON GIA'!$H$1:$K$103,4,0),"")</f>
        <v/>
      </c>
      <c r="U777" s="715" t="str">
        <f t="shared" si="280"/>
        <v/>
      </c>
      <c r="V777" s="715"/>
      <c r="W777" s="712" t="s">
        <v>35</v>
      </c>
      <c r="X777" s="699"/>
      <c r="Y777" s="718"/>
      <c r="Z777" s="725"/>
      <c r="AA777" s="715" t="str">
        <f>IF(W777&lt;&gt;"",VLOOKUP(W777,'DON GIA'!$A$1:$D$346,4,0),"")</f>
        <v/>
      </c>
      <c r="AB777" s="715" t="str">
        <f t="shared" si="281"/>
        <v/>
      </c>
      <c r="AC777" s="5"/>
      <c r="AD777" s="5"/>
      <c r="AE777" s="5"/>
      <c r="AF777" s="5"/>
      <c r="AG777" s="5"/>
      <c r="AH777" s="699"/>
      <c r="AI777" s="5"/>
      <c r="AJ777" s="699"/>
      <c r="AK777" s="699"/>
      <c r="AL777" s="715" t="str">
        <f>IF(AI777&lt;&gt;"",VLOOKUP(AI777,'DON GIA'!$M$1:$P$9,4,0),"")</f>
        <v/>
      </c>
      <c r="AM777" s="715" t="str">
        <f t="shared" si="282"/>
        <v/>
      </c>
      <c r="AN777" s="5"/>
      <c r="AO777" s="699"/>
      <c r="AP777" s="702" t="str">
        <f t="shared" ref="AP777:AP840" si="284">IF(C777&lt;&gt;"",O777+P777+U777+AB777+AM777,"")</f>
        <v/>
      </c>
      <c r="AQ777" s="712"/>
      <c r="AR777" s="712"/>
      <c r="AS777" s="727"/>
    </row>
    <row r="778" spans="1:45" outlineLevel="1">
      <c r="A778" s="658" t="s">
        <v>2111</v>
      </c>
      <c r="B778" s="696">
        <f>IF(C778&lt;&gt;"",COUNTA($C$8:C778),"")</f>
        <v>49</v>
      </c>
      <c r="C778" s="696">
        <v>456</v>
      </c>
      <c r="D778" s="708" t="s">
        <v>327</v>
      </c>
      <c r="E778" s="698"/>
      <c r="F778" s="699"/>
      <c r="G778" s="698"/>
      <c r="H778" s="698"/>
      <c r="I778" s="698"/>
      <c r="J778" s="698"/>
      <c r="K778" s="697"/>
      <c r="L778" s="701">
        <f>SUBTOTAL(9,L779:L796)</f>
        <v>0</v>
      </c>
      <c r="M778" s="702"/>
      <c r="N778" s="702"/>
      <c r="O778" s="702">
        <f>SUBTOTAL(9,O779:O796)</f>
        <v>0</v>
      </c>
      <c r="P778" s="702">
        <f>SUBTOTAL(9,P779:P796)</f>
        <v>0</v>
      </c>
      <c r="Q778" s="708"/>
      <c r="R778" s="698"/>
      <c r="S778" s="698">
        <f>SUBTOTAL(9,S779:S796)</f>
        <v>1</v>
      </c>
      <c r="T778" s="702"/>
      <c r="U778" s="702">
        <f>SUBTOTAL(9,U779:U796)</f>
        <v>780000</v>
      </c>
      <c r="V778" s="702"/>
      <c r="W778" s="697"/>
      <c r="X778" s="698"/>
      <c r="Y778" s="705">
        <f>SUBTOTAL(9,Y779:Y796)</f>
        <v>290.005</v>
      </c>
      <c r="Z778" s="724">
        <f>SUBTOTAL(9,Z779:Z796)</f>
        <v>0</v>
      </c>
      <c r="AA778" s="702"/>
      <c r="AB778" s="702">
        <f>SUBTOTAL(9,AB779:AB796)</f>
        <v>592536550.86000001</v>
      </c>
      <c r="AC778" s="708"/>
      <c r="AD778" s="708"/>
      <c r="AE778" s="708"/>
      <c r="AF778" s="708"/>
      <c r="AG778" s="708"/>
      <c r="AH778" s="698"/>
      <c r="AI778" s="708"/>
      <c r="AJ778" s="698"/>
      <c r="AK778" s="698">
        <f>SUBTOTAL(9,AK779:AK796)</f>
        <v>0</v>
      </c>
      <c r="AL778" s="702"/>
      <c r="AM778" s="702">
        <f>SUBTOTAL(9,AM779:AM796)</f>
        <v>0</v>
      </c>
      <c r="AN778" s="708"/>
      <c r="AO778" s="698">
        <f>SUBTOTAL(9,AO779:AO796)</f>
        <v>0</v>
      </c>
      <c r="AP778" s="702">
        <f t="shared" si="284"/>
        <v>593316550.86000001</v>
      </c>
      <c r="AQ778" s="712"/>
      <c r="AR778" s="712"/>
      <c r="AS778" s="727"/>
    </row>
    <row r="779" spans="1:45" ht="33.75" outlineLevel="2">
      <c r="A779" s="710">
        <f>IF(B778&lt;&gt;"",B778,A777)</f>
        <v>49</v>
      </c>
      <c r="B779" s="711" t="str">
        <f>IF(C779&lt;&gt;"",COUNTA($C$8:C779),"")</f>
        <v/>
      </c>
      <c r="C779" s="711"/>
      <c r="D779" s="5" t="s">
        <v>328</v>
      </c>
      <c r="E779" s="699"/>
      <c r="F779" s="699"/>
      <c r="G779" s="699"/>
      <c r="H779" s="699"/>
      <c r="I779" s="699"/>
      <c r="J779" s="699"/>
      <c r="K779" s="712"/>
      <c r="L779" s="714" t="s">
        <v>35</v>
      </c>
      <c r="M779" s="715" t="str">
        <f>IF(K779&lt;&gt;"",VLOOKUP(K779,'DON GIA'!$S$1:$U$19,3,0),"")</f>
        <v/>
      </c>
      <c r="N779" s="715" t="str">
        <f>IF(K779&lt;&gt;"",VLOOKUP(K779,'DON GIA'!$S$1:$V$19,4,0),"")</f>
        <v/>
      </c>
      <c r="O779" s="715" t="str">
        <f t="shared" ref="O779:O796" si="285">IF(K779&lt;&gt;"",L779*M779,"")</f>
        <v/>
      </c>
      <c r="P779" s="715" t="str">
        <f t="shared" ref="P779:P796" si="286">IF(K779&lt;&gt;"",L779*N779,"")</f>
        <v/>
      </c>
      <c r="Q779" s="5" t="s">
        <v>35</v>
      </c>
      <c r="R779" s="699"/>
      <c r="S779" s="699"/>
      <c r="T779" s="715" t="str">
        <f>IF(Q779&lt;&gt;"",VLOOKUP(Q779,'DON GIA'!$H$1:$K$103,4,0),"")</f>
        <v/>
      </c>
      <c r="U779" s="715" t="str">
        <f t="shared" ref="U779:U796" si="287">IF(Q779&lt;&gt;"",IF(ISNUMBER(T779),S779*T779,""),"")</f>
        <v/>
      </c>
      <c r="V779" s="715" t="s">
        <v>2163</v>
      </c>
      <c r="W779" s="712" t="s">
        <v>1230</v>
      </c>
      <c r="X779" s="699" t="s">
        <v>27</v>
      </c>
      <c r="Y779" s="718">
        <v>29.07</v>
      </c>
      <c r="Z779" s="725"/>
      <c r="AA779" s="715">
        <f>IF(W779&lt;&gt;"",VLOOKUP(W779,'DON GIA'!$A$1:$D$346,4,0),"")</f>
        <v>1119277</v>
      </c>
      <c r="AB779" s="715">
        <f t="shared" ref="AB779:AB796" si="288">IF(W779&lt;&gt;"",IF(ISNUMBER(AA779),Y779*AA779,""),"")</f>
        <v>32537382.390000001</v>
      </c>
      <c r="AC779" s="5"/>
      <c r="AD779" s="5" t="s">
        <v>29</v>
      </c>
      <c r="AE779" s="5" t="s">
        <v>36</v>
      </c>
      <c r="AF779" s="5" t="s">
        <v>316</v>
      </c>
      <c r="AG779" s="5" t="s">
        <v>136</v>
      </c>
      <c r="AH779" s="699"/>
      <c r="AI779" s="5"/>
      <c r="AJ779" s="699"/>
      <c r="AK779" s="699"/>
      <c r="AL779" s="715" t="str">
        <f>IF(AI779&lt;&gt;"",VLOOKUP(AI779,'DON GIA'!$M$1:$P$9,4,0),"")</f>
        <v/>
      </c>
      <c r="AM779" s="715" t="str">
        <f t="shared" ref="AM779:AM796" si="289">IF(AI779&lt;&gt;"",AK779*AL779,"")</f>
        <v/>
      </c>
      <c r="AN779" s="5"/>
      <c r="AO779" s="699"/>
      <c r="AP779" s="702" t="str">
        <f t="shared" si="284"/>
        <v/>
      </c>
      <c r="AQ779" s="712" t="s">
        <v>432</v>
      </c>
      <c r="AR779" s="712" t="s">
        <v>1912</v>
      </c>
      <c r="AS779" s="727"/>
    </row>
    <row r="780" spans="1:45" ht="50.25" outlineLevel="2">
      <c r="A780" s="710">
        <f t="shared" ref="A780:A796" si="290">IF(B779&lt;&gt;"",B779,A779)</f>
        <v>49</v>
      </c>
      <c r="B780" s="711" t="str">
        <f>IF(C780&lt;&gt;"",COUNTA($C$8:C780),"")</f>
        <v/>
      </c>
      <c r="C780" s="711"/>
      <c r="D780" s="5" t="s">
        <v>71</v>
      </c>
      <c r="E780" s="699"/>
      <c r="F780" s="699"/>
      <c r="G780" s="699"/>
      <c r="H780" s="699"/>
      <c r="I780" s="699"/>
      <c r="J780" s="699"/>
      <c r="K780" s="712"/>
      <c r="L780" s="714" t="s">
        <v>35</v>
      </c>
      <c r="M780" s="715" t="str">
        <f>IF(K780&lt;&gt;"",VLOOKUP(K780,'DON GIA'!$S$1:$U$19,3,0),"")</f>
        <v/>
      </c>
      <c r="N780" s="715" t="str">
        <f>IF(K780&lt;&gt;"",VLOOKUP(K780,'DON GIA'!$S$1:$V$19,4,0),"")</f>
        <v/>
      </c>
      <c r="O780" s="715" t="str">
        <f t="shared" si="285"/>
        <v/>
      </c>
      <c r="P780" s="715" t="str">
        <f t="shared" si="286"/>
        <v/>
      </c>
      <c r="Q780" s="5" t="s">
        <v>247</v>
      </c>
      <c r="R780" s="699" t="s">
        <v>44</v>
      </c>
      <c r="S780" s="699">
        <v>1</v>
      </c>
      <c r="T780" s="715">
        <f>IF(Q780&lt;&gt;"",VLOOKUP(Q780,'DON GIA'!$H$1:$K$103,4,0),"")</f>
        <v>780000</v>
      </c>
      <c r="U780" s="715">
        <f t="shared" si="287"/>
        <v>780000</v>
      </c>
      <c r="V780" s="715"/>
      <c r="W780" s="712" t="s">
        <v>1005</v>
      </c>
      <c r="X780" s="699" t="s">
        <v>27</v>
      </c>
      <c r="Y780" s="718">
        <v>76.849999999999994</v>
      </c>
      <c r="Z780" s="725"/>
      <c r="AA780" s="715">
        <f>IF(W780&lt;&gt;"",VLOOKUP(W780,'DON GIA'!$A$1:$D$346,4,0),"")</f>
        <v>5559129</v>
      </c>
      <c r="AB780" s="715">
        <f t="shared" si="288"/>
        <v>427219063.64999998</v>
      </c>
      <c r="AC780" s="5"/>
      <c r="AD780" s="5" t="s">
        <v>29</v>
      </c>
      <c r="AE780" s="5" t="s">
        <v>30</v>
      </c>
      <c r="AF780" s="5" t="s">
        <v>31</v>
      </c>
      <c r="AG780" s="5" t="s">
        <v>34</v>
      </c>
      <c r="AH780" s="699"/>
      <c r="AI780" s="5"/>
      <c r="AJ780" s="699"/>
      <c r="AK780" s="699"/>
      <c r="AL780" s="715" t="str">
        <f>IF(AI780&lt;&gt;"",VLOOKUP(AI780,'DON GIA'!$M$1:$P$9,4,0),"")</f>
        <v/>
      </c>
      <c r="AM780" s="715" t="str">
        <f t="shared" si="289"/>
        <v/>
      </c>
      <c r="AN780" s="5"/>
      <c r="AO780" s="699"/>
      <c r="AP780" s="702" t="str">
        <f t="shared" si="284"/>
        <v/>
      </c>
      <c r="AQ780" s="584" t="s">
        <v>1989</v>
      </c>
      <c r="AR780" s="584" t="s">
        <v>1958</v>
      </c>
      <c r="AS780" s="631"/>
    </row>
    <row r="781" spans="1:45" ht="66.75" outlineLevel="2">
      <c r="A781" s="710">
        <f t="shared" si="290"/>
        <v>49</v>
      </c>
      <c r="B781" s="711" t="str">
        <f>IF(C781&lt;&gt;"",COUNTA($C$8:C781),"")</f>
        <v/>
      </c>
      <c r="C781" s="711"/>
      <c r="D781" s="5"/>
      <c r="E781" s="699"/>
      <c r="F781" s="699"/>
      <c r="G781" s="699"/>
      <c r="H781" s="699"/>
      <c r="I781" s="699"/>
      <c r="J781" s="699"/>
      <c r="K781" s="712"/>
      <c r="L781" s="714" t="s">
        <v>35</v>
      </c>
      <c r="M781" s="715" t="str">
        <f>IF(K781&lt;&gt;"",VLOOKUP(K781,'DON GIA'!$S$1:$U$19,3,0),"")</f>
        <v/>
      </c>
      <c r="N781" s="715" t="str">
        <f>IF(K781&lt;&gt;"",VLOOKUP(K781,'DON GIA'!$S$1:$V$19,4,0),"")</f>
        <v/>
      </c>
      <c r="O781" s="715" t="str">
        <f t="shared" si="285"/>
        <v/>
      </c>
      <c r="P781" s="715" t="str">
        <f t="shared" si="286"/>
        <v/>
      </c>
      <c r="Q781" s="5" t="s">
        <v>35</v>
      </c>
      <c r="R781" s="699"/>
      <c r="S781" s="699"/>
      <c r="T781" s="715" t="str">
        <f>IF(Q781&lt;&gt;"",VLOOKUP(Q781,'DON GIA'!$H$1:$K$103,4,0),"")</f>
        <v/>
      </c>
      <c r="U781" s="715" t="str">
        <f t="shared" si="287"/>
        <v/>
      </c>
      <c r="V781" s="715"/>
      <c r="W781" s="712" t="s">
        <v>1080</v>
      </c>
      <c r="X781" s="699" t="s">
        <v>27</v>
      </c>
      <c r="Y781" s="718">
        <v>4.75</v>
      </c>
      <c r="Z781" s="725"/>
      <c r="AA781" s="715">
        <f>IF(W781&lt;&gt;"",VLOOKUP(W781,'DON GIA'!$A$1:$D$346,4,0),"")</f>
        <v>10375629</v>
      </c>
      <c r="AB781" s="715">
        <f t="shared" si="288"/>
        <v>49284237.75</v>
      </c>
      <c r="AC781" s="5"/>
      <c r="AD781" s="5" t="s">
        <v>29</v>
      </c>
      <c r="AE781" s="5" t="s">
        <v>30</v>
      </c>
      <c r="AF781" s="5" t="s">
        <v>31</v>
      </c>
      <c r="AG781" s="5" t="s">
        <v>34</v>
      </c>
      <c r="AH781" s="699"/>
      <c r="AI781" s="5"/>
      <c r="AJ781" s="699"/>
      <c r="AK781" s="699"/>
      <c r="AL781" s="715" t="str">
        <f>IF(AI781&lt;&gt;"",VLOOKUP(AI781,'DON GIA'!$M$1:$P$9,4,0),"")</f>
        <v/>
      </c>
      <c r="AM781" s="715" t="str">
        <f t="shared" si="289"/>
        <v/>
      </c>
      <c r="AN781" s="5"/>
      <c r="AO781" s="699"/>
      <c r="AP781" s="702" t="str">
        <f t="shared" si="284"/>
        <v/>
      </c>
      <c r="AQ781" s="712"/>
      <c r="AR781" s="712" t="s">
        <v>1959</v>
      </c>
      <c r="AS781" s="727"/>
    </row>
    <row r="782" spans="1:45" ht="66.75" outlineLevel="2">
      <c r="A782" s="710">
        <f t="shared" si="290"/>
        <v>49</v>
      </c>
      <c r="B782" s="711" t="str">
        <f>IF(C782&lt;&gt;"",COUNTA($C$8:C782),"")</f>
        <v/>
      </c>
      <c r="C782" s="711"/>
      <c r="D782" s="5"/>
      <c r="E782" s="699"/>
      <c r="F782" s="699"/>
      <c r="G782" s="699"/>
      <c r="H782" s="699"/>
      <c r="I782" s="699"/>
      <c r="J782" s="699"/>
      <c r="K782" s="712"/>
      <c r="L782" s="714" t="s">
        <v>35</v>
      </c>
      <c r="M782" s="715" t="str">
        <f>IF(K782&lt;&gt;"",VLOOKUP(K782,'DON GIA'!$S$1:$U$19,3,0),"")</f>
        <v/>
      </c>
      <c r="N782" s="715" t="str">
        <f>IF(K782&lt;&gt;"",VLOOKUP(K782,'DON GIA'!$S$1:$V$19,4,0),"")</f>
        <v/>
      </c>
      <c r="O782" s="715" t="str">
        <f t="shared" si="285"/>
        <v/>
      </c>
      <c r="P782" s="715" t="str">
        <f t="shared" si="286"/>
        <v/>
      </c>
      <c r="Q782" s="5" t="s">
        <v>35</v>
      </c>
      <c r="R782" s="699"/>
      <c r="S782" s="699"/>
      <c r="T782" s="715" t="str">
        <f>IF(Q782&lt;&gt;"",VLOOKUP(Q782,'DON GIA'!$H$1:$K$103,4,0),"")</f>
        <v/>
      </c>
      <c r="U782" s="715" t="str">
        <f t="shared" si="287"/>
        <v/>
      </c>
      <c r="V782" s="715"/>
      <c r="W782" s="712" t="s">
        <v>1231</v>
      </c>
      <c r="X782" s="699" t="s">
        <v>27</v>
      </c>
      <c r="Y782" s="718">
        <v>6.12</v>
      </c>
      <c r="Z782" s="725"/>
      <c r="AA782" s="715">
        <f>IF(W782&lt;&gt;"",VLOOKUP(W782,'DON GIA'!$A$1:$D$346,4,0),"")</f>
        <v>299700</v>
      </c>
      <c r="AB782" s="715">
        <f t="shared" si="288"/>
        <v>1834164</v>
      </c>
      <c r="AC782" s="5"/>
      <c r="AD782" s="5" t="s">
        <v>194</v>
      </c>
      <c r="AE782" s="5" t="s">
        <v>36</v>
      </c>
      <c r="AF782" s="5" t="s">
        <v>316</v>
      </c>
      <c r="AG782" s="5" t="s">
        <v>41</v>
      </c>
      <c r="AH782" s="699"/>
      <c r="AI782" s="5"/>
      <c r="AJ782" s="699"/>
      <c r="AK782" s="699"/>
      <c r="AL782" s="715" t="str">
        <f>IF(AI782&lt;&gt;"",VLOOKUP(AI782,'DON GIA'!$M$1:$P$9,4,0),"")</f>
        <v/>
      </c>
      <c r="AM782" s="715" t="str">
        <f t="shared" si="289"/>
        <v/>
      </c>
      <c r="AN782" s="5"/>
      <c r="AO782" s="699"/>
      <c r="AP782" s="702" t="str">
        <f t="shared" si="284"/>
        <v/>
      </c>
      <c r="AQ782" s="712"/>
      <c r="AR782" s="712" t="s">
        <v>1960</v>
      </c>
      <c r="AS782" s="727"/>
    </row>
    <row r="783" spans="1:45" outlineLevel="2">
      <c r="A783" s="710">
        <f t="shared" si="290"/>
        <v>49</v>
      </c>
      <c r="B783" s="711" t="str">
        <f>IF(C783&lt;&gt;"",COUNTA($C$8:C783),"")</f>
        <v/>
      </c>
      <c r="C783" s="711"/>
      <c r="D783" s="5"/>
      <c r="E783" s="699"/>
      <c r="F783" s="699"/>
      <c r="G783" s="699"/>
      <c r="H783" s="699"/>
      <c r="I783" s="699"/>
      <c r="J783" s="699"/>
      <c r="K783" s="712"/>
      <c r="L783" s="714" t="s">
        <v>35</v>
      </c>
      <c r="M783" s="715" t="str">
        <f>IF(K783&lt;&gt;"",VLOOKUP(K783,'DON GIA'!$S$1:$U$19,3,0),"")</f>
        <v/>
      </c>
      <c r="N783" s="715" t="str">
        <f>IF(K783&lt;&gt;"",VLOOKUP(K783,'DON GIA'!$S$1:$V$19,4,0),"")</f>
        <v/>
      </c>
      <c r="O783" s="715" t="str">
        <f t="shared" si="285"/>
        <v/>
      </c>
      <c r="P783" s="715" t="str">
        <f t="shared" si="286"/>
        <v/>
      </c>
      <c r="Q783" s="5" t="s">
        <v>35</v>
      </c>
      <c r="R783" s="699"/>
      <c r="S783" s="699"/>
      <c r="T783" s="715" t="str">
        <f>IF(Q783&lt;&gt;"",VLOOKUP(Q783,'DON GIA'!$H$1:$K$103,4,0),"")</f>
        <v/>
      </c>
      <c r="U783" s="715" t="str">
        <f t="shared" si="287"/>
        <v/>
      </c>
      <c r="V783" s="715"/>
      <c r="W783" s="712" t="s">
        <v>1057</v>
      </c>
      <c r="X783" s="699" t="s">
        <v>27</v>
      </c>
      <c r="Y783" s="718">
        <v>29.07</v>
      </c>
      <c r="Z783" s="725"/>
      <c r="AA783" s="715">
        <f>IF(W783&lt;&gt;"",VLOOKUP(W783,'DON GIA'!$A$1:$D$346,4,0),"")</f>
        <v>1229116</v>
      </c>
      <c r="AB783" s="715">
        <f t="shared" si="288"/>
        <v>35730402.119999997</v>
      </c>
      <c r="AC783" s="5"/>
      <c r="AD783" s="5" t="s">
        <v>29</v>
      </c>
      <c r="AE783" s="5" t="s">
        <v>30</v>
      </c>
      <c r="AF783" s="5" t="s">
        <v>31</v>
      </c>
      <c r="AG783" s="5" t="s">
        <v>136</v>
      </c>
      <c r="AH783" s="699"/>
      <c r="AI783" s="5"/>
      <c r="AJ783" s="699"/>
      <c r="AK783" s="699"/>
      <c r="AL783" s="715" t="str">
        <f>IF(AI783&lt;&gt;"",VLOOKUP(AI783,'DON GIA'!$M$1:$P$9,4,0),"")</f>
        <v/>
      </c>
      <c r="AM783" s="715" t="str">
        <f t="shared" si="289"/>
        <v/>
      </c>
      <c r="AN783" s="5"/>
      <c r="AO783" s="699"/>
      <c r="AP783" s="702" t="str">
        <f t="shared" si="284"/>
        <v/>
      </c>
      <c r="AQ783" s="712"/>
      <c r="AR783" s="712"/>
      <c r="AS783" s="727"/>
    </row>
    <row r="784" spans="1:45" outlineLevel="2">
      <c r="A784" s="710">
        <f t="shared" si="290"/>
        <v>49</v>
      </c>
      <c r="B784" s="711" t="str">
        <f>IF(C784&lt;&gt;"",COUNTA($C$8:C784),"")</f>
        <v/>
      </c>
      <c r="C784" s="711"/>
      <c r="D784" s="5"/>
      <c r="E784" s="699"/>
      <c r="F784" s="699"/>
      <c r="G784" s="699"/>
      <c r="H784" s="699"/>
      <c r="I784" s="699"/>
      <c r="J784" s="699"/>
      <c r="K784" s="712"/>
      <c r="L784" s="714" t="s">
        <v>35</v>
      </c>
      <c r="M784" s="715" t="str">
        <f>IF(K784&lt;&gt;"",VLOOKUP(K784,'DON GIA'!$S$1:$U$19,3,0),"")</f>
        <v/>
      </c>
      <c r="N784" s="715" t="str">
        <f>IF(K784&lt;&gt;"",VLOOKUP(K784,'DON GIA'!$S$1:$V$19,4,0),"")</f>
        <v/>
      </c>
      <c r="O784" s="715" t="str">
        <f t="shared" si="285"/>
        <v/>
      </c>
      <c r="P784" s="715" t="str">
        <f t="shared" si="286"/>
        <v/>
      </c>
      <c r="Q784" s="5" t="s">
        <v>35</v>
      </c>
      <c r="R784" s="699"/>
      <c r="S784" s="699"/>
      <c r="T784" s="715" t="str">
        <f>IF(Q784&lt;&gt;"",VLOOKUP(Q784,'DON GIA'!$H$1:$K$103,4,0),"")</f>
        <v/>
      </c>
      <c r="U784" s="715" t="str">
        <f t="shared" si="287"/>
        <v/>
      </c>
      <c r="V784" s="715"/>
      <c r="W784" s="712" t="s">
        <v>1222</v>
      </c>
      <c r="X784" s="699" t="s">
        <v>27</v>
      </c>
      <c r="Y784" s="718">
        <v>10.45</v>
      </c>
      <c r="Z784" s="725"/>
      <c r="AA784" s="715">
        <f>IF(W784&lt;&gt;"",VLOOKUP(W784,'DON GIA'!$A$1:$D$346,4,0),"")</f>
        <v>572213</v>
      </c>
      <c r="AB784" s="715">
        <f t="shared" si="288"/>
        <v>5979625.8499999996</v>
      </c>
      <c r="AC784" s="5"/>
      <c r="AD784" s="5"/>
      <c r="AE784" s="5"/>
      <c r="AF784" s="5"/>
      <c r="AG784" s="5"/>
      <c r="AH784" s="699"/>
      <c r="AI784" s="5"/>
      <c r="AJ784" s="699"/>
      <c r="AK784" s="699"/>
      <c r="AL784" s="715" t="str">
        <f>IF(AI784&lt;&gt;"",VLOOKUP(AI784,'DON GIA'!$M$1:$P$9,4,0),"")</f>
        <v/>
      </c>
      <c r="AM784" s="715" t="str">
        <f t="shared" si="289"/>
        <v/>
      </c>
      <c r="AN784" s="5"/>
      <c r="AO784" s="699"/>
      <c r="AP784" s="702" t="str">
        <f t="shared" si="284"/>
        <v/>
      </c>
      <c r="AQ784" s="712"/>
      <c r="AR784" s="712"/>
      <c r="AS784" s="727"/>
    </row>
    <row r="785" spans="1:45" outlineLevel="2">
      <c r="A785" s="710">
        <f t="shared" si="290"/>
        <v>49</v>
      </c>
      <c r="B785" s="711" t="str">
        <f>IF(C785&lt;&gt;"",COUNTA($C$8:C785),"")</f>
        <v/>
      </c>
      <c r="C785" s="711"/>
      <c r="D785" s="5"/>
      <c r="E785" s="699"/>
      <c r="F785" s="699"/>
      <c r="G785" s="699"/>
      <c r="H785" s="699"/>
      <c r="I785" s="699"/>
      <c r="J785" s="699"/>
      <c r="K785" s="712"/>
      <c r="L785" s="714" t="s">
        <v>35</v>
      </c>
      <c r="M785" s="715" t="str">
        <f>IF(K785&lt;&gt;"",VLOOKUP(K785,'DON GIA'!$S$1:$U$19,3,0),"")</f>
        <v/>
      </c>
      <c r="N785" s="715" t="str">
        <f>IF(K785&lt;&gt;"",VLOOKUP(K785,'DON GIA'!$S$1:$V$19,4,0),"")</f>
        <v/>
      </c>
      <c r="O785" s="715" t="str">
        <f t="shared" si="285"/>
        <v/>
      </c>
      <c r="P785" s="715" t="str">
        <f t="shared" si="286"/>
        <v/>
      </c>
      <c r="Q785" s="5" t="s">
        <v>35</v>
      </c>
      <c r="R785" s="699"/>
      <c r="S785" s="699"/>
      <c r="T785" s="715" t="str">
        <f>IF(Q785&lt;&gt;"",VLOOKUP(Q785,'DON GIA'!$H$1:$K$103,4,0),"")</f>
        <v/>
      </c>
      <c r="U785" s="715" t="str">
        <f t="shared" si="287"/>
        <v/>
      </c>
      <c r="V785" s="715"/>
      <c r="W785" s="712" t="s">
        <v>1232</v>
      </c>
      <c r="X785" s="699" t="s">
        <v>27</v>
      </c>
      <c r="Y785" s="718">
        <v>4.75</v>
      </c>
      <c r="Z785" s="725"/>
      <c r="AA785" s="715">
        <f>IF(W785&lt;&gt;"",VLOOKUP(W785,'DON GIA'!$A$1:$D$346,4,0),"")</f>
        <v>319680</v>
      </c>
      <c r="AB785" s="715">
        <f t="shared" si="288"/>
        <v>1518480</v>
      </c>
      <c r="AC785" s="5"/>
      <c r="AD785" s="5"/>
      <c r="AE785" s="5"/>
      <c r="AF785" s="5"/>
      <c r="AG785" s="5"/>
      <c r="AH785" s="699"/>
      <c r="AI785" s="5"/>
      <c r="AJ785" s="699"/>
      <c r="AK785" s="699"/>
      <c r="AL785" s="715" t="str">
        <f>IF(AI785&lt;&gt;"",VLOOKUP(AI785,'DON GIA'!$M$1:$P$9,4,0),"")</f>
        <v/>
      </c>
      <c r="AM785" s="715" t="str">
        <f t="shared" si="289"/>
        <v/>
      </c>
      <c r="AN785" s="5"/>
      <c r="AO785" s="699"/>
      <c r="AP785" s="702" t="str">
        <f t="shared" si="284"/>
        <v/>
      </c>
      <c r="AQ785" s="712"/>
      <c r="AR785" s="712"/>
      <c r="AS785" s="727"/>
    </row>
    <row r="786" spans="1:45" outlineLevel="2">
      <c r="A786" s="710">
        <f t="shared" si="290"/>
        <v>49</v>
      </c>
      <c r="B786" s="711" t="str">
        <f>IF(C786&lt;&gt;"",COUNTA($C$8:C786),"")</f>
        <v/>
      </c>
      <c r="C786" s="711"/>
      <c r="D786" s="5"/>
      <c r="E786" s="699"/>
      <c r="F786" s="699"/>
      <c r="G786" s="699"/>
      <c r="H786" s="699"/>
      <c r="I786" s="699"/>
      <c r="J786" s="699"/>
      <c r="K786" s="712"/>
      <c r="L786" s="714" t="s">
        <v>35</v>
      </c>
      <c r="M786" s="715" t="str">
        <f>IF(K786&lt;&gt;"",VLOOKUP(K786,'DON GIA'!$S$1:$U$19,3,0),"")</f>
        <v/>
      </c>
      <c r="N786" s="715" t="str">
        <f>IF(K786&lt;&gt;"",VLOOKUP(K786,'DON GIA'!$S$1:$V$19,4,0),"")</f>
        <v/>
      </c>
      <c r="O786" s="715" t="str">
        <f t="shared" si="285"/>
        <v/>
      </c>
      <c r="P786" s="715" t="str">
        <f t="shared" si="286"/>
        <v/>
      </c>
      <c r="Q786" s="5" t="s">
        <v>35</v>
      </c>
      <c r="R786" s="699"/>
      <c r="S786" s="699"/>
      <c r="T786" s="715" t="str">
        <f>IF(Q786&lt;&gt;"",VLOOKUP(Q786,'DON GIA'!$H$1:$K$103,4,0),"")</f>
        <v/>
      </c>
      <c r="U786" s="715" t="str">
        <f t="shared" si="287"/>
        <v/>
      </c>
      <c r="V786" s="715"/>
      <c r="W786" s="712" t="s">
        <v>1054</v>
      </c>
      <c r="X786" s="699" t="s">
        <v>27</v>
      </c>
      <c r="Y786" s="718">
        <v>2.94</v>
      </c>
      <c r="Z786" s="725"/>
      <c r="AA786" s="715">
        <f>IF(W786&lt;&gt;"",VLOOKUP(W786,'DON GIA'!$A$1:$D$346,4,0),"")</f>
        <v>1398600</v>
      </c>
      <c r="AB786" s="715">
        <f t="shared" si="288"/>
        <v>4111884</v>
      </c>
      <c r="AC786" s="5"/>
      <c r="AD786" s="5"/>
      <c r="AE786" s="5"/>
      <c r="AF786" s="5"/>
      <c r="AG786" s="5"/>
      <c r="AH786" s="699"/>
      <c r="AI786" s="5"/>
      <c r="AJ786" s="699"/>
      <c r="AK786" s="699"/>
      <c r="AL786" s="715" t="str">
        <f>IF(AI786&lt;&gt;"",VLOOKUP(AI786,'DON GIA'!$M$1:$P$9,4,0),"")</f>
        <v/>
      </c>
      <c r="AM786" s="715" t="str">
        <f t="shared" si="289"/>
        <v/>
      </c>
      <c r="AN786" s="5"/>
      <c r="AO786" s="699"/>
      <c r="AP786" s="702" t="str">
        <f t="shared" si="284"/>
        <v/>
      </c>
      <c r="AQ786" s="712"/>
      <c r="AR786" s="712"/>
      <c r="AS786" s="727"/>
    </row>
    <row r="787" spans="1:45" outlineLevel="2">
      <c r="A787" s="710">
        <f t="shared" si="290"/>
        <v>49</v>
      </c>
      <c r="B787" s="711" t="str">
        <f>IF(C787&lt;&gt;"",COUNTA($C$8:C787),"")</f>
        <v/>
      </c>
      <c r="C787" s="711"/>
      <c r="D787" s="5"/>
      <c r="E787" s="699"/>
      <c r="F787" s="699"/>
      <c r="G787" s="699"/>
      <c r="H787" s="699"/>
      <c r="I787" s="699"/>
      <c r="J787" s="699"/>
      <c r="K787" s="712"/>
      <c r="L787" s="714" t="s">
        <v>35</v>
      </c>
      <c r="M787" s="715" t="str">
        <f>IF(K787&lt;&gt;"",VLOOKUP(K787,'DON GIA'!$S$1:$U$19,3,0),"")</f>
        <v/>
      </c>
      <c r="N787" s="715" t="str">
        <f>IF(K787&lt;&gt;"",VLOOKUP(K787,'DON GIA'!$S$1:$V$19,4,0),"")</f>
        <v/>
      </c>
      <c r="O787" s="715" t="str">
        <f t="shared" si="285"/>
        <v/>
      </c>
      <c r="P787" s="715" t="str">
        <f t="shared" si="286"/>
        <v/>
      </c>
      <c r="Q787" s="5" t="s">
        <v>35</v>
      </c>
      <c r="R787" s="699"/>
      <c r="S787" s="699"/>
      <c r="T787" s="715" t="str">
        <f>IF(Q787&lt;&gt;"",VLOOKUP(Q787,'DON GIA'!$H$1:$K$103,4,0),"")</f>
        <v/>
      </c>
      <c r="U787" s="715" t="str">
        <f t="shared" si="287"/>
        <v/>
      </c>
      <c r="V787" s="715"/>
      <c r="W787" s="712" t="s">
        <v>1194</v>
      </c>
      <c r="X787" s="699" t="s">
        <v>27</v>
      </c>
      <c r="Y787" s="718">
        <v>1.68</v>
      </c>
      <c r="Z787" s="725"/>
      <c r="AA787" s="715">
        <f>IF(W787&lt;&gt;"",VLOOKUP(W787,'DON GIA'!$A$1:$D$346,4,0),"")</f>
        <v>292949</v>
      </c>
      <c r="AB787" s="715">
        <f t="shared" si="288"/>
        <v>492154.32</v>
      </c>
      <c r="AC787" s="5"/>
      <c r="AD787" s="5"/>
      <c r="AE787" s="5"/>
      <c r="AF787" s="5"/>
      <c r="AG787" s="5"/>
      <c r="AH787" s="699"/>
      <c r="AI787" s="5"/>
      <c r="AJ787" s="699"/>
      <c r="AK787" s="699"/>
      <c r="AL787" s="715" t="str">
        <f>IF(AI787&lt;&gt;"",VLOOKUP(AI787,'DON GIA'!$M$1:$P$9,4,0),"")</f>
        <v/>
      </c>
      <c r="AM787" s="715" t="str">
        <f t="shared" si="289"/>
        <v/>
      </c>
      <c r="AN787" s="5"/>
      <c r="AO787" s="699"/>
      <c r="AP787" s="702" t="str">
        <f t="shared" si="284"/>
        <v/>
      </c>
      <c r="AQ787" s="712"/>
      <c r="AR787" s="712"/>
      <c r="AS787" s="727"/>
    </row>
    <row r="788" spans="1:45" outlineLevel="2">
      <c r="A788" s="710">
        <f t="shared" si="290"/>
        <v>49</v>
      </c>
      <c r="B788" s="711" t="str">
        <f>IF(C788&lt;&gt;"",COUNTA($C$8:C788),"")</f>
        <v/>
      </c>
      <c r="C788" s="711"/>
      <c r="D788" s="5"/>
      <c r="E788" s="699"/>
      <c r="F788" s="699"/>
      <c r="G788" s="699"/>
      <c r="H788" s="699"/>
      <c r="I788" s="699"/>
      <c r="J788" s="699"/>
      <c r="K788" s="712"/>
      <c r="L788" s="714" t="s">
        <v>35</v>
      </c>
      <c r="M788" s="715" t="str">
        <f>IF(K788&lt;&gt;"",VLOOKUP(K788,'DON GIA'!$S$1:$U$19,3,0),"")</f>
        <v/>
      </c>
      <c r="N788" s="715" t="str">
        <f>IF(K788&lt;&gt;"",VLOOKUP(K788,'DON GIA'!$S$1:$V$19,4,0),"")</f>
        <v/>
      </c>
      <c r="O788" s="715" t="str">
        <f t="shared" si="285"/>
        <v/>
      </c>
      <c r="P788" s="715" t="str">
        <f t="shared" si="286"/>
        <v/>
      </c>
      <c r="Q788" s="5" t="s">
        <v>35</v>
      </c>
      <c r="R788" s="699"/>
      <c r="S788" s="699"/>
      <c r="T788" s="715" t="str">
        <f>IF(Q788&lt;&gt;"",VLOOKUP(Q788,'DON GIA'!$H$1:$K$103,4,0),"")</f>
        <v/>
      </c>
      <c r="U788" s="715" t="str">
        <f t="shared" si="287"/>
        <v/>
      </c>
      <c r="V788" s="715"/>
      <c r="W788" s="712" t="s">
        <v>1009</v>
      </c>
      <c r="X788" s="699" t="s">
        <v>27</v>
      </c>
      <c r="Y788" s="718">
        <v>28.8</v>
      </c>
      <c r="Z788" s="725"/>
      <c r="AA788" s="715">
        <f>IF(W788&lt;&gt;"",VLOOKUP(W788,'DON GIA'!$A$1:$D$346,4,0),"")</f>
        <v>282038</v>
      </c>
      <c r="AB788" s="715">
        <f t="shared" si="288"/>
        <v>8122694.4000000004</v>
      </c>
      <c r="AC788" s="5"/>
      <c r="AD788" s="5"/>
      <c r="AE788" s="5"/>
      <c r="AF788" s="5"/>
      <c r="AG788" s="5"/>
      <c r="AH788" s="699"/>
      <c r="AI788" s="5"/>
      <c r="AJ788" s="699"/>
      <c r="AK788" s="699"/>
      <c r="AL788" s="715" t="str">
        <f>IF(AI788&lt;&gt;"",VLOOKUP(AI788,'DON GIA'!$M$1:$P$9,4,0),"")</f>
        <v/>
      </c>
      <c r="AM788" s="715" t="str">
        <f t="shared" si="289"/>
        <v/>
      </c>
      <c r="AN788" s="5"/>
      <c r="AO788" s="699"/>
      <c r="AP788" s="702" t="str">
        <f t="shared" si="284"/>
        <v/>
      </c>
      <c r="AQ788" s="712"/>
      <c r="AR788" s="712"/>
      <c r="AS788" s="727"/>
    </row>
    <row r="789" spans="1:45" outlineLevel="2">
      <c r="A789" s="710">
        <f t="shared" si="290"/>
        <v>49</v>
      </c>
      <c r="B789" s="711" t="str">
        <f>IF(C789&lt;&gt;"",COUNTA($C$8:C789),"")</f>
        <v/>
      </c>
      <c r="C789" s="711"/>
      <c r="D789" s="5"/>
      <c r="E789" s="699"/>
      <c r="F789" s="699"/>
      <c r="G789" s="699"/>
      <c r="H789" s="699"/>
      <c r="I789" s="699"/>
      <c r="J789" s="699"/>
      <c r="K789" s="712"/>
      <c r="L789" s="714" t="s">
        <v>35</v>
      </c>
      <c r="M789" s="715" t="str">
        <f>IF(K789&lt;&gt;"",VLOOKUP(K789,'DON GIA'!$S$1:$U$19,3,0),"")</f>
        <v/>
      </c>
      <c r="N789" s="715" t="str">
        <f>IF(K789&lt;&gt;"",VLOOKUP(K789,'DON GIA'!$S$1:$V$19,4,0),"")</f>
        <v/>
      </c>
      <c r="O789" s="715" t="str">
        <f t="shared" si="285"/>
        <v/>
      </c>
      <c r="P789" s="715" t="str">
        <f t="shared" si="286"/>
        <v/>
      </c>
      <c r="Q789" s="5" t="s">
        <v>35</v>
      </c>
      <c r="R789" s="699"/>
      <c r="S789" s="699"/>
      <c r="T789" s="715" t="str">
        <f>IF(Q789&lt;&gt;"",VLOOKUP(Q789,'DON GIA'!$H$1:$K$103,4,0),"")</f>
        <v/>
      </c>
      <c r="U789" s="715" t="str">
        <f t="shared" si="287"/>
        <v/>
      </c>
      <c r="V789" s="715"/>
      <c r="W789" s="712" t="s">
        <v>1091</v>
      </c>
      <c r="X789" s="699" t="s">
        <v>27</v>
      </c>
      <c r="Y789" s="718">
        <v>31.04</v>
      </c>
      <c r="Z789" s="725"/>
      <c r="AA789" s="715">
        <f>IF(W789&lt;&gt;"",VLOOKUP(W789,'DON GIA'!$A$1:$D$346,4,0),"")</f>
        <v>161275</v>
      </c>
      <c r="AB789" s="715">
        <f t="shared" si="288"/>
        <v>5005976</v>
      </c>
      <c r="AC789" s="5"/>
      <c r="AD789" s="5"/>
      <c r="AE789" s="5"/>
      <c r="AF789" s="5"/>
      <c r="AG789" s="5"/>
      <c r="AH789" s="699"/>
      <c r="AI789" s="5"/>
      <c r="AJ789" s="699"/>
      <c r="AK789" s="699"/>
      <c r="AL789" s="715" t="str">
        <f>IF(AI789&lt;&gt;"",VLOOKUP(AI789,'DON GIA'!$M$1:$P$9,4,0),"")</f>
        <v/>
      </c>
      <c r="AM789" s="715" t="str">
        <f t="shared" si="289"/>
        <v/>
      </c>
      <c r="AN789" s="5"/>
      <c r="AO789" s="699"/>
      <c r="AP789" s="702" t="str">
        <f t="shared" si="284"/>
        <v/>
      </c>
      <c r="AQ789" s="712"/>
      <c r="AR789" s="712"/>
      <c r="AS789" s="727"/>
    </row>
    <row r="790" spans="1:45" outlineLevel="2">
      <c r="A790" s="710">
        <f t="shared" si="290"/>
        <v>49</v>
      </c>
      <c r="B790" s="711" t="str">
        <f>IF(C790&lt;&gt;"",COUNTA($C$8:C790),"")</f>
        <v/>
      </c>
      <c r="C790" s="711"/>
      <c r="D790" s="5"/>
      <c r="E790" s="699"/>
      <c r="F790" s="699"/>
      <c r="G790" s="699"/>
      <c r="H790" s="699"/>
      <c r="I790" s="699"/>
      <c r="J790" s="699"/>
      <c r="K790" s="712"/>
      <c r="L790" s="714" t="s">
        <v>35</v>
      </c>
      <c r="M790" s="715" t="str">
        <f>IF(K790&lt;&gt;"",VLOOKUP(K790,'DON GIA'!$S$1:$U$19,3,0),"")</f>
        <v/>
      </c>
      <c r="N790" s="715" t="str">
        <f>IF(K790&lt;&gt;"",VLOOKUP(K790,'DON GIA'!$S$1:$V$19,4,0),"")</f>
        <v/>
      </c>
      <c r="O790" s="715" t="str">
        <f t="shared" si="285"/>
        <v/>
      </c>
      <c r="P790" s="715" t="str">
        <f t="shared" si="286"/>
        <v/>
      </c>
      <c r="Q790" s="5" t="s">
        <v>35</v>
      </c>
      <c r="R790" s="699"/>
      <c r="S790" s="699"/>
      <c r="T790" s="715" t="str">
        <f>IF(Q790&lt;&gt;"",VLOOKUP(Q790,'DON GIA'!$H$1:$K$103,4,0),"")</f>
        <v/>
      </c>
      <c r="U790" s="715" t="str">
        <f t="shared" si="287"/>
        <v/>
      </c>
      <c r="V790" s="715"/>
      <c r="W790" s="712" t="s">
        <v>1193</v>
      </c>
      <c r="X790" s="699" t="s">
        <v>27</v>
      </c>
      <c r="Y790" s="718">
        <v>45.81</v>
      </c>
      <c r="Z790" s="725"/>
      <c r="AA790" s="715">
        <f>IF(W790&lt;&gt;"",VLOOKUP(W790,'DON GIA'!$A$1:$D$346,4,0),"")</f>
        <v>109890</v>
      </c>
      <c r="AB790" s="715">
        <f t="shared" si="288"/>
        <v>5034060.9000000004</v>
      </c>
      <c r="AC790" s="5"/>
      <c r="AD790" s="5"/>
      <c r="AE790" s="5"/>
      <c r="AF790" s="5"/>
      <c r="AG790" s="5"/>
      <c r="AH790" s="699"/>
      <c r="AI790" s="5"/>
      <c r="AJ790" s="699"/>
      <c r="AK790" s="699"/>
      <c r="AL790" s="715" t="str">
        <f>IF(AI790&lt;&gt;"",VLOOKUP(AI790,'DON GIA'!$M$1:$P$9,4,0),"")</f>
        <v/>
      </c>
      <c r="AM790" s="715" t="str">
        <f t="shared" si="289"/>
        <v/>
      </c>
      <c r="AN790" s="5"/>
      <c r="AO790" s="699"/>
      <c r="AP790" s="702" t="str">
        <f t="shared" si="284"/>
        <v/>
      </c>
      <c r="AQ790" s="712"/>
      <c r="AR790" s="712"/>
      <c r="AS790" s="727"/>
    </row>
    <row r="791" spans="1:45" outlineLevel="2">
      <c r="A791" s="710">
        <f t="shared" si="290"/>
        <v>49</v>
      </c>
      <c r="B791" s="711" t="str">
        <f>IF(C791&lt;&gt;"",COUNTA($C$8:C791),"")</f>
        <v/>
      </c>
      <c r="C791" s="711"/>
      <c r="D791" s="5"/>
      <c r="E791" s="699"/>
      <c r="F791" s="699"/>
      <c r="G791" s="699"/>
      <c r="H791" s="699"/>
      <c r="I791" s="699"/>
      <c r="J791" s="699"/>
      <c r="K791" s="712"/>
      <c r="L791" s="714" t="s">
        <v>35</v>
      </c>
      <c r="M791" s="715" t="str">
        <f>IF(K791&lt;&gt;"",VLOOKUP(K791,'DON GIA'!$S$1:$U$19,3,0),"")</f>
        <v/>
      </c>
      <c r="N791" s="715" t="str">
        <f>IF(K791&lt;&gt;"",VLOOKUP(K791,'DON GIA'!$S$1:$V$19,4,0),"")</f>
        <v/>
      </c>
      <c r="O791" s="715" t="str">
        <f t="shared" si="285"/>
        <v/>
      </c>
      <c r="P791" s="715" t="str">
        <f t="shared" si="286"/>
        <v/>
      </c>
      <c r="Q791" s="5" t="s">
        <v>35</v>
      </c>
      <c r="R791" s="699"/>
      <c r="S791" s="699"/>
      <c r="T791" s="715" t="str">
        <f>IF(Q791&lt;&gt;"",VLOOKUP(Q791,'DON GIA'!$H$1:$K$103,4,0),"")</f>
        <v/>
      </c>
      <c r="U791" s="715" t="str">
        <f t="shared" si="287"/>
        <v/>
      </c>
      <c r="V791" s="715"/>
      <c r="W791" s="712" t="s">
        <v>1233</v>
      </c>
      <c r="X791" s="699" t="s">
        <v>27</v>
      </c>
      <c r="Y791" s="718">
        <v>1.54</v>
      </c>
      <c r="Z791" s="725"/>
      <c r="AA791" s="715">
        <f>IF(W791&lt;&gt;"",VLOOKUP(W791,'DON GIA'!$A$1:$D$346,4,0),"")</f>
        <v>1398600</v>
      </c>
      <c r="AB791" s="715">
        <f t="shared" si="288"/>
        <v>2153844</v>
      </c>
      <c r="AC791" s="5"/>
      <c r="AD791" s="5"/>
      <c r="AE791" s="5"/>
      <c r="AF791" s="5"/>
      <c r="AG791" s="5"/>
      <c r="AH791" s="699"/>
      <c r="AI791" s="5"/>
      <c r="AJ791" s="699"/>
      <c r="AK791" s="699"/>
      <c r="AL791" s="715" t="str">
        <f>IF(AI791&lt;&gt;"",VLOOKUP(AI791,'DON GIA'!$M$1:$P$9,4,0),"")</f>
        <v/>
      </c>
      <c r="AM791" s="715" t="str">
        <f t="shared" si="289"/>
        <v/>
      </c>
      <c r="AN791" s="5"/>
      <c r="AO791" s="699"/>
      <c r="AP791" s="702" t="str">
        <f t="shared" si="284"/>
        <v/>
      </c>
      <c r="AQ791" s="712"/>
      <c r="AR791" s="712"/>
      <c r="AS791" s="727"/>
    </row>
    <row r="792" spans="1:45" outlineLevel="2">
      <c r="A792" s="710">
        <f t="shared" si="290"/>
        <v>49</v>
      </c>
      <c r="B792" s="711" t="str">
        <f>IF(C792&lt;&gt;"",COUNTA($C$8:C792),"")</f>
        <v/>
      </c>
      <c r="C792" s="711"/>
      <c r="D792" s="5"/>
      <c r="E792" s="699"/>
      <c r="F792" s="699"/>
      <c r="G792" s="699"/>
      <c r="H792" s="699"/>
      <c r="I792" s="699"/>
      <c r="J792" s="699"/>
      <c r="K792" s="712"/>
      <c r="L792" s="714" t="s">
        <v>35</v>
      </c>
      <c r="M792" s="715" t="str">
        <f>IF(K792&lt;&gt;"",VLOOKUP(K792,'DON GIA'!$S$1:$U$19,3,0),"")</f>
        <v/>
      </c>
      <c r="N792" s="715" t="str">
        <f>IF(K792&lt;&gt;"",VLOOKUP(K792,'DON GIA'!$S$1:$V$19,4,0),"")</f>
        <v/>
      </c>
      <c r="O792" s="715" t="str">
        <f t="shared" si="285"/>
        <v/>
      </c>
      <c r="P792" s="715" t="str">
        <f t="shared" si="286"/>
        <v/>
      </c>
      <c r="Q792" s="5" t="s">
        <v>35</v>
      </c>
      <c r="R792" s="699"/>
      <c r="S792" s="699"/>
      <c r="T792" s="715" t="str">
        <f>IF(Q792&lt;&gt;"",VLOOKUP(Q792,'DON GIA'!$H$1:$K$103,4,0),"")</f>
        <v/>
      </c>
      <c r="U792" s="715" t="str">
        <f t="shared" si="287"/>
        <v/>
      </c>
      <c r="V792" s="715"/>
      <c r="W792" s="712" t="s">
        <v>1234</v>
      </c>
      <c r="X792" s="699" t="s">
        <v>27</v>
      </c>
      <c r="Y792" s="718">
        <v>2.4</v>
      </c>
      <c r="Z792" s="725"/>
      <c r="AA792" s="715">
        <f>IF(W792&lt;&gt;"",VLOOKUP(W792,'DON GIA'!$A$1:$D$346,4,0),"")</f>
        <v>282038</v>
      </c>
      <c r="AB792" s="715">
        <f t="shared" si="288"/>
        <v>676891.2</v>
      </c>
      <c r="AC792" s="5"/>
      <c r="AD792" s="5"/>
      <c r="AE792" s="5"/>
      <c r="AF792" s="5"/>
      <c r="AG792" s="5"/>
      <c r="AH792" s="699"/>
      <c r="AI792" s="5"/>
      <c r="AJ792" s="699"/>
      <c r="AK792" s="699"/>
      <c r="AL792" s="715" t="str">
        <f>IF(AI792&lt;&gt;"",VLOOKUP(AI792,'DON GIA'!$M$1:$P$9,4,0),"")</f>
        <v/>
      </c>
      <c r="AM792" s="715" t="str">
        <f t="shared" si="289"/>
        <v/>
      </c>
      <c r="AN792" s="5"/>
      <c r="AO792" s="699"/>
      <c r="AP792" s="702" t="str">
        <f t="shared" si="284"/>
        <v/>
      </c>
      <c r="AQ792" s="712"/>
      <c r="AR792" s="712"/>
      <c r="AS792" s="727"/>
    </row>
    <row r="793" spans="1:45" outlineLevel="2">
      <c r="A793" s="710">
        <f t="shared" si="290"/>
        <v>49</v>
      </c>
      <c r="B793" s="711" t="str">
        <f>IF(C793&lt;&gt;"",COUNTA($C$8:C793),"")</f>
        <v/>
      </c>
      <c r="C793" s="711"/>
      <c r="D793" s="5"/>
      <c r="E793" s="699"/>
      <c r="F793" s="699"/>
      <c r="G793" s="699"/>
      <c r="H793" s="699"/>
      <c r="I793" s="699"/>
      <c r="J793" s="699"/>
      <c r="K793" s="712"/>
      <c r="L793" s="714" t="s">
        <v>35</v>
      </c>
      <c r="M793" s="715" t="str">
        <f>IF(K793&lt;&gt;"",VLOOKUP(K793,'DON GIA'!$S$1:$U$19,3,0),"")</f>
        <v/>
      </c>
      <c r="N793" s="715" t="str">
        <f>IF(K793&lt;&gt;"",VLOOKUP(K793,'DON GIA'!$S$1:$V$19,4,0),"")</f>
        <v/>
      </c>
      <c r="O793" s="715" t="str">
        <f t="shared" si="285"/>
        <v/>
      </c>
      <c r="P793" s="715" t="str">
        <f t="shared" si="286"/>
        <v/>
      </c>
      <c r="Q793" s="5" t="s">
        <v>35</v>
      </c>
      <c r="R793" s="699"/>
      <c r="S793" s="699"/>
      <c r="T793" s="715" t="str">
        <f>IF(Q793&lt;&gt;"",VLOOKUP(Q793,'DON GIA'!$H$1:$K$103,4,0),"")</f>
        <v/>
      </c>
      <c r="U793" s="715" t="str">
        <f t="shared" si="287"/>
        <v/>
      </c>
      <c r="V793" s="715"/>
      <c r="W793" s="712" t="s">
        <v>1238</v>
      </c>
      <c r="X793" s="699" t="s">
        <v>42</v>
      </c>
      <c r="Y793" s="718">
        <v>1</v>
      </c>
      <c r="Z793" s="725"/>
      <c r="AA793" s="715">
        <f>IF(W793&lt;&gt;"",VLOOKUP(W793,'DON GIA'!$A$1:$D$346,4,0),"")</f>
        <v>8066502</v>
      </c>
      <c r="AB793" s="715">
        <f t="shared" si="288"/>
        <v>8066502</v>
      </c>
      <c r="AC793" s="5"/>
      <c r="AD793" s="5"/>
      <c r="AE793" s="5"/>
      <c r="AF793" s="5"/>
      <c r="AG793" s="5"/>
      <c r="AH793" s="699"/>
      <c r="AI793" s="5"/>
      <c r="AJ793" s="699"/>
      <c r="AK793" s="699"/>
      <c r="AL793" s="715" t="str">
        <f>IF(AI793&lt;&gt;"",VLOOKUP(AI793,'DON GIA'!$M$1:$P$9,4,0),"")</f>
        <v/>
      </c>
      <c r="AM793" s="715" t="str">
        <f t="shared" si="289"/>
        <v/>
      </c>
      <c r="AN793" s="5"/>
      <c r="AO793" s="699"/>
      <c r="AP793" s="702" t="str">
        <f t="shared" si="284"/>
        <v/>
      </c>
      <c r="AQ793" s="712"/>
      <c r="AR793" s="712"/>
      <c r="AS793" s="727"/>
    </row>
    <row r="794" spans="1:45" ht="33.75" outlineLevel="2">
      <c r="A794" s="710">
        <f t="shared" si="290"/>
        <v>49</v>
      </c>
      <c r="B794" s="711" t="str">
        <f>IF(C794&lt;&gt;"",COUNTA($C$8:C794),"")</f>
        <v/>
      </c>
      <c r="C794" s="711"/>
      <c r="D794" s="5"/>
      <c r="E794" s="699"/>
      <c r="F794" s="699"/>
      <c r="G794" s="699"/>
      <c r="H794" s="699"/>
      <c r="I794" s="699"/>
      <c r="J794" s="699"/>
      <c r="K794" s="712"/>
      <c r="L794" s="714" t="s">
        <v>35</v>
      </c>
      <c r="M794" s="715" t="str">
        <f>IF(K794&lt;&gt;"",VLOOKUP(K794,'DON GIA'!$S$1:$U$19,3,0),"")</f>
        <v/>
      </c>
      <c r="N794" s="715" t="str">
        <f>IF(K794&lt;&gt;"",VLOOKUP(K794,'DON GIA'!$S$1:$V$19,4,0),"")</f>
        <v/>
      </c>
      <c r="O794" s="715" t="str">
        <f t="shared" si="285"/>
        <v/>
      </c>
      <c r="P794" s="715" t="str">
        <f t="shared" si="286"/>
        <v/>
      </c>
      <c r="Q794" s="5" t="s">
        <v>35</v>
      </c>
      <c r="R794" s="699"/>
      <c r="S794" s="699"/>
      <c r="T794" s="715" t="str">
        <f>IF(Q794&lt;&gt;"",VLOOKUP(Q794,'DON GIA'!$H$1:$K$103,4,0),"")</f>
        <v/>
      </c>
      <c r="U794" s="715" t="str">
        <f t="shared" si="287"/>
        <v/>
      </c>
      <c r="V794" s="715"/>
      <c r="W794" s="712" t="s">
        <v>1239</v>
      </c>
      <c r="X794" s="699" t="s">
        <v>27</v>
      </c>
      <c r="Y794" s="718">
        <f>2.6*5.1</f>
        <v>13.26</v>
      </c>
      <c r="Z794" s="725"/>
      <c r="AA794" s="715">
        <f>IF(W794&lt;&gt;"",VLOOKUP(W794,'DON GIA'!$A$1:$D$346,4,0),"")</f>
        <v>269273</v>
      </c>
      <c r="AB794" s="715">
        <f t="shared" si="288"/>
        <v>3570559.98</v>
      </c>
      <c r="AC794" s="5"/>
      <c r="AD794" s="5"/>
      <c r="AE794" s="5"/>
      <c r="AF794" s="5"/>
      <c r="AG794" s="5"/>
      <c r="AH794" s="699"/>
      <c r="AI794" s="5"/>
      <c r="AJ794" s="699"/>
      <c r="AK794" s="699"/>
      <c r="AL794" s="715" t="str">
        <f>IF(AI794&lt;&gt;"",VLOOKUP(AI794,'DON GIA'!$M$1:$P$9,4,0),"")</f>
        <v/>
      </c>
      <c r="AM794" s="715" t="str">
        <f t="shared" si="289"/>
        <v/>
      </c>
      <c r="AN794" s="5"/>
      <c r="AO794" s="699"/>
      <c r="AP794" s="702" t="str">
        <f t="shared" si="284"/>
        <v/>
      </c>
      <c r="AQ794" s="712"/>
      <c r="AR794" s="712"/>
      <c r="AS794" s="727"/>
    </row>
    <row r="795" spans="1:45" outlineLevel="2">
      <c r="A795" s="710">
        <f t="shared" si="290"/>
        <v>49</v>
      </c>
      <c r="B795" s="711" t="str">
        <f>IF(C795&lt;&gt;"",COUNTA($C$8:C795),"")</f>
        <v/>
      </c>
      <c r="C795" s="711"/>
      <c r="D795" s="5"/>
      <c r="E795" s="699"/>
      <c r="F795" s="699"/>
      <c r="G795" s="699"/>
      <c r="H795" s="699"/>
      <c r="I795" s="699"/>
      <c r="J795" s="699"/>
      <c r="K795" s="712"/>
      <c r="L795" s="714" t="s">
        <v>35</v>
      </c>
      <c r="M795" s="715" t="str">
        <f>IF(K795&lt;&gt;"",VLOOKUP(K795,'DON GIA'!$S$1:$U$19,3,0),"")</f>
        <v/>
      </c>
      <c r="N795" s="715" t="str">
        <f>IF(K795&lt;&gt;"",VLOOKUP(K795,'DON GIA'!$S$1:$V$19,4,0),"")</f>
        <v/>
      </c>
      <c r="O795" s="715" t="str">
        <f t="shared" si="285"/>
        <v/>
      </c>
      <c r="P795" s="715" t="str">
        <f t="shared" si="286"/>
        <v/>
      </c>
      <c r="Q795" s="5" t="s">
        <v>35</v>
      </c>
      <c r="R795" s="699"/>
      <c r="S795" s="699"/>
      <c r="T795" s="715" t="str">
        <f>IF(Q795&lt;&gt;"",VLOOKUP(Q795,'DON GIA'!$H$1:$K$103,4,0),"")</f>
        <v/>
      </c>
      <c r="U795" s="715" t="str">
        <f t="shared" si="287"/>
        <v/>
      </c>
      <c r="V795" s="715"/>
      <c r="W795" s="712" t="s">
        <v>1120</v>
      </c>
      <c r="X795" s="699" t="s">
        <v>38</v>
      </c>
      <c r="Y795" s="718">
        <f>4.75*0.1</f>
        <v>0.47500000000000003</v>
      </c>
      <c r="Z795" s="725"/>
      <c r="AA795" s="715">
        <f>IF(W795&lt;&gt;"",VLOOKUP(W795,'DON GIA'!$A$1:$D$346,4,0),"")</f>
        <v>2523428</v>
      </c>
      <c r="AB795" s="715">
        <f t="shared" si="288"/>
        <v>1198628.3</v>
      </c>
      <c r="AC795" s="5"/>
      <c r="AD795" s="5"/>
      <c r="AE795" s="5"/>
      <c r="AF795" s="5"/>
      <c r="AG795" s="5"/>
      <c r="AH795" s="699"/>
      <c r="AI795" s="5"/>
      <c r="AJ795" s="699"/>
      <c r="AK795" s="699"/>
      <c r="AL795" s="715" t="str">
        <f>IF(AI795&lt;&gt;"",VLOOKUP(AI795,'DON GIA'!$M$1:$P$9,4,0),"")</f>
        <v/>
      </c>
      <c r="AM795" s="715" t="str">
        <f t="shared" si="289"/>
        <v/>
      </c>
      <c r="AN795" s="5"/>
      <c r="AO795" s="699"/>
      <c r="AP795" s="702" t="str">
        <f t="shared" si="284"/>
        <v/>
      </c>
      <c r="AQ795" s="712"/>
      <c r="AR795" s="712"/>
      <c r="AS795" s="727"/>
    </row>
    <row r="796" spans="1:45" outlineLevel="2">
      <c r="A796" s="710">
        <f t="shared" si="290"/>
        <v>49</v>
      </c>
      <c r="B796" s="711"/>
      <c r="C796" s="711"/>
      <c r="D796" s="708"/>
      <c r="E796" s="699"/>
      <c r="F796" s="699"/>
      <c r="G796" s="699"/>
      <c r="H796" s="699"/>
      <c r="I796" s="699"/>
      <c r="J796" s="699"/>
      <c r="K796" s="712"/>
      <c r="L796" s="714" t="s">
        <v>35</v>
      </c>
      <c r="M796" s="715" t="str">
        <f>IF(K796&lt;&gt;"",VLOOKUP(K796,'DON GIA'!$S$1:$U$19,3,0),"")</f>
        <v/>
      </c>
      <c r="N796" s="715" t="str">
        <f>IF(K796&lt;&gt;"",VLOOKUP(K796,'DON GIA'!$S$1:$V$19,4,0),"")</f>
        <v/>
      </c>
      <c r="O796" s="715" t="str">
        <f t="shared" si="285"/>
        <v/>
      </c>
      <c r="P796" s="715" t="str">
        <f t="shared" si="286"/>
        <v/>
      </c>
      <c r="Q796" s="5" t="s">
        <v>35</v>
      </c>
      <c r="R796" s="699"/>
      <c r="S796" s="699"/>
      <c r="T796" s="715" t="str">
        <f>IF(Q796&lt;&gt;"",VLOOKUP(Q796,'DON GIA'!$H$1:$K$103,4,0),"")</f>
        <v/>
      </c>
      <c r="U796" s="715" t="str">
        <f t="shared" si="287"/>
        <v/>
      </c>
      <c r="V796" s="715"/>
      <c r="W796" s="712" t="s">
        <v>35</v>
      </c>
      <c r="X796" s="699"/>
      <c r="Y796" s="718"/>
      <c r="Z796" s="725"/>
      <c r="AA796" s="715" t="str">
        <f>IF(W796&lt;&gt;"",VLOOKUP(W796,'DON GIA'!$A$1:$D$346,4,0),"")</f>
        <v/>
      </c>
      <c r="AB796" s="715" t="str">
        <f t="shared" si="288"/>
        <v/>
      </c>
      <c r="AC796" s="5"/>
      <c r="AD796" s="5"/>
      <c r="AE796" s="5"/>
      <c r="AF796" s="5"/>
      <c r="AG796" s="5"/>
      <c r="AH796" s="699"/>
      <c r="AI796" s="5"/>
      <c r="AJ796" s="699"/>
      <c r="AK796" s="699"/>
      <c r="AL796" s="715" t="str">
        <f>IF(AI796&lt;&gt;"",VLOOKUP(AI796,'DON GIA'!$M$1:$P$9,4,0),"")</f>
        <v/>
      </c>
      <c r="AM796" s="715" t="str">
        <f t="shared" si="289"/>
        <v/>
      </c>
      <c r="AN796" s="5"/>
      <c r="AO796" s="699"/>
      <c r="AP796" s="702" t="str">
        <f t="shared" si="284"/>
        <v/>
      </c>
      <c r="AQ796" s="712"/>
      <c r="AR796" s="712"/>
      <c r="AS796" s="727"/>
    </row>
    <row r="797" spans="1:45" outlineLevel="1">
      <c r="A797" s="658" t="s">
        <v>2110</v>
      </c>
      <c r="B797" s="696">
        <f>IF(C797&lt;&gt;"",COUNTA($C$8:C797),"")</f>
        <v>50</v>
      </c>
      <c r="C797" s="696">
        <v>455</v>
      </c>
      <c r="D797" s="708" t="s">
        <v>325</v>
      </c>
      <c r="E797" s="698"/>
      <c r="F797" s="699"/>
      <c r="G797" s="698"/>
      <c r="H797" s="698"/>
      <c r="I797" s="698"/>
      <c r="J797" s="698"/>
      <c r="K797" s="697"/>
      <c r="L797" s="701">
        <f>SUBTOTAL(9,L798:L815)</f>
        <v>0</v>
      </c>
      <c r="M797" s="702"/>
      <c r="N797" s="702"/>
      <c r="O797" s="702">
        <f>SUBTOTAL(9,O798:O815)</f>
        <v>0</v>
      </c>
      <c r="P797" s="702">
        <f>SUBTOTAL(9,P798:P815)</f>
        <v>0</v>
      </c>
      <c r="Q797" s="708"/>
      <c r="R797" s="698"/>
      <c r="S797" s="698">
        <f>SUBTOTAL(9,S798:S815)</f>
        <v>0</v>
      </c>
      <c r="T797" s="702"/>
      <c r="U797" s="702">
        <f>SUBTOTAL(9,U798:U815)</f>
        <v>0</v>
      </c>
      <c r="V797" s="702"/>
      <c r="W797" s="697"/>
      <c r="X797" s="698"/>
      <c r="Y797" s="705">
        <f>SUBTOTAL(9,Y798:Y815)</f>
        <v>302.26400000000001</v>
      </c>
      <c r="Z797" s="724">
        <f>SUBTOTAL(9,Z798:Z815)</f>
        <v>0</v>
      </c>
      <c r="AA797" s="702"/>
      <c r="AB797" s="702">
        <f>SUBTOTAL(9,AB798:AB815)</f>
        <v>583405838.77199996</v>
      </c>
      <c r="AC797" s="708"/>
      <c r="AD797" s="708"/>
      <c r="AE797" s="708"/>
      <c r="AF797" s="708"/>
      <c r="AG797" s="708"/>
      <c r="AH797" s="698"/>
      <c r="AI797" s="708"/>
      <c r="AJ797" s="698"/>
      <c r="AK797" s="698">
        <f>SUBTOTAL(9,AK798:AK815)</f>
        <v>0</v>
      </c>
      <c r="AL797" s="702"/>
      <c r="AM797" s="702">
        <f>SUBTOTAL(9,AM798:AM815)</f>
        <v>0</v>
      </c>
      <c r="AN797" s="708"/>
      <c r="AO797" s="698">
        <f>SUBTOTAL(9,AO798:AO815)</f>
        <v>0</v>
      </c>
      <c r="AP797" s="702">
        <f t="shared" si="284"/>
        <v>583405838.77199996</v>
      </c>
      <c r="AQ797" s="712"/>
      <c r="AR797" s="712"/>
      <c r="AS797" s="727"/>
    </row>
    <row r="798" spans="1:45" ht="33.75" outlineLevel="2">
      <c r="A798" s="710">
        <f>IF(B797&lt;&gt;"",B797,A796)</f>
        <v>50</v>
      </c>
      <c r="B798" s="711" t="str">
        <f>IF(C798&lt;&gt;"",COUNTA($C$8:C798),"")</f>
        <v/>
      </c>
      <c r="C798" s="711"/>
      <c r="D798" s="5" t="s">
        <v>326</v>
      </c>
      <c r="E798" s="699"/>
      <c r="F798" s="699"/>
      <c r="G798" s="699"/>
      <c r="H798" s="699"/>
      <c r="I798" s="699"/>
      <c r="J798" s="699"/>
      <c r="K798" s="712"/>
      <c r="L798" s="714" t="s">
        <v>35</v>
      </c>
      <c r="M798" s="715" t="str">
        <f>IF(K798&lt;&gt;"",VLOOKUP(K798,'DON GIA'!$S$1:$U$19,3,0),"")</f>
        <v/>
      </c>
      <c r="N798" s="715" t="str">
        <f>IF(K798&lt;&gt;"",VLOOKUP(K798,'DON GIA'!$S$1:$V$19,4,0),"")</f>
        <v/>
      </c>
      <c r="O798" s="715" t="str">
        <f t="shared" ref="O798:O815" si="291">IF(K798&lt;&gt;"",L798*M798,"")</f>
        <v/>
      </c>
      <c r="P798" s="715" t="str">
        <f t="shared" ref="P798:P815" si="292">IF(K798&lt;&gt;"",L798*N798,"")</f>
        <v/>
      </c>
      <c r="Q798" s="5" t="s">
        <v>35</v>
      </c>
      <c r="R798" s="699"/>
      <c r="S798" s="699"/>
      <c r="T798" s="715" t="str">
        <f>IF(Q798&lt;&gt;"",VLOOKUP(Q798,'DON GIA'!$H$1:$K$103,4,0),"")</f>
        <v/>
      </c>
      <c r="U798" s="715" t="str">
        <f t="shared" ref="U798:U815" si="293">IF(Q798&lt;&gt;"",IF(ISNUMBER(T798),S798*T798,""),"")</f>
        <v/>
      </c>
      <c r="V798" s="715" t="s">
        <v>2163</v>
      </c>
      <c r="W798" s="712" t="s">
        <v>1230</v>
      </c>
      <c r="X798" s="699" t="s">
        <v>27</v>
      </c>
      <c r="Y798" s="718">
        <v>30.78</v>
      </c>
      <c r="Z798" s="725"/>
      <c r="AA798" s="715">
        <f>IF(W798&lt;&gt;"",VLOOKUP(W798,'DON GIA'!$A$1:$D$346,4,0),"")</f>
        <v>1119277</v>
      </c>
      <c r="AB798" s="715">
        <f t="shared" ref="AB798:AB815" si="294">IF(W798&lt;&gt;"",IF(ISNUMBER(AA798),Y798*AA798,""),"")</f>
        <v>34451346.060000002</v>
      </c>
      <c r="AC798" s="5"/>
      <c r="AD798" s="5" t="s">
        <v>29</v>
      </c>
      <c r="AE798" s="5" t="s">
        <v>36</v>
      </c>
      <c r="AF798" s="5" t="s">
        <v>316</v>
      </c>
      <c r="AG798" s="5" t="s">
        <v>136</v>
      </c>
      <c r="AH798" s="699"/>
      <c r="AI798" s="5"/>
      <c r="AJ798" s="699"/>
      <c r="AK798" s="699"/>
      <c r="AL798" s="715" t="str">
        <f>IF(AI798&lt;&gt;"",VLOOKUP(AI798,'DON GIA'!$M$1:$P$9,4,0),"")</f>
        <v/>
      </c>
      <c r="AM798" s="715" t="str">
        <f t="shared" ref="AM798:AM815" si="295">IF(AI798&lt;&gt;"",AK798*AL798,"")</f>
        <v/>
      </c>
      <c r="AN798" s="5"/>
      <c r="AO798" s="699"/>
      <c r="AP798" s="702" t="str">
        <f t="shared" si="284"/>
        <v/>
      </c>
      <c r="AQ798" s="712" t="s">
        <v>432</v>
      </c>
      <c r="AR798" s="712" t="s">
        <v>1912</v>
      </c>
      <c r="AS798" s="727"/>
    </row>
    <row r="799" spans="1:45" ht="50.25" outlineLevel="2">
      <c r="A799" s="710">
        <f t="shared" ref="A799:A815" si="296">IF(B798&lt;&gt;"",B798,A798)</f>
        <v>50</v>
      </c>
      <c r="B799" s="711" t="str">
        <f>IF(C799&lt;&gt;"",COUNTA($C$8:C799),"")</f>
        <v/>
      </c>
      <c r="C799" s="711"/>
      <c r="D799" s="5" t="s">
        <v>71</v>
      </c>
      <c r="E799" s="699"/>
      <c r="F799" s="699"/>
      <c r="G799" s="699"/>
      <c r="H799" s="699"/>
      <c r="I799" s="699"/>
      <c r="J799" s="699"/>
      <c r="K799" s="712"/>
      <c r="L799" s="714" t="s">
        <v>35</v>
      </c>
      <c r="M799" s="715" t="str">
        <f>IF(K799&lt;&gt;"",VLOOKUP(K799,'DON GIA'!$S$1:$U$19,3,0),"")</f>
        <v/>
      </c>
      <c r="N799" s="715" t="str">
        <f>IF(K799&lt;&gt;"",VLOOKUP(K799,'DON GIA'!$S$1:$V$19,4,0),"")</f>
        <v/>
      </c>
      <c r="O799" s="715" t="str">
        <f t="shared" si="291"/>
        <v/>
      </c>
      <c r="P799" s="715" t="str">
        <f t="shared" si="292"/>
        <v/>
      </c>
      <c r="Q799" s="5" t="s">
        <v>35</v>
      </c>
      <c r="R799" s="699"/>
      <c r="S799" s="699"/>
      <c r="T799" s="715" t="str">
        <f>IF(Q799&lt;&gt;"",VLOOKUP(Q799,'DON GIA'!$H$1:$K$103,4,0),"")</f>
        <v/>
      </c>
      <c r="U799" s="715" t="str">
        <f t="shared" si="293"/>
        <v/>
      </c>
      <c r="V799" s="715"/>
      <c r="W799" s="712" t="s">
        <v>1005</v>
      </c>
      <c r="X799" s="699" t="s">
        <v>27</v>
      </c>
      <c r="Y799" s="718">
        <v>76.849999999999994</v>
      </c>
      <c r="Z799" s="725"/>
      <c r="AA799" s="715">
        <f>IF(W799&lt;&gt;"",VLOOKUP(W799,'DON GIA'!$A$1:$D$346,4,0),"")</f>
        <v>5559129</v>
      </c>
      <c r="AB799" s="715">
        <f t="shared" si="294"/>
        <v>427219063.64999998</v>
      </c>
      <c r="AC799" s="5"/>
      <c r="AD799" s="5" t="s">
        <v>29</v>
      </c>
      <c r="AE799" s="5" t="s">
        <v>30</v>
      </c>
      <c r="AF799" s="5" t="s">
        <v>31</v>
      </c>
      <c r="AG799" s="5" t="s">
        <v>34</v>
      </c>
      <c r="AH799" s="699"/>
      <c r="AI799" s="5"/>
      <c r="AJ799" s="699"/>
      <c r="AK799" s="699"/>
      <c r="AL799" s="715" t="str">
        <f>IF(AI799&lt;&gt;"",VLOOKUP(AI799,'DON GIA'!$M$1:$P$9,4,0),"")</f>
        <v/>
      </c>
      <c r="AM799" s="715" t="str">
        <f t="shared" si="295"/>
        <v/>
      </c>
      <c r="AN799" s="5"/>
      <c r="AO799" s="699"/>
      <c r="AP799" s="702" t="str">
        <f t="shared" si="284"/>
        <v/>
      </c>
      <c r="AQ799" s="712" t="s">
        <v>1989</v>
      </c>
      <c r="AR799" s="712" t="s">
        <v>1958</v>
      </c>
      <c r="AS799" s="727"/>
    </row>
    <row r="800" spans="1:45" ht="66.75" outlineLevel="2">
      <c r="A800" s="710">
        <f t="shared" si="296"/>
        <v>50</v>
      </c>
      <c r="B800" s="711" t="str">
        <f>IF(C800&lt;&gt;"",COUNTA($C$8:C800),"")</f>
        <v/>
      </c>
      <c r="C800" s="711"/>
      <c r="D800" s="5"/>
      <c r="E800" s="699"/>
      <c r="F800" s="699"/>
      <c r="G800" s="699"/>
      <c r="H800" s="699"/>
      <c r="I800" s="699"/>
      <c r="J800" s="699"/>
      <c r="K800" s="712"/>
      <c r="L800" s="714" t="s">
        <v>35</v>
      </c>
      <c r="M800" s="715" t="str">
        <f>IF(K800&lt;&gt;"",VLOOKUP(K800,'DON GIA'!$S$1:$U$19,3,0),"")</f>
        <v/>
      </c>
      <c r="N800" s="715" t="str">
        <f>IF(K800&lt;&gt;"",VLOOKUP(K800,'DON GIA'!$S$1:$V$19,4,0),"")</f>
        <v/>
      </c>
      <c r="O800" s="715" t="str">
        <f t="shared" si="291"/>
        <v/>
      </c>
      <c r="P800" s="715" t="str">
        <f t="shared" si="292"/>
        <v/>
      </c>
      <c r="Q800" s="5" t="s">
        <v>35</v>
      </c>
      <c r="R800" s="699"/>
      <c r="S800" s="699"/>
      <c r="T800" s="715" t="str">
        <f>IF(Q800&lt;&gt;"",VLOOKUP(Q800,'DON GIA'!$H$1:$K$103,4,0),"")</f>
        <v/>
      </c>
      <c r="U800" s="715" t="str">
        <f t="shared" si="293"/>
        <v/>
      </c>
      <c r="V800" s="715"/>
      <c r="W800" s="712" t="s">
        <v>1080</v>
      </c>
      <c r="X800" s="699" t="s">
        <v>27</v>
      </c>
      <c r="Y800" s="718">
        <v>4.75</v>
      </c>
      <c r="Z800" s="725"/>
      <c r="AA800" s="715">
        <f>IF(W800&lt;&gt;"",VLOOKUP(W800,'DON GIA'!$A$1:$D$346,4,0),"")</f>
        <v>10375629</v>
      </c>
      <c r="AB800" s="715">
        <f t="shared" si="294"/>
        <v>49284237.75</v>
      </c>
      <c r="AC800" s="5"/>
      <c r="AD800" s="5" t="s">
        <v>34</v>
      </c>
      <c r="AE800" s="5" t="s">
        <v>30</v>
      </c>
      <c r="AF800" s="5" t="s">
        <v>31</v>
      </c>
      <c r="AG800" s="5" t="s">
        <v>34</v>
      </c>
      <c r="AH800" s="699"/>
      <c r="AI800" s="5"/>
      <c r="AJ800" s="699"/>
      <c r="AK800" s="699"/>
      <c r="AL800" s="715" t="str">
        <f>IF(AI800&lt;&gt;"",VLOOKUP(AI800,'DON GIA'!$M$1:$P$9,4,0),"")</f>
        <v/>
      </c>
      <c r="AM800" s="715" t="str">
        <f t="shared" si="295"/>
        <v/>
      </c>
      <c r="AN800" s="5"/>
      <c r="AO800" s="699"/>
      <c r="AP800" s="702" t="str">
        <f t="shared" si="284"/>
        <v/>
      </c>
      <c r="AQ800" s="712"/>
      <c r="AR800" s="712" t="s">
        <v>1959</v>
      </c>
      <c r="AS800" s="727"/>
    </row>
    <row r="801" spans="1:45" ht="66.75" outlineLevel="2">
      <c r="A801" s="710">
        <f t="shared" si="296"/>
        <v>50</v>
      </c>
      <c r="B801" s="711" t="str">
        <f>IF(C801&lt;&gt;"",COUNTA($C$8:C801),"")</f>
        <v/>
      </c>
      <c r="C801" s="711"/>
      <c r="D801" s="5"/>
      <c r="E801" s="699"/>
      <c r="F801" s="699"/>
      <c r="G801" s="699"/>
      <c r="H801" s="699"/>
      <c r="I801" s="699"/>
      <c r="J801" s="699"/>
      <c r="K801" s="712"/>
      <c r="L801" s="714" t="s">
        <v>35</v>
      </c>
      <c r="M801" s="715" t="str">
        <f>IF(K801&lt;&gt;"",VLOOKUP(K801,'DON GIA'!$S$1:$U$19,3,0),"")</f>
        <v/>
      </c>
      <c r="N801" s="715" t="str">
        <f>IF(K801&lt;&gt;"",VLOOKUP(K801,'DON GIA'!$S$1:$V$19,4,0),"")</f>
        <v/>
      </c>
      <c r="O801" s="715" t="str">
        <f t="shared" si="291"/>
        <v/>
      </c>
      <c r="P801" s="715" t="str">
        <f t="shared" si="292"/>
        <v/>
      </c>
      <c r="Q801" s="5" t="s">
        <v>35</v>
      </c>
      <c r="R801" s="699"/>
      <c r="S801" s="699"/>
      <c r="T801" s="715" t="str">
        <f>IF(Q801&lt;&gt;"",VLOOKUP(Q801,'DON GIA'!$H$1:$K$103,4,0),"")</f>
        <v/>
      </c>
      <c r="U801" s="715" t="str">
        <f t="shared" si="293"/>
        <v/>
      </c>
      <c r="V801" s="715"/>
      <c r="W801" s="712" t="s">
        <v>1231</v>
      </c>
      <c r="X801" s="699" t="s">
        <v>27</v>
      </c>
      <c r="Y801" s="718">
        <v>6.12</v>
      </c>
      <c r="Z801" s="725"/>
      <c r="AA801" s="715">
        <f>IF(W801&lt;&gt;"",VLOOKUP(W801,'DON GIA'!$A$1:$D$346,4,0),"")</f>
        <v>299700</v>
      </c>
      <c r="AB801" s="715">
        <f t="shared" si="294"/>
        <v>1834164</v>
      </c>
      <c r="AC801" s="5"/>
      <c r="AD801" s="5" t="s">
        <v>194</v>
      </c>
      <c r="AE801" s="5" t="s">
        <v>36</v>
      </c>
      <c r="AF801" s="5" t="s">
        <v>41</v>
      </c>
      <c r="AG801" s="5" t="s">
        <v>41</v>
      </c>
      <c r="AH801" s="699"/>
      <c r="AI801" s="5"/>
      <c r="AJ801" s="699"/>
      <c r="AK801" s="699"/>
      <c r="AL801" s="715" t="str">
        <f>IF(AI801&lt;&gt;"",VLOOKUP(AI801,'DON GIA'!$M$1:$P$9,4,0),"")</f>
        <v/>
      </c>
      <c r="AM801" s="715" t="str">
        <f t="shared" si="295"/>
        <v/>
      </c>
      <c r="AN801" s="5"/>
      <c r="AO801" s="699"/>
      <c r="AP801" s="702" t="str">
        <f t="shared" si="284"/>
        <v/>
      </c>
      <c r="AQ801" s="712"/>
      <c r="AR801" s="712" t="s">
        <v>1960</v>
      </c>
      <c r="AS801" s="727"/>
    </row>
    <row r="802" spans="1:45" outlineLevel="2">
      <c r="A802" s="710">
        <f t="shared" si="296"/>
        <v>50</v>
      </c>
      <c r="B802" s="711" t="str">
        <f>IF(C802&lt;&gt;"",COUNTA($C$8:C802),"")</f>
        <v/>
      </c>
      <c r="C802" s="711"/>
      <c r="D802" s="5"/>
      <c r="E802" s="699"/>
      <c r="F802" s="699"/>
      <c r="G802" s="699"/>
      <c r="H802" s="699"/>
      <c r="I802" s="699"/>
      <c r="J802" s="699"/>
      <c r="K802" s="712"/>
      <c r="L802" s="714" t="s">
        <v>35</v>
      </c>
      <c r="M802" s="715" t="str">
        <f>IF(K802&lt;&gt;"",VLOOKUP(K802,'DON GIA'!$S$1:$U$19,3,0),"")</f>
        <v/>
      </c>
      <c r="N802" s="715" t="str">
        <f>IF(K802&lt;&gt;"",VLOOKUP(K802,'DON GIA'!$S$1:$V$19,4,0),"")</f>
        <v/>
      </c>
      <c r="O802" s="715" t="str">
        <f t="shared" si="291"/>
        <v/>
      </c>
      <c r="P802" s="715" t="str">
        <f t="shared" si="292"/>
        <v/>
      </c>
      <c r="Q802" s="5" t="s">
        <v>35</v>
      </c>
      <c r="R802" s="699"/>
      <c r="S802" s="699"/>
      <c r="T802" s="715" t="str">
        <f>IF(Q802&lt;&gt;"",VLOOKUP(Q802,'DON GIA'!$H$1:$K$103,4,0),"")</f>
        <v/>
      </c>
      <c r="U802" s="715" t="str">
        <f t="shared" si="293"/>
        <v/>
      </c>
      <c r="V802" s="715"/>
      <c r="W802" s="712" t="s">
        <v>1057</v>
      </c>
      <c r="X802" s="699" t="s">
        <v>27</v>
      </c>
      <c r="Y802" s="718">
        <v>21</v>
      </c>
      <c r="Z802" s="725"/>
      <c r="AA802" s="715">
        <f>IF(W802&lt;&gt;"",VLOOKUP(W802,'DON GIA'!$A$1:$D$346,4,0),"")</f>
        <v>1229116</v>
      </c>
      <c r="AB802" s="715">
        <f t="shared" si="294"/>
        <v>25811436</v>
      </c>
      <c r="AC802" s="5"/>
      <c r="AD802" s="5" t="s">
        <v>29</v>
      </c>
      <c r="AE802" s="5" t="s">
        <v>36</v>
      </c>
      <c r="AF802" s="5" t="s">
        <v>31</v>
      </c>
      <c r="AG802" s="5" t="s">
        <v>136</v>
      </c>
      <c r="AH802" s="699"/>
      <c r="AI802" s="5"/>
      <c r="AJ802" s="699"/>
      <c r="AK802" s="699"/>
      <c r="AL802" s="715" t="str">
        <f>IF(AI802&lt;&gt;"",VLOOKUP(AI802,'DON GIA'!$M$1:$P$9,4,0),"")</f>
        <v/>
      </c>
      <c r="AM802" s="715" t="str">
        <f t="shared" si="295"/>
        <v/>
      </c>
      <c r="AN802" s="5"/>
      <c r="AO802" s="699"/>
      <c r="AP802" s="702" t="str">
        <f t="shared" si="284"/>
        <v/>
      </c>
      <c r="AQ802" s="712"/>
      <c r="AR802" s="712"/>
      <c r="AS802" s="727"/>
    </row>
    <row r="803" spans="1:45" outlineLevel="2">
      <c r="A803" s="710">
        <f t="shared" si="296"/>
        <v>50</v>
      </c>
      <c r="B803" s="711" t="str">
        <f>IF(C803&lt;&gt;"",COUNTA($C$8:C803),"")</f>
        <v/>
      </c>
      <c r="C803" s="711"/>
      <c r="D803" s="5"/>
      <c r="E803" s="699"/>
      <c r="F803" s="699"/>
      <c r="G803" s="699"/>
      <c r="H803" s="699"/>
      <c r="I803" s="699"/>
      <c r="J803" s="699"/>
      <c r="K803" s="712"/>
      <c r="L803" s="714" t="s">
        <v>35</v>
      </c>
      <c r="M803" s="715" t="str">
        <f>IF(K803&lt;&gt;"",VLOOKUP(K803,'DON GIA'!$S$1:$U$19,3,0),"")</f>
        <v/>
      </c>
      <c r="N803" s="715" t="str">
        <f>IF(K803&lt;&gt;"",VLOOKUP(K803,'DON GIA'!$S$1:$V$19,4,0),"")</f>
        <v/>
      </c>
      <c r="O803" s="715" t="str">
        <f t="shared" si="291"/>
        <v/>
      </c>
      <c r="P803" s="715" t="str">
        <f t="shared" si="292"/>
        <v/>
      </c>
      <c r="Q803" s="5" t="s">
        <v>35</v>
      </c>
      <c r="R803" s="699"/>
      <c r="S803" s="699"/>
      <c r="T803" s="715" t="str">
        <f>IF(Q803&lt;&gt;"",VLOOKUP(Q803,'DON GIA'!$H$1:$K$103,4,0),"")</f>
        <v/>
      </c>
      <c r="U803" s="715" t="str">
        <f t="shared" si="293"/>
        <v/>
      </c>
      <c r="V803" s="715"/>
      <c r="W803" s="712" t="s">
        <v>1054</v>
      </c>
      <c r="X803" s="699" t="s">
        <v>27</v>
      </c>
      <c r="Y803" s="718">
        <v>2.94</v>
      </c>
      <c r="Z803" s="725"/>
      <c r="AA803" s="715">
        <f>IF(W803&lt;&gt;"",VLOOKUP(W803,'DON GIA'!$A$1:$D$346,4,0),"")</f>
        <v>1398600</v>
      </c>
      <c r="AB803" s="715">
        <f t="shared" si="294"/>
        <v>4111884</v>
      </c>
      <c r="AC803" s="5"/>
      <c r="AD803" s="5"/>
      <c r="AE803" s="5"/>
      <c r="AF803" s="5"/>
      <c r="AG803" s="5"/>
      <c r="AH803" s="699"/>
      <c r="AI803" s="5"/>
      <c r="AJ803" s="699"/>
      <c r="AK803" s="699"/>
      <c r="AL803" s="715" t="str">
        <f>IF(AI803&lt;&gt;"",VLOOKUP(AI803,'DON GIA'!$M$1:$P$9,4,0),"")</f>
        <v/>
      </c>
      <c r="AM803" s="715" t="str">
        <f t="shared" si="295"/>
        <v/>
      </c>
      <c r="AN803" s="5"/>
      <c r="AO803" s="699"/>
      <c r="AP803" s="702" t="str">
        <f t="shared" si="284"/>
        <v/>
      </c>
      <c r="AQ803" s="712"/>
      <c r="AR803" s="712"/>
      <c r="AS803" s="727"/>
    </row>
    <row r="804" spans="1:45" outlineLevel="2">
      <c r="A804" s="710">
        <f t="shared" si="296"/>
        <v>50</v>
      </c>
      <c r="B804" s="711" t="str">
        <f>IF(C804&lt;&gt;"",COUNTA($C$8:C804),"")</f>
        <v/>
      </c>
      <c r="C804" s="711"/>
      <c r="D804" s="5"/>
      <c r="E804" s="699"/>
      <c r="F804" s="699"/>
      <c r="G804" s="699"/>
      <c r="H804" s="699"/>
      <c r="I804" s="699"/>
      <c r="J804" s="699"/>
      <c r="K804" s="712"/>
      <c r="L804" s="714" t="s">
        <v>35</v>
      </c>
      <c r="M804" s="715" t="str">
        <f>IF(K804&lt;&gt;"",VLOOKUP(K804,'DON GIA'!$S$1:$U$19,3,0),"")</f>
        <v/>
      </c>
      <c r="N804" s="715" t="str">
        <f>IF(K804&lt;&gt;"",VLOOKUP(K804,'DON GIA'!$S$1:$V$19,4,0),"")</f>
        <v/>
      </c>
      <c r="O804" s="715" t="str">
        <f t="shared" si="291"/>
        <v/>
      </c>
      <c r="P804" s="715" t="str">
        <f t="shared" si="292"/>
        <v/>
      </c>
      <c r="Q804" s="5" t="s">
        <v>35</v>
      </c>
      <c r="R804" s="699"/>
      <c r="S804" s="699"/>
      <c r="T804" s="715" t="str">
        <f>IF(Q804&lt;&gt;"",VLOOKUP(Q804,'DON GIA'!$H$1:$K$103,4,0),"")</f>
        <v/>
      </c>
      <c r="U804" s="715" t="str">
        <f t="shared" si="293"/>
        <v/>
      </c>
      <c r="V804" s="715"/>
      <c r="W804" s="712" t="s">
        <v>1209</v>
      </c>
      <c r="X804" s="699" t="s">
        <v>27</v>
      </c>
      <c r="Y804" s="718">
        <v>10</v>
      </c>
      <c r="Z804" s="725"/>
      <c r="AA804" s="715">
        <f>IF(W804&lt;&gt;"",VLOOKUP(W804,'DON GIA'!$A$1:$D$346,4,0),"")</f>
        <v>264499</v>
      </c>
      <c r="AB804" s="715">
        <f t="shared" si="294"/>
        <v>2644990</v>
      </c>
      <c r="AC804" s="5"/>
      <c r="AD804" s="5"/>
      <c r="AE804" s="5"/>
      <c r="AF804" s="5"/>
      <c r="AG804" s="5"/>
      <c r="AH804" s="699"/>
      <c r="AI804" s="5"/>
      <c r="AJ804" s="699"/>
      <c r="AK804" s="699"/>
      <c r="AL804" s="715" t="str">
        <f>IF(AI804&lt;&gt;"",VLOOKUP(AI804,'DON GIA'!$M$1:$P$9,4,0),"")</f>
        <v/>
      </c>
      <c r="AM804" s="715" t="str">
        <f t="shared" si="295"/>
        <v/>
      </c>
      <c r="AN804" s="5"/>
      <c r="AO804" s="699"/>
      <c r="AP804" s="702" t="str">
        <f t="shared" si="284"/>
        <v/>
      </c>
      <c r="AQ804" s="712"/>
      <c r="AR804" s="712"/>
      <c r="AS804" s="727"/>
    </row>
    <row r="805" spans="1:45" outlineLevel="2">
      <c r="A805" s="710">
        <f t="shared" si="296"/>
        <v>50</v>
      </c>
      <c r="B805" s="711" t="str">
        <f>IF(C805&lt;&gt;"",COUNTA($C$8:C805),"")</f>
        <v/>
      </c>
      <c r="C805" s="711"/>
      <c r="D805" s="5"/>
      <c r="E805" s="699"/>
      <c r="F805" s="699"/>
      <c r="G805" s="699"/>
      <c r="H805" s="699"/>
      <c r="I805" s="699"/>
      <c r="J805" s="699"/>
      <c r="K805" s="712"/>
      <c r="L805" s="714" t="s">
        <v>35</v>
      </c>
      <c r="M805" s="715" t="str">
        <f>IF(K805&lt;&gt;"",VLOOKUP(K805,'DON GIA'!$S$1:$U$19,3,0),"")</f>
        <v/>
      </c>
      <c r="N805" s="715" t="str">
        <f>IF(K805&lt;&gt;"",VLOOKUP(K805,'DON GIA'!$S$1:$V$19,4,0),"")</f>
        <v/>
      </c>
      <c r="O805" s="715" t="str">
        <f t="shared" si="291"/>
        <v/>
      </c>
      <c r="P805" s="715" t="str">
        <f t="shared" si="292"/>
        <v/>
      </c>
      <c r="Q805" s="5" t="s">
        <v>35</v>
      </c>
      <c r="R805" s="699"/>
      <c r="S805" s="699"/>
      <c r="T805" s="715" t="str">
        <f>IF(Q805&lt;&gt;"",VLOOKUP(Q805,'DON GIA'!$H$1:$K$103,4,0),"")</f>
        <v/>
      </c>
      <c r="U805" s="715" t="str">
        <f t="shared" si="293"/>
        <v/>
      </c>
      <c r="V805" s="715"/>
      <c r="W805" s="712" t="s">
        <v>1194</v>
      </c>
      <c r="X805" s="699" t="s">
        <v>27</v>
      </c>
      <c r="Y805" s="718">
        <v>1.68</v>
      </c>
      <c r="Z805" s="725"/>
      <c r="AA805" s="715">
        <f>IF(W805&lt;&gt;"",VLOOKUP(W805,'DON GIA'!$A$1:$D$346,4,0),"")</f>
        <v>292949</v>
      </c>
      <c r="AB805" s="715">
        <f t="shared" si="294"/>
        <v>492154.32</v>
      </c>
      <c r="AC805" s="5"/>
      <c r="AD805" s="5"/>
      <c r="AE805" s="5"/>
      <c r="AF805" s="5"/>
      <c r="AG805" s="5"/>
      <c r="AH805" s="699"/>
      <c r="AI805" s="5"/>
      <c r="AJ805" s="699"/>
      <c r="AK805" s="699"/>
      <c r="AL805" s="715" t="str">
        <f>IF(AI805&lt;&gt;"",VLOOKUP(AI805,'DON GIA'!$M$1:$P$9,4,0),"")</f>
        <v/>
      </c>
      <c r="AM805" s="715" t="str">
        <f t="shared" si="295"/>
        <v/>
      </c>
      <c r="AN805" s="5"/>
      <c r="AO805" s="699"/>
      <c r="AP805" s="702" t="str">
        <f t="shared" si="284"/>
        <v/>
      </c>
      <c r="AQ805" s="712"/>
      <c r="AR805" s="712"/>
      <c r="AS805" s="727"/>
    </row>
    <row r="806" spans="1:45" outlineLevel="2">
      <c r="A806" s="710">
        <f t="shared" si="296"/>
        <v>50</v>
      </c>
      <c r="B806" s="711" t="str">
        <f>IF(C806&lt;&gt;"",COUNTA($C$8:C806),"")</f>
        <v/>
      </c>
      <c r="C806" s="711"/>
      <c r="D806" s="5"/>
      <c r="E806" s="699"/>
      <c r="F806" s="699"/>
      <c r="G806" s="699"/>
      <c r="H806" s="699"/>
      <c r="I806" s="699"/>
      <c r="J806" s="699"/>
      <c r="K806" s="712"/>
      <c r="L806" s="714" t="s">
        <v>35</v>
      </c>
      <c r="M806" s="715" t="str">
        <f>IF(K806&lt;&gt;"",VLOOKUP(K806,'DON GIA'!$S$1:$U$19,3,0),"")</f>
        <v/>
      </c>
      <c r="N806" s="715" t="str">
        <f>IF(K806&lt;&gt;"",VLOOKUP(K806,'DON GIA'!$S$1:$V$19,4,0),"")</f>
        <v/>
      </c>
      <c r="O806" s="715" t="str">
        <f t="shared" si="291"/>
        <v/>
      </c>
      <c r="P806" s="715" t="str">
        <f t="shared" si="292"/>
        <v/>
      </c>
      <c r="Q806" s="5" t="s">
        <v>35</v>
      </c>
      <c r="R806" s="699"/>
      <c r="S806" s="699"/>
      <c r="T806" s="715" t="str">
        <f>IF(Q806&lt;&gt;"",VLOOKUP(Q806,'DON GIA'!$H$1:$K$103,4,0),"")</f>
        <v/>
      </c>
      <c r="U806" s="715" t="str">
        <f t="shared" si="293"/>
        <v/>
      </c>
      <c r="V806" s="715"/>
      <c r="W806" s="712" t="s">
        <v>1232</v>
      </c>
      <c r="X806" s="699" t="s">
        <v>27</v>
      </c>
      <c r="Y806" s="718">
        <v>4.75</v>
      </c>
      <c r="Z806" s="725"/>
      <c r="AA806" s="715">
        <f>IF(W806&lt;&gt;"",VLOOKUP(W806,'DON GIA'!$A$1:$D$346,4,0),"")</f>
        <v>319680</v>
      </c>
      <c r="AB806" s="715">
        <f t="shared" si="294"/>
        <v>1518480</v>
      </c>
      <c r="AC806" s="5"/>
      <c r="AD806" s="5"/>
      <c r="AE806" s="5"/>
      <c r="AF806" s="5"/>
      <c r="AG806" s="5"/>
      <c r="AH806" s="699"/>
      <c r="AI806" s="5"/>
      <c r="AJ806" s="699"/>
      <c r="AK806" s="699"/>
      <c r="AL806" s="715" t="str">
        <f>IF(AI806&lt;&gt;"",VLOOKUP(AI806,'DON GIA'!$M$1:$P$9,4,0),"")</f>
        <v/>
      </c>
      <c r="AM806" s="715" t="str">
        <f t="shared" si="295"/>
        <v/>
      </c>
      <c r="AN806" s="5"/>
      <c r="AO806" s="699"/>
      <c r="AP806" s="702" t="str">
        <f t="shared" si="284"/>
        <v/>
      </c>
      <c r="AQ806" s="712"/>
      <c r="AR806" s="712"/>
      <c r="AS806" s="727"/>
    </row>
    <row r="807" spans="1:45" outlineLevel="2">
      <c r="A807" s="710">
        <f t="shared" si="296"/>
        <v>50</v>
      </c>
      <c r="B807" s="711" t="str">
        <f>IF(C807&lt;&gt;"",COUNTA($C$8:C807),"")</f>
        <v/>
      </c>
      <c r="C807" s="711"/>
      <c r="D807" s="5"/>
      <c r="E807" s="699"/>
      <c r="F807" s="699"/>
      <c r="G807" s="699"/>
      <c r="H807" s="699"/>
      <c r="I807" s="699"/>
      <c r="J807" s="699"/>
      <c r="K807" s="712"/>
      <c r="L807" s="714" t="s">
        <v>35</v>
      </c>
      <c r="M807" s="715" t="str">
        <f>IF(K807&lt;&gt;"",VLOOKUP(K807,'DON GIA'!$S$1:$U$19,3,0),"")</f>
        <v/>
      </c>
      <c r="N807" s="715" t="str">
        <f>IF(K807&lt;&gt;"",VLOOKUP(K807,'DON GIA'!$S$1:$V$19,4,0),"")</f>
        <v/>
      </c>
      <c r="O807" s="715" t="str">
        <f t="shared" si="291"/>
        <v/>
      </c>
      <c r="P807" s="715" t="str">
        <f t="shared" si="292"/>
        <v/>
      </c>
      <c r="Q807" s="5" t="s">
        <v>35</v>
      </c>
      <c r="R807" s="699"/>
      <c r="S807" s="699"/>
      <c r="T807" s="715" t="str">
        <f>IF(Q807&lt;&gt;"",VLOOKUP(Q807,'DON GIA'!$H$1:$K$103,4,0),"")</f>
        <v/>
      </c>
      <c r="U807" s="715" t="str">
        <f t="shared" si="293"/>
        <v/>
      </c>
      <c r="V807" s="715"/>
      <c r="W807" s="712" t="s">
        <v>1009</v>
      </c>
      <c r="X807" s="699" t="s">
        <v>27</v>
      </c>
      <c r="Y807" s="718">
        <v>28.8</v>
      </c>
      <c r="Z807" s="725"/>
      <c r="AA807" s="715">
        <f>IF(W807&lt;&gt;"",VLOOKUP(W807,'DON GIA'!$A$1:$D$346,4,0),"")</f>
        <v>282038</v>
      </c>
      <c r="AB807" s="715">
        <f t="shared" si="294"/>
        <v>8122694.4000000004</v>
      </c>
      <c r="AC807" s="5"/>
      <c r="AD807" s="5"/>
      <c r="AE807" s="5"/>
      <c r="AF807" s="5"/>
      <c r="AG807" s="5"/>
      <c r="AH807" s="699"/>
      <c r="AI807" s="5"/>
      <c r="AJ807" s="699"/>
      <c r="AK807" s="699"/>
      <c r="AL807" s="715" t="str">
        <f>IF(AI807&lt;&gt;"",VLOOKUP(AI807,'DON GIA'!$M$1:$P$9,4,0),"")</f>
        <v/>
      </c>
      <c r="AM807" s="715" t="str">
        <f t="shared" si="295"/>
        <v/>
      </c>
      <c r="AN807" s="5"/>
      <c r="AO807" s="699"/>
      <c r="AP807" s="702" t="str">
        <f t="shared" si="284"/>
        <v/>
      </c>
      <c r="AQ807" s="712"/>
      <c r="AR807" s="712"/>
      <c r="AS807" s="727"/>
    </row>
    <row r="808" spans="1:45" outlineLevel="2">
      <c r="A808" s="710">
        <f t="shared" si="296"/>
        <v>50</v>
      </c>
      <c r="B808" s="711" t="str">
        <f>IF(C808&lt;&gt;"",COUNTA($C$8:C808),"")</f>
        <v/>
      </c>
      <c r="C808" s="711"/>
      <c r="D808" s="5"/>
      <c r="E808" s="699"/>
      <c r="F808" s="699"/>
      <c r="G808" s="699"/>
      <c r="H808" s="699"/>
      <c r="I808" s="699"/>
      <c r="J808" s="699"/>
      <c r="K808" s="712"/>
      <c r="L808" s="714" t="s">
        <v>35</v>
      </c>
      <c r="M808" s="715" t="str">
        <f>IF(K808&lt;&gt;"",VLOOKUP(K808,'DON GIA'!$S$1:$U$19,3,0),"")</f>
        <v/>
      </c>
      <c r="N808" s="715" t="str">
        <f>IF(K808&lt;&gt;"",VLOOKUP(K808,'DON GIA'!$S$1:$V$19,4,0),"")</f>
        <v/>
      </c>
      <c r="O808" s="715" t="str">
        <f t="shared" si="291"/>
        <v/>
      </c>
      <c r="P808" s="715" t="str">
        <f t="shared" si="292"/>
        <v/>
      </c>
      <c r="Q808" s="5" t="s">
        <v>35</v>
      </c>
      <c r="R808" s="699"/>
      <c r="S808" s="699"/>
      <c r="T808" s="715" t="str">
        <f>IF(Q808&lt;&gt;"",VLOOKUP(Q808,'DON GIA'!$H$1:$K$103,4,0),"")</f>
        <v/>
      </c>
      <c r="U808" s="715" t="str">
        <f t="shared" si="293"/>
        <v/>
      </c>
      <c r="V808" s="715"/>
      <c r="W808" s="712" t="s">
        <v>1091</v>
      </c>
      <c r="X808" s="699" t="s">
        <v>27</v>
      </c>
      <c r="Y808" s="718">
        <v>31.04</v>
      </c>
      <c r="Z808" s="725"/>
      <c r="AA808" s="715">
        <f>IF(W808&lt;&gt;"",VLOOKUP(W808,'DON GIA'!$A$1:$D$346,4,0),"")</f>
        <v>161275</v>
      </c>
      <c r="AB808" s="715">
        <f t="shared" si="294"/>
        <v>5005976</v>
      </c>
      <c r="AC808" s="5"/>
      <c r="AD808" s="5"/>
      <c r="AE808" s="5"/>
      <c r="AF808" s="5"/>
      <c r="AG808" s="5"/>
      <c r="AH808" s="699"/>
      <c r="AI808" s="5"/>
      <c r="AJ808" s="699"/>
      <c r="AK808" s="699"/>
      <c r="AL808" s="715" t="str">
        <f>IF(AI808&lt;&gt;"",VLOOKUP(AI808,'DON GIA'!$M$1:$P$9,4,0),"")</f>
        <v/>
      </c>
      <c r="AM808" s="715" t="str">
        <f t="shared" si="295"/>
        <v/>
      </c>
      <c r="AN808" s="5"/>
      <c r="AO808" s="699"/>
      <c r="AP808" s="702" t="str">
        <f t="shared" si="284"/>
        <v/>
      </c>
      <c r="AQ808" s="712"/>
      <c r="AR808" s="712"/>
      <c r="AS808" s="727"/>
    </row>
    <row r="809" spans="1:45" outlineLevel="2">
      <c r="A809" s="710">
        <f t="shared" si="296"/>
        <v>50</v>
      </c>
      <c r="B809" s="711" t="str">
        <f>IF(C809&lt;&gt;"",COUNTA($C$8:C809),"")</f>
        <v/>
      </c>
      <c r="C809" s="711"/>
      <c r="D809" s="5"/>
      <c r="E809" s="699"/>
      <c r="F809" s="699"/>
      <c r="G809" s="699"/>
      <c r="H809" s="699"/>
      <c r="I809" s="699"/>
      <c r="J809" s="699"/>
      <c r="K809" s="712"/>
      <c r="L809" s="714" t="s">
        <v>35</v>
      </c>
      <c r="M809" s="715" t="str">
        <f>IF(K809&lt;&gt;"",VLOOKUP(K809,'DON GIA'!$S$1:$U$19,3,0),"")</f>
        <v/>
      </c>
      <c r="N809" s="715" t="str">
        <f>IF(K809&lt;&gt;"",VLOOKUP(K809,'DON GIA'!$S$1:$V$19,4,0),"")</f>
        <v/>
      </c>
      <c r="O809" s="715" t="str">
        <f t="shared" si="291"/>
        <v/>
      </c>
      <c r="P809" s="715" t="str">
        <f t="shared" si="292"/>
        <v/>
      </c>
      <c r="Q809" s="5" t="s">
        <v>35</v>
      </c>
      <c r="R809" s="699"/>
      <c r="S809" s="699"/>
      <c r="T809" s="715" t="str">
        <f>IF(Q809&lt;&gt;"",VLOOKUP(Q809,'DON GIA'!$H$1:$K$103,4,0),"")</f>
        <v/>
      </c>
      <c r="U809" s="715" t="str">
        <f t="shared" si="293"/>
        <v/>
      </c>
      <c r="V809" s="715"/>
      <c r="W809" s="712" t="s">
        <v>1193</v>
      </c>
      <c r="X809" s="699" t="s">
        <v>27</v>
      </c>
      <c r="Y809" s="718">
        <v>45.81</v>
      </c>
      <c r="Z809" s="725"/>
      <c r="AA809" s="715">
        <f>IF(W809&lt;&gt;"",VLOOKUP(W809,'DON GIA'!$A$1:$D$346,4,0),"")</f>
        <v>109890</v>
      </c>
      <c r="AB809" s="715">
        <f t="shared" si="294"/>
        <v>5034060.9000000004</v>
      </c>
      <c r="AC809" s="5"/>
      <c r="AD809" s="5"/>
      <c r="AE809" s="5"/>
      <c r="AF809" s="5"/>
      <c r="AG809" s="5"/>
      <c r="AH809" s="699"/>
      <c r="AI809" s="5"/>
      <c r="AJ809" s="699"/>
      <c r="AK809" s="699"/>
      <c r="AL809" s="715" t="str">
        <f>IF(AI809&lt;&gt;"",VLOOKUP(AI809,'DON GIA'!$M$1:$P$9,4,0),"")</f>
        <v/>
      </c>
      <c r="AM809" s="715" t="str">
        <f t="shared" si="295"/>
        <v/>
      </c>
      <c r="AN809" s="5"/>
      <c r="AO809" s="699"/>
      <c r="AP809" s="702" t="str">
        <f t="shared" si="284"/>
        <v/>
      </c>
      <c r="AQ809" s="712"/>
      <c r="AR809" s="712"/>
      <c r="AS809" s="727"/>
    </row>
    <row r="810" spans="1:45" outlineLevel="2">
      <c r="A810" s="710">
        <f t="shared" si="296"/>
        <v>50</v>
      </c>
      <c r="B810" s="711" t="str">
        <f>IF(C810&lt;&gt;"",COUNTA($C$8:C810),"")</f>
        <v/>
      </c>
      <c r="C810" s="711"/>
      <c r="D810" s="5"/>
      <c r="E810" s="699"/>
      <c r="F810" s="699"/>
      <c r="G810" s="699"/>
      <c r="H810" s="699"/>
      <c r="I810" s="699"/>
      <c r="J810" s="699"/>
      <c r="K810" s="712"/>
      <c r="L810" s="714" t="s">
        <v>35</v>
      </c>
      <c r="M810" s="715" t="str">
        <f>IF(K810&lt;&gt;"",VLOOKUP(K810,'DON GIA'!$S$1:$U$19,3,0),"")</f>
        <v/>
      </c>
      <c r="N810" s="715" t="str">
        <f>IF(K810&lt;&gt;"",VLOOKUP(K810,'DON GIA'!$S$1:$V$19,4,0),"")</f>
        <v/>
      </c>
      <c r="O810" s="715" t="str">
        <f t="shared" si="291"/>
        <v/>
      </c>
      <c r="P810" s="715" t="str">
        <f t="shared" si="292"/>
        <v/>
      </c>
      <c r="Q810" s="5" t="s">
        <v>35</v>
      </c>
      <c r="R810" s="699"/>
      <c r="S810" s="699"/>
      <c r="T810" s="715" t="str">
        <f>IF(Q810&lt;&gt;"",VLOOKUP(Q810,'DON GIA'!$H$1:$K$103,4,0),"")</f>
        <v/>
      </c>
      <c r="U810" s="715" t="str">
        <f t="shared" si="293"/>
        <v/>
      </c>
      <c r="V810" s="715"/>
      <c r="W810" s="712" t="s">
        <v>1233</v>
      </c>
      <c r="X810" s="699" t="s">
        <v>27</v>
      </c>
      <c r="Y810" s="718">
        <v>1.54</v>
      </c>
      <c r="Z810" s="725"/>
      <c r="AA810" s="715">
        <f>IF(W810&lt;&gt;"",VLOOKUP(W810,'DON GIA'!$A$1:$D$346,4,0),"")</f>
        <v>1398600</v>
      </c>
      <c r="AB810" s="715">
        <f t="shared" si="294"/>
        <v>2153844</v>
      </c>
      <c r="AC810" s="5"/>
      <c r="AD810" s="5"/>
      <c r="AE810" s="5"/>
      <c r="AF810" s="5"/>
      <c r="AG810" s="5"/>
      <c r="AH810" s="699"/>
      <c r="AI810" s="5"/>
      <c r="AJ810" s="699"/>
      <c r="AK810" s="699"/>
      <c r="AL810" s="715" t="str">
        <f>IF(AI810&lt;&gt;"",VLOOKUP(AI810,'DON GIA'!$M$1:$P$9,4,0),"")</f>
        <v/>
      </c>
      <c r="AM810" s="715" t="str">
        <f t="shared" si="295"/>
        <v/>
      </c>
      <c r="AN810" s="5"/>
      <c r="AO810" s="699"/>
      <c r="AP810" s="702" t="str">
        <f t="shared" si="284"/>
        <v/>
      </c>
      <c r="AQ810" s="712"/>
      <c r="AR810" s="712"/>
      <c r="AS810" s="727"/>
    </row>
    <row r="811" spans="1:45" outlineLevel="2">
      <c r="A811" s="710">
        <f t="shared" si="296"/>
        <v>50</v>
      </c>
      <c r="B811" s="711" t="str">
        <f>IF(C811&lt;&gt;"",COUNTA($C$8:C811),"")</f>
        <v/>
      </c>
      <c r="C811" s="711"/>
      <c r="D811" s="5"/>
      <c r="E811" s="699"/>
      <c r="F811" s="699"/>
      <c r="G811" s="699"/>
      <c r="H811" s="699"/>
      <c r="I811" s="699"/>
      <c r="J811" s="699"/>
      <c r="K811" s="712"/>
      <c r="L811" s="714" t="s">
        <v>35</v>
      </c>
      <c r="M811" s="715" t="str">
        <f>IF(K811&lt;&gt;"",VLOOKUP(K811,'DON GIA'!$S$1:$U$19,3,0),"")</f>
        <v/>
      </c>
      <c r="N811" s="715" t="str">
        <f>IF(K811&lt;&gt;"",VLOOKUP(K811,'DON GIA'!$S$1:$V$19,4,0),"")</f>
        <v/>
      </c>
      <c r="O811" s="715" t="str">
        <f t="shared" si="291"/>
        <v/>
      </c>
      <c r="P811" s="715" t="str">
        <f t="shared" si="292"/>
        <v/>
      </c>
      <c r="Q811" s="5" t="s">
        <v>35</v>
      </c>
      <c r="R811" s="699"/>
      <c r="S811" s="699"/>
      <c r="T811" s="715" t="str">
        <f>IF(Q811&lt;&gt;"",VLOOKUP(Q811,'DON GIA'!$H$1:$K$103,4,0),"")</f>
        <v/>
      </c>
      <c r="U811" s="715" t="str">
        <f t="shared" si="293"/>
        <v/>
      </c>
      <c r="V811" s="715"/>
      <c r="W811" s="712" t="s">
        <v>1234</v>
      </c>
      <c r="X811" s="699" t="s">
        <v>27</v>
      </c>
      <c r="Y811" s="718">
        <v>2.4</v>
      </c>
      <c r="Z811" s="725"/>
      <c r="AA811" s="715">
        <f>IF(W811&lt;&gt;"",VLOOKUP(W811,'DON GIA'!$A$1:$D$346,4,0),"")</f>
        <v>282038</v>
      </c>
      <c r="AB811" s="715">
        <f t="shared" si="294"/>
        <v>676891.2</v>
      </c>
      <c r="AC811" s="5"/>
      <c r="AD811" s="5"/>
      <c r="AE811" s="5"/>
      <c r="AF811" s="5"/>
      <c r="AG811" s="5"/>
      <c r="AH811" s="699"/>
      <c r="AI811" s="5"/>
      <c r="AJ811" s="699"/>
      <c r="AK811" s="699"/>
      <c r="AL811" s="715" t="str">
        <f>IF(AI811&lt;&gt;"",VLOOKUP(AI811,'DON GIA'!$M$1:$P$9,4,0),"")</f>
        <v/>
      </c>
      <c r="AM811" s="715" t="str">
        <f t="shared" si="295"/>
        <v/>
      </c>
      <c r="AN811" s="5"/>
      <c r="AO811" s="699"/>
      <c r="AP811" s="702" t="str">
        <f t="shared" si="284"/>
        <v/>
      </c>
      <c r="AQ811" s="712"/>
      <c r="AR811" s="712"/>
      <c r="AS811" s="727"/>
    </row>
    <row r="812" spans="1:45" outlineLevel="2">
      <c r="A812" s="710">
        <f t="shared" si="296"/>
        <v>50</v>
      </c>
      <c r="B812" s="711" t="str">
        <f>IF(C812&lt;&gt;"",COUNTA($C$8:C812),"")</f>
        <v/>
      </c>
      <c r="C812" s="711"/>
      <c r="D812" s="5"/>
      <c r="E812" s="699"/>
      <c r="F812" s="699"/>
      <c r="G812" s="699"/>
      <c r="H812" s="699"/>
      <c r="I812" s="699"/>
      <c r="J812" s="699"/>
      <c r="K812" s="712"/>
      <c r="L812" s="714" t="s">
        <v>35</v>
      </c>
      <c r="M812" s="715" t="str">
        <f>IF(K812&lt;&gt;"",VLOOKUP(K812,'DON GIA'!$S$1:$U$19,3,0),"")</f>
        <v/>
      </c>
      <c r="N812" s="715" t="str">
        <f>IF(K812&lt;&gt;"",VLOOKUP(K812,'DON GIA'!$S$1:$V$19,4,0),"")</f>
        <v/>
      </c>
      <c r="O812" s="715" t="str">
        <f t="shared" si="291"/>
        <v/>
      </c>
      <c r="P812" s="715" t="str">
        <f t="shared" si="292"/>
        <v/>
      </c>
      <c r="Q812" s="5" t="s">
        <v>35</v>
      </c>
      <c r="R812" s="699"/>
      <c r="S812" s="699"/>
      <c r="T812" s="715" t="str">
        <f>IF(Q812&lt;&gt;"",VLOOKUP(Q812,'DON GIA'!$H$1:$K$103,4,0),"")</f>
        <v/>
      </c>
      <c r="U812" s="715" t="str">
        <f t="shared" si="293"/>
        <v/>
      </c>
      <c r="V812" s="715"/>
      <c r="W812" s="712" t="s">
        <v>1235</v>
      </c>
      <c r="X812" s="699" t="s">
        <v>38</v>
      </c>
      <c r="Y812" s="718">
        <v>3.7440000000000002</v>
      </c>
      <c r="Z812" s="725"/>
      <c r="AA812" s="715">
        <f>IF(W812&lt;&gt;"",VLOOKUP(W812,'DON GIA'!$A$1:$D$346,4,0),"")</f>
        <v>800308</v>
      </c>
      <c r="AB812" s="715">
        <f t="shared" si="294"/>
        <v>2996353.1520000002</v>
      </c>
      <c r="AC812" s="5"/>
      <c r="AD812" s="5"/>
      <c r="AE812" s="5"/>
      <c r="AF812" s="5"/>
      <c r="AG812" s="5"/>
      <c r="AH812" s="699"/>
      <c r="AI812" s="5"/>
      <c r="AJ812" s="699"/>
      <c r="AK812" s="699"/>
      <c r="AL812" s="715" t="str">
        <f>IF(AI812&lt;&gt;"",VLOOKUP(AI812,'DON GIA'!$M$1:$P$9,4,0),"")</f>
        <v/>
      </c>
      <c r="AM812" s="715" t="str">
        <f t="shared" si="295"/>
        <v/>
      </c>
      <c r="AN812" s="5"/>
      <c r="AO812" s="699"/>
      <c r="AP812" s="702" t="str">
        <f t="shared" si="284"/>
        <v/>
      </c>
      <c r="AQ812" s="712"/>
      <c r="AR812" s="712"/>
      <c r="AS812" s="727"/>
    </row>
    <row r="813" spans="1:45" outlineLevel="2">
      <c r="A813" s="710">
        <f t="shared" si="296"/>
        <v>50</v>
      </c>
      <c r="B813" s="711" t="str">
        <f>IF(C813&lt;&gt;"",COUNTA($C$8:C813),"")</f>
        <v/>
      </c>
      <c r="C813" s="711"/>
      <c r="D813" s="5"/>
      <c r="E813" s="699"/>
      <c r="F813" s="699"/>
      <c r="G813" s="699"/>
      <c r="H813" s="699"/>
      <c r="I813" s="699"/>
      <c r="J813" s="699"/>
      <c r="K813" s="712"/>
      <c r="L813" s="714" t="s">
        <v>35</v>
      </c>
      <c r="M813" s="715" t="str">
        <f>IF(K813&lt;&gt;"",VLOOKUP(K813,'DON GIA'!$S$1:$U$19,3,0),"")</f>
        <v/>
      </c>
      <c r="N813" s="715" t="str">
        <f>IF(K813&lt;&gt;"",VLOOKUP(K813,'DON GIA'!$S$1:$V$19,4,0),"")</f>
        <v/>
      </c>
      <c r="O813" s="715" t="str">
        <f t="shared" si="291"/>
        <v/>
      </c>
      <c r="P813" s="715" t="str">
        <f t="shared" si="292"/>
        <v/>
      </c>
      <c r="Q813" s="5" t="s">
        <v>35</v>
      </c>
      <c r="R813" s="699"/>
      <c r="S813" s="699"/>
      <c r="T813" s="715" t="str">
        <f>IF(Q813&lt;&gt;"",VLOOKUP(Q813,'DON GIA'!$H$1:$K$103,4,0),"")</f>
        <v/>
      </c>
      <c r="U813" s="715" t="str">
        <f t="shared" si="293"/>
        <v/>
      </c>
      <c r="V813" s="715"/>
      <c r="W813" s="712" t="s">
        <v>1236</v>
      </c>
      <c r="X813" s="699" t="s">
        <v>38</v>
      </c>
      <c r="Y813" s="718">
        <v>1.2</v>
      </c>
      <c r="Z813" s="725"/>
      <c r="AA813" s="715">
        <f>IF(W813&lt;&gt;"",VLOOKUP(W813,'DON GIA'!$A$1:$D$346,4,0),"")</f>
        <v>995279</v>
      </c>
      <c r="AB813" s="715">
        <f t="shared" si="294"/>
        <v>1194334.8</v>
      </c>
      <c r="AC813" s="5"/>
      <c r="AD813" s="5"/>
      <c r="AE813" s="5"/>
      <c r="AF813" s="5"/>
      <c r="AG813" s="5"/>
      <c r="AH813" s="699"/>
      <c r="AI813" s="5"/>
      <c r="AJ813" s="699"/>
      <c r="AK813" s="699"/>
      <c r="AL813" s="715" t="str">
        <f>IF(AI813&lt;&gt;"",VLOOKUP(AI813,'DON GIA'!$M$1:$P$9,4,0),"")</f>
        <v/>
      </c>
      <c r="AM813" s="715" t="str">
        <f t="shared" si="295"/>
        <v/>
      </c>
      <c r="AN813" s="5"/>
      <c r="AO813" s="699"/>
      <c r="AP813" s="702" t="str">
        <f t="shared" si="284"/>
        <v/>
      </c>
      <c r="AQ813" s="712"/>
      <c r="AR813" s="712"/>
      <c r="AS813" s="727"/>
    </row>
    <row r="814" spans="1:45" ht="33.75" outlineLevel="2">
      <c r="A814" s="710">
        <f t="shared" si="296"/>
        <v>50</v>
      </c>
      <c r="B814" s="711" t="str">
        <f>IF(C814&lt;&gt;"",COUNTA($C$8:C814),"")</f>
        <v/>
      </c>
      <c r="C814" s="711"/>
      <c r="D814" s="5"/>
      <c r="E814" s="699"/>
      <c r="F814" s="699"/>
      <c r="G814" s="699"/>
      <c r="H814" s="699"/>
      <c r="I814" s="699"/>
      <c r="J814" s="699"/>
      <c r="K814" s="712"/>
      <c r="L814" s="714" t="s">
        <v>35</v>
      </c>
      <c r="M814" s="715" t="str">
        <f>IF(K814&lt;&gt;"",VLOOKUP(K814,'DON GIA'!$S$1:$U$19,3,0),"")</f>
        <v/>
      </c>
      <c r="N814" s="715" t="str">
        <f>IF(K814&lt;&gt;"",VLOOKUP(K814,'DON GIA'!$S$1:$V$19,4,0),"")</f>
        <v/>
      </c>
      <c r="O814" s="715" t="str">
        <f t="shared" si="291"/>
        <v/>
      </c>
      <c r="P814" s="715" t="str">
        <f t="shared" si="292"/>
        <v/>
      </c>
      <c r="Q814" s="5" t="s">
        <v>35</v>
      </c>
      <c r="R814" s="699"/>
      <c r="S814" s="699"/>
      <c r="T814" s="715" t="str">
        <f>IF(Q814&lt;&gt;"",VLOOKUP(Q814,'DON GIA'!$H$1:$K$103,4,0),"")</f>
        <v/>
      </c>
      <c r="U814" s="715" t="str">
        <f t="shared" si="293"/>
        <v/>
      </c>
      <c r="V814" s="715"/>
      <c r="W814" s="712" t="s">
        <v>1237</v>
      </c>
      <c r="X814" s="699" t="s">
        <v>27</v>
      </c>
      <c r="Y814" s="718">
        <f>2.6*(5.4+5.7)</f>
        <v>28.860000000000003</v>
      </c>
      <c r="Z814" s="725"/>
      <c r="AA814" s="715">
        <f>IF(W814&lt;&gt;"",VLOOKUP(W814,'DON GIA'!$A$1:$D$346,4,0),"")</f>
        <v>376089</v>
      </c>
      <c r="AB814" s="715">
        <f t="shared" si="294"/>
        <v>10853928.540000001</v>
      </c>
      <c r="AC814" s="5"/>
      <c r="AD814" s="5"/>
      <c r="AE814" s="5"/>
      <c r="AF814" s="5"/>
      <c r="AG814" s="5"/>
      <c r="AH814" s="699"/>
      <c r="AI814" s="5"/>
      <c r="AJ814" s="699"/>
      <c r="AK814" s="699"/>
      <c r="AL814" s="715" t="str">
        <f>IF(AI814&lt;&gt;"",VLOOKUP(AI814,'DON GIA'!$M$1:$P$9,4,0),"")</f>
        <v/>
      </c>
      <c r="AM814" s="715" t="str">
        <f t="shared" si="295"/>
        <v/>
      </c>
      <c r="AN814" s="5"/>
      <c r="AO814" s="699"/>
      <c r="AP814" s="702" t="str">
        <f t="shared" si="284"/>
        <v/>
      </c>
      <c r="AQ814" s="712"/>
      <c r="AR814" s="712"/>
      <c r="AS814" s="727"/>
    </row>
    <row r="815" spans="1:45" outlineLevel="2">
      <c r="A815" s="710">
        <f t="shared" si="296"/>
        <v>50</v>
      </c>
      <c r="B815" s="711"/>
      <c r="C815" s="711"/>
      <c r="D815" s="708"/>
      <c r="E815" s="699"/>
      <c r="F815" s="699"/>
      <c r="G815" s="699"/>
      <c r="H815" s="699"/>
      <c r="I815" s="699"/>
      <c r="J815" s="699"/>
      <c r="K815" s="712"/>
      <c r="L815" s="714" t="s">
        <v>35</v>
      </c>
      <c r="M815" s="715" t="str">
        <f>IF(K815&lt;&gt;"",VLOOKUP(K815,'DON GIA'!$S$1:$U$19,3,0),"")</f>
        <v/>
      </c>
      <c r="N815" s="715" t="str">
        <f>IF(K815&lt;&gt;"",VLOOKUP(K815,'DON GIA'!$S$1:$V$19,4,0),"")</f>
        <v/>
      </c>
      <c r="O815" s="715" t="str">
        <f t="shared" si="291"/>
        <v/>
      </c>
      <c r="P815" s="715" t="str">
        <f t="shared" si="292"/>
        <v/>
      </c>
      <c r="Q815" s="5" t="s">
        <v>35</v>
      </c>
      <c r="R815" s="699"/>
      <c r="S815" s="699"/>
      <c r="T815" s="715" t="str">
        <f>IF(Q815&lt;&gt;"",VLOOKUP(Q815,'DON GIA'!$H$1:$K$103,4,0),"")</f>
        <v/>
      </c>
      <c r="U815" s="715" t="str">
        <f t="shared" si="293"/>
        <v/>
      </c>
      <c r="V815" s="715"/>
      <c r="W815" s="712" t="s">
        <v>35</v>
      </c>
      <c r="X815" s="699"/>
      <c r="Y815" s="718"/>
      <c r="Z815" s="725"/>
      <c r="AA815" s="715" t="str">
        <f>IF(W815&lt;&gt;"",VLOOKUP(W815,'DON GIA'!$A$1:$D$346,4,0),"")</f>
        <v/>
      </c>
      <c r="AB815" s="715" t="str">
        <f t="shared" si="294"/>
        <v/>
      </c>
      <c r="AC815" s="5"/>
      <c r="AD815" s="5"/>
      <c r="AE815" s="5"/>
      <c r="AF815" s="5"/>
      <c r="AG815" s="5"/>
      <c r="AH815" s="699"/>
      <c r="AI815" s="5"/>
      <c r="AJ815" s="699"/>
      <c r="AK815" s="699"/>
      <c r="AL815" s="715" t="str">
        <f>IF(AI815&lt;&gt;"",VLOOKUP(AI815,'DON GIA'!$M$1:$P$9,4,0),"")</f>
        <v/>
      </c>
      <c r="AM815" s="715" t="str">
        <f t="shared" si="295"/>
        <v/>
      </c>
      <c r="AN815" s="5"/>
      <c r="AO815" s="699"/>
      <c r="AP815" s="702" t="str">
        <f t="shared" si="284"/>
        <v/>
      </c>
      <c r="AQ815" s="712"/>
      <c r="AR815" s="712"/>
      <c r="AS815" s="727"/>
    </row>
    <row r="816" spans="1:45" outlineLevel="1">
      <c r="A816" s="658" t="s">
        <v>2109</v>
      </c>
      <c r="B816" s="696">
        <f>IF(C816&lt;&gt;"",COUNTA($C$8:C816),"")</f>
        <v>51</v>
      </c>
      <c r="C816" s="696">
        <v>457</v>
      </c>
      <c r="D816" s="708" t="s">
        <v>329</v>
      </c>
      <c r="E816" s="698"/>
      <c r="F816" s="699"/>
      <c r="G816" s="698"/>
      <c r="H816" s="698"/>
      <c r="I816" s="698"/>
      <c r="J816" s="698"/>
      <c r="K816" s="697"/>
      <c r="L816" s="701">
        <f>SUBTOTAL(9,L817:L827)</f>
        <v>0</v>
      </c>
      <c r="M816" s="702"/>
      <c r="N816" s="702"/>
      <c r="O816" s="702">
        <f>SUBTOTAL(9,O817:O827)</f>
        <v>0</v>
      </c>
      <c r="P816" s="702">
        <f>SUBTOTAL(9,P817:P827)</f>
        <v>0</v>
      </c>
      <c r="Q816" s="708"/>
      <c r="R816" s="698"/>
      <c r="S816" s="698">
        <f>SUBTOTAL(9,S817:S827)</f>
        <v>13</v>
      </c>
      <c r="T816" s="702"/>
      <c r="U816" s="702">
        <f>SUBTOTAL(9,U817:U827)</f>
        <v>13293000</v>
      </c>
      <c r="V816" s="702"/>
      <c r="W816" s="697"/>
      <c r="X816" s="698"/>
      <c r="Y816" s="705">
        <f>SUBTOTAL(9,Y817:Y827)</f>
        <v>250.482</v>
      </c>
      <c r="Z816" s="724">
        <f>SUBTOTAL(9,Z817:Z827)</f>
        <v>0</v>
      </c>
      <c r="AA816" s="702"/>
      <c r="AB816" s="702">
        <f>SUBTOTAL(9,AB817:AB827)</f>
        <v>381082046.97600007</v>
      </c>
      <c r="AC816" s="708"/>
      <c r="AD816" s="708"/>
      <c r="AE816" s="708"/>
      <c r="AF816" s="708"/>
      <c r="AG816" s="708"/>
      <c r="AH816" s="698"/>
      <c r="AI816" s="708"/>
      <c r="AJ816" s="698"/>
      <c r="AK816" s="698">
        <f>SUBTOTAL(9,AK817:AK827)</f>
        <v>0</v>
      </c>
      <c r="AL816" s="702"/>
      <c r="AM816" s="702">
        <f>SUBTOTAL(9,AM817:AM827)</f>
        <v>0</v>
      </c>
      <c r="AN816" s="708"/>
      <c r="AO816" s="698">
        <f>SUBTOTAL(9,AO817:AO827)</f>
        <v>0</v>
      </c>
      <c r="AP816" s="702">
        <f t="shared" si="284"/>
        <v>394375046.97600007</v>
      </c>
      <c r="AQ816" s="712"/>
      <c r="AR816" s="712"/>
      <c r="AS816" s="727"/>
    </row>
    <row r="817" spans="1:45" ht="33.75" outlineLevel="2">
      <c r="A817" s="710">
        <f>IF(B816&lt;&gt;"",B816,A815)</f>
        <v>51</v>
      </c>
      <c r="B817" s="711" t="str">
        <f>IF(C817&lt;&gt;"",COUNTA($C$8:C817),"")</f>
        <v/>
      </c>
      <c r="C817" s="711"/>
      <c r="D817" s="5" t="s">
        <v>330</v>
      </c>
      <c r="E817" s="699"/>
      <c r="F817" s="699"/>
      <c r="G817" s="699"/>
      <c r="H817" s="699"/>
      <c r="I817" s="699"/>
      <c r="J817" s="699"/>
      <c r="K817" s="712"/>
      <c r="L817" s="714" t="s">
        <v>35</v>
      </c>
      <c r="M817" s="715" t="str">
        <f>IF(K817&lt;&gt;"",VLOOKUP(K817,'DON GIA'!$S$1:$U$19,3,0),"")</f>
        <v/>
      </c>
      <c r="N817" s="715" t="str">
        <f>IF(K817&lt;&gt;"",VLOOKUP(K817,'DON GIA'!$S$1:$V$19,4,0),"")</f>
        <v/>
      </c>
      <c r="O817" s="715" t="str">
        <f t="shared" ref="O817:O827" si="297">IF(K817&lt;&gt;"",L817*M817,"")</f>
        <v/>
      </c>
      <c r="P817" s="715" t="str">
        <f t="shared" ref="P817:P827" si="298">IF(K817&lt;&gt;"",L817*N817,"")</f>
        <v/>
      </c>
      <c r="Q817" s="5" t="s">
        <v>48</v>
      </c>
      <c r="R817" s="699" t="s">
        <v>44</v>
      </c>
      <c r="S817" s="699">
        <v>3</v>
      </c>
      <c r="T817" s="715">
        <f>IF(Q817&lt;&gt;"",VLOOKUP(Q817,'DON GIA'!$H$1:$K$103,4,0),"")</f>
        <v>1708000</v>
      </c>
      <c r="U817" s="715">
        <f t="shared" ref="U817:U827" si="299">IF(Q817&lt;&gt;"",IF(ISNUMBER(T817),S817*T817,""),"")</f>
        <v>5124000</v>
      </c>
      <c r="V817" s="715" t="s">
        <v>2163</v>
      </c>
      <c r="W817" s="712" t="s">
        <v>1224</v>
      </c>
      <c r="X817" s="699" t="s">
        <v>27</v>
      </c>
      <c r="Y817" s="718">
        <v>59.92</v>
      </c>
      <c r="Z817" s="725"/>
      <c r="AA817" s="715">
        <f>IF(W817&lt;&gt;"",VLOOKUP(W817,'DON GIA'!$A$1:$D$346,4,0),"")</f>
        <v>264499</v>
      </c>
      <c r="AB817" s="715">
        <f t="shared" ref="AB817:AB827" si="300">IF(W817&lt;&gt;"",IF(ISNUMBER(AA817),Y817*AA817,""),"")</f>
        <v>15848780.08</v>
      </c>
      <c r="AC817" s="5"/>
      <c r="AD817" s="5"/>
      <c r="AE817" s="5"/>
      <c r="AF817" s="5"/>
      <c r="AG817" s="5"/>
      <c r="AH817" s="699"/>
      <c r="AI817" s="5"/>
      <c r="AJ817" s="699"/>
      <c r="AK817" s="699"/>
      <c r="AL817" s="715" t="str">
        <f>IF(AI817&lt;&gt;"",VLOOKUP(AI817,'DON GIA'!$M$1:$P$9,4,0),"")</f>
        <v/>
      </c>
      <c r="AM817" s="715" t="str">
        <f t="shared" ref="AM817:AM827" si="301">IF(AI817&lt;&gt;"",AK817*AL817,"")</f>
        <v/>
      </c>
      <c r="AN817" s="5"/>
      <c r="AO817" s="699"/>
      <c r="AP817" s="702" t="str">
        <f t="shared" si="284"/>
        <v/>
      </c>
      <c r="AQ817" s="712" t="s">
        <v>432</v>
      </c>
      <c r="AR817" s="712" t="s">
        <v>1912</v>
      </c>
      <c r="AS817" s="727"/>
    </row>
    <row r="818" spans="1:45" ht="50.25" outlineLevel="2">
      <c r="A818" s="710">
        <f t="shared" ref="A818:A827" si="302">IF(B817&lt;&gt;"",B817,A817)</f>
        <v>51</v>
      </c>
      <c r="B818" s="711" t="str">
        <f>IF(C818&lt;&gt;"",COUNTA($C$8:C818),"")</f>
        <v/>
      </c>
      <c r="C818" s="711"/>
      <c r="D818" s="5" t="s">
        <v>71</v>
      </c>
      <c r="E818" s="699"/>
      <c r="F818" s="699"/>
      <c r="G818" s="699"/>
      <c r="H818" s="699"/>
      <c r="I818" s="699"/>
      <c r="J818" s="699"/>
      <c r="K818" s="712"/>
      <c r="L818" s="714" t="s">
        <v>35</v>
      </c>
      <c r="M818" s="715" t="str">
        <f>IF(K818&lt;&gt;"",VLOOKUP(K818,'DON GIA'!$S$1:$U$19,3,0),"")</f>
        <v/>
      </c>
      <c r="N818" s="715" t="str">
        <f>IF(K818&lt;&gt;"",VLOOKUP(K818,'DON GIA'!$S$1:$V$19,4,0),"")</f>
        <v/>
      </c>
      <c r="O818" s="715" t="str">
        <f t="shared" si="297"/>
        <v/>
      </c>
      <c r="P818" s="715" t="str">
        <f t="shared" si="298"/>
        <v/>
      </c>
      <c r="Q818" s="5" t="s">
        <v>78</v>
      </c>
      <c r="R818" s="699" t="s">
        <v>44</v>
      </c>
      <c r="S818" s="699">
        <v>1</v>
      </c>
      <c r="T818" s="715">
        <f>IF(Q818&lt;&gt;"",VLOOKUP(Q818,'DON GIA'!$H$1:$K$103,4,0),"")</f>
        <v>2236000</v>
      </c>
      <c r="U818" s="715">
        <f t="shared" si="299"/>
        <v>2236000</v>
      </c>
      <c r="V818" s="715"/>
      <c r="W818" s="712" t="s">
        <v>1063</v>
      </c>
      <c r="X818" s="699" t="s">
        <v>27</v>
      </c>
      <c r="Y818" s="718">
        <v>58</v>
      </c>
      <c r="Z818" s="725"/>
      <c r="AA818" s="715">
        <f>IF(W818&lt;&gt;"",VLOOKUP(W818,'DON GIA'!$A$1:$D$346,4,0),"")</f>
        <v>3941166</v>
      </c>
      <c r="AB818" s="715">
        <f t="shared" si="300"/>
        <v>228587628</v>
      </c>
      <c r="AC818" s="5"/>
      <c r="AD818" s="5" t="s">
        <v>29</v>
      </c>
      <c r="AE818" s="5" t="s">
        <v>30</v>
      </c>
      <c r="AF818" s="5" t="s">
        <v>31</v>
      </c>
      <c r="AG818" s="5" t="s">
        <v>32</v>
      </c>
      <c r="AH818" s="699"/>
      <c r="AI818" s="5"/>
      <c r="AJ818" s="699"/>
      <c r="AK818" s="699"/>
      <c r="AL818" s="715" t="str">
        <f>IF(AI818&lt;&gt;"",VLOOKUP(AI818,'DON GIA'!$M$1:$P$9,4,0),"")</f>
        <v/>
      </c>
      <c r="AM818" s="715" t="str">
        <f t="shared" si="301"/>
        <v/>
      </c>
      <c r="AN818" s="5"/>
      <c r="AO818" s="699"/>
      <c r="AP818" s="702" t="str">
        <f t="shared" si="284"/>
        <v/>
      </c>
      <c r="AQ818" s="712" t="s">
        <v>1977</v>
      </c>
      <c r="AR818" s="712" t="s">
        <v>1958</v>
      </c>
      <c r="AS818" s="727"/>
    </row>
    <row r="819" spans="1:45" ht="66.75" outlineLevel="2">
      <c r="A819" s="710">
        <f t="shared" si="302"/>
        <v>51</v>
      </c>
      <c r="B819" s="711" t="str">
        <f>IF(C819&lt;&gt;"",COUNTA($C$8:C819),"")</f>
        <v/>
      </c>
      <c r="C819" s="711"/>
      <c r="D819" s="5"/>
      <c r="E819" s="699"/>
      <c r="F819" s="699"/>
      <c r="G819" s="699"/>
      <c r="H819" s="699"/>
      <c r="I819" s="699"/>
      <c r="J819" s="699"/>
      <c r="K819" s="712"/>
      <c r="L819" s="714" t="s">
        <v>35</v>
      </c>
      <c r="M819" s="715" t="str">
        <f>IF(K819&lt;&gt;"",VLOOKUP(K819,'DON GIA'!$S$1:$U$19,3,0),"")</f>
        <v/>
      </c>
      <c r="N819" s="715" t="str">
        <f>IF(K819&lt;&gt;"",VLOOKUP(K819,'DON GIA'!$S$1:$V$19,4,0),"")</f>
        <v/>
      </c>
      <c r="O819" s="715" t="str">
        <f t="shared" si="297"/>
        <v/>
      </c>
      <c r="P819" s="715" t="str">
        <f t="shared" si="298"/>
        <v/>
      </c>
      <c r="Q819" s="5" t="s">
        <v>79</v>
      </c>
      <c r="R819" s="699" t="s">
        <v>44</v>
      </c>
      <c r="S819" s="699">
        <v>1</v>
      </c>
      <c r="T819" s="715">
        <f>IF(Q819&lt;&gt;"",VLOOKUP(Q819,'DON GIA'!$H$1:$K$103,4,0),"")</f>
        <v>1632000</v>
      </c>
      <c r="U819" s="715">
        <f t="shared" si="299"/>
        <v>1632000</v>
      </c>
      <c r="V819" s="715"/>
      <c r="W819" s="712" t="s">
        <v>1240</v>
      </c>
      <c r="X819" s="699" t="s">
        <v>27</v>
      </c>
      <c r="Y819" s="718">
        <v>13</v>
      </c>
      <c r="Z819" s="725"/>
      <c r="AA819" s="715">
        <f>IF(W819&lt;&gt;"",VLOOKUP(W819,'DON GIA'!$A$1:$D$346,4,0),"")</f>
        <v>1457397</v>
      </c>
      <c r="AB819" s="715">
        <f t="shared" si="300"/>
        <v>18946161</v>
      </c>
      <c r="AC819" s="5"/>
      <c r="AD819" s="5" t="s">
        <v>29</v>
      </c>
      <c r="AE819" s="5" t="s">
        <v>36</v>
      </c>
      <c r="AF819" s="5" t="s">
        <v>116</v>
      </c>
      <c r="AG819" s="5" t="s">
        <v>331</v>
      </c>
      <c r="AH819" s="699"/>
      <c r="AI819" s="5"/>
      <c r="AJ819" s="699"/>
      <c r="AK819" s="699"/>
      <c r="AL819" s="715" t="str">
        <f>IF(AI819&lt;&gt;"",VLOOKUP(AI819,'DON GIA'!$M$1:$P$9,4,0),"")</f>
        <v/>
      </c>
      <c r="AM819" s="715" t="str">
        <f t="shared" si="301"/>
        <v/>
      </c>
      <c r="AN819" s="5"/>
      <c r="AO819" s="699"/>
      <c r="AP819" s="702" t="str">
        <f t="shared" si="284"/>
        <v/>
      </c>
      <c r="AQ819" s="712"/>
      <c r="AR819" s="712" t="s">
        <v>1959</v>
      </c>
      <c r="AS819" s="727"/>
    </row>
    <row r="820" spans="1:45" ht="66.75" outlineLevel="2">
      <c r="A820" s="710">
        <f t="shared" si="302"/>
        <v>51</v>
      </c>
      <c r="B820" s="711" t="str">
        <f>IF(C820&lt;&gt;"",COUNTA($C$8:C820),"")</f>
        <v/>
      </c>
      <c r="C820" s="711"/>
      <c r="D820" s="5"/>
      <c r="E820" s="699"/>
      <c r="F820" s="699"/>
      <c r="G820" s="699"/>
      <c r="H820" s="699"/>
      <c r="I820" s="699"/>
      <c r="J820" s="699"/>
      <c r="K820" s="712"/>
      <c r="L820" s="714" t="s">
        <v>35</v>
      </c>
      <c r="M820" s="715" t="str">
        <f>IF(K820&lt;&gt;"",VLOOKUP(K820,'DON GIA'!$S$1:$U$19,3,0),"")</f>
        <v/>
      </c>
      <c r="N820" s="715" t="str">
        <f>IF(K820&lt;&gt;"",VLOOKUP(K820,'DON GIA'!$S$1:$V$19,4,0),"")</f>
        <v/>
      </c>
      <c r="O820" s="715" t="str">
        <f t="shared" si="297"/>
        <v/>
      </c>
      <c r="P820" s="715" t="str">
        <f t="shared" si="298"/>
        <v/>
      </c>
      <c r="Q820" s="5" t="s">
        <v>272</v>
      </c>
      <c r="R820" s="699" t="s">
        <v>44</v>
      </c>
      <c r="S820" s="699">
        <v>4</v>
      </c>
      <c r="T820" s="715">
        <f>IF(Q820&lt;&gt;"",VLOOKUP(Q820,'DON GIA'!$H$1:$K$103,4,0),"")</f>
        <v>450000</v>
      </c>
      <c r="U820" s="715">
        <f t="shared" si="299"/>
        <v>1800000</v>
      </c>
      <c r="V820" s="715"/>
      <c r="W820" s="712" t="s">
        <v>1241</v>
      </c>
      <c r="X820" s="699" t="s">
        <v>27</v>
      </c>
      <c r="Y820" s="718">
        <v>8.5</v>
      </c>
      <c r="Z820" s="725"/>
      <c r="AA820" s="715">
        <f>IF(W820&lt;&gt;"",VLOOKUP(W820,'DON GIA'!$A$1:$D$346,4,0),"")</f>
        <v>10655885</v>
      </c>
      <c r="AB820" s="715">
        <f t="shared" si="300"/>
        <v>90575022.5</v>
      </c>
      <c r="AC820" s="5"/>
      <c r="AD820" s="5" t="s">
        <v>34</v>
      </c>
      <c r="AE820" s="5" t="s">
        <v>30</v>
      </c>
      <c r="AF820" s="5" t="s">
        <v>31</v>
      </c>
      <c r="AG820" s="5" t="s">
        <v>32</v>
      </c>
      <c r="AH820" s="699"/>
      <c r="AI820" s="5"/>
      <c r="AJ820" s="699"/>
      <c r="AK820" s="699"/>
      <c r="AL820" s="715" t="str">
        <f>IF(AI820&lt;&gt;"",VLOOKUP(AI820,'DON GIA'!$M$1:$P$9,4,0),"")</f>
        <v/>
      </c>
      <c r="AM820" s="715" t="str">
        <f t="shared" si="301"/>
        <v/>
      </c>
      <c r="AN820" s="5"/>
      <c r="AO820" s="699"/>
      <c r="AP820" s="702" t="str">
        <f t="shared" si="284"/>
        <v/>
      </c>
      <c r="AQ820" s="712"/>
      <c r="AR820" s="712" t="s">
        <v>1960</v>
      </c>
      <c r="AS820" s="727"/>
    </row>
    <row r="821" spans="1:45" outlineLevel="2">
      <c r="A821" s="710">
        <f t="shared" si="302"/>
        <v>51</v>
      </c>
      <c r="B821" s="711" t="str">
        <f>IF(C821&lt;&gt;"",COUNTA($C$8:C821),"")</f>
        <v/>
      </c>
      <c r="C821" s="711"/>
      <c r="D821" s="5"/>
      <c r="E821" s="699"/>
      <c r="F821" s="699"/>
      <c r="G821" s="699"/>
      <c r="H821" s="699"/>
      <c r="I821" s="699"/>
      <c r="J821" s="699"/>
      <c r="K821" s="712"/>
      <c r="L821" s="714" t="s">
        <v>35</v>
      </c>
      <c r="M821" s="715" t="str">
        <f>IF(K821&lt;&gt;"",VLOOKUP(K821,'DON GIA'!$S$1:$U$19,3,0),"")</f>
        <v/>
      </c>
      <c r="N821" s="715" t="str">
        <f>IF(K821&lt;&gt;"",VLOOKUP(K821,'DON GIA'!$S$1:$V$19,4,0),"")</f>
        <v/>
      </c>
      <c r="O821" s="715" t="str">
        <f t="shared" si="297"/>
        <v/>
      </c>
      <c r="P821" s="715" t="str">
        <f t="shared" si="298"/>
        <v/>
      </c>
      <c r="Q821" s="5" t="s">
        <v>332</v>
      </c>
      <c r="R821" s="699" t="s">
        <v>44</v>
      </c>
      <c r="S821" s="699">
        <v>1</v>
      </c>
      <c r="T821" s="715">
        <f>IF(Q821&lt;&gt;"",VLOOKUP(Q821,'DON GIA'!$H$1:$K$103,4,0),"")</f>
        <v>517000</v>
      </c>
      <c r="U821" s="715">
        <f t="shared" si="299"/>
        <v>517000</v>
      </c>
      <c r="V821" s="715"/>
      <c r="W821" s="712" t="s">
        <v>1242</v>
      </c>
      <c r="X821" s="699" t="s">
        <v>27</v>
      </c>
      <c r="Y821" s="718">
        <v>58</v>
      </c>
      <c r="Z821" s="725"/>
      <c r="AA821" s="715">
        <f>IF(W821&lt;&gt;"",VLOOKUP(W821,'DON GIA'!$A$1:$D$346,4,0),"")</f>
        <v>161275</v>
      </c>
      <c r="AB821" s="715">
        <f t="shared" si="300"/>
        <v>9353950</v>
      </c>
      <c r="AC821" s="5"/>
      <c r="AD821" s="5"/>
      <c r="AE821" s="5"/>
      <c r="AF821" s="5"/>
      <c r="AG821" s="5"/>
      <c r="AH821" s="699"/>
      <c r="AI821" s="5"/>
      <c r="AJ821" s="699"/>
      <c r="AK821" s="699"/>
      <c r="AL821" s="715" t="str">
        <f>IF(AI821&lt;&gt;"",VLOOKUP(AI821,'DON GIA'!$M$1:$P$9,4,0),"")</f>
        <v/>
      </c>
      <c r="AM821" s="715" t="str">
        <f t="shared" si="301"/>
        <v/>
      </c>
      <c r="AN821" s="5"/>
      <c r="AO821" s="699"/>
      <c r="AP821" s="702" t="str">
        <f t="shared" si="284"/>
        <v/>
      </c>
      <c r="AQ821" s="712"/>
      <c r="AR821" s="712"/>
      <c r="AS821" s="727"/>
    </row>
    <row r="822" spans="1:45" outlineLevel="2">
      <c r="A822" s="710">
        <f t="shared" si="302"/>
        <v>51</v>
      </c>
      <c r="B822" s="711" t="str">
        <f>IF(C822&lt;&gt;"",COUNTA($C$8:C822),"")</f>
        <v/>
      </c>
      <c r="C822" s="711"/>
      <c r="D822" s="5"/>
      <c r="E822" s="699"/>
      <c r="F822" s="699"/>
      <c r="G822" s="699"/>
      <c r="H822" s="699"/>
      <c r="I822" s="699"/>
      <c r="J822" s="699"/>
      <c r="K822" s="712"/>
      <c r="L822" s="714" t="s">
        <v>35</v>
      </c>
      <c r="M822" s="715" t="str">
        <f>IF(K822&lt;&gt;"",VLOOKUP(K822,'DON GIA'!$S$1:$U$19,3,0),"")</f>
        <v/>
      </c>
      <c r="N822" s="715" t="str">
        <f>IF(K822&lt;&gt;"",VLOOKUP(K822,'DON GIA'!$S$1:$V$19,4,0),"")</f>
        <v/>
      </c>
      <c r="O822" s="715" t="str">
        <f t="shared" si="297"/>
        <v/>
      </c>
      <c r="P822" s="715" t="str">
        <f t="shared" si="298"/>
        <v/>
      </c>
      <c r="Q822" s="5" t="s">
        <v>333</v>
      </c>
      <c r="R822" s="699" t="s">
        <v>44</v>
      </c>
      <c r="S822" s="699">
        <v>1</v>
      </c>
      <c r="T822" s="715">
        <f>IF(Q822&lt;&gt;"",VLOOKUP(Q822,'DON GIA'!$H$1:$K$103,4,0),"")</f>
        <v>667000</v>
      </c>
      <c r="U822" s="715">
        <f t="shared" si="299"/>
        <v>667000</v>
      </c>
      <c r="V822" s="715"/>
      <c r="W822" s="712" t="s">
        <v>1023</v>
      </c>
      <c r="X822" s="699" t="s">
        <v>38</v>
      </c>
      <c r="Y822" s="718">
        <v>0.16200000000000001</v>
      </c>
      <c r="Z822" s="725"/>
      <c r="AA822" s="715">
        <f>IF(W822&lt;&gt;"",VLOOKUP(W822,'DON GIA'!$A$1:$D$346,4,0),"")</f>
        <v>2523428</v>
      </c>
      <c r="AB822" s="715">
        <f t="shared" si="300"/>
        <v>408795.33600000001</v>
      </c>
      <c r="AC822" s="5"/>
      <c r="AD822" s="5"/>
      <c r="AE822" s="5"/>
      <c r="AF822" s="5"/>
      <c r="AG822" s="5"/>
      <c r="AH822" s="699"/>
      <c r="AI822" s="5"/>
      <c r="AJ822" s="699"/>
      <c r="AK822" s="699"/>
      <c r="AL822" s="715" t="str">
        <f>IF(AI822&lt;&gt;"",VLOOKUP(AI822,'DON GIA'!$M$1:$P$9,4,0),"")</f>
        <v/>
      </c>
      <c r="AM822" s="715" t="str">
        <f t="shared" si="301"/>
        <v/>
      </c>
      <c r="AN822" s="5"/>
      <c r="AO822" s="699"/>
      <c r="AP822" s="702" t="str">
        <f t="shared" si="284"/>
        <v/>
      </c>
      <c r="AQ822" s="712"/>
      <c r="AR822" s="712"/>
      <c r="AS822" s="727"/>
    </row>
    <row r="823" spans="1:45" s="77" customFormat="1" outlineLevel="2">
      <c r="A823" s="710">
        <f t="shared" si="302"/>
        <v>51</v>
      </c>
      <c r="B823" s="711" t="str">
        <f>IF(C823&lt;&gt;"",COUNTA($C$8:C823),"")</f>
        <v/>
      </c>
      <c r="C823" s="711"/>
      <c r="D823" s="5"/>
      <c r="E823" s="699"/>
      <c r="F823" s="699"/>
      <c r="G823" s="699"/>
      <c r="H823" s="699"/>
      <c r="I823" s="699"/>
      <c r="J823" s="699"/>
      <c r="K823" s="712"/>
      <c r="L823" s="714" t="s">
        <v>35</v>
      </c>
      <c r="M823" s="715" t="str">
        <f>IF(K823&lt;&gt;"",VLOOKUP(K823,'DON GIA'!$S$1:$U$19,3,0),"")</f>
        <v/>
      </c>
      <c r="N823" s="715" t="str">
        <f>IF(K823&lt;&gt;"",VLOOKUP(K823,'DON GIA'!$S$1:$V$19,4,0),"")</f>
        <v/>
      </c>
      <c r="O823" s="715" t="str">
        <f t="shared" si="297"/>
        <v/>
      </c>
      <c r="P823" s="715" t="str">
        <f t="shared" si="298"/>
        <v/>
      </c>
      <c r="Q823" s="5" t="s">
        <v>189</v>
      </c>
      <c r="R823" s="699" t="s">
        <v>44</v>
      </c>
      <c r="S823" s="699">
        <v>1</v>
      </c>
      <c r="T823" s="715">
        <f>IF(Q823&lt;&gt;"",VLOOKUP(Q823,'DON GIA'!$H$1:$K$103,4,0),"")</f>
        <v>517000</v>
      </c>
      <c r="U823" s="715">
        <f t="shared" si="299"/>
        <v>517000</v>
      </c>
      <c r="V823" s="715"/>
      <c r="W823" s="712" t="s">
        <v>1194</v>
      </c>
      <c r="X823" s="699" t="s">
        <v>27</v>
      </c>
      <c r="Y823" s="718">
        <v>1.26</v>
      </c>
      <c r="Z823" s="725"/>
      <c r="AA823" s="715">
        <f>IF(W823&lt;&gt;"",VLOOKUP(W823,'DON GIA'!$A$1:$D$346,4,0),"")</f>
        <v>292949</v>
      </c>
      <c r="AB823" s="715">
        <f t="shared" si="300"/>
        <v>369115.74</v>
      </c>
      <c r="AC823" s="5"/>
      <c r="AD823" s="5"/>
      <c r="AE823" s="5"/>
      <c r="AF823" s="5"/>
      <c r="AG823" s="5"/>
      <c r="AH823" s="699"/>
      <c r="AI823" s="5"/>
      <c r="AJ823" s="699"/>
      <c r="AK823" s="699"/>
      <c r="AL823" s="715" t="str">
        <f>IF(AI823&lt;&gt;"",VLOOKUP(AI823,'DON GIA'!$M$1:$P$9,4,0),"")</f>
        <v/>
      </c>
      <c r="AM823" s="715" t="str">
        <f t="shared" si="301"/>
        <v/>
      </c>
      <c r="AN823" s="5"/>
      <c r="AO823" s="699"/>
      <c r="AP823" s="702" t="str">
        <f t="shared" si="284"/>
        <v/>
      </c>
      <c r="AQ823" s="712"/>
      <c r="AR823" s="712"/>
      <c r="AS823" s="727"/>
    </row>
    <row r="824" spans="1:45" s="77" customFormat="1" outlineLevel="2">
      <c r="A824" s="710">
        <f t="shared" si="302"/>
        <v>51</v>
      </c>
      <c r="B824" s="711" t="str">
        <f>IF(C824&lt;&gt;"",COUNTA($C$8:C824),"")</f>
        <v/>
      </c>
      <c r="C824" s="711"/>
      <c r="D824" s="5"/>
      <c r="E824" s="699"/>
      <c r="F824" s="699"/>
      <c r="G824" s="699"/>
      <c r="H824" s="699"/>
      <c r="I824" s="699"/>
      <c r="J824" s="699"/>
      <c r="K824" s="712"/>
      <c r="L824" s="714" t="s">
        <v>35</v>
      </c>
      <c r="M824" s="715" t="str">
        <f>IF(K824&lt;&gt;"",VLOOKUP(K824,'DON GIA'!$S$1:$U$19,3,0),"")</f>
        <v/>
      </c>
      <c r="N824" s="715" t="str">
        <f>IF(K824&lt;&gt;"",VLOOKUP(K824,'DON GIA'!$S$1:$V$19,4,0),"")</f>
        <v/>
      </c>
      <c r="O824" s="715" t="str">
        <f t="shared" si="297"/>
        <v/>
      </c>
      <c r="P824" s="715" t="str">
        <f t="shared" si="298"/>
        <v/>
      </c>
      <c r="Q824" s="5" t="s">
        <v>242</v>
      </c>
      <c r="R824" s="699" t="s">
        <v>44</v>
      </c>
      <c r="S824" s="699">
        <v>1</v>
      </c>
      <c r="T824" s="715">
        <f>IF(Q824&lt;&gt;"",VLOOKUP(Q824,'DON GIA'!$H$1:$K$103,4,0),"")</f>
        <v>800000</v>
      </c>
      <c r="U824" s="715">
        <f t="shared" si="299"/>
        <v>800000</v>
      </c>
      <c r="V824" s="715"/>
      <c r="W824" s="712" t="s">
        <v>1009</v>
      </c>
      <c r="X824" s="699" t="s">
        <v>27</v>
      </c>
      <c r="Y824" s="718">
        <v>7.14</v>
      </c>
      <c r="Z824" s="725"/>
      <c r="AA824" s="715">
        <f>IF(W824&lt;&gt;"",VLOOKUP(W824,'DON GIA'!$A$1:$D$346,4,0),"")</f>
        <v>282038</v>
      </c>
      <c r="AB824" s="715">
        <f t="shared" si="300"/>
        <v>2013751.3199999998</v>
      </c>
      <c r="AC824" s="5"/>
      <c r="AD824" s="5"/>
      <c r="AE824" s="5"/>
      <c r="AF824" s="5"/>
      <c r="AG824" s="5"/>
      <c r="AH824" s="699"/>
      <c r="AI824" s="5"/>
      <c r="AJ824" s="699"/>
      <c r="AK824" s="699"/>
      <c r="AL824" s="715" t="str">
        <f>IF(AI824&lt;&gt;"",VLOOKUP(AI824,'DON GIA'!$M$1:$P$9,4,0),"")</f>
        <v/>
      </c>
      <c r="AM824" s="715" t="str">
        <f t="shared" si="301"/>
        <v/>
      </c>
      <c r="AN824" s="5"/>
      <c r="AO824" s="699"/>
      <c r="AP824" s="702" t="str">
        <f t="shared" si="284"/>
        <v/>
      </c>
      <c r="AQ824" s="712"/>
      <c r="AR824" s="712"/>
      <c r="AS824" s="727"/>
    </row>
    <row r="825" spans="1:45" s="77" customFormat="1" ht="33.75" outlineLevel="2">
      <c r="A825" s="710">
        <f t="shared" si="302"/>
        <v>51</v>
      </c>
      <c r="B825" s="711" t="str">
        <f>IF(C825&lt;&gt;"",COUNTA($C$8:C825),"")</f>
        <v/>
      </c>
      <c r="C825" s="711"/>
      <c r="D825" s="5"/>
      <c r="E825" s="699"/>
      <c r="F825" s="699"/>
      <c r="G825" s="699"/>
      <c r="H825" s="699"/>
      <c r="I825" s="699"/>
      <c r="J825" s="699"/>
      <c r="K825" s="712"/>
      <c r="L825" s="714" t="s">
        <v>35</v>
      </c>
      <c r="M825" s="715" t="str">
        <f>IF(K825&lt;&gt;"",VLOOKUP(K825,'DON GIA'!$S$1:$U$19,3,0),"")</f>
        <v/>
      </c>
      <c r="N825" s="715" t="str">
        <f>IF(K825&lt;&gt;"",VLOOKUP(K825,'DON GIA'!$S$1:$V$19,4,0),"")</f>
        <v/>
      </c>
      <c r="O825" s="715" t="str">
        <f t="shared" si="297"/>
        <v/>
      </c>
      <c r="P825" s="715" t="str">
        <f t="shared" si="298"/>
        <v/>
      </c>
      <c r="Q825" s="5" t="s">
        <v>35</v>
      </c>
      <c r="R825" s="699"/>
      <c r="S825" s="699"/>
      <c r="T825" s="715" t="str">
        <f>IF(Q825&lt;&gt;"",VLOOKUP(Q825,'DON GIA'!$H$1:$K$103,4,0),"")</f>
        <v/>
      </c>
      <c r="U825" s="715" t="str">
        <f t="shared" si="299"/>
        <v/>
      </c>
      <c r="V825" s="715"/>
      <c r="W825" s="712" t="s">
        <v>1243</v>
      </c>
      <c r="X825" s="699" t="s">
        <v>27</v>
      </c>
      <c r="Y825" s="718">
        <v>43.5</v>
      </c>
      <c r="Z825" s="725"/>
      <c r="AA825" s="715">
        <f>IF(W825&lt;&gt;"",VLOOKUP(W825,'DON GIA'!$A$1:$D$346,4,0),"")</f>
        <v>257144</v>
      </c>
      <c r="AB825" s="715">
        <f t="shared" si="300"/>
        <v>11185764</v>
      </c>
      <c r="AC825" s="5"/>
      <c r="AD825" s="5"/>
      <c r="AE825" s="5"/>
      <c r="AF825" s="5"/>
      <c r="AG825" s="5"/>
      <c r="AH825" s="699"/>
      <c r="AI825" s="5"/>
      <c r="AJ825" s="699"/>
      <c r="AK825" s="699"/>
      <c r="AL825" s="715" t="str">
        <f>IF(AI825&lt;&gt;"",VLOOKUP(AI825,'DON GIA'!$M$1:$P$9,4,0),"")</f>
        <v/>
      </c>
      <c r="AM825" s="715" t="str">
        <f t="shared" si="301"/>
        <v/>
      </c>
      <c r="AN825" s="5"/>
      <c r="AO825" s="699"/>
      <c r="AP825" s="702" t="str">
        <f t="shared" si="284"/>
        <v/>
      </c>
      <c r="AQ825" s="712"/>
      <c r="AR825" s="712"/>
      <c r="AS825" s="727"/>
    </row>
    <row r="826" spans="1:45" s="77" customFormat="1" outlineLevel="2">
      <c r="A826" s="710">
        <f t="shared" si="302"/>
        <v>51</v>
      </c>
      <c r="B826" s="711" t="str">
        <f>IF(C826&lt;&gt;"",COUNTA($C$8:C826),"")</f>
        <v/>
      </c>
      <c r="C826" s="711"/>
      <c r="D826" s="5"/>
      <c r="E826" s="699"/>
      <c r="F826" s="699"/>
      <c r="G826" s="699"/>
      <c r="H826" s="699"/>
      <c r="I826" s="699"/>
      <c r="J826" s="699"/>
      <c r="K826" s="712"/>
      <c r="L826" s="714" t="s">
        <v>35</v>
      </c>
      <c r="M826" s="715" t="str">
        <f>IF(K826&lt;&gt;"",VLOOKUP(K826,'DON GIA'!$S$1:$U$19,3,0),"")</f>
        <v/>
      </c>
      <c r="N826" s="715" t="str">
        <f>IF(K826&lt;&gt;"",VLOOKUP(K826,'DON GIA'!$S$1:$V$19,4,0),"")</f>
        <v/>
      </c>
      <c r="O826" s="715" t="str">
        <f t="shared" si="297"/>
        <v/>
      </c>
      <c r="P826" s="715" t="str">
        <f t="shared" si="298"/>
        <v/>
      </c>
      <c r="Q826" s="5" t="s">
        <v>35</v>
      </c>
      <c r="R826" s="699"/>
      <c r="S826" s="699"/>
      <c r="T826" s="715" t="str">
        <f>IF(Q826&lt;&gt;"",VLOOKUP(Q826,'DON GIA'!$H$1:$K$103,4,0),"")</f>
        <v/>
      </c>
      <c r="U826" s="715" t="str">
        <f t="shared" si="299"/>
        <v/>
      </c>
      <c r="V826" s="715"/>
      <c r="W826" s="712" t="s">
        <v>1049</v>
      </c>
      <c r="X826" s="699" t="s">
        <v>42</v>
      </c>
      <c r="Y826" s="718">
        <v>1</v>
      </c>
      <c r="Z826" s="725"/>
      <c r="AA826" s="715">
        <f>IF(W826&lt;&gt;"",VLOOKUP(W826,'DON GIA'!$A$1:$D$346,4,0),"")</f>
        <v>3793079</v>
      </c>
      <c r="AB826" s="715">
        <f t="shared" si="300"/>
        <v>3793079</v>
      </c>
      <c r="AC826" s="5"/>
      <c r="AD826" s="5"/>
      <c r="AE826" s="5"/>
      <c r="AF826" s="5"/>
      <c r="AG826" s="5"/>
      <c r="AH826" s="699"/>
      <c r="AI826" s="5"/>
      <c r="AJ826" s="699"/>
      <c r="AK826" s="699"/>
      <c r="AL826" s="715" t="str">
        <f>IF(AI826&lt;&gt;"",VLOOKUP(AI826,'DON GIA'!$M$1:$P$9,4,0),"")</f>
        <v/>
      </c>
      <c r="AM826" s="715" t="str">
        <f t="shared" si="301"/>
        <v/>
      </c>
      <c r="AN826" s="5"/>
      <c r="AO826" s="699"/>
      <c r="AP826" s="702" t="str">
        <f t="shared" si="284"/>
        <v/>
      </c>
      <c r="AQ826" s="712"/>
      <c r="AR826" s="712"/>
      <c r="AS826" s="727"/>
    </row>
    <row r="827" spans="1:45" s="77" customFormat="1" outlineLevel="2">
      <c r="A827" s="710">
        <f t="shared" si="302"/>
        <v>51</v>
      </c>
      <c r="B827" s="711"/>
      <c r="C827" s="711"/>
      <c r="D827" s="708"/>
      <c r="E827" s="699"/>
      <c r="F827" s="699"/>
      <c r="G827" s="699"/>
      <c r="H827" s="699"/>
      <c r="I827" s="699"/>
      <c r="J827" s="699"/>
      <c r="K827" s="712"/>
      <c r="L827" s="714" t="s">
        <v>35</v>
      </c>
      <c r="M827" s="715" t="str">
        <f>IF(K827&lt;&gt;"",VLOOKUP(K827,'DON GIA'!$S$1:$U$19,3,0),"")</f>
        <v/>
      </c>
      <c r="N827" s="715" t="str">
        <f>IF(K827&lt;&gt;"",VLOOKUP(K827,'DON GIA'!$S$1:$V$19,4,0),"")</f>
        <v/>
      </c>
      <c r="O827" s="715" t="str">
        <f t="shared" si="297"/>
        <v/>
      </c>
      <c r="P827" s="715" t="str">
        <f t="shared" si="298"/>
        <v/>
      </c>
      <c r="Q827" s="5" t="s">
        <v>35</v>
      </c>
      <c r="R827" s="699"/>
      <c r="S827" s="699"/>
      <c r="T827" s="715" t="str">
        <f>IF(Q827&lt;&gt;"",VLOOKUP(Q827,'DON GIA'!$H$1:$K$103,4,0),"")</f>
        <v/>
      </c>
      <c r="U827" s="715" t="str">
        <f t="shared" si="299"/>
        <v/>
      </c>
      <c r="V827" s="715"/>
      <c r="W827" s="712" t="s">
        <v>35</v>
      </c>
      <c r="X827" s="699"/>
      <c r="Y827" s="718"/>
      <c r="Z827" s="725"/>
      <c r="AA827" s="715" t="str">
        <f>IF(W827&lt;&gt;"",VLOOKUP(W827,'DON GIA'!$A$1:$D$346,4,0),"")</f>
        <v/>
      </c>
      <c r="AB827" s="715" t="str">
        <f t="shared" si="300"/>
        <v/>
      </c>
      <c r="AC827" s="5"/>
      <c r="AD827" s="5"/>
      <c r="AE827" s="5"/>
      <c r="AF827" s="5"/>
      <c r="AG827" s="5"/>
      <c r="AH827" s="699"/>
      <c r="AI827" s="5"/>
      <c r="AJ827" s="699"/>
      <c r="AK827" s="699"/>
      <c r="AL827" s="715" t="str">
        <f>IF(AI827&lt;&gt;"",VLOOKUP(AI827,'DON GIA'!$M$1:$P$9,4,0),"")</f>
        <v/>
      </c>
      <c r="AM827" s="715" t="str">
        <f t="shared" si="301"/>
        <v/>
      </c>
      <c r="AN827" s="5"/>
      <c r="AO827" s="699"/>
      <c r="AP827" s="702" t="str">
        <f t="shared" si="284"/>
        <v/>
      </c>
      <c r="AQ827" s="712"/>
      <c r="AR827" s="712"/>
      <c r="AS827" s="727"/>
    </row>
    <row r="828" spans="1:45" s="77" customFormat="1" outlineLevel="1">
      <c r="A828" s="658" t="s">
        <v>2108</v>
      </c>
      <c r="B828" s="696">
        <f>IF(C828&lt;&gt;"",COUNTA($C$8:C828),"")</f>
        <v>52</v>
      </c>
      <c r="C828" s="696">
        <v>458</v>
      </c>
      <c r="D828" s="708" t="s">
        <v>334</v>
      </c>
      <c r="E828" s="698"/>
      <c r="F828" s="699"/>
      <c r="G828" s="698"/>
      <c r="H828" s="698"/>
      <c r="I828" s="698"/>
      <c r="J828" s="698"/>
      <c r="K828" s="697"/>
      <c r="L828" s="701">
        <f>SUBTOTAL(9,L829:L840)</f>
        <v>0</v>
      </c>
      <c r="M828" s="702"/>
      <c r="N828" s="702"/>
      <c r="O828" s="702">
        <f>SUBTOTAL(9,O829:O840)</f>
        <v>0</v>
      </c>
      <c r="P828" s="702">
        <f>SUBTOTAL(9,P829:P840)</f>
        <v>0</v>
      </c>
      <c r="Q828" s="708"/>
      <c r="R828" s="698"/>
      <c r="S828" s="698">
        <f>SUBTOTAL(9,S829:S840)</f>
        <v>3</v>
      </c>
      <c r="T828" s="702"/>
      <c r="U828" s="702">
        <f>SUBTOTAL(9,U829:U840)</f>
        <v>1279000</v>
      </c>
      <c r="V828" s="702"/>
      <c r="W828" s="697"/>
      <c r="X828" s="698"/>
      <c r="Y828" s="705">
        <f>SUBTOTAL(9,Y829:Y840)</f>
        <v>235.64999999999998</v>
      </c>
      <c r="Z828" s="724">
        <f>SUBTOTAL(9,Z829:Z840)</f>
        <v>0</v>
      </c>
      <c r="AA828" s="702"/>
      <c r="AB828" s="702">
        <f>SUBTOTAL(9,AB829:AB840)</f>
        <v>270692547.79999995</v>
      </c>
      <c r="AC828" s="708"/>
      <c r="AD828" s="708"/>
      <c r="AE828" s="708"/>
      <c r="AF828" s="708"/>
      <c r="AG828" s="708"/>
      <c r="AH828" s="698"/>
      <c r="AI828" s="708"/>
      <c r="AJ828" s="698"/>
      <c r="AK828" s="698">
        <f>SUBTOTAL(9,AK829:AK840)</f>
        <v>0</v>
      </c>
      <c r="AL828" s="702"/>
      <c r="AM828" s="702">
        <f>SUBTOTAL(9,AM829:AM840)</f>
        <v>0</v>
      </c>
      <c r="AN828" s="708"/>
      <c r="AO828" s="698">
        <f>SUBTOTAL(9,AO829:AO840)</f>
        <v>0</v>
      </c>
      <c r="AP828" s="702">
        <f t="shared" si="284"/>
        <v>271971547.79999995</v>
      </c>
      <c r="AQ828" s="712"/>
      <c r="AR828" s="712"/>
      <c r="AS828" s="727"/>
    </row>
    <row r="829" spans="1:45" s="77" customFormat="1" ht="33.75" outlineLevel="2">
      <c r="A829" s="710">
        <f>IF(B828&lt;&gt;"",B828,A827)</f>
        <v>52</v>
      </c>
      <c r="B829" s="711" t="str">
        <f>IF(C829&lt;&gt;"",COUNTA($C$8:C829),"")</f>
        <v/>
      </c>
      <c r="C829" s="711"/>
      <c r="D829" s="5" t="s">
        <v>335</v>
      </c>
      <c r="E829" s="699"/>
      <c r="F829" s="699"/>
      <c r="G829" s="699"/>
      <c r="H829" s="699"/>
      <c r="I829" s="699"/>
      <c r="J829" s="699"/>
      <c r="K829" s="712"/>
      <c r="L829" s="714" t="s">
        <v>35</v>
      </c>
      <c r="M829" s="715" t="str">
        <f>IF(K829&lt;&gt;"",VLOOKUP(K829,'DON GIA'!$S$1:$U$19,3,0),"")</f>
        <v/>
      </c>
      <c r="N829" s="715" t="str">
        <f>IF(K829&lt;&gt;"",VLOOKUP(K829,'DON GIA'!$S$1:$V$19,4,0),"")</f>
        <v/>
      </c>
      <c r="O829" s="715" t="str">
        <f t="shared" ref="O829:O840" si="303">IF(K829&lt;&gt;"",L829*M829,"")</f>
        <v/>
      </c>
      <c r="P829" s="715" t="str">
        <f t="shared" ref="P829:P840" si="304">IF(K829&lt;&gt;"",L829*N829,"")</f>
        <v/>
      </c>
      <c r="Q829" s="5" t="s">
        <v>76</v>
      </c>
      <c r="R829" s="699" t="s">
        <v>44</v>
      </c>
      <c r="S829" s="699">
        <v>2</v>
      </c>
      <c r="T829" s="715">
        <f>IF(Q829&lt;&gt;"",VLOOKUP(Q829,'DON GIA'!$H$1:$K$103,4,0),"")</f>
        <v>494000</v>
      </c>
      <c r="U829" s="715">
        <f t="shared" ref="U829:U840" si="305">IF(Q829&lt;&gt;"",IF(ISNUMBER(T829),S829*T829,""),"")</f>
        <v>988000</v>
      </c>
      <c r="V829" s="715" t="s">
        <v>2163</v>
      </c>
      <c r="W829" s="712" t="s">
        <v>1063</v>
      </c>
      <c r="X829" s="699" t="s">
        <v>27</v>
      </c>
      <c r="Y829" s="718">
        <v>42.35</v>
      </c>
      <c r="Z829" s="725"/>
      <c r="AA829" s="715">
        <f>IF(W829&lt;&gt;"",VLOOKUP(W829,'DON GIA'!$A$1:$D$346,4,0),"")</f>
        <v>3941166</v>
      </c>
      <c r="AB829" s="715">
        <f t="shared" ref="AB829:AB840" si="306">IF(W829&lt;&gt;"",IF(ISNUMBER(AA829),Y829*AA829,""),"")</f>
        <v>166908380.09999999</v>
      </c>
      <c r="AC829" s="5"/>
      <c r="AD829" s="5" t="s">
        <v>29</v>
      </c>
      <c r="AE829" s="5" t="s">
        <v>30</v>
      </c>
      <c r="AF829" s="5" t="s">
        <v>31</v>
      </c>
      <c r="AG829" s="5" t="s">
        <v>32</v>
      </c>
      <c r="AH829" s="699"/>
      <c r="AI829" s="5"/>
      <c r="AJ829" s="699"/>
      <c r="AK829" s="699"/>
      <c r="AL829" s="715" t="str">
        <f>IF(AI829&lt;&gt;"",VLOOKUP(AI829,'DON GIA'!$M$1:$P$9,4,0),"")</f>
        <v/>
      </c>
      <c r="AM829" s="715" t="str">
        <f t="shared" ref="AM829:AM840" si="307">IF(AI829&lt;&gt;"",AK829*AL829,"")</f>
        <v/>
      </c>
      <c r="AN829" s="5"/>
      <c r="AO829" s="699"/>
      <c r="AP829" s="702" t="str">
        <f t="shared" si="284"/>
        <v/>
      </c>
      <c r="AQ829" s="712" t="s">
        <v>432</v>
      </c>
      <c r="AR829" s="712" t="s">
        <v>1912</v>
      </c>
      <c r="AS829" s="727"/>
    </row>
    <row r="830" spans="1:45" s="77" customFormat="1" ht="50.25" outlineLevel="2">
      <c r="A830" s="710">
        <f t="shared" ref="A830:A840" si="308">IF(B829&lt;&gt;"",B829,A829)</f>
        <v>52</v>
      </c>
      <c r="B830" s="711" t="str">
        <f>IF(C830&lt;&gt;"",COUNTA($C$8:C830),"")</f>
        <v/>
      </c>
      <c r="C830" s="711"/>
      <c r="D830" s="5" t="s">
        <v>71</v>
      </c>
      <c r="E830" s="699"/>
      <c r="F830" s="699"/>
      <c r="G830" s="699"/>
      <c r="H830" s="699"/>
      <c r="I830" s="699"/>
      <c r="J830" s="699"/>
      <c r="K830" s="712"/>
      <c r="L830" s="714" t="s">
        <v>35</v>
      </c>
      <c r="M830" s="715" t="str">
        <f>IF(K830&lt;&gt;"",VLOOKUP(K830,'DON GIA'!$S$1:$U$19,3,0),"")</f>
        <v/>
      </c>
      <c r="N830" s="715" t="str">
        <f>IF(K830&lt;&gt;"",VLOOKUP(K830,'DON GIA'!$S$1:$V$19,4,0),"")</f>
        <v/>
      </c>
      <c r="O830" s="715" t="str">
        <f t="shared" si="303"/>
        <v/>
      </c>
      <c r="P830" s="715" t="str">
        <f t="shared" si="304"/>
        <v/>
      </c>
      <c r="Q830" s="5" t="s">
        <v>315</v>
      </c>
      <c r="R830" s="699" t="s">
        <v>44</v>
      </c>
      <c r="S830" s="699">
        <v>1</v>
      </c>
      <c r="T830" s="715">
        <f>IF(Q830&lt;&gt;"",VLOOKUP(Q830,'DON GIA'!$H$1:$K$103,4,0),"")</f>
        <v>291000</v>
      </c>
      <c r="U830" s="715">
        <f t="shared" si="305"/>
        <v>291000</v>
      </c>
      <c r="V830" s="715"/>
      <c r="W830" s="712" t="s">
        <v>1080</v>
      </c>
      <c r="X830" s="699" t="s">
        <v>27</v>
      </c>
      <c r="Y830" s="718">
        <v>3.04</v>
      </c>
      <c r="Z830" s="725"/>
      <c r="AA830" s="715">
        <f>IF(W830&lt;&gt;"",VLOOKUP(W830,'DON GIA'!$A$1:$D$346,4,0),"")</f>
        <v>10375629</v>
      </c>
      <c r="AB830" s="715">
        <f t="shared" si="306"/>
        <v>31541912.16</v>
      </c>
      <c r="AC830" s="5"/>
      <c r="AD830" s="5" t="s">
        <v>34</v>
      </c>
      <c r="AE830" s="5" t="s">
        <v>30</v>
      </c>
      <c r="AF830" s="5" t="s">
        <v>31</v>
      </c>
      <c r="AG830" s="5" t="s">
        <v>32</v>
      </c>
      <c r="AH830" s="699"/>
      <c r="AI830" s="5"/>
      <c r="AJ830" s="699"/>
      <c r="AK830" s="699"/>
      <c r="AL830" s="715" t="str">
        <f>IF(AI830&lt;&gt;"",VLOOKUP(AI830,'DON GIA'!$M$1:$P$9,4,0),"")</f>
        <v/>
      </c>
      <c r="AM830" s="715" t="str">
        <f t="shared" si="307"/>
        <v/>
      </c>
      <c r="AN830" s="5"/>
      <c r="AO830" s="699"/>
      <c r="AP830" s="702" t="str">
        <f t="shared" si="284"/>
        <v/>
      </c>
      <c r="AQ830" s="712" t="s">
        <v>1990</v>
      </c>
      <c r="AR830" s="712" t="s">
        <v>1958</v>
      </c>
      <c r="AS830" s="727"/>
    </row>
    <row r="831" spans="1:45" s="77" customFormat="1" ht="66.75" outlineLevel="2">
      <c r="A831" s="710">
        <f t="shared" si="308"/>
        <v>52</v>
      </c>
      <c r="B831" s="711" t="str">
        <f>IF(C831&lt;&gt;"",COUNTA($C$8:C831),"")</f>
        <v/>
      </c>
      <c r="C831" s="711"/>
      <c r="D831" s="5"/>
      <c r="E831" s="699"/>
      <c r="F831" s="699"/>
      <c r="G831" s="699"/>
      <c r="H831" s="699"/>
      <c r="I831" s="699"/>
      <c r="J831" s="699"/>
      <c r="K831" s="712"/>
      <c r="L831" s="714" t="s">
        <v>35</v>
      </c>
      <c r="M831" s="715" t="str">
        <f>IF(K831&lt;&gt;"",VLOOKUP(K831,'DON GIA'!$S$1:$U$19,3,0),"")</f>
        <v/>
      </c>
      <c r="N831" s="715" t="str">
        <f>IF(K831&lt;&gt;"",VLOOKUP(K831,'DON GIA'!$S$1:$V$19,4,0),"")</f>
        <v/>
      </c>
      <c r="O831" s="715" t="str">
        <f t="shared" si="303"/>
        <v/>
      </c>
      <c r="P831" s="715" t="str">
        <f t="shared" si="304"/>
        <v/>
      </c>
      <c r="Q831" s="5" t="s">
        <v>35</v>
      </c>
      <c r="R831" s="699"/>
      <c r="S831" s="699"/>
      <c r="T831" s="715" t="str">
        <f>IF(Q831&lt;&gt;"",VLOOKUP(Q831,'DON GIA'!$H$1:$K$103,4,0),"")</f>
        <v/>
      </c>
      <c r="U831" s="715" t="str">
        <f t="shared" si="305"/>
        <v/>
      </c>
      <c r="V831" s="715"/>
      <c r="W831" s="712" t="s">
        <v>1023</v>
      </c>
      <c r="X831" s="699" t="s">
        <v>38</v>
      </c>
      <c r="Y831" s="718">
        <v>0.24</v>
      </c>
      <c r="Z831" s="725"/>
      <c r="AA831" s="715">
        <f>IF(W831&lt;&gt;"",VLOOKUP(W831,'DON GIA'!$A$1:$D$346,4,0),"")</f>
        <v>2523428</v>
      </c>
      <c r="AB831" s="715">
        <f t="shared" si="306"/>
        <v>605622.72</v>
      </c>
      <c r="AC831" s="5"/>
      <c r="AD831" s="5"/>
      <c r="AE831" s="5"/>
      <c r="AF831" s="5"/>
      <c r="AG831" s="5"/>
      <c r="AH831" s="699"/>
      <c r="AI831" s="5"/>
      <c r="AJ831" s="699"/>
      <c r="AK831" s="699"/>
      <c r="AL831" s="715" t="str">
        <f>IF(AI831&lt;&gt;"",VLOOKUP(AI831,'DON GIA'!$M$1:$P$9,4,0),"")</f>
        <v/>
      </c>
      <c r="AM831" s="715" t="str">
        <f t="shared" si="307"/>
        <v/>
      </c>
      <c r="AN831" s="5"/>
      <c r="AO831" s="699"/>
      <c r="AP831" s="702" t="str">
        <f t="shared" si="284"/>
        <v/>
      </c>
      <c r="AQ831" s="712"/>
      <c r="AR831" s="712" t="s">
        <v>1959</v>
      </c>
      <c r="AS831" s="727"/>
    </row>
    <row r="832" spans="1:45" s="77" customFormat="1" ht="66.75" outlineLevel="2">
      <c r="A832" s="710">
        <f t="shared" si="308"/>
        <v>52</v>
      </c>
      <c r="B832" s="711" t="str">
        <f>IF(C832&lt;&gt;"",COUNTA($C$8:C832),"")</f>
        <v/>
      </c>
      <c r="C832" s="711"/>
      <c r="D832" s="5"/>
      <c r="E832" s="699"/>
      <c r="F832" s="699"/>
      <c r="G832" s="699"/>
      <c r="H832" s="699"/>
      <c r="I832" s="699"/>
      <c r="J832" s="699"/>
      <c r="K832" s="712"/>
      <c r="L832" s="714" t="s">
        <v>35</v>
      </c>
      <c r="M832" s="715" t="str">
        <f>IF(K832&lt;&gt;"",VLOOKUP(K832,'DON GIA'!$S$1:$U$19,3,0),"")</f>
        <v/>
      </c>
      <c r="N832" s="715" t="str">
        <f>IF(K832&lt;&gt;"",VLOOKUP(K832,'DON GIA'!$S$1:$V$19,4,0),"")</f>
        <v/>
      </c>
      <c r="O832" s="715" t="str">
        <f t="shared" si="303"/>
        <v/>
      </c>
      <c r="P832" s="715" t="str">
        <f t="shared" si="304"/>
        <v/>
      </c>
      <c r="Q832" s="5" t="s">
        <v>35</v>
      </c>
      <c r="R832" s="699"/>
      <c r="S832" s="699"/>
      <c r="T832" s="715" t="str">
        <f>IF(Q832&lt;&gt;"",VLOOKUP(Q832,'DON GIA'!$H$1:$K$103,4,0),"")</f>
        <v/>
      </c>
      <c r="U832" s="715" t="str">
        <f t="shared" si="305"/>
        <v/>
      </c>
      <c r="V832" s="715"/>
      <c r="W832" s="712" t="s">
        <v>1212</v>
      </c>
      <c r="X832" s="699" t="s">
        <v>27</v>
      </c>
      <c r="Y832" s="718">
        <v>0.84</v>
      </c>
      <c r="Z832" s="725"/>
      <c r="AA832" s="715">
        <f>IF(W832&lt;&gt;"",VLOOKUP(W832,'DON GIA'!$A$1:$D$346,4,0),"")</f>
        <v>292949</v>
      </c>
      <c r="AB832" s="715">
        <f t="shared" si="306"/>
        <v>246077.16</v>
      </c>
      <c r="AC832" s="5"/>
      <c r="AD832" s="5"/>
      <c r="AE832" s="5"/>
      <c r="AF832" s="5"/>
      <c r="AG832" s="5"/>
      <c r="AH832" s="699"/>
      <c r="AI832" s="5"/>
      <c r="AJ832" s="699"/>
      <c r="AK832" s="699"/>
      <c r="AL832" s="715" t="str">
        <f>IF(AI832&lt;&gt;"",VLOOKUP(AI832,'DON GIA'!$M$1:$P$9,4,0),"")</f>
        <v/>
      </c>
      <c r="AM832" s="715" t="str">
        <f t="shared" si="307"/>
        <v/>
      </c>
      <c r="AN832" s="5"/>
      <c r="AO832" s="699"/>
      <c r="AP832" s="702" t="str">
        <f t="shared" si="284"/>
        <v/>
      </c>
      <c r="AQ832" s="712"/>
      <c r="AR832" s="712" t="s">
        <v>1960</v>
      </c>
      <c r="AS832" s="727"/>
    </row>
    <row r="833" spans="1:45" s="77" customFormat="1" outlineLevel="2">
      <c r="A833" s="710">
        <f t="shared" si="308"/>
        <v>52</v>
      </c>
      <c r="B833" s="711" t="str">
        <f>IF(C833&lt;&gt;"",COUNTA($C$8:C833),"")</f>
        <v/>
      </c>
      <c r="C833" s="711"/>
      <c r="D833" s="5"/>
      <c r="E833" s="699"/>
      <c r="F833" s="699"/>
      <c r="G833" s="699"/>
      <c r="H833" s="699"/>
      <c r="I833" s="699"/>
      <c r="J833" s="699"/>
      <c r="K833" s="712"/>
      <c r="L833" s="714" t="s">
        <v>35</v>
      </c>
      <c r="M833" s="715" t="str">
        <f>IF(K833&lt;&gt;"",VLOOKUP(K833,'DON GIA'!$S$1:$U$19,3,0),"")</f>
        <v/>
      </c>
      <c r="N833" s="715" t="str">
        <f>IF(K833&lt;&gt;"",VLOOKUP(K833,'DON GIA'!$S$1:$V$19,4,0),"")</f>
        <v/>
      </c>
      <c r="O833" s="715" t="str">
        <f t="shared" si="303"/>
        <v/>
      </c>
      <c r="P833" s="715" t="str">
        <f t="shared" si="304"/>
        <v/>
      </c>
      <c r="Q833" s="5" t="s">
        <v>35</v>
      </c>
      <c r="R833" s="699"/>
      <c r="S833" s="699"/>
      <c r="T833" s="715" t="str">
        <f>IF(Q833&lt;&gt;"",VLOOKUP(Q833,'DON GIA'!$H$1:$K$103,4,0),"")</f>
        <v/>
      </c>
      <c r="U833" s="715" t="str">
        <f t="shared" si="305"/>
        <v/>
      </c>
      <c r="V833" s="715"/>
      <c r="W833" s="712" t="s">
        <v>1083</v>
      </c>
      <c r="X833" s="699" t="s">
        <v>27</v>
      </c>
      <c r="Y833" s="718">
        <v>2.4</v>
      </c>
      <c r="Z833" s="725"/>
      <c r="AA833" s="715">
        <f>IF(W833&lt;&gt;"",VLOOKUP(W833,'DON GIA'!$A$1:$D$346,4,0),"")</f>
        <v>282038</v>
      </c>
      <c r="AB833" s="715">
        <f t="shared" si="306"/>
        <v>676891.2</v>
      </c>
      <c r="AC833" s="5"/>
      <c r="AD833" s="5"/>
      <c r="AE833" s="5"/>
      <c r="AF833" s="5"/>
      <c r="AG833" s="5"/>
      <c r="AH833" s="699"/>
      <c r="AI833" s="5"/>
      <c r="AJ833" s="699"/>
      <c r="AK833" s="699"/>
      <c r="AL833" s="715" t="str">
        <f>IF(AI833&lt;&gt;"",VLOOKUP(AI833,'DON GIA'!$M$1:$P$9,4,0),"")</f>
        <v/>
      </c>
      <c r="AM833" s="715" t="str">
        <f t="shared" si="307"/>
        <v/>
      </c>
      <c r="AN833" s="5"/>
      <c r="AO833" s="699"/>
      <c r="AP833" s="702" t="str">
        <f t="shared" si="284"/>
        <v/>
      </c>
      <c r="AQ833" s="712"/>
      <c r="AR833" s="712"/>
      <c r="AS833" s="727"/>
    </row>
    <row r="834" spans="1:45" s="77" customFormat="1" outlineLevel="2">
      <c r="A834" s="710">
        <f t="shared" si="308"/>
        <v>52</v>
      </c>
      <c r="B834" s="711" t="str">
        <f>IF(C834&lt;&gt;"",COUNTA($C$8:C834),"")</f>
        <v/>
      </c>
      <c r="C834" s="711"/>
      <c r="D834" s="5"/>
      <c r="E834" s="699"/>
      <c r="F834" s="699"/>
      <c r="G834" s="699"/>
      <c r="H834" s="699"/>
      <c r="I834" s="699"/>
      <c r="J834" s="699"/>
      <c r="K834" s="712"/>
      <c r="L834" s="714" t="s">
        <v>35</v>
      </c>
      <c r="M834" s="715" t="str">
        <f>IF(K834&lt;&gt;"",VLOOKUP(K834,'DON GIA'!$S$1:$U$19,3,0),"")</f>
        <v/>
      </c>
      <c r="N834" s="715" t="str">
        <f>IF(K834&lt;&gt;"",VLOOKUP(K834,'DON GIA'!$S$1:$V$19,4,0),"")</f>
        <v/>
      </c>
      <c r="O834" s="715" t="str">
        <f t="shared" si="303"/>
        <v/>
      </c>
      <c r="P834" s="715" t="str">
        <f t="shared" si="304"/>
        <v/>
      </c>
      <c r="Q834" s="5" t="s">
        <v>35</v>
      </c>
      <c r="R834" s="699"/>
      <c r="S834" s="699"/>
      <c r="T834" s="715" t="str">
        <f>IF(Q834&lt;&gt;"",VLOOKUP(Q834,'DON GIA'!$H$1:$K$103,4,0),"")</f>
        <v/>
      </c>
      <c r="U834" s="715" t="str">
        <f t="shared" si="305"/>
        <v/>
      </c>
      <c r="V834" s="715"/>
      <c r="W834" s="712" t="s">
        <v>1210</v>
      </c>
      <c r="X834" s="699" t="s">
        <v>27</v>
      </c>
      <c r="Y834" s="718">
        <v>42.35</v>
      </c>
      <c r="Z834" s="725"/>
      <c r="AA834" s="715">
        <f>IF(W834&lt;&gt;"",VLOOKUP(W834,'DON GIA'!$A$1:$D$346,4,0),"")</f>
        <v>161275</v>
      </c>
      <c r="AB834" s="715">
        <f t="shared" si="306"/>
        <v>6829996.25</v>
      </c>
      <c r="AC834" s="5"/>
      <c r="AD834" s="5"/>
      <c r="AE834" s="5"/>
      <c r="AF834" s="5"/>
      <c r="AG834" s="5"/>
      <c r="AH834" s="699"/>
      <c r="AI834" s="5"/>
      <c r="AJ834" s="699"/>
      <c r="AK834" s="699"/>
      <c r="AL834" s="715" t="str">
        <f>IF(AI834&lt;&gt;"",VLOOKUP(AI834,'DON GIA'!$M$1:$P$9,4,0),"")</f>
        <v/>
      </c>
      <c r="AM834" s="715" t="str">
        <f t="shared" si="307"/>
        <v/>
      </c>
      <c r="AN834" s="5"/>
      <c r="AO834" s="699"/>
      <c r="AP834" s="702" t="str">
        <f t="shared" si="284"/>
        <v/>
      </c>
      <c r="AQ834" s="712"/>
      <c r="AR834" s="712"/>
      <c r="AS834" s="727"/>
    </row>
    <row r="835" spans="1:45" s="77" customFormat="1" outlineLevel="2">
      <c r="A835" s="710">
        <f t="shared" si="308"/>
        <v>52</v>
      </c>
      <c r="B835" s="711" t="str">
        <f>IF(C835&lt;&gt;"",COUNTA($C$8:C835),"")</f>
        <v/>
      </c>
      <c r="C835" s="711"/>
      <c r="D835" s="5"/>
      <c r="E835" s="699"/>
      <c r="F835" s="699"/>
      <c r="G835" s="699"/>
      <c r="H835" s="699"/>
      <c r="I835" s="699"/>
      <c r="J835" s="699"/>
      <c r="K835" s="712"/>
      <c r="L835" s="714" t="s">
        <v>35</v>
      </c>
      <c r="M835" s="715" t="str">
        <f>IF(K835&lt;&gt;"",VLOOKUP(K835,'DON GIA'!$S$1:$U$19,3,0),"")</f>
        <v/>
      </c>
      <c r="N835" s="715" t="str">
        <f>IF(K835&lt;&gt;"",VLOOKUP(K835,'DON GIA'!$S$1:$V$19,4,0),"")</f>
        <v/>
      </c>
      <c r="O835" s="715" t="str">
        <f t="shared" si="303"/>
        <v/>
      </c>
      <c r="P835" s="715" t="str">
        <f t="shared" si="304"/>
        <v/>
      </c>
      <c r="Q835" s="5" t="s">
        <v>35</v>
      </c>
      <c r="R835" s="699"/>
      <c r="S835" s="699"/>
      <c r="T835" s="715" t="str">
        <f>IF(Q835&lt;&gt;"",VLOOKUP(Q835,'DON GIA'!$H$1:$K$103,4,0),"")</f>
        <v/>
      </c>
      <c r="U835" s="715" t="str">
        <f t="shared" si="305"/>
        <v/>
      </c>
      <c r="V835" s="715"/>
      <c r="W835" s="712" t="s">
        <v>1009</v>
      </c>
      <c r="X835" s="699" t="s">
        <v>27</v>
      </c>
      <c r="Y835" s="718">
        <v>82.49</v>
      </c>
      <c r="Z835" s="725"/>
      <c r="AA835" s="715">
        <f>IF(W835&lt;&gt;"",VLOOKUP(W835,'DON GIA'!$A$1:$D$346,4,0),"")</f>
        <v>282038</v>
      </c>
      <c r="AB835" s="715">
        <f t="shared" si="306"/>
        <v>23265314.619999997</v>
      </c>
      <c r="AC835" s="5"/>
      <c r="AD835" s="5"/>
      <c r="AE835" s="5"/>
      <c r="AF835" s="5"/>
      <c r="AG835" s="5"/>
      <c r="AH835" s="699"/>
      <c r="AI835" s="5"/>
      <c r="AJ835" s="699"/>
      <c r="AK835" s="699"/>
      <c r="AL835" s="715" t="str">
        <f>IF(AI835&lt;&gt;"",VLOOKUP(AI835,'DON GIA'!$M$1:$P$9,4,0),"")</f>
        <v/>
      </c>
      <c r="AM835" s="715" t="str">
        <f t="shared" si="307"/>
        <v/>
      </c>
      <c r="AN835" s="5"/>
      <c r="AO835" s="699"/>
      <c r="AP835" s="702" t="str">
        <f t="shared" si="284"/>
        <v/>
      </c>
      <c r="AQ835" s="712"/>
      <c r="AR835" s="712"/>
      <c r="AS835" s="727"/>
    </row>
    <row r="836" spans="1:45" s="77" customFormat="1" outlineLevel="2">
      <c r="A836" s="710">
        <f t="shared" si="308"/>
        <v>52</v>
      </c>
      <c r="B836" s="711" t="str">
        <f>IF(C836&lt;&gt;"",COUNTA($C$8:C836),"")</f>
        <v/>
      </c>
      <c r="C836" s="711"/>
      <c r="D836" s="5"/>
      <c r="E836" s="699"/>
      <c r="F836" s="699"/>
      <c r="G836" s="699"/>
      <c r="H836" s="699"/>
      <c r="I836" s="699"/>
      <c r="J836" s="699"/>
      <c r="K836" s="712"/>
      <c r="L836" s="714" t="s">
        <v>35</v>
      </c>
      <c r="M836" s="715" t="str">
        <f>IF(K836&lt;&gt;"",VLOOKUP(K836,'DON GIA'!$S$1:$U$19,3,0),"")</f>
        <v/>
      </c>
      <c r="N836" s="715" t="str">
        <f>IF(K836&lt;&gt;"",VLOOKUP(K836,'DON GIA'!$S$1:$V$19,4,0),"")</f>
        <v/>
      </c>
      <c r="O836" s="715" t="str">
        <f t="shared" si="303"/>
        <v/>
      </c>
      <c r="P836" s="715" t="str">
        <f t="shared" si="304"/>
        <v/>
      </c>
      <c r="Q836" s="5" t="s">
        <v>35</v>
      </c>
      <c r="R836" s="699"/>
      <c r="S836" s="699"/>
      <c r="T836" s="715" t="str">
        <f>IF(Q836&lt;&gt;"",VLOOKUP(Q836,'DON GIA'!$H$1:$K$103,4,0),"")</f>
        <v/>
      </c>
      <c r="U836" s="715" t="str">
        <f t="shared" si="305"/>
        <v/>
      </c>
      <c r="V836" s="715"/>
      <c r="W836" s="712" t="s">
        <v>1244</v>
      </c>
      <c r="X836" s="699" t="s">
        <v>27</v>
      </c>
      <c r="Y836" s="718">
        <v>6.9</v>
      </c>
      <c r="Z836" s="725"/>
      <c r="AA836" s="715">
        <f>IF(W836&lt;&gt;"",VLOOKUP(W836,'DON GIA'!$A$1:$D$346,4,0),"")</f>
        <v>269273</v>
      </c>
      <c r="AB836" s="715">
        <f t="shared" si="306"/>
        <v>1857983.7000000002</v>
      </c>
      <c r="AC836" s="5"/>
      <c r="AD836" s="5"/>
      <c r="AE836" s="5"/>
      <c r="AF836" s="5"/>
      <c r="AG836" s="5"/>
      <c r="AH836" s="699"/>
      <c r="AI836" s="5"/>
      <c r="AJ836" s="699"/>
      <c r="AK836" s="699"/>
      <c r="AL836" s="715" t="str">
        <f>IF(AI836&lt;&gt;"",VLOOKUP(AI836,'DON GIA'!$M$1:$P$9,4,0),"")</f>
        <v/>
      </c>
      <c r="AM836" s="715" t="str">
        <f t="shared" si="307"/>
        <v/>
      </c>
      <c r="AN836" s="5"/>
      <c r="AO836" s="699"/>
      <c r="AP836" s="702" t="str">
        <f t="shared" si="284"/>
        <v/>
      </c>
      <c r="AQ836" s="712"/>
      <c r="AR836" s="712"/>
      <c r="AS836" s="727"/>
    </row>
    <row r="837" spans="1:45" s="77" customFormat="1" outlineLevel="2">
      <c r="A837" s="710">
        <f t="shared" si="308"/>
        <v>52</v>
      </c>
      <c r="B837" s="711" t="str">
        <f>IF(C837&lt;&gt;"",COUNTA($C$8:C837),"")</f>
        <v/>
      </c>
      <c r="C837" s="711"/>
      <c r="D837" s="5"/>
      <c r="E837" s="699"/>
      <c r="F837" s="699"/>
      <c r="G837" s="699"/>
      <c r="H837" s="699"/>
      <c r="I837" s="699"/>
      <c r="J837" s="699"/>
      <c r="K837" s="712"/>
      <c r="L837" s="714" t="s">
        <v>35</v>
      </c>
      <c r="M837" s="715" t="str">
        <f>IF(K837&lt;&gt;"",VLOOKUP(K837,'DON GIA'!$S$1:$U$19,3,0),"")</f>
        <v/>
      </c>
      <c r="N837" s="715" t="str">
        <f>IF(K837&lt;&gt;"",VLOOKUP(K837,'DON GIA'!$S$1:$V$19,4,0),"")</f>
        <v/>
      </c>
      <c r="O837" s="715" t="str">
        <f t="shared" si="303"/>
        <v/>
      </c>
      <c r="P837" s="715" t="str">
        <f t="shared" si="304"/>
        <v/>
      </c>
      <c r="Q837" s="5" t="s">
        <v>35</v>
      </c>
      <c r="R837" s="699"/>
      <c r="S837" s="699"/>
      <c r="T837" s="715" t="str">
        <f>IF(Q837&lt;&gt;"",VLOOKUP(Q837,'DON GIA'!$H$1:$K$103,4,0),"")</f>
        <v/>
      </c>
      <c r="U837" s="715" t="str">
        <f t="shared" si="305"/>
        <v/>
      </c>
      <c r="V837" s="715"/>
      <c r="W837" s="712" t="s">
        <v>1245</v>
      </c>
      <c r="X837" s="699" t="s">
        <v>27</v>
      </c>
      <c r="Y837" s="718">
        <v>1.38</v>
      </c>
      <c r="Z837" s="725"/>
      <c r="AA837" s="715">
        <f>IF(W837&lt;&gt;"",VLOOKUP(W837,'DON GIA'!$A$1:$D$346,4,0),"")</f>
        <v>138443</v>
      </c>
      <c r="AB837" s="715">
        <f t="shared" si="306"/>
        <v>191051.34</v>
      </c>
      <c r="AC837" s="5"/>
      <c r="AD837" s="5"/>
      <c r="AE837" s="5"/>
      <c r="AF837" s="5"/>
      <c r="AG837" s="5"/>
      <c r="AH837" s="699"/>
      <c r="AI837" s="5"/>
      <c r="AJ837" s="699"/>
      <c r="AK837" s="699"/>
      <c r="AL837" s="715" t="str">
        <f>IF(AI837&lt;&gt;"",VLOOKUP(AI837,'DON GIA'!$M$1:$P$9,4,0),"")</f>
        <v/>
      </c>
      <c r="AM837" s="715" t="str">
        <f t="shared" si="307"/>
        <v/>
      </c>
      <c r="AN837" s="5"/>
      <c r="AO837" s="699"/>
      <c r="AP837" s="702" t="str">
        <f t="shared" si="284"/>
        <v/>
      </c>
      <c r="AQ837" s="712"/>
      <c r="AR837" s="712"/>
      <c r="AS837" s="727"/>
    </row>
    <row r="838" spans="1:45" s="77" customFormat="1" outlineLevel="2">
      <c r="A838" s="710">
        <f t="shared" si="308"/>
        <v>52</v>
      </c>
      <c r="B838" s="711" t="str">
        <f>IF(C838&lt;&gt;"",COUNTA($C$8:C838),"")</f>
        <v/>
      </c>
      <c r="C838" s="711"/>
      <c r="D838" s="5"/>
      <c r="E838" s="699"/>
      <c r="F838" s="699"/>
      <c r="G838" s="699"/>
      <c r="H838" s="699"/>
      <c r="I838" s="699"/>
      <c r="J838" s="699"/>
      <c r="K838" s="712"/>
      <c r="L838" s="714" t="s">
        <v>35</v>
      </c>
      <c r="M838" s="715" t="str">
        <f>IF(K838&lt;&gt;"",VLOOKUP(K838,'DON GIA'!$S$1:$U$19,3,0),"")</f>
        <v/>
      </c>
      <c r="N838" s="715" t="str">
        <f>IF(K838&lt;&gt;"",VLOOKUP(K838,'DON GIA'!$S$1:$V$19,4,0),"")</f>
        <v/>
      </c>
      <c r="O838" s="715" t="str">
        <f t="shared" si="303"/>
        <v/>
      </c>
      <c r="P838" s="715" t="str">
        <f t="shared" si="304"/>
        <v/>
      </c>
      <c r="Q838" s="5" t="s">
        <v>35</v>
      </c>
      <c r="R838" s="699"/>
      <c r="S838" s="699"/>
      <c r="T838" s="715" t="str">
        <f>IF(Q838&lt;&gt;"",VLOOKUP(Q838,'DON GIA'!$H$1:$K$103,4,0),"")</f>
        <v/>
      </c>
      <c r="U838" s="715" t="str">
        <f t="shared" si="305"/>
        <v/>
      </c>
      <c r="V838" s="715"/>
      <c r="W838" s="712" t="s">
        <v>1209</v>
      </c>
      <c r="X838" s="699" t="s">
        <v>27</v>
      </c>
      <c r="Y838" s="718">
        <v>47.03</v>
      </c>
      <c r="Z838" s="725"/>
      <c r="AA838" s="715">
        <f>IF(W838&lt;&gt;"",VLOOKUP(W838,'DON GIA'!$A$1:$D$346,4,0),"")</f>
        <v>264499</v>
      </c>
      <c r="AB838" s="715">
        <f t="shared" si="306"/>
        <v>12439387.970000001</v>
      </c>
      <c r="AC838" s="5"/>
      <c r="AD838" s="5"/>
      <c r="AE838" s="5"/>
      <c r="AF838" s="5"/>
      <c r="AG838" s="5"/>
      <c r="AH838" s="699"/>
      <c r="AI838" s="5"/>
      <c r="AJ838" s="699"/>
      <c r="AK838" s="699"/>
      <c r="AL838" s="715" t="str">
        <f>IF(AI838&lt;&gt;"",VLOOKUP(AI838,'DON GIA'!$M$1:$P$9,4,0),"")</f>
        <v/>
      </c>
      <c r="AM838" s="715" t="str">
        <f t="shared" si="307"/>
        <v/>
      </c>
      <c r="AN838" s="5"/>
      <c r="AO838" s="699"/>
      <c r="AP838" s="702" t="str">
        <f t="shared" si="284"/>
        <v/>
      </c>
      <c r="AQ838" s="712"/>
      <c r="AR838" s="712"/>
      <c r="AS838" s="727"/>
    </row>
    <row r="839" spans="1:45" s="77" customFormat="1" outlineLevel="2">
      <c r="A839" s="710">
        <f t="shared" si="308"/>
        <v>52</v>
      </c>
      <c r="B839" s="711" t="str">
        <f>IF(C839&lt;&gt;"",COUNTA($C$8:C839),"")</f>
        <v/>
      </c>
      <c r="C839" s="711"/>
      <c r="D839" s="5"/>
      <c r="E839" s="699"/>
      <c r="F839" s="699"/>
      <c r="G839" s="699"/>
      <c r="H839" s="699"/>
      <c r="I839" s="699"/>
      <c r="J839" s="699"/>
      <c r="K839" s="712"/>
      <c r="L839" s="714" t="s">
        <v>35</v>
      </c>
      <c r="M839" s="715" t="str">
        <f>IF(K839&lt;&gt;"",VLOOKUP(K839,'DON GIA'!$S$1:$U$19,3,0),"")</f>
        <v/>
      </c>
      <c r="N839" s="715" t="str">
        <f>IF(K839&lt;&gt;"",VLOOKUP(K839,'DON GIA'!$S$1:$V$19,4,0),"")</f>
        <v/>
      </c>
      <c r="O839" s="715" t="str">
        <f t="shared" si="303"/>
        <v/>
      </c>
      <c r="P839" s="715" t="str">
        <f t="shared" si="304"/>
        <v/>
      </c>
      <c r="Q839" s="5" t="s">
        <v>35</v>
      </c>
      <c r="R839" s="699"/>
      <c r="S839" s="699"/>
      <c r="T839" s="715" t="str">
        <f>IF(Q839&lt;&gt;"",VLOOKUP(Q839,'DON GIA'!$H$1:$K$103,4,0),"")</f>
        <v/>
      </c>
      <c r="U839" s="715" t="str">
        <f t="shared" si="305"/>
        <v/>
      </c>
      <c r="V839" s="715"/>
      <c r="W839" s="712" t="s">
        <v>1063</v>
      </c>
      <c r="X839" s="699" t="s">
        <v>27</v>
      </c>
      <c r="Y839" s="718">
        <v>6.63</v>
      </c>
      <c r="Z839" s="725"/>
      <c r="AA839" s="715">
        <f>IF(W839&lt;&gt;"",VLOOKUP(W839,'DON GIA'!$A$1:$D$346,4,0),"")</f>
        <v>3941166</v>
      </c>
      <c r="AB839" s="715">
        <f t="shared" si="306"/>
        <v>26129930.579999998</v>
      </c>
      <c r="AC839" s="5"/>
      <c r="AD839" s="5" t="s">
        <v>29</v>
      </c>
      <c r="AE839" s="5" t="s">
        <v>30</v>
      </c>
      <c r="AF839" s="5" t="s">
        <v>31</v>
      </c>
      <c r="AG839" s="5" t="s">
        <v>32</v>
      </c>
      <c r="AH839" s="699"/>
      <c r="AI839" s="5"/>
      <c r="AJ839" s="699"/>
      <c r="AK839" s="699"/>
      <c r="AL839" s="715" t="str">
        <f>IF(AI839&lt;&gt;"",VLOOKUP(AI839,'DON GIA'!$M$1:$P$9,4,0),"")</f>
        <v/>
      </c>
      <c r="AM839" s="715" t="str">
        <f t="shared" si="307"/>
        <v/>
      </c>
      <c r="AN839" s="5"/>
      <c r="AO839" s="699"/>
      <c r="AP839" s="702" t="str">
        <f t="shared" si="284"/>
        <v/>
      </c>
      <c r="AQ839" s="712"/>
      <c r="AR839" s="712"/>
      <c r="AS839" s="727"/>
    </row>
    <row r="840" spans="1:45" s="77" customFormat="1" outlineLevel="2">
      <c r="A840" s="710">
        <f t="shared" si="308"/>
        <v>52</v>
      </c>
      <c r="B840" s="711"/>
      <c r="C840" s="711"/>
      <c r="D840" s="708"/>
      <c r="E840" s="699"/>
      <c r="F840" s="699"/>
      <c r="G840" s="699"/>
      <c r="H840" s="699"/>
      <c r="I840" s="699"/>
      <c r="J840" s="699"/>
      <c r="K840" s="712"/>
      <c r="L840" s="714" t="s">
        <v>35</v>
      </c>
      <c r="M840" s="715" t="str">
        <f>IF(K840&lt;&gt;"",VLOOKUP(K840,'DON GIA'!$S$1:$U$19,3,0),"")</f>
        <v/>
      </c>
      <c r="N840" s="715" t="str">
        <f>IF(K840&lt;&gt;"",VLOOKUP(K840,'DON GIA'!$S$1:$V$19,4,0),"")</f>
        <v/>
      </c>
      <c r="O840" s="715" t="str">
        <f t="shared" si="303"/>
        <v/>
      </c>
      <c r="P840" s="715" t="str">
        <f t="shared" si="304"/>
        <v/>
      </c>
      <c r="Q840" s="5" t="s">
        <v>35</v>
      </c>
      <c r="R840" s="699"/>
      <c r="S840" s="699"/>
      <c r="T840" s="715" t="str">
        <f>IF(Q840&lt;&gt;"",VLOOKUP(Q840,'DON GIA'!$H$1:$K$103,4,0),"")</f>
        <v/>
      </c>
      <c r="U840" s="715" t="str">
        <f t="shared" si="305"/>
        <v/>
      </c>
      <c r="V840" s="715"/>
      <c r="W840" s="712"/>
      <c r="X840" s="699"/>
      <c r="Y840" s="718"/>
      <c r="Z840" s="725"/>
      <c r="AA840" s="715" t="str">
        <f>IF(W840&lt;&gt;"",VLOOKUP(W840,'DON GIA'!$A$1:$D$346,4,0),"")</f>
        <v/>
      </c>
      <c r="AB840" s="715" t="str">
        <f t="shared" si="306"/>
        <v/>
      </c>
      <c r="AC840" s="5"/>
      <c r="AD840" s="5"/>
      <c r="AE840" s="5"/>
      <c r="AF840" s="5"/>
      <c r="AG840" s="5"/>
      <c r="AH840" s="699"/>
      <c r="AI840" s="5"/>
      <c r="AJ840" s="699"/>
      <c r="AK840" s="699"/>
      <c r="AL840" s="715" t="str">
        <f>IF(AI840&lt;&gt;"",VLOOKUP(AI840,'DON GIA'!$M$1:$P$9,4,0),"")</f>
        <v/>
      </c>
      <c r="AM840" s="715" t="str">
        <f t="shared" si="307"/>
        <v/>
      </c>
      <c r="AN840" s="5"/>
      <c r="AO840" s="699"/>
      <c r="AP840" s="702" t="str">
        <f t="shared" si="284"/>
        <v/>
      </c>
      <c r="AQ840" s="712"/>
      <c r="AR840" s="712"/>
      <c r="AS840" s="727"/>
    </row>
    <row r="841" spans="1:45" s="77" customFormat="1" outlineLevel="1">
      <c r="A841" s="658" t="s">
        <v>2107</v>
      </c>
      <c r="B841" s="696">
        <f>IF(C841&lt;&gt;"",COUNTA($C$8:C841),"")</f>
        <v>53</v>
      </c>
      <c r="C841" s="696">
        <v>462</v>
      </c>
      <c r="D841" s="708" t="s">
        <v>336</v>
      </c>
      <c r="E841" s="698"/>
      <c r="F841" s="699"/>
      <c r="G841" s="698"/>
      <c r="H841" s="698"/>
      <c r="I841" s="698"/>
      <c r="J841" s="698"/>
      <c r="K841" s="697"/>
      <c r="L841" s="701">
        <f>SUBTOTAL(9,L842:L852)</f>
        <v>384.8</v>
      </c>
      <c r="M841" s="702"/>
      <c r="N841" s="702"/>
      <c r="O841" s="702">
        <f>SUBTOTAL(9,O842:O852)</f>
        <v>646079200</v>
      </c>
      <c r="P841" s="702">
        <f>SUBTOTAL(9,P842:P852)</f>
        <v>519480000</v>
      </c>
      <c r="Q841" s="708"/>
      <c r="R841" s="698"/>
      <c r="S841" s="698">
        <f>SUBTOTAL(9,S842:S852)</f>
        <v>0</v>
      </c>
      <c r="T841" s="702"/>
      <c r="U841" s="702">
        <f>SUBTOTAL(9,U842:U852)</f>
        <v>0</v>
      </c>
      <c r="V841" s="702"/>
      <c r="W841" s="697"/>
      <c r="X841" s="698"/>
      <c r="Y841" s="705">
        <f>SUBTOTAL(9,Y842:Y852)</f>
        <v>0</v>
      </c>
      <c r="Z841" s="724">
        <f>SUBTOTAL(9,Z842:Z852)</f>
        <v>0</v>
      </c>
      <c r="AA841" s="702"/>
      <c r="AB841" s="702">
        <f>SUBTOTAL(9,AB842:AB852)</f>
        <v>0</v>
      </c>
      <c r="AC841" s="708"/>
      <c r="AD841" s="708"/>
      <c r="AE841" s="708"/>
      <c r="AF841" s="708"/>
      <c r="AG841" s="708"/>
      <c r="AH841" s="698"/>
      <c r="AI841" s="708"/>
      <c r="AJ841" s="698"/>
      <c r="AK841" s="698">
        <f>SUBTOTAL(9,AK842:AK852)</f>
        <v>0</v>
      </c>
      <c r="AL841" s="702"/>
      <c r="AM841" s="702">
        <f>SUBTOTAL(9,AM842:AM852)</f>
        <v>0</v>
      </c>
      <c r="AN841" s="708"/>
      <c r="AO841" s="698">
        <f>SUBTOTAL(9,AO842:AO852)</f>
        <v>0</v>
      </c>
      <c r="AP841" s="702">
        <f t="shared" ref="AP841:AP904" si="309">IF(C841&lt;&gt;"",O841+P841+U841+AB841+AM841,"")</f>
        <v>1165559200</v>
      </c>
      <c r="AQ841" s="709"/>
      <c r="AR841" s="709"/>
      <c r="AS841" s="723"/>
    </row>
    <row r="842" spans="1:45" s="77" customFormat="1" ht="50.25" outlineLevel="2">
      <c r="A842" s="710">
        <f>IF(B841&lt;&gt;"",B841,A840)</f>
        <v>53</v>
      </c>
      <c r="B842" s="711" t="str">
        <f>IF(C842&lt;&gt;"",COUNTA($C$8:C842),"")</f>
        <v/>
      </c>
      <c r="C842" s="711"/>
      <c r="D842" s="5" t="s">
        <v>337</v>
      </c>
      <c r="E842" s="699">
        <v>1</v>
      </c>
      <c r="F842" s="699"/>
      <c r="G842" s="699">
        <v>520</v>
      </c>
      <c r="H842" s="699">
        <v>79</v>
      </c>
      <c r="I842" s="699">
        <v>250</v>
      </c>
      <c r="J842" s="699">
        <v>203</v>
      </c>
      <c r="K842" s="712" t="s">
        <v>974</v>
      </c>
      <c r="L842" s="714">
        <v>384.8</v>
      </c>
      <c r="M842" s="715">
        <f>IF(K842&lt;&gt;"",VLOOKUP(K842,'DON GIA'!$S$1:$U$19,3,0),"")</f>
        <v>1679000</v>
      </c>
      <c r="N842" s="715">
        <f>IF(K842&lt;&gt;"",VLOOKUP(K842,'DON GIA'!$S$1:$V$19,4,0),"")</f>
        <v>1350000</v>
      </c>
      <c r="O842" s="715">
        <f t="shared" ref="O842:O852" si="310">IF(K842&lt;&gt;"",L842*M842,"")</f>
        <v>646079200</v>
      </c>
      <c r="P842" s="715">
        <f t="shared" ref="P842:P852" si="311">IF(K842&lt;&gt;"",L842*N842,"")</f>
        <v>519480000</v>
      </c>
      <c r="Q842" s="5" t="s">
        <v>35</v>
      </c>
      <c r="R842" s="699"/>
      <c r="S842" s="699"/>
      <c r="T842" s="715" t="str">
        <f>IF(Q842&lt;&gt;"",VLOOKUP(Q842,'DON GIA'!$H$1:$K$103,4,0),"")</f>
        <v/>
      </c>
      <c r="U842" s="715" t="str">
        <f t="shared" ref="U842:U852" si="312">IF(Q842&lt;&gt;"",IF(ISNUMBER(T842),S842*T842,""),"")</f>
        <v/>
      </c>
      <c r="V842" s="715"/>
      <c r="W842" s="712"/>
      <c r="X842" s="699"/>
      <c r="Y842" s="718"/>
      <c r="Z842" s="725"/>
      <c r="AA842" s="715" t="str">
        <f>IF(W842&lt;&gt;"",VLOOKUP(W842,'DON GIA'!$A$1:$D$346,4,0),"")</f>
        <v/>
      </c>
      <c r="AB842" s="715" t="str">
        <f t="shared" ref="AB842:AB852" si="313">IF(W842&lt;&gt;"",IF(ISNUMBER(AA842),Y842*AA842,""),"")</f>
        <v/>
      </c>
      <c r="AC842" s="5"/>
      <c r="AD842" s="5"/>
      <c r="AE842" s="5"/>
      <c r="AF842" s="5"/>
      <c r="AG842" s="5"/>
      <c r="AH842" s="699"/>
      <c r="AI842" s="5"/>
      <c r="AJ842" s="699"/>
      <c r="AK842" s="699"/>
      <c r="AL842" s="715" t="str">
        <f>IF(AI842&lt;&gt;"",VLOOKUP(AI842,'DON GIA'!$M$1:$P$9,4,0),"")</f>
        <v/>
      </c>
      <c r="AM842" s="715" t="str">
        <f t="shared" ref="AM842:AM852" si="314">IF(AI842&lt;&gt;"",AK842*AL842,"")</f>
        <v/>
      </c>
      <c r="AN842" s="5"/>
      <c r="AO842" s="699"/>
      <c r="AP842" s="702" t="str">
        <f t="shared" si="309"/>
        <v/>
      </c>
      <c r="AQ842" s="709" t="s">
        <v>2355</v>
      </c>
      <c r="AR842" s="709" t="s">
        <v>1912</v>
      </c>
      <c r="AS842" s="723"/>
    </row>
    <row r="843" spans="1:45" s="77" customFormat="1" ht="82.5" outlineLevel="2">
      <c r="A843" s="710">
        <f t="shared" ref="A843:A852" si="315">IF(B842&lt;&gt;"",B842,A842)</f>
        <v>53</v>
      </c>
      <c r="B843" s="711" t="str">
        <f>IF(C843&lt;&gt;"",COUNTA($C$8:C843),"")</f>
        <v/>
      </c>
      <c r="C843" s="711"/>
      <c r="D843" s="5" t="s">
        <v>71</v>
      </c>
      <c r="E843" s="699"/>
      <c r="F843" s="699"/>
      <c r="G843" s="699"/>
      <c r="H843" s="699"/>
      <c r="I843" s="699"/>
      <c r="J843" s="699"/>
      <c r="K843" s="712"/>
      <c r="L843" s="714" t="s">
        <v>35</v>
      </c>
      <c r="M843" s="715" t="str">
        <f>IF(K843&lt;&gt;"",VLOOKUP(K843,'DON GIA'!$S$1:$U$19,3,0),"")</f>
        <v/>
      </c>
      <c r="N843" s="715" t="str">
        <f>IF(K843&lt;&gt;"",VLOOKUP(K843,'DON GIA'!$S$1:$V$19,4,0),"")</f>
        <v/>
      </c>
      <c r="O843" s="715" t="str">
        <f t="shared" si="310"/>
        <v/>
      </c>
      <c r="P843" s="715" t="str">
        <f t="shared" si="311"/>
        <v/>
      </c>
      <c r="Q843" s="5" t="s">
        <v>35</v>
      </c>
      <c r="R843" s="699"/>
      <c r="S843" s="699"/>
      <c r="T843" s="715" t="str">
        <f>IF(Q843&lt;&gt;"",VLOOKUP(Q843,'DON GIA'!$H$1:$K$103,4,0),"")</f>
        <v/>
      </c>
      <c r="U843" s="715" t="str">
        <f t="shared" si="312"/>
        <v/>
      </c>
      <c r="V843" s="715"/>
      <c r="W843" s="712"/>
      <c r="X843" s="699"/>
      <c r="Y843" s="718"/>
      <c r="Z843" s="725"/>
      <c r="AA843" s="715" t="str">
        <f>IF(W843&lt;&gt;"",VLOOKUP(W843,'DON GIA'!$A$1:$D$346,4,0),"")</f>
        <v/>
      </c>
      <c r="AB843" s="715" t="str">
        <f t="shared" si="313"/>
        <v/>
      </c>
      <c r="AC843" s="5"/>
      <c r="AD843" s="5"/>
      <c r="AE843" s="5"/>
      <c r="AF843" s="5"/>
      <c r="AG843" s="5"/>
      <c r="AH843" s="699"/>
      <c r="AI843" s="5"/>
      <c r="AJ843" s="699"/>
      <c r="AK843" s="699"/>
      <c r="AL843" s="715" t="str">
        <f>IF(AI843&lt;&gt;"",VLOOKUP(AI843,'DON GIA'!$M$1:$P$9,4,0),"")</f>
        <v/>
      </c>
      <c r="AM843" s="715" t="str">
        <f t="shared" si="314"/>
        <v/>
      </c>
      <c r="AN843" s="5"/>
      <c r="AO843" s="699"/>
      <c r="AP843" s="702" t="str">
        <f t="shared" si="309"/>
        <v/>
      </c>
      <c r="AQ843" s="722" t="s">
        <v>433</v>
      </c>
      <c r="AR843" s="722" t="s">
        <v>1983</v>
      </c>
      <c r="AS843" s="639"/>
    </row>
    <row r="844" spans="1:45" s="77" customFormat="1" ht="99" outlineLevel="2">
      <c r="A844" s="710">
        <f t="shared" si="315"/>
        <v>53</v>
      </c>
      <c r="B844" s="711" t="str">
        <f>IF(C844&lt;&gt;"",COUNTA($C$8:C844),"")</f>
        <v/>
      </c>
      <c r="C844" s="711"/>
      <c r="D844" s="5"/>
      <c r="E844" s="699"/>
      <c r="F844" s="699"/>
      <c r="G844" s="699"/>
      <c r="H844" s="699"/>
      <c r="I844" s="699"/>
      <c r="J844" s="699"/>
      <c r="K844" s="712"/>
      <c r="L844" s="714" t="s">
        <v>35</v>
      </c>
      <c r="M844" s="715" t="str">
        <f>IF(K844&lt;&gt;"",VLOOKUP(K844,'DON GIA'!$S$1:$U$19,3,0),"")</f>
        <v/>
      </c>
      <c r="N844" s="715" t="str">
        <f>IF(K844&lt;&gt;"",VLOOKUP(K844,'DON GIA'!$S$1:$V$19,4,0),"")</f>
        <v/>
      </c>
      <c r="O844" s="715" t="str">
        <f t="shared" si="310"/>
        <v/>
      </c>
      <c r="P844" s="715" t="str">
        <f t="shared" si="311"/>
        <v/>
      </c>
      <c r="Q844" s="5" t="s">
        <v>35</v>
      </c>
      <c r="R844" s="699"/>
      <c r="S844" s="699"/>
      <c r="T844" s="715" t="str">
        <f>IF(Q844&lt;&gt;"",VLOOKUP(Q844,'DON GIA'!$H$1:$K$103,4,0),"")</f>
        <v/>
      </c>
      <c r="U844" s="715" t="str">
        <f t="shared" si="312"/>
        <v/>
      </c>
      <c r="V844" s="715"/>
      <c r="W844" s="712"/>
      <c r="X844" s="699"/>
      <c r="Y844" s="718"/>
      <c r="Z844" s="725"/>
      <c r="AA844" s="715" t="str">
        <f>IF(W844&lt;&gt;"",VLOOKUP(W844,'DON GIA'!$A$1:$D$346,4,0),"")</f>
        <v/>
      </c>
      <c r="AB844" s="715" t="str">
        <f t="shared" si="313"/>
        <v/>
      </c>
      <c r="AC844" s="5"/>
      <c r="AD844" s="5"/>
      <c r="AE844" s="5"/>
      <c r="AF844" s="5"/>
      <c r="AG844" s="5"/>
      <c r="AH844" s="699"/>
      <c r="AI844" s="5"/>
      <c r="AJ844" s="699"/>
      <c r="AK844" s="699"/>
      <c r="AL844" s="715" t="str">
        <f>IF(AI844&lt;&gt;"",VLOOKUP(AI844,'DON GIA'!$M$1:$P$9,4,0),"")</f>
        <v/>
      </c>
      <c r="AM844" s="715" t="str">
        <f t="shared" si="314"/>
        <v/>
      </c>
      <c r="AN844" s="5"/>
      <c r="AO844" s="699"/>
      <c r="AP844" s="702" t="str">
        <f t="shared" si="309"/>
        <v/>
      </c>
      <c r="AQ844" s="722" t="s">
        <v>434</v>
      </c>
      <c r="AR844" s="722" t="s">
        <v>1991</v>
      </c>
      <c r="AS844" s="639"/>
    </row>
    <row r="845" spans="1:45" s="77" customFormat="1" outlineLevel="2">
      <c r="A845" s="710">
        <f t="shared" si="315"/>
        <v>53</v>
      </c>
      <c r="B845" s="711" t="str">
        <f>IF(C845&lt;&gt;"",COUNTA($C$8:C845),"")</f>
        <v/>
      </c>
      <c r="C845" s="711"/>
      <c r="D845" s="5"/>
      <c r="E845" s="699"/>
      <c r="F845" s="699"/>
      <c r="G845" s="699"/>
      <c r="H845" s="699"/>
      <c r="I845" s="699"/>
      <c r="J845" s="699"/>
      <c r="K845" s="712"/>
      <c r="L845" s="714" t="s">
        <v>35</v>
      </c>
      <c r="M845" s="715" t="str">
        <f>IF(K845&lt;&gt;"",VLOOKUP(K845,'DON GIA'!$S$1:$U$19,3,0),"")</f>
        <v/>
      </c>
      <c r="N845" s="715" t="str">
        <f>IF(K845&lt;&gt;"",VLOOKUP(K845,'DON GIA'!$S$1:$V$19,4,0),"")</f>
        <v/>
      </c>
      <c r="O845" s="715" t="str">
        <f t="shared" si="310"/>
        <v/>
      </c>
      <c r="P845" s="715" t="str">
        <f t="shared" si="311"/>
        <v/>
      </c>
      <c r="Q845" s="5" t="s">
        <v>35</v>
      </c>
      <c r="R845" s="699"/>
      <c r="S845" s="699"/>
      <c r="T845" s="715" t="str">
        <f>IF(Q845&lt;&gt;"",VLOOKUP(Q845,'DON GIA'!$H$1:$K$103,4,0),"")</f>
        <v/>
      </c>
      <c r="U845" s="715" t="str">
        <f t="shared" si="312"/>
        <v/>
      </c>
      <c r="V845" s="715"/>
      <c r="W845" s="712"/>
      <c r="X845" s="699"/>
      <c r="Y845" s="718"/>
      <c r="Z845" s="725"/>
      <c r="AA845" s="715" t="str">
        <f>IF(W845&lt;&gt;"",VLOOKUP(W845,'DON GIA'!$A$1:$D$346,4,0),"")</f>
        <v/>
      </c>
      <c r="AB845" s="715" t="str">
        <f t="shared" si="313"/>
        <v/>
      </c>
      <c r="AC845" s="5"/>
      <c r="AD845" s="5"/>
      <c r="AE845" s="5"/>
      <c r="AF845" s="5"/>
      <c r="AG845" s="5"/>
      <c r="AH845" s="699"/>
      <c r="AI845" s="5"/>
      <c r="AJ845" s="699"/>
      <c r="AK845" s="699"/>
      <c r="AL845" s="715" t="str">
        <f>IF(AI845&lt;&gt;"",VLOOKUP(AI845,'DON GIA'!$M$1:$P$9,4,0),"")</f>
        <v/>
      </c>
      <c r="AM845" s="715" t="str">
        <f t="shared" si="314"/>
        <v/>
      </c>
      <c r="AN845" s="5"/>
      <c r="AO845" s="699"/>
      <c r="AP845" s="702" t="str">
        <f t="shared" si="309"/>
        <v/>
      </c>
      <c r="AQ845" s="735"/>
      <c r="AR845" s="735" t="s">
        <v>1992</v>
      </c>
      <c r="AS845" s="631"/>
    </row>
    <row r="846" spans="1:45" s="77" customFormat="1" outlineLevel="2">
      <c r="A846" s="710">
        <f t="shared" si="315"/>
        <v>53</v>
      </c>
      <c r="B846" s="711" t="str">
        <f>IF(C846&lt;&gt;"",COUNTA($C$8:C846),"")</f>
        <v/>
      </c>
      <c r="C846" s="711"/>
      <c r="D846" s="5"/>
      <c r="E846" s="699"/>
      <c r="F846" s="699"/>
      <c r="G846" s="699"/>
      <c r="H846" s="699"/>
      <c r="I846" s="699"/>
      <c r="J846" s="699"/>
      <c r="K846" s="712"/>
      <c r="L846" s="714" t="s">
        <v>35</v>
      </c>
      <c r="M846" s="715" t="str">
        <f>IF(K846&lt;&gt;"",VLOOKUP(K846,'DON GIA'!$S$1:$U$19,3,0),"")</f>
        <v/>
      </c>
      <c r="N846" s="715" t="str">
        <f>IF(K846&lt;&gt;"",VLOOKUP(K846,'DON GIA'!$S$1:$V$19,4,0),"")</f>
        <v/>
      </c>
      <c r="O846" s="715" t="str">
        <f t="shared" si="310"/>
        <v/>
      </c>
      <c r="P846" s="715" t="str">
        <f t="shared" si="311"/>
        <v/>
      </c>
      <c r="Q846" s="5" t="s">
        <v>35</v>
      </c>
      <c r="R846" s="699"/>
      <c r="S846" s="699"/>
      <c r="T846" s="715" t="str">
        <f>IF(Q846&lt;&gt;"",VLOOKUP(Q846,'DON GIA'!$H$1:$K$103,4,0),"")</f>
        <v/>
      </c>
      <c r="U846" s="715" t="str">
        <f t="shared" si="312"/>
        <v/>
      </c>
      <c r="V846" s="715"/>
      <c r="W846" s="712"/>
      <c r="X846" s="699"/>
      <c r="Y846" s="718"/>
      <c r="Z846" s="725"/>
      <c r="AA846" s="715" t="str">
        <f>IF(W846&lt;&gt;"",VLOOKUP(W846,'DON GIA'!$A$1:$D$346,4,0),"")</f>
        <v/>
      </c>
      <c r="AB846" s="715" t="str">
        <f t="shared" si="313"/>
        <v/>
      </c>
      <c r="AC846" s="5"/>
      <c r="AD846" s="5"/>
      <c r="AE846" s="5"/>
      <c r="AF846" s="5"/>
      <c r="AG846" s="5"/>
      <c r="AH846" s="699"/>
      <c r="AI846" s="5"/>
      <c r="AJ846" s="699"/>
      <c r="AK846" s="699"/>
      <c r="AL846" s="715" t="str">
        <f>IF(AI846&lt;&gt;"",VLOOKUP(AI846,'DON GIA'!$M$1:$P$9,4,0),"")</f>
        <v/>
      </c>
      <c r="AM846" s="715" t="str">
        <f t="shared" si="314"/>
        <v/>
      </c>
      <c r="AN846" s="5"/>
      <c r="AO846" s="699"/>
      <c r="AP846" s="702" t="str">
        <f t="shared" si="309"/>
        <v/>
      </c>
      <c r="AQ846" s="722"/>
      <c r="AR846" s="722" t="s">
        <v>1993</v>
      </c>
      <c r="AS846" s="639"/>
    </row>
    <row r="847" spans="1:45" s="77" customFormat="1" outlineLevel="2">
      <c r="A847" s="710">
        <f t="shared" si="315"/>
        <v>53</v>
      </c>
      <c r="B847" s="711" t="str">
        <f>IF(C847&lt;&gt;"",COUNTA($C$8:C847),"")</f>
        <v/>
      </c>
      <c r="C847" s="711"/>
      <c r="D847" s="5"/>
      <c r="E847" s="699"/>
      <c r="F847" s="699"/>
      <c r="G847" s="699"/>
      <c r="H847" s="699"/>
      <c r="I847" s="699"/>
      <c r="J847" s="699"/>
      <c r="K847" s="712"/>
      <c r="L847" s="714" t="s">
        <v>35</v>
      </c>
      <c r="M847" s="715" t="str">
        <f>IF(K847&lt;&gt;"",VLOOKUP(K847,'DON GIA'!$S$1:$U$19,3,0),"")</f>
        <v/>
      </c>
      <c r="N847" s="715" t="str">
        <f>IF(K847&lt;&gt;"",VLOOKUP(K847,'DON GIA'!$S$1:$V$19,4,0),"")</f>
        <v/>
      </c>
      <c r="O847" s="715" t="str">
        <f t="shared" si="310"/>
        <v/>
      </c>
      <c r="P847" s="715" t="str">
        <f t="shared" si="311"/>
        <v/>
      </c>
      <c r="Q847" s="5" t="s">
        <v>35</v>
      </c>
      <c r="R847" s="699"/>
      <c r="S847" s="699"/>
      <c r="T847" s="715" t="str">
        <f>IF(Q847&lt;&gt;"",VLOOKUP(Q847,'DON GIA'!$H$1:$K$103,4,0),"")</f>
        <v/>
      </c>
      <c r="U847" s="715" t="str">
        <f t="shared" si="312"/>
        <v/>
      </c>
      <c r="V847" s="715"/>
      <c r="W847" s="712"/>
      <c r="X847" s="699"/>
      <c r="Y847" s="718"/>
      <c r="Z847" s="725"/>
      <c r="AA847" s="715" t="str">
        <f>IF(W847&lt;&gt;"",VLOOKUP(W847,'DON GIA'!$A$1:$D$346,4,0),"")</f>
        <v/>
      </c>
      <c r="AB847" s="715" t="str">
        <f t="shared" si="313"/>
        <v/>
      </c>
      <c r="AC847" s="5"/>
      <c r="AD847" s="5"/>
      <c r="AE847" s="5"/>
      <c r="AF847" s="5"/>
      <c r="AG847" s="5"/>
      <c r="AH847" s="699"/>
      <c r="AI847" s="5"/>
      <c r="AJ847" s="699"/>
      <c r="AK847" s="699"/>
      <c r="AL847" s="715" t="str">
        <f>IF(AI847&lt;&gt;"",VLOOKUP(AI847,'DON GIA'!$M$1:$P$9,4,0),"")</f>
        <v/>
      </c>
      <c r="AM847" s="715" t="str">
        <f t="shared" si="314"/>
        <v/>
      </c>
      <c r="AN847" s="5"/>
      <c r="AO847" s="699"/>
      <c r="AP847" s="702" t="str">
        <f t="shared" si="309"/>
        <v/>
      </c>
      <c r="AQ847" s="722"/>
      <c r="AR847" s="722"/>
      <c r="AS847" s="639"/>
    </row>
    <row r="848" spans="1:45" s="77" customFormat="1" outlineLevel="2">
      <c r="A848" s="710">
        <f t="shared" si="315"/>
        <v>53</v>
      </c>
      <c r="B848" s="711" t="str">
        <f>IF(C848&lt;&gt;"",COUNTA($C$8:C848),"")</f>
        <v/>
      </c>
      <c r="C848" s="711"/>
      <c r="D848" s="5"/>
      <c r="E848" s="699"/>
      <c r="F848" s="699"/>
      <c r="G848" s="699"/>
      <c r="H848" s="699"/>
      <c r="I848" s="699"/>
      <c r="J848" s="699"/>
      <c r="K848" s="712"/>
      <c r="L848" s="714" t="s">
        <v>35</v>
      </c>
      <c r="M848" s="715" t="str">
        <f>IF(K848&lt;&gt;"",VLOOKUP(K848,'DON GIA'!$S$1:$U$19,3,0),"")</f>
        <v/>
      </c>
      <c r="N848" s="715" t="str">
        <f>IF(K848&lt;&gt;"",VLOOKUP(K848,'DON GIA'!$S$1:$V$19,4,0),"")</f>
        <v/>
      </c>
      <c r="O848" s="715" t="str">
        <f t="shared" si="310"/>
        <v/>
      </c>
      <c r="P848" s="715" t="str">
        <f t="shared" si="311"/>
        <v/>
      </c>
      <c r="Q848" s="5" t="s">
        <v>35</v>
      </c>
      <c r="R848" s="699"/>
      <c r="S848" s="699"/>
      <c r="T848" s="715" t="str">
        <f>IF(Q848&lt;&gt;"",VLOOKUP(Q848,'DON GIA'!$H$1:$K$103,4,0),"")</f>
        <v/>
      </c>
      <c r="U848" s="715" t="str">
        <f t="shared" si="312"/>
        <v/>
      </c>
      <c r="V848" s="715"/>
      <c r="W848" s="712"/>
      <c r="X848" s="699"/>
      <c r="Y848" s="718"/>
      <c r="Z848" s="725"/>
      <c r="AA848" s="715" t="str">
        <f>IF(W848&lt;&gt;"",VLOOKUP(W848,'DON GIA'!$A$1:$D$346,4,0),"")</f>
        <v/>
      </c>
      <c r="AB848" s="715" t="str">
        <f t="shared" si="313"/>
        <v/>
      </c>
      <c r="AC848" s="5"/>
      <c r="AD848" s="5"/>
      <c r="AE848" s="5"/>
      <c r="AF848" s="5"/>
      <c r="AG848" s="5"/>
      <c r="AH848" s="699"/>
      <c r="AI848" s="5"/>
      <c r="AJ848" s="699"/>
      <c r="AK848" s="699"/>
      <c r="AL848" s="715" t="str">
        <f>IF(AI848&lt;&gt;"",VLOOKUP(AI848,'DON GIA'!$M$1:$P$9,4,0),"")</f>
        <v/>
      </c>
      <c r="AM848" s="715" t="str">
        <f t="shared" si="314"/>
        <v/>
      </c>
      <c r="AN848" s="5"/>
      <c r="AO848" s="699"/>
      <c r="AP848" s="702" t="str">
        <f t="shared" si="309"/>
        <v/>
      </c>
      <c r="AQ848" s="722"/>
      <c r="AR848" s="722"/>
      <c r="AS848" s="639"/>
    </row>
    <row r="849" spans="1:45" s="77" customFormat="1" outlineLevel="2">
      <c r="A849" s="710">
        <f t="shared" si="315"/>
        <v>53</v>
      </c>
      <c r="B849" s="711" t="str">
        <f>IF(C849&lt;&gt;"",COUNTA($C$8:C849),"")</f>
        <v/>
      </c>
      <c r="C849" s="711"/>
      <c r="D849" s="5"/>
      <c r="E849" s="699"/>
      <c r="F849" s="699"/>
      <c r="G849" s="699"/>
      <c r="H849" s="699"/>
      <c r="I849" s="699"/>
      <c r="J849" s="699"/>
      <c r="K849" s="712"/>
      <c r="L849" s="714" t="s">
        <v>35</v>
      </c>
      <c r="M849" s="715" t="str">
        <f>IF(K849&lt;&gt;"",VLOOKUP(K849,'DON GIA'!$S$1:$U$19,3,0),"")</f>
        <v/>
      </c>
      <c r="N849" s="715" t="str">
        <f>IF(K849&lt;&gt;"",VLOOKUP(K849,'DON GIA'!$S$1:$V$19,4,0),"")</f>
        <v/>
      </c>
      <c r="O849" s="715" t="str">
        <f t="shared" si="310"/>
        <v/>
      </c>
      <c r="P849" s="715" t="str">
        <f t="shared" si="311"/>
        <v/>
      </c>
      <c r="Q849" s="5" t="s">
        <v>35</v>
      </c>
      <c r="R849" s="699"/>
      <c r="S849" s="699"/>
      <c r="T849" s="715" t="str">
        <f>IF(Q849&lt;&gt;"",VLOOKUP(Q849,'DON GIA'!$H$1:$K$103,4,0),"")</f>
        <v/>
      </c>
      <c r="U849" s="715" t="str">
        <f t="shared" si="312"/>
        <v/>
      </c>
      <c r="V849" s="715"/>
      <c r="W849" s="712"/>
      <c r="X849" s="699"/>
      <c r="Y849" s="718"/>
      <c r="Z849" s="725"/>
      <c r="AA849" s="715" t="str">
        <f>IF(W849&lt;&gt;"",VLOOKUP(W849,'DON GIA'!$A$1:$D$346,4,0),"")</f>
        <v/>
      </c>
      <c r="AB849" s="715" t="str">
        <f t="shared" si="313"/>
        <v/>
      </c>
      <c r="AC849" s="5"/>
      <c r="AD849" s="5"/>
      <c r="AE849" s="5"/>
      <c r="AF849" s="5"/>
      <c r="AG849" s="5"/>
      <c r="AH849" s="699"/>
      <c r="AI849" s="5"/>
      <c r="AJ849" s="699"/>
      <c r="AK849" s="699"/>
      <c r="AL849" s="715" t="str">
        <f>IF(AI849&lt;&gt;"",VLOOKUP(AI849,'DON GIA'!$M$1:$P$9,4,0),"")</f>
        <v/>
      </c>
      <c r="AM849" s="715" t="str">
        <f t="shared" si="314"/>
        <v/>
      </c>
      <c r="AN849" s="5"/>
      <c r="AO849" s="699"/>
      <c r="AP849" s="702" t="str">
        <f t="shared" si="309"/>
        <v/>
      </c>
      <c r="AQ849" s="722"/>
      <c r="AR849" s="722"/>
      <c r="AS849" s="639"/>
    </row>
    <row r="850" spans="1:45" s="77" customFormat="1" outlineLevel="2">
      <c r="A850" s="710">
        <f t="shared" si="315"/>
        <v>53</v>
      </c>
      <c r="B850" s="711" t="str">
        <f>IF(C850&lt;&gt;"",COUNTA($C$8:C850),"")</f>
        <v/>
      </c>
      <c r="C850" s="711"/>
      <c r="D850" s="5"/>
      <c r="E850" s="699"/>
      <c r="F850" s="699"/>
      <c r="G850" s="699"/>
      <c r="H850" s="699"/>
      <c r="I850" s="699"/>
      <c r="J850" s="699"/>
      <c r="K850" s="712"/>
      <c r="L850" s="714" t="s">
        <v>35</v>
      </c>
      <c r="M850" s="715" t="str">
        <f>IF(K850&lt;&gt;"",VLOOKUP(K850,'DON GIA'!$S$1:$U$19,3,0),"")</f>
        <v/>
      </c>
      <c r="N850" s="715" t="str">
        <f>IF(K850&lt;&gt;"",VLOOKUP(K850,'DON GIA'!$S$1:$V$19,4,0),"")</f>
        <v/>
      </c>
      <c r="O850" s="715" t="str">
        <f t="shared" si="310"/>
        <v/>
      </c>
      <c r="P850" s="715" t="str">
        <f t="shared" si="311"/>
        <v/>
      </c>
      <c r="Q850" s="5" t="s">
        <v>35</v>
      </c>
      <c r="R850" s="699"/>
      <c r="S850" s="699"/>
      <c r="T850" s="715" t="str">
        <f>IF(Q850&lt;&gt;"",VLOOKUP(Q850,'DON GIA'!$H$1:$K$103,4,0),"")</f>
        <v/>
      </c>
      <c r="U850" s="715" t="str">
        <f t="shared" si="312"/>
        <v/>
      </c>
      <c r="V850" s="715"/>
      <c r="W850" s="712"/>
      <c r="X850" s="699"/>
      <c r="Y850" s="718"/>
      <c r="Z850" s="725"/>
      <c r="AA850" s="715" t="str">
        <f>IF(W850&lt;&gt;"",VLOOKUP(W850,'DON GIA'!$A$1:$D$346,4,0),"")</f>
        <v/>
      </c>
      <c r="AB850" s="715" t="str">
        <f t="shared" si="313"/>
        <v/>
      </c>
      <c r="AC850" s="5"/>
      <c r="AD850" s="5"/>
      <c r="AE850" s="5"/>
      <c r="AF850" s="5"/>
      <c r="AG850" s="5"/>
      <c r="AH850" s="699"/>
      <c r="AI850" s="5"/>
      <c r="AJ850" s="699"/>
      <c r="AK850" s="699"/>
      <c r="AL850" s="715" t="str">
        <f>IF(AI850&lt;&gt;"",VLOOKUP(AI850,'DON GIA'!$M$1:$P$9,4,0),"")</f>
        <v/>
      </c>
      <c r="AM850" s="715" t="str">
        <f t="shared" si="314"/>
        <v/>
      </c>
      <c r="AN850" s="5"/>
      <c r="AO850" s="699"/>
      <c r="AP850" s="702" t="str">
        <f t="shared" si="309"/>
        <v/>
      </c>
      <c r="AQ850" s="722"/>
      <c r="AR850" s="722"/>
      <c r="AS850" s="639"/>
    </row>
    <row r="851" spans="1:45" s="77" customFormat="1" outlineLevel="2">
      <c r="A851" s="710">
        <f t="shared" si="315"/>
        <v>53</v>
      </c>
      <c r="B851" s="711" t="str">
        <f>IF(C851&lt;&gt;"",COUNTA($C$8:C851),"")</f>
        <v/>
      </c>
      <c r="C851" s="711"/>
      <c r="D851" s="5"/>
      <c r="E851" s="699"/>
      <c r="F851" s="699"/>
      <c r="G851" s="699"/>
      <c r="H851" s="699"/>
      <c r="I851" s="699"/>
      <c r="J851" s="699"/>
      <c r="K851" s="712"/>
      <c r="L851" s="714" t="s">
        <v>35</v>
      </c>
      <c r="M851" s="715" t="str">
        <f>IF(K851&lt;&gt;"",VLOOKUP(K851,'DON GIA'!$S$1:$U$19,3,0),"")</f>
        <v/>
      </c>
      <c r="N851" s="715" t="str">
        <f>IF(K851&lt;&gt;"",VLOOKUP(K851,'DON GIA'!$S$1:$V$19,4,0),"")</f>
        <v/>
      </c>
      <c r="O851" s="715" t="str">
        <f t="shared" si="310"/>
        <v/>
      </c>
      <c r="P851" s="715" t="str">
        <f t="shared" si="311"/>
        <v/>
      </c>
      <c r="Q851" s="5" t="s">
        <v>35</v>
      </c>
      <c r="R851" s="699"/>
      <c r="S851" s="699"/>
      <c r="T851" s="715" t="str">
        <f>IF(Q851&lt;&gt;"",VLOOKUP(Q851,'DON GIA'!$H$1:$K$103,4,0),"")</f>
        <v/>
      </c>
      <c r="U851" s="715" t="str">
        <f t="shared" si="312"/>
        <v/>
      </c>
      <c r="V851" s="715"/>
      <c r="W851" s="712"/>
      <c r="X851" s="699"/>
      <c r="Y851" s="718"/>
      <c r="Z851" s="725"/>
      <c r="AA851" s="715" t="str">
        <f>IF(W851&lt;&gt;"",VLOOKUP(W851,'DON GIA'!$A$1:$D$346,4,0),"")</f>
        <v/>
      </c>
      <c r="AB851" s="715" t="str">
        <f t="shared" si="313"/>
        <v/>
      </c>
      <c r="AC851" s="5"/>
      <c r="AD851" s="5"/>
      <c r="AE851" s="5"/>
      <c r="AF851" s="5"/>
      <c r="AG851" s="5"/>
      <c r="AH851" s="699"/>
      <c r="AI851" s="5"/>
      <c r="AJ851" s="699"/>
      <c r="AK851" s="699"/>
      <c r="AL851" s="715" t="str">
        <f>IF(AI851&lt;&gt;"",VLOOKUP(AI851,'DON GIA'!$M$1:$P$9,4,0),"")</f>
        <v/>
      </c>
      <c r="AM851" s="715" t="str">
        <f t="shared" si="314"/>
        <v/>
      </c>
      <c r="AN851" s="5"/>
      <c r="AO851" s="699"/>
      <c r="AP851" s="702" t="str">
        <f t="shared" si="309"/>
        <v/>
      </c>
      <c r="AQ851" s="722"/>
      <c r="AR851" s="722"/>
      <c r="AS851" s="639"/>
    </row>
    <row r="852" spans="1:45" s="77" customFormat="1" outlineLevel="2">
      <c r="A852" s="710">
        <f t="shared" si="315"/>
        <v>53</v>
      </c>
      <c r="B852" s="711"/>
      <c r="C852" s="711"/>
      <c r="D852" s="708"/>
      <c r="E852" s="699"/>
      <c r="F852" s="699"/>
      <c r="G852" s="699"/>
      <c r="H852" s="699"/>
      <c r="I852" s="699"/>
      <c r="J852" s="699"/>
      <c r="K852" s="712"/>
      <c r="L852" s="714" t="s">
        <v>35</v>
      </c>
      <c r="M852" s="715" t="str">
        <f>IF(K852&lt;&gt;"",VLOOKUP(K852,'DON GIA'!$S$1:$U$19,3,0),"")</f>
        <v/>
      </c>
      <c r="N852" s="715" t="str">
        <f>IF(K852&lt;&gt;"",VLOOKUP(K852,'DON GIA'!$S$1:$V$19,4,0),"")</f>
        <v/>
      </c>
      <c r="O852" s="715" t="str">
        <f t="shared" si="310"/>
        <v/>
      </c>
      <c r="P852" s="715" t="str">
        <f t="shared" si="311"/>
        <v/>
      </c>
      <c r="Q852" s="5" t="s">
        <v>35</v>
      </c>
      <c r="R852" s="699"/>
      <c r="S852" s="699"/>
      <c r="T852" s="715" t="str">
        <f>IF(Q852&lt;&gt;"",VLOOKUP(Q852,'DON GIA'!$H$1:$K$103,4,0),"")</f>
        <v/>
      </c>
      <c r="U852" s="715" t="str">
        <f t="shared" si="312"/>
        <v/>
      </c>
      <c r="V852" s="715"/>
      <c r="W852" s="712"/>
      <c r="X852" s="699"/>
      <c r="Y852" s="718"/>
      <c r="Z852" s="725"/>
      <c r="AA852" s="715" t="str">
        <f>IF(W852&lt;&gt;"",VLOOKUP(W852,'DON GIA'!$A$1:$D$346,4,0),"")</f>
        <v/>
      </c>
      <c r="AB852" s="715" t="str">
        <f t="shared" si="313"/>
        <v/>
      </c>
      <c r="AC852" s="5"/>
      <c r="AD852" s="5"/>
      <c r="AE852" s="5"/>
      <c r="AF852" s="5"/>
      <c r="AG852" s="5"/>
      <c r="AH852" s="699"/>
      <c r="AI852" s="5"/>
      <c r="AJ852" s="699"/>
      <c r="AK852" s="699"/>
      <c r="AL852" s="715" t="str">
        <f>IF(AI852&lt;&gt;"",VLOOKUP(AI852,'DON GIA'!$M$1:$P$9,4,0),"")</f>
        <v/>
      </c>
      <c r="AM852" s="715" t="str">
        <f t="shared" si="314"/>
        <v/>
      </c>
      <c r="AN852" s="5"/>
      <c r="AO852" s="699"/>
      <c r="AP852" s="702" t="str">
        <f t="shared" si="309"/>
        <v/>
      </c>
      <c r="AQ852" s="712"/>
      <c r="AR852" s="712"/>
      <c r="AS852" s="727"/>
    </row>
    <row r="853" spans="1:45" s="77" customFormat="1" outlineLevel="1">
      <c r="A853" s="658" t="s">
        <v>2106</v>
      </c>
      <c r="B853" s="696">
        <f>IF(C853&lt;&gt;"",COUNTA($C$8:C853),"")</f>
        <v>54</v>
      </c>
      <c r="C853" s="696">
        <v>404</v>
      </c>
      <c r="D853" s="708" t="s">
        <v>137</v>
      </c>
      <c r="E853" s="698"/>
      <c r="F853" s="699"/>
      <c r="G853" s="698"/>
      <c r="H853" s="698"/>
      <c r="I853" s="698"/>
      <c r="J853" s="698"/>
      <c r="K853" s="697"/>
      <c r="L853" s="701">
        <f>SUBTOTAL(9,L854:L859)</f>
        <v>538.1</v>
      </c>
      <c r="M853" s="702"/>
      <c r="N853" s="702"/>
      <c r="O853" s="702">
        <f>SUBTOTAL(9,O854:O859)</f>
        <v>903469900</v>
      </c>
      <c r="P853" s="702">
        <f>SUBTOTAL(9,P854:P859)</f>
        <v>726435000</v>
      </c>
      <c r="Q853" s="708"/>
      <c r="R853" s="698"/>
      <c r="S853" s="698">
        <f>SUBTOTAL(9,S854:S859)</f>
        <v>0</v>
      </c>
      <c r="T853" s="702"/>
      <c r="U853" s="702">
        <f>SUBTOTAL(9,U854:U859)</f>
        <v>0</v>
      </c>
      <c r="V853" s="702"/>
      <c r="W853" s="697"/>
      <c r="X853" s="698"/>
      <c r="Y853" s="705">
        <f>SUBTOTAL(9,Y854:Y859)</f>
        <v>0</v>
      </c>
      <c r="Z853" s="724">
        <f>SUBTOTAL(9,Z854:Z859)</f>
        <v>0</v>
      </c>
      <c r="AA853" s="702"/>
      <c r="AB853" s="702">
        <f>SUBTOTAL(9,AB854:AB859)</f>
        <v>0</v>
      </c>
      <c r="AC853" s="708"/>
      <c r="AD853" s="708"/>
      <c r="AE853" s="708"/>
      <c r="AF853" s="708"/>
      <c r="AG853" s="708"/>
      <c r="AH853" s="698"/>
      <c r="AI853" s="708"/>
      <c r="AJ853" s="698"/>
      <c r="AK853" s="698">
        <f>SUBTOTAL(9,AK854:AK859)</f>
        <v>0</v>
      </c>
      <c r="AL853" s="702"/>
      <c r="AM853" s="702">
        <f>SUBTOTAL(9,AM854:AM859)</f>
        <v>0</v>
      </c>
      <c r="AN853" s="708"/>
      <c r="AO853" s="698">
        <f>SUBTOTAL(9,AO854:AO859)</f>
        <v>0</v>
      </c>
      <c r="AP853" s="702">
        <f t="shared" si="309"/>
        <v>1629904900</v>
      </c>
      <c r="AQ853" s="709"/>
      <c r="AR853" s="709"/>
      <c r="AS853" s="723"/>
    </row>
    <row r="854" spans="1:45" s="77" customFormat="1" ht="50.25" outlineLevel="2">
      <c r="A854" s="710">
        <f>IF(B853&lt;&gt;"",B853,A852)</f>
        <v>54</v>
      </c>
      <c r="B854" s="711" t="str">
        <f>IF(C854&lt;&gt;"",COUNTA($C$8:C854),"")</f>
        <v/>
      </c>
      <c r="C854" s="711"/>
      <c r="D854" s="5" t="s">
        <v>2182</v>
      </c>
      <c r="E854" s="699"/>
      <c r="F854" s="699"/>
      <c r="G854" s="699">
        <v>44</v>
      </c>
      <c r="H854" s="699">
        <v>80</v>
      </c>
      <c r="I854" s="699">
        <v>251</v>
      </c>
      <c r="J854" s="699">
        <v>308</v>
      </c>
      <c r="K854" s="712" t="s">
        <v>974</v>
      </c>
      <c r="L854" s="714">
        <v>538.1</v>
      </c>
      <c r="M854" s="715">
        <f>IF(K854&lt;&gt;"",VLOOKUP(K854,'DON GIA'!$S$1:$U$19,3,0),"")</f>
        <v>1679000</v>
      </c>
      <c r="N854" s="715">
        <f>IF(K854&lt;&gt;"",VLOOKUP(K854,'DON GIA'!$S$1:$V$19,4,0),"")</f>
        <v>1350000</v>
      </c>
      <c r="O854" s="715">
        <f t="shared" ref="O854:O859" si="316">IF(K854&lt;&gt;"",L854*M854,"")</f>
        <v>903469900</v>
      </c>
      <c r="P854" s="715">
        <f t="shared" ref="P854:P859" si="317">IF(K854&lt;&gt;"",L854*N854,"")</f>
        <v>726435000</v>
      </c>
      <c r="Q854" s="5" t="s">
        <v>35</v>
      </c>
      <c r="R854" s="699"/>
      <c r="S854" s="699"/>
      <c r="T854" s="715" t="str">
        <f>IF(Q854&lt;&gt;"",VLOOKUP(Q854,'DON GIA'!$H$1:$K$103,4,0),"")</f>
        <v/>
      </c>
      <c r="U854" s="715" t="str">
        <f t="shared" ref="U854:U859" si="318">IF(Q854&lt;&gt;"",IF(ISNUMBER(T854),S854*T854,""),"")</f>
        <v/>
      </c>
      <c r="V854" s="715"/>
      <c r="W854" s="712"/>
      <c r="X854" s="699"/>
      <c r="Y854" s="718"/>
      <c r="Z854" s="725"/>
      <c r="AA854" s="715" t="str">
        <f>IF(W854&lt;&gt;"",VLOOKUP(W854,'DON GIA'!$A$1:$D$346,4,0),"")</f>
        <v/>
      </c>
      <c r="AB854" s="715" t="str">
        <f t="shared" ref="AB854:AB859" si="319">IF(W854&lt;&gt;"",IF(ISNUMBER(AA854),Y854*AA854,""),"")</f>
        <v/>
      </c>
      <c r="AC854" s="5"/>
      <c r="AD854" s="5"/>
      <c r="AE854" s="5"/>
      <c r="AF854" s="5"/>
      <c r="AG854" s="5"/>
      <c r="AH854" s="699"/>
      <c r="AI854" s="5"/>
      <c r="AJ854" s="699"/>
      <c r="AK854" s="699"/>
      <c r="AL854" s="715" t="str">
        <f>IF(AI854&lt;&gt;"",VLOOKUP(AI854,'DON GIA'!$M$1:$P$9,4,0),"")</f>
        <v/>
      </c>
      <c r="AM854" s="715" t="str">
        <f t="shared" ref="AM854:AM859" si="320">IF(AI854&lt;&gt;"",AK854*AL854,"")</f>
        <v/>
      </c>
      <c r="AN854" s="5"/>
      <c r="AO854" s="699"/>
      <c r="AP854" s="702" t="str">
        <f t="shared" si="309"/>
        <v/>
      </c>
      <c r="AQ854" s="709" t="s">
        <v>2356</v>
      </c>
      <c r="AR854" s="709" t="s">
        <v>1912</v>
      </c>
      <c r="AS854" s="723"/>
    </row>
    <row r="855" spans="1:45" s="77" customFormat="1" ht="66" outlineLevel="2">
      <c r="A855" s="710">
        <f>IF(B854&lt;&gt;"",B854,A854)</f>
        <v>54</v>
      </c>
      <c r="B855" s="711" t="str">
        <f>IF(C855&lt;&gt;"",COUNTA($C$8:C855),"")</f>
        <v/>
      </c>
      <c r="C855" s="711"/>
      <c r="D855" s="735" t="s">
        <v>139</v>
      </c>
      <c r="E855" s="699"/>
      <c r="F855" s="699"/>
      <c r="G855" s="699"/>
      <c r="H855" s="699"/>
      <c r="I855" s="699"/>
      <c r="J855" s="699"/>
      <c r="K855" s="712"/>
      <c r="L855" s="714" t="s">
        <v>35</v>
      </c>
      <c r="M855" s="715" t="str">
        <f>IF(K855&lt;&gt;"",VLOOKUP(K855,'DON GIA'!$S$1:$U$19,3,0),"")</f>
        <v/>
      </c>
      <c r="N855" s="715" t="str">
        <f>IF(K855&lt;&gt;"",VLOOKUP(K855,'DON GIA'!$S$1:$V$19,4,0),"")</f>
        <v/>
      </c>
      <c r="O855" s="715" t="str">
        <f t="shared" si="316"/>
        <v/>
      </c>
      <c r="P855" s="715" t="str">
        <f t="shared" si="317"/>
        <v/>
      </c>
      <c r="Q855" s="5" t="s">
        <v>35</v>
      </c>
      <c r="R855" s="699"/>
      <c r="S855" s="699"/>
      <c r="T855" s="715" t="str">
        <f>IF(Q855&lt;&gt;"",VLOOKUP(Q855,'DON GIA'!$H$1:$K$103,4,0),"")</f>
        <v/>
      </c>
      <c r="U855" s="715" t="str">
        <f t="shared" si="318"/>
        <v/>
      </c>
      <c r="V855" s="715"/>
      <c r="W855" s="712"/>
      <c r="X855" s="699"/>
      <c r="Y855" s="718"/>
      <c r="Z855" s="725"/>
      <c r="AA855" s="715" t="str">
        <f>IF(W855&lt;&gt;"",VLOOKUP(W855,'DON GIA'!$A$1:$D$346,4,0),"")</f>
        <v/>
      </c>
      <c r="AB855" s="715" t="str">
        <f t="shared" si="319"/>
        <v/>
      </c>
      <c r="AC855" s="5"/>
      <c r="AD855" s="5"/>
      <c r="AE855" s="5"/>
      <c r="AF855" s="5"/>
      <c r="AG855" s="5"/>
      <c r="AH855" s="699"/>
      <c r="AI855" s="5"/>
      <c r="AJ855" s="699"/>
      <c r="AK855" s="699"/>
      <c r="AL855" s="715" t="str">
        <f>IF(AI855&lt;&gt;"",VLOOKUP(AI855,'DON GIA'!$M$1:$P$9,4,0),"")</f>
        <v/>
      </c>
      <c r="AM855" s="715" t="str">
        <f t="shared" si="320"/>
        <v/>
      </c>
      <c r="AN855" s="5"/>
      <c r="AO855" s="699"/>
      <c r="AP855" s="702" t="str">
        <f t="shared" si="309"/>
        <v/>
      </c>
      <c r="AQ855" s="722" t="s">
        <v>375</v>
      </c>
      <c r="AR855" s="722" t="s">
        <v>1994</v>
      </c>
      <c r="AS855" s="639"/>
    </row>
    <row r="856" spans="1:45" s="77" customFormat="1" ht="99" outlineLevel="2">
      <c r="A856" s="710">
        <f>IF(B855&lt;&gt;"",B855,A855)</f>
        <v>54</v>
      </c>
      <c r="B856" s="711" t="str">
        <f>IF(C856&lt;&gt;"",COUNTA($C$8:C856),"")</f>
        <v/>
      </c>
      <c r="C856" s="711"/>
      <c r="D856" s="5"/>
      <c r="E856" s="699"/>
      <c r="F856" s="699"/>
      <c r="G856" s="699"/>
      <c r="H856" s="699"/>
      <c r="I856" s="699"/>
      <c r="J856" s="699"/>
      <c r="K856" s="712"/>
      <c r="L856" s="714" t="s">
        <v>35</v>
      </c>
      <c r="M856" s="715" t="str">
        <f>IF(K856&lt;&gt;"",VLOOKUP(K856,'DON GIA'!$S$1:$U$19,3,0),"")</f>
        <v/>
      </c>
      <c r="N856" s="715" t="str">
        <f>IF(K856&lt;&gt;"",VLOOKUP(K856,'DON GIA'!$S$1:$V$19,4,0),"")</f>
        <v/>
      </c>
      <c r="O856" s="715" t="str">
        <f t="shared" si="316"/>
        <v/>
      </c>
      <c r="P856" s="715" t="str">
        <f t="shared" si="317"/>
        <v/>
      </c>
      <c r="Q856" s="5" t="s">
        <v>35</v>
      </c>
      <c r="R856" s="699"/>
      <c r="S856" s="699"/>
      <c r="T856" s="715" t="str">
        <f>IF(Q856&lt;&gt;"",VLOOKUP(Q856,'DON GIA'!$H$1:$K$103,4,0),"")</f>
        <v/>
      </c>
      <c r="U856" s="715" t="str">
        <f t="shared" si="318"/>
        <v/>
      </c>
      <c r="V856" s="715"/>
      <c r="W856" s="712"/>
      <c r="X856" s="699"/>
      <c r="Y856" s="718"/>
      <c r="Z856" s="725"/>
      <c r="AA856" s="715" t="str">
        <f>IF(W856&lt;&gt;"",VLOOKUP(W856,'DON GIA'!$A$1:$D$346,4,0),"")</f>
        <v/>
      </c>
      <c r="AB856" s="715" t="str">
        <f t="shared" si="319"/>
        <v/>
      </c>
      <c r="AC856" s="5"/>
      <c r="AD856" s="5"/>
      <c r="AE856" s="5"/>
      <c r="AF856" s="5"/>
      <c r="AG856" s="5"/>
      <c r="AH856" s="699"/>
      <c r="AI856" s="5"/>
      <c r="AJ856" s="699"/>
      <c r="AK856" s="699"/>
      <c r="AL856" s="715" t="str">
        <f>IF(AI856&lt;&gt;"",VLOOKUP(AI856,'DON GIA'!$M$1:$P$9,4,0),"")</f>
        <v/>
      </c>
      <c r="AM856" s="715" t="str">
        <f t="shared" si="320"/>
        <v/>
      </c>
      <c r="AN856" s="5"/>
      <c r="AO856" s="699"/>
      <c r="AP856" s="702" t="str">
        <f t="shared" si="309"/>
        <v/>
      </c>
      <c r="AQ856" s="722" t="s">
        <v>376</v>
      </c>
      <c r="AR856" s="722" t="s">
        <v>1995</v>
      </c>
      <c r="AS856" s="639"/>
    </row>
    <row r="857" spans="1:45" s="77" customFormat="1" ht="33.75" outlineLevel="2">
      <c r="A857" s="710">
        <f>IF(B856&lt;&gt;"",B856,A856)</f>
        <v>54</v>
      </c>
      <c r="B857" s="711" t="str">
        <f>IF(C857&lt;&gt;"",COUNTA($C$8:C857),"")</f>
        <v/>
      </c>
      <c r="C857" s="711"/>
      <c r="D857" s="5"/>
      <c r="E857" s="699"/>
      <c r="F857" s="699"/>
      <c r="G857" s="699"/>
      <c r="H857" s="699"/>
      <c r="I857" s="699"/>
      <c r="J857" s="699"/>
      <c r="K857" s="712"/>
      <c r="L857" s="714" t="s">
        <v>35</v>
      </c>
      <c r="M857" s="715" t="str">
        <f>IF(K857&lt;&gt;"",VLOOKUP(K857,'DON GIA'!$S$1:$U$19,3,0),"")</f>
        <v/>
      </c>
      <c r="N857" s="715" t="str">
        <f>IF(K857&lt;&gt;"",VLOOKUP(K857,'DON GIA'!$S$1:$V$19,4,0),"")</f>
        <v/>
      </c>
      <c r="O857" s="715" t="str">
        <f t="shared" si="316"/>
        <v/>
      </c>
      <c r="P857" s="715" t="str">
        <f t="shared" si="317"/>
        <v/>
      </c>
      <c r="Q857" s="5" t="s">
        <v>35</v>
      </c>
      <c r="R857" s="699"/>
      <c r="S857" s="699"/>
      <c r="T857" s="715" t="str">
        <f>IF(Q857&lt;&gt;"",VLOOKUP(Q857,'DON GIA'!$H$1:$K$103,4,0),"")</f>
        <v/>
      </c>
      <c r="U857" s="715" t="str">
        <f t="shared" si="318"/>
        <v/>
      </c>
      <c r="V857" s="715"/>
      <c r="W857" s="712"/>
      <c r="X857" s="699"/>
      <c r="Y857" s="718"/>
      <c r="Z857" s="725"/>
      <c r="AA857" s="715" t="str">
        <f>IF(W857&lt;&gt;"",VLOOKUP(W857,'DON GIA'!$A$1:$D$346,4,0),"")</f>
        <v/>
      </c>
      <c r="AB857" s="715" t="str">
        <f t="shared" si="319"/>
        <v/>
      </c>
      <c r="AC857" s="5"/>
      <c r="AD857" s="5"/>
      <c r="AE857" s="5"/>
      <c r="AF857" s="5"/>
      <c r="AG857" s="5"/>
      <c r="AH857" s="699"/>
      <c r="AI857" s="5"/>
      <c r="AJ857" s="699"/>
      <c r="AK857" s="699"/>
      <c r="AL857" s="715" t="str">
        <f>IF(AI857&lt;&gt;"",VLOOKUP(AI857,'DON GIA'!$M$1:$P$9,4,0),"")</f>
        <v/>
      </c>
      <c r="AM857" s="715" t="str">
        <f t="shared" si="320"/>
        <v/>
      </c>
      <c r="AN857" s="5"/>
      <c r="AO857" s="699"/>
      <c r="AP857" s="702" t="str">
        <f t="shared" si="309"/>
        <v/>
      </c>
      <c r="AQ857" s="712"/>
      <c r="AR857" s="712" t="s">
        <v>1996</v>
      </c>
      <c r="AS857" s="727"/>
    </row>
    <row r="858" spans="1:45" s="77" customFormat="1" outlineLevel="2">
      <c r="A858" s="710">
        <f>IF(B857&lt;&gt;"",B857,A857)</f>
        <v>54</v>
      </c>
      <c r="B858" s="711" t="str">
        <f>IF(C858&lt;&gt;"",COUNTA($C$8:C858),"")</f>
        <v/>
      </c>
      <c r="C858" s="711"/>
      <c r="D858" s="5"/>
      <c r="E858" s="699"/>
      <c r="F858" s="699"/>
      <c r="G858" s="699"/>
      <c r="H858" s="699"/>
      <c r="I858" s="699"/>
      <c r="J858" s="699"/>
      <c r="K858" s="712"/>
      <c r="L858" s="714" t="s">
        <v>35</v>
      </c>
      <c r="M858" s="715" t="str">
        <f>IF(K858&lt;&gt;"",VLOOKUP(K858,'DON GIA'!$S$1:$U$19,3,0),"")</f>
        <v/>
      </c>
      <c r="N858" s="715" t="str">
        <f>IF(K858&lt;&gt;"",VLOOKUP(K858,'DON GIA'!$S$1:$V$19,4,0),"")</f>
        <v/>
      </c>
      <c r="O858" s="715" t="str">
        <f t="shared" si="316"/>
        <v/>
      </c>
      <c r="P858" s="715" t="str">
        <f t="shared" si="317"/>
        <v/>
      </c>
      <c r="Q858" s="5" t="s">
        <v>35</v>
      </c>
      <c r="R858" s="699"/>
      <c r="S858" s="699"/>
      <c r="T858" s="715" t="str">
        <f>IF(Q858&lt;&gt;"",VLOOKUP(Q858,'DON GIA'!$H$1:$K$103,4,0),"")</f>
        <v/>
      </c>
      <c r="U858" s="715" t="str">
        <f t="shared" si="318"/>
        <v/>
      </c>
      <c r="V858" s="715"/>
      <c r="W858" s="712"/>
      <c r="X858" s="699"/>
      <c r="Y858" s="718"/>
      <c r="Z858" s="725"/>
      <c r="AA858" s="715" t="str">
        <f>IF(W858&lt;&gt;"",VLOOKUP(W858,'DON GIA'!$A$1:$D$346,4,0),"")</f>
        <v/>
      </c>
      <c r="AB858" s="715" t="str">
        <f t="shared" si="319"/>
        <v/>
      </c>
      <c r="AC858" s="5"/>
      <c r="AD858" s="5"/>
      <c r="AE858" s="5"/>
      <c r="AF858" s="5"/>
      <c r="AG858" s="5"/>
      <c r="AH858" s="699"/>
      <c r="AI858" s="5"/>
      <c r="AJ858" s="699"/>
      <c r="AK858" s="699"/>
      <c r="AL858" s="715" t="str">
        <f>IF(AI858&lt;&gt;"",VLOOKUP(AI858,'DON GIA'!$M$1:$P$9,4,0),"")</f>
        <v/>
      </c>
      <c r="AM858" s="715" t="str">
        <f t="shared" si="320"/>
        <v/>
      </c>
      <c r="AN858" s="5"/>
      <c r="AO858" s="699"/>
      <c r="AP858" s="702" t="str">
        <f t="shared" si="309"/>
        <v/>
      </c>
      <c r="AQ858" s="712"/>
      <c r="AR858" s="712" t="s">
        <v>1997</v>
      </c>
      <c r="AS858" s="727"/>
    </row>
    <row r="859" spans="1:45" s="77" customFormat="1" outlineLevel="2">
      <c r="A859" s="710">
        <f>IF(B858&lt;&gt;"",B858,A858)</f>
        <v>54</v>
      </c>
      <c r="B859" s="711"/>
      <c r="C859" s="711"/>
      <c r="D859" s="708"/>
      <c r="E859" s="699"/>
      <c r="F859" s="699"/>
      <c r="G859" s="699"/>
      <c r="H859" s="699"/>
      <c r="I859" s="699"/>
      <c r="J859" s="699"/>
      <c r="K859" s="712"/>
      <c r="L859" s="714" t="s">
        <v>35</v>
      </c>
      <c r="M859" s="715" t="str">
        <f>IF(K859&lt;&gt;"",VLOOKUP(K859,'DON GIA'!$S$1:$U$19,3,0),"")</f>
        <v/>
      </c>
      <c r="N859" s="715" t="str">
        <f>IF(K859&lt;&gt;"",VLOOKUP(K859,'DON GIA'!$S$1:$V$19,4,0),"")</f>
        <v/>
      </c>
      <c r="O859" s="715" t="str">
        <f t="shared" si="316"/>
        <v/>
      </c>
      <c r="P859" s="715" t="str">
        <f t="shared" si="317"/>
        <v/>
      </c>
      <c r="Q859" s="5" t="s">
        <v>35</v>
      </c>
      <c r="R859" s="699"/>
      <c r="S859" s="699"/>
      <c r="T859" s="715" t="str">
        <f>IF(Q859&lt;&gt;"",VLOOKUP(Q859,'DON GIA'!$H$1:$K$103,4,0),"")</f>
        <v/>
      </c>
      <c r="U859" s="715" t="str">
        <f t="shared" si="318"/>
        <v/>
      </c>
      <c r="V859" s="715"/>
      <c r="W859" s="712"/>
      <c r="X859" s="699"/>
      <c r="Y859" s="718"/>
      <c r="Z859" s="725"/>
      <c r="AA859" s="715" t="str">
        <f>IF(W859&lt;&gt;"",VLOOKUP(W859,'DON GIA'!$A$1:$D$346,4,0),"")</f>
        <v/>
      </c>
      <c r="AB859" s="715" t="str">
        <f t="shared" si="319"/>
        <v/>
      </c>
      <c r="AC859" s="5"/>
      <c r="AD859" s="5"/>
      <c r="AE859" s="5"/>
      <c r="AF859" s="5"/>
      <c r="AG859" s="5"/>
      <c r="AH859" s="699"/>
      <c r="AI859" s="5"/>
      <c r="AJ859" s="699"/>
      <c r="AK859" s="699"/>
      <c r="AL859" s="715" t="str">
        <f>IF(AI859&lt;&gt;"",VLOOKUP(AI859,'DON GIA'!$M$1:$P$9,4,0),"")</f>
        <v/>
      </c>
      <c r="AM859" s="715" t="str">
        <f t="shared" si="320"/>
        <v/>
      </c>
      <c r="AN859" s="5"/>
      <c r="AO859" s="699"/>
      <c r="AP859" s="702" t="str">
        <f t="shared" si="309"/>
        <v/>
      </c>
      <c r="AQ859" s="712"/>
      <c r="AR859" s="712"/>
      <c r="AS859" s="727"/>
    </row>
    <row r="860" spans="1:45" s="77" customFormat="1" outlineLevel="1">
      <c r="A860" s="658" t="s">
        <v>2105</v>
      </c>
      <c r="B860" s="696">
        <f>IF(C860&lt;&gt;"",COUNTA($C$8:C860),"")</f>
        <v>55</v>
      </c>
      <c r="C860" s="696">
        <v>405</v>
      </c>
      <c r="D860" s="708" t="s">
        <v>140</v>
      </c>
      <c r="E860" s="698"/>
      <c r="F860" s="699"/>
      <c r="G860" s="698"/>
      <c r="H860" s="753"/>
      <c r="I860" s="754"/>
      <c r="J860" s="754"/>
      <c r="K860" s="697"/>
      <c r="L860" s="755">
        <f>SUBTOTAL(9,L861:L866)</f>
        <v>0</v>
      </c>
      <c r="M860" s="702"/>
      <c r="N860" s="702"/>
      <c r="O860" s="702">
        <f>SUBTOTAL(9,O861:O866)</f>
        <v>0</v>
      </c>
      <c r="P860" s="702">
        <f>SUBTOTAL(9,P861:P866)</f>
        <v>0</v>
      </c>
      <c r="Q860" s="708"/>
      <c r="R860" s="698"/>
      <c r="S860" s="698">
        <f>SUBTOTAL(9,S861:S866)</f>
        <v>0</v>
      </c>
      <c r="T860" s="702"/>
      <c r="U860" s="702">
        <f>SUBTOTAL(9,U861:U866)</f>
        <v>0</v>
      </c>
      <c r="V860" s="702"/>
      <c r="W860" s="697"/>
      <c r="X860" s="698"/>
      <c r="Y860" s="705">
        <f>SUBTOTAL(9,Y861:Y866)</f>
        <v>62.74</v>
      </c>
      <c r="Z860" s="724">
        <f>SUBTOTAL(9,Z861:Z866)</f>
        <v>20.72</v>
      </c>
      <c r="AA860" s="702"/>
      <c r="AB860" s="702">
        <f>SUBTOTAL(9,AB861:AB866)</f>
        <v>148680464.94</v>
      </c>
      <c r="AC860" s="708"/>
      <c r="AD860" s="708"/>
      <c r="AE860" s="708"/>
      <c r="AF860" s="708"/>
      <c r="AG860" s="708"/>
      <c r="AH860" s="698"/>
      <c r="AI860" s="708"/>
      <c r="AJ860" s="698"/>
      <c r="AK860" s="698">
        <f>SUBTOTAL(9,AK861:AK866)</f>
        <v>0</v>
      </c>
      <c r="AL860" s="702"/>
      <c r="AM860" s="702">
        <f>SUBTOTAL(9,AM861:AM866)</f>
        <v>0</v>
      </c>
      <c r="AN860" s="708"/>
      <c r="AO860" s="698">
        <f>SUBTOTAL(9,AO861:AO866)</f>
        <v>0</v>
      </c>
      <c r="AP860" s="702">
        <f t="shared" si="309"/>
        <v>148680464.94</v>
      </c>
      <c r="AQ860" s="712"/>
      <c r="AR860" s="712"/>
      <c r="AS860" s="727"/>
    </row>
    <row r="861" spans="1:45" s="77" customFormat="1" ht="66.75" outlineLevel="2">
      <c r="A861" s="710">
        <f>IF(B860&lt;&gt;"",B860,A859)</f>
        <v>55</v>
      </c>
      <c r="B861" s="711" t="str">
        <f>IF(C861&lt;&gt;"",COUNTA($C$8:C861),"")</f>
        <v/>
      </c>
      <c r="C861" s="711"/>
      <c r="D861" s="5" t="s">
        <v>141</v>
      </c>
      <c r="E861" s="699"/>
      <c r="F861" s="699"/>
      <c r="G861" s="699"/>
      <c r="H861" s="756"/>
      <c r="I861" s="757"/>
      <c r="J861" s="757"/>
      <c r="K861" s="712"/>
      <c r="L861" s="758" t="s">
        <v>35</v>
      </c>
      <c r="M861" s="715" t="str">
        <f>IF(K861&lt;&gt;"",VLOOKUP(K861,'DON GIA'!$S$1:$U$19,3,0),"")</f>
        <v/>
      </c>
      <c r="N861" s="715" t="str">
        <f>IF(K861&lt;&gt;"",VLOOKUP(K861,'DON GIA'!$S$1:$V$19,4,0),"")</f>
        <v/>
      </c>
      <c r="O861" s="715" t="str">
        <f t="shared" ref="O861:O866" si="321">IF(K861&lt;&gt;"",L861*M861,"")</f>
        <v/>
      </c>
      <c r="P861" s="715" t="str">
        <f t="shared" ref="P861:P866" si="322">IF(K861&lt;&gt;"",L861*N861,"")</f>
        <v/>
      </c>
      <c r="Q861" s="5" t="s">
        <v>35</v>
      </c>
      <c r="R861" s="699"/>
      <c r="S861" s="699"/>
      <c r="T861" s="715" t="str">
        <f>IF(Q861&lt;&gt;"",VLOOKUP(Q861,'DON GIA'!$H$1:$K$103,4,0),"")</f>
        <v/>
      </c>
      <c r="U861" s="715" t="str">
        <f t="shared" ref="U861:U866" si="323">IF(Q861&lt;&gt;"",IF(ISNUMBER(T861),S861*T861,""),"")</f>
        <v/>
      </c>
      <c r="V861" s="715" t="s">
        <v>2163</v>
      </c>
      <c r="W861" s="712" t="s">
        <v>1003</v>
      </c>
      <c r="X861" s="699" t="s">
        <v>27</v>
      </c>
      <c r="Y861" s="718">
        <v>7.3</v>
      </c>
      <c r="Z861" s="725">
        <v>10.16</v>
      </c>
      <c r="AA861" s="715">
        <f>IF(W861&lt;&gt;"",VLOOKUP(W861,'DON GIA'!$A$1:$D$346,4,0),"")</f>
        <v>854777</v>
      </c>
      <c r="AB861" s="715">
        <f t="shared" ref="AB861:AB866" si="324">IF(W861&lt;&gt;"",IF(ISNUMBER(AA861),Y861*AA861,""),"")</f>
        <v>6239872.0999999996</v>
      </c>
      <c r="AC861" s="5"/>
      <c r="AD861" s="5"/>
      <c r="AE861" s="5"/>
      <c r="AF861" s="5"/>
      <c r="AG861" s="5"/>
      <c r="AH861" s="699"/>
      <c r="AI861" s="5"/>
      <c r="AJ861" s="699"/>
      <c r="AK861" s="699"/>
      <c r="AL861" s="715" t="str">
        <f>IF(AI861&lt;&gt;"",VLOOKUP(AI861,'DON GIA'!$M$1:$P$9,4,0),"")</f>
        <v/>
      </c>
      <c r="AM861" s="715" t="str">
        <f t="shared" ref="AM861:AM866" si="325">IF(AI861&lt;&gt;"",AK861*AL861,"")</f>
        <v/>
      </c>
      <c r="AN861" s="5"/>
      <c r="AO861" s="699"/>
      <c r="AP861" s="702" t="str">
        <f t="shared" si="309"/>
        <v/>
      </c>
      <c r="AQ861" s="712" t="s">
        <v>377</v>
      </c>
      <c r="AR861" s="712" t="s">
        <v>1912</v>
      </c>
      <c r="AS861" s="727"/>
    </row>
    <row r="862" spans="1:45" s="77" customFormat="1" ht="50.25" outlineLevel="2">
      <c r="A862" s="710">
        <f>IF(B861&lt;&gt;"",B861,A861)</f>
        <v>55</v>
      </c>
      <c r="B862" s="711" t="str">
        <f>IF(C862&lt;&gt;"",COUNTA($C$8:C862),"")</f>
        <v/>
      </c>
      <c r="C862" s="711"/>
      <c r="D862" s="5" t="s">
        <v>142</v>
      </c>
      <c r="E862" s="699"/>
      <c r="F862" s="699"/>
      <c r="G862" s="699"/>
      <c r="H862" s="699"/>
      <c r="I862" s="699"/>
      <c r="J862" s="699"/>
      <c r="K862" s="712"/>
      <c r="L862" s="714" t="s">
        <v>35</v>
      </c>
      <c r="M862" s="715" t="str">
        <f>IF(K862&lt;&gt;"",VLOOKUP(K862,'DON GIA'!$S$1:$U$19,3,0),"")</f>
        <v/>
      </c>
      <c r="N862" s="715" t="str">
        <f>IF(K862&lt;&gt;"",VLOOKUP(K862,'DON GIA'!$S$1:$V$19,4,0),"")</f>
        <v/>
      </c>
      <c r="O862" s="715" t="str">
        <f t="shared" si="321"/>
        <v/>
      </c>
      <c r="P862" s="715" t="str">
        <f t="shared" si="322"/>
        <v/>
      </c>
      <c r="Q862" s="5" t="s">
        <v>35</v>
      </c>
      <c r="R862" s="699"/>
      <c r="S862" s="699"/>
      <c r="T862" s="715" t="str">
        <f>IF(Q862&lt;&gt;"",VLOOKUP(Q862,'DON GIA'!$H$1:$K$103,4,0),"")</f>
        <v/>
      </c>
      <c r="U862" s="715" t="str">
        <f t="shared" si="323"/>
        <v/>
      </c>
      <c r="V862" s="715"/>
      <c r="W862" s="712" t="s">
        <v>1062</v>
      </c>
      <c r="X862" s="699" t="s">
        <v>27</v>
      </c>
      <c r="Y862" s="718">
        <f>11.1+7.4</f>
        <v>18.5</v>
      </c>
      <c r="Z862" s="725">
        <v>0.4</v>
      </c>
      <c r="AA862" s="715">
        <f>IF(W862&lt;&gt;"",VLOOKUP(W862,'DON GIA'!$A$1:$D$346,4,0),"")</f>
        <v>264499</v>
      </c>
      <c r="AB862" s="715">
        <f t="shared" si="324"/>
        <v>4893231.5</v>
      </c>
      <c r="AC862" s="5"/>
      <c r="AD862" s="5"/>
      <c r="AE862" s="5"/>
      <c r="AF862" s="5"/>
      <c r="AG862" s="5"/>
      <c r="AH862" s="699"/>
      <c r="AI862" s="5"/>
      <c r="AJ862" s="699"/>
      <c r="AK862" s="699"/>
      <c r="AL862" s="715" t="str">
        <f>IF(AI862&lt;&gt;"",VLOOKUP(AI862,'DON GIA'!$M$1:$P$9,4,0),"")</f>
        <v/>
      </c>
      <c r="AM862" s="715" t="str">
        <f t="shared" si="325"/>
        <v/>
      </c>
      <c r="AN862" s="5"/>
      <c r="AO862" s="699"/>
      <c r="AP862" s="702" t="str">
        <f t="shared" si="309"/>
        <v/>
      </c>
      <c r="AQ862" s="712" t="s">
        <v>1999</v>
      </c>
      <c r="AR862" s="712" t="s">
        <v>1958</v>
      </c>
      <c r="AS862" s="727"/>
    </row>
    <row r="863" spans="1:45" s="77" customFormat="1" ht="66.75" outlineLevel="2">
      <c r="A863" s="710">
        <f>IF(B862&lt;&gt;"",B862,A862)</f>
        <v>55</v>
      </c>
      <c r="B863" s="711" t="str">
        <f>IF(C863&lt;&gt;"",COUNTA($C$8:C863),"")</f>
        <v/>
      </c>
      <c r="C863" s="711"/>
      <c r="D863" s="5"/>
      <c r="E863" s="699"/>
      <c r="F863" s="699"/>
      <c r="G863" s="699"/>
      <c r="H863" s="699"/>
      <c r="I863" s="699"/>
      <c r="J863" s="699"/>
      <c r="K863" s="712"/>
      <c r="L863" s="714" t="s">
        <v>35</v>
      </c>
      <c r="M863" s="715" t="str">
        <f>IF(K863&lt;&gt;"",VLOOKUP(K863,'DON GIA'!$S$1:$U$19,3,0),"")</f>
        <v/>
      </c>
      <c r="N863" s="715" t="str">
        <f>IF(K863&lt;&gt;"",VLOOKUP(K863,'DON GIA'!$S$1:$V$19,4,0),"")</f>
        <v/>
      </c>
      <c r="O863" s="715" t="str">
        <f t="shared" si="321"/>
        <v/>
      </c>
      <c r="P863" s="715" t="str">
        <f t="shared" si="322"/>
        <v/>
      </c>
      <c r="Q863" s="5" t="s">
        <v>35</v>
      </c>
      <c r="R863" s="699"/>
      <c r="S863" s="699"/>
      <c r="T863" s="715" t="str">
        <f>IF(Q863&lt;&gt;"",VLOOKUP(Q863,'DON GIA'!$H$1:$K$103,4,0),"")</f>
        <v/>
      </c>
      <c r="U863" s="715" t="str">
        <f t="shared" si="323"/>
        <v/>
      </c>
      <c r="V863" s="715"/>
      <c r="W863" s="712" t="s">
        <v>1063</v>
      </c>
      <c r="X863" s="699" t="s">
        <v>27</v>
      </c>
      <c r="Y863" s="718">
        <v>26.44</v>
      </c>
      <c r="Z863" s="725"/>
      <c r="AA863" s="715">
        <f>IF(W863&lt;&gt;"",VLOOKUP(W863,'DON GIA'!$A$1:$D$346,4,0),"")</f>
        <v>3941166</v>
      </c>
      <c r="AB863" s="715">
        <f t="shared" si="324"/>
        <v>104204429.04000001</v>
      </c>
      <c r="AC863" s="5" t="s">
        <v>28</v>
      </c>
      <c r="AD863" s="5" t="s">
        <v>29</v>
      </c>
      <c r="AE863" s="5" t="s">
        <v>30</v>
      </c>
      <c r="AF863" s="5" t="s">
        <v>31</v>
      </c>
      <c r="AG863" s="5" t="s">
        <v>32</v>
      </c>
      <c r="AH863" s="699"/>
      <c r="AI863" s="5"/>
      <c r="AJ863" s="699"/>
      <c r="AK863" s="699"/>
      <c r="AL863" s="715" t="str">
        <f>IF(AI863&lt;&gt;"",VLOOKUP(AI863,'DON GIA'!$M$1:$P$9,4,0),"")</f>
        <v/>
      </c>
      <c r="AM863" s="715" t="str">
        <f t="shared" si="325"/>
        <v/>
      </c>
      <c r="AN863" s="5"/>
      <c r="AO863" s="699"/>
      <c r="AP863" s="702" t="str">
        <f t="shared" si="309"/>
        <v/>
      </c>
      <c r="AQ863" s="712"/>
      <c r="AR863" s="712" t="s">
        <v>1959</v>
      </c>
      <c r="AS863" s="727"/>
    </row>
    <row r="864" spans="1:45" s="77" customFormat="1" ht="66.75" outlineLevel="2">
      <c r="A864" s="710">
        <f>IF(B863&lt;&gt;"",B863,A863)</f>
        <v>55</v>
      </c>
      <c r="B864" s="711" t="str">
        <f>IF(C864&lt;&gt;"",COUNTA($C$8:C864),"")</f>
        <v/>
      </c>
      <c r="C864" s="711"/>
      <c r="D864" s="5"/>
      <c r="E864" s="699"/>
      <c r="F864" s="699"/>
      <c r="G864" s="699"/>
      <c r="H864" s="699"/>
      <c r="I864" s="699"/>
      <c r="J864" s="699"/>
      <c r="K864" s="712"/>
      <c r="L864" s="714" t="s">
        <v>35</v>
      </c>
      <c r="M864" s="715" t="str">
        <f>IF(K864&lt;&gt;"",VLOOKUP(K864,'DON GIA'!$S$1:$U$19,3,0),"")</f>
        <v/>
      </c>
      <c r="N864" s="715" t="str">
        <f>IF(K864&lt;&gt;"",VLOOKUP(K864,'DON GIA'!$S$1:$V$19,4,0),"")</f>
        <v/>
      </c>
      <c r="O864" s="715" t="str">
        <f t="shared" si="321"/>
        <v/>
      </c>
      <c r="P864" s="715" t="str">
        <f t="shared" si="322"/>
        <v/>
      </c>
      <c r="Q864" s="5" t="s">
        <v>35</v>
      </c>
      <c r="R864" s="699"/>
      <c r="S864" s="699"/>
      <c r="T864" s="715" t="str">
        <f>IF(Q864&lt;&gt;"",VLOOKUP(Q864,'DON GIA'!$H$1:$K$103,4,0),"")</f>
        <v/>
      </c>
      <c r="U864" s="715" t="str">
        <f t="shared" si="323"/>
        <v/>
      </c>
      <c r="V864" s="715"/>
      <c r="W864" s="712" t="s">
        <v>1064</v>
      </c>
      <c r="X864" s="699" t="s">
        <v>27</v>
      </c>
      <c r="Y864" s="718">
        <v>3.2</v>
      </c>
      <c r="Z864" s="725"/>
      <c r="AA864" s="715">
        <f>IF(W864&lt;&gt;"",VLOOKUP(W864,'DON GIA'!$A$1:$D$346,4,0),"")</f>
        <v>9816278</v>
      </c>
      <c r="AB864" s="715">
        <f t="shared" si="324"/>
        <v>31412089.600000001</v>
      </c>
      <c r="AC864" s="5"/>
      <c r="AD864" s="5"/>
      <c r="AE864" s="5"/>
      <c r="AF864" s="5"/>
      <c r="AG864" s="5"/>
      <c r="AH864" s="699"/>
      <c r="AI864" s="5"/>
      <c r="AJ864" s="699"/>
      <c r="AK864" s="699"/>
      <c r="AL864" s="715" t="str">
        <f>IF(AI864&lt;&gt;"",VLOOKUP(AI864,'DON GIA'!$M$1:$P$9,4,0),"")</f>
        <v/>
      </c>
      <c r="AM864" s="715" t="str">
        <f t="shared" si="325"/>
        <v/>
      </c>
      <c r="AN864" s="5"/>
      <c r="AO864" s="699"/>
      <c r="AP864" s="702" t="str">
        <f t="shared" si="309"/>
        <v/>
      </c>
      <c r="AQ864" s="712"/>
      <c r="AR864" s="712" t="s">
        <v>1960</v>
      </c>
      <c r="AS864" s="727"/>
    </row>
    <row r="865" spans="1:45" s="77" customFormat="1" outlineLevel="2">
      <c r="A865" s="710">
        <f>IF(B864&lt;&gt;"",B864,A864)</f>
        <v>55</v>
      </c>
      <c r="B865" s="711" t="str">
        <f>IF(C865&lt;&gt;"",COUNTA($C$8:C865),"")</f>
        <v/>
      </c>
      <c r="C865" s="711"/>
      <c r="D865" s="5"/>
      <c r="E865" s="699"/>
      <c r="F865" s="699"/>
      <c r="G865" s="699"/>
      <c r="H865" s="699"/>
      <c r="I865" s="699"/>
      <c r="J865" s="699"/>
      <c r="K865" s="712"/>
      <c r="L865" s="714" t="s">
        <v>35</v>
      </c>
      <c r="M865" s="715" t="str">
        <f>IF(K865&lt;&gt;"",VLOOKUP(K865,'DON GIA'!$S$1:$U$19,3,0),"")</f>
        <v/>
      </c>
      <c r="N865" s="715" t="str">
        <f>IF(K865&lt;&gt;"",VLOOKUP(K865,'DON GIA'!$S$1:$V$19,4,0),"")</f>
        <v/>
      </c>
      <c r="O865" s="715" t="str">
        <f t="shared" si="321"/>
        <v/>
      </c>
      <c r="P865" s="715" t="str">
        <f t="shared" si="322"/>
        <v/>
      </c>
      <c r="Q865" s="5" t="s">
        <v>35</v>
      </c>
      <c r="R865" s="699"/>
      <c r="S865" s="699"/>
      <c r="T865" s="715" t="str">
        <f>IF(Q865&lt;&gt;"",VLOOKUP(Q865,'DON GIA'!$H$1:$K$103,4,0),"")</f>
        <v/>
      </c>
      <c r="U865" s="715" t="str">
        <f t="shared" si="323"/>
        <v/>
      </c>
      <c r="V865" s="715"/>
      <c r="W865" s="712" t="s">
        <v>1062</v>
      </c>
      <c r="X865" s="699" t="s">
        <v>27</v>
      </c>
      <c r="Y865" s="718">
        <v>7.3</v>
      </c>
      <c r="Z865" s="725">
        <v>10.16</v>
      </c>
      <c r="AA865" s="715">
        <f>IF(W865&lt;&gt;"",VLOOKUP(W865,'DON GIA'!$A$1:$D$346,4,0),"")</f>
        <v>264499</v>
      </c>
      <c r="AB865" s="715">
        <f t="shared" si="324"/>
        <v>1930842.7</v>
      </c>
      <c r="AC865" s="5"/>
      <c r="AD865" s="5"/>
      <c r="AE865" s="5"/>
      <c r="AF865" s="5"/>
      <c r="AG865" s="5"/>
      <c r="AH865" s="699"/>
      <c r="AI865" s="5"/>
      <c r="AJ865" s="699"/>
      <c r="AK865" s="699"/>
      <c r="AL865" s="715" t="str">
        <f>IF(AI865&lt;&gt;"",VLOOKUP(AI865,'DON GIA'!$M$1:$P$9,4,0),"")</f>
        <v/>
      </c>
      <c r="AM865" s="715" t="str">
        <f t="shared" si="325"/>
        <v/>
      </c>
      <c r="AN865" s="5"/>
      <c r="AO865" s="699"/>
      <c r="AP865" s="702" t="str">
        <f t="shared" si="309"/>
        <v/>
      </c>
      <c r="AQ865" s="712"/>
      <c r="AR865" s="712"/>
      <c r="AS865" s="727"/>
    </row>
    <row r="866" spans="1:45" s="77" customFormat="1" outlineLevel="2">
      <c r="A866" s="710">
        <f>IF(B865&lt;&gt;"",B865,A865)</f>
        <v>55</v>
      </c>
      <c r="B866" s="711"/>
      <c r="C866" s="711"/>
      <c r="D866" s="708"/>
      <c r="E866" s="699"/>
      <c r="F866" s="699"/>
      <c r="G866" s="699"/>
      <c r="H866" s="699"/>
      <c r="I866" s="699"/>
      <c r="J866" s="699"/>
      <c r="K866" s="712"/>
      <c r="L866" s="714" t="s">
        <v>35</v>
      </c>
      <c r="M866" s="715" t="str">
        <f>IF(K866&lt;&gt;"",VLOOKUP(K866,'DON GIA'!$S$1:$U$19,3,0),"")</f>
        <v/>
      </c>
      <c r="N866" s="715" t="str">
        <f>IF(K866&lt;&gt;"",VLOOKUP(K866,'DON GIA'!$S$1:$V$19,4,0),"")</f>
        <v/>
      </c>
      <c r="O866" s="715" t="str">
        <f t="shared" si="321"/>
        <v/>
      </c>
      <c r="P866" s="715" t="str">
        <f t="shared" si="322"/>
        <v/>
      </c>
      <c r="Q866" s="5" t="s">
        <v>35</v>
      </c>
      <c r="R866" s="699"/>
      <c r="S866" s="699"/>
      <c r="T866" s="715" t="str">
        <f>IF(Q866&lt;&gt;"",VLOOKUP(Q866,'DON GIA'!$H$1:$K$103,4,0),"")</f>
        <v/>
      </c>
      <c r="U866" s="715" t="str">
        <f t="shared" si="323"/>
        <v/>
      </c>
      <c r="V866" s="715"/>
      <c r="W866" s="712"/>
      <c r="X866" s="699"/>
      <c r="Y866" s="718"/>
      <c r="Z866" s="725"/>
      <c r="AA866" s="715" t="str">
        <f>IF(W866&lt;&gt;"",VLOOKUP(W866,'DON GIA'!$A$1:$D$346,4,0),"")</f>
        <v/>
      </c>
      <c r="AB866" s="715" t="str">
        <f t="shared" si="324"/>
        <v/>
      </c>
      <c r="AC866" s="5"/>
      <c r="AD866" s="5"/>
      <c r="AE866" s="5"/>
      <c r="AF866" s="5"/>
      <c r="AG866" s="5"/>
      <c r="AH866" s="699"/>
      <c r="AI866" s="5"/>
      <c r="AJ866" s="699"/>
      <c r="AK866" s="699"/>
      <c r="AL866" s="715" t="str">
        <f>IF(AI866&lt;&gt;"",VLOOKUP(AI866,'DON GIA'!$M$1:$P$9,4,0),"")</f>
        <v/>
      </c>
      <c r="AM866" s="715" t="str">
        <f t="shared" si="325"/>
        <v/>
      </c>
      <c r="AN866" s="5"/>
      <c r="AO866" s="699"/>
      <c r="AP866" s="702" t="str">
        <f t="shared" si="309"/>
        <v/>
      </c>
      <c r="AQ866" s="712"/>
      <c r="AR866" s="712"/>
      <c r="AS866" s="727"/>
    </row>
    <row r="867" spans="1:45" s="77" customFormat="1" outlineLevel="1">
      <c r="A867" s="658" t="s">
        <v>2104</v>
      </c>
      <c r="B867" s="696">
        <f>IF(C867&lt;&gt;"",COUNTA($C$8:C867),"")</f>
        <v>56</v>
      </c>
      <c r="C867" s="696">
        <v>406</v>
      </c>
      <c r="D867" s="708" t="s">
        <v>143</v>
      </c>
      <c r="E867" s="698"/>
      <c r="F867" s="699"/>
      <c r="G867" s="698"/>
      <c r="H867" s="698"/>
      <c r="I867" s="698"/>
      <c r="J867" s="698"/>
      <c r="K867" s="697"/>
      <c r="L867" s="701">
        <f>SUBTOTAL(9,L868:L877)</f>
        <v>0</v>
      </c>
      <c r="M867" s="702"/>
      <c r="N867" s="702"/>
      <c r="O867" s="702">
        <f>SUBTOTAL(9,O868:O877)</f>
        <v>0</v>
      </c>
      <c r="P867" s="702">
        <f>SUBTOTAL(9,P868:P877)</f>
        <v>0</v>
      </c>
      <c r="Q867" s="708"/>
      <c r="R867" s="698"/>
      <c r="S867" s="698">
        <f>SUBTOTAL(9,S868:S877)</f>
        <v>12</v>
      </c>
      <c r="T867" s="702"/>
      <c r="U867" s="702">
        <f>SUBTOTAL(9,U868:U877)</f>
        <v>813000</v>
      </c>
      <c r="V867" s="702"/>
      <c r="W867" s="697"/>
      <c r="X867" s="698"/>
      <c r="Y867" s="705">
        <f>SUBTOTAL(9,Y868:Y877)</f>
        <v>21.34</v>
      </c>
      <c r="Z867" s="724">
        <f>SUBTOTAL(9,Z868:Z877)</f>
        <v>38.869999999999997</v>
      </c>
      <c r="AA867" s="702"/>
      <c r="AB867" s="702">
        <f>SUBTOTAL(9,AB868:AB877)</f>
        <v>57569055.100000001</v>
      </c>
      <c r="AC867" s="708"/>
      <c r="AD867" s="708"/>
      <c r="AE867" s="708"/>
      <c r="AF867" s="708"/>
      <c r="AG867" s="708"/>
      <c r="AH867" s="698"/>
      <c r="AI867" s="708"/>
      <c r="AJ867" s="698"/>
      <c r="AK867" s="698">
        <f>SUBTOTAL(9,AK868:AK877)</f>
        <v>0</v>
      </c>
      <c r="AL867" s="702"/>
      <c r="AM867" s="702">
        <f>SUBTOTAL(9,AM868:AM877)</f>
        <v>0</v>
      </c>
      <c r="AN867" s="708"/>
      <c r="AO867" s="698">
        <f>SUBTOTAL(9,AO868:AO877)</f>
        <v>0</v>
      </c>
      <c r="AP867" s="702">
        <f t="shared" si="309"/>
        <v>58382055.100000001</v>
      </c>
      <c r="AQ867" s="712"/>
      <c r="AR867" s="712"/>
      <c r="AS867" s="727"/>
    </row>
    <row r="868" spans="1:45" s="77" customFormat="1" ht="66.75" outlineLevel="2">
      <c r="A868" s="710">
        <f>IF(B867&lt;&gt;"",B867,A866)</f>
        <v>56</v>
      </c>
      <c r="B868" s="711" t="str">
        <f>IF(C868&lt;&gt;"",COUNTA($C$8:C868),"")</f>
        <v/>
      </c>
      <c r="C868" s="711"/>
      <c r="D868" s="5" t="s">
        <v>144</v>
      </c>
      <c r="E868" s="699"/>
      <c r="F868" s="699"/>
      <c r="G868" s="699"/>
      <c r="H868" s="699"/>
      <c r="I868" s="699"/>
      <c r="J868" s="699"/>
      <c r="K868" s="712"/>
      <c r="L868" s="714" t="s">
        <v>35</v>
      </c>
      <c r="M868" s="715" t="str">
        <f>IF(K868&lt;&gt;"",VLOOKUP(K868,'DON GIA'!$S$1:$U$19,3,0),"")</f>
        <v/>
      </c>
      <c r="N868" s="715" t="str">
        <f>IF(K868&lt;&gt;"",VLOOKUP(K868,'DON GIA'!$S$1:$V$19,4,0),"")</f>
        <v/>
      </c>
      <c r="O868" s="715" t="str">
        <f t="shared" ref="O868:O877" si="326">IF(K868&lt;&gt;"",L868*M868,"")</f>
        <v/>
      </c>
      <c r="P868" s="715" t="str">
        <f t="shared" ref="P868:P877" si="327">IF(K868&lt;&gt;"",L868*N868,"")</f>
        <v/>
      </c>
      <c r="Q868" s="5" t="s">
        <v>49</v>
      </c>
      <c r="R868" s="699" t="s">
        <v>44</v>
      </c>
      <c r="S868" s="699">
        <v>1</v>
      </c>
      <c r="T868" s="715">
        <f>IF(Q868&lt;&gt;"",VLOOKUP(Q868,'DON GIA'!$H$1:$K$103,4,0),"")</f>
        <v>248000</v>
      </c>
      <c r="U868" s="715">
        <f t="shared" ref="U868:U877" si="328">IF(Q868&lt;&gt;"",IF(ISNUMBER(T868),S868*T868,""),"")</f>
        <v>248000</v>
      </c>
      <c r="V868" s="715" t="s">
        <v>2163</v>
      </c>
      <c r="W868" s="712" t="s">
        <v>1063</v>
      </c>
      <c r="X868" s="699" t="s">
        <v>27</v>
      </c>
      <c r="Y868" s="718">
        <v>5.12</v>
      </c>
      <c r="Z868" s="725">
        <v>21.31</v>
      </c>
      <c r="AA868" s="715">
        <f>IF(W868&lt;&gt;"",VLOOKUP(W868,'DON GIA'!$A$1:$D$346,4,0),"")</f>
        <v>3941166</v>
      </c>
      <c r="AB868" s="715">
        <f t="shared" ref="AB868:AB877" si="329">IF(W868&lt;&gt;"",IF(ISNUMBER(AA868),Y868*AA868,""),"")</f>
        <v>20178769.920000002</v>
      </c>
      <c r="AC868" s="5" t="s">
        <v>28</v>
      </c>
      <c r="AD868" s="5" t="s">
        <v>29</v>
      </c>
      <c r="AE868" s="5" t="s">
        <v>30</v>
      </c>
      <c r="AF868" s="5" t="s">
        <v>31</v>
      </c>
      <c r="AG868" s="5" t="s">
        <v>32</v>
      </c>
      <c r="AH868" s="699"/>
      <c r="AI868" s="5"/>
      <c r="AJ868" s="699"/>
      <c r="AK868" s="699"/>
      <c r="AL868" s="715" t="str">
        <f>IF(AI868&lt;&gt;"",VLOOKUP(AI868,'DON GIA'!$M$1:$P$9,4,0),"")</f>
        <v/>
      </c>
      <c r="AM868" s="715" t="str">
        <f t="shared" ref="AM868:AM877" si="330">IF(AI868&lt;&gt;"",AK868*AL868,"")</f>
        <v/>
      </c>
      <c r="AN868" s="5"/>
      <c r="AO868" s="699"/>
      <c r="AP868" s="702" t="str">
        <f t="shared" si="309"/>
        <v/>
      </c>
      <c r="AQ868" s="712" t="s">
        <v>378</v>
      </c>
      <c r="AR868" s="712" t="s">
        <v>1912</v>
      </c>
      <c r="AS868" s="727"/>
    </row>
    <row r="869" spans="1:45" s="77" customFormat="1" ht="50.25" outlineLevel="2">
      <c r="A869" s="710">
        <f t="shared" ref="A869:A877" si="331">IF(B868&lt;&gt;"",B868,A868)</f>
        <v>56</v>
      </c>
      <c r="B869" s="711" t="str">
        <f>IF(C869&lt;&gt;"",COUNTA($C$8:C869),"")</f>
        <v/>
      </c>
      <c r="C869" s="711"/>
      <c r="D869" s="5" t="s">
        <v>37</v>
      </c>
      <c r="E869" s="699"/>
      <c r="F869" s="699"/>
      <c r="G869" s="699"/>
      <c r="H869" s="699"/>
      <c r="I869" s="699"/>
      <c r="J869" s="699"/>
      <c r="K869" s="712"/>
      <c r="L869" s="714" t="s">
        <v>35</v>
      </c>
      <c r="M869" s="715" t="str">
        <f>IF(K869&lt;&gt;"",VLOOKUP(K869,'DON GIA'!$S$1:$U$19,3,0),"")</f>
        <v/>
      </c>
      <c r="N869" s="715" t="str">
        <f>IF(K869&lt;&gt;"",VLOOKUP(K869,'DON GIA'!$S$1:$V$19,4,0),"")</f>
        <v/>
      </c>
      <c r="O869" s="715" t="str">
        <f t="shared" si="326"/>
        <v/>
      </c>
      <c r="P869" s="715" t="str">
        <f t="shared" si="327"/>
        <v/>
      </c>
      <c r="Q869" s="5" t="s">
        <v>77</v>
      </c>
      <c r="R869" s="699" t="s">
        <v>44</v>
      </c>
      <c r="S869" s="699">
        <v>2</v>
      </c>
      <c r="T869" s="715">
        <f>IF(Q869&lt;&gt;"",VLOOKUP(Q869,'DON GIA'!$H$1:$K$103,4,0),"")</f>
        <v>45000</v>
      </c>
      <c r="U869" s="715">
        <f t="shared" si="328"/>
        <v>90000</v>
      </c>
      <c r="V869" s="715"/>
      <c r="W869" s="712" t="s">
        <v>1065</v>
      </c>
      <c r="X869" s="699" t="s">
        <v>27</v>
      </c>
      <c r="Y869" s="718"/>
      <c r="Z869" s="725">
        <v>7.76</v>
      </c>
      <c r="AA869" s="715">
        <f>IF(W869&lt;&gt;"",VLOOKUP(W869,'DON GIA'!$A$1:$D$346,4,0),"")</f>
        <v>1119277</v>
      </c>
      <c r="AB869" s="715">
        <f t="shared" si="329"/>
        <v>0</v>
      </c>
      <c r="AC869" s="5"/>
      <c r="AD869" s="5"/>
      <c r="AE869" s="5"/>
      <c r="AF869" s="5"/>
      <c r="AG869" s="5"/>
      <c r="AH869" s="699"/>
      <c r="AI869" s="5"/>
      <c r="AJ869" s="699"/>
      <c r="AK869" s="699"/>
      <c r="AL869" s="715" t="str">
        <f>IF(AI869&lt;&gt;"",VLOOKUP(AI869,'DON GIA'!$M$1:$P$9,4,0),"")</f>
        <v/>
      </c>
      <c r="AM869" s="715" t="str">
        <f t="shared" si="330"/>
        <v/>
      </c>
      <c r="AN869" s="5"/>
      <c r="AO869" s="699"/>
      <c r="AP869" s="702" t="str">
        <f t="shared" si="309"/>
        <v/>
      </c>
      <c r="AQ869" s="712" t="s">
        <v>2000</v>
      </c>
      <c r="AR869" s="712" t="s">
        <v>1958</v>
      </c>
      <c r="AS869" s="727"/>
    </row>
    <row r="870" spans="1:45" s="77" customFormat="1" ht="66.75" outlineLevel="2">
      <c r="A870" s="710">
        <f t="shared" si="331"/>
        <v>56</v>
      </c>
      <c r="B870" s="711" t="str">
        <f>IF(C870&lt;&gt;"",COUNTA($C$8:C870),"")</f>
        <v/>
      </c>
      <c r="C870" s="711"/>
      <c r="D870" s="5"/>
      <c r="E870" s="699"/>
      <c r="F870" s="699"/>
      <c r="G870" s="699"/>
      <c r="H870" s="699"/>
      <c r="I870" s="699"/>
      <c r="J870" s="699"/>
      <c r="K870" s="712"/>
      <c r="L870" s="714" t="s">
        <v>35</v>
      </c>
      <c r="M870" s="715" t="str">
        <f>IF(K870&lt;&gt;"",VLOOKUP(K870,'DON GIA'!$S$1:$U$19,3,0),"")</f>
        <v/>
      </c>
      <c r="N870" s="715" t="str">
        <f>IF(K870&lt;&gt;"",VLOOKUP(K870,'DON GIA'!$S$1:$V$19,4,0),"")</f>
        <v/>
      </c>
      <c r="O870" s="715" t="str">
        <f t="shared" si="326"/>
        <v/>
      </c>
      <c r="P870" s="715" t="str">
        <f t="shared" si="327"/>
        <v/>
      </c>
      <c r="Q870" s="5" t="s">
        <v>53</v>
      </c>
      <c r="R870" s="699" t="s">
        <v>44</v>
      </c>
      <c r="S870" s="699">
        <v>8</v>
      </c>
      <c r="T870" s="715">
        <f>IF(Q870&lt;&gt;"",VLOOKUP(Q870,'DON GIA'!$H$1:$K$103,4,0),"")</f>
        <v>34000</v>
      </c>
      <c r="U870" s="715">
        <f t="shared" si="328"/>
        <v>272000</v>
      </c>
      <c r="V870" s="715"/>
      <c r="W870" s="712" t="s">
        <v>1007</v>
      </c>
      <c r="X870" s="699" t="s">
        <v>27</v>
      </c>
      <c r="Y870" s="718">
        <v>0.6</v>
      </c>
      <c r="Z870" s="725">
        <v>4.9000000000000004</v>
      </c>
      <c r="AA870" s="715">
        <f>IF(W870&lt;&gt;"",VLOOKUP(W870,'DON GIA'!$A$1:$D$346,4,0),"")</f>
        <v>1229116</v>
      </c>
      <c r="AB870" s="715">
        <f t="shared" si="329"/>
        <v>737469.6</v>
      </c>
      <c r="AC870" s="5"/>
      <c r="AD870" s="5"/>
      <c r="AE870" s="5"/>
      <c r="AF870" s="5"/>
      <c r="AG870" s="5"/>
      <c r="AH870" s="699"/>
      <c r="AI870" s="5"/>
      <c r="AJ870" s="699"/>
      <c r="AK870" s="699"/>
      <c r="AL870" s="715" t="str">
        <f>IF(AI870&lt;&gt;"",VLOOKUP(AI870,'DON GIA'!$M$1:$P$9,4,0),"")</f>
        <v/>
      </c>
      <c r="AM870" s="715" t="str">
        <f t="shared" si="330"/>
        <v/>
      </c>
      <c r="AN870" s="5"/>
      <c r="AO870" s="699"/>
      <c r="AP870" s="702" t="str">
        <f t="shared" si="309"/>
        <v/>
      </c>
      <c r="AQ870" s="712"/>
      <c r="AR870" s="712" t="s">
        <v>1959</v>
      </c>
      <c r="AS870" s="727"/>
    </row>
    <row r="871" spans="1:45" s="77" customFormat="1" ht="66.75" outlineLevel="2">
      <c r="A871" s="710">
        <f t="shared" si="331"/>
        <v>56</v>
      </c>
      <c r="B871" s="711" t="str">
        <f>IF(C871&lt;&gt;"",COUNTA($C$8:C871),"")</f>
        <v/>
      </c>
      <c r="C871" s="711"/>
      <c r="D871" s="5"/>
      <c r="E871" s="699"/>
      <c r="F871" s="699"/>
      <c r="G871" s="699"/>
      <c r="H871" s="699"/>
      <c r="I871" s="699"/>
      <c r="J871" s="699"/>
      <c r="K871" s="712"/>
      <c r="L871" s="714" t="s">
        <v>35</v>
      </c>
      <c r="M871" s="715" t="str">
        <f>IF(K871&lt;&gt;"",VLOOKUP(K871,'DON GIA'!$S$1:$U$19,3,0),"")</f>
        <v/>
      </c>
      <c r="N871" s="715" t="str">
        <f>IF(K871&lt;&gt;"",VLOOKUP(K871,'DON GIA'!$S$1:$V$19,4,0),"")</f>
        <v/>
      </c>
      <c r="O871" s="715" t="str">
        <f t="shared" si="326"/>
        <v/>
      </c>
      <c r="P871" s="715" t="str">
        <f t="shared" si="327"/>
        <v/>
      </c>
      <c r="Q871" s="5" t="s">
        <v>51</v>
      </c>
      <c r="R871" s="699" t="s">
        <v>44</v>
      </c>
      <c r="S871" s="699">
        <v>1</v>
      </c>
      <c r="T871" s="715">
        <f>IF(Q871&lt;&gt;"",VLOOKUP(Q871,'DON GIA'!$H$1:$K$103,4,0),"")</f>
        <v>203000</v>
      </c>
      <c r="U871" s="715">
        <f t="shared" si="328"/>
        <v>203000</v>
      </c>
      <c r="V871" s="715"/>
      <c r="W871" s="712" t="s">
        <v>1008</v>
      </c>
      <c r="X871" s="699" t="s">
        <v>27</v>
      </c>
      <c r="Y871" s="718">
        <v>0.6</v>
      </c>
      <c r="Z871" s="725">
        <v>4.9000000000000004</v>
      </c>
      <c r="AA871" s="715">
        <f>IF(W871&lt;&gt;"",VLOOKUP(W871,'DON GIA'!$A$1:$D$346,4,0),"")</f>
        <v>264499</v>
      </c>
      <c r="AB871" s="715">
        <f t="shared" si="329"/>
        <v>158699.4</v>
      </c>
      <c r="AC871" s="5"/>
      <c r="AD871" s="5"/>
      <c r="AE871" s="5"/>
      <c r="AF871" s="5"/>
      <c r="AG871" s="5"/>
      <c r="AH871" s="699"/>
      <c r="AI871" s="5"/>
      <c r="AJ871" s="699"/>
      <c r="AK871" s="699"/>
      <c r="AL871" s="715" t="str">
        <f>IF(AI871&lt;&gt;"",VLOOKUP(AI871,'DON GIA'!$M$1:$P$9,4,0),"")</f>
        <v/>
      </c>
      <c r="AM871" s="715" t="str">
        <f t="shared" si="330"/>
        <v/>
      </c>
      <c r="AN871" s="5"/>
      <c r="AO871" s="699"/>
      <c r="AP871" s="702" t="str">
        <f t="shared" si="309"/>
        <v/>
      </c>
      <c r="AQ871" s="712"/>
      <c r="AR871" s="712" t="s">
        <v>1960</v>
      </c>
      <c r="AS871" s="727"/>
    </row>
    <row r="872" spans="1:45" s="77" customFormat="1" outlineLevel="2">
      <c r="A872" s="710">
        <f t="shared" si="331"/>
        <v>56</v>
      </c>
      <c r="B872" s="711" t="str">
        <f>IF(C872&lt;&gt;"",COUNTA($C$8:C872),"")</f>
        <v/>
      </c>
      <c r="C872" s="711"/>
      <c r="D872" s="5"/>
      <c r="E872" s="699"/>
      <c r="F872" s="699"/>
      <c r="G872" s="699"/>
      <c r="H872" s="699"/>
      <c r="I872" s="699"/>
      <c r="J872" s="699"/>
      <c r="K872" s="712"/>
      <c r="L872" s="714" t="s">
        <v>35</v>
      </c>
      <c r="M872" s="715" t="str">
        <f>IF(K872&lt;&gt;"",VLOOKUP(K872,'DON GIA'!$S$1:$U$19,3,0),"")</f>
        <v/>
      </c>
      <c r="N872" s="715" t="str">
        <f>IF(K872&lt;&gt;"",VLOOKUP(K872,'DON GIA'!$S$1:$V$19,4,0),"")</f>
        <v/>
      </c>
      <c r="O872" s="715" t="str">
        <f t="shared" si="326"/>
        <v/>
      </c>
      <c r="P872" s="715" t="str">
        <f t="shared" si="327"/>
        <v/>
      </c>
      <c r="Q872" s="5" t="s">
        <v>35</v>
      </c>
      <c r="R872" s="699"/>
      <c r="S872" s="699"/>
      <c r="T872" s="715" t="str">
        <f>IF(Q872&lt;&gt;"",VLOOKUP(Q872,'DON GIA'!$H$1:$K$103,4,0),"")</f>
        <v/>
      </c>
      <c r="U872" s="715" t="str">
        <f t="shared" si="328"/>
        <v/>
      </c>
      <c r="V872" s="715"/>
      <c r="W872" s="712" t="s">
        <v>1040</v>
      </c>
      <c r="X872" s="699" t="s">
        <v>27</v>
      </c>
      <c r="Y872" s="718">
        <v>2.94</v>
      </c>
      <c r="Z872" s="725"/>
      <c r="AA872" s="715">
        <f>IF(W872&lt;&gt;"",VLOOKUP(W872,'DON GIA'!$A$1:$D$346,4,0),"")</f>
        <v>854777</v>
      </c>
      <c r="AB872" s="715">
        <f t="shared" si="329"/>
        <v>2513044.38</v>
      </c>
      <c r="AC872" s="5"/>
      <c r="AD872" s="5"/>
      <c r="AE872" s="5"/>
      <c r="AF872" s="5"/>
      <c r="AG872" s="5"/>
      <c r="AH872" s="699"/>
      <c r="AI872" s="5"/>
      <c r="AJ872" s="699"/>
      <c r="AK872" s="699"/>
      <c r="AL872" s="715" t="str">
        <f>IF(AI872&lt;&gt;"",VLOOKUP(AI872,'DON GIA'!$M$1:$P$9,4,0),"")</f>
        <v/>
      </c>
      <c r="AM872" s="715" t="str">
        <f t="shared" si="330"/>
        <v/>
      </c>
      <c r="AN872" s="5"/>
      <c r="AO872" s="699"/>
      <c r="AP872" s="702" t="str">
        <f t="shared" si="309"/>
        <v/>
      </c>
      <c r="AQ872" s="712"/>
      <c r="AR872" s="712"/>
      <c r="AS872" s="727"/>
    </row>
    <row r="873" spans="1:45" s="77" customFormat="1" outlineLevel="2">
      <c r="A873" s="710">
        <f t="shared" si="331"/>
        <v>56</v>
      </c>
      <c r="B873" s="711" t="str">
        <f>IF(C873&lt;&gt;"",COUNTA($C$8:C873),"")</f>
        <v/>
      </c>
      <c r="C873" s="711"/>
      <c r="D873" s="5"/>
      <c r="E873" s="699"/>
      <c r="F873" s="699"/>
      <c r="G873" s="699"/>
      <c r="H873" s="699"/>
      <c r="I873" s="699"/>
      <c r="J873" s="699"/>
      <c r="K873" s="712"/>
      <c r="L873" s="714" t="s">
        <v>35</v>
      </c>
      <c r="M873" s="715" t="str">
        <f>IF(K873&lt;&gt;"",VLOOKUP(K873,'DON GIA'!$S$1:$U$19,3,0),"")</f>
        <v/>
      </c>
      <c r="N873" s="715" t="str">
        <f>IF(K873&lt;&gt;"",VLOOKUP(K873,'DON GIA'!$S$1:$V$19,4,0),"")</f>
        <v/>
      </c>
      <c r="O873" s="715" t="str">
        <f t="shared" si="326"/>
        <v/>
      </c>
      <c r="P873" s="715" t="str">
        <f t="shared" si="327"/>
        <v/>
      </c>
      <c r="Q873" s="5" t="s">
        <v>35</v>
      </c>
      <c r="R873" s="699"/>
      <c r="S873" s="699"/>
      <c r="T873" s="715" t="str">
        <f>IF(Q873&lt;&gt;"",VLOOKUP(Q873,'DON GIA'!$H$1:$K$103,4,0),"")</f>
        <v/>
      </c>
      <c r="U873" s="715" t="str">
        <f t="shared" si="328"/>
        <v/>
      </c>
      <c r="V873" s="715"/>
      <c r="W873" s="712" t="s">
        <v>1004</v>
      </c>
      <c r="X873" s="699" t="s">
        <v>27</v>
      </c>
      <c r="Y873" s="718">
        <v>2.94</v>
      </c>
      <c r="Z873" s="725"/>
      <c r="AA873" s="715">
        <f>IF(W873&lt;&gt;"",VLOOKUP(W873,'DON GIA'!$A$1:$D$346,4,0),"")</f>
        <v>330817</v>
      </c>
      <c r="AB873" s="715">
        <f t="shared" si="329"/>
        <v>972601.98</v>
      </c>
      <c r="AC873" s="5"/>
      <c r="AD873" s="5"/>
      <c r="AE873" s="5"/>
      <c r="AF873" s="5"/>
      <c r="AG873" s="5"/>
      <c r="AH873" s="699"/>
      <c r="AI873" s="5"/>
      <c r="AJ873" s="699"/>
      <c r="AK873" s="699"/>
      <c r="AL873" s="715" t="str">
        <f>IF(AI873&lt;&gt;"",VLOOKUP(AI873,'DON GIA'!$M$1:$P$9,4,0),"")</f>
        <v/>
      </c>
      <c r="AM873" s="715" t="str">
        <f t="shared" si="330"/>
        <v/>
      </c>
      <c r="AN873" s="5"/>
      <c r="AO873" s="699"/>
      <c r="AP873" s="702" t="str">
        <f t="shared" si="309"/>
        <v/>
      </c>
      <c r="AQ873" s="712"/>
      <c r="AR873" s="712"/>
      <c r="AS873" s="727"/>
    </row>
    <row r="874" spans="1:45" s="77" customFormat="1" ht="33.75" outlineLevel="2">
      <c r="A874" s="710">
        <f t="shared" si="331"/>
        <v>56</v>
      </c>
      <c r="B874" s="711" t="str">
        <f>IF(C874&lt;&gt;"",COUNTA($C$8:C874),"")</f>
        <v/>
      </c>
      <c r="C874" s="711"/>
      <c r="D874" s="5"/>
      <c r="E874" s="699"/>
      <c r="F874" s="699"/>
      <c r="G874" s="699"/>
      <c r="H874" s="699"/>
      <c r="I874" s="699"/>
      <c r="J874" s="699"/>
      <c r="K874" s="712"/>
      <c r="L874" s="714" t="s">
        <v>35</v>
      </c>
      <c r="M874" s="715" t="str">
        <f>IF(K874&lt;&gt;"",VLOOKUP(K874,'DON GIA'!$S$1:$U$19,3,0),"")</f>
        <v/>
      </c>
      <c r="N874" s="715" t="str">
        <f>IF(K874&lt;&gt;"",VLOOKUP(K874,'DON GIA'!$S$1:$V$19,4,0),"")</f>
        <v/>
      </c>
      <c r="O874" s="715" t="str">
        <f t="shared" si="326"/>
        <v/>
      </c>
      <c r="P874" s="715" t="str">
        <f t="shared" si="327"/>
        <v/>
      </c>
      <c r="Q874" s="5" t="s">
        <v>35</v>
      </c>
      <c r="R874" s="699"/>
      <c r="S874" s="699"/>
      <c r="T874" s="715" t="str">
        <f>IF(Q874&lt;&gt;"",VLOOKUP(Q874,'DON GIA'!$H$1:$K$103,4,0),"")</f>
        <v/>
      </c>
      <c r="U874" s="715" t="str">
        <f t="shared" si="328"/>
        <v/>
      </c>
      <c r="V874" s="715"/>
      <c r="W874" s="712" t="s">
        <v>1066</v>
      </c>
      <c r="X874" s="699" t="s">
        <v>27</v>
      </c>
      <c r="Y874" s="718">
        <v>3.2</v>
      </c>
      <c r="Z874" s="725"/>
      <c r="AA874" s="715">
        <f>IF(W874&lt;&gt;"",VLOOKUP(W874,'DON GIA'!$A$1:$D$346,4,0),"")</f>
        <v>9816278</v>
      </c>
      <c r="AB874" s="715">
        <f t="shared" si="329"/>
        <v>31412089.600000001</v>
      </c>
      <c r="AC874" s="5"/>
      <c r="AD874" s="5"/>
      <c r="AE874" s="5"/>
      <c r="AF874" s="5"/>
      <c r="AG874" s="5"/>
      <c r="AH874" s="699"/>
      <c r="AI874" s="5"/>
      <c r="AJ874" s="699"/>
      <c r="AK874" s="699"/>
      <c r="AL874" s="715" t="str">
        <f>IF(AI874&lt;&gt;"",VLOOKUP(AI874,'DON GIA'!$M$1:$P$9,4,0),"")</f>
        <v/>
      </c>
      <c r="AM874" s="715" t="str">
        <f t="shared" si="330"/>
        <v/>
      </c>
      <c r="AN874" s="5"/>
      <c r="AO874" s="699"/>
      <c r="AP874" s="702" t="str">
        <f t="shared" si="309"/>
        <v/>
      </c>
      <c r="AQ874" s="712"/>
      <c r="AR874" s="712"/>
      <c r="AS874" s="727"/>
    </row>
    <row r="875" spans="1:45" s="77" customFormat="1" outlineLevel="2">
      <c r="A875" s="710">
        <f t="shared" si="331"/>
        <v>56</v>
      </c>
      <c r="B875" s="711" t="str">
        <f>IF(C875&lt;&gt;"",COUNTA($C$8:C875),"")</f>
        <v/>
      </c>
      <c r="C875" s="711"/>
      <c r="D875" s="5"/>
      <c r="E875" s="699"/>
      <c r="F875" s="699"/>
      <c r="G875" s="699"/>
      <c r="H875" s="699"/>
      <c r="I875" s="699"/>
      <c r="J875" s="699"/>
      <c r="K875" s="712"/>
      <c r="L875" s="714" t="s">
        <v>35</v>
      </c>
      <c r="M875" s="715" t="str">
        <f>IF(K875&lt;&gt;"",VLOOKUP(K875,'DON GIA'!$S$1:$U$19,3,0),"")</f>
        <v/>
      </c>
      <c r="N875" s="715" t="str">
        <f>IF(K875&lt;&gt;"",VLOOKUP(K875,'DON GIA'!$S$1:$V$19,4,0),"")</f>
        <v/>
      </c>
      <c r="O875" s="715" t="str">
        <f t="shared" si="326"/>
        <v/>
      </c>
      <c r="P875" s="715" t="str">
        <f t="shared" si="327"/>
        <v/>
      </c>
      <c r="Q875" s="5" t="s">
        <v>35</v>
      </c>
      <c r="R875" s="699"/>
      <c r="S875" s="699"/>
      <c r="T875" s="715" t="str">
        <f>IF(Q875&lt;&gt;"",VLOOKUP(Q875,'DON GIA'!$H$1:$K$103,4,0),"")</f>
        <v/>
      </c>
      <c r="U875" s="715" t="str">
        <f t="shared" si="328"/>
        <v/>
      </c>
      <c r="V875" s="715"/>
      <c r="W875" s="712" t="s">
        <v>1009</v>
      </c>
      <c r="X875" s="699" t="s">
        <v>27</v>
      </c>
      <c r="Y875" s="718">
        <v>1.44</v>
      </c>
      <c r="Z875" s="725"/>
      <c r="AA875" s="715">
        <f>IF(W875&lt;&gt;"",VLOOKUP(W875,'DON GIA'!$A$1:$D$346,4,0),"")</f>
        <v>282038</v>
      </c>
      <c r="AB875" s="715">
        <f t="shared" si="329"/>
        <v>406134.72</v>
      </c>
      <c r="AC875" s="5"/>
      <c r="AD875" s="5"/>
      <c r="AE875" s="5"/>
      <c r="AF875" s="5"/>
      <c r="AG875" s="5"/>
      <c r="AH875" s="699"/>
      <c r="AI875" s="5"/>
      <c r="AJ875" s="699"/>
      <c r="AK875" s="699"/>
      <c r="AL875" s="715" t="str">
        <f>IF(AI875&lt;&gt;"",VLOOKUP(AI875,'DON GIA'!$M$1:$P$9,4,0),"")</f>
        <v/>
      </c>
      <c r="AM875" s="715" t="str">
        <f t="shared" si="330"/>
        <v/>
      </c>
      <c r="AN875" s="5"/>
      <c r="AO875" s="699"/>
      <c r="AP875" s="702" t="str">
        <f t="shared" si="309"/>
        <v/>
      </c>
      <c r="AQ875" s="712"/>
      <c r="AR875" s="712"/>
      <c r="AS875" s="727"/>
    </row>
    <row r="876" spans="1:45" s="77" customFormat="1" outlineLevel="2">
      <c r="A876" s="710">
        <f t="shared" si="331"/>
        <v>56</v>
      </c>
      <c r="B876" s="711" t="str">
        <f>IF(C876&lt;&gt;"",COUNTA($C$8:C876),"")</f>
        <v/>
      </c>
      <c r="C876" s="711"/>
      <c r="D876" s="5"/>
      <c r="E876" s="699"/>
      <c r="F876" s="699"/>
      <c r="G876" s="699"/>
      <c r="H876" s="699"/>
      <c r="I876" s="699"/>
      <c r="J876" s="699"/>
      <c r="K876" s="712"/>
      <c r="L876" s="714" t="s">
        <v>35</v>
      </c>
      <c r="M876" s="715" t="str">
        <f>IF(K876&lt;&gt;"",VLOOKUP(K876,'DON GIA'!$S$1:$U$19,3,0),"")</f>
        <v/>
      </c>
      <c r="N876" s="715" t="str">
        <f>IF(K876&lt;&gt;"",VLOOKUP(K876,'DON GIA'!$S$1:$V$19,4,0),"")</f>
        <v/>
      </c>
      <c r="O876" s="715" t="str">
        <f t="shared" si="326"/>
        <v/>
      </c>
      <c r="P876" s="715" t="str">
        <f t="shared" si="327"/>
        <v/>
      </c>
      <c r="Q876" s="5" t="s">
        <v>35</v>
      </c>
      <c r="R876" s="699"/>
      <c r="S876" s="699"/>
      <c r="T876" s="715" t="str">
        <f>IF(Q876&lt;&gt;"",VLOOKUP(Q876,'DON GIA'!$H$1:$K$103,4,0),"")</f>
        <v/>
      </c>
      <c r="U876" s="715" t="str">
        <f t="shared" si="328"/>
        <v/>
      </c>
      <c r="V876" s="715"/>
      <c r="W876" s="712" t="s">
        <v>1008</v>
      </c>
      <c r="X876" s="699" t="s">
        <v>27</v>
      </c>
      <c r="Y876" s="718">
        <v>4.5</v>
      </c>
      <c r="Z876" s="725"/>
      <c r="AA876" s="715">
        <f>IF(W876&lt;&gt;"",VLOOKUP(W876,'DON GIA'!$A$1:$D$346,4,0),"")</f>
        <v>264499</v>
      </c>
      <c r="AB876" s="715">
        <f t="shared" si="329"/>
        <v>1190245.5</v>
      </c>
      <c r="AC876" s="5"/>
      <c r="AD876" s="5"/>
      <c r="AE876" s="5"/>
      <c r="AF876" s="5"/>
      <c r="AG876" s="5"/>
      <c r="AH876" s="699"/>
      <c r="AI876" s="5"/>
      <c r="AJ876" s="699"/>
      <c r="AK876" s="699"/>
      <c r="AL876" s="715" t="str">
        <f>IF(AI876&lt;&gt;"",VLOOKUP(AI876,'DON GIA'!$M$1:$P$9,4,0),"")</f>
        <v/>
      </c>
      <c r="AM876" s="715" t="str">
        <f t="shared" si="330"/>
        <v/>
      </c>
      <c r="AN876" s="5"/>
      <c r="AO876" s="699"/>
      <c r="AP876" s="702" t="str">
        <f t="shared" si="309"/>
        <v/>
      </c>
      <c r="AQ876" s="712"/>
      <c r="AR876" s="712"/>
      <c r="AS876" s="727"/>
    </row>
    <row r="877" spans="1:45" s="77" customFormat="1" outlineLevel="2">
      <c r="A877" s="710">
        <f t="shared" si="331"/>
        <v>56</v>
      </c>
      <c r="B877" s="711"/>
      <c r="C877" s="711"/>
      <c r="D877" s="708"/>
      <c r="E877" s="699"/>
      <c r="F877" s="699"/>
      <c r="G877" s="699"/>
      <c r="H877" s="699"/>
      <c r="I877" s="699"/>
      <c r="J877" s="699"/>
      <c r="K877" s="712"/>
      <c r="L877" s="714" t="s">
        <v>35</v>
      </c>
      <c r="M877" s="715" t="str">
        <f>IF(K877&lt;&gt;"",VLOOKUP(K877,'DON GIA'!$S$1:$U$19,3,0),"")</f>
        <v/>
      </c>
      <c r="N877" s="715" t="str">
        <f>IF(K877&lt;&gt;"",VLOOKUP(K877,'DON GIA'!$S$1:$V$19,4,0),"")</f>
        <v/>
      </c>
      <c r="O877" s="715" t="str">
        <f t="shared" si="326"/>
        <v/>
      </c>
      <c r="P877" s="715" t="str">
        <f t="shared" si="327"/>
        <v/>
      </c>
      <c r="Q877" s="5" t="s">
        <v>35</v>
      </c>
      <c r="R877" s="699"/>
      <c r="S877" s="699"/>
      <c r="T877" s="715" t="str">
        <f>IF(Q877&lt;&gt;"",VLOOKUP(Q877,'DON GIA'!$H$1:$K$103,4,0),"")</f>
        <v/>
      </c>
      <c r="U877" s="715" t="str">
        <f t="shared" si="328"/>
        <v/>
      </c>
      <c r="V877" s="715"/>
      <c r="W877" s="712"/>
      <c r="X877" s="699"/>
      <c r="Y877" s="718"/>
      <c r="Z877" s="725"/>
      <c r="AA877" s="715" t="str">
        <f>IF(W877&lt;&gt;"",VLOOKUP(W877,'DON GIA'!$A$1:$D$346,4,0),"")</f>
        <v/>
      </c>
      <c r="AB877" s="715" t="str">
        <f t="shared" si="329"/>
        <v/>
      </c>
      <c r="AC877" s="5"/>
      <c r="AD877" s="5"/>
      <c r="AE877" s="5"/>
      <c r="AF877" s="5"/>
      <c r="AG877" s="5"/>
      <c r="AH877" s="699"/>
      <c r="AI877" s="5"/>
      <c r="AJ877" s="699"/>
      <c r="AK877" s="699"/>
      <c r="AL877" s="715" t="str">
        <f>IF(AI877&lt;&gt;"",VLOOKUP(AI877,'DON GIA'!$M$1:$P$9,4,0),"")</f>
        <v/>
      </c>
      <c r="AM877" s="715" t="str">
        <f t="shared" si="330"/>
        <v/>
      </c>
      <c r="AN877" s="5"/>
      <c r="AO877" s="699"/>
      <c r="AP877" s="702" t="str">
        <f t="shared" si="309"/>
        <v/>
      </c>
      <c r="AQ877" s="712"/>
      <c r="AR877" s="712"/>
      <c r="AS877" s="727"/>
    </row>
    <row r="878" spans="1:45" s="77" customFormat="1" outlineLevel="1">
      <c r="A878" s="658" t="s">
        <v>2103</v>
      </c>
      <c r="B878" s="696">
        <f>IF(C878&lt;&gt;"",COUNTA($C$8:C878),"")</f>
        <v>57</v>
      </c>
      <c r="C878" s="696">
        <v>407</v>
      </c>
      <c r="D878" s="708" t="s">
        <v>145</v>
      </c>
      <c r="E878" s="698"/>
      <c r="F878" s="699"/>
      <c r="G878" s="698"/>
      <c r="H878" s="698"/>
      <c r="I878" s="698"/>
      <c r="J878" s="698"/>
      <c r="K878" s="697"/>
      <c r="L878" s="701">
        <f>SUBTOTAL(9,L879:L888)</f>
        <v>0</v>
      </c>
      <c r="M878" s="702"/>
      <c r="N878" s="702"/>
      <c r="O878" s="702">
        <f>SUBTOTAL(9,O879:O888)</f>
        <v>0</v>
      </c>
      <c r="P878" s="702">
        <f>SUBTOTAL(9,P879:P888)</f>
        <v>0</v>
      </c>
      <c r="Q878" s="708"/>
      <c r="R878" s="698"/>
      <c r="S878" s="698">
        <f>SUBTOTAL(9,S879:S888)</f>
        <v>0</v>
      </c>
      <c r="T878" s="702"/>
      <c r="U878" s="702">
        <f>SUBTOTAL(9,U879:U888)</f>
        <v>0</v>
      </c>
      <c r="V878" s="702"/>
      <c r="W878" s="697"/>
      <c r="X878" s="698"/>
      <c r="Y878" s="705">
        <f>SUBTOTAL(9,Y879:Y888)</f>
        <v>66.47</v>
      </c>
      <c r="Z878" s="724">
        <f>SUBTOTAL(9,Z879:Z888)</f>
        <v>67.970000000000013</v>
      </c>
      <c r="AA878" s="702"/>
      <c r="AB878" s="702">
        <f>SUBTOTAL(9,AB879:AB888)</f>
        <v>143639326.41000003</v>
      </c>
      <c r="AC878" s="708"/>
      <c r="AD878" s="708"/>
      <c r="AE878" s="708"/>
      <c r="AF878" s="708"/>
      <c r="AG878" s="708"/>
      <c r="AH878" s="698"/>
      <c r="AI878" s="708"/>
      <c r="AJ878" s="698"/>
      <c r="AK878" s="698">
        <f>SUBTOTAL(9,AK879:AK888)</f>
        <v>0</v>
      </c>
      <c r="AL878" s="702"/>
      <c r="AM878" s="702">
        <f>SUBTOTAL(9,AM879:AM888)</f>
        <v>0</v>
      </c>
      <c r="AN878" s="708"/>
      <c r="AO878" s="698">
        <f>SUBTOTAL(9,AO879:AO888)</f>
        <v>0</v>
      </c>
      <c r="AP878" s="702">
        <f t="shared" si="309"/>
        <v>143639326.41000003</v>
      </c>
      <c r="AQ878" s="722"/>
      <c r="AR878" s="722"/>
      <c r="AS878" s="639"/>
    </row>
    <row r="879" spans="1:45" s="77" customFormat="1" ht="49.5" outlineLevel="2">
      <c r="A879" s="710">
        <f>IF(B878&lt;&gt;"",B878,A877)</f>
        <v>57</v>
      </c>
      <c r="B879" s="711" t="str">
        <f>IF(C879&lt;&gt;"",COUNTA($C$8:C879),"")</f>
        <v/>
      </c>
      <c r="C879" s="711"/>
      <c r="D879" s="5" t="s">
        <v>146</v>
      </c>
      <c r="E879" s="699">
        <v>1</v>
      </c>
      <c r="F879" s="699"/>
      <c r="G879" s="699"/>
      <c r="H879" s="699"/>
      <c r="I879" s="699"/>
      <c r="J879" s="699"/>
      <c r="K879" s="712"/>
      <c r="L879" s="714" t="s">
        <v>35</v>
      </c>
      <c r="M879" s="715" t="str">
        <f>IF(K879&lt;&gt;"",VLOOKUP(K879,'DON GIA'!$S$1:$U$19,3,0),"")</f>
        <v/>
      </c>
      <c r="N879" s="715" t="str">
        <f>IF(K879&lt;&gt;"",VLOOKUP(K879,'DON GIA'!$S$1:$V$19,4,0),"")</f>
        <v/>
      </c>
      <c r="O879" s="715" t="str">
        <f t="shared" ref="O879:O888" si="332">IF(K879&lt;&gt;"",L879*M879,"")</f>
        <v/>
      </c>
      <c r="P879" s="715" t="str">
        <f t="shared" ref="P879:P888" si="333">IF(K879&lt;&gt;"",L879*N879,"")</f>
        <v/>
      </c>
      <c r="Q879" s="5" t="s">
        <v>35</v>
      </c>
      <c r="R879" s="699"/>
      <c r="S879" s="699"/>
      <c r="T879" s="715" t="str">
        <f>IF(Q879&lt;&gt;"",VLOOKUP(Q879,'DON GIA'!$H$1:$K$103,4,0),"")</f>
        <v/>
      </c>
      <c r="U879" s="715" t="str">
        <f t="shared" ref="U879:U888" si="334">IF(Q879&lt;&gt;"",IF(ISNUMBER(T879),S879*T879,""),"")</f>
        <v/>
      </c>
      <c r="V879" s="715" t="s">
        <v>2164</v>
      </c>
      <c r="W879" s="712" t="s">
        <v>1057</v>
      </c>
      <c r="X879" s="699" t="s">
        <v>27</v>
      </c>
      <c r="Y879" s="718">
        <v>27</v>
      </c>
      <c r="Z879" s="725">
        <v>24.61</v>
      </c>
      <c r="AA879" s="715">
        <f>IF(W879&lt;&gt;"",VLOOKUP(W879,'DON GIA'!$A$1:$D$346,4,0),"")</f>
        <v>1229116</v>
      </c>
      <c r="AB879" s="715">
        <f t="shared" ref="AB879:AB888" si="335">IF(W879&lt;&gt;"",IF(ISNUMBER(AA879),Y879*AA879,""),"")</f>
        <v>33186132</v>
      </c>
      <c r="AC879" s="5"/>
      <c r="AD879" s="5"/>
      <c r="AE879" s="5"/>
      <c r="AF879" s="5"/>
      <c r="AG879" s="5"/>
      <c r="AH879" s="699"/>
      <c r="AI879" s="5"/>
      <c r="AJ879" s="699"/>
      <c r="AK879" s="699"/>
      <c r="AL879" s="715" t="str">
        <f>IF(AI879&lt;&gt;"",VLOOKUP(AI879,'DON GIA'!$M$1:$P$9,4,0),"")</f>
        <v/>
      </c>
      <c r="AM879" s="715" t="str">
        <f t="shared" ref="AM879:AM888" si="336">IF(AI879&lt;&gt;"",AK879*AL879,"")</f>
        <v/>
      </c>
      <c r="AN879" s="5"/>
      <c r="AO879" s="699"/>
      <c r="AP879" s="702" t="str">
        <f t="shared" si="309"/>
        <v/>
      </c>
      <c r="AQ879" s="722" t="s">
        <v>379</v>
      </c>
      <c r="AR879" s="722" t="s">
        <v>1912</v>
      </c>
      <c r="AS879" s="639"/>
    </row>
    <row r="880" spans="1:45" s="77" customFormat="1" ht="50.25" outlineLevel="2">
      <c r="A880" s="710">
        <f t="shared" ref="A880:A888" si="337">IF(B879&lt;&gt;"",B879,A879)</f>
        <v>57</v>
      </c>
      <c r="B880" s="711" t="str">
        <f>IF(C880&lt;&gt;"",COUNTA($C$8:C880),"")</f>
        <v/>
      </c>
      <c r="C880" s="711"/>
      <c r="D880" s="5" t="s">
        <v>39</v>
      </c>
      <c r="E880" s="699"/>
      <c r="F880" s="699"/>
      <c r="G880" s="699"/>
      <c r="H880" s="699"/>
      <c r="I880" s="699"/>
      <c r="J880" s="699"/>
      <c r="K880" s="712"/>
      <c r="L880" s="714" t="s">
        <v>35</v>
      </c>
      <c r="M880" s="715" t="str">
        <f>IF(K880&lt;&gt;"",VLOOKUP(K880,'DON GIA'!$S$1:$U$19,3,0),"")</f>
        <v/>
      </c>
      <c r="N880" s="715" t="str">
        <f>IF(K880&lt;&gt;"",VLOOKUP(K880,'DON GIA'!$S$1:$V$19,4,0),"")</f>
        <v/>
      </c>
      <c r="O880" s="715" t="str">
        <f t="shared" si="332"/>
        <v/>
      </c>
      <c r="P880" s="715" t="str">
        <f t="shared" si="333"/>
        <v/>
      </c>
      <c r="Q880" s="5" t="s">
        <v>35</v>
      </c>
      <c r="R880" s="699"/>
      <c r="S880" s="699"/>
      <c r="T880" s="715" t="str">
        <f>IF(Q880&lt;&gt;"",VLOOKUP(Q880,'DON GIA'!$H$1:$K$103,4,0),"")</f>
        <v/>
      </c>
      <c r="U880" s="715" t="str">
        <f t="shared" si="334"/>
        <v/>
      </c>
      <c r="V880" s="715"/>
      <c r="W880" s="712" t="s">
        <v>1003</v>
      </c>
      <c r="X880" s="699" t="s">
        <v>27</v>
      </c>
      <c r="Y880" s="718"/>
      <c r="Z880" s="725">
        <v>7.6</v>
      </c>
      <c r="AA880" s="715">
        <f>IF(W880&lt;&gt;"",VLOOKUP(W880,'DON GIA'!$A$1:$D$346,4,0),"")</f>
        <v>854777</v>
      </c>
      <c r="AB880" s="715">
        <f t="shared" si="335"/>
        <v>0</v>
      </c>
      <c r="AC880" s="5"/>
      <c r="AD880" s="5"/>
      <c r="AE880" s="5"/>
      <c r="AF880" s="5"/>
      <c r="AG880" s="5"/>
      <c r="AH880" s="699"/>
      <c r="AI880" s="5"/>
      <c r="AJ880" s="699"/>
      <c r="AK880" s="699"/>
      <c r="AL880" s="715" t="str">
        <f>IF(AI880&lt;&gt;"",VLOOKUP(AI880,'DON GIA'!$M$1:$P$9,4,0),"")</f>
        <v/>
      </c>
      <c r="AM880" s="715" t="str">
        <f t="shared" si="336"/>
        <v/>
      </c>
      <c r="AN880" s="5"/>
      <c r="AO880" s="699"/>
      <c r="AP880" s="702" t="str">
        <f t="shared" si="309"/>
        <v/>
      </c>
      <c r="AQ880" s="584" t="s">
        <v>2001</v>
      </c>
      <c r="AR880" s="584" t="s">
        <v>1958</v>
      </c>
      <c r="AS880" s="631"/>
    </row>
    <row r="881" spans="1:45" s="77" customFormat="1" ht="66.75" outlineLevel="2">
      <c r="A881" s="710">
        <f t="shared" si="337"/>
        <v>57</v>
      </c>
      <c r="B881" s="711" t="str">
        <f>IF(C881&lt;&gt;"",COUNTA($C$8:C881),"")</f>
        <v/>
      </c>
      <c r="C881" s="711"/>
      <c r="D881" s="5"/>
      <c r="E881" s="699"/>
      <c r="F881" s="699"/>
      <c r="G881" s="699"/>
      <c r="H881" s="699"/>
      <c r="I881" s="699"/>
      <c r="J881" s="699"/>
      <c r="K881" s="712"/>
      <c r="L881" s="714" t="s">
        <v>35</v>
      </c>
      <c r="M881" s="715" t="str">
        <f>IF(K881&lt;&gt;"",VLOOKUP(K881,'DON GIA'!$S$1:$U$19,3,0),"")</f>
        <v/>
      </c>
      <c r="N881" s="715" t="str">
        <f>IF(K881&lt;&gt;"",VLOOKUP(K881,'DON GIA'!$S$1:$V$19,4,0),"")</f>
        <v/>
      </c>
      <c r="O881" s="715" t="str">
        <f t="shared" si="332"/>
        <v/>
      </c>
      <c r="P881" s="715" t="str">
        <f t="shared" si="333"/>
        <v/>
      </c>
      <c r="Q881" s="5" t="s">
        <v>35</v>
      </c>
      <c r="R881" s="699"/>
      <c r="S881" s="699"/>
      <c r="T881" s="715" t="str">
        <f>IF(Q881&lt;&gt;"",VLOOKUP(Q881,'DON GIA'!$H$1:$K$103,4,0),"")</f>
        <v/>
      </c>
      <c r="U881" s="715" t="str">
        <f t="shared" si="334"/>
        <v/>
      </c>
      <c r="V881" s="715"/>
      <c r="W881" s="712" t="s">
        <v>1062</v>
      </c>
      <c r="X881" s="699" t="s">
        <v>27</v>
      </c>
      <c r="Y881" s="718"/>
      <c r="Z881" s="725">
        <v>7.6</v>
      </c>
      <c r="AA881" s="715">
        <f>IF(W881&lt;&gt;"",VLOOKUP(W881,'DON GIA'!$A$1:$D$346,4,0),"")</f>
        <v>264499</v>
      </c>
      <c r="AB881" s="715">
        <f t="shared" si="335"/>
        <v>0</v>
      </c>
      <c r="AC881" s="5"/>
      <c r="AD881" s="5"/>
      <c r="AE881" s="5"/>
      <c r="AF881" s="5"/>
      <c r="AG881" s="5"/>
      <c r="AH881" s="699"/>
      <c r="AI881" s="5"/>
      <c r="AJ881" s="699"/>
      <c r="AK881" s="699"/>
      <c r="AL881" s="715" t="str">
        <f>IF(AI881&lt;&gt;"",VLOOKUP(AI881,'DON GIA'!$M$1:$P$9,4,0),"")</f>
        <v/>
      </c>
      <c r="AM881" s="715" t="str">
        <f t="shared" si="336"/>
        <v/>
      </c>
      <c r="AN881" s="5"/>
      <c r="AO881" s="699"/>
      <c r="AP881" s="702" t="str">
        <f t="shared" si="309"/>
        <v/>
      </c>
      <c r="AQ881" s="712"/>
      <c r="AR881" s="712" t="s">
        <v>1959</v>
      </c>
      <c r="AS881" s="727"/>
    </row>
    <row r="882" spans="1:45" s="77" customFormat="1" ht="66.75" outlineLevel="2">
      <c r="A882" s="710">
        <f t="shared" si="337"/>
        <v>57</v>
      </c>
      <c r="B882" s="711" t="str">
        <f>IF(C882&lt;&gt;"",COUNTA($C$8:C882),"")</f>
        <v/>
      </c>
      <c r="C882" s="711"/>
      <c r="D882" s="5"/>
      <c r="E882" s="699"/>
      <c r="F882" s="699"/>
      <c r="G882" s="699"/>
      <c r="H882" s="699"/>
      <c r="I882" s="699"/>
      <c r="J882" s="699"/>
      <c r="K882" s="712"/>
      <c r="L882" s="714" t="s">
        <v>35</v>
      </c>
      <c r="M882" s="715" t="str">
        <f>IF(K882&lt;&gt;"",VLOOKUP(K882,'DON GIA'!$S$1:$U$19,3,0),"")</f>
        <v/>
      </c>
      <c r="N882" s="715" t="str">
        <f>IF(K882&lt;&gt;"",VLOOKUP(K882,'DON GIA'!$S$1:$V$19,4,0),"")</f>
        <v/>
      </c>
      <c r="O882" s="715" t="str">
        <f t="shared" si="332"/>
        <v/>
      </c>
      <c r="P882" s="715" t="str">
        <f t="shared" si="333"/>
        <v/>
      </c>
      <c r="Q882" s="5" t="s">
        <v>35</v>
      </c>
      <c r="R882" s="699"/>
      <c r="S882" s="699"/>
      <c r="T882" s="715" t="str">
        <f>IF(Q882&lt;&gt;"",VLOOKUP(Q882,'DON GIA'!$H$1:$K$103,4,0),"")</f>
        <v/>
      </c>
      <c r="U882" s="715" t="str">
        <f t="shared" si="334"/>
        <v/>
      </c>
      <c r="V882" s="715"/>
      <c r="W882" s="712" t="s">
        <v>1067</v>
      </c>
      <c r="X882" s="699" t="s">
        <v>27</v>
      </c>
      <c r="Y882" s="718">
        <v>3.52</v>
      </c>
      <c r="Z882" s="725"/>
      <c r="AA882" s="715">
        <f>IF(W882&lt;&gt;"",VLOOKUP(W882,'DON GIA'!$A$1:$D$346,4,0),"")</f>
        <v>9667459</v>
      </c>
      <c r="AB882" s="715">
        <f t="shared" si="335"/>
        <v>34029455.68</v>
      </c>
      <c r="AC882" s="5"/>
      <c r="AD882" s="5"/>
      <c r="AE882" s="5"/>
      <c r="AF882" s="5"/>
      <c r="AG882" s="5"/>
      <c r="AH882" s="699"/>
      <c r="AI882" s="5"/>
      <c r="AJ882" s="699"/>
      <c r="AK882" s="699"/>
      <c r="AL882" s="715" t="str">
        <f>IF(AI882&lt;&gt;"",VLOOKUP(AI882,'DON GIA'!$M$1:$P$9,4,0),"")</f>
        <v/>
      </c>
      <c r="AM882" s="715" t="str">
        <f t="shared" si="336"/>
        <v/>
      </c>
      <c r="AN882" s="5"/>
      <c r="AO882" s="699"/>
      <c r="AP882" s="702" t="str">
        <f t="shared" si="309"/>
        <v/>
      </c>
      <c r="AQ882" s="712"/>
      <c r="AR882" s="712" t="s">
        <v>1960</v>
      </c>
      <c r="AS882" s="727"/>
    </row>
    <row r="883" spans="1:45" s="77" customFormat="1" ht="33.75" outlineLevel="2">
      <c r="A883" s="710">
        <f t="shared" si="337"/>
        <v>57</v>
      </c>
      <c r="B883" s="711" t="str">
        <f>IF(C883&lt;&gt;"",COUNTA($C$8:C883),"")</f>
        <v/>
      </c>
      <c r="C883" s="711"/>
      <c r="D883" s="5"/>
      <c r="E883" s="699"/>
      <c r="F883" s="699"/>
      <c r="G883" s="699"/>
      <c r="H883" s="699"/>
      <c r="I883" s="699"/>
      <c r="J883" s="699"/>
      <c r="K883" s="712"/>
      <c r="L883" s="714" t="s">
        <v>35</v>
      </c>
      <c r="M883" s="715" t="str">
        <f>IF(K883&lt;&gt;"",VLOOKUP(K883,'DON GIA'!$S$1:$U$19,3,0),"")</f>
        <v/>
      </c>
      <c r="N883" s="715" t="str">
        <f>IF(K883&lt;&gt;"",VLOOKUP(K883,'DON GIA'!$S$1:$V$19,4,0),"")</f>
        <v/>
      </c>
      <c r="O883" s="715" t="str">
        <f t="shared" si="332"/>
        <v/>
      </c>
      <c r="P883" s="715" t="str">
        <f t="shared" si="333"/>
        <v/>
      </c>
      <c r="Q883" s="5" t="s">
        <v>35</v>
      </c>
      <c r="R883" s="699"/>
      <c r="S883" s="699"/>
      <c r="T883" s="715" t="str">
        <f>IF(Q883&lt;&gt;"",VLOOKUP(Q883,'DON GIA'!$H$1:$K$103,4,0),"")</f>
        <v/>
      </c>
      <c r="U883" s="715" t="str">
        <f t="shared" si="334"/>
        <v/>
      </c>
      <c r="V883" s="715"/>
      <c r="W883" s="712" t="s">
        <v>1068</v>
      </c>
      <c r="X883" s="699" t="s">
        <v>27</v>
      </c>
      <c r="Y883" s="718">
        <v>1.5</v>
      </c>
      <c r="Z883" s="725"/>
      <c r="AA883" s="715">
        <f>IF(W883&lt;&gt;"",VLOOKUP(W883,'DON GIA'!$A$1:$D$346,4,0),"")</f>
        <v>9667459</v>
      </c>
      <c r="AB883" s="715">
        <f t="shared" si="335"/>
        <v>14501188.5</v>
      </c>
      <c r="AC883" s="5"/>
      <c r="AD883" s="5"/>
      <c r="AE883" s="5"/>
      <c r="AF883" s="5"/>
      <c r="AG883" s="5"/>
      <c r="AH883" s="699"/>
      <c r="AI883" s="5"/>
      <c r="AJ883" s="699"/>
      <c r="AK883" s="699"/>
      <c r="AL883" s="715" t="str">
        <f>IF(AI883&lt;&gt;"",VLOOKUP(AI883,'DON GIA'!$M$1:$P$9,4,0),"")</f>
        <v/>
      </c>
      <c r="AM883" s="715" t="str">
        <f t="shared" si="336"/>
        <v/>
      </c>
      <c r="AN883" s="5"/>
      <c r="AO883" s="699"/>
      <c r="AP883" s="702" t="str">
        <f t="shared" si="309"/>
        <v/>
      </c>
      <c r="AQ883" s="712"/>
      <c r="AR883" s="712"/>
      <c r="AS883" s="727"/>
    </row>
    <row r="884" spans="1:45" s="77" customFormat="1" outlineLevel="2">
      <c r="A884" s="710">
        <f t="shared" si="337"/>
        <v>57</v>
      </c>
      <c r="B884" s="711" t="str">
        <f>IF(C884&lt;&gt;"",COUNTA($C$8:C884),"")</f>
        <v/>
      </c>
      <c r="C884" s="711"/>
      <c r="D884" s="5"/>
      <c r="E884" s="699"/>
      <c r="F884" s="699"/>
      <c r="G884" s="699"/>
      <c r="H884" s="699"/>
      <c r="I884" s="699"/>
      <c r="J884" s="699"/>
      <c r="K884" s="712"/>
      <c r="L884" s="714" t="s">
        <v>35</v>
      </c>
      <c r="M884" s="715" t="str">
        <f>IF(K884&lt;&gt;"",VLOOKUP(K884,'DON GIA'!$S$1:$U$19,3,0),"")</f>
        <v/>
      </c>
      <c r="N884" s="715" t="str">
        <f>IF(K884&lt;&gt;"",VLOOKUP(K884,'DON GIA'!$S$1:$V$19,4,0),"")</f>
        <v/>
      </c>
      <c r="O884" s="715" t="str">
        <f t="shared" si="332"/>
        <v/>
      </c>
      <c r="P884" s="715" t="str">
        <f t="shared" si="333"/>
        <v/>
      </c>
      <c r="Q884" s="5" t="s">
        <v>35</v>
      </c>
      <c r="R884" s="699"/>
      <c r="S884" s="699"/>
      <c r="T884" s="715" t="str">
        <f>IF(Q884&lt;&gt;"",VLOOKUP(Q884,'DON GIA'!$H$1:$K$103,4,0),"")</f>
        <v/>
      </c>
      <c r="U884" s="715" t="str">
        <f t="shared" si="334"/>
        <v/>
      </c>
      <c r="V884" s="715"/>
      <c r="W884" s="712" t="s">
        <v>1039</v>
      </c>
      <c r="X884" s="699" t="s">
        <v>27</v>
      </c>
      <c r="Y884" s="718">
        <v>31.22</v>
      </c>
      <c r="Z884" s="725">
        <v>15.88</v>
      </c>
      <c r="AA884" s="715">
        <f>IF(W884&lt;&gt;"",VLOOKUP(W884,'DON GIA'!$A$1:$D$346,4,0),"")</f>
        <v>1747152</v>
      </c>
      <c r="AB884" s="715">
        <f t="shared" si="335"/>
        <v>54546085.439999998</v>
      </c>
      <c r="AC884" s="5"/>
      <c r="AD884" s="5"/>
      <c r="AE884" s="5"/>
      <c r="AF884" s="5"/>
      <c r="AG884" s="5"/>
      <c r="AH884" s="699"/>
      <c r="AI884" s="5"/>
      <c r="AJ884" s="699"/>
      <c r="AK884" s="699"/>
      <c r="AL884" s="715" t="str">
        <f>IF(AI884&lt;&gt;"",VLOOKUP(AI884,'DON GIA'!$M$1:$P$9,4,0),"")</f>
        <v/>
      </c>
      <c r="AM884" s="715" t="str">
        <f t="shared" si="336"/>
        <v/>
      </c>
      <c r="AN884" s="5"/>
      <c r="AO884" s="699"/>
      <c r="AP884" s="702" t="str">
        <f t="shared" si="309"/>
        <v/>
      </c>
      <c r="AQ884" s="712"/>
      <c r="AR884" s="712"/>
      <c r="AS884" s="727"/>
    </row>
    <row r="885" spans="1:45" s="77" customFormat="1" ht="33.75" outlineLevel="2">
      <c r="A885" s="710">
        <f t="shared" si="337"/>
        <v>57</v>
      </c>
      <c r="B885" s="711" t="str">
        <f>IF(C885&lt;&gt;"",COUNTA($C$8:C885),"")</f>
        <v/>
      </c>
      <c r="C885" s="711"/>
      <c r="D885" s="5"/>
      <c r="E885" s="699"/>
      <c r="F885" s="699"/>
      <c r="G885" s="699"/>
      <c r="H885" s="699"/>
      <c r="I885" s="699"/>
      <c r="J885" s="699"/>
      <c r="K885" s="712"/>
      <c r="L885" s="714" t="s">
        <v>35</v>
      </c>
      <c r="M885" s="715" t="str">
        <f>IF(K885&lt;&gt;"",VLOOKUP(K885,'DON GIA'!$S$1:$U$19,3,0),"")</f>
        <v/>
      </c>
      <c r="N885" s="715" t="str">
        <f>IF(K885&lt;&gt;"",VLOOKUP(K885,'DON GIA'!$S$1:$V$19,4,0),"")</f>
        <v/>
      </c>
      <c r="O885" s="715" t="str">
        <f t="shared" si="332"/>
        <v/>
      </c>
      <c r="P885" s="715" t="str">
        <f t="shared" si="333"/>
        <v/>
      </c>
      <c r="Q885" s="5" t="s">
        <v>35</v>
      </c>
      <c r="R885" s="699"/>
      <c r="S885" s="699"/>
      <c r="T885" s="715" t="str">
        <f>IF(Q885&lt;&gt;"",VLOOKUP(Q885,'DON GIA'!$H$1:$K$103,4,0),"")</f>
        <v/>
      </c>
      <c r="U885" s="715" t="str">
        <f t="shared" si="334"/>
        <v/>
      </c>
      <c r="V885" s="715"/>
      <c r="W885" s="712" t="s">
        <v>1069</v>
      </c>
      <c r="X885" s="699" t="s">
        <v>27</v>
      </c>
      <c r="Y885" s="718"/>
      <c r="Z885" s="725">
        <v>10.88</v>
      </c>
      <c r="AA885" s="715">
        <f>IF(W885&lt;&gt;"",VLOOKUP(W885,'DON GIA'!$A$1:$D$346,4,0),"")</f>
        <v>1493615</v>
      </c>
      <c r="AB885" s="715">
        <f t="shared" si="335"/>
        <v>0</v>
      </c>
      <c r="AC885" s="5"/>
      <c r="AD885" s="5"/>
      <c r="AE885" s="5"/>
      <c r="AF885" s="5" t="s">
        <v>147</v>
      </c>
      <c r="AG885" s="5"/>
      <c r="AH885" s="699"/>
      <c r="AI885" s="5"/>
      <c r="AJ885" s="699"/>
      <c r="AK885" s="699"/>
      <c r="AL885" s="715" t="str">
        <f>IF(AI885&lt;&gt;"",VLOOKUP(AI885,'DON GIA'!$M$1:$P$9,4,0),"")</f>
        <v/>
      </c>
      <c r="AM885" s="715" t="str">
        <f t="shared" si="336"/>
        <v/>
      </c>
      <c r="AN885" s="5"/>
      <c r="AO885" s="699"/>
      <c r="AP885" s="702" t="str">
        <f t="shared" si="309"/>
        <v/>
      </c>
      <c r="AQ885" s="712"/>
      <c r="AR885" s="712"/>
      <c r="AS885" s="727"/>
    </row>
    <row r="886" spans="1:45" s="77" customFormat="1" ht="50.25" outlineLevel="2">
      <c r="A886" s="710">
        <f t="shared" si="337"/>
        <v>57</v>
      </c>
      <c r="B886" s="711" t="str">
        <f>IF(C886&lt;&gt;"",COUNTA($C$8:C886),"")</f>
        <v/>
      </c>
      <c r="C886" s="711"/>
      <c r="D886" s="5"/>
      <c r="E886" s="699"/>
      <c r="F886" s="699"/>
      <c r="G886" s="699"/>
      <c r="H886" s="699"/>
      <c r="I886" s="699"/>
      <c r="J886" s="699"/>
      <c r="K886" s="712"/>
      <c r="L886" s="714" t="s">
        <v>35</v>
      </c>
      <c r="M886" s="715" t="str">
        <f>IF(K886&lt;&gt;"",VLOOKUP(K886,'DON GIA'!$S$1:$U$19,3,0),"")</f>
        <v/>
      </c>
      <c r="N886" s="715" t="str">
        <f>IF(K886&lt;&gt;"",VLOOKUP(K886,'DON GIA'!$S$1:$V$19,4,0),"")</f>
        <v/>
      </c>
      <c r="O886" s="715" t="str">
        <f t="shared" si="332"/>
        <v/>
      </c>
      <c r="P886" s="715" t="str">
        <f t="shared" si="333"/>
        <v/>
      </c>
      <c r="Q886" s="5" t="s">
        <v>35</v>
      </c>
      <c r="R886" s="699"/>
      <c r="S886" s="699"/>
      <c r="T886" s="715" t="str">
        <f>IF(Q886&lt;&gt;"",VLOOKUP(Q886,'DON GIA'!$H$1:$K$103,4,0),"")</f>
        <v/>
      </c>
      <c r="U886" s="715" t="str">
        <f t="shared" si="334"/>
        <v/>
      </c>
      <c r="V886" s="715"/>
      <c r="W886" s="712" t="s">
        <v>1070</v>
      </c>
      <c r="X886" s="699" t="s">
        <v>27</v>
      </c>
      <c r="Y886" s="718">
        <v>0.44</v>
      </c>
      <c r="Z886" s="725">
        <v>1.4</v>
      </c>
      <c r="AA886" s="715">
        <f>IF(W886&lt;&gt;"",VLOOKUP(W886,'DON GIA'!$A$1:$D$346,4,0),"")</f>
        <v>9667459</v>
      </c>
      <c r="AB886" s="715">
        <f t="shared" si="335"/>
        <v>4253681.96</v>
      </c>
      <c r="AC886" s="5"/>
      <c r="AD886" s="5"/>
      <c r="AE886" s="5"/>
      <c r="AF886" s="5"/>
      <c r="AG886" s="5"/>
      <c r="AH886" s="699"/>
      <c r="AI886" s="5"/>
      <c r="AJ886" s="699"/>
      <c r="AK886" s="699"/>
      <c r="AL886" s="715" t="str">
        <f>IF(AI886&lt;&gt;"",VLOOKUP(AI886,'DON GIA'!$M$1:$P$9,4,0),"")</f>
        <v/>
      </c>
      <c r="AM886" s="715" t="str">
        <f t="shared" si="336"/>
        <v/>
      </c>
      <c r="AN886" s="5"/>
      <c r="AO886" s="699"/>
      <c r="AP886" s="702" t="str">
        <f t="shared" si="309"/>
        <v/>
      </c>
      <c r="AQ886" s="712"/>
      <c r="AR886" s="712"/>
      <c r="AS886" s="727"/>
    </row>
    <row r="887" spans="1:45" s="77" customFormat="1" ht="33.75" outlineLevel="2">
      <c r="A887" s="710">
        <f t="shared" si="337"/>
        <v>57</v>
      </c>
      <c r="B887" s="711" t="str">
        <f>IF(C887&lt;&gt;"",COUNTA($C$8:C887),"")</f>
        <v/>
      </c>
      <c r="C887" s="711"/>
      <c r="D887" s="5"/>
      <c r="E887" s="699"/>
      <c r="F887" s="699"/>
      <c r="G887" s="699"/>
      <c r="H887" s="699"/>
      <c r="I887" s="699"/>
      <c r="J887" s="699"/>
      <c r="K887" s="712"/>
      <c r="L887" s="714" t="s">
        <v>35</v>
      </c>
      <c r="M887" s="715" t="str">
        <f>IF(K887&lt;&gt;"",VLOOKUP(K887,'DON GIA'!$S$1:$U$19,3,0),"")</f>
        <v/>
      </c>
      <c r="N887" s="715" t="str">
        <f>IF(K887&lt;&gt;"",VLOOKUP(K887,'DON GIA'!$S$1:$V$19,4,0),"")</f>
        <v/>
      </c>
      <c r="O887" s="715" t="str">
        <f t="shared" si="332"/>
        <v/>
      </c>
      <c r="P887" s="715" t="str">
        <f t="shared" si="333"/>
        <v/>
      </c>
      <c r="Q887" s="5" t="s">
        <v>35</v>
      </c>
      <c r="R887" s="699"/>
      <c r="S887" s="699"/>
      <c r="T887" s="715" t="str">
        <f>IF(Q887&lt;&gt;"",VLOOKUP(Q887,'DON GIA'!$H$1:$K$103,4,0),"")</f>
        <v/>
      </c>
      <c r="U887" s="715" t="str">
        <f t="shared" si="334"/>
        <v/>
      </c>
      <c r="V887" s="715"/>
      <c r="W887" s="712" t="s">
        <v>1071</v>
      </c>
      <c r="X887" s="699" t="s">
        <v>27</v>
      </c>
      <c r="Y887" s="718">
        <v>2.79</v>
      </c>
      <c r="Z887" s="725"/>
      <c r="AA887" s="715">
        <f>IF(W887&lt;&gt;"",VLOOKUP(W887,'DON GIA'!$A$1:$D$346,4,0),"")</f>
        <v>1119277</v>
      </c>
      <c r="AB887" s="715">
        <f t="shared" si="335"/>
        <v>3122782.83</v>
      </c>
      <c r="AC887" s="5"/>
      <c r="AD887" s="5"/>
      <c r="AE887" s="5"/>
      <c r="AF887" s="5"/>
      <c r="AG887" s="5"/>
      <c r="AH887" s="699"/>
      <c r="AI887" s="5"/>
      <c r="AJ887" s="699"/>
      <c r="AK887" s="699"/>
      <c r="AL887" s="715" t="str">
        <f>IF(AI887&lt;&gt;"",VLOOKUP(AI887,'DON GIA'!$M$1:$P$9,4,0),"")</f>
        <v/>
      </c>
      <c r="AM887" s="715" t="str">
        <f t="shared" si="336"/>
        <v/>
      </c>
      <c r="AN887" s="5"/>
      <c r="AO887" s="699"/>
      <c r="AP887" s="702" t="str">
        <f t="shared" si="309"/>
        <v/>
      </c>
      <c r="AQ887" s="712"/>
      <c r="AR887" s="712"/>
      <c r="AS887" s="727"/>
    </row>
    <row r="888" spans="1:45" s="77" customFormat="1" outlineLevel="2">
      <c r="A888" s="710">
        <f t="shared" si="337"/>
        <v>57</v>
      </c>
      <c r="B888" s="711"/>
      <c r="C888" s="711"/>
      <c r="D888" s="708"/>
      <c r="E888" s="699"/>
      <c r="F888" s="699"/>
      <c r="G888" s="699"/>
      <c r="H888" s="699"/>
      <c r="I888" s="699"/>
      <c r="J888" s="699"/>
      <c r="K888" s="712"/>
      <c r="L888" s="714" t="s">
        <v>35</v>
      </c>
      <c r="M888" s="715" t="str">
        <f>IF(K888&lt;&gt;"",VLOOKUP(K888,'DON GIA'!$S$1:$U$19,3,0),"")</f>
        <v/>
      </c>
      <c r="N888" s="715" t="str">
        <f>IF(K888&lt;&gt;"",VLOOKUP(K888,'DON GIA'!$S$1:$V$19,4,0),"")</f>
        <v/>
      </c>
      <c r="O888" s="715" t="str">
        <f t="shared" si="332"/>
        <v/>
      </c>
      <c r="P888" s="715" t="str">
        <f t="shared" si="333"/>
        <v/>
      </c>
      <c r="Q888" s="5" t="s">
        <v>35</v>
      </c>
      <c r="R888" s="699"/>
      <c r="S888" s="699"/>
      <c r="T888" s="715" t="str">
        <f>IF(Q888&lt;&gt;"",VLOOKUP(Q888,'DON GIA'!$H$1:$K$103,4,0),"")</f>
        <v/>
      </c>
      <c r="U888" s="715" t="str">
        <f t="shared" si="334"/>
        <v/>
      </c>
      <c r="V888" s="715"/>
      <c r="W888" s="712"/>
      <c r="X888" s="699"/>
      <c r="Y888" s="718"/>
      <c r="Z888" s="725"/>
      <c r="AA888" s="715" t="str">
        <f>IF(W888&lt;&gt;"",VLOOKUP(W888,'DON GIA'!$A$1:$D$346,4,0),"")</f>
        <v/>
      </c>
      <c r="AB888" s="715" t="str">
        <f t="shared" si="335"/>
        <v/>
      </c>
      <c r="AC888" s="5"/>
      <c r="AD888" s="5"/>
      <c r="AE888" s="5"/>
      <c r="AF888" s="5"/>
      <c r="AG888" s="5"/>
      <c r="AH888" s="699"/>
      <c r="AI888" s="5"/>
      <c r="AJ888" s="699"/>
      <c r="AK888" s="699"/>
      <c r="AL888" s="715" t="str">
        <f>IF(AI888&lt;&gt;"",VLOOKUP(AI888,'DON GIA'!$M$1:$P$9,4,0),"")</f>
        <v/>
      </c>
      <c r="AM888" s="715" t="str">
        <f t="shared" si="336"/>
        <v/>
      </c>
      <c r="AN888" s="5"/>
      <c r="AO888" s="699"/>
      <c r="AP888" s="702" t="str">
        <f t="shared" si="309"/>
        <v/>
      </c>
      <c r="AQ888" s="712"/>
      <c r="AR888" s="712"/>
      <c r="AS888" s="727"/>
    </row>
    <row r="889" spans="1:45" s="77" customFormat="1" outlineLevel="1">
      <c r="A889" s="658" t="s">
        <v>2102</v>
      </c>
      <c r="B889" s="696">
        <f>IF(C889&lt;&gt;"",COUNTA($C$8:C889),"")</f>
        <v>58</v>
      </c>
      <c r="C889" s="696">
        <v>408</v>
      </c>
      <c r="D889" s="708" t="s">
        <v>148</v>
      </c>
      <c r="E889" s="698"/>
      <c r="F889" s="699"/>
      <c r="G889" s="698"/>
      <c r="H889" s="698"/>
      <c r="I889" s="698"/>
      <c r="J889" s="698"/>
      <c r="K889" s="697"/>
      <c r="L889" s="701">
        <f>SUBTOTAL(9,L890:L897)</f>
        <v>0</v>
      </c>
      <c r="M889" s="702"/>
      <c r="N889" s="702"/>
      <c r="O889" s="702">
        <f>SUBTOTAL(9,O890:O897)</f>
        <v>0</v>
      </c>
      <c r="P889" s="702">
        <f>SUBTOTAL(9,P890:P897)</f>
        <v>0</v>
      </c>
      <c r="Q889" s="708"/>
      <c r="R889" s="698"/>
      <c r="S889" s="698">
        <f>SUBTOTAL(9,S890:S897)</f>
        <v>2</v>
      </c>
      <c r="T889" s="702"/>
      <c r="U889" s="702">
        <f>SUBTOTAL(9,U890:U897)</f>
        <v>90000</v>
      </c>
      <c r="V889" s="702"/>
      <c r="W889" s="697"/>
      <c r="X889" s="698"/>
      <c r="Y889" s="705">
        <f>SUBTOTAL(9,Y890:Y897)</f>
        <v>27.560000000000002</v>
      </c>
      <c r="Z889" s="724">
        <f>SUBTOTAL(9,Z890:Z897)</f>
        <v>27.450000000000003</v>
      </c>
      <c r="AA889" s="702"/>
      <c r="AB889" s="702">
        <f>SUBTOTAL(9,AB890:AB897)</f>
        <v>95044530</v>
      </c>
      <c r="AC889" s="708"/>
      <c r="AD889" s="708"/>
      <c r="AE889" s="708"/>
      <c r="AF889" s="708"/>
      <c r="AG889" s="708"/>
      <c r="AH889" s="698"/>
      <c r="AI889" s="708"/>
      <c r="AJ889" s="698"/>
      <c r="AK889" s="698">
        <f>SUBTOTAL(9,AK890:AK897)</f>
        <v>0</v>
      </c>
      <c r="AL889" s="702"/>
      <c r="AM889" s="702">
        <f>SUBTOTAL(9,AM890:AM897)</f>
        <v>0</v>
      </c>
      <c r="AN889" s="708"/>
      <c r="AO889" s="698">
        <f>SUBTOTAL(9,AO890:AO897)</f>
        <v>0</v>
      </c>
      <c r="AP889" s="702">
        <f t="shared" si="309"/>
        <v>95134530</v>
      </c>
      <c r="AQ889" s="722"/>
      <c r="AR889" s="722"/>
      <c r="AS889" s="639"/>
    </row>
    <row r="890" spans="1:45" s="77" customFormat="1" ht="52.5" outlineLevel="2">
      <c r="A890" s="710">
        <f>IF(B889&lt;&gt;"",B889,A888)</f>
        <v>58</v>
      </c>
      <c r="B890" s="711" t="str">
        <f>IF(C890&lt;&gt;"",COUNTA($C$8:C890),"")</f>
        <v/>
      </c>
      <c r="C890" s="711"/>
      <c r="D890" s="5" t="s">
        <v>149</v>
      </c>
      <c r="E890" s="699">
        <v>3</v>
      </c>
      <c r="F890" s="699"/>
      <c r="G890" s="699"/>
      <c r="H890" s="699"/>
      <c r="I890" s="699"/>
      <c r="J890" s="699"/>
      <c r="K890" s="712"/>
      <c r="L890" s="714" t="s">
        <v>35</v>
      </c>
      <c r="M890" s="715" t="str">
        <f>IF(K890&lt;&gt;"",VLOOKUP(K890,'DON GIA'!$S$1:$U$19,3,0),"")</f>
        <v/>
      </c>
      <c r="N890" s="715" t="str">
        <f>IF(K890&lt;&gt;"",VLOOKUP(K890,'DON GIA'!$S$1:$V$19,4,0),"")</f>
        <v/>
      </c>
      <c r="O890" s="715" t="str">
        <f t="shared" ref="O890:O897" si="338">IF(K890&lt;&gt;"",L890*M890,"")</f>
        <v/>
      </c>
      <c r="P890" s="715" t="str">
        <f t="shared" ref="P890:P897" si="339">IF(K890&lt;&gt;"",L890*N890,"")</f>
        <v/>
      </c>
      <c r="Q890" s="5" t="s">
        <v>77</v>
      </c>
      <c r="R890" s="699" t="s">
        <v>44</v>
      </c>
      <c r="S890" s="699">
        <v>2</v>
      </c>
      <c r="T890" s="715">
        <f>IF(Q890&lt;&gt;"",VLOOKUP(Q890,'DON GIA'!$H$1:$K$103,4,0),"")</f>
        <v>45000</v>
      </c>
      <c r="U890" s="715">
        <f t="shared" ref="U890:U897" si="340">IF(Q890&lt;&gt;"",IF(ISNUMBER(T890),S890*T890,""),"")</f>
        <v>90000</v>
      </c>
      <c r="V890" s="715" t="s">
        <v>2163</v>
      </c>
      <c r="W890" s="712" t="s">
        <v>1063</v>
      </c>
      <c r="X890" s="699" t="s">
        <v>27</v>
      </c>
      <c r="Y890" s="718">
        <v>13.8</v>
      </c>
      <c r="Z890" s="725">
        <v>12.62</v>
      </c>
      <c r="AA890" s="715">
        <f>IF(W890&lt;&gt;"",VLOOKUP(W890,'DON GIA'!$A$1:$D$346,4,0),"")</f>
        <v>3941166</v>
      </c>
      <c r="AB890" s="715">
        <f t="shared" ref="AB890:AB897" si="341">IF(W890&lt;&gt;"",IF(ISNUMBER(AA890),Y890*AA890,""),"")</f>
        <v>54388090.800000004</v>
      </c>
      <c r="AC890" s="5" t="s">
        <v>28</v>
      </c>
      <c r="AD890" s="5" t="s">
        <v>29</v>
      </c>
      <c r="AE890" s="5" t="s">
        <v>30</v>
      </c>
      <c r="AF890" s="5" t="s">
        <v>31</v>
      </c>
      <c r="AG890" s="5" t="s">
        <v>32</v>
      </c>
      <c r="AH890" s="699"/>
      <c r="AI890" s="5"/>
      <c r="AJ890" s="699"/>
      <c r="AK890" s="699"/>
      <c r="AL890" s="715" t="str">
        <f>IF(AI890&lt;&gt;"",VLOOKUP(AI890,'DON GIA'!$M$1:$P$9,4,0),"")</f>
        <v/>
      </c>
      <c r="AM890" s="715" t="str">
        <f t="shared" ref="AM890:AM897" si="342">IF(AI890&lt;&gt;"",AK890*AL890,"")</f>
        <v/>
      </c>
      <c r="AN890" s="5"/>
      <c r="AO890" s="699"/>
      <c r="AP890" s="702" t="str">
        <f t="shared" si="309"/>
        <v/>
      </c>
      <c r="AQ890" s="722" t="s">
        <v>2357</v>
      </c>
      <c r="AR890" s="722" t="s">
        <v>1912</v>
      </c>
      <c r="AS890" s="639"/>
    </row>
    <row r="891" spans="1:45" s="77" customFormat="1" ht="50.25" outlineLevel="2">
      <c r="A891" s="710">
        <f t="shared" ref="A891:A897" si="343">IF(B890&lt;&gt;"",B890,A890)</f>
        <v>58</v>
      </c>
      <c r="B891" s="711" t="str">
        <f>IF(C891&lt;&gt;"",COUNTA($C$8:C891),"")</f>
        <v/>
      </c>
      <c r="C891" s="711"/>
      <c r="D891" s="5" t="s">
        <v>39</v>
      </c>
      <c r="E891" s="699"/>
      <c r="F891" s="699"/>
      <c r="G891" s="699"/>
      <c r="H891" s="699"/>
      <c r="I891" s="699"/>
      <c r="J891" s="699"/>
      <c r="K891" s="712"/>
      <c r="L891" s="714" t="s">
        <v>35</v>
      </c>
      <c r="M891" s="715" t="str">
        <f>IF(K891&lt;&gt;"",VLOOKUP(K891,'DON GIA'!$S$1:$U$19,3,0),"")</f>
        <v/>
      </c>
      <c r="N891" s="715" t="str">
        <f>IF(K891&lt;&gt;"",VLOOKUP(K891,'DON GIA'!$S$1:$V$19,4,0),"")</f>
        <v/>
      </c>
      <c r="O891" s="715" t="str">
        <f t="shared" si="338"/>
        <v/>
      </c>
      <c r="P891" s="715" t="str">
        <f t="shared" si="339"/>
        <v/>
      </c>
      <c r="Q891" s="5" t="s">
        <v>35</v>
      </c>
      <c r="R891" s="699"/>
      <c r="S891" s="699"/>
      <c r="T891" s="715" t="str">
        <f>IF(Q891&lt;&gt;"",VLOOKUP(Q891,'DON GIA'!$H$1:$K$103,4,0),"")</f>
        <v/>
      </c>
      <c r="U891" s="715" t="str">
        <f t="shared" si="340"/>
        <v/>
      </c>
      <c r="V891" s="715"/>
      <c r="W891" s="712" t="s">
        <v>1064</v>
      </c>
      <c r="X891" s="699" t="s">
        <v>27</v>
      </c>
      <c r="Y891" s="718">
        <v>3.2</v>
      </c>
      <c r="Z891" s="725"/>
      <c r="AA891" s="715">
        <f>IF(W891&lt;&gt;"",VLOOKUP(W891,'DON GIA'!$A$1:$D$346,4,0),"")</f>
        <v>9816278</v>
      </c>
      <c r="AB891" s="715">
        <f t="shared" si="341"/>
        <v>31412089.600000001</v>
      </c>
      <c r="AC891" s="5"/>
      <c r="AD891" s="5"/>
      <c r="AE891" s="5"/>
      <c r="AF891" s="5"/>
      <c r="AG891" s="5"/>
      <c r="AH891" s="699"/>
      <c r="AI891" s="5"/>
      <c r="AJ891" s="699"/>
      <c r="AK891" s="699"/>
      <c r="AL891" s="715" t="str">
        <f>IF(AI891&lt;&gt;"",VLOOKUP(AI891,'DON GIA'!$M$1:$P$9,4,0),"")</f>
        <v/>
      </c>
      <c r="AM891" s="715" t="str">
        <f t="shared" si="342"/>
        <v/>
      </c>
      <c r="AN891" s="5"/>
      <c r="AO891" s="699"/>
      <c r="AP891" s="702" t="str">
        <f t="shared" si="309"/>
        <v/>
      </c>
      <c r="AQ891" s="584" t="s">
        <v>1998</v>
      </c>
      <c r="AR891" s="584" t="s">
        <v>1958</v>
      </c>
      <c r="AS891" s="631"/>
    </row>
    <row r="892" spans="1:45" s="77" customFormat="1" ht="66.75" outlineLevel="2">
      <c r="A892" s="710">
        <f t="shared" si="343"/>
        <v>58</v>
      </c>
      <c r="B892" s="711" t="str">
        <f>IF(C892&lt;&gt;"",COUNTA($C$8:C892),"")</f>
        <v/>
      </c>
      <c r="C892" s="711"/>
      <c r="D892" s="5"/>
      <c r="E892" s="699"/>
      <c r="F892" s="699"/>
      <c r="G892" s="699"/>
      <c r="H892" s="699"/>
      <c r="I892" s="699"/>
      <c r="J892" s="699"/>
      <c r="K892" s="712"/>
      <c r="L892" s="714" t="s">
        <v>35</v>
      </c>
      <c r="M892" s="715" t="str">
        <f>IF(K892&lt;&gt;"",VLOOKUP(K892,'DON GIA'!$S$1:$U$19,3,0),"")</f>
        <v/>
      </c>
      <c r="N892" s="715" t="str">
        <f>IF(K892&lt;&gt;"",VLOOKUP(K892,'DON GIA'!$S$1:$V$19,4,0),"")</f>
        <v/>
      </c>
      <c r="O892" s="715" t="str">
        <f t="shared" si="338"/>
        <v/>
      </c>
      <c r="P892" s="715" t="str">
        <f t="shared" si="339"/>
        <v/>
      </c>
      <c r="Q892" s="5" t="s">
        <v>35</v>
      </c>
      <c r="R892" s="699"/>
      <c r="S892" s="699"/>
      <c r="T892" s="715" t="str">
        <f>IF(Q892&lt;&gt;"",VLOOKUP(Q892,'DON GIA'!$H$1:$K$103,4,0),"")</f>
        <v/>
      </c>
      <c r="U892" s="715" t="str">
        <f t="shared" si="340"/>
        <v/>
      </c>
      <c r="V892" s="715"/>
      <c r="W892" s="712" t="s">
        <v>1069</v>
      </c>
      <c r="X892" s="699" t="s">
        <v>27</v>
      </c>
      <c r="Y892" s="718">
        <v>0.98</v>
      </c>
      <c r="Z892" s="725">
        <v>4.4800000000000004</v>
      </c>
      <c r="AA892" s="715">
        <f>IF(W892&lt;&gt;"",VLOOKUP(W892,'DON GIA'!$A$1:$D$346,4,0),"")</f>
        <v>1493615</v>
      </c>
      <c r="AB892" s="715">
        <f t="shared" si="341"/>
        <v>1463742.7</v>
      </c>
      <c r="AC892" s="5"/>
      <c r="AD892" s="5"/>
      <c r="AE892" s="5"/>
      <c r="AF892" s="5"/>
      <c r="AG892" s="5"/>
      <c r="AH892" s="699"/>
      <c r="AI892" s="5"/>
      <c r="AJ892" s="699"/>
      <c r="AK892" s="699"/>
      <c r="AL892" s="715" t="str">
        <f>IF(AI892&lt;&gt;"",VLOOKUP(AI892,'DON GIA'!$M$1:$P$9,4,0),"")</f>
        <v/>
      </c>
      <c r="AM892" s="715" t="str">
        <f t="shared" si="342"/>
        <v/>
      </c>
      <c r="AN892" s="5"/>
      <c r="AO892" s="699"/>
      <c r="AP892" s="702" t="str">
        <f t="shared" si="309"/>
        <v/>
      </c>
      <c r="AQ892" s="712"/>
      <c r="AR892" s="712" t="s">
        <v>1959</v>
      </c>
      <c r="AS892" s="727"/>
    </row>
    <row r="893" spans="1:45" s="77" customFormat="1" ht="66.75" outlineLevel="2">
      <c r="A893" s="710">
        <f t="shared" si="343"/>
        <v>58</v>
      </c>
      <c r="B893" s="711" t="str">
        <f>IF(C893&lt;&gt;"",COUNTA($C$8:C893),"")</f>
        <v/>
      </c>
      <c r="C893" s="711"/>
      <c r="D893" s="5"/>
      <c r="E893" s="699"/>
      <c r="F893" s="699"/>
      <c r="G893" s="699"/>
      <c r="H893" s="699"/>
      <c r="I893" s="699"/>
      <c r="J893" s="699"/>
      <c r="K893" s="712"/>
      <c r="L893" s="714" t="s">
        <v>35</v>
      </c>
      <c r="M893" s="715" t="str">
        <f>IF(K893&lt;&gt;"",VLOOKUP(K893,'DON GIA'!$S$1:$U$19,3,0),"")</f>
        <v/>
      </c>
      <c r="N893" s="715" t="str">
        <f>IF(K893&lt;&gt;"",VLOOKUP(K893,'DON GIA'!$S$1:$V$19,4,0),"")</f>
        <v/>
      </c>
      <c r="O893" s="715" t="str">
        <f t="shared" si="338"/>
        <v/>
      </c>
      <c r="P893" s="715" t="str">
        <f t="shared" si="339"/>
        <v/>
      </c>
      <c r="Q893" s="5" t="s">
        <v>35</v>
      </c>
      <c r="R893" s="699"/>
      <c r="S893" s="699"/>
      <c r="T893" s="715" t="str">
        <f>IF(Q893&lt;&gt;"",VLOOKUP(Q893,'DON GIA'!$H$1:$K$103,4,0),"")</f>
        <v/>
      </c>
      <c r="U893" s="715" t="str">
        <f t="shared" si="340"/>
        <v/>
      </c>
      <c r="V893" s="715"/>
      <c r="W893" s="712" t="s">
        <v>1072</v>
      </c>
      <c r="X893" s="699" t="s">
        <v>27</v>
      </c>
      <c r="Y893" s="718">
        <v>2.94</v>
      </c>
      <c r="Z893" s="725"/>
      <c r="AA893" s="715">
        <f>IF(W893&lt;&gt;"",VLOOKUP(W893,'DON GIA'!$A$1:$D$346,4,0),"")</f>
        <v>1493615</v>
      </c>
      <c r="AB893" s="715">
        <f t="shared" si="341"/>
        <v>4391228.0999999996</v>
      </c>
      <c r="AC893" s="5"/>
      <c r="AD893" s="5"/>
      <c r="AE893" s="5"/>
      <c r="AF893" s="5"/>
      <c r="AG893" s="5"/>
      <c r="AH893" s="699"/>
      <c r="AI893" s="5"/>
      <c r="AJ893" s="699"/>
      <c r="AK893" s="699"/>
      <c r="AL893" s="715" t="str">
        <f>IF(AI893&lt;&gt;"",VLOOKUP(AI893,'DON GIA'!$M$1:$P$9,4,0),"")</f>
        <v/>
      </c>
      <c r="AM893" s="715" t="str">
        <f t="shared" si="342"/>
        <v/>
      </c>
      <c r="AN893" s="5"/>
      <c r="AO893" s="699"/>
      <c r="AP893" s="702" t="str">
        <f t="shared" si="309"/>
        <v/>
      </c>
      <c r="AQ893" s="712"/>
      <c r="AR893" s="712" t="s">
        <v>1960</v>
      </c>
      <c r="AS893" s="727"/>
    </row>
    <row r="894" spans="1:45" s="77" customFormat="1" outlineLevel="2">
      <c r="A894" s="710">
        <f t="shared" si="343"/>
        <v>58</v>
      </c>
      <c r="B894" s="711" t="str">
        <f>IF(C894&lt;&gt;"",COUNTA($C$8:C894),"")</f>
        <v/>
      </c>
      <c r="C894" s="711"/>
      <c r="D894" s="5"/>
      <c r="E894" s="699"/>
      <c r="F894" s="699"/>
      <c r="G894" s="699"/>
      <c r="H894" s="699"/>
      <c r="I894" s="699"/>
      <c r="J894" s="699"/>
      <c r="K894" s="712"/>
      <c r="L894" s="714" t="s">
        <v>35</v>
      </c>
      <c r="M894" s="715" t="str">
        <f>IF(K894&lt;&gt;"",VLOOKUP(K894,'DON GIA'!$S$1:$U$19,3,0),"")</f>
        <v/>
      </c>
      <c r="N894" s="715" t="str">
        <f>IF(K894&lt;&gt;"",VLOOKUP(K894,'DON GIA'!$S$1:$V$19,4,0),"")</f>
        <v/>
      </c>
      <c r="O894" s="715" t="str">
        <f t="shared" si="338"/>
        <v/>
      </c>
      <c r="P894" s="715" t="str">
        <f t="shared" si="339"/>
        <v/>
      </c>
      <c r="Q894" s="5" t="s">
        <v>35</v>
      </c>
      <c r="R894" s="699"/>
      <c r="S894" s="699"/>
      <c r="T894" s="715" t="str">
        <f>IF(Q894&lt;&gt;"",VLOOKUP(Q894,'DON GIA'!$H$1:$K$103,4,0),"")</f>
        <v/>
      </c>
      <c r="U894" s="715" t="str">
        <f t="shared" si="340"/>
        <v/>
      </c>
      <c r="V894" s="715"/>
      <c r="W894" s="712" t="s">
        <v>1038</v>
      </c>
      <c r="X894" s="699" t="s">
        <v>27</v>
      </c>
      <c r="Y894" s="718">
        <v>1.44</v>
      </c>
      <c r="Z894" s="725"/>
      <c r="AA894" s="715">
        <f>IF(W894&lt;&gt;"",VLOOKUP(W894,'DON GIA'!$A$1:$D$346,4,0),"")</f>
        <v>1398600</v>
      </c>
      <c r="AB894" s="715">
        <f t="shared" si="341"/>
        <v>2013984</v>
      </c>
      <c r="AC894" s="5"/>
      <c r="AD894" s="5"/>
      <c r="AE894" s="5"/>
      <c r="AF894" s="5"/>
      <c r="AG894" s="5"/>
      <c r="AH894" s="699"/>
      <c r="AI894" s="5"/>
      <c r="AJ894" s="699"/>
      <c r="AK894" s="699"/>
      <c r="AL894" s="715" t="str">
        <f>IF(AI894&lt;&gt;"",VLOOKUP(AI894,'DON GIA'!$M$1:$P$9,4,0),"")</f>
        <v/>
      </c>
      <c r="AM894" s="715" t="str">
        <f t="shared" si="342"/>
        <v/>
      </c>
      <c r="AN894" s="5"/>
      <c r="AO894" s="699"/>
      <c r="AP894" s="702" t="str">
        <f t="shared" si="309"/>
        <v/>
      </c>
      <c r="AQ894" s="712"/>
      <c r="AR894" s="712"/>
      <c r="AS894" s="727"/>
    </row>
    <row r="895" spans="1:45" s="77" customFormat="1" outlineLevel="2">
      <c r="A895" s="710">
        <f t="shared" si="343"/>
        <v>58</v>
      </c>
      <c r="B895" s="711" t="str">
        <f>IF(C895&lt;&gt;"",COUNTA($C$8:C895),"")</f>
        <v/>
      </c>
      <c r="C895" s="711"/>
      <c r="D895" s="5"/>
      <c r="E895" s="699"/>
      <c r="F895" s="699"/>
      <c r="G895" s="699"/>
      <c r="H895" s="699"/>
      <c r="I895" s="699"/>
      <c r="J895" s="699"/>
      <c r="K895" s="712"/>
      <c r="L895" s="714" t="s">
        <v>35</v>
      </c>
      <c r="M895" s="715" t="str">
        <f>IF(K895&lt;&gt;"",VLOOKUP(K895,'DON GIA'!$S$1:$U$19,3,0),"")</f>
        <v/>
      </c>
      <c r="N895" s="715" t="str">
        <f>IF(K895&lt;&gt;"",VLOOKUP(K895,'DON GIA'!$S$1:$V$19,4,0),"")</f>
        <v/>
      </c>
      <c r="O895" s="715" t="str">
        <f t="shared" si="338"/>
        <v/>
      </c>
      <c r="P895" s="715" t="str">
        <f t="shared" si="339"/>
        <v/>
      </c>
      <c r="Q895" s="5" t="s">
        <v>35</v>
      </c>
      <c r="R895" s="699"/>
      <c r="S895" s="699"/>
      <c r="T895" s="715" t="str">
        <f>IF(Q895&lt;&gt;"",VLOOKUP(Q895,'DON GIA'!$H$1:$K$103,4,0),"")</f>
        <v/>
      </c>
      <c r="U895" s="715" t="str">
        <f t="shared" si="340"/>
        <v/>
      </c>
      <c r="V895" s="715"/>
      <c r="W895" s="712" t="s">
        <v>1008</v>
      </c>
      <c r="X895" s="699" t="s">
        <v>27</v>
      </c>
      <c r="Y895" s="718">
        <v>5.2</v>
      </c>
      <c r="Z895" s="725">
        <v>2.59</v>
      </c>
      <c r="AA895" s="715">
        <f>IF(W895&lt;&gt;"",VLOOKUP(W895,'DON GIA'!$A$1:$D$346,4,0),"")</f>
        <v>264499</v>
      </c>
      <c r="AB895" s="715">
        <f t="shared" si="341"/>
        <v>1375394.8</v>
      </c>
      <c r="AC895" s="5"/>
      <c r="AD895" s="5"/>
      <c r="AE895" s="5"/>
      <c r="AF895" s="5"/>
      <c r="AG895" s="5"/>
      <c r="AH895" s="699"/>
      <c r="AI895" s="5"/>
      <c r="AJ895" s="699"/>
      <c r="AK895" s="699"/>
      <c r="AL895" s="715" t="str">
        <f>IF(AI895&lt;&gt;"",VLOOKUP(AI895,'DON GIA'!$M$1:$P$9,4,0),"")</f>
        <v/>
      </c>
      <c r="AM895" s="715" t="str">
        <f t="shared" si="342"/>
        <v/>
      </c>
      <c r="AN895" s="5"/>
      <c r="AO895" s="699"/>
      <c r="AP895" s="702" t="str">
        <f t="shared" si="309"/>
        <v/>
      </c>
      <c r="AQ895" s="712"/>
      <c r="AR895" s="712"/>
      <c r="AS895" s="727"/>
    </row>
    <row r="896" spans="1:45" s="77" customFormat="1" ht="33.75" outlineLevel="2">
      <c r="A896" s="710">
        <f t="shared" si="343"/>
        <v>58</v>
      </c>
      <c r="B896" s="711" t="str">
        <f>IF(C896&lt;&gt;"",COUNTA($C$8:C896),"")</f>
        <v/>
      </c>
      <c r="C896" s="711"/>
      <c r="D896" s="5"/>
      <c r="E896" s="699"/>
      <c r="F896" s="699"/>
      <c r="G896" s="699"/>
      <c r="H896" s="699"/>
      <c r="I896" s="699"/>
      <c r="J896" s="699"/>
      <c r="K896" s="712"/>
      <c r="L896" s="714" t="s">
        <v>35</v>
      </c>
      <c r="M896" s="715" t="str">
        <f>IF(K896&lt;&gt;"",VLOOKUP(K896,'DON GIA'!$S$1:$U$19,3,0),"")</f>
        <v/>
      </c>
      <c r="N896" s="715" t="str">
        <f>IF(K896&lt;&gt;"",VLOOKUP(K896,'DON GIA'!$S$1:$V$19,4,0),"")</f>
        <v/>
      </c>
      <c r="O896" s="715" t="str">
        <f t="shared" si="338"/>
        <v/>
      </c>
      <c r="P896" s="715" t="str">
        <f t="shared" si="339"/>
        <v/>
      </c>
      <c r="Q896" s="5" t="s">
        <v>35</v>
      </c>
      <c r="R896" s="699"/>
      <c r="S896" s="699"/>
      <c r="T896" s="715" t="str">
        <f>IF(Q896&lt;&gt;"",VLOOKUP(Q896,'DON GIA'!$H$1:$K$103,4,0),"")</f>
        <v/>
      </c>
      <c r="U896" s="715" t="str">
        <f t="shared" si="340"/>
        <v/>
      </c>
      <c r="V896" s="715"/>
      <c r="W896" s="712" t="s">
        <v>1073</v>
      </c>
      <c r="X896" s="699" t="s">
        <v>27</v>
      </c>
      <c r="Y896" s="718"/>
      <c r="Z896" s="725">
        <v>7.76</v>
      </c>
      <c r="AA896" s="715">
        <f>IF(W896&lt;&gt;"",VLOOKUP(W896,'DON GIA'!$A$1:$D$346,4,0),"")</f>
        <v>1119277</v>
      </c>
      <c r="AB896" s="715">
        <f t="shared" si="341"/>
        <v>0</v>
      </c>
      <c r="AC896" s="5"/>
      <c r="AD896" s="5"/>
      <c r="AE896" s="5"/>
      <c r="AF896" s="5"/>
      <c r="AG896" s="5"/>
      <c r="AH896" s="699"/>
      <c r="AI896" s="5"/>
      <c r="AJ896" s="699"/>
      <c r="AK896" s="699"/>
      <c r="AL896" s="715" t="str">
        <f>IF(AI896&lt;&gt;"",VLOOKUP(AI896,'DON GIA'!$M$1:$P$9,4,0),"")</f>
        <v/>
      </c>
      <c r="AM896" s="715" t="str">
        <f t="shared" si="342"/>
        <v/>
      </c>
      <c r="AN896" s="5"/>
      <c r="AO896" s="699"/>
      <c r="AP896" s="702" t="str">
        <f t="shared" si="309"/>
        <v/>
      </c>
      <c r="AQ896" s="712"/>
      <c r="AR896" s="712"/>
      <c r="AS896" s="727"/>
    </row>
    <row r="897" spans="1:45" s="77" customFormat="1" outlineLevel="2">
      <c r="A897" s="710">
        <f t="shared" si="343"/>
        <v>58</v>
      </c>
      <c r="B897" s="711"/>
      <c r="C897" s="711"/>
      <c r="D897" s="708"/>
      <c r="E897" s="699"/>
      <c r="F897" s="699"/>
      <c r="G897" s="699"/>
      <c r="H897" s="699"/>
      <c r="I897" s="699"/>
      <c r="J897" s="699"/>
      <c r="K897" s="712"/>
      <c r="L897" s="714" t="s">
        <v>35</v>
      </c>
      <c r="M897" s="715" t="str">
        <f>IF(K897&lt;&gt;"",VLOOKUP(K897,'DON GIA'!$S$1:$U$19,3,0),"")</f>
        <v/>
      </c>
      <c r="N897" s="715" t="str">
        <f>IF(K897&lt;&gt;"",VLOOKUP(K897,'DON GIA'!$S$1:$V$19,4,0),"")</f>
        <v/>
      </c>
      <c r="O897" s="715" t="str">
        <f t="shared" si="338"/>
        <v/>
      </c>
      <c r="P897" s="715" t="str">
        <f t="shared" si="339"/>
        <v/>
      </c>
      <c r="Q897" s="5" t="s">
        <v>35</v>
      </c>
      <c r="R897" s="699"/>
      <c r="S897" s="699"/>
      <c r="T897" s="715" t="str">
        <f>IF(Q897&lt;&gt;"",VLOOKUP(Q897,'DON GIA'!$H$1:$K$103,4,0),"")</f>
        <v/>
      </c>
      <c r="U897" s="715" t="str">
        <f t="shared" si="340"/>
        <v/>
      </c>
      <c r="V897" s="715"/>
      <c r="W897" s="712"/>
      <c r="X897" s="699"/>
      <c r="Y897" s="718"/>
      <c r="Z897" s="725"/>
      <c r="AA897" s="715" t="str">
        <f>IF(W897&lt;&gt;"",VLOOKUP(W897,'DON GIA'!$A$1:$D$346,4,0),"")</f>
        <v/>
      </c>
      <c r="AB897" s="715" t="str">
        <f t="shared" si="341"/>
        <v/>
      </c>
      <c r="AC897" s="5"/>
      <c r="AD897" s="5"/>
      <c r="AE897" s="5"/>
      <c r="AF897" s="5"/>
      <c r="AG897" s="5"/>
      <c r="AH897" s="699"/>
      <c r="AI897" s="5"/>
      <c r="AJ897" s="699"/>
      <c r="AK897" s="699"/>
      <c r="AL897" s="715" t="str">
        <f>IF(AI897&lt;&gt;"",VLOOKUP(AI897,'DON GIA'!$M$1:$P$9,4,0),"")</f>
        <v/>
      </c>
      <c r="AM897" s="715" t="str">
        <f t="shared" si="342"/>
        <v/>
      </c>
      <c r="AN897" s="5"/>
      <c r="AO897" s="699"/>
      <c r="AP897" s="702" t="str">
        <f t="shared" si="309"/>
        <v/>
      </c>
      <c r="AQ897" s="712"/>
      <c r="AR897" s="712"/>
      <c r="AS897" s="727"/>
    </row>
    <row r="898" spans="1:45" s="77" customFormat="1" outlineLevel="1">
      <c r="A898" s="658" t="s">
        <v>2101</v>
      </c>
      <c r="B898" s="696">
        <f>IF(C898&lt;&gt;"",COUNTA($C$8:C898),"")</f>
        <v>59</v>
      </c>
      <c r="C898" s="696">
        <v>409</v>
      </c>
      <c r="D898" s="708" t="s">
        <v>150</v>
      </c>
      <c r="E898" s="698"/>
      <c r="F898" s="699"/>
      <c r="G898" s="698"/>
      <c r="H898" s="698"/>
      <c r="I898" s="698"/>
      <c r="J898" s="698"/>
      <c r="K898" s="697"/>
      <c r="L898" s="759">
        <f>SUBTOTAL(9,L899:L903)</f>
        <v>0</v>
      </c>
      <c r="M898" s="702"/>
      <c r="N898" s="702"/>
      <c r="O898" s="702">
        <f>SUBTOTAL(9,O899:O903)</f>
        <v>0</v>
      </c>
      <c r="P898" s="702">
        <f>SUBTOTAL(9,P899:P903)</f>
        <v>0</v>
      </c>
      <c r="Q898" s="708"/>
      <c r="R898" s="698"/>
      <c r="S898" s="698">
        <f>SUBTOTAL(9,S899:S903)</f>
        <v>0</v>
      </c>
      <c r="T898" s="702"/>
      <c r="U898" s="702">
        <f>SUBTOTAL(9,U899:U903)</f>
        <v>0</v>
      </c>
      <c r="V898" s="702"/>
      <c r="W898" s="697"/>
      <c r="X898" s="698"/>
      <c r="Y898" s="705">
        <f>SUBTOTAL(9,Y899:Y903)</f>
        <v>38.230000000000004</v>
      </c>
      <c r="Z898" s="724">
        <f>SUBTOTAL(9,Z899:Z903)</f>
        <v>24.13</v>
      </c>
      <c r="AA898" s="702"/>
      <c r="AB898" s="702">
        <f>SUBTOTAL(9,AB899:AB903)</f>
        <v>127348210.76000002</v>
      </c>
      <c r="AC898" s="708"/>
      <c r="AD898" s="708"/>
      <c r="AE898" s="708"/>
      <c r="AF898" s="708"/>
      <c r="AG898" s="708"/>
      <c r="AH898" s="698"/>
      <c r="AI898" s="708"/>
      <c r="AJ898" s="698"/>
      <c r="AK898" s="698">
        <f>SUBTOTAL(9,AK899:AK903)</f>
        <v>0</v>
      </c>
      <c r="AL898" s="702"/>
      <c r="AM898" s="702">
        <f>SUBTOTAL(9,AM899:AM903)</f>
        <v>0</v>
      </c>
      <c r="AN898" s="708"/>
      <c r="AO898" s="698">
        <f>SUBTOTAL(9,AO899:AO903)</f>
        <v>0</v>
      </c>
      <c r="AP898" s="702">
        <f t="shared" si="309"/>
        <v>127348210.76000002</v>
      </c>
      <c r="AQ898" s="722"/>
      <c r="AR898" s="722"/>
      <c r="AS898" s="639"/>
    </row>
    <row r="899" spans="1:45" s="77" customFormat="1" ht="72" outlineLevel="2">
      <c r="A899" s="710">
        <f>IF(B898&lt;&gt;"",B898,A897)</f>
        <v>59</v>
      </c>
      <c r="B899" s="711" t="str">
        <f>IF(C899&lt;&gt;"",COUNTA($C$8:C899),"")</f>
        <v/>
      </c>
      <c r="C899" s="711"/>
      <c r="D899" s="5" t="s">
        <v>151</v>
      </c>
      <c r="E899" s="699"/>
      <c r="F899" s="699"/>
      <c r="G899" s="699"/>
      <c r="H899" s="699"/>
      <c r="I899" s="699"/>
      <c r="J899" s="699"/>
      <c r="K899" s="712"/>
      <c r="L899" s="760" t="s">
        <v>35</v>
      </c>
      <c r="M899" s="715" t="str">
        <f>IF(K899&lt;&gt;"",VLOOKUP(K899,'DON GIA'!$S$1:$U$19,3,0),"")</f>
        <v/>
      </c>
      <c r="N899" s="715" t="str">
        <f>IF(K899&lt;&gt;"",VLOOKUP(K899,'DON GIA'!$S$1:$V$19,4,0),"")</f>
        <v/>
      </c>
      <c r="O899" s="715" t="str">
        <f>IF(K899&lt;&gt;"",L899*M899,"")</f>
        <v/>
      </c>
      <c r="P899" s="715" t="str">
        <f>IF(K899&lt;&gt;"",L899*N899,"")</f>
        <v/>
      </c>
      <c r="Q899" s="5" t="s">
        <v>35</v>
      </c>
      <c r="R899" s="699"/>
      <c r="S899" s="699"/>
      <c r="T899" s="715" t="str">
        <f>IF(Q899&lt;&gt;"",VLOOKUP(Q899,'DON GIA'!$H$1:$K$103,4,0),"")</f>
        <v/>
      </c>
      <c r="U899" s="715" t="str">
        <f>IF(Q899&lt;&gt;"",IF(ISNUMBER(T899),S899*T899,""),"")</f>
        <v/>
      </c>
      <c r="V899" s="715" t="s">
        <v>2163</v>
      </c>
      <c r="W899" s="712" t="s">
        <v>1063</v>
      </c>
      <c r="X899" s="699" t="s">
        <v>27</v>
      </c>
      <c r="Y899" s="718">
        <v>21.79</v>
      </c>
      <c r="Z899" s="725">
        <v>4.5999999999999996</v>
      </c>
      <c r="AA899" s="715">
        <f>IF(W899&lt;&gt;"",VLOOKUP(W899,'DON GIA'!$A$1:$D$346,4,0),"")</f>
        <v>3941166</v>
      </c>
      <c r="AB899" s="715">
        <f>IF(W899&lt;&gt;"",IF(ISNUMBER(AA899),Y899*AA899,""),"")</f>
        <v>85878007.140000001</v>
      </c>
      <c r="AC899" s="5" t="s">
        <v>28</v>
      </c>
      <c r="AD899" s="5" t="s">
        <v>29</v>
      </c>
      <c r="AE899" s="5" t="s">
        <v>30</v>
      </c>
      <c r="AF899" s="5" t="s">
        <v>31</v>
      </c>
      <c r="AG899" s="5" t="s">
        <v>32</v>
      </c>
      <c r="AH899" s="699"/>
      <c r="AI899" s="5"/>
      <c r="AJ899" s="699"/>
      <c r="AK899" s="699"/>
      <c r="AL899" s="715" t="str">
        <f>IF(AI899&lt;&gt;"",VLOOKUP(AI899,'DON GIA'!$M$1:$P$9,4,0),"")</f>
        <v/>
      </c>
      <c r="AM899" s="715" t="str">
        <f>IF(AI899&lt;&gt;"",AK899*AL899,"")</f>
        <v/>
      </c>
      <c r="AN899" s="5"/>
      <c r="AO899" s="699"/>
      <c r="AP899" s="702" t="str">
        <f t="shared" si="309"/>
        <v/>
      </c>
      <c r="AQ899" s="722" t="s">
        <v>2358</v>
      </c>
      <c r="AR899" s="722" t="s">
        <v>1912</v>
      </c>
      <c r="AS899" s="639"/>
    </row>
    <row r="900" spans="1:45" s="77" customFormat="1" ht="50.25" outlineLevel="2">
      <c r="A900" s="710">
        <f>IF(B899&lt;&gt;"",B899,A899)</f>
        <v>59</v>
      </c>
      <c r="B900" s="711" t="str">
        <f>IF(C900&lt;&gt;"",COUNTA($C$8:C900),"")</f>
        <v/>
      </c>
      <c r="C900" s="711"/>
      <c r="D900" s="5" t="s">
        <v>152</v>
      </c>
      <c r="E900" s="699"/>
      <c r="F900" s="699"/>
      <c r="G900" s="699"/>
      <c r="H900" s="699"/>
      <c r="I900" s="699"/>
      <c r="J900" s="699"/>
      <c r="K900" s="712"/>
      <c r="L900" s="714" t="s">
        <v>35</v>
      </c>
      <c r="M900" s="715" t="str">
        <f>IF(K900&lt;&gt;"",VLOOKUP(K900,'DON GIA'!$S$1:$U$19,3,0),"")</f>
        <v/>
      </c>
      <c r="N900" s="715" t="str">
        <f>IF(K900&lt;&gt;"",VLOOKUP(K900,'DON GIA'!$S$1:$V$19,4,0),"")</f>
        <v/>
      </c>
      <c r="O900" s="715" t="str">
        <f>IF(K900&lt;&gt;"",L900*M900,"")</f>
        <v/>
      </c>
      <c r="P900" s="715" t="str">
        <f>IF(K900&lt;&gt;"",L900*N900,"")</f>
        <v/>
      </c>
      <c r="Q900" s="5" t="s">
        <v>35</v>
      </c>
      <c r="R900" s="699"/>
      <c r="S900" s="699"/>
      <c r="T900" s="715" t="str">
        <f>IF(Q900&lt;&gt;"",VLOOKUP(Q900,'DON GIA'!$H$1:$K$103,4,0),"")</f>
        <v/>
      </c>
      <c r="U900" s="715" t="str">
        <f>IF(Q900&lt;&gt;"",IF(ISNUMBER(T900),S900*T900,""),"")</f>
        <v/>
      </c>
      <c r="V900" s="715"/>
      <c r="W900" s="712" t="s">
        <v>1073</v>
      </c>
      <c r="X900" s="699" t="s">
        <v>27</v>
      </c>
      <c r="Y900" s="718">
        <v>7.67</v>
      </c>
      <c r="Z900" s="725">
        <v>17.3</v>
      </c>
      <c r="AA900" s="715">
        <f>IF(W900&lt;&gt;"",VLOOKUP(W900,'DON GIA'!$A$1:$D$346,4,0),"")</f>
        <v>1119277</v>
      </c>
      <c r="AB900" s="715">
        <f>IF(W900&lt;&gt;"",IF(ISNUMBER(AA900),Y900*AA900,""),"")</f>
        <v>8584854.5899999999</v>
      </c>
      <c r="AC900" s="5"/>
      <c r="AD900" s="5"/>
      <c r="AE900" s="5"/>
      <c r="AF900" s="5"/>
      <c r="AG900" s="5"/>
      <c r="AH900" s="699"/>
      <c r="AI900" s="5"/>
      <c r="AJ900" s="699"/>
      <c r="AK900" s="699"/>
      <c r="AL900" s="715" t="str">
        <f>IF(AI900&lt;&gt;"",VLOOKUP(AI900,'DON GIA'!$M$1:$P$9,4,0),"")</f>
        <v/>
      </c>
      <c r="AM900" s="715" t="str">
        <f>IF(AI900&lt;&gt;"",AK900*AL900,"")</f>
        <v/>
      </c>
      <c r="AN900" s="5"/>
      <c r="AO900" s="699"/>
      <c r="AP900" s="702" t="str">
        <f t="shared" si="309"/>
        <v/>
      </c>
      <c r="AQ900" s="584" t="s">
        <v>1998</v>
      </c>
      <c r="AR900" s="584" t="s">
        <v>1958</v>
      </c>
      <c r="AS900" s="631"/>
    </row>
    <row r="901" spans="1:45" s="77" customFormat="1" ht="66.75" outlineLevel="2">
      <c r="A901" s="710">
        <f>IF(B900&lt;&gt;"",B900,A900)</f>
        <v>59</v>
      </c>
      <c r="B901" s="711" t="str">
        <f>IF(C901&lt;&gt;"",COUNTA($C$8:C901),"")</f>
        <v/>
      </c>
      <c r="C901" s="711"/>
      <c r="D901" s="5"/>
      <c r="E901" s="699"/>
      <c r="F901" s="699"/>
      <c r="G901" s="699"/>
      <c r="H901" s="699"/>
      <c r="I901" s="699"/>
      <c r="J901" s="699"/>
      <c r="K901" s="712"/>
      <c r="L901" s="714" t="s">
        <v>35</v>
      </c>
      <c r="M901" s="715" t="str">
        <f>IF(K901&lt;&gt;"",VLOOKUP(K901,'DON GIA'!$S$1:$U$19,3,0),"")</f>
        <v/>
      </c>
      <c r="N901" s="715" t="str">
        <f>IF(K901&lt;&gt;"",VLOOKUP(K901,'DON GIA'!$S$1:$V$19,4,0),"")</f>
        <v/>
      </c>
      <c r="O901" s="715" t="str">
        <f>IF(K901&lt;&gt;"",L901*M901,"")</f>
        <v/>
      </c>
      <c r="P901" s="715" t="str">
        <f>IF(K901&lt;&gt;"",L901*N901,"")</f>
        <v/>
      </c>
      <c r="Q901" s="5" t="s">
        <v>35</v>
      </c>
      <c r="R901" s="699"/>
      <c r="S901" s="699"/>
      <c r="T901" s="715" t="str">
        <f>IF(Q901&lt;&gt;"",VLOOKUP(Q901,'DON GIA'!$H$1:$K$103,4,0),"")</f>
        <v/>
      </c>
      <c r="U901" s="715" t="str">
        <f>IF(Q901&lt;&gt;"",IF(ISNUMBER(T901),S901*T901,""),"")</f>
        <v/>
      </c>
      <c r="V901" s="715"/>
      <c r="W901" s="712" t="s">
        <v>1064</v>
      </c>
      <c r="X901" s="699" t="s">
        <v>27</v>
      </c>
      <c r="Y901" s="718">
        <v>3.2</v>
      </c>
      <c r="Z901" s="725"/>
      <c r="AA901" s="715">
        <f>IF(W901&lt;&gt;"",VLOOKUP(W901,'DON GIA'!$A$1:$D$346,4,0),"")</f>
        <v>9816278</v>
      </c>
      <c r="AB901" s="715">
        <f>IF(W901&lt;&gt;"",IF(ISNUMBER(AA901),Y901*AA901,""),"")</f>
        <v>31412089.600000001</v>
      </c>
      <c r="AC901" s="5"/>
      <c r="AD901" s="5"/>
      <c r="AE901" s="5"/>
      <c r="AF901" s="5"/>
      <c r="AG901" s="5"/>
      <c r="AH901" s="699"/>
      <c r="AI901" s="5"/>
      <c r="AJ901" s="699"/>
      <c r="AK901" s="699"/>
      <c r="AL901" s="715" t="str">
        <f>IF(AI901&lt;&gt;"",VLOOKUP(AI901,'DON GIA'!$M$1:$P$9,4,0),"")</f>
        <v/>
      </c>
      <c r="AM901" s="715" t="str">
        <f>IF(AI901&lt;&gt;"",AK901*AL901,"")</f>
        <v/>
      </c>
      <c r="AN901" s="5"/>
      <c r="AO901" s="699"/>
      <c r="AP901" s="702" t="str">
        <f t="shared" si="309"/>
        <v/>
      </c>
      <c r="AQ901" s="712"/>
      <c r="AR901" s="712" t="s">
        <v>1959</v>
      </c>
      <c r="AS901" s="727"/>
    </row>
    <row r="902" spans="1:45" s="77" customFormat="1" ht="66.75" outlineLevel="2">
      <c r="A902" s="710">
        <f>IF(B901&lt;&gt;"",B901,A901)</f>
        <v>59</v>
      </c>
      <c r="B902" s="711" t="str">
        <f>IF(C902&lt;&gt;"",COUNTA($C$8:C902),"")</f>
        <v/>
      </c>
      <c r="C902" s="711"/>
      <c r="D902" s="5"/>
      <c r="E902" s="699"/>
      <c r="F902" s="699"/>
      <c r="G902" s="699"/>
      <c r="H902" s="699"/>
      <c r="I902" s="699"/>
      <c r="J902" s="699"/>
      <c r="K902" s="712"/>
      <c r="L902" s="714" t="s">
        <v>35</v>
      </c>
      <c r="M902" s="715" t="str">
        <f>IF(K902&lt;&gt;"",VLOOKUP(K902,'DON GIA'!$S$1:$U$19,3,0),"")</f>
        <v/>
      </c>
      <c r="N902" s="715" t="str">
        <f>IF(K902&lt;&gt;"",VLOOKUP(K902,'DON GIA'!$S$1:$V$19,4,0),"")</f>
        <v/>
      </c>
      <c r="O902" s="715" t="str">
        <f>IF(K902&lt;&gt;"",L902*M902,"")</f>
        <v/>
      </c>
      <c r="P902" s="715" t="str">
        <f>IF(K902&lt;&gt;"",L902*N902,"")</f>
        <v/>
      </c>
      <c r="Q902" s="5" t="s">
        <v>35</v>
      </c>
      <c r="R902" s="699"/>
      <c r="S902" s="699"/>
      <c r="T902" s="715" t="str">
        <f>IF(Q902&lt;&gt;"",VLOOKUP(Q902,'DON GIA'!$H$1:$K$103,4,0),"")</f>
        <v/>
      </c>
      <c r="U902" s="715" t="str">
        <f>IF(Q902&lt;&gt;"",IF(ISNUMBER(T902),S902*T902,""),"")</f>
        <v/>
      </c>
      <c r="V902" s="715"/>
      <c r="W902" s="712" t="s">
        <v>1008</v>
      </c>
      <c r="X902" s="699" t="s">
        <v>27</v>
      </c>
      <c r="Y902" s="718">
        <v>5.57</v>
      </c>
      <c r="Z902" s="725">
        <v>2.23</v>
      </c>
      <c r="AA902" s="715">
        <f>IF(W902&lt;&gt;"",VLOOKUP(W902,'DON GIA'!$A$1:$D$346,4,0),"")</f>
        <v>264499</v>
      </c>
      <c r="AB902" s="715">
        <f>IF(W902&lt;&gt;"",IF(ISNUMBER(AA902),Y902*AA902,""),"")</f>
        <v>1473259.4300000002</v>
      </c>
      <c r="AC902" s="5"/>
      <c r="AD902" s="5"/>
      <c r="AE902" s="5"/>
      <c r="AF902" s="5"/>
      <c r="AG902" s="5"/>
      <c r="AH902" s="699"/>
      <c r="AI902" s="5"/>
      <c r="AJ902" s="699"/>
      <c r="AK902" s="699"/>
      <c r="AL902" s="715" t="str">
        <f>IF(AI902&lt;&gt;"",VLOOKUP(AI902,'DON GIA'!$M$1:$P$9,4,0),"")</f>
        <v/>
      </c>
      <c r="AM902" s="715" t="str">
        <f>IF(AI902&lt;&gt;"",AK902*AL902,"")</f>
        <v/>
      </c>
      <c r="AN902" s="5"/>
      <c r="AO902" s="699"/>
      <c r="AP902" s="702" t="str">
        <f t="shared" si="309"/>
        <v/>
      </c>
      <c r="AQ902" s="712"/>
      <c r="AR902" s="712" t="s">
        <v>1960</v>
      </c>
      <c r="AS902" s="727"/>
    </row>
    <row r="903" spans="1:45" s="77" customFormat="1" outlineLevel="2">
      <c r="A903" s="710">
        <f>IF(B902&lt;&gt;"",B902,A902)</f>
        <v>59</v>
      </c>
      <c r="B903" s="711"/>
      <c r="C903" s="711"/>
      <c r="D903" s="708"/>
      <c r="E903" s="699"/>
      <c r="F903" s="699"/>
      <c r="G903" s="699"/>
      <c r="H903" s="699"/>
      <c r="I903" s="699"/>
      <c r="J903" s="699"/>
      <c r="K903" s="712"/>
      <c r="L903" s="714" t="s">
        <v>35</v>
      </c>
      <c r="M903" s="715" t="str">
        <f>IF(K903&lt;&gt;"",VLOOKUP(K903,'DON GIA'!$S$1:$U$19,3,0),"")</f>
        <v/>
      </c>
      <c r="N903" s="715" t="str">
        <f>IF(K903&lt;&gt;"",VLOOKUP(K903,'DON GIA'!$S$1:$V$19,4,0),"")</f>
        <v/>
      </c>
      <c r="O903" s="715" t="str">
        <f>IF(K903&lt;&gt;"",L903*M903,"")</f>
        <v/>
      </c>
      <c r="P903" s="715" t="str">
        <f>IF(K903&lt;&gt;"",L903*N903,"")</f>
        <v/>
      </c>
      <c r="Q903" s="5" t="s">
        <v>35</v>
      </c>
      <c r="R903" s="699"/>
      <c r="S903" s="699"/>
      <c r="T903" s="715" t="str">
        <f>IF(Q903&lt;&gt;"",VLOOKUP(Q903,'DON GIA'!$H$1:$K$103,4,0),"")</f>
        <v/>
      </c>
      <c r="U903" s="715" t="str">
        <f>IF(Q903&lt;&gt;"",IF(ISNUMBER(T903),S903*T903,""),"")</f>
        <v/>
      </c>
      <c r="V903" s="715"/>
      <c r="W903" s="712"/>
      <c r="X903" s="699"/>
      <c r="Y903" s="718"/>
      <c r="Z903" s="725"/>
      <c r="AA903" s="715" t="str">
        <f>IF(W903&lt;&gt;"",VLOOKUP(W903,'DON GIA'!$A$1:$D$346,4,0),"")</f>
        <v/>
      </c>
      <c r="AB903" s="715" t="str">
        <f>IF(W903&lt;&gt;"",IF(ISNUMBER(AA903),Y903*AA903,""),"")</f>
        <v/>
      </c>
      <c r="AC903" s="5"/>
      <c r="AD903" s="5"/>
      <c r="AE903" s="5"/>
      <c r="AF903" s="5"/>
      <c r="AG903" s="5"/>
      <c r="AH903" s="699"/>
      <c r="AI903" s="5"/>
      <c r="AJ903" s="699"/>
      <c r="AK903" s="699"/>
      <c r="AL903" s="715" t="str">
        <f>IF(AI903&lt;&gt;"",VLOOKUP(AI903,'DON GIA'!$M$1:$P$9,4,0),"")</f>
        <v/>
      </c>
      <c r="AM903" s="715" t="str">
        <f>IF(AI903&lt;&gt;"",AK903*AL903,"")</f>
        <v/>
      </c>
      <c r="AN903" s="5"/>
      <c r="AO903" s="699"/>
      <c r="AP903" s="702" t="str">
        <f t="shared" si="309"/>
        <v/>
      </c>
      <c r="AQ903" s="712"/>
      <c r="AR903" s="712"/>
      <c r="AS903" s="727"/>
    </row>
    <row r="904" spans="1:45" s="77" customFormat="1" outlineLevel="1">
      <c r="A904" s="658" t="s">
        <v>2100</v>
      </c>
      <c r="B904" s="696">
        <f>IF(C904&lt;&gt;"",COUNTA($C$8:C904),"")</f>
        <v>60</v>
      </c>
      <c r="C904" s="696">
        <v>410</v>
      </c>
      <c r="D904" s="708" t="s">
        <v>137</v>
      </c>
      <c r="E904" s="698"/>
      <c r="F904" s="699"/>
      <c r="G904" s="698"/>
      <c r="H904" s="698"/>
      <c r="I904" s="698"/>
      <c r="J904" s="698"/>
      <c r="K904" s="697"/>
      <c r="L904" s="749">
        <f>SUBTOTAL(9,L905:L910)</f>
        <v>284.60000000000002</v>
      </c>
      <c r="M904" s="702"/>
      <c r="N904" s="702"/>
      <c r="O904" s="702">
        <f>SUBTOTAL(9,O905:O910)</f>
        <v>445272400</v>
      </c>
      <c r="P904" s="702">
        <f>SUBTOTAL(9,P905:P910)</f>
        <v>0</v>
      </c>
      <c r="Q904" s="708"/>
      <c r="R904" s="698"/>
      <c r="S904" s="698">
        <f>SUBTOTAL(9,S905:S910)</f>
        <v>0</v>
      </c>
      <c r="T904" s="702"/>
      <c r="U904" s="702">
        <f>SUBTOTAL(9,U905:U910)</f>
        <v>0</v>
      </c>
      <c r="V904" s="702"/>
      <c r="W904" s="697"/>
      <c r="X904" s="698"/>
      <c r="Y904" s="705">
        <f>SUBTOTAL(9,Y905:Y910)</f>
        <v>0</v>
      </c>
      <c r="Z904" s="724">
        <f>SUBTOTAL(9,Z905:Z910)</f>
        <v>0</v>
      </c>
      <c r="AA904" s="702"/>
      <c r="AB904" s="702">
        <f>SUBTOTAL(9,AB905:AB910)</f>
        <v>0</v>
      </c>
      <c r="AC904" s="708"/>
      <c r="AD904" s="708"/>
      <c r="AE904" s="708"/>
      <c r="AF904" s="708"/>
      <c r="AG904" s="708"/>
      <c r="AH904" s="698"/>
      <c r="AI904" s="708"/>
      <c r="AJ904" s="698"/>
      <c r="AK904" s="698">
        <f>SUBTOTAL(9,AK905:AK910)</f>
        <v>0</v>
      </c>
      <c r="AL904" s="702"/>
      <c r="AM904" s="702">
        <f>SUBTOTAL(9,AM905:AM910)</f>
        <v>0</v>
      </c>
      <c r="AN904" s="708"/>
      <c r="AO904" s="698">
        <f>SUBTOTAL(9,AO905:AO910)</f>
        <v>0</v>
      </c>
      <c r="AP904" s="702">
        <f t="shared" si="309"/>
        <v>445272400</v>
      </c>
      <c r="AQ904" s="709"/>
      <c r="AR904" s="709"/>
      <c r="AS904" s="723"/>
    </row>
    <row r="905" spans="1:45" s="77" customFormat="1" ht="33.75" outlineLevel="2">
      <c r="A905" s="710">
        <f>IF(B904&lt;&gt;"",B904,A903)</f>
        <v>60</v>
      </c>
      <c r="B905" s="711" t="str">
        <f>IF(C905&lt;&gt;"",COUNTA($C$8:C905),"")</f>
        <v/>
      </c>
      <c r="C905" s="711"/>
      <c r="D905" s="5" t="s">
        <v>2182</v>
      </c>
      <c r="E905" s="699"/>
      <c r="F905" s="699"/>
      <c r="G905" s="699">
        <v>39</v>
      </c>
      <c r="H905" s="699">
        <v>80</v>
      </c>
      <c r="I905" s="699">
        <v>251</v>
      </c>
      <c r="J905" s="699" t="s">
        <v>2002</v>
      </c>
      <c r="K905" s="712" t="s">
        <v>973</v>
      </c>
      <c r="L905" s="750">
        <v>129.5</v>
      </c>
      <c r="M905" s="715">
        <f>IF(K905&lt;&gt;"",VLOOKUP(K905,'DON GIA'!$S$1:$U$19,3,0),"")</f>
        <v>1679000</v>
      </c>
      <c r="N905" s="715">
        <f>IF(K905&lt;&gt;"",VLOOKUP(K905,'DON GIA'!$S$1:$V$19,4,0),"")</f>
        <v>0</v>
      </c>
      <c r="O905" s="715">
        <f t="shared" ref="O905:O910" si="344">IF(K905&lt;&gt;"",L905*M905,"")</f>
        <v>217430500</v>
      </c>
      <c r="P905" s="715">
        <f t="shared" ref="P905:P910" si="345">IF(K905&lt;&gt;"",L905*N905,"")</f>
        <v>0</v>
      </c>
      <c r="Q905" s="5" t="s">
        <v>35</v>
      </c>
      <c r="R905" s="699"/>
      <c r="S905" s="699"/>
      <c r="T905" s="715" t="str">
        <f>IF(Q905&lt;&gt;"",VLOOKUP(Q905,'DON GIA'!$H$1:$K$103,4,0),"")</f>
        <v/>
      </c>
      <c r="U905" s="715" t="str">
        <f t="shared" ref="U905:U910" si="346">IF(Q905&lt;&gt;"",IF(ISNUMBER(T905),S905*T905,""),"")</f>
        <v/>
      </c>
      <c r="V905" s="715"/>
      <c r="W905" s="712"/>
      <c r="X905" s="699"/>
      <c r="Y905" s="718"/>
      <c r="Z905" s="725"/>
      <c r="AA905" s="715" t="str">
        <f>IF(W905&lt;&gt;"",VLOOKUP(W905,'DON GIA'!$A$1:$D$346,4,0),"")</f>
        <v/>
      </c>
      <c r="AB905" s="715" t="str">
        <f t="shared" ref="AB905:AB910" si="347">IF(W905&lt;&gt;"",IF(ISNUMBER(AA905),Y905*AA905,""),"")</f>
        <v/>
      </c>
      <c r="AC905" s="5"/>
      <c r="AD905" s="5"/>
      <c r="AE905" s="5"/>
      <c r="AF905" s="5"/>
      <c r="AG905" s="5"/>
      <c r="AH905" s="699"/>
      <c r="AI905" s="5"/>
      <c r="AJ905" s="699"/>
      <c r="AK905" s="699"/>
      <c r="AL905" s="715" t="str">
        <f>IF(AI905&lt;&gt;"",VLOOKUP(AI905,'DON GIA'!$M$1:$P$9,4,0),"")</f>
        <v/>
      </c>
      <c r="AM905" s="715" t="str">
        <f t="shared" ref="AM905:AM910" si="348">IF(AI905&lt;&gt;"",AK905*AL905,"")</f>
        <v/>
      </c>
      <c r="AN905" s="5"/>
      <c r="AO905" s="699"/>
      <c r="AP905" s="702" t="str">
        <f t="shared" ref="AP905:AP968" si="349">IF(C905&lt;&gt;"",O905+P905+U905+AB905+AM905,"")</f>
        <v/>
      </c>
      <c r="AQ905" s="709" t="s">
        <v>2359</v>
      </c>
      <c r="AR905" s="709" t="s">
        <v>1912</v>
      </c>
      <c r="AS905" s="723"/>
    </row>
    <row r="906" spans="1:45" s="77" customFormat="1" ht="66" outlineLevel="2">
      <c r="A906" s="710">
        <f>IF(B905&lt;&gt;"",B905,A905)</f>
        <v>60</v>
      </c>
      <c r="B906" s="711" t="str">
        <f>IF(C906&lt;&gt;"",COUNTA($C$8:C906),"")</f>
        <v/>
      </c>
      <c r="C906" s="711"/>
      <c r="D906" s="735" t="s">
        <v>139</v>
      </c>
      <c r="E906" s="699"/>
      <c r="F906" s="699"/>
      <c r="G906" s="699">
        <v>39</v>
      </c>
      <c r="H906" s="699">
        <v>80</v>
      </c>
      <c r="I906" s="699">
        <v>251</v>
      </c>
      <c r="J906" s="699" t="s">
        <v>2002</v>
      </c>
      <c r="K906" s="712" t="s">
        <v>967</v>
      </c>
      <c r="L906" s="761">
        <v>155.1</v>
      </c>
      <c r="M906" s="715">
        <f>IF(K906&lt;&gt;"",VLOOKUP(K906,'DON GIA'!$S$1:$U$19,3,0),"")</f>
        <v>1469000</v>
      </c>
      <c r="N906" s="715">
        <f>IF(K906&lt;&gt;"",VLOOKUP(K906,'DON GIA'!$S$1:$V$19,4,0),"")</f>
        <v>0</v>
      </c>
      <c r="O906" s="715">
        <f t="shared" si="344"/>
        <v>227841900</v>
      </c>
      <c r="P906" s="715">
        <f t="shared" si="345"/>
        <v>0</v>
      </c>
      <c r="Q906" s="5" t="s">
        <v>35</v>
      </c>
      <c r="R906" s="699"/>
      <c r="S906" s="699"/>
      <c r="T906" s="715" t="str">
        <f>IF(Q906&lt;&gt;"",VLOOKUP(Q906,'DON GIA'!$H$1:$K$103,4,0),"")</f>
        <v/>
      </c>
      <c r="U906" s="715" t="str">
        <f t="shared" si="346"/>
        <v/>
      </c>
      <c r="V906" s="715"/>
      <c r="W906" s="712"/>
      <c r="X906" s="699"/>
      <c r="Y906" s="718"/>
      <c r="Z906" s="725"/>
      <c r="AA906" s="715" t="str">
        <f>IF(W906&lt;&gt;"",VLOOKUP(W906,'DON GIA'!$A$1:$D$346,4,0),"")</f>
        <v/>
      </c>
      <c r="AB906" s="715" t="str">
        <f t="shared" si="347"/>
        <v/>
      </c>
      <c r="AC906" s="5"/>
      <c r="AD906" s="5"/>
      <c r="AE906" s="5"/>
      <c r="AF906" s="5"/>
      <c r="AG906" s="5"/>
      <c r="AH906" s="699"/>
      <c r="AI906" s="5"/>
      <c r="AJ906" s="699"/>
      <c r="AK906" s="699"/>
      <c r="AL906" s="715" t="str">
        <f>IF(AI906&lt;&gt;"",VLOOKUP(AI906,'DON GIA'!$M$1:$P$9,4,0),"")</f>
        <v/>
      </c>
      <c r="AM906" s="715" t="str">
        <f t="shared" si="348"/>
        <v/>
      </c>
      <c r="AN906" s="5"/>
      <c r="AO906" s="699"/>
      <c r="AP906" s="702" t="str">
        <f t="shared" si="349"/>
        <v/>
      </c>
      <c r="AQ906" s="722" t="s">
        <v>380</v>
      </c>
      <c r="AR906" s="722" t="s">
        <v>1994</v>
      </c>
      <c r="AS906" s="639"/>
    </row>
    <row r="907" spans="1:45" s="77" customFormat="1" ht="99" outlineLevel="2">
      <c r="A907" s="710">
        <f>IF(B906&lt;&gt;"",B906,A906)</f>
        <v>60</v>
      </c>
      <c r="B907" s="711" t="str">
        <f>IF(C907&lt;&gt;"",COUNTA($C$8:C907),"")</f>
        <v/>
      </c>
      <c r="C907" s="711"/>
      <c r="D907" s="5"/>
      <c r="E907" s="699"/>
      <c r="F907" s="699"/>
      <c r="G907" s="699"/>
      <c r="H907" s="699"/>
      <c r="I907" s="699"/>
      <c r="J907" s="699"/>
      <c r="K907" s="712"/>
      <c r="L907" s="714" t="s">
        <v>35</v>
      </c>
      <c r="M907" s="715" t="str">
        <f>IF(K907&lt;&gt;"",VLOOKUP(K907,'DON GIA'!$S$1:$U$19,3,0),"")</f>
        <v/>
      </c>
      <c r="N907" s="715" t="str">
        <f>IF(K907&lt;&gt;"",VLOOKUP(K907,'DON GIA'!$S$1:$V$19,4,0),"")</f>
        <v/>
      </c>
      <c r="O907" s="715" t="str">
        <f t="shared" si="344"/>
        <v/>
      </c>
      <c r="P907" s="715" t="str">
        <f t="shared" si="345"/>
        <v/>
      </c>
      <c r="Q907" s="5" t="s">
        <v>35</v>
      </c>
      <c r="R907" s="699"/>
      <c r="S907" s="699"/>
      <c r="T907" s="715" t="str">
        <f>IF(Q907&lt;&gt;"",VLOOKUP(Q907,'DON GIA'!$H$1:$K$103,4,0),"")</f>
        <v/>
      </c>
      <c r="U907" s="715" t="str">
        <f t="shared" si="346"/>
        <v/>
      </c>
      <c r="V907" s="715"/>
      <c r="W907" s="712"/>
      <c r="X907" s="699"/>
      <c r="Y907" s="718"/>
      <c r="Z907" s="725"/>
      <c r="AA907" s="715" t="str">
        <f>IF(W907&lt;&gt;"",VLOOKUP(W907,'DON GIA'!$A$1:$D$346,4,0),"")</f>
        <v/>
      </c>
      <c r="AB907" s="715" t="str">
        <f t="shared" si="347"/>
        <v/>
      </c>
      <c r="AC907" s="5"/>
      <c r="AD907" s="5"/>
      <c r="AE907" s="5"/>
      <c r="AF907" s="5"/>
      <c r="AG907" s="5"/>
      <c r="AH907" s="699"/>
      <c r="AI907" s="5"/>
      <c r="AJ907" s="699"/>
      <c r="AK907" s="699"/>
      <c r="AL907" s="715" t="str">
        <f>IF(AI907&lt;&gt;"",VLOOKUP(AI907,'DON GIA'!$M$1:$P$9,4,0),"")</f>
        <v/>
      </c>
      <c r="AM907" s="715" t="str">
        <f t="shared" si="348"/>
        <v/>
      </c>
      <c r="AN907" s="5"/>
      <c r="AO907" s="699"/>
      <c r="AP907" s="702" t="str">
        <f t="shared" si="349"/>
        <v/>
      </c>
      <c r="AQ907" s="722" t="s">
        <v>376</v>
      </c>
      <c r="AR907" s="722" t="s">
        <v>1949</v>
      </c>
      <c r="AS907" s="639"/>
    </row>
    <row r="908" spans="1:45" s="77" customFormat="1" ht="33.75" outlineLevel="2">
      <c r="A908" s="710">
        <f>IF(B907&lt;&gt;"",B907,A907)</f>
        <v>60</v>
      </c>
      <c r="B908" s="711" t="str">
        <f>IF(C908&lt;&gt;"",COUNTA($C$8:C908),"")</f>
        <v/>
      </c>
      <c r="C908" s="711"/>
      <c r="D908" s="5"/>
      <c r="E908" s="699"/>
      <c r="F908" s="699"/>
      <c r="G908" s="699"/>
      <c r="H908" s="699"/>
      <c r="I908" s="699"/>
      <c r="J908" s="699"/>
      <c r="K908" s="712"/>
      <c r="L908" s="714" t="s">
        <v>35</v>
      </c>
      <c r="M908" s="715" t="str">
        <f>IF(K908&lt;&gt;"",VLOOKUP(K908,'DON GIA'!$S$1:$U$19,3,0),"")</f>
        <v/>
      </c>
      <c r="N908" s="715" t="str">
        <f>IF(K908&lt;&gt;"",VLOOKUP(K908,'DON GIA'!$S$1:$V$19,4,0),"")</f>
        <v/>
      </c>
      <c r="O908" s="715" t="str">
        <f t="shared" si="344"/>
        <v/>
      </c>
      <c r="P908" s="715" t="str">
        <f t="shared" si="345"/>
        <v/>
      </c>
      <c r="Q908" s="5" t="s">
        <v>35</v>
      </c>
      <c r="R908" s="699"/>
      <c r="S908" s="699"/>
      <c r="T908" s="715" t="str">
        <f>IF(Q908&lt;&gt;"",VLOOKUP(Q908,'DON GIA'!$H$1:$K$103,4,0),"")</f>
        <v/>
      </c>
      <c r="U908" s="715" t="str">
        <f t="shared" si="346"/>
        <v/>
      </c>
      <c r="V908" s="715"/>
      <c r="W908" s="712"/>
      <c r="X908" s="699"/>
      <c r="Y908" s="718"/>
      <c r="Z908" s="725"/>
      <c r="AA908" s="715" t="str">
        <f>IF(W908&lt;&gt;"",VLOOKUP(W908,'DON GIA'!$A$1:$D$346,4,0),"")</f>
        <v/>
      </c>
      <c r="AB908" s="715" t="str">
        <f t="shared" si="347"/>
        <v/>
      </c>
      <c r="AC908" s="5"/>
      <c r="AD908" s="5"/>
      <c r="AE908" s="5"/>
      <c r="AF908" s="5"/>
      <c r="AG908" s="5"/>
      <c r="AH908" s="699"/>
      <c r="AI908" s="5"/>
      <c r="AJ908" s="699"/>
      <c r="AK908" s="699"/>
      <c r="AL908" s="715" t="str">
        <f>IF(AI908&lt;&gt;"",VLOOKUP(AI908,'DON GIA'!$M$1:$P$9,4,0),"")</f>
        <v/>
      </c>
      <c r="AM908" s="715" t="str">
        <f t="shared" si="348"/>
        <v/>
      </c>
      <c r="AN908" s="5"/>
      <c r="AO908" s="699"/>
      <c r="AP908" s="702" t="str">
        <f t="shared" si="349"/>
        <v/>
      </c>
      <c r="AQ908" s="712"/>
      <c r="AR908" s="712" t="s">
        <v>1996</v>
      </c>
      <c r="AS908" s="727"/>
    </row>
    <row r="909" spans="1:45" s="77" customFormat="1" outlineLevel="2">
      <c r="A909" s="710">
        <f>IF(B908&lt;&gt;"",B908,A908)</f>
        <v>60</v>
      </c>
      <c r="B909" s="711" t="str">
        <f>IF(C909&lt;&gt;"",COUNTA($C$8:C909),"")</f>
        <v/>
      </c>
      <c r="C909" s="711"/>
      <c r="D909" s="5"/>
      <c r="E909" s="699"/>
      <c r="F909" s="699"/>
      <c r="G909" s="699"/>
      <c r="H909" s="699"/>
      <c r="I909" s="699"/>
      <c r="J909" s="699"/>
      <c r="K909" s="712"/>
      <c r="L909" s="714" t="s">
        <v>35</v>
      </c>
      <c r="M909" s="715" t="str">
        <f>IF(K909&lt;&gt;"",VLOOKUP(K909,'DON GIA'!$S$1:$U$19,3,0),"")</f>
        <v/>
      </c>
      <c r="N909" s="715" t="str">
        <f>IF(K909&lt;&gt;"",VLOOKUP(K909,'DON GIA'!$S$1:$V$19,4,0),"")</f>
        <v/>
      </c>
      <c r="O909" s="715" t="str">
        <f t="shared" si="344"/>
        <v/>
      </c>
      <c r="P909" s="715" t="str">
        <f t="shared" si="345"/>
        <v/>
      </c>
      <c r="Q909" s="5" t="s">
        <v>35</v>
      </c>
      <c r="R909" s="699"/>
      <c r="S909" s="699"/>
      <c r="T909" s="715" t="str">
        <f>IF(Q909&lt;&gt;"",VLOOKUP(Q909,'DON GIA'!$H$1:$K$103,4,0),"")</f>
        <v/>
      </c>
      <c r="U909" s="715" t="str">
        <f t="shared" si="346"/>
        <v/>
      </c>
      <c r="V909" s="715"/>
      <c r="W909" s="712"/>
      <c r="X909" s="699"/>
      <c r="Y909" s="718"/>
      <c r="Z909" s="725"/>
      <c r="AA909" s="715" t="str">
        <f>IF(W909&lt;&gt;"",VLOOKUP(W909,'DON GIA'!$A$1:$D$346,4,0),"")</f>
        <v/>
      </c>
      <c r="AB909" s="715" t="str">
        <f t="shared" si="347"/>
        <v/>
      </c>
      <c r="AC909" s="5"/>
      <c r="AD909" s="5"/>
      <c r="AE909" s="5"/>
      <c r="AF909" s="5"/>
      <c r="AG909" s="5"/>
      <c r="AH909" s="699"/>
      <c r="AI909" s="5"/>
      <c r="AJ909" s="699"/>
      <c r="AK909" s="699"/>
      <c r="AL909" s="715" t="str">
        <f>IF(AI909&lt;&gt;"",VLOOKUP(AI909,'DON GIA'!$M$1:$P$9,4,0),"")</f>
        <v/>
      </c>
      <c r="AM909" s="715" t="str">
        <f t="shared" si="348"/>
        <v/>
      </c>
      <c r="AN909" s="5"/>
      <c r="AO909" s="699"/>
      <c r="AP909" s="702" t="str">
        <f t="shared" si="349"/>
        <v/>
      </c>
      <c r="AQ909" s="712"/>
      <c r="AR909" s="712" t="s">
        <v>1997</v>
      </c>
      <c r="AS909" s="727"/>
    </row>
    <row r="910" spans="1:45" s="77" customFormat="1" outlineLevel="2">
      <c r="A910" s="710">
        <f>IF(B909&lt;&gt;"",B909,A909)</f>
        <v>60</v>
      </c>
      <c r="B910" s="711"/>
      <c r="C910" s="711"/>
      <c r="D910" s="708"/>
      <c r="E910" s="699"/>
      <c r="F910" s="699"/>
      <c r="G910" s="699"/>
      <c r="H910" s="699"/>
      <c r="I910" s="699"/>
      <c r="J910" s="699"/>
      <c r="K910" s="712"/>
      <c r="L910" s="714" t="s">
        <v>35</v>
      </c>
      <c r="M910" s="715" t="str">
        <f>IF(K910&lt;&gt;"",VLOOKUP(K910,'DON GIA'!$S$1:$U$19,3,0),"")</f>
        <v/>
      </c>
      <c r="N910" s="715" t="str">
        <f>IF(K910&lt;&gt;"",VLOOKUP(K910,'DON GIA'!$S$1:$V$19,4,0),"")</f>
        <v/>
      </c>
      <c r="O910" s="715" t="str">
        <f t="shared" si="344"/>
        <v/>
      </c>
      <c r="P910" s="715" t="str">
        <f t="shared" si="345"/>
        <v/>
      </c>
      <c r="Q910" s="5" t="s">
        <v>35</v>
      </c>
      <c r="R910" s="699"/>
      <c r="S910" s="699"/>
      <c r="T910" s="715" t="str">
        <f>IF(Q910&lt;&gt;"",VLOOKUP(Q910,'DON GIA'!$H$1:$K$103,4,0),"")</f>
        <v/>
      </c>
      <c r="U910" s="715" t="str">
        <f t="shared" si="346"/>
        <v/>
      </c>
      <c r="V910" s="715"/>
      <c r="W910" s="712"/>
      <c r="X910" s="699"/>
      <c r="Y910" s="718"/>
      <c r="Z910" s="725"/>
      <c r="AA910" s="715" t="str">
        <f>IF(W910&lt;&gt;"",VLOOKUP(W910,'DON GIA'!$A$1:$D$346,4,0),"")</f>
        <v/>
      </c>
      <c r="AB910" s="715" t="str">
        <f t="shared" si="347"/>
        <v/>
      </c>
      <c r="AC910" s="5"/>
      <c r="AD910" s="5"/>
      <c r="AE910" s="5"/>
      <c r="AF910" s="5"/>
      <c r="AG910" s="5"/>
      <c r="AH910" s="699"/>
      <c r="AI910" s="5"/>
      <c r="AJ910" s="699"/>
      <c r="AK910" s="699"/>
      <c r="AL910" s="715" t="str">
        <f>IF(AI910&lt;&gt;"",VLOOKUP(AI910,'DON GIA'!$M$1:$P$9,4,0),"")</f>
        <v/>
      </c>
      <c r="AM910" s="715" t="str">
        <f t="shared" si="348"/>
        <v/>
      </c>
      <c r="AN910" s="5"/>
      <c r="AO910" s="699"/>
      <c r="AP910" s="702" t="str">
        <f t="shared" si="349"/>
        <v/>
      </c>
      <c r="AQ910" s="712"/>
      <c r="AR910" s="712"/>
      <c r="AS910" s="727"/>
    </row>
    <row r="911" spans="1:45" s="77" customFormat="1" outlineLevel="1">
      <c r="A911" s="658" t="s">
        <v>2099</v>
      </c>
      <c r="B911" s="696">
        <f>IF(C911&lt;&gt;"",COUNTA($C$8:C911),"")</f>
        <v>61</v>
      </c>
      <c r="C911" s="696">
        <v>411</v>
      </c>
      <c r="D911" s="708" t="s">
        <v>148</v>
      </c>
      <c r="E911" s="698"/>
      <c r="F911" s="699"/>
      <c r="G911" s="698"/>
      <c r="H911" s="698"/>
      <c r="I911" s="698"/>
      <c r="J911" s="698"/>
      <c r="K911" s="697"/>
      <c r="L911" s="701">
        <f>SUBTOTAL(9,L912:L917)</f>
        <v>0</v>
      </c>
      <c r="M911" s="702"/>
      <c r="N911" s="702"/>
      <c r="O911" s="702">
        <f>SUBTOTAL(9,O912:O917)</f>
        <v>0</v>
      </c>
      <c r="P911" s="702">
        <f>SUBTOTAL(9,P912:P917)</f>
        <v>0</v>
      </c>
      <c r="Q911" s="708"/>
      <c r="R911" s="698"/>
      <c r="S911" s="698">
        <f>SUBTOTAL(9,S912:S917)</f>
        <v>0</v>
      </c>
      <c r="T911" s="702"/>
      <c r="U911" s="702">
        <f>SUBTOTAL(9,U912:U917)</f>
        <v>0</v>
      </c>
      <c r="V911" s="702"/>
      <c r="W911" s="697"/>
      <c r="X911" s="698"/>
      <c r="Y911" s="705">
        <f>SUBTOTAL(9,Y912:Y917)</f>
        <v>80.039999999999992</v>
      </c>
      <c r="Z911" s="724">
        <f>SUBTOTAL(9,Z912:Z917)</f>
        <v>0</v>
      </c>
      <c r="AA911" s="702"/>
      <c r="AB911" s="702">
        <f>SUBTOTAL(9,AB912:AB917)</f>
        <v>96279071.879999995</v>
      </c>
      <c r="AC911" s="708"/>
      <c r="AD911" s="708"/>
      <c r="AE911" s="708"/>
      <c r="AF911" s="708"/>
      <c r="AG911" s="708"/>
      <c r="AH911" s="698"/>
      <c r="AI911" s="708"/>
      <c r="AJ911" s="698"/>
      <c r="AK911" s="698">
        <f>SUBTOTAL(9,AK912:AK917)</f>
        <v>0</v>
      </c>
      <c r="AL911" s="702"/>
      <c r="AM911" s="702">
        <f>SUBTOTAL(9,AM912:AM917)</f>
        <v>0</v>
      </c>
      <c r="AN911" s="708"/>
      <c r="AO911" s="698">
        <f>SUBTOTAL(9,AO912:AO917)</f>
        <v>0</v>
      </c>
      <c r="AP911" s="702">
        <f t="shared" si="349"/>
        <v>96279071.879999995</v>
      </c>
      <c r="AQ911" s="722"/>
      <c r="AR911" s="722"/>
      <c r="AS911" s="639"/>
    </row>
    <row r="912" spans="1:45" s="77" customFormat="1" ht="55.5" outlineLevel="2">
      <c r="A912" s="710">
        <f>IF(B911&lt;&gt;"",B911,A910)</f>
        <v>61</v>
      </c>
      <c r="B912" s="711" t="str">
        <f>IF(C912&lt;&gt;"",COUNTA($C$8:C912),"")</f>
        <v/>
      </c>
      <c r="C912" s="711"/>
      <c r="D912" s="5" t="s">
        <v>154</v>
      </c>
      <c r="E912" s="699">
        <v>1</v>
      </c>
      <c r="F912" s="699"/>
      <c r="G912" s="699"/>
      <c r="H912" s="699"/>
      <c r="I912" s="699"/>
      <c r="J912" s="699"/>
      <c r="K912" s="712"/>
      <c r="L912" s="714" t="s">
        <v>35</v>
      </c>
      <c r="M912" s="715" t="str">
        <f>IF(K912&lt;&gt;"",VLOOKUP(K912,'DON GIA'!$S$1:$U$19,3,0),"")</f>
        <v/>
      </c>
      <c r="N912" s="715" t="str">
        <f>IF(K912&lt;&gt;"",VLOOKUP(K912,'DON GIA'!$S$1:$V$19,4,0),"")</f>
        <v/>
      </c>
      <c r="O912" s="715" t="str">
        <f t="shared" ref="O912:O917" si="350">IF(K912&lt;&gt;"",L912*M912,"")</f>
        <v/>
      </c>
      <c r="P912" s="715" t="str">
        <f t="shared" ref="P912:P917" si="351">IF(K912&lt;&gt;"",L912*N912,"")</f>
        <v/>
      </c>
      <c r="Q912" s="5" t="s">
        <v>35</v>
      </c>
      <c r="R912" s="699"/>
      <c r="S912" s="699"/>
      <c r="T912" s="715" t="str">
        <f>IF(Q912&lt;&gt;"",VLOOKUP(Q912,'DON GIA'!$H$1:$K$103,4,0),"")</f>
        <v/>
      </c>
      <c r="U912" s="715" t="str">
        <f t="shared" ref="U912:U917" si="352">IF(Q912&lt;&gt;"",IF(ISNUMBER(T912),S912*T912,""),"")</f>
        <v/>
      </c>
      <c r="V912" s="715" t="s">
        <v>2164</v>
      </c>
      <c r="W912" s="712" t="s">
        <v>1074</v>
      </c>
      <c r="X912" s="699" t="s">
        <v>27</v>
      </c>
      <c r="Y912" s="718">
        <v>35.159999999999997</v>
      </c>
      <c r="Z912" s="725"/>
      <c r="AA912" s="715">
        <f>IF(W912&lt;&gt;"",VLOOKUP(W912,'DON GIA'!$A$1:$D$346,4,0),"")</f>
        <v>1821746</v>
      </c>
      <c r="AB912" s="715">
        <f t="shared" ref="AB912:AB917" si="353">IF(W912&lt;&gt;"",IF(ISNUMBER(AA912),Y912*AA912,""),"")</f>
        <v>64052589.359999992</v>
      </c>
      <c r="AC912" s="5"/>
      <c r="AD912" s="5"/>
      <c r="AE912" s="5"/>
      <c r="AF912" s="5"/>
      <c r="AG912" s="5" t="s">
        <v>153</v>
      </c>
      <c r="AH912" s="699"/>
      <c r="AI912" s="5"/>
      <c r="AJ912" s="699"/>
      <c r="AK912" s="699"/>
      <c r="AL912" s="715" t="str">
        <f>IF(AI912&lt;&gt;"",VLOOKUP(AI912,'DON GIA'!$M$1:$P$9,4,0),"")</f>
        <v/>
      </c>
      <c r="AM912" s="715" t="str">
        <f t="shared" ref="AM912:AM917" si="354">IF(AI912&lt;&gt;"",AK912*AL912,"")</f>
        <v/>
      </c>
      <c r="AN912" s="5"/>
      <c r="AO912" s="699"/>
      <c r="AP912" s="702" t="str">
        <f t="shared" si="349"/>
        <v/>
      </c>
      <c r="AQ912" s="722" t="s">
        <v>2360</v>
      </c>
      <c r="AR912" s="722" t="s">
        <v>1912</v>
      </c>
      <c r="AS912" s="639"/>
    </row>
    <row r="913" spans="1:45" s="77" customFormat="1" ht="50.25" outlineLevel="2">
      <c r="A913" s="710">
        <f>IF(B912&lt;&gt;"",B912,A912)</f>
        <v>61</v>
      </c>
      <c r="B913" s="711" t="str">
        <f>IF(C913&lt;&gt;"",COUNTA($C$8:C913),"")</f>
        <v/>
      </c>
      <c r="C913" s="711"/>
      <c r="D913" s="5" t="s">
        <v>39</v>
      </c>
      <c r="E913" s="699"/>
      <c r="F913" s="699"/>
      <c r="G913" s="699"/>
      <c r="H913" s="699"/>
      <c r="I913" s="699"/>
      <c r="J913" s="699"/>
      <c r="K913" s="712"/>
      <c r="L913" s="714" t="s">
        <v>35</v>
      </c>
      <c r="M913" s="715" t="str">
        <f>IF(K913&lt;&gt;"",VLOOKUP(K913,'DON GIA'!$S$1:$U$19,3,0),"")</f>
        <v/>
      </c>
      <c r="N913" s="715" t="str">
        <f>IF(K913&lt;&gt;"",VLOOKUP(K913,'DON GIA'!$S$1:$V$19,4,0),"")</f>
        <v/>
      </c>
      <c r="O913" s="715" t="str">
        <f t="shared" si="350"/>
        <v/>
      </c>
      <c r="P913" s="715" t="str">
        <f t="shared" si="351"/>
        <v/>
      </c>
      <c r="Q913" s="5" t="s">
        <v>35</v>
      </c>
      <c r="R913" s="699"/>
      <c r="S913" s="699"/>
      <c r="T913" s="715" t="str">
        <f>IF(Q913&lt;&gt;"",VLOOKUP(Q913,'DON GIA'!$H$1:$K$103,4,0),"")</f>
        <v/>
      </c>
      <c r="U913" s="715" t="str">
        <f t="shared" si="352"/>
        <v/>
      </c>
      <c r="V913" s="715"/>
      <c r="W913" s="712" t="s">
        <v>1003</v>
      </c>
      <c r="X913" s="699" t="s">
        <v>27</v>
      </c>
      <c r="Y913" s="718">
        <v>3.9</v>
      </c>
      <c r="Z913" s="725"/>
      <c r="AA913" s="715">
        <f>IF(W913&lt;&gt;"",VLOOKUP(W913,'DON GIA'!$A$1:$D$346,4,0),"")</f>
        <v>854777</v>
      </c>
      <c r="AB913" s="715">
        <f t="shared" si="353"/>
        <v>3333630.3</v>
      </c>
      <c r="AC913" s="5"/>
      <c r="AD913" s="5"/>
      <c r="AE913" s="5"/>
      <c r="AF913" s="5"/>
      <c r="AG913" s="5"/>
      <c r="AH913" s="699"/>
      <c r="AI913" s="5"/>
      <c r="AJ913" s="699"/>
      <c r="AK913" s="699"/>
      <c r="AL913" s="715" t="str">
        <f>IF(AI913&lt;&gt;"",VLOOKUP(AI913,'DON GIA'!$M$1:$P$9,4,0),"")</f>
        <v/>
      </c>
      <c r="AM913" s="715" t="str">
        <f t="shared" si="354"/>
        <v/>
      </c>
      <c r="AN913" s="5"/>
      <c r="AO913" s="699"/>
      <c r="AP913" s="702" t="str">
        <f t="shared" si="349"/>
        <v/>
      </c>
      <c r="AQ913" s="712" t="s">
        <v>2003</v>
      </c>
      <c r="AR913" s="712" t="s">
        <v>1958</v>
      </c>
      <c r="AS913" s="727"/>
    </row>
    <row r="914" spans="1:45" s="77" customFormat="1" ht="66.75" outlineLevel="2">
      <c r="A914" s="710">
        <f>IF(B913&lt;&gt;"",B913,A913)</f>
        <v>61</v>
      </c>
      <c r="B914" s="711" t="str">
        <f>IF(C914&lt;&gt;"",COUNTA($C$8:C914),"")</f>
        <v/>
      </c>
      <c r="C914" s="711"/>
      <c r="D914" s="5"/>
      <c r="E914" s="699"/>
      <c r="F914" s="699"/>
      <c r="G914" s="699"/>
      <c r="H914" s="699"/>
      <c r="I914" s="699"/>
      <c r="J914" s="699"/>
      <c r="K914" s="712"/>
      <c r="L914" s="714" t="s">
        <v>35</v>
      </c>
      <c r="M914" s="715" t="str">
        <f>IF(K914&lt;&gt;"",VLOOKUP(K914,'DON GIA'!$S$1:$U$19,3,0),"")</f>
        <v/>
      </c>
      <c r="N914" s="715" t="str">
        <f>IF(K914&lt;&gt;"",VLOOKUP(K914,'DON GIA'!$S$1:$V$19,4,0),"")</f>
        <v/>
      </c>
      <c r="O914" s="715" t="str">
        <f t="shared" si="350"/>
        <v/>
      </c>
      <c r="P914" s="715" t="str">
        <f t="shared" si="351"/>
        <v/>
      </c>
      <c r="Q914" s="5" t="s">
        <v>35</v>
      </c>
      <c r="R914" s="699"/>
      <c r="S914" s="699"/>
      <c r="T914" s="715" t="str">
        <f>IF(Q914&lt;&gt;"",VLOOKUP(Q914,'DON GIA'!$H$1:$K$103,4,0),"")</f>
        <v/>
      </c>
      <c r="U914" s="715" t="str">
        <f t="shared" si="352"/>
        <v/>
      </c>
      <c r="V914" s="715"/>
      <c r="W914" s="712" t="s">
        <v>1075</v>
      </c>
      <c r="X914" s="699" t="s">
        <v>27</v>
      </c>
      <c r="Y914" s="718">
        <v>3.9</v>
      </c>
      <c r="Z914" s="725"/>
      <c r="AA914" s="715">
        <f>IF(W914&lt;&gt;"",VLOOKUP(W914,'DON GIA'!$A$1:$D$346,4,0),"")</f>
        <v>264499</v>
      </c>
      <c r="AB914" s="715">
        <f t="shared" si="353"/>
        <v>1031546.1</v>
      </c>
      <c r="AC914" s="5"/>
      <c r="AD914" s="5"/>
      <c r="AE914" s="5"/>
      <c r="AF914" s="5"/>
      <c r="AG914" s="5"/>
      <c r="AH914" s="699"/>
      <c r="AI914" s="5"/>
      <c r="AJ914" s="699"/>
      <c r="AK914" s="699"/>
      <c r="AL914" s="715" t="str">
        <f>IF(AI914&lt;&gt;"",VLOOKUP(AI914,'DON GIA'!$M$1:$P$9,4,0),"")</f>
        <v/>
      </c>
      <c r="AM914" s="715" t="str">
        <f t="shared" si="354"/>
        <v/>
      </c>
      <c r="AN914" s="5"/>
      <c r="AO914" s="699"/>
      <c r="AP914" s="702" t="str">
        <f t="shared" si="349"/>
        <v/>
      </c>
      <c r="AQ914" s="712"/>
      <c r="AR914" s="712" t="s">
        <v>1959</v>
      </c>
      <c r="AS914" s="727"/>
    </row>
    <row r="915" spans="1:45" s="77" customFormat="1" ht="66.75" outlineLevel="2">
      <c r="A915" s="710">
        <f>IF(B914&lt;&gt;"",B914,A914)</f>
        <v>61</v>
      </c>
      <c r="B915" s="711" t="str">
        <f>IF(C915&lt;&gt;"",COUNTA($C$8:C915),"")</f>
        <v/>
      </c>
      <c r="C915" s="711"/>
      <c r="D915" s="5"/>
      <c r="E915" s="699"/>
      <c r="F915" s="699"/>
      <c r="G915" s="699"/>
      <c r="H915" s="699"/>
      <c r="I915" s="699"/>
      <c r="J915" s="699"/>
      <c r="K915" s="712"/>
      <c r="L915" s="714" t="s">
        <v>35</v>
      </c>
      <c r="M915" s="715" t="str">
        <f>IF(K915&lt;&gt;"",VLOOKUP(K915,'DON GIA'!$S$1:$U$19,3,0),"")</f>
        <v/>
      </c>
      <c r="N915" s="715" t="str">
        <f>IF(K915&lt;&gt;"",VLOOKUP(K915,'DON GIA'!$S$1:$V$19,4,0),"")</f>
        <v/>
      </c>
      <c r="O915" s="715" t="str">
        <f t="shared" si="350"/>
        <v/>
      </c>
      <c r="P915" s="715" t="str">
        <f t="shared" si="351"/>
        <v/>
      </c>
      <c r="Q915" s="5" t="s">
        <v>35</v>
      </c>
      <c r="R915" s="699"/>
      <c r="S915" s="699"/>
      <c r="T915" s="715" t="str">
        <f>IF(Q915&lt;&gt;"",VLOOKUP(Q915,'DON GIA'!$H$1:$K$103,4,0),"")</f>
        <v/>
      </c>
      <c r="U915" s="715" t="str">
        <f t="shared" si="352"/>
        <v/>
      </c>
      <c r="V915" s="715"/>
      <c r="W915" s="712" t="s">
        <v>1076</v>
      </c>
      <c r="X915" s="699" t="s">
        <v>27</v>
      </c>
      <c r="Y915" s="718">
        <v>1.92</v>
      </c>
      <c r="Z915" s="725"/>
      <c r="AA915" s="715">
        <f>IF(W915&lt;&gt;"",VLOOKUP(W915,'DON GIA'!$A$1:$D$346,4,0),"")</f>
        <v>9667459</v>
      </c>
      <c r="AB915" s="715">
        <f t="shared" si="353"/>
        <v>18561521.279999997</v>
      </c>
      <c r="AC915" s="5"/>
      <c r="AD915" s="5"/>
      <c r="AE915" s="5"/>
      <c r="AF915" s="5"/>
      <c r="AG915" s="5"/>
      <c r="AH915" s="699"/>
      <c r="AI915" s="5"/>
      <c r="AJ915" s="699"/>
      <c r="AK915" s="699"/>
      <c r="AL915" s="715" t="str">
        <f>IF(AI915&lt;&gt;"",VLOOKUP(AI915,'DON GIA'!$M$1:$P$9,4,0),"")</f>
        <v/>
      </c>
      <c r="AM915" s="715" t="str">
        <f t="shared" si="354"/>
        <v/>
      </c>
      <c r="AN915" s="5"/>
      <c r="AO915" s="699"/>
      <c r="AP915" s="702" t="str">
        <f t="shared" si="349"/>
        <v/>
      </c>
      <c r="AQ915" s="712"/>
      <c r="AR915" s="712" t="s">
        <v>1960</v>
      </c>
      <c r="AS915" s="727"/>
    </row>
    <row r="916" spans="1:45" s="77" customFormat="1" outlineLevel="2">
      <c r="A916" s="710">
        <f>IF(B915&lt;&gt;"",B915,A915)</f>
        <v>61</v>
      </c>
      <c r="B916" s="711" t="str">
        <f>IF(C916&lt;&gt;"",COUNTA($C$8:C916),"")</f>
        <v/>
      </c>
      <c r="C916" s="711"/>
      <c r="D916" s="5"/>
      <c r="E916" s="699"/>
      <c r="F916" s="699"/>
      <c r="G916" s="699"/>
      <c r="H916" s="699"/>
      <c r="I916" s="699"/>
      <c r="J916" s="699"/>
      <c r="K916" s="712"/>
      <c r="L916" s="714" t="s">
        <v>35</v>
      </c>
      <c r="M916" s="715" t="str">
        <f>IF(K916&lt;&gt;"",VLOOKUP(K916,'DON GIA'!$S$1:$U$19,3,0),"")</f>
        <v/>
      </c>
      <c r="N916" s="715" t="str">
        <f>IF(K916&lt;&gt;"",VLOOKUP(K916,'DON GIA'!$S$1:$V$19,4,0),"")</f>
        <v/>
      </c>
      <c r="O916" s="715" t="str">
        <f t="shared" si="350"/>
        <v/>
      </c>
      <c r="P916" s="715" t="str">
        <f t="shared" si="351"/>
        <v/>
      </c>
      <c r="Q916" s="5" t="s">
        <v>35</v>
      </c>
      <c r="R916" s="699"/>
      <c r="S916" s="699"/>
      <c r="T916" s="715" t="str">
        <f>IF(Q916&lt;&gt;"",VLOOKUP(Q916,'DON GIA'!$H$1:$K$103,4,0),"")</f>
        <v/>
      </c>
      <c r="U916" s="715" t="str">
        <f t="shared" si="352"/>
        <v/>
      </c>
      <c r="V916" s="715"/>
      <c r="W916" s="712" t="s">
        <v>1075</v>
      </c>
      <c r="X916" s="699" t="s">
        <v>27</v>
      </c>
      <c r="Y916" s="718">
        <v>35.159999999999997</v>
      </c>
      <c r="Z916" s="725"/>
      <c r="AA916" s="715">
        <f>IF(W916&lt;&gt;"",VLOOKUP(W916,'DON GIA'!$A$1:$D$346,4,0),"")</f>
        <v>264499</v>
      </c>
      <c r="AB916" s="715">
        <f t="shared" si="353"/>
        <v>9299784.8399999999</v>
      </c>
      <c r="AC916" s="5"/>
      <c r="AD916" s="5"/>
      <c r="AE916" s="5"/>
      <c r="AF916" s="5"/>
      <c r="AG916" s="5"/>
      <c r="AH916" s="699"/>
      <c r="AI916" s="5"/>
      <c r="AJ916" s="699"/>
      <c r="AK916" s="699"/>
      <c r="AL916" s="715" t="str">
        <f>IF(AI916&lt;&gt;"",VLOOKUP(AI916,'DON GIA'!$M$1:$P$9,4,0),"")</f>
        <v/>
      </c>
      <c r="AM916" s="715" t="str">
        <f t="shared" si="354"/>
        <v/>
      </c>
      <c r="AN916" s="5"/>
      <c r="AO916" s="699"/>
      <c r="AP916" s="702" t="str">
        <f t="shared" si="349"/>
        <v/>
      </c>
      <c r="AQ916" s="712"/>
      <c r="AR916" s="712"/>
      <c r="AS916" s="727"/>
    </row>
    <row r="917" spans="1:45" s="77" customFormat="1" outlineLevel="2">
      <c r="A917" s="710">
        <f>IF(B916&lt;&gt;"",B916,A916)</f>
        <v>61</v>
      </c>
      <c r="B917" s="711"/>
      <c r="C917" s="711"/>
      <c r="D917" s="708"/>
      <c r="E917" s="699"/>
      <c r="F917" s="699"/>
      <c r="G917" s="699"/>
      <c r="H917" s="699"/>
      <c r="I917" s="699"/>
      <c r="J917" s="699"/>
      <c r="K917" s="712"/>
      <c r="L917" s="714" t="s">
        <v>35</v>
      </c>
      <c r="M917" s="715" t="str">
        <f>IF(K917&lt;&gt;"",VLOOKUP(K917,'DON GIA'!$S$1:$U$19,3,0),"")</f>
        <v/>
      </c>
      <c r="N917" s="715" t="str">
        <f>IF(K917&lt;&gt;"",VLOOKUP(K917,'DON GIA'!$S$1:$V$19,4,0),"")</f>
        <v/>
      </c>
      <c r="O917" s="715" t="str">
        <f t="shared" si="350"/>
        <v/>
      </c>
      <c r="P917" s="715" t="str">
        <f t="shared" si="351"/>
        <v/>
      </c>
      <c r="Q917" s="5" t="s">
        <v>35</v>
      </c>
      <c r="R917" s="699"/>
      <c r="S917" s="699"/>
      <c r="T917" s="715" t="str">
        <f>IF(Q917&lt;&gt;"",VLOOKUP(Q917,'DON GIA'!$H$1:$K$103,4,0),"")</f>
        <v/>
      </c>
      <c r="U917" s="715" t="str">
        <f t="shared" si="352"/>
        <v/>
      </c>
      <c r="V917" s="715"/>
      <c r="W917" s="712"/>
      <c r="X917" s="699"/>
      <c r="Y917" s="718"/>
      <c r="Z917" s="725"/>
      <c r="AA917" s="715" t="str">
        <f>IF(W917&lt;&gt;"",VLOOKUP(W917,'DON GIA'!$A$1:$D$346,4,0),"")</f>
        <v/>
      </c>
      <c r="AB917" s="715" t="str">
        <f t="shared" si="353"/>
        <v/>
      </c>
      <c r="AC917" s="5"/>
      <c r="AD917" s="5"/>
      <c r="AE917" s="5"/>
      <c r="AF917" s="5"/>
      <c r="AG917" s="5"/>
      <c r="AH917" s="699"/>
      <c r="AI917" s="5"/>
      <c r="AJ917" s="699"/>
      <c r="AK917" s="699"/>
      <c r="AL917" s="715" t="str">
        <f>IF(AI917&lt;&gt;"",VLOOKUP(AI917,'DON GIA'!$M$1:$P$9,4,0),"")</f>
        <v/>
      </c>
      <c r="AM917" s="715" t="str">
        <f t="shared" si="354"/>
        <v/>
      </c>
      <c r="AN917" s="5"/>
      <c r="AO917" s="699"/>
      <c r="AP917" s="702" t="str">
        <f t="shared" si="349"/>
        <v/>
      </c>
      <c r="AQ917" s="712"/>
      <c r="AR917" s="712"/>
      <c r="AS917" s="727"/>
    </row>
    <row r="918" spans="1:45" s="77" customFormat="1" outlineLevel="1">
      <c r="A918" s="658" t="s">
        <v>2098</v>
      </c>
      <c r="B918" s="696">
        <f>IF(C918&lt;&gt;"",COUNTA($C$8:C918),"")</f>
        <v>62</v>
      </c>
      <c r="C918" s="696">
        <v>412</v>
      </c>
      <c r="D918" s="708" t="s">
        <v>155</v>
      </c>
      <c r="E918" s="698"/>
      <c r="F918" s="699"/>
      <c r="G918" s="698"/>
      <c r="H918" s="698"/>
      <c r="I918" s="698"/>
      <c r="J918" s="698"/>
      <c r="K918" s="697"/>
      <c r="L918" s="701">
        <f>SUBTOTAL(9,L919:L923)</f>
        <v>0</v>
      </c>
      <c r="M918" s="702"/>
      <c r="N918" s="702"/>
      <c r="O918" s="702">
        <f>SUBTOTAL(9,O919:O923)</f>
        <v>0</v>
      </c>
      <c r="P918" s="702">
        <f>SUBTOTAL(9,P919:P923)</f>
        <v>0</v>
      </c>
      <c r="Q918" s="708"/>
      <c r="R918" s="698"/>
      <c r="S918" s="698">
        <f>SUBTOTAL(9,S919:S923)</f>
        <v>0</v>
      </c>
      <c r="T918" s="702"/>
      <c r="U918" s="702">
        <f>SUBTOTAL(9,U919:U923)</f>
        <v>0</v>
      </c>
      <c r="V918" s="702"/>
      <c r="W918" s="697"/>
      <c r="X918" s="698"/>
      <c r="Y918" s="705">
        <f>SUBTOTAL(9,Y919:Y923)</f>
        <v>63.539999999999992</v>
      </c>
      <c r="Z918" s="724">
        <f>SUBTOTAL(9,Z919:Z923)</f>
        <v>0</v>
      </c>
      <c r="AA918" s="702"/>
      <c r="AB918" s="702">
        <f>SUBTOTAL(9,AB919:AB923)</f>
        <v>79067550.629999995</v>
      </c>
      <c r="AC918" s="708"/>
      <c r="AD918" s="708"/>
      <c r="AE918" s="708"/>
      <c r="AF918" s="708"/>
      <c r="AG918" s="708"/>
      <c r="AH918" s="698"/>
      <c r="AI918" s="708"/>
      <c r="AJ918" s="698"/>
      <c r="AK918" s="698">
        <f>SUBTOTAL(9,AK919:AK923)</f>
        <v>0</v>
      </c>
      <c r="AL918" s="702"/>
      <c r="AM918" s="702">
        <f>SUBTOTAL(9,AM919:AM923)</f>
        <v>0</v>
      </c>
      <c r="AN918" s="708"/>
      <c r="AO918" s="698">
        <f>SUBTOTAL(9,AO919:AO923)</f>
        <v>0</v>
      </c>
      <c r="AP918" s="702">
        <f t="shared" si="349"/>
        <v>79067550.629999995</v>
      </c>
      <c r="AQ918" s="722"/>
      <c r="AR918" s="722"/>
      <c r="AS918" s="639"/>
    </row>
    <row r="919" spans="1:45" s="77" customFormat="1" ht="69" outlineLevel="2">
      <c r="A919" s="710">
        <f>IF(B918&lt;&gt;"",B918,A917)</f>
        <v>62</v>
      </c>
      <c r="B919" s="711" t="str">
        <f>IF(C919&lt;&gt;"",COUNTA($C$8:C919),"")</f>
        <v/>
      </c>
      <c r="C919" s="711"/>
      <c r="D919" s="5" t="s">
        <v>156</v>
      </c>
      <c r="E919" s="699"/>
      <c r="F919" s="699"/>
      <c r="G919" s="699"/>
      <c r="H919" s="699"/>
      <c r="I919" s="699"/>
      <c r="J919" s="699"/>
      <c r="K919" s="712"/>
      <c r="L919" s="714" t="s">
        <v>35</v>
      </c>
      <c r="M919" s="715" t="str">
        <f>IF(K919&lt;&gt;"",VLOOKUP(K919,'DON GIA'!$S$1:$U$19,3,0),"")</f>
        <v/>
      </c>
      <c r="N919" s="715" t="str">
        <f>IF(K919&lt;&gt;"",VLOOKUP(K919,'DON GIA'!$S$1:$V$19,4,0),"")</f>
        <v/>
      </c>
      <c r="O919" s="715" t="str">
        <f>IF(K919&lt;&gt;"",L919*M919,"")</f>
        <v/>
      </c>
      <c r="P919" s="715" t="str">
        <f>IF(K919&lt;&gt;"",L919*N919,"")</f>
        <v/>
      </c>
      <c r="Q919" s="5" t="s">
        <v>35</v>
      </c>
      <c r="R919" s="699"/>
      <c r="S919" s="699"/>
      <c r="T919" s="715" t="str">
        <f>IF(Q919&lt;&gt;"",VLOOKUP(Q919,'DON GIA'!$H$1:$K$103,4,0),"")</f>
        <v/>
      </c>
      <c r="U919" s="715" t="str">
        <f>IF(Q919&lt;&gt;"",IF(ISNUMBER(T919),S919*T919,""),"")</f>
        <v/>
      </c>
      <c r="V919" s="715" t="s">
        <v>2164</v>
      </c>
      <c r="W919" s="712" t="s">
        <v>1003</v>
      </c>
      <c r="X919" s="699" t="s">
        <v>27</v>
      </c>
      <c r="Y919" s="718">
        <v>3.9</v>
      </c>
      <c r="Z919" s="725"/>
      <c r="AA919" s="715">
        <f>IF(W919&lt;&gt;"",VLOOKUP(W919,'DON GIA'!$A$1:$D$346,4,0),"")</f>
        <v>854777</v>
      </c>
      <c r="AB919" s="715">
        <f>IF(W919&lt;&gt;"",IF(ISNUMBER(AA919),Y919*AA919,""),"")</f>
        <v>3333630.3</v>
      </c>
      <c r="AC919" s="5"/>
      <c r="AD919" s="5"/>
      <c r="AE919" s="5"/>
      <c r="AF919" s="5"/>
      <c r="AG919" s="5"/>
      <c r="AH919" s="699"/>
      <c r="AI919" s="5"/>
      <c r="AJ919" s="699"/>
      <c r="AK919" s="699"/>
      <c r="AL919" s="715" t="str">
        <f>IF(AI919&lt;&gt;"",VLOOKUP(AI919,'DON GIA'!$M$1:$P$9,4,0),"")</f>
        <v/>
      </c>
      <c r="AM919" s="715" t="str">
        <f>IF(AI919&lt;&gt;"",AK919*AL919,"")</f>
        <v/>
      </c>
      <c r="AN919" s="5"/>
      <c r="AO919" s="699"/>
      <c r="AP919" s="702" t="str">
        <f t="shared" si="349"/>
        <v/>
      </c>
      <c r="AQ919" s="722" t="s">
        <v>2361</v>
      </c>
      <c r="AR919" s="722" t="s">
        <v>1912</v>
      </c>
      <c r="AS919" s="639"/>
    </row>
    <row r="920" spans="1:45" s="77" customFormat="1" ht="50.25" outlineLevel="2">
      <c r="A920" s="710">
        <f>IF(B919&lt;&gt;"",B919,A919)</f>
        <v>62</v>
      </c>
      <c r="B920" s="711" t="str">
        <f>IF(C920&lt;&gt;"",COUNTA($C$8:C920),"")</f>
        <v/>
      </c>
      <c r="C920" s="711"/>
      <c r="D920" s="5" t="s">
        <v>39</v>
      </c>
      <c r="E920" s="699"/>
      <c r="F920" s="699"/>
      <c r="G920" s="699"/>
      <c r="H920" s="699"/>
      <c r="I920" s="699"/>
      <c r="J920" s="699"/>
      <c r="K920" s="712"/>
      <c r="L920" s="714" t="s">
        <v>35</v>
      </c>
      <c r="M920" s="715" t="str">
        <f>IF(K920&lt;&gt;"",VLOOKUP(K920,'DON GIA'!$S$1:$U$19,3,0),"")</f>
        <v/>
      </c>
      <c r="N920" s="715" t="str">
        <f>IF(K920&lt;&gt;"",VLOOKUP(K920,'DON GIA'!$S$1:$V$19,4,0),"")</f>
        <v/>
      </c>
      <c r="O920" s="715" t="str">
        <f>IF(K920&lt;&gt;"",L920*M920,"")</f>
        <v/>
      </c>
      <c r="P920" s="715" t="str">
        <f>IF(K920&lt;&gt;"",L920*N920,"")</f>
        <v/>
      </c>
      <c r="Q920" s="5" t="s">
        <v>35</v>
      </c>
      <c r="R920" s="699"/>
      <c r="S920" s="699"/>
      <c r="T920" s="715" t="str">
        <f>IF(Q920&lt;&gt;"",VLOOKUP(Q920,'DON GIA'!$H$1:$K$103,4,0),"")</f>
        <v/>
      </c>
      <c r="U920" s="715" t="str">
        <f>IF(Q920&lt;&gt;"",IF(ISNUMBER(T920),S920*T920,""),"")</f>
        <v/>
      </c>
      <c r="V920" s="715"/>
      <c r="W920" s="712" t="s">
        <v>1074</v>
      </c>
      <c r="X920" s="699" t="s">
        <v>27</v>
      </c>
      <c r="Y920" s="718">
        <v>26.91</v>
      </c>
      <c r="Z920" s="725"/>
      <c r="AA920" s="715">
        <f>IF(W920&lt;&gt;"",VLOOKUP(W920,'DON GIA'!$A$1:$D$346,4,0),"")</f>
        <v>1821746</v>
      </c>
      <c r="AB920" s="715">
        <f>IF(W920&lt;&gt;"",IF(ISNUMBER(AA920),Y920*AA920,""),"")</f>
        <v>49023184.859999999</v>
      </c>
      <c r="AC920" s="5"/>
      <c r="AD920" s="5"/>
      <c r="AE920" s="5"/>
      <c r="AF920" s="5"/>
      <c r="AG920" s="5"/>
      <c r="AH920" s="699"/>
      <c r="AI920" s="5"/>
      <c r="AJ920" s="699"/>
      <c r="AK920" s="699"/>
      <c r="AL920" s="715" t="str">
        <f>IF(AI920&lt;&gt;"",VLOOKUP(AI920,'DON GIA'!$M$1:$P$9,4,0),"")</f>
        <v/>
      </c>
      <c r="AM920" s="715" t="str">
        <f>IF(AI920&lt;&gt;"",AK920*AL920,"")</f>
        <v/>
      </c>
      <c r="AN920" s="5"/>
      <c r="AO920" s="699"/>
      <c r="AP920" s="702" t="str">
        <f t="shared" si="349"/>
        <v/>
      </c>
      <c r="AQ920" s="584" t="s">
        <v>2003</v>
      </c>
      <c r="AR920" s="584" t="s">
        <v>1958</v>
      </c>
      <c r="AS920" s="631"/>
    </row>
    <row r="921" spans="1:45" s="77" customFormat="1" ht="66.75" outlineLevel="2">
      <c r="A921" s="710">
        <f>IF(B920&lt;&gt;"",B920,A920)</f>
        <v>62</v>
      </c>
      <c r="B921" s="711" t="str">
        <f>IF(C921&lt;&gt;"",COUNTA($C$8:C921),"")</f>
        <v/>
      </c>
      <c r="C921" s="711"/>
      <c r="D921" s="5"/>
      <c r="E921" s="699"/>
      <c r="F921" s="699"/>
      <c r="G921" s="699"/>
      <c r="H921" s="699"/>
      <c r="I921" s="699"/>
      <c r="J921" s="699"/>
      <c r="K921" s="712"/>
      <c r="L921" s="714" t="s">
        <v>35</v>
      </c>
      <c r="M921" s="715" t="str">
        <f>IF(K921&lt;&gt;"",VLOOKUP(K921,'DON GIA'!$S$1:$U$19,3,0),"")</f>
        <v/>
      </c>
      <c r="N921" s="715" t="str">
        <f>IF(K921&lt;&gt;"",VLOOKUP(K921,'DON GIA'!$S$1:$V$19,4,0),"")</f>
        <v/>
      </c>
      <c r="O921" s="715" t="str">
        <f>IF(K921&lt;&gt;"",L921*M921,"")</f>
        <v/>
      </c>
      <c r="P921" s="715" t="str">
        <f>IF(K921&lt;&gt;"",L921*N921,"")</f>
        <v/>
      </c>
      <c r="Q921" s="5" t="s">
        <v>35</v>
      </c>
      <c r="R921" s="699"/>
      <c r="S921" s="699"/>
      <c r="T921" s="715" t="str">
        <f>IF(Q921&lt;&gt;"",VLOOKUP(Q921,'DON GIA'!$H$1:$K$103,4,0),"")</f>
        <v/>
      </c>
      <c r="U921" s="715" t="str">
        <f>IF(Q921&lt;&gt;"",IF(ISNUMBER(T921),S921*T921,""),"")</f>
        <v/>
      </c>
      <c r="V921" s="715"/>
      <c r="W921" s="712" t="s">
        <v>1076</v>
      </c>
      <c r="X921" s="699" t="s">
        <v>27</v>
      </c>
      <c r="Y921" s="718">
        <v>1.92</v>
      </c>
      <c r="Z921" s="725"/>
      <c r="AA921" s="715">
        <f>IF(W921&lt;&gt;"",VLOOKUP(W921,'DON GIA'!$A$1:$D$346,4,0),"")</f>
        <v>9667459</v>
      </c>
      <c r="AB921" s="715">
        <f>IF(W921&lt;&gt;"",IF(ISNUMBER(AA921),Y921*AA921,""),"")</f>
        <v>18561521.279999997</v>
      </c>
      <c r="AC921" s="5"/>
      <c r="AD921" s="5"/>
      <c r="AE921" s="5"/>
      <c r="AF921" s="5"/>
      <c r="AG921" s="5"/>
      <c r="AH921" s="699"/>
      <c r="AI921" s="5"/>
      <c r="AJ921" s="699"/>
      <c r="AK921" s="699"/>
      <c r="AL921" s="715" t="str">
        <f>IF(AI921&lt;&gt;"",VLOOKUP(AI921,'DON GIA'!$M$1:$P$9,4,0),"")</f>
        <v/>
      </c>
      <c r="AM921" s="715" t="str">
        <f>IF(AI921&lt;&gt;"",AK921*AL921,"")</f>
        <v/>
      </c>
      <c r="AN921" s="5"/>
      <c r="AO921" s="699"/>
      <c r="AP921" s="702" t="str">
        <f t="shared" si="349"/>
        <v/>
      </c>
      <c r="AQ921" s="712"/>
      <c r="AR921" s="712" t="s">
        <v>1959</v>
      </c>
      <c r="AS921" s="727"/>
    </row>
    <row r="922" spans="1:45" s="77" customFormat="1" ht="66.75" outlineLevel="2">
      <c r="A922" s="710">
        <f>IF(B921&lt;&gt;"",B921,A921)</f>
        <v>62</v>
      </c>
      <c r="B922" s="711" t="str">
        <f>IF(C922&lt;&gt;"",COUNTA($C$8:C922),"")</f>
        <v/>
      </c>
      <c r="C922" s="711"/>
      <c r="D922" s="5"/>
      <c r="E922" s="699"/>
      <c r="F922" s="699"/>
      <c r="G922" s="699"/>
      <c r="H922" s="699"/>
      <c r="I922" s="699"/>
      <c r="J922" s="699"/>
      <c r="K922" s="712"/>
      <c r="L922" s="714" t="s">
        <v>35</v>
      </c>
      <c r="M922" s="715" t="str">
        <f>IF(K922&lt;&gt;"",VLOOKUP(K922,'DON GIA'!$S$1:$U$19,3,0),"")</f>
        <v/>
      </c>
      <c r="N922" s="715" t="str">
        <f>IF(K922&lt;&gt;"",VLOOKUP(K922,'DON GIA'!$S$1:$V$19,4,0),"")</f>
        <v/>
      </c>
      <c r="O922" s="715" t="str">
        <f>IF(K922&lt;&gt;"",L922*M922,"")</f>
        <v/>
      </c>
      <c r="P922" s="715" t="str">
        <f>IF(K922&lt;&gt;"",L922*N922,"")</f>
        <v/>
      </c>
      <c r="Q922" s="5" t="s">
        <v>35</v>
      </c>
      <c r="R922" s="699"/>
      <c r="S922" s="699"/>
      <c r="T922" s="715" t="str">
        <f>IF(Q922&lt;&gt;"",VLOOKUP(Q922,'DON GIA'!$H$1:$K$103,4,0),"")</f>
        <v/>
      </c>
      <c r="U922" s="715" t="str">
        <f>IF(Q922&lt;&gt;"",IF(ISNUMBER(T922),S922*T922,""),"")</f>
        <v/>
      </c>
      <c r="V922" s="715"/>
      <c r="W922" s="712" t="s">
        <v>1008</v>
      </c>
      <c r="X922" s="699" t="s">
        <v>27</v>
      </c>
      <c r="Y922" s="718">
        <v>30.81</v>
      </c>
      <c r="Z922" s="725"/>
      <c r="AA922" s="715">
        <f>IF(W922&lt;&gt;"",VLOOKUP(W922,'DON GIA'!$A$1:$D$346,4,0),"")</f>
        <v>264499</v>
      </c>
      <c r="AB922" s="715">
        <f>IF(W922&lt;&gt;"",IF(ISNUMBER(AA922),Y922*AA922,""),"")</f>
        <v>8149214.1899999995</v>
      </c>
      <c r="AC922" s="5"/>
      <c r="AD922" s="5"/>
      <c r="AE922" s="5"/>
      <c r="AF922" s="5"/>
      <c r="AG922" s="5"/>
      <c r="AH922" s="699"/>
      <c r="AI922" s="5"/>
      <c r="AJ922" s="699"/>
      <c r="AK922" s="699"/>
      <c r="AL922" s="715" t="str">
        <f>IF(AI922&lt;&gt;"",VLOOKUP(AI922,'DON GIA'!$M$1:$P$9,4,0),"")</f>
        <v/>
      </c>
      <c r="AM922" s="715" t="str">
        <f>IF(AI922&lt;&gt;"",AK922*AL922,"")</f>
        <v/>
      </c>
      <c r="AN922" s="5"/>
      <c r="AO922" s="699"/>
      <c r="AP922" s="702" t="str">
        <f t="shared" si="349"/>
        <v/>
      </c>
      <c r="AQ922" s="712"/>
      <c r="AR922" s="712" t="s">
        <v>1960</v>
      </c>
      <c r="AS922" s="727"/>
    </row>
    <row r="923" spans="1:45" s="77" customFormat="1" outlineLevel="2">
      <c r="A923" s="710">
        <f>IF(B922&lt;&gt;"",B922,A922)</f>
        <v>62</v>
      </c>
      <c r="B923" s="711"/>
      <c r="C923" s="711"/>
      <c r="D923" s="708"/>
      <c r="E923" s="699"/>
      <c r="F923" s="699"/>
      <c r="G923" s="699"/>
      <c r="H923" s="699"/>
      <c r="I923" s="699"/>
      <c r="J923" s="699"/>
      <c r="K923" s="712"/>
      <c r="L923" s="714" t="s">
        <v>35</v>
      </c>
      <c r="M923" s="715" t="str">
        <f>IF(K923&lt;&gt;"",VLOOKUP(K923,'DON GIA'!$S$1:$U$19,3,0),"")</f>
        <v/>
      </c>
      <c r="N923" s="715" t="str">
        <f>IF(K923&lt;&gt;"",VLOOKUP(K923,'DON GIA'!$S$1:$V$19,4,0),"")</f>
        <v/>
      </c>
      <c r="O923" s="715" t="str">
        <f>IF(K923&lt;&gt;"",L923*M923,"")</f>
        <v/>
      </c>
      <c r="P923" s="715" t="str">
        <f>IF(K923&lt;&gt;"",L923*N923,"")</f>
        <v/>
      </c>
      <c r="Q923" s="5" t="s">
        <v>35</v>
      </c>
      <c r="R923" s="699"/>
      <c r="S923" s="699"/>
      <c r="T923" s="715" t="str">
        <f>IF(Q923&lt;&gt;"",VLOOKUP(Q923,'DON GIA'!$H$1:$K$103,4,0),"")</f>
        <v/>
      </c>
      <c r="U923" s="715" t="str">
        <f>IF(Q923&lt;&gt;"",IF(ISNUMBER(T923),S923*T923,""),"")</f>
        <v/>
      </c>
      <c r="V923" s="715"/>
      <c r="W923" s="712"/>
      <c r="X923" s="699"/>
      <c r="Y923" s="718"/>
      <c r="Z923" s="725"/>
      <c r="AA923" s="715" t="str">
        <f>IF(W923&lt;&gt;"",VLOOKUP(W923,'DON GIA'!$A$1:$D$346,4,0),"")</f>
        <v/>
      </c>
      <c r="AB923" s="715" t="str">
        <f>IF(W923&lt;&gt;"",IF(ISNUMBER(AA923),Y923*AA923,""),"")</f>
        <v/>
      </c>
      <c r="AC923" s="5"/>
      <c r="AD923" s="5"/>
      <c r="AE923" s="5"/>
      <c r="AF923" s="5"/>
      <c r="AG923" s="5"/>
      <c r="AH923" s="699"/>
      <c r="AI923" s="5"/>
      <c r="AJ923" s="699"/>
      <c r="AK923" s="699"/>
      <c r="AL923" s="715" t="str">
        <f>IF(AI923&lt;&gt;"",VLOOKUP(AI923,'DON GIA'!$M$1:$P$9,4,0),"")</f>
        <v/>
      </c>
      <c r="AM923" s="715" t="str">
        <f>IF(AI923&lt;&gt;"",AK923*AL923,"")</f>
        <v/>
      </c>
      <c r="AN923" s="5"/>
      <c r="AO923" s="699"/>
      <c r="AP923" s="702" t="str">
        <f t="shared" si="349"/>
        <v/>
      </c>
      <c r="AQ923" s="712"/>
      <c r="AR923" s="712"/>
      <c r="AS923" s="727"/>
    </row>
    <row r="924" spans="1:45" s="77" customFormat="1" outlineLevel="1">
      <c r="A924" s="658" t="s">
        <v>2097</v>
      </c>
      <c r="B924" s="696">
        <f>IF(C924&lt;&gt;"",COUNTA($C$8:C924),"")</f>
        <v>63</v>
      </c>
      <c r="C924" s="696">
        <v>413</v>
      </c>
      <c r="D924" s="708" t="s">
        <v>157</v>
      </c>
      <c r="E924" s="698"/>
      <c r="F924" s="699"/>
      <c r="G924" s="698"/>
      <c r="H924" s="698"/>
      <c r="I924" s="698"/>
      <c r="J924" s="698"/>
      <c r="K924" s="697"/>
      <c r="L924" s="701">
        <f>SUBTOTAL(9,L925:L929)</f>
        <v>0</v>
      </c>
      <c r="M924" s="702"/>
      <c r="N924" s="702"/>
      <c r="O924" s="702">
        <f>SUBTOTAL(9,O925:O929)</f>
        <v>0</v>
      </c>
      <c r="P924" s="702">
        <f>SUBTOTAL(9,P925:P929)</f>
        <v>0</v>
      </c>
      <c r="Q924" s="708"/>
      <c r="R924" s="698"/>
      <c r="S924" s="698">
        <f>SUBTOTAL(9,S925:S929)</f>
        <v>0</v>
      </c>
      <c r="T924" s="702"/>
      <c r="U924" s="702">
        <f>SUBTOTAL(9,U925:U929)</f>
        <v>0</v>
      </c>
      <c r="V924" s="702"/>
      <c r="W924" s="697"/>
      <c r="X924" s="698"/>
      <c r="Y924" s="705">
        <f>SUBTOTAL(9,Y925:Y929)</f>
        <v>51.06</v>
      </c>
      <c r="Z924" s="724">
        <f>SUBTOTAL(9,Z925:Z929)</f>
        <v>0</v>
      </c>
      <c r="AA924" s="702"/>
      <c r="AB924" s="702">
        <f>SUBTOTAL(9,AB925:AB929)</f>
        <v>69646906.74000001</v>
      </c>
      <c r="AC924" s="708"/>
      <c r="AD924" s="708"/>
      <c r="AE924" s="708"/>
      <c r="AF924" s="708"/>
      <c r="AG924" s="708"/>
      <c r="AH924" s="698"/>
      <c r="AI924" s="708"/>
      <c r="AJ924" s="698"/>
      <c r="AK924" s="698">
        <f>SUBTOTAL(9,AK925:AK929)</f>
        <v>0</v>
      </c>
      <c r="AL924" s="702"/>
      <c r="AM924" s="702">
        <f>SUBTOTAL(9,AM925:AM929)</f>
        <v>0</v>
      </c>
      <c r="AN924" s="708"/>
      <c r="AO924" s="698">
        <f>SUBTOTAL(9,AO925:AO929)</f>
        <v>0</v>
      </c>
      <c r="AP924" s="702">
        <f t="shared" si="349"/>
        <v>69646906.74000001</v>
      </c>
      <c r="AQ924" s="722"/>
      <c r="AR924" s="722"/>
      <c r="AS924" s="639"/>
    </row>
    <row r="925" spans="1:45" s="77" customFormat="1" ht="72" outlineLevel="2">
      <c r="A925" s="710">
        <f>IF(B924&lt;&gt;"",B924,A923)</f>
        <v>63</v>
      </c>
      <c r="B925" s="711" t="str">
        <f>IF(C925&lt;&gt;"",COUNTA($C$8:C925),"")</f>
        <v/>
      </c>
      <c r="C925" s="711"/>
      <c r="D925" s="5" t="s">
        <v>158</v>
      </c>
      <c r="E925" s="699">
        <v>1</v>
      </c>
      <c r="F925" s="699"/>
      <c r="G925" s="699"/>
      <c r="H925" s="699"/>
      <c r="I925" s="699"/>
      <c r="J925" s="699"/>
      <c r="K925" s="712"/>
      <c r="L925" s="714" t="s">
        <v>35</v>
      </c>
      <c r="M925" s="715" t="str">
        <f>IF(K925&lt;&gt;"",VLOOKUP(K925,'DON GIA'!$S$1:$U$19,3,0),"")</f>
        <v/>
      </c>
      <c r="N925" s="715" t="str">
        <f>IF(K925&lt;&gt;"",VLOOKUP(K925,'DON GIA'!$S$1:$V$19,4,0),"")</f>
        <v/>
      </c>
      <c r="O925" s="715" t="str">
        <f>IF(K925&lt;&gt;"",L925*M925,"")</f>
        <v/>
      </c>
      <c r="P925" s="715" t="str">
        <f>IF(K925&lt;&gt;"",L925*N925,"")</f>
        <v/>
      </c>
      <c r="Q925" s="5" t="s">
        <v>35</v>
      </c>
      <c r="R925" s="699"/>
      <c r="S925" s="699"/>
      <c r="T925" s="715" t="str">
        <f>IF(Q925&lt;&gt;"",VLOOKUP(Q925,'DON GIA'!$H$1:$K$103,4,0),"")</f>
        <v/>
      </c>
      <c r="U925" s="715" t="str">
        <f>IF(Q925&lt;&gt;"",IF(ISNUMBER(T925),S925*T925,""),"")</f>
        <v/>
      </c>
      <c r="V925" s="715" t="s">
        <v>2164</v>
      </c>
      <c r="W925" s="712" t="s">
        <v>1057</v>
      </c>
      <c r="X925" s="699" t="s">
        <v>27</v>
      </c>
      <c r="Y925" s="718">
        <v>28.6</v>
      </c>
      <c r="Z925" s="725"/>
      <c r="AA925" s="715">
        <f>IF(W925&lt;&gt;"",VLOOKUP(W925,'DON GIA'!$A$1:$D$346,4,0),"")</f>
        <v>1229116</v>
      </c>
      <c r="AB925" s="715">
        <f>IF(W925&lt;&gt;"",IF(ISNUMBER(AA925),Y925*AA925,""),"")</f>
        <v>35152717.600000001</v>
      </c>
      <c r="AC925" s="5"/>
      <c r="AD925" s="5"/>
      <c r="AE925" s="5"/>
      <c r="AF925" s="5"/>
      <c r="AG925" s="5"/>
      <c r="AH925" s="699"/>
      <c r="AI925" s="5"/>
      <c r="AJ925" s="699"/>
      <c r="AK925" s="699"/>
      <c r="AL925" s="715" t="str">
        <f>IF(AI925&lt;&gt;"",VLOOKUP(AI925,'DON GIA'!$M$1:$P$9,4,0),"")</f>
        <v/>
      </c>
      <c r="AM925" s="715" t="str">
        <f>IF(AI925&lt;&gt;"",AK925*AL925,"")</f>
        <v/>
      </c>
      <c r="AN925" s="5"/>
      <c r="AO925" s="699"/>
      <c r="AP925" s="702" t="str">
        <f t="shared" si="349"/>
        <v/>
      </c>
      <c r="AQ925" s="722" t="s">
        <v>2362</v>
      </c>
      <c r="AR925" s="722" t="s">
        <v>1912</v>
      </c>
      <c r="AS925" s="639"/>
    </row>
    <row r="926" spans="1:45" s="77" customFormat="1" ht="50.25" outlineLevel="2">
      <c r="A926" s="710">
        <f>IF(B925&lt;&gt;"",B925,A925)</f>
        <v>63</v>
      </c>
      <c r="B926" s="711" t="str">
        <f>IF(C926&lt;&gt;"",COUNTA($C$8:C926),"")</f>
        <v/>
      </c>
      <c r="C926" s="711"/>
      <c r="D926" s="5" t="s">
        <v>159</v>
      </c>
      <c r="E926" s="699"/>
      <c r="F926" s="699"/>
      <c r="G926" s="699"/>
      <c r="H926" s="699"/>
      <c r="I926" s="699"/>
      <c r="J926" s="699"/>
      <c r="K926" s="712"/>
      <c r="L926" s="714" t="s">
        <v>35</v>
      </c>
      <c r="M926" s="715" t="str">
        <f>IF(K926&lt;&gt;"",VLOOKUP(K926,'DON GIA'!$S$1:$U$19,3,0),"")</f>
        <v/>
      </c>
      <c r="N926" s="715" t="str">
        <f>IF(K926&lt;&gt;"",VLOOKUP(K926,'DON GIA'!$S$1:$V$19,4,0),"")</f>
        <v/>
      </c>
      <c r="O926" s="715" t="str">
        <f>IF(K926&lt;&gt;"",L926*M926,"")</f>
        <v/>
      </c>
      <c r="P926" s="715" t="str">
        <f>IF(K926&lt;&gt;"",L926*N926,"")</f>
        <v/>
      </c>
      <c r="Q926" s="5" t="s">
        <v>35</v>
      </c>
      <c r="R926" s="699"/>
      <c r="S926" s="699"/>
      <c r="T926" s="715" t="str">
        <f>IF(Q926&lt;&gt;"",VLOOKUP(Q926,'DON GIA'!$H$1:$K$103,4,0),"")</f>
        <v/>
      </c>
      <c r="U926" s="715" t="str">
        <f>IF(Q926&lt;&gt;"",IF(ISNUMBER(T926),S926*T926,""),"")</f>
        <v/>
      </c>
      <c r="V926" s="715"/>
      <c r="W926" s="712" t="s">
        <v>1003</v>
      </c>
      <c r="X926" s="699" t="s">
        <v>27</v>
      </c>
      <c r="Y926" s="718">
        <v>6</v>
      </c>
      <c r="Z926" s="725"/>
      <c r="AA926" s="715">
        <f>IF(W926&lt;&gt;"",VLOOKUP(W926,'DON GIA'!$A$1:$D$346,4,0),"")</f>
        <v>854777</v>
      </c>
      <c r="AB926" s="715">
        <f>IF(W926&lt;&gt;"",IF(ISNUMBER(AA926),Y926*AA926,""),"")</f>
        <v>5128662</v>
      </c>
      <c r="AC926" s="5"/>
      <c r="AD926" s="5"/>
      <c r="AE926" s="5"/>
      <c r="AF926" s="5"/>
      <c r="AG926" s="5"/>
      <c r="AH926" s="699"/>
      <c r="AI926" s="5"/>
      <c r="AJ926" s="699"/>
      <c r="AK926" s="699"/>
      <c r="AL926" s="715" t="str">
        <f>IF(AI926&lt;&gt;"",VLOOKUP(AI926,'DON GIA'!$M$1:$P$9,4,0),"")</f>
        <v/>
      </c>
      <c r="AM926" s="715" t="str">
        <f>IF(AI926&lt;&gt;"",AK926*AL926,"")</f>
        <v/>
      </c>
      <c r="AN926" s="5"/>
      <c r="AO926" s="699"/>
      <c r="AP926" s="702" t="str">
        <f t="shared" si="349"/>
        <v/>
      </c>
      <c r="AQ926" s="584" t="s">
        <v>2003</v>
      </c>
      <c r="AR926" s="584" t="s">
        <v>1958</v>
      </c>
      <c r="AS926" s="631"/>
    </row>
    <row r="927" spans="1:45" s="77" customFormat="1" ht="66.75" outlineLevel="2">
      <c r="A927" s="710">
        <f>IF(B926&lt;&gt;"",B926,A926)</f>
        <v>63</v>
      </c>
      <c r="B927" s="711" t="str">
        <f>IF(C927&lt;&gt;"",COUNTA($C$8:C927),"")</f>
        <v/>
      </c>
      <c r="C927" s="711"/>
      <c r="D927" s="5"/>
      <c r="E927" s="699"/>
      <c r="F927" s="699"/>
      <c r="G927" s="699"/>
      <c r="H927" s="699"/>
      <c r="I927" s="699"/>
      <c r="J927" s="699"/>
      <c r="K927" s="712"/>
      <c r="L927" s="714" t="s">
        <v>35</v>
      </c>
      <c r="M927" s="715" t="str">
        <f>IF(K927&lt;&gt;"",VLOOKUP(K927,'DON GIA'!$S$1:$U$19,3,0),"")</f>
        <v/>
      </c>
      <c r="N927" s="715" t="str">
        <f>IF(K927&lt;&gt;"",VLOOKUP(K927,'DON GIA'!$S$1:$V$19,4,0),"")</f>
        <v/>
      </c>
      <c r="O927" s="715" t="str">
        <f>IF(K927&lt;&gt;"",L927*M927,"")</f>
        <v/>
      </c>
      <c r="P927" s="715" t="str">
        <f>IF(K927&lt;&gt;"",L927*N927,"")</f>
        <v/>
      </c>
      <c r="Q927" s="5" t="s">
        <v>35</v>
      </c>
      <c r="R927" s="699"/>
      <c r="S927" s="699"/>
      <c r="T927" s="715" t="str">
        <f>IF(Q927&lt;&gt;"",VLOOKUP(Q927,'DON GIA'!$H$1:$K$103,4,0),"")</f>
        <v/>
      </c>
      <c r="U927" s="715" t="str">
        <f>IF(Q927&lt;&gt;"",IF(ISNUMBER(T927),S927*T927,""),"")</f>
        <v/>
      </c>
      <c r="V927" s="715"/>
      <c r="W927" s="712" t="s">
        <v>1077</v>
      </c>
      <c r="X927" s="699" t="s">
        <v>27</v>
      </c>
      <c r="Y927" s="718">
        <v>13.8</v>
      </c>
      <c r="Z927" s="725"/>
      <c r="AA927" s="715">
        <f>IF(W927&lt;&gt;"",VLOOKUP(W927,'DON GIA'!$A$1:$D$346,4,0),"")</f>
        <v>264499</v>
      </c>
      <c r="AB927" s="715">
        <f>IF(W927&lt;&gt;"",IF(ISNUMBER(AA927),Y927*AA927,""),"")</f>
        <v>3650086.2</v>
      </c>
      <c r="AC927" s="5"/>
      <c r="AD927" s="5"/>
      <c r="AE927" s="5"/>
      <c r="AF927" s="5"/>
      <c r="AG927" s="5"/>
      <c r="AH927" s="699"/>
      <c r="AI927" s="5"/>
      <c r="AJ927" s="699"/>
      <c r="AK927" s="699"/>
      <c r="AL927" s="715" t="str">
        <f>IF(AI927&lt;&gt;"",VLOOKUP(AI927,'DON GIA'!$M$1:$P$9,4,0),"")</f>
        <v/>
      </c>
      <c r="AM927" s="715" t="str">
        <f>IF(AI927&lt;&gt;"",AK927*AL927,"")</f>
        <v/>
      </c>
      <c r="AN927" s="5"/>
      <c r="AO927" s="699"/>
      <c r="AP927" s="702" t="str">
        <f t="shared" si="349"/>
        <v/>
      </c>
      <c r="AQ927" s="712"/>
      <c r="AR927" s="712" t="s">
        <v>1959</v>
      </c>
      <c r="AS927" s="727"/>
    </row>
    <row r="928" spans="1:45" s="77" customFormat="1" ht="66.75" outlineLevel="2">
      <c r="A928" s="710">
        <f>IF(B927&lt;&gt;"",B927,A927)</f>
        <v>63</v>
      </c>
      <c r="B928" s="711" t="str">
        <f>IF(C928&lt;&gt;"",COUNTA($C$8:C928),"")</f>
        <v/>
      </c>
      <c r="C928" s="711"/>
      <c r="D928" s="5"/>
      <c r="E928" s="699"/>
      <c r="F928" s="699"/>
      <c r="G928" s="699"/>
      <c r="H928" s="699"/>
      <c r="I928" s="699"/>
      <c r="J928" s="699"/>
      <c r="K928" s="712"/>
      <c r="L928" s="714" t="s">
        <v>35</v>
      </c>
      <c r="M928" s="715" t="str">
        <f>IF(K928&lt;&gt;"",VLOOKUP(K928,'DON GIA'!$S$1:$U$19,3,0),"")</f>
        <v/>
      </c>
      <c r="N928" s="715" t="str">
        <f>IF(K928&lt;&gt;"",VLOOKUP(K928,'DON GIA'!$S$1:$V$19,4,0),"")</f>
        <v/>
      </c>
      <c r="O928" s="715" t="str">
        <f>IF(K928&lt;&gt;"",L928*M928,"")</f>
        <v/>
      </c>
      <c r="P928" s="715" t="str">
        <f>IF(K928&lt;&gt;"",L928*N928,"")</f>
        <v/>
      </c>
      <c r="Q928" s="5" t="s">
        <v>35</v>
      </c>
      <c r="R928" s="699"/>
      <c r="S928" s="699"/>
      <c r="T928" s="715" t="str">
        <f>IF(Q928&lt;&gt;"",VLOOKUP(Q928,'DON GIA'!$H$1:$K$103,4,0),"")</f>
        <v/>
      </c>
      <c r="U928" s="715" t="str">
        <f>IF(Q928&lt;&gt;"",IF(ISNUMBER(T928),S928*T928,""),"")</f>
        <v/>
      </c>
      <c r="V928" s="715"/>
      <c r="W928" s="712" t="s">
        <v>1076</v>
      </c>
      <c r="X928" s="699" t="s">
        <v>27</v>
      </c>
      <c r="Y928" s="718">
        <v>2.66</v>
      </c>
      <c r="Z928" s="725"/>
      <c r="AA928" s="715">
        <f>IF(W928&lt;&gt;"",VLOOKUP(W928,'DON GIA'!$A$1:$D$346,4,0),"")</f>
        <v>9667459</v>
      </c>
      <c r="AB928" s="715">
        <f>IF(W928&lt;&gt;"",IF(ISNUMBER(AA928),Y928*AA928,""),"")</f>
        <v>25715440.940000001</v>
      </c>
      <c r="AC928" s="5"/>
      <c r="AD928" s="5"/>
      <c r="AE928" s="5"/>
      <c r="AF928" s="5"/>
      <c r="AG928" s="5"/>
      <c r="AH928" s="699"/>
      <c r="AI928" s="5"/>
      <c r="AJ928" s="699"/>
      <c r="AK928" s="699"/>
      <c r="AL928" s="715" t="str">
        <f>IF(AI928&lt;&gt;"",VLOOKUP(AI928,'DON GIA'!$M$1:$P$9,4,0),"")</f>
        <v/>
      </c>
      <c r="AM928" s="715" t="str">
        <f>IF(AI928&lt;&gt;"",AK928*AL928,"")</f>
        <v/>
      </c>
      <c r="AN928" s="5"/>
      <c r="AO928" s="699"/>
      <c r="AP928" s="702" t="str">
        <f t="shared" si="349"/>
        <v/>
      </c>
      <c r="AQ928" s="712"/>
      <c r="AR928" s="712" t="s">
        <v>1960</v>
      </c>
      <c r="AS928" s="727"/>
    </row>
    <row r="929" spans="1:45" s="77" customFormat="1" outlineLevel="2">
      <c r="A929" s="710">
        <f>IF(B928&lt;&gt;"",B928,A928)</f>
        <v>63</v>
      </c>
      <c r="B929" s="711"/>
      <c r="C929" s="711"/>
      <c r="D929" s="762"/>
      <c r="E929" s="699"/>
      <c r="F929" s="699"/>
      <c r="G929" s="699"/>
      <c r="H929" s="699"/>
      <c r="I929" s="699"/>
      <c r="J929" s="699"/>
      <c r="K929" s="712"/>
      <c r="L929" s="714" t="s">
        <v>35</v>
      </c>
      <c r="M929" s="715" t="str">
        <f>IF(K929&lt;&gt;"",VLOOKUP(K929,'DON GIA'!$S$1:$U$19,3,0),"")</f>
        <v/>
      </c>
      <c r="N929" s="715" t="str">
        <f>IF(K929&lt;&gt;"",VLOOKUP(K929,'DON GIA'!$S$1:$V$19,4,0),"")</f>
        <v/>
      </c>
      <c r="O929" s="715" t="str">
        <f>IF(K929&lt;&gt;"",L929*M929,"")</f>
        <v/>
      </c>
      <c r="P929" s="715" t="str">
        <f>IF(K929&lt;&gt;"",L929*N929,"")</f>
        <v/>
      </c>
      <c r="Q929" s="5" t="s">
        <v>35</v>
      </c>
      <c r="R929" s="699"/>
      <c r="S929" s="699"/>
      <c r="T929" s="715" t="str">
        <f>IF(Q929&lt;&gt;"",VLOOKUP(Q929,'DON GIA'!$H$1:$K$103,4,0),"")</f>
        <v/>
      </c>
      <c r="U929" s="715" t="str">
        <f>IF(Q929&lt;&gt;"",IF(ISNUMBER(T929),S929*T929,""),"")</f>
        <v/>
      </c>
      <c r="V929" s="715"/>
      <c r="W929" s="712"/>
      <c r="X929" s="699"/>
      <c r="Y929" s="718"/>
      <c r="Z929" s="725"/>
      <c r="AA929" s="715" t="str">
        <f>IF(W929&lt;&gt;"",VLOOKUP(W929,'DON GIA'!$A$1:$D$346,4,0),"")</f>
        <v/>
      </c>
      <c r="AB929" s="715" t="str">
        <f>IF(W929&lt;&gt;"",IF(ISNUMBER(AA929),Y929*AA929,""),"")</f>
        <v/>
      </c>
      <c r="AC929" s="5"/>
      <c r="AD929" s="5"/>
      <c r="AE929" s="5"/>
      <c r="AF929" s="5"/>
      <c r="AG929" s="5"/>
      <c r="AH929" s="699"/>
      <c r="AI929" s="5"/>
      <c r="AJ929" s="699"/>
      <c r="AK929" s="699"/>
      <c r="AL929" s="715" t="str">
        <f>IF(AI929&lt;&gt;"",VLOOKUP(AI929,'DON GIA'!$M$1:$P$9,4,0),"")</f>
        <v/>
      </c>
      <c r="AM929" s="715" t="str">
        <f>IF(AI929&lt;&gt;"",AK929*AL929,"")</f>
        <v/>
      </c>
      <c r="AN929" s="5"/>
      <c r="AO929" s="699"/>
      <c r="AP929" s="702" t="str">
        <f t="shared" si="349"/>
        <v/>
      </c>
      <c r="AQ929" s="712"/>
      <c r="AR929" s="712"/>
      <c r="AS929" s="727"/>
    </row>
    <row r="930" spans="1:45" s="77" customFormat="1" outlineLevel="1">
      <c r="A930" s="658" t="s">
        <v>2096</v>
      </c>
      <c r="B930" s="696">
        <f>IF(C930&lt;&gt;"",COUNTA($C$8:C930),"")</f>
        <v>64</v>
      </c>
      <c r="C930" s="696">
        <v>424</v>
      </c>
      <c r="D930" s="762" t="s">
        <v>209</v>
      </c>
      <c r="E930" s="698"/>
      <c r="F930" s="699"/>
      <c r="G930" s="698"/>
      <c r="H930" s="698"/>
      <c r="I930" s="698"/>
      <c r="J930" s="698"/>
      <c r="K930" s="700"/>
      <c r="L930" s="749">
        <f>SUBTOTAL(9,L931:L965)</f>
        <v>5165.6000000000004</v>
      </c>
      <c r="M930" s="702"/>
      <c r="N930" s="702"/>
      <c r="O930" s="702">
        <f>SUBTOTAL(9,O931:O965)</f>
        <v>11493588500</v>
      </c>
      <c r="P930" s="702">
        <f>SUBTOTAL(9,P931:P965)</f>
        <v>0</v>
      </c>
      <c r="Q930" s="708"/>
      <c r="R930" s="698"/>
      <c r="S930" s="698">
        <f>SUBTOTAL(9,S931:S965)</f>
        <v>104</v>
      </c>
      <c r="T930" s="702"/>
      <c r="U930" s="702">
        <f>SUBTOTAL(9,U931:U965)</f>
        <v>31516000</v>
      </c>
      <c r="V930" s="702"/>
      <c r="W930" s="697"/>
      <c r="X930" s="698"/>
      <c r="Y930" s="705">
        <f>SUBTOTAL(9,Y931:Y965)</f>
        <v>747.7</v>
      </c>
      <c r="Z930" s="724">
        <f>SUBTOTAL(9,Z931:Z965)</f>
        <v>0</v>
      </c>
      <c r="AA930" s="702"/>
      <c r="AB930" s="702">
        <f>SUBTOTAL(9,AB931:AB965)</f>
        <v>152395430</v>
      </c>
      <c r="AC930" s="708"/>
      <c r="AD930" s="708"/>
      <c r="AE930" s="708"/>
      <c r="AF930" s="708"/>
      <c r="AG930" s="708"/>
      <c r="AH930" s="698"/>
      <c r="AI930" s="708"/>
      <c r="AJ930" s="698"/>
      <c r="AK930" s="698">
        <f>SUBTOTAL(9,AK931:AK965)</f>
        <v>0</v>
      </c>
      <c r="AL930" s="702"/>
      <c r="AM930" s="702">
        <f>SUBTOTAL(9,AM931:AM965)</f>
        <v>0</v>
      </c>
      <c r="AN930" s="708"/>
      <c r="AO930" s="698">
        <f>SUBTOTAL(9,AO931:AO965)</f>
        <v>0</v>
      </c>
      <c r="AP930" s="702">
        <f t="shared" si="349"/>
        <v>11677499930</v>
      </c>
      <c r="AQ930" s="709"/>
      <c r="AR930" s="709"/>
      <c r="AS930" s="723"/>
    </row>
    <row r="931" spans="1:45" s="77" customFormat="1" ht="50.25" outlineLevel="2">
      <c r="A931" s="710">
        <f>IF(B930&lt;&gt;"",B930,A929)</f>
        <v>64</v>
      </c>
      <c r="B931" s="711" t="str">
        <f>IF(C931&lt;&gt;"",COUNTA($C$8:C931),"")</f>
        <v/>
      </c>
      <c r="C931" s="711"/>
      <c r="D931" s="747" t="s">
        <v>212</v>
      </c>
      <c r="E931" s="699">
        <v>4</v>
      </c>
      <c r="F931" s="699"/>
      <c r="G931" s="699">
        <v>8</v>
      </c>
      <c r="H931" s="699">
        <v>79</v>
      </c>
      <c r="I931" s="699">
        <v>250</v>
      </c>
      <c r="J931" s="699">
        <v>21</v>
      </c>
      <c r="K931" s="713" t="s">
        <v>392</v>
      </c>
      <c r="L931" s="750">
        <v>936.9</v>
      </c>
      <c r="M931" s="715">
        <f>IF(K931&lt;&gt;"",VLOOKUP(K931,'DON GIA'!$S$1:$U$19,3,0),"")</f>
        <v>3015000</v>
      </c>
      <c r="N931" s="715">
        <f>IF(K931&lt;&gt;"",VLOOKUP(K931,'DON GIA'!$S$1:$V$19,4,0),"")</f>
        <v>0</v>
      </c>
      <c r="O931" s="715">
        <f t="shared" ref="O931:O963" si="355">IF(K931&lt;&gt;"",L931*M931,"")</f>
        <v>2824753500</v>
      </c>
      <c r="P931" s="715">
        <f t="shared" ref="P931:P963" si="356">IF(K931&lt;&gt;"",L931*N931,"")</f>
        <v>0</v>
      </c>
      <c r="Q931" s="5" t="s">
        <v>766</v>
      </c>
      <c r="R931" s="699" t="s">
        <v>210</v>
      </c>
      <c r="S931" s="699">
        <v>18</v>
      </c>
      <c r="T931" s="715">
        <f>IF(Q931&lt;&gt;"",VLOOKUP(Q931,'DON GIA'!$H$1:$K$103,4,0),"")</f>
        <v>420000</v>
      </c>
      <c r="U931" s="715">
        <f t="shared" ref="U931:U963" si="357">IF(Q931&lt;&gt;"",IF(ISNUMBER(T931),S931*T931,""),"")</f>
        <v>7560000</v>
      </c>
      <c r="V931" s="715"/>
      <c r="W931" s="712" t="s">
        <v>1104</v>
      </c>
      <c r="X931" s="699" t="s">
        <v>38</v>
      </c>
      <c r="Y931" s="718">
        <v>110</v>
      </c>
      <c r="Z931" s="725"/>
      <c r="AA931" s="715">
        <f>IF(W931&lt;&gt;"",VLOOKUP(W931,'DON GIA'!$A$1:$D$346,4,0),"")</f>
        <v>1385413</v>
      </c>
      <c r="AB931" s="715">
        <f t="shared" ref="AB931:AB963" si="358">IF(W931&lt;&gt;"",IF(ISNUMBER(AA931),Y931*AA931,""),"")</f>
        <v>152395430</v>
      </c>
      <c r="AC931" s="5"/>
      <c r="AD931" s="5"/>
      <c r="AE931" s="5"/>
      <c r="AF931" s="5"/>
      <c r="AG931" s="5"/>
      <c r="AH931" s="699"/>
      <c r="AI931" s="5"/>
      <c r="AJ931" s="699"/>
      <c r="AK931" s="699"/>
      <c r="AL931" s="715" t="str">
        <f>IF(AI931&lt;&gt;"",VLOOKUP(AI931,'DON GIA'!$M$1:$P$9,4,0),"")</f>
        <v/>
      </c>
      <c r="AM931" s="715" t="str">
        <f t="shared" ref="AM931:AM963" si="359">IF(AI931&lt;&gt;"",AK931*AL931,"")</f>
        <v/>
      </c>
      <c r="AN931" s="5"/>
      <c r="AO931" s="699"/>
      <c r="AP931" s="702" t="str">
        <f t="shared" si="349"/>
        <v/>
      </c>
      <c r="AQ931" s="709" t="s">
        <v>2363</v>
      </c>
      <c r="AR931" s="709" t="s">
        <v>1912</v>
      </c>
      <c r="AS931" s="723"/>
    </row>
    <row r="932" spans="1:45" s="77" customFormat="1" ht="400.5" outlineLevel="2">
      <c r="A932" s="710">
        <f t="shared" ref="A932:A965" si="360">IF(B931&lt;&gt;"",B931,A931)</f>
        <v>64</v>
      </c>
      <c r="B932" s="711" t="str">
        <f>IF(C932&lt;&gt;"",COUNTA($C$8:C932),"")</f>
        <v/>
      </c>
      <c r="C932" s="711"/>
      <c r="D932" s="747" t="s">
        <v>214</v>
      </c>
      <c r="E932" s="699"/>
      <c r="F932" s="699"/>
      <c r="G932" s="699">
        <v>8</v>
      </c>
      <c r="H932" s="699">
        <v>79</v>
      </c>
      <c r="I932" s="699">
        <v>250</v>
      </c>
      <c r="J932" s="699">
        <v>21</v>
      </c>
      <c r="K932" s="712" t="s">
        <v>591</v>
      </c>
      <c r="L932" s="761">
        <v>164.5</v>
      </c>
      <c r="M932" s="715">
        <f>IF(K932&lt;&gt;"",VLOOKUP(K932,'DON GIA'!$S$1:$U$19,3,0),"")</f>
        <v>2050000</v>
      </c>
      <c r="N932" s="715">
        <f>IF(K932&lt;&gt;"",VLOOKUP(K932,'DON GIA'!$S$1:$V$19,4,0),"")</f>
        <v>0</v>
      </c>
      <c r="O932" s="715">
        <f t="shared" si="355"/>
        <v>337225000</v>
      </c>
      <c r="P932" s="715">
        <f t="shared" si="356"/>
        <v>0</v>
      </c>
      <c r="Q932" s="5" t="s">
        <v>213</v>
      </c>
      <c r="R932" s="699" t="s">
        <v>44</v>
      </c>
      <c r="S932" s="699">
        <v>1</v>
      </c>
      <c r="T932" s="715">
        <f>IF(Q932&lt;&gt;"",VLOOKUP(Q932,'DON GIA'!$H$1:$K$103,4,0),"")</f>
        <v>180000</v>
      </c>
      <c r="U932" s="715">
        <f t="shared" si="357"/>
        <v>180000</v>
      </c>
      <c r="V932" s="715"/>
      <c r="W932" s="712" t="s">
        <v>995</v>
      </c>
      <c r="X932" s="699" t="s">
        <v>38</v>
      </c>
      <c r="Y932" s="718">
        <v>637.70000000000005</v>
      </c>
      <c r="Z932" s="725"/>
      <c r="AA932" s="715" t="str">
        <f>IF(W932&lt;&gt;"",VLOOKUP(W932,'DON GIA'!$A$1:$D$346,4,0),"")</f>
        <v>không hỗ trợ</v>
      </c>
      <c r="AB932" s="715" t="str">
        <f t="shared" si="358"/>
        <v/>
      </c>
      <c r="AC932" s="5"/>
      <c r="AD932" s="5"/>
      <c r="AE932" s="5"/>
      <c r="AF932" s="5"/>
      <c r="AG932" s="5"/>
      <c r="AH932" s="699"/>
      <c r="AI932" s="5"/>
      <c r="AJ932" s="699"/>
      <c r="AK932" s="699"/>
      <c r="AL932" s="715" t="str">
        <f>IF(AI932&lt;&gt;"",VLOOKUP(AI932,'DON GIA'!$M$1:$P$9,4,0),"")</f>
        <v/>
      </c>
      <c r="AM932" s="715" t="str">
        <f t="shared" si="359"/>
        <v/>
      </c>
      <c r="AN932" s="5"/>
      <c r="AO932" s="699"/>
      <c r="AP932" s="702" t="str">
        <f t="shared" si="349"/>
        <v/>
      </c>
      <c r="AQ932" s="709" t="s">
        <v>2364</v>
      </c>
      <c r="AR932" s="709" t="s">
        <v>395</v>
      </c>
      <c r="AS932" s="723"/>
    </row>
    <row r="933" spans="1:45" s="77" customFormat="1" ht="52.5" outlineLevel="2">
      <c r="A933" s="710">
        <f t="shared" si="360"/>
        <v>64</v>
      </c>
      <c r="B933" s="711" t="str">
        <f>IF(C933&lt;&gt;"",COUNTA($C$8:C933),"")</f>
        <v/>
      </c>
      <c r="C933" s="711"/>
      <c r="D933" s="747"/>
      <c r="E933" s="699"/>
      <c r="F933" s="699"/>
      <c r="G933" s="699">
        <v>8</v>
      </c>
      <c r="H933" s="699">
        <v>79</v>
      </c>
      <c r="I933" s="699">
        <v>250</v>
      </c>
      <c r="J933" s="699">
        <v>30</v>
      </c>
      <c r="K933" s="712" t="s">
        <v>591</v>
      </c>
      <c r="L933" s="763">
        <v>109.8</v>
      </c>
      <c r="M933" s="715">
        <f>IF(K933&lt;&gt;"",VLOOKUP(K933,'DON GIA'!$S$1:$U$19,3,0),"")</f>
        <v>2050000</v>
      </c>
      <c r="N933" s="715">
        <f>IF(K933&lt;&gt;"",VLOOKUP(K933,'DON GIA'!$S$1:$V$19,4,0),"")</f>
        <v>0</v>
      </c>
      <c r="O933" s="715">
        <f t="shared" si="355"/>
        <v>225090000</v>
      </c>
      <c r="P933" s="715">
        <f t="shared" si="356"/>
        <v>0</v>
      </c>
      <c r="Q933" s="5" t="s">
        <v>2243</v>
      </c>
      <c r="R933" s="699" t="s">
        <v>44</v>
      </c>
      <c r="S933" s="699">
        <v>2</v>
      </c>
      <c r="T933" s="715">
        <f>IF(Q933&lt;&gt;"",VLOOKUP(Q933,'DON GIA'!$H$1:$K$103,4,0),"")</f>
        <v>480000</v>
      </c>
      <c r="U933" s="715">
        <f t="shared" si="357"/>
        <v>960000</v>
      </c>
      <c r="V933" s="715"/>
      <c r="W933" s="712"/>
      <c r="X933" s="699"/>
      <c r="Y933" s="718"/>
      <c r="Z933" s="725"/>
      <c r="AA933" s="715" t="str">
        <f>IF(W933&lt;&gt;"",VLOOKUP(W933,'DON GIA'!$A$1:$D$346,4,0),"")</f>
        <v/>
      </c>
      <c r="AB933" s="715" t="str">
        <f t="shared" si="358"/>
        <v/>
      </c>
      <c r="AC933" s="5"/>
      <c r="AD933" s="5"/>
      <c r="AE933" s="5"/>
      <c r="AF933" s="5"/>
      <c r="AG933" s="5"/>
      <c r="AH933" s="699"/>
      <c r="AI933" s="5"/>
      <c r="AJ933" s="699"/>
      <c r="AK933" s="699"/>
      <c r="AL933" s="715" t="str">
        <f>IF(AI933&lt;&gt;"",VLOOKUP(AI933,'DON GIA'!$M$1:$P$9,4,0),"")</f>
        <v/>
      </c>
      <c r="AM933" s="715" t="str">
        <f t="shared" si="359"/>
        <v/>
      </c>
      <c r="AN933" s="5"/>
      <c r="AO933" s="699"/>
      <c r="AP933" s="702" t="str">
        <f t="shared" si="349"/>
        <v/>
      </c>
      <c r="AQ933" s="722" t="s">
        <v>2365</v>
      </c>
      <c r="AR933" s="722" t="s">
        <v>2004</v>
      </c>
      <c r="AS933" s="639"/>
    </row>
    <row r="934" spans="1:45" s="77" customFormat="1" ht="282" outlineLevel="2">
      <c r="A934" s="710">
        <f t="shared" si="360"/>
        <v>64</v>
      </c>
      <c r="B934" s="711" t="str">
        <f>IF(C934&lt;&gt;"",COUNTA($C$8:C934),"")</f>
        <v/>
      </c>
      <c r="C934" s="711"/>
      <c r="D934" s="747"/>
      <c r="E934" s="699"/>
      <c r="F934" s="699"/>
      <c r="G934" s="699"/>
      <c r="H934" s="699">
        <v>79</v>
      </c>
      <c r="I934" s="699">
        <v>250</v>
      </c>
      <c r="J934" s="699">
        <v>42</v>
      </c>
      <c r="K934" s="712" t="s">
        <v>591</v>
      </c>
      <c r="L934" s="760">
        <v>8.1999999999999993</v>
      </c>
      <c r="M934" s="715">
        <f>IF(K934&lt;&gt;"",VLOOKUP(K934,'DON GIA'!$S$1:$U$19,3,0),"")</f>
        <v>2050000</v>
      </c>
      <c r="N934" s="715">
        <f>IF(K934&lt;&gt;"",VLOOKUP(K934,'DON GIA'!$S$1:$V$19,4,0),"")</f>
        <v>0</v>
      </c>
      <c r="O934" s="715">
        <f t="shared" si="355"/>
        <v>16810000</v>
      </c>
      <c r="P934" s="715">
        <f t="shared" si="356"/>
        <v>0</v>
      </c>
      <c r="Q934" s="5" t="s">
        <v>2246</v>
      </c>
      <c r="R934" s="699" t="s">
        <v>44</v>
      </c>
      <c r="S934" s="699">
        <v>11</v>
      </c>
      <c r="T934" s="715">
        <f>IF(Q934&lt;&gt;"",VLOOKUP(Q934,'DON GIA'!$H$1:$K$103,4,0),"")</f>
        <v>180000</v>
      </c>
      <c r="U934" s="715">
        <f t="shared" si="357"/>
        <v>1980000</v>
      </c>
      <c r="V934" s="715"/>
      <c r="W934" s="712"/>
      <c r="X934" s="699"/>
      <c r="Y934" s="718"/>
      <c r="Z934" s="725"/>
      <c r="AA934" s="715" t="str">
        <f>IF(W934&lt;&gt;"",VLOOKUP(W934,'DON GIA'!$A$1:$D$346,4,0),"")</f>
        <v/>
      </c>
      <c r="AB934" s="715" t="str">
        <f t="shared" si="358"/>
        <v/>
      </c>
      <c r="AC934" s="5"/>
      <c r="AD934" s="5"/>
      <c r="AE934" s="5"/>
      <c r="AF934" s="5"/>
      <c r="AG934" s="5"/>
      <c r="AH934" s="699"/>
      <c r="AI934" s="5"/>
      <c r="AJ934" s="699"/>
      <c r="AK934" s="699"/>
      <c r="AL934" s="715" t="str">
        <f>IF(AI934&lt;&gt;"",VLOOKUP(AI934,'DON GIA'!$M$1:$P$9,4,0),"")</f>
        <v/>
      </c>
      <c r="AM934" s="715" t="str">
        <f t="shared" si="359"/>
        <v/>
      </c>
      <c r="AN934" s="5"/>
      <c r="AO934" s="699"/>
      <c r="AP934" s="702" t="str">
        <f t="shared" si="349"/>
        <v/>
      </c>
      <c r="AQ934" s="709" t="s">
        <v>2366</v>
      </c>
      <c r="AR934" s="709" t="s">
        <v>2006</v>
      </c>
      <c r="AS934" s="723"/>
    </row>
    <row r="935" spans="1:45" s="77" customFormat="1" ht="52.5" outlineLevel="2">
      <c r="A935" s="710">
        <f t="shared" si="360"/>
        <v>64</v>
      </c>
      <c r="B935" s="711" t="str">
        <f>IF(C935&lt;&gt;"",COUNTA($C$8:C935),"")</f>
        <v/>
      </c>
      <c r="C935" s="711"/>
      <c r="D935" s="747"/>
      <c r="E935" s="699"/>
      <c r="F935" s="699"/>
      <c r="G935" s="699"/>
      <c r="H935" s="699">
        <v>79</v>
      </c>
      <c r="I935" s="699">
        <v>250</v>
      </c>
      <c r="J935" s="699">
        <v>46</v>
      </c>
      <c r="K935" s="712" t="s">
        <v>591</v>
      </c>
      <c r="L935" s="760">
        <v>329.8</v>
      </c>
      <c r="M935" s="715">
        <f>IF(K935&lt;&gt;"",VLOOKUP(K935,'DON GIA'!$S$1:$U$19,3,0),"")</f>
        <v>2050000</v>
      </c>
      <c r="N935" s="715">
        <f>IF(K935&lt;&gt;"",VLOOKUP(K935,'DON GIA'!$S$1:$V$19,4,0),"")</f>
        <v>0</v>
      </c>
      <c r="O935" s="715">
        <f t="shared" si="355"/>
        <v>676090000</v>
      </c>
      <c r="P935" s="715">
        <f t="shared" si="356"/>
        <v>0</v>
      </c>
      <c r="Q935" s="5" t="s">
        <v>2244</v>
      </c>
      <c r="R935" s="699" t="s">
        <v>44</v>
      </c>
      <c r="S935" s="699">
        <v>19</v>
      </c>
      <c r="T935" s="715">
        <f>IF(Q935&lt;&gt;"",VLOOKUP(Q935,'DON GIA'!$H$1:$K$103,4,0),"")</f>
        <v>36000</v>
      </c>
      <c r="U935" s="715">
        <f t="shared" si="357"/>
        <v>684000</v>
      </c>
      <c r="V935" s="715"/>
      <c r="W935" s="712"/>
      <c r="X935" s="699"/>
      <c r="Y935" s="718"/>
      <c r="Z935" s="725"/>
      <c r="AA935" s="715" t="str">
        <f>IF(W935&lt;&gt;"",VLOOKUP(W935,'DON GIA'!$A$1:$D$346,4,0),"")</f>
        <v/>
      </c>
      <c r="AB935" s="715" t="str">
        <f t="shared" si="358"/>
        <v/>
      </c>
      <c r="AC935" s="5"/>
      <c r="AD935" s="5"/>
      <c r="AE935" s="5"/>
      <c r="AF935" s="5"/>
      <c r="AG935" s="5"/>
      <c r="AH935" s="699"/>
      <c r="AI935" s="5"/>
      <c r="AJ935" s="699"/>
      <c r="AK935" s="699"/>
      <c r="AL935" s="715" t="str">
        <f>IF(AI935&lt;&gt;"",VLOOKUP(AI935,'DON GIA'!$M$1:$P$9,4,0),"")</f>
        <v/>
      </c>
      <c r="AM935" s="715" t="str">
        <f t="shared" si="359"/>
        <v/>
      </c>
      <c r="AN935" s="5"/>
      <c r="AO935" s="699"/>
      <c r="AP935" s="702" t="str">
        <f t="shared" si="349"/>
        <v/>
      </c>
      <c r="AQ935" s="722" t="s">
        <v>2367</v>
      </c>
      <c r="AR935" s="722" t="s">
        <v>2007</v>
      </c>
      <c r="AS935" s="639"/>
    </row>
    <row r="936" spans="1:45" s="77" customFormat="1" ht="282" outlineLevel="2">
      <c r="A936" s="710">
        <f t="shared" si="360"/>
        <v>64</v>
      </c>
      <c r="B936" s="711" t="str">
        <f>IF(C936&lt;&gt;"",COUNTA($C$8:C936),"")</f>
        <v/>
      </c>
      <c r="C936" s="711"/>
      <c r="D936" s="747"/>
      <c r="E936" s="699"/>
      <c r="F936" s="699"/>
      <c r="G936" s="699"/>
      <c r="H936" s="699">
        <v>79</v>
      </c>
      <c r="I936" s="699">
        <v>250</v>
      </c>
      <c r="J936" s="699">
        <v>31</v>
      </c>
      <c r="K936" s="712" t="s">
        <v>591</v>
      </c>
      <c r="L936" s="760">
        <v>3586.9</v>
      </c>
      <c r="M936" s="715">
        <f>IF(K936&lt;&gt;"",VLOOKUP(K936,'DON GIA'!$S$1:$U$19,3,0),"")</f>
        <v>2050000</v>
      </c>
      <c r="N936" s="715">
        <f>IF(K936&lt;&gt;"",VLOOKUP(K936,'DON GIA'!$S$1:$V$19,4,0),"")</f>
        <v>0</v>
      </c>
      <c r="O936" s="715">
        <f t="shared" si="355"/>
        <v>7353145000</v>
      </c>
      <c r="P936" s="715">
        <f t="shared" si="356"/>
        <v>0</v>
      </c>
      <c r="Q936" s="5" t="s">
        <v>217</v>
      </c>
      <c r="R936" s="699" t="s">
        <v>44</v>
      </c>
      <c r="S936" s="699">
        <v>4</v>
      </c>
      <c r="T936" s="715">
        <f>IF(Q936&lt;&gt;"",VLOOKUP(Q936,'DON GIA'!$H$1:$K$103,4,0),"")</f>
        <v>132000</v>
      </c>
      <c r="U936" s="715">
        <f t="shared" si="357"/>
        <v>528000</v>
      </c>
      <c r="V936" s="715"/>
      <c r="W936" s="712"/>
      <c r="X936" s="699"/>
      <c r="Y936" s="718"/>
      <c r="Z936" s="725"/>
      <c r="AA936" s="715" t="str">
        <f>IF(W936&lt;&gt;"",VLOOKUP(W936,'DON GIA'!$A$1:$D$346,4,0),"")</f>
        <v/>
      </c>
      <c r="AB936" s="715" t="str">
        <f t="shared" si="358"/>
        <v/>
      </c>
      <c r="AC936" s="5"/>
      <c r="AD936" s="5"/>
      <c r="AE936" s="5"/>
      <c r="AF936" s="5"/>
      <c r="AG936" s="5"/>
      <c r="AH936" s="699"/>
      <c r="AI936" s="5"/>
      <c r="AJ936" s="699"/>
      <c r="AK936" s="699"/>
      <c r="AL936" s="715" t="str">
        <f>IF(AI936&lt;&gt;"",VLOOKUP(AI936,'DON GIA'!$M$1:$P$9,4,0),"")</f>
        <v/>
      </c>
      <c r="AM936" s="715" t="str">
        <f t="shared" si="359"/>
        <v/>
      </c>
      <c r="AN936" s="5"/>
      <c r="AO936" s="699"/>
      <c r="AP936" s="702" t="str">
        <f t="shared" si="349"/>
        <v/>
      </c>
      <c r="AQ936" s="709" t="s">
        <v>2368</v>
      </c>
      <c r="AR936" s="709"/>
      <c r="AS936" s="723"/>
    </row>
    <row r="937" spans="1:45" s="77" customFormat="1" ht="50.25" outlineLevel="2">
      <c r="A937" s="710">
        <f t="shared" si="360"/>
        <v>64</v>
      </c>
      <c r="B937" s="711" t="str">
        <f>IF(C937&lt;&gt;"",COUNTA($C$8:C937),"")</f>
        <v/>
      </c>
      <c r="C937" s="711"/>
      <c r="D937" s="747"/>
      <c r="E937" s="699"/>
      <c r="F937" s="699"/>
      <c r="G937" s="699"/>
      <c r="H937" s="731">
        <v>79</v>
      </c>
      <c r="I937" s="731">
        <v>250</v>
      </c>
      <c r="J937" s="731">
        <v>201</v>
      </c>
      <c r="K937" s="712" t="s">
        <v>591</v>
      </c>
      <c r="L937" s="764">
        <v>29.5</v>
      </c>
      <c r="M937" s="715">
        <f>IF(K937&lt;&gt;"",VLOOKUP(K937,'DON GIA'!$S$1:$U$19,3,0),"")</f>
        <v>2050000</v>
      </c>
      <c r="N937" s="715">
        <f>IF(K937&lt;&gt;"",VLOOKUP(K937,'DON GIA'!$S$1:$V$19,4,0),"")</f>
        <v>0</v>
      </c>
      <c r="O937" s="715">
        <f t="shared" si="355"/>
        <v>60475000</v>
      </c>
      <c r="P937" s="715">
        <f t="shared" si="356"/>
        <v>0</v>
      </c>
      <c r="Q937" s="5" t="s">
        <v>52</v>
      </c>
      <c r="R937" s="699" t="s">
        <v>44</v>
      </c>
      <c r="S937" s="699">
        <v>29</v>
      </c>
      <c r="T937" s="715">
        <f>IF(Q937&lt;&gt;"",VLOOKUP(Q937,'DON GIA'!$H$1:$K$103,4,0),"")</f>
        <v>76000</v>
      </c>
      <c r="U937" s="715">
        <f t="shared" si="357"/>
        <v>2204000</v>
      </c>
      <c r="V937" s="715"/>
      <c r="W937" s="712"/>
      <c r="X937" s="699"/>
      <c r="Y937" s="718"/>
      <c r="Z937" s="725"/>
      <c r="AA937" s="715" t="str">
        <f>IF(W937&lt;&gt;"",VLOOKUP(W937,'DON GIA'!$A$1:$D$346,4,0),"")</f>
        <v/>
      </c>
      <c r="AB937" s="715" t="str">
        <f t="shared" si="358"/>
        <v/>
      </c>
      <c r="AC937" s="5"/>
      <c r="AD937" s="5"/>
      <c r="AE937" s="5"/>
      <c r="AF937" s="5"/>
      <c r="AG937" s="5"/>
      <c r="AH937" s="699"/>
      <c r="AI937" s="5"/>
      <c r="AJ937" s="699"/>
      <c r="AK937" s="699"/>
      <c r="AL937" s="715" t="str">
        <f>IF(AI937&lt;&gt;"",VLOOKUP(AI937,'DON GIA'!$M$1:$P$9,4,0),"")</f>
        <v/>
      </c>
      <c r="AM937" s="715" t="str">
        <f t="shared" si="359"/>
        <v/>
      </c>
      <c r="AN937" s="5"/>
      <c r="AO937" s="699"/>
      <c r="AP937" s="702" t="str">
        <f t="shared" si="349"/>
        <v/>
      </c>
      <c r="AQ937" s="722" t="s">
        <v>2369</v>
      </c>
      <c r="AR937" s="722"/>
      <c r="AS937" s="639"/>
    </row>
    <row r="938" spans="1:45" s="77" customFormat="1" ht="102" outlineLevel="2">
      <c r="A938" s="710">
        <f t="shared" si="360"/>
        <v>64</v>
      </c>
      <c r="B938" s="711" t="str">
        <f>IF(C938&lt;&gt;"",COUNTA($C$8:C938),"")</f>
        <v/>
      </c>
      <c r="C938" s="711"/>
      <c r="D938" s="747"/>
      <c r="E938" s="699"/>
      <c r="F938" s="699"/>
      <c r="G938" s="699"/>
      <c r="H938" s="699"/>
      <c r="I938" s="699"/>
      <c r="J938" s="699"/>
      <c r="K938" s="713"/>
      <c r="L938" s="760" t="s">
        <v>35</v>
      </c>
      <c r="M938" s="715" t="str">
        <f>IF(K938&lt;&gt;"",VLOOKUP(K938,'DON GIA'!$S$1:$U$19,3,0),"")</f>
        <v/>
      </c>
      <c r="N938" s="715" t="str">
        <f>IF(K938&lt;&gt;"",VLOOKUP(K938,'DON GIA'!$S$1:$V$19,4,0),"")</f>
        <v/>
      </c>
      <c r="O938" s="715" t="str">
        <f t="shared" si="355"/>
        <v/>
      </c>
      <c r="P938" s="715" t="str">
        <f t="shared" si="356"/>
        <v/>
      </c>
      <c r="Q938" s="5" t="s">
        <v>53</v>
      </c>
      <c r="R938" s="699" t="s">
        <v>44</v>
      </c>
      <c r="S938" s="699">
        <v>10</v>
      </c>
      <c r="T938" s="715">
        <f>IF(Q938&lt;&gt;"",VLOOKUP(Q938,'DON GIA'!$H$1:$K$103,4,0),"")</f>
        <v>34000</v>
      </c>
      <c r="U938" s="715">
        <f t="shared" si="357"/>
        <v>340000</v>
      </c>
      <c r="V938" s="715"/>
      <c r="W938" s="712"/>
      <c r="X938" s="699"/>
      <c r="Y938" s="718"/>
      <c r="Z938" s="725"/>
      <c r="AA938" s="715" t="str">
        <f>IF(W938&lt;&gt;"",VLOOKUP(W938,'DON GIA'!$A$1:$D$346,4,0),"")</f>
        <v/>
      </c>
      <c r="AB938" s="715" t="str">
        <f t="shared" si="358"/>
        <v/>
      </c>
      <c r="AC938" s="5"/>
      <c r="AD938" s="5"/>
      <c r="AE938" s="5"/>
      <c r="AF938" s="5"/>
      <c r="AG938" s="5"/>
      <c r="AH938" s="699"/>
      <c r="AI938" s="5"/>
      <c r="AJ938" s="699"/>
      <c r="AK938" s="699"/>
      <c r="AL938" s="715" t="str">
        <f>IF(AI938&lt;&gt;"",VLOOKUP(AI938,'DON GIA'!$M$1:$P$9,4,0),"")</f>
        <v/>
      </c>
      <c r="AM938" s="715" t="str">
        <f t="shared" si="359"/>
        <v/>
      </c>
      <c r="AN938" s="5"/>
      <c r="AO938" s="699"/>
      <c r="AP938" s="702" t="str">
        <f t="shared" si="349"/>
        <v/>
      </c>
      <c r="AQ938" s="722" t="s">
        <v>2370</v>
      </c>
      <c r="AR938" s="722"/>
      <c r="AS938" s="639"/>
    </row>
    <row r="939" spans="1:45" s="77" customFormat="1" ht="82.5" outlineLevel="2">
      <c r="A939" s="710">
        <f t="shared" si="360"/>
        <v>64</v>
      </c>
      <c r="B939" s="711" t="str">
        <f>IF(C939&lt;&gt;"",COUNTA($C$8:C939),"")</f>
        <v/>
      </c>
      <c r="C939" s="711"/>
      <c r="D939" s="747"/>
      <c r="E939" s="699"/>
      <c r="F939" s="699"/>
      <c r="G939" s="699"/>
      <c r="H939" s="699"/>
      <c r="I939" s="699"/>
      <c r="J939" s="699"/>
      <c r="K939" s="712"/>
      <c r="L939" s="760" t="s">
        <v>35</v>
      </c>
      <c r="M939" s="715" t="str">
        <f>IF(K939&lt;&gt;"",VLOOKUP(K939,'DON GIA'!$S$1:$U$19,3,0),"")</f>
        <v/>
      </c>
      <c r="N939" s="715" t="str">
        <f>IF(K939&lt;&gt;"",VLOOKUP(K939,'DON GIA'!$S$1:$V$19,4,0),"")</f>
        <v/>
      </c>
      <c r="O939" s="715" t="str">
        <f t="shared" si="355"/>
        <v/>
      </c>
      <c r="P939" s="715" t="str">
        <f t="shared" si="356"/>
        <v/>
      </c>
      <c r="Q939" s="5" t="s">
        <v>48</v>
      </c>
      <c r="R939" s="699" t="s">
        <v>44</v>
      </c>
      <c r="S939" s="699">
        <v>10</v>
      </c>
      <c r="T939" s="715">
        <f>IF(Q939&lt;&gt;"",VLOOKUP(Q939,'DON GIA'!$H$1:$K$103,4,0),"")</f>
        <v>1708000</v>
      </c>
      <c r="U939" s="715">
        <f t="shared" si="357"/>
        <v>17080000</v>
      </c>
      <c r="V939" s="715"/>
      <c r="W939" s="712"/>
      <c r="X939" s="699"/>
      <c r="Y939" s="718"/>
      <c r="Z939" s="725"/>
      <c r="AA939" s="715" t="str">
        <f>IF(W939&lt;&gt;"",VLOOKUP(W939,'DON GIA'!$A$1:$D$346,4,0),"")</f>
        <v/>
      </c>
      <c r="AB939" s="715" t="str">
        <f t="shared" si="358"/>
        <v/>
      </c>
      <c r="AC939" s="5"/>
      <c r="AD939" s="5"/>
      <c r="AE939" s="5"/>
      <c r="AF939" s="5"/>
      <c r="AG939" s="5"/>
      <c r="AH939" s="699"/>
      <c r="AI939" s="5"/>
      <c r="AJ939" s="699"/>
      <c r="AK939" s="699"/>
      <c r="AL939" s="715" t="str">
        <f>IF(AI939&lt;&gt;"",VLOOKUP(AI939,'DON GIA'!$M$1:$P$9,4,0),"")</f>
        <v/>
      </c>
      <c r="AM939" s="715" t="str">
        <f t="shared" si="359"/>
        <v/>
      </c>
      <c r="AN939" s="5"/>
      <c r="AO939" s="699"/>
      <c r="AP939" s="702" t="str">
        <f t="shared" si="349"/>
        <v/>
      </c>
      <c r="AQ939" s="722" t="s">
        <v>381</v>
      </c>
      <c r="AR939" s="722"/>
      <c r="AS939" s="639"/>
    </row>
    <row r="940" spans="1:45" s="77" customFormat="1" ht="99" outlineLevel="2">
      <c r="A940" s="710">
        <f t="shared" si="360"/>
        <v>64</v>
      </c>
      <c r="B940" s="711" t="str">
        <f>IF(C940&lt;&gt;"",COUNTA($C$8:C940),"")</f>
        <v/>
      </c>
      <c r="C940" s="711"/>
      <c r="D940" s="747"/>
      <c r="E940" s="699"/>
      <c r="F940" s="699"/>
      <c r="G940" s="699"/>
      <c r="H940" s="699"/>
      <c r="I940" s="699"/>
      <c r="J940" s="699"/>
      <c r="K940" s="712"/>
      <c r="L940" s="760" t="s">
        <v>35</v>
      </c>
      <c r="M940" s="715" t="str">
        <f>IF(K940&lt;&gt;"",VLOOKUP(K940,'DON GIA'!$S$1:$U$19,3,0),"")</f>
        <v/>
      </c>
      <c r="N940" s="715" t="str">
        <f>IF(K940&lt;&gt;"",VLOOKUP(K940,'DON GIA'!$S$1:$V$19,4,0),"")</f>
        <v/>
      </c>
      <c r="O940" s="715" t="str">
        <f t="shared" si="355"/>
        <v/>
      </c>
      <c r="P940" s="715" t="str">
        <f t="shared" si="356"/>
        <v/>
      </c>
      <c r="Q940" s="5" t="s">
        <v>35</v>
      </c>
      <c r="R940" s="699"/>
      <c r="S940" s="699"/>
      <c r="T940" s="715" t="str">
        <f>IF(Q940&lt;&gt;"",VLOOKUP(Q940,'DON GIA'!$H$1:$K$103,4,0),"")</f>
        <v/>
      </c>
      <c r="U940" s="715" t="str">
        <f t="shared" si="357"/>
        <v/>
      </c>
      <c r="V940" s="715"/>
      <c r="W940" s="712"/>
      <c r="X940" s="699"/>
      <c r="Y940" s="718"/>
      <c r="Z940" s="725"/>
      <c r="AA940" s="715" t="str">
        <f>IF(W940&lt;&gt;"",VLOOKUP(W940,'DON GIA'!$A$1:$D$346,4,0),"")</f>
        <v/>
      </c>
      <c r="AB940" s="715" t="str">
        <f t="shared" si="358"/>
        <v/>
      </c>
      <c r="AC940" s="5"/>
      <c r="AD940" s="5"/>
      <c r="AE940" s="5"/>
      <c r="AF940" s="5"/>
      <c r="AG940" s="5"/>
      <c r="AH940" s="699"/>
      <c r="AI940" s="5"/>
      <c r="AJ940" s="699"/>
      <c r="AK940" s="699"/>
      <c r="AL940" s="715" t="str">
        <f>IF(AI940&lt;&gt;"",VLOOKUP(AI940,'DON GIA'!$M$1:$P$9,4,0),"")</f>
        <v/>
      </c>
      <c r="AM940" s="715" t="str">
        <f t="shared" si="359"/>
        <v/>
      </c>
      <c r="AN940" s="5"/>
      <c r="AO940" s="699"/>
      <c r="AP940" s="702" t="str">
        <f t="shared" si="349"/>
        <v/>
      </c>
      <c r="AQ940" s="722" t="s">
        <v>382</v>
      </c>
      <c r="AR940" s="722"/>
      <c r="AS940" s="639"/>
    </row>
    <row r="941" spans="1:45" s="77" customFormat="1" ht="69" outlineLevel="2">
      <c r="A941" s="710">
        <f t="shared" si="360"/>
        <v>64</v>
      </c>
      <c r="B941" s="711" t="str">
        <f>IF(C941&lt;&gt;"",COUNTA($C$8:C941),"")</f>
        <v/>
      </c>
      <c r="C941" s="711"/>
      <c r="D941" s="747"/>
      <c r="E941" s="699"/>
      <c r="F941" s="699"/>
      <c r="G941" s="699"/>
      <c r="H941" s="699"/>
      <c r="I941" s="699"/>
      <c r="J941" s="699"/>
      <c r="K941" s="712"/>
      <c r="L941" s="760" t="s">
        <v>35</v>
      </c>
      <c r="M941" s="715" t="str">
        <f>IF(K941&lt;&gt;"",VLOOKUP(K941,'DON GIA'!$S$1:$U$19,3,0),"")</f>
        <v/>
      </c>
      <c r="N941" s="715" t="str">
        <f>IF(K941&lt;&gt;"",VLOOKUP(K941,'DON GIA'!$S$1:$V$19,4,0),"")</f>
        <v/>
      </c>
      <c r="O941" s="715" t="str">
        <f t="shared" si="355"/>
        <v/>
      </c>
      <c r="P941" s="715" t="str">
        <f t="shared" si="356"/>
        <v/>
      </c>
      <c r="Q941" s="5" t="s">
        <v>35</v>
      </c>
      <c r="R941" s="699"/>
      <c r="S941" s="699"/>
      <c r="T941" s="715" t="str">
        <f>IF(Q941&lt;&gt;"",VLOOKUP(Q941,'DON GIA'!$H$1:$K$103,4,0),"")</f>
        <v/>
      </c>
      <c r="U941" s="715" t="str">
        <f t="shared" si="357"/>
        <v/>
      </c>
      <c r="V941" s="715"/>
      <c r="W941" s="712"/>
      <c r="X941" s="699"/>
      <c r="Y941" s="718"/>
      <c r="Z941" s="725"/>
      <c r="AA941" s="715" t="str">
        <f>IF(W941&lt;&gt;"",VLOOKUP(W941,'DON GIA'!$A$1:$D$346,4,0),"")</f>
        <v/>
      </c>
      <c r="AB941" s="715" t="str">
        <f t="shared" si="358"/>
        <v/>
      </c>
      <c r="AC941" s="5"/>
      <c r="AD941" s="5"/>
      <c r="AE941" s="5"/>
      <c r="AF941" s="5"/>
      <c r="AG941" s="5"/>
      <c r="AH941" s="699"/>
      <c r="AI941" s="5"/>
      <c r="AJ941" s="699"/>
      <c r="AK941" s="699"/>
      <c r="AL941" s="715" t="str">
        <f>IF(AI941&lt;&gt;"",VLOOKUP(AI941,'DON GIA'!$M$1:$P$9,4,0),"")</f>
        <v/>
      </c>
      <c r="AM941" s="715" t="str">
        <f t="shared" si="359"/>
        <v/>
      </c>
      <c r="AN941" s="5"/>
      <c r="AO941" s="699"/>
      <c r="AP941" s="702" t="str">
        <f t="shared" si="349"/>
        <v/>
      </c>
      <c r="AQ941" s="722" t="s">
        <v>2371</v>
      </c>
      <c r="AR941" s="722"/>
      <c r="AS941" s="639"/>
    </row>
    <row r="942" spans="1:45" s="77" customFormat="1" ht="220.5" outlineLevel="2">
      <c r="A942" s="710">
        <f t="shared" si="360"/>
        <v>64</v>
      </c>
      <c r="B942" s="711" t="str">
        <f>IF(C942&lt;&gt;"",COUNTA($C$8:C942),"")</f>
        <v/>
      </c>
      <c r="C942" s="711"/>
      <c r="D942" s="747"/>
      <c r="E942" s="699"/>
      <c r="F942" s="699"/>
      <c r="G942" s="699"/>
      <c r="H942" s="699"/>
      <c r="I942" s="699"/>
      <c r="J942" s="699"/>
      <c r="K942" s="712"/>
      <c r="L942" s="760" t="s">
        <v>35</v>
      </c>
      <c r="M942" s="715" t="str">
        <f>IF(K942&lt;&gt;"",VLOOKUP(K942,'DON GIA'!$S$1:$U$19,3,0),"")</f>
        <v/>
      </c>
      <c r="N942" s="715" t="str">
        <f>IF(K942&lt;&gt;"",VLOOKUP(K942,'DON GIA'!$S$1:$V$19,4,0),"")</f>
        <v/>
      </c>
      <c r="O942" s="715" t="str">
        <f t="shared" si="355"/>
        <v/>
      </c>
      <c r="P942" s="715" t="str">
        <f t="shared" si="356"/>
        <v/>
      </c>
      <c r="Q942" s="5" t="s">
        <v>35</v>
      </c>
      <c r="R942" s="699"/>
      <c r="S942" s="699"/>
      <c r="T942" s="715" t="str">
        <f>IF(Q942&lt;&gt;"",VLOOKUP(Q942,'DON GIA'!$H$1:$K$103,4,0),"")</f>
        <v/>
      </c>
      <c r="U942" s="715" t="str">
        <f t="shared" si="357"/>
        <v/>
      </c>
      <c r="V942" s="715"/>
      <c r="W942" s="712"/>
      <c r="X942" s="699"/>
      <c r="Y942" s="718"/>
      <c r="Z942" s="725"/>
      <c r="AA942" s="715" t="str">
        <f>IF(W942&lt;&gt;"",VLOOKUP(W942,'DON GIA'!$A$1:$D$346,4,0),"")</f>
        <v/>
      </c>
      <c r="AB942" s="715" t="str">
        <f t="shared" si="358"/>
        <v/>
      </c>
      <c r="AC942" s="5"/>
      <c r="AD942" s="5"/>
      <c r="AE942" s="5"/>
      <c r="AF942" s="5"/>
      <c r="AG942" s="5"/>
      <c r="AH942" s="699"/>
      <c r="AI942" s="5"/>
      <c r="AJ942" s="699"/>
      <c r="AK942" s="699"/>
      <c r="AL942" s="715" t="str">
        <f>IF(AI942&lt;&gt;"",VLOOKUP(AI942,'DON GIA'!$M$1:$P$9,4,0),"")</f>
        <v/>
      </c>
      <c r="AM942" s="715" t="str">
        <f t="shared" si="359"/>
        <v/>
      </c>
      <c r="AN942" s="5"/>
      <c r="AO942" s="699"/>
      <c r="AP942" s="702" t="str">
        <f t="shared" si="349"/>
        <v/>
      </c>
      <c r="AQ942" s="709" t="s">
        <v>2372</v>
      </c>
      <c r="AR942" s="709"/>
      <c r="AS942" s="723"/>
    </row>
    <row r="943" spans="1:45" s="77" customFormat="1" ht="52.5" outlineLevel="2">
      <c r="A943" s="710">
        <f t="shared" si="360"/>
        <v>64</v>
      </c>
      <c r="B943" s="711" t="str">
        <f>IF(C943&lt;&gt;"",COUNTA($C$8:C943),"")</f>
        <v/>
      </c>
      <c r="C943" s="711"/>
      <c r="D943" s="747"/>
      <c r="E943" s="699"/>
      <c r="F943" s="699"/>
      <c r="G943" s="699"/>
      <c r="H943" s="699"/>
      <c r="I943" s="699"/>
      <c r="J943" s="699"/>
      <c r="K943" s="712"/>
      <c r="L943" s="760" t="s">
        <v>35</v>
      </c>
      <c r="M943" s="715" t="str">
        <f>IF(K943&lt;&gt;"",VLOOKUP(K943,'DON GIA'!$S$1:$U$19,3,0),"")</f>
        <v/>
      </c>
      <c r="N943" s="715" t="str">
        <f>IF(K943&lt;&gt;"",VLOOKUP(K943,'DON GIA'!$S$1:$V$19,4,0),"")</f>
        <v/>
      </c>
      <c r="O943" s="715" t="str">
        <f t="shared" si="355"/>
        <v/>
      </c>
      <c r="P943" s="715" t="str">
        <f t="shared" si="356"/>
        <v/>
      </c>
      <c r="Q943" s="5" t="s">
        <v>35</v>
      </c>
      <c r="R943" s="699"/>
      <c r="S943" s="699"/>
      <c r="T943" s="715" t="str">
        <f>IF(Q943&lt;&gt;"",VLOOKUP(Q943,'DON GIA'!$H$1:$K$103,4,0),"")</f>
        <v/>
      </c>
      <c r="U943" s="715" t="str">
        <f t="shared" si="357"/>
        <v/>
      </c>
      <c r="V943" s="715"/>
      <c r="W943" s="712"/>
      <c r="X943" s="699"/>
      <c r="Y943" s="718"/>
      <c r="Z943" s="725"/>
      <c r="AA943" s="715" t="str">
        <f>IF(W943&lt;&gt;"",VLOOKUP(W943,'DON GIA'!$A$1:$D$346,4,0),"")</f>
        <v/>
      </c>
      <c r="AB943" s="715" t="str">
        <f t="shared" si="358"/>
        <v/>
      </c>
      <c r="AC943" s="5"/>
      <c r="AD943" s="5"/>
      <c r="AE943" s="5"/>
      <c r="AF943" s="5"/>
      <c r="AG943" s="5"/>
      <c r="AH943" s="699"/>
      <c r="AI943" s="5"/>
      <c r="AJ943" s="699"/>
      <c r="AK943" s="699"/>
      <c r="AL943" s="715" t="str">
        <f>IF(AI943&lt;&gt;"",VLOOKUP(AI943,'DON GIA'!$M$1:$P$9,4,0),"")</f>
        <v/>
      </c>
      <c r="AM943" s="715" t="str">
        <f t="shared" si="359"/>
        <v/>
      </c>
      <c r="AN943" s="5"/>
      <c r="AO943" s="699"/>
      <c r="AP943" s="702" t="str">
        <f t="shared" si="349"/>
        <v/>
      </c>
      <c r="AQ943" s="722" t="s">
        <v>2373</v>
      </c>
      <c r="AR943" s="722"/>
      <c r="AS943" s="639"/>
    </row>
    <row r="944" spans="1:45" s="77" customFormat="1" ht="52.5" outlineLevel="2">
      <c r="A944" s="710">
        <f t="shared" si="360"/>
        <v>64</v>
      </c>
      <c r="B944" s="711" t="str">
        <f>IF(C944&lt;&gt;"",COUNTA($C$8:C944),"")</f>
        <v/>
      </c>
      <c r="C944" s="711"/>
      <c r="D944" s="747"/>
      <c r="E944" s="699"/>
      <c r="F944" s="699"/>
      <c r="G944" s="699"/>
      <c r="H944" s="699"/>
      <c r="I944" s="699"/>
      <c r="J944" s="699"/>
      <c r="K944" s="712"/>
      <c r="L944" s="760" t="s">
        <v>35</v>
      </c>
      <c r="M944" s="715" t="str">
        <f>IF(K944&lt;&gt;"",VLOOKUP(K944,'DON GIA'!$S$1:$U$19,3,0),"")</f>
        <v/>
      </c>
      <c r="N944" s="715" t="str">
        <f>IF(K944&lt;&gt;"",VLOOKUP(K944,'DON GIA'!$S$1:$V$19,4,0),"")</f>
        <v/>
      </c>
      <c r="O944" s="715" t="str">
        <f t="shared" si="355"/>
        <v/>
      </c>
      <c r="P944" s="715" t="str">
        <f t="shared" si="356"/>
        <v/>
      </c>
      <c r="Q944" s="5" t="s">
        <v>35</v>
      </c>
      <c r="R944" s="699"/>
      <c r="S944" s="699"/>
      <c r="T944" s="715" t="str">
        <f>IF(Q944&lt;&gt;"",VLOOKUP(Q944,'DON GIA'!$H$1:$K$103,4,0),"")</f>
        <v/>
      </c>
      <c r="U944" s="715" t="str">
        <f t="shared" si="357"/>
        <v/>
      </c>
      <c r="V944" s="715"/>
      <c r="W944" s="712"/>
      <c r="X944" s="699"/>
      <c r="Y944" s="718"/>
      <c r="Z944" s="725"/>
      <c r="AA944" s="715" t="str">
        <f>IF(W944&lt;&gt;"",VLOOKUP(W944,'DON GIA'!$A$1:$D$346,4,0),"")</f>
        <v/>
      </c>
      <c r="AB944" s="715" t="str">
        <f t="shared" si="358"/>
        <v/>
      </c>
      <c r="AC944" s="5"/>
      <c r="AD944" s="5"/>
      <c r="AE944" s="5"/>
      <c r="AF944" s="5"/>
      <c r="AG944" s="5"/>
      <c r="AH944" s="699"/>
      <c r="AI944" s="5"/>
      <c r="AJ944" s="699"/>
      <c r="AK944" s="699"/>
      <c r="AL944" s="715" t="str">
        <f>IF(AI944&lt;&gt;"",VLOOKUP(AI944,'DON GIA'!$M$1:$P$9,4,0),"")</f>
        <v/>
      </c>
      <c r="AM944" s="715" t="str">
        <f t="shared" si="359"/>
        <v/>
      </c>
      <c r="AN944" s="5"/>
      <c r="AO944" s="699"/>
      <c r="AP944" s="702" t="str">
        <f t="shared" si="349"/>
        <v/>
      </c>
      <c r="AQ944" s="722" t="s">
        <v>2374</v>
      </c>
      <c r="AR944" s="722"/>
      <c r="AS944" s="639"/>
    </row>
    <row r="945" spans="1:45" s="77" customFormat="1" ht="378" outlineLevel="2">
      <c r="A945" s="710">
        <f t="shared" si="360"/>
        <v>64</v>
      </c>
      <c r="B945" s="711" t="str">
        <f>IF(C945&lt;&gt;"",COUNTA($C$8:C945),"")</f>
        <v/>
      </c>
      <c r="C945" s="711"/>
      <c r="D945" s="747"/>
      <c r="E945" s="699"/>
      <c r="F945" s="699"/>
      <c r="G945" s="699"/>
      <c r="H945" s="699"/>
      <c r="I945" s="699"/>
      <c r="J945" s="699"/>
      <c r="K945" s="712"/>
      <c r="L945" s="760" t="s">
        <v>35</v>
      </c>
      <c r="M945" s="715" t="str">
        <f>IF(K945&lt;&gt;"",VLOOKUP(K945,'DON GIA'!$S$1:$U$19,3,0),"")</f>
        <v/>
      </c>
      <c r="N945" s="715" t="str">
        <f>IF(K945&lt;&gt;"",VLOOKUP(K945,'DON GIA'!$S$1:$V$19,4,0),"")</f>
        <v/>
      </c>
      <c r="O945" s="715" t="str">
        <f t="shared" si="355"/>
        <v/>
      </c>
      <c r="P945" s="715" t="str">
        <f t="shared" si="356"/>
        <v/>
      </c>
      <c r="Q945" s="5" t="s">
        <v>35</v>
      </c>
      <c r="R945" s="699"/>
      <c r="S945" s="699"/>
      <c r="T945" s="715" t="str">
        <f>IF(Q945&lt;&gt;"",VLOOKUP(Q945,'DON GIA'!$H$1:$K$103,4,0),"")</f>
        <v/>
      </c>
      <c r="U945" s="715" t="str">
        <f t="shared" si="357"/>
        <v/>
      </c>
      <c r="V945" s="715"/>
      <c r="W945" s="712"/>
      <c r="X945" s="699"/>
      <c r="Y945" s="718"/>
      <c r="Z945" s="725"/>
      <c r="AA945" s="715" t="str">
        <f>IF(W945&lt;&gt;"",VLOOKUP(W945,'DON GIA'!$A$1:$D$346,4,0),"")</f>
        <v/>
      </c>
      <c r="AB945" s="715" t="str">
        <f t="shared" si="358"/>
        <v/>
      </c>
      <c r="AC945" s="5"/>
      <c r="AD945" s="5"/>
      <c r="AE945" s="5"/>
      <c r="AF945" s="5"/>
      <c r="AG945" s="5"/>
      <c r="AH945" s="699"/>
      <c r="AI945" s="5"/>
      <c r="AJ945" s="699"/>
      <c r="AK945" s="699"/>
      <c r="AL945" s="715" t="str">
        <f>IF(AI945&lt;&gt;"",VLOOKUP(AI945,'DON GIA'!$M$1:$P$9,4,0),"")</f>
        <v/>
      </c>
      <c r="AM945" s="715" t="str">
        <f t="shared" si="359"/>
        <v/>
      </c>
      <c r="AN945" s="5"/>
      <c r="AO945" s="699"/>
      <c r="AP945" s="702" t="str">
        <f t="shared" si="349"/>
        <v/>
      </c>
      <c r="AQ945" s="709" t="s">
        <v>2375</v>
      </c>
      <c r="AR945" s="709"/>
      <c r="AS945" s="723"/>
    </row>
    <row r="946" spans="1:45" s="77" customFormat="1" ht="82.5" outlineLevel="2">
      <c r="A946" s="710">
        <f t="shared" si="360"/>
        <v>64</v>
      </c>
      <c r="B946" s="711" t="str">
        <f>IF(C946&lt;&gt;"",COUNTA($C$8:C946),"")</f>
        <v/>
      </c>
      <c r="C946" s="711"/>
      <c r="D946" s="747"/>
      <c r="E946" s="699"/>
      <c r="F946" s="699"/>
      <c r="G946" s="699"/>
      <c r="H946" s="699"/>
      <c r="I946" s="699"/>
      <c r="J946" s="699"/>
      <c r="K946" s="712"/>
      <c r="L946" s="760" t="s">
        <v>35</v>
      </c>
      <c r="M946" s="715" t="str">
        <f>IF(K946&lt;&gt;"",VLOOKUP(K946,'DON GIA'!$S$1:$U$19,3,0),"")</f>
        <v/>
      </c>
      <c r="N946" s="715" t="str">
        <f>IF(K946&lt;&gt;"",VLOOKUP(K946,'DON GIA'!$S$1:$V$19,4,0),"")</f>
        <v/>
      </c>
      <c r="O946" s="715" t="str">
        <f t="shared" si="355"/>
        <v/>
      </c>
      <c r="P946" s="715" t="str">
        <f t="shared" si="356"/>
        <v/>
      </c>
      <c r="Q946" s="5" t="s">
        <v>35</v>
      </c>
      <c r="R946" s="699"/>
      <c r="S946" s="699"/>
      <c r="T946" s="715" t="str">
        <f>IF(Q946&lt;&gt;"",VLOOKUP(Q946,'DON GIA'!$H$1:$K$103,4,0),"")</f>
        <v/>
      </c>
      <c r="U946" s="715" t="str">
        <f t="shared" si="357"/>
        <v/>
      </c>
      <c r="V946" s="715"/>
      <c r="W946" s="712"/>
      <c r="X946" s="699"/>
      <c r="Y946" s="718"/>
      <c r="Z946" s="725"/>
      <c r="AA946" s="715" t="str">
        <f>IF(W946&lt;&gt;"",VLOOKUP(W946,'DON GIA'!$A$1:$D$346,4,0),"")</f>
        <v/>
      </c>
      <c r="AB946" s="715" t="str">
        <f t="shared" si="358"/>
        <v/>
      </c>
      <c r="AC946" s="5"/>
      <c r="AD946" s="5"/>
      <c r="AE946" s="5"/>
      <c r="AF946" s="5"/>
      <c r="AG946" s="5"/>
      <c r="AH946" s="699"/>
      <c r="AI946" s="5"/>
      <c r="AJ946" s="699"/>
      <c r="AK946" s="699"/>
      <c r="AL946" s="715" t="str">
        <f>IF(AI946&lt;&gt;"",VLOOKUP(AI946,'DON GIA'!$M$1:$P$9,4,0),"")</f>
        <v/>
      </c>
      <c r="AM946" s="715" t="str">
        <f t="shared" si="359"/>
        <v/>
      </c>
      <c r="AN946" s="5"/>
      <c r="AO946" s="699"/>
      <c r="AP946" s="702" t="str">
        <f t="shared" si="349"/>
        <v/>
      </c>
      <c r="AQ946" s="722" t="s">
        <v>383</v>
      </c>
      <c r="AR946" s="722"/>
      <c r="AS946" s="639"/>
    </row>
    <row r="947" spans="1:45" s="77" customFormat="1" ht="99" outlineLevel="2">
      <c r="A947" s="710">
        <f t="shared" si="360"/>
        <v>64</v>
      </c>
      <c r="B947" s="711" t="str">
        <f>IF(C947&lt;&gt;"",COUNTA($C$8:C947),"")</f>
        <v/>
      </c>
      <c r="C947" s="711"/>
      <c r="D947" s="747"/>
      <c r="E947" s="699"/>
      <c r="F947" s="699"/>
      <c r="G947" s="699"/>
      <c r="H947" s="699"/>
      <c r="I947" s="699"/>
      <c r="J947" s="699"/>
      <c r="K947" s="712"/>
      <c r="L947" s="760" t="s">
        <v>35</v>
      </c>
      <c r="M947" s="715" t="str">
        <f>IF(K947&lt;&gt;"",VLOOKUP(K947,'DON GIA'!$S$1:$U$19,3,0),"")</f>
        <v/>
      </c>
      <c r="N947" s="715" t="str">
        <f>IF(K947&lt;&gt;"",VLOOKUP(K947,'DON GIA'!$S$1:$V$19,4,0),"")</f>
        <v/>
      </c>
      <c r="O947" s="715" t="str">
        <f t="shared" si="355"/>
        <v/>
      </c>
      <c r="P947" s="715" t="str">
        <f t="shared" si="356"/>
        <v/>
      </c>
      <c r="Q947" s="5" t="s">
        <v>35</v>
      </c>
      <c r="R947" s="699"/>
      <c r="S947" s="699"/>
      <c r="T947" s="715" t="str">
        <f>IF(Q947&lt;&gt;"",VLOOKUP(Q947,'DON GIA'!$H$1:$K$103,4,0),"")</f>
        <v/>
      </c>
      <c r="U947" s="715" t="str">
        <f t="shared" si="357"/>
        <v/>
      </c>
      <c r="V947" s="715"/>
      <c r="W947" s="712"/>
      <c r="X947" s="699"/>
      <c r="Y947" s="718"/>
      <c r="Z947" s="725"/>
      <c r="AA947" s="715" t="str">
        <f>IF(W947&lt;&gt;"",VLOOKUP(W947,'DON GIA'!$A$1:$D$346,4,0),"")</f>
        <v/>
      </c>
      <c r="AB947" s="715" t="str">
        <f t="shared" si="358"/>
        <v/>
      </c>
      <c r="AC947" s="5"/>
      <c r="AD947" s="5"/>
      <c r="AE947" s="5"/>
      <c r="AF947" s="5"/>
      <c r="AG947" s="5"/>
      <c r="AH947" s="699"/>
      <c r="AI947" s="5"/>
      <c r="AJ947" s="699"/>
      <c r="AK947" s="699"/>
      <c r="AL947" s="715" t="str">
        <f>IF(AI947&lt;&gt;"",VLOOKUP(AI947,'DON GIA'!$M$1:$P$9,4,0),"")</f>
        <v/>
      </c>
      <c r="AM947" s="715" t="str">
        <f t="shared" si="359"/>
        <v/>
      </c>
      <c r="AN947" s="5"/>
      <c r="AO947" s="699"/>
      <c r="AP947" s="702" t="str">
        <f t="shared" si="349"/>
        <v/>
      </c>
      <c r="AQ947" s="722" t="s">
        <v>384</v>
      </c>
      <c r="AR947" s="722"/>
      <c r="AS947" s="639"/>
    </row>
    <row r="948" spans="1:45" ht="69" outlineLevel="2">
      <c r="A948" s="710">
        <f t="shared" si="360"/>
        <v>64</v>
      </c>
      <c r="B948" s="711" t="str">
        <f>IF(C948&lt;&gt;"",COUNTA($C$8:C948),"")</f>
        <v/>
      </c>
      <c r="C948" s="711"/>
      <c r="D948" s="747"/>
      <c r="E948" s="699"/>
      <c r="F948" s="699"/>
      <c r="G948" s="699"/>
      <c r="H948" s="699"/>
      <c r="I948" s="699"/>
      <c r="J948" s="699"/>
      <c r="K948" s="712"/>
      <c r="L948" s="760" t="s">
        <v>35</v>
      </c>
      <c r="M948" s="715" t="str">
        <f>IF(K948&lt;&gt;"",VLOOKUP(K948,'DON GIA'!$S$1:$U$19,3,0),"")</f>
        <v/>
      </c>
      <c r="N948" s="715" t="str">
        <f>IF(K948&lt;&gt;"",VLOOKUP(K948,'DON GIA'!$S$1:$V$19,4,0),"")</f>
        <v/>
      </c>
      <c r="O948" s="715" t="str">
        <f t="shared" si="355"/>
        <v/>
      </c>
      <c r="P948" s="715" t="str">
        <f t="shared" si="356"/>
        <v/>
      </c>
      <c r="Q948" s="5" t="s">
        <v>35</v>
      </c>
      <c r="R948" s="699"/>
      <c r="S948" s="699"/>
      <c r="T948" s="715" t="str">
        <f>IF(Q948&lt;&gt;"",VLOOKUP(Q948,'DON GIA'!$H$1:$K$103,4,0),"")</f>
        <v/>
      </c>
      <c r="U948" s="715" t="str">
        <f t="shared" si="357"/>
        <v/>
      </c>
      <c r="V948" s="715"/>
      <c r="W948" s="712"/>
      <c r="X948" s="699"/>
      <c r="Y948" s="718"/>
      <c r="Z948" s="725"/>
      <c r="AA948" s="715" t="str">
        <f>IF(W948&lt;&gt;"",VLOOKUP(W948,'DON GIA'!$A$1:$D$346,4,0),"")</f>
        <v/>
      </c>
      <c r="AB948" s="715" t="str">
        <f t="shared" si="358"/>
        <v/>
      </c>
      <c r="AC948" s="5"/>
      <c r="AD948" s="5"/>
      <c r="AE948" s="5"/>
      <c r="AF948" s="5"/>
      <c r="AG948" s="5"/>
      <c r="AH948" s="699"/>
      <c r="AI948" s="5"/>
      <c r="AJ948" s="699"/>
      <c r="AK948" s="699"/>
      <c r="AL948" s="715" t="str">
        <f>IF(AI948&lt;&gt;"",VLOOKUP(AI948,'DON GIA'!$M$1:$P$9,4,0),"")</f>
        <v/>
      </c>
      <c r="AM948" s="715" t="str">
        <f t="shared" si="359"/>
        <v/>
      </c>
      <c r="AN948" s="5"/>
      <c r="AO948" s="699"/>
      <c r="AP948" s="702" t="str">
        <f t="shared" si="349"/>
        <v/>
      </c>
      <c r="AQ948" s="722" t="s">
        <v>2376</v>
      </c>
      <c r="AR948" s="722"/>
      <c r="AS948" s="639"/>
    </row>
    <row r="949" spans="1:45" ht="319.5" outlineLevel="2">
      <c r="A949" s="710">
        <f t="shared" si="360"/>
        <v>64</v>
      </c>
      <c r="B949" s="711" t="str">
        <f>IF(C949&lt;&gt;"",COUNTA($C$8:C949),"")</f>
        <v/>
      </c>
      <c r="C949" s="711"/>
      <c r="D949" s="747"/>
      <c r="E949" s="699"/>
      <c r="F949" s="699"/>
      <c r="G949" s="699"/>
      <c r="H949" s="699"/>
      <c r="I949" s="699"/>
      <c r="J949" s="699"/>
      <c r="K949" s="712"/>
      <c r="L949" s="760" t="s">
        <v>35</v>
      </c>
      <c r="M949" s="715" t="str">
        <f>IF(K949&lt;&gt;"",VLOOKUP(K949,'DON GIA'!$S$1:$U$19,3,0),"")</f>
        <v/>
      </c>
      <c r="N949" s="715" t="str">
        <f>IF(K949&lt;&gt;"",VLOOKUP(K949,'DON GIA'!$S$1:$V$19,4,0),"")</f>
        <v/>
      </c>
      <c r="O949" s="715" t="str">
        <f t="shared" si="355"/>
        <v/>
      </c>
      <c r="P949" s="715" t="str">
        <f t="shared" si="356"/>
        <v/>
      </c>
      <c r="Q949" s="5" t="s">
        <v>35</v>
      </c>
      <c r="R949" s="699"/>
      <c r="S949" s="699"/>
      <c r="T949" s="715" t="str">
        <f>IF(Q949&lt;&gt;"",VLOOKUP(Q949,'DON GIA'!$H$1:$K$103,4,0),"")</f>
        <v/>
      </c>
      <c r="U949" s="715" t="str">
        <f t="shared" si="357"/>
        <v/>
      </c>
      <c r="V949" s="715"/>
      <c r="W949" s="712"/>
      <c r="X949" s="699"/>
      <c r="Y949" s="718"/>
      <c r="Z949" s="725"/>
      <c r="AA949" s="715" t="str">
        <f>IF(W949&lt;&gt;"",VLOOKUP(W949,'DON GIA'!$A$1:$D$346,4,0),"")</f>
        <v/>
      </c>
      <c r="AB949" s="715" t="str">
        <f t="shared" si="358"/>
        <v/>
      </c>
      <c r="AC949" s="5"/>
      <c r="AD949" s="5"/>
      <c r="AE949" s="5"/>
      <c r="AF949" s="5"/>
      <c r="AG949" s="5"/>
      <c r="AH949" s="699"/>
      <c r="AI949" s="5"/>
      <c r="AJ949" s="699"/>
      <c r="AK949" s="699"/>
      <c r="AL949" s="715" t="str">
        <f>IF(AI949&lt;&gt;"",VLOOKUP(AI949,'DON GIA'!$M$1:$P$9,4,0),"")</f>
        <v/>
      </c>
      <c r="AM949" s="715" t="str">
        <f t="shared" si="359"/>
        <v/>
      </c>
      <c r="AN949" s="5"/>
      <c r="AO949" s="699"/>
      <c r="AP949" s="702" t="str">
        <f t="shared" si="349"/>
        <v/>
      </c>
      <c r="AQ949" s="709" t="s">
        <v>2377</v>
      </c>
      <c r="AR949" s="709"/>
      <c r="AS949" s="723"/>
    </row>
    <row r="950" spans="1:45" ht="33" outlineLevel="2">
      <c r="A950" s="710">
        <f t="shared" si="360"/>
        <v>64</v>
      </c>
      <c r="B950" s="711" t="str">
        <f>IF(C950&lt;&gt;"",COUNTA($C$8:C950),"")</f>
        <v/>
      </c>
      <c r="C950" s="711"/>
      <c r="D950" s="747"/>
      <c r="E950" s="699"/>
      <c r="F950" s="699"/>
      <c r="G950" s="699"/>
      <c r="H950" s="699"/>
      <c r="I950" s="699"/>
      <c r="J950" s="699"/>
      <c r="K950" s="712"/>
      <c r="L950" s="760" t="s">
        <v>35</v>
      </c>
      <c r="M950" s="715" t="str">
        <f>IF(K950&lt;&gt;"",VLOOKUP(K950,'DON GIA'!$S$1:$U$19,3,0),"")</f>
        <v/>
      </c>
      <c r="N950" s="715" t="str">
        <f>IF(K950&lt;&gt;"",VLOOKUP(K950,'DON GIA'!$S$1:$V$19,4,0),"")</f>
        <v/>
      </c>
      <c r="O950" s="715" t="str">
        <f t="shared" si="355"/>
        <v/>
      </c>
      <c r="P950" s="715" t="str">
        <f t="shared" si="356"/>
        <v/>
      </c>
      <c r="Q950" s="5" t="s">
        <v>35</v>
      </c>
      <c r="R950" s="699"/>
      <c r="S950" s="699"/>
      <c r="T950" s="715" t="str">
        <f>IF(Q950&lt;&gt;"",VLOOKUP(Q950,'DON GIA'!$H$1:$K$103,4,0),"")</f>
        <v/>
      </c>
      <c r="U950" s="715" t="str">
        <f t="shared" si="357"/>
        <v/>
      </c>
      <c r="V950" s="715"/>
      <c r="W950" s="712"/>
      <c r="X950" s="699"/>
      <c r="Y950" s="718"/>
      <c r="Z950" s="725"/>
      <c r="AA950" s="715" t="str">
        <f>IF(W950&lt;&gt;"",VLOOKUP(W950,'DON GIA'!$A$1:$D$346,4,0),"")</f>
        <v/>
      </c>
      <c r="AB950" s="715" t="str">
        <f t="shared" si="358"/>
        <v/>
      </c>
      <c r="AC950" s="5"/>
      <c r="AD950" s="5"/>
      <c r="AE950" s="5"/>
      <c r="AF950" s="5"/>
      <c r="AG950" s="5"/>
      <c r="AH950" s="699"/>
      <c r="AI950" s="5"/>
      <c r="AJ950" s="699"/>
      <c r="AK950" s="699"/>
      <c r="AL950" s="715" t="str">
        <f>IF(AI950&lt;&gt;"",VLOOKUP(AI950,'DON GIA'!$M$1:$P$9,4,0),"")</f>
        <v/>
      </c>
      <c r="AM950" s="715" t="str">
        <f t="shared" si="359"/>
        <v/>
      </c>
      <c r="AN950" s="5"/>
      <c r="AO950" s="699"/>
      <c r="AP950" s="702" t="str">
        <f t="shared" si="349"/>
        <v/>
      </c>
      <c r="AQ950" s="722" t="s">
        <v>385</v>
      </c>
      <c r="AR950" s="722"/>
      <c r="AS950" s="639"/>
    </row>
    <row r="951" spans="1:45" ht="52.5" outlineLevel="2">
      <c r="A951" s="710">
        <f t="shared" si="360"/>
        <v>64</v>
      </c>
      <c r="B951" s="711" t="str">
        <f>IF(C951&lt;&gt;"",COUNTA($C$8:C951),"")</f>
        <v/>
      </c>
      <c r="C951" s="711"/>
      <c r="D951" s="747"/>
      <c r="E951" s="699"/>
      <c r="F951" s="699"/>
      <c r="G951" s="699"/>
      <c r="H951" s="699"/>
      <c r="I951" s="699"/>
      <c r="J951" s="699"/>
      <c r="K951" s="712"/>
      <c r="L951" s="760" t="s">
        <v>35</v>
      </c>
      <c r="M951" s="715" t="str">
        <f>IF(K951&lt;&gt;"",VLOOKUP(K951,'DON GIA'!$S$1:$U$19,3,0),"")</f>
        <v/>
      </c>
      <c r="N951" s="715" t="str">
        <f>IF(K951&lt;&gt;"",VLOOKUP(K951,'DON GIA'!$S$1:$V$19,4,0),"")</f>
        <v/>
      </c>
      <c r="O951" s="715" t="str">
        <f t="shared" si="355"/>
        <v/>
      </c>
      <c r="P951" s="715" t="str">
        <f t="shared" si="356"/>
        <v/>
      </c>
      <c r="Q951" s="5" t="s">
        <v>35</v>
      </c>
      <c r="R951" s="699"/>
      <c r="S951" s="699"/>
      <c r="T951" s="715" t="str">
        <f>IF(Q951&lt;&gt;"",VLOOKUP(Q951,'DON GIA'!$H$1:$K$103,4,0),"")</f>
        <v/>
      </c>
      <c r="U951" s="715" t="str">
        <f t="shared" si="357"/>
        <v/>
      </c>
      <c r="V951" s="715"/>
      <c r="W951" s="712"/>
      <c r="X951" s="699"/>
      <c r="Y951" s="718"/>
      <c r="Z951" s="725"/>
      <c r="AA951" s="715" t="str">
        <f>IF(W951&lt;&gt;"",VLOOKUP(W951,'DON GIA'!$A$1:$D$346,4,0),"")</f>
        <v/>
      </c>
      <c r="AB951" s="715" t="str">
        <f t="shared" si="358"/>
        <v/>
      </c>
      <c r="AC951" s="5"/>
      <c r="AD951" s="5"/>
      <c r="AE951" s="5"/>
      <c r="AF951" s="5"/>
      <c r="AG951" s="5"/>
      <c r="AH951" s="699"/>
      <c r="AI951" s="5"/>
      <c r="AJ951" s="699"/>
      <c r="AK951" s="699"/>
      <c r="AL951" s="715" t="str">
        <f>IF(AI951&lt;&gt;"",VLOOKUP(AI951,'DON GIA'!$M$1:$P$9,4,0),"")</f>
        <v/>
      </c>
      <c r="AM951" s="715" t="str">
        <f t="shared" si="359"/>
        <v/>
      </c>
      <c r="AN951" s="5"/>
      <c r="AO951" s="699"/>
      <c r="AP951" s="702" t="str">
        <f t="shared" si="349"/>
        <v/>
      </c>
      <c r="AQ951" s="722" t="s">
        <v>2378</v>
      </c>
      <c r="AR951" s="722"/>
      <c r="AS951" s="639"/>
    </row>
    <row r="952" spans="1:45" ht="363" outlineLevel="2">
      <c r="A952" s="710">
        <f t="shared" si="360"/>
        <v>64</v>
      </c>
      <c r="B952" s="711" t="str">
        <f>IF(C952&lt;&gt;"",COUNTA($C$8:C952),"")</f>
        <v/>
      </c>
      <c r="C952" s="711"/>
      <c r="D952" s="747"/>
      <c r="E952" s="699"/>
      <c r="F952" s="699"/>
      <c r="G952" s="699"/>
      <c r="H952" s="699"/>
      <c r="I952" s="699"/>
      <c r="J952" s="699"/>
      <c r="K952" s="712"/>
      <c r="L952" s="760" t="s">
        <v>35</v>
      </c>
      <c r="M952" s="715" t="str">
        <f>IF(K952&lt;&gt;"",VLOOKUP(K952,'DON GIA'!$S$1:$U$19,3,0),"")</f>
        <v/>
      </c>
      <c r="N952" s="715" t="str">
        <f>IF(K952&lt;&gt;"",VLOOKUP(K952,'DON GIA'!$S$1:$V$19,4,0),"")</f>
        <v/>
      </c>
      <c r="O952" s="715" t="str">
        <f t="shared" si="355"/>
        <v/>
      </c>
      <c r="P952" s="715" t="str">
        <f t="shared" si="356"/>
        <v/>
      </c>
      <c r="Q952" s="5" t="s">
        <v>35</v>
      </c>
      <c r="R952" s="699"/>
      <c r="S952" s="699"/>
      <c r="T952" s="715" t="str">
        <f>IF(Q952&lt;&gt;"",VLOOKUP(Q952,'DON GIA'!$H$1:$K$103,4,0),"")</f>
        <v/>
      </c>
      <c r="U952" s="715" t="str">
        <f t="shared" si="357"/>
        <v/>
      </c>
      <c r="V952" s="715"/>
      <c r="W952" s="712"/>
      <c r="X952" s="699"/>
      <c r="Y952" s="718"/>
      <c r="Z952" s="725"/>
      <c r="AA952" s="715" t="str">
        <f>IF(W952&lt;&gt;"",VLOOKUP(W952,'DON GIA'!$A$1:$D$346,4,0),"")</f>
        <v/>
      </c>
      <c r="AB952" s="715" t="str">
        <f t="shared" si="358"/>
        <v/>
      </c>
      <c r="AC952" s="5"/>
      <c r="AD952" s="5"/>
      <c r="AE952" s="5"/>
      <c r="AF952" s="5"/>
      <c r="AG952" s="5"/>
      <c r="AH952" s="699"/>
      <c r="AI952" s="5"/>
      <c r="AJ952" s="699"/>
      <c r="AK952" s="699"/>
      <c r="AL952" s="715" t="str">
        <f>IF(AI952&lt;&gt;"",VLOOKUP(AI952,'DON GIA'!$M$1:$P$9,4,0),"")</f>
        <v/>
      </c>
      <c r="AM952" s="715" t="str">
        <f t="shared" si="359"/>
        <v/>
      </c>
      <c r="AN952" s="5"/>
      <c r="AO952" s="699"/>
      <c r="AP952" s="702" t="str">
        <f t="shared" si="349"/>
        <v/>
      </c>
      <c r="AQ952" s="722" t="s">
        <v>2379</v>
      </c>
      <c r="AR952" s="722"/>
      <c r="AS952" s="639"/>
    </row>
    <row r="953" spans="1:45" ht="49.5" outlineLevel="2">
      <c r="A953" s="710">
        <f t="shared" si="360"/>
        <v>64</v>
      </c>
      <c r="B953" s="711" t="str">
        <f>IF(C953&lt;&gt;"",COUNTA($C$8:C953),"")</f>
        <v/>
      </c>
      <c r="C953" s="711"/>
      <c r="D953" s="747"/>
      <c r="E953" s="699"/>
      <c r="F953" s="699"/>
      <c r="G953" s="699"/>
      <c r="H953" s="699"/>
      <c r="I953" s="699"/>
      <c r="J953" s="699"/>
      <c r="K953" s="712"/>
      <c r="L953" s="760" t="s">
        <v>35</v>
      </c>
      <c r="M953" s="715" t="str">
        <f>IF(K953&lt;&gt;"",VLOOKUP(K953,'DON GIA'!$S$1:$U$19,3,0),"")</f>
        <v/>
      </c>
      <c r="N953" s="715" t="str">
        <f>IF(K953&lt;&gt;"",VLOOKUP(K953,'DON GIA'!$S$1:$V$19,4,0),"")</f>
        <v/>
      </c>
      <c r="O953" s="715" t="str">
        <f t="shared" si="355"/>
        <v/>
      </c>
      <c r="P953" s="715" t="str">
        <f t="shared" si="356"/>
        <v/>
      </c>
      <c r="Q953" s="5" t="s">
        <v>35</v>
      </c>
      <c r="R953" s="699"/>
      <c r="S953" s="699"/>
      <c r="T953" s="715" t="str">
        <f>IF(Q953&lt;&gt;"",VLOOKUP(Q953,'DON GIA'!$H$1:$K$103,4,0),"")</f>
        <v/>
      </c>
      <c r="U953" s="715" t="str">
        <f t="shared" si="357"/>
        <v/>
      </c>
      <c r="V953" s="715"/>
      <c r="W953" s="712"/>
      <c r="X953" s="699"/>
      <c r="Y953" s="718"/>
      <c r="Z953" s="725"/>
      <c r="AA953" s="715" t="str">
        <f>IF(W953&lt;&gt;"",VLOOKUP(W953,'DON GIA'!$A$1:$D$346,4,0),"")</f>
        <v/>
      </c>
      <c r="AB953" s="715" t="str">
        <f t="shared" si="358"/>
        <v/>
      </c>
      <c r="AC953" s="5"/>
      <c r="AD953" s="5"/>
      <c r="AE953" s="5"/>
      <c r="AF953" s="5"/>
      <c r="AG953" s="5"/>
      <c r="AH953" s="699"/>
      <c r="AI953" s="5"/>
      <c r="AJ953" s="699"/>
      <c r="AK953" s="699"/>
      <c r="AL953" s="715" t="str">
        <f>IF(AI953&lt;&gt;"",VLOOKUP(AI953,'DON GIA'!$M$1:$P$9,4,0),"")</f>
        <v/>
      </c>
      <c r="AM953" s="715" t="str">
        <f t="shared" si="359"/>
        <v/>
      </c>
      <c r="AN953" s="5"/>
      <c r="AO953" s="699"/>
      <c r="AP953" s="702" t="str">
        <f t="shared" si="349"/>
        <v/>
      </c>
      <c r="AQ953" s="722" t="s">
        <v>962</v>
      </c>
      <c r="AR953" s="722"/>
      <c r="AS953" s="639"/>
    </row>
    <row r="954" spans="1:45" ht="66" outlineLevel="2">
      <c r="A954" s="710">
        <f t="shared" si="360"/>
        <v>64</v>
      </c>
      <c r="B954" s="711" t="str">
        <f>IF(C954&lt;&gt;"",COUNTA($C$8:C954),"")</f>
        <v/>
      </c>
      <c r="C954" s="711"/>
      <c r="D954" s="747"/>
      <c r="E954" s="699"/>
      <c r="F954" s="699"/>
      <c r="G954" s="699"/>
      <c r="H954" s="699"/>
      <c r="I954" s="699"/>
      <c r="J954" s="699"/>
      <c r="K954" s="712"/>
      <c r="L954" s="760" t="s">
        <v>35</v>
      </c>
      <c r="M954" s="715" t="str">
        <f>IF(K954&lt;&gt;"",VLOOKUP(K954,'DON GIA'!$S$1:$U$19,3,0),"")</f>
        <v/>
      </c>
      <c r="N954" s="715" t="str">
        <f>IF(K954&lt;&gt;"",VLOOKUP(K954,'DON GIA'!$S$1:$V$19,4,0),"")</f>
        <v/>
      </c>
      <c r="O954" s="715" t="str">
        <f t="shared" si="355"/>
        <v/>
      </c>
      <c r="P954" s="715" t="str">
        <f t="shared" si="356"/>
        <v/>
      </c>
      <c r="Q954" s="5" t="s">
        <v>35</v>
      </c>
      <c r="R954" s="699"/>
      <c r="S954" s="699"/>
      <c r="T954" s="715" t="str">
        <f>IF(Q954&lt;&gt;"",VLOOKUP(Q954,'DON GIA'!$H$1:$K$103,4,0),"")</f>
        <v/>
      </c>
      <c r="U954" s="715" t="str">
        <f t="shared" si="357"/>
        <v/>
      </c>
      <c r="V954" s="715"/>
      <c r="W954" s="712"/>
      <c r="X954" s="699"/>
      <c r="Y954" s="718"/>
      <c r="Z954" s="725"/>
      <c r="AA954" s="715" t="str">
        <f>IF(W954&lt;&gt;"",VLOOKUP(W954,'DON GIA'!$A$1:$D$346,4,0),"")</f>
        <v/>
      </c>
      <c r="AB954" s="715" t="str">
        <f t="shared" si="358"/>
        <v/>
      </c>
      <c r="AC954" s="5"/>
      <c r="AD954" s="5"/>
      <c r="AE954" s="5"/>
      <c r="AF954" s="5"/>
      <c r="AG954" s="5"/>
      <c r="AH954" s="699"/>
      <c r="AI954" s="5"/>
      <c r="AJ954" s="699"/>
      <c r="AK954" s="699"/>
      <c r="AL954" s="715" t="str">
        <f>IF(AI954&lt;&gt;"",VLOOKUP(AI954,'DON GIA'!$M$1:$P$9,4,0),"")</f>
        <v/>
      </c>
      <c r="AM954" s="715" t="str">
        <f t="shared" si="359"/>
        <v/>
      </c>
      <c r="AN954" s="5"/>
      <c r="AO954" s="699"/>
      <c r="AP954" s="702" t="str">
        <f t="shared" si="349"/>
        <v/>
      </c>
      <c r="AQ954" s="722" t="s">
        <v>963</v>
      </c>
      <c r="AR954" s="722"/>
      <c r="AS954" s="639"/>
    </row>
    <row r="955" spans="1:45" ht="220.5" outlineLevel="2">
      <c r="A955" s="710">
        <f t="shared" si="360"/>
        <v>64</v>
      </c>
      <c r="B955" s="711" t="str">
        <f>IF(C955&lt;&gt;"",COUNTA($C$8:C955),"")</f>
        <v/>
      </c>
      <c r="C955" s="711"/>
      <c r="D955" s="747"/>
      <c r="E955" s="699"/>
      <c r="F955" s="699"/>
      <c r="G955" s="699"/>
      <c r="H955" s="699"/>
      <c r="I955" s="699"/>
      <c r="J955" s="699"/>
      <c r="K955" s="712"/>
      <c r="L955" s="760" t="s">
        <v>35</v>
      </c>
      <c r="M955" s="715" t="str">
        <f>IF(K955&lt;&gt;"",VLOOKUP(K955,'DON GIA'!$S$1:$U$19,3,0),"")</f>
        <v/>
      </c>
      <c r="N955" s="715" t="str">
        <f>IF(K955&lt;&gt;"",VLOOKUP(K955,'DON GIA'!$S$1:$V$19,4,0),"")</f>
        <v/>
      </c>
      <c r="O955" s="715" t="str">
        <f t="shared" si="355"/>
        <v/>
      </c>
      <c r="P955" s="715" t="str">
        <f t="shared" si="356"/>
        <v/>
      </c>
      <c r="Q955" s="5" t="s">
        <v>35</v>
      </c>
      <c r="R955" s="699"/>
      <c r="S955" s="699"/>
      <c r="T955" s="715" t="str">
        <f>IF(Q955&lt;&gt;"",VLOOKUP(Q955,'DON GIA'!$H$1:$K$103,4,0),"")</f>
        <v/>
      </c>
      <c r="U955" s="715" t="str">
        <f t="shared" si="357"/>
        <v/>
      </c>
      <c r="V955" s="715"/>
      <c r="W955" s="712"/>
      <c r="X955" s="699"/>
      <c r="Y955" s="718"/>
      <c r="Z955" s="725"/>
      <c r="AA955" s="715" t="str">
        <f>IF(W955&lt;&gt;"",VLOOKUP(W955,'DON GIA'!$A$1:$D$346,4,0),"")</f>
        <v/>
      </c>
      <c r="AB955" s="715" t="str">
        <f t="shared" si="358"/>
        <v/>
      </c>
      <c r="AC955" s="5"/>
      <c r="AD955" s="5"/>
      <c r="AE955" s="5"/>
      <c r="AF955" s="5"/>
      <c r="AG955" s="5"/>
      <c r="AH955" s="699"/>
      <c r="AI955" s="5"/>
      <c r="AJ955" s="699"/>
      <c r="AK955" s="699"/>
      <c r="AL955" s="715" t="str">
        <f>IF(AI955&lt;&gt;"",VLOOKUP(AI955,'DON GIA'!$M$1:$P$9,4,0),"")</f>
        <v/>
      </c>
      <c r="AM955" s="715" t="str">
        <f t="shared" si="359"/>
        <v/>
      </c>
      <c r="AN955" s="5"/>
      <c r="AO955" s="699"/>
      <c r="AP955" s="702" t="str">
        <f t="shared" si="349"/>
        <v/>
      </c>
      <c r="AQ955" s="709" t="s">
        <v>2380</v>
      </c>
      <c r="AR955" s="709"/>
      <c r="AS955" s="723"/>
    </row>
    <row r="956" spans="1:45" ht="52.5" outlineLevel="2">
      <c r="A956" s="710">
        <f t="shared" si="360"/>
        <v>64</v>
      </c>
      <c r="B956" s="711" t="str">
        <f>IF(C956&lt;&gt;"",COUNTA($C$8:C956),"")</f>
        <v/>
      </c>
      <c r="C956" s="711"/>
      <c r="D956" s="747"/>
      <c r="E956" s="699"/>
      <c r="F956" s="699"/>
      <c r="G956" s="699"/>
      <c r="H956" s="699"/>
      <c r="I956" s="699"/>
      <c r="J956" s="699"/>
      <c r="K956" s="712"/>
      <c r="L956" s="760" t="s">
        <v>35</v>
      </c>
      <c r="M956" s="715" t="str">
        <f>IF(K956&lt;&gt;"",VLOOKUP(K956,'DON GIA'!$S$1:$U$19,3,0),"")</f>
        <v/>
      </c>
      <c r="N956" s="715" t="str">
        <f>IF(K956&lt;&gt;"",VLOOKUP(K956,'DON GIA'!$S$1:$V$19,4,0),"")</f>
        <v/>
      </c>
      <c r="O956" s="715" t="str">
        <f t="shared" si="355"/>
        <v/>
      </c>
      <c r="P956" s="715" t="str">
        <f t="shared" si="356"/>
        <v/>
      </c>
      <c r="Q956" s="5" t="s">
        <v>35</v>
      </c>
      <c r="R956" s="699"/>
      <c r="S956" s="699"/>
      <c r="T956" s="715" t="str">
        <f>IF(Q956&lt;&gt;"",VLOOKUP(Q956,'DON GIA'!$H$1:$K$103,4,0),"")</f>
        <v/>
      </c>
      <c r="U956" s="715" t="str">
        <f t="shared" si="357"/>
        <v/>
      </c>
      <c r="V956" s="715"/>
      <c r="W956" s="712"/>
      <c r="X956" s="699"/>
      <c r="Y956" s="718"/>
      <c r="Z956" s="725"/>
      <c r="AA956" s="715" t="str">
        <f>IF(W956&lt;&gt;"",VLOOKUP(W956,'DON GIA'!$A$1:$D$346,4,0),"")</f>
        <v/>
      </c>
      <c r="AB956" s="715" t="str">
        <f t="shared" si="358"/>
        <v/>
      </c>
      <c r="AC956" s="5"/>
      <c r="AD956" s="5"/>
      <c r="AE956" s="5"/>
      <c r="AF956" s="5"/>
      <c r="AG956" s="5"/>
      <c r="AH956" s="699"/>
      <c r="AI956" s="5"/>
      <c r="AJ956" s="699"/>
      <c r="AK956" s="699"/>
      <c r="AL956" s="715" t="str">
        <f>IF(AI956&lt;&gt;"",VLOOKUP(AI956,'DON GIA'!$M$1:$P$9,4,0),"")</f>
        <v/>
      </c>
      <c r="AM956" s="715" t="str">
        <f t="shared" si="359"/>
        <v/>
      </c>
      <c r="AN956" s="5"/>
      <c r="AO956" s="699"/>
      <c r="AP956" s="702" t="str">
        <f t="shared" si="349"/>
        <v/>
      </c>
      <c r="AQ956" s="722" t="s">
        <v>2381</v>
      </c>
      <c r="AR956" s="722"/>
      <c r="AS956" s="639"/>
    </row>
    <row r="957" spans="1:45" ht="52.5" outlineLevel="2">
      <c r="A957" s="710">
        <f t="shared" si="360"/>
        <v>64</v>
      </c>
      <c r="B957" s="711" t="str">
        <f>IF(C957&lt;&gt;"",COUNTA($C$8:C957),"")</f>
        <v/>
      </c>
      <c r="C957" s="711"/>
      <c r="D957" s="747"/>
      <c r="E957" s="699"/>
      <c r="F957" s="699"/>
      <c r="G957" s="699"/>
      <c r="H957" s="699"/>
      <c r="I957" s="699"/>
      <c r="J957" s="699"/>
      <c r="K957" s="712"/>
      <c r="L957" s="760" t="s">
        <v>35</v>
      </c>
      <c r="M957" s="715" t="str">
        <f>IF(K957&lt;&gt;"",VLOOKUP(K957,'DON GIA'!$S$1:$U$19,3,0),"")</f>
        <v/>
      </c>
      <c r="N957" s="715" t="str">
        <f>IF(K957&lt;&gt;"",VLOOKUP(K957,'DON GIA'!$S$1:$V$19,4,0),"")</f>
        <v/>
      </c>
      <c r="O957" s="715" t="str">
        <f t="shared" si="355"/>
        <v/>
      </c>
      <c r="P957" s="715" t="str">
        <f t="shared" si="356"/>
        <v/>
      </c>
      <c r="Q957" s="5" t="s">
        <v>35</v>
      </c>
      <c r="R957" s="699"/>
      <c r="S957" s="699"/>
      <c r="T957" s="715" t="str">
        <f>IF(Q957&lt;&gt;"",VLOOKUP(Q957,'DON GIA'!$H$1:$K$103,4,0),"")</f>
        <v/>
      </c>
      <c r="U957" s="715" t="str">
        <f t="shared" si="357"/>
        <v/>
      </c>
      <c r="V957" s="715"/>
      <c r="W957" s="712"/>
      <c r="X957" s="699"/>
      <c r="Y957" s="718"/>
      <c r="Z957" s="725"/>
      <c r="AA957" s="715" t="str">
        <f>IF(W957&lt;&gt;"",VLOOKUP(W957,'DON GIA'!$A$1:$D$346,4,0),"")</f>
        <v/>
      </c>
      <c r="AB957" s="715" t="str">
        <f t="shared" si="358"/>
        <v/>
      </c>
      <c r="AC957" s="5"/>
      <c r="AD957" s="5"/>
      <c r="AE957" s="5"/>
      <c r="AF957" s="5"/>
      <c r="AG957" s="5"/>
      <c r="AH957" s="699"/>
      <c r="AI957" s="5"/>
      <c r="AJ957" s="699"/>
      <c r="AK957" s="699"/>
      <c r="AL957" s="715" t="str">
        <f>IF(AI957&lt;&gt;"",VLOOKUP(AI957,'DON GIA'!$M$1:$P$9,4,0),"")</f>
        <v/>
      </c>
      <c r="AM957" s="715" t="str">
        <f t="shared" si="359"/>
        <v/>
      </c>
      <c r="AN957" s="5"/>
      <c r="AO957" s="699"/>
      <c r="AP957" s="702" t="str">
        <f t="shared" si="349"/>
        <v/>
      </c>
      <c r="AQ957" s="722" t="s">
        <v>2382</v>
      </c>
      <c r="AR957" s="722"/>
      <c r="AS957" s="639"/>
    </row>
    <row r="958" spans="1:45" ht="135" outlineLevel="2">
      <c r="A958" s="710">
        <f t="shared" si="360"/>
        <v>64</v>
      </c>
      <c r="B958" s="711" t="str">
        <f>IF(C958&lt;&gt;"",COUNTA($C$8:C958),"")</f>
        <v/>
      </c>
      <c r="C958" s="711"/>
      <c r="D958" s="747"/>
      <c r="E958" s="699"/>
      <c r="F958" s="699"/>
      <c r="G958" s="699"/>
      <c r="H958" s="699"/>
      <c r="I958" s="699"/>
      <c r="J958" s="699"/>
      <c r="K958" s="712"/>
      <c r="L958" s="760" t="s">
        <v>35</v>
      </c>
      <c r="M958" s="715" t="str">
        <f>IF(K958&lt;&gt;"",VLOOKUP(K958,'DON GIA'!$S$1:$U$19,3,0),"")</f>
        <v/>
      </c>
      <c r="N958" s="715" t="str">
        <f>IF(K958&lt;&gt;"",VLOOKUP(K958,'DON GIA'!$S$1:$V$19,4,0),"")</f>
        <v/>
      </c>
      <c r="O958" s="715" t="str">
        <f t="shared" si="355"/>
        <v/>
      </c>
      <c r="P958" s="715" t="str">
        <f t="shared" si="356"/>
        <v/>
      </c>
      <c r="Q958" s="5" t="s">
        <v>35</v>
      </c>
      <c r="R958" s="699"/>
      <c r="S958" s="699"/>
      <c r="T958" s="715" t="str">
        <f>IF(Q958&lt;&gt;"",VLOOKUP(Q958,'DON GIA'!$H$1:$K$103,4,0),"")</f>
        <v/>
      </c>
      <c r="U958" s="715" t="str">
        <f t="shared" si="357"/>
        <v/>
      </c>
      <c r="V958" s="715"/>
      <c r="W958" s="712"/>
      <c r="X958" s="699"/>
      <c r="Y958" s="718"/>
      <c r="Z958" s="725"/>
      <c r="AA958" s="715" t="str">
        <f>IF(W958&lt;&gt;"",VLOOKUP(W958,'DON GIA'!$A$1:$D$346,4,0),"")</f>
        <v/>
      </c>
      <c r="AB958" s="715" t="str">
        <f t="shared" si="358"/>
        <v/>
      </c>
      <c r="AC958" s="5"/>
      <c r="AD958" s="5"/>
      <c r="AE958" s="5"/>
      <c r="AF958" s="5"/>
      <c r="AG958" s="5"/>
      <c r="AH958" s="699"/>
      <c r="AI958" s="5"/>
      <c r="AJ958" s="699"/>
      <c r="AK958" s="699"/>
      <c r="AL958" s="715" t="str">
        <f>IF(AI958&lt;&gt;"",VLOOKUP(AI958,'DON GIA'!$M$1:$P$9,4,0),"")</f>
        <v/>
      </c>
      <c r="AM958" s="715" t="str">
        <f t="shared" si="359"/>
        <v/>
      </c>
      <c r="AN958" s="5"/>
      <c r="AO958" s="699"/>
      <c r="AP958" s="702" t="str">
        <f t="shared" si="349"/>
        <v/>
      </c>
      <c r="AQ958" s="709" t="s">
        <v>2383</v>
      </c>
      <c r="AR958" s="709"/>
      <c r="AS958" s="723"/>
    </row>
    <row r="959" spans="1:45" ht="165.75" outlineLevel="2">
      <c r="A959" s="710">
        <f t="shared" si="360"/>
        <v>64</v>
      </c>
      <c r="B959" s="711" t="str">
        <f>IF(C959&lt;&gt;"",COUNTA($C$8:C959),"")</f>
        <v/>
      </c>
      <c r="C959" s="711"/>
      <c r="D959" s="747"/>
      <c r="E959" s="699"/>
      <c r="F959" s="699"/>
      <c r="G959" s="699"/>
      <c r="H959" s="699"/>
      <c r="I959" s="699"/>
      <c r="J959" s="699"/>
      <c r="K959" s="712"/>
      <c r="L959" s="760" t="s">
        <v>35</v>
      </c>
      <c r="M959" s="715" t="str">
        <f>IF(K959&lt;&gt;"",VLOOKUP(K959,'DON GIA'!$S$1:$U$19,3,0),"")</f>
        <v/>
      </c>
      <c r="N959" s="715" t="str">
        <f>IF(K959&lt;&gt;"",VLOOKUP(K959,'DON GIA'!$S$1:$V$19,4,0),"")</f>
        <v/>
      </c>
      <c r="O959" s="715" t="str">
        <f t="shared" si="355"/>
        <v/>
      </c>
      <c r="P959" s="715" t="str">
        <f t="shared" si="356"/>
        <v/>
      </c>
      <c r="Q959" s="5" t="s">
        <v>35</v>
      </c>
      <c r="R959" s="699"/>
      <c r="S959" s="699"/>
      <c r="T959" s="715" t="str">
        <f>IF(Q959&lt;&gt;"",VLOOKUP(Q959,'DON GIA'!$H$1:$K$103,4,0),"")</f>
        <v/>
      </c>
      <c r="U959" s="715" t="str">
        <f t="shared" si="357"/>
        <v/>
      </c>
      <c r="V959" s="715"/>
      <c r="W959" s="712"/>
      <c r="X959" s="699"/>
      <c r="Y959" s="718"/>
      <c r="Z959" s="725"/>
      <c r="AA959" s="715" t="str">
        <f>IF(W959&lt;&gt;"",VLOOKUP(W959,'DON GIA'!$A$1:$D$346,4,0),"")</f>
        <v/>
      </c>
      <c r="AB959" s="715" t="str">
        <f t="shared" si="358"/>
        <v/>
      </c>
      <c r="AC959" s="5"/>
      <c r="AD959" s="5"/>
      <c r="AE959" s="5"/>
      <c r="AF959" s="5"/>
      <c r="AG959" s="5"/>
      <c r="AH959" s="699"/>
      <c r="AI959" s="5"/>
      <c r="AJ959" s="699"/>
      <c r="AK959" s="699"/>
      <c r="AL959" s="715" t="str">
        <f>IF(AI959&lt;&gt;"",VLOOKUP(AI959,'DON GIA'!$M$1:$P$9,4,0),"")</f>
        <v/>
      </c>
      <c r="AM959" s="715" t="str">
        <f t="shared" si="359"/>
        <v/>
      </c>
      <c r="AN959" s="5"/>
      <c r="AO959" s="699"/>
      <c r="AP959" s="702" t="str">
        <f t="shared" si="349"/>
        <v/>
      </c>
      <c r="AQ959" s="712" t="s">
        <v>586</v>
      </c>
      <c r="AR959" s="712"/>
      <c r="AS959" s="727"/>
    </row>
    <row r="960" spans="1:45" ht="82.5" outlineLevel="2">
      <c r="A960" s="710">
        <f t="shared" si="360"/>
        <v>64</v>
      </c>
      <c r="B960" s="711" t="str">
        <f>IF(C960&lt;&gt;"",COUNTA($C$8:C960),"")</f>
        <v/>
      </c>
      <c r="C960" s="711"/>
      <c r="D960" s="747"/>
      <c r="E960" s="699"/>
      <c r="F960" s="699"/>
      <c r="G960" s="699"/>
      <c r="H960" s="699"/>
      <c r="I960" s="699"/>
      <c r="J960" s="699"/>
      <c r="K960" s="712"/>
      <c r="L960" s="760" t="s">
        <v>35</v>
      </c>
      <c r="M960" s="715" t="str">
        <f>IF(K960&lt;&gt;"",VLOOKUP(K960,'DON GIA'!$S$1:$U$19,3,0),"")</f>
        <v/>
      </c>
      <c r="N960" s="715" t="str">
        <f>IF(K960&lt;&gt;"",VLOOKUP(K960,'DON GIA'!$S$1:$V$19,4,0),"")</f>
        <v/>
      </c>
      <c r="O960" s="715" t="str">
        <f t="shared" si="355"/>
        <v/>
      </c>
      <c r="P960" s="715" t="str">
        <f t="shared" si="356"/>
        <v/>
      </c>
      <c r="Q960" s="5" t="s">
        <v>35</v>
      </c>
      <c r="R960" s="699"/>
      <c r="S960" s="699"/>
      <c r="T960" s="715" t="str">
        <f>IF(Q960&lt;&gt;"",VLOOKUP(Q960,'DON GIA'!$H$1:$K$103,4,0),"")</f>
        <v/>
      </c>
      <c r="U960" s="715" t="str">
        <f t="shared" si="357"/>
        <v/>
      </c>
      <c r="V960" s="715"/>
      <c r="W960" s="712"/>
      <c r="X960" s="699"/>
      <c r="Y960" s="718"/>
      <c r="Z960" s="725"/>
      <c r="AA960" s="715" t="str">
        <f>IF(W960&lt;&gt;"",VLOOKUP(W960,'DON GIA'!$A$1:$D$346,4,0),"")</f>
        <v/>
      </c>
      <c r="AB960" s="715" t="str">
        <f t="shared" si="358"/>
        <v/>
      </c>
      <c r="AC960" s="5"/>
      <c r="AD960" s="5"/>
      <c r="AE960" s="5"/>
      <c r="AF960" s="5"/>
      <c r="AG960" s="5"/>
      <c r="AH960" s="699"/>
      <c r="AI960" s="5"/>
      <c r="AJ960" s="699"/>
      <c r="AK960" s="699"/>
      <c r="AL960" s="715" t="str">
        <f>IF(AI960&lt;&gt;"",VLOOKUP(AI960,'DON GIA'!$M$1:$P$9,4,0),"")</f>
        <v/>
      </c>
      <c r="AM960" s="715" t="str">
        <f t="shared" si="359"/>
        <v/>
      </c>
      <c r="AN960" s="5"/>
      <c r="AO960" s="699"/>
      <c r="AP960" s="702" t="str">
        <f t="shared" si="349"/>
        <v/>
      </c>
      <c r="AQ960" s="722" t="s">
        <v>386</v>
      </c>
      <c r="AR960" s="722"/>
      <c r="AS960" s="639"/>
    </row>
    <row r="961" spans="1:45" ht="33" outlineLevel="2">
      <c r="A961" s="710">
        <f t="shared" si="360"/>
        <v>64</v>
      </c>
      <c r="B961" s="711" t="str">
        <f>IF(C961&lt;&gt;"",COUNTA($C$8:C961),"")</f>
        <v/>
      </c>
      <c r="C961" s="711"/>
      <c r="D961" s="747"/>
      <c r="E961" s="699"/>
      <c r="F961" s="699"/>
      <c r="G961" s="699"/>
      <c r="H961" s="699"/>
      <c r="I961" s="699"/>
      <c r="J961" s="699"/>
      <c r="K961" s="712"/>
      <c r="L961" s="760" t="s">
        <v>35</v>
      </c>
      <c r="M961" s="715" t="str">
        <f>IF(K961&lt;&gt;"",VLOOKUP(K961,'DON GIA'!$S$1:$U$19,3,0),"")</f>
        <v/>
      </c>
      <c r="N961" s="715" t="str">
        <f>IF(K961&lt;&gt;"",VLOOKUP(K961,'DON GIA'!$S$1:$V$19,4,0),"")</f>
        <v/>
      </c>
      <c r="O961" s="715" t="str">
        <f t="shared" si="355"/>
        <v/>
      </c>
      <c r="P961" s="715" t="str">
        <f t="shared" si="356"/>
        <v/>
      </c>
      <c r="Q961" s="5" t="s">
        <v>35</v>
      </c>
      <c r="R961" s="699"/>
      <c r="S961" s="699"/>
      <c r="T961" s="715" t="str">
        <f>IF(Q961&lt;&gt;"",VLOOKUP(Q961,'DON GIA'!$H$1:$K$103,4,0),"")</f>
        <v/>
      </c>
      <c r="U961" s="715" t="str">
        <f t="shared" si="357"/>
        <v/>
      </c>
      <c r="V961" s="715"/>
      <c r="W961" s="712"/>
      <c r="X961" s="699"/>
      <c r="Y961" s="718"/>
      <c r="Z961" s="725"/>
      <c r="AA961" s="715" t="str">
        <f>IF(W961&lt;&gt;"",VLOOKUP(W961,'DON GIA'!$A$1:$D$346,4,0),"")</f>
        <v/>
      </c>
      <c r="AB961" s="715" t="str">
        <f t="shared" si="358"/>
        <v/>
      </c>
      <c r="AC961" s="5"/>
      <c r="AD961" s="5"/>
      <c r="AE961" s="5"/>
      <c r="AF961" s="5"/>
      <c r="AG961" s="5"/>
      <c r="AH961" s="699"/>
      <c r="AI961" s="5"/>
      <c r="AJ961" s="699"/>
      <c r="AK961" s="699"/>
      <c r="AL961" s="715" t="str">
        <f>IF(AI961&lt;&gt;"",VLOOKUP(AI961,'DON GIA'!$M$1:$P$9,4,0),"")</f>
        <v/>
      </c>
      <c r="AM961" s="715" t="str">
        <f t="shared" si="359"/>
        <v/>
      </c>
      <c r="AN961" s="5"/>
      <c r="AO961" s="699"/>
      <c r="AP961" s="702" t="str">
        <f t="shared" si="349"/>
        <v/>
      </c>
      <c r="AQ961" s="722" t="s">
        <v>387</v>
      </c>
      <c r="AR961" s="722"/>
      <c r="AS961" s="639"/>
    </row>
    <row r="962" spans="1:45" ht="52.5" outlineLevel="2">
      <c r="A962" s="710">
        <f t="shared" si="360"/>
        <v>64</v>
      </c>
      <c r="B962" s="711" t="str">
        <f>IF(C962&lt;&gt;"",COUNTA($C$8:C962),"")</f>
        <v/>
      </c>
      <c r="C962" s="711"/>
      <c r="D962" s="747"/>
      <c r="E962" s="699"/>
      <c r="F962" s="699"/>
      <c r="G962" s="699"/>
      <c r="H962" s="699"/>
      <c r="I962" s="699"/>
      <c r="J962" s="699"/>
      <c r="K962" s="712"/>
      <c r="L962" s="760" t="s">
        <v>35</v>
      </c>
      <c r="M962" s="715" t="str">
        <f>IF(K962&lt;&gt;"",VLOOKUP(K962,'DON GIA'!$S$1:$U$19,3,0),"")</f>
        <v/>
      </c>
      <c r="N962" s="715" t="str">
        <f>IF(K962&lt;&gt;"",VLOOKUP(K962,'DON GIA'!$S$1:$V$19,4,0),"")</f>
        <v/>
      </c>
      <c r="O962" s="715" t="str">
        <f t="shared" si="355"/>
        <v/>
      </c>
      <c r="P962" s="715" t="str">
        <f t="shared" si="356"/>
        <v/>
      </c>
      <c r="Q962" s="5" t="s">
        <v>35</v>
      </c>
      <c r="R962" s="699"/>
      <c r="S962" s="699"/>
      <c r="T962" s="715" t="str">
        <f>IF(Q962&lt;&gt;"",VLOOKUP(Q962,'DON GIA'!$H$1:$K$103,4,0),"")</f>
        <v/>
      </c>
      <c r="U962" s="715" t="str">
        <f t="shared" si="357"/>
        <v/>
      </c>
      <c r="V962" s="715"/>
      <c r="W962" s="712"/>
      <c r="X962" s="699"/>
      <c r="Y962" s="718"/>
      <c r="Z962" s="725"/>
      <c r="AA962" s="715" t="str">
        <f>IF(W962&lt;&gt;"",VLOOKUP(W962,'DON GIA'!$A$1:$D$346,4,0),"")</f>
        <v/>
      </c>
      <c r="AB962" s="715" t="str">
        <f t="shared" si="358"/>
        <v/>
      </c>
      <c r="AC962" s="5"/>
      <c r="AD962" s="5"/>
      <c r="AE962" s="5"/>
      <c r="AF962" s="5"/>
      <c r="AG962" s="5"/>
      <c r="AH962" s="699"/>
      <c r="AI962" s="5"/>
      <c r="AJ962" s="699"/>
      <c r="AK962" s="699"/>
      <c r="AL962" s="715" t="str">
        <f>IF(AI962&lt;&gt;"",VLOOKUP(AI962,'DON GIA'!$M$1:$P$9,4,0),"")</f>
        <v/>
      </c>
      <c r="AM962" s="715" t="str">
        <f t="shared" si="359"/>
        <v/>
      </c>
      <c r="AN962" s="5"/>
      <c r="AO962" s="699"/>
      <c r="AP962" s="702" t="str">
        <f t="shared" si="349"/>
        <v/>
      </c>
      <c r="AQ962" s="722" t="s">
        <v>2384</v>
      </c>
      <c r="AR962" s="722"/>
      <c r="AS962" s="639"/>
    </row>
    <row r="963" spans="1:45" ht="69" outlineLevel="2">
      <c r="A963" s="710">
        <f t="shared" si="360"/>
        <v>64</v>
      </c>
      <c r="B963" s="711" t="str">
        <f>IF(C963&lt;&gt;"",COUNTA($C$8:C963),"")</f>
        <v/>
      </c>
      <c r="C963" s="711"/>
      <c r="D963" s="747"/>
      <c r="E963" s="699"/>
      <c r="F963" s="699"/>
      <c r="G963" s="699"/>
      <c r="H963" s="699"/>
      <c r="I963" s="699"/>
      <c r="J963" s="699"/>
      <c r="K963" s="712"/>
      <c r="L963" s="760" t="s">
        <v>35</v>
      </c>
      <c r="M963" s="715" t="str">
        <f>IF(K963&lt;&gt;"",VLOOKUP(K963,'DON GIA'!$S$1:$U$19,3,0),"")</f>
        <v/>
      </c>
      <c r="N963" s="715" t="str">
        <f>IF(K963&lt;&gt;"",VLOOKUP(K963,'DON GIA'!$S$1:$V$19,4,0),"")</f>
        <v/>
      </c>
      <c r="O963" s="715" t="str">
        <f t="shared" si="355"/>
        <v/>
      </c>
      <c r="P963" s="715" t="str">
        <f t="shared" si="356"/>
        <v/>
      </c>
      <c r="Q963" s="5" t="s">
        <v>35</v>
      </c>
      <c r="R963" s="699"/>
      <c r="S963" s="699"/>
      <c r="T963" s="715" t="str">
        <f>IF(Q963&lt;&gt;"",VLOOKUP(Q963,'DON GIA'!$H$1:$K$103,4,0),"")</f>
        <v/>
      </c>
      <c r="U963" s="715" t="str">
        <f t="shared" si="357"/>
        <v/>
      </c>
      <c r="V963" s="715"/>
      <c r="W963" s="712"/>
      <c r="X963" s="699"/>
      <c r="Y963" s="718"/>
      <c r="Z963" s="725"/>
      <c r="AA963" s="715" t="str">
        <f>IF(W963&lt;&gt;"",VLOOKUP(W963,'DON GIA'!$A$1:$D$346,4,0),"")</f>
        <v/>
      </c>
      <c r="AB963" s="715" t="str">
        <f t="shared" si="358"/>
        <v/>
      </c>
      <c r="AC963" s="5"/>
      <c r="AD963" s="5"/>
      <c r="AE963" s="5"/>
      <c r="AF963" s="5"/>
      <c r="AG963" s="5"/>
      <c r="AH963" s="699"/>
      <c r="AI963" s="5"/>
      <c r="AJ963" s="699"/>
      <c r="AK963" s="699"/>
      <c r="AL963" s="715" t="str">
        <f>IF(AI963&lt;&gt;"",VLOOKUP(AI963,'DON GIA'!$M$1:$P$9,4,0),"")</f>
        <v/>
      </c>
      <c r="AM963" s="715" t="str">
        <f t="shared" si="359"/>
        <v/>
      </c>
      <c r="AN963" s="5"/>
      <c r="AO963" s="699"/>
      <c r="AP963" s="702" t="str">
        <f t="shared" si="349"/>
        <v/>
      </c>
      <c r="AQ963" s="722" t="s">
        <v>2385</v>
      </c>
      <c r="AR963" s="722"/>
      <c r="AS963" s="639"/>
    </row>
    <row r="964" spans="1:45" ht="33.75" outlineLevel="2">
      <c r="A964" s="710">
        <f t="shared" si="360"/>
        <v>64</v>
      </c>
      <c r="B964" s="711" t="str">
        <f>IF(C964&lt;&gt;"",COUNTA($C$8:C964),"")</f>
        <v/>
      </c>
      <c r="C964" s="711"/>
      <c r="D964" s="747"/>
      <c r="E964" s="699"/>
      <c r="F964" s="699"/>
      <c r="G964" s="699"/>
      <c r="H964" s="699"/>
      <c r="I964" s="699"/>
      <c r="J964" s="699"/>
      <c r="K964" s="712"/>
      <c r="L964" s="760" t="s">
        <v>35</v>
      </c>
      <c r="M964" s="715"/>
      <c r="N964" s="715"/>
      <c r="O964" s="715"/>
      <c r="P964" s="715"/>
      <c r="Q964" s="5"/>
      <c r="R964" s="699"/>
      <c r="S964" s="699"/>
      <c r="T964" s="715"/>
      <c r="U964" s="715"/>
      <c r="V964" s="715"/>
      <c r="W964" s="712"/>
      <c r="X964" s="699"/>
      <c r="Y964" s="718"/>
      <c r="Z964" s="725"/>
      <c r="AA964" s="715"/>
      <c r="AB964" s="715"/>
      <c r="AC964" s="5"/>
      <c r="AD964" s="5"/>
      <c r="AE964" s="5"/>
      <c r="AF964" s="5"/>
      <c r="AG964" s="5"/>
      <c r="AH964" s="699"/>
      <c r="AI964" s="5"/>
      <c r="AJ964" s="699"/>
      <c r="AK964" s="699"/>
      <c r="AL964" s="715"/>
      <c r="AM964" s="715"/>
      <c r="AN964" s="5"/>
      <c r="AO964" s="699"/>
      <c r="AP964" s="702" t="str">
        <f t="shared" si="349"/>
        <v/>
      </c>
      <c r="AQ964" s="584" t="s">
        <v>2005</v>
      </c>
      <c r="AR964" s="584"/>
      <c r="AS964" s="631"/>
    </row>
    <row r="965" spans="1:45" outlineLevel="2">
      <c r="A965" s="710">
        <f t="shared" si="360"/>
        <v>64</v>
      </c>
      <c r="B965" s="711"/>
      <c r="C965" s="711"/>
      <c r="D965" s="708"/>
      <c r="E965" s="699"/>
      <c r="F965" s="699"/>
      <c r="G965" s="699"/>
      <c r="H965" s="699"/>
      <c r="I965" s="699"/>
      <c r="J965" s="699"/>
      <c r="K965" s="712"/>
      <c r="L965" s="760" t="s">
        <v>35</v>
      </c>
      <c r="M965" s="715" t="str">
        <f>IF(K965&lt;&gt;"",VLOOKUP(K965,'DON GIA'!$S$1:$U$19,3,0),"")</f>
        <v/>
      </c>
      <c r="N965" s="715" t="str">
        <f>IF(K965&lt;&gt;"",VLOOKUP(K965,'DON GIA'!$S$1:$V$19,4,0),"")</f>
        <v/>
      </c>
      <c r="O965" s="715" t="str">
        <f>IF(K965&lt;&gt;"",L965*M965,"")</f>
        <v/>
      </c>
      <c r="P965" s="715" t="str">
        <f>IF(K965&lt;&gt;"",L965*N965,"")</f>
        <v/>
      </c>
      <c r="Q965" s="5" t="s">
        <v>35</v>
      </c>
      <c r="R965" s="699"/>
      <c r="S965" s="699"/>
      <c r="T965" s="715" t="str">
        <f>IF(Q965&lt;&gt;"",VLOOKUP(Q965,'DON GIA'!$H$1:$K$103,4,0),"")</f>
        <v/>
      </c>
      <c r="U965" s="715" t="str">
        <f>IF(Q965&lt;&gt;"",IF(ISNUMBER(T965),S965*T965,""),"")</f>
        <v/>
      </c>
      <c r="V965" s="715"/>
      <c r="W965" s="712"/>
      <c r="X965" s="699"/>
      <c r="Y965" s="718"/>
      <c r="Z965" s="725"/>
      <c r="AA965" s="715" t="str">
        <f>IF(W965&lt;&gt;"",VLOOKUP(W965,'DON GIA'!$A$1:$D$346,4,0),"")</f>
        <v/>
      </c>
      <c r="AB965" s="715" t="str">
        <f>IF(W965&lt;&gt;"",IF(ISNUMBER(AA965),Y965*AA965,""),"")</f>
        <v/>
      </c>
      <c r="AC965" s="5"/>
      <c r="AD965" s="5"/>
      <c r="AE965" s="5"/>
      <c r="AF965" s="5"/>
      <c r="AG965" s="5"/>
      <c r="AH965" s="699"/>
      <c r="AI965" s="5"/>
      <c r="AJ965" s="699"/>
      <c r="AK965" s="699"/>
      <c r="AL965" s="715" t="str">
        <f>IF(AI965&lt;&gt;"",VLOOKUP(AI965,'DON GIA'!$M$1:$P$9,4,0),"")</f>
        <v/>
      </c>
      <c r="AM965" s="715" t="str">
        <f>IF(AI965&lt;&gt;"",AK965*AL965,"")</f>
        <v/>
      </c>
      <c r="AN965" s="5"/>
      <c r="AO965" s="699"/>
      <c r="AP965" s="702" t="str">
        <f t="shared" si="349"/>
        <v/>
      </c>
      <c r="AQ965" s="712"/>
      <c r="AR965" s="712"/>
      <c r="AS965" s="727"/>
    </row>
    <row r="966" spans="1:45" outlineLevel="1">
      <c r="A966" s="658" t="s">
        <v>2095</v>
      </c>
      <c r="B966" s="696">
        <f>IF(C966&lt;&gt;"",COUNTA($C$8:C966),"")</f>
        <v>65</v>
      </c>
      <c r="C966" s="696">
        <v>431</v>
      </c>
      <c r="D966" s="708" t="s">
        <v>248</v>
      </c>
      <c r="E966" s="698"/>
      <c r="F966" s="699"/>
      <c r="G966" s="698"/>
      <c r="H966" s="698"/>
      <c r="I966" s="698"/>
      <c r="J966" s="698"/>
      <c r="K966" s="697"/>
      <c r="L966" s="701">
        <f>SUBTOTAL(9,L967:L982)</f>
        <v>112.4</v>
      </c>
      <c r="M966" s="702"/>
      <c r="N966" s="702"/>
      <c r="O966" s="702">
        <f>SUBTOTAL(9,O967:O982)</f>
        <v>188719600</v>
      </c>
      <c r="P966" s="702">
        <f>SUBTOTAL(9,P967:P982)</f>
        <v>0</v>
      </c>
      <c r="Q966" s="708"/>
      <c r="R966" s="698"/>
      <c r="S966" s="698">
        <f>SUBTOTAL(9,S967:S982)</f>
        <v>0</v>
      </c>
      <c r="T966" s="702"/>
      <c r="U966" s="702">
        <f>SUBTOTAL(9,U967:U982)</f>
        <v>0</v>
      </c>
      <c r="V966" s="702"/>
      <c r="W966" s="697"/>
      <c r="X966" s="698"/>
      <c r="Y966" s="705">
        <f>SUBTOTAL(9,Y967:Y982)</f>
        <v>247.5</v>
      </c>
      <c r="Z966" s="724">
        <f>SUBTOTAL(9,Z967:Z982)</f>
        <v>0</v>
      </c>
      <c r="AA966" s="702"/>
      <c r="AB966" s="702">
        <f>SUBTOTAL(9,AB967:AB982)</f>
        <v>632010923.10000014</v>
      </c>
      <c r="AC966" s="708"/>
      <c r="AD966" s="708"/>
      <c r="AE966" s="708"/>
      <c r="AF966" s="708"/>
      <c r="AG966" s="708"/>
      <c r="AH966" s="698"/>
      <c r="AI966" s="708"/>
      <c r="AJ966" s="698"/>
      <c r="AK966" s="698">
        <f>SUBTOTAL(9,AK967:AK982)</f>
        <v>4</v>
      </c>
      <c r="AL966" s="702"/>
      <c r="AM966" s="702">
        <f>SUBTOTAL(9,AM967:AM982)</f>
        <v>55687760</v>
      </c>
      <c r="AN966" s="708"/>
      <c r="AO966" s="698">
        <f>SUBTOTAL(9,AO967:AO982)</f>
        <v>1</v>
      </c>
      <c r="AP966" s="702">
        <f t="shared" si="349"/>
        <v>876418283.10000014</v>
      </c>
      <c r="AQ966" s="709"/>
      <c r="AR966" s="709"/>
      <c r="AS966" s="723"/>
    </row>
    <row r="967" spans="1:45" ht="33.75" outlineLevel="2">
      <c r="A967" s="710">
        <f>IF(B966&lt;&gt;"",B966,A965)</f>
        <v>65</v>
      </c>
      <c r="B967" s="711" t="str">
        <f>IF(C967&lt;&gt;"",COUNTA($C$8:C967),"")</f>
        <v/>
      </c>
      <c r="C967" s="711"/>
      <c r="D967" s="5" t="s">
        <v>249</v>
      </c>
      <c r="E967" s="699">
        <v>3</v>
      </c>
      <c r="F967" s="699"/>
      <c r="G967" s="699">
        <v>428</v>
      </c>
      <c r="H967" s="699">
        <v>79</v>
      </c>
      <c r="I967" s="699" t="s">
        <v>223</v>
      </c>
      <c r="J967" s="699" t="s">
        <v>224</v>
      </c>
      <c r="K967" s="712" t="s">
        <v>973</v>
      </c>
      <c r="L967" s="714">
        <v>112.4</v>
      </c>
      <c r="M967" s="715">
        <f>IF(K967&lt;&gt;"",VLOOKUP(K967,'DON GIA'!$S$1:$U$19,3,0),"")</f>
        <v>1679000</v>
      </c>
      <c r="N967" s="715">
        <f>IF(K967&lt;&gt;"",VLOOKUP(K967,'DON GIA'!$S$1:$V$19,4,0),"")</f>
        <v>0</v>
      </c>
      <c r="O967" s="715">
        <f t="shared" ref="O967:O982" si="361">IF(K967&lt;&gt;"",L967*M967,"")</f>
        <v>188719600</v>
      </c>
      <c r="P967" s="715">
        <f t="shared" ref="P967:P982" si="362">IF(K967&lt;&gt;"",L967*N967,"")</f>
        <v>0</v>
      </c>
      <c r="Q967" s="5" t="s">
        <v>35</v>
      </c>
      <c r="R967" s="699"/>
      <c r="S967" s="699"/>
      <c r="T967" s="715" t="str">
        <f>IF(Q967&lt;&gt;"",VLOOKUP(Q967,'DON GIA'!$H$1:$K$103,4,0),"")</f>
        <v/>
      </c>
      <c r="U967" s="715" t="str">
        <f t="shared" ref="U967:U982" si="363">IF(Q967&lt;&gt;"",IF(ISNUMBER(T967),S967*T967,""),"")</f>
        <v/>
      </c>
      <c r="V967" s="715" t="s">
        <v>2163</v>
      </c>
      <c r="W967" s="712" t="s">
        <v>1005</v>
      </c>
      <c r="X967" s="699" t="s">
        <v>27</v>
      </c>
      <c r="Y967" s="718">
        <v>93.78</v>
      </c>
      <c r="Z967" s="725"/>
      <c r="AA967" s="715">
        <f>IF(W967&lt;&gt;"",VLOOKUP(W967,'DON GIA'!$A$1:$D$346,4,0),"")</f>
        <v>5559129</v>
      </c>
      <c r="AB967" s="715">
        <f t="shared" ref="AB967:AB982" si="364">IF(W967&lt;&gt;"",IF(ISNUMBER(AA967),Y967*AA967,""),"")</f>
        <v>521335117.62</v>
      </c>
      <c r="AC967" s="5" t="s">
        <v>28</v>
      </c>
      <c r="AD967" s="5" t="s">
        <v>29</v>
      </c>
      <c r="AE967" s="5" t="s">
        <v>30</v>
      </c>
      <c r="AF967" s="5" t="s">
        <v>31</v>
      </c>
      <c r="AG967" s="5" t="s">
        <v>34</v>
      </c>
      <c r="AH967" s="699" t="s">
        <v>33</v>
      </c>
      <c r="AI967" s="5" t="s">
        <v>562</v>
      </c>
      <c r="AJ967" s="699" t="s">
        <v>409</v>
      </c>
      <c r="AK967" s="699">
        <v>3</v>
      </c>
      <c r="AL967" s="715">
        <f>IF(AI967&lt;&gt;"",VLOOKUP(AI967,'DON GIA'!$M$1:$P$9,4,0),"")</f>
        <v>12895920</v>
      </c>
      <c r="AM967" s="715">
        <f t="shared" ref="AM967:AM982" si="365">IF(AI967&lt;&gt;"",AK967*AL967,"")</f>
        <v>38687760</v>
      </c>
      <c r="AN967" s="5" t="s">
        <v>407</v>
      </c>
      <c r="AO967" s="699">
        <v>1</v>
      </c>
      <c r="AP967" s="702" t="str">
        <f t="shared" si="349"/>
        <v/>
      </c>
      <c r="AQ967" s="709" t="s">
        <v>2386</v>
      </c>
      <c r="AR967" s="709" t="s">
        <v>1912</v>
      </c>
      <c r="AS967" s="723"/>
    </row>
    <row r="968" spans="1:45" ht="115.5" outlineLevel="2">
      <c r="A968" s="710">
        <f t="shared" ref="A968:A982" si="366">IF(B967&lt;&gt;"",B967,A967)</f>
        <v>65</v>
      </c>
      <c r="B968" s="711" t="str">
        <f>IF(C968&lt;&gt;"",COUNTA($C$8:C968),"")</f>
        <v/>
      </c>
      <c r="C968" s="711"/>
      <c r="D968" s="5" t="s">
        <v>250</v>
      </c>
      <c r="E968" s="699"/>
      <c r="F968" s="699"/>
      <c r="G968" s="699"/>
      <c r="H968" s="699"/>
      <c r="I968" s="699"/>
      <c r="J968" s="699"/>
      <c r="K968" s="712"/>
      <c r="L968" s="714" t="s">
        <v>35</v>
      </c>
      <c r="M968" s="715" t="str">
        <f>IF(K968&lt;&gt;"",VLOOKUP(K968,'DON GIA'!$S$1:$U$19,3,0),"")</f>
        <v/>
      </c>
      <c r="N968" s="715" t="str">
        <f>IF(K968&lt;&gt;"",VLOOKUP(K968,'DON GIA'!$S$1:$V$19,4,0),"")</f>
        <v/>
      </c>
      <c r="O968" s="715" t="str">
        <f t="shared" si="361"/>
        <v/>
      </c>
      <c r="P968" s="715" t="str">
        <f t="shared" si="362"/>
        <v/>
      </c>
      <c r="Q968" s="5" t="s">
        <v>35</v>
      </c>
      <c r="R968" s="699"/>
      <c r="S968" s="699"/>
      <c r="T968" s="715" t="str">
        <f>IF(Q968&lt;&gt;"",VLOOKUP(Q968,'DON GIA'!$H$1:$K$103,4,0),"")</f>
        <v/>
      </c>
      <c r="U968" s="715" t="str">
        <f t="shared" si="363"/>
        <v/>
      </c>
      <c r="V968" s="715"/>
      <c r="W968" s="712" t="s">
        <v>1014</v>
      </c>
      <c r="X968" s="699" t="s">
        <v>27</v>
      </c>
      <c r="Y968" s="718">
        <v>4</v>
      </c>
      <c r="Z968" s="725"/>
      <c r="AA968" s="715">
        <f>IF(W968&lt;&gt;"",VLOOKUP(W968,'DON GIA'!$A$1:$D$346,4,0),"")</f>
        <v>4447303</v>
      </c>
      <c r="AB968" s="715">
        <f t="shared" si="364"/>
        <v>17789212</v>
      </c>
      <c r="AC968" s="5"/>
      <c r="AD968" s="5" t="s">
        <v>29</v>
      </c>
      <c r="AE968" s="5" t="s">
        <v>30</v>
      </c>
      <c r="AF968" s="5"/>
      <c r="AG968" s="5" t="s">
        <v>34</v>
      </c>
      <c r="AH968" s="699" t="s">
        <v>34</v>
      </c>
      <c r="AI968" s="5" t="s">
        <v>579</v>
      </c>
      <c r="AJ968" s="699" t="s">
        <v>560</v>
      </c>
      <c r="AK968" s="699">
        <v>1</v>
      </c>
      <c r="AL968" s="715">
        <f>IF(AI968&lt;&gt;"",VLOOKUP(AI968,'DON GIA'!$M$1:$P$9,4,0),"")</f>
        <v>17000000</v>
      </c>
      <c r="AM968" s="715">
        <f t="shared" si="365"/>
        <v>17000000</v>
      </c>
      <c r="AN968" s="5"/>
      <c r="AO968" s="699"/>
      <c r="AP968" s="702" t="str">
        <f t="shared" si="349"/>
        <v/>
      </c>
      <c r="AQ968" s="722" t="s">
        <v>604</v>
      </c>
      <c r="AR968" s="722" t="s">
        <v>1918</v>
      </c>
      <c r="AS968" s="639"/>
    </row>
    <row r="969" spans="1:45" ht="116.25" outlineLevel="2">
      <c r="A969" s="710">
        <f t="shared" si="366"/>
        <v>65</v>
      </c>
      <c r="B969" s="711" t="str">
        <f>IF(C969&lt;&gt;"",COUNTA($C$8:C969),"")</f>
        <v/>
      </c>
      <c r="C969" s="711"/>
      <c r="D969" s="5" t="s">
        <v>251</v>
      </c>
      <c r="E969" s="699"/>
      <c r="F969" s="699"/>
      <c r="G969" s="699"/>
      <c r="H969" s="699"/>
      <c r="I969" s="699"/>
      <c r="J969" s="699"/>
      <c r="K969" s="712"/>
      <c r="L969" s="714" t="s">
        <v>35</v>
      </c>
      <c r="M969" s="715" t="str">
        <f>IF(K969&lt;&gt;"",VLOOKUP(K969,'DON GIA'!$S$1:$U$19,3,0),"")</f>
        <v/>
      </c>
      <c r="N969" s="715" t="str">
        <f>IF(K969&lt;&gt;"",VLOOKUP(K969,'DON GIA'!$S$1:$V$19,4,0),"")</f>
        <v/>
      </c>
      <c r="O969" s="715" t="str">
        <f t="shared" si="361"/>
        <v/>
      </c>
      <c r="P969" s="715" t="str">
        <f t="shared" si="362"/>
        <v/>
      </c>
      <c r="Q969" s="5" t="s">
        <v>35</v>
      </c>
      <c r="R969" s="699"/>
      <c r="S969" s="699"/>
      <c r="T969" s="715" t="str">
        <f>IF(Q969&lt;&gt;"",VLOOKUP(Q969,'DON GIA'!$H$1:$K$103,4,0),"")</f>
        <v/>
      </c>
      <c r="U969" s="715" t="str">
        <f t="shared" si="363"/>
        <v/>
      </c>
      <c r="V969" s="715"/>
      <c r="W969" s="712" t="s">
        <v>1044</v>
      </c>
      <c r="X969" s="699" t="s">
        <v>27</v>
      </c>
      <c r="Y969" s="718">
        <v>9</v>
      </c>
      <c r="Z969" s="725"/>
      <c r="AA969" s="715">
        <f>IF(W969&lt;&gt;"",VLOOKUP(W969,'DON GIA'!$A$1:$D$346,4,0),"")</f>
        <v>854777</v>
      </c>
      <c r="AB969" s="715">
        <f t="shared" si="364"/>
        <v>7692993</v>
      </c>
      <c r="AC969" s="5"/>
      <c r="AD969" s="5"/>
      <c r="AE969" s="5"/>
      <c r="AF969" s="5"/>
      <c r="AG969" s="5" t="s">
        <v>136</v>
      </c>
      <c r="AH969" s="699"/>
      <c r="AI969" s="5"/>
      <c r="AJ969" s="699"/>
      <c r="AK969" s="699"/>
      <c r="AL969" s="715" t="str">
        <f>IF(AI969&lt;&gt;"",VLOOKUP(AI969,'DON GIA'!$M$1:$P$9,4,0),"")</f>
        <v/>
      </c>
      <c r="AM969" s="715" t="str">
        <f t="shared" si="365"/>
        <v/>
      </c>
      <c r="AN969" s="5"/>
      <c r="AO969" s="699"/>
      <c r="AP969" s="702" t="str">
        <f t="shared" ref="AP969:AP1032" si="367">IF(C969&lt;&gt;"",O969+P969+U969+AB969+AM969,"")</f>
        <v/>
      </c>
      <c r="AQ969" s="712" t="s">
        <v>605</v>
      </c>
      <c r="AR969" s="712" t="s">
        <v>1914</v>
      </c>
      <c r="AS969" s="727"/>
    </row>
    <row r="970" spans="1:45" ht="85.5" outlineLevel="2">
      <c r="A970" s="710">
        <f t="shared" si="366"/>
        <v>65</v>
      </c>
      <c r="B970" s="711" t="str">
        <f>IF(C970&lt;&gt;"",COUNTA($C$8:C970),"")</f>
        <v/>
      </c>
      <c r="C970" s="711"/>
      <c r="D970" s="5"/>
      <c r="E970" s="699"/>
      <c r="F970" s="699"/>
      <c r="G970" s="699"/>
      <c r="H970" s="699"/>
      <c r="I970" s="699"/>
      <c r="J970" s="699"/>
      <c r="K970" s="712"/>
      <c r="L970" s="714" t="s">
        <v>35</v>
      </c>
      <c r="M970" s="715" t="str">
        <f>IF(K970&lt;&gt;"",VLOOKUP(K970,'DON GIA'!$S$1:$U$19,3,0),"")</f>
        <v/>
      </c>
      <c r="N970" s="715" t="str">
        <f>IF(K970&lt;&gt;"",VLOOKUP(K970,'DON GIA'!$S$1:$V$19,4,0),"")</f>
        <v/>
      </c>
      <c r="O970" s="715" t="str">
        <f t="shared" si="361"/>
        <v/>
      </c>
      <c r="P970" s="715" t="str">
        <f t="shared" si="362"/>
        <v/>
      </c>
      <c r="Q970" s="5" t="s">
        <v>35</v>
      </c>
      <c r="R970" s="699"/>
      <c r="S970" s="699"/>
      <c r="T970" s="715" t="str">
        <f>IF(Q970&lt;&gt;"",VLOOKUP(Q970,'DON GIA'!$H$1:$K$103,4,0),"")</f>
        <v/>
      </c>
      <c r="U970" s="715" t="str">
        <f t="shared" si="363"/>
        <v/>
      </c>
      <c r="V970" s="715"/>
      <c r="W970" s="712" t="s">
        <v>1146</v>
      </c>
      <c r="X970" s="699" t="s">
        <v>27</v>
      </c>
      <c r="Y970" s="718">
        <v>9.36</v>
      </c>
      <c r="Z970" s="725"/>
      <c r="AA970" s="715">
        <f>IF(W970&lt;&gt;"",VLOOKUP(W970,'DON GIA'!$A$1:$D$346,4,0),"")</f>
        <v>169828</v>
      </c>
      <c r="AB970" s="715">
        <f t="shared" si="364"/>
        <v>1589590.0799999998</v>
      </c>
      <c r="AC970" s="5"/>
      <c r="AD970" s="5"/>
      <c r="AE970" s="5"/>
      <c r="AF970" s="5"/>
      <c r="AG970" s="5"/>
      <c r="AH970" s="699"/>
      <c r="AI970" s="5"/>
      <c r="AJ970" s="699"/>
      <c r="AK970" s="699"/>
      <c r="AL970" s="715" t="str">
        <f>IF(AI970&lt;&gt;"",VLOOKUP(AI970,'DON GIA'!$M$1:$P$9,4,0),"")</f>
        <v/>
      </c>
      <c r="AM970" s="715" t="str">
        <f t="shared" si="365"/>
        <v/>
      </c>
      <c r="AN970" s="5"/>
      <c r="AO970" s="699"/>
      <c r="AP970" s="702" t="str">
        <f t="shared" si="367"/>
        <v/>
      </c>
      <c r="AQ970" s="722" t="s">
        <v>2387</v>
      </c>
      <c r="AR970" s="722" t="s">
        <v>1915</v>
      </c>
      <c r="AS970" s="639"/>
    </row>
    <row r="971" spans="1:45" ht="33.75" outlineLevel="2">
      <c r="A971" s="710">
        <f t="shared" si="366"/>
        <v>65</v>
      </c>
      <c r="B971" s="711" t="str">
        <f>IF(C971&lt;&gt;"",COUNTA($C$8:C971),"")</f>
        <v/>
      </c>
      <c r="C971" s="711"/>
      <c r="D971" s="5"/>
      <c r="E971" s="699"/>
      <c r="F971" s="699"/>
      <c r="G971" s="699"/>
      <c r="H971" s="699"/>
      <c r="I971" s="699"/>
      <c r="J971" s="699"/>
      <c r="K971" s="712"/>
      <c r="L971" s="714" t="s">
        <v>35</v>
      </c>
      <c r="M971" s="715" t="str">
        <f>IF(K971&lt;&gt;"",VLOOKUP(K971,'DON GIA'!$S$1:$U$19,3,0),"")</f>
        <v/>
      </c>
      <c r="N971" s="715" t="str">
        <f>IF(K971&lt;&gt;"",VLOOKUP(K971,'DON GIA'!$S$1:$V$19,4,0),"")</f>
        <v/>
      </c>
      <c r="O971" s="715" t="str">
        <f t="shared" si="361"/>
        <v/>
      </c>
      <c r="P971" s="715" t="str">
        <f t="shared" si="362"/>
        <v/>
      </c>
      <c r="Q971" s="5" t="s">
        <v>35</v>
      </c>
      <c r="R971" s="699"/>
      <c r="S971" s="699"/>
      <c r="T971" s="715" t="str">
        <f>IF(Q971&lt;&gt;"",VLOOKUP(Q971,'DON GIA'!$H$1:$K$103,4,0),"")</f>
        <v/>
      </c>
      <c r="U971" s="715" t="str">
        <f t="shared" si="363"/>
        <v/>
      </c>
      <c r="V971" s="715"/>
      <c r="W971" s="712" t="s">
        <v>1144</v>
      </c>
      <c r="X971" s="699" t="s">
        <v>27</v>
      </c>
      <c r="Y971" s="718">
        <v>4.5</v>
      </c>
      <c r="Z971" s="725"/>
      <c r="AA971" s="715">
        <f>IF(W971&lt;&gt;"",VLOOKUP(W971,'DON GIA'!$A$1:$D$346,4,0),"")</f>
        <v>10375629</v>
      </c>
      <c r="AB971" s="715">
        <f t="shared" si="364"/>
        <v>46690330.5</v>
      </c>
      <c r="AC971" s="5"/>
      <c r="AD971" s="5"/>
      <c r="AE971" s="5"/>
      <c r="AF971" s="5" t="s">
        <v>31</v>
      </c>
      <c r="AG971" s="5"/>
      <c r="AH971" s="699" t="s">
        <v>33</v>
      </c>
      <c r="AI971" s="5"/>
      <c r="AJ971" s="699"/>
      <c r="AK971" s="699"/>
      <c r="AL971" s="715" t="str">
        <f>IF(AI971&lt;&gt;"",VLOOKUP(AI971,'DON GIA'!$M$1:$P$9,4,0),"")</f>
        <v/>
      </c>
      <c r="AM971" s="715" t="str">
        <f t="shared" si="365"/>
        <v/>
      </c>
      <c r="AN971" s="5"/>
      <c r="AO971" s="699"/>
      <c r="AP971" s="702" t="str">
        <f t="shared" si="367"/>
        <v/>
      </c>
      <c r="AQ971" s="726" t="s">
        <v>1911</v>
      </c>
      <c r="AR971" s="726"/>
      <c r="AS971" s="727"/>
    </row>
    <row r="972" spans="1:45" outlineLevel="2">
      <c r="A972" s="710">
        <f t="shared" si="366"/>
        <v>65</v>
      </c>
      <c r="B972" s="711" t="str">
        <f>IF(C972&lt;&gt;"",COUNTA($C$8:C972),"")</f>
        <v/>
      </c>
      <c r="C972" s="711"/>
      <c r="D972" s="5"/>
      <c r="E972" s="699"/>
      <c r="F972" s="699"/>
      <c r="G972" s="699"/>
      <c r="H972" s="699"/>
      <c r="I972" s="699"/>
      <c r="J972" s="699"/>
      <c r="K972" s="712"/>
      <c r="L972" s="714" t="s">
        <v>35</v>
      </c>
      <c r="M972" s="715" t="str">
        <f>IF(K972&lt;&gt;"",VLOOKUP(K972,'DON GIA'!$S$1:$U$19,3,0),"")</f>
        <v/>
      </c>
      <c r="N972" s="715" t="str">
        <f>IF(K972&lt;&gt;"",VLOOKUP(K972,'DON GIA'!$S$1:$V$19,4,0),"")</f>
        <v/>
      </c>
      <c r="O972" s="715" t="str">
        <f t="shared" si="361"/>
        <v/>
      </c>
      <c r="P972" s="715" t="str">
        <f t="shared" si="362"/>
        <v/>
      </c>
      <c r="Q972" s="5" t="s">
        <v>35</v>
      </c>
      <c r="R972" s="699"/>
      <c r="S972" s="699"/>
      <c r="T972" s="715" t="str">
        <f>IF(Q972&lt;&gt;"",VLOOKUP(Q972,'DON GIA'!$H$1:$K$103,4,0),"")</f>
        <v/>
      </c>
      <c r="U972" s="715" t="str">
        <f t="shared" si="363"/>
        <v/>
      </c>
      <c r="V972" s="715"/>
      <c r="W972" s="712" t="s">
        <v>1147</v>
      </c>
      <c r="X972" s="699" t="s">
        <v>27</v>
      </c>
      <c r="Y972" s="718">
        <v>5.54</v>
      </c>
      <c r="Z972" s="725"/>
      <c r="AA972" s="715">
        <f>IF(W972&lt;&gt;"",VLOOKUP(W972,'DON GIA'!$A$1:$D$346,4,0),"")</f>
        <v>456091</v>
      </c>
      <c r="AB972" s="715">
        <f t="shared" si="364"/>
        <v>2526744.14</v>
      </c>
      <c r="AC972" s="5"/>
      <c r="AD972" s="5"/>
      <c r="AE972" s="5"/>
      <c r="AF972" s="5"/>
      <c r="AG972" s="5"/>
      <c r="AH972" s="699"/>
      <c r="AI972" s="5"/>
      <c r="AJ972" s="699"/>
      <c r="AK972" s="699"/>
      <c r="AL972" s="715" t="str">
        <f>IF(AI972&lt;&gt;"",VLOOKUP(AI972,'DON GIA'!$M$1:$P$9,4,0),"")</f>
        <v/>
      </c>
      <c r="AM972" s="715" t="str">
        <f t="shared" si="365"/>
        <v/>
      </c>
      <c r="AN972" s="5"/>
      <c r="AO972" s="699"/>
      <c r="AP972" s="702" t="str">
        <f t="shared" si="367"/>
        <v/>
      </c>
      <c r="AQ972" s="584" t="s">
        <v>1932</v>
      </c>
      <c r="AR972" s="584"/>
      <c r="AS972" s="631"/>
    </row>
    <row r="973" spans="1:45" outlineLevel="2">
      <c r="A973" s="710">
        <f t="shared" si="366"/>
        <v>65</v>
      </c>
      <c r="B973" s="711" t="str">
        <f>IF(C973&lt;&gt;"",COUNTA($C$8:C973),"")</f>
        <v/>
      </c>
      <c r="C973" s="711"/>
      <c r="D973" s="5"/>
      <c r="E973" s="699"/>
      <c r="F973" s="699"/>
      <c r="G973" s="699"/>
      <c r="H973" s="699"/>
      <c r="I973" s="699"/>
      <c r="J973" s="699"/>
      <c r="K973" s="712"/>
      <c r="L973" s="714" t="s">
        <v>35</v>
      </c>
      <c r="M973" s="715" t="str">
        <f>IF(K973&lt;&gt;"",VLOOKUP(K973,'DON GIA'!$S$1:$U$19,3,0),"")</f>
        <v/>
      </c>
      <c r="N973" s="715" t="str">
        <f>IF(K973&lt;&gt;"",VLOOKUP(K973,'DON GIA'!$S$1:$V$19,4,0),"")</f>
        <v/>
      </c>
      <c r="O973" s="715" t="str">
        <f t="shared" si="361"/>
        <v/>
      </c>
      <c r="P973" s="715" t="str">
        <f t="shared" si="362"/>
        <v/>
      </c>
      <c r="Q973" s="5" t="s">
        <v>35</v>
      </c>
      <c r="R973" s="699"/>
      <c r="S973" s="699"/>
      <c r="T973" s="715" t="str">
        <f>IF(Q973&lt;&gt;"",VLOOKUP(Q973,'DON GIA'!$H$1:$K$103,4,0),"")</f>
        <v/>
      </c>
      <c r="U973" s="715" t="str">
        <f t="shared" si="363"/>
        <v/>
      </c>
      <c r="V973" s="715"/>
      <c r="W973" s="712" t="s">
        <v>1121</v>
      </c>
      <c r="X973" s="699" t="s">
        <v>27</v>
      </c>
      <c r="Y973" s="718">
        <v>1.8</v>
      </c>
      <c r="Z973" s="725"/>
      <c r="AA973" s="715">
        <f>IF(W973&lt;&gt;"",VLOOKUP(W973,'DON GIA'!$A$1:$D$346,4,0),"")</f>
        <v>1398600</v>
      </c>
      <c r="AB973" s="715">
        <f t="shared" si="364"/>
        <v>2517480</v>
      </c>
      <c r="AC973" s="5"/>
      <c r="AD973" s="5"/>
      <c r="AE973" s="5"/>
      <c r="AF973" s="5"/>
      <c r="AG973" s="5"/>
      <c r="AH973" s="699"/>
      <c r="AI973" s="5"/>
      <c r="AJ973" s="699"/>
      <c r="AK973" s="699"/>
      <c r="AL973" s="715" t="str">
        <f>IF(AI973&lt;&gt;"",VLOOKUP(AI973,'DON GIA'!$M$1:$P$9,4,0),"")</f>
        <v/>
      </c>
      <c r="AM973" s="715" t="str">
        <f t="shared" si="365"/>
        <v/>
      </c>
      <c r="AN973" s="5"/>
      <c r="AO973" s="699"/>
      <c r="AP973" s="702" t="str">
        <f t="shared" si="367"/>
        <v/>
      </c>
      <c r="AQ973" s="712"/>
      <c r="AR973" s="712"/>
      <c r="AS973" s="727"/>
    </row>
    <row r="974" spans="1:45" outlineLevel="2">
      <c r="A974" s="710">
        <f t="shared" si="366"/>
        <v>65</v>
      </c>
      <c r="B974" s="711" t="str">
        <f>IF(C974&lt;&gt;"",COUNTA($C$8:C974),"")</f>
        <v/>
      </c>
      <c r="C974" s="711"/>
      <c r="D974" s="5"/>
      <c r="E974" s="699"/>
      <c r="F974" s="699"/>
      <c r="G974" s="699"/>
      <c r="H974" s="699"/>
      <c r="I974" s="699"/>
      <c r="J974" s="699"/>
      <c r="K974" s="712"/>
      <c r="L974" s="714" t="s">
        <v>35</v>
      </c>
      <c r="M974" s="715" t="str">
        <f>IF(K974&lt;&gt;"",VLOOKUP(K974,'DON GIA'!$S$1:$U$19,3,0),"")</f>
        <v/>
      </c>
      <c r="N974" s="715" t="str">
        <f>IF(K974&lt;&gt;"",VLOOKUP(K974,'DON GIA'!$S$1:$V$19,4,0),"")</f>
        <v/>
      </c>
      <c r="O974" s="715" t="str">
        <f t="shared" si="361"/>
        <v/>
      </c>
      <c r="P974" s="715" t="str">
        <f t="shared" si="362"/>
        <v/>
      </c>
      <c r="Q974" s="5" t="s">
        <v>35</v>
      </c>
      <c r="R974" s="699"/>
      <c r="S974" s="699"/>
      <c r="T974" s="715" t="str">
        <f>IF(Q974&lt;&gt;"",VLOOKUP(Q974,'DON GIA'!$H$1:$K$103,4,0),"")</f>
        <v/>
      </c>
      <c r="U974" s="715" t="str">
        <f t="shared" si="363"/>
        <v/>
      </c>
      <c r="V974" s="715"/>
      <c r="W974" s="712" t="s">
        <v>1148</v>
      </c>
      <c r="X974" s="699" t="s">
        <v>38</v>
      </c>
      <c r="Y974" s="718">
        <v>0.24</v>
      </c>
      <c r="Z974" s="725"/>
      <c r="AA974" s="715">
        <f>IF(W974&lt;&gt;"",VLOOKUP(W974,'DON GIA'!$A$1:$D$346,4,0),"")</f>
        <v>2523428</v>
      </c>
      <c r="AB974" s="715">
        <f t="shared" si="364"/>
        <v>605622.72</v>
      </c>
      <c r="AC974" s="5"/>
      <c r="AD974" s="5"/>
      <c r="AE974" s="5"/>
      <c r="AF974" s="5"/>
      <c r="AG974" s="5"/>
      <c r="AH974" s="699"/>
      <c r="AI974" s="5"/>
      <c r="AJ974" s="699"/>
      <c r="AK974" s="699"/>
      <c r="AL974" s="715" t="str">
        <f>IF(AI974&lt;&gt;"",VLOOKUP(AI974,'DON GIA'!$M$1:$P$9,4,0),"")</f>
        <v/>
      </c>
      <c r="AM974" s="715" t="str">
        <f t="shared" si="365"/>
        <v/>
      </c>
      <c r="AN974" s="5"/>
      <c r="AO974" s="699"/>
      <c r="AP974" s="702" t="str">
        <f t="shared" si="367"/>
        <v/>
      </c>
      <c r="AQ974" s="712"/>
      <c r="AR974" s="712"/>
      <c r="AS974" s="727"/>
    </row>
    <row r="975" spans="1:45" outlineLevel="2">
      <c r="A975" s="710">
        <f t="shared" si="366"/>
        <v>65</v>
      </c>
      <c r="B975" s="711" t="str">
        <f>IF(C975&lt;&gt;"",COUNTA($C$8:C975),"")</f>
        <v/>
      </c>
      <c r="C975" s="711"/>
      <c r="D975" s="5"/>
      <c r="E975" s="699"/>
      <c r="F975" s="699"/>
      <c r="G975" s="699"/>
      <c r="H975" s="699"/>
      <c r="I975" s="699"/>
      <c r="J975" s="699"/>
      <c r="K975" s="712"/>
      <c r="L975" s="714" t="s">
        <v>35</v>
      </c>
      <c r="M975" s="715" t="str">
        <f>IF(K975&lt;&gt;"",VLOOKUP(K975,'DON GIA'!$S$1:$U$19,3,0),"")</f>
        <v/>
      </c>
      <c r="N975" s="715" t="str">
        <f>IF(K975&lt;&gt;"",VLOOKUP(K975,'DON GIA'!$S$1:$V$19,4,0),"")</f>
        <v/>
      </c>
      <c r="O975" s="715" t="str">
        <f t="shared" si="361"/>
        <v/>
      </c>
      <c r="P975" s="715" t="str">
        <f t="shared" si="362"/>
        <v/>
      </c>
      <c r="Q975" s="5" t="s">
        <v>35</v>
      </c>
      <c r="R975" s="699"/>
      <c r="S975" s="699"/>
      <c r="T975" s="715" t="str">
        <f>IF(Q975&lt;&gt;"",VLOOKUP(Q975,'DON GIA'!$H$1:$K$103,4,0),"")</f>
        <v/>
      </c>
      <c r="U975" s="715" t="str">
        <f t="shared" si="363"/>
        <v/>
      </c>
      <c r="V975" s="715"/>
      <c r="W975" s="712" t="s">
        <v>1130</v>
      </c>
      <c r="X975" s="699" t="s">
        <v>27</v>
      </c>
      <c r="Y975" s="718">
        <v>2.88</v>
      </c>
      <c r="Z975" s="725"/>
      <c r="AA975" s="715">
        <f>IF(W975&lt;&gt;"",VLOOKUP(W975,'DON GIA'!$A$1:$D$346,4,0),"")</f>
        <v>282038</v>
      </c>
      <c r="AB975" s="715">
        <f t="shared" si="364"/>
        <v>812269.44</v>
      </c>
      <c r="AC975" s="5"/>
      <c r="AD975" s="5"/>
      <c r="AE975" s="5"/>
      <c r="AF975" s="5"/>
      <c r="AG975" s="5"/>
      <c r="AH975" s="699"/>
      <c r="AI975" s="5"/>
      <c r="AJ975" s="699"/>
      <c r="AK975" s="699"/>
      <c r="AL975" s="715" t="str">
        <f>IF(AI975&lt;&gt;"",VLOOKUP(AI975,'DON GIA'!$M$1:$P$9,4,0),"")</f>
        <v/>
      </c>
      <c r="AM975" s="715" t="str">
        <f t="shared" si="365"/>
        <v/>
      </c>
      <c r="AN975" s="5"/>
      <c r="AO975" s="699"/>
      <c r="AP975" s="702" t="str">
        <f t="shared" si="367"/>
        <v/>
      </c>
      <c r="AQ975" s="712"/>
      <c r="AR975" s="712"/>
      <c r="AS975" s="727"/>
    </row>
    <row r="976" spans="1:45" outlineLevel="2">
      <c r="A976" s="710">
        <f t="shared" si="366"/>
        <v>65</v>
      </c>
      <c r="B976" s="711" t="str">
        <f>IF(C976&lt;&gt;"",COUNTA($C$8:C976),"")</f>
        <v/>
      </c>
      <c r="C976" s="711"/>
      <c r="D976" s="5"/>
      <c r="E976" s="699"/>
      <c r="F976" s="699"/>
      <c r="G976" s="699"/>
      <c r="H976" s="699"/>
      <c r="I976" s="699"/>
      <c r="J976" s="699"/>
      <c r="K976" s="712"/>
      <c r="L976" s="714" t="s">
        <v>35</v>
      </c>
      <c r="M976" s="715" t="str">
        <f>IF(K976&lt;&gt;"",VLOOKUP(K976,'DON GIA'!$S$1:$U$19,3,0),"")</f>
        <v/>
      </c>
      <c r="N976" s="715" t="str">
        <f>IF(K976&lt;&gt;"",VLOOKUP(K976,'DON GIA'!$S$1:$V$19,4,0),"")</f>
        <v/>
      </c>
      <c r="O976" s="715" t="str">
        <f t="shared" si="361"/>
        <v/>
      </c>
      <c r="P976" s="715" t="str">
        <f t="shared" si="362"/>
        <v/>
      </c>
      <c r="Q976" s="5" t="s">
        <v>35</v>
      </c>
      <c r="R976" s="699"/>
      <c r="S976" s="699"/>
      <c r="T976" s="715" t="str">
        <f>IF(Q976&lt;&gt;"",VLOOKUP(Q976,'DON GIA'!$H$1:$K$103,4,0),"")</f>
        <v/>
      </c>
      <c r="U976" s="715" t="str">
        <f t="shared" si="363"/>
        <v/>
      </c>
      <c r="V976" s="715"/>
      <c r="W976" s="712" t="s">
        <v>1105</v>
      </c>
      <c r="X976" s="699" t="s">
        <v>27</v>
      </c>
      <c r="Y976" s="718">
        <v>2.44</v>
      </c>
      <c r="Z976" s="725"/>
      <c r="AA976" s="715">
        <f>IF(W976&lt;&gt;"",VLOOKUP(W976,'DON GIA'!$A$1:$D$346,4,0),"")</f>
        <v>292949</v>
      </c>
      <c r="AB976" s="715">
        <f t="shared" si="364"/>
        <v>714795.55999999994</v>
      </c>
      <c r="AC976" s="5"/>
      <c r="AD976" s="5"/>
      <c r="AE976" s="5"/>
      <c r="AF976" s="5"/>
      <c r="AG976" s="5"/>
      <c r="AH976" s="699"/>
      <c r="AI976" s="5"/>
      <c r="AJ976" s="699"/>
      <c r="AK976" s="699"/>
      <c r="AL976" s="715" t="str">
        <f>IF(AI976&lt;&gt;"",VLOOKUP(AI976,'DON GIA'!$M$1:$P$9,4,0),"")</f>
        <v/>
      </c>
      <c r="AM976" s="715" t="str">
        <f t="shared" si="365"/>
        <v/>
      </c>
      <c r="AN976" s="5"/>
      <c r="AO976" s="699"/>
      <c r="AP976" s="702" t="str">
        <f t="shared" si="367"/>
        <v/>
      </c>
      <c r="AQ976" s="712"/>
      <c r="AR976" s="712"/>
      <c r="AS976" s="727"/>
    </row>
    <row r="977" spans="1:45" outlineLevel="2">
      <c r="A977" s="710">
        <f t="shared" si="366"/>
        <v>65</v>
      </c>
      <c r="B977" s="711" t="str">
        <f>IF(C977&lt;&gt;"",COUNTA($C$8:C977),"")</f>
        <v/>
      </c>
      <c r="C977" s="711"/>
      <c r="D977" s="5"/>
      <c r="E977" s="699"/>
      <c r="F977" s="699"/>
      <c r="G977" s="699"/>
      <c r="H977" s="699"/>
      <c r="I977" s="699"/>
      <c r="J977" s="699"/>
      <c r="K977" s="712"/>
      <c r="L977" s="714" t="s">
        <v>35</v>
      </c>
      <c r="M977" s="715" t="str">
        <f>IF(K977&lt;&gt;"",VLOOKUP(K977,'DON GIA'!$S$1:$U$19,3,0),"")</f>
        <v/>
      </c>
      <c r="N977" s="715" t="str">
        <f>IF(K977&lt;&gt;"",VLOOKUP(K977,'DON GIA'!$S$1:$V$19,4,0),"")</f>
        <v/>
      </c>
      <c r="O977" s="715" t="str">
        <f t="shared" si="361"/>
        <v/>
      </c>
      <c r="P977" s="715" t="str">
        <f t="shared" si="362"/>
        <v/>
      </c>
      <c r="Q977" s="5" t="s">
        <v>35</v>
      </c>
      <c r="R977" s="699"/>
      <c r="S977" s="699"/>
      <c r="T977" s="715" t="str">
        <f>IF(Q977&lt;&gt;"",VLOOKUP(Q977,'DON GIA'!$H$1:$K$103,4,0),"")</f>
        <v/>
      </c>
      <c r="U977" s="715" t="str">
        <f t="shared" si="363"/>
        <v/>
      </c>
      <c r="V977" s="715"/>
      <c r="W977" s="712" t="s">
        <v>1108</v>
      </c>
      <c r="X977" s="699" t="s">
        <v>27</v>
      </c>
      <c r="Y977" s="718">
        <v>7.18</v>
      </c>
      <c r="Z977" s="725"/>
      <c r="AA977" s="715">
        <f>IF(W977&lt;&gt;"",VLOOKUP(W977,'DON GIA'!$A$1:$D$346,4,0),"")</f>
        <v>282038</v>
      </c>
      <c r="AB977" s="715">
        <f t="shared" si="364"/>
        <v>2025032.8399999999</v>
      </c>
      <c r="AC977" s="5"/>
      <c r="AD977" s="5"/>
      <c r="AE977" s="5"/>
      <c r="AF977" s="5"/>
      <c r="AG977" s="5"/>
      <c r="AH977" s="699"/>
      <c r="AI977" s="5"/>
      <c r="AJ977" s="699"/>
      <c r="AK977" s="699"/>
      <c r="AL977" s="715" t="str">
        <f>IF(AI977&lt;&gt;"",VLOOKUP(AI977,'DON GIA'!$M$1:$P$9,4,0),"")</f>
        <v/>
      </c>
      <c r="AM977" s="715" t="str">
        <f t="shared" si="365"/>
        <v/>
      </c>
      <c r="AN977" s="5"/>
      <c r="AO977" s="699"/>
      <c r="AP977" s="702" t="str">
        <f t="shared" si="367"/>
        <v/>
      </c>
      <c r="AQ977" s="712"/>
      <c r="AR977" s="712"/>
      <c r="AS977" s="727"/>
    </row>
    <row r="978" spans="1:45" outlineLevel="2">
      <c r="A978" s="710">
        <f t="shared" si="366"/>
        <v>65</v>
      </c>
      <c r="B978" s="711" t="str">
        <f>IF(C978&lt;&gt;"",COUNTA($C$8:C978),"")</f>
        <v/>
      </c>
      <c r="C978" s="711"/>
      <c r="D978" s="5"/>
      <c r="E978" s="699"/>
      <c r="F978" s="699"/>
      <c r="G978" s="699"/>
      <c r="H978" s="699"/>
      <c r="I978" s="699"/>
      <c r="J978" s="699"/>
      <c r="K978" s="712"/>
      <c r="L978" s="714" t="s">
        <v>35</v>
      </c>
      <c r="M978" s="715" t="str">
        <f>IF(K978&lt;&gt;"",VLOOKUP(K978,'DON GIA'!$S$1:$U$19,3,0),"")</f>
        <v/>
      </c>
      <c r="N978" s="715" t="str">
        <f>IF(K978&lt;&gt;"",VLOOKUP(K978,'DON GIA'!$S$1:$V$19,4,0),"")</f>
        <v/>
      </c>
      <c r="O978" s="715" t="str">
        <f t="shared" si="361"/>
        <v/>
      </c>
      <c r="P978" s="715" t="str">
        <f t="shared" si="362"/>
        <v/>
      </c>
      <c r="Q978" s="5" t="s">
        <v>35</v>
      </c>
      <c r="R978" s="699"/>
      <c r="S978" s="699"/>
      <c r="T978" s="715" t="str">
        <f>IF(Q978&lt;&gt;"",VLOOKUP(Q978,'DON GIA'!$H$1:$K$103,4,0),"")</f>
        <v/>
      </c>
      <c r="U978" s="715" t="str">
        <f t="shared" si="363"/>
        <v/>
      </c>
      <c r="V978" s="715"/>
      <c r="W978" s="712" t="s">
        <v>1149</v>
      </c>
      <c r="X978" s="699" t="s">
        <v>27</v>
      </c>
      <c r="Y978" s="718">
        <v>93.78</v>
      </c>
      <c r="Z978" s="725"/>
      <c r="AA978" s="715">
        <f>IF(W978&lt;&gt;"",VLOOKUP(W978,'DON GIA'!$A$1:$D$346,4,0),"")</f>
        <v>109890</v>
      </c>
      <c r="AB978" s="715">
        <f t="shared" si="364"/>
        <v>10305484.199999999</v>
      </c>
      <c r="AC978" s="5"/>
      <c r="AD978" s="5"/>
      <c r="AE978" s="5"/>
      <c r="AF978" s="5"/>
      <c r="AG978" s="5"/>
      <c r="AH978" s="699"/>
      <c r="AI978" s="5"/>
      <c r="AJ978" s="699"/>
      <c r="AK978" s="699"/>
      <c r="AL978" s="715" t="str">
        <f>IF(AI978&lt;&gt;"",VLOOKUP(AI978,'DON GIA'!$M$1:$P$9,4,0),"")</f>
        <v/>
      </c>
      <c r="AM978" s="715" t="str">
        <f t="shared" si="365"/>
        <v/>
      </c>
      <c r="AN978" s="5"/>
      <c r="AO978" s="699"/>
      <c r="AP978" s="702" t="str">
        <f t="shared" si="367"/>
        <v/>
      </c>
      <c r="AQ978" s="712"/>
      <c r="AR978" s="712"/>
      <c r="AS978" s="727"/>
    </row>
    <row r="979" spans="1:45" outlineLevel="2">
      <c r="A979" s="710">
        <f t="shared" si="366"/>
        <v>65</v>
      </c>
      <c r="B979" s="711" t="str">
        <f>IF(C979&lt;&gt;"",COUNTA($C$8:C979),"")</f>
        <v/>
      </c>
      <c r="C979" s="711"/>
      <c r="D979" s="5"/>
      <c r="E979" s="699"/>
      <c r="F979" s="699"/>
      <c r="G979" s="699"/>
      <c r="H979" s="699"/>
      <c r="I979" s="699"/>
      <c r="J979" s="699"/>
      <c r="K979" s="712"/>
      <c r="L979" s="714" t="s">
        <v>35</v>
      </c>
      <c r="M979" s="715" t="str">
        <f>IF(K979&lt;&gt;"",VLOOKUP(K979,'DON GIA'!$S$1:$U$19,3,0),"")</f>
        <v/>
      </c>
      <c r="N979" s="715" t="str">
        <f>IF(K979&lt;&gt;"",VLOOKUP(K979,'DON GIA'!$S$1:$V$19,4,0),"")</f>
        <v/>
      </c>
      <c r="O979" s="715" t="str">
        <f t="shared" si="361"/>
        <v/>
      </c>
      <c r="P979" s="715" t="str">
        <f t="shared" si="362"/>
        <v/>
      </c>
      <c r="Q979" s="5" t="s">
        <v>35</v>
      </c>
      <c r="R979" s="699"/>
      <c r="S979" s="699"/>
      <c r="T979" s="715" t="str">
        <f>IF(Q979&lt;&gt;"",VLOOKUP(Q979,'DON GIA'!$H$1:$K$103,4,0),"")</f>
        <v/>
      </c>
      <c r="U979" s="715" t="str">
        <f t="shared" si="363"/>
        <v/>
      </c>
      <c r="V979" s="715"/>
      <c r="W979" s="712" t="s">
        <v>1147</v>
      </c>
      <c r="X979" s="699" t="s">
        <v>27</v>
      </c>
      <c r="Y979" s="718">
        <v>1.6</v>
      </c>
      <c r="Z979" s="725"/>
      <c r="AA979" s="715">
        <f>IF(W979&lt;&gt;"",VLOOKUP(W979,'DON GIA'!$A$1:$D$346,4,0),"")</f>
        <v>456091</v>
      </c>
      <c r="AB979" s="715">
        <f t="shared" si="364"/>
        <v>729745.60000000009</v>
      </c>
      <c r="AC979" s="5"/>
      <c r="AD979" s="5"/>
      <c r="AE979" s="5"/>
      <c r="AF979" s="5"/>
      <c r="AG979" s="5"/>
      <c r="AH979" s="699"/>
      <c r="AI979" s="5"/>
      <c r="AJ979" s="699"/>
      <c r="AK979" s="699"/>
      <c r="AL979" s="715" t="str">
        <f>IF(AI979&lt;&gt;"",VLOOKUP(AI979,'DON GIA'!$M$1:$P$9,4,0),"")</f>
        <v/>
      </c>
      <c r="AM979" s="715" t="str">
        <f t="shared" si="365"/>
        <v/>
      </c>
      <c r="AN979" s="5"/>
      <c r="AO979" s="699"/>
      <c r="AP979" s="702" t="str">
        <f t="shared" si="367"/>
        <v/>
      </c>
      <c r="AQ979" s="712"/>
      <c r="AR979" s="712"/>
      <c r="AS979" s="727"/>
    </row>
    <row r="980" spans="1:45" ht="33.75" outlineLevel="2">
      <c r="A980" s="710">
        <f t="shared" si="366"/>
        <v>65</v>
      </c>
      <c r="B980" s="711" t="str">
        <f>IF(C980&lt;&gt;"",COUNTA($C$8:C980),"")</f>
        <v/>
      </c>
      <c r="C980" s="711"/>
      <c r="D980" s="5"/>
      <c r="E980" s="699"/>
      <c r="F980" s="699"/>
      <c r="G980" s="699"/>
      <c r="H980" s="699"/>
      <c r="I980" s="699"/>
      <c r="J980" s="699"/>
      <c r="K980" s="712"/>
      <c r="L980" s="714" t="s">
        <v>35</v>
      </c>
      <c r="M980" s="715" t="str">
        <f>IF(K980&lt;&gt;"",VLOOKUP(K980,'DON GIA'!$S$1:$U$19,3,0),"")</f>
        <v/>
      </c>
      <c r="N980" s="715" t="str">
        <f>IF(K980&lt;&gt;"",VLOOKUP(K980,'DON GIA'!$S$1:$V$19,4,0),"")</f>
        <v/>
      </c>
      <c r="O980" s="715" t="str">
        <f t="shared" si="361"/>
        <v/>
      </c>
      <c r="P980" s="715" t="str">
        <f t="shared" si="362"/>
        <v/>
      </c>
      <c r="Q980" s="5" t="s">
        <v>35</v>
      </c>
      <c r="R980" s="699"/>
      <c r="S980" s="699"/>
      <c r="T980" s="715" t="str">
        <f>IF(Q980&lt;&gt;"",VLOOKUP(Q980,'DON GIA'!$H$1:$K$103,4,0),"")</f>
        <v/>
      </c>
      <c r="U980" s="715" t="str">
        <f t="shared" si="363"/>
        <v/>
      </c>
      <c r="V980" s="715"/>
      <c r="W980" s="712" t="s">
        <v>1150</v>
      </c>
      <c r="X980" s="699" t="s">
        <v>27</v>
      </c>
      <c r="Y980" s="718">
        <v>10.4</v>
      </c>
      <c r="Z980" s="725"/>
      <c r="AA980" s="715">
        <f>IF(W980&lt;&gt;"",VLOOKUP(W980,'DON GIA'!$A$1:$D$346,4,0),"")</f>
        <v>1238791</v>
      </c>
      <c r="AB980" s="715">
        <f t="shared" si="364"/>
        <v>12883426.4</v>
      </c>
      <c r="AC980" s="5"/>
      <c r="AD980" s="5"/>
      <c r="AE980" s="5"/>
      <c r="AF980" s="5"/>
      <c r="AG980" s="5"/>
      <c r="AH980" s="699"/>
      <c r="AI980" s="5"/>
      <c r="AJ980" s="699"/>
      <c r="AK980" s="699"/>
      <c r="AL980" s="715" t="str">
        <f>IF(AI980&lt;&gt;"",VLOOKUP(AI980,'DON GIA'!$M$1:$P$9,4,0),"")</f>
        <v/>
      </c>
      <c r="AM980" s="715" t="str">
        <f t="shared" si="365"/>
        <v/>
      </c>
      <c r="AN980" s="5"/>
      <c r="AO980" s="699"/>
      <c r="AP980" s="702" t="str">
        <f t="shared" si="367"/>
        <v/>
      </c>
      <c r="AQ980" s="712"/>
      <c r="AR980" s="712"/>
      <c r="AS980" s="727"/>
    </row>
    <row r="981" spans="1:45" outlineLevel="2">
      <c r="A981" s="710">
        <f t="shared" si="366"/>
        <v>65</v>
      </c>
      <c r="B981" s="711" t="str">
        <f>IF(C981&lt;&gt;"",COUNTA($C$8:C981),"")</f>
        <v/>
      </c>
      <c r="C981" s="711"/>
      <c r="D981" s="5"/>
      <c r="E981" s="699"/>
      <c r="F981" s="699"/>
      <c r="G981" s="699"/>
      <c r="H981" s="699"/>
      <c r="I981" s="699"/>
      <c r="J981" s="699"/>
      <c r="K981" s="712"/>
      <c r="L981" s="714" t="s">
        <v>35</v>
      </c>
      <c r="M981" s="715" t="str">
        <f>IF(K981&lt;&gt;"",VLOOKUP(K981,'DON GIA'!$S$1:$U$19,3,0),"")</f>
        <v/>
      </c>
      <c r="N981" s="715" t="str">
        <f>IF(K981&lt;&gt;"",VLOOKUP(K981,'DON GIA'!$S$1:$V$19,4,0),"")</f>
        <v/>
      </c>
      <c r="O981" s="715" t="str">
        <f t="shared" si="361"/>
        <v/>
      </c>
      <c r="P981" s="715" t="str">
        <f t="shared" si="362"/>
        <v/>
      </c>
      <c r="Q981" s="5" t="s">
        <v>35</v>
      </c>
      <c r="R981" s="699"/>
      <c r="S981" s="699"/>
      <c r="T981" s="715" t="str">
        <f>IF(Q981&lt;&gt;"",VLOOKUP(Q981,'DON GIA'!$H$1:$K$103,4,0),"")</f>
        <v/>
      </c>
      <c r="U981" s="715" t="str">
        <f t="shared" si="363"/>
        <v/>
      </c>
      <c r="V981" s="715"/>
      <c r="W981" s="712" t="s">
        <v>1049</v>
      </c>
      <c r="X981" s="699" t="s">
        <v>42</v>
      </c>
      <c r="Y981" s="718">
        <v>1</v>
      </c>
      <c r="Z981" s="725"/>
      <c r="AA981" s="715">
        <f>IF(W981&lt;&gt;"",VLOOKUP(W981,'DON GIA'!$A$1:$D$346,4,0),"")</f>
        <v>3793079</v>
      </c>
      <c r="AB981" s="715">
        <f t="shared" si="364"/>
        <v>3793079</v>
      </c>
      <c r="AC981" s="5"/>
      <c r="AD981" s="5"/>
      <c r="AE981" s="5"/>
      <c r="AF981" s="5"/>
      <c r="AG981" s="5"/>
      <c r="AH981" s="699"/>
      <c r="AI981" s="5"/>
      <c r="AJ981" s="699"/>
      <c r="AK981" s="699"/>
      <c r="AL981" s="715" t="str">
        <f>IF(AI981&lt;&gt;"",VLOOKUP(AI981,'DON GIA'!$M$1:$P$9,4,0),"")</f>
        <v/>
      </c>
      <c r="AM981" s="715" t="str">
        <f t="shared" si="365"/>
        <v/>
      </c>
      <c r="AN981" s="5"/>
      <c r="AO981" s="699"/>
      <c r="AP981" s="702" t="str">
        <f t="shared" si="367"/>
        <v/>
      </c>
      <c r="AQ981" s="712"/>
      <c r="AR981" s="712"/>
      <c r="AS981" s="727"/>
    </row>
    <row r="982" spans="1:45" outlineLevel="2">
      <c r="A982" s="710">
        <f t="shared" si="366"/>
        <v>65</v>
      </c>
      <c r="B982" s="711"/>
      <c r="C982" s="711"/>
      <c r="D982" s="765"/>
      <c r="E982" s="699"/>
      <c r="F982" s="699"/>
      <c r="G982" s="699"/>
      <c r="H982" s="699"/>
      <c r="I982" s="699"/>
      <c r="J982" s="699"/>
      <c r="K982" s="712"/>
      <c r="L982" s="714" t="s">
        <v>35</v>
      </c>
      <c r="M982" s="715" t="str">
        <f>IF(K982&lt;&gt;"",VLOOKUP(K982,'DON GIA'!$S$1:$U$19,3,0),"")</f>
        <v/>
      </c>
      <c r="N982" s="715" t="str">
        <f>IF(K982&lt;&gt;"",VLOOKUP(K982,'DON GIA'!$S$1:$V$19,4,0),"")</f>
        <v/>
      </c>
      <c r="O982" s="715" t="str">
        <f t="shared" si="361"/>
        <v/>
      </c>
      <c r="P982" s="715" t="str">
        <f t="shared" si="362"/>
        <v/>
      </c>
      <c r="Q982" s="5" t="s">
        <v>35</v>
      </c>
      <c r="R982" s="699"/>
      <c r="S982" s="699"/>
      <c r="T982" s="715" t="str">
        <f>IF(Q982&lt;&gt;"",VLOOKUP(Q982,'DON GIA'!$H$1:$K$103,4,0),"")</f>
        <v/>
      </c>
      <c r="U982" s="715" t="str">
        <f t="shared" si="363"/>
        <v/>
      </c>
      <c r="V982" s="715"/>
      <c r="W982" s="712"/>
      <c r="X982" s="699"/>
      <c r="Y982" s="718"/>
      <c r="Z982" s="725"/>
      <c r="AA982" s="715" t="str">
        <f>IF(W982&lt;&gt;"",VLOOKUP(W982,'DON GIA'!$A$1:$D$346,4,0),"")</f>
        <v/>
      </c>
      <c r="AB982" s="715" t="str">
        <f t="shared" si="364"/>
        <v/>
      </c>
      <c r="AC982" s="5"/>
      <c r="AD982" s="5"/>
      <c r="AE982" s="5"/>
      <c r="AF982" s="5"/>
      <c r="AG982" s="5"/>
      <c r="AH982" s="699"/>
      <c r="AI982" s="5"/>
      <c r="AJ982" s="699"/>
      <c r="AK982" s="699"/>
      <c r="AL982" s="715" t="str">
        <f>IF(AI982&lt;&gt;"",VLOOKUP(AI982,'DON GIA'!$M$1:$P$9,4,0),"")</f>
        <v/>
      </c>
      <c r="AM982" s="715" t="str">
        <f t="shared" si="365"/>
        <v/>
      </c>
      <c r="AN982" s="5"/>
      <c r="AO982" s="699"/>
      <c r="AP982" s="702" t="str">
        <f t="shared" si="367"/>
        <v/>
      </c>
      <c r="AQ982" s="712"/>
      <c r="AR982" s="712"/>
      <c r="AS982" s="727"/>
    </row>
    <row r="983" spans="1:45" outlineLevel="1">
      <c r="A983" s="658" t="s">
        <v>2094</v>
      </c>
      <c r="B983" s="696">
        <f>IF(C983&lt;&gt;"",COUNTA($C$8:C983),"")</f>
        <v>66</v>
      </c>
      <c r="C983" s="696">
        <v>451</v>
      </c>
      <c r="D983" s="708" t="s">
        <v>307</v>
      </c>
      <c r="E983" s="698"/>
      <c r="F983" s="699"/>
      <c r="G983" s="698"/>
      <c r="H983" s="698"/>
      <c r="I983" s="698"/>
      <c r="J983" s="698"/>
      <c r="K983" s="697"/>
      <c r="L983" s="701">
        <f>SUBTOTAL(9,L984:L1001)</f>
        <v>110.5</v>
      </c>
      <c r="M983" s="702"/>
      <c r="N983" s="702"/>
      <c r="O983" s="702">
        <f>SUBTOTAL(9,O984:O1001)</f>
        <v>185529500</v>
      </c>
      <c r="P983" s="702">
        <f>SUBTOTAL(9,P984:P1001)</f>
        <v>0</v>
      </c>
      <c r="Q983" s="708"/>
      <c r="R983" s="698"/>
      <c r="S983" s="698">
        <f>SUBTOTAL(9,S984:S1001)</f>
        <v>0</v>
      </c>
      <c r="T983" s="702"/>
      <c r="U983" s="702">
        <f>SUBTOTAL(9,U984:U1001)</f>
        <v>0</v>
      </c>
      <c r="V983" s="702"/>
      <c r="W983" s="697"/>
      <c r="X983" s="698"/>
      <c r="Y983" s="705">
        <f>SUBTOTAL(9,Y984:Y1001)</f>
        <v>245.875</v>
      </c>
      <c r="Z983" s="724">
        <f>SUBTOTAL(9,Z984:Z1001)</f>
        <v>0</v>
      </c>
      <c r="AA983" s="702"/>
      <c r="AB983" s="702">
        <f>SUBTOTAL(9,AB984:AB1001)</f>
        <v>634460587.472</v>
      </c>
      <c r="AC983" s="708"/>
      <c r="AD983" s="708"/>
      <c r="AE983" s="708"/>
      <c r="AF983" s="708"/>
      <c r="AG983" s="708"/>
      <c r="AH983" s="698"/>
      <c r="AI983" s="38"/>
      <c r="AJ983" s="698"/>
      <c r="AK983" s="698">
        <f>SUBTOTAL(9,AK984:AK1001)</f>
        <v>1</v>
      </c>
      <c r="AL983" s="702"/>
      <c r="AM983" s="702">
        <f>SUBTOTAL(9,AM984:AM1001)</f>
        <v>17000000</v>
      </c>
      <c r="AN983" s="708"/>
      <c r="AO983" s="698">
        <f>SUBTOTAL(9,AO984:AO1001)</f>
        <v>0</v>
      </c>
      <c r="AP983" s="702">
        <f t="shared" si="367"/>
        <v>836990087.472</v>
      </c>
      <c r="AQ983" s="709"/>
      <c r="AR983" s="709"/>
      <c r="AS983" s="723"/>
    </row>
    <row r="984" spans="1:45" ht="66.75" outlineLevel="2">
      <c r="A984" s="710">
        <f>IF(B983&lt;&gt;"",B983,A982)</f>
        <v>66</v>
      </c>
      <c r="B984" s="711" t="str">
        <f>IF(C984&lt;&gt;"",COUNTA($C$8:C984),"")</f>
        <v/>
      </c>
      <c r="C984" s="711"/>
      <c r="D984" s="5" t="s">
        <v>308</v>
      </c>
      <c r="E984" s="699">
        <v>4</v>
      </c>
      <c r="F984" s="699"/>
      <c r="G984" s="699">
        <v>429</v>
      </c>
      <c r="H984" s="699">
        <v>79</v>
      </c>
      <c r="I984" s="699" t="s">
        <v>223</v>
      </c>
      <c r="J984" s="699" t="s">
        <v>224</v>
      </c>
      <c r="K984" s="712" t="s">
        <v>973</v>
      </c>
      <c r="L984" s="714">
        <v>110.5</v>
      </c>
      <c r="M984" s="715">
        <f>IF(K984&lt;&gt;"",VLOOKUP(K984,'DON GIA'!$S$1:$U$19,3,0),"")</f>
        <v>1679000</v>
      </c>
      <c r="N984" s="715">
        <f>IF(K984&lt;&gt;"",VLOOKUP(K984,'DON GIA'!$S$1:$V$19,4,0),"")</f>
        <v>0</v>
      </c>
      <c r="O984" s="715">
        <f t="shared" ref="O984:O1001" si="368">IF(K984&lt;&gt;"",L984*M984,"")</f>
        <v>185529500</v>
      </c>
      <c r="P984" s="715">
        <f t="shared" ref="P984:P1001" si="369">IF(K984&lt;&gt;"",L984*N984,"")</f>
        <v>0</v>
      </c>
      <c r="Q984" s="5" t="s">
        <v>35</v>
      </c>
      <c r="R984" s="699"/>
      <c r="S984" s="699"/>
      <c r="T984" s="715" t="str">
        <f>IF(Q984&lt;&gt;"",VLOOKUP(Q984,'DON GIA'!$H$1:$K$103,4,0),"")</f>
        <v/>
      </c>
      <c r="U984" s="715" t="str">
        <f t="shared" ref="U984:U1001" si="370">IF(Q984&lt;&gt;"",IF(ISNUMBER(T984),S984*T984,""),"")</f>
        <v/>
      </c>
      <c r="V984" s="715" t="s">
        <v>2163</v>
      </c>
      <c r="W984" s="712" t="s">
        <v>1005</v>
      </c>
      <c r="X984" s="699" t="s">
        <v>27</v>
      </c>
      <c r="Y984" s="718">
        <v>87.86</v>
      </c>
      <c r="Z984" s="725"/>
      <c r="AA984" s="715">
        <f>IF(W984&lt;&gt;"",VLOOKUP(W984,'DON GIA'!$A$1:$D$346,4,0),"")</f>
        <v>5559129</v>
      </c>
      <c r="AB984" s="715">
        <f t="shared" ref="AB984:AB1001" si="371">IF(W984&lt;&gt;"",IF(ISNUMBER(AA984),Y984*AA984,""),"")</f>
        <v>488425073.94</v>
      </c>
      <c r="AC984" s="5" t="s">
        <v>28</v>
      </c>
      <c r="AD984" s="5" t="s">
        <v>29</v>
      </c>
      <c r="AE984" s="5" t="s">
        <v>30</v>
      </c>
      <c r="AF984" s="5" t="s">
        <v>31</v>
      </c>
      <c r="AG984" s="5" t="s">
        <v>219</v>
      </c>
      <c r="AH984" s="699" t="s">
        <v>33</v>
      </c>
      <c r="AI984" s="752" t="s">
        <v>579</v>
      </c>
      <c r="AJ984" s="699" t="s">
        <v>560</v>
      </c>
      <c r="AK984" s="699">
        <v>1</v>
      </c>
      <c r="AL984" s="715">
        <f>IF(AI984&lt;&gt;"",VLOOKUP(AI984,'DON GIA'!$M$1:$P$9,4,0),"")</f>
        <v>17000000</v>
      </c>
      <c r="AM984" s="715">
        <f t="shared" ref="AM984:AM1001" si="372">IF(AI984&lt;&gt;"",AK984*AL984,"")</f>
        <v>17000000</v>
      </c>
      <c r="AN984" s="5"/>
      <c r="AO984" s="699"/>
      <c r="AP984" s="702" t="str">
        <f t="shared" si="367"/>
        <v/>
      </c>
      <c r="AQ984" s="709" t="s">
        <v>2388</v>
      </c>
      <c r="AR984" s="709" t="s">
        <v>1912</v>
      </c>
      <c r="AS984" s="723"/>
    </row>
    <row r="985" spans="1:45" ht="217.5" outlineLevel="2">
      <c r="A985" s="710">
        <f t="shared" ref="A985:A1001" si="373">IF(B984&lt;&gt;"",B984,A984)</f>
        <v>66</v>
      </c>
      <c r="B985" s="711" t="str">
        <f>IF(C985&lt;&gt;"",COUNTA($C$8:C985),"")</f>
        <v/>
      </c>
      <c r="C985" s="711"/>
      <c r="D985" s="5" t="s">
        <v>250</v>
      </c>
      <c r="E985" s="699"/>
      <c r="F985" s="699"/>
      <c r="G985" s="699"/>
      <c r="H985" s="699"/>
      <c r="I985" s="699"/>
      <c r="J985" s="699"/>
      <c r="K985" s="712"/>
      <c r="L985" s="714" t="s">
        <v>35</v>
      </c>
      <c r="M985" s="715" t="str">
        <f>IF(K985&lt;&gt;"",VLOOKUP(K985,'DON GIA'!$S$1:$U$19,3,0),"")</f>
        <v/>
      </c>
      <c r="N985" s="715" t="str">
        <f>IF(K985&lt;&gt;"",VLOOKUP(K985,'DON GIA'!$S$1:$V$19,4,0),"")</f>
        <v/>
      </c>
      <c r="O985" s="715" t="str">
        <f t="shared" si="368"/>
        <v/>
      </c>
      <c r="P985" s="715" t="str">
        <f t="shared" si="369"/>
        <v/>
      </c>
      <c r="Q985" s="5" t="s">
        <v>35</v>
      </c>
      <c r="R985" s="699"/>
      <c r="S985" s="699"/>
      <c r="T985" s="715" t="str">
        <f>IF(Q985&lt;&gt;"",VLOOKUP(Q985,'DON GIA'!$H$1:$K$103,4,0),"")</f>
        <v/>
      </c>
      <c r="U985" s="715" t="str">
        <f t="shared" si="370"/>
        <v/>
      </c>
      <c r="V985" s="715"/>
      <c r="W985" s="712" t="s">
        <v>1107</v>
      </c>
      <c r="X985" s="699" t="s">
        <v>27</v>
      </c>
      <c r="Y985" s="718">
        <v>87.86</v>
      </c>
      <c r="Z985" s="725"/>
      <c r="AA985" s="715">
        <f>IF(W985&lt;&gt;"",VLOOKUP(W985,'DON GIA'!$A$1:$D$346,4,0),"")</f>
        <v>109890</v>
      </c>
      <c r="AB985" s="715">
        <f t="shared" si="371"/>
        <v>9654935.4000000004</v>
      </c>
      <c r="AC985" s="5"/>
      <c r="AD985" s="5"/>
      <c r="AE985" s="5"/>
      <c r="AF985" s="5"/>
      <c r="AG985" s="5"/>
      <c r="AH985" s="699"/>
      <c r="AI985" s="5"/>
      <c r="AJ985" s="699"/>
      <c r="AK985" s="699"/>
      <c r="AL985" s="715" t="str">
        <f>IF(AI985&lt;&gt;"",VLOOKUP(AI985,'DON GIA'!$M$1:$P$9,4,0),"")</f>
        <v/>
      </c>
      <c r="AM985" s="715" t="str">
        <f t="shared" si="372"/>
        <v/>
      </c>
      <c r="AN985" s="5"/>
      <c r="AO985" s="699"/>
      <c r="AP985" s="702" t="str">
        <f t="shared" si="367"/>
        <v/>
      </c>
      <c r="AQ985" s="722" t="s">
        <v>2389</v>
      </c>
      <c r="AR985" s="722" t="s">
        <v>1918</v>
      </c>
      <c r="AS985" s="639"/>
    </row>
    <row r="986" spans="1:45" ht="99" outlineLevel="2">
      <c r="A986" s="710">
        <f t="shared" si="373"/>
        <v>66</v>
      </c>
      <c r="B986" s="711" t="str">
        <f>IF(C986&lt;&gt;"",COUNTA($C$8:C986),"")</f>
        <v/>
      </c>
      <c r="C986" s="711"/>
      <c r="D986" s="5"/>
      <c r="E986" s="699"/>
      <c r="F986" s="699"/>
      <c r="G986" s="699"/>
      <c r="H986" s="699"/>
      <c r="I986" s="699"/>
      <c r="J986" s="699"/>
      <c r="K986" s="712"/>
      <c r="L986" s="714" t="s">
        <v>35</v>
      </c>
      <c r="M986" s="715" t="str">
        <f>IF(K986&lt;&gt;"",VLOOKUP(K986,'DON GIA'!$S$1:$U$19,3,0),"")</f>
        <v/>
      </c>
      <c r="N986" s="715" t="str">
        <f>IF(K986&lt;&gt;"",VLOOKUP(K986,'DON GIA'!$S$1:$V$19,4,0),"")</f>
        <v/>
      </c>
      <c r="O986" s="715" t="str">
        <f t="shared" si="368"/>
        <v/>
      </c>
      <c r="P986" s="715" t="str">
        <f t="shared" si="369"/>
        <v/>
      </c>
      <c r="Q986" s="5" t="s">
        <v>35</v>
      </c>
      <c r="R986" s="699"/>
      <c r="S986" s="699"/>
      <c r="T986" s="715" t="str">
        <f>IF(Q986&lt;&gt;"",VLOOKUP(Q986,'DON GIA'!$H$1:$K$103,4,0),"")</f>
        <v/>
      </c>
      <c r="U986" s="715" t="str">
        <f t="shared" si="370"/>
        <v/>
      </c>
      <c r="V986" s="715"/>
      <c r="W986" s="712" t="s">
        <v>1014</v>
      </c>
      <c r="X986" s="699" t="s">
        <v>27</v>
      </c>
      <c r="Y986" s="718">
        <v>8.84</v>
      </c>
      <c r="Z986" s="725"/>
      <c r="AA986" s="715">
        <f>IF(W986&lt;&gt;"",VLOOKUP(W986,'DON GIA'!$A$1:$D$346,4,0),"")</f>
        <v>4447303</v>
      </c>
      <c r="AB986" s="715">
        <f t="shared" si="371"/>
        <v>39314158.519999996</v>
      </c>
      <c r="AC986" s="5"/>
      <c r="AD986" s="5" t="s">
        <v>116</v>
      </c>
      <c r="AE986" s="5" t="s">
        <v>219</v>
      </c>
      <c r="AF986" s="5"/>
      <c r="AG986" s="5"/>
      <c r="AH986" s="699" t="s">
        <v>219</v>
      </c>
      <c r="AI986" s="5"/>
      <c r="AJ986" s="699"/>
      <c r="AK986" s="699"/>
      <c r="AL986" s="715" t="str">
        <f>IF(AI986&lt;&gt;"",VLOOKUP(AI986,'DON GIA'!$M$1:$P$9,4,0),"")</f>
        <v/>
      </c>
      <c r="AM986" s="715" t="str">
        <f t="shared" si="372"/>
        <v/>
      </c>
      <c r="AN986" s="5"/>
      <c r="AO986" s="699"/>
      <c r="AP986" s="702" t="str">
        <f t="shared" si="367"/>
        <v/>
      </c>
      <c r="AQ986" s="722" t="s">
        <v>2390</v>
      </c>
      <c r="AR986" s="722" t="s">
        <v>1914</v>
      </c>
      <c r="AS986" s="639"/>
    </row>
    <row r="987" spans="1:45" ht="83.25" outlineLevel="2">
      <c r="A987" s="710">
        <f t="shared" si="373"/>
        <v>66</v>
      </c>
      <c r="B987" s="711" t="str">
        <f>IF(C987&lt;&gt;"",COUNTA($C$8:C987),"")</f>
        <v/>
      </c>
      <c r="C987" s="711"/>
      <c r="D987" s="5"/>
      <c r="E987" s="699"/>
      <c r="F987" s="699"/>
      <c r="G987" s="699"/>
      <c r="H987" s="699"/>
      <c r="I987" s="699"/>
      <c r="J987" s="699"/>
      <c r="K987" s="712"/>
      <c r="L987" s="714" t="s">
        <v>35</v>
      </c>
      <c r="M987" s="715" t="str">
        <f>IF(K987&lt;&gt;"",VLOOKUP(K987,'DON GIA'!$S$1:$U$19,3,0),"")</f>
        <v/>
      </c>
      <c r="N987" s="715" t="str">
        <f>IF(K987&lt;&gt;"",VLOOKUP(K987,'DON GIA'!$S$1:$V$19,4,0),"")</f>
        <v/>
      </c>
      <c r="O987" s="715" t="str">
        <f t="shared" si="368"/>
        <v/>
      </c>
      <c r="P987" s="715" t="str">
        <f t="shared" si="369"/>
        <v/>
      </c>
      <c r="Q987" s="5" t="s">
        <v>35</v>
      </c>
      <c r="R987" s="699"/>
      <c r="S987" s="699"/>
      <c r="T987" s="715" t="str">
        <f>IF(Q987&lt;&gt;"",VLOOKUP(Q987,'DON GIA'!$H$1:$K$103,4,0),"")</f>
        <v/>
      </c>
      <c r="U987" s="715" t="str">
        <f t="shared" si="370"/>
        <v/>
      </c>
      <c r="V987" s="715"/>
      <c r="W987" s="712" t="s">
        <v>1147</v>
      </c>
      <c r="X987" s="699" t="s">
        <v>27</v>
      </c>
      <c r="Y987" s="718">
        <v>16.18</v>
      </c>
      <c r="Z987" s="725"/>
      <c r="AA987" s="715">
        <f>IF(W987&lt;&gt;"",VLOOKUP(W987,'DON GIA'!$A$1:$D$346,4,0),"")</f>
        <v>456091</v>
      </c>
      <c r="AB987" s="715">
        <f t="shared" si="371"/>
        <v>7379552.3799999999</v>
      </c>
      <c r="AC987" s="5"/>
      <c r="AD987" s="5"/>
      <c r="AE987" s="5"/>
      <c r="AF987" s="5"/>
      <c r="AG987" s="5"/>
      <c r="AH987" s="699"/>
      <c r="AI987" s="5"/>
      <c r="AJ987" s="699"/>
      <c r="AK987" s="699"/>
      <c r="AL987" s="715" t="str">
        <f>IF(AI987&lt;&gt;"",VLOOKUP(AI987,'DON GIA'!$M$1:$P$9,4,0),"")</f>
        <v/>
      </c>
      <c r="AM987" s="715" t="str">
        <f t="shared" si="372"/>
        <v/>
      </c>
      <c r="AN987" s="5"/>
      <c r="AO987" s="699"/>
      <c r="AP987" s="702" t="str">
        <f t="shared" si="367"/>
        <v/>
      </c>
      <c r="AQ987" s="584" t="s">
        <v>1932</v>
      </c>
      <c r="AR987" s="584" t="s">
        <v>2008</v>
      </c>
      <c r="AS987" s="631"/>
    </row>
    <row r="988" spans="1:45" ht="33.75" outlineLevel="2">
      <c r="A988" s="710">
        <f t="shared" si="373"/>
        <v>66</v>
      </c>
      <c r="B988" s="711" t="str">
        <f>IF(C988&lt;&gt;"",COUNTA($C$8:C988),"")</f>
        <v/>
      </c>
      <c r="C988" s="711"/>
      <c r="D988" s="5"/>
      <c r="E988" s="699"/>
      <c r="F988" s="699"/>
      <c r="G988" s="699"/>
      <c r="H988" s="699"/>
      <c r="I988" s="699"/>
      <c r="J988" s="699"/>
      <c r="K988" s="712"/>
      <c r="L988" s="714" t="s">
        <v>35</v>
      </c>
      <c r="M988" s="715" t="str">
        <f>IF(K988&lt;&gt;"",VLOOKUP(K988,'DON GIA'!$S$1:$U$19,3,0),"")</f>
        <v/>
      </c>
      <c r="N988" s="715" t="str">
        <f>IF(K988&lt;&gt;"",VLOOKUP(K988,'DON GIA'!$S$1:$V$19,4,0),"")</f>
        <v/>
      </c>
      <c r="O988" s="715" t="str">
        <f t="shared" si="368"/>
        <v/>
      </c>
      <c r="P988" s="715" t="str">
        <f t="shared" si="369"/>
        <v/>
      </c>
      <c r="Q988" s="5" t="s">
        <v>35</v>
      </c>
      <c r="R988" s="699"/>
      <c r="S988" s="699"/>
      <c r="T988" s="715" t="str">
        <f>IF(Q988&lt;&gt;"",VLOOKUP(Q988,'DON GIA'!$H$1:$K$103,4,0),"")</f>
        <v/>
      </c>
      <c r="U988" s="715" t="str">
        <f t="shared" si="370"/>
        <v/>
      </c>
      <c r="V988" s="715"/>
      <c r="W988" s="712" t="s">
        <v>1080</v>
      </c>
      <c r="X988" s="699" t="s">
        <v>27</v>
      </c>
      <c r="Y988" s="718">
        <v>4.3499999999999996</v>
      </c>
      <c r="Z988" s="725"/>
      <c r="AA988" s="715">
        <f>IF(W988&lt;&gt;"",VLOOKUP(W988,'DON GIA'!$A$1:$D$346,4,0),"")</f>
        <v>10375629</v>
      </c>
      <c r="AB988" s="715">
        <f t="shared" si="371"/>
        <v>45133986.149999999</v>
      </c>
      <c r="AC988" s="5"/>
      <c r="AD988" s="5"/>
      <c r="AE988" s="5"/>
      <c r="AF988" s="5" t="s">
        <v>31</v>
      </c>
      <c r="AG988" s="5"/>
      <c r="AH988" s="699" t="s">
        <v>33</v>
      </c>
      <c r="AI988" s="5"/>
      <c r="AJ988" s="699"/>
      <c r="AK988" s="699"/>
      <c r="AL988" s="715" t="str">
        <f>IF(AI988&lt;&gt;"",VLOOKUP(AI988,'DON GIA'!$M$1:$P$9,4,0),"")</f>
        <v/>
      </c>
      <c r="AM988" s="715" t="str">
        <f t="shared" si="372"/>
        <v/>
      </c>
      <c r="AN988" s="5"/>
      <c r="AO988" s="699"/>
      <c r="AP988" s="702" t="str">
        <f t="shared" si="367"/>
        <v/>
      </c>
      <c r="AQ988" s="712"/>
      <c r="AR988" s="712" t="s">
        <v>1997</v>
      </c>
      <c r="AS988" s="727"/>
    </row>
    <row r="989" spans="1:45" ht="33.75" outlineLevel="2">
      <c r="A989" s="710">
        <f t="shared" si="373"/>
        <v>66</v>
      </c>
      <c r="B989" s="711" t="str">
        <f>IF(C989&lt;&gt;"",COUNTA($C$8:C989),"")</f>
        <v/>
      </c>
      <c r="C989" s="711"/>
      <c r="D989" s="5"/>
      <c r="E989" s="699"/>
      <c r="F989" s="699"/>
      <c r="G989" s="699"/>
      <c r="H989" s="699"/>
      <c r="I989" s="699"/>
      <c r="J989" s="699"/>
      <c r="K989" s="712"/>
      <c r="L989" s="714" t="s">
        <v>35</v>
      </c>
      <c r="M989" s="715" t="str">
        <f>IF(K989&lt;&gt;"",VLOOKUP(K989,'DON GIA'!$S$1:$U$19,3,0),"")</f>
        <v/>
      </c>
      <c r="N989" s="715" t="str">
        <f>IF(K989&lt;&gt;"",VLOOKUP(K989,'DON GIA'!$S$1:$V$19,4,0),"")</f>
        <v/>
      </c>
      <c r="O989" s="715" t="str">
        <f t="shared" si="368"/>
        <v/>
      </c>
      <c r="P989" s="715" t="str">
        <f t="shared" si="369"/>
        <v/>
      </c>
      <c r="Q989" s="5" t="s">
        <v>35</v>
      </c>
      <c r="R989" s="699"/>
      <c r="S989" s="699"/>
      <c r="T989" s="715" t="str">
        <f>IF(Q989&lt;&gt;"",VLOOKUP(Q989,'DON GIA'!$H$1:$K$103,4,0),"")</f>
        <v/>
      </c>
      <c r="U989" s="715" t="str">
        <f t="shared" si="370"/>
        <v/>
      </c>
      <c r="V989" s="715"/>
      <c r="W989" s="712" t="s">
        <v>1185</v>
      </c>
      <c r="X989" s="699" t="s">
        <v>27</v>
      </c>
      <c r="Y989" s="718">
        <v>5.04</v>
      </c>
      <c r="Z989" s="725"/>
      <c r="AA989" s="715">
        <f>IF(W989&lt;&gt;"",VLOOKUP(W989,'DON GIA'!$A$1:$D$346,4,0),"")</f>
        <v>2613835</v>
      </c>
      <c r="AB989" s="715">
        <f t="shared" si="371"/>
        <v>13173728.4</v>
      </c>
      <c r="AC989" s="5"/>
      <c r="AD989" s="5"/>
      <c r="AE989" s="5"/>
      <c r="AF989" s="5"/>
      <c r="AG989" s="5"/>
      <c r="AH989" s="699"/>
      <c r="AI989" s="5"/>
      <c r="AJ989" s="699"/>
      <c r="AK989" s="699"/>
      <c r="AL989" s="715" t="str">
        <f>IF(AI989&lt;&gt;"",VLOOKUP(AI989,'DON GIA'!$M$1:$P$9,4,0),"")</f>
        <v/>
      </c>
      <c r="AM989" s="715" t="str">
        <f t="shared" si="372"/>
        <v/>
      </c>
      <c r="AN989" s="5"/>
      <c r="AO989" s="699"/>
      <c r="AP989" s="702" t="str">
        <f t="shared" si="367"/>
        <v/>
      </c>
      <c r="AQ989" s="712"/>
      <c r="AR989" s="712"/>
      <c r="AS989" s="727"/>
    </row>
    <row r="990" spans="1:45" outlineLevel="2">
      <c r="A990" s="710">
        <f t="shared" si="373"/>
        <v>66</v>
      </c>
      <c r="B990" s="711" t="str">
        <f>IF(C990&lt;&gt;"",COUNTA($C$8:C990),"")</f>
        <v/>
      </c>
      <c r="C990" s="711"/>
      <c r="D990" s="5"/>
      <c r="E990" s="699"/>
      <c r="F990" s="699"/>
      <c r="G990" s="699"/>
      <c r="H990" s="699"/>
      <c r="I990" s="699"/>
      <c r="J990" s="699"/>
      <c r="K990" s="712"/>
      <c r="L990" s="714" t="s">
        <v>35</v>
      </c>
      <c r="M990" s="715" t="str">
        <f>IF(K990&lt;&gt;"",VLOOKUP(K990,'DON GIA'!$S$1:$U$19,3,0),"")</f>
        <v/>
      </c>
      <c r="N990" s="715" t="str">
        <f>IF(K990&lt;&gt;"",VLOOKUP(K990,'DON GIA'!$S$1:$V$19,4,0),"")</f>
        <v/>
      </c>
      <c r="O990" s="715" t="str">
        <f t="shared" si="368"/>
        <v/>
      </c>
      <c r="P990" s="715" t="str">
        <f t="shared" si="369"/>
        <v/>
      </c>
      <c r="Q990" s="5" t="s">
        <v>35</v>
      </c>
      <c r="R990" s="699"/>
      <c r="S990" s="699"/>
      <c r="T990" s="715" t="str">
        <f>IF(Q990&lt;&gt;"",VLOOKUP(Q990,'DON GIA'!$H$1:$K$103,4,0),"")</f>
        <v/>
      </c>
      <c r="U990" s="715" t="str">
        <f t="shared" si="370"/>
        <v/>
      </c>
      <c r="V990" s="715"/>
      <c r="W990" s="712" t="s">
        <v>1186</v>
      </c>
      <c r="X990" s="699" t="s">
        <v>27</v>
      </c>
      <c r="Y990" s="718">
        <v>1.98</v>
      </c>
      <c r="Z990" s="725"/>
      <c r="AA990" s="715">
        <f>IF(W990&lt;&gt;"",VLOOKUP(W990,'DON GIA'!$A$1:$D$346,4,0),"")</f>
        <v>295078</v>
      </c>
      <c r="AB990" s="715">
        <f t="shared" si="371"/>
        <v>584254.43999999994</v>
      </c>
      <c r="AC990" s="5"/>
      <c r="AD990" s="5"/>
      <c r="AE990" s="5"/>
      <c r="AF990" s="5"/>
      <c r="AG990" s="5"/>
      <c r="AH990" s="699"/>
      <c r="AI990" s="5"/>
      <c r="AJ990" s="699"/>
      <c r="AK990" s="699"/>
      <c r="AL990" s="715" t="str">
        <f>IF(AI990&lt;&gt;"",VLOOKUP(AI990,'DON GIA'!$M$1:$P$9,4,0),"")</f>
        <v/>
      </c>
      <c r="AM990" s="715" t="str">
        <f t="shared" si="372"/>
        <v/>
      </c>
      <c r="AN990" s="5"/>
      <c r="AO990" s="699"/>
      <c r="AP990" s="702" t="str">
        <f t="shared" si="367"/>
        <v/>
      </c>
      <c r="AQ990" s="712"/>
      <c r="AR990" s="712"/>
      <c r="AS990" s="727"/>
    </row>
    <row r="991" spans="1:45" outlineLevel="2">
      <c r="A991" s="710">
        <f t="shared" si="373"/>
        <v>66</v>
      </c>
      <c r="B991" s="711" t="str">
        <f>IF(C991&lt;&gt;"",COUNTA($C$8:C991),"")</f>
        <v/>
      </c>
      <c r="C991" s="711"/>
      <c r="D991" s="5"/>
      <c r="E991" s="699"/>
      <c r="F991" s="699"/>
      <c r="G991" s="699"/>
      <c r="H991" s="699"/>
      <c r="I991" s="699"/>
      <c r="J991" s="699"/>
      <c r="K991" s="712"/>
      <c r="L991" s="714" t="s">
        <v>35</v>
      </c>
      <c r="M991" s="715" t="str">
        <f>IF(K991&lt;&gt;"",VLOOKUP(K991,'DON GIA'!$S$1:$U$19,3,0),"")</f>
        <v/>
      </c>
      <c r="N991" s="715" t="str">
        <f>IF(K991&lt;&gt;"",VLOOKUP(K991,'DON GIA'!$S$1:$V$19,4,0),"")</f>
        <v/>
      </c>
      <c r="O991" s="715" t="str">
        <f t="shared" si="368"/>
        <v/>
      </c>
      <c r="P991" s="715" t="str">
        <f t="shared" si="369"/>
        <v/>
      </c>
      <c r="Q991" s="5" t="s">
        <v>35</v>
      </c>
      <c r="R991" s="699"/>
      <c r="S991" s="699"/>
      <c r="T991" s="715" t="str">
        <f>IF(Q991&lt;&gt;"",VLOOKUP(Q991,'DON GIA'!$H$1:$K$103,4,0),"")</f>
        <v/>
      </c>
      <c r="U991" s="715" t="str">
        <f t="shared" si="370"/>
        <v/>
      </c>
      <c r="V991" s="715"/>
      <c r="W991" s="712" t="s">
        <v>1179</v>
      </c>
      <c r="X991" s="699" t="s">
        <v>27</v>
      </c>
      <c r="Y991" s="718">
        <v>3.33</v>
      </c>
      <c r="Z991" s="725"/>
      <c r="AA991" s="715">
        <f>IF(W991&lt;&gt;"",VLOOKUP(W991,'DON GIA'!$A$1:$D$346,4,0),"")</f>
        <v>330817</v>
      </c>
      <c r="AB991" s="715">
        <f t="shared" si="371"/>
        <v>1101620.6100000001</v>
      </c>
      <c r="AC991" s="5"/>
      <c r="AD991" s="5"/>
      <c r="AE991" s="5"/>
      <c r="AF991" s="5"/>
      <c r="AG991" s="5"/>
      <c r="AH991" s="699"/>
      <c r="AI991" s="5"/>
      <c r="AJ991" s="699"/>
      <c r="AK991" s="699"/>
      <c r="AL991" s="715" t="str">
        <f>IF(AI991&lt;&gt;"",VLOOKUP(AI991,'DON GIA'!$M$1:$P$9,4,0),"")</f>
        <v/>
      </c>
      <c r="AM991" s="715" t="str">
        <f t="shared" si="372"/>
        <v/>
      </c>
      <c r="AN991" s="5"/>
      <c r="AO991" s="699"/>
      <c r="AP991" s="702" t="str">
        <f t="shared" si="367"/>
        <v/>
      </c>
      <c r="AQ991" s="712"/>
      <c r="AR991" s="712"/>
      <c r="AS991" s="727"/>
    </row>
    <row r="992" spans="1:45" outlineLevel="2">
      <c r="A992" s="710">
        <f t="shared" si="373"/>
        <v>66</v>
      </c>
      <c r="B992" s="711" t="str">
        <f>IF(C992&lt;&gt;"",COUNTA($C$8:C992),"")</f>
        <v/>
      </c>
      <c r="C992" s="711"/>
      <c r="D992" s="5"/>
      <c r="E992" s="699"/>
      <c r="F992" s="699"/>
      <c r="G992" s="699"/>
      <c r="H992" s="699"/>
      <c r="I992" s="699"/>
      <c r="J992" s="699"/>
      <c r="K992" s="712"/>
      <c r="L992" s="714" t="s">
        <v>35</v>
      </c>
      <c r="M992" s="715" t="str">
        <f>IF(K992&lt;&gt;"",VLOOKUP(K992,'DON GIA'!$S$1:$U$19,3,0),"")</f>
        <v/>
      </c>
      <c r="N992" s="715" t="str">
        <f>IF(K992&lt;&gt;"",VLOOKUP(K992,'DON GIA'!$S$1:$V$19,4,0),"")</f>
        <v/>
      </c>
      <c r="O992" s="715" t="str">
        <f t="shared" si="368"/>
        <v/>
      </c>
      <c r="P992" s="715" t="str">
        <f t="shared" si="369"/>
        <v/>
      </c>
      <c r="Q992" s="5" t="s">
        <v>35</v>
      </c>
      <c r="R992" s="699"/>
      <c r="S992" s="699"/>
      <c r="T992" s="715" t="str">
        <f>IF(Q992&lt;&gt;"",VLOOKUP(Q992,'DON GIA'!$H$1:$K$103,4,0),"")</f>
        <v/>
      </c>
      <c r="U992" s="715" t="str">
        <f t="shared" si="370"/>
        <v/>
      </c>
      <c r="V992" s="715"/>
      <c r="W992" s="712" t="s">
        <v>1121</v>
      </c>
      <c r="X992" s="699" t="s">
        <v>27</v>
      </c>
      <c r="Y992" s="718">
        <v>1.4570000000000001</v>
      </c>
      <c r="Z992" s="725"/>
      <c r="AA992" s="715">
        <f>IF(W992&lt;&gt;"",VLOOKUP(W992,'DON GIA'!$A$1:$D$346,4,0),"")</f>
        <v>1398600</v>
      </c>
      <c r="AB992" s="715">
        <f t="shared" si="371"/>
        <v>2037760.2000000002</v>
      </c>
      <c r="AC992" s="5"/>
      <c r="AD992" s="5"/>
      <c r="AE992" s="5"/>
      <c r="AF992" s="5"/>
      <c r="AG992" s="5"/>
      <c r="AH992" s="699"/>
      <c r="AI992" s="5"/>
      <c r="AJ992" s="699"/>
      <c r="AK992" s="699"/>
      <c r="AL992" s="715" t="str">
        <f>IF(AI992&lt;&gt;"",VLOOKUP(AI992,'DON GIA'!$M$1:$P$9,4,0),"")</f>
        <v/>
      </c>
      <c r="AM992" s="715" t="str">
        <f t="shared" si="372"/>
        <v/>
      </c>
      <c r="AN992" s="5"/>
      <c r="AO992" s="699"/>
      <c r="AP992" s="702" t="str">
        <f t="shared" si="367"/>
        <v/>
      </c>
      <c r="AQ992" s="712"/>
      <c r="AR992" s="712"/>
      <c r="AS992" s="727"/>
    </row>
    <row r="993" spans="1:45" outlineLevel="2">
      <c r="A993" s="710">
        <f t="shared" si="373"/>
        <v>66</v>
      </c>
      <c r="B993" s="711" t="str">
        <f>IF(C993&lt;&gt;"",COUNTA($C$8:C993),"")</f>
        <v/>
      </c>
      <c r="C993" s="711"/>
      <c r="D993" s="5"/>
      <c r="E993" s="699"/>
      <c r="F993" s="699"/>
      <c r="G993" s="699"/>
      <c r="H993" s="699"/>
      <c r="I993" s="699"/>
      <c r="J993" s="699"/>
      <c r="K993" s="712"/>
      <c r="L993" s="714" t="s">
        <v>35</v>
      </c>
      <c r="M993" s="715" t="str">
        <f>IF(K993&lt;&gt;"",VLOOKUP(K993,'DON GIA'!$S$1:$U$19,3,0),"")</f>
        <v/>
      </c>
      <c r="N993" s="715" t="str">
        <f>IF(K993&lt;&gt;"",VLOOKUP(K993,'DON GIA'!$S$1:$V$19,4,0),"")</f>
        <v/>
      </c>
      <c r="O993" s="715" t="str">
        <f t="shared" si="368"/>
        <v/>
      </c>
      <c r="P993" s="715" t="str">
        <f t="shared" si="369"/>
        <v/>
      </c>
      <c r="Q993" s="5" t="s">
        <v>35</v>
      </c>
      <c r="R993" s="699"/>
      <c r="S993" s="699"/>
      <c r="T993" s="715" t="str">
        <f>IF(Q993&lt;&gt;"",VLOOKUP(Q993,'DON GIA'!$H$1:$K$103,4,0),"")</f>
        <v/>
      </c>
      <c r="U993" s="715" t="str">
        <f t="shared" si="370"/>
        <v/>
      </c>
      <c r="V993" s="715"/>
      <c r="W993" s="712" t="s">
        <v>1105</v>
      </c>
      <c r="X993" s="699" t="s">
        <v>27</v>
      </c>
      <c r="Y993" s="718">
        <v>1.44</v>
      </c>
      <c r="Z993" s="725"/>
      <c r="AA993" s="715">
        <f>IF(W993&lt;&gt;"",VLOOKUP(W993,'DON GIA'!$A$1:$D$346,4,0),"")</f>
        <v>292949</v>
      </c>
      <c r="AB993" s="715">
        <f t="shared" si="371"/>
        <v>421846.56</v>
      </c>
      <c r="AC993" s="5"/>
      <c r="AD993" s="5"/>
      <c r="AE993" s="5"/>
      <c r="AF993" s="5"/>
      <c r="AG993" s="5"/>
      <c r="AH993" s="699"/>
      <c r="AI993" s="5"/>
      <c r="AJ993" s="699"/>
      <c r="AK993" s="699"/>
      <c r="AL993" s="715" t="str">
        <f>IF(AI993&lt;&gt;"",VLOOKUP(AI993,'DON GIA'!$M$1:$P$9,4,0),"")</f>
        <v/>
      </c>
      <c r="AM993" s="715" t="str">
        <f t="shared" si="372"/>
        <v/>
      </c>
      <c r="AN993" s="5"/>
      <c r="AO993" s="699"/>
      <c r="AP993" s="702" t="str">
        <f t="shared" si="367"/>
        <v/>
      </c>
      <c r="AQ993" s="712"/>
      <c r="AR993" s="712"/>
      <c r="AS993" s="727"/>
    </row>
    <row r="994" spans="1:45" outlineLevel="2">
      <c r="A994" s="710">
        <f t="shared" si="373"/>
        <v>66</v>
      </c>
      <c r="B994" s="711" t="str">
        <f>IF(C994&lt;&gt;"",COUNTA($C$8:C994),"")</f>
        <v/>
      </c>
      <c r="C994" s="711"/>
      <c r="D994" s="5"/>
      <c r="E994" s="699"/>
      <c r="F994" s="699"/>
      <c r="G994" s="699"/>
      <c r="H994" s="699"/>
      <c r="I994" s="699"/>
      <c r="J994" s="699"/>
      <c r="K994" s="712"/>
      <c r="L994" s="714" t="s">
        <v>35</v>
      </c>
      <c r="M994" s="715" t="str">
        <f>IF(K994&lt;&gt;"",VLOOKUP(K994,'DON GIA'!$S$1:$U$19,3,0),"")</f>
        <v/>
      </c>
      <c r="N994" s="715" t="str">
        <f>IF(K994&lt;&gt;"",VLOOKUP(K994,'DON GIA'!$S$1:$V$19,4,0),"")</f>
        <v/>
      </c>
      <c r="O994" s="715" t="str">
        <f t="shared" si="368"/>
        <v/>
      </c>
      <c r="P994" s="715" t="str">
        <f t="shared" si="369"/>
        <v/>
      </c>
      <c r="Q994" s="5" t="s">
        <v>35</v>
      </c>
      <c r="R994" s="699"/>
      <c r="S994" s="699"/>
      <c r="T994" s="715" t="str">
        <f>IF(Q994&lt;&gt;"",VLOOKUP(Q994,'DON GIA'!$H$1:$K$103,4,0),"")</f>
        <v/>
      </c>
      <c r="U994" s="715" t="str">
        <f t="shared" si="370"/>
        <v/>
      </c>
      <c r="V994" s="715"/>
      <c r="W994" s="712" t="s">
        <v>1130</v>
      </c>
      <c r="X994" s="699" t="s">
        <v>27</v>
      </c>
      <c r="Y994" s="718">
        <v>3.19</v>
      </c>
      <c r="Z994" s="725"/>
      <c r="AA994" s="715">
        <f>IF(W994&lt;&gt;"",VLOOKUP(W994,'DON GIA'!$A$1:$D$346,4,0),"")</f>
        <v>282038</v>
      </c>
      <c r="AB994" s="715">
        <f t="shared" si="371"/>
        <v>899701.22</v>
      </c>
      <c r="AC994" s="5"/>
      <c r="AD994" s="5"/>
      <c r="AE994" s="5"/>
      <c r="AF994" s="5"/>
      <c r="AG994" s="5"/>
      <c r="AH994" s="699"/>
      <c r="AI994" s="5"/>
      <c r="AJ994" s="699"/>
      <c r="AK994" s="699"/>
      <c r="AL994" s="715" t="str">
        <f>IF(AI994&lt;&gt;"",VLOOKUP(AI994,'DON GIA'!$M$1:$P$9,4,0),"")</f>
        <v/>
      </c>
      <c r="AM994" s="715" t="str">
        <f t="shared" si="372"/>
        <v/>
      </c>
      <c r="AN994" s="5"/>
      <c r="AO994" s="699"/>
      <c r="AP994" s="702" t="str">
        <f t="shared" si="367"/>
        <v/>
      </c>
      <c r="AQ994" s="712"/>
      <c r="AR994" s="712"/>
      <c r="AS994" s="727"/>
    </row>
    <row r="995" spans="1:45" outlineLevel="2">
      <c r="A995" s="710">
        <f t="shared" si="373"/>
        <v>66</v>
      </c>
      <c r="B995" s="711" t="str">
        <f>IF(C995&lt;&gt;"",COUNTA($C$8:C995),"")</f>
        <v/>
      </c>
      <c r="C995" s="711"/>
      <c r="D995" s="5"/>
      <c r="E995" s="699"/>
      <c r="F995" s="699"/>
      <c r="G995" s="699"/>
      <c r="H995" s="699"/>
      <c r="I995" s="699"/>
      <c r="J995" s="699"/>
      <c r="K995" s="712"/>
      <c r="L995" s="714" t="s">
        <v>35</v>
      </c>
      <c r="M995" s="715" t="str">
        <f>IF(K995&lt;&gt;"",VLOOKUP(K995,'DON GIA'!$S$1:$U$19,3,0),"")</f>
        <v/>
      </c>
      <c r="N995" s="715" t="str">
        <f>IF(K995&lt;&gt;"",VLOOKUP(K995,'DON GIA'!$S$1:$V$19,4,0),"")</f>
        <v/>
      </c>
      <c r="O995" s="715" t="str">
        <f t="shared" si="368"/>
        <v/>
      </c>
      <c r="P995" s="715" t="str">
        <f t="shared" si="369"/>
        <v/>
      </c>
      <c r="Q995" s="5" t="s">
        <v>35</v>
      </c>
      <c r="R995" s="699"/>
      <c r="S995" s="699"/>
      <c r="T995" s="715" t="str">
        <f>IF(Q995&lt;&gt;"",VLOOKUP(Q995,'DON GIA'!$H$1:$K$103,4,0),"")</f>
        <v/>
      </c>
      <c r="U995" s="715" t="str">
        <f t="shared" si="370"/>
        <v/>
      </c>
      <c r="V995" s="715"/>
      <c r="W995" s="712" t="s">
        <v>1108</v>
      </c>
      <c r="X995" s="699" t="s">
        <v>27</v>
      </c>
      <c r="Y995" s="718">
        <v>7.08</v>
      </c>
      <c r="Z995" s="725"/>
      <c r="AA995" s="715">
        <f>IF(W995&lt;&gt;"",VLOOKUP(W995,'DON GIA'!$A$1:$D$346,4,0),"")</f>
        <v>282038</v>
      </c>
      <c r="AB995" s="715">
        <f t="shared" si="371"/>
        <v>1996829.04</v>
      </c>
      <c r="AC995" s="5"/>
      <c r="AD995" s="5"/>
      <c r="AE995" s="5"/>
      <c r="AF995" s="5"/>
      <c r="AG995" s="5"/>
      <c r="AH995" s="699"/>
      <c r="AI995" s="5"/>
      <c r="AJ995" s="699"/>
      <c r="AK995" s="699"/>
      <c r="AL995" s="715" t="str">
        <f>IF(AI995&lt;&gt;"",VLOOKUP(AI995,'DON GIA'!$M$1:$P$9,4,0),"")</f>
        <v/>
      </c>
      <c r="AM995" s="715" t="str">
        <f t="shared" si="372"/>
        <v/>
      </c>
      <c r="AN995" s="5"/>
      <c r="AO995" s="699"/>
      <c r="AP995" s="702" t="str">
        <f t="shared" si="367"/>
        <v/>
      </c>
      <c r="AQ995" s="712"/>
      <c r="AR995" s="712"/>
      <c r="AS995" s="727"/>
    </row>
    <row r="996" spans="1:45" outlineLevel="2">
      <c r="A996" s="710">
        <f t="shared" si="373"/>
        <v>66</v>
      </c>
      <c r="B996" s="711" t="str">
        <f>IF(C996&lt;&gt;"",COUNTA($C$8:C996),"")</f>
        <v/>
      </c>
      <c r="C996" s="711"/>
      <c r="D996" s="5"/>
      <c r="E996" s="699"/>
      <c r="F996" s="699"/>
      <c r="G996" s="699"/>
      <c r="H996" s="699"/>
      <c r="I996" s="699"/>
      <c r="J996" s="699"/>
      <c r="K996" s="712"/>
      <c r="L996" s="714" t="s">
        <v>35</v>
      </c>
      <c r="M996" s="715" t="str">
        <f>IF(K996&lt;&gt;"",VLOOKUP(K996,'DON GIA'!$S$1:$U$19,3,0),"")</f>
        <v/>
      </c>
      <c r="N996" s="715" t="str">
        <f>IF(K996&lt;&gt;"",VLOOKUP(K996,'DON GIA'!$S$1:$V$19,4,0),"")</f>
        <v/>
      </c>
      <c r="O996" s="715" t="str">
        <f t="shared" si="368"/>
        <v/>
      </c>
      <c r="P996" s="715" t="str">
        <f t="shared" si="369"/>
        <v/>
      </c>
      <c r="Q996" s="5" t="s">
        <v>35</v>
      </c>
      <c r="R996" s="699"/>
      <c r="S996" s="699"/>
      <c r="T996" s="715" t="str">
        <f>IF(Q996&lt;&gt;"",VLOOKUP(Q996,'DON GIA'!$H$1:$K$103,4,0),"")</f>
        <v/>
      </c>
      <c r="U996" s="715" t="str">
        <f t="shared" si="370"/>
        <v/>
      </c>
      <c r="V996" s="715"/>
      <c r="W996" s="712" t="s">
        <v>1187</v>
      </c>
      <c r="X996" s="699" t="s">
        <v>38</v>
      </c>
      <c r="Y996" s="718">
        <v>1.248</v>
      </c>
      <c r="Z996" s="725"/>
      <c r="AA996" s="715">
        <f>IF(W996&lt;&gt;"",VLOOKUP(W996,'DON GIA'!$A$1:$D$346,4,0),"")</f>
        <v>4676799</v>
      </c>
      <c r="AB996" s="715">
        <f t="shared" si="371"/>
        <v>5836645.1519999998</v>
      </c>
      <c r="AC996" s="5"/>
      <c r="AD996" s="5"/>
      <c r="AE996" s="5"/>
      <c r="AF996" s="5"/>
      <c r="AG996" s="5"/>
      <c r="AH996" s="699"/>
      <c r="AI996" s="5"/>
      <c r="AJ996" s="699"/>
      <c r="AK996" s="699"/>
      <c r="AL996" s="715" t="str">
        <f>IF(AI996&lt;&gt;"",VLOOKUP(AI996,'DON GIA'!$M$1:$P$9,4,0),"")</f>
        <v/>
      </c>
      <c r="AM996" s="715" t="str">
        <f t="shared" si="372"/>
        <v/>
      </c>
      <c r="AN996" s="5"/>
      <c r="AO996" s="699"/>
      <c r="AP996" s="702" t="str">
        <f t="shared" si="367"/>
        <v/>
      </c>
      <c r="AQ996" s="712"/>
      <c r="AR996" s="712"/>
      <c r="AS996" s="727"/>
    </row>
    <row r="997" spans="1:45" ht="33.75" outlineLevel="2">
      <c r="A997" s="710">
        <f t="shared" si="373"/>
        <v>66</v>
      </c>
      <c r="B997" s="711" t="str">
        <f>IF(C997&lt;&gt;"",COUNTA($C$8:C997),"")</f>
        <v/>
      </c>
      <c r="C997" s="711"/>
      <c r="D997" s="5"/>
      <c r="E997" s="699"/>
      <c r="F997" s="699"/>
      <c r="G997" s="699"/>
      <c r="H997" s="699"/>
      <c r="I997" s="699"/>
      <c r="J997" s="699"/>
      <c r="K997" s="712"/>
      <c r="L997" s="714" t="s">
        <v>35</v>
      </c>
      <c r="M997" s="715" t="str">
        <f>IF(K997&lt;&gt;"",VLOOKUP(K997,'DON GIA'!$S$1:$U$19,3,0),"")</f>
        <v/>
      </c>
      <c r="N997" s="715" t="str">
        <f>IF(K997&lt;&gt;"",VLOOKUP(K997,'DON GIA'!$S$1:$V$19,4,0),"")</f>
        <v/>
      </c>
      <c r="O997" s="715" t="str">
        <f t="shared" si="368"/>
        <v/>
      </c>
      <c r="P997" s="715" t="str">
        <f t="shared" si="369"/>
        <v/>
      </c>
      <c r="Q997" s="5" t="s">
        <v>35</v>
      </c>
      <c r="R997" s="699"/>
      <c r="S997" s="699"/>
      <c r="T997" s="715" t="str">
        <f>IF(Q997&lt;&gt;"",VLOOKUP(Q997,'DON GIA'!$H$1:$K$103,4,0),"")</f>
        <v/>
      </c>
      <c r="U997" s="715" t="str">
        <f t="shared" si="370"/>
        <v/>
      </c>
      <c r="V997" s="715"/>
      <c r="W997" s="712" t="s">
        <v>1188</v>
      </c>
      <c r="X997" s="699" t="s">
        <v>27</v>
      </c>
      <c r="Y997" s="718">
        <v>10.4</v>
      </c>
      <c r="Z997" s="725"/>
      <c r="AA997" s="715">
        <f>IF(W997&lt;&gt;"",VLOOKUP(W997,'DON GIA'!$A$1:$D$346,4,0),"")</f>
        <v>1283399</v>
      </c>
      <c r="AB997" s="715">
        <f t="shared" si="371"/>
        <v>13347349.6</v>
      </c>
      <c r="AC997" s="5"/>
      <c r="AD997" s="5"/>
      <c r="AE997" s="5"/>
      <c r="AF997" s="5"/>
      <c r="AG997" s="5"/>
      <c r="AH997" s="699"/>
      <c r="AI997" s="5"/>
      <c r="AJ997" s="699"/>
      <c r="AK997" s="699"/>
      <c r="AL997" s="715" t="str">
        <f>IF(AI997&lt;&gt;"",VLOOKUP(AI997,'DON GIA'!$M$1:$P$9,4,0),"")</f>
        <v/>
      </c>
      <c r="AM997" s="715" t="str">
        <f t="shared" si="372"/>
        <v/>
      </c>
      <c r="AN997" s="5"/>
      <c r="AO997" s="699"/>
      <c r="AP997" s="702" t="str">
        <f t="shared" si="367"/>
        <v/>
      </c>
      <c r="AQ997" s="712"/>
      <c r="AR997" s="712"/>
      <c r="AS997" s="727"/>
    </row>
    <row r="998" spans="1:45" ht="33.75" outlineLevel="2">
      <c r="A998" s="710">
        <f t="shared" si="373"/>
        <v>66</v>
      </c>
      <c r="B998" s="711" t="str">
        <f>IF(C998&lt;&gt;"",COUNTA($C$8:C998),"")</f>
        <v/>
      </c>
      <c r="C998" s="711"/>
      <c r="D998" s="5"/>
      <c r="E998" s="699"/>
      <c r="F998" s="699"/>
      <c r="G998" s="699"/>
      <c r="H998" s="699"/>
      <c r="I998" s="699"/>
      <c r="J998" s="699"/>
      <c r="K998" s="712"/>
      <c r="L998" s="714" t="s">
        <v>35</v>
      </c>
      <c r="M998" s="715" t="str">
        <f>IF(K998&lt;&gt;"",VLOOKUP(K998,'DON GIA'!$S$1:$U$19,3,0),"")</f>
        <v/>
      </c>
      <c r="N998" s="715" t="str">
        <f>IF(K998&lt;&gt;"",VLOOKUP(K998,'DON GIA'!$S$1:$V$19,4,0),"")</f>
        <v/>
      </c>
      <c r="O998" s="715" t="str">
        <f t="shared" si="368"/>
        <v/>
      </c>
      <c r="P998" s="715" t="str">
        <f t="shared" si="369"/>
        <v/>
      </c>
      <c r="Q998" s="5" t="s">
        <v>35</v>
      </c>
      <c r="R998" s="699"/>
      <c r="S998" s="699"/>
      <c r="T998" s="715" t="str">
        <f>IF(Q998&lt;&gt;"",VLOOKUP(Q998,'DON GIA'!$H$1:$K$103,4,0),"")</f>
        <v/>
      </c>
      <c r="U998" s="715" t="str">
        <f t="shared" si="370"/>
        <v/>
      </c>
      <c r="V998" s="715"/>
      <c r="W998" s="712" t="s">
        <v>1189</v>
      </c>
      <c r="X998" s="699" t="s">
        <v>27</v>
      </c>
      <c r="Y998" s="718">
        <v>1.5</v>
      </c>
      <c r="Z998" s="725"/>
      <c r="AA998" s="715">
        <f>IF(W998&lt;&gt;"",VLOOKUP(W998,'DON GIA'!$A$1:$D$346,4,0),"")</f>
        <v>292949</v>
      </c>
      <c r="AB998" s="715">
        <f t="shared" si="371"/>
        <v>439423.5</v>
      </c>
      <c r="AC998" s="5"/>
      <c r="AD998" s="5"/>
      <c r="AE998" s="5"/>
      <c r="AF998" s="5"/>
      <c r="AG998" s="5"/>
      <c r="AH998" s="699"/>
      <c r="AI998" s="5"/>
      <c r="AJ998" s="699"/>
      <c r="AK998" s="699"/>
      <c r="AL998" s="715" t="str">
        <f>IF(AI998&lt;&gt;"",VLOOKUP(AI998,'DON GIA'!$M$1:$P$9,4,0),"")</f>
        <v/>
      </c>
      <c r="AM998" s="715" t="str">
        <f t="shared" si="372"/>
        <v/>
      </c>
      <c r="AN998" s="5"/>
      <c r="AO998" s="699"/>
      <c r="AP998" s="702" t="str">
        <f t="shared" si="367"/>
        <v/>
      </c>
      <c r="AQ998" s="712"/>
      <c r="AR998" s="712"/>
      <c r="AS998" s="727"/>
    </row>
    <row r="999" spans="1:45" outlineLevel="2">
      <c r="A999" s="710">
        <f t="shared" si="373"/>
        <v>66</v>
      </c>
      <c r="B999" s="711" t="str">
        <f>IF(C999&lt;&gt;"",COUNTA($C$8:C999),"")</f>
        <v/>
      </c>
      <c r="C999" s="711"/>
      <c r="D999" s="5"/>
      <c r="E999" s="699"/>
      <c r="F999" s="699"/>
      <c r="G999" s="699"/>
      <c r="H999" s="699"/>
      <c r="I999" s="699"/>
      <c r="J999" s="699"/>
      <c r="K999" s="712"/>
      <c r="L999" s="714" t="s">
        <v>35</v>
      </c>
      <c r="M999" s="715" t="str">
        <f>IF(K999&lt;&gt;"",VLOOKUP(K999,'DON GIA'!$S$1:$U$19,3,0),"")</f>
        <v/>
      </c>
      <c r="N999" s="715" t="str">
        <f>IF(K999&lt;&gt;"",VLOOKUP(K999,'DON GIA'!$S$1:$V$19,4,0),"")</f>
        <v/>
      </c>
      <c r="O999" s="715" t="str">
        <f t="shared" si="368"/>
        <v/>
      </c>
      <c r="P999" s="715" t="str">
        <f t="shared" si="369"/>
        <v/>
      </c>
      <c r="Q999" s="5" t="s">
        <v>35</v>
      </c>
      <c r="R999" s="699"/>
      <c r="S999" s="699"/>
      <c r="T999" s="715" t="str">
        <f>IF(Q999&lt;&gt;"",VLOOKUP(Q999,'DON GIA'!$H$1:$K$103,4,0),"")</f>
        <v/>
      </c>
      <c r="U999" s="715" t="str">
        <f t="shared" si="370"/>
        <v/>
      </c>
      <c r="V999" s="715"/>
      <c r="W999" s="712" t="s">
        <v>1190</v>
      </c>
      <c r="X999" s="699" t="s">
        <v>27</v>
      </c>
      <c r="Y999" s="718">
        <v>3.12</v>
      </c>
      <c r="Z999" s="725"/>
      <c r="AA999" s="715">
        <f>IF(W999&lt;&gt;"",VLOOKUP(W999,'DON GIA'!$A$1:$D$346,4,0),"")</f>
        <v>295078</v>
      </c>
      <c r="AB999" s="715">
        <f t="shared" si="371"/>
        <v>920643.36</v>
      </c>
      <c r="AC999" s="5"/>
      <c r="AD999" s="5"/>
      <c r="AE999" s="5"/>
      <c r="AF999" s="5"/>
      <c r="AG999" s="5"/>
      <c r="AH999" s="699"/>
      <c r="AI999" s="5"/>
      <c r="AJ999" s="699"/>
      <c r="AK999" s="699"/>
      <c r="AL999" s="715" t="str">
        <f>IF(AI999&lt;&gt;"",VLOOKUP(AI999,'DON GIA'!$M$1:$P$9,4,0),"")</f>
        <v/>
      </c>
      <c r="AM999" s="715" t="str">
        <f t="shared" si="372"/>
        <v/>
      </c>
      <c r="AN999" s="5"/>
      <c r="AO999" s="699"/>
      <c r="AP999" s="702" t="str">
        <f t="shared" si="367"/>
        <v/>
      </c>
      <c r="AQ999" s="712"/>
      <c r="AR999" s="712"/>
      <c r="AS999" s="727"/>
    </row>
    <row r="1000" spans="1:45" outlineLevel="2">
      <c r="A1000" s="710">
        <f t="shared" si="373"/>
        <v>66</v>
      </c>
      <c r="B1000" s="711" t="str">
        <f>IF(C1000&lt;&gt;"",COUNTA($C$8:C1000),"")</f>
        <v/>
      </c>
      <c r="C1000" s="711"/>
      <c r="D1000" s="5"/>
      <c r="E1000" s="699"/>
      <c r="F1000" s="699"/>
      <c r="G1000" s="699"/>
      <c r="H1000" s="699"/>
      <c r="I1000" s="699"/>
      <c r="J1000" s="699"/>
      <c r="K1000" s="712"/>
      <c r="L1000" s="714" t="s">
        <v>35</v>
      </c>
      <c r="M1000" s="715" t="str">
        <f>IF(K1000&lt;&gt;"",VLOOKUP(K1000,'DON GIA'!$S$1:$U$19,3,0),"")</f>
        <v/>
      </c>
      <c r="N1000" s="715" t="str">
        <f>IF(K1000&lt;&gt;"",VLOOKUP(K1000,'DON GIA'!$S$1:$V$19,4,0),"")</f>
        <v/>
      </c>
      <c r="O1000" s="715" t="str">
        <f t="shared" si="368"/>
        <v/>
      </c>
      <c r="P1000" s="715" t="str">
        <f t="shared" si="369"/>
        <v/>
      </c>
      <c r="Q1000" s="5" t="s">
        <v>35</v>
      </c>
      <c r="R1000" s="699"/>
      <c r="S1000" s="699"/>
      <c r="T1000" s="715" t="str">
        <f>IF(Q1000&lt;&gt;"",VLOOKUP(Q1000,'DON GIA'!$H$1:$K$103,4,0),"")</f>
        <v/>
      </c>
      <c r="U1000" s="715" t="str">
        <f t="shared" si="370"/>
        <v/>
      </c>
      <c r="V1000" s="715"/>
      <c r="W1000" s="712" t="s">
        <v>1049</v>
      </c>
      <c r="X1000" s="699" t="s">
        <v>42</v>
      </c>
      <c r="Y1000" s="718">
        <v>1</v>
      </c>
      <c r="Z1000" s="725"/>
      <c r="AA1000" s="715">
        <f>IF(W1000&lt;&gt;"",VLOOKUP(W1000,'DON GIA'!$A$1:$D$346,4,0),"")</f>
        <v>3793079</v>
      </c>
      <c r="AB1000" s="715">
        <f t="shared" si="371"/>
        <v>3793079</v>
      </c>
      <c r="AC1000" s="5"/>
      <c r="AD1000" s="5"/>
      <c r="AE1000" s="5"/>
      <c r="AF1000" s="5"/>
      <c r="AG1000" s="5"/>
      <c r="AH1000" s="699"/>
      <c r="AI1000" s="5"/>
      <c r="AJ1000" s="699"/>
      <c r="AK1000" s="699"/>
      <c r="AL1000" s="715" t="str">
        <f>IF(AI1000&lt;&gt;"",VLOOKUP(AI1000,'DON GIA'!$M$1:$P$9,4,0),"")</f>
        <v/>
      </c>
      <c r="AM1000" s="715" t="str">
        <f t="shared" si="372"/>
        <v/>
      </c>
      <c r="AN1000" s="5"/>
      <c r="AO1000" s="699"/>
      <c r="AP1000" s="702" t="str">
        <f t="shared" si="367"/>
        <v/>
      </c>
      <c r="AQ1000" s="712"/>
      <c r="AR1000" s="712"/>
      <c r="AS1000" s="727"/>
    </row>
    <row r="1001" spans="1:45" outlineLevel="2">
      <c r="A1001" s="710">
        <f t="shared" si="373"/>
        <v>66</v>
      </c>
      <c r="B1001" s="711"/>
      <c r="C1001" s="711"/>
      <c r="D1001" s="708"/>
      <c r="E1001" s="699"/>
      <c r="F1001" s="699"/>
      <c r="G1001" s="699"/>
      <c r="H1001" s="699"/>
      <c r="I1001" s="699"/>
      <c r="J1001" s="699"/>
      <c r="K1001" s="712"/>
      <c r="L1001" s="714" t="s">
        <v>35</v>
      </c>
      <c r="M1001" s="715" t="str">
        <f>IF(K1001&lt;&gt;"",VLOOKUP(K1001,'DON GIA'!$S$1:$U$19,3,0),"")</f>
        <v/>
      </c>
      <c r="N1001" s="715" t="str">
        <f>IF(K1001&lt;&gt;"",VLOOKUP(K1001,'DON GIA'!$S$1:$V$19,4,0),"")</f>
        <v/>
      </c>
      <c r="O1001" s="715" t="str">
        <f t="shared" si="368"/>
        <v/>
      </c>
      <c r="P1001" s="715" t="str">
        <f t="shared" si="369"/>
        <v/>
      </c>
      <c r="Q1001" s="5" t="s">
        <v>35</v>
      </c>
      <c r="R1001" s="699"/>
      <c r="S1001" s="699"/>
      <c r="T1001" s="715" t="str">
        <f>IF(Q1001&lt;&gt;"",VLOOKUP(Q1001,'DON GIA'!$H$1:$K$103,4,0),"")</f>
        <v/>
      </c>
      <c r="U1001" s="715" t="str">
        <f t="shared" si="370"/>
        <v/>
      </c>
      <c r="V1001" s="715"/>
      <c r="W1001" s="712" t="s">
        <v>35</v>
      </c>
      <c r="X1001" s="699"/>
      <c r="Y1001" s="718"/>
      <c r="Z1001" s="725"/>
      <c r="AA1001" s="715" t="str">
        <f>IF(W1001&lt;&gt;"",VLOOKUP(W1001,'DON GIA'!$A$1:$D$346,4,0),"")</f>
        <v/>
      </c>
      <c r="AB1001" s="715" t="str">
        <f t="shared" si="371"/>
        <v/>
      </c>
      <c r="AC1001" s="5"/>
      <c r="AD1001" s="5"/>
      <c r="AE1001" s="5"/>
      <c r="AF1001" s="5"/>
      <c r="AG1001" s="5"/>
      <c r="AH1001" s="699"/>
      <c r="AI1001" s="5"/>
      <c r="AJ1001" s="699"/>
      <c r="AK1001" s="699"/>
      <c r="AL1001" s="715" t="str">
        <f>IF(AI1001&lt;&gt;"",VLOOKUP(AI1001,'DON GIA'!$M$1:$P$9,4,0),"")</f>
        <v/>
      </c>
      <c r="AM1001" s="715" t="str">
        <f t="shared" si="372"/>
        <v/>
      </c>
      <c r="AN1001" s="5"/>
      <c r="AO1001" s="699"/>
      <c r="AP1001" s="702" t="str">
        <f t="shared" si="367"/>
        <v/>
      </c>
      <c r="AQ1001" s="712"/>
      <c r="AR1001" s="712"/>
      <c r="AS1001" s="727"/>
    </row>
    <row r="1002" spans="1:45" outlineLevel="1">
      <c r="A1002" s="658" t="s">
        <v>2093</v>
      </c>
      <c r="B1002" s="696">
        <f>IF(C1002&lt;&gt;"",COUNTA($C$8:C1002),"")</f>
        <v>67</v>
      </c>
      <c r="C1002" s="696">
        <v>425</v>
      </c>
      <c r="D1002" s="708" t="s">
        <v>222</v>
      </c>
      <c r="E1002" s="698"/>
      <c r="F1002" s="699"/>
      <c r="G1002" s="698"/>
      <c r="H1002" s="698"/>
      <c r="I1002" s="698"/>
      <c r="J1002" s="698"/>
      <c r="K1002" s="697"/>
      <c r="L1002" s="701">
        <f>SUBTOTAL(9,L1003:L1018)</f>
        <v>112.4</v>
      </c>
      <c r="M1002" s="702"/>
      <c r="N1002" s="702"/>
      <c r="O1002" s="702">
        <f>SUBTOTAL(9,O1003:O1018)</f>
        <v>188719600</v>
      </c>
      <c r="P1002" s="702">
        <f>SUBTOTAL(9,P1003:P1018)</f>
        <v>0</v>
      </c>
      <c r="Q1002" s="708"/>
      <c r="R1002" s="698"/>
      <c r="S1002" s="698">
        <f>SUBTOTAL(9,S1003:S1018)</f>
        <v>0</v>
      </c>
      <c r="T1002" s="702"/>
      <c r="U1002" s="702">
        <f>SUBTOTAL(9,U1003:U1018)</f>
        <v>0</v>
      </c>
      <c r="V1002" s="702"/>
      <c r="W1002" s="697"/>
      <c r="X1002" s="698"/>
      <c r="Y1002" s="705">
        <f>SUBTOTAL(9,Y1003:Y1018)</f>
        <v>244.28800000000001</v>
      </c>
      <c r="Z1002" s="724">
        <f>SUBTOTAL(9,Z1003:Z1018)</f>
        <v>0</v>
      </c>
      <c r="AA1002" s="702"/>
      <c r="AB1002" s="702">
        <f>SUBTOTAL(9,AB1003:AB1018)</f>
        <v>470949585.27399999</v>
      </c>
      <c r="AC1002" s="708"/>
      <c r="AD1002" s="708"/>
      <c r="AE1002" s="708"/>
      <c r="AF1002" s="708"/>
      <c r="AG1002" s="708"/>
      <c r="AH1002" s="698"/>
      <c r="AI1002" s="708"/>
      <c r="AJ1002" s="698"/>
      <c r="AK1002" s="698">
        <f>SUBTOTAL(9,AK1003:AK1018)</f>
        <v>1</v>
      </c>
      <c r="AL1002" s="702"/>
      <c r="AM1002" s="702">
        <f>SUBTOTAL(9,AM1003:AM1018)</f>
        <v>3223980</v>
      </c>
      <c r="AN1002" s="708"/>
      <c r="AO1002" s="698">
        <f>SUBTOTAL(9,AO1003:AO1018)</f>
        <v>0</v>
      </c>
      <c r="AP1002" s="702">
        <f t="shared" si="367"/>
        <v>662893165.27399993</v>
      </c>
      <c r="AQ1002" s="709"/>
      <c r="AR1002" s="709"/>
      <c r="AS1002" s="723"/>
    </row>
    <row r="1003" spans="1:45" ht="33.75" outlineLevel="2">
      <c r="A1003" s="710">
        <f>IF(B1002&lt;&gt;"",B1002,A1001)</f>
        <v>67</v>
      </c>
      <c r="B1003" s="711" t="str">
        <f>IF(C1003&lt;&gt;"",COUNTA($C$8:C1003),"")</f>
        <v/>
      </c>
      <c r="C1003" s="711"/>
      <c r="D1003" s="5" t="s">
        <v>225</v>
      </c>
      <c r="E1003" s="699"/>
      <c r="F1003" s="699"/>
      <c r="G1003" s="699">
        <v>430</v>
      </c>
      <c r="H1003" s="699">
        <v>79</v>
      </c>
      <c r="I1003" s="699" t="s">
        <v>223</v>
      </c>
      <c r="J1003" s="699" t="s">
        <v>224</v>
      </c>
      <c r="K1003" s="712" t="s">
        <v>973</v>
      </c>
      <c r="L1003" s="714">
        <v>112.4</v>
      </c>
      <c r="M1003" s="715">
        <f>IF(K1003&lt;&gt;"",VLOOKUP(K1003,'DON GIA'!$S$1:$U$19,3,0),"")</f>
        <v>1679000</v>
      </c>
      <c r="N1003" s="715">
        <f>IF(K1003&lt;&gt;"",VLOOKUP(K1003,'DON GIA'!$S$1:$V$19,4,0),"")</f>
        <v>0</v>
      </c>
      <c r="O1003" s="715">
        <f t="shared" ref="O1003:O1018" si="374">IF(K1003&lt;&gt;"",L1003*M1003,"")</f>
        <v>188719600</v>
      </c>
      <c r="P1003" s="715">
        <f t="shared" ref="P1003:P1018" si="375">IF(K1003&lt;&gt;"",L1003*N1003,"")</f>
        <v>0</v>
      </c>
      <c r="Q1003" s="5" t="s">
        <v>35</v>
      </c>
      <c r="R1003" s="699"/>
      <c r="S1003" s="699"/>
      <c r="T1003" s="715" t="str">
        <f>IF(Q1003&lt;&gt;"",VLOOKUP(Q1003,'DON GIA'!$H$1:$K$103,4,0),"")</f>
        <v/>
      </c>
      <c r="U1003" s="715" t="str">
        <f t="shared" ref="U1003:U1018" si="376">IF(Q1003&lt;&gt;"",IF(ISNUMBER(T1003),S1003*T1003,""),"")</f>
        <v/>
      </c>
      <c r="V1003" s="715" t="s">
        <v>2163</v>
      </c>
      <c r="W1003" s="712" t="s">
        <v>1005</v>
      </c>
      <c r="X1003" s="699" t="s">
        <v>27</v>
      </c>
      <c r="Y1003" s="718">
        <v>47.52</v>
      </c>
      <c r="Z1003" s="725"/>
      <c r="AA1003" s="715">
        <f>IF(W1003&lt;&gt;"",VLOOKUP(W1003,'DON GIA'!$A$1:$D$346,4,0),"")</f>
        <v>5559129</v>
      </c>
      <c r="AB1003" s="715">
        <f t="shared" ref="AB1003:AB1018" si="377">IF(W1003&lt;&gt;"",IF(ISNUMBER(AA1003),Y1003*AA1003,""),"")</f>
        <v>264169810.08000001</v>
      </c>
      <c r="AC1003" s="5" t="s">
        <v>28</v>
      </c>
      <c r="AD1003" s="5" t="s">
        <v>29</v>
      </c>
      <c r="AE1003" s="5" t="s">
        <v>30</v>
      </c>
      <c r="AF1003" s="5" t="s">
        <v>31</v>
      </c>
      <c r="AG1003" s="5" t="s">
        <v>34</v>
      </c>
      <c r="AH1003" s="699" t="s">
        <v>33</v>
      </c>
      <c r="AI1003" s="5" t="s">
        <v>564</v>
      </c>
      <c r="AJ1003" s="699" t="s">
        <v>409</v>
      </c>
      <c r="AK1003" s="699">
        <v>1</v>
      </c>
      <c r="AL1003" s="715">
        <f>IF(AI1003&lt;&gt;"",VLOOKUP(AI1003,'DON GIA'!$M$1:$P$9,4,0),"")</f>
        <v>3223980</v>
      </c>
      <c r="AM1003" s="715">
        <f t="shared" ref="AM1003:AM1018" si="378">IF(AI1003&lt;&gt;"",AK1003*AL1003,"")</f>
        <v>3223980</v>
      </c>
      <c r="AN1003" s="5"/>
      <c r="AO1003" s="699"/>
      <c r="AP1003" s="702" t="str">
        <f t="shared" si="367"/>
        <v/>
      </c>
      <c r="AQ1003" s="709" t="s">
        <v>2386</v>
      </c>
      <c r="AR1003" s="709" t="s">
        <v>1912</v>
      </c>
      <c r="AS1003" s="723"/>
    </row>
    <row r="1004" spans="1:45" ht="99" outlineLevel="2">
      <c r="A1004" s="710">
        <f t="shared" ref="A1004:A1018" si="379">IF(B1003&lt;&gt;"",B1003,A1003)</f>
        <v>67</v>
      </c>
      <c r="B1004" s="711" t="str">
        <f>IF(C1004&lt;&gt;"",COUNTA($C$8:C1004),"")</f>
        <v/>
      </c>
      <c r="C1004" s="711"/>
      <c r="D1004" s="5" t="s">
        <v>226</v>
      </c>
      <c r="E1004" s="699"/>
      <c r="F1004" s="699"/>
      <c r="G1004" s="699"/>
      <c r="H1004" s="699"/>
      <c r="I1004" s="699"/>
      <c r="J1004" s="699"/>
      <c r="K1004" s="712"/>
      <c r="L1004" s="714" t="s">
        <v>35</v>
      </c>
      <c r="M1004" s="715" t="str">
        <f>IF(K1004&lt;&gt;"",VLOOKUP(K1004,'DON GIA'!$S$1:$U$19,3,0),"")</f>
        <v/>
      </c>
      <c r="N1004" s="715" t="str">
        <f>IF(K1004&lt;&gt;"",VLOOKUP(K1004,'DON GIA'!$S$1:$V$19,4,0),"")</f>
        <v/>
      </c>
      <c r="O1004" s="715" t="str">
        <f t="shared" si="374"/>
        <v/>
      </c>
      <c r="P1004" s="715" t="str">
        <f t="shared" si="375"/>
        <v/>
      </c>
      <c r="Q1004" s="5" t="s">
        <v>35</v>
      </c>
      <c r="R1004" s="699"/>
      <c r="S1004" s="699"/>
      <c r="T1004" s="715" t="str">
        <f>IF(Q1004&lt;&gt;"",VLOOKUP(Q1004,'DON GIA'!$H$1:$K$103,4,0),"")</f>
        <v/>
      </c>
      <c r="U1004" s="715" t="str">
        <f t="shared" si="376"/>
        <v/>
      </c>
      <c r="V1004" s="715"/>
      <c r="W1004" s="712" t="s">
        <v>1044</v>
      </c>
      <c r="X1004" s="699" t="s">
        <v>27</v>
      </c>
      <c r="Y1004" s="718">
        <v>21.25</v>
      </c>
      <c r="Z1004" s="725"/>
      <c r="AA1004" s="715">
        <f>IF(W1004&lt;&gt;"",VLOOKUP(W1004,'DON GIA'!$A$1:$D$346,4,0),"")</f>
        <v>854777</v>
      </c>
      <c r="AB1004" s="715">
        <f t="shared" si="377"/>
        <v>18164011.25</v>
      </c>
      <c r="AC1004" s="5"/>
      <c r="AD1004" s="5" t="s">
        <v>29</v>
      </c>
      <c r="AE1004" s="5" t="s">
        <v>30</v>
      </c>
      <c r="AF1004" s="5" t="s">
        <v>41</v>
      </c>
      <c r="AG1004" s="5" t="s">
        <v>136</v>
      </c>
      <c r="AH1004" s="699" t="s">
        <v>33</v>
      </c>
      <c r="AI1004" s="5"/>
      <c r="AJ1004" s="699"/>
      <c r="AK1004" s="699"/>
      <c r="AL1004" s="715" t="str">
        <f>IF(AI1004&lt;&gt;"",VLOOKUP(AI1004,'DON GIA'!$M$1:$P$9,4,0),"")</f>
        <v/>
      </c>
      <c r="AM1004" s="715" t="str">
        <f t="shared" si="378"/>
        <v/>
      </c>
      <c r="AN1004" s="5"/>
      <c r="AO1004" s="699"/>
      <c r="AP1004" s="702" t="str">
        <f t="shared" si="367"/>
        <v/>
      </c>
      <c r="AQ1004" s="722" t="s">
        <v>584</v>
      </c>
      <c r="AR1004" s="722" t="s">
        <v>1918</v>
      </c>
      <c r="AS1004" s="639"/>
    </row>
    <row r="1005" spans="1:45" ht="132.75" outlineLevel="2">
      <c r="A1005" s="710">
        <f t="shared" si="379"/>
        <v>67</v>
      </c>
      <c r="B1005" s="711" t="str">
        <f>IF(C1005&lt;&gt;"",COUNTA($C$8:C1005),"")</f>
        <v/>
      </c>
      <c r="C1005" s="711"/>
      <c r="D1005" s="5" t="s">
        <v>227</v>
      </c>
      <c r="E1005" s="699"/>
      <c r="F1005" s="699"/>
      <c r="G1005" s="699"/>
      <c r="H1005" s="699"/>
      <c r="I1005" s="699"/>
      <c r="J1005" s="699"/>
      <c r="K1005" s="712"/>
      <c r="L1005" s="714" t="s">
        <v>35</v>
      </c>
      <c r="M1005" s="715" t="str">
        <f>IF(K1005&lt;&gt;"",VLOOKUP(K1005,'DON GIA'!$S$1:$U$19,3,0),"")</f>
        <v/>
      </c>
      <c r="N1005" s="715" t="str">
        <f>IF(K1005&lt;&gt;"",VLOOKUP(K1005,'DON GIA'!$S$1:$V$19,4,0),"")</f>
        <v/>
      </c>
      <c r="O1005" s="715" t="str">
        <f t="shared" si="374"/>
        <v/>
      </c>
      <c r="P1005" s="715" t="str">
        <f t="shared" si="375"/>
        <v/>
      </c>
      <c r="Q1005" s="5" t="s">
        <v>35</v>
      </c>
      <c r="R1005" s="699"/>
      <c r="S1005" s="699"/>
      <c r="T1005" s="715" t="str">
        <f>IF(Q1005&lt;&gt;"",VLOOKUP(Q1005,'DON GIA'!$H$1:$K$103,4,0),"")</f>
        <v/>
      </c>
      <c r="U1005" s="715" t="str">
        <f t="shared" si="376"/>
        <v/>
      </c>
      <c r="V1005" s="715"/>
      <c r="W1005" s="712" t="s">
        <v>1105</v>
      </c>
      <c r="X1005" s="699" t="s">
        <v>27</v>
      </c>
      <c r="Y1005" s="718">
        <v>10.72</v>
      </c>
      <c r="Z1005" s="725"/>
      <c r="AA1005" s="715">
        <f>IF(W1005&lt;&gt;"",VLOOKUP(W1005,'DON GIA'!$A$1:$D$346,4,0),"")</f>
        <v>292949</v>
      </c>
      <c r="AB1005" s="715">
        <f t="shared" si="377"/>
        <v>3140413.2800000003</v>
      </c>
      <c r="AC1005" s="5"/>
      <c r="AD1005" s="5"/>
      <c r="AE1005" s="5"/>
      <c r="AF1005" s="5"/>
      <c r="AG1005" s="5"/>
      <c r="AH1005" s="699"/>
      <c r="AI1005" s="5"/>
      <c r="AJ1005" s="699"/>
      <c r="AK1005" s="699"/>
      <c r="AL1005" s="715" t="str">
        <f>IF(AI1005&lt;&gt;"",VLOOKUP(AI1005,'DON GIA'!$M$1:$P$9,4,0),"")</f>
        <v/>
      </c>
      <c r="AM1005" s="715" t="str">
        <f t="shared" si="378"/>
        <v/>
      </c>
      <c r="AN1005" s="5"/>
      <c r="AO1005" s="699"/>
      <c r="AP1005" s="702" t="str">
        <f t="shared" si="367"/>
        <v/>
      </c>
      <c r="AQ1005" s="712" t="s">
        <v>585</v>
      </c>
      <c r="AR1005" s="712" t="s">
        <v>1914</v>
      </c>
      <c r="AS1005" s="727"/>
    </row>
    <row r="1006" spans="1:45" ht="85.5" outlineLevel="2">
      <c r="A1006" s="710">
        <f t="shared" si="379"/>
        <v>67</v>
      </c>
      <c r="B1006" s="711" t="str">
        <f>IF(C1006&lt;&gt;"",COUNTA($C$8:C1006),"")</f>
        <v/>
      </c>
      <c r="C1006" s="711"/>
      <c r="D1006" s="5"/>
      <c r="E1006" s="699"/>
      <c r="F1006" s="699"/>
      <c r="G1006" s="699"/>
      <c r="H1006" s="699"/>
      <c r="I1006" s="699"/>
      <c r="J1006" s="699"/>
      <c r="K1006" s="712"/>
      <c r="L1006" s="714" t="s">
        <v>35</v>
      </c>
      <c r="M1006" s="715" t="str">
        <f>IF(K1006&lt;&gt;"",VLOOKUP(K1006,'DON GIA'!$S$1:$U$19,3,0),"")</f>
        <v/>
      </c>
      <c r="N1006" s="715" t="str">
        <f>IF(K1006&lt;&gt;"",VLOOKUP(K1006,'DON GIA'!$S$1:$V$19,4,0),"")</f>
        <v/>
      </c>
      <c r="O1006" s="715" t="str">
        <f t="shared" si="374"/>
        <v/>
      </c>
      <c r="P1006" s="715" t="str">
        <f t="shared" si="375"/>
        <v/>
      </c>
      <c r="Q1006" s="5" t="s">
        <v>35</v>
      </c>
      <c r="R1006" s="699"/>
      <c r="S1006" s="699"/>
      <c r="T1006" s="715" t="str">
        <f>IF(Q1006&lt;&gt;"",VLOOKUP(Q1006,'DON GIA'!$H$1:$K$103,4,0),"")</f>
        <v/>
      </c>
      <c r="U1006" s="715" t="str">
        <f t="shared" si="376"/>
        <v/>
      </c>
      <c r="V1006" s="715"/>
      <c r="W1006" s="712" t="s">
        <v>1106</v>
      </c>
      <c r="X1006" s="699" t="s">
        <v>27</v>
      </c>
      <c r="Y1006" s="718">
        <v>21.25</v>
      </c>
      <c r="Z1006" s="725"/>
      <c r="AA1006" s="715">
        <f>IF(W1006&lt;&gt;"",VLOOKUP(W1006,'DON GIA'!$A$1:$D$346,4,0),"")</f>
        <v>330817</v>
      </c>
      <c r="AB1006" s="715">
        <f t="shared" si="377"/>
        <v>7029861.25</v>
      </c>
      <c r="AC1006" s="5"/>
      <c r="AD1006" s="5"/>
      <c r="AE1006" s="5"/>
      <c r="AF1006" s="5"/>
      <c r="AG1006" s="5"/>
      <c r="AH1006" s="699"/>
      <c r="AI1006" s="5"/>
      <c r="AJ1006" s="699"/>
      <c r="AK1006" s="699"/>
      <c r="AL1006" s="715" t="str">
        <f>IF(AI1006&lt;&gt;"",VLOOKUP(AI1006,'DON GIA'!$M$1:$P$9,4,0),"")</f>
        <v/>
      </c>
      <c r="AM1006" s="715" t="str">
        <f t="shared" si="378"/>
        <v/>
      </c>
      <c r="AN1006" s="5"/>
      <c r="AO1006" s="699"/>
      <c r="AP1006" s="702" t="str">
        <f t="shared" si="367"/>
        <v/>
      </c>
      <c r="AQ1006" s="722" t="s">
        <v>2387</v>
      </c>
      <c r="AR1006" s="722" t="s">
        <v>2009</v>
      </c>
      <c r="AS1006" s="639"/>
    </row>
    <row r="1007" spans="1:45" outlineLevel="2">
      <c r="A1007" s="710">
        <f t="shared" si="379"/>
        <v>67</v>
      </c>
      <c r="B1007" s="711" t="str">
        <f>IF(C1007&lt;&gt;"",COUNTA($C$8:C1007),"")</f>
        <v/>
      </c>
      <c r="C1007" s="711"/>
      <c r="D1007" s="5"/>
      <c r="E1007" s="699"/>
      <c r="F1007" s="699"/>
      <c r="G1007" s="699"/>
      <c r="H1007" s="699"/>
      <c r="I1007" s="699"/>
      <c r="J1007" s="699"/>
      <c r="K1007" s="712"/>
      <c r="L1007" s="714" t="s">
        <v>35</v>
      </c>
      <c r="M1007" s="715" t="str">
        <f>IF(K1007&lt;&gt;"",VLOOKUP(K1007,'DON GIA'!$S$1:$U$19,3,0),"")</f>
        <v/>
      </c>
      <c r="N1007" s="715" t="str">
        <f>IF(K1007&lt;&gt;"",VLOOKUP(K1007,'DON GIA'!$S$1:$V$19,4,0),"")</f>
        <v/>
      </c>
      <c r="O1007" s="715" t="str">
        <f t="shared" si="374"/>
        <v/>
      </c>
      <c r="P1007" s="715" t="str">
        <f t="shared" si="375"/>
        <v/>
      </c>
      <c r="Q1007" s="5" t="s">
        <v>35</v>
      </c>
      <c r="R1007" s="699"/>
      <c r="S1007" s="699"/>
      <c r="T1007" s="715" t="str">
        <f>IF(Q1007&lt;&gt;"",VLOOKUP(Q1007,'DON GIA'!$H$1:$K$103,4,0),"")</f>
        <v/>
      </c>
      <c r="U1007" s="715" t="str">
        <f t="shared" si="376"/>
        <v/>
      </c>
      <c r="V1007" s="715"/>
      <c r="W1007" s="712" t="s">
        <v>1107</v>
      </c>
      <c r="X1007" s="699" t="s">
        <v>27</v>
      </c>
      <c r="Y1007" s="718">
        <v>63.25</v>
      </c>
      <c r="Z1007" s="725"/>
      <c r="AA1007" s="715">
        <f>IF(W1007&lt;&gt;"",VLOOKUP(W1007,'DON GIA'!$A$1:$D$346,4,0),"")</f>
        <v>109890</v>
      </c>
      <c r="AB1007" s="715">
        <f t="shared" si="377"/>
        <v>6950542.5</v>
      </c>
      <c r="AC1007" s="5"/>
      <c r="AD1007" s="5"/>
      <c r="AE1007" s="5"/>
      <c r="AF1007" s="5"/>
      <c r="AG1007" s="5"/>
      <c r="AH1007" s="699"/>
      <c r="AI1007" s="5"/>
      <c r="AJ1007" s="699"/>
      <c r="AK1007" s="699"/>
      <c r="AL1007" s="715" t="str">
        <f>IF(AI1007&lt;&gt;"",VLOOKUP(AI1007,'DON GIA'!$M$1:$P$9,4,0),"")</f>
        <v/>
      </c>
      <c r="AM1007" s="715" t="str">
        <f t="shared" si="378"/>
        <v/>
      </c>
      <c r="AN1007" s="5"/>
      <c r="AO1007" s="699"/>
      <c r="AP1007" s="702" t="str">
        <f t="shared" si="367"/>
        <v/>
      </c>
      <c r="AQ1007" s="726" t="s">
        <v>2010</v>
      </c>
      <c r="AR1007" s="726"/>
      <c r="AS1007" s="727"/>
    </row>
    <row r="1008" spans="1:45" ht="33.75" outlineLevel="2">
      <c r="A1008" s="710">
        <f t="shared" si="379"/>
        <v>67</v>
      </c>
      <c r="B1008" s="711" t="str">
        <f>IF(C1008&lt;&gt;"",COUNTA($C$8:C1008),"")</f>
        <v/>
      </c>
      <c r="C1008" s="711"/>
      <c r="D1008" s="5"/>
      <c r="E1008" s="699"/>
      <c r="F1008" s="699"/>
      <c r="G1008" s="699"/>
      <c r="H1008" s="699"/>
      <c r="I1008" s="699"/>
      <c r="J1008" s="699"/>
      <c r="K1008" s="712"/>
      <c r="L1008" s="714" t="s">
        <v>35</v>
      </c>
      <c r="M1008" s="715" t="str">
        <f>IF(K1008&lt;&gt;"",VLOOKUP(K1008,'DON GIA'!$S$1:$U$19,3,0),"")</f>
        <v/>
      </c>
      <c r="N1008" s="715" t="str">
        <f>IF(K1008&lt;&gt;"",VLOOKUP(K1008,'DON GIA'!$S$1:$V$19,4,0),"")</f>
        <v/>
      </c>
      <c r="O1008" s="715" t="str">
        <f t="shared" si="374"/>
        <v/>
      </c>
      <c r="P1008" s="715" t="str">
        <f t="shared" si="375"/>
        <v/>
      </c>
      <c r="Q1008" s="5" t="s">
        <v>35</v>
      </c>
      <c r="R1008" s="699"/>
      <c r="S1008" s="699"/>
      <c r="T1008" s="715" t="str">
        <f>IF(Q1008&lt;&gt;"",VLOOKUP(Q1008,'DON GIA'!$H$1:$K$103,4,0),"")</f>
        <v/>
      </c>
      <c r="U1008" s="715" t="str">
        <f t="shared" si="376"/>
        <v/>
      </c>
      <c r="V1008" s="715"/>
      <c r="W1008" s="712" t="s">
        <v>1080</v>
      </c>
      <c r="X1008" s="699" t="s">
        <v>27</v>
      </c>
      <c r="Y1008" s="718">
        <v>3.57</v>
      </c>
      <c r="Z1008" s="725"/>
      <c r="AA1008" s="715">
        <f>IF(W1008&lt;&gt;"",VLOOKUP(W1008,'DON GIA'!$A$1:$D$346,4,0),"")</f>
        <v>10375629</v>
      </c>
      <c r="AB1008" s="715">
        <f t="shared" si="377"/>
        <v>37040995.530000001</v>
      </c>
      <c r="AC1008" s="5"/>
      <c r="AD1008" s="5"/>
      <c r="AE1008" s="5"/>
      <c r="AF1008" s="5" t="s">
        <v>31</v>
      </c>
      <c r="AG1008" s="5"/>
      <c r="AH1008" s="699"/>
      <c r="AI1008" s="5"/>
      <c r="AJ1008" s="699"/>
      <c r="AK1008" s="699"/>
      <c r="AL1008" s="715" t="str">
        <f>IF(AI1008&lt;&gt;"",VLOOKUP(AI1008,'DON GIA'!$M$1:$P$9,4,0),"")</f>
        <v/>
      </c>
      <c r="AM1008" s="715" t="str">
        <f t="shared" si="378"/>
        <v/>
      </c>
      <c r="AN1008" s="5"/>
      <c r="AO1008" s="699"/>
      <c r="AP1008" s="702" t="str">
        <f t="shared" si="367"/>
        <v/>
      </c>
      <c r="AQ1008" s="584" t="s">
        <v>2011</v>
      </c>
      <c r="AR1008" s="584"/>
      <c r="AS1008" s="631"/>
    </row>
    <row r="1009" spans="1:45" outlineLevel="2">
      <c r="A1009" s="710">
        <f t="shared" si="379"/>
        <v>67</v>
      </c>
      <c r="B1009" s="711" t="str">
        <f>IF(C1009&lt;&gt;"",COUNTA($C$8:C1009),"")</f>
        <v/>
      </c>
      <c r="C1009" s="711"/>
      <c r="D1009" s="708"/>
      <c r="E1009" s="699"/>
      <c r="F1009" s="699"/>
      <c r="G1009" s="699"/>
      <c r="H1009" s="699"/>
      <c r="I1009" s="699"/>
      <c r="J1009" s="699"/>
      <c r="K1009" s="712"/>
      <c r="L1009" s="714" t="s">
        <v>35</v>
      </c>
      <c r="M1009" s="715" t="str">
        <f>IF(K1009&lt;&gt;"",VLOOKUP(K1009,'DON GIA'!$S$1:$U$19,3,0),"")</f>
        <v/>
      </c>
      <c r="N1009" s="715" t="str">
        <f>IF(K1009&lt;&gt;"",VLOOKUP(K1009,'DON GIA'!$S$1:$V$19,4,0),"")</f>
        <v/>
      </c>
      <c r="O1009" s="715" t="str">
        <f t="shared" si="374"/>
        <v/>
      </c>
      <c r="P1009" s="715" t="str">
        <f t="shared" si="375"/>
        <v/>
      </c>
      <c r="Q1009" s="5" t="s">
        <v>35</v>
      </c>
      <c r="R1009" s="699"/>
      <c r="S1009" s="699"/>
      <c r="T1009" s="715" t="str">
        <f>IF(Q1009&lt;&gt;"",VLOOKUP(Q1009,'DON GIA'!$H$1:$K$103,4,0),"")</f>
        <v/>
      </c>
      <c r="U1009" s="715" t="str">
        <f t="shared" si="376"/>
        <v/>
      </c>
      <c r="V1009" s="715"/>
      <c r="W1009" s="712" t="s">
        <v>1082</v>
      </c>
      <c r="X1009" s="699" t="s">
        <v>38</v>
      </c>
      <c r="Y1009" s="718">
        <v>0.42799999999999999</v>
      </c>
      <c r="Z1009" s="725"/>
      <c r="AA1009" s="715">
        <f>IF(W1009&lt;&gt;"",VLOOKUP(W1009,'DON GIA'!$A$1:$D$346,4,0),"")</f>
        <v>2523428</v>
      </c>
      <c r="AB1009" s="715">
        <f t="shared" si="377"/>
        <v>1080027.1839999999</v>
      </c>
      <c r="AC1009" s="5"/>
      <c r="AD1009" s="5"/>
      <c r="AE1009" s="5"/>
      <c r="AF1009" s="5"/>
      <c r="AG1009" s="5"/>
      <c r="AH1009" s="699"/>
      <c r="AI1009" s="5"/>
      <c r="AJ1009" s="699"/>
      <c r="AK1009" s="699"/>
      <c r="AL1009" s="715" t="str">
        <f>IF(AI1009&lt;&gt;"",VLOOKUP(AI1009,'DON GIA'!$M$1:$P$9,4,0),"")</f>
        <v/>
      </c>
      <c r="AM1009" s="715" t="str">
        <f t="shared" si="378"/>
        <v/>
      </c>
      <c r="AN1009" s="5"/>
      <c r="AO1009" s="699"/>
      <c r="AP1009" s="702" t="str">
        <f t="shared" si="367"/>
        <v/>
      </c>
      <c r="AQ1009" s="712"/>
      <c r="AR1009" s="712"/>
      <c r="AS1009" s="727"/>
    </row>
    <row r="1010" spans="1:45" outlineLevel="2">
      <c r="A1010" s="710">
        <f t="shared" si="379"/>
        <v>67</v>
      </c>
      <c r="B1010" s="711" t="str">
        <f>IF(C1010&lt;&gt;"",COUNTA($C$8:C1010),"")</f>
        <v/>
      </c>
      <c r="C1010" s="711"/>
      <c r="D1010" s="5"/>
      <c r="E1010" s="699"/>
      <c r="F1010" s="699"/>
      <c r="G1010" s="699"/>
      <c r="H1010" s="699"/>
      <c r="I1010" s="699"/>
      <c r="J1010" s="699"/>
      <c r="K1010" s="712"/>
      <c r="L1010" s="714" t="s">
        <v>35</v>
      </c>
      <c r="M1010" s="715" t="str">
        <f>IF(K1010&lt;&gt;"",VLOOKUP(K1010,'DON GIA'!$S$1:$U$19,3,0),"")</f>
        <v/>
      </c>
      <c r="N1010" s="715" t="str">
        <f>IF(K1010&lt;&gt;"",VLOOKUP(K1010,'DON GIA'!$S$1:$V$19,4,0),"")</f>
        <v/>
      </c>
      <c r="O1010" s="715" t="str">
        <f t="shared" si="374"/>
        <v/>
      </c>
      <c r="P1010" s="715" t="str">
        <f t="shared" si="375"/>
        <v/>
      </c>
      <c r="Q1010" s="5" t="s">
        <v>35</v>
      </c>
      <c r="R1010" s="699"/>
      <c r="S1010" s="699"/>
      <c r="T1010" s="715" t="str">
        <f>IF(Q1010&lt;&gt;"",VLOOKUP(Q1010,'DON GIA'!$H$1:$K$103,4,0),"")</f>
        <v/>
      </c>
      <c r="U1010" s="715" t="str">
        <f t="shared" si="376"/>
        <v/>
      </c>
      <c r="V1010" s="715"/>
      <c r="W1010" s="712" t="s">
        <v>1108</v>
      </c>
      <c r="X1010" s="699" t="s">
        <v>27</v>
      </c>
      <c r="Y1010" s="718">
        <v>4</v>
      </c>
      <c r="Z1010" s="725"/>
      <c r="AA1010" s="715">
        <f>IF(W1010&lt;&gt;"",VLOOKUP(W1010,'DON GIA'!$A$1:$D$346,4,0),"")</f>
        <v>282038</v>
      </c>
      <c r="AB1010" s="715">
        <f t="shared" si="377"/>
        <v>1128152</v>
      </c>
      <c r="AC1010" s="5"/>
      <c r="AD1010" s="5"/>
      <c r="AE1010" s="5"/>
      <c r="AF1010" s="5"/>
      <c r="AG1010" s="5"/>
      <c r="AH1010" s="699"/>
      <c r="AI1010" s="5"/>
      <c r="AJ1010" s="699"/>
      <c r="AK1010" s="699"/>
      <c r="AL1010" s="715" t="str">
        <f>IF(AI1010&lt;&gt;"",VLOOKUP(AI1010,'DON GIA'!$M$1:$P$9,4,0),"")</f>
        <v/>
      </c>
      <c r="AM1010" s="715" t="str">
        <f t="shared" si="378"/>
        <v/>
      </c>
      <c r="AN1010" s="5"/>
      <c r="AO1010" s="699"/>
      <c r="AP1010" s="702" t="str">
        <f t="shared" si="367"/>
        <v/>
      </c>
      <c r="AQ1010" s="712"/>
      <c r="AR1010" s="712"/>
      <c r="AS1010" s="727"/>
    </row>
    <row r="1011" spans="1:45" outlineLevel="2">
      <c r="A1011" s="710">
        <f t="shared" si="379"/>
        <v>67</v>
      </c>
      <c r="B1011" s="711" t="str">
        <f>IF(C1011&lt;&gt;"",COUNTA($C$8:C1011),"")</f>
        <v/>
      </c>
      <c r="C1011" s="711"/>
      <c r="D1011" s="5"/>
      <c r="E1011" s="699"/>
      <c r="F1011" s="699"/>
      <c r="G1011" s="699"/>
      <c r="H1011" s="699"/>
      <c r="I1011" s="699"/>
      <c r="J1011" s="699"/>
      <c r="K1011" s="712"/>
      <c r="L1011" s="714" t="s">
        <v>35</v>
      </c>
      <c r="M1011" s="715" t="str">
        <f>IF(K1011&lt;&gt;"",VLOOKUP(K1011,'DON GIA'!$S$1:$U$19,3,0),"")</f>
        <v/>
      </c>
      <c r="N1011" s="715" t="str">
        <f>IF(K1011&lt;&gt;"",VLOOKUP(K1011,'DON GIA'!$S$1:$V$19,4,0),"")</f>
        <v/>
      </c>
      <c r="O1011" s="715" t="str">
        <f t="shared" si="374"/>
        <v/>
      </c>
      <c r="P1011" s="715" t="str">
        <f t="shared" si="375"/>
        <v/>
      </c>
      <c r="Q1011" s="5" t="s">
        <v>35</v>
      </c>
      <c r="R1011" s="699"/>
      <c r="S1011" s="699"/>
      <c r="T1011" s="715" t="str">
        <f>IF(Q1011&lt;&gt;"",VLOOKUP(Q1011,'DON GIA'!$H$1:$K$103,4,0),"")</f>
        <v/>
      </c>
      <c r="U1011" s="715" t="str">
        <f t="shared" si="376"/>
        <v/>
      </c>
      <c r="V1011" s="715"/>
      <c r="W1011" s="712"/>
      <c r="X1011" s="699"/>
      <c r="Y1011" s="718"/>
      <c r="Z1011" s="725"/>
      <c r="AA1011" s="715" t="str">
        <f>IF(W1011&lt;&gt;"",VLOOKUP(W1011,'DON GIA'!$A$1:$D$346,4,0),"")</f>
        <v/>
      </c>
      <c r="AB1011" s="715" t="str">
        <f t="shared" si="377"/>
        <v/>
      </c>
      <c r="AC1011" s="5"/>
      <c r="AD1011" s="5"/>
      <c r="AE1011" s="5"/>
      <c r="AF1011" s="5"/>
      <c r="AG1011" s="5"/>
      <c r="AH1011" s="699"/>
      <c r="AI1011" s="5"/>
      <c r="AJ1011" s="699"/>
      <c r="AK1011" s="699"/>
      <c r="AL1011" s="715" t="str">
        <f>IF(AI1011&lt;&gt;"",VLOOKUP(AI1011,'DON GIA'!$M$1:$P$9,4,0),"")</f>
        <v/>
      </c>
      <c r="AM1011" s="715" t="str">
        <f t="shared" si="378"/>
        <v/>
      </c>
      <c r="AN1011" s="5"/>
      <c r="AO1011" s="699"/>
      <c r="AP1011" s="702" t="str">
        <f t="shared" si="367"/>
        <v/>
      </c>
      <c r="AQ1011" s="712"/>
      <c r="AR1011" s="712"/>
      <c r="AS1011" s="727"/>
    </row>
    <row r="1012" spans="1:45" outlineLevel="2">
      <c r="A1012" s="710">
        <f t="shared" si="379"/>
        <v>67</v>
      </c>
      <c r="B1012" s="711" t="str">
        <f>IF(C1012&lt;&gt;"",COUNTA($C$8:C1012),"")</f>
        <v/>
      </c>
      <c r="C1012" s="711"/>
      <c r="D1012" s="5"/>
      <c r="E1012" s="699"/>
      <c r="F1012" s="699"/>
      <c r="G1012" s="699"/>
      <c r="H1012" s="699"/>
      <c r="I1012" s="699"/>
      <c r="J1012" s="699"/>
      <c r="K1012" s="712"/>
      <c r="L1012" s="714" t="s">
        <v>35</v>
      </c>
      <c r="M1012" s="715" t="str">
        <f>IF(K1012&lt;&gt;"",VLOOKUP(K1012,'DON GIA'!$S$1:$U$19,3,0),"")</f>
        <v/>
      </c>
      <c r="N1012" s="715" t="str">
        <f>IF(K1012&lt;&gt;"",VLOOKUP(K1012,'DON GIA'!$S$1:$V$19,4,0),"")</f>
        <v/>
      </c>
      <c r="O1012" s="715" t="str">
        <f t="shared" si="374"/>
        <v/>
      </c>
      <c r="P1012" s="715" t="str">
        <f t="shared" si="375"/>
        <v/>
      </c>
      <c r="Q1012" s="5" t="s">
        <v>35</v>
      </c>
      <c r="R1012" s="699"/>
      <c r="S1012" s="699"/>
      <c r="T1012" s="715" t="str">
        <f>IF(Q1012&lt;&gt;"",VLOOKUP(Q1012,'DON GIA'!$H$1:$K$103,4,0),"")</f>
        <v/>
      </c>
      <c r="U1012" s="715" t="str">
        <f t="shared" si="376"/>
        <v/>
      </c>
      <c r="V1012" s="715"/>
      <c r="W1012" s="712" t="s">
        <v>1109</v>
      </c>
      <c r="X1012" s="699" t="s">
        <v>27</v>
      </c>
      <c r="Y1012" s="718">
        <v>2.38</v>
      </c>
      <c r="Z1012" s="725"/>
      <c r="AA1012" s="715">
        <f>IF(W1012&lt;&gt;"",VLOOKUP(W1012,'DON GIA'!$A$1:$D$346,4,0),"")</f>
        <v>282038</v>
      </c>
      <c r="AB1012" s="715">
        <f t="shared" si="377"/>
        <v>671250.44</v>
      </c>
      <c r="AC1012" s="5"/>
      <c r="AD1012" s="5"/>
      <c r="AE1012" s="5"/>
      <c r="AF1012" s="5"/>
      <c r="AG1012" s="5"/>
      <c r="AH1012" s="699"/>
      <c r="AI1012" s="5"/>
      <c r="AJ1012" s="699"/>
      <c r="AK1012" s="699"/>
      <c r="AL1012" s="715" t="str">
        <f>IF(AI1012&lt;&gt;"",VLOOKUP(AI1012,'DON GIA'!$M$1:$P$9,4,0),"")</f>
        <v/>
      </c>
      <c r="AM1012" s="715" t="str">
        <f t="shared" si="378"/>
        <v/>
      </c>
      <c r="AN1012" s="5"/>
      <c r="AO1012" s="699"/>
      <c r="AP1012" s="702" t="str">
        <f t="shared" si="367"/>
        <v/>
      </c>
      <c r="AQ1012" s="712"/>
      <c r="AR1012" s="712"/>
      <c r="AS1012" s="727"/>
    </row>
    <row r="1013" spans="1:45" outlineLevel="2">
      <c r="A1013" s="710">
        <f t="shared" si="379"/>
        <v>67</v>
      </c>
      <c r="B1013" s="711" t="str">
        <f>IF(C1013&lt;&gt;"",COUNTA($C$8:C1013),"")</f>
        <v/>
      </c>
      <c r="C1013" s="711"/>
      <c r="D1013" s="5"/>
      <c r="E1013" s="699"/>
      <c r="F1013" s="699"/>
      <c r="G1013" s="699"/>
      <c r="H1013" s="699"/>
      <c r="I1013" s="699"/>
      <c r="J1013" s="699"/>
      <c r="K1013" s="712"/>
      <c r="L1013" s="714" t="s">
        <v>35</v>
      </c>
      <c r="M1013" s="715" t="str">
        <f>IF(K1013&lt;&gt;"",VLOOKUP(K1013,'DON GIA'!$S$1:$U$19,3,0),"")</f>
        <v/>
      </c>
      <c r="N1013" s="715" t="str">
        <f>IF(K1013&lt;&gt;"",VLOOKUP(K1013,'DON GIA'!$S$1:$V$19,4,0),"")</f>
        <v/>
      </c>
      <c r="O1013" s="715" t="str">
        <f t="shared" si="374"/>
        <v/>
      </c>
      <c r="P1013" s="715" t="str">
        <f t="shared" si="375"/>
        <v/>
      </c>
      <c r="Q1013" s="5" t="s">
        <v>35</v>
      </c>
      <c r="R1013" s="699"/>
      <c r="S1013" s="699"/>
      <c r="T1013" s="715" t="str">
        <f>IF(Q1013&lt;&gt;"",VLOOKUP(Q1013,'DON GIA'!$H$1:$K$103,4,0),"")</f>
        <v/>
      </c>
      <c r="U1013" s="715" t="str">
        <f t="shared" si="376"/>
        <v/>
      </c>
      <c r="V1013" s="715"/>
      <c r="W1013" s="712" t="s">
        <v>1105</v>
      </c>
      <c r="X1013" s="699" t="s">
        <v>27</v>
      </c>
      <c r="Y1013" s="718">
        <v>3.44</v>
      </c>
      <c r="Z1013" s="725"/>
      <c r="AA1013" s="715">
        <f>IF(W1013&lt;&gt;"",VLOOKUP(W1013,'DON GIA'!$A$1:$D$346,4,0),"")</f>
        <v>292949</v>
      </c>
      <c r="AB1013" s="715">
        <f t="shared" si="377"/>
        <v>1007744.5599999999</v>
      </c>
      <c r="AC1013" s="5"/>
      <c r="AD1013" s="5"/>
      <c r="AE1013" s="5"/>
      <c r="AF1013" s="5"/>
      <c r="AG1013" s="5"/>
      <c r="AH1013" s="699"/>
      <c r="AI1013" s="5"/>
      <c r="AJ1013" s="699"/>
      <c r="AK1013" s="699"/>
      <c r="AL1013" s="715" t="str">
        <f>IF(AI1013&lt;&gt;"",VLOOKUP(AI1013,'DON GIA'!$M$1:$P$9,4,0),"")</f>
        <v/>
      </c>
      <c r="AM1013" s="715" t="str">
        <f t="shared" si="378"/>
        <v/>
      </c>
      <c r="AN1013" s="5"/>
      <c r="AO1013" s="699"/>
      <c r="AP1013" s="702" t="str">
        <f t="shared" si="367"/>
        <v/>
      </c>
      <c r="AQ1013" s="712"/>
      <c r="AR1013" s="712"/>
      <c r="AS1013" s="727"/>
    </row>
    <row r="1014" spans="1:45" outlineLevel="2">
      <c r="A1014" s="710">
        <f t="shared" si="379"/>
        <v>67</v>
      </c>
      <c r="B1014" s="711" t="str">
        <f>IF(C1014&lt;&gt;"",COUNTA($C$8:C1014),"")</f>
        <v/>
      </c>
      <c r="C1014" s="711"/>
      <c r="D1014" s="5"/>
      <c r="E1014" s="699"/>
      <c r="F1014" s="699"/>
      <c r="G1014" s="699"/>
      <c r="H1014" s="699"/>
      <c r="I1014" s="699"/>
      <c r="J1014" s="699"/>
      <c r="K1014" s="712"/>
      <c r="L1014" s="714" t="s">
        <v>35</v>
      </c>
      <c r="M1014" s="715" t="str">
        <f>IF(K1014&lt;&gt;"",VLOOKUP(K1014,'DON GIA'!$S$1:$U$19,3,0),"")</f>
        <v/>
      </c>
      <c r="N1014" s="715" t="str">
        <f>IF(K1014&lt;&gt;"",VLOOKUP(K1014,'DON GIA'!$S$1:$V$19,4,0),"")</f>
        <v/>
      </c>
      <c r="O1014" s="715" t="str">
        <f t="shared" si="374"/>
        <v/>
      </c>
      <c r="P1014" s="715" t="str">
        <f t="shared" si="375"/>
        <v/>
      </c>
      <c r="Q1014" s="5" t="s">
        <v>35</v>
      </c>
      <c r="R1014" s="699"/>
      <c r="S1014" s="699"/>
      <c r="T1014" s="715" t="str">
        <f>IF(Q1014&lt;&gt;"",VLOOKUP(Q1014,'DON GIA'!$H$1:$K$103,4,0),"")</f>
        <v/>
      </c>
      <c r="U1014" s="715" t="str">
        <f t="shared" si="376"/>
        <v/>
      </c>
      <c r="V1014" s="715"/>
      <c r="W1014" s="712" t="s">
        <v>1110</v>
      </c>
      <c r="X1014" s="699" t="s">
        <v>27</v>
      </c>
      <c r="Y1014" s="718">
        <f>15+27</f>
        <v>42</v>
      </c>
      <c r="Z1014" s="725"/>
      <c r="AA1014" s="715">
        <f>IF(W1014&lt;&gt;"",VLOOKUP(W1014,'DON GIA'!$A$1:$D$346,4,0),"")</f>
        <v>2523428</v>
      </c>
      <c r="AB1014" s="715">
        <f t="shared" si="377"/>
        <v>105983976</v>
      </c>
      <c r="AC1014" s="5"/>
      <c r="AD1014" s="5"/>
      <c r="AE1014" s="5"/>
      <c r="AF1014" s="5"/>
      <c r="AG1014" s="5"/>
      <c r="AH1014" s="699"/>
      <c r="AI1014" s="5"/>
      <c r="AJ1014" s="699"/>
      <c r="AK1014" s="699"/>
      <c r="AL1014" s="715" t="str">
        <f>IF(AI1014&lt;&gt;"",VLOOKUP(AI1014,'DON GIA'!$M$1:$P$9,4,0),"")</f>
        <v/>
      </c>
      <c r="AM1014" s="715" t="str">
        <f t="shared" si="378"/>
        <v/>
      </c>
      <c r="AN1014" s="5"/>
      <c r="AO1014" s="699"/>
      <c r="AP1014" s="702" t="str">
        <f t="shared" si="367"/>
        <v/>
      </c>
      <c r="AQ1014" s="712"/>
      <c r="AR1014" s="712"/>
      <c r="AS1014" s="727"/>
    </row>
    <row r="1015" spans="1:45" ht="33.75" outlineLevel="2">
      <c r="A1015" s="710">
        <f t="shared" si="379"/>
        <v>67</v>
      </c>
      <c r="B1015" s="711" t="str">
        <f>IF(C1015&lt;&gt;"",COUNTA($C$8:C1015),"")</f>
        <v/>
      </c>
      <c r="C1015" s="711"/>
      <c r="D1015" s="5"/>
      <c r="E1015" s="699"/>
      <c r="F1015" s="699"/>
      <c r="G1015" s="699"/>
      <c r="H1015" s="699"/>
      <c r="I1015" s="699"/>
      <c r="J1015" s="699"/>
      <c r="K1015" s="712"/>
      <c r="L1015" s="714" t="s">
        <v>35</v>
      </c>
      <c r="M1015" s="715" t="str">
        <f>IF(K1015&lt;&gt;"",VLOOKUP(K1015,'DON GIA'!$S$1:$U$19,3,0),"")</f>
        <v/>
      </c>
      <c r="N1015" s="715" t="str">
        <f>IF(K1015&lt;&gt;"",VLOOKUP(K1015,'DON GIA'!$S$1:$V$19,4,0),"")</f>
        <v/>
      </c>
      <c r="O1015" s="715" t="str">
        <f t="shared" si="374"/>
        <v/>
      </c>
      <c r="P1015" s="715" t="str">
        <f t="shared" si="375"/>
        <v/>
      </c>
      <c r="Q1015" s="5" t="s">
        <v>35</v>
      </c>
      <c r="R1015" s="699"/>
      <c r="S1015" s="699"/>
      <c r="T1015" s="715" t="str">
        <f>IF(Q1015&lt;&gt;"",VLOOKUP(Q1015,'DON GIA'!$H$1:$K$103,4,0),"")</f>
        <v/>
      </c>
      <c r="U1015" s="715" t="str">
        <f t="shared" si="376"/>
        <v/>
      </c>
      <c r="V1015" s="715"/>
      <c r="W1015" s="712" t="s">
        <v>1111</v>
      </c>
      <c r="X1015" s="699" t="s">
        <v>27</v>
      </c>
      <c r="Y1015" s="718">
        <v>18</v>
      </c>
      <c r="Z1015" s="725"/>
      <c r="AA1015" s="715">
        <f>IF(W1015&lt;&gt;"",VLOOKUP(W1015,'DON GIA'!$A$1:$D$346,4,0),"")</f>
        <v>1238791</v>
      </c>
      <c r="AB1015" s="715">
        <f t="shared" si="377"/>
        <v>22298238</v>
      </c>
      <c r="AC1015" s="5"/>
      <c r="AD1015" s="5"/>
      <c r="AE1015" s="5"/>
      <c r="AF1015" s="5"/>
      <c r="AG1015" s="5"/>
      <c r="AH1015" s="699"/>
      <c r="AI1015" s="5"/>
      <c r="AJ1015" s="699"/>
      <c r="AK1015" s="699"/>
      <c r="AL1015" s="715" t="str">
        <f>IF(AI1015&lt;&gt;"",VLOOKUP(AI1015,'DON GIA'!$M$1:$P$9,4,0),"")</f>
        <v/>
      </c>
      <c r="AM1015" s="715" t="str">
        <f t="shared" si="378"/>
        <v/>
      </c>
      <c r="AN1015" s="5"/>
      <c r="AO1015" s="699"/>
      <c r="AP1015" s="702" t="str">
        <f t="shared" si="367"/>
        <v/>
      </c>
      <c r="AQ1015" s="712"/>
      <c r="AR1015" s="712"/>
      <c r="AS1015" s="727"/>
    </row>
    <row r="1016" spans="1:45" outlineLevel="2">
      <c r="A1016" s="710">
        <f t="shared" si="379"/>
        <v>67</v>
      </c>
      <c r="B1016" s="711" t="str">
        <f>IF(C1016&lt;&gt;"",COUNTA($C$8:C1016),"")</f>
        <v/>
      </c>
      <c r="C1016" s="711"/>
      <c r="D1016" s="5"/>
      <c r="E1016" s="699"/>
      <c r="F1016" s="699"/>
      <c r="G1016" s="699"/>
      <c r="H1016" s="699"/>
      <c r="I1016" s="699"/>
      <c r="J1016" s="699"/>
      <c r="K1016" s="712"/>
      <c r="L1016" s="714" t="s">
        <v>35</v>
      </c>
      <c r="M1016" s="715" t="str">
        <f>IF(K1016&lt;&gt;"",VLOOKUP(K1016,'DON GIA'!$S$1:$U$19,3,0),"")</f>
        <v/>
      </c>
      <c r="N1016" s="715" t="str">
        <f>IF(K1016&lt;&gt;"",VLOOKUP(K1016,'DON GIA'!$S$1:$V$19,4,0),"")</f>
        <v/>
      </c>
      <c r="O1016" s="715" t="str">
        <f t="shared" si="374"/>
        <v/>
      </c>
      <c r="P1016" s="715" t="str">
        <f t="shared" si="375"/>
        <v/>
      </c>
      <c r="Q1016" s="5" t="s">
        <v>35</v>
      </c>
      <c r="R1016" s="699"/>
      <c r="S1016" s="699"/>
      <c r="T1016" s="715" t="str">
        <f>IF(Q1016&lt;&gt;"",VLOOKUP(Q1016,'DON GIA'!$H$1:$K$103,4,0),"")</f>
        <v/>
      </c>
      <c r="U1016" s="715" t="str">
        <f t="shared" si="376"/>
        <v/>
      </c>
      <c r="V1016" s="715"/>
      <c r="W1016" s="712" t="s">
        <v>1112</v>
      </c>
      <c r="X1016" s="699" t="s">
        <v>27</v>
      </c>
      <c r="Y1016" s="718">
        <v>6.4</v>
      </c>
      <c r="Z1016" s="725"/>
      <c r="AA1016" s="715">
        <f>IF(W1016&lt;&gt;"",VLOOKUP(W1016,'DON GIA'!$A$1:$D$346,4,0),"")</f>
        <v>282038</v>
      </c>
      <c r="AB1016" s="715">
        <f t="shared" si="377"/>
        <v>1805043.2000000002</v>
      </c>
      <c r="AC1016" s="5"/>
      <c r="AD1016" s="5"/>
      <c r="AE1016" s="5"/>
      <c r="AF1016" s="5"/>
      <c r="AG1016" s="5"/>
      <c r="AH1016" s="699"/>
      <c r="AI1016" s="5"/>
      <c r="AJ1016" s="699"/>
      <c r="AK1016" s="699"/>
      <c r="AL1016" s="715" t="str">
        <f>IF(AI1016&lt;&gt;"",VLOOKUP(AI1016,'DON GIA'!$M$1:$P$9,4,0),"")</f>
        <v/>
      </c>
      <c r="AM1016" s="715" t="str">
        <f t="shared" si="378"/>
        <v/>
      </c>
      <c r="AN1016" s="5"/>
      <c r="AO1016" s="699"/>
      <c r="AP1016" s="702" t="str">
        <f t="shared" si="367"/>
        <v/>
      </c>
      <c r="AQ1016" s="712"/>
      <c r="AR1016" s="712"/>
      <c r="AS1016" s="727"/>
    </row>
    <row r="1017" spans="1:45" outlineLevel="2">
      <c r="A1017" s="710">
        <f t="shared" si="379"/>
        <v>67</v>
      </c>
      <c r="B1017" s="711" t="str">
        <f>IF(C1017&lt;&gt;"",COUNTA($C$8:C1017),"")</f>
        <v/>
      </c>
      <c r="C1017" s="711"/>
      <c r="D1017" s="5"/>
      <c r="E1017" s="699"/>
      <c r="F1017" s="699"/>
      <c r="G1017" s="699"/>
      <c r="H1017" s="699"/>
      <c r="I1017" s="699"/>
      <c r="J1017" s="699"/>
      <c r="K1017" s="712"/>
      <c r="L1017" s="714" t="s">
        <v>35</v>
      </c>
      <c r="M1017" s="715" t="str">
        <f>IF(K1017&lt;&gt;"",VLOOKUP(K1017,'DON GIA'!$S$1:$U$19,3,0),"")</f>
        <v/>
      </c>
      <c r="N1017" s="715" t="str">
        <f>IF(K1017&lt;&gt;"",VLOOKUP(K1017,'DON GIA'!$S$1:$V$19,4,0),"")</f>
        <v/>
      </c>
      <c r="O1017" s="715" t="str">
        <f t="shared" si="374"/>
        <v/>
      </c>
      <c r="P1017" s="715" t="str">
        <f t="shared" si="375"/>
        <v/>
      </c>
      <c r="Q1017" s="5" t="s">
        <v>35</v>
      </c>
      <c r="R1017" s="699"/>
      <c r="S1017" s="699"/>
      <c r="T1017" s="715" t="str">
        <f>IF(Q1017&lt;&gt;"",VLOOKUP(Q1017,'DON GIA'!$H$1:$K$103,4,0),"")</f>
        <v/>
      </c>
      <c r="U1017" s="715" t="str">
        <f t="shared" si="376"/>
        <v/>
      </c>
      <c r="V1017" s="715"/>
      <c r="W1017" s="712" t="s">
        <v>1113</v>
      </c>
      <c r="X1017" s="699" t="s">
        <v>38</v>
      </c>
      <c r="Y1017" s="718">
        <v>0.08</v>
      </c>
      <c r="Z1017" s="725"/>
      <c r="AA1017" s="715">
        <f>IF(W1017&lt;&gt;"",VLOOKUP(W1017,'DON GIA'!$A$1:$D$346,4,0),"")</f>
        <v>5994000</v>
      </c>
      <c r="AB1017" s="715">
        <f t="shared" si="377"/>
        <v>479520</v>
      </c>
      <c r="AC1017" s="5"/>
      <c r="AD1017" s="5"/>
      <c r="AE1017" s="5"/>
      <c r="AF1017" s="5"/>
      <c r="AG1017" s="5"/>
      <c r="AH1017" s="699"/>
      <c r="AI1017" s="5"/>
      <c r="AJ1017" s="699"/>
      <c r="AK1017" s="699"/>
      <c r="AL1017" s="715" t="str">
        <f>IF(AI1017&lt;&gt;"",VLOOKUP(AI1017,'DON GIA'!$M$1:$P$9,4,0),"")</f>
        <v/>
      </c>
      <c r="AM1017" s="715" t="str">
        <f t="shared" si="378"/>
        <v/>
      </c>
      <c r="AN1017" s="5"/>
      <c r="AO1017" s="699"/>
      <c r="AP1017" s="702" t="str">
        <f t="shared" si="367"/>
        <v/>
      </c>
      <c r="AQ1017" s="712"/>
      <c r="AR1017" s="712"/>
      <c r="AS1017" s="727"/>
    </row>
    <row r="1018" spans="1:45" outlineLevel="2">
      <c r="A1018" s="710">
        <f t="shared" si="379"/>
        <v>67</v>
      </c>
      <c r="B1018" s="711"/>
      <c r="C1018" s="711"/>
      <c r="D1018" s="708"/>
      <c r="E1018" s="699"/>
      <c r="F1018" s="699"/>
      <c r="G1018" s="699"/>
      <c r="H1018" s="699"/>
      <c r="I1018" s="699"/>
      <c r="J1018" s="699"/>
      <c r="K1018" s="712"/>
      <c r="L1018" s="714" t="s">
        <v>35</v>
      </c>
      <c r="M1018" s="715" t="str">
        <f>IF(K1018&lt;&gt;"",VLOOKUP(K1018,'DON GIA'!$S$1:$U$19,3,0),"")</f>
        <v/>
      </c>
      <c r="N1018" s="715" t="str">
        <f>IF(K1018&lt;&gt;"",VLOOKUP(K1018,'DON GIA'!$S$1:$V$19,4,0),"")</f>
        <v/>
      </c>
      <c r="O1018" s="715" t="str">
        <f t="shared" si="374"/>
        <v/>
      </c>
      <c r="P1018" s="715" t="str">
        <f t="shared" si="375"/>
        <v/>
      </c>
      <c r="Q1018" s="5" t="s">
        <v>35</v>
      </c>
      <c r="R1018" s="699"/>
      <c r="S1018" s="699"/>
      <c r="T1018" s="715" t="str">
        <f>IF(Q1018&lt;&gt;"",VLOOKUP(Q1018,'DON GIA'!$H$1:$K$103,4,0),"")</f>
        <v/>
      </c>
      <c r="U1018" s="715" t="str">
        <f t="shared" si="376"/>
        <v/>
      </c>
      <c r="V1018" s="715"/>
      <c r="W1018" s="712"/>
      <c r="X1018" s="699"/>
      <c r="Y1018" s="718"/>
      <c r="Z1018" s="725"/>
      <c r="AA1018" s="715" t="str">
        <f>IF(W1018&lt;&gt;"",VLOOKUP(W1018,'DON GIA'!$A$1:$D$346,4,0),"")</f>
        <v/>
      </c>
      <c r="AB1018" s="715" t="str">
        <f t="shared" si="377"/>
        <v/>
      </c>
      <c r="AC1018" s="5"/>
      <c r="AD1018" s="5"/>
      <c r="AE1018" s="5"/>
      <c r="AF1018" s="5"/>
      <c r="AG1018" s="5"/>
      <c r="AH1018" s="699"/>
      <c r="AI1018" s="5"/>
      <c r="AJ1018" s="699"/>
      <c r="AK1018" s="699"/>
      <c r="AL1018" s="715" t="str">
        <f>IF(AI1018&lt;&gt;"",VLOOKUP(AI1018,'DON GIA'!$M$1:$P$9,4,0),"")</f>
        <v/>
      </c>
      <c r="AM1018" s="715" t="str">
        <f t="shared" si="378"/>
        <v/>
      </c>
      <c r="AN1018" s="5"/>
      <c r="AO1018" s="699"/>
      <c r="AP1018" s="702" t="str">
        <f t="shared" si="367"/>
        <v/>
      </c>
      <c r="AQ1018" s="712"/>
      <c r="AR1018" s="712"/>
      <c r="AS1018" s="727"/>
    </row>
    <row r="1019" spans="1:45" outlineLevel="1">
      <c r="A1019" s="658" t="s">
        <v>2092</v>
      </c>
      <c r="B1019" s="696">
        <f>IF(C1019&lt;&gt;"",COUNTA($C$8:C1019),"")</f>
        <v>68</v>
      </c>
      <c r="C1019" s="696">
        <v>447</v>
      </c>
      <c r="D1019" s="708" t="s">
        <v>298</v>
      </c>
      <c r="E1019" s="698"/>
      <c r="F1019" s="699"/>
      <c r="G1019" s="698"/>
      <c r="H1019" s="698"/>
      <c r="I1019" s="698"/>
      <c r="J1019" s="698"/>
      <c r="K1019" s="697"/>
      <c r="L1019" s="701">
        <f>SUBTOTAL(9,L1020:L1031)</f>
        <v>132.6</v>
      </c>
      <c r="M1019" s="702"/>
      <c r="N1019" s="702"/>
      <c r="O1019" s="702">
        <f>SUBTOTAL(9,O1020:O1031)</f>
        <v>222635400</v>
      </c>
      <c r="P1019" s="702">
        <f>SUBTOTAL(9,P1020:P1031)</f>
        <v>0</v>
      </c>
      <c r="Q1019" s="708"/>
      <c r="R1019" s="698"/>
      <c r="S1019" s="698">
        <f>SUBTOTAL(9,S1020:S1031)</f>
        <v>0</v>
      </c>
      <c r="T1019" s="702"/>
      <c r="U1019" s="702">
        <f>SUBTOTAL(9,U1020:U1031)</f>
        <v>0</v>
      </c>
      <c r="V1019" s="702"/>
      <c r="W1019" s="697"/>
      <c r="X1019" s="698"/>
      <c r="Y1019" s="705">
        <f>SUBTOTAL(9,Y1020:Y1031)</f>
        <v>250.90699999999998</v>
      </c>
      <c r="Z1019" s="724">
        <f>SUBTOTAL(9,Z1020:Z1031)</f>
        <v>0</v>
      </c>
      <c r="AA1019" s="702"/>
      <c r="AB1019" s="702">
        <f>SUBTOTAL(9,AB1020:AB1031)</f>
        <v>537746489.4460001</v>
      </c>
      <c r="AC1019" s="708"/>
      <c r="AD1019" s="708"/>
      <c r="AE1019" s="708"/>
      <c r="AF1019" s="708"/>
      <c r="AG1019" s="708"/>
      <c r="AH1019" s="698"/>
      <c r="AI1019" s="708"/>
      <c r="AJ1019" s="698"/>
      <c r="AK1019" s="698">
        <f>SUBTOTAL(9,AK1020:AK1031)</f>
        <v>2</v>
      </c>
      <c r="AL1019" s="702"/>
      <c r="AM1019" s="702">
        <f>SUBTOTAL(9,AM1020:AM1031)</f>
        <v>29895920</v>
      </c>
      <c r="AN1019" s="708"/>
      <c r="AO1019" s="698">
        <f>SUBTOTAL(9,AO1020:AO1031)</f>
        <v>1</v>
      </c>
      <c r="AP1019" s="702">
        <f t="shared" si="367"/>
        <v>790277809.4460001</v>
      </c>
      <c r="AQ1019" s="709"/>
      <c r="AR1019" s="709"/>
      <c r="AS1019" s="723"/>
    </row>
    <row r="1020" spans="1:45" ht="33.75" outlineLevel="2">
      <c r="A1020" s="710">
        <f>IF(B1019&lt;&gt;"",B1019,A1018)</f>
        <v>68</v>
      </c>
      <c r="B1020" s="711" t="str">
        <f>IF(C1020&lt;&gt;"",COUNTA($C$8:C1020),"")</f>
        <v/>
      </c>
      <c r="C1020" s="711"/>
      <c r="D1020" s="5" t="s">
        <v>299</v>
      </c>
      <c r="E1020" s="699">
        <v>1</v>
      </c>
      <c r="F1020" s="699"/>
      <c r="G1020" s="699">
        <v>441</v>
      </c>
      <c r="H1020" s="699">
        <v>79</v>
      </c>
      <c r="I1020" s="699" t="s">
        <v>223</v>
      </c>
      <c r="J1020" s="699" t="s">
        <v>224</v>
      </c>
      <c r="K1020" s="712" t="s">
        <v>973</v>
      </c>
      <c r="L1020" s="714">
        <v>132.6</v>
      </c>
      <c r="M1020" s="715">
        <f>IF(K1020&lt;&gt;"",VLOOKUP(K1020,'DON GIA'!$S$1:$U$19,3,0),"")</f>
        <v>1679000</v>
      </c>
      <c r="N1020" s="715">
        <f>IF(K1020&lt;&gt;"",VLOOKUP(K1020,'DON GIA'!$S$1:$V$19,4,0),"")</f>
        <v>0</v>
      </c>
      <c r="O1020" s="715">
        <f t="shared" ref="O1020:O1031" si="380">IF(K1020&lt;&gt;"",L1020*M1020,"")</f>
        <v>222635400</v>
      </c>
      <c r="P1020" s="715">
        <f t="shared" ref="P1020:P1031" si="381">IF(K1020&lt;&gt;"",L1020*N1020,"")</f>
        <v>0</v>
      </c>
      <c r="Q1020" s="5" t="s">
        <v>35</v>
      </c>
      <c r="R1020" s="699"/>
      <c r="S1020" s="699"/>
      <c r="T1020" s="715" t="str">
        <f>IF(Q1020&lt;&gt;"",VLOOKUP(Q1020,'DON GIA'!$H$1:$K$103,4,0),"")</f>
        <v/>
      </c>
      <c r="U1020" s="715" t="str">
        <f t="shared" ref="U1020:U1031" si="382">IF(Q1020&lt;&gt;"",IF(ISNUMBER(T1020),S1020*T1020,""),"")</f>
        <v/>
      </c>
      <c r="V1020" s="715" t="s">
        <v>2163</v>
      </c>
      <c r="W1020" s="712" t="s">
        <v>1063</v>
      </c>
      <c r="X1020" s="699" t="s">
        <v>27</v>
      </c>
      <c r="Y1020" s="718">
        <v>85.8</v>
      </c>
      <c r="Z1020" s="725"/>
      <c r="AA1020" s="715">
        <f>IF(W1020&lt;&gt;"",VLOOKUP(W1020,'DON GIA'!$A$1:$D$346,4,0),"")</f>
        <v>3941166</v>
      </c>
      <c r="AB1020" s="715">
        <f t="shared" ref="AB1020:AB1031" si="383">IF(W1020&lt;&gt;"",IF(ISNUMBER(AA1020),Y1020*AA1020,""),"")</f>
        <v>338152042.80000001</v>
      </c>
      <c r="AC1020" s="5"/>
      <c r="AD1020" s="5" t="s">
        <v>29</v>
      </c>
      <c r="AE1020" s="5" t="s">
        <v>30</v>
      </c>
      <c r="AF1020" s="5" t="s">
        <v>31</v>
      </c>
      <c r="AG1020" s="5" t="s">
        <v>32</v>
      </c>
      <c r="AH1020" s="699" t="s">
        <v>33</v>
      </c>
      <c r="AI1020" s="5" t="s">
        <v>562</v>
      </c>
      <c r="AJ1020" s="699" t="s">
        <v>409</v>
      </c>
      <c r="AK1020" s="699">
        <v>1</v>
      </c>
      <c r="AL1020" s="715">
        <f>IF(AI1020&lt;&gt;"",VLOOKUP(AI1020,'DON GIA'!$M$1:$P$9,4,0),"")</f>
        <v>12895920</v>
      </c>
      <c r="AM1020" s="715">
        <f t="shared" ref="AM1020:AM1031" si="384">IF(AI1020&lt;&gt;"",AK1020*AL1020,"")</f>
        <v>12895920</v>
      </c>
      <c r="AN1020" s="5" t="s">
        <v>407</v>
      </c>
      <c r="AO1020" s="699">
        <v>1</v>
      </c>
      <c r="AP1020" s="702" t="str">
        <f t="shared" si="367"/>
        <v/>
      </c>
      <c r="AQ1020" s="709" t="s">
        <v>2391</v>
      </c>
      <c r="AR1020" s="709" t="s">
        <v>1912</v>
      </c>
      <c r="AS1020" s="723"/>
    </row>
    <row r="1021" spans="1:45" ht="151.5" outlineLevel="2">
      <c r="A1021" s="710">
        <f t="shared" ref="A1021:A1031" si="385">IF(B1020&lt;&gt;"",B1020,A1020)</f>
        <v>68</v>
      </c>
      <c r="B1021" s="711" t="str">
        <f>IF(C1021&lt;&gt;"",COUNTA($C$8:C1021),"")</f>
        <v/>
      </c>
      <c r="C1021" s="711"/>
      <c r="D1021" s="5" t="s">
        <v>39</v>
      </c>
      <c r="E1021" s="699"/>
      <c r="F1021" s="699"/>
      <c r="G1021" s="699"/>
      <c r="H1021" s="699"/>
      <c r="I1021" s="699"/>
      <c r="J1021" s="699"/>
      <c r="K1021" s="712"/>
      <c r="L1021" s="714" t="s">
        <v>35</v>
      </c>
      <c r="M1021" s="715" t="str">
        <f>IF(K1021&lt;&gt;"",VLOOKUP(K1021,'DON GIA'!$S$1:$U$19,3,0),"")</f>
        <v/>
      </c>
      <c r="N1021" s="715" t="str">
        <f>IF(K1021&lt;&gt;"",VLOOKUP(K1021,'DON GIA'!$S$1:$V$19,4,0),"")</f>
        <v/>
      </c>
      <c r="O1021" s="715" t="str">
        <f t="shared" si="380"/>
        <v/>
      </c>
      <c r="P1021" s="715" t="str">
        <f t="shared" si="381"/>
        <v/>
      </c>
      <c r="Q1021" s="5" t="s">
        <v>35</v>
      </c>
      <c r="R1021" s="699"/>
      <c r="S1021" s="699"/>
      <c r="T1021" s="715" t="str">
        <f>IF(Q1021&lt;&gt;"",VLOOKUP(Q1021,'DON GIA'!$H$1:$K$103,4,0),"")</f>
        <v/>
      </c>
      <c r="U1021" s="715" t="str">
        <f t="shared" si="382"/>
        <v/>
      </c>
      <c r="V1021" s="715"/>
      <c r="W1021" s="712" t="s">
        <v>1063</v>
      </c>
      <c r="X1021" s="699" t="s">
        <v>27</v>
      </c>
      <c r="Y1021" s="718">
        <v>36.4</v>
      </c>
      <c r="Z1021" s="725"/>
      <c r="AA1021" s="715">
        <f>IF(W1021&lt;&gt;"",VLOOKUP(W1021,'DON GIA'!$A$1:$D$346,4,0),"")</f>
        <v>3941166</v>
      </c>
      <c r="AB1021" s="715">
        <f t="shared" si="383"/>
        <v>143458442.40000001</v>
      </c>
      <c r="AC1021" s="5"/>
      <c r="AD1021" s="5" t="s">
        <v>29</v>
      </c>
      <c r="AE1021" s="5" t="s">
        <v>30</v>
      </c>
      <c r="AF1021" s="5" t="s">
        <v>31</v>
      </c>
      <c r="AG1021" s="5" t="s">
        <v>32</v>
      </c>
      <c r="AH1021" s="699" t="s">
        <v>41</v>
      </c>
      <c r="AI1021" s="5" t="s">
        <v>579</v>
      </c>
      <c r="AJ1021" s="699" t="s">
        <v>560</v>
      </c>
      <c r="AK1021" s="699">
        <v>1</v>
      </c>
      <c r="AL1021" s="715">
        <f>IF(AI1021&lt;&gt;"",VLOOKUP(AI1021,'DON GIA'!$M$1:$P$9,4,0),"")</f>
        <v>17000000</v>
      </c>
      <c r="AM1021" s="715">
        <f t="shared" si="384"/>
        <v>17000000</v>
      </c>
      <c r="AN1021" s="5"/>
      <c r="AO1021" s="699"/>
      <c r="AP1021" s="702" t="str">
        <f t="shared" si="367"/>
        <v/>
      </c>
      <c r="AQ1021" s="722" t="s">
        <v>2392</v>
      </c>
      <c r="AR1021" s="722" t="s">
        <v>1918</v>
      </c>
      <c r="AS1021" s="639"/>
    </row>
    <row r="1022" spans="1:45" ht="165.75" outlineLevel="2">
      <c r="A1022" s="710">
        <f t="shared" si="385"/>
        <v>68</v>
      </c>
      <c r="B1022" s="711" t="str">
        <f>IF(C1022&lt;&gt;"",COUNTA($C$8:C1022),"")</f>
        <v/>
      </c>
      <c r="C1022" s="711"/>
      <c r="D1022" s="5"/>
      <c r="E1022" s="699"/>
      <c r="F1022" s="699"/>
      <c r="G1022" s="699"/>
      <c r="H1022" s="699"/>
      <c r="I1022" s="699"/>
      <c r="J1022" s="699"/>
      <c r="K1022" s="712"/>
      <c r="L1022" s="714" t="s">
        <v>35</v>
      </c>
      <c r="M1022" s="715" t="str">
        <f>IF(K1022&lt;&gt;"",VLOOKUP(K1022,'DON GIA'!$S$1:$U$19,3,0),"")</f>
        <v/>
      </c>
      <c r="N1022" s="715" t="str">
        <f>IF(K1022&lt;&gt;"",VLOOKUP(K1022,'DON GIA'!$S$1:$V$19,4,0),"")</f>
        <v/>
      </c>
      <c r="O1022" s="715" t="str">
        <f t="shared" si="380"/>
        <v/>
      </c>
      <c r="P1022" s="715" t="str">
        <f t="shared" si="381"/>
        <v/>
      </c>
      <c r="Q1022" s="5" t="s">
        <v>35</v>
      </c>
      <c r="R1022" s="699"/>
      <c r="S1022" s="699"/>
      <c r="T1022" s="715" t="str">
        <f>IF(Q1022&lt;&gt;"",VLOOKUP(Q1022,'DON GIA'!$H$1:$K$103,4,0),"")</f>
        <v/>
      </c>
      <c r="U1022" s="715" t="str">
        <f t="shared" si="382"/>
        <v/>
      </c>
      <c r="V1022" s="715"/>
      <c r="W1022" s="712" t="s">
        <v>1006</v>
      </c>
      <c r="X1022" s="699" t="s">
        <v>27</v>
      </c>
      <c r="Y1022" s="718">
        <v>89.79</v>
      </c>
      <c r="Z1022" s="725"/>
      <c r="AA1022" s="715">
        <f>IF(W1022&lt;&gt;"",VLOOKUP(W1022,'DON GIA'!$A$1:$D$346,4,0),"")</f>
        <v>109890</v>
      </c>
      <c r="AB1022" s="715">
        <f t="shared" si="383"/>
        <v>9867023.1000000015</v>
      </c>
      <c r="AC1022" s="5"/>
      <c r="AD1022" s="5"/>
      <c r="AE1022" s="5"/>
      <c r="AF1022" s="5"/>
      <c r="AG1022" s="5"/>
      <c r="AH1022" s="699"/>
      <c r="AI1022" s="5"/>
      <c r="AJ1022" s="699"/>
      <c r="AK1022" s="699"/>
      <c r="AL1022" s="715" t="str">
        <f>IF(AI1022&lt;&gt;"",VLOOKUP(AI1022,'DON GIA'!$M$1:$P$9,4,0),"")</f>
        <v/>
      </c>
      <c r="AM1022" s="715" t="str">
        <f t="shared" si="384"/>
        <v/>
      </c>
      <c r="AN1022" s="5"/>
      <c r="AO1022" s="699"/>
      <c r="AP1022" s="702" t="str">
        <f t="shared" si="367"/>
        <v/>
      </c>
      <c r="AQ1022" s="712" t="s">
        <v>606</v>
      </c>
      <c r="AR1022" s="712" t="s">
        <v>1914</v>
      </c>
      <c r="AS1022" s="727"/>
    </row>
    <row r="1023" spans="1:45" ht="85.5" outlineLevel="2">
      <c r="A1023" s="710">
        <f t="shared" si="385"/>
        <v>68</v>
      </c>
      <c r="B1023" s="711" t="str">
        <f>IF(C1023&lt;&gt;"",COUNTA($C$8:C1023),"")</f>
        <v/>
      </c>
      <c r="C1023" s="711"/>
      <c r="D1023" s="5"/>
      <c r="E1023" s="699"/>
      <c r="F1023" s="699"/>
      <c r="G1023" s="699"/>
      <c r="H1023" s="699"/>
      <c r="I1023" s="699"/>
      <c r="J1023" s="699"/>
      <c r="K1023" s="712"/>
      <c r="L1023" s="714" t="s">
        <v>35</v>
      </c>
      <c r="M1023" s="715" t="str">
        <f>IF(K1023&lt;&gt;"",VLOOKUP(K1023,'DON GIA'!$S$1:$U$19,3,0),"")</f>
        <v/>
      </c>
      <c r="N1023" s="715" t="str">
        <f>IF(K1023&lt;&gt;"",VLOOKUP(K1023,'DON GIA'!$S$1:$V$19,4,0),"")</f>
        <v/>
      </c>
      <c r="O1023" s="715" t="str">
        <f t="shared" si="380"/>
        <v/>
      </c>
      <c r="P1023" s="715" t="str">
        <f t="shared" si="381"/>
        <v/>
      </c>
      <c r="Q1023" s="5" t="s">
        <v>35</v>
      </c>
      <c r="R1023" s="699"/>
      <c r="S1023" s="699"/>
      <c r="T1023" s="715" t="str">
        <f>IF(Q1023&lt;&gt;"",VLOOKUP(Q1023,'DON GIA'!$H$1:$K$103,4,0),"")</f>
        <v/>
      </c>
      <c r="U1023" s="715" t="str">
        <f t="shared" si="382"/>
        <v/>
      </c>
      <c r="V1023" s="715"/>
      <c r="W1023" s="712" t="s">
        <v>1163</v>
      </c>
      <c r="X1023" s="699" t="s">
        <v>27</v>
      </c>
      <c r="Y1023" s="718">
        <v>5.89</v>
      </c>
      <c r="Z1023" s="725"/>
      <c r="AA1023" s="715">
        <f>IF(W1023&lt;&gt;"",VLOOKUP(W1023,'DON GIA'!$A$1:$D$346,4,0),"")</f>
        <v>5058826</v>
      </c>
      <c r="AB1023" s="715">
        <f t="shared" si="383"/>
        <v>29796485.139999997</v>
      </c>
      <c r="AC1023" s="5"/>
      <c r="AD1023" s="5"/>
      <c r="AE1023" s="5"/>
      <c r="AF1023" s="5" t="s">
        <v>31</v>
      </c>
      <c r="AG1023" s="5"/>
      <c r="AH1023" s="699" t="s">
        <v>34</v>
      </c>
      <c r="AI1023" s="5"/>
      <c r="AJ1023" s="699"/>
      <c r="AK1023" s="699"/>
      <c r="AL1023" s="715" t="str">
        <f>IF(AI1023&lt;&gt;"",VLOOKUP(AI1023,'DON GIA'!$M$1:$P$9,4,0),"")</f>
        <v/>
      </c>
      <c r="AM1023" s="715" t="str">
        <f t="shared" si="384"/>
        <v/>
      </c>
      <c r="AN1023" s="5"/>
      <c r="AO1023" s="699"/>
      <c r="AP1023" s="702" t="str">
        <f t="shared" si="367"/>
        <v/>
      </c>
      <c r="AQ1023" s="722" t="s">
        <v>2393</v>
      </c>
      <c r="AR1023" s="722" t="s">
        <v>2012</v>
      </c>
      <c r="AS1023" s="639"/>
    </row>
    <row r="1024" spans="1:45" outlineLevel="2">
      <c r="A1024" s="710">
        <f t="shared" si="385"/>
        <v>68</v>
      </c>
      <c r="B1024" s="711" t="str">
        <f>IF(C1024&lt;&gt;"",COUNTA($C$8:C1024),"")</f>
        <v/>
      </c>
      <c r="C1024" s="711"/>
      <c r="D1024" s="5"/>
      <c r="E1024" s="699"/>
      <c r="F1024" s="699"/>
      <c r="G1024" s="699"/>
      <c r="H1024" s="699"/>
      <c r="I1024" s="699"/>
      <c r="J1024" s="699"/>
      <c r="K1024" s="712"/>
      <c r="L1024" s="714" t="s">
        <v>35</v>
      </c>
      <c r="M1024" s="715" t="str">
        <f>IF(K1024&lt;&gt;"",VLOOKUP(K1024,'DON GIA'!$S$1:$U$19,3,0),"")</f>
        <v/>
      </c>
      <c r="N1024" s="715" t="str">
        <f>IF(K1024&lt;&gt;"",VLOOKUP(K1024,'DON GIA'!$S$1:$V$19,4,0),"")</f>
        <v/>
      </c>
      <c r="O1024" s="715" t="str">
        <f t="shared" si="380"/>
        <v/>
      </c>
      <c r="P1024" s="715" t="str">
        <f t="shared" si="381"/>
        <v/>
      </c>
      <c r="Q1024" s="5" t="s">
        <v>35</v>
      </c>
      <c r="R1024" s="699"/>
      <c r="S1024" s="699"/>
      <c r="T1024" s="715" t="str">
        <f>IF(Q1024&lt;&gt;"",VLOOKUP(Q1024,'DON GIA'!$H$1:$K$103,4,0),"")</f>
        <v/>
      </c>
      <c r="U1024" s="715" t="str">
        <f t="shared" si="382"/>
        <v/>
      </c>
      <c r="V1024" s="715"/>
      <c r="W1024" s="712" t="s">
        <v>1120</v>
      </c>
      <c r="X1024" s="699" t="s">
        <v>38</v>
      </c>
      <c r="Y1024" s="718">
        <v>0.627</v>
      </c>
      <c r="Z1024" s="725"/>
      <c r="AA1024" s="715">
        <f>IF(W1024&lt;&gt;"",VLOOKUP(W1024,'DON GIA'!$A$1:$D$346,4,0),"")</f>
        <v>2523428</v>
      </c>
      <c r="AB1024" s="715">
        <f t="shared" si="383"/>
        <v>1582189.3559999999</v>
      </c>
      <c r="AC1024" s="5"/>
      <c r="AD1024" s="5"/>
      <c r="AE1024" s="5"/>
      <c r="AF1024" s="5"/>
      <c r="AG1024" s="5"/>
      <c r="AH1024" s="699"/>
      <c r="AI1024" s="5"/>
      <c r="AJ1024" s="699"/>
      <c r="AK1024" s="699"/>
      <c r="AL1024" s="715" t="str">
        <f>IF(AI1024&lt;&gt;"",VLOOKUP(AI1024,'DON GIA'!$M$1:$P$9,4,0),"")</f>
        <v/>
      </c>
      <c r="AM1024" s="715" t="str">
        <f t="shared" si="384"/>
        <v/>
      </c>
      <c r="AN1024" s="5"/>
      <c r="AO1024" s="699"/>
      <c r="AP1024" s="702" t="str">
        <f t="shared" si="367"/>
        <v/>
      </c>
      <c r="AQ1024" s="586" t="s">
        <v>1911</v>
      </c>
      <c r="AR1024" s="586"/>
      <c r="AS1024" s="634"/>
    </row>
    <row r="1025" spans="1:45" outlineLevel="2">
      <c r="A1025" s="710">
        <f t="shared" si="385"/>
        <v>68</v>
      </c>
      <c r="B1025" s="711" t="str">
        <f>IF(C1025&lt;&gt;"",COUNTA($C$8:C1025),"")</f>
        <v/>
      </c>
      <c r="C1025" s="711"/>
      <c r="D1025" s="5"/>
      <c r="E1025" s="699"/>
      <c r="F1025" s="699"/>
      <c r="G1025" s="699"/>
      <c r="H1025" s="699"/>
      <c r="I1025" s="699"/>
      <c r="J1025" s="699"/>
      <c r="K1025" s="712"/>
      <c r="L1025" s="714" t="s">
        <v>35</v>
      </c>
      <c r="M1025" s="715" t="str">
        <f>IF(K1025&lt;&gt;"",VLOOKUP(K1025,'DON GIA'!$S$1:$U$19,3,0),"")</f>
        <v/>
      </c>
      <c r="N1025" s="715" t="str">
        <f>IF(K1025&lt;&gt;"",VLOOKUP(K1025,'DON GIA'!$S$1:$V$19,4,0),"")</f>
        <v/>
      </c>
      <c r="O1025" s="715" t="str">
        <f t="shared" si="380"/>
        <v/>
      </c>
      <c r="P1025" s="715" t="str">
        <f t="shared" si="381"/>
        <v/>
      </c>
      <c r="Q1025" s="5" t="s">
        <v>35</v>
      </c>
      <c r="R1025" s="699"/>
      <c r="S1025" s="699"/>
      <c r="T1025" s="715" t="str">
        <f>IF(Q1025&lt;&gt;"",VLOOKUP(Q1025,'DON GIA'!$H$1:$K$103,4,0),"")</f>
        <v/>
      </c>
      <c r="U1025" s="715" t="str">
        <f t="shared" si="382"/>
        <v/>
      </c>
      <c r="V1025" s="715"/>
      <c r="W1025" s="712" t="s">
        <v>1181</v>
      </c>
      <c r="X1025" s="699" t="s">
        <v>27</v>
      </c>
      <c r="Y1025" s="718">
        <v>8.1</v>
      </c>
      <c r="Z1025" s="725"/>
      <c r="AA1025" s="715">
        <f>IF(W1025&lt;&gt;"",VLOOKUP(W1025,'DON GIA'!$A$1:$D$346,4,0),"")</f>
        <v>282038</v>
      </c>
      <c r="AB1025" s="715">
        <f t="shared" si="383"/>
        <v>2284507.7999999998</v>
      </c>
      <c r="AC1025" s="5"/>
      <c r="AD1025" s="5"/>
      <c r="AE1025" s="5"/>
      <c r="AF1025" s="5"/>
      <c r="AG1025" s="5"/>
      <c r="AH1025" s="699"/>
      <c r="AI1025" s="5"/>
      <c r="AJ1025" s="699"/>
      <c r="AK1025" s="699"/>
      <c r="AL1025" s="715" t="str">
        <f>IF(AI1025&lt;&gt;"",VLOOKUP(AI1025,'DON GIA'!$M$1:$P$9,4,0),"")</f>
        <v/>
      </c>
      <c r="AM1025" s="715" t="str">
        <f t="shared" si="384"/>
        <v/>
      </c>
      <c r="AN1025" s="5"/>
      <c r="AO1025" s="699"/>
      <c r="AP1025" s="702" t="str">
        <f t="shared" si="367"/>
        <v/>
      </c>
      <c r="AQ1025" s="584" t="s">
        <v>1932</v>
      </c>
      <c r="AR1025" s="584"/>
      <c r="AS1025" s="631"/>
    </row>
    <row r="1026" spans="1:45" outlineLevel="2">
      <c r="A1026" s="710">
        <f t="shared" si="385"/>
        <v>68</v>
      </c>
      <c r="B1026" s="711" t="str">
        <f>IF(C1026&lt;&gt;"",COUNTA($C$8:C1026),"")</f>
        <v/>
      </c>
      <c r="C1026" s="711"/>
      <c r="D1026" s="5"/>
      <c r="E1026" s="699"/>
      <c r="F1026" s="699"/>
      <c r="G1026" s="699"/>
      <c r="H1026" s="699"/>
      <c r="I1026" s="699"/>
      <c r="J1026" s="699"/>
      <c r="K1026" s="712"/>
      <c r="L1026" s="714" t="s">
        <v>35</v>
      </c>
      <c r="M1026" s="715" t="str">
        <f>IF(K1026&lt;&gt;"",VLOOKUP(K1026,'DON GIA'!$S$1:$U$19,3,0),"")</f>
        <v/>
      </c>
      <c r="N1026" s="715" t="str">
        <f>IF(K1026&lt;&gt;"",VLOOKUP(K1026,'DON GIA'!$S$1:$V$19,4,0),"")</f>
        <v/>
      </c>
      <c r="O1026" s="715" t="str">
        <f t="shared" si="380"/>
        <v/>
      </c>
      <c r="P1026" s="715" t="str">
        <f t="shared" si="381"/>
        <v/>
      </c>
      <c r="Q1026" s="5" t="s">
        <v>35</v>
      </c>
      <c r="R1026" s="699"/>
      <c r="S1026" s="699"/>
      <c r="T1026" s="715" t="str">
        <f>IF(Q1026&lt;&gt;"",VLOOKUP(Q1026,'DON GIA'!$H$1:$K$103,4,0),"")</f>
        <v/>
      </c>
      <c r="U1026" s="715" t="str">
        <f t="shared" si="382"/>
        <v/>
      </c>
      <c r="V1026" s="715"/>
      <c r="W1026" s="712" t="s">
        <v>1121</v>
      </c>
      <c r="X1026" s="699" t="s">
        <v>27</v>
      </c>
      <c r="Y1026" s="718">
        <v>1.98</v>
      </c>
      <c r="Z1026" s="725"/>
      <c r="AA1026" s="715">
        <f>IF(W1026&lt;&gt;"",VLOOKUP(W1026,'DON GIA'!$A$1:$D$346,4,0),"")</f>
        <v>1398600</v>
      </c>
      <c r="AB1026" s="715">
        <f t="shared" si="383"/>
        <v>2769228</v>
      </c>
      <c r="AC1026" s="5"/>
      <c r="AD1026" s="5"/>
      <c r="AE1026" s="5"/>
      <c r="AF1026" s="5"/>
      <c r="AG1026" s="5"/>
      <c r="AH1026" s="699"/>
      <c r="AI1026" s="5"/>
      <c r="AJ1026" s="699"/>
      <c r="AK1026" s="699"/>
      <c r="AL1026" s="715" t="str">
        <f>IF(AI1026&lt;&gt;"",VLOOKUP(AI1026,'DON GIA'!$M$1:$P$9,4,0),"")</f>
        <v/>
      </c>
      <c r="AM1026" s="715" t="str">
        <f t="shared" si="384"/>
        <v/>
      </c>
      <c r="AN1026" s="5"/>
      <c r="AO1026" s="699"/>
      <c r="AP1026" s="702" t="str">
        <f t="shared" si="367"/>
        <v/>
      </c>
      <c r="AQ1026" s="712"/>
      <c r="AR1026" s="712"/>
      <c r="AS1026" s="727"/>
    </row>
    <row r="1027" spans="1:45" outlineLevel="2">
      <c r="A1027" s="710">
        <f t="shared" si="385"/>
        <v>68</v>
      </c>
      <c r="B1027" s="711" t="str">
        <f>IF(C1027&lt;&gt;"",COUNTA($C$8:C1027),"")</f>
        <v/>
      </c>
      <c r="C1027" s="711"/>
      <c r="D1027" s="5"/>
      <c r="E1027" s="699"/>
      <c r="F1027" s="699"/>
      <c r="G1027" s="699"/>
      <c r="H1027" s="699"/>
      <c r="I1027" s="699"/>
      <c r="J1027" s="699"/>
      <c r="K1027" s="712"/>
      <c r="L1027" s="714" t="s">
        <v>35</v>
      </c>
      <c r="M1027" s="715" t="str">
        <f>IF(K1027&lt;&gt;"",VLOOKUP(K1027,'DON GIA'!$S$1:$U$19,3,0),"")</f>
        <v/>
      </c>
      <c r="N1027" s="715" t="str">
        <f>IF(K1027&lt;&gt;"",VLOOKUP(K1027,'DON GIA'!$S$1:$V$19,4,0),"")</f>
        <v/>
      </c>
      <c r="O1027" s="715" t="str">
        <f t="shared" si="380"/>
        <v/>
      </c>
      <c r="P1027" s="715" t="str">
        <f t="shared" si="381"/>
        <v/>
      </c>
      <c r="Q1027" s="5" t="s">
        <v>35</v>
      </c>
      <c r="R1027" s="699"/>
      <c r="S1027" s="699"/>
      <c r="T1027" s="715" t="str">
        <f>IF(Q1027&lt;&gt;"",VLOOKUP(Q1027,'DON GIA'!$H$1:$K$103,4,0),"")</f>
        <v/>
      </c>
      <c r="U1027" s="715" t="str">
        <f t="shared" si="382"/>
        <v/>
      </c>
      <c r="V1027" s="715"/>
      <c r="W1027" s="712" t="s">
        <v>1105</v>
      </c>
      <c r="X1027" s="699" t="s">
        <v>27</v>
      </c>
      <c r="Y1027" s="718">
        <f>1.44+1.35</f>
        <v>2.79</v>
      </c>
      <c r="Z1027" s="725"/>
      <c r="AA1027" s="715">
        <f>IF(W1027&lt;&gt;"",VLOOKUP(W1027,'DON GIA'!$A$1:$D$346,4,0),"")</f>
        <v>292949</v>
      </c>
      <c r="AB1027" s="715">
        <f t="shared" si="383"/>
        <v>817327.71</v>
      </c>
      <c r="AC1027" s="5"/>
      <c r="AD1027" s="5"/>
      <c r="AE1027" s="5"/>
      <c r="AF1027" s="5"/>
      <c r="AG1027" s="5"/>
      <c r="AH1027" s="699"/>
      <c r="AI1027" s="5"/>
      <c r="AJ1027" s="699"/>
      <c r="AK1027" s="699"/>
      <c r="AL1027" s="715" t="str">
        <f>IF(AI1027&lt;&gt;"",VLOOKUP(AI1027,'DON GIA'!$M$1:$P$9,4,0),"")</f>
        <v/>
      </c>
      <c r="AM1027" s="715" t="str">
        <f t="shared" si="384"/>
        <v/>
      </c>
      <c r="AN1027" s="5"/>
      <c r="AO1027" s="699"/>
      <c r="AP1027" s="702" t="str">
        <f t="shared" si="367"/>
        <v/>
      </c>
      <c r="AQ1027" s="712"/>
      <c r="AR1027" s="712"/>
      <c r="AS1027" s="727"/>
    </row>
    <row r="1028" spans="1:45" outlineLevel="2">
      <c r="A1028" s="710">
        <f t="shared" si="385"/>
        <v>68</v>
      </c>
      <c r="B1028" s="711" t="str">
        <f>IF(C1028&lt;&gt;"",COUNTA($C$8:C1028),"")</f>
        <v/>
      </c>
      <c r="C1028" s="711"/>
      <c r="D1028" s="5"/>
      <c r="E1028" s="699"/>
      <c r="F1028" s="699"/>
      <c r="G1028" s="699"/>
      <c r="H1028" s="699"/>
      <c r="I1028" s="699"/>
      <c r="J1028" s="699"/>
      <c r="K1028" s="712"/>
      <c r="L1028" s="714" t="s">
        <v>35</v>
      </c>
      <c r="M1028" s="715" t="str">
        <f>IF(K1028&lt;&gt;"",VLOOKUP(K1028,'DON GIA'!$S$1:$U$19,3,0),"")</f>
        <v/>
      </c>
      <c r="N1028" s="715" t="str">
        <f>IF(K1028&lt;&gt;"",VLOOKUP(K1028,'DON GIA'!$S$1:$V$19,4,0),"")</f>
        <v/>
      </c>
      <c r="O1028" s="715" t="str">
        <f t="shared" si="380"/>
        <v/>
      </c>
      <c r="P1028" s="715" t="str">
        <f t="shared" si="381"/>
        <v/>
      </c>
      <c r="Q1028" s="5" t="s">
        <v>35</v>
      </c>
      <c r="R1028" s="699"/>
      <c r="S1028" s="699"/>
      <c r="T1028" s="715" t="str">
        <f>IF(Q1028&lt;&gt;"",VLOOKUP(Q1028,'DON GIA'!$H$1:$K$103,4,0),"")</f>
        <v/>
      </c>
      <c r="U1028" s="715" t="str">
        <f t="shared" si="382"/>
        <v/>
      </c>
      <c r="V1028" s="715"/>
      <c r="W1028" s="712" t="s">
        <v>1108</v>
      </c>
      <c r="X1028" s="699" t="s">
        <v>27</v>
      </c>
      <c r="Y1028" s="718">
        <v>9.8000000000000007</v>
      </c>
      <c r="Z1028" s="725"/>
      <c r="AA1028" s="715">
        <f>IF(W1028&lt;&gt;"",VLOOKUP(W1028,'DON GIA'!$A$1:$D$346,4,0),"")</f>
        <v>282038</v>
      </c>
      <c r="AB1028" s="715">
        <f t="shared" si="383"/>
        <v>2763972.4000000004</v>
      </c>
      <c r="AC1028" s="5"/>
      <c r="AD1028" s="5"/>
      <c r="AE1028" s="5"/>
      <c r="AF1028" s="5"/>
      <c r="AG1028" s="5"/>
      <c r="AH1028" s="699"/>
      <c r="AI1028" s="5"/>
      <c r="AJ1028" s="699"/>
      <c r="AK1028" s="699"/>
      <c r="AL1028" s="715" t="str">
        <f>IF(AI1028&lt;&gt;"",VLOOKUP(AI1028,'DON GIA'!$M$1:$P$9,4,0),"")</f>
        <v/>
      </c>
      <c r="AM1028" s="715" t="str">
        <f t="shared" si="384"/>
        <v/>
      </c>
      <c r="AN1028" s="5"/>
      <c r="AO1028" s="699"/>
      <c r="AP1028" s="702" t="str">
        <f t="shared" si="367"/>
        <v/>
      </c>
      <c r="AQ1028" s="712"/>
      <c r="AR1028" s="712"/>
      <c r="AS1028" s="727"/>
    </row>
    <row r="1029" spans="1:45" outlineLevel="2">
      <c r="A1029" s="710">
        <f t="shared" si="385"/>
        <v>68</v>
      </c>
      <c r="B1029" s="711" t="str">
        <f>IF(C1029&lt;&gt;"",COUNTA($C$8:C1029),"")</f>
        <v/>
      </c>
      <c r="C1029" s="711"/>
      <c r="D1029" s="5"/>
      <c r="E1029" s="699"/>
      <c r="F1029" s="699"/>
      <c r="G1029" s="699"/>
      <c r="H1029" s="699"/>
      <c r="I1029" s="699"/>
      <c r="J1029" s="699"/>
      <c r="K1029" s="712"/>
      <c r="L1029" s="714" t="s">
        <v>35</v>
      </c>
      <c r="M1029" s="715" t="str">
        <f>IF(K1029&lt;&gt;"",VLOOKUP(K1029,'DON GIA'!$S$1:$U$19,3,0),"")</f>
        <v/>
      </c>
      <c r="N1029" s="715" t="str">
        <f>IF(K1029&lt;&gt;"",VLOOKUP(K1029,'DON GIA'!$S$1:$V$19,4,0),"")</f>
        <v/>
      </c>
      <c r="O1029" s="715" t="str">
        <f t="shared" si="380"/>
        <v/>
      </c>
      <c r="P1029" s="715" t="str">
        <f t="shared" si="381"/>
        <v/>
      </c>
      <c r="Q1029" s="5" t="s">
        <v>35</v>
      </c>
      <c r="R1029" s="699"/>
      <c r="S1029" s="699"/>
      <c r="T1029" s="715" t="str">
        <f>IF(Q1029&lt;&gt;"",VLOOKUP(Q1029,'DON GIA'!$H$1:$K$103,4,0),"")</f>
        <v/>
      </c>
      <c r="U1029" s="715" t="str">
        <f t="shared" si="382"/>
        <v/>
      </c>
      <c r="V1029" s="715"/>
      <c r="W1029" s="712" t="s">
        <v>1177</v>
      </c>
      <c r="X1029" s="699" t="s">
        <v>27</v>
      </c>
      <c r="Y1029" s="718">
        <v>8.73</v>
      </c>
      <c r="Z1029" s="725"/>
      <c r="AA1029" s="715">
        <f>IF(W1029&lt;&gt;"",VLOOKUP(W1029,'DON GIA'!$A$1:$D$346,4,0),"")</f>
        <v>282038</v>
      </c>
      <c r="AB1029" s="715">
        <f t="shared" si="383"/>
        <v>2462191.7400000002</v>
      </c>
      <c r="AC1029" s="5"/>
      <c r="AD1029" s="5"/>
      <c r="AE1029" s="5"/>
      <c r="AF1029" s="5"/>
      <c r="AG1029" s="5"/>
      <c r="AH1029" s="699"/>
      <c r="AI1029" s="5"/>
      <c r="AJ1029" s="699"/>
      <c r="AK1029" s="699"/>
      <c r="AL1029" s="715" t="str">
        <f>IF(AI1029&lt;&gt;"",VLOOKUP(AI1029,'DON GIA'!$M$1:$P$9,4,0),"")</f>
        <v/>
      </c>
      <c r="AM1029" s="715" t="str">
        <f t="shared" si="384"/>
        <v/>
      </c>
      <c r="AN1029" s="5"/>
      <c r="AO1029" s="699"/>
      <c r="AP1029" s="702" t="str">
        <f t="shared" si="367"/>
        <v/>
      </c>
      <c r="AQ1029" s="712"/>
      <c r="AR1029" s="712"/>
      <c r="AS1029" s="727"/>
    </row>
    <row r="1030" spans="1:45" outlineLevel="2">
      <c r="A1030" s="710">
        <f t="shared" si="385"/>
        <v>68</v>
      </c>
      <c r="B1030" s="711" t="str">
        <f>IF(C1030&lt;&gt;"",COUNTA($C$8:C1030),"")</f>
        <v/>
      </c>
      <c r="C1030" s="711"/>
      <c r="D1030" s="5"/>
      <c r="E1030" s="699"/>
      <c r="F1030" s="699"/>
      <c r="G1030" s="699"/>
      <c r="H1030" s="699"/>
      <c r="I1030" s="699"/>
      <c r="J1030" s="699"/>
      <c r="K1030" s="712"/>
      <c r="L1030" s="714" t="s">
        <v>35</v>
      </c>
      <c r="M1030" s="715" t="str">
        <f>IF(K1030&lt;&gt;"",VLOOKUP(K1030,'DON GIA'!$S$1:$U$19,3,0),"")</f>
        <v/>
      </c>
      <c r="N1030" s="715" t="str">
        <f>IF(K1030&lt;&gt;"",VLOOKUP(K1030,'DON GIA'!$S$1:$V$19,4,0),"")</f>
        <v/>
      </c>
      <c r="O1030" s="715" t="str">
        <f t="shared" si="380"/>
        <v/>
      </c>
      <c r="P1030" s="715" t="str">
        <f t="shared" si="381"/>
        <v/>
      </c>
      <c r="Q1030" s="5" t="s">
        <v>35</v>
      </c>
      <c r="R1030" s="699"/>
      <c r="S1030" s="699"/>
      <c r="T1030" s="715" t="str">
        <f>IF(Q1030&lt;&gt;"",VLOOKUP(Q1030,'DON GIA'!$H$1:$K$103,4,0),"")</f>
        <v/>
      </c>
      <c r="U1030" s="715" t="str">
        <f t="shared" si="382"/>
        <v/>
      </c>
      <c r="V1030" s="715"/>
      <c r="W1030" s="712" t="s">
        <v>1049</v>
      </c>
      <c r="X1030" s="699" t="s">
        <v>42</v>
      </c>
      <c r="Y1030" s="718">
        <v>1</v>
      </c>
      <c r="Z1030" s="725"/>
      <c r="AA1030" s="715">
        <f>IF(W1030&lt;&gt;"",VLOOKUP(W1030,'DON GIA'!$A$1:$D$346,4,0),"")</f>
        <v>3793079</v>
      </c>
      <c r="AB1030" s="715">
        <f t="shared" si="383"/>
        <v>3793079</v>
      </c>
      <c r="AC1030" s="5"/>
      <c r="AD1030" s="5"/>
      <c r="AE1030" s="5"/>
      <c r="AF1030" s="5"/>
      <c r="AG1030" s="5"/>
      <c r="AH1030" s="699"/>
      <c r="AI1030" s="5"/>
      <c r="AJ1030" s="699"/>
      <c r="AK1030" s="699"/>
      <c r="AL1030" s="715" t="str">
        <f>IF(AI1030&lt;&gt;"",VLOOKUP(AI1030,'DON GIA'!$M$1:$P$9,4,0),"")</f>
        <v/>
      </c>
      <c r="AM1030" s="715" t="str">
        <f t="shared" si="384"/>
        <v/>
      </c>
      <c r="AN1030" s="5"/>
      <c r="AO1030" s="699"/>
      <c r="AP1030" s="702" t="str">
        <f t="shared" si="367"/>
        <v/>
      </c>
      <c r="AQ1030" s="712"/>
      <c r="AR1030" s="712"/>
      <c r="AS1030" s="727"/>
    </row>
    <row r="1031" spans="1:45" outlineLevel="2">
      <c r="A1031" s="710">
        <f t="shared" si="385"/>
        <v>68</v>
      </c>
      <c r="B1031" s="711"/>
      <c r="C1031" s="711"/>
      <c r="D1031" s="708"/>
      <c r="E1031" s="699"/>
      <c r="F1031" s="699"/>
      <c r="G1031" s="699"/>
      <c r="H1031" s="699"/>
      <c r="I1031" s="699"/>
      <c r="J1031" s="699"/>
      <c r="K1031" s="712"/>
      <c r="L1031" s="714" t="s">
        <v>35</v>
      </c>
      <c r="M1031" s="715" t="str">
        <f>IF(K1031&lt;&gt;"",VLOOKUP(K1031,'DON GIA'!$S$1:$U$19,3,0),"")</f>
        <v/>
      </c>
      <c r="N1031" s="715" t="str">
        <f>IF(K1031&lt;&gt;"",VLOOKUP(K1031,'DON GIA'!$S$1:$V$19,4,0),"")</f>
        <v/>
      </c>
      <c r="O1031" s="715" t="str">
        <f t="shared" si="380"/>
        <v/>
      </c>
      <c r="P1031" s="715" t="str">
        <f t="shared" si="381"/>
        <v/>
      </c>
      <c r="Q1031" s="5" t="s">
        <v>35</v>
      </c>
      <c r="R1031" s="699"/>
      <c r="S1031" s="699"/>
      <c r="T1031" s="715" t="str">
        <f>IF(Q1031&lt;&gt;"",VLOOKUP(Q1031,'DON GIA'!$H$1:$K$103,4,0),"")</f>
        <v/>
      </c>
      <c r="U1031" s="715" t="str">
        <f t="shared" si="382"/>
        <v/>
      </c>
      <c r="V1031" s="715"/>
      <c r="W1031" s="712" t="s">
        <v>35</v>
      </c>
      <c r="X1031" s="699"/>
      <c r="Y1031" s="718"/>
      <c r="Z1031" s="725"/>
      <c r="AA1031" s="715" t="str">
        <f>IF(W1031&lt;&gt;"",VLOOKUP(W1031,'DON GIA'!$A$1:$D$346,4,0),"")</f>
        <v/>
      </c>
      <c r="AB1031" s="715" t="str">
        <f t="shared" si="383"/>
        <v/>
      </c>
      <c r="AC1031" s="5"/>
      <c r="AD1031" s="5"/>
      <c r="AE1031" s="5"/>
      <c r="AF1031" s="5"/>
      <c r="AG1031" s="5"/>
      <c r="AH1031" s="699"/>
      <c r="AI1031" s="5"/>
      <c r="AJ1031" s="699"/>
      <c r="AK1031" s="699"/>
      <c r="AL1031" s="715" t="str">
        <f>IF(AI1031&lt;&gt;"",VLOOKUP(AI1031,'DON GIA'!$M$1:$P$9,4,0),"")</f>
        <v/>
      </c>
      <c r="AM1031" s="715" t="str">
        <f t="shared" si="384"/>
        <v/>
      </c>
      <c r="AN1031" s="5"/>
      <c r="AO1031" s="699"/>
      <c r="AP1031" s="702" t="str">
        <f t="shared" si="367"/>
        <v/>
      </c>
      <c r="AQ1031" s="712"/>
      <c r="AR1031" s="712"/>
      <c r="AS1031" s="727"/>
    </row>
    <row r="1032" spans="1:45" ht="66.75" outlineLevel="1">
      <c r="A1032" s="658" t="s">
        <v>2091</v>
      </c>
      <c r="B1032" s="696">
        <f>IF(C1032&lt;&gt;"",COUNTA($C$8:C1032),"")</f>
        <v>69</v>
      </c>
      <c r="C1032" s="696">
        <v>423</v>
      </c>
      <c r="D1032" s="708" t="s">
        <v>2253</v>
      </c>
      <c r="E1032" s="698"/>
      <c r="F1032" s="699"/>
      <c r="G1032" s="698"/>
      <c r="H1032" s="698"/>
      <c r="I1032" s="698"/>
      <c r="J1032" s="657"/>
      <c r="K1032" s="697"/>
      <c r="L1032" s="766">
        <f>SUBTOTAL(9,L1033:L1056)</f>
        <v>287.8</v>
      </c>
      <c r="M1032" s="702"/>
      <c r="N1032" s="702"/>
      <c r="O1032" s="702">
        <f>SUBTOTAL(9,O1033:O1056)</f>
        <v>430359200</v>
      </c>
      <c r="P1032" s="702">
        <f>SUBTOTAL(9,P1033:P1056)</f>
        <v>0</v>
      </c>
      <c r="Q1032" s="708"/>
      <c r="R1032" s="698"/>
      <c r="S1032" s="698">
        <f>SUBTOTAL(9,S1033:S1056)</f>
        <v>29</v>
      </c>
      <c r="T1032" s="702"/>
      <c r="U1032" s="702">
        <f>SUBTOTAL(9,U1033:U1056)</f>
        <v>3558000</v>
      </c>
      <c r="V1032" s="702"/>
      <c r="W1032" s="697"/>
      <c r="X1032" s="698"/>
      <c r="Y1032" s="705">
        <f>SUBTOTAL(9,Y1033:Y1056)</f>
        <v>1</v>
      </c>
      <c r="Z1032" s="724">
        <f>SUBTOTAL(9,Z1033:Z1056)</f>
        <v>0</v>
      </c>
      <c r="AA1032" s="702"/>
      <c r="AB1032" s="702">
        <f>SUBTOTAL(9,AB1033:AB1056)</f>
        <v>3793079</v>
      </c>
      <c r="AC1032" s="708"/>
      <c r="AD1032" s="708"/>
      <c r="AE1032" s="708"/>
      <c r="AF1032" s="708"/>
      <c r="AG1032" s="708"/>
      <c r="AH1032" s="698"/>
      <c r="AI1032" s="708"/>
      <c r="AJ1032" s="698"/>
      <c r="AK1032" s="698">
        <f>SUBTOTAL(9,AK1033:AK1056)</f>
        <v>0</v>
      </c>
      <c r="AL1032" s="702"/>
      <c r="AM1032" s="702">
        <f>SUBTOTAL(9,AM1033:AM1056)</f>
        <v>0</v>
      </c>
      <c r="AN1032" s="708"/>
      <c r="AO1032" s="698">
        <f>SUBTOTAL(9,AO1033:AO1056)</f>
        <v>0</v>
      </c>
      <c r="AP1032" s="702">
        <f t="shared" si="367"/>
        <v>437710279</v>
      </c>
      <c r="AQ1032" s="709"/>
      <c r="AR1032" s="709"/>
      <c r="AS1032" s="723"/>
    </row>
    <row r="1033" spans="1:45" ht="66.75" outlineLevel="2">
      <c r="A1033" s="710">
        <f>IF(B1032&lt;&gt;"",B1032,A1031)</f>
        <v>69</v>
      </c>
      <c r="B1033" s="711" t="str">
        <f>IF(C1033&lt;&gt;"",COUNTA($C$8:C1033),"")</f>
        <v/>
      </c>
      <c r="C1033" s="711"/>
      <c r="D1033" s="5" t="s">
        <v>198</v>
      </c>
      <c r="E1033" s="699">
        <v>3</v>
      </c>
      <c r="F1033" s="699"/>
      <c r="G1033" s="699">
        <v>360</v>
      </c>
      <c r="H1033" s="699">
        <v>80</v>
      </c>
      <c r="I1033" s="699">
        <v>251</v>
      </c>
      <c r="J1033" s="584" t="s">
        <v>2183</v>
      </c>
      <c r="K1033" s="712" t="s">
        <v>973</v>
      </c>
      <c r="L1033" s="767">
        <v>36.1</v>
      </c>
      <c r="M1033" s="715">
        <f>IF(K1033&lt;&gt;"",VLOOKUP(K1033,'DON GIA'!$S$1:$U$19,3,0),"")</f>
        <v>1679000</v>
      </c>
      <c r="N1033" s="715">
        <f>IF(K1033&lt;&gt;"",VLOOKUP(K1033,'DON GIA'!$S$1:$V$19,4,0),"")</f>
        <v>0</v>
      </c>
      <c r="O1033" s="715">
        <f t="shared" ref="O1033:O1056" si="386">IF(K1033&lt;&gt;"",L1033*M1033,"")</f>
        <v>60611900</v>
      </c>
      <c r="P1033" s="715">
        <f t="shared" ref="P1033:P1056" si="387">IF(K1033&lt;&gt;"",L1033*N1033,"")</f>
        <v>0</v>
      </c>
      <c r="Q1033" s="5" t="s">
        <v>197</v>
      </c>
      <c r="R1033" s="699" t="s">
        <v>44</v>
      </c>
      <c r="S1033" s="699">
        <v>5</v>
      </c>
      <c r="T1033" s="715">
        <f>IF(Q1033&lt;&gt;"",VLOOKUP(Q1033,'DON GIA'!$H$1:$K$103,4,0),"")</f>
        <v>64000</v>
      </c>
      <c r="U1033" s="715">
        <f t="shared" ref="U1033:U1056" si="388">IF(Q1033&lt;&gt;"",IF(ISNUMBER(T1033),S1033*T1033,""),"")</f>
        <v>320000</v>
      </c>
      <c r="V1033" s="715"/>
      <c r="W1033" s="712" t="s">
        <v>1049</v>
      </c>
      <c r="X1033" s="699" t="s">
        <v>42</v>
      </c>
      <c r="Y1033" s="718">
        <v>1</v>
      </c>
      <c r="Z1033" s="725"/>
      <c r="AA1033" s="715">
        <f>IF(W1033&lt;&gt;"",VLOOKUP(W1033,'DON GIA'!$A$1:$D$346,4,0),"")</f>
        <v>3793079</v>
      </c>
      <c r="AB1033" s="715">
        <f t="shared" ref="AB1033:AB1056" si="389">IF(W1033&lt;&gt;"",IF(ISNUMBER(AA1033),Y1033*AA1033,""),"")</f>
        <v>3793079</v>
      </c>
      <c r="AC1033" s="5"/>
      <c r="AD1033" s="5"/>
      <c r="AE1033" s="5"/>
      <c r="AF1033" s="5"/>
      <c r="AG1033" s="5"/>
      <c r="AH1033" s="699"/>
      <c r="AI1033" s="5"/>
      <c r="AJ1033" s="699"/>
      <c r="AK1033" s="699"/>
      <c r="AL1033" s="715" t="str">
        <f>IF(AI1033&lt;&gt;"",VLOOKUP(AI1033,'DON GIA'!$M$1:$P$9,4,0),"")</f>
        <v/>
      </c>
      <c r="AM1033" s="715" t="str">
        <f t="shared" ref="AM1033:AM1056" si="390">IF(AI1033&lt;&gt;"",AK1033*AL1033,"")</f>
        <v/>
      </c>
      <c r="AN1033" s="5"/>
      <c r="AO1033" s="699"/>
      <c r="AP1033" s="702" t="str">
        <f t="shared" ref="AP1033:AP1104" si="391">IF(C1033&lt;&gt;"",O1033+P1033+U1033+AB1033+AM1033,"")</f>
        <v/>
      </c>
      <c r="AQ1033" s="709" t="s">
        <v>2394</v>
      </c>
      <c r="AR1033" s="709" t="s">
        <v>1912</v>
      </c>
      <c r="AS1033" s="723"/>
    </row>
    <row r="1034" spans="1:45" ht="184.5" outlineLevel="2">
      <c r="A1034" s="710">
        <f t="shared" ref="A1034:A1056" si="392">IF(B1033&lt;&gt;"",B1033,A1033)</f>
        <v>69</v>
      </c>
      <c r="B1034" s="711" t="str">
        <f>IF(C1034&lt;&gt;"",COUNTA($C$8:C1034),"")</f>
        <v/>
      </c>
      <c r="C1034" s="711"/>
      <c r="D1034" s="5" t="s">
        <v>200</v>
      </c>
      <c r="E1034" s="699"/>
      <c r="F1034" s="699"/>
      <c r="G1034" s="699">
        <v>360</v>
      </c>
      <c r="H1034" s="699">
        <v>80</v>
      </c>
      <c r="I1034" s="699">
        <v>251</v>
      </c>
      <c r="J1034" s="584" t="s">
        <v>2183</v>
      </c>
      <c r="K1034" s="712" t="s">
        <v>967</v>
      </c>
      <c r="L1034" s="761">
        <v>251.7</v>
      </c>
      <c r="M1034" s="715">
        <f>IF(K1034&lt;&gt;"",VLOOKUP(K1034,'DON GIA'!$S$1:$U$19,3,0),"")</f>
        <v>1469000</v>
      </c>
      <c r="N1034" s="715">
        <f>IF(K1034&lt;&gt;"",VLOOKUP(K1034,'DON GIA'!$S$1:$V$19,4,0),"")</f>
        <v>0</v>
      </c>
      <c r="O1034" s="715">
        <f t="shared" si="386"/>
        <v>369747300</v>
      </c>
      <c r="P1034" s="715">
        <f t="shared" si="387"/>
        <v>0</v>
      </c>
      <c r="Q1034" s="5" t="s">
        <v>199</v>
      </c>
      <c r="R1034" s="699" t="s">
        <v>44</v>
      </c>
      <c r="S1034" s="699">
        <v>7</v>
      </c>
      <c r="T1034" s="715">
        <f>IF(Q1034&lt;&gt;"",VLOOKUP(Q1034,'DON GIA'!$H$1:$K$103,4,0),"")</f>
        <v>50000</v>
      </c>
      <c r="U1034" s="715">
        <f t="shared" si="388"/>
        <v>350000</v>
      </c>
      <c r="V1034" s="715"/>
      <c r="W1034" s="712"/>
      <c r="X1034" s="699"/>
      <c r="Y1034" s="718"/>
      <c r="Z1034" s="725"/>
      <c r="AA1034" s="715" t="str">
        <f>IF(W1034&lt;&gt;"",VLOOKUP(W1034,'DON GIA'!$A$1:$D$346,4,0),"")</f>
        <v/>
      </c>
      <c r="AB1034" s="715" t="str">
        <f t="shared" si="389"/>
        <v/>
      </c>
      <c r="AC1034" s="5"/>
      <c r="AD1034" s="5"/>
      <c r="AE1034" s="5"/>
      <c r="AF1034" s="5"/>
      <c r="AG1034" s="5"/>
      <c r="AH1034" s="699"/>
      <c r="AI1034" s="5"/>
      <c r="AJ1034" s="699"/>
      <c r="AK1034" s="699"/>
      <c r="AL1034" s="715" t="str">
        <f>IF(AI1034&lt;&gt;"",VLOOKUP(AI1034,'DON GIA'!$M$1:$P$9,4,0),"")</f>
        <v/>
      </c>
      <c r="AM1034" s="715" t="str">
        <f t="shared" si="390"/>
        <v/>
      </c>
      <c r="AN1034" s="5"/>
      <c r="AO1034" s="699"/>
      <c r="AP1034" s="702" t="str">
        <f t="shared" si="391"/>
        <v/>
      </c>
      <c r="AQ1034" s="722" t="s">
        <v>2395</v>
      </c>
      <c r="AR1034" s="722" t="s">
        <v>2013</v>
      </c>
      <c r="AS1034" s="639"/>
    </row>
    <row r="1035" spans="1:45" ht="33.75" outlineLevel="2">
      <c r="A1035" s="710">
        <f t="shared" si="392"/>
        <v>69</v>
      </c>
      <c r="B1035" s="711" t="str">
        <f>IF(C1035&lt;&gt;"",COUNTA($C$8:C1035),"")</f>
        <v/>
      </c>
      <c r="C1035" s="711"/>
      <c r="D1035" s="5" t="s">
        <v>120</v>
      </c>
      <c r="E1035" s="699"/>
      <c r="F1035" s="699"/>
      <c r="G1035" s="699"/>
      <c r="H1035" s="699"/>
      <c r="I1035" s="699"/>
      <c r="J1035" s="699"/>
      <c r="K1035" s="712"/>
      <c r="L1035" s="714" t="s">
        <v>35</v>
      </c>
      <c r="M1035" s="715" t="str">
        <f>IF(K1035&lt;&gt;"",VLOOKUP(K1035,'DON GIA'!$S$1:$U$19,3,0),"")</f>
        <v/>
      </c>
      <c r="N1035" s="715" t="str">
        <f>IF(K1035&lt;&gt;"",VLOOKUP(K1035,'DON GIA'!$S$1:$V$19,4,0),"")</f>
        <v/>
      </c>
      <c r="O1035" s="715" t="str">
        <f t="shared" si="386"/>
        <v/>
      </c>
      <c r="P1035" s="715" t="str">
        <f t="shared" si="387"/>
        <v/>
      </c>
      <c r="Q1035" s="5" t="s">
        <v>201</v>
      </c>
      <c r="R1035" s="699" t="s">
        <v>44</v>
      </c>
      <c r="S1035" s="699">
        <v>9</v>
      </c>
      <c r="T1035" s="715">
        <f>IF(Q1035&lt;&gt;"",VLOOKUP(Q1035,'DON GIA'!$H$1:$K$103,4,0),"")</f>
        <v>25000</v>
      </c>
      <c r="U1035" s="715">
        <f t="shared" si="388"/>
        <v>225000</v>
      </c>
      <c r="V1035" s="715"/>
      <c r="W1035" s="712"/>
      <c r="X1035" s="699"/>
      <c r="Y1035" s="718"/>
      <c r="Z1035" s="725"/>
      <c r="AA1035" s="715" t="str">
        <f>IF(W1035&lt;&gt;"",VLOOKUP(W1035,'DON GIA'!$A$1:$D$346,4,0),"")</f>
        <v/>
      </c>
      <c r="AB1035" s="715" t="str">
        <f t="shared" si="389"/>
        <v/>
      </c>
      <c r="AC1035" s="5"/>
      <c r="AD1035" s="5"/>
      <c r="AE1035" s="5"/>
      <c r="AF1035" s="5"/>
      <c r="AG1035" s="5"/>
      <c r="AH1035" s="699"/>
      <c r="AI1035" s="5"/>
      <c r="AJ1035" s="699"/>
      <c r="AK1035" s="699"/>
      <c r="AL1035" s="715" t="str">
        <f>IF(AI1035&lt;&gt;"",VLOOKUP(AI1035,'DON GIA'!$M$1:$P$9,4,0),"")</f>
        <v/>
      </c>
      <c r="AM1035" s="715" t="str">
        <f t="shared" si="390"/>
        <v/>
      </c>
      <c r="AN1035" s="5"/>
      <c r="AO1035" s="699"/>
      <c r="AP1035" s="702" t="str">
        <f t="shared" si="391"/>
        <v/>
      </c>
      <c r="AQ1035" s="709" t="s">
        <v>389</v>
      </c>
      <c r="AR1035" s="709" t="s">
        <v>2014</v>
      </c>
      <c r="AS1035" s="723"/>
    </row>
    <row r="1036" spans="1:45" ht="66" outlineLevel="2">
      <c r="A1036" s="710">
        <f t="shared" si="392"/>
        <v>69</v>
      </c>
      <c r="B1036" s="711" t="str">
        <f>IF(C1036&lt;&gt;"",COUNTA($C$8:C1036),"")</f>
        <v/>
      </c>
      <c r="C1036" s="711"/>
      <c r="D1036" s="5" t="s">
        <v>2256</v>
      </c>
      <c r="E1036" s="699"/>
      <c r="F1036" s="699"/>
      <c r="G1036" s="699"/>
      <c r="H1036" s="699"/>
      <c r="I1036" s="699"/>
      <c r="J1036" s="699"/>
      <c r="K1036" s="712"/>
      <c r="L1036" s="714" t="s">
        <v>35</v>
      </c>
      <c r="M1036" s="715" t="str">
        <f>IF(K1036&lt;&gt;"",VLOOKUP(K1036,'DON GIA'!$S$1:$U$19,3,0),"")</f>
        <v/>
      </c>
      <c r="N1036" s="715" t="str">
        <f>IF(K1036&lt;&gt;"",VLOOKUP(K1036,'DON GIA'!$S$1:$V$19,4,0),"")</f>
        <v/>
      </c>
      <c r="O1036" s="715" t="str">
        <f t="shared" si="386"/>
        <v/>
      </c>
      <c r="P1036" s="715" t="str">
        <f t="shared" si="387"/>
        <v/>
      </c>
      <c r="Q1036" s="5" t="s">
        <v>2245</v>
      </c>
      <c r="R1036" s="699" t="s">
        <v>44</v>
      </c>
      <c r="S1036" s="699">
        <v>1</v>
      </c>
      <c r="T1036" s="715">
        <f>IF(Q1036&lt;&gt;"",VLOOKUP(Q1036,'DON GIA'!$H$1:$K$103,4,0),"")</f>
        <v>1080000</v>
      </c>
      <c r="U1036" s="715">
        <f t="shared" si="388"/>
        <v>1080000</v>
      </c>
      <c r="V1036" s="715"/>
      <c r="W1036" s="712"/>
      <c r="X1036" s="699"/>
      <c r="Y1036" s="718"/>
      <c r="Z1036" s="725"/>
      <c r="AA1036" s="715" t="str">
        <f>IF(W1036&lt;&gt;"",VLOOKUP(W1036,'DON GIA'!$A$1:$D$346,4,0),"")</f>
        <v/>
      </c>
      <c r="AB1036" s="715" t="str">
        <f t="shared" si="389"/>
        <v/>
      </c>
      <c r="AC1036" s="5"/>
      <c r="AD1036" s="5"/>
      <c r="AE1036" s="5"/>
      <c r="AF1036" s="5"/>
      <c r="AG1036" s="5"/>
      <c r="AH1036" s="699"/>
      <c r="AI1036" s="5"/>
      <c r="AJ1036" s="699"/>
      <c r="AK1036" s="699"/>
      <c r="AL1036" s="715" t="str">
        <f>IF(AI1036&lt;&gt;"",VLOOKUP(AI1036,'DON GIA'!$M$1:$P$9,4,0),"")</f>
        <v/>
      </c>
      <c r="AM1036" s="715" t="str">
        <f t="shared" si="390"/>
        <v/>
      </c>
      <c r="AN1036" s="5"/>
      <c r="AO1036" s="699"/>
      <c r="AP1036" s="702" t="str">
        <f t="shared" si="391"/>
        <v/>
      </c>
      <c r="AQ1036" s="709"/>
      <c r="AR1036" s="709" t="s">
        <v>1934</v>
      </c>
      <c r="AS1036" s="723"/>
    </row>
    <row r="1037" spans="1:45" ht="33.75" outlineLevel="2">
      <c r="A1037" s="710">
        <f t="shared" si="392"/>
        <v>69</v>
      </c>
      <c r="B1037" s="711" t="str">
        <f>IF(C1037&lt;&gt;"",COUNTA($C$8:C1037),"")</f>
        <v/>
      </c>
      <c r="C1037" s="711"/>
      <c r="D1037" s="5" t="s">
        <v>204</v>
      </c>
      <c r="E1037" s="699"/>
      <c r="F1037" s="699"/>
      <c r="G1037" s="699"/>
      <c r="H1037" s="699"/>
      <c r="I1037" s="699"/>
      <c r="J1037" s="699"/>
      <c r="K1037" s="712"/>
      <c r="L1037" s="714" t="s">
        <v>35</v>
      </c>
      <c r="M1037" s="715" t="str">
        <f>IF(K1037&lt;&gt;"",VLOOKUP(K1037,'DON GIA'!$S$1:$U$19,3,0),"")</f>
        <v/>
      </c>
      <c r="N1037" s="715" t="str">
        <f>IF(K1037&lt;&gt;"",VLOOKUP(K1037,'DON GIA'!$S$1:$V$19,4,0),"")</f>
        <v/>
      </c>
      <c r="O1037" s="715" t="str">
        <f t="shared" si="386"/>
        <v/>
      </c>
      <c r="P1037" s="715" t="str">
        <f t="shared" si="387"/>
        <v/>
      </c>
      <c r="Q1037" s="5" t="s">
        <v>2243</v>
      </c>
      <c r="R1037" s="699" t="s">
        <v>44</v>
      </c>
      <c r="S1037" s="699">
        <v>1</v>
      </c>
      <c r="T1037" s="715">
        <f>IF(Q1037&lt;&gt;"",VLOOKUP(Q1037,'DON GIA'!$H$1:$K$103,4,0),"")</f>
        <v>480000</v>
      </c>
      <c r="U1037" s="715">
        <f t="shared" si="388"/>
        <v>480000</v>
      </c>
      <c r="V1037" s="715"/>
      <c r="W1037" s="712"/>
      <c r="X1037" s="699"/>
      <c r="Y1037" s="718"/>
      <c r="Z1037" s="725"/>
      <c r="AA1037" s="715" t="str">
        <f>IF(W1037&lt;&gt;"",VLOOKUP(W1037,'DON GIA'!$A$1:$D$346,4,0),"")</f>
        <v/>
      </c>
      <c r="AB1037" s="715" t="str">
        <f t="shared" si="389"/>
        <v/>
      </c>
      <c r="AC1037" s="5"/>
      <c r="AD1037" s="5"/>
      <c r="AE1037" s="5"/>
      <c r="AF1037" s="5"/>
      <c r="AG1037" s="5"/>
      <c r="AH1037" s="699"/>
      <c r="AI1037" s="5"/>
      <c r="AJ1037" s="699"/>
      <c r="AK1037" s="699"/>
      <c r="AL1037" s="715" t="str">
        <f>IF(AI1037&lt;&gt;"",VLOOKUP(AI1037,'DON GIA'!$M$1:$P$9,4,0),"")</f>
        <v/>
      </c>
      <c r="AM1037" s="715" t="str">
        <f t="shared" si="390"/>
        <v/>
      </c>
      <c r="AN1037" s="5"/>
      <c r="AO1037" s="699"/>
      <c r="AP1037" s="702" t="str">
        <f t="shared" si="391"/>
        <v/>
      </c>
      <c r="AQ1037" s="712"/>
      <c r="AR1037" s="712" t="s">
        <v>2015</v>
      </c>
      <c r="AS1037" s="727"/>
    </row>
    <row r="1038" spans="1:45" ht="33.75" outlineLevel="2">
      <c r="A1038" s="710">
        <f t="shared" si="392"/>
        <v>69</v>
      </c>
      <c r="B1038" s="711" t="str">
        <f>IF(C1038&lt;&gt;"",COUNTA($C$8:C1038),"")</f>
        <v/>
      </c>
      <c r="C1038" s="711"/>
      <c r="D1038" s="5" t="s">
        <v>120</v>
      </c>
      <c r="E1038" s="699"/>
      <c r="F1038" s="699"/>
      <c r="G1038" s="699"/>
      <c r="H1038" s="699"/>
      <c r="I1038" s="699"/>
      <c r="J1038" s="699"/>
      <c r="K1038" s="712"/>
      <c r="L1038" s="714" t="s">
        <v>35</v>
      </c>
      <c r="M1038" s="715" t="str">
        <f>IF(K1038&lt;&gt;"",VLOOKUP(K1038,'DON GIA'!$S$1:$U$19,3,0),"")</f>
        <v/>
      </c>
      <c r="N1038" s="715" t="str">
        <f>IF(K1038&lt;&gt;"",VLOOKUP(K1038,'DON GIA'!$S$1:$V$19,4,0),"")</f>
        <v/>
      </c>
      <c r="O1038" s="715" t="str">
        <f t="shared" si="386"/>
        <v/>
      </c>
      <c r="P1038" s="715" t="str">
        <f t="shared" si="387"/>
        <v/>
      </c>
      <c r="Q1038" s="699" t="s">
        <v>35</v>
      </c>
      <c r="R1038" s="699"/>
      <c r="S1038" s="699"/>
      <c r="T1038" s="715" t="str">
        <f>IF(Q1038&lt;&gt;"",VLOOKUP(Q1038,'DON GIA'!$H$1:$K$103,4,0),"")</f>
        <v/>
      </c>
      <c r="U1038" s="715" t="str">
        <f t="shared" si="388"/>
        <v/>
      </c>
      <c r="V1038" s="715"/>
      <c r="W1038" s="712" t="s">
        <v>35</v>
      </c>
      <c r="X1038" s="699"/>
      <c r="Y1038" s="718"/>
      <c r="Z1038" s="725"/>
      <c r="AA1038" s="715" t="str">
        <f>IF(W1038&lt;&gt;"",VLOOKUP(W1038,'DON GIA'!$A$1:$D$346,4,0),"")</f>
        <v/>
      </c>
      <c r="AB1038" s="715" t="str">
        <f t="shared" si="389"/>
        <v/>
      </c>
      <c r="AC1038" s="5"/>
      <c r="AD1038" s="5"/>
      <c r="AE1038" s="5"/>
      <c r="AF1038" s="5"/>
      <c r="AG1038" s="5"/>
      <c r="AH1038" s="699"/>
      <c r="AI1038" s="5"/>
      <c r="AJ1038" s="699"/>
      <c r="AK1038" s="699"/>
      <c r="AL1038" s="715" t="str">
        <f>IF(AI1038&lt;&gt;"",VLOOKUP(AI1038,'DON GIA'!$M$1:$P$9,4,0),"")</f>
        <v/>
      </c>
      <c r="AM1038" s="715" t="str">
        <f t="shared" si="390"/>
        <v/>
      </c>
      <c r="AN1038" s="5"/>
      <c r="AO1038" s="699"/>
      <c r="AP1038" s="702" t="str">
        <f t="shared" si="391"/>
        <v/>
      </c>
      <c r="AQ1038" s="712"/>
      <c r="AR1038" s="712"/>
      <c r="AS1038" s="727"/>
    </row>
    <row r="1039" spans="1:45" outlineLevel="2">
      <c r="A1039" s="710">
        <f t="shared" si="392"/>
        <v>69</v>
      </c>
      <c r="B1039" s="711" t="str">
        <f>IF(C1039&lt;&gt;"",COUNTA($C$8:C1039),"")</f>
        <v/>
      </c>
      <c r="C1039" s="711"/>
      <c r="D1039" s="722" t="s">
        <v>2254</v>
      </c>
      <c r="E1039" s="699"/>
      <c r="F1039" s="699"/>
      <c r="G1039" s="699"/>
      <c r="H1039" s="699"/>
      <c r="I1039" s="699"/>
      <c r="J1039" s="699"/>
      <c r="K1039" s="712"/>
      <c r="L1039" s="714" t="s">
        <v>35</v>
      </c>
      <c r="M1039" s="715" t="str">
        <f>IF(K1039&lt;&gt;"",VLOOKUP(K1039,'DON GIA'!$S$1:$U$19,3,0),"")</f>
        <v/>
      </c>
      <c r="N1039" s="715" t="str">
        <f>IF(K1039&lt;&gt;"",VLOOKUP(K1039,'DON GIA'!$S$1:$V$19,4,0),"")</f>
        <v/>
      </c>
      <c r="O1039" s="715" t="str">
        <f t="shared" si="386"/>
        <v/>
      </c>
      <c r="P1039" s="715" t="str">
        <f t="shared" si="387"/>
        <v/>
      </c>
      <c r="Q1039" s="5" t="s">
        <v>205</v>
      </c>
      <c r="R1039" s="699" t="s">
        <v>44</v>
      </c>
      <c r="S1039" s="699">
        <v>1</v>
      </c>
      <c r="T1039" s="715">
        <f>IF(Q1039&lt;&gt;"",VLOOKUP(Q1039,'DON GIA'!$H$1:$K$103,4,0),"")</f>
        <v>202000</v>
      </c>
      <c r="U1039" s="715">
        <f t="shared" si="388"/>
        <v>202000</v>
      </c>
      <c r="V1039" s="715"/>
      <c r="W1039" s="712" t="s">
        <v>35</v>
      </c>
      <c r="X1039" s="699"/>
      <c r="Y1039" s="718"/>
      <c r="Z1039" s="725"/>
      <c r="AA1039" s="715" t="str">
        <f>IF(W1039&lt;&gt;"",VLOOKUP(W1039,'DON GIA'!$A$1:$D$346,4,0),"")</f>
        <v/>
      </c>
      <c r="AB1039" s="715" t="str">
        <f t="shared" si="389"/>
        <v/>
      </c>
      <c r="AC1039" s="5"/>
      <c r="AD1039" s="5"/>
      <c r="AE1039" s="5"/>
      <c r="AF1039" s="5"/>
      <c r="AG1039" s="5"/>
      <c r="AH1039" s="699"/>
      <c r="AI1039" s="5"/>
      <c r="AJ1039" s="699"/>
      <c r="AK1039" s="699"/>
      <c r="AL1039" s="715" t="str">
        <f>IF(AI1039&lt;&gt;"",VLOOKUP(AI1039,'DON GIA'!$M$1:$P$9,4,0),"")</f>
        <v/>
      </c>
      <c r="AM1039" s="715" t="str">
        <f t="shared" si="390"/>
        <v/>
      </c>
      <c r="AN1039" s="5"/>
      <c r="AO1039" s="699"/>
      <c r="AP1039" s="702" t="str">
        <f t="shared" si="391"/>
        <v/>
      </c>
      <c r="AQ1039" s="712"/>
      <c r="AR1039" s="712"/>
      <c r="AS1039" s="727"/>
    </row>
    <row r="1040" spans="1:45" outlineLevel="2">
      <c r="A1040" s="710">
        <f t="shared" si="392"/>
        <v>69</v>
      </c>
      <c r="B1040" s="711" t="str">
        <f>IF(C1040&lt;&gt;"",COUNTA($C$8:C1040),"")</f>
        <v/>
      </c>
      <c r="C1040" s="711"/>
      <c r="D1040" s="752" t="s">
        <v>2255</v>
      </c>
      <c r="E1040" s="699"/>
      <c r="F1040" s="699"/>
      <c r="G1040" s="699"/>
      <c r="H1040" s="699"/>
      <c r="I1040" s="699"/>
      <c r="J1040" s="699"/>
      <c r="K1040" s="712"/>
      <c r="L1040" s="714" t="s">
        <v>35</v>
      </c>
      <c r="M1040" s="715" t="str">
        <f>IF(K1040&lt;&gt;"",VLOOKUP(K1040,'DON GIA'!$S$1:$U$19,3,0),"")</f>
        <v/>
      </c>
      <c r="N1040" s="715" t="str">
        <f>IF(K1040&lt;&gt;"",VLOOKUP(K1040,'DON GIA'!$S$1:$V$19,4,0),"")</f>
        <v/>
      </c>
      <c r="O1040" s="715" t="str">
        <f t="shared" si="386"/>
        <v/>
      </c>
      <c r="P1040" s="715" t="str">
        <f t="shared" si="387"/>
        <v/>
      </c>
      <c r="Q1040" s="5" t="s">
        <v>206</v>
      </c>
      <c r="R1040" s="699" t="s">
        <v>44</v>
      </c>
      <c r="S1040" s="699">
        <v>1</v>
      </c>
      <c r="T1040" s="715">
        <f>IF(Q1040&lt;&gt;"",VLOOKUP(Q1040,'DON GIA'!$H$1:$K$103,4,0),"")</f>
        <v>356000</v>
      </c>
      <c r="U1040" s="715">
        <f t="shared" si="388"/>
        <v>356000</v>
      </c>
      <c r="V1040" s="715"/>
      <c r="W1040" s="712" t="s">
        <v>35</v>
      </c>
      <c r="X1040" s="699"/>
      <c r="Y1040" s="718"/>
      <c r="Z1040" s="725"/>
      <c r="AA1040" s="715" t="str">
        <f>IF(W1040&lt;&gt;"",VLOOKUP(W1040,'DON GIA'!$A$1:$D$346,4,0),"")</f>
        <v/>
      </c>
      <c r="AB1040" s="715" t="str">
        <f t="shared" si="389"/>
        <v/>
      </c>
      <c r="AC1040" s="5"/>
      <c r="AD1040" s="5"/>
      <c r="AE1040" s="5"/>
      <c r="AF1040" s="5"/>
      <c r="AG1040" s="5"/>
      <c r="AH1040" s="699"/>
      <c r="AI1040" s="5"/>
      <c r="AJ1040" s="699"/>
      <c r="AK1040" s="699"/>
      <c r="AL1040" s="715" t="str">
        <f>IF(AI1040&lt;&gt;"",VLOOKUP(AI1040,'DON GIA'!$M$1:$P$9,4,0),"")</f>
        <v/>
      </c>
      <c r="AM1040" s="715" t="str">
        <f t="shared" si="390"/>
        <v/>
      </c>
      <c r="AN1040" s="5"/>
      <c r="AO1040" s="699"/>
      <c r="AP1040" s="702" t="str">
        <f t="shared" si="391"/>
        <v/>
      </c>
      <c r="AQ1040" s="712"/>
      <c r="AR1040" s="712"/>
      <c r="AS1040" s="727"/>
    </row>
    <row r="1041" spans="1:45" ht="33.75" outlineLevel="2">
      <c r="A1041" s="710">
        <f t="shared" si="392"/>
        <v>69</v>
      </c>
      <c r="B1041" s="711" t="str">
        <f>IF(C1041&lt;&gt;"",COUNTA($C$8:C1041),"")</f>
        <v/>
      </c>
      <c r="C1041" s="711"/>
      <c r="D1041" s="752" t="s">
        <v>39</v>
      </c>
      <c r="E1041" s="699"/>
      <c r="F1041" s="699"/>
      <c r="G1041" s="699"/>
      <c r="H1041" s="699"/>
      <c r="I1041" s="699"/>
      <c r="J1041" s="699"/>
      <c r="K1041" s="712"/>
      <c r="L1041" s="714" t="s">
        <v>35</v>
      </c>
      <c r="M1041" s="715" t="str">
        <f>IF(K1041&lt;&gt;"",VLOOKUP(K1041,'DON GIA'!$S$1:$U$19,3,0),"")</f>
        <v/>
      </c>
      <c r="N1041" s="715" t="str">
        <f>IF(K1041&lt;&gt;"",VLOOKUP(K1041,'DON GIA'!$S$1:$V$19,4,0),"")</f>
        <v/>
      </c>
      <c r="O1041" s="715" t="str">
        <f t="shared" si="386"/>
        <v/>
      </c>
      <c r="P1041" s="715" t="str">
        <f t="shared" si="387"/>
        <v/>
      </c>
      <c r="Q1041" s="5" t="s">
        <v>61</v>
      </c>
      <c r="R1041" s="699" t="s">
        <v>44</v>
      </c>
      <c r="S1041" s="699">
        <v>1</v>
      </c>
      <c r="T1041" s="715">
        <f>IF(Q1041&lt;&gt;"",VLOOKUP(Q1041,'DON GIA'!$H$1:$K$103,4,0),"")</f>
        <v>180000</v>
      </c>
      <c r="U1041" s="715">
        <f t="shared" si="388"/>
        <v>180000</v>
      </c>
      <c r="V1041" s="715"/>
      <c r="W1041" s="712" t="s">
        <v>35</v>
      </c>
      <c r="X1041" s="699"/>
      <c r="Y1041" s="718"/>
      <c r="Z1041" s="725"/>
      <c r="AA1041" s="715" t="str">
        <f>IF(W1041&lt;&gt;"",VLOOKUP(W1041,'DON GIA'!$A$1:$D$346,4,0),"")</f>
        <v/>
      </c>
      <c r="AB1041" s="715" t="str">
        <f t="shared" si="389"/>
        <v/>
      </c>
      <c r="AC1041" s="5"/>
      <c r="AD1041" s="5"/>
      <c r="AE1041" s="5"/>
      <c r="AF1041" s="5"/>
      <c r="AG1041" s="5"/>
      <c r="AH1041" s="699"/>
      <c r="AI1041" s="5"/>
      <c r="AJ1041" s="699"/>
      <c r="AK1041" s="699"/>
      <c r="AL1041" s="715" t="str">
        <f>IF(AI1041&lt;&gt;"",VLOOKUP(AI1041,'DON GIA'!$M$1:$P$9,4,0),"")</f>
        <v/>
      </c>
      <c r="AM1041" s="715" t="str">
        <f t="shared" si="390"/>
        <v/>
      </c>
      <c r="AN1041" s="5"/>
      <c r="AO1041" s="699"/>
      <c r="AP1041" s="702" t="str">
        <f t="shared" si="391"/>
        <v/>
      </c>
      <c r="AQ1041" s="712"/>
      <c r="AR1041" s="712"/>
      <c r="AS1041" s="727"/>
    </row>
    <row r="1042" spans="1:45" outlineLevel="2">
      <c r="A1042" s="710">
        <f t="shared" si="392"/>
        <v>69</v>
      </c>
      <c r="B1042" s="711" t="str">
        <f>IF(C1042&lt;&gt;"",COUNTA($C$8:C1042),"")</f>
        <v/>
      </c>
      <c r="C1042" s="711"/>
      <c r="D1042" s="5"/>
      <c r="E1042" s="699"/>
      <c r="F1042" s="699"/>
      <c r="G1042" s="699"/>
      <c r="H1042" s="699"/>
      <c r="I1042" s="699"/>
      <c r="J1042" s="699"/>
      <c r="K1042" s="712"/>
      <c r="L1042" s="714" t="s">
        <v>35</v>
      </c>
      <c r="M1042" s="715" t="str">
        <f>IF(K1042&lt;&gt;"",VLOOKUP(K1042,'DON GIA'!$S$1:$U$19,3,0),"")</f>
        <v/>
      </c>
      <c r="N1042" s="715" t="str">
        <f>IF(K1042&lt;&gt;"",VLOOKUP(K1042,'DON GIA'!$S$1:$V$19,4,0),"")</f>
        <v/>
      </c>
      <c r="O1042" s="715" t="str">
        <f t="shared" si="386"/>
        <v/>
      </c>
      <c r="P1042" s="715" t="str">
        <f t="shared" si="387"/>
        <v/>
      </c>
      <c r="Q1042" s="5" t="s">
        <v>84</v>
      </c>
      <c r="R1042" s="699" t="s">
        <v>44</v>
      </c>
      <c r="S1042" s="699">
        <v>1</v>
      </c>
      <c r="T1042" s="715">
        <f>IF(Q1042&lt;&gt;"",VLOOKUP(Q1042,'DON GIA'!$H$1:$K$103,4,0),"")</f>
        <v>70000</v>
      </c>
      <c r="U1042" s="715">
        <f t="shared" si="388"/>
        <v>70000</v>
      </c>
      <c r="V1042" s="715"/>
      <c r="W1042" s="712" t="s">
        <v>35</v>
      </c>
      <c r="X1042" s="699"/>
      <c r="Y1042" s="718"/>
      <c r="Z1042" s="725"/>
      <c r="AA1042" s="715" t="str">
        <f>IF(W1042&lt;&gt;"",VLOOKUP(W1042,'DON GIA'!$A$1:$D$346,4,0),"")</f>
        <v/>
      </c>
      <c r="AB1042" s="715" t="str">
        <f t="shared" si="389"/>
        <v/>
      </c>
      <c r="AC1042" s="5"/>
      <c r="AD1042" s="5"/>
      <c r="AE1042" s="5"/>
      <c r="AF1042" s="5"/>
      <c r="AG1042" s="5"/>
      <c r="AH1042" s="699"/>
      <c r="AI1042" s="5"/>
      <c r="AJ1042" s="699"/>
      <c r="AK1042" s="699"/>
      <c r="AL1042" s="715" t="str">
        <f>IF(AI1042&lt;&gt;"",VLOOKUP(AI1042,'DON GIA'!$M$1:$P$9,4,0),"")</f>
        <v/>
      </c>
      <c r="AM1042" s="715" t="str">
        <f t="shared" si="390"/>
        <v/>
      </c>
      <c r="AN1042" s="5"/>
      <c r="AO1042" s="699"/>
      <c r="AP1042" s="702" t="str">
        <f t="shared" si="391"/>
        <v/>
      </c>
      <c r="AQ1042" s="712"/>
      <c r="AR1042" s="712"/>
      <c r="AS1042" s="727"/>
    </row>
    <row r="1043" spans="1:45" outlineLevel="2">
      <c r="A1043" s="710">
        <f t="shared" si="392"/>
        <v>69</v>
      </c>
      <c r="B1043" s="711" t="str">
        <f>IF(C1043&lt;&gt;"",COUNTA($C$8:C1043),"")</f>
        <v/>
      </c>
      <c r="C1043" s="711"/>
      <c r="D1043" s="5"/>
      <c r="E1043" s="699"/>
      <c r="F1043" s="699"/>
      <c r="G1043" s="699"/>
      <c r="H1043" s="699"/>
      <c r="I1043" s="699"/>
      <c r="J1043" s="699"/>
      <c r="K1043" s="712"/>
      <c r="L1043" s="714" t="s">
        <v>35</v>
      </c>
      <c r="M1043" s="715" t="str">
        <f>IF(K1043&lt;&gt;"",VLOOKUP(K1043,'DON GIA'!$S$1:$U$19,3,0),"")</f>
        <v/>
      </c>
      <c r="N1043" s="715" t="str">
        <f>IF(K1043&lt;&gt;"",VLOOKUP(K1043,'DON GIA'!$S$1:$V$19,4,0),"")</f>
        <v/>
      </c>
      <c r="O1043" s="715" t="str">
        <f t="shared" si="386"/>
        <v/>
      </c>
      <c r="P1043" s="715" t="str">
        <f t="shared" si="387"/>
        <v/>
      </c>
      <c r="Q1043" s="5" t="s">
        <v>133</v>
      </c>
      <c r="R1043" s="699" t="s">
        <v>44</v>
      </c>
      <c r="S1043" s="699">
        <v>1</v>
      </c>
      <c r="T1043" s="715">
        <f>IF(Q1043&lt;&gt;"",VLOOKUP(Q1043,'DON GIA'!$H$1:$K$103,4,0),"")</f>
        <v>283000</v>
      </c>
      <c r="U1043" s="715">
        <f t="shared" si="388"/>
        <v>283000</v>
      </c>
      <c r="V1043" s="715"/>
      <c r="W1043" s="712" t="s">
        <v>35</v>
      </c>
      <c r="X1043" s="699"/>
      <c r="Y1043" s="718"/>
      <c r="Z1043" s="725"/>
      <c r="AA1043" s="715" t="str">
        <f>IF(W1043&lt;&gt;"",VLOOKUP(W1043,'DON GIA'!$A$1:$D$346,4,0),"")</f>
        <v/>
      </c>
      <c r="AB1043" s="715" t="str">
        <f t="shared" si="389"/>
        <v/>
      </c>
      <c r="AC1043" s="5"/>
      <c r="AD1043" s="5"/>
      <c r="AE1043" s="5"/>
      <c r="AF1043" s="5"/>
      <c r="AG1043" s="5"/>
      <c r="AH1043" s="699"/>
      <c r="AI1043" s="5"/>
      <c r="AJ1043" s="699"/>
      <c r="AK1043" s="699"/>
      <c r="AL1043" s="715" t="str">
        <f>IF(AI1043&lt;&gt;"",VLOOKUP(AI1043,'DON GIA'!$M$1:$P$9,4,0),"")</f>
        <v/>
      </c>
      <c r="AM1043" s="715" t="str">
        <f t="shared" si="390"/>
        <v/>
      </c>
      <c r="AN1043" s="5"/>
      <c r="AO1043" s="699"/>
      <c r="AP1043" s="702" t="str">
        <f t="shared" si="391"/>
        <v/>
      </c>
      <c r="AQ1043" s="712"/>
      <c r="AR1043" s="712"/>
      <c r="AS1043" s="727"/>
    </row>
    <row r="1044" spans="1:45" outlineLevel="2">
      <c r="A1044" s="710">
        <f t="shared" si="392"/>
        <v>69</v>
      </c>
      <c r="B1044" s="711" t="str">
        <f>IF(C1044&lt;&gt;"",COUNTA($C$8:C1044),"")</f>
        <v/>
      </c>
      <c r="C1044" s="711"/>
      <c r="D1044" s="5"/>
      <c r="E1044" s="699"/>
      <c r="F1044" s="699"/>
      <c r="G1044" s="699"/>
      <c r="H1044" s="699"/>
      <c r="I1044" s="699"/>
      <c r="J1044" s="699"/>
      <c r="K1044" s="712"/>
      <c r="L1044" s="714" t="s">
        <v>35</v>
      </c>
      <c r="M1044" s="715" t="str">
        <f>IF(K1044&lt;&gt;"",VLOOKUP(K1044,'DON GIA'!$S$1:$U$19,3,0),"")</f>
        <v/>
      </c>
      <c r="N1044" s="715" t="str">
        <f>IF(K1044&lt;&gt;"",VLOOKUP(K1044,'DON GIA'!$S$1:$V$19,4,0),"")</f>
        <v/>
      </c>
      <c r="O1044" s="715" t="str">
        <f t="shared" si="386"/>
        <v/>
      </c>
      <c r="P1044" s="715" t="str">
        <f t="shared" si="387"/>
        <v/>
      </c>
      <c r="Q1044" s="5" t="s">
        <v>207</v>
      </c>
      <c r="R1044" s="699" t="s">
        <v>27</v>
      </c>
      <c r="S1044" s="699">
        <v>1</v>
      </c>
      <c r="T1044" s="715">
        <f>IF(Q1044&lt;&gt;"",VLOOKUP(Q1044,'DON GIA'!$H$1:$K$103,4,0),"")</f>
        <v>12000</v>
      </c>
      <c r="U1044" s="715">
        <f t="shared" si="388"/>
        <v>12000</v>
      </c>
      <c r="V1044" s="715"/>
      <c r="W1044" s="712" t="s">
        <v>35</v>
      </c>
      <c r="X1044" s="699"/>
      <c r="Y1044" s="718"/>
      <c r="Z1044" s="725"/>
      <c r="AA1044" s="715" t="str">
        <f>IF(W1044&lt;&gt;"",VLOOKUP(W1044,'DON GIA'!$A$1:$D$346,4,0),"")</f>
        <v/>
      </c>
      <c r="AB1044" s="715" t="str">
        <f t="shared" si="389"/>
        <v/>
      </c>
      <c r="AC1044" s="5"/>
      <c r="AD1044" s="5"/>
      <c r="AE1044" s="5"/>
      <c r="AF1044" s="5"/>
      <c r="AG1044" s="5"/>
      <c r="AH1044" s="699"/>
      <c r="AI1044" s="5"/>
      <c r="AJ1044" s="699"/>
      <c r="AK1044" s="699"/>
      <c r="AL1044" s="715" t="str">
        <f>IF(AI1044&lt;&gt;"",VLOOKUP(AI1044,'DON GIA'!$M$1:$P$9,4,0),"")</f>
        <v/>
      </c>
      <c r="AM1044" s="715" t="str">
        <f t="shared" si="390"/>
        <v/>
      </c>
      <c r="AN1044" s="5"/>
      <c r="AO1044" s="699"/>
      <c r="AP1044" s="702" t="str">
        <f t="shared" si="391"/>
        <v/>
      </c>
      <c r="AQ1044" s="712"/>
      <c r="AR1044" s="712"/>
      <c r="AS1044" s="727"/>
    </row>
    <row r="1045" spans="1:45" outlineLevel="2">
      <c r="A1045" s="710">
        <f t="shared" si="392"/>
        <v>69</v>
      </c>
      <c r="B1045" s="711" t="str">
        <f>IF(C1045&lt;&gt;"",COUNTA($C$8:C1045),"")</f>
        <v/>
      </c>
      <c r="C1045" s="711"/>
      <c r="D1045" s="5"/>
      <c r="E1045" s="699"/>
      <c r="F1045" s="699"/>
      <c r="G1045" s="699"/>
      <c r="H1045" s="699"/>
      <c r="I1045" s="699"/>
      <c r="J1045" s="699"/>
      <c r="K1045" s="712"/>
      <c r="L1045" s="714" t="s">
        <v>35</v>
      </c>
      <c r="M1045" s="715" t="str">
        <f>IF(K1045&lt;&gt;"",VLOOKUP(K1045,'DON GIA'!$S$1:$U$19,3,0),"")</f>
        <v/>
      </c>
      <c r="N1045" s="715" t="str">
        <f>IF(K1045&lt;&gt;"",VLOOKUP(K1045,'DON GIA'!$S$1:$V$19,4,0),"")</f>
        <v/>
      </c>
      <c r="O1045" s="715" t="str">
        <f t="shared" si="386"/>
        <v/>
      </c>
      <c r="P1045" s="715" t="str">
        <f t="shared" si="387"/>
        <v/>
      </c>
      <c r="Q1045" s="733" t="s">
        <v>35</v>
      </c>
      <c r="R1045" s="734"/>
      <c r="S1045" s="734"/>
      <c r="T1045" s="715" t="str">
        <f>IF(Q1045&lt;&gt;"",VLOOKUP(Q1045,'DON GIA'!$H$1:$K$103,4,0),"")</f>
        <v/>
      </c>
      <c r="U1045" s="715" t="str">
        <f t="shared" si="388"/>
        <v/>
      </c>
      <c r="V1045" s="715"/>
      <c r="W1045" s="712" t="s">
        <v>35</v>
      </c>
      <c r="X1045" s="699"/>
      <c r="Y1045" s="718"/>
      <c r="Z1045" s="725"/>
      <c r="AA1045" s="715" t="str">
        <f>IF(W1045&lt;&gt;"",VLOOKUP(W1045,'DON GIA'!$A$1:$D$346,4,0),"")</f>
        <v/>
      </c>
      <c r="AB1045" s="715" t="str">
        <f t="shared" si="389"/>
        <v/>
      </c>
      <c r="AC1045" s="5"/>
      <c r="AD1045" s="5"/>
      <c r="AE1045" s="5"/>
      <c r="AF1045" s="5"/>
      <c r="AG1045" s="5"/>
      <c r="AH1045" s="699"/>
      <c r="AI1045" s="5"/>
      <c r="AJ1045" s="699"/>
      <c r="AK1045" s="699"/>
      <c r="AL1045" s="715" t="str">
        <f>IF(AI1045&lt;&gt;"",VLOOKUP(AI1045,'DON GIA'!$M$1:$P$9,4,0),"")</f>
        <v/>
      </c>
      <c r="AM1045" s="715" t="str">
        <f t="shared" si="390"/>
        <v/>
      </c>
      <c r="AN1045" s="5"/>
      <c r="AO1045" s="699"/>
      <c r="AP1045" s="702" t="str">
        <f t="shared" si="391"/>
        <v/>
      </c>
      <c r="AQ1045" s="712"/>
      <c r="AR1045" s="712"/>
      <c r="AS1045" s="727"/>
    </row>
    <row r="1046" spans="1:45" outlineLevel="2">
      <c r="A1046" s="710">
        <f t="shared" si="392"/>
        <v>69</v>
      </c>
      <c r="B1046" s="711" t="str">
        <f>IF(C1046&lt;&gt;"",COUNTA($C$8:C1046),"")</f>
        <v/>
      </c>
      <c r="C1046" s="711"/>
      <c r="D1046" s="5"/>
      <c r="E1046" s="699"/>
      <c r="F1046" s="699"/>
      <c r="G1046" s="699"/>
      <c r="H1046" s="699"/>
      <c r="I1046" s="699"/>
      <c r="J1046" s="699"/>
      <c r="K1046" s="712"/>
      <c r="L1046" s="714" t="s">
        <v>35</v>
      </c>
      <c r="M1046" s="715" t="str">
        <f>IF(K1046&lt;&gt;"",VLOOKUP(K1046,'DON GIA'!$S$1:$U$19,3,0),"")</f>
        <v/>
      </c>
      <c r="N1046" s="715" t="str">
        <f>IF(K1046&lt;&gt;"",VLOOKUP(K1046,'DON GIA'!$S$1:$V$19,4,0),"")</f>
        <v/>
      </c>
      <c r="O1046" s="715" t="str">
        <f t="shared" si="386"/>
        <v/>
      </c>
      <c r="P1046" s="715" t="str">
        <f t="shared" si="387"/>
        <v/>
      </c>
      <c r="Q1046" s="733" t="s">
        <v>35</v>
      </c>
      <c r="R1046" s="734"/>
      <c r="S1046" s="734"/>
      <c r="T1046" s="715" t="str">
        <f>IF(Q1046&lt;&gt;"",VLOOKUP(Q1046,'DON GIA'!$H$1:$K$103,4,0),"")</f>
        <v/>
      </c>
      <c r="U1046" s="715" t="str">
        <f t="shared" si="388"/>
        <v/>
      </c>
      <c r="V1046" s="715"/>
      <c r="W1046" s="712" t="s">
        <v>35</v>
      </c>
      <c r="X1046" s="699"/>
      <c r="Y1046" s="718"/>
      <c r="Z1046" s="725"/>
      <c r="AA1046" s="715" t="str">
        <f>IF(W1046&lt;&gt;"",VLOOKUP(W1046,'DON GIA'!$A$1:$D$346,4,0),"")</f>
        <v/>
      </c>
      <c r="AB1046" s="715" t="str">
        <f t="shared" si="389"/>
        <v/>
      </c>
      <c r="AC1046" s="5"/>
      <c r="AD1046" s="5"/>
      <c r="AE1046" s="5"/>
      <c r="AF1046" s="5"/>
      <c r="AG1046" s="5"/>
      <c r="AH1046" s="699"/>
      <c r="AI1046" s="5"/>
      <c r="AJ1046" s="699"/>
      <c r="AK1046" s="699"/>
      <c r="AL1046" s="715" t="str">
        <f>IF(AI1046&lt;&gt;"",VLOOKUP(AI1046,'DON GIA'!$M$1:$P$9,4,0),"")</f>
        <v/>
      </c>
      <c r="AM1046" s="715" t="str">
        <f t="shared" si="390"/>
        <v/>
      </c>
      <c r="AN1046" s="5"/>
      <c r="AO1046" s="699"/>
      <c r="AP1046" s="702" t="str">
        <f t="shared" si="391"/>
        <v/>
      </c>
      <c r="AQ1046" s="712"/>
      <c r="AR1046" s="712"/>
      <c r="AS1046" s="727"/>
    </row>
    <row r="1047" spans="1:45" outlineLevel="2">
      <c r="A1047" s="710">
        <f t="shared" si="392"/>
        <v>69</v>
      </c>
      <c r="B1047" s="711" t="str">
        <f>IF(C1047&lt;&gt;"",COUNTA($C$8:C1047),"")</f>
        <v/>
      </c>
      <c r="C1047" s="711"/>
      <c r="D1047" s="5"/>
      <c r="E1047" s="699"/>
      <c r="F1047" s="699"/>
      <c r="G1047" s="699"/>
      <c r="H1047" s="699"/>
      <c r="I1047" s="699"/>
      <c r="J1047" s="699"/>
      <c r="K1047" s="712"/>
      <c r="L1047" s="714" t="s">
        <v>35</v>
      </c>
      <c r="M1047" s="715" t="str">
        <f>IF(K1047&lt;&gt;"",VLOOKUP(K1047,'DON GIA'!$S$1:$U$19,3,0),"")</f>
        <v/>
      </c>
      <c r="N1047" s="715" t="str">
        <f>IF(K1047&lt;&gt;"",VLOOKUP(K1047,'DON GIA'!$S$1:$V$19,4,0),"")</f>
        <v/>
      </c>
      <c r="O1047" s="715" t="str">
        <f t="shared" si="386"/>
        <v/>
      </c>
      <c r="P1047" s="715" t="str">
        <f t="shared" si="387"/>
        <v/>
      </c>
      <c r="Q1047" s="5" t="s">
        <v>35</v>
      </c>
      <c r="R1047" s="699"/>
      <c r="S1047" s="699"/>
      <c r="T1047" s="715" t="str">
        <f>IF(Q1047&lt;&gt;"",VLOOKUP(Q1047,'DON GIA'!$H$1:$K$103,4,0),"")</f>
        <v/>
      </c>
      <c r="U1047" s="715" t="str">
        <f t="shared" si="388"/>
        <v/>
      </c>
      <c r="V1047" s="715"/>
      <c r="W1047" s="712" t="s">
        <v>35</v>
      </c>
      <c r="X1047" s="699"/>
      <c r="Y1047" s="718"/>
      <c r="Z1047" s="725"/>
      <c r="AA1047" s="715" t="str">
        <f>IF(W1047&lt;&gt;"",VLOOKUP(W1047,'DON GIA'!$A$1:$D$346,4,0),"")</f>
        <v/>
      </c>
      <c r="AB1047" s="715" t="str">
        <f t="shared" si="389"/>
        <v/>
      </c>
      <c r="AC1047" s="5"/>
      <c r="AD1047" s="5"/>
      <c r="AE1047" s="5"/>
      <c r="AF1047" s="5"/>
      <c r="AG1047" s="5"/>
      <c r="AH1047" s="699"/>
      <c r="AI1047" s="5"/>
      <c r="AJ1047" s="699"/>
      <c r="AK1047" s="699"/>
      <c r="AL1047" s="715" t="str">
        <f>IF(AI1047&lt;&gt;"",VLOOKUP(AI1047,'DON GIA'!$M$1:$P$9,4,0),"")</f>
        <v/>
      </c>
      <c r="AM1047" s="715" t="str">
        <f t="shared" si="390"/>
        <v/>
      </c>
      <c r="AN1047" s="5"/>
      <c r="AO1047" s="699"/>
      <c r="AP1047" s="702" t="str">
        <f t="shared" si="391"/>
        <v/>
      </c>
      <c r="AQ1047" s="712"/>
      <c r="AR1047" s="712"/>
      <c r="AS1047" s="727"/>
    </row>
    <row r="1048" spans="1:45" outlineLevel="2">
      <c r="A1048" s="710">
        <f t="shared" si="392"/>
        <v>69</v>
      </c>
      <c r="B1048" s="711" t="str">
        <f>IF(C1048&lt;&gt;"",COUNTA($C$8:C1048),"")</f>
        <v/>
      </c>
      <c r="C1048" s="711"/>
      <c r="D1048" s="5"/>
      <c r="E1048" s="699"/>
      <c r="F1048" s="699"/>
      <c r="G1048" s="699"/>
      <c r="H1048" s="699"/>
      <c r="I1048" s="699"/>
      <c r="J1048" s="699"/>
      <c r="K1048" s="712"/>
      <c r="L1048" s="714" t="s">
        <v>35</v>
      </c>
      <c r="M1048" s="715" t="str">
        <f>IF(K1048&lt;&gt;"",VLOOKUP(K1048,'DON GIA'!$S$1:$U$19,3,0),"")</f>
        <v/>
      </c>
      <c r="N1048" s="715" t="str">
        <f>IF(K1048&lt;&gt;"",VLOOKUP(K1048,'DON GIA'!$S$1:$V$19,4,0),"")</f>
        <v/>
      </c>
      <c r="O1048" s="715" t="str">
        <f t="shared" si="386"/>
        <v/>
      </c>
      <c r="P1048" s="715" t="str">
        <f t="shared" si="387"/>
        <v/>
      </c>
      <c r="Q1048" s="5" t="s">
        <v>35</v>
      </c>
      <c r="R1048" s="699"/>
      <c r="S1048" s="699"/>
      <c r="T1048" s="715" t="str">
        <f>IF(Q1048&lt;&gt;"",VLOOKUP(Q1048,'DON GIA'!$H$1:$K$103,4,0),"")</f>
        <v/>
      </c>
      <c r="U1048" s="715" t="str">
        <f t="shared" si="388"/>
        <v/>
      </c>
      <c r="V1048" s="715"/>
      <c r="W1048" s="712" t="s">
        <v>35</v>
      </c>
      <c r="X1048" s="699"/>
      <c r="Y1048" s="718"/>
      <c r="Z1048" s="725"/>
      <c r="AA1048" s="715" t="str">
        <f>IF(W1048&lt;&gt;"",VLOOKUP(W1048,'DON GIA'!$A$1:$D$346,4,0),"")</f>
        <v/>
      </c>
      <c r="AB1048" s="715" t="str">
        <f t="shared" si="389"/>
        <v/>
      </c>
      <c r="AC1048" s="5"/>
      <c r="AD1048" s="5"/>
      <c r="AE1048" s="5"/>
      <c r="AF1048" s="5"/>
      <c r="AG1048" s="5"/>
      <c r="AH1048" s="699"/>
      <c r="AI1048" s="5"/>
      <c r="AJ1048" s="699"/>
      <c r="AK1048" s="699"/>
      <c r="AL1048" s="715" t="str">
        <f>IF(AI1048&lt;&gt;"",VLOOKUP(AI1048,'DON GIA'!$M$1:$P$9,4,0),"")</f>
        <v/>
      </c>
      <c r="AM1048" s="715" t="str">
        <f t="shared" si="390"/>
        <v/>
      </c>
      <c r="AN1048" s="5"/>
      <c r="AO1048" s="699"/>
      <c r="AP1048" s="702" t="str">
        <f t="shared" si="391"/>
        <v/>
      </c>
      <c r="AQ1048" s="712"/>
      <c r="AR1048" s="712"/>
      <c r="AS1048" s="727"/>
    </row>
    <row r="1049" spans="1:45" outlineLevel="2">
      <c r="A1049" s="710">
        <f t="shared" si="392"/>
        <v>69</v>
      </c>
      <c r="B1049" s="711" t="str">
        <f>IF(C1049&lt;&gt;"",COUNTA($C$8:C1049),"")</f>
        <v/>
      </c>
      <c r="C1049" s="711"/>
      <c r="D1049" s="5"/>
      <c r="E1049" s="699"/>
      <c r="F1049" s="699"/>
      <c r="G1049" s="699"/>
      <c r="H1049" s="699"/>
      <c r="I1049" s="699"/>
      <c r="J1049" s="699"/>
      <c r="K1049" s="712"/>
      <c r="L1049" s="714" t="s">
        <v>35</v>
      </c>
      <c r="M1049" s="715" t="str">
        <f>IF(K1049&lt;&gt;"",VLOOKUP(K1049,'DON GIA'!$S$1:$U$19,3,0),"")</f>
        <v/>
      </c>
      <c r="N1049" s="715" t="str">
        <f>IF(K1049&lt;&gt;"",VLOOKUP(K1049,'DON GIA'!$S$1:$V$19,4,0),"")</f>
        <v/>
      </c>
      <c r="O1049" s="715" t="str">
        <f t="shared" si="386"/>
        <v/>
      </c>
      <c r="P1049" s="715" t="str">
        <f t="shared" si="387"/>
        <v/>
      </c>
      <c r="Q1049" s="5" t="s">
        <v>35</v>
      </c>
      <c r="R1049" s="699"/>
      <c r="S1049" s="699"/>
      <c r="T1049" s="715" t="str">
        <f>IF(Q1049&lt;&gt;"",VLOOKUP(Q1049,'DON GIA'!$H$1:$K$103,4,0),"")</f>
        <v/>
      </c>
      <c r="U1049" s="715" t="str">
        <f t="shared" si="388"/>
        <v/>
      </c>
      <c r="V1049" s="715"/>
      <c r="W1049" s="712" t="s">
        <v>35</v>
      </c>
      <c r="X1049" s="699"/>
      <c r="Y1049" s="718"/>
      <c r="Z1049" s="725"/>
      <c r="AA1049" s="715" t="str">
        <f>IF(W1049&lt;&gt;"",VLOOKUP(W1049,'DON GIA'!$A$1:$D$346,4,0),"")</f>
        <v/>
      </c>
      <c r="AB1049" s="715" t="str">
        <f t="shared" si="389"/>
        <v/>
      </c>
      <c r="AC1049" s="5"/>
      <c r="AD1049" s="5"/>
      <c r="AE1049" s="5"/>
      <c r="AF1049" s="5"/>
      <c r="AG1049" s="5"/>
      <c r="AH1049" s="699"/>
      <c r="AI1049" s="5"/>
      <c r="AJ1049" s="699"/>
      <c r="AK1049" s="699"/>
      <c r="AL1049" s="715" t="str">
        <f>IF(AI1049&lt;&gt;"",VLOOKUP(AI1049,'DON GIA'!$M$1:$P$9,4,0),"")</f>
        <v/>
      </c>
      <c r="AM1049" s="715" t="str">
        <f t="shared" si="390"/>
        <v/>
      </c>
      <c r="AN1049" s="5"/>
      <c r="AO1049" s="699"/>
      <c r="AP1049" s="702" t="str">
        <f t="shared" si="391"/>
        <v/>
      </c>
      <c r="AQ1049" s="712"/>
      <c r="AR1049" s="712"/>
      <c r="AS1049" s="727"/>
    </row>
    <row r="1050" spans="1:45" outlineLevel="2">
      <c r="A1050" s="710">
        <f t="shared" si="392"/>
        <v>69</v>
      </c>
      <c r="B1050" s="711" t="str">
        <f>IF(C1050&lt;&gt;"",COUNTA($C$8:C1050),"")</f>
        <v/>
      </c>
      <c r="C1050" s="711"/>
      <c r="D1050" s="5"/>
      <c r="E1050" s="699"/>
      <c r="F1050" s="699"/>
      <c r="G1050" s="699"/>
      <c r="H1050" s="699"/>
      <c r="I1050" s="699"/>
      <c r="J1050" s="699"/>
      <c r="K1050" s="712"/>
      <c r="L1050" s="714" t="s">
        <v>35</v>
      </c>
      <c r="M1050" s="715" t="str">
        <f>IF(K1050&lt;&gt;"",VLOOKUP(K1050,'DON GIA'!$S$1:$U$19,3,0),"")</f>
        <v/>
      </c>
      <c r="N1050" s="715" t="str">
        <f>IF(K1050&lt;&gt;"",VLOOKUP(K1050,'DON GIA'!$S$1:$V$19,4,0),"")</f>
        <v/>
      </c>
      <c r="O1050" s="715" t="str">
        <f t="shared" si="386"/>
        <v/>
      </c>
      <c r="P1050" s="715" t="str">
        <f t="shared" si="387"/>
        <v/>
      </c>
      <c r="Q1050" s="5" t="s">
        <v>35</v>
      </c>
      <c r="R1050" s="699"/>
      <c r="S1050" s="699"/>
      <c r="T1050" s="715" t="str">
        <f>IF(Q1050&lt;&gt;"",VLOOKUP(Q1050,'DON GIA'!$H$1:$K$103,4,0),"")</f>
        <v/>
      </c>
      <c r="U1050" s="715" t="str">
        <f t="shared" si="388"/>
        <v/>
      </c>
      <c r="V1050" s="715"/>
      <c r="W1050" s="712" t="s">
        <v>35</v>
      </c>
      <c r="X1050" s="699"/>
      <c r="Y1050" s="718"/>
      <c r="Z1050" s="725"/>
      <c r="AA1050" s="715" t="str">
        <f>IF(W1050&lt;&gt;"",VLOOKUP(W1050,'DON GIA'!$A$1:$D$346,4,0),"")</f>
        <v/>
      </c>
      <c r="AB1050" s="715" t="str">
        <f t="shared" si="389"/>
        <v/>
      </c>
      <c r="AC1050" s="5"/>
      <c r="AD1050" s="5"/>
      <c r="AE1050" s="5"/>
      <c r="AF1050" s="5"/>
      <c r="AG1050" s="5"/>
      <c r="AH1050" s="699"/>
      <c r="AI1050" s="5"/>
      <c r="AJ1050" s="699"/>
      <c r="AK1050" s="699"/>
      <c r="AL1050" s="715" t="str">
        <f>IF(AI1050&lt;&gt;"",VLOOKUP(AI1050,'DON GIA'!$M$1:$P$9,4,0),"")</f>
        <v/>
      </c>
      <c r="AM1050" s="715" t="str">
        <f t="shared" si="390"/>
        <v/>
      </c>
      <c r="AN1050" s="5"/>
      <c r="AO1050" s="699"/>
      <c r="AP1050" s="702" t="str">
        <f t="shared" si="391"/>
        <v/>
      </c>
      <c r="AQ1050" s="712"/>
      <c r="AR1050" s="712"/>
      <c r="AS1050" s="727"/>
    </row>
    <row r="1051" spans="1:45" outlineLevel="2">
      <c r="A1051" s="710">
        <f t="shared" si="392"/>
        <v>69</v>
      </c>
      <c r="B1051" s="711" t="str">
        <f>IF(C1051&lt;&gt;"",COUNTA($C$8:C1051),"")</f>
        <v/>
      </c>
      <c r="C1051" s="711"/>
      <c r="D1051" s="5"/>
      <c r="E1051" s="699"/>
      <c r="F1051" s="699"/>
      <c r="G1051" s="699"/>
      <c r="H1051" s="699"/>
      <c r="I1051" s="699"/>
      <c r="J1051" s="699"/>
      <c r="K1051" s="712"/>
      <c r="L1051" s="714" t="s">
        <v>35</v>
      </c>
      <c r="M1051" s="715" t="str">
        <f>IF(K1051&lt;&gt;"",VLOOKUP(K1051,'DON GIA'!$S$1:$U$19,3,0),"")</f>
        <v/>
      </c>
      <c r="N1051" s="715" t="str">
        <f>IF(K1051&lt;&gt;"",VLOOKUP(K1051,'DON GIA'!$S$1:$V$19,4,0),"")</f>
        <v/>
      </c>
      <c r="O1051" s="715" t="str">
        <f t="shared" si="386"/>
        <v/>
      </c>
      <c r="P1051" s="715" t="str">
        <f t="shared" si="387"/>
        <v/>
      </c>
      <c r="Q1051" s="5" t="s">
        <v>35</v>
      </c>
      <c r="R1051" s="699"/>
      <c r="S1051" s="699"/>
      <c r="T1051" s="715" t="str">
        <f>IF(Q1051&lt;&gt;"",VLOOKUP(Q1051,'DON GIA'!$H$1:$K$103,4,0),"")</f>
        <v/>
      </c>
      <c r="U1051" s="715" t="str">
        <f t="shared" si="388"/>
        <v/>
      </c>
      <c r="V1051" s="715"/>
      <c r="W1051" s="712" t="s">
        <v>35</v>
      </c>
      <c r="X1051" s="699"/>
      <c r="Y1051" s="718"/>
      <c r="Z1051" s="725"/>
      <c r="AA1051" s="715" t="str">
        <f>IF(W1051&lt;&gt;"",VLOOKUP(W1051,'DON GIA'!$A$1:$D$346,4,0),"")</f>
        <v/>
      </c>
      <c r="AB1051" s="715" t="str">
        <f t="shared" si="389"/>
        <v/>
      </c>
      <c r="AC1051" s="5"/>
      <c r="AD1051" s="5"/>
      <c r="AE1051" s="5"/>
      <c r="AF1051" s="5"/>
      <c r="AG1051" s="5"/>
      <c r="AH1051" s="699"/>
      <c r="AI1051" s="5"/>
      <c r="AJ1051" s="699"/>
      <c r="AK1051" s="699"/>
      <c r="AL1051" s="715" t="str">
        <f>IF(AI1051&lt;&gt;"",VLOOKUP(AI1051,'DON GIA'!$M$1:$P$9,4,0),"")</f>
        <v/>
      </c>
      <c r="AM1051" s="715" t="str">
        <f t="shared" si="390"/>
        <v/>
      </c>
      <c r="AN1051" s="5"/>
      <c r="AO1051" s="699"/>
      <c r="AP1051" s="702" t="str">
        <f t="shared" si="391"/>
        <v/>
      </c>
      <c r="AQ1051" s="712"/>
      <c r="AR1051" s="712"/>
      <c r="AS1051" s="727"/>
    </row>
    <row r="1052" spans="1:45" outlineLevel="2">
      <c r="A1052" s="710">
        <f t="shared" si="392"/>
        <v>69</v>
      </c>
      <c r="B1052" s="711" t="str">
        <f>IF(C1052&lt;&gt;"",COUNTA($C$8:C1052),"")</f>
        <v/>
      </c>
      <c r="C1052" s="711"/>
      <c r="D1052" s="5"/>
      <c r="E1052" s="699"/>
      <c r="F1052" s="699"/>
      <c r="G1052" s="699"/>
      <c r="H1052" s="699"/>
      <c r="I1052" s="699"/>
      <c r="J1052" s="699"/>
      <c r="K1052" s="712"/>
      <c r="L1052" s="714" t="s">
        <v>35</v>
      </c>
      <c r="M1052" s="715" t="str">
        <f>IF(K1052&lt;&gt;"",VLOOKUP(K1052,'DON GIA'!$S$1:$U$19,3,0),"")</f>
        <v/>
      </c>
      <c r="N1052" s="715" t="str">
        <f>IF(K1052&lt;&gt;"",VLOOKUP(K1052,'DON GIA'!$S$1:$V$19,4,0),"")</f>
        <v/>
      </c>
      <c r="O1052" s="715" t="str">
        <f t="shared" si="386"/>
        <v/>
      </c>
      <c r="P1052" s="715" t="str">
        <f t="shared" si="387"/>
        <v/>
      </c>
      <c r="Q1052" s="5" t="s">
        <v>35</v>
      </c>
      <c r="R1052" s="699"/>
      <c r="S1052" s="699"/>
      <c r="T1052" s="715" t="str">
        <f>IF(Q1052&lt;&gt;"",VLOOKUP(Q1052,'DON GIA'!$H$1:$K$103,4,0),"")</f>
        <v/>
      </c>
      <c r="U1052" s="715" t="str">
        <f t="shared" si="388"/>
        <v/>
      </c>
      <c r="V1052" s="715"/>
      <c r="W1052" s="712" t="s">
        <v>35</v>
      </c>
      <c r="X1052" s="699"/>
      <c r="Y1052" s="718"/>
      <c r="Z1052" s="725"/>
      <c r="AA1052" s="715" t="str">
        <f>IF(W1052&lt;&gt;"",VLOOKUP(W1052,'DON GIA'!$A$1:$D$346,4,0),"")</f>
        <v/>
      </c>
      <c r="AB1052" s="715" t="str">
        <f t="shared" si="389"/>
        <v/>
      </c>
      <c r="AC1052" s="5"/>
      <c r="AD1052" s="5"/>
      <c r="AE1052" s="5"/>
      <c r="AF1052" s="5"/>
      <c r="AG1052" s="5"/>
      <c r="AH1052" s="699"/>
      <c r="AI1052" s="5"/>
      <c r="AJ1052" s="699"/>
      <c r="AK1052" s="699"/>
      <c r="AL1052" s="715" t="str">
        <f>IF(AI1052&lt;&gt;"",VLOOKUP(AI1052,'DON GIA'!$M$1:$P$9,4,0),"")</f>
        <v/>
      </c>
      <c r="AM1052" s="715" t="str">
        <f t="shared" si="390"/>
        <v/>
      </c>
      <c r="AN1052" s="5"/>
      <c r="AO1052" s="699"/>
      <c r="AP1052" s="702" t="str">
        <f t="shared" si="391"/>
        <v/>
      </c>
      <c r="AQ1052" s="712"/>
      <c r="AR1052" s="712"/>
      <c r="AS1052" s="727"/>
    </row>
    <row r="1053" spans="1:45" outlineLevel="2">
      <c r="A1053" s="710">
        <f t="shared" si="392"/>
        <v>69</v>
      </c>
      <c r="B1053" s="711" t="str">
        <f>IF(C1053&lt;&gt;"",COUNTA($C$8:C1053),"")</f>
        <v/>
      </c>
      <c r="C1053" s="711"/>
      <c r="D1053" s="5"/>
      <c r="E1053" s="699"/>
      <c r="F1053" s="699"/>
      <c r="G1053" s="699"/>
      <c r="H1053" s="699"/>
      <c r="I1053" s="699"/>
      <c r="J1053" s="699"/>
      <c r="K1053" s="712"/>
      <c r="L1053" s="714" t="s">
        <v>35</v>
      </c>
      <c r="M1053" s="715" t="str">
        <f>IF(K1053&lt;&gt;"",VLOOKUP(K1053,'DON GIA'!$S$1:$U$19,3,0),"")</f>
        <v/>
      </c>
      <c r="N1053" s="715" t="str">
        <f>IF(K1053&lt;&gt;"",VLOOKUP(K1053,'DON GIA'!$S$1:$V$19,4,0),"")</f>
        <v/>
      </c>
      <c r="O1053" s="715" t="str">
        <f t="shared" si="386"/>
        <v/>
      </c>
      <c r="P1053" s="715" t="str">
        <f t="shared" si="387"/>
        <v/>
      </c>
      <c r="Q1053" s="5" t="s">
        <v>35</v>
      </c>
      <c r="R1053" s="699"/>
      <c r="S1053" s="699"/>
      <c r="T1053" s="715" t="str">
        <f>IF(Q1053&lt;&gt;"",VLOOKUP(Q1053,'DON GIA'!$H$1:$K$103,4,0),"")</f>
        <v/>
      </c>
      <c r="U1053" s="715" t="str">
        <f t="shared" si="388"/>
        <v/>
      </c>
      <c r="V1053" s="715"/>
      <c r="W1053" s="712" t="s">
        <v>35</v>
      </c>
      <c r="X1053" s="699"/>
      <c r="Y1053" s="718"/>
      <c r="Z1053" s="725"/>
      <c r="AA1053" s="715" t="str">
        <f>IF(W1053&lt;&gt;"",VLOOKUP(W1053,'DON GIA'!$A$1:$D$346,4,0),"")</f>
        <v/>
      </c>
      <c r="AB1053" s="715" t="str">
        <f t="shared" si="389"/>
        <v/>
      </c>
      <c r="AC1053" s="5"/>
      <c r="AD1053" s="5"/>
      <c r="AE1053" s="5"/>
      <c r="AF1053" s="5"/>
      <c r="AG1053" s="5"/>
      <c r="AH1053" s="699"/>
      <c r="AI1053" s="5"/>
      <c r="AJ1053" s="699"/>
      <c r="AK1053" s="699"/>
      <c r="AL1053" s="715" t="str">
        <f>IF(AI1053&lt;&gt;"",VLOOKUP(AI1053,'DON GIA'!$M$1:$P$9,4,0),"")</f>
        <v/>
      </c>
      <c r="AM1053" s="715" t="str">
        <f t="shared" si="390"/>
        <v/>
      </c>
      <c r="AN1053" s="5"/>
      <c r="AO1053" s="699"/>
      <c r="AP1053" s="702" t="str">
        <f t="shared" si="391"/>
        <v/>
      </c>
      <c r="AQ1053" s="712"/>
      <c r="AR1053" s="712"/>
      <c r="AS1053" s="727"/>
    </row>
    <row r="1054" spans="1:45" outlineLevel="2">
      <c r="A1054" s="710">
        <f t="shared" si="392"/>
        <v>69</v>
      </c>
      <c r="B1054" s="711" t="str">
        <f>IF(C1054&lt;&gt;"",COUNTA($C$8:C1054),"")</f>
        <v/>
      </c>
      <c r="C1054" s="711"/>
      <c r="D1054" s="5"/>
      <c r="E1054" s="699"/>
      <c r="F1054" s="699"/>
      <c r="G1054" s="699"/>
      <c r="H1054" s="699"/>
      <c r="I1054" s="699"/>
      <c r="J1054" s="699"/>
      <c r="K1054" s="712"/>
      <c r="L1054" s="714" t="s">
        <v>35</v>
      </c>
      <c r="M1054" s="715" t="str">
        <f>IF(K1054&lt;&gt;"",VLOOKUP(K1054,'DON GIA'!$S$1:$U$19,3,0),"")</f>
        <v/>
      </c>
      <c r="N1054" s="715" t="str">
        <f>IF(K1054&lt;&gt;"",VLOOKUP(K1054,'DON GIA'!$S$1:$V$19,4,0),"")</f>
        <v/>
      </c>
      <c r="O1054" s="715" t="str">
        <f t="shared" si="386"/>
        <v/>
      </c>
      <c r="P1054" s="715" t="str">
        <f t="shared" si="387"/>
        <v/>
      </c>
      <c r="Q1054" s="5" t="s">
        <v>35</v>
      </c>
      <c r="R1054" s="699"/>
      <c r="S1054" s="699"/>
      <c r="T1054" s="715" t="str">
        <f>IF(Q1054&lt;&gt;"",VLOOKUP(Q1054,'DON GIA'!$H$1:$K$103,4,0),"")</f>
        <v/>
      </c>
      <c r="U1054" s="715" t="str">
        <f t="shared" si="388"/>
        <v/>
      </c>
      <c r="V1054" s="715"/>
      <c r="W1054" s="712" t="s">
        <v>35</v>
      </c>
      <c r="X1054" s="699"/>
      <c r="Y1054" s="718"/>
      <c r="Z1054" s="725"/>
      <c r="AA1054" s="715" t="str">
        <f>IF(W1054&lt;&gt;"",VLOOKUP(W1054,'DON GIA'!$A$1:$D$346,4,0),"")</f>
        <v/>
      </c>
      <c r="AB1054" s="715" t="str">
        <f t="shared" si="389"/>
        <v/>
      </c>
      <c r="AC1054" s="5"/>
      <c r="AD1054" s="5"/>
      <c r="AE1054" s="5"/>
      <c r="AF1054" s="5"/>
      <c r="AG1054" s="5"/>
      <c r="AH1054" s="699"/>
      <c r="AI1054" s="5"/>
      <c r="AJ1054" s="699"/>
      <c r="AK1054" s="699"/>
      <c r="AL1054" s="715" t="str">
        <f>IF(AI1054&lt;&gt;"",VLOOKUP(AI1054,'DON GIA'!$M$1:$P$9,4,0),"")</f>
        <v/>
      </c>
      <c r="AM1054" s="715" t="str">
        <f t="shared" si="390"/>
        <v/>
      </c>
      <c r="AN1054" s="5"/>
      <c r="AO1054" s="699"/>
      <c r="AP1054" s="702" t="str">
        <f t="shared" si="391"/>
        <v/>
      </c>
      <c r="AQ1054" s="712"/>
      <c r="AR1054" s="712"/>
      <c r="AS1054" s="727"/>
    </row>
    <row r="1055" spans="1:45" outlineLevel="2">
      <c r="A1055" s="710">
        <f t="shared" si="392"/>
        <v>69</v>
      </c>
      <c r="B1055" s="711" t="str">
        <f>IF(C1055&lt;&gt;"",COUNTA($C$8:C1055),"")</f>
        <v/>
      </c>
      <c r="C1055" s="711"/>
      <c r="D1055" s="5"/>
      <c r="E1055" s="699"/>
      <c r="F1055" s="699"/>
      <c r="G1055" s="699"/>
      <c r="H1055" s="699"/>
      <c r="I1055" s="699"/>
      <c r="J1055" s="699"/>
      <c r="K1055" s="712"/>
      <c r="L1055" s="714" t="s">
        <v>35</v>
      </c>
      <c r="M1055" s="715" t="str">
        <f>IF(K1055&lt;&gt;"",VLOOKUP(K1055,'DON GIA'!$S$1:$U$19,3,0),"")</f>
        <v/>
      </c>
      <c r="N1055" s="715" t="str">
        <f>IF(K1055&lt;&gt;"",VLOOKUP(K1055,'DON GIA'!$S$1:$V$19,4,0),"")</f>
        <v/>
      </c>
      <c r="O1055" s="715" t="str">
        <f t="shared" si="386"/>
        <v/>
      </c>
      <c r="P1055" s="715" t="str">
        <f t="shared" si="387"/>
        <v/>
      </c>
      <c r="Q1055" s="5" t="s">
        <v>35</v>
      </c>
      <c r="R1055" s="699"/>
      <c r="S1055" s="699"/>
      <c r="T1055" s="715" t="str">
        <f>IF(Q1055&lt;&gt;"",VLOOKUP(Q1055,'DON GIA'!$H$1:$K$103,4,0),"")</f>
        <v/>
      </c>
      <c r="U1055" s="715" t="str">
        <f t="shared" si="388"/>
        <v/>
      </c>
      <c r="V1055" s="715"/>
      <c r="W1055" s="712" t="s">
        <v>35</v>
      </c>
      <c r="X1055" s="699"/>
      <c r="Y1055" s="718"/>
      <c r="Z1055" s="725"/>
      <c r="AA1055" s="715" t="str">
        <f>IF(W1055&lt;&gt;"",VLOOKUP(W1055,'DON GIA'!$A$1:$D$346,4,0),"")</f>
        <v/>
      </c>
      <c r="AB1055" s="715" t="str">
        <f t="shared" si="389"/>
        <v/>
      </c>
      <c r="AC1055" s="5"/>
      <c r="AD1055" s="5"/>
      <c r="AE1055" s="5"/>
      <c r="AF1055" s="5"/>
      <c r="AG1055" s="5"/>
      <c r="AH1055" s="699"/>
      <c r="AI1055" s="5"/>
      <c r="AJ1055" s="699"/>
      <c r="AK1055" s="699"/>
      <c r="AL1055" s="715" t="str">
        <f>IF(AI1055&lt;&gt;"",VLOOKUP(AI1055,'DON GIA'!$M$1:$P$9,4,0),"")</f>
        <v/>
      </c>
      <c r="AM1055" s="715" t="str">
        <f t="shared" si="390"/>
        <v/>
      </c>
      <c r="AN1055" s="5"/>
      <c r="AO1055" s="699"/>
      <c r="AP1055" s="702" t="str">
        <f t="shared" si="391"/>
        <v/>
      </c>
      <c r="AQ1055" s="712"/>
      <c r="AR1055" s="712"/>
      <c r="AS1055" s="727"/>
    </row>
    <row r="1056" spans="1:45" outlineLevel="2">
      <c r="A1056" s="710">
        <f t="shared" si="392"/>
        <v>69</v>
      </c>
      <c r="B1056" s="711"/>
      <c r="C1056" s="711"/>
      <c r="D1056" s="708"/>
      <c r="E1056" s="699"/>
      <c r="F1056" s="699"/>
      <c r="G1056" s="699"/>
      <c r="H1056" s="699"/>
      <c r="I1056" s="699"/>
      <c r="J1056" s="699"/>
      <c r="K1056" s="712"/>
      <c r="L1056" s="714" t="s">
        <v>35</v>
      </c>
      <c r="M1056" s="715" t="str">
        <f>IF(K1056&lt;&gt;"",VLOOKUP(K1056,'DON GIA'!$S$1:$U$19,3,0),"")</f>
        <v/>
      </c>
      <c r="N1056" s="715" t="str">
        <f>IF(K1056&lt;&gt;"",VLOOKUP(K1056,'DON GIA'!$S$1:$V$19,4,0),"")</f>
        <v/>
      </c>
      <c r="O1056" s="715" t="str">
        <f t="shared" si="386"/>
        <v/>
      </c>
      <c r="P1056" s="715" t="str">
        <f t="shared" si="387"/>
        <v/>
      </c>
      <c r="Q1056" s="5" t="s">
        <v>35</v>
      </c>
      <c r="R1056" s="699"/>
      <c r="S1056" s="699"/>
      <c r="T1056" s="715" t="str">
        <f>IF(Q1056&lt;&gt;"",VLOOKUP(Q1056,'DON GIA'!$H$1:$K$103,4,0),"")</f>
        <v/>
      </c>
      <c r="U1056" s="715" t="str">
        <f t="shared" si="388"/>
        <v/>
      </c>
      <c r="V1056" s="715"/>
      <c r="W1056" s="712" t="s">
        <v>35</v>
      </c>
      <c r="X1056" s="699"/>
      <c r="Y1056" s="718"/>
      <c r="Z1056" s="725"/>
      <c r="AA1056" s="715" t="str">
        <f>IF(W1056&lt;&gt;"",VLOOKUP(W1056,'DON GIA'!$A$1:$D$346,4,0),"")</f>
        <v/>
      </c>
      <c r="AB1056" s="715" t="str">
        <f t="shared" si="389"/>
        <v/>
      </c>
      <c r="AC1056" s="5"/>
      <c r="AD1056" s="5"/>
      <c r="AE1056" s="5"/>
      <c r="AF1056" s="5"/>
      <c r="AG1056" s="5"/>
      <c r="AH1056" s="699"/>
      <c r="AI1056" s="5"/>
      <c r="AJ1056" s="699"/>
      <c r="AK1056" s="699"/>
      <c r="AL1056" s="715" t="str">
        <f>IF(AI1056&lt;&gt;"",VLOOKUP(AI1056,'DON GIA'!$M$1:$P$9,4,0),"")</f>
        <v/>
      </c>
      <c r="AM1056" s="715" t="str">
        <f t="shared" si="390"/>
        <v/>
      </c>
      <c r="AN1056" s="5"/>
      <c r="AO1056" s="699"/>
      <c r="AP1056" s="702" t="str">
        <f t="shared" si="391"/>
        <v/>
      </c>
      <c r="AQ1056" s="712"/>
      <c r="AR1056" s="712"/>
      <c r="AS1056" s="727"/>
    </row>
    <row r="1057" spans="1:45" outlineLevel="1">
      <c r="A1057" s="658" t="s">
        <v>2090</v>
      </c>
      <c r="B1057" s="696">
        <f>IF(C1057&lt;&gt;"",COUNTA($C$8:C1057),"")</f>
        <v>70</v>
      </c>
      <c r="C1057" s="696">
        <v>417</v>
      </c>
      <c r="D1057" s="708" t="s">
        <v>171</v>
      </c>
      <c r="E1057" s="698"/>
      <c r="F1057" s="699"/>
      <c r="G1057" s="698"/>
      <c r="H1057" s="768"/>
      <c r="I1057" s="768"/>
      <c r="J1057" s="768"/>
      <c r="K1057" s="697"/>
      <c r="L1057" s="769">
        <f>SUBTOTAL(9,L1058:L1068)</f>
        <v>63.7</v>
      </c>
      <c r="M1057" s="702"/>
      <c r="N1057" s="702"/>
      <c r="O1057" s="702">
        <f>SUBTOTAL(9,O1058:O1068)</f>
        <v>106952300</v>
      </c>
      <c r="P1057" s="702">
        <f>SUBTOTAL(9,P1058:P1068)</f>
        <v>0</v>
      </c>
      <c r="Q1057" s="708"/>
      <c r="R1057" s="698"/>
      <c r="S1057" s="698">
        <f>SUBTOTAL(9,S1058:S1068)</f>
        <v>0</v>
      </c>
      <c r="T1057" s="702"/>
      <c r="U1057" s="702">
        <f>SUBTOTAL(9,U1058:U1068)</f>
        <v>0</v>
      </c>
      <c r="V1057" s="702"/>
      <c r="W1057" s="697"/>
      <c r="X1057" s="698"/>
      <c r="Y1057" s="705">
        <f>SUBTOTAL(9,Y1058:Y1068)</f>
        <v>141.126</v>
      </c>
      <c r="Z1057" s="724">
        <f>SUBTOTAL(9,Z1058:Z1068)</f>
        <v>40.604999999999997</v>
      </c>
      <c r="AA1057" s="702"/>
      <c r="AB1057" s="702">
        <f>SUBTOTAL(9,AB1058:AB1068)</f>
        <v>516192530.71799994</v>
      </c>
      <c r="AC1057" s="708"/>
      <c r="AD1057" s="708"/>
      <c r="AE1057" s="708"/>
      <c r="AF1057" s="708"/>
      <c r="AG1057" s="708"/>
      <c r="AH1057" s="698"/>
      <c r="AI1057" s="708"/>
      <c r="AJ1057" s="698"/>
      <c r="AK1057" s="698">
        <f>SUBTOTAL(9,AK1058:AK1068)</f>
        <v>1</v>
      </c>
      <c r="AL1057" s="702"/>
      <c r="AM1057" s="702">
        <f>SUBTOTAL(9,AM1058:AM1068)</f>
        <v>17000000</v>
      </c>
      <c r="AN1057" s="708"/>
      <c r="AO1057" s="698">
        <f>SUBTOTAL(9,AO1058:AO1068)</f>
        <v>1</v>
      </c>
      <c r="AP1057" s="702">
        <f t="shared" si="391"/>
        <v>640144830.71799994</v>
      </c>
      <c r="AQ1057" s="709"/>
      <c r="AR1057" s="709"/>
      <c r="AS1057" s="723"/>
    </row>
    <row r="1058" spans="1:45" ht="66.75" outlineLevel="2">
      <c r="A1058" s="710">
        <f>IF(B1057&lt;&gt;"",B1057,A1056)</f>
        <v>70</v>
      </c>
      <c r="B1058" s="711" t="str">
        <f>IF(C1058&lt;&gt;"",COUNTA($C$8:C1058),"")</f>
        <v/>
      </c>
      <c r="C1058" s="711"/>
      <c r="D1058" s="5" t="s">
        <v>172</v>
      </c>
      <c r="E1058" s="699"/>
      <c r="F1058" s="699"/>
      <c r="G1058" s="699">
        <v>225</v>
      </c>
      <c r="H1058" s="734">
        <v>7</v>
      </c>
      <c r="I1058" s="734">
        <v>396</v>
      </c>
      <c r="J1058" s="734" t="s">
        <v>169</v>
      </c>
      <c r="K1058" s="712" t="s">
        <v>973</v>
      </c>
      <c r="L1058" s="764">
        <v>63.7</v>
      </c>
      <c r="M1058" s="715">
        <f>IF(K1058&lt;&gt;"",VLOOKUP(K1058,'DON GIA'!$S$1:$U$19,3,0),"")</f>
        <v>1679000</v>
      </c>
      <c r="N1058" s="715">
        <f>IF(K1058&lt;&gt;"",VLOOKUP(K1058,'DON GIA'!$S$1:$V$19,4,0),"")</f>
        <v>0</v>
      </c>
      <c r="O1058" s="715">
        <f t="shared" ref="O1058:O1068" si="393">IF(K1058&lt;&gt;"",L1058*M1058,"")</f>
        <v>106952300</v>
      </c>
      <c r="P1058" s="715">
        <f t="shared" ref="P1058:P1068" si="394">IF(K1058&lt;&gt;"",L1058*N1058,"")</f>
        <v>0</v>
      </c>
      <c r="Q1058" s="5" t="s">
        <v>35</v>
      </c>
      <c r="R1058" s="699"/>
      <c r="S1058" s="699"/>
      <c r="T1058" s="715" t="str">
        <f>IF(Q1058&lt;&gt;"",VLOOKUP(Q1058,'DON GIA'!$H$1:$K$103,4,0),"")</f>
        <v/>
      </c>
      <c r="U1058" s="715" t="str">
        <f t="shared" ref="U1058:U1068" si="395">IF(Q1058&lt;&gt;"",IF(ISNUMBER(T1058),S1058*T1058,""),"")</f>
        <v/>
      </c>
      <c r="V1058" s="715" t="s">
        <v>2163</v>
      </c>
      <c r="W1058" s="712" t="s">
        <v>1093</v>
      </c>
      <c r="X1058" s="699" t="s">
        <v>27</v>
      </c>
      <c r="Y1058" s="718">
        <v>0.54</v>
      </c>
      <c r="Z1058" s="725">
        <v>10.59</v>
      </c>
      <c r="AA1058" s="715">
        <f>IF(W1058&lt;&gt;"",VLOOKUP(W1058,'DON GIA'!$A$1:$D$346,4,0),"")</f>
        <v>3152933</v>
      </c>
      <c r="AB1058" s="715">
        <f t="shared" ref="AB1058:AB1068" si="396">IF(W1058&lt;&gt;"",IF(ISNUMBER(AA1058),Y1058*AA1058,""),"")</f>
        <v>1702583.82</v>
      </c>
      <c r="AC1058" s="5" t="s">
        <v>28</v>
      </c>
      <c r="AD1058" s="5" t="s">
        <v>29</v>
      </c>
      <c r="AE1058" s="5" t="s">
        <v>30</v>
      </c>
      <c r="AF1058" s="5" t="s">
        <v>41</v>
      </c>
      <c r="AG1058" s="5" t="s">
        <v>32</v>
      </c>
      <c r="AH1058" s="699"/>
      <c r="AI1058" s="5" t="s">
        <v>579</v>
      </c>
      <c r="AJ1058" s="699" t="s">
        <v>560</v>
      </c>
      <c r="AK1058" s="699">
        <v>1</v>
      </c>
      <c r="AL1058" s="715">
        <f>IF(AI1058&lt;&gt;"",VLOOKUP(AI1058,'DON GIA'!$M$1:$P$9,4,0),"")</f>
        <v>17000000</v>
      </c>
      <c r="AM1058" s="715">
        <f t="shared" ref="AM1058:AM1068" si="397">IF(AI1058&lt;&gt;"",AK1058*AL1058,"")</f>
        <v>17000000</v>
      </c>
      <c r="AN1058" s="5" t="s">
        <v>407</v>
      </c>
      <c r="AO1058" s="699">
        <v>1</v>
      </c>
      <c r="AP1058" s="702" t="str">
        <f t="shared" si="391"/>
        <v/>
      </c>
      <c r="AQ1058" s="709" t="s">
        <v>2396</v>
      </c>
      <c r="AR1058" s="709" t="s">
        <v>1912</v>
      </c>
      <c r="AS1058" s="723"/>
    </row>
    <row r="1059" spans="1:45" ht="250.5" outlineLevel="2">
      <c r="A1059" s="710">
        <f t="shared" ref="A1059:A1068" si="398">IF(B1058&lt;&gt;"",B1058,A1058)</f>
        <v>70</v>
      </c>
      <c r="B1059" s="711" t="str">
        <f>IF(C1059&lt;&gt;"",COUNTA($C$8:C1059),"")</f>
        <v/>
      </c>
      <c r="C1059" s="711"/>
      <c r="D1059" s="5" t="s">
        <v>163</v>
      </c>
      <c r="E1059" s="699"/>
      <c r="F1059" s="699"/>
      <c r="G1059" s="699"/>
      <c r="H1059" s="734"/>
      <c r="I1059" s="734"/>
      <c r="J1059" s="734"/>
      <c r="K1059" s="712"/>
      <c r="L1059" s="764" t="s">
        <v>35</v>
      </c>
      <c r="M1059" s="715" t="str">
        <f>IF(K1059&lt;&gt;"",VLOOKUP(K1059,'DON GIA'!$S$1:$U$19,3,0),"")</f>
        <v/>
      </c>
      <c r="N1059" s="715" t="str">
        <f>IF(K1059&lt;&gt;"",VLOOKUP(K1059,'DON GIA'!$S$1:$V$19,4,0),"")</f>
        <v/>
      </c>
      <c r="O1059" s="715" t="str">
        <f t="shared" si="393"/>
        <v/>
      </c>
      <c r="P1059" s="715" t="str">
        <f t="shared" si="394"/>
        <v/>
      </c>
      <c r="Q1059" s="5" t="s">
        <v>35</v>
      </c>
      <c r="R1059" s="699"/>
      <c r="S1059" s="699"/>
      <c r="T1059" s="715" t="str">
        <f>IF(Q1059&lt;&gt;"",VLOOKUP(Q1059,'DON GIA'!$H$1:$K$103,4,0),"")</f>
        <v/>
      </c>
      <c r="U1059" s="715" t="str">
        <f t="shared" si="395"/>
        <v/>
      </c>
      <c r="V1059" s="715"/>
      <c r="W1059" s="712" t="s">
        <v>1063</v>
      </c>
      <c r="X1059" s="699" t="s">
        <v>27</v>
      </c>
      <c r="Y1059" s="718">
        <v>78.94</v>
      </c>
      <c r="Z1059" s="725">
        <v>6.5000000000000002E-2</v>
      </c>
      <c r="AA1059" s="715">
        <f>IF(W1059&lt;&gt;"",VLOOKUP(W1059,'DON GIA'!$A$1:$D$346,4,0),"")</f>
        <v>3941166</v>
      </c>
      <c r="AB1059" s="715">
        <f t="shared" si="396"/>
        <v>311115644.03999996</v>
      </c>
      <c r="AC1059" s="5" t="s">
        <v>28</v>
      </c>
      <c r="AD1059" s="5" t="s">
        <v>29</v>
      </c>
      <c r="AE1059" s="5" t="s">
        <v>30</v>
      </c>
      <c r="AF1059" s="5" t="s">
        <v>31</v>
      </c>
      <c r="AG1059" s="5" t="s">
        <v>32</v>
      </c>
      <c r="AH1059" s="699"/>
      <c r="AI1059" s="5"/>
      <c r="AJ1059" s="699"/>
      <c r="AK1059" s="699"/>
      <c r="AL1059" s="715" t="str">
        <f>IF(AI1059&lt;&gt;"",VLOOKUP(AI1059,'DON GIA'!$M$1:$P$9,4,0),"")</f>
        <v/>
      </c>
      <c r="AM1059" s="715" t="str">
        <f t="shared" si="397"/>
        <v/>
      </c>
      <c r="AN1059" s="5"/>
      <c r="AO1059" s="699"/>
      <c r="AP1059" s="702" t="str">
        <f t="shared" si="391"/>
        <v/>
      </c>
      <c r="AQ1059" s="722" t="s">
        <v>2397</v>
      </c>
      <c r="AR1059" s="722" t="s">
        <v>395</v>
      </c>
      <c r="AS1059" s="639"/>
    </row>
    <row r="1060" spans="1:45" ht="99" outlineLevel="2">
      <c r="A1060" s="710">
        <f t="shared" si="398"/>
        <v>70</v>
      </c>
      <c r="B1060" s="711" t="str">
        <f>IF(C1060&lt;&gt;"",COUNTA($C$8:C1060),"")</f>
        <v/>
      </c>
      <c r="C1060" s="711"/>
      <c r="D1060" s="5"/>
      <c r="E1060" s="699"/>
      <c r="F1060" s="699"/>
      <c r="G1060" s="699"/>
      <c r="H1060" s="699"/>
      <c r="I1060" s="699"/>
      <c r="J1060" s="699"/>
      <c r="K1060" s="712"/>
      <c r="L1060" s="714" t="s">
        <v>35</v>
      </c>
      <c r="M1060" s="715" t="str">
        <f>IF(K1060&lt;&gt;"",VLOOKUP(K1060,'DON GIA'!$S$1:$U$19,3,0),"")</f>
        <v/>
      </c>
      <c r="N1060" s="715" t="str">
        <f>IF(K1060&lt;&gt;"",VLOOKUP(K1060,'DON GIA'!$S$1:$V$19,4,0),"")</f>
        <v/>
      </c>
      <c r="O1060" s="715" t="str">
        <f t="shared" si="393"/>
        <v/>
      </c>
      <c r="P1060" s="715" t="str">
        <f t="shared" si="394"/>
        <v/>
      </c>
      <c r="Q1060" s="5" t="s">
        <v>35</v>
      </c>
      <c r="R1060" s="699"/>
      <c r="S1060" s="699"/>
      <c r="T1060" s="715" t="str">
        <f>IF(Q1060&lt;&gt;"",VLOOKUP(Q1060,'DON GIA'!$H$1:$K$103,4,0),"")</f>
        <v/>
      </c>
      <c r="U1060" s="715" t="str">
        <f t="shared" si="395"/>
        <v/>
      </c>
      <c r="V1060" s="715"/>
      <c r="W1060" s="712" t="s">
        <v>1063</v>
      </c>
      <c r="X1060" s="699" t="s">
        <v>27</v>
      </c>
      <c r="Y1060" s="718">
        <v>33.5</v>
      </c>
      <c r="Z1060" s="725"/>
      <c r="AA1060" s="715">
        <f>IF(W1060&lt;&gt;"",VLOOKUP(W1060,'DON GIA'!$A$1:$D$346,4,0),"")</f>
        <v>3941166</v>
      </c>
      <c r="AB1060" s="715">
        <f t="shared" si="396"/>
        <v>132029061</v>
      </c>
      <c r="AC1060" s="5" t="s">
        <v>28</v>
      </c>
      <c r="AD1060" s="5" t="s">
        <v>29</v>
      </c>
      <c r="AE1060" s="5" t="s">
        <v>30</v>
      </c>
      <c r="AF1060" s="5" t="s">
        <v>31</v>
      </c>
      <c r="AG1060" s="5" t="s">
        <v>32</v>
      </c>
      <c r="AH1060" s="699"/>
      <c r="AI1060" s="5"/>
      <c r="AJ1060" s="699"/>
      <c r="AK1060" s="699"/>
      <c r="AL1060" s="715" t="str">
        <f>IF(AI1060&lt;&gt;"",VLOOKUP(AI1060,'DON GIA'!$M$1:$P$9,4,0),"")</f>
        <v/>
      </c>
      <c r="AM1060" s="715" t="str">
        <f t="shared" si="397"/>
        <v/>
      </c>
      <c r="AN1060" s="5"/>
      <c r="AO1060" s="699"/>
      <c r="AP1060" s="702" t="str">
        <f t="shared" si="391"/>
        <v/>
      </c>
      <c r="AQ1060" s="722" t="s">
        <v>2398</v>
      </c>
      <c r="AR1060" s="722" t="s">
        <v>2016</v>
      </c>
      <c r="AS1060" s="639"/>
    </row>
    <row r="1061" spans="1:45" ht="66.75" outlineLevel="2">
      <c r="A1061" s="710">
        <f t="shared" si="398"/>
        <v>70</v>
      </c>
      <c r="B1061" s="711" t="str">
        <f>IF(C1061&lt;&gt;"",COUNTA($C$8:C1061),"")</f>
        <v/>
      </c>
      <c r="C1061" s="711"/>
      <c r="D1061" s="5"/>
      <c r="E1061" s="699"/>
      <c r="F1061" s="699"/>
      <c r="G1061" s="699"/>
      <c r="H1061" s="699"/>
      <c r="I1061" s="699"/>
      <c r="J1061" s="699"/>
      <c r="K1061" s="712"/>
      <c r="L1061" s="714" t="s">
        <v>35</v>
      </c>
      <c r="M1061" s="715" t="str">
        <f>IF(K1061&lt;&gt;"",VLOOKUP(K1061,'DON GIA'!$S$1:$U$19,3,0),"")</f>
        <v/>
      </c>
      <c r="N1061" s="715" t="str">
        <f>IF(K1061&lt;&gt;"",VLOOKUP(K1061,'DON GIA'!$S$1:$V$19,4,0),"")</f>
        <v/>
      </c>
      <c r="O1061" s="715" t="str">
        <f t="shared" si="393"/>
        <v/>
      </c>
      <c r="P1061" s="715" t="str">
        <f t="shared" si="394"/>
        <v/>
      </c>
      <c r="Q1061" s="5" t="s">
        <v>35</v>
      </c>
      <c r="R1061" s="699"/>
      <c r="S1061" s="699"/>
      <c r="T1061" s="715" t="str">
        <f>IF(Q1061&lt;&gt;"",VLOOKUP(Q1061,'DON GIA'!$H$1:$K$103,4,0),"")</f>
        <v/>
      </c>
      <c r="U1061" s="715" t="str">
        <f t="shared" si="395"/>
        <v/>
      </c>
      <c r="V1061" s="715"/>
      <c r="W1061" s="712" t="s">
        <v>1078</v>
      </c>
      <c r="X1061" s="699" t="s">
        <v>27</v>
      </c>
      <c r="Y1061" s="718">
        <v>9.8699999999999992</v>
      </c>
      <c r="Z1061" s="725">
        <v>29.95</v>
      </c>
      <c r="AA1061" s="715">
        <f>IF(W1061&lt;&gt;"",VLOOKUP(W1061,'DON GIA'!$A$1:$D$346,4,0),"")</f>
        <v>854777</v>
      </c>
      <c r="AB1061" s="715">
        <f t="shared" si="396"/>
        <v>8436648.9900000002</v>
      </c>
      <c r="AC1061" s="5"/>
      <c r="AD1061" s="5" t="s">
        <v>29</v>
      </c>
      <c r="AE1061" s="5" t="s">
        <v>30</v>
      </c>
      <c r="AF1061" s="5" t="s">
        <v>41</v>
      </c>
      <c r="AG1061" s="5" t="s">
        <v>136</v>
      </c>
      <c r="AH1061" s="699"/>
      <c r="AI1061" s="5"/>
      <c r="AJ1061" s="699"/>
      <c r="AK1061" s="699"/>
      <c r="AL1061" s="715" t="str">
        <f>IF(AI1061&lt;&gt;"",VLOOKUP(AI1061,'DON GIA'!$M$1:$P$9,4,0),"")</f>
        <v/>
      </c>
      <c r="AM1061" s="715" t="str">
        <f t="shared" si="397"/>
        <v/>
      </c>
      <c r="AN1061" s="5"/>
      <c r="AO1061" s="699"/>
      <c r="AP1061" s="702" t="str">
        <f t="shared" si="391"/>
        <v/>
      </c>
      <c r="AQ1061" s="584" t="s">
        <v>2017</v>
      </c>
      <c r="AR1061" s="584" t="s">
        <v>1915</v>
      </c>
      <c r="AS1061" s="631"/>
    </row>
    <row r="1062" spans="1:45" outlineLevel="2">
      <c r="A1062" s="710">
        <f t="shared" si="398"/>
        <v>70</v>
      </c>
      <c r="B1062" s="711" t="str">
        <f>IF(C1062&lt;&gt;"",COUNTA($C$8:C1062),"")</f>
        <v/>
      </c>
      <c r="C1062" s="711"/>
      <c r="D1062" s="5"/>
      <c r="E1062" s="699"/>
      <c r="F1062" s="699"/>
      <c r="G1062" s="699"/>
      <c r="H1062" s="699"/>
      <c r="I1062" s="699"/>
      <c r="J1062" s="699"/>
      <c r="K1062" s="712"/>
      <c r="L1062" s="714" t="s">
        <v>35</v>
      </c>
      <c r="M1062" s="715" t="str">
        <f>IF(K1062&lt;&gt;"",VLOOKUP(K1062,'DON GIA'!$S$1:$U$19,3,0),"")</f>
        <v/>
      </c>
      <c r="N1062" s="715" t="str">
        <f>IF(K1062&lt;&gt;"",VLOOKUP(K1062,'DON GIA'!$S$1:$V$19,4,0),"")</f>
        <v/>
      </c>
      <c r="O1062" s="715" t="str">
        <f t="shared" si="393"/>
        <v/>
      </c>
      <c r="P1062" s="715" t="str">
        <f t="shared" si="394"/>
        <v/>
      </c>
      <c r="Q1062" s="5" t="s">
        <v>35</v>
      </c>
      <c r="R1062" s="699"/>
      <c r="S1062" s="699"/>
      <c r="T1062" s="715" t="str">
        <f>IF(Q1062&lt;&gt;"",VLOOKUP(Q1062,'DON GIA'!$H$1:$K$103,4,0),"")</f>
        <v/>
      </c>
      <c r="U1062" s="715" t="str">
        <f t="shared" si="395"/>
        <v/>
      </c>
      <c r="V1062" s="715"/>
      <c r="W1062" s="712" t="s">
        <v>1094</v>
      </c>
      <c r="X1062" s="699" t="s">
        <v>27</v>
      </c>
      <c r="Y1062" s="718">
        <v>5.0999999999999996</v>
      </c>
      <c r="Z1062" s="725"/>
      <c r="AA1062" s="715">
        <f>IF(W1062&lt;&gt;"",VLOOKUP(W1062,'DON GIA'!$A$1:$D$346,4,0),"")</f>
        <v>5058826</v>
      </c>
      <c r="AB1062" s="715">
        <f t="shared" si="396"/>
        <v>25800012.599999998</v>
      </c>
      <c r="AC1062" s="5" t="s">
        <v>28</v>
      </c>
      <c r="AD1062" s="5" t="s">
        <v>34</v>
      </c>
      <c r="AE1062" s="5" t="s">
        <v>30</v>
      </c>
      <c r="AF1062" s="5" t="s">
        <v>31</v>
      </c>
      <c r="AG1062" s="5" t="s">
        <v>32</v>
      </c>
      <c r="AH1062" s="699"/>
      <c r="AI1062" s="5"/>
      <c r="AJ1062" s="699"/>
      <c r="AK1062" s="699"/>
      <c r="AL1062" s="715" t="str">
        <f>IF(AI1062&lt;&gt;"",VLOOKUP(AI1062,'DON GIA'!$M$1:$P$9,4,0),"")</f>
        <v/>
      </c>
      <c r="AM1062" s="715" t="str">
        <f t="shared" si="397"/>
        <v/>
      </c>
      <c r="AN1062" s="5"/>
      <c r="AO1062" s="699"/>
      <c r="AP1062" s="702" t="str">
        <f t="shared" si="391"/>
        <v/>
      </c>
      <c r="AQ1062" s="712"/>
      <c r="AR1062" s="712" t="s">
        <v>1997</v>
      </c>
      <c r="AS1062" s="727"/>
    </row>
    <row r="1063" spans="1:45" outlineLevel="2">
      <c r="A1063" s="710">
        <f t="shared" si="398"/>
        <v>70</v>
      </c>
      <c r="B1063" s="711" t="str">
        <f>IF(C1063&lt;&gt;"",COUNTA($C$8:C1063),"")</f>
        <v/>
      </c>
      <c r="C1063" s="711"/>
      <c r="D1063" s="5"/>
      <c r="E1063" s="699"/>
      <c r="F1063" s="699"/>
      <c r="G1063" s="699"/>
      <c r="H1063" s="699"/>
      <c r="I1063" s="699"/>
      <c r="J1063" s="699"/>
      <c r="K1063" s="712"/>
      <c r="L1063" s="714" t="s">
        <v>35</v>
      </c>
      <c r="M1063" s="715" t="str">
        <f>IF(K1063&lt;&gt;"",VLOOKUP(K1063,'DON GIA'!$S$1:$U$19,3,0),"")</f>
        <v/>
      </c>
      <c r="N1063" s="715" t="str">
        <f>IF(K1063&lt;&gt;"",VLOOKUP(K1063,'DON GIA'!$S$1:$V$19,4,0),"")</f>
        <v/>
      </c>
      <c r="O1063" s="715" t="str">
        <f t="shared" si="393"/>
        <v/>
      </c>
      <c r="P1063" s="715" t="str">
        <f t="shared" si="394"/>
        <v/>
      </c>
      <c r="Q1063" s="5" t="s">
        <v>35</v>
      </c>
      <c r="R1063" s="699"/>
      <c r="S1063" s="699"/>
      <c r="T1063" s="715" t="str">
        <f>IF(Q1063&lt;&gt;"",VLOOKUP(Q1063,'DON GIA'!$H$1:$K$103,4,0),"")</f>
        <v/>
      </c>
      <c r="U1063" s="715" t="str">
        <f t="shared" si="395"/>
        <v/>
      </c>
      <c r="V1063" s="715"/>
      <c r="W1063" s="712" t="s">
        <v>1094</v>
      </c>
      <c r="X1063" s="699" t="s">
        <v>27</v>
      </c>
      <c r="Y1063" s="718">
        <v>6.9</v>
      </c>
      <c r="Z1063" s="725"/>
      <c r="AA1063" s="715">
        <f>IF(W1063&lt;&gt;"",VLOOKUP(W1063,'DON GIA'!$A$1:$D$346,4,0),"")</f>
        <v>5058826</v>
      </c>
      <c r="AB1063" s="715">
        <f t="shared" si="396"/>
        <v>34905899.399999999</v>
      </c>
      <c r="AC1063" s="5" t="s">
        <v>28</v>
      </c>
      <c r="AD1063" s="5" t="s">
        <v>29</v>
      </c>
      <c r="AE1063" s="5" t="s">
        <v>30</v>
      </c>
      <c r="AF1063" s="5" t="s">
        <v>31</v>
      </c>
      <c r="AG1063" s="5" t="s">
        <v>32</v>
      </c>
      <c r="AH1063" s="699"/>
      <c r="AI1063" s="5"/>
      <c r="AJ1063" s="699"/>
      <c r="AK1063" s="699"/>
      <c r="AL1063" s="715" t="str">
        <f>IF(AI1063&lt;&gt;"",VLOOKUP(AI1063,'DON GIA'!$M$1:$P$9,4,0),"")</f>
        <v/>
      </c>
      <c r="AM1063" s="715" t="str">
        <f t="shared" si="397"/>
        <v/>
      </c>
      <c r="AN1063" s="5"/>
      <c r="AO1063" s="699"/>
      <c r="AP1063" s="702" t="str">
        <f t="shared" si="391"/>
        <v/>
      </c>
      <c r="AQ1063" s="712"/>
      <c r="AR1063" s="712"/>
      <c r="AS1063" s="727"/>
    </row>
    <row r="1064" spans="1:45" outlineLevel="2">
      <c r="A1064" s="710">
        <f t="shared" si="398"/>
        <v>70</v>
      </c>
      <c r="B1064" s="711" t="str">
        <f>IF(C1064&lt;&gt;"",COUNTA($C$8:C1064),"")</f>
        <v/>
      </c>
      <c r="C1064" s="711"/>
      <c r="D1064" s="5"/>
      <c r="E1064" s="699"/>
      <c r="F1064" s="699"/>
      <c r="G1064" s="699"/>
      <c r="H1064" s="699"/>
      <c r="I1064" s="699"/>
      <c r="J1064" s="699"/>
      <c r="K1064" s="712"/>
      <c r="L1064" s="714" t="s">
        <v>35</v>
      </c>
      <c r="M1064" s="715" t="str">
        <f>IF(K1064&lt;&gt;"",VLOOKUP(K1064,'DON GIA'!$S$1:$U$19,3,0),"")</f>
        <v/>
      </c>
      <c r="N1064" s="715" t="str">
        <f>IF(K1064&lt;&gt;"",VLOOKUP(K1064,'DON GIA'!$S$1:$V$19,4,0),"")</f>
        <v/>
      </c>
      <c r="O1064" s="715" t="str">
        <f t="shared" si="393"/>
        <v/>
      </c>
      <c r="P1064" s="715" t="str">
        <f t="shared" si="394"/>
        <v/>
      </c>
      <c r="Q1064" s="5" t="s">
        <v>35</v>
      </c>
      <c r="R1064" s="699"/>
      <c r="S1064" s="699"/>
      <c r="T1064" s="715" t="str">
        <f>IF(Q1064&lt;&gt;"",VLOOKUP(Q1064,'DON GIA'!$H$1:$K$103,4,0),"")</f>
        <v/>
      </c>
      <c r="U1064" s="715" t="str">
        <f t="shared" si="395"/>
        <v/>
      </c>
      <c r="V1064" s="715"/>
      <c r="W1064" s="712" t="s">
        <v>1083</v>
      </c>
      <c r="X1064" s="699" t="s">
        <v>27</v>
      </c>
      <c r="Y1064" s="718">
        <v>4.6500000000000004</v>
      </c>
      <c r="Z1064" s="725"/>
      <c r="AA1064" s="715">
        <f>IF(W1064&lt;&gt;"",VLOOKUP(W1064,'DON GIA'!$A$1:$D$346,4,0),"")</f>
        <v>282038</v>
      </c>
      <c r="AB1064" s="715">
        <f t="shared" si="396"/>
        <v>1311476.7000000002</v>
      </c>
      <c r="AC1064" s="5"/>
      <c r="AD1064" s="5"/>
      <c r="AE1064" s="5"/>
      <c r="AF1064" s="5"/>
      <c r="AG1064" s="5"/>
      <c r="AH1064" s="699"/>
      <c r="AI1064" s="5"/>
      <c r="AJ1064" s="699"/>
      <c r="AK1064" s="699"/>
      <c r="AL1064" s="715" t="str">
        <f>IF(AI1064&lt;&gt;"",VLOOKUP(AI1064,'DON GIA'!$M$1:$P$9,4,0),"")</f>
        <v/>
      </c>
      <c r="AM1064" s="715" t="str">
        <f t="shared" si="397"/>
        <v/>
      </c>
      <c r="AN1064" s="5"/>
      <c r="AO1064" s="699"/>
      <c r="AP1064" s="702" t="str">
        <f t="shared" si="391"/>
        <v/>
      </c>
      <c r="AQ1064" s="712"/>
      <c r="AR1064" s="712"/>
      <c r="AS1064" s="727"/>
    </row>
    <row r="1065" spans="1:45" outlineLevel="2">
      <c r="A1065" s="710">
        <f t="shared" si="398"/>
        <v>70</v>
      </c>
      <c r="B1065" s="711" t="str">
        <f>IF(C1065&lt;&gt;"",COUNTA($C$8:C1065),"")</f>
        <v/>
      </c>
      <c r="C1065" s="711"/>
      <c r="D1065" s="5"/>
      <c r="E1065" s="699"/>
      <c r="F1065" s="699"/>
      <c r="G1065" s="699"/>
      <c r="H1065" s="699"/>
      <c r="I1065" s="699"/>
      <c r="J1065" s="699"/>
      <c r="K1065" s="712"/>
      <c r="L1065" s="714" t="s">
        <v>35</v>
      </c>
      <c r="M1065" s="715" t="str">
        <f>IF(K1065&lt;&gt;"",VLOOKUP(K1065,'DON GIA'!$S$1:$U$19,3,0),"")</f>
        <v/>
      </c>
      <c r="N1065" s="715" t="str">
        <f>IF(K1065&lt;&gt;"",VLOOKUP(K1065,'DON GIA'!$S$1:$V$19,4,0),"")</f>
        <v/>
      </c>
      <c r="O1065" s="715" t="str">
        <f t="shared" si="393"/>
        <v/>
      </c>
      <c r="P1065" s="715" t="str">
        <f t="shared" si="394"/>
        <v/>
      </c>
      <c r="Q1065" s="5" t="s">
        <v>35</v>
      </c>
      <c r="R1065" s="699"/>
      <c r="S1065" s="699"/>
      <c r="T1065" s="715" t="str">
        <f>IF(Q1065&lt;&gt;"",VLOOKUP(Q1065,'DON GIA'!$H$1:$K$103,4,0),"")</f>
        <v/>
      </c>
      <c r="U1065" s="715" t="str">
        <f t="shared" si="395"/>
        <v/>
      </c>
      <c r="V1065" s="715"/>
      <c r="W1065" s="712" t="s">
        <v>1082</v>
      </c>
      <c r="X1065" s="699" t="s">
        <v>38</v>
      </c>
      <c r="Y1065" s="718">
        <v>0.186</v>
      </c>
      <c r="Z1065" s="725"/>
      <c r="AA1065" s="715">
        <f>IF(W1065&lt;&gt;"",VLOOKUP(W1065,'DON GIA'!$A$1:$D$346,4,0),"")</f>
        <v>2523428</v>
      </c>
      <c r="AB1065" s="715">
        <f t="shared" si="396"/>
        <v>469357.60800000001</v>
      </c>
      <c r="AC1065" s="5"/>
      <c r="AD1065" s="5"/>
      <c r="AE1065" s="5"/>
      <c r="AF1065" s="5"/>
      <c r="AG1065" s="5"/>
      <c r="AH1065" s="699"/>
      <c r="AI1065" s="5"/>
      <c r="AJ1065" s="699"/>
      <c r="AK1065" s="699"/>
      <c r="AL1065" s="715" t="str">
        <f>IF(AI1065&lt;&gt;"",VLOOKUP(AI1065,'DON GIA'!$M$1:$P$9,4,0),"")</f>
        <v/>
      </c>
      <c r="AM1065" s="715" t="str">
        <f t="shared" si="397"/>
        <v/>
      </c>
      <c r="AN1065" s="5"/>
      <c r="AO1065" s="699"/>
      <c r="AP1065" s="702" t="str">
        <f t="shared" si="391"/>
        <v/>
      </c>
      <c r="AQ1065" s="712"/>
      <c r="AR1065" s="712"/>
      <c r="AS1065" s="727"/>
    </row>
    <row r="1066" spans="1:45" outlineLevel="2">
      <c r="A1066" s="710">
        <f t="shared" si="398"/>
        <v>70</v>
      </c>
      <c r="B1066" s="711" t="str">
        <f>IF(C1066&lt;&gt;"",COUNTA($C$8:C1066),"")</f>
        <v/>
      </c>
      <c r="C1066" s="711"/>
      <c r="D1066" s="5"/>
      <c r="E1066" s="699"/>
      <c r="F1066" s="699"/>
      <c r="G1066" s="699"/>
      <c r="H1066" s="699"/>
      <c r="I1066" s="699"/>
      <c r="J1066" s="699"/>
      <c r="K1066" s="712"/>
      <c r="L1066" s="714" t="s">
        <v>35</v>
      </c>
      <c r="M1066" s="715" t="str">
        <f>IF(K1066&lt;&gt;"",VLOOKUP(K1066,'DON GIA'!$S$1:$U$19,3,0),"")</f>
        <v/>
      </c>
      <c r="N1066" s="715" t="str">
        <f>IF(K1066&lt;&gt;"",VLOOKUP(K1066,'DON GIA'!$S$1:$V$19,4,0),"")</f>
        <v/>
      </c>
      <c r="O1066" s="715" t="str">
        <f t="shared" si="393"/>
        <v/>
      </c>
      <c r="P1066" s="715" t="str">
        <f t="shared" si="394"/>
        <v/>
      </c>
      <c r="Q1066" s="5" t="s">
        <v>35</v>
      </c>
      <c r="R1066" s="699"/>
      <c r="S1066" s="699"/>
      <c r="T1066" s="715" t="str">
        <f>IF(Q1066&lt;&gt;"",VLOOKUP(Q1066,'DON GIA'!$H$1:$K$103,4,0),"")</f>
        <v/>
      </c>
      <c r="U1066" s="715" t="str">
        <f t="shared" si="395"/>
        <v/>
      </c>
      <c r="V1066" s="715"/>
      <c r="W1066" s="712" t="s">
        <v>1095</v>
      </c>
      <c r="X1066" s="699" t="s">
        <v>27</v>
      </c>
      <c r="Y1066" s="718">
        <v>1.44</v>
      </c>
      <c r="Z1066" s="725"/>
      <c r="AA1066" s="715">
        <f>IF(W1066&lt;&gt;"",VLOOKUP(W1066,'DON GIA'!$A$1:$D$346,4,0),"")</f>
        <v>292949</v>
      </c>
      <c r="AB1066" s="715">
        <f t="shared" si="396"/>
        <v>421846.56</v>
      </c>
      <c r="AC1066" s="5"/>
      <c r="AD1066" s="5"/>
      <c r="AE1066" s="5"/>
      <c r="AF1066" s="5"/>
      <c r="AG1066" s="5"/>
      <c r="AH1066" s="699"/>
      <c r="AI1066" s="5"/>
      <c r="AJ1066" s="699"/>
      <c r="AK1066" s="699"/>
      <c r="AL1066" s="715" t="str">
        <f>IF(AI1066&lt;&gt;"",VLOOKUP(AI1066,'DON GIA'!$M$1:$P$9,4,0),"")</f>
        <v/>
      </c>
      <c r="AM1066" s="715" t="str">
        <f t="shared" si="397"/>
        <v/>
      </c>
      <c r="AN1066" s="5"/>
      <c r="AO1066" s="699"/>
      <c r="AP1066" s="702" t="str">
        <f t="shared" si="391"/>
        <v/>
      </c>
      <c r="AQ1066" s="712"/>
      <c r="AR1066" s="712"/>
      <c r="AS1066" s="727"/>
    </row>
    <row r="1067" spans="1:45" outlineLevel="2">
      <c r="A1067" s="710">
        <f t="shared" si="398"/>
        <v>70</v>
      </c>
      <c r="B1067" s="711" t="str">
        <f>IF(C1067&lt;&gt;"",COUNTA($C$8:C1067),"")</f>
        <v/>
      </c>
      <c r="C1067" s="711"/>
      <c r="D1067" s="5"/>
      <c r="E1067" s="699"/>
      <c r="F1067" s="699"/>
      <c r="G1067" s="699"/>
      <c r="H1067" s="699"/>
      <c r="I1067" s="699"/>
      <c r="J1067" s="699"/>
      <c r="K1067" s="712"/>
      <c r="L1067" s="714" t="s">
        <v>35</v>
      </c>
      <c r="M1067" s="715" t="str">
        <f>IF(K1067&lt;&gt;"",VLOOKUP(K1067,'DON GIA'!$S$1:$U$19,3,0),"")</f>
        <v/>
      </c>
      <c r="N1067" s="715" t="str">
        <f>IF(K1067&lt;&gt;"",VLOOKUP(K1067,'DON GIA'!$S$1:$V$19,4,0),"")</f>
        <v/>
      </c>
      <c r="O1067" s="715" t="str">
        <f t="shared" si="393"/>
        <v/>
      </c>
      <c r="P1067" s="715" t="str">
        <f t="shared" si="394"/>
        <v/>
      </c>
      <c r="Q1067" s="5" t="s">
        <v>35</v>
      </c>
      <c r="R1067" s="699"/>
      <c r="S1067" s="699"/>
      <c r="T1067" s="715" t="str">
        <f>IF(Q1067&lt;&gt;"",VLOOKUP(Q1067,'DON GIA'!$H$1:$K$103,4,0),"")</f>
        <v/>
      </c>
      <c r="U1067" s="715" t="str">
        <f t="shared" si="395"/>
        <v/>
      </c>
      <c r="V1067" s="715"/>
      <c r="W1067" s="712" t="s">
        <v>35</v>
      </c>
      <c r="X1067" s="699"/>
      <c r="Y1067" s="718"/>
      <c r="Z1067" s="725"/>
      <c r="AA1067" s="715" t="str">
        <f>IF(W1067&lt;&gt;"",VLOOKUP(W1067,'DON GIA'!$A$1:$D$346,4,0),"")</f>
        <v/>
      </c>
      <c r="AB1067" s="715" t="str">
        <f t="shared" si="396"/>
        <v/>
      </c>
      <c r="AC1067" s="5"/>
      <c r="AD1067" s="5"/>
      <c r="AE1067" s="5"/>
      <c r="AF1067" s="5"/>
      <c r="AG1067" s="5"/>
      <c r="AH1067" s="699"/>
      <c r="AI1067" s="5"/>
      <c r="AJ1067" s="699"/>
      <c r="AK1067" s="699"/>
      <c r="AL1067" s="715" t="str">
        <f>IF(AI1067&lt;&gt;"",VLOOKUP(AI1067,'DON GIA'!$M$1:$P$9,4,0),"")</f>
        <v/>
      </c>
      <c r="AM1067" s="715" t="str">
        <f t="shared" si="397"/>
        <v/>
      </c>
      <c r="AN1067" s="5"/>
      <c r="AO1067" s="699"/>
      <c r="AP1067" s="702" t="str">
        <f t="shared" si="391"/>
        <v/>
      </c>
      <c r="AQ1067" s="712"/>
      <c r="AR1067" s="712"/>
      <c r="AS1067" s="727"/>
    </row>
    <row r="1068" spans="1:45" outlineLevel="2">
      <c r="A1068" s="710">
        <f t="shared" si="398"/>
        <v>70</v>
      </c>
      <c r="B1068" s="711"/>
      <c r="C1068" s="711"/>
      <c r="D1068" s="697"/>
      <c r="E1068" s="699"/>
      <c r="F1068" s="699"/>
      <c r="G1068" s="699"/>
      <c r="H1068" s="699"/>
      <c r="I1068" s="699"/>
      <c r="J1068" s="699"/>
      <c r="K1068" s="712"/>
      <c r="L1068" s="714" t="s">
        <v>35</v>
      </c>
      <c r="M1068" s="715" t="str">
        <f>IF(K1068&lt;&gt;"",VLOOKUP(K1068,'DON GIA'!$S$1:$U$19,3,0),"")</f>
        <v/>
      </c>
      <c r="N1068" s="715" t="str">
        <f>IF(K1068&lt;&gt;"",VLOOKUP(K1068,'DON GIA'!$S$1:$V$19,4,0),"")</f>
        <v/>
      </c>
      <c r="O1068" s="715" t="str">
        <f t="shared" si="393"/>
        <v/>
      </c>
      <c r="P1068" s="715" t="str">
        <f t="shared" si="394"/>
        <v/>
      </c>
      <c r="Q1068" s="5" t="s">
        <v>35</v>
      </c>
      <c r="R1068" s="699"/>
      <c r="S1068" s="699"/>
      <c r="T1068" s="715" t="str">
        <f>IF(Q1068&lt;&gt;"",VLOOKUP(Q1068,'DON GIA'!$H$1:$K$103,4,0),"")</f>
        <v/>
      </c>
      <c r="U1068" s="715" t="str">
        <f t="shared" si="395"/>
        <v/>
      </c>
      <c r="V1068" s="715"/>
      <c r="W1068" s="712"/>
      <c r="X1068" s="699"/>
      <c r="Y1068" s="718"/>
      <c r="Z1068" s="725"/>
      <c r="AA1068" s="715" t="str">
        <f>IF(W1068&lt;&gt;"",VLOOKUP(W1068,'DON GIA'!$A$1:$D$346,4,0),"")</f>
        <v/>
      </c>
      <c r="AB1068" s="715" t="str">
        <f t="shared" si="396"/>
        <v/>
      </c>
      <c r="AC1068" s="5"/>
      <c r="AD1068" s="5"/>
      <c r="AE1068" s="5"/>
      <c r="AF1068" s="5"/>
      <c r="AG1068" s="5"/>
      <c r="AH1068" s="699"/>
      <c r="AI1068" s="5"/>
      <c r="AJ1068" s="699"/>
      <c r="AK1068" s="699"/>
      <c r="AL1068" s="715" t="str">
        <f>IF(AI1068&lt;&gt;"",VLOOKUP(AI1068,'DON GIA'!$M$1:$P$9,4,0),"")</f>
        <v/>
      </c>
      <c r="AM1068" s="715" t="str">
        <f t="shared" si="397"/>
        <v/>
      </c>
      <c r="AN1068" s="5"/>
      <c r="AO1068" s="699"/>
      <c r="AP1068" s="702" t="str">
        <f t="shared" si="391"/>
        <v/>
      </c>
      <c r="AQ1068" s="712"/>
      <c r="AR1068" s="712"/>
      <c r="AS1068" s="727"/>
    </row>
    <row r="1069" spans="1:45" ht="83.25" outlineLevel="1">
      <c r="A1069" s="658" t="s">
        <v>2089</v>
      </c>
      <c r="B1069" s="696">
        <f>IF(C1069&lt;&gt;"",COUNTA($C$8:C1069),"")</f>
        <v>71</v>
      </c>
      <c r="C1069" s="696">
        <v>418</v>
      </c>
      <c r="D1069" s="657" t="s">
        <v>2258</v>
      </c>
      <c r="E1069" s="698"/>
      <c r="F1069" s="699"/>
      <c r="G1069" s="698"/>
      <c r="H1069" s="698"/>
      <c r="I1069" s="698"/>
      <c r="J1069" s="698"/>
      <c r="K1069" s="697"/>
      <c r="L1069" s="701">
        <f>SUBTOTAL(9,L1070:L1083)</f>
        <v>99</v>
      </c>
      <c r="M1069" s="702"/>
      <c r="N1069" s="702"/>
      <c r="O1069" s="702">
        <f>SUBTOTAL(9,O1070:O1083)</f>
        <v>166221000</v>
      </c>
      <c r="P1069" s="702">
        <f>SUBTOTAL(9,P1070:P1083)</f>
        <v>0</v>
      </c>
      <c r="Q1069" s="708"/>
      <c r="R1069" s="698"/>
      <c r="S1069" s="698">
        <f>SUBTOTAL(9,S1070:S1083)</f>
        <v>0</v>
      </c>
      <c r="T1069" s="702"/>
      <c r="U1069" s="702">
        <f>SUBTOTAL(9,U1070:U1083)</f>
        <v>0</v>
      </c>
      <c r="V1069" s="702"/>
      <c r="W1069" s="697"/>
      <c r="X1069" s="698"/>
      <c r="Y1069" s="705">
        <f>SUBTOTAL(9,Y1070:Y1083)</f>
        <v>0</v>
      </c>
      <c r="Z1069" s="724">
        <f>SUBTOTAL(9,Z1070:Z1083)</f>
        <v>0</v>
      </c>
      <c r="AA1069" s="702"/>
      <c r="AB1069" s="702">
        <f>SUBTOTAL(9,AB1070:AB1083)</f>
        <v>0</v>
      </c>
      <c r="AC1069" s="708"/>
      <c r="AD1069" s="708"/>
      <c r="AE1069" s="708"/>
      <c r="AF1069" s="708"/>
      <c r="AG1069" s="708"/>
      <c r="AH1069" s="698"/>
      <c r="AI1069" s="708"/>
      <c r="AJ1069" s="698"/>
      <c r="AK1069" s="698">
        <f>SUBTOTAL(9,AK1070:AK1083)</f>
        <v>0</v>
      </c>
      <c r="AL1069" s="702"/>
      <c r="AM1069" s="702">
        <f>SUBTOTAL(9,AM1070:AM1083)</f>
        <v>0</v>
      </c>
      <c r="AN1069" s="708"/>
      <c r="AO1069" s="698">
        <f>SUBTOTAL(9,AO1070:AO1083)</f>
        <v>0</v>
      </c>
      <c r="AP1069" s="702">
        <f t="shared" si="391"/>
        <v>166221000</v>
      </c>
      <c r="AQ1069" s="709"/>
      <c r="AR1069" s="709"/>
      <c r="AS1069" s="723"/>
    </row>
    <row r="1070" spans="1:45" ht="33.75" outlineLevel="2">
      <c r="A1070" s="710">
        <f>IF(B1069&lt;&gt;"",B1069,A1068)</f>
        <v>71</v>
      </c>
      <c r="B1070" s="711" t="str">
        <f>IF(C1070&lt;&gt;"",COUNTA($C$8:C1070),"")</f>
        <v/>
      </c>
      <c r="C1070" s="711"/>
      <c r="D1070" s="712" t="s">
        <v>2257</v>
      </c>
      <c r="E1070" s="699">
        <v>4</v>
      </c>
      <c r="F1070" s="699"/>
      <c r="G1070" s="699">
        <v>521</v>
      </c>
      <c r="H1070" s="699">
        <v>80</v>
      </c>
      <c r="I1070" s="699">
        <v>21</v>
      </c>
      <c r="J1070" s="699">
        <v>67</v>
      </c>
      <c r="K1070" s="712" t="s">
        <v>973</v>
      </c>
      <c r="L1070" s="714">
        <v>99</v>
      </c>
      <c r="M1070" s="715">
        <f>IF(K1070&lt;&gt;"",VLOOKUP(K1070,'DON GIA'!$S$1:$U$19,3,0),"")</f>
        <v>1679000</v>
      </c>
      <c r="N1070" s="715">
        <f>IF(K1070&lt;&gt;"",VLOOKUP(K1070,'DON GIA'!$S$1:$V$19,4,0),"")</f>
        <v>0</v>
      </c>
      <c r="O1070" s="715">
        <f t="shared" ref="O1070:O1083" si="399">IF(K1070&lt;&gt;"",L1070*M1070,"")</f>
        <v>166221000</v>
      </c>
      <c r="P1070" s="715">
        <f t="shared" ref="P1070:P1083" si="400">IF(K1070&lt;&gt;"",L1070*N1070,"")</f>
        <v>0</v>
      </c>
      <c r="Q1070" s="5" t="s">
        <v>35</v>
      </c>
      <c r="R1070" s="699"/>
      <c r="S1070" s="699"/>
      <c r="T1070" s="715" t="str">
        <f>IF(Q1070&lt;&gt;"",VLOOKUP(Q1070,'DON GIA'!$H$1:$K$103,4,0),"")</f>
        <v/>
      </c>
      <c r="U1070" s="715" t="str">
        <f t="shared" ref="U1070:U1083" si="401">IF(Q1070&lt;&gt;"",IF(ISNUMBER(T1070),S1070*T1070,""),"")</f>
        <v/>
      </c>
      <c r="V1070" s="715"/>
      <c r="W1070" s="712"/>
      <c r="X1070" s="699"/>
      <c r="Y1070" s="718"/>
      <c r="Z1070" s="725"/>
      <c r="AA1070" s="715" t="str">
        <f>IF(W1070&lt;&gt;"",VLOOKUP(W1070,'DON GIA'!$A$1:$D$346,4,0),"")</f>
        <v/>
      </c>
      <c r="AB1070" s="715" t="str">
        <f t="shared" ref="AB1070:AB1083" si="402">IF(W1070&lt;&gt;"",IF(ISNUMBER(AA1070),Y1070*AA1070,""),"")</f>
        <v/>
      </c>
      <c r="AC1070" s="5"/>
      <c r="AD1070" s="5"/>
      <c r="AE1070" s="5"/>
      <c r="AF1070" s="5"/>
      <c r="AG1070" s="5"/>
      <c r="AH1070" s="699"/>
      <c r="AI1070" s="5"/>
      <c r="AJ1070" s="699"/>
      <c r="AK1070" s="699"/>
      <c r="AL1070" s="715" t="str">
        <f>IF(AI1070&lt;&gt;"",VLOOKUP(AI1070,'DON GIA'!$M$1:$P$9,4,0),"")</f>
        <v/>
      </c>
      <c r="AM1070" s="715" t="str">
        <f t="shared" ref="AM1070:AM1083" si="403">IF(AI1070&lt;&gt;"",AK1070*AL1070,"")</f>
        <v/>
      </c>
      <c r="AN1070" s="5"/>
      <c r="AO1070" s="699"/>
      <c r="AP1070" s="702" t="str">
        <f t="shared" si="391"/>
        <v/>
      </c>
      <c r="AQ1070" s="709" t="s">
        <v>2399</v>
      </c>
      <c r="AR1070" s="709" t="s">
        <v>1912</v>
      </c>
      <c r="AS1070" s="723"/>
    </row>
    <row r="1071" spans="1:45" ht="82.5" outlineLevel="2">
      <c r="A1071" s="710">
        <f>IF(B1070&lt;&gt;"",B1070,A1070)</f>
        <v>71</v>
      </c>
      <c r="B1071" s="711" t="str">
        <f>IF(C1071&lt;&gt;"",COUNTA($C$8:C1071),"")</f>
        <v/>
      </c>
      <c r="C1071" s="711"/>
      <c r="D1071" s="712" t="s">
        <v>174</v>
      </c>
      <c r="E1071" s="699"/>
      <c r="F1071" s="699"/>
      <c r="G1071" s="699"/>
      <c r="H1071" s="699"/>
      <c r="I1071" s="699"/>
      <c r="J1071" s="699"/>
      <c r="K1071" s="712"/>
      <c r="L1071" s="714" t="s">
        <v>35</v>
      </c>
      <c r="M1071" s="715" t="str">
        <f>IF(K1071&lt;&gt;"",VLOOKUP(K1071,'DON GIA'!$S$1:$U$19,3,0),"")</f>
        <v/>
      </c>
      <c r="N1071" s="715" t="str">
        <f>IF(K1071&lt;&gt;"",VLOOKUP(K1071,'DON GIA'!$S$1:$V$19,4,0),"")</f>
        <v/>
      </c>
      <c r="O1071" s="715" t="str">
        <f t="shared" si="399"/>
        <v/>
      </c>
      <c r="P1071" s="715" t="str">
        <f t="shared" si="400"/>
        <v/>
      </c>
      <c r="Q1071" s="5" t="s">
        <v>35</v>
      </c>
      <c r="R1071" s="699"/>
      <c r="S1071" s="699"/>
      <c r="T1071" s="715" t="str">
        <f>IF(Q1071&lt;&gt;"",VLOOKUP(Q1071,'DON GIA'!$H$1:$K$103,4,0),"")</f>
        <v/>
      </c>
      <c r="U1071" s="715" t="str">
        <f t="shared" si="401"/>
        <v/>
      </c>
      <c r="V1071" s="715"/>
      <c r="W1071" s="712"/>
      <c r="X1071" s="699"/>
      <c r="Y1071" s="718"/>
      <c r="Z1071" s="725"/>
      <c r="AA1071" s="715" t="str">
        <f>IF(W1071&lt;&gt;"",VLOOKUP(W1071,'DON GIA'!$A$1:$D$346,4,0),"")</f>
        <v/>
      </c>
      <c r="AB1071" s="715" t="str">
        <f t="shared" si="402"/>
        <v/>
      </c>
      <c r="AC1071" s="5"/>
      <c r="AD1071" s="5"/>
      <c r="AE1071" s="5"/>
      <c r="AF1071" s="5"/>
      <c r="AG1071" s="5"/>
      <c r="AH1071" s="699"/>
      <c r="AI1071" s="5"/>
      <c r="AJ1071" s="699"/>
      <c r="AK1071" s="699"/>
      <c r="AL1071" s="715" t="str">
        <f>IF(AI1071&lt;&gt;"",VLOOKUP(AI1071,'DON GIA'!$M$1:$P$9,4,0),"")</f>
        <v/>
      </c>
      <c r="AM1071" s="715" t="str">
        <f t="shared" si="403"/>
        <v/>
      </c>
      <c r="AN1071" s="5"/>
      <c r="AO1071" s="699"/>
      <c r="AP1071" s="702" t="str">
        <f t="shared" si="391"/>
        <v/>
      </c>
      <c r="AQ1071" s="722" t="s">
        <v>390</v>
      </c>
      <c r="AR1071" s="722" t="s">
        <v>1953</v>
      </c>
      <c r="AS1071" s="639"/>
    </row>
    <row r="1072" spans="1:45" ht="49.5" outlineLevel="2">
      <c r="A1072" s="710">
        <f>IF(B1071&lt;&gt;"",B1071,A1071)</f>
        <v>71</v>
      </c>
      <c r="B1072" s="711" t="str">
        <f>IF(C1072&lt;&gt;"",COUNTA($C$8:C1072),"")</f>
        <v/>
      </c>
      <c r="C1072" s="711"/>
      <c r="D1072" s="712" t="s">
        <v>175</v>
      </c>
      <c r="E1072" s="699"/>
      <c r="F1072" s="699"/>
      <c r="G1072" s="699"/>
      <c r="H1072" s="699"/>
      <c r="I1072" s="699"/>
      <c r="J1072" s="699"/>
      <c r="K1072" s="712"/>
      <c r="L1072" s="714" t="s">
        <v>35</v>
      </c>
      <c r="M1072" s="715" t="str">
        <f>IF(K1072&lt;&gt;"",VLOOKUP(K1072,'DON GIA'!$S$1:$U$19,3,0),"")</f>
        <v/>
      </c>
      <c r="N1072" s="715" t="str">
        <f>IF(K1072&lt;&gt;"",VLOOKUP(K1072,'DON GIA'!$S$1:$V$19,4,0),"")</f>
        <v/>
      </c>
      <c r="O1072" s="715" t="str">
        <f t="shared" si="399"/>
        <v/>
      </c>
      <c r="P1072" s="715" t="str">
        <f t="shared" si="400"/>
        <v/>
      </c>
      <c r="Q1072" s="5" t="s">
        <v>35</v>
      </c>
      <c r="R1072" s="699"/>
      <c r="S1072" s="699"/>
      <c r="T1072" s="715" t="str">
        <f>IF(Q1072&lt;&gt;"",VLOOKUP(Q1072,'DON GIA'!$H$1:$K$103,4,0),"")</f>
        <v/>
      </c>
      <c r="U1072" s="715" t="str">
        <f t="shared" si="401"/>
        <v/>
      </c>
      <c r="V1072" s="715"/>
      <c r="W1072" s="712"/>
      <c r="X1072" s="699"/>
      <c r="Y1072" s="718"/>
      <c r="Z1072" s="725"/>
      <c r="AA1072" s="715" t="str">
        <f>IF(W1072&lt;&gt;"",VLOOKUP(W1072,'DON GIA'!$A$1:$D$346,4,0),"")</f>
        <v/>
      </c>
      <c r="AB1072" s="715" t="str">
        <f t="shared" si="402"/>
        <v/>
      </c>
      <c r="AC1072" s="5"/>
      <c r="AD1072" s="5"/>
      <c r="AE1072" s="5"/>
      <c r="AF1072" s="5"/>
      <c r="AG1072" s="5"/>
      <c r="AH1072" s="699"/>
      <c r="AI1072" s="5"/>
      <c r="AJ1072" s="699"/>
      <c r="AK1072" s="699"/>
      <c r="AL1072" s="715" t="str">
        <f>IF(AI1072&lt;&gt;"",VLOOKUP(AI1072,'DON GIA'!$M$1:$P$9,4,0),"")</f>
        <v/>
      </c>
      <c r="AM1072" s="715" t="str">
        <f t="shared" si="403"/>
        <v/>
      </c>
      <c r="AN1072" s="5"/>
      <c r="AO1072" s="699"/>
      <c r="AP1072" s="702" t="str">
        <f t="shared" si="391"/>
        <v/>
      </c>
      <c r="AQ1072" s="722" t="s">
        <v>364</v>
      </c>
      <c r="AR1072" s="722" t="s">
        <v>2018</v>
      </c>
      <c r="AS1072" s="639"/>
    </row>
    <row r="1073" spans="1:45" ht="66" outlineLevel="2">
      <c r="A1073" s="710">
        <f>IF(B1072&lt;&gt;"",B1072,A1072)</f>
        <v>71</v>
      </c>
      <c r="B1073" s="711" t="str">
        <f>IF(C1073&lt;&gt;"",COUNTA($C$8:C1073),"")</f>
        <v/>
      </c>
      <c r="C1073" s="711"/>
      <c r="D1073" s="712" t="s">
        <v>176</v>
      </c>
      <c r="E1073" s="699"/>
      <c r="F1073" s="699"/>
      <c r="G1073" s="699"/>
      <c r="H1073" s="699"/>
      <c r="I1073" s="699"/>
      <c r="J1073" s="699"/>
      <c r="K1073" s="712"/>
      <c r="L1073" s="714" t="s">
        <v>35</v>
      </c>
      <c r="M1073" s="715" t="str">
        <f>IF(K1073&lt;&gt;"",VLOOKUP(K1073,'DON GIA'!$S$1:$U$19,3,0),"")</f>
        <v/>
      </c>
      <c r="N1073" s="715" t="str">
        <f>IF(K1073&lt;&gt;"",VLOOKUP(K1073,'DON GIA'!$S$1:$V$19,4,0),"")</f>
        <v/>
      </c>
      <c r="O1073" s="715" t="str">
        <f t="shared" si="399"/>
        <v/>
      </c>
      <c r="P1073" s="715" t="str">
        <f t="shared" si="400"/>
        <v/>
      </c>
      <c r="Q1073" s="5" t="s">
        <v>35</v>
      </c>
      <c r="R1073" s="699"/>
      <c r="S1073" s="699"/>
      <c r="T1073" s="715" t="str">
        <f>IF(Q1073&lt;&gt;"",VLOOKUP(Q1073,'DON GIA'!$H$1:$K$103,4,0),"")</f>
        <v/>
      </c>
      <c r="U1073" s="715" t="str">
        <f t="shared" si="401"/>
        <v/>
      </c>
      <c r="V1073" s="715"/>
      <c r="W1073" s="712"/>
      <c r="X1073" s="699"/>
      <c r="Y1073" s="718"/>
      <c r="Z1073" s="725"/>
      <c r="AA1073" s="715" t="str">
        <f>IF(W1073&lt;&gt;"",VLOOKUP(W1073,'DON GIA'!$A$1:$D$346,4,0),"")</f>
        <v/>
      </c>
      <c r="AB1073" s="715" t="str">
        <f t="shared" si="402"/>
        <v/>
      </c>
      <c r="AC1073" s="5"/>
      <c r="AD1073" s="5"/>
      <c r="AE1073" s="5"/>
      <c r="AF1073" s="5"/>
      <c r="AG1073" s="5"/>
      <c r="AH1073" s="699"/>
      <c r="AI1073" s="5"/>
      <c r="AJ1073" s="699"/>
      <c r="AK1073" s="699"/>
      <c r="AL1073" s="715" t="str">
        <f>IF(AI1073&lt;&gt;"",VLOOKUP(AI1073,'DON GIA'!$M$1:$P$9,4,0),"")</f>
        <v/>
      </c>
      <c r="AM1073" s="715" t="str">
        <f t="shared" si="403"/>
        <v/>
      </c>
      <c r="AN1073" s="5"/>
      <c r="AO1073" s="699"/>
      <c r="AP1073" s="702" t="str">
        <f t="shared" si="391"/>
        <v/>
      </c>
      <c r="AQ1073" s="709" t="s">
        <v>391</v>
      </c>
      <c r="AR1073" s="709" t="s">
        <v>2019</v>
      </c>
      <c r="AS1073" s="723"/>
    </row>
    <row r="1074" spans="1:45" outlineLevel="2">
      <c r="A1074" s="710"/>
      <c r="B1074" s="711"/>
      <c r="C1074" s="711"/>
      <c r="D1074" s="709" t="s">
        <v>171</v>
      </c>
      <c r="E1074" s="699"/>
      <c r="F1074" s="699"/>
      <c r="G1074" s="699"/>
      <c r="H1074" s="699"/>
      <c r="I1074" s="699"/>
      <c r="J1074" s="699"/>
      <c r="K1074" s="712"/>
      <c r="L1074" s="714"/>
      <c r="M1074" s="715"/>
      <c r="N1074" s="715"/>
      <c r="O1074" s="715"/>
      <c r="P1074" s="715"/>
      <c r="Q1074" s="5"/>
      <c r="R1074" s="699"/>
      <c r="S1074" s="699"/>
      <c r="T1074" s="715"/>
      <c r="U1074" s="715"/>
      <c r="V1074" s="715"/>
      <c r="W1074" s="712"/>
      <c r="X1074" s="699"/>
      <c r="Y1074" s="718"/>
      <c r="Z1074" s="725"/>
      <c r="AA1074" s="715"/>
      <c r="AB1074" s="715"/>
      <c r="AC1074" s="5"/>
      <c r="AD1074" s="5"/>
      <c r="AE1074" s="5"/>
      <c r="AF1074" s="5"/>
      <c r="AG1074" s="5"/>
      <c r="AH1074" s="699"/>
      <c r="AI1074" s="5"/>
      <c r="AJ1074" s="699"/>
      <c r="AK1074" s="699"/>
      <c r="AL1074" s="715"/>
      <c r="AM1074" s="715"/>
      <c r="AN1074" s="5"/>
      <c r="AO1074" s="699"/>
      <c r="AP1074" s="702"/>
      <c r="AQ1074" s="709"/>
      <c r="AR1074" s="712" t="s">
        <v>2020</v>
      </c>
      <c r="AS1074" s="723"/>
    </row>
    <row r="1075" spans="1:45" outlineLevel="2">
      <c r="A1075" s="710"/>
      <c r="B1075" s="711"/>
      <c r="C1075" s="711"/>
      <c r="D1075" s="752" t="s">
        <v>172</v>
      </c>
      <c r="E1075" s="699"/>
      <c r="F1075" s="699"/>
      <c r="G1075" s="699"/>
      <c r="H1075" s="699"/>
      <c r="I1075" s="699"/>
      <c r="J1075" s="699"/>
      <c r="K1075" s="712"/>
      <c r="L1075" s="714"/>
      <c r="M1075" s="715"/>
      <c r="N1075" s="715"/>
      <c r="O1075" s="715"/>
      <c r="P1075" s="715"/>
      <c r="Q1075" s="5"/>
      <c r="R1075" s="699"/>
      <c r="S1075" s="699"/>
      <c r="T1075" s="715"/>
      <c r="U1075" s="715"/>
      <c r="V1075" s="715"/>
      <c r="W1075" s="712"/>
      <c r="X1075" s="699"/>
      <c r="Y1075" s="718"/>
      <c r="Z1075" s="725"/>
      <c r="AA1075" s="715"/>
      <c r="AB1075" s="715"/>
      <c r="AC1075" s="5"/>
      <c r="AD1075" s="5"/>
      <c r="AE1075" s="5"/>
      <c r="AF1075" s="5"/>
      <c r="AG1075" s="5"/>
      <c r="AH1075" s="699"/>
      <c r="AI1075" s="5"/>
      <c r="AJ1075" s="699"/>
      <c r="AK1075" s="699"/>
      <c r="AL1075" s="715"/>
      <c r="AM1075" s="715"/>
      <c r="AN1075" s="5"/>
      <c r="AO1075" s="699"/>
      <c r="AP1075" s="702"/>
      <c r="AQ1075" s="709"/>
      <c r="AR1075" s="709"/>
      <c r="AS1075" s="723"/>
    </row>
    <row r="1076" spans="1:45" ht="33.75" outlineLevel="2">
      <c r="A1076" s="710"/>
      <c r="B1076" s="711"/>
      <c r="C1076" s="711"/>
      <c r="D1076" s="752" t="s">
        <v>163</v>
      </c>
      <c r="E1076" s="699"/>
      <c r="F1076" s="699"/>
      <c r="G1076" s="699"/>
      <c r="H1076" s="699"/>
      <c r="I1076" s="699"/>
      <c r="J1076" s="699"/>
      <c r="K1076" s="712"/>
      <c r="L1076" s="714"/>
      <c r="M1076" s="715"/>
      <c r="N1076" s="715"/>
      <c r="O1076" s="715"/>
      <c r="P1076" s="715"/>
      <c r="Q1076" s="5"/>
      <c r="R1076" s="699"/>
      <c r="S1076" s="699"/>
      <c r="T1076" s="715"/>
      <c r="U1076" s="715"/>
      <c r="V1076" s="715"/>
      <c r="W1076" s="712"/>
      <c r="X1076" s="699"/>
      <c r="Y1076" s="718"/>
      <c r="Z1076" s="725"/>
      <c r="AA1076" s="715"/>
      <c r="AB1076" s="715"/>
      <c r="AC1076" s="5"/>
      <c r="AD1076" s="5"/>
      <c r="AE1076" s="5"/>
      <c r="AF1076" s="5"/>
      <c r="AG1076" s="5"/>
      <c r="AH1076" s="699"/>
      <c r="AI1076" s="5"/>
      <c r="AJ1076" s="699"/>
      <c r="AK1076" s="699"/>
      <c r="AL1076" s="715"/>
      <c r="AM1076" s="715"/>
      <c r="AN1076" s="5"/>
      <c r="AO1076" s="699"/>
      <c r="AP1076" s="702"/>
      <c r="AQ1076" s="709"/>
      <c r="AR1076" s="709"/>
      <c r="AS1076" s="723"/>
    </row>
    <row r="1077" spans="1:45" outlineLevel="2">
      <c r="A1077" s="710"/>
      <c r="B1077" s="711"/>
      <c r="C1077" s="711"/>
      <c r="D1077" s="709" t="s">
        <v>441</v>
      </c>
      <c r="E1077" s="699"/>
      <c r="F1077" s="699"/>
      <c r="G1077" s="699"/>
      <c r="H1077" s="699"/>
      <c r="I1077" s="699"/>
      <c r="J1077" s="699"/>
      <c r="K1077" s="712"/>
      <c r="L1077" s="714"/>
      <c r="M1077" s="715"/>
      <c r="N1077" s="715"/>
      <c r="O1077" s="715"/>
      <c r="P1077" s="715"/>
      <c r="Q1077" s="5"/>
      <c r="R1077" s="699"/>
      <c r="S1077" s="699"/>
      <c r="T1077" s="715"/>
      <c r="U1077" s="715"/>
      <c r="V1077" s="715"/>
      <c r="W1077" s="712"/>
      <c r="X1077" s="699"/>
      <c r="Y1077" s="718"/>
      <c r="Z1077" s="725"/>
      <c r="AA1077" s="715"/>
      <c r="AB1077" s="715"/>
      <c r="AC1077" s="5"/>
      <c r="AD1077" s="5"/>
      <c r="AE1077" s="5"/>
      <c r="AF1077" s="5"/>
      <c r="AG1077" s="5"/>
      <c r="AH1077" s="699"/>
      <c r="AI1077" s="5"/>
      <c r="AJ1077" s="699"/>
      <c r="AK1077" s="699"/>
      <c r="AL1077" s="715"/>
      <c r="AM1077" s="715"/>
      <c r="AN1077" s="5"/>
      <c r="AO1077" s="699"/>
      <c r="AP1077" s="702"/>
      <c r="AQ1077" s="709"/>
      <c r="AR1077" s="709"/>
      <c r="AS1077" s="723"/>
    </row>
    <row r="1078" spans="1:45" outlineLevel="2">
      <c r="A1078" s="710"/>
      <c r="B1078" s="711"/>
      <c r="C1078" s="711"/>
      <c r="D1078" s="752" t="s">
        <v>443</v>
      </c>
      <c r="E1078" s="699"/>
      <c r="F1078" s="699"/>
      <c r="G1078" s="699"/>
      <c r="H1078" s="699"/>
      <c r="I1078" s="699"/>
      <c r="J1078" s="699"/>
      <c r="K1078" s="712"/>
      <c r="L1078" s="714"/>
      <c r="M1078" s="715"/>
      <c r="N1078" s="715"/>
      <c r="O1078" s="715"/>
      <c r="P1078" s="715"/>
      <c r="Q1078" s="5"/>
      <c r="R1078" s="699"/>
      <c r="S1078" s="699"/>
      <c r="T1078" s="715"/>
      <c r="U1078" s="715"/>
      <c r="V1078" s="715"/>
      <c r="W1078" s="712"/>
      <c r="X1078" s="699"/>
      <c r="Y1078" s="718"/>
      <c r="Z1078" s="725"/>
      <c r="AA1078" s="715"/>
      <c r="AB1078" s="715"/>
      <c r="AC1078" s="5"/>
      <c r="AD1078" s="5"/>
      <c r="AE1078" s="5"/>
      <c r="AF1078" s="5"/>
      <c r="AG1078" s="5"/>
      <c r="AH1078" s="699"/>
      <c r="AI1078" s="5"/>
      <c r="AJ1078" s="699"/>
      <c r="AK1078" s="699"/>
      <c r="AL1078" s="715"/>
      <c r="AM1078" s="715"/>
      <c r="AN1078" s="5"/>
      <c r="AO1078" s="699"/>
      <c r="AP1078" s="702"/>
      <c r="AQ1078" s="709"/>
      <c r="AR1078" s="709"/>
      <c r="AS1078" s="723"/>
    </row>
    <row r="1079" spans="1:45" ht="33.75" outlineLevel="2">
      <c r="A1079" s="710">
        <f>IF(B1073&lt;&gt;"",B1073,A1073)</f>
        <v>71</v>
      </c>
      <c r="B1079" s="711" t="str">
        <f>IF(C1079&lt;&gt;"",COUNTA($C$8:C1079),"")</f>
        <v/>
      </c>
      <c r="C1079" s="711"/>
      <c r="D1079" s="752" t="s">
        <v>39</v>
      </c>
      <c r="E1079" s="699"/>
      <c r="F1079" s="699"/>
      <c r="G1079" s="699"/>
      <c r="H1079" s="699"/>
      <c r="I1079" s="699"/>
      <c r="J1079" s="699"/>
      <c r="K1079" s="712"/>
      <c r="L1079" s="714" t="s">
        <v>35</v>
      </c>
      <c r="M1079" s="715" t="str">
        <f>IF(K1079&lt;&gt;"",VLOOKUP(K1079,'DON GIA'!$S$1:$U$19,3,0),"")</f>
        <v/>
      </c>
      <c r="N1079" s="715" t="str">
        <f>IF(K1079&lt;&gt;"",VLOOKUP(K1079,'DON GIA'!$S$1:$V$19,4,0),"")</f>
        <v/>
      </c>
      <c r="O1079" s="715" t="str">
        <f t="shared" si="399"/>
        <v/>
      </c>
      <c r="P1079" s="715" t="str">
        <f t="shared" si="400"/>
        <v/>
      </c>
      <c r="Q1079" s="5" t="s">
        <v>35</v>
      </c>
      <c r="R1079" s="699"/>
      <c r="S1079" s="699"/>
      <c r="T1079" s="715" t="str">
        <f>IF(Q1079&lt;&gt;"",VLOOKUP(Q1079,'DON GIA'!$H$1:$K$103,4,0),"")</f>
        <v/>
      </c>
      <c r="U1079" s="715" t="str">
        <f t="shared" si="401"/>
        <v/>
      </c>
      <c r="V1079" s="715"/>
      <c r="W1079" s="712"/>
      <c r="X1079" s="699"/>
      <c r="Y1079" s="718"/>
      <c r="Z1079" s="725"/>
      <c r="AA1079" s="715" t="str">
        <f>IF(W1079&lt;&gt;"",VLOOKUP(W1079,'DON GIA'!$A$1:$D$346,4,0),"")</f>
        <v/>
      </c>
      <c r="AB1079" s="715" t="str">
        <f t="shared" si="402"/>
        <v/>
      </c>
      <c r="AC1079" s="5"/>
      <c r="AD1079" s="5"/>
      <c r="AE1079" s="5"/>
      <c r="AF1079" s="5"/>
      <c r="AG1079" s="5"/>
      <c r="AH1079" s="699"/>
      <c r="AI1079" s="5"/>
      <c r="AJ1079" s="699"/>
      <c r="AK1079" s="699"/>
      <c r="AL1079" s="715" t="str">
        <f>IF(AI1079&lt;&gt;"",VLOOKUP(AI1079,'DON GIA'!$M$1:$P$9,4,0),"")</f>
        <v/>
      </c>
      <c r="AM1079" s="715" t="str">
        <f t="shared" si="403"/>
        <v/>
      </c>
      <c r="AN1079" s="5"/>
      <c r="AO1079" s="699"/>
      <c r="AP1079" s="702" t="str">
        <f t="shared" si="391"/>
        <v/>
      </c>
      <c r="AQ1079" s="712"/>
      <c r="AR1079" s="712"/>
      <c r="AS1079" s="727"/>
    </row>
    <row r="1080" spans="1:45" outlineLevel="2">
      <c r="A1080" s="710"/>
      <c r="B1080" s="711"/>
      <c r="C1080" s="711"/>
      <c r="D1080" s="38" t="s">
        <v>435</v>
      </c>
      <c r="E1080" s="699"/>
      <c r="F1080" s="699"/>
      <c r="G1080" s="699"/>
      <c r="H1080" s="699"/>
      <c r="I1080" s="699"/>
      <c r="J1080" s="699"/>
      <c r="K1080" s="712"/>
      <c r="L1080" s="714"/>
      <c r="M1080" s="715"/>
      <c r="N1080" s="715"/>
      <c r="O1080" s="715"/>
      <c r="P1080" s="715"/>
      <c r="Q1080" s="5"/>
      <c r="R1080" s="699"/>
      <c r="S1080" s="699"/>
      <c r="T1080" s="715"/>
      <c r="U1080" s="715"/>
      <c r="V1080" s="715"/>
      <c r="W1080" s="712"/>
      <c r="X1080" s="699"/>
      <c r="Y1080" s="718"/>
      <c r="Z1080" s="725"/>
      <c r="AA1080" s="715"/>
      <c r="AB1080" s="715"/>
      <c r="AC1080" s="5"/>
      <c r="AD1080" s="5"/>
      <c r="AE1080" s="5"/>
      <c r="AF1080" s="5"/>
      <c r="AG1080" s="5"/>
      <c r="AH1080" s="699"/>
      <c r="AI1080" s="5"/>
      <c r="AJ1080" s="699"/>
      <c r="AK1080" s="699"/>
      <c r="AL1080" s="715"/>
      <c r="AM1080" s="715"/>
      <c r="AN1080" s="5"/>
      <c r="AO1080" s="699"/>
      <c r="AP1080" s="702"/>
      <c r="AQ1080" s="712"/>
      <c r="AR1080" s="712"/>
      <c r="AS1080" s="727"/>
    </row>
    <row r="1081" spans="1:45" outlineLevel="2">
      <c r="A1081" s="710"/>
      <c r="B1081" s="711"/>
      <c r="C1081" s="711"/>
      <c r="D1081" s="752" t="s">
        <v>436</v>
      </c>
      <c r="E1081" s="699"/>
      <c r="F1081" s="699"/>
      <c r="G1081" s="699"/>
      <c r="H1081" s="699"/>
      <c r="I1081" s="699"/>
      <c r="J1081" s="699"/>
      <c r="K1081" s="712"/>
      <c r="L1081" s="714"/>
      <c r="M1081" s="715"/>
      <c r="N1081" s="715"/>
      <c r="O1081" s="715"/>
      <c r="P1081" s="715"/>
      <c r="Q1081" s="5"/>
      <c r="R1081" s="699"/>
      <c r="S1081" s="699"/>
      <c r="T1081" s="715"/>
      <c r="U1081" s="715"/>
      <c r="V1081" s="715"/>
      <c r="W1081" s="712"/>
      <c r="X1081" s="699"/>
      <c r="Y1081" s="718"/>
      <c r="Z1081" s="725"/>
      <c r="AA1081" s="715"/>
      <c r="AB1081" s="715"/>
      <c r="AC1081" s="5"/>
      <c r="AD1081" s="5"/>
      <c r="AE1081" s="5"/>
      <c r="AF1081" s="5"/>
      <c r="AG1081" s="5"/>
      <c r="AH1081" s="699"/>
      <c r="AI1081" s="5"/>
      <c r="AJ1081" s="699"/>
      <c r="AK1081" s="699"/>
      <c r="AL1081" s="715"/>
      <c r="AM1081" s="715"/>
      <c r="AN1081" s="5"/>
      <c r="AO1081" s="699"/>
      <c r="AP1081" s="702"/>
      <c r="AQ1081" s="712"/>
      <c r="AR1081" s="712"/>
      <c r="AS1081" s="727"/>
    </row>
    <row r="1082" spans="1:45" ht="33.75" outlineLevel="2">
      <c r="A1082" s="710"/>
      <c r="B1082" s="711"/>
      <c r="C1082" s="711"/>
      <c r="D1082" s="752" t="s">
        <v>437</v>
      </c>
      <c r="E1082" s="699"/>
      <c r="F1082" s="699"/>
      <c r="G1082" s="699"/>
      <c r="H1082" s="699"/>
      <c r="I1082" s="699"/>
      <c r="J1082" s="699"/>
      <c r="K1082" s="712"/>
      <c r="L1082" s="714"/>
      <c r="M1082" s="715"/>
      <c r="N1082" s="715"/>
      <c r="O1082" s="715"/>
      <c r="P1082" s="715"/>
      <c r="Q1082" s="5"/>
      <c r="R1082" s="699"/>
      <c r="S1082" s="699"/>
      <c r="T1082" s="715"/>
      <c r="U1082" s="715"/>
      <c r="V1082" s="715"/>
      <c r="W1082" s="712"/>
      <c r="X1082" s="699"/>
      <c r="Y1082" s="718"/>
      <c r="Z1082" s="725"/>
      <c r="AA1082" s="715"/>
      <c r="AB1082" s="715"/>
      <c r="AC1082" s="5"/>
      <c r="AD1082" s="5"/>
      <c r="AE1082" s="5"/>
      <c r="AF1082" s="5"/>
      <c r="AG1082" s="5"/>
      <c r="AH1082" s="699"/>
      <c r="AI1082" s="5"/>
      <c r="AJ1082" s="699"/>
      <c r="AK1082" s="699"/>
      <c r="AL1082" s="715"/>
      <c r="AM1082" s="715"/>
      <c r="AN1082" s="5"/>
      <c r="AO1082" s="699"/>
      <c r="AP1082" s="702"/>
      <c r="AQ1082" s="712"/>
      <c r="AR1082" s="712"/>
      <c r="AS1082" s="727"/>
    </row>
    <row r="1083" spans="1:45" outlineLevel="2">
      <c r="A1083" s="710">
        <f>IF(B1079&lt;&gt;"",B1079,A1079)</f>
        <v>71</v>
      </c>
      <c r="B1083" s="711"/>
      <c r="C1083" s="711"/>
      <c r="D1083" s="708"/>
      <c r="E1083" s="699"/>
      <c r="F1083" s="699"/>
      <c r="G1083" s="699"/>
      <c r="H1083" s="699"/>
      <c r="I1083" s="699"/>
      <c r="J1083" s="699"/>
      <c r="K1083" s="712"/>
      <c r="L1083" s="714" t="s">
        <v>35</v>
      </c>
      <c r="M1083" s="715" t="str">
        <f>IF(K1083&lt;&gt;"",VLOOKUP(K1083,'DON GIA'!$S$1:$U$19,3,0),"")</f>
        <v/>
      </c>
      <c r="N1083" s="715" t="str">
        <f>IF(K1083&lt;&gt;"",VLOOKUP(K1083,'DON GIA'!$S$1:$V$19,4,0),"")</f>
        <v/>
      </c>
      <c r="O1083" s="715" t="str">
        <f t="shared" si="399"/>
        <v/>
      </c>
      <c r="P1083" s="715" t="str">
        <f t="shared" si="400"/>
        <v/>
      </c>
      <c r="Q1083" s="5" t="s">
        <v>35</v>
      </c>
      <c r="R1083" s="699"/>
      <c r="S1083" s="699"/>
      <c r="T1083" s="715" t="str">
        <f>IF(Q1083&lt;&gt;"",VLOOKUP(Q1083,'DON GIA'!$H$1:$K$103,4,0),"")</f>
        <v/>
      </c>
      <c r="U1083" s="715" t="str">
        <f t="shared" si="401"/>
        <v/>
      </c>
      <c r="V1083" s="715"/>
      <c r="W1083" s="712"/>
      <c r="X1083" s="699"/>
      <c r="Y1083" s="718"/>
      <c r="Z1083" s="725"/>
      <c r="AA1083" s="715" t="str">
        <f>IF(W1083&lt;&gt;"",VLOOKUP(W1083,'DON GIA'!$A$1:$D$346,4,0),"")</f>
        <v/>
      </c>
      <c r="AB1083" s="715" t="str">
        <f t="shared" si="402"/>
        <v/>
      </c>
      <c r="AC1083" s="5"/>
      <c r="AD1083" s="5"/>
      <c r="AE1083" s="5"/>
      <c r="AF1083" s="5"/>
      <c r="AG1083" s="5"/>
      <c r="AH1083" s="699"/>
      <c r="AI1083" s="5"/>
      <c r="AJ1083" s="699"/>
      <c r="AK1083" s="699"/>
      <c r="AL1083" s="715" t="str">
        <f>IF(AI1083&lt;&gt;"",VLOOKUP(AI1083,'DON GIA'!$M$1:$P$9,4,0),"")</f>
        <v/>
      </c>
      <c r="AM1083" s="715" t="str">
        <f t="shared" si="403"/>
        <v/>
      </c>
      <c r="AN1083" s="5"/>
      <c r="AO1083" s="699"/>
      <c r="AP1083" s="702" t="str">
        <f t="shared" si="391"/>
        <v/>
      </c>
      <c r="AQ1083" s="712"/>
      <c r="AR1083" s="712"/>
      <c r="AS1083" s="727"/>
    </row>
    <row r="1084" spans="1:45" outlineLevel="1">
      <c r="A1084" s="658" t="s">
        <v>2088</v>
      </c>
      <c r="B1084" s="696">
        <f>IF(C1084&lt;&gt;"",COUNTA($C$8:C1084),"")</f>
        <v>72</v>
      </c>
      <c r="C1084" s="696">
        <v>467</v>
      </c>
      <c r="D1084" s="708" t="s">
        <v>447</v>
      </c>
      <c r="E1084" s="698"/>
      <c r="F1084" s="699"/>
      <c r="G1084" s="698"/>
      <c r="H1084" s="698"/>
      <c r="I1084" s="698"/>
      <c r="J1084" s="698"/>
      <c r="K1084" s="697"/>
      <c r="L1084" s="701">
        <f>SUBTOTAL(9,L1085:L1101)</f>
        <v>120.5</v>
      </c>
      <c r="M1084" s="702"/>
      <c r="N1084" s="702"/>
      <c r="O1084" s="702">
        <f>SUBTOTAL(9,O1085:O1101)</f>
        <v>202319500</v>
      </c>
      <c r="P1084" s="702">
        <f>SUBTOTAL(9,P1085:P1101)</f>
        <v>162675000</v>
      </c>
      <c r="Q1084" s="708"/>
      <c r="R1084" s="698"/>
      <c r="S1084" s="698">
        <f>SUBTOTAL(9,S1085:S1101)</f>
        <v>5</v>
      </c>
      <c r="T1084" s="702"/>
      <c r="U1084" s="702">
        <f>SUBTOTAL(9,U1085:U1101)</f>
        <v>6694000</v>
      </c>
      <c r="V1084" s="702"/>
      <c r="W1084" s="697"/>
      <c r="X1084" s="698"/>
      <c r="Y1084" s="705">
        <f>SUBTOTAL(9,Y1085:Y1101)</f>
        <v>230.76000000000005</v>
      </c>
      <c r="Z1084" s="724">
        <f>SUBTOTAL(9,Z1085:Z1101)</f>
        <v>0</v>
      </c>
      <c r="AA1084" s="702"/>
      <c r="AB1084" s="702">
        <f>SUBTOTAL(9,AB1085:AB1101)</f>
        <v>350544360.31999987</v>
      </c>
      <c r="AC1084" s="708"/>
      <c r="AD1084" s="708"/>
      <c r="AE1084" s="708"/>
      <c r="AF1084" s="708"/>
      <c r="AG1084" s="708"/>
      <c r="AH1084" s="698"/>
      <c r="AI1084" s="708"/>
      <c r="AJ1084" s="698"/>
      <c r="AK1084" s="698">
        <f>SUBTOTAL(9,AK1085:AK1101)</f>
        <v>4</v>
      </c>
      <c r="AL1084" s="702"/>
      <c r="AM1084" s="702">
        <f>SUBTOTAL(9,AM1085:AM1101)</f>
        <v>51687760</v>
      </c>
      <c r="AN1084" s="708"/>
      <c r="AO1084" s="698">
        <f>SUBTOTAL(9,AO1085:AO1101)</f>
        <v>1</v>
      </c>
      <c r="AP1084" s="702">
        <f t="shared" si="391"/>
        <v>773920620.31999993</v>
      </c>
      <c r="AQ1084" s="709"/>
      <c r="AR1084" s="709"/>
      <c r="AS1084" s="723"/>
    </row>
    <row r="1085" spans="1:45" ht="66.75" outlineLevel="2">
      <c r="A1085" s="710">
        <f>IF(B1084&lt;&gt;"",B1084,A1083)</f>
        <v>72</v>
      </c>
      <c r="B1085" s="711" t="str">
        <f>IF(C1085&lt;&gt;"",COUNTA($C$8:C1085),"")</f>
        <v/>
      </c>
      <c r="C1085" s="711"/>
      <c r="D1085" s="5" t="s">
        <v>449</v>
      </c>
      <c r="E1085" s="699">
        <v>3</v>
      </c>
      <c r="F1085" s="699"/>
      <c r="G1085" s="699">
        <v>357</v>
      </c>
      <c r="H1085" s="699">
        <v>80</v>
      </c>
      <c r="I1085" s="699">
        <v>251</v>
      </c>
      <c r="J1085" s="699" t="s">
        <v>448</v>
      </c>
      <c r="K1085" s="712" t="s">
        <v>974</v>
      </c>
      <c r="L1085" s="714">
        <v>120.5</v>
      </c>
      <c r="M1085" s="715">
        <f>IF(K1085&lt;&gt;"",VLOOKUP(K1085,'DON GIA'!$S$1:$U$19,3,0),"")</f>
        <v>1679000</v>
      </c>
      <c r="N1085" s="715">
        <f>IF(K1085&lt;&gt;"",VLOOKUP(K1085,'DON GIA'!$S$1:$V$19,4,0),"")</f>
        <v>1350000</v>
      </c>
      <c r="O1085" s="715">
        <f t="shared" ref="O1085:O1101" si="404">IF(K1085&lt;&gt;"",L1085*M1085,"")</f>
        <v>202319500</v>
      </c>
      <c r="P1085" s="715">
        <f t="shared" ref="P1085:P1101" si="405">IF(K1085&lt;&gt;"",L1085*N1085,"")</f>
        <v>162675000</v>
      </c>
      <c r="Q1085" s="5" t="s">
        <v>191</v>
      </c>
      <c r="R1085" s="699" t="s">
        <v>44</v>
      </c>
      <c r="S1085" s="699">
        <v>1</v>
      </c>
      <c r="T1085" s="715">
        <f>IF(Q1085&lt;&gt;"",VLOOKUP(Q1085,'DON GIA'!$H$1:$K$103,4,0),"")</f>
        <v>580000</v>
      </c>
      <c r="U1085" s="715">
        <f t="shared" ref="U1085:U1101" si="406">IF(Q1085&lt;&gt;"",IF(ISNUMBER(T1085),S1085*T1085,""),"")</f>
        <v>580000</v>
      </c>
      <c r="V1085" s="715" t="s">
        <v>2163</v>
      </c>
      <c r="W1085" s="712" t="s">
        <v>1209</v>
      </c>
      <c r="X1085" s="699" t="s">
        <v>27</v>
      </c>
      <c r="Y1085" s="718">
        <v>30.5</v>
      </c>
      <c r="Z1085" s="725"/>
      <c r="AA1085" s="715">
        <f>IF(W1085&lt;&gt;"",VLOOKUP(W1085,'DON GIA'!$A$1:$D$346,4,0),"")</f>
        <v>264499</v>
      </c>
      <c r="AB1085" s="715">
        <f t="shared" ref="AB1085:AB1101" si="407">IF(W1085&lt;&gt;"",IF(ISNUMBER(AA1085),Y1085*AA1085,""),"")</f>
        <v>8067219.5</v>
      </c>
      <c r="AC1085" s="5"/>
      <c r="AD1085" s="5"/>
      <c r="AE1085" s="5"/>
      <c r="AF1085" s="5"/>
      <c r="AG1085" s="5"/>
      <c r="AH1085" s="699"/>
      <c r="AI1085" s="5" t="s">
        <v>562</v>
      </c>
      <c r="AJ1085" s="699" t="s">
        <v>409</v>
      </c>
      <c r="AK1085" s="699">
        <v>3</v>
      </c>
      <c r="AL1085" s="715">
        <f>IF(AI1085&lt;&gt;"",VLOOKUP(AI1085,'DON GIA'!$M$1:$P$9,4,0),"")</f>
        <v>12895920</v>
      </c>
      <c r="AM1085" s="715">
        <f t="shared" ref="AM1085:AM1101" si="408">IF(AI1085&lt;&gt;"",AK1085*AL1085,"")</f>
        <v>38687760</v>
      </c>
      <c r="AN1085" s="5" t="s">
        <v>407</v>
      </c>
      <c r="AO1085" s="699">
        <v>1</v>
      </c>
      <c r="AP1085" s="702" t="str">
        <f t="shared" si="391"/>
        <v/>
      </c>
      <c r="AQ1085" s="709" t="s">
        <v>2400</v>
      </c>
      <c r="AR1085" s="709" t="s">
        <v>2021</v>
      </c>
      <c r="AS1085" s="723"/>
    </row>
    <row r="1086" spans="1:45" ht="82.5" outlineLevel="2">
      <c r="A1086" s="710">
        <f t="shared" ref="A1086:A1101" si="409">IF(B1085&lt;&gt;"",B1085,A1085)</f>
        <v>72</v>
      </c>
      <c r="B1086" s="711" t="str">
        <f>IF(C1086&lt;&gt;"",COUNTA($C$8:C1086),"")</f>
        <v/>
      </c>
      <c r="C1086" s="711"/>
      <c r="D1086" s="5" t="s">
        <v>71</v>
      </c>
      <c r="E1086" s="699"/>
      <c r="F1086" s="699"/>
      <c r="G1086" s="699"/>
      <c r="H1086" s="699"/>
      <c r="I1086" s="699"/>
      <c r="J1086" s="699"/>
      <c r="K1086" s="712"/>
      <c r="L1086" s="714" t="s">
        <v>35</v>
      </c>
      <c r="M1086" s="715" t="str">
        <f>IF(K1086&lt;&gt;"",VLOOKUP(K1086,'DON GIA'!$S$1:$U$19,3,0),"")</f>
        <v/>
      </c>
      <c r="N1086" s="715" t="str">
        <f>IF(K1086&lt;&gt;"",VLOOKUP(K1086,'DON GIA'!$S$1:$V$19,4,0),"")</f>
        <v/>
      </c>
      <c r="O1086" s="715" t="str">
        <f t="shared" si="404"/>
        <v/>
      </c>
      <c r="P1086" s="715" t="str">
        <f t="shared" si="405"/>
        <v/>
      </c>
      <c r="Q1086" s="5" t="s">
        <v>48</v>
      </c>
      <c r="R1086" s="699" t="s">
        <v>44</v>
      </c>
      <c r="S1086" s="699">
        <v>1</v>
      </c>
      <c r="T1086" s="715">
        <f>IF(Q1086&lt;&gt;"",VLOOKUP(Q1086,'DON GIA'!$H$1:$K$103,4,0),"")</f>
        <v>1708000</v>
      </c>
      <c r="U1086" s="715">
        <f t="shared" si="406"/>
        <v>1708000</v>
      </c>
      <c r="V1086" s="715"/>
      <c r="W1086" s="712" t="s">
        <v>1078</v>
      </c>
      <c r="X1086" s="699" t="s">
        <v>27</v>
      </c>
      <c r="Y1086" s="718">
        <v>15.35</v>
      </c>
      <c r="Z1086" s="725"/>
      <c r="AA1086" s="715">
        <f>IF(W1086&lt;&gt;"",VLOOKUP(W1086,'DON GIA'!$A$1:$D$346,4,0),"")</f>
        <v>854777</v>
      </c>
      <c r="AB1086" s="715">
        <f t="shared" si="407"/>
        <v>13120826.949999999</v>
      </c>
      <c r="AC1086" s="5"/>
      <c r="AD1086" s="5" t="s">
        <v>116</v>
      </c>
      <c r="AE1086" s="5" t="s">
        <v>30</v>
      </c>
      <c r="AF1086" s="5" t="s">
        <v>41</v>
      </c>
      <c r="AG1086" s="5" t="s">
        <v>450</v>
      </c>
      <c r="AH1086" s="699"/>
      <c r="AI1086" s="5" t="s">
        <v>578</v>
      </c>
      <c r="AJ1086" s="699" t="s">
        <v>560</v>
      </c>
      <c r="AK1086" s="699">
        <v>1</v>
      </c>
      <c r="AL1086" s="715">
        <f>IF(AI1086&lt;&gt;"",VLOOKUP(AI1086,'DON GIA'!$M$1:$P$9,4,0),"")</f>
        <v>13000000</v>
      </c>
      <c r="AM1086" s="715">
        <f t="shared" si="408"/>
        <v>13000000</v>
      </c>
      <c r="AN1086" s="5"/>
      <c r="AO1086" s="699"/>
      <c r="AP1086" s="702" t="str">
        <f t="shared" si="391"/>
        <v/>
      </c>
      <c r="AQ1086" s="722" t="s">
        <v>503</v>
      </c>
      <c r="AR1086" s="722" t="s">
        <v>395</v>
      </c>
      <c r="AS1086" s="639"/>
    </row>
    <row r="1087" spans="1:45" ht="99" outlineLevel="2">
      <c r="A1087" s="710">
        <f t="shared" si="409"/>
        <v>72</v>
      </c>
      <c r="B1087" s="711" t="str">
        <f>IF(C1087&lt;&gt;"",COUNTA($C$8:C1087),"")</f>
        <v/>
      </c>
      <c r="C1087" s="711"/>
      <c r="D1087" s="5"/>
      <c r="E1087" s="699"/>
      <c r="F1087" s="699"/>
      <c r="G1087" s="699"/>
      <c r="H1087" s="699"/>
      <c r="I1087" s="699"/>
      <c r="J1087" s="699"/>
      <c r="K1087" s="712"/>
      <c r="L1087" s="714" t="s">
        <v>35</v>
      </c>
      <c r="M1087" s="715" t="str">
        <f>IF(K1087&lt;&gt;"",VLOOKUP(K1087,'DON GIA'!$S$1:$U$19,3,0),"")</f>
        <v/>
      </c>
      <c r="N1087" s="715" t="str">
        <f>IF(K1087&lt;&gt;"",VLOOKUP(K1087,'DON GIA'!$S$1:$V$19,4,0),"")</f>
        <v/>
      </c>
      <c r="O1087" s="715" t="str">
        <f t="shared" si="404"/>
        <v/>
      </c>
      <c r="P1087" s="715" t="str">
        <f t="shared" si="405"/>
        <v/>
      </c>
      <c r="Q1087" s="5" t="s">
        <v>192</v>
      </c>
      <c r="R1087" s="699" t="s">
        <v>44</v>
      </c>
      <c r="S1087" s="699">
        <v>1</v>
      </c>
      <c r="T1087" s="715">
        <f>IF(Q1087&lt;&gt;"",VLOOKUP(Q1087,'DON GIA'!$H$1:$K$103,4,0),"")</f>
        <v>1713000</v>
      </c>
      <c r="U1087" s="715">
        <f t="shared" si="406"/>
        <v>1713000</v>
      </c>
      <c r="V1087" s="715"/>
      <c r="W1087" s="712" t="s">
        <v>1063</v>
      </c>
      <c r="X1087" s="699" t="s">
        <v>27</v>
      </c>
      <c r="Y1087" s="718">
        <f>59.41-3.36</f>
        <v>56.05</v>
      </c>
      <c r="Z1087" s="725"/>
      <c r="AA1087" s="715">
        <f>IF(W1087&lt;&gt;"",VLOOKUP(W1087,'DON GIA'!$A$1:$D$346,4,0),"")</f>
        <v>3941166</v>
      </c>
      <c r="AB1087" s="715">
        <f t="shared" si="407"/>
        <v>220902354.29999998</v>
      </c>
      <c r="AC1087" s="5"/>
      <c r="AD1087" s="5" t="s">
        <v>29</v>
      </c>
      <c r="AE1087" s="5" t="s">
        <v>30</v>
      </c>
      <c r="AF1087" s="5" t="s">
        <v>31</v>
      </c>
      <c r="AG1087" s="5" t="s">
        <v>32</v>
      </c>
      <c r="AH1087" s="699"/>
      <c r="AI1087" s="5"/>
      <c r="AJ1087" s="699"/>
      <c r="AK1087" s="699"/>
      <c r="AL1087" s="715" t="str">
        <f>IF(AI1087&lt;&gt;"",VLOOKUP(AI1087,'DON GIA'!$M$1:$P$9,4,0),"")</f>
        <v/>
      </c>
      <c r="AM1087" s="715" t="str">
        <f t="shared" si="408"/>
        <v/>
      </c>
      <c r="AN1087" s="5"/>
      <c r="AO1087" s="699"/>
      <c r="AP1087" s="702" t="str">
        <f t="shared" si="391"/>
        <v/>
      </c>
      <c r="AQ1087" s="722" t="s">
        <v>504</v>
      </c>
      <c r="AR1087" s="722" t="s">
        <v>2022</v>
      </c>
      <c r="AS1087" s="639"/>
    </row>
    <row r="1088" spans="1:45" ht="66" outlineLevel="2">
      <c r="A1088" s="710">
        <f t="shared" si="409"/>
        <v>72</v>
      </c>
      <c r="B1088" s="711" t="str">
        <f>IF(C1088&lt;&gt;"",COUNTA($C$8:C1088),"")</f>
        <v/>
      </c>
      <c r="C1088" s="711"/>
      <c r="D1088" s="5"/>
      <c r="E1088" s="699"/>
      <c r="F1088" s="699"/>
      <c r="G1088" s="699"/>
      <c r="H1088" s="699"/>
      <c r="I1088" s="699"/>
      <c r="J1088" s="699"/>
      <c r="K1088" s="712"/>
      <c r="L1088" s="714" t="s">
        <v>35</v>
      </c>
      <c r="M1088" s="715" t="str">
        <f>IF(K1088&lt;&gt;"",VLOOKUP(K1088,'DON GIA'!$S$1:$U$19,3,0),"")</f>
        <v/>
      </c>
      <c r="N1088" s="715" t="str">
        <f>IF(K1088&lt;&gt;"",VLOOKUP(K1088,'DON GIA'!$S$1:$V$19,4,0),"")</f>
        <v/>
      </c>
      <c r="O1088" s="715" t="str">
        <f t="shared" si="404"/>
        <v/>
      </c>
      <c r="P1088" s="715" t="str">
        <f t="shared" si="405"/>
        <v/>
      </c>
      <c r="Q1088" s="5" t="s">
        <v>193</v>
      </c>
      <c r="R1088" s="699" t="s">
        <v>44</v>
      </c>
      <c r="S1088" s="699">
        <v>1</v>
      </c>
      <c r="T1088" s="715">
        <f>IF(Q1088&lt;&gt;"",VLOOKUP(Q1088,'DON GIA'!$H$1:$K$103,4,0),"")</f>
        <v>2400000</v>
      </c>
      <c r="U1088" s="715">
        <f t="shared" si="406"/>
        <v>2400000</v>
      </c>
      <c r="V1088" s="715"/>
      <c r="W1088" s="712" t="s">
        <v>1260</v>
      </c>
      <c r="X1088" s="699" t="s">
        <v>27</v>
      </c>
      <c r="Y1088" s="718">
        <v>3.36</v>
      </c>
      <c r="Z1088" s="725"/>
      <c r="AA1088" s="715">
        <f>IF(W1088&lt;&gt;"",VLOOKUP(W1088,'DON GIA'!$A$1:$D$346,4,0),"")</f>
        <v>3487132</v>
      </c>
      <c r="AB1088" s="715">
        <f t="shared" si="407"/>
        <v>11716763.52</v>
      </c>
      <c r="AC1088" s="5"/>
      <c r="AD1088" s="5" t="s">
        <v>194</v>
      </c>
      <c r="AE1088" s="5" t="s">
        <v>30</v>
      </c>
      <c r="AF1088" s="5" t="s">
        <v>31</v>
      </c>
      <c r="AG1088" s="5" t="s">
        <v>34</v>
      </c>
      <c r="AH1088" s="699"/>
      <c r="AI1088" s="5"/>
      <c r="AJ1088" s="699"/>
      <c r="AK1088" s="699"/>
      <c r="AL1088" s="715" t="str">
        <f>IF(AI1088&lt;&gt;"",VLOOKUP(AI1088,'DON GIA'!$M$1:$P$9,4,0),"")</f>
        <v/>
      </c>
      <c r="AM1088" s="715" t="str">
        <f t="shared" si="408"/>
        <v/>
      </c>
      <c r="AN1088" s="5"/>
      <c r="AO1088" s="699"/>
      <c r="AP1088" s="702" t="str">
        <f t="shared" si="391"/>
        <v/>
      </c>
      <c r="AQ1088" s="722" t="s">
        <v>505</v>
      </c>
      <c r="AR1088" s="722" t="s">
        <v>2024</v>
      </c>
      <c r="AS1088" s="639"/>
    </row>
    <row r="1089" spans="1:45" ht="49.5" outlineLevel="2">
      <c r="A1089" s="710">
        <f t="shared" si="409"/>
        <v>72</v>
      </c>
      <c r="B1089" s="711" t="str">
        <f>IF(C1089&lt;&gt;"",COUNTA($C$8:C1089),"")</f>
        <v/>
      </c>
      <c r="C1089" s="711"/>
      <c r="D1089" s="5"/>
      <c r="E1089" s="699"/>
      <c r="F1089" s="699"/>
      <c r="G1089" s="699"/>
      <c r="H1089" s="699"/>
      <c r="I1089" s="699"/>
      <c r="J1089" s="699"/>
      <c r="K1089" s="712"/>
      <c r="L1089" s="714" t="s">
        <v>35</v>
      </c>
      <c r="M1089" s="715" t="str">
        <f>IF(K1089&lt;&gt;"",VLOOKUP(K1089,'DON GIA'!$S$1:$U$19,3,0),"")</f>
        <v/>
      </c>
      <c r="N1089" s="715" t="str">
        <f>IF(K1089&lt;&gt;"",VLOOKUP(K1089,'DON GIA'!$S$1:$V$19,4,0),"")</f>
        <v/>
      </c>
      <c r="O1089" s="715" t="str">
        <f t="shared" si="404"/>
        <v/>
      </c>
      <c r="P1089" s="715" t="str">
        <f t="shared" si="405"/>
        <v/>
      </c>
      <c r="Q1089" s="5" t="s">
        <v>132</v>
      </c>
      <c r="R1089" s="699" t="s">
        <v>44</v>
      </c>
      <c r="S1089" s="699">
        <v>1</v>
      </c>
      <c r="T1089" s="715">
        <f>IF(Q1089&lt;&gt;"",VLOOKUP(Q1089,'DON GIA'!$H$1:$K$103,4,0),"")</f>
        <v>293000</v>
      </c>
      <c r="U1089" s="715">
        <f t="shared" si="406"/>
        <v>293000</v>
      </c>
      <c r="V1089" s="715"/>
      <c r="W1089" s="712" t="s">
        <v>1261</v>
      </c>
      <c r="X1089" s="699" t="s">
        <v>27</v>
      </c>
      <c r="Y1089" s="718">
        <f>59.41-55.77</f>
        <v>3.6399999999999935</v>
      </c>
      <c r="Z1089" s="725"/>
      <c r="AA1089" s="715">
        <f>IF(W1089&lt;&gt;"",VLOOKUP(W1089,'DON GIA'!$A$1:$D$346,4,0),"")</f>
        <v>10655885</v>
      </c>
      <c r="AB1089" s="715">
        <f t="shared" si="407"/>
        <v>38787421.399999931</v>
      </c>
      <c r="AC1089" s="5"/>
      <c r="AD1089" s="5"/>
      <c r="AE1089" s="5"/>
      <c r="AF1089" s="5"/>
      <c r="AG1089" s="5"/>
      <c r="AH1089" s="699"/>
      <c r="AI1089" s="5"/>
      <c r="AJ1089" s="699"/>
      <c r="AK1089" s="699"/>
      <c r="AL1089" s="715" t="str">
        <f>IF(AI1089&lt;&gt;"",VLOOKUP(AI1089,'DON GIA'!$M$1:$P$9,4,0),"")</f>
        <v/>
      </c>
      <c r="AM1089" s="715" t="str">
        <f t="shared" si="408"/>
        <v/>
      </c>
      <c r="AN1089" s="5"/>
      <c r="AO1089" s="699"/>
      <c r="AP1089" s="702" t="str">
        <f t="shared" si="391"/>
        <v/>
      </c>
      <c r="AQ1089" s="722" t="s">
        <v>506</v>
      </c>
      <c r="AR1089" s="722"/>
      <c r="AS1089" s="639"/>
    </row>
    <row r="1090" spans="1:45" outlineLevel="2">
      <c r="A1090" s="710">
        <f t="shared" si="409"/>
        <v>72</v>
      </c>
      <c r="B1090" s="711" t="str">
        <f>IF(C1090&lt;&gt;"",COUNTA($C$8:C1090),"")</f>
        <v/>
      </c>
      <c r="C1090" s="711"/>
      <c r="D1090" s="5"/>
      <c r="E1090" s="699"/>
      <c r="F1090" s="699"/>
      <c r="G1090" s="699"/>
      <c r="H1090" s="699"/>
      <c r="I1090" s="699"/>
      <c r="J1090" s="699"/>
      <c r="K1090" s="712"/>
      <c r="L1090" s="714" t="s">
        <v>35</v>
      </c>
      <c r="M1090" s="715" t="str">
        <f>IF(K1090&lt;&gt;"",VLOOKUP(K1090,'DON GIA'!$S$1:$U$19,3,0),"")</f>
        <v/>
      </c>
      <c r="N1090" s="715" t="str">
        <f>IF(K1090&lt;&gt;"",VLOOKUP(K1090,'DON GIA'!$S$1:$V$19,4,0),"")</f>
        <v/>
      </c>
      <c r="O1090" s="715" t="str">
        <f t="shared" si="404"/>
        <v/>
      </c>
      <c r="P1090" s="715" t="str">
        <f t="shared" si="405"/>
        <v/>
      </c>
      <c r="Q1090" s="5" t="s">
        <v>35</v>
      </c>
      <c r="R1090" s="699"/>
      <c r="S1090" s="699"/>
      <c r="T1090" s="715" t="str">
        <f>IF(Q1090&lt;&gt;"",VLOOKUP(Q1090,'DON GIA'!$H$1:$K$103,4,0),"")</f>
        <v/>
      </c>
      <c r="U1090" s="715" t="str">
        <f t="shared" si="406"/>
        <v/>
      </c>
      <c r="V1090" s="715"/>
      <c r="W1090" s="712" t="s">
        <v>1030</v>
      </c>
      <c r="X1090" s="699" t="s">
        <v>27</v>
      </c>
      <c r="Y1090" s="718">
        <v>59.69</v>
      </c>
      <c r="Z1090" s="725"/>
      <c r="AA1090" s="715">
        <f>IF(W1090&lt;&gt;"",VLOOKUP(W1090,'DON GIA'!$A$1:$D$346,4,0),"")</f>
        <v>109890</v>
      </c>
      <c r="AB1090" s="715">
        <f t="shared" si="407"/>
        <v>6559334.0999999996</v>
      </c>
      <c r="AC1090" s="5"/>
      <c r="AD1090" s="5"/>
      <c r="AE1090" s="5"/>
      <c r="AF1090" s="5"/>
      <c r="AG1090" s="5"/>
      <c r="AH1090" s="699"/>
      <c r="AI1090" s="5"/>
      <c r="AJ1090" s="699"/>
      <c r="AK1090" s="699"/>
      <c r="AL1090" s="715" t="str">
        <f>IF(AI1090&lt;&gt;"",VLOOKUP(AI1090,'DON GIA'!$M$1:$P$9,4,0),"")</f>
        <v/>
      </c>
      <c r="AM1090" s="715" t="str">
        <f t="shared" si="408"/>
        <v/>
      </c>
      <c r="AN1090" s="5"/>
      <c r="AO1090" s="699"/>
      <c r="AP1090" s="702" t="str">
        <f t="shared" si="391"/>
        <v/>
      </c>
      <c r="AQ1090" s="584" t="s">
        <v>2023</v>
      </c>
      <c r="AR1090" s="584"/>
      <c r="AS1090" s="631"/>
    </row>
    <row r="1091" spans="1:45" outlineLevel="2">
      <c r="A1091" s="710">
        <f t="shared" si="409"/>
        <v>72</v>
      </c>
      <c r="B1091" s="711" t="str">
        <f>IF(C1091&lt;&gt;"",COUNTA($C$8:C1091),"")</f>
        <v/>
      </c>
      <c r="C1091" s="711"/>
      <c r="D1091" s="5"/>
      <c r="E1091" s="699"/>
      <c r="F1091" s="699"/>
      <c r="G1091" s="699"/>
      <c r="H1091" s="699"/>
      <c r="I1091" s="699"/>
      <c r="J1091" s="699"/>
      <c r="K1091" s="712"/>
      <c r="L1091" s="714" t="s">
        <v>35</v>
      </c>
      <c r="M1091" s="715" t="str">
        <f>IF(K1091&lt;&gt;"",VLOOKUP(K1091,'DON GIA'!$S$1:$U$19,3,0),"")</f>
        <v/>
      </c>
      <c r="N1091" s="715" t="str">
        <f>IF(K1091&lt;&gt;"",VLOOKUP(K1091,'DON GIA'!$S$1:$V$19,4,0),"")</f>
        <v/>
      </c>
      <c r="O1091" s="715" t="str">
        <f t="shared" si="404"/>
        <v/>
      </c>
      <c r="P1091" s="715" t="str">
        <f t="shared" si="405"/>
        <v/>
      </c>
      <c r="Q1091" s="5" t="s">
        <v>35</v>
      </c>
      <c r="R1091" s="699"/>
      <c r="S1091" s="699"/>
      <c r="T1091" s="715" t="str">
        <f>IF(Q1091&lt;&gt;"",VLOOKUP(Q1091,'DON GIA'!$H$1:$K$103,4,0),"")</f>
        <v/>
      </c>
      <c r="U1091" s="715" t="str">
        <f t="shared" si="406"/>
        <v/>
      </c>
      <c r="V1091" s="715"/>
      <c r="W1091" s="712" t="s">
        <v>1024</v>
      </c>
      <c r="X1091" s="699" t="s">
        <v>27</v>
      </c>
      <c r="Y1091" s="718">
        <v>1.74</v>
      </c>
      <c r="Z1091" s="725"/>
      <c r="AA1091" s="715">
        <f>IF(W1091&lt;&gt;"",VLOOKUP(W1091,'DON GIA'!$A$1:$D$346,4,0),"")</f>
        <v>138443</v>
      </c>
      <c r="AB1091" s="715">
        <f t="shared" si="407"/>
        <v>240890.82</v>
      </c>
      <c r="AC1091" s="5"/>
      <c r="AD1091" s="5"/>
      <c r="AE1091" s="5"/>
      <c r="AF1091" s="5"/>
      <c r="AG1091" s="5"/>
      <c r="AH1091" s="699"/>
      <c r="AI1091" s="5"/>
      <c r="AJ1091" s="699"/>
      <c r="AK1091" s="699"/>
      <c r="AL1091" s="715" t="str">
        <f>IF(AI1091&lt;&gt;"",VLOOKUP(AI1091,'DON GIA'!$M$1:$P$9,4,0),"")</f>
        <v/>
      </c>
      <c r="AM1091" s="715" t="str">
        <f t="shared" si="408"/>
        <v/>
      </c>
      <c r="AN1091" s="5"/>
      <c r="AO1091" s="699"/>
      <c r="AP1091" s="702" t="str">
        <f t="shared" si="391"/>
        <v/>
      </c>
      <c r="AQ1091" s="726" t="s">
        <v>1911</v>
      </c>
      <c r="AR1091" s="726"/>
      <c r="AS1091" s="727"/>
    </row>
    <row r="1092" spans="1:45" ht="33.75" outlineLevel="2">
      <c r="A1092" s="710">
        <f t="shared" si="409"/>
        <v>72</v>
      </c>
      <c r="B1092" s="711" t="str">
        <f>IF(C1092&lt;&gt;"",COUNTA($C$8:C1092),"")</f>
        <v/>
      </c>
      <c r="C1092" s="711"/>
      <c r="D1092" s="5"/>
      <c r="E1092" s="699"/>
      <c r="F1092" s="699"/>
      <c r="G1092" s="699"/>
      <c r="H1092" s="699"/>
      <c r="I1092" s="699"/>
      <c r="J1092" s="699"/>
      <c r="K1092" s="712"/>
      <c r="L1092" s="714" t="s">
        <v>35</v>
      </c>
      <c r="M1092" s="715" t="str">
        <f>IF(K1092&lt;&gt;"",VLOOKUP(K1092,'DON GIA'!$S$1:$U$19,3,0),"")</f>
        <v/>
      </c>
      <c r="N1092" s="715" t="str">
        <f>IF(K1092&lt;&gt;"",VLOOKUP(K1092,'DON GIA'!$S$1:$V$19,4,0),"")</f>
        <v/>
      </c>
      <c r="O1092" s="715" t="str">
        <f t="shared" si="404"/>
        <v/>
      </c>
      <c r="P1092" s="715" t="str">
        <f t="shared" si="405"/>
        <v/>
      </c>
      <c r="Q1092" s="5" t="s">
        <v>35</v>
      </c>
      <c r="R1092" s="699"/>
      <c r="S1092" s="699"/>
      <c r="T1092" s="715" t="str">
        <f>IF(Q1092&lt;&gt;"",VLOOKUP(Q1092,'DON GIA'!$H$1:$K$103,4,0),"")</f>
        <v/>
      </c>
      <c r="U1092" s="715" t="str">
        <f t="shared" si="406"/>
        <v/>
      </c>
      <c r="V1092" s="715"/>
      <c r="W1092" s="712" t="s">
        <v>1166</v>
      </c>
      <c r="X1092" s="699" t="s">
        <v>27</v>
      </c>
      <c r="Y1092" s="718">
        <v>28.08</v>
      </c>
      <c r="Z1092" s="725"/>
      <c r="AA1092" s="715">
        <f>IF(W1092&lt;&gt;"",VLOOKUP(W1092,'DON GIA'!$A$1:$D$346,4,0),"")</f>
        <v>1238791</v>
      </c>
      <c r="AB1092" s="715">
        <f t="shared" si="407"/>
        <v>34785251.280000001</v>
      </c>
      <c r="AC1092" s="5"/>
      <c r="AD1092" s="5"/>
      <c r="AE1092" s="5"/>
      <c r="AF1092" s="5"/>
      <c r="AG1092" s="5"/>
      <c r="AH1092" s="699"/>
      <c r="AI1092" s="5"/>
      <c r="AJ1092" s="699"/>
      <c r="AK1092" s="699"/>
      <c r="AL1092" s="715" t="str">
        <f>IF(AI1092&lt;&gt;"",VLOOKUP(AI1092,'DON GIA'!$M$1:$P$9,4,0),"")</f>
        <v/>
      </c>
      <c r="AM1092" s="715" t="str">
        <f t="shared" si="408"/>
        <v/>
      </c>
      <c r="AN1092" s="5"/>
      <c r="AO1092" s="699"/>
      <c r="AP1092" s="702" t="str">
        <f t="shared" si="391"/>
        <v/>
      </c>
      <c r="AQ1092" s="712"/>
      <c r="AR1092" s="712"/>
      <c r="AS1092" s="727"/>
    </row>
    <row r="1093" spans="1:45" outlineLevel="2">
      <c r="A1093" s="710">
        <f t="shared" si="409"/>
        <v>72</v>
      </c>
      <c r="B1093" s="711" t="str">
        <f>IF(C1093&lt;&gt;"",COUNTA($C$8:C1093),"")</f>
        <v/>
      </c>
      <c r="C1093" s="711"/>
      <c r="D1093" s="5"/>
      <c r="E1093" s="699"/>
      <c r="F1093" s="699"/>
      <c r="G1093" s="699"/>
      <c r="H1093" s="699"/>
      <c r="I1093" s="699"/>
      <c r="J1093" s="699"/>
      <c r="K1093" s="712"/>
      <c r="L1093" s="714" t="s">
        <v>35</v>
      </c>
      <c r="M1093" s="715" t="str">
        <f>IF(K1093&lt;&gt;"",VLOOKUP(K1093,'DON GIA'!$S$1:$U$19,3,0),"")</f>
        <v/>
      </c>
      <c r="N1093" s="715" t="str">
        <f>IF(K1093&lt;&gt;"",VLOOKUP(K1093,'DON GIA'!$S$1:$V$19,4,0),"")</f>
        <v/>
      </c>
      <c r="O1093" s="715" t="str">
        <f t="shared" si="404"/>
        <v/>
      </c>
      <c r="P1093" s="715" t="str">
        <f t="shared" si="405"/>
        <v/>
      </c>
      <c r="Q1093" s="5" t="s">
        <v>35</v>
      </c>
      <c r="R1093" s="699"/>
      <c r="S1093" s="699"/>
      <c r="T1093" s="715" t="str">
        <f>IF(Q1093&lt;&gt;"",VLOOKUP(Q1093,'DON GIA'!$H$1:$K$103,4,0),"")</f>
        <v/>
      </c>
      <c r="U1093" s="715" t="str">
        <f t="shared" si="406"/>
        <v/>
      </c>
      <c r="V1093" s="715"/>
      <c r="W1093" s="712" t="s">
        <v>1262</v>
      </c>
      <c r="X1093" s="699" t="s">
        <v>27</v>
      </c>
      <c r="Y1093" s="718">
        <v>3.68</v>
      </c>
      <c r="Z1093" s="725"/>
      <c r="AA1093" s="715">
        <f>IF(W1093&lt;&gt;"",VLOOKUP(W1093,'DON GIA'!$A$1:$D$346,4,0),"")</f>
        <v>282038</v>
      </c>
      <c r="AB1093" s="715">
        <f t="shared" si="407"/>
        <v>1037899.8400000001</v>
      </c>
      <c r="AC1093" s="5"/>
      <c r="AD1093" s="5"/>
      <c r="AE1093" s="5"/>
      <c r="AF1093" s="5"/>
      <c r="AG1093" s="5"/>
      <c r="AH1093" s="699"/>
      <c r="AI1093" s="5"/>
      <c r="AJ1093" s="699"/>
      <c r="AK1093" s="699"/>
      <c r="AL1093" s="715" t="str">
        <f>IF(AI1093&lt;&gt;"",VLOOKUP(AI1093,'DON GIA'!$M$1:$P$9,4,0),"")</f>
        <v/>
      </c>
      <c r="AM1093" s="715" t="str">
        <f t="shared" si="408"/>
        <v/>
      </c>
      <c r="AN1093" s="5"/>
      <c r="AO1093" s="699"/>
      <c r="AP1093" s="702" t="str">
        <f t="shared" si="391"/>
        <v/>
      </c>
      <c r="AQ1093" s="712"/>
      <c r="AR1093" s="712"/>
      <c r="AS1093" s="727"/>
    </row>
    <row r="1094" spans="1:45" outlineLevel="2">
      <c r="A1094" s="710">
        <f t="shared" si="409"/>
        <v>72</v>
      </c>
      <c r="B1094" s="711" t="str">
        <f>IF(C1094&lt;&gt;"",COUNTA($C$8:C1094),"")</f>
        <v/>
      </c>
      <c r="C1094" s="711"/>
      <c r="D1094" s="5"/>
      <c r="E1094" s="699"/>
      <c r="F1094" s="699"/>
      <c r="G1094" s="699"/>
      <c r="H1094" s="699"/>
      <c r="I1094" s="699"/>
      <c r="J1094" s="699"/>
      <c r="K1094" s="712"/>
      <c r="L1094" s="714" t="s">
        <v>35</v>
      </c>
      <c r="M1094" s="715" t="str">
        <f>IF(K1094&lt;&gt;"",VLOOKUP(K1094,'DON GIA'!$S$1:$U$19,3,0),"")</f>
        <v/>
      </c>
      <c r="N1094" s="715" t="str">
        <f>IF(K1094&lt;&gt;"",VLOOKUP(K1094,'DON GIA'!$S$1:$V$19,4,0),"")</f>
        <v/>
      </c>
      <c r="O1094" s="715" t="str">
        <f t="shared" si="404"/>
        <v/>
      </c>
      <c r="P1094" s="715" t="str">
        <f t="shared" si="405"/>
        <v/>
      </c>
      <c r="Q1094" s="5" t="s">
        <v>35</v>
      </c>
      <c r="R1094" s="699"/>
      <c r="S1094" s="699"/>
      <c r="T1094" s="715" t="str">
        <f>IF(Q1094&lt;&gt;"",VLOOKUP(Q1094,'DON GIA'!$H$1:$K$103,4,0),"")</f>
        <v/>
      </c>
      <c r="U1094" s="715" t="str">
        <f t="shared" si="406"/>
        <v/>
      </c>
      <c r="V1094" s="715"/>
      <c r="W1094" s="712" t="s">
        <v>1263</v>
      </c>
      <c r="X1094" s="699" t="s">
        <v>27</v>
      </c>
      <c r="Y1094" s="718">
        <v>2.25</v>
      </c>
      <c r="Z1094" s="725"/>
      <c r="AA1094" s="715">
        <f>IF(W1094&lt;&gt;"",VLOOKUP(W1094,'DON GIA'!$A$1:$D$346,4,0),"")</f>
        <v>1606736</v>
      </c>
      <c r="AB1094" s="715">
        <f t="shared" si="407"/>
        <v>3615156</v>
      </c>
      <c r="AC1094" s="5"/>
      <c r="AD1094" s="5"/>
      <c r="AE1094" s="5"/>
      <c r="AF1094" s="5"/>
      <c r="AG1094" s="5"/>
      <c r="AH1094" s="699"/>
      <c r="AI1094" s="5"/>
      <c r="AJ1094" s="699"/>
      <c r="AK1094" s="699"/>
      <c r="AL1094" s="715" t="str">
        <f>IF(AI1094&lt;&gt;"",VLOOKUP(AI1094,'DON GIA'!$M$1:$P$9,4,0),"")</f>
        <v/>
      </c>
      <c r="AM1094" s="715" t="str">
        <f t="shared" si="408"/>
        <v/>
      </c>
      <c r="AN1094" s="5"/>
      <c r="AO1094" s="699"/>
      <c r="AP1094" s="702" t="str">
        <f t="shared" si="391"/>
        <v/>
      </c>
      <c r="AQ1094" s="712"/>
      <c r="AR1094" s="712"/>
      <c r="AS1094" s="727"/>
    </row>
    <row r="1095" spans="1:45" outlineLevel="2">
      <c r="A1095" s="710">
        <f t="shared" si="409"/>
        <v>72</v>
      </c>
      <c r="B1095" s="711" t="str">
        <f>IF(C1095&lt;&gt;"",COUNTA($C$8:C1095),"")</f>
        <v/>
      </c>
      <c r="C1095" s="711"/>
      <c r="D1095" s="5"/>
      <c r="E1095" s="699"/>
      <c r="F1095" s="699"/>
      <c r="G1095" s="699"/>
      <c r="H1095" s="699"/>
      <c r="I1095" s="699"/>
      <c r="J1095" s="699"/>
      <c r="K1095" s="712"/>
      <c r="L1095" s="714" t="s">
        <v>35</v>
      </c>
      <c r="M1095" s="715" t="str">
        <f>IF(K1095&lt;&gt;"",VLOOKUP(K1095,'DON GIA'!$S$1:$U$19,3,0),"")</f>
        <v/>
      </c>
      <c r="N1095" s="715" t="str">
        <f>IF(K1095&lt;&gt;"",VLOOKUP(K1095,'DON GIA'!$S$1:$V$19,4,0),"")</f>
        <v/>
      </c>
      <c r="O1095" s="715" t="str">
        <f t="shared" si="404"/>
        <v/>
      </c>
      <c r="P1095" s="715" t="str">
        <f t="shared" si="405"/>
        <v/>
      </c>
      <c r="Q1095" s="5" t="s">
        <v>35</v>
      </c>
      <c r="R1095" s="699"/>
      <c r="S1095" s="699"/>
      <c r="T1095" s="715" t="str">
        <f>IF(Q1095&lt;&gt;"",VLOOKUP(Q1095,'DON GIA'!$H$1:$K$103,4,0),"")</f>
        <v/>
      </c>
      <c r="U1095" s="715" t="str">
        <f t="shared" si="406"/>
        <v/>
      </c>
      <c r="V1095" s="715"/>
      <c r="W1095" s="712" t="s">
        <v>1009</v>
      </c>
      <c r="X1095" s="699" t="s">
        <v>27</v>
      </c>
      <c r="Y1095" s="718">
        <v>3.74</v>
      </c>
      <c r="Z1095" s="725"/>
      <c r="AA1095" s="715">
        <f>IF(W1095&lt;&gt;"",VLOOKUP(W1095,'DON GIA'!$A$1:$D$346,4,0),"")</f>
        <v>282038</v>
      </c>
      <c r="AB1095" s="715">
        <f t="shared" si="407"/>
        <v>1054822.1200000001</v>
      </c>
      <c r="AC1095" s="5"/>
      <c r="AD1095" s="5"/>
      <c r="AE1095" s="5"/>
      <c r="AF1095" s="5"/>
      <c r="AG1095" s="5"/>
      <c r="AH1095" s="699"/>
      <c r="AI1095" s="5"/>
      <c r="AJ1095" s="699"/>
      <c r="AK1095" s="699"/>
      <c r="AL1095" s="715" t="str">
        <f>IF(AI1095&lt;&gt;"",VLOOKUP(AI1095,'DON GIA'!$M$1:$P$9,4,0),"")</f>
        <v/>
      </c>
      <c r="AM1095" s="715" t="str">
        <f t="shared" si="408"/>
        <v/>
      </c>
      <c r="AN1095" s="5"/>
      <c r="AO1095" s="699"/>
      <c r="AP1095" s="702" t="str">
        <f t="shared" si="391"/>
        <v/>
      </c>
      <c r="AQ1095" s="712"/>
      <c r="AR1095" s="712"/>
      <c r="AS1095" s="727"/>
    </row>
    <row r="1096" spans="1:45" outlineLevel="2">
      <c r="A1096" s="710">
        <f t="shared" si="409"/>
        <v>72</v>
      </c>
      <c r="B1096" s="711" t="str">
        <f>IF(C1096&lt;&gt;"",COUNTA($C$8:C1096),"")</f>
        <v/>
      </c>
      <c r="C1096" s="711"/>
      <c r="D1096" s="5"/>
      <c r="E1096" s="699"/>
      <c r="F1096" s="699"/>
      <c r="G1096" s="699"/>
      <c r="H1096" s="699"/>
      <c r="I1096" s="699"/>
      <c r="J1096" s="699"/>
      <c r="K1096" s="712"/>
      <c r="L1096" s="714" t="s">
        <v>35</v>
      </c>
      <c r="M1096" s="715" t="str">
        <f>IF(K1096&lt;&gt;"",VLOOKUP(K1096,'DON GIA'!$S$1:$U$19,3,0),"")</f>
        <v/>
      </c>
      <c r="N1096" s="715" t="str">
        <f>IF(K1096&lt;&gt;"",VLOOKUP(K1096,'DON GIA'!$S$1:$V$19,4,0),"")</f>
        <v/>
      </c>
      <c r="O1096" s="715" t="str">
        <f t="shared" si="404"/>
        <v/>
      </c>
      <c r="P1096" s="715" t="str">
        <f t="shared" si="405"/>
        <v/>
      </c>
      <c r="Q1096" s="5" t="s">
        <v>35</v>
      </c>
      <c r="R1096" s="699"/>
      <c r="S1096" s="699"/>
      <c r="T1096" s="715" t="str">
        <f>IF(Q1096&lt;&gt;"",VLOOKUP(Q1096,'DON GIA'!$H$1:$K$103,4,0),"")</f>
        <v/>
      </c>
      <c r="U1096" s="715" t="str">
        <f t="shared" si="406"/>
        <v/>
      </c>
      <c r="V1096" s="715"/>
      <c r="W1096" s="712" t="s">
        <v>1264</v>
      </c>
      <c r="X1096" s="699" t="s">
        <v>27</v>
      </c>
      <c r="Y1096" s="718">
        <v>4.25</v>
      </c>
      <c r="Z1096" s="725"/>
      <c r="AA1096" s="715">
        <f>IF(W1096&lt;&gt;"",VLOOKUP(W1096,'DON GIA'!$A$1:$D$346,4,0),"")</f>
        <v>282038</v>
      </c>
      <c r="AB1096" s="715">
        <f t="shared" si="407"/>
        <v>1198661.5</v>
      </c>
      <c r="AC1096" s="5"/>
      <c r="AD1096" s="5"/>
      <c r="AE1096" s="5"/>
      <c r="AF1096" s="5"/>
      <c r="AG1096" s="5"/>
      <c r="AH1096" s="699"/>
      <c r="AI1096" s="5"/>
      <c r="AJ1096" s="699"/>
      <c r="AK1096" s="699"/>
      <c r="AL1096" s="715" t="str">
        <f>IF(AI1096&lt;&gt;"",VLOOKUP(AI1096,'DON GIA'!$M$1:$P$9,4,0),"")</f>
        <v/>
      </c>
      <c r="AM1096" s="715" t="str">
        <f t="shared" si="408"/>
        <v/>
      </c>
      <c r="AN1096" s="5"/>
      <c r="AO1096" s="699"/>
      <c r="AP1096" s="702" t="str">
        <f t="shared" si="391"/>
        <v/>
      </c>
      <c r="AQ1096" s="712"/>
      <c r="AR1096" s="712"/>
      <c r="AS1096" s="727"/>
    </row>
    <row r="1097" spans="1:45" outlineLevel="2">
      <c r="A1097" s="710">
        <f t="shared" si="409"/>
        <v>72</v>
      </c>
      <c r="B1097" s="711" t="str">
        <f>IF(C1097&lt;&gt;"",COUNTA($C$8:C1097),"")</f>
        <v/>
      </c>
      <c r="C1097" s="711"/>
      <c r="D1097" s="5"/>
      <c r="E1097" s="699"/>
      <c r="F1097" s="699"/>
      <c r="G1097" s="699"/>
      <c r="H1097" s="699"/>
      <c r="I1097" s="699"/>
      <c r="J1097" s="699"/>
      <c r="K1097" s="712"/>
      <c r="L1097" s="714" t="s">
        <v>35</v>
      </c>
      <c r="M1097" s="715" t="str">
        <f>IF(K1097&lt;&gt;"",VLOOKUP(K1097,'DON GIA'!$S$1:$U$19,3,0),"")</f>
        <v/>
      </c>
      <c r="N1097" s="715" t="str">
        <f>IF(K1097&lt;&gt;"",VLOOKUP(K1097,'DON GIA'!$S$1:$V$19,4,0),"")</f>
        <v/>
      </c>
      <c r="O1097" s="715" t="str">
        <f t="shared" si="404"/>
        <v/>
      </c>
      <c r="P1097" s="715" t="str">
        <f t="shared" si="405"/>
        <v/>
      </c>
      <c r="Q1097" s="5" t="s">
        <v>35</v>
      </c>
      <c r="R1097" s="699"/>
      <c r="S1097" s="699"/>
      <c r="T1097" s="715" t="str">
        <f>IF(Q1097&lt;&gt;"",VLOOKUP(Q1097,'DON GIA'!$H$1:$K$103,4,0),"")</f>
        <v/>
      </c>
      <c r="U1097" s="715" t="str">
        <f t="shared" si="406"/>
        <v/>
      </c>
      <c r="V1097" s="715"/>
      <c r="W1097" s="712" t="s">
        <v>1265</v>
      </c>
      <c r="X1097" s="699" t="s">
        <v>27</v>
      </c>
      <c r="Y1097" s="718">
        <v>2.08</v>
      </c>
      <c r="Z1097" s="725"/>
      <c r="AA1097" s="715">
        <f>IF(W1097&lt;&gt;"",VLOOKUP(W1097,'DON GIA'!$A$1:$D$346,4,0),"")</f>
        <v>282038</v>
      </c>
      <c r="AB1097" s="715">
        <f t="shared" si="407"/>
        <v>586639.04</v>
      </c>
      <c r="AC1097" s="5"/>
      <c r="AD1097" s="5"/>
      <c r="AE1097" s="5"/>
      <c r="AF1097" s="5"/>
      <c r="AG1097" s="5"/>
      <c r="AH1097" s="699"/>
      <c r="AI1097" s="5"/>
      <c r="AJ1097" s="699"/>
      <c r="AK1097" s="699"/>
      <c r="AL1097" s="715" t="str">
        <f>IF(AI1097&lt;&gt;"",VLOOKUP(AI1097,'DON GIA'!$M$1:$P$9,4,0),"")</f>
        <v/>
      </c>
      <c r="AM1097" s="715" t="str">
        <f t="shared" si="408"/>
        <v/>
      </c>
      <c r="AN1097" s="5"/>
      <c r="AO1097" s="699"/>
      <c r="AP1097" s="702" t="str">
        <f t="shared" si="391"/>
        <v/>
      </c>
      <c r="AQ1097" s="712"/>
      <c r="AR1097" s="712"/>
      <c r="AS1097" s="727"/>
    </row>
    <row r="1098" spans="1:45" outlineLevel="2">
      <c r="A1098" s="710">
        <f t="shared" si="409"/>
        <v>72</v>
      </c>
      <c r="B1098" s="711" t="str">
        <f>IF(C1098&lt;&gt;"",COUNTA($C$8:C1098),"")</f>
        <v/>
      </c>
      <c r="C1098" s="711"/>
      <c r="D1098" s="5"/>
      <c r="E1098" s="699"/>
      <c r="F1098" s="699"/>
      <c r="G1098" s="699"/>
      <c r="H1098" s="699"/>
      <c r="I1098" s="699"/>
      <c r="J1098" s="699"/>
      <c r="K1098" s="712"/>
      <c r="L1098" s="714" t="s">
        <v>35</v>
      </c>
      <c r="M1098" s="715" t="str">
        <f>IF(K1098&lt;&gt;"",VLOOKUP(K1098,'DON GIA'!$S$1:$U$19,3,0),"")</f>
        <v/>
      </c>
      <c r="N1098" s="715" t="str">
        <f>IF(K1098&lt;&gt;"",VLOOKUP(K1098,'DON GIA'!$S$1:$V$19,4,0),"")</f>
        <v/>
      </c>
      <c r="O1098" s="715" t="str">
        <f t="shared" si="404"/>
        <v/>
      </c>
      <c r="P1098" s="715" t="str">
        <f t="shared" si="405"/>
        <v/>
      </c>
      <c r="Q1098" s="5" t="s">
        <v>35</v>
      </c>
      <c r="R1098" s="699"/>
      <c r="S1098" s="699"/>
      <c r="T1098" s="715" t="str">
        <f>IF(Q1098&lt;&gt;"",VLOOKUP(Q1098,'DON GIA'!$H$1:$K$103,4,0),"")</f>
        <v/>
      </c>
      <c r="U1098" s="715" t="str">
        <f t="shared" si="406"/>
        <v/>
      </c>
      <c r="V1098" s="715"/>
      <c r="W1098" s="712" t="s">
        <v>1049</v>
      </c>
      <c r="X1098" s="699" t="s">
        <v>42</v>
      </c>
      <c r="Y1098" s="718">
        <v>1</v>
      </c>
      <c r="Z1098" s="725"/>
      <c r="AA1098" s="715">
        <f>IF(W1098&lt;&gt;"",VLOOKUP(W1098,'DON GIA'!$A$1:$D$346,4,0),"")</f>
        <v>3793079</v>
      </c>
      <c r="AB1098" s="715">
        <f t="shared" si="407"/>
        <v>3793079</v>
      </c>
      <c r="AC1098" s="5"/>
      <c r="AD1098" s="5"/>
      <c r="AE1098" s="5"/>
      <c r="AF1098" s="5"/>
      <c r="AG1098" s="5"/>
      <c r="AH1098" s="699"/>
      <c r="AI1098" s="5"/>
      <c r="AJ1098" s="699"/>
      <c r="AK1098" s="699"/>
      <c r="AL1098" s="715" t="str">
        <f>IF(AI1098&lt;&gt;"",VLOOKUP(AI1098,'DON GIA'!$M$1:$P$9,4,0),"")</f>
        <v/>
      </c>
      <c r="AM1098" s="715" t="str">
        <f t="shared" si="408"/>
        <v/>
      </c>
      <c r="AN1098" s="5"/>
      <c r="AO1098" s="699"/>
      <c r="AP1098" s="702" t="str">
        <f t="shared" si="391"/>
        <v/>
      </c>
      <c r="AQ1098" s="712"/>
      <c r="AR1098" s="712"/>
      <c r="AS1098" s="727"/>
    </row>
    <row r="1099" spans="1:45" outlineLevel="2">
      <c r="A1099" s="710">
        <f t="shared" si="409"/>
        <v>72</v>
      </c>
      <c r="B1099" s="711" t="str">
        <f>IF(C1099&lt;&gt;"",COUNTA($C$8:C1099),"")</f>
        <v/>
      </c>
      <c r="C1099" s="711"/>
      <c r="D1099" s="5"/>
      <c r="E1099" s="699"/>
      <c r="F1099" s="699"/>
      <c r="G1099" s="699"/>
      <c r="H1099" s="699"/>
      <c r="I1099" s="699"/>
      <c r="J1099" s="699"/>
      <c r="K1099" s="712"/>
      <c r="L1099" s="714" t="s">
        <v>35</v>
      </c>
      <c r="M1099" s="715" t="str">
        <f>IF(K1099&lt;&gt;"",VLOOKUP(K1099,'DON GIA'!$S$1:$U$19,3,0),"")</f>
        <v/>
      </c>
      <c r="N1099" s="715" t="str">
        <f>IF(K1099&lt;&gt;"",VLOOKUP(K1099,'DON GIA'!$S$1:$V$19,4,0),"")</f>
        <v/>
      </c>
      <c r="O1099" s="715" t="str">
        <f t="shared" si="404"/>
        <v/>
      </c>
      <c r="P1099" s="715" t="str">
        <f t="shared" si="405"/>
        <v/>
      </c>
      <c r="Q1099" s="5" t="s">
        <v>35</v>
      </c>
      <c r="R1099" s="699"/>
      <c r="S1099" s="699"/>
      <c r="T1099" s="715" t="str">
        <f>IF(Q1099&lt;&gt;"",VLOOKUP(Q1099,'DON GIA'!$H$1:$K$103,4,0),"")</f>
        <v/>
      </c>
      <c r="U1099" s="715" t="str">
        <f t="shared" si="406"/>
        <v/>
      </c>
      <c r="V1099" s="715"/>
      <c r="W1099" s="712" t="s">
        <v>1019</v>
      </c>
      <c r="X1099" s="699" t="s">
        <v>27</v>
      </c>
      <c r="Y1099" s="718">
        <v>15.35</v>
      </c>
      <c r="Z1099" s="725"/>
      <c r="AA1099" s="715">
        <f>IF(W1099&lt;&gt;"",VLOOKUP(W1099,'DON GIA'!$A$1:$D$346,4,0),"")</f>
        <v>330817</v>
      </c>
      <c r="AB1099" s="715">
        <f t="shared" si="407"/>
        <v>5078040.95</v>
      </c>
      <c r="AC1099" s="5"/>
      <c r="AD1099" s="5"/>
      <c r="AE1099" s="5"/>
      <c r="AF1099" s="5"/>
      <c r="AG1099" s="5"/>
      <c r="AH1099" s="699"/>
      <c r="AI1099" s="5"/>
      <c r="AJ1099" s="699"/>
      <c r="AK1099" s="699"/>
      <c r="AL1099" s="715" t="str">
        <f>IF(AI1099&lt;&gt;"",VLOOKUP(AI1099,'DON GIA'!$M$1:$P$9,4,0),"")</f>
        <v/>
      </c>
      <c r="AM1099" s="715" t="str">
        <f t="shared" si="408"/>
        <v/>
      </c>
      <c r="AN1099" s="5"/>
      <c r="AO1099" s="699"/>
      <c r="AP1099" s="702" t="str">
        <f t="shared" si="391"/>
        <v/>
      </c>
      <c r="AQ1099" s="712"/>
      <c r="AR1099" s="712"/>
      <c r="AS1099" s="727"/>
    </row>
    <row r="1100" spans="1:45" outlineLevel="2">
      <c r="A1100" s="710">
        <f t="shared" si="409"/>
        <v>72</v>
      </c>
      <c r="B1100" s="711" t="str">
        <f>IF(C1100&lt;&gt;"",COUNTA($C$8:C1100),"")</f>
        <v/>
      </c>
      <c r="C1100" s="711"/>
      <c r="D1100" s="5"/>
      <c r="E1100" s="699"/>
      <c r="F1100" s="699"/>
      <c r="G1100" s="699"/>
      <c r="H1100" s="699"/>
      <c r="I1100" s="699"/>
      <c r="J1100" s="699"/>
      <c r="K1100" s="712"/>
      <c r="L1100" s="714" t="s">
        <v>35</v>
      </c>
      <c r="M1100" s="715" t="str">
        <f>IF(K1100&lt;&gt;"",VLOOKUP(K1100,'DON GIA'!$S$1:$U$19,3,0),"")</f>
        <v/>
      </c>
      <c r="N1100" s="715" t="str">
        <f>IF(K1100&lt;&gt;"",VLOOKUP(K1100,'DON GIA'!$S$1:$V$19,4,0),"")</f>
        <v/>
      </c>
      <c r="O1100" s="715" t="str">
        <f t="shared" si="404"/>
        <v/>
      </c>
      <c r="P1100" s="715" t="str">
        <f t="shared" si="405"/>
        <v/>
      </c>
      <c r="Q1100" s="5" t="s">
        <v>35</v>
      </c>
      <c r="R1100" s="699"/>
      <c r="S1100" s="699"/>
      <c r="T1100" s="715" t="str">
        <f>IF(Q1100&lt;&gt;"",VLOOKUP(Q1100,'DON GIA'!$H$1:$K$103,4,0),"")</f>
        <v/>
      </c>
      <c r="U1100" s="715" t="str">
        <f t="shared" si="406"/>
        <v/>
      </c>
      <c r="V1100" s="715"/>
      <c r="W1100" s="712"/>
      <c r="X1100" s="699"/>
      <c r="Y1100" s="718"/>
      <c r="Z1100" s="725"/>
      <c r="AA1100" s="715" t="str">
        <f>IF(W1100&lt;&gt;"",VLOOKUP(W1100,'DON GIA'!$A$1:$D$346,4,0),"")</f>
        <v/>
      </c>
      <c r="AB1100" s="715" t="str">
        <f t="shared" si="407"/>
        <v/>
      </c>
      <c r="AC1100" s="5"/>
      <c r="AD1100" s="5"/>
      <c r="AE1100" s="5"/>
      <c r="AF1100" s="5"/>
      <c r="AG1100" s="5"/>
      <c r="AH1100" s="699"/>
      <c r="AI1100" s="5"/>
      <c r="AJ1100" s="699"/>
      <c r="AK1100" s="699"/>
      <c r="AL1100" s="715" t="str">
        <f>IF(AI1100&lt;&gt;"",VLOOKUP(AI1100,'DON GIA'!$M$1:$P$9,4,0),"")</f>
        <v/>
      </c>
      <c r="AM1100" s="715" t="str">
        <f t="shared" si="408"/>
        <v/>
      </c>
      <c r="AN1100" s="5"/>
      <c r="AO1100" s="699"/>
      <c r="AP1100" s="702" t="str">
        <f t="shared" si="391"/>
        <v/>
      </c>
      <c r="AQ1100" s="712"/>
      <c r="AR1100" s="712"/>
      <c r="AS1100" s="727"/>
    </row>
    <row r="1101" spans="1:45" outlineLevel="2">
      <c r="A1101" s="710">
        <f t="shared" si="409"/>
        <v>72</v>
      </c>
      <c r="B1101" s="711"/>
      <c r="C1101" s="711"/>
      <c r="D1101" s="708"/>
      <c r="E1101" s="699"/>
      <c r="F1101" s="699"/>
      <c r="G1101" s="699"/>
      <c r="H1101" s="699"/>
      <c r="I1101" s="699"/>
      <c r="J1101" s="699"/>
      <c r="K1101" s="712"/>
      <c r="L1101" s="714" t="s">
        <v>35</v>
      </c>
      <c r="M1101" s="715" t="str">
        <f>IF(K1101&lt;&gt;"",VLOOKUP(K1101,'DON GIA'!$S$1:$U$19,3,0),"")</f>
        <v/>
      </c>
      <c r="N1101" s="715" t="str">
        <f>IF(K1101&lt;&gt;"",VLOOKUP(K1101,'DON GIA'!$S$1:$V$19,4,0),"")</f>
        <v/>
      </c>
      <c r="O1101" s="715" t="str">
        <f t="shared" si="404"/>
        <v/>
      </c>
      <c r="P1101" s="715" t="str">
        <f t="shared" si="405"/>
        <v/>
      </c>
      <c r="Q1101" s="5" t="s">
        <v>35</v>
      </c>
      <c r="R1101" s="699"/>
      <c r="S1101" s="699"/>
      <c r="T1101" s="715" t="str">
        <f>IF(Q1101&lt;&gt;"",VLOOKUP(Q1101,'DON GIA'!$H$1:$K$103,4,0),"")</f>
        <v/>
      </c>
      <c r="U1101" s="715" t="str">
        <f t="shared" si="406"/>
        <v/>
      </c>
      <c r="V1101" s="715"/>
      <c r="W1101" s="712"/>
      <c r="X1101" s="699"/>
      <c r="Y1101" s="718"/>
      <c r="Z1101" s="725"/>
      <c r="AA1101" s="715" t="str">
        <f>IF(W1101&lt;&gt;"",VLOOKUP(W1101,'DON GIA'!$A$1:$D$346,4,0),"")</f>
        <v/>
      </c>
      <c r="AB1101" s="715" t="str">
        <f t="shared" si="407"/>
        <v/>
      </c>
      <c r="AC1101" s="5"/>
      <c r="AD1101" s="5"/>
      <c r="AE1101" s="5"/>
      <c r="AF1101" s="5"/>
      <c r="AG1101" s="5"/>
      <c r="AH1101" s="699"/>
      <c r="AI1101" s="5"/>
      <c r="AJ1101" s="699"/>
      <c r="AK1101" s="699"/>
      <c r="AL1101" s="715" t="str">
        <f>IF(AI1101&lt;&gt;"",VLOOKUP(AI1101,'DON GIA'!$M$1:$P$9,4,0),"")</f>
        <v/>
      </c>
      <c r="AM1101" s="715" t="str">
        <f t="shared" si="408"/>
        <v/>
      </c>
      <c r="AN1101" s="5"/>
      <c r="AO1101" s="699"/>
      <c r="AP1101" s="702" t="str">
        <f t="shared" si="391"/>
        <v/>
      </c>
      <c r="AQ1101" s="712"/>
      <c r="AR1101" s="712"/>
      <c r="AS1101" s="727"/>
    </row>
    <row r="1102" spans="1:45" outlineLevel="1">
      <c r="A1102" s="658" t="s">
        <v>2087</v>
      </c>
      <c r="B1102" s="696">
        <f>IF(C1102&lt;&gt;"",COUNTA($C$8:C1102),"")</f>
        <v>73</v>
      </c>
      <c r="C1102" s="696">
        <v>475</v>
      </c>
      <c r="D1102" s="708" t="s">
        <v>466</v>
      </c>
      <c r="E1102" s="698"/>
      <c r="F1102" s="699"/>
      <c r="G1102" s="698"/>
      <c r="H1102" s="698"/>
      <c r="I1102" s="698"/>
      <c r="J1102" s="698"/>
      <c r="K1102" s="697"/>
      <c r="L1102" s="766">
        <f>SUBTOTAL(9,L1103:L1116)</f>
        <v>336</v>
      </c>
      <c r="M1102" s="702"/>
      <c r="N1102" s="702"/>
      <c r="O1102" s="702">
        <f>SUBTOTAL(9,O1103:O1116)</f>
        <v>1668624000</v>
      </c>
      <c r="P1102" s="702">
        <f>SUBTOTAL(9,P1103:P1116)</f>
        <v>0</v>
      </c>
      <c r="Q1102" s="708"/>
      <c r="R1102" s="698"/>
      <c r="S1102" s="698">
        <f>SUBTOTAL(9,S1103:S1116)</f>
        <v>0</v>
      </c>
      <c r="T1102" s="702"/>
      <c r="U1102" s="702">
        <f>SUBTOTAL(9,U1103:U1116)</f>
        <v>0</v>
      </c>
      <c r="V1102" s="702"/>
      <c r="W1102" s="697"/>
      <c r="X1102" s="698"/>
      <c r="Y1102" s="705">
        <f>SUBTOTAL(9,Y1103:Y1116)</f>
        <v>196.20199999999997</v>
      </c>
      <c r="Z1102" s="724">
        <f>SUBTOTAL(9,Z1103:Z1116)</f>
        <v>56.25</v>
      </c>
      <c r="AA1102" s="702"/>
      <c r="AB1102" s="702">
        <f>SUBTOTAL(9,AB1103:AB1116)</f>
        <v>459391231.39600003</v>
      </c>
      <c r="AC1102" s="708"/>
      <c r="AD1102" s="708"/>
      <c r="AE1102" s="708"/>
      <c r="AF1102" s="708"/>
      <c r="AG1102" s="708"/>
      <c r="AH1102" s="698"/>
      <c r="AI1102" s="708"/>
      <c r="AJ1102" s="698"/>
      <c r="AK1102" s="698">
        <f>SUBTOTAL(9,AK1103:AK1116)</f>
        <v>2</v>
      </c>
      <c r="AL1102" s="702"/>
      <c r="AM1102" s="702">
        <f>SUBTOTAL(9,AM1103:AM1116)</f>
        <v>25895920</v>
      </c>
      <c r="AN1102" s="708"/>
      <c r="AO1102" s="698">
        <f>SUBTOTAL(9,AO1103:AO1116)</f>
        <v>1</v>
      </c>
      <c r="AP1102" s="702">
        <f t="shared" si="391"/>
        <v>2153911151.3959999</v>
      </c>
      <c r="AQ1102" s="709"/>
      <c r="AR1102" s="709"/>
      <c r="AS1102" s="723"/>
    </row>
    <row r="1103" spans="1:45" ht="82.5" outlineLevel="2">
      <c r="A1103" s="710">
        <f>IF(B1102&lt;&gt;"",B1102,A1101)</f>
        <v>73</v>
      </c>
      <c r="B1103" s="711" t="str">
        <f>IF(C1103&lt;&gt;"",COUNTA($C$8:C1103),"")</f>
        <v/>
      </c>
      <c r="C1103" s="711"/>
      <c r="D1103" s="5" t="s">
        <v>468</v>
      </c>
      <c r="E1103" s="699"/>
      <c r="F1103" s="699"/>
      <c r="G1103" s="699">
        <v>148</v>
      </c>
      <c r="H1103" s="699">
        <v>79</v>
      </c>
      <c r="I1103" s="699" t="s">
        <v>223</v>
      </c>
      <c r="J1103" s="699" t="s">
        <v>467</v>
      </c>
      <c r="K1103" s="712" t="s">
        <v>973</v>
      </c>
      <c r="L1103" s="767">
        <v>100.2</v>
      </c>
      <c r="M1103" s="715">
        <f>IF(K1103&lt;&gt;"",VLOOKUP(K1103,'DON GIA'!$S$1:$U$19,3,0),"")</f>
        <v>1679000</v>
      </c>
      <c r="N1103" s="715">
        <f>IF(K1103&lt;&gt;"",VLOOKUP(K1103,'DON GIA'!$S$1:$V$19,4,0),"")</f>
        <v>0</v>
      </c>
      <c r="O1103" s="715">
        <f t="shared" ref="O1103:O1116" si="410">IF(K1103&lt;&gt;"",L1103*M1103,"")</f>
        <v>168235800</v>
      </c>
      <c r="P1103" s="715">
        <f t="shared" ref="P1103:P1116" si="411">IF(K1103&lt;&gt;"",L1103*N1103,"")</f>
        <v>0</v>
      </c>
      <c r="Q1103" s="5" t="s">
        <v>35</v>
      </c>
      <c r="R1103" s="699"/>
      <c r="S1103" s="699"/>
      <c r="T1103" s="715" t="str">
        <f>IF(Q1103&lt;&gt;"",VLOOKUP(Q1103,'DON GIA'!$H$1:$K$103,4,0),"")</f>
        <v/>
      </c>
      <c r="U1103" s="715" t="str">
        <f t="shared" ref="U1103:U1116" si="412">IF(Q1103&lt;&gt;"",IF(ISNUMBER(T1103),S1103*T1103,""),"")</f>
        <v/>
      </c>
      <c r="V1103" s="715" t="s">
        <v>2163</v>
      </c>
      <c r="W1103" s="712" t="s">
        <v>1278</v>
      </c>
      <c r="X1103" s="699" t="s">
        <v>27</v>
      </c>
      <c r="Y1103" s="718">
        <v>5.48</v>
      </c>
      <c r="Z1103" s="725">
        <v>17.25</v>
      </c>
      <c r="AA1103" s="715">
        <f>IF(W1103&lt;&gt;"",VLOOKUP(W1103,'DON GIA'!$A$1:$D$346,4,0),"")</f>
        <v>4826746</v>
      </c>
      <c r="AB1103" s="715">
        <f t="shared" ref="AB1103:AB1116" si="413">IF(W1103&lt;&gt;"",IF(ISNUMBER(AA1103),Y1103*AA1103,""),"")</f>
        <v>26450568.080000002</v>
      </c>
      <c r="AC1103" s="5"/>
      <c r="AD1103" s="5" t="s">
        <v>34</v>
      </c>
      <c r="AE1103" s="5" t="s">
        <v>30</v>
      </c>
      <c r="AF1103" s="5" t="s">
        <v>41</v>
      </c>
      <c r="AG1103" s="5" t="s">
        <v>34</v>
      </c>
      <c r="AH1103" s="699"/>
      <c r="AI1103" s="5" t="s">
        <v>562</v>
      </c>
      <c r="AJ1103" s="699" t="s">
        <v>409</v>
      </c>
      <c r="AK1103" s="699">
        <v>1</v>
      </c>
      <c r="AL1103" s="715">
        <f>IF(AI1103&lt;&gt;"",VLOOKUP(AI1103,'DON GIA'!$M$1:$P$9,4,0),"")</f>
        <v>12895920</v>
      </c>
      <c r="AM1103" s="715">
        <f t="shared" ref="AM1103:AM1116" si="414">IF(AI1103&lt;&gt;"",AK1103*AL1103,"")</f>
        <v>12895920</v>
      </c>
      <c r="AN1103" s="5" t="s">
        <v>407</v>
      </c>
      <c r="AO1103" s="699">
        <v>1</v>
      </c>
      <c r="AP1103" s="702" t="str">
        <f t="shared" si="391"/>
        <v/>
      </c>
      <c r="AQ1103" s="709" t="s">
        <v>2401</v>
      </c>
      <c r="AR1103" s="709" t="s">
        <v>2021</v>
      </c>
      <c r="AS1103" s="723"/>
    </row>
    <row r="1104" spans="1:45" ht="66.75" outlineLevel="2">
      <c r="A1104" s="710">
        <f t="shared" ref="A1104:A1116" si="415">IF(B1103&lt;&gt;"",B1103,A1103)</f>
        <v>73</v>
      </c>
      <c r="B1104" s="711" t="str">
        <f>IF(C1104&lt;&gt;"",COUNTA($C$8:C1104),"")</f>
        <v/>
      </c>
      <c r="C1104" s="711"/>
      <c r="D1104" s="5" t="s">
        <v>71</v>
      </c>
      <c r="E1104" s="699"/>
      <c r="F1104" s="699"/>
      <c r="G1104" s="699">
        <v>148</v>
      </c>
      <c r="H1104" s="699">
        <v>79</v>
      </c>
      <c r="I1104" s="699" t="s">
        <v>223</v>
      </c>
      <c r="J1104" s="699" t="s">
        <v>467</v>
      </c>
      <c r="K1104" s="712" t="s">
        <v>975</v>
      </c>
      <c r="L1104" s="760">
        <v>142.5</v>
      </c>
      <c r="M1104" s="715">
        <f>IF(K1104&lt;&gt;"",VLOOKUP(K1104,'DON GIA'!$S$1:$U$19,3,0),"")</f>
        <v>7220000</v>
      </c>
      <c r="N1104" s="715">
        <f>IF(K1104&lt;&gt;"",VLOOKUP(K1104,'DON GIA'!$S$1:$V$19,4,0),"")</f>
        <v>0</v>
      </c>
      <c r="O1104" s="715">
        <f t="shared" si="410"/>
        <v>1028850000</v>
      </c>
      <c r="P1104" s="715">
        <f t="shared" si="411"/>
        <v>0</v>
      </c>
      <c r="Q1104" s="5" t="s">
        <v>35</v>
      </c>
      <c r="R1104" s="699"/>
      <c r="S1104" s="699"/>
      <c r="T1104" s="715" t="str">
        <f>IF(Q1104&lt;&gt;"",VLOOKUP(Q1104,'DON GIA'!$H$1:$K$103,4,0),"")</f>
        <v/>
      </c>
      <c r="U1104" s="715" t="str">
        <f t="shared" si="412"/>
        <v/>
      </c>
      <c r="V1104" s="715"/>
      <c r="W1104" s="712" t="s">
        <v>1005</v>
      </c>
      <c r="X1104" s="699" t="s">
        <v>27</v>
      </c>
      <c r="Y1104" s="718">
        <v>50.78</v>
      </c>
      <c r="Z1104" s="725">
        <v>19.5</v>
      </c>
      <c r="AA1104" s="715">
        <f>IF(W1104&lt;&gt;"",VLOOKUP(W1104,'DON GIA'!$A$1:$D$346,4,0),"")</f>
        <v>5559129</v>
      </c>
      <c r="AB1104" s="715">
        <f t="shared" si="413"/>
        <v>282292570.62</v>
      </c>
      <c r="AC1104" s="5"/>
      <c r="AD1104" s="5" t="s">
        <v>29</v>
      </c>
      <c r="AE1104" s="5" t="s">
        <v>30</v>
      </c>
      <c r="AF1104" s="5" t="s">
        <v>31</v>
      </c>
      <c r="AG1104" s="5" t="s">
        <v>34</v>
      </c>
      <c r="AH1104" s="699"/>
      <c r="AI1104" s="5" t="s">
        <v>578</v>
      </c>
      <c r="AJ1104" s="699" t="s">
        <v>560</v>
      </c>
      <c r="AK1104" s="699">
        <v>1</v>
      </c>
      <c r="AL1104" s="715">
        <f>IF(AI1104&lt;&gt;"",VLOOKUP(AI1104,'DON GIA'!$M$1:$P$9,4,0),"")</f>
        <v>13000000</v>
      </c>
      <c r="AM1104" s="715">
        <f t="shared" si="414"/>
        <v>13000000</v>
      </c>
      <c r="AN1104" s="5"/>
      <c r="AO1104" s="699"/>
      <c r="AP1104" s="702" t="str">
        <f t="shared" si="391"/>
        <v/>
      </c>
      <c r="AQ1104" s="726" t="s">
        <v>2028</v>
      </c>
      <c r="AR1104" s="726" t="s">
        <v>2025</v>
      </c>
      <c r="AS1104" s="727"/>
    </row>
    <row r="1105" spans="1:45" ht="83.25" outlineLevel="2">
      <c r="A1105" s="710">
        <f t="shared" si="415"/>
        <v>73</v>
      </c>
      <c r="B1105" s="711" t="str">
        <f>IF(C1105&lt;&gt;"",COUNTA($C$8:C1105),"")</f>
        <v/>
      </c>
      <c r="C1105" s="711"/>
      <c r="D1105" s="5"/>
      <c r="E1105" s="699"/>
      <c r="F1105" s="699"/>
      <c r="G1105" s="699">
        <v>148</v>
      </c>
      <c r="H1105" s="699">
        <v>79</v>
      </c>
      <c r="I1105" s="699" t="s">
        <v>223</v>
      </c>
      <c r="J1105" s="699" t="s">
        <v>467</v>
      </c>
      <c r="K1105" s="712" t="s">
        <v>976</v>
      </c>
      <c r="L1105" s="760">
        <v>93.3</v>
      </c>
      <c r="M1105" s="715">
        <f>IF(K1105&lt;&gt;"",VLOOKUP(K1105,'DON GIA'!$S$1:$U$19,3,0),"")</f>
        <v>5054000</v>
      </c>
      <c r="N1105" s="715">
        <f>IF(K1105&lt;&gt;"",VLOOKUP(K1105,'DON GIA'!$S$1:$V$19,4,0),"")</f>
        <v>0</v>
      </c>
      <c r="O1105" s="715">
        <f t="shared" si="410"/>
        <v>471538200</v>
      </c>
      <c r="P1105" s="715">
        <f t="shared" si="411"/>
        <v>0</v>
      </c>
      <c r="Q1105" s="5" t="s">
        <v>35</v>
      </c>
      <c r="R1105" s="699"/>
      <c r="S1105" s="699"/>
      <c r="T1105" s="715" t="str">
        <f>IF(Q1105&lt;&gt;"",VLOOKUP(Q1105,'DON GIA'!$H$1:$K$103,4,0),"")</f>
        <v/>
      </c>
      <c r="U1105" s="715" t="str">
        <f t="shared" si="412"/>
        <v/>
      </c>
      <c r="V1105" s="715"/>
      <c r="W1105" s="712" t="s">
        <v>1063</v>
      </c>
      <c r="X1105" s="699" t="s">
        <v>27</v>
      </c>
      <c r="Y1105" s="718">
        <v>15.3</v>
      </c>
      <c r="Z1105" s="725"/>
      <c r="AA1105" s="715">
        <f>IF(W1105&lt;&gt;"",VLOOKUP(W1105,'DON GIA'!$A$1:$D$346,4,0),"")</f>
        <v>3941166</v>
      </c>
      <c r="AB1105" s="715">
        <f t="shared" si="413"/>
        <v>60299839.800000004</v>
      </c>
      <c r="AC1105" s="5"/>
      <c r="AD1105" s="5" t="s">
        <v>29</v>
      </c>
      <c r="AE1105" s="5" t="s">
        <v>30</v>
      </c>
      <c r="AF1105" s="5" t="s">
        <v>31</v>
      </c>
      <c r="AG1105" s="5" t="s">
        <v>32</v>
      </c>
      <c r="AH1105" s="699"/>
      <c r="AI1105" s="5"/>
      <c r="AJ1105" s="699"/>
      <c r="AK1105" s="699"/>
      <c r="AL1105" s="715" t="str">
        <f>IF(AI1105&lt;&gt;"",VLOOKUP(AI1105,'DON GIA'!$M$1:$P$9,4,0),"")</f>
        <v/>
      </c>
      <c r="AM1105" s="715" t="str">
        <f t="shared" si="414"/>
        <v/>
      </c>
      <c r="AN1105" s="5"/>
      <c r="AO1105" s="699"/>
      <c r="AP1105" s="702" t="str">
        <f t="shared" ref="AP1105:AP1168" si="416">IF(C1105&lt;&gt;"",O1105+P1105+U1105+AB1105+AM1105,"")</f>
        <v/>
      </c>
      <c r="AQ1105" s="584" t="s">
        <v>2029</v>
      </c>
      <c r="AR1105" s="584" t="s">
        <v>2026</v>
      </c>
      <c r="AS1105" s="631"/>
    </row>
    <row r="1106" spans="1:45" ht="66.75" outlineLevel="2">
      <c r="A1106" s="710">
        <f t="shared" si="415"/>
        <v>73</v>
      </c>
      <c r="B1106" s="711" t="str">
        <f>IF(C1106&lt;&gt;"",COUNTA($C$8:C1106),"")</f>
        <v/>
      </c>
      <c r="C1106" s="711"/>
      <c r="D1106" s="5"/>
      <c r="E1106" s="699"/>
      <c r="F1106" s="699"/>
      <c r="G1106" s="699"/>
      <c r="H1106" s="699"/>
      <c r="I1106" s="699"/>
      <c r="J1106" s="699"/>
      <c r="K1106" s="712"/>
      <c r="L1106" s="714" t="s">
        <v>35</v>
      </c>
      <c r="M1106" s="715" t="str">
        <f>IF(K1106&lt;&gt;"",VLOOKUP(K1106,'DON GIA'!$S$1:$U$19,3,0),"")</f>
        <v/>
      </c>
      <c r="N1106" s="715" t="str">
        <f>IF(K1106&lt;&gt;"",VLOOKUP(K1106,'DON GIA'!$S$1:$V$19,4,0),"")</f>
        <v/>
      </c>
      <c r="O1106" s="715" t="str">
        <f t="shared" si="410"/>
        <v/>
      </c>
      <c r="P1106" s="715" t="str">
        <f t="shared" si="411"/>
        <v/>
      </c>
      <c r="Q1106" s="5" t="s">
        <v>35</v>
      </c>
      <c r="R1106" s="699"/>
      <c r="S1106" s="699"/>
      <c r="T1106" s="715" t="str">
        <f>IF(Q1106&lt;&gt;"",VLOOKUP(Q1106,'DON GIA'!$H$1:$K$103,4,0),"")</f>
        <v/>
      </c>
      <c r="U1106" s="715" t="str">
        <f t="shared" si="412"/>
        <v/>
      </c>
      <c r="V1106" s="715"/>
      <c r="W1106" s="712" t="s">
        <v>1080</v>
      </c>
      <c r="X1106" s="699" t="s">
        <v>27</v>
      </c>
      <c r="Y1106" s="718">
        <v>3.2</v>
      </c>
      <c r="Z1106" s="725"/>
      <c r="AA1106" s="715">
        <f>IF(W1106&lt;&gt;"",VLOOKUP(W1106,'DON GIA'!$A$1:$D$346,4,0),"")</f>
        <v>10375629</v>
      </c>
      <c r="AB1106" s="715">
        <f t="shared" si="413"/>
        <v>33202012.800000001</v>
      </c>
      <c r="AC1106" s="5"/>
      <c r="AD1106" s="5" t="s">
        <v>29</v>
      </c>
      <c r="AE1106" s="5" t="s">
        <v>30</v>
      </c>
      <c r="AF1106" s="5" t="s">
        <v>31</v>
      </c>
      <c r="AG1106" s="5" t="s">
        <v>34</v>
      </c>
      <c r="AH1106" s="699"/>
      <c r="AI1106" s="5"/>
      <c r="AJ1106" s="699"/>
      <c r="AK1106" s="699"/>
      <c r="AL1106" s="715" t="str">
        <f>IF(AI1106&lt;&gt;"",VLOOKUP(AI1106,'DON GIA'!$M$1:$P$9,4,0),"")</f>
        <v/>
      </c>
      <c r="AM1106" s="715" t="str">
        <f t="shared" si="414"/>
        <v/>
      </c>
      <c r="AN1106" s="5"/>
      <c r="AO1106" s="699"/>
      <c r="AP1106" s="702" t="str">
        <f t="shared" si="416"/>
        <v/>
      </c>
      <c r="AQ1106" s="712"/>
      <c r="AR1106" s="712" t="s">
        <v>2027</v>
      </c>
      <c r="AS1106" s="727"/>
    </row>
    <row r="1107" spans="1:45" ht="33.75" outlineLevel="2">
      <c r="A1107" s="710">
        <f t="shared" si="415"/>
        <v>73</v>
      </c>
      <c r="B1107" s="711" t="str">
        <f>IF(C1107&lt;&gt;"",COUNTA($C$8:C1107),"")</f>
        <v/>
      </c>
      <c r="C1107" s="711"/>
      <c r="D1107" s="5"/>
      <c r="E1107" s="699"/>
      <c r="F1107" s="699"/>
      <c r="G1107" s="699"/>
      <c r="H1107" s="699"/>
      <c r="I1107" s="699"/>
      <c r="J1107" s="699"/>
      <c r="K1107" s="712"/>
      <c r="L1107" s="714" t="s">
        <v>35</v>
      </c>
      <c r="M1107" s="715" t="str">
        <f>IF(K1107&lt;&gt;"",VLOOKUP(K1107,'DON GIA'!$S$1:$U$19,3,0),"")</f>
        <v/>
      </c>
      <c r="N1107" s="715" t="str">
        <f>IF(K1107&lt;&gt;"",VLOOKUP(K1107,'DON GIA'!$S$1:$V$19,4,0),"")</f>
        <v/>
      </c>
      <c r="O1107" s="715" t="str">
        <f t="shared" si="410"/>
        <v/>
      </c>
      <c r="P1107" s="715" t="str">
        <f t="shared" si="411"/>
        <v/>
      </c>
      <c r="Q1107" s="5" t="s">
        <v>35</v>
      </c>
      <c r="R1107" s="699"/>
      <c r="S1107" s="699"/>
      <c r="T1107" s="715" t="str">
        <f>IF(Q1107&lt;&gt;"",VLOOKUP(Q1107,'DON GIA'!$H$1:$K$103,4,0),"")</f>
        <v/>
      </c>
      <c r="U1107" s="715" t="str">
        <f t="shared" si="412"/>
        <v/>
      </c>
      <c r="V1107" s="715"/>
      <c r="W1107" s="712" t="s">
        <v>1032</v>
      </c>
      <c r="X1107" s="699" t="s">
        <v>27</v>
      </c>
      <c r="Y1107" s="718">
        <v>2.8</v>
      </c>
      <c r="Z1107" s="725"/>
      <c r="AA1107" s="715">
        <f>IF(W1107&lt;&gt;"",VLOOKUP(W1107,'DON GIA'!$A$1:$D$346,4,0),"")</f>
        <v>2613835</v>
      </c>
      <c r="AB1107" s="715">
        <f t="shared" si="413"/>
        <v>7318738</v>
      </c>
      <c r="AC1107" s="5"/>
      <c r="AD1107" s="5" t="s">
        <v>29</v>
      </c>
      <c r="AE1107" s="5" t="s">
        <v>30</v>
      </c>
      <c r="AF1107" s="5" t="s">
        <v>31</v>
      </c>
      <c r="AG1107" s="5" t="s">
        <v>34</v>
      </c>
      <c r="AH1107" s="699"/>
      <c r="AI1107" s="5"/>
      <c r="AJ1107" s="699"/>
      <c r="AK1107" s="699"/>
      <c r="AL1107" s="715" t="str">
        <f>IF(AI1107&lt;&gt;"",VLOOKUP(AI1107,'DON GIA'!$M$1:$P$9,4,0),"")</f>
        <v/>
      </c>
      <c r="AM1107" s="715" t="str">
        <f t="shared" si="414"/>
        <v/>
      </c>
      <c r="AN1107" s="5"/>
      <c r="AO1107" s="699"/>
      <c r="AP1107" s="702" t="str">
        <f t="shared" si="416"/>
        <v/>
      </c>
      <c r="AQ1107" s="712"/>
      <c r="AR1107" s="712"/>
      <c r="AS1107" s="727"/>
    </row>
    <row r="1108" spans="1:45" outlineLevel="2">
      <c r="A1108" s="710">
        <f t="shared" si="415"/>
        <v>73</v>
      </c>
      <c r="B1108" s="711" t="str">
        <f>IF(C1108&lt;&gt;"",COUNTA($C$8:C1108),"")</f>
        <v/>
      </c>
      <c r="C1108" s="711"/>
      <c r="D1108" s="5"/>
      <c r="E1108" s="699"/>
      <c r="F1108" s="699"/>
      <c r="G1108" s="699"/>
      <c r="H1108" s="699"/>
      <c r="I1108" s="699"/>
      <c r="J1108" s="699"/>
      <c r="K1108" s="712"/>
      <c r="L1108" s="714" t="s">
        <v>35</v>
      </c>
      <c r="M1108" s="715" t="str">
        <f>IF(K1108&lt;&gt;"",VLOOKUP(K1108,'DON GIA'!$S$1:$U$19,3,0),"")</f>
        <v/>
      </c>
      <c r="N1108" s="715" t="str">
        <f>IF(K1108&lt;&gt;"",VLOOKUP(K1108,'DON GIA'!$S$1:$V$19,4,0),"")</f>
        <v/>
      </c>
      <c r="O1108" s="715" t="str">
        <f t="shared" si="410"/>
        <v/>
      </c>
      <c r="P1108" s="715" t="str">
        <f t="shared" si="411"/>
        <v/>
      </c>
      <c r="Q1108" s="5" t="s">
        <v>35</v>
      </c>
      <c r="R1108" s="699"/>
      <c r="S1108" s="699"/>
      <c r="T1108" s="715" t="str">
        <f>IF(Q1108&lt;&gt;"",VLOOKUP(Q1108,'DON GIA'!$H$1:$K$103,4,0),"")</f>
        <v/>
      </c>
      <c r="U1108" s="715" t="str">
        <f t="shared" si="412"/>
        <v/>
      </c>
      <c r="V1108" s="715"/>
      <c r="W1108" s="712" t="s">
        <v>1091</v>
      </c>
      <c r="X1108" s="699" t="s">
        <v>27</v>
      </c>
      <c r="Y1108" s="718">
        <v>50.78</v>
      </c>
      <c r="Z1108" s="725">
        <v>19.5</v>
      </c>
      <c r="AA1108" s="715">
        <f>IF(W1108&lt;&gt;"",VLOOKUP(W1108,'DON GIA'!$A$1:$D$346,4,0),"")</f>
        <v>161275</v>
      </c>
      <c r="AB1108" s="715">
        <f t="shared" si="413"/>
        <v>8189544.5</v>
      </c>
      <c r="AC1108" s="5"/>
      <c r="AD1108" s="5"/>
      <c r="AE1108" s="5"/>
      <c r="AF1108" s="5"/>
      <c r="AG1108" s="5"/>
      <c r="AH1108" s="699"/>
      <c r="AI1108" s="5"/>
      <c r="AJ1108" s="699"/>
      <c r="AK1108" s="699"/>
      <c r="AL1108" s="715" t="str">
        <f>IF(AI1108&lt;&gt;"",VLOOKUP(AI1108,'DON GIA'!$M$1:$P$9,4,0),"")</f>
        <v/>
      </c>
      <c r="AM1108" s="715" t="str">
        <f t="shared" si="414"/>
        <v/>
      </c>
      <c r="AN1108" s="5"/>
      <c r="AO1108" s="699"/>
      <c r="AP1108" s="702" t="str">
        <f t="shared" si="416"/>
        <v/>
      </c>
      <c r="AQ1108" s="712"/>
      <c r="AR1108" s="712"/>
      <c r="AS1108" s="727"/>
    </row>
    <row r="1109" spans="1:45" outlineLevel="2">
      <c r="A1109" s="710">
        <f t="shared" si="415"/>
        <v>73</v>
      </c>
      <c r="B1109" s="711" t="str">
        <f>IF(C1109&lt;&gt;"",COUNTA($C$8:C1109),"")</f>
        <v/>
      </c>
      <c r="C1109" s="711"/>
      <c r="D1109" s="5"/>
      <c r="E1109" s="699"/>
      <c r="F1109" s="699"/>
      <c r="G1109" s="699"/>
      <c r="H1109" s="699"/>
      <c r="I1109" s="699"/>
      <c r="J1109" s="699"/>
      <c r="K1109" s="712"/>
      <c r="L1109" s="714" t="s">
        <v>35</v>
      </c>
      <c r="M1109" s="715" t="str">
        <f>IF(K1109&lt;&gt;"",VLOOKUP(K1109,'DON GIA'!$S$1:$U$19,3,0),"")</f>
        <v/>
      </c>
      <c r="N1109" s="715" t="str">
        <f>IF(K1109&lt;&gt;"",VLOOKUP(K1109,'DON GIA'!$S$1:$V$19,4,0),"")</f>
        <v/>
      </c>
      <c r="O1109" s="715" t="str">
        <f t="shared" si="410"/>
        <v/>
      </c>
      <c r="P1109" s="715" t="str">
        <f t="shared" si="411"/>
        <v/>
      </c>
      <c r="Q1109" s="5" t="s">
        <v>35</v>
      </c>
      <c r="R1109" s="699"/>
      <c r="S1109" s="699"/>
      <c r="T1109" s="715" t="str">
        <f>IF(Q1109&lt;&gt;"",VLOOKUP(Q1109,'DON GIA'!$H$1:$K$103,4,0),"")</f>
        <v/>
      </c>
      <c r="U1109" s="715" t="str">
        <f t="shared" si="412"/>
        <v/>
      </c>
      <c r="V1109" s="715"/>
      <c r="W1109" s="712" t="s">
        <v>1279</v>
      </c>
      <c r="X1109" s="699" t="s">
        <v>27</v>
      </c>
      <c r="Y1109" s="718">
        <v>15.3</v>
      </c>
      <c r="Z1109" s="725"/>
      <c r="AA1109" s="715">
        <f>IF(W1109&lt;&gt;"",VLOOKUP(W1109,'DON GIA'!$A$1:$D$346,4,0),"")</f>
        <v>109890</v>
      </c>
      <c r="AB1109" s="715">
        <f t="shared" si="413"/>
        <v>1681317</v>
      </c>
      <c r="AC1109" s="5"/>
      <c r="AD1109" s="5"/>
      <c r="AE1109" s="5"/>
      <c r="AF1109" s="5"/>
      <c r="AG1109" s="5"/>
      <c r="AH1109" s="699"/>
      <c r="AI1109" s="5"/>
      <c r="AJ1109" s="699"/>
      <c r="AK1109" s="699"/>
      <c r="AL1109" s="715" t="str">
        <f>IF(AI1109&lt;&gt;"",VLOOKUP(AI1109,'DON GIA'!$M$1:$P$9,4,0),"")</f>
        <v/>
      </c>
      <c r="AM1109" s="715" t="str">
        <f t="shared" si="414"/>
        <v/>
      </c>
      <c r="AN1109" s="5"/>
      <c r="AO1109" s="699"/>
      <c r="AP1109" s="702" t="str">
        <f t="shared" si="416"/>
        <v/>
      </c>
      <c r="AQ1109" s="712"/>
      <c r="AR1109" s="712"/>
      <c r="AS1109" s="727"/>
    </row>
    <row r="1110" spans="1:45" outlineLevel="2">
      <c r="A1110" s="710">
        <f t="shared" si="415"/>
        <v>73</v>
      </c>
      <c r="B1110" s="711" t="str">
        <f>IF(C1110&lt;&gt;"",COUNTA($C$8:C1110),"")</f>
        <v/>
      </c>
      <c r="C1110" s="711"/>
      <c r="D1110" s="5"/>
      <c r="E1110" s="699"/>
      <c r="F1110" s="699"/>
      <c r="G1110" s="699"/>
      <c r="H1110" s="699"/>
      <c r="I1110" s="699"/>
      <c r="J1110" s="699"/>
      <c r="K1110" s="712"/>
      <c r="L1110" s="714" t="s">
        <v>35</v>
      </c>
      <c r="M1110" s="715" t="str">
        <f>IF(K1110&lt;&gt;"",VLOOKUP(K1110,'DON GIA'!$S$1:$U$19,3,0),"")</f>
        <v/>
      </c>
      <c r="N1110" s="715" t="str">
        <f>IF(K1110&lt;&gt;"",VLOOKUP(K1110,'DON GIA'!$S$1:$V$19,4,0),"")</f>
        <v/>
      </c>
      <c r="O1110" s="715" t="str">
        <f t="shared" si="410"/>
        <v/>
      </c>
      <c r="P1110" s="715" t="str">
        <f t="shared" si="411"/>
        <v/>
      </c>
      <c r="Q1110" s="5" t="s">
        <v>35</v>
      </c>
      <c r="R1110" s="699"/>
      <c r="S1110" s="699"/>
      <c r="T1110" s="715" t="str">
        <f>IF(Q1110&lt;&gt;"",VLOOKUP(Q1110,'DON GIA'!$H$1:$K$103,4,0),"")</f>
        <v/>
      </c>
      <c r="U1110" s="715" t="str">
        <f t="shared" si="412"/>
        <v/>
      </c>
      <c r="V1110" s="715"/>
      <c r="W1110" s="712" t="s">
        <v>1023</v>
      </c>
      <c r="X1110" s="699" t="s">
        <v>38</v>
      </c>
      <c r="Y1110" s="718">
        <v>0.182</v>
      </c>
      <c r="Z1110" s="725"/>
      <c r="AA1110" s="715">
        <f>IF(W1110&lt;&gt;"",VLOOKUP(W1110,'DON GIA'!$A$1:$D$346,4,0),"")</f>
        <v>2523428</v>
      </c>
      <c r="AB1110" s="715">
        <f t="shared" si="413"/>
        <v>459263.89600000001</v>
      </c>
      <c r="AC1110" s="5"/>
      <c r="AD1110" s="5"/>
      <c r="AE1110" s="5"/>
      <c r="AF1110" s="5"/>
      <c r="AG1110" s="5"/>
      <c r="AH1110" s="699"/>
      <c r="AI1110" s="5"/>
      <c r="AJ1110" s="699"/>
      <c r="AK1110" s="699"/>
      <c r="AL1110" s="715" t="str">
        <f>IF(AI1110&lt;&gt;"",VLOOKUP(AI1110,'DON GIA'!$M$1:$P$9,4,0),"")</f>
        <v/>
      </c>
      <c r="AM1110" s="715" t="str">
        <f t="shared" si="414"/>
        <v/>
      </c>
      <c r="AN1110" s="5"/>
      <c r="AO1110" s="699"/>
      <c r="AP1110" s="702" t="str">
        <f t="shared" si="416"/>
        <v/>
      </c>
      <c r="AQ1110" s="712"/>
      <c r="AR1110" s="712"/>
      <c r="AS1110" s="727"/>
    </row>
    <row r="1111" spans="1:45" outlineLevel="2">
      <c r="A1111" s="710">
        <f t="shared" si="415"/>
        <v>73</v>
      </c>
      <c r="B1111" s="711" t="str">
        <f>IF(C1111&lt;&gt;"",COUNTA($C$8:C1111),"")</f>
        <v/>
      </c>
      <c r="C1111" s="711"/>
      <c r="D1111" s="5"/>
      <c r="E1111" s="699"/>
      <c r="F1111" s="699"/>
      <c r="G1111" s="699"/>
      <c r="H1111" s="699"/>
      <c r="I1111" s="699"/>
      <c r="J1111" s="699"/>
      <c r="K1111" s="712"/>
      <c r="L1111" s="714" t="s">
        <v>35</v>
      </c>
      <c r="M1111" s="715" t="str">
        <f>IF(K1111&lt;&gt;"",VLOOKUP(K1111,'DON GIA'!$S$1:$U$19,3,0),"")</f>
        <v/>
      </c>
      <c r="N1111" s="715" t="str">
        <f>IF(K1111&lt;&gt;"",VLOOKUP(K1111,'DON GIA'!$S$1:$V$19,4,0),"")</f>
        <v/>
      </c>
      <c r="O1111" s="715" t="str">
        <f t="shared" si="410"/>
        <v/>
      </c>
      <c r="P1111" s="715" t="str">
        <f t="shared" si="411"/>
        <v/>
      </c>
      <c r="Q1111" s="5" t="s">
        <v>35</v>
      </c>
      <c r="R1111" s="699"/>
      <c r="S1111" s="699"/>
      <c r="T1111" s="715" t="str">
        <f>IF(Q1111&lt;&gt;"",VLOOKUP(Q1111,'DON GIA'!$H$1:$K$103,4,0),"")</f>
        <v/>
      </c>
      <c r="U1111" s="715" t="str">
        <f t="shared" si="412"/>
        <v/>
      </c>
      <c r="V1111" s="715"/>
      <c r="W1111" s="712" t="s">
        <v>1194</v>
      </c>
      <c r="X1111" s="699" t="s">
        <v>27</v>
      </c>
      <c r="Y1111" s="718">
        <v>1.26</v>
      </c>
      <c r="Z1111" s="725"/>
      <c r="AA1111" s="715">
        <f>IF(W1111&lt;&gt;"",VLOOKUP(W1111,'DON GIA'!$A$1:$D$346,4,0),"")</f>
        <v>292949</v>
      </c>
      <c r="AB1111" s="715">
        <f t="shared" si="413"/>
        <v>369115.74</v>
      </c>
      <c r="AC1111" s="5"/>
      <c r="AD1111" s="5"/>
      <c r="AE1111" s="5"/>
      <c r="AF1111" s="5"/>
      <c r="AG1111" s="5"/>
      <c r="AH1111" s="699"/>
      <c r="AI1111" s="5"/>
      <c r="AJ1111" s="699"/>
      <c r="AK1111" s="699"/>
      <c r="AL1111" s="715" t="str">
        <f>IF(AI1111&lt;&gt;"",VLOOKUP(AI1111,'DON GIA'!$M$1:$P$9,4,0),"")</f>
        <v/>
      </c>
      <c r="AM1111" s="715" t="str">
        <f t="shared" si="414"/>
        <v/>
      </c>
      <c r="AN1111" s="5"/>
      <c r="AO1111" s="699"/>
      <c r="AP1111" s="702" t="str">
        <f t="shared" si="416"/>
        <v/>
      </c>
      <c r="AQ1111" s="712"/>
      <c r="AR1111" s="712"/>
      <c r="AS1111" s="727"/>
    </row>
    <row r="1112" spans="1:45" outlineLevel="2">
      <c r="A1112" s="710">
        <f t="shared" si="415"/>
        <v>73</v>
      </c>
      <c r="B1112" s="711" t="str">
        <f>IF(C1112&lt;&gt;"",COUNTA($C$8:C1112),"")</f>
        <v/>
      </c>
      <c r="C1112" s="711"/>
      <c r="D1112" s="5"/>
      <c r="E1112" s="699"/>
      <c r="F1112" s="699"/>
      <c r="G1112" s="699"/>
      <c r="H1112" s="699"/>
      <c r="I1112" s="699"/>
      <c r="J1112" s="699"/>
      <c r="K1112" s="712"/>
      <c r="L1112" s="714" t="s">
        <v>35</v>
      </c>
      <c r="M1112" s="715" t="str">
        <f>IF(K1112&lt;&gt;"",VLOOKUP(K1112,'DON GIA'!$S$1:$U$19,3,0),"")</f>
        <v/>
      </c>
      <c r="N1112" s="715" t="str">
        <f>IF(K1112&lt;&gt;"",VLOOKUP(K1112,'DON GIA'!$S$1:$V$19,4,0),"")</f>
        <v/>
      </c>
      <c r="O1112" s="715" t="str">
        <f t="shared" si="410"/>
        <v/>
      </c>
      <c r="P1112" s="715" t="str">
        <f t="shared" si="411"/>
        <v/>
      </c>
      <c r="Q1112" s="5" t="s">
        <v>35</v>
      </c>
      <c r="R1112" s="699"/>
      <c r="S1112" s="699"/>
      <c r="T1112" s="715" t="str">
        <f>IF(Q1112&lt;&gt;"",VLOOKUP(Q1112,'DON GIA'!$H$1:$K$103,4,0),"")</f>
        <v/>
      </c>
      <c r="U1112" s="715" t="str">
        <f t="shared" si="412"/>
        <v/>
      </c>
      <c r="V1112" s="715"/>
      <c r="W1112" s="712" t="s">
        <v>1009</v>
      </c>
      <c r="X1112" s="699" t="s">
        <v>27</v>
      </c>
      <c r="Y1112" s="718">
        <v>9.92</v>
      </c>
      <c r="Z1112" s="725"/>
      <c r="AA1112" s="715">
        <f>IF(W1112&lt;&gt;"",VLOOKUP(W1112,'DON GIA'!$A$1:$D$346,4,0),"")</f>
        <v>282038</v>
      </c>
      <c r="AB1112" s="715">
        <f t="shared" si="413"/>
        <v>2797816.96</v>
      </c>
      <c r="AC1112" s="5"/>
      <c r="AD1112" s="5"/>
      <c r="AE1112" s="5"/>
      <c r="AF1112" s="5"/>
      <c r="AG1112" s="5"/>
      <c r="AH1112" s="699"/>
      <c r="AI1112" s="5"/>
      <c r="AJ1112" s="699"/>
      <c r="AK1112" s="699"/>
      <c r="AL1112" s="715" t="str">
        <f>IF(AI1112&lt;&gt;"",VLOOKUP(AI1112,'DON GIA'!$M$1:$P$9,4,0),"")</f>
        <v/>
      </c>
      <c r="AM1112" s="715" t="str">
        <f t="shared" si="414"/>
        <v/>
      </c>
      <c r="AN1112" s="5"/>
      <c r="AO1112" s="699"/>
      <c r="AP1112" s="702" t="str">
        <f t="shared" si="416"/>
        <v/>
      </c>
      <c r="AQ1112" s="712"/>
      <c r="AR1112" s="712"/>
      <c r="AS1112" s="727"/>
    </row>
    <row r="1113" spans="1:45" outlineLevel="2">
      <c r="A1113" s="710">
        <f t="shared" si="415"/>
        <v>73</v>
      </c>
      <c r="B1113" s="711" t="str">
        <f>IF(C1113&lt;&gt;"",COUNTA($C$8:C1113),"")</f>
        <v/>
      </c>
      <c r="C1113" s="711"/>
      <c r="D1113" s="5"/>
      <c r="E1113" s="699"/>
      <c r="F1113" s="699"/>
      <c r="G1113" s="699"/>
      <c r="H1113" s="699"/>
      <c r="I1113" s="699"/>
      <c r="J1113" s="699"/>
      <c r="K1113" s="712"/>
      <c r="L1113" s="714" t="s">
        <v>35</v>
      </c>
      <c r="M1113" s="715" t="str">
        <f>IF(K1113&lt;&gt;"",VLOOKUP(K1113,'DON GIA'!$S$1:$U$19,3,0),"")</f>
        <v/>
      </c>
      <c r="N1113" s="715" t="str">
        <f>IF(K1113&lt;&gt;"",VLOOKUP(K1113,'DON GIA'!$S$1:$V$19,4,0),"")</f>
        <v/>
      </c>
      <c r="O1113" s="715" t="str">
        <f t="shared" si="410"/>
        <v/>
      </c>
      <c r="P1113" s="715" t="str">
        <f t="shared" si="411"/>
        <v/>
      </c>
      <c r="Q1113" s="5" t="s">
        <v>35</v>
      </c>
      <c r="R1113" s="699"/>
      <c r="S1113" s="699"/>
      <c r="T1113" s="715" t="str">
        <f>IF(Q1113&lt;&gt;"",VLOOKUP(Q1113,'DON GIA'!$H$1:$K$103,4,0),"")</f>
        <v/>
      </c>
      <c r="U1113" s="715" t="str">
        <f t="shared" si="412"/>
        <v/>
      </c>
      <c r="V1113" s="715"/>
      <c r="W1113" s="712" t="s">
        <v>1230</v>
      </c>
      <c r="X1113" s="699" t="s">
        <v>27</v>
      </c>
      <c r="Y1113" s="718">
        <v>25</v>
      </c>
      <c r="Z1113" s="725"/>
      <c r="AA1113" s="715">
        <f>IF(W1113&lt;&gt;"",VLOOKUP(W1113,'DON GIA'!$A$1:$D$346,4,0),"")</f>
        <v>1119277</v>
      </c>
      <c r="AB1113" s="715">
        <f t="shared" si="413"/>
        <v>27981925</v>
      </c>
      <c r="AC1113" s="5"/>
      <c r="AD1113" s="5" t="s">
        <v>29</v>
      </c>
      <c r="AE1113" s="5" t="s">
        <v>36</v>
      </c>
      <c r="AF1113" s="5" t="s">
        <v>41</v>
      </c>
      <c r="AG1113" s="5" t="s">
        <v>136</v>
      </c>
      <c r="AH1113" s="699"/>
      <c r="AI1113" s="5"/>
      <c r="AJ1113" s="699"/>
      <c r="AK1113" s="699"/>
      <c r="AL1113" s="715" t="str">
        <f>IF(AI1113&lt;&gt;"",VLOOKUP(AI1113,'DON GIA'!$M$1:$P$9,4,0),"")</f>
        <v/>
      </c>
      <c r="AM1113" s="715" t="str">
        <f t="shared" si="414"/>
        <v/>
      </c>
      <c r="AN1113" s="5"/>
      <c r="AO1113" s="699"/>
      <c r="AP1113" s="702" t="str">
        <f t="shared" si="416"/>
        <v/>
      </c>
      <c r="AQ1113" s="712"/>
      <c r="AR1113" s="712"/>
      <c r="AS1113" s="727"/>
    </row>
    <row r="1114" spans="1:45" outlineLevel="2">
      <c r="A1114" s="710">
        <f t="shared" si="415"/>
        <v>73</v>
      </c>
      <c r="B1114" s="711" t="str">
        <f>IF(C1114&lt;&gt;"",COUNTA($C$8:C1114),"")</f>
        <v/>
      </c>
      <c r="C1114" s="711"/>
      <c r="D1114" s="5"/>
      <c r="E1114" s="699"/>
      <c r="F1114" s="699"/>
      <c r="G1114" s="699"/>
      <c r="H1114" s="699"/>
      <c r="I1114" s="699"/>
      <c r="J1114" s="699"/>
      <c r="K1114" s="712"/>
      <c r="L1114" s="714" t="s">
        <v>35</v>
      </c>
      <c r="M1114" s="715" t="str">
        <f>IF(K1114&lt;&gt;"",VLOOKUP(K1114,'DON GIA'!$S$1:$U$19,3,0),"")</f>
        <v/>
      </c>
      <c r="N1114" s="715" t="str">
        <f>IF(K1114&lt;&gt;"",VLOOKUP(K1114,'DON GIA'!$S$1:$V$19,4,0),"")</f>
        <v/>
      </c>
      <c r="O1114" s="715" t="str">
        <f t="shared" si="410"/>
        <v/>
      </c>
      <c r="P1114" s="715" t="str">
        <f t="shared" si="411"/>
        <v/>
      </c>
      <c r="Q1114" s="5" t="s">
        <v>35</v>
      </c>
      <c r="R1114" s="699"/>
      <c r="S1114" s="699"/>
      <c r="T1114" s="715" t="str">
        <f>IF(Q1114&lt;&gt;"",VLOOKUP(Q1114,'DON GIA'!$H$1:$K$103,4,0),"")</f>
        <v/>
      </c>
      <c r="U1114" s="715" t="str">
        <f t="shared" si="412"/>
        <v/>
      </c>
      <c r="V1114" s="715"/>
      <c r="W1114" s="712" t="s">
        <v>1280</v>
      </c>
      <c r="X1114" s="699" t="s">
        <v>27</v>
      </c>
      <c r="Y1114" s="718">
        <v>15.2</v>
      </c>
      <c r="Z1114" s="725"/>
      <c r="AA1114" s="715">
        <f>IF(W1114&lt;&gt;"",VLOOKUP(W1114,'DON GIA'!$A$1:$D$346,4,0),"")</f>
        <v>299700</v>
      </c>
      <c r="AB1114" s="715">
        <f t="shared" si="413"/>
        <v>4555440</v>
      </c>
      <c r="AC1114" s="5"/>
      <c r="AD1114" s="5" t="s">
        <v>469</v>
      </c>
      <c r="AE1114" s="5" t="s">
        <v>107</v>
      </c>
      <c r="AF1114" s="5" t="s">
        <v>116</v>
      </c>
      <c r="AG1114" s="5" t="s">
        <v>136</v>
      </c>
      <c r="AH1114" s="699"/>
      <c r="AI1114" s="5"/>
      <c r="AJ1114" s="699"/>
      <c r="AK1114" s="699"/>
      <c r="AL1114" s="715" t="str">
        <f>IF(AI1114&lt;&gt;"",VLOOKUP(AI1114,'DON GIA'!$M$1:$P$9,4,0),"")</f>
        <v/>
      </c>
      <c r="AM1114" s="715" t="str">
        <f t="shared" si="414"/>
        <v/>
      </c>
      <c r="AN1114" s="5"/>
      <c r="AO1114" s="699"/>
      <c r="AP1114" s="702" t="str">
        <f t="shared" si="416"/>
        <v/>
      </c>
      <c r="AQ1114" s="712"/>
      <c r="AR1114" s="712"/>
      <c r="AS1114" s="727"/>
    </row>
    <row r="1115" spans="1:45" outlineLevel="2">
      <c r="A1115" s="710">
        <f t="shared" si="415"/>
        <v>73</v>
      </c>
      <c r="B1115" s="711" t="str">
        <f>IF(C1115&lt;&gt;"",COUNTA($C$8:C1115),"")</f>
        <v/>
      </c>
      <c r="C1115" s="711"/>
      <c r="D1115" s="5"/>
      <c r="E1115" s="699"/>
      <c r="F1115" s="699"/>
      <c r="G1115" s="699"/>
      <c r="H1115" s="699"/>
      <c r="I1115" s="699"/>
      <c r="J1115" s="699"/>
      <c r="K1115" s="712"/>
      <c r="L1115" s="714" t="s">
        <v>35</v>
      </c>
      <c r="M1115" s="715" t="str">
        <f>IF(K1115&lt;&gt;"",VLOOKUP(K1115,'DON GIA'!$S$1:$U$19,3,0),"")</f>
        <v/>
      </c>
      <c r="N1115" s="715" t="str">
        <f>IF(K1115&lt;&gt;"",VLOOKUP(K1115,'DON GIA'!$S$1:$V$19,4,0),"")</f>
        <v/>
      </c>
      <c r="O1115" s="715" t="str">
        <f t="shared" si="410"/>
        <v/>
      </c>
      <c r="P1115" s="715" t="str">
        <f t="shared" si="411"/>
        <v/>
      </c>
      <c r="Q1115" s="5" t="s">
        <v>35</v>
      </c>
      <c r="R1115" s="699"/>
      <c r="S1115" s="699"/>
      <c r="T1115" s="715" t="str">
        <f>IF(Q1115&lt;&gt;"",VLOOKUP(Q1115,'DON GIA'!$H$1:$K$103,4,0),"")</f>
        <v/>
      </c>
      <c r="U1115" s="715" t="str">
        <f t="shared" si="412"/>
        <v/>
      </c>
      <c r="V1115" s="715"/>
      <c r="W1115" s="712" t="s">
        <v>1049</v>
      </c>
      <c r="X1115" s="699" t="s">
        <v>42</v>
      </c>
      <c r="Y1115" s="718">
        <v>1</v>
      </c>
      <c r="Z1115" s="725"/>
      <c r="AA1115" s="715">
        <f>IF(W1115&lt;&gt;"",VLOOKUP(W1115,'DON GIA'!$A$1:$D$346,4,0),"")</f>
        <v>3793079</v>
      </c>
      <c r="AB1115" s="715">
        <f t="shared" si="413"/>
        <v>3793079</v>
      </c>
      <c r="AC1115" s="5"/>
      <c r="AD1115" s="5"/>
      <c r="AE1115" s="5"/>
      <c r="AF1115" s="5"/>
      <c r="AG1115" s="5"/>
      <c r="AH1115" s="699"/>
      <c r="AI1115" s="5"/>
      <c r="AJ1115" s="699"/>
      <c r="AK1115" s="699"/>
      <c r="AL1115" s="715" t="str">
        <f>IF(AI1115&lt;&gt;"",VLOOKUP(AI1115,'DON GIA'!$M$1:$P$9,4,0),"")</f>
        <v/>
      </c>
      <c r="AM1115" s="715" t="str">
        <f t="shared" si="414"/>
        <v/>
      </c>
      <c r="AN1115" s="5"/>
      <c r="AO1115" s="699"/>
      <c r="AP1115" s="702" t="str">
        <f t="shared" si="416"/>
        <v/>
      </c>
      <c r="AQ1115" s="712"/>
      <c r="AR1115" s="712"/>
      <c r="AS1115" s="727"/>
    </row>
    <row r="1116" spans="1:45" outlineLevel="2">
      <c r="A1116" s="710">
        <f t="shared" si="415"/>
        <v>73</v>
      </c>
      <c r="B1116" s="711"/>
      <c r="C1116" s="711"/>
      <c r="D1116" s="708"/>
      <c r="E1116" s="699"/>
      <c r="F1116" s="699"/>
      <c r="G1116" s="699"/>
      <c r="H1116" s="699"/>
      <c r="I1116" s="699"/>
      <c r="J1116" s="699"/>
      <c r="K1116" s="712"/>
      <c r="L1116" s="714" t="s">
        <v>35</v>
      </c>
      <c r="M1116" s="715" t="str">
        <f>IF(K1116&lt;&gt;"",VLOOKUP(K1116,'DON GIA'!$S$1:$U$19,3,0),"")</f>
        <v/>
      </c>
      <c r="N1116" s="715" t="str">
        <f>IF(K1116&lt;&gt;"",VLOOKUP(K1116,'DON GIA'!$S$1:$V$19,4,0),"")</f>
        <v/>
      </c>
      <c r="O1116" s="715" t="str">
        <f t="shared" si="410"/>
        <v/>
      </c>
      <c r="P1116" s="715" t="str">
        <f t="shared" si="411"/>
        <v/>
      </c>
      <c r="Q1116" s="5" t="s">
        <v>35</v>
      </c>
      <c r="R1116" s="699"/>
      <c r="S1116" s="699"/>
      <c r="T1116" s="715" t="str">
        <f>IF(Q1116&lt;&gt;"",VLOOKUP(Q1116,'DON GIA'!$H$1:$K$103,4,0),"")</f>
        <v/>
      </c>
      <c r="U1116" s="715" t="str">
        <f t="shared" si="412"/>
        <v/>
      </c>
      <c r="V1116" s="715"/>
      <c r="W1116" s="712" t="s">
        <v>35</v>
      </c>
      <c r="X1116" s="699"/>
      <c r="Y1116" s="718"/>
      <c r="Z1116" s="725"/>
      <c r="AA1116" s="715" t="str">
        <f>IF(W1116&lt;&gt;"",VLOOKUP(W1116,'DON GIA'!$A$1:$D$346,4,0),"")</f>
        <v/>
      </c>
      <c r="AB1116" s="715" t="str">
        <f t="shared" si="413"/>
        <v/>
      </c>
      <c r="AC1116" s="5"/>
      <c r="AD1116" s="5"/>
      <c r="AE1116" s="5"/>
      <c r="AF1116" s="5"/>
      <c r="AG1116" s="5"/>
      <c r="AH1116" s="699"/>
      <c r="AI1116" s="5"/>
      <c r="AJ1116" s="699"/>
      <c r="AK1116" s="699"/>
      <c r="AL1116" s="715" t="str">
        <f>IF(AI1116&lt;&gt;"",VLOOKUP(AI1116,'DON GIA'!$M$1:$P$9,4,0),"")</f>
        <v/>
      </c>
      <c r="AM1116" s="715" t="str">
        <f t="shared" si="414"/>
        <v/>
      </c>
      <c r="AN1116" s="5"/>
      <c r="AO1116" s="699"/>
      <c r="AP1116" s="702" t="str">
        <f t="shared" si="416"/>
        <v/>
      </c>
      <c r="AQ1116" s="712"/>
      <c r="AR1116" s="712"/>
      <c r="AS1116" s="727"/>
    </row>
    <row r="1117" spans="1:45" outlineLevel="1">
      <c r="A1117" s="658" t="s">
        <v>2086</v>
      </c>
      <c r="B1117" s="696">
        <f>IF(C1117&lt;&gt;"",COUNTA($C$8:C1117),"")</f>
        <v>74</v>
      </c>
      <c r="C1117" s="696">
        <v>476</v>
      </c>
      <c r="D1117" s="708" t="s">
        <v>470</v>
      </c>
      <c r="E1117" s="698"/>
      <c r="F1117" s="699"/>
      <c r="G1117" s="698"/>
      <c r="H1117" s="698"/>
      <c r="I1117" s="698"/>
      <c r="J1117" s="698"/>
      <c r="K1117" s="697"/>
      <c r="L1117" s="701">
        <f>SUBTOTAL(9,L1118:L1134)</f>
        <v>96.6</v>
      </c>
      <c r="M1117" s="702"/>
      <c r="N1117" s="702"/>
      <c r="O1117" s="702">
        <f>SUBTOTAL(9,O1118:O1134)</f>
        <v>162191400</v>
      </c>
      <c r="P1117" s="702">
        <f>SUBTOTAL(9,P1118:P1134)</f>
        <v>130409999.99999999</v>
      </c>
      <c r="Q1117" s="708"/>
      <c r="R1117" s="698"/>
      <c r="S1117" s="698">
        <f>SUBTOTAL(9,S1118:S1134)</f>
        <v>17</v>
      </c>
      <c r="T1117" s="702"/>
      <c r="U1117" s="702">
        <f>SUBTOTAL(9,U1118:U1134)</f>
        <v>6692000</v>
      </c>
      <c r="V1117" s="702"/>
      <c r="W1117" s="697"/>
      <c r="X1117" s="698"/>
      <c r="Y1117" s="705">
        <f>SUBTOTAL(9,Y1118:Y1134)</f>
        <v>376.18</v>
      </c>
      <c r="Z1117" s="724">
        <f>SUBTOTAL(9,Z1118:Z1134)</f>
        <v>20.56</v>
      </c>
      <c r="AA1117" s="702"/>
      <c r="AB1117" s="702">
        <f>SUBTOTAL(9,AB1118:AB1134)</f>
        <v>643465354.59000003</v>
      </c>
      <c r="AC1117" s="708"/>
      <c r="AD1117" s="708"/>
      <c r="AE1117" s="708"/>
      <c r="AF1117" s="708"/>
      <c r="AG1117" s="708"/>
      <c r="AH1117" s="698"/>
      <c r="AI1117" s="708"/>
      <c r="AJ1117" s="698"/>
      <c r="AK1117" s="698">
        <f>SUBTOTAL(9,AK1118:AK1134)</f>
        <v>0</v>
      </c>
      <c r="AL1117" s="702"/>
      <c r="AM1117" s="702">
        <f>SUBTOTAL(9,AM1118:AM1134)</f>
        <v>0</v>
      </c>
      <c r="AN1117" s="708"/>
      <c r="AO1117" s="698">
        <f>SUBTOTAL(9,AO1118:AO1134)</f>
        <v>0</v>
      </c>
      <c r="AP1117" s="702">
        <f t="shared" si="416"/>
        <v>942758754.59000003</v>
      </c>
      <c r="AQ1117" s="709"/>
      <c r="AR1117" s="709"/>
      <c r="AS1117" s="723"/>
    </row>
    <row r="1118" spans="1:45" ht="99" outlineLevel="2">
      <c r="A1118" s="710">
        <f>IF(B1117&lt;&gt;"",B1117,A1116)</f>
        <v>74</v>
      </c>
      <c r="B1118" s="711" t="str">
        <f>IF(C1118&lt;&gt;"",COUNTA($C$8:C1118),"")</f>
        <v/>
      </c>
      <c r="C1118" s="711"/>
      <c r="D1118" s="5" t="s">
        <v>473</v>
      </c>
      <c r="E1118" s="699"/>
      <c r="F1118" s="699"/>
      <c r="G1118" s="699">
        <v>136</v>
      </c>
      <c r="H1118" s="699">
        <v>79</v>
      </c>
      <c r="I1118" s="699" t="s">
        <v>223</v>
      </c>
      <c r="J1118" s="699">
        <v>69</v>
      </c>
      <c r="K1118" s="712" t="s">
        <v>974</v>
      </c>
      <c r="L1118" s="714">
        <v>96.6</v>
      </c>
      <c r="M1118" s="715">
        <f>IF(K1118&lt;&gt;"",VLOOKUP(K1118,'DON GIA'!$S$1:$U$19,3,0),"")</f>
        <v>1679000</v>
      </c>
      <c r="N1118" s="715">
        <f>IF(K1118&lt;&gt;"",VLOOKUP(K1118,'DON GIA'!$S$1:$V$19,4,0),"")</f>
        <v>1350000</v>
      </c>
      <c r="O1118" s="715">
        <f t="shared" ref="O1118:O1134" si="417">IF(K1118&lt;&gt;"",L1118*M1118,"")</f>
        <v>162191400</v>
      </c>
      <c r="P1118" s="715">
        <f t="shared" ref="P1118:P1134" si="418">IF(K1118&lt;&gt;"",L1118*N1118,"")</f>
        <v>130409999.99999999</v>
      </c>
      <c r="Q1118" s="5" t="s">
        <v>311</v>
      </c>
      <c r="R1118" s="699" t="s">
        <v>44</v>
      </c>
      <c r="S1118" s="699">
        <v>1</v>
      </c>
      <c r="T1118" s="715">
        <f>IF(Q1118&lt;&gt;"",VLOOKUP(Q1118,'DON GIA'!$H$1:$K$103,4,0),"")</f>
        <v>1068000</v>
      </c>
      <c r="U1118" s="715">
        <f t="shared" ref="U1118:U1134" si="419">IF(Q1118&lt;&gt;"",IF(ISNUMBER(T1118),S1118*T1118,""),"")</f>
        <v>1068000</v>
      </c>
      <c r="V1118" s="715" t="s">
        <v>2163</v>
      </c>
      <c r="W1118" s="712" t="s">
        <v>1281</v>
      </c>
      <c r="X1118" s="699" t="s">
        <v>27</v>
      </c>
      <c r="Y1118" s="718">
        <v>16.18</v>
      </c>
      <c r="Z1118" s="725">
        <v>20.56</v>
      </c>
      <c r="AA1118" s="715">
        <f>IF(W1118&lt;&gt;"",VLOOKUP(W1118,'DON GIA'!$A$1:$D$346,4,0),"")</f>
        <v>1861341</v>
      </c>
      <c r="AB1118" s="715">
        <f t="shared" ref="AB1118:AB1134" si="420">IF(W1118&lt;&gt;"",IF(ISNUMBER(AA1118),Y1118*AA1118,""),"")</f>
        <v>30116497.379999999</v>
      </c>
      <c r="AC1118" s="5"/>
      <c r="AD1118" s="5" t="s">
        <v>471</v>
      </c>
      <c r="AE1118" s="5" t="s">
        <v>30</v>
      </c>
      <c r="AF1118" s="5" t="s">
        <v>31</v>
      </c>
      <c r="AG1118" s="5" t="s">
        <v>472</v>
      </c>
      <c r="AH1118" s="699"/>
      <c r="AI1118" s="5"/>
      <c r="AJ1118" s="699"/>
      <c r="AK1118" s="699"/>
      <c r="AL1118" s="715" t="str">
        <f>IF(AI1118&lt;&gt;"",VLOOKUP(AI1118,'DON GIA'!$M$1:$P$9,4,0),"")</f>
        <v/>
      </c>
      <c r="AM1118" s="715" t="str">
        <f t="shared" ref="AM1118:AM1134" si="421">IF(AI1118&lt;&gt;"",AK1118*AL1118,"")</f>
        <v/>
      </c>
      <c r="AN1118" s="5"/>
      <c r="AO1118" s="699"/>
      <c r="AP1118" s="702" t="str">
        <f t="shared" si="416"/>
        <v/>
      </c>
      <c r="AQ1118" s="709" t="s">
        <v>2402</v>
      </c>
      <c r="AR1118" s="709" t="s">
        <v>2021</v>
      </c>
      <c r="AS1118" s="723"/>
    </row>
    <row r="1119" spans="1:45" ht="66" outlineLevel="2">
      <c r="A1119" s="710">
        <f t="shared" ref="A1119:A1134" si="422">IF(B1118&lt;&gt;"",B1118,A1118)</f>
        <v>74</v>
      </c>
      <c r="B1119" s="711" t="str">
        <f>IF(C1119&lt;&gt;"",COUNTA($C$8:C1119),"")</f>
        <v/>
      </c>
      <c r="C1119" s="711"/>
      <c r="D1119" s="5" t="s">
        <v>71</v>
      </c>
      <c r="E1119" s="699"/>
      <c r="F1119" s="699"/>
      <c r="G1119" s="699"/>
      <c r="H1119" s="699"/>
      <c r="I1119" s="699"/>
      <c r="J1119" s="699"/>
      <c r="K1119" s="712"/>
      <c r="L1119" s="714" t="s">
        <v>35</v>
      </c>
      <c r="M1119" s="715" t="str">
        <f>IF(K1119&lt;&gt;"",VLOOKUP(K1119,'DON GIA'!$S$1:$U$19,3,0),"")</f>
        <v/>
      </c>
      <c r="N1119" s="715" t="str">
        <f>IF(K1119&lt;&gt;"",VLOOKUP(K1119,'DON GIA'!$S$1:$V$19,4,0),"")</f>
        <v/>
      </c>
      <c r="O1119" s="715" t="str">
        <f t="shared" si="417"/>
        <v/>
      </c>
      <c r="P1119" s="715" t="str">
        <f t="shared" si="418"/>
        <v/>
      </c>
      <c r="Q1119" s="5" t="s">
        <v>474</v>
      </c>
      <c r="R1119" s="699" t="s">
        <v>44</v>
      </c>
      <c r="S1119" s="699">
        <v>1</v>
      </c>
      <c r="T1119" s="715">
        <f>IF(Q1119&lt;&gt;"",VLOOKUP(Q1119,'DON GIA'!$H$1:$K$103,4,0),"")</f>
        <v>308000</v>
      </c>
      <c r="U1119" s="715">
        <f t="shared" si="419"/>
        <v>308000</v>
      </c>
      <c r="V1119" s="715"/>
      <c r="W1119" s="712" t="s">
        <v>1080</v>
      </c>
      <c r="X1119" s="699" t="s">
        <v>27</v>
      </c>
      <c r="Y1119" s="718">
        <v>4.0599999999999996</v>
      </c>
      <c r="Z1119" s="725"/>
      <c r="AA1119" s="715">
        <f>IF(W1119&lt;&gt;"",VLOOKUP(W1119,'DON GIA'!$A$1:$D$346,4,0),"")</f>
        <v>10375629</v>
      </c>
      <c r="AB1119" s="715">
        <f t="shared" si="420"/>
        <v>42125053.739999995</v>
      </c>
      <c r="AC1119" s="5"/>
      <c r="AD1119" s="5" t="s">
        <v>471</v>
      </c>
      <c r="AE1119" s="5" t="s">
        <v>30</v>
      </c>
      <c r="AF1119" s="5" t="s">
        <v>31</v>
      </c>
      <c r="AG1119" s="5" t="s">
        <v>312</v>
      </c>
      <c r="AH1119" s="699"/>
      <c r="AI1119" s="5"/>
      <c r="AJ1119" s="699"/>
      <c r="AK1119" s="699"/>
      <c r="AL1119" s="715" t="str">
        <f>IF(AI1119&lt;&gt;"",VLOOKUP(AI1119,'DON GIA'!$M$1:$P$9,4,0),"")</f>
        <v/>
      </c>
      <c r="AM1119" s="715" t="str">
        <f t="shared" si="421"/>
        <v/>
      </c>
      <c r="AN1119" s="5"/>
      <c r="AO1119" s="699"/>
      <c r="AP1119" s="702" t="str">
        <f t="shared" si="416"/>
        <v/>
      </c>
      <c r="AQ1119" s="722" t="s">
        <v>508</v>
      </c>
      <c r="AR1119" s="722" t="s">
        <v>395</v>
      </c>
      <c r="AS1119" s="639"/>
    </row>
    <row r="1120" spans="1:45" ht="99" outlineLevel="2">
      <c r="A1120" s="710">
        <f t="shared" si="422"/>
        <v>74</v>
      </c>
      <c r="B1120" s="711" t="str">
        <f>IF(C1120&lt;&gt;"",COUNTA($C$8:C1120),"")</f>
        <v/>
      </c>
      <c r="C1120" s="711"/>
      <c r="D1120" s="5" t="s">
        <v>476</v>
      </c>
      <c r="E1120" s="699"/>
      <c r="F1120" s="699"/>
      <c r="G1120" s="699"/>
      <c r="H1120" s="699"/>
      <c r="I1120" s="699"/>
      <c r="J1120" s="699"/>
      <c r="K1120" s="712"/>
      <c r="L1120" s="714" t="s">
        <v>35</v>
      </c>
      <c r="M1120" s="715" t="str">
        <f>IF(K1120&lt;&gt;"",VLOOKUP(K1120,'DON GIA'!$S$1:$U$19,3,0),"")</f>
        <v/>
      </c>
      <c r="N1120" s="715" t="str">
        <f>IF(K1120&lt;&gt;"",VLOOKUP(K1120,'DON GIA'!$S$1:$V$19,4,0),"")</f>
        <v/>
      </c>
      <c r="O1120" s="715" t="str">
        <f t="shared" si="417"/>
        <v/>
      </c>
      <c r="P1120" s="715" t="str">
        <f t="shared" si="418"/>
        <v/>
      </c>
      <c r="Q1120" s="5" t="s">
        <v>475</v>
      </c>
      <c r="R1120" s="699" t="s">
        <v>44</v>
      </c>
      <c r="S1120" s="699">
        <v>2</v>
      </c>
      <c r="T1120" s="715">
        <f>IF(Q1120&lt;&gt;"",VLOOKUP(Q1120,'DON GIA'!$H$1:$K$103,4,0),"")</f>
        <v>150000</v>
      </c>
      <c r="U1120" s="715">
        <f t="shared" si="419"/>
        <v>300000</v>
      </c>
      <c r="V1120" s="715"/>
      <c r="W1120" s="712" t="s">
        <v>1224</v>
      </c>
      <c r="X1120" s="699" t="s">
        <v>27</v>
      </c>
      <c r="Y1120" s="718">
        <v>12.48</v>
      </c>
      <c r="Z1120" s="725"/>
      <c r="AA1120" s="715">
        <f>IF(W1120&lt;&gt;"",VLOOKUP(W1120,'DON GIA'!$A$1:$D$346,4,0),"")</f>
        <v>264499</v>
      </c>
      <c r="AB1120" s="715">
        <f t="shared" si="420"/>
        <v>3300947.52</v>
      </c>
      <c r="AC1120" s="5"/>
      <c r="AD1120" s="5"/>
      <c r="AE1120" s="5"/>
      <c r="AF1120" s="5"/>
      <c r="AG1120" s="5"/>
      <c r="AH1120" s="699"/>
      <c r="AI1120" s="5"/>
      <c r="AJ1120" s="699"/>
      <c r="AK1120" s="699"/>
      <c r="AL1120" s="715" t="str">
        <f>IF(AI1120&lt;&gt;"",VLOOKUP(AI1120,'DON GIA'!$M$1:$P$9,4,0),"")</f>
        <v/>
      </c>
      <c r="AM1120" s="715" t="str">
        <f t="shared" si="421"/>
        <v/>
      </c>
      <c r="AN1120" s="5"/>
      <c r="AO1120" s="699"/>
      <c r="AP1120" s="702" t="str">
        <f t="shared" si="416"/>
        <v/>
      </c>
      <c r="AQ1120" s="722" t="s">
        <v>509</v>
      </c>
      <c r="AR1120" s="722" t="s">
        <v>2030</v>
      </c>
      <c r="AS1120" s="639"/>
    </row>
    <row r="1121" spans="1:45" ht="66" outlineLevel="2">
      <c r="A1121" s="710">
        <f t="shared" si="422"/>
        <v>74</v>
      </c>
      <c r="B1121" s="711" t="str">
        <f>IF(C1121&lt;&gt;"",COUNTA($C$8:C1121),"")</f>
        <v/>
      </c>
      <c r="C1121" s="711"/>
      <c r="D1121" s="5"/>
      <c r="E1121" s="699"/>
      <c r="F1121" s="699"/>
      <c r="G1121" s="699"/>
      <c r="H1121" s="699"/>
      <c r="I1121" s="699"/>
      <c r="J1121" s="699"/>
      <c r="K1121" s="712"/>
      <c r="L1121" s="714" t="s">
        <v>35</v>
      </c>
      <c r="M1121" s="715" t="str">
        <f>IF(K1121&lt;&gt;"",VLOOKUP(K1121,'DON GIA'!$S$1:$U$19,3,0),"")</f>
        <v/>
      </c>
      <c r="N1121" s="715" t="str">
        <f>IF(K1121&lt;&gt;"",VLOOKUP(K1121,'DON GIA'!$S$1:$V$19,4,0),"")</f>
        <v/>
      </c>
      <c r="O1121" s="715" t="str">
        <f t="shared" si="417"/>
        <v/>
      </c>
      <c r="P1121" s="715" t="str">
        <f t="shared" si="418"/>
        <v/>
      </c>
      <c r="Q1121" s="5" t="s">
        <v>2245</v>
      </c>
      <c r="R1121" s="699" t="s">
        <v>44</v>
      </c>
      <c r="S1121" s="699">
        <v>1</v>
      </c>
      <c r="T1121" s="715">
        <f>IF(Q1121&lt;&gt;"",VLOOKUP(Q1121,'DON GIA'!$H$1:$K$103,4,0),"")</f>
        <v>1080000</v>
      </c>
      <c r="U1121" s="715">
        <f t="shared" si="419"/>
        <v>1080000</v>
      </c>
      <c r="V1121" s="715"/>
      <c r="W1121" s="712" t="s">
        <v>1282</v>
      </c>
      <c r="X1121" s="699" t="s">
        <v>27</v>
      </c>
      <c r="Y1121" s="718">
        <v>58.32</v>
      </c>
      <c r="Z1121" s="725"/>
      <c r="AA1121" s="715">
        <f>IF(W1121&lt;&gt;"",VLOOKUP(W1121,'DON GIA'!$A$1:$D$346,4,0),"")</f>
        <v>3941166</v>
      </c>
      <c r="AB1121" s="715">
        <f t="shared" si="420"/>
        <v>229848801.12</v>
      </c>
      <c r="AC1121" s="5"/>
      <c r="AD1121" s="5" t="s">
        <v>471</v>
      </c>
      <c r="AE1121" s="5" t="s">
        <v>30</v>
      </c>
      <c r="AF1121" s="5" t="s">
        <v>31</v>
      </c>
      <c r="AG1121" s="5" t="s">
        <v>32</v>
      </c>
      <c r="AH1121" s="699"/>
      <c r="AI1121" s="5"/>
      <c r="AJ1121" s="699"/>
      <c r="AK1121" s="699"/>
      <c r="AL1121" s="715" t="str">
        <f>IF(AI1121&lt;&gt;"",VLOOKUP(AI1121,'DON GIA'!$M$1:$P$9,4,0),"")</f>
        <v/>
      </c>
      <c r="AM1121" s="715" t="str">
        <f t="shared" si="421"/>
        <v/>
      </c>
      <c r="AN1121" s="5"/>
      <c r="AO1121" s="699"/>
      <c r="AP1121" s="702" t="str">
        <f t="shared" si="416"/>
        <v/>
      </c>
      <c r="AQ1121" s="722" t="s">
        <v>510</v>
      </c>
      <c r="AR1121" s="722" t="s">
        <v>2031</v>
      </c>
      <c r="AS1121" s="639"/>
    </row>
    <row r="1122" spans="1:45" ht="50.25" outlineLevel="2">
      <c r="A1122" s="710">
        <f t="shared" si="422"/>
        <v>74</v>
      </c>
      <c r="B1122" s="711" t="str">
        <f>IF(C1122&lt;&gt;"",COUNTA($C$8:C1122),"")</f>
        <v/>
      </c>
      <c r="C1122" s="711"/>
      <c r="D1122" s="5"/>
      <c r="E1122" s="699"/>
      <c r="F1122" s="699"/>
      <c r="G1122" s="699"/>
      <c r="H1122" s="699"/>
      <c r="I1122" s="699"/>
      <c r="J1122" s="699"/>
      <c r="K1122" s="712"/>
      <c r="L1122" s="714" t="s">
        <v>35</v>
      </c>
      <c r="M1122" s="715" t="str">
        <f>IF(K1122&lt;&gt;"",VLOOKUP(K1122,'DON GIA'!$S$1:$U$19,3,0),"")</f>
        <v/>
      </c>
      <c r="N1122" s="715" t="str">
        <f>IF(K1122&lt;&gt;"",VLOOKUP(K1122,'DON GIA'!$S$1:$V$19,4,0),"")</f>
        <v/>
      </c>
      <c r="O1122" s="715" t="str">
        <f t="shared" si="417"/>
        <v/>
      </c>
      <c r="P1122" s="715" t="str">
        <f t="shared" si="418"/>
        <v/>
      </c>
      <c r="Q1122" s="5" t="s">
        <v>2246</v>
      </c>
      <c r="R1122" s="699" t="s">
        <v>44</v>
      </c>
      <c r="S1122" s="699">
        <v>2</v>
      </c>
      <c r="T1122" s="715">
        <f>IF(Q1122&lt;&gt;"",VLOOKUP(Q1122,'DON GIA'!$H$1:$K$103,4,0),"")</f>
        <v>180000</v>
      </c>
      <c r="U1122" s="715">
        <f t="shared" si="419"/>
        <v>360000</v>
      </c>
      <c r="V1122" s="715"/>
      <c r="W1122" s="712" t="s">
        <v>1283</v>
      </c>
      <c r="X1122" s="699" t="s">
        <v>27</v>
      </c>
      <c r="Y1122" s="718">
        <v>6</v>
      </c>
      <c r="Z1122" s="725"/>
      <c r="AA1122" s="715">
        <f>IF(W1122&lt;&gt;"",VLOOKUP(W1122,'DON GIA'!$A$1:$D$346,4,0),"")</f>
        <v>5058826</v>
      </c>
      <c r="AB1122" s="715">
        <f t="shared" si="420"/>
        <v>30352956</v>
      </c>
      <c r="AC1122" s="5"/>
      <c r="AD1122" s="5" t="s">
        <v>471</v>
      </c>
      <c r="AE1122" s="5" t="s">
        <v>30</v>
      </c>
      <c r="AF1122" s="5" t="s">
        <v>31</v>
      </c>
      <c r="AG1122" s="5" t="s">
        <v>34</v>
      </c>
      <c r="AH1122" s="699"/>
      <c r="AI1122" s="5"/>
      <c r="AJ1122" s="699"/>
      <c r="AK1122" s="699"/>
      <c r="AL1122" s="715" t="str">
        <f>IF(AI1122&lt;&gt;"",VLOOKUP(AI1122,'DON GIA'!$M$1:$P$9,4,0),"")</f>
        <v/>
      </c>
      <c r="AM1122" s="715" t="str">
        <f t="shared" si="421"/>
        <v/>
      </c>
      <c r="AN1122" s="5"/>
      <c r="AO1122" s="699"/>
      <c r="AP1122" s="702" t="str">
        <f t="shared" si="416"/>
        <v/>
      </c>
      <c r="AQ1122" s="712" t="s">
        <v>517</v>
      </c>
      <c r="AR1122" s="712" t="s">
        <v>1921</v>
      </c>
      <c r="AS1122" s="727"/>
    </row>
    <row r="1123" spans="1:45" ht="50.25" outlineLevel="2">
      <c r="A1123" s="710">
        <f t="shared" si="422"/>
        <v>74</v>
      </c>
      <c r="B1123" s="711" t="str">
        <f>IF(C1123&lt;&gt;"",COUNTA($C$8:C1123),"")</f>
        <v/>
      </c>
      <c r="C1123" s="711"/>
      <c r="D1123" s="5"/>
      <c r="E1123" s="699"/>
      <c r="F1123" s="699"/>
      <c r="G1123" s="699"/>
      <c r="H1123" s="699"/>
      <c r="I1123" s="699"/>
      <c r="J1123" s="699"/>
      <c r="K1123" s="712"/>
      <c r="L1123" s="714" t="s">
        <v>35</v>
      </c>
      <c r="M1123" s="715" t="str">
        <f>IF(K1123&lt;&gt;"",VLOOKUP(K1123,'DON GIA'!$S$1:$U$19,3,0),"")</f>
        <v/>
      </c>
      <c r="N1123" s="715" t="str">
        <f>IF(K1123&lt;&gt;"",VLOOKUP(K1123,'DON GIA'!$S$1:$V$19,4,0),"")</f>
        <v/>
      </c>
      <c r="O1123" s="715" t="str">
        <f t="shared" si="417"/>
        <v/>
      </c>
      <c r="P1123" s="715" t="str">
        <f t="shared" si="418"/>
        <v/>
      </c>
      <c r="Q1123" s="770" t="s">
        <v>2244</v>
      </c>
      <c r="R1123" s="699" t="s">
        <v>44</v>
      </c>
      <c r="S1123" s="699">
        <v>7</v>
      </c>
      <c r="T1123" s="715">
        <f>IF(Q1123&lt;&gt;"",VLOOKUP(Q1123,'DON GIA'!$H$1:$K$103,4,0),"")</f>
        <v>36000</v>
      </c>
      <c r="U1123" s="715">
        <f t="shared" si="419"/>
        <v>252000</v>
      </c>
      <c r="V1123" s="715"/>
      <c r="W1123" s="712" t="s">
        <v>1283</v>
      </c>
      <c r="X1123" s="699" t="s">
        <v>27</v>
      </c>
      <c r="Y1123" s="718">
        <v>1.92</v>
      </c>
      <c r="Z1123" s="725"/>
      <c r="AA1123" s="715">
        <f>IF(W1123&lt;&gt;"",VLOOKUP(W1123,'DON GIA'!$A$1:$D$346,4,0),"")</f>
        <v>5058826</v>
      </c>
      <c r="AB1123" s="715">
        <f t="shared" si="420"/>
        <v>9712945.9199999999</v>
      </c>
      <c r="AC1123" s="5"/>
      <c r="AD1123" s="5" t="s">
        <v>471</v>
      </c>
      <c r="AE1123" s="5" t="s">
        <v>30</v>
      </c>
      <c r="AF1123" s="5" t="s">
        <v>31</v>
      </c>
      <c r="AG1123" s="5" t="s">
        <v>34</v>
      </c>
      <c r="AH1123" s="699"/>
      <c r="AI1123" s="5"/>
      <c r="AJ1123" s="699"/>
      <c r="AK1123" s="699"/>
      <c r="AL1123" s="715" t="str">
        <f>IF(AI1123&lt;&gt;"",VLOOKUP(AI1123,'DON GIA'!$M$1:$P$9,4,0),"")</f>
        <v/>
      </c>
      <c r="AM1123" s="715" t="str">
        <f t="shared" si="421"/>
        <v/>
      </c>
      <c r="AN1123" s="5"/>
      <c r="AO1123" s="699"/>
      <c r="AP1123" s="702" t="str">
        <f t="shared" si="416"/>
        <v/>
      </c>
      <c r="AQ1123" s="584" t="s">
        <v>2032</v>
      </c>
      <c r="AR1123" s="584" t="s">
        <v>2033</v>
      </c>
      <c r="AS1123" s="631"/>
    </row>
    <row r="1124" spans="1:45" ht="50.25" outlineLevel="2">
      <c r="A1124" s="710">
        <f t="shared" si="422"/>
        <v>74</v>
      </c>
      <c r="B1124" s="711" t="str">
        <f>IF(C1124&lt;&gt;"",COUNTA($C$8:C1124),"")</f>
        <v/>
      </c>
      <c r="C1124" s="711"/>
      <c r="D1124" s="5"/>
      <c r="E1124" s="699"/>
      <c r="F1124" s="699"/>
      <c r="G1124" s="699"/>
      <c r="H1124" s="699"/>
      <c r="I1124" s="699"/>
      <c r="J1124" s="699"/>
      <c r="K1124" s="712"/>
      <c r="L1124" s="714" t="s">
        <v>35</v>
      </c>
      <c r="M1124" s="715" t="str">
        <f>IF(K1124&lt;&gt;"",VLOOKUP(K1124,'DON GIA'!$S$1:$U$19,3,0),"")</f>
        <v/>
      </c>
      <c r="N1124" s="715" t="str">
        <f>IF(K1124&lt;&gt;"",VLOOKUP(K1124,'DON GIA'!$S$1:$V$19,4,0),"")</f>
        <v/>
      </c>
      <c r="O1124" s="715" t="str">
        <f t="shared" si="417"/>
        <v/>
      </c>
      <c r="P1124" s="715" t="str">
        <f t="shared" si="418"/>
        <v/>
      </c>
      <c r="Q1124" s="5" t="s">
        <v>48</v>
      </c>
      <c r="R1124" s="699" t="s">
        <v>44</v>
      </c>
      <c r="S1124" s="699">
        <v>1</v>
      </c>
      <c r="T1124" s="715">
        <f>IF(Q1124&lt;&gt;"",VLOOKUP(Q1124,'DON GIA'!$H$1:$K$103,4,0),"")</f>
        <v>1708000</v>
      </c>
      <c r="U1124" s="715">
        <f t="shared" si="419"/>
        <v>1708000</v>
      </c>
      <c r="V1124" s="715"/>
      <c r="W1124" s="712" t="s">
        <v>1283</v>
      </c>
      <c r="X1124" s="699" t="s">
        <v>27</v>
      </c>
      <c r="Y1124" s="718">
        <v>1.92</v>
      </c>
      <c r="Z1124" s="725"/>
      <c r="AA1124" s="715">
        <f>IF(W1124&lt;&gt;"",VLOOKUP(W1124,'DON GIA'!$A$1:$D$346,4,0),"")</f>
        <v>5058826</v>
      </c>
      <c r="AB1124" s="715">
        <f t="shared" si="420"/>
        <v>9712945.9199999999</v>
      </c>
      <c r="AC1124" s="5"/>
      <c r="AD1124" s="5" t="s">
        <v>471</v>
      </c>
      <c r="AE1124" s="5" t="s">
        <v>30</v>
      </c>
      <c r="AF1124" s="5" t="s">
        <v>31</v>
      </c>
      <c r="AG1124" s="5" t="s">
        <v>34</v>
      </c>
      <c r="AH1124" s="699"/>
      <c r="AI1124" s="5"/>
      <c r="AJ1124" s="699"/>
      <c r="AK1124" s="699"/>
      <c r="AL1124" s="715" t="str">
        <f>IF(AI1124&lt;&gt;"",VLOOKUP(AI1124,'DON GIA'!$M$1:$P$9,4,0),"")</f>
        <v/>
      </c>
      <c r="AM1124" s="715" t="str">
        <f t="shared" si="421"/>
        <v/>
      </c>
      <c r="AN1124" s="5"/>
      <c r="AO1124" s="699"/>
      <c r="AP1124" s="702" t="str">
        <f t="shared" si="416"/>
        <v/>
      </c>
      <c r="AQ1124" s="584"/>
      <c r="AR1124" s="584"/>
      <c r="AS1124" s="631"/>
    </row>
    <row r="1125" spans="1:45" ht="50.25" outlineLevel="2">
      <c r="A1125" s="710">
        <f t="shared" si="422"/>
        <v>74</v>
      </c>
      <c r="B1125" s="711" t="str">
        <f>IF(C1125&lt;&gt;"",COUNTA($C$8:C1125),"")</f>
        <v/>
      </c>
      <c r="C1125" s="711"/>
      <c r="D1125" s="5"/>
      <c r="E1125" s="699"/>
      <c r="F1125" s="699"/>
      <c r="G1125" s="699"/>
      <c r="H1125" s="699"/>
      <c r="I1125" s="699"/>
      <c r="J1125" s="699"/>
      <c r="K1125" s="712"/>
      <c r="L1125" s="714" t="s">
        <v>35</v>
      </c>
      <c r="M1125" s="715" t="str">
        <f>IF(K1125&lt;&gt;"",VLOOKUP(K1125,'DON GIA'!$S$1:$U$19,3,0),"")</f>
        <v/>
      </c>
      <c r="N1125" s="715" t="str">
        <f>IF(K1125&lt;&gt;"",VLOOKUP(K1125,'DON GIA'!$S$1:$V$19,4,0),"")</f>
        <v/>
      </c>
      <c r="O1125" s="715" t="str">
        <f t="shared" si="417"/>
        <v/>
      </c>
      <c r="P1125" s="715" t="str">
        <f t="shared" si="418"/>
        <v/>
      </c>
      <c r="Q1125" s="5" t="s">
        <v>57</v>
      </c>
      <c r="R1125" s="699" t="s">
        <v>44</v>
      </c>
      <c r="S1125" s="699">
        <v>1</v>
      </c>
      <c r="T1125" s="715">
        <f>IF(Q1125&lt;&gt;"",VLOOKUP(Q1125,'DON GIA'!$H$1:$K$103,4,0),"")</f>
        <v>1122000</v>
      </c>
      <c r="U1125" s="715">
        <f t="shared" si="419"/>
        <v>1122000</v>
      </c>
      <c r="V1125" s="715"/>
      <c r="W1125" s="712" t="s">
        <v>1283</v>
      </c>
      <c r="X1125" s="699" t="s">
        <v>27</v>
      </c>
      <c r="Y1125" s="718">
        <v>3.4</v>
      </c>
      <c r="Z1125" s="725"/>
      <c r="AA1125" s="715">
        <f>IF(W1125&lt;&gt;"",VLOOKUP(W1125,'DON GIA'!$A$1:$D$346,4,0),"")</f>
        <v>5058826</v>
      </c>
      <c r="AB1125" s="715">
        <f t="shared" si="420"/>
        <v>17200008.399999999</v>
      </c>
      <c r="AC1125" s="5"/>
      <c r="AD1125" s="5" t="s">
        <v>471</v>
      </c>
      <c r="AE1125" s="5" t="s">
        <v>30</v>
      </c>
      <c r="AF1125" s="5" t="s">
        <v>31</v>
      </c>
      <c r="AG1125" s="5" t="s">
        <v>34</v>
      </c>
      <c r="AH1125" s="699"/>
      <c r="AI1125" s="5"/>
      <c r="AJ1125" s="699"/>
      <c r="AK1125" s="699"/>
      <c r="AL1125" s="715" t="str">
        <f>IF(AI1125&lt;&gt;"",VLOOKUP(AI1125,'DON GIA'!$M$1:$P$9,4,0),"")</f>
        <v/>
      </c>
      <c r="AM1125" s="715" t="str">
        <f t="shared" si="421"/>
        <v/>
      </c>
      <c r="AN1125" s="5"/>
      <c r="AO1125" s="699"/>
      <c r="AP1125" s="702" t="str">
        <f t="shared" si="416"/>
        <v/>
      </c>
      <c r="AQ1125" s="712"/>
      <c r="AR1125" s="712"/>
      <c r="AS1125" s="727"/>
    </row>
    <row r="1126" spans="1:45" outlineLevel="2">
      <c r="A1126" s="710">
        <f t="shared" si="422"/>
        <v>74</v>
      </c>
      <c r="B1126" s="711" t="str">
        <f>IF(C1126&lt;&gt;"",COUNTA($C$8:C1126),"")</f>
        <v/>
      </c>
      <c r="C1126" s="711"/>
      <c r="D1126" s="5"/>
      <c r="E1126" s="699"/>
      <c r="F1126" s="699"/>
      <c r="G1126" s="699"/>
      <c r="H1126" s="699"/>
      <c r="I1126" s="699"/>
      <c r="J1126" s="699"/>
      <c r="K1126" s="712"/>
      <c r="L1126" s="714" t="s">
        <v>35</v>
      </c>
      <c r="M1126" s="715" t="str">
        <f>IF(K1126&lt;&gt;"",VLOOKUP(K1126,'DON GIA'!$S$1:$U$19,3,0),"")</f>
        <v/>
      </c>
      <c r="N1126" s="715" t="str">
        <f>IF(K1126&lt;&gt;"",VLOOKUP(K1126,'DON GIA'!$S$1:$V$19,4,0),"")</f>
        <v/>
      </c>
      <c r="O1126" s="715" t="str">
        <f t="shared" si="417"/>
        <v/>
      </c>
      <c r="P1126" s="715" t="str">
        <f t="shared" si="418"/>
        <v/>
      </c>
      <c r="Q1126" s="5" t="s">
        <v>76</v>
      </c>
      <c r="R1126" s="699" t="s">
        <v>44</v>
      </c>
      <c r="S1126" s="699">
        <v>1</v>
      </c>
      <c r="T1126" s="715">
        <f>IF(Q1126&lt;&gt;"",VLOOKUP(Q1126,'DON GIA'!$H$1:$K$103,4,0),"")</f>
        <v>494000</v>
      </c>
      <c r="U1126" s="715">
        <f t="shared" si="419"/>
        <v>494000</v>
      </c>
      <c r="V1126" s="715"/>
      <c r="W1126" s="712" t="s">
        <v>1230</v>
      </c>
      <c r="X1126" s="699" t="s">
        <v>27</v>
      </c>
      <c r="Y1126" s="718">
        <v>52.5</v>
      </c>
      <c r="Z1126" s="725"/>
      <c r="AA1126" s="715">
        <f>IF(W1126&lt;&gt;"",VLOOKUP(W1126,'DON GIA'!$A$1:$D$346,4,0),"")</f>
        <v>1119277</v>
      </c>
      <c r="AB1126" s="715">
        <f t="shared" si="420"/>
        <v>58762042.5</v>
      </c>
      <c r="AC1126" s="5"/>
      <c r="AD1126" s="5" t="s">
        <v>471</v>
      </c>
      <c r="AE1126" s="5" t="s">
        <v>36</v>
      </c>
      <c r="AF1126" s="5" t="s">
        <v>477</v>
      </c>
      <c r="AG1126" s="5" t="s">
        <v>136</v>
      </c>
      <c r="AH1126" s="699"/>
      <c r="AI1126" s="5"/>
      <c r="AJ1126" s="699"/>
      <c r="AK1126" s="699"/>
      <c r="AL1126" s="715" t="str">
        <f>IF(AI1126&lt;&gt;"",VLOOKUP(AI1126,'DON GIA'!$M$1:$P$9,4,0),"")</f>
        <v/>
      </c>
      <c r="AM1126" s="715" t="str">
        <f t="shared" si="421"/>
        <v/>
      </c>
      <c r="AN1126" s="5"/>
      <c r="AO1126" s="699"/>
      <c r="AP1126" s="702" t="str">
        <f t="shared" si="416"/>
        <v/>
      </c>
      <c r="AQ1126" s="712"/>
      <c r="AR1126" s="712"/>
      <c r="AS1126" s="727"/>
    </row>
    <row r="1127" spans="1:45" outlineLevel="2">
      <c r="A1127" s="710">
        <f t="shared" si="422"/>
        <v>74</v>
      </c>
      <c r="B1127" s="711" t="str">
        <f>IF(C1127&lt;&gt;"",COUNTA($C$8:C1127),"")</f>
        <v/>
      </c>
      <c r="C1127" s="711"/>
      <c r="D1127" s="5"/>
      <c r="E1127" s="699"/>
      <c r="F1127" s="699"/>
      <c r="G1127" s="699"/>
      <c r="H1127" s="699"/>
      <c r="I1127" s="699"/>
      <c r="J1127" s="699"/>
      <c r="K1127" s="712"/>
      <c r="L1127" s="714" t="s">
        <v>35</v>
      </c>
      <c r="M1127" s="715" t="str">
        <f>IF(K1127&lt;&gt;"",VLOOKUP(K1127,'DON GIA'!$S$1:$U$19,3,0),"")</f>
        <v/>
      </c>
      <c r="N1127" s="715" t="str">
        <f>IF(K1127&lt;&gt;"",VLOOKUP(K1127,'DON GIA'!$S$1:$V$19,4,0),"")</f>
        <v/>
      </c>
      <c r="O1127" s="715" t="str">
        <f t="shared" si="417"/>
        <v/>
      </c>
      <c r="P1127" s="715" t="str">
        <f t="shared" si="418"/>
        <v/>
      </c>
      <c r="Q1127" s="5" t="s">
        <v>35</v>
      </c>
      <c r="R1127" s="699"/>
      <c r="S1127" s="699"/>
      <c r="T1127" s="715" t="str">
        <f>IF(Q1127&lt;&gt;"",VLOOKUP(Q1127,'DON GIA'!$H$1:$K$103,4,0),"")</f>
        <v/>
      </c>
      <c r="U1127" s="715" t="str">
        <f t="shared" si="419"/>
        <v/>
      </c>
      <c r="V1127" s="715"/>
      <c r="W1127" s="712" t="s">
        <v>1284</v>
      </c>
      <c r="X1127" s="699" t="s">
        <v>27</v>
      </c>
      <c r="Y1127" s="718">
        <v>21.82</v>
      </c>
      <c r="Z1127" s="725"/>
      <c r="AA1127" s="715">
        <f>IF(W1127&lt;&gt;"",VLOOKUP(W1127,'DON GIA'!$A$1:$D$346,4,0),"")</f>
        <v>1531787</v>
      </c>
      <c r="AB1127" s="715">
        <f t="shared" si="420"/>
        <v>33423592.34</v>
      </c>
      <c r="AC1127" s="5"/>
      <c r="AD1127" s="5" t="s">
        <v>471</v>
      </c>
      <c r="AE1127" s="5" t="s">
        <v>36</v>
      </c>
      <c r="AF1127" s="5" t="s">
        <v>116</v>
      </c>
      <c r="AG1127" s="5" t="s">
        <v>478</v>
      </c>
      <c r="AH1127" s="699"/>
      <c r="AI1127" s="5"/>
      <c r="AJ1127" s="699"/>
      <c r="AK1127" s="699"/>
      <c r="AL1127" s="715" t="str">
        <f>IF(AI1127&lt;&gt;"",VLOOKUP(AI1127,'DON GIA'!$M$1:$P$9,4,0),"")</f>
        <v/>
      </c>
      <c r="AM1127" s="715" t="str">
        <f t="shared" si="421"/>
        <v/>
      </c>
      <c r="AN1127" s="5"/>
      <c r="AO1127" s="699"/>
      <c r="AP1127" s="702" t="str">
        <f t="shared" si="416"/>
        <v/>
      </c>
      <c r="AQ1127" s="712"/>
      <c r="AR1127" s="712"/>
      <c r="AS1127" s="727"/>
    </row>
    <row r="1128" spans="1:45" ht="66.75" outlineLevel="2">
      <c r="A1128" s="710">
        <f t="shared" si="422"/>
        <v>74</v>
      </c>
      <c r="B1128" s="711" t="str">
        <f>IF(C1128&lt;&gt;"",COUNTA($C$8:C1128),"")</f>
        <v/>
      </c>
      <c r="C1128" s="711"/>
      <c r="D1128" s="5"/>
      <c r="E1128" s="699"/>
      <c r="F1128" s="699"/>
      <c r="G1128" s="699"/>
      <c r="H1128" s="699"/>
      <c r="I1128" s="699"/>
      <c r="J1128" s="699"/>
      <c r="K1128" s="712"/>
      <c r="L1128" s="714" t="s">
        <v>35</v>
      </c>
      <c r="M1128" s="715" t="str">
        <f>IF(K1128&lt;&gt;"",VLOOKUP(K1128,'DON GIA'!$S$1:$U$19,3,0),"")</f>
        <v/>
      </c>
      <c r="N1128" s="715" t="str">
        <f>IF(K1128&lt;&gt;"",VLOOKUP(K1128,'DON GIA'!$S$1:$V$19,4,0),"")</f>
        <v/>
      </c>
      <c r="O1128" s="715" t="str">
        <f t="shared" si="417"/>
        <v/>
      </c>
      <c r="P1128" s="715" t="str">
        <f t="shared" si="418"/>
        <v/>
      </c>
      <c r="Q1128" s="5" t="s">
        <v>35</v>
      </c>
      <c r="R1128" s="699"/>
      <c r="S1128" s="699"/>
      <c r="T1128" s="715" t="str">
        <f>IF(Q1128&lt;&gt;"",VLOOKUP(Q1128,'DON GIA'!$H$1:$K$103,4,0),"")</f>
        <v/>
      </c>
      <c r="U1128" s="715" t="str">
        <f t="shared" si="419"/>
        <v/>
      </c>
      <c r="V1128" s="715"/>
      <c r="W1128" s="712" t="s">
        <v>1285</v>
      </c>
      <c r="X1128" s="699" t="s">
        <v>27</v>
      </c>
      <c r="Y1128" s="718">
        <v>8.68</v>
      </c>
      <c r="Z1128" s="725"/>
      <c r="AA1128" s="715">
        <f>IF(W1128&lt;&gt;"",VLOOKUP(W1128,'DON GIA'!$A$1:$D$346,4,0),"")</f>
        <v>4206777</v>
      </c>
      <c r="AB1128" s="715">
        <f t="shared" si="420"/>
        <v>36514824.359999999</v>
      </c>
      <c r="AC1128" s="5"/>
      <c r="AD1128" s="5" t="s">
        <v>471</v>
      </c>
      <c r="AE1128" s="5" t="s">
        <v>36</v>
      </c>
      <c r="AF1128" s="5" t="s">
        <v>31</v>
      </c>
      <c r="AG1128" s="5"/>
      <c r="AH1128" s="699"/>
      <c r="AI1128" s="5"/>
      <c r="AJ1128" s="699"/>
      <c r="AK1128" s="699"/>
      <c r="AL1128" s="715" t="str">
        <f>IF(AI1128&lt;&gt;"",VLOOKUP(AI1128,'DON GIA'!$M$1:$P$9,4,0),"")</f>
        <v/>
      </c>
      <c r="AM1128" s="715" t="str">
        <f t="shared" si="421"/>
        <v/>
      </c>
      <c r="AN1128" s="5"/>
      <c r="AO1128" s="699"/>
      <c r="AP1128" s="702" t="str">
        <f t="shared" si="416"/>
        <v/>
      </c>
      <c r="AQ1128" s="712"/>
      <c r="AR1128" s="712"/>
      <c r="AS1128" s="727"/>
    </row>
    <row r="1129" spans="1:45" outlineLevel="2">
      <c r="A1129" s="710">
        <f t="shared" si="422"/>
        <v>74</v>
      </c>
      <c r="B1129" s="711" t="str">
        <f>IF(C1129&lt;&gt;"",COUNTA($C$8:C1129),"")</f>
        <v/>
      </c>
      <c r="C1129" s="711"/>
      <c r="D1129" s="5"/>
      <c r="E1129" s="699"/>
      <c r="F1129" s="699"/>
      <c r="G1129" s="699"/>
      <c r="H1129" s="699"/>
      <c r="I1129" s="699"/>
      <c r="J1129" s="699"/>
      <c r="K1129" s="712"/>
      <c r="L1129" s="714" t="s">
        <v>35</v>
      </c>
      <c r="M1129" s="715" t="str">
        <f>IF(K1129&lt;&gt;"",VLOOKUP(K1129,'DON GIA'!$S$1:$U$19,3,0),"")</f>
        <v/>
      </c>
      <c r="N1129" s="715" t="str">
        <f>IF(K1129&lt;&gt;"",VLOOKUP(K1129,'DON GIA'!$S$1:$V$19,4,0),"")</f>
        <v/>
      </c>
      <c r="O1129" s="715" t="str">
        <f t="shared" si="417"/>
        <v/>
      </c>
      <c r="P1129" s="715" t="str">
        <f t="shared" si="418"/>
        <v/>
      </c>
      <c r="Q1129" s="5" t="s">
        <v>35</v>
      </c>
      <c r="R1129" s="699"/>
      <c r="S1129" s="699"/>
      <c r="T1129" s="715" t="str">
        <f>IF(Q1129&lt;&gt;"",VLOOKUP(Q1129,'DON GIA'!$H$1:$K$103,4,0),"")</f>
        <v/>
      </c>
      <c r="U1129" s="715" t="str">
        <f t="shared" si="419"/>
        <v/>
      </c>
      <c r="V1129" s="715"/>
      <c r="W1129" s="712" t="s">
        <v>1286</v>
      </c>
      <c r="X1129" s="699" t="s">
        <v>27</v>
      </c>
      <c r="Y1129" s="718">
        <v>30</v>
      </c>
      <c r="Z1129" s="725"/>
      <c r="AA1129" s="715">
        <f>IF(W1129&lt;&gt;"",VLOOKUP(W1129,'DON GIA'!$A$1:$D$346,4,0),"")</f>
        <v>1304794</v>
      </c>
      <c r="AB1129" s="715">
        <f t="shared" si="420"/>
        <v>39143820</v>
      </c>
      <c r="AC1129" s="5"/>
      <c r="AD1129" s="5" t="s">
        <v>471</v>
      </c>
      <c r="AE1129" s="5" t="s">
        <v>479</v>
      </c>
      <c r="AF1129" s="5" t="s">
        <v>116</v>
      </c>
      <c r="AG1129" s="5" t="s">
        <v>478</v>
      </c>
      <c r="AH1129" s="699"/>
      <c r="AI1129" s="5"/>
      <c r="AJ1129" s="699"/>
      <c r="AK1129" s="699"/>
      <c r="AL1129" s="715" t="str">
        <f>IF(AI1129&lt;&gt;"",VLOOKUP(AI1129,'DON GIA'!$M$1:$P$9,4,0),"")</f>
        <v/>
      </c>
      <c r="AM1129" s="715" t="str">
        <f t="shared" si="421"/>
        <v/>
      </c>
      <c r="AN1129" s="5"/>
      <c r="AO1129" s="699"/>
      <c r="AP1129" s="702" t="str">
        <f t="shared" si="416"/>
        <v/>
      </c>
      <c r="AQ1129" s="712"/>
      <c r="AR1129" s="712"/>
      <c r="AS1129" s="727"/>
    </row>
    <row r="1130" spans="1:45" ht="33.75" outlineLevel="2">
      <c r="A1130" s="710">
        <f t="shared" si="422"/>
        <v>74</v>
      </c>
      <c r="B1130" s="711" t="str">
        <f>IF(C1130&lt;&gt;"",COUNTA($C$8:C1130),"")</f>
        <v/>
      </c>
      <c r="C1130" s="711"/>
      <c r="D1130" s="5"/>
      <c r="E1130" s="699"/>
      <c r="F1130" s="699"/>
      <c r="G1130" s="699"/>
      <c r="H1130" s="699"/>
      <c r="I1130" s="699"/>
      <c r="J1130" s="699"/>
      <c r="K1130" s="712"/>
      <c r="L1130" s="714" t="s">
        <v>35</v>
      </c>
      <c r="M1130" s="715" t="str">
        <f>IF(K1130&lt;&gt;"",VLOOKUP(K1130,'DON GIA'!$S$1:$U$19,3,0),"")</f>
        <v/>
      </c>
      <c r="N1130" s="715" t="str">
        <f>IF(K1130&lt;&gt;"",VLOOKUP(K1130,'DON GIA'!$S$1:$V$19,4,0),"")</f>
        <v/>
      </c>
      <c r="O1130" s="715" t="str">
        <f t="shared" si="417"/>
        <v/>
      </c>
      <c r="P1130" s="715" t="str">
        <f t="shared" si="418"/>
        <v/>
      </c>
      <c r="Q1130" s="5" t="s">
        <v>35</v>
      </c>
      <c r="R1130" s="699"/>
      <c r="S1130" s="699"/>
      <c r="T1130" s="715" t="str">
        <f>IF(Q1130&lt;&gt;"",VLOOKUP(Q1130,'DON GIA'!$H$1:$K$103,4,0),"")</f>
        <v/>
      </c>
      <c r="U1130" s="715" t="str">
        <f t="shared" si="419"/>
        <v/>
      </c>
      <c r="V1130" s="715"/>
      <c r="W1130" s="712" t="s">
        <v>1287</v>
      </c>
      <c r="X1130" s="699" t="s">
        <v>27</v>
      </c>
      <c r="Y1130" s="718">
        <v>89.67</v>
      </c>
      <c r="Z1130" s="725"/>
      <c r="AA1130" s="715">
        <f>IF(W1130&lt;&gt;"",VLOOKUP(W1130,'DON GIA'!$A$1:$D$346,4,0),"")</f>
        <v>921895</v>
      </c>
      <c r="AB1130" s="715">
        <f t="shared" si="420"/>
        <v>82666324.650000006</v>
      </c>
      <c r="AC1130" s="5"/>
      <c r="AD1130" s="5"/>
      <c r="AE1130" s="5"/>
      <c r="AF1130" s="5"/>
      <c r="AG1130" s="5"/>
      <c r="AH1130" s="699"/>
      <c r="AI1130" s="5"/>
      <c r="AJ1130" s="699"/>
      <c r="AK1130" s="699"/>
      <c r="AL1130" s="715" t="str">
        <f>IF(AI1130&lt;&gt;"",VLOOKUP(AI1130,'DON GIA'!$M$1:$P$9,4,0),"")</f>
        <v/>
      </c>
      <c r="AM1130" s="715" t="str">
        <f t="shared" si="421"/>
        <v/>
      </c>
      <c r="AN1130" s="5"/>
      <c r="AO1130" s="699"/>
      <c r="AP1130" s="702" t="str">
        <f t="shared" si="416"/>
        <v/>
      </c>
      <c r="AQ1130" s="712"/>
      <c r="AR1130" s="712"/>
      <c r="AS1130" s="727"/>
    </row>
    <row r="1131" spans="1:45" outlineLevel="2">
      <c r="A1131" s="710">
        <f t="shared" si="422"/>
        <v>74</v>
      </c>
      <c r="B1131" s="711" t="str">
        <f>IF(C1131&lt;&gt;"",COUNTA($C$8:C1131),"")</f>
        <v/>
      </c>
      <c r="C1131" s="711"/>
      <c r="D1131" s="5"/>
      <c r="E1131" s="699"/>
      <c r="F1131" s="699"/>
      <c r="G1131" s="699"/>
      <c r="H1131" s="699"/>
      <c r="I1131" s="699"/>
      <c r="J1131" s="699"/>
      <c r="K1131" s="712"/>
      <c r="L1131" s="714" t="s">
        <v>35</v>
      </c>
      <c r="M1131" s="715" t="str">
        <f>IF(K1131&lt;&gt;"",VLOOKUP(K1131,'DON GIA'!$S$1:$U$19,3,0),"")</f>
        <v/>
      </c>
      <c r="N1131" s="715" t="str">
        <f>IF(K1131&lt;&gt;"",VLOOKUP(K1131,'DON GIA'!$S$1:$V$19,4,0),"")</f>
        <v/>
      </c>
      <c r="O1131" s="715" t="str">
        <f t="shared" si="417"/>
        <v/>
      </c>
      <c r="P1131" s="715" t="str">
        <f t="shared" si="418"/>
        <v/>
      </c>
      <c r="Q1131" s="5" t="s">
        <v>35</v>
      </c>
      <c r="R1131" s="699"/>
      <c r="S1131" s="699"/>
      <c r="T1131" s="715" t="str">
        <f>IF(Q1131&lt;&gt;"",VLOOKUP(Q1131,'DON GIA'!$H$1:$K$103,4,0),"")</f>
        <v/>
      </c>
      <c r="U1131" s="715" t="str">
        <f t="shared" si="419"/>
        <v/>
      </c>
      <c r="V1131" s="715"/>
      <c r="W1131" s="712" t="s">
        <v>1209</v>
      </c>
      <c r="X1131" s="699" t="s">
        <v>27</v>
      </c>
      <c r="Y1131" s="718">
        <v>4</v>
      </c>
      <c r="Z1131" s="725"/>
      <c r="AA1131" s="715">
        <f>IF(W1131&lt;&gt;"",VLOOKUP(W1131,'DON GIA'!$A$1:$D$346,4,0),"")</f>
        <v>264499</v>
      </c>
      <c r="AB1131" s="715">
        <f t="shared" si="420"/>
        <v>1057996</v>
      </c>
      <c r="AC1131" s="5"/>
      <c r="AD1131" s="5"/>
      <c r="AE1131" s="5"/>
      <c r="AF1131" s="5"/>
      <c r="AG1131" s="5"/>
      <c r="AH1131" s="699"/>
      <c r="AI1131" s="5"/>
      <c r="AJ1131" s="699"/>
      <c r="AK1131" s="699"/>
      <c r="AL1131" s="715" t="str">
        <f>IF(AI1131&lt;&gt;"",VLOOKUP(AI1131,'DON GIA'!$M$1:$P$9,4,0),"")</f>
        <v/>
      </c>
      <c r="AM1131" s="715" t="str">
        <f t="shared" si="421"/>
        <v/>
      </c>
      <c r="AN1131" s="5"/>
      <c r="AO1131" s="699"/>
      <c r="AP1131" s="702" t="str">
        <f t="shared" si="416"/>
        <v/>
      </c>
      <c r="AQ1131" s="712"/>
      <c r="AR1131" s="712"/>
      <c r="AS1131" s="727"/>
    </row>
    <row r="1132" spans="1:45" outlineLevel="2">
      <c r="A1132" s="710">
        <f t="shared" si="422"/>
        <v>74</v>
      </c>
      <c r="B1132" s="711" t="str">
        <f>IF(C1132&lt;&gt;"",COUNTA($C$8:C1132),"")</f>
        <v/>
      </c>
      <c r="C1132" s="711"/>
      <c r="D1132" s="5"/>
      <c r="E1132" s="699"/>
      <c r="F1132" s="699"/>
      <c r="G1132" s="699"/>
      <c r="H1132" s="699"/>
      <c r="I1132" s="699"/>
      <c r="J1132" s="699"/>
      <c r="K1132" s="712"/>
      <c r="L1132" s="714" t="s">
        <v>35</v>
      </c>
      <c r="M1132" s="715" t="str">
        <f>IF(K1132&lt;&gt;"",VLOOKUP(K1132,'DON GIA'!$S$1:$U$19,3,0),"")</f>
        <v/>
      </c>
      <c r="N1132" s="715" t="str">
        <f>IF(K1132&lt;&gt;"",VLOOKUP(K1132,'DON GIA'!$S$1:$V$19,4,0),"")</f>
        <v/>
      </c>
      <c r="O1132" s="715" t="str">
        <f t="shared" si="417"/>
        <v/>
      </c>
      <c r="P1132" s="715" t="str">
        <f t="shared" si="418"/>
        <v/>
      </c>
      <c r="Q1132" s="5" t="s">
        <v>35</v>
      </c>
      <c r="R1132" s="699"/>
      <c r="S1132" s="699"/>
      <c r="T1132" s="715" t="str">
        <f>IF(Q1132&lt;&gt;"",VLOOKUP(Q1132,'DON GIA'!$H$1:$K$103,4,0),"")</f>
        <v/>
      </c>
      <c r="U1132" s="715" t="str">
        <f t="shared" si="419"/>
        <v/>
      </c>
      <c r="V1132" s="715"/>
      <c r="W1132" s="712" t="s">
        <v>1009</v>
      </c>
      <c r="X1132" s="699" t="s">
        <v>27</v>
      </c>
      <c r="Y1132" s="718">
        <f>22.88+12.35</f>
        <v>35.229999999999997</v>
      </c>
      <c r="Z1132" s="725"/>
      <c r="AA1132" s="715">
        <f>IF(W1132&lt;&gt;"",VLOOKUP(W1132,'DON GIA'!$A$1:$D$346,4,0),"")</f>
        <v>282038</v>
      </c>
      <c r="AB1132" s="715">
        <f t="shared" si="420"/>
        <v>9936198.7399999984</v>
      </c>
      <c r="AC1132" s="5"/>
      <c r="AD1132" s="5"/>
      <c r="AE1132" s="5"/>
      <c r="AF1132" s="5"/>
      <c r="AG1132" s="5"/>
      <c r="AH1132" s="699"/>
      <c r="AI1132" s="5"/>
      <c r="AJ1132" s="699"/>
      <c r="AK1132" s="699"/>
      <c r="AL1132" s="715" t="str">
        <f>IF(AI1132&lt;&gt;"",VLOOKUP(AI1132,'DON GIA'!$M$1:$P$9,4,0),"")</f>
        <v/>
      </c>
      <c r="AM1132" s="715" t="str">
        <f t="shared" si="421"/>
        <v/>
      </c>
      <c r="AN1132" s="5"/>
      <c r="AO1132" s="699"/>
      <c r="AP1132" s="702" t="str">
        <f t="shared" si="416"/>
        <v/>
      </c>
      <c r="AQ1132" s="712"/>
      <c r="AR1132" s="712"/>
      <c r="AS1132" s="727"/>
    </row>
    <row r="1133" spans="1:45" outlineLevel="2">
      <c r="A1133" s="710">
        <f t="shared" si="422"/>
        <v>74</v>
      </c>
      <c r="B1133" s="711" t="str">
        <f>IF(C1133&lt;&gt;"",COUNTA($C$8:C1133),"")</f>
        <v/>
      </c>
      <c r="C1133" s="711"/>
      <c r="D1133" s="5"/>
      <c r="E1133" s="699"/>
      <c r="F1133" s="699"/>
      <c r="G1133" s="699"/>
      <c r="H1133" s="699"/>
      <c r="I1133" s="699"/>
      <c r="J1133" s="699"/>
      <c r="K1133" s="712"/>
      <c r="L1133" s="714" t="s">
        <v>35</v>
      </c>
      <c r="M1133" s="715" t="str">
        <f>IF(K1133&lt;&gt;"",VLOOKUP(K1133,'DON GIA'!$S$1:$U$19,3,0),"")</f>
        <v/>
      </c>
      <c r="N1133" s="715" t="str">
        <f>IF(K1133&lt;&gt;"",VLOOKUP(K1133,'DON GIA'!$S$1:$V$19,4,0),"")</f>
        <v/>
      </c>
      <c r="O1133" s="715" t="str">
        <f t="shared" si="417"/>
        <v/>
      </c>
      <c r="P1133" s="715" t="str">
        <f t="shared" si="418"/>
        <v/>
      </c>
      <c r="Q1133" s="5" t="s">
        <v>35</v>
      </c>
      <c r="R1133" s="699"/>
      <c r="S1133" s="699"/>
      <c r="T1133" s="715" t="str">
        <f>IF(Q1133&lt;&gt;"",VLOOKUP(Q1133,'DON GIA'!$H$1:$K$103,4,0),"")</f>
        <v/>
      </c>
      <c r="U1133" s="715" t="str">
        <f t="shared" si="419"/>
        <v/>
      </c>
      <c r="V1133" s="715"/>
      <c r="W1133" s="712" t="s">
        <v>1043</v>
      </c>
      <c r="X1133" s="699" t="s">
        <v>27</v>
      </c>
      <c r="Y1133" s="718">
        <v>30</v>
      </c>
      <c r="Z1133" s="725"/>
      <c r="AA1133" s="715">
        <f>IF(W1133&lt;&gt;"",VLOOKUP(W1133,'DON GIA'!$A$1:$D$346,4,0),"")</f>
        <v>319680</v>
      </c>
      <c r="AB1133" s="715">
        <f t="shared" si="420"/>
        <v>9590400</v>
      </c>
      <c r="AC1133" s="5"/>
      <c r="AD1133" s="5"/>
      <c r="AE1133" s="5"/>
      <c r="AF1133" s="5"/>
      <c r="AG1133" s="5"/>
      <c r="AH1133" s="699"/>
      <c r="AI1133" s="5"/>
      <c r="AJ1133" s="699"/>
      <c r="AK1133" s="699"/>
      <c r="AL1133" s="715" t="str">
        <f>IF(AI1133&lt;&gt;"",VLOOKUP(AI1133,'DON GIA'!$M$1:$P$9,4,0),"")</f>
        <v/>
      </c>
      <c r="AM1133" s="715" t="str">
        <f t="shared" si="421"/>
        <v/>
      </c>
      <c r="AN1133" s="5"/>
      <c r="AO1133" s="699"/>
      <c r="AP1133" s="702" t="str">
        <f t="shared" si="416"/>
        <v/>
      </c>
      <c r="AQ1133" s="712"/>
      <c r="AR1133" s="712"/>
      <c r="AS1133" s="727"/>
    </row>
    <row r="1134" spans="1:45" outlineLevel="2">
      <c r="A1134" s="710">
        <f t="shared" si="422"/>
        <v>74</v>
      </c>
      <c r="B1134" s="711"/>
      <c r="C1134" s="711"/>
      <c r="D1134" s="708"/>
      <c r="E1134" s="699"/>
      <c r="F1134" s="699"/>
      <c r="G1134" s="699"/>
      <c r="H1134" s="699"/>
      <c r="I1134" s="699"/>
      <c r="J1134" s="699"/>
      <c r="K1134" s="712"/>
      <c r="L1134" s="714" t="s">
        <v>35</v>
      </c>
      <c r="M1134" s="715" t="str">
        <f>IF(K1134&lt;&gt;"",VLOOKUP(K1134,'DON GIA'!$S$1:$U$19,3,0),"")</f>
        <v/>
      </c>
      <c r="N1134" s="715" t="str">
        <f>IF(K1134&lt;&gt;"",VLOOKUP(K1134,'DON GIA'!$S$1:$V$19,4,0),"")</f>
        <v/>
      </c>
      <c r="O1134" s="715" t="str">
        <f t="shared" si="417"/>
        <v/>
      </c>
      <c r="P1134" s="715" t="str">
        <f t="shared" si="418"/>
        <v/>
      </c>
      <c r="Q1134" s="5" t="s">
        <v>35</v>
      </c>
      <c r="R1134" s="699"/>
      <c r="S1134" s="699"/>
      <c r="T1134" s="715" t="str">
        <f>IF(Q1134&lt;&gt;"",VLOOKUP(Q1134,'DON GIA'!$H$1:$K$103,4,0),"")</f>
        <v/>
      </c>
      <c r="U1134" s="715" t="str">
        <f t="shared" si="419"/>
        <v/>
      </c>
      <c r="V1134" s="715"/>
      <c r="W1134" s="712" t="s">
        <v>35</v>
      </c>
      <c r="X1134" s="699"/>
      <c r="Y1134" s="718"/>
      <c r="Z1134" s="725"/>
      <c r="AA1134" s="715" t="str">
        <f>IF(W1134&lt;&gt;"",VLOOKUP(W1134,'DON GIA'!$A$1:$D$346,4,0),"")</f>
        <v/>
      </c>
      <c r="AB1134" s="715" t="str">
        <f t="shared" si="420"/>
        <v/>
      </c>
      <c r="AC1134" s="5"/>
      <c r="AD1134" s="5"/>
      <c r="AE1134" s="5"/>
      <c r="AF1134" s="5"/>
      <c r="AG1134" s="5"/>
      <c r="AH1134" s="699"/>
      <c r="AI1134" s="5"/>
      <c r="AJ1134" s="699"/>
      <c r="AK1134" s="699"/>
      <c r="AL1134" s="715" t="str">
        <f>IF(AI1134&lt;&gt;"",VLOOKUP(AI1134,'DON GIA'!$M$1:$P$9,4,0),"")</f>
        <v/>
      </c>
      <c r="AM1134" s="715" t="str">
        <f t="shared" si="421"/>
        <v/>
      </c>
      <c r="AN1134" s="5"/>
      <c r="AO1134" s="699"/>
      <c r="AP1134" s="702" t="str">
        <f t="shared" si="416"/>
        <v/>
      </c>
      <c r="AQ1134" s="712"/>
      <c r="AR1134" s="712"/>
      <c r="AS1134" s="727"/>
    </row>
    <row r="1135" spans="1:45" outlineLevel="1">
      <c r="A1135" s="658" t="s">
        <v>2085</v>
      </c>
      <c r="B1135" s="696">
        <f>IF(C1135&lt;&gt;"",COUNTA($C$8:C1135),"")</f>
        <v>75</v>
      </c>
      <c r="C1135" s="696">
        <v>477</v>
      </c>
      <c r="D1135" s="708" t="s">
        <v>480</v>
      </c>
      <c r="E1135" s="698"/>
      <c r="F1135" s="699"/>
      <c r="G1135" s="698"/>
      <c r="H1135" s="698"/>
      <c r="I1135" s="698"/>
      <c r="J1135" s="698"/>
      <c r="K1135" s="697"/>
      <c r="L1135" s="701">
        <f>SUBTOTAL(9,L1136:L1153)</f>
        <v>648.1</v>
      </c>
      <c r="M1135" s="702"/>
      <c r="N1135" s="702"/>
      <c r="O1135" s="702">
        <f>SUBTOTAL(9,O1136:O1153)</f>
        <v>1088159900</v>
      </c>
      <c r="P1135" s="702">
        <f>SUBTOTAL(9,P1136:P1153)</f>
        <v>874935000</v>
      </c>
      <c r="Q1135" s="708"/>
      <c r="R1135" s="698"/>
      <c r="S1135" s="698">
        <f>SUBTOTAL(9,S1136:S1153)</f>
        <v>87</v>
      </c>
      <c r="T1135" s="702"/>
      <c r="U1135" s="702">
        <f>SUBTOTAL(9,U1136:U1153)</f>
        <v>20808000</v>
      </c>
      <c r="V1135" s="702"/>
      <c r="W1135" s="697"/>
      <c r="X1135" s="698"/>
      <c r="Y1135" s="705">
        <f>SUBTOTAL(9,Y1136:Y1153)</f>
        <v>154.51999999999998</v>
      </c>
      <c r="Z1135" s="724">
        <f>SUBTOTAL(9,Z1136:Z1153)</f>
        <v>0</v>
      </c>
      <c r="AA1135" s="702"/>
      <c r="AB1135" s="702">
        <f>SUBTOTAL(9,AB1136:AB1153)</f>
        <v>304675229.94000006</v>
      </c>
      <c r="AC1135" s="708"/>
      <c r="AD1135" s="708"/>
      <c r="AE1135" s="708"/>
      <c r="AF1135" s="708"/>
      <c r="AG1135" s="708"/>
      <c r="AH1135" s="698"/>
      <c r="AI1135" s="708"/>
      <c r="AJ1135" s="698"/>
      <c r="AK1135" s="698">
        <f>SUBTOTAL(9,AK1136:AK1153)</f>
        <v>6</v>
      </c>
      <c r="AL1135" s="702"/>
      <c r="AM1135" s="702">
        <f>SUBTOTAL(9,AM1136:AM1153)</f>
        <v>77479600</v>
      </c>
      <c r="AN1135" s="708"/>
      <c r="AO1135" s="698">
        <f>SUBTOTAL(9,AO1136:AO1153)</f>
        <v>0</v>
      </c>
      <c r="AP1135" s="702">
        <f t="shared" si="416"/>
        <v>2366057729.9400001</v>
      </c>
      <c r="AQ1135" s="709"/>
      <c r="AR1135" s="709"/>
      <c r="AS1135" s="723"/>
    </row>
    <row r="1136" spans="1:45" ht="69" outlineLevel="2">
      <c r="A1136" s="710">
        <f>IF(B1135&lt;&gt;"",B1135,A1134)</f>
        <v>75</v>
      </c>
      <c r="B1136" s="711" t="str">
        <f>IF(C1136&lt;&gt;"",COUNTA($C$8:C1136),"")</f>
        <v/>
      </c>
      <c r="C1136" s="711"/>
      <c r="D1136" s="5" t="s">
        <v>481</v>
      </c>
      <c r="E1136" s="699">
        <v>5</v>
      </c>
      <c r="F1136" s="699"/>
      <c r="G1136" s="699">
        <v>145</v>
      </c>
      <c r="H1136" s="699">
        <v>79</v>
      </c>
      <c r="I1136" s="699" t="s">
        <v>223</v>
      </c>
      <c r="J1136" s="699">
        <v>910</v>
      </c>
      <c r="K1136" s="712" t="s">
        <v>974</v>
      </c>
      <c r="L1136" s="714">
        <v>648.1</v>
      </c>
      <c r="M1136" s="715">
        <f>IF(K1136&lt;&gt;"",VLOOKUP(K1136,'DON GIA'!$S$1:$U$19,3,0),"")</f>
        <v>1679000</v>
      </c>
      <c r="N1136" s="715">
        <f>IF(K1136&lt;&gt;"",VLOOKUP(K1136,'DON GIA'!$S$1:$V$19,4,0),"")</f>
        <v>1350000</v>
      </c>
      <c r="O1136" s="715">
        <f t="shared" ref="O1136:O1153" si="423">IF(K1136&lt;&gt;"",L1136*M1136,"")</f>
        <v>1088159900</v>
      </c>
      <c r="P1136" s="715">
        <f t="shared" ref="P1136:P1153" si="424">IF(K1136&lt;&gt;"",L1136*N1136,"")</f>
        <v>874935000</v>
      </c>
      <c r="Q1136" s="5" t="s">
        <v>241</v>
      </c>
      <c r="R1136" s="699" t="s">
        <v>44</v>
      </c>
      <c r="S1136" s="699">
        <v>1</v>
      </c>
      <c r="T1136" s="715">
        <f>IF(Q1136&lt;&gt;"",VLOOKUP(Q1136,'DON GIA'!$H$1:$K$103,4,0),"")</f>
        <v>4240000</v>
      </c>
      <c r="U1136" s="715">
        <f t="shared" ref="U1136:U1153" si="425">IF(Q1136&lt;&gt;"",IF(ISNUMBER(T1136),S1136*T1136,""),"")</f>
        <v>4240000</v>
      </c>
      <c r="V1136" s="715" t="s">
        <v>2163</v>
      </c>
      <c r="W1136" s="712" t="s">
        <v>1231</v>
      </c>
      <c r="X1136" s="699" t="s">
        <v>27</v>
      </c>
      <c r="Y1136" s="718">
        <v>7.67</v>
      </c>
      <c r="Z1136" s="725"/>
      <c r="AA1136" s="715">
        <f>IF(W1136&lt;&gt;"",VLOOKUP(W1136,'DON GIA'!$A$1:$D$346,4,0),"")</f>
        <v>299700</v>
      </c>
      <c r="AB1136" s="715">
        <f t="shared" ref="AB1136:AB1153" si="426">IF(W1136&lt;&gt;"",IF(ISNUMBER(AA1136),Y1136*AA1136,""),"")</f>
        <v>2298699</v>
      </c>
      <c r="AC1136" s="5"/>
      <c r="AD1136" s="5" t="s">
        <v>29</v>
      </c>
      <c r="AE1136" s="5" t="s">
        <v>36</v>
      </c>
      <c r="AF1136" s="5" t="s">
        <v>41</v>
      </c>
      <c r="AG1136" s="5" t="s">
        <v>41</v>
      </c>
      <c r="AH1136" s="699"/>
      <c r="AI1136" s="5" t="s">
        <v>562</v>
      </c>
      <c r="AJ1136" s="699" t="s">
        <v>409</v>
      </c>
      <c r="AK1136" s="699">
        <v>5</v>
      </c>
      <c r="AL1136" s="715">
        <f>IF(AI1136&lt;&gt;"",VLOOKUP(AI1136,'DON GIA'!$M$1:$P$9,4,0),"")</f>
        <v>12895920</v>
      </c>
      <c r="AM1136" s="715">
        <f t="shared" ref="AM1136:AM1153" si="427">IF(AI1136&lt;&gt;"",AK1136*AL1136,"")</f>
        <v>64479600</v>
      </c>
      <c r="AN1136" s="5"/>
      <c r="AO1136" s="699"/>
      <c r="AP1136" s="702" t="str">
        <f t="shared" si="416"/>
        <v/>
      </c>
      <c r="AQ1136" s="709" t="s">
        <v>2403</v>
      </c>
      <c r="AR1136" s="709" t="s">
        <v>2021</v>
      </c>
      <c r="AS1136" s="723"/>
    </row>
    <row r="1137" spans="1:45" ht="66.75" outlineLevel="2">
      <c r="A1137" s="710">
        <f t="shared" ref="A1137:A1153" si="428">IF(B1136&lt;&gt;"",B1136,A1136)</f>
        <v>75</v>
      </c>
      <c r="B1137" s="711" t="str">
        <f>IF(C1137&lt;&gt;"",COUNTA($C$8:C1137),"")</f>
        <v/>
      </c>
      <c r="C1137" s="711"/>
      <c r="D1137" s="5" t="s">
        <v>71</v>
      </c>
      <c r="E1137" s="699"/>
      <c r="F1137" s="699"/>
      <c r="G1137" s="699"/>
      <c r="H1137" s="699"/>
      <c r="I1137" s="699"/>
      <c r="J1137" s="699"/>
      <c r="K1137" s="712"/>
      <c r="L1137" s="714" t="s">
        <v>35</v>
      </c>
      <c r="M1137" s="715" t="str">
        <f>IF(K1137&lt;&gt;"",VLOOKUP(K1137,'DON GIA'!$S$1:$U$19,3,0),"")</f>
        <v/>
      </c>
      <c r="N1137" s="715" t="str">
        <f>IF(K1137&lt;&gt;"",VLOOKUP(K1137,'DON GIA'!$S$1:$V$19,4,0),"")</f>
        <v/>
      </c>
      <c r="O1137" s="715" t="str">
        <f t="shared" si="423"/>
        <v/>
      </c>
      <c r="P1137" s="715" t="str">
        <f t="shared" si="424"/>
        <v/>
      </c>
      <c r="Q1137" s="5" t="s">
        <v>48</v>
      </c>
      <c r="R1137" s="699" t="s">
        <v>44</v>
      </c>
      <c r="S1137" s="699">
        <v>2</v>
      </c>
      <c r="T1137" s="715">
        <f>IF(Q1137&lt;&gt;"",VLOOKUP(Q1137,'DON GIA'!$H$1:$K$103,4,0),"")</f>
        <v>1708000</v>
      </c>
      <c r="U1137" s="715">
        <f t="shared" si="425"/>
        <v>3416000</v>
      </c>
      <c r="V1137" s="715"/>
      <c r="W1137" s="712" t="s">
        <v>1063</v>
      </c>
      <c r="X1137" s="699" t="s">
        <v>27</v>
      </c>
      <c r="Y1137" s="718">
        <v>52.51</v>
      </c>
      <c r="Z1137" s="725"/>
      <c r="AA1137" s="715">
        <f>IF(W1137&lt;&gt;"",VLOOKUP(W1137,'DON GIA'!$A$1:$D$346,4,0),"")</f>
        <v>3941166</v>
      </c>
      <c r="AB1137" s="715">
        <f t="shared" si="426"/>
        <v>206950626.66</v>
      </c>
      <c r="AC1137" s="5"/>
      <c r="AD1137" s="5" t="s">
        <v>29</v>
      </c>
      <c r="AE1137" s="5" t="s">
        <v>30</v>
      </c>
      <c r="AF1137" s="5" t="s">
        <v>31</v>
      </c>
      <c r="AG1137" s="5" t="s">
        <v>32</v>
      </c>
      <c r="AH1137" s="699"/>
      <c r="AI1137" s="5" t="s">
        <v>578</v>
      </c>
      <c r="AJ1137" s="699" t="s">
        <v>560</v>
      </c>
      <c r="AK1137" s="699">
        <v>1</v>
      </c>
      <c r="AL1137" s="715">
        <f>IF(AI1137&lt;&gt;"",VLOOKUP(AI1137,'DON GIA'!$M$1:$P$9,4,0),"")</f>
        <v>13000000</v>
      </c>
      <c r="AM1137" s="715">
        <f t="shared" si="427"/>
        <v>13000000</v>
      </c>
      <c r="AN1137" s="5"/>
      <c r="AO1137" s="699"/>
      <c r="AP1137" s="702" t="str">
        <f t="shared" si="416"/>
        <v/>
      </c>
      <c r="AQ1137" s="722" t="s">
        <v>511</v>
      </c>
      <c r="AR1137" s="722" t="s">
        <v>1953</v>
      </c>
      <c r="AS1137" s="639"/>
    </row>
    <row r="1138" spans="1:45" ht="99.75" outlineLevel="2">
      <c r="A1138" s="710">
        <f t="shared" si="428"/>
        <v>75</v>
      </c>
      <c r="B1138" s="711" t="str">
        <f>IF(C1138&lt;&gt;"",COUNTA($C$8:C1138),"")</f>
        <v/>
      </c>
      <c r="C1138" s="711"/>
      <c r="D1138" s="5"/>
      <c r="E1138" s="699"/>
      <c r="F1138" s="699"/>
      <c r="G1138" s="699"/>
      <c r="H1138" s="699"/>
      <c r="I1138" s="699"/>
      <c r="J1138" s="699"/>
      <c r="K1138" s="712"/>
      <c r="L1138" s="714" t="s">
        <v>35</v>
      </c>
      <c r="M1138" s="715" t="str">
        <f>IF(K1138&lt;&gt;"",VLOOKUP(K1138,'DON GIA'!$S$1:$U$19,3,0),"")</f>
        <v/>
      </c>
      <c r="N1138" s="715" t="str">
        <f>IF(K1138&lt;&gt;"",VLOOKUP(K1138,'DON GIA'!$S$1:$V$19,4,0),"")</f>
        <v/>
      </c>
      <c r="O1138" s="715" t="str">
        <f t="shared" si="423"/>
        <v/>
      </c>
      <c r="P1138" s="715" t="str">
        <f t="shared" si="424"/>
        <v/>
      </c>
      <c r="Q1138" s="5" t="s">
        <v>76</v>
      </c>
      <c r="R1138" s="699" t="s">
        <v>44</v>
      </c>
      <c r="S1138" s="699">
        <v>3</v>
      </c>
      <c r="T1138" s="715">
        <f>IF(Q1138&lt;&gt;"",VLOOKUP(Q1138,'DON GIA'!$H$1:$K$103,4,0),"")</f>
        <v>494000</v>
      </c>
      <c r="U1138" s="715">
        <f t="shared" si="425"/>
        <v>1482000</v>
      </c>
      <c r="V1138" s="715"/>
      <c r="W1138" s="712" t="s">
        <v>1230</v>
      </c>
      <c r="X1138" s="699" t="s">
        <v>27</v>
      </c>
      <c r="Y1138" s="718">
        <v>7.98</v>
      </c>
      <c r="Z1138" s="725"/>
      <c r="AA1138" s="715">
        <f>IF(W1138&lt;&gt;"",VLOOKUP(W1138,'DON GIA'!$A$1:$D$346,4,0),"")</f>
        <v>1119277</v>
      </c>
      <c r="AB1138" s="715">
        <f t="shared" si="426"/>
        <v>8931830.4600000009</v>
      </c>
      <c r="AC1138" s="5"/>
      <c r="AD1138" s="5" t="s">
        <v>29</v>
      </c>
      <c r="AE1138" s="5" t="s">
        <v>36</v>
      </c>
      <c r="AF1138" s="5" t="s">
        <v>41</v>
      </c>
      <c r="AG1138" s="5" t="s">
        <v>41</v>
      </c>
      <c r="AH1138" s="699"/>
      <c r="AI1138" s="5"/>
      <c r="AJ1138" s="699"/>
      <c r="AK1138" s="699"/>
      <c r="AL1138" s="715" t="str">
        <f>IF(AI1138&lt;&gt;"",VLOOKUP(AI1138,'DON GIA'!$M$1:$P$9,4,0),"")</f>
        <v/>
      </c>
      <c r="AM1138" s="715" t="str">
        <f t="shared" si="427"/>
        <v/>
      </c>
      <c r="AN1138" s="5"/>
      <c r="AO1138" s="699"/>
      <c r="AP1138" s="702" t="str">
        <f t="shared" si="416"/>
        <v/>
      </c>
      <c r="AQ1138" s="584" t="s">
        <v>2036</v>
      </c>
      <c r="AR1138" s="584" t="s">
        <v>2034</v>
      </c>
      <c r="AS1138" s="631"/>
    </row>
    <row r="1139" spans="1:45" ht="66.75" outlineLevel="2">
      <c r="A1139" s="710">
        <f t="shared" si="428"/>
        <v>75</v>
      </c>
      <c r="B1139" s="711" t="str">
        <f>IF(C1139&lt;&gt;"",COUNTA($C$8:C1139),"")</f>
        <v/>
      </c>
      <c r="C1139" s="711"/>
      <c r="D1139" s="5"/>
      <c r="E1139" s="699"/>
      <c r="F1139" s="699"/>
      <c r="G1139" s="699"/>
      <c r="H1139" s="699"/>
      <c r="I1139" s="699"/>
      <c r="J1139" s="699"/>
      <c r="K1139" s="712"/>
      <c r="L1139" s="714" t="s">
        <v>35</v>
      </c>
      <c r="M1139" s="715" t="str">
        <f>IF(K1139&lt;&gt;"",VLOOKUP(K1139,'DON GIA'!$S$1:$U$19,3,0),"")</f>
        <v/>
      </c>
      <c r="N1139" s="715" t="str">
        <f>IF(K1139&lt;&gt;"",VLOOKUP(K1139,'DON GIA'!$S$1:$V$19,4,0),"")</f>
        <v/>
      </c>
      <c r="O1139" s="715" t="str">
        <f t="shared" si="423"/>
        <v/>
      </c>
      <c r="P1139" s="715" t="str">
        <f t="shared" si="424"/>
        <v/>
      </c>
      <c r="Q1139" s="5" t="s">
        <v>132</v>
      </c>
      <c r="R1139" s="699" t="s">
        <v>44</v>
      </c>
      <c r="S1139" s="699">
        <v>1</v>
      </c>
      <c r="T1139" s="715">
        <f>IF(Q1139&lt;&gt;"",VLOOKUP(Q1139,'DON GIA'!$H$1:$K$103,4,0),"")</f>
        <v>293000</v>
      </c>
      <c r="U1139" s="715">
        <f t="shared" si="425"/>
        <v>293000</v>
      </c>
      <c r="V1139" s="715"/>
      <c r="W1139" s="712" t="s">
        <v>1241</v>
      </c>
      <c r="X1139" s="699" t="s">
        <v>27</v>
      </c>
      <c r="Y1139" s="718">
        <v>4.41</v>
      </c>
      <c r="Z1139" s="725"/>
      <c r="AA1139" s="715">
        <f>IF(W1139&lt;&gt;"",VLOOKUP(W1139,'DON GIA'!$A$1:$D$346,4,0),"")</f>
        <v>10655885</v>
      </c>
      <c r="AB1139" s="715">
        <f t="shared" si="426"/>
        <v>46992452.850000001</v>
      </c>
      <c r="AC1139" s="5"/>
      <c r="AD1139" s="5" t="s">
        <v>29</v>
      </c>
      <c r="AE1139" s="5" t="s">
        <v>30</v>
      </c>
      <c r="AF1139" s="5" t="s">
        <v>31</v>
      </c>
      <c r="AG1139" s="5" t="s">
        <v>34</v>
      </c>
      <c r="AH1139" s="699"/>
      <c r="AI1139" s="5"/>
      <c r="AJ1139" s="699"/>
      <c r="AK1139" s="699"/>
      <c r="AL1139" s="715" t="str">
        <f>IF(AI1139&lt;&gt;"",VLOOKUP(AI1139,'DON GIA'!$M$1:$P$9,4,0),"")</f>
        <v/>
      </c>
      <c r="AM1139" s="715" t="str">
        <f t="shared" si="427"/>
        <v/>
      </c>
      <c r="AN1139" s="5"/>
      <c r="AO1139" s="699"/>
      <c r="AP1139" s="702" t="str">
        <f t="shared" si="416"/>
        <v/>
      </c>
      <c r="AQ1139" s="726" t="s">
        <v>2037</v>
      </c>
      <c r="AR1139" s="726" t="s">
        <v>2035</v>
      </c>
      <c r="AS1139" s="727"/>
    </row>
    <row r="1140" spans="1:45" outlineLevel="2">
      <c r="A1140" s="710">
        <f t="shared" si="428"/>
        <v>75</v>
      </c>
      <c r="B1140" s="711" t="str">
        <f>IF(C1140&lt;&gt;"",COUNTA($C$8:C1140),"")</f>
        <v/>
      </c>
      <c r="C1140" s="711"/>
      <c r="D1140" s="5"/>
      <c r="E1140" s="699"/>
      <c r="F1140" s="699"/>
      <c r="G1140" s="699"/>
      <c r="H1140" s="699"/>
      <c r="I1140" s="699"/>
      <c r="J1140" s="699"/>
      <c r="K1140" s="712"/>
      <c r="L1140" s="714" t="s">
        <v>35</v>
      </c>
      <c r="M1140" s="715" t="str">
        <f>IF(K1140&lt;&gt;"",VLOOKUP(K1140,'DON GIA'!$S$1:$U$19,3,0),"")</f>
        <v/>
      </c>
      <c r="N1140" s="715" t="str">
        <f>IF(K1140&lt;&gt;"",VLOOKUP(K1140,'DON GIA'!$S$1:$V$19,4,0),"")</f>
        <v/>
      </c>
      <c r="O1140" s="715" t="str">
        <f t="shared" si="423"/>
        <v/>
      </c>
      <c r="P1140" s="715" t="str">
        <f t="shared" si="424"/>
        <v/>
      </c>
      <c r="Q1140" s="5" t="s">
        <v>217</v>
      </c>
      <c r="R1140" s="699" t="s">
        <v>44</v>
      </c>
      <c r="S1140" s="699">
        <v>18</v>
      </c>
      <c r="T1140" s="715">
        <f>IF(Q1140&lt;&gt;"",VLOOKUP(Q1140,'DON GIA'!$H$1:$K$103,4,0),"")</f>
        <v>132000</v>
      </c>
      <c r="U1140" s="715">
        <f t="shared" si="425"/>
        <v>2376000</v>
      </c>
      <c r="V1140" s="715"/>
      <c r="W1140" s="712" t="s">
        <v>1288</v>
      </c>
      <c r="X1140" s="699" t="s">
        <v>27</v>
      </c>
      <c r="Y1140" s="718">
        <v>24</v>
      </c>
      <c r="Z1140" s="725"/>
      <c r="AA1140" s="715">
        <f>IF(W1140&lt;&gt;"",VLOOKUP(W1140,'DON GIA'!$A$1:$D$346,4,0),"")</f>
        <v>1229116</v>
      </c>
      <c r="AB1140" s="715">
        <f t="shared" si="426"/>
        <v>29498784</v>
      </c>
      <c r="AC1140" s="5"/>
      <c r="AD1140" s="5" t="s">
        <v>29</v>
      </c>
      <c r="AE1140" s="5" t="s">
        <v>107</v>
      </c>
      <c r="AF1140" s="5" t="s">
        <v>116</v>
      </c>
      <c r="AG1140" s="5" t="s">
        <v>136</v>
      </c>
      <c r="AH1140" s="699"/>
      <c r="AI1140" s="5"/>
      <c r="AJ1140" s="699"/>
      <c r="AK1140" s="699"/>
      <c r="AL1140" s="715" t="str">
        <f>IF(AI1140&lt;&gt;"",VLOOKUP(AI1140,'DON GIA'!$M$1:$P$9,4,0),"")</f>
        <v/>
      </c>
      <c r="AM1140" s="715" t="str">
        <f t="shared" si="427"/>
        <v/>
      </c>
      <c r="AN1140" s="5"/>
      <c r="AO1140" s="699"/>
      <c r="AP1140" s="702" t="str">
        <f t="shared" si="416"/>
        <v/>
      </c>
      <c r="AQ1140" s="712"/>
      <c r="AR1140" s="712"/>
      <c r="AS1140" s="727"/>
    </row>
    <row r="1141" spans="1:45" outlineLevel="2">
      <c r="A1141" s="710">
        <f t="shared" si="428"/>
        <v>75</v>
      </c>
      <c r="B1141" s="711" t="str">
        <f>IF(C1141&lt;&gt;"",COUNTA($C$8:C1141),"")</f>
        <v/>
      </c>
      <c r="C1141" s="711"/>
      <c r="D1141" s="5"/>
      <c r="E1141" s="699"/>
      <c r="F1141" s="699"/>
      <c r="G1141" s="699"/>
      <c r="H1141" s="699"/>
      <c r="I1141" s="699"/>
      <c r="J1141" s="699"/>
      <c r="K1141" s="712"/>
      <c r="L1141" s="714" t="s">
        <v>35</v>
      </c>
      <c r="M1141" s="715" t="str">
        <f>IF(K1141&lt;&gt;"",VLOOKUP(K1141,'DON GIA'!$S$1:$U$19,3,0),"")</f>
        <v/>
      </c>
      <c r="N1141" s="715" t="str">
        <f>IF(K1141&lt;&gt;"",VLOOKUP(K1141,'DON GIA'!$S$1:$V$19,4,0),"")</f>
        <v/>
      </c>
      <c r="O1141" s="715" t="str">
        <f t="shared" si="423"/>
        <v/>
      </c>
      <c r="P1141" s="715" t="str">
        <f t="shared" si="424"/>
        <v/>
      </c>
      <c r="Q1141" s="5" t="s">
        <v>52</v>
      </c>
      <c r="R1141" s="699" t="s">
        <v>44</v>
      </c>
      <c r="S1141" s="699">
        <v>15</v>
      </c>
      <c r="T1141" s="715">
        <f>IF(Q1141&lt;&gt;"",VLOOKUP(Q1141,'DON GIA'!$H$1:$K$103,4,0),"")</f>
        <v>76000</v>
      </c>
      <c r="U1141" s="715">
        <f t="shared" si="425"/>
        <v>1140000</v>
      </c>
      <c r="V1141" s="715"/>
      <c r="W1141" s="712" t="s">
        <v>1052</v>
      </c>
      <c r="X1141" s="699" t="s">
        <v>27</v>
      </c>
      <c r="Y1141" s="718">
        <v>52.51</v>
      </c>
      <c r="Z1141" s="725"/>
      <c r="AA1141" s="715">
        <f>IF(W1141&lt;&gt;"",VLOOKUP(W1141,'DON GIA'!$A$1:$D$346,4,0),"")</f>
        <v>161275</v>
      </c>
      <c r="AB1141" s="715">
        <f t="shared" si="426"/>
        <v>8468550.25</v>
      </c>
      <c r="AC1141" s="5"/>
      <c r="AD1141" s="5"/>
      <c r="AE1141" s="5"/>
      <c r="AF1141" s="5"/>
      <c r="AG1141" s="5"/>
      <c r="AH1141" s="699"/>
      <c r="AI1141" s="5"/>
      <c r="AJ1141" s="699"/>
      <c r="AK1141" s="699"/>
      <c r="AL1141" s="715" t="str">
        <f>IF(AI1141&lt;&gt;"",VLOOKUP(AI1141,'DON GIA'!$M$1:$P$9,4,0),"")</f>
        <v/>
      </c>
      <c r="AM1141" s="715" t="str">
        <f t="shared" si="427"/>
        <v/>
      </c>
      <c r="AN1141" s="5"/>
      <c r="AO1141" s="699"/>
      <c r="AP1141" s="702" t="str">
        <f t="shared" si="416"/>
        <v/>
      </c>
      <c r="AQ1141" s="712"/>
      <c r="AR1141" s="712"/>
      <c r="AS1141" s="727"/>
    </row>
    <row r="1142" spans="1:45" outlineLevel="2">
      <c r="A1142" s="710">
        <f t="shared" si="428"/>
        <v>75</v>
      </c>
      <c r="B1142" s="711" t="str">
        <f>IF(C1142&lt;&gt;"",COUNTA($C$8:C1142),"")</f>
        <v/>
      </c>
      <c r="C1142" s="711"/>
      <c r="D1142" s="5"/>
      <c r="E1142" s="699"/>
      <c r="F1142" s="699"/>
      <c r="G1142" s="699"/>
      <c r="H1142" s="699"/>
      <c r="I1142" s="699"/>
      <c r="J1142" s="699"/>
      <c r="K1142" s="712"/>
      <c r="L1142" s="714" t="s">
        <v>35</v>
      </c>
      <c r="M1142" s="715" t="str">
        <f>IF(K1142&lt;&gt;"",VLOOKUP(K1142,'DON GIA'!$S$1:$U$19,3,0),"")</f>
        <v/>
      </c>
      <c r="N1142" s="715" t="str">
        <f>IF(K1142&lt;&gt;"",VLOOKUP(K1142,'DON GIA'!$S$1:$V$19,4,0),"")</f>
        <v/>
      </c>
      <c r="O1142" s="715" t="str">
        <f t="shared" si="423"/>
        <v/>
      </c>
      <c r="P1142" s="715" t="str">
        <f t="shared" si="424"/>
        <v/>
      </c>
      <c r="Q1142" s="5" t="s">
        <v>53</v>
      </c>
      <c r="R1142" s="699" t="s">
        <v>44</v>
      </c>
      <c r="S1142" s="699">
        <v>22</v>
      </c>
      <c r="T1142" s="715">
        <f>IF(Q1142&lt;&gt;"",VLOOKUP(Q1142,'DON GIA'!$H$1:$K$103,4,0),"")</f>
        <v>34000</v>
      </c>
      <c r="U1142" s="715">
        <f t="shared" si="425"/>
        <v>748000</v>
      </c>
      <c r="V1142" s="715"/>
      <c r="W1142" s="712" t="s">
        <v>1108</v>
      </c>
      <c r="X1142" s="699" t="s">
        <v>27</v>
      </c>
      <c r="Y1142" s="718">
        <v>5.44</v>
      </c>
      <c r="Z1142" s="725"/>
      <c r="AA1142" s="715">
        <f>IF(W1142&lt;&gt;"",VLOOKUP(W1142,'DON GIA'!$A$1:$D$346,4,0),"")</f>
        <v>282038</v>
      </c>
      <c r="AB1142" s="715">
        <f t="shared" si="426"/>
        <v>1534286.7200000002</v>
      </c>
      <c r="AC1142" s="5"/>
      <c r="AD1142" s="5"/>
      <c r="AE1142" s="5"/>
      <c r="AF1142" s="5"/>
      <c r="AG1142" s="5"/>
      <c r="AH1142" s="699"/>
      <c r="AI1142" s="5"/>
      <c r="AJ1142" s="699"/>
      <c r="AK1142" s="699"/>
      <c r="AL1142" s="715" t="str">
        <f>IF(AI1142&lt;&gt;"",VLOOKUP(AI1142,'DON GIA'!$M$1:$P$9,4,0),"")</f>
        <v/>
      </c>
      <c r="AM1142" s="715" t="str">
        <f t="shared" si="427"/>
        <v/>
      </c>
      <c r="AN1142" s="5"/>
      <c r="AO1142" s="699"/>
      <c r="AP1142" s="702" t="str">
        <f t="shared" si="416"/>
        <v/>
      </c>
      <c r="AQ1142" s="712"/>
      <c r="AR1142" s="712"/>
      <c r="AS1142" s="727"/>
    </row>
    <row r="1143" spans="1:45" outlineLevel="2">
      <c r="A1143" s="710">
        <f t="shared" si="428"/>
        <v>75</v>
      </c>
      <c r="B1143" s="711" t="str">
        <f>IF(C1143&lt;&gt;"",COUNTA($C$8:C1143),"")</f>
        <v/>
      </c>
      <c r="C1143" s="711"/>
      <c r="D1143" s="5"/>
      <c r="E1143" s="699"/>
      <c r="F1143" s="699"/>
      <c r="G1143" s="699"/>
      <c r="H1143" s="699"/>
      <c r="I1143" s="699"/>
      <c r="J1143" s="699"/>
      <c r="K1143" s="712"/>
      <c r="L1143" s="714" t="s">
        <v>35</v>
      </c>
      <c r="M1143" s="715" t="str">
        <f>IF(K1143&lt;&gt;"",VLOOKUP(K1143,'DON GIA'!$S$1:$U$19,3,0),"")</f>
        <v/>
      </c>
      <c r="N1143" s="715" t="str">
        <f>IF(K1143&lt;&gt;"",VLOOKUP(K1143,'DON GIA'!$S$1:$V$19,4,0),"")</f>
        <v/>
      </c>
      <c r="O1143" s="715" t="str">
        <f t="shared" si="423"/>
        <v/>
      </c>
      <c r="P1143" s="715" t="str">
        <f t="shared" si="424"/>
        <v/>
      </c>
      <c r="Q1143" s="5" t="s">
        <v>482</v>
      </c>
      <c r="R1143" s="699" t="s">
        <v>27</v>
      </c>
      <c r="S1143" s="699">
        <v>5</v>
      </c>
      <c r="T1143" s="715">
        <f>IF(Q1143&lt;&gt;"",VLOOKUP(Q1143,'DON GIA'!$H$1:$K$103,4,0),"")</f>
        <v>10000</v>
      </c>
      <c r="U1143" s="715">
        <f t="shared" si="425"/>
        <v>50000</v>
      </c>
      <c r="V1143" s="715"/>
      <c r="W1143" s="712" t="s">
        <v>35</v>
      </c>
      <c r="X1143" s="699"/>
      <c r="Y1143" s="718"/>
      <c r="Z1143" s="725"/>
      <c r="AA1143" s="715" t="str">
        <f>IF(W1143&lt;&gt;"",VLOOKUP(W1143,'DON GIA'!$A$1:$D$346,4,0),"")</f>
        <v/>
      </c>
      <c r="AB1143" s="715" t="str">
        <f t="shared" si="426"/>
        <v/>
      </c>
      <c r="AC1143" s="5"/>
      <c r="AD1143" s="5"/>
      <c r="AE1143" s="5"/>
      <c r="AF1143" s="5"/>
      <c r="AG1143" s="5"/>
      <c r="AH1143" s="699"/>
      <c r="AI1143" s="5"/>
      <c r="AJ1143" s="699"/>
      <c r="AK1143" s="699"/>
      <c r="AL1143" s="715" t="str">
        <f>IF(AI1143&lt;&gt;"",VLOOKUP(AI1143,'DON GIA'!$M$1:$P$9,4,0),"")</f>
        <v/>
      </c>
      <c r="AM1143" s="715" t="str">
        <f t="shared" si="427"/>
        <v/>
      </c>
      <c r="AN1143" s="5"/>
      <c r="AO1143" s="699"/>
      <c r="AP1143" s="702" t="str">
        <f t="shared" si="416"/>
        <v/>
      </c>
      <c r="AQ1143" s="712"/>
      <c r="AR1143" s="712"/>
      <c r="AS1143" s="727"/>
    </row>
    <row r="1144" spans="1:45" outlineLevel="2">
      <c r="A1144" s="710">
        <f t="shared" si="428"/>
        <v>75</v>
      </c>
      <c r="B1144" s="711" t="str">
        <f>IF(C1144&lt;&gt;"",COUNTA($C$8:C1144),"")</f>
        <v/>
      </c>
      <c r="C1144" s="711"/>
      <c r="D1144" s="5"/>
      <c r="E1144" s="699"/>
      <c r="F1144" s="699"/>
      <c r="G1144" s="699"/>
      <c r="H1144" s="699"/>
      <c r="I1144" s="699"/>
      <c r="J1144" s="699"/>
      <c r="K1144" s="712"/>
      <c r="L1144" s="714" t="s">
        <v>35</v>
      </c>
      <c r="M1144" s="715" t="str">
        <f>IF(K1144&lt;&gt;"",VLOOKUP(K1144,'DON GIA'!$S$1:$U$19,3,0),"")</f>
        <v/>
      </c>
      <c r="N1144" s="715" t="str">
        <f>IF(K1144&lt;&gt;"",VLOOKUP(K1144,'DON GIA'!$S$1:$V$19,4,0),"")</f>
        <v/>
      </c>
      <c r="O1144" s="715" t="str">
        <f t="shared" si="423"/>
        <v/>
      </c>
      <c r="P1144" s="715" t="str">
        <f t="shared" si="424"/>
        <v/>
      </c>
      <c r="Q1144" s="5" t="s">
        <v>125</v>
      </c>
      <c r="R1144" s="699" t="s">
        <v>44</v>
      </c>
      <c r="S1144" s="699">
        <v>1</v>
      </c>
      <c r="T1144" s="715">
        <f>IF(Q1144&lt;&gt;"",VLOOKUP(Q1144,'DON GIA'!$H$1:$K$103,4,0),"")</f>
        <v>758000</v>
      </c>
      <c r="U1144" s="715">
        <f t="shared" si="425"/>
        <v>758000</v>
      </c>
      <c r="V1144" s="715"/>
      <c r="W1144" s="712" t="s">
        <v>35</v>
      </c>
      <c r="X1144" s="699"/>
      <c r="Y1144" s="718"/>
      <c r="Z1144" s="725"/>
      <c r="AA1144" s="715" t="str">
        <f>IF(W1144&lt;&gt;"",VLOOKUP(W1144,'DON GIA'!$A$1:$D$346,4,0),"")</f>
        <v/>
      </c>
      <c r="AB1144" s="715" t="str">
        <f t="shared" si="426"/>
        <v/>
      </c>
      <c r="AC1144" s="5"/>
      <c r="AD1144" s="5"/>
      <c r="AE1144" s="5"/>
      <c r="AF1144" s="5"/>
      <c r="AG1144" s="5"/>
      <c r="AH1144" s="699"/>
      <c r="AI1144" s="5"/>
      <c r="AJ1144" s="699"/>
      <c r="AK1144" s="699"/>
      <c r="AL1144" s="715" t="str">
        <f>IF(AI1144&lt;&gt;"",VLOOKUP(AI1144,'DON GIA'!$M$1:$P$9,4,0),"")</f>
        <v/>
      </c>
      <c r="AM1144" s="715" t="str">
        <f t="shared" si="427"/>
        <v/>
      </c>
      <c r="AN1144" s="5"/>
      <c r="AO1144" s="699"/>
      <c r="AP1144" s="702" t="str">
        <f t="shared" si="416"/>
        <v/>
      </c>
      <c r="AQ1144" s="712"/>
      <c r="AR1144" s="712"/>
      <c r="AS1144" s="727"/>
    </row>
    <row r="1145" spans="1:45" outlineLevel="2">
      <c r="A1145" s="710">
        <f t="shared" si="428"/>
        <v>75</v>
      </c>
      <c r="B1145" s="711" t="str">
        <f>IF(C1145&lt;&gt;"",COUNTA($C$8:C1145),"")</f>
        <v/>
      </c>
      <c r="C1145" s="711"/>
      <c r="D1145" s="5"/>
      <c r="E1145" s="699"/>
      <c r="F1145" s="699"/>
      <c r="G1145" s="699"/>
      <c r="H1145" s="699"/>
      <c r="I1145" s="699"/>
      <c r="J1145" s="699"/>
      <c r="K1145" s="712"/>
      <c r="L1145" s="714" t="s">
        <v>35</v>
      </c>
      <c r="M1145" s="715" t="str">
        <f>IF(K1145&lt;&gt;"",VLOOKUP(K1145,'DON GIA'!$S$1:$U$19,3,0),"")</f>
        <v/>
      </c>
      <c r="N1145" s="715" t="str">
        <f>IF(K1145&lt;&gt;"",VLOOKUP(K1145,'DON GIA'!$S$1:$V$19,4,0),"")</f>
        <v/>
      </c>
      <c r="O1145" s="715" t="str">
        <f t="shared" si="423"/>
        <v/>
      </c>
      <c r="P1145" s="715" t="str">
        <f t="shared" si="424"/>
        <v/>
      </c>
      <c r="Q1145" s="5" t="s">
        <v>46</v>
      </c>
      <c r="R1145" s="699" t="s">
        <v>44</v>
      </c>
      <c r="S1145" s="699">
        <v>1</v>
      </c>
      <c r="T1145" s="715">
        <f>IF(Q1145&lt;&gt;"",VLOOKUP(Q1145,'DON GIA'!$H$1:$K$103,4,0),"")</f>
        <v>758000</v>
      </c>
      <c r="U1145" s="715">
        <f t="shared" si="425"/>
        <v>758000</v>
      </c>
      <c r="V1145" s="715"/>
      <c r="W1145" s="712" t="s">
        <v>35</v>
      </c>
      <c r="X1145" s="699"/>
      <c r="Y1145" s="718"/>
      <c r="Z1145" s="725"/>
      <c r="AA1145" s="715" t="str">
        <f>IF(W1145&lt;&gt;"",VLOOKUP(W1145,'DON GIA'!$A$1:$D$346,4,0),"")</f>
        <v/>
      </c>
      <c r="AB1145" s="715" t="str">
        <f t="shared" si="426"/>
        <v/>
      </c>
      <c r="AC1145" s="5"/>
      <c r="AD1145" s="5"/>
      <c r="AE1145" s="5"/>
      <c r="AF1145" s="5"/>
      <c r="AG1145" s="5"/>
      <c r="AH1145" s="699"/>
      <c r="AI1145" s="5"/>
      <c r="AJ1145" s="699"/>
      <c r="AK1145" s="699"/>
      <c r="AL1145" s="715" t="str">
        <f>IF(AI1145&lt;&gt;"",VLOOKUP(AI1145,'DON GIA'!$M$1:$P$9,4,0),"")</f>
        <v/>
      </c>
      <c r="AM1145" s="715" t="str">
        <f t="shared" si="427"/>
        <v/>
      </c>
      <c r="AN1145" s="5"/>
      <c r="AO1145" s="699"/>
      <c r="AP1145" s="702" t="str">
        <f t="shared" si="416"/>
        <v/>
      </c>
      <c r="AQ1145" s="712"/>
      <c r="AR1145" s="712"/>
      <c r="AS1145" s="727"/>
    </row>
    <row r="1146" spans="1:45" ht="33.75" outlineLevel="2">
      <c r="A1146" s="710">
        <f t="shared" si="428"/>
        <v>75</v>
      </c>
      <c r="B1146" s="711" t="str">
        <f>IF(C1146&lt;&gt;"",COUNTA($C$8:C1146),"")</f>
        <v/>
      </c>
      <c r="C1146" s="711"/>
      <c r="D1146" s="5"/>
      <c r="E1146" s="699"/>
      <c r="F1146" s="699"/>
      <c r="G1146" s="699"/>
      <c r="H1146" s="699"/>
      <c r="I1146" s="699"/>
      <c r="J1146" s="699"/>
      <c r="K1146" s="712"/>
      <c r="L1146" s="714" t="s">
        <v>35</v>
      </c>
      <c r="M1146" s="715" t="str">
        <f>IF(K1146&lt;&gt;"",VLOOKUP(K1146,'DON GIA'!$S$1:$U$19,3,0),"")</f>
        <v/>
      </c>
      <c r="N1146" s="715" t="str">
        <f>IF(K1146&lt;&gt;"",VLOOKUP(K1146,'DON GIA'!$S$1:$V$19,4,0),"")</f>
        <v/>
      </c>
      <c r="O1146" s="715" t="str">
        <f t="shared" si="423"/>
        <v/>
      </c>
      <c r="P1146" s="715" t="str">
        <f t="shared" si="424"/>
        <v/>
      </c>
      <c r="Q1146" s="5" t="s">
        <v>2245</v>
      </c>
      <c r="R1146" s="699" t="s">
        <v>44</v>
      </c>
      <c r="S1146" s="699">
        <v>1</v>
      </c>
      <c r="T1146" s="715">
        <f>IF(Q1146&lt;&gt;"",VLOOKUP(Q1146,'DON GIA'!$H$1:$K$103,4,0),"")</f>
        <v>1080000</v>
      </c>
      <c r="U1146" s="715">
        <f t="shared" si="425"/>
        <v>1080000</v>
      </c>
      <c r="V1146" s="715"/>
      <c r="W1146" s="712" t="s">
        <v>35</v>
      </c>
      <c r="X1146" s="699"/>
      <c r="Y1146" s="718"/>
      <c r="Z1146" s="725"/>
      <c r="AA1146" s="715" t="str">
        <f>IF(W1146&lt;&gt;"",VLOOKUP(W1146,'DON GIA'!$A$1:$D$346,4,0),"")</f>
        <v/>
      </c>
      <c r="AB1146" s="715" t="str">
        <f t="shared" si="426"/>
        <v/>
      </c>
      <c r="AC1146" s="5"/>
      <c r="AD1146" s="5"/>
      <c r="AE1146" s="5"/>
      <c r="AF1146" s="5"/>
      <c r="AG1146" s="5"/>
      <c r="AH1146" s="699"/>
      <c r="AI1146" s="5"/>
      <c r="AJ1146" s="699"/>
      <c r="AK1146" s="699"/>
      <c r="AL1146" s="715" t="str">
        <f>IF(AI1146&lt;&gt;"",VLOOKUP(AI1146,'DON GIA'!$M$1:$P$9,4,0),"")</f>
        <v/>
      </c>
      <c r="AM1146" s="715" t="str">
        <f t="shared" si="427"/>
        <v/>
      </c>
      <c r="AN1146" s="5"/>
      <c r="AO1146" s="699"/>
      <c r="AP1146" s="702" t="str">
        <f t="shared" si="416"/>
        <v/>
      </c>
      <c r="AQ1146" s="712"/>
      <c r="AR1146" s="712"/>
      <c r="AS1146" s="727"/>
    </row>
    <row r="1147" spans="1:45" ht="33.75" outlineLevel="2">
      <c r="A1147" s="710">
        <f t="shared" si="428"/>
        <v>75</v>
      </c>
      <c r="B1147" s="711" t="str">
        <f>IF(C1147&lt;&gt;"",COUNTA($C$8:C1147),"")</f>
        <v/>
      </c>
      <c r="C1147" s="711"/>
      <c r="D1147" s="5"/>
      <c r="E1147" s="699"/>
      <c r="F1147" s="699"/>
      <c r="G1147" s="699"/>
      <c r="H1147" s="699"/>
      <c r="I1147" s="699"/>
      <c r="J1147" s="699"/>
      <c r="K1147" s="712"/>
      <c r="L1147" s="714" t="s">
        <v>35</v>
      </c>
      <c r="M1147" s="715" t="str">
        <f>IF(K1147&lt;&gt;"",VLOOKUP(K1147,'DON GIA'!$S$1:$U$19,3,0),"")</f>
        <v/>
      </c>
      <c r="N1147" s="715" t="str">
        <f>IF(K1147&lt;&gt;"",VLOOKUP(K1147,'DON GIA'!$S$1:$V$19,4,0),"")</f>
        <v/>
      </c>
      <c r="O1147" s="715" t="str">
        <f t="shared" si="423"/>
        <v/>
      </c>
      <c r="P1147" s="715" t="str">
        <f t="shared" si="424"/>
        <v/>
      </c>
      <c r="Q1147" s="5" t="s">
        <v>2243</v>
      </c>
      <c r="R1147" s="699" t="s">
        <v>44</v>
      </c>
      <c r="S1147" s="699">
        <v>1</v>
      </c>
      <c r="T1147" s="715">
        <f>IF(Q1147&lt;&gt;"",VLOOKUP(Q1147,'DON GIA'!$H$1:$K$103,4,0),"")</f>
        <v>480000</v>
      </c>
      <c r="U1147" s="715">
        <f t="shared" si="425"/>
        <v>480000</v>
      </c>
      <c r="V1147" s="715"/>
      <c r="W1147" s="712" t="s">
        <v>35</v>
      </c>
      <c r="X1147" s="699"/>
      <c r="Y1147" s="718"/>
      <c r="Z1147" s="725"/>
      <c r="AA1147" s="715" t="str">
        <f>IF(W1147&lt;&gt;"",VLOOKUP(W1147,'DON GIA'!$A$1:$D$346,4,0),"")</f>
        <v/>
      </c>
      <c r="AB1147" s="715" t="str">
        <f t="shared" si="426"/>
        <v/>
      </c>
      <c r="AC1147" s="5"/>
      <c r="AD1147" s="5"/>
      <c r="AE1147" s="5"/>
      <c r="AF1147" s="5"/>
      <c r="AG1147" s="5"/>
      <c r="AH1147" s="699"/>
      <c r="AI1147" s="5"/>
      <c r="AJ1147" s="699"/>
      <c r="AK1147" s="699"/>
      <c r="AL1147" s="715" t="str">
        <f>IF(AI1147&lt;&gt;"",VLOOKUP(AI1147,'DON GIA'!$M$1:$P$9,4,0),"")</f>
        <v/>
      </c>
      <c r="AM1147" s="715" t="str">
        <f t="shared" si="427"/>
        <v/>
      </c>
      <c r="AN1147" s="5"/>
      <c r="AO1147" s="699"/>
      <c r="AP1147" s="702" t="str">
        <f t="shared" si="416"/>
        <v/>
      </c>
      <c r="AQ1147" s="712"/>
      <c r="AR1147" s="712"/>
      <c r="AS1147" s="727"/>
    </row>
    <row r="1148" spans="1:45" outlineLevel="2">
      <c r="A1148" s="710">
        <f t="shared" si="428"/>
        <v>75</v>
      </c>
      <c r="B1148" s="711" t="str">
        <f>IF(C1148&lt;&gt;"",COUNTA($C$8:C1148),"")</f>
        <v/>
      </c>
      <c r="C1148" s="711"/>
      <c r="D1148" s="5"/>
      <c r="E1148" s="699"/>
      <c r="F1148" s="699"/>
      <c r="G1148" s="699"/>
      <c r="H1148" s="699"/>
      <c r="I1148" s="699"/>
      <c r="J1148" s="699"/>
      <c r="K1148" s="712"/>
      <c r="L1148" s="714" t="s">
        <v>35</v>
      </c>
      <c r="M1148" s="715" t="str">
        <f>IF(K1148&lt;&gt;"",VLOOKUP(K1148,'DON GIA'!$S$1:$U$19,3,0),"")</f>
        <v/>
      </c>
      <c r="N1148" s="715" t="str">
        <f>IF(K1148&lt;&gt;"",VLOOKUP(K1148,'DON GIA'!$S$1:$V$19,4,0),"")</f>
        <v/>
      </c>
      <c r="O1148" s="715" t="str">
        <f t="shared" si="423"/>
        <v/>
      </c>
      <c r="P1148" s="715" t="str">
        <f t="shared" si="424"/>
        <v/>
      </c>
      <c r="Q1148" s="5" t="s">
        <v>2246</v>
      </c>
      <c r="R1148" s="699" t="s">
        <v>44</v>
      </c>
      <c r="S1148" s="699">
        <v>3</v>
      </c>
      <c r="T1148" s="715">
        <f>IF(Q1148&lt;&gt;"",VLOOKUP(Q1148,'DON GIA'!$H$1:$K$103,4,0),"")</f>
        <v>180000</v>
      </c>
      <c r="U1148" s="715">
        <f t="shared" si="425"/>
        <v>540000</v>
      </c>
      <c r="V1148" s="715"/>
      <c r="W1148" s="712" t="s">
        <v>35</v>
      </c>
      <c r="X1148" s="699"/>
      <c r="Y1148" s="718"/>
      <c r="Z1148" s="725"/>
      <c r="AA1148" s="715" t="str">
        <f>IF(W1148&lt;&gt;"",VLOOKUP(W1148,'DON GIA'!$A$1:$D$346,4,0),"")</f>
        <v/>
      </c>
      <c r="AB1148" s="715" t="str">
        <f t="shared" si="426"/>
        <v/>
      </c>
      <c r="AC1148" s="5"/>
      <c r="AD1148" s="5"/>
      <c r="AE1148" s="5"/>
      <c r="AF1148" s="5"/>
      <c r="AG1148" s="5"/>
      <c r="AH1148" s="699"/>
      <c r="AI1148" s="5"/>
      <c r="AJ1148" s="699"/>
      <c r="AK1148" s="699"/>
      <c r="AL1148" s="715" t="str">
        <f>IF(AI1148&lt;&gt;"",VLOOKUP(AI1148,'DON GIA'!$M$1:$P$9,4,0),"")</f>
        <v/>
      </c>
      <c r="AM1148" s="715" t="str">
        <f t="shared" si="427"/>
        <v/>
      </c>
      <c r="AN1148" s="5"/>
      <c r="AO1148" s="699"/>
      <c r="AP1148" s="702" t="str">
        <f t="shared" si="416"/>
        <v/>
      </c>
      <c r="AQ1148" s="712"/>
      <c r="AR1148" s="712"/>
      <c r="AS1148" s="727"/>
    </row>
    <row r="1149" spans="1:45" ht="33.75" outlineLevel="2">
      <c r="A1149" s="710">
        <f t="shared" si="428"/>
        <v>75</v>
      </c>
      <c r="B1149" s="711" t="str">
        <f>IF(C1149&lt;&gt;"",COUNTA($C$8:C1149),"")</f>
        <v/>
      </c>
      <c r="C1149" s="711"/>
      <c r="D1149" s="5"/>
      <c r="E1149" s="699"/>
      <c r="F1149" s="699"/>
      <c r="G1149" s="699"/>
      <c r="H1149" s="699"/>
      <c r="I1149" s="699"/>
      <c r="J1149" s="699"/>
      <c r="K1149" s="712"/>
      <c r="L1149" s="714" t="s">
        <v>35</v>
      </c>
      <c r="M1149" s="715" t="str">
        <f>IF(K1149&lt;&gt;"",VLOOKUP(K1149,'DON GIA'!$S$1:$U$19,3,0),"")</f>
        <v/>
      </c>
      <c r="N1149" s="715" t="str">
        <f>IF(K1149&lt;&gt;"",VLOOKUP(K1149,'DON GIA'!$S$1:$V$19,4,0),"")</f>
        <v/>
      </c>
      <c r="O1149" s="715" t="str">
        <f t="shared" si="423"/>
        <v/>
      </c>
      <c r="P1149" s="715" t="str">
        <f t="shared" si="424"/>
        <v/>
      </c>
      <c r="Q1149" s="5" t="s">
        <v>2244</v>
      </c>
      <c r="R1149" s="699" t="s">
        <v>44</v>
      </c>
      <c r="S1149" s="699">
        <v>9</v>
      </c>
      <c r="T1149" s="715">
        <f>IF(Q1149&lt;&gt;"",VLOOKUP(Q1149,'DON GIA'!$H$1:$K$103,4,0),"")</f>
        <v>36000</v>
      </c>
      <c r="U1149" s="715">
        <f t="shared" si="425"/>
        <v>324000</v>
      </c>
      <c r="V1149" s="715"/>
      <c r="W1149" s="712" t="s">
        <v>35</v>
      </c>
      <c r="X1149" s="699"/>
      <c r="Y1149" s="718"/>
      <c r="Z1149" s="725"/>
      <c r="AA1149" s="715" t="str">
        <f>IF(W1149&lt;&gt;"",VLOOKUP(W1149,'DON GIA'!$A$1:$D$346,4,0),"")</f>
        <v/>
      </c>
      <c r="AB1149" s="715" t="str">
        <f t="shared" si="426"/>
        <v/>
      </c>
      <c r="AC1149" s="5"/>
      <c r="AD1149" s="5"/>
      <c r="AE1149" s="5"/>
      <c r="AF1149" s="5"/>
      <c r="AG1149" s="5"/>
      <c r="AH1149" s="699"/>
      <c r="AI1149" s="5"/>
      <c r="AJ1149" s="699"/>
      <c r="AK1149" s="699"/>
      <c r="AL1149" s="715" t="str">
        <f>IF(AI1149&lt;&gt;"",VLOOKUP(AI1149,'DON GIA'!$M$1:$P$9,4,0),"")</f>
        <v/>
      </c>
      <c r="AM1149" s="715" t="str">
        <f t="shared" si="427"/>
        <v/>
      </c>
      <c r="AN1149" s="5"/>
      <c r="AO1149" s="699"/>
      <c r="AP1149" s="702" t="str">
        <f t="shared" si="416"/>
        <v/>
      </c>
      <c r="AQ1149" s="712"/>
      <c r="AR1149" s="712"/>
      <c r="AS1149" s="727"/>
    </row>
    <row r="1150" spans="1:45" outlineLevel="2">
      <c r="A1150" s="710">
        <f t="shared" si="428"/>
        <v>75</v>
      </c>
      <c r="B1150" s="711" t="str">
        <f>IF(C1150&lt;&gt;"",COUNTA($C$8:C1150),"")</f>
        <v/>
      </c>
      <c r="C1150" s="711"/>
      <c r="D1150" s="5"/>
      <c r="E1150" s="699"/>
      <c r="F1150" s="699"/>
      <c r="G1150" s="699"/>
      <c r="H1150" s="699"/>
      <c r="I1150" s="699"/>
      <c r="J1150" s="699"/>
      <c r="K1150" s="712"/>
      <c r="L1150" s="714" t="s">
        <v>35</v>
      </c>
      <c r="M1150" s="715" t="str">
        <f>IF(K1150&lt;&gt;"",VLOOKUP(K1150,'DON GIA'!$S$1:$U$19,3,0),"")</f>
        <v/>
      </c>
      <c r="N1150" s="715" t="str">
        <f>IF(K1150&lt;&gt;"",VLOOKUP(K1150,'DON GIA'!$S$1:$V$19,4,0),"")</f>
        <v/>
      </c>
      <c r="O1150" s="715" t="str">
        <f t="shared" si="423"/>
        <v/>
      </c>
      <c r="P1150" s="715" t="str">
        <f t="shared" si="424"/>
        <v/>
      </c>
      <c r="Q1150" s="5" t="s">
        <v>311</v>
      </c>
      <c r="R1150" s="699" t="s">
        <v>44</v>
      </c>
      <c r="S1150" s="699">
        <v>2</v>
      </c>
      <c r="T1150" s="715">
        <f>IF(Q1150&lt;&gt;"",VLOOKUP(Q1150,'DON GIA'!$H$1:$K$103,4,0),"")</f>
        <v>1068000</v>
      </c>
      <c r="U1150" s="715">
        <f t="shared" si="425"/>
        <v>2136000</v>
      </c>
      <c r="V1150" s="715"/>
      <c r="W1150" s="712" t="s">
        <v>35</v>
      </c>
      <c r="X1150" s="699"/>
      <c r="Y1150" s="718"/>
      <c r="Z1150" s="725"/>
      <c r="AA1150" s="715" t="str">
        <f>IF(W1150&lt;&gt;"",VLOOKUP(W1150,'DON GIA'!$A$1:$D$346,4,0),"")</f>
        <v/>
      </c>
      <c r="AB1150" s="715" t="str">
        <f t="shared" si="426"/>
        <v/>
      </c>
      <c r="AC1150" s="5"/>
      <c r="AD1150" s="5"/>
      <c r="AE1150" s="5"/>
      <c r="AF1150" s="5"/>
      <c r="AG1150" s="5"/>
      <c r="AH1150" s="699"/>
      <c r="AI1150" s="5"/>
      <c r="AJ1150" s="699"/>
      <c r="AK1150" s="699"/>
      <c r="AL1150" s="715" t="str">
        <f>IF(AI1150&lt;&gt;"",VLOOKUP(AI1150,'DON GIA'!$M$1:$P$9,4,0),"")</f>
        <v/>
      </c>
      <c r="AM1150" s="715" t="str">
        <f t="shared" si="427"/>
        <v/>
      </c>
      <c r="AN1150" s="5"/>
      <c r="AO1150" s="699"/>
      <c r="AP1150" s="702" t="str">
        <f t="shared" si="416"/>
        <v/>
      </c>
      <c r="AQ1150" s="712"/>
      <c r="AR1150" s="712"/>
      <c r="AS1150" s="727"/>
    </row>
    <row r="1151" spans="1:45" outlineLevel="2">
      <c r="A1151" s="710">
        <f t="shared" si="428"/>
        <v>75</v>
      </c>
      <c r="B1151" s="711" t="str">
        <f>IF(C1151&lt;&gt;"",COUNTA($C$8:C1151),"")</f>
        <v/>
      </c>
      <c r="C1151" s="711"/>
      <c r="D1151" s="5"/>
      <c r="E1151" s="699"/>
      <c r="F1151" s="699"/>
      <c r="G1151" s="699"/>
      <c r="H1151" s="699"/>
      <c r="I1151" s="699"/>
      <c r="J1151" s="699"/>
      <c r="K1151" s="712"/>
      <c r="L1151" s="714" t="s">
        <v>35</v>
      </c>
      <c r="M1151" s="715" t="str">
        <f>IF(K1151&lt;&gt;"",VLOOKUP(K1151,'DON GIA'!$S$1:$U$19,3,0),"")</f>
        <v/>
      </c>
      <c r="N1151" s="715" t="str">
        <f>IF(K1151&lt;&gt;"",VLOOKUP(K1151,'DON GIA'!$S$1:$V$19,4,0),"")</f>
        <v/>
      </c>
      <c r="O1151" s="715" t="str">
        <f t="shared" si="423"/>
        <v/>
      </c>
      <c r="P1151" s="715" t="str">
        <f t="shared" si="424"/>
        <v/>
      </c>
      <c r="Q1151" s="5" t="s">
        <v>483</v>
      </c>
      <c r="R1151" s="699" t="s">
        <v>44</v>
      </c>
      <c r="S1151" s="699">
        <v>1</v>
      </c>
      <c r="T1151" s="715">
        <f>IF(Q1151&lt;&gt;"",VLOOKUP(Q1151,'DON GIA'!$H$1:$K$103,4,0),"")</f>
        <v>679000</v>
      </c>
      <c r="U1151" s="715">
        <f t="shared" si="425"/>
        <v>679000</v>
      </c>
      <c r="V1151" s="715"/>
      <c r="W1151" s="712" t="s">
        <v>35</v>
      </c>
      <c r="X1151" s="699"/>
      <c r="Y1151" s="718"/>
      <c r="Z1151" s="725"/>
      <c r="AA1151" s="715" t="str">
        <f>IF(W1151&lt;&gt;"",VLOOKUP(W1151,'DON GIA'!$A$1:$D$346,4,0),"")</f>
        <v/>
      </c>
      <c r="AB1151" s="715" t="str">
        <f t="shared" si="426"/>
        <v/>
      </c>
      <c r="AC1151" s="5"/>
      <c r="AD1151" s="5"/>
      <c r="AE1151" s="5"/>
      <c r="AF1151" s="5"/>
      <c r="AG1151" s="5"/>
      <c r="AH1151" s="699"/>
      <c r="AI1151" s="5"/>
      <c r="AJ1151" s="699"/>
      <c r="AK1151" s="699"/>
      <c r="AL1151" s="715" t="str">
        <f>IF(AI1151&lt;&gt;"",VLOOKUP(AI1151,'DON GIA'!$M$1:$P$9,4,0),"")</f>
        <v/>
      </c>
      <c r="AM1151" s="715" t="str">
        <f t="shared" si="427"/>
        <v/>
      </c>
      <c r="AN1151" s="5"/>
      <c r="AO1151" s="699"/>
      <c r="AP1151" s="702" t="str">
        <f t="shared" si="416"/>
        <v/>
      </c>
      <c r="AQ1151" s="712"/>
      <c r="AR1151" s="712"/>
      <c r="AS1151" s="727"/>
    </row>
    <row r="1152" spans="1:45" outlineLevel="2">
      <c r="A1152" s="710">
        <f t="shared" si="428"/>
        <v>75</v>
      </c>
      <c r="B1152" s="711" t="str">
        <f>IF(C1152&lt;&gt;"",COUNTA($C$8:C1152),"")</f>
        <v/>
      </c>
      <c r="C1152" s="711"/>
      <c r="D1152" s="5"/>
      <c r="E1152" s="699"/>
      <c r="F1152" s="699"/>
      <c r="G1152" s="699"/>
      <c r="H1152" s="699"/>
      <c r="I1152" s="699"/>
      <c r="J1152" s="699"/>
      <c r="K1152" s="712"/>
      <c r="L1152" s="714" t="s">
        <v>35</v>
      </c>
      <c r="M1152" s="715" t="str">
        <f>IF(K1152&lt;&gt;"",VLOOKUP(K1152,'DON GIA'!$S$1:$U$19,3,0),"")</f>
        <v/>
      </c>
      <c r="N1152" s="715" t="str">
        <f>IF(K1152&lt;&gt;"",VLOOKUP(K1152,'DON GIA'!$S$1:$V$19,4,0),"")</f>
        <v/>
      </c>
      <c r="O1152" s="715" t="str">
        <f t="shared" si="423"/>
        <v/>
      </c>
      <c r="P1152" s="715" t="str">
        <f t="shared" si="424"/>
        <v/>
      </c>
      <c r="Q1152" s="5" t="s">
        <v>474</v>
      </c>
      <c r="R1152" s="699" t="s">
        <v>44</v>
      </c>
      <c r="S1152" s="699">
        <v>1</v>
      </c>
      <c r="T1152" s="715">
        <f>IF(Q1152&lt;&gt;"",VLOOKUP(Q1152,'DON GIA'!$H$1:$K$103,4,0),"")</f>
        <v>308000</v>
      </c>
      <c r="U1152" s="715">
        <f t="shared" si="425"/>
        <v>308000</v>
      </c>
      <c r="V1152" s="715"/>
      <c r="W1152" s="712" t="s">
        <v>35</v>
      </c>
      <c r="X1152" s="699"/>
      <c r="Y1152" s="718"/>
      <c r="Z1152" s="725"/>
      <c r="AA1152" s="715" t="str">
        <f>IF(W1152&lt;&gt;"",VLOOKUP(W1152,'DON GIA'!$A$1:$D$346,4,0),"")</f>
        <v/>
      </c>
      <c r="AB1152" s="715" t="str">
        <f t="shared" si="426"/>
        <v/>
      </c>
      <c r="AC1152" s="5"/>
      <c r="AD1152" s="5"/>
      <c r="AE1152" s="5"/>
      <c r="AF1152" s="5"/>
      <c r="AG1152" s="5"/>
      <c r="AH1152" s="699"/>
      <c r="AI1152" s="5"/>
      <c r="AJ1152" s="699"/>
      <c r="AK1152" s="699"/>
      <c r="AL1152" s="715" t="str">
        <f>IF(AI1152&lt;&gt;"",VLOOKUP(AI1152,'DON GIA'!$M$1:$P$9,4,0),"")</f>
        <v/>
      </c>
      <c r="AM1152" s="715" t="str">
        <f t="shared" si="427"/>
        <v/>
      </c>
      <c r="AN1152" s="5"/>
      <c r="AO1152" s="699"/>
      <c r="AP1152" s="702" t="str">
        <f t="shared" si="416"/>
        <v/>
      </c>
      <c r="AQ1152" s="712"/>
      <c r="AR1152" s="712"/>
      <c r="AS1152" s="727"/>
    </row>
    <row r="1153" spans="1:45" outlineLevel="2">
      <c r="A1153" s="710">
        <f t="shared" si="428"/>
        <v>75</v>
      </c>
      <c r="B1153" s="711"/>
      <c r="C1153" s="711"/>
      <c r="D1153" s="708"/>
      <c r="E1153" s="699"/>
      <c r="F1153" s="699"/>
      <c r="G1153" s="699"/>
      <c r="H1153" s="699"/>
      <c r="I1153" s="699"/>
      <c r="J1153" s="699"/>
      <c r="K1153" s="712"/>
      <c r="L1153" s="714" t="s">
        <v>35</v>
      </c>
      <c r="M1153" s="715" t="str">
        <f>IF(K1153&lt;&gt;"",VLOOKUP(K1153,'DON GIA'!$S$1:$U$19,3,0),"")</f>
        <v/>
      </c>
      <c r="N1153" s="715" t="str">
        <f>IF(K1153&lt;&gt;"",VLOOKUP(K1153,'DON GIA'!$S$1:$V$19,4,0),"")</f>
        <v/>
      </c>
      <c r="O1153" s="715" t="str">
        <f t="shared" si="423"/>
        <v/>
      </c>
      <c r="P1153" s="715" t="str">
        <f t="shared" si="424"/>
        <v/>
      </c>
      <c r="Q1153" s="5" t="s">
        <v>35</v>
      </c>
      <c r="R1153" s="699"/>
      <c r="S1153" s="699"/>
      <c r="T1153" s="715" t="str">
        <f>IF(Q1153&lt;&gt;"",VLOOKUP(Q1153,'DON GIA'!$H$1:$K$103,4,0),"")</f>
        <v/>
      </c>
      <c r="U1153" s="715" t="str">
        <f t="shared" si="425"/>
        <v/>
      </c>
      <c r="V1153" s="715"/>
      <c r="W1153" s="712" t="s">
        <v>35</v>
      </c>
      <c r="X1153" s="699"/>
      <c r="Y1153" s="718"/>
      <c r="Z1153" s="725"/>
      <c r="AA1153" s="715" t="str">
        <f>IF(W1153&lt;&gt;"",VLOOKUP(W1153,'DON GIA'!$A$1:$D$346,4,0),"")</f>
        <v/>
      </c>
      <c r="AB1153" s="715" t="str">
        <f t="shared" si="426"/>
        <v/>
      </c>
      <c r="AC1153" s="5"/>
      <c r="AD1153" s="5"/>
      <c r="AE1153" s="5"/>
      <c r="AF1153" s="5"/>
      <c r="AG1153" s="5"/>
      <c r="AH1153" s="699"/>
      <c r="AI1153" s="5"/>
      <c r="AJ1153" s="699"/>
      <c r="AK1153" s="699"/>
      <c r="AL1153" s="715" t="str">
        <f>IF(AI1153&lt;&gt;"",VLOOKUP(AI1153,'DON GIA'!$M$1:$P$9,4,0),"")</f>
        <v/>
      </c>
      <c r="AM1153" s="715" t="str">
        <f t="shared" si="427"/>
        <v/>
      </c>
      <c r="AN1153" s="5"/>
      <c r="AO1153" s="699"/>
      <c r="AP1153" s="702" t="str">
        <f t="shared" si="416"/>
        <v/>
      </c>
      <c r="AQ1153" s="712"/>
      <c r="AR1153" s="712"/>
      <c r="AS1153" s="727"/>
    </row>
    <row r="1154" spans="1:45" outlineLevel="1">
      <c r="A1154" s="658" t="s">
        <v>2084</v>
      </c>
      <c r="B1154" s="696">
        <f>IF(C1154&lt;&gt;"",COUNTA($C$8:C1154),"")</f>
        <v>76</v>
      </c>
      <c r="C1154" s="696">
        <v>480</v>
      </c>
      <c r="D1154" s="708" t="s">
        <v>480</v>
      </c>
      <c r="E1154" s="698"/>
      <c r="F1154" s="699"/>
      <c r="G1154" s="698"/>
      <c r="H1154" s="698"/>
      <c r="I1154" s="698"/>
      <c r="J1154" s="698"/>
      <c r="K1154" s="697"/>
      <c r="L1154" s="701">
        <f>SUBTOTAL(9,L1155:L1165)</f>
        <v>543.9</v>
      </c>
      <c r="M1154" s="702"/>
      <c r="N1154" s="702"/>
      <c r="O1154" s="702">
        <f>SUBTOTAL(9,O1155:O1165)</f>
        <v>913208100</v>
      </c>
      <c r="P1154" s="702">
        <f>SUBTOTAL(9,P1155:P1165)</f>
        <v>734265000</v>
      </c>
      <c r="Q1154" s="708"/>
      <c r="R1154" s="698"/>
      <c r="S1154" s="698">
        <f>SUBTOTAL(9,S1155:S1165)</f>
        <v>0</v>
      </c>
      <c r="T1154" s="702"/>
      <c r="U1154" s="702">
        <f>SUBTOTAL(9,U1155:U1165)</f>
        <v>0</v>
      </c>
      <c r="V1154" s="702"/>
      <c r="W1154" s="697"/>
      <c r="X1154" s="698"/>
      <c r="Y1154" s="705">
        <f>SUBTOTAL(9,Y1155:Y1165)</f>
        <v>0</v>
      </c>
      <c r="Z1154" s="724">
        <f>SUBTOTAL(9,Z1155:Z1165)</f>
        <v>0</v>
      </c>
      <c r="AA1154" s="702"/>
      <c r="AB1154" s="702">
        <f>SUBTOTAL(9,AB1155:AB1165)</f>
        <v>0</v>
      </c>
      <c r="AC1154" s="708"/>
      <c r="AD1154" s="708"/>
      <c r="AE1154" s="708"/>
      <c r="AF1154" s="708"/>
      <c r="AG1154" s="708"/>
      <c r="AH1154" s="698"/>
      <c r="AI1154" s="708"/>
      <c r="AJ1154" s="698"/>
      <c r="AK1154" s="698">
        <f>SUBTOTAL(9,AK1155:AK1165)</f>
        <v>0</v>
      </c>
      <c r="AL1154" s="702"/>
      <c r="AM1154" s="702">
        <f>SUBTOTAL(9,AM1155:AM1165)</f>
        <v>0</v>
      </c>
      <c r="AN1154" s="708"/>
      <c r="AO1154" s="698">
        <f>SUBTOTAL(9,AO1155:AO1165)</f>
        <v>0</v>
      </c>
      <c r="AP1154" s="702">
        <f t="shared" si="416"/>
        <v>1647473100</v>
      </c>
      <c r="AQ1154" s="709"/>
      <c r="AR1154" s="709"/>
      <c r="AS1154" s="723"/>
    </row>
    <row r="1155" spans="1:45" ht="69" outlineLevel="2">
      <c r="A1155" s="710">
        <f>IF(B1154&lt;&gt;"",B1154,A1153)</f>
        <v>76</v>
      </c>
      <c r="B1155" s="711" t="str">
        <f>IF(C1155&lt;&gt;"",COUNTA($C$8:C1155),"")</f>
        <v/>
      </c>
      <c r="C1155" s="711"/>
      <c r="D1155" s="5" t="s">
        <v>481</v>
      </c>
      <c r="E1155" s="699">
        <v>5</v>
      </c>
      <c r="F1155" s="699"/>
      <c r="G1155" s="699">
        <v>524</v>
      </c>
      <c r="H1155" s="699">
        <v>79</v>
      </c>
      <c r="I1155" s="699">
        <v>250</v>
      </c>
      <c r="J1155" s="699" t="s">
        <v>516</v>
      </c>
      <c r="K1155" s="712" t="s">
        <v>974</v>
      </c>
      <c r="L1155" s="714">
        <v>543.9</v>
      </c>
      <c r="M1155" s="715">
        <f>IF(K1155&lt;&gt;"",VLOOKUP(K1155,'DON GIA'!$S$1:$U$19,3,0),"")</f>
        <v>1679000</v>
      </c>
      <c r="N1155" s="715">
        <f>IF(K1155&lt;&gt;"",VLOOKUP(K1155,'DON GIA'!$S$1:$V$19,4,0),"")</f>
        <v>1350000</v>
      </c>
      <c r="O1155" s="715">
        <f t="shared" ref="O1155:O1165" si="429">IF(K1155&lt;&gt;"",L1155*M1155,"")</f>
        <v>913208100</v>
      </c>
      <c r="P1155" s="715">
        <f t="shared" ref="P1155:P1165" si="430">IF(K1155&lt;&gt;"",L1155*N1155,"")</f>
        <v>734265000</v>
      </c>
      <c r="Q1155" s="5" t="s">
        <v>35</v>
      </c>
      <c r="R1155" s="699"/>
      <c r="S1155" s="699"/>
      <c r="T1155" s="715" t="str">
        <f>IF(Q1155&lt;&gt;"",VLOOKUP(Q1155,'DON GIA'!$H$1:$K$103,4,0),"")</f>
        <v/>
      </c>
      <c r="U1155" s="715" t="str">
        <f t="shared" ref="U1155:U1165" si="431">IF(Q1155&lt;&gt;"",IF(ISNUMBER(T1155),S1155*T1155,""),"")</f>
        <v/>
      </c>
      <c r="V1155" s="715"/>
      <c r="W1155" s="712"/>
      <c r="X1155" s="699"/>
      <c r="Y1155" s="718"/>
      <c r="Z1155" s="725"/>
      <c r="AA1155" s="715" t="str">
        <f>IF(W1155&lt;&gt;"",VLOOKUP(W1155,'DON GIA'!$A$1:$D$346,4,0),"")</f>
        <v/>
      </c>
      <c r="AB1155" s="715" t="str">
        <f t="shared" ref="AB1155:AB1165" si="432">IF(W1155&lt;&gt;"",IF(ISNUMBER(AA1155),Y1155*AA1155,""),"")</f>
        <v/>
      </c>
      <c r="AC1155" s="5"/>
      <c r="AD1155" s="5"/>
      <c r="AE1155" s="5"/>
      <c r="AF1155" s="5"/>
      <c r="AG1155" s="5"/>
      <c r="AH1155" s="699"/>
      <c r="AI1155" s="5"/>
      <c r="AJ1155" s="699"/>
      <c r="AK1155" s="699"/>
      <c r="AL1155" s="715" t="str">
        <f>IF(AI1155&lt;&gt;"",VLOOKUP(AI1155,'DON GIA'!$M$1:$P$9,4,0),"")</f>
        <v/>
      </c>
      <c r="AM1155" s="715" t="str">
        <f t="shared" ref="AM1155:AM1165" si="433">IF(AI1155&lt;&gt;"",AK1155*AL1155,"")</f>
        <v/>
      </c>
      <c r="AN1155" s="5"/>
      <c r="AO1155" s="699"/>
      <c r="AP1155" s="702" t="str">
        <f t="shared" si="416"/>
        <v/>
      </c>
      <c r="AQ1155" s="709" t="s">
        <v>2404</v>
      </c>
      <c r="AR1155" s="709" t="s">
        <v>2021</v>
      </c>
      <c r="AS1155" s="723"/>
    </row>
    <row r="1156" spans="1:45" ht="66" outlineLevel="2">
      <c r="A1156" s="710">
        <f t="shared" ref="A1156:A1165" si="434">IF(B1155&lt;&gt;"",B1155,A1155)</f>
        <v>76</v>
      </c>
      <c r="B1156" s="711" t="str">
        <f>IF(C1156&lt;&gt;"",COUNTA($C$8:C1156),"")</f>
        <v/>
      </c>
      <c r="C1156" s="711"/>
      <c r="D1156" s="5" t="s">
        <v>71</v>
      </c>
      <c r="E1156" s="699"/>
      <c r="F1156" s="699"/>
      <c r="G1156" s="699"/>
      <c r="H1156" s="699"/>
      <c r="I1156" s="699"/>
      <c r="J1156" s="699"/>
      <c r="K1156" s="712"/>
      <c r="L1156" s="714" t="s">
        <v>35</v>
      </c>
      <c r="M1156" s="715" t="str">
        <f>IF(K1156&lt;&gt;"",VLOOKUP(K1156,'DON GIA'!$S$1:$U$19,3,0),"")</f>
        <v/>
      </c>
      <c r="N1156" s="715" t="str">
        <f>IF(K1156&lt;&gt;"",VLOOKUP(K1156,'DON GIA'!$S$1:$V$19,4,0),"")</f>
        <v/>
      </c>
      <c r="O1156" s="715" t="str">
        <f t="shared" si="429"/>
        <v/>
      </c>
      <c r="P1156" s="715" t="str">
        <f t="shared" si="430"/>
        <v/>
      </c>
      <c r="Q1156" s="5" t="s">
        <v>35</v>
      </c>
      <c r="R1156" s="699"/>
      <c r="S1156" s="699"/>
      <c r="T1156" s="715" t="str">
        <f>IF(Q1156&lt;&gt;"",VLOOKUP(Q1156,'DON GIA'!$H$1:$K$103,4,0),"")</f>
        <v/>
      </c>
      <c r="U1156" s="715" t="str">
        <f t="shared" si="431"/>
        <v/>
      </c>
      <c r="V1156" s="715"/>
      <c r="W1156" s="712"/>
      <c r="X1156" s="699"/>
      <c r="Y1156" s="718"/>
      <c r="Z1156" s="725"/>
      <c r="AA1156" s="715" t="str">
        <f>IF(W1156&lt;&gt;"",VLOOKUP(W1156,'DON GIA'!$A$1:$D$346,4,0),"")</f>
        <v/>
      </c>
      <c r="AB1156" s="715" t="str">
        <f t="shared" si="432"/>
        <v/>
      </c>
      <c r="AC1156" s="5"/>
      <c r="AD1156" s="5"/>
      <c r="AE1156" s="5"/>
      <c r="AF1156" s="5"/>
      <c r="AG1156" s="5"/>
      <c r="AH1156" s="699"/>
      <c r="AI1156" s="5"/>
      <c r="AJ1156" s="699"/>
      <c r="AK1156" s="699"/>
      <c r="AL1156" s="715" t="str">
        <f>IF(AI1156&lt;&gt;"",VLOOKUP(AI1156,'DON GIA'!$M$1:$P$9,4,0),"")</f>
        <v/>
      </c>
      <c r="AM1156" s="715" t="str">
        <f t="shared" si="433"/>
        <v/>
      </c>
      <c r="AN1156" s="5"/>
      <c r="AO1156" s="699"/>
      <c r="AP1156" s="702" t="str">
        <f t="shared" si="416"/>
        <v/>
      </c>
      <c r="AQ1156" s="722" t="s">
        <v>511</v>
      </c>
      <c r="AR1156" s="722" t="s">
        <v>2041</v>
      </c>
      <c r="AS1156" s="639"/>
    </row>
    <row r="1157" spans="1:45" ht="66" outlineLevel="2">
      <c r="A1157" s="710">
        <f t="shared" si="434"/>
        <v>76</v>
      </c>
      <c r="B1157" s="711" t="str">
        <f>IF(C1157&lt;&gt;"",COUNTA($C$8:C1157),"")</f>
        <v/>
      </c>
      <c r="C1157" s="711"/>
      <c r="D1157" s="5"/>
      <c r="E1157" s="699"/>
      <c r="F1157" s="699"/>
      <c r="G1157" s="699"/>
      <c r="H1157" s="699"/>
      <c r="I1157" s="699"/>
      <c r="J1157" s="699"/>
      <c r="K1157" s="712"/>
      <c r="L1157" s="714" t="s">
        <v>35</v>
      </c>
      <c r="M1157" s="715" t="str">
        <f>IF(K1157&lt;&gt;"",VLOOKUP(K1157,'DON GIA'!$S$1:$U$19,3,0),"")</f>
        <v/>
      </c>
      <c r="N1157" s="715" t="str">
        <f>IF(K1157&lt;&gt;"",VLOOKUP(K1157,'DON GIA'!$S$1:$V$19,4,0),"")</f>
        <v/>
      </c>
      <c r="O1157" s="715" t="str">
        <f t="shared" si="429"/>
        <v/>
      </c>
      <c r="P1157" s="715" t="str">
        <f t="shared" si="430"/>
        <v/>
      </c>
      <c r="Q1157" s="5" t="s">
        <v>35</v>
      </c>
      <c r="R1157" s="699"/>
      <c r="S1157" s="699"/>
      <c r="T1157" s="715" t="str">
        <f>IF(Q1157&lt;&gt;"",VLOOKUP(Q1157,'DON GIA'!$H$1:$K$103,4,0),"")</f>
        <v/>
      </c>
      <c r="U1157" s="715" t="str">
        <f t="shared" si="431"/>
        <v/>
      </c>
      <c r="V1157" s="715"/>
      <c r="W1157" s="712"/>
      <c r="X1157" s="699"/>
      <c r="Y1157" s="718"/>
      <c r="Z1157" s="725"/>
      <c r="AA1157" s="715" t="str">
        <f>IF(W1157&lt;&gt;"",VLOOKUP(W1157,'DON GIA'!$A$1:$D$346,4,0),"")</f>
        <v/>
      </c>
      <c r="AB1157" s="715" t="str">
        <f t="shared" si="432"/>
        <v/>
      </c>
      <c r="AC1157" s="5"/>
      <c r="AD1157" s="5"/>
      <c r="AE1157" s="5"/>
      <c r="AF1157" s="5"/>
      <c r="AG1157" s="5"/>
      <c r="AH1157" s="699"/>
      <c r="AI1157" s="5"/>
      <c r="AJ1157" s="699"/>
      <c r="AK1157" s="699"/>
      <c r="AL1157" s="715" t="str">
        <f>IF(AI1157&lt;&gt;"",VLOOKUP(AI1157,'DON GIA'!$M$1:$P$9,4,0),"")</f>
        <v/>
      </c>
      <c r="AM1157" s="715" t="str">
        <f t="shared" si="433"/>
        <v/>
      </c>
      <c r="AN1157" s="5"/>
      <c r="AO1157" s="699"/>
      <c r="AP1157" s="702" t="str">
        <f t="shared" si="416"/>
        <v/>
      </c>
      <c r="AQ1157" s="722" t="s">
        <v>513</v>
      </c>
      <c r="AR1157" s="722" t="s">
        <v>2042</v>
      </c>
      <c r="AS1157" s="639"/>
    </row>
    <row r="1158" spans="1:45" ht="99" outlineLevel="2">
      <c r="A1158" s="710">
        <f t="shared" si="434"/>
        <v>76</v>
      </c>
      <c r="B1158" s="711" t="str">
        <f>IF(C1158&lt;&gt;"",COUNTA($C$8:C1158),"")</f>
        <v/>
      </c>
      <c r="C1158" s="711"/>
      <c r="D1158" s="5"/>
      <c r="E1158" s="699"/>
      <c r="F1158" s="699"/>
      <c r="G1158" s="699"/>
      <c r="H1158" s="699"/>
      <c r="I1158" s="699"/>
      <c r="J1158" s="699"/>
      <c r="K1158" s="712"/>
      <c r="L1158" s="714" t="s">
        <v>35</v>
      </c>
      <c r="M1158" s="715" t="str">
        <f>IF(K1158&lt;&gt;"",VLOOKUP(K1158,'DON GIA'!$S$1:$U$19,3,0),"")</f>
        <v/>
      </c>
      <c r="N1158" s="715" t="str">
        <f>IF(K1158&lt;&gt;"",VLOOKUP(K1158,'DON GIA'!$S$1:$V$19,4,0),"")</f>
        <v/>
      </c>
      <c r="O1158" s="715" t="str">
        <f t="shared" si="429"/>
        <v/>
      </c>
      <c r="P1158" s="715" t="str">
        <f t="shared" si="430"/>
        <v/>
      </c>
      <c r="Q1158" s="5" t="s">
        <v>35</v>
      </c>
      <c r="R1158" s="699"/>
      <c r="S1158" s="699"/>
      <c r="T1158" s="715" t="str">
        <f>IF(Q1158&lt;&gt;"",VLOOKUP(Q1158,'DON GIA'!$H$1:$K$103,4,0),"")</f>
        <v/>
      </c>
      <c r="U1158" s="715" t="str">
        <f t="shared" si="431"/>
        <v/>
      </c>
      <c r="V1158" s="715"/>
      <c r="W1158" s="712"/>
      <c r="X1158" s="699"/>
      <c r="Y1158" s="718"/>
      <c r="Z1158" s="725"/>
      <c r="AA1158" s="715" t="str">
        <f>IF(W1158&lt;&gt;"",VLOOKUP(W1158,'DON GIA'!$A$1:$D$346,4,0),"")</f>
        <v/>
      </c>
      <c r="AB1158" s="715" t="str">
        <f t="shared" si="432"/>
        <v/>
      </c>
      <c r="AC1158" s="5"/>
      <c r="AD1158" s="5"/>
      <c r="AE1158" s="5"/>
      <c r="AF1158" s="5"/>
      <c r="AG1158" s="5"/>
      <c r="AH1158" s="699"/>
      <c r="AI1158" s="5"/>
      <c r="AJ1158" s="699"/>
      <c r="AK1158" s="699"/>
      <c r="AL1158" s="715" t="str">
        <f>IF(AI1158&lt;&gt;"",VLOOKUP(AI1158,'DON GIA'!$M$1:$P$9,4,0),"")</f>
        <v/>
      </c>
      <c r="AM1158" s="715" t="str">
        <f t="shared" si="433"/>
        <v/>
      </c>
      <c r="AN1158" s="5"/>
      <c r="AO1158" s="699"/>
      <c r="AP1158" s="702" t="str">
        <f t="shared" si="416"/>
        <v/>
      </c>
      <c r="AQ1158" s="709" t="s">
        <v>2405</v>
      </c>
      <c r="AR1158" s="709" t="s">
        <v>2043</v>
      </c>
      <c r="AS1158" s="723"/>
    </row>
    <row r="1159" spans="1:45" ht="66" outlineLevel="2">
      <c r="A1159" s="710">
        <f t="shared" si="434"/>
        <v>76</v>
      </c>
      <c r="B1159" s="711" t="str">
        <f>IF(C1159&lt;&gt;"",COUNTA($C$8:C1159),"")</f>
        <v/>
      </c>
      <c r="C1159" s="711"/>
      <c r="D1159" s="5"/>
      <c r="E1159" s="699"/>
      <c r="F1159" s="699"/>
      <c r="G1159" s="699"/>
      <c r="H1159" s="699"/>
      <c r="I1159" s="699"/>
      <c r="J1159" s="699"/>
      <c r="K1159" s="712"/>
      <c r="L1159" s="714" t="s">
        <v>35</v>
      </c>
      <c r="M1159" s="715" t="str">
        <f>IF(K1159&lt;&gt;"",VLOOKUP(K1159,'DON GIA'!$S$1:$U$19,3,0),"")</f>
        <v/>
      </c>
      <c r="N1159" s="715" t="str">
        <f>IF(K1159&lt;&gt;"",VLOOKUP(K1159,'DON GIA'!$S$1:$V$19,4,0),"")</f>
        <v/>
      </c>
      <c r="O1159" s="715" t="str">
        <f t="shared" si="429"/>
        <v/>
      </c>
      <c r="P1159" s="715" t="str">
        <f t="shared" si="430"/>
        <v/>
      </c>
      <c r="Q1159" s="5" t="s">
        <v>35</v>
      </c>
      <c r="R1159" s="699"/>
      <c r="S1159" s="699"/>
      <c r="T1159" s="715" t="str">
        <f>IF(Q1159&lt;&gt;"",VLOOKUP(Q1159,'DON GIA'!$H$1:$K$103,4,0),"")</f>
        <v/>
      </c>
      <c r="U1159" s="715" t="str">
        <f t="shared" si="431"/>
        <v/>
      </c>
      <c r="V1159" s="715"/>
      <c r="W1159" s="712"/>
      <c r="X1159" s="699"/>
      <c r="Y1159" s="718"/>
      <c r="Z1159" s="725"/>
      <c r="AA1159" s="715" t="str">
        <f>IF(W1159&lt;&gt;"",VLOOKUP(W1159,'DON GIA'!$A$1:$D$346,4,0),"")</f>
        <v/>
      </c>
      <c r="AB1159" s="715" t="str">
        <f t="shared" si="432"/>
        <v/>
      </c>
      <c r="AC1159" s="5"/>
      <c r="AD1159" s="5"/>
      <c r="AE1159" s="5"/>
      <c r="AF1159" s="5"/>
      <c r="AG1159" s="5"/>
      <c r="AH1159" s="699"/>
      <c r="AI1159" s="5"/>
      <c r="AJ1159" s="699"/>
      <c r="AK1159" s="699"/>
      <c r="AL1159" s="715" t="str">
        <f>IF(AI1159&lt;&gt;"",VLOOKUP(AI1159,'DON GIA'!$M$1:$P$9,4,0),"")</f>
        <v/>
      </c>
      <c r="AM1159" s="715" t="str">
        <f t="shared" si="433"/>
        <v/>
      </c>
      <c r="AN1159" s="5"/>
      <c r="AO1159" s="699"/>
      <c r="AP1159" s="702" t="str">
        <f t="shared" si="416"/>
        <v/>
      </c>
      <c r="AQ1159" s="722" t="s">
        <v>514</v>
      </c>
      <c r="AR1159" s="722" t="s">
        <v>2039</v>
      </c>
      <c r="AS1159" s="639"/>
    </row>
    <row r="1160" spans="1:45" ht="33.75" outlineLevel="2">
      <c r="A1160" s="710">
        <f t="shared" si="434"/>
        <v>76</v>
      </c>
      <c r="B1160" s="711" t="str">
        <f>IF(C1160&lt;&gt;"",COUNTA($C$8:C1160),"")</f>
        <v/>
      </c>
      <c r="C1160" s="711"/>
      <c r="D1160" s="5"/>
      <c r="E1160" s="699"/>
      <c r="F1160" s="699"/>
      <c r="G1160" s="699"/>
      <c r="H1160" s="699"/>
      <c r="I1160" s="699"/>
      <c r="J1160" s="699"/>
      <c r="K1160" s="712"/>
      <c r="L1160" s="714" t="s">
        <v>35</v>
      </c>
      <c r="M1160" s="715" t="str">
        <f>IF(K1160&lt;&gt;"",VLOOKUP(K1160,'DON GIA'!$S$1:$U$19,3,0),"")</f>
        <v/>
      </c>
      <c r="N1160" s="715" t="str">
        <f>IF(K1160&lt;&gt;"",VLOOKUP(K1160,'DON GIA'!$S$1:$V$19,4,0),"")</f>
        <v/>
      </c>
      <c r="O1160" s="715" t="str">
        <f t="shared" si="429"/>
        <v/>
      </c>
      <c r="P1160" s="715" t="str">
        <f t="shared" si="430"/>
        <v/>
      </c>
      <c r="Q1160" s="5" t="s">
        <v>35</v>
      </c>
      <c r="R1160" s="699"/>
      <c r="S1160" s="699"/>
      <c r="T1160" s="715" t="str">
        <f>IF(Q1160&lt;&gt;"",VLOOKUP(Q1160,'DON GIA'!$H$1:$K$103,4,0),"")</f>
        <v/>
      </c>
      <c r="U1160" s="715" t="str">
        <f t="shared" si="431"/>
        <v/>
      </c>
      <c r="V1160" s="715"/>
      <c r="W1160" s="712"/>
      <c r="X1160" s="699"/>
      <c r="Y1160" s="718"/>
      <c r="Z1160" s="725"/>
      <c r="AA1160" s="715" t="str">
        <f>IF(W1160&lt;&gt;"",VLOOKUP(W1160,'DON GIA'!$A$1:$D$346,4,0),"")</f>
        <v/>
      </c>
      <c r="AB1160" s="715" t="str">
        <f t="shared" si="432"/>
        <v/>
      </c>
      <c r="AC1160" s="5"/>
      <c r="AD1160" s="5"/>
      <c r="AE1160" s="5"/>
      <c r="AF1160" s="5"/>
      <c r="AG1160" s="5"/>
      <c r="AH1160" s="699"/>
      <c r="AI1160" s="5"/>
      <c r="AJ1160" s="699"/>
      <c r="AK1160" s="699"/>
      <c r="AL1160" s="715" t="str">
        <f>IF(AI1160&lt;&gt;"",VLOOKUP(AI1160,'DON GIA'!$M$1:$P$9,4,0),"")</f>
        <v/>
      </c>
      <c r="AM1160" s="715" t="str">
        <f t="shared" si="433"/>
        <v/>
      </c>
      <c r="AN1160" s="5"/>
      <c r="AO1160" s="699"/>
      <c r="AP1160" s="702" t="str">
        <f t="shared" si="416"/>
        <v/>
      </c>
      <c r="AQ1160" s="726" t="s">
        <v>2040</v>
      </c>
      <c r="AR1160" s="726" t="s">
        <v>2044</v>
      </c>
      <c r="AS1160" s="727"/>
    </row>
    <row r="1161" spans="1:45" outlineLevel="2">
      <c r="A1161" s="710">
        <f t="shared" si="434"/>
        <v>76</v>
      </c>
      <c r="B1161" s="711" t="str">
        <f>IF(C1161&lt;&gt;"",COUNTA($C$8:C1161),"")</f>
        <v/>
      </c>
      <c r="C1161" s="711"/>
      <c r="D1161" s="5"/>
      <c r="E1161" s="699"/>
      <c r="F1161" s="699"/>
      <c r="G1161" s="699"/>
      <c r="H1161" s="699"/>
      <c r="I1161" s="699"/>
      <c r="J1161" s="699"/>
      <c r="K1161" s="712"/>
      <c r="L1161" s="714" t="s">
        <v>35</v>
      </c>
      <c r="M1161" s="715" t="str">
        <f>IF(K1161&lt;&gt;"",VLOOKUP(K1161,'DON GIA'!$S$1:$U$19,3,0),"")</f>
        <v/>
      </c>
      <c r="N1161" s="715" t="str">
        <f>IF(K1161&lt;&gt;"",VLOOKUP(K1161,'DON GIA'!$S$1:$V$19,4,0),"")</f>
        <v/>
      </c>
      <c r="O1161" s="715" t="str">
        <f t="shared" si="429"/>
        <v/>
      </c>
      <c r="P1161" s="715" t="str">
        <f t="shared" si="430"/>
        <v/>
      </c>
      <c r="Q1161" s="5" t="s">
        <v>35</v>
      </c>
      <c r="R1161" s="699"/>
      <c r="S1161" s="699"/>
      <c r="T1161" s="715" t="str">
        <f>IF(Q1161&lt;&gt;"",VLOOKUP(Q1161,'DON GIA'!$H$1:$K$103,4,0),"")</f>
        <v/>
      </c>
      <c r="U1161" s="715" t="str">
        <f t="shared" si="431"/>
        <v/>
      </c>
      <c r="V1161" s="715"/>
      <c r="W1161" s="712"/>
      <c r="X1161" s="699"/>
      <c r="Y1161" s="718"/>
      <c r="Z1161" s="725"/>
      <c r="AA1161" s="715" t="str">
        <f>IF(W1161&lt;&gt;"",VLOOKUP(W1161,'DON GIA'!$A$1:$D$346,4,0),"")</f>
        <v/>
      </c>
      <c r="AB1161" s="715" t="str">
        <f t="shared" si="432"/>
        <v/>
      </c>
      <c r="AC1161" s="5"/>
      <c r="AD1161" s="5"/>
      <c r="AE1161" s="5"/>
      <c r="AF1161" s="5"/>
      <c r="AG1161" s="5"/>
      <c r="AH1161" s="699"/>
      <c r="AI1161" s="5"/>
      <c r="AJ1161" s="699"/>
      <c r="AK1161" s="699"/>
      <c r="AL1161" s="715" t="str">
        <f>IF(AI1161&lt;&gt;"",VLOOKUP(AI1161,'DON GIA'!$M$1:$P$9,4,0),"")</f>
        <v/>
      </c>
      <c r="AM1161" s="715" t="str">
        <f t="shared" si="433"/>
        <v/>
      </c>
      <c r="AN1161" s="5"/>
      <c r="AO1161" s="699"/>
      <c r="AP1161" s="702" t="str">
        <f t="shared" si="416"/>
        <v/>
      </c>
      <c r="AQ1161" s="712"/>
      <c r="AR1161" s="712"/>
      <c r="AS1161" s="727"/>
    </row>
    <row r="1162" spans="1:45" outlineLevel="2">
      <c r="A1162" s="710">
        <f t="shared" si="434"/>
        <v>76</v>
      </c>
      <c r="B1162" s="711" t="str">
        <f>IF(C1162&lt;&gt;"",COUNTA($C$8:C1162),"")</f>
        <v/>
      </c>
      <c r="C1162" s="711"/>
      <c r="D1162" s="5"/>
      <c r="E1162" s="699"/>
      <c r="F1162" s="699"/>
      <c r="G1162" s="699"/>
      <c r="H1162" s="699"/>
      <c r="I1162" s="699"/>
      <c r="J1162" s="699"/>
      <c r="K1162" s="712"/>
      <c r="L1162" s="714" t="s">
        <v>35</v>
      </c>
      <c r="M1162" s="715" t="str">
        <f>IF(K1162&lt;&gt;"",VLOOKUP(K1162,'DON GIA'!$S$1:$U$19,3,0),"")</f>
        <v/>
      </c>
      <c r="N1162" s="715" t="str">
        <f>IF(K1162&lt;&gt;"",VLOOKUP(K1162,'DON GIA'!$S$1:$V$19,4,0),"")</f>
        <v/>
      </c>
      <c r="O1162" s="715" t="str">
        <f t="shared" si="429"/>
        <v/>
      </c>
      <c r="P1162" s="715" t="str">
        <f t="shared" si="430"/>
        <v/>
      </c>
      <c r="Q1162" s="5" t="s">
        <v>35</v>
      </c>
      <c r="R1162" s="699"/>
      <c r="S1162" s="699"/>
      <c r="T1162" s="715" t="str">
        <f>IF(Q1162&lt;&gt;"",VLOOKUP(Q1162,'DON GIA'!$H$1:$K$103,4,0),"")</f>
        <v/>
      </c>
      <c r="U1162" s="715" t="str">
        <f t="shared" si="431"/>
        <v/>
      </c>
      <c r="V1162" s="715"/>
      <c r="W1162" s="712"/>
      <c r="X1162" s="699"/>
      <c r="Y1162" s="718"/>
      <c r="Z1162" s="725"/>
      <c r="AA1162" s="715" t="str">
        <f>IF(W1162&lt;&gt;"",VLOOKUP(W1162,'DON GIA'!$A$1:$D$346,4,0),"")</f>
        <v/>
      </c>
      <c r="AB1162" s="715" t="str">
        <f t="shared" si="432"/>
        <v/>
      </c>
      <c r="AC1162" s="5"/>
      <c r="AD1162" s="5"/>
      <c r="AE1162" s="5"/>
      <c r="AF1162" s="5"/>
      <c r="AG1162" s="5"/>
      <c r="AH1162" s="699"/>
      <c r="AI1162" s="5"/>
      <c r="AJ1162" s="699"/>
      <c r="AK1162" s="699"/>
      <c r="AL1162" s="715" t="str">
        <f>IF(AI1162&lt;&gt;"",VLOOKUP(AI1162,'DON GIA'!$M$1:$P$9,4,0),"")</f>
        <v/>
      </c>
      <c r="AM1162" s="715" t="str">
        <f t="shared" si="433"/>
        <v/>
      </c>
      <c r="AN1162" s="5"/>
      <c r="AO1162" s="699"/>
      <c r="AP1162" s="702" t="str">
        <f t="shared" si="416"/>
        <v/>
      </c>
      <c r="AQ1162" s="712"/>
      <c r="AR1162" s="712"/>
      <c r="AS1162" s="727"/>
    </row>
    <row r="1163" spans="1:45" outlineLevel="2">
      <c r="A1163" s="710">
        <f t="shared" si="434"/>
        <v>76</v>
      </c>
      <c r="B1163" s="711" t="str">
        <f>IF(C1163&lt;&gt;"",COUNTA($C$8:C1163),"")</f>
        <v/>
      </c>
      <c r="C1163" s="711"/>
      <c r="D1163" s="5"/>
      <c r="E1163" s="699"/>
      <c r="F1163" s="699"/>
      <c r="G1163" s="699"/>
      <c r="H1163" s="699"/>
      <c r="I1163" s="699"/>
      <c r="J1163" s="699"/>
      <c r="K1163" s="712"/>
      <c r="L1163" s="714" t="s">
        <v>35</v>
      </c>
      <c r="M1163" s="715" t="str">
        <f>IF(K1163&lt;&gt;"",VLOOKUP(K1163,'DON GIA'!$S$1:$U$19,3,0),"")</f>
        <v/>
      </c>
      <c r="N1163" s="715" t="str">
        <f>IF(K1163&lt;&gt;"",VLOOKUP(K1163,'DON GIA'!$S$1:$V$19,4,0),"")</f>
        <v/>
      </c>
      <c r="O1163" s="715" t="str">
        <f t="shared" si="429"/>
        <v/>
      </c>
      <c r="P1163" s="715" t="str">
        <f t="shared" si="430"/>
        <v/>
      </c>
      <c r="Q1163" s="5" t="s">
        <v>35</v>
      </c>
      <c r="R1163" s="699"/>
      <c r="S1163" s="699"/>
      <c r="T1163" s="715" t="str">
        <f>IF(Q1163&lt;&gt;"",VLOOKUP(Q1163,'DON GIA'!$H$1:$K$103,4,0),"")</f>
        <v/>
      </c>
      <c r="U1163" s="715" t="str">
        <f t="shared" si="431"/>
        <v/>
      </c>
      <c r="V1163" s="715"/>
      <c r="W1163" s="712"/>
      <c r="X1163" s="699"/>
      <c r="Y1163" s="718"/>
      <c r="Z1163" s="725"/>
      <c r="AA1163" s="715" t="str">
        <f>IF(W1163&lt;&gt;"",VLOOKUP(W1163,'DON GIA'!$A$1:$D$346,4,0),"")</f>
        <v/>
      </c>
      <c r="AB1163" s="715" t="str">
        <f t="shared" si="432"/>
        <v/>
      </c>
      <c r="AC1163" s="5"/>
      <c r="AD1163" s="5"/>
      <c r="AE1163" s="5"/>
      <c r="AF1163" s="5"/>
      <c r="AG1163" s="5"/>
      <c r="AH1163" s="699"/>
      <c r="AI1163" s="5"/>
      <c r="AJ1163" s="699"/>
      <c r="AK1163" s="699"/>
      <c r="AL1163" s="715" t="str">
        <f>IF(AI1163&lt;&gt;"",VLOOKUP(AI1163,'DON GIA'!$M$1:$P$9,4,0),"")</f>
        <v/>
      </c>
      <c r="AM1163" s="715" t="str">
        <f t="shared" si="433"/>
        <v/>
      </c>
      <c r="AN1163" s="5"/>
      <c r="AO1163" s="699"/>
      <c r="AP1163" s="702" t="str">
        <f t="shared" si="416"/>
        <v/>
      </c>
      <c r="AQ1163" s="712"/>
      <c r="AR1163" s="712"/>
      <c r="AS1163" s="727"/>
    </row>
    <row r="1164" spans="1:45" outlineLevel="2">
      <c r="A1164" s="710">
        <f t="shared" si="434"/>
        <v>76</v>
      </c>
      <c r="B1164" s="711" t="str">
        <f>IF(C1164&lt;&gt;"",COUNTA($C$8:C1164),"")</f>
        <v/>
      </c>
      <c r="C1164" s="711"/>
      <c r="D1164" s="5"/>
      <c r="E1164" s="699"/>
      <c r="F1164" s="699"/>
      <c r="G1164" s="699"/>
      <c r="H1164" s="699"/>
      <c r="I1164" s="699"/>
      <c r="J1164" s="699"/>
      <c r="K1164" s="712"/>
      <c r="L1164" s="714" t="s">
        <v>35</v>
      </c>
      <c r="M1164" s="715" t="str">
        <f>IF(K1164&lt;&gt;"",VLOOKUP(K1164,'DON GIA'!$S$1:$U$19,3,0),"")</f>
        <v/>
      </c>
      <c r="N1164" s="715" t="str">
        <f>IF(K1164&lt;&gt;"",VLOOKUP(K1164,'DON GIA'!$S$1:$V$19,4,0),"")</f>
        <v/>
      </c>
      <c r="O1164" s="715" t="str">
        <f t="shared" si="429"/>
        <v/>
      </c>
      <c r="P1164" s="715" t="str">
        <f t="shared" si="430"/>
        <v/>
      </c>
      <c r="Q1164" s="5" t="s">
        <v>35</v>
      </c>
      <c r="R1164" s="699"/>
      <c r="S1164" s="699"/>
      <c r="T1164" s="715" t="str">
        <f>IF(Q1164&lt;&gt;"",VLOOKUP(Q1164,'DON GIA'!$H$1:$K$103,4,0),"")</f>
        <v/>
      </c>
      <c r="U1164" s="715" t="str">
        <f t="shared" si="431"/>
        <v/>
      </c>
      <c r="V1164" s="715"/>
      <c r="W1164" s="712"/>
      <c r="X1164" s="699"/>
      <c r="Y1164" s="718"/>
      <c r="Z1164" s="725"/>
      <c r="AA1164" s="715" t="str">
        <f>IF(W1164&lt;&gt;"",VLOOKUP(W1164,'DON GIA'!$A$1:$D$346,4,0),"")</f>
        <v/>
      </c>
      <c r="AB1164" s="715" t="str">
        <f t="shared" si="432"/>
        <v/>
      </c>
      <c r="AC1164" s="5"/>
      <c r="AD1164" s="5"/>
      <c r="AE1164" s="5"/>
      <c r="AF1164" s="5"/>
      <c r="AG1164" s="5"/>
      <c r="AH1164" s="699"/>
      <c r="AI1164" s="5"/>
      <c r="AJ1164" s="699"/>
      <c r="AK1164" s="699"/>
      <c r="AL1164" s="715" t="str">
        <f>IF(AI1164&lt;&gt;"",VLOOKUP(AI1164,'DON GIA'!$M$1:$P$9,4,0),"")</f>
        <v/>
      </c>
      <c r="AM1164" s="715" t="str">
        <f t="shared" si="433"/>
        <v/>
      </c>
      <c r="AN1164" s="5"/>
      <c r="AO1164" s="699"/>
      <c r="AP1164" s="702" t="str">
        <f t="shared" si="416"/>
        <v/>
      </c>
      <c r="AQ1164" s="712"/>
      <c r="AR1164" s="712"/>
      <c r="AS1164" s="727"/>
    </row>
    <row r="1165" spans="1:45" outlineLevel="2">
      <c r="A1165" s="710">
        <f t="shared" si="434"/>
        <v>76</v>
      </c>
      <c r="B1165" s="711"/>
      <c r="C1165" s="711"/>
      <c r="D1165" s="708"/>
      <c r="E1165" s="699"/>
      <c r="F1165" s="699"/>
      <c r="G1165" s="699"/>
      <c r="H1165" s="699"/>
      <c r="I1165" s="699"/>
      <c r="J1165" s="699"/>
      <c r="K1165" s="712"/>
      <c r="L1165" s="714" t="s">
        <v>35</v>
      </c>
      <c r="M1165" s="715" t="str">
        <f>IF(K1165&lt;&gt;"",VLOOKUP(K1165,'DON GIA'!$S$1:$U$19,3,0),"")</f>
        <v/>
      </c>
      <c r="N1165" s="715" t="str">
        <f>IF(K1165&lt;&gt;"",VLOOKUP(K1165,'DON GIA'!$S$1:$V$19,4,0),"")</f>
        <v/>
      </c>
      <c r="O1165" s="715" t="str">
        <f t="shared" si="429"/>
        <v/>
      </c>
      <c r="P1165" s="715" t="str">
        <f t="shared" si="430"/>
        <v/>
      </c>
      <c r="Q1165" s="5" t="s">
        <v>35</v>
      </c>
      <c r="R1165" s="699"/>
      <c r="S1165" s="699"/>
      <c r="T1165" s="715" t="str">
        <f>IF(Q1165&lt;&gt;"",VLOOKUP(Q1165,'DON GIA'!$H$1:$K$103,4,0),"")</f>
        <v/>
      </c>
      <c r="U1165" s="715" t="str">
        <f t="shared" si="431"/>
        <v/>
      </c>
      <c r="V1165" s="715"/>
      <c r="W1165" s="712" t="s">
        <v>35</v>
      </c>
      <c r="X1165" s="699"/>
      <c r="Y1165" s="718"/>
      <c r="Z1165" s="725"/>
      <c r="AA1165" s="715" t="str">
        <f>IF(W1165&lt;&gt;"",VLOOKUP(W1165,'DON GIA'!$A$1:$D$346,4,0),"")</f>
        <v/>
      </c>
      <c r="AB1165" s="715" t="str">
        <f t="shared" si="432"/>
        <v/>
      </c>
      <c r="AC1165" s="5"/>
      <c r="AD1165" s="5"/>
      <c r="AE1165" s="5"/>
      <c r="AF1165" s="5"/>
      <c r="AG1165" s="5"/>
      <c r="AH1165" s="699"/>
      <c r="AI1165" s="5"/>
      <c r="AJ1165" s="699"/>
      <c r="AK1165" s="699"/>
      <c r="AL1165" s="715" t="str">
        <f>IF(AI1165&lt;&gt;"",VLOOKUP(AI1165,'DON GIA'!$M$1:$P$9,4,0),"")</f>
        <v/>
      </c>
      <c r="AM1165" s="715" t="str">
        <f t="shared" si="433"/>
        <v/>
      </c>
      <c r="AN1165" s="5"/>
      <c r="AO1165" s="699"/>
      <c r="AP1165" s="702" t="str">
        <f t="shared" si="416"/>
        <v/>
      </c>
      <c r="AQ1165" s="712"/>
      <c r="AR1165" s="712"/>
      <c r="AS1165" s="727"/>
    </row>
    <row r="1166" spans="1:45" outlineLevel="1">
      <c r="A1166" s="658" t="s">
        <v>2083</v>
      </c>
      <c r="B1166" s="696">
        <f>IF(C1166&lt;&gt;"",COUNTA($C$8:C1166),"")</f>
        <v>77</v>
      </c>
      <c r="C1166" s="696">
        <v>478</v>
      </c>
      <c r="D1166" s="708" t="s">
        <v>484</v>
      </c>
      <c r="E1166" s="698"/>
      <c r="F1166" s="699"/>
      <c r="G1166" s="698"/>
      <c r="H1166" s="698"/>
      <c r="I1166" s="698"/>
      <c r="J1166" s="698"/>
      <c r="K1166" s="697"/>
      <c r="L1166" s="701">
        <f>SUBTOTAL(9,L1167:L1184)</f>
        <v>0</v>
      </c>
      <c r="M1166" s="702"/>
      <c r="N1166" s="702"/>
      <c r="O1166" s="702">
        <f>SUBTOTAL(9,O1167:O1184)</f>
        <v>0</v>
      </c>
      <c r="P1166" s="702">
        <f>SUBTOTAL(9,P1167:P1184)</f>
        <v>0</v>
      </c>
      <c r="Q1166" s="708"/>
      <c r="R1166" s="698"/>
      <c r="S1166" s="698">
        <f>SUBTOTAL(9,S1167:S1184)</f>
        <v>0</v>
      </c>
      <c r="T1166" s="702"/>
      <c r="U1166" s="702">
        <f>SUBTOTAL(9,U1167:U1184)</f>
        <v>0</v>
      </c>
      <c r="V1166" s="702"/>
      <c r="W1166" s="697"/>
      <c r="X1166" s="698"/>
      <c r="Y1166" s="705">
        <f>SUBTOTAL(9,Y1167:Y1184)</f>
        <v>283.62199999999996</v>
      </c>
      <c r="Z1166" s="724">
        <f>SUBTOTAL(9,Z1167:Z1184)</f>
        <v>63.216000000000001</v>
      </c>
      <c r="AA1166" s="702"/>
      <c r="AB1166" s="702">
        <f>SUBTOTAL(9,AB1167:AB1184)</f>
        <v>462526872.65600008</v>
      </c>
      <c r="AC1166" s="708"/>
      <c r="AD1166" s="708"/>
      <c r="AE1166" s="708"/>
      <c r="AF1166" s="708"/>
      <c r="AG1166" s="708"/>
      <c r="AH1166" s="698"/>
      <c r="AI1166" s="708"/>
      <c r="AJ1166" s="698"/>
      <c r="AK1166" s="698">
        <f>SUBTOTAL(9,AK1167:AK1184)</f>
        <v>0</v>
      </c>
      <c r="AL1166" s="702"/>
      <c r="AM1166" s="702">
        <f>SUBTOTAL(9,AM1167:AM1184)</f>
        <v>0</v>
      </c>
      <c r="AN1166" s="708"/>
      <c r="AO1166" s="698">
        <f>SUBTOTAL(9,AO1167:AO1184)</f>
        <v>0</v>
      </c>
      <c r="AP1166" s="702">
        <f t="shared" si="416"/>
        <v>462526872.65600008</v>
      </c>
      <c r="AQ1166" s="771"/>
      <c r="AR1166" s="771"/>
      <c r="AS1166" s="772"/>
    </row>
    <row r="1167" spans="1:45" ht="52.5" outlineLevel="2">
      <c r="A1167" s="710">
        <f>IF(B1166&lt;&gt;"",B1166,A1165)</f>
        <v>77</v>
      </c>
      <c r="B1167" s="711" t="str">
        <f>IF(C1167&lt;&gt;"",COUNTA($C$8:C1167),"")</f>
        <v/>
      </c>
      <c r="C1167" s="711"/>
      <c r="D1167" s="5" t="s">
        <v>485</v>
      </c>
      <c r="E1167" s="699"/>
      <c r="F1167" s="699"/>
      <c r="G1167" s="699"/>
      <c r="H1167" s="699"/>
      <c r="I1167" s="699"/>
      <c r="J1167" s="699"/>
      <c r="K1167" s="712"/>
      <c r="L1167" s="714" t="s">
        <v>35</v>
      </c>
      <c r="M1167" s="715" t="str">
        <f>IF(K1167&lt;&gt;"",VLOOKUP(K1167,'DON GIA'!$S$1:$U$19,3,0),"")</f>
        <v/>
      </c>
      <c r="N1167" s="715" t="str">
        <f>IF(K1167&lt;&gt;"",VLOOKUP(K1167,'DON GIA'!$S$1:$V$19,4,0),"")</f>
        <v/>
      </c>
      <c r="O1167" s="715" t="str">
        <f t="shared" ref="O1167:O1184" si="435">IF(K1167&lt;&gt;"",L1167*M1167,"")</f>
        <v/>
      </c>
      <c r="P1167" s="715" t="str">
        <f t="shared" ref="P1167:P1184" si="436">IF(K1167&lt;&gt;"",L1167*N1167,"")</f>
        <v/>
      </c>
      <c r="Q1167" s="5" t="s">
        <v>35</v>
      </c>
      <c r="R1167" s="699"/>
      <c r="S1167" s="699"/>
      <c r="T1167" s="715" t="str">
        <f>IF(Q1167&lt;&gt;"",VLOOKUP(Q1167,'DON GIA'!$H$1:$K$103,4,0),"")</f>
        <v/>
      </c>
      <c r="U1167" s="715" t="str">
        <f t="shared" ref="U1167:U1184" si="437">IF(Q1167&lt;&gt;"",IF(ISNUMBER(T1167),S1167*T1167,""),"")</f>
        <v/>
      </c>
      <c r="V1167" s="715" t="s">
        <v>2163</v>
      </c>
      <c r="W1167" s="712" t="s">
        <v>1078</v>
      </c>
      <c r="X1167" s="699" t="s">
        <v>27</v>
      </c>
      <c r="Y1167" s="718">
        <v>6.58</v>
      </c>
      <c r="Z1167" s="725">
        <v>45.95</v>
      </c>
      <c r="AA1167" s="715">
        <f>IF(W1167&lt;&gt;"",VLOOKUP(W1167,'DON GIA'!$A$1:$D$346,4,0),"")</f>
        <v>854777</v>
      </c>
      <c r="AB1167" s="715">
        <f t="shared" ref="AB1167:AB1184" si="438">IF(W1167&lt;&gt;"",IF(ISNUMBER(AA1167),Y1167*AA1167,""),"")</f>
        <v>5624432.6600000001</v>
      </c>
      <c r="AC1167" s="5"/>
      <c r="AD1167" s="5" t="s">
        <v>471</v>
      </c>
      <c r="AE1167" s="5" t="s">
        <v>36</v>
      </c>
      <c r="AF1167" s="5" t="s">
        <v>477</v>
      </c>
      <c r="AG1167" s="5" t="s">
        <v>136</v>
      </c>
      <c r="AH1167" s="699"/>
      <c r="AI1167" s="5"/>
      <c r="AJ1167" s="699"/>
      <c r="AK1167" s="699"/>
      <c r="AL1167" s="715" t="str">
        <f>IF(AI1167&lt;&gt;"",VLOOKUP(AI1167,'DON GIA'!$M$1:$P$9,4,0),"")</f>
        <v/>
      </c>
      <c r="AM1167" s="715" t="str">
        <f t="shared" ref="AM1167:AM1184" si="439">IF(AI1167&lt;&gt;"",AK1167*AL1167,"")</f>
        <v/>
      </c>
      <c r="AN1167" s="5"/>
      <c r="AO1167" s="699"/>
      <c r="AP1167" s="702" t="str">
        <f t="shared" si="416"/>
        <v/>
      </c>
      <c r="AQ1167" s="771" t="s">
        <v>2406</v>
      </c>
      <c r="AR1167" s="771" t="s">
        <v>2021</v>
      </c>
      <c r="AS1167" s="772"/>
    </row>
    <row r="1168" spans="1:45" ht="50.25" outlineLevel="2">
      <c r="A1168" s="710">
        <f t="shared" ref="A1168:A1184" si="440">IF(B1167&lt;&gt;"",B1167,A1167)</f>
        <v>77</v>
      </c>
      <c r="B1168" s="711" t="str">
        <f>IF(C1168&lt;&gt;"",COUNTA($C$8:C1168),"")</f>
        <v/>
      </c>
      <c r="C1168" s="711"/>
      <c r="D1168" s="5" t="s">
        <v>71</v>
      </c>
      <c r="E1168" s="699"/>
      <c r="F1168" s="699"/>
      <c r="G1168" s="699"/>
      <c r="H1168" s="699"/>
      <c r="I1168" s="699"/>
      <c r="J1168" s="699"/>
      <c r="K1168" s="712"/>
      <c r="L1168" s="714" t="s">
        <v>35</v>
      </c>
      <c r="M1168" s="715" t="str">
        <f>IF(K1168&lt;&gt;"",VLOOKUP(K1168,'DON GIA'!$S$1:$U$19,3,0),"")</f>
        <v/>
      </c>
      <c r="N1168" s="715" t="str">
        <f>IF(K1168&lt;&gt;"",VLOOKUP(K1168,'DON GIA'!$S$1:$V$19,4,0),"")</f>
        <v/>
      </c>
      <c r="O1168" s="715" t="str">
        <f t="shared" si="435"/>
        <v/>
      </c>
      <c r="P1168" s="715" t="str">
        <f t="shared" si="436"/>
        <v/>
      </c>
      <c r="Q1168" s="5" t="s">
        <v>35</v>
      </c>
      <c r="R1168" s="699"/>
      <c r="S1168" s="699"/>
      <c r="T1168" s="715" t="str">
        <f>IF(Q1168&lt;&gt;"",VLOOKUP(Q1168,'DON GIA'!$H$1:$K$103,4,0),"")</f>
        <v/>
      </c>
      <c r="U1168" s="715" t="str">
        <f t="shared" si="437"/>
        <v/>
      </c>
      <c r="V1168" s="715"/>
      <c r="W1168" s="712" t="s">
        <v>1289</v>
      </c>
      <c r="X1168" s="699" t="s">
        <v>27</v>
      </c>
      <c r="Y1168" s="718"/>
      <c r="Z1168" s="725">
        <v>6.56</v>
      </c>
      <c r="AA1168" s="715">
        <f>IF(W1168&lt;&gt;"",VLOOKUP(W1168,'DON GIA'!$A$1:$D$346,4,0),"")</f>
        <v>4447303</v>
      </c>
      <c r="AB1168" s="715">
        <f t="shared" si="438"/>
        <v>0</v>
      </c>
      <c r="AC1168" s="5"/>
      <c r="AD1168" s="5" t="s">
        <v>34</v>
      </c>
      <c r="AE1168" s="5" t="s">
        <v>30</v>
      </c>
      <c r="AF1168" s="5" t="s">
        <v>477</v>
      </c>
      <c r="AG1168" s="5" t="s">
        <v>34</v>
      </c>
      <c r="AH1168" s="699"/>
      <c r="AI1168" s="5"/>
      <c r="AJ1168" s="699"/>
      <c r="AK1168" s="699"/>
      <c r="AL1168" s="715" t="str">
        <f>IF(AI1168&lt;&gt;"",VLOOKUP(AI1168,'DON GIA'!$M$1:$P$9,4,0),"")</f>
        <v/>
      </c>
      <c r="AM1168" s="715" t="str">
        <f t="shared" si="439"/>
        <v/>
      </c>
      <c r="AN1168" s="5"/>
      <c r="AO1168" s="699"/>
      <c r="AP1168" s="702" t="str">
        <f t="shared" si="416"/>
        <v/>
      </c>
      <c r="AQ1168" s="586" t="s">
        <v>2045</v>
      </c>
      <c r="AR1168" s="586" t="s">
        <v>1958</v>
      </c>
      <c r="AS1168" s="634"/>
    </row>
    <row r="1169" spans="1:45" ht="66.75" outlineLevel="2">
      <c r="A1169" s="710">
        <f t="shared" si="440"/>
        <v>77</v>
      </c>
      <c r="B1169" s="711" t="str">
        <f>IF(C1169&lt;&gt;"",COUNTA($C$8:C1169),"")</f>
        <v/>
      </c>
      <c r="C1169" s="711"/>
      <c r="D1169" s="5"/>
      <c r="E1169" s="699"/>
      <c r="F1169" s="699"/>
      <c r="G1169" s="699"/>
      <c r="H1169" s="699"/>
      <c r="I1169" s="699"/>
      <c r="J1169" s="699"/>
      <c r="K1169" s="712"/>
      <c r="L1169" s="714" t="s">
        <v>35</v>
      </c>
      <c r="M1169" s="715" t="str">
        <f>IF(K1169&lt;&gt;"",VLOOKUP(K1169,'DON GIA'!$S$1:$U$19,3,0),"")</f>
        <v/>
      </c>
      <c r="N1169" s="715" t="str">
        <f>IF(K1169&lt;&gt;"",VLOOKUP(K1169,'DON GIA'!$S$1:$V$19,4,0),"")</f>
        <v/>
      </c>
      <c r="O1169" s="715" t="str">
        <f t="shared" si="435"/>
        <v/>
      </c>
      <c r="P1169" s="715" t="str">
        <f t="shared" si="436"/>
        <v/>
      </c>
      <c r="Q1169" s="5" t="s">
        <v>35</v>
      </c>
      <c r="R1169" s="699"/>
      <c r="S1169" s="699"/>
      <c r="T1169" s="715" t="str">
        <f>IF(Q1169&lt;&gt;"",VLOOKUP(Q1169,'DON GIA'!$H$1:$K$103,4,0),"")</f>
        <v/>
      </c>
      <c r="U1169" s="715" t="str">
        <f t="shared" si="437"/>
        <v/>
      </c>
      <c r="V1169" s="715"/>
      <c r="W1169" s="712" t="s">
        <v>1005</v>
      </c>
      <c r="X1169" s="699" t="s">
        <v>27</v>
      </c>
      <c r="Y1169" s="718">
        <v>53.31</v>
      </c>
      <c r="Z1169" s="725">
        <v>10.050000000000001</v>
      </c>
      <c r="AA1169" s="715">
        <f>IF(W1169&lt;&gt;"",VLOOKUP(W1169,'DON GIA'!$A$1:$D$346,4,0),"")</f>
        <v>5559129</v>
      </c>
      <c r="AB1169" s="715">
        <f t="shared" si="438"/>
        <v>296357166.99000001</v>
      </c>
      <c r="AC1169" s="5"/>
      <c r="AD1169" s="5" t="s">
        <v>313</v>
      </c>
      <c r="AE1169" s="5" t="s">
        <v>30</v>
      </c>
      <c r="AF1169" s="5" t="s">
        <v>31</v>
      </c>
      <c r="AG1169" s="5" t="s">
        <v>34</v>
      </c>
      <c r="AH1169" s="699"/>
      <c r="AI1169" s="5"/>
      <c r="AJ1169" s="699"/>
      <c r="AK1169" s="699"/>
      <c r="AL1169" s="715" t="str">
        <f>IF(AI1169&lt;&gt;"",VLOOKUP(AI1169,'DON GIA'!$M$1:$P$9,4,0),"")</f>
        <v/>
      </c>
      <c r="AM1169" s="715" t="str">
        <f t="shared" si="439"/>
        <v/>
      </c>
      <c r="AN1169" s="5"/>
      <c r="AO1169" s="699"/>
      <c r="AP1169" s="702" t="str">
        <f t="shared" ref="AP1169:AP1232" si="441">IF(C1169&lt;&gt;"",O1169+P1169+U1169+AB1169+AM1169,"")</f>
        <v/>
      </c>
      <c r="AQ1169" s="712"/>
      <c r="AR1169" s="712" t="s">
        <v>1959</v>
      </c>
      <c r="AS1169" s="727"/>
    </row>
    <row r="1170" spans="1:45" ht="66.75" outlineLevel="2">
      <c r="A1170" s="710">
        <f t="shared" si="440"/>
        <v>77</v>
      </c>
      <c r="B1170" s="711" t="str">
        <f>IF(C1170&lt;&gt;"",COUNTA($C$8:C1170),"")</f>
        <v/>
      </c>
      <c r="C1170" s="711"/>
      <c r="D1170" s="5"/>
      <c r="E1170" s="699"/>
      <c r="F1170" s="699"/>
      <c r="G1170" s="699"/>
      <c r="H1170" s="699"/>
      <c r="I1170" s="699"/>
      <c r="J1170" s="699"/>
      <c r="K1170" s="712"/>
      <c r="L1170" s="714" t="s">
        <v>35</v>
      </c>
      <c r="M1170" s="715" t="str">
        <f>IF(K1170&lt;&gt;"",VLOOKUP(K1170,'DON GIA'!$S$1:$U$19,3,0),"")</f>
        <v/>
      </c>
      <c r="N1170" s="715" t="str">
        <f>IF(K1170&lt;&gt;"",VLOOKUP(K1170,'DON GIA'!$S$1:$V$19,4,0),"")</f>
        <v/>
      </c>
      <c r="O1170" s="715" t="str">
        <f t="shared" si="435"/>
        <v/>
      </c>
      <c r="P1170" s="715" t="str">
        <f t="shared" si="436"/>
        <v/>
      </c>
      <c r="Q1170" s="5" t="s">
        <v>35</v>
      </c>
      <c r="R1170" s="699"/>
      <c r="S1170" s="699"/>
      <c r="T1170" s="715" t="str">
        <f>IF(Q1170&lt;&gt;"",VLOOKUP(Q1170,'DON GIA'!$H$1:$K$103,4,0),"")</f>
        <v/>
      </c>
      <c r="U1170" s="715" t="str">
        <f t="shared" si="437"/>
        <v/>
      </c>
      <c r="V1170" s="715"/>
      <c r="W1170" s="712" t="s">
        <v>1063</v>
      </c>
      <c r="X1170" s="699" t="s">
        <v>27</v>
      </c>
      <c r="Y1170" s="718">
        <v>8.6</v>
      </c>
      <c r="Z1170" s="725"/>
      <c r="AA1170" s="715">
        <f>IF(W1170&lt;&gt;"",VLOOKUP(W1170,'DON GIA'!$A$1:$D$346,4,0),"")</f>
        <v>3941166</v>
      </c>
      <c r="AB1170" s="715">
        <f t="shared" si="438"/>
        <v>33894027.600000001</v>
      </c>
      <c r="AC1170" s="5"/>
      <c r="AD1170" s="5" t="s">
        <v>313</v>
      </c>
      <c r="AE1170" s="5" t="s">
        <v>30</v>
      </c>
      <c r="AF1170" s="5" t="s">
        <v>31</v>
      </c>
      <c r="AG1170" s="5" t="s">
        <v>32</v>
      </c>
      <c r="AH1170" s="699"/>
      <c r="AI1170" s="5"/>
      <c r="AJ1170" s="699"/>
      <c r="AK1170" s="699"/>
      <c r="AL1170" s="715" t="str">
        <f>IF(AI1170&lt;&gt;"",VLOOKUP(AI1170,'DON GIA'!$M$1:$P$9,4,0),"")</f>
        <v/>
      </c>
      <c r="AM1170" s="715" t="str">
        <f t="shared" si="439"/>
        <v/>
      </c>
      <c r="AN1170" s="5"/>
      <c r="AO1170" s="699"/>
      <c r="AP1170" s="702" t="str">
        <f t="shared" si="441"/>
        <v/>
      </c>
      <c r="AQ1170" s="712"/>
      <c r="AR1170" s="712" t="s">
        <v>1960</v>
      </c>
      <c r="AS1170" s="727"/>
    </row>
    <row r="1171" spans="1:45" ht="33.75" outlineLevel="2">
      <c r="A1171" s="710">
        <f t="shared" si="440"/>
        <v>77</v>
      </c>
      <c r="B1171" s="711" t="str">
        <f>IF(C1171&lt;&gt;"",COUNTA($C$8:C1171),"")</f>
        <v/>
      </c>
      <c r="C1171" s="711"/>
      <c r="D1171" s="5"/>
      <c r="E1171" s="699"/>
      <c r="F1171" s="699"/>
      <c r="G1171" s="699"/>
      <c r="H1171" s="699"/>
      <c r="I1171" s="699"/>
      <c r="J1171" s="699"/>
      <c r="K1171" s="712"/>
      <c r="L1171" s="714" t="s">
        <v>35</v>
      </c>
      <c r="M1171" s="715" t="str">
        <f>IF(K1171&lt;&gt;"",VLOOKUP(K1171,'DON GIA'!$S$1:$U$19,3,0),"")</f>
        <v/>
      </c>
      <c r="N1171" s="715" t="str">
        <f>IF(K1171&lt;&gt;"",VLOOKUP(K1171,'DON GIA'!$S$1:$V$19,4,0),"")</f>
        <v/>
      </c>
      <c r="O1171" s="715" t="str">
        <f t="shared" si="435"/>
        <v/>
      </c>
      <c r="P1171" s="715" t="str">
        <f t="shared" si="436"/>
        <v/>
      </c>
      <c r="Q1171" s="5" t="s">
        <v>35</v>
      </c>
      <c r="R1171" s="699"/>
      <c r="S1171" s="699"/>
      <c r="T1171" s="715" t="str">
        <f>IF(Q1171&lt;&gt;"",VLOOKUP(Q1171,'DON GIA'!$H$1:$K$103,4,0),"")</f>
        <v/>
      </c>
      <c r="U1171" s="715" t="str">
        <f t="shared" si="437"/>
        <v/>
      </c>
      <c r="V1171" s="715"/>
      <c r="W1171" s="712" t="s">
        <v>1080</v>
      </c>
      <c r="X1171" s="699" t="s">
        <v>27</v>
      </c>
      <c r="Y1171" s="718">
        <v>3.6</v>
      </c>
      <c r="Z1171" s="725"/>
      <c r="AA1171" s="715">
        <f>IF(W1171&lt;&gt;"",VLOOKUP(W1171,'DON GIA'!$A$1:$D$346,4,0),"")</f>
        <v>10375629</v>
      </c>
      <c r="AB1171" s="715">
        <f t="shared" si="438"/>
        <v>37352264.399999999</v>
      </c>
      <c r="AC1171" s="5"/>
      <c r="AD1171" s="5" t="s">
        <v>471</v>
      </c>
      <c r="AE1171" s="5" t="s">
        <v>30</v>
      </c>
      <c r="AF1171" s="5" t="s">
        <v>31</v>
      </c>
      <c r="AG1171" s="5" t="s">
        <v>34</v>
      </c>
      <c r="AH1171" s="699"/>
      <c r="AI1171" s="5"/>
      <c r="AJ1171" s="699"/>
      <c r="AK1171" s="699"/>
      <c r="AL1171" s="715" t="str">
        <f>IF(AI1171&lt;&gt;"",VLOOKUP(AI1171,'DON GIA'!$M$1:$P$9,4,0),"")</f>
        <v/>
      </c>
      <c r="AM1171" s="715" t="str">
        <f t="shared" si="439"/>
        <v/>
      </c>
      <c r="AN1171" s="5"/>
      <c r="AO1171" s="699"/>
      <c r="AP1171" s="702" t="str">
        <f t="shared" si="441"/>
        <v/>
      </c>
      <c r="AQ1171" s="712"/>
      <c r="AR1171" s="712"/>
      <c r="AS1171" s="727"/>
    </row>
    <row r="1172" spans="1:45" outlineLevel="2">
      <c r="A1172" s="710">
        <f t="shared" si="440"/>
        <v>77</v>
      </c>
      <c r="B1172" s="711" t="str">
        <f>IF(C1172&lt;&gt;"",COUNTA($C$8:C1172),"")</f>
        <v/>
      </c>
      <c r="C1172" s="711"/>
      <c r="D1172" s="5"/>
      <c r="E1172" s="699"/>
      <c r="F1172" s="699"/>
      <c r="G1172" s="699"/>
      <c r="H1172" s="699"/>
      <c r="I1172" s="699"/>
      <c r="J1172" s="699"/>
      <c r="K1172" s="712"/>
      <c r="L1172" s="714" t="s">
        <v>35</v>
      </c>
      <c r="M1172" s="715" t="str">
        <f>IF(K1172&lt;&gt;"",VLOOKUP(K1172,'DON GIA'!$S$1:$U$19,3,0),"")</f>
        <v/>
      </c>
      <c r="N1172" s="715" t="str">
        <f>IF(K1172&lt;&gt;"",VLOOKUP(K1172,'DON GIA'!$S$1:$V$19,4,0),"")</f>
        <v/>
      </c>
      <c r="O1172" s="715" t="str">
        <f t="shared" si="435"/>
        <v/>
      </c>
      <c r="P1172" s="715" t="str">
        <f t="shared" si="436"/>
        <v/>
      </c>
      <c r="Q1172" s="5" t="s">
        <v>35</v>
      </c>
      <c r="R1172" s="699"/>
      <c r="S1172" s="699"/>
      <c r="T1172" s="715" t="str">
        <f>IF(Q1172&lt;&gt;"",VLOOKUP(Q1172,'DON GIA'!$H$1:$K$103,4,0),"")</f>
        <v/>
      </c>
      <c r="U1172" s="715" t="str">
        <f t="shared" si="437"/>
        <v/>
      </c>
      <c r="V1172" s="715"/>
      <c r="W1172" s="712" t="s">
        <v>1172</v>
      </c>
      <c r="X1172" s="699" t="s">
        <v>27</v>
      </c>
      <c r="Y1172" s="718">
        <v>8.9700000000000006</v>
      </c>
      <c r="Z1172" s="725"/>
      <c r="AA1172" s="715">
        <f>IF(W1172&lt;&gt;"",VLOOKUP(W1172,'DON GIA'!$A$1:$D$346,4,0),"")</f>
        <v>299700</v>
      </c>
      <c r="AB1172" s="715">
        <f t="shared" si="438"/>
        <v>2688309</v>
      </c>
      <c r="AC1172" s="5"/>
      <c r="AD1172" s="5" t="s">
        <v>471</v>
      </c>
      <c r="AE1172" s="5" t="s">
        <v>30</v>
      </c>
      <c r="AF1172" s="5" t="s">
        <v>486</v>
      </c>
      <c r="AG1172" s="5" t="s">
        <v>41</v>
      </c>
      <c r="AH1172" s="699"/>
      <c r="AI1172" s="5"/>
      <c r="AJ1172" s="699"/>
      <c r="AK1172" s="699"/>
      <c r="AL1172" s="715" t="str">
        <f>IF(AI1172&lt;&gt;"",VLOOKUP(AI1172,'DON GIA'!$M$1:$P$9,4,0),"")</f>
        <v/>
      </c>
      <c r="AM1172" s="715" t="str">
        <f t="shared" si="439"/>
        <v/>
      </c>
      <c r="AN1172" s="5"/>
      <c r="AO1172" s="699"/>
      <c r="AP1172" s="702" t="str">
        <f t="shared" si="441"/>
        <v/>
      </c>
      <c r="AQ1172" s="712"/>
      <c r="AR1172" s="712"/>
      <c r="AS1172" s="727"/>
    </row>
    <row r="1173" spans="1:45" ht="50.25" outlineLevel="2">
      <c r="A1173" s="710">
        <f t="shared" si="440"/>
        <v>77</v>
      </c>
      <c r="B1173" s="711" t="str">
        <f>IF(C1173&lt;&gt;"",COUNTA($C$8:C1173),"")</f>
        <v/>
      </c>
      <c r="C1173" s="711"/>
      <c r="D1173" s="5"/>
      <c r="E1173" s="699"/>
      <c r="F1173" s="699"/>
      <c r="G1173" s="699"/>
      <c r="H1173" s="699"/>
      <c r="I1173" s="699"/>
      <c r="J1173" s="699"/>
      <c r="K1173" s="712"/>
      <c r="L1173" s="714" t="s">
        <v>35</v>
      </c>
      <c r="M1173" s="715" t="str">
        <f>IF(K1173&lt;&gt;"",VLOOKUP(K1173,'DON GIA'!$S$1:$U$19,3,0),"")</f>
        <v/>
      </c>
      <c r="N1173" s="715" t="str">
        <f>IF(K1173&lt;&gt;"",VLOOKUP(K1173,'DON GIA'!$S$1:$V$19,4,0),"")</f>
        <v/>
      </c>
      <c r="O1173" s="715" t="str">
        <f t="shared" si="435"/>
        <v/>
      </c>
      <c r="P1173" s="715" t="str">
        <f t="shared" si="436"/>
        <v/>
      </c>
      <c r="Q1173" s="5" t="s">
        <v>35</v>
      </c>
      <c r="R1173" s="699"/>
      <c r="S1173" s="699"/>
      <c r="T1173" s="715" t="str">
        <f>IF(Q1173&lt;&gt;"",VLOOKUP(Q1173,'DON GIA'!$H$1:$K$103,4,0),"")</f>
        <v/>
      </c>
      <c r="U1173" s="715" t="str">
        <f t="shared" si="437"/>
        <v/>
      </c>
      <c r="V1173" s="715"/>
      <c r="W1173" s="712" t="s">
        <v>1290</v>
      </c>
      <c r="X1173" s="699" t="s">
        <v>27</v>
      </c>
      <c r="Y1173" s="718">
        <v>8.58</v>
      </c>
      <c r="Z1173" s="725"/>
      <c r="AA1173" s="715">
        <f>IF(W1173&lt;&gt;"",VLOOKUP(W1173,'DON GIA'!$A$1:$D$346,4,0),"")</f>
        <v>4710655</v>
      </c>
      <c r="AB1173" s="715">
        <f t="shared" si="438"/>
        <v>40417419.899999999</v>
      </c>
      <c r="AC1173" s="5"/>
      <c r="AD1173" s="5" t="s">
        <v>471</v>
      </c>
      <c r="AE1173" s="5" t="s">
        <v>30</v>
      </c>
      <c r="AF1173" s="5" t="s">
        <v>31</v>
      </c>
      <c r="AG1173" s="5" t="s">
        <v>34</v>
      </c>
      <c r="AH1173" s="699"/>
      <c r="AI1173" s="5"/>
      <c r="AJ1173" s="699"/>
      <c r="AK1173" s="699"/>
      <c r="AL1173" s="715" t="str">
        <f>IF(AI1173&lt;&gt;"",VLOOKUP(AI1173,'DON GIA'!$M$1:$P$9,4,0),"")</f>
        <v/>
      </c>
      <c r="AM1173" s="715" t="str">
        <f t="shared" si="439"/>
        <v/>
      </c>
      <c r="AN1173" s="5"/>
      <c r="AO1173" s="699"/>
      <c r="AP1173" s="702" t="str">
        <f t="shared" si="441"/>
        <v/>
      </c>
      <c r="AQ1173" s="712"/>
      <c r="AR1173" s="712"/>
      <c r="AS1173" s="727"/>
    </row>
    <row r="1174" spans="1:45" outlineLevel="2">
      <c r="A1174" s="710">
        <f t="shared" si="440"/>
        <v>77</v>
      </c>
      <c r="B1174" s="711" t="str">
        <f>IF(C1174&lt;&gt;"",COUNTA($C$8:C1174),"")</f>
        <v/>
      </c>
      <c r="C1174" s="711"/>
      <c r="D1174" s="5"/>
      <c r="E1174" s="699"/>
      <c r="F1174" s="699"/>
      <c r="G1174" s="699"/>
      <c r="H1174" s="699"/>
      <c r="I1174" s="699"/>
      <c r="J1174" s="699"/>
      <c r="K1174" s="712"/>
      <c r="L1174" s="714" t="s">
        <v>35</v>
      </c>
      <c r="M1174" s="715" t="str">
        <f>IF(K1174&lt;&gt;"",VLOOKUP(K1174,'DON GIA'!$S$1:$U$19,3,0),"")</f>
        <v/>
      </c>
      <c r="N1174" s="715" t="str">
        <f>IF(K1174&lt;&gt;"",VLOOKUP(K1174,'DON GIA'!$S$1:$V$19,4,0),"")</f>
        <v/>
      </c>
      <c r="O1174" s="715" t="str">
        <f t="shared" si="435"/>
        <v/>
      </c>
      <c r="P1174" s="715" t="str">
        <f t="shared" si="436"/>
        <v/>
      </c>
      <c r="Q1174" s="5" t="s">
        <v>35</v>
      </c>
      <c r="R1174" s="699"/>
      <c r="S1174" s="699"/>
      <c r="T1174" s="715" t="str">
        <f>IF(Q1174&lt;&gt;"",VLOOKUP(Q1174,'DON GIA'!$H$1:$K$103,4,0),"")</f>
        <v/>
      </c>
      <c r="U1174" s="715" t="str">
        <f t="shared" si="437"/>
        <v/>
      </c>
      <c r="V1174" s="715"/>
      <c r="W1174" s="712" t="s">
        <v>1091</v>
      </c>
      <c r="X1174" s="699" t="s">
        <v>27</v>
      </c>
      <c r="Y1174" s="718">
        <v>63.35</v>
      </c>
      <c r="Z1174" s="725"/>
      <c r="AA1174" s="715">
        <f>IF(W1174&lt;&gt;"",VLOOKUP(W1174,'DON GIA'!$A$1:$D$346,4,0),"")</f>
        <v>161275</v>
      </c>
      <c r="AB1174" s="715">
        <f t="shared" si="438"/>
        <v>10216771.25</v>
      </c>
      <c r="AC1174" s="5"/>
      <c r="AD1174" s="5"/>
      <c r="AE1174" s="5"/>
      <c r="AF1174" s="5"/>
      <c r="AG1174" s="5"/>
      <c r="AH1174" s="699"/>
      <c r="AI1174" s="5"/>
      <c r="AJ1174" s="699"/>
      <c r="AK1174" s="699"/>
      <c r="AL1174" s="715" t="str">
        <f>IF(AI1174&lt;&gt;"",VLOOKUP(AI1174,'DON GIA'!$M$1:$P$9,4,0),"")</f>
        <v/>
      </c>
      <c r="AM1174" s="715" t="str">
        <f t="shared" si="439"/>
        <v/>
      </c>
      <c r="AN1174" s="5"/>
      <c r="AO1174" s="699"/>
      <c r="AP1174" s="702" t="str">
        <f t="shared" si="441"/>
        <v/>
      </c>
      <c r="AQ1174" s="712"/>
      <c r="AR1174" s="712"/>
      <c r="AS1174" s="727"/>
    </row>
    <row r="1175" spans="1:45" outlineLevel="2">
      <c r="A1175" s="710">
        <f t="shared" si="440"/>
        <v>77</v>
      </c>
      <c r="B1175" s="711" t="str">
        <f>IF(C1175&lt;&gt;"",COUNTA($C$8:C1175),"")</f>
        <v/>
      </c>
      <c r="C1175" s="711"/>
      <c r="D1175" s="5"/>
      <c r="E1175" s="699"/>
      <c r="F1175" s="699"/>
      <c r="G1175" s="699"/>
      <c r="H1175" s="699"/>
      <c r="I1175" s="699"/>
      <c r="J1175" s="699"/>
      <c r="K1175" s="712"/>
      <c r="L1175" s="714" t="s">
        <v>35</v>
      </c>
      <c r="M1175" s="715" t="str">
        <f>IF(K1175&lt;&gt;"",VLOOKUP(K1175,'DON GIA'!$S$1:$U$19,3,0),"")</f>
        <v/>
      </c>
      <c r="N1175" s="715" t="str">
        <f>IF(K1175&lt;&gt;"",VLOOKUP(K1175,'DON GIA'!$S$1:$V$19,4,0),"")</f>
        <v/>
      </c>
      <c r="O1175" s="715" t="str">
        <f t="shared" si="435"/>
        <v/>
      </c>
      <c r="P1175" s="715" t="str">
        <f t="shared" si="436"/>
        <v/>
      </c>
      <c r="Q1175" s="5" t="s">
        <v>35</v>
      </c>
      <c r="R1175" s="699"/>
      <c r="S1175" s="699"/>
      <c r="T1175" s="715" t="str">
        <f>IF(Q1175&lt;&gt;"",VLOOKUP(Q1175,'DON GIA'!$H$1:$K$103,4,0),"")</f>
        <v/>
      </c>
      <c r="U1175" s="715" t="str">
        <f t="shared" si="437"/>
        <v/>
      </c>
      <c r="V1175" s="715"/>
      <c r="W1175" s="712" t="s">
        <v>1196</v>
      </c>
      <c r="X1175" s="699" t="s">
        <v>27</v>
      </c>
      <c r="Y1175" s="718">
        <v>27.36</v>
      </c>
      <c r="Z1175" s="725"/>
      <c r="AA1175" s="715">
        <f>IF(W1175&lt;&gt;"",VLOOKUP(W1175,'DON GIA'!$A$1:$D$346,4,0),"")</f>
        <v>282038</v>
      </c>
      <c r="AB1175" s="715">
        <f t="shared" si="438"/>
        <v>7716559.6799999997</v>
      </c>
      <c r="AC1175" s="5"/>
      <c r="AD1175" s="5"/>
      <c r="AE1175" s="5"/>
      <c r="AF1175" s="5"/>
      <c r="AG1175" s="5"/>
      <c r="AH1175" s="699"/>
      <c r="AI1175" s="5"/>
      <c r="AJ1175" s="699"/>
      <c r="AK1175" s="699"/>
      <c r="AL1175" s="715" t="str">
        <f>IF(AI1175&lt;&gt;"",VLOOKUP(AI1175,'DON GIA'!$M$1:$P$9,4,0),"")</f>
        <v/>
      </c>
      <c r="AM1175" s="715" t="str">
        <f t="shared" si="439"/>
        <v/>
      </c>
      <c r="AN1175" s="5"/>
      <c r="AO1175" s="699"/>
      <c r="AP1175" s="702" t="str">
        <f t="shared" si="441"/>
        <v/>
      </c>
      <c r="AQ1175" s="712"/>
      <c r="AR1175" s="712"/>
      <c r="AS1175" s="727"/>
    </row>
    <row r="1176" spans="1:45" outlineLevel="2">
      <c r="A1176" s="710">
        <f t="shared" si="440"/>
        <v>77</v>
      </c>
      <c r="B1176" s="711" t="str">
        <f>IF(C1176&lt;&gt;"",COUNTA($C$8:C1176),"")</f>
        <v/>
      </c>
      <c r="C1176" s="711"/>
      <c r="D1176" s="5"/>
      <c r="E1176" s="699"/>
      <c r="F1176" s="699"/>
      <c r="G1176" s="699"/>
      <c r="H1176" s="699"/>
      <c r="I1176" s="699"/>
      <c r="J1176" s="699"/>
      <c r="K1176" s="712"/>
      <c r="L1176" s="714" t="s">
        <v>35</v>
      </c>
      <c r="M1176" s="715" t="str">
        <f>IF(K1176&lt;&gt;"",VLOOKUP(K1176,'DON GIA'!$S$1:$U$19,3,0),"")</f>
        <v/>
      </c>
      <c r="N1176" s="715" t="str">
        <f>IF(K1176&lt;&gt;"",VLOOKUP(K1176,'DON GIA'!$S$1:$V$19,4,0),"")</f>
        <v/>
      </c>
      <c r="O1176" s="715" t="str">
        <f t="shared" si="435"/>
        <v/>
      </c>
      <c r="P1176" s="715" t="str">
        <f t="shared" si="436"/>
        <v/>
      </c>
      <c r="Q1176" s="5" t="s">
        <v>35</v>
      </c>
      <c r="R1176" s="699"/>
      <c r="S1176" s="699"/>
      <c r="T1176" s="715" t="str">
        <f>IF(Q1176&lt;&gt;"",VLOOKUP(Q1176,'DON GIA'!$H$1:$K$103,4,0),"")</f>
        <v/>
      </c>
      <c r="U1176" s="715" t="str">
        <f t="shared" si="437"/>
        <v/>
      </c>
      <c r="V1176" s="715"/>
      <c r="W1176" s="712" t="s">
        <v>1023</v>
      </c>
      <c r="X1176" s="699" t="s">
        <v>38</v>
      </c>
      <c r="Y1176" s="718">
        <v>7.1999999999999995E-2</v>
      </c>
      <c r="Z1176" s="725"/>
      <c r="AA1176" s="715">
        <f>IF(W1176&lt;&gt;"",VLOOKUP(W1176,'DON GIA'!$A$1:$D$346,4,0),"")</f>
        <v>2523428</v>
      </c>
      <c r="AB1176" s="715">
        <f t="shared" si="438"/>
        <v>181686.81599999999</v>
      </c>
      <c r="AC1176" s="5"/>
      <c r="AD1176" s="5" t="s">
        <v>471</v>
      </c>
      <c r="AE1176" s="5" t="s">
        <v>107</v>
      </c>
      <c r="AF1176" s="5" t="s">
        <v>116</v>
      </c>
      <c r="AG1176" s="5" t="s">
        <v>136</v>
      </c>
      <c r="AH1176" s="699"/>
      <c r="AI1176" s="5"/>
      <c r="AJ1176" s="699"/>
      <c r="AK1176" s="699"/>
      <c r="AL1176" s="715" t="str">
        <f>IF(AI1176&lt;&gt;"",VLOOKUP(AI1176,'DON GIA'!$M$1:$P$9,4,0),"")</f>
        <v/>
      </c>
      <c r="AM1176" s="715" t="str">
        <f t="shared" si="439"/>
        <v/>
      </c>
      <c r="AN1176" s="5"/>
      <c r="AO1176" s="699"/>
      <c r="AP1176" s="702" t="str">
        <f t="shared" si="441"/>
        <v/>
      </c>
      <c r="AQ1176" s="712"/>
      <c r="AR1176" s="712"/>
      <c r="AS1176" s="727"/>
    </row>
    <row r="1177" spans="1:45" outlineLevel="2">
      <c r="A1177" s="710">
        <f t="shared" si="440"/>
        <v>77</v>
      </c>
      <c r="B1177" s="711" t="str">
        <f>IF(C1177&lt;&gt;"",COUNTA($C$8:C1177),"")</f>
        <v/>
      </c>
      <c r="C1177" s="711"/>
      <c r="D1177" s="5"/>
      <c r="E1177" s="699"/>
      <c r="F1177" s="699"/>
      <c r="G1177" s="699"/>
      <c r="H1177" s="699"/>
      <c r="I1177" s="699"/>
      <c r="J1177" s="699"/>
      <c r="K1177" s="712"/>
      <c r="L1177" s="714" t="s">
        <v>35</v>
      </c>
      <c r="M1177" s="715" t="str">
        <f>IF(K1177&lt;&gt;"",VLOOKUP(K1177,'DON GIA'!$S$1:$U$19,3,0),"")</f>
        <v/>
      </c>
      <c r="N1177" s="715" t="str">
        <f>IF(K1177&lt;&gt;"",VLOOKUP(K1177,'DON GIA'!$S$1:$V$19,4,0),"")</f>
        <v/>
      </c>
      <c r="O1177" s="715" t="str">
        <f t="shared" si="435"/>
        <v/>
      </c>
      <c r="P1177" s="715" t="str">
        <f t="shared" si="436"/>
        <v/>
      </c>
      <c r="Q1177" s="5" t="s">
        <v>35</v>
      </c>
      <c r="R1177" s="699"/>
      <c r="S1177" s="699"/>
      <c r="T1177" s="715" t="str">
        <f>IF(Q1177&lt;&gt;"",VLOOKUP(Q1177,'DON GIA'!$H$1:$K$103,4,0),"")</f>
        <v/>
      </c>
      <c r="U1177" s="715" t="str">
        <f t="shared" si="437"/>
        <v/>
      </c>
      <c r="V1177" s="715"/>
      <c r="W1177" s="712" t="s">
        <v>1291</v>
      </c>
      <c r="X1177" s="699" t="s">
        <v>27</v>
      </c>
      <c r="Y1177" s="718">
        <v>9.84</v>
      </c>
      <c r="Z1177" s="725"/>
      <c r="AA1177" s="715">
        <f>IF(W1177&lt;&gt;"",VLOOKUP(W1177,'DON GIA'!$A$1:$D$346,4,0),"")</f>
        <v>282038</v>
      </c>
      <c r="AB1177" s="715">
        <f t="shared" si="438"/>
        <v>2775253.92</v>
      </c>
      <c r="AC1177" s="5"/>
      <c r="AD1177" s="5"/>
      <c r="AE1177" s="5"/>
      <c r="AF1177" s="5"/>
      <c r="AG1177" s="5"/>
      <c r="AH1177" s="699"/>
      <c r="AI1177" s="5"/>
      <c r="AJ1177" s="699"/>
      <c r="AK1177" s="699"/>
      <c r="AL1177" s="715" t="str">
        <f>IF(AI1177&lt;&gt;"",VLOOKUP(AI1177,'DON GIA'!$M$1:$P$9,4,0),"")</f>
        <v/>
      </c>
      <c r="AM1177" s="715" t="str">
        <f t="shared" si="439"/>
        <v/>
      </c>
      <c r="AN1177" s="5"/>
      <c r="AO1177" s="699"/>
      <c r="AP1177" s="702" t="str">
        <f t="shared" si="441"/>
        <v/>
      </c>
      <c r="AQ1177" s="712"/>
      <c r="AR1177" s="712"/>
      <c r="AS1177" s="727"/>
    </row>
    <row r="1178" spans="1:45" outlineLevel="2">
      <c r="A1178" s="710">
        <f t="shared" si="440"/>
        <v>77</v>
      </c>
      <c r="B1178" s="711" t="str">
        <f>IF(C1178&lt;&gt;"",COUNTA($C$8:C1178),"")</f>
        <v/>
      </c>
      <c r="C1178" s="711"/>
      <c r="D1178" s="5"/>
      <c r="E1178" s="699"/>
      <c r="F1178" s="699"/>
      <c r="G1178" s="699"/>
      <c r="H1178" s="699"/>
      <c r="I1178" s="699"/>
      <c r="J1178" s="699"/>
      <c r="K1178" s="712"/>
      <c r="L1178" s="714" t="s">
        <v>35</v>
      </c>
      <c r="M1178" s="715" t="str">
        <f>IF(K1178&lt;&gt;"",VLOOKUP(K1178,'DON GIA'!$S$1:$U$19,3,0),"")</f>
        <v/>
      </c>
      <c r="N1178" s="715" t="str">
        <f>IF(K1178&lt;&gt;"",VLOOKUP(K1178,'DON GIA'!$S$1:$V$19,4,0),"")</f>
        <v/>
      </c>
      <c r="O1178" s="715" t="str">
        <f t="shared" si="435"/>
        <v/>
      </c>
      <c r="P1178" s="715" t="str">
        <f t="shared" si="436"/>
        <v/>
      </c>
      <c r="Q1178" s="5" t="s">
        <v>35</v>
      </c>
      <c r="R1178" s="699"/>
      <c r="S1178" s="699"/>
      <c r="T1178" s="715" t="str">
        <f>IF(Q1178&lt;&gt;"",VLOOKUP(Q1178,'DON GIA'!$H$1:$K$103,4,0),"")</f>
        <v/>
      </c>
      <c r="U1178" s="715" t="str">
        <f t="shared" si="437"/>
        <v/>
      </c>
      <c r="V1178" s="715"/>
      <c r="W1178" s="712" t="s">
        <v>1210</v>
      </c>
      <c r="X1178" s="699" t="s">
        <v>27</v>
      </c>
      <c r="Y1178" s="718">
        <v>8.6</v>
      </c>
      <c r="Z1178" s="725"/>
      <c r="AA1178" s="715">
        <f>IF(W1178&lt;&gt;"",VLOOKUP(W1178,'DON GIA'!$A$1:$D$346,4,0),"")</f>
        <v>161275</v>
      </c>
      <c r="AB1178" s="715">
        <f t="shared" si="438"/>
        <v>1386965</v>
      </c>
      <c r="AC1178" s="5"/>
      <c r="AD1178" s="5"/>
      <c r="AE1178" s="5"/>
      <c r="AF1178" s="5"/>
      <c r="AG1178" s="5"/>
      <c r="AH1178" s="699"/>
      <c r="AI1178" s="5"/>
      <c r="AJ1178" s="699"/>
      <c r="AK1178" s="699"/>
      <c r="AL1178" s="715" t="str">
        <f>IF(AI1178&lt;&gt;"",VLOOKUP(AI1178,'DON GIA'!$M$1:$P$9,4,0),"")</f>
        <v/>
      </c>
      <c r="AM1178" s="715" t="str">
        <f t="shared" si="439"/>
        <v/>
      </c>
      <c r="AN1178" s="5"/>
      <c r="AO1178" s="699"/>
      <c r="AP1178" s="702" t="str">
        <f t="shared" si="441"/>
        <v/>
      </c>
      <c r="AQ1178" s="712"/>
      <c r="AR1178" s="712"/>
      <c r="AS1178" s="727"/>
    </row>
    <row r="1179" spans="1:45" outlineLevel="2">
      <c r="A1179" s="710">
        <f t="shared" si="440"/>
        <v>77</v>
      </c>
      <c r="B1179" s="711" t="str">
        <f>IF(C1179&lt;&gt;"",COUNTA($C$8:C1179),"")</f>
        <v/>
      </c>
      <c r="C1179" s="711"/>
      <c r="D1179" s="5"/>
      <c r="E1179" s="699"/>
      <c r="F1179" s="699"/>
      <c r="G1179" s="699"/>
      <c r="H1179" s="699"/>
      <c r="I1179" s="699"/>
      <c r="J1179" s="699"/>
      <c r="K1179" s="712"/>
      <c r="L1179" s="714" t="s">
        <v>35</v>
      </c>
      <c r="M1179" s="715" t="str">
        <f>IF(K1179&lt;&gt;"",VLOOKUP(K1179,'DON GIA'!$S$1:$U$19,3,0),"")</f>
        <v/>
      </c>
      <c r="N1179" s="715" t="str">
        <f>IF(K1179&lt;&gt;"",VLOOKUP(K1179,'DON GIA'!$S$1:$V$19,4,0),"")</f>
        <v/>
      </c>
      <c r="O1179" s="715" t="str">
        <f t="shared" si="435"/>
        <v/>
      </c>
      <c r="P1179" s="715" t="str">
        <f t="shared" si="436"/>
        <v/>
      </c>
      <c r="Q1179" s="5" t="s">
        <v>35</v>
      </c>
      <c r="R1179" s="699"/>
      <c r="S1179" s="699"/>
      <c r="T1179" s="715" t="str">
        <f>IF(Q1179&lt;&gt;"",VLOOKUP(Q1179,'DON GIA'!$H$1:$K$103,4,0),"")</f>
        <v/>
      </c>
      <c r="U1179" s="715" t="str">
        <f t="shared" si="437"/>
        <v/>
      </c>
      <c r="V1179" s="715"/>
      <c r="W1179" s="712" t="s">
        <v>1009</v>
      </c>
      <c r="X1179" s="699" t="s">
        <v>27</v>
      </c>
      <c r="Y1179" s="718">
        <v>28.6</v>
      </c>
      <c r="Z1179" s="725"/>
      <c r="AA1179" s="715">
        <f>IF(W1179&lt;&gt;"",VLOOKUP(W1179,'DON GIA'!$A$1:$D$346,4,0),"")</f>
        <v>282038</v>
      </c>
      <c r="AB1179" s="715">
        <f t="shared" si="438"/>
        <v>8066286.8000000007</v>
      </c>
      <c r="AC1179" s="5"/>
      <c r="AD1179" s="5"/>
      <c r="AE1179" s="5"/>
      <c r="AF1179" s="5"/>
      <c r="AG1179" s="5"/>
      <c r="AH1179" s="699"/>
      <c r="AI1179" s="5"/>
      <c r="AJ1179" s="699"/>
      <c r="AK1179" s="699"/>
      <c r="AL1179" s="715" t="str">
        <f>IF(AI1179&lt;&gt;"",VLOOKUP(AI1179,'DON GIA'!$M$1:$P$9,4,0),"")</f>
        <v/>
      </c>
      <c r="AM1179" s="715" t="str">
        <f t="shared" si="439"/>
        <v/>
      </c>
      <c r="AN1179" s="5"/>
      <c r="AO1179" s="699"/>
      <c r="AP1179" s="702" t="str">
        <f t="shared" si="441"/>
        <v/>
      </c>
      <c r="AQ1179" s="712"/>
      <c r="AR1179" s="712"/>
      <c r="AS1179" s="727"/>
    </row>
    <row r="1180" spans="1:45" outlineLevel="2">
      <c r="A1180" s="710">
        <f t="shared" si="440"/>
        <v>77</v>
      </c>
      <c r="B1180" s="711" t="str">
        <f>IF(C1180&lt;&gt;"",COUNTA($C$8:C1180),"")</f>
        <v/>
      </c>
      <c r="C1180" s="711"/>
      <c r="D1180" s="5"/>
      <c r="E1180" s="699"/>
      <c r="F1180" s="699"/>
      <c r="G1180" s="699"/>
      <c r="H1180" s="699"/>
      <c r="I1180" s="699"/>
      <c r="J1180" s="699"/>
      <c r="K1180" s="712"/>
      <c r="L1180" s="714" t="s">
        <v>35</v>
      </c>
      <c r="M1180" s="715" t="str">
        <f>IF(K1180&lt;&gt;"",VLOOKUP(K1180,'DON GIA'!$S$1:$U$19,3,0),"")</f>
        <v/>
      </c>
      <c r="N1180" s="715" t="str">
        <f>IF(K1180&lt;&gt;"",VLOOKUP(K1180,'DON GIA'!$S$1:$V$19,4,0),"")</f>
        <v/>
      </c>
      <c r="O1180" s="715" t="str">
        <f t="shared" si="435"/>
        <v/>
      </c>
      <c r="P1180" s="715" t="str">
        <f t="shared" si="436"/>
        <v/>
      </c>
      <c r="Q1180" s="5" t="s">
        <v>35</v>
      </c>
      <c r="R1180" s="699"/>
      <c r="S1180" s="699"/>
      <c r="T1180" s="715" t="str">
        <f>IF(Q1180&lt;&gt;"",VLOOKUP(Q1180,'DON GIA'!$H$1:$K$103,4,0),"")</f>
        <v/>
      </c>
      <c r="U1180" s="715" t="str">
        <f t="shared" si="437"/>
        <v/>
      </c>
      <c r="V1180" s="715"/>
      <c r="W1180" s="712" t="s">
        <v>1194</v>
      </c>
      <c r="X1180" s="699" t="s">
        <v>27</v>
      </c>
      <c r="Y1180" s="718">
        <v>0.96</v>
      </c>
      <c r="Z1180" s="725"/>
      <c r="AA1180" s="715">
        <f>IF(W1180&lt;&gt;"",VLOOKUP(W1180,'DON GIA'!$A$1:$D$346,4,0),"")</f>
        <v>292949</v>
      </c>
      <c r="AB1180" s="715">
        <f t="shared" si="438"/>
        <v>281231.03999999998</v>
      </c>
      <c r="AC1180" s="5"/>
      <c r="AD1180" s="5"/>
      <c r="AE1180" s="5"/>
      <c r="AF1180" s="5"/>
      <c r="AG1180" s="5"/>
      <c r="AH1180" s="699"/>
      <c r="AI1180" s="5"/>
      <c r="AJ1180" s="699"/>
      <c r="AK1180" s="699"/>
      <c r="AL1180" s="715" t="str">
        <f>IF(AI1180&lt;&gt;"",VLOOKUP(AI1180,'DON GIA'!$M$1:$P$9,4,0),"")</f>
        <v/>
      </c>
      <c r="AM1180" s="715" t="str">
        <f t="shared" si="439"/>
        <v/>
      </c>
      <c r="AN1180" s="5"/>
      <c r="AO1180" s="699"/>
      <c r="AP1180" s="702" t="str">
        <f t="shared" si="441"/>
        <v/>
      </c>
      <c r="AQ1180" s="712"/>
      <c r="AR1180" s="712"/>
      <c r="AS1180" s="727"/>
    </row>
    <row r="1181" spans="1:45" outlineLevel="2">
      <c r="A1181" s="710">
        <f t="shared" si="440"/>
        <v>77</v>
      </c>
      <c r="B1181" s="711" t="str">
        <f>IF(C1181&lt;&gt;"",COUNTA($C$8:C1181),"")</f>
        <v/>
      </c>
      <c r="C1181" s="711"/>
      <c r="D1181" s="5"/>
      <c r="E1181" s="699"/>
      <c r="F1181" s="699"/>
      <c r="G1181" s="699"/>
      <c r="H1181" s="699"/>
      <c r="I1181" s="699"/>
      <c r="J1181" s="699"/>
      <c r="K1181" s="712"/>
      <c r="L1181" s="714" t="s">
        <v>35</v>
      </c>
      <c r="M1181" s="715" t="str">
        <f>IF(K1181&lt;&gt;"",VLOOKUP(K1181,'DON GIA'!$S$1:$U$19,3,0),"")</f>
        <v/>
      </c>
      <c r="N1181" s="715" t="str">
        <f>IF(K1181&lt;&gt;"",VLOOKUP(K1181,'DON GIA'!$S$1:$V$19,4,0),"")</f>
        <v/>
      </c>
      <c r="O1181" s="715" t="str">
        <f t="shared" si="435"/>
        <v/>
      </c>
      <c r="P1181" s="715" t="str">
        <f t="shared" si="436"/>
        <v/>
      </c>
      <c r="Q1181" s="5" t="s">
        <v>35</v>
      </c>
      <c r="R1181" s="699"/>
      <c r="S1181" s="699"/>
      <c r="T1181" s="715" t="str">
        <f>IF(Q1181&lt;&gt;"",VLOOKUP(Q1181,'DON GIA'!$H$1:$K$103,4,0),"")</f>
        <v/>
      </c>
      <c r="U1181" s="715" t="str">
        <f t="shared" si="437"/>
        <v/>
      </c>
      <c r="V1181" s="715"/>
      <c r="W1181" s="712" t="s">
        <v>1292</v>
      </c>
      <c r="X1181" s="699" t="s">
        <v>38</v>
      </c>
      <c r="Y1181" s="718"/>
      <c r="Z1181" s="719">
        <v>0.65600000000000003</v>
      </c>
      <c r="AA1181" s="715">
        <f>IF(W1181&lt;&gt;"",VLOOKUP(W1181,'DON GIA'!$A$1:$D$346,4,0),"")</f>
        <v>4734694</v>
      </c>
      <c r="AB1181" s="715">
        <f t="shared" si="438"/>
        <v>0</v>
      </c>
      <c r="AC1181" s="5"/>
      <c r="AD1181" s="5"/>
      <c r="AE1181" s="5"/>
      <c r="AF1181" s="5"/>
      <c r="AG1181" s="5"/>
      <c r="AH1181" s="699"/>
      <c r="AI1181" s="5"/>
      <c r="AJ1181" s="699"/>
      <c r="AK1181" s="699"/>
      <c r="AL1181" s="715" t="str">
        <f>IF(AI1181&lt;&gt;"",VLOOKUP(AI1181,'DON GIA'!$M$1:$P$9,4,0),"")</f>
        <v/>
      </c>
      <c r="AM1181" s="715" t="str">
        <f t="shared" si="439"/>
        <v/>
      </c>
      <c r="AN1181" s="5"/>
      <c r="AO1181" s="699"/>
      <c r="AP1181" s="702" t="str">
        <f t="shared" si="441"/>
        <v/>
      </c>
      <c r="AQ1181" s="712"/>
      <c r="AR1181" s="712"/>
      <c r="AS1181" s="727"/>
    </row>
    <row r="1182" spans="1:45" outlineLevel="2">
      <c r="A1182" s="710">
        <f t="shared" si="440"/>
        <v>77</v>
      </c>
      <c r="B1182" s="711" t="str">
        <f>IF(C1182&lt;&gt;"",COUNTA($C$8:C1182),"")</f>
        <v/>
      </c>
      <c r="C1182" s="711"/>
      <c r="D1182" s="5"/>
      <c r="E1182" s="699"/>
      <c r="F1182" s="699"/>
      <c r="G1182" s="699"/>
      <c r="H1182" s="699"/>
      <c r="I1182" s="699"/>
      <c r="J1182" s="699"/>
      <c r="K1182" s="712"/>
      <c r="L1182" s="714" t="s">
        <v>35</v>
      </c>
      <c r="M1182" s="715" t="str">
        <f>IF(K1182&lt;&gt;"",VLOOKUP(K1182,'DON GIA'!$S$1:$U$19,3,0),"")</f>
        <v/>
      </c>
      <c r="N1182" s="715" t="str">
        <f>IF(K1182&lt;&gt;"",VLOOKUP(K1182,'DON GIA'!$S$1:$V$19,4,0),"")</f>
        <v/>
      </c>
      <c r="O1182" s="715" t="str">
        <f t="shared" si="435"/>
        <v/>
      </c>
      <c r="P1182" s="715" t="str">
        <f t="shared" si="436"/>
        <v/>
      </c>
      <c r="Q1182" s="5" t="s">
        <v>35</v>
      </c>
      <c r="R1182" s="699"/>
      <c r="S1182" s="699"/>
      <c r="T1182" s="715" t="str">
        <f>IF(Q1182&lt;&gt;"",VLOOKUP(Q1182,'DON GIA'!$H$1:$K$103,4,0),"")</f>
        <v/>
      </c>
      <c r="U1182" s="715" t="str">
        <f t="shared" si="437"/>
        <v/>
      </c>
      <c r="V1182" s="715"/>
      <c r="W1182" s="712" t="s">
        <v>1009</v>
      </c>
      <c r="X1182" s="699" t="s">
        <v>27</v>
      </c>
      <c r="Y1182" s="718">
        <v>55.2</v>
      </c>
      <c r="Z1182" s="725"/>
      <c r="AA1182" s="715">
        <f>IF(W1182&lt;&gt;"",VLOOKUP(W1182,'DON GIA'!$A$1:$D$346,4,0),"")</f>
        <v>282038</v>
      </c>
      <c r="AB1182" s="715">
        <f t="shared" si="438"/>
        <v>15568497.600000001</v>
      </c>
      <c r="AC1182" s="5"/>
      <c r="AD1182" s="5"/>
      <c r="AE1182" s="5"/>
      <c r="AF1182" s="5"/>
      <c r="AG1182" s="5"/>
      <c r="AH1182" s="699"/>
      <c r="AI1182" s="5"/>
      <c r="AJ1182" s="699"/>
      <c r="AK1182" s="699"/>
      <c r="AL1182" s="715" t="str">
        <f>IF(AI1182&lt;&gt;"",VLOOKUP(AI1182,'DON GIA'!$M$1:$P$9,4,0),"")</f>
        <v/>
      </c>
      <c r="AM1182" s="715" t="str">
        <f t="shared" si="439"/>
        <v/>
      </c>
      <c r="AN1182" s="5"/>
      <c r="AO1182" s="699"/>
      <c r="AP1182" s="702" t="str">
        <f t="shared" si="441"/>
        <v/>
      </c>
      <c r="AQ1182" s="712"/>
      <c r="AR1182" s="712"/>
      <c r="AS1182" s="727"/>
    </row>
    <row r="1183" spans="1:45" outlineLevel="2">
      <c r="A1183" s="710">
        <f t="shared" si="440"/>
        <v>77</v>
      </c>
      <c r="B1183" s="711" t="str">
        <f>IF(C1183&lt;&gt;"",COUNTA($C$8:C1183),"")</f>
        <v/>
      </c>
      <c r="C1183" s="711"/>
      <c r="D1183" s="5"/>
      <c r="E1183" s="699"/>
      <c r="F1183" s="699"/>
      <c r="G1183" s="699"/>
      <c r="H1183" s="699"/>
      <c r="I1183" s="699"/>
      <c r="J1183" s="699"/>
      <c r="K1183" s="712"/>
      <c r="L1183" s="714" t="s">
        <v>35</v>
      </c>
      <c r="M1183" s="715" t="str">
        <f>IF(K1183&lt;&gt;"",VLOOKUP(K1183,'DON GIA'!$S$1:$U$19,3,0),"")</f>
        <v/>
      </c>
      <c r="N1183" s="715" t="str">
        <f>IF(K1183&lt;&gt;"",VLOOKUP(K1183,'DON GIA'!$S$1:$V$19,4,0),"")</f>
        <v/>
      </c>
      <c r="O1183" s="715" t="str">
        <f t="shared" si="435"/>
        <v/>
      </c>
      <c r="P1183" s="715" t="str">
        <f t="shared" si="436"/>
        <v/>
      </c>
      <c r="Q1183" s="5" t="s">
        <v>35</v>
      </c>
      <c r="R1183" s="699"/>
      <c r="S1183" s="699"/>
      <c r="T1183" s="715" t="str">
        <f>IF(Q1183&lt;&gt;"",VLOOKUP(Q1183,'DON GIA'!$H$1:$K$103,4,0),"")</f>
        <v/>
      </c>
      <c r="U1183" s="715" t="str">
        <f t="shared" si="437"/>
        <v/>
      </c>
      <c r="V1183" s="715"/>
      <c r="W1183" s="712" t="s">
        <v>35</v>
      </c>
      <c r="X1183" s="699"/>
      <c r="Y1183" s="718"/>
      <c r="Z1183" s="725"/>
      <c r="AA1183" s="715" t="str">
        <f>IF(W1183&lt;&gt;"",VLOOKUP(W1183,'DON GIA'!$A$1:$D$346,4,0),"")</f>
        <v/>
      </c>
      <c r="AB1183" s="715" t="str">
        <f t="shared" si="438"/>
        <v/>
      </c>
      <c r="AC1183" s="5"/>
      <c r="AD1183" s="5"/>
      <c r="AE1183" s="5"/>
      <c r="AF1183" s="5"/>
      <c r="AG1183" s="5"/>
      <c r="AH1183" s="699"/>
      <c r="AI1183" s="5"/>
      <c r="AJ1183" s="699"/>
      <c r="AK1183" s="699"/>
      <c r="AL1183" s="715" t="str">
        <f>IF(AI1183&lt;&gt;"",VLOOKUP(AI1183,'DON GIA'!$M$1:$P$9,4,0),"")</f>
        <v/>
      </c>
      <c r="AM1183" s="715" t="str">
        <f t="shared" si="439"/>
        <v/>
      </c>
      <c r="AN1183" s="5"/>
      <c r="AO1183" s="699"/>
      <c r="AP1183" s="702" t="str">
        <f t="shared" si="441"/>
        <v/>
      </c>
      <c r="AQ1183" s="712"/>
      <c r="AR1183" s="712"/>
      <c r="AS1183" s="727"/>
    </row>
    <row r="1184" spans="1:45" outlineLevel="2">
      <c r="A1184" s="710">
        <f t="shared" si="440"/>
        <v>77</v>
      </c>
      <c r="B1184" s="711"/>
      <c r="C1184" s="711"/>
      <c r="D1184" s="708"/>
      <c r="E1184" s="699"/>
      <c r="F1184" s="699"/>
      <c r="G1184" s="699"/>
      <c r="H1184" s="699"/>
      <c r="I1184" s="699"/>
      <c r="J1184" s="699"/>
      <c r="K1184" s="712"/>
      <c r="L1184" s="714" t="s">
        <v>35</v>
      </c>
      <c r="M1184" s="715" t="str">
        <f>IF(K1184&lt;&gt;"",VLOOKUP(K1184,'DON GIA'!$S$1:$U$19,3,0),"")</f>
        <v/>
      </c>
      <c r="N1184" s="715" t="str">
        <f>IF(K1184&lt;&gt;"",VLOOKUP(K1184,'DON GIA'!$S$1:$V$19,4,0),"")</f>
        <v/>
      </c>
      <c r="O1184" s="715" t="str">
        <f t="shared" si="435"/>
        <v/>
      </c>
      <c r="P1184" s="715" t="str">
        <f t="shared" si="436"/>
        <v/>
      </c>
      <c r="Q1184" s="5" t="s">
        <v>35</v>
      </c>
      <c r="R1184" s="699"/>
      <c r="S1184" s="699"/>
      <c r="T1184" s="715" t="str">
        <f>IF(Q1184&lt;&gt;"",VLOOKUP(Q1184,'DON GIA'!$H$1:$K$103,4,0),"")</f>
        <v/>
      </c>
      <c r="U1184" s="715" t="str">
        <f t="shared" si="437"/>
        <v/>
      </c>
      <c r="V1184" s="715"/>
      <c r="W1184" s="712" t="s">
        <v>35</v>
      </c>
      <c r="X1184" s="699"/>
      <c r="Y1184" s="718"/>
      <c r="Z1184" s="725"/>
      <c r="AA1184" s="715" t="str">
        <f>IF(W1184&lt;&gt;"",VLOOKUP(W1184,'DON GIA'!$A$1:$D$346,4,0),"")</f>
        <v/>
      </c>
      <c r="AB1184" s="715" t="str">
        <f t="shared" si="438"/>
        <v/>
      </c>
      <c r="AC1184" s="5"/>
      <c r="AD1184" s="5"/>
      <c r="AE1184" s="5"/>
      <c r="AF1184" s="5"/>
      <c r="AG1184" s="5"/>
      <c r="AH1184" s="699"/>
      <c r="AI1184" s="5"/>
      <c r="AJ1184" s="699"/>
      <c r="AK1184" s="699"/>
      <c r="AL1184" s="715" t="str">
        <f>IF(AI1184&lt;&gt;"",VLOOKUP(AI1184,'DON GIA'!$M$1:$P$9,4,0),"")</f>
        <v/>
      </c>
      <c r="AM1184" s="715" t="str">
        <f t="shared" si="439"/>
        <v/>
      </c>
      <c r="AN1184" s="5"/>
      <c r="AO1184" s="699"/>
      <c r="AP1184" s="702" t="str">
        <f t="shared" si="441"/>
        <v/>
      </c>
      <c r="AQ1184" s="712"/>
      <c r="AR1184" s="712"/>
      <c r="AS1184" s="727"/>
    </row>
    <row r="1185" spans="1:45" outlineLevel="1">
      <c r="A1185" s="658" t="s">
        <v>2082</v>
      </c>
      <c r="B1185" s="696">
        <f>IF(C1185&lt;&gt;"",COUNTA($C$8:C1185),"")</f>
        <v>78</v>
      </c>
      <c r="C1185" s="696">
        <v>479</v>
      </c>
      <c r="D1185" s="708" t="s">
        <v>487</v>
      </c>
      <c r="E1185" s="698"/>
      <c r="F1185" s="699"/>
      <c r="G1185" s="698"/>
      <c r="H1185" s="698"/>
      <c r="I1185" s="698"/>
      <c r="J1185" s="698"/>
      <c r="K1185" s="697"/>
      <c r="L1185" s="701">
        <f>SUBTOTAL(9,L1186:L1206)</f>
        <v>872.5</v>
      </c>
      <c r="M1185" s="702"/>
      <c r="N1185" s="702"/>
      <c r="O1185" s="702">
        <f>SUBTOTAL(9,O1186:O1206)</f>
        <v>1464927500</v>
      </c>
      <c r="P1185" s="702">
        <f>SUBTOTAL(9,P1186:P1206)</f>
        <v>1177875000</v>
      </c>
      <c r="Q1185" s="708"/>
      <c r="R1185" s="698"/>
      <c r="S1185" s="698">
        <f>SUBTOTAL(9,S1186:S1206)</f>
        <v>90</v>
      </c>
      <c r="T1185" s="702"/>
      <c r="U1185" s="702">
        <f>SUBTOTAL(9,U1186:U1206)</f>
        <v>9796000</v>
      </c>
      <c r="V1185" s="702"/>
      <c r="W1185" s="697"/>
      <c r="X1185" s="698"/>
      <c r="Y1185" s="705">
        <f>SUBTOTAL(9,Y1186:Y1206)</f>
        <v>387.20600000000007</v>
      </c>
      <c r="Z1185" s="724">
        <f>SUBTOTAL(9,Z1186:Z1206)</f>
        <v>0</v>
      </c>
      <c r="AA1185" s="702"/>
      <c r="AB1185" s="702">
        <f>SUBTOTAL(9,AB1186:AB1206)</f>
        <v>888577647.82799995</v>
      </c>
      <c r="AC1185" s="708"/>
      <c r="AD1185" s="708"/>
      <c r="AE1185" s="708"/>
      <c r="AF1185" s="708"/>
      <c r="AG1185" s="708"/>
      <c r="AH1185" s="698"/>
      <c r="AI1185" s="708"/>
      <c r="AJ1185" s="698"/>
      <c r="AK1185" s="698">
        <f>SUBTOTAL(9,AK1186:AK1206)</f>
        <v>2</v>
      </c>
      <c r="AL1185" s="702"/>
      <c r="AM1185" s="702">
        <f>SUBTOTAL(9,AM1186:AM1206)</f>
        <v>29895920</v>
      </c>
      <c r="AN1185" s="708"/>
      <c r="AO1185" s="698">
        <f>SUBTOTAL(9,AO1186:AO1206)</f>
        <v>1</v>
      </c>
      <c r="AP1185" s="702">
        <f t="shared" si="441"/>
        <v>3571072067.8280001</v>
      </c>
      <c r="AQ1185" s="709"/>
      <c r="AR1185" s="709"/>
      <c r="AS1185" s="723"/>
    </row>
    <row r="1186" spans="1:45" ht="69" outlineLevel="2">
      <c r="A1186" s="710">
        <f>IF(B1185&lt;&gt;"",B1185,A1184)</f>
        <v>78</v>
      </c>
      <c r="B1186" s="711" t="str">
        <f>IF(C1186&lt;&gt;"",COUNTA($C$8:C1186),"")</f>
        <v/>
      </c>
      <c r="C1186" s="711"/>
      <c r="D1186" s="5" t="s">
        <v>489</v>
      </c>
      <c r="E1186" s="699"/>
      <c r="F1186" s="699"/>
      <c r="G1186" s="699">
        <v>143</v>
      </c>
      <c r="H1186" s="699">
        <v>79</v>
      </c>
      <c r="I1186" s="699" t="s">
        <v>223</v>
      </c>
      <c r="J1186" s="699" t="s">
        <v>467</v>
      </c>
      <c r="K1186" s="712" t="s">
        <v>974</v>
      </c>
      <c r="L1186" s="714">
        <v>872.5</v>
      </c>
      <c r="M1186" s="715">
        <f>IF(K1186&lt;&gt;"",VLOOKUP(K1186,'DON GIA'!$S$1:$U$19,3,0),"")</f>
        <v>1679000</v>
      </c>
      <c r="N1186" s="715">
        <f>IF(K1186&lt;&gt;"",VLOOKUP(K1186,'DON GIA'!$S$1:$V$19,4,0),"")</f>
        <v>1350000</v>
      </c>
      <c r="O1186" s="715">
        <f t="shared" ref="O1186:O1206" si="442">IF(K1186&lt;&gt;"",L1186*M1186,"")</f>
        <v>1464927500</v>
      </c>
      <c r="P1186" s="715">
        <f t="shared" ref="P1186:P1206" si="443">IF(K1186&lt;&gt;"",L1186*N1186,"")</f>
        <v>1177875000</v>
      </c>
      <c r="Q1186" s="5" t="s">
        <v>488</v>
      </c>
      <c r="R1186" s="699" t="s">
        <v>44</v>
      </c>
      <c r="S1186" s="699">
        <v>4</v>
      </c>
      <c r="T1186" s="715">
        <f>IF(Q1186&lt;&gt;"",VLOOKUP(Q1186,'DON GIA'!$H$1:$K$103,4,0),"")</f>
        <v>450000</v>
      </c>
      <c r="U1186" s="715">
        <f t="shared" ref="U1186:U1206" si="444">IF(Q1186&lt;&gt;"",IF(ISNUMBER(T1186),S1186*T1186,""),"")</f>
        <v>1800000</v>
      </c>
      <c r="V1186" s="715" t="s">
        <v>2163</v>
      </c>
      <c r="W1186" s="712" t="s">
        <v>1103</v>
      </c>
      <c r="X1186" s="699" t="s">
        <v>27</v>
      </c>
      <c r="Y1186" s="718">
        <v>25.92</v>
      </c>
      <c r="Z1186" s="725"/>
      <c r="AA1186" s="715">
        <f>IF(W1186&lt;&gt;"",VLOOKUP(W1186,'DON GIA'!$A$1:$D$346,4,0),"")</f>
        <v>272996</v>
      </c>
      <c r="AB1186" s="715">
        <f t="shared" ref="AB1186:AB1206" si="445">IF(W1186&lt;&gt;"",IF(ISNUMBER(AA1186),Y1186*AA1186,""),"")</f>
        <v>7076056.3200000003</v>
      </c>
      <c r="AC1186" s="5"/>
      <c r="AD1186" s="5"/>
      <c r="AE1186" s="5"/>
      <c r="AF1186" s="5"/>
      <c r="AG1186" s="5"/>
      <c r="AH1186" s="699"/>
      <c r="AI1186" s="5" t="s">
        <v>562</v>
      </c>
      <c r="AJ1186" s="699" t="s">
        <v>409</v>
      </c>
      <c r="AK1186" s="699">
        <v>1</v>
      </c>
      <c r="AL1186" s="715">
        <f>IF(AI1186&lt;&gt;"",VLOOKUP(AI1186,'DON GIA'!$M$1:$P$9,4,0),"")</f>
        <v>12895920</v>
      </c>
      <c r="AM1186" s="715">
        <f t="shared" ref="AM1186:AM1206" si="446">IF(AI1186&lt;&gt;"",AK1186*AL1186,"")</f>
        <v>12895920</v>
      </c>
      <c r="AN1186" s="5" t="s">
        <v>407</v>
      </c>
      <c r="AO1186" s="699">
        <v>1</v>
      </c>
      <c r="AP1186" s="702" t="str">
        <f t="shared" si="441"/>
        <v/>
      </c>
      <c r="AQ1186" s="709" t="s">
        <v>2407</v>
      </c>
      <c r="AR1186" s="709" t="s">
        <v>2021</v>
      </c>
      <c r="AS1186" s="723"/>
    </row>
    <row r="1187" spans="1:45" ht="66.75" outlineLevel="2">
      <c r="A1187" s="710">
        <f t="shared" ref="A1187:A1206" si="447">IF(B1186&lt;&gt;"",B1186,A1186)</f>
        <v>78</v>
      </c>
      <c r="B1187" s="711" t="str">
        <f>IF(C1187&lt;&gt;"",COUNTA($C$8:C1187),"")</f>
        <v/>
      </c>
      <c r="C1187" s="711"/>
      <c r="D1187" s="5" t="s">
        <v>71</v>
      </c>
      <c r="E1187" s="699"/>
      <c r="F1187" s="699"/>
      <c r="G1187" s="699"/>
      <c r="H1187" s="699"/>
      <c r="I1187" s="699"/>
      <c r="J1187" s="699"/>
      <c r="K1187" s="712"/>
      <c r="L1187" s="714" t="s">
        <v>35</v>
      </c>
      <c r="M1187" s="715" t="str">
        <f>IF(K1187&lt;&gt;"",VLOOKUP(K1187,'DON GIA'!$S$1:$U$19,3,0),"")</f>
        <v/>
      </c>
      <c r="N1187" s="715" t="str">
        <f>IF(K1187&lt;&gt;"",VLOOKUP(K1187,'DON GIA'!$S$1:$V$19,4,0),"")</f>
        <v/>
      </c>
      <c r="O1187" s="715" t="str">
        <f t="shared" si="442"/>
        <v/>
      </c>
      <c r="P1187" s="715" t="str">
        <f t="shared" si="443"/>
        <v/>
      </c>
      <c r="Q1187" s="5" t="s">
        <v>490</v>
      </c>
      <c r="R1187" s="699" t="s">
        <v>44</v>
      </c>
      <c r="S1187" s="699">
        <v>1</v>
      </c>
      <c r="T1187" s="715">
        <f>IF(Q1187&lt;&gt;"",VLOOKUP(Q1187,'DON GIA'!$H$1:$K$103,4,0),"")</f>
        <v>571000</v>
      </c>
      <c r="U1187" s="715">
        <f t="shared" si="444"/>
        <v>571000</v>
      </c>
      <c r="V1187" s="715"/>
      <c r="W1187" s="712" t="s">
        <v>1057</v>
      </c>
      <c r="X1187" s="699" t="s">
        <v>27</v>
      </c>
      <c r="Y1187" s="718">
        <v>9.6</v>
      </c>
      <c r="Z1187" s="725"/>
      <c r="AA1187" s="715">
        <f>IF(W1187&lt;&gt;"",VLOOKUP(W1187,'DON GIA'!$A$1:$D$346,4,0),"")</f>
        <v>1229116</v>
      </c>
      <c r="AB1187" s="715">
        <f t="shared" si="445"/>
        <v>11799513.6</v>
      </c>
      <c r="AC1187" s="5"/>
      <c r="AD1187" s="5" t="s">
        <v>471</v>
      </c>
      <c r="AE1187" s="5" t="s">
        <v>107</v>
      </c>
      <c r="AF1187" s="5" t="s">
        <v>116</v>
      </c>
      <c r="AG1187" s="5" t="s">
        <v>136</v>
      </c>
      <c r="AH1187" s="699"/>
      <c r="AI1187" s="5" t="s">
        <v>579</v>
      </c>
      <c r="AJ1187" s="699" t="s">
        <v>560</v>
      </c>
      <c r="AK1187" s="699">
        <v>1</v>
      </c>
      <c r="AL1187" s="715">
        <f>IF(AI1187&lt;&gt;"",VLOOKUP(AI1187,'DON GIA'!$M$1:$P$9,4,0),"")</f>
        <v>17000000</v>
      </c>
      <c r="AM1187" s="715">
        <f t="shared" si="446"/>
        <v>17000000</v>
      </c>
      <c r="AN1187" s="5"/>
      <c r="AO1187" s="699"/>
      <c r="AP1187" s="702" t="str">
        <f t="shared" si="441"/>
        <v/>
      </c>
      <c r="AQ1187" s="722" t="s">
        <v>511</v>
      </c>
      <c r="AR1187" s="722" t="s">
        <v>2046</v>
      </c>
      <c r="AS1187" s="639"/>
    </row>
    <row r="1188" spans="1:45" ht="99" outlineLevel="2">
      <c r="A1188" s="710">
        <f t="shared" si="447"/>
        <v>78</v>
      </c>
      <c r="B1188" s="711" t="str">
        <f>IF(C1188&lt;&gt;"",COUNTA($C$8:C1188),"")</f>
        <v/>
      </c>
      <c r="C1188" s="711"/>
      <c r="D1188" s="5"/>
      <c r="E1188" s="699"/>
      <c r="F1188" s="699"/>
      <c r="G1188" s="699"/>
      <c r="H1188" s="699"/>
      <c r="I1188" s="699"/>
      <c r="J1188" s="699"/>
      <c r="K1188" s="712"/>
      <c r="L1188" s="714" t="s">
        <v>35</v>
      </c>
      <c r="M1188" s="715" t="str">
        <f>IF(K1188&lt;&gt;"",VLOOKUP(K1188,'DON GIA'!$S$1:$U$19,3,0),"")</f>
        <v/>
      </c>
      <c r="N1188" s="715" t="str">
        <f>IF(K1188&lt;&gt;"",VLOOKUP(K1188,'DON GIA'!$S$1:$V$19,4,0),"")</f>
        <v/>
      </c>
      <c r="O1188" s="715" t="str">
        <f t="shared" si="442"/>
        <v/>
      </c>
      <c r="P1188" s="715" t="str">
        <f t="shared" si="443"/>
        <v/>
      </c>
      <c r="Q1188" s="5" t="s">
        <v>48</v>
      </c>
      <c r="R1188" s="699" t="s">
        <v>44</v>
      </c>
      <c r="S1188" s="699">
        <v>1</v>
      </c>
      <c r="T1188" s="715">
        <f>IF(Q1188&lt;&gt;"",VLOOKUP(Q1188,'DON GIA'!$H$1:$K$103,4,0),"")</f>
        <v>1708000</v>
      </c>
      <c r="U1188" s="715">
        <f t="shared" si="444"/>
        <v>1708000</v>
      </c>
      <c r="V1188" s="715"/>
      <c r="W1188" s="712" t="s">
        <v>1278</v>
      </c>
      <c r="X1188" s="699" t="s">
        <v>27</v>
      </c>
      <c r="Y1188" s="718">
        <v>7.74</v>
      </c>
      <c r="Z1188" s="725"/>
      <c r="AA1188" s="715">
        <f>IF(W1188&lt;&gt;"",VLOOKUP(W1188,'DON GIA'!$A$1:$D$346,4,0),"")</f>
        <v>4826746</v>
      </c>
      <c r="AB1188" s="715">
        <f t="shared" si="445"/>
        <v>37359014.039999999</v>
      </c>
      <c r="AC1188" s="5"/>
      <c r="AD1188" s="5" t="s">
        <v>34</v>
      </c>
      <c r="AE1188" s="5" t="s">
        <v>30</v>
      </c>
      <c r="AF1188" s="5" t="s">
        <v>477</v>
      </c>
      <c r="AG1188" s="5" t="s">
        <v>34</v>
      </c>
      <c r="AH1188" s="699"/>
      <c r="AI1188" s="5"/>
      <c r="AJ1188" s="699"/>
      <c r="AK1188" s="699"/>
      <c r="AL1188" s="715" t="str">
        <f>IF(AI1188&lt;&gt;"",VLOOKUP(AI1188,'DON GIA'!$M$1:$P$9,4,0),"")</f>
        <v/>
      </c>
      <c r="AM1188" s="715" t="str">
        <f t="shared" si="446"/>
        <v/>
      </c>
      <c r="AN1188" s="5"/>
      <c r="AO1188" s="699"/>
      <c r="AP1188" s="702" t="str">
        <f t="shared" si="441"/>
        <v/>
      </c>
      <c r="AQ1188" s="722" t="s">
        <v>581</v>
      </c>
      <c r="AR1188" s="722" t="s">
        <v>2047</v>
      </c>
      <c r="AS1188" s="639"/>
    </row>
    <row r="1189" spans="1:45" ht="66.75" outlineLevel="2">
      <c r="A1189" s="710">
        <f t="shared" si="447"/>
        <v>78</v>
      </c>
      <c r="B1189" s="711" t="str">
        <f>IF(C1189&lt;&gt;"",COUNTA($C$8:C1189),"")</f>
        <v/>
      </c>
      <c r="C1189" s="711"/>
      <c r="D1189" s="5"/>
      <c r="E1189" s="699"/>
      <c r="F1189" s="699"/>
      <c r="G1189" s="699"/>
      <c r="H1189" s="699"/>
      <c r="I1189" s="699"/>
      <c r="J1189" s="699"/>
      <c r="K1189" s="712"/>
      <c r="L1189" s="714" t="s">
        <v>35</v>
      </c>
      <c r="M1189" s="715" t="str">
        <f>IF(K1189&lt;&gt;"",VLOOKUP(K1189,'DON GIA'!$S$1:$U$19,3,0),"")</f>
        <v/>
      </c>
      <c r="N1189" s="715" t="str">
        <f>IF(K1189&lt;&gt;"",VLOOKUP(K1189,'DON GIA'!$S$1:$V$19,4,0),"")</f>
        <v/>
      </c>
      <c r="O1189" s="715" t="str">
        <f t="shared" si="442"/>
        <v/>
      </c>
      <c r="P1189" s="715" t="str">
        <f t="shared" si="443"/>
        <v/>
      </c>
      <c r="Q1189" s="5" t="s">
        <v>87</v>
      </c>
      <c r="R1189" s="699" t="s">
        <v>44</v>
      </c>
      <c r="S1189" s="699">
        <v>1</v>
      </c>
      <c r="T1189" s="715">
        <f>IF(Q1189&lt;&gt;"",VLOOKUP(Q1189,'DON GIA'!$H$1:$K$103,4,0),"")</f>
        <v>93000</v>
      </c>
      <c r="U1189" s="715">
        <f t="shared" si="444"/>
        <v>93000</v>
      </c>
      <c r="V1189" s="715"/>
      <c r="W1189" s="712" t="s">
        <v>1246</v>
      </c>
      <c r="X1189" s="699" t="s">
        <v>27</v>
      </c>
      <c r="Y1189" s="718">
        <v>116.9</v>
      </c>
      <c r="Z1189" s="725"/>
      <c r="AA1189" s="715">
        <f>IF(W1189&lt;&gt;"",VLOOKUP(W1189,'DON GIA'!$A$1:$D$346,4,0),"")</f>
        <v>5891509</v>
      </c>
      <c r="AB1189" s="715">
        <f t="shared" si="445"/>
        <v>688717402.10000002</v>
      </c>
      <c r="AC1189" s="5"/>
      <c r="AD1189" s="5" t="s">
        <v>313</v>
      </c>
      <c r="AE1189" s="5" t="s">
        <v>30</v>
      </c>
      <c r="AF1189" s="5" t="s">
        <v>31</v>
      </c>
      <c r="AG1189" s="5" t="s">
        <v>34</v>
      </c>
      <c r="AH1189" s="699"/>
      <c r="AI1189" s="5"/>
      <c r="AJ1189" s="699"/>
      <c r="AK1189" s="699"/>
      <c r="AL1189" s="715" t="str">
        <f>IF(AI1189&lt;&gt;"",VLOOKUP(AI1189,'DON GIA'!$M$1:$P$9,4,0),"")</f>
        <v/>
      </c>
      <c r="AM1189" s="715" t="str">
        <f t="shared" si="446"/>
        <v/>
      </c>
      <c r="AN1189" s="5"/>
      <c r="AO1189" s="699"/>
      <c r="AP1189" s="702" t="str">
        <f t="shared" si="441"/>
        <v/>
      </c>
      <c r="AQ1189" s="726" t="s">
        <v>2049</v>
      </c>
      <c r="AR1189" s="726" t="s">
        <v>2048</v>
      </c>
      <c r="AS1189" s="727"/>
    </row>
    <row r="1190" spans="1:45" outlineLevel="2">
      <c r="A1190" s="710">
        <f t="shared" si="447"/>
        <v>78</v>
      </c>
      <c r="B1190" s="711" t="str">
        <f>IF(C1190&lt;&gt;"",COUNTA($C$8:C1190),"")</f>
        <v/>
      </c>
      <c r="C1190" s="711"/>
      <c r="D1190" s="5"/>
      <c r="E1190" s="699"/>
      <c r="F1190" s="699"/>
      <c r="G1190" s="699"/>
      <c r="H1190" s="699"/>
      <c r="I1190" s="699"/>
      <c r="J1190" s="699"/>
      <c r="K1190" s="712"/>
      <c r="L1190" s="714" t="s">
        <v>35</v>
      </c>
      <c r="M1190" s="715" t="str">
        <f>IF(K1190&lt;&gt;"",VLOOKUP(K1190,'DON GIA'!$S$1:$U$19,3,0),"")</f>
        <v/>
      </c>
      <c r="N1190" s="715" t="str">
        <f>IF(K1190&lt;&gt;"",VLOOKUP(K1190,'DON GIA'!$S$1:$V$19,4,0),"")</f>
        <v/>
      </c>
      <c r="O1190" s="715" t="str">
        <f t="shared" si="442"/>
        <v/>
      </c>
      <c r="P1190" s="715" t="str">
        <f t="shared" si="443"/>
        <v/>
      </c>
      <c r="Q1190" s="5" t="s">
        <v>217</v>
      </c>
      <c r="R1190" s="699" t="s">
        <v>44</v>
      </c>
      <c r="S1190" s="699">
        <v>22</v>
      </c>
      <c r="T1190" s="715">
        <f>IF(Q1190&lt;&gt;"",VLOOKUP(Q1190,'DON GIA'!$H$1:$K$103,4,0),"")</f>
        <v>132000</v>
      </c>
      <c r="U1190" s="715">
        <f t="shared" si="444"/>
        <v>2904000</v>
      </c>
      <c r="V1190" s="715"/>
      <c r="W1190" s="712" t="s">
        <v>1078</v>
      </c>
      <c r="X1190" s="699" t="s">
        <v>27</v>
      </c>
      <c r="Y1190" s="718">
        <v>28.75</v>
      </c>
      <c r="Z1190" s="725"/>
      <c r="AA1190" s="715">
        <f>IF(W1190&lt;&gt;"",VLOOKUP(W1190,'DON GIA'!$A$1:$D$346,4,0),"")</f>
        <v>854777</v>
      </c>
      <c r="AB1190" s="715">
        <f t="shared" si="445"/>
        <v>24574838.75</v>
      </c>
      <c r="AC1190" s="5"/>
      <c r="AD1190" s="5" t="s">
        <v>471</v>
      </c>
      <c r="AE1190" s="5" t="s">
        <v>491</v>
      </c>
      <c r="AF1190" s="5" t="s">
        <v>477</v>
      </c>
      <c r="AG1190" s="5" t="s">
        <v>136</v>
      </c>
      <c r="AH1190" s="699"/>
      <c r="AI1190" s="5"/>
      <c r="AJ1190" s="699"/>
      <c r="AK1190" s="699"/>
      <c r="AL1190" s="715" t="str">
        <f>IF(AI1190&lt;&gt;"",VLOOKUP(AI1190,'DON GIA'!$M$1:$P$9,4,0),"")</f>
        <v/>
      </c>
      <c r="AM1190" s="715" t="str">
        <f t="shared" si="446"/>
        <v/>
      </c>
      <c r="AN1190" s="5"/>
      <c r="AO1190" s="699"/>
      <c r="AP1190" s="702" t="str">
        <f t="shared" si="441"/>
        <v/>
      </c>
      <c r="AQ1190" s="712"/>
      <c r="AR1190" s="712"/>
      <c r="AS1190" s="727"/>
    </row>
    <row r="1191" spans="1:45" outlineLevel="2">
      <c r="A1191" s="710">
        <f t="shared" si="447"/>
        <v>78</v>
      </c>
      <c r="B1191" s="711" t="str">
        <f>IF(C1191&lt;&gt;"",COUNTA($C$8:C1191),"")</f>
        <v/>
      </c>
      <c r="C1191" s="711"/>
      <c r="D1191" s="5"/>
      <c r="E1191" s="699"/>
      <c r="F1191" s="699"/>
      <c r="G1191" s="699"/>
      <c r="H1191" s="699"/>
      <c r="I1191" s="699"/>
      <c r="J1191" s="699"/>
      <c r="K1191" s="712"/>
      <c r="L1191" s="714" t="s">
        <v>35</v>
      </c>
      <c r="M1191" s="715" t="str">
        <f>IF(K1191&lt;&gt;"",VLOOKUP(K1191,'DON GIA'!$S$1:$U$19,3,0),"")</f>
        <v/>
      </c>
      <c r="N1191" s="715" t="str">
        <f>IF(K1191&lt;&gt;"",VLOOKUP(K1191,'DON GIA'!$S$1:$V$19,4,0),"")</f>
        <v/>
      </c>
      <c r="O1191" s="715" t="str">
        <f t="shared" si="442"/>
        <v/>
      </c>
      <c r="P1191" s="715" t="str">
        <f t="shared" si="443"/>
        <v/>
      </c>
      <c r="Q1191" s="5" t="s">
        <v>52</v>
      </c>
      <c r="R1191" s="699" t="s">
        <v>44</v>
      </c>
      <c r="S1191" s="699">
        <v>15</v>
      </c>
      <c r="T1191" s="715">
        <f>IF(Q1191&lt;&gt;"",VLOOKUP(Q1191,'DON GIA'!$H$1:$K$103,4,0),"")</f>
        <v>76000</v>
      </c>
      <c r="U1191" s="715">
        <f t="shared" si="444"/>
        <v>1140000</v>
      </c>
      <c r="V1191" s="715"/>
      <c r="W1191" s="712" t="s">
        <v>1293</v>
      </c>
      <c r="X1191" s="699" t="s">
        <v>27</v>
      </c>
      <c r="Y1191" s="718">
        <v>8.5</v>
      </c>
      <c r="Z1191" s="725"/>
      <c r="AA1191" s="715">
        <f>IF(W1191&lt;&gt;"",VLOOKUP(W1191,'DON GIA'!$A$1:$D$346,4,0),"")</f>
        <v>300480</v>
      </c>
      <c r="AB1191" s="715">
        <f t="shared" si="445"/>
        <v>2554080</v>
      </c>
      <c r="AC1191" s="5"/>
      <c r="AD1191" s="5"/>
      <c r="AE1191" s="5"/>
      <c r="AF1191" s="5"/>
      <c r="AG1191" s="5"/>
      <c r="AH1191" s="699"/>
      <c r="AI1191" s="5"/>
      <c r="AJ1191" s="699"/>
      <c r="AK1191" s="699"/>
      <c r="AL1191" s="715" t="str">
        <f>IF(AI1191&lt;&gt;"",VLOOKUP(AI1191,'DON GIA'!$M$1:$P$9,4,0),"")</f>
        <v/>
      </c>
      <c r="AM1191" s="715" t="str">
        <f t="shared" si="446"/>
        <v/>
      </c>
      <c r="AN1191" s="5"/>
      <c r="AO1191" s="699"/>
      <c r="AP1191" s="702" t="str">
        <f t="shared" si="441"/>
        <v/>
      </c>
      <c r="AQ1191" s="712"/>
      <c r="AR1191" s="712"/>
      <c r="AS1191" s="727"/>
    </row>
    <row r="1192" spans="1:45" outlineLevel="2">
      <c r="A1192" s="710">
        <f t="shared" si="447"/>
        <v>78</v>
      </c>
      <c r="B1192" s="711" t="str">
        <f>IF(C1192&lt;&gt;"",COUNTA($C$8:C1192),"")</f>
        <v/>
      </c>
      <c r="C1192" s="711"/>
      <c r="D1192" s="5"/>
      <c r="E1192" s="699"/>
      <c r="F1192" s="699"/>
      <c r="G1192" s="699"/>
      <c r="H1192" s="699"/>
      <c r="I1192" s="699"/>
      <c r="J1192" s="699"/>
      <c r="K1192" s="712"/>
      <c r="L1192" s="714" t="s">
        <v>35</v>
      </c>
      <c r="M1192" s="715" t="str">
        <f>IF(K1192&lt;&gt;"",VLOOKUP(K1192,'DON GIA'!$S$1:$U$19,3,0),"")</f>
        <v/>
      </c>
      <c r="N1192" s="715" t="str">
        <f>IF(K1192&lt;&gt;"",VLOOKUP(K1192,'DON GIA'!$S$1:$V$19,4,0),"")</f>
        <v/>
      </c>
      <c r="O1192" s="715" t="str">
        <f t="shared" si="442"/>
        <v/>
      </c>
      <c r="P1192" s="715" t="str">
        <f t="shared" si="443"/>
        <v/>
      </c>
      <c r="Q1192" s="5" t="s">
        <v>53</v>
      </c>
      <c r="R1192" s="699" t="s">
        <v>44</v>
      </c>
      <c r="S1192" s="699">
        <v>20</v>
      </c>
      <c r="T1192" s="715">
        <f>IF(Q1192&lt;&gt;"",VLOOKUP(Q1192,'DON GIA'!$H$1:$K$103,4,0),"")</f>
        <v>34000</v>
      </c>
      <c r="U1192" s="715">
        <f t="shared" si="444"/>
        <v>680000</v>
      </c>
      <c r="V1192" s="715"/>
      <c r="W1192" s="712" t="s">
        <v>1294</v>
      </c>
      <c r="X1192" s="699" t="s">
        <v>27</v>
      </c>
      <c r="Y1192" s="718">
        <v>8.0399999999999991</v>
      </c>
      <c r="Z1192" s="725"/>
      <c r="AA1192" s="715">
        <f>IF(W1192&lt;&gt;"",VLOOKUP(W1192,'DON GIA'!$A$1:$D$346,4,0),"")</f>
        <v>269273</v>
      </c>
      <c r="AB1192" s="715">
        <f t="shared" si="445"/>
        <v>2164954.92</v>
      </c>
      <c r="AC1192" s="5"/>
      <c r="AD1192" s="5"/>
      <c r="AE1192" s="5"/>
      <c r="AF1192" s="5"/>
      <c r="AG1192" s="5"/>
      <c r="AH1192" s="699"/>
      <c r="AI1192" s="5"/>
      <c r="AJ1192" s="699"/>
      <c r="AK1192" s="699"/>
      <c r="AL1192" s="715" t="str">
        <f>IF(AI1192&lt;&gt;"",VLOOKUP(AI1192,'DON GIA'!$M$1:$P$9,4,0),"")</f>
        <v/>
      </c>
      <c r="AM1192" s="715" t="str">
        <f t="shared" si="446"/>
        <v/>
      </c>
      <c r="AN1192" s="5"/>
      <c r="AO1192" s="699"/>
      <c r="AP1192" s="702" t="str">
        <f t="shared" si="441"/>
        <v/>
      </c>
      <c r="AQ1192" s="712"/>
      <c r="AR1192" s="712"/>
      <c r="AS1192" s="727"/>
    </row>
    <row r="1193" spans="1:45" outlineLevel="2">
      <c r="A1193" s="710">
        <f t="shared" si="447"/>
        <v>78</v>
      </c>
      <c r="B1193" s="711" t="str">
        <f>IF(C1193&lt;&gt;"",COUNTA($C$8:C1193),"")</f>
        <v/>
      </c>
      <c r="C1193" s="711"/>
      <c r="D1193" s="5"/>
      <c r="E1193" s="699"/>
      <c r="F1193" s="699"/>
      <c r="G1193" s="699"/>
      <c r="H1193" s="699"/>
      <c r="I1193" s="699"/>
      <c r="J1193" s="699"/>
      <c r="K1193" s="712"/>
      <c r="L1193" s="714" t="s">
        <v>35</v>
      </c>
      <c r="M1193" s="715" t="str">
        <f>IF(K1193&lt;&gt;"",VLOOKUP(K1193,'DON GIA'!$S$1:$U$19,3,0),"")</f>
        <v/>
      </c>
      <c r="N1193" s="715" t="str">
        <f>IF(K1193&lt;&gt;"",VLOOKUP(K1193,'DON GIA'!$S$1:$V$19,4,0),"")</f>
        <v/>
      </c>
      <c r="O1193" s="715" t="str">
        <f t="shared" si="442"/>
        <v/>
      </c>
      <c r="P1193" s="715" t="str">
        <f t="shared" si="443"/>
        <v/>
      </c>
      <c r="Q1193" s="5" t="s">
        <v>492</v>
      </c>
      <c r="R1193" s="699" t="s">
        <v>27</v>
      </c>
      <c r="S1193" s="699">
        <v>25</v>
      </c>
      <c r="T1193" s="715">
        <f>IF(Q1193&lt;&gt;"",VLOOKUP(Q1193,'DON GIA'!$H$1:$K$103,4,0),"")</f>
        <v>12000</v>
      </c>
      <c r="U1193" s="715">
        <f t="shared" si="444"/>
        <v>300000</v>
      </c>
      <c r="V1193" s="715"/>
      <c r="W1193" s="712" t="s">
        <v>1295</v>
      </c>
      <c r="X1193" s="699" t="s">
        <v>27</v>
      </c>
      <c r="Y1193" s="718">
        <v>5.0599999999999996</v>
      </c>
      <c r="Z1193" s="725"/>
      <c r="AA1193" s="715">
        <f>IF(W1193&lt;&gt;"",VLOOKUP(W1193,'DON GIA'!$A$1:$D$346,4,0),"")</f>
        <v>295078</v>
      </c>
      <c r="AB1193" s="715">
        <f t="shared" si="445"/>
        <v>1493094.68</v>
      </c>
      <c r="AC1193" s="5"/>
      <c r="AD1193" s="5"/>
      <c r="AE1193" s="5"/>
      <c r="AF1193" s="5"/>
      <c r="AG1193" s="5"/>
      <c r="AH1193" s="699"/>
      <c r="AI1193" s="5"/>
      <c r="AJ1193" s="699"/>
      <c r="AK1193" s="699"/>
      <c r="AL1193" s="715" t="str">
        <f>IF(AI1193&lt;&gt;"",VLOOKUP(AI1193,'DON GIA'!$M$1:$P$9,4,0),"")</f>
        <v/>
      </c>
      <c r="AM1193" s="715" t="str">
        <f t="shared" si="446"/>
        <v/>
      </c>
      <c r="AN1193" s="5"/>
      <c r="AO1193" s="699"/>
      <c r="AP1193" s="702" t="str">
        <f t="shared" si="441"/>
        <v/>
      </c>
      <c r="AQ1193" s="712"/>
      <c r="AR1193" s="712"/>
      <c r="AS1193" s="727"/>
    </row>
    <row r="1194" spans="1:45" outlineLevel="2">
      <c r="A1194" s="710">
        <f t="shared" si="447"/>
        <v>78</v>
      </c>
      <c r="B1194" s="711" t="str">
        <f>IF(C1194&lt;&gt;"",COUNTA($C$8:C1194),"")</f>
        <v/>
      </c>
      <c r="C1194" s="711"/>
      <c r="D1194" s="5"/>
      <c r="E1194" s="699"/>
      <c r="F1194" s="699"/>
      <c r="G1194" s="699"/>
      <c r="H1194" s="699"/>
      <c r="I1194" s="699"/>
      <c r="J1194" s="699"/>
      <c r="K1194" s="712"/>
      <c r="L1194" s="714" t="s">
        <v>35</v>
      </c>
      <c r="M1194" s="715" t="str">
        <f>IF(K1194&lt;&gt;"",VLOOKUP(K1194,'DON GIA'!$S$1:$U$19,3,0),"")</f>
        <v/>
      </c>
      <c r="N1194" s="715" t="str">
        <f>IF(K1194&lt;&gt;"",VLOOKUP(K1194,'DON GIA'!$S$1:$V$19,4,0),"")</f>
        <v/>
      </c>
      <c r="O1194" s="715" t="str">
        <f t="shared" si="442"/>
        <v/>
      </c>
      <c r="P1194" s="715" t="str">
        <f t="shared" si="443"/>
        <v/>
      </c>
      <c r="Q1194" s="5" t="s">
        <v>493</v>
      </c>
      <c r="R1194" s="699" t="s">
        <v>44</v>
      </c>
      <c r="S1194" s="699">
        <v>1</v>
      </c>
      <c r="T1194" s="715">
        <f>IF(Q1194&lt;&gt;"",VLOOKUP(Q1194,'DON GIA'!$H$1:$K$103,4,0),"")</f>
        <v>600000</v>
      </c>
      <c r="U1194" s="715">
        <f t="shared" si="444"/>
        <v>600000</v>
      </c>
      <c r="V1194" s="715"/>
      <c r="W1194" s="712" t="s">
        <v>1023</v>
      </c>
      <c r="X1194" s="699" t="s">
        <v>38</v>
      </c>
      <c r="Y1194" s="718">
        <v>0.156</v>
      </c>
      <c r="Z1194" s="725"/>
      <c r="AA1194" s="715">
        <f>IF(W1194&lt;&gt;"",VLOOKUP(W1194,'DON GIA'!$A$1:$D$346,4,0),"")</f>
        <v>2523428</v>
      </c>
      <c r="AB1194" s="715">
        <f t="shared" si="445"/>
        <v>393654.76799999998</v>
      </c>
      <c r="AC1194" s="5"/>
      <c r="AD1194" s="5"/>
      <c r="AE1194" s="5"/>
      <c r="AF1194" s="5"/>
      <c r="AG1194" s="5"/>
      <c r="AH1194" s="699"/>
      <c r="AI1194" s="5"/>
      <c r="AJ1194" s="699"/>
      <c r="AK1194" s="699"/>
      <c r="AL1194" s="715" t="str">
        <f>IF(AI1194&lt;&gt;"",VLOOKUP(AI1194,'DON GIA'!$M$1:$P$9,4,0),"")</f>
        <v/>
      </c>
      <c r="AM1194" s="715" t="str">
        <f t="shared" si="446"/>
        <v/>
      </c>
      <c r="AN1194" s="5"/>
      <c r="AO1194" s="699"/>
      <c r="AP1194" s="702" t="str">
        <f t="shared" si="441"/>
        <v/>
      </c>
      <c r="AQ1194" s="712"/>
      <c r="AR1194" s="712"/>
      <c r="AS1194" s="727"/>
    </row>
    <row r="1195" spans="1:45" outlineLevel="2">
      <c r="A1195" s="710">
        <f t="shared" si="447"/>
        <v>78</v>
      </c>
      <c r="B1195" s="711" t="str">
        <f>IF(C1195&lt;&gt;"",COUNTA($C$8:C1195),"")</f>
        <v/>
      </c>
      <c r="C1195" s="711"/>
      <c r="D1195" s="5"/>
      <c r="E1195" s="699"/>
      <c r="F1195" s="699"/>
      <c r="G1195" s="699"/>
      <c r="H1195" s="699"/>
      <c r="I1195" s="699"/>
      <c r="J1195" s="699"/>
      <c r="K1195" s="712"/>
      <c r="L1195" s="714" t="s">
        <v>35</v>
      </c>
      <c r="M1195" s="715" t="str">
        <f>IF(K1195&lt;&gt;"",VLOOKUP(K1195,'DON GIA'!$S$1:$U$19,3,0),"")</f>
        <v/>
      </c>
      <c r="N1195" s="715" t="str">
        <f>IF(K1195&lt;&gt;"",VLOOKUP(K1195,'DON GIA'!$S$1:$V$19,4,0),"")</f>
        <v/>
      </c>
      <c r="O1195" s="715" t="str">
        <f t="shared" si="442"/>
        <v/>
      </c>
      <c r="P1195" s="715" t="str">
        <f t="shared" si="443"/>
        <v/>
      </c>
      <c r="Q1195" s="5" t="s">
        <v>35</v>
      </c>
      <c r="R1195" s="699"/>
      <c r="S1195" s="699"/>
      <c r="T1195" s="715" t="str">
        <f>IF(Q1195&lt;&gt;"",VLOOKUP(Q1195,'DON GIA'!$H$1:$K$103,4,0),"")</f>
        <v/>
      </c>
      <c r="U1195" s="715" t="str">
        <f t="shared" si="444"/>
        <v/>
      </c>
      <c r="V1195" s="715"/>
      <c r="W1195" s="712" t="s">
        <v>1194</v>
      </c>
      <c r="X1195" s="699" t="s">
        <v>27</v>
      </c>
      <c r="Y1195" s="718">
        <v>0.96</v>
      </c>
      <c r="Z1195" s="725"/>
      <c r="AA1195" s="715">
        <f>IF(W1195&lt;&gt;"",VLOOKUP(W1195,'DON GIA'!$A$1:$D$346,4,0),"")</f>
        <v>292949</v>
      </c>
      <c r="AB1195" s="715">
        <f t="shared" si="445"/>
        <v>281231.03999999998</v>
      </c>
      <c r="AC1195" s="5"/>
      <c r="AD1195" s="5"/>
      <c r="AE1195" s="5"/>
      <c r="AF1195" s="5"/>
      <c r="AG1195" s="5"/>
      <c r="AH1195" s="699"/>
      <c r="AI1195" s="5"/>
      <c r="AJ1195" s="699"/>
      <c r="AK1195" s="699"/>
      <c r="AL1195" s="715" t="str">
        <f>IF(AI1195&lt;&gt;"",VLOOKUP(AI1195,'DON GIA'!$M$1:$P$9,4,0),"")</f>
        <v/>
      </c>
      <c r="AM1195" s="715" t="str">
        <f t="shared" si="446"/>
        <v/>
      </c>
      <c r="AN1195" s="5"/>
      <c r="AO1195" s="699"/>
      <c r="AP1195" s="702" t="str">
        <f t="shared" si="441"/>
        <v/>
      </c>
      <c r="AQ1195" s="712"/>
      <c r="AR1195" s="712"/>
      <c r="AS1195" s="727"/>
    </row>
    <row r="1196" spans="1:45" outlineLevel="2">
      <c r="A1196" s="710">
        <f t="shared" si="447"/>
        <v>78</v>
      </c>
      <c r="B1196" s="711" t="str">
        <f>IF(C1196&lt;&gt;"",COUNTA($C$8:C1196),"")</f>
        <v/>
      </c>
      <c r="C1196" s="711"/>
      <c r="D1196" s="5"/>
      <c r="E1196" s="699"/>
      <c r="F1196" s="699"/>
      <c r="G1196" s="699"/>
      <c r="H1196" s="699"/>
      <c r="I1196" s="699"/>
      <c r="J1196" s="699"/>
      <c r="K1196" s="712"/>
      <c r="L1196" s="714" t="s">
        <v>35</v>
      </c>
      <c r="M1196" s="715" t="str">
        <f>IF(K1196&lt;&gt;"",VLOOKUP(K1196,'DON GIA'!$S$1:$U$19,3,0),"")</f>
        <v/>
      </c>
      <c r="N1196" s="715" t="str">
        <f>IF(K1196&lt;&gt;"",VLOOKUP(K1196,'DON GIA'!$S$1:$V$19,4,0),"")</f>
        <v/>
      </c>
      <c r="O1196" s="715" t="str">
        <f t="shared" si="442"/>
        <v/>
      </c>
      <c r="P1196" s="715" t="str">
        <f t="shared" si="443"/>
        <v/>
      </c>
      <c r="Q1196" s="5" t="s">
        <v>35</v>
      </c>
      <c r="R1196" s="699"/>
      <c r="S1196" s="699"/>
      <c r="T1196" s="715" t="str">
        <f>IF(Q1196&lt;&gt;"",VLOOKUP(Q1196,'DON GIA'!$H$1:$K$103,4,0),"")</f>
        <v/>
      </c>
      <c r="U1196" s="715" t="str">
        <f t="shared" si="444"/>
        <v/>
      </c>
      <c r="V1196" s="715"/>
      <c r="W1196" s="712" t="s">
        <v>1254</v>
      </c>
      <c r="X1196" s="699" t="s">
        <v>27</v>
      </c>
      <c r="Y1196" s="718">
        <v>4</v>
      </c>
      <c r="Z1196" s="725"/>
      <c r="AA1196" s="715">
        <f>IF(W1196&lt;&gt;"",VLOOKUP(W1196,'DON GIA'!$A$1:$D$346,4,0),"")</f>
        <v>873908</v>
      </c>
      <c r="AB1196" s="715">
        <f t="shared" si="445"/>
        <v>3495632</v>
      </c>
      <c r="AC1196" s="5"/>
      <c r="AD1196" s="5" t="s">
        <v>471</v>
      </c>
      <c r="AE1196" s="5" t="s">
        <v>107</v>
      </c>
      <c r="AF1196" s="5" t="s">
        <v>116</v>
      </c>
      <c r="AG1196" s="5" t="s">
        <v>136</v>
      </c>
      <c r="AH1196" s="699"/>
      <c r="AI1196" s="5"/>
      <c r="AJ1196" s="699"/>
      <c r="AK1196" s="699"/>
      <c r="AL1196" s="715" t="str">
        <f>IF(AI1196&lt;&gt;"",VLOOKUP(AI1196,'DON GIA'!$M$1:$P$9,4,0),"")</f>
        <v/>
      </c>
      <c r="AM1196" s="715" t="str">
        <f t="shared" si="446"/>
        <v/>
      </c>
      <c r="AN1196" s="5"/>
      <c r="AO1196" s="699"/>
      <c r="AP1196" s="702" t="str">
        <f t="shared" si="441"/>
        <v/>
      </c>
      <c r="AQ1196" s="712"/>
      <c r="AR1196" s="712"/>
      <c r="AS1196" s="727"/>
    </row>
    <row r="1197" spans="1:45" outlineLevel="2">
      <c r="A1197" s="710">
        <f t="shared" si="447"/>
        <v>78</v>
      </c>
      <c r="B1197" s="711" t="str">
        <f>IF(C1197&lt;&gt;"",COUNTA($C$8:C1197),"")</f>
        <v/>
      </c>
      <c r="C1197" s="711"/>
      <c r="D1197" s="5"/>
      <c r="E1197" s="699"/>
      <c r="F1197" s="699"/>
      <c r="G1197" s="699"/>
      <c r="H1197" s="699"/>
      <c r="I1197" s="699"/>
      <c r="J1197" s="699"/>
      <c r="K1197" s="712"/>
      <c r="L1197" s="714" t="s">
        <v>35</v>
      </c>
      <c r="M1197" s="715" t="str">
        <f>IF(K1197&lt;&gt;"",VLOOKUP(K1197,'DON GIA'!$S$1:$U$19,3,0),"")</f>
        <v/>
      </c>
      <c r="N1197" s="715" t="str">
        <f>IF(K1197&lt;&gt;"",VLOOKUP(K1197,'DON GIA'!$S$1:$V$19,4,0),"")</f>
        <v/>
      </c>
      <c r="O1197" s="715" t="str">
        <f t="shared" si="442"/>
        <v/>
      </c>
      <c r="P1197" s="715" t="str">
        <f t="shared" si="443"/>
        <v/>
      </c>
      <c r="Q1197" s="5" t="s">
        <v>35</v>
      </c>
      <c r="R1197" s="699"/>
      <c r="S1197" s="699"/>
      <c r="T1197" s="715" t="str">
        <f>IF(Q1197&lt;&gt;"",VLOOKUP(Q1197,'DON GIA'!$H$1:$K$103,4,0),"")</f>
        <v/>
      </c>
      <c r="U1197" s="715" t="str">
        <f t="shared" si="444"/>
        <v/>
      </c>
      <c r="V1197" s="715"/>
      <c r="W1197" s="712" t="s">
        <v>1254</v>
      </c>
      <c r="X1197" s="699" t="s">
        <v>27</v>
      </c>
      <c r="Y1197" s="718">
        <v>6.24</v>
      </c>
      <c r="Z1197" s="725"/>
      <c r="AA1197" s="715">
        <f>IF(W1197&lt;&gt;"",VLOOKUP(W1197,'DON GIA'!$A$1:$D$346,4,0),"")</f>
        <v>873908</v>
      </c>
      <c r="AB1197" s="715">
        <f t="shared" si="445"/>
        <v>5453185.9199999999</v>
      </c>
      <c r="AC1197" s="5"/>
      <c r="AD1197" s="5" t="s">
        <v>471</v>
      </c>
      <c r="AE1197" s="5" t="s">
        <v>107</v>
      </c>
      <c r="AF1197" s="5" t="s">
        <v>116</v>
      </c>
      <c r="AG1197" s="5" t="s">
        <v>136</v>
      </c>
      <c r="AH1197" s="699"/>
      <c r="AI1197" s="5"/>
      <c r="AJ1197" s="699"/>
      <c r="AK1197" s="699"/>
      <c r="AL1197" s="715" t="str">
        <f>IF(AI1197&lt;&gt;"",VLOOKUP(AI1197,'DON GIA'!$M$1:$P$9,4,0),"")</f>
        <v/>
      </c>
      <c r="AM1197" s="715" t="str">
        <f t="shared" si="446"/>
        <v/>
      </c>
      <c r="AN1197" s="5"/>
      <c r="AO1197" s="699"/>
      <c r="AP1197" s="702" t="str">
        <f t="shared" si="441"/>
        <v/>
      </c>
      <c r="AQ1197" s="712"/>
      <c r="AR1197" s="712"/>
      <c r="AS1197" s="727"/>
    </row>
    <row r="1198" spans="1:45" outlineLevel="2">
      <c r="A1198" s="710">
        <f t="shared" si="447"/>
        <v>78</v>
      </c>
      <c r="B1198" s="711" t="str">
        <f>IF(C1198&lt;&gt;"",COUNTA($C$8:C1198),"")</f>
        <v/>
      </c>
      <c r="C1198" s="711"/>
      <c r="D1198" s="5"/>
      <c r="E1198" s="699"/>
      <c r="F1198" s="699"/>
      <c r="G1198" s="699"/>
      <c r="H1198" s="699"/>
      <c r="I1198" s="699"/>
      <c r="J1198" s="699"/>
      <c r="K1198" s="712"/>
      <c r="L1198" s="714" t="s">
        <v>35</v>
      </c>
      <c r="M1198" s="715" t="str">
        <f>IF(K1198&lt;&gt;"",VLOOKUP(K1198,'DON GIA'!$S$1:$U$19,3,0),"")</f>
        <v/>
      </c>
      <c r="N1198" s="715" t="str">
        <f>IF(K1198&lt;&gt;"",VLOOKUP(K1198,'DON GIA'!$S$1:$V$19,4,0),"")</f>
        <v/>
      </c>
      <c r="O1198" s="715" t="str">
        <f t="shared" si="442"/>
        <v/>
      </c>
      <c r="P1198" s="715" t="str">
        <f t="shared" si="443"/>
        <v/>
      </c>
      <c r="Q1198" s="5" t="s">
        <v>35</v>
      </c>
      <c r="R1198" s="699"/>
      <c r="S1198" s="699"/>
      <c r="T1198" s="715" t="str">
        <f>IF(Q1198&lt;&gt;"",VLOOKUP(Q1198,'DON GIA'!$H$1:$K$103,4,0),"")</f>
        <v/>
      </c>
      <c r="U1198" s="715" t="str">
        <f t="shared" si="444"/>
        <v/>
      </c>
      <c r="V1198" s="715"/>
      <c r="W1198" s="712" t="s">
        <v>1296</v>
      </c>
      <c r="X1198" s="699" t="s">
        <v>27</v>
      </c>
      <c r="Y1198" s="718">
        <v>15</v>
      </c>
      <c r="Z1198" s="725"/>
      <c r="AA1198" s="715">
        <f>IF(W1198&lt;&gt;"",VLOOKUP(W1198,'DON GIA'!$A$1:$D$346,4,0),"")</f>
        <v>748631</v>
      </c>
      <c r="AB1198" s="715">
        <f t="shared" si="445"/>
        <v>11229465</v>
      </c>
      <c r="AC1198" s="5"/>
      <c r="AD1198" s="5" t="s">
        <v>471</v>
      </c>
      <c r="AE1198" s="5" t="s">
        <v>107</v>
      </c>
      <c r="AF1198" s="5" t="s">
        <v>116</v>
      </c>
      <c r="AG1198" s="5" t="s">
        <v>136</v>
      </c>
      <c r="AH1198" s="699"/>
      <c r="AI1198" s="5"/>
      <c r="AJ1198" s="699"/>
      <c r="AK1198" s="699"/>
      <c r="AL1198" s="715" t="str">
        <f>IF(AI1198&lt;&gt;"",VLOOKUP(AI1198,'DON GIA'!$M$1:$P$9,4,0),"")</f>
        <v/>
      </c>
      <c r="AM1198" s="715" t="str">
        <f t="shared" si="446"/>
        <v/>
      </c>
      <c r="AN1198" s="5"/>
      <c r="AO1198" s="699"/>
      <c r="AP1198" s="702" t="str">
        <f t="shared" si="441"/>
        <v/>
      </c>
      <c r="AQ1198" s="712"/>
      <c r="AR1198" s="712"/>
      <c r="AS1198" s="727"/>
    </row>
    <row r="1199" spans="1:45" outlineLevel="2">
      <c r="A1199" s="710">
        <f t="shared" si="447"/>
        <v>78</v>
      </c>
      <c r="B1199" s="711" t="str">
        <f>IF(C1199&lt;&gt;"",COUNTA($C$8:C1199),"")</f>
        <v/>
      </c>
      <c r="C1199" s="711"/>
      <c r="D1199" s="5"/>
      <c r="E1199" s="699"/>
      <c r="F1199" s="699"/>
      <c r="G1199" s="699"/>
      <c r="H1199" s="699"/>
      <c r="I1199" s="699"/>
      <c r="J1199" s="699"/>
      <c r="K1199" s="712"/>
      <c r="L1199" s="714" t="s">
        <v>35</v>
      </c>
      <c r="M1199" s="715" t="str">
        <f>IF(K1199&lt;&gt;"",VLOOKUP(K1199,'DON GIA'!$S$1:$U$19,3,0),"")</f>
        <v/>
      </c>
      <c r="N1199" s="715" t="str">
        <f>IF(K1199&lt;&gt;"",VLOOKUP(K1199,'DON GIA'!$S$1:$V$19,4,0),"")</f>
        <v/>
      </c>
      <c r="O1199" s="715" t="str">
        <f t="shared" si="442"/>
        <v/>
      </c>
      <c r="P1199" s="715" t="str">
        <f t="shared" si="443"/>
        <v/>
      </c>
      <c r="Q1199" s="5" t="s">
        <v>35</v>
      </c>
      <c r="R1199" s="699"/>
      <c r="S1199" s="699"/>
      <c r="T1199" s="715" t="str">
        <f>IF(Q1199&lt;&gt;"",VLOOKUP(Q1199,'DON GIA'!$H$1:$K$103,4,0),"")</f>
        <v/>
      </c>
      <c r="U1199" s="715" t="str">
        <f t="shared" si="444"/>
        <v/>
      </c>
      <c r="V1199" s="715"/>
      <c r="W1199" s="712" t="s">
        <v>1297</v>
      </c>
      <c r="X1199" s="699" t="s">
        <v>27</v>
      </c>
      <c r="Y1199" s="718">
        <v>21.76</v>
      </c>
      <c r="Z1199" s="725"/>
      <c r="AA1199" s="715">
        <f>IF(W1199&lt;&gt;"",VLOOKUP(W1199,'DON GIA'!$A$1:$D$346,4,0),"")</f>
        <v>257144</v>
      </c>
      <c r="AB1199" s="715">
        <f t="shared" si="445"/>
        <v>5595453.4400000004</v>
      </c>
      <c r="AC1199" s="5"/>
      <c r="AD1199" s="5"/>
      <c r="AE1199" s="5"/>
      <c r="AF1199" s="5"/>
      <c r="AG1199" s="5"/>
      <c r="AH1199" s="699"/>
      <c r="AI1199" s="5"/>
      <c r="AJ1199" s="699"/>
      <c r="AK1199" s="699"/>
      <c r="AL1199" s="715" t="str">
        <f>IF(AI1199&lt;&gt;"",VLOOKUP(AI1199,'DON GIA'!$M$1:$P$9,4,0),"")</f>
        <v/>
      </c>
      <c r="AM1199" s="715" t="str">
        <f t="shared" si="446"/>
        <v/>
      </c>
      <c r="AN1199" s="5"/>
      <c r="AO1199" s="699"/>
      <c r="AP1199" s="702" t="str">
        <f t="shared" si="441"/>
        <v/>
      </c>
      <c r="AQ1199" s="712"/>
      <c r="AR1199" s="712"/>
      <c r="AS1199" s="727"/>
    </row>
    <row r="1200" spans="1:45" outlineLevel="2">
      <c r="A1200" s="710">
        <f t="shared" si="447"/>
        <v>78</v>
      </c>
      <c r="B1200" s="711" t="str">
        <f>IF(C1200&lt;&gt;"",COUNTA($C$8:C1200),"")</f>
        <v/>
      </c>
      <c r="C1200" s="711"/>
      <c r="D1200" s="5"/>
      <c r="E1200" s="699"/>
      <c r="F1200" s="699"/>
      <c r="G1200" s="699"/>
      <c r="H1200" s="699"/>
      <c r="I1200" s="699"/>
      <c r="J1200" s="699"/>
      <c r="K1200" s="712"/>
      <c r="L1200" s="714" t="s">
        <v>35</v>
      </c>
      <c r="M1200" s="715" t="str">
        <f>IF(K1200&lt;&gt;"",VLOOKUP(K1200,'DON GIA'!$S$1:$U$19,3,0),"")</f>
        <v/>
      </c>
      <c r="N1200" s="715" t="str">
        <f>IF(K1200&lt;&gt;"",VLOOKUP(K1200,'DON GIA'!$S$1:$V$19,4,0),"")</f>
        <v/>
      </c>
      <c r="O1200" s="715" t="str">
        <f t="shared" si="442"/>
        <v/>
      </c>
      <c r="P1200" s="715" t="str">
        <f t="shared" si="443"/>
        <v/>
      </c>
      <c r="Q1200" s="5" t="s">
        <v>35</v>
      </c>
      <c r="R1200" s="699"/>
      <c r="S1200" s="699"/>
      <c r="T1200" s="715" t="str">
        <f>IF(Q1200&lt;&gt;"",VLOOKUP(Q1200,'DON GIA'!$H$1:$K$103,4,0),"")</f>
        <v/>
      </c>
      <c r="U1200" s="715" t="str">
        <f t="shared" si="444"/>
        <v/>
      </c>
      <c r="V1200" s="715"/>
      <c r="W1200" s="712" t="s">
        <v>1194</v>
      </c>
      <c r="X1200" s="699" t="s">
        <v>27</v>
      </c>
      <c r="Y1200" s="718">
        <v>1.26</v>
      </c>
      <c r="Z1200" s="725"/>
      <c r="AA1200" s="715">
        <f>IF(W1200&lt;&gt;"",VLOOKUP(W1200,'DON GIA'!$A$1:$D$346,4,0),"")</f>
        <v>292949</v>
      </c>
      <c r="AB1200" s="715">
        <f t="shared" si="445"/>
        <v>369115.74</v>
      </c>
      <c r="AC1200" s="5"/>
      <c r="AD1200" s="5"/>
      <c r="AE1200" s="5"/>
      <c r="AF1200" s="5"/>
      <c r="AG1200" s="5"/>
      <c r="AH1200" s="699"/>
      <c r="AI1200" s="5"/>
      <c r="AJ1200" s="699"/>
      <c r="AK1200" s="699"/>
      <c r="AL1200" s="715" t="str">
        <f>IF(AI1200&lt;&gt;"",VLOOKUP(AI1200,'DON GIA'!$M$1:$P$9,4,0),"")</f>
        <v/>
      </c>
      <c r="AM1200" s="715" t="str">
        <f t="shared" si="446"/>
        <v/>
      </c>
      <c r="AN1200" s="5"/>
      <c r="AO1200" s="699"/>
      <c r="AP1200" s="702" t="str">
        <f t="shared" si="441"/>
        <v/>
      </c>
      <c r="AQ1200" s="712"/>
      <c r="AR1200" s="712"/>
      <c r="AS1200" s="727"/>
    </row>
    <row r="1201" spans="1:45" outlineLevel="2">
      <c r="A1201" s="710">
        <f t="shared" si="447"/>
        <v>78</v>
      </c>
      <c r="B1201" s="711" t="str">
        <f>IF(C1201&lt;&gt;"",COUNTA($C$8:C1201),"")</f>
        <v/>
      </c>
      <c r="C1201" s="711"/>
      <c r="D1201" s="5"/>
      <c r="E1201" s="699"/>
      <c r="F1201" s="699"/>
      <c r="G1201" s="699"/>
      <c r="H1201" s="699"/>
      <c r="I1201" s="699"/>
      <c r="J1201" s="699"/>
      <c r="K1201" s="712"/>
      <c r="L1201" s="714" t="s">
        <v>35</v>
      </c>
      <c r="M1201" s="715" t="str">
        <f>IF(K1201&lt;&gt;"",VLOOKUP(K1201,'DON GIA'!$S$1:$U$19,3,0),"")</f>
        <v/>
      </c>
      <c r="N1201" s="715" t="str">
        <f>IF(K1201&lt;&gt;"",VLOOKUP(K1201,'DON GIA'!$S$1:$V$19,4,0),"")</f>
        <v/>
      </c>
      <c r="O1201" s="715" t="str">
        <f t="shared" si="442"/>
        <v/>
      </c>
      <c r="P1201" s="715" t="str">
        <f t="shared" si="443"/>
        <v/>
      </c>
      <c r="Q1201" s="5" t="s">
        <v>35</v>
      </c>
      <c r="R1201" s="699"/>
      <c r="S1201" s="699"/>
      <c r="T1201" s="715" t="str">
        <f>IF(Q1201&lt;&gt;"",VLOOKUP(Q1201,'DON GIA'!$H$1:$K$103,4,0),"")</f>
        <v/>
      </c>
      <c r="U1201" s="715" t="str">
        <f t="shared" si="444"/>
        <v/>
      </c>
      <c r="V1201" s="715"/>
      <c r="W1201" s="712" t="s">
        <v>1083</v>
      </c>
      <c r="X1201" s="699" t="s">
        <v>27</v>
      </c>
      <c r="Y1201" s="718">
        <v>2.92</v>
      </c>
      <c r="Z1201" s="725"/>
      <c r="AA1201" s="715">
        <f>IF(W1201&lt;&gt;"",VLOOKUP(W1201,'DON GIA'!$A$1:$D$346,4,0),"")</f>
        <v>282038</v>
      </c>
      <c r="AB1201" s="715">
        <f t="shared" si="445"/>
        <v>823550.96</v>
      </c>
      <c r="AC1201" s="5"/>
      <c r="AD1201" s="5"/>
      <c r="AE1201" s="5"/>
      <c r="AF1201" s="5"/>
      <c r="AG1201" s="5"/>
      <c r="AH1201" s="699"/>
      <c r="AI1201" s="5"/>
      <c r="AJ1201" s="699"/>
      <c r="AK1201" s="699"/>
      <c r="AL1201" s="715" t="str">
        <f>IF(AI1201&lt;&gt;"",VLOOKUP(AI1201,'DON GIA'!$M$1:$P$9,4,0),"")</f>
        <v/>
      </c>
      <c r="AM1201" s="715" t="str">
        <f t="shared" si="446"/>
        <v/>
      </c>
      <c r="AN1201" s="5"/>
      <c r="AO1201" s="699"/>
      <c r="AP1201" s="702" t="str">
        <f t="shared" si="441"/>
        <v/>
      </c>
      <c r="AQ1201" s="712"/>
      <c r="AR1201" s="712"/>
      <c r="AS1201" s="727"/>
    </row>
    <row r="1202" spans="1:45" outlineLevel="2">
      <c r="A1202" s="710">
        <f t="shared" si="447"/>
        <v>78</v>
      </c>
      <c r="B1202" s="711" t="str">
        <f>IF(C1202&lt;&gt;"",COUNTA($C$8:C1202),"")</f>
        <v/>
      </c>
      <c r="C1202" s="711"/>
      <c r="D1202" s="5"/>
      <c r="E1202" s="699"/>
      <c r="F1202" s="699"/>
      <c r="G1202" s="699"/>
      <c r="H1202" s="699"/>
      <c r="I1202" s="699"/>
      <c r="J1202" s="699"/>
      <c r="K1202" s="712"/>
      <c r="L1202" s="714" t="s">
        <v>35</v>
      </c>
      <c r="M1202" s="715" t="str">
        <f>IF(K1202&lt;&gt;"",VLOOKUP(K1202,'DON GIA'!$S$1:$U$19,3,0),"")</f>
        <v/>
      </c>
      <c r="N1202" s="715" t="str">
        <f>IF(K1202&lt;&gt;"",VLOOKUP(K1202,'DON GIA'!$S$1:$V$19,4,0),"")</f>
        <v/>
      </c>
      <c r="O1202" s="715" t="str">
        <f t="shared" si="442"/>
        <v/>
      </c>
      <c r="P1202" s="715" t="str">
        <f t="shared" si="443"/>
        <v/>
      </c>
      <c r="Q1202" s="5" t="s">
        <v>35</v>
      </c>
      <c r="R1202" s="699"/>
      <c r="S1202" s="699"/>
      <c r="T1202" s="715" t="str">
        <f>IF(Q1202&lt;&gt;"",VLOOKUP(Q1202,'DON GIA'!$H$1:$K$103,4,0),"")</f>
        <v/>
      </c>
      <c r="U1202" s="715" t="str">
        <f t="shared" si="444"/>
        <v/>
      </c>
      <c r="V1202" s="715"/>
      <c r="W1202" s="712" t="s">
        <v>1049</v>
      </c>
      <c r="X1202" s="699" t="s">
        <v>42</v>
      </c>
      <c r="Y1202" s="718">
        <v>1</v>
      </c>
      <c r="Z1202" s="725"/>
      <c r="AA1202" s="715">
        <f>IF(W1202&lt;&gt;"",VLOOKUP(W1202,'DON GIA'!$A$1:$D$346,4,0),"")</f>
        <v>3793079</v>
      </c>
      <c r="AB1202" s="715">
        <f t="shared" si="445"/>
        <v>3793079</v>
      </c>
      <c r="AC1202" s="5"/>
      <c r="AD1202" s="5"/>
      <c r="AE1202" s="5"/>
      <c r="AF1202" s="5"/>
      <c r="AG1202" s="5"/>
      <c r="AH1202" s="699"/>
      <c r="AI1202" s="5"/>
      <c r="AJ1202" s="699"/>
      <c r="AK1202" s="699"/>
      <c r="AL1202" s="715" t="str">
        <f>IF(AI1202&lt;&gt;"",VLOOKUP(AI1202,'DON GIA'!$M$1:$P$9,4,0),"")</f>
        <v/>
      </c>
      <c r="AM1202" s="715" t="str">
        <f t="shared" si="446"/>
        <v/>
      </c>
      <c r="AN1202" s="5"/>
      <c r="AO1202" s="699"/>
      <c r="AP1202" s="702" t="str">
        <f t="shared" si="441"/>
        <v/>
      </c>
      <c r="AQ1202" s="712"/>
      <c r="AR1202" s="712"/>
      <c r="AS1202" s="727"/>
    </row>
    <row r="1203" spans="1:45" ht="33.75" outlineLevel="2">
      <c r="A1203" s="710">
        <f t="shared" si="447"/>
        <v>78</v>
      </c>
      <c r="B1203" s="711" t="str">
        <f>IF(C1203&lt;&gt;"",COUNTA($C$8:C1203),"")</f>
        <v/>
      </c>
      <c r="C1203" s="711"/>
      <c r="D1203" s="5"/>
      <c r="E1203" s="699"/>
      <c r="F1203" s="699"/>
      <c r="G1203" s="699"/>
      <c r="H1203" s="699"/>
      <c r="I1203" s="699"/>
      <c r="J1203" s="699"/>
      <c r="K1203" s="712"/>
      <c r="L1203" s="714" t="s">
        <v>35</v>
      </c>
      <c r="M1203" s="715" t="str">
        <f>IF(K1203&lt;&gt;"",VLOOKUP(K1203,'DON GIA'!$S$1:$U$19,3,0),"")</f>
        <v/>
      </c>
      <c r="N1203" s="715" t="str">
        <f>IF(K1203&lt;&gt;"",VLOOKUP(K1203,'DON GIA'!$S$1:$V$19,4,0),"")</f>
        <v/>
      </c>
      <c r="O1203" s="715" t="str">
        <f t="shared" si="442"/>
        <v/>
      </c>
      <c r="P1203" s="715" t="str">
        <f t="shared" si="443"/>
        <v/>
      </c>
      <c r="Q1203" s="5" t="s">
        <v>35</v>
      </c>
      <c r="R1203" s="699"/>
      <c r="S1203" s="699"/>
      <c r="T1203" s="715" t="str">
        <f>IF(Q1203&lt;&gt;"",VLOOKUP(Q1203,'DON GIA'!$H$1:$K$103,4,0),"")</f>
        <v/>
      </c>
      <c r="U1203" s="715" t="str">
        <f t="shared" si="444"/>
        <v/>
      </c>
      <c r="V1203" s="715"/>
      <c r="W1203" s="712" t="s">
        <v>1080</v>
      </c>
      <c r="X1203" s="699" t="s">
        <v>27</v>
      </c>
      <c r="Y1203" s="718">
        <v>6.5</v>
      </c>
      <c r="Z1203" s="725"/>
      <c r="AA1203" s="715">
        <f>IF(W1203&lt;&gt;"",VLOOKUP(W1203,'DON GIA'!$A$1:$D$346,4,0),"")</f>
        <v>10375629</v>
      </c>
      <c r="AB1203" s="715">
        <f t="shared" si="445"/>
        <v>67441588.5</v>
      </c>
      <c r="AC1203" s="5"/>
      <c r="AD1203" s="5"/>
      <c r="AE1203" s="5"/>
      <c r="AF1203" s="5"/>
      <c r="AG1203" s="5"/>
      <c r="AH1203" s="699"/>
      <c r="AI1203" s="5"/>
      <c r="AJ1203" s="699"/>
      <c r="AK1203" s="699"/>
      <c r="AL1203" s="715" t="str">
        <f>IF(AI1203&lt;&gt;"",VLOOKUP(AI1203,'DON GIA'!$M$1:$P$9,4,0),"")</f>
        <v/>
      </c>
      <c r="AM1203" s="715" t="str">
        <f t="shared" si="446"/>
        <v/>
      </c>
      <c r="AN1203" s="5"/>
      <c r="AO1203" s="699"/>
      <c r="AP1203" s="702" t="str">
        <f t="shared" si="441"/>
        <v/>
      </c>
      <c r="AQ1203" s="712"/>
      <c r="AR1203" s="712"/>
      <c r="AS1203" s="727"/>
    </row>
    <row r="1204" spans="1:45" outlineLevel="2">
      <c r="A1204" s="710">
        <f t="shared" si="447"/>
        <v>78</v>
      </c>
      <c r="B1204" s="711" t="str">
        <f>IF(C1204&lt;&gt;"",COUNTA($C$8:C1204),"")</f>
        <v/>
      </c>
      <c r="C1204" s="711"/>
      <c r="D1204" s="5"/>
      <c r="E1204" s="699"/>
      <c r="F1204" s="699"/>
      <c r="G1204" s="699"/>
      <c r="H1204" s="699"/>
      <c r="I1204" s="699"/>
      <c r="J1204" s="699"/>
      <c r="K1204" s="712"/>
      <c r="L1204" s="714" t="s">
        <v>35</v>
      </c>
      <c r="M1204" s="715" t="str">
        <f>IF(K1204&lt;&gt;"",VLOOKUP(K1204,'DON GIA'!$S$1:$U$19,3,0),"")</f>
        <v/>
      </c>
      <c r="N1204" s="715" t="str">
        <f>IF(K1204&lt;&gt;"",VLOOKUP(K1204,'DON GIA'!$S$1:$V$19,4,0),"")</f>
        <v/>
      </c>
      <c r="O1204" s="715" t="str">
        <f t="shared" si="442"/>
        <v/>
      </c>
      <c r="P1204" s="715" t="str">
        <f t="shared" si="443"/>
        <v/>
      </c>
      <c r="Q1204" s="5" t="s">
        <v>35</v>
      </c>
      <c r="R1204" s="699"/>
      <c r="S1204" s="699"/>
      <c r="T1204" s="715" t="str">
        <f>IF(Q1204&lt;&gt;"",VLOOKUP(Q1204,'DON GIA'!$H$1:$K$103,4,0),"")</f>
        <v/>
      </c>
      <c r="U1204" s="715" t="str">
        <f t="shared" si="444"/>
        <v/>
      </c>
      <c r="V1204" s="715"/>
      <c r="W1204" s="712" t="s">
        <v>1091</v>
      </c>
      <c r="X1204" s="699" t="s">
        <v>27</v>
      </c>
      <c r="Y1204" s="718">
        <f>5.3*4.1</f>
        <v>21.729999999999997</v>
      </c>
      <c r="Z1204" s="725"/>
      <c r="AA1204" s="715">
        <f>IF(W1204&lt;&gt;"",VLOOKUP(W1204,'DON GIA'!$A$1:$D$346,4,0),"")</f>
        <v>161275</v>
      </c>
      <c r="AB1204" s="715">
        <f t="shared" si="445"/>
        <v>3504505.7499999995</v>
      </c>
      <c r="AC1204" s="5"/>
      <c r="AD1204" s="5"/>
      <c r="AE1204" s="5"/>
      <c r="AF1204" s="5"/>
      <c r="AG1204" s="5"/>
      <c r="AH1204" s="699"/>
      <c r="AI1204" s="5"/>
      <c r="AJ1204" s="699"/>
      <c r="AK1204" s="699"/>
      <c r="AL1204" s="715" t="str">
        <f>IF(AI1204&lt;&gt;"",VLOOKUP(AI1204,'DON GIA'!$M$1:$P$9,4,0),"")</f>
        <v/>
      </c>
      <c r="AM1204" s="715" t="str">
        <f t="shared" si="446"/>
        <v/>
      </c>
      <c r="AN1204" s="5"/>
      <c r="AO1204" s="699"/>
      <c r="AP1204" s="702" t="str">
        <f t="shared" si="441"/>
        <v/>
      </c>
      <c r="AQ1204" s="712"/>
      <c r="AR1204" s="712"/>
      <c r="AS1204" s="727"/>
    </row>
    <row r="1205" spans="1:45" outlineLevel="2">
      <c r="A1205" s="710">
        <f t="shared" si="447"/>
        <v>78</v>
      </c>
      <c r="B1205" s="711" t="str">
        <f>IF(C1205&lt;&gt;"",COUNTA($C$8:C1205),"")</f>
        <v/>
      </c>
      <c r="C1205" s="711"/>
      <c r="D1205" s="5"/>
      <c r="E1205" s="699"/>
      <c r="F1205" s="699"/>
      <c r="G1205" s="699"/>
      <c r="H1205" s="699"/>
      <c r="I1205" s="699"/>
      <c r="J1205" s="699"/>
      <c r="K1205" s="712"/>
      <c r="L1205" s="714" t="s">
        <v>35</v>
      </c>
      <c r="M1205" s="715" t="str">
        <f>IF(K1205&lt;&gt;"",VLOOKUP(K1205,'DON GIA'!$S$1:$U$19,3,0),"")</f>
        <v/>
      </c>
      <c r="N1205" s="715" t="str">
        <f>IF(K1205&lt;&gt;"",VLOOKUP(K1205,'DON GIA'!$S$1:$V$19,4,0),"")</f>
        <v/>
      </c>
      <c r="O1205" s="715" t="str">
        <f t="shared" si="442"/>
        <v/>
      </c>
      <c r="P1205" s="715" t="str">
        <f t="shared" si="443"/>
        <v/>
      </c>
      <c r="Q1205" s="5" t="s">
        <v>35</v>
      </c>
      <c r="R1205" s="699"/>
      <c r="S1205" s="699"/>
      <c r="T1205" s="715" t="str">
        <f>IF(Q1205&lt;&gt;"",VLOOKUP(Q1205,'DON GIA'!$H$1:$K$103,4,0),"")</f>
        <v/>
      </c>
      <c r="U1205" s="715" t="str">
        <f t="shared" si="444"/>
        <v/>
      </c>
      <c r="V1205" s="715"/>
      <c r="W1205" s="712" t="s">
        <v>1006</v>
      </c>
      <c r="X1205" s="699" t="s">
        <v>27</v>
      </c>
      <c r="Y1205" s="718">
        <v>95.17</v>
      </c>
      <c r="Z1205" s="725"/>
      <c r="AA1205" s="715">
        <f>IF(W1205&lt;&gt;"",VLOOKUP(W1205,'DON GIA'!$A$1:$D$346,4,0),"")</f>
        <v>109890</v>
      </c>
      <c r="AB1205" s="715">
        <f t="shared" si="445"/>
        <v>10458231.300000001</v>
      </c>
      <c r="AC1205" s="5"/>
      <c r="AD1205" s="5"/>
      <c r="AE1205" s="5"/>
      <c r="AF1205" s="5"/>
      <c r="AG1205" s="5"/>
      <c r="AH1205" s="699"/>
      <c r="AI1205" s="5"/>
      <c r="AJ1205" s="699"/>
      <c r="AK1205" s="699"/>
      <c r="AL1205" s="715" t="str">
        <f>IF(AI1205&lt;&gt;"",VLOOKUP(AI1205,'DON GIA'!$M$1:$P$9,4,0),"")</f>
        <v/>
      </c>
      <c r="AM1205" s="715" t="str">
        <f t="shared" si="446"/>
        <v/>
      </c>
      <c r="AN1205" s="5"/>
      <c r="AO1205" s="699"/>
      <c r="AP1205" s="702" t="str">
        <f t="shared" si="441"/>
        <v/>
      </c>
      <c r="AQ1205" s="712"/>
      <c r="AR1205" s="712"/>
      <c r="AS1205" s="727"/>
    </row>
    <row r="1206" spans="1:45" outlineLevel="2">
      <c r="A1206" s="710">
        <f t="shared" si="447"/>
        <v>78</v>
      </c>
      <c r="B1206" s="711"/>
      <c r="C1206" s="711"/>
      <c r="D1206" s="708"/>
      <c r="E1206" s="699"/>
      <c r="F1206" s="699"/>
      <c r="G1206" s="699"/>
      <c r="H1206" s="699"/>
      <c r="I1206" s="699"/>
      <c r="J1206" s="699"/>
      <c r="K1206" s="712"/>
      <c r="L1206" s="714" t="s">
        <v>35</v>
      </c>
      <c r="M1206" s="715" t="str">
        <f>IF(K1206&lt;&gt;"",VLOOKUP(K1206,'DON GIA'!$S$1:$U$19,3,0),"")</f>
        <v/>
      </c>
      <c r="N1206" s="715" t="str">
        <f>IF(K1206&lt;&gt;"",VLOOKUP(K1206,'DON GIA'!$S$1:$V$19,4,0),"")</f>
        <v/>
      </c>
      <c r="O1206" s="715" t="str">
        <f t="shared" si="442"/>
        <v/>
      </c>
      <c r="P1206" s="715" t="str">
        <f t="shared" si="443"/>
        <v/>
      </c>
      <c r="Q1206" s="5" t="s">
        <v>35</v>
      </c>
      <c r="R1206" s="699"/>
      <c r="S1206" s="699"/>
      <c r="T1206" s="715" t="str">
        <f>IF(Q1206&lt;&gt;"",VLOOKUP(Q1206,'DON GIA'!$H$1:$K$103,4,0),"")</f>
        <v/>
      </c>
      <c r="U1206" s="715" t="str">
        <f t="shared" si="444"/>
        <v/>
      </c>
      <c r="V1206" s="715"/>
      <c r="W1206" s="712"/>
      <c r="X1206" s="699"/>
      <c r="Y1206" s="718"/>
      <c r="Z1206" s="725"/>
      <c r="AA1206" s="715" t="str">
        <f>IF(W1206&lt;&gt;"",VLOOKUP(W1206,'DON GIA'!$A$1:$D$346,4,0),"")</f>
        <v/>
      </c>
      <c r="AB1206" s="715" t="str">
        <f t="shared" si="445"/>
        <v/>
      </c>
      <c r="AC1206" s="5"/>
      <c r="AD1206" s="5"/>
      <c r="AE1206" s="5"/>
      <c r="AF1206" s="5"/>
      <c r="AG1206" s="5"/>
      <c r="AH1206" s="699"/>
      <c r="AI1206" s="5"/>
      <c r="AJ1206" s="699"/>
      <c r="AK1206" s="699"/>
      <c r="AL1206" s="715" t="str">
        <f>IF(AI1206&lt;&gt;"",VLOOKUP(AI1206,'DON GIA'!$M$1:$P$9,4,0),"")</f>
        <v/>
      </c>
      <c r="AM1206" s="715" t="str">
        <f t="shared" si="446"/>
        <v/>
      </c>
      <c r="AN1206" s="5"/>
      <c r="AO1206" s="699"/>
      <c r="AP1206" s="702" t="str">
        <f t="shared" si="441"/>
        <v/>
      </c>
      <c r="AQ1206" s="712"/>
      <c r="AR1206" s="712"/>
      <c r="AS1206" s="727"/>
    </row>
    <row r="1207" spans="1:45" outlineLevel="1">
      <c r="A1207" s="658" t="s">
        <v>2081</v>
      </c>
      <c r="B1207" s="696">
        <f>IF(C1207&lt;&gt;"",COUNTA($C$8:C1207),"")</f>
        <v>79</v>
      </c>
      <c r="C1207" s="696">
        <v>481</v>
      </c>
      <c r="D1207" s="708" t="s">
        <v>494</v>
      </c>
      <c r="E1207" s="698"/>
      <c r="F1207" s="699"/>
      <c r="G1207" s="698"/>
      <c r="H1207" s="698"/>
      <c r="I1207" s="698"/>
      <c r="J1207" s="698"/>
      <c r="K1207" s="697"/>
      <c r="L1207" s="701">
        <f>SUBTOTAL(9,L1208:L1228)</f>
        <v>0</v>
      </c>
      <c r="M1207" s="702"/>
      <c r="N1207" s="702"/>
      <c r="O1207" s="702">
        <f>SUBTOTAL(9,O1208:O1228)</f>
        <v>0</v>
      </c>
      <c r="P1207" s="702">
        <f>SUBTOTAL(9,P1208:P1228)</f>
        <v>0</v>
      </c>
      <c r="Q1207" s="708"/>
      <c r="R1207" s="698"/>
      <c r="S1207" s="698">
        <f>SUBTOTAL(9,S1208:S1228)</f>
        <v>0</v>
      </c>
      <c r="T1207" s="702"/>
      <c r="U1207" s="702">
        <f>SUBTOTAL(9,U1208:U1228)</f>
        <v>0</v>
      </c>
      <c r="V1207" s="702"/>
      <c r="W1207" s="697"/>
      <c r="X1207" s="698"/>
      <c r="Y1207" s="705">
        <f>SUBTOTAL(9,Y1208:Y1228)</f>
        <v>564.91200000000003</v>
      </c>
      <c r="Z1207" s="724">
        <f>SUBTOTAL(9,Z1208:Z1228)</f>
        <v>0</v>
      </c>
      <c r="AA1207" s="702"/>
      <c r="AB1207" s="702">
        <f>SUBTOTAL(9,AB1208:AB1228)</f>
        <v>1844009970.6360002</v>
      </c>
      <c r="AC1207" s="708"/>
      <c r="AD1207" s="708"/>
      <c r="AE1207" s="708"/>
      <c r="AF1207" s="708"/>
      <c r="AG1207" s="708"/>
      <c r="AH1207" s="698"/>
      <c r="AI1207" s="708"/>
      <c r="AJ1207" s="698"/>
      <c r="AK1207" s="698">
        <f>SUBTOTAL(9,AK1208:AK1228)</f>
        <v>0</v>
      </c>
      <c r="AL1207" s="702"/>
      <c r="AM1207" s="702">
        <f>SUBTOTAL(9,AM1208:AM1228)</f>
        <v>0</v>
      </c>
      <c r="AN1207" s="708"/>
      <c r="AO1207" s="698">
        <f>SUBTOTAL(9,AO1208:AO1228)</f>
        <v>0</v>
      </c>
      <c r="AP1207" s="702">
        <f t="shared" si="441"/>
        <v>1844009970.6360002</v>
      </c>
      <c r="AQ1207" s="722"/>
      <c r="AR1207" s="722"/>
      <c r="AS1207" s="639"/>
    </row>
    <row r="1208" spans="1:45" ht="52.5" outlineLevel="2">
      <c r="A1208" s="710">
        <f>IF(B1207&lt;&gt;"",B1207,A1206)</f>
        <v>79</v>
      </c>
      <c r="B1208" s="711" t="str">
        <f>IF(C1208&lt;&gt;"",COUNTA($C$8:C1208),"")</f>
        <v/>
      </c>
      <c r="C1208" s="711"/>
      <c r="D1208" s="5" t="s">
        <v>495</v>
      </c>
      <c r="E1208" s="699"/>
      <c r="F1208" s="699"/>
      <c r="G1208" s="699"/>
      <c r="H1208" s="699"/>
      <c r="I1208" s="699"/>
      <c r="J1208" s="699"/>
      <c r="K1208" s="712"/>
      <c r="L1208" s="714" t="s">
        <v>35</v>
      </c>
      <c r="M1208" s="715" t="str">
        <f>IF(K1208&lt;&gt;"",VLOOKUP(K1208,'DON GIA'!$S$1:$U$19,3,0),"")</f>
        <v/>
      </c>
      <c r="N1208" s="715" t="str">
        <f>IF(K1208&lt;&gt;"",VLOOKUP(K1208,'DON GIA'!$S$1:$V$19,4,0),"")</f>
        <v/>
      </c>
      <c r="O1208" s="715" t="str">
        <f t="shared" ref="O1208:O1228" si="448">IF(K1208&lt;&gt;"",L1208*M1208,"")</f>
        <v/>
      </c>
      <c r="P1208" s="715" t="str">
        <f t="shared" ref="P1208:P1228" si="449">IF(K1208&lt;&gt;"",L1208*N1208,"")</f>
        <v/>
      </c>
      <c r="Q1208" s="5" t="s">
        <v>35</v>
      </c>
      <c r="R1208" s="699"/>
      <c r="S1208" s="699"/>
      <c r="T1208" s="715" t="str">
        <f>IF(Q1208&lt;&gt;"",VLOOKUP(Q1208,'DON GIA'!$H$1:$K$103,4,0),"")</f>
        <v/>
      </c>
      <c r="U1208" s="715" t="str">
        <f t="shared" ref="U1208:U1228" si="450">IF(Q1208&lt;&gt;"",IF(ISNUMBER(T1208),S1208*T1208,""),"")</f>
        <v/>
      </c>
      <c r="V1208" s="715" t="s">
        <v>2163</v>
      </c>
      <c r="W1208" s="712" t="s">
        <v>1230</v>
      </c>
      <c r="X1208" s="699" t="s">
        <v>27</v>
      </c>
      <c r="Y1208" s="718">
        <v>28.4</v>
      </c>
      <c r="Z1208" s="725"/>
      <c r="AA1208" s="715">
        <f>IF(W1208&lt;&gt;"",VLOOKUP(W1208,'DON GIA'!$A$1:$D$346,4,0),"")</f>
        <v>1119277</v>
      </c>
      <c r="AB1208" s="715">
        <f t="shared" ref="AB1208:AB1228" si="451">IF(W1208&lt;&gt;"",IF(ISNUMBER(AA1208),Y1208*AA1208,""),"")</f>
        <v>31787466.799999997</v>
      </c>
      <c r="AC1208" s="5"/>
      <c r="AD1208" s="5" t="s">
        <v>471</v>
      </c>
      <c r="AE1208" s="5" t="s">
        <v>36</v>
      </c>
      <c r="AF1208" s="5" t="s">
        <v>477</v>
      </c>
      <c r="AG1208" s="5" t="s">
        <v>136</v>
      </c>
      <c r="AH1208" s="699"/>
      <c r="AI1208" s="5"/>
      <c r="AJ1208" s="699"/>
      <c r="AK1208" s="699"/>
      <c r="AL1208" s="715" t="str">
        <f>IF(AI1208&lt;&gt;"",VLOOKUP(AI1208,'DON GIA'!$M$1:$P$9,4,0),"")</f>
        <v/>
      </c>
      <c r="AM1208" s="715" t="str">
        <f t="shared" ref="AM1208:AM1228" si="452">IF(AI1208&lt;&gt;"",AK1208*AL1208,"")</f>
        <v/>
      </c>
      <c r="AN1208" s="5"/>
      <c r="AO1208" s="699"/>
      <c r="AP1208" s="702" t="str">
        <f t="shared" si="441"/>
        <v/>
      </c>
      <c r="AQ1208" s="722" t="s">
        <v>2408</v>
      </c>
      <c r="AR1208" s="722" t="s">
        <v>2021</v>
      </c>
      <c r="AS1208" s="639"/>
    </row>
    <row r="1209" spans="1:45" ht="50.25" outlineLevel="2">
      <c r="A1209" s="710">
        <f t="shared" ref="A1209:A1228" si="453">IF(B1208&lt;&gt;"",B1208,A1208)</f>
        <v>79</v>
      </c>
      <c r="B1209" s="711" t="str">
        <f>IF(C1209&lt;&gt;"",COUNTA($C$8:C1209),"")</f>
        <v/>
      </c>
      <c r="C1209" s="711"/>
      <c r="D1209" s="5" t="s">
        <v>71</v>
      </c>
      <c r="E1209" s="699"/>
      <c r="F1209" s="699"/>
      <c r="G1209" s="699"/>
      <c r="H1209" s="699"/>
      <c r="I1209" s="699"/>
      <c r="J1209" s="699"/>
      <c r="K1209" s="712"/>
      <c r="L1209" s="714" t="s">
        <v>35</v>
      </c>
      <c r="M1209" s="715" t="str">
        <f>IF(K1209&lt;&gt;"",VLOOKUP(K1209,'DON GIA'!$S$1:$U$19,3,0),"")</f>
        <v/>
      </c>
      <c r="N1209" s="715" t="str">
        <f>IF(K1209&lt;&gt;"",VLOOKUP(K1209,'DON GIA'!$S$1:$V$19,4,0),"")</f>
        <v/>
      </c>
      <c r="O1209" s="715" t="str">
        <f t="shared" si="448"/>
        <v/>
      </c>
      <c r="P1209" s="715" t="str">
        <f t="shared" si="449"/>
        <v/>
      </c>
      <c r="Q1209" s="5" t="s">
        <v>35</v>
      </c>
      <c r="R1209" s="699"/>
      <c r="S1209" s="699"/>
      <c r="T1209" s="715" t="str">
        <f>IF(Q1209&lt;&gt;"",VLOOKUP(Q1209,'DON GIA'!$H$1:$K$103,4,0),"")</f>
        <v/>
      </c>
      <c r="U1209" s="715" t="str">
        <f t="shared" si="450"/>
        <v/>
      </c>
      <c r="V1209" s="715"/>
      <c r="W1209" s="712" t="s">
        <v>1298</v>
      </c>
      <c r="X1209" s="699" t="s">
        <v>27</v>
      </c>
      <c r="Y1209" s="718">
        <v>24.8</v>
      </c>
      <c r="Z1209" s="725"/>
      <c r="AA1209" s="715">
        <f>IF(W1209&lt;&gt;"",VLOOKUP(W1209,'DON GIA'!$A$1:$D$346,4,0),"")</f>
        <v>4542392</v>
      </c>
      <c r="AB1209" s="715">
        <f t="shared" si="451"/>
        <v>112651321.60000001</v>
      </c>
      <c r="AC1209" s="5"/>
      <c r="AD1209" s="5" t="s">
        <v>313</v>
      </c>
      <c r="AE1209" s="5" t="s">
        <v>30</v>
      </c>
      <c r="AF1209" s="5" t="s">
        <v>477</v>
      </c>
      <c r="AG1209" s="5" t="s">
        <v>34</v>
      </c>
      <c r="AH1209" s="699"/>
      <c r="AI1209" s="5"/>
      <c r="AJ1209" s="699"/>
      <c r="AK1209" s="699"/>
      <c r="AL1209" s="715" t="str">
        <f>IF(AI1209&lt;&gt;"",VLOOKUP(AI1209,'DON GIA'!$M$1:$P$9,4,0),"")</f>
        <v/>
      </c>
      <c r="AM1209" s="715" t="str">
        <f t="shared" si="452"/>
        <v/>
      </c>
      <c r="AN1209" s="5"/>
      <c r="AO1209" s="699"/>
      <c r="AP1209" s="702" t="str">
        <f t="shared" si="441"/>
        <v/>
      </c>
      <c r="AQ1209" s="584" t="s">
        <v>2050</v>
      </c>
      <c r="AR1209" s="584" t="s">
        <v>1958</v>
      </c>
      <c r="AS1209" s="631"/>
    </row>
    <row r="1210" spans="1:45" ht="66.75" outlineLevel="2">
      <c r="A1210" s="710">
        <f t="shared" si="453"/>
        <v>79</v>
      </c>
      <c r="B1210" s="711" t="str">
        <f>IF(C1210&lt;&gt;"",COUNTA($C$8:C1210),"")</f>
        <v/>
      </c>
      <c r="C1210" s="711"/>
      <c r="D1210" s="5"/>
      <c r="E1210" s="699"/>
      <c r="F1210" s="699"/>
      <c r="G1210" s="699"/>
      <c r="H1210" s="699"/>
      <c r="I1210" s="699"/>
      <c r="J1210" s="699"/>
      <c r="K1210" s="712"/>
      <c r="L1210" s="714" t="s">
        <v>35</v>
      </c>
      <c r="M1210" s="715" t="str">
        <f>IF(K1210&lt;&gt;"",VLOOKUP(K1210,'DON GIA'!$S$1:$U$19,3,0),"")</f>
        <v/>
      </c>
      <c r="N1210" s="715" t="str">
        <f>IF(K1210&lt;&gt;"",VLOOKUP(K1210,'DON GIA'!$S$1:$V$19,4,0),"")</f>
        <v/>
      </c>
      <c r="O1210" s="715" t="str">
        <f t="shared" si="448"/>
        <v/>
      </c>
      <c r="P1210" s="715" t="str">
        <f t="shared" si="449"/>
        <v/>
      </c>
      <c r="Q1210" s="5" t="s">
        <v>35</v>
      </c>
      <c r="R1210" s="699"/>
      <c r="S1210" s="699"/>
      <c r="T1210" s="715" t="str">
        <f>IF(Q1210&lt;&gt;"",VLOOKUP(Q1210,'DON GIA'!$H$1:$K$103,4,0),"")</f>
        <v/>
      </c>
      <c r="U1210" s="715" t="str">
        <f t="shared" si="450"/>
        <v/>
      </c>
      <c r="V1210" s="715"/>
      <c r="W1210" s="712" t="s">
        <v>1299</v>
      </c>
      <c r="X1210" s="699" t="s">
        <v>27</v>
      </c>
      <c r="Y1210" s="718">
        <v>125.6</v>
      </c>
      <c r="Z1210" s="725"/>
      <c r="AA1210" s="715">
        <f>IF(W1210&lt;&gt;"",VLOOKUP(W1210,'DON GIA'!$A$1:$D$346,4,0),"")</f>
        <v>6425958</v>
      </c>
      <c r="AB1210" s="715">
        <f t="shared" si="451"/>
        <v>807100324.79999995</v>
      </c>
      <c r="AC1210" s="5"/>
      <c r="AD1210" s="5" t="s">
        <v>34</v>
      </c>
      <c r="AE1210" s="5" t="s">
        <v>30</v>
      </c>
      <c r="AF1210" s="5" t="s">
        <v>31</v>
      </c>
      <c r="AG1210" s="5" t="s">
        <v>34</v>
      </c>
      <c r="AH1210" s="699" t="s">
        <v>101</v>
      </c>
      <c r="AI1210" s="5"/>
      <c r="AJ1210" s="699"/>
      <c r="AK1210" s="699"/>
      <c r="AL1210" s="715" t="str">
        <f>IF(AI1210&lt;&gt;"",VLOOKUP(AI1210,'DON GIA'!$M$1:$P$9,4,0),"")</f>
        <v/>
      </c>
      <c r="AM1210" s="715" t="str">
        <f t="shared" si="452"/>
        <v/>
      </c>
      <c r="AN1210" s="5"/>
      <c r="AO1210" s="699"/>
      <c r="AP1210" s="702" t="str">
        <f t="shared" si="441"/>
        <v/>
      </c>
      <c r="AQ1210" s="712"/>
      <c r="AR1210" s="712" t="s">
        <v>1959</v>
      </c>
      <c r="AS1210" s="727"/>
    </row>
    <row r="1211" spans="1:45" ht="66.75" outlineLevel="2">
      <c r="A1211" s="710">
        <f t="shared" si="453"/>
        <v>79</v>
      </c>
      <c r="B1211" s="711" t="str">
        <f>IF(C1211&lt;&gt;"",COUNTA($C$8:C1211),"")</f>
        <v/>
      </c>
      <c r="C1211" s="711"/>
      <c r="D1211" s="5"/>
      <c r="E1211" s="699"/>
      <c r="F1211" s="699"/>
      <c r="G1211" s="699"/>
      <c r="H1211" s="699"/>
      <c r="I1211" s="699"/>
      <c r="J1211" s="699"/>
      <c r="K1211" s="712"/>
      <c r="L1211" s="714" t="s">
        <v>35</v>
      </c>
      <c r="M1211" s="715" t="str">
        <f>IF(K1211&lt;&gt;"",VLOOKUP(K1211,'DON GIA'!$S$1:$U$19,3,0),"")</f>
        <v/>
      </c>
      <c r="N1211" s="715" t="str">
        <f>IF(K1211&lt;&gt;"",VLOOKUP(K1211,'DON GIA'!$S$1:$V$19,4,0),"")</f>
        <v/>
      </c>
      <c r="O1211" s="715" t="str">
        <f t="shared" si="448"/>
        <v/>
      </c>
      <c r="P1211" s="715" t="str">
        <f t="shared" si="449"/>
        <v/>
      </c>
      <c r="Q1211" s="5" t="s">
        <v>35</v>
      </c>
      <c r="R1211" s="699"/>
      <c r="S1211" s="699"/>
      <c r="T1211" s="715" t="str">
        <f>IF(Q1211&lt;&gt;"",VLOOKUP(Q1211,'DON GIA'!$H$1:$K$103,4,0),"")</f>
        <v/>
      </c>
      <c r="U1211" s="715" t="str">
        <f t="shared" si="450"/>
        <v/>
      </c>
      <c r="V1211" s="715"/>
      <c r="W1211" s="712" t="s">
        <v>1300</v>
      </c>
      <c r="X1211" s="699" t="s">
        <v>27</v>
      </c>
      <c r="Y1211" s="718">
        <v>131.19999999999999</v>
      </c>
      <c r="Z1211" s="725"/>
      <c r="AA1211" s="715">
        <f>IF(W1211&lt;&gt;"",VLOOKUP(W1211,'DON GIA'!$A$1:$D$346,4,0),"")</f>
        <v>2719938</v>
      </c>
      <c r="AB1211" s="715">
        <f t="shared" si="451"/>
        <v>356855865.59999996</v>
      </c>
      <c r="AC1211" s="5"/>
      <c r="AD1211" s="5"/>
      <c r="AE1211" s="5" t="s">
        <v>34</v>
      </c>
      <c r="AF1211" s="5" t="s">
        <v>31</v>
      </c>
      <c r="AG1211" s="5" t="s">
        <v>34</v>
      </c>
      <c r="AH1211" s="699"/>
      <c r="AI1211" s="5"/>
      <c r="AJ1211" s="699"/>
      <c r="AK1211" s="699"/>
      <c r="AL1211" s="715" t="str">
        <f>IF(AI1211&lt;&gt;"",VLOOKUP(AI1211,'DON GIA'!$M$1:$P$9,4,0),"")</f>
        <v/>
      </c>
      <c r="AM1211" s="715" t="str">
        <f t="shared" si="452"/>
        <v/>
      </c>
      <c r="AN1211" s="5"/>
      <c r="AO1211" s="699"/>
      <c r="AP1211" s="702" t="str">
        <f t="shared" si="441"/>
        <v/>
      </c>
      <c r="AQ1211" s="712"/>
      <c r="AR1211" s="712" t="s">
        <v>1960</v>
      </c>
      <c r="AS1211" s="727"/>
    </row>
    <row r="1212" spans="1:45" outlineLevel="2">
      <c r="A1212" s="710">
        <f t="shared" si="453"/>
        <v>79</v>
      </c>
      <c r="B1212" s="711" t="str">
        <f>IF(C1212&lt;&gt;"",COUNTA($C$8:C1212),"")</f>
        <v/>
      </c>
      <c r="C1212" s="711"/>
      <c r="D1212" s="5"/>
      <c r="E1212" s="699"/>
      <c r="F1212" s="699"/>
      <c r="G1212" s="699"/>
      <c r="H1212" s="699"/>
      <c r="I1212" s="699"/>
      <c r="J1212" s="699"/>
      <c r="K1212" s="712"/>
      <c r="L1212" s="714" t="s">
        <v>35</v>
      </c>
      <c r="M1212" s="715" t="str">
        <f>IF(K1212&lt;&gt;"",VLOOKUP(K1212,'DON GIA'!$S$1:$U$19,3,0),"")</f>
        <v/>
      </c>
      <c r="N1212" s="715" t="str">
        <f>IF(K1212&lt;&gt;"",VLOOKUP(K1212,'DON GIA'!$S$1:$V$19,4,0),"")</f>
        <v/>
      </c>
      <c r="O1212" s="715" t="str">
        <f t="shared" si="448"/>
        <v/>
      </c>
      <c r="P1212" s="715" t="str">
        <f t="shared" si="449"/>
        <v/>
      </c>
      <c r="Q1212" s="5" t="s">
        <v>35</v>
      </c>
      <c r="R1212" s="699"/>
      <c r="S1212" s="699"/>
      <c r="T1212" s="715" t="str">
        <f>IF(Q1212&lt;&gt;"",VLOOKUP(Q1212,'DON GIA'!$H$1:$K$103,4,0),"")</f>
        <v/>
      </c>
      <c r="U1212" s="715" t="str">
        <f t="shared" si="450"/>
        <v/>
      </c>
      <c r="V1212" s="715"/>
      <c r="W1212" s="712" t="s">
        <v>1300</v>
      </c>
      <c r="X1212" s="699" t="s">
        <v>27</v>
      </c>
      <c r="Y1212" s="718">
        <v>131.19999999999999</v>
      </c>
      <c r="Z1212" s="725"/>
      <c r="AA1212" s="715">
        <f>IF(W1212&lt;&gt;"",VLOOKUP(W1212,'DON GIA'!$A$1:$D$346,4,0),"")</f>
        <v>2719938</v>
      </c>
      <c r="AB1212" s="715">
        <f t="shared" si="451"/>
        <v>356855865.59999996</v>
      </c>
      <c r="AC1212" s="5"/>
      <c r="AD1212" s="5"/>
      <c r="AE1212" s="5" t="s">
        <v>496</v>
      </c>
      <c r="AF1212" s="5" t="s">
        <v>31</v>
      </c>
      <c r="AG1212" s="5" t="s">
        <v>34</v>
      </c>
      <c r="AH1212" s="699"/>
      <c r="AI1212" s="5"/>
      <c r="AJ1212" s="699"/>
      <c r="AK1212" s="699"/>
      <c r="AL1212" s="715" t="str">
        <f>IF(AI1212&lt;&gt;"",VLOOKUP(AI1212,'DON GIA'!$M$1:$P$9,4,0),"")</f>
        <v/>
      </c>
      <c r="AM1212" s="715" t="str">
        <f t="shared" si="452"/>
        <v/>
      </c>
      <c r="AN1212" s="5"/>
      <c r="AO1212" s="699"/>
      <c r="AP1212" s="702" t="str">
        <f t="shared" si="441"/>
        <v/>
      </c>
      <c r="AQ1212" s="712"/>
      <c r="AR1212" s="712"/>
      <c r="AS1212" s="727"/>
    </row>
    <row r="1213" spans="1:45" outlineLevel="2">
      <c r="A1213" s="710">
        <f t="shared" si="453"/>
        <v>79</v>
      </c>
      <c r="B1213" s="711" t="str">
        <f>IF(C1213&lt;&gt;"",COUNTA($C$8:C1213),"")</f>
        <v/>
      </c>
      <c r="C1213" s="711"/>
      <c r="D1213" s="5"/>
      <c r="E1213" s="699"/>
      <c r="F1213" s="699"/>
      <c r="G1213" s="699"/>
      <c r="H1213" s="699"/>
      <c r="I1213" s="699"/>
      <c r="J1213" s="699"/>
      <c r="K1213" s="712"/>
      <c r="L1213" s="714" t="s">
        <v>35</v>
      </c>
      <c r="M1213" s="715" t="str">
        <f>IF(K1213&lt;&gt;"",VLOOKUP(K1213,'DON GIA'!$S$1:$U$19,3,0),"")</f>
        <v/>
      </c>
      <c r="N1213" s="715" t="str">
        <f>IF(K1213&lt;&gt;"",VLOOKUP(K1213,'DON GIA'!$S$1:$V$19,4,0),"")</f>
        <v/>
      </c>
      <c r="O1213" s="715" t="str">
        <f t="shared" si="448"/>
        <v/>
      </c>
      <c r="P1213" s="715" t="str">
        <f t="shared" si="449"/>
        <v/>
      </c>
      <c r="Q1213" s="5" t="s">
        <v>35</v>
      </c>
      <c r="R1213" s="699"/>
      <c r="S1213" s="699"/>
      <c r="T1213" s="715" t="str">
        <f>IF(Q1213&lt;&gt;"",VLOOKUP(Q1213,'DON GIA'!$H$1:$K$103,4,0),"")</f>
        <v/>
      </c>
      <c r="U1213" s="715" t="str">
        <f t="shared" si="450"/>
        <v/>
      </c>
      <c r="V1213" s="715"/>
      <c r="W1213" s="712" t="s">
        <v>1057</v>
      </c>
      <c r="X1213" s="699" t="s">
        <v>27</v>
      </c>
      <c r="Y1213" s="718">
        <v>9</v>
      </c>
      <c r="Z1213" s="725"/>
      <c r="AA1213" s="715">
        <f>IF(W1213&lt;&gt;"",VLOOKUP(W1213,'DON GIA'!$A$1:$D$346,4,0),"")</f>
        <v>1229116</v>
      </c>
      <c r="AB1213" s="715">
        <f t="shared" si="451"/>
        <v>11062044</v>
      </c>
      <c r="AC1213" s="5"/>
      <c r="AD1213" s="5"/>
      <c r="AE1213" s="5"/>
      <c r="AF1213" s="5"/>
      <c r="AG1213" s="5"/>
      <c r="AH1213" s="699"/>
      <c r="AI1213" s="5"/>
      <c r="AJ1213" s="699"/>
      <c r="AK1213" s="699"/>
      <c r="AL1213" s="715" t="str">
        <f>IF(AI1213&lt;&gt;"",VLOOKUP(AI1213,'DON GIA'!$M$1:$P$9,4,0),"")</f>
        <v/>
      </c>
      <c r="AM1213" s="715" t="str">
        <f t="shared" si="452"/>
        <v/>
      </c>
      <c r="AN1213" s="5"/>
      <c r="AO1213" s="699"/>
      <c r="AP1213" s="702" t="str">
        <f t="shared" si="441"/>
        <v/>
      </c>
      <c r="AQ1213" s="712"/>
      <c r="AR1213" s="712"/>
      <c r="AS1213" s="727"/>
    </row>
    <row r="1214" spans="1:45" outlineLevel="2">
      <c r="A1214" s="710">
        <f t="shared" si="453"/>
        <v>79</v>
      </c>
      <c r="B1214" s="711" t="str">
        <f>IF(C1214&lt;&gt;"",COUNTA($C$8:C1214),"")</f>
        <v/>
      </c>
      <c r="C1214" s="711"/>
      <c r="D1214" s="5"/>
      <c r="E1214" s="699"/>
      <c r="F1214" s="699"/>
      <c r="G1214" s="699"/>
      <c r="H1214" s="699"/>
      <c r="I1214" s="699"/>
      <c r="J1214" s="699"/>
      <c r="K1214" s="712"/>
      <c r="L1214" s="714" t="s">
        <v>35</v>
      </c>
      <c r="M1214" s="715" t="str">
        <f>IF(K1214&lt;&gt;"",VLOOKUP(K1214,'DON GIA'!$S$1:$U$19,3,0),"")</f>
        <v/>
      </c>
      <c r="N1214" s="715" t="str">
        <f>IF(K1214&lt;&gt;"",VLOOKUP(K1214,'DON GIA'!$S$1:$V$19,4,0),"")</f>
        <v/>
      </c>
      <c r="O1214" s="715" t="str">
        <f t="shared" si="448"/>
        <v/>
      </c>
      <c r="P1214" s="715" t="str">
        <f t="shared" si="449"/>
        <v/>
      </c>
      <c r="Q1214" s="5" t="s">
        <v>35</v>
      </c>
      <c r="R1214" s="699"/>
      <c r="S1214" s="699"/>
      <c r="T1214" s="715" t="str">
        <f>IF(Q1214&lt;&gt;"",VLOOKUP(Q1214,'DON GIA'!$H$1:$K$103,4,0),"")</f>
        <v/>
      </c>
      <c r="U1214" s="715" t="str">
        <f t="shared" si="450"/>
        <v/>
      </c>
      <c r="V1214" s="715"/>
      <c r="W1214" s="712" t="s">
        <v>1063</v>
      </c>
      <c r="X1214" s="699" t="s">
        <v>27</v>
      </c>
      <c r="Y1214" s="718">
        <v>14.56</v>
      </c>
      <c r="Z1214" s="725"/>
      <c r="AA1214" s="715">
        <f>IF(W1214&lt;&gt;"",VLOOKUP(W1214,'DON GIA'!$A$1:$D$346,4,0),"")</f>
        <v>3941166</v>
      </c>
      <c r="AB1214" s="715">
        <f t="shared" si="451"/>
        <v>57383376.960000001</v>
      </c>
      <c r="AC1214" s="5"/>
      <c r="AD1214" s="5" t="s">
        <v>471</v>
      </c>
      <c r="AE1214" s="5" t="s">
        <v>30</v>
      </c>
      <c r="AF1214" s="5" t="s">
        <v>31</v>
      </c>
      <c r="AG1214" s="5" t="s">
        <v>34</v>
      </c>
      <c r="AH1214" s="699"/>
      <c r="AI1214" s="5"/>
      <c r="AJ1214" s="699"/>
      <c r="AK1214" s="699"/>
      <c r="AL1214" s="715" t="str">
        <f>IF(AI1214&lt;&gt;"",VLOOKUP(AI1214,'DON GIA'!$M$1:$P$9,4,0),"")</f>
        <v/>
      </c>
      <c r="AM1214" s="715" t="str">
        <f t="shared" si="452"/>
        <v/>
      </c>
      <c r="AN1214" s="5"/>
      <c r="AO1214" s="699"/>
      <c r="AP1214" s="702" t="str">
        <f t="shared" si="441"/>
        <v/>
      </c>
      <c r="AQ1214" s="712"/>
      <c r="AR1214" s="712"/>
      <c r="AS1214" s="727"/>
    </row>
    <row r="1215" spans="1:45" outlineLevel="2">
      <c r="A1215" s="710">
        <f t="shared" si="453"/>
        <v>79</v>
      </c>
      <c r="B1215" s="711" t="str">
        <f>IF(C1215&lt;&gt;"",COUNTA($C$8:C1215),"")</f>
        <v/>
      </c>
      <c r="C1215" s="711"/>
      <c r="D1215" s="5"/>
      <c r="E1215" s="699"/>
      <c r="F1215" s="699"/>
      <c r="G1215" s="699"/>
      <c r="H1215" s="699"/>
      <c r="I1215" s="699"/>
      <c r="J1215" s="699"/>
      <c r="K1215" s="712"/>
      <c r="L1215" s="714" t="s">
        <v>35</v>
      </c>
      <c r="M1215" s="715" t="str">
        <f>IF(K1215&lt;&gt;"",VLOOKUP(K1215,'DON GIA'!$S$1:$U$19,3,0),"")</f>
        <v/>
      </c>
      <c r="N1215" s="715" t="str">
        <f>IF(K1215&lt;&gt;"",VLOOKUP(K1215,'DON GIA'!$S$1:$V$19,4,0),"")</f>
        <v/>
      </c>
      <c r="O1215" s="715" t="str">
        <f t="shared" si="448"/>
        <v/>
      </c>
      <c r="P1215" s="715" t="str">
        <f t="shared" si="449"/>
        <v/>
      </c>
      <c r="Q1215" s="5" t="s">
        <v>35</v>
      </c>
      <c r="R1215" s="699"/>
      <c r="S1215" s="699"/>
      <c r="T1215" s="715" t="str">
        <f>IF(Q1215&lt;&gt;"",VLOOKUP(Q1215,'DON GIA'!$H$1:$K$103,4,0),"")</f>
        <v/>
      </c>
      <c r="U1215" s="715" t="str">
        <f t="shared" si="450"/>
        <v/>
      </c>
      <c r="V1215" s="715"/>
      <c r="W1215" s="712" t="s">
        <v>1063</v>
      </c>
      <c r="X1215" s="699" t="s">
        <v>27</v>
      </c>
      <c r="Y1215" s="718">
        <v>12.42</v>
      </c>
      <c r="Z1215" s="725"/>
      <c r="AA1215" s="715">
        <f>IF(W1215&lt;&gt;"",VLOOKUP(W1215,'DON GIA'!$A$1:$D$346,4,0),"")</f>
        <v>3941166</v>
      </c>
      <c r="AB1215" s="715">
        <f t="shared" si="451"/>
        <v>48949281.719999999</v>
      </c>
      <c r="AC1215" s="5"/>
      <c r="AD1215" s="5" t="s">
        <v>471</v>
      </c>
      <c r="AE1215" s="5" t="s">
        <v>30</v>
      </c>
      <c r="AF1215" s="5" t="s">
        <v>31</v>
      </c>
      <c r="AG1215" s="5" t="s">
        <v>312</v>
      </c>
      <c r="AH1215" s="699"/>
      <c r="AI1215" s="5"/>
      <c r="AJ1215" s="699"/>
      <c r="AK1215" s="699"/>
      <c r="AL1215" s="715" t="str">
        <f>IF(AI1215&lt;&gt;"",VLOOKUP(AI1215,'DON GIA'!$M$1:$P$9,4,0),"")</f>
        <v/>
      </c>
      <c r="AM1215" s="715" t="str">
        <f t="shared" si="452"/>
        <v/>
      </c>
      <c r="AN1215" s="5"/>
      <c r="AO1215" s="699"/>
      <c r="AP1215" s="702" t="str">
        <f t="shared" si="441"/>
        <v/>
      </c>
      <c r="AQ1215" s="712"/>
      <c r="AR1215" s="712"/>
      <c r="AS1215" s="727"/>
    </row>
    <row r="1216" spans="1:45" outlineLevel="2">
      <c r="A1216" s="710">
        <f t="shared" si="453"/>
        <v>79</v>
      </c>
      <c r="B1216" s="711" t="str">
        <f>IF(C1216&lt;&gt;"",COUNTA($C$8:C1216),"")</f>
        <v/>
      </c>
      <c r="C1216" s="711"/>
      <c r="D1216" s="5"/>
      <c r="E1216" s="699"/>
      <c r="F1216" s="699"/>
      <c r="G1216" s="699"/>
      <c r="H1216" s="699"/>
      <c r="I1216" s="699"/>
      <c r="J1216" s="699"/>
      <c r="K1216" s="712"/>
      <c r="L1216" s="714" t="s">
        <v>35</v>
      </c>
      <c r="M1216" s="715" t="str">
        <f>IF(K1216&lt;&gt;"",VLOOKUP(K1216,'DON GIA'!$S$1:$U$19,3,0),"")</f>
        <v/>
      </c>
      <c r="N1216" s="715" t="str">
        <f>IF(K1216&lt;&gt;"",VLOOKUP(K1216,'DON GIA'!$S$1:$V$19,4,0),"")</f>
        <v/>
      </c>
      <c r="O1216" s="715" t="str">
        <f t="shared" si="448"/>
        <v/>
      </c>
      <c r="P1216" s="715" t="str">
        <f t="shared" si="449"/>
        <v/>
      </c>
      <c r="Q1216" s="5" t="s">
        <v>35</v>
      </c>
      <c r="R1216" s="699"/>
      <c r="S1216" s="699"/>
      <c r="T1216" s="715" t="str">
        <f>IF(Q1216&lt;&gt;"",VLOOKUP(Q1216,'DON GIA'!$H$1:$K$103,4,0),"")</f>
        <v/>
      </c>
      <c r="U1216" s="715" t="str">
        <f t="shared" si="450"/>
        <v/>
      </c>
      <c r="V1216" s="715"/>
      <c r="W1216" s="712" t="s">
        <v>1019</v>
      </c>
      <c r="X1216" s="699" t="s">
        <v>27</v>
      </c>
      <c r="Y1216" s="718">
        <v>6.16</v>
      </c>
      <c r="Z1216" s="725"/>
      <c r="AA1216" s="715">
        <f>IF(W1216&lt;&gt;"",VLOOKUP(W1216,'DON GIA'!$A$1:$D$346,4,0),"")</f>
        <v>330817</v>
      </c>
      <c r="AB1216" s="715">
        <f t="shared" si="451"/>
        <v>2037832.72</v>
      </c>
      <c r="AC1216" s="5"/>
      <c r="AD1216" s="5"/>
      <c r="AE1216" s="5"/>
      <c r="AF1216" s="5"/>
      <c r="AG1216" s="5"/>
      <c r="AH1216" s="699"/>
      <c r="AI1216" s="5"/>
      <c r="AJ1216" s="699"/>
      <c r="AK1216" s="699"/>
      <c r="AL1216" s="715" t="str">
        <f>IF(AI1216&lt;&gt;"",VLOOKUP(AI1216,'DON GIA'!$M$1:$P$9,4,0),"")</f>
        <v/>
      </c>
      <c r="AM1216" s="715" t="str">
        <f t="shared" si="452"/>
        <v/>
      </c>
      <c r="AN1216" s="5"/>
      <c r="AO1216" s="699"/>
      <c r="AP1216" s="702" t="str">
        <f t="shared" si="441"/>
        <v/>
      </c>
      <c r="AQ1216" s="712"/>
      <c r="AR1216" s="712"/>
      <c r="AS1216" s="727"/>
    </row>
    <row r="1217" spans="1:45" ht="33.75" outlineLevel="2">
      <c r="A1217" s="710">
        <f t="shared" si="453"/>
        <v>79</v>
      </c>
      <c r="B1217" s="711" t="str">
        <f>IF(C1217&lt;&gt;"",COUNTA($C$8:C1217),"")</f>
        <v/>
      </c>
      <c r="C1217" s="711"/>
      <c r="D1217" s="5"/>
      <c r="E1217" s="699"/>
      <c r="F1217" s="699"/>
      <c r="G1217" s="699"/>
      <c r="H1217" s="699"/>
      <c r="I1217" s="699"/>
      <c r="J1217" s="699"/>
      <c r="K1217" s="712"/>
      <c r="L1217" s="714" t="s">
        <v>35</v>
      </c>
      <c r="M1217" s="715" t="str">
        <f>IF(K1217&lt;&gt;"",VLOOKUP(K1217,'DON GIA'!$S$1:$U$19,3,0),"")</f>
        <v/>
      </c>
      <c r="N1217" s="715" t="str">
        <f>IF(K1217&lt;&gt;"",VLOOKUP(K1217,'DON GIA'!$S$1:$V$19,4,0),"")</f>
        <v/>
      </c>
      <c r="O1217" s="715" t="str">
        <f t="shared" si="448"/>
        <v/>
      </c>
      <c r="P1217" s="715" t="str">
        <f t="shared" si="449"/>
        <v/>
      </c>
      <c r="Q1217" s="5" t="s">
        <v>35</v>
      </c>
      <c r="R1217" s="699"/>
      <c r="S1217" s="699"/>
      <c r="T1217" s="715" t="str">
        <f>IF(Q1217&lt;&gt;"",VLOOKUP(Q1217,'DON GIA'!$H$1:$K$103,4,0),"")</f>
        <v/>
      </c>
      <c r="U1217" s="715" t="str">
        <f t="shared" si="450"/>
        <v/>
      </c>
      <c r="V1217" s="715"/>
      <c r="W1217" s="712" t="s">
        <v>1301</v>
      </c>
      <c r="X1217" s="699" t="s">
        <v>27</v>
      </c>
      <c r="Y1217" s="718">
        <v>14.08</v>
      </c>
      <c r="Z1217" s="725"/>
      <c r="AA1217" s="715">
        <f>IF(W1217&lt;&gt;"",VLOOKUP(W1217,'DON GIA'!$A$1:$D$346,4,0),"")</f>
        <v>1380011</v>
      </c>
      <c r="AB1217" s="715">
        <f t="shared" si="451"/>
        <v>19430554.879999999</v>
      </c>
      <c r="AC1217" s="5"/>
      <c r="AD1217" s="5"/>
      <c r="AE1217" s="5"/>
      <c r="AF1217" s="5"/>
      <c r="AG1217" s="5"/>
      <c r="AH1217" s="699"/>
      <c r="AI1217" s="5"/>
      <c r="AJ1217" s="699"/>
      <c r="AK1217" s="699"/>
      <c r="AL1217" s="715" t="str">
        <f>IF(AI1217&lt;&gt;"",VLOOKUP(AI1217,'DON GIA'!$M$1:$P$9,4,0),"")</f>
        <v/>
      </c>
      <c r="AM1217" s="715" t="str">
        <f t="shared" si="452"/>
        <v/>
      </c>
      <c r="AN1217" s="5"/>
      <c r="AO1217" s="699"/>
      <c r="AP1217" s="702" t="str">
        <f t="shared" si="441"/>
        <v/>
      </c>
      <c r="AQ1217" s="712"/>
      <c r="AR1217" s="712"/>
      <c r="AS1217" s="727"/>
    </row>
    <row r="1218" spans="1:45" outlineLevel="2">
      <c r="A1218" s="710">
        <f t="shared" si="453"/>
        <v>79</v>
      </c>
      <c r="B1218" s="711" t="str">
        <f>IF(C1218&lt;&gt;"",COUNTA($C$8:C1218),"")</f>
        <v/>
      </c>
      <c r="C1218" s="711"/>
      <c r="D1218" s="5"/>
      <c r="E1218" s="699"/>
      <c r="F1218" s="699"/>
      <c r="G1218" s="699"/>
      <c r="H1218" s="699"/>
      <c r="I1218" s="699"/>
      <c r="J1218" s="699"/>
      <c r="K1218" s="712"/>
      <c r="L1218" s="714" t="s">
        <v>35</v>
      </c>
      <c r="M1218" s="715" t="str">
        <f>IF(K1218&lt;&gt;"",VLOOKUP(K1218,'DON GIA'!$S$1:$U$19,3,0),"")</f>
        <v/>
      </c>
      <c r="N1218" s="715" t="str">
        <f>IF(K1218&lt;&gt;"",VLOOKUP(K1218,'DON GIA'!$S$1:$V$19,4,0),"")</f>
        <v/>
      </c>
      <c r="O1218" s="715" t="str">
        <f t="shared" si="448"/>
        <v/>
      </c>
      <c r="P1218" s="715" t="str">
        <f t="shared" si="449"/>
        <v/>
      </c>
      <c r="Q1218" s="5" t="s">
        <v>35</v>
      </c>
      <c r="R1218" s="699"/>
      <c r="S1218" s="699"/>
      <c r="T1218" s="715" t="str">
        <f>IF(Q1218&lt;&gt;"",VLOOKUP(Q1218,'DON GIA'!$H$1:$K$103,4,0),"")</f>
        <v/>
      </c>
      <c r="U1218" s="715" t="str">
        <f t="shared" si="450"/>
        <v/>
      </c>
      <c r="V1218" s="715"/>
      <c r="W1218" s="712" t="s">
        <v>1023</v>
      </c>
      <c r="X1218" s="699" t="s">
        <v>38</v>
      </c>
      <c r="Y1218" s="718">
        <v>0.192</v>
      </c>
      <c r="Z1218" s="725"/>
      <c r="AA1218" s="715">
        <f>IF(W1218&lt;&gt;"",VLOOKUP(W1218,'DON GIA'!$A$1:$D$346,4,0),"")</f>
        <v>2523428</v>
      </c>
      <c r="AB1218" s="715">
        <f t="shared" si="451"/>
        <v>484498.17600000004</v>
      </c>
      <c r="AC1218" s="5"/>
      <c r="AD1218" s="5"/>
      <c r="AE1218" s="5"/>
      <c r="AF1218" s="5"/>
      <c r="AG1218" s="5"/>
      <c r="AH1218" s="699"/>
      <c r="AI1218" s="5"/>
      <c r="AJ1218" s="699"/>
      <c r="AK1218" s="699"/>
      <c r="AL1218" s="715" t="str">
        <f>IF(AI1218&lt;&gt;"",VLOOKUP(AI1218,'DON GIA'!$M$1:$P$9,4,0),"")</f>
        <v/>
      </c>
      <c r="AM1218" s="715" t="str">
        <f t="shared" si="452"/>
        <v/>
      </c>
      <c r="AN1218" s="5"/>
      <c r="AO1218" s="699"/>
      <c r="AP1218" s="702" t="str">
        <f t="shared" si="441"/>
        <v/>
      </c>
      <c r="AQ1218" s="712"/>
      <c r="AR1218" s="712"/>
      <c r="AS1218" s="727"/>
    </row>
    <row r="1219" spans="1:45" outlineLevel="2">
      <c r="A1219" s="710">
        <f t="shared" si="453"/>
        <v>79</v>
      </c>
      <c r="B1219" s="711" t="str">
        <f>IF(C1219&lt;&gt;"",COUNTA($C$8:C1219),"")</f>
        <v/>
      </c>
      <c r="C1219" s="711"/>
      <c r="D1219" s="5"/>
      <c r="E1219" s="699"/>
      <c r="F1219" s="699"/>
      <c r="G1219" s="699"/>
      <c r="H1219" s="699"/>
      <c r="I1219" s="699"/>
      <c r="J1219" s="699"/>
      <c r="K1219" s="712"/>
      <c r="L1219" s="714" t="s">
        <v>35</v>
      </c>
      <c r="M1219" s="715" t="str">
        <f>IF(K1219&lt;&gt;"",VLOOKUP(K1219,'DON GIA'!$S$1:$U$19,3,0),"")</f>
        <v/>
      </c>
      <c r="N1219" s="715" t="str">
        <f>IF(K1219&lt;&gt;"",VLOOKUP(K1219,'DON GIA'!$S$1:$V$19,4,0),"")</f>
        <v/>
      </c>
      <c r="O1219" s="715" t="str">
        <f t="shared" si="448"/>
        <v/>
      </c>
      <c r="P1219" s="715" t="str">
        <f t="shared" si="449"/>
        <v/>
      </c>
      <c r="Q1219" s="5" t="s">
        <v>35</v>
      </c>
      <c r="R1219" s="699"/>
      <c r="S1219" s="699"/>
      <c r="T1219" s="715" t="str">
        <f>IF(Q1219&lt;&gt;"",VLOOKUP(Q1219,'DON GIA'!$H$1:$K$103,4,0),"")</f>
        <v/>
      </c>
      <c r="U1219" s="715" t="str">
        <f t="shared" si="450"/>
        <v/>
      </c>
      <c r="V1219" s="715"/>
      <c r="W1219" s="712" t="s">
        <v>1009</v>
      </c>
      <c r="X1219" s="699" t="s">
        <v>27</v>
      </c>
      <c r="Y1219" s="718">
        <v>23.4</v>
      </c>
      <c r="Z1219" s="725"/>
      <c r="AA1219" s="715">
        <f>IF(W1219&lt;&gt;"",VLOOKUP(W1219,'DON GIA'!$A$1:$D$346,4,0),"")</f>
        <v>282038</v>
      </c>
      <c r="AB1219" s="715">
        <f t="shared" si="451"/>
        <v>6599689.1999999993</v>
      </c>
      <c r="AC1219" s="5"/>
      <c r="AD1219" s="5"/>
      <c r="AE1219" s="5"/>
      <c r="AF1219" s="5"/>
      <c r="AG1219" s="5"/>
      <c r="AH1219" s="699"/>
      <c r="AI1219" s="5"/>
      <c r="AJ1219" s="699"/>
      <c r="AK1219" s="699"/>
      <c r="AL1219" s="715" t="str">
        <f>IF(AI1219&lt;&gt;"",VLOOKUP(AI1219,'DON GIA'!$M$1:$P$9,4,0),"")</f>
        <v/>
      </c>
      <c r="AM1219" s="715" t="str">
        <f t="shared" si="452"/>
        <v/>
      </c>
      <c r="AN1219" s="5"/>
      <c r="AO1219" s="699"/>
      <c r="AP1219" s="702" t="str">
        <f t="shared" si="441"/>
        <v/>
      </c>
      <c r="AQ1219" s="712"/>
      <c r="AR1219" s="712"/>
      <c r="AS1219" s="727"/>
    </row>
    <row r="1220" spans="1:45" ht="33.75" outlineLevel="2">
      <c r="A1220" s="710">
        <f t="shared" si="453"/>
        <v>79</v>
      </c>
      <c r="B1220" s="711" t="str">
        <f>IF(C1220&lt;&gt;"",COUNTA($C$8:C1220),"")</f>
        <v/>
      </c>
      <c r="C1220" s="711"/>
      <c r="D1220" s="5"/>
      <c r="E1220" s="699"/>
      <c r="F1220" s="699"/>
      <c r="G1220" s="699"/>
      <c r="H1220" s="699"/>
      <c r="I1220" s="699"/>
      <c r="J1220" s="699"/>
      <c r="K1220" s="712"/>
      <c r="L1220" s="714" t="s">
        <v>35</v>
      </c>
      <c r="M1220" s="715" t="str">
        <f>IF(K1220&lt;&gt;"",VLOOKUP(K1220,'DON GIA'!$S$1:$U$19,3,0),"")</f>
        <v/>
      </c>
      <c r="N1220" s="715" t="str">
        <f>IF(K1220&lt;&gt;"",VLOOKUP(K1220,'DON GIA'!$S$1:$V$19,4,0),"")</f>
        <v/>
      </c>
      <c r="O1220" s="715" t="str">
        <f t="shared" si="448"/>
        <v/>
      </c>
      <c r="P1220" s="715" t="str">
        <f t="shared" si="449"/>
        <v/>
      </c>
      <c r="Q1220" s="5" t="s">
        <v>35</v>
      </c>
      <c r="R1220" s="699"/>
      <c r="S1220" s="699"/>
      <c r="T1220" s="715" t="str">
        <f>IF(Q1220&lt;&gt;"",VLOOKUP(Q1220,'DON GIA'!$H$1:$K$103,4,0),"")</f>
        <v/>
      </c>
      <c r="U1220" s="715" t="str">
        <f t="shared" si="450"/>
        <v/>
      </c>
      <c r="V1220" s="715"/>
      <c r="W1220" s="712" t="s">
        <v>1302</v>
      </c>
      <c r="X1220" s="699" t="s">
        <v>27</v>
      </c>
      <c r="Y1220" s="718">
        <v>15.2</v>
      </c>
      <c r="Z1220" s="725"/>
      <c r="AA1220" s="715">
        <f>IF(W1220&lt;&gt;"",VLOOKUP(W1220,'DON GIA'!$A$1:$D$346,4,0),"")</f>
        <v>1247565</v>
      </c>
      <c r="AB1220" s="715">
        <f t="shared" si="451"/>
        <v>18962988</v>
      </c>
      <c r="AC1220" s="5"/>
      <c r="AD1220" s="5"/>
      <c r="AE1220" s="5"/>
      <c r="AF1220" s="5"/>
      <c r="AG1220" s="5"/>
      <c r="AH1220" s="699"/>
      <c r="AI1220" s="5"/>
      <c r="AJ1220" s="699"/>
      <c r="AK1220" s="699"/>
      <c r="AL1220" s="715" t="str">
        <f>IF(AI1220&lt;&gt;"",VLOOKUP(AI1220,'DON GIA'!$M$1:$P$9,4,0),"")</f>
        <v/>
      </c>
      <c r="AM1220" s="715" t="str">
        <f t="shared" si="452"/>
        <v/>
      </c>
      <c r="AN1220" s="5"/>
      <c r="AO1220" s="699"/>
      <c r="AP1220" s="702" t="str">
        <f t="shared" si="441"/>
        <v/>
      </c>
      <c r="AQ1220" s="712"/>
      <c r="AR1220" s="712"/>
      <c r="AS1220" s="727"/>
    </row>
    <row r="1221" spans="1:45" outlineLevel="2">
      <c r="A1221" s="710">
        <f t="shared" si="453"/>
        <v>79</v>
      </c>
      <c r="B1221" s="711" t="str">
        <f>IF(C1221&lt;&gt;"",COUNTA($C$8:C1221),"")</f>
        <v/>
      </c>
      <c r="C1221" s="711"/>
      <c r="D1221" s="5"/>
      <c r="E1221" s="699"/>
      <c r="F1221" s="699"/>
      <c r="G1221" s="699"/>
      <c r="H1221" s="699"/>
      <c r="I1221" s="699"/>
      <c r="J1221" s="699"/>
      <c r="K1221" s="712"/>
      <c r="L1221" s="714" t="s">
        <v>35</v>
      </c>
      <c r="M1221" s="715" t="str">
        <f>IF(K1221&lt;&gt;"",VLOOKUP(K1221,'DON GIA'!$S$1:$U$19,3,0),"")</f>
        <v/>
      </c>
      <c r="N1221" s="715" t="str">
        <f>IF(K1221&lt;&gt;"",VLOOKUP(K1221,'DON GIA'!$S$1:$V$19,4,0),"")</f>
        <v/>
      </c>
      <c r="O1221" s="715" t="str">
        <f t="shared" si="448"/>
        <v/>
      </c>
      <c r="P1221" s="715" t="str">
        <f t="shared" si="449"/>
        <v/>
      </c>
      <c r="Q1221" s="5" t="s">
        <v>35</v>
      </c>
      <c r="R1221" s="699"/>
      <c r="S1221" s="699"/>
      <c r="T1221" s="715" t="str">
        <f>IF(Q1221&lt;&gt;"",VLOOKUP(Q1221,'DON GIA'!$H$1:$K$103,4,0),"")</f>
        <v/>
      </c>
      <c r="U1221" s="715" t="str">
        <f t="shared" si="450"/>
        <v/>
      </c>
      <c r="V1221" s="715"/>
      <c r="W1221" s="712" t="s">
        <v>1303</v>
      </c>
      <c r="X1221" s="699" t="s">
        <v>38</v>
      </c>
      <c r="Y1221" s="718">
        <v>0.2</v>
      </c>
      <c r="Z1221" s="725"/>
      <c r="AA1221" s="715">
        <f>IF(W1221&lt;&gt;"",VLOOKUP(W1221,'DON GIA'!$A$1:$D$346,4,0),"")</f>
        <v>5994000</v>
      </c>
      <c r="AB1221" s="715">
        <f t="shared" si="451"/>
        <v>1198800</v>
      </c>
      <c r="AC1221" s="5"/>
      <c r="AD1221" s="5"/>
      <c r="AE1221" s="5"/>
      <c r="AF1221" s="5"/>
      <c r="AG1221" s="5"/>
      <c r="AH1221" s="699"/>
      <c r="AI1221" s="5"/>
      <c r="AJ1221" s="699"/>
      <c r="AK1221" s="699"/>
      <c r="AL1221" s="715" t="str">
        <f>IF(AI1221&lt;&gt;"",VLOOKUP(AI1221,'DON GIA'!$M$1:$P$9,4,0),"")</f>
        <v/>
      </c>
      <c r="AM1221" s="715" t="str">
        <f t="shared" si="452"/>
        <v/>
      </c>
      <c r="AN1221" s="5"/>
      <c r="AO1221" s="699"/>
      <c r="AP1221" s="702" t="str">
        <f t="shared" si="441"/>
        <v/>
      </c>
      <c r="AQ1221" s="712"/>
      <c r="AR1221" s="712"/>
      <c r="AS1221" s="727"/>
    </row>
    <row r="1222" spans="1:45" outlineLevel="2">
      <c r="A1222" s="710">
        <f t="shared" si="453"/>
        <v>79</v>
      </c>
      <c r="B1222" s="711" t="str">
        <f>IF(C1222&lt;&gt;"",COUNTA($C$8:C1222),"")</f>
        <v/>
      </c>
      <c r="C1222" s="711"/>
      <c r="D1222" s="5"/>
      <c r="E1222" s="699"/>
      <c r="F1222" s="699"/>
      <c r="G1222" s="699"/>
      <c r="H1222" s="699"/>
      <c r="I1222" s="699"/>
      <c r="J1222" s="699"/>
      <c r="K1222" s="712"/>
      <c r="L1222" s="714" t="s">
        <v>35</v>
      </c>
      <c r="M1222" s="715" t="str">
        <f>IF(K1222&lt;&gt;"",VLOOKUP(K1222,'DON GIA'!$S$1:$U$19,3,0),"")</f>
        <v/>
      </c>
      <c r="N1222" s="715" t="str">
        <f>IF(K1222&lt;&gt;"",VLOOKUP(K1222,'DON GIA'!$S$1:$V$19,4,0),"")</f>
        <v/>
      </c>
      <c r="O1222" s="715" t="str">
        <f t="shared" si="448"/>
        <v/>
      </c>
      <c r="P1222" s="715" t="str">
        <f t="shared" si="449"/>
        <v/>
      </c>
      <c r="Q1222" s="5" t="s">
        <v>35</v>
      </c>
      <c r="R1222" s="699"/>
      <c r="S1222" s="699"/>
      <c r="T1222" s="715" t="str">
        <f>IF(Q1222&lt;&gt;"",VLOOKUP(Q1222,'DON GIA'!$H$1:$K$103,4,0),"")</f>
        <v/>
      </c>
      <c r="U1222" s="715" t="str">
        <f t="shared" si="450"/>
        <v/>
      </c>
      <c r="V1222" s="715"/>
      <c r="W1222" s="712" t="s">
        <v>1304</v>
      </c>
      <c r="X1222" s="699" t="s">
        <v>42</v>
      </c>
      <c r="Y1222" s="718">
        <v>1</v>
      </c>
      <c r="Z1222" s="725"/>
      <c r="AA1222" s="715">
        <f>IF(W1222&lt;&gt;"",VLOOKUP(W1222,'DON GIA'!$A$1:$D$346,4,0),"")</f>
        <v>835771</v>
      </c>
      <c r="AB1222" s="715">
        <f t="shared" si="451"/>
        <v>835771</v>
      </c>
      <c r="AC1222" s="5"/>
      <c r="AD1222" s="5"/>
      <c r="AE1222" s="5"/>
      <c r="AF1222" s="5"/>
      <c r="AG1222" s="5"/>
      <c r="AH1222" s="699"/>
      <c r="AI1222" s="5"/>
      <c r="AJ1222" s="699"/>
      <c r="AK1222" s="699"/>
      <c r="AL1222" s="715" t="str">
        <f>IF(AI1222&lt;&gt;"",VLOOKUP(AI1222,'DON GIA'!$M$1:$P$9,4,0),"")</f>
        <v/>
      </c>
      <c r="AM1222" s="715" t="str">
        <f t="shared" si="452"/>
        <v/>
      </c>
      <c r="AN1222" s="5"/>
      <c r="AO1222" s="699"/>
      <c r="AP1222" s="702" t="str">
        <f t="shared" si="441"/>
        <v/>
      </c>
      <c r="AQ1222" s="712"/>
      <c r="AR1222" s="712"/>
      <c r="AS1222" s="727"/>
    </row>
    <row r="1223" spans="1:45" outlineLevel="2">
      <c r="A1223" s="710">
        <f t="shared" si="453"/>
        <v>79</v>
      </c>
      <c r="B1223" s="711" t="str">
        <f>IF(C1223&lt;&gt;"",COUNTA($C$8:C1223),"")</f>
        <v/>
      </c>
      <c r="C1223" s="711"/>
      <c r="D1223" s="5"/>
      <c r="E1223" s="699"/>
      <c r="F1223" s="699"/>
      <c r="G1223" s="699"/>
      <c r="H1223" s="699"/>
      <c r="I1223" s="699"/>
      <c r="J1223" s="699"/>
      <c r="K1223" s="712"/>
      <c r="L1223" s="714" t="s">
        <v>35</v>
      </c>
      <c r="M1223" s="715" t="str">
        <f>IF(K1223&lt;&gt;"",VLOOKUP(K1223,'DON GIA'!$S$1:$U$19,3,0),"")</f>
        <v/>
      </c>
      <c r="N1223" s="715" t="str">
        <f>IF(K1223&lt;&gt;"",VLOOKUP(K1223,'DON GIA'!$S$1:$V$19,4,0),"")</f>
        <v/>
      </c>
      <c r="O1223" s="715" t="str">
        <f t="shared" si="448"/>
        <v/>
      </c>
      <c r="P1223" s="715" t="str">
        <f t="shared" si="449"/>
        <v/>
      </c>
      <c r="Q1223" s="5" t="s">
        <v>35</v>
      </c>
      <c r="R1223" s="699"/>
      <c r="S1223" s="699"/>
      <c r="T1223" s="715" t="str">
        <f>IF(Q1223&lt;&gt;"",VLOOKUP(Q1223,'DON GIA'!$H$1:$K$103,4,0),"")</f>
        <v/>
      </c>
      <c r="U1223" s="715" t="str">
        <f t="shared" si="450"/>
        <v/>
      </c>
      <c r="V1223" s="715"/>
      <c r="W1223" s="712" t="s">
        <v>1194</v>
      </c>
      <c r="X1223" s="699" t="s">
        <v>27</v>
      </c>
      <c r="Y1223" s="718">
        <v>0.42</v>
      </c>
      <c r="Z1223" s="725"/>
      <c r="AA1223" s="715">
        <f>IF(W1223&lt;&gt;"",VLOOKUP(W1223,'DON GIA'!$A$1:$D$346,4,0),"")</f>
        <v>292949</v>
      </c>
      <c r="AB1223" s="715">
        <f t="shared" si="451"/>
        <v>123038.58</v>
      </c>
      <c r="AC1223" s="5"/>
      <c r="AD1223" s="5"/>
      <c r="AE1223" s="5"/>
      <c r="AF1223" s="5"/>
      <c r="AG1223" s="5"/>
      <c r="AH1223" s="699"/>
      <c r="AI1223" s="5"/>
      <c r="AJ1223" s="699"/>
      <c r="AK1223" s="699"/>
      <c r="AL1223" s="715" t="str">
        <f>IF(AI1223&lt;&gt;"",VLOOKUP(AI1223,'DON GIA'!$M$1:$P$9,4,0),"")</f>
        <v/>
      </c>
      <c r="AM1223" s="715" t="str">
        <f t="shared" si="452"/>
        <v/>
      </c>
      <c r="AN1223" s="5"/>
      <c r="AO1223" s="699"/>
      <c r="AP1223" s="702" t="str">
        <f t="shared" si="441"/>
        <v/>
      </c>
      <c r="AQ1223" s="712"/>
      <c r="AR1223" s="712"/>
      <c r="AS1223" s="727"/>
    </row>
    <row r="1224" spans="1:45" outlineLevel="2">
      <c r="A1224" s="710">
        <f t="shared" si="453"/>
        <v>79</v>
      </c>
      <c r="B1224" s="711" t="str">
        <f>IF(C1224&lt;&gt;"",COUNTA($C$8:C1224),"")</f>
        <v/>
      </c>
      <c r="C1224" s="711"/>
      <c r="D1224" s="5"/>
      <c r="E1224" s="699"/>
      <c r="F1224" s="699"/>
      <c r="G1224" s="699"/>
      <c r="H1224" s="699"/>
      <c r="I1224" s="699"/>
      <c r="J1224" s="699"/>
      <c r="K1224" s="712"/>
      <c r="L1224" s="714" t="s">
        <v>35</v>
      </c>
      <c r="M1224" s="715" t="str">
        <f>IF(K1224&lt;&gt;"",VLOOKUP(K1224,'DON GIA'!$S$1:$U$19,3,0),"")</f>
        <v/>
      </c>
      <c r="N1224" s="715" t="str">
        <f>IF(K1224&lt;&gt;"",VLOOKUP(K1224,'DON GIA'!$S$1:$V$19,4,0),"")</f>
        <v/>
      </c>
      <c r="O1224" s="715" t="str">
        <f t="shared" si="448"/>
        <v/>
      </c>
      <c r="P1224" s="715" t="str">
        <f t="shared" si="449"/>
        <v/>
      </c>
      <c r="Q1224" s="5" t="s">
        <v>35</v>
      </c>
      <c r="R1224" s="699"/>
      <c r="S1224" s="699"/>
      <c r="T1224" s="715" t="str">
        <f>IF(Q1224&lt;&gt;"",VLOOKUP(Q1224,'DON GIA'!$H$1:$K$103,4,0),"")</f>
        <v/>
      </c>
      <c r="U1224" s="715" t="str">
        <f t="shared" si="450"/>
        <v/>
      </c>
      <c r="V1224" s="715"/>
      <c r="W1224" s="712" t="s">
        <v>1083</v>
      </c>
      <c r="X1224" s="699" t="s">
        <v>27</v>
      </c>
      <c r="Y1224" s="718">
        <v>1.92</v>
      </c>
      <c r="Z1224" s="725"/>
      <c r="AA1224" s="715">
        <f>IF(W1224&lt;&gt;"",VLOOKUP(W1224,'DON GIA'!$A$1:$D$346,4,0),"")</f>
        <v>282038</v>
      </c>
      <c r="AB1224" s="715">
        <f t="shared" si="451"/>
        <v>541512.95999999996</v>
      </c>
      <c r="AC1224" s="5"/>
      <c r="AD1224" s="5"/>
      <c r="AE1224" s="5"/>
      <c r="AF1224" s="5"/>
      <c r="AG1224" s="5"/>
      <c r="AH1224" s="699"/>
      <c r="AI1224" s="5"/>
      <c r="AJ1224" s="699"/>
      <c r="AK1224" s="699"/>
      <c r="AL1224" s="715" t="str">
        <f>IF(AI1224&lt;&gt;"",VLOOKUP(AI1224,'DON GIA'!$M$1:$P$9,4,0),"")</f>
        <v/>
      </c>
      <c r="AM1224" s="715" t="str">
        <f t="shared" si="452"/>
        <v/>
      </c>
      <c r="AN1224" s="5"/>
      <c r="AO1224" s="699"/>
      <c r="AP1224" s="702" t="str">
        <f t="shared" si="441"/>
        <v/>
      </c>
      <c r="AQ1224" s="712"/>
      <c r="AR1224" s="712"/>
      <c r="AS1224" s="727"/>
    </row>
    <row r="1225" spans="1:45" outlineLevel="2">
      <c r="A1225" s="710">
        <f t="shared" si="453"/>
        <v>79</v>
      </c>
      <c r="B1225" s="711" t="str">
        <f>IF(C1225&lt;&gt;"",COUNTA($C$8:C1225),"")</f>
        <v/>
      </c>
      <c r="C1225" s="711"/>
      <c r="D1225" s="5"/>
      <c r="E1225" s="699"/>
      <c r="F1225" s="699"/>
      <c r="G1225" s="699"/>
      <c r="H1225" s="699"/>
      <c r="I1225" s="699"/>
      <c r="J1225" s="699"/>
      <c r="K1225" s="712"/>
      <c r="L1225" s="714" t="s">
        <v>35</v>
      </c>
      <c r="M1225" s="715" t="str">
        <f>IF(K1225&lt;&gt;"",VLOOKUP(K1225,'DON GIA'!$S$1:$U$19,3,0),"")</f>
        <v/>
      </c>
      <c r="N1225" s="715" t="str">
        <f>IF(K1225&lt;&gt;"",VLOOKUP(K1225,'DON GIA'!$S$1:$V$19,4,0),"")</f>
        <v/>
      </c>
      <c r="O1225" s="715" t="str">
        <f t="shared" si="448"/>
        <v/>
      </c>
      <c r="P1225" s="715" t="str">
        <f t="shared" si="449"/>
        <v/>
      </c>
      <c r="Q1225" s="5" t="s">
        <v>35</v>
      </c>
      <c r="R1225" s="699"/>
      <c r="S1225" s="699"/>
      <c r="T1225" s="715" t="str">
        <f>IF(Q1225&lt;&gt;"",VLOOKUP(Q1225,'DON GIA'!$H$1:$K$103,4,0),"")</f>
        <v/>
      </c>
      <c r="U1225" s="715" t="str">
        <f t="shared" si="450"/>
        <v/>
      </c>
      <c r="V1225" s="715"/>
      <c r="W1225" s="712" t="s">
        <v>1305</v>
      </c>
      <c r="X1225" s="699" t="s">
        <v>27</v>
      </c>
      <c r="Y1225" s="718">
        <v>24</v>
      </c>
      <c r="Z1225" s="725"/>
      <c r="AA1225" s="715">
        <f>IF(W1225&lt;&gt;"",VLOOKUP(W1225,'DON GIA'!$A$1:$D$346,4,0),"")</f>
        <v>292949</v>
      </c>
      <c r="AB1225" s="715">
        <f t="shared" si="451"/>
        <v>7030776</v>
      </c>
      <c r="AC1225" s="5"/>
      <c r="AD1225" s="5"/>
      <c r="AE1225" s="5"/>
      <c r="AF1225" s="5"/>
      <c r="AG1225" s="5"/>
      <c r="AH1225" s="699"/>
      <c r="AI1225" s="5"/>
      <c r="AJ1225" s="699"/>
      <c r="AK1225" s="699"/>
      <c r="AL1225" s="715" t="str">
        <f>IF(AI1225&lt;&gt;"",VLOOKUP(AI1225,'DON GIA'!$M$1:$P$9,4,0),"")</f>
        <v/>
      </c>
      <c r="AM1225" s="715" t="str">
        <f t="shared" si="452"/>
        <v/>
      </c>
      <c r="AN1225" s="5"/>
      <c r="AO1225" s="699"/>
      <c r="AP1225" s="702" t="str">
        <f t="shared" si="441"/>
        <v/>
      </c>
      <c r="AQ1225" s="712"/>
      <c r="AR1225" s="712"/>
      <c r="AS1225" s="727"/>
    </row>
    <row r="1226" spans="1:45" outlineLevel="2">
      <c r="A1226" s="710">
        <f t="shared" si="453"/>
        <v>79</v>
      </c>
      <c r="B1226" s="711" t="str">
        <f>IF(C1226&lt;&gt;"",COUNTA($C$8:C1226),"")</f>
        <v/>
      </c>
      <c r="C1226" s="711"/>
      <c r="D1226" s="5"/>
      <c r="E1226" s="699"/>
      <c r="F1226" s="699"/>
      <c r="G1226" s="699"/>
      <c r="H1226" s="699"/>
      <c r="I1226" s="699"/>
      <c r="J1226" s="699"/>
      <c r="K1226" s="712"/>
      <c r="L1226" s="714" t="s">
        <v>35</v>
      </c>
      <c r="M1226" s="715" t="str">
        <f>IF(K1226&lt;&gt;"",VLOOKUP(K1226,'DON GIA'!$S$1:$U$19,3,0),"")</f>
        <v/>
      </c>
      <c r="N1226" s="715" t="str">
        <f>IF(K1226&lt;&gt;"",VLOOKUP(K1226,'DON GIA'!$S$1:$V$19,4,0),"")</f>
        <v/>
      </c>
      <c r="O1226" s="715" t="str">
        <f t="shared" si="448"/>
        <v/>
      </c>
      <c r="P1226" s="715" t="str">
        <f t="shared" si="449"/>
        <v/>
      </c>
      <c r="Q1226" s="5" t="s">
        <v>35</v>
      </c>
      <c r="R1226" s="699"/>
      <c r="S1226" s="699"/>
      <c r="T1226" s="715" t="str">
        <f>IF(Q1226&lt;&gt;"",VLOOKUP(Q1226,'DON GIA'!$H$1:$K$103,4,0),"")</f>
        <v/>
      </c>
      <c r="U1226" s="715" t="str">
        <f t="shared" si="450"/>
        <v/>
      </c>
      <c r="V1226" s="715"/>
      <c r="W1226" s="712" t="s">
        <v>1220</v>
      </c>
      <c r="X1226" s="699" t="s">
        <v>38</v>
      </c>
      <c r="Y1226" s="718">
        <v>0.16</v>
      </c>
      <c r="Z1226" s="725"/>
      <c r="AA1226" s="715">
        <f>IF(W1226&lt;&gt;"",VLOOKUP(W1226,'DON GIA'!$A$1:$D$346,4,0),"")</f>
        <v>2036769</v>
      </c>
      <c r="AB1226" s="715">
        <f t="shared" si="451"/>
        <v>325883.03999999998</v>
      </c>
      <c r="AC1226" s="5"/>
      <c r="AD1226" s="5"/>
      <c r="AE1226" s="5"/>
      <c r="AF1226" s="5"/>
      <c r="AG1226" s="5"/>
      <c r="AH1226" s="699"/>
      <c r="AI1226" s="5"/>
      <c r="AJ1226" s="699"/>
      <c r="AK1226" s="699"/>
      <c r="AL1226" s="715" t="str">
        <f>IF(AI1226&lt;&gt;"",VLOOKUP(AI1226,'DON GIA'!$M$1:$P$9,4,0),"")</f>
        <v/>
      </c>
      <c r="AM1226" s="715" t="str">
        <f t="shared" si="452"/>
        <v/>
      </c>
      <c r="AN1226" s="5"/>
      <c r="AO1226" s="699"/>
      <c r="AP1226" s="702" t="str">
        <f t="shared" si="441"/>
        <v/>
      </c>
      <c r="AQ1226" s="712"/>
      <c r="AR1226" s="712"/>
      <c r="AS1226" s="727"/>
    </row>
    <row r="1227" spans="1:45" outlineLevel="2">
      <c r="A1227" s="710">
        <f t="shared" si="453"/>
        <v>79</v>
      </c>
      <c r="B1227" s="711" t="str">
        <f>IF(C1227&lt;&gt;"",COUNTA($C$8:C1227),"")</f>
        <v/>
      </c>
      <c r="C1227" s="711"/>
      <c r="D1227" s="5"/>
      <c r="E1227" s="699"/>
      <c r="F1227" s="699"/>
      <c r="G1227" s="699"/>
      <c r="H1227" s="699"/>
      <c r="I1227" s="699"/>
      <c r="J1227" s="699"/>
      <c r="K1227" s="712"/>
      <c r="L1227" s="714" t="s">
        <v>35</v>
      </c>
      <c r="M1227" s="715" t="str">
        <f>IF(K1227&lt;&gt;"",VLOOKUP(K1227,'DON GIA'!$S$1:$U$19,3,0),"")</f>
        <v/>
      </c>
      <c r="N1227" s="715" t="str">
        <f>IF(K1227&lt;&gt;"",VLOOKUP(K1227,'DON GIA'!$S$1:$V$19,4,0),"")</f>
        <v/>
      </c>
      <c r="O1227" s="715" t="str">
        <f t="shared" si="448"/>
        <v/>
      </c>
      <c r="P1227" s="715" t="str">
        <f t="shared" si="449"/>
        <v/>
      </c>
      <c r="Q1227" s="5" t="s">
        <v>35</v>
      </c>
      <c r="R1227" s="699"/>
      <c r="S1227" s="699"/>
      <c r="T1227" s="715" t="str">
        <f>IF(Q1227&lt;&gt;"",VLOOKUP(Q1227,'DON GIA'!$H$1:$K$103,4,0),"")</f>
        <v/>
      </c>
      <c r="U1227" s="715" t="str">
        <f t="shared" si="450"/>
        <v/>
      </c>
      <c r="V1227" s="715"/>
      <c r="W1227" s="712" t="s">
        <v>1049</v>
      </c>
      <c r="X1227" s="699" t="s">
        <v>42</v>
      </c>
      <c r="Y1227" s="718">
        <v>1</v>
      </c>
      <c r="Z1227" s="725"/>
      <c r="AA1227" s="715">
        <f>IF(W1227&lt;&gt;"",VLOOKUP(W1227,'DON GIA'!$A$1:$D$346,4,0),"")</f>
        <v>3793079</v>
      </c>
      <c r="AB1227" s="715">
        <f t="shared" si="451"/>
        <v>3793079</v>
      </c>
      <c r="AC1227" s="5"/>
      <c r="AD1227" s="5"/>
      <c r="AE1227" s="5"/>
      <c r="AF1227" s="5"/>
      <c r="AG1227" s="5"/>
      <c r="AH1227" s="699"/>
      <c r="AI1227" s="5"/>
      <c r="AJ1227" s="699"/>
      <c r="AK1227" s="699"/>
      <c r="AL1227" s="715" t="str">
        <f>IF(AI1227&lt;&gt;"",VLOOKUP(AI1227,'DON GIA'!$M$1:$P$9,4,0),"")</f>
        <v/>
      </c>
      <c r="AM1227" s="715" t="str">
        <f t="shared" si="452"/>
        <v/>
      </c>
      <c r="AN1227" s="5"/>
      <c r="AO1227" s="699"/>
      <c r="AP1227" s="702" t="str">
        <f t="shared" si="441"/>
        <v/>
      </c>
      <c r="AQ1227" s="712"/>
      <c r="AR1227" s="712"/>
      <c r="AS1227" s="727"/>
    </row>
    <row r="1228" spans="1:45" outlineLevel="2">
      <c r="A1228" s="710">
        <f t="shared" si="453"/>
        <v>79</v>
      </c>
      <c r="B1228" s="711"/>
      <c r="C1228" s="711"/>
      <c r="D1228" s="708"/>
      <c r="E1228" s="699"/>
      <c r="F1228" s="699"/>
      <c r="G1228" s="699"/>
      <c r="H1228" s="699"/>
      <c r="I1228" s="699"/>
      <c r="J1228" s="699"/>
      <c r="K1228" s="712"/>
      <c r="L1228" s="714" t="s">
        <v>35</v>
      </c>
      <c r="M1228" s="715" t="str">
        <f>IF(K1228&lt;&gt;"",VLOOKUP(K1228,'DON GIA'!$S$1:$U$19,3,0),"")</f>
        <v/>
      </c>
      <c r="N1228" s="715" t="str">
        <f>IF(K1228&lt;&gt;"",VLOOKUP(K1228,'DON GIA'!$S$1:$V$19,4,0),"")</f>
        <v/>
      </c>
      <c r="O1228" s="715" t="str">
        <f t="shared" si="448"/>
        <v/>
      </c>
      <c r="P1228" s="715" t="str">
        <f t="shared" si="449"/>
        <v/>
      </c>
      <c r="Q1228" s="5" t="s">
        <v>35</v>
      </c>
      <c r="R1228" s="699"/>
      <c r="S1228" s="699"/>
      <c r="T1228" s="715" t="str">
        <f>IF(Q1228&lt;&gt;"",VLOOKUP(Q1228,'DON GIA'!$H$1:$K$103,4,0),"")</f>
        <v/>
      </c>
      <c r="U1228" s="715" t="str">
        <f t="shared" si="450"/>
        <v/>
      </c>
      <c r="V1228" s="715"/>
      <c r="W1228" s="712" t="s">
        <v>35</v>
      </c>
      <c r="X1228" s="699"/>
      <c r="Y1228" s="718"/>
      <c r="Z1228" s="725"/>
      <c r="AA1228" s="715" t="str">
        <f>IF(W1228&lt;&gt;"",VLOOKUP(W1228,'DON GIA'!$A$1:$D$346,4,0),"")</f>
        <v/>
      </c>
      <c r="AB1228" s="715" t="str">
        <f t="shared" si="451"/>
        <v/>
      </c>
      <c r="AC1228" s="5"/>
      <c r="AD1228" s="5"/>
      <c r="AE1228" s="5"/>
      <c r="AF1228" s="5"/>
      <c r="AG1228" s="5"/>
      <c r="AH1228" s="699"/>
      <c r="AI1228" s="5"/>
      <c r="AJ1228" s="699"/>
      <c r="AK1228" s="699"/>
      <c r="AL1228" s="715" t="str">
        <f>IF(AI1228&lt;&gt;"",VLOOKUP(AI1228,'DON GIA'!$M$1:$P$9,4,0),"")</f>
        <v/>
      </c>
      <c r="AM1228" s="715" t="str">
        <f t="shared" si="452"/>
        <v/>
      </c>
      <c r="AN1228" s="5"/>
      <c r="AO1228" s="699"/>
      <c r="AP1228" s="702" t="str">
        <f t="shared" si="441"/>
        <v/>
      </c>
      <c r="AQ1228" s="712"/>
      <c r="AR1228" s="712"/>
      <c r="AS1228" s="727"/>
    </row>
    <row r="1229" spans="1:45" outlineLevel="1">
      <c r="A1229" s="658" t="s">
        <v>2080</v>
      </c>
      <c r="B1229" s="696">
        <f>IF(C1229&lt;&gt;"",COUNTA($C$8:C1229),"")</f>
        <v>80</v>
      </c>
      <c r="C1229" s="696">
        <v>482</v>
      </c>
      <c r="D1229" s="708" t="s">
        <v>497</v>
      </c>
      <c r="E1229" s="698"/>
      <c r="F1229" s="699"/>
      <c r="G1229" s="698"/>
      <c r="H1229" s="698"/>
      <c r="I1229" s="698"/>
      <c r="J1229" s="698"/>
      <c r="K1229" s="697"/>
      <c r="L1229" s="701">
        <f>SUBTOTAL(9,L1230:L1249)</f>
        <v>0</v>
      </c>
      <c r="M1229" s="702"/>
      <c r="N1229" s="702"/>
      <c r="O1229" s="702">
        <f>SUBTOTAL(9,O1230:O1249)</f>
        <v>0</v>
      </c>
      <c r="P1229" s="702">
        <f>SUBTOTAL(9,P1230:P1249)</f>
        <v>0</v>
      </c>
      <c r="Q1229" s="708"/>
      <c r="R1229" s="698"/>
      <c r="S1229" s="698">
        <f>SUBTOTAL(9,S1230:S1249)</f>
        <v>92</v>
      </c>
      <c r="T1229" s="702"/>
      <c r="U1229" s="702">
        <f>SUBTOTAL(9,U1230:U1249)</f>
        <v>13527000</v>
      </c>
      <c r="V1229" s="702"/>
      <c r="W1229" s="697"/>
      <c r="X1229" s="698"/>
      <c r="Y1229" s="705">
        <f>SUBTOTAL(9,Y1230:Y1249)</f>
        <v>393.15599999999995</v>
      </c>
      <c r="Z1229" s="724">
        <f>SUBTOTAL(9,Z1230:Z1249)</f>
        <v>0</v>
      </c>
      <c r="AA1229" s="702"/>
      <c r="AB1229" s="702">
        <f>SUBTOTAL(9,AB1230:AB1249)</f>
        <v>625476903.61400008</v>
      </c>
      <c r="AC1229" s="708"/>
      <c r="AD1229" s="708"/>
      <c r="AE1229" s="708"/>
      <c r="AF1229" s="708"/>
      <c r="AG1229" s="708"/>
      <c r="AH1229" s="698"/>
      <c r="AI1229" s="708"/>
      <c r="AJ1229" s="698"/>
      <c r="AK1229" s="698">
        <f>SUBTOTAL(9,AK1230:AK1249)</f>
        <v>0</v>
      </c>
      <c r="AL1229" s="702"/>
      <c r="AM1229" s="702">
        <f>SUBTOTAL(9,AM1230:AM1249)</f>
        <v>0</v>
      </c>
      <c r="AN1229" s="708"/>
      <c r="AO1229" s="698">
        <f>SUBTOTAL(9,AO1230:AO1249)</f>
        <v>0</v>
      </c>
      <c r="AP1229" s="702">
        <f t="shared" si="441"/>
        <v>639003903.61400008</v>
      </c>
      <c r="AQ1229" s="722"/>
      <c r="AR1229" s="722"/>
      <c r="AS1229" s="639"/>
    </row>
    <row r="1230" spans="1:45" ht="52.5" outlineLevel="2">
      <c r="A1230" s="710">
        <f>IF(B1229&lt;&gt;"",B1229,A1228)</f>
        <v>80</v>
      </c>
      <c r="B1230" s="711" t="str">
        <f>IF(C1230&lt;&gt;"",COUNTA($C$8:C1230),"")</f>
        <v/>
      </c>
      <c r="C1230" s="711"/>
      <c r="D1230" s="5" t="s">
        <v>498</v>
      </c>
      <c r="E1230" s="699"/>
      <c r="F1230" s="699"/>
      <c r="G1230" s="699"/>
      <c r="H1230" s="699"/>
      <c r="I1230" s="699"/>
      <c r="J1230" s="699"/>
      <c r="K1230" s="712"/>
      <c r="L1230" s="714" t="s">
        <v>35</v>
      </c>
      <c r="M1230" s="715" t="str">
        <f>IF(K1230&lt;&gt;"",VLOOKUP(K1230,'DON GIA'!$S$1:$U$19,3,0),"")</f>
        <v/>
      </c>
      <c r="N1230" s="715" t="str">
        <f>IF(K1230&lt;&gt;"",VLOOKUP(K1230,'DON GIA'!$S$1:$V$19,4,0),"")</f>
        <v/>
      </c>
      <c r="O1230" s="715" t="str">
        <f t="shared" ref="O1230:O1249" si="454">IF(K1230&lt;&gt;"",L1230*M1230,"")</f>
        <v/>
      </c>
      <c r="P1230" s="715" t="str">
        <f t="shared" ref="P1230:P1249" si="455">IF(K1230&lt;&gt;"",L1230*N1230,"")</f>
        <v/>
      </c>
      <c r="Q1230" s="5" t="s">
        <v>314</v>
      </c>
      <c r="R1230" s="699" t="s">
        <v>44</v>
      </c>
      <c r="S1230" s="699">
        <v>1</v>
      </c>
      <c r="T1230" s="715">
        <f>IF(Q1230&lt;&gt;"",VLOOKUP(Q1230,'DON GIA'!$H$1:$K$103,4,0),"")</f>
        <v>1713000</v>
      </c>
      <c r="U1230" s="715">
        <f t="shared" ref="U1230:U1249" si="456">IF(Q1230&lt;&gt;"",IF(ISNUMBER(T1230),S1230*T1230,""),"")</f>
        <v>1713000</v>
      </c>
      <c r="V1230" s="715" t="s">
        <v>2163</v>
      </c>
      <c r="W1230" s="712" t="s">
        <v>1224</v>
      </c>
      <c r="X1230" s="699" t="s">
        <v>27</v>
      </c>
      <c r="Y1230" s="718">
        <v>12</v>
      </c>
      <c r="Z1230" s="725"/>
      <c r="AA1230" s="715">
        <f>IF(W1230&lt;&gt;"",VLOOKUP(W1230,'DON GIA'!$A$1:$D$346,4,0),"")</f>
        <v>264499</v>
      </c>
      <c r="AB1230" s="715">
        <f t="shared" ref="AB1230:AB1249" si="457">IF(W1230&lt;&gt;"",IF(ISNUMBER(AA1230),Y1230*AA1230,""),"")</f>
        <v>3173988</v>
      </c>
      <c r="AC1230" s="5"/>
      <c r="AD1230" s="5"/>
      <c r="AE1230" s="5"/>
      <c r="AF1230" s="5"/>
      <c r="AG1230" s="5"/>
      <c r="AH1230" s="699"/>
      <c r="AI1230" s="5"/>
      <c r="AJ1230" s="699"/>
      <c r="AK1230" s="699"/>
      <c r="AL1230" s="715" t="str">
        <f>IF(AI1230&lt;&gt;"",VLOOKUP(AI1230,'DON GIA'!$M$1:$P$9,4,0),"")</f>
        <v/>
      </c>
      <c r="AM1230" s="715" t="str">
        <f t="shared" ref="AM1230:AM1249" si="458">IF(AI1230&lt;&gt;"",AK1230*AL1230,"")</f>
        <v/>
      </c>
      <c r="AN1230" s="5"/>
      <c r="AO1230" s="699"/>
      <c r="AP1230" s="702" t="str">
        <f t="shared" si="441"/>
        <v/>
      </c>
      <c r="AQ1230" s="722" t="s">
        <v>2409</v>
      </c>
      <c r="AR1230" s="722" t="s">
        <v>2021</v>
      </c>
      <c r="AS1230" s="639"/>
    </row>
    <row r="1231" spans="1:45" ht="50.25" outlineLevel="2">
      <c r="A1231" s="710">
        <f t="shared" ref="A1231:A1249" si="459">IF(B1230&lt;&gt;"",B1230,A1230)</f>
        <v>80</v>
      </c>
      <c r="B1231" s="711" t="str">
        <f>IF(C1231&lt;&gt;"",COUNTA($C$8:C1231),"")</f>
        <v/>
      </c>
      <c r="C1231" s="711"/>
      <c r="D1231" s="5" t="s">
        <v>71</v>
      </c>
      <c r="E1231" s="699"/>
      <c r="F1231" s="699"/>
      <c r="G1231" s="699"/>
      <c r="H1231" s="699"/>
      <c r="I1231" s="699"/>
      <c r="J1231" s="699"/>
      <c r="K1231" s="712"/>
      <c r="L1231" s="714" t="s">
        <v>35</v>
      </c>
      <c r="M1231" s="715" t="str">
        <f>IF(K1231&lt;&gt;"",VLOOKUP(K1231,'DON GIA'!$S$1:$U$19,3,0),"")</f>
        <v/>
      </c>
      <c r="N1231" s="715" t="str">
        <f>IF(K1231&lt;&gt;"",VLOOKUP(K1231,'DON GIA'!$S$1:$V$19,4,0),"")</f>
        <v/>
      </c>
      <c r="O1231" s="715" t="str">
        <f t="shared" si="454"/>
        <v/>
      </c>
      <c r="P1231" s="715" t="str">
        <f t="shared" si="455"/>
        <v/>
      </c>
      <c r="Q1231" s="5" t="s">
        <v>125</v>
      </c>
      <c r="R1231" s="699" t="s">
        <v>44</v>
      </c>
      <c r="S1231" s="699">
        <v>1</v>
      </c>
      <c r="T1231" s="715">
        <f>IF(Q1231&lt;&gt;"",VLOOKUP(Q1231,'DON GIA'!$H$1:$K$103,4,0),"")</f>
        <v>758000</v>
      </c>
      <c r="U1231" s="715">
        <f t="shared" si="456"/>
        <v>758000</v>
      </c>
      <c r="V1231" s="715"/>
      <c r="W1231" s="712" t="s">
        <v>1230</v>
      </c>
      <c r="X1231" s="699" t="s">
        <v>27</v>
      </c>
      <c r="Y1231" s="718">
        <v>51.03</v>
      </c>
      <c r="Z1231" s="725"/>
      <c r="AA1231" s="715">
        <f>IF(W1231&lt;&gt;"",VLOOKUP(W1231,'DON GIA'!$A$1:$D$346,4,0),"")</f>
        <v>1119277</v>
      </c>
      <c r="AB1231" s="715">
        <f t="shared" si="457"/>
        <v>57116705.310000002</v>
      </c>
      <c r="AC1231" s="5"/>
      <c r="AD1231" s="5" t="s">
        <v>471</v>
      </c>
      <c r="AE1231" s="5" t="s">
        <v>36</v>
      </c>
      <c r="AF1231" s="5" t="s">
        <v>477</v>
      </c>
      <c r="AG1231" s="5" t="s">
        <v>136</v>
      </c>
      <c r="AH1231" s="699"/>
      <c r="AI1231" s="5"/>
      <c r="AJ1231" s="699"/>
      <c r="AK1231" s="699"/>
      <c r="AL1231" s="715" t="str">
        <f>IF(AI1231&lt;&gt;"",VLOOKUP(AI1231,'DON GIA'!$M$1:$P$9,4,0),"")</f>
        <v/>
      </c>
      <c r="AM1231" s="715" t="str">
        <f t="shared" si="458"/>
        <v/>
      </c>
      <c r="AN1231" s="5"/>
      <c r="AO1231" s="699"/>
      <c r="AP1231" s="702" t="str">
        <f t="shared" si="441"/>
        <v/>
      </c>
      <c r="AQ1231" s="735" t="s">
        <v>2036</v>
      </c>
      <c r="AR1231" s="735" t="s">
        <v>1958</v>
      </c>
      <c r="AS1231" s="631"/>
    </row>
    <row r="1232" spans="1:45" ht="66.75" outlineLevel="2">
      <c r="A1232" s="710">
        <f t="shared" si="459"/>
        <v>80</v>
      </c>
      <c r="B1232" s="711" t="str">
        <f>IF(C1232&lt;&gt;"",COUNTA($C$8:C1232),"")</f>
        <v/>
      </c>
      <c r="C1232" s="711"/>
      <c r="D1232" s="5"/>
      <c r="E1232" s="699"/>
      <c r="F1232" s="699"/>
      <c r="G1232" s="699"/>
      <c r="H1232" s="699"/>
      <c r="I1232" s="699"/>
      <c r="J1232" s="699"/>
      <c r="K1232" s="712"/>
      <c r="L1232" s="714" t="s">
        <v>35</v>
      </c>
      <c r="M1232" s="715" t="str">
        <f>IF(K1232&lt;&gt;"",VLOOKUP(K1232,'DON GIA'!$S$1:$U$19,3,0),"")</f>
        <v/>
      </c>
      <c r="N1232" s="715" t="str">
        <f>IF(K1232&lt;&gt;"",VLOOKUP(K1232,'DON GIA'!$S$1:$V$19,4,0),"")</f>
        <v/>
      </c>
      <c r="O1232" s="715" t="str">
        <f t="shared" si="454"/>
        <v/>
      </c>
      <c r="P1232" s="715" t="str">
        <f t="shared" si="455"/>
        <v/>
      </c>
      <c r="Q1232" s="5" t="s">
        <v>66</v>
      </c>
      <c r="R1232" s="699" t="s">
        <v>44</v>
      </c>
      <c r="S1232" s="699">
        <v>7</v>
      </c>
      <c r="T1232" s="715">
        <f>IF(Q1232&lt;&gt;"",VLOOKUP(Q1232,'DON GIA'!$H$1:$K$103,4,0),"")</f>
        <v>450000</v>
      </c>
      <c r="U1232" s="715">
        <f t="shared" si="456"/>
        <v>3150000</v>
      </c>
      <c r="V1232" s="715"/>
      <c r="W1232" s="712" t="s">
        <v>1289</v>
      </c>
      <c r="X1232" s="699" t="s">
        <v>27</v>
      </c>
      <c r="Y1232" s="718">
        <v>4.4800000000000004</v>
      </c>
      <c r="Z1232" s="725"/>
      <c r="AA1232" s="715">
        <f>IF(W1232&lt;&gt;"",VLOOKUP(W1232,'DON GIA'!$A$1:$D$346,4,0),"")</f>
        <v>4447303</v>
      </c>
      <c r="AB1232" s="715">
        <f t="shared" si="457"/>
        <v>19923917.440000001</v>
      </c>
      <c r="AC1232" s="5"/>
      <c r="AD1232" s="5" t="s">
        <v>29</v>
      </c>
      <c r="AE1232" s="5" t="s">
        <v>30</v>
      </c>
      <c r="AF1232" s="5" t="s">
        <v>477</v>
      </c>
      <c r="AG1232" s="5" t="s">
        <v>34</v>
      </c>
      <c r="AH1232" s="699"/>
      <c r="AI1232" s="5"/>
      <c r="AJ1232" s="699"/>
      <c r="AK1232" s="699"/>
      <c r="AL1232" s="715" t="str">
        <f>IF(AI1232&lt;&gt;"",VLOOKUP(AI1232,'DON GIA'!$M$1:$P$9,4,0),"")</f>
        <v/>
      </c>
      <c r="AM1232" s="715" t="str">
        <f t="shared" si="458"/>
        <v/>
      </c>
      <c r="AN1232" s="5"/>
      <c r="AO1232" s="699"/>
      <c r="AP1232" s="702" t="str">
        <f t="shared" si="441"/>
        <v/>
      </c>
      <c r="AQ1232" s="735"/>
      <c r="AR1232" s="735" t="s">
        <v>1959</v>
      </c>
      <c r="AS1232" s="631"/>
    </row>
    <row r="1233" spans="1:45" ht="66.75" outlineLevel="2">
      <c r="A1233" s="710">
        <f t="shared" si="459"/>
        <v>80</v>
      </c>
      <c r="B1233" s="711" t="str">
        <f>IF(C1233&lt;&gt;"",COUNTA($C$8:C1233),"")</f>
        <v/>
      </c>
      <c r="C1233" s="711"/>
      <c r="D1233" s="5"/>
      <c r="E1233" s="699"/>
      <c r="F1233" s="699"/>
      <c r="G1233" s="699"/>
      <c r="H1233" s="699"/>
      <c r="I1233" s="699"/>
      <c r="J1233" s="699"/>
      <c r="K1233" s="712"/>
      <c r="L1233" s="714" t="s">
        <v>35</v>
      </c>
      <c r="M1233" s="715" t="str">
        <f>IF(K1233&lt;&gt;"",VLOOKUP(K1233,'DON GIA'!$S$1:$U$19,3,0),"")</f>
        <v/>
      </c>
      <c r="N1233" s="715" t="str">
        <f>IF(K1233&lt;&gt;"",VLOOKUP(K1233,'DON GIA'!$S$1:$V$19,4,0),"")</f>
        <v/>
      </c>
      <c r="O1233" s="715" t="str">
        <f t="shared" si="454"/>
        <v/>
      </c>
      <c r="P1233" s="715" t="str">
        <f t="shared" si="455"/>
        <v/>
      </c>
      <c r="Q1233" s="5" t="s">
        <v>62</v>
      </c>
      <c r="R1233" s="699" t="s">
        <v>44</v>
      </c>
      <c r="S1233" s="699">
        <v>2</v>
      </c>
      <c r="T1233" s="715">
        <f>IF(Q1233&lt;&gt;"",VLOOKUP(Q1233,'DON GIA'!$H$1:$K$103,4,0),"")</f>
        <v>275000</v>
      </c>
      <c r="U1233" s="715">
        <f t="shared" si="456"/>
        <v>550000</v>
      </c>
      <c r="V1233" s="715"/>
      <c r="W1233" s="712" t="s">
        <v>1005</v>
      </c>
      <c r="X1233" s="699" t="s">
        <v>27</v>
      </c>
      <c r="Y1233" s="718">
        <v>56.42</v>
      </c>
      <c r="Z1233" s="725"/>
      <c r="AA1233" s="715">
        <f>IF(W1233&lt;&gt;"",VLOOKUP(W1233,'DON GIA'!$A$1:$D$346,4,0),"")</f>
        <v>5559129</v>
      </c>
      <c r="AB1233" s="715">
        <f t="shared" si="457"/>
        <v>313646058.18000001</v>
      </c>
      <c r="AC1233" s="5"/>
      <c r="AD1233" s="5" t="s">
        <v>471</v>
      </c>
      <c r="AE1233" s="5" t="s">
        <v>30</v>
      </c>
      <c r="AF1233" s="5" t="s">
        <v>31</v>
      </c>
      <c r="AG1233" s="5" t="s">
        <v>34</v>
      </c>
      <c r="AH1233" s="699"/>
      <c r="AI1233" s="5"/>
      <c r="AJ1233" s="699"/>
      <c r="AK1233" s="699"/>
      <c r="AL1233" s="715" t="str">
        <f>IF(AI1233&lt;&gt;"",VLOOKUP(AI1233,'DON GIA'!$M$1:$P$9,4,0),"")</f>
        <v/>
      </c>
      <c r="AM1233" s="715" t="str">
        <f t="shared" si="458"/>
        <v/>
      </c>
      <c r="AN1233" s="5"/>
      <c r="AO1233" s="699"/>
      <c r="AP1233" s="702" t="str">
        <f t="shared" ref="AP1233:AP1296" si="460">IF(C1233&lt;&gt;"",O1233+P1233+U1233+AB1233+AM1233,"")</f>
        <v/>
      </c>
      <c r="AQ1233" s="712"/>
      <c r="AR1233" s="712" t="s">
        <v>1960</v>
      </c>
      <c r="AS1233" s="727"/>
    </row>
    <row r="1234" spans="1:45" ht="33.75" outlineLevel="2">
      <c r="A1234" s="710">
        <f t="shared" si="459"/>
        <v>80</v>
      </c>
      <c r="B1234" s="711" t="str">
        <f>IF(C1234&lt;&gt;"",COUNTA($C$8:C1234),"")</f>
        <v/>
      </c>
      <c r="C1234" s="711"/>
      <c r="D1234" s="5"/>
      <c r="E1234" s="699"/>
      <c r="F1234" s="699"/>
      <c r="G1234" s="699"/>
      <c r="H1234" s="699"/>
      <c r="I1234" s="699"/>
      <c r="J1234" s="699"/>
      <c r="K1234" s="712"/>
      <c r="L1234" s="714" t="s">
        <v>35</v>
      </c>
      <c r="M1234" s="715" t="str">
        <f>IF(K1234&lt;&gt;"",VLOOKUP(K1234,'DON GIA'!$S$1:$U$19,3,0),"")</f>
        <v/>
      </c>
      <c r="N1234" s="715" t="str">
        <f>IF(K1234&lt;&gt;"",VLOOKUP(K1234,'DON GIA'!$S$1:$V$19,4,0),"")</f>
        <v/>
      </c>
      <c r="O1234" s="715" t="str">
        <f t="shared" si="454"/>
        <v/>
      </c>
      <c r="P1234" s="715" t="str">
        <f t="shared" si="455"/>
        <v/>
      </c>
      <c r="Q1234" s="5" t="s">
        <v>58</v>
      </c>
      <c r="R1234" s="699" t="s">
        <v>44</v>
      </c>
      <c r="S1234" s="699">
        <v>2</v>
      </c>
      <c r="T1234" s="715">
        <f>IF(Q1234&lt;&gt;"",VLOOKUP(Q1234,'DON GIA'!$H$1:$K$103,4,0),"")</f>
        <v>211000</v>
      </c>
      <c r="U1234" s="715">
        <f t="shared" si="456"/>
        <v>422000</v>
      </c>
      <c r="V1234" s="715"/>
      <c r="W1234" s="712" t="s">
        <v>1080</v>
      </c>
      <c r="X1234" s="699" t="s">
        <v>27</v>
      </c>
      <c r="Y1234" s="718">
        <v>4.16</v>
      </c>
      <c r="Z1234" s="725"/>
      <c r="AA1234" s="715">
        <f>IF(W1234&lt;&gt;"",VLOOKUP(W1234,'DON GIA'!$A$1:$D$346,4,0),"")</f>
        <v>10375629</v>
      </c>
      <c r="AB1234" s="715">
        <f t="shared" si="457"/>
        <v>43162616.640000001</v>
      </c>
      <c r="AC1234" s="5"/>
      <c r="AD1234" s="5" t="s">
        <v>471</v>
      </c>
      <c r="AE1234" s="5" t="s">
        <v>30</v>
      </c>
      <c r="AF1234" s="5" t="s">
        <v>31</v>
      </c>
      <c r="AG1234" s="5" t="s">
        <v>34</v>
      </c>
      <c r="AH1234" s="699"/>
      <c r="AI1234" s="5"/>
      <c r="AJ1234" s="699"/>
      <c r="AK1234" s="699"/>
      <c r="AL1234" s="715" t="str">
        <f>IF(AI1234&lt;&gt;"",VLOOKUP(AI1234,'DON GIA'!$M$1:$P$9,4,0),"")</f>
        <v/>
      </c>
      <c r="AM1234" s="715" t="str">
        <f t="shared" si="458"/>
        <v/>
      </c>
      <c r="AN1234" s="5"/>
      <c r="AO1234" s="699"/>
      <c r="AP1234" s="702" t="str">
        <f t="shared" si="460"/>
        <v/>
      </c>
      <c r="AQ1234" s="712"/>
      <c r="AR1234" s="712"/>
      <c r="AS1234" s="727"/>
    </row>
    <row r="1235" spans="1:45" outlineLevel="2">
      <c r="A1235" s="710">
        <f t="shared" si="459"/>
        <v>80</v>
      </c>
      <c r="B1235" s="711" t="str">
        <f>IF(C1235&lt;&gt;"",COUNTA($C$8:C1235),"")</f>
        <v/>
      </c>
      <c r="C1235" s="711"/>
      <c r="D1235" s="5"/>
      <c r="E1235" s="699"/>
      <c r="F1235" s="699"/>
      <c r="G1235" s="699"/>
      <c r="H1235" s="699"/>
      <c r="I1235" s="699"/>
      <c r="J1235" s="699"/>
      <c r="K1235" s="712"/>
      <c r="L1235" s="714" t="s">
        <v>35</v>
      </c>
      <c r="M1235" s="715" t="str">
        <f>IF(K1235&lt;&gt;"",VLOOKUP(K1235,'DON GIA'!$S$1:$U$19,3,0),"")</f>
        <v/>
      </c>
      <c r="N1235" s="715" t="str">
        <f>IF(K1235&lt;&gt;"",VLOOKUP(K1235,'DON GIA'!$S$1:$V$19,4,0),"")</f>
        <v/>
      </c>
      <c r="O1235" s="715" t="str">
        <f t="shared" si="454"/>
        <v/>
      </c>
      <c r="P1235" s="715" t="str">
        <f t="shared" si="455"/>
        <v/>
      </c>
      <c r="Q1235" s="5" t="s">
        <v>63</v>
      </c>
      <c r="R1235" s="699" t="s">
        <v>44</v>
      </c>
      <c r="S1235" s="699">
        <v>1</v>
      </c>
      <c r="T1235" s="715">
        <f>IF(Q1235&lt;&gt;"",VLOOKUP(Q1235,'DON GIA'!$H$1:$K$103,4,0),"")</f>
        <v>450000</v>
      </c>
      <c r="U1235" s="715">
        <f t="shared" si="456"/>
        <v>450000</v>
      </c>
      <c r="V1235" s="715"/>
      <c r="W1235" s="712" t="s">
        <v>1036</v>
      </c>
      <c r="X1235" s="699" t="s">
        <v>27</v>
      </c>
      <c r="Y1235" s="718">
        <v>56.42</v>
      </c>
      <c r="Z1235" s="725"/>
      <c r="AA1235" s="715">
        <f>IF(W1235&lt;&gt;"",VLOOKUP(W1235,'DON GIA'!$A$1:$D$346,4,0),"")</f>
        <v>161275</v>
      </c>
      <c r="AB1235" s="715">
        <f t="shared" si="457"/>
        <v>9099135.5</v>
      </c>
      <c r="AC1235" s="5"/>
      <c r="AD1235" s="5"/>
      <c r="AE1235" s="5"/>
      <c r="AF1235" s="5"/>
      <c r="AG1235" s="5"/>
      <c r="AH1235" s="699"/>
      <c r="AI1235" s="5"/>
      <c r="AJ1235" s="699"/>
      <c r="AK1235" s="699"/>
      <c r="AL1235" s="715" t="str">
        <f>IF(AI1235&lt;&gt;"",VLOOKUP(AI1235,'DON GIA'!$M$1:$P$9,4,0),"")</f>
        <v/>
      </c>
      <c r="AM1235" s="715" t="str">
        <f t="shared" si="458"/>
        <v/>
      </c>
      <c r="AN1235" s="5"/>
      <c r="AO1235" s="699"/>
      <c r="AP1235" s="702" t="str">
        <f t="shared" si="460"/>
        <v/>
      </c>
      <c r="AQ1235" s="712"/>
      <c r="AR1235" s="712"/>
      <c r="AS1235" s="727"/>
    </row>
    <row r="1236" spans="1:45" outlineLevel="2">
      <c r="A1236" s="710">
        <f t="shared" si="459"/>
        <v>80</v>
      </c>
      <c r="B1236" s="711" t="str">
        <f>IF(C1236&lt;&gt;"",COUNTA($C$8:C1236),"")</f>
        <v/>
      </c>
      <c r="C1236" s="711"/>
      <c r="D1236" s="5"/>
      <c r="E1236" s="699"/>
      <c r="F1236" s="699"/>
      <c r="G1236" s="699"/>
      <c r="H1236" s="699"/>
      <c r="I1236" s="699"/>
      <c r="J1236" s="699"/>
      <c r="K1236" s="712"/>
      <c r="L1236" s="714" t="s">
        <v>35</v>
      </c>
      <c r="M1236" s="715" t="str">
        <f>IF(K1236&lt;&gt;"",VLOOKUP(K1236,'DON GIA'!$S$1:$U$19,3,0),"")</f>
        <v/>
      </c>
      <c r="N1236" s="715" t="str">
        <f>IF(K1236&lt;&gt;"",VLOOKUP(K1236,'DON GIA'!$S$1:$V$19,4,0),"")</f>
        <v/>
      </c>
      <c r="O1236" s="715" t="str">
        <f t="shared" si="454"/>
        <v/>
      </c>
      <c r="P1236" s="715" t="str">
        <f t="shared" si="455"/>
        <v/>
      </c>
      <c r="Q1236" s="5" t="s">
        <v>217</v>
      </c>
      <c r="R1236" s="699" t="s">
        <v>44</v>
      </c>
      <c r="S1236" s="699">
        <v>16</v>
      </c>
      <c r="T1236" s="715">
        <f>IF(Q1236&lt;&gt;"",VLOOKUP(Q1236,'DON GIA'!$H$1:$K$103,4,0),"")</f>
        <v>132000</v>
      </c>
      <c r="U1236" s="715">
        <f t="shared" si="456"/>
        <v>2112000</v>
      </c>
      <c r="V1236" s="715"/>
      <c r="W1236" s="712" t="s">
        <v>1242</v>
      </c>
      <c r="X1236" s="699" t="s">
        <v>27</v>
      </c>
      <c r="Y1236" s="718">
        <v>19.5</v>
      </c>
      <c r="Z1236" s="725"/>
      <c r="AA1236" s="715">
        <f>IF(W1236&lt;&gt;"",VLOOKUP(W1236,'DON GIA'!$A$1:$D$346,4,0),"")</f>
        <v>161275</v>
      </c>
      <c r="AB1236" s="715">
        <f t="shared" si="457"/>
        <v>3144862.5</v>
      </c>
      <c r="AC1236" s="5"/>
      <c r="AD1236" s="5"/>
      <c r="AE1236" s="5"/>
      <c r="AF1236" s="5"/>
      <c r="AG1236" s="5"/>
      <c r="AH1236" s="699"/>
      <c r="AI1236" s="5"/>
      <c r="AJ1236" s="699"/>
      <c r="AK1236" s="699"/>
      <c r="AL1236" s="715" t="str">
        <f>IF(AI1236&lt;&gt;"",VLOOKUP(AI1236,'DON GIA'!$M$1:$P$9,4,0),"")</f>
        <v/>
      </c>
      <c r="AM1236" s="715" t="str">
        <f t="shared" si="458"/>
        <v/>
      </c>
      <c r="AN1236" s="5"/>
      <c r="AO1236" s="699"/>
      <c r="AP1236" s="702" t="str">
        <f t="shared" si="460"/>
        <v/>
      </c>
      <c r="AQ1236" s="712"/>
      <c r="AR1236" s="712"/>
      <c r="AS1236" s="727"/>
    </row>
    <row r="1237" spans="1:45" outlineLevel="2">
      <c r="A1237" s="710">
        <f t="shared" si="459"/>
        <v>80</v>
      </c>
      <c r="B1237" s="711" t="str">
        <f>IF(C1237&lt;&gt;"",COUNTA($C$8:C1237),"")</f>
        <v/>
      </c>
      <c r="C1237" s="711"/>
      <c r="D1237" s="5"/>
      <c r="E1237" s="699"/>
      <c r="F1237" s="699"/>
      <c r="G1237" s="699"/>
      <c r="H1237" s="699"/>
      <c r="I1237" s="699"/>
      <c r="J1237" s="699"/>
      <c r="K1237" s="712"/>
      <c r="L1237" s="714" t="s">
        <v>35</v>
      </c>
      <c r="M1237" s="715" t="str">
        <f>IF(K1237&lt;&gt;"",VLOOKUP(K1237,'DON GIA'!$S$1:$U$19,3,0),"")</f>
        <v/>
      </c>
      <c r="N1237" s="715" t="str">
        <f>IF(K1237&lt;&gt;"",VLOOKUP(K1237,'DON GIA'!$S$1:$V$19,4,0),"")</f>
        <v/>
      </c>
      <c r="O1237" s="715" t="str">
        <f t="shared" si="454"/>
        <v/>
      </c>
      <c r="P1237" s="715" t="str">
        <f t="shared" si="455"/>
        <v/>
      </c>
      <c r="Q1237" s="5" t="s">
        <v>52</v>
      </c>
      <c r="R1237" s="699" t="s">
        <v>44</v>
      </c>
      <c r="S1237" s="699">
        <v>25</v>
      </c>
      <c r="T1237" s="715">
        <f>IF(Q1237&lt;&gt;"",VLOOKUP(Q1237,'DON GIA'!$H$1:$K$103,4,0),"")</f>
        <v>76000</v>
      </c>
      <c r="U1237" s="715">
        <f t="shared" si="456"/>
        <v>1900000</v>
      </c>
      <c r="V1237" s="715"/>
      <c r="W1237" s="712" t="s">
        <v>1254</v>
      </c>
      <c r="X1237" s="699" t="s">
        <v>27</v>
      </c>
      <c r="Y1237" s="718">
        <v>4.68</v>
      </c>
      <c r="Z1237" s="725"/>
      <c r="AA1237" s="715">
        <f>IF(W1237&lt;&gt;"",VLOOKUP(W1237,'DON GIA'!$A$1:$D$346,4,0),"")</f>
        <v>873908</v>
      </c>
      <c r="AB1237" s="715">
        <f t="shared" si="457"/>
        <v>4089889.44</v>
      </c>
      <c r="AC1237" s="5"/>
      <c r="AD1237" s="5" t="s">
        <v>471</v>
      </c>
      <c r="AE1237" s="5" t="s">
        <v>107</v>
      </c>
      <c r="AF1237" s="5" t="s">
        <v>116</v>
      </c>
      <c r="AG1237" s="5" t="s">
        <v>136</v>
      </c>
      <c r="AH1237" s="699"/>
      <c r="AI1237" s="5"/>
      <c r="AJ1237" s="699"/>
      <c r="AK1237" s="699"/>
      <c r="AL1237" s="715" t="str">
        <f>IF(AI1237&lt;&gt;"",VLOOKUP(AI1237,'DON GIA'!$M$1:$P$9,4,0),"")</f>
        <v/>
      </c>
      <c r="AM1237" s="715" t="str">
        <f t="shared" si="458"/>
        <v/>
      </c>
      <c r="AN1237" s="5"/>
      <c r="AO1237" s="699"/>
      <c r="AP1237" s="702" t="str">
        <f t="shared" si="460"/>
        <v/>
      </c>
      <c r="AQ1237" s="712"/>
      <c r="AR1237" s="712"/>
      <c r="AS1237" s="727"/>
    </row>
    <row r="1238" spans="1:45" outlineLevel="2">
      <c r="A1238" s="710">
        <f t="shared" si="459"/>
        <v>80</v>
      </c>
      <c r="B1238" s="711" t="str">
        <f>IF(C1238&lt;&gt;"",COUNTA($C$8:C1238),"")</f>
        <v/>
      </c>
      <c r="C1238" s="711"/>
      <c r="D1238" s="5"/>
      <c r="E1238" s="699"/>
      <c r="F1238" s="699"/>
      <c r="G1238" s="699"/>
      <c r="H1238" s="699"/>
      <c r="I1238" s="699"/>
      <c r="J1238" s="699"/>
      <c r="K1238" s="712"/>
      <c r="L1238" s="714" t="s">
        <v>35</v>
      </c>
      <c r="M1238" s="715" t="str">
        <f>IF(K1238&lt;&gt;"",VLOOKUP(K1238,'DON GIA'!$S$1:$U$19,3,0),"")</f>
        <v/>
      </c>
      <c r="N1238" s="715" t="str">
        <f>IF(K1238&lt;&gt;"",VLOOKUP(K1238,'DON GIA'!$S$1:$V$19,4,0),"")</f>
        <v/>
      </c>
      <c r="O1238" s="715" t="str">
        <f t="shared" si="454"/>
        <v/>
      </c>
      <c r="P1238" s="715" t="str">
        <f t="shared" si="455"/>
        <v/>
      </c>
      <c r="Q1238" s="5" t="s">
        <v>53</v>
      </c>
      <c r="R1238" s="699" t="s">
        <v>44</v>
      </c>
      <c r="S1238" s="699">
        <v>33</v>
      </c>
      <c r="T1238" s="715">
        <f>IF(Q1238&lt;&gt;"",VLOOKUP(Q1238,'DON GIA'!$H$1:$K$103,4,0),"")</f>
        <v>34000</v>
      </c>
      <c r="U1238" s="715">
        <f t="shared" si="456"/>
        <v>1122000</v>
      </c>
      <c r="V1238" s="715"/>
      <c r="W1238" s="712" t="s">
        <v>1023</v>
      </c>
      <c r="X1238" s="699" t="s">
        <v>38</v>
      </c>
      <c r="Y1238" s="718">
        <v>0.16800000000000001</v>
      </c>
      <c r="Z1238" s="725"/>
      <c r="AA1238" s="715">
        <f>IF(W1238&lt;&gt;"",VLOOKUP(W1238,'DON GIA'!$A$1:$D$346,4,0),"")</f>
        <v>2523428</v>
      </c>
      <c r="AB1238" s="715">
        <f t="shared" si="457"/>
        <v>423935.90400000004</v>
      </c>
      <c r="AC1238" s="5"/>
      <c r="AD1238" s="5"/>
      <c r="AE1238" s="5"/>
      <c r="AF1238" s="5"/>
      <c r="AG1238" s="5"/>
      <c r="AH1238" s="699"/>
      <c r="AI1238" s="5"/>
      <c r="AJ1238" s="699"/>
      <c r="AK1238" s="699"/>
      <c r="AL1238" s="715" t="str">
        <f>IF(AI1238&lt;&gt;"",VLOOKUP(AI1238,'DON GIA'!$M$1:$P$9,4,0),"")</f>
        <v/>
      </c>
      <c r="AM1238" s="715" t="str">
        <f t="shared" si="458"/>
        <v/>
      </c>
      <c r="AN1238" s="5"/>
      <c r="AO1238" s="699"/>
      <c r="AP1238" s="702" t="str">
        <f t="shared" si="460"/>
        <v/>
      </c>
      <c r="AQ1238" s="712"/>
      <c r="AR1238" s="712"/>
      <c r="AS1238" s="727"/>
    </row>
    <row r="1239" spans="1:45" outlineLevel="2">
      <c r="A1239" s="710">
        <f t="shared" si="459"/>
        <v>80</v>
      </c>
      <c r="B1239" s="711" t="str">
        <f>IF(C1239&lt;&gt;"",COUNTA($C$8:C1239),"")</f>
        <v/>
      </c>
      <c r="C1239" s="711"/>
      <c r="D1239" s="5"/>
      <c r="E1239" s="699"/>
      <c r="F1239" s="699"/>
      <c r="G1239" s="699"/>
      <c r="H1239" s="699"/>
      <c r="I1239" s="699"/>
      <c r="J1239" s="699"/>
      <c r="K1239" s="712"/>
      <c r="L1239" s="714" t="s">
        <v>35</v>
      </c>
      <c r="M1239" s="715" t="str">
        <f>IF(K1239&lt;&gt;"",VLOOKUP(K1239,'DON GIA'!$S$1:$U$19,3,0),"")</f>
        <v/>
      </c>
      <c r="N1239" s="715" t="str">
        <f>IF(K1239&lt;&gt;"",VLOOKUP(K1239,'DON GIA'!$S$1:$V$19,4,0),"")</f>
        <v/>
      </c>
      <c r="O1239" s="715" t="str">
        <f t="shared" si="454"/>
        <v/>
      </c>
      <c r="P1239" s="715" t="str">
        <f t="shared" si="455"/>
        <v/>
      </c>
      <c r="Q1239" s="5" t="s">
        <v>61</v>
      </c>
      <c r="R1239" s="699" t="s">
        <v>44</v>
      </c>
      <c r="S1239" s="699">
        <v>1</v>
      </c>
      <c r="T1239" s="715">
        <f>IF(Q1239&lt;&gt;"",VLOOKUP(Q1239,'DON GIA'!$H$1:$K$103,4,0),"")</f>
        <v>180000</v>
      </c>
      <c r="U1239" s="715">
        <f t="shared" si="456"/>
        <v>180000</v>
      </c>
      <c r="V1239" s="715"/>
      <c r="W1239" s="712" t="s">
        <v>1194</v>
      </c>
      <c r="X1239" s="699" t="s">
        <v>27</v>
      </c>
      <c r="Y1239" s="718">
        <v>1.08</v>
      </c>
      <c r="Z1239" s="725"/>
      <c r="AA1239" s="715">
        <f>IF(W1239&lt;&gt;"",VLOOKUP(W1239,'DON GIA'!$A$1:$D$346,4,0),"")</f>
        <v>292949</v>
      </c>
      <c r="AB1239" s="715">
        <f t="shared" si="457"/>
        <v>316384.92000000004</v>
      </c>
      <c r="AC1239" s="5"/>
      <c r="AD1239" s="5"/>
      <c r="AE1239" s="5"/>
      <c r="AF1239" s="5"/>
      <c r="AG1239" s="5"/>
      <c r="AH1239" s="699"/>
      <c r="AI1239" s="5"/>
      <c r="AJ1239" s="699"/>
      <c r="AK1239" s="699"/>
      <c r="AL1239" s="715" t="str">
        <f>IF(AI1239&lt;&gt;"",VLOOKUP(AI1239,'DON GIA'!$M$1:$P$9,4,0),"")</f>
        <v/>
      </c>
      <c r="AM1239" s="715" t="str">
        <f t="shared" si="458"/>
        <v/>
      </c>
      <c r="AN1239" s="5"/>
      <c r="AO1239" s="699"/>
      <c r="AP1239" s="702" t="str">
        <f t="shared" si="460"/>
        <v/>
      </c>
      <c r="AQ1239" s="712"/>
      <c r="AR1239" s="712"/>
      <c r="AS1239" s="727"/>
    </row>
    <row r="1240" spans="1:45" outlineLevel="2">
      <c r="A1240" s="710">
        <f t="shared" si="459"/>
        <v>80</v>
      </c>
      <c r="B1240" s="711" t="str">
        <f>IF(C1240&lt;&gt;"",COUNTA($C$8:C1240),"")</f>
        <v/>
      </c>
      <c r="C1240" s="711"/>
      <c r="D1240" s="5"/>
      <c r="E1240" s="699"/>
      <c r="F1240" s="699"/>
      <c r="G1240" s="699"/>
      <c r="H1240" s="699"/>
      <c r="I1240" s="699"/>
      <c r="J1240" s="699"/>
      <c r="K1240" s="712"/>
      <c r="L1240" s="714" t="s">
        <v>35</v>
      </c>
      <c r="M1240" s="715" t="str">
        <f>IF(K1240&lt;&gt;"",VLOOKUP(K1240,'DON GIA'!$S$1:$U$19,3,0),"")</f>
        <v/>
      </c>
      <c r="N1240" s="715" t="str">
        <f>IF(K1240&lt;&gt;"",VLOOKUP(K1240,'DON GIA'!$S$1:$V$19,4,0),"")</f>
        <v/>
      </c>
      <c r="O1240" s="715" t="str">
        <f t="shared" si="454"/>
        <v/>
      </c>
      <c r="P1240" s="715" t="str">
        <f t="shared" si="455"/>
        <v/>
      </c>
      <c r="Q1240" s="5" t="s">
        <v>499</v>
      </c>
      <c r="R1240" s="699" t="s">
        <v>44</v>
      </c>
      <c r="S1240" s="699">
        <v>2</v>
      </c>
      <c r="T1240" s="715">
        <f>IF(Q1240&lt;&gt;"",VLOOKUP(Q1240,'DON GIA'!$H$1:$K$103,4,0),"")</f>
        <v>390000</v>
      </c>
      <c r="U1240" s="715">
        <f t="shared" si="456"/>
        <v>780000</v>
      </c>
      <c r="V1240" s="715"/>
      <c r="W1240" s="712" t="s">
        <v>1306</v>
      </c>
      <c r="X1240" s="699" t="s">
        <v>27</v>
      </c>
      <c r="Y1240" s="718">
        <f>1.68+21.6+29.38+15.84</f>
        <v>68.5</v>
      </c>
      <c r="Z1240" s="725"/>
      <c r="AA1240" s="715">
        <f>IF(W1240&lt;&gt;"",VLOOKUP(W1240,'DON GIA'!$A$1:$D$346,4,0),"")</f>
        <v>282038</v>
      </c>
      <c r="AB1240" s="715">
        <f t="shared" si="457"/>
        <v>19319603</v>
      </c>
      <c r="AC1240" s="5"/>
      <c r="AD1240" s="5"/>
      <c r="AE1240" s="5"/>
      <c r="AF1240" s="5"/>
      <c r="AG1240" s="5"/>
      <c r="AH1240" s="699"/>
      <c r="AI1240" s="5"/>
      <c r="AJ1240" s="699"/>
      <c r="AK1240" s="699"/>
      <c r="AL1240" s="715" t="str">
        <f>IF(AI1240&lt;&gt;"",VLOOKUP(AI1240,'DON GIA'!$M$1:$P$9,4,0),"")</f>
        <v/>
      </c>
      <c r="AM1240" s="715" t="str">
        <f t="shared" si="458"/>
        <v/>
      </c>
      <c r="AN1240" s="5"/>
      <c r="AO1240" s="699"/>
      <c r="AP1240" s="702" t="str">
        <f t="shared" si="460"/>
        <v/>
      </c>
      <c r="AQ1240" s="712"/>
      <c r="AR1240" s="712"/>
      <c r="AS1240" s="727"/>
    </row>
    <row r="1241" spans="1:45" outlineLevel="2">
      <c r="A1241" s="710">
        <f t="shared" si="459"/>
        <v>80</v>
      </c>
      <c r="B1241" s="711" t="str">
        <f>IF(C1241&lt;&gt;"",COUNTA($C$8:C1241),"")</f>
        <v/>
      </c>
      <c r="C1241" s="711"/>
      <c r="D1241" s="5"/>
      <c r="E1241" s="699"/>
      <c r="F1241" s="699"/>
      <c r="G1241" s="699"/>
      <c r="H1241" s="699"/>
      <c r="I1241" s="699"/>
      <c r="J1241" s="699"/>
      <c r="K1241" s="712"/>
      <c r="L1241" s="714" t="s">
        <v>35</v>
      </c>
      <c r="M1241" s="715" t="str">
        <f>IF(K1241&lt;&gt;"",VLOOKUP(K1241,'DON GIA'!$S$1:$U$19,3,0),"")</f>
        <v/>
      </c>
      <c r="N1241" s="715" t="str">
        <f>IF(K1241&lt;&gt;"",VLOOKUP(K1241,'DON GIA'!$S$1:$V$19,4,0),"")</f>
        <v/>
      </c>
      <c r="O1241" s="715" t="str">
        <f t="shared" si="454"/>
        <v/>
      </c>
      <c r="P1241" s="715" t="str">
        <f t="shared" si="455"/>
        <v/>
      </c>
      <c r="Q1241" s="5" t="s">
        <v>500</v>
      </c>
      <c r="R1241" s="699" t="s">
        <v>44</v>
      </c>
      <c r="S1241" s="699">
        <v>1</v>
      </c>
      <c r="T1241" s="715">
        <f>IF(Q1241&lt;&gt;"",VLOOKUP(Q1241,'DON GIA'!$H$1:$K$103,4,0),"")</f>
        <v>390000</v>
      </c>
      <c r="U1241" s="715">
        <f t="shared" si="456"/>
        <v>390000</v>
      </c>
      <c r="V1241" s="715"/>
      <c r="W1241" s="712" t="s">
        <v>1307</v>
      </c>
      <c r="X1241" s="699" t="s">
        <v>27</v>
      </c>
      <c r="Y1241" s="718">
        <v>5.2</v>
      </c>
      <c r="Z1241" s="725"/>
      <c r="AA1241" s="715">
        <f>IF(W1241&lt;&gt;"",VLOOKUP(W1241,'DON GIA'!$A$1:$D$346,4,0),"")</f>
        <v>282038</v>
      </c>
      <c r="AB1241" s="715">
        <f t="shared" si="457"/>
        <v>1466597.6</v>
      </c>
      <c r="AC1241" s="5"/>
      <c r="AD1241" s="5"/>
      <c r="AE1241" s="5"/>
      <c r="AF1241" s="5"/>
      <c r="AG1241" s="5"/>
      <c r="AH1241" s="699"/>
      <c r="AI1241" s="5"/>
      <c r="AJ1241" s="699"/>
      <c r="AK1241" s="699"/>
      <c r="AL1241" s="715" t="str">
        <f>IF(AI1241&lt;&gt;"",VLOOKUP(AI1241,'DON GIA'!$M$1:$P$9,4,0),"")</f>
        <v/>
      </c>
      <c r="AM1241" s="715" t="str">
        <f t="shared" si="458"/>
        <v/>
      </c>
      <c r="AN1241" s="5"/>
      <c r="AO1241" s="699"/>
      <c r="AP1241" s="702" t="str">
        <f t="shared" si="460"/>
        <v/>
      </c>
      <c r="AQ1241" s="712"/>
      <c r="AR1241" s="712"/>
      <c r="AS1241" s="727"/>
    </row>
    <row r="1242" spans="1:45" outlineLevel="2">
      <c r="A1242" s="710">
        <f t="shared" si="459"/>
        <v>80</v>
      </c>
      <c r="B1242" s="711" t="str">
        <f>IF(C1242&lt;&gt;"",COUNTA($C$8:C1242),"")</f>
        <v/>
      </c>
      <c r="C1242" s="711"/>
      <c r="D1242" s="5"/>
      <c r="E1242" s="699"/>
      <c r="F1242" s="699"/>
      <c r="G1242" s="699"/>
      <c r="H1242" s="699"/>
      <c r="I1242" s="699"/>
      <c r="J1242" s="699"/>
      <c r="K1242" s="712"/>
      <c r="L1242" s="714" t="s">
        <v>35</v>
      </c>
      <c r="M1242" s="715" t="str">
        <f>IF(K1242&lt;&gt;"",VLOOKUP(K1242,'DON GIA'!$S$1:$U$19,3,0),"")</f>
        <v/>
      </c>
      <c r="N1242" s="715" t="str">
        <f>IF(K1242&lt;&gt;"",VLOOKUP(K1242,'DON GIA'!$S$1:$V$19,4,0),"")</f>
        <v/>
      </c>
      <c r="O1242" s="715" t="str">
        <f t="shared" si="454"/>
        <v/>
      </c>
      <c r="P1242" s="715" t="str">
        <f t="shared" si="455"/>
        <v/>
      </c>
      <c r="Q1242" s="5" t="s">
        <v>35</v>
      </c>
      <c r="R1242" s="699"/>
      <c r="S1242" s="699"/>
      <c r="T1242" s="715" t="str">
        <f>IF(Q1242&lt;&gt;"",VLOOKUP(Q1242,'DON GIA'!$H$1:$K$103,4,0),"")</f>
        <v/>
      </c>
      <c r="U1242" s="715" t="str">
        <f t="shared" si="456"/>
        <v/>
      </c>
      <c r="V1242" s="715"/>
      <c r="W1242" s="712" t="s">
        <v>1063</v>
      </c>
      <c r="X1242" s="699" t="s">
        <v>27</v>
      </c>
      <c r="Y1242" s="718">
        <v>19.5</v>
      </c>
      <c r="Z1242" s="725"/>
      <c r="AA1242" s="715">
        <f>IF(W1242&lt;&gt;"",VLOOKUP(W1242,'DON GIA'!$A$1:$D$346,4,0),"")</f>
        <v>3941166</v>
      </c>
      <c r="AB1242" s="715">
        <f t="shared" si="457"/>
        <v>76852737</v>
      </c>
      <c r="AC1242" s="5"/>
      <c r="AD1242" s="5"/>
      <c r="AE1242" s="5"/>
      <c r="AF1242" s="5"/>
      <c r="AG1242" s="5"/>
      <c r="AH1242" s="699"/>
      <c r="AI1242" s="5"/>
      <c r="AJ1242" s="699"/>
      <c r="AK1242" s="699"/>
      <c r="AL1242" s="715" t="str">
        <f>IF(AI1242&lt;&gt;"",VLOOKUP(AI1242,'DON GIA'!$M$1:$P$9,4,0),"")</f>
        <v/>
      </c>
      <c r="AM1242" s="715" t="str">
        <f t="shared" si="458"/>
        <v/>
      </c>
      <c r="AN1242" s="5"/>
      <c r="AO1242" s="699"/>
      <c r="AP1242" s="702" t="str">
        <f t="shared" si="460"/>
        <v/>
      </c>
      <c r="AQ1242" s="712"/>
      <c r="AR1242" s="712"/>
      <c r="AS1242" s="727"/>
    </row>
    <row r="1243" spans="1:45" ht="33.75" outlineLevel="2">
      <c r="A1243" s="710">
        <f t="shared" si="459"/>
        <v>80</v>
      </c>
      <c r="B1243" s="711" t="str">
        <f>IF(C1243&lt;&gt;"",COUNTA($C$8:C1243),"")</f>
        <v/>
      </c>
      <c r="C1243" s="711"/>
      <c r="D1243" s="5"/>
      <c r="E1243" s="699"/>
      <c r="F1243" s="699"/>
      <c r="G1243" s="699"/>
      <c r="H1243" s="699"/>
      <c r="I1243" s="699"/>
      <c r="J1243" s="699"/>
      <c r="K1243" s="712"/>
      <c r="L1243" s="714" t="s">
        <v>35</v>
      </c>
      <c r="M1243" s="715" t="str">
        <f>IF(K1243&lt;&gt;"",VLOOKUP(K1243,'DON GIA'!$S$1:$U$19,3,0),"")</f>
        <v/>
      </c>
      <c r="N1243" s="715" t="str">
        <f>IF(K1243&lt;&gt;"",VLOOKUP(K1243,'DON GIA'!$S$1:$V$19,4,0),"")</f>
        <v/>
      </c>
      <c r="O1243" s="715" t="str">
        <f t="shared" si="454"/>
        <v/>
      </c>
      <c r="P1243" s="715" t="str">
        <f t="shared" si="455"/>
        <v/>
      </c>
      <c r="Q1243" s="5" t="s">
        <v>35</v>
      </c>
      <c r="R1243" s="699"/>
      <c r="S1243" s="699"/>
      <c r="T1243" s="715" t="str">
        <f>IF(Q1243&lt;&gt;"",VLOOKUP(Q1243,'DON GIA'!$H$1:$K$103,4,0),"")</f>
        <v/>
      </c>
      <c r="U1243" s="715" t="str">
        <f t="shared" si="456"/>
        <v/>
      </c>
      <c r="V1243" s="715"/>
      <c r="W1243" s="712" t="s">
        <v>1308</v>
      </c>
      <c r="X1243" s="699" t="s">
        <v>27</v>
      </c>
      <c r="Y1243" s="718">
        <v>45.84</v>
      </c>
      <c r="Z1243" s="725"/>
      <c r="AA1243" s="715">
        <f>IF(W1243&lt;&gt;"",VLOOKUP(W1243,'DON GIA'!$A$1:$D$346,4,0),"")</f>
        <v>894451</v>
      </c>
      <c r="AB1243" s="715">
        <f t="shared" si="457"/>
        <v>41001633.840000004</v>
      </c>
      <c r="AC1243" s="5"/>
      <c r="AD1243" s="5"/>
      <c r="AE1243" s="5"/>
      <c r="AF1243" s="5"/>
      <c r="AG1243" s="5"/>
      <c r="AH1243" s="699"/>
      <c r="AI1243" s="5"/>
      <c r="AJ1243" s="699"/>
      <c r="AK1243" s="699"/>
      <c r="AL1243" s="715" t="str">
        <f>IF(AI1243&lt;&gt;"",VLOOKUP(AI1243,'DON GIA'!$M$1:$P$9,4,0),"")</f>
        <v/>
      </c>
      <c r="AM1243" s="715" t="str">
        <f t="shared" si="458"/>
        <v/>
      </c>
      <c r="AN1243" s="5"/>
      <c r="AO1243" s="699"/>
      <c r="AP1243" s="702" t="str">
        <f t="shared" si="460"/>
        <v/>
      </c>
      <c r="AQ1243" s="712"/>
      <c r="AR1243" s="712"/>
      <c r="AS1243" s="727"/>
    </row>
    <row r="1244" spans="1:45" ht="33.75" outlineLevel="2">
      <c r="A1244" s="710">
        <f t="shared" si="459"/>
        <v>80</v>
      </c>
      <c r="B1244" s="711" t="str">
        <f>IF(C1244&lt;&gt;"",COUNTA($C$8:C1244),"")</f>
        <v/>
      </c>
      <c r="C1244" s="711"/>
      <c r="D1244" s="5"/>
      <c r="E1244" s="699"/>
      <c r="F1244" s="699"/>
      <c r="G1244" s="699"/>
      <c r="H1244" s="699"/>
      <c r="I1244" s="699"/>
      <c r="J1244" s="699"/>
      <c r="K1244" s="712"/>
      <c r="L1244" s="714" t="s">
        <v>35</v>
      </c>
      <c r="M1244" s="715" t="str">
        <f>IF(K1244&lt;&gt;"",VLOOKUP(K1244,'DON GIA'!$S$1:$U$19,3,0),"")</f>
        <v/>
      </c>
      <c r="N1244" s="715" t="str">
        <f>IF(K1244&lt;&gt;"",VLOOKUP(K1244,'DON GIA'!$S$1:$V$19,4,0),"")</f>
        <v/>
      </c>
      <c r="O1244" s="715" t="str">
        <f t="shared" si="454"/>
        <v/>
      </c>
      <c r="P1244" s="715" t="str">
        <f t="shared" si="455"/>
        <v/>
      </c>
      <c r="Q1244" s="5" t="s">
        <v>35</v>
      </c>
      <c r="R1244" s="699"/>
      <c r="S1244" s="699"/>
      <c r="T1244" s="715" t="str">
        <f>IF(Q1244&lt;&gt;"",VLOOKUP(Q1244,'DON GIA'!$H$1:$K$103,4,0),"")</f>
        <v/>
      </c>
      <c r="U1244" s="715" t="str">
        <f t="shared" si="456"/>
        <v/>
      </c>
      <c r="V1244" s="715"/>
      <c r="W1244" s="712" t="s">
        <v>1309</v>
      </c>
      <c r="X1244" s="699" t="s">
        <v>27</v>
      </c>
      <c r="Y1244" s="718">
        <v>14.56</v>
      </c>
      <c r="Z1244" s="725"/>
      <c r="AA1244" s="715">
        <f>IF(W1244&lt;&gt;"",VLOOKUP(W1244,'DON GIA'!$A$1:$D$346,4,0),"")</f>
        <v>802027</v>
      </c>
      <c r="AB1244" s="715">
        <f t="shared" si="457"/>
        <v>11677513.120000001</v>
      </c>
      <c r="AC1244" s="5"/>
      <c r="AD1244" s="5"/>
      <c r="AE1244" s="5"/>
      <c r="AF1244" s="5"/>
      <c r="AG1244" s="5"/>
      <c r="AH1244" s="699"/>
      <c r="AI1244" s="5"/>
      <c r="AJ1244" s="699"/>
      <c r="AK1244" s="699"/>
      <c r="AL1244" s="715" t="str">
        <f>IF(AI1244&lt;&gt;"",VLOOKUP(AI1244,'DON GIA'!$M$1:$P$9,4,0),"")</f>
        <v/>
      </c>
      <c r="AM1244" s="715" t="str">
        <f t="shared" si="458"/>
        <v/>
      </c>
      <c r="AN1244" s="5"/>
      <c r="AO1244" s="699"/>
      <c r="AP1244" s="702" t="str">
        <f t="shared" si="460"/>
        <v/>
      </c>
      <c r="AQ1244" s="712"/>
      <c r="AR1244" s="712"/>
      <c r="AS1244" s="727"/>
    </row>
    <row r="1245" spans="1:45" outlineLevel="2">
      <c r="A1245" s="710">
        <f t="shared" si="459"/>
        <v>80</v>
      </c>
      <c r="B1245" s="711" t="str">
        <f>IF(C1245&lt;&gt;"",COUNTA($C$8:C1245),"")</f>
        <v/>
      </c>
      <c r="C1245" s="711"/>
      <c r="D1245" s="5"/>
      <c r="E1245" s="699"/>
      <c r="F1245" s="699"/>
      <c r="G1245" s="699"/>
      <c r="H1245" s="699"/>
      <c r="I1245" s="699"/>
      <c r="J1245" s="699"/>
      <c r="K1245" s="712"/>
      <c r="L1245" s="714" t="s">
        <v>35</v>
      </c>
      <c r="M1245" s="715" t="str">
        <f>IF(K1245&lt;&gt;"",VLOOKUP(K1245,'DON GIA'!$S$1:$U$19,3,0),"")</f>
        <v/>
      </c>
      <c r="N1245" s="715" t="str">
        <f>IF(K1245&lt;&gt;"",VLOOKUP(K1245,'DON GIA'!$S$1:$V$19,4,0),"")</f>
        <v/>
      </c>
      <c r="O1245" s="715" t="str">
        <f t="shared" si="454"/>
        <v/>
      </c>
      <c r="P1245" s="715" t="str">
        <f t="shared" si="455"/>
        <v/>
      </c>
      <c r="Q1245" s="5" t="s">
        <v>35</v>
      </c>
      <c r="R1245" s="699"/>
      <c r="S1245" s="699"/>
      <c r="T1245" s="715" t="str">
        <f>IF(Q1245&lt;&gt;"",VLOOKUP(Q1245,'DON GIA'!$H$1:$K$103,4,0),"")</f>
        <v/>
      </c>
      <c r="U1245" s="715" t="str">
        <f t="shared" si="456"/>
        <v/>
      </c>
      <c r="V1245" s="715"/>
      <c r="W1245" s="712" t="s">
        <v>1049</v>
      </c>
      <c r="X1245" s="699" t="s">
        <v>42</v>
      </c>
      <c r="Y1245" s="718">
        <v>1</v>
      </c>
      <c r="Z1245" s="725"/>
      <c r="AA1245" s="715">
        <f>IF(W1245&lt;&gt;"",VLOOKUP(W1245,'DON GIA'!$A$1:$D$346,4,0),"")</f>
        <v>3793079</v>
      </c>
      <c r="AB1245" s="715">
        <f t="shared" si="457"/>
        <v>3793079</v>
      </c>
      <c r="AC1245" s="5"/>
      <c r="AD1245" s="5"/>
      <c r="AE1245" s="5"/>
      <c r="AF1245" s="5"/>
      <c r="AG1245" s="5"/>
      <c r="AH1245" s="699"/>
      <c r="AI1245" s="5"/>
      <c r="AJ1245" s="699"/>
      <c r="AK1245" s="699"/>
      <c r="AL1245" s="715" t="str">
        <f>IF(AI1245&lt;&gt;"",VLOOKUP(AI1245,'DON GIA'!$M$1:$P$9,4,0),"")</f>
        <v/>
      </c>
      <c r="AM1245" s="715" t="str">
        <f t="shared" si="458"/>
        <v/>
      </c>
      <c r="AN1245" s="5"/>
      <c r="AO1245" s="699"/>
      <c r="AP1245" s="702" t="str">
        <f t="shared" si="460"/>
        <v/>
      </c>
      <c r="AQ1245" s="712"/>
      <c r="AR1245" s="712"/>
      <c r="AS1245" s="727"/>
    </row>
    <row r="1246" spans="1:45" outlineLevel="2">
      <c r="A1246" s="710">
        <f t="shared" si="459"/>
        <v>80</v>
      </c>
      <c r="B1246" s="711" t="str">
        <f>IF(C1246&lt;&gt;"",COUNTA($C$8:C1246),"")</f>
        <v/>
      </c>
      <c r="C1246" s="711"/>
      <c r="D1246" s="5"/>
      <c r="E1246" s="699"/>
      <c r="F1246" s="699"/>
      <c r="G1246" s="699"/>
      <c r="H1246" s="699"/>
      <c r="I1246" s="699"/>
      <c r="J1246" s="699"/>
      <c r="K1246" s="712"/>
      <c r="L1246" s="714" t="s">
        <v>35</v>
      </c>
      <c r="M1246" s="715" t="str">
        <f>IF(K1246&lt;&gt;"",VLOOKUP(K1246,'DON GIA'!$S$1:$U$19,3,0),"")</f>
        <v/>
      </c>
      <c r="N1246" s="715" t="str">
        <f>IF(K1246&lt;&gt;"",VLOOKUP(K1246,'DON GIA'!$S$1:$V$19,4,0),"")</f>
        <v/>
      </c>
      <c r="O1246" s="715" t="str">
        <f t="shared" si="454"/>
        <v/>
      </c>
      <c r="P1246" s="715" t="str">
        <f t="shared" si="455"/>
        <v/>
      </c>
      <c r="Q1246" s="5" t="s">
        <v>35</v>
      </c>
      <c r="R1246" s="699"/>
      <c r="S1246" s="699"/>
      <c r="T1246" s="715" t="str">
        <f>IF(Q1246&lt;&gt;"",VLOOKUP(Q1246,'DON GIA'!$H$1:$K$103,4,0),"")</f>
        <v/>
      </c>
      <c r="U1246" s="715" t="str">
        <f t="shared" si="456"/>
        <v/>
      </c>
      <c r="V1246" s="715"/>
      <c r="W1246" s="712" t="s">
        <v>1217</v>
      </c>
      <c r="X1246" s="699" t="s">
        <v>38</v>
      </c>
      <c r="Y1246" s="718">
        <v>0.32</v>
      </c>
      <c r="Z1246" s="725"/>
      <c r="AA1246" s="715">
        <f>IF(W1246&lt;&gt;"",VLOOKUP(W1246,'DON GIA'!$A$1:$D$346,4,0),"")</f>
        <v>5994000</v>
      </c>
      <c r="AB1246" s="715">
        <f t="shared" si="457"/>
        <v>1918080</v>
      </c>
      <c r="AC1246" s="5"/>
      <c r="AD1246" s="5"/>
      <c r="AE1246" s="5"/>
      <c r="AF1246" s="5"/>
      <c r="AG1246" s="5"/>
      <c r="AH1246" s="699"/>
      <c r="AI1246" s="5"/>
      <c r="AJ1246" s="699"/>
      <c r="AK1246" s="699"/>
      <c r="AL1246" s="715" t="str">
        <f>IF(AI1246&lt;&gt;"",VLOOKUP(AI1246,'DON GIA'!$M$1:$P$9,4,0),"")</f>
        <v/>
      </c>
      <c r="AM1246" s="715" t="str">
        <f t="shared" si="458"/>
        <v/>
      </c>
      <c r="AN1246" s="5"/>
      <c r="AO1246" s="699"/>
      <c r="AP1246" s="702" t="str">
        <f t="shared" si="460"/>
        <v/>
      </c>
      <c r="AQ1246" s="712"/>
      <c r="AR1246" s="712"/>
      <c r="AS1246" s="727"/>
    </row>
    <row r="1247" spans="1:45" ht="33.75" outlineLevel="2">
      <c r="A1247" s="710">
        <f t="shared" si="459"/>
        <v>80</v>
      </c>
      <c r="B1247" s="711" t="str">
        <f>IF(C1247&lt;&gt;"",COUNTA($C$8:C1247),"")</f>
        <v/>
      </c>
      <c r="C1247" s="711"/>
      <c r="D1247" s="5"/>
      <c r="E1247" s="699"/>
      <c r="F1247" s="699"/>
      <c r="G1247" s="699"/>
      <c r="H1247" s="699"/>
      <c r="I1247" s="699"/>
      <c r="J1247" s="699"/>
      <c r="K1247" s="712"/>
      <c r="L1247" s="714" t="s">
        <v>35</v>
      </c>
      <c r="M1247" s="715" t="str">
        <f>IF(K1247&lt;&gt;"",VLOOKUP(K1247,'DON GIA'!$S$1:$U$19,3,0),"")</f>
        <v/>
      </c>
      <c r="N1247" s="715" t="str">
        <f>IF(K1247&lt;&gt;"",VLOOKUP(K1247,'DON GIA'!$S$1:$V$19,4,0),"")</f>
        <v/>
      </c>
      <c r="O1247" s="715" t="str">
        <f t="shared" si="454"/>
        <v/>
      </c>
      <c r="P1247" s="715" t="str">
        <f t="shared" si="455"/>
        <v/>
      </c>
      <c r="Q1247" s="5" t="s">
        <v>35</v>
      </c>
      <c r="R1247" s="699"/>
      <c r="S1247" s="699"/>
      <c r="T1247" s="715" t="str">
        <f>IF(Q1247&lt;&gt;"",VLOOKUP(Q1247,'DON GIA'!$H$1:$K$103,4,0),"")</f>
        <v/>
      </c>
      <c r="U1247" s="715" t="str">
        <f t="shared" si="456"/>
        <v/>
      </c>
      <c r="V1247" s="715"/>
      <c r="W1247" s="712" t="s">
        <v>1310</v>
      </c>
      <c r="X1247" s="699" t="s">
        <v>27</v>
      </c>
      <c r="Y1247" s="718">
        <v>28.25</v>
      </c>
      <c r="Z1247" s="725"/>
      <c r="AA1247" s="715">
        <f>IF(W1247&lt;&gt;"",VLOOKUP(W1247,'DON GIA'!$A$1:$D$346,4,0),"")</f>
        <v>543182</v>
      </c>
      <c r="AB1247" s="715">
        <f t="shared" si="457"/>
        <v>15344891.5</v>
      </c>
      <c r="AC1247" s="5"/>
      <c r="AD1247" s="5"/>
      <c r="AE1247" s="5"/>
      <c r="AF1247" s="5"/>
      <c r="AG1247" s="5"/>
      <c r="AH1247" s="699"/>
      <c r="AI1247" s="5"/>
      <c r="AJ1247" s="699"/>
      <c r="AK1247" s="699"/>
      <c r="AL1247" s="715" t="str">
        <f>IF(AI1247&lt;&gt;"",VLOOKUP(AI1247,'DON GIA'!$M$1:$P$9,4,0),"")</f>
        <v/>
      </c>
      <c r="AM1247" s="715" t="str">
        <f t="shared" si="458"/>
        <v/>
      </c>
      <c r="AN1247" s="5"/>
      <c r="AO1247" s="699"/>
      <c r="AP1247" s="702" t="str">
        <f t="shared" si="460"/>
        <v/>
      </c>
      <c r="AQ1247" s="712"/>
      <c r="AR1247" s="712"/>
      <c r="AS1247" s="727"/>
    </row>
    <row r="1248" spans="1:45" outlineLevel="2">
      <c r="A1248" s="710">
        <f t="shared" si="459"/>
        <v>80</v>
      </c>
      <c r="B1248" s="711" t="str">
        <f>IF(C1248&lt;&gt;"",COUNTA($C$8:C1248),"")</f>
        <v/>
      </c>
      <c r="C1248" s="711"/>
      <c r="D1248" s="5"/>
      <c r="E1248" s="699"/>
      <c r="F1248" s="699"/>
      <c r="G1248" s="699"/>
      <c r="H1248" s="699"/>
      <c r="I1248" s="699"/>
      <c r="J1248" s="699"/>
      <c r="K1248" s="712"/>
      <c r="L1248" s="714" t="s">
        <v>35</v>
      </c>
      <c r="M1248" s="715" t="str">
        <f>IF(K1248&lt;&gt;"",VLOOKUP(K1248,'DON GIA'!$S$1:$U$19,3,0),"")</f>
        <v/>
      </c>
      <c r="N1248" s="715" t="str">
        <f>IF(K1248&lt;&gt;"",VLOOKUP(K1248,'DON GIA'!$S$1:$V$19,4,0),"")</f>
        <v/>
      </c>
      <c r="O1248" s="715" t="str">
        <f t="shared" si="454"/>
        <v/>
      </c>
      <c r="P1248" s="715" t="str">
        <f t="shared" si="455"/>
        <v/>
      </c>
      <c r="Q1248" s="5" t="s">
        <v>35</v>
      </c>
      <c r="R1248" s="699"/>
      <c r="S1248" s="699"/>
      <c r="T1248" s="715" t="str">
        <f>IF(Q1248&lt;&gt;"",VLOOKUP(Q1248,'DON GIA'!$H$1:$K$103,4,0),"")</f>
        <v/>
      </c>
      <c r="U1248" s="715" t="str">
        <f t="shared" si="456"/>
        <v/>
      </c>
      <c r="V1248" s="715"/>
      <c r="W1248" s="712" t="s">
        <v>1205</v>
      </c>
      <c r="X1248" s="699" t="s">
        <v>38</v>
      </c>
      <c r="Y1248" s="718">
        <v>4.8000000000000001E-2</v>
      </c>
      <c r="Z1248" s="725"/>
      <c r="AA1248" s="715">
        <f>IF(W1248&lt;&gt;"",VLOOKUP(W1248,'DON GIA'!$A$1:$D$346,4,0),"")</f>
        <v>109890</v>
      </c>
      <c r="AB1248" s="715">
        <f t="shared" si="457"/>
        <v>5274.72</v>
      </c>
      <c r="AC1248" s="5"/>
      <c r="AD1248" s="5"/>
      <c r="AE1248" s="5"/>
      <c r="AF1248" s="5"/>
      <c r="AG1248" s="5"/>
      <c r="AH1248" s="699"/>
      <c r="AI1248" s="5"/>
      <c r="AJ1248" s="699"/>
      <c r="AK1248" s="699"/>
      <c r="AL1248" s="715" t="str">
        <f>IF(AI1248&lt;&gt;"",VLOOKUP(AI1248,'DON GIA'!$M$1:$P$9,4,0),"")</f>
        <v/>
      </c>
      <c r="AM1248" s="715" t="str">
        <f t="shared" si="458"/>
        <v/>
      </c>
      <c r="AN1248" s="5"/>
      <c r="AO1248" s="699"/>
      <c r="AP1248" s="702" t="str">
        <f t="shared" si="460"/>
        <v/>
      </c>
      <c r="AQ1248" s="712"/>
      <c r="AR1248" s="712"/>
      <c r="AS1248" s="727"/>
    </row>
    <row r="1249" spans="1:45" outlineLevel="2">
      <c r="A1249" s="710">
        <f t="shared" si="459"/>
        <v>80</v>
      </c>
      <c r="B1249" s="711"/>
      <c r="C1249" s="711"/>
      <c r="D1249" s="708"/>
      <c r="E1249" s="699"/>
      <c r="F1249" s="699"/>
      <c r="G1249" s="699"/>
      <c r="H1249" s="699"/>
      <c r="I1249" s="699"/>
      <c r="J1249" s="699"/>
      <c r="K1249" s="712"/>
      <c r="L1249" s="714" t="s">
        <v>35</v>
      </c>
      <c r="M1249" s="715" t="str">
        <f>IF(K1249&lt;&gt;"",VLOOKUP(K1249,'DON GIA'!$S$1:$U$19,3,0),"")</f>
        <v/>
      </c>
      <c r="N1249" s="715" t="str">
        <f>IF(K1249&lt;&gt;"",VLOOKUP(K1249,'DON GIA'!$S$1:$V$19,4,0),"")</f>
        <v/>
      </c>
      <c r="O1249" s="715" t="str">
        <f t="shared" si="454"/>
        <v/>
      </c>
      <c r="P1249" s="715" t="str">
        <f t="shared" si="455"/>
        <v/>
      </c>
      <c r="Q1249" s="5" t="s">
        <v>35</v>
      </c>
      <c r="R1249" s="699"/>
      <c r="S1249" s="699"/>
      <c r="T1249" s="715" t="str">
        <f>IF(Q1249&lt;&gt;"",VLOOKUP(Q1249,'DON GIA'!$H$1:$K$103,4,0),"")</f>
        <v/>
      </c>
      <c r="U1249" s="715" t="str">
        <f t="shared" si="456"/>
        <v/>
      </c>
      <c r="V1249" s="715"/>
      <c r="W1249" s="712" t="s">
        <v>35</v>
      </c>
      <c r="X1249" s="699"/>
      <c r="Y1249" s="718"/>
      <c r="Z1249" s="725"/>
      <c r="AA1249" s="715" t="str">
        <f>IF(W1249&lt;&gt;"",VLOOKUP(W1249,'DON GIA'!$A$1:$D$346,4,0),"")</f>
        <v/>
      </c>
      <c r="AB1249" s="715" t="str">
        <f t="shared" si="457"/>
        <v/>
      </c>
      <c r="AC1249" s="5"/>
      <c r="AD1249" s="5"/>
      <c r="AE1249" s="5"/>
      <c r="AF1249" s="5"/>
      <c r="AG1249" s="5"/>
      <c r="AH1249" s="699"/>
      <c r="AI1249" s="5"/>
      <c r="AJ1249" s="699"/>
      <c r="AK1249" s="699"/>
      <c r="AL1249" s="715" t="str">
        <f>IF(AI1249&lt;&gt;"",VLOOKUP(AI1249,'DON GIA'!$M$1:$P$9,4,0),"")</f>
        <v/>
      </c>
      <c r="AM1249" s="715" t="str">
        <f t="shared" si="458"/>
        <v/>
      </c>
      <c r="AN1249" s="5"/>
      <c r="AO1249" s="699"/>
      <c r="AP1249" s="702" t="str">
        <f t="shared" si="460"/>
        <v/>
      </c>
      <c r="AQ1249" s="712"/>
      <c r="AR1249" s="712"/>
      <c r="AS1249" s="727"/>
    </row>
    <row r="1250" spans="1:45" ht="66.75" outlineLevel="1">
      <c r="A1250" s="658" t="s">
        <v>2079</v>
      </c>
      <c r="B1250" s="696">
        <f>IF(C1250&lt;&gt;"",COUNTA($C$8:C1250),"")</f>
        <v>81</v>
      </c>
      <c r="C1250" s="696">
        <v>466</v>
      </c>
      <c r="D1250" s="657" t="s">
        <v>2259</v>
      </c>
      <c r="E1250" s="698"/>
      <c r="F1250" s="699"/>
      <c r="G1250" s="698"/>
      <c r="H1250" s="768"/>
      <c r="I1250" s="768"/>
      <c r="J1250" s="773"/>
      <c r="K1250" s="697"/>
      <c r="L1250" s="769">
        <f>SUBTOTAL(9,L1251:L1260)</f>
        <v>54.3</v>
      </c>
      <c r="M1250" s="702"/>
      <c r="N1250" s="702"/>
      <c r="O1250" s="702">
        <f>SUBTOTAL(9,O1251:O1260)</f>
        <v>91169700</v>
      </c>
      <c r="P1250" s="702">
        <f>SUBTOTAL(9,P1251:P1260)</f>
        <v>0</v>
      </c>
      <c r="Q1250" s="708"/>
      <c r="R1250" s="698"/>
      <c r="S1250" s="698">
        <f>SUBTOTAL(9,S1251:S1260)</f>
        <v>4</v>
      </c>
      <c r="T1250" s="702"/>
      <c r="U1250" s="702">
        <f>SUBTOTAL(9,U1251:U1260)</f>
        <v>1578000</v>
      </c>
      <c r="V1250" s="702"/>
      <c r="W1250" s="697"/>
      <c r="X1250" s="698"/>
      <c r="Y1250" s="705">
        <f>SUBTOTAL(9,Y1251:Y1260)</f>
        <v>32.099999999999994</v>
      </c>
      <c r="Z1250" s="724">
        <f>SUBTOTAL(9,Z1251:Z1260)</f>
        <v>16.89</v>
      </c>
      <c r="AA1250" s="702"/>
      <c r="AB1250" s="702">
        <f>SUBTOTAL(9,AB1251:AB1260)</f>
        <v>33051801.18</v>
      </c>
      <c r="AC1250" s="708"/>
      <c r="AD1250" s="708"/>
      <c r="AE1250" s="708"/>
      <c r="AF1250" s="708"/>
      <c r="AG1250" s="708"/>
      <c r="AH1250" s="698"/>
      <c r="AI1250" s="708"/>
      <c r="AJ1250" s="698"/>
      <c r="AK1250" s="698">
        <f>SUBTOTAL(9,AK1251:AK1260)</f>
        <v>0</v>
      </c>
      <c r="AL1250" s="702"/>
      <c r="AM1250" s="702">
        <f>SUBTOTAL(9,AM1251:AM1260)</f>
        <v>0</v>
      </c>
      <c r="AN1250" s="708"/>
      <c r="AO1250" s="698">
        <f>SUBTOTAL(9,AO1251:AO1260)</f>
        <v>0</v>
      </c>
      <c r="AP1250" s="702">
        <f t="shared" si="460"/>
        <v>125799501.18000001</v>
      </c>
      <c r="AQ1250" s="709"/>
      <c r="AR1250" s="709"/>
      <c r="AS1250" s="723"/>
    </row>
    <row r="1251" spans="1:45" ht="52.5" outlineLevel="2">
      <c r="A1251" s="710">
        <f>IF(B1250&lt;&gt;"",B1250,A1249)</f>
        <v>81</v>
      </c>
      <c r="B1251" s="711" t="str">
        <f>IF(C1251&lt;&gt;"",COUNTA($C$8:C1251),"")</f>
        <v/>
      </c>
      <c r="C1251" s="711"/>
      <c r="D1251" s="5" t="s">
        <v>443</v>
      </c>
      <c r="E1251" s="699">
        <v>4</v>
      </c>
      <c r="F1251" s="699"/>
      <c r="G1251" s="699">
        <v>231</v>
      </c>
      <c r="H1251" s="734">
        <v>7</v>
      </c>
      <c r="I1251" s="734">
        <v>396</v>
      </c>
      <c r="J1251" s="774" t="s">
        <v>522</v>
      </c>
      <c r="K1251" s="712" t="s">
        <v>973</v>
      </c>
      <c r="L1251" s="764">
        <v>54.3</v>
      </c>
      <c r="M1251" s="715">
        <f>IF(K1251&lt;&gt;"",VLOOKUP(K1251,'DON GIA'!$S$1:$U$19,3,0),"")</f>
        <v>1679000</v>
      </c>
      <c r="N1251" s="715">
        <f>IF(K1251&lt;&gt;"",VLOOKUP(K1251,'DON GIA'!$S$1:$V$19,4,0),"")</f>
        <v>0</v>
      </c>
      <c r="O1251" s="715">
        <f t="shared" ref="O1251:O1260" si="461">IF(K1251&lt;&gt;"",L1251*M1251,"")</f>
        <v>91169700</v>
      </c>
      <c r="P1251" s="715">
        <f t="shared" ref="P1251:P1260" si="462">IF(K1251&lt;&gt;"",L1251*N1251,"")</f>
        <v>0</v>
      </c>
      <c r="Q1251" s="5" t="s">
        <v>442</v>
      </c>
      <c r="R1251" s="699" t="s">
        <v>44</v>
      </c>
      <c r="S1251" s="699">
        <v>1</v>
      </c>
      <c r="T1251" s="715">
        <f>IF(Q1251&lt;&gt;"",VLOOKUP(Q1251,'DON GIA'!$H$1:$K$103,4,0),"")</f>
        <v>667000</v>
      </c>
      <c r="U1251" s="715">
        <f t="shared" ref="U1251:U1260" si="463">IF(Q1251&lt;&gt;"",IF(ISNUMBER(T1251),S1251*T1251,""),"")</f>
        <v>667000</v>
      </c>
      <c r="V1251" s="715" t="s">
        <v>2164</v>
      </c>
      <c r="W1251" s="712" t="s">
        <v>1259</v>
      </c>
      <c r="X1251" s="699" t="s">
        <v>27</v>
      </c>
      <c r="Y1251" s="718">
        <v>3.96</v>
      </c>
      <c r="Z1251" s="725"/>
      <c r="AA1251" s="715">
        <f>IF(W1251&lt;&gt;"",VLOOKUP(W1251,'DON GIA'!$A$1:$D$346,4,0),"")</f>
        <v>854777</v>
      </c>
      <c r="AB1251" s="715">
        <f t="shared" ref="AB1251:AB1260" si="464">IF(W1251&lt;&gt;"",IF(ISNUMBER(AA1251),Y1251*AA1251,""),"")</f>
        <v>3384916.92</v>
      </c>
      <c r="AC1251" s="5"/>
      <c r="AD1251" s="5"/>
      <c r="AE1251" s="5"/>
      <c r="AF1251" s="5"/>
      <c r="AG1251" s="5"/>
      <c r="AH1251" s="699"/>
      <c r="AI1251" s="5"/>
      <c r="AJ1251" s="699"/>
      <c r="AK1251" s="699"/>
      <c r="AL1251" s="715" t="str">
        <f>IF(AI1251&lt;&gt;"",VLOOKUP(AI1251,'DON GIA'!$M$1:$P$9,4,0),"")</f>
        <v/>
      </c>
      <c r="AM1251" s="715" t="str">
        <f t="shared" ref="AM1251:AM1260" si="465">IF(AI1251&lt;&gt;"",AK1251*AL1251,"")</f>
        <v/>
      </c>
      <c r="AN1251" s="5"/>
      <c r="AO1251" s="699"/>
      <c r="AP1251" s="702" t="str">
        <f t="shared" si="460"/>
        <v/>
      </c>
      <c r="AQ1251" s="709" t="s">
        <v>2410</v>
      </c>
      <c r="AR1251" s="709" t="s">
        <v>2021</v>
      </c>
      <c r="AS1251" s="723"/>
    </row>
    <row r="1252" spans="1:45" ht="49.5" outlineLevel="2">
      <c r="A1252" s="710">
        <f t="shared" ref="A1252:A1260" si="466">IF(B1251&lt;&gt;"",B1251,A1251)</f>
        <v>81</v>
      </c>
      <c r="B1252" s="711" t="str">
        <f>IF(C1252&lt;&gt;"",COUNTA($C$8:C1252),"")</f>
        <v/>
      </c>
      <c r="C1252" s="711"/>
      <c r="D1252" s="5" t="s">
        <v>39</v>
      </c>
      <c r="E1252" s="699"/>
      <c r="F1252" s="699"/>
      <c r="G1252" s="699"/>
      <c r="H1252" s="734"/>
      <c r="I1252" s="734"/>
      <c r="J1252" s="774"/>
      <c r="K1252" s="712"/>
      <c r="L1252" s="764" t="s">
        <v>35</v>
      </c>
      <c r="M1252" s="715" t="str">
        <f>IF(K1252&lt;&gt;"",VLOOKUP(K1252,'DON GIA'!$S$1:$U$19,3,0),"")</f>
        <v/>
      </c>
      <c r="N1252" s="715" t="str">
        <f>IF(K1252&lt;&gt;"",VLOOKUP(K1252,'DON GIA'!$S$1:$V$19,4,0),"")</f>
        <v/>
      </c>
      <c r="O1252" s="715" t="str">
        <f t="shared" si="461"/>
        <v/>
      </c>
      <c r="P1252" s="715" t="str">
        <f t="shared" si="462"/>
        <v/>
      </c>
      <c r="Q1252" s="5" t="s">
        <v>133</v>
      </c>
      <c r="R1252" s="699" t="s">
        <v>44</v>
      </c>
      <c r="S1252" s="699">
        <v>1</v>
      </c>
      <c r="T1252" s="715">
        <f>IF(Q1252&lt;&gt;"",VLOOKUP(Q1252,'DON GIA'!$H$1:$K$103,4,0),"")</f>
        <v>283000</v>
      </c>
      <c r="U1252" s="715">
        <f t="shared" si="463"/>
        <v>283000</v>
      </c>
      <c r="V1252" s="715"/>
      <c r="W1252" s="712" t="s">
        <v>1062</v>
      </c>
      <c r="X1252" s="699" t="s">
        <v>27</v>
      </c>
      <c r="Y1252" s="718">
        <v>3.96</v>
      </c>
      <c r="Z1252" s="725"/>
      <c r="AA1252" s="715">
        <f>IF(W1252&lt;&gt;"",VLOOKUP(W1252,'DON GIA'!$A$1:$D$346,4,0),"")</f>
        <v>264499</v>
      </c>
      <c r="AB1252" s="715">
        <f t="shared" si="464"/>
        <v>1047416.04</v>
      </c>
      <c r="AC1252" s="5"/>
      <c r="AD1252" s="5"/>
      <c r="AE1252" s="5"/>
      <c r="AF1252" s="5"/>
      <c r="AG1252" s="5"/>
      <c r="AH1252" s="699"/>
      <c r="AI1252" s="5"/>
      <c r="AJ1252" s="699"/>
      <c r="AK1252" s="699"/>
      <c r="AL1252" s="715" t="str">
        <f>IF(AI1252&lt;&gt;"",VLOOKUP(AI1252,'DON GIA'!$M$1:$P$9,4,0),"")</f>
        <v/>
      </c>
      <c r="AM1252" s="715" t="str">
        <f t="shared" si="465"/>
        <v/>
      </c>
      <c r="AN1252" s="5"/>
      <c r="AO1252" s="699"/>
      <c r="AP1252" s="702" t="str">
        <f t="shared" si="460"/>
        <v/>
      </c>
      <c r="AQ1252" s="722" t="s">
        <v>518</v>
      </c>
      <c r="AR1252" s="722" t="s">
        <v>2038</v>
      </c>
      <c r="AS1252" s="639"/>
    </row>
    <row r="1253" spans="1:45" ht="49.5" outlineLevel="2">
      <c r="A1253" s="710">
        <f t="shared" si="466"/>
        <v>81</v>
      </c>
      <c r="B1253" s="711" t="str">
        <f>IF(C1253&lt;&gt;"",COUNTA($C$8:C1253),"")</f>
        <v/>
      </c>
      <c r="C1253" s="711"/>
      <c r="D1253" s="775"/>
      <c r="E1253" s="699"/>
      <c r="F1253" s="699"/>
      <c r="G1253" s="699"/>
      <c r="H1253" s="776"/>
      <c r="I1253" s="776"/>
      <c r="J1253" s="777"/>
      <c r="K1253" s="712"/>
      <c r="L1253" s="778" t="s">
        <v>35</v>
      </c>
      <c r="M1253" s="715" t="str">
        <f>IF(K1253&lt;&gt;"",VLOOKUP(K1253,'DON GIA'!$S$1:$U$19,3,0),"")</f>
        <v/>
      </c>
      <c r="N1253" s="715" t="str">
        <f>IF(K1253&lt;&gt;"",VLOOKUP(K1253,'DON GIA'!$S$1:$V$19,4,0),"")</f>
        <v/>
      </c>
      <c r="O1253" s="715" t="str">
        <f t="shared" si="461"/>
        <v/>
      </c>
      <c r="P1253" s="715" t="str">
        <f t="shared" si="462"/>
        <v/>
      </c>
      <c r="Q1253" s="5" t="s">
        <v>444</v>
      </c>
      <c r="R1253" s="699" t="s">
        <v>44</v>
      </c>
      <c r="S1253" s="699">
        <v>1</v>
      </c>
      <c r="T1253" s="715">
        <f>IF(Q1253&lt;&gt;"",VLOOKUP(Q1253,'DON GIA'!$H$1:$K$103,4,0),"")</f>
        <v>400000</v>
      </c>
      <c r="U1253" s="715">
        <f t="shared" si="463"/>
        <v>400000</v>
      </c>
      <c r="V1253" s="715"/>
      <c r="W1253" s="712" t="s">
        <v>1057</v>
      </c>
      <c r="X1253" s="699" t="s">
        <v>27</v>
      </c>
      <c r="Y1253" s="718">
        <v>21.24</v>
      </c>
      <c r="Z1253" s="725"/>
      <c r="AA1253" s="715">
        <f>IF(W1253&lt;&gt;"",VLOOKUP(W1253,'DON GIA'!$A$1:$D$346,4,0),"")</f>
        <v>1229116</v>
      </c>
      <c r="AB1253" s="715">
        <f t="shared" si="464"/>
        <v>26106423.84</v>
      </c>
      <c r="AC1253" s="5"/>
      <c r="AD1253" s="5" t="s">
        <v>29</v>
      </c>
      <c r="AE1253" s="5" t="s">
        <v>36</v>
      </c>
      <c r="AF1253" s="5" t="s">
        <v>116</v>
      </c>
      <c r="AG1253" s="5" t="s">
        <v>136</v>
      </c>
      <c r="AH1253" s="699"/>
      <c r="AI1253" s="5"/>
      <c r="AJ1253" s="699"/>
      <c r="AK1253" s="699"/>
      <c r="AL1253" s="715" t="str">
        <f>IF(AI1253&lt;&gt;"",VLOOKUP(AI1253,'DON GIA'!$M$1:$P$9,4,0),"")</f>
        <v/>
      </c>
      <c r="AM1253" s="715" t="str">
        <f t="shared" si="465"/>
        <v/>
      </c>
      <c r="AN1253" s="5"/>
      <c r="AO1253" s="699"/>
      <c r="AP1253" s="702" t="str">
        <f t="shared" si="460"/>
        <v/>
      </c>
      <c r="AQ1253" s="722" t="s">
        <v>519</v>
      </c>
      <c r="AR1253" s="722" t="s">
        <v>2051</v>
      </c>
      <c r="AS1253" s="639"/>
    </row>
    <row r="1254" spans="1:45" ht="49.5" outlineLevel="2">
      <c r="A1254" s="710">
        <f t="shared" si="466"/>
        <v>81</v>
      </c>
      <c r="B1254" s="711" t="str">
        <f>IF(C1254&lt;&gt;"",COUNTA($C$8:C1254),"")</f>
        <v/>
      </c>
      <c r="C1254" s="711"/>
      <c r="D1254" s="775"/>
      <c r="E1254" s="699"/>
      <c r="F1254" s="699"/>
      <c r="G1254" s="699"/>
      <c r="H1254" s="776"/>
      <c r="I1254" s="776"/>
      <c r="J1254" s="777"/>
      <c r="K1254" s="712"/>
      <c r="L1254" s="778" t="s">
        <v>35</v>
      </c>
      <c r="M1254" s="715" t="str">
        <f>IF(K1254&lt;&gt;"",VLOOKUP(K1254,'DON GIA'!$S$1:$U$19,3,0),"")</f>
        <v/>
      </c>
      <c r="N1254" s="715" t="str">
        <f>IF(K1254&lt;&gt;"",VLOOKUP(K1254,'DON GIA'!$S$1:$V$19,4,0),"")</f>
        <v/>
      </c>
      <c r="O1254" s="715" t="str">
        <f t="shared" si="461"/>
        <v/>
      </c>
      <c r="P1254" s="715" t="str">
        <f t="shared" si="462"/>
        <v/>
      </c>
      <c r="Q1254" s="5" t="s">
        <v>446</v>
      </c>
      <c r="R1254" s="699" t="s">
        <v>44</v>
      </c>
      <c r="S1254" s="699">
        <v>1</v>
      </c>
      <c r="T1254" s="715">
        <f>IF(Q1254&lt;&gt;"",VLOOKUP(Q1254,'DON GIA'!$H$1:$K$103,4,0),"")</f>
        <v>228000</v>
      </c>
      <c r="U1254" s="715">
        <f t="shared" si="463"/>
        <v>228000</v>
      </c>
      <c r="V1254" s="715"/>
      <c r="W1254" s="712" t="s">
        <v>1078</v>
      </c>
      <c r="X1254" s="699" t="s">
        <v>27</v>
      </c>
      <c r="Y1254" s="718">
        <v>2.94</v>
      </c>
      <c r="Z1254" s="725">
        <v>16.89</v>
      </c>
      <c r="AA1254" s="715">
        <f>IF(W1254&lt;&gt;"",VLOOKUP(W1254,'DON GIA'!$A$1:$D$346,4,0),"")</f>
        <v>854777</v>
      </c>
      <c r="AB1254" s="715">
        <f t="shared" si="464"/>
        <v>2513044.38</v>
      </c>
      <c r="AC1254" s="5"/>
      <c r="AD1254" s="5" t="s">
        <v>29</v>
      </c>
      <c r="AE1254" s="5" t="s">
        <v>36</v>
      </c>
      <c r="AF1254" s="5" t="s">
        <v>41</v>
      </c>
      <c r="AG1254" s="5" t="s">
        <v>136</v>
      </c>
      <c r="AH1254" s="699"/>
      <c r="AI1254" s="5"/>
      <c r="AJ1254" s="699"/>
      <c r="AK1254" s="699"/>
      <c r="AL1254" s="715" t="str">
        <f>IF(AI1254&lt;&gt;"",VLOOKUP(AI1254,'DON GIA'!$M$1:$P$9,4,0),"")</f>
        <v/>
      </c>
      <c r="AM1254" s="715" t="str">
        <f t="shared" si="465"/>
        <v/>
      </c>
      <c r="AN1254" s="5"/>
      <c r="AO1254" s="699"/>
      <c r="AP1254" s="702" t="str">
        <f t="shared" si="460"/>
        <v/>
      </c>
      <c r="AQ1254" s="722" t="s">
        <v>520</v>
      </c>
      <c r="AR1254" s="722" t="s">
        <v>1997</v>
      </c>
      <c r="AS1254" s="639"/>
    </row>
    <row r="1255" spans="1:45" ht="33" outlineLevel="2">
      <c r="A1255" s="710">
        <f t="shared" si="466"/>
        <v>81</v>
      </c>
      <c r="B1255" s="711" t="str">
        <f>IF(C1255&lt;&gt;"",COUNTA($C$8:C1255),"")</f>
        <v/>
      </c>
      <c r="C1255" s="711"/>
      <c r="D1255" s="5"/>
      <c r="E1255" s="699"/>
      <c r="F1255" s="699"/>
      <c r="G1255" s="699"/>
      <c r="H1255" s="699"/>
      <c r="I1255" s="699"/>
      <c r="J1255" s="699"/>
      <c r="K1255" s="712"/>
      <c r="L1255" s="714" t="s">
        <v>35</v>
      </c>
      <c r="M1255" s="715" t="str">
        <f>IF(K1255&lt;&gt;"",VLOOKUP(K1255,'DON GIA'!$S$1:$U$19,3,0),"")</f>
        <v/>
      </c>
      <c r="N1255" s="715" t="str">
        <f>IF(K1255&lt;&gt;"",VLOOKUP(K1255,'DON GIA'!$S$1:$V$19,4,0),"")</f>
        <v/>
      </c>
      <c r="O1255" s="715" t="str">
        <f t="shared" si="461"/>
        <v/>
      </c>
      <c r="P1255" s="715" t="str">
        <f t="shared" si="462"/>
        <v/>
      </c>
      <c r="Q1255" s="5" t="s">
        <v>35</v>
      </c>
      <c r="R1255" s="699"/>
      <c r="S1255" s="699"/>
      <c r="T1255" s="715" t="str">
        <f>IF(Q1255&lt;&gt;"",VLOOKUP(Q1255,'DON GIA'!$H$1:$K$103,4,0),"")</f>
        <v/>
      </c>
      <c r="U1255" s="715" t="str">
        <f t="shared" si="463"/>
        <v/>
      </c>
      <c r="V1255" s="715"/>
      <c r="W1255" s="712" t="s">
        <v>35</v>
      </c>
      <c r="X1255" s="699"/>
      <c r="Y1255" s="718"/>
      <c r="Z1255" s="725"/>
      <c r="AA1255" s="715" t="str">
        <f>IF(W1255&lt;&gt;"",VLOOKUP(W1255,'DON GIA'!$A$1:$D$346,4,0),"")</f>
        <v/>
      </c>
      <c r="AB1255" s="715" t="str">
        <f t="shared" si="464"/>
        <v/>
      </c>
      <c r="AC1255" s="5"/>
      <c r="AD1255" s="5"/>
      <c r="AE1255" s="5"/>
      <c r="AF1255" s="5"/>
      <c r="AG1255" s="5"/>
      <c r="AH1255" s="699"/>
      <c r="AI1255" s="5"/>
      <c r="AJ1255" s="699"/>
      <c r="AK1255" s="699"/>
      <c r="AL1255" s="715" t="str">
        <f>IF(AI1255&lt;&gt;"",VLOOKUP(AI1255,'DON GIA'!$M$1:$P$9,4,0),"")</f>
        <v/>
      </c>
      <c r="AM1255" s="715" t="str">
        <f t="shared" si="465"/>
        <v/>
      </c>
      <c r="AN1255" s="5"/>
      <c r="AO1255" s="699"/>
      <c r="AP1255" s="702" t="str">
        <f t="shared" si="460"/>
        <v/>
      </c>
      <c r="AQ1255" s="722" t="s">
        <v>521</v>
      </c>
      <c r="AR1255" s="722" t="s">
        <v>2052</v>
      </c>
      <c r="AS1255" s="639"/>
    </row>
    <row r="1256" spans="1:45" ht="66" outlineLevel="2">
      <c r="A1256" s="710">
        <f t="shared" si="466"/>
        <v>81</v>
      </c>
      <c r="B1256" s="711" t="str">
        <f>IF(C1256&lt;&gt;"",COUNTA($C$8:C1256),"")</f>
        <v/>
      </c>
      <c r="C1256" s="711"/>
      <c r="D1256" s="5"/>
      <c r="E1256" s="699"/>
      <c r="F1256" s="699"/>
      <c r="G1256" s="699"/>
      <c r="H1256" s="699"/>
      <c r="I1256" s="699"/>
      <c r="J1256" s="699"/>
      <c r="K1256" s="712"/>
      <c r="L1256" s="714" t="s">
        <v>35</v>
      </c>
      <c r="M1256" s="715" t="str">
        <f>IF(K1256&lt;&gt;"",VLOOKUP(K1256,'DON GIA'!$S$1:$U$19,3,0),"")</f>
        <v/>
      </c>
      <c r="N1256" s="715" t="str">
        <f>IF(K1256&lt;&gt;"",VLOOKUP(K1256,'DON GIA'!$S$1:$V$19,4,0),"")</f>
        <v/>
      </c>
      <c r="O1256" s="715" t="str">
        <f t="shared" si="461"/>
        <v/>
      </c>
      <c r="P1256" s="715" t="str">
        <f t="shared" si="462"/>
        <v/>
      </c>
      <c r="Q1256" s="5" t="s">
        <v>35</v>
      </c>
      <c r="R1256" s="699"/>
      <c r="S1256" s="699"/>
      <c r="T1256" s="715" t="str">
        <f>IF(Q1256&lt;&gt;"",VLOOKUP(Q1256,'DON GIA'!$H$1:$K$103,4,0),"")</f>
        <v/>
      </c>
      <c r="U1256" s="715" t="str">
        <f t="shared" si="463"/>
        <v/>
      </c>
      <c r="V1256" s="715"/>
      <c r="W1256" s="712"/>
      <c r="X1256" s="699"/>
      <c r="Y1256" s="718"/>
      <c r="Z1256" s="725"/>
      <c r="AA1256" s="715" t="str">
        <f>IF(W1256&lt;&gt;"",VLOOKUP(W1256,'DON GIA'!$A$1:$D$346,4,0),"")</f>
        <v/>
      </c>
      <c r="AB1256" s="715" t="str">
        <f t="shared" si="464"/>
        <v/>
      </c>
      <c r="AC1256" s="5"/>
      <c r="AD1256" s="5"/>
      <c r="AE1256" s="5"/>
      <c r="AF1256" s="5"/>
      <c r="AG1256" s="5"/>
      <c r="AH1256" s="699"/>
      <c r="AI1256" s="5"/>
      <c r="AJ1256" s="699"/>
      <c r="AK1256" s="699"/>
      <c r="AL1256" s="715" t="str">
        <f>IF(AI1256&lt;&gt;"",VLOOKUP(AI1256,'DON GIA'!$M$1:$P$9,4,0),"")</f>
        <v/>
      </c>
      <c r="AM1256" s="715" t="str">
        <f t="shared" si="465"/>
        <v/>
      </c>
      <c r="AN1256" s="5"/>
      <c r="AO1256" s="699"/>
      <c r="AP1256" s="702" t="str">
        <f t="shared" si="460"/>
        <v/>
      </c>
      <c r="AQ1256" s="722" t="s">
        <v>515</v>
      </c>
      <c r="AR1256" s="722"/>
      <c r="AS1256" s="639"/>
    </row>
    <row r="1257" spans="1:45" ht="50.25" outlineLevel="2">
      <c r="A1257" s="710">
        <f t="shared" si="466"/>
        <v>81</v>
      </c>
      <c r="B1257" s="711" t="str">
        <f>IF(C1257&lt;&gt;"",COUNTA($C$8:C1257),"")</f>
        <v/>
      </c>
      <c r="C1257" s="711"/>
      <c r="D1257" s="5"/>
      <c r="E1257" s="699"/>
      <c r="F1257" s="699"/>
      <c r="G1257" s="699"/>
      <c r="H1257" s="699"/>
      <c r="I1257" s="699"/>
      <c r="J1257" s="699"/>
      <c r="K1257" s="712"/>
      <c r="L1257" s="714" t="s">
        <v>35</v>
      </c>
      <c r="M1257" s="715" t="str">
        <f>IF(K1257&lt;&gt;"",VLOOKUP(K1257,'DON GIA'!$S$1:$U$19,3,0),"")</f>
        <v/>
      </c>
      <c r="N1257" s="715" t="str">
        <f>IF(K1257&lt;&gt;"",VLOOKUP(K1257,'DON GIA'!$S$1:$V$19,4,0),"")</f>
        <v/>
      </c>
      <c r="O1257" s="715" t="str">
        <f t="shared" si="461"/>
        <v/>
      </c>
      <c r="P1257" s="715" t="str">
        <f t="shared" si="462"/>
        <v/>
      </c>
      <c r="Q1257" s="5" t="s">
        <v>35</v>
      </c>
      <c r="R1257" s="699"/>
      <c r="S1257" s="699"/>
      <c r="T1257" s="715" t="str">
        <f>IF(Q1257&lt;&gt;"",VLOOKUP(Q1257,'DON GIA'!$H$1:$K$103,4,0),"")</f>
        <v/>
      </c>
      <c r="U1257" s="715" t="str">
        <f t="shared" si="463"/>
        <v/>
      </c>
      <c r="V1257" s="715"/>
      <c r="W1257" s="712"/>
      <c r="X1257" s="699"/>
      <c r="Y1257" s="718"/>
      <c r="Z1257" s="725"/>
      <c r="AA1257" s="715" t="str">
        <f>IF(W1257&lt;&gt;"",VLOOKUP(W1257,'DON GIA'!$A$1:$D$346,4,0),"")</f>
        <v/>
      </c>
      <c r="AB1257" s="715" t="str">
        <f t="shared" si="464"/>
        <v/>
      </c>
      <c r="AC1257" s="5"/>
      <c r="AD1257" s="5"/>
      <c r="AE1257" s="5"/>
      <c r="AF1257" s="5"/>
      <c r="AG1257" s="5"/>
      <c r="AH1257" s="699"/>
      <c r="AI1257" s="5"/>
      <c r="AJ1257" s="699"/>
      <c r="AK1257" s="699"/>
      <c r="AL1257" s="715" t="str">
        <f>IF(AI1257&lt;&gt;"",VLOOKUP(AI1257,'DON GIA'!$M$1:$P$9,4,0),"")</f>
        <v/>
      </c>
      <c r="AM1257" s="715" t="str">
        <f t="shared" si="465"/>
        <v/>
      </c>
      <c r="AN1257" s="5"/>
      <c r="AO1257" s="699"/>
      <c r="AP1257" s="702" t="str">
        <f t="shared" si="460"/>
        <v/>
      </c>
      <c r="AQ1257" s="735" t="s">
        <v>2411</v>
      </c>
      <c r="AR1257" s="735"/>
      <c r="AS1257" s="631"/>
    </row>
    <row r="1258" spans="1:45" outlineLevel="2">
      <c r="A1258" s="710">
        <f t="shared" si="466"/>
        <v>81</v>
      </c>
      <c r="B1258" s="711" t="str">
        <f>IF(C1258&lt;&gt;"",COUNTA($C$8:C1258),"")</f>
        <v/>
      </c>
      <c r="C1258" s="711"/>
      <c r="D1258" s="5"/>
      <c r="E1258" s="699"/>
      <c r="F1258" s="699"/>
      <c r="G1258" s="699"/>
      <c r="H1258" s="699"/>
      <c r="I1258" s="699"/>
      <c r="J1258" s="699"/>
      <c r="K1258" s="712"/>
      <c r="L1258" s="714" t="s">
        <v>35</v>
      </c>
      <c r="M1258" s="715" t="str">
        <f>IF(K1258&lt;&gt;"",VLOOKUP(K1258,'DON GIA'!$S$1:$U$19,3,0),"")</f>
        <v/>
      </c>
      <c r="N1258" s="715" t="str">
        <f>IF(K1258&lt;&gt;"",VLOOKUP(K1258,'DON GIA'!$S$1:$V$19,4,0),"")</f>
        <v/>
      </c>
      <c r="O1258" s="715" t="str">
        <f t="shared" si="461"/>
        <v/>
      </c>
      <c r="P1258" s="715" t="str">
        <f t="shared" si="462"/>
        <v/>
      </c>
      <c r="Q1258" s="5" t="s">
        <v>35</v>
      </c>
      <c r="R1258" s="699"/>
      <c r="S1258" s="699"/>
      <c r="T1258" s="715" t="str">
        <f>IF(Q1258&lt;&gt;"",VLOOKUP(Q1258,'DON GIA'!$H$1:$K$103,4,0),"")</f>
        <v/>
      </c>
      <c r="U1258" s="715" t="str">
        <f t="shared" si="463"/>
        <v/>
      </c>
      <c r="V1258" s="715"/>
      <c r="W1258" s="712"/>
      <c r="X1258" s="699"/>
      <c r="Y1258" s="718"/>
      <c r="Z1258" s="725"/>
      <c r="AA1258" s="715" t="str">
        <f>IF(W1258&lt;&gt;"",VLOOKUP(W1258,'DON GIA'!$A$1:$D$346,4,0),"")</f>
        <v/>
      </c>
      <c r="AB1258" s="715" t="str">
        <f t="shared" si="464"/>
        <v/>
      </c>
      <c r="AC1258" s="5"/>
      <c r="AD1258" s="5"/>
      <c r="AE1258" s="5"/>
      <c r="AF1258" s="5"/>
      <c r="AG1258" s="5"/>
      <c r="AH1258" s="699"/>
      <c r="AI1258" s="5"/>
      <c r="AJ1258" s="699"/>
      <c r="AK1258" s="699"/>
      <c r="AL1258" s="715" t="str">
        <f>IF(AI1258&lt;&gt;"",VLOOKUP(AI1258,'DON GIA'!$M$1:$P$9,4,0),"")</f>
        <v/>
      </c>
      <c r="AM1258" s="715" t="str">
        <f t="shared" si="465"/>
        <v/>
      </c>
      <c r="AN1258" s="5"/>
      <c r="AO1258" s="699"/>
      <c r="AP1258" s="702" t="str">
        <f t="shared" si="460"/>
        <v/>
      </c>
      <c r="AQ1258" s="712"/>
      <c r="AR1258" s="712"/>
      <c r="AS1258" s="727"/>
    </row>
    <row r="1259" spans="1:45" outlineLevel="2">
      <c r="A1259" s="710">
        <f t="shared" si="466"/>
        <v>81</v>
      </c>
      <c r="B1259" s="711" t="str">
        <f>IF(C1259&lt;&gt;"",COUNTA($C$8:C1259),"")</f>
        <v/>
      </c>
      <c r="C1259" s="711"/>
      <c r="D1259" s="5"/>
      <c r="E1259" s="699"/>
      <c r="F1259" s="699"/>
      <c r="G1259" s="699"/>
      <c r="H1259" s="699"/>
      <c r="I1259" s="699"/>
      <c r="J1259" s="699"/>
      <c r="K1259" s="712"/>
      <c r="L1259" s="714" t="s">
        <v>35</v>
      </c>
      <c r="M1259" s="715" t="str">
        <f>IF(K1259&lt;&gt;"",VLOOKUP(K1259,'DON GIA'!$S$1:$U$19,3,0),"")</f>
        <v/>
      </c>
      <c r="N1259" s="715" t="str">
        <f>IF(K1259&lt;&gt;"",VLOOKUP(K1259,'DON GIA'!$S$1:$V$19,4,0),"")</f>
        <v/>
      </c>
      <c r="O1259" s="715" t="str">
        <f t="shared" si="461"/>
        <v/>
      </c>
      <c r="P1259" s="715" t="str">
        <f t="shared" si="462"/>
        <v/>
      </c>
      <c r="Q1259" s="5" t="s">
        <v>35</v>
      </c>
      <c r="R1259" s="699"/>
      <c r="S1259" s="699"/>
      <c r="T1259" s="715" t="str">
        <f>IF(Q1259&lt;&gt;"",VLOOKUP(Q1259,'DON GIA'!$H$1:$K$103,4,0),"")</f>
        <v/>
      </c>
      <c r="U1259" s="715" t="str">
        <f t="shared" si="463"/>
        <v/>
      </c>
      <c r="V1259" s="715"/>
      <c r="W1259" s="712"/>
      <c r="X1259" s="699"/>
      <c r="Y1259" s="718"/>
      <c r="Z1259" s="725"/>
      <c r="AA1259" s="715" t="str">
        <f>IF(W1259&lt;&gt;"",VLOOKUP(W1259,'DON GIA'!$A$1:$D$346,4,0),"")</f>
        <v/>
      </c>
      <c r="AB1259" s="715" t="str">
        <f t="shared" si="464"/>
        <v/>
      </c>
      <c r="AC1259" s="5"/>
      <c r="AD1259" s="5"/>
      <c r="AE1259" s="5"/>
      <c r="AF1259" s="5"/>
      <c r="AG1259" s="5"/>
      <c r="AH1259" s="699"/>
      <c r="AI1259" s="5"/>
      <c r="AJ1259" s="699"/>
      <c r="AK1259" s="699"/>
      <c r="AL1259" s="715" t="str">
        <f>IF(AI1259&lt;&gt;"",VLOOKUP(AI1259,'DON GIA'!$M$1:$P$9,4,0),"")</f>
        <v/>
      </c>
      <c r="AM1259" s="715" t="str">
        <f t="shared" si="465"/>
        <v/>
      </c>
      <c r="AN1259" s="5"/>
      <c r="AO1259" s="699"/>
      <c r="AP1259" s="702" t="str">
        <f t="shared" si="460"/>
        <v/>
      </c>
      <c r="AQ1259" s="712"/>
      <c r="AR1259" s="712"/>
      <c r="AS1259" s="727"/>
    </row>
    <row r="1260" spans="1:45" outlineLevel="2">
      <c r="A1260" s="710">
        <f t="shared" si="466"/>
        <v>81</v>
      </c>
      <c r="B1260" s="711"/>
      <c r="C1260" s="711"/>
      <c r="D1260" s="708"/>
      <c r="E1260" s="699"/>
      <c r="F1260" s="699"/>
      <c r="G1260" s="699"/>
      <c r="H1260" s="699"/>
      <c r="I1260" s="699"/>
      <c r="J1260" s="699"/>
      <c r="K1260" s="712"/>
      <c r="L1260" s="714" t="s">
        <v>35</v>
      </c>
      <c r="M1260" s="715" t="str">
        <f>IF(K1260&lt;&gt;"",VLOOKUP(K1260,'DON GIA'!$S$1:$U$19,3,0),"")</f>
        <v/>
      </c>
      <c r="N1260" s="715" t="str">
        <f>IF(K1260&lt;&gt;"",VLOOKUP(K1260,'DON GIA'!$S$1:$V$19,4,0),"")</f>
        <v/>
      </c>
      <c r="O1260" s="715" t="str">
        <f t="shared" si="461"/>
        <v/>
      </c>
      <c r="P1260" s="715" t="str">
        <f t="shared" si="462"/>
        <v/>
      </c>
      <c r="Q1260" s="5" t="s">
        <v>35</v>
      </c>
      <c r="R1260" s="699"/>
      <c r="S1260" s="699"/>
      <c r="T1260" s="715" t="str">
        <f>IF(Q1260&lt;&gt;"",VLOOKUP(Q1260,'DON GIA'!$H$1:$K$103,4,0),"")</f>
        <v/>
      </c>
      <c r="U1260" s="715" t="str">
        <f t="shared" si="463"/>
        <v/>
      </c>
      <c r="V1260" s="715"/>
      <c r="W1260" s="712" t="s">
        <v>35</v>
      </c>
      <c r="X1260" s="699"/>
      <c r="Y1260" s="718"/>
      <c r="Z1260" s="725"/>
      <c r="AA1260" s="715" t="str">
        <f>IF(W1260&lt;&gt;"",VLOOKUP(W1260,'DON GIA'!$A$1:$D$346,4,0),"")</f>
        <v/>
      </c>
      <c r="AB1260" s="715" t="str">
        <f t="shared" si="464"/>
        <v/>
      </c>
      <c r="AC1260" s="5"/>
      <c r="AD1260" s="5"/>
      <c r="AE1260" s="5"/>
      <c r="AF1260" s="5"/>
      <c r="AG1260" s="5"/>
      <c r="AH1260" s="699"/>
      <c r="AI1260" s="5"/>
      <c r="AJ1260" s="699"/>
      <c r="AK1260" s="699"/>
      <c r="AL1260" s="715" t="str">
        <f>IF(AI1260&lt;&gt;"",VLOOKUP(AI1260,'DON GIA'!$M$1:$P$9,4,0),"")</f>
        <v/>
      </c>
      <c r="AM1260" s="715" t="str">
        <f t="shared" si="465"/>
        <v/>
      </c>
      <c r="AN1260" s="5"/>
      <c r="AO1260" s="699"/>
      <c r="AP1260" s="702" t="str">
        <f t="shared" si="460"/>
        <v/>
      </c>
      <c r="AQ1260" s="712"/>
      <c r="AR1260" s="712"/>
      <c r="AS1260" s="727"/>
    </row>
    <row r="1261" spans="1:45" outlineLevel="1">
      <c r="A1261" s="658" t="s">
        <v>2078</v>
      </c>
      <c r="B1261" s="696">
        <f>IF(C1261&lt;&gt;"",COUNTA($C$8:C1261),"")</f>
        <v>82</v>
      </c>
      <c r="C1261" s="696">
        <v>464</v>
      </c>
      <c r="D1261" s="708" t="s">
        <v>435</v>
      </c>
      <c r="E1261" s="698"/>
      <c r="F1261" s="699"/>
      <c r="G1261" s="698"/>
      <c r="H1261" s="698"/>
      <c r="I1261" s="698"/>
      <c r="J1261" s="698"/>
      <c r="K1261" s="697"/>
      <c r="L1261" s="701">
        <f>SUBTOTAL(9,L1262:L1277)</f>
        <v>110.4</v>
      </c>
      <c r="M1261" s="702"/>
      <c r="N1261" s="702"/>
      <c r="O1261" s="702">
        <f>SUBTOTAL(9,O1262:O1277)</f>
        <v>185361600</v>
      </c>
      <c r="P1261" s="702">
        <f>SUBTOTAL(9,P1262:P1277)</f>
        <v>0</v>
      </c>
      <c r="Q1261" s="708"/>
      <c r="R1261" s="698"/>
      <c r="S1261" s="698">
        <f>SUBTOTAL(9,S1262:S1277)</f>
        <v>0</v>
      </c>
      <c r="T1261" s="702"/>
      <c r="U1261" s="702">
        <f>SUBTOTAL(9,U1262:U1277)</f>
        <v>0</v>
      </c>
      <c r="V1261" s="702"/>
      <c r="W1261" s="697"/>
      <c r="X1261" s="698"/>
      <c r="Y1261" s="705">
        <f>SUBTOTAL(9,Y1262:Y1277)</f>
        <v>149.61199999999999</v>
      </c>
      <c r="Z1261" s="724">
        <f>SUBTOTAL(9,Z1262:Z1277)</f>
        <v>0</v>
      </c>
      <c r="AA1261" s="702"/>
      <c r="AB1261" s="702">
        <f>SUBTOTAL(9,AB1262:AB1277)</f>
        <v>289520907.35599995</v>
      </c>
      <c r="AC1261" s="708"/>
      <c r="AD1261" s="708"/>
      <c r="AE1261" s="708"/>
      <c r="AF1261" s="708"/>
      <c r="AG1261" s="708"/>
      <c r="AH1261" s="698"/>
      <c r="AI1261" s="708"/>
      <c r="AJ1261" s="698"/>
      <c r="AK1261" s="698">
        <f>SUBTOTAL(9,AK1262:AK1277)</f>
        <v>2</v>
      </c>
      <c r="AL1261" s="702"/>
      <c r="AM1261" s="702">
        <f>SUBTOTAL(9,AM1262:AM1277)</f>
        <v>19447960</v>
      </c>
      <c r="AN1261" s="708"/>
      <c r="AO1261" s="698">
        <f>SUBTOTAL(9,AO1262:AO1277)</f>
        <v>0</v>
      </c>
      <c r="AP1261" s="702">
        <f t="shared" si="460"/>
        <v>494330467.35599995</v>
      </c>
      <c r="AQ1261" s="779"/>
      <c r="AR1261" s="779"/>
      <c r="AS1261" s="780"/>
    </row>
    <row r="1262" spans="1:45" ht="33.75" outlineLevel="2">
      <c r="A1262" s="710">
        <f>IF(B1261&lt;&gt;"",B1261,A1260)</f>
        <v>82</v>
      </c>
      <c r="B1262" s="711" t="str">
        <f>IF(C1262&lt;&gt;"",COUNTA($C$8:C1262),"")</f>
        <v/>
      </c>
      <c r="C1262" s="711"/>
      <c r="D1262" s="5" t="s">
        <v>436</v>
      </c>
      <c r="E1262" s="699">
        <v>1</v>
      </c>
      <c r="F1262" s="699"/>
      <c r="G1262" s="699">
        <v>230</v>
      </c>
      <c r="H1262" s="699">
        <v>7</v>
      </c>
      <c r="I1262" s="699">
        <v>396</v>
      </c>
      <c r="J1262" s="699" t="s">
        <v>522</v>
      </c>
      <c r="K1262" s="712" t="s">
        <v>973</v>
      </c>
      <c r="L1262" s="714">
        <v>110.4</v>
      </c>
      <c r="M1262" s="715">
        <f>IF(K1262&lt;&gt;"",VLOOKUP(K1262,'DON GIA'!$S$1:$U$19,3,0),"")</f>
        <v>1679000</v>
      </c>
      <c r="N1262" s="715">
        <f>IF(K1262&lt;&gt;"",VLOOKUP(K1262,'DON GIA'!$S$1:$V$19,4,0),"")</f>
        <v>0</v>
      </c>
      <c r="O1262" s="715">
        <f t="shared" ref="O1262:O1275" si="467">IF(K1262&lt;&gt;"",L1262*M1262,"")</f>
        <v>185361600</v>
      </c>
      <c r="P1262" s="715">
        <f t="shared" ref="P1262:P1275" si="468">IF(K1262&lt;&gt;"",L1262*N1262,"")</f>
        <v>0</v>
      </c>
      <c r="Q1262" s="5" t="s">
        <v>35</v>
      </c>
      <c r="R1262" s="699"/>
      <c r="S1262" s="699"/>
      <c r="T1262" s="715" t="str">
        <f>IF(Q1262&lt;&gt;"",VLOOKUP(Q1262,'DON GIA'!$H$1:$K$103,4,0),"")</f>
        <v/>
      </c>
      <c r="U1262" s="715" t="str">
        <f t="shared" ref="U1262:U1275" si="469">IF(Q1262&lt;&gt;"",IF(ISNUMBER(T1262),S1262*T1262,""),"")</f>
        <v/>
      </c>
      <c r="V1262" s="715" t="s">
        <v>2163</v>
      </c>
      <c r="W1262" s="712" t="s">
        <v>1093</v>
      </c>
      <c r="X1262" s="699" t="s">
        <v>27</v>
      </c>
      <c r="Y1262" s="718">
        <v>5.7</v>
      </c>
      <c r="Z1262" s="725"/>
      <c r="AA1262" s="715">
        <f>IF(W1262&lt;&gt;"",VLOOKUP(W1262,'DON GIA'!$A$1:$D$346,4,0),"")</f>
        <v>3152933</v>
      </c>
      <c r="AB1262" s="715">
        <f t="shared" ref="AB1262:AB1275" si="470">IF(W1262&lt;&gt;"",IF(ISNUMBER(AA1262),Y1262*AA1262,""),"")</f>
        <v>17971718.100000001</v>
      </c>
      <c r="AC1262" s="5" t="s">
        <v>28</v>
      </c>
      <c r="AD1262" s="5" t="s">
        <v>29</v>
      </c>
      <c r="AE1262" s="5" t="s">
        <v>30</v>
      </c>
      <c r="AF1262" s="5" t="s">
        <v>41</v>
      </c>
      <c r="AG1262" s="5" t="s">
        <v>32</v>
      </c>
      <c r="AH1262" s="699"/>
      <c r="AI1262" s="5" t="s">
        <v>561</v>
      </c>
      <c r="AJ1262" s="699" t="s">
        <v>409</v>
      </c>
      <c r="AK1262" s="699">
        <v>1</v>
      </c>
      <c r="AL1262" s="715">
        <f>IF(AI1262&lt;&gt;"",VLOOKUP(AI1262,'DON GIA'!$M$1:$P$9,4,0),"")</f>
        <v>6447960</v>
      </c>
      <c r="AM1262" s="715">
        <f t="shared" ref="AM1262:AM1275" si="471">IF(AI1262&lt;&gt;"",AK1262*AL1262,"")</f>
        <v>6447960</v>
      </c>
      <c r="AN1262" s="5"/>
      <c r="AO1262" s="699"/>
      <c r="AP1262" s="702" t="str">
        <f t="shared" si="460"/>
        <v/>
      </c>
      <c r="AQ1262" s="779" t="s">
        <v>2412</v>
      </c>
      <c r="AR1262" s="779" t="s">
        <v>2021</v>
      </c>
      <c r="AS1262" s="780"/>
    </row>
    <row r="1263" spans="1:45" ht="66.75" outlineLevel="2">
      <c r="A1263" s="710">
        <f t="shared" ref="A1263:A1277" si="472">IF(B1262&lt;&gt;"",B1262,A1262)</f>
        <v>82</v>
      </c>
      <c r="B1263" s="711" t="str">
        <f>IF(C1263&lt;&gt;"",COUNTA($C$8:C1263),"")</f>
        <v/>
      </c>
      <c r="C1263" s="711"/>
      <c r="D1263" s="5" t="s">
        <v>437</v>
      </c>
      <c r="E1263" s="699"/>
      <c r="F1263" s="699"/>
      <c r="G1263" s="699"/>
      <c r="H1263" s="699"/>
      <c r="I1263" s="699"/>
      <c r="J1263" s="699"/>
      <c r="K1263" s="712"/>
      <c r="L1263" s="714"/>
      <c r="M1263" s="715" t="str">
        <f>IF(K1263&lt;&gt;"",VLOOKUP(K1263,'DON GIA'!$S$1:$U$19,3,0),"")</f>
        <v/>
      </c>
      <c r="N1263" s="715" t="str">
        <f>IF(K1263&lt;&gt;"",VLOOKUP(K1263,'DON GIA'!$S$1:$V$19,4,0),"")</f>
        <v/>
      </c>
      <c r="O1263" s="715" t="str">
        <f t="shared" si="467"/>
        <v/>
      </c>
      <c r="P1263" s="715" t="str">
        <f t="shared" si="468"/>
        <v/>
      </c>
      <c r="Q1263" s="5" t="s">
        <v>35</v>
      </c>
      <c r="R1263" s="699"/>
      <c r="S1263" s="699"/>
      <c r="T1263" s="715" t="str">
        <f>IF(Q1263&lt;&gt;"",VLOOKUP(Q1263,'DON GIA'!$H$1:$K$103,4,0),"")</f>
        <v/>
      </c>
      <c r="U1263" s="715" t="str">
        <f t="shared" si="469"/>
        <v/>
      </c>
      <c r="V1263" s="715"/>
      <c r="W1263" s="712" t="s">
        <v>1063</v>
      </c>
      <c r="X1263" s="699" t="s">
        <v>27</v>
      </c>
      <c r="Y1263" s="718">
        <v>58.16</v>
      </c>
      <c r="Z1263" s="725"/>
      <c r="AA1263" s="715">
        <f>IF(W1263&lt;&gt;"",VLOOKUP(W1263,'DON GIA'!$A$1:$D$346,4,0),"")</f>
        <v>3941166</v>
      </c>
      <c r="AB1263" s="715">
        <f t="shared" si="470"/>
        <v>229218214.55999997</v>
      </c>
      <c r="AC1263" s="5" t="s">
        <v>28</v>
      </c>
      <c r="AD1263" s="5" t="s">
        <v>29</v>
      </c>
      <c r="AE1263" s="5" t="s">
        <v>30</v>
      </c>
      <c r="AF1263" s="5" t="s">
        <v>31</v>
      </c>
      <c r="AG1263" s="5" t="s">
        <v>32</v>
      </c>
      <c r="AH1263" s="699"/>
      <c r="AI1263" s="5" t="s">
        <v>578</v>
      </c>
      <c r="AJ1263" s="699" t="s">
        <v>560</v>
      </c>
      <c r="AK1263" s="699">
        <v>1</v>
      </c>
      <c r="AL1263" s="715">
        <f>IF(AI1263&lt;&gt;"",VLOOKUP(AI1263,'DON GIA'!$M$1:$P$9,4,0),"")</f>
        <v>13000000</v>
      </c>
      <c r="AM1263" s="715">
        <f t="shared" si="471"/>
        <v>13000000</v>
      </c>
      <c r="AN1263" s="5"/>
      <c r="AO1263" s="699"/>
      <c r="AP1263" s="702" t="str">
        <f t="shared" si="460"/>
        <v/>
      </c>
      <c r="AQ1263" s="781" t="s">
        <v>524</v>
      </c>
      <c r="AR1263" s="782" t="s">
        <v>2413</v>
      </c>
      <c r="AS1263" s="729"/>
    </row>
    <row r="1264" spans="1:45" ht="82.5" outlineLevel="2">
      <c r="A1264" s="710">
        <f t="shared" si="472"/>
        <v>82</v>
      </c>
      <c r="B1264" s="711" t="str">
        <f>IF(C1264&lt;&gt;"",COUNTA($C$8:C1264),"")</f>
        <v/>
      </c>
      <c r="C1264" s="711"/>
      <c r="D1264" s="5"/>
      <c r="E1264" s="699"/>
      <c r="F1264" s="699"/>
      <c r="G1264" s="699"/>
      <c r="H1264" s="699"/>
      <c r="I1264" s="699"/>
      <c r="J1264" s="699"/>
      <c r="K1264" s="712"/>
      <c r="L1264" s="714" t="s">
        <v>35</v>
      </c>
      <c r="M1264" s="715" t="str">
        <f>IF(K1264&lt;&gt;"",VLOOKUP(K1264,'DON GIA'!$S$1:$U$19,3,0),"")</f>
        <v/>
      </c>
      <c r="N1264" s="715" t="str">
        <f>IF(K1264&lt;&gt;"",VLOOKUP(K1264,'DON GIA'!$S$1:$V$19,4,0),"")</f>
        <v/>
      </c>
      <c r="O1264" s="715" t="str">
        <f t="shared" si="467"/>
        <v/>
      </c>
      <c r="P1264" s="715" t="str">
        <f t="shared" si="468"/>
        <v/>
      </c>
      <c r="Q1264" s="5" t="s">
        <v>35</v>
      </c>
      <c r="R1264" s="699"/>
      <c r="S1264" s="699"/>
      <c r="T1264" s="715" t="str">
        <f>IF(Q1264&lt;&gt;"",VLOOKUP(Q1264,'DON GIA'!$H$1:$K$103,4,0),"")</f>
        <v/>
      </c>
      <c r="U1264" s="715" t="str">
        <f t="shared" si="469"/>
        <v/>
      </c>
      <c r="V1264" s="715"/>
      <c r="W1264" s="712" t="s">
        <v>1253</v>
      </c>
      <c r="X1264" s="699" t="s">
        <v>27</v>
      </c>
      <c r="Y1264" s="718">
        <v>3.25</v>
      </c>
      <c r="Z1264" s="725"/>
      <c r="AA1264" s="715">
        <f>IF(W1264&lt;&gt;"",VLOOKUP(W1264,'DON GIA'!$A$1:$D$346,4,0),"")</f>
        <v>4710655</v>
      </c>
      <c r="AB1264" s="715">
        <f t="shared" si="470"/>
        <v>15309628.75</v>
      </c>
      <c r="AC1264" s="5" t="s">
        <v>32</v>
      </c>
      <c r="AD1264" s="5" t="s">
        <v>29</v>
      </c>
      <c r="AE1264" s="5" t="s">
        <v>36</v>
      </c>
      <c r="AF1264" s="5" t="s">
        <v>31</v>
      </c>
      <c r="AG1264" s="5" t="s">
        <v>32</v>
      </c>
      <c r="AH1264" s="699"/>
      <c r="AI1264" s="5"/>
      <c r="AJ1264" s="699"/>
      <c r="AK1264" s="699"/>
      <c r="AL1264" s="715" t="str">
        <f>IF(AI1264&lt;&gt;"",VLOOKUP(AI1264,'DON GIA'!$M$1:$P$9,4,0),"")</f>
        <v/>
      </c>
      <c r="AM1264" s="715" t="str">
        <f t="shared" si="471"/>
        <v/>
      </c>
      <c r="AN1264" s="5"/>
      <c r="AO1264" s="699"/>
      <c r="AP1264" s="702" t="str">
        <f t="shared" si="460"/>
        <v/>
      </c>
      <c r="AQ1264" s="781" t="s">
        <v>2414</v>
      </c>
      <c r="AR1264" s="781" t="s">
        <v>2056</v>
      </c>
      <c r="AS1264" s="729"/>
    </row>
    <row r="1265" spans="1:45" ht="49.5" outlineLevel="2">
      <c r="A1265" s="710">
        <f t="shared" si="472"/>
        <v>82</v>
      </c>
      <c r="B1265" s="711" t="str">
        <f>IF(C1265&lt;&gt;"",COUNTA($C$8:C1265),"")</f>
        <v/>
      </c>
      <c r="C1265" s="711"/>
      <c r="D1265" s="5"/>
      <c r="E1265" s="699"/>
      <c r="F1265" s="699"/>
      <c r="G1265" s="699"/>
      <c r="H1265" s="699"/>
      <c r="I1265" s="699"/>
      <c r="J1265" s="699"/>
      <c r="K1265" s="712"/>
      <c r="L1265" s="714" t="s">
        <v>35</v>
      </c>
      <c r="M1265" s="715" t="str">
        <f>IF(K1265&lt;&gt;"",VLOOKUP(K1265,'DON GIA'!$S$1:$U$19,3,0),"")</f>
        <v/>
      </c>
      <c r="N1265" s="715" t="str">
        <f>IF(K1265&lt;&gt;"",VLOOKUP(K1265,'DON GIA'!$S$1:$V$19,4,0),"")</f>
        <v/>
      </c>
      <c r="O1265" s="715" t="str">
        <f t="shared" si="467"/>
        <v/>
      </c>
      <c r="P1265" s="715" t="str">
        <f t="shared" si="468"/>
        <v/>
      </c>
      <c r="Q1265" s="5" t="s">
        <v>35</v>
      </c>
      <c r="R1265" s="699"/>
      <c r="S1265" s="699"/>
      <c r="T1265" s="715" t="str">
        <f>IF(Q1265&lt;&gt;"",VLOOKUP(Q1265,'DON GIA'!$H$1:$K$103,4,0),"")</f>
        <v/>
      </c>
      <c r="U1265" s="715" t="str">
        <f t="shared" si="469"/>
        <v/>
      </c>
      <c r="V1265" s="715"/>
      <c r="W1265" s="712" t="s">
        <v>1083</v>
      </c>
      <c r="X1265" s="699" t="s">
        <v>27</v>
      </c>
      <c r="Y1265" s="718">
        <v>2.21</v>
      </c>
      <c r="Z1265" s="725"/>
      <c r="AA1265" s="715">
        <f>IF(W1265&lt;&gt;"",VLOOKUP(W1265,'DON GIA'!$A$1:$D$346,4,0),"")</f>
        <v>282038</v>
      </c>
      <c r="AB1265" s="715">
        <f t="shared" si="470"/>
        <v>623303.98</v>
      </c>
      <c r="AC1265" s="5"/>
      <c r="AD1265" s="5"/>
      <c r="AE1265" s="5"/>
      <c r="AF1265" s="5"/>
      <c r="AG1265" s="5"/>
      <c r="AH1265" s="699"/>
      <c r="AI1265" s="5"/>
      <c r="AJ1265" s="699"/>
      <c r="AK1265" s="699"/>
      <c r="AL1265" s="715" t="str">
        <f>IF(AI1265&lt;&gt;"",VLOOKUP(AI1265,'DON GIA'!$M$1:$P$9,4,0),"")</f>
        <v/>
      </c>
      <c r="AM1265" s="715" t="str">
        <f t="shared" si="471"/>
        <v/>
      </c>
      <c r="AN1265" s="5"/>
      <c r="AO1265" s="699"/>
      <c r="AP1265" s="702" t="str">
        <f t="shared" si="460"/>
        <v/>
      </c>
      <c r="AQ1265" s="722" t="s">
        <v>525</v>
      </c>
      <c r="AR1265" s="722" t="s">
        <v>2054</v>
      </c>
      <c r="AS1265" s="639"/>
    </row>
    <row r="1266" spans="1:45" ht="49.5" outlineLevel="2">
      <c r="A1266" s="710">
        <f t="shared" si="472"/>
        <v>82</v>
      </c>
      <c r="B1266" s="711" t="str">
        <f>IF(C1266&lt;&gt;"",COUNTA($C$8:C1266),"")</f>
        <v/>
      </c>
      <c r="C1266" s="711"/>
      <c r="D1266" s="5"/>
      <c r="E1266" s="699"/>
      <c r="F1266" s="699"/>
      <c r="G1266" s="699"/>
      <c r="H1266" s="699"/>
      <c r="I1266" s="699"/>
      <c r="J1266" s="699"/>
      <c r="K1266" s="712"/>
      <c r="L1266" s="714" t="s">
        <v>35</v>
      </c>
      <c r="M1266" s="715" t="str">
        <f>IF(K1266&lt;&gt;"",VLOOKUP(K1266,'DON GIA'!$S$1:$U$19,3,0),"")</f>
        <v/>
      </c>
      <c r="N1266" s="715" t="str">
        <f>IF(K1266&lt;&gt;"",VLOOKUP(K1266,'DON GIA'!$S$1:$V$19,4,0),"")</f>
        <v/>
      </c>
      <c r="O1266" s="715" t="str">
        <f t="shared" si="467"/>
        <v/>
      </c>
      <c r="P1266" s="715" t="str">
        <f t="shared" si="468"/>
        <v/>
      </c>
      <c r="Q1266" s="5" t="s">
        <v>35</v>
      </c>
      <c r="R1266" s="699"/>
      <c r="S1266" s="699"/>
      <c r="T1266" s="715" t="str">
        <f>IF(Q1266&lt;&gt;"",VLOOKUP(Q1266,'DON GIA'!$H$1:$K$103,4,0),"")</f>
        <v/>
      </c>
      <c r="U1266" s="715" t="str">
        <f t="shared" si="469"/>
        <v/>
      </c>
      <c r="V1266" s="715"/>
      <c r="W1266" s="712" t="s">
        <v>1082</v>
      </c>
      <c r="X1266" s="699" t="s">
        <v>38</v>
      </c>
      <c r="Y1266" s="718">
        <v>0.10199999999999999</v>
      </c>
      <c r="Z1266" s="725"/>
      <c r="AA1266" s="715">
        <f>IF(W1266&lt;&gt;"",VLOOKUP(W1266,'DON GIA'!$A$1:$D$346,4,0),"")</f>
        <v>2523428</v>
      </c>
      <c r="AB1266" s="715">
        <f t="shared" si="470"/>
        <v>257389.65599999999</v>
      </c>
      <c r="AC1266" s="5"/>
      <c r="AD1266" s="5"/>
      <c r="AE1266" s="5"/>
      <c r="AF1266" s="5"/>
      <c r="AG1266" s="5"/>
      <c r="AH1266" s="699"/>
      <c r="AI1266" s="5"/>
      <c r="AJ1266" s="699"/>
      <c r="AK1266" s="699"/>
      <c r="AL1266" s="715" t="str">
        <f>IF(AI1266&lt;&gt;"",VLOOKUP(AI1266,'DON GIA'!$M$1:$P$9,4,0),"")</f>
        <v/>
      </c>
      <c r="AM1266" s="715" t="str">
        <f t="shared" si="471"/>
        <v/>
      </c>
      <c r="AN1266" s="5"/>
      <c r="AO1266" s="699"/>
      <c r="AP1266" s="702" t="str">
        <f t="shared" si="460"/>
        <v/>
      </c>
      <c r="AQ1266" s="781" t="s">
        <v>526</v>
      </c>
      <c r="AR1266" s="781"/>
      <c r="AS1266" s="729"/>
    </row>
    <row r="1267" spans="1:45" ht="66.75" outlineLevel="2">
      <c r="A1267" s="710">
        <f t="shared" si="472"/>
        <v>82</v>
      </c>
      <c r="B1267" s="711" t="str">
        <f>IF(C1267&lt;&gt;"",COUNTA($C$8:C1267),"")</f>
        <v/>
      </c>
      <c r="C1267" s="711"/>
      <c r="D1267" s="5"/>
      <c r="E1267" s="699"/>
      <c r="F1267" s="699"/>
      <c r="G1267" s="699"/>
      <c r="H1267" s="699"/>
      <c r="I1267" s="699"/>
      <c r="J1267" s="699"/>
      <c r="K1267" s="712"/>
      <c r="L1267" s="714" t="s">
        <v>35</v>
      </c>
      <c r="M1267" s="715" t="str">
        <f>IF(K1267&lt;&gt;"",VLOOKUP(K1267,'DON GIA'!$S$1:$U$19,3,0),"")</f>
        <v/>
      </c>
      <c r="N1267" s="715" t="str">
        <f>IF(K1267&lt;&gt;"",VLOOKUP(K1267,'DON GIA'!$S$1:$V$19,4,0),"")</f>
        <v/>
      </c>
      <c r="O1267" s="715" t="str">
        <f t="shared" si="467"/>
        <v/>
      </c>
      <c r="P1267" s="715" t="str">
        <f t="shared" si="468"/>
        <v/>
      </c>
      <c r="Q1267" s="5" t="s">
        <v>35</v>
      </c>
      <c r="R1267" s="699"/>
      <c r="S1267" s="699"/>
      <c r="T1267" s="715" t="str">
        <f>IF(Q1267&lt;&gt;"",VLOOKUP(Q1267,'DON GIA'!$H$1:$K$103,4,0),"")</f>
        <v/>
      </c>
      <c r="U1267" s="715" t="str">
        <f t="shared" si="469"/>
        <v/>
      </c>
      <c r="V1267" s="715"/>
      <c r="W1267" s="712" t="s">
        <v>1095</v>
      </c>
      <c r="X1267" s="699" t="s">
        <v>27</v>
      </c>
      <c r="Y1267" s="718">
        <v>1.19</v>
      </c>
      <c r="Z1267" s="725"/>
      <c r="AA1267" s="715">
        <f>IF(W1267&lt;&gt;"",VLOOKUP(W1267,'DON GIA'!$A$1:$D$346,4,0),"")</f>
        <v>292949</v>
      </c>
      <c r="AB1267" s="715">
        <f t="shared" si="470"/>
        <v>348609.31</v>
      </c>
      <c r="AC1267" s="5"/>
      <c r="AD1267" s="5"/>
      <c r="AE1267" s="5"/>
      <c r="AF1267" s="5"/>
      <c r="AG1267" s="5"/>
      <c r="AH1267" s="699"/>
      <c r="AI1267" s="5"/>
      <c r="AJ1267" s="699"/>
      <c r="AK1267" s="699"/>
      <c r="AL1267" s="715" t="str">
        <f>IF(AI1267&lt;&gt;"",VLOOKUP(AI1267,'DON GIA'!$M$1:$P$9,4,0),"")</f>
        <v/>
      </c>
      <c r="AM1267" s="715" t="str">
        <f t="shared" si="471"/>
        <v/>
      </c>
      <c r="AN1267" s="5"/>
      <c r="AO1267" s="699"/>
      <c r="AP1267" s="702" t="str">
        <f t="shared" si="460"/>
        <v/>
      </c>
      <c r="AQ1267" s="735" t="s">
        <v>515</v>
      </c>
      <c r="AR1267" s="735"/>
      <c r="AS1267" s="631"/>
    </row>
    <row r="1268" spans="1:45" outlineLevel="2">
      <c r="A1268" s="710">
        <f t="shared" si="472"/>
        <v>82</v>
      </c>
      <c r="B1268" s="711" t="str">
        <f>IF(C1268&lt;&gt;"",COUNTA($C$8:C1268),"")</f>
        <v/>
      </c>
      <c r="C1268" s="711"/>
      <c r="D1268" s="5"/>
      <c r="E1268" s="699"/>
      <c r="F1268" s="699"/>
      <c r="G1268" s="699"/>
      <c r="H1268" s="699"/>
      <c r="I1268" s="699"/>
      <c r="J1268" s="699"/>
      <c r="K1268" s="712"/>
      <c r="L1268" s="714" t="s">
        <v>35</v>
      </c>
      <c r="M1268" s="715" t="str">
        <f>IF(K1268&lt;&gt;"",VLOOKUP(K1268,'DON GIA'!$S$1:$U$19,3,0),"")</f>
        <v/>
      </c>
      <c r="N1268" s="715" t="str">
        <f>IF(K1268&lt;&gt;"",VLOOKUP(K1268,'DON GIA'!$S$1:$V$19,4,0),"")</f>
        <v/>
      </c>
      <c r="O1268" s="715" t="str">
        <f t="shared" si="467"/>
        <v/>
      </c>
      <c r="P1268" s="715" t="str">
        <f t="shared" si="468"/>
        <v/>
      </c>
      <c r="Q1268" s="5" t="s">
        <v>35</v>
      </c>
      <c r="R1268" s="699"/>
      <c r="S1268" s="699"/>
      <c r="T1268" s="715" t="str">
        <f>IF(Q1268&lt;&gt;"",VLOOKUP(Q1268,'DON GIA'!$H$1:$K$103,4,0),"")</f>
        <v/>
      </c>
      <c r="U1268" s="715" t="str">
        <f t="shared" si="469"/>
        <v/>
      </c>
      <c r="V1268" s="715"/>
      <c r="W1268" s="712" t="s">
        <v>1085</v>
      </c>
      <c r="X1268" s="699" t="s">
        <v>27</v>
      </c>
      <c r="Y1268" s="718">
        <v>78</v>
      </c>
      <c r="Z1268" s="725"/>
      <c r="AA1268" s="715">
        <f>IF(W1268&lt;&gt;"",VLOOKUP(W1268,'DON GIA'!$A$1:$D$346,4,0),"")</f>
        <v>282038</v>
      </c>
      <c r="AB1268" s="715">
        <f t="shared" si="470"/>
        <v>21998964</v>
      </c>
      <c r="AC1268" s="5"/>
      <c r="AD1268" s="5"/>
      <c r="AE1268" s="5"/>
      <c r="AF1268" s="5"/>
      <c r="AG1268" s="5"/>
      <c r="AH1268" s="699"/>
      <c r="AI1268" s="5"/>
      <c r="AJ1268" s="699"/>
      <c r="AK1268" s="699"/>
      <c r="AL1268" s="715" t="str">
        <f>IF(AI1268&lt;&gt;"",VLOOKUP(AI1268,'DON GIA'!$M$1:$P$9,4,0),"")</f>
        <v/>
      </c>
      <c r="AM1268" s="715" t="str">
        <f t="shared" si="471"/>
        <v/>
      </c>
      <c r="AN1268" s="5"/>
      <c r="AO1268" s="699"/>
      <c r="AP1268" s="702" t="str">
        <f t="shared" si="460"/>
        <v/>
      </c>
      <c r="AQ1268" s="726" t="s">
        <v>2055</v>
      </c>
      <c r="AR1268" s="726"/>
      <c r="AS1268" s="727"/>
    </row>
    <row r="1269" spans="1:45" outlineLevel="2">
      <c r="A1269" s="710">
        <f t="shared" si="472"/>
        <v>82</v>
      </c>
      <c r="B1269" s="711" t="str">
        <f>IF(C1269&lt;&gt;"",COUNTA($C$8:C1269),"")</f>
        <v/>
      </c>
      <c r="C1269" s="711"/>
      <c r="D1269" s="5"/>
      <c r="E1269" s="699"/>
      <c r="F1269" s="699"/>
      <c r="G1269" s="699"/>
      <c r="H1269" s="699"/>
      <c r="I1269" s="699"/>
      <c r="J1269" s="699"/>
      <c r="K1269" s="712"/>
      <c r="L1269" s="714" t="s">
        <v>35</v>
      </c>
      <c r="M1269" s="715" t="str">
        <f>IF(K1269&lt;&gt;"",VLOOKUP(K1269,'DON GIA'!$S$1:$U$19,3,0),"")</f>
        <v/>
      </c>
      <c r="N1269" s="715" t="str">
        <f>IF(K1269&lt;&gt;"",VLOOKUP(K1269,'DON GIA'!$S$1:$V$19,4,0),"")</f>
        <v/>
      </c>
      <c r="O1269" s="715" t="str">
        <f t="shared" si="467"/>
        <v/>
      </c>
      <c r="P1269" s="715" t="str">
        <f t="shared" si="468"/>
        <v/>
      </c>
      <c r="Q1269" s="5" t="s">
        <v>35</v>
      </c>
      <c r="R1269" s="699"/>
      <c r="S1269" s="699"/>
      <c r="T1269" s="715" t="str">
        <f>IF(Q1269&lt;&gt;"",VLOOKUP(Q1269,'DON GIA'!$H$1:$K$103,4,0),"")</f>
        <v/>
      </c>
      <c r="U1269" s="715" t="str">
        <f t="shared" si="469"/>
        <v/>
      </c>
      <c r="V1269" s="715"/>
      <c r="W1269" s="712" t="s">
        <v>1049</v>
      </c>
      <c r="X1269" s="699" t="s">
        <v>42</v>
      </c>
      <c r="Y1269" s="718">
        <v>1</v>
      </c>
      <c r="Z1269" s="725"/>
      <c r="AA1269" s="715">
        <f>IF(W1269&lt;&gt;"",VLOOKUP(W1269,'DON GIA'!$A$1:$D$346,4,0),"")</f>
        <v>3793079</v>
      </c>
      <c r="AB1269" s="715">
        <f t="shared" si="470"/>
        <v>3793079</v>
      </c>
      <c r="AC1269" s="5"/>
      <c r="AD1269" s="5"/>
      <c r="AE1269" s="5"/>
      <c r="AF1269" s="5"/>
      <c r="AG1269" s="5"/>
      <c r="AH1269" s="699"/>
      <c r="AI1269" s="5"/>
      <c r="AJ1269" s="699"/>
      <c r="AK1269" s="699"/>
      <c r="AL1269" s="715" t="str">
        <f>IF(AI1269&lt;&gt;"",VLOOKUP(AI1269,'DON GIA'!$M$1:$P$9,4,0),"")</f>
        <v/>
      </c>
      <c r="AM1269" s="715" t="str">
        <f t="shared" si="471"/>
        <v/>
      </c>
      <c r="AN1269" s="5"/>
      <c r="AO1269" s="699"/>
      <c r="AP1269" s="702" t="str">
        <f t="shared" si="460"/>
        <v/>
      </c>
      <c r="AQ1269" s="709"/>
      <c r="AR1269" s="709"/>
      <c r="AS1269" s="723"/>
    </row>
    <row r="1270" spans="1:45" outlineLevel="2">
      <c r="A1270" s="710">
        <f t="shared" si="472"/>
        <v>82</v>
      </c>
      <c r="B1270" s="711" t="str">
        <f>IF(C1270&lt;&gt;"",COUNTA($C$8:C1270),"")</f>
        <v/>
      </c>
      <c r="C1270" s="711"/>
      <c r="D1270" s="5"/>
      <c r="E1270" s="699"/>
      <c r="F1270" s="699"/>
      <c r="G1270" s="699"/>
      <c r="H1270" s="699"/>
      <c r="I1270" s="699"/>
      <c r="J1270" s="699"/>
      <c r="K1270" s="712"/>
      <c r="L1270" s="714" t="s">
        <v>35</v>
      </c>
      <c r="M1270" s="715" t="str">
        <f>IF(K1270&lt;&gt;"",VLOOKUP(K1270,'DON GIA'!$S$1:$U$19,3,0),"")</f>
        <v/>
      </c>
      <c r="N1270" s="715" t="str">
        <f>IF(K1270&lt;&gt;"",VLOOKUP(K1270,'DON GIA'!$S$1:$V$19,4,0),"")</f>
        <v/>
      </c>
      <c r="O1270" s="715" t="str">
        <f t="shared" si="467"/>
        <v/>
      </c>
      <c r="P1270" s="715" t="str">
        <f t="shared" si="468"/>
        <v/>
      </c>
      <c r="Q1270" s="5" t="s">
        <v>35</v>
      </c>
      <c r="R1270" s="699"/>
      <c r="S1270" s="699"/>
      <c r="T1270" s="715" t="str">
        <f>IF(Q1270&lt;&gt;"",VLOOKUP(Q1270,'DON GIA'!$H$1:$K$103,4,0),"")</f>
        <v/>
      </c>
      <c r="U1270" s="715" t="str">
        <f t="shared" si="469"/>
        <v/>
      </c>
      <c r="V1270" s="715"/>
      <c r="W1270" s="712"/>
      <c r="X1270" s="699"/>
      <c r="Y1270" s="718"/>
      <c r="Z1270" s="725"/>
      <c r="AA1270" s="715" t="str">
        <f>IF(W1270&lt;&gt;"",VLOOKUP(W1270,'DON GIA'!$A$1:$D$346,4,0),"")</f>
        <v/>
      </c>
      <c r="AB1270" s="715" t="str">
        <f t="shared" si="470"/>
        <v/>
      </c>
      <c r="AC1270" s="5"/>
      <c r="AD1270" s="5"/>
      <c r="AE1270" s="5"/>
      <c r="AF1270" s="5"/>
      <c r="AG1270" s="5"/>
      <c r="AH1270" s="699"/>
      <c r="AI1270" s="5"/>
      <c r="AJ1270" s="699"/>
      <c r="AK1270" s="699"/>
      <c r="AL1270" s="715" t="str">
        <f>IF(AI1270&lt;&gt;"",VLOOKUP(AI1270,'DON GIA'!$M$1:$P$9,4,0),"")</f>
        <v/>
      </c>
      <c r="AM1270" s="715" t="str">
        <f t="shared" si="471"/>
        <v/>
      </c>
      <c r="AN1270" s="5"/>
      <c r="AO1270" s="699"/>
      <c r="AP1270" s="702" t="str">
        <f t="shared" si="460"/>
        <v/>
      </c>
      <c r="AQ1270" s="722"/>
      <c r="AR1270" s="722"/>
      <c r="AS1270" s="639"/>
    </row>
    <row r="1271" spans="1:45" outlineLevel="2">
      <c r="A1271" s="710">
        <f t="shared" si="472"/>
        <v>82</v>
      </c>
      <c r="B1271" s="711" t="str">
        <f>IF(C1271&lt;&gt;"",COUNTA($C$8:C1271),"")</f>
        <v/>
      </c>
      <c r="C1271" s="711"/>
      <c r="D1271" s="5"/>
      <c r="E1271" s="699"/>
      <c r="F1271" s="699"/>
      <c r="G1271" s="699"/>
      <c r="H1271" s="699"/>
      <c r="I1271" s="699"/>
      <c r="J1271" s="699"/>
      <c r="K1271" s="712"/>
      <c r="L1271" s="714" t="s">
        <v>35</v>
      </c>
      <c r="M1271" s="715" t="str">
        <f>IF(K1271&lt;&gt;"",VLOOKUP(K1271,'DON GIA'!$S$1:$U$19,3,0),"")</f>
        <v/>
      </c>
      <c r="N1271" s="715" t="str">
        <f>IF(K1271&lt;&gt;"",VLOOKUP(K1271,'DON GIA'!$S$1:$V$19,4,0),"")</f>
        <v/>
      </c>
      <c r="O1271" s="715" t="str">
        <f t="shared" si="467"/>
        <v/>
      </c>
      <c r="P1271" s="715" t="str">
        <f t="shared" si="468"/>
        <v/>
      </c>
      <c r="Q1271" s="5" t="s">
        <v>35</v>
      </c>
      <c r="R1271" s="699"/>
      <c r="S1271" s="699"/>
      <c r="T1271" s="715" t="str">
        <f>IF(Q1271&lt;&gt;"",VLOOKUP(Q1271,'DON GIA'!$H$1:$K$103,4,0),"")</f>
        <v/>
      </c>
      <c r="U1271" s="715" t="str">
        <f t="shared" si="469"/>
        <v/>
      </c>
      <c r="V1271" s="715"/>
      <c r="W1271" s="712"/>
      <c r="X1271" s="699"/>
      <c r="Y1271" s="718"/>
      <c r="Z1271" s="725"/>
      <c r="AA1271" s="715" t="str">
        <f>IF(W1271&lt;&gt;"",VLOOKUP(W1271,'DON GIA'!$A$1:$D$346,4,0),"")</f>
        <v/>
      </c>
      <c r="AB1271" s="715" t="str">
        <f t="shared" si="470"/>
        <v/>
      </c>
      <c r="AC1271" s="5"/>
      <c r="AD1271" s="5"/>
      <c r="AE1271" s="5"/>
      <c r="AF1271" s="5"/>
      <c r="AG1271" s="5"/>
      <c r="AH1271" s="699"/>
      <c r="AI1271" s="5"/>
      <c r="AJ1271" s="699"/>
      <c r="AK1271" s="699"/>
      <c r="AL1271" s="715" t="str">
        <f>IF(AI1271&lt;&gt;"",VLOOKUP(AI1271,'DON GIA'!$M$1:$P$9,4,0),"")</f>
        <v/>
      </c>
      <c r="AM1271" s="715" t="str">
        <f t="shared" si="471"/>
        <v/>
      </c>
      <c r="AN1271" s="5"/>
      <c r="AO1271" s="699"/>
      <c r="AP1271" s="702" t="str">
        <f t="shared" si="460"/>
        <v/>
      </c>
      <c r="AQ1271" s="722"/>
      <c r="AR1271" s="722"/>
      <c r="AS1271" s="639"/>
    </row>
    <row r="1272" spans="1:45" outlineLevel="2">
      <c r="A1272" s="710">
        <f t="shared" si="472"/>
        <v>82</v>
      </c>
      <c r="B1272" s="711" t="str">
        <f>IF(C1272&lt;&gt;"",COUNTA($C$8:C1272),"")</f>
        <v/>
      </c>
      <c r="C1272" s="711"/>
      <c r="D1272" s="5"/>
      <c r="E1272" s="699"/>
      <c r="F1272" s="699"/>
      <c r="G1272" s="699"/>
      <c r="H1272" s="699"/>
      <c r="I1272" s="699"/>
      <c r="J1272" s="699"/>
      <c r="K1272" s="712"/>
      <c r="L1272" s="714" t="s">
        <v>35</v>
      </c>
      <c r="M1272" s="715" t="str">
        <f>IF(K1272&lt;&gt;"",VLOOKUP(K1272,'DON GIA'!$S$1:$U$19,3,0),"")</f>
        <v/>
      </c>
      <c r="N1272" s="715" t="str">
        <f>IF(K1272&lt;&gt;"",VLOOKUP(K1272,'DON GIA'!$S$1:$V$19,4,0),"")</f>
        <v/>
      </c>
      <c r="O1272" s="715" t="str">
        <f t="shared" si="467"/>
        <v/>
      </c>
      <c r="P1272" s="715" t="str">
        <f t="shared" si="468"/>
        <v/>
      </c>
      <c r="Q1272" s="5" t="s">
        <v>35</v>
      </c>
      <c r="R1272" s="699"/>
      <c r="S1272" s="699"/>
      <c r="T1272" s="715" t="str">
        <f>IF(Q1272&lt;&gt;"",VLOOKUP(Q1272,'DON GIA'!$H$1:$K$103,4,0),"")</f>
        <v/>
      </c>
      <c r="U1272" s="715" t="str">
        <f t="shared" si="469"/>
        <v/>
      </c>
      <c r="V1272" s="715"/>
      <c r="W1272" s="712"/>
      <c r="X1272" s="699"/>
      <c r="Y1272" s="718"/>
      <c r="Z1272" s="725"/>
      <c r="AA1272" s="715" t="str">
        <f>IF(W1272&lt;&gt;"",VLOOKUP(W1272,'DON GIA'!$A$1:$D$346,4,0),"")</f>
        <v/>
      </c>
      <c r="AB1272" s="715" t="str">
        <f t="shared" si="470"/>
        <v/>
      </c>
      <c r="AC1272" s="5"/>
      <c r="AD1272" s="5"/>
      <c r="AE1272" s="5"/>
      <c r="AF1272" s="5"/>
      <c r="AG1272" s="5"/>
      <c r="AH1272" s="699"/>
      <c r="AI1272" s="5"/>
      <c r="AJ1272" s="699"/>
      <c r="AK1272" s="699"/>
      <c r="AL1272" s="715" t="str">
        <f>IF(AI1272&lt;&gt;"",VLOOKUP(AI1272,'DON GIA'!$M$1:$P$9,4,0),"")</f>
        <v/>
      </c>
      <c r="AM1272" s="715" t="str">
        <f t="shared" si="471"/>
        <v/>
      </c>
      <c r="AN1272" s="5"/>
      <c r="AO1272" s="699"/>
      <c r="AP1272" s="702" t="str">
        <f t="shared" si="460"/>
        <v/>
      </c>
      <c r="AQ1272" s="722"/>
      <c r="AR1272" s="722"/>
      <c r="AS1272" s="639"/>
    </row>
    <row r="1273" spans="1:45" outlineLevel="2">
      <c r="A1273" s="710">
        <f t="shared" si="472"/>
        <v>82</v>
      </c>
      <c r="B1273" s="711" t="str">
        <f>IF(C1273&lt;&gt;"",COUNTA($C$8:C1273),"")</f>
        <v/>
      </c>
      <c r="C1273" s="711"/>
      <c r="D1273" s="5"/>
      <c r="E1273" s="699"/>
      <c r="F1273" s="699"/>
      <c r="G1273" s="699"/>
      <c r="H1273" s="699"/>
      <c r="I1273" s="699"/>
      <c r="J1273" s="699"/>
      <c r="K1273" s="712"/>
      <c r="L1273" s="714" t="s">
        <v>35</v>
      </c>
      <c r="M1273" s="715" t="str">
        <f>IF(K1273&lt;&gt;"",VLOOKUP(K1273,'DON GIA'!$S$1:$U$19,3,0),"")</f>
        <v/>
      </c>
      <c r="N1273" s="715" t="str">
        <f>IF(K1273&lt;&gt;"",VLOOKUP(K1273,'DON GIA'!$S$1:$V$19,4,0),"")</f>
        <v/>
      </c>
      <c r="O1273" s="715" t="str">
        <f t="shared" si="467"/>
        <v/>
      </c>
      <c r="P1273" s="715" t="str">
        <f t="shared" si="468"/>
        <v/>
      </c>
      <c r="Q1273" s="5" t="s">
        <v>35</v>
      </c>
      <c r="R1273" s="699"/>
      <c r="S1273" s="699"/>
      <c r="T1273" s="715" t="str">
        <f>IF(Q1273&lt;&gt;"",VLOOKUP(Q1273,'DON GIA'!$H$1:$K$103,4,0),"")</f>
        <v/>
      </c>
      <c r="U1273" s="715" t="str">
        <f t="shared" si="469"/>
        <v/>
      </c>
      <c r="V1273" s="715"/>
      <c r="W1273" s="712"/>
      <c r="X1273" s="699"/>
      <c r="Y1273" s="718"/>
      <c r="Z1273" s="725"/>
      <c r="AA1273" s="715" t="str">
        <f>IF(W1273&lt;&gt;"",VLOOKUP(W1273,'DON GIA'!$A$1:$D$346,4,0),"")</f>
        <v/>
      </c>
      <c r="AB1273" s="715" t="str">
        <f t="shared" si="470"/>
        <v/>
      </c>
      <c r="AC1273" s="5"/>
      <c r="AD1273" s="5"/>
      <c r="AE1273" s="5"/>
      <c r="AF1273" s="5"/>
      <c r="AG1273" s="5"/>
      <c r="AH1273" s="699"/>
      <c r="AI1273" s="5"/>
      <c r="AJ1273" s="699"/>
      <c r="AK1273" s="699"/>
      <c r="AL1273" s="715" t="str">
        <f>IF(AI1273&lt;&gt;"",VLOOKUP(AI1273,'DON GIA'!$M$1:$P$9,4,0),"")</f>
        <v/>
      </c>
      <c r="AM1273" s="715" t="str">
        <f t="shared" si="471"/>
        <v/>
      </c>
      <c r="AN1273" s="5"/>
      <c r="AO1273" s="699"/>
      <c r="AP1273" s="702" t="str">
        <f t="shared" si="460"/>
        <v/>
      </c>
      <c r="AQ1273" s="722"/>
      <c r="AR1273" s="722"/>
      <c r="AS1273" s="639"/>
    </row>
    <row r="1274" spans="1:45" outlineLevel="2">
      <c r="A1274" s="710">
        <f t="shared" si="472"/>
        <v>82</v>
      </c>
      <c r="B1274" s="711" t="str">
        <f>IF(C1274&lt;&gt;"",COUNTA($C$8:C1274),"")</f>
        <v/>
      </c>
      <c r="C1274" s="711"/>
      <c r="D1274" s="5"/>
      <c r="E1274" s="699"/>
      <c r="F1274" s="699"/>
      <c r="G1274" s="699"/>
      <c r="H1274" s="699"/>
      <c r="I1274" s="699"/>
      <c r="J1274" s="699"/>
      <c r="K1274" s="712"/>
      <c r="L1274" s="714" t="s">
        <v>35</v>
      </c>
      <c r="M1274" s="715" t="str">
        <f>IF(K1274&lt;&gt;"",VLOOKUP(K1274,'DON GIA'!$S$1:$U$19,3,0),"")</f>
        <v/>
      </c>
      <c r="N1274" s="715" t="str">
        <f>IF(K1274&lt;&gt;"",VLOOKUP(K1274,'DON GIA'!$S$1:$V$19,4,0),"")</f>
        <v/>
      </c>
      <c r="O1274" s="715" t="str">
        <f t="shared" si="467"/>
        <v/>
      </c>
      <c r="P1274" s="715" t="str">
        <f t="shared" si="468"/>
        <v/>
      </c>
      <c r="Q1274" s="5" t="s">
        <v>35</v>
      </c>
      <c r="R1274" s="699"/>
      <c r="S1274" s="699"/>
      <c r="T1274" s="715" t="str">
        <f>IF(Q1274&lt;&gt;"",VLOOKUP(Q1274,'DON GIA'!$H$1:$K$103,4,0),"")</f>
        <v/>
      </c>
      <c r="U1274" s="715" t="str">
        <f t="shared" si="469"/>
        <v/>
      </c>
      <c r="V1274" s="715"/>
      <c r="W1274" s="712"/>
      <c r="X1274" s="699"/>
      <c r="Y1274" s="718"/>
      <c r="Z1274" s="725"/>
      <c r="AA1274" s="715" t="str">
        <f>IF(W1274&lt;&gt;"",VLOOKUP(W1274,'DON GIA'!$A$1:$D$346,4,0),"")</f>
        <v/>
      </c>
      <c r="AB1274" s="715" t="str">
        <f t="shared" si="470"/>
        <v/>
      </c>
      <c r="AC1274" s="5"/>
      <c r="AD1274" s="5"/>
      <c r="AE1274" s="5"/>
      <c r="AF1274" s="5"/>
      <c r="AG1274" s="5"/>
      <c r="AH1274" s="699"/>
      <c r="AI1274" s="5"/>
      <c r="AJ1274" s="699"/>
      <c r="AK1274" s="699"/>
      <c r="AL1274" s="715" t="str">
        <f>IF(AI1274&lt;&gt;"",VLOOKUP(AI1274,'DON GIA'!$M$1:$P$9,4,0),"")</f>
        <v/>
      </c>
      <c r="AM1274" s="715" t="str">
        <f t="shared" si="471"/>
        <v/>
      </c>
      <c r="AN1274" s="5"/>
      <c r="AO1274" s="699"/>
      <c r="AP1274" s="702" t="str">
        <f t="shared" si="460"/>
        <v/>
      </c>
      <c r="AQ1274" s="722"/>
      <c r="AR1274" s="722"/>
      <c r="AS1274" s="639"/>
    </row>
    <row r="1275" spans="1:45" outlineLevel="2">
      <c r="A1275" s="710">
        <f t="shared" si="472"/>
        <v>82</v>
      </c>
      <c r="B1275" s="711" t="str">
        <f>IF(C1275&lt;&gt;"",COUNTA($C$8:C1275),"")</f>
        <v/>
      </c>
      <c r="C1275" s="711"/>
      <c r="D1275" s="5"/>
      <c r="E1275" s="699"/>
      <c r="F1275" s="699"/>
      <c r="G1275" s="699"/>
      <c r="H1275" s="699"/>
      <c r="I1275" s="699"/>
      <c r="J1275" s="699"/>
      <c r="K1275" s="712"/>
      <c r="L1275" s="714" t="s">
        <v>35</v>
      </c>
      <c r="M1275" s="715" t="str">
        <f>IF(K1275&lt;&gt;"",VLOOKUP(K1275,'DON GIA'!$S$1:$U$19,3,0),"")</f>
        <v/>
      </c>
      <c r="N1275" s="715" t="str">
        <f>IF(K1275&lt;&gt;"",VLOOKUP(K1275,'DON GIA'!$S$1:$V$19,4,0),"")</f>
        <v/>
      </c>
      <c r="O1275" s="715" t="str">
        <f t="shared" si="467"/>
        <v/>
      </c>
      <c r="P1275" s="715" t="str">
        <f t="shared" si="468"/>
        <v/>
      </c>
      <c r="Q1275" s="5" t="s">
        <v>35</v>
      </c>
      <c r="R1275" s="699"/>
      <c r="S1275" s="699"/>
      <c r="T1275" s="715" t="str">
        <f>IF(Q1275&lt;&gt;"",VLOOKUP(Q1275,'DON GIA'!$H$1:$K$103,4,0),"")</f>
        <v/>
      </c>
      <c r="U1275" s="715" t="str">
        <f t="shared" si="469"/>
        <v/>
      </c>
      <c r="V1275" s="715"/>
      <c r="W1275" s="712"/>
      <c r="X1275" s="699"/>
      <c r="Y1275" s="718"/>
      <c r="Z1275" s="725"/>
      <c r="AA1275" s="715" t="str">
        <f>IF(W1275&lt;&gt;"",VLOOKUP(W1275,'DON GIA'!$A$1:$D$346,4,0),"")</f>
        <v/>
      </c>
      <c r="AB1275" s="715" t="str">
        <f t="shared" si="470"/>
        <v/>
      </c>
      <c r="AC1275" s="5"/>
      <c r="AD1275" s="5"/>
      <c r="AE1275" s="5"/>
      <c r="AF1275" s="5"/>
      <c r="AG1275" s="5"/>
      <c r="AH1275" s="699"/>
      <c r="AI1275" s="5"/>
      <c r="AJ1275" s="699"/>
      <c r="AK1275" s="699"/>
      <c r="AL1275" s="715" t="str">
        <f>IF(AI1275&lt;&gt;"",VLOOKUP(AI1275,'DON GIA'!$M$1:$P$9,4,0),"")</f>
        <v/>
      </c>
      <c r="AM1275" s="715" t="str">
        <f t="shared" si="471"/>
        <v/>
      </c>
      <c r="AN1275" s="5"/>
      <c r="AO1275" s="699"/>
      <c r="AP1275" s="702" t="str">
        <f t="shared" si="460"/>
        <v/>
      </c>
      <c r="AQ1275" s="709"/>
      <c r="AR1275" s="709"/>
      <c r="AS1275" s="723"/>
    </row>
    <row r="1276" spans="1:45" outlineLevel="2">
      <c r="A1276" s="710">
        <f t="shared" si="472"/>
        <v>82</v>
      </c>
      <c r="B1276" s="711" t="str">
        <f>IF(C1276&lt;&gt;"",COUNTA($C$8:C1276),"")</f>
        <v/>
      </c>
      <c r="C1276" s="711"/>
      <c r="D1276" s="5"/>
      <c r="E1276" s="699"/>
      <c r="F1276" s="699"/>
      <c r="G1276" s="699"/>
      <c r="H1276" s="699"/>
      <c r="I1276" s="699"/>
      <c r="J1276" s="699"/>
      <c r="K1276" s="712"/>
      <c r="L1276" s="714" t="s">
        <v>35</v>
      </c>
      <c r="M1276" s="715"/>
      <c r="N1276" s="715"/>
      <c r="O1276" s="715"/>
      <c r="P1276" s="715"/>
      <c r="Q1276" s="5"/>
      <c r="R1276" s="699"/>
      <c r="S1276" s="699"/>
      <c r="T1276" s="715"/>
      <c r="U1276" s="715"/>
      <c r="V1276" s="715"/>
      <c r="W1276" s="712"/>
      <c r="X1276" s="699"/>
      <c r="Y1276" s="718"/>
      <c r="Z1276" s="725"/>
      <c r="AA1276" s="715"/>
      <c r="AB1276" s="715"/>
      <c r="AC1276" s="5"/>
      <c r="AD1276" s="5"/>
      <c r="AE1276" s="5"/>
      <c r="AF1276" s="5"/>
      <c r="AG1276" s="5"/>
      <c r="AH1276" s="699"/>
      <c r="AI1276" s="5"/>
      <c r="AJ1276" s="699"/>
      <c r="AK1276" s="699"/>
      <c r="AL1276" s="715"/>
      <c r="AM1276" s="715"/>
      <c r="AN1276" s="5"/>
      <c r="AO1276" s="699"/>
      <c r="AP1276" s="702" t="str">
        <f t="shared" si="460"/>
        <v/>
      </c>
      <c r="AQ1276" s="775"/>
      <c r="AR1276" s="775"/>
      <c r="AS1276" s="783"/>
    </row>
    <row r="1277" spans="1:45" outlineLevel="2">
      <c r="A1277" s="710">
        <f t="shared" si="472"/>
        <v>82</v>
      </c>
      <c r="B1277" s="711"/>
      <c r="C1277" s="711"/>
      <c r="D1277" s="708"/>
      <c r="E1277" s="699"/>
      <c r="F1277" s="699"/>
      <c r="G1277" s="699"/>
      <c r="H1277" s="699"/>
      <c r="I1277" s="699"/>
      <c r="J1277" s="699"/>
      <c r="K1277" s="712"/>
      <c r="L1277" s="714" t="s">
        <v>35</v>
      </c>
      <c r="M1277" s="715" t="str">
        <f>IF(K1277&lt;&gt;"",VLOOKUP(K1277,'DON GIA'!$S$1:$U$19,3,0),"")</f>
        <v/>
      </c>
      <c r="N1277" s="715" t="str">
        <f>IF(K1277&lt;&gt;"",VLOOKUP(K1277,'DON GIA'!$S$1:$V$19,4,0),"")</f>
        <v/>
      </c>
      <c r="O1277" s="715" t="str">
        <f>IF(K1277&lt;&gt;"",L1277*M1277,"")</f>
        <v/>
      </c>
      <c r="P1277" s="715" t="str">
        <f>IF(K1277&lt;&gt;"",L1277*N1277,"")</f>
        <v/>
      </c>
      <c r="Q1277" s="5" t="s">
        <v>35</v>
      </c>
      <c r="R1277" s="699"/>
      <c r="S1277" s="699"/>
      <c r="T1277" s="715" t="str">
        <f>IF(Q1277&lt;&gt;"",VLOOKUP(Q1277,'DON GIA'!$H$1:$K$103,4,0),"")</f>
        <v/>
      </c>
      <c r="U1277" s="715" t="str">
        <f>IF(Q1277&lt;&gt;"",IF(ISNUMBER(T1277),S1277*T1277,""),"")</f>
        <v/>
      </c>
      <c r="V1277" s="715"/>
      <c r="W1277" s="712" t="s">
        <v>35</v>
      </c>
      <c r="X1277" s="699"/>
      <c r="Y1277" s="718"/>
      <c r="Z1277" s="725"/>
      <c r="AA1277" s="715" t="str">
        <f>IF(W1277&lt;&gt;"",VLOOKUP(W1277,'DON GIA'!$A$1:$D$346,4,0),"")</f>
        <v/>
      </c>
      <c r="AB1277" s="715" t="str">
        <f>IF(W1277&lt;&gt;"",IF(ISNUMBER(AA1277),Y1277*AA1277,""),"")</f>
        <v/>
      </c>
      <c r="AC1277" s="5"/>
      <c r="AD1277" s="5"/>
      <c r="AE1277" s="5"/>
      <c r="AF1277" s="5"/>
      <c r="AG1277" s="5"/>
      <c r="AH1277" s="699"/>
      <c r="AI1277" s="5"/>
      <c r="AJ1277" s="699"/>
      <c r="AK1277" s="699"/>
      <c r="AL1277" s="715" t="str">
        <f>IF(AI1277&lt;&gt;"",VLOOKUP(AI1277,'DON GIA'!$M$1:$P$9,4,0),"")</f>
        <v/>
      </c>
      <c r="AM1277" s="715" t="str">
        <f>IF(AI1277&lt;&gt;"",AK1277*AL1277,"")</f>
        <v/>
      </c>
      <c r="AN1277" s="5"/>
      <c r="AO1277" s="699"/>
      <c r="AP1277" s="702" t="str">
        <f t="shared" si="460"/>
        <v/>
      </c>
      <c r="AQ1277" s="712"/>
      <c r="AR1277" s="712"/>
      <c r="AS1277" s="727"/>
    </row>
    <row r="1278" spans="1:45" outlineLevel="1">
      <c r="A1278" s="658" t="s">
        <v>2077</v>
      </c>
      <c r="B1278" s="696">
        <f>IF(C1278&lt;&gt;"",COUNTA($C$8:C1278),"")</f>
        <v>83</v>
      </c>
      <c r="C1278" s="696">
        <v>473</v>
      </c>
      <c r="D1278" s="708" t="s">
        <v>461</v>
      </c>
      <c r="E1278" s="698"/>
      <c r="F1278" s="699"/>
      <c r="G1278" s="698"/>
      <c r="H1278" s="698"/>
      <c r="I1278" s="698"/>
      <c r="J1278" s="698"/>
      <c r="K1278" s="697"/>
      <c r="L1278" s="701">
        <f>SUBTOTAL(9,L1279:L1287)</f>
        <v>85</v>
      </c>
      <c r="M1278" s="702"/>
      <c r="N1278" s="702"/>
      <c r="O1278" s="702">
        <f>SUBTOTAL(9,O1279:O1287)</f>
        <v>142715000</v>
      </c>
      <c r="P1278" s="702">
        <f>SUBTOTAL(9,P1279:P1287)</f>
        <v>0</v>
      </c>
      <c r="Q1278" s="708"/>
      <c r="R1278" s="698"/>
      <c r="S1278" s="698">
        <f>SUBTOTAL(9,S1279:S1287)</f>
        <v>0</v>
      </c>
      <c r="T1278" s="702"/>
      <c r="U1278" s="702">
        <f>SUBTOTAL(9,U1279:U1287)</f>
        <v>0</v>
      </c>
      <c r="V1278" s="702"/>
      <c r="W1278" s="697"/>
      <c r="X1278" s="698"/>
      <c r="Y1278" s="705">
        <f>SUBTOTAL(9,Y1279:Y1287)</f>
        <v>268.01799999999997</v>
      </c>
      <c r="Z1278" s="724">
        <f>SUBTOTAL(9,Z1279:Z1287)</f>
        <v>0</v>
      </c>
      <c r="AA1278" s="702"/>
      <c r="AB1278" s="702">
        <f>SUBTOTAL(9,AB1279:AB1287)</f>
        <v>474011881.31200004</v>
      </c>
      <c r="AC1278" s="708"/>
      <c r="AD1278" s="708"/>
      <c r="AE1278" s="708"/>
      <c r="AF1278" s="708"/>
      <c r="AG1278" s="708"/>
      <c r="AH1278" s="698"/>
      <c r="AI1278" s="708"/>
      <c r="AJ1278" s="698"/>
      <c r="AK1278" s="698">
        <f>SUBTOTAL(9,AK1279:AK1287)</f>
        <v>2</v>
      </c>
      <c r="AL1278" s="702"/>
      <c r="AM1278" s="702">
        <f>SUBTOTAL(9,AM1279:AM1287)</f>
        <v>25895920</v>
      </c>
      <c r="AN1278" s="708"/>
      <c r="AO1278" s="698">
        <f>SUBTOTAL(9,AO1279:AO1287)</f>
        <v>1</v>
      </c>
      <c r="AP1278" s="702">
        <f t="shared" si="460"/>
        <v>642622801.31200004</v>
      </c>
      <c r="AQ1278" s="709"/>
      <c r="AR1278" s="709"/>
      <c r="AS1278" s="723"/>
    </row>
    <row r="1279" spans="1:45" ht="85.5" outlineLevel="2">
      <c r="A1279" s="710">
        <f>IF(B1278&lt;&gt;"",B1278,A1277)</f>
        <v>83</v>
      </c>
      <c r="B1279" s="711" t="str">
        <f>IF(C1279&lt;&gt;"",COUNTA($C$8:C1279),"")</f>
        <v/>
      </c>
      <c r="C1279" s="711"/>
      <c r="D1279" s="5" t="s">
        <v>462</v>
      </c>
      <c r="E1279" s="699">
        <v>1</v>
      </c>
      <c r="F1279" s="699"/>
      <c r="G1279" s="699">
        <v>481</v>
      </c>
      <c r="H1279" s="699">
        <v>79</v>
      </c>
      <c r="I1279" s="699" t="s">
        <v>223</v>
      </c>
      <c r="J1279" s="699" t="s">
        <v>224</v>
      </c>
      <c r="K1279" s="712" t="s">
        <v>973</v>
      </c>
      <c r="L1279" s="714">
        <v>85</v>
      </c>
      <c r="M1279" s="715">
        <f>IF(K1279&lt;&gt;"",VLOOKUP(K1279,'DON GIA'!$S$1:$U$19,3,0),"")</f>
        <v>1679000</v>
      </c>
      <c r="N1279" s="715">
        <f>IF(K1279&lt;&gt;"",VLOOKUP(K1279,'DON GIA'!$S$1:$V$19,4,0),"")</f>
        <v>0</v>
      </c>
      <c r="O1279" s="715">
        <f t="shared" ref="O1279:O1287" si="473">IF(K1279&lt;&gt;"",L1279*M1279,"")</f>
        <v>142715000</v>
      </c>
      <c r="P1279" s="715">
        <f t="shared" ref="P1279:P1287" si="474">IF(K1279&lt;&gt;"",L1279*N1279,"")</f>
        <v>0</v>
      </c>
      <c r="Q1279" s="5" t="s">
        <v>35</v>
      </c>
      <c r="R1279" s="699"/>
      <c r="S1279" s="699"/>
      <c r="T1279" s="715" t="str">
        <f>IF(Q1279&lt;&gt;"",VLOOKUP(Q1279,'DON GIA'!$H$1:$K$103,4,0),"")</f>
        <v/>
      </c>
      <c r="U1279" s="715" t="str">
        <f t="shared" ref="U1279:U1287" si="475">IF(Q1279&lt;&gt;"",IF(ISNUMBER(T1279),S1279*T1279,""),"")</f>
        <v/>
      </c>
      <c r="V1279" s="715" t="s">
        <v>2163</v>
      </c>
      <c r="W1279" s="712" t="s">
        <v>1005</v>
      </c>
      <c r="X1279" s="699" t="s">
        <v>27</v>
      </c>
      <c r="Y1279" s="718">
        <v>65.36</v>
      </c>
      <c r="Z1279" s="725"/>
      <c r="AA1279" s="715">
        <f>IF(W1279&lt;&gt;"",VLOOKUP(W1279,'DON GIA'!$A$1:$D$346,4,0),"")</f>
        <v>5559129</v>
      </c>
      <c r="AB1279" s="715">
        <f t="shared" ref="AB1279:AB1287" si="476">IF(W1279&lt;&gt;"",IF(ISNUMBER(AA1279),Y1279*AA1279,""),"")</f>
        <v>363344671.44</v>
      </c>
      <c r="AC1279" s="5" t="s">
        <v>28</v>
      </c>
      <c r="AD1279" s="5" t="s">
        <v>29</v>
      </c>
      <c r="AE1279" s="5" t="s">
        <v>30</v>
      </c>
      <c r="AF1279" s="5"/>
      <c r="AG1279" s="5" t="s">
        <v>34</v>
      </c>
      <c r="AH1279" s="699" t="s">
        <v>33</v>
      </c>
      <c r="AI1279" s="5" t="s">
        <v>562</v>
      </c>
      <c r="AJ1279" s="699" t="s">
        <v>409</v>
      </c>
      <c r="AK1279" s="699">
        <v>1</v>
      </c>
      <c r="AL1279" s="715">
        <f>IF(AI1279&lt;&gt;"",VLOOKUP(AI1279,'DON GIA'!$M$1:$P$9,4,0),"")</f>
        <v>12895920</v>
      </c>
      <c r="AM1279" s="715">
        <f t="shared" ref="AM1279:AM1287" si="477">IF(AI1279&lt;&gt;"",AK1279*AL1279,"")</f>
        <v>12895920</v>
      </c>
      <c r="AN1279" s="5" t="s">
        <v>407</v>
      </c>
      <c r="AO1279" s="699">
        <v>1</v>
      </c>
      <c r="AP1279" s="702" t="str">
        <f t="shared" si="460"/>
        <v/>
      </c>
      <c r="AQ1279" s="709" t="s">
        <v>2415</v>
      </c>
      <c r="AR1279" s="709" t="s">
        <v>2021</v>
      </c>
      <c r="AS1279" s="723"/>
    </row>
    <row r="1280" spans="1:45" ht="82.5" outlineLevel="2">
      <c r="A1280" s="710">
        <f t="shared" ref="A1280:A1287" si="478">IF(B1279&lt;&gt;"",B1279,A1279)</f>
        <v>83</v>
      </c>
      <c r="B1280" s="711" t="str">
        <f>IF(C1280&lt;&gt;"",COUNTA($C$8:C1280),"")</f>
        <v/>
      </c>
      <c r="C1280" s="711"/>
      <c r="D1280" s="5" t="s">
        <v>159</v>
      </c>
      <c r="E1280" s="699"/>
      <c r="F1280" s="699"/>
      <c r="G1280" s="699"/>
      <c r="H1280" s="699"/>
      <c r="I1280" s="699"/>
      <c r="J1280" s="699"/>
      <c r="K1280" s="712"/>
      <c r="L1280" s="714" t="s">
        <v>35</v>
      </c>
      <c r="M1280" s="715" t="str">
        <f>IF(K1280&lt;&gt;"",VLOOKUP(K1280,'DON GIA'!$S$1:$U$19,3,0),"")</f>
        <v/>
      </c>
      <c r="N1280" s="715" t="str">
        <f>IF(K1280&lt;&gt;"",VLOOKUP(K1280,'DON GIA'!$S$1:$V$19,4,0),"")</f>
        <v/>
      </c>
      <c r="O1280" s="715" t="str">
        <f t="shared" si="473"/>
        <v/>
      </c>
      <c r="P1280" s="715" t="str">
        <f t="shared" si="474"/>
        <v/>
      </c>
      <c r="Q1280" s="5" t="s">
        <v>35</v>
      </c>
      <c r="R1280" s="699"/>
      <c r="S1280" s="699"/>
      <c r="T1280" s="715" t="str">
        <f>IF(Q1280&lt;&gt;"",VLOOKUP(Q1280,'DON GIA'!$H$1:$K$103,4,0),"")</f>
        <v/>
      </c>
      <c r="U1280" s="715" t="str">
        <f t="shared" si="475"/>
        <v/>
      </c>
      <c r="V1280" s="715"/>
      <c r="W1280" s="712" t="s">
        <v>1044</v>
      </c>
      <c r="X1280" s="699" t="s">
        <v>27</v>
      </c>
      <c r="Y1280" s="718">
        <v>13.6</v>
      </c>
      <c r="Z1280" s="725"/>
      <c r="AA1280" s="715">
        <f>IF(W1280&lt;&gt;"",VLOOKUP(W1280,'DON GIA'!$A$1:$D$346,4,0),"")</f>
        <v>854777</v>
      </c>
      <c r="AB1280" s="715">
        <f t="shared" si="476"/>
        <v>11624967.199999999</v>
      </c>
      <c r="AC1280" s="5"/>
      <c r="AD1280" s="5" t="s">
        <v>29</v>
      </c>
      <c r="AE1280" s="5" t="s">
        <v>34</v>
      </c>
      <c r="AF1280" s="5"/>
      <c r="AG1280" s="5" t="s">
        <v>136</v>
      </c>
      <c r="AH1280" s="699"/>
      <c r="AI1280" s="5" t="s">
        <v>578</v>
      </c>
      <c r="AJ1280" s="699" t="s">
        <v>560</v>
      </c>
      <c r="AK1280" s="699">
        <v>1</v>
      </c>
      <c r="AL1280" s="715">
        <f>IF(AI1280&lt;&gt;"",VLOOKUP(AI1280,'DON GIA'!$M$1:$P$9,4,0),"")</f>
        <v>13000000</v>
      </c>
      <c r="AM1280" s="715">
        <f t="shared" si="477"/>
        <v>13000000</v>
      </c>
      <c r="AN1280" s="5"/>
      <c r="AO1280" s="699"/>
      <c r="AP1280" s="702" t="str">
        <f t="shared" si="460"/>
        <v/>
      </c>
      <c r="AQ1280" s="722" t="s">
        <v>531</v>
      </c>
      <c r="AR1280" s="722" t="s">
        <v>2059</v>
      </c>
      <c r="AS1280" s="639"/>
    </row>
    <row r="1281" spans="1:45" ht="82.5" outlineLevel="2">
      <c r="A1281" s="710">
        <f t="shared" si="478"/>
        <v>83</v>
      </c>
      <c r="B1281" s="711" t="str">
        <f>IF(C1281&lt;&gt;"",COUNTA($C$8:C1281),"")</f>
        <v/>
      </c>
      <c r="C1281" s="711"/>
      <c r="D1281" s="5"/>
      <c r="E1281" s="699"/>
      <c r="F1281" s="699"/>
      <c r="G1281" s="699"/>
      <c r="H1281" s="699"/>
      <c r="I1281" s="699"/>
      <c r="J1281" s="699"/>
      <c r="K1281" s="712"/>
      <c r="L1281" s="714" t="s">
        <v>35</v>
      </c>
      <c r="M1281" s="715" t="str">
        <f>IF(K1281&lt;&gt;"",VLOOKUP(K1281,'DON GIA'!$S$1:$U$19,3,0),"")</f>
        <v/>
      </c>
      <c r="N1281" s="715" t="str">
        <f>IF(K1281&lt;&gt;"",VLOOKUP(K1281,'DON GIA'!$S$1:$V$19,4,0),"")</f>
        <v/>
      </c>
      <c r="O1281" s="715" t="str">
        <f t="shared" si="473"/>
        <v/>
      </c>
      <c r="P1281" s="715" t="str">
        <f t="shared" si="474"/>
        <v/>
      </c>
      <c r="Q1281" s="5" t="s">
        <v>35</v>
      </c>
      <c r="R1281" s="699"/>
      <c r="S1281" s="699"/>
      <c r="T1281" s="715" t="str">
        <f>IF(Q1281&lt;&gt;"",VLOOKUP(Q1281,'DON GIA'!$H$1:$K$103,4,0),"")</f>
        <v/>
      </c>
      <c r="U1281" s="715" t="str">
        <f t="shared" si="475"/>
        <v/>
      </c>
      <c r="V1281" s="715"/>
      <c r="W1281" s="712" t="s">
        <v>1133</v>
      </c>
      <c r="X1281" s="699" t="s">
        <v>27</v>
      </c>
      <c r="Y1281" s="718">
        <v>13.44</v>
      </c>
      <c r="Z1281" s="725"/>
      <c r="AA1281" s="715">
        <f>IF(W1281&lt;&gt;"",VLOOKUP(W1281,'DON GIA'!$A$1:$D$346,4,0),"")</f>
        <v>295078</v>
      </c>
      <c r="AB1281" s="715">
        <f t="shared" si="476"/>
        <v>3965848.32</v>
      </c>
      <c r="AC1281" s="5"/>
      <c r="AD1281" s="5"/>
      <c r="AE1281" s="5"/>
      <c r="AF1281" s="5"/>
      <c r="AG1281" s="5"/>
      <c r="AH1281" s="699"/>
      <c r="AI1281" s="5"/>
      <c r="AJ1281" s="699"/>
      <c r="AK1281" s="699"/>
      <c r="AL1281" s="715" t="str">
        <f>IF(AI1281&lt;&gt;"",VLOOKUP(AI1281,'DON GIA'!$M$1:$P$9,4,0),"")</f>
        <v/>
      </c>
      <c r="AM1281" s="715" t="str">
        <f t="shared" si="477"/>
        <v/>
      </c>
      <c r="AN1281" s="5"/>
      <c r="AO1281" s="699"/>
      <c r="AP1281" s="702" t="str">
        <f t="shared" si="460"/>
        <v/>
      </c>
      <c r="AQ1281" s="722" t="s">
        <v>532</v>
      </c>
      <c r="AR1281" s="722" t="s">
        <v>2053</v>
      </c>
      <c r="AS1281" s="639"/>
    </row>
    <row r="1282" spans="1:45" ht="66" outlineLevel="2">
      <c r="A1282" s="710">
        <f t="shared" si="478"/>
        <v>83</v>
      </c>
      <c r="B1282" s="711" t="str">
        <f>IF(C1282&lt;&gt;"",COUNTA($C$8:C1282),"")</f>
        <v/>
      </c>
      <c r="C1282" s="711"/>
      <c r="D1282" s="5"/>
      <c r="E1282" s="699"/>
      <c r="F1282" s="699"/>
      <c r="G1282" s="699"/>
      <c r="H1282" s="699"/>
      <c r="I1282" s="699"/>
      <c r="J1282" s="699"/>
      <c r="K1282" s="712"/>
      <c r="L1282" s="714" t="s">
        <v>35</v>
      </c>
      <c r="M1282" s="715" t="str">
        <f>IF(K1282&lt;&gt;"",VLOOKUP(K1282,'DON GIA'!$S$1:$U$19,3,0),"")</f>
        <v/>
      </c>
      <c r="N1282" s="715" t="str">
        <f>IF(K1282&lt;&gt;"",VLOOKUP(K1282,'DON GIA'!$S$1:$V$19,4,0),"")</f>
        <v/>
      </c>
      <c r="O1282" s="715" t="str">
        <f t="shared" si="473"/>
        <v/>
      </c>
      <c r="P1282" s="715" t="str">
        <f t="shared" si="474"/>
        <v/>
      </c>
      <c r="Q1282" s="5" t="s">
        <v>35</v>
      </c>
      <c r="R1282" s="699"/>
      <c r="S1282" s="699"/>
      <c r="T1282" s="715" t="str">
        <f>IF(Q1282&lt;&gt;"",VLOOKUP(Q1282,'DON GIA'!$H$1:$K$103,4,0),"")</f>
        <v/>
      </c>
      <c r="U1282" s="715" t="str">
        <f t="shared" si="475"/>
        <v/>
      </c>
      <c r="V1282" s="715"/>
      <c r="W1282" s="712" t="s">
        <v>1107</v>
      </c>
      <c r="X1282" s="699" t="s">
        <v>27</v>
      </c>
      <c r="Y1282" s="718">
        <v>63.75</v>
      </c>
      <c r="Z1282" s="725"/>
      <c r="AA1282" s="715">
        <f>IF(W1282&lt;&gt;"",VLOOKUP(W1282,'DON GIA'!$A$1:$D$346,4,0),"")</f>
        <v>109890</v>
      </c>
      <c r="AB1282" s="715">
        <f t="shared" si="476"/>
        <v>7005487.5</v>
      </c>
      <c r="AC1282" s="5"/>
      <c r="AD1282" s="5"/>
      <c r="AE1282" s="5"/>
      <c r="AF1282" s="5"/>
      <c r="AG1282" s="5"/>
      <c r="AH1282" s="699"/>
      <c r="AI1282" s="5"/>
      <c r="AJ1282" s="699"/>
      <c r="AK1282" s="699"/>
      <c r="AL1282" s="715" t="str">
        <f>IF(AI1282&lt;&gt;"",VLOOKUP(AI1282,'DON GIA'!$M$1:$P$9,4,0),"")</f>
        <v/>
      </c>
      <c r="AM1282" s="715" t="str">
        <f t="shared" si="477"/>
        <v/>
      </c>
      <c r="AN1282" s="5"/>
      <c r="AO1282" s="699"/>
      <c r="AP1282" s="702" t="str">
        <f t="shared" si="460"/>
        <v/>
      </c>
      <c r="AQ1282" s="722" t="s">
        <v>533</v>
      </c>
      <c r="AR1282" s="722" t="s">
        <v>2048</v>
      </c>
      <c r="AS1282" s="639"/>
    </row>
    <row r="1283" spans="1:45" ht="49.5" outlineLevel="2">
      <c r="A1283" s="710">
        <f t="shared" si="478"/>
        <v>83</v>
      </c>
      <c r="B1283" s="711" t="str">
        <f>IF(C1283&lt;&gt;"",COUNTA($C$8:C1283),"")</f>
        <v/>
      </c>
      <c r="C1283" s="711"/>
      <c r="D1283" s="5"/>
      <c r="E1283" s="699"/>
      <c r="F1283" s="699"/>
      <c r="G1283" s="699"/>
      <c r="H1283" s="699"/>
      <c r="I1283" s="699"/>
      <c r="J1283" s="699"/>
      <c r="K1283" s="712"/>
      <c r="L1283" s="714" t="s">
        <v>35</v>
      </c>
      <c r="M1283" s="715" t="str">
        <f>IF(K1283&lt;&gt;"",VLOOKUP(K1283,'DON GIA'!$S$1:$U$19,3,0),"")</f>
        <v/>
      </c>
      <c r="N1283" s="715" t="str">
        <f>IF(K1283&lt;&gt;"",VLOOKUP(K1283,'DON GIA'!$S$1:$V$19,4,0),"")</f>
        <v/>
      </c>
      <c r="O1283" s="715" t="str">
        <f t="shared" si="473"/>
        <v/>
      </c>
      <c r="P1283" s="715" t="str">
        <f t="shared" si="474"/>
        <v/>
      </c>
      <c r="Q1283" s="5" t="s">
        <v>35</v>
      </c>
      <c r="R1283" s="699"/>
      <c r="S1283" s="699"/>
      <c r="T1283" s="715" t="str">
        <f>IF(Q1283&lt;&gt;"",VLOOKUP(Q1283,'DON GIA'!$H$1:$K$103,4,0),"")</f>
        <v/>
      </c>
      <c r="U1283" s="715" t="str">
        <f t="shared" si="475"/>
        <v/>
      </c>
      <c r="V1283" s="715"/>
      <c r="W1283" s="712" t="s">
        <v>1141</v>
      </c>
      <c r="X1283" s="699" t="s">
        <v>27</v>
      </c>
      <c r="Y1283" s="718">
        <v>4.34</v>
      </c>
      <c r="Z1283" s="725"/>
      <c r="AA1283" s="715">
        <f>IF(W1283&lt;&gt;"",VLOOKUP(W1283,'DON GIA'!$A$1:$D$346,4,0),"")</f>
        <v>10375629</v>
      </c>
      <c r="AB1283" s="715">
        <f t="shared" si="476"/>
        <v>45030229.859999999</v>
      </c>
      <c r="AC1283" s="5"/>
      <c r="AD1283" s="5"/>
      <c r="AE1283" s="5"/>
      <c r="AF1283" s="5" t="s">
        <v>31</v>
      </c>
      <c r="AG1283" s="5"/>
      <c r="AH1283" s="699" t="s">
        <v>219</v>
      </c>
      <c r="AI1283" s="5"/>
      <c r="AJ1283" s="699"/>
      <c r="AK1283" s="699"/>
      <c r="AL1283" s="715" t="str">
        <f>IF(AI1283&lt;&gt;"",VLOOKUP(AI1283,'DON GIA'!$M$1:$P$9,4,0),"")</f>
        <v/>
      </c>
      <c r="AM1283" s="715" t="str">
        <f t="shared" si="477"/>
        <v/>
      </c>
      <c r="AN1283" s="5"/>
      <c r="AO1283" s="699"/>
      <c r="AP1283" s="702" t="str">
        <f t="shared" si="460"/>
        <v/>
      </c>
      <c r="AQ1283" s="722" t="s">
        <v>755</v>
      </c>
      <c r="AR1283" s="722"/>
      <c r="AS1283" s="639"/>
    </row>
    <row r="1284" spans="1:45" outlineLevel="2">
      <c r="A1284" s="710">
        <f t="shared" si="478"/>
        <v>83</v>
      </c>
      <c r="B1284" s="711" t="str">
        <f>IF(C1284&lt;&gt;"",COUNTA($C$8:C1284),"")</f>
        <v/>
      </c>
      <c r="C1284" s="711"/>
      <c r="D1284" s="5"/>
      <c r="E1284" s="699"/>
      <c r="F1284" s="699"/>
      <c r="G1284" s="699"/>
      <c r="H1284" s="699"/>
      <c r="I1284" s="699"/>
      <c r="J1284" s="699"/>
      <c r="K1284" s="712"/>
      <c r="L1284" s="714" t="s">
        <v>35</v>
      </c>
      <c r="M1284" s="715" t="str">
        <f>IF(K1284&lt;&gt;"",VLOOKUP(K1284,'DON GIA'!$S$1:$U$19,3,0),"")</f>
        <v/>
      </c>
      <c r="N1284" s="715" t="str">
        <f>IF(K1284&lt;&gt;"",VLOOKUP(K1284,'DON GIA'!$S$1:$V$19,4,0),"")</f>
        <v/>
      </c>
      <c r="O1284" s="715" t="str">
        <f t="shared" si="473"/>
        <v/>
      </c>
      <c r="P1284" s="715" t="str">
        <f t="shared" si="474"/>
        <v/>
      </c>
      <c r="Q1284" s="5" t="s">
        <v>35</v>
      </c>
      <c r="R1284" s="699"/>
      <c r="S1284" s="699"/>
      <c r="T1284" s="715" t="str">
        <f>IF(Q1284&lt;&gt;"",VLOOKUP(Q1284,'DON GIA'!$H$1:$K$103,4,0),"")</f>
        <v/>
      </c>
      <c r="U1284" s="715" t="str">
        <f t="shared" si="475"/>
        <v/>
      </c>
      <c r="V1284" s="715"/>
      <c r="W1284" s="712" t="s">
        <v>1171</v>
      </c>
      <c r="X1284" s="699" t="s">
        <v>38</v>
      </c>
      <c r="Y1284" s="718">
        <v>0.52800000000000002</v>
      </c>
      <c r="Z1284" s="725"/>
      <c r="AA1284" s="715">
        <f>IF(W1284&lt;&gt;"",VLOOKUP(W1284,'DON GIA'!$A$1:$D$346,4,0),"")</f>
        <v>2036769</v>
      </c>
      <c r="AB1284" s="715">
        <f t="shared" si="476"/>
        <v>1075414.0320000001</v>
      </c>
      <c r="AC1284" s="5"/>
      <c r="AD1284" s="5"/>
      <c r="AE1284" s="5"/>
      <c r="AF1284" s="5"/>
      <c r="AG1284" s="5"/>
      <c r="AH1284" s="699"/>
      <c r="AI1284" s="5"/>
      <c r="AJ1284" s="699"/>
      <c r="AK1284" s="699"/>
      <c r="AL1284" s="715" t="str">
        <f>IF(AI1284&lt;&gt;"",VLOOKUP(AI1284,'DON GIA'!$M$1:$P$9,4,0),"")</f>
        <v/>
      </c>
      <c r="AM1284" s="715" t="str">
        <f t="shared" si="477"/>
        <v/>
      </c>
      <c r="AN1284" s="5"/>
      <c r="AO1284" s="699"/>
      <c r="AP1284" s="702" t="str">
        <f t="shared" si="460"/>
        <v/>
      </c>
      <c r="AQ1284" s="726" t="s">
        <v>2049</v>
      </c>
      <c r="AR1284" s="726"/>
      <c r="AS1284" s="727"/>
    </row>
    <row r="1285" spans="1:45" ht="33" outlineLevel="2">
      <c r="A1285" s="710">
        <f t="shared" si="478"/>
        <v>83</v>
      </c>
      <c r="B1285" s="711" t="str">
        <f>IF(C1285&lt;&gt;"",COUNTA($C$8:C1285),"")</f>
        <v/>
      </c>
      <c r="C1285" s="711"/>
      <c r="D1285" s="5"/>
      <c r="E1285" s="699"/>
      <c r="F1285" s="699"/>
      <c r="G1285" s="699"/>
      <c r="H1285" s="699"/>
      <c r="I1285" s="699"/>
      <c r="J1285" s="699"/>
      <c r="K1285" s="712"/>
      <c r="L1285" s="714" t="s">
        <v>35</v>
      </c>
      <c r="M1285" s="715" t="str">
        <f>IF(K1285&lt;&gt;"",VLOOKUP(K1285,'DON GIA'!$S$1:$U$19,3,0),"")</f>
        <v/>
      </c>
      <c r="N1285" s="715" t="str">
        <f>IF(K1285&lt;&gt;"",VLOOKUP(K1285,'DON GIA'!$S$1:$V$19,4,0),"")</f>
        <v/>
      </c>
      <c r="O1285" s="715" t="str">
        <f t="shared" si="473"/>
        <v/>
      </c>
      <c r="P1285" s="715" t="str">
        <f t="shared" si="474"/>
        <v/>
      </c>
      <c r="Q1285" s="5" t="s">
        <v>35</v>
      </c>
      <c r="R1285" s="699"/>
      <c r="S1285" s="699"/>
      <c r="T1285" s="715" t="str">
        <f>IF(Q1285&lt;&gt;"",VLOOKUP(Q1285,'DON GIA'!$H$1:$K$103,4,0),"")</f>
        <v/>
      </c>
      <c r="U1285" s="715" t="str">
        <f t="shared" si="475"/>
        <v/>
      </c>
      <c r="V1285" s="715"/>
      <c r="W1285" s="712" t="s">
        <v>1009</v>
      </c>
      <c r="X1285" s="699" t="s">
        <v>27</v>
      </c>
      <c r="Y1285" s="718">
        <v>94.68</v>
      </c>
      <c r="Z1285" s="725"/>
      <c r="AA1285" s="715">
        <f>IF(W1285&lt;&gt;"",VLOOKUP(W1285,'DON GIA'!$A$1:$D$346,4,0),"")</f>
        <v>282038</v>
      </c>
      <c r="AB1285" s="715">
        <f t="shared" si="476"/>
        <v>26703357.840000004</v>
      </c>
      <c r="AC1285" s="5"/>
      <c r="AD1285" s="5"/>
      <c r="AE1285" s="5"/>
      <c r="AF1285" s="5"/>
      <c r="AG1285" s="5"/>
      <c r="AH1285" s="699"/>
      <c r="AI1285" s="5"/>
      <c r="AJ1285" s="699"/>
      <c r="AK1285" s="699"/>
      <c r="AL1285" s="715" t="str">
        <f>IF(AI1285&lt;&gt;"",VLOOKUP(AI1285,'DON GIA'!$M$1:$P$9,4,0),"")</f>
        <v/>
      </c>
      <c r="AM1285" s="715" t="str">
        <f t="shared" si="477"/>
        <v/>
      </c>
      <c r="AN1285" s="5"/>
      <c r="AO1285" s="699"/>
      <c r="AP1285" s="702" t="str">
        <f t="shared" si="460"/>
        <v/>
      </c>
      <c r="AQ1285" s="589" t="s">
        <v>1948</v>
      </c>
      <c r="AR1285" s="589"/>
      <c r="AS1285" s="639"/>
    </row>
    <row r="1286" spans="1:45" ht="33.75" outlineLevel="2">
      <c r="A1286" s="710">
        <f t="shared" si="478"/>
        <v>83</v>
      </c>
      <c r="B1286" s="711" t="str">
        <f>IF(C1286&lt;&gt;"",COUNTA($C$8:C1286),"")</f>
        <v/>
      </c>
      <c r="C1286" s="711"/>
      <c r="D1286" s="5"/>
      <c r="E1286" s="699"/>
      <c r="F1286" s="699"/>
      <c r="G1286" s="699"/>
      <c r="H1286" s="699"/>
      <c r="I1286" s="699"/>
      <c r="J1286" s="699"/>
      <c r="K1286" s="712"/>
      <c r="L1286" s="714" t="s">
        <v>35</v>
      </c>
      <c r="M1286" s="715" t="str">
        <f>IF(K1286&lt;&gt;"",VLOOKUP(K1286,'DON GIA'!$S$1:$U$19,3,0),"")</f>
        <v/>
      </c>
      <c r="N1286" s="715" t="str">
        <f>IF(K1286&lt;&gt;"",VLOOKUP(K1286,'DON GIA'!$S$1:$V$19,4,0),"")</f>
        <v/>
      </c>
      <c r="O1286" s="715" t="str">
        <f t="shared" si="473"/>
        <v/>
      </c>
      <c r="P1286" s="715" t="str">
        <f t="shared" si="474"/>
        <v/>
      </c>
      <c r="Q1286" s="5" t="s">
        <v>35</v>
      </c>
      <c r="R1286" s="699"/>
      <c r="S1286" s="699"/>
      <c r="T1286" s="715" t="str">
        <f>IF(Q1286&lt;&gt;"",VLOOKUP(Q1286,'DON GIA'!$H$1:$K$103,4,0),"")</f>
        <v/>
      </c>
      <c r="U1286" s="715" t="str">
        <f t="shared" si="475"/>
        <v/>
      </c>
      <c r="V1286" s="715"/>
      <c r="W1286" s="712" t="s">
        <v>1140</v>
      </c>
      <c r="X1286" s="699" t="s">
        <v>27</v>
      </c>
      <c r="Y1286" s="718">
        <v>12.32</v>
      </c>
      <c r="Z1286" s="725"/>
      <c r="AA1286" s="715">
        <f>IF(W1286&lt;&gt;"",VLOOKUP(W1286,'DON GIA'!$A$1:$D$346,4,0),"")</f>
        <v>1238791</v>
      </c>
      <c r="AB1286" s="715">
        <f t="shared" si="476"/>
        <v>15261905.120000001</v>
      </c>
      <c r="AC1286" s="5"/>
      <c r="AD1286" s="5"/>
      <c r="AE1286" s="5"/>
      <c r="AF1286" s="5"/>
      <c r="AG1286" s="5"/>
      <c r="AH1286" s="699"/>
      <c r="AI1286" s="5"/>
      <c r="AJ1286" s="699"/>
      <c r="AK1286" s="699"/>
      <c r="AL1286" s="715" t="str">
        <f>IF(AI1286&lt;&gt;"",VLOOKUP(AI1286,'DON GIA'!$M$1:$P$9,4,0),"")</f>
        <v/>
      </c>
      <c r="AM1286" s="715" t="str">
        <f t="shared" si="477"/>
        <v/>
      </c>
      <c r="AN1286" s="5"/>
      <c r="AO1286" s="699"/>
      <c r="AP1286" s="702" t="str">
        <f t="shared" si="460"/>
        <v/>
      </c>
      <c r="AQ1286" s="712"/>
      <c r="AR1286" s="712"/>
      <c r="AS1286" s="727"/>
    </row>
    <row r="1287" spans="1:45" outlineLevel="2">
      <c r="A1287" s="710">
        <f t="shared" si="478"/>
        <v>83</v>
      </c>
      <c r="B1287" s="711"/>
      <c r="C1287" s="711"/>
      <c r="D1287" s="708"/>
      <c r="E1287" s="699"/>
      <c r="F1287" s="699"/>
      <c r="G1287" s="699"/>
      <c r="H1287" s="699"/>
      <c r="I1287" s="699"/>
      <c r="J1287" s="699"/>
      <c r="K1287" s="712"/>
      <c r="L1287" s="714" t="s">
        <v>35</v>
      </c>
      <c r="M1287" s="715" t="str">
        <f>IF(K1287&lt;&gt;"",VLOOKUP(K1287,'DON GIA'!$S$1:$U$19,3,0),"")</f>
        <v/>
      </c>
      <c r="N1287" s="715" t="str">
        <f>IF(K1287&lt;&gt;"",VLOOKUP(K1287,'DON GIA'!$S$1:$V$19,4,0),"")</f>
        <v/>
      </c>
      <c r="O1287" s="715" t="str">
        <f t="shared" si="473"/>
        <v/>
      </c>
      <c r="P1287" s="715" t="str">
        <f t="shared" si="474"/>
        <v/>
      </c>
      <c r="Q1287" s="5" t="s">
        <v>35</v>
      </c>
      <c r="R1287" s="699"/>
      <c r="S1287" s="699"/>
      <c r="T1287" s="715" t="str">
        <f>IF(Q1287&lt;&gt;"",VLOOKUP(Q1287,'DON GIA'!$H$1:$K$103,4,0),"")</f>
        <v/>
      </c>
      <c r="U1287" s="715" t="str">
        <f t="shared" si="475"/>
        <v/>
      </c>
      <c r="V1287" s="715"/>
      <c r="W1287" s="712"/>
      <c r="X1287" s="699"/>
      <c r="Y1287" s="718"/>
      <c r="Z1287" s="725"/>
      <c r="AA1287" s="715" t="str">
        <f>IF(W1287&lt;&gt;"",VLOOKUP(W1287,'DON GIA'!$A$1:$D$346,4,0),"")</f>
        <v/>
      </c>
      <c r="AB1287" s="715" t="str">
        <f t="shared" si="476"/>
        <v/>
      </c>
      <c r="AC1287" s="5"/>
      <c r="AD1287" s="5"/>
      <c r="AE1287" s="5"/>
      <c r="AF1287" s="5"/>
      <c r="AG1287" s="5"/>
      <c r="AH1287" s="699"/>
      <c r="AI1287" s="5"/>
      <c r="AJ1287" s="699"/>
      <c r="AK1287" s="699"/>
      <c r="AL1287" s="715" t="str">
        <f>IF(AI1287&lt;&gt;"",VLOOKUP(AI1287,'DON GIA'!$M$1:$P$9,4,0),"")</f>
        <v/>
      </c>
      <c r="AM1287" s="715" t="str">
        <f t="shared" si="477"/>
        <v/>
      </c>
      <c r="AN1287" s="5"/>
      <c r="AO1287" s="699"/>
      <c r="AP1287" s="702" t="str">
        <f t="shared" si="460"/>
        <v/>
      </c>
      <c r="AQ1287" s="712"/>
      <c r="AR1287" s="712"/>
      <c r="AS1287" s="727"/>
    </row>
    <row r="1288" spans="1:45" outlineLevel="1">
      <c r="A1288" s="658" t="s">
        <v>2076</v>
      </c>
      <c r="B1288" s="696">
        <f>IF(C1288&lt;&gt;"",COUNTA($C$8:C1288),"")</f>
        <v>84</v>
      </c>
      <c r="C1288" s="696">
        <v>470</v>
      </c>
      <c r="D1288" s="708" t="s">
        <v>455</v>
      </c>
      <c r="E1288" s="698"/>
      <c r="F1288" s="699"/>
      <c r="G1288" s="698"/>
      <c r="H1288" s="698"/>
      <c r="I1288" s="698"/>
      <c r="J1288" s="698"/>
      <c r="K1288" s="697"/>
      <c r="L1288" s="701">
        <f>SUBTOTAL(9,L1289:L1299)</f>
        <v>85</v>
      </c>
      <c r="M1288" s="702"/>
      <c r="N1288" s="702"/>
      <c r="O1288" s="702">
        <f>SUBTOTAL(9,O1289:O1299)</f>
        <v>142715000</v>
      </c>
      <c r="P1288" s="702">
        <f>SUBTOTAL(9,P1289:P1299)</f>
        <v>0</v>
      </c>
      <c r="Q1288" s="708"/>
      <c r="R1288" s="698"/>
      <c r="S1288" s="698">
        <f>SUBTOTAL(9,S1289:S1299)</f>
        <v>0</v>
      </c>
      <c r="T1288" s="702"/>
      <c r="U1288" s="702">
        <f>SUBTOTAL(9,U1289:U1299)</f>
        <v>0</v>
      </c>
      <c r="V1288" s="702"/>
      <c r="W1288" s="697"/>
      <c r="X1288" s="698"/>
      <c r="Y1288" s="705">
        <f>SUBTOTAL(9,Y1289:Y1299)</f>
        <v>274.86599999999999</v>
      </c>
      <c r="Z1288" s="724">
        <f>SUBTOTAL(9,Z1289:Z1299)</f>
        <v>0</v>
      </c>
      <c r="AA1288" s="702"/>
      <c r="AB1288" s="702">
        <f>SUBTOTAL(9,AB1289:AB1299)</f>
        <v>549463957.69599986</v>
      </c>
      <c r="AC1288" s="708"/>
      <c r="AD1288" s="708"/>
      <c r="AE1288" s="708"/>
      <c r="AF1288" s="708"/>
      <c r="AG1288" s="708"/>
      <c r="AH1288" s="698"/>
      <c r="AI1288" s="708"/>
      <c r="AJ1288" s="698"/>
      <c r="AK1288" s="698">
        <f>SUBTOTAL(9,AK1289:AK1299)</f>
        <v>2</v>
      </c>
      <c r="AL1288" s="702"/>
      <c r="AM1288" s="702">
        <f>SUBTOTAL(9,AM1289:AM1299)</f>
        <v>25895920</v>
      </c>
      <c r="AN1288" s="708"/>
      <c r="AO1288" s="698">
        <f>SUBTOTAL(9,AO1289:AO1299)</f>
        <v>1</v>
      </c>
      <c r="AP1288" s="702">
        <f t="shared" si="460"/>
        <v>718074877.69599986</v>
      </c>
      <c r="AQ1288" s="709"/>
      <c r="AR1288" s="709"/>
      <c r="AS1288" s="723"/>
    </row>
    <row r="1289" spans="1:45" ht="85.5" outlineLevel="2">
      <c r="A1289" s="710">
        <f>IF(B1288&lt;&gt;"",B1288,A1287)</f>
        <v>84</v>
      </c>
      <c r="B1289" s="711" t="str">
        <f>IF(C1289&lt;&gt;"",COUNTA($C$8:C1289),"")</f>
        <v/>
      </c>
      <c r="C1289" s="711"/>
      <c r="D1289" s="5" t="s">
        <v>456</v>
      </c>
      <c r="E1289" s="699">
        <v>1</v>
      </c>
      <c r="F1289" s="699"/>
      <c r="G1289" s="699">
        <v>479</v>
      </c>
      <c r="H1289" s="699">
        <v>79</v>
      </c>
      <c r="I1289" s="699" t="s">
        <v>223</v>
      </c>
      <c r="J1289" s="699" t="s">
        <v>224</v>
      </c>
      <c r="K1289" s="712" t="s">
        <v>973</v>
      </c>
      <c r="L1289" s="714">
        <v>85</v>
      </c>
      <c r="M1289" s="715">
        <f>IF(K1289&lt;&gt;"",VLOOKUP(K1289,'DON GIA'!$S$1:$U$19,3,0),"")</f>
        <v>1679000</v>
      </c>
      <c r="N1289" s="715">
        <f>IF(K1289&lt;&gt;"",VLOOKUP(K1289,'DON GIA'!$S$1:$V$19,4,0),"")</f>
        <v>0</v>
      </c>
      <c r="O1289" s="715">
        <f t="shared" ref="O1289:O1299" si="479">IF(K1289&lt;&gt;"",L1289*M1289,"")</f>
        <v>142715000</v>
      </c>
      <c r="P1289" s="715">
        <f t="shared" ref="P1289:P1299" si="480">IF(K1289&lt;&gt;"",L1289*N1289,"")</f>
        <v>0</v>
      </c>
      <c r="Q1289" s="5" t="s">
        <v>35</v>
      </c>
      <c r="R1289" s="699"/>
      <c r="S1289" s="699"/>
      <c r="T1289" s="715" t="str">
        <f>IF(Q1289&lt;&gt;"",VLOOKUP(Q1289,'DON GIA'!$H$1:$K$103,4,0),"")</f>
        <v/>
      </c>
      <c r="U1289" s="715" t="str">
        <f t="shared" ref="U1289:U1299" si="481">IF(Q1289&lt;&gt;"",IF(ISNUMBER(T1289),S1289*T1289,""),"")</f>
        <v/>
      </c>
      <c r="V1289" s="715" t="s">
        <v>2163</v>
      </c>
      <c r="W1289" s="712" t="s">
        <v>1005</v>
      </c>
      <c r="X1289" s="699" t="s">
        <v>27</v>
      </c>
      <c r="Y1289" s="718">
        <v>79.05</v>
      </c>
      <c r="Z1289" s="725"/>
      <c r="AA1289" s="715">
        <f>IF(W1289&lt;&gt;"",VLOOKUP(W1289,'DON GIA'!$A$1:$D$346,4,0),"")</f>
        <v>5559129</v>
      </c>
      <c r="AB1289" s="715">
        <f t="shared" ref="AB1289:AB1299" si="482">IF(W1289&lt;&gt;"",IF(ISNUMBER(AA1289),Y1289*AA1289,""),"")</f>
        <v>439449147.44999999</v>
      </c>
      <c r="AC1289" s="5" t="s">
        <v>28</v>
      </c>
      <c r="AD1289" s="5" t="s">
        <v>29</v>
      </c>
      <c r="AE1289" s="5" t="s">
        <v>30</v>
      </c>
      <c r="AF1289" s="5" t="s">
        <v>31</v>
      </c>
      <c r="AG1289" s="5" t="s">
        <v>34</v>
      </c>
      <c r="AH1289" s="699" t="s">
        <v>33</v>
      </c>
      <c r="AI1289" s="5" t="s">
        <v>562</v>
      </c>
      <c r="AJ1289" s="699" t="s">
        <v>409</v>
      </c>
      <c r="AK1289" s="699">
        <v>1</v>
      </c>
      <c r="AL1289" s="715">
        <f>IF(AI1289&lt;&gt;"",VLOOKUP(AI1289,'DON GIA'!$M$1:$P$9,4,0),"")</f>
        <v>12895920</v>
      </c>
      <c r="AM1289" s="715">
        <f t="shared" ref="AM1289:AM1299" si="483">IF(AI1289&lt;&gt;"",AK1289*AL1289,"")</f>
        <v>12895920</v>
      </c>
      <c r="AN1289" s="5" t="s">
        <v>407</v>
      </c>
      <c r="AO1289" s="699">
        <v>1</v>
      </c>
      <c r="AP1289" s="702" t="str">
        <f t="shared" si="460"/>
        <v/>
      </c>
      <c r="AQ1289" s="709" t="s">
        <v>2415</v>
      </c>
      <c r="AR1289" s="709" t="s">
        <v>2021</v>
      </c>
      <c r="AS1289" s="723"/>
    </row>
    <row r="1290" spans="1:45" ht="82.5" outlineLevel="2">
      <c r="A1290" s="710">
        <f t="shared" ref="A1290:A1299" si="484">IF(B1289&lt;&gt;"",B1289,A1289)</f>
        <v>84</v>
      </c>
      <c r="B1290" s="711" t="str">
        <f>IF(C1290&lt;&gt;"",COUNTA($C$8:C1290),"")</f>
        <v/>
      </c>
      <c r="C1290" s="711"/>
      <c r="D1290" s="5" t="s">
        <v>71</v>
      </c>
      <c r="E1290" s="699"/>
      <c r="F1290" s="699"/>
      <c r="G1290" s="699"/>
      <c r="H1290" s="699"/>
      <c r="I1290" s="699"/>
      <c r="J1290" s="699"/>
      <c r="K1290" s="712"/>
      <c r="L1290" s="714" t="s">
        <v>35</v>
      </c>
      <c r="M1290" s="715" t="str">
        <f>IF(K1290&lt;&gt;"",VLOOKUP(K1290,'DON GIA'!$S$1:$U$19,3,0),"")</f>
        <v/>
      </c>
      <c r="N1290" s="715" t="str">
        <f>IF(K1290&lt;&gt;"",VLOOKUP(K1290,'DON GIA'!$S$1:$V$19,4,0),"")</f>
        <v/>
      </c>
      <c r="O1290" s="715" t="str">
        <f t="shared" si="479"/>
        <v/>
      </c>
      <c r="P1290" s="715" t="str">
        <f t="shared" si="480"/>
        <v/>
      </c>
      <c r="Q1290" s="5" t="s">
        <v>35</v>
      </c>
      <c r="R1290" s="699"/>
      <c r="S1290" s="699"/>
      <c r="T1290" s="715" t="str">
        <f>IF(Q1290&lt;&gt;"",VLOOKUP(Q1290,'DON GIA'!$H$1:$K$103,4,0),"")</f>
        <v/>
      </c>
      <c r="U1290" s="715" t="str">
        <f t="shared" si="481"/>
        <v/>
      </c>
      <c r="V1290" s="715"/>
      <c r="W1290" s="712" t="s">
        <v>1107</v>
      </c>
      <c r="X1290" s="699" t="s">
        <v>27</v>
      </c>
      <c r="Y1290" s="718">
        <v>76.67</v>
      </c>
      <c r="Z1290" s="725"/>
      <c r="AA1290" s="715">
        <f>IF(W1290&lt;&gt;"",VLOOKUP(W1290,'DON GIA'!$A$1:$D$346,4,0),"")</f>
        <v>109890</v>
      </c>
      <c r="AB1290" s="715">
        <f t="shared" si="482"/>
        <v>8425266.3000000007</v>
      </c>
      <c r="AC1290" s="5"/>
      <c r="AD1290" s="5"/>
      <c r="AE1290" s="5"/>
      <c r="AF1290" s="5"/>
      <c r="AG1290" s="5"/>
      <c r="AH1290" s="699"/>
      <c r="AI1290" s="5" t="s">
        <v>578</v>
      </c>
      <c r="AJ1290" s="699" t="s">
        <v>560</v>
      </c>
      <c r="AK1290" s="699">
        <v>1</v>
      </c>
      <c r="AL1290" s="715">
        <f>IF(AI1290&lt;&gt;"",VLOOKUP(AI1290,'DON GIA'!$M$1:$P$9,4,0),"")</f>
        <v>13000000</v>
      </c>
      <c r="AM1290" s="715">
        <f t="shared" si="483"/>
        <v>13000000</v>
      </c>
      <c r="AN1290" s="5"/>
      <c r="AO1290" s="699"/>
      <c r="AP1290" s="702" t="str">
        <f t="shared" si="460"/>
        <v/>
      </c>
      <c r="AQ1290" s="722" t="s">
        <v>535</v>
      </c>
      <c r="AR1290" s="722" t="s">
        <v>2059</v>
      </c>
      <c r="AS1290" s="639"/>
    </row>
    <row r="1291" spans="1:45" ht="115.5" outlineLevel="2">
      <c r="A1291" s="710">
        <f t="shared" si="484"/>
        <v>84</v>
      </c>
      <c r="B1291" s="711" t="str">
        <f>IF(C1291&lt;&gt;"",COUNTA($C$8:C1291),"")</f>
        <v/>
      </c>
      <c r="C1291" s="711"/>
      <c r="D1291" s="5" t="s">
        <v>457</v>
      </c>
      <c r="E1291" s="699"/>
      <c r="F1291" s="699"/>
      <c r="G1291" s="699"/>
      <c r="H1291" s="699"/>
      <c r="I1291" s="699"/>
      <c r="J1291" s="699"/>
      <c r="K1291" s="712"/>
      <c r="L1291" s="714" t="s">
        <v>35</v>
      </c>
      <c r="M1291" s="715" t="str">
        <f>IF(K1291&lt;&gt;"",VLOOKUP(K1291,'DON GIA'!$S$1:$U$19,3,0),"")</f>
        <v/>
      </c>
      <c r="N1291" s="715" t="str">
        <f>IF(K1291&lt;&gt;"",VLOOKUP(K1291,'DON GIA'!$S$1:$V$19,4,0),"")</f>
        <v/>
      </c>
      <c r="O1291" s="715" t="str">
        <f t="shared" si="479"/>
        <v/>
      </c>
      <c r="P1291" s="715" t="str">
        <f t="shared" si="480"/>
        <v/>
      </c>
      <c r="Q1291" s="5" t="s">
        <v>35</v>
      </c>
      <c r="R1291" s="699"/>
      <c r="S1291" s="699"/>
      <c r="T1291" s="715" t="str">
        <f>IF(Q1291&lt;&gt;"",VLOOKUP(Q1291,'DON GIA'!$H$1:$K$103,4,0),"")</f>
        <v/>
      </c>
      <c r="U1291" s="715" t="str">
        <f t="shared" si="481"/>
        <v/>
      </c>
      <c r="V1291" s="715"/>
      <c r="W1291" s="712" t="s">
        <v>1141</v>
      </c>
      <c r="X1291" s="699" t="s">
        <v>27</v>
      </c>
      <c r="Y1291" s="718">
        <v>5.95</v>
      </c>
      <c r="Z1291" s="725"/>
      <c r="AA1291" s="715">
        <f>IF(W1291&lt;&gt;"",VLOOKUP(W1291,'DON GIA'!$A$1:$D$346,4,0),"")</f>
        <v>10375629</v>
      </c>
      <c r="AB1291" s="715">
        <f t="shared" si="482"/>
        <v>61734992.550000004</v>
      </c>
      <c r="AC1291" s="5"/>
      <c r="AD1291" s="5"/>
      <c r="AE1291" s="5"/>
      <c r="AF1291" s="5" t="s">
        <v>31</v>
      </c>
      <c r="AG1291" s="5"/>
      <c r="AH1291" s="699" t="s">
        <v>219</v>
      </c>
      <c r="AI1291" s="5"/>
      <c r="AJ1291" s="699"/>
      <c r="AK1291" s="699"/>
      <c r="AL1291" s="715" t="str">
        <f>IF(AI1291&lt;&gt;"",VLOOKUP(AI1291,'DON GIA'!$M$1:$P$9,4,0),"")</f>
        <v/>
      </c>
      <c r="AM1291" s="715" t="str">
        <f t="shared" si="483"/>
        <v/>
      </c>
      <c r="AN1291" s="5"/>
      <c r="AO1291" s="699"/>
      <c r="AP1291" s="702" t="str">
        <f t="shared" si="460"/>
        <v/>
      </c>
      <c r="AQ1291" s="722" t="s">
        <v>536</v>
      </c>
      <c r="AR1291" s="722" t="s">
        <v>2053</v>
      </c>
      <c r="AS1291" s="639"/>
    </row>
    <row r="1292" spans="1:45" ht="66" outlineLevel="2">
      <c r="A1292" s="710">
        <f t="shared" si="484"/>
        <v>84</v>
      </c>
      <c r="B1292" s="711" t="str">
        <f>IF(C1292&lt;&gt;"",COUNTA($C$8:C1292),"")</f>
        <v/>
      </c>
      <c r="C1292" s="711"/>
      <c r="D1292" s="5"/>
      <c r="E1292" s="699"/>
      <c r="F1292" s="699"/>
      <c r="G1292" s="699"/>
      <c r="H1292" s="699"/>
      <c r="I1292" s="699"/>
      <c r="J1292" s="699"/>
      <c r="K1292" s="712"/>
      <c r="L1292" s="714" t="s">
        <v>35</v>
      </c>
      <c r="M1292" s="715" t="str">
        <f>IF(K1292&lt;&gt;"",VLOOKUP(K1292,'DON GIA'!$S$1:$U$19,3,0),"")</f>
        <v/>
      </c>
      <c r="N1292" s="715" t="str">
        <f>IF(K1292&lt;&gt;"",VLOOKUP(K1292,'DON GIA'!$S$1:$V$19,4,0),"")</f>
        <v/>
      </c>
      <c r="O1292" s="715" t="str">
        <f t="shared" si="479"/>
        <v/>
      </c>
      <c r="P1292" s="715" t="str">
        <f t="shared" si="480"/>
        <v/>
      </c>
      <c r="Q1292" s="5" t="s">
        <v>35</v>
      </c>
      <c r="R1292" s="699"/>
      <c r="S1292" s="699"/>
      <c r="T1292" s="715" t="str">
        <f>IF(Q1292&lt;&gt;"",VLOOKUP(Q1292,'DON GIA'!$H$1:$K$103,4,0),"")</f>
        <v/>
      </c>
      <c r="U1292" s="715" t="str">
        <f t="shared" si="481"/>
        <v/>
      </c>
      <c r="V1292" s="715"/>
      <c r="W1292" s="712" t="s">
        <v>1171</v>
      </c>
      <c r="X1292" s="699" t="s">
        <v>38</v>
      </c>
      <c r="Y1292" s="718">
        <v>0.59499999999999997</v>
      </c>
      <c r="Z1292" s="725"/>
      <c r="AA1292" s="715">
        <f>IF(W1292&lt;&gt;"",VLOOKUP(W1292,'DON GIA'!$A$1:$D$346,4,0),"")</f>
        <v>2036769</v>
      </c>
      <c r="AB1292" s="715">
        <f t="shared" si="482"/>
        <v>1211877.5549999999</v>
      </c>
      <c r="AC1292" s="5"/>
      <c r="AD1292" s="5"/>
      <c r="AE1292" s="5"/>
      <c r="AF1292" s="5"/>
      <c r="AG1292" s="5"/>
      <c r="AH1292" s="699"/>
      <c r="AI1292" s="5"/>
      <c r="AJ1292" s="699"/>
      <c r="AK1292" s="699"/>
      <c r="AL1292" s="715" t="str">
        <f>IF(AI1292&lt;&gt;"",VLOOKUP(AI1292,'DON GIA'!$M$1:$P$9,4,0),"")</f>
        <v/>
      </c>
      <c r="AM1292" s="715" t="str">
        <f t="shared" si="483"/>
        <v/>
      </c>
      <c r="AN1292" s="5"/>
      <c r="AO1292" s="699"/>
      <c r="AP1292" s="702" t="str">
        <f t="shared" si="460"/>
        <v/>
      </c>
      <c r="AQ1292" s="722" t="s">
        <v>537</v>
      </c>
      <c r="AR1292" s="722" t="s">
        <v>2048</v>
      </c>
      <c r="AS1292" s="639"/>
    </row>
    <row r="1293" spans="1:45" outlineLevel="2">
      <c r="A1293" s="710">
        <f t="shared" si="484"/>
        <v>84</v>
      </c>
      <c r="B1293" s="711" t="str">
        <f>IF(C1293&lt;&gt;"",COUNTA($C$8:C1293),"")</f>
        <v/>
      </c>
      <c r="C1293" s="711"/>
      <c r="D1293" s="5"/>
      <c r="E1293" s="699"/>
      <c r="F1293" s="699"/>
      <c r="G1293" s="699"/>
      <c r="H1293" s="699"/>
      <c r="I1293" s="699"/>
      <c r="J1293" s="699"/>
      <c r="K1293" s="712"/>
      <c r="L1293" s="714" t="s">
        <v>35</v>
      </c>
      <c r="M1293" s="715" t="str">
        <f>IF(K1293&lt;&gt;"",VLOOKUP(K1293,'DON GIA'!$S$1:$U$19,3,0),"")</f>
        <v/>
      </c>
      <c r="N1293" s="715" t="str">
        <f>IF(K1293&lt;&gt;"",VLOOKUP(K1293,'DON GIA'!$S$1:$V$19,4,0),"")</f>
        <v/>
      </c>
      <c r="O1293" s="715" t="str">
        <f t="shared" si="479"/>
        <v/>
      </c>
      <c r="P1293" s="715" t="str">
        <f t="shared" si="480"/>
        <v/>
      </c>
      <c r="Q1293" s="5" t="s">
        <v>35</v>
      </c>
      <c r="R1293" s="699"/>
      <c r="S1293" s="699"/>
      <c r="T1293" s="715" t="str">
        <f>IF(Q1293&lt;&gt;"",VLOOKUP(Q1293,'DON GIA'!$H$1:$K$103,4,0),"")</f>
        <v/>
      </c>
      <c r="U1293" s="715" t="str">
        <f t="shared" si="481"/>
        <v/>
      </c>
      <c r="V1293" s="715"/>
      <c r="W1293" s="712" t="s">
        <v>1272</v>
      </c>
      <c r="X1293" s="699" t="s">
        <v>38</v>
      </c>
      <c r="Y1293" s="718">
        <v>1.2030000000000001</v>
      </c>
      <c r="Z1293" s="725"/>
      <c r="AA1293" s="715">
        <f>IF(W1293&lt;&gt;"",VLOOKUP(W1293,'DON GIA'!$A$1:$D$346,4,0),"")</f>
        <v>2704619</v>
      </c>
      <c r="AB1293" s="715">
        <f t="shared" si="482"/>
        <v>3253656.6570000001</v>
      </c>
      <c r="AC1293" s="5"/>
      <c r="AD1293" s="5"/>
      <c r="AE1293" s="5"/>
      <c r="AF1293" s="5"/>
      <c r="AG1293" s="5"/>
      <c r="AH1293" s="699"/>
      <c r="AI1293" s="5"/>
      <c r="AJ1293" s="699"/>
      <c r="AK1293" s="699"/>
      <c r="AL1293" s="715" t="str">
        <f>IF(AI1293&lt;&gt;"",VLOOKUP(AI1293,'DON GIA'!$M$1:$P$9,4,0),"")</f>
        <v/>
      </c>
      <c r="AM1293" s="715" t="str">
        <f t="shared" si="483"/>
        <v/>
      </c>
      <c r="AN1293" s="5"/>
      <c r="AO1293" s="699"/>
      <c r="AP1293" s="702" t="str">
        <f t="shared" si="460"/>
        <v/>
      </c>
      <c r="AQ1293" s="726" t="s">
        <v>2049</v>
      </c>
      <c r="AR1293" s="726"/>
      <c r="AS1293" s="727"/>
    </row>
    <row r="1294" spans="1:45" ht="33.75" outlineLevel="2">
      <c r="A1294" s="710">
        <f t="shared" si="484"/>
        <v>84</v>
      </c>
      <c r="B1294" s="711" t="str">
        <f>IF(C1294&lt;&gt;"",COUNTA($C$8:C1294),"")</f>
        <v/>
      </c>
      <c r="C1294" s="711"/>
      <c r="D1294" s="5"/>
      <c r="E1294" s="699"/>
      <c r="F1294" s="699"/>
      <c r="G1294" s="699"/>
      <c r="H1294" s="699"/>
      <c r="I1294" s="699"/>
      <c r="J1294" s="699"/>
      <c r="K1294" s="712"/>
      <c r="L1294" s="714" t="s">
        <v>35</v>
      </c>
      <c r="M1294" s="715" t="str">
        <f>IF(K1294&lt;&gt;"",VLOOKUP(K1294,'DON GIA'!$S$1:$U$19,3,0),"")</f>
        <v/>
      </c>
      <c r="N1294" s="715" t="str">
        <f>IF(K1294&lt;&gt;"",VLOOKUP(K1294,'DON GIA'!$S$1:$V$19,4,0),"")</f>
        <v/>
      </c>
      <c r="O1294" s="715" t="str">
        <f t="shared" si="479"/>
        <v/>
      </c>
      <c r="P1294" s="715" t="str">
        <f t="shared" si="480"/>
        <v/>
      </c>
      <c r="Q1294" s="5" t="s">
        <v>35</v>
      </c>
      <c r="R1294" s="699"/>
      <c r="S1294" s="699"/>
      <c r="T1294" s="715" t="str">
        <f>IF(Q1294&lt;&gt;"",VLOOKUP(Q1294,'DON GIA'!$H$1:$K$103,4,0),"")</f>
        <v/>
      </c>
      <c r="U1294" s="715" t="str">
        <f t="shared" si="481"/>
        <v/>
      </c>
      <c r="V1294" s="715"/>
      <c r="W1294" s="712" t="s">
        <v>1123</v>
      </c>
      <c r="X1294" s="699" t="s">
        <v>27</v>
      </c>
      <c r="Y1294" s="718">
        <v>103.16</v>
      </c>
      <c r="Z1294" s="725"/>
      <c r="AA1294" s="715">
        <f>IF(W1294&lt;&gt;"",VLOOKUP(W1294,'DON GIA'!$A$1:$D$346,4,0),"")</f>
        <v>282038</v>
      </c>
      <c r="AB1294" s="715">
        <f t="shared" si="482"/>
        <v>29095040.079999998</v>
      </c>
      <c r="AC1294" s="5"/>
      <c r="AD1294" s="5"/>
      <c r="AE1294" s="5"/>
      <c r="AF1294" s="5"/>
      <c r="AG1294" s="5"/>
      <c r="AH1294" s="699"/>
      <c r="AI1294" s="5"/>
      <c r="AJ1294" s="699"/>
      <c r="AK1294" s="699"/>
      <c r="AL1294" s="715" t="str">
        <f>IF(AI1294&lt;&gt;"",VLOOKUP(AI1294,'DON GIA'!$M$1:$P$9,4,0),"")</f>
        <v/>
      </c>
      <c r="AM1294" s="715" t="str">
        <f t="shared" si="483"/>
        <v/>
      </c>
      <c r="AN1294" s="5"/>
      <c r="AO1294" s="699"/>
      <c r="AP1294" s="702" t="str">
        <f t="shared" si="460"/>
        <v/>
      </c>
      <c r="AQ1294" s="584" t="s">
        <v>2060</v>
      </c>
      <c r="AR1294" s="584"/>
      <c r="AS1294" s="631"/>
    </row>
    <row r="1295" spans="1:45" outlineLevel="2">
      <c r="A1295" s="710">
        <f t="shared" si="484"/>
        <v>84</v>
      </c>
      <c r="B1295" s="711" t="str">
        <f>IF(C1295&lt;&gt;"",COUNTA($C$8:C1295),"")</f>
        <v/>
      </c>
      <c r="C1295" s="711"/>
      <c r="D1295" s="5"/>
      <c r="E1295" s="699"/>
      <c r="F1295" s="699"/>
      <c r="G1295" s="699"/>
      <c r="H1295" s="699"/>
      <c r="I1295" s="699"/>
      <c r="J1295" s="699"/>
      <c r="K1295" s="712"/>
      <c r="L1295" s="714" t="s">
        <v>35</v>
      </c>
      <c r="M1295" s="715" t="str">
        <f>IF(K1295&lt;&gt;"",VLOOKUP(K1295,'DON GIA'!$S$1:$U$19,3,0),"")</f>
        <v/>
      </c>
      <c r="N1295" s="715" t="str">
        <f>IF(K1295&lt;&gt;"",VLOOKUP(K1295,'DON GIA'!$S$1:$V$19,4,0),"")</f>
        <v/>
      </c>
      <c r="O1295" s="715" t="str">
        <f t="shared" si="479"/>
        <v/>
      </c>
      <c r="P1295" s="715" t="str">
        <f t="shared" si="480"/>
        <v/>
      </c>
      <c r="Q1295" s="5" t="s">
        <v>35</v>
      </c>
      <c r="R1295" s="699"/>
      <c r="S1295" s="699"/>
      <c r="T1295" s="715" t="str">
        <f>IF(Q1295&lt;&gt;"",VLOOKUP(Q1295,'DON GIA'!$H$1:$K$103,4,0),"")</f>
        <v/>
      </c>
      <c r="U1295" s="715" t="str">
        <f t="shared" si="481"/>
        <v/>
      </c>
      <c r="V1295" s="715"/>
      <c r="W1295" s="712" t="s">
        <v>1023</v>
      </c>
      <c r="X1295" s="699" t="s">
        <v>38</v>
      </c>
      <c r="Y1295" s="718">
        <v>0.19800000000000001</v>
      </c>
      <c r="Z1295" s="725"/>
      <c r="AA1295" s="715">
        <f>IF(W1295&lt;&gt;"",VLOOKUP(W1295,'DON GIA'!$A$1:$D$346,4,0),"")</f>
        <v>2523428</v>
      </c>
      <c r="AB1295" s="715">
        <f t="shared" si="482"/>
        <v>499638.74400000001</v>
      </c>
      <c r="AC1295" s="5"/>
      <c r="AD1295" s="5"/>
      <c r="AE1295" s="5"/>
      <c r="AF1295" s="5"/>
      <c r="AG1295" s="5"/>
      <c r="AH1295" s="699"/>
      <c r="AI1295" s="5"/>
      <c r="AJ1295" s="699"/>
      <c r="AK1295" s="699"/>
      <c r="AL1295" s="715" t="str">
        <f>IF(AI1295&lt;&gt;"",VLOOKUP(AI1295,'DON GIA'!$M$1:$P$9,4,0),"")</f>
        <v/>
      </c>
      <c r="AM1295" s="715" t="str">
        <f t="shared" si="483"/>
        <v/>
      </c>
      <c r="AN1295" s="5"/>
      <c r="AO1295" s="699"/>
      <c r="AP1295" s="702" t="str">
        <f t="shared" si="460"/>
        <v/>
      </c>
      <c r="AQ1295" s="712"/>
      <c r="AR1295" s="712"/>
      <c r="AS1295" s="727"/>
    </row>
    <row r="1296" spans="1:45" outlineLevel="2">
      <c r="A1296" s="710">
        <f t="shared" si="484"/>
        <v>84</v>
      </c>
      <c r="B1296" s="711" t="str">
        <f>IF(C1296&lt;&gt;"",COUNTA($C$8:C1296),"")</f>
        <v/>
      </c>
      <c r="C1296" s="711"/>
      <c r="D1296" s="5"/>
      <c r="E1296" s="699"/>
      <c r="F1296" s="699"/>
      <c r="G1296" s="699"/>
      <c r="H1296" s="699"/>
      <c r="I1296" s="699"/>
      <c r="J1296" s="699"/>
      <c r="K1296" s="712"/>
      <c r="L1296" s="714" t="s">
        <v>35</v>
      </c>
      <c r="M1296" s="715" t="str">
        <f>IF(K1296&lt;&gt;"",VLOOKUP(K1296,'DON GIA'!$S$1:$U$19,3,0),"")</f>
        <v/>
      </c>
      <c r="N1296" s="715" t="str">
        <f>IF(K1296&lt;&gt;"",VLOOKUP(K1296,'DON GIA'!$S$1:$V$19,4,0),"")</f>
        <v/>
      </c>
      <c r="O1296" s="715" t="str">
        <f t="shared" si="479"/>
        <v/>
      </c>
      <c r="P1296" s="715" t="str">
        <f t="shared" si="480"/>
        <v/>
      </c>
      <c r="Q1296" s="5" t="s">
        <v>35</v>
      </c>
      <c r="R1296" s="699"/>
      <c r="S1296" s="699"/>
      <c r="T1296" s="715" t="str">
        <f>IF(Q1296&lt;&gt;"",VLOOKUP(Q1296,'DON GIA'!$H$1:$K$103,4,0),"")</f>
        <v/>
      </c>
      <c r="U1296" s="715" t="str">
        <f t="shared" si="481"/>
        <v/>
      </c>
      <c r="V1296" s="715"/>
      <c r="W1296" s="712" t="s">
        <v>1105</v>
      </c>
      <c r="X1296" s="699" t="s">
        <v>27</v>
      </c>
      <c r="Y1296" s="718">
        <v>1.44</v>
      </c>
      <c r="Z1296" s="725"/>
      <c r="AA1296" s="715">
        <f>IF(W1296&lt;&gt;"",VLOOKUP(W1296,'DON GIA'!$A$1:$D$346,4,0),"")</f>
        <v>292949</v>
      </c>
      <c r="AB1296" s="715">
        <f t="shared" si="482"/>
        <v>421846.56</v>
      </c>
      <c r="AC1296" s="5"/>
      <c r="AD1296" s="5"/>
      <c r="AE1296" s="5"/>
      <c r="AF1296" s="5"/>
      <c r="AG1296" s="5"/>
      <c r="AH1296" s="699"/>
      <c r="AI1296" s="5"/>
      <c r="AJ1296" s="699"/>
      <c r="AK1296" s="699"/>
      <c r="AL1296" s="715" t="str">
        <f>IF(AI1296&lt;&gt;"",VLOOKUP(AI1296,'DON GIA'!$M$1:$P$9,4,0),"")</f>
        <v/>
      </c>
      <c r="AM1296" s="715" t="str">
        <f t="shared" si="483"/>
        <v/>
      </c>
      <c r="AN1296" s="5"/>
      <c r="AO1296" s="699"/>
      <c r="AP1296" s="702" t="str">
        <f t="shared" si="460"/>
        <v/>
      </c>
      <c r="AQ1296" s="712"/>
      <c r="AR1296" s="712"/>
      <c r="AS1296" s="727"/>
    </row>
    <row r="1297" spans="1:45" outlineLevel="2">
      <c r="A1297" s="710">
        <f t="shared" si="484"/>
        <v>84</v>
      </c>
      <c r="B1297" s="711" t="str">
        <f>IF(C1297&lt;&gt;"",COUNTA($C$8:C1297),"")</f>
        <v/>
      </c>
      <c r="C1297" s="711"/>
      <c r="D1297" s="5"/>
      <c r="E1297" s="699"/>
      <c r="F1297" s="699"/>
      <c r="G1297" s="699"/>
      <c r="H1297" s="699"/>
      <c r="I1297" s="699"/>
      <c r="J1297" s="699"/>
      <c r="K1297" s="712"/>
      <c r="L1297" s="714" t="s">
        <v>35</v>
      </c>
      <c r="M1297" s="715" t="str">
        <f>IF(K1297&lt;&gt;"",VLOOKUP(K1297,'DON GIA'!$S$1:$U$19,3,0),"")</f>
        <v/>
      </c>
      <c r="N1297" s="715" t="str">
        <f>IF(K1297&lt;&gt;"",VLOOKUP(K1297,'DON GIA'!$S$1:$V$19,4,0),"")</f>
        <v/>
      </c>
      <c r="O1297" s="715" t="str">
        <f t="shared" si="479"/>
        <v/>
      </c>
      <c r="P1297" s="715" t="str">
        <f t="shared" si="480"/>
        <v/>
      </c>
      <c r="Q1297" s="5" t="s">
        <v>35</v>
      </c>
      <c r="R1297" s="699"/>
      <c r="S1297" s="699"/>
      <c r="T1297" s="715" t="str">
        <f>IF(Q1297&lt;&gt;"",VLOOKUP(Q1297,'DON GIA'!$H$1:$K$103,4,0),"")</f>
        <v/>
      </c>
      <c r="U1297" s="715" t="str">
        <f t="shared" si="481"/>
        <v/>
      </c>
      <c r="V1297" s="715"/>
      <c r="W1297" s="712" t="s">
        <v>1130</v>
      </c>
      <c r="X1297" s="699" t="s">
        <v>27</v>
      </c>
      <c r="Y1297" s="718">
        <v>5.6</v>
      </c>
      <c r="Z1297" s="725"/>
      <c r="AA1297" s="715">
        <f>IF(W1297&lt;&gt;"",VLOOKUP(W1297,'DON GIA'!$A$1:$D$346,4,0),"")</f>
        <v>282038</v>
      </c>
      <c r="AB1297" s="715">
        <f t="shared" si="482"/>
        <v>1579412.7999999998</v>
      </c>
      <c r="AC1297" s="5"/>
      <c r="AD1297" s="5"/>
      <c r="AE1297" s="5"/>
      <c r="AF1297" s="5"/>
      <c r="AG1297" s="5"/>
      <c r="AH1297" s="699"/>
      <c r="AI1297" s="5"/>
      <c r="AJ1297" s="699"/>
      <c r="AK1297" s="699"/>
      <c r="AL1297" s="715" t="str">
        <f>IF(AI1297&lt;&gt;"",VLOOKUP(AI1297,'DON GIA'!$M$1:$P$9,4,0),"")</f>
        <v/>
      </c>
      <c r="AM1297" s="715" t="str">
        <f t="shared" si="483"/>
        <v/>
      </c>
      <c r="AN1297" s="5"/>
      <c r="AO1297" s="699"/>
      <c r="AP1297" s="702" t="str">
        <f t="shared" ref="AP1297:AP1360" si="485">IF(C1297&lt;&gt;"",O1297+P1297+U1297+AB1297+AM1297,"")</f>
        <v/>
      </c>
      <c r="AQ1297" s="712"/>
      <c r="AR1297" s="712"/>
      <c r="AS1297" s="727"/>
    </row>
    <row r="1298" spans="1:45" outlineLevel="2">
      <c r="A1298" s="710">
        <f t="shared" si="484"/>
        <v>84</v>
      </c>
      <c r="B1298" s="711" t="str">
        <f>IF(C1298&lt;&gt;"",COUNTA($C$8:C1298),"")</f>
        <v/>
      </c>
      <c r="C1298" s="711"/>
      <c r="D1298" s="5"/>
      <c r="E1298" s="699"/>
      <c r="F1298" s="699"/>
      <c r="G1298" s="699"/>
      <c r="H1298" s="699"/>
      <c r="I1298" s="699"/>
      <c r="J1298" s="699"/>
      <c r="K1298" s="712"/>
      <c r="L1298" s="714" t="s">
        <v>35</v>
      </c>
      <c r="M1298" s="715" t="str">
        <f>IF(K1298&lt;&gt;"",VLOOKUP(K1298,'DON GIA'!$S$1:$U$19,3,0),"")</f>
        <v/>
      </c>
      <c r="N1298" s="715" t="str">
        <f>IF(K1298&lt;&gt;"",VLOOKUP(K1298,'DON GIA'!$S$1:$V$19,4,0),"")</f>
        <v/>
      </c>
      <c r="O1298" s="715" t="str">
        <f t="shared" si="479"/>
        <v/>
      </c>
      <c r="P1298" s="715" t="str">
        <f t="shared" si="480"/>
        <v/>
      </c>
      <c r="Q1298" s="5" t="s">
        <v>35</v>
      </c>
      <c r="R1298" s="699"/>
      <c r="S1298" s="699"/>
      <c r="T1298" s="715" t="str">
        <f>IF(Q1298&lt;&gt;"",VLOOKUP(Q1298,'DON GIA'!$H$1:$K$103,4,0),"")</f>
        <v/>
      </c>
      <c r="U1298" s="715" t="str">
        <f t="shared" si="481"/>
        <v/>
      </c>
      <c r="V1298" s="715"/>
      <c r="W1298" s="712" t="s">
        <v>1049</v>
      </c>
      <c r="X1298" s="699" t="s">
        <v>42</v>
      </c>
      <c r="Y1298" s="718">
        <v>1</v>
      </c>
      <c r="Z1298" s="725"/>
      <c r="AA1298" s="715">
        <f>IF(W1298&lt;&gt;"",VLOOKUP(W1298,'DON GIA'!$A$1:$D$346,4,0),"")</f>
        <v>3793079</v>
      </c>
      <c r="AB1298" s="715">
        <f t="shared" si="482"/>
        <v>3793079</v>
      </c>
      <c r="AC1298" s="5"/>
      <c r="AD1298" s="5"/>
      <c r="AE1298" s="5"/>
      <c r="AF1298" s="5"/>
      <c r="AG1298" s="5"/>
      <c r="AH1298" s="699"/>
      <c r="AI1298" s="5"/>
      <c r="AJ1298" s="699"/>
      <c r="AK1298" s="699"/>
      <c r="AL1298" s="715" t="str">
        <f>IF(AI1298&lt;&gt;"",VLOOKUP(AI1298,'DON GIA'!$M$1:$P$9,4,0),"")</f>
        <v/>
      </c>
      <c r="AM1298" s="715" t="str">
        <f t="shared" si="483"/>
        <v/>
      </c>
      <c r="AN1298" s="5"/>
      <c r="AO1298" s="699"/>
      <c r="AP1298" s="702" t="str">
        <f t="shared" si="485"/>
        <v/>
      </c>
      <c r="AQ1298" s="712"/>
      <c r="AR1298" s="712"/>
      <c r="AS1298" s="727"/>
    </row>
    <row r="1299" spans="1:45" outlineLevel="2">
      <c r="A1299" s="710">
        <f t="shared" si="484"/>
        <v>84</v>
      </c>
      <c r="B1299" s="711"/>
      <c r="C1299" s="711"/>
      <c r="D1299" s="708"/>
      <c r="E1299" s="699"/>
      <c r="F1299" s="699"/>
      <c r="G1299" s="699"/>
      <c r="H1299" s="699"/>
      <c r="I1299" s="699"/>
      <c r="J1299" s="699"/>
      <c r="K1299" s="712"/>
      <c r="L1299" s="714" t="s">
        <v>35</v>
      </c>
      <c r="M1299" s="715" t="str">
        <f>IF(K1299&lt;&gt;"",VLOOKUP(K1299,'DON GIA'!$S$1:$U$19,3,0),"")</f>
        <v/>
      </c>
      <c r="N1299" s="715" t="str">
        <f>IF(K1299&lt;&gt;"",VLOOKUP(K1299,'DON GIA'!$S$1:$V$19,4,0),"")</f>
        <v/>
      </c>
      <c r="O1299" s="715" t="str">
        <f t="shared" si="479"/>
        <v/>
      </c>
      <c r="P1299" s="715" t="str">
        <f t="shared" si="480"/>
        <v/>
      </c>
      <c r="Q1299" s="5" t="s">
        <v>35</v>
      </c>
      <c r="R1299" s="699"/>
      <c r="S1299" s="699"/>
      <c r="T1299" s="715" t="str">
        <f>IF(Q1299&lt;&gt;"",VLOOKUP(Q1299,'DON GIA'!$H$1:$K$103,4,0),"")</f>
        <v/>
      </c>
      <c r="U1299" s="715" t="str">
        <f t="shared" si="481"/>
        <v/>
      </c>
      <c r="V1299" s="715"/>
      <c r="W1299" s="712"/>
      <c r="X1299" s="699"/>
      <c r="Y1299" s="718"/>
      <c r="Z1299" s="725"/>
      <c r="AA1299" s="715" t="str">
        <f>IF(W1299&lt;&gt;"",VLOOKUP(W1299,'DON GIA'!$A$1:$D$346,4,0),"")</f>
        <v/>
      </c>
      <c r="AB1299" s="715" t="str">
        <f t="shared" si="482"/>
        <v/>
      </c>
      <c r="AC1299" s="5"/>
      <c r="AD1299" s="5"/>
      <c r="AE1299" s="5"/>
      <c r="AF1299" s="5"/>
      <c r="AG1299" s="5"/>
      <c r="AH1299" s="699"/>
      <c r="AI1299" s="5"/>
      <c r="AJ1299" s="699"/>
      <c r="AK1299" s="699"/>
      <c r="AL1299" s="715" t="str">
        <f>IF(AI1299&lt;&gt;"",VLOOKUP(AI1299,'DON GIA'!$M$1:$P$9,4,0),"")</f>
        <v/>
      </c>
      <c r="AM1299" s="715" t="str">
        <f t="shared" si="483"/>
        <v/>
      </c>
      <c r="AN1299" s="5"/>
      <c r="AO1299" s="699"/>
      <c r="AP1299" s="702" t="str">
        <f t="shared" si="485"/>
        <v/>
      </c>
      <c r="AQ1299" s="712"/>
      <c r="AR1299" s="712"/>
      <c r="AS1299" s="727"/>
    </row>
    <row r="1300" spans="1:45" outlineLevel="1">
      <c r="A1300" s="658" t="s">
        <v>2075</v>
      </c>
      <c r="B1300" s="696">
        <f>IF(C1300&lt;&gt;"",COUNTA($C$8:C1300),"")</f>
        <v>85</v>
      </c>
      <c r="C1300" s="696">
        <v>472</v>
      </c>
      <c r="D1300" s="708" t="s">
        <v>538</v>
      </c>
      <c r="E1300" s="698"/>
      <c r="F1300" s="699"/>
      <c r="G1300" s="698"/>
      <c r="H1300" s="698"/>
      <c r="I1300" s="698"/>
      <c r="J1300" s="698"/>
      <c r="K1300" s="697"/>
      <c r="L1300" s="701">
        <f>SUBTOTAL(9,L1301:L1311)</f>
        <v>85</v>
      </c>
      <c r="M1300" s="702"/>
      <c r="N1300" s="702"/>
      <c r="O1300" s="702">
        <f>SUBTOTAL(9,O1301:O1311)</f>
        <v>142568000</v>
      </c>
      <c r="P1300" s="702">
        <f>SUBTOTAL(9,P1301:P1311)</f>
        <v>0</v>
      </c>
      <c r="Q1300" s="708"/>
      <c r="R1300" s="698"/>
      <c r="S1300" s="698">
        <f>SUBTOTAL(9,S1301:S1311)</f>
        <v>0</v>
      </c>
      <c r="T1300" s="702"/>
      <c r="U1300" s="702">
        <f>SUBTOTAL(9,U1301:U1311)</f>
        <v>0</v>
      </c>
      <c r="V1300" s="702"/>
      <c r="W1300" s="697"/>
      <c r="X1300" s="698"/>
      <c r="Y1300" s="705">
        <f>SUBTOTAL(9,Y1301:Y1311)</f>
        <v>210.696</v>
      </c>
      <c r="Z1300" s="724">
        <f>SUBTOTAL(9,Z1301:Z1311)</f>
        <v>0</v>
      </c>
      <c r="AA1300" s="702"/>
      <c r="AB1300" s="702">
        <f>SUBTOTAL(9,AB1301:AB1311)</f>
        <v>468490507.00599992</v>
      </c>
      <c r="AC1300" s="708"/>
      <c r="AD1300" s="708"/>
      <c r="AE1300" s="708"/>
      <c r="AF1300" s="708"/>
      <c r="AG1300" s="708"/>
      <c r="AH1300" s="698"/>
      <c r="AI1300" s="708"/>
      <c r="AJ1300" s="698"/>
      <c r="AK1300" s="698">
        <f>SUBTOTAL(9,AK1301:AK1311)</f>
        <v>0</v>
      </c>
      <c r="AL1300" s="702"/>
      <c r="AM1300" s="702">
        <f>SUBTOTAL(9,AM1301:AM1311)</f>
        <v>0</v>
      </c>
      <c r="AN1300" s="708"/>
      <c r="AO1300" s="698">
        <f>SUBTOTAL(9,AO1301:AO1311)</f>
        <v>0</v>
      </c>
      <c r="AP1300" s="702">
        <f t="shared" si="485"/>
        <v>611058507.00599992</v>
      </c>
      <c r="AQ1300" s="709"/>
      <c r="AR1300" s="709"/>
      <c r="AS1300" s="723"/>
    </row>
    <row r="1301" spans="1:45" ht="82.5" outlineLevel="2">
      <c r="A1301" s="710">
        <f>IF(B1300&lt;&gt;"",B1300,A1299)</f>
        <v>85</v>
      </c>
      <c r="B1301" s="711" t="str">
        <f>IF(C1301&lt;&gt;"",COUNTA($C$8:C1301),"")</f>
        <v/>
      </c>
      <c r="C1301" s="711"/>
      <c r="D1301" s="5" t="s">
        <v>460</v>
      </c>
      <c r="E1301" s="699"/>
      <c r="F1301" s="699"/>
      <c r="G1301" s="699">
        <v>480</v>
      </c>
      <c r="H1301" s="699">
        <v>79</v>
      </c>
      <c r="I1301" s="699" t="s">
        <v>223</v>
      </c>
      <c r="J1301" s="699" t="s">
        <v>224</v>
      </c>
      <c r="K1301" s="712" t="s">
        <v>973</v>
      </c>
      <c r="L1301" s="714">
        <v>84.3</v>
      </c>
      <c r="M1301" s="715">
        <f>IF(K1301&lt;&gt;"",VLOOKUP(K1301,'DON GIA'!$S$1:$U$19,3,0),"")</f>
        <v>1679000</v>
      </c>
      <c r="N1301" s="715">
        <f>IF(K1301&lt;&gt;"",VLOOKUP(K1301,'DON GIA'!$S$1:$V$19,4,0),"")</f>
        <v>0</v>
      </c>
      <c r="O1301" s="715">
        <f t="shared" ref="O1301:O1311" si="486">IF(K1301&lt;&gt;"",L1301*M1301,"")</f>
        <v>141539700</v>
      </c>
      <c r="P1301" s="715">
        <f t="shared" ref="P1301:P1311" si="487">IF(K1301&lt;&gt;"",L1301*N1301,"")</f>
        <v>0</v>
      </c>
      <c r="Q1301" s="5" t="s">
        <v>35</v>
      </c>
      <c r="R1301" s="699"/>
      <c r="S1301" s="699"/>
      <c r="T1301" s="715" t="str">
        <f>IF(Q1301&lt;&gt;"",VLOOKUP(Q1301,'DON GIA'!$H$1:$K$103,4,0),"")</f>
        <v/>
      </c>
      <c r="U1301" s="715" t="str">
        <f t="shared" ref="U1301:U1311" si="488">IF(Q1301&lt;&gt;"",IF(ISNUMBER(T1301),S1301*T1301,""),"")</f>
        <v/>
      </c>
      <c r="V1301" s="715" t="s">
        <v>2163</v>
      </c>
      <c r="W1301" s="712" t="s">
        <v>1005</v>
      </c>
      <c r="X1301" s="699" t="s">
        <v>27</v>
      </c>
      <c r="Y1301" s="718">
        <v>65.36</v>
      </c>
      <c r="Z1301" s="725"/>
      <c r="AA1301" s="715">
        <f>IF(W1301&lt;&gt;"",VLOOKUP(W1301,'DON GIA'!$A$1:$D$346,4,0),"")</f>
        <v>5559129</v>
      </c>
      <c r="AB1301" s="715">
        <f t="shared" ref="AB1301:AB1311" si="489">IF(W1301&lt;&gt;"",IF(ISNUMBER(AA1301),Y1301*AA1301,""),"")</f>
        <v>363344671.44</v>
      </c>
      <c r="AC1301" s="5" t="s">
        <v>28</v>
      </c>
      <c r="AD1301" s="5" t="s">
        <v>29</v>
      </c>
      <c r="AE1301" s="5" t="s">
        <v>30</v>
      </c>
      <c r="AF1301" s="5"/>
      <c r="AG1301" s="5" t="s">
        <v>34</v>
      </c>
      <c r="AH1301" s="699" t="s">
        <v>33</v>
      </c>
      <c r="AI1301" s="5"/>
      <c r="AJ1301" s="699"/>
      <c r="AK1301" s="699"/>
      <c r="AL1301" s="715" t="str">
        <f>IF(AI1301&lt;&gt;"",VLOOKUP(AI1301,'DON GIA'!$M$1:$P$9,4,0),"")</f>
        <v/>
      </c>
      <c r="AM1301" s="715" t="str">
        <f t="shared" ref="AM1301:AM1311" si="490">IF(AI1301&lt;&gt;"",AK1301*AL1301,"")</f>
        <v/>
      </c>
      <c r="AN1301" s="5"/>
      <c r="AO1301" s="699"/>
      <c r="AP1301" s="702" t="str">
        <f t="shared" si="485"/>
        <v/>
      </c>
      <c r="AQ1301" s="709" t="s">
        <v>2416</v>
      </c>
      <c r="AR1301" s="709" t="s">
        <v>2021</v>
      </c>
      <c r="AS1301" s="723"/>
    </row>
    <row r="1302" spans="1:45" ht="82.5" outlineLevel="2">
      <c r="A1302" s="710">
        <f t="shared" ref="A1302:A1311" si="491">IF(B1301&lt;&gt;"",B1301,A1301)</f>
        <v>85</v>
      </c>
      <c r="B1302" s="711" t="str">
        <f>IF(C1302&lt;&gt;"",COUNTA($C$8:C1302),"")</f>
        <v/>
      </c>
      <c r="C1302" s="711"/>
      <c r="D1302" s="5" t="s">
        <v>159</v>
      </c>
      <c r="E1302" s="699"/>
      <c r="F1302" s="699"/>
      <c r="G1302" s="699">
        <v>480</v>
      </c>
      <c r="H1302" s="699">
        <v>79</v>
      </c>
      <c r="I1302" s="699" t="s">
        <v>223</v>
      </c>
      <c r="J1302" s="699" t="s">
        <v>224</v>
      </c>
      <c r="K1302" s="712" t="s">
        <v>967</v>
      </c>
      <c r="L1302" s="714">
        <v>0.7</v>
      </c>
      <c r="M1302" s="715">
        <f>IF(K1302&lt;&gt;"",VLOOKUP(K1302,'DON GIA'!$S$1:$U$19,3,0),"")</f>
        <v>1469000</v>
      </c>
      <c r="N1302" s="715">
        <f>IF(K1302&lt;&gt;"",VLOOKUP(K1302,'DON GIA'!$S$1:$V$19,4,0),"")</f>
        <v>0</v>
      </c>
      <c r="O1302" s="715">
        <f t="shared" si="486"/>
        <v>1028299.9999999999</v>
      </c>
      <c r="P1302" s="715">
        <f t="shared" si="487"/>
        <v>0</v>
      </c>
      <c r="Q1302" s="5" t="s">
        <v>35</v>
      </c>
      <c r="R1302" s="699"/>
      <c r="S1302" s="699"/>
      <c r="T1302" s="715" t="str">
        <f>IF(Q1302&lt;&gt;"",VLOOKUP(Q1302,'DON GIA'!$H$1:$K$103,4,0),"")</f>
        <v/>
      </c>
      <c r="U1302" s="715" t="str">
        <f t="shared" si="488"/>
        <v/>
      </c>
      <c r="V1302" s="715"/>
      <c r="W1302" s="712" t="s">
        <v>1044</v>
      </c>
      <c r="X1302" s="699" t="s">
        <v>27</v>
      </c>
      <c r="Y1302" s="718">
        <v>13.44</v>
      </c>
      <c r="Z1302" s="725"/>
      <c r="AA1302" s="715">
        <f>IF(W1302&lt;&gt;"",VLOOKUP(W1302,'DON GIA'!$A$1:$D$346,4,0),"")</f>
        <v>854777</v>
      </c>
      <c r="AB1302" s="715">
        <f t="shared" si="489"/>
        <v>11488202.879999999</v>
      </c>
      <c r="AC1302" s="5"/>
      <c r="AD1302" s="5"/>
      <c r="AE1302" s="5"/>
      <c r="AF1302" s="5"/>
      <c r="AG1302" s="5"/>
      <c r="AH1302" s="699"/>
      <c r="AI1302" s="5"/>
      <c r="AJ1302" s="699"/>
      <c r="AK1302" s="699"/>
      <c r="AL1302" s="715" t="str">
        <f>IF(AI1302&lt;&gt;"",VLOOKUP(AI1302,'DON GIA'!$M$1:$P$9,4,0),"")</f>
        <v/>
      </c>
      <c r="AM1302" s="715" t="str">
        <f t="shared" si="490"/>
        <v/>
      </c>
      <c r="AN1302" s="5"/>
      <c r="AO1302" s="699"/>
      <c r="AP1302" s="702" t="str">
        <f t="shared" si="485"/>
        <v/>
      </c>
      <c r="AQ1302" s="722" t="s">
        <v>539</v>
      </c>
      <c r="AR1302" s="722" t="s">
        <v>2059</v>
      </c>
      <c r="AS1302" s="639"/>
    </row>
    <row r="1303" spans="1:45" s="77" customFormat="1" ht="148.5" outlineLevel="2">
      <c r="A1303" s="710">
        <f t="shared" si="491"/>
        <v>85</v>
      </c>
      <c r="B1303" s="711" t="str">
        <f>IF(C1303&lt;&gt;"",COUNTA($C$8:C1303),"")</f>
        <v/>
      </c>
      <c r="C1303" s="711"/>
      <c r="D1303" s="5"/>
      <c r="E1303" s="699"/>
      <c r="F1303" s="699"/>
      <c r="G1303" s="699"/>
      <c r="H1303" s="699"/>
      <c r="I1303" s="699"/>
      <c r="J1303" s="699"/>
      <c r="K1303" s="712"/>
      <c r="L1303" s="714" t="s">
        <v>35</v>
      </c>
      <c r="M1303" s="715" t="str">
        <f>IF(K1303&lt;&gt;"",VLOOKUP(K1303,'DON GIA'!$S$1:$U$19,3,0),"")</f>
        <v/>
      </c>
      <c r="N1303" s="715" t="str">
        <f>IF(K1303&lt;&gt;"",VLOOKUP(K1303,'DON GIA'!$S$1:$V$19,4,0),"")</f>
        <v/>
      </c>
      <c r="O1303" s="715" t="str">
        <f t="shared" si="486"/>
        <v/>
      </c>
      <c r="P1303" s="715" t="str">
        <f t="shared" si="487"/>
        <v/>
      </c>
      <c r="Q1303" s="5" t="s">
        <v>35</v>
      </c>
      <c r="R1303" s="699"/>
      <c r="S1303" s="699"/>
      <c r="T1303" s="715" t="str">
        <f>IF(Q1303&lt;&gt;"",VLOOKUP(Q1303,'DON GIA'!$H$1:$K$103,4,0),"")</f>
        <v/>
      </c>
      <c r="U1303" s="715" t="str">
        <f t="shared" si="488"/>
        <v/>
      </c>
      <c r="V1303" s="715"/>
      <c r="W1303" s="712" t="s">
        <v>1277</v>
      </c>
      <c r="X1303" s="699" t="s">
        <v>27</v>
      </c>
      <c r="Y1303" s="718">
        <v>13.44</v>
      </c>
      <c r="Z1303" s="725"/>
      <c r="AA1303" s="715">
        <f>IF(W1303&lt;&gt;"",VLOOKUP(W1303,'DON GIA'!$A$1:$D$346,4,0),"")</f>
        <v>169828</v>
      </c>
      <c r="AB1303" s="715">
        <f t="shared" si="489"/>
        <v>2282488.3199999998</v>
      </c>
      <c r="AC1303" s="5"/>
      <c r="AD1303" s="5"/>
      <c r="AE1303" s="5"/>
      <c r="AF1303" s="5"/>
      <c r="AG1303" s="5"/>
      <c r="AH1303" s="699"/>
      <c r="AI1303" s="5"/>
      <c r="AJ1303" s="699"/>
      <c r="AK1303" s="699"/>
      <c r="AL1303" s="715" t="str">
        <f>IF(AI1303&lt;&gt;"",VLOOKUP(AI1303,'DON GIA'!$M$1:$P$9,4,0),"")</f>
        <v/>
      </c>
      <c r="AM1303" s="715" t="str">
        <f t="shared" si="490"/>
        <v/>
      </c>
      <c r="AN1303" s="5"/>
      <c r="AO1303" s="699"/>
      <c r="AP1303" s="702" t="str">
        <f t="shared" si="485"/>
        <v/>
      </c>
      <c r="AQ1303" s="722" t="s">
        <v>540</v>
      </c>
      <c r="AR1303" s="722" t="s">
        <v>2061</v>
      </c>
      <c r="AS1303" s="639"/>
    </row>
    <row r="1304" spans="1:45" s="77" customFormat="1" ht="49.5" outlineLevel="2">
      <c r="A1304" s="710">
        <f t="shared" si="491"/>
        <v>85</v>
      </c>
      <c r="B1304" s="711" t="str">
        <f>IF(C1304&lt;&gt;"",COUNTA($C$8:C1304),"")</f>
        <v/>
      </c>
      <c r="C1304" s="711"/>
      <c r="D1304" s="5"/>
      <c r="E1304" s="699"/>
      <c r="F1304" s="699"/>
      <c r="G1304" s="699"/>
      <c r="H1304" s="699"/>
      <c r="I1304" s="699"/>
      <c r="J1304" s="699"/>
      <c r="K1304" s="712"/>
      <c r="L1304" s="714" t="s">
        <v>35</v>
      </c>
      <c r="M1304" s="715" t="str">
        <f>IF(K1304&lt;&gt;"",VLOOKUP(K1304,'DON GIA'!$S$1:$U$19,3,0),"")</f>
        <v/>
      </c>
      <c r="N1304" s="715" t="str">
        <f>IF(K1304&lt;&gt;"",VLOOKUP(K1304,'DON GIA'!$S$1:$V$19,4,0),"")</f>
        <v/>
      </c>
      <c r="O1304" s="715" t="str">
        <f t="shared" si="486"/>
        <v/>
      </c>
      <c r="P1304" s="715" t="str">
        <f t="shared" si="487"/>
        <v/>
      </c>
      <c r="Q1304" s="5" t="s">
        <v>35</v>
      </c>
      <c r="R1304" s="699"/>
      <c r="S1304" s="699"/>
      <c r="T1304" s="715" t="str">
        <f>IF(Q1304&lt;&gt;"",VLOOKUP(Q1304,'DON GIA'!$H$1:$K$103,4,0),"")</f>
        <v/>
      </c>
      <c r="U1304" s="715" t="str">
        <f t="shared" si="488"/>
        <v/>
      </c>
      <c r="V1304" s="715"/>
      <c r="W1304" s="712" t="s">
        <v>1162</v>
      </c>
      <c r="X1304" s="699" t="s">
        <v>27</v>
      </c>
      <c r="Y1304" s="718">
        <v>4.34</v>
      </c>
      <c r="Z1304" s="725"/>
      <c r="AA1304" s="715">
        <f>IF(W1304&lt;&gt;"",VLOOKUP(W1304,'DON GIA'!$A$1:$D$346,4,0),"")</f>
        <v>10375629</v>
      </c>
      <c r="AB1304" s="715">
        <f t="shared" si="489"/>
        <v>45030229.859999999</v>
      </c>
      <c r="AC1304" s="5"/>
      <c r="AD1304" s="5"/>
      <c r="AE1304" s="5"/>
      <c r="AF1304" s="5" t="s">
        <v>31</v>
      </c>
      <c r="AG1304" s="5"/>
      <c r="AH1304" s="699" t="s">
        <v>219</v>
      </c>
      <c r="AI1304" s="5"/>
      <c r="AJ1304" s="699"/>
      <c r="AK1304" s="699"/>
      <c r="AL1304" s="715" t="str">
        <f>IF(AI1304&lt;&gt;"",VLOOKUP(AI1304,'DON GIA'!$M$1:$P$9,4,0),"")</f>
        <v/>
      </c>
      <c r="AM1304" s="715" t="str">
        <f t="shared" si="490"/>
        <v/>
      </c>
      <c r="AN1304" s="5"/>
      <c r="AO1304" s="699"/>
      <c r="AP1304" s="702" t="str">
        <f t="shared" si="485"/>
        <v/>
      </c>
      <c r="AQ1304" s="722" t="s">
        <v>537</v>
      </c>
      <c r="AR1304" s="722" t="s">
        <v>2062</v>
      </c>
      <c r="AS1304" s="639"/>
    </row>
    <row r="1305" spans="1:45" s="77" customFormat="1" ht="33.75" outlineLevel="2">
      <c r="A1305" s="710">
        <f t="shared" si="491"/>
        <v>85</v>
      </c>
      <c r="B1305" s="711" t="str">
        <f>IF(C1305&lt;&gt;"",COUNTA($C$8:C1305),"")</f>
        <v/>
      </c>
      <c r="C1305" s="711"/>
      <c r="D1305" s="5"/>
      <c r="E1305" s="699"/>
      <c r="F1305" s="699"/>
      <c r="G1305" s="699"/>
      <c r="H1305" s="699"/>
      <c r="I1305" s="699"/>
      <c r="J1305" s="699"/>
      <c r="K1305" s="712"/>
      <c r="L1305" s="714" t="s">
        <v>35</v>
      </c>
      <c r="M1305" s="715" t="str">
        <f>IF(K1305&lt;&gt;"",VLOOKUP(K1305,'DON GIA'!$S$1:$U$19,3,0),"")</f>
        <v/>
      </c>
      <c r="N1305" s="715" t="str">
        <f>IF(K1305&lt;&gt;"",VLOOKUP(K1305,'DON GIA'!$S$1:$V$19,4,0),"")</f>
        <v/>
      </c>
      <c r="O1305" s="715" t="str">
        <f t="shared" si="486"/>
        <v/>
      </c>
      <c r="P1305" s="715" t="str">
        <f t="shared" si="487"/>
        <v/>
      </c>
      <c r="Q1305" s="5" t="s">
        <v>35</v>
      </c>
      <c r="R1305" s="699"/>
      <c r="S1305" s="699"/>
      <c r="T1305" s="715" t="str">
        <f>IF(Q1305&lt;&gt;"",VLOOKUP(Q1305,'DON GIA'!$H$1:$K$103,4,0),"")</f>
        <v/>
      </c>
      <c r="U1305" s="715" t="str">
        <f t="shared" si="488"/>
        <v/>
      </c>
      <c r="V1305" s="715"/>
      <c r="W1305" s="712" t="s">
        <v>1171</v>
      </c>
      <c r="X1305" s="699" t="s">
        <v>38</v>
      </c>
      <c r="Y1305" s="718">
        <v>0.52800000000000002</v>
      </c>
      <c r="Z1305" s="725"/>
      <c r="AA1305" s="715">
        <f>IF(W1305&lt;&gt;"",VLOOKUP(W1305,'DON GIA'!$A$1:$D$346,4,0),"")</f>
        <v>2036769</v>
      </c>
      <c r="AB1305" s="715">
        <f t="shared" si="489"/>
        <v>1075414.0320000001</v>
      </c>
      <c r="AC1305" s="5"/>
      <c r="AD1305" s="5"/>
      <c r="AE1305" s="5"/>
      <c r="AF1305" s="5"/>
      <c r="AG1305" s="5"/>
      <c r="AH1305" s="699"/>
      <c r="AI1305" s="5"/>
      <c r="AJ1305" s="699"/>
      <c r="AK1305" s="699"/>
      <c r="AL1305" s="715" t="str">
        <f>IF(AI1305&lt;&gt;"",VLOOKUP(AI1305,'DON GIA'!$M$1:$P$9,4,0),"")</f>
        <v/>
      </c>
      <c r="AM1305" s="715" t="str">
        <f t="shared" si="490"/>
        <v/>
      </c>
      <c r="AN1305" s="5"/>
      <c r="AO1305" s="699"/>
      <c r="AP1305" s="702" t="str">
        <f t="shared" si="485"/>
        <v/>
      </c>
      <c r="AQ1305" s="584" t="s">
        <v>1948</v>
      </c>
      <c r="AR1305" s="584" t="s">
        <v>1921</v>
      </c>
      <c r="AS1305" s="631"/>
    </row>
    <row r="1306" spans="1:45" s="77" customFormat="1" outlineLevel="2">
      <c r="A1306" s="710">
        <f t="shared" si="491"/>
        <v>85</v>
      </c>
      <c r="B1306" s="711" t="str">
        <f>IF(C1306&lt;&gt;"",COUNTA($C$8:C1306),"")</f>
        <v/>
      </c>
      <c r="C1306" s="711"/>
      <c r="D1306" s="5"/>
      <c r="E1306" s="699"/>
      <c r="F1306" s="699"/>
      <c r="G1306" s="699"/>
      <c r="H1306" s="699"/>
      <c r="I1306" s="699"/>
      <c r="J1306" s="699"/>
      <c r="K1306" s="712"/>
      <c r="L1306" s="714" t="s">
        <v>35</v>
      </c>
      <c r="M1306" s="715" t="str">
        <f>IF(K1306&lt;&gt;"",VLOOKUP(K1306,'DON GIA'!$S$1:$U$19,3,0),"")</f>
        <v/>
      </c>
      <c r="N1306" s="715" t="str">
        <f>IF(K1306&lt;&gt;"",VLOOKUP(K1306,'DON GIA'!$S$1:$V$19,4,0),"")</f>
        <v/>
      </c>
      <c r="O1306" s="715" t="str">
        <f t="shared" si="486"/>
        <v/>
      </c>
      <c r="P1306" s="715" t="str">
        <f t="shared" si="487"/>
        <v/>
      </c>
      <c r="Q1306" s="5" t="s">
        <v>35</v>
      </c>
      <c r="R1306" s="699"/>
      <c r="S1306" s="699"/>
      <c r="T1306" s="715" t="str">
        <f>IF(Q1306&lt;&gt;"",VLOOKUP(Q1306,'DON GIA'!$H$1:$K$103,4,0),"")</f>
        <v/>
      </c>
      <c r="U1306" s="715" t="str">
        <f t="shared" si="488"/>
        <v/>
      </c>
      <c r="V1306" s="715"/>
      <c r="W1306" s="712" t="s">
        <v>1009</v>
      </c>
      <c r="X1306" s="699" t="s">
        <v>27</v>
      </c>
      <c r="Y1306" s="718">
        <v>94.68</v>
      </c>
      <c r="Z1306" s="725"/>
      <c r="AA1306" s="715">
        <f>IF(W1306&lt;&gt;"",VLOOKUP(W1306,'DON GIA'!$A$1:$D$346,4,0),"")</f>
        <v>282038</v>
      </c>
      <c r="AB1306" s="715">
        <f t="shared" si="489"/>
        <v>26703357.840000004</v>
      </c>
      <c r="AC1306" s="5"/>
      <c r="AD1306" s="5"/>
      <c r="AE1306" s="5"/>
      <c r="AF1306" s="5"/>
      <c r="AG1306" s="5"/>
      <c r="AH1306" s="699"/>
      <c r="AI1306" s="5"/>
      <c r="AJ1306" s="699"/>
      <c r="AK1306" s="699"/>
      <c r="AL1306" s="715" t="str">
        <f>IF(AI1306&lt;&gt;"",VLOOKUP(AI1306,'DON GIA'!$M$1:$P$9,4,0),"")</f>
        <v/>
      </c>
      <c r="AM1306" s="715" t="str">
        <f t="shared" si="490"/>
        <v/>
      </c>
      <c r="AN1306" s="5"/>
      <c r="AO1306" s="699"/>
      <c r="AP1306" s="702" t="str">
        <f t="shared" si="485"/>
        <v/>
      </c>
      <c r="AQ1306" s="712"/>
      <c r="AR1306" s="712" t="s">
        <v>1922</v>
      </c>
      <c r="AS1306" s="727"/>
    </row>
    <row r="1307" spans="1:45" s="77" customFormat="1" ht="33.75" outlineLevel="2">
      <c r="A1307" s="710">
        <f t="shared" si="491"/>
        <v>85</v>
      </c>
      <c r="B1307" s="711" t="str">
        <f>IF(C1307&lt;&gt;"",COUNTA($C$8:C1307),"")</f>
        <v/>
      </c>
      <c r="C1307" s="711"/>
      <c r="D1307" s="5"/>
      <c r="E1307" s="699"/>
      <c r="F1307" s="699"/>
      <c r="G1307" s="699"/>
      <c r="H1307" s="699"/>
      <c r="I1307" s="699"/>
      <c r="J1307" s="699"/>
      <c r="K1307" s="712"/>
      <c r="L1307" s="714" t="s">
        <v>35</v>
      </c>
      <c r="M1307" s="715" t="str">
        <f>IF(K1307&lt;&gt;"",VLOOKUP(K1307,'DON GIA'!$S$1:$U$19,3,0),"")</f>
        <v/>
      </c>
      <c r="N1307" s="715" t="str">
        <f>IF(K1307&lt;&gt;"",VLOOKUP(K1307,'DON GIA'!$S$1:$V$19,4,0),"")</f>
        <v/>
      </c>
      <c r="O1307" s="715" t="str">
        <f t="shared" si="486"/>
        <v/>
      </c>
      <c r="P1307" s="715" t="str">
        <f t="shared" si="487"/>
        <v/>
      </c>
      <c r="Q1307" s="5" t="s">
        <v>35</v>
      </c>
      <c r="R1307" s="699"/>
      <c r="S1307" s="699"/>
      <c r="T1307" s="715" t="str">
        <f>IF(Q1307&lt;&gt;"",VLOOKUP(Q1307,'DON GIA'!$H$1:$K$103,4,0),"")</f>
        <v/>
      </c>
      <c r="U1307" s="715" t="str">
        <f t="shared" si="488"/>
        <v/>
      </c>
      <c r="V1307" s="715"/>
      <c r="W1307" s="712" t="s">
        <v>1134</v>
      </c>
      <c r="X1307" s="699" t="s">
        <v>27</v>
      </c>
      <c r="Y1307" s="718">
        <v>13.32</v>
      </c>
      <c r="Z1307" s="725"/>
      <c r="AA1307" s="715">
        <f>IF(W1307&lt;&gt;"",VLOOKUP(W1307,'DON GIA'!$A$1:$D$346,4,0),"")</f>
        <v>1238791</v>
      </c>
      <c r="AB1307" s="715">
        <f t="shared" si="489"/>
        <v>16500696.120000001</v>
      </c>
      <c r="AC1307" s="5"/>
      <c r="AD1307" s="5"/>
      <c r="AE1307" s="5"/>
      <c r="AF1307" s="5"/>
      <c r="AG1307" s="5"/>
      <c r="AH1307" s="699"/>
      <c r="AI1307" s="5"/>
      <c r="AJ1307" s="699"/>
      <c r="AK1307" s="699"/>
      <c r="AL1307" s="715" t="str">
        <f>IF(AI1307&lt;&gt;"",VLOOKUP(AI1307,'DON GIA'!$M$1:$P$9,4,0),"")</f>
        <v/>
      </c>
      <c r="AM1307" s="715" t="str">
        <f t="shared" si="490"/>
        <v/>
      </c>
      <c r="AN1307" s="5"/>
      <c r="AO1307" s="699"/>
      <c r="AP1307" s="702" t="str">
        <f t="shared" si="485"/>
        <v/>
      </c>
      <c r="AQ1307" s="712"/>
      <c r="AR1307" s="712"/>
      <c r="AS1307" s="727"/>
    </row>
    <row r="1308" spans="1:45" s="77" customFormat="1" outlineLevel="2">
      <c r="A1308" s="710">
        <f t="shared" si="491"/>
        <v>85</v>
      </c>
      <c r="B1308" s="711" t="str">
        <f>IF(C1308&lt;&gt;"",COUNTA($C$8:C1308),"")</f>
        <v/>
      </c>
      <c r="C1308" s="711"/>
      <c r="D1308" s="5"/>
      <c r="E1308" s="699"/>
      <c r="F1308" s="699"/>
      <c r="G1308" s="699"/>
      <c r="H1308" s="699"/>
      <c r="I1308" s="699"/>
      <c r="J1308" s="699"/>
      <c r="K1308" s="712"/>
      <c r="L1308" s="714" t="s">
        <v>35</v>
      </c>
      <c r="M1308" s="715" t="str">
        <f>IF(K1308&lt;&gt;"",VLOOKUP(K1308,'DON GIA'!$S$1:$U$19,3,0),"")</f>
        <v/>
      </c>
      <c r="N1308" s="715" t="str">
        <f>IF(K1308&lt;&gt;"",VLOOKUP(K1308,'DON GIA'!$S$1:$V$19,4,0),"")</f>
        <v/>
      </c>
      <c r="O1308" s="715" t="str">
        <f t="shared" si="486"/>
        <v/>
      </c>
      <c r="P1308" s="715" t="str">
        <f t="shared" si="487"/>
        <v/>
      </c>
      <c r="Q1308" s="5" t="s">
        <v>35</v>
      </c>
      <c r="R1308" s="699"/>
      <c r="S1308" s="699"/>
      <c r="T1308" s="715" t="str">
        <f>IF(Q1308&lt;&gt;"",VLOOKUP(Q1308,'DON GIA'!$H$1:$K$103,4,0),"")</f>
        <v/>
      </c>
      <c r="U1308" s="715" t="str">
        <f t="shared" si="488"/>
        <v/>
      </c>
      <c r="V1308" s="715"/>
      <c r="W1308" s="712" t="s">
        <v>1023</v>
      </c>
      <c r="X1308" s="699" t="s">
        <v>38</v>
      </c>
      <c r="Y1308" s="718">
        <v>0.21299999999999999</v>
      </c>
      <c r="Z1308" s="725"/>
      <c r="AA1308" s="715">
        <f>IF(W1308&lt;&gt;"",VLOOKUP(W1308,'DON GIA'!$A$1:$D$346,4,0),"")</f>
        <v>2523428</v>
      </c>
      <c r="AB1308" s="715">
        <f t="shared" si="489"/>
        <v>537490.16399999999</v>
      </c>
      <c r="AC1308" s="5"/>
      <c r="AD1308" s="5"/>
      <c r="AE1308" s="5"/>
      <c r="AF1308" s="5"/>
      <c r="AG1308" s="5"/>
      <c r="AH1308" s="699"/>
      <c r="AI1308" s="5"/>
      <c r="AJ1308" s="699"/>
      <c r="AK1308" s="699"/>
      <c r="AL1308" s="715" t="str">
        <f>IF(AI1308&lt;&gt;"",VLOOKUP(AI1308,'DON GIA'!$M$1:$P$9,4,0),"")</f>
        <v/>
      </c>
      <c r="AM1308" s="715" t="str">
        <f t="shared" si="490"/>
        <v/>
      </c>
      <c r="AN1308" s="5"/>
      <c r="AO1308" s="699"/>
      <c r="AP1308" s="702" t="str">
        <f t="shared" si="485"/>
        <v/>
      </c>
      <c r="AQ1308" s="712"/>
      <c r="AR1308" s="712"/>
      <c r="AS1308" s="727"/>
    </row>
    <row r="1309" spans="1:45" s="77" customFormat="1" outlineLevel="2">
      <c r="A1309" s="710">
        <f t="shared" si="491"/>
        <v>85</v>
      </c>
      <c r="B1309" s="711" t="str">
        <f>IF(C1309&lt;&gt;"",COUNTA($C$8:C1309),"")</f>
        <v/>
      </c>
      <c r="C1309" s="711"/>
      <c r="D1309" s="5"/>
      <c r="E1309" s="699"/>
      <c r="F1309" s="699"/>
      <c r="G1309" s="699"/>
      <c r="H1309" s="699"/>
      <c r="I1309" s="699"/>
      <c r="J1309" s="699"/>
      <c r="K1309" s="712"/>
      <c r="L1309" s="714" t="s">
        <v>35</v>
      </c>
      <c r="M1309" s="715" t="str">
        <f>IF(K1309&lt;&gt;"",VLOOKUP(K1309,'DON GIA'!$S$1:$U$19,3,0),"")</f>
        <v/>
      </c>
      <c r="N1309" s="715" t="str">
        <f>IF(K1309&lt;&gt;"",VLOOKUP(K1309,'DON GIA'!$S$1:$V$19,4,0),"")</f>
        <v/>
      </c>
      <c r="O1309" s="715" t="str">
        <f t="shared" si="486"/>
        <v/>
      </c>
      <c r="P1309" s="715" t="str">
        <f t="shared" si="487"/>
        <v/>
      </c>
      <c r="Q1309" s="5" t="s">
        <v>35</v>
      </c>
      <c r="R1309" s="699"/>
      <c r="S1309" s="699"/>
      <c r="T1309" s="715" t="str">
        <f>IF(Q1309&lt;&gt;"",VLOOKUP(Q1309,'DON GIA'!$H$1:$K$103,4,0),"")</f>
        <v/>
      </c>
      <c r="U1309" s="715" t="str">
        <f t="shared" si="488"/>
        <v/>
      </c>
      <c r="V1309" s="715"/>
      <c r="W1309" s="712" t="s">
        <v>1130</v>
      </c>
      <c r="X1309" s="699" t="s">
        <v>27</v>
      </c>
      <c r="Y1309" s="718">
        <v>4.2750000000000004</v>
      </c>
      <c r="Z1309" s="725"/>
      <c r="AA1309" s="715">
        <f>IF(W1309&lt;&gt;"",VLOOKUP(W1309,'DON GIA'!$A$1:$D$346,4,0),"")</f>
        <v>282038</v>
      </c>
      <c r="AB1309" s="715">
        <f t="shared" si="489"/>
        <v>1205712.4500000002</v>
      </c>
      <c r="AC1309" s="5"/>
      <c r="AD1309" s="5"/>
      <c r="AE1309" s="5"/>
      <c r="AF1309" s="5"/>
      <c r="AG1309" s="5"/>
      <c r="AH1309" s="699"/>
      <c r="AI1309" s="5"/>
      <c r="AJ1309" s="699"/>
      <c r="AK1309" s="699"/>
      <c r="AL1309" s="715" t="str">
        <f>IF(AI1309&lt;&gt;"",VLOOKUP(AI1309,'DON GIA'!$M$1:$P$9,4,0),"")</f>
        <v/>
      </c>
      <c r="AM1309" s="715" t="str">
        <f t="shared" si="490"/>
        <v/>
      </c>
      <c r="AN1309" s="5"/>
      <c r="AO1309" s="699"/>
      <c r="AP1309" s="702" t="str">
        <f t="shared" si="485"/>
        <v/>
      </c>
      <c r="AQ1309" s="712"/>
      <c r="AR1309" s="712"/>
      <c r="AS1309" s="727"/>
    </row>
    <row r="1310" spans="1:45" s="77" customFormat="1" outlineLevel="2">
      <c r="A1310" s="710">
        <f t="shared" si="491"/>
        <v>85</v>
      </c>
      <c r="B1310" s="711" t="str">
        <f>IF(C1310&lt;&gt;"",COUNTA($C$8:C1310),"")</f>
        <v/>
      </c>
      <c r="C1310" s="711"/>
      <c r="D1310" s="5"/>
      <c r="E1310" s="699"/>
      <c r="F1310" s="699"/>
      <c r="G1310" s="699"/>
      <c r="H1310" s="699"/>
      <c r="I1310" s="699"/>
      <c r="J1310" s="699"/>
      <c r="K1310" s="712"/>
      <c r="L1310" s="714" t="s">
        <v>35</v>
      </c>
      <c r="M1310" s="715" t="str">
        <f>IF(K1310&lt;&gt;"",VLOOKUP(K1310,'DON GIA'!$S$1:$U$19,3,0),"")</f>
        <v/>
      </c>
      <c r="N1310" s="715" t="str">
        <f>IF(K1310&lt;&gt;"",VLOOKUP(K1310,'DON GIA'!$S$1:$V$19,4,0),"")</f>
        <v/>
      </c>
      <c r="O1310" s="715" t="str">
        <f t="shared" si="486"/>
        <v/>
      </c>
      <c r="P1310" s="715" t="str">
        <f t="shared" si="487"/>
        <v/>
      </c>
      <c r="Q1310" s="5" t="s">
        <v>35</v>
      </c>
      <c r="R1310" s="699"/>
      <c r="S1310" s="699"/>
      <c r="T1310" s="715" t="str">
        <f>IF(Q1310&lt;&gt;"",VLOOKUP(Q1310,'DON GIA'!$H$1:$K$103,4,0),"")</f>
        <v/>
      </c>
      <c r="U1310" s="715" t="str">
        <f t="shared" si="488"/>
        <v/>
      </c>
      <c r="V1310" s="715"/>
      <c r="W1310" s="712" t="s">
        <v>1105</v>
      </c>
      <c r="X1310" s="699" t="s">
        <v>27</v>
      </c>
      <c r="Y1310" s="718">
        <v>1.1000000000000001</v>
      </c>
      <c r="Z1310" s="725"/>
      <c r="AA1310" s="715">
        <f>IF(W1310&lt;&gt;"",VLOOKUP(W1310,'DON GIA'!$A$1:$D$346,4,0),"")</f>
        <v>292949</v>
      </c>
      <c r="AB1310" s="715">
        <f t="shared" si="489"/>
        <v>322243.90000000002</v>
      </c>
      <c r="AC1310" s="5"/>
      <c r="AD1310" s="5"/>
      <c r="AE1310" s="5"/>
      <c r="AF1310" s="5"/>
      <c r="AG1310" s="5"/>
      <c r="AH1310" s="699"/>
      <c r="AI1310" s="5"/>
      <c r="AJ1310" s="699"/>
      <c r="AK1310" s="699"/>
      <c r="AL1310" s="715" t="str">
        <f>IF(AI1310&lt;&gt;"",VLOOKUP(AI1310,'DON GIA'!$M$1:$P$9,4,0),"")</f>
        <v/>
      </c>
      <c r="AM1310" s="715" t="str">
        <f t="shared" si="490"/>
        <v/>
      </c>
      <c r="AN1310" s="5"/>
      <c r="AO1310" s="699"/>
      <c r="AP1310" s="702" t="str">
        <f t="shared" si="485"/>
        <v/>
      </c>
      <c r="AQ1310" s="712"/>
      <c r="AR1310" s="712"/>
      <c r="AS1310" s="727"/>
    </row>
    <row r="1311" spans="1:45" s="77" customFormat="1" outlineLevel="2">
      <c r="A1311" s="710">
        <f t="shared" si="491"/>
        <v>85</v>
      </c>
      <c r="B1311" s="711"/>
      <c r="C1311" s="711"/>
      <c r="D1311" s="708"/>
      <c r="E1311" s="699"/>
      <c r="F1311" s="699"/>
      <c r="G1311" s="699"/>
      <c r="H1311" s="699"/>
      <c r="I1311" s="699"/>
      <c r="J1311" s="699"/>
      <c r="K1311" s="712"/>
      <c r="L1311" s="714" t="s">
        <v>35</v>
      </c>
      <c r="M1311" s="715" t="str">
        <f>IF(K1311&lt;&gt;"",VLOOKUP(K1311,'DON GIA'!$S$1:$U$19,3,0),"")</f>
        <v/>
      </c>
      <c r="N1311" s="715" t="str">
        <f>IF(K1311&lt;&gt;"",VLOOKUP(K1311,'DON GIA'!$S$1:$V$19,4,0),"")</f>
        <v/>
      </c>
      <c r="O1311" s="715" t="str">
        <f t="shared" si="486"/>
        <v/>
      </c>
      <c r="P1311" s="715" t="str">
        <f t="shared" si="487"/>
        <v/>
      </c>
      <c r="Q1311" s="5" t="s">
        <v>35</v>
      </c>
      <c r="R1311" s="699"/>
      <c r="S1311" s="699"/>
      <c r="T1311" s="715" t="str">
        <f>IF(Q1311&lt;&gt;"",VLOOKUP(Q1311,'DON GIA'!$H$1:$K$103,4,0),"")</f>
        <v/>
      </c>
      <c r="U1311" s="715" t="str">
        <f t="shared" si="488"/>
        <v/>
      </c>
      <c r="V1311" s="715"/>
      <c r="W1311" s="712"/>
      <c r="X1311" s="699"/>
      <c r="Y1311" s="718"/>
      <c r="Z1311" s="725"/>
      <c r="AA1311" s="715" t="str">
        <f>IF(W1311&lt;&gt;"",VLOOKUP(W1311,'DON GIA'!$A$1:$D$346,4,0),"")</f>
        <v/>
      </c>
      <c r="AB1311" s="715" t="str">
        <f t="shared" si="489"/>
        <v/>
      </c>
      <c r="AC1311" s="5"/>
      <c r="AD1311" s="5"/>
      <c r="AE1311" s="5"/>
      <c r="AF1311" s="5"/>
      <c r="AG1311" s="5"/>
      <c r="AH1311" s="699"/>
      <c r="AI1311" s="5"/>
      <c r="AJ1311" s="699"/>
      <c r="AK1311" s="699"/>
      <c r="AL1311" s="715" t="str">
        <f>IF(AI1311&lt;&gt;"",VLOOKUP(AI1311,'DON GIA'!$M$1:$P$9,4,0),"")</f>
        <v/>
      </c>
      <c r="AM1311" s="715" t="str">
        <f t="shared" si="490"/>
        <v/>
      </c>
      <c r="AN1311" s="5"/>
      <c r="AO1311" s="699"/>
      <c r="AP1311" s="702" t="str">
        <f t="shared" si="485"/>
        <v/>
      </c>
      <c r="AQ1311" s="712"/>
      <c r="AR1311" s="712"/>
      <c r="AS1311" s="727"/>
    </row>
    <row r="1312" spans="1:45" s="77" customFormat="1" outlineLevel="1">
      <c r="A1312" s="658" t="s">
        <v>2074</v>
      </c>
      <c r="B1312" s="696">
        <f>IF(C1312&lt;&gt;"",COUNTA($C$8:C1312),"")</f>
        <v>86</v>
      </c>
      <c r="C1312" s="696">
        <v>474</v>
      </c>
      <c r="D1312" s="708" t="s">
        <v>463</v>
      </c>
      <c r="E1312" s="698"/>
      <c r="F1312" s="699"/>
      <c r="G1312" s="698"/>
      <c r="H1312" s="698"/>
      <c r="I1312" s="698"/>
      <c r="J1312" s="698"/>
      <c r="K1312" s="697"/>
      <c r="L1312" s="701">
        <f>SUBTOTAL(9,L1313:L1319)</f>
        <v>112.2</v>
      </c>
      <c r="M1312" s="702"/>
      <c r="N1312" s="702"/>
      <c r="O1312" s="702">
        <f>SUBTOTAL(9,O1313:O1319)</f>
        <v>180340800</v>
      </c>
      <c r="P1312" s="702">
        <f>SUBTOTAL(9,P1313:P1319)</f>
        <v>0</v>
      </c>
      <c r="Q1312" s="708"/>
      <c r="R1312" s="698"/>
      <c r="S1312" s="698">
        <f>SUBTOTAL(9,S1313:S1319)</f>
        <v>0</v>
      </c>
      <c r="T1312" s="702"/>
      <c r="U1312" s="702">
        <f>SUBTOTAL(9,U1313:U1319)</f>
        <v>0</v>
      </c>
      <c r="V1312" s="702"/>
      <c r="W1312" s="697"/>
      <c r="X1312" s="698"/>
      <c r="Y1312" s="705">
        <f>SUBTOTAL(9,Y1313:Y1319)</f>
        <v>112.1</v>
      </c>
      <c r="Z1312" s="724">
        <f>SUBTOTAL(9,Z1313:Z1319)</f>
        <v>0</v>
      </c>
      <c r="AA1312" s="702"/>
      <c r="AB1312" s="702">
        <f>SUBTOTAL(9,AB1313:AB1319)</f>
        <v>33078243.799999997</v>
      </c>
      <c r="AC1312" s="708"/>
      <c r="AD1312" s="708"/>
      <c r="AE1312" s="708"/>
      <c r="AF1312" s="708"/>
      <c r="AG1312" s="708"/>
      <c r="AH1312" s="698"/>
      <c r="AI1312" s="708"/>
      <c r="AJ1312" s="698"/>
      <c r="AK1312" s="698">
        <f>SUBTOTAL(9,AK1313:AK1319)</f>
        <v>0</v>
      </c>
      <c r="AL1312" s="702"/>
      <c r="AM1312" s="702">
        <f>SUBTOTAL(9,AM1313:AM1319)</f>
        <v>0</v>
      </c>
      <c r="AN1312" s="708"/>
      <c r="AO1312" s="698">
        <f>SUBTOTAL(9,AO1313:AO1319)</f>
        <v>0</v>
      </c>
      <c r="AP1312" s="702">
        <f t="shared" si="485"/>
        <v>213419043.80000001</v>
      </c>
      <c r="AQ1312" s="722"/>
      <c r="AR1312" s="722"/>
      <c r="AS1312" s="639"/>
    </row>
    <row r="1313" spans="1:45" s="77" customFormat="1" ht="82.5" outlineLevel="2">
      <c r="A1313" s="710">
        <f>IF(B1312&lt;&gt;"",B1312,A1311)</f>
        <v>86</v>
      </c>
      <c r="B1313" s="711" t="str">
        <f>IF(C1313&lt;&gt;"",COUNTA($C$8:C1313),"")</f>
        <v/>
      </c>
      <c r="C1313" s="711"/>
      <c r="D1313" s="5" t="s">
        <v>464</v>
      </c>
      <c r="E1313" s="699">
        <v>1</v>
      </c>
      <c r="F1313" s="699"/>
      <c r="G1313" s="699">
        <v>482</v>
      </c>
      <c r="H1313" s="699">
        <v>79</v>
      </c>
      <c r="I1313" s="699" t="s">
        <v>223</v>
      </c>
      <c r="J1313" s="699" t="s">
        <v>224</v>
      </c>
      <c r="K1313" s="712" t="s">
        <v>973</v>
      </c>
      <c r="L1313" s="714">
        <v>73.900000000000006</v>
      </c>
      <c r="M1313" s="715">
        <f>IF(K1313&lt;&gt;"",VLOOKUP(K1313,'DON GIA'!$S$1:$U$19,3,0),"")</f>
        <v>1679000</v>
      </c>
      <c r="N1313" s="715">
        <f>IF(K1313&lt;&gt;"",VLOOKUP(K1313,'DON GIA'!$S$1:$V$19,4,0),"")</f>
        <v>0</v>
      </c>
      <c r="O1313" s="715">
        <f t="shared" ref="O1313:O1319" si="492">IF(K1313&lt;&gt;"",L1313*M1313,"")</f>
        <v>124078100.00000001</v>
      </c>
      <c r="P1313" s="715">
        <f t="shared" ref="P1313:P1319" si="493">IF(K1313&lt;&gt;"",L1313*N1313,"")</f>
        <v>0</v>
      </c>
      <c r="Q1313" s="5" t="s">
        <v>35</v>
      </c>
      <c r="R1313" s="699"/>
      <c r="S1313" s="699"/>
      <c r="T1313" s="715" t="str">
        <f>IF(Q1313&lt;&gt;"",VLOOKUP(Q1313,'DON GIA'!$H$1:$K$103,4,0),"")</f>
        <v/>
      </c>
      <c r="U1313" s="715" t="str">
        <f t="shared" ref="U1313:U1319" si="494">IF(Q1313&lt;&gt;"",IF(ISNUMBER(T1313),S1313*T1313,""),"")</f>
        <v/>
      </c>
      <c r="V1313" s="715"/>
      <c r="W1313" s="712" t="s">
        <v>1001</v>
      </c>
      <c r="X1313" s="699" t="s">
        <v>27</v>
      </c>
      <c r="Y1313" s="718">
        <v>112.1</v>
      </c>
      <c r="Z1313" s="725"/>
      <c r="AA1313" s="715">
        <f>IF(W1313&lt;&gt;"",VLOOKUP(W1313,'DON GIA'!$A$1:$D$346,4,0),"")</f>
        <v>295078</v>
      </c>
      <c r="AB1313" s="715">
        <f t="shared" ref="AB1313:AB1319" si="495">IF(W1313&lt;&gt;"",IF(ISNUMBER(AA1313),Y1313*AA1313,""),"")</f>
        <v>33078243.799999997</v>
      </c>
      <c r="AC1313" s="5"/>
      <c r="AD1313" s="5"/>
      <c r="AE1313" s="5"/>
      <c r="AF1313" s="5"/>
      <c r="AG1313" s="5"/>
      <c r="AH1313" s="699"/>
      <c r="AI1313" s="5"/>
      <c r="AJ1313" s="699"/>
      <c r="AK1313" s="699"/>
      <c r="AL1313" s="715" t="str">
        <f>IF(AI1313&lt;&gt;"",VLOOKUP(AI1313,'DON GIA'!$M$1:$P$9,4,0),"")</f>
        <v/>
      </c>
      <c r="AM1313" s="715" t="str">
        <f t="shared" ref="AM1313:AM1319" si="496">IF(AI1313&lt;&gt;"",AK1313*AL1313,"")</f>
        <v/>
      </c>
      <c r="AN1313" s="5"/>
      <c r="AO1313" s="699"/>
      <c r="AP1313" s="702" t="str">
        <f t="shared" si="485"/>
        <v/>
      </c>
      <c r="AQ1313" s="722" t="s">
        <v>541</v>
      </c>
      <c r="AR1313" s="722" t="s">
        <v>2021</v>
      </c>
      <c r="AS1313" s="639"/>
    </row>
    <row r="1314" spans="1:45" s="77" customFormat="1" ht="82.5" outlineLevel="2">
      <c r="A1314" s="710">
        <f t="shared" ref="A1314:A1319" si="497">IF(B1313&lt;&gt;"",B1313,A1313)</f>
        <v>86</v>
      </c>
      <c r="B1314" s="711" t="str">
        <f>IF(C1314&lt;&gt;"",COUNTA($C$8:C1314),"")</f>
        <v/>
      </c>
      <c r="C1314" s="711"/>
      <c r="D1314" s="5" t="s">
        <v>465</v>
      </c>
      <c r="E1314" s="699"/>
      <c r="F1314" s="699"/>
      <c r="G1314" s="699">
        <v>482</v>
      </c>
      <c r="H1314" s="699">
        <v>79</v>
      </c>
      <c r="I1314" s="699" t="s">
        <v>223</v>
      </c>
      <c r="J1314" s="699" t="s">
        <v>224</v>
      </c>
      <c r="K1314" s="712" t="s">
        <v>967</v>
      </c>
      <c r="L1314" s="714">
        <v>38.299999999999997</v>
      </c>
      <c r="M1314" s="715">
        <f>IF(K1314&lt;&gt;"",VLOOKUP(K1314,'DON GIA'!$S$1:$U$19,3,0),"")</f>
        <v>1469000</v>
      </c>
      <c r="N1314" s="715">
        <f>IF(K1314&lt;&gt;"",VLOOKUP(K1314,'DON GIA'!$S$1:$V$19,4,0),"")</f>
        <v>0</v>
      </c>
      <c r="O1314" s="715">
        <f t="shared" si="492"/>
        <v>56262699.999999993</v>
      </c>
      <c r="P1314" s="715">
        <f t="shared" si="493"/>
        <v>0</v>
      </c>
      <c r="Q1314" s="5" t="s">
        <v>35</v>
      </c>
      <c r="R1314" s="699"/>
      <c r="S1314" s="699"/>
      <c r="T1314" s="715" t="str">
        <f>IF(Q1314&lt;&gt;"",VLOOKUP(Q1314,'DON GIA'!$H$1:$K$103,4,0),"")</f>
        <v/>
      </c>
      <c r="U1314" s="715" t="str">
        <f t="shared" si="494"/>
        <v/>
      </c>
      <c r="V1314" s="715"/>
      <c r="W1314" s="712" t="s">
        <v>35</v>
      </c>
      <c r="X1314" s="699"/>
      <c r="Y1314" s="718"/>
      <c r="Z1314" s="725"/>
      <c r="AA1314" s="715" t="str">
        <f>IF(W1314&lt;&gt;"",VLOOKUP(W1314,'DON GIA'!$A$1:$D$346,4,0),"")</f>
        <v/>
      </c>
      <c r="AB1314" s="715" t="str">
        <f t="shared" si="495"/>
        <v/>
      </c>
      <c r="AC1314" s="5"/>
      <c r="AD1314" s="5"/>
      <c r="AE1314" s="5"/>
      <c r="AF1314" s="5"/>
      <c r="AG1314" s="5"/>
      <c r="AH1314" s="699"/>
      <c r="AI1314" s="5"/>
      <c r="AJ1314" s="699"/>
      <c r="AK1314" s="699"/>
      <c r="AL1314" s="715" t="str">
        <f>IF(AI1314&lt;&gt;"",VLOOKUP(AI1314,'DON GIA'!$M$1:$P$9,4,0),"")</f>
        <v/>
      </c>
      <c r="AM1314" s="715" t="str">
        <f t="shared" si="496"/>
        <v/>
      </c>
      <c r="AN1314" s="5"/>
      <c r="AO1314" s="699"/>
      <c r="AP1314" s="702" t="str">
        <f t="shared" si="485"/>
        <v/>
      </c>
      <c r="AQ1314" s="722" t="s">
        <v>539</v>
      </c>
      <c r="AR1314" s="722" t="s">
        <v>2059</v>
      </c>
      <c r="AS1314" s="639"/>
    </row>
    <row r="1315" spans="1:45" s="77" customFormat="1" ht="82.5" outlineLevel="2">
      <c r="A1315" s="710">
        <f t="shared" si="497"/>
        <v>86</v>
      </c>
      <c r="B1315" s="711" t="str">
        <f>IF(C1315&lt;&gt;"",COUNTA($C$8:C1315),"")</f>
        <v/>
      </c>
      <c r="C1315" s="711"/>
      <c r="D1315" s="5"/>
      <c r="E1315" s="699"/>
      <c r="F1315" s="699"/>
      <c r="G1315" s="699"/>
      <c r="H1315" s="699"/>
      <c r="I1315" s="699"/>
      <c r="J1315" s="699"/>
      <c r="K1315" s="712"/>
      <c r="L1315" s="714" t="s">
        <v>35</v>
      </c>
      <c r="M1315" s="715" t="str">
        <f>IF(K1315&lt;&gt;"",VLOOKUP(K1315,'DON GIA'!$S$1:$U$19,3,0),"")</f>
        <v/>
      </c>
      <c r="N1315" s="715" t="str">
        <f>IF(K1315&lt;&gt;"",VLOOKUP(K1315,'DON GIA'!$S$1:$V$19,4,0),"")</f>
        <v/>
      </c>
      <c r="O1315" s="715" t="str">
        <f t="shared" si="492"/>
        <v/>
      </c>
      <c r="P1315" s="715" t="str">
        <f t="shared" si="493"/>
        <v/>
      </c>
      <c r="Q1315" s="5" t="s">
        <v>35</v>
      </c>
      <c r="R1315" s="699"/>
      <c r="S1315" s="699"/>
      <c r="T1315" s="715" t="str">
        <f>IF(Q1315&lt;&gt;"",VLOOKUP(Q1315,'DON GIA'!$H$1:$K$103,4,0),"")</f>
        <v/>
      </c>
      <c r="U1315" s="715" t="str">
        <f t="shared" si="494"/>
        <v/>
      </c>
      <c r="V1315" s="715"/>
      <c r="W1315" s="712" t="s">
        <v>35</v>
      </c>
      <c r="X1315" s="699"/>
      <c r="Y1315" s="718"/>
      <c r="Z1315" s="725"/>
      <c r="AA1315" s="715" t="str">
        <f>IF(W1315&lt;&gt;"",VLOOKUP(W1315,'DON GIA'!$A$1:$D$346,4,0),"")</f>
        <v/>
      </c>
      <c r="AB1315" s="715" t="str">
        <f t="shared" si="495"/>
        <v/>
      </c>
      <c r="AC1315" s="5"/>
      <c r="AD1315" s="5"/>
      <c r="AE1315" s="5"/>
      <c r="AF1315" s="5"/>
      <c r="AG1315" s="5"/>
      <c r="AH1315" s="699"/>
      <c r="AI1315" s="5"/>
      <c r="AJ1315" s="699"/>
      <c r="AK1315" s="699"/>
      <c r="AL1315" s="715" t="str">
        <f>IF(AI1315&lt;&gt;"",VLOOKUP(AI1315,'DON GIA'!$M$1:$P$9,4,0),"")</f>
        <v/>
      </c>
      <c r="AM1315" s="715" t="str">
        <f t="shared" si="496"/>
        <v/>
      </c>
      <c r="AN1315" s="5"/>
      <c r="AO1315" s="699"/>
      <c r="AP1315" s="702" t="str">
        <f t="shared" si="485"/>
        <v/>
      </c>
      <c r="AQ1315" s="722" t="s">
        <v>542</v>
      </c>
      <c r="AR1315" s="722" t="s">
        <v>2053</v>
      </c>
      <c r="AS1315" s="639"/>
    </row>
    <row r="1316" spans="1:45" s="77" customFormat="1" ht="66" outlineLevel="2">
      <c r="A1316" s="710">
        <f t="shared" si="497"/>
        <v>86</v>
      </c>
      <c r="B1316" s="711" t="str">
        <f>IF(C1316&lt;&gt;"",COUNTA($C$8:C1316),"")</f>
        <v/>
      </c>
      <c r="C1316" s="711"/>
      <c r="D1316" s="5"/>
      <c r="E1316" s="699"/>
      <c r="F1316" s="699"/>
      <c r="G1316" s="699"/>
      <c r="H1316" s="699"/>
      <c r="I1316" s="699"/>
      <c r="J1316" s="699"/>
      <c r="K1316" s="712"/>
      <c r="L1316" s="714" t="s">
        <v>35</v>
      </c>
      <c r="M1316" s="715" t="str">
        <f>IF(K1316&lt;&gt;"",VLOOKUP(K1316,'DON GIA'!$S$1:$U$19,3,0),"")</f>
        <v/>
      </c>
      <c r="N1316" s="715" t="str">
        <f>IF(K1316&lt;&gt;"",VLOOKUP(K1316,'DON GIA'!$S$1:$V$19,4,0),"")</f>
        <v/>
      </c>
      <c r="O1316" s="715" t="str">
        <f t="shared" si="492"/>
        <v/>
      </c>
      <c r="P1316" s="715" t="str">
        <f t="shared" si="493"/>
        <v/>
      </c>
      <c r="Q1316" s="5" t="s">
        <v>35</v>
      </c>
      <c r="R1316" s="699"/>
      <c r="S1316" s="699"/>
      <c r="T1316" s="715" t="str">
        <f>IF(Q1316&lt;&gt;"",VLOOKUP(Q1316,'DON GIA'!$H$1:$K$103,4,0),"")</f>
        <v/>
      </c>
      <c r="U1316" s="715" t="str">
        <f t="shared" si="494"/>
        <v/>
      </c>
      <c r="V1316" s="715"/>
      <c r="W1316" s="712"/>
      <c r="X1316" s="699"/>
      <c r="Y1316" s="718"/>
      <c r="Z1316" s="725"/>
      <c r="AA1316" s="715" t="str">
        <f>IF(W1316&lt;&gt;"",VLOOKUP(W1316,'DON GIA'!$A$1:$D$346,4,0),"")</f>
        <v/>
      </c>
      <c r="AB1316" s="715" t="str">
        <f t="shared" si="495"/>
        <v/>
      </c>
      <c r="AC1316" s="5"/>
      <c r="AD1316" s="5"/>
      <c r="AE1316" s="5"/>
      <c r="AF1316" s="5"/>
      <c r="AG1316" s="5"/>
      <c r="AH1316" s="699"/>
      <c r="AI1316" s="5"/>
      <c r="AJ1316" s="699"/>
      <c r="AK1316" s="699"/>
      <c r="AL1316" s="715" t="str">
        <f>IF(AI1316&lt;&gt;"",VLOOKUP(AI1316,'DON GIA'!$M$1:$P$9,4,0),"")</f>
        <v/>
      </c>
      <c r="AM1316" s="715" t="str">
        <f t="shared" si="496"/>
        <v/>
      </c>
      <c r="AN1316" s="5"/>
      <c r="AO1316" s="699"/>
      <c r="AP1316" s="702" t="str">
        <f t="shared" si="485"/>
        <v/>
      </c>
      <c r="AQ1316" s="722" t="s">
        <v>537</v>
      </c>
      <c r="AR1316" s="722" t="s">
        <v>397</v>
      </c>
      <c r="AS1316" s="639"/>
    </row>
    <row r="1317" spans="1:45" s="77" customFormat="1" ht="66.75" outlineLevel="2">
      <c r="A1317" s="710">
        <f t="shared" si="497"/>
        <v>86</v>
      </c>
      <c r="B1317" s="711" t="str">
        <f>IF(C1317&lt;&gt;"",COUNTA($C$8:C1317),"")</f>
        <v/>
      </c>
      <c r="C1317" s="711"/>
      <c r="D1317" s="5"/>
      <c r="E1317" s="699"/>
      <c r="F1317" s="699"/>
      <c r="G1317" s="699"/>
      <c r="H1317" s="699"/>
      <c r="I1317" s="699"/>
      <c r="J1317" s="699"/>
      <c r="K1317" s="712"/>
      <c r="L1317" s="714" t="s">
        <v>35</v>
      </c>
      <c r="M1317" s="715" t="str">
        <f>IF(K1317&lt;&gt;"",VLOOKUP(K1317,'DON GIA'!$S$1:$U$19,3,0),"")</f>
        <v/>
      </c>
      <c r="N1317" s="715" t="str">
        <f>IF(K1317&lt;&gt;"",VLOOKUP(K1317,'DON GIA'!$S$1:$V$19,4,0),"")</f>
        <v/>
      </c>
      <c r="O1317" s="715" t="str">
        <f t="shared" si="492"/>
        <v/>
      </c>
      <c r="P1317" s="715" t="str">
        <f t="shared" si="493"/>
        <v/>
      </c>
      <c r="Q1317" s="5" t="s">
        <v>35</v>
      </c>
      <c r="R1317" s="699"/>
      <c r="S1317" s="699"/>
      <c r="T1317" s="715" t="str">
        <f>IF(Q1317&lt;&gt;"",VLOOKUP(Q1317,'DON GIA'!$H$1:$K$103,4,0),"")</f>
        <v/>
      </c>
      <c r="U1317" s="715" t="str">
        <f t="shared" si="494"/>
        <v/>
      </c>
      <c r="V1317" s="715"/>
      <c r="W1317" s="712"/>
      <c r="X1317" s="699"/>
      <c r="Y1317" s="718"/>
      <c r="Z1317" s="725"/>
      <c r="AA1317" s="715" t="str">
        <f>IF(W1317&lt;&gt;"",VLOOKUP(W1317,'DON GIA'!$A$1:$D$346,4,0),"")</f>
        <v/>
      </c>
      <c r="AB1317" s="715" t="str">
        <f t="shared" si="495"/>
        <v/>
      </c>
      <c r="AC1317" s="5"/>
      <c r="AD1317" s="5"/>
      <c r="AE1317" s="5"/>
      <c r="AF1317" s="5"/>
      <c r="AG1317" s="5"/>
      <c r="AH1317" s="699"/>
      <c r="AI1317" s="5"/>
      <c r="AJ1317" s="699"/>
      <c r="AK1317" s="699"/>
      <c r="AL1317" s="715" t="str">
        <f>IF(AI1317&lt;&gt;"",VLOOKUP(AI1317,'DON GIA'!$M$1:$P$9,4,0),"")</f>
        <v/>
      </c>
      <c r="AM1317" s="715" t="str">
        <f t="shared" si="496"/>
        <v/>
      </c>
      <c r="AN1317" s="5"/>
      <c r="AO1317" s="699"/>
      <c r="AP1317" s="702" t="str">
        <f t="shared" si="485"/>
        <v/>
      </c>
      <c r="AQ1317" s="735" t="s">
        <v>534</v>
      </c>
      <c r="AR1317" s="735"/>
      <c r="AS1317" s="631"/>
    </row>
    <row r="1318" spans="1:45" s="77" customFormat="1" outlineLevel="2">
      <c r="A1318" s="710">
        <f t="shared" si="497"/>
        <v>86</v>
      </c>
      <c r="B1318" s="711" t="str">
        <f>IF(C1318&lt;&gt;"",COUNTA($C$8:C1318),"")</f>
        <v/>
      </c>
      <c r="C1318" s="711"/>
      <c r="D1318" s="5"/>
      <c r="E1318" s="699"/>
      <c r="F1318" s="699"/>
      <c r="G1318" s="699"/>
      <c r="H1318" s="699"/>
      <c r="I1318" s="699"/>
      <c r="J1318" s="699"/>
      <c r="K1318" s="712"/>
      <c r="L1318" s="714" t="s">
        <v>35</v>
      </c>
      <c r="M1318" s="715" t="str">
        <f>IF(K1318&lt;&gt;"",VLOOKUP(K1318,'DON GIA'!$S$1:$U$19,3,0),"")</f>
        <v/>
      </c>
      <c r="N1318" s="715" t="str">
        <f>IF(K1318&lt;&gt;"",VLOOKUP(K1318,'DON GIA'!$S$1:$V$19,4,0),"")</f>
        <v/>
      </c>
      <c r="O1318" s="715" t="str">
        <f t="shared" si="492"/>
        <v/>
      </c>
      <c r="P1318" s="715" t="str">
        <f t="shared" si="493"/>
        <v/>
      </c>
      <c r="Q1318" s="5" t="s">
        <v>35</v>
      </c>
      <c r="R1318" s="699"/>
      <c r="S1318" s="699"/>
      <c r="T1318" s="715" t="str">
        <f>IF(Q1318&lt;&gt;"",VLOOKUP(Q1318,'DON GIA'!$H$1:$K$103,4,0),"")</f>
        <v/>
      </c>
      <c r="U1318" s="715" t="str">
        <f t="shared" si="494"/>
        <v/>
      </c>
      <c r="V1318" s="715"/>
      <c r="W1318" s="712"/>
      <c r="X1318" s="699"/>
      <c r="Y1318" s="718"/>
      <c r="Z1318" s="725"/>
      <c r="AA1318" s="715" t="str">
        <f>IF(W1318&lt;&gt;"",VLOOKUP(W1318,'DON GIA'!$A$1:$D$346,4,0),"")</f>
        <v/>
      </c>
      <c r="AB1318" s="715" t="str">
        <f t="shared" si="495"/>
        <v/>
      </c>
      <c r="AC1318" s="5"/>
      <c r="AD1318" s="5"/>
      <c r="AE1318" s="5"/>
      <c r="AF1318" s="5"/>
      <c r="AG1318" s="5"/>
      <c r="AH1318" s="699"/>
      <c r="AI1318" s="5"/>
      <c r="AJ1318" s="699"/>
      <c r="AK1318" s="699"/>
      <c r="AL1318" s="715" t="str">
        <f>IF(AI1318&lt;&gt;"",VLOOKUP(AI1318,'DON GIA'!$M$1:$P$9,4,0),"")</f>
        <v/>
      </c>
      <c r="AM1318" s="715" t="str">
        <f t="shared" si="496"/>
        <v/>
      </c>
      <c r="AN1318" s="5"/>
      <c r="AO1318" s="699"/>
      <c r="AP1318" s="702" t="str">
        <f t="shared" si="485"/>
        <v/>
      </c>
      <c r="AQ1318" s="712" t="s">
        <v>543</v>
      </c>
      <c r="AR1318" s="712"/>
      <c r="AS1318" s="727"/>
    </row>
    <row r="1319" spans="1:45" s="77" customFormat="1" outlineLevel="2">
      <c r="A1319" s="710">
        <f t="shared" si="497"/>
        <v>86</v>
      </c>
      <c r="B1319" s="711"/>
      <c r="C1319" s="711"/>
      <c r="D1319" s="708"/>
      <c r="E1319" s="699"/>
      <c r="F1319" s="699"/>
      <c r="G1319" s="699"/>
      <c r="H1319" s="699"/>
      <c r="I1319" s="699"/>
      <c r="J1319" s="699"/>
      <c r="K1319" s="712"/>
      <c r="L1319" s="714" t="s">
        <v>35</v>
      </c>
      <c r="M1319" s="715" t="str">
        <f>IF(K1319&lt;&gt;"",VLOOKUP(K1319,'DON GIA'!$S$1:$U$19,3,0),"")</f>
        <v/>
      </c>
      <c r="N1319" s="715" t="str">
        <f>IF(K1319&lt;&gt;"",VLOOKUP(K1319,'DON GIA'!$S$1:$V$19,4,0),"")</f>
        <v/>
      </c>
      <c r="O1319" s="715" t="str">
        <f t="shared" si="492"/>
        <v/>
      </c>
      <c r="P1319" s="715" t="str">
        <f t="shared" si="493"/>
        <v/>
      </c>
      <c r="Q1319" s="5" t="s">
        <v>35</v>
      </c>
      <c r="R1319" s="699"/>
      <c r="S1319" s="699"/>
      <c r="T1319" s="715" t="str">
        <f>IF(Q1319&lt;&gt;"",VLOOKUP(Q1319,'DON GIA'!$H$1:$K$103,4,0),"")</f>
        <v/>
      </c>
      <c r="U1319" s="715" t="str">
        <f t="shared" si="494"/>
        <v/>
      </c>
      <c r="V1319" s="715"/>
      <c r="W1319" s="712"/>
      <c r="X1319" s="699"/>
      <c r="Y1319" s="718"/>
      <c r="Z1319" s="725"/>
      <c r="AA1319" s="715" t="str">
        <f>IF(W1319&lt;&gt;"",VLOOKUP(W1319,'DON GIA'!$A$1:$D$346,4,0),"")</f>
        <v/>
      </c>
      <c r="AB1319" s="715" t="str">
        <f t="shared" si="495"/>
        <v/>
      </c>
      <c r="AC1319" s="5"/>
      <c r="AD1319" s="5"/>
      <c r="AE1319" s="5"/>
      <c r="AF1319" s="5"/>
      <c r="AG1319" s="5"/>
      <c r="AH1319" s="699"/>
      <c r="AI1319" s="5"/>
      <c r="AJ1319" s="699"/>
      <c r="AK1319" s="699"/>
      <c r="AL1319" s="715" t="str">
        <f>IF(AI1319&lt;&gt;"",VLOOKUP(AI1319,'DON GIA'!$M$1:$P$9,4,0),"")</f>
        <v/>
      </c>
      <c r="AM1319" s="715" t="str">
        <f t="shared" si="496"/>
        <v/>
      </c>
      <c r="AN1319" s="5"/>
      <c r="AO1319" s="699"/>
      <c r="AP1319" s="702" t="str">
        <f t="shared" si="485"/>
        <v/>
      </c>
      <c r="AQ1319" s="712"/>
      <c r="AR1319" s="712"/>
      <c r="AS1319" s="727"/>
    </row>
    <row r="1320" spans="1:45" outlineLevel="1">
      <c r="A1320" s="658" t="s">
        <v>2073</v>
      </c>
      <c r="B1320" s="696">
        <f>IF(C1320&lt;&gt;"",COUNTA($C$8:C1320),"")</f>
        <v>87</v>
      </c>
      <c r="C1320" s="696">
        <v>468</v>
      </c>
      <c r="D1320" s="708" t="s">
        <v>451</v>
      </c>
      <c r="E1320" s="698"/>
      <c r="F1320" s="699"/>
      <c r="G1320" s="698"/>
      <c r="H1320" s="698"/>
      <c r="I1320" s="698"/>
      <c r="J1320" s="698"/>
      <c r="K1320" s="697"/>
      <c r="L1320" s="701">
        <f>SUBTOTAL(9,L1321:L1336)</f>
        <v>85</v>
      </c>
      <c r="M1320" s="702"/>
      <c r="N1320" s="702"/>
      <c r="O1320" s="702">
        <f>SUBTOTAL(9,O1321:O1336)</f>
        <v>142715000</v>
      </c>
      <c r="P1320" s="702">
        <f>SUBTOTAL(9,P1321:P1336)</f>
        <v>0</v>
      </c>
      <c r="Q1320" s="708"/>
      <c r="R1320" s="698"/>
      <c r="S1320" s="698">
        <f>SUBTOTAL(9,S1321:S1336)</f>
        <v>0</v>
      </c>
      <c r="T1320" s="702"/>
      <c r="U1320" s="702">
        <f>SUBTOTAL(9,U1321:U1336)</f>
        <v>0</v>
      </c>
      <c r="V1320" s="702"/>
      <c r="W1320" s="697"/>
      <c r="X1320" s="698"/>
      <c r="Y1320" s="705">
        <f>SUBTOTAL(9,Y1321:Y1336)</f>
        <v>157.768</v>
      </c>
      <c r="Z1320" s="724">
        <f>SUBTOTAL(9,Z1321:Z1336)</f>
        <v>0</v>
      </c>
      <c r="AA1320" s="702"/>
      <c r="AB1320" s="702">
        <f>SUBTOTAL(9,AB1321:AB1336)</f>
        <v>348772494.69400001</v>
      </c>
      <c r="AC1320" s="708"/>
      <c r="AD1320" s="708"/>
      <c r="AE1320" s="708"/>
      <c r="AF1320" s="708"/>
      <c r="AG1320" s="708"/>
      <c r="AH1320" s="698"/>
      <c r="AI1320" s="708"/>
      <c r="AJ1320" s="698"/>
      <c r="AK1320" s="698">
        <f>SUBTOTAL(9,AK1321:AK1336)</f>
        <v>0</v>
      </c>
      <c r="AL1320" s="702"/>
      <c r="AM1320" s="702">
        <f>SUBTOTAL(9,AM1321:AM1336)</f>
        <v>0</v>
      </c>
      <c r="AN1320" s="708"/>
      <c r="AO1320" s="698">
        <f>SUBTOTAL(9,AO1321:AO1336)</f>
        <v>0</v>
      </c>
      <c r="AP1320" s="702">
        <f t="shared" si="485"/>
        <v>491487494.69400001</v>
      </c>
      <c r="AQ1320" s="709"/>
      <c r="AR1320" s="709"/>
      <c r="AS1320" s="723"/>
    </row>
    <row r="1321" spans="1:45" ht="82.5" outlineLevel="2">
      <c r="A1321" s="710">
        <f>IF(B1320&lt;&gt;"",B1320,A1319)</f>
        <v>87</v>
      </c>
      <c r="B1321" s="711" t="str">
        <f>IF(C1321&lt;&gt;"",COUNTA($C$8:C1321),"")</f>
        <v/>
      </c>
      <c r="C1321" s="711"/>
      <c r="D1321" s="5" t="s">
        <v>452</v>
      </c>
      <c r="E1321" s="699">
        <v>1</v>
      </c>
      <c r="F1321" s="699"/>
      <c r="G1321" s="699">
        <v>478</v>
      </c>
      <c r="H1321" s="699">
        <v>79</v>
      </c>
      <c r="I1321" s="699" t="s">
        <v>223</v>
      </c>
      <c r="J1321" s="699" t="s">
        <v>224</v>
      </c>
      <c r="K1321" s="712" t="s">
        <v>973</v>
      </c>
      <c r="L1321" s="714">
        <v>85</v>
      </c>
      <c r="M1321" s="715">
        <f>IF(K1321&lt;&gt;"",VLOOKUP(K1321,'DON GIA'!$S$1:$U$19,3,0),"")</f>
        <v>1679000</v>
      </c>
      <c r="N1321" s="715">
        <f>IF(K1321&lt;&gt;"",VLOOKUP(K1321,'DON GIA'!$S$1:$V$19,4,0),"")</f>
        <v>0</v>
      </c>
      <c r="O1321" s="715">
        <f t="shared" ref="O1321:O1336" si="498">IF(K1321&lt;&gt;"",L1321*M1321,"")</f>
        <v>142715000</v>
      </c>
      <c r="P1321" s="715">
        <f t="shared" ref="P1321:P1336" si="499">IF(K1321&lt;&gt;"",L1321*N1321,"")</f>
        <v>0</v>
      </c>
      <c r="Q1321" s="5" t="s">
        <v>35</v>
      </c>
      <c r="R1321" s="699"/>
      <c r="S1321" s="699"/>
      <c r="T1321" s="715" t="str">
        <f>IF(Q1321&lt;&gt;"",VLOOKUP(Q1321,'DON GIA'!$H$1:$K$103,4,0),"")</f>
        <v/>
      </c>
      <c r="U1321" s="715" t="str">
        <f t="shared" ref="U1321:U1336" si="500">IF(Q1321&lt;&gt;"",IF(ISNUMBER(T1321),S1321*T1321,""),"")</f>
        <v/>
      </c>
      <c r="V1321" s="715" t="s">
        <v>2163</v>
      </c>
      <c r="W1321" s="712" t="s">
        <v>1005</v>
      </c>
      <c r="X1321" s="699" t="s">
        <v>27</v>
      </c>
      <c r="Y1321" s="718">
        <v>48.34</v>
      </c>
      <c r="Z1321" s="725"/>
      <c r="AA1321" s="715">
        <f>IF(W1321&lt;&gt;"",VLOOKUP(W1321,'DON GIA'!$A$1:$D$346,4,0),"")</f>
        <v>5559129</v>
      </c>
      <c r="AB1321" s="715">
        <f t="shared" ref="AB1321:AB1336" si="501">IF(W1321&lt;&gt;"",IF(ISNUMBER(AA1321),Y1321*AA1321,""),"")</f>
        <v>268728295.86000001</v>
      </c>
      <c r="AC1321" s="5" t="s">
        <v>28</v>
      </c>
      <c r="AD1321" s="5" t="s">
        <v>29</v>
      </c>
      <c r="AE1321" s="5" t="s">
        <v>30</v>
      </c>
      <c r="AF1321" s="5" t="s">
        <v>31</v>
      </c>
      <c r="AG1321" s="5" t="s">
        <v>34</v>
      </c>
      <c r="AH1321" s="699" t="s">
        <v>33</v>
      </c>
      <c r="AI1321" s="5"/>
      <c r="AJ1321" s="699"/>
      <c r="AK1321" s="699"/>
      <c r="AL1321" s="715" t="str">
        <f>IF(AI1321&lt;&gt;"",VLOOKUP(AI1321,'DON GIA'!$M$1:$P$9,4,0),"")</f>
        <v/>
      </c>
      <c r="AM1321" s="715" t="str">
        <f t="shared" ref="AM1321:AM1336" si="502">IF(AI1321&lt;&gt;"",AK1321*AL1321,"")</f>
        <v/>
      </c>
      <c r="AN1321" s="5"/>
      <c r="AO1321" s="699"/>
      <c r="AP1321" s="702" t="str">
        <f t="shared" si="485"/>
        <v/>
      </c>
      <c r="AQ1321" s="709" t="s">
        <v>2417</v>
      </c>
      <c r="AR1321" s="709" t="s">
        <v>2021</v>
      </c>
      <c r="AS1321" s="723"/>
    </row>
    <row r="1322" spans="1:45" ht="85.5" outlineLevel="2">
      <c r="A1322" s="710">
        <f t="shared" ref="A1322:A1336" si="503">IF(B1321&lt;&gt;"",B1321,A1321)</f>
        <v>87</v>
      </c>
      <c r="B1322" s="711" t="str">
        <f>IF(C1322&lt;&gt;"",COUNTA($C$8:C1322),"")</f>
        <v/>
      </c>
      <c r="C1322" s="711"/>
      <c r="D1322" s="5" t="s">
        <v>71</v>
      </c>
      <c r="E1322" s="699"/>
      <c r="F1322" s="699"/>
      <c r="G1322" s="699"/>
      <c r="H1322" s="699"/>
      <c r="I1322" s="699"/>
      <c r="J1322" s="699"/>
      <c r="K1322" s="712"/>
      <c r="L1322" s="714" t="s">
        <v>35</v>
      </c>
      <c r="M1322" s="715" t="str">
        <f>IF(K1322&lt;&gt;"",VLOOKUP(K1322,'DON GIA'!$S$1:$U$19,3,0),"")</f>
        <v/>
      </c>
      <c r="N1322" s="715" t="str">
        <f>IF(K1322&lt;&gt;"",VLOOKUP(K1322,'DON GIA'!$S$1:$V$19,4,0),"")</f>
        <v/>
      </c>
      <c r="O1322" s="715" t="str">
        <f t="shared" si="498"/>
        <v/>
      </c>
      <c r="P1322" s="715" t="str">
        <f t="shared" si="499"/>
        <v/>
      </c>
      <c r="Q1322" s="5" t="s">
        <v>35</v>
      </c>
      <c r="R1322" s="699"/>
      <c r="S1322" s="699"/>
      <c r="T1322" s="715" t="str">
        <f>IF(Q1322&lt;&gt;"",VLOOKUP(Q1322,'DON GIA'!$H$1:$K$103,4,0),"")</f>
        <v/>
      </c>
      <c r="U1322" s="715" t="str">
        <f t="shared" si="500"/>
        <v/>
      </c>
      <c r="V1322" s="715"/>
      <c r="W1322" s="712" t="s">
        <v>1078</v>
      </c>
      <c r="X1322" s="699" t="s">
        <v>27</v>
      </c>
      <c r="Y1322" s="718">
        <v>29.76</v>
      </c>
      <c r="Z1322" s="725"/>
      <c r="AA1322" s="715">
        <f>IF(W1322&lt;&gt;"",VLOOKUP(W1322,'DON GIA'!$A$1:$D$346,4,0),"")</f>
        <v>854777</v>
      </c>
      <c r="AB1322" s="715">
        <f t="shared" si="501"/>
        <v>25438163.52</v>
      </c>
      <c r="AC1322" s="5"/>
      <c r="AD1322" s="5" t="s">
        <v>29</v>
      </c>
      <c r="AE1322" s="5" t="s">
        <v>30</v>
      </c>
      <c r="AF1322" s="5" t="s">
        <v>41</v>
      </c>
      <c r="AG1322" s="5" t="s">
        <v>32</v>
      </c>
      <c r="AH1322" s="699" t="s">
        <v>41</v>
      </c>
      <c r="AI1322" s="5"/>
      <c r="AJ1322" s="699"/>
      <c r="AK1322" s="699"/>
      <c r="AL1322" s="715" t="str">
        <f>IF(AI1322&lt;&gt;"",VLOOKUP(AI1322,'DON GIA'!$M$1:$P$9,4,0),"")</f>
        <v/>
      </c>
      <c r="AM1322" s="715" t="str">
        <f t="shared" si="502"/>
        <v/>
      </c>
      <c r="AN1322" s="5"/>
      <c r="AO1322" s="699"/>
      <c r="AP1322" s="702" t="str">
        <f t="shared" si="485"/>
        <v/>
      </c>
      <c r="AQ1322" s="722" t="s">
        <v>2418</v>
      </c>
      <c r="AR1322" s="722" t="s">
        <v>2059</v>
      </c>
      <c r="AS1322" s="639"/>
    </row>
    <row r="1323" spans="1:45" ht="115.5" outlineLevel="2">
      <c r="A1323" s="710">
        <f t="shared" si="503"/>
        <v>87</v>
      </c>
      <c r="B1323" s="711" t="str">
        <f>IF(C1323&lt;&gt;"",COUNTA($C$8:C1323),"")</f>
        <v/>
      </c>
      <c r="C1323" s="711"/>
      <c r="D1323" s="5"/>
      <c r="E1323" s="699"/>
      <c r="F1323" s="699"/>
      <c r="G1323" s="699"/>
      <c r="H1323" s="699"/>
      <c r="I1323" s="699"/>
      <c r="J1323" s="699"/>
      <c r="K1323" s="712"/>
      <c r="L1323" s="714" t="s">
        <v>35</v>
      </c>
      <c r="M1323" s="715" t="str">
        <f>IF(K1323&lt;&gt;"",VLOOKUP(K1323,'DON GIA'!$S$1:$U$19,3,0),"")</f>
        <v/>
      </c>
      <c r="N1323" s="715" t="str">
        <f>IF(K1323&lt;&gt;"",VLOOKUP(K1323,'DON GIA'!$S$1:$V$19,4,0),"")</f>
        <v/>
      </c>
      <c r="O1323" s="715" t="str">
        <f t="shared" si="498"/>
        <v/>
      </c>
      <c r="P1323" s="715" t="str">
        <f t="shared" si="499"/>
        <v/>
      </c>
      <c r="Q1323" s="5" t="s">
        <v>35</v>
      </c>
      <c r="R1323" s="699"/>
      <c r="S1323" s="699"/>
      <c r="T1323" s="715" t="str">
        <f>IF(Q1323&lt;&gt;"",VLOOKUP(Q1323,'DON GIA'!$H$1:$K$103,4,0),"")</f>
        <v/>
      </c>
      <c r="U1323" s="715" t="str">
        <f t="shared" si="500"/>
        <v/>
      </c>
      <c r="V1323" s="715"/>
      <c r="W1323" s="712" t="s">
        <v>1141</v>
      </c>
      <c r="X1323" s="699" t="s">
        <v>27</v>
      </c>
      <c r="Y1323" s="718">
        <v>2.5499999999999998</v>
      </c>
      <c r="Z1323" s="725"/>
      <c r="AA1323" s="715">
        <f>IF(W1323&lt;&gt;"",VLOOKUP(W1323,'DON GIA'!$A$1:$D$346,4,0),"")</f>
        <v>10375629</v>
      </c>
      <c r="AB1323" s="715">
        <f t="shared" si="501"/>
        <v>26457853.949999999</v>
      </c>
      <c r="AC1323" s="5"/>
      <c r="AD1323" s="5"/>
      <c r="AE1323" s="5"/>
      <c r="AF1323" s="5" t="s">
        <v>31</v>
      </c>
      <c r="AG1323" s="5"/>
      <c r="AH1323" s="699" t="s">
        <v>219</v>
      </c>
      <c r="AI1323" s="5"/>
      <c r="AJ1323" s="699"/>
      <c r="AK1323" s="699"/>
      <c r="AL1323" s="715" t="str">
        <f>IF(AI1323&lt;&gt;"",VLOOKUP(AI1323,'DON GIA'!$M$1:$P$9,4,0),"")</f>
        <v/>
      </c>
      <c r="AM1323" s="715" t="str">
        <f t="shared" si="502"/>
        <v/>
      </c>
      <c r="AN1323" s="5"/>
      <c r="AO1323" s="699"/>
      <c r="AP1323" s="702" t="str">
        <f t="shared" si="485"/>
        <v/>
      </c>
      <c r="AQ1323" s="722" t="s">
        <v>546</v>
      </c>
      <c r="AR1323" s="722" t="s">
        <v>2053</v>
      </c>
      <c r="AS1323" s="639"/>
    </row>
    <row r="1324" spans="1:45" ht="50.25" outlineLevel="2">
      <c r="A1324" s="710">
        <f t="shared" si="503"/>
        <v>87</v>
      </c>
      <c r="B1324" s="711" t="str">
        <f>IF(C1324&lt;&gt;"",COUNTA($C$8:C1324),"")</f>
        <v/>
      </c>
      <c r="C1324" s="711"/>
      <c r="D1324" s="5"/>
      <c r="E1324" s="699"/>
      <c r="F1324" s="699"/>
      <c r="G1324" s="699"/>
      <c r="H1324" s="699"/>
      <c r="I1324" s="699"/>
      <c r="J1324" s="699"/>
      <c r="K1324" s="712"/>
      <c r="L1324" s="714" t="s">
        <v>35</v>
      </c>
      <c r="M1324" s="715" t="str">
        <f>IF(K1324&lt;&gt;"",VLOOKUP(K1324,'DON GIA'!$S$1:$U$19,3,0),"")</f>
        <v/>
      </c>
      <c r="N1324" s="715" t="str">
        <f>IF(K1324&lt;&gt;"",VLOOKUP(K1324,'DON GIA'!$S$1:$V$19,4,0),"")</f>
        <v/>
      </c>
      <c r="O1324" s="715" t="str">
        <f t="shared" si="498"/>
        <v/>
      </c>
      <c r="P1324" s="715" t="str">
        <f t="shared" si="499"/>
        <v/>
      </c>
      <c r="Q1324" s="5" t="s">
        <v>35</v>
      </c>
      <c r="R1324" s="699"/>
      <c r="S1324" s="699"/>
      <c r="T1324" s="715" t="str">
        <f>IF(Q1324&lt;&gt;"",VLOOKUP(Q1324,'DON GIA'!$H$1:$K$103,4,0),"")</f>
        <v/>
      </c>
      <c r="U1324" s="715" t="str">
        <f t="shared" si="500"/>
        <v/>
      </c>
      <c r="V1324" s="715"/>
      <c r="W1324" s="712" t="s">
        <v>1266</v>
      </c>
      <c r="X1324" s="699" t="s">
        <v>27</v>
      </c>
      <c r="Y1324" s="718">
        <v>4.3499999999999996</v>
      </c>
      <c r="Z1324" s="725"/>
      <c r="AA1324" s="715">
        <f>IF(W1324&lt;&gt;"",VLOOKUP(W1324,'DON GIA'!$A$1:$D$346,4,0),"")</f>
        <v>2613835</v>
      </c>
      <c r="AB1324" s="715">
        <f t="shared" si="501"/>
        <v>11370182.25</v>
      </c>
      <c r="AC1324" s="5"/>
      <c r="AD1324" s="5"/>
      <c r="AE1324" s="5"/>
      <c r="AF1324" s="5"/>
      <c r="AG1324" s="5"/>
      <c r="AH1324" s="699"/>
      <c r="AI1324" s="5"/>
      <c r="AJ1324" s="699"/>
      <c r="AK1324" s="699"/>
      <c r="AL1324" s="715" t="str">
        <f>IF(AI1324&lt;&gt;"",VLOOKUP(AI1324,'DON GIA'!$M$1:$P$9,4,0),"")</f>
        <v/>
      </c>
      <c r="AM1324" s="715" t="str">
        <f t="shared" si="502"/>
        <v/>
      </c>
      <c r="AN1324" s="5"/>
      <c r="AO1324" s="699"/>
      <c r="AP1324" s="702" t="str">
        <f t="shared" si="485"/>
        <v/>
      </c>
      <c r="AQ1324" s="722" t="s">
        <v>537</v>
      </c>
      <c r="AR1324" s="722" t="s">
        <v>2063</v>
      </c>
      <c r="AS1324" s="639"/>
    </row>
    <row r="1325" spans="1:45" ht="66.75" outlineLevel="2">
      <c r="A1325" s="710">
        <f t="shared" si="503"/>
        <v>87</v>
      </c>
      <c r="B1325" s="711" t="str">
        <f>IF(C1325&lt;&gt;"",COUNTA($C$8:C1325),"")</f>
        <v/>
      </c>
      <c r="C1325" s="711"/>
      <c r="D1325" s="5"/>
      <c r="E1325" s="699"/>
      <c r="F1325" s="699"/>
      <c r="G1325" s="699"/>
      <c r="H1325" s="699"/>
      <c r="I1325" s="699"/>
      <c r="J1325" s="699"/>
      <c r="K1325" s="712"/>
      <c r="L1325" s="714" t="s">
        <v>35</v>
      </c>
      <c r="M1325" s="715" t="str">
        <f>IF(K1325&lt;&gt;"",VLOOKUP(K1325,'DON GIA'!$S$1:$U$19,3,0),"")</f>
        <v/>
      </c>
      <c r="N1325" s="715" t="str">
        <f>IF(K1325&lt;&gt;"",VLOOKUP(K1325,'DON GIA'!$S$1:$V$19,4,0),"")</f>
        <v/>
      </c>
      <c r="O1325" s="715" t="str">
        <f t="shared" si="498"/>
        <v/>
      </c>
      <c r="P1325" s="715" t="str">
        <f t="shared" si="499"/>
        <v/>
      </c>
      <c r="Q1325" s="5" t="s">
        <v>35</v>
      </c>
      <c r="R1325" s="699"/>
      <c r="S1325" s="699"/>
      <c r="T1325" s="715" t="str">
        <f>IF(Q1325&lt;&gt;"",VLOOKUP(Q1325,'DON GIA'!$H$1:$K$103,4,0),"")</f>
        <v/>
      </c>
      <c r="U1325" s="715" t="str">
        <f t="shared" si="500"/>
        <v/>
      </c>
      <c r="V1325" s="715"/>
      <c r="W1325" s="712" t="s">
        <v>1145</v>
      </c>
      <c r="X1325" s="699" t="s">
        <v>38</v>
      </c>
      <c r="Y1325" s="718">
        <v>0.23799999999999999</v>
      </c>
      <c r="Z1325" s="725"/>
      <c r="AA1325" s="715">
        <f>IF(W1325&lt;&gt;"",VLOOKUP(W1325,'DON GIA'!$A$1:$D$346,4,0),"")</f>
        <v>2523428</v>
      </c>
      <c r="AB1325" s="715">
        <f t="shared" si="501"/>
        <v>600575.86399999994</v>
      </c>
      <c r="AC1325" s="5"/>
      <c r="AD1325" s="5"/>
      <c r="AE1325" s="5"/>
      <c r="AF1325" s="5"/>
      <c r="AG1325" s="5"/>
      <c r="AH1325" s="699"/>
      <c r="AI1325" s="5"/>
      <c r="AJ1325" s="699"/>
      <c r="AK1325" s="699"/>
      <c r="AL1325" s="715" t="str">
        <f>IF(AI1325&lt;&gt;"",VLOOKUP(AI1325,'DON GIA'!$M$1:$P$9,4,0),"")</f>
        <v/>
      </c>
      <c r="AM1325" s="715" t="str">
        <f t="shared" si="502"/>
        <v/>
      </c>
      <c r="AN1325" s="5"/>
      <c r="AO1325" s="699"/>
      <c r="AP1325" s="702" t="str">
        <f t="shared" si="485"/>
        <v/>
      </c>
      <c r="AQ1325" s="735" t="s">
        <v>534</v>
      </c>
      <c r="AR1325" s="735" t="s">
        <v>1921</v>
      </c>
      <c r="AS1325" s="631"/>
    </row>
    <row r="1326" spans="1:45" outlineLevel="2">
      <c r="A1326" s="710">
        <f t="shared" si="503"/>
        <v>87</v>
      </c>
      <c r="B1326" s="711" t="str">
        <f>IF(C1326&lt;&gt;"",COUNTA($C$8:C1326),"")</f>
        <v/>
      </c>
      <c r="C1326" s="711"/>
      <c r="D1326" s="5"/>
      <c r="E1326" s="699"/>
      <c r="F1326" s="699"/>
      <c r="G1326" s="699"/>
      <c r="H1326" s="699"/>
      <c r="I1326" s="699"/>
      <c r="J1326" s="699"/>
      <c r="K1326" s="712"/>
      <c r="L1326" s="714" t="s">
        <v>35</v>
      </c>
      <c r="M1326" s="715" t="str">
        <f>IF(K1326&lt;&gt;"",VLOOKUP(K1326,'DON GIA'!$S$1:$U$19,3,0),"")</f>
        <v/>
      </c>
      <c r="N1326" s="715" t="str">
        <f>IF(K1326&lt;&gt;"",VLOOKUP(K1326,'DON GIA'!$S$1:$V$19,4,0),"")</f>
        <v/>
      </c>
      <c r="O1326" s="715" t="str">
        <f t="shared" si="498"/>
        <v/>
      </c>
      <c r="P1326" s="715" t="str">
        <f t="shared" si="499"/>
        <v/>
      </c>
      <c r="Q1326" s="5" t="s">
        <v>35</v>
      </c>
      <c r="R1326" s="699"/>
      <c r="S1326" s="699"/>
      <c r="T1326" s="715" t="str">
        <f>IF(Q1326&lt;&gt;"",VLOOKUP(Q1326,'DON GIA'!$H$1:$K$103,4,0),"")</f>
        <v/>
      </c>
      <c r="U1326" s="715" t="str">
        <f t="shared" si="500"/>
        <v/>
      </c>
      <c r="V1326" s="715"/>
      <c r="W1326" s="712" t="s">
        <v>1006</v>
      </c>
      <c r="X1326" s="699" t="s">
        <v>27</v>
      </c>
      <c r="Y1326" s="718">
        <v>47.79</v>
      </c>
      <c r="Z1326" s="725"/>
      <c r="AA1326" s="715">
        <f>IF(W1326&lt;&gt;"",VLOOKUP(W1326,'DON GIA'!$A$1:$D$346,4,0),"")</f>
        <v>109890</v>
      </c>
      <c r="AB1326" s="715">
        <f t="shared" si="501"/>
        <v>5251643.0999999996</v>
      </c>
      <c r="AC1326" s="5"/>
      <c r="AD1326" s="5"/>
      <c r="AE1326" s="5"/>
      <c r="AF1326" s="5"/>
      <c r="AG1326" s="5"/>
      <c r="AH1326" s="699"/>
      <c r="AI1326" s="5"/>
      <c r="AJ1326" s="699"/>
      <c r="AK1326" s="699"/>
      <c r="AL1326" s="715" t="str">
        <f>IF(AI1326&lt;&gt;"",VLOOKUP(AI1326,'DON GIA'!$M$1:$P$9,4,0),"")</f>
        <v/>
      </c>
      <c r="AM1326" s="715" t="str">
        <f t="shared" si="502"/>
        <v/>
      </c>
      <c r="AN1326" s="5"/>
      <c r="AO1326" s="699"/>
      <c r="AP1326" s="702" t="str">
        <f t="shared" si="485"/>
        <v/>
      </c>
      <c r="AQ1326" s="712"/>
      <c r="AR1326" s="712" t="s">
        <v>1922</v>
      </c>
      <c r="AS1326" s="727"/>
    </row>
    <row r="1327" spans="1:45" outlineLevel="2">
      <c r="A1327" s="710">
        <f t="shared" si="503"/>
        <v>87</v>
      </c>
      <c r="B1327" s="711" t="str">
        <f>IF(C1327&lt;&gt;"",COUNTA($C$8:C1327),"")</f>
        <v/>
      </c>
      <c r="C1327" s="711"/>
      <c r="D1327" s="5"/>
      <c r="E1327" s="699"/>
      <c r="F1327" s="699"/>
      <c r="G1327" s="699"/>
      <c r="H1327" s="699"/>
      <c r="I1327" s="699"/>
      <c r="J1327" s="699"/>
      <c r="K1327" s="712"/>
      <c r="L1327" s="714" t="s">
        <v>35</v>
      </c>
      <c r="M1327" s="715" t="str">
        <f>IF(K1327&lt;&gt;"",VLOOKUP(K1327,'DON GIA'!$S$1:$U$19,3,0),"")</f>
        <v/>
      </c>
      <c r="N1327" s="715" t="str">
        <f>IF(K1327&lt;&gt;"",VLOOKUP(K1327,'DON GIA'!$S$1:$V$19,4,0),"")</f>
        <v/>
      </c>
      <c r="O1327" s="715" t="str">
        <f t="shared" si="498"/>
        <v/>
      </c>
      <c r="P1327" s="715" t="str">
        <f t="shared" si="499"/>
        <v/>
      </c>
      <c r="Q1327" s="5" t="s">
        <v>35</v>
      </c>
      <c r="R1327" s="699"/>
      <c r="S1327" s="699"/>
      <c r="T1327" s="715" t="str">
        <f>IF(Q1327&lt;&gt;"",VLOOKUP(Q1327,'DON GIA'!$H$1:$K$103,4,0),"")</f>
        <v/>
      </c>
      <c r="U1327" s="715" t="str">
        <f t="shared" si="500"/>
        <v/>
      </c>
      <c r="V1327" s="715"/>
      <c r="W1327" s="712" t="s">
        <v>1023</v>
      </c>
      <c r="X1327" s="699" t="s">
        <v>38</v>
      </c>
      <c r="Y1327" s="718">
        <v>0.15</v>
      </c>
      <c r="Z1327" s="725"/>
      <c r="AA1327" s="715">
        <f>IF(W1327&lt;&gt;"",VLOOKUP(W1327,'DON GIA'!$A$1:$D$346,4,0),"")</f>
        <v>2523428</v>
      </c>
      <c r="AB1327" s="715">
        <f t="shared" si="501"/>
        <v>378514.2</v>
      </c>
      <c r="AC1327" s="5"/>
      <c r="AD1327" s="5"/>
      <c r="AE1327" s="5"/>
      <c r="AF1327" s="5"/>
      <c r="AG1327" s="5"/>
      <c r="AH1327" s="699"/>
      <c r="AI1327" s="5"/>
      <c r="AJ1327" s="699"/>
      <c r="AK1327" s="699"/>
      <c r="AL1327" s="715" t="str">
        <f>IF(AI1327&lt;&gt;"",VLOOKUP(AI1327,'DON GIA'!$M$1:$P$9,4,0),"")</f>
        <v/>
      </c>
      <c r="AM1327" s="715" t="str">
        <f t="shared" si="502"/>
        <v/>
      </c>
      <c r="AN1327" s="5"/>
      <c r="AO1327" s="699"/>
      <c r="AP1327" s="702" t="str">
        <f t="shared" si="485"/>
        <v/>
      </c>
      <c r="AQ1327" s="712"/>
      <c r="AR1327" s="712"/>
      <c r="AS1327" s="727"/>
    </row>
    <row r="1328" spans="1:45" outlineLevel="2">
      <c r="A1328" s="710">
        <f t="shared" si="503"/>
        <v>87</v>
      </c>
      <c r="B1328" s="711" t="str">
        <f>IF(C1328&lt;&gt;"",COUNTA($C$8:C1328),"")</f>
        <v/>
      </c>
      <c r="C1328" s="711"/>
      <c r="D1328" s="5"/>
      <c r="E1328" s="699"/>
      <c r="F1328" s="699"/>
      <c r="G1328" s="699"/>
      <c r="H1328" s="699"/>
      <c r="I1328" s="699"/>
      <c r="J1328" s="699"/>
      <c r="K1328" s="712"/>
      <c r="L1328" s="714" t="s">
        <v>35</v>
      </c>
      <c r="M1328" s="715" t="str">
        <f>IF(K1328&lt;&gt;"",VLOOKUP(K1328,'DON GIA'!$S$1:$U$19,3,0),"")</f>
        <v/>
      </c>
      <c r="N1328" s="715" t="str">
        <f>IF(K1328&lt;&gt;"",VLOOKUP(K1328,'DON GIA'!$S$1:$V$19,4,0),"")</f>
        <v/>
      </c>
      <c r="O1328" s="715" t="str">
        <f t="shared" si="498"/>
        <v/>
      </c>
      <c r="P1328" s="715" t="str">
        <f t="shared" si="499"/>
        <v/>
      </c>
      <c r="Q1328" s="5" t="s">
        <v>35</v>
      </c>
      <c r="R1328" s="699"/>
      <c r="S1328" s="699"/>
      <c r="T1328" s="715" t="str">
        <f>IF(Q1328&lt;&gt;"",VLOOKUP(Q1328,'DON GIA'!$H$1:$K$103,4,0),"")</f>
        <v/>
      </c>
      <c r="U1328" s="715" t="str">
        <f t="shared" si="500"/>
        <v/>
      </c>
      <c r="V1328" s="715"/>
      <c r="W1328" s="712" t="s">
        <v>1130</v>
      </c>
      <c r="X1328" s="699" t="s">
        <v>27</v>
      </c>
      <c r="Y1328" s="718">
        <v>4.46</v>
      </c>
      <c r="Z1328" s="725"/>
      <c r="AA1328" s="715">
        <f>IF(W1328&lt;&gt;"",VLOOKUP(W1328,'DON GIA'!$A$1:$D$346,4,0),"")</f>
        <v>282038</v>
      </c>
      <c r="AB1328" s="715">
        <f t="shared" si="501"/>
        <v>1257889.48</v>
      </c>
      <c r="AC1328" s="5"/>
      <c r="AD1328" s="5"/>
      <c r="AE1328" s="5"/>
      <c r="AF1328" s="5"/>
      <c r="AG1328" s="5"/>
      <c r="AH1328" s="699"/>
      <c r="AI1328" s="5"/>
      <c r="AJ1328" s="699"/>
      <c r="AK1328" s="699"/>
      <c r="AL1328" s="715" t="str">
        <f>IF(AI1328&lt;&gt;"",VLOOKUP(AI1328,'DON GIA'!$M$1:$P$9,4,0),"")</f>
        <v/>
      </c>
      <c r="AM1328" s="715" t="str">
        <f t="shared" si="502"/>
        <v/>
      </c>
      <c r="AN1328" s="5"/>
      <c r="AO1328" s="699"/>
      <c r="AP1328" s="702" t="str">
        <f t="shared" si="485"/>
        <v/>
      </c>
      <c r="AQ1328" s="712"/>
      <c r="AR1328" s="712"/>
      <c r="AS1328" s="727"/>
    </row>
    <row r="1329" spans="1:45" ht="33.75" outlineLevel="2">
      <c r="A1329" s="710">
        <f t="shared" si="503"/>
        <v>87</v>
      </c>
      <c r="B1329" s="711" t="str">
        <f>IF(C1329&lt;&gt;"",COUNTA($C$8:C1329),"")</f>
        <v/>
      </c>
      <c r="C1329" s="711"/>
      <c r="D1329" s="5"/>
      <c r="E1329" s="699"/>
      <c r="F1329" s="699"/>
      <c r="G1329" s="699"/>
      <c r="H1329" s="699"/>
      <c r="I1329" s="699"/>
      <c r="J1329" s="699"/>
      <c r="K1329" s="712"/>
      <c r="L1329" s="714" t="s">
        <v>35</v>
      </c>
      <c r="M1329" s="715" t="str">
        <f>IF(K1329&lt;&gt;"",VLOOKUP(K1329,'DON GIA'!$S$1:$U$19,3,0),"")</f>
        <v/>
      </c>
      <c r="N1329" s="715" t="str">
        <f>IF(K1329&lt;&gt;"",VLOOKUP(K1329,'DON GIA'!$S$1:$V$19,4,0),"")</f>
        <v/>
      </c>
      <c r="O1329" s="715" t="str">
        <f t="shared" si="498"/>
        <v/>
      </c>
      <c r="P1329" s="715" t="str">
        <f t="shared" si="499"/>
        <v/>
      </c>
      <c r="Q1329" s="5" t="s">
        <v>35</v>
      </c>
      <c r="R1329" s="699"/>
      <c r="S1329" s="699"/>
      <c r="T1329" s="715" t="str">
        <f>IF(Q1329&lt;&gt;"",VLOOKUP(Q1329,'DON GIA'!$H$1:$K$103,4,0),"")</f>
        <v/>
      </c>
      <c r="U1329" s="715" t="str">
        <f t="shared" si="500"/>
        <v/>
      </c>
      <c r="V1329" s="715"/>
      <c r="W1329" s="712" t="s">
        <v>1267</v>
      </c>
      <c r="X1329" s="699" t="s">
        <v>27</v>
      </c>
      <c r="Y1329" s="718">
        <v>0.25</v>
      </c>
      <c r="Z1329" s="725"/>
      <c r="AA1329" s="715">
        <f>IF(W1329&lt;&gt;"",VLOOKUP(W1329,'DON GIA'!$A$1:$D$346,4,0),"")</f>
        <v>456091</v>
      </c>
      <c r="AB1329" s="715">
        <f t="shared" si="501"/>
        <v>114022.75</v>
      </c>
      <c r="AC1329" s="5"/>
      <c r="AD1329" s="5"/>
      <c r="AE1329" s="5"/>
      <c r="AF1329" s="5"/>
      <c r="AG1329" s="5"/>
      <c r="AH1329" s="699"/>
      <c r="AI1329" s="5"/>
      <c r="AJ1329" s="699"/>
      <c r="AK1329" s="699"/>
      <c r="AL1329" s="715" t="str">
        <f>IF(AI1329&lt;&gt;"",VLOOKUP(AI1329,'DON GIA'!$M$1:$P$9,4,0),"")</f>
        <v/>
      </c>
      <c r="AM1329" s="715" t="str">
        <f t="shared" si="502"/>
        <v/>
      </c>
      <c r="AN1329" s="5"/>
      <c r="AO1329" s="699"/>
      <c r="AP1329" s="702" t="str">
        <f t="shared" si="485"/>
        <v/>
      </c>
      <c r="AQ1329" s="712"/>
      <c r="AR1329" s="712"/>
      <c r="AS1329" s="727"/>
    </row>
    <row r="1330" spans="1:45" outlineLevel="2">
      <c r="A1330" s="710">
        <f t="shared" si="503"/>
        <v>87</v>
      </c>
      <c r="B1330" s="711" t="str">
        <f>IF(C1330&lt;&gt;"",COUNTA($C$8:C1330),"")</f>
        <v/>
      </c>
      <c r="C1330" s="711"/>
      <c r="D1330" s="5"/>
      <c r="E1330" s="699"/>
      <c r="F1330" s="699"/>
      <c r="G1330" s="699"/>
      <c r="H1330" s="699"/>
      <c r="I1330" s="699"/>
      <c r="J1330" s="699"/>
      <c r="K1330" s="712"/>
      <c r="L1330" s="714" t="s">
        <v>35</v>
      </c>
      <c r="M1330" s="715" t="str">
        <f>IF(K1330&lt;&gt;"",VLOOKUP(K1330,'DON GIA'!$S$1:$U$19,3,0),"")</f>
        <v/>
      </c>
      <c r="N1330" s="715" t="str">
        <f>IF(K1330&lt;&gt;"",VLOOKUP(K1330,'DON GIA'!$S$1:$V$19,4,0),"")</f>
        <v/>
      </c>
      <c r="O1330" s="715" t="str">
        <f t="shared" si="498"/>
        <v/>
      </c>
      <c r="P1330" s="715" t="str">
        <f t="shared" si="499"/>
        <v/>
      </c>
      <c r="Q1330" s="5" t="s">
        <v>35</v>
      </c>
      <c r="R1330" s="699"/>
      <c r="S1330" s="699"/>
      <c r="T1330" s="715" t="str">
        <f>IF(Q1330&lt;&gt;"",VLOOKUP(Q1330,'DON GIA'!$H$1:$K$103,4,0),"")</f>
        <v/>
      </c>
      <c r="U1330" s="715" t="str">
        <f t="shared" si="500"/>
        <v/>
      </c>
      <c r="V1330" s="715"/>
      <c r="W1330" s="712" t="s">
        <v>1105</v>
      </c>
      <c r="X1330" s="699" t="s">
        <v>27</v>
      </c>
      <c r="Y1330" s="718">
        <v>0.48</v>
      </c>
      <c r="Z1330" s="725"/>
      <c r="AA1330" s="715">
        <f>IF(W1330&lt;&gt;"",VLOOKUP(W1330,'DON GIA'!$A$1:$D$346,4,0),"")</f>
        <v>292949</v>
      </c>
      <c r="AB1330" s="715">
        <f t="shared" si="501"/>
        <v>140615.51999999999</v>
      </c>
      <c r="AC1330" s="5"/>
      <c r="AD1330" s="5"/>
      <c r="AE1330" s="5"/>
      <c r="AF1330" s="5"/>
      <c r="AG1330" s="5"/>
      <c r="AH1330" s="699"/>
      <c r="AI1330" s="5"/>
      <c r="AJ1330" s="699"/>
      <c r="AK1330" s="699"/>
      <c r="AL1330" s="715" t="str">
        <f>IF(AI1330&lt;&gt;"",VLOOKUP(AI1330,'DON GIA'!$M$1:$P$9,4,0),"")</f>
        <v/>
      </c>
      <c r="AM1330" s="715" t="str">
        <f t="shared" si="502"/>
        <v/>
      </c>
      <c r="AN1330" s="5"/>
      <c r="AO1330" s="699"/>
      <c r="AP1330" s="702" t="str">
        <f t="shared" si="485"/>
        <v/>
      </c>
      <c r="AQ1330" s="712"/>
      <c r="AR1330" s="712"/>
      <c r="AS1330" s="727"/>
    </row>
    <row r="1331" spans="1:45" outlineLevel="2">
      <c r="A1331" s="710">
        <f t="shared" si="503"/>
        <v>87</v>
      </c>
      <c r="B1331" s="711" t="str">
        <f>IF(C1331&lt;&gt;"",COUNTA($C$8:C1331),"")</f>
        <v/>
      </c>
      <c r="C1331" s="711"/>
      <c r="D1331" s="5"/>
      <c r="E1331" s="699"/>
      <c r="F1331" s="699"/>
      <c r="G1331" s="699"/>
      <c r="H1331" s="699"/>
      <c r="I1331" s="699"/>
      <c r="J1331" s="699"/>
      <c r="K1331" s="712"/>
      <c r="L1331" s="714" t="s">
        <v>35</v>
      </c>
      <c r="M1331" s="715" t="str">
        <f>IF(K1331&lt;&gt;"",VLOOKUP(K1331,'DON GIA'!$S$1:$U$19,3,0),"")</f>
        <v/>
      </c>
      <c r="N1331" s="715" t="str">
        <f>IF(K1331&lt;&gt;"",VLOOKUP(K1331,'DON GIA'!$S$1:$V$19,4,0),"")</f>
        <v/>
      </c>
      <c r="O1331" s="715" t="str">
        <f t="shared" si="498"/>
        <v/>
      </c>
      <c r="P1331" s="715" t="str">
        <f t="shared" si="499"/>
        <v/>
      </c>
      <c r="Q1331" s="5" t="s">
        <v>35</v>
      </c>
      <c r="R1331" s="699"/>
      <c r="S1331" s="699"/>
      <c r="T1331" s="715" t="str">
        <f>IF(Q1331&lt;&gt;"",VLOOKUP(Q1331,'DON GIA'!$H$1:$K$103,4,0),"")</f>
        <v/>
      </c>
      <c r="U1331" s="715" t="str">
        <f t="shared" si="500"/>
        <v/>
      </c>
      <c r="V1331" s="715"/>
      <c r="W1331" s="712" t="s">
        <v>1268</v>
      </c>
      <c r="X1331" s="699" t="s">
        <v>27</v>
      </c>
      <c r="Y1331" s="718">
        <v>1.25</v>
      </c>
      <c r="Z1331" s="725"/>
      <c r="AA1331" s="715">
        <f>IF(W1331&lt;&gt;"",VLOOKUP(W1331,'DON GIA'!$A$1:$D$346,4,0),"")</f>
        <v>282038</v>
      </c>
      <c r="AB1331" s="715">
        <f t="shared" si="501"/>
        <v>352547.5</v>
      </c>
      <c r="AC1331" s="5"/>
      <c r="AD1331" s="5"/>
      <c r="AE1331" s="5"/>
      <c r="AF1331" s="5"/>
      <c r="AG1331" s="5"/>
      <c r="AH1331" s="699"/>
      <c r="AI1331" s="5"/>
      <c r="AJ1331" s="699"/>
      <c r="AK1331" s="699"/>
      <c r="AL1331" s="715" t="str">
        <f>IF(AI1331&lt;&gt;"",VLOOKUP(AI1331,'DON GIA'!$M$1:$P$9,4,0),"")</f>
        <v/>
      </c>
      <c r="AM1331" s="715" t="str">
        <f t="shared" si="502"/>
        <v/>
      </c>
      <c r="AN1331" s="5"/>
      <c r="AO1331" s="699"/>
      <c r="AP1331" s="702" t="str">
        <f t="shared" si="485"/>
        <v/>
      </c>
      <c r="AQ1331" s="712"/>
      <c r="AR1331" s="712"/>
      <c r="AS1331" s="727"/>
    </row>
    <row r="1332" spans="1:45" outlineLevel="2">
      <c r="A1332" s="710">
        <f t="shared" si="503"/>
        <v>87</v>
      </c>
      <c r="B1332" s="711" t="str">
        <f>IF(C1332&lt;&gt;"",COUNTA($C$8:C1332),"")</f>
        <v/>
      </c>
      <c r="C1332" s="711"/>
      <c r="D1332" s="5"/>
      <c r="E1332" s="699"/>
      <c r="F1332" s="699"/>
      <c r="G1332" s="699"/>
      <c r="H1332" s="699"/>
      <c r="I1332" s="699"/>
      <c r="J1332" s="699"/>
      <c r="K1332" s="712"/>
      <c r="L1332" s="714" t="s">
        <v>35</v>
      </c>
      <c r="M1332" s="715" t="str">
        <f>IF(K1332&lt;&gt;"",VLOOKUP(K1332,'DON GIA'!$S$1:$U$19,3,0),"")</f>
        <v/>
      </c>
      <c r="N1332" s="715" t="str">
        <f>IF(K1332&lt;&gt;"",VLOOKUP(K1332,'DON GIA'!$S$1:$V$19,4,0),"")</f>
        <v/>
      </c>
      <c r="O1332" s="715" t="str">
        <f t="shared" si="498"/>
        <v/>
      </c>
      <c r="P1332" s="715" t="str">
        <f t="shared" si="499"/>
        <v/>
      </c>
      <c r="Q1332" s="5" t="s">
        <v>35</v>
      </c>
      <c r="R1332" s="699"/>
      <c r="S1332" s="699"/>
      <c r="T1332" s="715" t="str">
        <f>IF(Q1332&lt;&gt;"",VLOOKUP(Q1332,'DON GIA'!$H$1:$K$103,4,0),"")</f>
        <v/>
      </c>
      <c r="U1332" s="715" t="str">
        <f t="shared" si="500"/>
        <v/>
      </c>
      <c r="V1332" s="715"/>
      <c r="W1332" s="712" t="s">
        <v>1108</v>
      </c>
      <c r="X1332" s="699" t="s">
        <v>27</v>
      </c>
      <c r="Y1332" s="718">
        <v>13.15</v>
      </c>
      <c r="Z1332" s="725"/>
      <c r="AA1332" s="715">
        <f>IF(W1332&lt;&gt;"",VLOOKUP(W1332,'DON GIA'!$A$1:$D$346,4,0),"")</f>
        <v>282038</v>
      </c>
      <c r="AB1332" s="715">
        <f t="shared" si="501"/>
        <v>3708799.7</v>
      </c>
      <c r="AC1332" s="5"/>
      <c r="AD1332" s="5"/>
      <c r="AE1332" s="5"/>
      <c r="AF1332" s="5"/>
      <c r="AG1332" s="5"/>
      <c r="AH1332" s="699"/>
      <c r="AI1332" s="5"/>
      <c r="AJ1332" s="699"/>
      <c r="AK1332" s="699"/>
      <c r="AL1332" s="715" t="str">
        <f>IF(AI1332&lt;&gt;"",VLOOKUP(AI1332,'DON GIA'!$M$1:$P$9,4,0),"")</f>
        <v/>
      </c>
      <c r="AM1332" s="715" t="str">
        <f t="shared" si="502"/>
        <v/>
      </c>
      <c r="AN1332" s="5"/>
      <c r="AO1332" s="699"/>
      <c r="AP1332" s="702" t="str">
        <f t="shared" si="485"/>
        <v/>
      </c>
      <c r="AQ1332" s="712"/>
      <c r="AR1332" s="712"/>
      <c r="AS1332" s="727"/>
    </row>
    <row r="1333" spans="1:45" outlineLevel="2">
      <c r="A1333" s="710">
        <f t="shared" si="503"/>
        <v>87</v>
      </c>
      <c r="B1333" s="711" t="str">
        <f>IF(C1333&lt;&gt;"",COUNTA($C$8:C1333),"")</f>
        <v/>
      </c>
      <c r="C1333" s="711"/>
      <c r="D1333" s="5"/>
      <c r="E1333" s="699"/>
      <c r="F1333" s="699"/>
      <c r="G1333" s="699"/>
      <c r="H1333" s="699"/>
      <c r="I1333" s="699"/>
      <c r="J1333" s="699"/>
      <c r="K1333" s="712"/>
      <c r="L1333" s="714" t="s">
        <v>35</v>
      </c>
      <c r="M1333" s="715" t="str">
        <f>IF(K1333&lt;&gt;"",VLOOKUP(K1333,'DON GIA'!$S$1:$U$19,3,0),"")</f>
        <v/>
      </c>
      <c r="N1333" s="715" t="str">
        <f>IF(K1333&lt;&gt;"",VLOOKUP(K1333,'DON GIA'!$S$1:$V$19,4,0),"")</f>
        <v/>
      </c>
      <c r="O1333" s="715" t="str">
        <f t="shared" si="498"/>
        <v/>
      </c>
      <c r="P1333" s="715" t="str">
        <f t="shared" si="499"/>
        <v/>
      </c>
      <c r="Q1333" s="5" t="s">
        <v>35</v>
      </c>
      <c r="R1333" s="699"/>
      <c r="S1333" s="699"/>
      <c r="T1333" s="715" t="str">
        <f>IF(Q1333&lt;&gt;"",VLOOKUP(Q1333,'DON GIA'!$H$1:$K$103,4,0),"")</f>
        <v/>
      </c>
      <c r="U1333" s="715" t="str">
        <f t="shared" si="500"/>
        <v/>
      </c>
      <c r="V1333" s="715"/>
      <c r="W1333" s="712" t="s">
        <v>1049</v>
      </c>
      <c r="X1333" s="699" t="s">
        <v>42</v>
      </c>
      <c r="Y1333" s="718">
        <v>1</v>
      </c>
      <c r="Z1333" s="725"/>
      <c r="AA1333" s="715">
        <f>IF(W1333&lt;&gt;"",VLOOKUP(W1333,'DON GIA'!$A$1:$D$346,4,0),"")</f>
        <v>3793079</v>
      </c>
      <c r="AB1333" s="715">
        <f t="shared" si="501"/>
        <v>3793079</v>
      </c>
      <c r="AC1333" s="5"/>
      <c r="AD1333" s="5"/>
      <c r="AE1333" s="5"/>
      <c r="AF1333" s="5"/>
      <c r="AG1333" s="5"/>
      <c r="AH1333" s="699"/>
      <c r="AI1333" s="5"/>
      <c r="AJ1333" s="699"/>
      <c r="AK1333" s="699"/>
      <c r="AL1333" s="715" t="str">
        <f>IF(AI1333&lt;&gt;"",VLOOKUP(AI1333,'DON GIA'!$M$1:$P$9,4,0),"")</f>
        <v/>
      </c>
      <c r="AM1333" s="715" t="str">
        <f t="shared" si="502"/>
        <v/>
      </c>
      <c r="AN1333" s="5"/>
      <c r="AO1333" s="699"/>
      <c r="AP1333" s="702" t="str">
        <f t="shared" si="485"/>
        <v/>
      </c>
      <c r="AQ1333" s="712"/>
      <c r="AR1333" s="712"/>
      <c r="AS1333" s="727"/>
    </row>
    <row r="1334" spans="1:45" outlineLevel="2">
      <c r="A1334" s="710">
        <f t="shared" si="503"/>
        <v>87</v>
      </c>
      <c r="B1334" s="711" t="str">
        <f>IF(C1334&lt;&gt;"",COUNTA($C$8:C1334),"")</f>
        <v/>
      </c>
      <c r="C1334" s="711"/>
      <c r="D1334" s="5"/>
      <c r="E1334" s="699"/>
      <c r="F1334" s="699"/>
      <c r="G1334" s="699"/>
      <c r="H1334" s="699"/>
      <c r="I1334" s="699"/>
      <c r="J1334" s="699"/>
      <c r="K1334" s="712"/>
      <c r="L1334" s="714" t="s">
        <v>35</v>
      </c>
      <c r="M1334" s="715" t="str">
        <f>IF(K1334&lt;&gt;"",VLOOKUP(K1334,'DON GIA'!$S$1:$U$19,3,0),"")</f>
        <v/>
      </c>
      <c r="N1334" s="715" t="str">
        <f>IF(K1334&lt;&gt;"",VLOOKUP(K1334,'DON GIA'!$S$1:$V$19,4,0),"")</f>
        <v/>
      </c>
      <c r="O1334" s="715" t="str">
        <f t="shared" si="498"/>
        <v/>
      </c>
      <c r="P1334" s="715" t="str">
        <f t="shared" si="499"/>
        <v/>
      </c>
      <c r="Q1334" s="5" t="s">
        <v>35</v>
      </c>
      <c r="R1334" s="699"/>
      <c r="S1334" s="699"/>
      <c r="T1334" s="715" t="str">
        <f>IF(Q1334&lt;&gt;"",VLOOKUP(Q1334,'DON GIA'!$H$1:$K$103,4,0),"")</f>
        <v/>
      </c>
      <c r="U1334" s="715" t="str">
        <f t="shared" si="500"/>
        <v/>
      </c>
      <c r="V1334" s="715"/>
      <c r="W1334" s="712" t="s">
        <v>1133</v>
      </c>
      <c r="X1334" s="699" t="s">
        <v>27</v>
      </c>
      <c r="Y1334" s="718">
        <v>4</v>
      </c>
      <c r="Z1334" s="725"/>
      <c r="AA1334" s="715">
        <f>IF(W1334&lt;&gt;"",VLOOKUP(W1334,'DON GIA'!$A$1:$D$346,4,0),"")</f>
        <v>295078</v>
      </c>
      <c r="AB1334" s="715">
        <f t="shared" si="501"/>
        <v>1180312</v>
      </c>
      <c r="AC1334" s="5"/>
      <c r="AD1334" s="5"/>
      <c r="AE1334" s="5"/>
      <c r="AF1334" s="5"/>
      <c r="AG1334" s="5"/>
      <c r="AH1334" s="699"/>
      <c r="AI1334" s="5"/>
      <c r="AJ1334" s="699"/>
      <c r="AK1334" s="699"/>
      <c r="AL1334" s="715" t="str">
        <f>IF(AI1334&lt;&gt;"",VLOOKUP(AI1334,'DON GIA'!$M$1:$P$9,4,0),"")</f>
        <v/>
      </c>
      <c r="AM1334" s="715" t="str">
        <f t="shared" si="502"/>
        <v/>
      </c>
      <c r="AN1334" s="5"/>
      <c r="AO1334" s="699"/>
      <c r="AP1334" s="702" t="str">
        <f t="shared" si="485"/>
        <v/>
      </c>
      <c r="AQ1334" s="712"/>
      <c r="AR1334" s="712"/>
      <c r="AS1334" s="727"/>
    </row>
    <row r="1335" spans="1:45" outlineLevel="2">
      <c r="A1335" s="710">
        <f t="shared" si="503"/>
        <v>87</v>
      </c>
      <c r="B1335" s="711" t="str">
        <f>IF(C1335&lt;&gt;"",COUNTA($C$8:C1335),"")</f>
        <v/>
      </c>
      <c r="C1335" s="711"/>
      <c r="D1335" s="5"/>
      <c r="E1335" s="699"/>
      <c r="F1335" s="699"/>
      <c r="G1335" s="699"/>
      <c r="H1335" s="699"/>
      <c r="I1335" s="699"/>
      <c r="J1335" s="699"/>
      <c r="K1335" s="712"/>
      <c r="L1335" s="714" t="s">
        <v>35</v>
      </c>
      <c r="M1335" s="715" t="str">
        <f>IF(K1335&lt;&gt;"",VLOOKUP(K1335,'DON GIA'!$S$1:$U$19,3,0),"")</f>
        <v/>
      </c>
      <c r="N1335" s="715" t="str">
        <f>IF(K1335&lt;&gt;"",VLOOKUP(K1335,'DON GIA'!$S$1:$V$19,4,0),"")</f>
        <v/>
      </c>
      <c r="O1335" s="715" t="str">
        <f t="shared" si="498"/>
        <v/>
      </c>
      <c r="P1335" s="715" t="str">
        <f t="shared" si="499"/>
        <v/>
      </c>
      <c r="Q1335" s="5" t="s">
        <v>35</v>
      </c>
      <c r="R1335" s="699"/>
      <c r="S1335" s="699"/>
      <c r="T1335" s="715" t="str">
        <f>IF(Q1335&lt;&gt;"",VLOOKUP(Q1335,'DON GIA'!$H$1:$K$103,4,0),"")</f>
        <v/>
      </c>
      <c r="U1335" s="715" t="str">
        <f t="shared" si="500"/>
        <v/>
      </c>
      <c r="V1335" s="715"/>
      <c r="W1335" s="712"/>
      <c r="X1335" s="699"/>
      <c r="Y1335" s="718"/>
      <c r="Z1335" s="725"/>
      <c r="AA1335" s="715" t="str">
        <f>IF(W1335&lt;&gt;"",VLOOKUP(W1335,'DON GIA'!$A$1:$D$346,4,0),"")</f>
        <v/>
      </c>
      <c r="AB1335" s="715" t="str">
        <f t="shared" si="501"/>
        <v/>
      </c>
      <c r="AC1335" s="5"/>
      <c r="AD1335" s="5"/>
      <c r="AE1335" s="5"/>
      <c r="AF1335" s="5"/>
      <c r="AG1335" s="5"/>
      <c r="AH1335" s="699"/>
      <c r="AI1335" s="5"/>
      <c r="AJ1335" s="699"/>
      <c r="AK1335" s="699"/>
      <c r="AL1335" s="715" t="str">
        <f>IF(AI1335&lt;&gt;"",VLOOKUP(AI1335,'DON GIA'!$M$1:$P$9,4,0),"")</f>
        <v/>
      </c>
      <c r="AM1335" s="715" t="str">
        <f t="shared" si="502"/>
        <v/>
      </c>
      <c r="AN1335" s="5"/>
      <c r="AO1335" s="699"/>
      <c r="AP1335" s="702" t="str">
        <f t="shared" si="485"/>
        <v/>
      </c>
      <c r="AQ1335" s="712"/>
      <c r="AR1335" s="712"/>
      <c r="AS1335" s="727"/>
    </row>
    <row r="1336" spans="1:45" outlineLevel="2">
      <c r="A1336" s="710">
        <f t="shared" si="503"/>
        <v>87</v>
      </c>
      <c r="B1336" s="711"/>
      <c r="C1336" s="711"/>
      <c r="D1336" s="708"/>
      <c r="E1336" s="699"/>
      <c r="F1336" s="699"/>
      <c r="G1336" s="699"/>
      <c r="H1336" s="699"/>
      <c r="I1336" s="699"/>
      <c r="J1336" s="699"/>
      <c r="K1336" s="712"/>
      <c r="L1336" s="714" t="s">
        <v>35</v>
      </c>
      <c r="M1336" s="715" t="str">
        <f>IF(K1336&lt;&gt;"",VLOOKUP(K1336,'DON GIA'!$S$1:$U$19,3,0),"")</f>
        <v/>
      </c>
      <c r="N1336" s="715" t="str">
        <f>IF(K1336&lt;&gt;"",VLOOKUP(K1336,'DON GIA'!$S$1:$V$19,4,0),"")</f>
        <v/>
      </c>
      <c r="O1336" s="715" t="str">
        <f t="shared" si="498"/>
        <v/>
      </c>
      <c r="P1336" s="715" t="str">
        <f t="shared" si="499"/>
        <v/>
      </c>
      <c r="Q1336" s="5" t="s">
        <v>35</v>
      </c>
      <c r="R1336" s="699"/>
      <c r="S1336" s="699"/>
      <c r="T1336" s="715" t="str">
        <f>IF(Q1336&lt;&gt;"",VLOOKUP(Q1336,'DON GIA'!$H$1:$K$103,4,0),"")</f>
        <v/>
      </c>
      <c r="U1336" s="715" t="str">
        <f t="shared" si="500"/>
        <v/>
      </c>
      <c r="V1336" s="715"/>
      <c r="W1336" s="712"/>
      <c r="X1336" s="699"/>
      <c r="Y1336" s="718"/>
      <c r="Z1336" s="725"/>
      <c r="AA1336" s="715" t="str">
        <f>IF(W1336&lt;&gt;"",VLOOKUP(W1336,'DON GIA'!$A$1:$D$346,4,0),"")</f>
        <v/>
      </c>
      <c r="AB1336" s="715" t="str">
        <f t="shared" si="501"/>
        <v/>
      </c>
      <c r="AC1336" s="5"/>
      <c r="AD1336" s="5"/>
      <c r="AE1336" s="5"/>
      <c r="AF1336" s="5"/>
      <c r="AG1336" s="5"/>
      <c r="AH1336" s="699"/>
      <c r="AI1336" s="5"/>
      <c r="AJ1336" s="699"/>
      <c r="AK1336" s="699"/>
      <c r="AL1336" s="715" t="str">
        <f>IF(AI1336&lt;&gt;"",VLOOKUP(AI1336,'DON GIA'!$M$1:$P$9,4,0),"")</f>
        <v/>
      </c>
      <c r="AM1336" s="715" t="str">
        <f t="shared" si="502"/>
        <v/>
      </c>
      <c r="AN1336" s="5"/>
      <c r="AO1336" s="699"/>
      <c r="AP1336" s="702" t="str">
        <f t="shared" si="485"/>
        <v/>
      </c>
      <c r="AQ1336" s="712"/>
      <c r="AR1336" s="712"/>
      <c r="AS1336" s="727"/>
    </row>
    <row r="1337" spans="1:45" outlineLevel="1">
      <c r="A1337" s="658" t="s">
        <v>2072</v>
      </c>
      <c r="B1337" s="696">
        <f>IF(C1337&lt;&gt;"",COUNTA($C$8:C1337),"")</f>
        <v>88</v>
      </c>
      <c r="C1337" s="696">
        <v>469</v>
      </c>
      <c r="D1337" s="708" t="s">
        <v>453</v>
      </c>
      <c r="E1337" s="698"/>
      <c r="F1337" s="699"/>
      <c r="G1337" s="698"/>
      <c r="H1337" s="698"/>
      <c r="I1337" s="698"/>
      <c r="J1337" s="698"/>
      <c r="K1337" s="697"/>
      <c r="L1337" s="701">
        <f>SUBTOTAL(9,L1338:L1353)</f>
        <v>85</v>
      </c>
      <c r="M1337" s="702"/>
      <c r="N1337" s="702"/>
      <c r="O1337" s="702">
        <f>SUBTOTAL(9,O1338:O1353)</f>
        <v>142715000</v>
      </c>
      <c r="P1337" s="702">
        <f>SUBTOTAL(9,P1338:P1353)</f>
        <v>0</v>
      </c>
      <c r="Q1337" s="708"/>
      <c r="R1337" s="698"/>
      <c r="S1337" s="698">
        <f>SUBTOTAL(9,S1338:S1353)</f>
        <v>0</v>
      </c>
      <c r="T1337" s="702"/>
      <c r="U1337" s="702">
        <f>SUBTOTAL(9,U1338:U1353)</f>
        <v>0</v>
      </c>
      <c r="V1337" s="702"/>
      <c r="W1337" s="697"/>
      <c r="X1337" s="698"/>
      <c r="Y1337" s="705">
        <f>SUBTOTAL(9,Y1338:Y1353)</f>
        <v>209.21899999999997</v>
      </c>
      <c r="Z1337" s="724">
        <f>SUBTOTAL(9,Z1338:Z1353)</f>
        <v>0</v>
      </c>
      <c r="AA1337" s="702"/>
      <c r="AB1337" s="702">
        <f>SUBTOTAL(9,AB1338:AB1353)</f>
        <v>392975257.62199992</v>
      </c>
      <c r="AC1337" s="708"/>
      <c r="AD1337" s="708"/>
      <c r="AE1337" s="708"/>
      <c r="AF1337" s="708"/>
      <c r="AG1337" s="708"/>
      <c r="AH1337" s="698"/>
      <c r="AI1337" s="708"/>
      <c r="AJ1337" s="698"/>
      <c r="AK1337" s="698">
        <f>SUBTOTAL(9,AK1338:AK1353)</f>
        <v>2</v>
      </c>
      <c r="AL1337" s="702"/>
      <c r="AM1337" s="702">
        <f>SUBTOTAL(9,AM1338:AM1353)</f>
        <v>25895920</v>
      </c>
      <c r="AN1337" s="708"/>
      <c r="AO1337" s="698">
        <f>SUBTOTAL(9,AO1338:AO1353)</f>
        <v>1</v>
      </c>
      <c r="AP1337" s="702">
        <f t="shared" si="485"/>
        <v>561586177.62199998</v>
      </c>
      <c r="AQ1337" s="709"/>
      <c r="AR1337" s="709"/>
      <c r="AS1337" s="723"/>
    </row>
    <row r="1338" spans="1:45" ht="82.5" outlineLevel="2">
      <c r="A1338" s="710">
        <f>IF(B1337&lt;&gt;"",B1337,A1336)</f>
        <v>88</v>
      </c>
      <c r="B1338" s="711" t="str">
        <f>IF(C1338&lt;&gt;"",COUNTA($C$8:C1338),"")</f>
        <v/>
      </c>
      <c r="C1338" s="711"/>
      <c r="D1338" s="5" t="s">
        <v>454</v>
      </c>
      <c r="E1338" s="699">
        <v>1</v>
      </c>
      <c r="F1338" s="699"/>
      <c r="G1338" s="699">
        <v>477</v>
      </c>
      <c r="H1338" s="699">
        <v>79</v>
      </c>
      <c r="I1338" s="699" t="s">
        <v>223</v>
      </c>
      <c r="J1338" s="699" t="s">
        <v>224</v>
      </c>
      <c r="K1338" s="712" t="s">
        <v>973</v>
      </c>
      <c r="L1338" s="714">
        <v>85</v>
      </c>
      <c r="M1338" s="715">
        <f>IF(K1338&lt;&gt;"",VLOOKUP(K1338,'DON GIA'!$S$1:$U$19,3,0),"")</f>
        <v>1679000</v>
      </c>
      <c r="N1338" s="715">
        <f>IF(K1338&lt;&gt;"",VLOOKUP(K1338,'DON GIA'!$S$1:$V$19,4,0),"")</f>
        <v>0</v>
      </c>
      <c r="O1338" s="715">
        <f t="shared" ref="O1338:O1353" si="504">IF(K1338&lt;&gt;"",L1338*M1338,"")</f>
        <v>142715000</v>
      </c>
      <c r="P1338" s="715">
        <f t="shared" ref="P1338:P1353" si="505">IF(K1338&lt;&gt;"",L1338*N1338,"")</f>
        <v>0</v>
      </c>
      <c r="Q1338" s="5" t="s">
        <v>35</v>
      </c>
      <c r="R1338" s="699"/>
      <c r="S1338" s="699"/>
      <c r="T1338" s="715" t="str">
        <f>IF(Q1338&lt;&gt;"",VLOOKUP(Q1338,'DON GIA'!$H$1:$K$103,4,0),"")</f>
        <v/>
      </c>
      <c r="U1338" s="715" t="str">
        <f t="shared" ref="U1338:U1353" si="506">IF(Q1338&lt;&gt;"",IF(ISNUMBER(T1338),S1338*T1338,""),"")</f>
        <v/>
      </c>
      <c r="V1338" s="715" t="s">
        <v>2163</v>
      </c>
      <c r="W1338" s="712" t="s">
        <v>1005</v>
      </c>
      <c r="X1338" s="699" t="s">
        <v>27</v>
      </c>
      <c r="Y1338" s="718">
        <v>47.98</v>
      </c>
      <c r="Z1338" s="725"/>
      <c r="AA1338" s="715">
        <f>IF(W1338&lt;&gt;"",VLOOKUP(W1338,'DON GIA'!$A$1:$D$346,4,0),"")</f>
        <v>5559129</v>
      </c>
      <c r="AB1338" s="715">
        <f t="shared" ref="AB1338:AB1353" si="507">IF(W1338&lt;&gt;"",IF(ISNUMBER(AA1338),Y1338*AA1338,""),"")</f>
        <v>266727009.41999999</v>
      </c>
      <c r="AC1338" s="5" t="s">
        <v>28</v>
      </c>
      <c r="AD1338" s="5" t="s">
        <v>29</v>
      </c>
      <c r="AE1338" s="5" t="s">
        <v>30</v>
      </c>
      <c r="AF1338" s="5" t="s">
        <v>31</v>
      </c>
      <c r="AG1338" s="5" t="s">
        <v>34</v>
      </c>
      <c r="AH1338" s="699" t="s">
        <v>33</v>
      </c>
      <c r="AI1338" s="5" t="s">
        <v>562</v>
      </c>
      <c r="AJ1338" s="699" t="s">
        <v>409</v>
      </c>
      <c r="AK1338" s="699">
        <v>1</v>
      </c>
      <c r="AL1338" s="715">
        <f>IF(AI1338&lt;&gt;"",VLOOKUP(AI1338,'DON GIA'!$M$1:$P$9,4,0),"")</f>
        <v>12895920</v>
      </c>
      <c r="AM1338" s="715">
        <f t="shared" ref="AM1338:AM1353" si="508">IF(AI1338&lt;&gt;"",AK1338*AL1338,"")</f>
        <v>12895920</v>
      </c>
      <c r="AN1338" s="5" t="s">
        <v>407</v>
      </c>
      <c r="AO1338" s="699">
        <v>1</v>
      </c>
      <c r="AP1338" s="702" t="str">
        <f t="shared" si="485"/>
        <v/>
      </c>
      <c r="AQ1338" s="709" t="s">
        <v>2417</v>
      </c>
      <c r="AR1338" s="709" t="s">
        <v>2021</v>
      </c>
      <c r="AS1338" s="723"/>
    </row>
    <row r="1339" spans="1:45" ht="85.5" outlineLevel="2">
      <c r="A1339" s="710">
        <f t="shared" ref="A1339:A1353" si="509">IF(B1338&lt;&gt;"",B1338,A1338)</f>
        <v>88</v>
      </c>
      <c r="B1339" s="711" t="str">
        <f>IF(C1339&lt;&gt;"",COUNTA($C$8:C1339),"")</f>
        <v/>
      </c>
      <c r="C1339" s="711"/>
      <c r="D1339" s="5" t="s">
        <v>71</v>
      </c>
      <c r="E1339" s="699"/>
      <c r="F1339" s="699"/>
      <c r="G1339" s="699"/>
      <c r="H1339" s="699"/>
      <c r="I1339" s="699"/>
      <c r="J1339" s="699"/>
      <c r="K1339" s="712"/>
      <c r="L1339" s="714" t="s">
        <v>35</v>
      </c>
      <c r="M1339" s="715" t="str">
        <f>IF(K1339&lt;&gt;"",VLOOKUP(K1339,'DON GIA'!$S$1:$U$19,3,0),"")</f>
        <v/>
      </c>
      <c r="N1339" s="715" t="str">
        <f>IF(K1339&lt;&gt;"",VLOOKUP(K1339,'DON GIA'!$S$1:$V$19,4,0),"")</f>
        <v/>
      </c>
      <c r="O1339" s="715" t="str">
        <f t="shared" si="504"/>
        <v/>
      </c>
      <c r="P1339" s="715" t="str">
        <f t="shared" si="505"/>
        <v/>
      </c>
      <c r="Q1339" s="5" t="s">
        <v>35</v>
      </c>
      <c r="R1339" s="699"/>
      <c r="S1339" s="699"/>
      <c r="T1339" s="715" t="str">
        <f>IF(Q1339&lt;&gt;"",VLOOKUP(Q1339,'DON GIA'!$H$1:$K$103,4,0),"")</f>
        <v/>
      </c>
      <c r="U1339" s="715" t="str">
        <f t="shared" si="506"/>
        <v/>
      </c>
      <c r="V1339" s="715"/>
      <c r="W1339" s="712" t="s">
        <v>1001</v>
      </c>
      <c r="X1339" s="699" t="s">
        <v>27</v>
      </c>
      <c r="Y1339" s="718">
        <v>4</v>
      </c>
      <c r="Z1339" s="725"/>
      <c r="AA1339" s="715">
        <f>IF(W1339&lt;&gt;"",VLOOKUP(W1339,'DON GIA'!$A$1:$D$346,4,0),"")</f>
        <v>295078</v>
      </c>
      <c r="AB1339" s="715">
        <f t="shared" si="507"/>
        <v>1180312</v>
      </c>
      <c r="AC1339" s="5"/>
      <c r="AD1339" s="5"/>
      <c r="AE1339" s="5"/>
      <c r="AF1339" s="5"/>
      <c r="AG1339" s="5"/>
      <c r="AH1339" s="699"/>
      <c r="AI1339" s="5" t="s">
        <v>578</v>
      </c>
      <c r="AJ1339" s="699" t="s">
        <v>560</v>
      </c>
      <c r="AK1339" s="699">
        <v>1</v>
      </c>
      <c r="AL1339" s="715">
        <f>IF(AI1339&lt;&gt;"",VLOOKUP(AI1339,'DON GIA'!$M$1:$P$9,4,0),"")</f>
        <v>13000000</v>
      </c>
      <c r="AM1339" s="715">
        <f t="shared" si="508"/>
        <v>13000000</v>
      </c>
      <c r="AN1339" s="5"/>
      <c r="AO1339" s="699"/>
      <c r="AP1339" s="702" t="str">
        <f t="shared" si="485"/>
        <v/>
      </c>
      <c r="AQ1339" s="722" t="s">
        <v>2418</v>
      </c>
      <c r="AR1339" s="722" t="s">
        <v>2059</v>
      </c>
      <c r="AS1339" s="639"/>
    </row>
    <row r="1340" spans="1:45" ht="99" outlineLevel="2">
      <c r="A1340" s="710">
        <f t="shared" si="509"/>
        <v>88</v>
      </c>
      <c r="B1340" s="711" t="str">
        <f>IF(C1340&lt;&gt;"",COUNTA($C$8:C1340),"")</f>
        <v/>
      </c>
      <c r="C1340" s="711"/>
      <c r="D1340" s="5"/>
      <c r="E1340" s="699"/>
      <c r="F1340" s="699"/>
      <c r="G1340" s="699"/>
      <c r="H1340" s="699"/>
      <c r="I1340" s="699"/>
      <c r="J1340" s="699"/>
      <c r="K1340" s="712"/>
      <c r="L1340" s="714" t="s">
        <v>35</v>
      </c>
      <c r="M1340" s="715" t="str">
        <f>IF(K1340&lt;&gt;"",VLOOKUP(K1340,'DON GIA'!$S$1:$U$19,3,0),"")</f>
        <v/>
      </c>
      <c r="N1340" s="715" t="str">
        <f>IF(K1340&lt;&gt;"",VLOOKUP(K1340,'DON GIA'!$S$1:$V$19,4,0),"")</f>
        <v/>
      </c>
      <c r="O1340" s="715" t="str">
        <f t="shared" si="504"/>
        <v/>
      </c>
      <c r="P1340" s="715" t="str">
        <f t="shared" si="505"/>
        <v/>
      </c>
      <c r="Q1340" s="5" t="s">
        <v>35</v>
      </c>
      <c r="R1340" s="699"/>
      <c r="S1340" s="699"/>
      <c r="T1340" s="715" t="str">
        <f>IF(Q1340&lt;&gt;"",VLOOKUP(Q1340,'DON GIA'!$H$1:$K$103,4,0),"")</f>
        <v/>
      </c>
      <c r="U1340" s="715" t="str">
        <f t="shared" si="506"/>
        <v/>
      </c>
      <c r="V1340" s="715"/>
      <c r="W1340" s="712" t="s">
        <v>1080</v>
      </c>
      <c r="X1340" s="699" t="s">
        <v>27</v>
      </c>
      <c r="Y1340" s="718">
        <v>4.41</v>
      </c>
      <c r="Z1340" s="725"/>
      <c r="AA1340" s="715">
        <f>IF(W1340&lt;&gt;"",VLOOKUP(W1340,'DON GIA'!$A$1:$D$346,4,0),"")</f>
        <v>10375629</v>
      </c>
      <c r="AB1340" s="715">
        <f t="shared" si="507"/>
        <v>45756523.890000001</v>
      </c>
      <c r="AC1340" s="5"/>
      <c r="AD1340" s="5"/>
      <c r="AE1340" s="5"/>
      <c r="AF1340" s="5" t="s">
        <v>31</v>
      </c>
      <c r="AG1340" s="5"/>
      <c r="AH1340" s="699" t="s">
        <v>33</v>
      </c>
      <c r="AI1340" s="5"/>
      <c r="AJ1340" s="699"/>
      <c r="AK1340" s="699"/>
      <c r="AL1340" s="715" t="str">
        <f>IF(AI1340&lt;&gt;"",VLOOKUP(AI1340,'DON GIA'!$M$1:$P$9,4,0),"")</f>
        <v/>
      </c>
      <c r="AM1340" s="715" t="str">
        <f t="shared" si="508"/>
        <v/>
      </c>
      <c r="AN1340" s="5"/>
      <c r="AO1340" s="699"/>
      <c r="AP1340" s="702" t="str">
        <f t="shared" si="485"/>
        <v/>
      </c>
      <c r="AQ1340" s="722" t="s">
        <v>547</v>
      </c>
      <c r="AR1340" s="722" t="s">
        <v>2053</v>
      </c>
      <c r="AS1340" s="639"/>
    </row>
    <row r="1341" spans="1:45" ht="66" outlineLevel="2">
      <c r="A1341" s="710">
        <f t="shared" si="509"/>
        <v>88</v>
      </c>
      <c r="B1341" s="711" t="str">
        <f>IF(C1341&lt;&gt;"",COUNTA($C$8:C1341),"")</f>
        <v/>
      </c>
      <c r="C1341" s="711"/>
      <c r="D1341" s="5"/>
      <c r="E1341" s="699"/>
      <c r="F1341" s="699"/>
      <c r="G1341" s="699"/>
      <c r="H1341" s="699"/>
      <c r="I1341" s="699"/>
      <c r="J1341" s="699"/>
      <c r="K1341" s="712"/>
      <c r="L1341" s="714" t="s">
        <v>35</v>
      </c>
      <c r="M1341" s="715" t="str">
        <f>IF(K1341&lt;&gt;"",VLOOKUP(K1341,'DON GIA'!$S$1:$U$19,3,0),"")</f>
        <v/>
      </c>
      <c r="N1341" s="715" t="str">
        <f>IF(K1341&lt;&gt;"",VLOOKUP(K1341,'DON GIA'!$S$1:$V$19,4,0),"")</f>
        <v/>
      </c>
      <c r="O1341" s="715" t="str">
        <f t="shared" si="504"/>
        <v/>
      </c>
      <c r="P1341" s="715" t="str">
        <f t="shared" si="505"/>
        <v/>
      </c>
      <c r="Q1341" s="5" t="s">
        <v>35</v>
      </c>
      <c r="R1341" s="699"/>
      <c r="S1341" s="699"/>
      <c r="T1341" s="715" t="str">
        <f>IF(Q1341&lt;&gt;"",VLOOKUP(Q1341,'DON GIA'!$H$1:$K$103,4,0),"")</f>
        <v/>
      </c>
      <c r="U1341" s="715" t="str">
        <f t="shared" si="506"/>
        <v/>
      </c>
      <c r="V1341" s="715"/>
      <c r="W1341" s="712" t="s">
        <v>1185</v>
      </c>
      <c r="X1341" s="699" t="s">
        <v>27</v>
      </c>
      <c r="Y1341" s="718">
        <v>2.61</v>
      </c>
      <c r="Z1341" s="725"/>
      <c r="AA1341" s="715">
        <f>IF(W1341&lt;&gt;"",VLOOKUP(W1341,'DON GIA'!$A$1:$D$346,4,0),"")</f>
        <v>2613835</v>
      </c>
      <c r="AB1341" s="715">
        <f t="shared" si="507"/>
        <v>6822109.3499999996</v>
      </c>
      <c r="AC1341" s="5"/>
      <c r="AD1341" s="5"/>
      <c r="AE1341" s="5"/>
      <c r="AF1341" s="5"/>
      <c r="AG1341" s="5"/>
      <c r="AH1341" s="699"/>
      <c r="AI1341" s="5"/>
      <c r="AJ1341" s="699"/>
      <c r="AK1341" s="699"/>
      <c r="AL1341" s="715" t="str">
        <f>IF(AI1341&lt;&gt;"",VLOOKUP(AI1341,'DON GIA'!$M$1:$P$9,4,0),"")</f>
        <v/>
      </c>
      <c r="AM1341" s="715" t="str">
        <f t="shared" si="508"/>
        <v/>
      </c>
      <c r="AN1341" s="5"/>
      <c r="AO1341" s="699"/>
      <c r="AP1341" s="702" t="str">
        <f t="shared" si="485"/>
        <v/>
      </c>
      <c r="AQ1341" s="722" t="s">
        <v>537</v>
      </c>
      <c r="AR1341" s="722" t="s">
        <v>2048</v>
      </c>
      <c r="AS1341" s="639"/>
    </row>
    <row r="1342" spans="1:45" ht="33.75" outlineLevel="2">
      <c r="A1342" s="710">
        <f t="shared" si="509"/>
        <v>88</v>
      </c>
      <c r="B1342" s="711" t="str">
        <f>IF(C1342&lt;&gt;"",COUNTA($C$8:C1342),"")</f>
        <v/>
      </c>
      <c r="C1342" s="711"/>
      <c r="D1342" s="5"/>
      <c r="E1342" s="699"/>
      <c r="F1342" s="699"/>
      <c r="G1342" s="699"/>
      <c r="H1342" s="699"/>
      <c r="I1342" s="699"/>
      <c r="J1342" s="699"/>
      <c r="K1342" s="712"/>
      <c r="L1342" s="714" t="s">
        <v>35</v>
      </c>
      <c r="M1342" s="715" t="str">
        <f>IF(K1342&lt;&gt;"",VLOOKUP(K1342,'DON GIA'!$S$1:$U$19,3,0),"")</f>
        <v/>
      </c>
      <c r="N1342" s="715" t="str">
        <f>IF(K1342&lt;&gt;"",VLOOKUP(K1342,'DON GIA'!$S$1:$V$19,4,0),"")</f>
        <v/>
      </c>
      <c r="O1342" s="715" t="str">
        <f t="shared" si="504"/>
        <v/>
      </c>
      <c r="P1342" s="715" t="str">
        <f t="shared" si="505"/>
        <v/>
      </c>
      <c r="Q1342" s="5" t="s">
        <v>35</v>
      </c>
      <c r="R1342" s="699"/>
      <c r="S1342" s="699"/>
      <c r="T1342" s="715" t="str">
        <f>IF(Q1342&lt;&gt;"",VLOOKUP(Q1342,'DON GIA'!$H$1:$K$103,4,0),"")</f>
        <v/>
      </c>
      <c r="U1342" s="715" t="str">
        <f t="shared" si="506"/>
        <v/>
      </c>
      <c r="V1342" s="715"/>
      <c r="W1342" s="712" t="s">
        <v>1023</v>
      </c>
      <c r="X1342" s="699" t="s">
        <v>38</v>
      </c>
      <c r="Y1342" s="718">
        <v>0.13900000000000001</v>
      </c>
      <c r="Z1342" s="725"/>
      <c r="AA1342" s="715">
        <f>IF(W1342&lt;&gt;"",VLOOKUP(W1342,'DON GIA'!$A$1:$D$346,4,0),"")</f>
        <v>2523428</v>
      </c>
      <c r="AB1342" s="715">
        <f t="shared" si="507"/>
        <v>350756.49200000003</v>
      </c>
      <c r="AC1342" s="5"/>
      <c r="AD1342" s="5"/>
      <c r="AE1342" s="5"/>
      <c r="AF1342" s="5"/>
      <c r="AG1342" s="5"/>
      <c r="AH1342" s="699"/>
      <c r="AI1342" s="5"/>
      <c r="AJ1342" s="699"/>
      <c r="AK1342" s="699"/>
      <c r="AL1342" s="715" t="str">
        <f>IF(AI1342&lt;&gt;"",VLOOKUP(AI1342,'DON GIA'!$M$1:$P$9,4,0),"")</f>
        <v/>
      </c>
      <c r="AM1342" s="715" t="str">
        <f t="shared" si="508"/>
        <v/>
      </c>
      <c r="AN1342" s="5"/>
      <c r="AO1342" s="699"/>
      <c r="AP1342" s="702" t="str">
        <f t="shared" si="485"/>
        <v/>
      </c>
      <c r="AQ1342" s="584" t="s">
        <v>2060</v>
      </c>
      <c r="AR1342" s="584"/>
      <c r="AS1342" s="631"/>
    </row>
    <row r="1343" spans="1:45" outlineLevel="2">
      <c r="A1343" s="710">
        <f t="shared" si="509"/>
        <v>88</v>
      </c>
      <c r="B1343" s="711" t="str">
        <f>IF(C1343&lt;&gt;"",COUNTA($C$8:C1343),"")</f>
        <v/>
      </c>
      <c r="C1343" s="711"/>
      <c r="D1343" s="5"/>
      <c r="E1343" s="699"/>
      <c r="F1343" s="699"/>
      <c r="G1343" s="699"/>
      <c r="H1343" s="699"/>
      <c r="I1343" s="699"/>
      <c r="J1343" s="699"/>
      <c r="K1343" s="712"/>
      <c r="L1343" s="714" t="s">
        <v>35</v>
      </c>
      <c r="M1343" s="715" t="str">
        <f>IF(K1343&lt;&gt;"",VLOOKUP(K1343,'DON GIA'!$S$1:$U$19,3,0),"")</f>
        <v/>
      </c>
      <c r="N1343" s="715" t="str">
        <f>IF(K1343&lt;&gt;"",VLOOKUP(K1343,'DON GIA'!$S$1:$V$19,4,0),"")</f>
        <v/>
      </c>
      <c r="O1343" s="715" t="str">
        <f t="shared" si="504"/>
        <v/>
      </c>
      <c r="P1343" s="715" t="str">
        <f t="shared" si="505"/>
        <v/>
      </c>
      <c r="Q1343" s="5" t="s">
        <v>35</v>
      </c>
      <c r="R1343" s="699"/>
      <c r="S1343" s="699"/>
      <c r="T1343" s="715" t="str">
        <f>IF(Q1343&lt;&gt;"",VLOOKUP(Q1343,'DON GIA'!$H$1:$K$103,4,0),"")</f>
        <v/>
      </c>
      <c r="U1343" s="715" t="str">
        <f t="shared" si="506"/>
        <v/>
      </c>
      <c r="V1343" s="715"/>
      <c r="W1343" s="712" t="s">
        <v>1109</v>
      </c>
      <c r="X1343" s="699" t="s">
        <v>27</v>
      </c>
      <c r="Y1343" s="718">
        <v>2.48</v>
      </c>
      <c r="Z1343" s="725"/>
      <c r="AA1343" s="715">
        <f>IF(W1343&lt;&gt;"",VLOOKUP(W1343,'DON GIA'!$A$1:$D$346,4,0),"")</f>
        <v>282038</v>
      </c>
      <c r="AB1343" s="715">
        <f t="shared" si="507"/>
        <v>699454.24</v>
      </c>
      <c r="AC1343" s="5"/>
      <c r="AD1343" s="5"/>
      <c r="AE1343" s="5"/>
      <c r="AF1343" s="5"/>
      <c r="AG1343" s="5"/>
      <c r="AH1343" s="699"/>
      <c r="AI1343" s="5"/>
      <c r="AJ1343" s="699"/>
      <c r="AK1343" s="699"/>
      <c r="AL1343" s="715" t="str">
        <f>IF(AI1343&lt;&gt;"",VLOOKUP(AI1343,'DON GIA'!$M$1:$P$9,4,0),"")</f>
        <v/>
      </c>
      <c r="AM1343" s="715" t="str">
        <f t="shared" si="508"/>
        <v/>
      </c>
      <c r="AN1343" s="5"/>
      <c r="AO1343" s="699"/>
      <c r="AP1343" s="702" t="str">
        <f t="shared" si="485"/>
        <v/>
      </c>
      <c r="AQ1343" s="726" t="s">
        <v>2049</v>
      </c>
      <c r="AR1343" s="726"/>
      <c r="AS1343" s="727"/>
    </row>
    <row r="1344" spans="1:45" outlineLevel="2">
      <c r="A1344" s="710">
        <f t="shared" si="509"/>
        <v>88</v>
      </c>
      <c r="B1344" s="711" t="str">
        <f>IF(C1344&lt;&gt;"",COUNTA($C$8:C1344),"")</f>
        <v/>
      </c>
      <c r="C1344" s="711"/>
      <c r="D1344" s="5"/>
      <c r="E1344" s="699"/>
      <c r="F1344" s="699"/>
      <c r="G1344" s="699"/>
      <c r="H1344" s="699"/>
      <c r="I1344" s="699"/>
      <c r="J1344" s="699"/>
      <c r="K1344" s="712"/>
      <c r="L1344" s="714" t="s">
        <v>35</v>
      </c>
      <c r="M1344" s="715" t="str">
        <f>IF(K1344&lt;&gt;"",VLOOKUP(K1344,'DON GIA'!$S$1:$U$19,3,0),"")</f>
        <v/>
      </c>
      <c r="N1344" s="715" t="str">
        <f>IF(K1344&lt;&gt;"",VLOOKUP(K1344,'DON GIA'!$S$1:$V$19,4,0),"")</f>
        <v/>
      </c>
      <c r="O1344" s="715" t="str">
        <f t="shared" si="504"/>
        <v/>
      </c>
      <c r="P1344" s="715" t="str">
        <f t="shared" si="505"/>
        <v/>
      </c>
      <c r="Q1344" s="5" t="s">
        <v>35</v>
      </c>
      <c r="R1344" s="699"/>
      <c r="S1344" s="699"/>
      <c r="T1344" s="715" t="str">
        <f>IF(Q1344&lt;&gt;"",VLOOKUP(Q1344,'DON GIA'!$H$1:$K$103,4,0),"")</f>
        <v/>
      </c>
      <c r="U1344" s="715" t="str">
        <f t="shared" si="506"/>
        <v/>
      </c>
      <c r="V1344" s="715"/>
      <c r="W1344" s="712" t="s">
        <v>1108</v>
      </c>
      <c r="X1344" s="699" t="s">
        <v>27</v>
      </c>
      <c r="Y1344" s="718">
        <v>12.8</v>
      </c>
      <c r="Z1344" s="725"/>
      <c r="AA1344" s="715">
        <f>IF(W1344&lt;&gt;"",VLOOKUP(W1344,'DON GIA'!$A$1:$D$346,4,0),"")</f>
        <v>282038</v>
      </c>
      <c r="AB1344" s="715">
        <f t="shared" si="507"/>
        <v>3610086.4000000004</v>
      </c>
      <c r="AC1344" s="5"/>
      <c r="AD1344" s="5"/>
      <c r="AE1344" s="5"/>
      <c r="AF1344" s="5"/>
      <c r="AG1344" s="5"/>
      <c r="AH1344" s="699"/>
      <c r="AI1344" s="5"/>
      <c r="AJ1344" s="699"/>
      <c r="AK1344" s="699"/>
      <c r="AL1344" s="715" t="str">
        <f>IF(AI1344&lt;&gt;"",VLOOKUP(AI1344,'DON GIA'!$M$1:$P$9,4,0),"")</f>
        <v/>
      </c>
      <c r="AM1344" s="715" t="str">
        <f t="shared" si="508"/>
        <v/>
      </c>
      <c r="AN1344" s="5"/>
      <c r="AO1344" s="699"/>
      <c r="AP1344" s="702" t="str">
        <f t="shared" si="485"/>
        <v/>
      </c>
      <c r="AQ1344" s="712"/>
      <c r="AR1344" s="712"/>
      <c r="AS1344" s="727"/>
    </row>
    <row r="1345" spans="1:45" outlineLevel="2">
      <c r="A1345" s="710">
        <f t="shared" si="509"/>
        <v>88</v>
      </c>
      <c r="B1345" s="711" t="str">
        <f>IF(C1345&lt;&gt;"",COUNTA($C$8:C1345),"")</f>
        <v/>
      </c>
      <c r="C1345" s="711"/>
      <c r="D1345" s="5"/>
      <c r="E1345" s="699"/>
      <c r="F1345" s="699"/>
      <c r="G1345" s="699"/>
      <c r="H1345" s="699"/>
      <c r="I1345" s="699"/>
      <c r="J1345" s="699"/>
      <c r="K1345" s="712"/>
      <c r="L1345" s="714" t="s">
        <v>35</v>
      </c>
      <c r="M1345" s="715" t="str">
        <f>IF(K1345&lt;&gt;"",VLOOKUP(K1345,'DON GIA'!$S$1:$U$19,3,0),"")</f>
        <v/>
      </c>
      <c r="N1345" s="715" t="str">
        <f>IF(K1345&lt;&gt;"",VLOOKUP(K1345,'DON GIA'!$S$1:$V$19,4,0),"")</f>
        <v/>
      </c>
      <c r="O1345" s="715" t="str">
        <f t="shared" si="504"/>
        <v/>
      </c>
      <c r="P1345" s="715" t="str">
        <f t="shared" si="505"/>
        <v/>
      </c>
      <c r="Q1345" s="5" t="s">
        <v>35</v>
      </c>
      <c r="R1345" s="699"/>
      <c r="S1345" s="699"/>
      <c r="T1345" s="715" t="str">
        <f>IF(Q1345&lt;&gt;"",VLOOKUP(Q1345,'DON GIA'!$H$1:$K$103,4,0),"")</f>
        <v/>
      </c>
      <c r="U1345" s="715" t="str">
        <f t="shared" si="506"/>
        <v/>
      </c>
      <c r="V1345" s="715"/>
      <c r="W1345" s="712" t="s">
        <v>1268</v>
      </c>
      <c r="X1345" s="699" t="s">
        <v>27</v>
      </c>
      <c r="Y1345" s="718">
        <v>1.25</v>
      </c>
      <c r="Z1345" s="725"/>
      <c r="AA1345" s="715">
        <f>IF(W1345&lt;&gt;"",VLOOKUP(W1345,'DON GIA'!$A$1:$D$346,4,0),"")</f>
        <v>282038</v>
      </c>
      <c r="AB1345" s="715">
        <f t="shared" si="507"/>
        <v>352547.5</v>
      </c>
      <c r="AC1345" s="5"/>
      <c r="AD1345" s="5"/>
      <c r="AE1345" s="5"/>
      <c r="AF1345" s="5"/>
      <c r="AG1345" s="5"/>
      <c r="AH1345" s="699"/>
      <c r="AI1345" s="5"/>
      <c r="AJ1345" s="699"/>
      <c r="AK1345" s="699"/>
      <c r="AL1345" s="715" t="str">
        <f>IF(AI1345&lt;&gt;"",VLOOKUP(AI1345,'DON GIA'!$M$1:$P$9,4,0),"")</f>
        <v/>
      </c>
      <c r="AM1345" s="715" t="str">
        <f t="shared" si="508"/>
        <v/>
      </c>
      <c r="AN1345" s="5"/>
      <c r="AO1345" s="699"/>
      <c r="AP1345" s="702" t="str">
        <f t="shared" si="485"/>
        <v/>
      </c>
      <c r="AQ1345" s="712"/>
      <c r="AR1345" s="712"/>
      <c r="AS1345" s="727"/>
    </row>
    <row r="1346" spans="1:45" ht="33.75" outlineLevel="2">
      <c r="A1346" s="710">
        <f t="shared" si="509"/>
        <v>88</v>
      </c>
      <c r="B1346" s="711" t="str">
        <f>IF(C1346&lt;&gt;"",COUNTA($C$8:C1346),"")</f>
        <v/>
      </c>
      <c r="C1346" s="711"/>
      <c r="D1346" s="5"/>
      <c r="E1346" s="699"/>
      <c r="F1346" s="699"/>
      <c r="G1346" s="699"/>
      <c r="H1346" s="699"/>
      <c r="I1346" s="699"/>
      <c r="J1346" s="699"/>
      <c r="K1346" s="712"/>
      <c r="L1346" s="714" t="s">
        <v>35</v>
      </c>
      <c r="M1346" s="715" t="str">
        <f>IF(K1346&lt;&gt;"",VLOOKUP(K1346,'DON GIA'!$S$1:$U$19,3,0),"")</f>
        <v/>
      </c>
      <c r="N1346" s="715" t="str">
        <f>IF(K1346&lt;&gt;"",VLOOKUP(K1346,'DON GIA'!$S$1:$V$19,4,0),"")</f>
        <v/>
      </c>
      <c r="O1346" s="715" t="str">
        <f t="shared" si="504"/>
        <v/>
      </c>
      <c r="P1346" s="715" t="str">
        <f t="shared" si="505"/>
        <v/>
      </c>
      <c r="Q1346" s="5" t="s">
        <v>35</v>
      </c>
      <c r="R1346" s="699"/>
      <c r="S1346" s="699"/>
      <c r="T1346" s="715" t="str">
        <f>IF(Q1346&lt;&gt;"",VLOOKUP(Q1346,'DON GIA'!$H$1:$K$103,4,0),"")</f>
        <v/>
      </c>
      <c r="U1346" s="715" t="str">
        <f t="shared" si="506"/>
        <v/>
      </c>
      <c r="V1346" s="715"/>
      <c r="W1346" s="712" t="s">
        <v>1269</v>
      </c>
      <c r="X1346" s="699" t="s">
        <v>27</v>
      </c>
      <c r="Y1346" s="718">
        <v>12.6</v>
      </c>
      <c r="Z1346" s="725"/>
      <c r="AA1346" s="715">
        <f>IF(W1346&lt;&gt;"",VLOOKUP(W1346,'DON GIA'!$A$1:$D$346,4,0),"")</f>
        <v>376089</v>
      </c>
      <c r="AB1346" s="715">
        <f t="shared" si="507"/>
        <v>4738721.3999999994</v>
      </c>
      <c r="AC1346" s="5"/>
      <c r="AD1346" s="5"/>
      <c r="AE1346" s="5"/>
      <c r="AF1346" s="5"/>
      <c r="AG1346" s="5"/>
      <c r="AH1346" s="699"/>
      <c r="AI1346" s="5"/>
      <c r="AJ1346" s="699"/>
      <c r="AK1346" s="699"/>
      <c r="AL1346" s="715" t="str">
        <f>IF(AI1346&lt;&gt;"",VLOOKUP(AI1346,'DON GIA'!$M$1:$P$9,4,0),"")</f>
        <v/>
      </c>
      <c r="AM1346" s="715" t="str">
        <f t="shared" si="508"/>
        <v/>
      </c>
      <c r="AN1346" s="5"/>
      <c r="AO1346" s="699"/>
      <c r="AP1346" s="702" t="str">
        <f t="shared" si="485"/>
        <v/>
      </c>
      <c r="AQ1346" s="712"/>
      <c r="AR1346" s="712"/>
      <c r="AS1346" s="727"/>
    </row>
    <row r="1347" spans="1:45" ht="33.75" outlineLevel="2">
      <c r="A1347" s="710">
        <f t="shared" si="509"/>
        <v>88</v>
      </c>
      <c r="B1347" s="711" t="str">
        <f>IF(C1347&lt;&gt;"",COUNTA($C$8:C1347),"")</f>
        <v/>
      </c>
      <c r="C1347" s="711"/>
      <c r="D1347" s="5"/>
      <c r="E1347" s="699"/>
      <c r="F1347" s="699"/>
      <c r="G1347" s="699"/>
      <c r="H1347" s="699"/>
      <c r="I1347" s="699"/>
      <c r="J1347" s="699"/>
      <c r="K1347" s="712"/>
      <c r="L1347" s="714" t="s">
        <v>35</v>
      </c>
      <c r="M1347" s="715" t="str">
        <f>IF(K1347&lt;&gt;"",VLOOKUP(K1347,'DON GIA'!$S$1:$U$19,3,0),"")</f>
        <v/>
      </c>
      <c r="N1347" s="715" t="str">
        <f>IF(K1347&lt;&gt;"",VLOOKUP(K1347,'DON GIA'!$S$1:$V$19,4,0),"")</f>
        <v/>
      </c>
      <c r="O1347" s="715" t="str">
        <f t="shared" si="504"/>
        <v/>
      </c>
      <c r="P1347" s="715" t="str">
        <f t="shared" si="505"/>
        <v/>
      </c>
      <c r="Q1347" s="5" t="s">
        <v>35</v>
      </c>
      <c r="R1347" s="699"/>
      <c r="S1347" s="699"/>
      <c r="T1347" s="715" t="str">
        <f>IF(Q1347&lt;&gt;"",VLOOKUP(Q1347,'DON GIA'!$H$1:$K$103,4,0),"")</f>
        <v/>
      </c>
      <c r="U1347" s="715" t="str">
        <f t="shared" si="506"/>
        <v/>
      </c>
      <c r="V1347" s="715"/>
      <c r="W1347" s="712" t="s">
        <v>1270</v>
      </c>
      <c r="X1347" s="699" t="s">
        <v>27</v>
      </c>
      <c r="Y1347" s="718">
        <f>17.5+3.36</f>
        <v>20.86</v>
      </c>
      <c r="Z1347" s="725"/>
      <c r="AA1347" s="715">
        <f>IF(W1347&lt;&gt;"",VLOOKUP(W1347,'DON GIA'!$A$1:$D$346,4,0),"")</f>
        <v>1238791</v>
      </c>
      <c r="AB1347" s="715">
        <f t="shared" si="507"/>
        <v>25841180.259999998</v>
      </c>
      <c r="AC1347" s="5"/>
      <c r="AD1347" s="5"/>
      <c r="AE1347" s="5"/>
      <c r="AF1347" s="5"/>
      <c r="AG1347" s="5"/>
      <c r="AH1347" s="699"/>
      <c r="AI1347" s="5"/>
      <c r="AJ1347" s="699"/>
      <c r="AK1347" s="699"/>
      <c r="AL1347" s="715" t="str">
        <f>IF(AI1347&lt;&gt;"",VLOOKUP(AI1347,'DON GIA'!$M$1:$P$9,4,0),"")</f>
        <v/>
      </c>
      <c r="AM1347" s="715" t="str">
        <f t="shared" si="508"/>
        <v/>
      </c>
      <c r="AN1347" s="5"/>
      <c r="AO1347" s="699"/>
      <c r="AP1347" s="702" t="str">
        <f t="shared" si="485"/>
        <v/>
      </c>
      <c r="AQ1347" s="712"/>
      <c r="AR1347" s="712"/>
      <c r="AS1347" s="727"/>
    </row>
    <row r="1348" spans="1:45" outlineLevel="2">
      <c r="A1348" s="710">
        <f t="shared" si="509"/>
        <v>88</v>
      </c>
      <c r="B1348" s="711" t="str">
        <f>IF(C1348&lt;&gt;"",COUNTA($C$8:C1348),"")</f>
        <v/>
      </c>
      <c r="C1348" s="711"/>
      <c r="D1348" s="5"/>
      <c r="E1348" s="699"/>
      <c r="F1348" s="699"/>
      <c r="G1348" s="699"/>
      <c r="H1348" s="699"/>
      <c r="I1348" s="699"/>
      <c r="J1348" s="699"/>
      <c r="K1348" s="712"/>
      <c r="L1348" s="714" t="s">
        <v>35</v>
      </c>
      <c r="M1348" s="715" t="str">
        <f>IF(K1348&lt;&gt;"",VLOOKUP(K1348,'DON GIA'!$S$1:$U$19,3,0),"")</f>
        <v/>
      </c>
      <c r="N1348" s="715" t="str">
        <f>IF(K1348&lt;&gt;"",VLOOKUP(K1348,'DON GIA'!$S$1:$V$19,4,0),"")</f>
        <v/>
      </c>
      <c r="O1348" s="715" t="str">
        <f t="shared" si="504"/>
        <v/>
      </c>
      <c r="P1348" s="715" t="str">
        <f t="shared" si="505"/>
        <v/>
      </c>
      <c r="Q1348" s="5" t="s">
        <v>35</v>
      </c>
      <c r="R1348" s="699"/>
      <c r="S1348" s="699"/>
      <c r="T1348" s="715" t="str">
        <f>IF(Q1348&lt;&gt;"",VLOOKUP(Q1348,'DON GIA'!$H$1:$K$103,4,0),"")</f>
        <v/>
      </c>
      <c r="U1348" s="715" t="str">
        <f t="shared" si="506"/>
        <v/>
      </c>
      <c r="V1348" s="715"/>
      <c r="W1348" s="712" t="s">
        <v>1078</v>
      </c>
      <c r="X1348" s="699" t="s">
        <v>27</v>
      </c>
      <c r="Y1348" s="718">
        <v>20.86</v>
      </c>
      <c r="Z1348" s="725"/>
      <c r="AA1348" s="715">
        <f>IF(W1348&lt;&gt;"",VLOOKUP(W1348,'DON GIA'!$A$1:$D$346,4,0),"")</f>
        <v>854777</v>
      </c>
      <c r="AB1348" s="715">
        <f t="shared" si="507"/>
        <v>17830648.219999999</v>
      </c>
      <c r="AC1348" s="5"/>
      <c r="AD1348" s="5" t="s">
        <v>29</v>
      </c>
      <c r="AE1348" s="5" t="s">
        <v>30</v>
      </c>
      <c r="AF1348" s="5" t="s">
        <v>41</v>
      </c>
      <c r="AG1348" s="5" t="s">
        <v>32</v>
      </c>
      <c r="AH1348" s="699"/>
      <c r="AI1348" s="5"/>
      <c r="AJ1348" s="699"/>
      <c r="AK1348" s="699"/>
      <c r="AL1348" s="715" t="str">
        <f>IF(AI1348&lt;&gt;"",VLOOKUP(AI1348,'DON GIA'!$M$1:$P$9,4,0),"")</f>
        <v/>
      </c>
      <c r="AM1348" s="715" t="str">
        <f t="shared" si="508"/>
        <v/>
      </c>
      <c r="AN1348" s="5"/>
      <c r="AO1348" s="699"/>
      <c r="AP1348" s="702" t="str">
        <f t="shared" si="485"/>
        <v/>
      </c>
      <c r="AQ1348" s="712"/>
      <c r="AR1348" s="712"/>
      <c r="AS1348" s="727"/>
    </row>
    <row r="1349" spans="1:45" ht="33.75" outlineLevel="2">
      <c r="A1349" s="710">
        <f t="shared" si="509"/>
        <v>88</v>
      </c>
      <c r="B1349" s="711" t="str">
        <f>IF(C1349&lt;&gt;"",COUNTA($C$8:C1349),"")</f>
        <v/>
      </c>
      <c r="C1349" s="711"/>
      <c r="D1349" s="5"/>
      <c r="E1349" s="699"/>
      <c r="F1349" s="699"/>
      <c r="G1349" s="699"/>
      <c r="H1349" s="699"/>
      <c r="I1349" s="699"/>
      <c r="J1349" s="699"/>
      <c r="K1349" s="712"/>
      <c r="L1349" s="714" t="s">
        <v>35</v>
      </c>
      <c r="M1349" s="715" t="str">
        <f>IF(K1349&lt;&gt;"",VLOOKUP(K1349,'DON GIA'!$S$1:$U$19,3,0),"")</f>
        <v/>
      </c>
      <c r="N1349" s="715" t="str">
        <f>IF(K1349&lt;&gt;"",VLOOKUP(K1349,'DON GIA'!$S$1:$V$19,4,0),"")</f>
        <v/>
      </c>
      <c r="O1349" s="715" t="str">
        <f t="shared" si="504"/>
        <v/>
      </c>
      <c r="P1349" s="715" t="str">
        <f t="shared" si="505"/>
        <v/>
      </c>
      <c r="Q1349" s="5" t="s">
        <v>35</v>
      </c>
      <c r="R1349" s="699"/>
      <c r="S1349" s="699"/>
      <c r="T1349" s="715" t="str">
        <f>IF(Q1349&lt;&gt;"",VLOOKUP(Q1349,'DON GIA'!$H$1:$K$103,4,0),"")</f>
        <v/>
      </c>
      <c r="U1349" s="715" t="str">
        <f t="shared" si="506"/>
        <v/>
      </c>
      <c r="V1349" s="715"/>
      <c r="W1349" s="712" t="s">
        <v>1271</v>
      </c>
      <c r="X1349" s="699" t="s">
        <v>27</v>
      </c>
      <c r="Y1349" s="718">
        <v>0.25</v>
      </c>
      <c r="Z1349" s="725"/>
      <c r="AA1349" s="715">
        <f>IF(W1349&lt;&gt;"",VLOOKUP(W1349,'DON GIA'!$A$1:$D$346,4,0),"")</f>
        <v>303189</v>
      </c>
      <c r="AB1349" s="715">
        <f t="shared" si="507"/>
        <v>75797.25</v>
      </c>
      <c r="AC1349" s="5"/>
      <c r="AD1349" s="5"/>
      <c r="AE1349" s="5"/>
      <c r="AF1349" s="5"/>
      <c r="AG1349" s="5"/>
      <c r="AH1349" s="699"/>
      <c r="AI1349" s="5"/>
      <c r="AJ1349" s="699"/>
      <c r="AK1349" s="699"/>
      <c r="AL1349" s="715" t="str">
        <f>IF(AI1349&lt;&gt;"",VLOOKUP(AI1349,'DON GIA'!$M$1:$P$9,4,0),"")</f>
        <v/>
      </c>
      <c r="AM1349" s="715" t="str">
        <f t="shared" si="508"/>
        <v/>
      </c>
      <c r="AN1349" s="5"/>
      <c r="AO1349" s="699"/>
      <c r="AP1349" s="702" t="str">
        <f t="shared" si="485"/>
        <v/>
      </c>
      <c r="AQ1349" s="712"/>
      <c r="AR1349" s="712"/>
      <c r="AS1349" s="727"/>
    </row>
    <row r="1350" spans="1:45" outlineLevel="2">
      <c r="A1350" s="710">
        <f t="shared" si="509"/>
        <v>88</v>
      </c>
      <c r="B1350" s="711" t="str">
        <f>IF(C1350&lt;&gt;"",COUNTA($C$8:C1350),"")</f>
        <v/>
      </c>
      <c r="C1350" s="711"/>
      <c r="D1350" s="5"/>
      <c r="E1350" s="699"/>
      <c r="F1350" s="699"/>
      <c r="G1350" s="699"/>
      <c r="H1350" s="699"/>
      <c r="I1350" s="699"/>
      <c r="J1350" s="699"/>
      <c r="K1350" s="712"/>
      <c r="L1350" s="714" t="s">
        <v>35</v>
      </c>
      <c r="M1350" s="715" t="str">
        <f>IF(K1350&lt;&gt;"",VLOOKUP(K1350,'DON GIA'!$S$1:$U$19,3,0),"")</f>
        <v/>
      </c>
      <c r="N1350" s="715" t="str">
        <f>IF(K1350&lt;&gt;"",VLOOKUP(K1350,'DON GIA'!$S$1:$V$19,4,0),"")</f>
        <v/>
      </c>
      <c r="O1350" s="715" t="str">
        <f t="shared" si="504"/>
        <v/>
      </c>
      <c r="P1350" s="715" t="str">
        <f t="shared" si="505"/>
        <v/>
      </c>
      <c r="Q1350" s="5" t="s">
        <v>35</v>
      </c>
      <c r="R1350" s="699"/>
      <c r="S1350" s="699"/>
      <c r="T1350" s="715" t="str">
        <f>IF(Q1350&lt;&gt;"",VLOOKUP(Q1350,'DON GIA'!$H$1:$K$103,4,0),"")</f>
        <v/>
      </c>
      <c r="U1350" s="715" t="str">
        <f t="shared" si="506"/>
        <v/>
      </c>
      <c r="V1350" s="715"/>
      <c r="W1350" s="712" t="s">
        <v>1006</v>
      </c>
      <c r="X1350" s="699" t="s">
        <v>27</v>
      </c>
      <c r="Y1350" s="718">
        <v>47.98</v>
      </c>
      <c r="Z1350" s="725"/>
      <c r="AA1350" s="715">
        <f>IF(W1350&lt;&gt;"",VLOOKUP(W1350,'DON GIA'!$A$1:$D$346,4,0),"")</f>
        <v>109890</v>
      </c>
      <c r="AB1350" s="715">
        <f t="shared" si="507"/>
        <v>5272522.1999999993</v>
      </c>
      <c r="AC1350" s="5"/>
      <c r="AD1350" s="5"/>
      <c r="AE1350" s="5"/>
      <c r="AF1350" s="5"/>
      <c r="AG1350" s="5"/>
      <c r="AH1350" s="699"/>
      <c r="AI1350" s="5"/>
      <c r="AJ1350" s="699"/>
      <c r="AK1350" s="699"/>
      <c r="AL1350" s="715" t="str">
        <f>IF(AI1350&lt;&gt;"",VLOOKUP(AI1350,'DON GIA'!$M$1:$P$9,4,0),"")</f>
        <v/>
      </c>
      <c r="AM1350" s="715" t="str">
        <f t="shared" si="508"/>
        <v/>
      </c>
      <c r="AN1350" s="5"/>
      <c r="AO1350" s="699"/>
      <c r="AP1350" s="702" t="str">
        <f t="shared" si="485"/>
        <v/>
      </c>
      <c r="AQ1350" s="712"/>
      <c r="AR1350" s="712"/>
      <c r="AS1350" s="727"/>
    </row>
    <row r="1351" spans="1:45" outlineLevel="2">
      <c r="A1351" s="710">
        <f t="shared" si="509"/>
        <v>88</v>
      </c>
      <c r="B1351" s="711" t="str">
        <f>IF(C1351&lt;&gt;"",COUNTA($C$8:C1351),"")</f>
        <v/>
      </c>
      <c r="C1351" s="711"/>
      <c r="D1351" s="5"/>
      <c r="E1351" s="699"/>
      <c r="F1351" s="699"/>
      <c r="G1351" s="699"/>
      <c r="H1351" s="699"/>
      <c r="I1351" s="699"/>
      <c r="J1351" s="699"/>
      <c r="K1351" s="712"/>
      <c r="L1351" s="714" t="s">
        <v>35</v>
      </c>
      <c r="M1351" s="715" t="str">
        <f>IF(K1351&lt;&gt;"",VLOOKUP(K1351,'DON GIA'!$S$1:$U$19,3,0),"")</f>
        <v/>
      </c>
      <c r="N1351" s="715" t="str">
        <f>IF(K1351&lt;&gt;"",VLOOKUP(K1351,'DON GIA'!$S$1:$V$19,4,0),"")</f>
        <v/>
      </c>
      <c r="O1351" s="715" t="str">
        <f t="shared" si="504"/>
        <v/>
      </c>
      <c r="P1351" s="715" t="str">
        <f t="shared" si="505"/>
        <v/>
      </c>
      <c r="Q1351" s="5" t="s">
        <v>35</v>
      </c>
      <c r="R1351" s="699"/>
      <c r="S1351" s="699"/>
      <c r="T1351" s="715" t="str">
        <f>IF(Q1351&lt;&gt;"",VLOOKUP(Q1351,'DON GIA'!$H$1:$K$103,4,0),"")</f>
        <v/>
      </c>
      <c r="U1351" s="715" t="str">
        <f t="shared" si="506"/>
        <v/>
      </c>
      <c r="V1351" s="715"/>
      <c r="W1351" s="712" t="s">
        <v>1049</v>
      </c>
      <c r="X1351" s="699" t="s">
        <v>42</v>
      </c>
      <c r="Y1351" s="718">
        <v>1</v>
      </c>
      <c r="Z1351" s="725"/>
      <c r="AA1351" s="715">
        <f>IF(W1351&lt;&gt;"",VLOOKUP(W1351,'DON GIA'!$A$1:$D$346,4,0),"")</f>
        <v>3793079</v>
      </c>
      <c r="AB1351" s="715">
        <f t="shared" si="507"/>
        <v>3793079</v>
      </c>
      <c r="AC1351" s="5"/>
      <c r="AD1351" s="5"/>
      <c r="AE1351" s="5"/>
      <c r="AF1351" s="5"/>
      <c r="AG1351" s="5"/>
      <c r="AH1351" s="699"/>
      <c r="AI1351" s="5"/>
      <c r="AJ1351" s="699"/>
      <c r="AK1351" s="699"/>
      <c r="AL1351" s="715" t="str">
        <f>IF(AI1351&lt;&gt;"",VLOOKUP(AI1351,'DON GIA'!$M$1:$P$9,4,0),"")</f>
        <v/>
      </c>
      <c r="AM1351" s="715" t="str">
        <f t="shared" si="508"/>
        <v/>
      </c>
      <c r="AN1351" s="5"/>
      <c r="AO1351" s="699"/>
      <c r="AP1351" s="702" t="str">
        <f t="shared" si="485"/>
        <v/>
      </c>
      <c r="AQ1351" s="712"/>
      <c r="AR1351" s="712"/>
      <c r="AS1351" s="727"/>
    </row>
    <row r="1352" spans="1:45" outlineLevel="2">
      <c r="A1352" s="710">
        <f t="shared" si="509"/>
        <v>88</v>
      </c>
      <c r="B1352" s="711" t="str">
        <f>IF(C1352&lt;&gt;"",COUNTA($C$8:C1352),"")</f>
        <v/>
      </c>
      <c r="C1352" s="711"/>
      <c r="D1352" s="5"/>
      <c r="E1352" s="699"/>
      <c r="F1352" s="699"/>
      <c r="G1352" s="699"/>
      <c r="H1352" s="699"/>
      <c r="I1352" s="699"/>
      <c r="J1352" s="699"/>
      <c r="K1352" s="712"/>
      <c r="L1352" s="714" t="s">
        <v>35</v>
      </c>
      <c r="M1352" s="715" t="str">
        <f>IF(K1352&lt;&gt;"",VLOOKUP(K1352,'DON GIA'!$S$1:$U$19,3,0),"")</f>
        <v/>
      </c>
      <c r="N1352" s="715" t="str">
        <f>IF(K1352&lt;&gt;"",VLOOKUP(K1352,'DON GIA'!$S$1:$V$19,4,0),"")</f>
        <v/>
      </c>
      <c r="O1352" s="715" t="str">
        <f t="shared" si="504"/>
        <v/>
      </c>
      <c r="P1352" s="715" t="str">
        <f t="shared" si="505"/>
        <v/>
      </c>
      <c r="Q1352" s="5" t="s">
        <v>35</v>
      </c>
      <c r="R1352" s="699"/>
      <c r="S1352" s="699"/>
      <c r="T1352" s="715" t="str">
        <f>IF(Q1352&lt;&gt;"",VLOOKUP(Q1352,'DON GIA'!$H$1:$K$103,4,0),"")</f>
        <v/>
      </c>
      <c r="U1352" s="715" t="str">
        <f t="shared" si="506"/>
        <v/>
      </c>
      <c r="V1352" s="715"/>
      <c r="W1352" s="712" t="s">
        <v>1019</v>
      </c>
      <c r="X1352" s="699" t="s">
        <v>27</v>
      </c>
      <c r="Y1352" s="718">
        <v>30</v>
      </c>
      <c r="Z1352" s="725"/>
      <c r="AA1352" s="715">
        <f>IF(W1352&lt;&gt;"",VLOOKUP(W1352,'DON GIA'!$A$1:$D$346,4,0),"")</f>
        <v>330817</v>
      </c>
      <c r="AB1352" s="715">
        <f t="shared" si="507"/>
        <v>9924510</v>
      </c>
      <c r="AC1352" s="5"/>
      <c r="AD1352" s="5"/>
      <c r="AE1352" s="5"/>
      <c r="AF1352" s="5"/>
      <c r="AG1352" s="5"/>
      <c r="AH1352" s="699"/>
      <c r="AI1352" s="5"/>
      <c r="AJ1352" s="699"/>
      <c r="AK1352" s="699"/>
      <c r="AL1352" s="715" t="str">
        <f>IF(AI1352&lt;&gt;"",VLOOKUP(AI1352,'DON GIA'!$M$1:$P$9,4,0),"")</f>
        <v/>
      </c>
      <c r="AM1352" s="715" t="str">
        <f t="shared" si="508"/>
        <v/>
      </c>
      <c r="AN1352" s="5"/>
      <c r="AO1352" s="699"/>
      <c r="AP1352" s="702" t="str">
        <f t="shared" si="485"/>
        <v/>
      </c>
      <c r="AQ1352" s="712"/>
      <c r="AR1352" s="712"/>
      <c r="AS1352" s="727"/>
    </row>
    <row r="1353" spans="1:45" outlineLevel="2">
      <c r="A1353" s="710">
        <f t="shared" si="509"/>
        <v>88</v>
      </c>
      <c r="B1353" s="711"/>
      <c r="C1353" s="711"/>
      <c r="D1353" s="708"/>
      <c r="E1353" s="699"/>
      <c r="F1353" s="699"/>
      <c r="G1353" s="699"/>
      <c r="H1353" s="699"/>
      <c r="I1353" s="699"/>
      <c r="J1353" s="699"/>
      <c r="K1353" s="712"/>
      <c r="L1353" s="714" t="s">
        <v>35</v>
      </c>
      <c r="M1353" s="715" t="str">
        <f>IF(K1353&lt;&gt;"",VLOOKUP(K1353,'DON GIA'!$S$1:$U$19,3,0),"")</f>
        <v/>
      </c>
      <c r="N1353" s="715" t="str">
        <f>IF(K1353&lt;&gt;"",VLOOKUP(K1353,'DON GIA'!$S$1:$V$19,4,0),"")</f>
        <v/>
      </c>
      <c r="O1353" s="715" t="str">
        <f t="shared" si="504"/>
        <v/>
      </c>
      <c r="P1353" s="715" t="str">
        <f t="shared" si="505"/>
        <v/>
      </c>
      <c r="Q1353" s="5" t="s">
        <v>35</v>
      </c>
      <c r="R1353" s="699"/>
      <c r="S1353" s="699"/>
      <c r="T1353" s="715" t="str">
        <f>IF(Q1353&lt;&gt;"",VLOOKUP(Q1353,'DON GIA'!$H$1:$K$103,4,0),"")</f>
        <v/>
      </c>
      <c r="U1353" s="715" t="str">
        <f t="shared" si="506"/>
        <v/>
      </c>
      <c r="V1353" s="715"/>
      <c r="W1353" s="712"/>
      <c r="X1353" s="699"/>
      <c r="Y1353" s="718"/>
      <c r="Z1353" s="725"/>
      <c r="AA1353" s="715" t="str">
        <f>IF(W1353&lt;&gt;"",VLOOKUP(W1353,'DON GIA'!$A$1:$D$346,4,0),"")</f>
        <v/>
      </c>
      <c r="AB1353" s="715" t="str">
        <f t="shared" si="507"/>
        <v/>
      </c>
      <c r="AC1353" s="5"/>
      <c r="AD1353" s="5"/>
      <c r="AE1353" s="5"/>
      <c r="AF1353" s="5"/>
      <c r="AG1353" s="5"/>
      <c r="AH1353" s="699"/>
      <c r="AI1353" s="5"/>
      <c r="AJ1353" s="699"/>
      <c r="AK1353" s="699"/>
      <c r="AL1353" s="715" t="str">
        <f>IF(AI1353&lt;&gt;"",VLOOKUP(AI1353,'DON GIA'!$M$1:$P$9,4,0),"")</f>
        <v/>
      </c>
      <c r="AM1353" s="715" t="str">
        <f t="shared" si="508"/>
        <v/>
      </c>
      <c r="AN1353" s="5"/>
      <c r="AO1353" s="699"/>
      <c r="AP1353" s="702" t="str">
        <f t="shared" si="485"/>
        <v/>
      </c>
      <c r="AQ1353" s="712"/>
      <c r="AR1353" s="712"/>
      <c r="AS1353" s="727"/>
    </row>
    <row r="1354" spans="1:45" outlineLevel="1">
      <c r="A1354" s="658" t="s">
        <v>2071</v>
      </c>
      <c r="B1354" s="696">
        <f>IF(C1354&lt;&gt;"",COUNTA($C$8:C1354),"")</f>
        <v>89</v>
      </c>
      <c r="C1354" s="696">
        <v>471</v>
      </c>
      <c r="D1354" s="708" t="s">
        <v>458</v>
      </c>
      <c r="E1354" s="698"/>
      <c r="F1354" s="699"/>
      <c r="G1354" s="698"/>
      <c r="H1354" s="698"/>
      <c r="I1354" s="698"/>
      <c r="J1354" s="698"/>
      <c r="K1354" s="697"/>
      <c r="L1354" s="701">
        <f>SUBTOTAL(9,L1355:L1368)</f>
        <v>85.2</v>
      </c>
      <c r="M1354" s="702"/>
      <c r="N1354" s="702"/>
      <c r="O1354" s="702">
        <f>SUBTOTAL(9,O1355:O1368)</f>
        <v>143050800</v>
      </c>
      <c r="P1354" s="702">
        <f>SUBTOTAL(9,P1355:P1368)</f>
        <v>0</v>
      </c>
      <c r="Q1354" s="708"/>
      <c r="R1354" s="698"/>
      <c r="S1354" s="698">
        <f>SUBTOTAL(9,S1355:S1368)</f>
        <v>0</v>
      </c>
      <c r="T1354" s="702"/>
      <c r="U1354" s="702">
        <f>SUBTOTAL(9,U1355:U1368)</f>
        <v>0</v>
      </c>
      <c r="V1354" s="702"/>
      <c r="W1354" s="697"/>
      <c r="X1354" s="698"/>
      <c r="Y1354" s="705">
        <f>SUBTOTAL(9,Y1355:Y1368)</f>
        <v>175.12900000000005</v>
      </c>
      <c r="Z1354" s="724">
        <f>SUBTOTAL(9,Z1355:Z1368)</f>
        <v>0</v>
      </c>
      <c r="AA1354" s="702"/>
      <c r="AB1354" s="702">
        <f>SUBTOTAL(9,AB1355:AB1368)</f>
        <v>496769254.76200002</v>
      </c>
      <c r="AC1354" s="708"/>
      <c r="AD1354" s="708"/>
      <c r="AE1354" s="708"/>
      <c r="AF1354" s="708"/>
      <c r="AG1354" s="708"/>
      <c r="AH1354" s="698"/>
      <c r="AI1354" s="708"/>
      <c r="AJ1354" s="698"/>
      <c r="AK1354" s="698">
        <f>SUBTOTAL(9,AK1355:AK1368)</f>
        <v>3</v>
      </c>
      <c r="AL1354" s="702"/>
      <c r="AM1354" s="702">
        <f>SUBTOTAL(9,AM1355:AM1368)</f>
        <v>38791840</v>
      </c>
      <c r="AN1354" s="708"/>
      <c r="AO1354" s="698">
        <f>SUBTOTAL(9,AO1355:AO1368)</f>
        <v>1</v>
      </c>
      <c r="AP1354" s="702">
        <f t="shared" si="485"/>
        <v>678611894.76200008</v>
      </c>
      <c r="AQ1354" s="709"/>
      <c r="AR1354" s="709"/>
      <c r="AS1354" s="723"/>
    </row>
    <row r="1355" spans="1:45" ht="85.5" outlineLevel="2">
      <c r="A1355" s="710">
        <f>IF(B1354&lt;&gt;"",B1354,A1353)</f>
        <v>89</v>
      </c>
      <c r="B1355" s="711" t="str">
        <f>IF(C1355&lt;&gt;"",COUNTA($C$8:C1355),"")</f>
        <v/>
      </c>
      <c r="C1355" s="711"/>
      <c r="D1355" s="5" t="s">
        <v>459</v>
      </c>
      <c r="E1355" s="699">
        <v>2</v>
      </c>
      <c r="F1355" s="699"/>
      <c r="G1355" s="699">
        <v>476</v>
      </c>
      <c r="H1355" s="699">
        <v>79</v>
      </c>
      <c r="I1355" s="699" t="s">
        <v>223</v>
      </c>
      <c r="J1355" s="699" t="s">
        <v>224</v>
      </c>
      <c r="K1355" s="712" t="s">
        <v>973</v>
      </c>
      <c r="L1355" s="714">
        <v>85.2</v>
      </c>
      <c r="M1355" s="715">
        <f>IF(K1355&lt;&gt;"",VLOOKUP(K1355,'DON GIA'!$S$1:$U$19,3,0),"")</f>
        <v>1679000</v>
      </c>
      <c r="N1355" s="715">
        <f>IF(K1355&lt;&gt;"",VLOOKUP(K1355,'DON GIA'!$S$1:$V$19,4,0),"")</f>
        <v>0</v>
      </c>
      <c r="O1355" s="715">
        <f t="shared" ref="O1355:O1368" si="510">IF(K1355&lt;&gt;"",L1355*M1355,"")</f>
        <v>143050800</v>
      </c>
      <c r="P1355" s="715">
        <f t="shared" ref="P1355:P1368" si="511">IF(K1355&lt;&gt;"",L1355*N1355,"")</f>
        <v>0</v>
      </c>
      <c r="Q1355" s="5" t="s">
        <v>35</v>
      </c>
      <c r="R1355" s="699"/>
      <c r="S1355" s="699"/>
      <c r="T1355" s="715" t="str">
        <f>IF(Q1355&lt;&gt;"",VLOOKUP(Q1355,'DON GIA'!$H$1:$K$103,4,0),"")</f>
        <v/>
      </c>
      <c r="U1355" s="715" t="str">
        <f t="shared" ref="U1355:U1368" si="512">IF(Q1355&lt;&gt;"",IF(ISNUMBER(T1355),S1355*T1355,""),"")</f>
        <v/>
      </c>
      <c r="V1355" s="715" t="s">
        <v>2163</v>
      </c>
      <c r="W1355" s="712" t="s">
        <v>1005</v>
      </c>
      <c r="X1355" s="699" t="s">
        <v>27</v>
      </c>
      <c r="Y1355" s="718">
        <v>75.45</v>
      </c>
      <c r="Z1355" s="725"/>
      <c r="AA1355" s="715">
        <f>IF(W1355&lt;&gt;"",VLOOKUP(W1355,'DON GIA'!$A$1:$D$346,4,0),"")</f>
        <v>5559129</v>
      </c>
      <c r="AB1355" s="715">
        <f t="shared" ref="AB1355:AB1368" si="513">IF(W1355&lt;&gt;"",IF(ISNUMBER(AA1355),Y1355*AA1355,""),"")</f>
        <v>419436283.05000001</v>
      </c>
      <c r="AC1355" s="5" t="s">
        <v>28</v>
      </c>
      <c r="AD1355" s="5" t="s">
        <v>29</v>
      </c>
      <c r="AE1355" s="5" t="s">
        <v>30</v>
      </c>
      <c r="AF1355" s="5" t="s">
        <v>31</v>
      </c>
      <c r="AG1355" s="5" t="s">
        <v>34</v>
      </c>
      <c r="AH1355" s="699" t="s">
        <v>33</v>
      </c>
      <c r="AI1355" s="5" t="s">
        <v>562</v>
      </c>
      <c r="AJ1355" s="699" t="s">
        <v>409</v>
      </c>
      <c r="AK1355" s="699">
        <v>2</v>
      </c>
      <c r="AL1355" s="715">
        <f>IF(AI1355&lt;&gt;"",VLOOKUP(AI1355,'DON GIA'!$M$1:$P$9,4,0),"")</f>
        <v>12895920</v>
      </c>
      <c r="AM1355" s="715">
        <f t="shared" ref="AM1355:AM1368" si="514">IF(AI1355&lt;&gt;"",AK1355*AL1355,"")</f>
        <v>25791840</v>
      </c>
      <c r="AN1355" s="5" t="s">
        <v>407</v>
      </c>
      <c r="AO1355" s="699">
        <v>1</v>
      </c>
      <c r="AP1355" s="702" t="str">
        <f t="shared" si="485"/>
        <v/>
      </c>
      <c r="AQ1355" s="709" t="s">
        <v>2419</v>
      </c>
      <c r="AR1355" s="709" t="s">
        <v>2021</v>
      </c>
      <c r="AS1355" s="723"/>
    </row>
    <row r="1356" spans="1:45" ht="82.5" outlineLevel="2">
      <c r="A1356" s="710">
        <f t="shared" ref="A1356:A1368" si="515">IF(B1355&lt;&gt;"",B1355,A1355)</f>
        <v>89</v>
      </c>
      <c r="B1356" s="711" t="str">
        <f>IF(C1356&lt;&gt;"",COUNTA($C$8:C1356),"")</f>
        <v/>
      </c>
      <c r="C1356" s="711"/>
      <c r="D1356" s="5" t="s">
        <v>71</v>
      </c>
      <c r="E1356" s="699"/>
      <c r="F1356" s="699"/>
      <c r="G1356" s="699"/>
      <c r="H1356" s="699"/>
      <c r="I1356" s="699"/>
      <c r="J1356" s="699"/>
      <c r="K1356" s="712"/>
      <c r="L1356" s="714" t="s">
        <v>35</v>
      </c>
      <c r="M1356" s="715" t="str">
        <f>IF(K1356&lt;&gt;"",VLOOKUP(K1356,'DON GIA'!$S$1:$U$19,3,0),"")</f>
        <v/>
      </c>
      <c r="N1356" s="715" t="str">
        <f>IF(K1356&lt;&gt;"",VLOOKUP(K1356,'DON GIA'!$S$1:$V$19,4,0),"")</f>
        <v/>
      </c>
      <c r="O1356" s="715" t="str">
        <f t="shared" si="510"/>
        <v/>
      </c>
      <c r="P1356" s="715" t="str">
        <f t="shared" si="511"/>
        <v/>
      </c>
      <c r="Q1356" s="5" t="s">
        <v>35</v>
      </c>
      <c r="R1356" s="699"/>
      <c r="S1356" s="699"/>
      <c r="T1356" s="715" t="str">
        <f>IF(Q1356&lt;&gt;"",VLOOKUP(Q1356,'DON GIA'!$H$1:$K$103,4,0),"")</f>
        <v/>
      </c>
      <c r="U1356" s="715" t="str">
        <f t="shared" si="512"/>
        <v/>
      </c>
      <c r="V1356" s="715"/>
      <c r="W1356" s="712" t="s">
        <v>1107</v>
      </c>
      <c r="X1356" s="699" t="s">
        <v>27</v>
      </c>
      <c r="Y1356" s="718">
        <v>63.2</v>
      </c>
      <c r="Z1356" s="725"/>
      <c r="AA1356" s="715">
        <f>IF(W1356&lt;&gt;"",VLOOKUP(W1356,'DON GIA'!$A$1:$D$346,4,0),"")</f>
        <v>109890</v>
      </c>
      <c r="AB1356" s="715">
        <f t="shared" si="513"/>
        <v>6945048</v>
      </c>
      <c r="AC1356" s="5"/>
      <c r="AD1356" s="5"/>
      <c r="AE1356" s="5"/>
      <c r="AF1356" s="5"/>
      <c r="AG1356" s="5"/>
      <c r="AH1356" s="699"/>
      <c r="AI1356" s="5" t="s">
        <v>578</v>
      </c>
      <c r="AJ1356" s="699" t="s">
        <v>560</v>
      </c>
      <c r="AK1356" s="699">
        <v>1</v>
      </c>
      <c r="AL1356" s="715">
        <f>IF(AI1356&lt;&gt;"",VLOOKUP(AI1356,'DON GIA'!$M$1:$P$9,4,0),"")</f>
        <v>13000000</v>
      </c>
      <c r="AM1356" s="715">
        <f t="shared" si="514"/>
        <v>13000000</v>
      </c>
      <c r="AN1356" s="5"/>
      <c r="AO1356" s="699"/>
      <c r="AP1356" s="702" t="str">
        <f t="shared" si="485"/>
        <v/>
      </c>
      <c r="AQ1356" s="722" t="s">
        <v>531</v>
      </c>
      <c r="AR1356" s="722" t="s">
        <v>2059</v>
      </c>
      <c r="AS1356" s="639"/>
    </row>
    <row r="1357" spans="1:45" ht="99" outlineLevel="2">
      <c r="A1357" s="710">
        <f t="shared" si="515"/>
        <v>89</v>
      </c>
      <c r="B1357" s="711" t="str">
        <f>IF(C1357&lt;&gt;"",COUNTA($C$8:C1357),"")</f>
        <v/>
      </c>
      <c r="C1357" s="711"/>
      <c r="D1357" s="5"/>
      <c r="E1357" s="699"/>
      <c r="F1357" s="699"/>
      <c r="G1357" s="699"/>
      <c r="H1357" s="699"/>
      <c r="I1357" s="699"/>
      <c r="J1357" s="699"/>
      <c r="K1357" s="712"/>
      <c r="L1357" s="714" t="s">
        <v>35</v>
      </c>
      <c r="M1357" s="715" t="str">
        <f>IF(K1357&lt;&gt;"",VLOOKUP(K1357,'DON GIA'!$S$1:$U$19,3,0),"")</f>
        <v/>
      </c>
      <c r="N1357" s="715" t="str">
        <f>IF(K1357&lt;&gt;"",VLOOKUP(K1357,'DON GIA'!$S$1:$V$19,4,0),"")</f>
        <v/>
      </c>
      <c r="O1357" s="715" t="str">
        <f t="shared" si="510"/>
        <v/>
      </c>
      <c r="P1357" s="715" t="str">
        <f t="shared" si="511"/>
        <v/>
      </c>
      <c r="Q1357" s="5" t="s">
        <v>35</v>
      </c>
      <c r="R1357" s="699"/>
      <c r="S1357" s="699"/>
      <c r="T1357" s="715" t="str">
        <f>IF(Q1357&lt;&gt;"",VLOOKUP(Q1357,'DON GIA'!$H$1:$K$103,4,0),"")</f>
        <v/>
      </c>
      <c r="U1357" s="715" t="str">
        <f t="shared" si="512"/>
        <v/>
      </c>
      <c r="V1357" s="715"/>
      <c r="W1357" s="712" t="s">
        <v>1273</v>
      </c>
      <c r="X1357" s="699" t="s">
        <v>38</v>
      </c>
      <c r="Y1357" s="718">
        <v>1.7290000000000001</v>
      </c>
      <c r="Z1357" s="725"/>
      <c r="AA1357" s="715">
        <f>IF(W1357&lt;&gt;"",VLOOKUP(W1357,'DON GIA'!$A$1:$D$346,4,0),"")</f>
        <v>2523428</v>
      </c>
      <c r="AB1357" s="715">
        <f t="shared" si="513"/>
        <v>4363007.0120000001</v>
      </c>
      <c r="AC1357" s="5"/>
      <c r="AD1357" s="5"/>
      <c r="AE1357" s="5"/>
      <c r="AF1357" s="5"/>
      <c r="AG1357" s="5"/>
      <c r="AH1357" s="699"/>
      <c r="AI1357" s="5"/>
      <c r="AJ1357" s="699"/>
      <c r="AK1357" s="699"/>
      <c r="AL1357" s="715" t="str">
        <f>IF(AI1357&lt;&gt;"",VLOOKUP(AI1357,'DON GIA'!$M$1:$P$9,4,0),"")</f>
        <v/>
      </c>
      <c r="AM1357" s="715" t="str">
        <f t="shared" si="514"/>
        <v/>
      </c>
      <c r="AN1357" s="5"/>
      <c r="AO1357" s="699"/>
      <c r="AP1357" s="702" t="str">
        <f t="shared" si="485"/>
        <v/>
      </c>
      <c r="AQ1357" s="722" t="s">
        <v>548</v>
      </c>
      <c r="AR1357" s="722" t="s">
        <v>2053</v>
      </c>
      <c r="AS1357" s="639"/>
    </row>
    <row r="1358" spans="1:45" ht="66" outlineLevel="2">
      <c r="A1358" s="710">
        <f t="shared" si="515"/>
        <v>89</v>
      </c>
      <c r="B1358" s="711" t="str">
        <f>IF(C1358&lt;&gt;"",COUNTA($C$8:C1358),"")</f>
        <v/>
      </c>
      <c r="C1358" s="711"/>
      <c r="D1358" s="5"/>
      <c r="E1358" s="699"/>
      <c r="F1358" s="699"/>
      <c r="G1358" s="699"/>
      <c r="H1358" s="699"/>
      <c r="I1358" s="699"/>
      <c r="J1358" s="699"/>
      <c r="K1358" s="712"/>
      <c r="L1358" s="714" t="s">
        <v>35</v>
      </c>
      <c r="M1358" s="715" t="str">
        <f>IF(K1358&lt;&gt;"",VLOOKUP(K1358,'DON GIA'!$S$1:$U$19,3,0),"")</f>
        <v/>
      </c>
      <c r="N1358" s="715" t="str">
        <f>IF(K1358&lt;&gt;"",VLOOKUP(K1358,'DON GIA'!$S$1:$V$19,4,0),"")</f>
        <v/>
      </c>
      <c r="O1358" s="715" t="str">
        <f t="shared" si="510"/>
        <v/>
      </c>
      <c r="P1358" s="715" t="str">
        <f t="shared" si="511"/>
        <v/>
      </c>
      <c r="Q1358" s="5" t="s">
        <v>35</v>
      </c>
      <c r="R1358" s="699"/>
      <c r="S1358" s="699"/>
      <c r="T1358" s="715" t="str">
        <f>IF(Q1358&lt;&gt;"",VLOOKUP(Q1358,'DON GIA'!$H$1:$K$103,4,0),"")</f>
        <v/>
      </c>
      <c r="U1358" s="715" t="str">
        <f t="shared" si="512"/>
        <v/>
      </c>
      <c r="V1358" s="715"/>
      <c r="W1358" s="712" t="s">
        <v>1080</v>
      </c>
      <c r="X1358" s="699" t="s">
        <v>27</v>
      </c>
      <c r="Y1358" s="718">
        <v>3.68</v>
      </c>
      <c r="Z1358" s="725"/>
      <c r="AA1358" s="715">
        <f>IF(W1358&lt;&gt;"",VLOOKUP(W1358,'DON GIA'!$A$1:$D$346,4,0),"")</f>
        <v>10375629</v>
      </c>
      <c r="AB1358" s="715">
        <f t="shared" si="513"/>
        <v>38182314.719999999</v>
      </c>
      <c r="AC1358" s="5"/>
      <c r="AD1358" s="5"/>
      <c r="AE1358" s="5"/>
      <c r="AF1358" s="5" t="s">
        <v>31</v>
      </c>
      <c r="AG1358" s="5"/>
      <c r="AH1358" s="699" t="s">
        <v>33</v>
      </c>
      <c r="AI1358" s="5"/>
      <c r="AJ1358" s="699"/>
      <c r="AK1358" s="699"/>
      <c r="AL1358" s="715" t="str">
        <f>IF(AI1358&lt;&gt;"",VLOOKUP(AI1358,'DON GIA'!$M$1:$P$9,4,0),"")</f>
        <v/>
      </c>
      <c r="AM1358" s="715" t="str">
        <f t="shared" si="514"/>
        <v/>
      </c>
      <c r="AN1358" s="5"/>
      <c r="AO1358" s="699"/>
      <c r="AP1358" s="702" t="str">
        <f t="shared" si="485"/>
        <v/>
      </c>
      <c r="AQ1358" s="722" t="s">
        <v>537</v>
      </c>
      <c r="AR1358" s="722" t="s">
        <v>2048</v>
      </c>
      <c r="AS1358" s="639"/>
    </row>
    <row r="1359" spans="1:45" ht="33.75" outlineLevel="2">
      <c r="A1359" s="710">
        <f t="shared" si="515"/>
        <v>89</v>
      </c>
      <c r="B1359" s="711" t="str">
        <f>IF(C1359&lt;&gt;"",COUNTA($C$8:C1359),"")</f>
        <v/>
      </c>
      <c r="C1359" s="711"/>
      <c r="D1359" s="5"/>
      <c r="E1359" s="699"/>
      <c r="F1359" s="699"/>
      <c r="G1359" s="699"/>
      <c r="H1359" s="699"/>
      <c r="I1359" s="699"/>
      <c r="J1359" s="699"/>
      <c r="K1359" s="712"/>
      <c r="L1359" s="714" t="s">
        <v>35</v>
      </c>
      <c r="M1359" s="715" t="str">
        <f>IF(K1359&lt;&gt;"",VLOOKUP(K1359,'DON GIA'!$S$1:$U$19,3,0),"")</f>
        <v/>
      </c>
      <c r="N1359" s="715" t="str">
        <f>IF(K1359&lt;&gt;"",VLOOKUP(K1359,'DON GIA'!$S$1:$V$19,4,0),"")</f>
        <v/>
      </c>
      <c r="O1359" s="715" t="str">
        <f t="shared" si="510"/>
        <v/>
      </c>
      <c r="P1359" s="715" t="str">
        <f t="shared" si="511"/>
        <v/>
      </c>
      <c r="Q1359" s="5" t="s">
        <v>35</v>
      </c>
      <c r="R1359" s="699"/>
      <c r="S1359" s="699"/>
      <c r="T1359" s="715" t="str">
        <f>IF(Q1359&lt;&gt;"",VLOOKUP(Q1359,'DON GIA'!$H$1:$K$103,4,0),"")</f>
        <v/>
      </c>
      <c r="U1359" s="715" t="str">
        <f t="shared" si="512"/>
        <v/>
      </c>
      <c r="V1359" s="715"/>
      <c r="W1359" s="712" t="s">
        <v>1185</v>
      </c>
      <c r="X1359" s="699" t="s">
        <v>27</v>
      </c>
      <c r="Y1359" s="718">
        <v>5.87</v>
      </c>
      <c r="Z1359" s="725"/>
      <c r="AA1359" s="715">
        <f>IF(W1359&lt;&gt;"",VLOOKUP(W1359,'DON GIA'!$A$1:$D$346,4,0),"")</f>
        <v>2613835</v>
      </c>
      <c r="AB1359" s="715">
        <f t="shared" si="513"/>
        <v>15343211.450000001</v>
      </c>
      <c r="AC1359" s="5"/>
      <c r="AD1359" s="5"/>
      <c r="AE1359" s="5"/>
      <c r="AF1359" s="5"/>
      <c r="AG1359" s="5"/>
      <c r="AH1359" s="699"/>
      <c r="AI1359" s="5"/>
      <c r="AJ1359" s="699"/>
      <c r="AK1359" s="699"/>
      <c r="AL1359" s="715" t="str">
        <f>IF(AI1359&lt;&gt;"",VLOOKUP(AI1359,'DON GIA'!$M$1:$P$9,4,0),"")</f>
        <v/>
      </c>
      <c r="AM1359" s="715" t="str">
        <f t="shared" si="514"/>
        <v/>
      </c>
      <c r="AN1359" s="5"/>
      <c r="AO1359" s="699"/>
      <c r="AP1359" s="702" t="str">
        <f t="shared" si="485"/>
        <v/>
      </c>
      <c r="AQ1359" s="726" t="s">
        <v>2049</v>
      </c>
      <c r="AR1359" s="726"/>
      <c r="AS1359" s="727"/>
    </row>
    <row r="1360" spans="1:45" ht="33.75" outlineLevel="2">
      <c r="A1360" s="710">
        <f t="shared" si="515"/>
        <v>89</v>
      </c>
      <c r="B1360" s="711" t="str">
        <f>IF(C1360&lt;&gt;"",COUNTA($C$8:C1360),"")</f>
        <v/>
      </c>
      <c r="C1360" s="711"/>
      <c r="D1360" s="5"/>
      <c r="E1360" s="699"/>
      <c r="F1360" s="699"/>
      <c r="G1360" s="699"/>
      <c r="H1360" s="699"/>
      <c r="I1360" s="699"/>
      <c r="J1360" s="699"/>
      <c r="K1360" s="712"/>
      <c r="L1360" s="714" t="s">
        <v>35</v>
      </c>
      <c r="M1360" s="715" t="str">
        <f>IF(K1360&lt;&gt;"",VLOOKUP(K1360,'DON GIA'!$S$1:$U$19,3,0),"")</f>
        <v/>
      </c>
      <c r="N1360" s="715" t="str">
        <f>IF(K1360&lt;&gt;"",VLOOKUP(K1360,'DON GIA'!$S$1:$V$19,4,0),"")</f>
        <v/>
      </c>
      <c r="O1360" s="715" t="str">
        <f t="shared" si="510"/>
        <v/>
      </c>
      <c r="P1360" s="715" t="str">
        <f t="shared" si="511"/>
        <v/>
      </c>
      <c r="Q1360" s="5" t="s">
        <v>35</v>
      </c>
      <c r="R1360" s="699"/>
      <c r="S1360" s="699"/>
      <c r="T1360" s="715" t="str">
        <f>IF(Q1360&lt;&gt;"",VLOOKUP(Q1360,'DON GIA'!$H$1:$K$103,4,0),"")</f>
        <v/>
      </c>
      <c r="U1360" s="715" t="str">
        <f t="shared" si="512"/>
        <v/>
      </c>
      <c r="V1360" s="715"/>
      <c r="W1360" s="712" t="s">
        <v>1023</v>
      </c>
      <c r="X1360" s="699" t="s">
        <v>38</v>
      </c>
      <c r="Y1360" s="718">
        <v>0.15</v>
      </c>
      <c r="Z1360" s="725"/>
      <c r="AA1360" s="715">
        <f>IF(W1360&lt;&gt;"",VLOOKUP(W1360,'DON GIA'!$A$1:$D$346,4,0),"")</f>
        <v>2523428</v>
      </c>
      <c r="AB1360" s="715">
        <f t="shared" si="513"/>
        <v>378514.2</v>
      </c>
      <c r="AC1360" s="5"/>
      <c r="AD1360" s="5"/>
      <c r="AE1360" s="5"/>
      <c r="AF1360" s="5"/>
      <c r="AG1360" s="5"/>
      <c r="AH1360" s="699"/>
      <c r="AI1360" s="5"/>
      <c r="AJ1360" s="699"/>
      <c r="AK1360" s="699"/>
      <c r="AL1360" s="715" t="str">
        <f>IF(AI1360&lt;&gt;"",VLOOKUP(AI1360,'DON GIA'!$M$1:$P$9,4,0),"")</f>
        <v/>
      </c>
      <c r="AM1360" s="715" t="str">
        <f t="shared" si="514"/>
        <v/>
      </c>
      <c r="AN1360" s="5"/>
      <c r="AO1360" s="699"/>
      <c r="AP1360" s="702" t="str">
        <f t="shared" si="485"/>
        <v/>
      </c>
      <c r="AQ1360" s="584" t="s">
        <v>1948</v>
      </c>
      <c r="AR1360" s="584"/>
      <c r="AS1360" s="631"/>
    </row>
    <row r="1361" spans="1:45" outlineLevel="2">
      <c r="A1361" s="710">
        <f t="shared" si="515"/>
        <v>89</v>
      </c>
      <c r="B1361" s="711" t="str">
        <f>IF(C1361&lt;&gt;"",COUNTA($C$8:C1361),"")</f>
        <v/>
      </c>
      <c r="C1361" s="711"/>
      <c r="D1361" s="5"/>
      <c r="E1361" s="699"/>
      <c r="F1361" s="699"/>
      <c r="G1361" s="699"/>
      <c r="H1361" s="699"/>
      <c r="I1361" s="699"/>
      <c r="J1361" s="699"/>
      <c r="K1361" s="712"/>
      <c r="L1361" s="714" t="s">
        <v>35</v>
      </c>
      <c r="M1361" s="715" t="str">
        <f>IF(K1361&lt;&gt;"",VLOOKUP(K1361,'DON GIA'!$S$1:$U$19,3,0),"")</f>
        <v/>
      </c>
      <c r="N1361" s="715" t="str">
        <f>IF(K1361&lt;&gt;"",VLOOKUP(K1361,'DON GIA'!$S$1:$V$19,4,0),"")</f>
        <v/>
      </c>
      <c r="O1361" s="715" t="str">
        <f t="shared" si="510"/>
        <v/>
      </c>
      <c r="P1361" s="715" t="str">
        <f t="shared" si="511"/>
        <v/>
      </c>
      <c r="Q1361" s="5" t="s">
        <v>35</v>
      </c>
      <c r="R1361" s="699"/>
      <c r="S1361" s="699"/>
      <c r="T1361" s="715" t="str">
        <f>IF(Q1361&lt;&gt;"",VLOOKUP(Q1361,'DON GIA'!$H$1:$K$103,4,0),"")</f>
        <v/>
      </c>
      <c r="U1361" s="715" t="str">
        <f t="shared" si="512"/>
        <v/>
      </c>
      <c r="V1361" s="715"/>
      <c r="W1361" s="712" t="s">
        <v>1105</v>
      </c>
      <c r="X1361" s="699" t="s">
        <v>27</v>
      </c>
      <c r="Y1361" s="718">
        <v>0.96</v>
      </c>
      <c r="Z1361" s="725"/>
      <c r="AA1361" s="715">
        <f>IF(W1361&lt;&gt;"",VLOOKUP(W1361,'DON GIA'!$A$1:$D$346,4,0),"")</f>
        <v>292949</v>
      </c>
      <c r="AB1361" s="715">
        <f t="shared" si="513"/>
        <v>281231.03999999998</v>
      </c>
      <c r="AC1361" s="5"/>
      <c r="AD1361" s="5"/>
      <c r="AE1361" s="5"/>
      <c r="AF1361" s="5"/>
      <c r="AG1361" s="5"/>
      <c r="AH1361" s="699"/>
      <c r="AI1361" s="5"/>
      <c r="AJ1361" s="699"/>
      <c r="AK1361" s="699"/>
      <c r="AL1361" s="715" t="str">
        <f>IF(AI1361&lt;&gt;"",VLOOKUP(AI1361,'DON GIA'!$M$1:$P$9,4,0),"")</f>
        <v/>
      </c>
      <c r="AM1361" s="715" t="str">
        <f t="shared" si="514"/>
        <v/>
      </c>
      <c r="AN1361" s="5"/>
      <c r="AO1361" s="699"/>
      <c r="AP1361" s="702" t="str">
        <f t="shared" ref="AP1361:AP1424" si="516">IF(C1361&lt;&gt;"",O1361+P1361+U1361+AB1361+AM1361,"")</f>
        <v/>
      </c>
      <c r="AQ1361" s="712"/>
      <c r="AR1361" s="712"/>
      <c r="AS1361" s="727"/>
    </row>
    <row r="1362" spans="1:45" outlineLevel="2">
      <c r="A1362" s="710">
        <f t="shared" si="515"/>
        <v>89</v>
      </c>
      <c r="B1362" s="711" t="str">
        <f>IF(C1362&lt;&gt;"",COUNTA($C$8:C1362),"")</f>
        <v/>
      </c>
      <c r="C1362" s="711"/>
      <c r="D1362" s="5"/>
      <c r="E1362" s="699"/>
      <c r="F1362" s="699"/>
      <c r="G1362" s="699"/>
      <c r="H1362" s="699"/>
      <c r="I1362" s="699"/>
      <c r="J1362" s="699"/>
      <c r="K1362" s="712"/>
      <c r="L1362" s="714" t="s">
        <v>35</v>
      </c>
      <c r="M1362" s="715" t="str">
        <f>IF(K1362&lt;&gt;"",VLOOKUP(K1362,'DON GIA'!$S$1:$U$19,3,0),"")</f>
        <v/>
      </c>
      <c r="N1362" s="715" t="str">
        <f>IF(K1362&lt;&gt;"",VLOOKUP(K1362,'DON GIA'!$S$1:$V$19,4,0),"")</f>
        <v/>
      </c>
      <c r="O1362" s="715" t="str">
        <f t="shared" si="510"/>
        <v/>
      </c>
      <c r="P1362" s="715" t="str">
        <f t="shared" si="511"/>
        <v/>
      </c>
      <c r="Q1362" s="5" t="s">
        <v>35</v>
      </c>
      <c r="R1362" s="699"/>
      <c r="S1362" s="699"/>
      <c r="T1362" s="715" t="str">
        <f>IF(Q1362&lt;&gt;"",VLOOKUP(Q1362,'DON GIA'!$H$1:$K$103,4,0),"")</f>
        <v/>
      </c>
      <c r="U1362" s="715" t="str">
        <f t="shared" si="512"/>
        <v/>
      </c>
      <c r="V1362" s="715"/>
      <c r="W1362" s="712" t="s">
        <v>1130</v>
      </c>
      <c r="X1362" s="699" t="s">
        <v>27</v>
      </c>
      <c r="Y1362" s="718">
        <v>3.72</v>
      </c>
      <c r="Z1362" s="725"/>
      <c r="AA1362" s="715">
        <f>IF(W1362&lt;&gt;"",VLOOKUP(W1362,'DON GIA'!$A$1:$D$346,4,0),"")</f>
        <v>282038</v>
      </c>
      <c r="AB1362" s="715">
        <f t="shared" si="513"/>
        <v>1049181.3600000001</v>
      </c>
      <c r="AC1362" s="5"/>
      <c r="AD1362" s="5"/>
      <c r="AE1362" s="5"/>
      <c r="AF1362" s="5"/>
      <c r="AG1362" s="5"/>
      <c r="AH1362" s="699"/>
      <c r="AI1362" s="5"/>
      <c r="AJ1362" s="699"/>
      <c r="AK1362" s="699"/>
      <c r="AL1362" s="715" t="str">
        <f>IF(AI1362&lt;&gt;"",VLOOKUP(AI1362,'DON GIA'!$M$1:$P$9,4,0),"")</f>
        <v/>
      </c>
      <c r="AM1362" s="715" t="str">
        <f t="shared" si="514"/>
        <v/>
      </c>
      <c r="AN1362" s="5"/>
      <c r="AO1362" s="699"/>
      <c r="AP1362" s="702" t="str">
        <f t="shared" si="516"/>
        <v/>
      </c>
      <c r="AQ1362" s="712"/>
      <c r="AR1362" s="712"/>
      <c r="AS1362" s="727"/>
    </row>
    <row r="1363" spans="1:45" outlineLevel="2">
      <c r="A1363" s="710">
        <f t="shared" si="515"/>
        <v>89</v>
      </c>
      <c r="B1363" s="711" t="str">
        <f>IF(C1363&lt;&gt;"",COUNTA($C$8:C1363),"")</f>
        <v/>
      </c>
      <c r="C1363" s="711"/>
      <c r="D1363" s="5"/>
      <c r="E1363" s="699"/>
      <c r="F1363" s="699"/>
      <c r="G1363" s="699"/>
      <c r="H1363" s="699"/>
      <c r="I1363" s="699"/>
      <c r="J1363" s="699"/>
      <c r="K1363" s="712"/>
      <c r="L1363" s="714" t="s">
        <v>35</v>
      </c>
      <c r="M1363" s="715" t="str">
        <f>IF(K1363&lt;&gt;"",VLOOKUP(K1363,'DON GIA'!$S$1:$U$19,3,0),"")</f>
        <v/>
      </c>
      <c r="N1363" s="715" t="str">
        <f>IF(K1363&lt;&gt;"",VLOOKUP(K1363,'DON GIA'!$S$1:$V$19,4,0),"")</f>
        <v/>
      </c>
      <c r="O1363" s="715" t="str">
        <f t="shared" si="510"/>
        <v/>
      </c>
      <c r="P1363" s="715" t="str">
        <f t="shared" si="511"/>
        <v/>
      </c>
      <c r="Q1363" s="5" t="s">
        <v>35</v>
      </c>
      <c r="R1363" s="699"/>
      <c r="S1363" s="699"/>
      <c r="T1363" s="715" t="str">
        <f>IF(Q1363&lt;&gt;"",VLOOKUP(Q1363,'DON GIA'!$H$1:$K$103,4,0),"")</f>
        <v/>
      </c>
      <c r="U1363" s="715" t="str">
        <f t="shared" si="512"/>
        <v/>
      </c>
      <c r="V1363" s="715"/>
      <c r="W1363" s="712" t="s">
        <v>1274</v>
      </c>
      <c r="X1363" s="699" t="s">
        <v>27</v>
      </c>
      <c r="Y1363" s="718">
        <v>1.35</v>
      </c>
      <c r="Z1363" s="725"/>
      <c r="AA1363" s="715">
        <f>IF(W1363&lt;&gt;"",VLOOKUP(W1363,'DON GIA'!$A$1:$D$346,4,0),"")</f>
        <v>1398600</v>
      </c>
      <c r="AB1363" s="715">
        <f t="shared" si="513"/>
        <v>1888110.0000000002</v>
      </c>
      <c r="AC1363" s="5"/>
      <c r="AD1363" s="5"/>
      <c r="AE1363" s="5"/>
      <c r="AF1363" s="5"/>
      <c r="AG1363" s="5"/>
      <c r="AH1363" s="699"/>
      <c r="AI1363" s="5"/>
      <c r="AJ1363" s="699"/>
      <c r="AK1363" s="699"/>
      <c r="AL1363" s="715" t="str">
        <f>IF(AI1363&lt;&gt;"",VLOOKUP(AI1363,'DON GIA'!$M$1:$P$9,4,0),"")</f>
        <v/>
      </c>
      <c r="AM1363" s="715" t="str">
        <f t="shared" si="514"/>
        <v/>
      </c>
      <c r="AN1363" s="5"/>
      <c r="AO1363" s="699"/>
      <c r="AP1363" s="702" t="str">
        <f t="shared" si="516"/>
        <v/>
      </c>
      <c r="AQ1363" s="712"/>
      <c r="AR1363" s="712"/>
      <c r="AS1363" s="727"/>
    </row>
    <row r="1364" spans="1:45" ht="33.75" outlineLevel="2">
      <c r="A1364" s="710">
        <f t="shared" si="515"/>
        <v>89</v>
      </c>
      <c r="B1364" s="711" t="str">
        <f>IF(C1364&lt;&gt;"",COUNTA($C$8:C1364),"")</f>
        <v/>
      </c>
      <c r="C1364" s="711"/>
      <c r="D1364" s="5"/>
      <c r="E1364" s="699"/>
      <c r="F1364" s="699"/>
      <c r="G1364" s="699"/>
      <c r="H1364" s="699"/>
      <c r="I1364" s="699"/>
      <c r="J1364" s="699"/>
      <c r="K1364" s="712"/>
      <c r="L1364" s="714" t="s">
        <v>35</v>
      </c>
      <c r="M1364" s="715" t="str">
        <f>IF(K1364&lt;&gt;"",VLOOKUP(K1364,'DON GIA'!$S$1:$U$19,3,0),"")</f>
        <v/>
      </c>
      <c r="N1364" s="715" t="str">
        <f>IF(K1364&lt;&gt;"",VLOOKUP(K1364,'DON GIA'!$S$1:$V$19,4,0),"")</f>
        <v/>
      </c>
      <c r="O1364" s="715" t="str">
        <f t="shared" si="510"/>
        <v/>
      </c>
      <c r="P1364" s="715" t="str">
        <f t="shared" si="511"/>
        <v/>
      </c>
      <c r="Q1364" s="5" t="s">
        <v>35</v>
      </c>
      <c r="R1364" s="699"/>
      <c r="S1364" s="699"/>
      <c r="T1364" s="715" t="str">
        <f>IF(Q1364&lt;&gt;"",VLOOKUP(Q1364,'DON GIA'!$H$1:$K$103,4,0),"")</f>
        <v/>
      </c>
      <c r="U1364" s="715" t="str">
        <f t="shared" si="512"/>
        <v/>
      </c>
      <c r="V1364" s="715"/>
      <c r="W1364" s="712" t="s">
        <v>1275</v>
      </c>
      <c r="X1364" s="699" t="s">
        <v>27</v>
      </c>
      <c r="Y1364" s="718">
        <v>2.4700000000000002</v>
      </c>
      <c r="Z1364" s="725"/>
      <c r="AA1364" s="715">
        <f>IF(W1364&lt;&gt;"",VLOOKUP(W1364,'DON GIA'!$A$1:$D$346,4,0),"")</f>
        <v>292949</v>
      </c>
      <c r="AB1364" s="715">
        <f t="shared" si="513"/>
        <v>723584.03</v>
      </c>
      <c r="AC1364" s="5"/>
      <c r="AD1364" s="5"/>
      <c r="AE1364" s="5"/>
      <c r="AF1364" s="5"/>
      <c r="AG1364" s="5"/>
      <c r="AH1364" s="699"/>
      <c r="AI1364" s="5"/>
      <c r="AJ1364" s="699"/>
      <c r="AK1364" s="699"/>
      <c r="AL1364" s="715" t="str">
        <f>IF(AI1364&lt;&gt;"",VLOOKUP(AI1364,'DON GIA'!$M$1:$P$9,4,0),"")</f>
        <v/>
      </c>
      <c r="AM1364" s="715" t="str">
        <f t="shared" si="514"/>
        <v/>
      </c>
      <c r="AN1364" s="5"/>
      <c r="AO1364" s="699"/>
      <c r="AP1364" s="702" t="str">
        <f t="shared" si="516"/>
        <v/>
      </c>
      <c r="AQ1364" s="712"/>
      <c r="AR1364" s="712"/>
      <c r="AS1364" s="727"/>
    </row>
    <row r="1365" spans="1:45" outlineLevel="2">
      <c r="A1365" s="710">
        <f t="shared" si="515"/>
        <v>89</v>
      </c>
      <c r="B1365" s="711" t="str">
        <f>IF(C1365&lt;&gt;"",COUNTA($C$8:C1365),"")</f>
        <v/>
      </c>
      <c r="C1365" s="711"/>
      <c r="D1365" s="5"/>
      <c r="E1365" s="699"/>
      <c r="F1365" s="699"/>
      <c r="G1365" s="699"/>
      <c r="H1365" s="699"/>
      <c r="I1365" s="699"/>
      <c r="J1365" s="699"/>
      <c r="K1365" s="712"/>
      <c r="L1365" s="714" t="s">
        <v>35</v>
      </c>
      <c r="M1365" s="715" t="str">
        <f>IF(K1365&lt;&gt;"",VLOOKUP(K1365,'DON GIA'!$S$1:$U$19,3,0),"")</f>
        <v/>
      </c>
      <c r="N1365" s="715" t="str">
        <f>IF(K1365&lt;&gt;"",VLOOKUP(K1365,'DON GIA'!$S$1:$V$19,4,0),"")</f>
        <v/>
      </c>
      <c r="O1365" s="715" t="str">
        <f t="shared" si="510"/>
        <v/>
      </c>
      <c r="P1365" s="715" t="str">
        <f t="shared" si="511"/>
        <v/>
      </c>
      <c r="Q1365" s="5" t="s">
        <v>35</v>
      </c>
      <c r="R1365" s="699"/>
      <c r="S1365" s="699"/>
      <c r="T1365" s="715" t="str">
        <f>IF(Q1365&lt;&gt;"",VLOOKUP(Q1365,'DON GIA'!$H$1:$K$103,4,0),"")</f>
        <v/>
      </c>
      <c r="U1365" s="715" t="str">
        <f t="shared" si="512"/>
        <v/>
      </c>
      <c r="V1365" s="715"/>
      <c r="W1365" s="712" t="s">
        <v>1276</v>
      </c>
      <c r="X1365" s="699" t="s">
        <v>27</v>
      </c>
      <c r="Y1365" s="718">
        <v>2.4</v>
      </c>
      <c r="Z1365" s="725"/>
      <c r="AA1365" s="715">
        <f>IF(W1365&lt;&gt;"",VLOOKUP(W1365,'DON GIA'!$A$1:$D$346,4,0),"")</f>
        <v>282038</v>
      </c>
      <c r="AB1365" s="715">
        <f t="shared" si="513"/>
        <v>676891.2</v>
      </c>
      <c r="AC1365" s="5"/>
      <c r="AD1365" s="5"/>
      <c r="AE1365" s="5"/>
      <c r="AF1365" s="5"/>
      <c r="AG1365" s="5"/>
      <c r="AH1365" s="699"/>
      <c r="AI1365" s="5"/>
      <c r="AJ1365" s="699"/>
      <c r="AK1365" s="699"/>
      <c r="AL1365" s="715" t="str">
        <f>IF(AI1365&lt;&gt;"",VLOOKUP(AI1365,'DON GIA'!$M$1:$P$9,4,0),"")</f>
        <v/>
      </c>
      <c r="AM1365" s="715" t="str">
        <f t="shared" si="514"/>
        <v/>
      </c>
      <c r="AN1365" s="5"/>
      <c r="AO1365" s="699"/>
      <c r="AP1365" s="702" t="str">
        <f t="shared" si="516"/>
        <v/>
      </c>
      <c r="AQ1365" s="712"/>
      <c r="AR1365" s="712"/>
      <c r="AS1365" s="727"/>
    </row>
    <row r="1366" spans="1:45" outlineLevel="2">
      <c r="A1366" s="710">
        <f t="shared" si="515"/>
        <v>89</v>
      </c>
      <c r="B1366" s="711" t="str">
        <f>IF(C1366&lt;&gt;"",COUNTA($C$8:C1366),"")</f>
        <v/>
      </c>
      <c r="C1366" s="711"/>
      <c r="D1366" s="5"/>
      <c r="E1366" s="699"/>
      <c r="F1366" s="699"/>
      <c r="G1366" s="699"/>
      <c r="H1366" s="699"/>
      <c r="I1366" s="699"/>
      <c r="J1366" s="699"/>
      <c r="K1366" s="712"/>
      <c r="L1366" s="714" t="s">
        <v>35</v>
      </c>
      <c r="M1366" s="715" t="str">
        <f>IF(K1366&lt;&gt;"",VLOOKUP(K1366,'DON GIA'!$S$1:$U$19,3,0),"")</f>
        <v/>
      </c>
      <c r="N1366" s="715" t="str">
        <f>IF(K1366&lt;&gt;"",VLOOKUP(K1366,'DON GIA'!$S$1:$V$19,4,0),"")</f>
        <v/>
      </c>
      <c r="O1366" s="715" t="str">
        <f t="shared" si="510"/>
        <v/>
      </c>
      <c r="P1366" s="715" t="str">
        <f t="shared" si="511"/>
        <v/>
      </c>
      <c r="Q1366" s="5" t="s">
        <v>35</v>
      </c>
      <c r="R1366" s="699"/>
      <c r="S1366" s="699"/>
      <c r="T1366" s="715" t="str">
        <f>IF(Q1366&lt;&gt;"",VLOOKUP(Q1366,'DON GIA'!$H$1:$K$103,4,0),"")</f>
        <v/>
      </c>
      <c r="U1366" s="715" t="str">
        <f t="shared" si="512"/>
        <v/>
      </c>
      <c r="V1366" s="715"/>
      <c r="W1366" s="712" t="s">
        <v>1108</v>
      </c>
      <c r="X1366" s="699" t="s">
        <v>27</v>
      </c>
      <c r="Y1366" s="718">
        <v>13.15</v>
      </c>
      <c r="Z1366" s="725"/>
      <c r="AA1366" s="715">
        <f>IF(W1366&lt;&gt;"",VLOOKUP(W1366,'DON GIA'!$A$1:$D$346,4,0),"")</f>
        <v>282038</v>
      </c>
      <c r="AB1366" s="715">
        <f t="shared" si="513"/>
        <v>3708799.7</v>
      </c>
      <c r="AC1366" s="5"/>
      <c r="AD1366" s="5"/>
      <c r="AE1366" s="5"/>
      <c r="AF1366" s="5"/>
      <c r="AG1366" s="5"/>
      <c r="AH1366" s="699"/>
      <c r="AI1366" s="5"/>
      <c r="AJ1366" s="699"/>
      <c r="AK1366" s="699"/>
      <c r="AL1366" s="715" t="str">
        <f>IF(AI1366&lt;&gt;"",VLOOKUP(AI1366,'DON GIA'!$M$1:$P$9,4,0),"")</f>
        <v/>
      </c>
      <c r="AM1366" s="715" t="str">
        <f t="shared" si="514"/>
        <v/>
      </c>
      <c r="AN1366" s="5"/>
      <c r="AO1366" s="699"/>
      <c r="AP1366" s="702" t="str">
        <f t="shared" si="516"/>
        <v/>
      </c>
      <c r="AQ1366" s="712"/>
      <c r="AR1366" s="712"/>
      <c r="AS1366" s="727"/>
    </row>
    <row r="1367" spans="1:45" outlineLevel="2">
      <c r="A1367" s="710">
        <f t="shared" si="515"/>
        <v>89</v>
      </c>
      <c r="B1367" s="711" t="str">
        <f>IF(C1367&lt;&gt;"",COUNTA($C$8:C1367),"")</f>
        <v/>
      </c>
      <c r="C1367" s="711"/>
      <c r="D1367" s="5"/>
      <c r="E1367" s="699"/>
      <c r="F1367" s="699"/>
      <c r="G1367" s="699"/>
      <c r="H1367" s="699"/>
      <c r="I1367" s="699"/>
      <c r="J1367" s="699"/>
      <c r="K1367" s="712"/>
      <c r="L1367" s="714" t="s">
        <v>35</v>
      </c>
      <c r="M1367" s="715" t="str">
        <f>IF(K1367&lt;&gt;"",VLOOKUP(K1367,'DON GIA'!$S$1:$U$19,3,0),"")</f>
        <v/>
      </c>
      <c r="N1367" s="715" t="str">
        <f>IF(K1367&lt;&gt;"",VLOOKUP(K1367,'DON GIA'!$S$1:$V$19,4,0),"")</f>
        <v/>
      </c>
      <c r="O1367" s="715" t="str">
        <f t="shared" si="510"/>
        <v/>
      </c>
      <c r="P1367" s="715" t="str">
        <f t="shared" si="511"/>
        <v/>
      </c>
      <c r="Q1367" s="5" t="s">
        <v>35</v>
      </c>
      <c r="R1367" s="699"/>
      <c r="S1367" s="699"/>
      <c r="T1367" s="715" t="str">
        <f>IF(Q1367&lt;&gt;"",VLOOKUP(Q1367,'DON GIA'!$H$1:$K$103,4,0),"")</f>
        <v/>
      </c>
      <c r="U1367" s="715" t="str">
        <f t="shared" si="512"/>
        <v/>
      </c>
      <c r="V1367" s="715"/>
      <c r="W1367" s="712" t="s">
        <v>1049</v>
      </c>
      <c r="X1367" s="699" t="s">
        <v>42</v>
      </c>
      <c r="Y1367" s="718">
        <v>1</v>
      </c>
      <c r="Z1367" s="725"/>
      <c r="AA1367" s="715">
        <f>IF(W1367&lt;&gt;"",VLOOKUP(W1367,'DON GIA'!$A$1:$D$346,4,0),"")</f>
        <v>3793079</v>
      </c>
      <c r="AB1367" s="715">
        <f t="shared" si="513"/>
        <v>3793079</v>
      </c>
      <c r="AC1367" s="5"/>
      <c r="AD1367" s="5"/>
      <c r="AE1367" s="5"/>
      <c r="AF1367" s="5"/>
      <c r="AG1367" s="5"/>
      <c r="AH1367" s="699"/>
      <c r="AI1367" s="5"/>
      <c r="AJ1367" s="699"/>
      <c r="AK1367" s="699"/>
      <c r="AL1367" s="715" t="str">
        <f>IF(AI1367&lt;&gt;"",VLOOKUP(AI1367,'DON GIA'!$M$1:$P$9,4,0),"")</f>
        <v/>
      </c>
      <c r="AM1367" s="715" t="str">
        <f t="shared" si="514"/>
        <v/>
      </c>
      <c r="AN1367" s="5"/>
      <c r="AO1367" s="699"/>
      <c r="AP1367" s="702" t="str">
        <f t="shared" si="516"/>
        <v/>
      </c>
      <c r="AQ1367" s="712"/>
      <c r="AR1367" s="712"/>
      <c r="AS1367" s="727"/>
    </row>
    <row r="1368" spans="1:45" outlineLevel="2">
      <c r="A1368" s="710">
        <f t="shared" si="515"/>
        <v>89</v>
      </c>
      <c r="B1368" s="711"/>
      <c r="C1368" s="711"/>
      <c r="D1368" s="708"/>
      <c r="E1368" s="699"/>
      <c r="F1368" s="699"/>
      <c r="G1368" s="699"/>
      <c r="H1368" s="699"/>
      <c r="I1368" s="699"/>
      <c r="J1368" s="699"/>
      <c r="K1368" s="712"/>
      <c r="L1368" s="714" t="s">
        <v>35</v>
      </c>
      <c r="M1368" s="715" t="str">
        <f>IF(K1368&lt;&gt;"",VLOOKUP(K1368,'DON GIA'!$S$1:$U$19,3,0),"")</f>
        <v/>
      </c>
      <c r="N1368" s="715" t="str">
        <f>IF(K1368&lt;&gt;"",VLOOKUP(K1368,'DON GIA'!$S$1:$V$19,4,0),"")</f>
        <v/>
      </c>
      <c r="O1368" s="715" t="str">
        <f t="shared" si="510"/>
        <v/>
      </c>
      <c r="P1368" s="715" t="str">
        <f t="shared" si="511"/>
        <v/>
      </c>
      <c r="Q1368" s="5" t="s">
        <v>35</v>
      </c>
      <c r="R1368" s="699"/>
      <c r="S1368" s="699"/>
      <c r="T1368" s="715" t="str">
        <f>IF(Q1368&lt;&gt;"",VLOOKUP(Q1368,'DON GIA'!$H$1:$K$103,4,0),"")</f>
        <v/>
      </c>
      <c r="U1368" s="715" t="str">
        <f t="shared" si="512"/>
        <v/>
      </c>
      <c r="V1368" s="715"/>
      <c r="W1368" s="712"/>
      <c r="X1368" s="699"/>
      <c r="Y1368" s="718"/>
      <c r="Z1368" s="725"/>
      <c r="AA1368" s="715" t="str">
        <f>IF(W1368&lt;&gt;"",VLOOKUP(W1368,'DON GIA'!$A$1:$D$346,4,0),"")</f>
        <v/>
      </c>
      <c r="AB1368" s="715" t="str">
        <f t="shared" si="513"/>
        <v/>
      </c>
      <c r="AC1368" s="5"/>
      <c r="AD1368" s="5"/>
      <c r="AE1368" s="5"/>
      <c r="AF1368" s="5"/>
      <c r="AG1368" s="5"/>
      <c r="AH1368" s="699"/>
      <c r="AI1368" s="5"/>
      <c r="AJ1368" s="699"/>
      <c r="AK1368" s="699"/>
      <c r="AL1368" s="715" t="str">
        <f>IF(AI1368&lt;&gt;"",VLOOKUP(AI1368,'DON GIA'!$M$1:$P$9,4,0),"")</f>
        <v/>
      </c>
      <c r="AM1368" s="715" t="str">
        <f t="shared" si="514"/>
        <v/>
      </c>
      <c r="AN1368" s="5"/>
      <c r="AO1368" s="699"/>
      <c r="AP1368" s="702" t="str">
        <f t="shared" si="516"/>
        <v/>
      </c>
      <c r="AQ1368" s="712"/>
      <c r="AR1368" s="712"/>
      <c r="AS1368" s="727"/>
    </row>
    <row r="1369" spans="1:45" outlineLevel="1">
      <c r="A1369" s="658" t="s">
        <v>2070</v>
      </c>
      <c r="B1369" s="696">
        <f>IF(C1369&lt;&gt;"",COUNTA($C$8:C1369),"")</f>
        <v>90</v>
      </c>
      <c r="C1369" s="696">
        <v>465</v>
      </c>
      <c r="D1369" s="708" t="s">
        <v>438</v>
      </c>
      <c r="E1369" s="698"/>
      <c r="F1369" s="699"/>
      <c r="G1369" s="698"/>
      <c r="H1369" s="698"/>
      <c r="I1369" s="698"/>
      <c r="J1369" s="698"/>
      <c r="K1369" s="697"/>
      <c r="L1369" s="701">
        <f>SUBTOTAL(9,L1370:L1376)</f>
        <v>36.200000000000003</v>
      </c>
      <c r="M1369" s="702"/>
      <c r="N1369" s="702"/>
      <c r="O1369" s="702">
        <f>SUBTOTAL(9,O1370:O1376)</f>
        <v>78192000</v>
      </c>
      <c r="P1369" s="702">
        <f>SUBTOTAL(9,P1370:P1376)</f>
        <v>0</v>
      </c>
      <c r="Q1369" s="708"/>
      <c r="R1369" s="698"/>
      <c r="S1369" s="698">
        <f>SUBTOTAL(9,S1370:S1376)</f>
        <v>3</v>
      </c>
      <c r="T1369" s="702"/>
      <c r="U1369" s="702">
        <f>SUBTOTAL(9,U1370:U1376)</f>
        <v>6421000</v>
      </c>
      <c r="V1369" s="702"/>
      <c r="W1369" s="697"/>
      <c r="X1369" s="698"/>
      <c r="Y1369" s="705">
        <f>SUBTOTAL(9,Y1370:Y1376)</f>
        <v>133.75</v>
      </c>
      <c r="Z1369" s="724">
        <f>SUBTOTAL(9,Z1370:Z1376)</f>
        <v>0</v>
      </c>
      <c r="AA1369" s="702"/>
      <c r="AB1369" s="702">
        <f>SUBTOTAL(9,AB1370:AB1376)</f>
        <v>39682957</v>
      </c>
      <c r="AC1369" s="708"/>
      <c r="AD1369" s="708"/>
      <c r="AE1369" s="708"/>
      <c r="AF1369" s="708"/>
      <c r="AG1369" s="708"/>
      <c r="AH1369" s="698"/>
      <c r="AI1369" s="708"/>
      <c r="AJ1369" s="698"/>
      <c r="AK1369" s="698">
        <f>SUBTOTAL(9,AK1370:AK1376)</f>
        <v>4</v>
      </c>
      <c r="AL1369" s="702"/>
      <c r="AM1369" s="702">
        <f>SUBTOTAL(9,AM1370:AM1376)</f>
        <v>6447960</v>
      </c>
      <c r="AN1369" s="708"/>
      <c r="AO1369" s="698">
        <f>SUBTOTAL(9,AO1370:AO1376)</f>
        <v>0</v>
      </c>
      <c r="AP1369" s="702">
        <f t="shared" si="516"/>
        <v>130743917</v>
      </c>
      <c r="AQ1369" s="779"/>
      <c r="AR1369" s="779"/>
      <c r="AS1369" s="780"/>
    </row>
    <row r="1370" spans="1:45" ht="102" outlineLevel="2">
      <c r="A1370" s="710">
        <f>IF(B1369&lt;&gt;"",B1369,A1368)</f>
        <v>90</v>
      </c>
      <c r="B1370" s="711" t="str">
        <f>IF(C1370&lt;&gt;"",COUNTA($C$8:C1370),"")</f>
        <v/>
      </c>
      <c r="C1370" s="711"/>
      <c r="D1370" s="5" t="s">
        <v>439</v>
      </c>
      <c r="E1370" s="699">
        <v>4</v>
      </c>
      <c r="F1370" s="699"/>
      <c r="G1370" s="699">
        <v>216</v>
      </c>
      <c r="H1370" s="699">
        <v>10</v>
      </c>
      <c r="I1370" s="699">
        <v>399</v>
      </c>
      <c r="J1370" s="699" t="s">
        <v>549</v>
      </c>
      <c r="K1370" s="712" t="s">
        <v>965</v>
      </c>
      <c r="L1370" s="714">
        <v>36.200000000000003</v>
      </c>
      <c r="M1370" s="715">
        <f>IF(K1370&lt;&gt;"",VLOOKUP(K1370,'DON GIA'!$S$1:$U$19,3,0),"")</f>
        <v>2160000</v>
      </c>
      <c r="N1370" s="715">
        <f>IF(K1370&lt;&gt;"",VLOOKUP(K1370,'DON GIA'!$S$1:$V$19,4,0),"")</f>
        <v>0</v>
      </c>
      <c r="O1370" s="715">
        <f t="shared" ref="O1370:O1376" si="517">IF(K1370&lt;&gt;"",L1370*M1370,"")</f>
        <v>78192000</v>
      </c>
      <c r="P1370" s="715">
        <f t="shared" ref="P1370:P1376" si="518">IF(K1370&lt;&gt;"",L1370*N1370,"")</f>
        <v>0</v>
      </c>
      <c r="Q1370" s="5" t="s">
        <v>132</v>
      </c>
      <c r="R1370" s="699" t="s">
        <v>44</v>
      </c>
      <c r="S1370" s="699">
        <v>1</v>
      </c>
      <c r="T1370" s="715">
        <f>IF(Q1370&lt;&gt;"",VLOOKUP(Q1370,'DON GIA'!$H$1:$K$103,4,0),"")</f>
        <v>293000</v>
      </c>
      <c r="U1370" s="715">
        <f t="shared" ref="U1370:U1437" si="519">IF(Q1370&lt;&gt;"",IF(ISNUMBER(T1370),S1370*T1370,""),"")</f>
        <v>293000</v>
      </c>
      <c r="V1370" s="715"/>
      <c r="W1370" s="712" t="s">
        <v>1254</v>
      </c>
      <c r="X1370" s="699" t="s">
        <v>27</v>
      </c>
      <c r="Y1370" s="718">
        <v>3.31</v>
      </c>
      <c r="Z1370" s="725"/>
      <c r="AA1370" s="715">
        <f>IF(W1370&lt;&gt;"",VLOOKUP(W1370,'DON GIA'!$A$1:$D$346,4,0),"")</f>
        <v>873908</v>
      </c>
      <c r="AB1370" s="715">
        <f t="shared" ref="AB1370:AB1376" si="520">IF(W1370&lt;&gt;"",IF(ISNUMBER(AA1370),Y1370*AA1370,""),"")</f>
        <v>2892635.48</v>
      </c>
      <c r="AC1370" s="5"/>
      <c r="AD1370" s="5" t="s">
        <v>29</v>
      </c>
      <c r="AE1370" s="5" t="s">
        <v>107</v>
      </c>
      <c r="AF1370" s="5" t="s">
        <v>116</v>
      </c>
      <c r="AG1370" s="5" t="s">
        <v>136</v>
      </c>
      <c r="AH1370" s="699"/>
      <c r="AI1370" s="5" t="s">
        <v>563</v>
      </c>
      <c r="AJ1370" s="699" t="s">
        <v>409</v>
      </c>
      <c r="AK1370" s="699">
        <v>4</v>
      </c>
      <c r="AL1370" s="715">
        <f>IF(AI1370&lt;&gt;"",VLOOKUP(AI1370,'DON GIA'!$M$1:$P$9,4,0),"")</f>
        <v>1611990</v>
      </c>
      <c r="AM1370" s="715">
        <f t="shared" ref="AM1370:AM1376" si="521">IF(AI1370&lt;&gt;"",AK1370*AL1370,"")</f>
        <v>6447960</v>
      </c>
      <c r="AN1370" s="5"/>
      <c r="AO1370" s="699"/>
      <c r="AP1370" s="702" t="str">
        <f t="shared" si="516"/>
        <v/>
      </c>
      <c r="AQ1370" s="779" t="s">
        <v>2420</v>
      </c>
      <c r="AR1370" s="779" t="s">
        <v>2021</v>
      </c>
      <c r="AS1370" s="780"/>
    </row>
    <row r="1371" spans="1:45" ht="132" outlineLevel="2">
      <c r="A1371" s="710">
        <f t="shared" ref="A1371:A1376" si="522">IF(B1370&lt;&gt;"",B1370,A1370)</f>
        <v>90</v>
      </c>
      <c r="B1371" s="711" t="str">
        <f>IF(C1371&lt;&gt;"",COUNTA($C$8:C1371),"")</f>
        <v/>
      </c>
      <c r="C1371" s="711"/>
      <c r="D1371" s="5" t="s">
        <v>39</v>
      </c>
      <c r="E1371" s="699"/>
      <c r="F1371" s="699"/>
      <c r="G1371" s="699"/>
      <c r="H1371" s="699"/>
      <c r="I1371" s="699"/>
      <c r="J1371" s="699"/>
      <c r="K1371" s="712"/>
      <c r="L1371" s="714" t="s">
        <v>35</v>
      </c>
      <c r="M1371" s="715" t="str">
        <f>IF(K1371&lt;&gt;"",VLOOKUP(K1371,'DON GIA'!$S$1:$U$19,3,0),"")</f>
        <v/>
      </c>
      <c r="N1371" s="715" t="str">
        <f>IF(K1371&lt;&gt;"",VLOOKUP(K1371,'DON GIA'!$S$1:$V$19,4,0),"")</f>
        <v/>
      </c>
      <c r="O1371" s="715" t="str">
        <f t="shared" si="517"/>
        <v/>
      </c>
      <c r="P1371" s="715" t="str">
        <f t="shared" si="518"/>
        <v/>
      </c>
      <c r="Q1371" s="5" t="s">
        <v>60</v>
      </c>
      <c r="R1371" s="699" t="s">
        <v>44</v>
      </c>
      <c r="S1371" s="699">
        <v>2</v>
      </c>
      <c r="T1371" s="715">
        <f>IF(Q1371&lt;&gt;"",VLOOKUP(Q1371,'DON GIA'!$H$1:$K$103,4,0),"")</f>
        <v>3064000</v>
      </c>
      <c r="U1371" s="715">
        <f t="shared" si="519"/>
        <v>6128000</v>
      </c>
      <c r="V1371" s="715"/>
      <c r="W1371" s="712" t="s">
        <v>1255</v>
      </c>
      <c r="X1371" s="699" t="s">
        <v>38</v>
      </c>
      <c r="Y1371" s="718">
        <v>10.039999999999999</v>
      </c>
      <c r="Z1371" s="725"/>
      <c r="AA1371" s="715">
        <f>IF(W1371&lt;&gt;"",VLOOKUP(W1371,'DON GIA'!$A$1:$D$346,4,0),"")</f>
        <v>1385413</v>
      </c>
      <c r="AB1371" s="715">
        <f t="shared" si="520"/>
        <v>13909546.52</v>
      </c>
      <c r="AC1371" s="5"/>
      <c r="AD1371" s="5"/>
      <c r="AE1371" s="5"/>
      <c r="AF1371" s="5"/>
      <c r="AG1371" s="5"/>
      <c r="AH1371" s="699"/>
      <c r="AI1371" s="5"/>
      <c r="AJ1371" s="699"/>
      <c r="AK1371" s="699"/>
      <c r="AL1371" s="715" t="str">
        <f>IF(AI1371&lt;&gt;"",VLOOKUP(AI1371,'DON GIA'!$M$1:$P$9,4,0),"")</f>
        <v/>
      </c>
      <c r="AM1371" s="715" t="str">
        <f t="shared" si="521"/>
        <v/>
      </c>
      <c r="AN1371" s="5"/>
      <c r="AO1371" s="699"/>
      <c r="AP1371" s="702" t="str">
        <f t="shared" si="516"/>
        <v/>
      </c>
      <c r="AQ1371" s="722" t="s">
        <v>551</v>
      </c>
      <c r="AR1371" s="722" t="s">
        <v>2038</v>
      </c>
      <c r="AS1371" s="639"/>
    </row>
    <row r="1372" spans="1:45" ht="99" outlineLevel="2">
      <c r="A1372" s="710">
        <f t="shared" si="522"/>
        <v>90</v>
      </c>
      <c r="B1372" s="711" t="str">
        <f>IF(C1372&lt;&gt;"",COUNTA($C$8:C1372),"")</f>
        <v/>
      </c>
      <c r="C1372" s="711"/>
      <c r="D1372" s="5" t="s">
        <v>440</v>
      </c>
      <c r="E1372" s="699"/>
      <c r="F1372" s="699"/>
      <c r="G1372" s="699"/>
      <c r="H1372" s="699"/>
      <c r="I1372" s="699"/>
      <c r="J1372" s="699"/>
      <c r="K1372" s="712"/>
      <c r="L1372" s="714" t="s">
        <v>35</v>
      </c>
      <c r="M1372" s="715" t="str">
        <f>IF(K1372&lt;&gt;"",VLOOKUP(K1372,'DON GIA'!$S$1:$U$19,3,0),"")</f>
        <v/>
      </c>
      <c r="N1372" s="715" t="str">
        <f>IF(K1372&lt;&gt;"",VLOOKUP(K1372,'DON GIA'!$S$1:$V$19,4,0),"")</f>
        <v/>
      </c>
      <c r="O1372" s="715" t="str">
        <f t="shared" si="517"/>
        <v/>
      </c>
      <c r="P1372" s="715" t="str">
        <f t="shared" si="518"/>
        <v/>
      </c>
      <c r="Q1372" s="5" t="s">
        <v>35</v>
      </c>
      <c r="R1372" s="699"/>
      <c r="S1372" s="699"/>
      <c r="T1372" s="715" t="str">
        <f>IF(Q1372&lt;&gt;"",VLOOKUP(Q1372,'DON GIA'!$H$1:$K$103,4,0),"")</f>
        <v/>
      </c>
      <c r="U1372" s="715" t="str">
        <f t="shared" si="519"/>
        <v/>
      </c>
      <c r="V1372" s="715"/>
      <c r="W1372" s="712" t="s">
        <v>998</v>
      </c>
      <c r="X1372" s="699" t="s">
        <v>38</v>
      </c>
      <c r="Y1372" s="718">
        <v>50.4</v>
      </c>
      <c r="Z1372" s="725"/>
      <c r="AA1372" s="715" t="str">
        <f>IF(W1372&lt;&gt;"",VLOOKUP(W1372,'DON GIA'!$A$1:$D$346,4,0),"")</f>
        <v>không hỗ trợ</v>
      </c>
      <c r="AB1372" s="715" t="str">
        <f t="shared" si="520"/>
        <v/>
      </c>
      <c r="AC1372" s="5"/>
      <c r="AD1372" s="5"/>
      <c r="AE1372" s="5"/>
      <c r="AF1372" s="5"/>
      <c r="AG1372" s="5"/>
      <c r="AH1372" s="699"/>
      <c r="AI1372" s="5"/>
      <c r="AJ1372" s="699"/>
      <c r="AK1372" s="699"/>
      <c r="AL1372" s="715" t="str">
        <f>IF(AI1372&lt;&gt;"",VLOOKUP(AI1372,'DON GIA'!$M$1:$P$9,4,0),"")</f>
        <v/>
      </c>
      <c r="AM1372" s="715" t="str">
        <f t="shared" si="521"/>
        <v/>
      </c>
      <c r="AN1372" s="5"/>
      <c r="AO1372" s="699"/>
      <c r="AP1372" s="702" t="str">
        <f t="shared" si="516"/>
        <v/>
      </c>
      <c r="AQ1372" s="722" t="s">
        <v>537</v>
      </c>
      <c r="AR1372" s="722" t="s">
        <v>2061</v>
      </c>
      <c r="AS1372" s="639"/>
    </row>
    <row r="1373" spans="1:45" ht="66.75" outlineLevel="2">
      <c r="A1373" s="710">
        <f t="shared" si="522"/>
        <v>90</v>
      </c>
      <c r="B1373" s="711" t="str">
        <f>IF(C1373&lt;&gt;"",COUNTA($C$8:C1373),"")</f>
        <v/>
      </c>
      <c r="C1373" s="711"/>
      <c r="D1373" s="5"/>
      <c r="E1373" s="699"/>
      <c r="F1373" s="699"/>
      <c r="G1373" s="699"/>
      <c r="H1373" s="699"/>
      <c r="I1373" s="699"/>
      <c r="J1373" s="699"/>
      <c r="K1373" s="712"/>
      <c r="L1373" s="714" t="s">
        <v>35</v>
      </c>
      <c r="M1373" s="715" t="str">
        <f>IF(K1373&lt;&gt;"",VLOOKUP(K1373,'DON GIA'!$S$1:$U$19,3,0),"")</f>
        <v/>
      </c>
      <c r="N1373" s="715" t="str">
        <f>IF(K1373&lt;&gt;"",VLOOKUP(K1373,'DON GIA'!$S$1:$V$19,4,0),"")</f>
        <v/>
      </c>
      <c r="O1373" s="715" t="str">
        <f t="shared" si="517"/>
        <v/>
      </c>
      <c r="P1373" s="715" t="str">
        <f t="shared" si="518"/>
        <v/>
      </c>
      <c r="Q1373" s="5" t="s">
        <v>35</v>
      </c>
      <c r="R1373" s="699"/>
      <c r="S1373" s="699"/>
      <c r="T1373" s="715" t="str">
        <f>IF(Q1373&lt;&gt;"",VLOOKUP(Q1373,'DON GIA'!$H$1:$K$103,4,0),"")</f>
        <v/>
      </c>
      <c r="U1373" s="715" t="str">
        <f t="shared" si="519"/>
        <v/>
      </c>
      <c r="V1373" s="715"/>
      <c r="W1373" s="712" t="s">
        <v>1256</v>
      </c>
      <c r="X1373" s="699" t="s">
        <v>27</v>
      </c>
      <c r="Y1373" s="718">
        <v>7.5</v>
      </c>
      <c r="Z1373" s="725"/>
      <c r="AA1373" s="715">
        <f>IF(W1373&lt;&gt;"",VLOOKUP(W1373,'DON GIA'!$A$1:$D$346,4,0),"")</f>
        <v>269273</v>
      </c>
      <c r="AB1373" s="715">
        <f t="shared" si="520"/>
        <v>2019547.5</v>
      </c>
      <c r="AC1373" s="5"/>
      <c r="AD1373" s="5"/>
      <c r="AE1373" s="5"/>
      <c r="AF1373" s="5"/>
      <c r="AG1373" s="5"/>
      <c r="AH1373" s="699"/>
      <c r="AI1373" s="5"/>
      <c r="AJ1373" s="699"/>
      <c r="AK1373" s="699"/>
      <c r="AL1373" s="715" t="str">
        <f>IF(AI1373&lt;&gt;"",VLOOKUP(AI1373,'DON GIA'!$M$1:$P$9,4,0),"")</f>
        <v/>
      </c>
      <c r="AM1373" s="715" t="str">
        <f t="shared" si="521"/>
        <v/>
      </c>
      <c r="AN1373" s="5"/>
      <c r="AO1373" s="699"/>
      <c r="AP1373" s="702" t="str">
        <f t="shared" si="516"/>
        <v/>
      </c>
      <c r="AQ1373" s="726" t="s">
        <v>2064</v>
      </c>
      <c r="AR1373" s="726" t="s">
        <v>1934</v>
      </c>
      <c r="AS1373" s="727"/>
    </row>
    <row r="1374" spans="1:45" outlineLevel="2">
      <c r="A1374" s="710">
        <f t="shared" si="522"/>
        <v>90</v>
      </c>
      <c r="B1374" s="711" t="str">
        <f>IF(C1374&lt;&gt;"",COUNTA($C$8:C1374),"")</f>
        <v/>
      </c>
      <c r="C1374" s="711"/>
      <c r="D1374" s="5"/>
      <c r="E1374" s="699"/>
      <c r="F1374" s="699"/>
      <c r="G1374" s="699"/>
      <c r="H1374" s="699"/>
      <c r="I1374" s="699"/>
      <c r="J1374" s="699"/>
      <c r="K1374" s="712"/>
      <c r="L1374" s="714" t="s">
        <v>35</v>
      </c>
      <c r="M1374" s="715" t="str">
        <f>IF(K1374&lt;&gt;"",VLOOKUP(K1374,'DON GIA'!$S$1:$U$19,3,0),"")</f>
        <v/>
      </c>
      <c r="N1374" s="715" t="str">
        <f>IF(K1374&lt;&gt;"",VLOOKUP(K1374,'DON GIA'!$S$1:$V$19,4,0),"")</f>
        <v/>
      </c>
      <c r="O1374" s="715" t="str">
        <f t="shared" si="517"/>
        <v/>
      </c>
      <c r="P1374" s="715" t="str">
        <f t="shared" si="518"/>
        <v/>
      </c>
      <c r="Q1374" s="5" t="s">
        <v>35</v>
      </c>
      <c r="R1374" s="699"/>
      <c r="S1374" s="699"/>
      <c r="T1374" s="715" t="str">
        <f>IF(Q1374&lt;&gt;"",VLOOKUP(Q1374,'DON GIA'!$H$1:$K$103,4,0),"")</f>
        <v/>
      </c>
      <c r="U1374" s="715" t="str">
        <f t="shared" si="519"/>
        <v/>
      </c>
      <c r="V1374" s="715"/>
      <c r="W1374" s="712" t="s">
        <v>1257</v>
      </c>
      <c r="X1374" s="699" t="s">
        <v>27</v>
      </c>
      <c r="Y1374" s="718">
        <v>15</v>
      </c>
      <c r="Z1374" s="725"/>
      <c r="AA1374" s="715">
        <f>IF(W1374&lt;&gt;"",VLOOKUP(W1374,'DON GIA'!$A$1:$D$346,4,0),"")</f>
        <v>199800</v>
      </c>
      <c r="AB1374" s="715">
        <f t="shared" si="520"/>
        <v>2997000</v>
      </c>
      <c r="AC1374" s="5"/>
      <c r="AD1374" s="5"/>
      <c r="AE1374" s="5"/>
      <c r="AF1374" s="5"/>
      <c r="AG1374" s="5"/>
      <c r="AH1374" s="699"/>
      <c r="AI1374" s="5"/>
      <c r="AJ1374" s="699"/>
      <c r="AK1374" s="699"/>
      <c r="AL1374" s="715" t="str">
        <f>IF(AI1374&lt;&gt;"",VLOOKUP(AI1374,'DON GIA'!$M$1:$P$9,4,0),"")</f>
        <v/>
      </c>
      <c r="AM1374" s="715" t="str">
        <f t="shared" si="521"/>
        <v/>
      </c>
      <c r="AN1374" s="5"/>
      <c r="AO1374" s="699"/>
      <c r="AP1374" s="702" t="str">
        <f t="shared" si="516"/>
        <v/>
      </c>
      <c r="AQ1374" s="712"/>
      <c r="AR1374" s="712"/>
      <c r="AS1374" s="727"/>
    </row>
    <row r="1375" spans="1:45" ht="50.25" outlineLevel="2">
      <c r="A1375" s="710">
        <f t="shared" si="522"/>
        <v>90</v>
      </c>
      <c r="B1375" s="711" t="str">
        <f>IF(C1375&lt;&gt;"",COUNTA($C$8:C1375),"")</f>
        <v/>
      </c>
      <c r="C1375" s="711"/>
      <c r="D1375" s="5"/>
      <c r="E1375" s="699"/>
      <c r="F1375" s="699"/>
      <c r="G1375" s="699"/>
      <c r="H1375" s="699"/>
      <c r="I1375" s="699"/>
      <c r="J1375" s="699"/>
      <c r="K1375" s="712"/>
      <c r="L1375" s="714" t="s">
        <v>35</v>
      </c>
      <c r="M1375" s="715" t="str">
        <f>IF(K1375&lt;&gt;"",VLOOKUP(K1375,'DON GIA'!$S$1:$U$19,3,0),"")</f>
        <v/>
      </c>
      <c r="N1375" s="715" t="str">
        <f>IF(K1375&lt;&gt;"",VLOOKUP(K1375,'DON GIA'!$S$1:$V$19,4,0),"")</f>
        <v/>
      </c>
      <c r="O1375" s="715" t="str">
        <f t="shared" si="517"/>
        <v/>
      </c>
      <c r="P1375" s="715" t="str">
        <f t="shared" si="518"/>
        <v/>
      </c>
      <c r="Q1375" s="5" t="s">
        <v>35</v>
      </c>
      <c r="R1375" s="699"/>
      <c r="S1375" s="699"/>
      <c r="T1375" s="715" t="str">
        <f>IF(Q1375&lt;&gt;"",VLOOKUP(Q1375,'DON GIA'!$H$1:$K$103,4,0),"")</f>
        <v/>
      </c>
      <c r="U1375" s="715" t="str">
        <f t="shared" si="519"/>
        <v/>
      </c>
      <c r="V1375" s="715"/>
      <c r="W1375" s="712" t="s">
        <v>1258</v>
      </c>
      <c r="X1375" s="699" t="s">
        <v>27</v>
      </c>
      <c r="Y1375" s="718">
        <v>47.5</v>
      </c>
      <c r="Z1375" s="725"/>
      <c r="AA1375" s="715">
        <f>IF(W1375&lt;&gt;"",VLOOKUP(W1375,'DON GIA'!$A$1:$D$346,4,0),"")</f>
        <v>376089</v>
      </c>
      <c r="AB1375" s="715">
        <f t="shared" si="520"/>
        <v>17864227.5</v>
      </c>
      <c r="AC1375" s="5"/>
      <c r="AD1375" s="5"/>
      <c r="AE1375" s="5"/>
      <c r="AF1375" s="5"/>
      <c r="AG1375" s="5"/>
      <c r="AH1375" s="699"/>
      <c r="AI1375" s="5"/>
      <c r="AJ1375" s="699"/>
      <c r="AK1375" s="699"/>
      <c r="AL1375" s="715" t="str">
        <f>IF(AI1375&lt;&gt;"",VLOOKUP(AI1375,'DON GIA'!$M$1:$P$9,4,0),"")</f>
        <v/>
      </c>
      <c r="AM1375" s="715" t="str">
        <f t="shared" si="521"/>
        <v/>
      </c>
      <c r="AN1375" s="5"/>
      <c r="AO1375" s="699"/>
      <c r="AP1375" s="702" t="str">
        <f t="shared" si="516"/>
        <v/>
      </c>
      <c r="AQ1375" s="712"/>
      <c r="AR1375" s="712"/>
      <c r="AS1375" s="727"/>
    </row>
    <row r="1376" spans="1:45" outlineLevel="2">
      <c r="A1376" s="710">
        <f t="shared" si="522"/>
        <v>90</v>
      </c>
      <c r="B1376" s="711"/>
      <c r="C1376" s="711"/>
      <c r="D1376" s="708"/>
      <c r="E1376" s="699"/>
      <c r="F1376" s="699"/>
      <c r="G1376" s="699"/>
      <c r="H1376" s="699"/>
      <c r="I1376" s="699"/>
      <c r="J1376" s="699"/>
      <c r="K1376" s="712"/>
      <c r="L1376" s="714" t="s">
        <v>35</v>
      </c>
      <c r="M1376" s="715" t="str">
        <f>IF(K1376&lt;&gt;"",VLOOKUP(K1376,'DON GIA'!$S$1:$U$19,3,0),"")</f>
        <v/>
      </c>
      <c r="N1376" s="715" t="str">
        <f>IF(K1376&lt;&gt;"",VLOOKUP(K1376,'DON GIA'!$S$1:$V$19,4,0),"")</f>
        <v/>
      </c>
      <c r="O1376" s="715" t="str">
        <f t="shared" si="517"/>
        <v/>
      </c>
      <c r="P1376" s="715" t="str">
        <f t="shared" si="518"/>
        <v/>
      </c>
      <c r="Q1376" s="5" t="s">
        <v>35</v>
      </c>
      <c r="R1376" s="699"/>
      <c r="S1376" s="699"/>
      <c r="T1376" s="715" t="str">
        <f>IF(Q1376&lt;&gt;"",VLOOKUP(Q1376,'DON GIA'!$H$1:$K$103,4,0),"")</f>
        <v/>
      </c>
      <c r="U1376" s="715" t="str">
        <f t="shared" si="519"/>
        <v/>
      </c>
      <c r="V1376" s="715"/>
      <c r="W1376" s="712" t="s">
        <v>35</v>
      </c>
      <c r="X1376" s="699"/>
      <c r="Y1376" s="718"/>
      <c r="Z1376" s="725"/>
      <c r="AA1376" s="715" t="str">
        <f>IF(W1376&lt;&gt;"",VLOOKUP(W1376,'DON GIA'!$A$1:$D$346,4,0),"")</f>
        <v/>
      </c>
      <c r="AB1376" s="715" t="str">
        <f t="shared" si="520"/>
        <v/>
      </c>
      <c r="AC1376" s="5"/>
      <c r="AD1376" s="5"/>
      <c r="AE1376" s="5"/>
      <c r="AF1376" s="5"/>
      <c r="AG1376" s="5"/>
      <c r="AH1376" s="699"/>
      <c r="AI1376" s="5"/>
      <c r="AJ1376" s="699"/>
      <c r="AK1376" s="699"/>
      <c r="AL1376" s="715" t="str">
        <f>IF(AI1376&lt;&gt;"",VLOOKUP(AI1376,'DON GIA'!$M$1:$P$9,4,0),"")</f>
        <v/>
      </c>
      <c r="AM1376" s="715" t="str">
        <f t="shared" si="521"/>
        <v/>
      </c>
      <c r="AN1376" s="5"/>
      <c r="AO1376" s="699"/>
      <c r="AP1376" s="702" t="str">
        <f t="shared" si="516"/>
        <v/>
      </c>
      <c r="AQ1376" s="712"/>
      <c r="AR1376" s="712"/>
      <c r="AS1376" s="727"/>
    </row>
    <row r="1377" spans="1:45" outlineLevel="1">
      <c r="A1377" s="658" t="s">
        <v>2069</v>
      </c>
      <c r="B1377" s="696">
        <f>IF(C1377&lt;&gt;"",COUNTA($C$8:C1377),"")</f>
        <v>91</v>
      </c>
      <c r="C1377" s="696">
        <v>483</v>
      </c>
      <c r="D1377" s="708" t="s">
        <v>501</v>
      </c>
      <c r="E1377" s="698"/>
      <c r="F1377" s="699"/>
      <c r="G1377" s="698"/>
      <c r="H1377" s="698"/>
      <c r="I1377" s="698"/>
      <c r="J1377" s="698"/>
      <c r="K1377" s="697"/>
      <c r="L1377" s="701">
        <f>SUBTOTAL(9,L1378:L1389)</f>
        <v>99.6</v>
      </c>
      <c r="M1377" s="702"/>
      <c r="N1377" s="702"/>
      <c r="O1377" s="702">
        <f>SUBTOTAL(9,O1378:O1389)</f>
        <v>167228400</v>
      </c>
      <c r="P1377" s="702">
        <f>SUBTOTAL(9,P1378:P1389)</f>
        <v>0</v>
      </c>
      <c r="Q1377" s="708"/>
      <c r="R1377" s="698"/>
      <c r="S1377" s="698">
        <f>SUBTOTAL(9,S1378:S1389)</f>
        <v>0</v>
      </c>
      <c r="T1377" s="702"/>
      <c r="U1377" s="702">
        <f>SUBTOTAL(9,U1378:U1389)</f>
        <v>0</v>
      </c>
      <c r="V1377" s="702"/>
      <c r="W1377" s="697"/>
      <c r="X1377" s="698"/>
      <c r="Y1377" s="705">
        <f>SUBTOTAL(9,Y1378:Y1389)</f>
        <v>181.52600000000001</v>
      </c>
      <c r="Z1377" s="724">
        <f>SUBTOTAL(9,Z1378:Z1389)</f>
        <v>0</v>
      </c>
      <c r="AA1377" s="702"/>
      <c r="AB1377" s="702">
        <f>SUBTOTAL(9,AB1378:AB1389)</f>
        <v>354310887.3779999</v>
      </c>
      <c r="AC1377" s="708"/>
      <c r="AD1377" s="708"/>
      <c r="AE1377" s="708"/>
      <c r="AF1377" s="708"/>
      <c r="AG1377" s="708"/>
      <c r="AH1377" s="698"/>
      <c r="AI1377" s="708"/>
      <c r="AJ1377" s="698"/>
      <c r="AK1377" s="698">
        <f>SUBTOTAL(9,AK1378:AK1389)</f>
        <v>0</v>
      </c>
      <c r="AL1377" s="702"/>
      <c r="AM1377" s="702">
        <f>SUBTOTAL(9,AM1378:AM1389)</f>
        <v>0</v>
      </c>
      <c r="AN1377" s="708"/>
      <c r="AO1377" s="698">
        <f>SUBTOTAL(9,AO1378:AO1389)</f>
        <v>0</v>
      </c>
      <c r="AP1377" s="702">
        <f t="shared" si="516"/>
        <v>521539287.3779999</v>
      </c>
      <c r="AQ1377" s="709"/>
      <c r="AR1377" s="709"/>
      <c r="AS1377" s="723"/>
    </row>
    <row r="1378" spans="1:45" ht="69" outlineLevel="2">
      <c r="A1378" s="710">
        <f>IF(B1377&lt;&gt;"",B1377,A1346)</f>
        <v>91</v>
      </c>
      <c r="B1378" s="711" t="str">
        <f>IF(C1378&lt;&gt;"",COUNTA($C$8:C1378),"")</f>
        <v/>
      </c>
      <c r="C1378" s="711"/>
      <c r="D1378" s="5" t="s">
        <v>502</v>
      </c>
      <c r="E1378" s="699">
        <v>4</v>
      </c>
      <c r="F1378" s="699"/>
      <c r="G1378" s="699">
        <v>174</v>
      </c>
      <c r="H1378" s="699">
        <v>79</v>
      </c>
      <c r="I1378" s="699">
        <v>250</v>
      </c>
      <c r="J1378" s="699" t="s">
        <v>235</v>
      </c>
      <c r="K1378" s="712" t="s">
        <v>973</v>
      </c>
      <c r="L1378" s="714">
        <v>99.6</v>
      </c>
      <c r="M1378" s="715">
        <f>IF(K1378&lt;&gt;"",VLOOKUP(K1378,'DON GIA'!$S$1:$U$19,3,0),"")</f>
        <v>1679000</v>
      </c>
      <c r="N1378" s="715">
        <f>IF(K1378&lt;&gt;"",VLOOKUP(K1378,'DON GIA'!$S$1:$V$19,4,0),"")</f>
        <v>0</v>
      </c>
      <c r="O1378" s="715">
        <f t="shared" ref="O1378:O1389" si="523">IF(K1378&lt;&gt;"",L1378*M1378,"")</f>
        <v>167228400</v>
      </c>
      <c r="P1378" s="715">
        <f t="shared" ref="P1378:P1389" si="524">IF(K1378&lt;&gt;"",L1378*N1378,"")</f>
        <v>0</v>
      </c>
      <c r="Q1378" s="5" t="s">
        <v>35</v>
      </c>
      <c r="R1378" s="699"/>
      <c r="S1378" s="699"/>
      <c r="T1378" s="715" t="str">
        <f>IF(Q1378&lt;&gt;"",VLOOKUP(Q1378,'DON GIA'!$H$1:$K$103,4,0),"")</f>
        <v/>
      </c>
      <c r="U1378" s="715" t="str">
        <f t="shared" si="519"/>
        <v/>
      </c>
      <c r="V1378" s="715" t="s">
        <v>2163</v>
      </c>
      <c r="W1378" s="712" t="s">
        <v>1311</v>
      </c>
      <c r="X1378" s="699" t="s">
        <v>27</v>
      </c>
      <c r="Y1378" s="718">
        <v>8</v>
      </c>
      <c r="Z1378" s="725"/>
      <c r="AA1378" s="715">
        <f>IF(W1378&lt;&gt;"",VLOOKUP(W1378,'DON GIA'!$A$1:$D$346,4,0),"")</f>
        <v>3152933</v>
      </c>
      <c r="AB1378" s="715">
        <f t="shared" ref="AB1378:AB1445" si="525">IF(W1378&lt;&gt;"",IF(ISNUMBER(AA1378),Y1378*AA1378,""),"")</f>
        <v>25223464</v>
      </c>
      <c r="AC1378" s="5"/>
      <c r="AD1378" s="5" t="s">
        <v>29</v>
      </c>
      <c r="AE1378" s="5" t="s">
        <v>30</v>
      </c>
      <c r="AF1378" s="5" t="s">
        <v>41</v>
      </c>
      <c r="AG1378" s="5" t="s">
        <v>32</v>
      </c>
      <c r="AH1378" s="699"/>
      <c r="AI1378" s="5"/>
      <c r="AJ1378" s="699"/>
      <c r="AK1378" s="699"/>
      <c r="AL1378" s="715" t="str">
        <f>IF(AI1378&lt;&gt;"",VLOOKUP(AI1378,'DON GIA'!$M$1:$P$9,4,0),"")</f>
        <v/>
      </c>
      <c r="AM1378" s="715" t="str">
        <f t="shared" ref="AM1378:AM1389" si="526">IF(AI1378&lt;&gt;"",AK1378*AL1378,"")</f>
        <v/>
      </c>
      <c r="AN1378" s="5"/>
      <c r="AO1378" s="699"/>
      <c r="AP1378" s="702" t="str">
        <f t="shared" si="516"/>
        <v/>
      </c>
      <c r="AQ1378" s="709" t="s">
        <v>2421</v>
      </c>
      <c r="AR1378" s="709" t="s">
        <v>2021</v>
      </c>
      <c r="AS1378" s="723"/>
    </row>
    <row r="1379" spans="1:45" ht="82.5" outlineLevel="2">
      <c r="A1379" s="710">
        <f t="shared" ref="A1379:A1389" si="527">IF(B1378&lt;&gt;"",B1378,A1378)</f>
        <v>91</v>
      </c>
      <c r="B1379" s="711" t="str">
        <f>IF(C1379&lt;&gt;"",COUNTA($C$8:C1379),"")</f>
        <v/>
      </c>
      <c r="C1379" s="711"/>
      <c r="D1379" s="5" t="s">
        <v>250</v>
      </c>
      <c r="E1379" s="699"/>
      <c r="F1379" s="699"/>
      <c r="G1379" s="699"/>
      <c r="H1379" s="699"/>
      <c r="I1379" s="699"/>
      <c r="J1379" s="699"/>
      <c r="K1379" s="712"/>
      <c r="L1379" s="714" t="s">
        <v>35</v>
      </c>
      <c r="M1379" s="715" t="str">
        <f>IF(K1379&lt;&gt;"",VLOOKUP(K1379,'DON GIA'!$S$1:$U$19,3,0),"")</f>
        <v/>
      </c>
      <c r="N1379" s="715" t="str">
        <f>IF(K1379&lt;&gt;"",VLOOKUP(K1379,'DON GIA'!$S$1:$V$19,4,0),"")</f>
        <v/>
      </c>
      <c r="O1379" s="715" t="str">
        <f t="shared" si="523"/>
        <v/>
      </c>
      <c r="P1379" s="715" t="str">
        <f t="shared" si="524"/>
        <v/>
      </c>
      <c r="Q1379" s="5" t="s">
        <v>35</v>
      </c>
      <c r="R1379" s="699"/>
      <c r="S1379" s="699"/>
      <c r="T1379" s="715" t="str">
        <f>IF(Q1379&lt;&gt;"",VLOOKUP(Q1379,'DON GIA'!$H$1:$K$103,4,0),"")</f>
        <v/>
      </c>
      <c r="U1379" s="715" t="str">
        <f t="shared" si="519"/>
        <v/>
      </c>
      <c r="V1379" s="715"/>
      <c r="W1379" s="712" t="s">
        <v>1063</v>
      </c>
      <c r="X1379" s="699" t="s">
        <v>27</v>
      </c>
      <c r="Y1379" s="718">
        <v>59.87</v>
      </c>
      <c r="Z1379" s="725"/>
      <c r="AA1379" s="715">
        <f>IF(W1379&lt;&gt;"",VLOOKUP(W1379,'DON GIA'!$A$1:$D$346,4,0),"")</f>
        <v>3941166</v>
      </c>
      <c r="AB1379" s="715">
        <f t="shared" si="525"/>
        <v>235957608.41999999</v>
      </c>
      <c r="AC1379" s="5"/>
      <c r="AD1379" s="5" t="s">
        <v>29</v>
      </c>
      <c r="AE1379" s="5" t="s">
        <v>30</v>
      </c>
      <c r="AF1379" s="5" t="s">
        <v>31</v>
      </c>
      <c r="AG1379" s="5" t="s">
        <v>32</v>
      </c>
      <c r="AH1379" s="699"/>
      <c r="AI1379" s="5"/>
      <c r="AJ1379" s="699"/>
      <c r="AK1379" s="699"/>
      <c r="AL1379" s="715" t="str">
        <f>IF(AI1379&lt;&gt;"",VLOOKUP(AI1379,'DON GIA'!$M$1:$P$9,4,0),"")</f>
        <v/>
      </c>
      <c r="AM1379" s="715" t="str">
        <f t="shared" si="526"/>
        <v/>
      </c>
      <c r="AN1379" s="5"/>
      <c r="AO1379" s="699"/>
      <c r="AP1379" s="702" t="str">
        <f t="shared" si="516"/>
        <v/>
      </c>
      <c r="AQ1379" s="722" t="s">
        <v>552</v>
      </c>
      <c r="AR1379" s="722" t="s">
        <v>2065</v>
      </c>
      <c r="AS1379" s="639"/>
    </row>
    <row r="1380" spans="1:45" ht="181.5" outlineLevel="2">
      <c r="A1380" s="710">
        <f t="shared" si="527"/>
        <v>91</v>
      </c>
      <c r="B1380" s="711" t="str">
        <f>IF(C1380&lt;&gt;"",COUNTA($C$8:C1380),"")</f>
        <v/>
      </c>
      <c r="C1380" s="711"/>
      <c r="D1380" s="5"/>
      <c r="E1380" s="699"/>
      <c r="F1380" s="699"/>
      <c r="G1380" s="699"/>
      <c r="H1380" s="699"/>
      <c r="I1380" s="699"/>
      <c r="J1380" s="699"/>
      <c r="K1380" s="712"/>
      <c r="L1380" s="714" t="s">
        <v>35</v>
      </c>
      <c r="M1380" s="715" t="str">
        <f>IF(K1380&lt;&gt;"",VLOOKUP(K1380,'DON GIA'!$S$1:$U$19,3,0),"")</f>
        <v/>
      </c>
      <c r="N1380" s="715" t="str">
        <f>IF(K1380&lt;&gt;"",VLOOKUP(K1380,'DON GIA'!$S$1:$V$19,4,0),"")</f>
        <v/>
      </c>
      <c r="O1380" s="715" t="str">
        <f t="shared" si="523"/>
        <v/>
      </c>
      <c r="P1380" s="715" t="str">
        <f t="shared" si="524"/>
        <v/>
      </c>
      <c r="Q1380" s="5" t="s">
        <v>35</v>
      </c>
      <c r="R1380" s="699"/>
      <c r="S1380" s="699"/>
      <c r="T1380" s="715" t="str">
        <f>IF(Q1380&lt;&gt;"",VLOOKUP(Q1380,'DON GIA'!$H$1:$K$103,4,0),"")</f>
        <v/>
      </c>
      <c r="U1380" s="715" t="str">
        <f t="shared" si="519"/>
        <v/>
      </c>
      <c r="V1380" s="715"/>
      <c r="W1380" s="712" t="s">
        <v>1080</v>
      </c>
      <c r="X1380" s="699" t="s">
        <v>27</v>
      </c>
      <c r="Y1380" s="718">
        <v>5.28</v>
      </c>
      <c r="Z1380" s="725"/>
      <c r="AA1380" s="715">
        <f>IF(W1380&lt;&gt;"",VLOOKUP(W1380,'DON GIA'!$A$1:$D$346,4,0),"")</f>
        <v>10375629</v>
      </c>
      <c r="AB1380" s="715">
        <f t="shared" si="525"/>
        <v>54783321.120000005</v>
      </c>
      <c r="AC1380" s="5"/>
      <c r="AD1380" s="5" t="s">
        <v>29</v>
      </c>
      <c r="AE1380" s="5" t="s">
        <v>30</v>
      </c>
      <c r="AF1380" s="5" t="s">
        <v>31</v>
      </c>
      <c r="AG1380" s="5" t="s">
        <v>32</v>
      </c>
      <c r="AH1380" s="699"/>
      <c r="AI1380" s="5"/>
      <c r="AJ1380" s="699"/>
      <c r="AK1380" s="699"/>
      <c r="AL1380" s="715" t="str">
        <f>IF(AI1380&lt;&gt;"",VLOOKUP(AI1380,'DON GIA'!$M$1:$P$9,4,0),"")</f>
        <v/>
      </c>
      <c r="AM1380" s="715" t="str">
        <f t="shared" si="526"/>
        <v/>
      </c>
      <c r="AN1380" s="5"/>
      <c r="AO1380" s="699"/>
      <c r="AP1380" s="702" t="str">
        <f t="shared" si="516"/>
        <v/>
      </c>
      <c r="AQ1380" s="722" t="s">
        <v>553</v>
      </c>
      <c r="AR1380" s="722" t="s">
        <v>2066</v>
      </c>
      <c r="AS1380" s="639"/>
    </row>
    <row r="1381" spans="1:45" ht="66.75" outlineLevel="2">
      <c r="A1381" s="710">
        <f t="shared" si="527"/>
        <v>91</v>
      </c>
      <c r="B1381" s="711" t="str">
        <f>IF(C1381&lt;&gt;"",COUNTA($C$8:C1381),"")</f>
        <v/>
      </c>
      <c r="C1381" s="711"/>
      <c r="D1381" s="5"/>
      <c r="E1381" s="699"/>
      <c r="F1381" s="699"/>
      <c r="G1381" s="699"/>
      <c r="H1381" s="699"/>
      <c r="I1381" s="699"/>
      <c r="J1381" s="699"/>
      <c r="K1381" s="712"/>
      <c r="L1381" s="714" t="s">
        <v>35</v>
      </c>
      <c r="M1381" s="715" t="str">
        <f>IF(K1381&lt;&gt;"",VLOOKUP(K1381,'DON GIA'!$S$1:$U$19,3,0),"")</f>
        <v/>
      </c>
      <c r="N1381" s="715" t="str">
        <f>IF(K1381&lt;&gt;"",VLOOKUP(K1381,'DON GIA'!$S$1:$V$19,4,0),"")</f>
        <v/>
      </c>
      <c r="O1381" s="715" t="str">
        <f t="shared" si="523"/>
        <v/>
      </c>
      <c r="P1381" s="715" t="str">
        <f t="shared" si="524"/>
        <v/>
      </c>
      <c r="Q1381" s="5" t="s">
        <v>35</v>
      </c>
      <c r="R1381" s="699"/>
      <c r="S1381" s="699"/>
      <c r="T1381" s="715" t="str">
        <f>IF(Q1381&lt;&gt;"",VLOOKUP(Q1381,'DON GIA'!$H$1:$K$103,4,0),"")</f>
        <v/>
      </c>
      <c r="U1381" s="715" t="str">
        <f t="shared" si="519"/>
        <v/>
      </c>
      <c r="V1381" s="715"/>
      <c r="W1381" s="712" t="s">
        <v>1224</v>
      </c>
      <c r="X1381" s="699" t="s">
        <v>27</v>
      </c>
      <c r="Y1381" s="718">
        <v>3.48</v>
      </c>
      <c r="Z1381" s="725"/>
      <c r="AA1381" s="715">
        <f>IF(W1381&lt;&gt;"",VLOOKUP(W1381,'DON GIA'!$A$1:$D$346,4,0),"")</f>
        <v>264499</v>
      </c>
      <c r="AB1381" s="715">
        <f t="shared" si="525"/>
        <v>920456.52</v>
      </c>
      <c r="AC1381" s="5"/>
      <c r="AD1381" s="5"/>
      <c r="AE1381" s="5"/>
      <c r="AF1381" s="5"/>
      <c r="AG1381" s="5"/>
      <c r="AH1381" s="699"/>
      <c r="AI1381" s="5"/>
      <c r="AJ1381" s="699"/>
      <c r="AK1381" s="699"/>
      <c r="AL1381" s="715" t="str">
        <f>IF(AI1381&lt;&gt;"",VLOOKUP(AI1381,'DON GIA'!$M$1:$P$9,4,0),"")</f>
        <v/>
      </c>
      <c r="AM1381" s="715" t="str">
        <f t="shared" si="526"/>
        <v/>
      </c>
      <c r="AN1381" s="5"/>
      <c r="AO1381" s="699"/>
      <c r="AP1381" s="702" t="str">
        <f t="shared" si="516"/>
        <v/>
      </c>
      <c r="AQ1381" s="735" t="s">
        <v>554</v>
      </c>
      <c r="AR1381" s="735" t="s">
        <v>2067</v>
      </c>
      <c r="AS1381" s="631"/>
    </row>
    <row r="1382" spans="1:45" ht="33.75" outlineLevel="2">
      <c r="A1382" s="710">
        <f t="shared" si="527"/>
        <v>91</v>
      </c>
      <c r="B1382" s="711" t="str">
        <f>IF(C1382&lt;&gt;"",COUNTA($C$8:C1382),"")</f>
        <v/>
      </c>
      <c r="C1382" s="711"/>
      <c r="D1382" s="5"/>
      <c r="E1382" s="699"/>
      <c r="F1382" s="699"/>
      <c r="G1382" s="699"/>
      <c r="H1382" s="699"/>
      <c r="I1382" s="699"/>
      <c r="J1382" s="699"/>
      <c r="K1382" s="712"/>
      <c r="L1382" s="714" t="s">
        <v>35</v>
      </c>
      <c r="M1382" s="715" t="str">
        <f>IF(K1382&lt;&gt;"",VLOOKUP(K1382,'DON GIA'!$S$1:$U$19,3,0),"")</f>
        <v/>
      </c>
      <c r="N1382" s="715" t="str">
        <f>IF(K1382&lt;&gt;"",VLOOKUP(K1382,'DON GIA'!$S$1:$V$19,4,0),"")</f>
        <v/>
      </c>
      <c r="O1382" s="715" t="str">
        <f t="shared" si="523"/>
        <v/>
      </c>
      <c r="P1382" s="715" t="str">
        <f t="shared" si="524"/>
        <v/>
      </c>
      <c r="Q1382" s="5" t="s">
        <v>35</v>
      </c>
      <c r="R1382" s="699"/>
      <c r="S1382" s="699"/>
      <c r="T1382" s="715" t="str">
        <f>IF(Q1382&lt;&gt;"",VLOOKUP(Q1382,'DON GIA'!$H$1:$K$103,4,0),"")</f>
        <v/>
      </c>
      <c r="U1382" s="715" t="str">
        <f t="shared" si="519"/>
        <v/>
      </c>
      <c r="V1382" s="715"/>
      <c r="W1382" s="712" t="s">
        <v>1312</v>
      </c>
      <c r="X1382" s="699" t="s">
        <v>27</v>
      </c>
      <c r="Y1382" s="718">
        <v>22.05</v>
      </c>
      <c r="Z1382" s="725"/>
      <c r="AA1382" s="715">
        <f>IF(W1382&lt;&gt;"",VLOOKUP(W1382,'DON GIA'!$A$1:$D$346,4,0),"")</f>
        <v>873908</v>
      </c>
      <c r="AB1382" s="715">
        <f t="shared" si="525"/>
        <v>19269671.400000002</v>
      </c>
      <c r="AC1382" s="5"/>
      <c r="AD1382" s="5" t="s">
        <v>29</v>
      </c>
      <c r="AE1382" s="5" t="s">
        <v>36</v>
      </c>
      <c r="AF1382" s="5" t="s">
        <v>116</v>
      </c>
      <c r="AG1382" s="5" t="s">
        <v>136</v>
      </c>
      <c r="AH1382" s="699"/>
      <c r="AI1382" s="5"/>
      <c r="AJ1382" s="699"/>
      <c r="AK1382" s="699"/>
      <c r="AL1382" s="715" t="str">
        <f>IF(AI1382&lt;&gt;"",VLOOKUP(AI1382,'DON GIA'!$M$1:$P$9,4,0),"")</f>
        <v/>
      </c>
      <c r="AM1382" s="715" t="str">
        <f t="shared" si="526"/>
        <v/>
      </c>
      <c r="AN1382" s="5"/>
      <c r="AO1382" s="699"/>
      <c r="AP1382" s="702" t="str">
        <f t="shared" si="516"/>
        <v/>
      </c>
      <c r="AQ1382" s="712"/>
      <c r="AR1382" s="712" t="s">
        <v>1921</v>
      </c>
      <c r="AS1382" s="727"/>
    </row>
    <row r="1383" spans="1:45" outlineLevel="2">
      <c r="A1383" s="710">
        <f t="shared" si="527"/>
        <v>91</v>
      </c>
      <c r="B1383" s="711" t="str">
        <f>IF(C1383&lt;&gt;"",COUNTA($C$8:C1383),"")</f>
        <v/>
      </c>
      <c r="C1383" s="711"/>
      <c r="D1383" s="5"/>
      <c r="E1383" s="699"/>
      <c r="F1383" s="699"/>
      <c r="G1383" s="699"/>
      <c r="H1383" s="699"/>
      <c r="I1383" s="699"/>
      <c r="J1383" s="699"/>
      <c r="K1383" s="712"/>
      <c r="L1383" s="714" t="s">
        <v>35</v>
      </c>
      <c r="M1383" s="715" t="str">
        <f>IF(K1383&lt;&gt;"",VLOOKUP(K1383,'DON GIA'!$S$1:$U$19,3,0),"")</f>
        <v/>
      </c>
      <c r="N1383" s="715" t="str">
        <f>IF(K1383&lt;&gt;"",VLOOKUP(K1383,'DON GIA'!$S$1:$V$19,4,0),"")</f>
        <v/>
      </c>
      <c r="O1383" s="715" t="str">
        <f t="shared" si="523"/>
        <v/>
      </c>
      <c r="P1383" s="715" t="str">
        <f t="shared" si="524"/>
        <v/>
      </c>
      <c r="Q1383" s="5" t="s">
        <v>35</v>
      </c>
      <c r="R1383" s="699"/>
      <c r="S1383" s="699"/>
      <c r="T1383" s="715" t="str">
        <f>IF(Q1383&lt;&gt;"",VLOOKUP(Q1383,'DON GIA'!$H$1:$K$103,4,0),"")</f>
        <v/>
      </c>
      <c r="U1383" s="715" t="str">
        <f t="shared" si="519"/>
        <v/>
      </c>
      <c r="V1383" s="715"/>
      <c r="W1383" s="712" t="s">
        <v>1023</v>
      </c>
      <c r="X1383" s="699" t="s">
        <v>38</v>
      </c>
      <c r="Y1383" s="718">
        <v>0.126</v>
      </c>
      <c r="Z1383" s="725"/>
      <c r="AA1383" s="715">
        <f>IF(W1383&lt;&gt;"",VLOOKUP(W1383,'DON GIA'!$A$1:$D$346,4,0),"")</f>
        <v>2523428</v>
      </c>
      <c r="AB1383" s="715">
        <f t="shared" si="525"/>
        <v>317951.92800000001</v>
      </c>
      <c r="AC1383" s="5"/>
      <c r="AD1383" s="5"/>
      <c r="AE1383" s="5"/>
      <c r="AF1383" s="5"/>
      <c r="AG1383" s="5"/>
      <c r="AH1383" s="699"/>
      <c r="AI1383" s="5"/>
      <c r="AJ1383" s="699"/>
      <c r="AK1383" s="699"/>
      <c r="AL1383" s="715" t="str">
        <f>IF(AI1383&lt;&gt;"",VLOOKUP(AI1383,'DON GIA'!$M$1:$P$9,4,0),"")</f>
        <v/>
      </c>
      <c r="AM1383" s="715" t="str">
        <f t="shared" si="526"/>
        <v/>
      </c>
      <c r="AN1383" s="5"/>
      <c r="AO1383" s="699"/>
      <c r="AP1383" s="702" t="str">
        <f t="shared" si="516"/>
        <v/>
      </c>
      <c r="AQ1383" s="712"/>
      <c r="AR1383" s="712" t="s">
        <v>2068</v>
      </c>
      <c r="AS1383" s="727"/>
    </row>
    <row r="1384" spans="1:45" outlineLevel="2">
      <c r="A1384" s="710">
        <f t="shared" si="527"/>
        <v>91</v>
      </c>
      <c r="B1384" s="711" t="str">
        <f>IF(C1384&lt;&gt;"",COUNTA($C$8:C1384),"")</f>
        <v/>
      </c>
      <c r="C1384" s="711"/>
      <c r="D1384" s="5"/>
      <c r="E1384" s="699"/>
      <c r="F1384" s="699"/>
      <c r="G1384" s="699"/>
      <c r="H1384" s="699"/>
      <c r="I1384" s="699"/>
      <c r="J1384" s="699"/>
      <c r="K1384" s="712"/>
      <c r="L1384" s="714" t="s">
        <v>35</v>
      </c>
      <c r="M1384" s="715" t="str">
        <f>IF(K1384&lt;&gt;"",VLOOKUP(K1384,'DON GIA'!$S$1:$U$19,3,0),"")</f>
        <v/>
      </c>
      <c r="N1384" s="715" t="str">
        <f>IF(K1384&lt;&gt;"",VLOOKUP(K1384,'DON GIA'!$S$1:$V$19,4,0),"")</f>
        <v/>
      </c>
      <c r="O1384" s="715" t="str">
        <f t="shared" si="523"/>
        <v/>
      </c>
      <c r="P1384" s="715" t="str">
        <f t="shared" si="524"/>
        <v/>
      </c>
      <c r="Q1384" s="5" t="s">
        <v>35</v>
      </c>
      <c r="R1384" s="699"/>
      <c r="S1384" s="699"/>
      <c r="T1384" s="715" t="str">
        <f>IF(Q1384&lt;&gt;"",VLOOKUP(Q1384,'DON GIA'!$H$1:$K$103,4,0),"")</f>
        <v/>
      </c>
      <c r="U1384" s="715" t="str">
        <f t="shared" si="519"/>
        <v/>
      </c>
      <c r="V1384" s="715"/>
      <c r="W1384" s="712" t="s">
        <v>1194</v>
      </c>
      <c r="X1384" s="699" t="s">
        <v>27</v>
      </c>
      <c r="Y1384" s="718">
        <v>0.84</v>
      </c>
      <c r="Z1384" s="725"/>
      <c r="AA1384" s="715">
        <f>IF(W1384&lt;&gt;"",VLOOKUP(W1384,'DON GIA'!$A$1:$D$346,4,0),"")</f>
        <v>292949</v>
      </c>
      <c r="AB1384" s="715">
        <f t="shared" si="525"/>
        <v>246077.16</v>
      </c>
      <c r="AC1384" s="5"/>
      <c r="AD1384" s="5"/>
      <c r="AE1384" s="5"/>
      <c r="AF1384" s="5"/>
      <c r="AG1384" s="5"/>
      <c r="AH1384" s="699"/>
      <c r="AI1384" s="5"/>
      <c r="AJ1384" s="699"/>
      <c r="AK1384" s="699"/>
      <c r="AL1384" s="715" t="str">
        <f>IF(AI1384&lt;&gt;"",VLOOKUP(AI1384,'DON GIA'!$M$1:$P$9,4,0),"")</f>
        <v/>
      </c>
      <c r="AM1384" s="715" t="str">
        <f t="shared" si="526"/>
        <v/>
      </c>
      <c r="AN1384" s="5"/>
      <c r="AO1384" s="699"/>
      <c r="AP1384" s="702" t="str">
        <f t="shared" si="516"/>
        <v/>
      </c>
      <c r="AQ1384" s="712"/>
      <c r="AR1384" s="712"/>
      <c r="AS1384" s="727"/>
    </row>
    <row r="1385" spans="1:45" s="77" customFormat="1" outlineLevel="2">
      <c r="A1385" s="710">
        <f t="shared" si="527"/>
        <v>91</v>
      </c>
      <c r="B1385" s="711" t="str">
        <f>IF(C1385&lt;&gt;"",COUNTA($C$8:C1385),"")</f>
        <v/>
      </c>
      <c r="C1385" s="711"/>
      <c r="D1385" s="5"/>
      <c r="E1385" s="699"/>
      <c r="F1385" s="699"/>
      <c r="G1385" s="699"/>
      <c r="H1385" s="699"/>
      <c r="I1385" s="699"/>
      <c r="J1385" s="699"/>
      <c r="K1385" s="712"/>
      <c r="L1385" s="714" t="s">
        <v>35</v>
      </c>
      <c r="M1385" s="715" t="str">
        <f>IF(K1385&lt;&gt;"",VLOOKUP(K1385,'DON GIA'!$S$1:$U$19,3,0),"")</f>
        <v/>
      </c>
      <c r="N1385" s="715" t="str">
        <f>IF(K1385&lt;&gt;"",VLOOKUP(K1385,'DON GIA'!$S$1:$V$19,4,0),"")</f>
        <v/>
      </c>
      <c r="O1385" s="715" t="str">
        <f t="shared" si="523"/>
        <v/>
      </c>
      <c r="P1385" s="715" t="str">
        <f t="shared" si="524"/>
        <v/>
      </c>
      <c r="Q1385" s="5" t="s">
        <v>35</v>
      </c>
      <c r="R1385" s="699"/>
      <c r="S1385" s="699"/>
      <c r="T1385" s="715" t="str">
        <f>IF(Q1385&lt;&gt;"",VLOOKUP(Q1385,'DON GIA'!$H$1:$K$103,4,0),"")</f>
        <v/>
      </c>
      <c r="U1385" s="715" t="str">
        <f t="shared" si="519"/>
        <v/>
      </c>
      <c r="V1385" s="715"/>
      <c r="W1385" s="712" t="s">
        <v>1313</v>
      </c>
      <c r="X1385" s="699" t="s">
        <v>27</v>
      </c>
      <c r="Y1385" s="718">
        <v>5.13</v>
      </c>
      <c r="Z1385" s="725"/>
      <c r="AA1385" s="715">
        <f>IF(W1385&lt;&gt;"",VLOOKUP(W1385,'DON GIA'!$A$1:$D$346,4,0),"")</f>
        <v>282038</v>
      </c>
      <c r="AB1385" s="715">
        <f t="shared" si="525"/>
        <v>1446854.94</v>
      </c>
      <c r="AC1385" s="5"/>
      <c r="AD1385" s="5"/>
      <c r="AE1385" s="5"/>
      <c r="AF1385" s="5"/>
      <c r="AG1385" s="5"/>
      <c r="AH1385" s="699"/>
      <c r="AI1385" s="5"/>
      <c r="AJ1385" s="699"/>
      <c r="AK1385" s="699"/>
      <c r="AL1385" s="715" t="str">
        <f>IF(AI1385&lt;&gt;"",VLOOKUP(AI1385,'DON GIA'!$M$1:$P$9,4,0),"")</f>
        <v/>
      </c>
      <c r="AM1385" s="715" t="str">
        <f t="shared" si="526"/>
        <v/>
      </c>
      <c r="AN1385" s="5"/>
      <c r="AO1385" s="699"/>
      <c r="AP1385" s="702" t="str">
        <f t="shared" si="516"/>
        <v/>
      </c>
      <c r="AQ1385" s="712"/>
      <c r="AR1385" s="712"/>
      <c r="AS1385" s="727"/>
    </row>
    <row r="1386" spans="1:45" s="77" customFormat="1" outlineLevel="2">
      <c r="A1386" s="710">
        <f t="shared" si="527"/>
        <v>91</v>
      </c>
      <c r="B1386" s="711" t="str">
        <f>IF(C1386&lt;&gt;"",COUNTA($C$8:C1386),"")</f>
        <v/>
      </c>
      <c r="C1386" s="711"/>
      <c r="D1386" s="5"/>
      <c r="E1386" s="699"/>
      <c r="F1386" s="699"/>
      <c r="G1386" s="699"/>
      <c r="H1386" s="699"/>
      <c r="I1386" s="699"/>
      <c r="J1386" s="699"/>
      <c r="K1386" s="712"/>
      <c r="L1386" s="714" t="s">
        <v>35</v>
      </c>
      <c r="M1386" s="715" t="str">
        <f>IF(K1386&lt;&gt;"",VLOOKUP(K1386,'DON GIA'!$S$1:$U$19,3,0),"")</f>
        <v/>
      </c>
      <c r="N1386" s="715" t="str">
        <f>IF(K1386&lt;&gt;"",VLOOKUP(K1386,'DON GIA'!$S$1:$V$19,4,0),"")</f>
        <v/>
      </c>
      <c r="O1386" s="715" t="str">
        <f t="shared" si="523"/>
        <v/>
      </c>
      <c r="P1386" s="715" t="str">
        <f t="shared" si="524"/>
        <v/>
      </c>
      <c r="Q1386" s="5" t="s">
        <v>35</v>
      </c>
      <c r="R1386" s="699"/>
      <c r="S1386" s="699"/>
      <c r="T1386" s="715" t="str">
        <f>IF(Q1386&lt;&gt;"",VLOOKUP(Q1386,'DON GIA'!$H$1:$K$103,4,0),"")</f>
        <v/>
      </c>
      <c r="U1386" s="715" t="str">
        <f t="shared" si="519"/>
        <v/>
      </c>
      <c r="V1386" s="715"/>
      <c r="W1386" s="712" t="s">
        <v>1242</v>
      </c>
      <c r="X1386" s="699" t="s">
        <v>27</v>
      </c>
      <c r="Y1386" s="718">
        <v>59.87</v>
      </c>
      <c r="Z1386" s="725"/>
      <c r="AA1386" s="715">
        <f>IF(W1386&lt;&gt;"",VLOOKUP(W1386,'DON GIA'!$A$1:$D$346,4,0),"")</f>
        <v>161275</v>
      </c>
      <c r="AB1386" s="715">
        <f t="shared" si="525"/>
        <v>9655534.25</v>
      </c>
      <c r="AC1386" s="5"/>
      <c r="AD1386" s="5"/>
      <c r="AE1386" s="5"/>
      <c r="AF1386" s="5"/>
      <c r="AG1386" s="5"/>
      <c r="AH1386" s="699"/>
      <c r="AI1386" s="5"/>
      <c r="AJ1386" s="699"/>
      <c r="AK1386" s="699"/>
      <c r="AL1386" s="715" t="str">
        <f>IF(AI1386&lt;&gt;"",VLOOKUP(AI1386,'DON GIA'!$M$1:$P$9,4,0),"")</f>
        <v/>
      </c>
      <c r="AM1386" s="715" t="str">
        <f t="shared" si="526"/>
        <v/>
      </c>
      <c r="AN1386" s="5"/>
      <c r="AO1386" s="699"/>
      <c r="AP1386" s="702" t="str">
        <f t="shared" si="516"/>
        <v/>
      </c>
      <c r="AQ1386" s="712"/>
      <c r="AR1386" s="712"/>
      <c r="AS1386" s="727"/>
    </row>
    <row r="1387" spans="1:45" s="77" customFormat="1" outlineLevel="2">
      <c r="A1387" s="710">
        <f t="shared" si="527"/>
        <v>91</v>
      </c>
      <c r="B1387" s="711" t="str">
        <f>IF(C1387&lt;&gt;"",COUNTA($C$8:C1387),"")</f>
        <v/>
      </c>
      <c r="C1387" s="711"/>
      <c r="D1387" s="5"/>
      <c r="E1387" s="699"/>
      <c r="F1387" s="699"/>
      <c r="G1387" s="699"/>
      <c r="H1387" s="699"/>
      <c r="I1387" s="699"/>
      <c r="J1387" s="699"/>
      <c r="K1387" s="712"/>
      <c r="L1387" s="714" t="s">
        <v>35</v>
      </c>
      <c r="M1387" s="715" t="str">
        <f>IF(K1387&lt;&gt;"",VLOOKUP(K1387,'DON GIA'!$S$1:$U$19,3,0),"")</f>
        <v/>
      </c>
      <c r="N1387" s="715" t="str">
        <f>IF(K1387&lt;&gt;"",VLOOKUP(K1387,'DON GIA'!$S$1:$V$19,4,0),"")</f>
        <v/>
      </c>
      <c r="O1387" s="715" t="str">
        <f t="shared" si="523"/>
        <v/>
      </c>
      <c r="P1387" s="715" t="str">
        <f t="shared" si="524"/>
        <v/>
      </c>
      <c r="Q1387" s="5" t="s">
        <v>35</v>
      </c>
      <c r="R1387" s="699"/>
      <c r="S1387" s="699"/>
      <c r="T1387" s="715" t="str">
        <f>IF(Q1387&lt;&gt;"",VLOOKUP(Q1387,'DON GIA'!$H$1:$K$103,4,0),"")</f>
        <v/>
      </c>
      <c r="U1387" s="715" t="str">
        <f t="shared" si="519"/>
        <v/>
      </c>
      <c r="V1387" s="715"/>
      <c r="W1387" s="712" t="s">
        <v>1314</v>
      </c>
      <c r="X1387" s="699" t="s">
        <v>27</v>
      </c>
      <c r="Y1387" s="718">
        <v>15.88</v>
      </c>
      <c r="Z1387" s="725"/>
      <c r="AA1387" s="715">
        <f>IF(W1387&lt;&gt;"",VLOOKUP(W1387,'DON GIA'!$A$1:$D$346,4,0),"")</f>
        <v>169828</v>
      </c>
      <c r="AB1387" s="715">
        <f t="shared" si="525"/>
        <v>2696868.64</v>
      </c>
      <c r="AC1387" s="5"/>
      <c r="AD1387" s="5"/>
      <c r="AE1387" s="5"/>
      <c r="AF1387" s="5"/>
      <c r="AG1387" s="5"/>
      <c r="AH1387" s="699"/>
      <c r="AI1387" s="5"/>
      <c r="AJ1387" s="699"/>
      <c r="AK1387" s="699"/>
      <c r="AL1387" s="715" t="str">
        <f>IF(AI1387&lt;&gt;"",VLOOKUP(AI1387,'DON GIA'!$M$1:$P$9,4,0),"")</f>
        <v/>
      </c>
      <c r="AM1387" s="715" t="str">
        <f t="shared" si="526"/>
        <v/>
      </c>
      <c r="AN1387" s="5"/>
      <c r="AO1387" s="699"/>
      <c r="AP1387" s="702" t="str">
        <f t="shared" si="516"/>
        <v/>
      </c>
      <c r="AQ1387" s="712"/>
      <c r="AR1387" s="712"/>
      <c r="AS1387" s="727"/>
    </row>
    <row r="1388" spans="1:45" s="77" customFormat="1" outlineLevel="2">
      <c r="A1388" s="710">
        <f t="shared" si="527"/>
        <v>91</v>
      </c>
      <c r="B1388" s="711" t="str">
        <f>IF(C1388&lt;&gt;"",COUNTA($C$8:C1388),"")</f>
        <v/>
      </c>
      <c r="C1388" s="711"/>
      <c r="D1388" s="5"/>
      <c r="E1388" s="699"/>
      <c r="F1388" s="699"/>
      <c r="G1388" s="699"/>
      <c r="H1388" s="699"/>
      <c r="I1388" s="699"/>
      <c r="J1388" s="699"/>
      <c r="K1388" s="712"/>
      <c r="L1388" s="714" t="s">
        <v>35</v>
      </c>
      <c r="M1388" s="715" t="str">
        <f>IF(K1388&lt;&gt;"",VLOOKUP(K1388,'DON GIA'!$S$1:$U$19,3,0),"")</f>
        <v/>
      </c>
      <c r="N1388" s="715" t="str">
        <f>IF(K1388&lt;&gt;"",VLOOKUP(K1388,'DON GIA'!$S$1:$V$19,4,0),"")</f>
        <v/>
      </c>
      <c r="O1388" s="715" t="str">
        <f t="shared" si="523"/>
        <v/>
      </c>
      <c r="P1388" s="715" t="str">
        <f t="shared" si="524"/>
        <v/>
      </c>
      <c r="Q1388" s="5" t="s">
        <v>35</v>
      </c>
      <c r="R1388" s="699"/>
      <c r="S1388" s="699"/>
      <c r="T1388" s="715" t="str">
        <f>IF(Q1388&lt;&gt;"",VLOOKUP(Q1388,'DON GIA'!$H$1:$K$103,4,0),"")</f>
        <v/>
      </c>
      <c r="U1388" s="715" t="str">
        <f t="shared" si="519"/>
        <v/>
      </c>
      <c r="V1388" s="715"/>
      <c r="W1388" s="712" t="s">
        <v>1049</v>
      </c>
      <c r="X1388" s="699" t="s">
        <v>42</v>
      </c>
      <c r="Y1388" s="718">
        <v>1</v>
      </c>
      <c r="Z1388" s="725"/>
      <c r="AA1388" s="715">
        <f>IF(W1388&lt;&gt;"",VLOOKUP(W1388,'DON GIA'!$A$1:$D$346,4,0),"")</f>
        <v>3793079</v>
      </c>
      <c r="AB1388" s="715">
        <f t="shared" si="525"/>
        <v>3793079</v>
      </c>
      <c r="AC1388" s="5"/>
      <c r="AD1388" s="5"/>
      <c r="AE1388" s="5"/>
      <c r="AF1388" s="5"/>
      <c r="AG1388" s="5"/>
      <c r="AH1388" s="699"/>
      <c r="AI1388" s="5"/>
      <c r="AJ1388" s="699"/>
      <c r="AK1388" s="699"/>
      <c r="AL1388" s="715" t="str">
        <f>IF(AI1388&lt;&gt;"",VLOOKUP(AI1388,'DON GIA'!$M$1:$P$9,4,0),"")</f>
        <v/>
      </c>
      <c r="AM1388" s="715" t="str">
        <f t="shared" si="526"/>
        <v/>
      </c>
      <c r="AN1388" s="5"/>
      <c r="AO1388" s="699"/>
      <c r="AP1388" s="702" t="str">
        <f t="shared" si="516"/>
        <v/>
      </c>
      <c r="AQ1388" s="712"/>
      <c r="AR1388" s="712"/>
      <c r="AS1388" s="727"/>
    </row>
    <row r="1389" spans="1:45" s="77" customFormat="1" outlineLevel="2">
      <c r="A1389" s="710">
        <f t="shared" si="527"/>
        <v>91</v>
      </c>
      <c r="B1389" s="711"/>
      <c r="C1389" s="711"/>
      <c r="D1389" s="708"/>
      <c r="E1389" s="699"/>
      <c r="F1389" s="699"/>
      <c r="G1389" s="699"/>
      <c r="H1389" s="699"/>
      <c r="I1389" s="699"/>
      <c r="J1389" s="699"/>
      <c r="K1389" s="712"/>
      <c r="L1389" s="714" t="s">
        <v>35</v>
      </c>
      <c r="M1389" s="730" t="str">
        <f>IF(K1389&lt;&gt;"",VLOOKUP(K1389,'DON GIA'!$S$1:$U$19,3,0),"")</f>
        <v/>
      </c>
      <c r="N1389" s="730" t="str">
        <f>IF(K1389&lt;&gt;"",VLOOKUP(K1389,'DON GIA'!$S$1:$V$19,4,0),"")</f>
        <v/>
      </c>
      <c r="O1389" s="730" t="str">
        <f t="shared" si="523"/>
        <v/>
      </c>
      <c r="P1389" s="730" t="str">
        <f t="shared" si="524"/>
        <v/>
      </c>
      <c r="Q1389" s="5" t="s">
        <v>35</v>
      </c>
      <c r="R1389" s="699"/>
      <c r="S1389" s="699"/>
      <c r="T1389" s="715" t="str">
        <f>IF(Q1389&lt;&gt;"",VLOOKUP(Q1389,'DON GIA'!$H$1:$K$103,4,0),"")</f>
        <v/>
      </c>
      <c r="U1389" s="715" t="str">
        <f t="shared" si="519"/>
        <v/>
      </c>
      <c r="V1389" s="715"/>
      <c r="W1389" s="712" t="s">
        <v>35</v>
      </c>
      <c r="X1389" s="699"/>
      <c r="Y1389" s="718"/>
      <c r="Z1389" s="725"/>
      <c r="AA1389" s="715" t="str">
        <f>IF(W1389&lt;&gt;"",VLOOKUP(W1389,'DON GIA'!$A$1:$D$346,4,0),"")</f>
        <v/>
      </c>
      <c r="AB1389" s="715" t="str">
        <f t="shared" si="525"/>
        <v/>
      </c>
      <c r="AC1389" s="5"/>
      <c r="AD1389" s="5"/>
      <c r="AE1389" s="5"/>
      <c r="AF1389" s="5"/>
      <c r="AG1389" s="5"/>
      <c r="AH1389" s="699"/>
      <c r="AI1389" s="5"/>
      <c r="AJ1389" s="5"/>
      <c r="AK1389" s="5"/>
      <c r="AL1389" s="715" t="str">
        <f>IF(AI1389&lt;&gt;"",VLOOKUP(AI1389,'DON GIA'!$M$1:$P$9,4,0),"")</f>
        <v/>
      </c>
      <c r="AM1389" s="715" t="str">
        <f t="shared" si="526"/>
        <v/>
      </c>
      <c r="AN1389" s="699"/>
      <c r="AO1389" s="712"/>
      <c r="AP1389" s="702" t="str">
        <f t="shared" si="516"/>
        <v/>
      </c>
      <c r="AQ1389" s="712"/>
      <c r="AR1389" s="712"/>
      <c r="AS1389" s="727"/>
    </row>
    <row r="1390" spans="1:45" ht="50.25" outlineLevel="1">
      <c r="A1390" s="658" t="s">
        <v>2252</v>
      </c>
      <c r="B1390" s="696">
        <f>IF(C1390&lt;&gt;"",COUNTA($C$8:C1390),"")</f>
        <v>92</v>
      </c>
      <c r="C1390" s="696">
        <v>484</v>
      </c>
      <c r="D1390" s="708" t="s">
        <v>2428</v>
      </c>
      <c r="E1390" s="698"/>
      <c r="F1390" s="699"/>
      <c r="G1390" s="698"/>
      <c r="H1390" s="698"/>
      <c r="I1390" s="698"/>
      <c r="J1390" s="698"/>
      <c r="K1390" s="697"/>
      <c r="L1390" s="701">
        <f>SUBTOTAL(9,L1391:L1407)</f>
        <v>21.9</v>
      </c>
      <c r="M1390" s="702"/>
      <c r="N1390" s="702"/>
      <c r="O1390" s="702">
        <f>SUBTOTAL(9,O1391:O1407)</f>
        <v>36770100</v>
      </c>
      <c r="P1390" s="702">
        <f>SUBTOTAL(9,P1391:P1407)</f>
        <v>0</v>
      </c>
      <c r="Q1390" s="708"/>
      <c r="R1390" s="698"/>
      <c r="S1390" s="698">
        <f>SUBTOTAL(9,S1391:S1407)</f>
        <v>0</v>
      </c>
      <c r="T1390" s="702"/>
      <c r="U1390" s="702">
        <f>SUBTOTAL(9,U1391:U1407)</f>
        <v>0</v>
      </c>
      <c r="V1390" s="702"/>
      <c r="W1390" s="697"/>
      <c r="X1390" s="698"/>
      <c r="Y1390" s="705">
        <f>SUBTOTAL(9,Y1391:Y1407)</f>
        <v>0</v>
      </c>
      <c r="Z1390" s="724">
        <f>SUBTOTAL(9,Z1391:Z1407)</f>
        <v>0</v>
      </c>
      <c r="AA1390" s="702"/>
      <c r="AB1390" s="702">
        <f>SUBTOTAL(9,AB1391:AB1407)</f>
        <v>0</v>
      </c>
      <c r="AC1390" s="708"/>
      <c r="AD1390" s="708"/>
      <c r="AE1390" s="708"/>
      <c r="AF1390" s="708"/>
      <c r="AG1390" s="708"/>
      <c r="AH1390" s="698"/>
      <c r="AI1390" s="708"/>
      <c r="AJ1390" s="698"/>
      <c r="AK1390" s="698">
        <f>SUBTOTAL(9,AK1391:AK1407)</f>
        <v>0</v>
      </c>
      <c r="AL1390" s="702"/>
      <c r="AM1390" s="702">
        <f>SUBTOTAL(9,AM1391:AM1407)</f>
        <v>0</v>
      </c>
      <c r="AN1390" s="708"/>
      <c r="AO1390" s="698">
        <f>SUBTOTAL(9,AO1391:AO1407)</f>
        <v>0</v>
      </c>
      <c r="AP1390" s="702">
        <f t="shared" si="516"/>
        <v>36770100</v>
      </c>
      <c r="AQ1390" s="656"/>
      <c r="AR1390" s="779"/>
      <c r="AS1390" s="780"/>
    </row>
    <row r="1391" spans="1:45" ht="33.75" outlineLevel="2">
      <c r="A1391" s="710">
        <f>IF(B1390&lt;&gt;"",B1390,A1376)</f>
        <v>92</v>
      </c>
      <c r="B1391" s="711" t="str">
        <f>IF(C1391&lt;&gt;"",COUNTA($C$8:C1391),"")</f>
        <v/>
      </c>
      <c r="C1391" s="711"/>
      <c r="D1391" s="107" t="s">
        <v>435</v>
      </c>
      <c r="E1391" s="699">
        <v>1</v>
      </c>
      <c r="F1391" s="699"/>
      <c r="G1391" s="699">
        <v>232</v>
      </c>
      <c r="H1391" s="699">
        <v>7</v>
      </c>
      <c r="I1391" s="699">
        <v>396</v>
      </c>
      <c r="J1391" s="699" t="s">
        <v>522</v>
      </c>
      <c r="K1391" s="712" t="s">
        <v>973</v>
      </c>
      <c r="L1391" s="714">
        <v>21.9</v>
      </c>
      <c r="M1391" s="715">
        <f>IF(K1391&lt;&gt;"",VLOOKUP(K1391,'DON GIA'!$S$1:$U$19,3,0),"")</f>
        <v>1679000</v>
      </c>
      <c r="N1391" s="715">
        <f>IF(K1391&lt;&gt;"",VLOOKUP(K1391,'DON GIA'!$S$1:$V$19,4,0),"")</f>
        <v>0</v>
      </c>
      <c r="O1391" s="715">
        <f>IF(K1391&lt;&gt;"",L1391*M1391,"")</f>
        <v>36770100</v>
      </c>
      <c r="P1391" s="715">
        <f>IF(K1391&lt;&gt;"",L1391*N1391,"")</f>
        <v>0</v>
      </c>
      <c r="Q1391" s="5" t="s">
        <v>35</v>
      </c>
      <c r="R1391" s="699"/>
      <c r="S1391" s="699"/>
      <c r="T1391" s="715" t="str">
        <f>IF(Q1391&lt;&gt;"",VLOOKUP(Q1391,'DON GIA'!$H$1:$K$103,4,0),"")</f>
        <v/>
      </c>
      <c r="U1391" s="715" t="str">
        <f t="shared" si="519"/>
        <v/>
      </c>
      <c r="V1391" s="715"/>
      <c r="W1391" s="712"/>
      <c r="X1391" s="699"/>
      <c r="Y1391" s="718"/>
      <c r="Z1391" s="725"/>
      <c r="AA1391" s="715" t="str">
        <f>IF(W1391&lt;&gt;"",VLOOKUP(W1391,'DON GIA'!$A$1:$D$346,4,0),"")</f>
        <v/>
      </c>
      <c r="AB1391" s="715" t="str">
        <f t="shared" si="525"/>
        <v/>
      </c>
      <c r="AC1391" s="5"/>
      <c r="AD1391" s="5"/>
      <c r="AE1391" s="5"/>
      <c r="AF1391" s="5"/>
      <c r="AG1391" s="5"/>
      <c r="AH1391" s="699"/>
      <c r="AI1391" s="5"/>
      <c r="AJ1391" s="699"/>
      <c r="AK1391" s="699"/>
      <c r="AL1391" s="715" t="str">
        <f>IF(AI1391&lt;&gt;"",VLOOKUP(AI1391,'DON GIA'!$M$1:$P$9,4,0),"")</f>
        <v/>
      </c>
      <c r="AM1391" s="715" t="str">
        <f t="shared" ref="AM1391:AM1458" si="528">IF(AI1391&lt;&gt;"",AK1391*AL1391,"")</f>
        <v/>
      </c>
      <c r="AN1391" s="5"/>
      <c r="AO1391" s="699"/>
      <c r="AP1391" s="702" t="str">
        <f t="shared" si="516"/>
        <v/>
      </c>
      <c r="AQ1391" s="656" t="s">
        <v>2422</v>
      </c>
      <c r="AR1391" s="779" t="s">
        <v>2021</v>
      </c>
      <c r="AS1391" s="780"/>
    </row>
    <row r="1392" spans="1:45" ht="201" outlineLevel="2">
      <c r="A1392" s="710">
        <f t="shared" ref="A1392:A1407" si="529">IF(B1391&lt;&gt;"",B1391,A1391)</f>
        <v>92</v>
      </c>
      <c r="B1392" s="711" t="str">
        <f>IF(C1392&lt;&gt;"",COUNTA($C$8:C1392),"")</f>
        <v/>
      </c>
      <c r="C1392" s="711"/>
      <c r="D1392" s="5" t="s">
        <v>436</v>
      </c>
      <c r="E1392" s="699"/>
      <c r="F1392" s="699"/>
      <c r="G1392" s="699"/>
      <c r="H1392" s="699"/>
      <c r="I1392" s="699"/>
      <c r="J1392" s="699"/>
      <c r="K1392" s="712"/>
      <c r="L1392" s="714"/>
      <c r="M1392" s="715" t="str">
        <f>IF(K1392&lt;&gt;"",VLOOKUP(K1392,'DON GIA'!$S$1:$U$19,3,0),"")</f>
        <v/>
      </c>
      <c r="N1392" s="715" t="str">
        <f>IF(K1392&lt;&gt;"",VLOOKUP(K1392,'DON GIA'!$S$1:$V$19,4,0),"")</f>
        <v/>
      </c>
      <c r="O1392" s="715" t="str">
        <f t="shared" ref="O1392:O1459" si="530">IF(K1392&lt;&gt;"",L1392*M1392,"")</f>
        <v/>
      </c>
      <c r="P1392" s="715" t="str">
        <f t="shared" ref="P1392:P1459" si="531">IF(K1392&lt;&gt;"",L1392*N1392,"")</f>
        <v/>
      </c>
      <c r="Q1392" s="5" t="s">
        <v>35</v>
      </c>
      <c r="R1392" s="699"/>
      <c r="S1392" s="699"/>
      <c r="T1392" s="715" t="str">
        <f>IF(Q1392&lt;&gt;"",VLOOKUP(Q1392,'DON GIA'!$H$1:$K$103,4,0),"")</f>
        <v/>
      </c>
      <c r="U1392" s="715" t="str">
        <f t="shared" si="519"/>
        <v/>
      </c>
      <c r="V1392" s="715"/>
      <c r="W1392" s="712"/>
      <c r="X1392" s="699"/>
      <c r="Y1392" s="718"/>
      <c r="Z1392" s="725"/>
      <c r="AA1392" s="715" t="str">
        <f>IF(W1392&lt;&gt;"",VLOOKUP(W1392,'DON GIA'!$A$1:$D$346,4,0),"")</f>
        <v/>
      </c>
      <c r="AB1392" s="715" t="str">
        <f t="shared" si="525"/>
        <v/>
      </c>
      <c r="AC1392" s="5"/>
      <c r="AD1392" s="5"/>
      <c r="AE1392" s="5"/>
      <c r="AF1392" s="5"/>
      <c r="AG1392" s="5"/>
      <c r="AH1392" s="699"/>
      <c r="AI1392" s="5"/>
      <c r="AJ1392" s="699"/>
      <c r="AK1392" s="699"/>
      <c r="AL1392" s="715" t="str">
        <f>IF(AI1392&lt;&gt;"",VLOOKUP(AI1392,'DON GIA'!$M$1:$P$9,4,0),"")</f>
        <v/>
      </c>
      <c r="AM1392" s="715" t="str">
        <f t="shared" si="528"/>
        <v/>
      </c>
      <c r="AN1392" s="5"/>
      <c r="AO1392" s="699"/>
      <c r="AP1392" s="702" t="str">
        <f t="shared" si="516"/>
        <v/>
      </c>
      <c r="AQ1392" s="655" t="s">
        <v>2423</v>
      </c>
      <c r="AR1392" s="782" t="s">
        <v>2038</v>
      </c>
      <c r="AS1392" s="729"/>
    </row>
    <row r="1393" spans="1:45" ht="66" outlineLevel="2">
      <c r="A1393" s="710">
        <f t="shared" si="529"/>
        <v>92</v>
      </c>
      <c r="B1393" s="711" t="str">
        <f>IF(C1393&lt;&gt;"",COUNTA($C$8:C1393),"")</f>
        <v/>
      </c>
      <c r="C1393" s="711"/>
      <c r="D1393" s="5" t="s">
        <v>437</v>
      </c>
      <c r="E1393" s="699"/>
      <c r="F1393" s="699"/>
      <c r="G1393" s="699"/>
      <c r="H1393" s="699"/>
      <c r="I1393" s="699"/>
      <c r="J1393" s="699"/>
      <c r="K1393" s="712"/>
      <c r="L1393" s="714" t="s">
        <v>35</v>
      </c>
      <c r="M1393" s="715" t="str">
        <f>IF(K1393&lt;&gt;"",VLOOKUP(K1393,'DON GIA'!$S$1:$U$19,3,0),"")</f>
        <v/>
      </c>
      <c r="N1393" s="715" t="str">
        <f>IF(K1393&lt;&gt;"",VLOOKUP(K1393,'DON GIA'!$S$1:$V$19,4,0),"")</f>
        <v/>
      </c>
      <c r="O1393" s="715" t="str">
        <f t="shared" si="530"/>
        <v/>
      </c>
      <c r="P1393" s="715" t="str">
        <f t="shared" si="531"/>
        <v/>
      </c>
      <c r="Q1393" s="5" t="s">
        <v>35</v>
      </c>
      <c r="R1393" s="699"/>
      <c r="S1393" s="699"/>
      <c r="T1393" s="715" t="str">
        <f>IF(Q1393&lt;&gt;"",VLOOKUP(Q1393,'DON GIA'!$H$1:$K$103,4,0),"")</f>
        <v/>
      </c>
      <c r="U1393" s="715" t="str">
        <f t="shared" si="519"/>
        <v/>
      </c>
      <c r="V1393" s="715"/>
      <c r="W1393" s="712"/>
      <c r="X1393" s="699"/>
      <c r="Y1393" s="718"/>
      <c r="Z1393" s="725"/>
      <c r="AA1393" s="715" t="str">
        <f>IF(W1393&lt;&gt;"",VLOOKUP(W1393,'DON GIA'!$A$1:$D$346,4,0),"")</f>
        <v/>
      </c>
      <c r="AB1393" s="715" t="str">
        <f t="shared" si="525"/>
        <v/>
      </c>
      <c r="AC1393" s="5"/>
      <c r="AD1393" s="5"/>
      <c r="AE1393" s="5"/>
      <c r="AF1393" s="5"/>
      <c r="AG1393" s="5"/>
      <c r="AH1393" s="699"/>
      <c r="AI1393" s="5"/>
      <c r="AJ1393" s="699"/>
      <c r="AK1393" s="699"/>
      <c r="AL1393" s="715" t="str">
        <f>IF(AI1393&lt;&gt;"",VLOOKUP(AI1393,'DON GIA'!$M$1:$P$9,4,0),"")</f>
        <v/>
      </c>
      <c r="AM1393" s="715" t="str">
        <f t="shared" si="528"/>
        <v/>
      </c>
      <c r="AN1393" s="5"/>
      <c r="AO1393" s="699"/>
      <c r="AP1393" s="702" t="str">
        <f t="shared" si="516"/>
        <v/>
      </c>
      <c r="AQ1393" s="655" t="s">
        <v>515</v>
      </c>
      <c r="AR1393" s="735" t="s">
        <v>2051</v>
      </c>
      <c r="AS1393" s="729"/>
    </row>
    <row r="1394" spans="1:45" ht="33" outlineLevel="2">
      <c r="A1394" s="710">
        <f t="shared" si="529"/>
        <v>92</v>
      </c>
      <c r="B1394" s="711" t="str">
        <f>IF(C1394&lt;&gt;"",COUNTA($C$8:C1394),"")</f>
        <v/>
      </c>
      <c r="C1394" s="711"/>
      <c r="D1394" s="5" t="s">
        <v>441</v>
      </c>
      <c r="E1394" s="699"/>
      <c r="F1394" s="699"/>
      <c r="G1394" s="699"/>
      <c r="H1394" s="699"/>
      <c r="I1394" s="699"/>
      <c r="J1394" s="699"/>
      <c r="K1394" s="712"/>
      <c r="L1394" s="714" t="s">
        <v>35</v>
      </c>
      <c r="M1394" s="715" t="str">
        <f>IF(K1394&lt;&gt;"",VLOOKUP(K1394,'DON GIA'!$S$1:$U$19,3,0),"")</f>
        <v/>
      </c>
      <c r="N1394" s="715" t="str">
        <f>IF(K1394&lt;&gt;"",VLOOKUP(K1394,'DON GIA'!$S$1:$V$19,4,0),"")</f>
        <v/>
      </c>
      <c r="O1394" s="715" t="str">
        <f t="shared" si="530"/>
        <v/>
      </c>
      <c r="P1394" s="715" t="str">
        <f t="shared" si="531"/>
        <v/>
      </c>
      <c r="Q1394" s="5" t="s">
        <v>35</v>
      </c>
      <c r="R1394" s="699"/>
      <c r="S1394" s="699"/>
      <c r="T1394" s="715" t="str">
        <f>IF(Q1394&lt;&gt;"",VLOOKUP(Q1394,'DON GIA'!$H$1:$K$103,4,0),"")</f>
        <v/>
      </c>
      <c r="U1394" s="715" t="str">
        <f t="shared" si="519"/>
        <v/>
      </c>
      <c r="V1394" s="715"/>
      <c r="W1394" s="712"/>
      <c r="X1394" s="699"/>
      <c r="Y1394" s="718"/>
      <c r="Z1394" s="725"/>
      <c r="AA1394" s="715" t="str">
        <f>IF(W1394&lt;&gt;"",VLOOKUP(W1394,'DON GIA'!$A$1:$D$346,4,0),"")</f>
        <v/>
      </c>
      <c r="AB1394" s="715" t="str">
        <f t="shared" si="525"/>
        <v/>
      </c>
      <c r="AC1394" s="5"/>
      <c r="AD1394" s="5"/>
      <c r="AE1394" s="5"/>
      <c r="AF1394" s="5"/>
      <c r="AG1394" s="5"/>
      <c r="AH1394" s="699"/>
      <c r="AI1394" s="5"/>
      <c r="AJ1394" s="699"/>
      <c r="AK1394" s="699"/>
      <c r="AL1394" s="715" t="str">
        <f>IF(AI1394&lt;&gt;"",VLOOKUP(AI1394,'DON GIA'!$M$1:$P$9,4,0),"")</f>
        <v/>
      </c>
      <c r="AM1394" s="715" t="str">
        <f t="shared" si="528"/>
        <v/>
      </c>
      <c r="AN1394" s="5"/>
      <c r="AO1394" s="699"/>
      <c r="AP1394" s="702" t="str">
        <f t="shared" si="516"/>
        <v/>
      </c>
      <c r="AQ1394" s="656" t="s">
        <v>529</v>
      </c>
      <c r="AR1394" s="726" t="s">
        <v>1997</v>
      </c>
      <c r="AS1394" s="639"/>
    </row>
    <row r="1395" spans="1:45" ht="33.75" outlineLevel="2">
      <c r="A1395" s="710">
        <f t="shared" si="529"/>
        <v>92</v>
      </c>
      <c r="B1395" s="711" t="str">
        <f>IF(C1395&lt;&gt;"",COUNTA($C$8:C1395),"")</f>
        <v/>
      </c>
      <c r="C1395" s="711"/>
      <c r="D1395" s="71" t="s">
        <v>443</v>
      </c>
      <c r="E1395" s="699"/>
      <c r="F1395" s="699"/>
      <c r="G1395" s="699"/>
      <c r="H1395" s="699"/>
      <c r="I1395" s="699"/>
      <c r="J1395" s="699"/>
      <c r="K1395" s="712"/>
      <c r="L1395" s="714" t="s">
        <v>35</v>
      </c>
      <c r="M1395" s="715" t="str">
        <f>IF(K1395&lt;&gt;"",VLOOKUP(K1395,'DON GIA'!$S$1:$U$19,3,0),"")</f>
        <v/>
      </c>
      <c r="N1395" s="715" t="str">
        <f>IF(K1395&lt;&gt;"",VLOOKUP(K1395,'DON GIA'!$S$1:$V$19,4,0),"")</f>
        <v/>
      </c>
      <c r="O1395" s="715" t="str">
        <f t="shared" si="530"/>
        <v/>
      </c>
      <c r="P1395" s="715" t="str">
        <f t="shared" si="531"/>
        <v/>
      </c>
      <c r="Q1395" s="5" t="s">
        <v>35</v>
      </c>
      <c r="R1395" s="699"/>
      <c r="S1395" s="699"/>
      <c r="T1395" s="715" t="str">
        <f>IF(Q1395&lt;&gt;"",VLOOKUP(Q1395,'DON GIA'!$H$1:$K$103,4,0),"")</f>
        <v/>
      </c>
      <c r="U1395" s="715" t="str">
        <f t="shared" si="519"/>
        <v/>
      </c>
      <c r="V1395" s="715"/>
      <c r="W1395" s="712"/>
      <c r="X1395" s="699"/>
      <c r="Y1395" s="718"/>
      <c r="Z1395" s="725"/>
      <c r="AA1395" s="715" t="str">
        <f>IF(W1395&lt;&gt;"",VLOOKUP(W1395,'DON GIA'!$A$1:$D$346,4,0),"")</f>
        <v/>
      </c>
      <c r="AB1395" s="715" t="str">
        <f t="shared" si="525"/>
        <v/>
      </c>
      <c r="AC1395" s="5"/>
      <c r="AD1395" s="5"/>
      <c r="AE1395" s="5"/>
      <c r="AF1395" s="5"/>
      <c r="AG1395" s="5"/>
      <c r="AH1395" s="699"/>
      <c r="AI1395" s="5"/>
      <c r="AJ1395" s="699"/>
      <c r="AK1395" s="699"/>
      <c r="AL1395" s="715" t="str">
        <f>IF(AI1395&lt;&gt;"",VLOOKUP(AI1395,'DON GIA'!$M$1:$P$9,4,0),"")</f>
        <v/>
      </c>
      <c r="AM1395" s="715" t="str">
        <f t="shared" si="528"/>
        <v/>
      </c>
      <c r="AN1395" s="5"/>
      <c r="AO1395" s="699"/>
      <c r="AP1395" s="702" t="str">
        <f t="shared" si="516"/>
        <v/>
      </c>
      <c r="AQ1395" s="657" t="s">
        <v>530</v>
      </c>
      <c r="AR1395" s="781"/>
      <c r="AS1395" s="729"/>
    </row>
    <row r="1396" spans="1:45" ht="37.5" outlineLevel="2">
      <c r="A1396" s="710">
        <f t="shared" si="529"/>
        <v>92</v>
      </c>
      <c r="B1396" s="711" t="str">
        <f>IF(C1396&lt;&gt;"",COUNTA($C$8:C1396),"")</f>
        <v/>
      </c>
      <c r="C1396" s="711"/>
      <c r="D1396" s="71" t="s">
        <v>39</v>
      </c>
      <c r="E1396" s="699"/>
      <c r="F1396" s="699"/>
      <c r="G1396" s="699"/>
      <c r="H1396" s="699"/>
      <c r="I1396" s="699"/>
      <c r="J1396" s="699"/>
      <c r="K1396" s="712"/>
      <c r="L1396" s="714" t="s">
        <v>35</v>
      </c>
      <c r="M1396" s="715" t="str">
        <f>IF(K1396&lt;&gt;"",VLOOKUP(K1396,'DON GIA'!$S$1:$U$19,3,0),"")</f>
        <v/>
      </c>
      <c r="N1396" s="715" t="str">
        <f>IF(K1396&lt;&gt;"",VLOOKUP(K1396,'DON GIA'!$S$1:$V$19,4,0),"")</f>
        <v/>
      </c>
      <c r="O1396" s="715" t="str">
        <f t="shared" si="530"/>
        <v/>
      </c>
      <c r="P1396" s="715" t="str">
        <f t="shared" si="531"/>
        <v/>
      </c>
      <c r="Q1396" s="5" t="s">
        <v>35</v>
      </c>
      <c r="R1396" s="699"/>
      <c r="S1396" s="699"/>
      <c r="T1396" s="715" t="str">
        <f>IF(Q1396&lt;&gt;"",VLOOKUP(Q1396,'DON GIA'!$H$1:$K$103,4,0),"")</f>
        <v/>
      </c>
      <c r="U1396" s="715" t="str">
        <f t="shared" si="519"/>
        <v/>
      </c>
      <c r="V1396" s="715"/>
      <c r="W1396" s="712"/>
      <c r="X1396" s="699"/>
      <c r="Y1396" s="718"/>
      <c r="Z1396" s="725"/>
      <c r="AA1396" s="715" t="str">
        <f>IF(W1396&lt;&gt;"",VLOOKUP(W1396,'DON GIA'!$A$1:$D$346,4,0),"")</f>
        <v/>
      </c>
      <c r="AB1396" s="715" t="str">
        <f t="shared" si="525"/>
        <v/>
      </c>
      <c r="AC1396" s="5"/>
      <c r="AD1396" s="5"/>
      <c r="AE1396" s="5"/>
      <c r="AF1396" s="5"/>
      <c r="AG1396" s="5"/>
      <c r="AH1396" s="699"/>
      <c r="AI1396" s="5"/>
      <c r="AJ1396" s="699"/>
      <c r="AK1396" s="699"/>
      <c r="AL1396" s="715" t="str">
        <f>IF(AI1396&lt;&gt;"",VLOOKUP(AI1396,'DON GIA'!$M$1:$P$9,4,0),"")</f>
        <v/>
      </c>
      <c r="AM1396" s="715" t="str">
        <f t="shared" si="528"/>
        <v/>
      </c>
      <c r="AN1396" s="5"/>
      <c r="AO1396" s="699"/>
      <c r="AP1396" s="702" t="str">
        <f t="shared" si="516"/>
        <v/>
      </c>
      <c r="AQ1396" s="735"/>
      <c r="AR1396" s="735"/>
      <c r="AS1396" s="631"/>
    </row>
    <row r="1397" spans="1:45" outlineLevel="2">
      <c r="A1397" s="710">
        <f t="shared" si="529"/>
        <v>92</v>
      </c>
      <c r="B1397" s="711" t="str">
        <f>IF(C1397&lt;&gt;"",COUNTA($C$8:C1397),"")</f>
        <v/>
      </c>
      <c r="C1397" s="711"/>
      <c r="D1397" s="5"/>
      <c r="E1397" s="699"/>
      <c r="F1397" s="699"/>
      <c r="G1397" s="699"/>
      <c r="H1397" s="699"/>
      <c r="I1397" s="699"/>
      <c r="J1397" s="699"/>
      <c r="K1397" s="712"/>
      <c r="L1397" s="714" t="s">
        <v>35</v>
      </c>
      <c r="M1397" s="715" t="str">
        <f>IF(K1397&lt;&gt;"",VLOOKUP(K1397,'DON GIA'!$S$1:$U$19,3,0),"")</f>
        <v/>
      </c>
      <c r="N1397" s="715" t="str">
        <f>IF(K1397&lt;&gt;"",VLOOKUP(K1397,'DON GIA'!$S$1:$V$19,4,0),"")</f>
        <v/>
      </c>
      <c r="O1397" s="715" t="str">
        <f t="shared" si="530"/>
        <v/>
      </c>
      <c r="P1397" s="715" t="str">
        <f t="shared" si="531"/>
        <v/>
      </c>
      <c r="Q1397" s="5" t="s">
        <v>35</v>
      </c>
      <c r="R1397" s="699"/>
      <c r="S1397" s="699"/>
      <c r="T1397" s="715" t="str">
        <f>IF(Q1397&lt;&gt;"",VLOOKUP(Q1397,'DON GIA'!$H$1:$K$103,4,0),"")</f>
        <v/>
      </c>
      <c r="U1397" s="715" t="str">
        <f t="shared" si="519"/>
        <v/>
      </c>
      <c r="V1397" s="715"/>
      <c r="W1397" s="712"/>
      <c r="X1397" s="699"/>
      <c r="Y1397" s="718"/>
      <c r="Z1397" s="725"/>
      <c r="AA1397" s="715" t="str">
        <f>IF(W1397&lt;&gt;"",VLOOKUP(W1397,'DON GIA'!$A$1:$D$346,4,0),"")</f>
        <v/>
      </c>
      <c r="AB1397" s="715" t="str">
        <f t="shared" si="525"/>
        <v/>
      </c>
      <c r="AC1397" s="5"/>
      <c r="AD1397" s="5"/>
      <c r="AE1397" s="5"/>
      <c r="AF1397" s="5"/>
      <c r="AG1397" s="5"/>
      <c r="AH1397" s="699"/>
      <c r="AI1397" s="5"/>
      <c r="AJ1397" s="699"/>
      <c r="AK1397" s="699"/>
      <c r="AL1397" s="715" t="str">
        <f>IF(AI1397&lt;&gt;"",VLOOKUP(AI1397,'DON GIA'!$M$1:$P$9,4,0),"")</f>
        <v/>
      </c>
      <c r="AM1397" s="715" t="str">
        <f t="shared" si="528"/>
        <v/>
      </c>
      <c r="AN1397" s="5"/>
      <c r="AO1397" s="699"/>
      <c r="AP1397" s="702" t="str">
        <f t="shared" si="516"/>
        <v/>
      </c>
      <c r="AQ1397" s="726"/>
      <c r="AR1397" s="726"/>
      <c r="AS1397" s="727"/>
    </row>
    <row r="1398" spans="1:45" outlineLevel="2">
      <c r="A1398" s="710">
        <f t="shared" si="529"/>
        <v>92</v>
      </c>
      <c r="B1398" s="711" t="str">
        <f>IF(C1398&lt;&gt;"",COUNTA($C$8:C1398),"")</f>
        <v/>
      </c>
      <c r="C1398" s="711"/>
      <c r="D1398" s="5"/>
      <c r="E1398" s="699"/>
      <c r="F1398" s="699"/>
      <c r="G1398" s="699"/>
      <c r="H1398" s="699"/>
      <c r="I1398" s="699"/>
      <c r="J1398" s="699"/>
      <c r="K1398" s="712"/>
      <c r="L1398" s="714" t="s">
        <v>35</v>
      </c>
      <c r="M1398" s="715" t="str">
        <f>IF(K1398&lt;&gt;"",VLOOKUP(K1398,'DON GIA'!$S$1:$U$19,3,0),"")</f>
        <v/>
      </c>
      <c r="N1398" s="715" t="str">
        <f>IF(K1398&lt;&gt;"",VLOOKUP(K1398,'DON GIA'!$S$1:$V$19,4,0),"")</f>
        <v/>
      </c>
      <c r="O1398" s="715" t="str">
        <f t="shared" si="530"/>
        <v/>
      </c>
      <c r="P1398" s="715" t="str">
        <f t="shared" si="531"/>
        <v/>
      </c>
      <c r="Q1398" s="5" t="s">
        <v>35</v>
      </c>
      <c r="R1398" s="699"/>
      <c r="S1398" s="699"/>
      <c r="T1398" s="715" t="str">
        <f>IF(Q1398&lt;&gt;"",VLOOKUP(Q1398,'DON GIA'!$H$1:$K$103,4,0),"")</f>
        <v/>
      </c>
      <c r="U1398" s="715" t="str">
        <f t="shared" si="519"/>
        <v/>
      </c>
      <c r="V1398" s="715"/>
      <c r="W1398" s="712"/>
      <c r="X1398" s="699"/>
      <c r="Y1398" s="718"/>
      <c r="Z1398" s="725"/>
      <c r="AA1398" s="715" t="str">
        <f>IF(W1398&lt;&gt;"",VLOOKUP(W1398,'DON GIA'!$A$1:$D$346,4,0),"")</f>
        <v/>
      </c>
      <c r="AB1398" s="715" t="str">
        <f t="shared" si="525"/>
        <v/>
      </c>
      <c r="AC1398" s="5"/>
      <c r="AD1398" s="5"/>
      <c r="AE1398" s="5"/>
      <c r="AF1398" s="5"/>
      <c r="AG1398" s="5"/>
      <c r="AH1398" s="699"/>
      <c r="AI1398" s="5"/>
      <c r="AJ1398" s="699"/>
      <c r="AK1398" s="699"/>
      <c r="AL1398" s="715" t="str">
        <f>IF(AI1398&lt;&gt;"",VLOOKUP(AI1398,'DON GIA'!$M$1:$P$9,4,0),"")</f>
        <v/>
      </c>
      <c r="AM1398" s="715" t="str">
        <f t="shared" si="528"/>
        <v/>
      </c>
      <c r="AN1398" s="5"/>
      <c r="AO1398" s="699"/>
      <c r="AP1398" s="702" t="str">
        <f t="shared" si="516"/>
        <v/>
      </c>
      <c r="AQ1398" s="709"/>
      <c r="AR1398" s="709"/>
      <c r="AS1398" s="723"/>
    </row>
    <row r="1399" spans="1:45" outlineLevel="2">
      <c r="A1399" s="710">
        <f t="shared" si="529"/>
        <v>92</v>
      </c>
      <c r="B1399" s="711" t="str">
        <f>IF(C1399&lt;&gt;"",COUNTA($C$8:C1399),"")</f>
        <v/>
      </c>
      <c r="C1399" s="711"/>
      <c r="D1399" s="5"/>
      <c r="E1399" s="699"/>
      <c r="F1399" s="699"/>
      <c r="G1399" s="699"/>
      <c r="H1399" s="699"/>
      <c r="I1399" s="699"/>
      <c r="J1399" s="699"/>
      <c r="K1399" s="712"/>
      <c r="L1399" s="714" t="s">
        <v>35</v>
      </c>
      <c r="M1399" s="715" t="str">
        <f>IF(K1399&lt;&gt;"",VLOOKUP(K1399,'DON GIA'!$S$1:$U$19,3,0),"")</f>
        <v/>
      </c>
      <c r="N1399" s="715" t="str">
        <f>IF(K1399&lt;&gt;"",VLOOKUP(K1399,'DON GIA'!$S$1:$V$19,4,0),"")</f>
        <v/>
      </c>
      <c r="O1399" s="715" t="str">
        <f t="shared" si="530"/>
        <v/>
      </c>
      <c r="P1399" s="715" t="str">
        <f t="shared" si="531"/>
        <v/>
      </c>
      <c r="Q1399" s="5" t="s">
        <v>35</v>
      </c>
      <c r="R1399" s="699"/>
      <c r="S1399" s="699"/>
      <c r="T1399" s="715" t="str">
        <f>IF(Q1399&lt;&gt;"",VLOOKUP(Q1399,'DON GIA'!$H$1:$K$103,4,0),"")</f>
        <v/>
      </c>
      <c r="U1399" s="715" t="str">
        <f t="shared" si="519"/>
        <v/>
      </c>
      <c r="V1399" s="715"/>
      <c r="W1399" s="712"/>
      <c r="X1399" s="699"/>
      <c r="Y1399" s="718"/>
      <c r="Z1399" s="725"/>
      <c r="AA1399" s="715" t="str">
        <f>IF(W1399&lt;&gt;"",VLOOKUP(W1399,'DON GIA'!$A$1:$D$346,4,0),"")</f>
        <v/>
      </c>
      <c r="AB1399" s="715" t="str">
        <f t="shared" si="525"/>
        <v/>
      </c>
      <c r="AC1399" s="5"/>
      <c r="AD1399" s="5"/>
      <c r="AE1399" s="5"/>
      <c r="AF1399" s="5"/>
      <c r="AG1399" s="5"/>
      <c r="AH1399" s="699"/>
      <c r="AI1399" s="5"/>
      <c r="AJ1399" s="699"/>
      <c r="AK1399" s="699"/>
      <c r="AL1399" s="715" t="str">
        <f>IF(AI1399&lt;&gt;"",VLOOKUP(AI1399,'DON GIA'!$M$1:$P$9,4,0),"")</f>
        <v/>
      </c>
      <c r="AM1399" s="715" t="str">
        <f t="shared" si="528"/>
        <v/>
      </c>
      <c r="AN1399" s="5"/>
      <c r="AO1399" s="699"/>
      <c r="AP1399" s="702" t="str">
        <f t="shared" si="516"/>
        <v/>
      </c>
      <c r="AQ1399" s="722"/>
      <c r="AR1399" s="722"/>
      <c r="AS1399" s="639"/>
    </row>
    <row r="1400" spans="1:45" outlineLevel="2">
      <c r="A1400" s="710">
        <f t="shared" si="529"/>
        <v>92</v>
      </c>
      <c r="B1400" s="711" t="str">
        <f>IF(C1400&lt;&gt;"",COUNTA($C$8:C1400),"")</f>
        <v/>
      </c>
      <c r="C1400" s="711"/>
      <c r="D1400" s="5"/>
      <c r="E1400" s="699"/>
      <c r="F1400" s="699"/>
      <c r="G1400" s="699"/>
      <c r="H1400" s="699"/>
      <c r="I1400" s="699"/>
      <c r="J1400" s="699"/>
      <c r="K1400" s="712"/>
      <c r="L1400" s="714" t="s">
        <v>35</v>
      </c>
      <c r="M1400" s="715" t="str">
        <f>IF(K1400&lt;&gt;"",VLOOKUP(K1400,'DON GIA'!$S$1:$U$19,3,0),"")</f>
        <v/>
      </c>
      <c r="N1400" s="715" t="str">
        <f>IF(K1400&lt;&gt;"",VLOOKUP(K1400,'DON GIA'!$S$1:$V$19,4,0),"")</f>
        <v/>
      </c>
      <c r="O1400" s="715" t="str">
        <f t="shared" si="530"/>
        <v/>
      </c>
      <c r="P1400" s="715" t="str">
        <f t="shared" si="531"/>
        <v/>
      </c>
      <c r="Q1400" s="5" t="s">
        <v>35</v>
      </c>
      <c r="R1400" s="699"/>
      <c r="S1400" s="699"/>
      <c r="T1400" s="715" t="str">
        <f>IF(Q1400&lt;&gt;"",VLOOKUP(Q1400,'DON GIA'!$H$1:$K$103,4,0),"")</f>
        <v/>
      </c>
      <c r="U1400" s="715" t="str">
        <f t="shared" si="519"/>
        <v/>
      </c>
      <c r="V1400" s="715"/>
      <c r="W1400" s="712"/>
      <c r="X1400" s="699"/>
      <c r="Y1400" s="718"/>
      <c r="Z1400" s="725"/>
      <c r="AA1400" s="715" t="str">
        <f>IF(W1400&lt;&gt;"",VLOOKUP(W1400,'DON GIA'!$A$1:$D$346,4,0),"")</f>
        <v/>
      </c>
      <c r="AB1400" s="715" t="str">
        <f t="shared" si="525"/>
        <v/>
      </c>
      <c r="AC1400" s="5"/>
      <c r="AD1400" s="5"/>
      <c r="AE1400" s="5"/>
      <c r="AF1400" s="5"/>
      <c r="AG1400" s="5"/>
      <c r="AH1400" s="699"/>
      <c r="AI1400" s="5"/>
      <c r="AJ1400" s="699"/>
      <c r="AK1400" s="699"/>
      <c r="AL1400" s="715" t="str">
        <f>IF(AI1400&lt;&gt;"",VLOOKUP(AI1400,'DON GIA'!$M$1:$P$9,4,0),"")</f>
        <v/>
      </c>
      <c r="AM1400" s="715" t="str">
        <f t="shared" si="528"/>
        <v/>
      </c>
      <c r="AN1400" s="5"/>
      <c r="AO1400" s="699"/>
      <c r="AP1400" s="702" t="str">
        <f t="shared" si="516"/>
        <v/>
      </c>
      <c r="AQ1400" s="722"/>
      <c r="AR1400" s="722"/>
      <c r="AS1400" s="639"/>
    </row>
    <row r="1401" spans="1:45" outlineLevel="2">
      <c r="A1401" s="710">
        <f t="shared" si="529"/>
        <v>92</v>
      </c>
      <c r="B1401" s="711" t="str">
        <f>IF(C1401&lt;&gt;"",COUNTA($C$8:C1401),"")</f>
        <v/>
      </c>
      <c r="C1401" s="711"/>
      <c r="D1401" s="5"/>
      <c r="E1401" s="699"/>
      <c r="F1401" s="699"/>
      <c r="G1401" s="699"/>
      <c r="H1401" s="699"/>
      <c r="I1401" s="699"/>
      <c r="J1401" s="699"/>
      <c r="K1401" s="712"/>
      <c r="L1401" s="714" t="s">
        <v>35</v>
      </c>
      <c r="M1401" s="715" t="str">
        <f>IF(K1401&lt;&gt;"",VLOOKUP(K1401,'DON GIA'!$S$1:$U$19,3,0),"")</f>
        <v/>
      </c>
      <c r="N1401" s="715" t="str">
        <f>IF(K1401&lt;&gt;"",VLOOKUP(K1401,'DON GIA'!$S$1:$V$19,4,0),"")</f>
        <v/>
      </c>
      <c r="O1401" s="715" t="str">
        <f t="shared" si="530"/>
        <v/>
      </c>
      <c r="P1401" s="715" t="str">
        <f t="shared" si="531"/>
        <v/>
      </c>
      <c r="Q1401" s="5" t="s">
        <v>35</v>
      </c>
      <c r="R1401" s="699"/>
      <c r="S1401" s="699"/>
      <c r="T1401" s="715" t="str">
        <f>IF(Q1401&lt;&gt;"",VLOOKUP(Q1401,'DON GIA'!$H$1:$K$103,4,0),"")</f>
        <v/>
      </c>
      <c r="U1401" s="715" t="str">
        <f t="shared" si="519"/>
        <v/>
      </c>
      <c r="V1401" s="715"/>
      <c r="W1401" s="712"/>
      <c r="X1401" s="699"/>
      <c r="Y1401" s="718"/>
      <c r="Z1401" s="725"/>
      <c r="AA1401" s="715" t="str">
        <f>IF(W1401&lt;&gt;"",VLOOKUP(W1401,'DON GIA'!$A$1:$D$346,4,0),"")</f>
        <v/>
      </c>
      <c r="AB1401" s="715" t="str">
        <f t="shared" si="525"/>
        <v/>
      </c>
      <c r="AC1401" s="5"/>
      <c r="AD1401" s="5"/>
      <c r="AE1401" s="5"/>
      <c r="AF1401" s="5"/>
      <c r="AG1401" s="5"/>
      <c r="AH1401" s="699"/>
      <c r="AI1401" s="5"/>
      <c r="AJ1401" s="699"/>
      <c r="AK1401" s="699"/>
      <c r="AL1401" s="715" t="str">
        <f>IF(AI1401&lt;&gt;"",VLOOKUP(AI1401,'DON GIA'!$M$1:$P$9,4,0),"")</f>
        <v/>
      </c>
      <c r="AM1401" s="715" t="str">
        <f t="shared" si="528"/>
        <v/>
      </c>
      <c r="AN1401" s="5"/>
      <c r="AO1401" s="699"/>
      <c r="AP1401" s="702" t="str">
        <f t="shared" si="516"/>
        <v/>
      </c>
      <c r="AQ1401" s="722"/>
      <c r="AR1401" s="722"/>
      <c r="AS1401" s="639"/>
    </row>
    <row r="1402" spans="1:45" outlineLevel="2">
      <c r="A1402" s="710">
        <f t="shared" si="529"/>
        <v>92</v>
      </c>
      <c r="B1402" s="711" t="str">
        <f>IF(C1402&lt;&gt;"",COUNTA($C$8:C1402),"")</f>
        <v/>
      </c>
      <c r="C1402" s="711"/>
      <c r="D1402" s="5"/>
      <c r="E1402" s="699"/>
      <c r="F1402" s="699"/>
      <c r="G1402" s="699"/>
      <c r="H1402" s="699"/>
      <c r="I1402" s="699"/>
      <c r="J1402" s="699"/>
      <c r="K1402" s="712"/>
      <c r="L1402" s="714" t="s">
        <v>35</v>
      </c>
      <c r="M1402" s="715" t="str">
        <f>IF(K1402&lt;&gt;"",VLOOKUP(K1402,'DON GIA'!$S$1:$U$19,3,0),"")</f>
        <v/>
      </c>
      <c r="N1402" s="715" t="str">
        <f>IF(K1402&lt;&gt;"",VLOOKUP(K1402,'DON GIA'!$S$1:$V$19,4,0),"")</f>
        <v/>
      </c>
      <c r="O1402" s="715" t="str">
        <f t="shared" si="530"/>
        <v/>
      </c>
      <c r="P1402" s="715" t="str">
        <f t="shared" si="531"/>
        <v/>
      </c>
      <c r="Q1402" s="5" t="s">
        <v>35</v>
      </c>
      <c r="R1402" s="699"/>
      <c r="S1402" s="699"/>
      <c r="T1402" s="715" t="str">
        <f>IF(Q1402&lt;&gt;"",VLOOKUP(Q1402,'DON GIA'!$H$1:$K$103,4,0),"")</f>
        <v/>
      </c>
      <c r="U1402" s="715" t="str">
        <f t="shared" si="519"/>
        <v/>
      </c>
      <c r="V1402" s="715"/>
      <c r="W1402" s="712"/>
      <c r="X1402" s="699"/>
      <c r="Y1402" s="718"/>
      <c r="Z1402" s="725"/>
      <c r="AA1402" s="715" t="str">
        <f>IF(W1402&lt;&gt;"",VLOOKUP(W1402,'DON GIA'!$A$1:$D$346,4,0),"")</f>
        <v/>
      </c>
      <c r="AB1402" s="715" t="str">
        <f t="shared" si="525"/>
        <v/>
      </c>
      <c r="AC1402" s="5"/>
      <c r="AD1402" s="5"/>
      <c r="AE1402" s="5"/>
      <c r="AF1402" s="5"/>
      <c r="AG1402" s="5"/>
      <c r="AH1402" s="699"/>
      <c r="AI1402" s="5"/>
      <c r="AJ1402" s="699"/>
      <c r="AK1402" s="699"/>
      <c r="AL1402" s="715" t="str">
        <f>IF(AI1402&lt;&gt;"",VLOOKUP(AI1402,'DON GIA'!$M$1:$P$9,4,0),"")</f>
        <v/>
      </c>
      <c r="AM1402" s="715" t="str">
        <f t="shared" si="528"/>
        <v/>
      </c>
      <c r="AN1402" s="5"/>
      <c r="AO1402" s="699"/>
      <c r="AP1402" s="702" t="str">
        <f t="shared" si="516"/>
        <v/>
      </c>
      <c r="AQ1402" s="722"/>
      <c r="AR1402" s="722"/>
      <c r="AS1402" s="639"/>
    </row>
    <row r="1403" spans="1:45" outlineLevel="2">
      <c r="A1403" s="710">
        <f t="shared" si="529"/>
        <v>92</v>
      </c>
      <c r="B1403" s="711" t="str">
        <f>IF(C1403&lt;&gt;"",COUNTA($C$8:C1403),"")</f>
        <v/>
      </c>
      <c r="C1403" s="711"/>
      <c r="D1403" s="5"/>
      <c r="E1403" s="699"/>
      <c r="F1403" s="699"/>
      <c r="G1403" s="699"/>
      <c r="H1403" s="699"/>
      <c r="I1403" s="699"/>
      <c r="J1403" s="699"/>
      <c r="K1403" s="712"/>
      <c r="L1403" s="714" t="s">
        <v>35</v>
      </c>
      <c r="M1403" s="715" t="str">
        <f>IF(K1403&lt;&gt;"",VLOOKUP(K1403,'DON GIA'!$S$1:$U$19,3,0),"")</f>
        <v/>
      </c>
      <c r="N1403" s="715" t="str">
        <f>IF(K1403&lt;&gt;"",VLOOKUP(K1403,'DON GIA'!$S$1:$V$19,4,0),"")</f>
        <v/>
      </c>
      <c r="O1403" s="715" t="str">
        <f t="shared" si="530"/>
        <v/>
      </c>
      <c r="P1403" s="715" t="str">
        <f t="shared" si="531"/>
        <v/>
      </c>
      <c r="Q1403" s="5" t="s">
        <v>35</v>
      </c>
      <c r="R1403" s="699"/>
      <c r="S1403" s="699"/>
      <c r="T1403" s="715" t="str">
        <f>IF(Q1403&lt;&gt;"",VLOOKUP(Q1403,'DON GIA'!$H$1:$K$103,4,0),"")</f>
        <v/>
      </c>
      <c r="U1403" s="715" t="str">
        <f t="shared" si="519"/>
        <v/>
      </c>
      <c r="V1403" s="715"/>
      <c r="W1403" s="712"/>
      <c r="X1403" s="699"/>
      <c r="Y1403" s="718"/>
      <c r="Z1403" s="725"/>
      <c r="AA1403" s="715" t="str">
        <f>IF(W1403&lt;&gt;"",VLOOKUP(W1403,'DON GIA'!$A$1:$D$346,4,0),"")</f>
        <v/>
      </c>
      <c r="AB1403" s="715" t="str">
        <f t="shared" si="525"/>
        <v/>
      </c>
      <c r="AC1403" s="5"/>
      <c r="AD1403" s="5"/>
      <c r="AE1403" s="5"/>
      <c r="AF1403" s="5"/>
      <c r="AG1403" s="5"/>
      <c r="AH1403" s="699"/>
      <c r="AI1403" s="5"/>
      <c r="AJ1403" s="699"/>
      <c r="AK1403" s="699"/>
      <c r="AL1403" s="715" t="str">
        <f>IF(AI1403&lt;&gt;"",VLOOKUP(AI1403,'DON GIA'!$M$1:$P$9,4,0),"")</f>
        <v/>
      </c>
      <c r="AM1403" s="715" t="str">
        <f t="shared" si="528"/>
        <v/>
      </c>
      <c r="AN1403" s="5"/>
      <c r="AO1403" s="699"/>
      <c r="AP1403" s="702" t="str">
        <f t="shared" si="516"/>
        <v/>
      </c>
      <c r="AQ1403" s="722"/>
      <c r="AR1403" s="722"/>
      <c r="AS1403" s="639"/>
    </row>
    <row r="1404" spans="1:45" outlineLevel="2">
      <c r="A1404" s="710">
        <f t="shared" si="529"/>
        <v>92</v>
      </c>
      <c r="B1404" s="711" t="str">
        <f>IF(C1404&lt;&gt;"",COUNTA($C$8:C1404),"")</f>
        <v/>
      </c>
      <c r="C1404" s="711"/>
      <c r="D1404" s="5"/>
      <c r="E1404" s="699"/>
      <c r="F1404" s="699"/>
      <c r="G1404" s="699"/>
      <c r="H1404" s="699"/>
      <c r="I1404" s="699"/>
      <c r="J1404" s="699"/>
      <c r="K1404" s="712"/>
      <c r="L1404" s="714" t="s">
        <v>35</v>
      </c>
      <c r="M1404" s="715" t="str">
        <f>IF(K1404&lt;&gt;"",VLOOKUP(K1404,'DON GIA'!$S$1:$U$19,3,0),"")</f>
        <v/>
      </c>
      <c r="N1404" s="715" t="str">
        <f>IF(K1404&lt;&gt;"",VLOOKUP(K1404,'DON GIA'!$S$1:$V$19,4,0),"")</f>
        <v/>
      </c>
      <c r="O1404" s="715" t="str">
        <f t="shared" si="530"/>
        <v/>
      </c>
      <c r="P1404" s="715" t="str">
        <f t="shared" si="531"/>
        <v/>
      </c>
      <c r="Q1404" s="5" t="s">
        <v>35</v>
      </c>
      <c r="R1404" s="699"/>
      <c r="S1404" s="699"/>
      <c r="T1404" s="715" t="str">
        <f>IF(Q1404&lt;&gt;"",VLOOKUP(Q1404,'DON GIA'!$H$1:$K$103,4,0),"")</f>
        <v/>
      </c>
      <c r="U1404" s="715" t="str">
        <f t="shared" si="519"/>
        <v/>
      </c>
      <c r="V1404" s="715"/>
      <c r="W1404" s="712"/>
      <c r="X1404" s="699"/>
      <c r="Y1404" s="718"/>
      <c r="Z1404" s="725"/>
      <c r="AA1404" s="715" t="str">
        <f>IF(W1404&lt;&gt;"",VLOOKUP(W1404,'DON GIA'!$A$1:$D$346,4,0),"")</f>
        <v/>
      </c>
      <c r="AB1404" s="715" t="str">
        <f t="shared" si="525"/>
        <v/>
      </c>
      <c r="AC1404" s="5"/>
      <c r="AD1404" s="5"/>
      <c r="AE1404" s="5"/>
      <c r="AF1404" s="5"/>
      <c r="AG1404" s="5"/>
      <c r="AH1404" s="699"/>
      <c r="AI1404" s="5"/>
      <c r="AJ1404" s="699"/>
      <c r="AK1404" s="699"/>
      <c r="AL1404" s="715" t="str">
        <f>IF(AI1404&lt;&gt;"",VLOOKUP(AI1404,'DON GIA'!$M$1:$P$9,4,0),"")</f>
        <v/>
      </c>
      <c r="AM1404" s="715" t="str">
        <f t="shared" si="528"/>
        <v/>
      </c>
      <c r="AN1404" s="5"/>
      <c r="AO1404" s="699"/>
      <c r="AP1404" s="702" t="str">
        <f t="shared" si="516"/>
        <v/>
      </c>
      <c r="AQ1404" s="709"/>
      <c r="AR1404" s="709"/>
      <c r="AS1404" s="723"/>
    </row>
    <row r="1405" spans="1:45" outlineLevel="2">
      <c r="A1405" s="710">
        <f t="shared" si="529"/>
        <v>92</v>
      </c>
      <c r="B1405" s="711" t="str">
        <f>IF(C1405&lt;&gt;"",COUNTA($C$8:C1405),"")</f>
        <v/>
      </c>
      <c r="C1405" s="711"/>
      <c r="D1405" s="5"/>
      <c r="E1405" s="699"/>
      <c r="F1405" s="699"/>
      <c r="G1405" s="699"/>
      <c r="H1405" s="699"/>
      <c r="I1405" s="699"/>
      <c r="J1405" s="699"/>
      <c r="K1405" s="712"/>
      <c r="L1405" s="714" t="s">
        <v>35</v>
      </c>
      <c r="M1405" s="715" t="str">
        <f>IF(K1405&lt;&gt;"",VLOOKUP(K1405,'DON GIA'!$S$1:$U$19,3,0),"")</f>
        <v/>
      </c>
      <c r="N1405" s="715" t="str">
        <f>IF(K1405&lt;&gt;"",VLOOKUP(K1405,'DON GIA'!$S$1:$V$19,4,0),"")</f>
        <v/>
      </c>
      <c r="O1405" s="715" t="str">
        <f t="shared" si="530"/>
        <v/>
      </c>
      <c r="P1405" s="715" t="str">
        <f t="shared" si="531"/>
        <v/>
      </c>
      <c r="Q1405" s="5"/>
      <c r="R1405" s="699"/>
      <c r="S1405" s="699"/>
      <c r="T1405" s="715" t="str">
        <f>IF(Q1405&lt;&gt;"",VLOOKUP(Q1405,'DON GIA'!$H$1:$K$103,4,0),"")</f>
        <v/>
      </c>
      <c r="U1405" s="715" t="str">
        <f t="shared" si="519"/>
        <v/>
      </c>
      <c r="V1405" s="715"/>
      <c r="W1405" s="712"/>
      <c r="X1405" s="699"/>
      <c r="Y1405" s="718"/>
      <c r="Z1405" s="725"/>
      <c r="AA1405" s="715" t="str">
        <f>IF(W1405&lt;&gt;"",VLOOKUP(W1405,'DON GIA'!$A$1:$D$346,4,0),"")</f>
        <v/>
      </c>
      <c r="AB1405" s="715" t="str">
        <f t="shared" si="525"/>
        <v/>
      </c>
      <c r="AC1405" s="5"/>
      <c r="AD1405" s="5"/>
      <c r="AE1405" s="5"/>
      <c r="AF1405" s="5"/>
      <c r="AG1405" s="5"/>
      <c r="AH1405" s="699"/>
      <c r="AI1405" s="5"/>
      <c r="AJ1405" s="699"/>
      <c r="AK1405" s="699"/>
      <c r="AL1405" s="715" t="str">
        <f>IF(AI1405&lt;&gt;"",VLOOKUP(AI1405,'DON GIA'!$M$1:$P$9,4,0),"")</f>
        <v/>
      </c>
      <c r="AM1405" s="715" t="str">
        <f t="shared" si="528"/>
        <v/>
      </c>
      <c r="AN1405" s="5"/>
      <c r="AO1405" s="699"/>
      <c r="AP1405" s="702" t="str">
        <f t="shared" si="516"/>
        <v/>
      </c>
      <c r="AQ1405" s="775"/>
      <c r="AR1405" s="775"/>
      <c r="AS1405" s="783"/>
    </row>
    <row r="1406" spans="1:45" outlineLevel="2">
      <c r="A1406" s="710">
        <f t="shared" si="529"/>
        <v>92</v>
      </c>
      <c r="B1406" s="711" t="str">
        <f>IF(C1406&lt;&gt;"",COUNTA($C$8:C1406),"")</f>
        <v/>
      </c>
      <c r="C1406" s="711"/>
      <c r="D1406" s="708"/>
      <c r="E1406" s="699"/>
      <c r="F1406" s="699"/>
      <c r="G1406" s="699"/>
      <c r="H1406" s="699"/>
      <c r="I1406" s="699"/>
      <c r="J1406" s="699"/>
      <c r="K1406" s="712"/>
      <c r="L1406" s="714" t="s">
        <v>35</v>
      </c>
      <c r="M1406" s="715" t="str">
        <f>IF(K1406&lt;&gt;"",VLOOKUP(K1406,'DON GIA'!$S$1:$U$19,3,0),"")</f>
        <v/>
      </c>
      <c r="N1406" s="715" t="str">
        <f>IF(K1406&lt;&gt;"",VLOOKUP(K1406,'DON GIA'!$S$1:$V$19,4,0),"")</f>
        <v/>
      </c>
      <c r="O1406" s="715" t="str">
        <f t="shared" si="530"/>
        <v/>
      </c>
      <c r="P1406" s="715" t="str">
        <f t="shared" si="531"/>
        <v/>
      </c>
      <c r="Q1406" s="5" t="s">
        <v>35</v>
      </c>
      <c r="R1406" s="699"/>
      <c r="S1406" s="699"/>
      <c r="T1406" s="715" t="str">
        <f>IF(Q1406&lt;&gt;"",VLOOKUP(Q1406,'DON GIA'!$H$1:$K$103,4,0),"")</f>
        <v/>
      </c>
      <c r="U1406" s="715" t="str">
        <f t="shared" si="519"/>
        <v/>
      </c>
      <c r="V1406" s="715"/>
      <c r="W1406" s="712" t="s">
        <v>35</v>
      </c>
      <c r="X1406" s="699"/>
      <c r="Y1406" s="718"/>
      <c r="Z1406" s="725"/>
      <c r="AA1406" s="715" t="str">
        <f>IF(W1406&lt;&gt;"",VLOOKUP(W1406,'DON GIA'!$A$1:$D$346,4,0),"")</f>
        <v/>
      </c>
      <c r="AB1406" s="715" t="str">
        <f t="shared" si="525"/>
        <v/>
      </c>
      <c r="AC1406" s="5"/>
      <c r="AD1406" s="5"/>
      <c r="AE1406" s="5"/>
      <c r="AF1406" s="5"/>
      <c r="AG1406" s="5"/>
      <c r="AH1406" s="699"/>
      <c r="AI1406" s="5"/>
      <c r="AJ1406" s="699"/>
      <c r="AK1406" s="699"/>
      <c r="AL1406" s="715" t="str">
        <f>IF(AI1406&lt;&gt;"",VLOOKUP(AI1406,'DON GIA'!$M$1:$P$9,4,0),"")</f>
        <v/>
      </c>
      <c r="AM1406" s="715" t="str">
        <f t="shared" si="528"/>
        <v/>
      </c>
      <c r="AN1406" s="5"/>
      <c r="AO1406" s="699"/>
      <c r="AP1406" s="702" t="str">
        <f t="shared" si="516"/>
        <v/>
      </c>
      <c r="AQ1406" s="712"/>
      <c r="AR1406" s="712"/>
      <c r="AS1406" s="727"/>
    </row>
    <row r="1407" spans="1:45" s="77" customFormat="1" outlineLevel="2">
      <c r="A1407" s="710">
        <f t="shared" si="529"/>
        <v>92</v>
      </c>
      <c r="B1407" s="711"/>
      <c r="C1407" s="784"/>
      <c r="D1407" s="38"/>
      <c r="E1407" s="731"/>
      <c r="F1407" s="731"/>
      <c r="G1407" s="731"/>
      <c r="H1407" s="731"/>
      <c r="I1407" s="731"/>
      <c r="J1407" s="731"/>
      <c r="K1407" s="712"/>
      <c r="L1407" s="785" t="s">
        <v>35</v>
      </c>
      <c r="M1407" s="715" t="str">
        <f>IF(K1407&lt;&gt;"",VLOOKUP(K1407,'DON GIA'!$S$1:$U$19,3,0),"")</f>
        <v/>
      </c>
      <c r="N1407" s="715" t="str">
        <f>IF(K1407&lt;&gt;"",VLOOKUP(K1407,'DON GIA'!$S$1:$V$19,4,0),"")</f>
        <v/>
      </c>
      <c r="O1407" s="715" t="str">
        <f t="shared" si="530"/>
        <v/>
      </c>
      <c r="P1407" s="715" t="str">
        <f t="shared" si="531"/>
        <v/>
      </c>
      <c r="Q1407" s="733" t="s">
        <v>35</v>
      </c>
      <c r="R1407" s="734"/>
      <c r="S1407" s="734"/>
      <c r="T1407" s="715" t="str">
        <f>IF(Q1407&lt;&gt;"",VLOOKUP(Q1407,'DON GIA'!$H$1:$K$103,4,0),"")</f>
        <v/>
      </c>
      <c r="U1407" s="715" t="str">
        <f t="shared" si="519"/>
        <v/>
      </c>
      <c r="V1407" s="786"/>
      <c r="W1407" s="712"/>
      <c r="X1407" s="712"/>
      <c r="Y1407" s="718"/>
      <c r="Z1407" s="712"/>
      <c r="AA1407" s="715" t="str">
        <f>IF(W1407&lt;&gt;"",VLOOKUP(W1407,'DON GIA'!$A$1:$D$346,4,0),"")</f>
        <v/>
      </c>
      <c r="AB1407" s="715" t="str">
        <f t="shared" si="525"/>
        <v/>
      </c>
      <c r="AC1407" s="712"/>
      <c r="AD1407" s="712"/>
      <c r="AE1407" s="712"/>
      <c r="AF1407" s="712"/>
      <c r="AG1407" s="712"/>
      <c r="AH1407" s="712"/>
      <c r="AI1407" s="5"/>
      <c r="AJ1407" s="712"/>
      <c r="AK1407" s="712"/>
      <c r="AL1407" s="715" t="str">
        <f>IF(AI1407&lt;&gt;"",VLOOKUP(AI1407,'DON GIA'!$M$1:$P$9,4,0),"")</f>
        <v/>
      </c>
      <c r="AM1407" s="715" t="str">
        <f t="shared" si="528"/>
        <v/>
      </c>
      <c r="AN1407" s="712"/>
      <c r="AO1407" s="712"/>
      <c r="AP1407" s="702" t="str">
        <f t="shared" si="516"/>
        <v/>
      </c>
      <c r="AQ1407" s="712"/>
      <c r="AR1407" s="712"/>
      <c r="AS1407" s="727"/>
    </row>
    <row r="1408" spans="1:45" outlineLevel="1">
      <c r="A1408" s="658" t="s">
        <v>2251</v>
      </c>
      <c r="B1408" s="696">
        <f>IF(C1408&lt;&gt;"",COUNTA($C$8:C1408),"")</f>
        <v>93</v>
      </c>
      <c r="C1408" s="787">
        <v>292</v>
      </c>
      <c r="D1408" s="38" t="s">
        <v>2242</v>
      </c>
      <c r="E1408" s="788"/>
      <c r="F1408" s="731"/>
      <c r="G1408" s="789"/>
      <c r="H1408" s="789"/>
      <c r="I1408" s="789"/>
      <c r="J1408" s="789"/>
      <c r="K1408" s="38"/>
      <c r="L1408" s="790">
        <f>SUBTOTAL(9,L1409:L1424)</f>
        <v>300.39999999999998</v>
      </c>
      <c r="M1408" s="702"/>
      <c r="N1408" s="702"/>
      <c r="O1408" s="702">
        <f>SUBTOTAL(9,O1409:O1424)</f>
        <v>441287599.99999994</v>
      </c>
      <c r="P1408" s="702">
        <f>SUBTOTAL(9,P1409:P1424)</f>
        <v>0</v>
      </c>
      <c r="Q1408" s="38"/>
      <c r="R1408" s="789"/>
      <c r="S1408" s="790">
        <f>SUBTOTAL(9,S1409:S1424)</f>
        <v>18</v>
      </c>
      <c r="T1408" s="702"/>
      <c r="U1408" s="702">
        <f>SUBTOTAL(9,U1409:U1424)</f>
        <v>3831000</v>
      </c>
      <c r="V1408" s="791"/>
      <c r="W1408" s="38"/>
      <c r="X1408" s="789"/>
      <c r="Y1408" s="792">
        <f>SUBTOTAL(9,Y1409:Y1424)</f>
        <v>306.37199999999996</v>
      </c>
      <c r="Z1408" s="793">
        <f>SUBTOTAL(9,Z1409:Z1424)</f>
        <v>0</v>
      </c>
      <c r="AA1408" s="702"/>
      <c r="AB1408" s="702">
        <f>SUBTOTAL(9,AB1409:AB1424)</f>
        <v>331525127.17600006</v>
      </c>
      <c r="AC1408" s="697"/>
      <c r="AD1408" s="38"/>
      <c r="AE1408" s="38"/>
      <c r="AF1408" s="38"/>
      <c r="AG1408" s="38"/>
      <c r="AH1408" s="697"/>
      <c r="AI1408" s="38"/>
      <c r="AJ1408" s="794"/>
      <c r="AK1408" s="795">
        <f>SUBTOTAL(9,AK1409:AK1424)</f>
        <v>0</v>
      </c>
      <c r="AL1408" s="702"/>
      <c r="AM1408" s="702">
        <f>SUBTOTAL(9,AM1409:AM1424)</f>
        <v>0</v>
      </c>
      <c r="AN1408" s="697"/>
      <c r="AO1408" s="697">
        <f>SUBTOTAL(9,AO1409:AO1424)</f>
        <v>0</v>
      </c>
      <c r="AP1408" s="702">
        <f t="shared" si="516"/>
        <v>776643727.176</v>
      </c>
      <c r="AQ1408" s="752"/>
      <c r="AR1408" s="796"/>
      <c r="AS1408" s="727"/>
    </row>
    <row r="1409" spans="1:45" ht="66.75" outlineLevel="2">
      <c r="A1409" s="710">
        <f>IF(B1408&lt;&gt;"",B1408,A1407)</f>
        <v>93</v>
      </c>
      <c r="B1409" s="711" t="str">
        <f>IF(C1409&lt;&gt;"",COUNTA($C$8:C1409),"")</f>
        <v/>
      </c>
      <c r="C1409" s="784"/>
      <c r="D1409" s="752" t="s">
        <v>2189</v>
      </c>
      <c r="E1409" s="731"/>
      <c r="F1409" s="731"/>
      <c r="G1409" s="24">
        <v>121</v>
      </c>
      <c r="H1409" s="24">
        <v>79</v>
      </c>
      <c r="I1409" s="24" t="s">
        <v>223</v>
      </c>
      <c r="J1409" s="24" t="s">
        <v>235</v>
      </c>
      <c r="K1409" s="752" t="s">
        <v>967</v>
      </c>
      <c r="L1409" s="797">
        <v>300.39999999999998</v>
      </c>
      <c r="M1409" s="715">
        <f>IF(K1409&lt;&gt;"",VLOOKUP(K1409,'DON GIA'!$S$1:$U$19,3,0),"")</f>
        <v>1469000</v>
      </c>
      <c r="N1409" s="715">
        <f>IF(K1409&lt;&gt;"",VLOOKUP(K1409,'DON GIA'!$S$1:$V$19,4,0),"")</f>
        <v>0</v>
      </c>
      <c r="O1409" s="715">
        <f t="shared" si="530"/>
        <v>441287599.99999994</v>
      </c>
      <c r="P1409" s="715">
        <f t="shared" si="531"/>
        <v>0</v>
      </c>
      <c r="Q1409" s="752" t="s">
        <v>47</v>
      </c>
      <c r="R1409" s="24" t="s">
        <v>44</v>
      </c>
      <c r="S1409" s="797">
        <v>1</v>
      </c>
      <c r="T1409" s="715">
        <f>IF(Q1409&lt;&gt;"",VLOOKUP(Q1409,'DON GIA'!$H$1:$K$103,4,0),"")</f>
        <v>1035000</v>
      </c>
      <c r="U1409" s="715">
        <f t="shared" si="519"/>
        <v>1035000</v>
      </c>
      <c r="V1409" s="786"/>
      <c r="W1409" s="752" t="s">
        <v>1230</v>
      </c>
      <c r="X1409" s="24" t="s">
        <v>27</v>
      </c>
      <c r="Y1409" s="798">
        <v>11.2</v>
      </c>
      <c r="Z1409" s="799"/>
      <c r="AA1409" s="715">
        <f>IF(W1409&lt;&gt;"",VLOOKUP(W1409,'DON GIA'!$A$1:$D$346,4,0),"")</f>
        <v>1119277</v>
      </c>
      <c r="AB1409" s="715">
        <f t="shared" si="525"/>
        <v>12535902.399999999</v>
      </c>
      <c r="AC1409" s="712"/>
      <c r="AD1409" s="752" t="s">
        <v>29</v>
      </c>
      <c r="AE1409" s="752" t="s">
        <v>36</v>
      </c>
      <c r="AF1409" s="752" t="s">
        <v>41</v>
      </c>
      <c r="AG1409" s="752" t="s">
        <v>136</v>
      </c>
      <c r="AH1409" s="712"/>
      <c r="AI1409" s="752"/>
      <c r="AJ1409" s="800"/>
      <c r="AK1409" s="801"/>
      <c r="AL1409" s="715" t="str">
        <f>IF(AI1409&lt;&gt;"",VLOOKUP(AI1409,'DON GIA'!$M$1:$P$9,4,0),"")</f>
        <v/>
      </c>
      <c r="AM1409" s="715" t="str">
        <f t="shared" si="528"/>
        <v/>
      </c>
      <c r="AN1409" s="712"/>
      <c r="AO1409" s="712"/>
      <c r="AP1409" s="702" t="str">
        <f t="shared" si="516"/>
        <v/>
      </c>
      <c r="AQ1409" s="752" t="s">
        <v>2197</v>
      </c>
      <c r="AR1409" s="796" t="s">
        <v>2198</v>
      </c>
      <c r="AS1409" s="727"/>
    </row>
    <row r="1410" spans="1:45" ht="83.25" outlineLevel="2">
      <c r="A1410" s="710">
        <f t="shared" ref="A1410:A1424" si="532">IF(B1409&lt;&gt;"",B1409,A1409)</f>
        <v>93</v>
      </c>
      <c r="B1410" s="711" t="str">
        <f>IF(C1410&lt;&gt;"",COUNTA($C$8:C1410),"")</f>
        <v/>
      </c>
      <c r="C1410" s="784"/>
      <c r="D1410" s="752" t="s">
        <v>2190</v>
      </c>
      <c r="E1410" s="731"/>
      <c r="F1410" s="731"/>
      <c r="G1410" s="731"/>
      <c r="H1410" s="731"/>
      <c r="I1410" s="731"/>
      <c r="J1410" s="731"/>
      <c r="K1410" s="712"/>
      <c r="L1410" s="785"/>
      <c r="M1410" s="715" t="str">
        <f>IF(K1410&lt;&gt;"",VLOOKUP(K1410,'DON GIA'!$S$1:$U$19,3,0),"")</f>
        <v/>
      </c>
      <c r="N1410" s="715" t="str">
        <f>IF(K1410&lt;&gt;"",VLOOKUP(K1410,'DON GIA'!$S$1:$V$19,4,0),"")</f>
        <v/>
      </c>
      <c r="O1410" s="715" t="str">
        <f t="shared" si="530"/>
        <v/>
      </c>
      <c r="P1410" s="715" t="str">
        <f t="shared" si="531"/>
        <v/>
      </c>
      <c r="Q1410" s="752" t="s">
        <v>46</v>
      </c>
      <c r="R1410" s="24" t="s">
        <v>44</v>
      </c>
      <c r="S1410" s="797">
        <v>1</v>
      </c>
      <c r="T1410" s="715">
        <f>IF(Q1410&lt;&gt;"",VLOOKUP(Q1410,'DON GIA'!$H$1:$K$103,4,0),"")</f>
        <v>758000</v>
      </c>
      <c r="U1410" s="715">
        <f t="shared" si="519"/>
        <v>758000</v>
      </c>
      <c r="V1410" s="786"/>
      <c r="W1410" s="802" t="s">
        <v>1063</v>
      </c>
      <c r="X1410" s="24" t="s">
        <v>27</v>
      </c>
      <c r="Y1410" s="798">
        <v>33.840000000000003</v>
      </c>
      <c r="Z1410" s="799"/>
      <c r="AA1410" s="715">
        <f>IF(W1410&lt;&gt;"",VLOOKUP(W1410,'DON GIA'!$A$1:$D$346,4,0),"")</f>
        <v>3941166</v>
      </c>
      <c r="AB1410" s="715">
        <f t="shared" si="525"/>
        <v>133369057.44000001</v>
      </c>
      <c r="AC1410" s="712"/>
      <c r="AD1410" s="752" t="s">
        <v>29</v>
      </c>
      <c r="AE1410" s="752" t="s">
        <v>30</v>
      </c>
      <c r="AF1410" s="752" t="s">
        <v>31</v>
      </c>
      <c r="AG1410" s="752" t="s">
        <v>32</v>
      </c>
      <c r="AH1410" s="712"/>
      <c r="AI1410" s="5"/>
      <c r="AJ1410" s="712"/>
      <c r="AK1410" s="712"/>
      <c r="AL1410" s="715" t="str">
        <f>IF(AI1410&lt;&gt;"",VLOOKUP(AI1410,'DON GIA'!$M$1:$P$9,4,0),"")</f>
        <v/>
      </c>
      <c r="AM1410" s="715" t="str">
        <f t="shared" si="528"/>
        <v/>
      </c>
      <c r="AN1410" s="712"/>
      <c r="AO1410" s="712"/>
      <c r="AP1410" s="702" t="str">
        <f t="shared" si="516"/>
        <v/>
      </c>
      <c r="AQ1410" s="752" t="s">
        <v>2199</v>
      </c>
      <c r="AR1410" s="796" t="s">
        <v>2065</v>
      </c>
      <c r="AS1410" s="727"/>
    </row>
    <row r="1411" spans="1:45" ht="83.25" outlineLevel="2">
      <c r="A1411" s="710">
        <f t="shared" si="532"/>
        <v>93</v>
      </c>
      <c r="B1411" s="711" t="str">
        <f>IF(C1411&lt;&gt;"",COUNTA($C$8:C1411),"")</f>
        <v/>
      </c>
      <c r="C1411" s="784"/>
      <c r="D1411" s="752" t="s">
        <v>2191</v>
      </c>
      <c r="E1411" s="731"/>
      <c r="F1411" s="731"/>
      <c r="G1411" s="731"/>
      <c r="H1411" s="731"/>
      <c r="I1411" s="731"/>
      <c r="J1411" s="731"/>
      <c r="K1411" s="712"/>
      <c r="L1411" s="785"/>
      <c r="M1411" s="715" t="str">
        <f>IF(K1411&lt;&gt;"",VLOOKUP(K1411,'DON GIA'!$S$1:$U$19,3,0),"")</f>
        <v/>
      </c>
      <c r="N1411" s="715" t="str">
        <f>IF(K1411&lt;&gt;"",VLOOKUP(K1411,'DON GIA'!$S$1:$V$19,4,0),"")</f>
        <v/>
      </c>
      <c r="O1411" s="715" t="str">
        <f t="shared" si="530"/>
        <v/>
      </c>
      <c r="P1411" s="715" t="str">
        <f t="shared" si="531"/>
        <v/>
      </c>
      <c r="Q1411" s="752" t="s">
        <v>76</v>
      </c>
      <c r="R1411" s="24" t="s">
        <v>44</v>
      </c>
      <c r="S1411" s="797">
        <v>2</v>
      </c>
      <c r="T1411" s="715">
        <f>IF(Q1411&lt;&gt;"",VLOOKUP(Q1411,'DON GIA'!$H$1:$K$103,4,0),"")</f>
        <v>494000</v>
      </c>
      <c r="U1411" s="715">
        <f t="shared" si="519"/>
        <v>988000</v>
      </c>
      <c r="V1411" s="786"/>
      <c r="W1411" s="752" t="s">
        <v>1080</v>
      </c>
      <c r="X1411" s="24" t="s">
        <v>27</v>
      </c>
      <c r="Y1411" s="798">
        <v>6.16</v>
      </c>
      <c r="Z1411" s="799"/>
      <c r="AA1411" s="715">
        <f>IF(W1411&lt;&gt;"",VLOOKUP(W1411,'DON GIA'!$A$1:$D$346,4,0),"")</f>
        <v>10375629</v>
      </c>
      <c r="AB1411" s="715">
        <f t="shared" si="525"/>
        <v>63913874.640000001</v>
      </c>
      <c r="AC1411" s="712"/>
      <c r="AD1411" s="752" t="s">
        <v>29</v>
      </c>
      <c r="AE1411" s="752" t="s">
        <v>30</v>
      </c>
      <c r="AF1411" s="752" t="s">
        <v>31</v>
      </c>
      <c r="AG1411" s="752" t="s">
        <v>32</v>
      </c>
      <c r="AH1411" s="712"/>
      <c r="AI1411" s="5"/>
      <c r="AJ1411" s="712"/>
      <c r="AK1411" s="712"/>
      <c r="AL1411" s="715" t="str">
        <f>IF(AI1411&lt;&gt;"",VLOOKUP(AI1411,'DON GIA'!$M$1:$P$9,4,0),"")</f>
        <v/>
      </c>
      <c r="AM1411" s="715" t="str">
        <f t="shared" si="528"/>
        <v/>
      </c>
      <c r="AN1411" s="712"/>
      <c r="AO1411" s="712"/>
      <c r="AP1411" s="702" t="str">
        <f t="shared" si="516"/>
        <v/>
      </c>
      <c r="AQ1411" s="752" t="s">
        <v>2200</v>
      </c>
      <c r="AR1411" s="796" t="s">
        <v>2201</v>
      </c>
      <c r="AS1411" s="727"/>
    </row>
    <row r="1412" spans="1:45" ht="83.25" outlineLevel="2">
      <c r="A1412" s="710">
        <f t="shared" si="532"/>
        <v>93</v>
      </c>
      <c r="B1412" s="711" t="str">
        <f>IF(C1412&lt;&gt;"",COUNTA($C$8:C1412),"")</f>
        <v/>
      </c>
      <c r="C1412" s="784"/>
      <c r="D1412" s="712"/>
      <c r="E1412" s="731"/>
      <c r="F1412" s="731"/>
      <c r="G1412" s="731"/>
      <c r="H1412" s="731"/>
      <c r="I1412" s="731"/>
      <c r="J1412" s="731"/>
      <c r="K1412" s="712"/>
      <c r="L1412" s="785"/>
      <c r="M1412" s="715" t="str">
        <f>IF(K1412&lt;&gt;"",VLOOKUP(K1412,'DON GIA'!$S$1:$U$19,3,0),"")</f>
        <v/>
      </c>
      <c r="N1412" s="715" t="str">
        <f>IF(K1412&lt;&gt;"",VLOOKUP(K1412,'DON GIA'!$S$1:$V$19,4,0),"")</f>
        <v/>
      </c>
      <c r="O1412" s="715" t="str">
        <f t="shared" si="530"/>
        <v/>
      </c>
      <c r="P1412" s="715" t="str">
        <f t="shared" si="531"/>
        <v/>
      </c>
      <c r="Q1412" s="752" t="s">
        <v>217</v>
      </c>
      <c r="R1412" s="24" t="s">
        <v>44</v>
      </c>
      <c r="S1412" s="797">
        <v>5</v>
      </c>
      <c r="T1412" s="715">
        <f>IF(Q1412&lt;&gt;"",VLOOKUP(Q1412,'DON GIA'!$H$1:$K$103,4,0),"")</f>
        <v>132000</v>
      </c>
      <c r="U1412" s="715">
        <f t="shared" si="519"/>
        <v>660000</v>
      </c>
      <c r="V1412" s="786"/>
      <c r="W1412" s="802" t="s">
        <v>1063</v>
      </c>
      <c r="X1412" s="24" t="s">
        <v>27</v>
      </c>
      <c r="Y1412" s="798">
        <v>8.4</v>
      </c>
      <c r="Z1412" s="799"/>
      <c r="AA1412" s="715">
        <f>IF(W1412&lt;&gt;"",VLOOKUP(W1412,'DON GIA'!$A$1:$D$346,4,0),"")</f>
        <v>3941166</v>
      </c>
      <c r="AB1412" s="715">
        <f t="shared" si="525"/>
        <v>33105794.400000002</v>
      </c>
      <c r="AC1412" s="712"/>
      <c r="AD1412" s="752" t="s">
        <v>29</v>
      </c>
      <c r="AE1412" s="752" t="s">
        <v>30</v>
      </c>
      <c r="AF1412" s="752" t="s">
        <v>31</v>
      </c>
      <c r="AG1412" s="752" t="s">
        <v>32</v>
      </c>
      <c r="AH1412" s="712"/>
      <c r="AI1412" s="5"/>
      <c r="AJ1412" s="712"/>
      <c r="AK1412" s="712"/>
      <c r="AL1412" s="715" t="str">
        <f>IF(AI1412&lt;&gt;"",VLOOKUP(AI1412,'DON GIA'!$M$1:$P$9,4,0),"")</f>
        <v/>
      </c>
      <c r="AM1412" s="715" t="str">
        <f t="shared" si="528"/>
        <v/>
      </c>
      <c r="AN1412" s="712"/>
      <c r="AO1412" s="712"/>
      <c r="AP1412" s="702" t="str">
        <f t="shared" si="516"/>
        <v/>
      </c>
      <c r="AQ1412" s="752" t="s">
        <v>2202</v>
      </c>
      <c r="AR1412" s="796" t="s">
        <v>2203</v>
      </c>
      <c r="AS1412" s="727"/>
    </row>
    <row r="1413" spans="1:45" outlineLevel="2">
      <c r="A1413" s="710">
        <f t="shared" si="532"/>
        <v>93</v>
      </c>
      <c r="B1413" s="711" t="str">
        <f>IF(C1413&lt;&gt;"",COUNTA($C$8:C1413),"")</f>
        <v/>
      </c>
      <c r="C1413" s="784"/>
      <c r="D1413" s="712"/>
      <c r="E1413" s="731"/>
      <c r="F1413" s="731"/>
      <c r="G1413" s="731"/>
      <c r="H1413" s="731"/>
      <c r="I1413" s="731"/>
      <c r="J1413" s="731"/>
      <c r="K1413" s="712"/>
      <c r="L1413" s="785"/>
      <c r="M1413" s="715" t="str">
        <f>IF(K1413&lt;&gt;"",VLOOKUP(K1413,'DON GIA'!$S$1:$U$19,3,0),"")</f>
        <v/>
      </c>
      <c r="N1413" s="715" t="str">
        <f>IF(K1413&lt;&gt;"",VLOOKUP(K1413,'DON GIA'!$S$1:$V$19,4,0),"")</f>
        <v/>
      </c>
      <c r="O1413" s="715" t="str">
        <f t="shared" si="530"/>
        <v/>
      </c>
      <c r="P1413" s="715" t="str">
        <f t="shared" si="531"/>
        <v/>
      </c>
      <c r="Q1413" s="752" t="s">
        <v>52</v>
      </c>
      <c r="R1413" s="24" t="s">
        <v>44</v>
      </c>
      <c r="S1413" s="797">
        <v>2</v>
      </c>
      <c r="T1413" s="715">
        <f>IF(Q1413&lt;&gt;"",VLOOKUP(Q1413,'DON GIA'!$H$1:$K$103,4,0),"")</f>
        <v>76000</v>
      </c>
      <c r="U1413" s="715">
        <f t="shared" si="519"/>
        <v>152000</v>
      </c>
      <c r="V1413" s="786"/>
      <c r="W1413" s="752" t="s">
        <v>2192</v>
      </c>
      <c r="X1413" s="24" t="s">
        <v>27</v>
      </c>
      <c r="Y1413" s="798">
        <v>33.840000000000003</v>
      </c>
      <c r="Z1413" s="799"/>
      <c r="AA1413" s="715">
        <f>IF(W1413&lt;&gt;"",VLOOKUP(W1413,'DON GIA'!$A$1:$D$346,4,0),"")</f>
        <v>161275</v>
      </c>
      <c r="AB1413" s="715">
        <f t="shared" si="525"/>
        <v>5457546.0000000009</v>
      </c>
      <c r="AC1413" s="712"/>
      <c r="AD1413" s="712"/>
      <c r="AE1413" s="712"/>
      <c r="AF1413" s="712"/>
      <c r="AG1413" s="712"/>
      <c r="AH1413" s="712"/>
      <c r="AI1413" s="5"/>
      <c r="AJ1413" s="712"/>
      <c r="AK1413" s="712"/>
      <c r="AL1413" s="715" t="str">
        <f>IF(AI1413&lt;&gt;"",VLOOKUP(AI1413,'DON GIA'!$M$1:$P$9,4,0),"")</f>
        <v/>
      </c>
      <c r="AM1413" s="715" t="str">
        <f t="shared" si="528"/>
        <v/>
      </c>
      <c r="AN1413" s="712"/>
      <c r="AO1413" s="712"/>
      <c r="AP1413" s="702" t="str">
        <f t="shared" si="516"/>
        <v/>
      </c>
      <c r="AQ1413" s="803" t="s">
        <v>2204</v>
      </c>
      <c r="AR1413" s="804"/>
      <c r="AS1413" s="727"/>
    </row>
    <row r="1414" spans="1:45" outlineLevel="2">
      <c r="A1414" s="710">
        <f t="shared" si="532"/>
        <v>93</v>
      </c>
      <c r="B1414" s="711" t="str">
        <f>IF(C1414&lt;&gt;"",COUNTA($C$8:C1414),"")</f>
        <v/>
      </c>
      <c r="C1414" s="784"/>
      <c r="D1414" s="712"/>
      <c r="E1414" s="731"/>
      <c r="F1414" s="731"/>
      <c r="G1414" s="731"/>
      <c r="H1414" s="731"/>
      <c r="I1414" s="731"/>
      <c r="J1414" s="731"/>
      <c r="K1414" s="712"/>
      <c r="L1414" s="785"/>
      <c r="M1414" s="715" t="str">
        <f>IF(K1414&lt;&gt;"",VLOOKUP(K1414,'DON GIA'!$S$1:$U$19,3,0),"")</f>
        <v/>
      </c>
      <c r="N1414" s="715" t="str">
        <f>IF(K1414&lt;&gt;"",VLOOKUP(K1414,'DON GIA'!$S$1:$V$19,4,0),"")</f>
        <v/>
      </c>
      <c r="O1414" s="715" t="str">
        <f t="shared" si="530"/>
        <v/>
      </c>
      <c r="P1414" s="715" t="str">
        <f t="shared" si="531"/>
        <v/>
      </c>
      <c r="Q1414" s="752" t="s">
        <v>53</v>
      </c>
      <c r="R1414" s="24" t="s">
        <v>44</v>
      </c>
      <c r="S1414" s="797">
        <v>7</v>
      </c>
      <c r="T1414" s="715">
        <f>IF(Q1414&lt;&gt;"",VLOOKUP(Q1414,'DON GIA'!$H$1:$K$103,4,0),"")</f>
        <v>34000</v>
      </c>
      <c r="U1414" s="715">
        <f t="shared" si="519"/>
        <v>238000</v>
      </c>
      <c r="V1414" s="786"/>
      <c r="W1414" s="752" t="s">
        <v>1023</v>
      </c>
      <c r="X1414" s="24" t="s">
        <v>38</v>
      </c>
      <c r="Y1414" s="798">
        <v>7.1999999999999995E-2</v>
      </c>
      <c r="Z1414" s="799"/>
      <c r="AA1414" s="715">
        <f>IF(W1414&lt;&gt;"",VLOOKUP(W1414,'DON GIA'!$A$1:$D$346,4,0),"")</f>
        <v>2523428</v>
      </c>
      <c r="AB1414" s="715">
        <f t="shared" si="525"/>
        <v>181686.81599999999</v>
      </c>
      <c r="AC1414" s="712"/>
      <c r="AD1414" s="712"/>
      <c r="AE1414" s="712"/>
      <c r="AF1414" s="712"/>
      <c r="AG1414" s="712"/>
      <c r="AH1414" s="712"/>
      <c r="AI1414" s="5"/>
      <c r="AJ1414" s="712"/>
      <c r="AK1414" s="712"/>
      <c r="AL1414" s="715" t="str">
        <f>IF(AI1414&lt;&gt;"",VLOOKUP(AI1414,'DON GIA'!$M$1:$P$9,4,0),"")</f>
        <v/>
      </c>
      <c r="AM1414" s="715" t="str">
        <f t="shared" si="528"/>
        <v/>
      </c>
      <c r="AN1414" s="712"/>
      <c r="AO1414" s="712"/>
      <c r="AP1414" s="702" t="str">
        <f t="shared" si="516"/>
        <v/>
      </c>
      <c r="AQ1414" s="752" t="s">
        <v>2205</v>
      </c>
      <c r="AR1414" s="805"/>
      <c r="AS1414" s="727"/>
    </row>
    <row r="1415" spans="1:45" outlineLevel="2">
      <c r="A1415" s="710">
        <f t="shared" si="532"/>
        <v>93</v>
      </c>
      <c r="B1415" s="711" t="str">
        <f>IF(C1415&lt;&gt;"",COUNTA($C$8:C1415),"")</f>
        <v/>
      </c>
      <c r="C1415" s="784"/>
      <c r="D1415" s="712"/>
      <c r="E1415" s="731"/>
      <c r="F1415" s="731"/>
      <c r="G1415" s="731"/>
      <c r="H1415" s="731"/>
      <c r="I1415" s="731"/>
      <c r="J1415" s="731"/>
      <c r="K1415" s="712"/>
      <c r="L1415" s="785"/>
      <c r="M1415" s="715" t="str">
        <f>IF(K1415&lt;&gt;"",VLOOKUP(K1415,'DON GIA'!$S$1:$U$19,3,0),"")</f>
        <v/>
      </c>
      <c r="N1415" s="715" t="str">
        <f>IF(K1415&lt;&gt;"",VLOOKUP(K1415,'DON GIA'!$S$1:$V$19,4,0),"")</f>
        <v/>
      </c>
      <c r="O1415" s="715" t="str">
        <f t="shared" si="530"/>
        <v/>
      </c>
      <c r="P1415" s="715" t="str">
        <f t="shared" si="531"/>
        <v/>
      </c>
      <c r="Q1415" s="733"/>
      <c r="R1415" s="734"/>
      <c r="S1415" s="734"/>
      <c r="T1415" s="715" t="str">
        <f>IF(Q1415&lt;&gt;"",VLOOKUP(Q1415,'DON GIA'!$H$1:$K$103,4,0),"")</f>
        <v/>
      </c>
      <c r="U1415" s="715" t="str">
        <f t="shared" si="519"/>
        <v/>
      </c>
      <c r="V1415" s="786"/>
      <c r="W1415" s="752" t="s">
        <v>1194</v>
      </c>
      <c r="X1415" s="24" t="s">
        <v>27</v>
      </c>
      <c r="Y1415" s="798">
        <v>0.96</v>
      </c>
      <c r="Z1415" s="799"/>
      <c r="AA1415" s="715">
        <f>IF(W1415&lt;&gt;"",VLOOKUP(W1415,'DON GIA'!$A$1:$D$346,4,0),"")</f>
        <v>292949</v>
      </c>
      <c r="AB1415" s="715">
        <f t="shared" si="525"/>
        <v>281231.03999999998</v>
      </c>
      <c r="AC1415" s="712"/>
      <c r="AD1415" s="712"/>
      <c r="AE1415" s="712"/>
      <c r="AF1415" s="712"/>
      <c r="AG1415" s="712"/>
      <c r="AH1415" s="712"/>
      <c r="AI1415" s="5"/>
      <c r="AJ1415" s="712"/>
      <c r="AK1415" s="712"/>
      <c r="AL1415" s="715" t="str">
        <f>IF(AI1415&lt;&gt;"",VLOOKUP(AI1415,'DON GIA'!$M$1:$P$9,4,0),"")</f>
        <v/>
      </c>
      <c r="AM1415" s="715" t="str">
        <f t="shared" si="528"/>
        <v/>
      </c>
      <c r="AN1415" s="712"/>
      <c r="AO1415" s="712"/>
      <c r="AP1415" s="702" t="str">
        <f t="shared" si="516"/>
        <v/>
      </c>
      <c r="AQ1415" s="752"/>
      <c r="AR1415" s="805"/>
      <c r="AS1415" s="727"/>
    </row>
    <row r="1416" spans="1:45" outlineLevel="2">
      <c r="A1416" s="710">
        <f t="shared" si="532"/>
        <v>93</v>
      </c>
      <c r="B1416" s="711" t="str">
        <f>IF(C1416&lt;&gt;"",COUNTA($C$8:C1416),"")</f>
        <v/>
      </c>
      <c r="C1416" s="784"/>
      <c r="D1416" s="712"/>
      <c r="E1416" s="731"/>
      <c r="F1416" s="731"/>
      <c r="G1416" s="731"/>
      <c r="H1416" s="731"/>
      <c r="I1416" s="731"/>
      <c r="J1416" s="731"/>
      <c r="K1416" s="712"/>
      <c r="L1416" s="785"/>
      <c r="M1416" s="715" t="str">
        <f>IF(K1416&lt;&gt;"",VLOOKUP(K1416,'DON GIA'!$S$1:$U$19,3,0),"")</f>
        <v/>
      </c>
      <c r="N1416" s="715" t="str">
        <f>IF(K1416&lt;&gt;"",VLOOKUP(K1416,'DON GIA'!$S$1:$V$19,4,0),"")</f>
        <v/>
      </c>
      <c r="O1416" s="715" t="str">
        <f t="shared" si="530"/>
        <v/>
      </c>
      <c r="P1416" s="715" t="str">
        <f t="shared" si="531"/>
        <v/>
      </c>
      <c r="Q1416" s="733"/>
      <c r="R1416" s="734"/>
      <c r="S1416" s="734"/>
      <c r="T1416" s="715" t="str">
        <f>IF(Q1416&lt;&gt;"",VLOOKUP(Q1416,'DON GIA'!$H$1:$K$103,4,0),"")</f>
        <v/>
      </c>
      <c r="U1416" s="715" t="str">
        <f t="shared" si="519"/>
        <v/>
      </c>
      <c r="V1416" s="786"/>
      <c r="W1416" s="752" t="s">
        <v>1083</v>
      </c>
      <c r="X1416" s="24" t="s">
        <v>27</v>
      </c>
      <c r="Y1416" s="798">
        <v>0.72</v>
      </c>
      <c r="Z1416" s="799"/>
      <c r="AA1416" s="715">
        <f>IF(W1416&lt;&gt;"",VLOOKUP(W1416,'DON GIA'!$A$1:$D$346,4,0),"")</f>
        <v>282038</v>
      </c>
      <c r="AB1416" s="715">
        <f t="shared" si="525"/>
        <v>203067.36</v>
      </c>
      <c r="AC1416" s="712"/>
      <c r="AD1416" s="712"/>
      <c r="AE1416" s="712"/>
      <c r="AF1416" s="712"/>
      <c r="AG1416" s="712"/>
      <c r="AH1416" s="712"/>
      <c r="AI1416" s="5"/>
      <c r="AJ1416" s="712"/>
      <c r="AK1416" s="712"/>
      <c r="AL1416" s="715" t="str">
        <f>IF(AI1416&lt;&gt;"",VLOOKUP(AI1416,'DON GIA'!$M$1:$P$9,4,0),"")</f>
        <v/>
      </c>
      <c r="AM1416" s="715" t="str">
        <f t="shared" si="528"/>
        <v/>
      </c>
      <c r="AN1416" s="712"/>
      <c r="AO1416" s="712"/>
      <c r="AP1416" s="702" t="str">
        <f t="shared" si="516"/>
        <v/>
      </c>
      <c r="AQ1416" s="752"/>
      <c r="AR1416" s="806"/>
      <c r="AS1416" s="727"/>
    </row>
    <row r="1417" spans="1:45" outlineLevel="2">
      <c r="A1417" s="710">
        <f t="shared" si="532"/>
        <v>93</v>
      </c>
      <c r="B1417" s="711" t="str">
        <f>IF(C1417&lt;&gt;"",COUNTA($C$8:C1417),"")</f>
        <v/>
      </c>
      <c r="C1417" s="784"/>
      <c r="D1417" s="712"/>
      <c r="E1417" s="731"/>
      <c r="F1417" s="731"/>
      <c r="G1417" s="731"/>
      <c r="H1417" s="731"/>
      <c r="I1417" s="731"/>
      <c r="J1417" s="731"/>
      <c r="K1417" s="712"/>
      <c r="L1417" s="785"/>
      <c r="M1417" s="715" t="str">
        <f>IF(K1417&lt;&gt;"",VLOOKUP(K1417,'DON GIA'!$S$1:$U$19,3,0),"")</f>
        <v/>
      </c>
      <c r="N1417" s="715" t="str">
        <f>IF(K1417&lt;&gt;"",VLOOKUP(K1417,'DON GIA'!$S$1:$V$19,4,0),"")</f>
        <v/>
      </c>
      <c r="O1417" s="715" t="str">
        <f t="shared" si="530"/>
        <v/>
      </c>
      <c r="P1417" s="715" t="str">
        <f t="shared" si="531"/>
        <v/>
      </c>
      <c r="Q1417" s="733"/>
      <c r="R1417" s="734"/>
      <c r="S1417" s="734"/>
      <c r="T1417" s="715" t="str">
        <f>IF(Q1417&lt;&gt;"",VLOOKUP(Q1417,'DON GIA'!$H$1:$K$103,4,0),"")</f>
        <v/>
      </c>
      <c r="U1417" s="715" t="str">
        <f t="shared" si="519"/>
        <v/>
      </c>
      <c r="V1417" s="786"/>
      <c r="W1417" s="752" t="s">
        <v>1009</v>
      </c>
      <c r="X1417" s="24" t="s">
        <v>27</v>
      </c>
      <c r="Y1417" s="798">
        <v>32.4</v>
      </c>
      <c r="Z1417" s="799"/>
      <c r="AA1417" s="715">
        <f>IF(W1417&lt;&gt;"",VLOOKUP(W1417,'DON GIA'!$A$1:$D$346,4,0),"")</f>
        <v>282038</v>
      </c>
      <c r="AB1417" s="715">
        <f t="shared" si="525"/>
        <v>9138031.1999999993</v>
      </c>
      <c r="AC1417" s="712"/>
      <c r="AD1417" s="712"/>
      <c r="AE1417" s="712"/>
      <c r="AF1417" s="712"/>
      <c r="AG1417" s="712"/>
      <c r="AH1417" s="712"/>
      <c r="AI1417" s="5"/>
      <c r="AJ1417" s="712"/>
      <c r="AK1417" s="712"/>
      <c r="AL1417" s="715" t="str">
        <f>IF(AI1417&lt;&gt;"",VLOOKUP(AI1417,'DON GIA'!$M$1:$P$9,4,0),"")</f>
        <v/>
      </c>
      <c r="AM1417" s="715" t="str">
        <f t="shared" si="528"/>
        <v/>
      </c>
      <c r="AN1417" s="712"/>
      <c r="AO1417" s="712"/>
      <c r="AP1417" s="702" t="str">
        <f t="shared" si="516"/>
        <v/>
      </c>
      <c r="AQ1417" s="712"/>
      <c r="AR1417" s="712"/>
      <c r="AS1417" s="727"/>
    </row>
    <row r="1418" spans="1:45" s="77" customFormat="1" ht="50.25" outlineLevel="2">
      <c r="A1418" s="710">
        <f t="shared" si="532"/>
        <v>93</v>
      </c>
      <c r="B1418" s="711" t="str">
        <f>IF(C1418&lt;&gt;"",COUNTA($C$8:C1418),"")</f>
        <v/>
      </c>
      <c r="C1418" s="784"/>
      <c r="D1418" s="712"/>
      <c r="E1418" s="731"/>
      <c r="F1418" s="731"/>
      <c r="G1418" s="731"/>
      <c r="H1418" s="731"/>
      <c r="I1418" s="731"/>
      <c r="J1418" s="731"/>
      <c r="K1418" s="712"/>
      <c r="L1418" s="785"/>
      <c r="M1418" s="715" t="str">
        <f>IF(K1418&lt;&gt;"",VLOOKUP(K1418,'DON GIA'!$S$1:$U$19,3,0),"")</f>
        <v/>
      </c>
      <c r="N1418" s="715" t="str">
        <f>IF(K1418&lt;&gt;"",VLOOKUP(K1418,'DON GIA'!$S$1:$V$19,4,0),"")</f>
        <v/>
      </c>
      <c r="O1418" s="715" t="str">
        <f t="shared" si="530"/>
        <v/>
      </c>
      <c r="P1418" s="715" t="str">
        <f t="shared" si="531"/>
        <v/>
      </c>
      <c r="Q1418" s="733"/>
      <c r="R1418" s="734"/>
      <c r="S1418" s="734"/>
      <c r="T1418" s="715" t="str">
        <f>IF(Q1418&lt;&gt;"",VLOOKUP(Q1418,'DON GIA'!$H$1:$K$103,4,0),"")</f>
        <v/>
      </c>
      <c r="U1418" s="715" t="str">
        <f t="shared" si="519"/>
        <v/>
      </c>
      <c r="V1418" s="786"/>
      <c r="W1418" s="752" t="s">
        <v>2193</v>
      </c>
      <c r="X1418" s="24" t="s">
        <v>27</v>
      </c>
      <c r="Y1418" s="798">
        <v>33.659999999999997</v>
      </c>
      <c r="Z1418" s="799"/>
      <c r="AA1418" s="715">
        <f>IF(W1418&lt;&gt;"",VLOOKUP(W1418,'DON GIA'!$A$1:$D$346,4,0),"")</f>
        <v>497388</v>
      </c>
      <c r="AB1418" s="715">
        <f t="shared" si="525"/>
        <v>16742080.079999998</v>
      </c>
      <c r="AC1418" s="712"/>
      <c r="AD1418" s="712"/>
      <c r="AE1418" s="712"/>
      <c r="AF1418" s="712"/>
      <c r="AG1418" s="712"/>
      <c r="AH1418" s="712"/>
      <c r="AI1418" s="5"/>
      <c r="AJ1418" s="712"/>
      <c r="AK1418" s="712"/>
      <c r="AL1418" s="715" t="str">
        <f>IF(AI1418&lt;&gt;"",VLOOKUP(AI1418,'DON GIA'!$M$1:$P$9,4,0),"")</f>
        <v/>
      </c>
      <c r="AM1418" s="715" t="str">
        <f t="shared" si="528"/>
        <v/>
      </c>
      <c r="AN1418" s="712"/>
      <c r="AO1418" s="712"/>
      <c r="AP1418" s="702" t="str">
        <f t="shared" si="516"/>
        <v/>
      </c>
      <c r="AQ1418" s="712"/>
      <c r="AR1418" s="712"/>
      <c r="AS1418" s="727"/>
    </row>
    <row r="1419" spans="1:45" s="77" customFormat="1" ht="50.25" outlineLevel="2">
      <c r="A1419" s="710">
        <f t="shared" si="532"/>
        <v>93</v>
      </c>
      <c r="B1419" s="711" t="str">
        <f>IF(C1419&lt;&gt;"",COUNTA($C$8:C1419),"")</f>
        <v/>
      </c>
      <c r="C1419" s="784"/>
      <c r="D1419" s="712"/>
      <c r="E1419" s="731"/>
      <c r="F1419" s="731"/>
      <c r="G1419" s="731"/>
      <c r="H1419" s="731"/>
      <c r="I1419" s="731"/>
      <c r="J1419" s="731"/>
      <c r="K1419" s="712"/>
      <c r="L1419" s="785"/>
      <c r="M1419" s="715" t="str">
        <f>IF(K1419&lt;&gt;"",VLOOKUP(K1419,'DON GIA'!$S$1:$U$19,3,0),"")</f>
        <v/>
      </c>
      <c r="N1419" s="715" t="str">
        <f>IF(K1419&lt;&gt;"",VLOOKUP(K1419,'DON GIA'!$S$1:$V$19,4,0),"")</f>
        <v/>
      </c>
      <c r="O1419" s="715" t="str">
        <f t="shared" si="530"/>
        <v/>
      </c>
      <c r="P1419" s="715" t="str">
        <f t="shared" si="531"/>
        <v/>
      </c>
      <c r="Q1419" s="733"/>
      <c r="R1419" s="734"/>
      <c r="S1419" s="734"/>
      <c r="T1419" s="715" t="str">
        <f>IF(Q1419&lt;&gt;"",VLOOKUP(Q1419,'DON GIA'!$H$1:$K$103,4,0),"")</f>
        <v/>
      </c>
      <c r="U1419" s="715" t="str">
        <f t="shared" si="519"/>
        <v/>
      </c>
      <c r="V1419" s="786"/>
      <c r="W1419" s="752" t="s">
        <v>2194</v>
      </c>
      <c r="X1419" s="24" t="s">
        <v>27</v>
      </c>
      <c r="Y1419" s="798">
        <v>84.6</v>
      </c>
      <c r="Z1419" s="799"/>
      <c r="AA1419" s="715">
        <f>IF(W1419&lt;&gt;"",VLOOKUP(W1419,'DON GIA'!$A$1:$D$346,4,0),"")</f>
        <v>497388</v>
      </c>
      <c r="AB1419" s="715">
        <f t="shared" si="525"/>
        <v>42079024.799999997</v>
      </c>
      <c r="AC1419" s="712"/>
      <c r="AD1419" s="712"/>
      <c r="AE1419" s="712"/>
      <c r="AF1419" s="712"/>
      <c r="AG1419" s="712"/>
      <c r="AH1419" s="712"/>
      <c r="AI1419" s="5"/>
      <c r="AJ1419" s="712"/>
      <c r="AK1419" s="712"/>
      <c r="AL1419" s="715" t="str">
        <f>IF(AI1419&lt;&gt;"",VLOOKUP(AI1419,'DON GIA'!$M$1:$P$9,4,0),"")</f>
        <v/>
      </c>
      <c r="AM1419" s="715" t="str">
        <f t="shared" si="528"/>
        <v/>
      </c>
      <c r="AN1419" s="712"/>
      <c r="AO1419" s="712"/>
      <c r="AP1419" s="702" t="str">
        <f t="shared" si="516"/>
        <v/>
      </c>
      <c r="AQ1419" s="712"/>
      <c r="AR1419" s="712"/>
      <c r="AS1419" s="727"/>
    </row>
    <row r="1420" spans="1:45" s="77" customFormat="1" outlineLevel="2">
      <c r="A1420" s="710">
        <f t="shared" si="532"/>
        <v>93</v>
      </c>
      <c r="B1420" s="711" t="str">
        <f>IF(C1420&lt;&gt;"",COUNTA($C$8:C1420),"")</f>
        <v/>
      </c>
      <c r="C1420" s="784"/>
      <c r="D1420" s="712"/>
      <c r="E1420" s="731"/>
      <c r="F1420" s="731"/>
      <c r="G1420" s="731"/>
      <c r="H1420" s="731"/>
      <c r="I1420" s="731"/>
      <c r="J1420" s="731"/>
      <c r="K1420" s="712"/>
      <c r="L1420" s="785"/>
      <c r="M1420" s="715" t="str">
        <f>IF(K1420&lt;&gt;"",VLOOKUP(K1420,'DON GIA'!$S$1:$U$19,3,0),"")</f>
        <v/>
      </c>
      <c r="N1420" s="715" t="str">
        <f>IF(K1420&lt;&gt;"",VLOOKUP(K1420,'DON GIA'!$S$1:$V$19,4,0),"")</f>
        <v/>
      </c>
      <c r="O1420" s="715" t="str">
        <f t="shared" si="530"/>
        <v/>
      </c>
      <c r="P1420" s="715" t="str">
        <f t="shared" si="531"/>
        <v/>
      </c>
      <c r="Q1420" s="733"/>
      <c r="R1420" s="734"/>
      <c r="S1420" s="734"/>
      <c r="T1420" s="715" t="str">
        <f>IF(Q1420&lt;&gt;"",VLOOKUP(Q1420,'DON GIA'!$H$1:$K$103,4,0),"")</f>
        <v/>
      </c>
      <c r="U1420" s="715" t="str">
        <f t="shared" si="519"/>
        <v/>
      </c>
      <c r="V1420" s="786"/>
      <c r="W1420" s="752" t="s">
        <v>1314</v>
      </c>
      <c r="X1420" s="24" t="s">
        <v>27</v>
      </c>
      <c r="Y1420" s="798">
        <v>52.87</v>
      </c>
      <c r="Z1420" s="799"/>
      <c r="AA1420" s="715">
        <f>IF(W1420&lt;&gt;"",VLOOKUP(W1420,'DON GIA'!$A$1:$D$346,4,0),"")</f>
        <v>169828</v>
      </c>
      <c r="AB1420" s="715">
        <f t="shared" si="525"/>
        <v>8978806.3599999994</v>
      </c>
      <c r="AC1420" s="712"/>
      <c r="AD1420" s="712"/>
      <c r="AE1420" s="712"/>
      <c r="AF1420" s="712"/>
      <c r="AG1420" s="712"/>
      <c r="AH1420" s="712"/>
      <c r="AI1420" s="5"/>
      <c r="AJ1420" s="712"/>
      <c r="AK1420" s="712"/>
      <c r="AL1420" s="715" t="str">
        <f>IF(AI1420&lt;&gt;"",VLOOKUP(AI1420,'DON GIA'!$M$1:$P$9,4,0),"")</f>
        <v/>
      </c>
      <c r="AM1420" s="715" t="str">
        <f t="shared" si="528"/>
        <v/>
      </c>
      <c r="AN1420" s="712"/>
      <c r="AO1420" s="712"/>
      <c r="AP1420" s="702" t="str">
        <f t="shared" si="516"/>
        <v/>
      </c>
      <c r="AQ1420" s="712"/>
      <c r="AR1420" s="712"/>
      <c r="AS1420" s="727"/>
    </row>
    <row r="1421" spans="1:45" s="77" customFormat="1" outlineLevel="2">
      <c r="A1421" s="710">
        <f t="shared" si="532"/>
        <v>93</v>
      </c>
      <c r="B1421" s="711" t="str">
        <f>IF(C1421&lt;&gt;"",COUNTA($C$8:C1421),"")</f>
        <v/>
      </c>
      <c r="C1421" s="784"/>
      <c r="D1421" s="712"/>
      <c r="E1421" s="731"/>
      <c r="F1421" s="731"/>
      <c r="G1421" s="731"/>
      <c r="H1421" s="731"/>
      <c r="I1421" s="731"/>
      <c r="J1421" s="731"/>
      <c r="K1421" s="712"/>
      <c r="L1421" s="785"/>
      <c r="M1421" s="715" t="str">
        <f>IF(K1421&lt;&gt;"",VLOOKUP(K1421,'DON GIA'!$S$1:$U$19,3,0),"")</f>
        <v/>
      </c>
      <c r="N1421" s="715" t="str">
        <f>IF(K1421&lt;&gt;"",VLOOKUP(K1421,'DON GIA'!$S$1:$V$19,4,0),"")</f>
        <v/>
      </c>
      <c r="O1421" s="715" t="str">
        <f t="shared" si="530"/>
        <v/>
      </c>
      <c r="P1421" s="715" t="str">
        <f t="shared" si="531"/>
        <v/>
      </c>
      <c r="Q1421" s="733"/>
      <c r="R1421" s="734"/>
      <c r="S1421" s="734"/>
      <c r="T1421" s="715" t="str">
        <f>IF(Q1421&lt;&gt;"",VLOOKUP(Q1421,'DON GIA'!$H$1:$K$103,4,0),"")</f>
        <v/>
      </c>
      <c r="U1421" s="715" t="str">
        <f t="shared" si="519"/>
        <v/>
      </c>
      <c r="V1421" s="786"/>
      <c r="W1421" s="752" t="s">
        <v>1217</v>
      </c>
      <c r="X1421" s="24" t="s">
        <v>38</v>
      </c>
      <c r="Y1421" s="798">
        <v>0.09</v>
      </c>
      <c r="Z1421" s="799"/>
      <c r="AA1421" s="715">
        <f>IF(W1421&lt;&gt;"",VLOOKUP(W1421,'DON GIA'!$A$1:$D$346,4,0),"")</f>
        <v>5994000</v>
      </c>
      <c r="AB1421" s="715">
        <f t="shared" si="525"/>
        <v>539460</v>
      </c>
      <c r="AC1421" s="712"/>
      <c r="AD1421" s="712"/>
      <c r="AE1421" s="712"/>
      <c r="AF1421" s="712"/>
      <c r="AG1421" s="712"/>
      <c r="AH1421" s="712"/>
      <c r="AI1421" s="5"/>
      <c r="AJ1421" s="712"/>
      <c r="AK1421" s="712"/>
      <c r="AL1421" s="715" t="str">
        <f>IF(AI1421&lt;&gt;"",VLOOKUP(AI1421,'DON GIA'!$M$1:$P$9,4,0),"")</f>
        <v/>
      </c>
      <c r="AM1421" s="715" t="str">
        <f t="shared" si="528"/>
        <v/>
      </c>
      <c r="AN1421" s="712"/>
      <c r="AO1421" s="712"/>
      <c r="AP1421" s="702" t="str">
        <f t="shared" si="516"/>
        <v/>
      </c>
      <c r="AQ1421" s="712"/>
      <c r="AR1421" s="712"/>
      <c r="AS1421" s="727"/>
    </row>
    <row r="1422" spans="1:45" s="77" customFormat="1" ht="33.75" outlineLevel="2">
      <c r="A1422" s="710">
        <f t="shared" si="532"/>
        <v>93</v>
      </c>
      <c r="B1422" s="711" t="str">
        <f>IF(C1422&lt;&gt;"",COUNTA($C$8:C1422),"")</f>
        <v/>
      </c>
      <c r="C1422" s="784"/>
      <c r="D1422" s="712"/>
      <c r="E1422" s="731"/>
      <c r="F1422" s="731"/>
      <c r="G1422" s="731"/>
      <c r="H1422" s="731"/>
      <c r="I1422" s="731"/>
      <c r="J1422" s="731"/>
      <c r="K1422" s="712"/>
      <c r="L1422" s="785"/>
      <c r="M1422" s="715" t="str">
        <f>IF(K1422&lt;&gt;"",VLOOKUP(K1422,'DON GIA'!$S$1:$U$19,3,0),"")</f>
        <v/>
      </c>
      <c r="N1422" s="715" t="str">
        <f>IF(K1422&lt;&gt;"",VLOOKUP(K1422,'DON GIA'!$S$1:$V$19,4,0),"")</f>
        <v/>
      </c>
      <c r="O1422" s="715" t="str">
        <f t="shared" si="530"/>
        <v/>
      </c>
      <c r="P1422" s="715" t="str">
        <f t="shared" si="531"/>
        <v/>
      </c>
      <c r="Q1422" s="733"/>
      <c r="R1422" s="734"/>
      <c r="S1422" s="734"/>
      <c r="T1422" s="715" t="str">
        <f>IF(Q1422&lt;&gt;"",VLOOKUP(Q1422,'DON GIA'!$H$1:$K$103,4,0),"")</f>
        <v/>
      </c>
      <c r="U1422" s="715" t="str">
        <f t="shared" si="519"/>
        <v/>
      </c>
      <c r="V1422" s="786"/>
      <c r="W1422" s="752" t="s">
        <v>2195</v>
      </c>
      <c r="X1422" s="24" t="s">
        <v>38</v>
      </c>
      <c r="Y1422" s="798">
        <v>0.56000000000000005</v>
      </c>
      <c r="Z1422" s="799"/>
      <c r="AA1422" s="715">
        <f>IF(W1422&lt;&gt;"",VLOOKUP(W1422,'DON GIA'!$A$1:$D$346,4,0),"")</f>
        <v>2036769</v>
      </c>
      <c r="AB1422" s="715">
        <f t="shared" si="525"/>
        <v>1140590.6400000001</v>
      </c>
      <c r="AC1422" s="712"/>
      <c r="AD1422" s="712"/>
      <c r="AE1422" s="712"/>
      <c r="AF1422" s="712"/>
      <c r="AG1422" s="712"/>
      <c r="AH1422" s="712"/>
      <c r="AI1422" s="5"/>
      <c r="AJ1422" s="712"/>
      <c r="AK1422" s="712"/>
      <c r="AL1422" s="715" t="str">
        <f>IF(AI1422&lt;&gt;"",VLOOKUP(AI1422,'DON GIA'!$M$1:$P$9,4,0),"")</f>
        <v/>
      </c>
      <c r="AM1422" s="715" t="str">
        <f t="shared" si="528"/>
        <v/>
      </c>
      <c r="AN1422" s="712"/>
      <c r="AO1422" s="712"/>
      <c r="AP1422" s="702" t="str">
        <f t="shared" si="516"/>
        <v/>
      </c>
      <c r="AQ1422" s="712"/>
      <c r="AR1422" s="712"/>
      <c r="AS1422" s="727"/>
    </row>
    <row r="1423" spans="1:45" s="77" customFormat="1" ht="33.75" outlineLevel="2">
      <c r="A1423" s="710">
        <f t="shared" si="532"/>
        <v>93</v>
      </c>
      <c r="B1423" s="711" t="str">
        <f>IF(C1423&lt;&gt;"",COUNTA($C$8:C1423),"")</f>
        <v/>
      </c>
      <c r="C1423" s="784"/>
      <c r="D1423" s="712"/>
      <c r="E1423" s="731"/>
      <c r="F1423" s="731"/>
      <c r="G1423" s="731"/>
      <c r="H1423" s="731"/>
      <c r="I1423" s="731"/>
      <c r="J1423" s="731"/>
      <c r="K1423" s="712"/>
      <c r="L1423" s="785"/>
      <c r="M1423" s="715" t="str">
        <f>IF(K1423&lt;&gt;"",VLOOKUP(K1423,'DON GIA'!$S$1:$U$19,3,0),"")</f>
        <v/>
      </c>
      <c r="N1423" s="715" t="str">
        <f>IF(K1423&lt;&gt;"",VLOOKUP(K1423,'DON GIA'!$S$1:$V$19,4,0),"")</f>
        <v/>
      </c>
      <c r="O1423" s="715" t="str">
        <f t="shared" si="530"/>
        <v/>
      </c>
      <c r="P1423" s="715" t="str">
        <f t="shared" si="531"/>
        <v/>
      </c>
      <c r="Q1423" s="733"/>
      <c r="R1423" s="734"/>
      <c r="S1423" s="734"/>
      <c r="T1423" s="715" t="str">
        <f>IF(Q1423&lt;&gt;"",VLOOKUP(Q1423,'DON GIA'!$H$1:$K$103,4,0),"")</f>
        <v/>
      </c>
      <c r="U1423" s="715" t="str">
        <f t="shared" si="519"/>
        <v/>
      </c>
      <c r="V1423" s="786"/>
      <c r="W1423" s="802" t="s">
        <v>2196</v>
      </c>
      <c r="X1423" s="24" t="s">
        <v>27</v>
      </c>
      <c r="Y1423" s="798">
        <v>7</v>
      </c>
      <c r="Z1423" s="799"/>
      <c r="AA1423" s="715">
        <f>IF(W1423&lt;&gt;"",VLOOKUP(W1423,'DON GIA'!$A$1:$D$346,4,0),"")</f>
        <v>551282</v>
      </c>
      <c r="AB1423" s="715">
        <f t="shared" si="525"/>
        <v>3858974</v>
      </c>
      <c r="AC1423" s="712"/>
      <c r="AD1423" s="712"/>
      <c r="AE1423" s="712"/>
      <c r="AF1423" s="712"/>
      <c r="AG1423" s="712"/>
      <c r="AH1423" s="712"/>
      <c r="AI1423" s="5"/>
      <c r="AJ1423" s="712"/>
      <c r="AK1423" s="712"/>
      <c r="AL1423" s="715" t="str">
        <f>IF(AI1423&lt;&gt;"",VLOOKUP(AI1423,'DON GIA'!$M$1:$P$9,4,0),"")</f>
        <v/>
      </c>
      <c r="AM1423" s="715" t="str">
        <f t="shared" si="528"/>
        <v/>
      </c>
      <c r="AN1423" s="712"/>
      <c r="AO1423" s="712"/>
      <c r="AP1423" s="702" t="str">
        <f t="shared" si="516"/>
        <v/>
      </c>
      <c r="AQ1423" s="712"/>
      <c r="AR1423" s="712"/>
      <c r="AS1423" s="727"/>
    </row>
    <row r="1424" spans="1:45" s="77" customFormat="1" outlineLevel="2">
      <c r="A1424" s="710">
        <f t="shared" si="532"/>
        <v>93</v>
      </c>
      <c r="B1424" s="711"/>
      <c r="C1424" s="784"/>
      <c r="D1424" s="38"/>
      <c r="E1424" s="731"/>
      <c r="F1424" s="731"/>
      <c r="G1424" s="731"/>
      <c r="H1424" s="731"/>
      <c r="I1424" s="731"/>
      <c r="J1424" s="731"/>
      <c r="K1424" s="712"/>
      <c r="L1424" s="785"/>
      <c r="M1424" s="715" t="str">
        <f>IF(K1424&lt;&gt;"",VLOOKUP(K1424,'DON GIA'!$S$1:$U$19,3,0),"")</f>
        <v/>
      </c>
      <c r="N1424" s="715" t="str">
        <f>IF(K1424&lt;&gt;"",VLOOKUP(K1424,'DON GIA'!$S$1:$V$19,4,0),"")</f>
        <v/>
      </c>
      <c r="O1424" s="715" t="str">
        <f t="shared" si="530"/>
        <v/>
      </c>
      <c r="P1424" s="715" t="str">
        <f t="shared" si="531"/>
        <v/>
      </c>
      <c r="Q1424" s="733"/>
      <c r="R1424" s="734"/>
      <c r="S1424" s="734"/>
      <c r="T1424" s="715" t="str">
        <f>IF(Q1424&lt;&gt;"",VLOOKUP(Q1424,'DON GIA'!$H$1:$K$103,4,0),"")</f>
        <v/>
      </c>
      <c r="U1424" s="715" t="str">
        <f t="shared" si="519"/>
        <v/>
      </c>
      <c r="V1424" s="786"/>
      <c r="W1424" s="712"/>
      <c r="X1424" s="712"/>
      <c r="Y1424" s="718"/>
      <c r="Z1424" s="712"/>
      <c r="AA1424" s="715" t="str">
        <f>IF(W1424&lt;&gt;"",VLOOKUP(W1424,'DON GIA'!$A$1:$D$346,4,0),"")</f>
        <v/>
      </c>
      <c r="AB1424" s="715" t="str">
        <f t="shared" si="525"/>
        <v/>
      </c>
      <c r="AC1424" s="712"/>
      <c r="AD1424" s="712"/>
      <c r="AE1424" s="712"/>
      <c r="AF1424" s="712"/>
      <c r="AG1424" s="712"/>
      <c r="AH1424" s="712"/>
      <c r="AI1424" s="5"/>
      <c r="AJ1424" s="712"/>
      <c r="AK1424" s="712"/>
      <c r="AL1424" s="715" t="str">
        <f>IF(AI1424&lt;&gt;"",VLOOKUP(AI1424,'DON GIA'!$M$1:$P$9,4,0),"")</f>
        <v/>
      </c>
      <c r="AM1424" s="715" t="str">
        <f t="shared" si="528"/>
        <v/>
      </c>
      <c r="AN1424" s="712"/>
      <c r="AO1424" s="712"/>
      <c r="AP1424" s="702" t="str">
        <f t="shared" si="516"/>
        <v/>
      </c>
      <c r="AQ1424" s="712"/>
      <c r="AR1424" s="712"/>
      <c r="AS1424" s="727"/>
    </row>
    <row r="1425" spans="1:45" s="77" customFormat="1" outlineLevel="1">
      <c r="A1425" s="658" t="s">
        <v>2250</v>
      </c>
      <c r="B1425" s="696">
        <f>IF(C1425&lt;&gt;"",COUNTA($C$8:C1425),"")</f>
        <v>94</v>
      </c>
      <c r="C1425" s="787">
        <v>293</v>
      </c>
      <c r="D1425" s="38" t="s">
        <v>2206</v>
      </c>
      <c r="E1425" s="788"/>
      <c r="F1425" s="731"/>
      <c r="G1425" s="789"/>
      <c r="H1425" s="789"/>
      <c r="I1425" s="789"/>
      <c r="J1425" s="789"/>
      <c r="K1425" s="38"/>
      <c r="L1425" s="790">
        <f>SUBTOTAL(9,L1426:L1437)</f>
        <v>331</v>
      </c>
      <c r="M1425" s="702"/>
      <c r="N1425" s="702"/>
      <c r="O1425" s="702">
        <f>SUBTOTAL(9,O1426:O1437)</f>
        <v>486239000</v>
      </c>
      <c r="P1425" s="702">
        <f>SUBTOTAL(9,P1426:P1437)</f>
        <v>0</v>
      </c>
      <c r="Q1425" s="38"/>
      <c r="R1425" s="789"/>
      <c r="S1425" s="790">
        <f>SUBTOTAL(9,S1426:S1437)</f>
        <v>28</v>
      </c>
      <c r="T1425" s="702"/>
      <c r="U1425" s="702">
        <f>SUBTOTAL(9,U1426:U1437)</f>
        <v>3620000</v>
      </c>
      <c r="V1425" s="791"/>
      <c r="W1425" s="38"/>
      <c r="X1425" s="789"/>
      <c r="Y1425" s="792">
        <f>SUBTOTAL(9,Y1426:Y1437)</f>
        <v>578.91200000000003</v>
      </c>
      <c r="Z1425" s="697">
        <f>SUBTOTAL(9,Z1426:Z1437)</f>
        <v>0</v>
      </c>
      <c r="AA1425" s="702"/>
      <c r="AB1425" s="702">
        <f>SUBTOTAL(9,AB1426:AB1437)</f>
        <v>297692583.07599998</v>
      </c>
      <c r="AC1425" s="697"/>
      <c r="AD1425" s="38"/>
      <c r="AE1425" s="38"/>
      <c r="AF1425" s="38"/>
      <c r="AG1425" s="38"/>
      <c r="AH1425" s="697"/>
      <c r="AI1425" s="807"/>
      <c r="AJ1425" s="794"/>
      <c r="AK1425" s="795">
        <f>SUBTOTAL(9,AK1426:AK1437)</f>
        <v>2</v>
      </c>
      <c r="AL1425" s="702"/>
      <c r="AM1425" s="702">
        <f>SUBTOTAL(9,AM1426:AM1437)</f>
        <v>25895920</v>
      </c>
      <c r="AN1425" s="808"/>
      <c r="AO1425" s="809">
        <f>SUBTOTAL(9,AO1426:AO1437)</f>
        <v>1</v>
      </c>
      <c r="AP1425" s="702">
        <f t="shared" ref="AP1425:AP1486" si="533">IF(C1425&lt;&gt;"",O1425+P1425+U1425+AB1425+AM1425,"")</f>
        <v>813447503.07599998</v>
      </c>
      <c r="AQ1425" s="752"/>
      <c r="AR1425" s="796"/>
      <c r="AS1425" s="727"/>
    </row>
    <row r="1426" spans="1:45" s="77" customFormat="1" ht="66.75" outlineLevel="2">
      <c r="A1426" s="710">
        <f>IF(B1425&lt;&gt;"",B1425,A1424)</f>
        <v>94</v>
      </c>
      <c r="B1426" s="711" t="str">
        <f>IF(C1426&lt;&gt;"",COUNTA($C$8:C1426),"")</f>
        <v/>
      </c>
      <c r="C1426" s="784"/>
      <c r="D1426" s="752" t="s">
        <v>2207</v>
      </c>
      <c r="E1426" s="731"/>
      <c r="F1426" s="731"/>
      <c r="G1426" s="24">
        <v>116</v>
      </c>
      <c r="H1426" s="24">
        <v>79</v>
      </c>
      <c r="I1426" s="24" t="s">
        <v>223</v>
      </c>
      <c r="J1426" s="24" t="s">
        <v>235</v>
      </c>
      <c r="K1426" s="752" t="s">
        <v>967</v>
      </c>
      <c r="L1426" s="797">
        <v>331</v>
      </c>
      <c r="M1426" s="715">
        <f>IF(K1426&lt;&gt;"",VLOOKUP(K1426,'DON GIA'!$S$1:$U$19,3,0),"")</f>
        <v>1469000</v>
      </c>
      <c r="N1426" s="715">
        <f>IF(K1426&lt;&gt;"",VLOOKUP(K1426,'DON GIA'!$S$1:$V$19,4,0),"")</f>
        <v>0</v>
      </c>
      <c r="O1426" s="715">
        <f t="shared" si="530"/>
        <v>486239000</v>
      </c>
      <c r="P1426" s="715">
        <f t="shared" si="531"/>
        <v>0</v>
      </c>
      <c r="Q1426" s="752" t="s">
        <v>128</v>
      </c>
      <c r="R1426" s="24" t="s">
        <v>44</v>
      </c>
      <c r="S1426" s="797">
        <v>1</v>
      </c>
      <c r="T1426" s="715">
        <f>IF(Q1426&lt;&gt;"",VLOOKUP(Q1426,'DON GIA'!$H$1:$K$103,4,0),"")</f>
        <v>473000</v>
      </c>
      <c r="U1426" s="715">
        <f t="shared" si="519"/>
        <v>473000</v>
      </c>
      <c r="V1426" s="786"/>
      <c r="W1426" s="752" t="s">
        <v>1230</v>
      </c>
      <c r="X1426" s="24" t="s">
        <v>27</v>
      </c>
      <c r="Y1426" s="798">
        <v>11.2</v>
      </c>
      <c r="Z1426" s="712"/>
      <c r="AA1426" s="715">
        <f>IF(W1426&lt;&gt;"",VLOOKUP(W1426,'DON GIA'!$A$1:$D$346,4,0),"")</f>
        <v>1119277</v>
      </c>
      <c r="AB1426" s="715">
        <f t="shared" si="525"/>
        <v>12535902.399999999</v>
      </c>
      <c r="AC1426" s="712"/>
      <c r="AD1426" s="752" t="s">
        <v>29</v>
      </c>
      <c r="AE1426" s="752" t="s">
        <v>36</v>
      </c>
      <c r="AF1426" s="752" t="s">
        <v>41</v>
      </c>
      <c r="AG1426" s="752" t="s">
        <v>136</v>
      </c>
      <c r="AH1426" s="712"/>
      <c r="AI1426" s="810" t="s">
        <v>562</v>
      </c>
      <c r="AJ1426" s="800" t="s">
        <v>409</v>
      </c>
      <c r="AK1426" s="801">
        <v>1</v>
      </c>
      <c r="AL1426" s="715">
        <f>IF(AI1426&lt;&gt;"",VLOOKUP(AI1426,'DON GIA'!$M$1:$P$9,4,0),"")</f>
        <v>12895920</v>
      </c>
      <c r="AM1426" s="715">
        <f t="shared" si="528"/>
        <v>12895920</v>
      </c>
      <c r="AN1426" s="811" t="s">
        <v>407</v>
      </c>
      <c r="AO1426" s="812">
        <v>1</v>
      </c>
      <c r="AP1426" s="702" t="str">
        <f t="shared" si="533"/>
        <v/>
      </c>
      <c r="AQ1426" s="752" t="s">
        <v>2424</v>
      </c>
      <c r="AR1426" s="796" t="s">
        <v>2198</v>
      </c>
      <c r="AS1426" s="727"/>
    </row>
    <row r="1427" spans="1:45" s="77" customFormat="1" ht="83.25" outlineLevel="2">
      <c r="A1427" s="710">
        <f t="shared" ref="A1427:A1437" si="534">IF(B1426&lt;&gt;"",B1426,A1426)</f>
        <v>94</v>
      </c>
      <c r="B1427" s="711" t="str">
        <f>IF(C1427&lt;&gt;"",COUNTA($C$8:C1427),"")</f>
        <v/>
      </c>
      <c r="C1427" s="784"/>
      <c r="D1427" s="752" t="s">
        <v>2208</v>
      </c>
      <c r="E1427" s="731"/>
      <c r="F1427" s="731"/>
      <c r="G1427" s="731"/>
      <c r="H1427" s="731"/>
      <c r="I1427" s="731"/>
      <c r="J1427" s="731"/>
      <c r="K1427" s="712"/>
      <c r="L1427" s="785"/>
      <c r="M1427" s="715" t="str">
        <f>IF(K1427&lt;&gt;"",VLOOKUP(K1427,'DON GIA'!$S$1:$U$19,3,0),"")</f>
        <v/>
      </c>
      <c r="N1427" s="715" t="str">
        <f>IF(K1427&lt;&gt;"",VLOOKUP(K1427,'DON GIA'!$S$1:$V$19,4,0),"")</f>
        <v/>
      </c>
      <c r="O1427" s="715" t="str">
        <f t="shared" si="530"/>
        <v/>
      </c>
      <c r="P1427" s="715" t="str">
        <f t="shared" si="531"/>
        <v/>
      </c>
      <c r="Q1427" s="752" t="s">
        <v>47</v>
      </c>
      <c r="R1427" s="24" t="s">
        <v>44</v>
      </c>
      <c r="S1427" s="797">
        <v>1</v>
      </c>
      <c r="T1427" s="715">
        <f>IF(Q1427&lt;&gt;"",VLOOKUP(Q1427,'DON GIA'!$H$1:$K$103,4,0),"")</f>
        <v>1035000</v>
      </c>
      <c r="U1427" s="715">
        <f t="shared" si="519"/>
        <v>1035000</v>
      </c>
      <c r="V1427" s="786"/>
      <c r="W1427" s="752" t="s">
        <v>1063</v>
      </c>
      <c r="X1427" s="24" t="s">
        <v>27</v>
      </c>
      <c r="Y1427" s="798">
        <v>33.619999999999997</v>
      </c>
      <c r="Z1427" s="712"/>
      <c r="AA1427" s="715">
        <f>IF(W1427&lt;&gt;"",VLOOKUP(W1427,'DON GIA'!$A$1:$D$346,4,0),"")</f>
        <v>3941166</v>
      </c>
      <c r="AB1427" s="715">
        <f t="shared" si="525"/>
        <v>132502000.91999999</v>
      </c>
      <c r="AC1427" s="712"/>
      <c r="AD1427" s="752" t="s">
        <v>29</v>
      </c>
      <c r="AE1427" s="752" t="s">
        <v>30</v>
      </c>
      <c r="AF1427" s="752" t="s">
        <v>31</v>
      </c>
      <c r="AG1427" s="752" t="s">
        <v>32</v>
      </c>
      <c r="AH1427" s="712"/>
      <c r="AI1427" s="752" t="s">
        <v>578</v>
      </c>
      <c r="AJ1427" s="800" t="s">
        <v>560</v>
      </c>
      <c r="AK1427" s="801">
        <v>1</v>
      </c>
      <c r="AL1427" s="715">
        <f>IF(AI1427&lt;&gt;"",VLOOKUP(AI1427,'DON GIA'!$M$1:$P$9,4,0),"")</f>
        <v>13000000</v>
      </c>
      <c r="AM1427" s="715">
        <f t="shared" si="528"/>
        <v>13000000</v>
      </c>
      <c r="AN1427" s="712"/>
      <c r="AO1427" s="712"/>
      <c r="AP1427" s="702" t="str">
        <f t="shared" si="533"/>
        <v/>
      </c>
      <c r="AQ1427" s="752" t="s">
        <v>2199</v>
      </c>
      <c r="AR1427" s="796" t="s">
        <v>2065</v>
      </c>
      <c r="AS1427" s="727"/>
    </row>
    <row r="1428" spans="1:45" s="77" customFormat="1" ht="83.25" outlineLevel="2">
      <c r="A1428" s="710">
        <f t="shared" si="534"/>
        <v>94</v>
      </c>
      <c r="B1428" s="711" t="str">
        <f>IF(C1428&lt;&gt;"",COUNTA($C$8:C1428),"")</f>
        <v/>
      </c>
      <c r="C1428" s="784"/>
      <c r="D1428" s="712"/>
      <c r="E1428" s="731"/>
      <c r="F1428" s="731"/>
      <c r="G1428" s="731"/>
      <c r="H1428" s="731"/>
      <c r="I1428" s="731"/>
      <c r="J1428" s="731"/>
      <c r="K1428" s="712"/>
      <c r="L1428" s="785"/>
      <c r="M1428" s="715" t="str">
        <f>IF(K1428&lt;&gt;"",VLOOKUP(K1428,'DON GIA'!$S$1:$U$19,3,0),"")</f>
        <v/>
      </c>
      <c r="N1428" s="715" t="str">
        <f>IF(K1428&lt;&gt;"",VLOOKUP(K1428,'DON GIA'!$S$1:$V$19,4,0),"")</f>
        <v/>
      </c>
      <c r="O1428" s="715" t="str">
        <f t="shared" si="530"/>
        <v/>
      </c>
      <c r="P1428" s="715" t="str">
        <f t="shared" si="531"/>
        <v/>
      </c>
      <c r="Q1428" s="752" t="s">
        <v>217</v>
      </c>
      <c r="R1428" s="24" t="s">
        <v>44</v>
      </c>
      <c r="S1428" s="797">
        <v>4</v>
      </c>
      <c r="T1428" s="715">
        <f>IF(Q1428&lt;&gt;"",VLOOKUP(Q1428,'DON GIA'!$H$1:$K$103,4,0),"")</f>
        <v>132000</v>
      </c>
      <c r="U1428" s="715">
        <f t="shared" si="519"/>
        <v>528000</v>
      </c>
      <c r="V1428" s="786"/>
      <c r="W1428" s="752" t="s">
        <v>1080</v>
      </c>
      <c r="X1428" s="24" t="s">
        <v>27</v>
      </c>
      <c r="Y1428" s="798">
        <v>6.38</v>
      </c>
      <c r="Z1428" s="712"/>
      <c r="AA1428" s="715">
        <f>IF(W1428&lt;&gt;"",VLOOKUP(W1428,'DON GIA'!$A$1:$D$346,4,0),"")</f>
        <v>10375629</v>
      </c>
      <c r="AB1428" s="715">
        <f t="shared" si="525"/>
        <v>66196513.019999996</v>
      </c>
      <c r="AC1428" s="712"/>
      <c r="AD1428" s="752" t="s">
        <v>29</v>
      </c>
      <c r="AE1428" s="752" t="s">
        <v>30</v>
      </c>
      <c r="AF1428" s="752" t="s">
        <v>31</v>
      </c>
      <c r="AG1428" s="752" t="s">
        <v>32</v>
      </c>
      <c r="AH1428" s="712"/>
      <c r="AI1428" s="5"/>
      <c r="AJ1428" s="712"/>
      <c r="AK1428" s="712"/>
      <c r="AL1428" s="715" t="str">
        <f>IF(AI1428&lt;&gt;"",VLOOKUP(AI1428,'DON GIA'!$M$1:$P$9,4,0),"")</f>
        <v/>
      </c>
      <c r="AM1428" s="715" t="str">
        <f t="shared" si="528"/>
        <v/>
      </c>
      <c r="AN1428" s="712"/>
      <c r="AO1428" s="712"/>
      <c r="AP1428" s="702" t="str">
        <f t="shared" si="533"/>
        <v/>
      </c>
      <c r="AQ1428" s="752" t="s">
        <v>2212</v>
      </c>
      <c r="AR1428" s="796" t="s">
        <v>2201</v>
      </c>
      <c r="AS1428" s="727"/>
    </row>
    <row r="1429" spans="1:45" s="77" customFormat="1" ht="83.25" outlineLevel="2">
      <c r="A1429" s="710">
        <f t="shared" si="534"/>
        <v>94</v>
      </c>
      <c r="B1429" s="711" t="str">
        <f>IF(C1429&lt;&gt;"",COUNTA($C$8:C1429),"")</f>
        <v/>
      </c>
      <c r="C1429" s="784"/>
      <c r="D1429" s="712"/>
      <c r="E1429" s="731"/>
      <c r="F1429" s="731"/>
      <c r="G1429" s="731"/>
      <c r="H1429" s="731"/>
      <c r="I1429" s="731"/>
      <c r="J1429" s="731"/>
      <c r="K1429" s="712"/>
      <c r="L1429" s="785"/>
      <c r="M1429" s="715" t="str">
        <f>IF(K1429&lt;&gt;"",VLOOKUP(K1429,'DON GIA'!$S$1:$U$19,3,0),"")</f>
        <v/>
      </c>
      <c r="N1429" s="715" t="str">
        <f>IF(K1429&lt;&gt;"",VLOOKUP(K1429,'DON GIA'!$S$1:$V$19,4,0),"")</f>
        <v/>
      </c>
      <c r="O1429" s="715" t="str">
        <f t="shared" si="530"/>
        <v/>
      </c>
      <c r="P1429" s="715" t="str">
        <f t="shared" si="531"/>
        <v/>
      </c>
      <c r="Q1429" s="752" t="s">
        <v>52</v>
      </c>
      <c r="R1429" s="24" t="s">
        <v>44</v>
      </c>
      <c r="S1429" s="797">
        <v>6</v>
      </c>
      <c r="T1429" s="715">
        <f>IF(Q1429&lt;&gt;"",VLOOKUP(Q1429,'DON GIA'!$H$1:$K$103,4,0),"")</f>
        <v>76000</v>
      </c>
      <c r="U1429" s="715">
        <f t="shared" si="519"/>
        <v>456000</v>
      </c>
      <c r="V1429" s="786"/>
      <c r="W1429" s="752" t="s">
        <v>1063</v>
      </c>
      <c r="X1429" s="24" t="s">
        <v>27</v>
      </c>
      <c r="Y1429" s="798">
        <v>8.4</v>
      </c>
      <c r="Z1429" s="712"/>
      <c r="AA1429" s="715">
        <f>IF(W1429&lt;&gt;"",VLOOKUP(W1429,'DON GIA'!$A$1:$D$346,4,0),"")</f>
        <v>3941166</v>
      </c>
      <c r="AB1429" s="715">
        <f t="shared" si="525"/>
        <v>33105794.400000002</v>
      </c>
      <c r="AC1429" s="712"/>
      <c r="AD1429" s="752" t="s">
        <v>29</v>
      </c>
      <c r="AE1429" s="752" t="s">
        <v>30</v>
      </c>
      <c r="AF1429" s="752" t="s">
        <v>31</v>
      </c>
      <c r="AG1429" s="752" t="s">
        <v>32</v>
      </c>
      <c r="AH1429" s="712"/>
      <c r="AI1429" s="5"/>
      <c r="AJ1429" s="712"/>
      <c r="AK1429" s="712"/>
      <c r="AL1429" s="715" t="str">
        <f>IF(AI1429&lt;&gt;"",VLOOKUP(AI1429,'DON GIA'!$M$1:$P$9,4,0),"")</f>
        <v/>
      </c>
      <c r="AM1429" s="715" t="str">
        <f t="shared" si="528"/>
        <v/>
      </c>
      <c r="AN1429" s="712"/>
      <c r="AO1429" s="712"/>
      <c r="AP1429" s="702" t="str">
        <f t="shared" si="533"/>
        <v/>
      </c>
      <c r="AQ1429" s="752" t="s">
        <v>2213</v>
      </c>
      <c r="AR1429" s="796" t="s">
        <v>2214</v>
      </c>
      <c r="AS1429" s="727"/>
    </row>
    <row r="1430" spans="1:45" s="77" customFormat="1" outlineLevel="2">
      <c r="A1430" s="710">
        <f t="shared" si="534"/>
        <v>94</v>
      </c>
      <c r="B1430" s="711" t="str">
        <f>IF(C1430&lt;&gt;"",COUNTA($C$8:C1430),"")</f>
        <v/>
      </c>
      <c r="C1430" s="784"/>
      <c r="D1430" s="712"/>
      <c r="E1430" s="731"/>
      <c r="F1430" s="731"/>
      <c r="G1430" s="731"/>
      <c r="H1430" s="731"/>
      <c r="I1430" s="731"/>
      <c r="J1430" s="731"/>
      <c r="K1430" s="712"/>
      <c r="L1430" s="785"/>
      <c r="M1430" s="715" t="str">
        <f>IF(K1430&lt;&gt;"",VLOOKUP(K1430,'DON GIA'!$S$1:$U$19,3,0),"")</f>
        <v/>
      </c>
      <c r="N1430" s="715" t="str">
        <f>IF(K1430&lt;&gt;"",VLOOKUP(K1430,'DON GIA'!$S$1:$V$19,4,0),"")</f>
        <v/>
      </c>
      <c r="O1430" s="715" t="str">
        <f t="shared" si="530"/>
        <v/>
      </c>
      <c r="P1430" s="715" t="str">
        <f t="shared" si="531"/>
        <v/>
      </c>
      <c r="Q1430" s="752" t="s">
        <v>53</v>
      </c>
      <c r="R1430" s="24" t="s">
        <v>44</v>
      </c>
      <c r="S1430" s="797">
        <v>12</v>
      </c>
      <c r="T1430" s="715">
        <f>IF(Q1430&lt;&gt;"",VLOOKUP(Q1430,'DON GIA'!$H$1:$K$103,4,0),"")</f>
        <v>34000</v>
      </c>
      <c r="U1430" s="715">
        <f t="shared" si="519"/>
        <v>408000</v>
      </c>
      <c r="V1430" s="786"/>
      <c r="W1430" s="752" t="s">
        <v>1023</v>
      </c>
      <c r="X1430" s="24" t="s">
        <v>38</v>
      </c>
      <c r="Y1430" s="798">
        <v>7.1999999999999995E-2</v>
      </c>
      <c r="Z1430" s="712"/>
      <c r="AA1430" s="715">
        <f>IF(W1430&lt;&gt;"",VLOOKUP(W1430,'DON GIA'!$A$1:$D$346,4,0),"")</f>
        <v>2523428</v>
      </c>
      <c r="AB1430" s="715">
        <f t="shared" si="525"/>
        <v>181686.81599999999</v>
      </c>
      <c r="AC1430" s="712"/>
      <c r="AD1430" s="712"/>
      <c r="AE1430" s="712"/>
      <c r="AF1430" s="712"/>
      <c r="AG1430" s="712"/>
      <c r="AH1430" s="712"/>
      <c r="AI1430" s="5"/>
      <c r="AJ1430" s="712"/>
      <c r="AK1430" s="712"/>
      <c r="AL1430" s="715" t="str">
        <f>IF(AI1430&lt;&gt;"",VLOOKUP(AI1430,'DON GIA'!$M$1:$P$9,4,0),"")</f>
        <v/>
      </c>
      <c r="AM1430" s="715" t="str">
        <f t="shared" si="528"/>
        <v/>
      </c>
      <c r="AN1430" s="712"/>
      <c r="AO1430" s="712"/>
      <c r="AP1430" s="702" t="str">
        <f t="shared" si="533"/>
        <v/>
      </c>
      <c r="AQ1430" s="803" t="s">
        <v>2204</v>
      </c>
      <c r="AR1430" s="804"/>
      <c r="AS1430" s="727"/>
    </row>
    <row r="1431" spans="1:45" s="77" customFormat="1" outlineLevel="2">
      <c r="A1431" s="710">
        <f t="shared" si="534"/>
        <v>94</v>
      </c>
      <c r="B1431" s="711" t="str">
        <f>IF(C1431&lt;&gt;"",COUNTA($C$8:C1431),"")</f>
        <v/>
      </c>
      <c r="C1431" s="784"/>
      <c r="D1431" s="712"/>
      <c r="E1431" s="731"/>
      <c r="F1431" s="731"/>
      <c r="G1431" s="731"/>
      <c r="H1431" s="731"/>
      <c r="I1431" s="731"/>
      <c r="J1431" s="731"/>
      <c r="K1431" s="712"/>
      <c r="L1431" s="785"/>
      <c r="M1431" s="715" t="str">
        <f>IF(K1431&lt;&gt;"",VLOOKUP(K1431,'DON GIA'!$S$1:$U$19,3,0),"")</f>
        <v/>
      </c>
      <c r="N1431" s="715" t="str">
        <f>IF(K1431&lt;&gt;"",VLOOKUP(K1431,'DON GIA'!$S$1:$V$19,4,0),"")</f>
        <v/>
      </c>
      <c r="O1431" s="715" t="str">
        <f t="shared" si="530"/>
        <v/>
      </c>
      <c r="P1431" s="715" t="str">
        <f t="shared" si="531"/>
        <v/>
      </c>
      <c r="Q1431" s="752" t="s">
        <v>2246</v>
      </c>
      <c r="R1431" s="24" t="s">
        <v>44</v>
      </c>
      <c r="S1431" s="797">
        <v>4</v>
      </c>
      <c r="T1431" s="715">
        <f>IF(Q1431&lt;&gt;"",VLOOKUP(Q1431,'DON GIA'!$H$1:$K$103,4,0),"")</f>
        <v>180000</v>
      </c>
      <c r="U1431" s="715">
        <f t="shared" si="519"/>
        <v>720000</v>
      </c>
      <c r="V1431" s="786"/>
      <c r="W1431" s="752" t="s">
        <v>1194</v>
      </c>
      <c r="X1431" s="24" t="s">
        <v>27</v>
      </c>
      <c r="Y1431" s="798">
        <v>0.96</v>
      </c>
      <c r="Z1431" s="712"/>
      <c r="AA1431" s="715">
        <f>IF(W1431&lt;&gt;"",VLOOKUP(W1431,'DON GIA'!$A$1:$D$346,4,0),"")</f>
        <v>292949</v>
      </c>
      <c r="AB1431" s="715">
        <f t="shared" si="525"/>
        <v>281231.03999999998</v>
      </c>
      <c r="AC1431" s="712"/>
      <c r="AD1431" s="712"/>
      <c r="AE1431" s="712"/>
      <c r="AF1431" s="712"/>
      <c r="AG1431" s="712"/>
      <c r="AH1431" s="712"/>
      <c r="AI1431" s="5"/>
      <c r="AJ1431" s="712"/>
      <c r="AK1431" s="712"/>
      <c r="AL1431" s="715" t="str">
        <f>IF(AI1431&lt;&gt;"",VLOOKUP(AI1431,'DON GIA'!$M$1:$P$9,4,0),"")</f>
        <v/>
      </c>
      <c r="AM1431" s="715" t="str">
        <f t="shared" si="528"/>
        <v/>
      </c>
      <c r="AN1431" s="712"/>
      <c r="AO1431" s="712"/>
      <c r="AP1431" s="702" t="str">
        <f t="shared" si="533"/>
        <v/>
      </c>
      <c r="AQ1431" s="752" t="s">
        <v>2215</v>
      </c>
      <c r="AR1431" s="805"/>
      <c r="AS1431" s="727"/>
    </row>
    <row r="1432" spans="1:45" s="77" customFormat="1" outlineLevel="2">
      <c r="A1432" s="710">
        <f t="shared" si="534"/>
        <v>94</v>
      </c>
      <c r="B1432" s="711" t="str">
        <f>IF(C1432&lt;&gt;"",COUNTA($C$8:C1432),"")</f>
        <v/>
      </c>
      <c r="C1432" s="784"/>
      <c r="D1432" s="712"/>
      <c r="E1432" s="731"/>
      <c r="F1432" s="731"/>
      <c r="G1432" s="731"/>
      <c r="H1432" s="731"/>
      <c r="I1432" s="731"/>
      <c r="J1432" s="731"/>
      <c r="K1432" s="712"/>
      <c r="L1432" s="785"/>
      <c r="M1432" s="715" t="str">
        <f>IF(K1432&lt;&gt;"",VLOOKUP(K1432,'DON GIA'!$S$1:$U$19,3,0),"")</f>
        <v/>
      </c>
      <c r="N1432" s="715" t="str">
        <f>IF(K1432&lt;&gt;"",VLOOKUP(K1432,'DON GIA'!$S$1:$V$19,4,0),"")</f>
        <v/>
      </c>
      <c r="O1432" s="715" t="str">
        <f t="shared" si="530"/>
        <v/>
      </c>
      <c r="P1432" s="715" t="str">
        <f t="shared" si="531"/>
        <v/>
      </c>
      <c r="Q1432" s="733"/>
      <c r="R1432" s="734"/>
      <c r="S1432" s="734"/>
      <c r="T1432" s="715" t="str">
        <f>IF(Q1432&lt;&gt;"",VLOOKUP(Q1432,'DON GIA'!$H$1:$K$103,4,0),"")</f>
        <v/>
      </c>
      <c r="U1432" s="715" t="str">
        <f t="shared" si="519"/>
        <v/>
      </c>
      <c r="V1432" s="786"/>
      <c r="W1432" s="752" t="s">
        <v>1083</v>
      </c>
      <c r="X1432" s="24" t="s">
        <v>27</v>
      </c>
      <c r="Y1432" s="798">
        <v>0.72</v>
      </c>
      <c r="Z1432" s="712"/>
      <c r="AA1432" s="715">
        <f>IF(W1432&lt;&gt;"",VLOOKUP(W1432,'DON GIA'!$A$1:$D$346,4,0),"")</f>
        <v>282038</v>
      </c>
      <c r="AB1432" s="715">
        <f t="shared" si="525"/>
        <v>203067.36</v>
      </c>
      <c r="AC1432" s="712"/>
      <c r="AD1432" s="712"/>
      <c r="AE1432" s="712"/>
      <c r="AF1432" s="712"/>
      <c r="AG1432" s="712"/>
      <c r="AH1432" s="712"/>
      <c r="AI1432" s="5"/>
      <c r="AJ1432" s="712"/>
      <c r="AK1432" s="712"/>
      <c r="AL1432" s="715" t="str">
        <f>IF(AI1432&lt;&gt;"",VLOOKUP(AI1432,'DON GIA'!$M$1:$P$9,4,0),"")</f>
        <v/>
      </c>
      <c r="AM1432" s="715" t="str">
        <f t="shared" si="528"/>
        <v/>
      </c>
      <c r="AN1432" s="712"/>
      <c r="AO1432" s="712"/>
      <c r="AP1432" s="702" t="str">
        <f t="shared" si="533"/>
        <v/>
      </c>
      <c r="AQ1432" s="752"/>
      <c r="AR1432" s="805"/>
      <c r="AS1432" s="727"/>
    </row>
    <row r="1433" spans="1:45" s="77" customFormat="1" outlineLevel="2">
      <c r="A1433" s="710">
        <f t="shared" si="534"/>
        <v>94</v>
      </c>
      <c r="B1433" s="711" t="str">
        <f>IF(C1433&lt;&gt;"",COUNTA($C$8:C1433),"")</f>
        <v/>
      </c>
      <c r="C1433" s="784"/>
      <c r="D1433" s="712"/>
      <c r="E1433" s="731"/>
      <c r="F1433" s="731"/>
      <c r="G1433" s="731"/>
      <c r="H1433" s="731"/>
      <c r="I1433" s="731"/>
      <c r="J1433" s="731"/>
      <c r="K1433" s="712"/>
      <c r="L1433" s="785"/>
      <c r="M1433" s="715" t="str">
        <f>IF(K1433&lt;&gt;"",VLOOKUP(K1433,'DON GIA'!$S$1:$U$19,3,0),"")</f>
        <v/>
      </c>
      <c r="N1433" s="715" t="str">
        <f>IF(K1433&lt;&gt;"",VLOOKUP(K1433,'DON GIA'!$S$1:$V$19,4,0),"")</f>
        <v/>
      </c>
      <c r="O1433" s="715" t="str">
        <f t="shared" si="530"/>
        <v/>
      </c>
      <c r="P1433" s="715" t="str">
        <f t="shared" si="531"/>
        <v/>
      </c>
      <c r="Q1433" s="733"/>
      <c r="R1433" s="734"/>
      <c r="S1433" s="734"/>
      <c r="T1433" s="715" t="str">
        <f>IF(Q1433&lt;&gt;"",VLOOKUP(Q1433,'DON GIA'!$H$1:$K$103,4,0),"")</f>
        <v/>
      </c>
      <c r="U1433" s="715" t="str">
        <f t="shared" si="519"/>
        <v/>
      </c>
      <c r="V1433" s="786"/>
      <c r="W1433" s="752" t="s">
        <v>1009</v>
      </c>
      <c r="X1433" s="24" t="s">
        <v>27</v>
      </c>
      <c r="Y1433" s="798">
        <v>32.4</v>
      </c>
      <c r="Z1433" s="712"/>
      <c r="AA1433" s="715">
        <f>IF(W1433&lt;&gt;"",VLOOKUP(W1433,'DON GIA'!$A$1:$D$346,4,0),"")</f>
        <v>282038</v>
      </c>
      <c r="AB1433" s="715">
        <f t="shared" si="525"/>
        <v>9138031.1999999993</v>
      </c>
      <c r="AC1433" s="712"/>
      <c r="AD1433" s="712"/>
      <c r="AE1433" s="712"/>
      <c r="AF1433" s="712"/>
      <c r="AG1433" s="712"/>
      <c r="AH1433" s="712"/>
      <c r="AI1433" s="5"/>
      <c r="AJ1433" s="712"/>
      <c r="AK1433" s="712"/>
      <c r="AL1433" s="715" t="str">
        <f>IF(AI1433&lt;&gt;"",VLOOKUP(AI1433,'DON GIA'!$M$1:$P$9,4,0),"")</f>
        <v/>
      </c>
      <c r="AM1433" s="715" t="str">
        <f t="shared" si="528"/>
        <v/>
      </c>
      <c r="AN1433" s="712"/>
      <c r="AO1433" s="712"/>
      <c r="AP1433" s="702" t="str">
        <f t="shared" si="533"/>
        <v/>
      </c>
      <c r="AQ1433" s="752"/>
      <c r="AR1433" s="806"/>
      <c r="AS1433" s="727"/>
    </row>
    <row r="1434" spans="1:45" s="77" customFormat="1" outlineLevel="2">
      <c r="A1434" s="710">
        <f t="shared" si="534"/>
        <v>94</v>
      </c>
      <c r="B1434" s="711" t="str">
        <f>IF(C1434&lt;&gt;"",COUNTA($C$8:C1434),"")</f>
        <v/>
      </c>
      <c r="C1434" s="784"/>
      <c r="D1434" s="712"/>
      <c r="E1434" s="731"/>
      <c r="F1434" s="731"/>
      <c r="G1434" s="731"/>
      <c r="H1434" s="731"/>
      <c r="I1434" s="731"/>
      <c r="J1434" s="731"/>
      <c r="K1434" s="712"/>
      <c r="L1434" s="785"/>
      <c r="M1434" s="715" t="str">
        <f>IF(K1434&lt;&gt;"",VLOOKUP(K1434,'DON GIA'!$S$1:$U$19,3,0),"")</f>
        <v/>
      </c>
      <c r="N1434" s="715" t="str">
        <f>IF(K1434&lt;&gt;"",VLOOKUP(K1434,'DON GIA'!$S$1:$V$19,4,0),"")</f>
        <v/>
      </c>
      <c r="O1434" s="715" t="str">
        <f t="shared" si="530"/>
        <v/>
      </c>
      <c r="P1434" s="715" t="str">
        <f t="shared" si="531"/>
        <v/>
      </c>
      <c r="Q1434" s="733"/>
      <c r="R1434" s="734"/>
      <c r="S1434" s="734"/>
      <c r="T1434" s="715" t="str">
        <f>IF(Q1434&lt;&gt;"",VLOOKUP(Q1434,'DON GIA'!$H$1:$K$103,4,0),"")</f>
        <v/>
      </c>
      <c r="U1434" s="715" t="str">
        <f t="shared" si="519"/>
        <v/>
      </c>
      <c r="V1434" s="786"/>
      <c r="W1434" s="752" t="s">
        <v>2209</v>
      </c>
      <c r="X1434" s="24" t="s">
        <v>27</v>
      </c>
      <c r="Y1434" s="798">
        <v>4.5599999999999996</v>
      </c>
      <c r="Z1434" s="712"/>
      <c r="AA1434" s="715">
        <f>IF(W1434&lt;&gt;"",VLOOKUP(W1434,'DON GIA'!$A$1:$D$346,4,0),"")</f>
        <v>551282</v>
      </c>
      <c r="AB1434" s="715">
        <f t="shared" si="525"/>
        <v>2513845.92</v>
      </c>
      <c r="AC1434" s="712"/>
      <c r="AD1434" s="712"/>
      <c r="AE1434" s="712"/>
      <c r="AF1434" s="712"/>
      <c r="AG1434" s="712"/>
      <c r="AH1434" s="712"/>
      <c r="AI1434" s="5"/>
      <c r="AJ1434" s="712"/>
      <c r="AK1434" s="712"/>
      <c r="AL1434" s="715" t="str">
        <f>IF(AI1434&lt;&gt;"",VLOOKUP(AI1434,'DON GIA'!$M$1:$P$9,4,0),"")</f>
        <v/>
      </c>
      <c r="AM1434" s="715" t="str">
        <f t="shared" si="528"/>
        <v/>
      </c>
      <c r="AN1434" s="712"/>
      <c r="AO1434" s="712"/>
      <c r="AP1434" s="702" t="str">
        <f t="shared" si="533"/>
        <v/>
      </c>
      <c r="AQ1434" s="712"/>
      <c r="AR1434" s="712"/>
      <c r="AS1434" s="727"/>
    </row>
    <row r="1435" spans="1:45" s="77" customFormat="1" ht="33.75" outlineLevel="2">
      <c r="A1435" s="710">
        <f t="shared" si="534"/>
        <v>94</v>
      </c>
      <c r="B1435" s="711" t="str">
        <f>IF(C1435&lt;&gt;"",COUNTA($C$8:C1435),"")</f>
        <v/>
      </c>
      <c r="C1435" s="784"/>
      <c r="D1435" s="712"/>
      <c r="E1435" s="731"/>
      <c r="F1435" s="731"/>
      <c r="G1435" s="731"/>
      <c r="H1435" s="731"/>
      <c r="I1435" s="731"/>
      <c r="J1435" s="731"/>
      <c r="K1435" s="712"/>
      <c r="L1435" s="785"/>
      <c r="M1435" s="715" t="str">
        <f>IF(K1435&lt;&gt;"",VLOOKUP(K1435,'DON GIA'!$S$1:$U$19,3,0),"")</f>
        <v/>
      </c>
      <c r="N1435" s="715" t="str">
        <f>IF(K1435&lt;&gt;"",VLOOKUP(K1435,'DON GIA'!$S$1:$V$19,4,0),"")</f>
        <v/>
      </c>
      <c r="O1435" s="715" t="str">
        <f t="shared" si="530"/>
        <v/>
      </c>
      <c r="P1435" s="715" t="str">
        <f t="shared" si="531"/>
        <v/>
      </c>
      <c r="Q1435" s="733"/>
      <c r="R1435" s="734"/>
      <c r="S1435" s="734"/>
      <c r="T1435" s="715" t="str">
        <f>IF(Q1435&lt;&gt;"",VLOOKUP(Q1435,'DON GIA'!$H$1:$K$103,4,0),"")</f>
        <v/>
      </c>
      <c r="U1435" s="715" t="str">
        <f t="shared" si="519"/>
        <v/>
      </c>
      <c r="V1435" s="786"/>
      <c r="W1435" s="752" t="s">
        <v>2210</v>
      </c>
      <c r="X1435" s="24" t="s">
        <v>27</v>
      </c>
      <c r="Y1435" s="798">
        <v>82.5</v>
      </c>
      <c r="Z1435" s="712"/>
      <c r="AA1435" s="715">
        <f>IF(W1435&lt;&gt;"",VLOOKUP(W1435,'DON GIA'!$A$1:$D$346,4,0),"")</f>
        <v>497388</v>
      </c>
      <c r="AB1435" s="715">
        <f t="shared" si="525"/>
        <v>41034510</v>
      </c>
      <c r="AC1435" s="712"/>
      <c r="AD1435" s="712"/>
      <c r="AE1435" s="712"/>
      <c r="AF1435" s="712"/>
      <c r="AG1435" s="712"/>
      <c r="AH1435" s="712"/>
      <c r="AI1435" s="5"/>
      <c r="AJ1435" s="712"/>
      <c r="AK1435" s="712"/>
      <c r="AL1435" s="715" t="str">
        <f>IF(AI1435&lt;&gt;"",VLOOKUP(AI1435,'DON GIA'!$M$1:$P$9,4,0),"")</f>
        <v/>
      </c>
      <c r="AM1435" s="715" t="str">
        <f t="shared" si="528"/>
        <v/>
      </c>
      <c r="AN1435" s="712"/>
      <c r="AO1435" s="712"/>
      <c r="AP1435" s="702" t="str">
        <f t="shared" si="533"/>
        <v/>
      </c>
      <c r="AQ1435" s="712"/>
      <c r="AR1435" s="712"/>
      <c r="AS1435" s="727"/>
    </row>
    <row r="1436" spans="1:45" s="77" customFormat="1" outlineLevel="2">
      <c r="A1436" s="710">
        <f t="shared" si="534"/>
        <v>94</v>
      </c>
      <c r="B1436" s="711" t="str">
        <f>IF(C1436&lt;&gt;"",COUNTA($C$8:C1436),"")</f>
        <v/>
      </c>
      <c r="C1436" s="784"/>
      <c r="D1436" s="712"/>
      <c r="E1436" s="731"/>
      <c r="F1436" s="731"/>
      <c r="G1436" s="731"/>
      <c r="H1436" s="731"/>
      <c r="I1436" s="731"/>
      <c r="J1436" s="731"/>
      <c r="K1436" s="712"/>
      <c r="L1436" s="785"/>
      <c r="M1436" s="715" t="str">
        <f>IF(K1436&lt;&gt;"",VLOOKUP(K1436,'DON GIA'!$S$1:$U$19,3,0),"")</f>
        <v/>
      </c>
      <c r="N1436" s="715" t="str">
        <f>IF(K1436&lt;&gt;"",VLOOKUP(K1436,'DON GIA'!$S$1:$V$19,4,0),"")</f>
        <v/>
      </c>
      <c r="O1436" s="715" t="str">
        <f t="shared" si="530"/>
        <v/>
      </c>
      <c r="P1436" s="715" t="str">
        <f t="shared" si="531"/>
        <v/>
      </c>
      <c r="Q1436" s="733"/>
      <c r="R1436" s="734"/>
      <c r="S1436" s="734"/>
      <c r="T1436" s="715" t="str">
        <f>IF(Q1436&lt;&gt;"",VLOOKUP(Q1436,'DON GIA'!$H$1:$K$103,4,0),"")</f>
        <v/>
      </c>
      <c r="U1436" s="715" t="str">
        <f t="shared" si="519"/>
        <v/>
      </c>
      <c r="V1436" s="786"/>
      <c r="W1436" s="752" t="s">
        <v>2211</v>
      </c>
      <c r="X1436" s="24" t="s">
        <v>38</v>
      </c>
      <c r="Y1436" s="798">
        <v>398.1</v>
      </c>
      <c r="Z1436" s="712"/>
      <c r="AA1436" s="715" t="str">
        <f>IF(W1436&lt;&gt;"",VLOOKUP(W1436,'DON GIA'!$A$1:$D$346,4,0),"")</f>
        <v>không hỗ trợ</v>
      </c>
      <c r="AB1436" s="715" t="str">
        <f t="shared" si="525"/>
        <v/>
      </c>
      <c r="AC1436" s="712"/>
      <c r="AD1436" s="712"/>
      <c r="AE1436" s="712"/>
      <c r="AF1436" s="712"/>
      <c r="AG1436" s="712"/>
      <c r="AH1436" s="712"/>
      <c r="AI1436" s="5"/>
      <c r="AJ1436" s="712"/>
      <c r="AK1436" s="712"/>
      <c r="AL1436" s="715" t="str">
        <f>IF(AI1436&lt;&gt;"",VLOOKUP(AI1436,'DON GIA'!$M$1:$P$9,4,0),"")</f>
        <v/>
      </c>
      <c r="AM1436" s="715" t="str">
        <f t="shared" si="528"/>
        <v/>
      </c>
      <c r="AN1436" s="712"/>
      <c r="AO1436" s="712"/>
      <c r="AP1436" s="702" t="str">
        <f t="shared" si="533"/>
        <v/>
      </c>
      <c r="AQ1436" s="712"/>
      <c r="AR1436" s="712"/>
      <c r="AS1436" s="727"/>
    </row>
    <row r="1437" spans="1:45" s="77" customFormat="1" outlineLevel="2">
      <c r="A1437" s="710">
        <f t="shared" si="534"/>
        <v>94</v>
      </c>
      <c r="B1437" s="711"/>
      <c r="C1437" s="26"/>
      <c r="D1437" s="38"/>
      <c r="E1437" s="731"/>
      <c r="F1437" s="731"/>
      <c r="G1437" s="731"/>
      <c r="H1437" s="731"/>
      <c r="I1437" s="731"/>
      <c r="J1437" s="731"/>
      <c r="K1437" s="712"/>
      <c r="L1437" s="785"/>
      <c r="M1437" s="715" t="str">
        <f>IF(K1437&lt;&gt;"",VLOOKUP(K1437,'DON GIA'!$S$1:$U$19,3,0),"")</f>
        <v/>
      </c>
      <c r="N1437" s="715" t="str">
        <f>IF(K1437&lt;&gt;"",VLOOKUP(K1437,'DON GIA'!$S$1:$V$19,4,0),"")</f>
        <v/>
      </c>
      <c r="O1437" s="715" t="str">
        <f t="shared" si="530"/>
        <v/>
      </c>
      <c r="P1437" s="715" t="str">
        <f t="shared" si="531"/>
        <v/>
      </c>
      <c r="Q1437" s="733"/>
      <c r="R1437" s="734"/>
      <c r="S1437" s="734"/>
      <c r="T1437" s="715" t="str">
        <f>IF(Q1437&lt;&gt;"",VLOOKUP(Q1437,'DON GIA'!$H$1:$K$103,4,0),"")</f>
        <v/>
      </c>
      <c r="U1437" s="715" t="str">
        <f t="shared" si="519"/>
        <v/>
      </c>
      <c r="V1437" s="786"/>
      <c r="W1437" s="752"/>
      <c r="X1437" s="24"/>
      <c r="Y1437" s="798"/>
      <c r="Z1437" s="712"/>
      <c r="AA1437" s="715" t="str">
        <f>IF(W1437&lt;&gt;"",VLOOKUP(W1437,'DON GIA'!$A$1:$D$346,4,0),"")</f>
        <v/>
      </c>
      <c r="AB1437" s="715" t="str">
        <f t="shared" si="525"/>
        <v/>
      </c>
      <c r="AC1437" s="712"/>
      <c r="AD1437" s="712"/>
      <c r="AE1437" s="712"/>
      <c r="AF1437" s="712"/>
      <c r="AG1437" s="712"/>
      <c r="AH1437" s="712"/>
      <c r="AI1437" s="5"/>
      <c r="AJ1437" s="712"/>
      <c r="AK1437" s="712"/>
      <c r="AL1437" s="715" t="str">
        <f>IF(AI1437&lt;&gt;"",VLOOKUP(AI1437,'DON GIA'!$M$1:$P$9,4,0),"")</f>
        <v/>
      </c>
      <c r="AM1437" s="715" t="str">
        <f t="shared" si="528"/>
        <v/>
      </c>
      <c r="AN1437" s="712"/>
      <c r="AO1437" s="712"/>
      <c r="AP1437" s="702" t="str">
        <f t="shared" si="533"/>
        <v/>
      </c>
      <c r="AQ1437" s="712"/>
      <c r="AR1437" s="712"/>
      <c r="AS1437" s="727"/>
    </row>
    <row r="1438" spans="1:45" s="77" customFormat="1" outlineLevel="1">
      <c r="A1438" s="658" t="s">
        <v>2249</v>
      </c>
      <c r="B1438" s="696">
        <f>IF(C1438&lt;&gt;"",COUNTA($C$8:C1438),"")</f>
        <v>95</v>
      </c>
      <c r="C1438" s="789">
        <v>385</v>
      </c>
      <c r="D1438" s="38" t="s">
        <v>2235</v>
      </c>
      <c r="E1438" s="788"/>
      <c r="F1438" s="731"/>
      <c r="G1438" s="789"/>
      <c r="H1438" s="789"/>
      <c r="I1438" s="789"/>
      <c r="J1438" s="789"/>
      <c r="K1438" s="38"/>
      <c r="L1438" s="790">
        <f>SUBTOTAL(9,L1439:L1452)</f>
        <v>393</v>
      </c>
      <c r="M1438" s="702"/>
      <c r="N1438" s="702"/>
      <c r="O1438" s="702">
        <f>SUBTOTAL(9,O1439:O1452)</f>
        <v>577317000</v>
      </c>
      <c r="P1438" s="702">
        <f>SUBTOTAL(9,P1439:P1452)</f>
        <v>360774000</v>
      </c>
      <c r="Q1438" s="38"/>
      <c r="R1438" s="789"/>
      <c r="S1438" s="789">
        <f>SUBTOTAL(9,S1439:S1452)</f>
        <v>1</v>
      </c>
      <c r="T1438" s="702"/>
      <c r="U1438" s="702">
        <f>SUBTOTAL(9,U1439:U1452)</f>
        <v>450000</v>
      </c>
      <c r="V1438" s="791"/>
      <c r="W1438" s="29"/>
      <c r="X1438" s="789"/>
      <c r="Y1438" s="813">
        <f>SUBTOTAL(9,Y1439:Y1452)</f>
        <v>184.20700000000002</v>
      </c>
      <c r="Z1438" s="697">
        <f>SUBTOTAL(9,Z1439:Z1452)</f>
        <v>0</v>
      </c>
      <c r="AA1438" s="702"/>
      <c r="AB1438" s="702">
        <f>SUBTOTAL(9,AB1439:AB1452)</f>
        <v>260487825.14399996</v>
      </c>
      <c r="AC1438" s="697"/>
      <c r="AD1438" s="38"/>
      <c r="AE1438" s="38"/>
      <c r="AF1438" s="38"/>
      <c r="AG1438" s="38"/>
      <c r="AH1438" s="697"/>
      <c r="AI1438" s="807"/>
      <c r="AJ1438" s="794"/>
      <c r="AK1438" s="795">
        <f>SUBTOTAL(9,AK1439:AK1452)</f>
        <v>2</v>
      </c>
      <c r="AL1438" s="702"/>
      <c r="AM1438" s="702">
        <f>SUBTOTAL(9,AM1439:AM1452)</f>
        <v>25895920</v>
      </c>
      <c r="AN1438" s="789"/>
      <c r="AO1438" s="814">
        <f>SUBTOTAL(9,AO1439:AO1452)</f>
        <v>1</v>
      </c>
      <c r="AP1438" s="702">
        <f t="shared" si="533"/>
        <v>1224924745.1440001</v>
      </c>
      <c r="AQ1438" s="38"/>
      <c r="AR1438" s="796"/>
      <c r="AS1438" s="727"/>
    </row>
    <row r="1439" spans="1:45" s="77" customFormat="1" ht="69.75" outlineLevel="2">
      <c r="A1439" s="710">
        <f>IF(B1438&lt;&gt;"",B1438,A1437)</f>
        <v>95</v>
      </c>
      <c r="B1439" s="711" t="str">
        <f>IF(C1439&lt;&gt;"",COUNTA($C$8:C1439),"")</f>
        <v/>
      </c>
      <c r="C1439" s="726"/>
      <c r="D1439" s="752" t="s">
        <v>2236</v>
      </c>
      <c r="E1439" s="731">
        <v>1</v>
      </c>
      <c r="F1439" s="731"/>
      <c r="G1439" s="24">
        <v>113</v>
      </c>
      <c r="H1439" s="24">
        <v>79</v>
      </c>
      <c r="I1439" s="24" t="s">
        <v>223</v>
      </c>
      <c r="J1439" s="24" t="s">
        <v>235</v>
      </c>
      <c r="K1439" s="752" t="s">
        <v>968</v>
      </c>
      <c r="L1439" s="797">
        <v>393</v>
      </c>
      <c r="M1439" s="715">
        <f>IF(K1439&lt;&gt;"",VLOOKUP(K1439,'DON GIA'!$S$1:$U$19,3,0),"")</f>
        <v>1469000</v>
      </c>
      <c r="N1439" s="715">
        <f>IF(K1439&lt;&gt;"",VLOOKUP(K1439,'DON GIA'!$S$1:$V$19,4,0),"")</f>
        <v>918000</v>
      </c>
      <c r="O1439" s="715">
        <f t="shared" si="530"/>
        <v>577317000</v>
      </c>
      <c r="P1439" s="715">
        <f t="shared" si="531"/>
        <v>360774000</v>
      </c>
      <c r="Q1439" s="752" t="s">
        <v>66</v>
      </c>
      <c r="R1439" s="24" t="s">
        <v>44</v>
      </c>
      <c r="S1439" s="24">
        <v>1</v>
      </c>
      <c r="T1439" s="715">
        <f>IF(Q1439&lt;&gt;"",VLOOKUP(Q1439,'DON GIA'!$H$1:$K$103,4,0),"")</f>
        <v>450000</v>
      </c>
      <c r="U1439" s="715">
        <f t="shared" ref="U1439:U1485" si="535">IF(Q1439&lt;&gt;"",IF(ISNUMBER(T1439),S1439*T1439,""),"")</f>
        <v>450000</v>
      </c>
      <c r="V1439" s="786"/>
      <c r="W1439" s="802" t="s">
        <v>1078</v>
      </c>
      <c r="X1439" s="24" t="s">
        <v>27</v>
      </c>
      <c r="Y1439" s="27">
        <v>20</v>
      </c>
      <c r="Z1439" s="712"/>
      <c r="AA1439" s="715">
        <f>IF(W1439&lt;&gt;"",VLOOKUP(W1439,'DON GIA'!$A$1:$D$346,4,0),"")</f>
        <v>854777</v>
      </c>
      <c r="AB1439" s="715">
        <f t="shared" si="525"/>
        <v>17095540</v>
      </c>
      <c r="AC1439" s="712"/>
      <c r="AD1439" s="752" t="s">
        <v>29</v>
      </c>
      <c r="AE1439" s="752" t="s">
        <v>36</v>
      </c>
      <c r="AF1439" s="752" t="s">
        <v>41</v>
      </c>
      <c r="AG1439" s="752" t="s">
        <v>136</v>
      </c>
      <c r="AH1439" s="712"/>
      <c r="AI1439" s="810" t="s">
        <v>562</v>
      </c>
      <c r="AJ1439" s="800" t="s">
        <v>409</v>
      </c>
      <c r="AK1439" s="801">
        <v>1</v>
      </c>
      <c r="AL1439" s="715">
        <f>IF(AI1439&lt;&gt;"",VLOOKUP(AI1439,'DON GIA'!$M$1:$P$9,4,0),"")</f>
        <v>12895920</v>
      </c>
      <c r="AM1439" s="715">
        <f t="shared" si="528"/>
        <v>12895920</v>
      </c>
      <c r="AN1439" s="24" t="s">
        <v>407</v>
      </c>
      <c r="AO1439" s="815">
        <v>1</v>
      </c>
      <c r="AP1439" s="702" t="str">
        <f t="shared" si="533"/>
        <v/>
      </c>
      <c r="AQ1439" s="38" t="s">
        <v>2425</v>
      </c>
      <c r="AR1439" s="796" t="s">
        <v>2222</v>
      </c>
      <c r="AS1439" s="727"/>
    </row>
    <row r="1440" spans="1:45" s="77" customFormat="1" ht="83.25" outlineLevel="2">
      <c r="A1440" s="710">
        <f t="shared" ref="A1440:A1452" si="536">IF(B1439&lt;&gt;"",B1439,A1439)</f>
        <v>95</v>
      </c>
      <c r="B1440" s="711" t="str">
        <f>IF(C1440&lt;&gt;"",COUNTA($C$8:C1440),"")</f>
        <v/>
      </c>
      <c r="C1440" s="726"/>
      <c r="D1440" s="752" t="s">
        <v>71</v>
      </c>
      <c r="E1440" s="731"/>
      <c r="F1440" s="731"/>
      <c r="G1440" s="731"/>
      <c r="H1440" s="731"/>
      <c r="I1440" s="731"/>
      <c r="J1440" s="731"/>
      <c r="K1440" s="712"/>
      <c r="L1440" s="785"/>
      <c r="M1440" s="715" t="str">
        <f>IF(K1440&lt;&gt;"",VLOOKUP(K1440,'DON GIA'!$S$1:$U$19,3,0),"")</f>
        <v/>
      </c>
      <c r="N1440" s="715" t="str">
        <f>IF(K1440&lt;&gt;"",VLOOKUP(K1440,'DON GIA'!$S$1:$V$19,4,0),"")</f>
        <v/>
      </c>
      <c r="O1440" s="715" t="str">
        <f t="shared" si="530"/>
        <v/>
      </c>
      <c r="P1440" s="715" t="str">
        <f t="shared" si="531"/>
        <v/>
      </c>
      <c r="Q1440" s="733"/>
      <c r="R1440" s="734"/>
      <c r="S1440" s="734"/>
      <c r="T1440" s="715" t="str">
        <f>IF(Q1440&lt;&gt;"",VLOOKUP(Q1440,'DON GIA'!$H$1:$K$103,4,0),"")</f>
        <v/>
      </c>
      <c r="U1440" s="715" t="str">
        <f t="shared" si="535"/>
        <v/>
      </c>
      <c r="V1440" s="786"/>
      <c r="W1440" s="726" t="s">
        <v>1063</v>
      </c>
      <c r="X1440" s="24" t="s">
        <v>27</v>
      </c>
      <c r="Y1440" s="27">
        <v>40.4</v>
      </c>
      <c r="Z1440" s="712"/>
      <c r="AA1440" s="715">
        <f>IF(W1440&lt;&gt;"",VLOOKUP(W1440,'DON GIA'!$A$1:$D$346,4,0),"")</f>
        <v>3941166</v>
      </c>
      <c r="AB1440" s="715">
        <f t="shared" si="525"/>
        <v>159223106.40000001</v>
      </c>
      <c r="AC1440" s="712"/>
      <c r="AD1440" s="752" t="s">
        <v>29</v>
      </c>
      <c r="AE1440" s="752" t="s">
        <v>30</v>
      </c>
      <c r="AF1440" s="752" t="s">
        <v>31</v>
      </c>
      <c r="AG1440" s="752" t="s">
        <v>32</v>
      </c>
      <c r="AH1440" s="712"/>
      <c r="AI1440" s="752" t="s">
        <v>578</v>
      </c>
      <c r="AJ1440" s="800" t="s">
        <v>560</v>
      </c>
      <c r="AK1440" s="801">
        <v>1</v>
      </c>
      <c r="AL1440" s="715">
        <f>IF(AI1440&lt;&gt;"",VLOOKUP(AI1440,'DON GIA'!$M$1:$P$9,4,0),"")</f>
        <v>13000000</v>
      </c>
      <c r="AM1440" s="715">
        <f t="shared" si="528"/>
        <v>13000000</v>
      </c>
      <c r="AN1440" s="712"/>
      <c r="AO1440" s="712"/>
      <c r="AP1440" s="702" t="str">
        <f t="shared" si="533"/>
        <v/>
      </c>
      <c r="AQ1440" s="752" t="s">
        <v>552</v>
      </c>
      <c r="AR1440" s="796" t="s">
        <v>2065</v>
      </c>
      <c r="AS1440" s="727"/>
    </row>
    <row r="1441" spans="1:45" s="77" customFormat="1" ht="99.75" outlineLevel="2">
      <c r="A1441" s="710">
        <f t="shared" si="536"/>
        <v>95</v>
      </c>
      <c r="B1441" s="711" t="str">
        <f>IF(C1441&lt;&gt;"",COUNTA($C$8:C1441),"")</f>
        <v/>
      </c>
      <c r="C1441" s="784"/>
      <c r="D1441" s="712"/>
      <c r="E1441" s="731"/>
      <c r="F1441" s="731"/>
      <c r="G1441" s="731"/>
      <c r="H1441" s="731"/>
      <c r="I1441" s="731"/>
      <c r="J1441" s="731"/>
      <c r="K1441" s="712"/>
      <c r="L1441" s="785"/>
      <c r="M1441" s="715" t="str">
        <f>IF(K1441&lt;&gt;"",VLOOKUP(K1441,'DON GIA'!$S$1:$U$19,3,0),"")</f>
        <v/>
      </c>
      <c r="N1441" s="715" t="str">
        <f>IF(K1441&lt;&gt;"",VLOOKUP(K1441,'DON GIA'!$S$1:$V$19,4,0),"")</f>
        <v/>
      </c>
      <c r="O1441" s="715" t="str">
        <f t="shared" si="530"/>
        <v/>
      </c>
      <c r="P1441" s="715" t="str">
        <f t="shared" si="531"/>
        <v/>
      </c>
      <c r="Q1441" s="733"/>
      <c r="R1441" s="734"/>
      <c r="S1441" s="734"/>
      <c r="T1441" s="715" t="str">
        <f>IF(Q1441&lt;&gt;"",VLOOKUP(Q1441,'DON GIA'!$H$1:$K$103,4,0),"")</f>
        <v/>
      </c>
      <c r="U1441" s="715" t="str">
        <f t="shared" si="535"/>
        <v/>
      </c>
      <c r="V1441" s="786"/>
      <c r="W1441" s="726" t="s">
        <v>1241</v>
      </c>
      <c r="X1441" s="24" t="s">
        <v>27</v>
      </c>
      <c r="Y1441" s="27">
        <v>5</v>
      </c>
      <c r="Z1441" s="712"/>
      <c r="AA1441" s="715">
        <f>IF(W1441&lt;&gt;"",VLOOKUP(W1441,'DON GIA'!$A$1:$D$346,4,0),"")</f>
        <v>10655885</v>
      </c>
      <c r="AB1441" s="715">
        <f t="shared" si="525"/>
        <v>53279425</v>
      </c>
      <c r="AC1441" s="712"/>
      <c r="AD1441" s="752" t="s">
        <v>29</v>
      </c>
      <c r="AE1441" s="752" t="s">
        <v>30</v>
      </c>
      <c r="AF1441" s="752" t="s">
        <v>31</v>
      </c>
      <c r="AG1441" s="752" t="s">
        <v>32</v>
      </c>
      <c r="AH1441" s="712"/>
      <c r="AI1441" s="5"/>
      <c r="AJ1441" s="712"/>
      <c r="AK1441" s="712"/>
      <c r="AL1441" s="715" t="str">
        <f>IF(AI1441&lt;&gt;"",VLOOKUP(AI1441,'DON GIA'!$M$1:$P$9,4,0),"")</f>
        <v/>
      </c>
      <c r="AM1441" s="715" t="str">
        <f t="shared" si="528"/>
        <v/>
      </c>
      <c r="AN1441" s="712"/>
      <c r="AO1441" s="712"/>
      <c r="AP1441" s="702" t="str">
        <f t="shared" si="533"/>
        <v/>
      </c>
      <c r="AQ1441" s="752" t="s">
        <v>2239</v>
      </c>
      <c r="AR1441" s="796" t="s">
        <v>2240</v>
      </c>
      <c r="AS1441" s="727"/>
    </row>
    <row r="1442" spans="1:45" s="77" customFormat="1" ht="83.25" outlineLevel="2">
      <c r="A1442" s="710">
        <f t="shared" si="536"/>
        <v>95</v>
      </c>
      <c r="B1442" s="711" t="str">
        <f>IF(C1442&lt;&gt;"",COUNTA($C$8:C1442),"")</f>
        <v/>
      </c>
      <c r="C1442" s="784"/>
      <c r="D1442" s="712"/>
      <c r="E1442" s="731"/>
      <c r="F1442" s="731"/>
      <c r="G1442" s="731"/>
      <c r="H1442" s="731"/>
      <c r="I1442" s="731"/>
      <c r="J1442" s="731"/>
      <c r="K1442" s="712"/>
      <c r="L1442" s="785"/>
      <c r="M1442" s="715" t="str">
        <f>IF(K1442&lt;&gt;"",VLOOKUP(K1442,'DON GIA'!$S$1:$U$19,3,0),"")</f>
        <v/>
      </c>
      <c r="N1442" s="715" t="str">
        <f>IF(K1442&lt;&gt;"",VLOOKUP(K1442,'DON GIA'!$S$1:$V$19,4,0),"")</f>
        <v/>
      </c>
      <c r="O1442" s="715" t="str">
        <f t="shared" si="530"/>
        <v/>
      </c>
      <c r="P1442" s="715" t="str">
        <f t="shared" si="531"/>
        <v/>
      </c>
      <c r="Q1442" s="733"/>
      <c r="R1442" s="734"/>
      <c r="S1442" s="734"/>
      <c r="T1442" s="715" t="str">
        <f>IF(Q1442&lt;&gt;"",VLOOKUP(Q1442,'DON GIA'!$H$1:$K$103,4,0),"")</f>
        <v/>
      </c>
      <c r="U1442" s="715" t="str">
        <f t="shared" si="535"/>
        <v/>
      </c>
      <c r="V1442" s="786"/>
      <c r="W1442" s="726" t="s">
        <v>1019</v>
      </c>
      <c r="X1442" s="24" t="s">
        <v>27</v>
      </c>
      <c r="Y1442" s="27">
        <v>4.03</v>
      </c>
      <c r="Z1442" s="712"/>
      <c r="AA1442" s="715">
        <f>IF(W1442&lt;&gt;"",VLOOKUP(W1442,'DON GIA'!$A$1:$D$346,4,0),"")</f>
        <v>330817</v>
      </c>
      <c r="AB1442" s="715">
        <f t="shared" si="525"/>
        <v>1333192.51</v>
      </c>
      <c r="AC1442" s="712"/>
      <c r="AD1442" s="712"/>
      <c r="AE1442" s="712"/>
      <c r="AF1442" s="712"/>
      <c r="AG1442" s="712"/>
      <c r="AH1442" s="712"/>
      <c r="AI1442" s="5"/>
      <c r="AJ1442" s="712"/>
      <c r="AK1442" s="712"/>
      <c r="AL1442" s="715" t="str">
        <f>IF(AI1442&lt;&gt;"",VLOOKUP(AI1442,'DON GIA'!$M$1:$P$9,4,0),"")</f>
        <v/>
      </c>
      <c r="AM1442" s="715" t="str">
        <f t="shared" si="528"/>
        <v/>
      </c>
      <c r="AN1442" s="712"/>
      <c r="AO1442" s="712"/>
      <c r="AP1442" s="702" t="str">
        <f t="shared" si="533"/>
        <v/>
      </c>
      <c r="AQ1442" s="752" t="s">
        <v>2241</v>
      </c>
      <c r="AR1442" s="796" t="s">
        <v>2214</v>
      </c>
      <c r="AS1442" s="727"/>
    </row>
    <row r="1443" spans="1:45" s="77" customFormat="1" outlineLevel="2">
      <c r="A1443" s="710">
        <f t="shared" si="536"/>
        <v>95</v>
      </c>
      <c r="B1443" s="711" t="str">
        <f>IF(C1443&lt;&gt;"",COUNTA($C$8:C1443),"")</f>
        <v/>
      </c>
      <c r="C1443" s="784"/>
      <c r="D1443" s="712"/>
      <c r="E1443" s="731"/>
      <c r="F1443" s="731"/>
      <c r="G1443" s="731"/>
      <c r="H1443" s="731"/>
      <c r="I1443" s="731"/>
      <c r="J1443" s="731"/>
      <c r="K1443" s="712"/>
      <c r="L1443" s="785"/>
      <c r="M1443" s="715" t="str">
        <f>IF(K1443&lt;&gt;"",VLOOKUP(K1443,'DON GIA'!$S$1:$U$19,3,0),"")</f>
        <v/>
      </c>
      <c r="N1443" s="715" t="str">
        <f>IF(K1443&lt;&gt;"",VLOOKUP(K1443,'DON GIA'!$S$1:$V$19,4,0),"")</f>
        <v/>
      </c>
      <c r="O1443" s="715" t="str">
        <f t="shared" si="530"/>
        <v/>
      </c>
      <c r="P1443" s="715" t="str">
        <f t="shared" si="531"/>
        <v/>
      </c>
      <c r="Q1443" s="733"/>
      <c r="R1443" s="734"/>
      <c r="S1443" s="734"/>
      <c r="T1443" s="715" t="str">
        <f>IF(Q1443&lt;&gt;"",VLOOKUP(Q1443,'DON GIA'!$H$1:$K$103,4,0),"")</f>
        <v/>
      </c>
      <c r="U1443" s="715" t="str">
        <f t="shared" si="535"/>
        <v/>
      </c>
      <c r="V1443" s="786"/>
      <c r="W1443" s="726" t="s">
        <v>1023</v>
      </c>
      <c r="X1443" s="24" t="s">
        <v>38</v>
      </c>
      <c r="Y1443" s="27">
        <v>6.5000000000000002E-2</v>
      </c>
      <c r="Z1443" s="712"/>
      <c r="AA1443" s="715">
        <f>IF(W1443&lt;&gt;"",VLOOKUP(W1443,'DON GIA'!$A$1:$D$346,4,0),"")</f>
        <v>2523428</v>
      </c>
      <c r="AB1443" s="715">
        <f t="shared" si="525"/>
        <v>164022.82</v>
      </c>
      <c r="AC1443" s="712"/>
      <c r="AD1443" s="712"/>
      <c r="AE1443" s="712"/>
      <c r="AF1443" s="712"/>
      <c r="AG1443" s="712"/>
      <c r="AH1443" s="712"/>
      <c r="AI1443" s="5"/>
      <c r="AJ1443" s="712"/>
      <c r="AK1443" s="712"/>
      <c r="AL1443" s="715" t="str">
        <f>IF(AI1443&lt;&gt;"",VLOOKUP(AI1443,'DON GIA'!$M$1:$P$9,4,0),"")</f>
        <v/>
      </c>
      <c r="AM1443" s="715" t="str">
        <f t="shared" si="528"/>
        <v/>
      </c>
      <c r="AN1443" s="712"/>
      <c r="AO1443" s="712"/>
      <c r="AP1443" s="702" t="str">
        <f t="shared" si="533"/>
        <v/>
      </c>
      <c r="AQ1443" s="752" t="s">
        <v>2036</v>
      </c>
      <c r="AR1443" s="796"/>
      <c r="AS1443" s="727"/>
    </row>
    <row r="1444" spans="1:45" s="77" customFormat="1" outlineLevel="2">
      <c r="A1444" s="710">
        <f t="shared" si="536"/>
        <v>95</v>
      </c>
      <c r="B1444" s="711" t="str">
        <f>IF(C1444&lt;&gt;"",COUNTA($C$8:C1444),"")</f>
        <v/>
      </c>
      <c r="C1444" s="784"/>
      <c r="D1444" s="712"/>
      <c r="E1444" s="731"/>
      <c r="F1444" s="731"/>
      <c r="G1444" s="731"/>
      <c r="H1444" s="731"/>
      <c r="I1444" s="731"/>
      <c r="J1444" s="731"/>
      <c r="K1444" s="712"/>
      <c r="L1444" s="785"/>
      <c r="M1444" s="715" t="str">
        <f>IF(K1444&lt;&gt;"",VLOOKUP(K1444,'DON GIA'!$S$1:$U$19,3,0),"")</f>
        <v/>
      </c>
      <c r="N1444" s="715" t="str">
        <f>IF(K1444&lt;&gt;"",VLOOKUP(K1444,'DON GIA'!$S$1:$V$19,4,0),"")</f>
        <v/>
      </c>
      <c r="O1444" s="715" t="str">
        <f t="shared" si="530"/>
        <v/>
      </c>
      <c r="P1444" s="715" t="str">
        <f t="shared" si="531"/>
        <v/>
      </c>
      <c r="Q1444" s="733"/>
      <c r="R1444" s="734"/>
      <c r="S1444" s="734"/>
      <c r="T1444" s="715" t="str">
        <f>IF(Q1444&lt;&gt;"",VLOOKUP(Q1444,'DON GIA'!$H$1:$K$103,4,0),"")</f>
        <v/>
      </c>
      <c r="U1444" s="715" t="str">
        <f t="shared" si="535"/>
        <v/>
      </c>
      <c r="V1444" s="786"/>
      <c r="W1444" s="726" t="s">
        <v>1083</v>
      </c>
      <c r="X1444" s="24" t="s">
        <v>27</v>
      </c>
      <c r="Y1444" s="27">
        <v>0.65</v>
      </c>
      <c r="Z1444" s="712"/>
      <c r="AA1444" s="715">
        <f>IF(W1444&lt;&gt;"",VLOOKUP(W1444,'DON GIA'!$A$1:$D$346,4,0),"")</f>
        <v>282038</v>
      </c>
      <c r="AB1444" s="715">
        <f t="shared" si="525"/>
        <v>183324.7</v>
      </c>
      <c r="AC1444" s="712"/>
      <c r="AD1444" s="712"/>
      <c r="AE1444" s="712"/>
      <c r="AF1444" s="712"/>
      <c r="AG1444" s="712"/>
      <c r="AH1444" s="712"/>
      <c r="AI1444" s="5"/>
      <c r="AJ1444" s="712"/>
      <c r="AK1444" s="712"/>
      <c r="AL1444" s="715" t="str">
        <f>IF(AI1444&lt;&gt;"",VLOOKUP(AI1444,'DON GIA'!$M$1:$P$9,4,0),"")</f>
        <v/>
      </c>
      <c r="AM1444" s="715" t="str">
        <f t="shared" si="528"/>
        <v/>
      </c>
      <c r="AN1444" s="712"/>
      <c r="AO1444" s="712"/>
      <c r="AP1444" s="702" t="str">
        <f t="shared" si="533"/>
        <v/>
      </c>
      <c r="AQ1444" s="752" t="s">
        <v>2215</v>
      </c>
      <c r="AR1444" s="796"/>
      <c r="AS1444" s="727"/>
    </row>
    <row r="1445" spans="1:45" s="77" customFormat="1" outlineLevel="2">
      <c r="A1445" s="710">
        <f t="shared" si="536"/>
        <v>95</v>
      </c>
      <c r="B1445" s="711" t="str">
        <f>IF(C1445&lt;&gt;"",COUNTA($C$8:C1445),"")</f>
        <v/>
      </c>
      <c r="C1445" s="784"/>
      <c r="D1445" s="712"/>
      <c r="E1445" s="731"/>
      <c r="F1445" s="731"/>
      <c r="G1445" s="731"/>
      <c r="H1445" s="731"/>
      <c r="I1445" s="731"/>
      <c r="J1445" s="731"/>
      <c r="K1445" s="712"/>
      <c r="L1445" s="785"/>
      <c r="M1445" s="715" t="str">
        <f>IF(K1445&lt;&gt;"",VLOOKUP(K1445,'DON GIA'!$S$1:$U$19,3,0),"")</f>
        <v/>
      </c>
      <c r="N1445" s="715" t="str">
        <f>IF(K1445&lt;&gt;"",VLOOKUP(K1445,'DON GIA'!$S$1:$V$19,4,0),"")</f>
        <v/>
      </c>
      <c r="O1445" s="715" t="str">
        <f t="shared" si="530"/>
        <v/>
      </c>
      <c r="P1445" s="715" t="str">
        <f t="shared" si="531"/>
        <v/>
      </c>
      <c r="Q1445" s="733"/>
      <c r="R1445" s="734"/>
      <c r="S1445" s="734"/>
      <c r="T1445" s="715" t="str">
        <f>IF(Q1445&lt;&gt;"",VLOOKUP(Q1445,'DON GIA'!$H$1:$K$103,4,0),"")</f>
        <v/>
      </c>
      <c r="U1445" s="715" t="str">
        <f t="shared" si="535"/>
        <v/>
      </c>
      <c r="V1445" s="786"/>
      <c r="W1445" s="726" t="s">
        <v>1009</v>
      </c>
      <c r="X1445" s="24" t="s">
        <v>27</v>
      </c>
      <c r="Y1445" s="27">
        <v>36.96</v>
      </c>
      <c r="Z1445" s="712"/>
      <c r="AA1445" s="715">
        <f>IF(W1445&lt;&gt;"",VLOOKUP(W1445,'DON GIA'!$A$1:$D$346,4,0),"")</f>
        <v>282038</v>
      </c>
      <c r="AB1445" s="715">
        <f t="shared" si="525"/>
        <v>10424124.48</v>
      </c>
      <c r="AC1445" s="712"/>
      <c r="AD1445" s="712"/>
      <c r="AE1445" s="712"/>
      <c r="AF1445" s="712"/>
      <c r="AG1445" s="712"/>
      <c r="AH1445" s="712"/>
      <c r="AI1445" s="5"/>
      <c r="AJ1445" s="712"/>
      <c r="AK1445" s="712"/>
      <c r="AL1445" s="715" t="str">
        <f>IF(AI1445&lt;&gt;"",VLOOKUP(AI1445,'DON GIA'!$M$1:$P$9,4,0),"")</f>
        <v/>
      </c>
      <c r="AM1445" s="715" t="str">
        <f t="shared" si="528"/>
        <v/>
      </c>
      <c r="AN1445" s="712"/>
      <c r="AO1445" s="712"/>
      <c r="AP1445" s="702" t="str">
        <f t="shared" si="533"/>
        <v/>
      </c>
      <c r="AQ1445" s="752"/>
      <c r="AR1445" s="796"/>
      <c r="AS1445" s="727"/>
    </row>
    <row r="1446" spans="1:45" s="77" customFormat="1" outlineLevel="2">
      <c r="A1446" s="710">
        <f t="shared" si="536"/>
        <v>95</v>
      </c>
      <c r="B1446" s="711" t="str">
        <f>IF(C1446&lt;&gt;"",COUNTA($C$8:C1446),"")</f>
        <v/>
      </c>
      <c r="C1446" s="784"/>
      <c r="D1446" s="712"/>
      <c r="E1446" s="731"/>
      <c r="F1446" s="731"/>
      <c r="G1446" s="731"/>
      <c r="H1446" s="731"/>
      <c r="I1446" s="731"/>
      <c r="J1446" s="731"/>
      <c r="K1446" s="712"/>
      <c r="L1446" s="785"/>
      <c r="M1446" s="715" t="str">
        <f>IF(K1446&lt;&gt;"",VLOOKUP(K1446,'DON GIA'!$S$1:$U$19,3,0),"")</f>
        <v/>
      </c>
      <c r="N1446" s="715" t="str">
        <f>IF(K1446&lt;&gt;"",VLOOKUP(K1446,'DON GIA'!$S$1:$V$19,4,0),"")</f>
        <v/>
      </c>
      <c r="O1446" s="715" t="str">
        <f t="shared" si="530"/>
        <v/>
      </c>
      <c r="P1446" s="715" t="str">
        <f t="shared" si="531"/>
        <v/>
      </c>
      <c r="Q1446" s="733"/>
      <c r="R1446" s="734"/>
      <c r="S1446" s="734"/>
      <c r="T1446" s="715" t="str">
        <f>IF(Q1446&lt;&gt;"",VLOOKUP(Q1446,'DON GIA'!$H$1:$K$103,4,0),"")</f>
        <v/>
      </c>
      <c r="U1446" s="715" t="str">
        <f t="shared" si="535"/>
        <v/>
      </c>
      <c r="V1446" s="786"/>
      <c r="W1446" s="726" t="s">
        <v>2237</v>
      </c>
      <c r="X1446" s="24" t="s">
        <v>27</v>
      </c>
      <c r="Y1446" s="27">
        <v>0.7</v>
      </c>
      <c r="Z1446" s="712"/>
      <c r="AA1446" s="715">
        <f>IF(W1446&lt;&gt;"",VLOOKUP(W1446,'DON GIA'!$A$1:$D$346,4,0),"")</f>
        <v>216498</v>
      </c>
      <c r="AB1446" s="715">
        <f t="shared" ref="AB1446:AB1486" si="537">IF(W1446&lt;&gt;"",IF(ISNUMBER(AA1446),Y1446*AA1446,""),"")</f>
        <v>151548.59999999998</v>
      </c>
      <c r="AC1446" s="712"/>
      <c r="AD1446" s="712"/>
      <c r="AE1446" s="712"/>
      <c r="AF1446" s="712"/>
      <c r="AG1446" s="712"/>
      <c r="AH1446" s="712"/>
      <c r="AI1446" s="5"/>
      <c r="AJ1446" s="712"/>
      <c r="AK1446" s="712"/>
      <c r="AL1446" s="715" t="str">
        <f>IF(AI1446&lt;&gt;"",VLOOKUP(AI1446,'DON GIA'!$M$1:$P$9,4,0),"")</f>
        <v/>
      </c>
      <c r="AM1446" s="715" t="str">
        <f t="shared" si="528"/>
        <v/>
      </c>
      <c r="AN1446" s="712"/>
      <c r="AO1446" s="712"/>
      <c r="AP1446" s="702" t="str">
        <f t="shared" si="533"/>
        <v/>
      </c>
      <c r="AQ1446" s="752"/>
      <c r="AR1446" s="752"/>
      <c r="AS1446" s="727"/>
    </row>
    <row r="1447" spans="1:45" s="77" customFormat="1" outlineLevel="2">
      <c r="A1447" s="710">
        <f t="shared" si="536"/>
        <v>95</v>
      </c>
      <c r="B1447" s="711" t="str">
        <f>IF(C1447&lt;&gt;"",COUNTA($C$8:C1447),"")</f>
        <v/>
      </c>
      <c r="C1447" s="784"/>
      <c r="D1447" s="712"/>
      <c r="E1447" s="731"/>
      <c r="F1447" s="731"/>
      <c r="G1447" s="731"/>
      <c r="H1447" s="731"/>
      <c r="I1447" s="731"/>
      <c r="J1447" s="731"/>
      <c r="K1447" s="712"/>
      <c r="L1447" s="785"/>
      <c r="M1447" s="715" t="str">
        <f>IF(K1447&lt;&gt;"",VLOOKUP(K1447,'DON GIA'!$S$1:$U$19,3,0),"")</f>
        <v/>
      </c>
      <c r="N1447" s="715" t="str">
        <f>IF(K1447&lt;&gt;"",VLOOKUP(K1447,'DON GIA'!$S$1:$V$19,4,0),"")</f>
        <v/>
      </c>
      <c r="O1447" s="715" t="str">
        <f t="shared" si="530"/>
        <v/>
      </c>
      <c r="P1447" s="715" t="str">
        <f t="shared" si="531"/>
        <v/>
      </c>
      <c r="Q1447" s="733"/>
      <c r="R1447" s="734"/>
      <c r="S1447" s="734"/>
      <c r="T1447" s="715" t="str">
        <f>IF(Q1447&lt;&gt;"",VLOOKUP(Q1447,'DON GIA'!$H$1:$K$103,4,0),"")</f>
        <v/>
      </c>
      <c r="U1447" s="715" t="str">
        <f t="shared" si="535"/>
        <v/>
      </c>
      <c r="V1447" s="786"/>
      <c r="W1447" s="726" t="s">
        <v>2219</v>
      </c>
      <c r="X1447" s="24" t="s">
        <v>38</v>
      </c>
      <c r="Y1447" s="27">
        <v>0.152</v>
      </c>
      <c r="Z1447" s="712"/>
      <c r="AA1447" s="715">
        <f>IF(W1447&lt;&gt;"",VLOOKUP(W1447,'DON GIA'!$A$1:$D$346,4,0),"")</f>
        <v>3039467</v>
      </c>
      <c r="AB1447" s="715">
        <f t="shared" si="537"/>
        <v>461998.984</v>
      </c>
      <c r="AC1447" s="712"/>
      <c r="AD1447" s="712"/>
      <c r="AE1447" s="712"/>
      <c r="AF1447" s="712"/>
      <c r="AG1447" s="712"/>
      <c r="AH1447" s="712"/>
      <c r="AI1447" s="5"/>
      <c r="AJ1447" s="712"/>
      <c r="AK1447" s="712"/>
      <c r="AL1447" s="715" t="str">
        <f>IF(AI1447&lt;&gt;"",VLOOKUP(AI1447,'DON GIA'!$M$1:$P$9,4,0),"")</f>
        <v/>
      </c>
      <c r="AM1447" s="715" t="str">
        <f t="shared" si="528"/>
        <v/>
      </c>
      <c r="AN1447" s="712"/>
      <c r="AO1447" s="712"/>
      <c r="AP1447" s="702" t="str">
        <f t="shared" si="533"/>
        <v/>
      </c>
      <c r="AQ1447" s="752"/>
      <c r="AR1447" s="796"/>
      <c r="AS1447" s="727"/>
    </row>
    <row r="1448" spans="1:45" s="77" customFormat="1" outlineLevel="2">
      <c r="A1448" s="710">
        <f t="shared" si="536"/>
        <v>95</v>
      </c>
      <c r="B1448" s="711" t="str">
        <f>IF(C1448&lt;&gt;"",COUNTA($C$8:C1448),"")</f>
        <v/>
      </c>
      <c r="C1448" s="784"/>
      <c r="D1448" s="712"/>
      <c r="E1448" s="731"/>
      <c r="F1448" s="731"/>
      <c r="G1448" s="731"/>
      <c r="H1448" s="731"/>
      <c r="I1448" s="731"/>
      <c r="J1448" s="731"/>
      <c r="K1448" s="712"/>
      <c r="L1448" s="785"/>
      <c r="M1448" s="715" t="str">
        <f>IF(K1448&lt;&gt;"",VLOOKUP(K1448,'DON GIA'!$S$1:$U$19,3,0),"")</f>
        <v/>
      </c>
      <c r="N1448" s="715" t="str">
        <f>IF(K1448&lt;&gt;"",VLOOKUP(K1448,'DON GIA'!$S$1:$V$19,4,0),"")</f>
        <v/>
      </c>
      <c r="O1448" s="715" t="str">
        <f t="shared" si="530"/>
        <v/>
      </c>
      <c r="P1448" s="715" t="str">
        <f t="shared" si="531"/>
        <v/>
      </c>
      <c r="Q1448" s="733"/>
      <c r="R1448" s="734"/>
      <c r="S1448" s="734"/>
      <c r="T1448" s="715" t="str">
        <f>IF(Q1448&lt;&gt;"",VLOOKUP(Q1448,'DON GIA'!$H$1:$K$103,4,0),"")</f>
        <v/>
      </c>
      <c r="U1448" s="715" t="str">
        <f t="shared" si="535"/>
        <v/>
      </c>
      <c r="V1448" s="786"/>
      <c r="W1448" s="726" t="s">
        <v>2220</v>
      </c>
      <c r="X1448" s="24" t="s">
        <v>27</v>
      </c>
      <c r="Y1448" s="27">
        <v>40.4</v>
      </c>
      <c r="Z1448" s="712"/>
      <c r="AA1448" s="715">
        <f>IF(W1448&lt;&gt;"",VLOOKUP(W1448,'DON GIA'!$A$1:$D$346,4,0),"")</f>
        <v>161275</v>
      </c>
      <c r="AB1448" s="715">
        <f t="shared" si="537"/>
        <v>6515510</v>
      </c>
      <c r="AC1448" s="712"/>
      <c r="AD1448" s="712"/>
      <c r="AE1448" s="712"/>
      <c r="AF1448" s="712"/>
      <c r="AG1448" s="712"/>
      <c r="AH1448" s="712"/>
      <c r="AI1448" s="5"/>
      <c r="AJ1448" s="712"/>
      <c r="AK1448" s="712"/>
      <c r="AL1448" s="715" t="str">
        <f>IF(AI1448&lt;&gt;"",VLOOKUP(AI1448,'DON GIA'!$M$1:$P$9,4,0),"")</f>
        <v/>
      </c>
      <c r="AM1448" s="715" t="str">
        <f t="shared" si="528"/>
        <v/>
      </c>
      <c r="AN1448" s="712"/>
      <c r="AO1448" s="712"/>
      <c r="AP1448" s="702" t="str">
        <f t="shared" si="533"/>
        <v/>
      </c>
      <c r="AQ1448" s="712"/>
      <c r="AR1448" s="712"/>
      <c r="AS1448" s="727"/>
    </row>
    <row r="1449" spans="1:45" s="77" customFormat="1" outlineLevel="2">
      <c r="A1449" s="710">
        <f t="shared" si="536"/>
        <v>95</v>
      </c>
      <c r="B1449" s="711" t="str">
        <f>IF(C1449&lt;&gt;"",COUNTA($C$8:C1449),"")</f>
        <v/>
      </c>
      <c r="C1449" s="784"/>
      <c r="D1449" s="712"/>
      <c r="E1449" s="731"/>
      <c r="F1449" s="731"/>
      <c r="G1449" s="731"/>
      <c r="H1449" s="731"/>
      <c r="I1449" s="731"/>
      <c r="J1449" s="731"/>
      <c r="K1449" s="712"/>
      <c r="L1449" s="785"/>
      <c r="M1449" s="715" t="str">
        <f>IF(K1449&lt;&gt;"",VLOOKUP(K1449,'DON GIA'!$S$1:$U$19,3,0),"")</f>
        <v/>
      </c>
      <c r="N1449" s="715" t="str">
        <f>IF(K1449&lt;&gt;"",VLOOKUP(K1449,'DON GIA'!$S$1:$V$19,4,0),"")</f>
        <v/>
      </c>
      <c r="O1449" s="715" t="str">
        <f t="shared" si="530"/>
        <v/>
      </c>
      <c r="P1449" s="715" t="str">
        <f t="shared" si="531"/>
        <v/>
      </c>
      <c r="Q1449" s="733"/>
      <c r="R1449" s="734"/>
      <c r="S1449" s="734"/>
      <c r="T1449" s="715" t="str">
        <f>IF(Q1449&lt;&gt;"",VLOOKUP(Q1449,'DON GIA'!$H$1:$K$103,4,0),"")</f>
        <v/>
      </c>
      <c r="U1449" s="715" t="str">
        <f t="shared" si="535"/>
        <v/>
      </c>
      <c r="V1449" s="786"/>
      <c r="W1449" s="726" t="s">
        <v>1224</v>
      </c>
      <c r="X1449" s="24" t="s">
        <v>27</v>
      </c>
      <c r="Y1449" s="27">
        <v>13</v>
      </c>
      <c r="Z1449" s="712"/>
      <c r="AA1449" s="715">
        <f>IF(W1449&lt;&gt;"",VLOOKUP(W1449,'DON GIA'!$A$1:$D$346,4,0),"")</f>
        <v>264499</v>
      </c>
      <c r="AB1449" s="715">
        <f t="shared" si="537"/>
        <v>3438487</v>
      </c>
      <c r="AC1449" s="712"/>
      <c r="AD1449" s="712"/>
      <c r="AE1449" s="712"/>
      <c r="AF1449" s="712"/>
      <c r="AG1449" s="712"/>
      <c r="AH1449" s="712"/>
      <c r="AI1449" s="5"/>
      <c r="AJ1449" s="712"/>
      <c r="AK1449" s="712"/>
      <c r="AL1449" s="715" t="str">
        <f>IF(AI1449&lt;&gt;"",VLOOKUP(AI1449,'DON GIA'!$M$1:$P$9,4,0),"")</f>
        <v/>
      </c>
      <c r="AM1449" s="715" t="str">
        <f t="shared" si="528"/>
        <v/>
      </c>
      <c r="AN1449" s="712"/>
      <c r="AO1449" s="712"/>
      <c r="AP1449" s="702" t="str">
        <f t="shared" si="533"/>
        <v/>
      </c>
      <c r="AQ1449" s="712"/>
      <c r="AR1449" s="712"/>
      <c r="AS1449" s="727"/>
    </row>
    <row r="1450" spans="1:45" s="77" customFormat="1" ht="33.75" outlineLevel="2">
      <c r="A1450" s="710">
        <f t="shared" si="536"/>
        <v>95</v>
      </c>
      <c r="B1450" s="711" t="str">
        <f>IF(C1450&lt;&gt;"",COUNTA($C$8:C1450),"")</f>
        <v/>
      </c>
      <c r="C1450" s="784"/>
      <c r="D1450" s="712"/>
      <c r="E1450" s="731"/>
      <c r="F1450" s="731"/>
      <c r="G1450" s="731"/>
      <c r="H1450" s="731"/>
      <c r="I1450" s="731"/>
      <c r="J1450" s="731"/>
      <c r="K1450" s="712"/>
      <c r="L1450" s="785"/>
      <c r="M1450" s="715" t="str">
        <f>IF(K1450&lt;&gt;"",VLOOKUP(K1450,'DON GIA'!$S$1:$U$19,3,0),"")</f>
        <v/>
      </c>
      <c r="N1450" s="715" t="str">
        <f>IF(K1450&lt;&gt;"",VLOOKUP(K1450,'DON GIA'!$S$1:$V$19,4,0),"")</f>
        <v/>
      </c>
      <c r="O1450" s="715" t="str">
        <f t="shared" si="530"/>
        <v/>
      </c>
      <c r="P1450" s="715" t="str">
        <f t="shared" si="531"/>
        <v/>
      </c>
      <c r="Q1450" s="733"/>
      <c r="R1450" s="734"/>
      <c r="S1450" s="734"/>
      <c r="T1450" s="715" t="str">
        <f>IF(Q1450&lt;&gt;"",VLOOKUP(Q1450,'DON GIA'!$H$1:$K$103,4,0),"")</f>
        <v/>
      </c>
      <c r="U1450" s="715" t="str">
        <f t="shared" si="535"/>
        <v/>
      </c>
      <c r="V1450" s="786"/>
      <c r="W1450" s="726" t="s">
        <v>2238</v>
      </c>
      <c r="X1450" s="24" t="s">
        <v>42</v>
      </c>
      <c r="Y1450" s="27">
        <v>1</v>
      </c>
      <c r="Z1450" s="712"/>
      <c r="AA1450" s="715" t="str">
        <f>IF(W1450&lt;&gt;"",VLOOKUP(W1450,'DON GIA'!$A$1:$D$346,4,0),"")</f>
        <v>không hỗ trợ</v>
      </c>
      <c r="AB1450" s="715" t="str">
        <f t="shared" si="537"/>
        <v/>
      </c>
      <c r="AC1450" s="712"/>
      <c r="AD1450" s="712"/>
      <c r="AE1450" s="712"/>
      <c r="AF1450" s="712"/>
      <c r="AG1450" s="712"/>
      <c r="AH1450" s="712"/>
      <c r="AI1450" s="5"/>
      <c r="AJ1450" s="712"/>
      <c r="AK1450" s="712"/>
      <c r="AL1450" s="715" t="str">
        <f>IF(AI1450&lt;&gt;"",VLOOKUP(AI1450,'DON GIA'!$M$1:$P$9,4,0),"")</f>
        <v/>
      </c>
      <c r="AM1450" s="715" t="str">
        <f t="shared" si="528"/>
        <v/>
      </c>
      <c r="AN1450" s="712"/>
      <c r="AO1450" s="712"/>
      <c r="AP1450" s="702" t="str">
        <f t="shared" si="533"/>
        <v/>
      </c>
      <c r="AQ1450" s="712"/>
      <c r="AR1450" s="712"/>
      <c r="AS1450" s="727"/>
    </row>
    <row r="1451" spans="1:45" s="77" customFormat="1" ht="33.75" outlineLevel="2">
      <c r="A1451" s="710">
        <f t="shared" si="536"/>
        <v>95</v>
      </c>
      <c r="B1451" s="711" t="str">
        <f>IF(C1451&lt;&gt;"",COUNTA($C$8:C1451),"")</f>
        <v/>
      </c>
      <c r="C1451" s="784"/>
      <c r="D1451" s="712"/>
      <c r="E1451" s="731"/>
      <c r="F1451" s="731"/>
      <c r="G1451" s="731"/>
      <c r="H1451" s="731"/>
      <c r="I1451" s="731"/>
      <c r="J1451" s="731"/>
      <c r="K1451" s="712"/>
      <c r="L1451" s="785"/>
      <c r="M1451" s="715" t="str">
        <f>IF(K1451&lt;&gt;"",VLOOKUP(K1451,'DON GIA'!$S$1:$U$19,3,0),"")</f>
        <v/>
      </c>
      <c r="N1451" s="715" t="str">
        <f>IF(K1451&lt;&gt;"",VLOOKUP(K1451,'DON GIA'!$S$1:$V$19,4,0),"")</f>
        <v/>
      </c>
      <c r="O1451" s="715" t="str">
        <f t="shared" si="530"/>
        <v/>
      </c>
      <c r="P1451" s="715" t="str">
        <f t="shared" si="531"/>
        <v/>
      </c>
      <c r="Q1451" s="733"/>
      <c r="R1451" s="734"/>
      <c r="S1451" s="734"/>
      <c r="T1451" s="715" t="str">
        <f>IF(Q1451&lt;&gt;"",VLOOKUP(Q1451,'DON GIA'!$H$1:$K$103,4,0),"")</f>
        <v/>
      </c>
      <c r="U1451" s="715" t="str">
        <f t="shared" si="535"/>
        <v/>
      </c>
      <c r="V1451" s="786"/>
      <c r="W1451" s="726" t="s">
        <v>1237</v>
      </c>
      <c r="X1451" s="24" t="s">
        <v>27</v>
      </c>
      <c r="Y1451" s="27">
        <f>1.9*(6.3+5.2)</f>
        <v>21.849999999999998</v>
      </c>
      <c r="Z1451" s="712"/>
      <c r="AA1451" s="715">
        <f>IF(W1451&lt;&gt;"",VLOOKUP(W1451,'DON GIA'!$A$1:$D$346,4,0),"")</f>
        <v>376089</v>
      </c>
      <c r="AB1451" s="715">
        <f t="shared" si="537"/>
        <v>8217544.6499999994</v>
      </c>
      <c r="AC1451" s="712"/>
      <c r="AD1451" s="712"/>
      <c r="AE1451" s="712"/>
      <c r="AF1451" s="712"/>
      <c r="AG1451" s="712"/>
      <c r="AH1451" s="712"/>
      <c r="AI1451" s="5"/>
      <c r="AJ1451" s="712"/>
      <c r="AK1451" s="712"/>
      <c r="AL1451" s="715" t="str">
        <f>IF(AI1451&lt;&gt;"",VLOOKUP(AI1451,'DON GIA'!$M$1:$P$9,4,0),"")</f>
        <v/>
      </c>
      <c r="AM1451" s="715" t="str">
        <f t="shared" si="528"/>
        <v/>
      </c>
      <c r="AN1451" s="712"/>
      <c r="AO1451" s="712"/>
      <c r="AP1451" s="702" t="str">
        <f t="shared" si="533"/>
        <v/>
      </c>
      <c r="AQ1451" s="712"/>
      <c r="AR1451" s="712"/>
      <c r="AS1451" s="727"/>
    </row>
    <row r="1452" spans="1:45" s="77" customFormat="1" outlineLevel="2">
      <c r="A1452" s="710">
        <f t="shared" si="536"/>
        <v>95</v>
      </c>
      <c r="B1452" s="711"/>
      <c r="C1452" s="784"/>
      <c r="D1452" s="38"/>
      <c r="E1452" s="731"/>
      <c r="F1452" s="731"/>
      <c r="G1452" s="731"/>
      <c r="H1452" s="731"/>
      <c r="I1452" s="731"/>
      <c r="J1452" s="731"/>
      <c r="K1452" s="712"/>
      <c r="L1452" s="785"/>
      <c r="M1452" s="715" t="str">
        <f>IF(K1452&lt;&gt;"",VLOOKUP(K1452,'DON GIA'!$S$1:$U$19,3,0),"")</f>
        <v/>
      </c>
      <c r="N1452" s="715" t="str">
        <f>IF(K1452&lt;&gt;"",VLOOKUP(K1452,'DON GIA'!$S$1:$V$19,4,0),"")</f>
        <v/>
      </c>
      <c r="O1452" s="715" t="str">
        <f t="shared" si="530"/>
        <v/>
      </c>
      <c r="P1452" s="715" t="str">
        <f t="shared" si="531"/>
        <v/>
      </c>
      <c r="Q1452" s="733"/>
      <c r="R1452" s="734"/>
      <c r="S1452" s="734"/>
      <c r="T1452" s="715" t="str">
        <f>IF(Q1452&lt;&gt;"",VLOOKUP(Q1452,'DON GIA'!$H$1:$K$103,4,0),"")</f>
        <v/>
      </c>
      <c r="U1452" s="715" t="str">
        <f t="shared" si="535"/>
        <v/>
      </c>
      <c r="V1452" s="786"/>
      <c r="W1452" s="752"/>
      <c r="X1452" s="24"/>
      <c r="Y1452" s="798"/>
      <c r="Z1452" s="712"/>
      <c r="AA1452" s="715" t="str">
        <f>IF(W1452&lt;&gt;"",VLOOKUP(W1452,'DON GIA'!$A$1:$D$346,4,0),"")</f>
        <v/>
      </c>
      <c r="AB1452" s="715" t="str">
        <f t="shared" si="537"/>
        <v/>
      </c>
      <c r="AC1452" s="712"/>
      <c r="AD1452" s="712"/>
      <c r="AE1452" s="712"/>
      <c r="AF1452" s="712"/>
      <c r="AG1452" s="712"/>
      <c r="AH1452" s="712"/>
      <c r="AI1452" s="5"/>
      <c r="AJ1452" s="712"/>
      <c r="AK1452" s="712"/>
      <c r="AL1452" s="715" t="str">
        <f>IF(AI1452&lt;&gt;"",VLOOKUP(AI1452,'DON GIA'!$M$1:$P$9,4,0),"")</f>
        <v/>
      </c>
      <c r="AM1452" s="715" t="str">
        <f t="shared" si="528"/>
        <v/>
      </c>
      <c r="AN1452" s="712"/>
      <c r="AO1452" s="712"/>
      <c r="AP1452" s="702" t="str">
        <f t="shared" si="533"/>
        <v/>
      </c>
      <c r="AQ1452" s="712"/>
      <c r="AR1452" s="712"/>
      <c r="AS1452" s="727"/>
    </row>
    <row r="1453" spans="1:45" s="77" customFormat="1" outlineLevel="1">
      <c r="A1453" s="658" t="s">
        <v>2248</v>
      </c>
      <c r="B1453" s="696">
        <f>IF(C1453&lt;&gt;"",COUNTA($C$8:C1453),"")</f>
        <v>96</v>
      </c>
      <c r="C1453" s="787">
        <v>386</v>
      </c>
      <c r="D1453" s="38" t="s">
        <v>2216</v>
      </c>
      <c r="E1453" s="788"/>
      <c r="F1453" s="731"/>
      <c r="G1453" s="789"/>
      <c r="H1453" s="789"/>
      <c r="I1453" s="789"/>
      <c r="J1453" s="789"/>
      <c r="K1453" s="38"/>
      <c r="L1453" s="790">
        <f>SUBTOTAL(9,L1454:L1465)</f>
        <v>226.4</v>
      </c>
      <c r="M1453" s="702"/>
      <c r="N1453" s="702"/>
      <c r="O1453" s="702">
        <f>SUBTOTAL(9,O1454:O1465)</f>
        <v>332581600</v>
      </c>
      <c r="P1453" s="702">
        <f>SUBTOTAL(9,P1454:P1465)</f>
        <v>207835200</v>
      </c>
      <c r="Q1453" s="816"/>
      <c r="R1453" s="768"/>
      <c r="S1453" s="768">
        <f>SUBTOTAL(9,S1454:S1465)</f>
        <v>0</v>
      </c>
      <c r="T1453" s="702"/>
      <c r="U1453" s="702">
        <f>SUBTOTAL(9,U1454:U1465)</f>
        <v>0</v>
      </c>
      <c r="V1453" s="791"/>
      <c r="W1453" s="29"/>
      <c r="X1453" s="789"/>
      <c r="Y1453" s="813">
        <f>SUBTOTAL(9,Y1454:Y1465)</f>
        <v>151.86500000000001</v>
      </c>
      <c r="Z1453" s="697">
        <f>SUBTOTAL(9,Z1454:Z1465)</f>
        <v>0</v>
      </c>
      <c r="AA1453" s="702"/>
      <c r="AB1453" s="702">
        <f>SUBTOTAL(9,AB1454:AB1465)</f>
        <v>291444919.74700004</v>
      </c>
      <c r="AC1453" s="697"/>
      <c r="AD1453" s="38"/>
      <c r="AE1453" s="38"/>
      <c r="AF1453" s="38"/>
      <c r="AG1453" s="38"/>
      <c r="AH1453" s="697"/>
      <c r="AI1453" s="807"/>
      <c r="AJ1453" s="794"/>
      <c r="AK1453" s="795">
        <f>SUBTOTAL(9,AK1454:AK1465)</f>
        <v>2</v>
      </c>
      <c r="AL1453" s="702"/>
      <c r="AM1453" s="702">
        <f>SUBTOTAL(9,AM1454:AM1465)</f>
        <v>25895920</v>
      </c>
      <c r="AN1453" s="789"/>
      <c r="AO1453" s="814">
        <f>SUBTOTAL(9,AO1454:AO1465)</f>
        <v>1</v>
      </c>
      <c r="AP1453" s="702">
        <f t="shared" si="533"/>
        <v>857757639.74699998</v>
      </c>
      <c r="AQ1453" s="38"/>
      <c r="AR1453" s="796"/>
      <c r="AS1453" s="727"/>
    </row>
    <row r="1454" spans="1:45" s="77" customFormat="1" ht="69.75" outlineLevel="2">
      <c r="A1454" s="710">
        <f>IF(B1453&lt;&gt;"",B1453,A1452)</f>
        <v>96</v>
      </c>
      <c r="B1454" s="711" t="str">
        <f>IF(C1454&lt;&gt;"",COUNTA($C$8:C1454),"")</f>
        <v/>
      </c>
      <c r="C1454" s="784"/>
      <c r="D1454" s="752" t="s">
        <v>2217</v>
      </c>
      <c r="E1454" s="731">
        <v>2</v>
      </c>
      <c r="F1454" s="731"/>
      <c r="G1454" s="24">
        <v>132</v>
      </c>
      <c r="H1454" s="24">
        <v>79</v>
      </c>
      <c r="I1454" s="24" t="s">
        <v>223</v>
      </c>
      <c r="J1454" s="24" t="s">
        <v>235</v>
      </c>
      <c r="K1454" s="752" t="s">
        <v>968</v>
      </c>
      <c r="L1454" s="797">
        <v>226.4</v>
      </c>
      <c r="M1454" s="715">
        <f>IF(K1454&lt;&gt;"",VLOOKUP(K1454,'DON GIA'!$S$1:$U$19,3,0),"")</f>
        <v>1469000</v>
      </c>
      <c r="N1454" s="715">
        <f>IF(K1454&lt;&gt;"",VLOOKUP(K1454,'DON GIA'!$S$1:$V$19,4,0),"")</f>
        <v>918000</v>
      </c>
      <c r="O1454" s="715">
        <f t="shared" si="530"/>
        <v>332581600</v>
      </c>
      <c r="P1454" s="715">
        <f t="shared" si="531"/>
        <v>207835200</v>
      </c>
      <c r="Q1454" s="733"/>
      <c r="R1454" s="734"/>
      <c r="S1454" s="734"/>
      <c r="T1454" s="715" t="str">
        <f>IF(Q1454&lt;&gt;"",VLOOKUP(Q1454,'DON GIA'!$H$1:$K$103,4,0),"")</f>
        <v/>
      </c>
      <c r="U1454" s="715" t="str">
        <f t="shared" si="535"/>
        <v/>
      </c>
      <c r="V1454" s="786"/>
      <c r="W1454" s="802" t="s">
        <v>1078</v>
      </c>
      <c r="X1454" s="24" t="s">
        <v>27</v>
      </c>
      <c r="Y1454" s="27">
        <v>10.4</v>
      </c>
      <c r="Z1454" s="712"/>
      <c r="AA1454" s="715">
        <f>IF(W1454&lt;&gt;"",VLOOKUP(W1454,'DON GIA'!$A$1:$D$346,4,0),"")</f>
        <v>854777</v>
      </c>
      <c r="AB1454" s="715">
        <f t="shared" si="537"/>
        <v>8889680.8000000007</v>
      </c>
      <c r="AC1454" s="712"/>
      <c r="AD1454" s="752" t="s">
        <v>29</v>
      </c>
      <c r="AE1454" s="752" t="s">
        <v>36</v>
      </c>
      <c r="AF1454" s="752" t="s">
        <v>41</v>
      </c>
      <c r="AG1454" s="752" t="s">
        <v>136</v>
      </c>
      <c r="AH1454" s="712"/>
      <c r="AI1454" s="810" t="s">
        <v>562</v>
      </c>
      <c r="AJ1454" s="800" t="s">
        <v>409</v>
      </c>
      <c r="AK1454" s="801">
        <v>1</v>
      </c>
      <c r="AL1454" s="715">
        <f>IF(AI1454&lt;&gt;"",VLOOKUP(AI1454,'DON GIA'!$M$1:$P$9,4,0),"")</f>
        <v>12895920</v>
      </c>
      <c r="AM1454" s="715">
        <f t="shared" si="528"/>
        <v>12895920</v>
      </c>
      <c r="AN1454" s="24" t="s">
        <v>407</v>
      </c>
      <c r="AO1454" s="815">
        <v>1</v>
      </c>
      <c r="AP1454" s="702" t="str">
        <f t="shared" si="533"/>
        <v/>
      </c>
      <c r="AQ1454" s="38" t="s">
        <v>2426</v>
      </c>
      <c r="AR1454" s="796" t="s">
        <v>2222</v>
      </c>
      <c r="AS1454" s="727"/>
    </row>
    <row r="1455" spans="1:45" s="77" customFormat="1" ht="83.25" outlineLevel="2">
      <c r="A1455" s="710">
        <f t="shared" ref="A1455:A1465" si="538">IF(B1454&lt;&gt;"",B1454,A1454)</f>
        <v>96</v>
      </c>
      <c r="B1455" s="711" t="str">
        <f>IF(C1455&lt;&gt;"",COUNTA($C$8:C1455),"")</f>
        <v/>
      </c>
      <c r="C1455" s="784"/>
      <c r="D1455" s="752" t="s">
        <v>71</v>
      </c>
      <c r="E1455" s="731"/>
      <c r="F1455" s="731"/>
      <c r="G1455" s="731"/>
      <c r="H1455" s="731"/>
      <c r="I1455" s="731"/>
      <c r="J1455" s="731"/>
      <c r="K1455" s="712"/>
      <c r="L1455" s="785"/>
      <c r="M1455" s="715" t="str">
        <f>IF(K1455&lt;&gt;"",VLOOKUP(K1455,'DON GIA'!$S$1:$U$19,3,0),"")</f>
        <v/>
      </c>
      <c r="N1455" s="715" t="str">
        <f>IF(K1455&lt;&gt;"",VLOOKUP(K1455,'DON GIA'!$S$1:$V$19,4,0),"")</f>
        <v/>
      </c>
      <c r="O1455" s="715" t="str">
        <f t="shared" si="530"/>
        <v/>
      </c>
      <c r="P1455" s="715" t="str">
        <f t="shared" si="531"/>
        <v/>
      </c>
      <c r="Q1455" s="733"/>
      <c r="R1455" s="734"/>
      <c r="S1455" s="734"/>
      <c r="T1455" s="715" t="str">
        <f>IF(Q1455&lt;&gt;"",VLOOKUP(Q1455,'DON GIA'!$H$1:$K$103,4,0),"")</f>
        <v/>
      </c>
      <c r="U1455" s="715" t="str">
        <f t="shared" si="535"/>
        <v/>
      </c>
      <c r="V1455" s="786"/>
      <c r="W1455" s="726" t="s">
        <v>1005</v>
      </c>
      <c r="X1455" s="24" t="s">
        <v>27</v>
      </c>
      <c r="Y1455" s="27">
        <v>34</v>
      </c>
      <c r="Z1455" s="712"/>
      <c r="AA1455" s="715">
        <f>IF(W1455&lt;&gt;"",VLOOKUP(W1455,'DON GIA'!$A$1:$D$346,4,0),"")</f>
        <v>5559129</v>
      </c>
      <c r="AB1455" s="715">
        <f t="shared" si="537"/>
        <v>189010386</v>
      </c>
      <c r="AC1455" s="712"/>
      <c r="AD1455" s="752" t="s">
        <v>29</v>
      </c>
      <c r="AE1455" s="752" t="s">
        <v>30</v>
      </c>
      <c r="AF1455" s="752" t="s">
        <v>31</v>
      </c>
      <c r="AG1455" s="752" t="s">
        <v>2221</v>
      </c>
      <c r="AH1455" s="712"/>
      <c r="AI1455" s="752" t="s">
        <v>578</v>
      </c>
      <c r="AJ1455" s="800" t="s">
        <v>560</v>
      </c>
      <c r="AK1455" s="801">
        <v>1</v>
      </c>
      <c r="AL1455" s="715">
        <f>IF(AI1455&lt;&gt;"",VLOOKUP(AI1455,'DON GIA'!$M$1:$P$9,4,0),"")</f>
        <v>13000000</v>
      </c>
      <c r="AM1455" s="715">
        <f t="shared" si="528"/>
        <v>13000000</v>
      </c>
      <c r="AN1455" s="712"/>
      <c r="AO1455" s="712"/>
      <c r="AP1455" s="702" t="str">
        <f t="shared" si="533"/>
        <v/>
      </c>
      <c r="AQ1455" s="752" t="s">
        <v>552</v>
      </c>
      <c r="AR1455" s="796" t="s">
        <v>2065</v>
      </c>
      <c r="AS1455" s="727"/>
    </row>
    <row r="1456" spans="1:45" s="77" customFormat="1" ht="99.75" outlineLevel="2">
      <c r="A1456" s="710">
        <f t="shared" si="538"/>
        <v>96</v>
      </c>
      <c r="B1456" s="711" t="str">
        <f>IF(C1456&lt;&gt;"",COUNTA($C$8:C1456),"")</f>
        <v/>
      </c>
      <c r="C1456" s="784"/>
      <c r="D1456" s="752" t="s">
        <v>2218</v>
      </c>
      <c r="E1456" s="731"/>
      <c r="F1456" s="731"/>
      <c r="G1456" s="731"/>
      <c r="H1456" s="731"/>
      <c r="I1456" s="731"/>
      <c r="J1456" s="731"/>
      <c r="K1456" s="712"/>
      <c r="L1456" s="785"/>
      <c r="M1456" s="715" t="str">
        <f>IF(K1456&lt;&gt;"",VLOOKUP(K1456,'DON GIA'!$S$1:$U$19,3,0),"")</f>
        <v/>
      </c>
      <c r="N1456" s="715" t="str">
        <f>IF(K1456&lt;&gt;"",VLOOKUP(K1456,'DON GIA'!$S$1:$V$19,4,0),"")</f>
        <v/>
      </c>
      <c r="O1456" s="715" t="str">
        <f t="shared" si="530"/>
        <v/>
      </c>
      <c r="P1456" s="715" t="str">
        <f t="shared" si="531"/>
        <v/>
      </c>
      <c r="Q1456" s="733"/>
      <c r="R1456" s="734"/>
      <c r="S1456" s="734"/>
      <c r="T1456" s="715" t="str">
        <f>IF(Q1456&lt;&gt;"",VLOOKUP(Q1456,'DON GIA'!$H$1:$K$103,4,0),"")</f>
        <v/>
      </c>
      <c r="U1456" s="715" t="str">
        <f t="shared" si="535"/>
        <v/>
      </c>
      <c r="V1456" s="786"/>
      <c r="W1456" s="726" t="s">
        <v>1080</v>
      </c>
      <c r="X1456" s="24" t="s">
        <v>27</v>
      </c>
      <c r="Y1456" s="27">
        <v>6</v>
      </c>
      <c r="Z1456" s="712"/>
      <c r="AA1456" s="715">
        <f>IF(W1456&lt;&gt;"",VLOOKUP(W1456,'DON GIA'!$A$1:$D$346,4,0),"")</f>
        <v>10375629</v>
      </c>
      <c r="AB1456" s="715">
        <f t="shared" si="537"/>
        <v>62253774</v>
      </c>
      <c r="AC1456" s="712"/>
      <c r="AD1456" s="752" t="s">
        <v>29</v>
      </c>
      <c r="AE1456" s="752" t="s">
        <v>30</v>
      </c>
      <c r="AF1456" s="752" t="s">
        <v>31</v>
      </c>
      <c r="AG1456" s="752" t="s">
        <v>2221</v>
      </c>
      <c r="AH1456" s="712"/>
      <c r="AI1456" s="5"/>
      <c r="AJ1456" s="712"/>
      <c r="AK1456" s="712"/>
      <c r="AL1456" s="715" t="str">
        <f>IF(AI1456&lt;&gt;"",VLOOKUP(AI1456,'DON GIA'!$M$1:$P$9,4,0),"")</f>
        <v/>
      </c>
      <c r="AM1456" s="715" t="str">
        <f t="shared" si="528"/>
        <v/>
      </c>
      <c r="AN1456" s="712"/>
      <c r="AO1456" s="712"/>
      <c r="AP1456" s="702" t="str">
        <f t="shared" si="533"/>
        <v/>
      </c>
      <c r="AQ1456" s="752" t="s">
        <v>2223</v>
      </c>
      <c r="AR1456" s="796" t="s">
        <v>2224</v>
      </c>
      <c r="AS1456" s="727"/>
    </row>
    <row r="1457" spans="1:45" s="77" customFormat="1" ht="83.25" outlineLevel="2">
      <c r="A1457" s="710">
        <f t="shared" si="538"/>
        <v>96</v>
      </c>
      <c r="B1457" s="711" t="str">
        <f>IF(C1457&lt;&gt;"",COUNTA($C$8:C1457),"")</f>
        <v/>
      </c>
      <c r="C1457" s="784"/>
      <c r="D1457" s="712"/>
      <c r="E1457" s="731"/>
      <c r="F1457" s="731"/>
      <c r="G1457" s="731"/>
      <c r="H1457" s="731"/>
      <c r="I1457" s="731"/>
      <c r="J1457" s="731"/>
      <c r="K1457" s="712"/>
      <c r="L1457" s="785"/>
      <c r="M1457" s="715" t="str">
        <f>IF(K1457&lt;&gt;"",VLOOKUP(K1457,'DON GIA'!$S$1:$U$19,3,0),"")</f>
        <v/>
      </c>
      <c r="N1457" s="715" t="str">
        <f>IF(K1457&lt;&gt;"",VLOOKUP(K1457,'DON GIA'!$S$1:$V$19,4,0),"")</f>
        <v/>
      </c>
      <c r="O1457" s="715" t="str">
        <f t="shared" si="530"/>
        <v/>
      </c>
      <c r="P1457" s="715" t="str">
        <f t="shared" si="531"/>
        <v/>
      </c>
      <c r="Q1457" s="733"/>
      <c r="R1457" s="734"/>
      <c r="S1457" s="734"/>
      <c r="T1457" s="715" t="str">
        <f>IF(Q1457&lt;&gt;"",VLOOKUP(Q1457,'DON GIA'!$H$1:$K$103,4,0),"")</f>
        <v/>
      </c>
      <c r="U1457" s="715" t="str">
        <f t="shared" si="535"/>
        <v/>
      </c>
      <c r="V1457" s="786"/>
      <c r="W1457" s="802" t="s">
        <v>1078</v>
      </c>
      <c r="X1457" s="24" t="s">
        <v>27</v>
      </c>
      <c r="Y1457" s="27">
        <v>8</v>
      </c>
      <c r="Z1457" s="712"/>
      <c r="AA1457" s="715">
        <f>IF(W1457&lt;&gt;"",VLOOKUP(W1457,'DON GIA'!$A$1:$D$346,4,0),"")</f>
        <v>854777</v>
      </c>
      <c r="AB1457" s="715">
        <f t="shared" si="537"/>
        <v>6838216</v>
      </c>
      <c r="AC1457" s="712"/>
      <c r="AD1457" s="752" t="s">
        <v>29</v>
      </c>
      <c r="AE1457" s="752" t="s">
        <v>36</v>
      </c>
      <c r="AF1457" s="752" t="s">
        <v>41</v>
      </c>
      <c r="AG1457" s="752" t="s">
        <v>136</v>
      </c>
      <c r="AH1457" s="712"/>
      <c r="AI1457" s="5"/>
      <c r="AJ1457" s="712"/>
      <c r="AK1457" s="712"/>
      <c r="AL1457" s="715" t="str">
        <f>IF(AI1457&lt;&gt;"",VLOOKUP(AI1457,'DON GIA'!$M$1:$P$9,4,0),"")</f>
        <v/>
      </c>
      <c r="AM1457" s="715" t="str">
        <f t="shared" si="528"/>
        <v/>
      </c>
      <c r="AN1457" s="712"/>
      <c r="AO1457" s="712"/>
      <c r="AP1457" s="702" t="str">
        <f t="shared" si="533"/>
        <v/>
      </c>
      <c r="AQ1457" s="752" t="s">
        <v>2225</v>
      </c>
      <c r="AR1457" s="796" t="s">
        <v>2214</v>
      </c>
      <c r="AS1457" s="727"/>
    </row>
    <row r="1458" spans="1:45" s="77" customFormat="1" outlineLevel="2">
      <c r="A1458" s="710">
        <f t="shared" si="538"/>
        <v>96</v>
      </c>
      <c r="B1458" s="711" t="str">
        <f>IF(C1458&lt;&gt;"",COUNTA($C$8:C1458),"")</f>
        <v/>
      </c>
      <c r="C1458" s="784"/>
      <c r="D1458" s="712"/>
      <c r="E1458" s="731"/>
      <c r="F1458" s="731"/>
      <c r="G1458" s="731"/>
      <c r="H1458" s="731"/>
      <c r="I1458" s="731"/>
      <c r="J1458" s="731"/>
      <c r="K1458" s="712"/>
      <c r="L1458" s="785"/>
      <c r="M1458" s="715" t="str">
        <f>IF(K1458&lt;&gt;"",VLOOKUP(K1458,'DON GIA'!$S$1:$U$19,3,0),"")</f>
        <v/>
      </c>
      <c r="N1458" s="715" t="str">
        <f>IF(K1458&lt;&gt;"",VLOOKUP(K1458,'DON GIA'!$S$1:$V$19,4,0),"")</f>
        <v/>
      </c>
      <c r="O1458" s="715" t="str">
        <f t="shared" si="530"/>
        <v/>
      </c>
      <c r="P1458" s="715" t="str">
        <f t="shared" si="531"/>
        <v/>
      </c>
      <c r="Q1458" s="733"/>
      <c r="R1458" s="734"/>
      <c r="S1458" s="734"/>
      <c r="T1458" s="715" t="str">
        <f>IF(Q1458&lt;&gt;"",VLOOKUP(Q1458,'DON GIA'!$H$1:$K$103,4,0),"")</f>
        <v/>
      </c>
      <c r="U1458" s="715" t="str">
        <f t="shared" si="535"/>
        <v/>
      </c>
      <c r="V1458" s="786"/>
      <c r="W1458" s="726" t="s">
        <v>1023</v>
      </c>
      <c r="X1458" s="24" t="s">
        <v>38</v>
      </c>
      <c r="Y1458" s="27">
        <v>7.1999999999999995E-2</v>
      </c>
      <c r="Z1458" s="712"/>
      <c r="AA1458" s="715">
        <f>IF(W1458&lt;&gt;"",VLOOKUP(W1458,'DON GIA'!$A$1:$D$346,4,0),"")</f>
        <v>2523428</v>
      </c>
      <c r="AB1458" s="715">
        <f t="shared" si="537"/>
        <v>181686.81599999999</v>
      </c>
      <c r="AC1458" s="712"/>
      <c r="AD1458" s="712"/>
      <c r="AE1458" s="712"/>
      <c r="AF1458" s="712"/>
      <c r="AG1458" s="712"/>
      <c r="AH1458" s="712"/>
      <c r="AI1458" s="5"/>
      <c r="AJ1458" s="712"/>
      <c r="AK1458" s="712"/>
      <c r="AL1458" s="715" t="str">
        <f>IF(AI1458&lt;&gt;"",VLOOKUP(AI1458,'DON GIA'!$M$1:$P$9,4,0),"")</f>
        <v/>
      </c>
      <c r="AM1458" s="715" t="str">
        <f t="shared" si="528"/>
        <v/>
      </c>
      <c r="AN1458" s="712"/>
      <c r="AO1458" s="712"/>
      <c r="AP1458" s="702" t="str">
        <f t="shared" si="533"/>
        <v/>
      </c>
      <c r="AQ1458" s="752"/>
      <c r="AR1458" s="796"/>
      <c r="AS1458" s="727"/>
    </row>
    <row r="1459" spans="1:45" s="77" customFormat="1" outlineLevel="2">
      <c r="A1459" s="710">
        <f t="shared" si="538"/>
        <v>96</v>
      </c>
      <c r="B1459" s="711" t="str">
        <f>IF(C1459&lt;&gt;"",COUNTA($C$8:C1459),"")</f>
        <v/>
      </c>
      <c r="C1459" s="784"/>
      <c r="D1459" s="712"/>
      <c r="E1459" s="731"/>
      <c r="F1459" s="731"/>
      <c r="G1459" s="731"/>
      <c r="H1459" s="731"/>
      <c r="I1459" s="731"/>
      <c r="J1459" s="731"/>
      <c r="K1459" s="712"/>
      <c r="L1459" s="785"/>
      <c r="M1459" s="715" t="str">
        <f>IF(K1459&lt;&gt;"",VLOOKUP(K1459,'DON GIA'!$S$1:$U$19,3,0),"")</f>
        <v/>
      </c>
      <c r="N1459" s="715" t="str">
        <f>IF(K1459&lt;&gt;"",VLOOKUP(K1459,'DON GIA'!$S$1:$V$19,4,0),"")</f>
        <v/>
      </c>
      <c r="O1459" s="715" t="str">
        <f t="shared" si="530"/>
        <v/>
      </c>
      <c r="P1459" s="715" t="str">
        <f t="shared" si="531"/>
        <v/>
      </c>
      <c r="Q1459" s="733"/>
      <c r="R1459" s="734"/>
      <c r="S1459" s="734"/>
      <c r="T1459" s="715" t="str">
        <f>IF(Q1459&lt;&gt;"",VLOOKUP(Q1459,'DON GIA'!$H$1:$K$103,4,0),"")</f>
        <v/>
      </c>
      <c r="U1459" s="715" t="str">
        <f t="shared" si="535"/>
        <v/>
      </c>
      <c r="V1459" s="786"/>
      <c r="W1459" s="726" t="s">
        <v>1083</v>
      </c>
      <c r="X1459" s="24" t="s">
        <v>27</v>
      </c>
      <c r="Y1459" s="27">
        <v>0.72</v>
      </c>
      <c r="Z1459" s="712"/>
      <c r="AA1459" s="715">
        <f>IF(W1459&lt;&gt;"",VLOOKUP(W1459,'DON GIA'!$A$1:$D$346,4,0),"")</f>
        <v>282038</v>
      </c>
      <c r="AB1459" s="715">
        <f t="shared" si="537"/>
        <v>203067.36</v>
      </c>
      <c r="AC1459" s="712"/>
      <c r="AD1459" s="712"/>
      <c r="AE1459" s="712"/>
      <c r="AF1459" s="712"/>
      <c r="AG1459" s="712"/>
      <c r="AH1459" s="712"/>
      <c r="AI1459" s="5"/>
      <c r="AJ1459" s="712"/>
      <c r="AK1459" s="712"/>
      <c r="AL1459" s="715" t="str">
        <f>IF(AI1459&lt;&gt;"",VLOOKUP(AI1459,'DON GIA'!$M$1:$P$9,4,0),"")</f>
        <v/>
      </c>
      <c r="AM1459" s="715" t="str">
        <f t="shared" ref="AM1459:AM1486" si="539">IF(AI1459&lt;&gt;"",AK1459*AL1459,"")</f>
        <v/>
      </c>
      <c r="AN1459" s="712"/>
      <c r="AO1459" s="712"/>
      <c r="AP1459" s="702" t="str">
        <f t="shared" si="533"/>
        <v/>
      </c>
      <c r="AQ1459" s="752"/>
      <c r="AR1459" s="796"/>
      <c r="AS1459" s="727"/>
    </row>
    <row r="1460" spans="1:45" s="77" customFormat="1" outlineLevel="2">
      <c r="A1460" s="710">
        <f t="shared" si="538"/>
        <v>96</v>
      </c>
      <c r="B1460" s="711" t="str">
        <f>IF(C1460&lt;&gt;"",COUNTA($C$8:C1460),"")</f>
        <v/>
      </c>
      <c r="C1460" s="784"/>
      <c r="D1460" s="712"/>
      <c r="E1460" s="731"/>
      <c r="F1460" s="731"/>
      <c r="G1460" s="731"/>
      <c r="H1460" s="731"/>
      <c r="I1460" s="731"/>
      <c r="J1460" s="731"/>
      <c r="K1460" s="712"/>
      <c r="L1460" s="785"/>
      <c r="M1460" s="715" t="str">
        <f>IF(K1460&lt;&gt;"",VLOOKUP(K1460,'DON GIA'!$S$1:$U$19,3,0),"")</f>
        <v/>
      </c>
      <c r="N1460" s="715" t="str">
        <f>IF(K1460&lt;&gt;"",VLOOKUP(K1460,'DON GIA'!$S$1:$V$19,4,0),"")</f>
        <v/>
      </c>
      <c r="O1460" s="715" t="str">
        <f t="shared" ref="O1460:O1485" si="540">IF(K1460&lt;&gt;"",L1460*M1460,"")</f>
        <v/>
      </c>
      <c r="P1460" s="715" t="str">
        <f t="shared" ref="P1460:P1485" si="541">IF(K1460&lt;&gt;"",L1460*N1460,"")</f>
        <v/>
      </c>
      <c r="Q1460" s="733"/>
      <c r="R1460" s="734"/>
      <c r="S1460" s="734"/>
      <c r="T1460" s="715" t="str">
        <f>IF(Q1460&lt;&gt;"",VLOOKUP(Q1460,'DON GIA'!$H$1:$K$103,4,0),"")</f>
        <v/>
      </c>
      <c r="U1460" s="715" t="str">
        <f t="shared" si="535"/>
        <v/>
      </c>
      <c r="V1460" s="786"/>
      <c r="W1460" s="726" t="s">
        <v>1009</v>
      </c>
      <c r="X1460" s="24" t="s">
        <v>27</v>
      </c>
      <c r="Y1460" s="27">
        <v>36.96</v>
      </c>
      <c r="Z1460" s="712"/>
      <c r="AA1460" s="715">
        <f>IF(W1460&lt;&gt;"",VLOOKUP(W1460,'DON GIA'!$A$1:$D$346,4,0),"")</f>
        <v>282038</v>
      </c>
      <c r="AB1460" s="715">
        <f t="shared" si="537"/>
        <v>10424124.48</v>
      </c>
      <c r="AC1460" s="712"/>
      <c r="AD1460" s="712"/>
      <c r="AE1460" s="712"/>
      <c r="AF1460" s="712"/>
      <c r="AG1460" s="712"/>
      <c r="AH1460" s="712"/>
      <c r="AI1460" s="5"/>
      <c r="AJ1460" s="712"/>
      <c r="AK1460" s="712"/>
      <c r="AL1460" s="715" t="str">
        <f>IF(AI1460&lt;&gt;"",VLOOKUP(AI1460,'DON GIA'!$M$1:$P$9,4,0),"")</f>
        <v/>
      </c>
      <c r="AM1460" s="715" t="str">
        <f t="shared" si="539"/>
        <v/>
      </c>
      <c r="AN1460" s="712"/>
      <c r="AO1460" s="712"/>
      <c r="AP1460" s="702" t="str">
        <f t="shared" si="533"/>
        <v/>
      </c>
      <c r="AQ1460" s="752"/>
      <c r="AR1460" s="752"/>
      <c r="AS1460" s="727"/>
    </row>
    <row r="1461" spans="1:45" s="77" customFormat="1" outlineLevel="2">
      <c r="A1461" s="710">
        <f t="shared" si="538"/>
        <v>96</v>
      </c>
      <c r="B1461" s="711" t="str">
        <f>IF(C1461&lt;&gt;"",COUNTA($C$8:C1461),"")</f>
        <v/>
      </c>
      <c r="C1461" s="784"/>
      <c r="D1461" s="712"/>
      <c r="E1461" s="731"/>
      <c r="F1461" s="731"/>
      <c r="G1461" s="731"/>
      <c r="H1461" s="731"/>
      <c r="I1461" s="731"/>
      <c r="J1461" s="731"/>
      <c r="K1461" s="712"/>
      <c r="L1461" s="785"/>
      <c r="M1461" s="715" t="str">
        <f>IF(K1461&lt;&gt;"",VLOOKUP(K1461,'DON GIA'!$S$1:$U$19,3,0),"")</f>
        <v/>
      </c>
      <c r="N1461" s="715" t="str">
        <f>IF(K1461&lt;&gt;"",VLOOKUP(K1461,'DON GIA'!$S$1:$V$19,4,0),"")</f>
        <v/>
      </c>
      <c r="O1461" s="715" t="str">
        <f t="shared" si="540"/>
        <v/>
      </c>
      <c r="P1461" s="715" t="str">
        <f t="shared" si="541"/>
        <v/>
      </c>
      <c r="Q1461" s="733"/>
      <c r="R1461" s="734"/>
      <c r="S1461" s="734"/>
      <c r="T1461" s="715" t="str">
        <f>IF(Q1461&lt;&gt;"",VLOOKUP(Q1461,'DON GIA'!$H$1:$K$103,4,0),"")</f>
        <v/>
      </c>
      <c r="U1461" s="715" t="str">
        <f t="shared" si="535"/>
        <v/>
      </c>
      <c r="V1461" s="786"/>
      <c r="W1461" s="726" t="s">
        <v>2219</v>
      </c>
      <c r="X1461" s="24" t="s">
        <v>38</v>
      </c>
      <c r="Y1461" s="27">
        <v>0.153</v>
      </c>
      <c r="Z1461" s="712"/>
      <c r="AA1461" s="715">
        <f>IF(W1461&lt;&gt;"",VLOOKUP(W1461,'DON GIA'!$A$1:$D$346,4,0),"")</f>
        <v>3039467</v>
      </c>
      <c r="AB1461" s="715">
        <f t="shared" si="537"/>
        <v>465038.451</v>
      </c>
      <c r="AC1461" s="712"/>
      <c r="AD1461" s="712"/>
      <c r="AE1461" s="712"/>
      <c r="AF1461" s="712"/>
      <c r="AG1461" s="712"/>
      <c r="AH1461" s="712"/>
      <c r="AI1461" s="5"/>
      <c r="AJ1461" s="712"/>
      <c r="AK1461" s="712"/>
      <c r="AL1461" s="715" t="str">
        <f>IF(AI1461&lt;&gt;"",VLOOKUP(AI1461,'DON GIA'!$M$1:$P$9,4,0),"")</f>
        <v/>
      </c>
      <c r="AM1461" s="715" t="str">
        <f t="shared" si="539"/>
        <v/>
      </c>
      <c r="AN1461" s="712"/>
      <c r="AO1461" s="712"/>
      <c r="AP1461" s="702" t="str">
        <f t="shared" si="533"/>
        <v/>
      </c>
      <c r="AQ1461" s="752"/>
      <c r="AR1461" s="796"/>
      <c r="AS1461" s="727"/>
    </row>
    <row r="1462" spans="1:45" s="77" customFormat="1" outlineLevel="2">
      <c r="A1462" s="710">
        <f t="shared" si="538"/>
        <v>96</v>
      </c>
      <c r="B1462" s="711" t="str">
        <f>IF(C1462&lt;&gt;"",COUNTA($C$8:C1462),"")</f>
        <v/>
      </c>
      <c r="C1462" s="784"/>
      <c r="D1462" s="712"/>
      <c r="E1462" s="731"/>
      <c r="F1462" s="731"/>
      <c r="G1462" s="731"/>
      <c r="H1462" s="731"/>
      <c r="I1462" s="731"/>
      <c r="J1462" s="731"/>
      <c r="K1462" s="712"/>
      <c r="L1462" s="785"/>
      <c r="M1462" s="715" t="str">
        <f>IF(K1462&lt;&gt;"",VLOOKUP(K1462,'DON GIA'!$S$1:$U$19,3,0),"")</f>
        <v/>
      </c>
      <c r="N1462" s="715" t="str">
        <f>IF(K1462&lt;&gt;"",VLOOKUP(K1462,'DON GIA'!$S$1:$V$19,4,0),"")</f>
        <v/>
      </c>
      <c r="O1462" s="715" t="str">
        <f t="shared" si="540"/>
        <v/>
      </c>
      <c r="P1462" s="715" t="str">
        <f t="shared" si="541"/>
        <v/>
      </c>
      <c r="Q1462" s="733"/>
      <c r="R1462" s="734"/>
      <c r="S1462" s="734"/>
      <c r="T1462" s="715" t="str">
        <f>IF(Q1462&lt;&gt;"",VLOOKUP(Q1462,'DON GIA'!$H$1:$K$103,4,0),"")</f>
        <v/>
      </c>
      <c r="U1462" s="715" t="str">
        <f t="shared" si="535"/>
        <v/>
      </c>
      <c r="V1462" s="786"/>
      <c r="W1462" s="726" t="s">
        <v>2220</v>
      </c>
      <c r="X1462" s="24" t="s">
        <v>27</v>
      </c>
      <c r="Y1462" s="27">
        <v>34</v>
      </c>
      <c r="Z1462" s="712"/>
      <c r="AA1462" s="715">
        <f>IF(W1462&lt;&gt;"",VLOOKUP(W1462,'DON GIA'!$A$1:$D$346,4,0),"")</f>
        <v>161275</v>
      </c>
      <c r="AB1462" s="715">
        <f t="shared" si="537"/>
        <v>5483350</v>
      </c>
      <c r="AC1462" s="712"/>
      <c r="AD1462" s="712"/>
      <c r="AE1462" s="712"/>
      <c r="AF1462" s="712"/>
      <c r="AG1462" s="712"/>
      <c r="AH1462" s="712"/>
      <c r="AI1462" s="5"/>
      <c r="AJ1462" s="712"/>
      <c r="AK1462" s="712"/>
      <c r="AL1462" s="715" t="str">
        <f>IF(AI1462&lt;&gt;"",VLOOKUP(AI1462,'DON GIA'!$M$1:$P$9,4,0),"")</f>
        <v/>
      </c>
      <c r="AM1462" s="715" t="str">
        <f t="shared" si="539"/>
        <v/>
      </c>
      <c r="AN1462" s="712"/>
      <c r="AO1462" s="712"/>
      <c r="AP1462" s="702" t="str">
        <f t="shared" si="533"/>
        <v/>
      </c>
      <c r="AQ1462" s="712"/>
      <c r="AR1462" s="712"/>
      <c r="AS1462" s="727"/>
    </row>
    <row r="1463" spans="1:45" s="77" customFormat="1" outlineLevel="2">
      <c r="A1463" s="710">
        <f t="shared" si="538"/>
        <v>96</v>
      </c>
      <c r="B1463" s="711" t="str">
        <f>IF(C1463&lt;&gt;"",COUNTA($C$8:C1463),"")</f>
        <v/>
      </c>
      <c r="C1463" s="784"/>
      <c r="D1463" s="712"/>
      <c r="E1463" s="731"/>
      <c r="F1463" s="731"/>
      <c r="G1463" s="731"/>
      <c r="H1463" s="731"/>
      <c r="I1463" s="731"/>
      <c r="J1463" s="731"/>
      <c r="K1463" s="712"/>
      <c r="L1463" s="785"/>
      <c r="M1463" s="715" t="str">
        <f>IF(K1463&lt;&gt;"",VLOOKUP(K1463,'DON GIA'!$S$1:$U$19,3,0),"")</f>
        <v/>
      </c>
      <c r="N1463" s="715" t="str">
        <f>IF(K1463&lt;&gt;"",VLOOKUP(K1463,'DON GIA'!$S$1:$V$19,4,0),"")</f>
        <v/>
      </c>
      <c r="O1463" s="715" t="str">
        <f t="shared" si="540"/>
        <v/>
      </c>
      <c r="P1463" s="715" t="str">
        <f t="shared" si="541"/>
        <v/>
      </c>
      <c r="Q1463" s="733"/>
      <c r="R1463" s="734"/>
      <c r="S1463" s="734"/>
      <c r="T1463" s="715" t="str">
        <f>IF(Q1463&lt;&gt;"",VLOOKUP(Q1463,'DON GIA'!$H$1:$K$103,4,0),"")</f>
        <v/>
      </c>
      <c r="U1463" s="715" t="str">
        <f t="shared" si="535"/>
        <v/>
      </c>
      <c r="V1463" s="786"/>
      <c r="W1463" s="802" t="s">
        <v>1209</v>
      </c>
      <c r="X1463" s="24" t="s">
        <v>27</v>
      </c>
      <c r="Y1463" s="27">
        <v>3.7</v>
      </c>
      <c r="Z1463" s="712"/>
      <c r="AA1463" s="715">
        <f>IF(W1463&lt;&gt;"",VLOOKUP(W1463,'DON GIA'!$A$1:$D$346,4,0),"")</f>
        <v>264499</v>
      </c>
      <c r="AB1463" s="715">
        <f t="shared" si="537"/>
        <v>978646.3</v>
      </c>
      <c r="AC1463" s="712"/>
      <c r="AD1463" s="712"/>
      <c r="AE1463" s="712"/>
      <c r="AF1463" s="712"/>
      <c r="AG1463" s="712"/>
      <c r="AH1463" s="712"/>
      <c r="AI1463" s="5"/>
      <c r="AJ1463" s="712"/>
      <c r="AK1463" s="712"/>
      <c r="AL1463" s="715" t="str">
        <f>IF(AI1463&lt;&gt;"",VLOOKUP(AI1463,'DON GIA'!$M$1:$P$9,4,0),"")</f>
        <v/>
      </c>
      <c r="AM1463" s="715" t="str">
        <f t="shared" si="539"/>
        <v/>
      </c>
      <c r="AN1463" s="712"/>
      <c r="AO1463" s="712"/>
      <c r="AP1463" s="702" t="str">
        <f t="shared" si="533"/>
        <v/>
      </c>
      <c r="AQ1463" s="712"/>
      <c r="AR1463" s="712"/>
      <c r="AS1463" s="727"/>
    </row>
    <row r="1464" spans="1:45" s="77" customFormat="1" ht="33.75" outlineLevel="2">
      <c r="A1464" s="710">
        <f t="shared" si="538"/>
        <v>96</v>
      </c>
      <c r="B1464" s="711" t="str">
        <f>IF(C1464&lt;&gt;"",COUNTA($C$8:C1464),"")</f>
        <v/>
      </c>
      <c r="C1464" s="784"/>
      <c r="D1464" s="712"/>
      <c r="E1464" s="731"/>
      <c r="F1464" s="731"/>
      <c r="G1464" s="731"/>
      <c r="H1464" s="731"/>
      <c r="I1464" s="731"/>
      <c r="J1464" s="731"/>
      <c r="K1464" s="712"/>
      <c r="L1464" s="785"/>
      <c r="M1464" s="715" t="str">
        <f>IF(K1464&lt;&gt;"",VLOOKUP(K1464,'DON GIA'!$S$1:$U$19,3,0),"")</f>
        <v/>
      </c>
      <c r="N1464" s="715" t="str">
        <f>IF(K1464&lt;&gt;"",VLOOKUP(K1464,'DON GIA'!$S$1:$V$19,4,0),"")</f>
        <v/>
      </c>
      <c r="O1464" s="715" t="str">
        <f t="shared" si="540"/>
        <v/>
      </c>
      <c r="P1464" s="715" t="str">
        <f t="shared" si="541"/>
        <v/>
      </c>
      <c r="Q1464" s="733"/>
      <c r="R1464" s="734"/>
      <c r="S1464" s="734"/>
      <c r="T1464" s="715" t="str">
        <f>IF(Q1464&lt;&gt;"",VLOOKUP(Q1464,'DON GIA'!$H$1:$K$103,4,0),"")</f>
        <v/>
      </c>
      <c r="U1464" s="715" t="str">
        <f t="shared" si="535"/>
        <v/>
      </c>
      <c r="V1464" s="786"/>
      <c r="W1464" s="726" t="s">
        <v>1237</v>
      </c>
      <c r="X1464" s="24" t="s">
        <v>27</v>
      </c>
      <c r="Y1464" s="27">
        <f>(4.2+5.2)*1.9</f>
        <v>17.86</v>
      </c>
      <c r="Z1464" s="712"/>
      <c r="AA1464" s="715">
        <f>IF(W1464&lt;&gt;"",VLOOKUP(W1464,'DON GIA'!$A$1:$D$346,4,0),"")</f>
        <v>376089</v>
      </c>
      <c r="AB1464" s="715">
        <f t="shared" si="537"/>
        <v>6716949.54</v>
      </c>
      <c r="AC1464" s="712"/>
      <c r="AD1464" s="712"/>
      <c r="AE1464" s="712"/>
      <c r="AF1464" s="712"/>
      <c r="AG1464" s="712"/>
      <c r="AH1464" s="712"/>
      <c r="AI1464" s="5"/>
      <c r="AJ1464" s="712"/>
      <c r="AK1464" s="712"/>
      <c r="AL1464" s="715" t="str">
        <f>IF(AI1464&lt;&gt;"",VLOOKUP(AI1464,'DON GIA'!$M$1:$P$9,4,0),"")</f>
        <v/>
      </c>
      <c r="AM1464" s="715" t="str">
        <f t="shared" si="539"/>
        <v/>
      </c>
      <c r="AN1464" s="712"/>
      <c r="AO1464" s="712"/>
      <c r="AP1464" s="702" t="str">
        <f t="shared" si="533"/>
        <v/>
      </c>
      <c r="AQ1464" s="712"/>
      <c r="AR1464" s="712"/>
      <c r="AS1464" s="727"/>
    </row>
    <row r="1465" spans="1:45" s="77" customFormat="1" outlineLevel="2">
      <c r="A1465" s="710">
        <f t="shared" si="538"/>
        <v>96</v>
      </c>
      <c r="B1465" s="711"/>
      <c r="C1465" s="26"/>
      <c r="D1465" s="38"/>
      <c r="E1465" s="731"/>
      <c r="F1465" s="731"/>
      <c r="G1465" s="731"/>
      <c r="H1465" s="731"/>
      <c r="I1465" s="731"/>
      <c r="J1465" s="731"/>
      <c r="K1465" s="712"/>
      <c r="L1465" s="785"/>
      <c r="M1465" s="715" t="str">
        <f>IF(K1465&lt;&gt;"",VLOOKUP(K1465,'DON GIA'!$S$1:$U$19,3,0),"")</f>
        <v/>
      </c>
      <c r="N1465" s="715" t="str">
        <f>IF(K1465&lt;&gt;"",VLOOKUP(K1465,'DON GIA'!$S$1:$V$19,4,0),"")</f>
        <v/>
      </c>
      <c r="O1465" s="715" t="str">
        <f t="shared" si="540"/>
        <v/>
      </c>
      <c r="P1465" s="715" t="str">
        <f t="shared" si="541"/>
        <v/>
      </c>
      <c r="Q1465" s="733"/>
      <c r="R1465" s="734"/>
      <c r="S1465" s="734"/>
      <c r="T1465" s="715" t="str">
        <f>IF(Q1465&lt;&gt;"",VLOOKUP(Q1465,'DON GIA'!$H$1:$K$103,4,0),"")</f>
        <v/>
      </c>
      <c r="U1465" s="715" t="str">
        <f t="shared" si="535"/>
        <v/>
      </c>
      <c r="V1465" s="786"/>
      <c r="W1465" s="712"/>
      <c r="X1465" s="712"/>
      <c r="Y1465" s="718"/>
      <c r="Z1465" s="712"/>
      <c r="AA1465" s="715" t="str">
        <f>IF(W1465&lt;&gt;"",VLOOKUP(W1465,'DON GIA'!$A$1:$D$346,4,0),"")</f>
        <v/>
      </c>
      <c r="AB1465" s="715" t="str">
        <f t="shared" si="537"/>
        <v/>
      </c>
      <c r="AC1465" s="712"/>
      <c r="AD1465" s="712"/>
      <c r="AE1465" s="712"/>
      <c r="AF1465" s="712"/>
      <c r="AG1465" s="712"/>
      <c r="AH1465" s="712"/>
      <c r="AI1465" s="5"/>
      <c r="AJ1465" s="712"/>
      <c r="AK1465" s="712"/>
      <c r="AL1465" s="715" t="str">
        <f>IF(AI1465&lt;&gt;"",VLOOKUP(AI1465,'DON GIA'!$M$1:$P$9,4,0),"")</f>
        <v/>
      </c>
      <c r="AM1465" s="715" t="str">
        <f t="shared" si="539"/>
        <v/>
      </c>
      <c r="AN1465" s="712"/>
      <c r="AO1465" s="712"/>
      <c r="AP1465" s="702" t="str">
        <f t="shared" si="533"/>
        <v/>
      </c>
      <c r="AQ1465" s="712"/>
      <c r="AR1465" s="712"/>
      <c r="AS1465" s="727"/>
    </row>
    <row r="1466" spans="1:45" s="77" customFormat="1" outlineLevel="1">
      <c r="A1466" s="658" t="s">
        <v>2247</v>
      </c>
      <c r="B1466" s="696">
        <f>IF(C1466&lt;&gt;"",COUNTA($C$8:C1466),"")</f>
        <v>97</v>
      </c>
      <c r="C1466" s="789">
        <v>387</v>
      </c>
      <c r="D1466" s="38" t="s">
        <v>2226</v>
      </c>
      <c r="E1466" s="788"/>
      <c r="F1466" s="731"/>
      <c r="G1466" s="789"/>
      <c r="H1466" s="789"/>
      <c r="I1466" s="789"/>
      <c r="J1466" s="789"/>
      <c r="K1466" s="38"/>
      <c r="L1466" s="790">
        <f>SUBTOTAL(9,L1467:L1478)</f>
        <v>475.6</v>
      </c>
      <c r="M1466" s="702"/>
      <c r="N1466" s="702"/>
      <c r="O1466" s="702">
        <f>SUBTOTAL(9,O1467:O1478)</f>
        <v>698656400</v>
      </c>
      <c r="P1466" s="702">
        <f>SUBTOTAL(9,P1467:P1478)</f>
        <v>436600800</v>
      </c>
      <c r="Q1466" s="38"/>
      <c r="R1466" s="789"/>
      <c r="S1466" s="789">
        <f>SUBTOTAL(9,S1467:S1478)</f>
        <v>6</v>
      </c>
      <c r="T1466" s="702"/>
      <c r="U1466" s="702">
        <f>SUBTOTAL(9,U1467:U1478)</f>
        <v>3024000</v>
      </c>
      <c r="V1466" s="791"/>
      <c r="W1466" s="26"/>
      <c r="X1466" s="789"/>
      <c r="Y1466" s="813">
        <f>SUBTOTAL(9,Y1467:Y1478)</f>
        <v>157.084</v>
      </c>
      <c r="Z1466" s="697">
        <f>SUBTOTAL(9,Z1467:Z1478)</f>
        <v>0</v>
      </c>
      <c r="AA1466" s="702"/>
      <c r="AB1466" s="702">
        <f>SUBTOTAL(9,AB1467:AB1478)</f>
        <v>246017753.60599998</v>
      </c>
      <c r="AC1466" s="697"/>
      <c r="AD1466" s="38"/>
      <c r="AE1466" s="38"/>
      <c r="AF1466" s="38"/>
      <c r="AG1466" s="38"/>
      <c r="AH1466" s="697"/>
      <c r="AI1466" s="708"/>
      <c r="AJ1466" s="697"/>
      <c r="AK1466" s="697">
        <f>SUBTOTAL(9,AK1467:AK1478)</f>
        <v>0</v>
      </c>
      <c r="AL1466" s="702"/>
      <c r="AM1466" s="702">
        <f>SUBTOTAL(9,AM1467:AM1478)</f>
        <v>0</v>
      </c>
      <c r="AN1466" s="697"/>
      <c r="AO1466" s="697">
        <f>SUBTOTAL(9,AO1467:AO1478)</f>
        <v>0</v>
      </c>
      <c r="AP1466" s="702">
        <f t="shared" ref="AP1466:AP1478" si="542">IF(C1466&lt;&gt;"",O1466+P1466+U1466+AB1466+AM1466,"")</f>
        <v>1384298953.6059999</v>
      </c>
      <c r="AQ1466" s="38"/>
      <c r="AR1466" s="796"/>
      <c r="AS1466" s="727"/>
    </row>
    <row r="1467" spans="1:45" s="77" customFormat="1" ht="66.75" outlineLevel="2">
      <c r="A1467" s="710">
        <f>IF(B1466&lt;&gt;"",B1466,A1452)</f>
        <v>97</v>
      </c>
      <c r="B1467" s="711" t="str">
        <f>IF(C1467&lt;&gt;"",COUNTA($C$8:C1467),"")</f>
        <v/>
      </c>
      <c r="C1467" s="726"/>
      <c r="D1467" s="752" t="s">
        <v>2227</v>
      </c>
      <c r="E1467" s="731">
        <v>2</v>
      </c>
      <c r="F1467" s="731"/>
      <c r="G1467" s="24">
        <v>133</v>
      </c>
      <c r="H1467" s="24">
        <v>79</v>
      </c>
      <c r="I1467" s="24" t="s">
        <v>223</v>
      </c>
      <c r="J1467" s="24" t="s">
        <v>235</v>
      </c>
      <c r="K1467" s="752" t="s">
        <v>968</v>
      </c>
      <c r="L1467" s="797">
        <v>475.6</v>
      </c>
      <c r="M1467" s="715">
        <f>IF(K1467&lt;&gt;"",VLOOKUP(K1467,'DON GIA'!$S$1:$U$19,3,0),"")</f>
        <v>1469000</v>
      </c>
      <c r="N1467" s="715">
        <f>IF(K1467&lt;&gt;"",VLOOKUP(K1467,'DON GIA'!$S$1:$V$19,4,0),"")</f>
        <v>918000</v>
      </c>
      <c r="O1467" s="715">
        <f t="shared" ref="O1467:O1477" si="543">IF(K1467&lt;&gt;"",L1467*M1467,"")</f>
        <v>698656400</v>
      </c>
      <c r="P1467" s="715">
        <f t="shared" ref="P1467:P1475" si="544">IF(K1467&lt;&gt;"",L1467*N1467,"")</f>
        <v>436600800</v>
      </c>
      <c r="Q1467" s="752" t="s">
        <v>48</v>
      </c>
      <c r="R1467" s="24" t="s">
        <v>44</v>
      </c>
      <c r="S1467" s="24">
        <v>1</v>
      </c>
      <c r="T1467" s="715">
        <f>IF(Q1467&lt;&gt;"",VLOOKUP(Q1467,'DON GIA'!$H$1:$K$103,4,0),"")</f>
        <v>1708000</v>
      </c>
      <c r="U1467" s="715">
        <f t="shared" ref="U1467:U1476" si="545">IF(Q1467&lt;&gt;"",IF(ISNUMBER(T1467),S1467*T1467,""),"")</f>
        <v>1708000</v>
      </c>
      <c r="V1467" s="786"/>
      <c r="W1467" s="726" t="s">
        <v>1078</v>
      </c>
      <c r="X1467" s="24" t="s">
        <v>27</v>
      </c>
      <c r="Y1467" s="27">
        <v>11.07</v>
      </c>
      <c r="Z1467" s="712"/>
      <c r="AA1467" s="715">
        <f>IF(W1467&lt;&gt;"",VLOOKUP(W1467,'DON GIA'!$A$1:$D$346,4,0),"")</f>
        <v>854777</v>
      </c>
      <c r="AB1467" s="715">
        <f t="shared" ref="AB1467:AB1478" si="546">IF(W1467&lt;&gt;"",IF(ISNUMBER(AA1467),Y1467*AA1467,""),"")</f>
        <v>9462381.3900000006</v>
      </c>
      <c r="AC1467" s="712"/>
      <c r="AD1467" s="752" t="s">
        <v>29</v>
      </c>
      <c r="AE1467" s="752" t="s">
        <v>36</v>
      </c>
      <c r="AF1467" s="752" t="s">
        <v>41</v>
      </c>
      <c r="AG1467" s="752" t="s">
        <v>136</v>
      </c>
      <c r="AH1467" s="712"/>
      <c r="AI1467" s="5"/>
      <c r="AJ1467" s="712"/>
      <c r="AK1467" s="712"/>
      <c r="AL1467" s="715" t="str">
        <f>IF(AI1467&lt;&gt;"",VLOOKUP(AI1467,'DON GIA'!$M$1:$P$9,4,0),"")</f>
        <v/>
      </c>
      <c r="AM1467" s="715" t="str">
        <f t="shared" ref="AM1467:AM1478" si="547">IF(AI1467&lt;&gt;"",AK1467*AL1467,"")</f>
        <v/>
      </c>
      <c r="AN1467" s="712"/>
      <c r="AO1467" s="712"/>
      <c r="AP1467" s="702" t="str">
        <f t="shared" si="542"/>
        <v/>
      </c>
      <c r="AQ1467" s="38" t="s">
        <v>2427</v>
      </c>
      <c r="AR1467" s="796" t="s">
        <v>2222</v>
      </c>
      <c r="AS1467" s="727"/>
    </row>
    <row r="1468" spans="1:45" s="77" customFormat="1" ht="83.25" outlineLevel="2">
      <c r="A1468" s="710">
        <f t="shared" ref="A1468:A1478" si="548">IF(B1467&lt;&gt;"",B1467,A1467)</f>
        <v>97</v>
      </c>
      <c r="B1468" s="711" t="str">
        <f>IF(C1468&lt;&gt;"",COUNTA($C$8:C1468),"")</f>
        <v/>
      </c>
      <c r="C1468" s="726"/>
      <c r="D1468" s="752" t="s">
        <v>71</v>
      </c>
      <c r="E1468" s="731"/>
      <c r="F1468" s="731"/>
      <c r="G1468" s="731"/>
      <c r="H1468" s="731"/>
      <c r="I1468" s="731"/>
      <c r="J1468" s="731"/>
      <c r="K1468" s="712"/>
      <c r="L1468" s="785"/>
      <c r="M1468" s="715" t="str">
        <f>IF(K1468&lt;&gt;"",VLOOKUP(K1468,'DON GIA'!$S$1:$U$19,3,0),"")</f>
        <v/>
      </c>
      <c r="N1468" s="715" t="str">
        <f>IF(K1468&lt;&gt;"",VLOOKUP(K1468,'DON GIA'!$S$1:$V$19,4,0),"")</f>
        <v/>
      </c>
      <c r="O1468" s="715" t="str">
        <f t="shared" si="543"/>
        <v/>
      </c>
      <c r="P1468" s="715" t="str">
        <f t="shared" si="544"/>
        <v/>
      </c>
      <c r="Q1468" s="752" t="s">
        <v>76</v>
      </c>
      <c r="R1468" s="24" t="s">
        <v>44</v>
      </c>
      <c r="S1468" s="24">
        <v>1</v>
      </c>
      <c r="T1468" s="715">
        <f>IF(Q1468&lt;&gt;"",VLOOKUP(Q1468,'DON GIA'!$H$1:$K$103,4,0),"")</f>
        <v>494000</v>
      </c>
      <c r="U1468" s="715">
        <f t="shared" si="545"/>
        <v>494000</v>
      </c>
      <c r="V1468" s="786"/>
      <c r="W1468" s="802" t="s">
        <v>1063</v>
      </c>
      <c r="X1468" s="24" t="s">
        <v>27</v>
      </c>
      <c r="Y1468" s="27">
        <v>35</v>
      </c>
      <c r="Z1468" s="712"/>
      <c r="AA1468" s="715">
        <f>IF(W1468&lt;&gt;"",VLOOKUP(W1468,'DON GIA'!$A$1:$D$346,4,0),"")</f>
        <v>3941166</v>
      </c>
      <c r="AB1468" s="715">
        <f t="shared" si="546"/>
        <v>137940810</v>
      </c>
      <c r="AC1468" s="712"/>
      <c r="AD1468" s="752" t="s">
        <v>29</v>
      </c>
      <c r="AE1468" s="752" t="s">
        <v>30</v>
      </c>
      <c r="AF1468" s="752" t="s">
        <v>31</v>
      </c>
      <c r="AG1468" s="752" t="s">
        <v>32</v>
      </c>
      <c r="AH1468" s="712"/>
      <c r="AI1468" s="5"/>
      <c r="AJ1468" s="712"/>
      <c r="AK1468" s="712"/>
      <c r="AL1468" s="715" t="str">
        <f>IF(AI1468&lt;&gt;"",VLOOKUP(AI1468,'DON GIA'!$M$1:$P$9,4,0),"")</f>
        <v/>
      </c>
      <c r="AM1468" s="715" t="str">
        <f t="shared" si="547"/>
        <v/>
      </c>
      <c r="AN1468" s="712"/>
      <c r="AO1468" s="712"/>
      <c r="AP1468" s="702" t="str">
        <f t="shared" si="542"/>
        <v/>
      </c>
      <c r="AQ1468" s="752" t="s">
        <v>552</v>
      </c>
      <c r="AR1468" s="796" t="s">
        <v>2065</v>
      </c>
      <c r="AS1468" s="727"/>
    </row>
    <row r="1469" spans="1:45" s="77" customFormat="1" ht="99.75" outlineLevel="2">
      <c r="A1469" s="710">
        <f t="shared" si="548"/>
        <v>97</v>
      </c>
      <c r="B1469" s="711" t="str">
        <f>IF(C1469&lt;&gt;"",COUNTA($C$8:C1469),"")</f>
        <v/>
      </c>
      <c r="C1469" s="784"/>
      <c r="D1469" s="712"/>
      <c r="E1469" s="731"/>
      <c r="F1469" s="731"/>
      <c r="G1469" s="731"/>
      <c r="H1469" s="731"/>
      <c r="I1469" s="731"/>
      <c r="J1469" s="731"/>
      <c r="K1469" s="712"/>
      <c r="L1469" s="785"/>
      <c r="M1469" s="715" t="str">
        <f>IF(K1469&lt;&gt;"",VLOOKUP(K1469,'DON GIA'!$S$1:$U$19,3,0),"")</f>
        <v/>
      </c>
      <c r="N1469" s="715" t="str">
        <f>IF(K1469&lt;&gt;"",VLOOKUP(K1469,'DON GIA'!$S$1:$V$19,4,0),"")</f>
        <v/>
      </c>
      <c r="O1469" s="715" t="str">
        <f t="shared" si="543"/>
        <v/>
      </c>
      <c r="P1469" s="715" t="str">
        <f t="shared" si="544"/>
        <v/>
      </c>
      <c r="Q1469" s="752" t="s">
        <v>84</v>
      </c>
      <c r="R1469" s="24" t="s">
        <v>44</v>
      </c>
      <c r="S1469" s="24">
        <v>1</v>
      </c>
      <c r="T1469" s="715">
        <f>IF(Q1469&lt;&gt;"",VLOOKUP(Q1469,'DON GIA'!$H$1:$K$103,4,0),"")</f>
        <v>70000</v>
      </c>
      <c r="U1469" s="715">
        <f t="shared" si="545"/>
        <v>70000</v>
      </c>
      <c r="V1469" s="786"/>
      <c r="W1469" s="726" t="s">
        <v>2229</v>
      </c>
      <c r="X1469" s="24" t="s">
        <v>27</v>
      </c>
      <c r="Y1469" s="27">
        <v>6</v>
      </c>
      <c r="Z1469" s="712"/>
      <c r="AA1469" s="715">
        <f>IF(W1469&lt;&gt;"",VLOOKUP(W1469,'DON GIA'!$A$1:$D$346,4,0),"")</f>
        <v>10375629</v>
      </c>
      <c r="AB1469" s="715">
        <f t="shared" si="546"/>
        <v>62253774</v>
      </c>
      <c r="AC1469" s="712"/>
      <c r="AD1469" s="752" t="s">
        <v>29</v>
      </c>
      <c r="AE1469" s="752" t="s">
        <v>30</v>
      </c>
      <c r="AF1469" s="752" t="s">
        <v>31</v>
      </c>
      <c r="AG1469" s="752" t="s">
        <v>32</v>
      </c>
      <c r="AH1469" s="712"/>
      <c r="AI1469" s="5"/>
      <c r="AJ1469" s="712"/>
      <c r="AK1469" s="712"/>
      <c r="AL1469" s="715" t="str">
        <f>IF(AI1469&lt;&gt;"",VLOOKUP(AI1469,'DON GIA'!$M$1:$P$9,4,0),"")</f>
        <v/>
      </c>
      <c r="AM1469" s="715" t="str">
        <f t="shared" si="547"/>
        <v/>
      </c>
      <c r="AN1469" s="712"/>
      <c r="AO1469" s="712"/>
      <c r="AP1469" s="702" t="str">
        <f t="shared" si="542"/>
        <v/>
      </c>
      <c r="AQ1469" s="752" t="s">
        <v>2230</v>
      </c>
      <c r="AR1469" s="796" t="s">
        <v>2231</v>
      </c>
      <c r="AS1469" s="727"/>
    </row>
    <row r="1470" spans="1:45" s="77" customFormat="1" ht="83.25" outlineLevel="2">
      <c r="A1470" s="710">
        <f t="shared" si="548"/>
        <v>97</v>
      </c>
      <c r="B1470" s="711" t="str">
        <f>IF(C1470&lt;&gt;"",COUNTA($C$8:C1470),"")</f>
        <v/>
      </c>
      <c r="C1470" s="784"/>
      <c r="D1470" s="712"/>
      <c r="E1470" s="731"/>
      <c r="F1470" s="731"/>
      <c r="G1470" s="731"/>
      <c r="H1470" s="731"/>
      <c r="I1470" s="731"/>
      <c r="J1470" s="731"/>
      <c r="K1470" s="712"/>
      <c r="L1470" s="785"/>
      <c r="M1470" s="715" t="str">
        <f>IF(K1470&lt;&gt;"",VLOOKUP(K1470,'DON GIA'!$S$1:$U$19,3,0),"")</f>
        <v/>
      </c>
      <c r="N1470" s="715" t="str">
        <f>IF(K1470&lt;&gt;"",VLOOKUP(K1470,'DON GIA'!$S$1:$V$19,4,0),"")</f>
        <v/>
      </c>
      <c r="O1470" s="715" t="str">
        <f t="shared" si="543"/>
        <v/>
      </c>
      <c r="P1470" s="715" t="str">
        <f t="shared" si="544"/>
        <v/>
      </c>
      <c r="Q1470" s="752" t="s">
        <v>52</v>
      </c>
      <c r="R1470" s="24" t="s">
        <v>44</v>
      </c>
      <c r="S1470" s="24">
        <v>2</v>
      </c>
      <c r="T1470" s="715">
        <f>IF(Q1470&lt;&gt;"",VLOOKUP(Q1470,'DON GIA'!$H$1:$K$103,4,0),"")</f>
        <v>76000</v>
      </c>
      <c r="U1470" s="715">
        <f t="shared" si="545"/>
        <v>152000</v>
      </c>
      <c r="V1470" s="786"/>
      <c r="W1470" s="726" t="s">
        <v>1078</v>
      </c>
      <c r="X1470" s="24" t="s">
        <v>27</v>
      </c>
      <c r="Y1470" s="27">
        <v>8.1999999999999993</v>
      </c>
      <c r="Z1470" s="712"/>
      <c r="AA1470" s="715">
        <f>IF(W1470&lt;&gt;"",VLOOKUP(W1470,'DON GIA'!$A$1:$D$346,4,0),"")</f>
        <v>854777</v>
      </c>
      <c r="AB1470" s="715">
        <f t="shared" si="546"/>
        <v>7009171.3999999994</v>
      </c>
      <c r="AC1470" s="712"/>
      <c r="AD1470" s="752" t="s">
        <v>29</v>
      </c>
      <c r="AE1470" s="752" t="s">
        <v>36</v>
      </c>
      <c r="AF1470" s="752" t="s">
        <v>41</v>
      </c>
      <c r="AG1470" s="752" t="s">
        <v>136</v>
      </c>
      <c r="AH1470" s="712"/>
      <c r="AI1470" s="5"/>
      <c r="AJ1470" s="712"/>
      <c r="AK1470" s="712"/>
      <c r="AL1470" s="715" t="str">
        <f>IF(AI1470&lt;&gt;"",VLOOKUP(AI1470,'DON GIA'!$M$1:$P$9,4,0),"")</f>
        <v/>
      </c>
      <c r="AM1470" s="715" t="str">
        <f t="shared" si="547"/>
        <v/>
      </c>
      <c r="AN1470" s="712"/>
      <c r="AO1470" s="712"/>
      <c r="AP1470" s="702" t="str">
        <f t="shared" si="542"/>
        <v/>
      </c>
      <c r="AQ1470" s="752" t="s">
        <v>2232</v>
      </c>
      <c r="AR1470" s="796" t="s">
        <v>2233</v>
      </c>
      <c r="AS1470" s="727"/>
    </row>
    <row r="1471" spans="1:45" s="77" customFormat="1" outlineLevel="2">
      <c r="A1471" s="710">
        <f t="shared" si="548"/>
        <v>97</v>
      </c>
      <c r="B1471" s="711" t="str">
        <f>IF(C1471&lt;&gt;"",COUNTA($C$8:C1471),"")</f>
        <v/>
      </c>
      <c r="C1471" s="784"/>
      <c r="D1471" s="712"/>
      <c r="E1471" s="731"/>
      <c r="F1471" s="731"/>
      <c r="G1471" s="731"/>
      <c r="H1471" s="731"/>
      <c r="I1471" s="731"/>
      <c r="J1471" s="731"/>
      <c r="K1471" s="712"/>
      <c r="L1471" s="785"/>
      <c r="M1471" s="715" t="str">
        <f>IF(K1471&lt;&gt;"",VLOOKUP(K1471,'DON GIA'!$S$1:$U$19,3,0),"")</f>
        <v/>
      </c>
      <c r="N1471" s="715" t="str">
        <f>IF(K1471&lt;&gt;"",VLOOKUP(K1471,'DON GIA'!$S$1:$V$19,4,0),"")</f>
        <v/>
      </c>
      <c r="O1471" s="715" t="str">
        <f t="shared" si="543"/>
        <v/>
      </c>
      <c r="P1471" s="715" t="str">
        <f t="shared" si="544"/>
        <v/>
      </c>
      <c r="Q1471" s="752" t="s">
        <v>2228</v>
      </c>
      <c r="R1471" s="24" t="s">
        <v>44</v>
      </c>
      <c r="S1471" s="24">
        <v>1</v>
      </c>
      <c r="T1471" s="715">
        <f>IF(Q1471&lt;&gt;"",VLOOKUP(Q1471,'DON GIA'!$H$1:$K$103,4,0),"")</f>
        <v>600000</v>
      </c>
      <c r="U1471" s="715">
        <f t="shared" si="545"/>
        <v>600000</v>
      </c>
      <c r="V1471" s="786"/>
      <c r="W1471" s="726" t="s">
        <v>2220</v>
      </c>
      <c r="X1471" s="24" t="s">
        <v>27</v>
      </c>
      <c r="Y1471" s="27">
        <v>35</v>
      </c>
      <c r="Z1471" s="712"/>
      <c r="AA1471" s="715">
        <f>IF(W1471&lt;&gt;"",VLOOKUP(W1471,'DON GIA'!$A$1:$D$346,4,0),"")</f>
        <v>161275</v>
      </c>
      <c r="AB1471" s="715">
        <f t="shared" si="546"/>
        <v>5644625</v>
      </c>
      <c r="AC1471" s="712"/>
      <c r="AD1471" s="712"/>
      <c r="AE1471" s="712"/>
      <c r="AF1471" s="712"/>
      <c r="AG1471" s="712"/>
      <c r="AH1471" s="712"/>
      <c r="AI1471" s="5"/>
      <c r="AJ1471" s="712"/>
      <c r="AK1471" s="712"/>
      <c r="AL1471" s="715" t="str">
        <f>IF(AI1471&lt;&gt;"",VLOOKUP(AI1471,'DON GIA'!$M$1:$P$9,4,0),"")</f>
        <v/>
      </c>
      <c r="AM1471" s="715" t="str">
        <f t="shared" si="547"/>
        <v/>
      </c>
      <c r="AN1471" s="712"/>
      <c r="AO1471" s="712"/>
      <c r="AP1471" s="702" t="str">
        <f t="shared" si="542"/>
        <v/>
      </c>
      <c r="AQ1471" s="752" t="s">
        <v>2234</v>
      </c>
      <c r="AR1471" s="796"/>
      <c r="AS1471" s="727"/>
    </row>
    <row r="1472" spans="1:45" s="77" customFormat="1" outlineLevel="2">
      <c r="A1472" s="710">
        <f t="shared" si="548"/>
        <v>97</v>
      </c>
      <c r="B1472" s="711" t="str">
        <f>IF(C1472&lt;&gt;"",COUNTA($C$8:C1472),"")</f>
        <v/>
      </c>
      <c r="C1472" s="784"/>
      <c r="D1472" s="712"/>
      <c r="E1472" s="731"/>
      <c r="F1472" s="731"/>
      <c r="G1472" s="731"/>
      <c r="H1472" s="731"/>
      <c r="I1472" s="731"/>
      <c r="J1472" s="731"/>
      <c r="K1472" s="712"/>
      <c r="L1472" s="785"/>
      <c r="M1472" s="715" t="str">
        <f>IF(K1472&lt;&gt;"",VLOOKUP(K1472,'DON GIA'!$S$1:$U$19,3,0),"")</f>
        <v/>
      </c>
      <c r="N1472" s="715" t="str">
        <f>IF(K1472&lt;&gt;"",VLOOKUP(K1472,'DON GIA'!$S$1:$V$19,4,0),"")</f>
        <v/>
      </c>
      <c r="O1472" s="715" t="str">
        <f t="shared" si="543"/>
        <v/>
      </c>
      <c r="P1472" s="715" t="str">
        <f t="shared" si="544"/>
        <v/>
      </c>
      <c r="Q1472" s="733"/>
      <c r="R1472" s="734"/>
      <c r="S1472" s="734"/>
      <c r="T1472" s="715" t="str">
        <f>IF(Q1472&lt;&gt;"",VLOOKUP(Q1472,'DON GIA'!$H$1:$K$103,4,0),"")</f>
        <v/>
      </c>
      <c r="U1472" s="715" t="str">
        <f t="shared" si="545"/>
        <v/>
      </c>
      <c r="V1472" s="786"/>
      <c r="W1472" s="726" t="s">
        <v>1023</v>
      </c>
      <c r="X1472" s="24" t="s">
        <v>38</v>
      </c>
      <c r="Y1472" s="27">
        <v>7.8E-2</v>
      </c>
      <c r="Z1472" s="712"/>
      <c r="AA1472" s="715">
        <f>IF(W1472&lt;&gt;"",VLOOKUP(W1472,'DON GIA'!$A$1:$D$346,4,0),"")</f>
        <v>2523428</v>
      </c>
      <c r="AB1472" s="715">
        <f t="shared" si="546"/>
        <v>196827.38399999999</v>
      </c>
      <c r="AC1472" s="712"/>
      <c r="AD1472" s="712"/>
      <c r="AE1472" s="712"/>
      <c r="AF1472" s="712"/>
      <c r="AG1472" s="712"/>
      <c r="AH1472" s="712"/>
      <c r="AI1472" s="5"/>
      <c r="AJ1472" s="712"/>
      <c r="AK1472" s="712"/>
      <c r="AL1472" s="715" t="str">
        <f>IF(AI1472&lt;&gt;"",VLOOKUP(AI1472,'DON GIA'!$M$1:$P$9,4,0),"")</f>
        <v/>
      </c>
      <c r="AM1472" s="715" t="str">
        <f t="shared" si="547"/>
        <v/>
      </c>
      <c r="AN1472" s="712"/>
      <c r="AO1472" s="712"/>
      <c r="AP1472" s="702" t="str">
        <f t="shared" si="542"/>
        <v/>
      </c>
      <c r="AQ1472" s="752"/>
      <c r="AR1472" s="796"/>
      <c r="AS1472" s="727"/>
    </row>
    <row r="1473" spans="1:45" s="77" customFormat="1" outlineLevel="2">
      <c r="A1473" s="710">
        <f t="shared" si="548"/>
        <v>97</v>
      </c>
      <c r="B1473" s="711" t="str">
        <f>IF(C1473&lt;&gt;"",COUNTA($C$8:C1473),"")</f>
        <v/>
      </c>
      <c r="C1473" s="784"/>
      <c r="D1473" s="712"/>
      <c r="E1473" s="731"/>
      <c r="F1473" s="731"/>
      <c r="G1473" s="731"/>
      <c r="H1473" s="731"/>
      <c r="I1473" s="731"/>
      <c r="J1473" s="731"/>
      <c r="K1473" s="712"/>
      <c r="L1473" s="785"/>
      <c r="M1473" s="715" t="str">
        <f>IF(K1473&lt;&gt;"",VLOOKUP(K1473,'DON GIA'!$S$1:$U$19,3,0),"")</f>
        <v/>
      </c>
      <c r="N1473" s="715" t="str">
        <f>IF(K1473&lt;&gt;"",VLOOKUP(K1473,'DON GIA'!$S$1:$V$19,4,0),"")</f>
        <v/>
      </c>
      <c r="O1473" s="715" t="str">
        <f t="shared" si="543"/>
        <v/>
      </c>
      <c r="P1473" s="715" t="str">
        <f t="shared" si="544"/>
        <v/>
      </c>
      <c r="Q1473" s="733"/>
      <c r="R1473" s="734"/>
      <c r="S1473" s="734"/>
      <c r="T1473" s="715" t="str">
        <f>IF(Q1473&lt;&gt;"",VLOOKUP(Q1473,'DON GIA'!$H$1:$K$103,4,0),"")</f>
        <v/>
      </c>
      <c r="U1473" s="715" t="str">
        <f t="shared" si="545"/>
        <v/>
      </c>
      <c r="V1473" s="786"/>
      <c r="W1473" s="726" t="s">
        <v>1083</v>
      </c>
      <c r="X1473" s="24" t="s">
        <v>27</v>
      </c>
      <c r="Y1473" s="27">
        <v>0.78</v>
      </c>
      <c r="Z1473" s="712"/>
      <c r="AA1473" s="715">
        <f>IF(W1473&lt;&gt;"",VLOOKUP(W1473,'DON GIA'!$A$1:$D$346,4,0),"")</f>
        <v>282038</v>
      </c>
      <c r="AB1473" s="715">
        <f t="shared" si="546"/>
        <v>219989.64</v>
      </c>
      <c r="AC1473" s="712"/>
      <c r="AD1473" s="712"/>
      <c r="AE1473" s="712"/>
      <c r="AF1473" s="712"/>
      <c r="AG1473" s="712"/>
      <c r="AH1473" s="712"/>
      <c r="AI1473" s="5"/>
      <c r="AJ1473" s="712"/>
      <c r="AK1473" s="712"/>
      <c r="AL1473" s="715" t="str">
        <f>IF(AI1473&lt;&gt;"",VLOOKUP(AI1473,'DON GIA'!$M$1:$P$9,4,0),"")</f>
        <v/>
      </c>
      <c r="AM1473" s="715" t="str">
        <f t="shared" si="547"/>
        <v/>
      </c>
      <c r="AN1473" s="712"/>
      <c r="AO1473" s="712"/>
      <c r="AP1473" s="702" t="str">
        <f t="shared" si="542"/>
        <v/>
      </c>
      <c r="AQ1473" s="752"/>
      <c r="AR1473" s="796"/>
      <c r="AS1473" s="727"/>
    </row>
    <row r="1474" spans="1:45" s="77" customFormat="1" outlineLevel="2">
      <c r="A1474" s="710">
        <f t="shared" si="548"/>
        <v>97</v>
      </c>
      <c r="B1474" s="711" t="str">
        <f>IF(C1474&lt;&gt;"",COUNTA($C$8:C1474),"")</f>
        <v/>
      </c>
      <c r="C1474" s="784"/>
      <c r="D1474" s="712"/>
      <c r="E1474" s="731"/>
      <c r="F1474" s="731"/>
      <c r="G1474" s="731"/>
      <c r="H1474" s="731"/>
      <c r="I1474" s="731"/>
      <c r="J1474" s="731"/>
      <c r="K1474" s="712"/>
      <c r="L1474" s="785"/>
      <c r="M1474" s="715" t="str">
        <f>IF(K1474&lt;&gt;"",VLOOKUP(K1474,'DON GIA'!$S$1:$U$19,3,0),"")</f>
        <v/>
      </c>
      <c r="N1474" s="715" t="str">
        <f>IF(K1474&lt;&gt;"",VLOOKUP(K1474,'DON GIA'!$S$1:$V$19,4,0),"")</f>
        <v/>
      </c>
      <c r="O1474" s="715" t="str">
        <f t="shared" si="543"/>
        <v/>
      </c>
      <c r="P1474" s="715" t="str">
        <f t="shared" si="544"/>
        <v/>
      </c>
      <c r="Q1474" s="733"/>
      <c r="R1474" s="734"/>
      <c r="S1474" s="734"/>
      <c r="T1474" s="715" t="str">
        <f>IF(Q1474&lt;&gt;"",VLOOKUP(Q1474,'DON GIA'!$H$1:$K$103,4,0),"")</f>
        <v/>
      </c>
      <c r="U1474" s="715" t="str">
        <f t="shared" si="545"/>
        <v/>
      </c>
      <c r="V1474" s="786"/>
      <c r="W1474" s="726" t="s">
        <v>1009</v>
      </c>
      <c r="X1474" s="24" t="s">
        <v>27</v>
      </c>
      <c r="Y1474" s="27">
        <v>36.96</v>
      </c>
      <c r="Z1474" s="712"/>
      <c r="AA1474" s="715">
        <f>IF(W1474&lt;&gt;"",VLOOKUP(W1474,'DON GIA'!$A$1:$D$346,4,0),"")</f>
        <v>282038</v>
      </c>
      <c r="AB1474" s="715">
        <f t="shared" si="546"/>
        <v>10424124.48</v>
      </c>
      <c r="AC1474" s="712"/>
      <c r="AD1474" s="712"/>
      <c r="AE1474" s="712"/>
      <c r="AF1474" s="712"/>
      <c r="AG1474" s="712"/>
      <c r="AH1474" s="712"/>
      <c r="AI1474" s="5"/>
      <c r="AJ1474" s="712"/>
      <c r="AK1474" s="712"/>
      <c r="AL1474" s="715" t="str">
        <f>IF(AI1474&lt;&gt;"",VLOOKUP(AI1474,'DON GIA'!$M$1:$P$9,4,0),"")</f>
        <v/>
      </c>
      <c r="AM1474" s="715" t="str">
        <f t="shared" si="547"/>
        <v/>
      </c>
      <c r="AN1474" s="712"/>
      <c r="AO1474" s="712"/>
      <c r="AP1474" s="702" t="str">
        <f t="shared" si="542"/>
        <v/>
      </c>
      <c r="AQ1474" s="752"/>
      <c r="AR1474" s="752"/>
      <c r="AS1474" s="727"/>
    </row>
    <row r="1475" spans="1:45" s="77" customFormat="1" outlineLevel="2">
      <c r="A1475" s="710">
        <f t="shared" si="548"/>
        <v>97</v>
      </c>
      <c r="B1475" s="711" t="str">
        <f>IF(C1475&lt;&gt;"",COUNTA($C$8:C1475),"")</f>
        <v/>
      </c>
      <c r="C1475" s="784"/>
      <c r="D1475" s="712"/>
      <c r="E1475" s="731"/>
      <c r="F1475" s="731"/>
      <c r="G1475" s="731"/>
      <c r="H1475" s="731"/>
      <c r="I1475" s="731"/>
      <c r="J1475" s="731"/>
      <c r="K1475" s="712"/>
      <c r="L1475" s="785"/>
      <c r="M1475" s="715" t="str">
        <f>IF(K1475&lt;&gt;"",VLOOKUP(K1475,'DON GIA'!$S$1:$U$19,3,0),"")</f>
        <v/>
      </c>
      <c r="N1475" s="715" t="str">
        <f>IF(K1475&lt;&gt;"",VLOOKUP(K1475,'DON GIA'!$S$1:$V$19,4,0),"")</f>
        <v/>
      </c>
      <c r="O1475" s="715" t="str">
        <f t="shared" si="543"/>
        <v/>
      </c>
      <c r="P1475" s="715" t="str">
        <f t="shared" si="544"/>
        <v/>
      </c>
      <c r="Q1475" s="733"/>
      <c r="R1475" s="734"/>
      <c r="S1475" s="734"/>
      <c r="T1475" s="715" t="str">
        <f>IF(Q1475&lt;&gt;"",VLOOKUP(Q1475,'DON GIA'!$H$1:$K$103,4,0),"")</f>
        <v/>
      </c>
      <c r="U1475" s="715" t="str">
        <f t="shared" si="545"/>
        <v/>
      </c>
      <c r="V1475" s="786"/>
      <c r="W1475" s="726" t="s">
        <v>2219</v>
      </c>
      <c r="X1475" s="24" t="s">
        <v>38</v>
      </c>
      <c r="Y1475" s="27">
        <v>0.30599999999999999</v>
      </c>
      <c r="Z1475" s="712"/>
      <c r="AA1475" s="715">
        <f>IF(W1475&lt;&gt;"",VLOOKUP(W1475,'DON GIA'!$A$1:$D$346,4,0),"")</f>
        <v>3039467</v>
      </c>
      <c r="AB1475" s="715">
        <f t="shared" si="546"/>
        <v>930076.902</v>
      </c>
      <c r="AC1475" s="712"/>
      <c r="AD1475" s="712"/>
      <c r="AE1475" s="712"/>
      <c r="AF1475" s="712"/>
      <c r="AG1475" s="712"/>
      <c r="AH1475" s="712"/>
      <c r="AI1475" s="5"/>
      <c r="AJ1475" s="712"/>
      <c r="AK1475" s="712"/>
      <c r="AL1475" s="715" t="str">
        <f>IF(AI1475&lt;&gt;"",VLOOKUP(AI1475,'DON GIA'!$M$1:$P$9,4,0),"")</f>
        <v/>
      </c>
      <c r="AM1475" s="715" t="str">
        <f t="shared" si="547"/>
        <v/>
      </c>
      <c r="AN1475" s="712"/>
      <c r="AO1475" s="712"/>
      <c r="AP1475" s="702" t="str">
        <f t="shared" si="542"/>
        <v/>
      </c>
      <c r="AQ1475" s="752"/>
      <c r="AR1475" s="796"/>
      <c r="AS1475" s="727"/>
    </row>
    <row r="1476" spans="1:45" s="77" customFormat="1" outlineLevel="2">
      <c r="A1476" s="710">
        <f t="shared" si="548"/>
        <v>97</v>
      </c>
      <c r="B1476" s="711" t="str">
        <f>IF(C1476&lt;&gt;"",COUNTA($C$8:C1476),"")</f>
        <v/>
      </c>
      <c r="C1476" s="784"/>
      <c r="D1476" s="712"/>
      <c r="E1476" s="731"/>
      <c r="F1476" s="731"/>
      <c r="G1476" s="731"/>
      <c r="H1476" s="731"/>
      <c r="I1476" s="731"/>
      <c r="J1476" s="731"/>
      <c r="K1476" s="712"/>
      <c r="L1476" s="785"/>
      <c r="M1476" s="715" t="str">
        <f>IF(K1476&lt;&gt;"",VLOOKUP(K1476,'DON GIA'!$S$1:$U$19,3,0),"")</f>
        <v/>
      </c>
      <c r="N1476" s="715" t="str">
        <f>IF(K1476&lt;&gt;"",VLOOKUP(K1476,'DON GIA'!$S$1:$V$19,4,0),"")</f>
        <v/>
      </c>
      <c r="O1476" s="715" t="str">
        <f t="shared" si="543"/>
        <v/>
      </c>
      <c r="P1476" s="817"/>
      <c r="Q1476" s="733"/>
      <c r="R1476" s="734"/>
      <c r="S1476" s="734"/>
      <c r="T1476" s="715" t="str">
        <f>IF(Q1476&lt;&gt;"",VLOOKUP(Q1476,'DON GIA'!$H$1:$K$103,4,0),"")</f>
        <v/>
      </c>
      <c r="U1476" s="715" t="str">
        <f t="shared" si="545"/>
        <v/>
      </c>
      <c r="V1476" s="786"/>
      <c r="W1476" s="726" t="s">
        <v>1224</v>
      </c>
      <c r="X1476" s="24" t="s">
        <v>27</v>
      </c>
      <c r="Y1476" s="27">
        <v>3.5</v>
      </c>
      <c r="Z1476" s="712"/>
      <c r="AA1476" s="715">
        <f>IF(W1476&lt;&gt;"",VLOOKUP(W1476,'DON GIA'!$A$1:$D$346,4,0),"")</f>
        <v>264499</v>
      </c>
      <c r="AB1476" s="715">
        <f t="shared" si="546"/>
        <v>925746.5</v>
      </c>
      <c r="AC1476" s="712"/>
      <c r="AD1476" s="712"/>
      <c r="AE1476" s="712"/>
      <c r="AF1476" s="712"/>
      <c r="AG1476" s="712"/>
      <c r="AH1476" s="712"/>
      <c r="AI1476" s="5"/>
      <c r="AJ1476" s="712"/>
      <c r="AK1476" s="712"/>
      <c r="AL1476" s="715" t="str">
        <f>IF(AI1476&lt;&gt;"",VLOOKUP(AI1476,'DON GIA'!$M$1:$P$9,4,0),"")</f>
        <v/>
      </c>
      <c r="AM1476" s="715" t="str">
        <f t="shared" si="547"/>
        <v/>
      </c>
      <c r="AN1476" s="712"/>
      <c r="AO1476" s="712"/>
      <c r="AP1476" s="702" t="str">
        <f t="shared" si="542"/>
        <v/>
      </c>
      <c r="AQ1476" s="712"/>
      <c r="AR1476" s="712"/>
      <c r="AS1476" s="727"/>
    </row>
    <row r="1477" spans="1:45" s="77" customFormat="1" outlineLevel="2">
      <c r="A1477" s="710">
        <f t="shared" si="548"/>
        <v>97</v>
      </c>
      <c r="B1477" s="711" t="str">
        <f>IF(C1477&lt;&gt;"",COUNTA($C$8:C1477),"")</f>
        <v/>
      </c>
      <c r="C1477" s="784"/>
      <c r="D1477" s="712"/>
      <c r="E1477" s="731"/>
      <c r="F1477" s="731"/>
      <c r="G1477" s="731"/>
      <c r="H1477" s="731"/>
      <c r="I1477" s="731"/>
      <c r="J1477" s="731"/>
      <c r="K1477" s="712"/>
      <c r="L1477" s="785"/>
      <c r="M1477" s="715" t="str">
        <f>IF(K1477&lt;&gt;"",VLOOKUP(K1477,'DON GIA'!$S$1:$U$19,3,0),"")</f>
        <v/>
      </c>
      <c r="N1477" s="715" t="str">
        <f>IF(K1477&lt;&gt;"",VLOOKUP(K1477,'DON GIA'!$S$1:$V$19,4,0),"")</f>
        <v/>
      </c>
      <c r="O1477" s="715" t="str">
        <f t="shared" si="543"/>
        <v/>
      </c>
      <c r="P1477" s="817"/>
      <c r="Q1477" s="733"/>
      <c r="R1477" s="734"/>
      <c r="S1477" s="734"/>
      <c r="T1477" s="715" t="str">
        <f>IF(Q1477&lt;&gt;"",VLOOKUP(Q1477,'DON GIA'!$H$1:$K$103,4,0),"")</f>
        <v/>
      </c>
      <c r="U1477" s="786"/>
      <c r="V1477" s="786"/>
      <c r="W1477" s="726" t="s">
        <v>1049</v>
      </c>
      <c r="X1477" s="24" t="s">
        <v>42</v>
      </c>
      <c r="Y1477" s="27">
        <v>1</v>
      </c>
      <c r="Z1477" s="712"/>
      <c r="AA1477" s="715">
        <f>IF(W1477&lt;&gt;"",VLOOKUP(W1477,'DON GIA'!$A$1:$D$346,4,0),"")</f>
        <v>3793079</v>
      </c>
      <c r="AB1477" s="715">
        <f t="shared" si="546"/>
        <v>3793079</v>
      </c>
      <c r="AC1477" s="712"/>
      <c r="AD1477" s="712"/>
      <c r="AE1477" s="712"/>
      <c r="AF1477" s="712"/>
      <c r="AG1477" s="712"/>
      <c r="AH1477" s="712"/>
      <c r="AI1477" s="5"/>
      <c r="AJ1477" s="712"/>
      <c r="AK1477" s="712"/>
      <c r="AL1477" s="715" t="str">
        <f>IF(AI1477&lt;&gt;"",VLOOKUP(AI1477,'DON GIA'!$M$1:$P$9,4,0),"")</f>
        <v/>
      </c>
      <c r="AM1477" s="715" t="str">
        <f t="shared" si="547"/>
        <v/>
      </c>
      <c r="AN1477" s="712"/>
      <c r="AO1477" s="712"/>
      <c r="AP1477" s="702" t="str">
        <f t="shared" si="542"/>
        <v/>
      </c>
      <c r="AQ1477" s="712"/>
      <c r="AR1477" s="712"/>
      <c r="AS1477" s="727"/>
    </row>
    <row r="1478" spans="1:45" s="77" customFormat="1" ht="33.75" outlineLevel="2">
      <c r="A1478" s="710">
        <f t="shared" si="548"/>
        <v>97</v>
      </c>
      <c r="B1478" s="784"/>
      <c r="C1478" s="784"/>
      <c r="D1478" s="712"/>
      <c r="E1478" s="731"/>
      <c r="F1478" s="731"/>
      <c r="G1478" s="731"/>
      <c r="H1478" s="731"/>
      <c r="I1478" s="731"/>
      <c r="J1478" s="731"/>
      <c r="K1478" s="712"/>
      <c r="L1478" s="785"/>
      <c r="M1478" s="715" t="str">
        <f>IF(K1478&lt;&gt;"",VLOOKUP(K1478,'DON GIA'!$S$1:$U$19,3,0),"")</f>
        <v/>
      </c>
      <c r="N1478" s="817"/>
      <c r="O1478" s="817"/>
      <c r="P1478" s="817"/>
      <c r="Q1478" s="733"/>
      <c r="R1478" s="734"/>
      <c r="S1478" s="734"/>
      <c r="T1478" s="786"/>
      <c r="U1478" s="786"/>
      <c r="V1478" s="786"/>
      <c r="W1478" s="726" t="s">
        <v>1237</v>
      </c>
      <c r="X1478" s="24" t="s">
        <v>27</v>
      </c>
      <c r="Y1478" s="27">
        <f>(2.8+3.3+4)*1.9</f>
        <v>19.189999999999998</v>
      </c>
      <c r="Z1478" s="712"/>
      <c r="AA1478" s="715">
        <f>IF(W1478&lt;&gt;"",VLOOKUP(W1478,'DON GIA'!$A$1:$D$346,4,0),"")</f>
        <v>376089</v>
      </c>
      <c r="AB1478" s="715">
        <f t="shared" si="546"/>
        <v>7217147.9099999992</v>
      </c>
      <c r="AC1478" s="712"/>
      <c r="AD1478" s="712"/>
      <c r="AE1478" s="712"/>
      <c r="AF1478" s="712"/>
      <c r="AG1478" s="712"/>
      <c r="AH1478" s="712"/>
      <c r="AI1478" s="5"/>
      <c r="AJ1478" s="712"/>
      <c r="AK1478" s="712"/>
      <c r="AL1478" s="786"/>
      <c r="AM1478" s="715" t="str">
        <f t="shared" si="547"/>
        <v/>
      </c>
      <c r="AN1478" s="712"/>
      <c r="AO1478" s="712"/>
      <c r="AP1478" s="702" t="str">
        <f t="shared" si="542"/>
        <v/>
      </c>
      <c r="AQ1478" s="712"/>
      <c r="AR1478" s="712"/>
      <c r="AS1478" s="727"/>
    </row>
    <row r="1479" spans="1:45" s="77" customFormat="1" ht="37.5" outlineLevel="1">
      <c r="A1479" s="658" t="s">
        <v>2247</v>
      </c>
      <c r="B1479" s="696">
        <f>IF(C1479&lt;&gt;"",COUNTA($C$8:C1479),"")</f>
        <v>98</v>
      </c>
      <c r="C1479" s="832">
        <v>131</v>
      </c>
      <c r="D1479" s="47" t="s">
        <v>2429</v>
      </c>
      <c r="E1479" s="788"/>
      <c r="F1479" s="731"/>
      <c r="G1479" s="789"/>
      <c r="H1479" s="789"/>
      <c r="I1479" s="789"/>
      <c r="J1479" s="789"/>
      <c r="K1479" s="38"/>
      <c r="L1479" s="790">
        <f>SUBTOTAL(9,L1480:L1486)</f>
        <v>0</v>
      </c>
      <c r="M1479" s="702"/>
      <c r="N1479" s="702"/>
      <c r="O1479" s="702">
        <f>SUBTOTAL(9,O1480:O1486)</f>
        <v>0</v>
      </c>
      <c r="P1479" s="702">
        <f>SUBTOTAL(9,P1480:P1486)</f>
        <v>0</v>
      </c>
      <c r="Q1479" s="38"/>
      <c r="R1479" s="789"/>
      <c r="S1479" s="789">
        <f>SUBTOTAL(9,S1480:S1486)</f>
        <v>0</v>
      </c>
      <c r="T1479" s="702"/>
      <c r="U1479" s="702">
        <f>SUBTOTAL(9,U1480:U1486)</f>
        <v>0</v>
      </c>
      <c r="V1479" s="791"/>
      <c r="W1479" s="26"/>
      <c r="X1479" s="789"/>
      <c r="Y1479" s="813">
        <f>SUBTOTAL(9,Y1480:Y1486)</f>
        <v>0</v>
      </c>
      <c r="Z1479" s="697">
        <f>SUBTOTAL(9,Z1480:Z1486)</f>
        <v>0</v>
      </c>
      <c r="AA1479" s="702"/>
      <c r="AB1479" s="702">
        <f>SUBTOTAL(9,AB1480:AB1486)</f>
        <v>0</v>
      </c>
      <c r="AC1479" s="697"/>
      <c r="AD1479" s="38"/>
      <c r="AE1479" s="38"/>
      <c r="AF1479" s="38"/>
      <c r="AG1479" s="38"/>
      <c r="AH1479" s="697"/>
      <c r="AI1479" s="708"/>
      <c r="AJ1479" s="697"/>
      <c r="AK1479" s="697">
        <f>SUBTOTAL(9,AK1480:AK1486)</f>
        <v>1</v>
      </c>
      <c r="AL1479" s="702"/>
      <c r="AM1479" s="702">
        <f>SUBTOTAL(9,AM1480:AM1486)</f>
        <v>17000000</v>
      </c>
      <c r="AN1479" s="697"/>
      <c r="AO1479" s="697">
        <f>SUBTOTAL(9,AO1480:AO1486)</f>
        <v>0</v>
      </c>
      <c r="AP1479" s="702">
        <f t="shared" si="533"/>
        <v>17000000</v>
      </c>
      <c r="AQ1479" s="38"/>
      <c r="AR1479" s="796"/>
      <c r="AS1479" s="727"/>
    </row>
    <row r="1480" spans="1:45" s="77" customFormat="1" ht="75" outlineLevel="2">
      <c r="A1480" s="710">
        <f>IF(B1479&lt;&gt;"",B1479,A1465)</f>
        <v>98</v>
      </c>
      <c r="B1480" s="711" t="str">
        <f>IF(C1480&lt;&gt;"",COUNTA($C$8:C1480),"")</f>
        <v/>
      </c>
      <c r="C1480" s="832"/>
      <c r="D1480" s="647" t="s">
        <v>2430</v>
      </c>
      <c r="E1480" s="731"/>
      <c r="F1480" s="731"/>
      <c r="G1480" s="24"/>
      <c r="H1480" s="24"/>
      <c r="I1480" s="24"/>
      <c r="J1480" s="24"/>
      <c r="K1480" s="752"/>
      <c r="L1480" s="797"/>
      <c r="M1480" s="715" t="str">
        <f>IF(K1480&lt;&gt;"",VLOOKUP(K1480,'DON GIA'!$S$1:$U$19,3,0),"")</f>
        <v/>
      </c>
      <c r="N1480" s="715" t="str">
        <f>IF(K1480&lt;&gt;"",VLOOKUP(K1480,'DON GIA'!$S$1:$V$19,4,0),"")</f>
        <v/>
      </c>
      <c r="O1480" s="715" t="str">
        <f t="shared" si="540"/>
        <v/>
      </c>
      <c r="P1480" s="715" t="str">
        <f t="shared" si="541"/>
        <v/>
      </c>
      <c r="Q1480" s="752"/>
      <c r="R1480" s="24"/>
      <c r="S1480" s="24"/>
      <c r="T1480" s="715" t="str">
        <f>IF(Q1480&lt;&gt;"",VLOOKUP(Q1480,'DON GIA'!$H$1:$K$103,4,0),"")</f>
        <v/>
      </c>
      <c r="U1480" s="715" t="str">
        <f t="shared" si="535"/>
        <v/>
      </c>
      <c r="V1480" s="786"/>
      <c r="W1480" s="726"/>
      <c r="X1480" s="24"/>
      <c r="Y1480" s="27"/>
      <c r="Z1480" s="712"/>
      <c r="AA1480" s="715" t="str">
        <f>IF(W1480&lt;&gt;"",VLOOKUP(W1480,'DON GIA'!$A$1:$D$346,4,0),"")</f>
        <v/>
      </c>
      <c r="AB1480" s="715" t="str">
        <f t="shared" si="537"/>
        <v/>
      </c>
      <c r="AC1480" s="712"/>
      <c r="AD1480" s="752"/>
      <c r="AE1480" s="752"/>
      <c r="AF1480" s="752"/>
      <c r="AG1480" s="752"/>
      <c r="AH1480" s="712"/>
      <c r="AI1480" s="647" t="s">
        <v>579</v>
      </c>
      <c r="AJ1480" s="712" t="s">
        <v>560</v>
      </c>
      <c r="AK1480" s="712">
        <v>1</v>
      </c>
      <c r="AL1480" s="715">
        <f>IF(AI1480&lt;&gt;"",VLOOKUP(AI1480,'DON GIA'!$M$1:$P$9,4,0),"")</f>
        <v>17000000</v>
      </c>
      <c r="AM1480" s="715">
        <f t="shared" si="539"/>
        <v>17000000</v>
      </c>
      <c r="AN1480" s="712"/>
      <c r="AO1480" s="712"/>
      <c r="AP1480" s="702" t="str">
        <f t="shared" si="533"/>
        <v/>
      </c>
      <c r="AQ1480" s="796" t="s">
        <v>2434</v>
      </c>
      <c r="AR1480" s="833" t="s">
        <v>2437</v>
      </c>
      <c r="AS1480" s="727"/>
    </row>
    <row r="1481" spans="1:45" s="77" customFormat="1" ht="66.75" outlineLevel="2">
      <c r="A1481" s="710">
        <f t="shared" ref="A1481:A1485" si="549">IF(B1480&lt;&gt;"",B1480,A1480)</f>
        <v>98</v>
      </c>
      <c r="B1481" s="711" t="str">
        <f>IF(C1481&lt;&gt;"",COUNTA($C$8:C1481),"")</f>
        <v/>
      </c>
      <c r="C1481" s="832"/>
      <c r="D1481" s="647" t="s">
        <v>2431</v>
      </c>
      <c r="E1481" s="731"/>
      <c r="F1481" s="731"/>
      <c r="G1481" s="731"/>
      <c r="H1481" s="731"/>
      <c r="I1481" s="731"/>
      <c r="J1481" s="731"/>
      <c r="K1481" s="712"/>
      <c r="L1481" s="785"/>
      <c r="M1481" s="715" t="str">
        <f>IF(K1481&lt;&gt;"",VLOOKUP(K1481,'DON GIA'!$S$1:$U$19,3,0),"")</f>
        <v/>
      </c>
      <c r="N1481" s="715" t="str">
        <f>IF(K1481&lt;&gt;"",VLOOKUP(K1481,'DON GIA'!$S$1:$V$19,4,0),"")</f>
        <v/>
      </c>
      <c r="O1481" s="715" t="str">
        <f t="shared" si="540"/>
        <v/>
      </c>
      <c r="P1481" s="715" t="str">
        <f t="shared" si="541"/>
        <v/>
      </c>
      <c r="Q1481" s="752"/>
      <c r="R1481" s="24"/>
      <c r="S1481" s="24"/>
      <c r="T1481" s="715" t="str">
        <f>IF(Q1481&lt;&gt;"",VLOOKUP(Q1481,'DON GIA'!$H$1:$K$103,4,0),"")</f>
        <v/>
      </c>
      <c r="U1481" s="715" t="str">
        <f t="shared" si="535"/>
        <v/>
      </c>
      <c r="V1481" s="786"/>
      <c r="W1481" s="802"/>
      <c r="X1481" s="24"/>
      <c r="Y1481" s="27"/>
      <c r="Z1481" s="712"/>
      <c r="AA1481" s="715" t="str">
        <f>IF(W1481&lt;&gt;"",VLOOKUP(W1481,'DON GIA'!$A$1:$D$346,4,0),"")</f>
        <v/>
      </c>
      <c r="AB1481" s="715" t="str">
        <f t="shared" si="537"/>
        <v/>
      </c>
      <c r="AC1481" s="712"/>
      <c r="AD1481" s="752"/>
      <c r="AE1481" s="752"/>
      <c r="AF1481" s="752"/>
      <c r="AG1481" s="752"/>
      <c r="AH1481" s="712"/>
      <c r="AI1481" s="5"/>
      <c r="AJ1481" s="712"/>
      <c r="AK1481" s="712"/>
      <c r="AL1481" s="715" t="str">
        <f>IF(AI1481&lt;&gt;"",VLOOKUP(AI1481,'DON GIA'!$M$1:$P$9,4,0),"")</f>
        <v/>
      </c>
      <c r="AM1481" s="715" t="str">
        <f t="shared" si="539"/>
        <v/>
      </c>
      <c r="AN1481" s="712"/>
      <c r="AO1481" s="712"/>
      <c r="AP1481" s="702" t="str">
        <f t="shared" si="533"/>
        <v/>
      </c>
      <c r="AQ1481" s="752" t="s">
        <v>2435</v>
      </c>
      <c r="AR1481" s="796" t="s">
        <v>2436</v>
      </c>
      <c r="AS1481" s="727"/>
    </row>
    <row r="1482" spans="1:45" s="77" customFormat="1" ht="37.5" outlineLevel="2">
      <c r="A1482" s="710">
        <f t="shared" si="549"/>
        <v>98</v>
      </c>
      <c r="B1482" s="711" t="str">
        <f>IF(C1482&lt;&gt;"",COUNTA($C$8:C1482),"")</f>
        <v/>
      </c>
      <c r="C1482" s="832"/>
      <c r="D1482" s="647" t="s">
        <v>39</v>
      </c>
      <c r="E1482" s="731"/>
      <c r="F1482" s="731"/>
      <c r="G1482" s="731"/>
      <c r="H1482" s="731"/>
      <c r="I1482" s="731"/>
      <c r="J1482" s="731"/>
      <c r="K1482" s="712"/>
      <c r="L1482" s="785"/>
      <c r="M1482" s="715" t="str">
        <f>IF(K1482&lt;&gt;"",VLOOKUP(K1482,'DON GIA'!$S$1:$U$19,3,0),"")</f>
        <v/>
      </c>
      <c r="N1482" s="715" t="str">
        <f>IF(K1482&lt;&gt;"",VLOOKUP(K1482,'DON GIA'!$S$1:$V$19,4,0),"")</f>
        <v/>
      </c>
      <c r="O1482" s="715" t="str">
        <f t="shared" si="540"/>
        <v/>
      </c>
      <c r="P1482" s="715" t="str">
        <f t="shared" si="541"/>
        <v/>
      </c>
      <c r="Q1482" s="752"/>
      <c r="R1482" s="24"/>
      <c r="S1482" s="24"/>
      <c r="T1482" s="715" t="str">
        <f>IF(Q1482&lt;&gt;"",VLOOKUP(Q1482,'DON GIA'!$H$1:$K$103,4,0),"")</f>
        <v/>
      </c>
      <c r="U1482" s="715" t="str">
        <f t="shared" si="535"/>
        <v/>
      </c>
      <c r="V1482" s="786"/>
      <c r="W1482" s="726"/>
      <c r="X1482" s="24"/>
      <c r="Y1482" s="27"/>
      <c r="Z1482" s="712"/>
      <c r="AA1482" s="715" t="str">
        <f>IF(W1482&lt;&gt;"",VLOOKUP(W1482,'DON GIA'!$A$1:$D$346,4,0),"")</f>
        <v/>
      </c>
      <c r="AB1482" s="715" t="str">
        <f t="shared" si="537"/>
        <v/>
      </c>
      <c r="AC1482" s="712"/>
      <c r="AD1482" s="752"/>
      <c r="AE1482" s="752"/>
      <c r="AF1482" s="752"/>
      <c r="AG1482" s="752"/>
      <c r="AH1482" s="712"/>
      <c r="AI1482" s="5"/>
      <c r="AJ1482" s="712"/>
      <c r="AK1482" s="712"/>
      <c r="AL1482" s="715" t="str">
        <f>IF(AI1482&lt;&gt;"",VLOOKUP(AI1482,'DON GIA'!$M$1:$P$9,4,0),"")</f>
        <v/>
      </c>
      <c r="AM1482" s="715" t="str">
        <f t="shared" si="539"/>
        <v/>
      </c>
      <c r="AN1482" s="712"/>
      <c r="AO1482" s="712"/>
      <c r="AP1482" s="702" t="str">
        <f t="shared" si="533"/>
        <v/>
      </c>
      <c r="AQ1482" s="752"/>
      <c r="AR1482" s="796"/>
      <c r="AS1482" s="727"/>
    </row>
    <row r="1483" spans="1:45" s="77" customFormat="1" outlineLevel="2">
      <c r="A1483" s="710">
        <f t="shared" si="549"/>
        <v>98</v>
      </c>
      <c r="B1483" s="711" t="str">
        <f>IF(C1483&lt;&gt;"",COUNTA($C$8:C1483),"")</f>
        <v/>
      </c>
      <c r="C1483" s="832"/>
      <c r="D1483" s="647" t="s">
        <v>2432</v>
      </c>
      <c r="E1483" s="731"/>
      <c r="F1483" s="731"/>
      <c r="G1483" s="731"/>
      <c r="H1483" s="731"/>
      <c r="I1483" s="731"/>
      <c r="J1483" s="731"/>
      <c r="K1483" s="712"/>
      <c r="L1483" s="785"/>
      <c r="M1483" s="715" t="str">
        <f>IF(K1483&lt;&gt;"",VLOOKUP(K1483,'DON GIA'!$S$1:$U$19,3,0),"")</f>
        <v/>
      </c>
      <c r="N1483" s="715" t="str">
        <f>IF(K1483&lt;&gt;"",VLOOKUP(K1483,'DON GIA'!$S$1:$V$19,4,0),"")</f>
        <v/>
      </c>
      <c r="O1483" s="715" t="str">
        <f t="shared" si="540"/>
        <v/>
      </c>
      <c r="P1483" s="715" t="str">
        <f t="shared" si="541"/>
        <v/>
      </c>
      <c r="Q1483" s="752"/>
      <c r="R1483" s="24"/>
      <c r="S1483" s="24"/>
      <c r="T1483" s="715" t="str">
        <f>IF(Q1483&lt;&gt;"",VLOOKUP(Q1483,'DON GIA'!$H$1:$K$103,4,0),"")</f>
        <v/>
      </c>
      <c r="U1483" s="715" t="str">
        <f t="shared" si="535"/>
        <v/>
      </c>
      <c r="V1483" s="786"/>
      <c r="W1483" s="726"/>
      <c r="X1483" s="24"/>
      <c r="Y1483" s="27"/>
      <c r="Z1483" s="712"/>
      <c r="AA1483" s="715" t="str">
        <f>IF(W1483&lt;&gt;"",VLOOKUP(W1483,'DON GIA'!$A$1:$D$346,4,0),"")</f>
        <v/>
      </c>
      <c r="AB1483" s="715" t="str">
        <f t="shared" si="537"/>
        <v/>
      </c>
      <c r="AC1483" s="712"/>
      <c r="AD1483" s="752"/>
      <c r="AE1483" s="752"/>
      <c r="AF1483" s="752"/>
      <c r="AG1483" s="752"/>
      <c r="AH1483" s="712"/>
      <c r="AI1483" s="5"/>
      <c r="AJ1483" s="712"/>
      <c r="AK1483" s="712"/>
      <c r="AL1483" s="715" t="str">
        <f>IF(AI1483&lt;&gt;"",VLOOKUP(AI1483,'DON GIA'!$M$1:$P$9,4,0),"")</f>
        <v/>
      </c>
      <c r="AM1483" s="715" t="str">
        <f t="shared" si="539"/>
        <v/>
      </c>
      <c r="AN1483" s="712"/>
      <c r="AO1483" s="712"/>
      <c r="AP1483" s="702" t="str">
        <f t="shared" si="533"/>
        <v/>
      </c>
      <c r="AQ1483" s="752"/>
      <c r="AR1483" s="796"/>
      <c r="AS1483" s="727"/>
    </row>
    <row r="1484" spans="1:45" s="77" customFormat="1" outlineLevel="2">
      <c r="A1484" s="710">
        <f t="shared" si="549"/>
        <v>98</v>
      </c>
      <c r="B1484" s="711" t="str">
        <f>IF(C1484&lt;&gt;"",COUNTA($C$8:C1484),"")</f>
        <v/>
      </c>
      <c r="C1484" s="832"/>
      <c r="D1484" s="647" t="s">
        <v>2433</v>
      </c>
      <c r="E1484" s="731"/>
      <c r="F1484" s="731"/>
      <c r="G1484" s="731"/>
      <c r="H1484" s="731"/>
      <c r="I1484" s="731"/>
      <c r="J1484" s="731"/>
      <c r="K1484" s="712"/>
      <c r="L1484" s="785"/>
      <c r="M1484" s="715" t="str">
        <f>IF(K1484&lt;&gt;"",VLOOKUP(K1484,'DON GIA'!$S$1:$U$19,3,0),"")</f>
        <v/>
      </c>
      <c r="N1484" s="715" t="str">
        <f>IF(K1484&lt;&gt;"",VLOOKUP(K1484,'DON GIA'!$S$1:$V$19,4,0),"")</f>
        <v/>
      </c>
      <c r="O1484" s="715" t="str">
        <f t="shared" si="540"/>
        <v/>
      </c>
      <c r="P1484" s="715" t="str">
        <f t="shared" si="541"/>
        <v/>
      </c>
      <c r="Q1484" s="752"/>
      <c r="R1484" s="24"/>
      <c r="S1484" s="24"/>
      <c r="T1484" s="715" t="str">
        <f>IF(Q1484&lt;&gt;"",VLOOKUP(Q1484,'DON GIA'!$H$1:$K$103,4,0),"")</f>
        <v/>
      </c>
      <c r="U1484" s="715" t="str">
        <f t="shared" si="535"/>
        <v/>
      </c>
      <c r="V1484" s="786"/>
      <c r="W1484" s="726"/>
      <c r="X1484" s="24"/>
      <c r="Y1484" s="27"/>
      <c r="Z1484" s="712"/>
      <c r="AA1484" s="715" t="str">
        <f>IF(W1484&lt;&gt;"",VLOOKUP(W1484,'DON GIA'!$A$1:$D$346,4,0),"")</f>
        <v/>
      </c>
      <c r="AB1484" s="715" t="str">
        <f t="shared" si="537"/>
        <v/>
      </c>
      <c r="AC1484" s="712"/>
      <c r="AD1484" s="712"/>
      <c r="AE1484" s="712"/>
      <c r="AF1484" s="712"/>
      <c r="AG1484" s="712"/>
      <c r="AH1484" s="712"/>
      <c r="AI1484" s="5"/>
      <c r="AJ1484" s="712"/>
      <c r="AK1484" s="712"/>
      <c r="AL1484" s="715" t="str">
        <f>IF(AI1484&lt;&gt;"",VLOOKUP(AI1484,'DON GIA'!$M$1:$P$9,4,0),"")</f>
        <v/>
      </c>
      <c r="AM1484" s="715" t="str">
        <f t="shared" si="539"/>
        <v/>
      </c>
      <c r="AN1484" s="712"/>
      <c r="AO1484" s="712"/>
      <c r="AP1484" s="702" t="str">
        <f t="shared" si="533"/>
        <v/>
      </c>
      <c r="AQ1484" s="752"/>
      <c r="AR1484" s="796"/>
      <c r="AS1484" s="727"/>
    </row>
    <row r="1485" spans="1:45" s="77" customFormat="1" ht="37.5" outlineLevel="2">
      <c r="A1485" s="710">
        <f t="shared" si="549"/>
        <v>98</v>
      </c>
      <c r="B1485" s="711" t="str">
        <f>IF(C1485&lt;&gt;"",COUNTA($C$8:C1485),"")</f>
        <v/>
      </c>
      <c r="C1485" s="832"/>
      <c r="D1485" s="647" t="s">
        <v>39</v>
      </c>
      <c r="E1485" s="731"/>
      <c r="F1485" s="731"/>
      <c r="G1485" s="731"/>
      <c r="H1485" s="731"/>
      <c r="I1485" s="731"/>
      <c r="J1485" s="731"/>
      <c r="K1485" s="712"/>
      <c r="L1485" s="785"/>
      <c r="M1485" s="715" t="str">
        <f>IF(K1485&lt;&gt;"",VLOOKUP(K1485,'DON GIA'!$S$1:$U$19,3,0),"")</f>
        <v/>
      </c>
      <c r="N1485" s="715" t="str">
        <f>IF(K1485&lt;&gt;"",VLOOKUP(K1485,'DON GIA'!$S$1:$V$19,4,0),"")</f>
        <v/>
      </c>
      <c r="O1485" s="715" t="str">
        <f t="shared" si="540"/>
        <v/>
      </c>
      <c r="P1485" s="715" t="str">
        <f t="shared" si="541"/>
        <v/>
      </c>
      <c r="Q1485" s="733"/>
      <c r="R1485" s="734"/>
      <c r="S1485" s="734"/>
      <c r="T1485" s="715" t="str">
        <f>IF(Q1485&lt;&gt;"",VLOOKUP(Q1485,'DON GIA'!$H$1:$K$103,4,0),"")</f>
        <v/>
      </c>
      <c r="U1485" s="715" t="str">
        <f t="shared" si="535"/>
        <v/>
      </c>
      <c r="V1485" s="786"/>
      <c r="W1485" s="726"/>
      <c r="X1485" s="24"/>
      <c r="Y1485" s="27"/>
      <c r="Z1485" s="712"/>
      <c r="AA1485" s="715" t="str">
        <f>IF(W1485&lt;&gt;"",VLOOKUP(W1485,'DON GIA'!$A$1:$D$346,4,0),"")</f>
        <v/>
      </c>
      <c r="AB1485" s="715" t="str">
        <f t="shared" si="537"/>
        <v/>
      </c>
      <c r="AC1485" s="712"/>
      <c r="AD1485" s="712"/>
      <c r="AE1485" s="712"/>
      <c r="AF1485" s="712"/>
      <c r="AG1485" s="712"/>
      <c r="AH1485" s="712"/>
      <c r="AI1485" s="5"/>
      <c r="AJ1485" s="712"/>
      <c r="AK1485" s="712"/>
      <c r="AL1485" s="715" t="str">
        <f>IF(AI1485&lt;&gt;"",VLOOKUP(AI1485,'DON GIA'!$M$1:$P$9,4,0),"")</f>
        <v/>
      </c>
      <c r="AM1485" s="715" t="str">
        <f t="shared" si="539"/>
        <v/>
      </c>
      <c r="AN1485" s="712"/>
      <c r="AO1485" s="712"/>
      <c r="AP1485" s="702" t="str">
        <f t="shared" si="533"/>
        <v/>
      </c>
      <c r="AQ1485" s="752"/>
      <c r="AR1485" s="796"/>
      <c r="AS1485" s="727"/>
    </row>
    <row r="1486" spans="1:45" s="77" customFormat="1" outlineLevel="2">
      <c r="A1486" s="710" t="e">
        <f>IF(#REF!&lt;&gt;"",#REF!,#REF!)</f>
        <v>#REF!</v>
      </c>
      <c r="B1486" s="818"/>
      <c r="C1486" s="818"/>
      <c r="D1486" s="819"/>
      <c r="E1486" s="820"/>
      <c r="F1486" s="820"/>
      <c r="G1486" s="820"/>
      <c r="H1486" s="820"/>
      <c r="I1486" s="820"/>
      <c r="J1486" s="820"/>
      <c r="K1486" s="819"/>
      <c r="L1486" s="821"/>
      <c r="M1486" s="822" t="str">
        <f>IF(K1486&lt;&gt;"",VLOOKUP(K1486,'DON GIA'!$S$1:$U$19,3,0),"")</f>
        <v/>
      </c>
      <c r="N1486" s="823"/>
      <c r="O1486" s="823"/>
      <c r="P1486" s="823"/>
      <c r="Q1486" s="824"/>
      <c r="R1486" s="825"/>
      <c r="S1486" s="825"/>
      <c r="T1486" s="826"/>
      <c r="U1486" s="826"/>
      <c r="V1486" s="826"/>
      <c r="W1486" s="827"/>
      <c r="X1486" s="828"/>
      <c r="Y1486" s="829"/>
      <c r="Z1486" s="819"/>
      <c r="AA1486" s="822" t="str">
        <f>IF(W1486&lt;&gt;"",VLOOKUP(W1486,'DON GIA'!$A$1:$D$346,4,0),"")</f>
        <v/>
      </c>
      <c r="AB1486" s="822" t="str">
        <f t="shared" si="537"/>
        <v/>
      </c>
      <c r="AC1486" s="819"/>
      <c r="AD1486" s="819"/>
      <c r="AE1486" s="819"/>
      <c r="AF1486" s="819"/>
      <c r="AG1486" s="819"/>
      <c r="AH1486" s="819"/>
      <c r="AI1486" s="830"/>
      <c r="AJ1486" s="819"/>
      <c r="AK1486" s="819"/>
      <c r="AL1486" s="826"/>
      <c r="AM1486" s="822" t="str">
        <f t="shared" si="539"/>
        <v/>
      </c>
      <c r="AN1486" s="819"/>
      <c r="AO1486" s="819"/>
      <c r="AP1486" s="831" t="str">
        <f t="shared" si="533"/>
        <v/>
      </c>
      <c r="AQ1486" s="819"/>
      <c r="AR1486" s="819"/>
      <c r="AS1486" s="727"/>
    </row>
    <row r="1487" spans="1:45" s="77" customFormat="1">
      <c r="A1487" s="72"/>
      <c r="B1487" s="78"/>
      <c r="C1487" s="78"/>
      <c r="E1487" s="72"/>
      <c r="F1487" s="72"/>
      <c r="G1487" s="72"/>
      <c r="H1487" s="72"/>
      <c r="I1487" s="72"/>
      <c r="J1487" s="72"/>
      <c r="L1487" s="81"/>
      <c r="M1487" s="74"/>
      <c r="N1487" s="74"/>
      <c r="O1487" s="74"/>
      <c r="P1487" s="74"/>
      <c r="Q1487" s="73"/>
      <c r="R1487" s="82"/>
      <c r="S1487" s="82"/>
      <c r="T1487" s="401"/>
      <c r="U1487" s="401"/>
      <c r="V1487" s="401"/>
      <c r="Y1487" s="83"/>
      <c r="AA1487" s="401"/>
      <c r="AB1487" s="401"/>
      <c r="AI1487" s="80"/>
      <c r="AL1487" s="401"/>
      <c r="AM1487" s="401"/>
      <c r="AP1487" s="402"/>
      <c r="AS1487" s="624"/>
    </row>
    <row r="1488" spans="1:45" s="77" customFormat="1">
      <c r="A1488" s="72"/>
      <c r="B1488" s="78"/>
      <c r="C1488" s="78"/>
      <c r="E1488" s="72"/>
      <c r="F1488" s="72"/>
      <c r="G1488" s="72"/>
      <c r="H1488" s="72"/>
      <c r="I1488" s="72"/>
      <c r="J1488" s="72"/>
      <c r="L1488" s="81"/>
      <c r="M1488" s="74"/>
      <c r="N1488" s="74"/>
      <c r="O1488" s="74"/>
      <c r="P1488" s="74"/>
      <c r="Q1488" s="73"/>
      <c r="R1488" s="82"/>
      <c r="S1488" s="82"/>
      <c r="T1488" s="401"/>
      <c r="U1488" s="401"/>
      <c r="V1488" s="401"/>
      <c r="Y1488" s="83"/>
      <c r="AA1488" s="401"/>
      <c r="AB1488" s="401"/>
      <c r="AI1488" s="80"/>
      <c r="AL1488" s="401"/>
      <c r="AM1488" s="401"/>
      <c r="AP1488" s="402"/>
      <c r="AS1488" s="624"/>
    </row>
    <row r="1489" spans="1:45" s="77" customFormat="1">
      <c r="A1489" s="72"/>
      <c r="B1489" s="78"/>
      <c r="C1489" s="78"/>
      <c r="E1489" s="72"/>
      <c r="F1489" s="72"/>
      <c r="G1489" s="72"/>
      <c r="H1489" s="72"/>
      <c r="I1489" s="72"/>
      <c r="J1489" s="72"/>
      <c r="L1489" s="81"/>
      <c r="M1489" s="74"/>
      <c r="N1489" s="74"/>
      <c r="O1489" s="74"/>
      <c r="P1489" s="74"/>
      <c r="Q1489" s="73"/>
      <c r="R1489" s="82"/>
      <c r="S1489" s="82"/>
      <c r="T1489" s="401"/>
      <c r="U1489" s="401"/>
      <c r="V1489" s="401"/>
      <c r="Y1489" s="83"/>
      <c r="AA1489" s="401"/>
      <c r="AB1489" s="401"/>
      <c r="AI1489" s="80"/>
      <c r="AL1489" s="401"/>
      <c r="AM1489" s="401"/>
      <c r="AP1489" s="402"/>
      <c r="AS1489" s="624"/>
    </row>
    <row r="1490" spans="1:45" s="77" customFormat="1">
      <c r="A1490" s="72"/>
      <c r="B1490" s="78"/>
      <c r="C1490" s="78"/>
      <c r="E1490" s="72"/>
      <c r="F1490" s="72"/>
      <c r="G1490" s="72"/>
      <c r="H1490" s="72"/>
      <c r="I1490" s="72"/>
      <c r="J1490" s="72"/>
      <c r="L1490" s="81"/>
      <c r="M1490" s="74"/>
      <c r="N1490" s="74"/>
      <c r="O1490" s="74"/>
      <c r="P1490" s="74"/>
      <c r="Q1490" s="73"/>
      <c r="R1490" s="82"/>
      <c r="S1490" s="82"/>
      <c r="T1490" s="401"/>
      <c r="U1490" s="401"/>
      <c r="V1490" s="401"/>
      <c r="Y1490" s="83"/>
      <c r="AA1490" s="401"/>
      <c r="AB1490" s="401"/>
      <c r="AI1490" s="80"/>
      <c r="AL1490" s="401"/>
      <c r="AM1490" s="401"/>
      <c r="AP1490" s="402"/>
      <c r="AS1490" s="624"/>
    </row>
    <row r="1491" spans="1:45" s="77" customFormat="1">
      <c r="A1491" s="72"/>
      <c r="B1491" s="78"/>
      <c r="C1491" s="78"/>
      <c r="E1491" s="72"/>
      <c r="F1491" s="72"/>
      <c r="G1491" s="72"/>
      <c r="H1491" s="72"/>
      <c r="I1491" s="72"/>
      <c r="J1491" s="72"/>
      <c r="L1491" s="81"/>
      <c r="M1491" s="74"/>
      <c r="N1491" s="74"/>
      <c r="O1491" s="74"/>
      <c r="P1491" s="74"/>
      <c r="Q1491" s="73"/>
      <c r="R1491" s="82"/>
      <c r="S1491" s="82"/>
      <c r="T1491" s="401"/>
      <c r="U1491" s="401"/>
      <c r="V1491" s="401"/>
      <c r="Y1491" s="83"/>
      <c r="AA1491" s="401"/>
      <c r="AB1491" s="401"/>
      <c r="AI1491" s="80"/>
      <c r="AL1491" s="401"/>
      <c r="AM1491" s="401"/>
      <c r="AP1491" s="402"/>
      <c r="AS1491" s="624"/>
    </row>
    <row r="1492" spans="1:45" s="77" customFormat="1">
      <c r="A1492" s="72"/>
      <c r="B1492" s="78"/>
      <c r="C1492" s="78"/>
      <c r="E1492" s="72"/>
      <c r="F1492" s="72"/>
      <c r="G1492" s="72"/>
      <c r="H1492" s="72"/>
      <c r="I1492" s="72"/>
      <c r="J1492" s="72"/>
      <c r="L1492" s="81"/>
      <c r="M1492" s="74"/>
      <c r="N1492" s="74"/>
      <c r="O1492" s="74"/>
      <c r="P1492" s="74"/>
      <c r="Q1492" s="73"/>
      <c r="R1492" s="82"/>
      <c r="S1492" s="82"/>
      <c r="T1492" s="401"/>
      <c r="U1492" s="401"/>
      <c r="V1492" s="401"/>
      <c r="Y1492" s="83"/>
      <c r="AA1492" s="401"/>
      <c r="AB1492" s="401"/>
      <c r="AI1492" s="80"/>
      <c r="AL1492" s="401"/>
      <c r="AM1492" s="401"/>
      <c r="AP1492" s="402"/>
      <c r="AS1492" s="624"/>
    </row>
    <row r="1493" spans="1:45" s="77" customFormat="1">
      <c r="A1493" s="72"/>
      <c r="B1493" s="78"/>
      <c r="C1493" s="78"/>
      <c r="E1493" s="72"/>
      <c r="F1493" s="72"/>
      <c r="G1493" s="72"/>
      <c r="H1493" s="72"/>
      <c r="I1493" s="72"/>
      <c r="J1493" s="72"/>
      <c r="L1493" s="81"/>
      <c r="M1493" s="74"/>
      <c r="N1493" s="74"/>
      <c r="O1493" s="74"/>
      <c r="P1493" s="74"/>
      <c r="Q1493" s="73"/>
      <c r="R1493" s="82"/>
      <c r="S1493" s="82"/>
      <c r="T1493" s="401"/>
      <c r="U1493" s="401"/>
      <c r="V1493" s="401"/>
      <c r="Y1493" s="83"/>
      <c r="AA1493" s="401"/>
      <c r="AB1493" s="401"/>
      <c r="AI1493" s="80"/>
      <c r="AL1493" s="401"/>
      <c r="AM1493" s="401"/>
      <c r="AP1493" s="402"/>
      <c r="AS1493" s="624"/>
    </row>
    <row r="1494" spans="1:45" s="77" customFormat="1">
      <c r="A1494" s="72"/>
      <c r="B1494" s="78"/>
      <c r="C1494" s="78"/>
      <c r="E1494" s="72"/>
      <c r="F1494" s="72"/>
      <c r="G1494" s="72"/>
      <c r="H1494" s="72"/>
      <c r="I1494" s="72"/>
      <c r="J1494" s="72"/>
      <c r="L1494" s="81"/>
      <c r="M1494" s="74"/>
      <c r="N1494" s="74"/>
      <c r="O1494" s="74"/>
      <c r="P1494" s="74"/>
      <c r="Q1494" s="73"/>
      <c r="R1494" s="82"/>
      <c r="S1494" s="82"/>
      <c r="T1494" s="401"/>
      <c r="U1494" s="401"/>
      <c r="V1494" s="401"/>
      <c r="Y1494" s="83"/>
      <c r="AA1494" s="401"/>
      <c r="AB1494" s="401"/>
      <c r="AI1494" s="80"/>
      <c r="AL1494" s="401"/>
      <c r="AM1494" s="401"/>
      <c r="AP1494" s="402"/>
      <c r="AS1494" s="624"/>
    </row>
    <row r="1495" spans="1:45" s="77" customFormat="1">
      <c r="A1495" s="72"/>
      <c r="B1495" s="78"/>
      <c r="C1495" s="78"/>
      <c r="E1495" s="72"/>
      <c r="F1495" s="72"/>
      <c r="G1495" s="72"/>
      <c r="H1495" s="72"/>
      <c r="I1495" s="72"/>
      <c r="J1495" s="72"/>
      <c r="L1495" s="81"/>
      <c r="M1495" s="74"/>
      <c r="N1495" s="74"/>
      <c r="O1495" s="74"/>
      <c r="P1495" s="74"/>
      <c r="Q1495" s="73"/>
      <c r="R1495" s="82"/>
      <c r="S1495" s="82"/>
      <c r="T1495" s="401"/>
      <c r="U1495" s="401"/>
      <c r="V1495" s="401"/>
      <c r="Y1495" s="83"/>
      <c r="AA1495" s="401"/>
      <c r="AB1495" s="401"/>
      <c r="AI1495" s="80"/>
      <c r="AL1495" s="401"/>
      <c r="AM1495" s="401"/>
      <c r="AP1495" s="402"/>
      <c r="AS1495" s="624"/>
    </row>
    <row r="1496" spans="1:45" s="77" customFormat="1">
      <c r="A1496" s="72"/>
      <c r="B1496" s="78"/>
      <c r="C1496" s="78"/>
      <c r="E1496" s="72"/>
      <c r="F1496" s="72"/>
      <c r="G1496" s="72"/>
      <c r="H1496" s="72"/>
      <c r="I1496" s="72"/>
      <c r="J1496" s="72"/>
      <c r="L1496" s="81"/>
      <c r="M1496" s="74"/>
      <c r="N1496" s="74"/>
      <c r="O1496" s="74"/>
      <c r="P1496" s="74"/>
      <c r="Q1496" s="73"/>
      <c r="R1496" s="82"/>
      <c r="S1496" s="82"/>
      <c r="T1496" s="401"/>
      <c r="U1496" s="401"/>
      <c r="V1496" s="401"/>
      <c r="Y1496" s="83"/>
      <c r="AA1496" s="401"/>
      <c r="AB1496" s="401"/>
      <c r="AI1496" s="80"/>
      <c r="AL1496" s="401"/>
      <c r="AM1496" s="401"/>
      <c r="AP1496" s="402"/>
      <c r="AS1496" s="624"/>
    </row>
    <row r="1497" spans="1:45" s="77" customFormat="1">
      <c r="A1497" s="72"/>
      <c r="B1497" s="78"/>
      <c r="C1497" s="78"/>
      <c r="E1497" s="72"/>
      <c r="F1497" s="72"/>
      <c r="G1497" s="72"/>
      <c r="H1497" s="72"/>
      <c r="I1497" s="72"/>
      <c r="J1497" s="72"/>
      <c r="L1497" s="81"/>
      <c r="M1497" s="74"/>
      <c r="N1497" s="74"/>
      <c r="O1497" s="74"/>
      <c r="P1497" s="74"/>
      <c r="Q1497" s="73"/>
      <c r="R1497" s="82"/>
      <c r="S1497" s="82"/>
      <c r="T1497" s="401"/>
      <c r="U1497" s="401"/>
      <c r="V1497" s="401"/>
      <c r="Y1497" s="83"/>
      <c r="AA1497" s="401"/>
      <c r="AB1497" s="401"/>
      <c r="AI1497" s="80"/>
      <c r="AL1497" s="401"/>
      <c r="AM1497" s="401"/>
      <c r="AP1497" s="402"/>
      <c r="AS1497" s="624"/>
    </row>
    <row r="1498" spans="1:45" s="77" customFormat="1">
      <c r="A1498" s="72"/>
      <c r="B1498" s="78"/>
      <c r="C1498" s="78"/>
      <c r="E1498" s="72"/>
      <c r="F1498" s="72"/>
      <c r="G1498" s="72"/>
      <c r="H1498" s="72"/>
      <c r="I1498" s="72"/>
      <c r="J1498" s="72"/>
      <c r="L1498" s="81"/>
      <c r="M1498" s="74"/>
      <c r="N1498" s="74"/>
      <c r="O1498" s="74"/>
      <c r="P1498" s="74"/>
      <c r="Q1498" s="73"/>
      <c r="R1498" s="82"/>
      <c r="S1498" s="82"/>
      <c r="T1498" s="401"/>
      <c r="U1498" s="401"/>
      <c r="V1498" s="401"/>
      <c r="Y1498" s="83"/>
      <c r="AA1498" s="401"/>
      <c r="AB1498" s="401"/>
      <c r="AI1498" s="80"/>
      <c r="AL1498" s="401"/>
      <c r="AM1498" s="401"/>
      <c r="AP1498" s="402"/>
      <c r="AS1498" s="624"/>
    </row>
    <row r="1499" spans="1:45" s="77" customFormat="1">
      <c r="A1499" s="72"/>
      <c r="B1499" s="78"/>
      <c r="C1499" s="78"/>
      <c r="E1499" s="72"/>
      <c r="F1499" s="72"/>
      <c r="G1499" s="72"/>
      <c r="H1499" s="72"/>
      <c r="I1499" s="72"/>
      <c r="J1499" s="72"/>
      <c r="L1499" s="81"/>
      <c r="M1499" s="74"/>
      <c r="N1499" s="74"/>
      <c r="O1499" s="74"/>
      <c r="P1499" s="74"/>
      <c r="Q1499" s="73"/>
      <c r="R1499" s="82"/>
      <c r="S1499" s="82"/>
      <c r="T1499" s="401"/>
      <c r="U1499" s="401"/>
      <c r="V1499" s="401"/>
      <c r="Y1499" s="83"/>
      <c r="AA1499" s="401"/>
      <c r="AB1499" s="401"/>
      <c r="AI1499" s="80"/>
      <c r="AL1499" s="401"/>
      <c r="AM1499" s="401"/>
      <c r="AP1499" s="402"/>
      <c r="AS1499" s="624"/>
    </row>
    <row r="1500" spans="1:45" s="77" customFormat="1">
      <c r="A1500" s="72"/>
      <c r="B1500" s="78"/>
      <c r="C1500" s="78"/>
      <c r="E1500" s="72"/>
      <c r="F1500" s="72"/>
      <c r="G1500" s="72"/>
      <c r="H1500" s="72"/>
      <c r="I1500" s="72"/>
      <c r="J1500" s="72"/>
      <c r="L1500" s="81"/>
      <c r="M1500" s="74"/>
      <c r="N1500" s="74"/>
      <c r="O1500" s="74"/>
      <c r="P1500" s="74"/>
      <c r="Q1500" s="73"/>
      <c r="R1500" s="82"/>
      <c r="S1500" s="82"/>
      <c r="T1500" s="401"/>
      <c r="U1500" s="401"/>
      <c r="V1500" s="401"/>
      <c r="Y1500" s="83"/>
      <c r="AA1500" s="401"/>
      <c r="AB1500" s="401"/>
      <c r="AI1500" s="80"/>
      <c r="AL1500" s="401"/>
      <c r="AM1500" s="401"/>
      <c r="AP1500" s="402"/>
      <c r="AS1500" s="624"/>
    </row>
    <row r="1501" spans="1:45" s="77" customFormat="1">
      <c r="A1501" s="72"/>
      <c r="B1501" s="78"/>
      <c r="C1501" s="78"/>
      <c r="E1501" s="72"/>
      <c r="F1501" s="72"/>
      <c r="G1501" s="72"/>
      <c r="H1501" s="72"/>
      <c r="I1501" s="72"/>
      <c r="J1501" s="72"/>
      <c r="L1501" s="81"/>
      <c r="M1501" s="74"/>
      <c r="N1501" s="74"/>
      <c r="O1501" s="74"/>
      <c r="P1501" s="74"/>
      <c r="Q1501" s="73"/>
      <c r="R1501" s="82"/>
      <c r="S1501" s="82"/>
      <c r="T1501" s="401"/>
      <c r="U1501" s="401"/>
      <c r="V1501" s="401"/>
      <c r="Y1501" s="83"/>
      <c r="AA1501" s="401"/>
      <c r="AB1501" s="401"/>
      <c r="AI1501" s="80"/>
      <c r="AL1501" s="401"/>
      <c r="AM1501" s="401"/>
      <c r="AP1501" s="402"/>
      <c r="AS1501" s="624"/>
    </row>
    <row r="1502" spans="1:45" s="77" customFormat="1">
      <c r="A1502" s="72"/>
      <c r="B1502" s="78"/>
      <c r="C1502" s="78"/>
      <c r="E1502" s="72"/>
      <c r="F1502" s="72"/>
      <c r="G1502" s="72"/>
      <c r="H1502" s="72"/>
      <c r="I1502" s="72"/>
      <c r="J1502" s="72"/>
      <c r="L1502" s="81"/>
      <c r="M1502" s="74"/>
      <c r="N1502" s="74"/>
      <c r="O1502" s="74"/>
      <c r="P1502" s="74"/>
      <c r="Q1502" s="73"/>
      <c r="R1502" s="82"/>
      <c r="S1502" s="82"/>
      <c r="T1502" s="401"/>
      <c r="U1502" s="401"/>
      <c r="V1502" s="401"/>
      <c r="Y1502" s="83"/>
      <c r="AA1502" s="401"/>
      <c r="AB1502" s="401"/>
      <c r="AI1502" s="80"/>
      <c r="AL1502" s="401"/>
      <c r="AM1502" s="401"/>
      <c r="AP1502" s="402"/>
      <c r="AS1502" s="624"/>
    </row>
    <row r="1503" spans="1:45" s="77" customFormat="1">
      <c r="A1503" s="72"/>
      <c r="B1503" s="78"/>
      <c r="C1503" s="78"/>
      <c r="E1503" s="72"/>
      <c r="F1503" s="72"/>
      <c r="G1503" s="72"/>
      <c r="H1503" s="72"/>
      <c r="I1503" s="72"/>
      <c r="J1503" s="72"/>
      <c r="L1503" s="81"/>
      <c r="M1503" s="74"/>
      <c r="N1503" s="74"/>
      <c r="O1503" s="74"/>
      <c r="P1503" s="74"/>
      <c r="Q1503" s="73"/>
      <c r="R1503" s="82"/>
      <c r="S1503" s="82"/>
      <c r="T1503" s="401"/>
      <c r="U1503" s="401"/>
      <c r="V1503" s="401"/>
      <c r="Y1503" s="83"/>
      <c r="AA1503" s="401"/>
      <c r="AB1503" s="401"/>
      <c r="AI1503" s="80"/>
      <c r="AL1503" s="401"/>
      <c r="AM1503" s="401"/>
      <c r="AP1503" s="402"/>
      <c r="AS1503" s="624"/>
    </row>
    <row r="1504" spans="1:45" s="77" customFormat="1">
      <c r="A1504" s="72"/>
      <c r="B1504" s="78"/>
      <c r="C1504" s="78"/>
      <c r="E1504" s="72"/>
      <c r="F1504" s="72"/>
      <c r="G1504" s="72"/>
      <c r="H1504" s="72"/>
      <c r="I1504" s="72"/>
      <c r="J1504" s="72"/>
      <c r="L1504" s="81"/>
      <c r="M1504" s="74"/>
      <c r="N1504" s="74"/>
      <c r="O1504" s="74"/>
      <c r="P1504" s="74"/>
      <c r="Q1504" s="73"/>
      <c r="R1504" s="82"/>
      <c r="S1504" s="82"/>
      <c r="T1504" s="401"/>
      <c r="U1504" s="401"/>
      <c r="V1504" s="401"/>
      <c r="Y1504" s="83"/>
      <c r="AA1504" s="401"/>
      <c r="AB1504" s="401"/>
      <c r="AI1504" s="80"/>
      <c r="AL1504" s="401"/>
      <c r="AM1504" s="401"/>
      <c r="AP1504" s="402"/>
      <c r="AS1504" s="624"/>
    </row>
    <row r="1505" spans="1:45" s="77" customFormat="1">
      <c r="A1505" s="72"/>
      <c r="B1505" s="78"/>
      <c r="C1505" s="78"/>
      <c r="E1505" s="72"/>
      <c r="F1505" s="72"/>
      <c r="G1505" s="72"/>
      <c r="H1505" s="72"/>
      <c r="I1505" s="72"/>
      <c r="J1505" s="72"/>
      <c r="L1505" s="81"/>
      <c r="M1505" s="74"/>
      <c r="N1505" s="74"/>
      <c r="O1505" s="74"/>
      <c r="P1505" s="74"/>
      <c r="Q1505" s="73"/>
      <c r="R1505" s="82"/>
      <c r="S1505" s="82"/>
      <c r="T1505" s="401"/>
      <c r="U1505" s="401"/>
      <c r="V1505" s="401"/>
      <c r="Y1505" s="83"/>
      <c r="AA1505" s="401"/>
      <c r="AB1505" s="401"/>
      <c r="AI1505" s="80"/>
      <c r="AL1505" s="401"/>
      <c r="AM1505" s="401"/>
      <c r="AP1505" s="402"/>
      <c r="AS1505" s="624"/>
    </row>
    <row r="1506" spans="1:45" s="77" customFormat="1">
      <c r="A1506" s="72"/>
      <c r="B1506" s="78"/>
      <c r="C1506" s="78"/>
      <c r="E1506" s="72"/>
      <c r="F1506" s="72"/>
      <c r="G1506" s="72"/>
      <c r="H1506" s="72"/>
      <c r="I1506" s="72"/>
      <c r="J1506" s="72"/>
      <c r="L1506" s="81"/>
      <c r="M1506" s="74"/>
      <c r="N1506" s="74"/>
      <c r="O1506" s="74"/>
      <c r="P1506" s="74"/>
      <c r="Q1506" s="73"/>
      <c r="R1506" s="82"/>
      <c r="S1506" s="82"/>
      <c r="T1506" s="401"/>
      <c r="U1506" s="401"/>
      <c r="V1506" s="401"/>
      <c r="Y1506" s="83"/>
      <c r="AA1506" s="401"/>
      <c r="AB1506" s="401"/>
      <c r="AI1506" s="80"/>
      <c r="AL1506" s="401"/>
      <c r="AM1506" s="401"/>
      <c r="AP1506" s="402"/>
      <c r="AS1506" s="624"/>
    </row>
    <row r="1507" spans="1:45" s="77" customFormat="1">
      <c r="A1507" s="72"/>
      <c r="B1507" s="78"/>
      <c r="C1507" s="78"/>
      <c r="E1507" s="72"/>
      <c r="F1507" s="72"/>
      <c r="G1507" s="72"/>
      <c r="H1507" s="72"/>
      <c r="I1507" s="72"/>
      <c r="J1507" s="72"/>
      <c r="L1507" s="81"/>
      <c r="M1507" s="74"/>
      <c r="N1507" s="74"/>
      <c r="O1507" s="74"/>
      <c r="P1507" s="74"/>
      <c r="Q1507" s="73"/>
      <c r="R1507" s="82"/>
      <c r="S1507" s="82"/>
      <c r="T1507" s="401"/>
      <c r="U1507" s="401"/>
      <c r="V1507" s="401"/>
      <c r="Y1507" s="83"/>
      <c r="AA1507" s="401"/>
      <c r="AB1507" s="401"/>
      <c r="AI1507" s="80"/>
      <c r="AL1507" s="401"/>
      <c r="AM1507" s="401"/>
      <c r="AP1507" s="402"/>
      <c r="AS1507" s="624"/>
    </row>
    <row r="1508" spans="1:45" s="77" customFormat="1">
      <c r="A1508" s="72"/>
      <c r="B1508" s="78"/>
      <c r="C1508" s="78"/>
      <c r="E1508" s="72"/>
      <c r="F1508" s="72"/>
      <c r="G1508" s="72"/>
      <c r="H1508" s="72"/>
      <c r="I1508" s="72"/>
      <c r="J1508" s="72"/>
      <c r="L1508" s="81"/>
      <c r="M1508" s="74"/>
      <c r="N1508" s="74"/>
      <c r="O1508" s="74"/>
      <c r="P1508" s="74"/>
      <c r="Q1508" s="73"/>
      <c r="R1508" s="82"/>
      <c r="S1508" s="82"/>
      <c r="T1508" s="401"/>
      <c r="U1508" s="401"/>
      <c r="V1508" s="401"/>
      <c r="Y1508" s="83"/>
      <c r="AA1508" s="401"/>
      <c r="AB1508" s="401"/>
      <c r="AI1508" s="80"/>
      <c r="AL1508" s="401"/>
      <c r="AM1508" s="401"/>
      <c r="AP1508" s="402"/>
      <c r="AS1508" s="624"/>
    </row>
    <row r="1509" spans="1:45" s="77" customFormat="1">
      <c r="A1509" s="72"/>
      <c r="B1509" s="78"/>
      <c r="C1509" s="78"/>
      <c r="E1509" s="72"/>
      <c r="F1509" s="72"/>
      <c r="G1509" s="72"/>
      <c r="H1509" s="72"/>
      <c r="I1509" s="72"/>
      <c r="J1509" s="72"/>
      <c r="L1509" s="81"/>
      <c r="M1509" s="74"/>
      <c r="N1509" s="74"/>
      <c r="O1509" s="74"/>
      <c r="P1509" s="74"/>
      <c r="Q1509" s="73"/>
      <c r="R1509" s="82"/>
      <c r="S1509" s="82"/>
      <c r="T1509" s="401"/>
      <c r="U1509" s="401"/>
      <c r="V1509" s="401"/>
      <c r="Y1509" s="83"/>
      <c r="AA1509" s="401"/>
      <c r="AB1509" s="401"/>
      <c r="AI1509" s="80"/>
      <c r="AL1509" s="401"/>
      <c r="AM1509" s="401"/>
      <c r="AP1509" s="402"/>
      <c r="AS1509" s="624"/>
    </row>
    <row r="1510" spans="1:45" s="77" customFormat="1">
      <c r="A1510" s="72"/>
      <c r="B1510" s="78"/>
      <c r="C1510" s="78"/>
      <c r="E1510" s="72"/>
      <c r="F1510" s="72"/>
      <c r="G1510" s="72"/>
      <c r="H1510" s="72"/>
      <c r="I1510" s="72"/>
      <c r="J1510" s="72"/>
      <c r="L1510" s="81"/>
      <c r="M1510" s="74"/>
      <c r="N1510" s="74"/>
      <c r="O1510" s="74"/>
      <c r="P1510" s="74"/>
      <c r="Q1510" s="73"/>
      <c r="R1510" s="82"/>
      <c r="S1510" s="82"/>
      <c r="T1510" s="401"/>
      <c r="U1510" s="401"/>
      <c r="V1510" s="401"/>
      <c r="Y1510" s="83"/>
      <c r="AA1510" s="401"/>
      <c r="AB1510" s="401"/>
      <c r="AI1510" s="80"/>
      <c r="AL1510" s="401"/>
      <c r="AM1510" s="401"/>
      <c r="AP1510" s="402"/>
      <c r="AS1510" s="624"/>
    </row>
    <row r="1511" spans="1:45" s="77" customFormat="1">
      <c r="A1511" s="72"/>
      <c r="B1511" s="78"/>
      <c r="C1511" s="78"/>
      <c r="E1511" s="72"/>
      <c r="F1511" s="72"/>
      <c r="G1511" s="72"/>
      <c r="H1511" s="72"/>
      <c r="I1511" s="72"/>
      <c r="J1511" s="72"/>
      <c r="L1511" s="81"/>
      <c r="M1511" s="74"/>
      <c r="N1511" s="74"/>
      <c r="O1511" s="74"/>
      <c r="P1511" s="74"/>
      <c r="Q1511" s="73"/>
      <c r="R1511" s="82"/>
      <c r="S1511" s="82"/>
      <c r="T1511" s="401"/>
      <c r="U1511" s="401"/>
      <c r="V1511" s="401"/>
      <c r="Y1511" s="83"/>
      <c r="AA1511" s="401"/>
      <c r="AB1511" s="401"/>
      <c r="AI1511" s="80"/>
      <c r="AL1511" s="401"/>
      <c r="AM1511" s="401"/>
      <c r="AP1511" s="402"/>
      <c r="AS1511" s="624"/>
    </row>
    <row r="1512" spans="1:45" s="77" customFormat="1">
      <c r="A1512" s="72"/>
      <c r="B1512" s="78"/>
      <c r="C1512" s="78"/>
      <c r="E1512" s="72"/>
      <c r="F1512" s="72"/>
      <c r="G1512" s="72"/>
      <c r="H1512" s="72"/>
      <c r="I1512" s="72"/>
      <c r="J1512" s="72"/>
      <c r="L1512" s="81"/>
      <c r="M1512" s="74"/>
      <c r="N1512" s="74"/>
      <c r="O1512" s="74"/>
      <c r="P1512" s="74"/>
      <c r="Q1512" s="73"/>
      <c r="R1512" s="82"/>
      <c r="S1512" s="82"/>
      <c r="T1512" s="401"/>
      <c r="U1512" s="401"/>
      <c r="V1512" s="401"/>
      <c r="Y1512" s="83"/>
      <c r="AA1512" s="401"/>
      <c r="AB1512" s="401"/>
      <c r="AI1512" s="80"/>
      <c r="AL1512" s="401"/>
      <c r="AM1512" s="401"/>
      <c r="AP1512" s="402"/>
      <c r="AS1512" s="624"/>
    </row>
    <row r="1513" spans="1:45" s="77" customFormat="1">
      <c r="A1513" s="72"/>
      <c r="B1513" s="78"/>
      <c r="C1513" s="78"/>
      <c r="E1513" s="72"/>
      <c r="F1513" s="72"/>
      <c r="G1513" s="72"/>
      <c r="H1513" s="72"/>
      <c r="I1513" s="72"/>
      <c r="J1513" s="72"/>
      <c r="L1513" s="81"/>
      <c r="M1513" s="74"/>
      <c r="N1513" s="74"/>
      <c r="O1513" s="74"/>
      <c r="P1513" s="74"/>
      <c r="Q1513" s="73"/>
      <c r="R1513" s="82"/>
      <c r="S1513" s="82"/>
      <c r="T1513" s="401"/>
      <c r="U1513" s="401"/>
      <c r="V1513" s="401"/>
      <c r="Y1513" s="83"/>
      <c r="AA1513" s="401"/>
      <c r="AB1513" s="401"/>
      <c r="AI1513" s="80"/>
      <c r="AL1513" s="401"/>
      <c r="AM1513" s="401"/>
      <c r="AP1513" s="402"/>
      <c r="AS1513" s="624"/>
    </row>
    <row r="1514" spans="1:45" s="77" customFormat="1">
      <c r="A1514" s="72"/>
      <c r="B1514" s="78"/>
      <c r="C1514" s="78"/>
      <c r="E1514" s="72"/>
      <c r="F1514" s="72"/>
      <c r="G1514" s="72"/>
      <c r="H1514" s="72"/>
      <c r="I1514" s="72"/>
      <c r="J1514" s="72"/>
      <c r="L1514" s="81"/>
      <c r="M1514" s="74"/>
      <c r="N1514" s="74"/>
      <c r="O1514" s="74"/>
      <c r="P1514" s="74"/>
      <c r="Q1514" s="73"/>
      <c r="R1514" s="82"/>
      <c r="S1514" s="82"/>
      <c r="T1514" s="401"/>
      <c r="U1514" s="401"/>
      <c r="V1514" s="401"/>
      <c r="Y1514" s="83"/>
      <c r="AA1514" s="401"/>
      <c r="AB1514" s="401"/>
      <c r="AI1514" s="80"/>
      <c r="AL1514" s="401"/>
      <c r="AM1514" s="401"/>
      <c r="AP1514" s="402"/>
      <c r="AS1514" s="624"/>
    </row>
    <row r="1515" spans="1:45" s="77" customFormat="1">
      <c r="A1515" s="72"/>
      <c r="B1515" s="78"/>
      <c r="C1515" s="78"/>
      <c r="E1515" s="72"/>
      <c r="F1515" s="72"/>
      <c r="G1515" s="72"/>
      <c r="H1515" s="72"/>
      <c r="I1515" s="72"/>
      <c r="J1515" s="72"/>
      <c r="L1515" s="81"/>
      <c r="M1515" s="74"/>
      <c r="N1515" s="74"/>
      <c r="O1515" s="74"/>
      <c r="P1515" s="74"/>
      <c r="Q1515" s="73"/>
      <c r="R1515" s="82"/>
      <c r="S1515" s="82"/>
      <c r="T1515" s="401"/>
      <c r="U1515" s="401"/>
      <c r="V1515" s="401"/>
      <c r="Y1515" s="83"/>
      <c r="AA1515" s="401"/>
      <c r="AB1515" s="401"/>
      <c r="AI1515" s="80"/>
      <c r="AL1515" s="401"/>
      <c r="AM1515" s="401"/>
      <c r="AP1515" s="402"/>
      <c r="AS1515" s="624"/>
    </row>
    <row r="1516" spans="1:45" s="77" customFormat="1">
      <c r="A1516" s="72"/>
      <c r="B1516" s="78"/>
      <c r="C1516" s="78"/>
      <c r="E1516" s="72"/>
      <c r="F1516" s="72"/>
      <c r="G1516" s="72"/>
      <c r="H1516" s="72"/>
      <c r="I1516" s="72"/>
      <c r="J1516" s="72"/>
      <c r="L1516" s="81"/>
      <c r="M1516" s="74"/>
      <c r="N1516" s="74"/>
      <c r="O1516" s="74"/>
      <c r="P1516" s="74"/>
      <c r="Q1516" s="73"/>
      <c r="R1516" s="82"/>
      <c r="S1516" s="82"/>
      <c r="T1516" s="401"/>
      <c r="U1516" s="401"/>
      <c r="V1516" s="401"/>
      <c r="Y1516" s="83"/>
      <c r="AA1516" s="401"/>
      <c r="AB1516" s="401"/>
      <c r="AI1516" s="80"/>
      <c r="AL1516" s="401"/>
      <c r="AM1516" s="401"/>
      <c r="AP1516" s="402"/>
      <c r="AS1516" s="624"/>
    </row>
    <row r="1517" spans="1:45" s="77" customFormat="1">
      <c r="A1517" s="72"/>
      <c r="B1517" s="78"/>
      <c r="C1517" s="78"/>
      <c r="E1517" s="72"/>
      <c r="F1517" s="72"/>
      <c r="G1517" s="72"/>
      <c r="H1517" s="72"/>
      <c r="I1517" s="72"/>
      <c r="J1517" s="72"/>
      <c r="L1517" s="81"/>
      <c r="M1517" s="74"/>
      <c r="N1517" s="74"/>
      <c r="O1517" s="74"/>
      <c r="P1517" s="74"/>
      <c r="Q1517" s="73"/>
      <c r="R1517" s="82"/>
      <c r="S1517" s="82"/>
      <c r="T1517" s="401"/>
      <c r="U1517" s="401"/>
      <c r="V1517" s="401"/>
      <c r="Y1517" s="83"/>
      <c r="AA1517" s="401"/>
      <c r="AB1517" s="401"/>
      <c r="AI1517" s="80"/>
      <c r="AL1517" s="401"/>
      <c r="AM1517" s="401"/>
      <c r="AP1517" s="402"/>
      <c r="AS1517" s="624"/>
    </row>
    <row r="1518" spans="1:45" s="77" customFormat="1">
      <c r="A1518" s="72"/>
      <c r="B1518" s="78"/>
      <c r="C1518" s="78"/>
      <c r="E1518" s="72"/>
      <c r="F1518" s="72"/>
      <c r="G1518" s="72"/>
      <c r="H1518" s="72"/>
      <c r="I1518" s="72"/>
      <c r="J1518" s="72"/>
      <c r="L1518" s="81"/>
      <c r="M1518" s="74"/>
      <c r="N1518" s="74"/>
      <c r="O1518" s="74"/>
      <c r="P1518" s="74"/>
      <c r="Q1518" s="73"/>
      <c r="R1518" s="82"/>
      <c r="S1518" s="82"/>
      <c r="T1518" s="401"/>
      <c r="U1518" s="401"/>
      <c r="V1518" s="401"/>
      <c r="Y1518" s="83"/>
      <c r="AA1518" s="401"/>
      <c r="AB1518" s="401"/>
      <c r="AI1518" s="80"/>
      <c r="AL1518" s="401"/>
      <c r="AM1518" s="401"/>
      <c r="AP1518" s="402"/>
      <c r="AS1518" s="624"/>
    </row>
    <row r="1519" spans="1:45" s="77" customFormat="1">
      <c r="A1519" s="72"/>
      <c r="B1519" s="78"/>
      <c r="C1519" s="78"/>
      <c r="E1519" s="72"/>
      <c r="F1519" s="72"/>
      <c r="G1519" s="72"/>
      <c r="H1519" s="72"/>
      <c r="I1519" s="72"/>
      <c r="J1519" s="72"/>
      <c r="L1519" s="81"/>
      <c r="M1519" s="74"/>
      <c r="N1519" s="74"/>
      <c r="O1519" s="74"/>
      <c r="P1519" s="74"/>
      <c r="Q1519" s="73"/>
      <c r="R1519" s="82"/>
      <c r="S1519" s="82"/>
      <c r="T1519" s="401"/>
      <c r="U1519" s="401"/>
      <c r="V1519" s="401"/>
      <c r="Y1519" s="83"/>
      <c r="AA1519" s="401"/>
      <c r="AB1519" s="401"/>
      <c r="AI1519" s="80"/>
      <c r="AL1519" s="401"/>
      <c r="AM1519" s="401"/>
      <c r="AP1519" s="402"/>
      <c r="AS1519" s="624"/>
    </row>
    <row r="1520" spans="1:45" s="77" customFormat="1">
      <c r="A1520" s="72"/>
      <c r="B1520" s="78"/>
      <c r="C1520" s="78"/>
      <c r="E1520" s="72"/>
      <c r="F1520" s="72"/>
      <c r="G1520" s="72"/>
      <c r="H1520" s="72"/>
      <c r="I1520" s="72"/>
      <c r="J1520" s="72"/>
      <c r="L1520" s="81"/>
      <c r="M1520" s="74"/>
      <c r="N1520" s="74"/>
      <c r="O1520" s="74"/>
      <c r="P1520" s="74"/>
      <c r="Q1520" s="73"/>
      <c r="R1520" s="82"/>
      <c r="S1520" s="82"/>
      <c r="T1520" s="401"/>
      <c r="U1520" s="401"/>
      <c r="V1520" s="401"/>
      <c r="Y1520" s="83"/>
      <c r="AA1520" s="401"/>
      <c r="AB1520" s="401"/>
      <c r="AI1520" s="80"/>
      <c r="AL1520" s="401"/>
      <c r="AM1520" s="401"/>
      <c r="AP1520" s="402"/>
      <c r="AS1520" s="624"/>
    </row>
    <row r="1521" spans="1:45" s="77" customFormat="1">
      <c r="A1521" s="72"/>
      <c r="B1521" s="78"/>
      <c r="C1521" s="78"/>
      <c r="E1521" s="72"/>
      <c r="F1521" s="72"/>
      <c r="G1521" s="72"/>
      <c r="H1521" s="72"/>
      <c r="I1521" s="72"/>
      <c r="J1521" s="72"/>
      <c r="L1521" s="81"/>
      <c r="M1521" s="74"/>
      <c r="N1521" s="74"/>
      <c r="O1521" s="74"/>
      <c r="P1521" s="74"/>
      <c r="Q1521" s="73"/>
      <c r="R1521" s="82"/>
      <c r="S1521" s="82"/>
      <c r="T1521" s="401"/>
      <c r="U1521" s="401"/>
      <c r="V1521" s="401"/>
      <c r="Y1521" s="83"/>
      <c r="AA1521" s="401"/>
      <c r="AB1521" s="401"/>
      <c r="AI1521" s="80"/>
      <c r="AL1521" s="401"/>
      <c r="AM1521" s="401"/>
      <c r="AP1521" s="402"/>
      <c r="AS1521" s="624"/>
    </row>
    <row r="1522" spans="1:45" s="77" customFormat="1">
      <c r="A1522" s="72"/>
      <c r="B1522" s="78"/>
      <c r="C1522" s="78"/>
      <c r="E1522" s="72"/>
      <c r="F1522" s="72"/>
      <c r="G1522" s="72"/>
      <c r="H1522" s="72"/>
      <c r="I1522" s="72"/>
      <c r="J1522" s="72"/>
      <c r="L1522" s="81"/>
      <c r="M1522" s="74"/>
      <c r="N1522" s="74"/>
      <c r="O1522" s="74"/>
      <c r="P1522" s="74"/>
      <c r="Q1522" s="73"/>
      <c r="R1522" s="82"/>
      <c r="S1522" s="82"/>
      <c r="T1522" s="401"/>
      <c r="U1522" s="401"/>
      <c r="V1522" s="401"/>
      <c r="Y1522" s="83"/>
      <c r="AA1522" s="401"/>
      <c r="AB1522" s="401"/>
      <c r="AI1522" s="80"/>
      <c r="AL1522" s="401"/>
      <c r="AM1522" s="401"/>
      <c r="AP1522" s="402"/>
      <c r="AS1522" s="624"/>
    </row>
    <row r="1523" spans="1:45" s="77" customFormat="1">
      <c r="A1523" s="72"/>
      <c r="B1523" s="78"/>
      <c r="C1523" s="78"/>
      <c r="E1523" s="72"/>
      <c r="F1523" s="72"/>
      <c r="G1523" s="72"/>
      <c r="H1523" s="72"/>
      <c r="I1523" s="72"/>
      <c r="J1523" s="72"/>
      <c r="L1523" s="81"/>
      <c r="M1523" s="74"/>
      <c r="N1523" s="74"/>
      <c r="O1523" s="74"/>
      <c r="P1523" s="74"/>
      <c r="Q1523" s="73"/>
      <c r="R1523" s="82"/>
      <c r="S1523" s="82"/>
      <c r="T1523" s="401"/>
      <c r="U1523" s="401"/>
      <c r="V1523" s="401"/>
      <c r="Y1523" s="83"/>
      <c r="AA1523" s="401"/>
      <c r="AB1523" s="401"/>
      <c r="AI1523" s="80"/>
      <c r="AL1523" s="401"/>
      <c r="AM1523" s="401"/>
      <c r="AP1523" s="402"/>
      <c r="AS1523" s="624"/>
    </row>
    <row r="1524" spans="1:45" s="77" customFormat="1">
      <c r="A1524" s="72"/>
      <c r="B1524" s="78"/>
      <c r="C1524" s="78"/>
      <c r="E1524" s="72"/>
      <c r="F1524" s="72"/>
      <c r="G1524" s="72"/>
      <c r="H1524" s="72"/>
      <c r="I1524" s="72"/>
      <c r="J1524" s="72"/>
      <c r="L1524" s="81"/>
      <c r="M1524" s="74"/>
      <c r="N1524" s="74"/>
      <c r="O1524" s="74"/>
      <c r="P1524" s="74"/>
      <c r="Q1524" s="73"/>
      <c r="R1524" s="82"/>
      <c r="S1524" s="82"/>
      <c r="T1524" s="401"/>
      <c r="U1524" s="401"/>
      <c r="V1524" s="401"/>
      <c r="Y1524" s="83"/>
      <c r="AA1524" s="401"/>
      <c r="AB1524" s="401"/>
      <c r="AI1524" s="80"/>
      <c r="AL1524" s="401"/>
      <c r="AM1524" s="401"/>
      <c r="AP1524" s="402"/>
      <c r="AS1524" s="624"/>
    </row>
    <row r="1525" spans="1:45" s="77" customFormat="1">
      <c r="A1525" s="72"/>
      <c r="B1525" s="78"/>
      <c r="C1525" s="78"/>
      <c r="E1525" s="72"/>
      <c r="F1525" s="72"/>
      <c r="G1525" s="72"/>
      <c r="H1525" s="72"/>
      <c r="I1525" s="72"/>
      <c r="J1525" s="72"/>
      <c r="L1525" s="81"/>
      <c r="M1525" s="74"/>
      <c r="N1525" s="74"/>
      <c r="O1525" s="74"/>
      <c r="P1525" s="74"/>
      <c r="Q1525" s="73"/>
      <c r="R1525" s="82"/>
      <c r="S1525" s="82"/>
      <c r="T1525" s="401"/>
      <c r="U1525" s="401"/>
      <c r="V1525" s="401"/>
      <c r="Y1525" s="83"/>
      <c r="AA1525" s="401"/>
      <c r="AB1525" s="401"/>
      <c r="AI1525" s="80"/>
      <c r="AL1525" s="401"/>
      <c r="AM1525" s="401"/>
      <c r="AP1525" s="402"/>
      <c r="AS1525" s="624"/>
    </row>
    <row r="1526" spans="1:45" s="77" customFormat="1">
      <c r="A1526" s="72"/>
      <c r="B1526" s="78"/>
      <c r="C1526" s="78"/>
      <c r="E1526" s="72"/>
      <c r="F1526" s="72"/>
      <c r="G1526" s="72"/>
      <c r="H1526" s="72"/>
      <c r="I1526" s="72"/>
      <c r="J1526" s="72"/>
      <c r="L1526" s="81"/>
      <c r="M1526" s="74"/>
      <c r="N1526" s="74"/>
      <c r="O1526" s="74"/>
      <c r="P1526" s="74"/>
      <c r="Q1526" s="73"/>
      <c r="R1526" s="82"/>
      <c r="S1526" s="82"/>
      <c r="T1526" s="401"/>
      <c r="U1526" s="401"/>
      <c r="V1526" s="401"/>
      <c r="Y1526" s="83"/>
      <c r="AA1526" s="401"/>
      <c r="AB1526" s="401"/>
      <c r="AI1526" s="80"/>
      <c r="AL1526" s="401"/>
      <c r="AM1526" s="401"/>
      <c r="AP1526" s="402"/>
      <c r="AS1526" s="624"/>
    </row>
    <row r="1527" spans="1:45" s="77" customFormat="1">
      <c r="A1527" s="72"/>
      <c r="B1527" s="78"/>
      <c r="C1527" s="78"/>
      <c r="E1527" s="72"/>
      <c r="F1527" s="72"/>
      <c r="G1527" s="72"/>
      <c r="H1527" s="72"/>
      <c r="I1527" s="72"/>
      <c r="J1527" s="72"/>
      <c r="L1527" s="81"/>
      <c r="M1527" s="74"/>
      <c r="N1527" s="74"/>
      <c r="O1527" s="74"/>
      <c r="P1527" s="74"/>
      <c r="Q1527" s="73"/>
      <c r="R1527" s="82"/>
      <c r="S1527" s="82"/>
      <c r="T1527" s="401"/>
      <c r="U1527" s="401"/>
      <c r="V1527" s="401"/>
      <c r="Y1527" s="83"/>
      <c r="AA1527" s="401"/>
      <c r="AB1527" s="401"/>
      <c r="AI1527" s="80"/>
      <c r="AL1527" s="401"/>
      <c r="AM1527" s="401"/>
      <c r="AP1527" s="402"/>
      <c r="AS1527" s="624"/>
    </row>
    <row r="1528" spans="1:45" s="77" customFormat="1">
      <c r="A1528" s="72"/>
      <c r="B1528" s="78"/>
      <c r="C1528" s="78"/>
      <c r="E1528" s="72"/>
      <c r="F1528" s="72"/>
      <c r="G1528" s="72"/>
      <c r="H1528" s="72"/>
      <c r="I1528" s="72"/>
      <c r="J1528" s="72"/>
      <c r="L1528" s="81"/>
      <c r="M1528" s="74"/>
      <c r="N1528" s="74"/>
      <c r="O1528" s="74"/>
      <c r="P1528" s="74"/>
      <c r="Q1528" s="73"/>
      <c r="R1528" s="82"/>
      <c r="S1528" s="82"/>
      <c r="T1528" s="401"/>
      <c r="U1528" s="401"/>
      <c r="V1528" s="401"/>
      <c r="Y1528" s="83"/>
      <c r="AA1528" s="401"/>
      <c r="AB1528" s="401"/>
      <c r="AI1528" s="80"/>
      <c r="AL1528" s="401"/>
      <c r="AM1528" s="401"/>
      <c r="AP1528" s="402"/>
      <c r="AS1528" s="624"/>
    </row>
    <row r="1529" spans="1:45" s="77" customFormat="1">
      <c r="A1529" s="72"/>
      <c r="B1529" s="78"/>
      <c r="C1529" s="78"/>
      <c r="E1529" s="72"/>
      <c r="F1529" s="72"/>
      <c r="G1529" s="72"/>
      <c r="H1529" s="72"/>
      <c r="I1529" s="72"/>
      <c r="J1529" s="72"/>
      <c r="L1529" s="81"/>
      <c r="M1529" s="74"/>
      <c r="N1529" s="74"/>
      <c r="O1529" s="74"/>
      <c r="P1529" s="74"/>
      <c r="Q1529" s="73"/>
      <c r="R1529" s="82"/>
      <c r="S1529" s="82"/>
      <c r="T1529" s="401"/>
      <c r="U1529" s="401"/>
      <c r="V1529" s="401"/>
      <c r="Y1529" s="83"/>
      <c r="AA1529" s="401"/>
      <c r="AB1529" s="401"/>
      <c r="AI1529" s="80"/>
      <c r="AL1529" s="401"/>
      <c r="AM1529" s="401"/>
      <c r="AP1529" s="402"/>
      <c r="AS1529" s="624"/>
    </row>
    <row r="1530" spans="1:45" s="77" customFormat="1">
      <c r="A1530" s="72"/>
      <c r="B1530" s="78"/>
      <c r="C1530" s="78"/>
      <c r="E1530" s="72"/>
      <c r="F1530" s="72"/>
      <c r="G1530" s="72"/>
      <c r="H1530" s="72"/>
      <c r="I1530" s="72"/>
      <c r="J1530" s="72"/>
      <c r="L1530" s="81"/>
      <c r="M1530" s="74"/>
      <c r="N1530" s="74"/>
      <c r="O1530" s="74"/>
      <c r="P1530" s="74"/>
      <c r="Q1530" s="73"/>
      <c r="R1530" s="82"/>
      <c r="S1530" s="82"/>
      <c r="T1530" s="401"/>
      <c r="U1530" s="401"/>
      <c r="V1530" s="401"/>
      <c r="Y1530" s="83"/>
      <c r="AA1530" s="401"/>
      <c r="AB1530" s="401"/>
      <c r="AI1530" s="80"/>
      <c r="AL1530" s="401"/>
      <c r="AM1530" s="401"/>
      <c r="AP1530" s="402"/>
      <c r="AS1530" s="624"/>
    </row>
    <row r="1531" spans="1:45" s="77" customFormat="1">
      <c r="A1531" s="72"/>
      <c r="B1531" s="78"/>
      <c r="C1531" s="78"/>
      <c r="E1531" s="72"/>
      <c r="F1531" s="72"/>
      <c r="G1531" s="72"/>
      <c r="H1531" s="72"/>
      <c r="I1531" s="72"/>
      <c r="J1531" s="72"/>
      <c r="L1531" s="81"/>
      <c r="M1531" s="74"/>
      <c r="N1531" s="74"/>
      <c r="O1531" s="74"/>
      <c r="P1531" s="74"/>
      <c r="Q1531" s="73"/>
      <c r="R1531" s="82"/>
      <c r="S1531" s="82"/>
      <c r="T1531" s="401"/>
      <c r="U1531" s="401"/>
      <c r="V1531" s="401"/>
      <c r="Y1531" s="83"/>
      <c r="AA1531" s="401"/>
      <c r="AB1531" s="401"/>
      <c r="AI1531" s="80"/>
      <c r="AL1531" s="401"/>
      <c r="AM1531" s="401"/>
      <c r="AP1531" s="402"/>
      <c r="AS1531" s="624"/>
    </row>
    <row r="1532" spans="1:45" s="77" customFormat="1">
      <c r="A1532" s="72"/>
      <c r="B1532" s="78"/>
      <c r="C1532" s="78"/>
      <c r="E1532" s="72"/>
      <c r="F1532" s="72"/>
      <c r="G1532" s="72"/>
      <c r="H1532" s="72"/>
      <c r="I1532" s="72"/>
      <c r="J1532" s="72"/>
      <c r="L1532" s="81"/>
      <c r="M1532" s="74"/>
      <c r="N1532" s="74"/>
      <c r="O1532" s="74"/>
      <c r="P1532" s="74"/>
      <c r="Q1532" s="73"/>
      <c r="R1532" s="82"/>
      <c r="S1532" s="82"/>
      <c r="T1532" s="401"/>
      <c r="U1532" s="401"/>
      <c r="V1532" s="401"/>
      <c r="Y1532" s="83"/>
      <c r="AA1532" s="401"/>
      <c r="AB1532" s="401"/>
      <c r="AI1532" s="80"/>
      <c r="AL1532" s="401"/>
      <c r="AM1532" s="401"/>
      <c r="AP1532" s="402"/>
      <c r="AS1532" s="624"/>
    </row>
    <row r="1533" spans="1:45" s="77" customFormat="1">
      <c r="A1533" s="72"/>
      <c r="B1533" s="78"/>
      <c r="C1533" s="78"/>
      <c r="E1533" s="72"/>
      <c r="F1533" s="72"/>
      <c r="G1533" s="72"/>
      <c r="H1533" s="72"/>
      <c r="I1533" s="72"/>
      <c r="J1533" s="72"/>
      <c r="L1533" s="81"/>
      <c r="M1533" s="74"/>
      <c r="N1533" s="74"/>
      <c r="O1533" s="74"/>
      <c r="P1533" s="74"/>
      <c r="Q1533" s="73"/>
      <c r="R1533" s="82"/>
      <c r="S1533" s="82"/>
      <c r="T1533" s="401"/>
      <c r="U1533" s="401"/>
      <c r="V1533" s="401"/>
      <c r="Y1533" s="83"/>
      <c r="AA1533" s="401"/>
      <c r="AB1533" s="401"/>
      <c r="AI1533" s="80"/>
      <c r="AL1533" s="401"/>
      <c r="AM1533" s="401"/>
      <c r="AP1533" s="402"/>
      <c r="AS1533" s="624"/>
    </row>
    <row r="1534" spans="1:45" s="77" customFormat="1">
      <c r="A1534" s="72"/>
      <c r="B1534" s="78"/>
      <c r="C1534" s="78"/>
      <c r="E1534" s="72"/>
      <c r="F1534" s="72"/>
      <c r="G1534" s="72"/>
      <c r="H1534" s="72"/>
      <c r="I1534" s="72"/>
      <c r="J1534" s="72"/>
      <c r="L1534" s="81"/>
      <c r="M1534" s="74"/>
      <c r="N1534" s="74"/>
      <c r="O1534" s="74"/>
      <c r="P1534" s="74"/>
      <c r="Q1534" s="73"/>
      <c r="R1534" s="82"/>
      <c r="S1534" s="82"/>
      <c r="T1534" s="401"/>
      <c r="U1534" s="401"/>
      <c r="V1534" s="401"/>
      <c r="Y1534" s="83"/>
      <c r="AA1534" s="401"/>
      <c r="AB1534" s="401"/>
      <c r="AI1534" s="80"/>
      <c r="AL1534" s="401"/>
      <c r="AM1534" s="401"/>
      <c r="AP1534" s="402"/>
      <c r="AS1534" s="624"/>
    </row>
    <row r="1535" spans="1:45" s="77" customFormat="1">
      <c r="A1535" s="72"/>
      <c r="B1535" s="78"/>
      <c r="C1535" s="78"/>
      <c r="E1535" s="72"/>
      <c r="F1535" s="72"/>
      <c r="G1535" s="72"/>
      <c r="H1535" s="72"/>
      <c r="I1535" s="72"/>
      <c r="J1535" s="72"/>
      <c r="L1535" s="81"/>
      <c r="M1535" s="74"/>
      <c r="N1535" s="74"/>
      <c r="O1535" s="74"/>
      <c r="P1535" s="74"/>
      <c r="Q1535" s="73"/>
      <c r="R1535" s="82"/>
      <c r="S1535" s="82"/>
      <c r="T1535" s="401"/>
      <c r="U1535" s="401"/>
      <c r="V1535" s="401"/>
      <c r="Y1535" s="83"/>
      <c r="AA1535" s="401"/>
      <c r="AB1535" s="401"/>
      <c r="AI1535" s="80"/>
      <c r="AL1535" s="401"/>
      <c r="AM1535" s="401"/>
      <c r="AP1535" s="402"/>
      <c r="AS1535" s="624"/>
    </row>
    <row r="1536" spans="1:45" s="77" customFormat="1">
      <c r="A1536" s="72"/>
      <c r="B1536" s="78"/>
      <c r="C1536" s="78"/>
      <c r="E1536" s="72"/>
      <c r="F1536" s="72"/>
      <c r="G1536" s="72"/>
      <c r="H1536" s="72"/>
      <c r="I1536" s="72"/>
      <c r="J1536" s="72"/>
      <c r="L1536" s="81"/>
      <c r="M1536" s="74"/>
      <c r="N1536" s="74"/>
      <c r="O1536" s="74"/>
      <c r="P1536" s="74"/>
      <c r="Q1536" s="73"/>
      <c r="R1536" s="82"/>
      <c r="S1536" s="82"/>
      <c r="T1536" s="401"/>
      <c r="U1536" s="401"/>
      <c r="V1536" s="401"/>
      <c r="Y1536" s="83"/>
      <c r="AA1536" s="401"/>
      <c r="AB1536" s="401"/>
      <c r="AI1536" s="80"/>
      <c r="AL1536" s="401"/>
      <c r="AM1536" s="401"/>
      <c r="AP1536" s="402"/>
      <c r="AS1536" s="624"/>
    </row>
    <row r="1537" spans="1:45" s="77" customFormat="1">
      <c r="A1537" s="72"/>
      <c r="B1537" s="78"/>
      <c r="C1537" s="78"/>
      <c r="E1537" s="72"/>
      <c r="F1537" s="72"/>
      <c r="G1537" s="72"/>
      <c r="H1537" s="72"/>
      <c r="I1537" s="72"/>
      <c r="J1537" s="72"/>
      <c r="L1537" s="81"/>
      <c r="M1537" s="74"/>
      <c r="N1537" s="74"/>
      <c r="O1537" s="74"/>
      <c r="P1537" s="74"/>
      <c r="Q1537" s="73"/>
      <c r="R1537" s="82"/>
      <c r="S1537" s="82"/>
      <c r="T1537" s="401"/>
      <c r="U1537" s="401"/>
      <c r="V1537" s="401"/>
      <c r="Y1537" s="83"/>
      <c r="AA1537" s="401"/>
      <c r="AB1537" s="401"/>
      <c r="AI1537" s="80"/>
      <c r="AL1537" s="401"/>
      <c r="AM1537" s="401"/>
      <c r="AP1537" s="402"/>
      <c r="AS1537" s="624"/>
    </row>
    <row r="1538" spans="1:45" s="77" customFormat="1">
      <c r="A1538" s="72"/>
      <c r="B1538" s="78"/>
      <c r="C1538" s="78"/>
      <c r="E1538" s="72"/>
      <c r="F1538" s="72"/>
      <c r="G1538" s="72"/>
      <c r="H1538" s="72"/>
      <c r="I1538" s="72"/>
      <c r="J1538" s="72"/>
      <c r="L1538" s="81"/>
      <c r="M1538" s="74"/>
      <c r="N1538" s="74"/>
      <c r="O1538" s="74"/>
      <c r="P1538" s="74"/>
      <c r="Q1538" s="73"/>
      <c r="R1538" s="82"/>
      <c r="S1538" s="82"/>
      <c r="T1538" s="401"/>
      <c r="U1538" s="401"/>
      <c r="V1538" s="401"/>
      <c r="Y1538" s="83"/>
      <c r="AA1538" s="401"/>
      <c r="AB1538" s="401"/>
      <c r="AI1538" s="80"/>
      <c r="AL1538" s="401"/>
      <c r="AM1538" s="401"/>
      <c r="AP1538" s="402"/>
      <c r="AS1538" s="624"/>
    </row>
    <row r="1539" spans="1:45" s="77" customFormat="1">
      <c r="A1539" s="72"/>
      <c r="B1539" s="78"/>
      <c r="C1539" s="78"/>
      <c r="E1539" s="72"/>
      <c r="F1539" s="72"/>
      <c r="G1539" s="72"/>
      <c r="H1539" s="72"/>
      <c r="I1539" s="72"/>
      <c r="J1539" s="72"/>
      <c r="L1539" s="81"/>
      <c r="M1539" s="74"/>
      <c r="N1539" s="74"/>
      <c r="O1539" s="74"/>
      <c r="P1539" s="74"/>
      <c r="Q1539" s="73"/>
      <c r="R1539" s="82"/>
      <c r="S1539" s="82"/>
      <c r="T1539" s="401"/>
      <c r="U1539" s="401"/>
      <c r="V1539" s="401"/>
      <c r="Y1539" s="83"/>
      <c r="AA1539" s="401"/>
      <c r="AB1539" s="401"/>
      <c r="AI1539" s="80"/>
      <c r="AL1539" s="401"/>
      <c r="AM1539" s="401"/>
      <c r="AP1539" s="402"/>
      <c r="AS1539" s="624"/>
    </row>
    <row r="1540" spans="1:45" s="77" customFormat="1">
      <c r="A1540" s="72"/>
      <c r="B1540" s="78"/>
      <c r="C1540" s="78"/>
      <c r="E1540" s="72"/>
      <c r="F1540" s="72"/>
      <c r="G1540" s="72"/>
      <c r="H1540" s="72"/>
      <c r="I1540" s="72"/>
      <c r="J1540" s="72"/>
      <c r="L1540" s="81"/>
      <c r="M1540" s="74"/>
      <c r="N1540" s="74"/>
      <c r="O1540" s="74"/>
      <c r="P1540" s="74"/>
      <c r="Q1540" s="73"/>
      <c r="R1540" s="82"/>
      <c r="S1540" s="82"/>
      <c r="T1540" s="401"/>
      <c r="U1540" s="401"/>
      <c r="V1540" s="401"/>
      <c r="Y1540" s="83"/>
      <c r="AA1540" s="401"/>
      <c r="AB1540" s="401"/>
      <c r="AI1540" s="80"/>
      <c r="AL1540" s="401"/>
      <c r="AM1540" s="401"/>
      <c r="AP1540" s="402"/>
      <c r="AS1540" s="624"/>
    </row>
    <row r="1541" spans="1:45" s="77" customFormat="1">
      <c r="A1541" s="72"/>
      <c r="B1541" s="78"/>
      <c r="C1541" s="78"/>
      <c r="E1541" s="72"/>
      <c r="F1541" s="72"/>
      <c r="G1541" s="72"/>
      <c r="H1541" s="72"/>
      <c r="I1541" s="72"/>
      <c r="J1541" s="72"/>
      <c r="L1541" s="81"/>
      <c r="M1541" s="74"/>
      <c r="N1541" s="74"/>
      <c r="O1541" s="74"/>
      <c r="P1541" s="74"/>
      <c r="Q1541" s="73"/>
      <c r="R1541" s="82"/>
      <c r="S1541" s="82"/>
      <c r="T1541" s="401"/>
      <c r="U1541" s="401"/>
      <c r="V1541" s="401"/>
      <c r="Y1541" s="83"/>
      <c r="AA1541" s="401"/>
      <c r="AB1541" s="401"/>
      <c r="AI1541" s="80"/>
      <c r="AL1541" s="401"/>
      <c r="AM1541" s="401"/>
      <c r="AP1541" s="402"/>
      <c r="AS1541" s="624"/>
    </row>
    <row r="1542" spans="1:45" s="77" customFormat="1">
      <c r="A1542" s="72"/>
      <c r="B1542" s="78"/>
      <c r="C1542" s="78"/>
      <c r="E1542" s="72"/>
      <c r="F1542" s="72"/>
      <c r="G1542" s="72"/>
      <c r="H1542" s="72"/>
      <c r="I1542" s="72"/>
      <c r="J1542" s="72"/>
      <c r="L1542" s="81"/>
      <c r="M1542" s="74"/>
      <c r="N1542" s="74"/>
      <c r="O1542" s="74"/>
      <c r="P1542" s="74"/>
      <c r="Q1542" s="73"/>
      <c r="R1542" s="82"/>
      <c r="S1542" s="82"/>
      <c r="T1542" s="401"/>
      <c r="U1542" s="401"/>
      <c r="V1542" s="401"/>
      <c r="Y1542" s="83"/>
      <c r="AA1542" s="401"/>
      <c r="AB1542" s="401"/>
      <c r="AI1542" s="80"/>
      <c r="AL1542" s="401"/>
      <c r="AM1542" s="401"/>
      <c r="AP1542" s="402"/>
      <c r="AS1542" s="624"/>
    </row>
    <row r="1543" spans="1:45" s="77" customFormat="1">
      <c r="A1543" s="72"/>
      <c r="B1543" s="78"/>
      <c r="C1543" s="78"/>
      <c r="E1543" s="72"/>
      <c r="F1543" s="72"/>
      <c r="G1543" s="72"/>
      <c r="H1543" s="72"/>
      <c r="I1543" s="72"/>
      <c r="J1543" s="72"/>
      <c r="L1543" s="81"/>
      <c r="M1543" s="74"/>
      <c r="N1543" s="74"/>
      <c r="O1543" s="74"/>
      <c r="P1543" s="74"/>
      <c r="Q1543" s="73"/>
      <c r="R1543" s="82"/>
      <c r="S1543" s="82"/>
      <c r="T1543" s="401"/>
      <c r="U1543" s="401"/>
      <c r="V1543" s="401"/>
      <c r="Y1543" s="83"/>
      <c r="AA1543" s="401"/>
      <c r="AB1543" s="401"/>
      <c r="AI1543" s="80"/>
      <c r="AL1543" s="401"/>
      <c r="AM1543" s="401"/>
      <c r="AP1543" s="402"/>
      <c r="AS1543" s="624"/>
    </row>
    <row r="1544" spans="1:45" s="77" customFormat="1">
      <c r="A1544" s="72"/>
      <c r="B1544" s="78"/>
      <c r="C1544" s="78"/>
      <c r="E1544" s="72"/>
      <c r="F1544" s="72"/>
      <c r="G1544" s="72"/>
      <c r="H1544" s="72"/>
      <c r="I1544" s="72"/>
      <c r="J1544" s="72"/>
      <c r="L1544" s="81"/>
      <c r="M1544" s="74"/>
      <c r="N1544" s="74"/>
      <c r="O1544" s="74"/>
      <c r="P1544" s="74"/>
      <c r="Q1544" s="73"/>
      <c r="R1544" s="82"/>
      <c r="S1544" s="82"/>
      <c r="T1544" s="401"/>
      <c r="U1544" s="401"/>
      <c r="V1544" s="401"/>
      <c r="Y1544" s="83"/>
      <c r="AA1544" s="401"/>
      <c r="AB1544" s="401"/>
      <c r="AI1544" s="80"/>
      <c r="AL1544" s="401"/>
      <c r="AM1544" s="401"/>
      <c r="AP1544" s="402"/>
      <c r="AS1544" s="624"/>
    </row>
    <row r="1545" spans="1:45" s="77" customFormat="1">
      <c r="A1545" s="72"/>
      <c r="B1545" s="78"/>
      <c r="C1545" s="78"/>
      <c r="E1545" s="72"/>
      <c r="F1545" s="72"/>
      <c r="G1545" s="72"/>
      <c r="H1545" s="72"/>
      <c r="I1545" s="72"/>
      <c r="J1545" s="72"/>
      <c r="L1545" s="81"/>
      <c r="M1545" s="74"/>
      <c r="N1545" s="74"/>
      <c r="O1545" s="74"/>
      <c r="P1545" s="74"/>
      <c r="Q1545" s="73"/>
      <c r="R1545" s="82"/>
      <c r="S1545" s="82"/>
      <c r="T1545" s="401"/>
      <c r="U1545" s="401"/>
      <c r="V1545" s="401"/>
      <c r="Y1545" s="83"/>
      <c r="AA1545" s="401"/>
      <c r="AB1545" s="401"/>
      <c r="AI1545" s="80"/>
      <c r="AL1545" s="401"/>
      <c r="AM1545" s="401"/>
      <c r="AP1545" s="402"/>
      <c r="AS1545" s="624"/>
    </row>
    <row r="1546" spans="1:45" s="77" customFormat="1">
      <c r="A1546" s="72"/>
      <c r="B1546" s="78"/>
      <c r="C1546" s="78"/>
      <c r="E1546" s="72"/>
      <c r="F1546" s="72"/>
      <c r="G1546" s="72"/>
      <c r="H1546" s="72"/>
      <c r="I1546" s="72"/>
      <c r="J1546" s="72"/>
      <c r="L1546" s="81"/>
      <c r="M1546" s="74"/>
      <c r="N1546" s="74"/>
      <c r="O1546" s="74"/>
      <c r="P1546" s="74"/>
      <c r="Q1546" s="73"/>
      <c r="R1546" s="82"/>
      <c r="S1546" s="82"/>
      <c r="T1546" s="401"/>
      <c r="U1546" s="401"/>
      <c r="V1546" s="401"/>
      <c r="Y1546" s="83"/>
      <c r="AA1546" s="401"/>
      <c r="AB1546" s="401"/>
      <c r="AI1546" s="80"/>
      <c r="AL1546" s="401"/>
      <c r="AM1546" s="401"/>
      <c r="AP1546" s="402"/>
      <c r="AS1546" s="624"/>
    </row>
    <row r="1547" spans="1:45" s="77" customFormat="1">
      <c r="A1547" s="72"/>
      <c r="B1547" s="78"/>
      <c r="C1547" s="78"/>
      <c r="E1547" s="72"/>
      <c r="F1547" s="72"/>
      <c r="G1547" s="72"/>
      <c r="H1547" s="72"/>
      <c r="I1547" s="72"/>
      <c r="J1547" s="72"/>
      <c r="L1547" s="81"/>
      <c r="M1547" s="74"/>
      <c r="N1547" s="74"/>
      <c r="O1547" s="74"/>
      <c r="P1547" s="74"/>
      <c r="Q1547" s="73"/>
      <c r="R1547" s="82"/>
      <c r="S1547" s="82"/>
      <c r="T1547" s="401"/>
      <c r="U1547" s="401"/>
      <c r="V1547" s="401"/>
      <c r="Y1547" s="83"/>
      <c r="AA1547" s="401"/>
      <c r="AB1547" s="401"/>
      <c r="AI1547" s="80"/>
      <c r="AL1547" s="401"/>
      <c r="AM1547" s="401"/>
      <c r="AP1547" s="402"/>
      <c r="AS1547" s="624"/>
    </row>
    <row r="1548" spans="1:45" s="77" customFormat="1">
      <c r="A1548" s="72"/>
      <c r="B1548" s="78"/>
      <c r="C1548" s="78"/>
      <c r="E1548" s="72"/>
      <c r="F1548" s="72"/>
      <c r="G1548" s="72"/>
      <c r="H1548" s="72"/>
      <c r="I1548" s="72"/>
      <c r="J1548" s="72"/>
      <c r="L1548" s="81"/>
      <c r="M1548" s="74"/>
      <c r="N1548" s="74"/>
      <c r="O1548" s="74"/>
      <c r="P1548" s="74"/>
      <c r="Q1548" s="73"/>
      <c r="R1548" s="82"/>
      <c r="S1548" s="82"/>
      <c r="T1548" s="401"/>
      <c r="U1548" s="401"/>
      <c r="V1548" s="401"/>
      <c r="Y1548" s="83"/>
      <c r="AA1548" s="401"/>
      <c r="AB1548" s="401"/>
      <c r="AI1548" s="80"/>
      <c r="AL1548" s="401"/>
      <c r="AM1548" s="401"/>
      <c r="AP1548" s="402"/>
      <c r="AS1548" s="624"/>
    </row>
    <row r="1549" spans="1:45" s="77" customFormat="1">
      <c r="A1549" s="72"/>
      <c r="B1549" s="78"/>
      <c r="C1549" s="78"/>
      <c r="E1549" s="72"/>
      <c r="F1549" s="72"/>
      <c r="G1549" s="72"/>
      <c r="H1549" s="72"/>
      <c r="I1549" s="72"/>
      <c r="J1549" s="72"/>
      <c r="L1549" s="81"/>
      <c r="M1549" s="74"/>
      <c r="N1549" s="74"/>
      <c r="O1549" s="74"/>
      <c r="P1549" s="74"/>
      <c r="Q1549" s="73"/>
      <c r="R1549" s="82"/>
      <c r="S1549" s="82"/>
      <c r="T1549" s="401"/>
      <c r="U1549" s="401"/>
      <c r="V1549" s="401"/>
      <c r="Y1549" s="83"/>
      <c r="AA1549" s="401"/>
      <c r="AB1549" s="401"/>
      <c r="AI1549" s="80"/>
      <c r="AL1549" s="401"/>
      <c r="AM1549" s="401"/>
      <c r="AP1549" s="402"/>
      <c r="AS1549" s="624"/>
    </row>
    <row r="1550" spans="1:45" s="77" customFormat="1">
      <c r="A1550" s="72"/>
      <c r="B1550" s="78"/>
      <c r="C1550" s="78"/>
      <c r="E1550" s="72"/>
      <c r="F1550" s="72"/>
      <c r="G1550" s="72"/>
      <c r="H1550" s="72"/>
      <c r="I1550" s="72"/>
      <c r="J1550" s="72"/>
      <c r="L1550" s="81"/>
      <c r="M1550" s="74"/>
      <c r="N1550" s="74"/>
      <c r="O1550" s="74"/>
      <c r="P1550" s="74"/>
      <c r="Q1550" s="73"/>
      <c r="R1550" s="82"/>
      <c r="S1550" s="82"/>
      <c r="T1550" s="401"/>
      <c r="U1550" s="401"/>
      <c r="V1550" s="401"/>
      <c r="Y1550" s="83"/>
      <c r="AA1550" s="401"/>
      <c r="AB1550" s="401"/>
      <c r="AI1550" s="80"/>
      <c r="AL1550" s="401"/>
      <c r="AM1550" s="401"/>
      <c r="AP1550" s="402"/>
      <c r="AS1550" s="624"/>
    </row>
    <row r="1551" spans="1:45" s="77" customFormat="1">
      <c r="A1551" s="72"/>
      <c r="B1551" s="78"/>
      <c r="C1551" s="78"/>
      <c r="E1551" s="72"/>
      <c r="F1551" s="72"/>
      <c r="G1551" s="72"/>
      <c r="H1551" s="72"/>
      <c r="I1551" s="72"/>
      <c r="J1551" s="72"/>
      <c r="L1551" s="81"/>
      <c r="M1551" s="74"/>
      <c r="N1551" s="74"/>
      <c r="O1551" s="74"/>
      <c r="P1551" s="74"/>
      <c r="Q1551" s="73"/>
      <c r="R1551" s="82"/>
      <c r="S1551" s="82"/>
      <c r="T1551" s="401"/>
      <c r="U1551" s="401"/>
      <c r="V1551" s="401"/>
      <c r="Y1551" s="83"/>
      <c r="AA1551" s="401"/>
      <c r="AB1551" s="401"/>
      <c r="AI1551" s="80"/>
      <c r="AL1551" s="401"/>
      <c r="AM1551" s="401"/>
      <c r="AP1551" s="402"/>
      <c r="AS1551" s="624"/>
    </row>
    <row r="1552" spans="1:45" s="77" customFormat="1">
      <c r="A1552" s="72"/>
      <c r="B1552" s="78"/>
      <c r="C1552" s="78"/>
      <c r="E1552" s="72"/>
      <c r="F1552" s="72"/>
      <c r="G1552" s="72"/>
      <c r="H1552" s="72"/>
      <c r="I1552" s="72"/>
      <c r="J1552" s="72"/>
      <c r="L1552" s="81"/>
      <c r="M1552" s="74"/>
      <c r="N1552" s="74"/>
      <c r="O1552" s="74"/>
      <c r="P1552" s="74"/>
      <c r="Q1552" s="73"/>
      <c r="R1552" s="82"/>
      <c r="S1552" s="82"/>
      <c r="T1552" s="401"/>
      <c r="U1552" s="401"/>
      <c r="V1552" s="401"/>
      <c r="Y1552" s="83"/>
      <c r="AA1552" s="401"/>
      <c r="AB1552" s="401"/>
      <c r="AI1552" s="80"/>
      <c r="AL1552" s="401"/>
      <c r="AM1552" s="401"/>
      <c r="AP1552" s="402"/>
      <c r="AS1552" s="624"/>
    </row>
    <row r="1553" spans="1:45" s="77" customFormat="1">
      <c r="A1553" s="72"/>
      <c r="B1553" s="78"/>
      <c r="C1553" s="78"/>
      <c r="E1553" s="72"/>
      <c r="F1553" s="72"/>
      <c r="G1553" s="72"/>
      <c r="H1553" s="72"/>
      <c r="I1553" s="72"/>
      <c r="J1553" s="72"/>
      <c r="L1553" s="81"/>
      <c r="M1553" s="74"/>
      <c r="N1553" s="74"/>
      <c r="O1553" s="74"/>
      <c r="P1553" s="74"/>
      <c r="Q1553" s="73"/>
      <c r="R1553" s="82"/>
      <c r="S1553" s="82"/>
      <c r="T1553" s="401"/>
      <c r="U1553" s="401"/>
      <c r="V1553" s="401"/>
      <c r="Y1553" s="83"/>
      <c r="AA1553" s="401"/>
      <c r="AB1553" s="401"/>
      <c r="AI1553" s="80"/>
      <c r="AL1553" s="401"/>
      <c r="AM1553" s="401"/>
      <c r="AP1553" s="402"/>
      <c r="AS1553" s="624"/>
    </row>
    <row r="1554" spans="1:45" s="77" customFormat="1">
      <c r="A1554" s="72"/>
      <c r="B1554" s="78"/>
      <c r="C1554" s="78"/>
      <c r="E1554" s="72"/>
      <c r="F1554" s="72"/>
      <c r="G1554" s="72"/>
      <c r="H1554" s="72"/>
      <c r="I1554" s="72"/>
      <c r="J1554" s="72"/>
      <c r="L1554" s="81"/>
      <c r="M1554" s="74"/>
      <c r="N1554" s="74"/>
      <c r="O1554" s="74"/>
      <c r="P1554" s="74"/>
      <c r="Q1554" s="73"/>
      <c r="R1554" s="82"/>
      <c r="S1554" s="82"/>
      <c r="T1554" s="401"/>
      <c r="U1554" s="401"/>
      <c r="V1554" s="401"/>
      <c r="Y1554" s="83"/>
      <c r="AA1554" s="401"/>
      <c r="AB1554" s="401"/>
      <c r="AI1554" s="80"/>
      <c r="AL1554" s="401"/>
      <c r="AM1554" s="401"/>
      <c r="AP1554" s="402"/>
      <c r="AS1554" s="624"/>
    </row>
    <row r="1555" spans="1:45" s="77" customFormat="1">
      <c r="A1555" s="72"/>
      <c r="B1555" s="78"/>
      <c r="C1555" s="78"/>
      <c r="E1555" s="72"/>
      <c r="F1555" s="72"/>
      <c r="G1555" s="72"/>
      <c r="H1555" s="72"/>
      <c r="I1555" s="72"/>
      <c r="J1555" s="72"/>
      <c r="L1555" s="81"/>
      <c r="M1555" s="74"/>
      <c r="N1555" s="74"/>
      <c r="O1555" s="74"/>
      <c r="P1555" s="74"/>
      <c r="Q1555" s="73"/>
      <c r="R1555" s="82"/>
      <c r="S1555" s="82"/>
      <c r="T1555" s="401"/>
      <c r="U1555" s="401"/>
      <c r="V1555" s="401"/>
      <c r="Y1555" s="83"/>
      <c r="AA1555" s="401"/>
      <c r="AB1555" s="401"/>
      <c r="AI1555" s="80"/>
      <c r="AL1555" s="401"/>
      <c r="AM1555" s="401"/>
      <c r="AP1555" s="402"/>
      <c r="AS1555" s="624"/>
    </row>
    <row r="1556" spans="1:45" s="77" customFormat="1">
      <c r="A1556" s="72"/>
      <c r="B1556" s="78"/>
      <c r="C1556" s="78"/>
      <c r="E1556" s="72"/>
      <c r="F1556" s="72"/>
      <c r="G1556" s="72"/>
      <c r="H1556" s="72"/>
      <c r="I1556" s="72"/>
      <c r="J1556" s="72"/>
      <c r="L1556" s="81"/>
      <c r="M1556" s="74"/>
      <c r="N1556" s="74"/>
      <c r="O1556" s="74"/>
      <c r="P1556" s="74"/>
      <c r="Q1556" s="73"/>
      <c r="R1556" s="82"/>
      <c r="S1556" s="82"/>
      <c r="T1556" s="401"/>
      <c r="U1556" s="401"/>
      <c r="V1556" s="401"/>
      <c r="Y1556" s="83"/>
      <c r="AA1556" s="401"/>
      <c r="AB1556" s="401"/>
      <c r="AI1556" s="80"/>
      <c r="AL1556" s="401"/>
      <c r="AM1556" s="401"/>
      <c r="AP1556" s="402"/>
      <c r="AS1556" s="624"/>
    </row>
    <row r="1557" spans="1:45" s="77" customFormat="1">
      <c r="A1557" s="72"/>
      <c r="B1557" s="78"/>
      <c r="C1557" s="78"/>
      <c r="E1557" s="72"/>
      <c r="F1557" s="72"/>
      <c r="G1557" s="72"/>
      <c r="H1557" s="72"/>
      <c r="I1557" s="72"/>
      <c r="J1557" s="72"/>
      <c r="L1557" s="81"/>
      <c r="M1557" s="74"/>
      <c r="N1557" s="74"/>
      <c r="O1557" s="74"/>
      <c r="P1557" s="74"/>
      <c r="Q1557" s="73"/>
      <c r="R1557" s="82"/>
      <c r="S1557" s="82"/>
      <c r="T1557" s="401"/>
      <c r="U1557" s="401"/>
      <c r="V1557" s="401"/>
      <c r="Y1557" s="83"/>
      <c r="AA1557" s="401"/>
      <c r="AB1557" s="401"/>
      <c r="AI1557" s="80"/>
      <c r="AL1557" s="401"/>
      <c r="AM1557" s="401"/>
      <c r="AP1557" s="402"/>
      <c r="AS1557" s="624"/>
    </row>
    <row r="1558" spans="1:45" s="77" customFormat="1">
      <c r="A1558" s="72"/>
      <c r="B1558" s="78"/>
      <c r="C1558" s="78"/>
      <c r="E1558" s="72"/>
      <c r="F1558" s="72"/>
      <c r="G1558" s="72"/>
      <c r="H1558" s="72"/>
      <c r="I1558" s="72"/>
      <c r="J1558" s="72"/>
      <c r="L1558" s="81"/>
      <c r="M1558" s="74"/>
      <c r="N1558" s="74"/>
      <c r="O1558" s="74"/>
      <c r="P1558" s="74"/>
      <c r="Q1558" s="73"/>
      <c r="R1558" s="82"/>
      <c r="S1558" s="82"/>
      <c r="T1558" s="401"/>
      <c r="U1558" s="401"/>
      <c r="V1558" s="401"/>
      <c r="Y1558" s="83"/>
      <c r="AA1558" s="401"/>
      <c r="AB1558" s="401"/>
      <c r="AI1558" s="80"/>
      <c r="AL1558" s="401"/>
      <c r="AM1558" s="401"/>
      <c r="AP1558" s="402"/>
      <c r="AS1558" s="624"/>
    </row>
    <row r="1559" spans="1:45" s="77" customFormat="1">
      <c r="A1559" s="72"/>
      <c r="B1559" s="78"/>
      <c r="C1559" s="78"/>
      <c r="E1559" s="72"/>
      <c r="F1559" s="72"/>
      <c r="G1559" s="72"/>
      <c r="H1559" s="72"/>
      <c r="I1559" s="72"/>
      <c r="J1559" s="72"/>
      <c r="L1559" s="81"/>
      <c r="M1559" s="74"/>
      <c r="N1559" s="74"/>
      <c r="O1559" s="74"/>
      <c r="P1559" s="74"/>
      <c r="Q1559" s="73"/>
      <c r="R1559" s="82"/>
      <c r="S1559" s="82"/>
      <c r="T1559" s="401"/>
      <c r="U1559" s="401"/>
      <c r="V1559" s="401"/>
      <c r="Y1559" s="83"/>
      <c r="AA1559" s="401"/>
      <c r="AB1559" s="401"/>
      <c r="AI1559" s="80"/>
      <c r="AL1559" s="401"/>
      <c r="AM1559" s="401"/>
      <c r="AP1559" s="402"/>
      <c r="AS1559" s="624"/>
    </row>
    <row r="1560" spans="1:45" s="77" customFormat="1">
      <c r="A1560" s="72"/>
      <c r="B1560" s="78"/>
      <c r="C1560" s="78"/>
      <c r="E1560" s="72"/>
      <c r="F1560" s="72"/>
      <c r="G1560" s="72"/>
      <c r="H1560" s="72"/>
      <c r="I1560" s="72"/>
      <c r="J1560" s="72"/>
      <c r="L1560" s="81"/>
      <c r="M1560" s="74"/>
      <c r="N1560" s="74"/>
      <c r="O1560" s="74"/>
      <c r="P1560" s="74"/>
      <c r="Q1560" s="73"/>
      <c r="R1560" s="82"/>
      <c r="S1560" s="82"/>
      <c r="T1560" s="401"/>
      <c r="U1560" s="401"/>
      <c r="V1560" s="401"/>
      <c r="Y1560" s="83"/>
      <c r="AA1560" s="401"/>
      <c r="AB1560" s="401"/>
      <c r="AI1560" s="80"/>
      <c r="AL1560" s="401"/>
      <c r="AM1560" s="401"/>
      <c r="AP1560" s="402"/>
      <c r="AS1560" s="624"/>
    </row>
    <row r="1561" spans="1:45" s="77" customFormat="1">
      <c r="A1561" s="72"/>
      <c r="B1561" s="78"/>
      <c r="C1561" s="78"/>
      <c r="E1561" s="72"/>
      <c r="F1561" s="72"/>
      <c r="G1561" s="72"/>
      <c r="H1561" s="72"/>
      <c r="I1561" s="72"/>
      <c r="J1561" s="72"/>
      <c r="L1561" s="81"/>
      <c r="M1561" s="74"/>
      <c r="N1561" s="74"/>
      <c r="O1561" s="74"/>
      <c r="P1561" s="74"/>
      <c r="Q1561" s="73"/>
      <c r="R1561" s="82"/>
      <c r="S1561" s="82"/>
      <c r="T1561" s="401"/>
      <c r="U1561" s="401"/>
      <c r="V1561" s="401"/>
      <c r="Y1561" s="83"/>
      <c r="AA1561" s="401"/>
      <c r="AB1561" s="401"/>
      <c r="AI1561" s="80"/>
      <c r="AL1561" s="401"/>
      <c r="AM1561" s="401"/>
      <c r="AP1561" s="402"/>
      <c r="AS1561" s="624"/>
    </row>
    <row r="1562" spans="1:45" s="77" customFormat="1">
      <c r="A1562" s="72"/>
      <c r="B1562" s="78"/>
      <c r="C1562" s="78"/>
      <c r="E1562" s="72"/>
      <c r="F1562" s="72"/>
      <c r="G1562" s="72"/>
      <c r="H1562" s="72"/>
      <c r="I1562" s="72"/>
      <c r="J1562" s="72"/>
      <c r="L1562" s="81"/>
      <c r="M1562" s="74"/>
      <c r="N1562" s="74"/>
      <c r="O1562" s="74"/>
      <c r="P1562" s="74"/>
      <c r="Q1562" s="73"/>
      <c r="R1562" s="82"/>
      <c r="S1562" s="82"/>
      <c r="T1562" s="401"/>
      <c r="U1562" s="401"/>
      <c r="V1562" s="401"/>
      <c r="Y1562" s="83"/>
      <c r="AA1562" s="401"/>
      <c r="AB1562" s="401"/>
      <c r="AI1562" s="80"/>
      <c r="AL1562" s="401"/>
      <c r="AM1562" s="401"/>
      <c r="AP1562" s="402"/>
      <c r="AS1562" s="624"/>
    </row>
    <row r="1563" spans="1:45" s="77" customFormat="1">
      <c r="A1563" s="72"/>
      <c r="B1563" s="78"/>
      <c r="C1563" s="78"/>
      <c r="E1563" s="72"/>
      <c r="F1563" s="72"/>
      <c r="G1563" s="72"/>
      <c r="H1563" s="72"/>
      <c r="I1563" s="72"/>
      <c r="J1563" s="72"/>
      <c r="L1563" s="81"/>
      <c r="M1563" s="74"/>
      <c r="N1563" s="74"/>
      <c r="O1563" s="74"/>
      <c r="P1563" s="74"/>
      <c r="Q1563" s="73"/>
      <c r="R1563" s="82"/>
      <c r="S1563" s="82"/>
      <c r="T1563" s="401"/>
      <c r="U1563" s="401"/>
      <c r="V1563" s="401"/>
      <c r="Y1563" s="83"/>
      <c r="AA1563" s="401"/>
      <c r="AB1563" s="401"/>
      <c r="AI1563" s="80"/>
      <c r="AL1563" s="401"/>
      <c r="AM1563" s="401"/>
      <c r="AP1563" s="402"/>
      <c r="AS1563" s="624"/>
    </row>
    <row r="1564" spans="1:45" s="77" customFormat="1">
      <c r="A1564" s="72"/>
      <c r="B1564" s="78"/>
      <c r="C1564" s="78"/>
      <c r="E1564" s="72"/>
      <c r="F1564" s="72"/>
      <c r="G1564" s="72"/>
      <c r="H1564" s="72"/>
      <c r="I1564" s="72"/>
      <c r="J1564" s="72"/>
      <c r="L1564" s="81"/>
      <c r="M1564" s="74"/>
      <c r="N1564" s="74"/>
      <c r="O1564" s="74"/>
      <c r="P1564" s="74"/>
      <c r="Q1564" s="73"/>
      <c r="R1564" s="82"/>
      <c r="S1564" s="82"/>
      <c r="T1564" s="401"/>
      <c r="U1564" s="401"/>
      <c r="V1564" s="401"/>
      <c r="Y1564" s="83"/>
      <c r="AA1564" s="401"/>
      <c r="AB1564" s="401"/>
      <c r="AI1564" s="80"/>
      <c r="AL1564" s="401"/>
      <c r="AM1564" s="401"/>
      <c r="AP1564" s="402"/>
      <c r="AS1564" s="624"/>
    </row>
    <row r="1565" spans="1:45" s="77" customFormat="1">
      <c r="A1565" s="72"/>
      <c r="B1565" s="78"/>
      <c r="C1565" s="78"/>
      <c r="E1565" s="72"/>
      <c r="F1565" s="72"/>
      <c r="G1565" s="72"/>
      <c r="H1565" s="72"/>
      <c r="I1565" s="72"/>
      <c r="J1565" s="72"/>
      <c r="L1565" s="81"/>
      <c r="M1565" s="74"/>
      <c r="N1565" s="74"/>
      <c r="O1565" s="74"/>
      <c r="P1565" s="74"/>
      <c r="Q1565" s="73"/>
      <c r="R1565" s="82"/>
      <c r="S1565" s="82"/>
      <c r="T1565" s="401"/>
      <c r="U1565" s="401"/>
      <c r="V1565" s="401"/>
      <c r="Y1565" s="83"/>
      <c r="AA1565" s="401"/>
      <c r="AB1565" s="401"/>
      <c r="AI1565" s="80"/>
      <c r="AL1565" s="401"/>
      <c r="AM1565" s="401"/>
      <c r="AP1565" s="402"/>
      <c r="AS1565" s="624"/>
    </row>
    <row r="1566" spans="1:45" s="77" customFormat="1">
      <c r="A1566" s="72"/>
      <c r="B1566" s="78"/>
      <c r="C1566" s="78"/>
      <c r="E1566" s="72"/>
      <c r="F1566" s="72"/>
      <c r="G1566" s="72"/>
      <c r="H1566" s="72"/>
      <c r="I1566" s="72"/>
      <c r="J1566" s="72"/>
      <c r="L1566" s="81"/>
      <c r="M1566" s="74"/>
      <c r="N1566" s="74"/>
      <c r="O1566" s="74"/>
      <c r="P1566" s="74"/>
      <c r="Q1566" s="73"/>
      <c r="R1566" s="82"/>
      <c r="S1566" s="82"/>
      <c r="T1566" s="401"/>
      <c r="U1566" s="401"/>
      <c r="V1566" s="401"/>
      <c r="Y1566" s="83"/>
      <c r="AA1566" s="401"/>
      <c r="AB1566" s="401"/>
      <c r="AI1566" s="80"/>
      <c r="AL1566" s="401"/>
      <c r="AM1566" s="401"/>
      <c r="AP1566" s="402"/>
      <c r="AS1566" s="624"/>
    </row>
    <row r="1567" spans="1:45" s="77" customFormat="1">
      <c r="A1567" s="72"/>
      <c r="B1567" s="78"/>
      <c r="C1567" s="78"/>
      <c r="E1567" s="72"/>
      <c r="F1567" s="72"/>
      <c r="G1567" s="72"/>
      <c r="H1567" s="72"/>
      <c r="I1567" s="72"/>
      <c r="J1567" s="72"/>
      <c r="L1567" s="81"/>
      <c r="M1567" s="74"/>
      <c r="N1567" s="74"/>
      <c r="O1567" s="74"/>
      <c r="P1567" s="74"/>
      <c r="Q1567" s="73"/>
      <c r="R1567" s="82"/>
      <c r="S1567" s="82"/>
      <c r="T1567" s="401"/>
      <c r="U1567" s="401"/>
      <c r="V1567" s="401"/>
      <c r="Y1567" s="83"/>
      <c r="AA1567" s="401"/>
      <c r="AB1567" s="401"/>
      <c r="AI1567" s="80"/>
      <c r="AL1567" s="401"/>
      <c r="AM1567" s="401"/>
      <c r="AP1567" s="402"/>
      <c r="AS1567" s="624"/>
    </row>
    <row r="1568" spans="1:45" s="77" customFormat="1">
      <c r="A1568" s="72"/>
      <c r="B1568" s="78"/>
      <c r="C1568" s="78"/>
      <c r="E1568" s="72"/>
      <c r="F1568" s="72"/>
      <c r="G1568" s="72"/>
      <c r="H1568" s="72"/>
      <c r="I1568" s="72"/>
      <c r="J1568" s="72"/>
      <c r="L1568" s="81"/>
      <c r="M1568" s="74"/>
      <c r="N1568" s="74"/>
      <c r="O1568" s="74"/>
      <c r="P1568" s="74"/>
      <c r="Q1568" s="73"/>
      <c r="R1568" s="82"/>
      <c r="S1568" s="82"/>
      <c r="T1568" s="401"/>
      <c r="U1568" s="401"/>
      <c r="V1568" s="401"/>
      <c r="Y1568" s="83"/>
      <c r="AA1568" s="401"/>
      <c r="AB1568" s="401"/>
      <c r="AI1568" s="80"/>
      <c r="AL1568" s="401"/>
      <c r="AM1568" s="401"/>
      <c r="AP1568" s="402"/>
      <c r="AS1568" s="624"/>
    </row>
    <row r="1569" spans="1:45" s="77" customFormat="1">
      <c r="A1569" s="72"/>
      <c r="B1569" s="78"/>
      <c r="C1569" s="78"/>
      <c r="E1569" s="72"/>
      <c r="F1569" s="72"/>
      <c r="G1569" s="72"/>
      <c r="H1569" s="72"/>
      <c r="I1569" s="72"/>
      <c r="J1569" s="72"/>
      <c r="L1569" s="81"/>
      <c r="M1569" s="74"/>
      <c r="N1569" s="74"/>
      <c r="O1569" s="74"/>
      <c r="P1569" s="74"/>
      <c r="Q1569" s="73"/>
      <c r="R1569" s="82"/>
      <c r="S1569" s="82"/>
      <c r="T1569" s="401"/>
      <c r="U1569" s="401"/>
      <c r="V1569" s="401"/>
      <c r="Y1569" s="83"/>
      <c r="AA1569" s="401"/>
      <c r="AB1569" s="401"/>
      <c r="AI1569" s="80"/>
      <c r="AL1569" s="401"/>
      <c r="AM1569" s="401"/>
      <c r="AP1569" s="402"/>
      <c r="AS1569" s="624"/>
    </row>
    <row r="1570" spans="1:45" s="77" customFormat="1">
      <c r="A1570" s="72"/>
      <c r="B1570" s="78"/>
      <c r="C1570" s="78"/>
      <c r="E1570" s="72"/>
      <c r="F1570" s="72"/>
      <c r="G1570" s="72"/>
      <c r="H1570" s="72"/>
      <c r="I1570" s="72"/>
      <c r="J1570" s="72"/>
      <c r="L1570" s="81"/>
      <c r="M1570" s="74"/>
      <c r="N1570" s="74"/>
      <c r="O1570" s="74"/>
      <c r="P1570" s="74"/>
      <c r="Q1570" s="73"/>
      <c r="R1570" s="82"/>
      <c r="S1570" s="82"/>
      <c r="T1570" s="401"/>
      <c r="U1570" s="401"/>
      <c r="V1570" s="401"/>
      <c r="Y1570" s="83"/>
      <c r="AA1570" s="401"/>
      <c r="AB1570" s="401"/>
      <c r="AI1570" s="80"/>
      <c r="AL1570" s="401"/>
      <c r="AM1570" s="401"/>
      <c r="AP1570" s="402"/>
      <c r="AS1570" s="624"/>
    </row>
    <row r="1571" spans="1:45" s="77" customFormat="1">
      <c r="A1571" s="72"/>
      <c r="B1571" s="78"/>
      <c r="C1571" s="78"/>
      <c r="E1571" s="72"/>
      <c r="F1571" s="72"/>
      <c r="G1571" s="72"/>
      <c r="H1571" s="72"/>
      <c r="I1571" s="72"/>
      <c r="J1571" s="72"/>
      <c r="L1571" s="81"/>
      <c r="M1571" s="74"/>
      <c r="N1571" s="74"/>
      <c r="O1571" s="74"/>
      <c r="P1571" s="74"/>
      <c r="Q1571" s="73"/>
      <c r="R1571" s="82"/>
      <c r="S1571" s="82"/>
      <c r="T1571" s="401"/>
      <c r="U1571" s="401"/>
      <c r="V1571" s="401"/>
      <c r="Y1571" s="83"/>
      <c r="AA1571" s="401"/>
      <c r="AB1571" s="401"/>
      <c r="AI1571" s="80"/>
      <c r="AL1571" s="401"/>
      <c r="AM1571" s="401"/>
      <c r="AP1571" s="402"/>
      <c r="AS1571" s="624"/>
    </row>
    <row r="1572" spans="1:45" s="77" customFormat="1">
      <c r="A1572" s="72"/>
      <c r="B1572" s="78"/>
      <c r="C1572" s="78"/>
      <c r="E1572" s="72"/>
      <c r="F1572" s="72"/>
      <c r="G1572" s="72"/>
      <c r="H1572" s="72"/>
      <c r="I1572" s="72"/>
      <c r="J1572" s="72"/>
      <c r="L1572" s="81"/>
      <c r="M1572" s="74"/>
      <c r="N1572" s="74"/>
      <c r="O1572" s="74"/>
      <c r="P1572" s="74"/>
      <c r="Q1572" s="73"/>
      <c r="R1572" s="82"/>
      <c r="S1572" s="82"/>
      <c r="T1572" s="401"/>
      <c r="U1572" s="401"/>
      <c r="V1572" s="401"/>
      <c r="Y1572" s="83"/>
      <c r="AA1572" s="401"/>
      <c r="AB1572" s="401"/>
      <c r="AI1572" s="80"/>
      <c r="AL1572" s="401"/>
      <c r="AM1572" s="401"/>
      <c r="AP1572" s="402"/>
      <c r="AS1572" s="624"/>
    </row>
    <row r="1573" spans="1:45" s="77" customFormat="1">
      <c r="A1573" s="72"/>
      <c r="B1573" s="78"/>
      <c r="C1573" s="78"/>
      <c r="E1573" s="72"/>
      <c r="F1573" s="72"/>
      <c r="G1573" s="72"/>
      <c r="H1573" s="72"/>
      <c r="I1573" s="72"/>
      <c r="J1573" s="72"/>
      <c r="L1573" s="81"/>
      <c r="M1573" s="74"/>
      <c r="N1573" s="74"/>
      <c r="O1573" s="74"/>
      <c r="P1573" s="74"/>
      <c r="Q1573" s="73"/>
      <c r="R1573" s="82"/>
      <c r="S1573" s="82"/>
      <c r="T1573" s="401"/>
      <c r="U1573" s="401"/>
      <c r="V1573" s="401"/>
      <c r="Y1573" s="83"/>
      <c r="AA1573" s="401"/>
      <c r="AB1573" s="401"/>
      <c r="AI1573" s="80"/>
      <c r="AL1573" s="401"/>
      <c r="AM1573" s="401"/>
      <c r="AP1573" s="402"/>
      <c r="AS1573" s="624"/>
    </row>
    <row r="1574" spans="1:45" s="77" customFormat="1">
      <c r="A1574" s="72"/>
      <c r="B1574" s="78"/>
      <c r="C1574" s="78"/>
      <c r="E1574" s="72"/>
      <c r="F1574" s="72"/>
      <c r="G1574" s="72"/>
      <c r="H1574" s="72"/>
      <c r="I1574" s="72"/>
      <c r="J1574" s="72"/>
      <c r="L1574" s="81"/>
      <c r="M1574" s="74"/>
      <c r="N1574" s="74"/>
      <c r="O1574" s="74"/>
      <c r="P1574" s="74"/>
      <c r="Q1574" s="73"/>
      <c r="R1574" s="82"/>
      <c r="S1574" s="82"/>
      <c r="T1574" s="401"/>
      <c r="U1574" s="401"/>
      <c r="V1574" s="401"/>
      <c r="Y1574" s="83"/>
      <c r="AA1574" s="401"/>
      <c r="AB1574" s="401"/>
      <c r="AI1574" s="80"/>
      <c r="AL1574" s="401"/>
      <c r="AM1574" s="401"/>
      <c r="AP1574" s="402"/>
      <c r="AS1574" s="624"/>
    </row>
    <row r="1575" spans="1:45" s="77" customFormat="1">
      <c r="A1575" s="72"/>
      <c r="B1575" s="78"/>
      <c r="C1575" s="78"/>
      <c r="E1575" s="72"/>
      <c r="F1575" s="72"/>
      <c r="G1575" s="72"/>
      <c r="H1575" s="72"/>
      <c r="I1575" s="72"/>
      <c r="J1575" s="72"/>
      <c r="L1575" s="81"/>
      <c r="M1575" s="74"/>
      <c r="N1575" s="74"/>
      <c r="O1575" s="74"/>
      <c r="P1575" s="74"/>
      <c r="Q1575" s="73"/>
      <c r="R1575" s="82"/>
      <c r="S1575" s="82"/>
      <c r="T1575" s="401"/>
      <c r="U1575" s="401"/>
      <c r="V1575" s="401"/>
      <c r="Y1575" s="83"/>
      <c r="AA1575" s="401"/>
      <c r="AB1575" s="401"/>
      <c r="AI1575" s="80"/>
      <c r="AL1575" s="401"/>
      <c r="AM1575" s="401"/>
      <c r="AP1575" s="402"/>
      <c r="AS1575" s="624"/>
    </row>
    <row r="1576" spans="1:45" s="77" customFormat="1">
      <c r="A1576" s="72"/>
      <c r="B1576" s="78"/>
      <c r="C1576" s="78"/>
      <c r="E1576" s="72"/>
      <c r="F1576" s="72"/>
      <c r="G1576" s="72"/>
      <c r="H1576" s="72"/>
      <c r="I1576" s="72"/>
      <c r="J1576" s="72"/>
      <c r="L1576" s="81"/>
      <c r="M1576" s="74"/>
      <c r="N1576" s="74"/>
      <c r="O1576" s="74"/>
      <c r="P1576" s="74"/>
      <c r="Q1576" s="73"/>
      <c r="R1576" s="82"/>
      <c r="S1576" s="82"/>
      <c r="T1576" s="401"/>
      <c r="U1576" s="401"/>
      <c r="V1576" s="401"/>
      <c r="Y1576" s="83"/>
      <c r="AA1576" s="401"/>
      <c r="AB1576" s="401"/>
      <c r="AI1576" s="80"/>
      <c r="AL1576" s="401"/>
      <c r="AM1576" s="401"/>
      <c r="AP1576" s="402"/>
      <c r="AS1576" s="624"/>
    </row>
    <row r="1577" spans="1:45" s="77" customFormat="1">
      <c r="A1577" s="72"/>
      <c r="B1577" s="78"/>
      <c r="C1577" s="78"/>
      <c r="E1577" s="72"/>
      <c r="F1577" s="72"/>
      <c r="G1577" s="72"/>
      <c r="H1577" s="72"/>
      <c r="I1577" s="72"/>
      <c r="J1577" s="72"/>
      <c r="L1577" s="81"/>
      <c r="M1577" s="74"/>
      <c r="N1577" s="74"/>
      <c r="O1577" s="74"/>
      <c r="P1577" s="74"/>
      <c r="Q1577" s="73"/>
      <c r="R1577" s="82"/>
      <c r="S1577" s="82"/>
      <c r="T1577" s="401"/>
      <c r="U1577" s="401"/>
      <c r="V1577" s="401"/>
      <c r="Y1577" s="83"/>
      <c r="AA1577" s="401"/>
      <c r="AB1577" s="401"/>
      <c r="AI1577" s="80"/>
      <c r="AL1577" s="401"/>
      <c r="AM1577" s="401"/>
      <c r="AP1577" s="402"/>
      <c r="AS1577" s="624"/>
    </row>
    <row r="1578" spans="1:45" s="77" customFormat="1">
      <c r="A1578" s="72"/>
      <c r="B1578" s="78"/>
      <c r="C1578" s="78"/>
      <c r="E1578" s="72"/>
      <c r="F1578" s="72"/>
      <c r="G1578" s="72"/>
      <c r="H1578" s="72"/>
      <c r="I1578" s="72"/>
      <c r="J1578" s="72"/>
      <c r="L1578" s="81"/>
      <c r="M1578" s="74"/>
      <c r="N1578" s="74"/>
      <c r="O1578" s="74"/>
      <c r="P1578" s="74"/>
      <c r="Q1578" s="73"/>
      <c r="R1578" s="82"/>
      <c r="S1578" s="82"/>
      <c r="T1578" s="401"/>
      <c r="U1578" s="401"/>
      <c r="V1578" s="401"/>
      <c r="Y1578" s="83"/>
      <c r="AA1578" s="401"/>
      <c r="AB1578" s="401"/>
      <c r="AI1578" s="80"/>
      <c r="AL1578" s="401"/>
      <c r="AM1578" s="401"/>
      <c r="AP1578" s="402"/>
      <c r="AS1578" s="624"/>
    </row>
    <row r="1579" spans="1:45" s="77" customFormat="1">
      <c r="A1579" s="72"/>
      <c r="B1579" s="78"/>
      <c r="C1579" s="78"/>
      <c r="E1579" s="72"/>
      <c r="F1579" s="72"/>
      <c r="G1579" s="72"/>
      <c r="H1579" s="72"/>
      <c r="I1579" s="72"/>
      <c r="J1579" s="72"/>
      <c r="L1579" s="81"/>
      <c r="M1579" s="74"/>
      <c r="N1579" s="74"/>
      <c r="O1579" s="74"/>
      <c r="P1579" s="74"/>
      <c r="Q1579" s="73"/>
      <c r="R1579" s="82"/>
      <c r="S1579" s="82"/>
      <c r="T1579" s="401"/>
      <c r="U1579" s="401"/>
      <c r="V1579" s="401"/>
      <c r="Y1579" s="83"/>
      <c r="AA1579" s="401"/>
      <c r="AB1579" s="401"/>
      <c r="AI1579" s="80"/>
      <c r="AL1579" s="401"/>
      <c r="AM1579" s="401"/>
      <c r="AP1579" s="402"/>
      <c r="AS1579" s="624"/>
    </row>
    <row r="1580" spans="1:45" s="77" customFormat="1">
      <c r="A1580" s="72"/>
      <c r="B1580" s="78"/>
      <c r="C1580" s="78"/>
      <c r="E1580" s="72"/>
      <c r="F1580" s="72"/>
      <c r="G1580" s="72"/>
      <c r="H1580" s="72"/>
      <c r="I1580" s="72"/>
      <c r="J1580" s="72"/>
      <c r="L1580" s="81"/>
      <c r="M1580" s="74"/>
      <c r="N1580" s="74"/>
      <c r="O1580" s="74"/>
      <c r="P1580" s="74"/>
      <c r="Q1580" s="73"/>
      <c r="R1580" s="82"/>
      <c r="S1580" s="82"/>
      <c r="T1580" s="401"/>
      <c r="U1580" s="401"/>
      <c r="V1580" s="401"/>
      <c r="Y1580" s="83"/>
      <c r="AA1580" s="401"/>
      <c r="AB1580" s="401"/>
      <c r="AI1580" s="80"/>
      <c r="AL1580" s="401"/>
      <c r="AM1580" s="401"/>
      <c r="AP1580" s="402"/>
      <c r="AS1580" s="624"/>
    </row>
    <row r="1581" spans="1:45" s="77" customFormat="1">
      <c r="A1581" s="72"/>
      <c r="B1581" s="78"/>
      <c r="C1581" s="78"/>
      <c r="E1581" s="72"/>
      <c r="F1581" s="72"/>
      <c r="G1581" s="72"/>
      <c r="H1581" s="72"/>
      <c r="I1581" s="72"/>
      <c r="J1581" s="72"/>
      <c r="L1581" s="81"/>
      <c r="M1581" s="74"/>
      <c r="N1581" s="74"/>
      <c r="O1581" s="74"/>
      <c r="P1581" s="74"/>
      <c r="Q1581" s="73"/>
      <c r="R1581" s="82"/>
      <c r="S1581" s="82"/>
      <c r="T1581" s="401"/>
      <c r="U1581" s="401"/>
      <c r="V1581" s="401"/>
      <c r="Y1581" s="83"/>
      <c r="AA1581" s="401"/>
      <c r="AB1581" s="401"/>
      <c r="AI1581" s="80"/>
      <c r="AL1581" s="401"/>
      <c r="AM1581" s="401"/>
      <c r="AP1581" s="402"/>
      <c r="AS1581" s="624"/>
    </row>
    <row r="1582" spans="1:45" s="77" customFormat="1">
      <c r="A1582" s="72"/>
      <c r="B1582" s="78"/>
      <c r="C1582" s="78"/>
      <c r="E1582" s="72"/>
      <c r="F1582" s="72"/>
      <c r="G1582" s="72"/>
      <c r="H1582" s="72"/>
      <c r="I1582" s="72"/>
      <c r="J1582" s="72"/>
      <c r="L1582" s="81"/>
      <c r="M1582" s="74"/>
      <c r="N1582" s="74"/>
      <c r="O1582" s="74"/>
      <c r="P1582" s="74"/>
      <c r="Q1582" s="73"/>
      <c r="R1582" s="82"/>
      <c r="S1582" s="82"/>
      <c r="T1582" s="401"/>
      <c r="U1582" s="401"/>
      <c r="V1582" s="401"/>
      <c r="Y1582" s="83"/>
      <c r="AA1582" s="401"/>
      <c r="AB1582" s="401"/>
      <c r="AI1582" s="80"/>
      <c r="AL1582" s="401"/>
      <c r="AM1582" s="401"/>
      <c r="AP1582" s="402"/>
      <c r="AS1582" s="624"/>
    </row>
    <row r="1583" spans="1:45" s="77" customFormat="1">
      <c r="A1583" s="72"/>
      <c r="B1583" s="78"/>
      <c r="C1583" s="78"/>
      <c r="E1583" s="72"/>
      <c r="F1583" s="72"/>
      <c r="G1583" s="72"/>
      <c r="H1583" s="72"/>
      <c r="I1583" s="72"/>
      <c r="J1583" s="72"/>
      <c r="L1583" s="81"/>
      <c r="M1583" s="74"/>
      <c r="N1583" s="74"/>
      <c r="O1583" s="74"/>
      <c r="P1583" s="74"/>
      <c r="Q1583" s="73"/>
      <c r="R1583" s="82"/>
      <c r="S1583" s="82"/>
      <c r="T1583" s="401"/>
      <c r="U1583" s="401"/>
      <c r="V1583" s="401"/>
      <c r="Y1583" s="83"/>
      <c r="AA1583" s="401"/>
      <c r="AB1583" s="401"/>
      <c r="AI1583" s="80"/>
      <c r="AL1583" s="401"/>
      <c r="AM1583" s="401"/>
      <c r="AP1583" s="402"/>
      <c r="AS1583" s="624"/>
    </row>
    <row r="1584" spans="1:45" s="77" customFormat="1">
      <c r="A1584" s="72"/>
      <c r="B1584" s="78"/>
      <c r="C1584" s="78"/>
      <c r="E1584" s="72"/>
      <c r="F1584" s="72"/>
      <c r="G1584" s="72"/>
      <c r="H1584" s="72"/>
      <c r="I1584" s="72"/>
      <c r="J1584" s="72"/>
      <c r="L1584" s="81"/>
      <c r="M1584" s="74"/>
      <c r="N1584" s="74"/>
      <c r="O1584" s="74"/>
      <c r="P1584" s="74"/>
      <c r="Q1584" s="73"/>
      <c r="R1584" s="82"/>
      <c r="S1584" s="82"/>
      <c r="T1584" s="401"/>
      <c r="U1584" s="401"/>
      <c r="V1584" s="401"/>
      <c r="Y1584" s="83"/>
      <c r="AA1584" s="401"/>
      <c r="AB1584" s="401"/>
      <c r="AI1584" s="80"/>
      <c r="AL1584" s="401"/>
      <c r="AM1584" s="401"/>
      <c r="AP1584" s="402"/>
      <c r="AS1584" s="624"/>
    </row>
    <row r="1585" spans="1:45" s="77" customFormat="1">
      <c r="A1585" s="72"/>
      <c r="B1585" s="78"/>
      <c r="C1585" s="78"/>
      <c r="E1585" s="72"/>
      <c r="F1585" s="72"/>
      <c r="G1585" s="72"/>
      <c r="H1585" s="72"/>
      <c r="I1585" s="72"/>
      <c r="J1585" s="72"/>
      <c r="L1585" s="81"/>
      <c r="M1585" s="74"/>
      <c r="N1585" s="74"/>
      <c r="O1585" s="74"/>
      <c r="P1585" s="74"/>
      <c r="Q1585" s="73"/>
      <c r="R1585" s="82"/>
      <c r="S1585" s="82"/>
      <c r="T1585" s="401"/>
      <c r="U1585" s="401"/>
      <c r="V1585" s="401"/>
      <c r="Y1585" s="83"/>
      <c r="AA1585" s="401"/>
      <c r="AB1585" s="401"/>
      <c r="AI1585" s="80"/>
      <c r="AL1585" s="401"/>
      <c r="AM1585" s="401"/>
      <c r="AP1585" s="402"/>
      <c r="AS1585" s="624"/>
    </row>
    <row r="1586" spans="1:45" s="77" customFormat="1">
      <c r="A1586" s="72"/>
      <c r="B1586" s="78"/>
      <c r="C1586" s="78"/>
      <c r="E1586" s="72"/>
      <c r="F1586" s="72"/>
      <c r="G1586" s="72"/>
      <c r="H1586" s="72"/>
      <c r="I1586" s="72"/>
      <c r="J1586" s="72"/>
      <c r="L1586" s="81"/>
      <c r="M1586" s="74"/>
      <c r="N1586" s="74"/>
      <c r="O1586" s="74"/>
      <c r="P1586" s="74"/>
      <c r="Q1586" s="73"/>
      <c r="R1586" s="82"/>
      <c r="S1586" s="82"/>
      <c r="T1586" s="401"/>
      <c r="U1586" s="401"/>
      <c r="V1586" s="401"/>
      <c r="Y1586" s="83"/>
      <c r="AA1586" s="401"/>
      <c r="AB1586" s="401"/>
      <c r="AI1586" s="80"/>
      <c r="AL1586" s="401"/>
      <c r="AM1586" s="401"/>
      <c r="AP1586" s="402"/>
      <c r="AS1586" s="624"/>
    </row>
    <row r="1587" spans="1:45" s="77" customFormat="1">
      <c r="A1587" s="72"/>
      <c r="B1587" s="78"/>
      <c r="C1587" s="78"/>
      <c r="E1587" s="72"/>
      <c r="F1587" s="72"/>
      <c r="G1587" s="72"/>
      <c r="H1587" s="72"/>
      <c r="I1587" s="72"/>
      <c r="J1587" s="72"/>
      <c r="L1587" s="81"/>
      <c r="M1587" s="74"/>
      <c r="N1587" s="74"/>
      <c r="O1587" s="74"/>
      <c r="P1587" s="74"/>
      <c r="Q1587" s="73"/>
      <c r="R1587" s="82"/>
      <c r="S1587" s="82"/>
      <c r="T1587" s="401"/>
      <c r="U1587" s="401"/>
      <c r="V1587" s="401"/>
      <c r="Y1587" s="83"/>
      <c r="AA1587" s="401"/>
      <c r="AB1587" s="401"/>
      <c r="AI1587" s="80"/>
      <c r="AL1587" s="401"/>
      <c r="AM1587" s="401"/>
      <c r="AP1587" s="402"/>
      <c r="AS1587" s="624"/>
    </row>
    <row r="1588" spans="1:45" s="77" customFormat="1">
      <c r="A1588" s="72"/>
      <c r="B1588" s="78"/>
      <c r="C1588" s="78"/>
      <c r="E1588" s="72"/>
      <c r="F1588" s="72"/>
      <c r="G1588" s="72"/>
      <c r="H1588" s="72"/>
      <c r="I1588" s="72"/>
      <c r="J1588" s="72"/>
      <c r="L1588" s="81"/>
      <c r="M1588" s="74"/>
      <c r="N1588" s="74"/>
      <c r="O1588" s="74"/>
      <c r="P1588" s="74"/>
      <c r="Q1588" s="73"/>
      <c r="R1588" s="82"/>
      <c r="S1588" s="82"/>
      <c r="T1588" s="401"/>
      <c r="U1588" s="401"/>
      <c r="V1588" s="401"/>
      <c r="Y1588" s="83"/>
      <c r="AA1588" s="401"/>
      <c r="AB1588" s="401"/>
      <c r="AI1588" s="80"/>
      <c r="AL1588" s="401"/>
      <c r="AM1588" s="401"/>
      <c r="AP1588" s="402"/>
      <c r="AS1588" s="624"/>
    </row>
    <row r="1589" spans="1:45" s="77" customFormat="1">
      <c r="A1589" s="72"/>
      <c r="B1589" s="78"/>
      <c r="C1589" s="78"/>
      <c r="E1589" s="72"/>
      <c r="F1589" s="72"/>
      <c r="G1589" s="72"/>
      <c r="H1589" s="72"/>
      <c r="I1589" s="72"/>
      <c r="J1589" s="72"/>
      <c r="L1589" s="81"/>
      <c r="M1589" s="74"/>
      <c r="N1589" s="74"/>
      <c r="O1589" s="74"/>
      <c r="P1589" s="74"/>
      <c r="Q1589" s="73"/>
      <c r="R1589" s="82"/>
      <c r="S1589" s="82"/>
      <c r="T1589" s="401"/>
      <c r="U1589" s="401"/>
      <c r="V1589" s="401"/>
      <c r="Y1589" s="83"/>
      <c r="AA1589" s="401"/>
      <c r="AB1589" s="401"/>
      <c r="AI1589" s="80"/>
      <c r="AL1589" s="401"/>
      <c r="AM1589" s="401"/>
      <c r="AP1589" s="402"/>
      <c r="AS1589" s="624"/>
    </row>
    <row r="1590" spans="1:45" s="77" customFormat="1">
      <c r="A1590" s="72"/>
      <c r="B1590" s="78"/>
      <c r="C1590" s="78"/>
      <c r="E1590" s="72"/>
      <c r="F1590" s="72"/>
      <c r="G1590" s="72"/>
      <c r="H1590" s="72"/>
      <c r="I1590" s="72"/>
      <c r="J1590" s="72"/>
      <c r="L1590" s="81"/>
      <c r="M1590" s="74"/>
      <c r="N1590" s="74"/>
      <c r="O1590" s="74"/>
      <c r="P1590" s="74"/>
      <c r="Q1590" s="73"/>
      <c r="R1590" s="82"/>
      <c r="S1590" s="82"/>
      <c r="T1590" s="401"/>
      <c r="U1590" s="401"/>
      <c r="V1590" s="401"/>
      <c r="Y1590" s="83"/>
      <c r="AA1590" s="401"/>
      <c r="AB1590" s="401"/>
      <c r="AI1590" s="80"/>
      <c r="AL1590" s="401"/>
      <c r="AM1590" s="401"/>
      <c r="AP1590" s="402"/>
      <c r="AS1590" s="624"/>
    </row>
    <row r="1591" spans="1:45" s="77" customFormat="1">
      <c r="A1591" s="72"/>
      <c r="B1591" s="78"/>
      <c r="C1591" s="78"/>
      <c r="E1591" s="72"/>
      <c r="F1591" s="72"/>
      <c r="G1591" s="72"/>
      <c r="H1591" s="72"/>
      <c r="I1591" s="72"/>
      <c r="J1591" s="72"/>
      <c r="L1591" s="81"/>
      <c r="M1591" s="74"/>
      <c r="N1591" s="74"/>
      <c r="O1591" s="74"/>
      <c r="P1591" s="74"/>
      <c r="Q1591" s="73"/>
      <c r="R1591" s="82"/>
      <c r="S1591" s="82"/>
      <c r="T1591" s="401"/>
      <c r="U1591" s="401"/>
      <c r="V1591" s="401"/>
      <c r="Y1591" s="83"/>
      <c r="AA1591" s="401"/>
      <c r="AB1591" s="401"/>
      <c r="AI1591" s="80"/>
      <c r="AL1591" s="401"/>
      <c r="AM1591" s="401"/>
      <c r="AP1591" s="402"/>
      <c r="AS1591" s="624"/>
    </row>
    <row r="1592" spans="1:45" s="77" customFormat="1">
      <c r="A1592" s="72"/>
      <c r="B1592" s="78"/>
      <c r="C1592" s="78"/>
      <c r="E1592" s="72"/>
      <c r="F1592" s="72"/>
      <c r="G1592" s="72"/>
      <c r="H1592" s="72"/>
      <c r="I1592" s="72"/>
      <c r="J1592" s="72"/>
      <c r="L1592" s="81"/>
      <c r="M1592" s="74"/>
      <c r="N1592" s="74"/>
      <c r="O1592" s="74"/>
      <c r="P1592" s="74"/>
      <c r="Q1592" s="73"/>
      <c r="R1592" s="82"/>
      <c r="S1592" s="82"/>
      <c r="T1592" s="401"/>
      <c r="U1592" s="401"/>
      <c r="V1592" s="401"/>
      <c r="Y1592" s="83"/>
      <c r="AA1592" s="401"/>
      <c r="AB1592" s="401"/>
      <c r="AI1592" s="80"/>
      <c r="AL1592" s="401"/>
      <c r="AM1592" s="401"/>
      <c r="AP1592" s="402"/>
      <c r="AS1592" s="624"/>
    </row>
    <row r="1593" spans="1:45" s="77" customFormat="1">
      <c r="A1593" s="72"/>
      <c r="B1593" s="78"/>
      <c r="C1593" s="78"/>
      <c r="E1593" s="72"/>
      <c r="F1593" s="72"/>
      <c r="G1593" s="72"/>
      <c r="H1593" s="72"/>
      <c r="I1593" s="72"/>
      <c r="J1593" s="72"/>
      <c r="L1593" s="81"/>
      <c r="M1593" s="74"/>
      <c r="N1593" s="74"/>
      <c r="O1593" s="74"/>
      <c r="P1593" s="74"/>
      <c r="Q1593" s="73"/>
      <c r="R1593" s="82"/>
      <c r="S1593" s="82"/>
      <c r="T1593" s="401"/>
      <c r="U1593" s="401"/>
      <c r="V1593" s="401"/>
      <c r="Y1593" s="83"/>
      <c r="AA1593" s="401"/>
      <c r="AB1593" s="401"/>
      <c r="AI1593" s="80"/>
      <c r="AL1593" s="401"/>
      <c r="AM1593" s="401"/>
      <c r="AP1593" s="402"/>
      <c r="AS1593" s="624"/>
    </row>
    <row r="1594" spans="1:45" s="77" customFormat="1">
      <c r="A1594" s="72"/>
      <c r="B1594" s="78"/>
      <c r="C1594" s="78"/>
      <c r="E1594" s="72"/>
      <c r="F1594" s="72"/>
      <c r="G1594" s="72"/>
      <c r="H1594" s="72"/>
      <c r="I1594" s="72"/>
      <c r="J1594" s="72"/>
      <c r="L1594" s="81"/>
      <c r="M1594" s="74"/>
      <c r="N1594" s="74"/>
      <c r="O1594" s="74"/>
      <c r="P1594" s="74"/>
      <c r="Q1594" s="73"/>
      <c r="R1594" s="82"/>
      <c r="S1594" s="82"/>
      <c r="T1594" s="401"/>
      <c r="U1594" s="401"/>
      <c r="V1594" s="401"/>
      <c r="Y1594" s="83"/>
      <c r="AA1594" s="401"/>
      <c r="AB1594" s="401"/>
      <c r="AI1594" s="80"/>
      <c r="AL1594" s="401"/>
      <c r="AM1594" s="401"/>
      <c r="AP1594" s="402"/>
      <c r="AS1594" s="624"/>
    </row>
    <row r="1595" spans="1:45" s="77" customFormat="1">
      <c r="A1595" s="72"/>
      <c r="B1595" s="78"/>
      <c r="C1595" s="78"/>
      <c r="E1595" s="72"/>
      <c r="F1595" s="72"/>
      <c r="G1595" s="72"/>
      <c r="H1595" s="72"/>
      <c r="I1595" s="72"/>
      <c r="J1595" s="72"/>
      <c r="L1595" s="81"/>
      <c r="M1595" s="74"/>
      <c r="N1595" s="74"/>
      <c r="O1595" s="74"/>
      <c r="P1595" s="74"/>
      <c r="Q1595" s="73"/>
      <c r="R1595" s="82"/>
      <c r="S1595" s="82"/>
      <c r="T1595" s="401"/>
      <c r="U1595" s="401"/>
      <c r="V1595" s="401"/>
      <c r="Y1595" s="83"/>
      <c r="AA1595" s="401"/>
      <c r="AB1595" s="401"/>
      <c r="AI1595" s="80"/>
      <c r="AL1595" s="401"/>
      <c r="AM1595" s="401"/>
      <c r="AP1595" s="402"/>
      <c r="AS1595" s="624"/>
    </row>
    <row r="1596" spans="1:45" s="77" customFormat="1">
      <c r="A1596" s="72"/>
      <c r="B1596" s="78"/>
      <c r="C1596" s="78"/>
      <c r="E1596" s="72"/>
      <c r="F1596" s="72"/>
      <c r="G1596" s="72"/>
      <c r="H1596" s="72"/>
      <c r="I1596" s="72"/>
      <c r="J1596" s="72"/>
      <c r="L1596" s="81"/>
      <c r="M1596" s="74"/>
      <c r="N1596" s="74"/>
      <c r="O1596" s="74"/>
      <c r="P1596" s="74"/>
      <c r="Q1596" s="73"/>
      <c r="R1596" s="82"/>
      <c r="S1596" s="82"/>
      <c r="T1596" s="401"/>
      <c r="U1596" s="401"/>
      <c r="V1596" s="401"/>
      <c r="Y1596" s="83"/>
      <c r="AA1596" s="401"/>
      <c r="AB1596" s="401"/>
      <c r="AI1596" s="80"/>
      <c r="AL1596" s="401"/>
      <c r="AM1596" s="401"/>
      <c r="AP1596" s="402"/>
      <c r="AS1596" s="624"/>
    </row>
    <row r="1597" spans="1:45" s="77" customFormat="1">
      <c r="A1597" s="72"/>
      <c r="B1597" s="78"/>
      <c r="C1597" s="78"/>
      <c r="E1597" s="72"/>
      <c r="F1597" s="72"/>
      <c r="G1597" s="72"/>
      <c r="H1597" s="72"/>
      <c r="I1597" s="72"/>
      <c r="J1597" s="72"/>
      <c r="L1597" s="81"/>
      <c r="M1597" s="74"/>
      <c r="N1597" s="74"/>
      <c r="O1597" s="74"/>
      <c r="P1597" s="74"/>
      <c r="Q1597" s="73"/>
      <c r="R1597" s="82"/>
      <c r="S1597" s="82"/>
      <c r="T1597" s="401"/>
      <c r="U1597" s="401"/>
      <c r="V1597" s="401"/>
      <c r="Y1597" s="83"/>
      <c r="AA1597" s="401"/>
      <c r="AB1597" s="401"/>
      <c r="AI1597" s="80"/>
      <c r="AL1597" s="401"/>
      <c r="AM1597" s="401"/>
      <c r="AP1597" s="402"/>
      <c r="AS1597" s="624"/>
    </row>
    <row r="1598" spans="1:45" s="77" customFormat="1">
      <c r="A1598" s="72"/>
      <c r="B1598" s="78"/>
      <c r="C1598" s="78"/>
      <c r="E1598" s="72"/>
      <c r="F1598" s="72"/>
      <c r="G1598" s="72"/>
      <c r="H1598" s="72"/>
      <c r="I1598" s="72"/>
      <c r="J1598" s="72"/>
      <c r="L1598" s="81"/>
      <c r="M1598" s="74"/>
      <c r="N1598" s="74"/>
      <c r="O1598" s="74"/>
      <c r="P1598" s="74"/>
      <c r="Q1598" s="73"/>
      <c r="R1598" s="82"/>
      <c r="S1598" s="82"/>
      <c r="T1598" s="401"/>
      <c r="U1598" s="401"/>
      <c r="V1598" s="401"/>
      <c r="Y1598" s="83"/>
      <c r="AA1598" s="401"/>
      <c r="AB1598" s="401"/>
      <c r="AI1598" s="80"/>
      <c r="AL1598" s="401"/>
      <c r="AM1598" s="401"/>
      <c r="AP1598" s="402"/>
      <c r="AS1598" s="624"/>
    </row>
    <row r="1599" spans="1:45" s="77" customFormat="1">
      <c r="A1599" s="72"/>
      <c r="B1599" s="78"/>
      <c r="C1599" s="78"/>
      <c r="E1599" s="72"/>
      <c r="F1599" s="72"/>
      <c r="G1599" s="72"/>
      <c r="H1599" s="72"/>
      <c r="I1599" s="72"/>
      <c r="J1599" s="72"/>
      <c r="L1599" s="81"/>
      <c r="M1599" s="74"/>
      <c r="N1599" s="74"/>
      <c r="O1599" s="74"/>
      <c r="P1599" s="74"/>
      <c r="Q1599" s="73"/>
      <c r="R1599" s="82"/>
      <c r="S1599" s="82"/>
      <c r="T1599" s="401"/>
      <c r="U1599" s="401"/>
      <c r="V1599" s="401"/>
      <c r="Y1599" s="83"/>
      <c r="AA1599" s="401"/>
      <c r="AB1599" s="401"/>
      <c r="AI1599" s="80"/>
      <c r="AL1599" s="401"/>
      <c r="AM1599" s="401"/>
      <c r="AP1599" s="402"/>
      <c r="AS1599" s="624"/>
    </row>
    <row r="1600" spans="1:45" s="77" customFormat="1">
      <c r="A1600" s="72"/>
      <c r="B1600" s="78"/>
      <c r="C1600" s="78"/>
      <c r="E1600" s="72"/>
      <c r="F1600" s="72"/>
      <c r="G1600" s="72"/>
      <c r="H1600" s="72"/>
      <c r="I1600" s="72"/>
      <c r="J1600" s="72"/>
      <c r="L1600" s="81"/>
      <c r="M1600" s="74"/>
      <c r="N1600" s="74"/>
      <c r="O1600" s="74"/>
      <c r="P1600" s="74"/>
      <c r="Q1600" s="73"/>
      <c r="R1600" s="82"/>
      <c r="S1600" s="82"/>
      <c r="T1600" s="401"/>
      <c r="U1600" s="401"/>
      <c r="V1600" s="401"/>
      <c r="Y1600" s="83"/>
      <c r="AA1600" s="401"/>
      <c r="AB1600" s="401"/>
      <c r="AI1600" s="80"/>
      <c r="AL1600" s="401"/>
      <c r="AM1600" s="401"/>
      <c r="AP1600" s="402"/>
      <c r="AS1600" s="624"/>
    </row>
    <row r="1601" spans="1:45" s="77" customFormat="1">
      <c r="A1601" s="72"/>
      <c r="B1601" s="78"/>
      <c r="C1601" s="78"/>
      <c r="E1601" s="72"/>
      <c r="F1601" s="72"/>
      <c r="G1601" s="72"/>
      <c r="H1601" s="72"/>
      <c r="I1601" s="72"/>
      <c r="J1601" s="72"/>
      <c r="L1601" s="81"/>
      <c r="M1601" s="74"/>
      <c r="N1601" s="74"/>
      <c r="O1601" s="74"/>
      <c r="P1601" s="74"/>
      <c r="Q1601" s="73"/>
      <c r="R1601" s="82"/>
      <c r="S1601" s="82"/>
      <c r="T1601" s="401"/>
      <c r="U1601" s="401"/>
      <c r="V1601" s="401"/>
      <c r="Y1601" s="83"/>
      <c r="AA1601" s="401"/>
      <c r="AB1601" s="401"/>
      <c r="AI1601" s="80"/>
      <c r="AL1601" s="401"/>
      <c r="AM1601" s="401"/>
      <c r="AP1601" s="402"/>
      <c r="AS1601" s="624"/>
    </row>
    <row r="1602" spans="1:45" s="77" customFormat="1">
      <c r="A1602" s="72"/>
      <c r="B1602" s="78"/>
      <c r="C1602" s="78"/>
      <c r="E1602" s="72"/>
      <c r="F1602" s="72"/>
      <c r="G1602" s="72"/>
      <c r="H1602" s="72"/>
      <c r="I1602" s="72"/>
      <c r="J1602" s="72"/>
      <c r="L1602" s="81"/>
      <c r="M1602" s="74"/>
      <c r="N1602" s="74"/>
      <c r="O1602" s="74"/>
      <c r="P1602" s="74"/>
      <c r="Q1602" s="73"/>
      <c r="R1602" s="82"/>
      <c r="S1602" s="82"/>
      <c r="T1602" s="401"/>
      <c r="U1602" s="401"/>
      <c r="V1602" s="401"/>
      <c r="Y1602" s="83"/>
      <c r="AA1602" s="401"/>
      <c r="AB1602" s="401"/>
      <c r="AI1602" s="80"/>
      <c r="AL1602" s="401"/>
      <c r="AM1602" s="401"/>
      <c r="AP1602" s="402"/>
      <c r="AS1602" s="624"/>
    </row>
    <row r="1603" spans="1:45" s="77" customFormat="1">
      <c r="A1603" s="72"/>
      <c r="B1603" s="78"/>
      <c r="C1603" s="78"/>
      <c r="E1603" s="72"/>
      <c r="F1603" s="72"/>
      <c r="G1603" s="72"/>
      <c r="H1603" s="72"/>
      <c r="I1603" s="72"/>
      <c r="J1603" s="72"/>
      <c r="L1603" s="81"/>
      <c r="M1603" s="74"/>
      <c r="N1603" s="74"/>
      <c r="O1603" s="74"/>
      <c r="P1603" s="74"/>
      <c r="Q1603" s="73"/>
      <c r="R1603" s="82"/>
      <c r="S1603" s="82"/>
      <c r="T1603" s="401"/>
      <c r="U1603" s="401"/>
      <c r="V1603" s="401"/>
      <c r="Y1603" s="83"/>
      <c r="AA1603" s="401"/>
      <c r="AB1603" s="401"/>
      <c r="AI1603" s="80"/>
      <c r="AL1603" s="401"/>
      <c r="AM1603" s="401"/>
      <c r="AP1603" s="402"/>
      <c r="AS1603" s="624"/>
    </row>
    <row r="1604" spans="1:45" s="77" customFormat="1">
      <c r="A1604" s="72"/>
      <c r="B1604" s="78"/>
      <c r="C1604" s="78"/>
      <c r="E1604" s="72"/>
      <c r="F1604" s="72"/>
      <c r="G1604" s="72"/>
      <c r="H1604" s="72"/>
      <c r="I1604" s="72"/>
      <c r="J1604" s="72"/>
      <c r="L1604" s="81"/>
      <c r="M1604" s="74"/>
      <c r="N1604" s="74"/>
      <c r="O1604" s="74"/>
      <c r="P1604" s="74"/>
      <c r="Q1604" s="73"/>
      <c r="R1604" s="82"/>
      <c r="S1604" s="82"/>
      <c r="T1604" s="401"/>
      <c r="U1604" s="401"/>
      <c r="V1604" s="401"/>
      <c r="Y1604" s="83"/>
      <c r="AA1604" s="401"/>
      <c r="AB1604" s="401"/>
      <c r="AI1604" s="80"/>
      <c r="AL1604" s="401"/>
      <c r="AM1604" s="401"/>
      <c r="AP1604" s="402"/>
      <c r="AS1604" s="624"/>
    </row>
    <row r="1605" spans="1:45" s="77" customFormat="1">
      <c r="A1605" s="72"/>
      <c r="B1605" s="78"/>
      <c r="C1605" s="78"/>
      <c r="E1605" s="72"/>
      <c r="F1605" s="72"/>
      <c r="G1605" s="72"/>
      <c r="H1605" s="72"/>
      <c r="I1605" s="72"/>
      <c r="J1605" s="72"/>
      <c r="L1605" s="81"/>
      <c r="M1605" s="74"/>
      <c r="N1605" s="74"/>
      <c r="O1605" s="74"/>
      <c r="P1605" s="74"/>
      <c r="Q1605" s="73"/>
      <c r="R1605" s="82"/>
      <c r="S1605" s="82"/>
      <c r="T1605" s="401"/>
      <c r="U1605" s="401"/>
      <c r="V1605" s="401"/>
      <c r="Y1605" s="83"/>
      <c r="AA1605" s="401"/>
      <c r="AB1605" s="401"/>
      <c r="AI1605" s="80"/>
      <c r="AL1605" s="401"/>
      <c r="AM1605" s="401"/>
      <c r="AP1605" s="402"/>
      <c r="AS1605" s="624"/>
    </row>
    <row r="1606" spans="1:45" s="77" customFormat="1">
      <c r="A1606" s="72"/>
      <c r="B1606" s="78"/>
      <c r="C1606" s="78"/>
      <c r="E1606" s="72"/>
      <c r="F1606" s="72"/>
      <c r="G1606" s="72"/>
      <c r="H1606" s="72"/>
      <c r="I1606" s="72"/>
      <c r="J1606" s="72"/>
      <c r="L1606" s="81"/>
      <c r="M1606" s="74"/>
      <c r="N1606" s="74"/>
      <c r="O1606" s="74"/>
      <c r="P1606" s="74"/>
      <c r="Q1606" s="73"/>
      <c r="R1606" s="82"/>
      <c r="S1606" s="82"/>
      <c r="T1606" s="401"/>
      <c r="U1606" s="401"/>
      <c r="V1606" s="401"/>
      <c r="Y1606" s="83"/>
      <c r="AA1606" s="401"/>
      <c r="AB1606" s="401"/>
      <c r="AI1606" s="80"/>
      <c r="AL1606" s="401"/>
      <c r="AM1606" s="401"/>
      <c r="AP1606" s="402"/>
      <c r="AS1606" s="624"/>
    </row>
    <row r="1607" spans="1:45" s="77" customFormat="1">
      <c r="A1607" s="72"/>
      <c r="B1607" s="78"/>
      <c r="C1607" s="78"/>
      <c r="E1607" s="72"/>
      <c r="F1607" s="72"/>
      <c r="G1607" s="72"/>
      <c r="H1607" s="72"/>
      <c r="I1607" s="72"/>
      <c r="J1607" s="72"/>
      <c r="L1607" s="81"/>
      <c r="M1607" s="74"/>
      <c r="N1607" s="74"/>
      <c r="O1607" s="74"/>
      <c r="P1607" s="74"/>
      <c r="Q1607" s="73"/>
      <c r="R1607" s="82"/>
      <c r="S1607" s="82"/>
      <c r="T1607" s="401"/>
      <c r="U1607" s="401"/>
      <c r="V1607" s="401"/>
      <c r="Y1607" s="83"/>
      <c r="AA1607" s="401"/>
      <c r="AB1607" s="401"/>
      <c r="AI1607" s="80"/>
      <c r="AL1607" s="401"/>
      <c r="AM1607" s="401"/>
      <c r="AP1607" s="402"/>
      <c r="AS1607" s="624"/>
    </row>
    <row r="1608" spans="1:45" s="77" customFormat="1">
      <c r="A1608" s="72"/>
      <c r="B1608" s="78"/>
      <c r="C1608" s="78"/>
      <c r="E1608" s="72"/>
      <c r="F1608" s="72"/>
      <c r="G1608" s="72"/>
      <c r="H1608" s="72"/>
      <c r="I1608" s="72"/>
      <c r="J1608" s="72"/>
      <c r="L1608" s="81"/>
      <c r="M1608" s="74"/>
      <c r="N1608" s="74"/>
      <c r="O1608" s="74"/>
      <c r="P1608" s="74"/>
      <c r="Q1608" s="73"/>
      <c r="R1608" s="82"/>
      <c r="S1608" s="82"/>
      <c r="T1608" s="401"/>
      <c r="U1608" s="401"/>
      <c r="V1608" s="401"/>
      <c r="Y1608" s="83"/>
      <c r="AA1608" s="401"/>
      <c r="AB1608" s="401"/>
      <c r="AI1608" s="80"/>
      <c r="AL1608" s="401"/>
      <c r="AM1608" s="401"/>
      <c r="AP1608" s="402"/>
      <c r="AS1608" s="624"/>
    </row>
    <row r="1609" spans="1:45" s="77" customFormat="1">
      <c r="A1609" s="72"/>
      <c r="B1609" s="78"/>
      <c r="C1609" s="78"/>
      <c r="E1609" s="72"/>
      <c r="F1609" s="72"/>
      <c r="G1609" s="72"/>
      <c r="H1609" s="72"/>
      <c r="I1609" s="72"/>
      <c r="J1609" s="72"/>
      <c r="L1609" s="81"/>
      <c r="M1609" s="74"/>
      <c r="N1609" s="74"/>
      <c r="O1609" s="74"/>
      <c r="P1609" s="74"/>
      <c r="Q1609" s="73"/>
      <c r="R1609" s="82"/>
      <c r="S1609" s="82"/>
      <c r="T1609" s="401"/>
      <c r="U1609" s="401"/>
      <c r="V1609" s="401"/>
      <c r="Y1609" s="83"/>
      <c r="AA1609" s="401"/>
      <c r="AB1609" s="401"/>
      <c r="AI1609" s="80"/>
      <c r="AL1609" s="401"/>
      <c r="AM1609" s="401"/>
      <c r="AP1609" s="402"/>
      <c r="AS1609" s="624"/>
    </row>
    <row r="1610" spans="1:45" s="77" customFormat="1">
      <c r="A1610" s="72"/>
      <c r="B1610" s="78"/>
      <c r="C1610" s="78"/>
      <c r="E1610" s="72"/>
      <c r="F1610" s="72"/>
      <c r="G1610" s="72"/>
      <c r="H1610" s="72"/>
      <c r="I1610" s="72"/>
      <c r="J1610" s="72"/>
      <c r="L1610" s="81"/>
      <c r="M1610" s="74"/>
      <c r="N1610" s="74"/>
      <c r="O1610" s="74"/>
      <c r="P1610" s="74"/>
      <c r="Q1610" s="73"/>
      <c r="R1610" s="82"/>
      <c r="S1610" s="82"/>
      <c r="T1610" s="401"/>
      <c r="U1610" s="401"/>
      <c r="V1610" s="401"/>
      <c r="Y1610" s="83"/>
      <c r="AA1610" s="401"/>
      <c r="AB1610" s="401"/>
      <c r="AI1610" s="80"/>
      <c r="AL1610" s="401"/>
      <c r="AM1610" s="401"/>
      <c r="AP1610" s="402"/>
      <c r="AS1610" s="624"/>
    </row>
    <row r="1611" spans="1:45" s="77" customFormat="1">
      <c r="A1611" s="72"/>
      <c r="B1611" s="78"/>
      <c r="C1611" s="78"/>
      <c r="E1611" s="72"/>
      <c r="F1611" s="72"/>
      <c r="G1611" s="72"/>
      <c r="H1611" s="72"/>
      <c r="I1611" s="72"/>
      <c r="J1611" s="72"/>
      <c r="L1611" s="81"/>
      <c r="M1611" s="74"/>
      <c r="N1611" s="74"/>
      <c r="O1611" s="74"/>
      <c r="P1611" s="74"/>
      <c r="Q1611" s="73"/>
      <c r="R1611" s="82"/>
      <c r="S1611" s="82"/>
      <c r="T1611" s="401"/>
      <c r="U1611" s="401"/>
      <c r="V1611" s="401"/>
      <c r="Y1611" s="83"/>
      <c r="AA1611" s="401"/>
      <c r="AB1611" s="401"/>
      <c r="AI1611" s="80"/>
      <c r="AL1611" s="401"/>
      <c r="AM1611" s="401"/>
      <c r="AP1611" s="402"/>
      <c r="AS1611" s="624"/>
    </row>
    <row r="1612" spans="1:45" s="77" customFormat="1">
      <c r="A1612" s="72"/>
      <c r="B1612" s="78"/>
      <c r="C1612" s="78"/>
      <c r="E1612" s="72"/>
      <c r="F1612" s="72"/>
      <c r="G1612" s="72"/>
      <c r="H1612" s="72"/>
      <c r="I1612" s="72"/>
      <c r="J1612" s="72"/>
      <c r="L1612" s="81"/>
      <c r="M1612" s="74"/>
      <c r="N1612" s="74"/>
      <c r="O1612" s="74"/>
      <c r="P1612" s="74"/>
      <c r="Q1612" s="73"/>
      <c r="R1612" s="82"/>
      <c r="S1612" s="82"/>
      <c r="T1612" s="401"/>
      <c r="U1612" s="401"/>
      <c r="V1612" s="401"/>
      <c r="Y1612" s="83"/>
      <c r="AA1612" s="401"/>
      <c r="AB1612" s="401"/>
      <c r="AI1612" s="80"/>
      <c r="AL1612" s="401"/>
      <c r="AM1612" s="401"/>
      <c r="AP1612" s="402"/>
      <c r="AS1612" s="624"/>
    </row>
    <row r="1613" spans="1:45" s="77" customFormat="1">
      <c r="A1613" s="72"/>
      <c r="B1613" s="78"/>
      <c r="C1613" s="78"/>
      <c r="E1613" s="72"/>
      <c r="F1613" s="72"/>
      <c r="G1613" s="72"/>
      <c r="H1613" s="72"/>
      <c r="I1613" s="72"/>
      <c r="J1613" s="72"/>
      <c r="L1613" s="81"/>
      <c r="M1613" s="74"/>
      <c r="N1613" s="74"/>
      <c r="O1613" s="74"/>
      <c r="P1613" s="74"/>
      <c r="Q1613" s="73"/>
      <c r="R1613" s="82"/>
      <c r="S1613" s="82"/>
      <c r="T1613" s="401"/>
      <c r="U1613" s="401"/>
      <c r="V1613" s="401"/>
      <c r="Y1613" s="83"/>
      <c r="AA1613" s="401"/>
      <c r="AB1613" s="401"/>
      <c r="AI1613" s="80"/>
      <c r="AL1613" s="401"/>
      <c r="AM1613" s="401"/>
      <c r="AP1613" s="402"/>
      <c r="AS1613" s="624"/>
    </row>
    <row r="1614" spans="1:45" s="77" customFormat="1">
      <c r="A1614" s="72"/>
      <c r="B1614" s="78"/>
      <c r="C1614" s="78"/>
      <c r="E1614" s="72"/>
      <c r="F1614" s="72"/>
      <c r="G1614" s="72"/>
      <c r="H1614" s="72"/>
      <c r="I1614" s="72"/>
      <c r="J1614" s="72"/>
      <c r="L1614" s="81"/>
      <c r="M1614" s="74"/>
      <c r="N1614" s="74"/>
      <c r="O1614" s="74"/>
      <c r="P1614" s="74"/>
      <c r="Q1614" s="73"/>
      <c r="R1614" s="82"/>
      <c r="S1614" s="82"/>
      <c r="T1614" s="401"/>
      <c r="U1614" s="401"/>
      <c r="V1614" s="401"/>
      <c r="Y1614" s="83"/>
      <c r="AA1614" s="401"/>
      <c r="AB1614" s="401"/>
      <c r="AI1614" s="80"/>
      <c r="AL1614" s="401"/>
      <c r="AM1614" s="401"/>
      <c r="AP1614" s="402"/>
      <c r="AS1614" s="624"/>
    </row>
    <row r="1615" spans="1:45" s="77" customFormat="1">
      <c r="A1615" s="72"/>
      <c r="B1615" s="78"/>
      <c r="C1615" s="78"/>
      <c r="E1615" s="72"/>
      <c r="F1615" s="72"/>
      <c r="G1615" s="72"/>
      <c r="H1615" s="72"/>
      <c r="I1615" s="72"/>
      <c r="J1615" s="72"/>
      <c r="L1615" s="81"/>
      <c r="M1615" s="74"/>
      <c r="N1615" s="74"/>
      <c r="O1615" s="74"/>
      <c r="P1615" s="74"/>
      <c r="Q1615" s="73"/>
      <c r="R1615" s="82"/>
      <c r="S1615" s="82"/>
      <c r="T1615" s="401"/>
      <c r="U1615" s="401"/>
      <c r="V1615" s="401"/>
      <c r="Y1615" s="83"/>
      <c r="AA1615" s="401"/>
      <c r="AB1615" s="401"/>
      <c r="AI1615" s="80"/>
      <c r="AL1615" s="401"/>
      <c r="AM1615" s="401"/>
      <c r="AP1615" s="402"/>
      <c r="AS1615" s="624"/>
    </row>
    <row r="1616" spans="1:45" s="77" customFormat="1">
      <c r="A1616" s="72"/>
      <c r="B1616" s="78"/>
      <c r="C1616" s="78"/>
      <c r="E1616" s="72"/>
      <c r="F1616" s="72"/>
      <c r="G1616" s="72"/>
      <c r="H1616" s="72"/>
      <c r="I1616" s="72"/>
      <c r="J1616" s="72"/>
      <c r="L1616" s="81"/>
      <c r="M1616" s="74"/>
      <c r="N1616" s="74"/>
      <c r="O1616" s="74"/>
      <c r="P1616" s="74"/>
      <c r="Q1616" s="73"/>
      <c r="R1616" s="82"/>
      <c r="S1616" s="82"/>
      <c r="T1616" s="401"/>
      <c r="U1616" s="401"/>
      <c r="V1616" s="401"/>
      <c r="Y1616" s="83"/>
      <c r="AA1616" s="401"/>
      <c r="AB1616" s="401"/>
      <c r="AI1616" s="80"/>
      <c r="AL1616" s="401"/>
      <c r="AM1616" s="401"/>
      <c r="AP1616" s="402"/>
      <c r="AS1616" s="624"/>
    </row>
    <row r="1617" spans="1:45" s="77" customFormat="1">
      <c r="A1617" s="72"/>
      <c r="B1617" s="78"/>
      <c r="C1617" s="78"/>
      <c r="E1617" s="72"/>
      <c r="F1617" s="72"/>
      <c r="G1617" s="72"/>
      <c r="H1617" s="72"/>
      <c r="I1617" s="72"/>
      <c r="J1617" s="72"/>
      <c r="L1617" s="81"/>
      <c r="M1617" s="74"/>
      <c r="N1617" s="74"/>
      <c r="O1617" s="74"/>
      <c r="P1617" s="74"/>
      <c r="Q1617" s="73"/>
      <c r="R1617" s="82"/>
      <c r="S1617" s="82"/>
      <c r="T1617" s="401"/>
      <c r="U1617" s="401"/>
      <c r="V1617" s="401"/>
      <c r="Y1617" s="83"/>
      <c r="AA1617" s="401"/>
      <c r="AB1617" s="401"/>
      <c r="AI1617" s="80"/>
      <c r="AL1617" s="401"/>
      <c r="AM1617" s="401"/>
      <c r="AP1617" s="402"/>
      <c r="AS1617" s="624"/>
    </row>
    <row r="1618" spans="1:45" s="77" customFormat="1">
      <c r="A1618" s="72"/>
      <c r="B1618" s="78"/>
      <c r="C1618" s="78"/>
      <c r="E1618" s="72"/>
      <c r="F1618" s="72"/>
      <c r="G1618" s="72"/>
      <c r="H1618" s="72"/>
      <c r="I1618" s="72"/>
      <c r="J1618" s="72"/>
      <c r="L1618" s="81"/>
      <c r="M1618" s="74"/>
      <c r="N1618" s="74"/>
      <c r="O1618" s="74"/>
      <c r="P1618" s="74"/>
      <c r="Q1618" s="73"/>
      <c r="R1618" s="82"/>
      <c r="S1618" s="82"/>
      <c r="T1618" s="401"/>
      <c r="U1618" s="401"/>
      <c r="V1618" s="401"/>
      <c r="Y1618" s="83"/>
      <c r="AA1618" s="401"/>
      <c r="AB1618" s="401"/>
      <c r="AI1618" s="80"/>
      <c r="AL1618" s="401"/>
      <c r="AM1618" s="401"/>
      <c r="AP1618" s="402"/>
      <c r="AS1618" s="624"/>
    </row>
    <row r="1619" spans="1:45" s="77" customFormat="1">
      <c r="A1619" s="72"/>
      <c r="B1619" s="78"/>
      <c r="C1619" s="78"/>
      <c r="E1619" s="72"/>
      <c r="F1619" s="72"/>
      <c r="G1619" s="72"/>
      <c r="H1619" s="72"/>
      <c r="I1619" s="72"/>
      <c r="J1619" s="72"/>
      <c r="L1619" s="81"/>
      <c r="M1619" s="74"/>
      <c r="N1619" s="74"/>
      <c r="O1619" s="74"/>
      <c r="P1619" s="74"/>
      <c r="Q1619" s="73"/>
      <c r="R1619" s="82"/>
      <c r="S1619" s="82"/>
      <c r="T1619" s="401"/>
      <c r="U1619" s="401"/>
      <c r="V1619" s="401"/>
      <c r="Y1619" s="83"/>
      <c r="AA1619" s="401"/>
      <c r="AB1619" s="401"/>
      <c r="AI1619" s="80"/>
      <c r="AL1619" s="401"/>
      <c r="AM1619" s="401"/>
      <c r="AP1619" s="402"/>
      <c r="AS1619" s="624"/>
    </row>
    <row r="1620" spans="1:45" s="77" customFormat="1">
      <c r="A1620" s="72"/>
      <c r="B1620" s="78"/>
      <c r="C1620" s="78"/>
      <c r="E1620" s="72"/>
      <c r="F1620" s="72"/>
      <c r="G1620" s="72"/>
      <c r="H1620" s="72"/>
      <c r="I1620" s="72"/>
      <c r="J1620" s="72"/>
      <c r="L1620" s="81"/>
      <c r="M1620" s="74"/>
      <c r="N1620" s="74"/>
      <c r="O1620" s="74"/>
      <c r="P1620" s="74"/>
      <c r="Q1620" s="73"/>
      <c r="R1620" s="82"/>
      <c r="S1620" s="82"/>
      <c r="T1620" s="401"/>
      <c r="U1620" s="401"/>
      <c r="V1620" s="401"/>
      <c r="Y1620" s="83"/>
      <c r="AA1620" s="401"/>
      <c r="AB1620" s="401"/>
      <c r="AI1620" s="80"/>
      <c r="AL1620" s="401"/>
      <c r="AM1620" s="401"/>
      <c r="AP1620" s="402"/>
      <c r="AS1620" s="624"/>
    </row>
    <row r="1621" spans="1:45" s="77" customFormat="1">
      <c r="A1621" s="72"/>
      <c r="B1621" s="78"/>
      <c r="C1621" s="78"/>
      <c r="E1621" s="72"/>
      <c r="F1621" s="72"/>
      <c r="G1621" s="72"/>
      <c r="H1621" s="72"/>
      <c r="I1621" s="72"/>
      <c r="J1621" s="72"/>
      <c r="L1621" s="81"/>
      <c r="M1621" s="74"/>
      <c r="N1621" s="74"/>
      <c r="O1621" s="74"/>
      <c r="P1621" s="74"/>
      <c r="Q1621" s="73"/>
      <c r="R1621" s="82"/>
      <c r="S1621" s="82"/>
      <c r="T1621" s="401"/>
      <c r="U1621" s="401"/>
      <c r="V1621" s="401"/>
      <c r="Y1621" s="83"/>
      <c r="AA1621" s="401"/>
      <c r="AB1621" s="401"/>
      <c r="AI1621" s="80"/>
      <c r="AL1621" s="401"/>
      <c r="AM1621" s="401"/>
      <c r="AP1621" s="402"/>
      <c r="AS1621" s="624"/>
    </row>
    <row r="1622" spans="1:45" s="77" customFormat="1">
      <c r="A1622" s="72"/>
      <c r="B1622" s="78"/>
      <c r="C1622" s="78"/>
      <c r="E1622" s="72"/>
      <c r="F1622" s="72"/>
      <c r="G1622" s="72"/>
      <c r="H1622" s="72"/>
      <c r="I1622" s="72"/>
      <c r="J1622" s="72"/>
      <c r="L1622" s="81"/>
      <c r="M1622" s="74"/>
      <c r="N1622" s="74"/>
      <c r="O1622" s="74"/>
      <c r="P1622" s="74"/>
      <c r="Q1622" s="73"/>
      <c r="R1622" s="82"/>
      <c r="S1622" s="82"/>
      <c r="T1622" s="401"/>
      <c r="U1622" s="401"/>
      <c r="V1622" s="401"/>
      <c r="Y1622" s="83"/>
      <c r="AA1622" s="401"/>
      <c r="AB1622" s="401"/>
      <c r="AI1622" s="80"/>
      <c r="AL1622" s="401"/>
      <c r="AM1622" s="401"/>
      <c r="AP1622" s="402"/>
      <c r="AS1622" s="624"/>
    </row>
    <row r="1623" spans="1:45" s="77" customFormat="1">
      <c r="A1623" s="72"/>
      <c r="B1623" s="78"/>
      <c r="C1623" s="78"/>
      <c r="E1623" s="72"/>
      <c r="F1623" s="72"/>
      <c r="G1623" s="72"/>
      <c r="H1623" s="72"/>
      <c r="I1623" s="72"/>
      <c r="J1623" s="72"/>
      <c r="L1623" s="81"/>
      <c r="M1623" s="74"/>
      <c r="N1623" s="74"/>
      <c r="O1623" s="74"/>
      <c r="P1623" s="74"/>
      <c r="Q1623" s="73"/>
      <c r="R1623" s="82"/>
      <c r="S1623" s="82"/>
      <c r="T1623" s="401"/>
      <c r="U1623" s="401"/>
      <c r="V1623" s="401"/>
      <c r="Y1623" s="83"/>
      <c r="AA1623" s="401"/>
      <c r="AB1623" s="401"/>
      <c r="AI1623" s="80"/>
      <c r="AL1623" s="401"/>
      <c r="AM1623" s="401"/>
      <c r="AP1623" s="402"/>
      <c r="AS1623" s="624"/>
    </row>
    <row r="1624" spans="1:45" s="77" customFormat="1">
      <c r="A1624" s="72"/>
      <c r="B1624" s="78"/>
      <c r="C1624" s="78"/>
      <c r="E1624" s="72"/>
      <c r="F1624" s="72"/>
      <c r="G1624" s="72"/>
      <c r="H1624" s="72"/>
      <c r="I1624" s="72"/>
      <c r="J1624" s="72"/>
      <c r="L1624" s="81"/>
      <c r="M1624" s="74"/>
      <c r="N1624" s="74"/>
      <c r="O1624" s="74"/>
      <c r="P1624" s="74"/>
      <c r="Q1624" s="73"/>
      <c r="R1624" s="82"/>
      <c r="S1624" s="82"/>
      <c r="T1624" s="401"/>
      <c r="U1624" s="401"/>
      <c r="V1624" s="401"/>
      <c r="Y1624" s="83"/>
      <c r="AA1624" s="401"/>
      <c r="AB1624" s="401"/>
      <c r="AI1624" s="80"/>
      <c r="AL1624" s="401"/>
      <c r="AM1624" s="401"/>
      <c r="AP1624" s="402"/>
      <c r="AS1624" s="624"/>
    </row>
    <row r="1625" spans="1:45" s="77" customFormat="1">
      <c r="A1625" s="72"/>
      <c r="B1625" s="78"/>
      <c r="C1625" s="78"/>
      <c r="E1625" s="72"/>
      <c r="F1625" s="72"/>
      <c r="G1625" s="72"/>
      <c r="H1625" s="72"/>
      <c r="I1625" s="72"/>
      <c r="J1625" s="72"/>
      <c r="L1625" s="81"/>
      <c r="M1625" s="74"/>
      <c r="N1625" s="74"/>
      <c r="O1625" s="74"/>
      <c r="P1625" s="74"/>
      <c r="Q1625" s="73"/>
      <c r="R1625" s="82"/>
      <c r="S1625" s="82"/>
      <c r="T1625" s="401"/>
      <c r="U1625" s="401"/>
      <c r="V1625" s="401"/>
      <c r="Y1625" s="83"/>
      <c r="AA1625" s="401"/>
      <c r="AB1625" s="401"/>
      <c r="AI1625" s="80"/>
      <c r="AL1625" s="401"/>
      <c r="AM1625" s="401"/>
      <c r="AP1625" s="402"/>
      <c r="AS1625" s="624"/>
    </row>
    <row r="1626" spans="1:45" s="77" customFormat="1">
      <c r="A1626" s="72"/>
      <c r="B1626" s="78"/>
      <c r="C1626" s="78"/>
      <c r="E1626" s="72"/>
      <c r="F1626" s="72"/>
      <c r="G1626" s="72"/>
      <c r="H1626" s="72"/>
      <c r="I1626" s="72"/>
      <c r="J1626" s="72"/>
      <c r="L1626" s="81"/>
      <c r="M1626" s="74"/>
      <c r="N1626" s="74"/>
      <c r="O1626" s="74"/>
      <c r="P1626" s="74"/>
      <c r="Q1626" s="73"/>
      <c r="R1626" s="82"/>
      <c r="S1626" s="82"/>
      <c r="T1626" s="401"/>
      <c r="U1626" s="401"/>
      <c r="V1626" s="401"/>
      <c r="Y1626" s="83"/>
      <c r="AA1626" s="401"/>
      <c r="AB1626" s="401"/>
      <c r="AI1626" s="80"/>
      <c r="AL1626" s="401"/>
      <c r="AM1626" s="401"/>
      <c r="AP1626" s="402"/>
      <c r="AS1626" s="624"/>
    </row>
    <row r="1627" spans="1:45" s="77" customFormat="1">
      <c r="A1627" s="72"/>
      <c r="B1627" s="78"/>
      <c r="C1627" s="78"/>
      <c r="E1627" s="72"/>
      <c r="F1627" s="72"/>
      <c r="G1627" s="72"/>
      <c r="H1627" s="72"/>
      <c r="I1627" s="72"/>
      <c r="J1627" s="72"/>
      <c r="L1627" s="81"/>
      <c r="M1627" s="74"/>
      <c r="N1627" s="74"/>
      <c r="O1627" s="74"/>
      <c r="P1627" s="74"/>
      <c r="Q1627" s="73"/>
      <c r="R1627" s="82"/>
      <c r="S1627" s="82"/>
      <c r="T1627" s="401"/>
      <c r="U1627" s="401"/>
      <c r="V1627" s="401"/>
      <c r="Y1627" s="83"/>
      <c r="AA1627" s="401"/>
      <c r="AB1627" s="401"/>
      <c r="AI1627" s="80"/>
      <c r="AL1627" s="401"/>
      <c r="AM1627" s="401"/>
      <c r="AP1627" s="402"/>
      <c r="AS1627" s="624"/>
    </row>
    <row r="1628" spans="1:45" s="77" customFormat="1">
      <c r="A1628" s="72"/>
      <c r="B1628" s="78"/>
      <c r="C1628" s="78"/>
      <c r="E1628" s="72"/>
      <c r="F1628" s="72"/>
      <c r="G1628" s="72"/>
      <c r="H1628" s="72"/>
      <c r="I1628" s="72"/>
      <c r="J1628" s="72"/>
      <c r="L1628" s="81"/>
      <c r="M1628" s="74"/>
      <c r="N1628" s="74"/>
      <c r="O1628" s="74"/>
      <c r="P1628" s="74"/>
      <c r="Q1628" s="73"/>
      <c r="R1628" s="82"/>
      <c r="S1628" s="82"/>
      <c r="T1628" s="401"/>
      <c r="U1628" s="401"/>
      <c r="V1628" s="401"/>
      <c r="Y1628" s="83"/>
      <c r="AA1628" s="401"/>
      <c r="AB1628" s="401"/>
      <c r="AI1628" s="80"/>
      <c r="AL1628" s="401"/>
      <c r="AM1628" s="401"/>
      <c r="AP1628" s="402"/>
      <c r="AS1628" s="624"/>
    </row>
    <row r="1629" spans="1:45" s="77" customFormat="1">
      <c r="A1629" s="72"/>
      <c r="B1629" s="78"/>
      <c r="C1629" s="78"/>
      <c r="E1629" s="72"/>
      <c r="F1629" s="72"/>
      <c r="G1629" s="72"/>
      <c r="H1629" s="72"/>
      <c r="I1629" s="72"/>
      <c r="J1629" s="72"/>
      <c r="L1629" s="81"/>
      <c r="M1629" s="74"/>
      <c r="N1629" s="74"/>
      <c r="O1629" s="74"/>
      <c r="P1629" s="74"/>
      <c r="Q1629" s="73"/>
      <c r="R1629" s="82"/>
      <c r="S1629" s="82"/>
      <c r="T1629" s="401"/>
      <c r="U1629" s="401"/>
      <c r="V1629" s="401"/>
      <c r="Y1629" s="83"/>
      <c r="AA1629" s="401"/>
      <c r="AB1629" s="401"/>
      <c r="AI1629" s="80"/>
      <c r="AL1629" s="401"/>
      <c r="AM1629" s="401"/>
      <c r="AP1629" s="402"/>
      <c r="AS1629" s="624"/>
    </row>
    <row r="1630" spans="1:45" s="77" customFormat="1">
      <c r="A1630" s="72"/>
      <c r="B1630" s="78"/>
      <c r="C1630" s="78"/>
      <c r="E1630" s="72"/>
      <c r="F1630" s="72"/>
      <c r="G1630" s="72"/>
      <c r="H1630" s="72"/>
      <c r="I1630" s="72"/>
      <c r="J1630" s="72"/>
      <c r="L1630" s="81"/>
      <c r="M1630" s="74"/>
      <c r="N1630" s="74"/>
      <c r="O1630" s="74"/>
      <c r="P1630" s="74"/>
      <c r="Q1630" s="73"/>
      <c r="R1630" s="82"/>
      <c r="S1630" s="82"/>
      <c r="T1630" s="401"/>
      <c r="U1630" s="401"/>
      <c r="V1630" s="401"/>
      <c r="Y1630" s="83"/>
      <c r="AA1630" s="401"/>
      <c r="AB1630" s="401"/>
      <c r="AI1630" s="80"/>
      <c r="AL1630" s="401"/>
      <c r="AM1630" s="401"/>
      <c r="AP1630" s="402"/>
      <c r="AS1630" s="624"/>
    </row>
    <row r="1631" spans="1:45" s="77" customFormat="1">
      <c r="A1631" s="72"/>
      <c r="B1631" s="78"/>
      <c r="C1631" s="78"/>
      <c r="E1631" s="72"/>
      <c r="F1631" s="72"/>
      <c r="G1631" s="72"/>
      <c r="H1631" s="72"/>
      <c r="I1631" s="72"/>
      <c r="J1631" s="72"/>
      <c r="L1631" s="81"/>
      <c r="M1631" s="74"/>
      <c r="N1631" s="74"/>
      <c r="O1631" s="74"/>
      <c r="P1631" s="74"/>
      <c r="Q1631" s="73"/>
      <c r="R1631" s="82"/>
      <c r="S1631" s="82"/>
      <c r="T1631" s="401"/>
      <c r="U1631" s="401"/>
      <c r="V1631" s="401"/>
      <c r="Y1631" s="83"/>
      <c r="AA1631" s="401"/>
      <c r="AB1631" s="401"/>
      <c r="AI1631" s="80"/>
      <c r="AL1631" s="401"/>
      <c r="AM1631" s="401"/>
      <c r="AP1631" s="402"/>
      <c r="AS1631" s="624"/>
    </row>
    <row r="1632" spans="1:45" s="77" customFormat="1">
      <c r="A1632" s="72"/>
      <c r="B1632" s="78"/>
      <c r="C1632" s="78"/>
      <c r="E1632" s="72"/>
      <c r="F1632" s="72"/>
      <c r="G1632" s="72"/>
      <c r="H1632" s="72"/>
      <c r="I1632" s="72"/>
      <c r="J1632" s="72"/>
      <c r="L1632" s="81"/>
      <c r="M1632" s="74"/>
      <c r="N1632" s="74"/>
      <c r="O1632" s="74"/>
      <c r="P1632" s="74"/>
      <c r="Q1632" s="73"/>
      <c r="R1632" s="82"/>
      <c r="S1632" s="82"/>
      <c r="T1632" s="401"/>
      <c r="U1632" s="401"/>
      <c r="V1632" s="401"/>
      <c r="Y1632" s="83"/>
      <c r="AA1632" s="401"/>
      <c r="AB1632" s="401"/>
      <c r="AI1632" s="80"/>
      <c r="AL1632" s="401"/>
      <c r="AM1632" s="401"/>
      <c r="AP1632" s="402"/>
      <c r="AS1632" s="624"/>
    </row>
    <row r="1633" spans="1:45" s="77" customFormat="1">
      <c r="A1633" s="72"/>
      <c r="B1633" s="78"/>
      <c r="C1633" s="78"/>
      <c r="E1633" s="72"/>
      <c r="F1633" s="72"/>
      <c r="G1633" s="72"/>
      <c r="H1633" s="72"/>
      <c r="I1633" s="72"/>
      <c r="J1633" s="72"/>
      <c r="L1633" s="81"/>
      <c r="M1633" s="74"/>
      <c r="N1633" s="74"/>
      <c r="O1633" s="74"/>
      <c r="P1633" s="74"/>
      <c r="Q1633" s="73"/>
      <c r="R1633" s="82"/>
      <c r="S1633" s="82"/>
      <c r="T1633" s="401"/>
      <c r="U1633" s="401"/>
      <c r="V1633" s="401"/>
      <c r="Y1633" s="83"/>
      <c r="AA1633" s="401"/>
      <c r="AB1633" s="401"/>
      <c r="AI1633" s="80"/>
      <c r="AL1633" s="401"/>
      <c r="AM1633" s="401"/>
      <c r="AP1633" s="402"/>
      <c r="AS1633" s="624"/>
    </row>
    <row r="1634" spans="1:45" s="77" customFormat="1">
      <c r="A1634" s="72"/>
      <c r="B1634" s="78"/>
      <c r="C1634" s="78"/>
      <c r="E1634" s="72"/>
      <c r="F1634" s="72"/>
      <c r="G1634" s="72"/>
      <c r="H1634" s="72"/>
      <c r="I1634" s="72"/>
      <c r="J1634" s="72"/>
      <c r="L1634" s="81"/>
      <c r="M1634" s="74"/>
      <c r="N1634" s="74"/>
      <c r="O1634" s="74"/>
      <c r="P1634" s="74"/>
      <c r="Q1634" s="73"/>
      <c r="R1634" s="82"/>
      <c r="S1634" s="82"/>
      <c r="T1634" s="401"/>
      <c r="U1634" s="401"/>
      <c r="V1634" s="401"/>
      <c r="Y1634" s="83"/>
      <c r="AA1634" s="401"/>
      <c r="AB1634" s="401"/>
      <c r="AI1634" s="80"/>
      <c r="AL1634" s="401"/>
      <c r="AM1634" s="401"/>
      <c r="AP1634" s="402"/>
      <c r="AS1634" s="624"/>
    </row>
    <row r="1635" spans="1:45" s="77" customFormat="1">
      <c r="A1635" s="72"/>
      <c r="B1635" s="78"/>
      <c r="C1635" s="78"/>
      <c r="E1635" s="72"/>
      <c r="F1635" s="72"/>
      <c r="G1635" s="72"/>
      <c r="H1635" s="72"/>
      <c r="I1635" s="72"/>
      <c r="J1635" s="72"/>
      <c r="L1635" s="81"/>
      <c r="M1635" s="74"/>
      <c r="N1635" s="74"/>
      <c r="O1635" s="74"/>
      <c r="P1635" s="74"/>
      <c r="Q1635" s="73"/>
      <c r="R1635" s="82"/>
      <c r="S1635" s="82"/>
      <c r="T1635" s="401"/>
      <c r="U1635" s="401"/>
      <c r="V1635" s="401"/>
      <c r="Y1635" s="83"/>
      <c r="AA1635" s="401"/>
      <c r="AB1635" s="401"/>
      <c r="AI1635" s="80"/>
      <c r="AL1635" s="401"/>
      <c r="AM1635" s="401"/>
      <c r="AP1635" s="402"/>
      <c r="AS1635" s="624"/>
    </row>
    <row r="1636" spans="1:45" s="77" customFormat="1">
      <c r="A1636" s="72"/>
      <c r="B1636" s="78"/>
      <c r="C1636" s="78"/>
      <c r="E1636" s="72"/>
      <c r="F1636" s="72"/>
      <c r="G1636" s="72"/>
      <c r="H1636" s="72"/>
      <c r="I1636" s="72"/>
      <c r="J1636" s="72"/>
      <c r="L1636" s="81"/>
      <c r="M1636" s="74"/>
      <c r="N1636" s="74"/>
      <c r="O1636" s="74"/>
      <c r="P1636" s="74"/>
      <c r="Q1636" s="73"/>
      <c r="R1636" s="82"/>
      <c r="S1636" s="82"/>
      <c r="T1636" s="401"/>
      <c r="U1636" s="401"/>
      <c r="V1636" s="401"/>
      <c r="Y1636" s="83"/>
      <c r="AA1636" s="401"/>
      <c r="AB1636" s="401"/>
      <c r="AI1636" s="80"/>
      <c r="AL1636" s="401"/>
      <c r="AM1636" s="401"/>
      <c r="AP1636" s="402"/>
      <c r="AS1636" s="624"/>
    </row>
    <row r="1637" spans="1:45" s="77" customFormat="1">
      <c r="A1637" s="72"/>
      <c r="B1637" s="78"/>
      <c r="C1637" s="78"/>
      <c r="E1637" s="72"/>
      <c r="F1637" s="72"/>
      <c r="G1637" s="72"/>
      <c r="H1637" s="72"/>
      <c r="I1637" s="72"/>
      <c r="J1637" s="72"/>
      <c r="L1637" s="81"/>
      <c r="M1637" s="74"/>
      <c r="N1637" s="74"/>
      <c r="O1637" s="74"/>
      <c r="P1637" s="74"/>
      <c r="Q1637" s="73"/>
      <c r="R1637" s="82"/>
      <c r="S1637" s="82"/>
      <c r="T1637" s="401"/>
      <c r="U1637" s="401"/>
      <c r="V1637" s="401"/>
      <c r="Y1637" s="83"/>
      <c r="AA1637" s="401"/>
      <c r="AB1637" s="401"/>
      <c r="AI1637" s="80"/>
      <c r="AL1637" s="401"/>
      <c r="AM1637" s="401"/>
      <c r="AP1637" s="402"/>
      <c r="AS1637" s="624"/>
    </row>
    <row r="1638" spans="1:45" s="77" customFormat="1">
      <c r="A1638" s="72"/>
      <c r="B1638" s="78"/>
      <c r="C1638" s="78"/>
      <c r="E1638" s="72"/>
      <c r="F1638" s="72"/>
      <c r="G1638" s="72"/>
      <c r="H1638" s="72"/>
      <c r="I1638" s="72"/>
      <c r="J1638" s="72"/>
      <c r="L1638" s="81"/>
      <c r="M1638" s="74"/>
      <c r="N1638" s="74"/>
      <c r="O1638" s="74"/>
      <c r="P1638" s="74"/>
      <c r="Q1638" s="73"/>
      <c r="R1638" s="82"/>
      <c r="S1638" s="82"/>
      <c r="T1638" s="401"/>
      <c r="U1638" s="401"/>
      <c r="V1638" s="401"/>
      <c r="Y1638" s="83"/>
      <c r="AA1638" s="401"/>
      <c r="AB1638" s="401"/>
      <c r="AI1638" s="80"/>
      <c r="AL1638" s="401"/>
      <c r="AM1638" s="401"/>
      <c r="AP1638" s="402"/>
      <c r="AS1638" s="624"/>
    </row>
    <row r="1639" spans="1:45" s="77" customFormat="1">
      <c r="A1639" s="72"/>
      <c r="B1639" s="78"/>
      <c r="C1639" s="78"/>
      <c r="E1639" s="72"/>
      <c r="F1639" s="72"/>
      <c r="G1639" s="72"/>
      <c r="H1639" s="72"/>
      <c r="I1639" s="72"/>
      <c r="J1639" s="72"/>
      <c r="L1639" s="81"/>
      <c r="M1639" s="74"/>
      <c r="N1639" s="74"/>
      <c r="O1639" s="74"/>
      <c r="P1639" s="74"/>
      <c r="Q1639" s="73"/>
      <c r="R1639" s="82"/>
      <c r="S1639" s="82"/>
      <c r="T1639" s="401"/>
      <c r="U1639" s="401"/>
      <c r="V1639" s="401"/>
      <c r="Y1639" s="83"/>
      <c r="AA1639" s="401"/>
      <c r="AB1639" s="401"/>
      <c r="AI1639" s="80"/>
      <c r="AL1639" s="401"/>
      <c r="AM1639" s="401"/>
      <c r="AP1639" s="402"/>
      <c r="AS1639" s="624"/>
    </row>
    <row r="1640" spans="1:45" s="77" customFormat="1">
      <c r="A1640" s="72"/>
      <c r="B1640" s="78"/>
      <c r="C1640" s="78"/>
      <c r="E1640" s="72"/>
      <c r="F1640" s="72"/>
      <c r="G1640" s="72"/>
      <c r="H1640" s="72"/>
      <c r="I1640" s="72"/>
      <c r="J1640" s="72"/>
      <c r="L1640" s="81"/>
      <c r="M1640" s="74"/>
      <c r="N1640" s="74"/>
      <c r="O1640" s="74"/>
      <c r="P1640" s="74"/>
      <c r="Q1640" s="73"/>
      <c r="R1640" s="82"/>
      <c r="S1640" s="82"/>
      <c r="T1640" s="401"/>
      <c r="U1640" s="401"/>
      <c r="V1640" s="401"/>
      <c r="Y1640" s="83"/>
      <c r="AA1640" s="401"/>
      <c r="AB1640" s="401"/>
      <c r="AI1640" s="80"/>
      <c r="AL1640" s="401"/>
      <c r="AM1640" s="401"/>
      <c r="AP1640" s="402"/>
      <c r="AS1640" s="624"/>
    </row>
    <row r="1641" spans="1:45" s="77" customFormat="1">
      <c r="A1641" s="72"/>
      <c r="B1641" s="78"/>
      <c r="C1641" s="78"/>
      <c r="E1641" s="72"/>
      <c r="F1641" s="72"/>
      <c r="G1641" s="72"/>
      <c r="H1641" s="72"/>
      <c r="I1641" s="72"/>
      <c r="J1641" s="72"/>
      <c r="L1641" s="81"/>
      <c r="M1641" s="74"/>
      <c r="N1641" s="74"/>
      <c r="O1641" s="74"/>
      <c r="P1641" s="74"/>
      <c r="Q1641" s="73"/>
      <c r="R1641" s="82"/>
      <c r="S1641" s="82"/>
      <c r="T1641" s="401"/>
      <c r="U1641" s="401"/>
      <c r="V1641" s="401"/>
      <c r="Y1641" s="83"/>
      <c r="AA1641" s="401"/>
      <c r="AB1641" s="401"/>
      <c r="AI1641" s="80"/>
      <c r="AL1641" s="401"/>
      <c r="AM1641" s="401"/>
      <c r="AP1641" s="402"/>
      <c r="AS1641" s="624"/>
    </row>
    <row r="1642" spans="1:45" s="77" customFormat="1">
      <c r="A1642" s="72"/>
      <c r="B1642" s="78"/>
      <c r="C1642" s="78"/>
      <c r="E1642" s="72"/>
      <c r="F1642" s="72"/>
      <c r="G1642" s="72"/>
      <c r="H1642" s="72"/>
      <c r="I1642" s="72"/>
      <c r="J1642" s="72"/>
      <c r="L1642" s="81"/>
      <c r="M1642" s="74"/>
      <c r="N1642" s="74"/>
      <c r="O1642" s="74"/>
      <c r="P1642" s="74"/>
      <c r="Q1642" s="73"/>
      <c r="R1642" s="82"/>
      <c r="S1642" s="82"/>
      <c r="T1642" s="401"/>
      <c r="U1642" s="401"/>
      <c r="V1642" s="401"/>
      <c r="Y1642" s="83"/>
      <c r="AA1642" s="401"/>
      <c r="AB1642" s="401"/>
      <c r="AI1642" s="80"/>
      <c r="AL1642" s="401"/>
      <c r="AM1642" s="401"/>
      <c r="AP1642" s="402"/>
      <c r="AS1642" s="624"/>
    </row>
    <row r="1643" spans="1:45" s="77" customFormat="1">
      <c r="A1643" s="72"/>
      <c r="B1643" s="78"/>
      <c r="C1643" s="78"/>
      <c r="E1643" s="72"/>
      <c r="F1643" s="72"/>
      <c r="G1643" s="72"/>
      <c r="H1643" s="72"/>
      <c r="I1643" s="72"/>
      <c r="J1643" s="72"/>
      <c r="L1643" s="81"/>
      <c r="M1643" s="74"/>
      <c r="N1643" s="74"/>
      <c r="O1643" s="74"/>
      <c r="P1643" s="74"/>
      <c r="Q1643" s="73"/>
      <c r="R1643" s="82"/>
      <c r="S1643" s="82"/>
      <c r="T1643" s="401"/>
      <c r="U1643" s="401"/>
      <c r="V1643" s="401"/>
      <c r="Y1643" s="83"/>
      <c r="AA1643" s="401"/>
      <c r="AB1643" s="401"/>
      <c r="AI1643" s="80"/>
      <c r="AL1643" s="401"/>
      <c r="AM1643" s="401"/>
      <c r="AP1643" s="402"/>
      <c r="AS1643" s="624"/>
    </row>
    <row r="1644" spans="1:45" s="77" customFormat="1">
      <c r="A1644" s="72"/>
      <c r="B1644" s="78"/>
      <c r="C1644" s="78"/>
      <c r="E1644" s="72"/>
      <c r="F1644" s="72"/>
      <c r="G1644" s="72"/>
      <c r="H1644" s="72"/>
      <c r="I1644" s="72"/>
      <c r="J1644" s="72"/>
      <c r="L1644" s="81"/>
      <c r="M1644" s="74"/>
      <c r="N1644" s="74"/>
      <c r="O1644" s="74"/>
      <c r="P1644" s="74"/>
      <c r="Q1644" s="73"/>
      <c r="R1644" s="82"/>
      <c r="S1644" s="82"/>
      <c r="T1644" s="401"/>
      <c r="U1644" s="401"/>
      <c r="V1644" s="401"/>
      <c r="Y1644" s="83"/>
      <c r="AA1644" s="401"/>
      <c r="AB1644" s="401"/>
      <c r="AI1644" s="80"/>
      <c r="AL1644" s="401"/>
      <c r="AM1644" s="401"/>
      <c r="AP1644" s="402"/>
      <c r="AS1644" s="624"/>
    </row>
    <row r="1645" spans="1:45" s="77" customFormat="1">
      <c r="A1645" s="72"/>
      <c r="B1645" s="78"/>
      <c r="C1645" s="78"/>
      <c r="E1645" s="72"/>
      <c r="F1645" s="72"/>
      <c r="G1645" s="72"/>
      <c r="H1645" s="72"/>
      <c r="I1645" s="72"/>
      <c r="J1645" s="72"/>
      <c r="L1645" s="81"/>
      <c r="M1645" s="74"/>
      <c r="N1645" s="74"/>
      <c r="O1645" s="74"/>
      <c r="P1645" s="74"/>
      <c r="Q1645" s="73"/>
      <c r="R1645" s="82"/>
      <c r="S1645" s="82"/>
      <c r="T1645" s="401"/>
      <c r="U1645" s="401"/>
      <c r="V1645" s="401"/>
      <c r="Y1645" s="83"/>
      <c r="AA1645" s="401"/>
      <c r="AB1645" s="401"/>
      <c r="AI1645" s="80"/>
      <c r="AL1645" s="401"/>
      <c r="AM1645" s="401"/>
      <c r="AP1645" s="402"/>
      <c r="AS1645" s="624"/>
    </row>
    <row r="1646" spans="1:45" s="77" customFormat="1">
      <c r="A1646" s="72"/>
      <c r="B1646" s="78"/>
      <c r="C1646" s="78"/>
      <c r="E1646" s="72"/>
      <c r="F1646" s="72"/>
      <c r="G1646" s="72"/>
      <c r="H1646" s="72"/>
      <c r="I1646" s="72"/>
      <c r="J1646" s="72"/>
      <c r="L1646" s="81"/>
      <c r="M1646" s="74"/>
      <c r="N1646" s="74"/>
      <c r="O1646" s="74"/>
      <c r="P1646" s="74"/>
      <c r="Q1646" s="73"/>
      <c r="R1646" s="82"/>
      <c r="S1646" s="82"/>
      <c r="T1646" s="401"/>
      <c r="U1646" s="401"/>
      <c r="V1646" s="401"/>
      <c r="Y1646" s="83"/>
      <c r="AA1646" s="401"/>
      <c r="AB1646" s="401"/>
      <c r="AI1646" s="80"/>
      <c r="AL1646" s="401"/>
      <c r="AM1646" s="401"/>
      <c r="AP1646" s="402"/>
      <c r="AS1646" s="624"/>
    </row>
    <row r="1647" spans="1:45" s="77" customFormat="1">
      <c r="A1647" s="72"/>
      <c r="B1647" s="78"/>
      <c r="C1647" s="78"/>
      <c r="E1647" s="72"/>
      <c r="F1647" s="72"/>
      <c r="G1647" s="72"/>
      <c r="H1647" s="72"/>
      <c r="I1647" s="72"/>
      <c r="J1647" s="72"/>
      <c r="L1647" s="81"/>
      <c r="M1647" s="74"/>
      <c r="N1647" s="74"/>
      <c r="O1647" s="74"/>
      <c r="P1647" s="74"/>
      <c r="Q1647" s="73"/>
      <c r="R1647" s="82"/>
      <c r="S1647" s="82"/>
      <c r="T1647" s="401"/>
      <c r="U1647" s="401"/>
      <c r="V1647" s="401"/>
      <c r="Y1647" s="83"/>
      <c r="AA1647" s="401"/>
      <c r="AB1647" s="401"/>
      <c r="AI1647" s="80"/>
      <c r="AL1647" s="401"/>
      <c r="AM1647" s="401"/>
      <c r="AP1647" s="402"/>
      <c r="AS1647" s="624"/>
    </row>
    <row r="1648" spans="1:45" s="77" customFormat="1">
      <c r="A1648" s="72"/>
      <c r="B1648" s="78"/>
      <c r="C1648" s="78"/>
      <c r="E1648" s="72"/>
      <c r="F1648" s="72"/>
      <c r="G1648" s="72"/>
      <c r="H1648" s="72"/>
      <c r="I1648" s="72"/>
      <c r="J1648" s="72"/>
      <c r="L1648" s="81"/>
      <c r="M1648" s="74"/>
      <c r="N1648" s="74"/>
      <c r="O1648" s="74"/>
      <c r="P1648" s="74"/>
      <c r="Q1648" s="73"/>
      <c r="R1648" s="82"/>
      <c r="S1648" s="82"/>
      <c r="T1648" s="401"/>
      <c r="U1648" s="401"/>
      <c r="V1648" s="401"/>
      <c r="Y1648" s="83"/>
      <c r="AA1648" s="401"/>
      <c r="AB1648" s="401"/>
      <c r="AI1648" s="80"/>
      <c r="AL1648" s="401"/>
      <c r="AM1648" s="401"/>
      <c r="AP1648" s="402"/>
      <c r="AS1648" s="624"/>
    </row>
    <row r="1649" spans="1:45" s="77" customFormat="1">
      <c r="A1649" s="72"/>
      <c r="B1649" s="78"/>
      <c r="C1649" s="78"/>
      <c r="E1649" s="72"/>
      <c r="F1649" s="72"/>
      <c r="G1649" s="72"/>
      <c r="H1649" s="72"/>
      <c r="I1649" s="72"/>
      <c r="J1649" s="72"/>
      <c r="L1649" s="81"/>
      <c r="M1649" s="74"/>
      <c r="N1649" s="74"/>
      <c r="O1649" s="74"/>
      <c r="P1649" s="74"/>
      <c r="Q1649" s="73"/>
      <c r="R1649" s="82"/>
      <c r="S1649" s="82"/>
      <c r="T1649" s="401"/>
      <c r="U1649" s="401"/>
      <c r="V1649" s="401"/>
      <c r="Y1649" s="83"/>
      <c r="AA1649" s="401"/>
      <c r="AB1649" s="401"/>
      <c r="AI1649" s="80"/>
      <c r="AL1649" s="401"/>
      <c r="AM1649" s="401"/>
      <c r="AP1649" s="402"/>
      <c r="AS1649" s="624"/>
    </row>
    <row r="1650" spans="1:45" s="77" customFormat="1">
      <c r="A1650" s="72"/>
      <c r="B1650" s="78"/>
      <c r="C1650" s="78"/>
      <c r="E1650" s="72"/>
      <c r="F1650" s="72"/>
      <c r="G1650" s="72"/>
      <c r="H1650" s="72"/>
      <c r="I1650" s="72"/>
      <c r="J1650" s="72"/>
      <c r="L1650" s="81"/>
      <c r="M1650" s="74"/>
      <c r="N1650" s="74"/>
      <c r="O1650" s="74"/>
      <c r="P1650" s="74"/>
      <c r="Q1650" s="73"/>
      <c r="R1650" s="82"/>
      <c r="S1650" s="82"/>
      <c r="T1650" s="401"/>
      <c r="U1650" s="401"/>
      <c r="V1650" s="401"/>
      <c r="Y1650" s="83"/>
      <c r="AA1650" s="401"/>
      <c r="AB1650" s="401"/>
      <c r="AI1650" s="80"/>
      <c r="AL1650" s="401"/>
      <c r="AM1650" s="401"/>
      <c r="AP1650" s="402"/>
      <c r="AS1650" s="624"/>
    </row>
    <row r="1651" spans="1:45" s="77" customFormat="1">
      <c r="A1651" s="72"/>
      <c r="B1651" s="78"/>
      <c r="C1651" s="78"/>
      <c r="E1651" s="72"/>
      <c r="F1651" s="72"/>
      <c r="G1651" s="72"/>
      <c r="H1651" s="72"/>
      <c r="I1651" s="72"/>
      <c r="J1651" s="72"/>
      <c r="L1651" s="81"/>
      <c r="M1651" s="74"/>
      <c r="N1651" s="74"/>
      <c r="O1651" s="74"/>
      <c r="P1651" s="74"/>
      <c r="Q1651" s="73"/>
      <c r="R1651" s="82"/>
      <c r="S1651" s="82"/>
      <c r="T1651" s="401"/>
      <c r="U1651" s="401"/>
      <c r="V1651" s="401"/>
      <c r="Y1651" s="83"/>
      <c r="AA1651" s="401"/>
      <c r="AB1651" s="401"/>
      <c r="AI1651" s="80"/>
      <c r="AL1651" s="401"/>
      <c r="AM1651" s="401"/>
      <c r="AP1651" s="402"/>
      <c r="AS1651" s="624"/>
    </row>
    <row r="1652" spans="1:45" s="77" customFormat="1">
      <c r="A1652" s="72"/>
      <c r="B1652" s="78"/>
      <c r="C1652" s="78"/>
      <c r="E1652" s="72"/>
      <c r="F1652" s="72"/>
      <c r="G1652" s="72"/>
      <c r="H1652" s="72"/>
      <c r="I1652" s="72"/>
      <c r="J1652" s="72"/>
      <c r="L1652" s="81"/>
      <c r="M1652" s="74"/>
      <c r="N1652" s="74"/>
      <c r="O1652" s="74"/>
      <c r="P1652" s="74"/>
      <c r="Q1652" s="73"/>
      <c r="R1652" s="82"/>
      <c r="S1652" s="82"/>
      <c r="T1652" s="401"/>
      <c r="U1652" s="401"/>
      <c r="V1652" s="401"/>
      <c r="Y1652" s="83"/>
      <c r="AA1652" s="401"/>
      <c r="AB1652" s="401"/>
      <c r="AI1652" s="80"/>
      <c r="AL1652" s="401"/>
      <c r="AM1652" s="401"/>
      <c r="AP1652" s="402"/>
      <c r="AS1652" s="624"/>
    </row>
    <row r="1653" spans="1:45" s="77" customFormat="1">
      <c r="A1653" s="72"/>
      <c r="B1653" s="78"/>
      <c r="C1653" s="78"/>
      <c r="E1653" s="72"/>
      <c r="F1653" s="72"/>
      <c r="G1653" s="72"/>
      <c r="H1653" s="72"/>
      <c r="I1653" s="72"/>
      <c r="J1653" s="72"/>
      <c r="L1653" s="81"/>
      <c r="M1653" s="74"/>
      <c r="N1653" s="74"/>
      <c r="O1653" s="74"/>
      <c r="P1653" s="74"/>
      <c r="Q1653" s="73"/>
      <c r="R1653" s="82"/>
      <c r="S1653" s="82"/>
      <c r="T1653" s="401"/>
      <c r="U1653" s="401"/>
      <c r="V1653" s="401"/>
      <c r="Y1653" s="83"/>
      <c r="AA1653" s="401"/>
      <c r="AB1653" s="401"/>
      <c r="AI1653" s="80"/>
      <c r="AL1653" s="401"/>
      <c r="AM1653" s="401"/>
      <c r="AP1653" s="402"/>
      <c r="AS1653" s="624"/>
    </row>
    <row r="1654" spans="1:45" s="77" customFormat="1">
      <c r="A1654" s="72"/>
      <c r="B1654" s="78"/>
      <c r="C1654" s="78"/>
      <c r="E1654" s="72"/>
      <c r="F1654" s="72"/>
      <c r="G1654" s="72"/>
      <c r="H1654" s="72"/>
      <c r="I1654" s="72"/>
      <c r="J1654" s="72"/>
      <c r="L1654" s="81"/>
      <c r="M1654" s="74"/>
      <c r="N1654" s="74"/>
      <c r="O1654" s="74"/>
      <c r="P1654" s="74"/>
      <c r="Q1654" s="73"/>
      <c r="R1654" s="82"/>
      <c r="S1654" s="82"/>
      <c r="T1654" s="401"/>
      <c r="U1654" s="401"/>
      <c r="V1654" s="401"/>
      <c r="Y1654" s="83"/>
      <c r="AA1654" s="401"/>
      <c r="AB1654" s="401"/>
      <c r="AI1654" s="80"/>
      <c r="AL1654" s="401"/>
      <c r="AM1654" s="401"/>
      <c r="AP1654" s="402"/>
      <c r="AS1654" s="624"/>
    </row>
    <row r="1655" spans="1:45" s="77" customFormat="1">
      <c r="A1655" s="72"/>
      <c r="B1655" s="78"/>
      <c r="C1655" s="78"/>
      <c r="E1655" s="72"/>
      <c r="F1655" s="72"/>
      <c r="G1655" s="72"/>
      <c r="H1655" s="72"/>
      <c r="I1655" s="72"/>
      <c r="J1655" s="72"/>
      <c r="L1655" s="81"/>
      <c r="M1655" s="74"/>
      <c r="N1655" s="74"/>
      <c r="O1655" s="74"/>
      <c r="P1655" s="74"/>
      <c r="Q1655" s="73"/>
      <c r="R1655" s="82"/>
      <c r="S1655" s="82"/>
      <c r="T1655" s="401"/>
      <c r="U1655" s="401"/>
      <c r="V1655" s="401"/>
      <c r="Y1655" s="83"/>
      <c r="AA1655" s="401"/>
      <c r="AB1655" s="401"/>
      <c r="AI1655" s="80"/>
      <c r="AL1655" s="401"/>
      <c r="AM1655" s="401"/>
      <c r="AP1655" s="402"/>
      <c r="AS1655" s="624"/>
    </row>
    <row r="1656" spans="1:45" s="77" customFormat="1">
      <c r="A1656" s="72"/>
      <c r="B1656" s="78"/>
      <c r="C1656" s="78"/>
      <c r="E1656" s="72"/>
      <c r="F1656" s="72"/>
      <c r="G1656" s="72"/>
      <c r="H1656" s="72"/>
      <c r="I1656" s="72"/>
      <c r="J1656" s="72"/>
      <c r="L1656" s="81"/>
      <c r="M1656" s="74"/>
      <c r="N1656" s="74"/>
      <c r="O1656" s="74"/>
      <c r="P1656" s="74"/>
      <c r="Q1656" s="73"/>
      <c r="R1656" s="82"/>
      <c r="S1656" s="82"/>
      <c r="T1656" s="401"/>
      <c r="U1656" s="401"/>
      <c r="V1656" s="401"/>
      <c r="Y1656" s="83"/>
      <c r="AA1656" s="401"/>
      <c r="AB1656" s="401"/>
      <c r="AI1656" s="80"/>
      <c r="AL1656" s="401"/>
      <c r="AM1656" s="401"/>
      <c r="AP1656" s="402"/>
      <c r="AS1656" s="624"/>
    </row>
    <row r="1657" spans="1:45" s="77" customFormat="1">
      <c r="A1657" s="72"/>
      <c r="B1657" s="78"/>
      <c r="C1657" s="78"/>
      <c r="E1657" s="72"/>
      <c r="F1657" s="72"/>
      <c r="G1657" s="72"/>
      <c r="H1657" s="72"/>
      <c r="I1657" s="72"/>
      <c r="J1657" s="72"/>
      <c r="L1657" s="81"/>
      <c r="M1657" s="74"/>
      <c r="N1657" s="74"/>
      <c r="O1657" s="74"/>
      <c r="P1657" s="74"/>
      <c r="Q1657" s="73"/>
      <c r="R1657" s="82"/>
      <c r="S1657" s="82"/>
      <c r="T1657" s="401"/>
      <c r="U1657" s="401"/>
      <c r="V1657" s="401"/>
      <c r="Y1657" s="83"/>
      <c r="AA1657" s="401"/>
      <c r="AB1657" s="401"/>
      <c r="AI1657" s="80"/>
      <c r="AL1657" s="401"/>
      <c r="AM1657" s="401"/>
      <c r="AP1657" s="402"/>
      <c r="AS1657" s="624"/>
    </row>
    <row r="1658" spans="1:45" s="77" customFormat="1">
      <c r="A1658" s="72"/>
      <c r="B1658" s="78"/>
      <c r="C1658" s="78"/>
      <c r="E1658" s="72"/>
      <c r="F1658" s="72"/>
      <c r="G1658" s="72"/>
      <c r="H1658" s="72"/>
      <c r="I1658" s="72"/>
      <c r="J1658" s="72"/>
      <c r="L1658" s="81"/>
      <c r="M1658" s="74"/>
      <c r="N1658" s="74"/>
      <c r="O1658" s="74"/>
      <c r="P1658" s="74"/>
      <c r="Q1658" s="73"/>
      <c r="R1658" s="82"/>
      <c r="S1658" s="82"/>
      <c r="T1658" s="401"/>
      <c r="U1658" s="401"/>
      <c r="V1658" s="401"/>
      <c r="Y1658" s="83"/>
      <c r="AA1658" s="401"/>
      <c r="AB1658" s="401"/>
      <c r="AI1658" s="80"/>
      <c r="AL1658" s="401"/>
      <c r="AM1658" s="401"/>
      <c r="AP1658" s="402"/>
      <c r="AS1658" s="624"/>
    </row>
    <row r="1659" spans="1:45" s="77" customFormat="1">
      <c r="A1659" s="72"/>
      <c r="B1659" s="78"/>
      <c r="C1659" s="78"/>
      <c r="E1659" s="72"/>
      <c r="F1659" s="72"/>
      <c r="G1659" s="72"/>
      <c r="H1659" s="72"/>
      <c r="I1659" s="72"/>
      <c r="J1659" s="72"/>
      <c r="L1659" s="81"/>
      <c r="M1659" s="74"/>
      <c r="N1659" s="74"/>
      <c r="O1659" s="74"/>
      <c r="P1659" s="74"/>
      <c r="Q1659" s="73"/>
      <c r="R1659" s="82"/>
      <c r="S1659" s="82"/>
      <c r="T1659" s="401"/>
      <c r="U1659" s="401"/>
      <c r="V1659" s="401"/>
      <c r="Y1659" s="83"/>
      <c r="AA1659" s="401"/>
      <c r="AB1659" s="401"/>
      <c r="AI1659" s="80"/>
      <c r="AL1659" s="401"/>
      <c r="AM1659" s="401"/>
      <c r="AP1659" s="402"/>
      <c r="AS1659" s="624"/>
    </row>
    <row r="1660" spans="1:45" s="77" customFormat="1">
      <c r="A1660" s="72"/>
      <c r="B1660" s="78"/>
      <c r="C1660" s="78"/>
      <c r="E1660" s="72"/>
      <c r="F1660" s="72"/>
      <c r="G1660" s="72"/>
      <c r="H1660" s="72"/>
      <c r="I1660" s="72"/>
      <c r="J1660" s="72"/>
      <c r="L1660" s="81"/>
      <c r="M1660" s="74"/>
      <c r="N1660" s="74"/>
      <c r="O1660" s="74"/>
      <c r="P1660" s="74"/>
      <c r="Q1660" s="73"/>
      <c r="R1660" s="82"/>
      <c r="S1660" s="82"/>
      <c r="T1660" s="401"/>
      <c r="U1660" s="401"/>
      <c r="V1660" s="401"/>
      <c r="Y1660" s="83"/>
      <c r="AA1660" s="401"/>
      <c r="AB1660" s="401"/>
      <c r="AI1660" s="80"/>
      <c r="AL1660" s="401"/>
      <c r="AM1660" s="401"/>
      <c r="AP1660" s="402"/>
      <c r="AS1660" s="624"/>
    </row>
    <row r="1661" spans="1:45" s="77" customFormat="1">
      <c r="A1661" s="72"/>
      <c r="B1661" s="78"/>
      <c r="C1661" s="78"/>
      <c r="E1661" s="72"/>
      <c r="F1661" s="72"/>
      <c r="G1661" s="72"/>
      <c r="H1661" s="72"/>
      <c r="I1661" s="72"/>
      <c r="J1661" s="72"/>
      <c r="L1661" s="81"/>
      <c r="M1661" s="74"/>
      <c r="N1661" s="74"/>
      <c r="O1661" s="74"/>
      <c r="P1661" s="74"/>
      <c r="Q1661" s="73"/>
      <c r="R1661" s="82"/>
      <c r="S1661" s="82"/>
      <c r="T1661" s="401"/>
      <c r="U1661" s="401"/>
      <c r="V1661" s="401"/>
      <c r="Y1661" s="83"/>
      <c r="AA1661" s="401"/>
      <c r="AB1661" s="401"/>
      <c r="AI1661" s="80"/>
      <c r="AL1661" s="401"/>
      <c r="AM1661" s="401"/>
      <c r="AP1661" s="402"/>
      <c r="AS1661" s="624"/>
    </row>
    <row r="1662" spans="1:45" s="77" customFormat="1">
      <c r="A1662" s="72"/>
      <c r="B1662" s="78"/>
      <c r="C1662" s="78"/>
      <c r="E1662" s="72"/>
      <c r="F1662" s="72"/>
      <c r="G1662" s="72"/>
      <c r="H1662" s="72"/>
      <c r="I1662" s="72"/>
      <c r="J1662" s="72"/>
      <c r="L1662" s="81"/>
      <c r="M1662" s="74"/>
      <c r="N1662" s="74"/>
      <c r="O1662" s="74"/>
      <c r="P1662" s="74"/>
      <c r="Q1662" s="73"/>
      <c r="R1662" s="82"/>
      <c r="S1662" s="82"/>
      <c r="T1662" s="401"/>
      <c r="U1662" s="401"/>
      <c r="V1662" s="401"/>
      <c r="Y1662" s="83"/>
      <c r="AA1662" s="401"/>
      <c r="AB1662" s="401"/>
      <c r="AI1662" s="80"/>
      <c r="AL1662" s="401"/>
      <c r="AM1662" s="401"/>
      <c r="AP1662" s="402"/>
      <c r="AS1662" s="624"/>
    </row>
    <row r="1663" spans="1:45" s="77" customFormat="1">
      <c r="A1663" s="72"/>
      <c r="B1663" s="78"/>
      <c r="C1663" s="78"/>
      <c r="E1663" s="72"/>
      <c r="F1663" s="72"/>
      <c r="G1663" s="72"/>
      <c r="H1663" s="72"/>
      <c r="I1663" s="72"/>
      <c r="J1663" s="72"/>
      <c r="L1663" s="81"/>
      <c r="M1663" s="74"/>
      <c r="N1663" s="74"/>
      <c r="O1663" s="74"/>
      <c r="P1663" s="74"/>
      <c r="Q1663" s="73"/>
      <c r="R1663" s="82"/>
      <c r="S1663" s="82"/>
      <c r="T1663" s="401"/>
      <c r="U1663" s="401"/>
      <c r="V1663" s="401"/>
      <c r="Y1663" s="83"/>
      <c r="AA1663" s="401"/>
      <c r="AB1663" s="401"/>
      <c r="AI1663" s="80"/>
      <c r="AL1663" s="401"/>
      <c r="AM1663" s="401"/>
      <c r="AP1663" s="402"/>
      <c r="AS1663" s="624"/>
    </row>
    <row r="1664" spans="1:45" s="77" customFormat="1">
      <c r="A1664" s="72"/>
      <c r="B1664" s="78"/>
      <c r="C1664" s="78"/>
      <c r="E1664" s="72"/>
      <c r="F1664" s="72"/>
      <c r="G1664" s="72"/>
      <c r="H1664" s="72"/>
      <c r="I1664" s="72"/>
      <c r="J1664" s="72"/>
      <c r="L1664" s="81"/>
      <c r="M1664" s="74"/>
      <c r="N1664" s="74"/>
      <c r="O1664" s="74"/>
      <c r="P1664" s="74"/>
      <c r="Q1664" s="73"/>
      <c r="R1664" s="82"/>
      <c r="S1664" s="82"/>
      <c r="T1664" s="401"/>
      <c r="U1664" s="401"/>
      <c r="V1664" s="401"/>
      <c r="Y1664" s="83"/>
      <c r="AA1664" s="401"/>
      <c r="AB1664" s="401"/>
      <c r="AI1664" s="80"/>
      <c r="AL1664" s="401"/>
      <c r="AM1664" s="401"/>
      <c r="AP1664" s="402"/>
      <c r="AS1664" s="624"/>
    </row>
    <row r="1665" spans="1:45" s="77" customFormat="1">
      <c r="A1665" s="72"/>
      <c r="B1665" s="78"/>
      <c r="C1665" s="78"/>
      <c r="E1665" s="72"/>
      <c r="F1665" s="72"/>
      <c r="G1665" s="72"/>
      <c r="H1665" s="72"/>
      <c r="I1665" s="72"/>
      <c r="J1665" s="72"/>
      <c r="L1665" s="81"/>
      <c r="M1665" s="74"/>
      <c r="N1665" s="74"/>
      <c r="O1665" s="74"/>
      <c r="P1665" s="74"/>
      <c r="Q1665" s="73"/>
      <c r="R1665" s="82"/>
      <c r="S1665" s="82"/>
      <c r="T1665" s="401"/>
      <c r="U1665" s="401"/>
      <c r="V1665" s="401"/>
      <c r="Y1665" s="83"/>
      <c r="AA1665" s="401"/>
      <c r="AB1665" s="401"/>
      <c r="AI1665" s="80"/>
      <c r="AL1665" s="401"/>
      <c r="AM1665" s="401"/>
      <c r="AP1665" s="402"/>
      <c r="AS1665" s="624"/>
    </row>
    <row r="1666" spans="1:45" s="77" customFormat="1">
      <c r="A1666" s="72"/>
      <c r="B1666" s="78"/>
      <c r="C1666" s="78"/>
      <c r="E1666" s="72"/>
      <c r="F1666" s="72"/>
      <c r="G1666" s="72"/>
      <c r="H1666" s="72"/>
      <c r="I1666" s="72"/>
      <c r="J1666" s="72"/>
      <c r="L1666" s="81"/>
      <c r="M1666" s="74"/>
      <c r="N1666" s="74"/>
      <c r="O1666" s="74"/>
      <c r="P1666" s="74"/>
      <c r="Q1666" s="73"/>
      <c r="R1666" s="82"/>
      <c r="S1666" s="82"/>
      <c r="T1666" s="401"/>
      <c r="U1666" s="401"/>
      <c r="V1666" s="401"/>
      <c r="Y1666" s="83"/>
      <c r="AA1666" s="401"/>
      <c r="AB1666" s="401"/>
      <c r="AI1666" s="80"/>
      <c r="AL1666" s="401"/>
      <c r="AM1666" s="401"/>
      <c r="AP1666" s="402"/>
      <c r="AS1666" s="624"/>
    </row>
    <row r="1667" spans="1:45" s="77" customFormat="1">
      <c r="A1667" s="72"/>
      <c r="B1667" s="78"/>
      <c r="C1667" s="78"/>
      <c r="E1667" s="72"/>
      <c r="F1667" s="72"/>
      <c r="G1667" s="72"/>
      <c r="H1667" s="72"/>
      <c r="I1667" s="72"/>
      <c r="J1667" s="72"/>
      <c r="L1667" s="81"/>
      <c r="M1667" s="74"/>
      <c r="N1667" s="74"/>
      <c r="O1667" s="74"/>
      <c r="P1667" s="74"/>
      <c r="Q1667" s="73"/>
      <c r="R1667" s="82"/>
      <c r="S1667" s="82"/>
      <c r="T1667" s="401"/>
      <c r="U1667" s="401"/>
      <c r="V1667" s="401"/>
      <c r="Y1667" s="83"/>
      <c r="AA1667" s="401"/>
      <c r="AB1667" s="401"/>
      <c r="AI1667" s="80"/>
      <c r="AL1667" s="401"/>
      <c r="AM1667" s="401"/>
      <c r="AP1667" s="402"/>
      <c r="AS1667" s="624"/>
    </row>
    <row r="1668" spans="1:45" s="77" customFormat="1">
      <c r="A1668" s="72"/>
      <c r="B1668" s="78"/>
      <c r="C1668" s="78"/>
      <c r="E1668" s="72"/>
      <c r="F1668" s="72"/>
      <c r="G1668" s="72"/>
      <c r="H1668" s="72"/>
      <c r="I1668" s="72"/>
      <c r="J1668" s="72"/>
      <c r="L1668" s="81"/>
      <c r="M1668" s="74"/>
      <c r="N1668" s="74"/>
      <c r="O1668" s="74"/>
      <c r="P1668" s="74"/>
      <c r="Q1668" s="73"/>
      <c r="R1668" s="82"/>
      <c r="S1668" s="82"/>
      <c r="T1668" s="401"/>
      <c r="U1668" s="401"/>
      <c r="V1668" s="401"/>
      <c r="Y1668" s="83"/>
      <c r="AA1668" s="401"/>
      <c r="AB1668" s="401"/>
      <c r="AI1668" s="80"/>
      <c r="AL1668" s="401"/>
      <c r="AM1668" s="401"/>
      <c r="AP1668" s="402"/>
      <c r="AS1668" s="624"/>
    </row>
    <row r="1669" spans="1:45" s="77" customFormat="1">
      <c r="A1669" s="72"/>
      <c r="B1669" s="78"/>
      <c r="C1669" s="78"/>
      <c r="E1669" s="72"/>
      <c r="F1669" s="72"/>
      <c r="G1669" s="72"/>
      <c r="H1669" s="72"/>
      <c r="I1669" s="72"/>
      <c r="J1669" s="72"/>
      <c r="L1669" s="81"/>
      <c r="M1669" s="74"/>
      <c r="N1669" s="74"/>
      <c r="O1669" s="74"/>
      <c r="P1669" s="74"/>
      <c r="Q1669" s="73"/>
      <c r="R1669" s="82"/>
      <c r="S1669" s="82"/>
      <c r="T1669" s="401"/>
      <c r="U1669" s="401"/>
      <c r="V1669" s="401"/>
      <c r="Y1669" s="83"/>
      <c r="AA1669" s="401"/>
      <c r="AB1669" s="401"/>
      <c r="AI1669" s="80"/>
      <c r="AL1669" s="401"/>
      <c r="AM1669" s="401"/>
      <c r="AP1669" s="402"/>
      <c r="AS1669" s="624"/>
    </row>
    <row r="1670" spans="1:45" s="77" customFormat="1">
      <c r="A1670" s="72"/>
      <c r="B1670" s="78"/>
      <c r="C1670" s="78"/>
      <c r="E1670" s="72"/>
      <c r="F1670" s="72"/>
      <c r="G1670" s="72"/>
      <c r="H1670" s="72"/>
      <c r="I1670" s="72"/>
      <c r="J1670" s="72"/>
      <c r="L1670" s="81"/>
      <c r="M1670" s="74"/>
      <c r="N1670" s="74"/>
      <c r="O1670" s="74"/>
      <c r="P1670" s="74"/>
      <c r="Q1670" s="73"/>
      <c r="R1670" s="82"/>
      <c r="S1670" s="82"/>
      <c r="T1670" s="401"/>
      <c r="U1670" s="401"/>
      <c r="V1670" s="401"/>
      <c r="Y1670" s="83"/>
      <c r="AA1670" s="401"/>
      <c r="AB1670" s="401"/>
      <c r="AI1670" s="80"/>
      <c r="AL1670" s="401"/>
      <c r="AM1670" s="401"/>
      <c r="AP1670" s="402"/>
      <c r="AS1670" s="624"/>
    </row>
    <row r="1671" spans="1:45" s="77" customFormat="1">
      <c r="A1671" s="72"/>
      <c r="B1671" s="78"/>
      <c r="C1671" s="78"/>
      <c r="E1671" s="72"/>
      <c r="F1671" s="72"/>
      <c r="G1671" s="72"/>
      <c r="H1671" s="72"/>
      <c r="I1671" s="72"/>
      <c r="J1671" s="72"/>
      <c r="L1671" s="81"/>
      <c r="M1671" s="74"/>
      <c r="N1671" s="74"/>
      <c r="O1671" s="74"/>
      <c r="P1671" s="74"/>
      <c r="Q1671" s="73"/>
      <c r="R1671" s="82"/>
      <c r="S1671" s="82"/>
      <c r="T1671" s="401"/>
      <c r="U1671" s="401"/>
      <c r="V1671" s="401"/>
      <c r="Y1671" s="83"/>
      <c r="AA1671" s="401"/>
      <c r="AB1671" s="401"/>
      <c r="AI1671" s="80"/>
      <c r="AL1671" s="401"/>
      <c r="AM1671" s="401"/>
      <c r="AP1671" s="402"/>
      <c r="AS1671" s="624"/>
    </row>
    <row r="1672" spans="1:45" s="77" customFormat="1">
      <c r="A1672" s="72"/>
      <c r="B1672" s="78"/>
      <c r="C1672" s="78"/>
      <c r="E1672" s="72"/>
      <c r="F1672" s="72"/>
      <c r="G1672" s="72"/>
      <c r="H1672" s="72"/>
      <c r="I1672" s="72"/>
      <c r="J1672" s="72"/>
      <c r="L1672" s="81"/>
      <c r="M1672" s="74"/>
      <c r="N1672" s="74"/>
      <c r="O1672" s="74"/>
      <c r="P1672" s="74"/>
      <c r="Q1672" s="73"/>
      <c r="R1672" s="82"/>
      <c r="S1672" s="82"/>
      <c r="T1672" s="401"/>
      <c r="U1672" s="401"/>
      <c r="V1672" s="401"/>
      <c r="Y1672" s="83"/>
      <c r="AA1672" s="401"/>
      <c r="AB1672" s="401"/>
      <c r="AI1672" s="80"/>
      <c r="AL1672" s="401"/>
      <c r="AM1672" s="401"/>
      <c r="AP1672" s="402"/>
      <c r="AS1672" s="624"/>
    </row>
    <row r="1673" spans="1:45" s="77" customFormat="1">
      <c r="A1673" s="72"/>
      <c r="B1673" s="78"/>
      <c r="C1673" s="78"/>
      <c r="E1673" s="72"/>
      <c r="F1673" s="72"/>
      <c r="G1673" s="72"/>
      <c r="H1673" s="72"/>
      <c r="I1673" s="72"/>
      <c r="J1673" s="72"/>
      <c r="L1673" s="81"/>
      <c r="M1673" s="74"/>
      <c r="N1673" s="74"/>
      <c r="O1673" s="74"/>
      <c r="P1673" s="74"/>
      <c r="Q1673" s="73"/>
      <c r="R1673" s="82"/>
      <c r="S1673" s="82"/>
      <c r="T1673" s="401"/>
      <c r="U1673" s="401"/>
      <c r="V1673" s="401"/>
      <c r="Y1673" s="83"/>
      <c r="AA1673" s="401"/>
      <c r="AB1673" s="401"/>
      <c r="AI1673" s="80"/>
      <c r="AL1673" s="401"/>
      <c r="AM1673" s="401"/>
      <c r="AP1673" s="402"/>
      <c r="AS1673" s="624"/>
    </row>
    <row r="1674" spans="1:45" s="77" customFormat="1">
      <c r="A1674" s="72"/>
      <c r="B1674" s="78"/>
      <c r="C1674" s="78"/>
      <c r="E1674" s="72"/>
      <c r="F1674" s="72"/>
      <c r="G1674" s="72"/>
      <c r="H1674" s="72"/>
      <c r="I1674" s="72"/>
      <c r="J1674" s="72"/>
      <c r="L1674" s="81"/>
      <c r="M1674" s="74"/>
      <c r="N1674" s="74"/>
      <c r="O1674" s="74"/>
      <c r="P1674" s="74"/>
      <c r="Q1674" s="73"/>
      <c r="R1674" s="82"/>
      <c r="S1674" s="82"/>
      <c r="T1674" s="401"/>
      <c r="U1674" s="401"/>
      <c r="V1674" s="401"/>
      <c r="Y1674" s="83"/>
      <c r="AA1674" s="401"/>
      <c r="AB1674" s="401"/>
      <c r="AI1674" s="80"/>
      <c r="AL1674" s="401"/>
      <c r="AM1674" s="401"/>
      <c r="AP1674" s="402"/>
      <c r="AS1674" s="624"/>
    </row>
    <row r="1675" spans="1:45" s="77" customFormat="1">
      <c r="A1675" s="72"/>
      <c r="B1675" s="78"/>
      <c r="C1675" s="78"/>
      <c r="E1675" s="72"/>
      <c r="F1675" s="72"/>
      <c r="G1675" s="72"/>
      <c r="H1675" s="72"/>
      <c r="I1675" s="72"/>
      <c r="J1675" s="72"/>
      <c r="L1675" s="81"/>
      <c r="M1675" s="74"/>
      <c r="N1675" s="74"/>
      <c r="O1675" s="74"/>
      <c r="P1675" s="74"/>
      <c r="Q1675" s="73"/>
      <c r="R1675" s="82"/>
      <c r="S1675" s="82"/>
      <c r="T1675" s="401"/>
      <c r="U1675" s="401"/>
      <c r="V1675" s="401"/>
      <c r="Y1675" s="83"/>
      <c r="AA1675" s="401"/>
      <c r="AB1675" s="401"/>
      <c r="AI1675" s="80"/>
      <c r="AL1675" s="401"/>
      <c r="AM1675" s="401"/>
      <c r="AP1675" s="402"/>
      <c r="AS1675" s="624"/>
    </row>
    <row r="1676" spans="1:45" s="77" customFormat="1">
      <c r="A1676" s="72"/>
      <c r="B1676" s="78"/>
      <c r="C1676" s="78"/>
      <c r="E1676" s="72"/>
      <c r="F1676" s="72"/>
      <c r="G1676" s="72"/>
      <c r="H1676" s="72"/>
      <c r="I1676" s="72"/>
      <c r="J1676" s="72"/>
      <c r="L1676" s="81"/>
      <c r="M1676" s="74"/>
      <c r="N1676" s="74"/>
      <c r="O1676" s="74"/>
      <c r="P1676" s="74"/>
      <c r="Q1676" s="73"/>
      <c r="R1676" s="82"/>
      <c r="S1676" s="82"/>
      <c r="T1676" s="401"/>
      <c r="U1676" s="401"/>
      <c r="V1676" s="401"/>
      <c r="Y1676" s="83"/>
      <c r="AA1676" s="401"/>
      <c r="AB1676" s="401"/>
      <c r="AI1676" s="80"/>
      <c r="AL1676" s="401"/>
      <c r="AM1676" s="401"/>
      <c r="AP1676" s="402"/>
      <c r="AS1676" s="624"/>
    </row>
    <row r="1677" spans="1:45" s="77" customFormat="1">
      <c r="A1677" s="72"/>
      <c r="B1677" s="78"/>
      <c r="C1677" s="78"/>
      <c r="E1677" s="72"/>
      <c r="F1677" s="72"/>
      <c r="G1677" s="72"/>
      <c r="H1677" s="72"/>
      <c r="I1677" s="72"/>
      <c r="J1677" s="72"/>
      <c r="L1677" s="81"/>
      <c r="M1677" s="74"/>
      <c r="N1677" s="74"/>
      <c r="O1677" s="74"/>
      <c r="P1677" s="74"/>
      <c r="Q1677" s="73"/>
      <c r="R1677" s="82"/>
      <c r="S1677" s="82"/>
      <c r="T1677" s="401"/>
      <c r="U1677" s="401"/>
      <c r="V1677" s="401"/>
      <c r="Y1677" s="83"/>
      <c r="AA1677" s="401"/>
      <c r="AB1677" s="401"/>
      <c r="AI1677" s="80"/>
      <c r="AL1677" s="401"/>
      <c r="AM1677" s="401"/>
      <c r="AP1677" s="402"/>
      <c r="AS1677" s="624"/>
    </row>
    <row r="1678" spans="1:45" s="77" customFormat="1">
      <c r="A1678" s="72"/>
      <c r="B1678" s="78"/>
      <c r="C1678" s="78"/>
      <c r="E1678" s="72"/>
      <c r="F1678" s="72"/>
      <c r="G1678" s="72"/>
      <c r="H1678" s="72"/>
      <c r="I1678" s="72"/>
      <c r="J1678" s="72"/>
      <c r="L1678" s="81"/>
      <c r="M1678" s="74"/>
      <c r="N1678" s="74"/>
      <c r="O1678" s="74"/>
      <c r="P1678" s="74"/>
      <c r="Q1678" s="73"/>
      <c r="R1678" s="82"/>
      <c r="S1678" s="82"/>
      <c r="T1678" s="401"/>
      <c r="U1678" s="401"/>
      <c r="V1678" s="401"/>
      <c r="Y1678" s="83"/>
      <c r="AA1678" s="401"/>
      <c r="AB1678" s="401"/>
      <c r="AI1678" s="80"/>
      <c r="AL1678" s="401"/>
      <c r="AM1678" s="401"/>
      <c r="AP1678" s="402"/>
      <c r="AS1678" s="624"/>
    </row>
    <row r="1679" spans="1:45" s="77" customFormat="1">
      <c r="A1679" s="72"/>
      <c r="B1679" s="78"/>
      <c r="C1679" s="78"/>
      <c r="E1679" s="72"/>
      <c r="F1679" s="72"/>
      <c r="G1679" s="72"/>
      <c r="H1679" s="72"/>
      <c r="I1679" s="72"/>
      <c r="J1679" s="72"/>
      <c r="L1679" s="81"/>
      <c r="M1679" s="74"/>
      <c r="N1679" s="74"/>
      <c r="O1679" s="74"/>
      <c r="P1679" s="74"/>
      <c r="Q1679" s="73"/>
      <c r="R1679" s="82"/>
      <c r="S1679" s="82"/>
      <c r="T1679" s="401"/>
      <c r="U1679" s="401"/>
      <c r="V1679" s="401"/>
      <c r="Y1679" s="83"/>
      <c r="AA1679" s="401"/>
      <c r="AB1679" s="401"/>
      <c r="AI1679" s="80"/>
      <c r="AL1679" s="401"/>
      <c r="AM1679" s="401"/>
      <c r="AP1679" s="402"/>
      <c r="AS1679" s="624"/>
    </row>
    <row r="1680" spans="1:45" s="77" customFormat="1">
      <c r="A1680" s="72"/>
      <c r="B1680" s="78"/>
      <c r="C1680" s="78"/>
      <c r="E1680" s="72"/>
      <c r="F1680" s="72"/>
      <c r="G1680" s="72"/>
      <c r="H1680" s="72"/>
      <c r="I1680" s="72"/>
      <c r="J1680" s="72"/>
      <c r="L1680" s="81"/>
      <c r="M1680" s="74"/>
      <c r="N1680" s="74"/>
      <c r="O1680" s="74"/>
      <c r="P1680" s="74"/>
      <c r="Q1680" s="73"/>
      <c r="R1680" s="82"/>
      <c r="S1680" s="82"/>
      <c r="T1680" s="401"/>
      <c r="U1680" s="401"/>
      <c r="V1680" s="401"/>
      <c r="Y1680" s="83"/>
      <c r="AA1680" s="401"/>
      <c r="AB1680" s="401"/>
      <c r="AI1680" s="80"/>
      <c r="AL1680" s="401"/>
      <c r="AM1680" s="401"/>
      <c r="AP1680" s="402"/>
      <c r="AS1680" s="624"/>
    </row>
    <row r="1681" spans="1:45" s="77" customFormat="1">
      <c r="A1681" s="72"/>
      <c r="B1681" s="78"/>
      <c r="C1681" s="78"/>
      <c r="E1681" s="72"/>
      <c r="F1681" s="72"/>
      <c r="G1681" s="72"/>
      <c r="H1681" s="72"/>
      <c r="I1681" s="72"/>
      <c r="J1681" s="72"/>
      <c r="L1681" s="81"/>
      <c r="M1681" s="74"/>
      <c r="N1681" s="74"/>
      <c r="O1681" s="74"/>
      <c r="P1681" s="74"/>
      <c r="Q1681" s="73"/>
      <c r="R1681" s="82"/>
      <c r="S1681" s="82"/>
      <c r="T1681" s="401"/>
      <c r="U1681" s="401"/>
      <c r="V1681" s="401"/>
      <c r="Y1681" s="83"/>
      <c r="AA1681" s="401"/>
      <c r="AB1681" s="401"/>
      <c r="AI1681" s="80"/>
      <c r="AL1681" s="401"/>
      <c r="AM1681" s="401"/>
      <c r="AP1681" s="402"/>
      <c r="AS1681" s="624"/>
    </row>
    <row r="1682" spans="1:45" s="77" customFormat="1">
      <c r="A1682" s="72"/>
      <c r="B1682" s="78"/>
      <c r="C1682" s="78"/>
      <c r="E1682" s="72"/>
      <c r="F1682" s="72"/>
      <c r="G1682" s="72"/>
      <c r="H1682" s="72"/>
      <c r="I1682" s="72"/>
      <c r="J1682" s="72"/>
      <c r="L1682" s="81"/>
      <c r="M1682" s="74"/>
      <c r="N1682" s="74"/>
      <c r="O1682" s="74"/>
      <c r="P1682" s="74"/>
      <c r="Q1682" s="73"/>
      <c r="R1682" s="82"/>
      <c r="S1682" s="82"/>
      <c r="T1682" s="401"/>
      <c r="U1682" s="401"/>
      <c r="V1682" s="401"/>
      <c r="Y1682" s="83"/>
      <c r="AA1682" s="401"/>
      <c r="AB1682" s="401"/>
      <c r="AI1682" s="80"/>
      <c r="AL1682" s="401"/>
      <c r="AM1682" s="401"/>
      <c r="AP1682" s="402"/>
      <c r="AS1682" s="624"/>
    </row>
    <row r="1683" spans="1:45" s="77" customFormat="1">
      <c r="A1683" s="72"/>
      <c r="B1683" s="78"/>
      <c r="C1683" s="78"/>
      <c r="E1683" s="72"/>
      <c r="F1683" s="72"/>
      <c r="G1683" s="72"/>
      <c r="H1683" s="72"/>
      <c r="I1683" s="72"/>
      <c r="J1683" s="72"/>
      <c r="L1683" s="81"/>
      <c r="M1683" s="74"/>
      <c r="N1683" s="74"/>
      <c r="O1683" s="74"/>
      <c r="P1683" s="74"/>
      <c r="Q1683" s="73"/>
      <c r="R1683" s="82"/>
      <c r="S1683" s="82"/>
      <c r="T1683" s="401"/>
      <c r="U1683" s="401"/>
      <c r="V1683" s="401"/>
      <c r="Y1683" s="83"/>
      <c r="AA1683" s="401"/>
      <c r="AB1683" s="401"/>
      <c r="AI1683" s="80"/>
      <c r="AL1683" s="401"/>
      <c r="AM1683" s="401"/>
      <c r="AP1683" s="402"/>
      <c r="AS1683" s="624"/>
    </row>
    <row r="1684" spans="1:45" s="77" customFormat="1">
      <c r="A1684" s="72"/>
      <c r="B1684" s="78"/>
      <c r="C1684" s="78"/>
      <c r="E1684" s="72"/>
      <c r="F1684" s="72"/>
      <c r="G1684" s="72"/>
      <c r="H1684" s="72"/>
      <c r="I1684" s="72"/>
      <c r="J1684" s="72"/>
      <c r="L1684" s="81"/>
      <c r="M1684" s="74"/>
      <c r="N1684" s="74"/>
      <c r="O1684" s="74"/>
      <c r="P1684" s="74"/>
      <c r="Q1684" s="73"/>
      <c r="R1684" s="82"/>
      <c r="S1684" s="82"/>
      <c r="T1684" s="401"/>
      <c r="U1684" s="401"/>
      <c r="V1684" s="401"/>
      <c r="Y1684" s="83"/>
      <c r="AA1684" s="401"/>
      <c r="AB1684" s="401"/>
      <c r="AI1684" s="80"/>
      <c r="AL1684" s="401"/>
      <c r="AM1684" s="401"/>
      <c r="AP1684" s="402"/>
      <c r="AS1684" s="624"/>
    </row>
    <row r="1685" spans="1:45" s="77" customFormat="1">
      <c r="A1685" s="72"/>
      <c r="B1685" s="78"/>
      <c r="C1685" s="78"/>
      <c r="E1685" s="72"/>
      <c r="F1685" s="72"/>
      <c r="G1685" s="72"/>
      <c r="H1685" s="72"/>
      <c r="I1685" s="72"/>
      <c r="J1685" s="72"/>
      <c r="L1685" s="81"/>
      <c r="M1685" s="74"/>
      <c r="N1685" s="74"/>
      <c r="O1685" s="74"/>
      <c r="P1685" s="74"/>
      <c r="Q1685" s="73"/>
      <c r="R1685" s="82"/>
      <c r="S1685" s="82"/>
      <c r="T1685" s="401"/>
      <c r="U1685" s="401"/>
      <c r="V1685" s="401"/>
      <c r="Y1685" s="83"/>
      <c r="AA1685" s="401"/>
      <c r="AB1685" s="401"/>
      <c r="AI1685" s="80"/>
      <c r="AL1685" s="401"/>
      <c r="AM1685" s="401"/>
      <c r="AP1685" s="402"/>
      <c r="AS1685" s="624"/>
    </row>
    <row r="1686" spans="1:45" s="77" customFormat="1">
      <c r="A1686" s="72"/>
      <c r="B1686" s="78"/>
      <c r="C1686" s="78"/>
      <c r="E1686" s="72"/>
      <c r="F1686" s="72"/>
      <c r="G1686" s="72"/>
      <c r="H1686" s="72"/>
      <c r="I1686" s="72"/>
      <c r="J1686" s="72"/>
      <c r="L1686" s="81"/>
      <c r="M1686" s="74"/>
      <c r="N1686" s="74"/>
      <c r="O1686" s="74"/>
      <c r="P1686" s="74"/>
      <c r="Q1686" s="73"/>
      <c r="R1686" s="82"/>
      <c r="S1686" s="82"/>
      <c r="T1686" s="401"/>
      <c r="U1686" s="401"/>
      <c r="V1686" s="401"/>
      <c r="Y1686" s="83"/>
      <c r="AA1686" s="401"/>
      <c r="AB1686" s="401"/>
      <c r="AI1686" s="80"/>
      <c r="AL1686" s="401"/>
      <c r="AM1686" s="401"/>
      <c r="AP1686" s="402"/>
      <c r="AS1686" s="624"/>
    </row>
    <row r="1687" spans="1:45" s="77" customFormat="1">
      <c r="A1687" s="72"/>
      <c r="B1687" s="78"/>
      <c r="C1687" s="78"/>
      <c r="E1687" s="72"/>
      <c r="F1687" s="72"/>
      <c r="G1687" s="72"/>
      <c r="H1687" s="72"/>
      <c r="I1687" s="72"/>
      <c r="J1687" s="72"/>
      <c r="L1687" s="81"/>
      <c r="M1687" s="74"/>
      <c r="N1687" s="74"/>
      <c r="O1687" s="74"/>
      <c r="P1687" s="74"/>
      <c r="Q1687" s="73"/>
      <c r="R1687" s="82"/>
      <c r="S1687" s="82"/>
      <c r="T1687" s="401"/>
      <c r="U1687" s="401"/>
      <c r="V1687" s="401"/>
      <c r="Y1687" s="83"/>
      <c r="AA1687" s="401"/>
      <c r="AB1687" s="401"/>
      <c r="AI1687" s="80"/>
      <c r="AL1687" s="401"/>
      <c r="AM1687" s="401"/>
      <c r="AP1687" s="402"/>
      <c r="AS1687" s="624"/>
    </row>
    <row r="1688" spans="1:45" s="77" customFormat="1">
      <c r="A1688" s="72"/>
      <c r="B1688" s="78"/>
      <c r="C1688" s="78"/>
      <c r="E1688" s="72"/>
      <c r="F1688" s="72"/>
      <c r="G1688" s="72"/>
      <c r="H1688" s="72"/>
      <c r="I1688" s="72"/>
      <c r="J1688" s="72"/>
      <c r="L1688" s="81"/>
      <c r="M1688" s="74"/>
      <c r="N1688" s="74"/>
      <c r="O1688" s="74"/>
      <c r="P1688" s="74"/>
      <c r="Q1688" s="73"/>
      <c r="R1688" s="82"/>
      <c r="S1688" s="82"/>
      <c r="T1688" s="401"/>
      <c r="U1688" s="401"/>
      <c r="V1688" s="401"/>
      <c r="Y1688" s="83"/>
      <c r="AA1688" s="401"/>
      <c r="AB1688" s="401"/>
      <c r="AI1688" s="80"/>
      <c r="AL1688" s="401"/>
      <c r="AM1688" s="401"/>
      <c r="AP1688" s="402"/>
      <c r="AS1688" s="624"/>
    </row>
    <row r="1689" spans="1:45" s="77" customFormat="1">
      <c r="A1689" s="72"/>
      <c r="B1689" s="78"/>
      <c r="C1689" s="78"/>
      <c r="E1689" s="72"/>
      <c r="F1689" s="72"/>
      <c r="G1689" s="72"/>
      <c r="H1689" s="72"/>
      <c r="I1689" s="72"/>
      <c r="J1689" s="72"/>
      <c r="L1689" s="81"/>
      <c r="M1689" s="74"/>
      <c r="N1689" s="74"/>
      <c r="O1689" s="74"/>
      <c r="P1689" s="74"/>
      <c r="Q1689" s="73"/>
      <c r="R1689" s="82"/>
      <c r="S1689" s="82"/>
      <c r="T1689" s="401"/>
      <c r="U1689" s="401"/>
      <c r="V1689" s="401"/>
      <c r="Y1689" s="83"/>
      <c r="AA1689" s="401"/>
      <c r="AB1689" s="401"/>
      <c r="AI1689" s="80"/>
      <c r="AL1689" s="401"/>
      <c r="AM1689" s="401"/>
      <c r="AP1689" s="402"/>
      <c r="AS1689" s="624"/>
    </row>
    <row r="1690" spans="1:45" s="77" customFormat="1">
      <c r="A1690" s="72"/>
      <c r="B1690" s="78"/>
      <c r="C1690" s="78"/>
      <c r="E1690" s="72"/>
      <c r="F1690" s="72"/>
      <c r="G1690" s="72"/>
      <c r="H1690" s="72"/>
      <c r="I1690" s="72"/>
      <c r="J1690" s="72"/>
      <c r="L1690" s="81"/>
      <c r="M1690" s="74"/>
      <c r="N1690" s="74"/>
      <c r="O1690" s="74"/>
      <c r="P1690" s="74"/>
      <c r="Q1690" s="73"/>
      <c r="R1690" s="82"/>
      <c r="S1690" s="82"/>
      <c r="T1690" s="401"/>
      <c r="U1690" s="401"/>
      <c r="V1690" s="401"/>
      <c r="Y1690" s="83"/>
      <c r="AA1690" s="401"/>
      <c r="AB1690" s="401"/>
      <c r="AI1690" s="80"/>
      <c r="AL1690" s="401"/>
      <c r="AM1690" s="401"/>
      <c r="AP1690" s="402"/>
      <c r="AS1690" s="624"/>
    </row>
    <row r="1691" spans="1:45" s="77" customFormat="1">
      <c r="A1691" s="72"/>
      <c r="B1691" s="78"/>
      <c r="C1691" s="78"/>
      <c r="E1691" s="72"/>
      <c r="F1691" s="72"/>
      <c r="G1691" s="72"/>
      <c r="H1691" s="72"/>
      <c r="I1691" s="72"/>
      <c r="J1691" s="72"/>
      <c r="L1691" s="81"/>
      <c r="M1691" s="74"/>
      <c r="N1691" s="74"/>
      <c r="O1691" s="74"/>
      <c r="P1691" s="74"/>
      <c r="Q1691" s="73"/>
      <c r="R1691" s="82"/>
      <c r="S1691" s="82"/>
      <c r="T1691" s="401"/>
      <c r="U1691" s="401"/>
      <c r="V1691" s="401"/>
      <c r="Y1691" s="83"/>
      <c r="AA1691" s="401"/>
      <c r="AB1691" s="401"/>
      <c r="AI1691" s="80"/>
      <c r="AL1691" s="401"/>
      <c r="AM1691" s="401"/>
      <c r="AP1691" s="402"/>
      <c r="AS1691" s="624"/>
    </row>
    <row r="1692" spans="1:45" s="77" customFormat="1">
      <c r="A1692" s="72"/>
      <c r="B1692" s="78"/>
      <c r="C1692" s="78"/>
      <c r="E1692" s="72"/>
      <c r="F1692" s="72"/>
      <c r="G1692" s="72"/>
      <c r="H1692" s="72"/>
      <c r="I1692" s="72"/>
      <c r="J1692" s="72"/>
      <c r="L1692" s="81"/>
      <c r="M1692" s="74"/>
      <c r="N1692" s="74"/>
      <c r="O1692" s="74"/>
      <c r="P1692" s="74"/>
      <c r="Q1692" s="73"/>
      <c r="R1692" s="82"/>
      <c r="S1692" s="82"/>
      <c r="T1692" s="401"/>
      <c r="U1692" s="401"/>
      <c r="V1692" s="401"/>
      <c r="Y1692" s="83"/>
      <c r="AA1692" s="401"/>
      <c r="AB1692" s="401"/>
      <c r="AI1692" s="80"/>
      <c r="AL1692" s="401"/>
      <c r="AM1692" s="401"/>
      <c r="AP1692" s="402"/>
      <c r="AS1692" s="624"/>
    </row>
    <row r="1693" spans="1:45" s="77" customFormat="1">
      <c r="A1693" s="72"/>
      <c r="B1693" s="78"/>
      <c r="C1693" s="78"/>
      <c r="E1693" s="72"/>
      <c r="F1693" s="72"/>
      <c r="G1693" s="72"/>
      <c r="H1693" s="72"/>
      <c r="I1693" s="72"/>
      <c r="J1693" s="72"/>
      <c r="L1693" s="81"/>
      <c r="M1693" s="74"/>
      <c r="N1693" s="74"/>
      <c r="O1693" s="74"/>
      <c r="P1693" s="74"/>
      <c r="Q1693" s="73"/>
      <c r="R1693" s="82"/>
      <c r="S1693" s="82"/>
      <c r="T1693" s="401"/>
      <c r="U1693" s="401"/>
      <c r="V1693" s="401"/>
      <c r="Y1693" s="83"/>
      <c r="AA1693" s="401"/>
      <c r="AB1693" s="401"/>
      <c r="AI1693" s="80"/>
      <c r="AL1693" s="401"/>
      <c r="AM1693" s="401"/>
      <c r="AP1693" s="402"/>
      <c r="AS1693" s="624"/>
    </row>
    <row r="1694" spans="1:45" s="77" customFormat="1">
      <c r="A1694" s="72"/>
      <c r="B1694" s="78"/>
      <c r="C1694" s="78"/>
      <c r="E1694" s="72"/>
      <c r="F1694" s="72"/>
      <c r="G1694" s="72"/>
      <c r="H1694" s="72"/>
      <c r="I1694" s="72"/>
      <c r="J1694" s="72"/>
      <c r="L1694" s="81"/>
      <c r="M1694" s="74"/>
      <c r="N1694" s="74"/>
      <c r="O1694" s="74"/>
      <c r="P1694" s="74"/>
      <c r="Q1694" s="73"/>
      <c r="R1694" s="82"/>
      <c r="S1694" s="82"/>
      <c r="T1694" s="401"/>
      <c r="U1694" s="401"/>
      <c r="V1694" s="401"/>
      <c r="Y1694" s="83"/>
      <c r="AA1694" s="401"/>
      <c r="AB1694" s="401"/>
      <c r="AI1694" s="80"/>
      <c r="AL1694" s="401"/>
      <c r="AM1694" s="401"/>
      <c r="AP1694" s="402"/>
      <c r="AS1694" s="624"/>
    </row>
    <row r="1695" spans="1:45" s="77" customFormat="1">
      <c r="A1695" s="72"/>
      <c r="B1695" s="78"/>
      <c r="C1695" s="78"/>
      <c r="E1695" s="72"/>
      <c r="F1695" s="72"/>
      <c r="G1695" s="72"/>
      <c r="H1695" s="72"/>
      <c r="I1695" s="72"/>
      <c r="J1695" s="72"/>
      <c r="L1695" s="81"/>
      <c r="M1695" s="74"/>
      <c r="N1695" s="74"/>
      <c r="O1695" s="74"/>
      <c r="P1695" s="74"/>
      <c r="Q1695" s="73"/>
      <c r="R1695" s="82"/>
      <c r="S1695" s="82"/>
      <c r="T1695" s="401"/>
      <c r="U1695" s="401"/>
      <c r="V1695" s="401"/>
      <c r="Y1695" s="83"/>
      <c r="AA1695" s="401"/>
      <c r="AB1695" s="401"/>
      <c r="AI1695" s="80"/>
      <c r="AL1695" s="401"/>
      <c r="AM1695" s="401"/>
      <c r="AP1695" s="402"/>
      <c r="AS1695" s="624"/>
    </row>
    <row r="1696" spans="1:45" s="77" customFormat="1">
      <c r="A1696" s="72"/>
      <c r="B1696" s="78"/>
      <c r="C1696" s="78"/>
      <c r="E1696" s="72"/>
      <c r="F1696" s="72"/>
      <c r="G1696" s="72"/>
      <c r="H1696" s="72"/>
      <c r="I1696" s="72"/>
      <c r="J1696" s="72"/>
      <c r="L1696" s="81"/>
      <c r="M1696" s="74"/>
      <c r="N1696" s="74"/>
      <c r="O1696" s="74"/>
      <c r="P1696" s="74"/>
      <c r="Q1696" s="73"/>
      <c r="R1696" s="82"/>
      <c r="S1696" s="82"/>
      <c r="T1696" s="401"/>
      <c r="U1696" s="401"/>
      <c r="V1696" s="401"/>
      <c r="Y1696" s="83"/>
      <c r="AA1696" s="401"/>
      <c r="AB1696" s="401"/>
      <c r="AI1696" s="80"/>
      <c r="AL1696" s="401"/>
      <c r="AM1696" s="401"/>
      <c r="AP1696" s="402"/>
      <c r="AS1696" s="624"/>
    </row>
    <row r="1697" spans="1:45" s="77" customFormat="1">
      <c r="A1697" s="72"/>
      <c r="B1697" s="78"/>
      <c r="C1697" s="78"/>
      <c r="E1697" s="72"/>
      <c r="F1697" s="72"/>
      <c r="G1697" s="72"/>
      <c r="H1697" s="72"/>
      <c r="I1697" s="72"/>
      <c r="J1697" s="72"/>
      <c r="L1697" s="81"/>
      <c r="M1697" s="74"/>
      <c r="N1697" s="74"/>
      <c r="O1697" s="74"/>
      <c r="P1697" s="74"/>
      <c r="Q1697" s="73"/>
      <c r="R1697" s="82"/>
      <c r="S1697" s="82"/>
      <c r="T1697" s="401"/>
      <c r="U1697" s="401"/>
      <c r="V1697" s="401"/>
      <c r="Y1697" s="83"/>
      <c r="AA1697" s="401"/>
      <c r="AB1697" s="401"/>
      <c r="AI1697" s="80"/>
      <c r="AL1697" s="401"/>
      <c r="AM1697" s="401"/>
      <c r="AP1697" s="402"/>
      <c r="AS1697" s="624"/>
    </row>
    <row r="1698" spans="1:45" s="77" customFormat="1">
      <c r="A1698" s="72"/>
      <c r="B1698" s="78"/>
      <c r="C1698" s="78"/>
      <c r="E1698" s="72"/>
      <c r="F1698" s="72"/>
      <c r="G1698" s="72"/>
      <c r="H1698" s="72"/>
      <c r="I1698" s="72"/>
      <c r="J1698" s="72"/>
      <c r="L1698" s="81"/>
      <c r="M1698" s="74"/>
      <c r="N1698" s="74"/>
      <c r="O1698" s="74"/>
      <c r="P1698" s="74"/>
      <c r="Q1698" s="73"/>
      <c r="R1698" s="82"/>
      <c r="S1698" s="82"/>
      <c r="T1698" s="401"/>
      <c r="U1698" s="401"/>
      <c r="V1698" s="401"/>
      <c r="Y1698" s="83"/>
      <c r="AA1698" s="401"/>
      <c r="AB1698" s="401"/>
      <c r="AI1698" s="80"/>
      <c r="AL1698" s="401"/>
      <c r="AM1698" s="401"/>
      <c r="AP1698" s="402"/>
      <c r="AS1698" s="624"/>
    </row>
    <row r="1699" spans="1:45" s="77" customFormat="1">
      <c r="A1699" s="72"/>
      <c r="B1699" s="78"/>
      <c r="C1699" s="78"/>
      <c r="E1699" s="72"/>
      <c r="F1699" s="72"/>
      <c r="G1699" s="72"/>
      <c r="H1699" s="72"/>
      <c r="I1699" s="72"/>
      <c r="J1699" s="72"/>
      <c r="L1699" s="81"/>
      <c r="M1699" s="74"/>
      <c r="N1699" s="74"/>
      <c r="O1699" s="74"/>
      <c r="P1699" s="74"/>
      <c r="Q1699" s="73"/>
      <c r="R1699" s="82"/>
      <c r="S1699" s="82"/>
      <c r="T1699" s="401"/>
      <c r="U1699" s="401"/>
      <c r="V1699" s="401"/>
      <c r="Y1699" s="83"/>
      <c r="AA1699" s="401"/>
      <c r="AB1699" s="401"/>
      <c r="AI1699" s="80"/>
      <c r="AL1699" s="401"/>
      <c r="AM1699" s="401"/>
      <c r="AP1699" s="402"/>
      <c r="AS1699" s="624"/>
    </row>
    <row r="1700" spans="1:45" s="77" customFormat="1">
      <c r="A1700" s="72"/>
      <c r="B1700" s="78"/>
      <c r="C1700" s="78"/>
      <c r="E1700" s="72"/>
      <c r="F1700" s="72"/>
      <c r="G1700" s="72"/>
      <c r="H1700" s="72"/>
      <c r="I1700" s="72"/>
      <c r="J1700" s="72"/>
      <c r="L1700" s="81"/>
      <c r="M1700" s="74"/>
      <c r="N1700" s="74"/>
      <c r="O1700" s="74"/>
      <c r="P1700" s="74"/>
      <c r="Q1700" s="73"/>
      <c r="R1700" s="82"/>
      <c r="S1700" s="82"/>
      <c r="T1700" s="401"/>
      <c r="U1700" s="401"/>
      <c r="V1700" s="401"/>
      <c r="Y1700" s="83"/>
      <c r="AA1700" s="401"/>
      <c r="AB1700" s="401"/>
      <c r="AI1700" s="80"/>
      <c r="AL1700" s="401"/>
      <c r="AM1700" s="401"/>
      <c r="AP1700" s="402"/>
      <c r="AS1700" s="624"/>
    </row>
    <row r="1701" spans="1:45" s="77" customFormat="1">
      <c r="A1701" s="72"/>
      <c r="B1701" s="78"/>
      <c r="C1701" s="78"/>
      <c r="E1701" s="72"/>
      <c r="F1701" s="72"/>
      <c r="G1701" s="72"/>
      <c r="H1701" s="72"/>
      <c r="I1701" s="72"/>
      <c r="J1701" s="72"/>
      <c r="L1701" s="81"/>
      <c r="M1701" s="74"/>
      <c r="N1701" s="74"/>
      <c r="O1701" s="74"/>
      <c r="P1701" s="74"/>
      <c r="Q1701" s="73"/>
      <c r="R1701" s="82"/>
      <c r="S1701" s="82"/>
      <c r="T1701" s="401"/>
      <c r="U1701" s="401"/>
      <c r="V1701" s="401"/>
      <c r="Y1701" s="83"/>
      <c r="AA1701" s="401"/>
      <c r="AB1701" s="401"/>
      <c r="AI1701" s="80"/>
      <c r="AL1701" s="401"/>
      <c r="AM1701" s="401"/>
      <c r="AP1701" s="402"/>
      <c r="AS1701" s="624"/>
    </row>
    <row r="1702" spans="1:45" s="77" customFormat="1">
      <c r="A1702" s="72"/>
      <c r="B1702" s="78"/>
      <c r="C1702" s="78"/>
      <c r="E1702" s="72"/>
      <c r="F1702" s="72"/>
      <c r="G1702" s="72"/>
      <c r="H1702" s="72"/>
      <c r="I1702" s="72"/>
      <c r="J1702" s="72"/>
      <c r="L1702" s="81"/>
      <c r="M1702" s="74"/>
      <c r="N1702" s="74"/>
      <c r="O1702" s="74"/>
      <c r="P1702" s="74"/>
      <c r="Q1702" s="73"/>
      <c r="R1702" s="82"/>
      <c r="S1702" s="82"/>
      <c r="T1702" s="401"/>
      <c r="U1702" s="401"/>
      <c r="V1702" s="401"/>
      <c r="Y1702" s="83"/>
      <c r="AA1702" s="401"/>
      <c r="AB1702" s="401"/>
      <c r="AI1702" s="80"/>
      <c r="AL1702" s="401"/>
      <c r="AM1702" s="401"/>
      <c r="AP1702" s="402"/>
      <c r="AS1702" s="624"/>
    </row>
    <row r="1703" spans="1:45" s="77" customFormat="1">
      <c r="A1703" s="72"/>
      <c r="B1703" s="78"/>
      <c r="C1703" s="78"/>
      <c r="E1703" s="72"/>
      <c r="F1703" s="72"/>
      <c r="G1703" s="72"/>
      <c r="H1703" s="72"/>
      <c r="I1703" s="72"/>
      <c r="J1703" s="72"/>
      <c r="L1703" s="81"/>
      <c r="M1703" s="74"/>
      <c r="N1703" s="74"/>
      <c r="O1703" s="74"/>
      <c r="P1703" s="74"/>
      <c r="Q1703" s="73"/>
      <c r="R1703" s="82"/>
      <c r="S1703" s="82"/>
      <c r="T1703" s="401"/>
      <c r="U1703" s="401"/>
      <c r="V1703" s="401"/>
      <c r="Y1703" s="83"/>
      <c r="AA1703" s="401"/>
      <c r="AB1703" s="401"/>
      <c r="AI1703" s="80"/>
      <c r="AL1703" s="401"/>
      <c r="AM1703" s="401"/>
      <c r="AP1703" s="402"/>
      <c r="AS1703" s="624"/>
    </row>
    <row r="1704" spans="1:45" s="77" customFormat="1">
      <c r="A1704" s="72"/>
      <c r="B1704" s="78"/>
      <c r="C1704" s="78"/>
      <c r="E1704" s="72"/>
      <c r="F1704" s="72"/>
      <c r="G1704" s="72"/>
      <c r="H1704" s="72"/>
      <c r="I1704" s="72"/>
      <c r="J1704" s="72"/>
      <c r="L1704" s="81"/>
      <c r="M1704" s="74"/>
      <c r="N1704" s="74"/>
      <c r="O1704" s="74"/>
      <c r="P1704" s="74"/>
      <c r="Q1704" s="73"/>
      <c r="R1704" s="82"/>
      <c r="S1704" s="82"/>
      <c r="T1704" s="401"/>
      <c r="U1704" s="401"/>
      <c r="V1704" s="401"/>
      <c r="Y1704" s="83"/>
      <c r="AA1704" s="401"/>
      <c r="AB1704" s="401"/>
      <c r="AI1704" s="80"/>
      <c r="AL1704" s="401"/>
      <c r="AM1704" s="401"/>
      <c r="AP1704" s="402"/>
      <c r="AS1704" s="624"/>
    </row>
    <row r="1705" spans="1:45" s="77" customFormat="1">
      <c r="A1705" s="72"/>
      <c r="B1705" s="78"/>
      <c r="C1705" s="78"/>
      <c r="E1705" s="72"/>
      <c r="F1705" s="72"/>
      <c r="G1705" s="72"/>
      <c r="H1705" s="72"/>
      <c r="I1705" s="72"/>
      <c r="J1705" s="72"/>
      <c r="L1705" s="81"/>
      <c r="M1705" s="74"/>
      <c r="N1705" s="74"/>
      <c r="O1705" s="74"/>
      <c r="P1705" s="74"/>
      <c r="Q1705" s="73"/>
      <c r="R1705" s="82"/>
      <c r="S1705" s="82"/>
      <c r="T1705" s="401"/>
      <c r="U1705" s="401"/>
      <c r="V1705" s="401"/>
      <c r="Y1705" s="83"/>
      <c r="AA1705" s="401"/>
      <c r="AB1705" s="401"/>
      <c r="AI1705" s="80"/>
      <c r="AL1705" s="401"/>
      <c r="AM1705" s="401"/>
      <c r="AP1705" s="402"/>
      <c r="AS1705" s="624"/>
    </row>
    <row r="1706" spans="1:45" s="77" customFormat="1">
      <c r="A1706" s="72"/>
      <c r="B1706" s="78"/>
      <c r="C1706" s="78"/>
      <c r="E1706" s="72"/>
      <c r="F1706" s="72"/>
      <c r="G1706" s="72"/>
      <c r="H1706" s="72"/>
      <c r="I1706" s="72"/>
      <c r="J1706" s="72"/>
      <c r="L1706" s="81"/>
      <c r="M1706" s="74"/>
      <c r="N1706" s="74"/>
      <c r="O1706" s="74"/>
      <c r="P1706" s="74"/>
      <c r="Q1706" s="73"/>
      <c r="R1706" s="82"/>
      <c r="S1706" s="82"/>
      <c r="T1706" s="401"/>
      <c r="U1706" s="401"/>
      <c r="V1706" s="401"/>
      <c r="Y1706" s="83"/>
      <c r="AA1706" s="401"/>
      <c r="AB1706" s="401"/>
      <c r="AI1706" s="80"/>
      <c r="AL1706" s="401"/>
      <c r="AM1706" s="401"/>
      <c r="AP1706" s="402"/>
      <c r="AS1706" s="624"/>
    </row>
    <row r="1707" spans="1:45" s="77" customFormat="1">
      <c r="A1707" s="72"/>
      <c r="B1707" s="78"/>
      <c r="C1707" s="78"/>
      <c r="E1707" s="72"/>
      <c r="F1707" s="72"/>
      <c r="G1707" s="72"/>
      <c r="H1707" s="72"/>
      <c r="I1707" s="72"/>
      <c r="J1707" s="72"/>
      <c r="L1707" s="81"/>
      <c r="M1707" s="74"/>
      <c r="N1707" s="74"/>
      <c r="O1707" s="74"/>
      <c r="P1707" s="74"/>
      <c r="Q1707" s="73"/>
      <c r="R1707" s="82"/>
      <c r="S1707" s="82"/>
      <c r="T1707" s="401"/>
      <c r="U1707" s="401"/>
      <c r="V1707" s="401"/>
      <c r="Y1707" s="83"/>
      <c r="AA1707" s="401"/>
      <c r="AB1707" s="401"/>
      <c r="AI1707" s="80"/>
      <c r="AL1707" s="401"/>
      <c r="AM1707" s="401"/>
      <c r="AP1707" s="402"/>
      <c r="AS1707" s="624"/>
    </row>
    <row r="1708" spans="1:45" s="77" customFormat="1">
      <c r="A1708" s="72"/>
      <c r="B1708" s="78"/>
      <c r="C1708" s="78"/>
      <c r="E1708" s="72"/>
      <c r="F1708" s="72"/>
      <c r="G1708" s="72"/>
      <c r="H1708" s="72"/>
      <c r="I1708" s="72"/>
      <c r="J1708" s="72"/>
      <c r="L1708" s="81"/>
      <c r="M1708" s="74"/>
      <c r="N1708" s="74"/>
      <c r="O1708" s="74"/>
      <c r="P1708" s="74"/>
      <c r="Q1708" s="73"/>
      <c r="R1708" s="82"/>
      <c r="S1708" s="82"/>
      <c r="T1708" s="401"/>
      <c r="U1708" s="401"/>
      <c r="V1708" s="401"/>
      <c r="Y1708" s="83"/>
      <c r="AA1708" s="401"/>
      <c r="AB1708" s="401"/>
      <c r="AI1708" s="80"/>
      <c r="AL1708" s="401"/>
      <c r="AM1708" s="401"/>
      <c r="AP1708" s="402"/>
      <c r="AS1708" s="624"/>
    </row>
    <row r="1709" spans="1:45" s="77" customFormat="1">
      <c r="A1709" s="72"/>
      <c r="B1709" s="78"/>
      <c r="C1709" s="78"/>
      <c r="E1709" s="72"/>
      <c r="F1709" s="72"/>
      <c r="G1709" s="72"/>
      <c r="H1709" s="72"/>
      <c r="I1709" s="72"/>
      <c r="J1709" s="72"/>
      <c r="L1709" s="81"/>
      <c r="M1709" s="74"/>
      <c r="N1709" s="74"/>
      <c r="O1709" s="74"/>
      <c r="P1709" s="74"/>
      <c r="Q1709" s="73"/>
      <c r="R1709" s="82"/>
      <c r="S1709" s="82"/>
      <c r="T1709" s="401"/>
      <c r="U1709" s="401"/>
      <c r="V1709" s="401"/>
      <c r="Y1709" s="83"/>
      <c r="AA1709" s="401"/>
      <c r="AB1709" s="401"/>
      <c r="AI1709" s="80"/>
      <c r="AL1709" s="401"/>
      <c r="AM1709" s="401"/>
      <c r="AP1709" s="402"/>
      <c r="AS1709" s="624"/>
    </row>
    <row r="1710" spans="1:45" s="77" customFormat="1">
      <c r="A1710" s="72"/>
      <c r="B1710" s="78"/>
      <c r="C1710" s="78"/>
      <c r="E1710" s="72"/>
      <c r="F1710" s="72"/>
      <c r="G1710" s="72"/>
      <c r="H1710" s="72"/>
      <c r="I1710" s="72"/>
      <c r="J1710" s="72"/>
      <c r="L1710" s="81"/>
      <c r="M1710" s="74"/>
      <c r="N1710" s="74"/>
      <c r="O1710" s="74"/>
      <c r="P1710" s="74"/>
      <c r="Q1710" s="73"/>
      <c r="R1710" s="82"/>
      <c r="S1710" s="82"/>
      <c r="T1710" s="401"/>
      <c r="U1710" s="401"/>
      <c r="V1710" s="401"/>
      <c r="Y1710" s="83"/>
      <c r="AA1710" s="401"/>
      <c r="AB1710" s="401"/>
      <c r="AI1710" s="80"/>
      <c r="AL1710" s="401"/>
      <c r="AM1710" s="401"/>
      <c r="AP1710" s="402"/>
      <c r="AS1710" s="624"/>
    </row>
    <row r="1711" spans="1:45" s="77" customFormat="1">
      <c r="A1711" s="72"/>
      <c r="B1711" s="78"/>
      <c r="C1711" s="78"/>
      <c r="E1711" s="72"/>
      <c r="F1711" s="72"/>
      <c r="G1711" s="72"/>
      <c r="H1711" s="72"/>
      <c r="I1711" s="72"/>
      <c r="J1711" s="72"/>
      <c r="L1711" s="81"/>
      <c r="M1711" s="74"/>
      <c r="N1711" s="74"/>
      <c r="O1711" s="74"/>
      <c r="P1711" s="74"/>
      <c r="Q1711" s="73"/>
      <c r="R1711" s="82"/>
      <c r="S1711" s="82"/>
      <c r="T1711" s="401"/>
      <c r="U1711" s="401"/>
      <c r="V1711" s="401"/>
      <c r="Y1711" s="83"/>
      <c r="AA1711" s="401"/>
      <c r="AB1711" s="401"/>
      <c r="AI1711" s="80"/>
      <c r="AL1711" s="401"/>
      <c r="AM1711" s="401"/>
      <c r="AP1711" s="402"/>
      <c r="AS1711" s="624"/>
    </row>
    <row r="1712" spans="1:45" s="77" customFormat="1">
      <c r="A1712" s="72"/>
      <c r="B1712" s="78"/>
      <c r="C1712" s="78"/>
      <c r="E1712" s="72"/>
      <c r="F1712" s="72"/>
      <c r="G1712" s="72"/>
      <c r="H1712" s="72"/>
      <c r="I1712" s="72"/>
      <c r="J1712" s="72"/>
      <c r="L1712" s="81"/>
      <c r="M1712" s="74"/>
      <c r="N1712" s="74"/>
      <c r="O1712" s="74"/>
      <c r="P1712" s="74"/>
      <c r="Q1712" s="73"/>
      <c r="R1712" s="82"/>
      <c r="S1712" s="82"/>
      <c r="T1712" s="401"/>
      <c r="U1712" s="401"/>
      <c r="V1712" s="401"/>
      <c r="Y1712" s="83"/>
      <c r="AA1712" s="401"/>
      <c r="AB1712" s="401"/>
      <c r="AI1712" s="80"/>
      <c r="AL1712" s="401"/>
      <c r="AM1712" s="401"/>
      <c r="AP1712" s="402"/>
      <c r="AS1712" s="624"/>
    </row>
    <row r="1713" spans="1:45" s="77" customFormat="1">
      <c r="A1713" s="72"/>
      <c r="B1713" s="78"/>
      <c r="C1713" s="78"/>
      <c r="E1713" s="72"/>
      <c r="F1713" s="72"/>
      <c r="G1713" s="72"/>
      <c r="H1713" s="72"/>
      <c r="I1713" s="72"/>
      <c r="J1713" s="72"/>
      <c r="L1713" s="81"/>
      <c r="M1713" s="74"/>
      <c r="N1713" s="74"/>
      <c r="O1713" s="74"/>
      <c r="P1713" s="74"/>
      <c r="Q1713" s="73"/>
      <c r="R1713" s="82"/>
      <c r="S1713" s="82"/>
      <c r="T1713" s="401"/>
      <c r="U1713" s="401"/>
      <c r="V1713" s="401"/>
      <c r="Y1713" s="83"/>
      <c r="AA1713" s="401"/>
      <c r="AB1713" s="401"/>
      <c r="AI1713" s="80"/>
      <c r="AL1713" s="401"/>
      <c r="AM1713" s="401"/>
      <c r="AP1713" s="402"/>
      <c r="AS1713" s="624"/>
    </row>
    <row r="1714" spans="1:45" s="77" customFormat="1">
      <c r="A1714" s="72"/>
      <c r="B1714" s="78"/>
      <c r="C1714" s="78"/>
      <c r="E1714" s="72"/>
      <c r="F1714" s="72"/>
      <c r="G1714" s="72"/>
      <c r="H1714" s="72"/>
      <c r="I1714" s="72"/>
      <c r="J1714" s="72"/>
      <c r="L1714" s="81"/>
      <c r="M1714" s="74"/>
      <c r="N1714" s="74"/>
      <c r="O1714" s="74"/>
      <c r="P1714" s="74"/>
      <c r="Q1714" s="73"/>
      <c r="R1714" s="82"/>
      <c r="S1714" s="82"/>
      <c r="T1714" s="401"/>
      <c r="U1714" s="401"/>
      <c r="V1714" s="401"/>
      <c r="Y1714" s="83"/>
      <c r="AA1714" s="401"/>
      <c r="AB1714" s="401"/>
      <c r="AI1714" s="80"/>
      <c r="AL1714" s="401"/>
      <c r="AM1714" s="401"/>
      <c r="AP1714" s="402"/>
      <c r="AS1714" s="624"/>
    </row>
    <row r="1715" spans="1:45" s="77" customFormat="1">
      <c r="A1715" s="72"/>
      <c r="B1715" s="78"/>
      <c r="C1715" s="78"/>
      <c r="E1715" s="72"/>
      <c r="F1715" s="72"/>
      <c r="G1715" s="72"/>
      <c r="H1715" s="72"/>
      <c r="I1715" s="72"/>
      <c r="J1715" s="72"/>
      <c r="L1715" s="81"/>
      <c r="M1715" s="74"/>
      <c r="N1715" s="74"/>
      <c r="O1715" s="74"/>
      <c r="P1715" s="74"/>
      <c r="Q1715" s="73"/>
      <c r="R1715" s="82"/>
      <c r="S1715" s="82"/>
      <c r="T1715" s="401"/>
      <c r="U1715" s="401"/>
      <c r="V1715" s="401"/>
      <c r="Y1715" s="83"/>
      <c r="AA1715" s="401"/>
      <c r="AB1715" s="401"/>
      <c r="AI1715" s="80"/>
      <c r="AL1715" s="401"/>
      <c r="AM1715" s="401"/>
      <c r="AP1715" s="402"/>
      <c r="AS1715" s="624"/>
    </row>
    <row r="1716" spans="1:45" s="77" customFormat="1">
      <c r="A1716" s="72"/>
      <c r="B1716" s="78"/>
      <c r="C1716" s="78"/>
      <c r="E1716" s="72"/>
      <c r="F1716" s="72"/>
      <c r="G1716" s="72"/>
      <c r="H1716" s="72"/>
      <c r="I1716" s="72"/>
      <c r="J1716" s="72"/>
      <c r="L1716" s="81"/>
      <c r="M1716" s="74"/>
      <c r="N1716" s="74"/>
      <c r="O1716" s="74"/>
      <c r="P1716" s="74"/>
      <c r="Q1716" s="73"/>
      <c r="R1716" s="82"/>
      <c r="S1716" s="82"/>
      <c r="T1716" s="401"/>
      <c r="U1716" s="401"/>
      <c r="V1716" s="401"/>
      <c r="Y1716" s="83"/>
      <c r="AA1716" s="401"/>
      <c r="AB1716" s="401"/>
      <c r="AI1716" s="80"/>
      <c r="AL1716" s="401"/>
      <c r="AM1716" s="401"/>
      <c r="AP1716" s="402"/>
      <c r="AS1716" s="624"/>
    </row>
    <row r="1717" spans="1:45" s="77" customFormat="1">
      <c r="A1717" s="72"/>
      <c r="B1717" s="78"/>
      <c r="C1717" s="78"/>
      <c r="E1717" s="72"/>
      <c r="F1717" s="72"/>
      <c r="G1717" s="72"/>
      <c r="H1717" s="72"/>
      <c r="I1717" s="72"/>
      <c r="J1717" s="72"/>
      <c r="L1717" s="81"/>
      <c r="M1717" s="74"/>
      <c r="N1717" s="74"/>
      <c r="O1717" s="74"/>
      <c r="P1717" s="74"/>
      <c r="Q1717" s="73"/>
      <c r="R1717" s="82"/>
      <c r="S1717" s="82"/>
      <c r="T1717" s="401"/>
      <c r="U1717" s="401"/>
      <c r="V1717" s="401"/>
      <c r="Y1717" s="83"/>
      <c r="AA1717" s="401"/>
      <c r="AB1717" s="401"/>
      <c r="AI1717" s="80"/>
      <c r="AL1717" s="401"/>
      <c r="AM1717" s="401"/>
      <c r="AP1717" s="402"/>
      <c r="AS1717" s="624"/>
    </row>
    <row r="1718" spans="1:45" s="77" customFormat="1">
      <c r="A1718" s="72"/>
      <c r="B1718" s="78"/>
      <c r="C1718" s="78"/>
      <c r="E1718" s="72"/>
      <c r="F1718" s="72"/>
      <c r="G1718" s="72"/>
      <c r="H1718" s="72"/>
      <c r="I1718" s="72"/>
      <c r="J1718" s="72"/>
      <c r="L1718" s="81"/>
      <c r="M1718" s="74"/>
      <c r="N1718" s="74"/>
      <c r="O1718" s="74"/>
      <c r="P1718" s="74"/>
      <c r="Q1718" s="73"/>
      <c r="R1718" s="82"/>
      <c r="S1718" s="82"/>
      <c r="T1718" s="401"/>
      <c r="U1718" s="401"/>
      <c r="V1718" s="401"/>
      <c r="Y1718" s="83"/>
      <c r="AA1718" s="401"/>
      <c r="AB1718" s="401"/>
      <c r="AI1718" s="80"/>
      <c r="AL1718" s="401"/>
      <c r="AM1718" s="401"/>
      <c r="AP1718" s="402"/>
      <c r="AS1718" s="624"/>
    </row>
    <row r="1719" spans="1:45" s="77" customFormat="1">
      <c r="A1719" s="72"/>
      <c r="B1719" s="78"/>
      <c r="C1719" s="78"/>
      <c r="E1719" s="72"/>
      <c r="F1719" s="72"/>
      <c r="G1719" s="72"/>
      <c r="H1719" s="72"/>
      <c r="I1719" s="72"/>
      <c r="J1719" s="72"/>
      <c r="L1719" s="81"/>
      <c r="M1719" s="74"/>
      <c r="N1719" s="74"/>
      <c r="O1719" s="74"/>
      <c r="P1719" s="74"/>
      <c r="Q1719" s="73"/>
      <c r="R1719" s="82"/>
      <c r="S1719" s="82"/>
      <c r="T1719" s="401"/>
      <c r="U1719" s="401"/>
      <c r="V1719" s="401"/>
      <c r="Y1719" s="83"/>
      <c r="AA1719" s="401"/>
      <c r="AB1719" s="401"/>
      <c r="AI1719" s="80"/>
      <c r="AL1719" s="401"/>
      <c r="AM1719" s="401"/>
      <c r="AP1719" s="402"/>
      <c r="AS1719" s="624"/>
    </row>
    <row r="1720" spans="1:45" s="77" customFormat="1">
      <c r="A1720" s="72"/>
      <c r="B1720" s="78"/>
      <c r="C1720" s="78"/>
      <c r="E1720" s="72"/>
      <c r="F1720" s="72"/>
      <c r="G1720" s="72"/>
      <c r="H1720" s="72"/>
      <c r="I1720" s="72"/>
      <c r="J1720" s="72"/>
      <c r="L1720" s="81"/>
      <c r="M1720" s="74"/>
      <c r="N1720" s="74"/>
      <c r="O1720" s="74"/>
      <c r="P1720" s="74"/>
      <c r="Q1720" s="73"/>
      <c r="R1720" s="82"/>
      <c r="S1720" s="82"/>
      <c r="T1720" s="401"/>
      <c r="U1720" s="401"/>
      <c r="V1720" s="401"/>
      <c r="Y1720" s="83"/>
      <c r="AA1720" s="401"/>
      <c r="AB1720" s="401"/>
      <c r="AI1720" s="80"/>
      <c r="AL1720" s="401"/>
      <c r="AM1720" s="401"/>
      <c r="AP1720" s="402"/>
      <c r="AS1720" s="624"/>
    </row>
    <row r="1721" spans="1:45" s="77" customFormat="1">
      <c r="A1721" s="72"/>
      <c r="B1721" s="78"/>
      <c r="C1721" s="78"/>
      <c r="E1721" s="72"/>
      <c r="F1721" s="72"/>
      <c r="G1721" s="72"/>
      <c r="H1721" s="72"/>
      <c r="I1721" s="72"/>
      <c r="J1721" s="72"/>
      <c r="L1721" s="81"/>
      <c r="M1721" s="74"/>
      <c r="N1721" s="74"/>
      <c r="O1721" s="74"/>
      <c r="P1721" s="74"/>
      <c r="Q1721" s="73"/>
      <c r="R1721" s="82"/>
      <c r="S1721" s="82"/>
      <c r="T1721" s="401"/>
      <c r="U1721" s="401"/>
      <c r="V1721" s="401"/>
      <c r="Y1721" s="83"/>
      <c r="AA1721" s="401"/>
      <c r="AB1721" s="401"/>
      <c r="AI1721" s="80"/>
      <c r="AL1721" s="401"/>
      <c r="AM1721" s="401"/>
      <c r="AP1721" s="402"/>
      <c r="AS1721" s="624"/>
    </row>
    <row r="1722" spans="1:45" s="77" customFormat="1">
      <c r="A1722" s="72"/>
      <c r="B1722" s="78"/>
      <c r="C1722" s="78"/>
      <c r="E1722" s="72"/>
      <c r="F1722" s="72"/>
      <c r="G1722" s="72"/>
      <c r="H1722" s="72"/>
      <c r="I1722" s="72"/>
      <c r="J1722" s="72"/>
      <c r="L1722" s="81"/>
      <c r="M1722" s="74"/>
      <c r="N1722" s="74"/>
      <c r="O1722" s="74"/>
      <c r="P1722" s="74"/>
      <c r="Q1722" s="73"/>
      <c r="R1722" s="82"/>
      <c r="S1722" s="82"/>
      <c r="T1722" s="401"/>
      <c r="U1722" s="401"/>
      <c r="V1722" s="401"/>
      <c r="Y1722" s="83"/>
      <c r="AA1722" s="401"/>
      <c r="AB1722" s="401"/>
      <c r="AI1722" s="80"/>
      <c r="AL1722" s="401"/>
      <c r="AM1722" s="401"/>
      <c r="AP1722" s="402"/>
      <c r="AS1722" s="624"/>
    </row>
    <row r="1723" spans="1:45" s="77" customFormat="1">
      <c r="A1723" s="72"/>
      <c r="B1723" s="78"/>
      <c r="C1723" s="78"/>
      <c r="E1723" s="72"/>
      <c r="F1723" s="72"/>
      <c r="G1723" s="72"/>
      <c r="H1723" s="72"/>
      <c r="I1723" s="72"/>
      <c r="J1723" s="72"/>
      <c r="L1723" s="81"/>
      <c r="M1723" s="74"/>
      <c r="N1723" s="74"/>
      <c r="O1723" s="74"/>
      <c r="P1723" s="74"/>
      <c r="Q1723" s="73"/>
      <c r="R1723" s="82"/>
      <c r="S1723" s="82"/>
      <c r="T1723" s="401"/>
      <c r="U1723" s="401"/>
      <c r="V1723" s="401"/>
      <c r="Y1723" s="83"/>
      <c r="AA1723" s="401"/>
      <c r="AB1723" s="401"/>
      <c r="AI1723" s="80"/>
      <c r="AL1723" s="401"/>
      <c r="AM1723" s="401"/>
      <c r="AP1723" s="402"/>
      <c r="AS1723" s="624"/>
    </row>
    <row r="1724" spans="1:45" s="77" customFormat="1">
      <c r="A1724" s="72"/>
      <c r="B1724" s="78"/>
      <c r="C1724" s="78"/>
      <c r="E1724" s="72"/>
      <c r="F1724" s="72"/>
      <c r="G1724" s="72"/>
      <c r="H1724" s="72"/>
      <c r="I1724" s="72"/>
      <c r="J1724" s="72"/>
      <c r="L1724" s="81"/>
      <c r="M1724" s="74"/>
      <c r="N1724" s="74"/>
      <c r="O1724" s="74"/>
      <c r="P1724" s="74"/>
      <c r="Q1724" s="73"/>
      <c r="R1724" s="82"/>
      <c r="S1724" s="82"/>
      <c r="T1724" s="401"/>
      <c r="U1724" s="401"/>
      <c r="V1724" s="401"/>
      <c r="Y1724" s="83"/>
      <c r="AA1724" s="401"/>
      <c r="AB1724" s="401"/>
      <c r="AI1724" s="80"/>
      <c r="AL1724" s="401"/>
      <c r="AM1724" s="401"/>
      <c r="AP1724" s="402"/>
      <c r="AS1724" s="624"/>
    </row>
    <row r="1725" spans="1:45" s="77" customFormat="1">
      <c r="A1725" s="72"/>
      <c r="B1725" s="78"/>
      <c r="C1725" s="78"/>
      <c r="E1725" s="72"/>
      <c r="F1725" s="72"/>
      <c r="G1725" s="72"/>
      <c r="H1725" s="72"/>
      <c r="I1725" s="72"/>
      <c r="J1725" s="72"/>
      <c r="L1725" s="81"/>
      <c r="M1725" s="74"/>
      <c r="N1725" s="74"/>
      <c r="O1725" s="74"/>
      <c r="P1725" s="74"/>
      <c r="Q1725" s="73"/>
      <c r="R1725" s="82"/>
      <c r="S1725" s="82"/>
      <c r="T1725" s="401"/>
      <c r="U1725" s="401"/>
      <c r="V1725" s="401"/>
      <c r="Y1725" s="83"/>
      <c r="AA1725" s="401"/>
      <c r="AB1725" s="401"/>
      <c r="AI1725" s="80"/>
      <c r="AL1725" s="401"/>
      <c r="AM1725" s="401"/>
      <c r="AP1725" s="402"/>
      <c r="AS1725" s="624"/>
    </row>
    <row r="1726" spans="1:45" s="77" customFormat="1">
      <c r="A1726" s="72"/>
      <c r="B1726" s="78"/>
      <c r="C1726" s="78"/>
      <c r="E1726" s="72"/>
      <c r="F1726" s="72"/>
      <c r="G1726" s="72"/>
      <c r="H1726" s="72"/>
      <c r="I1726" s="72"/>
      <c r="J1726" s="72"/>
      <c r="L1726" s="81"/>
      <c r="M1726" s="74"/>
      <c r="N1726" s="74"/>
      <c r="O1726" s="74"/>
      <c r="P1726" s="74"/>
      <c r="Q1726" s="73"/>
      <c r="R1726" s="82"/>
      <c r="S1726" s="82"/>
      <c r="T1726" s="401"/>
      <c r="U1726" s="401"/>
      <c r="V1726" s="401"/>
      <c r="Y1726" s="83"/>
      <c r="AA1726" s="401"/>
      <c r="AB1726" s="401"/>
      <c r="AI1726" s="80"/>
      <c r="AL1726" s="401"/>
      <c r="AM1726" s="401"/>
      <c r="AP1726" s="402"/>
      <c r="AS1726" s="624"/>
    </row>
    <row r="1727" spans="1:45" s="77" customFormat="1">
      <c r="A1727" s="72"/>
      <c r="B1727" s="78"/>
      <c r="C1727" s="78"/>
      <c r="E1727" s="72"/>
      <c r="F1727" s="72"/>
      <c r="G1727" s="72"/>
      <c r="H1727" s="72"/>
      <c r="I1727" s="72"/>
      <c r="J1727" s="72"/>
      <c r="L1727" s="81"/>
      <c r="M1727" s="74"/>
      <c r="N1727" s="74"/>
      <c r="O1727" s="74"/>
      <c r="P1727" s="74"/>
      <c r="Q1727" s="73"/>
      <c r="R1727" s="82"/>
      <c r="S1727" s="82"/>
      <c r="T1727" s="401"/>
      <c r="U1727" s="401"/>
      <c r="V1727" s="401"/>
      <c r="Y1727" s="83"/>
      <c r="AA1727" s="401"/>
      <c r="AB1727" s="401"/>
      <c r="AI1727" s="80"/>
      <c r="AL1727" s="401"/>
      <c r="AM1727" s="401"/>
      <c r="AP1727" s="402"/>
      <c r="AS1727" s="624"/>
    </row>
    <row r="1728" spans="1:45" s="77" customFormat="1">
      <c r="A1728" s="72"/>
      <c r="B1728" s="78"/>
      <c r="C1728" s="78"/>
      <c r="E1728" s="72"/>
      <c r="F1728" s="72"/>
      <c r="G1728" s="72"/>
      <c r="H1728" s="72"/>
      <c r="I1728" s="72"/>
      <c r="J1728" s="72"/>
      <c r="L1728" s="81"/>
      <c r="M1728" s="74"/>
      <c r="N1728" s="74"/>
      <c r="O1728" s="74"/>
      <c r="P1728" s="74"/>
      <c r="Q1728" s="73"/>
      <c r="R1728" s="82"/>
      <c r="S1728" s="82"/>
      <c r="T1728" s="401"/>
      <c r="U1728" s="401"/>
      <c r="V1728" s="401"/>
      <c r="Y1728" s="83"/>
      <c r="AA1728" s="401"/>
      <c r="AB1728" s="401"/>
      <c r="AI1728" s="80"/>
      <c r="AL1728" s="401"/>
      <c r="AM1728" s="401"/>
      <c r="AP1728" s="402"/>
      <c r="AS1728" s="624"/>
    </row>
    <row r="1729" spans="1:45" s="77" customFormat="1">
      <c r="A1729" s="72"/>
      <c r="B1729" s="78"/>
      <c r="C1729" s="78"/>
      <c r="E1729" s="72"/>
      <c r="F1729" s="72"/>
      <c r="G1729" s="72"/>
      <c r="H1729" s="72"/>
      <c r="I1729" s="72"/>
      <c r="J1729" s="72"/>
      <c r="L1729" s="81"/>
      <c r="M1729" s="74"/>
      <c r="N1729" s="74"/>
      <c r="O1729" s="74"/>
      <c r="P1729" s="74"/>
      <c r="Q1729" s="73"/>
      <c r="R1729" s="82"/>
      <c r="S1729" s="82"/>
      <c r="T1729" s="401"/>
      <c r="U1729" s="401"/>
      <c r="V1729" s="401"/>
      <c r="Y1729" s="83"/>
      <c r="AA1729" s="401"/>
      <c r="AB1729" s="401"/>
      <c r="AI1729" s="80"/>
      <c r="AL1729" s="401"/>
      <c r="AM1729" s="401"/>
      <c r="AP1729" s="402"/>
      <c r="AS1729" s="624"/>
    </row>
    <row r="1730" spans="1:45" s="77" customFormat="1">
      <c r="A1730" s="72"/>
      <c r="B1730" s="78"/>
      <c r="C1730" s="78"/>
      <c r="E1730" s="72"/>
      <c r="F1730" s="72"/>
      <c r="G1730" s="72"/>
      <c r="H1730" s="72"/>
      <c r="I1730" s="72"/>
      <c r="J1730" s="72"/>
      <c r="L1730" s="81"/>
      <c r="M1730" s="74"/>
      <c r="N1730" s="74"/>
      <c r="O1730" s="74"/>
      <c r="P1730" s="74"/>
      <c r="Q1730" s="73"/>
      <c r="R1730" s="82"/>
      <c r="S1730" s="82"/>
      <c r="T1730" s="401"/>
      <c r="U1730" s="401"/>
      <c r="V1730" s="401"/>
      <c r="Y1730" s="83"/>
      <c r="AA1730" s="401"/>
      <c r="AB1730" s="401"/>
      <c r="AI1730" s="80"/>
      <c r="AL1730" s="401"/>
      <c r="AM1730" s="401"/>
      <c r="AP1730" s="402"/>
      <c r="AS1730" s="624"/>
    </row>
    <row r="1731" spans="1:45" s="77" customFormat="1">
      <c r="A1731" s="72"/>
      <c r="B1731" s="78"/>
      <c r="C1731" s="78"/>
      <c r="E1731" s="72"/>
      <c r="F1731" s="72"/>
      <c r="G1731" s="72"/>
      <c r="H1731" s="72"/>
      <c r="I1731" s="72"/>
      <c r="J1731" s="72"/>
      <c r="L1731" s="81"/>
      <c r="M1731" s="74"/>
      <c r="N1731" s="74"/>
      <c r="O1731" s="74"/>
      <c r="P1731" s="74"/>
      <c r="Q1731" s="73"/>
      <c r="R1731" s="82"/>
      <c r="S1731" s="82"/>
      <c r="T1731" s="401"/>
      <c r="U1731" s="401"/>
      <c r="V1731" s="401"/>
      <c r="Y1731" s="83"/>
      <c r="AA1731" s="401"/>
      <c r="AB1731" s="401"/>
      <c r="AI1731" s="80"/>
      <c r="AL1731" s="401"/>
      <c r="AM1731" s="401"/>
      <c r="AP1731" s="402"/>
      <c r="AS1731" s="624"/>
    </row>
    <row r="1732" spans="1:45" s="77" customFormat="1">
      <c r="A1732" s="72"/>
      <c r="B1732" s="78"/>
      <c r="C1732" s="78"/>
      <c r="E1732" s="72"/>
      <c r="F1732" s="72"/>
      <c r="G1732" s="72"/>
      <c r="H1732" s="72"/>
      <c r="I1732" s="72"/>
      <c r="J1732" s="72"/>
      <c r="L1732" s="81"/>
      <c r="M1732" s="74"/>
      <c r="N1732" s="74"/>
      <c r="O1732" s="74"/>
      <c r="P1732" s="74"/>
      <c r="Q1732" s="73"/>
      <c r="R1732" s="82"/>
      <c r="S1732" s="82"/>
      <c r="T1732" s="401"/>
      <c r="U1732" s="401"/>
      <c r="V1732" s="401"/>
      <c r="Y1732" s="83"/>
      <c r="AA1732" s="401"/>
      <c r="AB1732" s="401"/>
      <c r="AI1732" s="80"/>
      <c r="AL1732" s="401"/>
      <c r="AM1732" s="401"/>
      <c r="AP1732" s="402"/>
      <c r="AS1732" s="624"/>
    </row>
    <row r="1733" spans="1:45" s="77" customFormat="1">
      <c r="A1733" s="72"/>
      <c r="B1733" s="78"/>
      <c r="C1733" s="78"/>
      <c r="E1733" s="72"/>
      <c r="F1733" s="72"/>
      <c r="G1733" s="72"/>
      <c r="H1733" s="72"/>
      <c r="I1733" s="72"/>
      <c r="J1733" s="72"/>
      <c r="L1733" s="81"/>
      <c r="M1733" s="74"/>
      <c r="N1733" s="74"/>
      <c r="O1733" s="74"/>
      <c r="P1733" s="74"/>
      <c r="Q1733" s="73"/>
      <c r="R1733" s="82"/>
      <c r="S1733" s="82"/>
      <c r="T1733" s="401"/>
      <c r="U1733" s="401"/>
      <c r="V1733" s="401"/>
      <c r="Y1733" s="83"/>
      <c r="AA1733" s="401"/>
      <c r="AB1733" s="401"/>
      <c r="AI1733" s="80"/>
      <c r="AL1733" s="401"/>
      <c r="AM1733" s="401"/>
      <c r="AP1733" s="402"/>
      <c r="AS1733" s="624"/>
    </row>
    <row r="1734" spans="1:45" s="77" customFormat="1">
      <c r="A1734" s="72"/>
      <c r="B1734" s="78"/>
      <c r="C1734" s="78"/>
      <c r="E1734" s="72"/>
      <c r="F1734" s="72"/>
      <c r="G1734" s="72"/>
      <c r="H1734" s="72"/>
      <c r="I1734" s="72"/>
      <c r="J1734" s="72"/>
      <c r="L1734" s="81"/>
      <c r="M1734" s="74"/>
      <c r="N1734" s="74"/>
      <c r="O1734" s="74"/>
      <c r="P1734" s="74"/>
      <c r="Q1734" s="73"/>
      <c r="R1734" s="82"/>
      <c r="S1734" s="82"/>
      <c r="T1734" s="401"/>
      <c r="U1734" s="401"/>
      <c r="V1734" s="401"/>
      <c r="Y1734" s="83"/>
      <c r="AA1734" s="401"/>
      <c r="AB1734" s="401"/>
      <c r="AI1734" s="80"/>
      <c r="AL1734" s="401"/>
      <c r="AM1734" s="401"/>
      <c r="AP1734" s="402"/>
      <c r="AS1734" s="624"/>
    </row>
    <row r="1735" spans="1:45" s="77" customFormat="1">
      <c r="A1735" s="72"/>
      <c r="B1735" s="78"/>
      <c r="C1735" s="78"/>
      <c r="E1735" s="72"/>
      <c r="F1735" s="72"/>
      <c r="G1735" s="72"/>
      <c r="H1735" s="72"/>
      <c r="I1735" s="72"/>
      <c r="J1735" s="72"/>
      <c r="L1735" s="81"/>
      <c r="M1735" s="74"/>
      <c r="N1735" s="74"/>
      <c r="O1735" s="74"/>
      <c r="P1735" s="74"/>
      <c r="Q1735" s="73"/>
      <c r="R1735" s="82"/>
      <c r="S1735" s="82"/>
      <c r="T1735" s="401"/>
      <c r="U1735" s="401"/>
      <c r="V1735" s="401"/>
      <c r="Y1735" s="83"/>
      <c r="AA1735" s="401"/>
      <c r="AB1735" s="401"/>
      <c r="AI1735" s="80"/>
      <c r="AL1735" s="401"/>
      <c r="AM1735" s="401"/>
      <c r="AP1735" s="402"/>
      <c r="AS1735" s="624"/>
    </row>
    <row r="1736" spans="1:45" s="77" customFormat="1">
      <c r="A1736" s="72"/>
      <c r="B1736" s="78"/>
      <c r="C1736" s="78"/>
      <c r="E1736" s="72"/>
      <c r="F1736" s="72"/>
      <c r="G1736" s="72"/>
      <c r="H1736" s="72"/>
      <c r="I1736" s="72"/>
      <c r="J1736" s="72"/>
      <c r="L1736" s="81"/>
      <c r="M1736" s="74"/>
      <c r="N1736" s="74"/>
      <c r="O1736" s="74"/>
      <c r="P1736" s="74"/>
      <c r="Q1736" s="73"/>
      <c r="R1736" s="82"/>
      <c r="S1736" s="82"/>
      <c r="T1736" s="401"/>
      <c r="U1736" s="401"/>
      <c r="V1736" s="401"/>
      <c r="Y1736" s="83"/>
      <c r="AA1736" s="401"/>
      <c r="AB1736" s="401"/>
      <c r="AI1736" s="80"/>
      <c r="AL1736" s="401"/>
      <c r="AM1736" s="401"/>
      <c r="AP1736" s="402"/>
      <c r="AS1736" s="624"/>
    </row>
    <row r="1737" spans="1:45" s="77" customFormat="1">
      <c r="A1737" s="72"/>
      <c r="B1737" s="78"/>
      <c r="C1737" s="78"/>
      <c r="E1737" s="72"/>
      <c r="F1737" s="72"/>
      <c r="G1737" s="72"/>
      <c r="H1737" s="72"/>
      <c r="I1737" s="72"/>
      <c r="J1737" s="72"/>
      <c r="L1737" s="81"/>
      <c r="M1737" s="74"/>
      <c r="N1737" s="74"/>
      <c r="O1737" s="74"/>
      <c r="P1737" s="74"/>
      <c r="Q1737" s="73"/>
      <c r="R1737" s="82"/>
      <c r="S1737" s="82"/>
      <c r="T1737" s="401"/>
      <c r="U1737" s="401"/>
      <c r="V1737" s="401"/>
      <c r="Y1737" s="83"/>
      <c r="AA1737" s="401"/>
      <c r="AB1737" s="401"/>
      <c r="AI1737" s="80"/>
      <c r="AL1737" s="401"/>
      <c r="AM1737" s="401"/>
      <c r="AP1737" s="402"/>
      <c r="AS1737" s="624"/>
    </row>
    <row r="1738" spans="1:45" s="77" customFormat="1">
      <c r="A1738" s="72"/>
      <c r="B1738" s="78"/>
      <c r="C1738" s="78"/>
      <c r="E1738" s="72"/>
      <c r="F1738" s="72"/>
      <c r="G1738" s="72"/>
      <c r="H1738" s="72"/>
      <c r="I1738" s="72"/>
      <c r="J1738" s="72"/>
      <c r="L1738" s="81"/>
      <c r="M1738" s="74"/>
      <c r="N1738" s="74"/>
      <c r="O1738" s="74"/>
      <c r="P1738" s="74"/>
      <c r="Q1738" s="73"/>
      <c r="R1738" s="82"/>
      <c r="S1738" s="82"/>
      <c r="T1738" s="401"/>
      <c r="U1738" s="401"/>
      <c r="V1738" s="401"/>
      <c r="Y1738" s="83"/>
      <c r="AA1738" s="401"/>
      <c r="AB1738" s="401"/>
      <c r="AI1738" s="80"/>
      <c r="AL1738" s="401"/>
      <c r="AM1738" s="401"/>
      <c r="AP1738" s="402"/>
      <c r="AS1738" s="624"/>
    </row>
    <row r="1739" spans="1:45" s="77" customFormat="1">
      <c r="A1739" s="72"/>
      <c r="B1739" s="78"/>
      <c r="C1739" s="78"/>
      <c r="E1739" s="72"/>
      <c r="F1739" s="72"/>
      <c r="G1739" s="72"/>
      <c r="H1739" s="72"/>
      <c r="I1739" s="72"/>
      <c r="J1739" s="72"/>
      <c r="L1739" s="81"/>
      <c r="M1739" s="74"/>
      <c r="N1739" s="74"/>
      <c r="O1739" s="74"/>
      <c r="P1739" s="74"/>
      <c r="Q1739" s="73"/>
      <c r="R1739" s="82"/>
      <c r="S1739" s="82"/>
      <c r="T1739" s="401"/>
      <c r="U1739" s="401"/>
      <c r="V1739" s="401"/>
      <c r="Y1739" s="83"/>
      <c r="AA1739" s="401"/>
      <c r="AB1739" s="401"/>
      <c r="AI1739" s="80"/>
      <c r="AL1739" s="401"/>
      <c r="AM1739" s="401"/>
      <c r="AP1739" s="402"/>
      <c r="AS1739" s="624"/>
    </row>
    <row r="1740" spans="1:45" s="77" customFormat="1">
      <c r="A1740" s="72"/>
      <c r="B1740" s="78"/>
      <c r="C1740" s="78"/>
      <c r="E1740" s="72"/>
      <c r="F1740" s="72"/>
      <c r="G1740" s="72"/>
      <c r="H1740" s="72"/>
      <c r="I1740" s="72"/>
      <c r="J1740" s="72"/>
      <c r="L1740" s="81"/>
      <c r="M1740" s="74"/>
      <c r="N1740" s="74"/>
      <c r="O1740" s="74"/>
      <c r="P1740" s="74"/>
      <c r="Q1740" s="73"/>
      <c r="R1740" s="82"/>
      <c r="S1740" s="82"/>
      <c r="T1740" s="401"/>
      <c r="U1740" s="401"/>
      <c r="V1740" s="401"/>
      <c r="Y1740" s="83"/>
      <c r="AA1740" s="401"/>
      <c r="AB1740" s="401"/>
      <c r="AI1740" s="80"/>
      <c r="AL1740" s="401"/>
      <c r="AM1740" s="401"/>
      <c r="AP1740" s="402"/>
      <c r="AS1740" s="624"/>
    </row>
    <row r="1741" spans="1:45" s="77" customFormat="1">
      <c r="A1741" s="72"/>
      <c r="B1741" s="78"/>
      <c r="C1741" s="78"/>
      <c r="E1741" s="72"/>
      <c r="F1741" s="72"/>
      <c r="G1741" s="72"/>
      <c r="H1741" s="72"/>
      <c r="I1741" s="72"/>
      <c r="J1741" s="72"/>
      <c r="L1741" s="81"/>
      <c r="M1741" s="74"/>
      <c r="N1741" s="74"/>
      <c r="O1741" s="74"/>
      <c r="P1741" s="74"/>
      <c r="Q1741" s="73"/>
      <c r="R1741" s="82"/>
      <c r="S1741" s="82"/>
      <c r="T1741" s="401"/>
      <c r="U1741" s="401"/>
      <c r="V1741" s="401"/>
      <c r="Y1741" s="83"/>
      <c r="AA1741" s="401"/>
      <c r="AB1741" s="401"/>
      <c r="AI1741" s="80"/>
      <c r="AL1741" s="401"/>
      <c r="AM1741" s="401"/>
      <c r="AP1741" s="402"/>
      <c r="AS1741" s="624"/>
    </row>
    <row r="1742" spans="1:45" s="77" customFormat="1">
      <c r="A1742" s="72"/>
      <c r="B1742" s="78"/>
      <c r="C1742" s="78"/>
      <c r="E1742" s="72"/>
      <c r="F1742" s="72"/>
      <c r="G1742" s="72"/>
      <c r="H1742" s="72"/>
      <c r="I1742" s="72"/>
      <c r="J1742" s="72"/>
      <c r="L1742" s="81"/>
      <c r="M1742" s="74"/>
      <c r="N1742" s="74"/>
      <c r="O1742" s="74"/>
      <c r="P1742" s="74"/>
      <c r="Q1742" s="73"/>
      <c r="R1742" s="82"/>
      <c r="S1742" s="82"/>
      <c r="T1742" s="401"/>
      <c r="U1742" s="401"/>
      <c r="V1742" s="401"/>
      <c r="Y1742" s="83"/>
      <c r="AA1742" s="401"/>
      <c r="AB1742" s="401"/>
      <c r="AI1742" s="80"/>
      <c r="AL1742" s="401"/>
      <c r="AM1742" s="401"/>
      <c r="AP1742" s="402"/>
      <c r="AS1742" s="624"/>
    </row>
    <row r="1743" spans="1:45" s="77" customFormat="1">
      <c r="A1743" s="72"/>
      <c r="B1743" s="78"/>
      <c r="C1743" s="78"/>
      <c r="E1743" s="72"/>
      <c r="F1743" s="72"/>
      <c r="G1743" s="72"/>
      <c r="H1743" s="72"/>
      <c r="I1743" s="72"/>
      <c r="J1743" s="72"/>
      <c r="L1743" s="81"/>
      <c r="M1743" s="74"/>
      <c r="N1743" s="74"/>
      <c r="O1743" s="74"/>
      <c r="P1743" s="74"/>
      <c r="Q1743" s="73"/>
      <c r="R1743" s="82"/>
      <c r="S1743" s="82"/>
      <c r="T1743" s="401"/>
      <c r="U1743" s="401"/>
      <c r="V1743" s="401"/>
      <c r="Y1743" s="83"/>
      <c r="AA1743" s="401"/>
      <c r="AB1743" s="401"/>
      <c r="AI1743" s="80"/>
      <c r="AL1743" s="401"/>
      <c r="AM1743" s="401"/>
      <c r="AP1743" s="402"/>
      <c r="AS1743" s="624"/>
    </row>
    <row r="1744" spans="1:45" s="77" customFormat="1">
      <c r="A1744" s="72"/>
      <c r="B1744" s="78"/>
      <c r="C1744" s="78"/>
      <c r="E1744" s="72"/>
      <c r="F1744" s="72"/>
      <c r="G1744" s="72"/>
      <c r="H1744" s="72"/>
      <c r="I1744" s="72"/>
      <c r="J1744" s="72"/>
      <c r="L1744" s="81"/>
      <c r="M1744" s="74"/>
      <c r="N1744" s="74"/>
      <c r="O1744" s="74"/>
      <c r="P1744" s="74"/>
      <c r="Q1744" s="73"/>
      <c r="R1744" s="82"/>
      <c r="S1744" s="82"/>
      <c r="T1744" s="401"/>
      <c r="U1744" s="401"/>
      <c r="V1744" s="401"/>
      <c r="Y1744" s="83"/>
      <c r="AA1744" s="401"/>
      <c r="AB1744" s="401"/>
      <c r="AI1744" s="80"/>
      <c r="AL1744" s="401"/>
      <c r="AM1744" s="401"/>
      <c r="AP1744" s="402"/>
      <c r="AS1744" s="624"/>
    </row>
    <row r="1745" spans="1:45" s="77" customFormat="1">
      <c r="A1745" s="72"/>
      <c r="B1745" s="78"/>
      <c r="C1745" s="78"/>
      <c r="E1745" s="72"/>
      <c r="F1745" s="72"/>
      <c r="G1745" s="72"/>
      <c r="H1745" s="72"/>
      <c r="I1745" s="72"/>
      <c r="J1745" s="72"/>
      <c r="L1745" s="81"/>
      <c r="M1745" s="74"/>
      <c r="N1745" s="74"/>
      <c r="O1745" s="74"/>
      <c r="P1745" s="74"/>
      <c r="Q1745" s="73"/>
      <c r="R1745" s="82"/>
      <c r="S1745" s="82"/>
      <c r="T1745" s="401"/>
      <c r="U1745" s="401"/>
      <c r="V1745" s="401"/>
      <c r="Y1745" s="83"/>
      <c r="AA1745" s="401"/>
      <c r="AB1745" s="401"/>
      <c r="AI1745" s="80"/>
      <c r="AL1745" s="401"/>
      <c r="AM1745" s="401"/>
      <c r="AP1745" s="402"/>
      <c r="AS1745" s="624"/>
    </row>
    <row r="1746" spans="1:45" s="77" customFormat="1">
      <c r="A1746" s="72"/>
      <c r="B1746" s="78"/>
      <c r="C1746" s="78"/>
      <c r="E1746" s="72"/>
      <c r="F1746" s="72"/>
      <c r="G1746" s="72"/>
      <c r="H1746" s="72"/>
      <c r="I1746" s="72"/>
      <c r="J1746" s="72"/>
      <c r="L1746" s="81"/>
      <c r="M1746" s="74"/>
      <c r="N1746" s="74"/>
      <c r="O1746" s="74"/>
      <c r="P1746" s="74"/>
      <c r="Q1746" s="73"/>
      <c r="R1746" s="82"/>
      <c r="S1746" s="82"/>
      <c r="T1746" s="401"/>
      <c r="U1746" s="401"/>
      <c r="V1746" s="401"/>
      <c r="Y1746" s="83"/>
      <c r="AA1746" s="401"/>
      <c r="AB1746" s="401"/>
      <c r="AI1746" s="80"/>
      <c r="AL1746" s="401"/>
      <c r="AM1746" s="401"/>
      <c r="AP1746" s="402"/>
      <c r="AS1746" s="624"/>
    </row>
    <row r="1747" spans="1:45" s="77" customFormat="1">
      <c r="A1747" s="72"/>
      <c r="B1747" s="78"/>
      <c r="C1747" s="78"/>
      <c r="E1747" s="72"/>
      <c r="F1747" s="72"/>
      <c r="G1747" s="72"/>
      <c r="H1747" s="72"/>
      <c r="I1747" s="72"/>
      <c r="J1747" s="72"/>
      <c r="L1747" s="81"/>
      <c r="M1747" s="74"/>
      <c r="N1747" s="74"/>
      <c r="O1747" s="74"/>
      <c r="P1747" s="74"/>
      <c r="Q1747" s="73"/>
      <c r="R1747" s="82"/>
      <c r="S1747" s="82"/>
      <c r="T1747" s="401"/>
      <c r="U1747" s="401"/>
      <c r="V1747" s="401"/>
      <c r="Y1747" s="83"/>
      <c r="AA1747" s="401"/>
      <c r="AB1747" s="401"/>
      <c r="AI1747" s="80"/>
      <c r="AL1747" s="401"/>
      <c r="AM1747" s="401"/>
      <c r="AP1747" s="402"/>
      <c r="AS1747" s="624"/>
    </row>
    <row r="1748" spans="1:45" s="77" customFormat="1">
      <c r="A1748" s="72"/>
      <c r="B1748" s="78"/>
      <c r="C1748" s="78"/>
      <c r="E1748" s="72"/>
      <c r="F1748" s="72"/>
      <c r="G1748" s="72"/>
      <c r="H1748" s="72"/>
      <c r="I1748" s="72"/>
      <c r="J1748" s="72"/>
      <c r="L1748" s="81"/>
      <c r="M1748" s="74"/>
      <c r="N1748" s="74"/>
      <c r="O1748" s="74"/>
      <c r="P1748" s="74"/>
      <c r="Q1748" s="73"/>
      <c r="R1748" s="82"/>
      <c r="S1748" s="82"/>
      <c r="T1748" s="401"/>
      <c r="U1748" s="401"/>
      <c r="V1748" s="401"/>
      <c r="Y1748" s="83"/>
      <c r="AA1748" s="401"/>
      <c r="AB1748" s="401"/>
      <c r="AI1748" s="80"/>
      <c r="AL1748" s="401"/>
      <c r="AM1748" s="401"/>
      <c r="AP1748" s="402"/>
      <c r="AS1748" s="624"/>
    </row>
    <row r="1749" spans="1:45" s="77" customFormat="1">
      <c r="A1749" s="72"/>
      <c r="B1749" s="78"/>
      <c r="C1749" s="78"/>
      <c r="E1749" s="72"/>
      <c r="F1749" s="72"/>
      <c r="G1749" s="72"/>
      <c r="H1749" s="72"/>
      <c r="I1749" s="72"/>
      <c r="J1749" s="72"/>
      <c r="L1749" s="81"/>
      <c r="M1749" s="74"/>
      <c r="N1749" s="74"/>
      <c r="O1749" s="74"/>
      <c r="P1749" s="74"/>
      <c r="Q1749" s="73"/>
      <c r="R1749" s="82"/>
      <c r="S1749" s="82"/>
      <c r="T1749" s="401"/>
      <c r="U1749" s="401"/>
      <c r="V1749" s="401"/>
      <c r="Y1749" s="83"/>
      <c r="AA1749" s="401"/>
      <c r="AB1749" s="401"/>
      <c r="AI1749" s="80"/>
      <c r="AL1749" s="401"/>
      <c r="AM1749" s="401"/>
      <c r="AP1749" s="402"/>
      <c r="AS1749" s="624"/>
    </row>
    <row r="1750" spans="1:45" s="77" customFormat="1">
      <c r="A1750" s="72"/>
      <c r="B1750" s="78"/>
      <c r="C1750" s="78"/>
      <c r="E1750" s="72"/>
      <c r="F1750" s="72"/>
      <c r="G1750" s="72"/>
      <c r="H1750" s="72"/>
      <c r="I1750" s="72"/>
      <c r="J1750" s="72"/>
      <c r="L1750" s="81"/>
      <c r="M1750" s="74"/>
      <c r="N1750" s="74"/>
      <c r="O1750" s="74"/>
      <c r="P1750" s="74"/>
      <c r="Q1750" s="73"/>
      <c r="R1750" s="82"/>
      <c r="S1750" s="82"/>
      <c r="T1750" s="401"/>
      <c r="U1750" s="401"/>
      <c r="V1750" s="401"/>
      <c r="Y1750" s="83"/>
      <c r="AA1750" s="401"/>
      <c r="AB1750" s="401"/>
      <c r="AI1750" s="80"/>
      <c r="AL1750" s="401"/>
      <c r="AM1750" s="401"/>
      <c r="AP1750" s="402"/>
      <c r="AS1750" s="624"/>
    </row>
    <row r="1751" spans="1:45" s="77" customFormat="1">
      <c r="A1751" s="72"/>
      <c r="B1751" s="78"/>
      <c r="C1751" s="78"/>
      <c r="E1751" s="72"/>
      <c r="F1751" s="72"/>
      <c r="G1751" s="72"/>
      <c r="H1751" s="72"/>
      <c r="I1751" s="72"/>
      <c r="J1751" s="72"/>
      <c r="L1751" s="81"/>
      <c r="M1751" s="74"/>
      <c r="N1751" s="74"/>
      <c r="O1751" s="74"/>
      <c r="P1751" s="74"/>
      <c r="Q1751" s="73"/>
      <c r="R1751" s="82"/>
      <c r="S1751" s="82"/>
      <c r="T1751" s="401"/>
      <c r="U1751" s="401"/>
      <c r="V1751" s="401"/>
      <c r="Y1751" s="83"/>
      <c r="AA1751" s="401"/>
      <c r="AB1751" s="401"/>
      <c r="AI1751" s="80"/>
      <c r="AL1751" s="401"/>
      <c r="AM1751" s="401"/>
      <c r="AP1751" s="402"/>
      <c r="AS1751" s="624"/>
    </row>
    <row r="1752" spans="1:45" s="77" customFormat="1">
      <c r="A1752" s="72"/>
      <c r="B1752" s="78"/>
      <c r="C1752" s="78"/>
      <c r="E1752" s="72"/>
      <c r="F1752" s="72"/>
      <c r="G1752" s="72"/>
      <c r="H1752" s="72"/>
      <c r="I1752" s="72"/>
      <c r="J1752" s="72"/>
      <c r="L1752" s="81"/>
      <c r="M1752" s="74"/>
      <c r="N1752" s="74"/>
      <c r="O1752" s="74"/>
      <c r="P1752" s="74"/>
      <c r="Q1752" s="73"/>
      <c r="R1752" s="82"/>
      <c r="S1752" s="82"/>
      <c r="T1752" s="401"/>
      <c r="U1752" s="401"/>
      <c r="V1752" s="401"/>
      <c r="Y1752" s="83"/>
      <c r="AA1752" s="401"/>
      <c r="AB1752" s="401"/>
      <c r="AI1752" s="80"/>
      <c r="AL1752" s="401"/>
      <c r="AM1752" s="401"/>
      <c r="AP1752" s="402"/>
      <c r="AS1752" s="624"/>
    </row>
    <row r="1753" spans="1:45" s="77" customFormat="1">
      <c r="A1753" s="72"/>
      <c r="B1753" s="78"/>
      <c r="C1753" s="78"/>
      <c r="E1753" s="72"/>
      <c r="F1753" s="72"/>
      <c r="G1753" s="72"/>
      <c r="H1753" s="72"/>
      <c r="I1753" s="72"/>
      <c r="J1753" s="72"/>
      <c r="L1753" s="81"/>
      <c r="M1753" s="74"/>
      <c r="N1753" s="74"/>
      <c r="O1753" s="74"/>
      <c r="P1753" s="74"/>
      <c r="Q1753" s="73"/>
      <c r="R1753" s="82"/>
      <c r="S1753" s="82"/>
      <c r="T1753" s="401"/>
      <c r="U1753" s="401"/>
      <c r="V1753" s="401"/>
      <c r="Y1753" s="83"/>
      <c r="AA1753" s="401"/>
      <c r="AB1753" s="401"/>
      <c r="AI1753" s="80"/>
      <c r="AL1753" s="401"/>
      <c r="AM1753" s="401"/>
      <c r="AP1753" s="402"/>
      <c r="AS1753" s="624"/>
    </row>
    <row r="1754" spans="1:45" s="77" customFormat="1">
      <c r="A1754" s="72"/>
      <c r="B1754" s="78"/>
      <c r="C1754" s="78"/>
      <c r="E1754" s="72"/>
      <c r="F1754" s="72"/>
      <c r="G1754" s="72"/>
      <c r="H1754" s="72"/>
      <c r="I1754" s="72"/>
      <c r="J1754" s="72"/>
      <c r="L1754" s="81"/>
      <c r="M1754" s="74"/>
      <c r="N1754" s="74"/>
      <c r="O1754" s="74"/>
      <c r="P1754" s="74"/>
      <c r="Q1754" s="73"/>
      <c r="R1754" s="82"/>
      <c r="S1754" s="82"/>
      <c r="T1754" s="401"/>
      <c r="U1754" s="401"/>
      <c r="V1754" s="401"/>
      <c r="Y1754" s="83"/>
      <c r="AA1754" s="401"/>
      <c r="AB1754" s="401"/>
      <c r="AI1754" s="80"/>
      <c r="AL1754" s="401"/>
      <c r="AM1754" s="401"/>
      <c r="AP1754" s="402"/>
      <c r="AS1754" s="624"/>
    </row>
    <row r="1755" spans="1:45" s="77" customFormat="1">
      <c r="A1755" s="72"/>
      <c r="B1755" s="78"/>
      <c r="C1755" s="78"/>
      <c r="E1755" s="72"/>
      <c r="F1755" s="72"/>
      <c r="G1755" s="72"/>
      <c r="H1755" s="72"/>
      <c r="I1755" s="72"/>
      <c r="J1755" s="72"/>
      <c r="L1755" s="81"/>
      <c r="M1755" s="74"/>
      <c r="N1755" s="74"/>
      <c r="O1755" s="74"/>
      <c r="P1755" s="74"/>
      <c r="Q1755" s="73"/>
      <c r="R1755" s="82"/>
      <c r="S1755" s="82"/>
      <c r="T1755" s="401"/>
      <c r="U1755" s="401"/>
      <c r="V1755" s="401"/>
      <c r="Y1755" s="83"/>
      <c r="AA1755" s="401"/>
      <c r="AB1755" s="401"/>
      <c r="AI1755" s="80"/>
      <c r="AL1755" s="401"/>
      <c r="AM1755" s="401"/>
      <c r="AP1755" s="402"/>
      <c r="AS1755" s="624"/>
    </row>
    <row r="1756" spans="1:45" s="77" customFormat="1">
      <c r="A1756" s="72"/>
      <c r="B1756" s="78"/>
      <c r="C1756" s="78"/>
      <c r="E1756" s="72"/>
      <c r="F1756" s="72"/>
      <c r="G1756" s="72"/>
      <c r="H1756" s="72"/>
      <c r="I1756" s="72"/>
      <c r="J1756" s="72"/>
      <c r="L1756" s="81"/>
      <c r="M1756" s="74"/>
      <c r="N1756" s="74"/>
      <c r="O1756" s="74"/>
      <c r="P1756" s="74"/>
      <c r="Q1756" s="73"/>
      <c r="R1756" s="82"/>
      <c r="S1756" s="82"/>
      <c r="T1756" s="401"/>
      <c r="U1756" s="401"/>
      <c r="V1756" s="401"/>
      <c r="Y1756" s="83"/>
      <c r="AA1756" s="401"/>
      <c r="AB1756" s="401"/>
      <c r="AI1756" s="80"/>
      <c r="AL1756" s="401"/>
      <c r="AM1756" s="401"/>
      <c r="AP1756" s="402"/>
      <c r="AS1756" s="624"/>
    </row>
    <row r="1757" spans="1:45" s="77" customFormat="1">
      <c r="A1757" s="72"/>
      <c r="B1757" s="78"/>
      <c r="C1757" s="78"/>
      <c r="E1757" s="72"/>
      <c r="F1757" s="72"/>
      <c r="G1757" s="72"/>
      <c r="H1757" s="72"/>
      <c r="I1757" s="72"/>
      <c r="J1757" s="72"/>
      <c r="L1757" s="81"/>
      <c r="M1757" s="74"/>
      <c r="N1757" s="74"/>
      <c r="O1757" s="74"/>
      <c r="P1757" s="74"/>
      <c r="Q1757" s="73"/>
      <c r="R1757" s="82"/>
      <c r="S1757" s="82"/>
      <c r="T1757" s="401"/>
      <c r="U1757" s="401"/>
      <c r="V1757" s="401"/>
      <c r="Y1757" s="83"/>
      <c r="AA1757" s="401"/>
      <c r="AB1757" s="401"/>
      <c r="AI1757" s="80"/>
      <c r="AL1757" s="401"/>
      <c r="AM1757" s="401"/>
      <c r="AP1757" s="402"/>
      <c r="AS1757" s="624"/>
    </row>
    <row r="1758" spans="1:45" s="77" customFormat="1">
      <c r="A1758" s="72"/>
      <c r="B1758" s="78"/>
      <c r="C1758" s="78"/>
      <c r="E1758" s="72"/>
      <c r="F1758" s="72"/>
      <c r="G1758" s="72"/>
      <c r="H1758" s="72"/>
      <c r="I1758" s="72"/>
      <c r="J1758" s="72"/>
      <c r="L1758" s="81"/>
      <c r="M1758" s="74"/>
      <c r="N1758" s="74"/>
      <c r="O1758" s="74"/>
      <c r="P1758" s="74"/>
      <c r="Q1758" s="73"/>
      <c r="R1758" s="82"/>
      <c r="S1758" s="82"/>
      <c r="T1758" s="401"/>
      <c r="U1758" s="401"/>
      <c r="V1758" s="401"/>
      <c r="Y1758" s="83"/>
      <c r="AA1758" s="401"/>
      <c r="AB1758" s="401"/>
      <c r="AI1758" s="80"/>
      <c r="AL1758" s="401"/>
      <c r="AM1758" s="401"/>
      <c r="AP1758" s="402"/>
      <c r="AS1758" s="624"/>
    </row>
    <row r="1759" spans="1:45" s="77" customFormat="1">
      <c r="A1759" s="72"/>
      <c r="B1759" s="78"/>
      <c r="C1759" s="78"/>
      <c r="E1759" s="72"/>
      <c r="F1759" s="72"/>
      <c r="G1759" s="72"/>
      <c r="H1759" s="72"/>
      <c r="I1759" s="72"/>
      <c r="J1759" s="72"/>
      <c r="L1759" s="81"/>
      <c r="M1759" s="74"/>
      <c r="N1759" s="74"/>
      <c r="O1759" s="74"/>
      <c r="P1759" s="74"/>
      <c r="Q1759" s="73"/>
      <c r="R1759" s="82"/>
      <c r="S1759" s="82"/>
      <c r="T1759" s="401"/>
      <c r="U1759" s="401"/>
      <c r="V1759" s="401"/>
      <c r="Y1759" s="83"/>
      <c r="AA1759" s="401"/>
      <c r="AB1759" s="401"/>
      <c r="AI1759" s="80"/>
      <c r="AL1759" s="401"/>
      <c r="AM1759" s="401"/>
      <c r="AP1759" s="402"/>
      <c r="AS1759" s="624"/>
    </row>
    <row r="1760" spans="1:45" s="77" customFormat="1">
      <c r="A1760" s="72"/>
      <c r="B1760" s="78"/>
      <c r="C1760" s="78"/>
      <c r="E1760" s="72"/>
      <c r="F1760" s="72"/>
      <c r="G1760" s="72"/>
      <c r="H1760" s="72"/>
      <c r="I1760" s="72"/>
      <c r="J1760" s="72"/>
      <c r="L1760" s="81"/>
      <c r="M1760" s="74"/>
      <c r="N1760" s="74"/>
      <c r="O1760" s="74"/>
      <c r="P1760" s="74"/>
      <c r="Q1760" s="73"/>
      <c r="R1760" s="82"/>
      <c r="S1760" s="82"/>
      <c r="T1760" s="401"/>
      <c r="U1760" s="401"/>
      <c r="V1760" s="401"/>
      <c r="Y1760" s="83"/>
      <c r="AA1760" s="401"/>
      <c r="AB1760" s="401"/>
      <c r="AI1760" s="80"/>
      <c r="AL1760" s="401"/>
      <c r="AM1760" s="401"/>
      <c r="AP1760" s="402"/>
      <c r="AS1760" s="624"/>
    </row>
    <row r="1761" spans="1:45" s="77" customFormat="1">
      <c r="A1761" s="72"/>
      <c r="B1761" s="78"/>
      <c r="C1761" s="78"/>
      <c r="E1761" s="72"/>
      <c r="F1761" s="72"/>
      <c r="G1761" s="72"/>
      <c r="H1761" s="72"/>
      <c r="I1761" s="72"/>
      <c r="J1761" s="72"/>
      <c r="L1761" s="81"/>
      <c r="M1761" s="74"/>
      <c r="N1761" s="74"/>
      <c r="O1761" s="74"/>
      <c r="P1761" s="74"/>
      <c r="Q1761" s="73"/>
      <c r="R1761" s="82"/>
      <c r="S1761" s="82"/>
      <c r="T1761" s="401"/>
      <c r="U1761" s="401"/>
      <c r="V1761" s="401"/>
      <c r="Y1761" s="83"/>
      <c r="AA1761" s="401"/>
      <c r="AB1761" s="401"/>
      <c r="AI1761" s="80"/>
      <c r="AL1761" s="401"/>
      <c r="AM1761" s="401"/>
      <c r="AP1761" s="402"/>
      <c r="AS1761" s="624"/>
    </row>
    <row r="1762" spans="1:45" s="77" customFormat="1">
      <c r="A1762" s="72"/>
      <c r="B1762" s="78"/>
      <c r="C1762" s="78"/>
      <c r="E1762" s="72"/>
      <c r="F1762" s="72"/>
      <c r="G1762" s="72"/>
      <c r="H1762" s="72"/>
      <c r="I1762" s="72"/>
      <c r="J1762" s="72"/>
      <c r="L1762" s="81"/>
      <c r="M1762" s="74"/>
      <c r="N1762" s="74"/>
      <c r="O1762" s="74"/>
      <c r="P1762" s="74"/>
      <c r="Q1762" s="73"/>
      <c r="R1762" s="82"/>
      <c r="S1762" s="82"/>
      <c r="T1762" s="401"/>
      <c r="U1762" s="401"/>
      <c r="V1762" s="401"/>
      <c r="Y1762" s="83"/>
      <c r="AA1762" s="401"/>
      <c r="AB1762" s="401"/>
      <c r="AI1762" s="80"/>
      <c r="AL1762" s="401"/>
      <c r="AM1762" s="401"/>
      <c r="AP1762" s="402"/>
      <c r="AS1762" s="624"/>
    </row>
    <row r="1763" spans="1:45" s="77" customFormat="1">
      <c r="A1763" s="72"/>
      <c r="B1763" s="78"/>
      <c r="C1763" s="78"/>
      <c r="E1763" s="72"/>
      <c r="F1763" s="72"/>
      <c r="G1763" s="72"/>
      <c r="H1763" s="72"/>
      <c r="I1763" s="72"/>
      <c r="J1763" s="72"/>
      <c r="L1763" s="81"/>
      <c r="M1763" s="74"/>
      <c r="N1763" s="74"/>
      <c r="O1763" s="74"/>
      <c r="P1763" s="74"/>
      <c r="Q1763" s="73"/>
      <c r="R1763" s="82"/>
      <c r="S1763" s="82"/>
      <c r="T1763" s="401"/>
      <c r="U1763" s="401"/>
      <c r="V1763" s="401"/>
      <c r="Y1763" s="83"/>
      <c r="AA1763" s="401"/>
      <c r="AB1763" s="401"/>
      <c r="AI1763" s="80"/>
      <c r="AL1763" s="401"/>
      <c r="AM1763" s="401"/>
      <c r="AP1763" s="402"/>
      <c r="AS1763" s="624"/>
    </row>
    <row r="1764" spans="1:45" s="77" customFormat="1">
      <c r="A1764" s="72"/>
      <c r="B1764" s="78"/>
      <c r="C1764" s="78"/>
      <c r="E1764" s="72"/>
      <c r="F1764" s="72"/>
      <c r="G1764" s="72"/>
      <c r="H1764" s="72"/>
      <c r="I1764" s="72"/>
      <c r="J1764" s="72"/>
      <c r="L1764" s="81"/>
      <c r="M1764" s="74"/>
      <c r="N1764" s="74"/>
      <c r="O1764" s="74"/>
      <c r="P1764" s="74"/>
      <c r="Q1764" s="73"/>
      <c r="R1764" s="82"/>
      <c r="S1764" s="82"/>
      <c r="T1764" s="401"/>
      <c r="U1764" s="401"/>
      <c r="V1764" s="401"/>
      <c r="Y1764" s="83"/>
      <c r="AA1764" s="401"/>
      <c r="AB1764" s="401"/>
      <c r="AI1764" s="80"/>
      <c r="AL1764" s="401"/>
      <c r="AM1764" s="401"/>
      <c r="AP1764" s="402"/>
      <c r="AS1764" s="624"/>
    </row>
    <row r="1765" spans="1:45" s="77" customFormat="1">
      <c r="A1765" s="72"/>
      <c r="B1765" s="78"/>
      <c r="C1765" s="78"/>
      <c r="E1765" s="72"/>
      <c r="F1765" s="72"/>
      <c r="G1765" s="72"/>
      <c r="H1765" s="72"/>
      <c r="I1765" s="72"/>
      <c r="J1765" s="72"/>
      <c r="L1765" s="81"/>
      <c r="M1765" s="74"/>
      <c r="N1765" s="74"/>
      <c r="O1765" s="74"/>
      <c r="P1765" s="74"/>
      <c r="Q1765" s="73"/>
      <c r="R1765" s="82"/>
      <c r="S1765" s="82"/>
      <c r="T1765" s="401"/>
      <c r="U1765" s="401"/>
      <c r="V1765" s="401"/>
      <c r="Y1765" s="83"/>
      <c r="AA1765" s="401"/>
      <c r="AB1765" s="401"/>
      <c r="AI1765" s="80"/>
      <c r="AL1765" s="401"/>
      <c r="AM1765" s="401"/>
      <c r="AP1765" s="402"/>
      <c r="AS1765" s="624"/>
    </row>
    <row r="1766" spans="1:45" s="77" customFormat="1">
      <c r="A1766" s="72"/>
      <c r="B1766" s="78"/>
      <c r="C1766" s="78"/>
      <c r="E1766" s="72"/>
      <c r="F1766" s="72"/>
      <c r="G1766" s="72"/>
      <c r="H1766" s="72"/>
      <c r="I1766" s="72"/>
      <c r="J1766" s="72"/>
      <c r="L1766" s="81"/>
      <c r="M1766" s="74"/>
      <c r="N1766" s="74"/>
      <c r="O1766" s="74"/>
      <c r="P1766" s="74"/>
      <c r="Q1766" s="73"/>
      <c r="R1766" s="82"/>
      <c r="S1766" s="82"/>
      <c r="T1766" s="401"/>
      <c r="U1766" s="401"/>
      <c r="V1766" s="401"/>
      <c r="Y1766" s="83"/>
      <c r="AA1766" s="401"/>
      <c r="AB1766" s="401"/>
      <c r="AI1766" s="80"/>
      <c r="AL1766" s="401"/>
      <c r="AM1766" s="401"/>
      <c r="AP1766" s="402"/>
      <c r="AS1766" s="624"/>
    </row>
    <row r="1767" spans="1:45" s="77" customFormat="1">
      <c r="A1767" s="72"/>
      <c r="B1767" s="78"/>
      <c r="C1767" s="78"/>
      <c r="E1767" s="72"/>
      <c r="F1767" s="72"/>
      <c r="G1767" s="72"/>
      <c r="H1767" s="72"/>
      <c r="I1767" s="72"/>
      <c r="J1767" s="72"/>
      <c r="L1767" s="81"/>
      <c r="M1767" s="74"/>
      <c r="N1767" s="74"/>
      <c r="O1767" s="74"/>
      <c r="P1767" s="74"/>
      <c r="Q1767" s="73"/>
      <c r="R1767" s="82"/>
      <c r="S1767" s="82"/>
      <c r="T1767" s="401"/>
      <c r="U1767" s="401"/>
      <c r="V1767" s="401"/>
      <c r="Y1767" s="83"/>
      <c r="AA1767" s="401"/>
      <c r="AB1767" s="401"/>
      <c r="AI1767" s="80"/>
      <c r="AL1767" s="401"/>
      <c r="AM1767" s="401"/>
      <c r="AP1767" s="402"/>
      <c r="AS1767" s="624"/>
    </row>
    <row r="1768" spans="1:45" s="77" customFormat="1">
      <c r="A1768" s="72"/>
      <c r="B1768" s="78"/>
      <c r="C1768" s="78"/>
      <c r="E1768" s="72"/>
      <c r="F1768" s="72"/>
      <c r="G1768" s="72"/>
      <c r="H1768" s="72"/>
      <c r="I1768" s="72"/>
      <c r="J1768" s="72"/>
      <c r="L1768" s="81"/>
      <c r="M1768" s="74"/>
      <c r="N1768" s="74"/>
      <c r="O1768" s="74"/>
      <c r="P1768" s="74"/>
      <c r="Q1768" s="73"/>
      <c r="R1768" s="82"/>
      <c r="S1768" s="82"/>
      <c r="T1768" s="401"/>
      <c r="U1768" s="401"/>
      <c r="V1768" s="401"/>
      <c r="Y1768" s="83"/>
      <c r="AA1768" s="401"/>
      <c r="AB1768" s="401"/>
      <c r="AI1768" s="80"/>
      <c r="AL1768" s="401"/>
      <c r="AM1768" s="401"/>
      <c r="AP1768" s="402"/>
      <c r="AS1768" s="624"/>
    </row>
    <row r="1769" spans="1:45" s="77" customFormat="1">
      <c r="A1769" s="72"/>
      <c r="B1769" s="78"/>
      <c r="C1769" s="78"/>
      <c r="E1769" s="72"/>
      <c r="F1769" s="72"/>
      <c r="G1769" s="72"/>
      <c r="H1769" s="72"/>
      <c r="I1769" s="72"/>
      <c r="J1769" s="72"/>
      <c r="L1769" s="81"/>
      <c r="M1769" s="74"/>
      <c r="N1769" s="74"/>
      <c r="O1769" s="74"/>
      <c r="P1769" s="74"/>
      <c r="Q1769" s="73"/>
      <c r="R1769" s="82"/>
      <c r="S1769" s="82"/>
      <c r="T1769" s="401"/>
      <c r="U1769" s="401"/>
      <c r="V1769" s="401"/>
      <c r="Y1769" s="83"/>
      <c r="AA1769" s="401"/>
      <c r="AB1769" s="401"/>
      <c r="AI1769" s="80"/>
      <c r="AL1769" s="401"/>
      <c r="AM1769" s="401"/>
      <c r="AP1769" s="402"/>
      <c r="AS1769" s="624"/>
    </row>
    <row r="1770" spans="1:45" s="77" customFormat="1">
      <c r="A1770" s="72"/>
      <c r="B1770" s="78"/>
      <c r="C1770" s="78"/>
      <c r="E1770" s="72"/>
      <c r="F1770" s="72"/>
      <c r="G1770" s="72"/>
      <c r="H1770" s="72"/>
      <c r="I1770" s="72"/>
      <c r="J1770" s="72"/>
      <c r="L1770" s="81"/>
      <c r="M1770" s="74"/>
      <c r="N1770" s="74"/>
      <c r="O1770" s="74"/>
      <c r="P1770" s="74"/>
      <c r="Q1770" s="73"/>
      <c r="R1770" s="82"/>
      <c r="S1770" s="82"/>
      <c r="T1770" s="401"/>
      <c r="U1770" s="401"/>
      <c r="V1770" s="401"/>
      <c r="Y1770" s="83"/>
      <c r="AA1770" s="401"/>
      <c r="AB1770" s="401"/>
      <c r="AI1770" s="80"/>
      <c r="AL1770" s="401"/>
      <c r="AM1770" s="401"/>
      <c r="AP1770" s="402"/>
      <c r="AS1770" s="624"/>
    </row>
    <row r="1771" spans="1:45" s="77" customFormat="1">
      <c r="A1771" s="72"/>
      <c r="B1771" s="78"/>
      <c r="C1771" s="78"/>
      <c r="E1771" s="72"/>
      <c r="F1771" s="72"/>
      <c r="G1771" s="72"/>
      <c r="H1771" s="72"/>
      <c r="I1771" s="72"/>
      <c r="J1771" s="72"/>
      <c r="L1771" s="81"/>
      <c r="M1771" s="74"/>
      <c r="N1771" s="74"/>
      <c r="O1771" s="74"/>
      <c r="P1771" s="74"/>
      <c r="Q1771" s="73"/>
      <c r="R1771" s="82"/>
      <c r="S1771" s="82"/>
      <c r="T1771" s="401"/>
      <c r="U1771" s="401"/>
      <c r="V1771" s="401"/>
      <c r="Y1771" s="83"/>
      <c r="AA1771" s="401"/>
      <c r="AB1771" s="401"/>
      <c r="AI1771" s="80"/>
      <c r="AL1771" s="401"/>
      <c r="AM1771" s="401"/>
      <c r="AP1771" s="402"/>
      <c r="AS1771" s="624"/>
    </row>
    <row r="1772" spans="1:45" s="77" customFormat="1">
      <c r="A1772" s="72"/>
      <c r="B1772" s="78"/>
      <c r="C1772" s="78"/>
      <c r="E1772" s="72"/>
      <c r="F1772" s="72"/>
      <c r="G1772" s="72"/>
      <c r="H1772" s="72"/>
      <c r="I1772" s="72"/>
      <c r="J1772" s="72"/>
      <c r="L1772" s="81"/>
      <c r="M1772" s="74"/>
      <c r="N1772" s="74"/>
      <c r="O1772" s="74"/>
      <c r="P1772" s="74"/>
      <c r="Q1772" s="73"/>
      <c r="R1772" s="82"/>
      <c r="S1772" s="82"/>
      <c r="T1772" s="401"/>
      <c r="U1772" s="401"/>
      <c r="V1772" s="401"/>
      <c r="Y1772" s="83"/>
      <c r="AA1772" s="401"/>
      <c r="AB1772" s="401"/>
      <c r="AI1772" s="80"/>
      <c r="AL1772" s="401"/>
      <c r="AM1772" s="401"/>
      <c r="AP1772" s="402"/>
      <c r="AS1772" s="624"/>
    </row>
    <row r="1773" spans="1:45" s="77" customFormat="1">
      <c r="A1773" s="72"/>
      <c r="B1773" s="78"/>
      <c r="C1773" s="78"/>
      <c r="E1773" s="72"/>
      <c r="F1773" s="72"/>
      <c r="G1773" s="72"/>
      <c r="H1773" s="72"/>
      <c r="I1773" s="72"/>
      <c r="J1773" s="72"/>
      <c r="L1773" s="81"/>
      <c r="M1773" s="74"/>
      <c r="N1773" s="74"/>
      <c r="O1773" s="74"/>
      <c r="P1773" s="74"/>
      <c r="Q1773" s="73"/>
      <c r="R1773" s="82"/>
      <c r="S1773" s="82"/>
      <c r="T1773" s="401"/>
      <c r="U1773" s="401"/>
      <c r="V1773" s="401"/>
      <c r="Y1773" s="83"/>
      <c r="AA1773" s="401"/>
      <c r="AB1773" s="401"/>
      <c r="AI1773" s="80"/>
      <c r="AL1773" s="401"/>
      <c r="AM1773" s="401"/>
      <c r="AP1773" s="402"/>
      <c r="AS1773" s="624"/>
    </row>
    <row r="1774" spans="1:45" s="77" customFormat="1">
      <c r="A1774" s="72"/>
      <c r="B1774" s="78"/>
      <c r="C1774" s="78"/>
      <c r="E1774" s="72"/>
      <c r="F1774" s="72"/>
      <c r="G1774" s="72"/>
      <c r="H1774" s="72"/>
      <c r="I1774" s="72"/>
      <c r="J1774" s="72"/>
      <c r="L1774" s="81"/>
      <c r="M1774" s="74"/>
      <c r="N1774" s="74"/>
      <c r="O1774" s="74"/>
      <c r="P1774" s="74"/>
      <c r="Q1774" s="73"/>
      <c r="R1774" s="82"/>
      <c r="S1774" s="82"/>
      <c r="T1774" s="401"/>
      <c r="U1774" s="401"/>
      <c r="V1774" s="401"/>
      <c r="Y1774" s="83"/>
      <c r="AA1774" s="401"/>
      <c r="AB1774" s="401"/>
      <c r="AI1774" s="80"/>
      <c r="AL1774" s="401"/>
      <c r="AM1774" s="401"/>
      <c r="AP1774" s="402"/>
      <c r="AS1774" s="624"/>
    </row>
    <row r="1775" spans="1:45" s="77" customFormat="1">
      <c r="A1775" s="72"/>
      <c r="B1775" s="78"/>
      <c r="C1775" s="78"/>
      <c r="E1775" s="72"/>
      <c r="F1775" s="72"/>
      <c r="G1775" s="72"/>
      <c r="H1775" s="72"/>
      <c r="I1775" s="72"/>
      <c r="J1775" s="72"/>
      <c r="L1775" s="81"/>
      <c r="M1775" s="74"/>
      <c r="N1775" s="74"/>
      <c r="O1775" s="74"/>
      <c r="P1775" s="74"/>
      <c r="Q1775" s="73"/>
      <c r="R1775" s="82"/>
      <c r="S1775" s="82"/>
      <c r="T1775" s="401"/>
      <c r="U1775" s="401"/>
      <c r="V1775" s="401"/>
      <c r="Y1775" s="83"/>
      <c r="AA1775" s="401"/>
      <c r="AB1775" s="401"/>
      <c r="AI1775" s="80"/>
      <c r="AL1775" s="401"/>
      <c r="AM1775" s="401"/>
      <c r="AP1775" s="402"/>
      <c r="AS1775" s="624"/>
    </row>
    <row r="1776" spans="1:45" s="77" customFormat="1">
      <c r="A1776" s="72"/>
      <c r="B1776" s="78"/>
      <c r="C1776" s="78"/>
      <c r="E1776" s="72"/>
      <c r="F1776" s="72"/>
      <c r="G1776" s="72"/>
      <c r="H1776" s="72"/>
      <c r="I1776" s="72"/>
      <c r="J1776" s="72"/>
      <c r="L1776" s="81"/>
      <c r="M1776" s="74"/>
      <c r="N1776" s="74"/>
      <c r="O1776" s="74"/>
      <c r="P1776" s="74"/>
      <c r="Q1776" s="73"/>
      <c r="R1776" s="82"/>
      <c r="S1776" s="82"/>
      <c r="T1776" s="401"/>
      <c r="U1776" s="401"/>
      <c r="V1776" s="401"/>
      <c r="Y1776" s="83"/>
      <c r="AA1776" s="401"/>
      <c r="AB1776" s="401"/>
      <c r="AI1776" s="80"/>
      <c r="AL1776" s="401"/>
      <c r="AM1776" s="401"/>
      <c r="AP1776" s="402"/>
      <c r="AS1776" s="624"/>
    </row>
    <row r="1777" spans="1:45" s="77" customFormat="1">
      <c r="A1777" s="72"/>
      <c r="B1777" s="78"/>
      <c r="C1777" s="78"/>
      <c r="E1777" s="72"/>
      <c r="F1777" s="72"/>
      <c r="G1777" s="72"/>
      <c r="H1777" s="72"/>
      <c r="I1777" s="72"/>
      <c r="J1777" s="72"/>
      <c r="L1777" s="81"/>
      <c r="M1777" s="74"/>
      <c r="N1777" s="74"/>
      <c r="O1777" s="74"/>
      <c r="P1777" s="74"/>
      <c r="Q1777" s="73"/>
      <c r="R1777" s="82"/>
      <c r="S1777" s="82"/>
      <c r="T1777" s="401"/>
      <c r="U1777" s="401"/>
      <c r="V1777" s="401"/>
      <c r="Y1777" s="83"/>
      <c r="AA1777" s="401"/>
      <c r="AB1777" s="401"/>
      <c r="AI1777" s="80"/>
      <c r="AL1777" s="401"/>
      <c r="AM1777" s="401"/>
      <c r="AP1777" s="402"/>
      <c r="AS1777" s="624"/>
    </row>
    <row r="1778" spans="1:45" s="77" customFormat="1">
      <c r="A1778" s="72"/>
      <c r="B1778" s="78"/>
      <c r="C1778" s="78"/>
      <c r="E1778" s="72"/>
      <c r="F1778" s="72"/>
      <c r="G1778" s="72"/>
      <c r="H1778" s="72"/>
      <c r="I1778" s="72"/>
      <c r="J1778" s="72"/>
      <c r="L1778" s="81"/>
      <c r="M1778" s="74"/>
      <c r="N1778" s="74"/>
      <c r="O1778" s="74"/>
      <c r="P1778" s="74"/>
      <c r="Q1778" s="73"/>
      <c r="R1778" s="82"/>
      <c r="S1778" s="82"/>
      <c r="T1778" s="401"/>
      <c r="U1778" s="401"/>
      <c r="V1778" s="401"/>
      <c r="Y1778" s="83"/>
      <c r="AA1778" s="401"/>
      <c r="AB1778" s="401"/>
      <c r="AI1778" s="80"/>
      <c r="AL1778" s="401"/>
      <c r="AM1778" s="401"/>
      <c r="AP1778" s="402"/>
      <c r="AS1778" s="624"/>
    </row>
    <row r="1779" spans="1:45" s="77" customFormat="1">
      <c r="A1779" s="72"/>
      <c r="B1779" s="78"/>
      <c r="C1779" s="78"/>
      <c r="E1779" s="72"/>
      <c r="F1779" s="72"/>
      <c r="G1779" s="72"/>
      <c r="H1779" s="72"/>
      <c r="I1779" s="72"/>
      <c r="J1779" s="72"/>
      <c r="L1779" s="81"/>
      <c r="M1779" s="74"/>
      <c r="N1779" s="74"/>
      <c r="O1779" s="74"/>
      <c r="P1779" s="74"/>
      <c r="Q1779" s="73"/>
      <c r="R1779" s="82"/>
      <c r="S1779" s="82"/>
      <c r="T1779" s="401"/>
      <c r="U1779" s="401"/>
      <c r="V1779" s="401"/>
      <c r="Y1779" s="83"/>
      <c r="AA1779" s="401"/>
      <c r="AB1779" s="401"/>
      <c r="AI1779" s="80"/>
      <c r="AL1779" s="401"/>
      <c r="AM1779" s="401"/>
      <c r="AP1779" s="402"/>
      <c r="AS1779" s="624"/>
    </row>
    <row r="1780" spans="1:45" s="77" customFormat="1">
      <c r="A1780" s="72"/>
      <c r="B1780" s="78"/>
      <c r="C1780" s="78"/>
      <c r="E1780" s="72"/>
      <c r="F1780" s="72"/>
      <c r="G1780" s="72"/>
      <c r="H1780" s="72"/>
      <c r="I1780" s="72"/>
      <c r="J1780" s="72"/>
      <c r="L1780" s="81"/>
      <c r="M1780" s="74"/>
      <c r="N1780" s="74"/>
      <c r="O1780" s="74"/>
      <c r="P1780" s="74"/>
      <c r="Q1780" s="73"/>
      <c r="R1780" s="82"/>
      <c r="S1780" s="82"/>
      <c r="T1780" s="401"/>
      <c r="U1780" s="401"/>
      <c r="V1780" s="401"/>
      <c r="Y1780" s="83"/>
      <c r="AA1780" s="401"/>
      <c r="AB1780" s="401"/>
      <c r="AI1780" s="80"/>
      <c r="AL1780" s="401"/>
      <c r="AM1780" s="401"/>
      <c r="AP1780" s="402"/>
      <c r="AS1780" s="624"/>
    </row>
    <row r="1781" spans="1:45" s="77" customFormat="1">
      <c r="A1781" s="72"/>
      <c r="B1781" s="78"/>
      <c r="C1781" s="78"/>
      <c r="E1781" s="72"/>
      <c r="F1781" s="72"/>
      <c r="G1781" s="72"/>
      <c r="H1781" s="72"/>
      <c r="I1781" s="72"/>
      <c r="J1781" s="72"/>
      <c r="L1781" s="81"/>
      <c r="M1781" s="74"/>
      <c r="N1781" s="74"/>
      <c r="O1781" s="74"/>
      <c r="P1781" s="74"/>
      <c r="Q1781" s="73"/>
      <c r="R1781" s="82"/>
      <c r="S1781" s="82"/>
      <c r="T1781" s="401"/>
      <c r="U1781" s="401"/>
      <c r="V1781" s="401"/>
      <c r="Y1781" s="83"/>
      <c r="AA1781" s="401"/>
      <c r="AB1781" s="401"/>
      <c r="AI1781" s="80"/>
      <c r="AL1781" s="401"/>
      <c r="AM1781" s="401"/>
      <c r="AP1781" s="402"/>
      <c r="AS1781" s="624"/>
    </row>
    <row r="1782" spans="1:45" s="77" customFormat="1">
      <c r="A1782" s="72"/>
      <c r="B1782" s="78"/>
      <c r="C1782" s="78"/>
      <c r="E1782" s="72"/>
      <c r="F1782" s="72"/>
      <c r="G1782" s="72"/>
      <c r="H1782" s="72"/>
      <c r="I1782" s="72"/>
      <c r="J1782" s="72"/>
      <c r="L1782" s="81"/>
      <c r="M1782" s="74"/>
      <c r="N1782" s="74"/>
      <c r="O1782" s="74"/>
      <c r="P1782" s="74"/>
      <c r="Q1782" s="73"/>
      <c r="R1782" s="82"/>
      <c r="S1782" s="82"/>
      <c r="T1782" s="401"/>
      <c r="U1782" s="401"/>
      <c r="V1782" s="401"/>
      <c r="Y1782" s="83"/>
      <c r="AA1782" s="401"/>
      <c r="AB1782" s="401"/>
      <c r="AI1782" s="80"/>
      <c r="AL1782" s="401"/>
      <c r="AM1782" s="401"/>
      <c r="AP1782" s="402"/>
      <c r="AS1782" s="624"/>
    </row>
    <row r="1783" spans="1:45" s="77" customFormat="1">
      <c r="A1783" s="72"/>
      <c r="B1783" s="78"/>
      <c r="C1783" s="78"/>
      <c r="E1783" s="72"/>
      <c r="F1783" s="72"/>
      <c r="G1783" s="72"/>
      <c r="H1783" s="72"/>
      <c r="I1783" s="72"/>
      <c r="J1783" s="72"/>
      <c r="L1783" s="81"/>
      <c r="M1783" s="74"/>
      <c r="N1783" s="74"/>
      <c r="O1783" s="74"/>
      <c r="P1783" s="74"/>
      <c r="Q1783" s="73"/>
      <c r="R1783" s="82"/>
      <c r="S1783" s="82"/>
      <c r="T1783" s="401"/>
      <c r="U1783" s="401"/>
      <c r="V1783" s="401"/>
      <c r="Y1783" s="83"/>
      <c r="AA1783" s="401"/>
      <c r="AB1783" s="401"/>
      <c r="AI1783" s="80"/>
      <c r="AL1783" s="401"/>
      <c r="AM1783" s="401"/>
      <c r="AP1783" s="402"/>
      <c r="AS1783" s="624"/>
    </row>
    <row r="1784" spans="1:45" s="77" customFormat="1">
      <c r="A1784" s="72"/>
      <c r="B1784" s="78"/>
      <c r="C1784" s="78"/>
      <c r="E1784" s="72"/>
      <c r="F1784" s="72"/>
      <c r="G1784" s="72"/>
      <c r="H1784" s="72"/>
      <c r="I1784" s="72"/>
      <c r="J1784" s="72"/>
      <c r="L1784" s="81"/>
      <c r="M1784" s="74"/>
      <c r="N1784" s="74"/>
      <c r="O1784" s="74"/>
      <c r="P1784" s="74"/>
      <c r="Q1784" s="73"/>
      <c r="R1784" s="82"/>
      <c r="S1784" s="82"/>
      <c r="T1784" s="401"/>
      <c r="U1784" s="401"/>
      <c r="V1784" s="401"/>
      <c r="Y1784" s="83"/>
      <c r="AA1784" s="401"/>
      <c r="AB1784" s="401"/>
      <c r="AI1784" s="80"/>
      <c r="AL1784" s="401"/>
      <c r="AM1784" s="401"/>
      <c r="AP1784" s="402"/>
      <c r="AS1784" s="624"/>
    </row>
    <row r="1785" spans="1:45" s="77" customFormat="1">
      <c r="A1785" s="72"/>
      <c r="B1785" s="78"/>
      <c r="C1785" s="78"/>
      <c r="E1785" s="72"/>
      <c r="F1785" s="72"/>
      <c r="G1785" s="72"/>
      <c r="H1785" s="72"/>
      <c r="I1785" s="72"/>
      <c r="J1785" s="72"/>
      <c r="L1785" s="81"/>
      <c r="M1785" s="74"/>
      <c r="N1785" s="74"/>
      <c r="O1785" s="74"/>
      <c r="P1785" s="74"/>
      <c r="Q1785" s="73"/>
      <c r="R1785" s="82"/>
      <c r="S1785" s="82"/>
      <c r="T1785" s="401"/>
      <c r="U1785" s="401"/>
      <c r="V1785" s="401"/>
      <c r="Y1785" s="83"/>
      <c r="AA1785" s="401"/>
      <c r="AB1785" s="401"/>
      <c r="AI1785" s="80"/>
      <c r="AL1785" s="401"/>
      <c r="AM1785" s="401"/>
      <c r="AP1785" s="402"/>
      <c r="AS1785" s="624"/>
    </row>
    <row r="1786" spans="1:45" s="77" customFormat="1">
      <c r="A1786" s="72"/>
      <c r="B1786" s="78"/>
      <c r="C1786" s="78"/>
      <c r="E1786" s="72"/>
      <c r="F1786" s="72"/>
      <c r="G1786" s="72"/>
      <c r="H1786" s="72"/>
      <c r="I1786" s="72"/>
      <c r="J1786" s="72"/>
      <c r="L1786" s="81"/>
      <c r="M1786" s="74"/>
      <c r="N1786" s="74"/>
      <c r="O1786" s="74"/>
      <c r="P1786" s="74"/>
      <c r="Q1786" s="73"/>
      <c r="R1786" s="82"/>
      <c r="S1786" s="82"/>
      <c r="T1786" s="401"/>
      <c r="U1786" s="401"/>
      <c r="V1786" s="401"/>
      <c r="Y1786" s="83"/>
      <c r="AA1786" s="401"/>
      <c r="AB1786" s="401"/>
      <c r="AI1786" s="80"/>
      <c r="AL1786" s="401"/>
      <c r="AM1786" s="401"/>
      <c r="AP1786" s="402"/>
      <c r="AS1786" s="624"/>
    </row>
    <row r="1787" spans="1:45" s="77" customFormat="1">
      <c r="A1787" s="72"/>
      <c r="B1787" s="78"/>
      <c r="C1787" s="78"/>
      <c r="E1787" s="72"/>
      <c r="F1787" s="72"/>
      <c r="G1787" s="72"/>
      <c r="H1787" s="72"/>
      <c r="I1787" s="72"/>
      <c r="J1787" s="72"/>
      <c r="L1787" s="81"/>
      <c r="M1787" s="74"/>
      <c r="N1787" s="74"/>
      <c r="O1787" s="74"/>
      <c r="P1787" s="74"/>
      <c r="Q1787" s="73"/>
      <c r="R1787" s="82"/>
      <c r="S1787" s="82"/>
      <c r="T1787" s="401"/>
      <c r="U1787" s="401"/>
      <c r="V1787" s="401"/>
      <c r="Y1787" s="83"/>
      <c r="AA1787" s="401"/>
      <c r="AB1787" s="401"/>
      <c r="AI1787" s="80"/>
      <c r="AL1787" s="401"/>
      <c r="AM1787" s="401"/>
      <c r="AP1787" s="402"/>
      <c r="AS1787" s="624"/>
    </row>
    <row r="1788" spans="1:45" s="77" customFormat="1">
      <c r="A1788" s="72"/>
      <c r="B1788" s="78"/>
      <c r="C1788" s="78"/>
      <c r="E1788" s="72"/>
      <c r="F1788" s="72"/>
      <c r="G1788" s="72"/>
      <c r="H1788" s="72"/>
      <c r="I1788" s="72"/>
      <c r="J1788" s="72"/>
      <c r="L1788" s="81"/>
      <c r="M1788" s="74"/>
      <c r="N1788" s="74"/>
      <c r="O1788" s="74"/>
      <c r="P1788" s="74"/>
      <c r="Q1788" s="73"/>
      <c r="R1788" s="82"/>
      <c r="S1788" s="82"/>
      <c r="T1788" s="401"/>
      <c r="U1788" s="401"/>
      <c r="V1788" s="401"/>
      <c r="Y1788" s="83"/>
      <c r="AA1788" s="401"/>
      <c r="AB1788" s="401"/>
      <c r="AI1788" s="80"/>
      <c r="AL1788" s="401"/>
      <c r="AM1788" s="401"/>
      <c r="AP1788" s="402"/>
      <c r="AS1788" s="624"/>
    </row>
    <row r="1789" spans="1:45" s="77" customFormat="1">
      <c r="A1789" s="72"/>
      <c r="B1789" s="78"/>
      <c r="C1789" s="78"/>
      <c r="E1789" s="72"/>
      <c r="F1789" s="72"/>
      <c r="G1789" s="72"/>
      <c r="H1789" s="72"/>
      <c r="I1789" s="72"/>
      <c r="J1789" s="72"/>
      <c r="L1789" s="81"/>
      <c r="M1789" s="74"/>
      <c r="N1789" s="74"/>
      <c r="O1789" s="74"/>
      <c r="P1789" s="74"/>
      <c r="Q1789" s="73"/>
      <c r="R1789" s="82"/>
      <c r="S1789" s="82"/>
      <c r="T1789" s="401"/>
      <c r="U1789" s="401"/>
      <c r="V1789" s="401"/>
      <c r="Y1789" s="83"/>
      <c r="AA1789" s="401"/>
      <c r="AB1789" s="401"/>
      <c r="AI1789" s="80"/>
      <c r="AL1789" s="401"/>
      <c r="AM1789" s="401"/>
      <c r="AP1789" s="402"/>
      <c r="AS1789" s="624"/>
    </row>
    <row r="1790" spans="1:45" s="77" customFormat="1">
      <c r="A1790" s="72"/>
      <c r="B1790" s="78"/>
      <c r="C1790" s="78"/>
      <c r="E1790" s="72"/>
      <c r="F1790" s="72"/>
      <c r="G1790" s="72"/>
      <c r="H1790" s="72"/>
      <c r="I1790" s="72"/>
      <c r="J1790" s="72"/>
      <c r="L1790" s="81"/>
      <c r="M1790" s="74"/>
      <c r="N1790" s="74"/>
      <c r="O1790" s="74"/>
      <c r="P1790" s="74"/>
      <c r="Q1790" s="73"/>
      <c r="R1790" s="82"/>
      <c r="S1790" s="82"/>
      <c r="T1790" s="401"/>
      <c r="U1790" s="401"/>
      <c r="V1790" s="401"/>
      <c r="Y1790" s="83"/>
      <c r="AA1790" s="401"/>
      <c r="AB1790" s="401"/>
      <c r="AI1790" s="80"/>
      <c r="AL1790" s="401"/>
      <c r="AM1790" s="401"/>
      <c r="AP1790" s="402"/>
      <c r="AS1790" s="624"/>
    </row>
    <row r="1791" spans="1:45" s="77" customFormat="1">
      <c r="A1791" s="72"/>
      <c r="B1791" s="78"/>
      <c r="C1791" s="78"/>
      <c r="E1791" s="72"/>
      <c r="F1791" s="72"/>
      <c r="G1791" s="72"/>
      <c r="H1791" s="72"/>
      <c r="I1791" s="72"/>
      <c r="J1791" s="72"/>
      <c r="L1791" s="81"/>
      <c r="M1791" s="74"/>
      <c r="N1791" s="74"/>
      <c r="O1791" s="74"/>
      <c r="P1791" s="74"/>
      <c r="Q1791" s="73"/>
      <c r="R1791" s="82"/>
      <c r="S1791" s="82"/>
      <c r="T1791" s="401"/>
      <c r="U1791" s="401"/>
      <c r="V1791" s="401"/>
      <c r="Y1791" s="83"/>
      <c r="AA1791" s="401"/>
      <c r="AB1791" s="401"/>
      <c r="AI1791" s="80"/>
      <c r="AL1791" s="401"/>
      <c r="AM1791" s="401"/>
      <c r="AP1791" s="402"/>
      <c r="AS1791" s="624"/>
    </row>
    <row r="1792" spans="1:45" s="77" customFormat="1">
      <c r="A1792" s="72"/>
      <c r="B1792" s="78"/>
      <c r="C1792" s="78"/>
      <c r="E1792" s="72"/>
      <c r="F1792" s="72"/>
      <c r="G1792" s="72"/>
      <c r="H1792" s="72"/>
      <c r="I1792" s="72"/>
      <c r="J1792" s="72"/>
      <c r="L1792" s="81"/>
      <c r="M1792" s="74"/>
      <c r="N1792" s="74"/>
      <c r="O1792" s="74"/>
      <c r="P1792" s="74"/>
      <c r="Q1792" s="73"/>
      <c r="R1792" s="82"/>
      <c r="S1792" s="82"/>
      <c r="T1792" s="401"/>
      <c r="U1792" s="401"/>
      <c r="V1792" s="401"/>
      <c r="Y1792" s="83"/>
      <c r="AA1792" s="401"/>
      <c r="AB1792" s="401"/>
      <c r="AI1792" s="80"/>
      <c r="AL1792" s="401"/>
      <c r="AM1792" s="401"/>
      <c r="AP1792" s="402"/>
      <c r="AS1792" s="624"/>
    </row>
    <row r="1793" spans="1:45" s="77" customFormat="1">
      <c r="A1793" s="72"/>
      <c r="B1793" s="78"/>
      <c r="C1793" s="78"/>
      <c r="E1793" s="72"/>
      <c r="F1793" s="72"/>
      <c r="G1793" s="72"/>
      <c r="H1793" s="72"/>
      <c r="I1793" s="72"/>
      <c r="J1793" s="72"/>
      <c r="L1793" s="81"/>
      <c r="M1793" s="74"/>
      <c r="N1793" s="74"/>
      <c r="O1793" s="74"/>
      <c r="P1793" s="74"/>
      <c r="Q1793" s="73"/>
      <c r="R1793" s="82"/>
      <c r="S1793" s="82"/>
      <c r="T1793" s="401"/>
      <c r="U1793" s="401"/>
      <c r="V1793" s="401"/>
      <c r="Y1793" s="83"/>
      <c r="AA1793" s="401"/>
      <c r="AB1793" s="401"/>
      <c r="AI1793" s="80"/>
      <c r="AL1793" s="401"/>
      <c r="AM1793" s="401"/>
      <c r="AP1793" s="402"/>
      <c r="AS1793" s="624"/>
    </row>
    <row r="1794" spans="1:45" s="77" customFormat="1">
      <c r="A1794" s="72"/>
      <c r="B1794" s="78"/>
      <c r="C1794" s="78"/>
      <c r="E1794" s="72"/>
      <c r="F1794" s="72"/>
      <c r="G1794" s="72"/>
      <c r="H1794" s="72"/>
      <c r="I1794" s="72"/>
      <c r="J1794" s="72"/>
      <c r="L1794" s="81"/>
      <c r="M1794" s="74"/>
      <c r="N1794" s="74"/>
      <c r="O1794" s="74"/>
      <c r="P1794" s="74"/>
      <c r="Q1794" s="73"/>
      <c r="R1794" s="82"/>
      <c r="S1794" s="82"/>
      <c r="T1794" s="401"/>
      <c r="U1794" s="401"/>
      <c r="V1794" s="401"/>
      <c r="Y1794" s="83"/>
      <c r="AA1794" s="401"/>
      <c r="AB1794" s="401"/>
      <c r="AI1794" s="80"/>
      <c r="AL1794" s="401"/>
      <c r="AM1794" s="401"/>
      <c r="AP1794" s="402"/>
      <c r="AS1794" s="624"/>
    </row>
    <row r="1795" spans="1:45" s="77" customFormat="1">
      <c r="A1795" s="72"/>
      <c r="B1795" s="78"/>
      <c r="C1795" s="78"/>
      <c r="E1795" s="72"/>
      <c r="F1795" s="72"/>
      <c r="G1795" s="72"/>
      <c r="H1795" s="72"/>
      <c r="I1795" s="72"/>
      <c r="J1795" s="72"/>
      <c r="L1795" s="81"/>
      <c r="M1795" s="74"/>
      <c r="N1795" s="74"/>
      <c r="O1795" s="74"/>
      <c r="P1795" s="74"/>
      <c r="Q1795" s="73"/>
      <c r="R1795" s="82"/>
      <c r="S1795" s="82"/>
      <c r="T1795" s="401"/>
      <c r="U1795" s="401"/>
      <c r="V1795" s="401"/>
      <c r="Y1795" s="83"/>
      <c r="AA1795" s="401"/>
      <c r="AB1795" s="401"/>
      <c r="AI1795" s="80"/>
      <c r="AL1795" s="401"/>
      <c r="AM1795" s="401"/>
      <c r="AP1795" s="402"/>
      <c r="AS1795" s="624"/>
    </row>
    <row r="1796" spans="1:45" s="77" customFormat="1">
      <c r="A1796" s="72"/>
      <c r="B1796" s="78"/>
      <c r="C1796" s="78"/>
      <c r="E1796" s="72"/>
      <c r="F1796" s="72"/>
      <c r="G1796" s="72"/>
      <c r="H1796" s="72"/>
      <c r="I1796" s="72"/>
      <c r="J1796" s="72"/>
      <c r="L1796" s="81"/>
      <c r="M1796" s="74"/>
      <c r="N1796" s="74"/>
      <c r="O1796" s="74"/>
      <c r="P1796" s="74"/>
      <c r="Q1796" s="73"/>
      <c r="R1796" s="82"/>
      <c r="S1796" s="82"/>
      <c r="T1796" s="401"/>
      <c r="U1796" s="401"/>
      <c r="V1796" s="401"/>
      <c r="Y1796" s="83"/>
      <c r="AA1796" s="401"/>
      <c r="AB1796" s="401"/>
      <c r="AI1796" s="80"/>
      <c r="AL1796" s="401"/>
      <c r="AM1796" s="401"/>
      <c r="AP1796" s="402"/>
      <c r="AS1796" s="624"/>
    </row>
    <row r="1797" spans="1:45" s="77" customFormat="1">
      <c r="A1797" s="72"/>
      <c r="B1797" s="78"/>
      <c r="C1797" s="78"/>
      <c r="E1797" s="72"/>
      <c r="F1797" s="72"/>
      <c r="G1797" s="72"/>
      <c r="H1797" s="72"/>
      <c r="I1797" s="72"/>
      <c r="J1797" s="72"/>
      <c r="L1797" s="81"/>
      <c r="M1797" s="74"/>
      <c r="N1797" s="74"/>
      <c r="O1797" s="74"/>
      <c r="P1797" s="74"/>
      <c r="Q1797" s="73"/>
      <c r="R1797" s="82"/>
      <c r="S1797" s="82"/>
      <c r="T1797" s="401"/>
      <c r="U1797" s="401"/>
      <c r="V1797" s="401"/>
      <c r="Y1797" s="83"/>
      <c r="AA1797" s="401"/>
      <c r="AB1797" s="401"/>
      <c r="AI1797" s="80"/>
      <c r="AL1797" s="401"/>
      <c r="AM1797" s="401"/>
      <c r="AP1797" s="402"/>
      <c r="AS1797" s="624"/>
    </row>
    <row r="1798" spans="1:45" s="77" customFormat="1">
      <c r="A1798" s="72"/>
      <c r="B1798" s="78"/>
      <c r="C1798" s="78"/>
      <c r="E1798" s="72"/>
      <c r="F1798" s="72"/>
      <c r="G1798" s="72"/>
      <c r="H1798" s="72"/>
      <c r="I1798" s="72"/>
      <c r="J1798" s="72"/>
      <c r="L1798" s="81"/>
      <c r="M1798" s="74"/>
      <c r="N1798" s="74"/>
      <c r="O1798" s="74"/>
      <c r="P1798" s="74"/>
      <c r="Q1798" s="73"/>
      <c r="R1798" s="82"/>
      <c r="S1798" s="82"/>
      <c r="T1798" s="401"/>
      <c r="U1798" s="401"/>
      <c r="V1798" s="401"/>
      <c r="Y1798" s="83"/>
      <c r="AA1798" s="401"/>
      <c r="AB1798" s="401"/>
      <c r="AI1798" s="80"/>
      <c r="AL1798" s="401"/>
      <c r="AM1798" s="401"/>
      <c r="AP1798" s="402"/>
      <c r="AS1798" s="624"/>
    </row>
    <row r="1799" spans="1:45" s="77" customFormat="1">
      <c r="A1799" s="72"/>
      <c r="B1799" s="78"/>
      <c r="C1799" s="78"/>
      <c r="E1799" s="72"/>
      <c r="F1799" s="72"/>
      <c r="G1799" s="72"/>
      <c r="H1799" s="72"/>
      <c r="I1799" s="72"/>
      <c r="J1799" s="72"/>
      <c r="L1799" s="81"/>
      <c r="M1799" s="74"/>
      <c r="N1799" s="74"/>
      <c r="O1799" s="74"/>
      <c r="P1799" s="74"/>
      <c r="Q1799" s="73"/>
      <c r="R1799" s="82"/>
      <c r="S1799" s="82"/>
      <c r="T1799" s="401"/>
      <c r="U1799" s="401"/>
      <c r="V1799" s="401"/>
      <c r="Y1799" s="83"/>
      <c r="AA1799" s="401"/>
      <c r="AB1799" s="401"/>
      <c r="AI1799" s="80"/>
      <c r="AL1799" s="401"/>
      <c r="AM1799" s="401"/>
      <c r="AP1799" s="402"/>
      <c r="AS1799" s="624"/>
    </row>
    <row r="1800" spans="1:45" s="77" customFormat="1">
      <c r="A1800" s="72"/>
      <c r="B1800" s="78"/>
      <c r="C1800" s="78"/>
      <c r="E1800" s="72"/>
      <c r="F1800" s="72"/>
      <c r="G1800" s="72"/>
      <c r="H1800" s="72"/>
      <c r="I1800" s="72"/>
      <c r="J1800" s="72"/>
      <c r="L1800" s="81"/>
      <c r="M1800" s="74"/>
      <c r="N1800" s="74"/>
      <c r="O1800" s="74"/>
      <c r="P1800" s="74"/>
      <c r="Q1800" s="73"/>
      <c r="R1800" s="82"/>
      <c r="S1800" s="82"/>
      <c r="T1800" s="401"/>
      <c r="U1800" s="401"/>
      <c r="V1800" s="401"/>
      <c r="Y1800" s="83"/>
      <c r="AA1800" s="401"/>
      <c r="AB1800" s="401"/>
      <c r="AI1800" s="80"/>
      <c r="AL1800" s="401"/>
      <c r="AM1800" s="401"/>
      <c r="AP1800" s="402"/>
      <c r="AS1800" s="624"/>
    </row>
    <row r="1801" spans="1:45" s="77" customFormat="1">
      <c r="A1801" s="72"/>
      <c r="B1801" s="78"/>
      <c r="C1801" s="78"/>
      <c r="E1801" s="72"/>
      <c r="F1801" s="72"/>
      <c r="G1801" s="72"/>
      <c r="H1801" s="72"/>
      <c r="I1801" s="72"/>
      <c r="J1801" s="72"/>
      <c r="L1801" s="81"/>
      <c r="M1801" s="74"/>
      <c r="N1801" s="74"/>
      <c r="O1801" s="74"/>
      <c r="P1801" s="74"/>
      <c r="Q1801" s="73"/>
      <c r="R1801" s="82"/>
      <c r="S1801" s="82"/>
      <c r="T1801" s="401"/>
      <c r="U1801" s="401"/>
      <c r="V1801" s="401"/>
      <c r="Y1801" s="83"/>
      <c r="AA1801" s="401"/>
      <c r="AB1801" s="401"/>
      <c r="AI1801" s="80"/>
      <c r="AL1801" s="401"/>
      <c r="AM1801" s="401"/>
      <c r="AP1801" s="402"/>
      <c r="AS1801" s="624"/>
    </row>
    <row r="1802" spans="1:45" s="77" customFormat="1">
      <c r="A1802" s="72"/>
      <c r="B1802" s="78"/>
      <c r="C1802" s="78"/>
      <c r="E1802" s="72"/>
      <c r="F1802" s="72"/>
      <c r="G1802" s="72"/>
      <c r="H1802" s="72"/>
      <c r="I1802" s="72"/>
      <c r="J1802" s="72"/>
      <c r="L1802" s="81"/>
      <c r="M1802" s="74"/>
      <c r="N1802" s="74"/>
      <c r="O1802" s="74"/>
      <c r="P1802" s="74"/>
      <c r="Q1802" s="73"/>
      <c r="R1802" s="82"/>
      <c r="S1802" s="82"/>
      <c r="T1802" s="401"/>
      <c r="U1802" s="401"/>
      <c r="V1802" s="401"/>
      <c r="Y1802" s="83"/>
      <c r="AA1802" s="401"/>
      <c r="AB1802" s="401"/>
      <c r="AI1802" s="80"/>
      <c r="AL1802" s="401"/>
      <c r="AM1802" s="401"/>
      <c r="AP1802" s="402"/>
      <c r="AS1802" s="624"/>
    </row>
    <row r="1803" spans="1:45" s="77" customFormat="1">
      <c r="A1803" s="72"/>
      <c r="B1803" s="78"/>
      <c r="C1803" s="78"/>
      <c r="E1803" s="72"/>
      <c r="F1803" s="72"/>
      <c r="G1803" s="72"/>
      <c r="H1803" s="72"/>
      <c r="I1803" s="72"/>
      <c r="J1803" s="72"/>
      <c r="L1803" s="81"/>
      <c r="M1803" s="74"/>
      <c r="N1803" s="74"/>
      <c r="O1803" s="74"/>
      <c r="P1803" s="74"/>
      <c r="Q1803" s="73"/>
      <c r="R1803" s="82"/>
      <c r="S1803" s="82"/>
      <c r="T1803" s="401"/>
      <c r="U1803" s="401"/>
      <c r="V1803" s="401"/>
      <c r="Y1803" s="83"/>
      <c r="AA1803" s="401"/>
      <c r="AB1803" s="401"/>
      <c r="AI1803" s="80"/>
      <c r="AL1803" s="401"/>
      <c r="AM1803" s="401"/>
      <c r="AP1803" s="402"/>
      <c r="AS1803" s="624"/>
    </row>
    <row r="1804" spans="1:45" s="77" customFormat="1">
      <c r="A1804" s="72"/>
      <c r="B1804" s="78"/>
      <c r="C1804" s="78"/>
      <c r="E1804" s="72"/>
      <c r="F1804" s="72"/>
      <c r="G1804" s="72"/>
      <c r="H1804" s="72"/>
      <c r="I1804" s="72"/>
      <c r="J1804" s="72"/>
      <c r="L1804" s="81"/>
      <c r="M1804" s="74"/>
      <c r="N1804" s="74"/>
      <c r="O1804" s="74"/>
      <c r="P1804" s="74"/>
      <c r="Q1804" s="73"/>
      <c r="R1804" s="82"/>
      <c r="S1804" s="82"/>
      <c r="T1804" s="401"/>
      <c r="U1804" s="401"/>
      <c r="V1804" s="401"/>
      <c r="Y1804" s="83"/>
      <c r="AA1804" s="401"/>
      <c r="AB1804" s="401"/>
      <c r="AI1804" s="80"/>
      <c r="AL1804" s="401"/>
      <c r="AM1804" s="401"/>
      <c r="AP1804" s="402"/>
      <c r="AS1804" s="624"/>
    </row>
    <row r="1805" spans="1:45" s="77" customFormat="1">
      <c r="A1805" s="72"/>
      <c r="B1805" s="78"/>
      <c r="C1805" s="78"/>
      <c r="E1805" s="72"/>
      <c r="F1805" s="72"/>
      <c r="G1805" s="72"/>
      <c r="H1805" s="72"/>
      <c r="I1805" s="72"/>
      <c r="J1805" s="72"/>
      <c r="L1805" s="81"/>
      <c r="M1805" s="74"/>
      <c r="N1805" s="74"/>
      <c r="O1805" s="74"/>
      <c r="P1805" s="74"/>
      <c r="Q1805" s="73"/>
      <c r="R1805" s="82"/>
      <c r="S1805" s="82"/>
      <c r="T1805" s="401"/>
      <c r="U1805" s="401"/>
      <c r="V1805" s="401"/>
      <c r="Y1805" s="83"/>
      <c r="AA1805" s="401"/>
      <c r="AB1805" s="401"/>
      <c r="AI1805" s="80"/>
      <c r="AL1805" s="401"/>
      <c r="AM1805" s="401"/>
      <c r="AP1805" s="402"/>
      <c r="AS1805" s="624"/>
    </row>
    <row r="1806" spans="1:45" s="77" customFormat="1">
      <c r="A1806" s="72"/>
      <c r="B1806" s="78"/>
      <c r="C1806" s="78"/>
      <c r="E1806" s="72"/>
      <c r="F1806" s="72"/>
      <c r="G1806" s="72"/>
      <c r="H1806" s="72"/>
      <c r="I1806" s="72"/>
      <c r="J1806" s="72"/>
      <c r="L1806" s="81"/>
      <c r="M1806" s="74"/>
      <c r="N1806" s="74"/>
      <c r="O1806" s="74"/>
      <c r="P1806" s="74"/>
      <c r="Q1806" s="73"/>
      <c r="R1806" s="82"/>
      <c r="S1806" s="82"/>
      <c r="T1806" s="401"/>
      <c r="U1806" s="401"/>
      <c r="V1806" s="401"/>
      <c r="Y1806" s="83"/>
      <c r="AA1806" s="401"/>
      <c r="AB1806" s="401"/>
      <c r="AI1806" s="80"/>
      <c r="AL1806" s="401"/>
      <c r="AM1806" s="401"/>
      <c r="AP1806" s="402"/>
      <c r="AS1806" s="624"/>
    </row>
    <row r="1807" spans="1:45" s="77" customFormat="1">
      <c r="A1807" s="72"/>
      <c r="B1807" s="78"/>
      <c r="C1807" s="78"/>
      <c r="E1807" s="72"/>
      <c r="F1807" s="72"/>
      <c r="G1807" s="72"/>
      <c r="H1807" s="72"/>
      <c r="I1807" s="72"/>
      <c r="J1807" s="72"/>
      <c r="L1807" s="81"/>
      <c r="M1807" s="74"/>
      <c r="N1807" s="74"/>
      <c r="O1807" s="74"/>
      <c r="P1807" s="74"/>
      <c r="Q1807" s="73"/>
      <c r="R1807" s="82"/>
      <c r="S1807" s="82"/>
      <c r="T1807" s="401"/>
      <c r="U1807" s="401"/>
      <c r="V1807" s="401"/>
      <c r="Y1807" s="83"/>
      <c r="AA1807" s="401"/>
      <c r="AB1807" s="401"/>
      <c r="AI1807" s="80"/>
      <c r="AL1807" s="401"/>
      <c r="AM1807" s="401"/>
      <c r="AP1807" s="402"/>
      <c r="AS1807" s="624"/>
    </row>
    <row r="1808" spans="1:45" s="77" customFormat="1">
      <c r="A1808" s="72"/>
      <c r="B1808" s="78"/>
      <c r="C1808" s="78"/>
      <c r="E1808" s="72"/>
      <c r="F1808" s="72"/>
      <c r="G1808" s="72"/>
      <c r="H1808" s="72"/>
      <c r="I1808" s="72"/>
      <c r="J1808" s="72"/>
      <c r="L1808" s="81"/>
      <c r="M1808" s="74"/>
      <c r="N1808" s="74"/>
      <c r="O1808" s="74"/>
      <c r="P1808" s="74"/>
      <c r="Q1808" s="73"/>
      <c r="R1808" s="82"/>
      <c r="S1808" s="82"/>
      <c r="T1808" s="401"/>
      <c r="U1808" s="401"/>
      <c r="V1808" s="401"/>
      <c r="Y1808" s="83"/>
      <c r="AA1808" s="401"/>
      <c r="AB1808" s="401"/>
      <c r="AI1808" s="80"/>
      <c r="AL1808" s="401"/>
      <c r="AM1808" s="401"/>
      <c r="AP1808" s="402"/>
      <c r="AS1808" s="624"/>
    </row>
    <row r="1809" spans="1:45" s="77" customFormat="1">
      <c r="A1809" s="72"/>
      <c r="B1809" s="78"/>
      <c r="C1809" s="78"/>
      <c r="E1809" s="72"/>
      <c r="F1809" s="72"/>
      <c r="G1809" s="72"/>
      <c r="H1809" s="72"/>
      <c r="I1809" s="72"/>
      <c r="J1809" s="72"/>
      <c r="L1809" s="81"/>
      <c r="M1809" s="74"/>
      <c r="N1809" s="74"/>
      <c r="O1809" s="74"/>
      <c r="P1809" s="74"/>
      <c r="Q1809" s="73"/>
      <c r="R1809" s="82"/>
      <c r="S1809" s="82"/>
      <c r="T1809" s="401"/>
      <c r="U1809" s="401"/>
      <c r="V1809" s="401"/>
      <c r="Y1809" s="83"/>
      <c r="AA1809" s="401"/>
      <c r="AB1809" s="401"/>
      <c r="AI1809" s="80"/>
      <c r="AL1809" s="401"/>
      <c r="AM1809" s="401"/>
      <c r="AP1809" s="402"/>
      <c r="AS1809" s="624"/>
    </row>
    <row r="1810" spans="1:45" s="77" customFormat="1">
      <c r="A1810" s="72"/>
      <c r="B1810" s="78"/>
      <c r="C1810" s="78"/>
      <c r="E1810" s="72"/>
      <c r="F1810" s="72"/>
      <c r="G1810" s="72"/>
      <c r="H1810" s="72"/>
      <c r="I1810" s="72"/>
      <c r="J1810" s="72"/>
      <c r="L1810" s="81"/>
      <c r="M1810" s="74"/>
      <c r="N1810" s="74"/>
      <c r="O1810" s="74"/>
      <c r="P1810" s="74"/>
      <c r="Q1810" s="73"/>
      <c r="R1810" s="82"/>
      <c r="S1810" s="82"/>
      <c r="T1810" s="401"/>
      <c r="U1810" s="401"/>
      <c r="V1810" s="401"/>
      <c r="Y1810" s="83"/>
      <c r="AA1810" s="401"/>
      <c r="AB1810" s="401"/>
      <c r="AI1810" s="80"/>
      <c r="AL1810" s="401"/>
      <c r="AM1810" s="401"/>
      <c r="AP1810" s="402"/>
      <c r="AS1810" s="624"/>
    </row>
    <row r="1811" spans="1:45" s="77" customFormat="1">
      <c r="A1811" s="72"/>
      <c r="B1811" s="78"/>
      <c r="C1811" s="78"/>
      <c r="E1811" s="72"/>
      <c r="F1811" s="72"/>
      <c r="G1811" s="72"/>
      <c r="H1811" s="72"/>
      <c r="I1811" s="72"/>
      <c r="J1811" s="72"/>
      <c r="L1811" s="81"/>
      <c r="M1811" s="74"/>
      <c r="N1811" s="74"/>
      <c r="O1811" s="74"/>
      <c r="P1811" s="74"/>
      <c r="Q1811" s="73"/>
      <c r="R1811" s="82"/>
      <c r="S1811" s="82"/>
      <c r="T1811" s="401"/>
      <c r="U1811" s="401"/>
      <c r="V1811" s="401"/>
      <c r="Y1811" s="83"/>
      <c r="AA1811" s="401"/>
      <c r="AB1811" s="401"/>
      <c r="AI1811" s="80"/>
      <c r="AL1811" s="401"/>
      <c r="AM1811" s="401"/>
      <c r="AP1811" s="402"/>
      <c r="AS1811" s="624"/>
    </row>
    <row r="1812" spans="1:45" s="77" customFormat="1">
      <c r="A1812" s="72"/>
      <c r="B1812" s="78"/>
      <c r="C1812" s="78"/>
      <c r="E1812" s="72"/>
      <c r="F1812" s="72"/>
      <c r="G1812" s="72"/>
      <c r="H1812" s="72"/>
      <c r="I1812" s="72"/>
      <c r="J1812" s="72"/>
      <c r="L1812" s="81"/>
      <c r="M1812" s="74"/>
      <c r="N1812" s="74"/>
      <c r="O1812" s="74"/>
      <c r="P1812" s="74"/>
      <c r="Q1812" s="73"/>
      <c r="R1812" s="82"/>
      <c r="S1812" s="82"/>
      <c r="T1812" s="401"/>
      <c r="U1812" s="401"/>
      <c r="V1812" s="401"/>
      <c r="Y1812" s="83"/>
      <c r="AA1812" s="401"/>
      <c r="AB1812" s="401"/>
      <c r="AI1812" s="80"/>
      <c r="AL1812" s="401"/>
      <c r="AM1812" s="401"/>
      <c r="AP1812" s="402"/>
      <c r="AS1812" s="624"/>
    </row>
    <row r="1813" spans="1:45" s="77" customFormat="1">
      <c r="A1813" s="72"/>
      <c r="B1813" s="78"/>
      <c r="C1813" s="78"/>
      <c r="E1813" s="72"/>
      <c r="F1813" s="72"/>
      <c r="G1813" s="72"/>
      <c r="H1813" s="72"/>
      <c r="I1813" s="72"/>
      <c r="J1813" s="72"/>
      <c r="L1813" s="81"/>
      <c r="M1813" s="74"/>
      <c r="N1813" s="74"/>
      <c r="O1813" s="74"/>
      <c r="P1813" s="74"/>
      <c r="Q1813" s="73"/>
      <c r="R1813" s="82"/>
      <c r="S1813" s="82"/>
      <c r="T1813" s="401"/>
      <c r="U1813" s="401"/>
      <c r="V1813" s="401"/>
      <c r="Y1813" s="83"/>
      <c r="AA1813" s="401"/>
      <c r="AB1813" s="401"/>
      <c r="AI1813" s="80"/>
      <c r="AL1813" s="401"/>
      <c r="AM1813" s="401"/>
      <c r="AP1813" s="402"/>
      <c r="AS1813" s="624"/>
    </row>
    <row r="1814" spans="1:45" s="77" customFormat="1">
      <c r="A1814" s="72"/>
      <c r="B1814" s="78"/>
      <c r="C1814" s="78"/>
      <c r="E1814" s="72"/>
      <c r="F1814" s="72"/>
      <c r="G1814" s="72"/>
      <c r="H1814" s="72"/>
      <c r="I1814" s="72"/>
      <c r="J1814" s="72"/>
      <c r="L1814" s="81"/>
      <c r="M1814" s="74"/>
      <c r="N1814" s="74"/>
      <c r="O1814" s="74"/>
      <c r="P1814" s="74"/>
      <c r="Q1814" s="73"/>
      <c r="R1814" s="82"/>
      <c r="S1814" s="82"/>
      <c r="T1814" s="401"/>
      <c r="U1814" s="401"/>
      <c r="V1814" s="401"/>
      <c r="Y1814" s="83"/>
      <c r="AA1814" s="401"/>
      <c r="AB1814" s="401"/>
      <c r="AI1814" s="80"/>
      <c r="AL1814" s="401"/>
      <c r="AM1814" s="401"/>
      <c r="AP1814" s="402"/>
      <c r="AS1814" s="624"/>
    </row>
    <row r="1815" spans="1:45" s="77" customFormat="1">
      <c r="A1815" s="72"/>
      <c r="B1815" s="78"/>
      <c r="C1815" s="78"/>
      <c r="E1815" s="72"/>
      <c r="F1815" s="72"/>
      <c r="G1815" s="72"/>
      <c r="H1815" s="72"/>
      <c r="I1815" s="72"/>
      <c r="J1815" s="72"/>
      <c r="L1815" s="81"/>
      <c r="M1815" s="74"/>
      <c r="N1815" s="74"/>
      <c r="O1815" s="74"/>
      <c r="P1815" s="74"/>
      <c r="Q1815" s="73"/>
      <c r="R1815" s="82"/>
      <c r="S1815" s="82"/>
      <c r="T1815" s="401"/>
      <c r="U1815" s="401"/>
      <c r="V1815" s="401"/>
      <c r="Y1815" s="83"/>
      <c r="AA1815" s="401"/>
      <c r="AB1815" s="401"/>
      <c r="AI1815" s="80"/>
      <c r="AL1815" s="401"/>
      <c r="AM1815" s="401"/>
      <c r="AP1815" s="402"/>
      <c r="AS1815" s="624"/>
    </row>
    <row r="1816" spans="1:45" s="77" customFormat="1">
      <c r="A1816" s="72"/>
      <c r="B1816" s="78"/>
      <c r="C1816" s="78"/>
      <c r="E1816" s="72"/>
      <c r="F1816" s="72"/>
      <c r="G1816" s="72"/>
      <c r="H1816" s="72"/>
      <c r="I1816" s="72"/>
      <c r="J1816" s="72"/>
      <c r="L1816" s="81"/>
      <c r="M1816" s="74"/>
      <c r="N1816" s="74"/>
      <c r="O1816" s="74"/>
      <c r="P1816" s="74"/>
      <c r="Q1816" s="73"/>
      <c r="R1816" s="82"/>
      <c r="S1816" s="82"/>
      <c r="T1816" s="401"/>
      <c r="U1816" s="401"/>
      <c r="V1816" s="401"/>
      <c r="Y1816" s="83"/>
      <c r="AA1816" s="401"/>
      <c r="AB1816" s="401"/>
      <c r="AI1816" s="80"/>
      <c r="AL1816" s="401"/>
      <c r="AM1816" s="401"/>
      <c r="AP1816" s="402"/>
      <c r="AS1816" s="624"/>
    </row>
    <row r="1817" spans="1:45" s="77" customFormat="1">
      <c r="A1817" s="72"/>
      <c r="B1817" s="78"/>
      <c r="C1817" s="78"/>
      <c r="E1817" s="72"/>
      <c r="F1817" s="72"/>
      <c r="G1817" s="72"/>
      <c r="H1817" s="72"/>
      <c r="I1817" s="72"/>
      <c r="J1817" s="72"/>
      <c r="L1817" s="81"/>
      <c r="M1817" s="74"/>
      <c r="N1817" s="74"/>
      <c r="O1817" s="74"/>
      <c r="P1817" s="74"/>
      <c r="Q1817" s="73"/>
      <c r="R1817" s="82"/>
      <c r="S1817" s="82"/>
      <c r="T1817" s="401"/>
      <c r="U1817" s="401"/>
      <c r="V1817" s="401"/>
      <c r="Y1817" s="83"/>
      <c r="AA1817" s="401"/>
      <c r="AB1817" s="401"/>
      <c r="AI1817" s="80"/>
      <c r="AL1817" s="401"/>
      <c r="AM1817" s="401"/>
      <c r="AP1817" s="402"/>
      <c r="AS1817" s="624"/>
    </row>
    <row r="1818" spans="1:45" s="77" customFormat="1">
      <c r="A1818" s="72"/>
      <c r="B1818" s="78"/>
      <c r="C1818" s="78"/>
      <c r="E1818" s="72"/>
      <c r="F1818" s="72"/>
      <c r="G1818" s="72"/>
      <c r="H1818" s="72"/>
      <c r="I1818" s="72"/>
      <c r="J1818" s="72"/>
      <c r="L1818" s="81"/>
      <c r="M1818" s="74"/>
      <c r="N1818" s="74"/>
      <c r="O1818" s="74"/>
      <c r="P1818" s="74"/>
      <c r="Q1818" s="73"/>
      <c r="R1818" s="82"/>
      <c r="S1818" s="82"/>
      <c r="T1818" s="401"/>
      <c r="U1818" s="401"/>
      <c r="V1818" s="401"/>
      <c r="Y1818" s="83"/>
      <c r="AA1818" s="401"/>
      <c r="AB1818" s="401"/>
      <c r="AI1818" s="80"/>
      <c r="AL1818" s="401"/>
      <c r="AM1818" s="401"/>
      <c r="AP1818" s="402"/>
      <c r="AS1818" s="624"/>
    </row>
    <row r="1819" spans="1:45" s="77" customFormat="1">
      <c r="A1819" s="72"/>
      <c r="B1819" s="78"/>
      <c r="C1819" s="78"/>
      <c r="E1819" s="72"/>
      <c r="F1819" s="72"/>
      <c r="G1819" s="72"/>
      <c r="H1819" s="72"/>
      <c r="I1819" s="72"/>
      <c r="J1819" s="72"/>
      <c r="L1819" s="81"/>
      <c r="M1819" s="74"/>
      <c r="N1819" s="74"/>
      <c r="O1819" s="74"/>
      <c r="P1819" s="74"/>
      <c r="Q1819" s="73"/>
      <c r="R1819" s="82"/>
      <c r="S1819" s="82"/>
      <c r="T1819" s="401"/>
      <c r="U1819" s="401"/>
      <c r="V1819" s="401"/>
      <c r="Y1819" s="83"/>
      <c r="AA1819" s="401"/>
      <c r="AB1819" s="401"/>
      <c r="AI1819" s="80"/>
      <c r="AL1819" s="401"/>
      <c r="AM1819" s="401"/>
      <c r="AP1819" s="402"/>
      <c r="AS1819" s="624"/>
    </row>
    <row r="1820" spans="1:45" s="77" customFormat="1">
      <c r="A1820" s="72"/>
      <c r="B1820" s="78"/>
      <c r="C1820" s="78"/>
      <c r="E1820" s="72"/>
      <c r="F1820" s="72"/>
      <c r="G1820" s="72"/>
      <c r="H1820" s="72"/>
      <c r="I1820" s="72"/>
      <c r="J1820" s="72"/>
      <c r="L1820" s="81"/>
      <c r="M1820" s="74"/>
      <c r="N1820" s="74"/>
      <c r="O1820" s="74"/>
      <c r="P1820" s="74"/>
      <c r="Q1820" s="73"/>
      <c r="R1820" s="82"/>
      <c r="S1820" s="82"/>
      <c r="T1820" s="401"/>
      <c r="U1820" s="401"/>
      <c r="V1820" s="401"/>
      <c r="Y1820" s="83"/>
      <c r="AA1820" s="401"/>
      <c r="AB1820" s="401"/>
      <c r="AI1820" s="80"/>
      <c r="AL1820" s="401"/>
      <c r="AM1820" s="401"/>
      <c r="AP1820" s="402"/>
      <c r="AS1820" s="624"/>
    </row>
    <row r="1821" spans="1:45" s="77" customFormat="1">
      <c r="A1821" s="72"/>
      <c r="B1821" s="78"/>
      <c r="C1821" s="78"/>
      <c r="E1821" s="72"/>
      <c r="F1821" s="72"/>
      <c r="G1821" s="72"/>
      <c r="H1821" s="72"/>
      <c r="I1821" s="72"/>
      <c r="J1821" s="72"/>
      <c r="L1821" s="81"/>
      <c r="M1821" s="74"/>
      <c r="N1821" s="74"/>
      <c r="O1821" s="74"/>
      <c r="P1821" s="74"/>
      <c r="Q1821" s="73"/>
      <c r="R1821" s="82"/>
      <c r="S1821" s="82"/>
      <c r="T1821" s="401"/>
      <c r="U1821" s="401"/>
      <c r="V1821" s="401"/>
      <c r="Y1821" s="83"/>
      <c r="AA1821" s="401"/>
      <c r="AB1821" s="401"/>
      <c r="AI1821" s="80"/>
      <c r="AL1821" s="401"/>
      <c r="AM1821" s="401"/>
      <c r="AP1821" s="402"/>
      <c r="AS1821" s="624"/>
    </row>
    <row r="1822" spans="1:45" s="77" customFormat="1">
      <c r="A1822" s="72"/>
      <c r="B1822" s="78"/>
      <c r="C1822" s="78"/>
      <c r="E1822" s="72"/>
      <c r="F1822" s="72"/>
      <c r="G1822" s="72"/>
      <c r="H1822" s="72"/>
      <c r="I1822" s="72"/>
      <c r="J1822" s="72"/>
      <c r="L1822" s="81"/>
      <c r="M1822" s="74"/>
      <c r="N1822" s="74"/>
      <c r="O1822" s="74"/>
      <c r="P1822" s="74"/>
      <c r="Q1822" s="73"/>
      <c r="R1822" s="82"/>
      <c r="S1822" s="82"/>
      <c r="T1822" s="401"/>
      <c r="U1822" s="401"/>
      <c r="V1822" s="401"/>
      <c r="Y1822" s="83"/>
      <c r="AA1822" s="401"/>
      <c r="AB1822" s="401"/>
      <c r="AI1822" s="80"/>
      <c r="AL1822" s="401"/>
      <c r="AM1822" s="401"/>
      <c r="AP1822" s="402"/>
      <c r="AS1822" s="624"/>
    </row>
    <row r="1823" spans="1:45" s="77" customFormat="1">
      <c r="A1823" s="72"/>
      <c r="B1823" s="78"/>
      <c r="C1823" s="78"/>
      <c r="E1823" s="72"/>
      <c r="F1823" s="72"/>
      <c r="G1823" s="72"/>
      <c r="H1823" s="72"/>
      <c r="I1823" s="72"/>
      <c r="J1823" s="72"/>
      <c r="L1823" s="81"/>
      <c r="M1823" s="74"/>
      <c r="N1823" s="74"/>
      <c r="O1823" s="74"/>
      <c r="P1823" s="74"/>
      <c r="Q1823" s="73"/>
      <c r="R1823" s="82"/>
      <c r="S1823" s="82"/>
      <c r="T1823" s="401"/>
      <c r="U1823" s="401"/>
      <c r="V1823" s="401"/>
      <c r="Y1823" s="83"/>
      <c r="AA1823" s="401"/>
      <c r="AB1823" s="401"/>
      <c r="AI1823" s="80"/>
      <c r="AL1823" s="401"/>
      <c r="AM1823" s="401"/>
      <c r="AP1823" s="402"/>
      <c r="AS1823" s="624"/>
    </row>
    <row r="1824" spans="1:45" s="77" customFormat="1">
      <c r="A1824" s="72"/>
      <c r="B1824" s="78"/>
      <c r="C1824" s="78"/>
      <c r="E1824" s="72"/>
      <c r="F1824" s="72"/>
      <c r="G1824" s="72"/>
      <c r="H1824" s="72"/>
      <c r="I1824" s="72"/>
      <c r="J1824" s="72"/>
      <c r="L1824" s="81"/>
      <c r="M1824" s="74"/>
      <c r="N1824" s="74"/>
      <c r="O1824" s="74"/>
      <c r="P1824" s="74"/>
      <c r="Q1824" s="73"/>
      <c r="R1824" s="82"/>
      <c r="S1824" s="82"/>
      <c r="T1824" s="401"/>
      <c r="U1824" s="401"/>
      <c r="V1824" s="401"/>
      <c r="Y1824" s="83"/>
      <c r="AA1824" s="401"/>
      <c r="AB1824" s="401"/>
      <c r="AI1824" s="80"/>
      <c r="AL1824" s="401"/>
      <c r="AM1824" s="401"/>
      <c r="AP1824" s="402"/>
      <c r="AS1824" s="624"/>
    </row>
    <row r="1825" spans="1:45" s="77" customFormat="1">
      <c r="A1825" s="72"/>
      <c r="B1825" s="78"/>
      <c r="C1825" s="78"/>
      <c r="E1825" s="72"/>
      <c r="F1825" s="72"/>
      <c r="G1825" s="72"/>
      <c r="H1825" s="72"/>
      <c r="I1825" s="72"/>
      <c r="J1825" s="72"/>
      <c r="L1825" s="81"/>
      <c r="M1825" s="74"/>
      <c r="N1825" s="74"/>
      <c r="O1825" s="74"/>
      <c r="P1825" s="74"/>
      <c r="Q1825" s="73"/>
      <c r="R1825" s="82"/>
      <c r="S1825" s="82"/>
      <c r="T1825" s="401"/>
      <c r="U1825" s="401"/>
      <c r="V1825" s="401"/>
      <c r="Y1825" s="83"/>
      <c r="AA1825" s="401"/>
      <c r="AB1825" s="401"/>
      <c r="AI1825" s="80"/>
      <c r="AL1825" s="401"/>
      <c r="AM1825" s="401"/>
      <c r="AP1825" s="402"/>
      <c r="AS1825" s="624"/>
    </row>
    <row r="1826" spans="1:45" s="77" customFormat="1">
      <c r="A1826" s="72"/>
      <c r="B1826" s="78"/>
      <c r="C1826" s="78"/>
      <c r="E1826" s="72"/>
      <c r="F1826" s="72"/>
      <c r="G1826" s="72"/>
      <c r="H1826" s="72"/>
      <c r="I1826" s="72"/>
      <c r="J1826" s="72"/>
      <c r="L1826" s="81"/>
      <c r="M1826" s="74"/>
      <c r="N1826" s="74"/>
      <c r="O1826" s="74"/>
      <c r="P1826" s="74"/>
      <c r="Q1826" s="73"/>
      <c r="R1826" s="82"/>
      <c r="S1826" s="82"/>
      <c r="T1826" s="401"/>
      <c r="U1826" s="401"/>
      <c r="V1826" s="401"/>
      <c r="Y1826" s="83"/>
      <c r="AA1826" s="401"/>
      <c r="AB1826" s="401"/>
      <c r="AI1826" s="80"/>
      <c r="AL1826" s="401"/>
      <c r="AM1826" s="401"/>
      <c r="AP1826" s="402"/>
      <c r="AS1826" s="624"/>
    </row>
    <row r="1827" spans="1:45" s="77" customFormat="1">
      <c r="A1827" s="72"/>
      <c r="B1827" s="78"/>
      <c r="C1827" s="78"/>
      <c r="E1827" s="72"/>
      <c r="F1827" s="72"/>
      <c r="G1827" s="72"/>
      <c r="H1827" s="72"/>
      <c r="I1827" s="72"/>
      <c r="J1827" s="72"/>
      <c r="L1827" s="81"/>
      <c r="M1827" s="74"/>
      <c r="N1827" s="74"/>
      <c r="O1827" s="74"/>
      <c r="P1827" s="74"/>
      <c r="Q1827" s="73"/>
      <c r="R1827" s="82"/>
      <c r="S1827" s="82"/>
      <c r="T1827" s="401"/>
      <c r="U1827" s="401"/>
      <c r="V1827" s="401"/>
      <c r="Y1827" s="83"/>
      <c r="AA1827" s="401"/>
      <c r="AB1827" s="401"/>
      <c r="AI1827" s="80"/>
      <c r="AL1827" s="401"/>
      <c r="AM1827" s="401"/>
      <c r="AP1827" s="402"/>
      <c r="AS1827" s="624"/>
    </row>
    <row r="1828" spans="1:45" s="77" customFormat="1">
      <c r="A1828" s="72"/>
      <c r="B1828" s="78"/>
      <c r="C1828" s="78"/>
      <c r="E1828" s="72"/>
      <c r="F1828" s="72"/>
      <c r="G1828" s="72"/>
      <c r="H1828" s="72"/>
      <c r="I1828" s="72"/>
      <c r="J1828" s="72"/>
      <c r="L1828" s="81"/>
      <c r="M1828" s="74"/>
      <c r="N1828" s="74"/>
      <c r="O1828" s="74"/>
      <c r="P1828" s="74"/>
      <c r="Q1828" s="73"/>
      <c r="R1828" s="82"/>
      <c r="S1828" s="82"/>
      <c r="T1828" s="401"/>
      <c r="U1828" s="401"/>
      <c r="V1828" s="401"/>
      <c r="Y1828" s="83"/>
      <c r="AA1828" s="401"/>
      <c r="AB1828" s="401"/>
      <c r="AI1828" s="80"/>
      <c r="AL1828" s="401"/>
      <c r="AM1828" s="401"/>
      <c r="AP1828" s="402"/>
      <c r="AS1828" s="624"/>
    </row>
    <row r="1829" spans="1:45" s="77" customFormat="1">
      <c r="A1829" s="72"/>
      <c r="B1829" s="78"/>
      <c r="C1829" s="78"/>
      <c r="E1829" s="72"/>
      <c r="F1829" s="72"/>
      <c r="G1829" s="72"/>
      <c r="H1829" s="72"/>
      <c r="I1829" s="72"/>
      <c r="J1829" s="72"/>
      <c r="L1829" s="81"/>
      <c r="M1829" s="74"/>
      <c r="N1829" s="74"/>
      <c r="O1829" s="74"/>
      <c r="P1829" s="74"/>
      <c r="Q1829" s="73"/>
      <c r="R1829" s="82"/>
      <c r="S1829" s="82"/>
      <c r="T1829" s="401"/>
      <c r="U1829" s="401"/>
      <c r="V1829" s="401"/>
      <c r="Y1829" s="83"/>
      <c r="AA1829" s="401"/>
      <c r="AB1829" s="401"/>
      <c r="AI1829" s="80"/>
      <c r="AL1829" s="401"/>
      <c r="AM1829" s="401"/>
      <c r="AP1829" s="402"/>
      <c r="AS1829" s="624"/>
    </row>
    <row r="1830" spans="1:45" s="77" customFormat="1">
      <c r="A1830" s="72"/>
      <c r="B1830" s="78"/>
      <c r="C1830" s="78"/>
      <c r="E1830" s="72"/>
      <c r="F1830" s="72"/>
      <c r="G1830" s="72"/>
      <c r="H1830" s="72"/>
      <c r="I1830" s="72"/>
      <c r="J1830" s="72"/>
      <c r="L1830" s="81"/>
      <c r="M1830" s="74"/>
      <c r="N1830" s="74"/>
      <c r="O1830" s="74"/>
      <c r="P1830" s="74"/>
      <c r="Q1830" s="73"/>
      <c r="R1830" s="82"/>
      <c r="S1830" s="82"/>
      <c r="T1830" s="401"/>
      <c r="U1830" s="401"/>
      <c r="V1830" s="401"/>
      <c r="Y1830" s="83"/>
      <c r="AA1830" s="401"/>
      <c r="AB1830" s="401"/>
      <c r="AI1830" s="80"/>
      <c r="AL1830" s="401"/>
      <c r="AM1830" s="401"/>
      <c r="AP1830" s="402"/>
      <c r="AS1830" s="624"/>
    </row>
    <row r="1831" spans="1:45" s="77" customFormat="1">
      <c r="A1831" s="72"/>
      <c r="B1831" s="78"/>
      <c r="C1831" s="78"/>
      <c r="E1831" s="72"/>
      <c r="F1831" s="72"/>
      <c r="G1831" s="72"/>
      <c r="H1831" s="72"/>
      <c r="I1831" s="72"/>
      <c r="J1831" s="72"/>
      <c r="L1831" s="81"/>
      <c r="M1831" s="74"/>
      <c r="N1831" s="74"/>
      <c r="O1831" s="74"/>
      <c r="P1831" s="74"/>
      <c r="Q1831" s="73"/>
      <c r="R1831" s="82"/>
      <c r="S1831" s="82"/>
      <c r="T1831" s="401"/>
      <c r="U1831" s="401"/>
      <c r="V1831" s="401"/>
      <c r="Y1831" s="83"/>
      <c r="AA1831" s="401"/>
      <c r="AB1831" s="401"/>
      <c r="AI1831" s="80"/>
      <c r="AL1831" s="401"/>
      <c r="AM1831" s="401"/>
      <c r="AP1831" s="402"/>
      <c r="AS1831" s="624"/>
    </row>
    <row r="1832" spans="1:45" s="77" customFormat="1">
      <c r="A1832" s="72"/>
      <c r="B1832" s="78"/>
      <c r="C1832" s="78"/>
      <c r="E1832" s="72"/>
      <c r="F1832" s="72"/>
      <c r="G1832" s="72"/>
      <c r="H1832" s="72"/>
      <c r="I1832" s="72"/>
      <c r="J1832" s="72"/>
      <c r="L1832" s="81"/>
      <c r="M1832" s="74"/>
      <c r="N1832" s="74"/>
      <c r="O1832" s="74"/>
      <c r="P1832" s="74"/>
      <c r="Q1832" s="73"/>
      <c r="R1832" s="82"/>
      <c r="S1832" s="82"/>
      <c r="T1832" s="401"/>
      <c r="U1832" s="401"/>
      <c r="V1832" s="401"/>
      <c r="Y1832" s="83"/>
      <c r="AA1832" s="401"/>
      <c r="AB1832" s="401"/>
      <c r="AI1832" s="80"/>
      <c r="AL1832" s="401"/>
      <c r="AM1832" s="401"/>
      <c r="AP1832" s="402"/>
      <c r="AS1832" s="624"/>
    </row>
    <row r="1833" spans="1:45" s="77" customFormat="1">
      <c r="A1833" s="72"/>
      <c r="B1833" s="78"/>
      <c r="C1833" s="78"/>
      <c r="E1833" s="72"/>
      <c r="F1833" s="72"/>
      <c r="G1833" s="72"/>
      <c r="H1833" s="72"/>
      <c r="I1833" s="72"/>
      <c r="J1833" s="72"/>
      <c r="L1833" s="81"/>
      <c r="M1833" s="74"/>
      <c r="N1833" s="74"/>
      <c r="O1833" s="74"/>
      <c r="P1833" s="74"/>
      <c r="Q1833" s="73"/>
      <c r="R1833" s="82"/>
      <c r="S1833" s="82"/>
      <c r="T1833" s="401"/>
      <c r="U1833" s="401"/>
      <c r="V1833" s="401"/>
      <c r="Y1833" s="83"/>
      <c r="AA1833" s="401"/>
      <c r="AB1833" s="401"/>
      <c r="AI1833" s="80"/>
      <c r="AL1833" s="401"/>
      <c r="AM1833" s="401"/>
      <c r="AP1833" s="402"/>
      <c r="AS1833" s="624"/>
    </row>
    <row r="1834" spans="1:45" s="77" customFormat="1">
      <c r="A1834" s="72"/>
      <c r="B1834" s="78"/>
      <c r="C1834" s="78"/>
      <c r="E1834" s="72"/>
      <c r="F1834" s="72"/>
      <c r="G1834" s="72"/>
      <c r="H1834" s="72"/>
      <c r="I1834" s="72"/>
      <c r="J1834" s="72"/>
      <c r="L1834" s="81"/>
      <c r="M1834" s="74"/>
      <c r="N1834" s="74"/>
      <c r="O1834" s="74"/>
      <c r="P1834" s="74"/>
      <c r="Q1834" s="73"/>
      <c r="R1834" s="82"/>
      <c r="S1834" s="82"/>
      <c r="T1834" s="401"/>
      <c r="U1834" s="401"/>
      <c r="V1834" s="401"/>
      <c r="Y1834" s="83"/>
      <c r="AA1834" s="401"/>
      <c r="AB1834" s="401"/>
      <c r="AI1834" s="80"/>
      <c r="AL1834" s="401"/>
      <c r="AM1834" s="401"/>
      <c r="AP1834" s="402"/>
      <c r="AS1834" s="624"/>
    </row>
    <row r="1835" spans="1:45" s="77" customFormat="1">
      <c r="A1835" s="72"/>
      <c r="B1835" s="78"/>
      <c r="C1835" s="78"/>
      <c r="E1835" s="72"/>
      <c r="F1835" s="72"/>
      <c r="G1835" s="72"/>
      <c r="H1835" s="72"/>
      <c r="I1835" s="72"/>
      <c r="J1835" s="72"/>
      <c r="L1835" s="81"/>
      <c r="M1835" s="74"/>
      <c r="N1835" s="74"/>
      <c r="O1835" s="74"/>
      <c r="P1835" s="74"/>
      <c r="Q1835" s="73"/>
      <c r="R1835" s="82"/>
      <c r="S1835" s="82"/>
      <c r="T1835" s="401"/>
      <c r="U1835" s="401"/>
      <c r="V1835" s="401"/>
      <c r="Y1835" s="83"/>
      <c r="AA1835" s="401"/>
      <c r="AB1835" s="401"/>
      <c r="AI1835" s="80"/>
      <c r="AL1835" s="401"/>
      <c r="AM1835" s="401"/>
      <c r="AP1835" s="402"/>
      <c r="AS1835" s="624"/>
    </row>
    <row r="1836" spans="1:45" s="77" customFormat="1">
      <c r="A1836" s="72"/>
      <c r="B1836" s="78"/>
      <c r="C1836" s="78"/>
      <c r="E1836" s="72"/>
      <c r="F1836" s="72"/>
      <c r="G1836" s="72"/>
      <c r="H1836" s="72"/>
      <c r="I1836" s="72"/>
      <c r="J1836" s="72"/>
      <c r="L1836" s="81"/>
      <c r="M1836" s="74"/>
      <c r="N1836" s="74"/>
      <c r="O1836" s="74"/>
      <c r="P1836" s="74"/>
      <c r="Q1836" s="73"/>
      <c r="R1836" s="82"/>
      <c r="S1836" s="82"/>
      <c r="T1836" s="401"/>
      <c r="U1836" s="401"/>
      <c r="V1836" s="401"/>
      <c r="Y1836" s="83"/>
      <c r="AA1836" s="401"/>
      <c r="AB1836" s="401"/>
      <c r="AI1836" s="80"/>
      <c r="AL1836" s="401"/>
      <c r="AM1836" s="401"/>
      <c r="AP1836" s="402"/>
      <c r="AS1836" s="624"/>
    </row>
    <row r="1837" spans="1:45" s="77" customFormat="1">
      <c r="A1837" s="72"/>
      <c r="B1837" s="78"/>
      <c r="C1837" s="78"/>
      <c r="E1837" s="72"/>
      <c r="F1837" s="72"/>
      <c r="G1837" s="72"/>
      <c r="H1837" s="72"/>
      <c r="I1837" s="72"/>
      <c r="J1837" s="72"/>
      <c r="L1837" s="81"/>
      <c r="M1837" s="74"/>
      <c r="N1837" s="74"/>
      <c r="O1837" s="74"/>
      <c r="P1837" s="74"/>
      <c r="Q1837" s="73"/>
      <c r="R1837" s="82"/>
      <c r="S1837" s="82"/>
      <c r="T1837" s="401"/>
      <c r="U1837" s="401"/>
      <c r="V1837" s="401"/>
      <c r="Y1837" s="83"/>
      <c r="AA1837" s="401"/>
      <c r="AB1837" s="401"/>
      <c r="AI1837" s="80"/>
      <c r="AL1837" s="401"/>
      <c r="AM1837" s="401"/>
      <c r="AP1837" s="402"/>
      <c r="AS1837" s="624"/>
    </row>
    <row r="1838" spans="1:45" s="77" customFormat="1">
      <c r="A1838" s="72"/>
      <c r="B1838" s="78"/>
      <c r="C1838" s="78"/>
      <c r="E1838" s="72"/>
      <c r="F1838" s="72"/>
      <c r="G1838" s="72"/>
      <c r="H1838" s="72"/>
      <c r="I1838" s="72"/>
      <c r="J1838" s="72"/>
      <c r="L1838" s="81"/>
      <c r="M1838" s="74"/>
      <c r="N1838" s="74"/>
      <c r="O1838" s="74"/>
      <c r="P1838" s="74"/>
      <c r="Q1838" s="73"/>
      <c r="R1838" s="82"/>
      <c r="S1838" s="82"/>
      <c r="T1838" s="401"/>
      <c r="U1838" s="401"/>
      <c r="V1838" s="401"/>
      <c r="Y1838" s="83"/>
      <c r="AA1838" s="401"/>
      <c r="AB1838" s="401"/>
      <c r="AI1838" s="80"/>
      <c r="AL1838" s="401"/>
      <c r="AM1838" s="401"/>
      <c r="AP1838" s="402"/>
      <c r="AS1838" s="624"/>
    </row>
    <row r="1839" spans="1:45" s="77" customFormat="1">
      <c r="A1839" s="72"/>
      <c r="B1839" s="78"/>
      <c r="C1839" s="78"/>
      <c r="E1839" s="72"/>
      <c r="F1839" s="72"/>
      <c r="G1839" s="72"/>
      <c r="H1839" s="72"/>
      <c r="I1839" s="72"/>
      <c r="J1839" s="72"/>
      <c r="L1839" s="81"/>
      <c r="M1839" s="74"/>
      <c r="N1839" s="74"/>
      <c r="O1839" s="74"/>
      <c r="P1839" s="74"/>
      <c r="Q1839" s="73"/>
      <c r="R1839" s="82"/>
      <c r="S1839" s="82"/>
      <c r="T1839" s="401"/>
      <c r="U1839" s="401"/>
      <c r="V1839" s="401"/>
      <c r="Y1839" s="83"/>
      <c r="AA1839" s="401"/>
      <c r="AB1839" s="401"/>
      <c r="AI1839" s="80"/>
      <c r="AL1839" s="401"/>
      <c r="AM1839" s="401"/>
      <c r="AP1839" s="402"/>
      <c r="AS1839" s="624"/>
    </row>
    <row r="1840" spans="1:45" s="77" customFormat="1">
      <c r="A1840" s="72"/>
      <c r="B1840" s="78"/>
      <c r="C1840" s="78"/>
      <c r="E1840" s="72"/>
      <c r="F1840" s="72"/>
      <c r="G1840" s="72"/>
      <c r="H1840" s="72"/>
      <c r="I1840" s="72"/>
      <c r="J1840" s="72"/>
      <c r="L1840" s="81"/>
      <c r="M1840" s="74"/>
      <c r="N1840" s="74"/>
      <c r="O1840" s="74"/>
      <c r="P1840" s="74"/>
      <c r="Q1840" s="73"/>
      <c r="R1840" s="82"/>
      <c r="S1840" s="82"/>
      <c r="T1840" s="401"/>
      <c r="U1840" s="401"/>
      <c r="V1840" s="401"/>
      <c r="Y1840" s="83"/>
      <c r="AA1840" s="401"/>
      <c r="AB1840" s="401"/>
      <c r="AI1840" s="80"/>
      <c r="AL1840" s="401"/>
      <c r="AM1840" s="401"/>
      <c r="AP1840" s="402"/>
      <c r="AS1840" s="624"/>
    </row>
    <row r="1841" spans="1:45" s="77" customFormat="1">
      <c r="A1841" s="72"/>
      <c r="B1841" s="78"/>
      <c r="C1841" s="78"/>
      <c r="E1841" s="72"/>
      <c r="F1841" s="72"/>
      <c r="G1841" s="72"/>
      <c r="H1841" s="72"/>
      <c r="I1841" s="72"/>
      <c r="J1841" s="72"/>
      <c r="L1841" s="81"/>
      <c r="M1841" s="74"/>
      <c r="N1841" s="74"/>
      <c r="O1841" s="74"/>
      <c r="P1841" s="74"/>
      <c r="Q1841" s="73"/>
      <c r="R1841" s="82"/>
      <c r="S1841" s="82"/>
      <c r="T1841" s="401"/>
      <c r="U1841" s="401"/>
      <c r="V1841" s="401"/>
      <c r="Y1841" s="83"/>
      <c r="AA1841" s="401"/>
      <c r="AB1841" s="401"/>
      <c r="AI1841" s="80"/>
      <c r="AL1841" s="401"/>
      <c r="AM1841" s="401"/>
      <c r="AP1841" s="402"/>
      <c r="AS1841" s="624"/>
    </row>
    <row r="1842" spans="1:45" s="77" customFormat="1">
      <c r="A1842" s="72"/>
      <c r="B1842" s="78"/>
      <c r="C1842" s="78"/>
      <c r="E1842" s="72"/>
      <c r="F1842" s="72"/>
      <c r="G1842" s="72"/>
      <c r="H1842" s="72"/>
      <c r="I1842" s="72"/>
      <c r="J1842" s="72"/>
      <c r="L1842" s="81"/>
      <c r="M1842" s="74"/>
      <c r="N1842" s="74"/>
      <c r="O1842" s="74"/>
      <c r="P1842" s="74"/>
      <c r="Q1842" s="73"/>
      <c r="R1842" s="82"/>
      <c r="S1842" s="82"/>
      <c r="T1842" s="401"/>
      <c r="U1842" s="401"/>
      <c r="V1842" s="401"/>
      <c r="Y1842" s="83"/>
      <c r="AA1842" s="401"/>
      <c r="AB1842" s="401"/>
      <c r="AI1842" s="80"/>
      <c r="AL1842" s="401"/>
      <c r="AM1842" s="401"/>
      <c r="AP1842" s="402"/>
      <c r="AS1842" s="624"/>
    </row>
    <row r="1843" spans="1:45" s="77" customFormat="1">
      <c r="A1843" s="72"/>
      <c r="B1843" s="78"/>
      <c r="C1843" s="78"/>
      <c r="E1843" s="72"/>
      <c r="F1843" s="72"/>
      <c r="G1843" s="72"/>
      <c r="H1843" s="72"/>
      <c r="I1843" s="72"/>
      <c r="J1843" s="72"/>
      <c r="L1843" s="81"/>
      <c r="M1843" s="74"/>
      <c r="N1843" s="74"/>
      <c r="O1843" s="74"/>
      <c r="P1843" s="74"/>
      <c r="Q1843" s="73"/>
      <c r="R1843" s="82"/>
      <c r="S1843" s="82"/>
      <c r="T1843" s="401"/>
      <c r="U1843" s="401"/>
      <c r="V1843" s="401"/>
      <c r="Y1843" s="83"/>
      <c r="AA1843" s="401"/>
      <c r="AB1843" s="401"/>
      <c r="AI1843" s="80"/>
      <c r="AL1843" s="401"/>
      <c r="AM1843" s="401"/>
      <c r="AP1843" s="402"/>
      <c r="AS1843" s="624"/>
    </row>
    <row r="1844" spans="1:45" s="77" customFormat="1">
      <c r="A1844" s="72"/>
      <c r="B1844" s="78"/>
      <c r="C1844" s="78"/>
      <c r="E1844" s="72"/>
      <c r="F1844" s="72"/>
      <c r="G1844" s="72"/>
      <c r="H1844" s="72"/>
      <c r="I1844" s="72"/>
      <c r="J1844" s="72"/>
      <c r="L1844" s="81"/>
      <c r="M1844" s="74"/>
      <c r="N1844" s="74"/>
      <c r="O1844" s="74"/>
      <c r="P1844" s="74"/>
      <c r="Q1844" s="73"/>
      <c r="R1844" s="82"/>
      <c r="S1844" s="82"/>
      <c r="T1844" s="401"/>
      <c r="U1844" s="401"/>
      <c r="V1844" s="401"/>
      <c r="Y1844" s="83"/>
      <c r="AA1844" s="401"/>
      <c r="AB1844" s="401"/>
      <c r="AI1844" s="80"/>
      <c r="AL1844" s="401"/>
      <c r="AM1844" s="401"/>
      <c r="AP1844" s="402"/>
      <c r="AS1844" s="624"/>
    </row>
    <row r="1845" spans="1:45" s="77" customFormat="1">
      <c r="A1845" s="72"/>
      <c r="B1845" s="78"/>
      <c r="C1845" s="78"/>
      <c r="E1845" s="72"/>
      <c r="F1845" s="72"/>
      <c r="G1845" s="72"/>
      <c r="H1845" s="72"/>
      <c r="I1845" s="72"/>
      <c r="J1845" s="72"/>
      <c r="L1845" s="81"/>
      <c r="M1845" s="74"/>
      <c r="N1845" s="74"/>
      <c r="O1845" s="74"/>
      <c r="P1845" s="74"/>
      <c r="Q1845" s="73"/>
      <c r="R1845" s="82"/>
      <c r="S1845" s="82"/>
      <c r="T1845" s="401"/>
      <c r="U1845" s="401"/>
      <c r="V1845" s="401"/>
      <c r="Y1845" s="83"/>
      <c r="AA1845" s="401"/>
      <c r="AB1845" s="401"/>
      <c r="AI1845" s="80"/>
      <c r="AL1845" s="401"/>
      <c r="AM1845" s="401"/>
      <c r="AP1845" s="402"/>
      <c r="AS1845" s="624"/>
    </row>
    <row r="1846" spans="1:45" s="77" customFormat="1">
      <c r="A1846" s="72"/>
      <c r="B1846" s="78"/>
      <c r="C1846" s="78"/>
      <c r="E1846" s="72"/>
      <c r="F1846" s="72"/>
      <c r="G1846" s="72"/>
      <c r="H1846" s="72"/>
      <c r="I1846" s="72"/>
      <c r="J1846" s="72"/>
      <c r="L1846" s="81"/>
      <c r="M1846" s="74"/>
      <c r="N1846" s="74"/>
      <c r="O1846" s="74"/>
      <c r="P1846" s="74"/>
      <c r="Q1846" s="73"/>
      <c r="R1846" s="82"/>
      <c r="S1846" s="82"/>
      <c r="T1846" s="401"/>
      <c r="U1846" s="401"/>
      <c r="V1846" s="401"/>
      <c r="Y1846" s="83"/>
      <c r="AA1846" s="401"/>
      <c r="AB1846" s="401"/>
      <c r="AI1846" s="80"/>
      <c r="AL1846" s="401"/>
      <c r="AM1846" s="401"/>
      <c r="AP1846" s="402"/>
      <c r="AS1846" s="624"/>
    </row>
    <row r="1847" spans="1:45" s="77" customFormat="1">
      <c r="A1847" s="72"/>
      <c r="B1847" s="78"/>
      <c r="C1847" s="78"/>
      <c r="E1847" s="72"/>
      <c r="F1847" s="72"/>
      <c r="G1847" s="72"/>
      <c r="H1847" s="72"/>
      <c r="I1847" s="72"/>
      <c r="J1847" s="72"/>
      <c r="L1847" s="81"/>
      <c r="M1847" s="74"/>
      <c r="N1847" s="74"/>
      <c r="O1847" s="74"/>
      <c r="P1847" s="74"/>
      <c r="Q1847" s="73"/>
      <c r="R1847" s="82"/>
      <c r="S1847" s="82"/>
      <c r="T1847" s="401"/>
      <c r="U1847" s="401"/>
      <c r="V1847" s="401"/>
      <c r="Y1847" s="83"/>
      <c r="AA1847" s="401"/>
      <c r="AB1847" s="401"/>
      <c r="AI1847" s="80"/>
      <c r="AL1847" s="401"/>
      <c r="AM1847" s="401"/>
      <c r="AP1847" s="402"/>
      <c r="AS1847" s="624"/>
    </row>
    <row r="1848" spans="1:45" s="77" customFormat="1">
      <c r="A1848" s="72"/>
      <c r="B1848" s="78"/>
      <c r="C1848" s="78"/>
      <c r="E1848" s="72"/>
      <c r="F1848" s="72"/>
      <c r="G1848" s="72"/>
      <c r="H1848" s="72"/>
      <c r="I1848" s="72"/>
      <c r="J1848" s="72"/>
      <c r="L1848" s="81"/>
      <c r="M1848" s="74"/>
      <c r="N1848" s="74"/>
      <c r="O1848" s="74"/>
      <c r="P1848" s="74"/>
      <c r="Q1848" s="73"/>
      <c r="R1848" s="82"/>
      <c r="S1848" s="82"/>
      <c r="T1848" s="401"/>
      <c r="U1848" s="401"/>
      <c r="V1848" s="401"/>
      <c r="Y1848" s="83"/>
      <c r="AA1848" s="401"/>
      <c r="AB1848" s="401"/>
      <c r="AI1848" s="80"/>
      <c r="AL1848" s="401"/>
      <c r="AM1848" s="401"/>
      <c r="AP1848" s="402"/>
      <c r="AS1848" s="624"/>
    </row>
    <row r="1849" spans="1:45" s="77" customFormat="1">
      <c r="A1849" s="72"/>
      <c r="B1849" s="78"/>
      <c r="C1849" s="78"/>
      <c r="E1849" s="72"/>
      <c r="F1849" s="72"/>
      <c r="G1849" s="72"/>
      <c r="H1849" s="72"/>
      <c r="I1849" s="72"/>
      <c r="J1849" s="72"/>
      <c r="L1849" s="81"/>
      <c r="M1849" s="74"/>
      <c r="N1849" s="74"/>
      <c r="O1849" s="74"/>
      <c r="P1849" s="74"/>
      <c r="Q1849" s="73"/>
      <c r="R1849" s="82"/>
      <c r="S1849" s="82"/>
      <c r="T1849" s="401"/>
      <c r="U1849" s="401"/>
      <c r="V1849" s="401"/>
      <c r="Y1849" s="83"/>
      <c r="AA1849" s="401"/>
      <c r="AB1849" s="401"/>
      <c r="AI1849" s="80"/>
      <c r="AL1849" s="401"/>
      <c r="AM1849" s="401"/>
      <c r="AP1849" s="402"/>
      <c r="AS1849" s="624"/>
    </row>
    <row r="1850" spans="1:45" s="77" customFormat="1">
      <c r="A1850" s="72"/>
      <c r="B1850" s="78"/>
      <c r="C1850" s="78"/>
      <c r="E1850" s="72"/>
      <c r="F1850" s="72"/>
      <c r="G1850" s="72"/>
      <c r="H1850" s="72"/>
      <c r="I1850" s="72"/>
      <c r="J1850" s="72"/>
      <c r="L1850" s="81"/>
      <c r="M1850" s="74"/>
      <c r="N1850" s="74"/>
      <c r="O1850" s="74"/>
      <c r="P1850" s="74"/>
      <c r="Q1850" s="73"/>
      <c r="R1850" s="82"/>
      <c r="S1850" s="82"/>
      <c r="T1850" s="401"/>
      <c r="U1850" s="401"/>
      <c r="V1850" s="401"/>
      <c r="Y1850" s="83"/>
      <c r="AA1850" s="401"/>
      <c r="AB1850" s="401"/>
      <c r="AI1850" s="80"/>
      <c r="AL1850" s="401"/>
      <c r="AM1850" s="401"/>
      <c r="AP1850" s="402"/>
      <c r="AS1850" s="624"/>
    </row>
    <row r="1851" spans="1:45" s="77" customFormat="1">
      <c r="A1851" s="72"/>
      <c r="B1851" s="78"/>
      <c r="C1851" s="78"/>
      <c r="E1851" s="72"/>
      <c r="F1851" s="72"/>
      <c r="G1851" s="72"/>
      <c r="H1851" s="72"/>
      <c r="I1851" s="72"/>
      <c r="J1851" s="72"/>
      <c r="L1851" s="81"/>
      <c r="M1851" s="74"/>
      <c r="N1851" s="74"/>
      <c r="O1851" s="74"/>
      <c r="P1851" s="74"/>
      <c r="Q1851" s="73"/>
      <c r="R1851" s="82"/>
      <c r="S1851" s="82"/>
      <c r="T1851" s="401"/>
      <c r="U1851" s="401"/>
      <c r="V1851" s="401"/>
      <c r="Y1851" s="83"/>
      <c r="AA1851" s="401"/>
      <c r="AB1851" s="401"/>
      <c r="AI1851" s="80"/>
      <c r="AL1851" s="401"/>
      <c r="AM1851" s="401"/>
      <c r="AP1851" s="402"/>
      <c r="AS1851" s="624"/>
    </row>
    <row r="1852" spans="1:45" s="77" customFormat="1">
      <c r="A1852" s="72"/>
      <c r="B1852" s="78"/>
      <c r="C1852" s="78"/>
      <c r="E1852" s="72"/>
      <c r="F1852" s="72"/>
      <c r="G1852" s="72"/>
      <c r="H1852" s="72"/>
      <c r="I1852" s="72"/>
      <c r="J1852" s="72"/>
      <c r="L1852" s="81"/>
      <c r="M1852" s="74"/>
      <c r="N1852" s="74"/>
      <c r="O1852" s="74"/>
      <c r="P1852" s="74"/>
      <c r="Q1852" s="73"/>
      <c r="R1852" s="82"/>
      <c r="S1852" s="82"/>
      <c r="T1852" s="401"/>
      <c r="U1852" s="401"/>
      <c r="V1852" s="401"/>
      <c r="Y1852" s="83"/>
      <c r="AA1852" s="401"/>
      <c r="AB1852" s="401"/>
      <c r="AI1852" s="80"/>
      <c r="AL1852" s="401"/>
      <c r="AM1852" s="401"/>
      <c r="AP1852" s="402"/>
      <c r="AS1852" s="624"/>
    </row>
    <row r="1853" spans="1:45" s="77" customFormat="1">
      <c r="A1853" s="72"/>
      <c r="B1853" s="78"/>
      <c r="C1853" s="78"/>
      <c r="E1853" s="72"/>
      <c r="F1853" s="72"/>
      <c r="G1853" s="72"/>
      <c r="H1853" s="72"/>
      <c r="I1853" s="72"/>
      <c r="J1853" s="72"/>
      <c r="L1853" s="81"/>
      <c r="M1853" s="74"/>
      <c r="N1853" s="74"/>
      <c r="O1853" s="74"/>
      <c r="P1853" s="74"/>
      <c r="Q1853" s="73"/>
      <c r="R1853" s="82"/>
      <c r="S1853" s="82"/>
      <c r="T1853" s="401"/>
      <c r="U1853" s="401"/>
      <c r="V1853" s="401"/>
      <c r="Y1853" s="83"/>
      <c r="AA1853" s="401"/>
      <c r="AB1853" s="401"/>
      <c r="AI1853" s="80"/>
      <c r="AL1853" s="401"/>
      <c r="AM1853" s="401"/>
      <c r="AP1853" s="402"/>
      <c r="AS1853" s="624"/>
    </row>
    <row r="1854" spans="1:45" s="77" customFormat="1">
      <c r="A1854" s="72"/>
      <c r="B1854" s="78"/>
      <c r="C1854" s="78"/>
      <c r="E1854" s="72"/>
      <c r="F1854" s="72"/>
      <c r="G1854" s="72"/>
      <c r="H1854" s="72"/>
      <c r="I1854" s="72"/>
      <c r="J1854" s="72"/>
      <c r="L1854" s="81"/>
      <c r="M1854" s="74"/>
      <c r="N1854" s="74"/>
      <c r="O1854" s="74"/>
      <c r="P1854" s="74"/>
      <c r="Q1854" s="73"/>
      <c r="R1854" s="82"/>
      <c r="S1854" s="82"/>
      <c r="T1854" s="401"/>
      <c r="U1854" s="401"/>
      <c r="V1854" s="401"/>
      <c r="Y1854" s="83"/>
      <c r="AA1854" s="401"/>
      <c r="AB1854" s="401"/>
      <c r="AI1854" s="80"/>
      <c r="AL1854" s="401"/>
      <c r="AM1854" s="401"/>
      <c r="AP1854" s="402"/>
      <c r="AS1854" s="624"/>
    </row>
    <row r="1855" spans="1:45" s="77" customFormat="1">
      <c r="A1855" s="72"/>
      <c r="B1855" s="78"/>
      <c r="C1855" s="78"/>
      <c r="E1855" s="72"/>
      <c r="F1855" s="72"/>
      <c r="G1855" s="72"/>
      <c r="H1855" s="72"/>
      <c r="I1855" s="72"/>
      <c r="J1855" s="72"/>
      <c r="L1855" s="81"/>
      <c r="M1855" s="74"/>
      <c r="N1855" s="74"/>
      <c r="O1855" s="74"/>
      <c r="P1855" s="74"/>
      <c r="Q1855" s="73"/>
      <c r="R1855" s="82"/>
      <c r="S1855" s="82"/>
      <c r="T1855" s="401"/>
      <c r="U1855" s="401"/>
      <c r="V1855" s="401"/>
      <c r="Y1855" s="83"/>
      <c r="AA1855" s="401"/>
      <c r="AB1855" s="401"/>
      <c r="AI1855" s="80"/>
      <c r="AL1855" s="401"/>
      <c r="AM1855" s="401"/>
      <c r="AP1855" s="402"/>
      <c r="AS1855" s="624"/>
    </row>
    <row r="1856" spans="1:45" s="77" customFormat="1">
      <c r="A1856" s="72"/>
      <c r="B1856" s="78"/>
      <c r="C1856" s="78"/>
      <c r="E1856" s="72"/>
      <c r="F1856" s="72"/>
      <c r="G1856" s="72"/>
      <c r="H1856" s="72"/>
      <c r="I1856" s="72"/>
      <c r="J1856" s="72"/>
      <c r="L1856" s="81"/>
      <c r="M1856" s="74"/>
      <c r="N1856" s="74"/>
      <c r="O1856" s="74"/>
      <c r="P1856" s="74"/>
      <c r="Q1856" s="73"/>
      <c r="R1856" s="82"/>
      <c r="S1856" s="82"/>
      <c r="T1856" s="401"/>
      <c r="U1856" s="401"/>
      <c r="V1856" s="401"/>
      <c r="Y1856" s="83"/>
      <c r="AA1856" s="401"/>
      <c r="AB1856" s="401"/>
      <c r="AI1856" s="80"/>
      <c r="AL1856" s="401"/>
      <c r="AM1856" s="401"/>
      <c r="AP1856" s="402"/>
      <c r="AS1856" s="624"/>
    </row>
    <row r="1857" spans="1:45" s="77" customFormat="1">
      <c r="A1857" s="72"/>
      <c r="B1857" s="78"/>
      <c r="C1857" s="78"/>
      <c r="E1857" s="72"/>
      <c r="F1857" s="72"/>
      <c r="G1857" s="72"/>
      <c r="H1857" s="72"/>
      <c r="I1857" s="72"/>
      <c r="J1857" s="72"/>
      <c r="L1857" s="81"/>
      <c r="M1857" s="74"/>
      <c r="N1857" s="74"/>
      <c r="O1857" s="74"/>
      <c r="P1857" s="74"/>
      <c r="Q1857" s="73"/>
      <c r="R1857" s="82"/>
      <c r="S1857" s="82"/>
      <c r="T1857" s="401"/>
      <c r="U1857" s="401"/>
      <c r="V1857" s="401"/>
      <c r="Y1857" s="83"/>
      <c r="AA1857" s="401"/>
      <c r="AB1857" s="401"/>
      <c r="AI1857" s="80"/>
      <c r="AL1857" s="401"/>
      <c r="AM1857" s="401"/>
      <c r="AP1857" s="402"/>
      <c r="AS1857" s="624"/>
    </row>
    <row r="1858" spans="1:45" s="77" customFormat="1">
      <c r="A1858" s="72"/>
      <c r="B1858" s="78"/>
      <c r="C1858" s="78"/>
      <c r="E1858" s="72"/>
      <c r="F1858" s="72"/>
      <c r="G1858" s="72"/>
      <c r="H1858" s="72"/>
      <c r="I1858" s="72"/>
      <c r="J1858" s="72"/>
      <c r="L1858" s="81"/>
      <c r="M1858" s="74"/>
      <c r="N1858" s="74"/>
      <c r="O1858" s="74"/>
      <c r="P1858" s="74"/>
      <c r="Q1858" s="73"/>
      <c r="R1858" s="82"/>
      <c r="S1858" s="82"/>
      <c r="T1858" s="401"/>
      <c r="U1858" s="401"/>
      <c r="V1858" s="401"/>
      <c r="Y1858" s="83"/>
      <c r="AA1858" s="401"/>
      <c r="AB1858" s="401"/>
      <c r="AI1858" s="80"/>
      <c r="AL1858" s="401"/>
      <c r="AM1858" s="401"/>
      <c r="AP1858" s="402"/>
      <c r="AS1858" s="624"/>
    </row>
    <row r="1859" spans="1:45" s="77" customFormat="1">
      <c r="A1859" s="72"/>
      <c r="B1859" s="78"/>
      <c r="C1859" s="78"/>
      <c r="E1859" s="72"/>
      <c r="F1859" s="72"/>
      <c r="G1859" s="72"/>
      <c r="H1859" s="72"/>
      <c r="I1859" s="72"/>
      <c r="J1859" s="72"/>
      <c r="L1859" s="81"/>
      <c r="M1859" s="74"/>
      <c r="N1859" s="74"/>
      <c r="O1859" s="74"/>
      <c r="P1859" s="74"/>
      <c r="Q1859" s="73"/>
      <c r="R1859" s="82"/>
      <c r="S1859" s="82"/>
      <c r="T1859" s="401"/>
      <c r="U1859" s="401"/>
      <c r="V1859" s="401"/>
      <c r="Y1859" s="83"/>
      <c r="AA1859" s="401"/>
      <c r="AB1859" s="401"/>
      <c r="AI1859" s="80"/>
      <c r="AL1859" s="401"/>
      <c r="AM1859" s="401"/>
      <c r="AP1859" s="402"/>
      <c r="AS1859" s="624"/>
    </row>
    <row r="1860" spans="1:45" s="77" customFormat="1">
      <c r="A1860" s="72"/>
      <c r="B1860" s="78"/>
      <c r="C1860" s="78"/>
      <c r="E1860" s="72"/>
      <c r="F1860" s="72"/>
      <c r="G1860" s="72"/>
      <c r="H1860" s="72"/>
      <c r="I1860" s="72"/>
      <c r="J1860" s="72"/>
      <c r="L1860" s="81"/>
      <c r="M1860" s="74"/>
      <c r="N1860" s="74"/>
      <c r="O1860" s="74"/>
      <c r="P1860" s="74"/>
      <c r="Q1860" s="73"/>
      <c r="R1860" s="82"/>
      <c r="S1860" s="82"/>
      <c r="T1860" s="401"/>
      <c r="U1860" s="401"/>
      <c r="V1860" s="401"/>
      <c r="Y1860" s="83"/>
      <c r="AA1860" s="401"/>
      <c r="AB1860" s="401"/>
      <c r="AI1860" s="80"/>
      <c r="AL1860" s="401"/>
      <c r="AM1860" s="401"/>
      <c r="AP1860" s="402"/>
      <c r="AS1860" s="624"/>
    </row>
    <row r="1861" spans="1:45" s="77" customFormat="1">
      <c r="A1861" s="72"/>
      <c r="B1861" s="78"/>
      <c r="C1861" s="78"/>
      <c r="E1861" s="72"/>
      <c r="F1861" s="72"/>
      <c r="G1861" s="72"/>
      <c r="H1861" s="72"/>
      <c r="I1861" s="72"/>
      <c r="J1861" s="72"/>
      <c r="L1861" s="81"/>
      <c r="M1861" s="74"/>
      <c r="N1861" s="74"/>
      <c r="O1861" s="74"/>
      <c r="P1861" s="74"/>
      <c r="Q1861" s="73"/>
      <c r="R1861" s="82"/>
      <c r="S1861" s="82"/>
      <c r="T1861" s="401"/>
      <c r="U1861" s="401"/>
      <c r="V1861" s="401"/>
      <c r="Y1861" s="83"/>
      <c r="AA1861" s="401"/>
      <c r="AB1861" s="401"/>
      <c r="AI1861" s="80"/>
      <c r="AL1861" s="401"/>
      <c r="AM1861" s="401"/>
      <c r="AP1861" s="402"/>
      <c r="AS1861" s="624"/>
    </row>
    <row r="1862" spans="1:45" s="77" customFormat="1">
      <c r="A1862" s="72"/>
      <c r="B1862" s="78"/>
      <c r="C1862" s="78"/>
      <c r="E1862" s="72"/>
      <c r="F1862" s="72"/>
      <c r="G1862" s="72"/>
      <c r="H1862" s="72"/>
      <c r="I1862" s="72"/>
      <c r="J1862" s="72"/>
      <c r="L1862" s="81"/>
      <c r="M1862" s="74"/>
      <c r="N1862" s="74"/>
      <c r="O1862" s="74"/>
      <c r="P1862" s="74"/>
      <c r="Q1862" s="73"/>
      <c r="R1862" s="82"/>
      <c r="S1862" s="82"/>
      <c r="T1862" s="401"/>
      <c r="U1862" s="401"/>
      <c r="V1862" s="401"/>
      <c r="Y1862" s="83"/>
      <c r="AA1862" s="401"/>
      <c r="AB1862" s="401"/>
      <c r="AI1862" s="80"/>
      <c r="AL1862" s="401"/>
      <c r="AM1862" s="401"/>
      <c r="AP1862" s="402"/>
      <c r="AS1862" s="624"/>
    </row>
    <row r="1863" spans="1:45" s="77" customFormat="1">
      <c r="A1863" s="72"/>
      <c r="B1863" s="78"/>
      <c r="C1863" s="78"/>
      <c r="E1863" s="72"/>
      <c r="F1863" s="72"/>
      <c r="G1863" s="72"/>
      <c r="H1863" s="72"/>
      <c r="I1863" s="72"/>
      <c r="J1863" s="72"/>
      <c r="L1863" s="81"/>
      <c r="M1863" s="74"/>
      <c r="N1863" s="74"/>
      <c r="O1863" s="74"/>
      <c r="P1863" s="74"/>
      <c r="Q1863" s="73"/>
      <c r="R1863" s="82"/>
      <c r="S1863" s="82"/>
      <c r="T1863" s="401"/>
      <c r="U1863" s="401"/>
      <c r="V1863" s="401"/>
      <c r="Y1863" s="83"/>
      <c r="AA1863" s="401"/>
      <c r="AB1863" s="401"/>
      <c r="AI1863" s="80"/>
      <c r="AL1863" s="401"/>
      <c r="AM1863" s="401"/>
      <c r="AP1863" s="402"/>
      <c r="AS1863" s="624"/>
    </row>
    <row r="1864" spans="1:45" s="77" customFormat="1">
      <c r="A1864" s="72"/>
      <c r="B1864" s="78"/>
      <c r="C1864" s="78"/>
      <c r="E1864" s="72"/>
      <c r="F1864" s="72"/>
      <c r="G1864" s="72"/>
      <c r="H1864" s="72"/>
      <c r="I1864" s="72"/>
      <c r="J1864" s="72"/>
      <c r="L1864" s="81"/>
      <c r="M1864" s="74"/>
      <c r="N1864" s="74"/>
      <c r="O1864" s="74"/>
      <c r="P1864" s="74"/>
      <c r="Q1864" s="73"/>
      <c r="R1864" s="82"/>
      <c r="S1864" s="82"/>
      <c r="T1864" s="401"/>
      <c r="U1864" s="401"/>
      <c r="V1864" s="401"/>
      <c r="Y1864" s="83"/>
      <c r="AA1864" s="401"/>
      <c r="AB1864" s="401"/>
      <c r="AI1864" s="80"/>
      <c r="AL1864" s="401"/>
      <c r="AM1864" s="401"/>
      <c r="AP1864" s="402"/>
      <c r="AS1864" s="624"/>
    </row>
    <row r="1865" spans="1:45" s="77" customFormat="1">
      <c r="A1865" s="72"/>
      <c r="B1865" s="78"/>
      <c r="C1865" s="78"/>
      <c r="E1865" s="72"/>
      <c r="F1865" s="72"/>
      <c r="G1865" s="72"/>
      <c r="H1865" s="72"/>
      <c r="I1865" s="72"/>
      <c r="J1865" s="72"/>
      <c r="L1865" s="81"/>
      <c r="M1865" s="74"/>
      <c r="N1865" s="74"/>
      <c r="O1865" s="74"/>
      <c r="P1865" s="74"/>
      <c r="Q1865" s="73"/>
      <c r="R1865" s="82"/>
      <c r="S1865" s="82"/>
      <c r="T1865" s="401"/>
      <c r="U1865" s="401"/>
      <c r="V1865" s="401"/>
      <c r="Y1865" s="83"/>
      <c r="AA1865" s="401"/>
      <c r="AB1865" s="401"/>
      <c r="AI1865" s="80"/>
      <c r="AL1865" s="401"/>
      <c r="AM1865" s="401"/>
      <c r="AP1865" s="402"/>
      <c r="AS1865" s="624"/>
    </row>
    <row r="1866" spans="1:45" s="77" customFormat="1">
      <c r="A1866" s="72"/>
      <c r="B1866" s="78"/>
      <c r="C1866" s="78"/>
      <c r="E1866" s="72"/>
      <c r="F1866" s="72"/>
      <c r="G1866" s="72"/>
      <c r="H1866" s="72"/>
      <c r="I1866" s="72"/>
      <c r="J1866" s="72"/>
      <c r="L1866" s="81"/>
      <c r="M1866" s="74"/>
      <c r="N1866" s="74"/>
      <c r="O1866" s="74"/>
      <c r="P1866" s="74"/>
      <c r="Q1866" s="73"/>
      <c r="R1866" s="82"/>
      <c r="S1866" s="82"/>
      <c r="T1866" s="401"/>
      <c r="U1866" s="401"/>
      <c r="V1866" s="401"/>
      <c r="Y1866" s="83"/>
      <c r="AA1866" s="401"/>
      <c r="AB1866" s="401"/>
      <c r="AI1866" s="80"/>
      <c r="AL1866" s="401"/>
      <c r="AM1866" s="401"/>
      <c r="AP1866" s="402"/>
      <c r="AS1866" s="624"/>
    </row>
    <row r="1867" spans="1:45" s="77" customFormat="1">
      <c r="A1867" s="72"/>
      <c r="B1867" s="78"/>
      <c r="C1867" s="78"/>
      <c r="E1867" s="72"/>
      <c r="F1867" s="72"/>
      <c r="G1867" s="72"/>
      <c r="H1867" s="72"/>
      <c r="I1867" s="72"/>
      <c r="J1867" s="72"/>
      <c r="L1867" s="81"/>
      <c r="M1867" s="74"/>
      <c r="N1867" s="74"/>
      <c r="O1867" s="74"/>
      <c r="P1867" s="74"/>
      <c r="Q1867" s="73"/>
      <c r="R1867" s="82"/>
      <c r="S1867" s="82"/>
      <c r="T1867" s="401"/>
      <c r="U1867" s="401"/>
      <c r="V1867" s="401"/>
      <c r="Y1867" s="83"/>
      <c r="AA1867" s="401"/>
      <c r="AB1867" s="401"/>
      <c r="AI1867" s="80"/>
      <c r="AL1867" s="401"/>
      <c r="AM1867" s="401"/>
      <c r="AP1867" s="402"/>
      <c r="AS1867" s="624"/>
    </row>
    <row r="1868" spans="1:45" s="77" customFormat="1">
      <c r="A1868" s="72"/>
      <c r="B1868" s="78"/>
      <c r="C1868" s="78"/>
      <c r="E1868" s="72"/>
      <c r="F1868" s="72"/>
      <c r="G1868" s="72"/>
      <c r="H1868" s="72"/>
      <c r="I1868" s="72"/>
      <c r="J1868" s="72"/>
      <c r="L1868" s="81"/>
      <c r="M1868" s="74"/>
      <c r="N1868" s="74"/>
      <c r="O1868" s="74"/>
      <c r="P1868" s="74"/>
      <c r="Q1868" s="73"/>
      <c r="R1868" s="82"/>
      <c r="S1868" s="82"/>
      <c r="T1868" s="401"/>
      <c r="U1868" s="401"/>
      <c r="V1868" s="401"/>
      <c r="Y1868" s="83"/>
      <c r="AA1868" s="401"/>
      <c r="AB1868" s="401"/>
      <c r="AI1868" s="80"/>
      <c r="AL1868" s="401"/>
      <c r="AM1868" s="401"/>
      <c r="AP1868" s="402"/>
      <c r="AS1868" s="624"/>
    </row>
    <row r="1869" spans="1:45" s="77" customFormat="1">
      <c r="A1869" s="72"/>
      <c r="B1869" s="78"/>
      <c r="C1869" s="78"/>
      <c r="E1869" s="72"/>
      <c r="F1869" s="72"/>
      <c r="G1869" s="72"/>
      <c r="H1869" s="72"/>
      <c r="I1869" s="72"/>
      <c r="J1869" s="72"/>
      <c r="L1869" s="81"/>
      <c r="M1869" s="74"/>
      <c r="N1869" s="74"/>
      <c r="O1869" s="74"/>
      <c r="P1869" s="74"/>
      <c r="Q1869" s="73"/>
      <c r="R1869" s="82"/>
      <c r="S1869" s="82"/>
      <c r="T1869" s="401"/>
      <c r="U1869" s="401"/>
      <c r="V1869" s="401"/>
      <c r="Y1869" s="83"/>
      <c r="AA1869" s="401"/>
      <c r="AB1869" s="401"/>
      <c r="AI1869" s="80"/>
      <c r="AL1869" s="401"/>
      <c r="AM1869" s="401"/>
      <c r="AP1869" s="402"/>
      <c r="AS1869" s="624"/>
    </row>
    <row r="1870" spans="1:45" s="77" customFormat="1">
      <c r="A1870" s="72"/>
      <c r="B1870" s="78"/>
      <c r="C1870" s="78"/>
      <c r="E1870" s="72"/>
      <c r="F1870" s="72"/>
      <c r="G1870" s="72"/>
      <c r="H1870" s="72"/>
      <c r="I1870" s="72"/>
      <c r="J1870" s="72"/>
      <c r="L1870" s="81"/>
      <c r="M1870" s="74"/>
      <c r="N1870" s="74"/>
      <c r="O1870" s="74"/>
      <c r="P1870" s="74"/>
      <c r="Q1870" s="73"/>
      <c r="R1870" s="82"/>
      <c r="S1870" s="82"/>
      <c r="T1870" s="401"/>
      <c r="U1870" s="401"/>
      <c r="V1870" s="401"/>
      <c r="Y1870" s="83"/>
      <c r="AA1870" s="401"/>
      <c r="AB1870" s="401"/>
      <c r="AI1870" s="80"/>
      <c r="AL1870" s="401"/>
      <c r="AM1870" s="401"/>
      <c r="AP1870" s="402"/>
      <c r="AS1870" s="624"/>
    </row>
    <row r="1871" spans="1:45" s="77" customFormat="1">
      <c r="A1871" s="72"/>
      <c r="B1871" s="78"/>
      <c r="C1871" s="78"/>
      <c r="E1871" s="72"/>
      <c r="F1871" s="72"/>
      <c r="G1871" s="72"/>
      <c r="H1871" s="72"/>
      <c r="I1871" s="72"/>
      <c r="J1871" s="72"/>
      <c r="L1871" s="81"/>
      <c r="M1871" s="74"/>
      <c r="N1871" s="74"/>
      <c r="O1871" s="74"/>
      <c r="P1871" s="74"/>
      <c r="Q1871" s="73"/>
      <c r="R1871" s="82"/>
      <c r="S1871" s="82"/>
      <c r="T1871" s="401"/>
      <c r="U1871" s="401"/>
      <c r="V1871" s="401"/>
      <c r="Y1871" s="83"/>
      <c r="AA1871" s="401"/>
      <c r="AB1871" s="401"/>
      <c r="AI1871" s="80"/>
      <c r="AL1871" s="401"/>
      <c r="AM1871" s="401"/>
      <c r="AP1871" s="402"/>
      <c r="AS1871" s="624"/>
    </row>
    <row r="1872" spans="1:45" s="77" customFormat="1">
      <c r="A1872" s="72"/>
      <c r="B1872" s="78"/>
      <c r="C1872" s="78"/>
      <c r="E1872" s="72"/>
      <c r="F1872" s="72"/>
      <c r="G1872" s="72"/>
      <c r="H1872" s="72"/>
      <c r="I1872" s="72"/>
      <c r="J1872" s="72"/>
      <c r="L1872" s="81"/>
      <c r="M1872" s="74"/>
      <c r="N1872" s="74"/>
      <c r="O1872" s="74"/>
      <c r="P1872" s="74"/>
      <c r="Q1872" s="73"/>
      <c r="R1872" s="82"/>
      <c r="S1872" s="82"/>
      <c r="T1872" s="401"/>
      <c r="U1872" s="401"/>
      <c r="V1872" s="401"/>
      <c r="Y1872" s="83"/>
      <c r="AA1872" s="401"/>
      <c r="AB1872" s="401"/>
      <c r="AI1872" s="80"/>
      <c r="AL1872" s="401"/>
      <c r="AM1872" s="401"/>
      <c r="AP1872" s="402"/>
      <c r="AS1872" s="624"/>
    </row>
    <row r="1873" spans="1:45" s="77" customFormat="1">
      <c r="A1873" s="72"/>
      <c r="B1873" s="78"/>
      <c r="C1873" s="78"/>
      <c r="E1873" s="72"/>
      <c r="F1873" s="72"/>
      <c r="G1873" s="72"/>
      <c r="H1873" s="72"/>
      <c r="I1873" s="72"/>
      <c r="J1873" s="72"/>
      <c r="L1873" s="81"/>
      <c r="M1873" s="74"/>
      <c r="N1873" s="74"/>
      <c r="O1873" s="74"/>
      <c r="P1873" s="74"/>
      <c r="Q1873" s="73"/>
      <c r="R1873" s="82"/>
      <c r="S1873" s="82"/>
      <c r="T1873" s="401"/>
      <c r="U1873" s="401"/>
      <c r="V1873" s="401"/>
      <c r="Y1873" s="83"/>
      <c r="AA1873" s="401"/>
      <c r="AB1873" s="401"/>
      <c r="AI1873" s="80"/>
      <c r="AL1873" s="401"/>
      <c r="AM1873" s="401"/>
      <c r="AP1873" s="402"/>
      <c r="AS1873" s="624"/>
    </row>
    <row r="1874" spans="1:45" s="77" customFormat="1">
      <c r="A1874" s="72"/>
      <c r="B1874" s="78"/>
      <c r="C1874" s="78"/>
      <c r="E1874" s="72"/>
      <c r="F1874" s="72"/>
      <c r="G1874" s="72"/>
      <c r="H1874" s="72"/>
      <c r="I1874" s="72"/>
      <c r="J1874" s="72"/>
      <c r="L1874" s="81"/>
      <c r="M1874" s="74"/>
      <c r="N1874" s="74"/>
      <c r="O1874" s="74"/>
      <c r="P1874" s="74"/>
      <c r="Q1874" s="73"/>
      <c r="R1874" s="82"/>
      <c r="S1874" s="82"/>
      <c r="T1874" s="401"/>
      <c r="U1874" s="401"/>
      <c r="V1874" s="401"/>
      <c r="Y1874" s="83"/>
      <c r="AA1874" s="401"/>
      <c r="AB1874" s="401"/>
      <c r="AI1874" s="80"/>
      <c r="AL1874" s="401"/>
      <c r="AM1874" s="401"/>
      <c r="AP1874" s="402"/>
      <c r="AS1874" s="624"/>
    </row>
    <row r="1875" spans="1:45" s="77" customFormat="1">
      <c r="A1875" s="72"/>
      <c r="B1875" s="78"/>
      <c r="C1875" s="78"/>
      <c r="E1875" s="72"/>
      <c r="F1875" s="72"/>
      <c r="G1875" s="72"/>
      <c r="H1875" s="72"/>
      <c r="I1875" s="72"/>
      <c r="J1875" s="72"/>
      <c r="L1875" s="81"/>
      <c r="M1875" s="74"/>
      <c r="N1875" s="74"/>
      <c r="O1875" s="74"/>
      <c r="P1875" s="74"/>
      <c r="Q1875" s="73"/>
      <c r="R1875" s="82"/>
      <c r="S1875" s="82"/>
      <c r="T1875" s="401"/>
      <c r="U1875" s="401"/>
      <c r="V1875" s="401"/>
      <c r="Y1875" s="83"/>
      <c r="AA1875" s="401"/>
      <c r="AB1875" s="401"/>
      <c r="AI1875" s="80"/>
      <c r="AL1875" s="401"/>
      <c r="AM1875" s="401"/>
      <c r="AP1875" s="402"/>
      <c r="AS1875" s="624"/>
    </row>
    <row r="1876" spans="1:45" s="77" customFormat="1">
      <c r="A1876" s="72"/>
      <c r="B1876" s="78"/>
      <c r="C1876" s="78"/>
      <c r="E1876" s="72"/>
      <c r="F1876" s="72"/>
      <c r="G1876" s="72"/>
      <c r="H1876" s="72"/>
      <c r="I1876" s="72"/>
      <c r="J1876" s="72"/>
      <c r="L1876" s="81"/>
      <c r="M1876" s="74"/>
      <c r="N1876" s="74"/>
      <c r="O1876" s="74"/>
      <c r="P1876" s="74"/>
      <c r="Q1876" s="73"/>
      <c r="R1876" s="82"/>
      <c r="S1876" s="82"/>
      <c r="T1876" s="401"/>
      <c r="U1876" s="401"/>
      <c r="V1876" s="401"/>
      <c r="Y1876" s="83"/>
      <c r="AA1876" s="401"/>
      <c r="AB1876" s="401"/>
      <c r="AI1876" s="80"/>
      <c r="AL1876" s="401"/>
      <c r="AM1876" s="401"/>
      <c r="AP1876" s="402"/>
      <c r="AS1876" s="624"/>
    </row>
    <row r="1877" spans="1:45" s="77" customFormat="1">
      <c r="A1877" s="72"/>
      <c r="B1877" s="78"/>
      <c r="C1877" s="78"/>
      <c r="E1877" s="72"/>
      <c r="F1877" s="72"/>
      <c r="G1877" s="72"/>
      <c r="H1877" s="72"/>
      <c r="I1877" s="72"/>
      <c r="J1877" s="72"/>
      <c r="L1877" s="81"/>
      <c r="M1877" s="74"/>
      <c r="N1877" s="74"/>
      <c r="O1877" s="74"/>
      <c r="P1877" s="74"/>
      <c r="Q1877" s="73"/>
      <c r="R1877" s="82"/>
      <c r="S1877" s="82"/>
      <c r="T1877" s="401"/>
      <c r="U1877" s="401"/>
      <c r="V1877" s="401"/>
      <c r="Y1877" s="83"/>
      <c r="AA1877" s="401"/>
      <c r="AB1877" s="401"/>
      <c r="AI1877" s="80"/>
      <c r="AL1877" s="401"/>
      <c r="AM1877" s="401"/>
      <c r="AP1877" s="402"/>
      <c r="AS1877" s="624"/>
    </row>
    <row r="1878" spans="1:45" s="77" customFormat="1">
      <c r="A1878" s="72"/>
      <c r="B1878" s="78"/>
      <c r="C1878" s="78"/>
      <c r="E1878" s="72"/>
      <c r="F1878" s="72"/>
      <c r="G1878" s="72"/>
      <c r="H1878" s="72"/>
      <c r="I1878" s="72"/>
      <c r="J1878" s="72"/>
      <c r="L1878" s="81"/>
      <c r="M1878" s="74"/>
      <c r="N1878" s="74"/>
      <c r="O1878" s="74"/>
      <c r="P1878" s="74"/>
      <c r="Q1878" s="73"/>
      <c r="R1878" s="82"/>
      <c r="S1878" s="82"/>
      <c r="T1878" s="401"/>
      <c r="U1878" s="401"/>
      <c r="V1878" s="401"/>
      <c r="Y1878" s="83"/>
      <c r="AA1878" s="401"/>
      <c r="AB1878" s="401"/>
      <c r="AI1878" s="80"/>
      <c r="AL1878" s="401"/>
      <c r="AM1878" s="401"/>
      <c r="AP1878" s="402"/>
      <c r="AS1878" s="624"/>
    </row>
    <row r="1879" spans="1:45" s="77" customFormat="1">
      <c r="A1879" s="72"/>
      <c r="B1879" s="78"/>
      <c r="C1879" s="78"/>
      <c r="E1879" s="72"/>
      <c r="F1879" s="72"/>
      <c r="G1879" s="72"/>
      <c r="H1879" s="72"/>
      <c r="I1879" s="72"/>
      <c r="J1879" s="72"/>
      <c r="L1879" s="81"/>
      <c r="M1879" s="74"/>
      <c r="N1879" s="74"/>
      <c r="O1879" s="74"/>
      <c r="P1879" s="74"/>
      <c r="Q1879" s="73"/>
      <c r="R1879" s="82"/>
      <c r="S1879" s="82"/>
      <c r="T1879" s="401"/>
      <c r="U1879" s="401"/>
      <c r="V1879" s="401"/>
      <c r="Y1879" s="83"/>
      <c r="AA1879" s="401"/>
      <c r="AB1879" s="401"/>
      <c r="AI1879" s="80"/>
      <c r="AL1879" s="401"/>
      <c r="AM1879" s="401"/>
      <c r="AP1879" s="402"/>
      <c r="AS1879" s="624"/>
    </row>
    <row r="1880" spans="1:45" s="77" customFormat="1">
      <c r="A1880" s="72"/>
      <c r="B1880" s="78"/>
      <c r="C1880" s="78"/>
      <c r="E1880" s="72"/>
      <c r="F1880" s="72"/>
      <c r="G1880" s="72"/>
      <c r="H1880" s="72"/>
      <c r="I1880" s="72"/>
      <c r="J1880" s="72"/>
      <c r="L1880" s="81"/>
      <c r="M1880" s="74"/>
      <c r="N1880" s="74"/>
      <c r="O1880" s="74"/>
      <c r="P1880" s="74"/>
      <c r="Q1880" s="73"/>
      <c r="R1880" s="82"/>
      <c r="S1880" s="82"/>
      <c r="T1880" s="401"/>
      <c r="U1880" s="401"/>
      <c r="V1880" s="401"/>
      <c r="Y1880" s="83"/>
      <c r="AA1880" s="401"/>
      <c r="AB1880" s="401"/>
      <c r="AI1880" s="80"/>
      <c r="AL1880" s="401"/>
      <c r="AM1880" s="401"/>
      <c r="AP1880" s="402"/>
      <c r="AS1880" s="624"/>
    </row>
    <row r="1881" spans="1:45" s="77" customFormat="1">
      <c r="A1881" s="72"/>
      <c r="B1881" s="78"/>
      <c r="C1881" s="78"/>
      <c r="E1881" s="72"/>
      <c r="F1881" s="72"/>
      <c r="G1881" s="72"/>
      <c r="H1881" s="72"/>
      <c r="I1881" s="72"/>
      <c r="J1881" s="72"/>
      <c r="L1881" s="81"/>
      <c r="M1881" s="74"/>
      <c r="N1881" s="74"/>
      <c r="O1881" s="74"/>
      <c r="P1881" s="74"/>
      <c r="Q1881" s="73"/>
      <c r="R1881" s="82"/>
      <c r="S1881" s="82"/>
      <c r="T1881" s="401"/>
      <c r="U1881" s="401"/>
      <c r="V1881" s="401"/>
      <c r="Y1881" s="83"/>
      <c r="AA1881" s="401"/>
      <c r="AB1881" s="401"/>
      <c r="AI1881" s="80"/>
      <c r="AL1881" s="401"/>
      <c r="AM1881" s="401"/>
      <c r="AP1881" s="402"/>
      <c r="AS1881" s="624"/>
    </row>
    <row r="1882" spans="1:45" s="77" customFormat="1">
      <c r="A1882" s="72"/>
      <c r="B1882" s="78"/>
      <c r="C1882" s="78"/>
      <c r="E1882" s="72"/>
      <c r="F1882" s="72"/>
      <c r="G1882" s="72"/>
      <c r="H1882" s="72"/>
      <c r="I1882" s="72"/>
      <c r="J1882" s="72"/>
      <c r="L1882" s="81"/>
      <c r="M1882" s="74"/>
      <c r="N1882" s="74"/>
      <c r="O1882" s="74"/>
      <c r="P1882" s="74"/>
      <c r="Q1882" s="73"/>
      <c r="R1882" s="82"/>
      <c r="S1882" s="82"/>
      <c r="T1882" s="401"/>
      <c r="U1882" s="401"/>
      <c r="V1882" s="401"/>
      <c r="Y1882" s="83"/>
      <c r="AA1882" s="401"/>
      <c r="AB1882" s="401"/>
      <c r="AI1882" s="80"/>
      <c r="AL1882" s="401"/>
      <c r="AM1882" s="401"/>
      <c r="AP1882" s="402"/>
      <c r="AS1882" s="624"/>
    </row>
    <row r="1883" spans="1:45" s="77" customFormat="1">
      <c r="A1883" s="72"/>
      <c r="B1883" s="78"/>
      <c r="C1883" s="78"/>
      <c r="E1883" s="72"/>
      <c r="F1883" s="72"/>
      <c r="G1883" s="72"/>
      <c r="H1883" s="72"/>
      <c r="I1883" s="72"/>
      <c r="J1883" s="72"/>
      <c r="L1883" s="81"/>
      <c r="M1883" s="74"/>
      <c r="N1883" s="74"/>
      <c r="O1883" s="74"/>
      <c r="P1883" s="74"/>
      <c r="Q1883" s="73"/>
      <c r="R1883" s="82"/>
      <c r="S1883" s="82"/>
      <c r="T1883" s="401"/>
      <c r="U1883" s="401"/>
      <c r="V1883" s="401"/>
      <c r="Y1883" s="83"/>
      <c r="AA1883" s="401"/>
      <c r="AB1883" s="401"/>
      <c r="AI1883" s="80"/>
      <c r="AL1883" s="401"/>
      <c r="AM1883" s="401"/>
      <c r="AP1883" s="402"/>
      <c r="AS1883" s="624"/>
    </row>
    <row r="1884" spans="1:45" s="77" customFormat="1">
      <c r="A1884" s="72"/>
      <c r="B1884" s="78"/>
      <c r="C1884" s="78"/>
      <c r="E1884" s="72"/>
      <c r="F1884" s="72"/>
      <c r="G1884" s="72"/>
      <c r="H1884" s="72"/>
      <c r="I1884" s="72"/>
      <c r="J1884" s="72"/>
      <c r="L1884" s="81"/>
      <c r="M1884" s="74"/>
      <c r="N1884" s="74"/>
      <c r="O1884" s="74"/>
      <c r="P1884" s="74"/>
      <c r="Q1884" s="73"/>
      <c r="R1884" s="82"/>
      <c r="S1884" s="82"/>
      <c r="T1884" s="401"/>
      <c r="U1884" s="401"/>
      <c r="V1884" s="401"/>
      <c r="Y1884" s="83"/>
      <c r="AA1884" s="401"/>
      <c r="AB1884" s="401"/>
      <c r="AI1884" s="80"/>
      <c r="AL1884" s="401"/>
      <c r="AM1884" s="401"/>
      <c r="AP1884" s="402"/>
      <c r="AS1884" s="624"/>
    </row>
    <row r="1885" spans="1:45" s="77" customFormat="1">
      <c r="A1885" s="72"/>
      <c r="B1885" s="78"/>
      <c r="C1885" s="78"/>
      <c r="E1885" s="72"/>
      <c r="F1885" s="72"/>
      <c r="G1885" s="72"/>
      <c r="H1885" s="72"/>
      <c r="I1885" s="72"/>
      <c r="J1885" s="72"/>
      <c r="L1885" s="81"/>
      <c r="M1885" s="74"/>
      <c r="N1885" s="74"/>
      <c r="O1885" s="74"/>
      <c r="P1885" s="74"/>
      <c r="Q1885" s="73"/>
      <c r="R1885" s="82"/>
      <c r="S1885" s="82"/>
      <c r="T1885" s="401"/>
      <c r="U1885" s="401"/>
      <c r="V1885" s="401"/>
      <c r="Y1885" s="83"/>
      <c r="AA1885" s="401"/>
      <c r="AB1885" s="401"/>
      <c r="AI1885" s="80"/>
      <c r="AL1885" s="401"/>
      <c r="AM1885" s="401"/>
      <c r="AP1885" s="402"/>
      <c r="AS1885" s="624"/>
    </row>
    <row r="1886" spans="1:45" s="77" customFormat="1">
      <c r="A1886" s="72"/>
      <c r="B1886" s="78"/>
      <c r="C1886" s="78"/>
      <c r="E1886" s="72"/>
      <c r="F1886" s="72"/>
      <c r="G1886" s="72"/>
      <c r="H1886" s="72"/>
      <c r="I1886" s="72"/>
      <c r="J1886" s="72"/>
      <c r="L1886" s="81"/>
      <c r="M1886" s="74"/>
      <c r="N1886" s="74"/>
      <c r="O1886" s="74"/>
      <c r="P1886" s="74"/>
      <c r="Q1886" s="73"/>
      <c r="R1886" s="82"/>
      <c r="S1886" s="82"/>
      <c r="T1886" s="401"/>
      <c r="U1886" s="401"/>
      <c r="V1886" s="401"/>
      <c r="Y1886" s="83"/>
      <c r="AA1886" s="401"/>
      <c r="AB1886" s="401"/>
      <c r="AI1886" s="80"/>
      <c r="AL1886" s="401"/>
      <c r="AM1886" s="401"/>
      <c r="AP1886" s="402"/>
      <c r="AS1886" s="624"/>
    </row>
    <row r="1887" spans="1:45" s="77" customFormat="1">
      <c r="A1887" s="72"/>
      <c r="B1887" s="78"/>
      <c r="C1887" s="78"/>
      <c r="E1887" s="72"/>
      <c r="F1887" s="72"/>
      <c r="G1887" s="72"/>
      <c r="H1887" s="72"/>
      <c r="I1887" s="72"/>
      <c r="J1887" s="72"/>
      <c r="L1887" s="81"/>
      <c r="M1887" s="74"/>
      <c r="N1887" s="74"/>
      <c r="O1887" s="74"/>
      <c r="P1887" s="74"/>
      <c r="Q1887" s="73"/>
      <c r="R1887" s="82"/>
      <c r="S1887" s="82"/>
      <c r="T1887" s="401"/>
      <c r="U1887" s="401"/>
      <c r="V1887" s="401"/>
      <c r="Y1887" s="83"/>
      <c r="AA1887" s="401"/>
      <c r="AB1887" s="401"/>
      <c r="AI1887" s="80"/>
      <c r="AL1887" s="401"/>
      <c r="AM1887" s="401"/>
      <c r="AP1887" s="402"/>
      <c r="AS1887" s="624"/>
    </row>
    <row r="1888" spans="1:45" s="77" customFormat="1">
      <c r="A1888" s="72"/>
      <c r="B1888" s="78"/>
      <c r="C1888" s="78"/>
      <c r="E1888" s="72"/>
      <c r="F1888" s="72"/>
      <c r="G1888" s="72"/>
      <c r="H1888" s="72"/>
      <c r="I1888" s="72"/>
      <c r="J1888" s="72"/>
      <c r="L1888" s="81"/>
      <c r="M1888" s="74"/>
      <c r="N1888" s="74"/>
      <c r="O1888" s="74"/>
      <c r="P1888" s="74"/>
      <c r="Q1888" s="73"/>
      <c r="R1888" s="82"/>
      <c r="S1888" s="82"/>
      <c r="T1888" s="401"/>
      <c r="U1888" s="401"/>
      <c r="V1888" s="401"/>
      <c r="Y1888" s="83"/>
      <c r="AA1888" s="401"/>
      <c r="AB1888" s="401"/>
      <c r="AI1888" s="80"/>
      <c r="AL1888" s="401"/>
      <c r="AM1888" s="401"/>
      <c r="AP1888" s="402"/>
      <c r="AS1888" s="624"/>
    </row>
    <row r="1889" spans="1:45" s="77" customFormat="1">
      <c r="A1889" s="72"/>
      <c r="B1889" s="78"/>
      <c r="C1889" s="78"/>
      <c r="E1889" s="72"/>
      <c r="F1889" s="72"/>
      <c r="G1889" s="72"/>
      <c r="H1889" s="72"/>
      <c r="I1889" s="72"/>
      <c r="J1889" s="72"/>
      <c r="L1889" s="81"/>
      <c r="M1889" s="74"/>
      <c r="N1889" s="74"/>
      <c r="O1889" s="74"/>
      <c r="P1889" s="74"/>
      <c r="Q1889" s="73"/>
      <c r="R1889" s="82"/>
      <c r="S1889" s="82"/>
      <c r="T1889" s="401"/>
      <c r="U1889" s="401"/>
      <c r="V1889" s="401"/>
      <c r="Y1889" s="83"/>
      <c r="AA1889" s="401"/>
      <c r="AB1889" s="401"/>
      <c r="AI1889" s="80"/>
      <c r="AL1889" s="401"/>
      <c r="AM1889" s="401"/>
      <c r="AP1889" s="402"/>
      <c r="AS1889" s="624"/>
    </row>
    <row r="1890" spans="1:45" s="77" customFormat="1">
      <c r="A1890" s="72"/>
      <c r="B1890" s="78"/>
      <c r="C1890" s="78"/>
      <c r="E1890" s="72"/>
      <c r="F1890" s="72"/>
      <c r="G1890" s="72"/>
      <c r="H1890" s="72"/>
      <c r="I1890" s="72"/>
      <c r="J1890" s="72"/>
      <c r="L1890" s="81"/>
      <c r="M1890" s="74"/>
      <c r="N1890" s="74"/>
      <c r="O1890" s="74"/>
      <c r="P1890" s="74"/>
      <c r="Q1890" s="73"/>
      <c r="R1890" s="82"/>
      <c r="S1890" s="82"/>
      <c r="T1890" s="401"/>
      <c r="U1890" s="401"/>
      <c r="V1890" s="401"/>
      <c r="Y1890" s="83"/>
      <c r="AA1890" s="401"/>
      <c r="AB1890" s="401"/>
      <c r="AI1890" s="80"/>
      <c r="AL1890" s="401"/>
      <c r="AM1890" s="401"/>
      <c r="AP1890" s="402"/>
      <c r="AS1890" s="624"/>
    </row>
    <row r="1891" spans="1:45" s="77" customFormat="1">
      <c r="A1891" s="72"/>
      <c r="B1891" s="78"/>
      <c r="C1891" s="78"/>
      <c r="E1891" s="72"/>
      <c r="F1891" s="72"/>
      <c r="G1891" s="72"/>
      <c r="H1891" s="72"/>
      <c r="I1891" s="72"/>
      <c r="J1891" s="72"/>
      <c r="L1891" s="81"/>
      <c r="M1891" s="74"/>
      <c r="N1891" s="74"/>
      <c r="O1891" s="74"/>
      <c r="P1891" s="74"/>
      <c r="Q1891" s="73"/>
      <c r="R1891" s="82"/>
      <c r="S1891" s="82"/>
      <c r="T1891" s="401"/>
      <c r="U1891" s="401"/>
      <c r="V1891" s="401"/>
      <c r="Y1891" s="83"/>
      <c r="AA1891" s="401"/>
      <c r="AB1891" s="401"/>
      <c r="AI1891" s="80"/>
      <c r="AL1891" s="401"/>
      <c r="AM1891" s="401"/>
      <c r="AP1891" s="402"/>
      <c r="AS1891" s="624"/>
    </row>
    <row r="1892" spans="1:45" s="77" customFormat="1">
      <c r="A1892" s="72"/>
      <c r="B1892" s="78"/>
      <c r="C1892" s="78"/>
      <c r="E1892" s="72"/>
      <c r="F1892" s="72"/>
      <c r="G1892" s="72"/>
      <c r="H1892" s="72"/>
      <c r="I1892" s="72"/>
      <c r="J1892" s="72"/>
      <c r="L1892" s="81"/>
      <c r="M1892" s="74"/>
      <c r="N1892" s="74"/>
      <c r="O1892" s="74"/>
      <c r="P1892" s="74"/>
      <c r="Q1892" s="73"/>
      <c r="R1892" s="82"/>
      <c r="S1892" s="82"/>
      <c r="T1892" s="401"/>
      <c r="U1892" s="401"/>
      <c r="V1892" s="401"/>
      <c r="Y1892" s="83"/>
      <c r="AA1892" s="401"/>
      <c r="AB1892" s="401"/>
      <c r="AI1892" s="80"/>
      <c r="AL1892" s="401"/>
      <c r="AM1892" s="401"/>
      <c r="AP1892" s="402"/>
      <c r="AS1892" s="624"/>
    </row>
    <row r="1893" spans="1:45" s="77" customFormat="1">
      <c r="A1893" s="72"/>
      <c r="B1893" s="78"/>
      <c r="C1893" s="78"/>
      <c r="E1893" s="72"/>
      <c r="F1893" s="72"/>
      <c r="G1893" s="72"/>
      <c r="H1893" s="72"/>
      <c r="I1893" s="72"/>
      <c r="J1893" s="72"/>
      <c r="L1893" s="81"/>
      <c r="M1893" s="74"/>
      <c r="N1893" s="74"/>
      <c r="O1893" s="74"/>
      <c r="P1893" s="74"/>
      <c r="Q1893" s="73"/>
      <c r="R1893" s="82"/>
      <c r="S1893" s="82"/>
      <c r="T1893" s="401"/>
      <c r="U1893" s="401"/>
      <c r="V1893" s="401"/>
      <c r="Y1893" s="83"/>
      <c r="AA1893" s="401"/>
      <c r="AB1893" s="401"/>
      <c r="AI1893" s="80"/>
      <c r="AL1893" s="401"/>
      <c r="AM1893" s="401"/>
      <c r="AP1893" s="402"/>
      <c r="AS1893" s="624"/>
    </row>
    <row r="1894" spans="1:45" s="77" customFormat="1">
      <c r="A1894" s="72"/>
      <c r="B1894" s="78"/>
      <c r="C1894" s="78"/>
      <c r="E1894" s="72"/>
      <c r="F1894" s="72"/>
      <c r="G1894" s="72"/>
      <c r="H1894" s="72"/>
      <c r="I1894" s="72"/>
      <c r="J1894" s="72"/>
      <c r="L1894" s="81"/>
      <c r="M1894" s="74"/>
      <c r="N1894" s="74"/>
      <c r="O1894" s="74"/>
      <c r="P1894" s="74"/>
      <c r="Q1894" s="73"/>
      <c r="R1894" s="82"/>
      <c r="S1894" s="82"/>
      <c r="T1894" s="401"/>
      <c r="U1894" s="401"/>
      <c r="V1894" s="401"/>
      <c r="Y1894" s="83"/>
      <c r="AA1894" s="401"/>
      <c r="AB1894" s="401"/>
      <c r="AI1894" s="80"/>
      <c r="AL1894" s="401"/>
      <c r="AM1894" s="401"/>
      <c r="AP1894" s="402"/>
      <c r="AS1894" s="624"/>
    </row>
    <row r="1895" spans="1:45" s="77" customFormat="1">
      <c r="A1895" s="72"/>
      <c r="B1895" s="78"/>
      <c r="C1895" s="78"/>
      <c r="E1895" s="72"/>
      <c r="F1895" s="72"/>
      <c r="G1895" s="72"/>
      <c r="H1895" s="72"/>
      <c r="I1895" s="72"/>
      <c r="J1895" s="72"/>
      <c r="L1895" s="81"/>
      <c r="M1895" s="74"/>
      <c r="N1895" s="74"/>
      <c r="O1895" s="74"/>
      <c r="P1895" s="74"/>
      <c r="Q1895" s="73"/>
      <c r="R1895" s="82"/>
      <c r="S1895" s="82"/>
      <c r="T1895" s="401"/>
      <c r="U1895" s="401"/>
      <c r="V1895" s="401"/>
      <c r="Y1895" s="83"/>
      <c r="AA1895" s="401"/>
      <c r="AB1895" s="401"/>
      <c r="AI1895" s="80"/>
      <c r="AL1895" s="401"/>
      <c r="AM1895" s="401"/>
      <c r="AP1895" s="402"/>
      <c r="AS1895" s="624"/>
    </row>
    <row r="1896" spans="1:45" s="77" customFormat="1">
      <c r="A1896" s="72"/>
      <c r="B1896" s="78"/>
      <c r="C1896" s="78"/>
      <c r="E1896" s="72"/>
      <c r="F1896" s="72"/>
      <c r="G1896" s="72"/>
      <c r="H1896" s="72"/>
      <c r="I1896" s="72"/>
      <c r="J1896" s="72"/>
      <c r="L1896" s="81"/>
      <c r="M1896" s="74"/>
      <c r="N1896" s="74"/>
      <c r="O1896" s="74"/>
      <c r="P1896" s="74"/>
      <c r="Q1896" s="73"/>
      <c r="R1896" s="82"/>
      <c r="S1896" s="82"/>
      <c r="T1896" s="401"/>
      <c r="U1896" s="401"/>
      <c r="V1896" s="401"/>
      <c r="Y1896" s="83"/>
      <c r="AA1896" s="401"/>
      <c r="AB1896" s="401"/>
      <c r="AI1896" s="80"/>
      <c r="AL1896" s="401"/>
      <c r="AM1896" s="401"/>
      <c r="AP1896" s="402"/>
      <c r="AS1896" s="624"/>
    </row>
    <row r="1897" spans="1:45" s="77" customFormat="1">
      <c r="A1897" s="72"/>
      <c r="B1897" s="78"/>
      <c r="C1897" s="78"/>
      <c r="E1897" s="72"/>
      <c r="F1897" s="72"/>
      <c r="G1897" s="72"/>
      <c r="H1897" s="72"/>
      <c r="I1897" s="72"/>
      <c r="J1897" s="72"/>
      <c r="L1897" s="81"/>
      <c r="M1897" s="74"/>
      <c r="N1897" s="74"/>
      <c r="O1897" s="74"/>
      <c r="P1897" s="74"/>
      <c r="Q1897" s="73"/>
      <c r="R1897" s="82"/>
      <c r="S1897" s="82"/>
      <c r="T1897" s="401"/>
      <c r="U1897" s="401"/>
      <c r="V1897" s="401"/>
      <c r="Y1897" s="83"/>
      <c r="AA1897" s="401"/>
      <c r="AB1897" s="401"/>
      <c r="AI1897" s="80"/>
      <c r="AL1897" s="401"/>
      <c r="AM1897" s="401"/>
      <c r="AP1897" s="402"/>
      <c r="AS1897" s="624"/>
    </row>
    <row r="1898" spans="1:45" s="77" customFormat="1">
      <c r="A1898" s="72"/>
      <c r="B1898" s="78"/>
      <c r="C1898" s="78"/>
      <c r="E1898" s="72"/>
      <c r="F1898" s="72"/>
      <c r="G1898" s="72"/>
      <c r="H1898" s="72"/>
      <c r="I1898" s="72"/>
      <c r="J1898" s="72"/>
      <c r="L1898" s="81"/>
      <c r="M1898" s="74"/>
      <c r="N1898" s="74"/>
      <c r="O1898" s="74"/>
      <c r="P1898" s="74"/>
      <c r="Q1898" s="73"/>
      <c r="R1898" s="82"/>
      <c r="S1898" s="82"/>
      <c r="T1898" s="401"/>
      <c r="U1898" s="401"/>
      <c r="V1898" s="401"/>
      <c r="Y1898" s="83"/>
      <c r="AA1898" s="401"/>
      <c r="AB1898" s="401"/>
      <c r="AI1898" s="80"/>
      <c r="AL1898" s="401"/>
      <c r="AM1898" s="401"/>
      <c r="AP1898" s="402"/>
      <c r="AS1898" s="624"/>
    </row>
    <row r="1899" spans="1:45" s="77" customFormat="1">
      <c r="A1899" s="72"/>
      <c r="B1899" s="78"/>
      <c r="C1899" s="78"/>
      <c r="E1899" s="72"/>
      <c r="F1899" s="72"/>
      <c r="G1899" s="72"/>
      <c r="H1899" s="72"/>
      <c r="I1899" s="72"/>
      <c r="J1899" s="72"/>
      <c r="L1899" s="81"/>
      <c r="M1899" s="74"/>
      <c r="N1899" s="74"/>
      <c r="O1899" s="74"/>
      <c r="P1899" s="74"/>
      <c r="Q1899" s="73"/>
      <c r="R1899" s="82"/>
      <c r="S1899" s="82"/>
      <c r="T1899" s="401"/>
      <c r="U1899" s="401"/>
      <c r="V1899" s="401"/>
      <c r="Y1899" s="83"/>
      <c r="AA1899" s="401"/>
      <c r="AB1899" s="401"/>
      <c r="AI1899" s="80"/>
      <c r="AL1899" s="401"/>
      <c r="AM1899" s="401"/>
      <c r="AP1899" s="402"/>
      <c r="AS1899" s="624"/>
    </row>
    <row r="1900" spans="1:45" s="77" customFormat="1">
      <c r="A1900" s="72"/>
      <c r="B1900" s="78"/>
      <c r="C1900" s="78"/>
      <c r="E1900" s="72"/>
      <c r="F1900" s="72"/>
      <c r="G1900" s="72"/>
      <c r="H1900" s="72"/>
      <c r="I1900" s="72"/>
      <c r="J1900" s="72"/>
      <c r="L1900" s="81"/>
      <c r="M1900" s="74"/>
      <c r="N1900" s="74"/>
      <c r="O1900" s="74"/>
      <c r="P1900" s="74"/>
      <c r="Q1900" s="73"/>
      <c r="R1900" s="82"/>
      <c r="S1900" s="82"/>
      <c r="T1900" s="401"/>
      <c r="U1900" s="401"/>
      <c r="V1900" s="401"/>
      <c r="Y1900" s="83"/>
      <c r="AA1900" s="401"/>
      <c r="AB1900" s="401"/>
      <c r="AI1900" s="80"/>
      <c r="AL1900" s="401"/>
      <c r="AM1900" s="401"/>
      <c r="AP1900" s="402"/>
      <c r="AS1900" s="624"/>
    </row>
    <row r="1901" spans="1:45" s="77" customFormat="1">
      <c r="A1901" s="72"/>
      <c r="B1901" s="78"/>
      <c r="C1901" s="78"/>
      <c r="E1901" s="72"/>
      <c r="F1901" s="72"/>
      <c r="G1901" s="72"/>
      <c r="H1901" s="72"/>
      <c r="I1901" s="72"/>
      <c r="J1901" s="72"/>
      <c r="L1901" s="81"/>
      <c r="M1901" s="74"/>
      <c r="N1901" s="74"/>
      <c r="O1901" s="74"/>
      <c r="P1901" s="74"/>
      <c r="Q1901" s="73"/>
      <c r="R1901" s="82"/>
      <c r="S1901" s="82"/>
      <c r="T1901" s="401"/>
      <c r="U1901" s="401"/>
      <c r="V1901" s="401"/>
      <c r="Y1901" s="83"/>
      <c r="AA1901" s="401"/>
      <c r="AB1901" s="401"/>
      <c r="AI1901" s="80"/>
      <c r="AL1901" s="401"/>
      <c r="AM1901" s="401"/>
      <c r="AP1901" s="402"/>
      <c r="AS1901" s="624"/>
    </row>
    <row r="1902" spans="1:45" s="77" customFormat="1">
      <c r="A1902" s="72"/>
      <c r="B1902" s="78"/>
      <c r="C1902" s="78"/>
      <c r="E1902" s="72"/>
      <c r="F1902" s="72"/>
      <c r="G1902" s="72"/>
      <c r="H1902" s="72"/>
      <c r="I1902" s="72"/>
      <c r="J1902" s="72"/>
      <c r="L1902" s="81"/>
      <c r="M1902" s="74"/>
      <c r="N1902" s="74"/>
      <c r="O1902" s="74"/>
      <c r="P1902" s="74"/>
      <c r="Q1902" s="73"/>
      <c r="R1902" s="82"/>
      <c r="S1902" s="82"/>
      <c r="T1902" s="401"/>
      <c r="U1902" s="401"/>
      <c r="V1902" s="401"/>
      <c r="Y1902" s="83"/>
      <c r="AA1902" s="401"/>
      <c r="AB1902" s="401"/>
      <c r="AI1902" s="80"/>
      <c r="AL1902" s="401"/>
      <c r="AM1902" s="401"/>
      <c r="AP1902" s="402"/>
      <c r="AS1902" s="624"/>
    </row>
    <row r="1903" spans="1:45" s="77" customFormat="1">
      <c r="A1903" s="72"/>
      <c r="B1903" s="78"/>
      <c r="C1903" s="78"/>
      <c r="E1903" s="72"/>
      <c r="F1903" s="72"/>
      <c r="G1903" s="72"/>
      <c r="H1903" s="72"/>
      <c r="I1903" s="72"/>
      <c r="J1903" s="72"/>
      <c r="L1903" s="81"/>
      <c r="M1903" s="74"/>
      <c r="N1903" s="74"/>
      <c r="O1903" s="74"/>
      <c r="P1903" s="74"/>
      <c r="Q1903" s="73"/>
      <c r="R1903" s="82"/>
      <c r="S1903" s="82"/>
      <c r="T1903" s="401"/>
      <c r="U1903" s="401"/>
      <c r="V1903" s="401"/>
      <c r="Y1903" s="83"/>
      <c r="AA1903" s="401"/>
      <c r="AB1903" s="401"/>
      <c r="AI1903" s="80"/>
      <c r="AL1903" s="401"/>
      <c r="AM1903" s="401"/>
      <c r="AP1903" s="402"/>
      <c r="AS1903" s="624"/>
    </row>
    <row r="1904" spans="1:45" s="77" customFormat="1">
      <c r="A1904" s="72"/>
      <c r="B1904" s="78"/>
      <c r="C1904" s="78"/>
      <c r="E1904" s="72"/>
      <c r="F1904" s="72"/>
      <c r="G1904" s="72"/>
      <c r="H1904" s="72"/>
      <c r="I1904" s="72"/>
      <c r="J1904" s="72"/>
      <c r="L1904" s="81"/>
      <c r="M1904" s="74"/>
      <c r="N1904" s="74"/>
      <c r="O1904" s="74"/>
      <c r="P1904" s="74"/>
      <c r="Q1904" s="73"/>
      <c r="R1904" s="82"/>
      <c r="S1904" s="82"/>
      <c r="T1904" s="401"/>
      <c r="U1904" s="401"/>
      <c r="V1904" s="401"/>
      <c r="Y1904" s="83"/>
      <c r="AA1904" s="401"/>
      <c r="AB1904" s="401"/>
      <c r="AI1904" s="80"/>
      <c r="AL1904" s="401"/>
      <c r="AM1904" s="401"/>
      <c r="AP1904" s="402"/>
      <c r="AS1904" s="624"/>
    </row>
    <row r="1905" spans="1:45" s="77" customFormat="1">
      <c r="A1905" s="72"/>
      <c r="B1905" s="78"/>
      <c r="C1905" s="78"/>
      <c r="E1905" s="72"/>
      <c r="F1905" s="72"/>
      <c r="G1905" s="72"/>
      <c r="H1905" s="72"/>
      <c r="I1905" s="72"/>
      <c r="J1905" s="72"/>
      <c r="L1905" s="81"/>
      <c r="M1905" s="74"/>
      <c r="N1905" s="74"/>
      <c r="O1905" s="74"/>
      <c r="P1905" s="74"/>
      <c r="Q1905" s="73"/>
      <c r="R1905" s="82"/>
      <c r="S1905" s="82"/>
      <c r="T1905" s="401"/>
      <c r="U1905" s="401"/>
      <c r="V1905" s="401"/>
      <c r="Y1905" s="83"/>
      <c r="AA1905" s="401"/>
      <c r="AB1905" s="401"/>
      <c r="AI1905" s="80"/>
      <c r="AL1905" s="401"/>
      <c r="AM1905" s="401"/>
      <c r="AP1905" s="402"/>
      <c r="AS1905" s="624"/>
    </row>
    <row r="1906" spans="1:45" s="77" customFormat="1">
      <c r="A1906" s="72"/>
      <c r="B1906" s="78"/>
      <c r="C1906" s="78"/>
      <c r="E1906" s="72"/>
      <c r="F1906" s="72"/>
      <c r="G1906" s="72"/>
      <c r="H1906" s="72"/>
      <c r="I1906" s="72"/>
      <c r="J1906" s="72"/>
      <c r="L1906" s="81"/>
      <c r="M1906" s="74"/>
      <c r="N1906" s="74"/>
      <c r="O1906" s="74"/>
      <c r="P1906" s="74"/>
      <c r="Q1906" s="73"/>
      <c r="R1906" s="82"/>
      <c r="S1906" s="82"/>
      <c r="T1906" s="401"/>
      <c r="U1906" s="401"/>
      <c r="V1906" s="401"/>
      <c r="Y1906" s="83"/>
      <c r="AA1906" s="401"/>
      <c r="AB1906" s="401"/>
      <c r="AI1906" s="80"/>
      <c r="AL1906" s="401"/>
      <c r="AM1906" s="401"/>
      <c r="AP1906" s="402"/>
      <c r="AS1906" s="624"/>
    </row>
    <row r="1907" spans="1:45" s="77" customFormat="1">
      <c r="A1907" s="72"/>
      <c r="B1907" s="78"/>
      <c r="C1907" s="78"/>
      <c r="E1907" s="72"/>
      <c r="F1907" s="72"/>
      <c r="G1907" s="72"/>
      <c r="H1907" s="72"/>
      <c r="I1907" s="72"/>
      <c r="J1907" s="72"/>
      <c r="L1907" s="81"/>
      <c r="M1907" s="74"/>
      <c r="N1907" s="74"/>
      <c r="O1907" s="74"/>
      <c r="P1907" s="74"/>
      <c r="Q1907" s="73"/>
      <c r="R1907" s="82"/>
      <c r="S1907" s="82"/>
      <c r="T1907" s="401"/>
      <c r="U1907" s="401"/>
      <c r="V1907" s="401"/>
      <c r="Y1907" s="83"/>
      <c r="AA1907" s="401"/>
      <c r="AB1907" s="401"/>
      <c r="AI1907" s="80"/>
      <c r="AL1907" s="401"/>
      <c r="AM1907" s="401"/>
      <c r="AP1907" s="402"/>
      <c r="AS1907" s="624"/>
    </row>
    <row r="1908" spans="1:45" s="77" customFormat="1">
      <c r="A1908" s="72"/>
      <c r="B1908" s="78"/>
      <c r="C1908" s="78"/>
      <c r="E1908" s="72"/>
      <c r="F1908" s="72"/>
      <c r="G1908" s="72"/>
      <c r="H1908" s="72"/>
      <c r="I1908" s="72"/>
      <c r="J1908" s="72"/>
      <c r="L1908" s="81"/>
      <c r="M1908" s="74"/>
      <c r="N1908" s="74"/>
      <c r="O1908" s="74"/>
      <c r="P1908" s="74"/>
      <c r="Q1908" s="73"/>
      <c r="R1908" s="82"/>
      <c r="S1908" s="82"/>
      <c r="T1908" s="401"/>
      <c r="U1908" s="401"/>
      <c r="V1908" s="401"/>
      <c r="Y1908" s="83"/>
      <c r="AA1908" s="401"/>
      <c r="AB1908" s="401"/>
      <c r="AI1908" s="80"/>
      <c r="AL1908" s="401"/>
      <c r="AM1908" s="401"/>
      <c r="AP1908" s="402"/>
      <c r="AS1908" s="624"/>
    </row>
    <row r="1909" spans="1:45" s="77" customFormat="1">
      <c r="A1909" s="72"/>
      <c r="B1909" s="78"/>
      <c r="C1909" s="78"/>
      <c r="E1909" s="72"/>
      <c r="F1909" s="72"/>
      <c r="G1909" s="72"/>
      <c r="H1909" s="72"/>
      <c r="I1909" s="72"/>
      <c r="J1909" s="72"/>
      <c r="L1909" s="81"/>
      <c r="M1909" s="74"/>
      <c r="N1909" s="74"/>
      <c r="O1909" s="74"/>
      <c r="P1909" s="74"/>
      <c r="Q1909" s="73"/>
      <c r="R1909" s="82"/>
      <c r="S1909" s="82"/>
      <c r="T1909" s="401"/>
      <c r="U1909" s="401"/>
      <c r="V1909" s="401"/>
      <c r="Y1909" s="83"/>
      <c r="AA1909" s="401"/>
      <c r="AB1909" s="401"/>
      <c r="AI1909" s="80"/>
      <c r="AL1909" s="401"/>
      <c r="AM1909" s="401"/>
      <c r="AP1909" s="402"/>
      <c r="AS1909" s="624"/>
    </row>
    <row r="1910" spans="1:45" s="77" customFormat="1">
      <c r="A1910" s="72"/>
      <c r="B1910" s="78"/>
      <c r="C1910" s="78"/>
      <c r="E1910" s="72"/>
      <c r="F1910" s="72"/>
      <c r="G1910" s="72"/>
      <c r="H1910" s="72"/>
      <c r="I1910" s="72"/>
      <c r="J1910" s="72"/>
      <c r="L1910" s="81"/>
      <c r="M1910" s="74"/>
      <c r="N1910" s="74"/>
      <c r="O1910" s="74"/>
      <c r="P1910" s="74"/>
      <c r="Q1910" s="73"/>
      <c r="R1910" s="82"/>
      <c r="S1910" s="82"/>
      <c r="T1910" s="401"/>
      <c r="U1910" s="401"/>
      <c r="V1910" s="401"/>
      <c r="Y1910" s="83"/>
      <c r="AA1910" s="401"/>
      <c r="AB1910" s="401"/>
      <c r="AI1910" s="80"/>
      <c r="AL1910" s="401"/>
      <c r="AM1910" s="401"/>
      <c r="AP1910" s="402"/>
      <c r="AS1910" s="624"/>
    </row>
    <row r="1911" spans="1:45" s="77" customFormat="1">
      <c r="A1911" s="72"/>
      <c r="B1911" s="78"/>
      <c r="C1911" s="78"/>
      <c r="E1911" s="72"/>
      <c r="F1911" s="72"/>
      <c r="G1911" s="72"/>
      <c r="H1911" s="72"/>
      <c r="I1911" s="72"/>
      <c r="J1911" s="72"/>
      <c r="L1911" s="81"/>
      <c r="M1911" s="74"/>
      <c r="N1911" s="74"/>
      <c r="O1911" s="74"/>
      <c r="P1911" s="74"/>
      <c r="Q1911" s="73"/>
      <c r="R1911" s="82"/>
      <c r="S1911" s="82"/>
      <c r="T1911" s="401"/>
      <c r="U1911" s="401"/>
      <c r="V1911" s="401"/>
      <c r="Y1911" s="83"/>
      <c r="AA1911" s="401"/>
      <c r="AB1911" s="401"/>
      <c r="AI1911" s="80"/>
      <c r="AL1911" s="401"/>
      <c r="AM1911" s="401"/>
      <c r="AP1911" s="402"/>
      <c r="AS1911" s="624"/>
    </row>
    <row r="1912" spans="1:45" s="77" customFormat="1">
      <c r="A1912" s="72"/>
      <c r="B1912" s="78"/>
      <c r="C1912" s="78"/>
      <c r="E1912" s="72"/>
      <c r="F1912" s="72"/>
      <c r="G1912" s="72"/>
      <c r="H1912" s="72"/>
      <c r="I1912" s="72"/>
      <c r="J1912" s="72"/>
      <c r="L1912" s="81"/>
      <c r="M1912" s="74"/>
      <c r="N1912" s="74"/>
      <c r="O1912" s="74"/>
      <c r="P1912" s="74"/>
      <c r="Q1912" s="73"/>
      <c r="R1912" s="82"/>
      <c r="S1912" s="82"/>
      <c r="T1912" s="401"/>
      <c r="U1912" s="401"/>
      <c r="V1912" s="401"/>
      <c r="Y1912" s="83"/>
      <c r="AA1912" s="401"/>
      <c r="AB1912" s="401"/>
      <c r="AI1912" s="80"/>
      <c r="AL1912" s="401"/>
      <c r="AM1912" s="401"/>
      <c r="AP1912" s="402"/>
      <c r="AS1912" s="624"/>
    </row>
    <row r="1913" spans="1:45" s="77" customFormat="1">
      <c r="A1913" s="72"/>
      <c r="B1913" s="78"/>
      <c r="C1913" s="78"/>
      <c r="E1913" s="72"/>
      <c r="F1913" s="72"/>
      <c r="G1913" s="72"/>
      <c r="H1913" s="72"/>
      <c r="I1913" s="72"/>
      <c r="J1913" s="72"/>
      <c r="L1913" s="81"/>
      <c r="M1913" s="74"/>
      <c r="N1913" s="74"/>
      <c r="O1913" s="74"/>
      <c r="P1913" s="74"/>
      <c r="Q1913" s="73"/>
      <c r="R1913" s="82"/>
      <c r="S1913" s="82"/>
      <c r="T1913" s="401"/>
      <c r="U1913" s="401"/>
      <c r="V1913" s="401"/>
      <c r="Y1913" s="83"/>
      <c r="AA1913" s="401"/>
      <c r="AB1913" s="401"/>
      <c r="AI1913" s="80"/>
      <c r="AL1913" s="401"/>
      <c r="AM1913" s="401"/>
      <c r="AP1913" s="402"/>
      <c r="AS1913" s="624"/>
    </row>
    <row r="1914" spans="1:45" s="77" customFormat="1">
      <c r="A1914" s="72"/>
      <c r="B1914" s="78"/>
      <c r="C1914" s="78"/>
      <c r="E1914" s="72"/>
      <c r="F1914" s="72"/>
      <c r="G1914" s="72"/>
      <c r="H1914" s="72"/>
      <c r="I1914" s="72"/>
      <c r="J1914" s="72"/>
      <c r="L1914" s="81"/>
      <c r="M1914" s="74"/>
      <c r="N1914" s="74"/>
      <c r="O1914" s="74"/>
      <c r="P1914" s="74"/>
      <c r="Q1914" s="73"/>
      <c r="R1914" s="82"/>
      <c r="S1914" s="82"/>
      <c r="T1914" s="401"/>
      <c r="U1914" s="401"/>
      <c r="V1914" s="401"/>
      <c r="Y1914" s="83"/>
      <c r="AA1914" s="401"/>
      <c r="AB1914" s="401"/>
      <c r="AI1914" s="80"/>
      <c r="AL1914" s="401"/>
      <c r="AM1914" s="401"/>
      <c r="AP1914" s="402"/>
      <c r="AS1914" s="624"/>
    </row>
    <row r="1915" spans="1:45" s="77" customFormat="1">
      <c r="A1915" s="72"/>
      <c r="B1915" s="78"/>
      <c r="C1915" s="78"/>
      <c r="E1915" s="72"/>
      <c r="F1915" s="72"/>
      <c r="G1915" s="72"/>
      <c r="H1915" s="72"/>
      <c r="I1915" s="72"/>
      <c r="J1915" s="72"/>
      <c r="L1915" s="81"/>
      <c r="M1915" s="74"/>
      <c r="N1915" s="74"/>
      <c r="O1915" s="74"/>
      <c r="P1915" s="74"/>
      <c r="Q1915" s="73"/>
      <c r="R1915" s="82"/>
      <c r="S1915" s="82"/>
      <c r="T1915" s="401"/>
      <c r="U1915" s="401"/>
      <c r="V1915" s="401"/>
      <c r="Y1915" s="83"/>
      <c r="AA1915" s="401"/>
      <c r="AB1915" s="401"/>
      <c r="AI1915" s="80"/>
      <c r="AL1915" s="401"/>
      <c r="AM1915" s="401"/>
      <c r="AP1915" s="402"/>
      <c r="AS1915" s="624"/>
    </row>
    <row r="1916" spans="1:45" s="77" customFormat="1">
      <c r="A1916" s="72"/>
      <c r="B1916" s="78"/>
      <c r="C1916" s="78"/>
      <c r="E1916" s="72"/>
      <c r="F1916" s="72"/>
      <c r="G1916" s="72"/>
      <c r="H1916" s="72"/>
      <c r="I1916" s="72"/>
      <c r="J1916" s="72"/>
      <c r="L1916" s="81"/>
      <c r="M1916" s="74"/>
      <c r="N1916" s="74"/>
      <c r="O1916" s="74"/>
      <c r="P1916" s="74"/>
      <c r="Q1916" s="73"/>
      <c r="R1916" s="82"/>
      <c r="S1916" s="82"/>
      <c r="T1916" s="401"/>
      <c r="U1916" s="401"/>
      <c r="V1916" s="401"/>
      <c r="Y1916" s="83"/>
      <c r="AA1916" s="401"/>
      <c r="AB1916" s="401"/>
      <c r="AI1916" s="80"/>
      <c r="AL1916" s="401"/>
      <c r="AM1916" s="401"/>
      <c r="AP1916" s="402"/>
      <c r="AS1916" s="624"/>
    </row>
    <row r="1917" spans="1:45" s="77" customFormat="1">
      <c r="A1917" s="72"/>
      <c r="B1917" s="78"/>
      <c r="C1917" s="78"/>
      <c r="E1917" s="72"/>
      <c r="F1917" s="72"/>
      <c r="G1917" s="72"/>
      <c r="H1917" s="72"/>
      <c r="I1917" s="72"/>
      <c r="J1917" s="72"/>
      <c r="L1917" s="81"/>
      <c r="M1917" s="74"/>
      <c r="N1917" s="74"/>
      <c r="O1917" s="74"/>
      <c r="P1917" s="74"/>
      <c r="Q1917" s="73"/>
      <c r="R1917" s="82"/>
      <c r="S1917" s="82"/>
      <c r="T1917" s="401"/>
      <c r="U1917" s="401"/>
      <c r="V1917" s="401"/>
      <c r="Y1917" s="83"/>
      <c r="AA1917" s="401"/>
      <c r="AB1917" s="401"/>
      <c r="AI1917" s="80"/>
      <c r="AL1917" s="401"/>
      <c r="AM1917" s="401"/>
      <c r="AP1917" s="402"/>
      <c r="AS1917" s="624"/>
    </row>
    <row r="1918" spans="1:45" s="77" customFormat="1">
      <c r="A1918" s="72"/>
      <c r="B1918" s="78"/>
      <c r="C1918" s="78"/>
      <c r="E1918" s="72"/>
      <c r="F1918" s="72"/>
      <c r="G1918" s="72"/>
      <c r="H1918" s="72"/>
      <c r="I1918" s="72"/>
      <c r="J1918" s="72"/>
      <c r="L1918" s="81"/>
      <c r="M1918" s="74"/>
      <c r="N1918" s="74"/>
      <c r="O1918" s="74"/>
      <c r="P1918" s="74"/>
      <c r="Q1918" s="73"/>
      <c r="R1918" s="82"/>
      <c r="S1918" s="82"/>
      <c r="T1918" s="401"/>
      <c r="U1918" s="401"/>
      <c r="V1918" s="401"/>
      <c r="Y1918" s="83"/>
      <c r="AA1918" s="401"/>
      <c r="AB1918" s="401"/>
      <c r="AI1918" s="80"/>
      <c r="AL1918" s="401"/>
      <c r="AM1918" s="401"/>
      <c r="AP1918" s="402"/>
      <c r="AS1918" s="624"/>
    </row>
    <row r="1919" spans="1:45" s="77" customFormat="1">
      <c r="A1919" s="72"/>
      <c r="B1919" s="78"/>
      <c r="C1919" s="78"/>
      <c r="E1919" s="72"/>
      <c r="F1919" s="72"/>
      <c r="G1919" s="72"/>
      <c r="H1919" s="72"/>
      <c r="I1919" s="72"/>
      <c r="J1919" s="72"/>
      <c r="L1919" s="81"/>
      <c r="M1919" s="74"/>
      <c r="N1919" s="74"/>
      <c r="O1919" s="74"/>
      <c r="P1919" s="74"/>
      <c r="Q1919" s="73"/>
      <c r="R1919" s="82"/>
      <c r="S1919" s="82"/>
      <c r="T1919" s="401"/>
      <c r="U1919" s="401"/>
      <c r="V1919" s="401"/>
      <c r="Y1919" s="83"/>
      <c r="AA1919" s="401"/>
      <c r="AB1919" s="401"/>
      <c r="AI1919" s="80"/>
      <c r="AL1919" s="401"/>
      <c r="AM1919" s="401"/>
      <c r="AP1919" s="402"/>
      <c r="AS1919" s="624"/>
    </row>
    <row r="1920" spans="1:45" s="77" customFormat="1">
      <c r="A1920" s="72"/>
      <c r="B1920" s="78"/>
      <c r="C1920" s="78"/>
      <c r="E1920" s="72"/>
      <c r="F1920" s="72"/>
      <c r="G1920" s="72"/>
      <c r="H1920" s="72"/>
      <c r="I1920" s="72"/>
      <c r="J1920" s="72"/>
      <c r="L1920" s="81"/>
      <c r="M1920" s="74"/>
      <c r="N1920" s="74"/>
      <c r="O1920" s="74"/>
      <c r="P1920" s="74"/>
      <c r="Q1920" s="73"/>
      <c r="R1920" s="82"/>
      <c r="S1920" s="82"/>
      <c r="T1920" s="401"/>
      <c r="U1920" s="401"/>
      <c r="V1920" s="401"/>
      <c r="Y1920" s="83"/>
      <c r="AA1920" s="401"/>
      <c r="AB1920" s="401"/>
      <c r="AI1920" s="80"/>
      <c r="AL1920" s="401"/>
      <c r="AM1920" s="401"/>
      <c r="AP1920" s="402"/>
      <c r="AS1920" s="624"/>
    </row>
    <row r="1921" spans="1:45" s="77" customFormat="1">
      <c r="A1921" s="72"/>
      <c r="B1921" s="78"/>
      <c r="C1921" s="78"/>
      <c r="E1921" s="72"/>
      <c r="F1921" s="72"/>
      <c r="G1921" s="72"/>
      <c r="H1921" s="72"/>
      <c r="I1921" s="72"/>
      <c r="J1921" s="72"/>
      <c r="L1921" s="81"/>
      <c r="M1921" s="74"/>
      <c r="N1921" s="74"/>
      <c r="O1921" s="74"/>
      <c r="P1921" s="74"/>
      <c r="Q1921" s="73"/>
      <c r="R1921" s="82"/>
      <c r="S1921" s="82"/>
      <c r="T1921" s="401"/>
      <c r="U1921" s="401"/>
      <c r="V1921" s="401"/>
      <c r="Y1921" s="83"/>
      <c r="AA1921" s="401"/>
      <c r="AB1921" s="401"/>
      <c r="AI1921" s="80"/>
      <c r="AL1921" s="401"/>
      <c r="AM1921" s="401"/>
      <c r="AP1921" s="402"/>
      <c r="AS1921" s="624"/>
    </row>
    <row r="1922" spans="1:45" s="77" customFormat="1">
      <c r="A1922" s="72"/>
      <c r="B1922" s="78"/>
      <c r="C1922" s="78"/>
      <c r="E1922" s="72"/>
      <c r="F1922" s="72"/>
      <c r="G1922" s="72"/>
      <c r="H1922" s="72"/>
      <c r="I1922" s="72"/>
      <c r="J1922" s="72"/>
      <c r="L1922" s="81"/>
      <c r="M1922" s="74"/>
      <c r="N1922" s="74"/>
      <c r="O1922" s="74"/>
      <c r="P1922" s="74"/>
      <c r="Q1922" s="73"/>
      <c r="R1922" s="82"/>
      <c r="S1922" s="82"/>
      <c r="T1922" s="401"/>
      <c r="U1922" s="401"/>
      <c r="V1922" s="401"/>
      <c r="Y1922" s="83"/>
      <c r="AA1922" s="401"/>
      <c r="AB1922" s="401"/>
      <c r="AI1922" s="80"/>
      <c r="AL1922" s="401"/>
      <c r="AM1922" s="401"/>
      <c r="AP1922" s="402"/>
      <c r="AS1922" s="624"/>
    </row>
    <row r="1923" spans="1:45" s="77" customFormat="1">
      <c r="A1923" s="72"/>
      <c r="B1923" s="78"/>
      <c r="C1923" s="78"/>
      <c r="E1923" s="72"/>
      <c r="F1923" s="72"/>
      <c r="G1923" s="72"/>
      <c r="H1923" s="72"/>
      <c r="I1923" s="72"/>
      <c r="J1923" s="72"/>
      <c r="L1923" s="81"/>
      <c r="M1923" s="74"/>
      <c r="N1923" s="74"/>
      <c r="O1923" s="74"/>
      <c r="P1923" s="74"/>
      <c r="Q1923" s="73"/>
      <c r="R1923" s="82"/>
      <c r="S1923" s="82"/>
      <c r="T1923" s="401"/>
      <c r="U1923" s="401"/>
      <c r="V1923" s="401"/>
      <c r="Y1923" s="83"/>
      <c r="AA1923" s="401"/>
      <c r="AB1923" s="401"/>
      <c r="AI1923" s="80"/>
      <c r="AL1923" s="401"/>
      <c r="AM1923" s="401"/>
      <c r="AP1923" s="402"/>
      <c r="AS1923" s="624"/>
    </row>
    <row r="1924" spans="1:45" s="77" customFormat="1">
      <c r="A1924" s="72"/>
      <c r="B1924" s="78"/>
      <c r="C1924" s="78"/>
      <c r="E1924" s="72"/>
      <c r="F1924" s="72"/>
      <c r="G1924" s="72"/>
      <c r="H1924" s="72"/>
      <c r="I1924" s="72"/>
      <c r="J1924" s="72"/>
      <c r="L1924" s="81"/>
      <c r="M1924" s="74"/>
      <c r="N1924" s="74"/>
      <c r="O1924" s="74"/>
      <c r="P1924" s="74"/>
      <c r="Q1924" s="73"/>
      <c r="R1924" s="82"/>
      <c r="S1924" s="82"/>
      <c r="T1924" s="401"/>
      <c r="U1924" s="401"/>
      <c r="V1924" s="401"/>
      <c r="Y1924" s="83"/>
      <c r="AA1924" s="401"/>
      <c r="AB1924" s="401"/>
      <c r="AI1924" s="80"/>
      <c r="AL1924" s="401"/>
      <c r="AM1924" s="401"/>
      <c r="AP1924" s="402"/>
      <c r="AS1924" s="624"/>
    </row>
    <row r="1925" spans="1:45" s="77" customFormat="1">
      <c r="A1925" s="72"/>
      <c r="B1925" s="78"/>
      <c r="C1925" s="78"/>
      <c r="E1925" s="72"/>
      <c r="F1925" s="72"/>
      <c r="G1925" s="72"/>
      <c r="H1925" s="72"/>
      <c r="I1925" s="72"/>
      <c r="J1925" s="72"/>
      <c r="L1925" s="81"/>
      <c r="M1925" s="74"/>
      <c r="N1925" s="74"/>
      <c r="O1925" s="74"/>
      <c r="P1925" s="74"/>
      <c r="Q1925" s="73"/>
      <c r="R1925" s="82"/>
      <c r="S1925" s="82"/>
      <c r="T1925" s="401"/>
      <c r="U1925" s="401"/>
      <c r="V1925" s="401"/>
      <c r="Y1925" s="83"/>
      <c r="AA1925" s="401"/>
      <c r="AB1925" s="401"/>
      <c r="AI1925" s="80"/>
      <c r="AL1925" s="401"/>
      <c r="AM1925" s="401"/>
      <c r="AP1925" s="402"/>
      <c r="AS1925" s="624"/>
    </row>
    <row r="1926" spans="1:45" s="77" customFormat="1">
      <c r="A1926" s="72"/>
      <c r="B1926" s="78"/>
      <c r="C1926" s="78"/>
      <c r="E1926" s="72"/>
      <c r="F1926" s="72"/>
      <c r="G1926" s="72"/>
      <c r="H1926" s="72"/>
      <c r="I1926" s="72"/>
      <c r="J1926" s="72"/>
      <c r="L1926" s="81"/>
      <c r="M1926" s="74"/>
      <c r="N1926" s="74"/>
      <c r="O1926" s="74"/>
      <c r="P1926" s="74"/>
      <c r="Q1926" s="73"/>
      <c r="R1926" s="82"/>
      <c r="S1926" s="82"/>
      <c r="T1926" s="401"/>
      <c r="U1926" s="401"/>
      <c r="V1926" s="401"/>
      <c r="Y1926" s="83"/>
      <c r="AA1926" s="401"/>
      <c r="AB1926" s="401"/>
      <c r="AI1926" s="80"/>
      <c r="AL1926" s="401"/>
      <c r="AM1926" s="401"/>
      <c r="AP1926" s="402"/>
      <c r="AS1926" s="624"/>
    </row>
    <row r="1927" spans="1:45" s="77" customFormat="1">
      <c r="A1927" s="72"/>
      <c r="B1927" s="78"/>
      <c r="C1927" s="78"/>
      <c r="E1927" s="72"/>
      <c r="F1927" s="72"/>
      <c r="G1927" s="72"/>
      <c r="H1927" s="72"/>
      <c r="I1927" s="72"/>
      <c r="J1927" s="72"/>
      <c r="L1927" s="81"/>
      <c r="M1927" s="74"/>
      <c r="N1927" s="74"/>
      <c r="O1927" s="74"/>
      <c r="P1927" s="74"/>
      <c r="Q1927" s="73"/>
      <c r="R1927" s="82"/>
      <c r="S1927" s="82"/>
      <c r="T1927" s="401"/>
      <c r="U1927" s="401"/>
      <c r="V1927" s="401"/>
      <c r="Y1927" s="83"/>
      <c r="AA1927" s="401"/>
      <c r="AB1927" s="401"/>
      <c r="AI1927" s="80"/>
      <c r="AL1927" s="401"/>
      <c r="AM1927" s="401"/>
      <c r="AP1927" s="402"/>
      <c r="AS1927" s="624"/>
    </row>
    <row r="1928" spans="1:45" s="77" customFormat="1">
      <c r="A1928" s="72"/>
      <c r="B1928" s="78"/>
      <c r="C1928" s="78"/>
      <c r="E1928" s="72"/>
      <c r="F1928" s="72"/>
      <c r="G1928" s="72"/>
      <c r="H1928" s="72"/>
      <c r="I1928" s="72"/>
      <c r="J1928" s="72"/>
      <c r="L1928" s="81"/>
      <c r="M1928" s="74"/>
      <c r="N1928" s="74"/>
      <c r="O1928" s="74"/>
      <c r="P1928" s="74"/>
      <c r="Q1928" s="73"/>
      <c r="R1928" s="82"/>
      <c r="S1928" s="82"/>
      <c r="T1928" s="401"/>
      <c r="U1928" s="401"/>
      <c r="V1928" s="401"/>
      <c r="Y1928" s="83"/>
      <c r="AA1928" s="401"/>
      <c r="AB1928" s="401"/>
      <c r="AI1928" s="80"/>
      <c r="AL1928" s="401"/>
      <c r="AM1928" s="401"/>
      <c r="AP1928" s="402"/>
      <c r="AS1928" s="624"/>
    </row>
    <row r="1929" spans="1:45" s="77" customFormat="1">
      <c r="A1929" s="72"/>
      <c r="B1929" s="78"/>
      <c r="C1929" s="78"/>
      <c r="E1929" s="72"/>
      <c r="F1929" s="72"/>
      <c r="G1929" s="72"/>
      <c r="H1929" s="72"/>
      <c r="I1929" s="72"/>
      <c r="J1929" s="72"/>
      <c r="L1929" s="81"/>
      <c r="M1929" s="74"/>
      <c r="N1929" s="74"/>
      <c r="O1929" s="74"/>
      <c r="P1929" s="74"/>
      <c r="Q1929" s="73"/>
      <c r="R1929" s="82"/>
      <c r="S1929" s="82"/>
      <c r="T1929" s="401"/>
      <c r="U1929" s="401"/>
      <c r="V1929" s="401"/>
      <c r="Y1929" s="83"/>
      <c r="AA1929" s="401"/>
      <c r="AB1929" s="401"/>
      <c r="AI1929" s="80"/>
      <c r="AL1929" s="401"/>
      <c r="AM1929" s="401"/>
      <c r="AP1929" s="402"/>
      <c r="AS1929" s="624"/>
    </row>
    <row r="1930" spans="1:45" s="77" customFormat="1">
      <c r="A1930" s="72"/>
      <c r="B1930" s="78"/>
      <c r="C1930" s="78"/>
      <c r="E1930" s="72"/>
      <c r="F1930" s="72"/>
      <c r="G1930" s="72"/>
      <c r="H1930" s="72"/>
      <c r="I1930" s="72"/>
      <c r="J1930" s="72"/>
      <c r="L1930" s="81"/>
      <c r="M1930" s="74"/>
      <c r="N1930" s="74"/>
      <c r="O1930" s="74"/>
      <c r="P1930" s="74"/>
      <c r="Q1930" s="73"/>
      <c r="R1930" s="82"/>
      <c r="S1930" s="82"/>
      <c r="T1930" s="401"/>
      <c r="U1930" s="401"/>
      <c r="V1930" s="401"/>
      <c r="Y1930" s="83"/>
      <c r="AA1930" s="401"/>
      <c r="AB1930" s="401"/>
      <c r="AI1930" s="80"/>
      <c r="AL1930" s="401"/>
      <c r="AM1930" s="401"/>
      <c r="AP1930" s="402"/>
      <c r="AS1930" s="624"/>
    </row>
    <row r="1931" spans="1:45" s="77" customFormat="1">
      <c r="A1931" s="72"/>
      <c r="B1931" s="78"/>
      <c r="C1931" s="78"/>
      <c r="E1931" s="72"/>
      <c r="F1931" s="72"/>
      <c r="G1931" s="72"/>
      <c r="H1931" s="72"/>
      <c r="I1931" s="72"/>
      <c r="J1931" s="72"/>
      <c r="L1931" s="81"/>
      <c r="M1931" s="74"/>
      <c r="N1931" s="74"/>
      <c r="O1931" s="74"/>
      <c r="P1931" s="74"/>
      <c r="Q1931" s="73"/>
      <c r="R1931" s="82"/>
      <c r="S1931" s="82"/>
      <c r="T1931" s="401"/>
      <c r="U1931" s="401"/>
      <c r="V1931" s="401"/>
      <c r="Y1931" s="83"/>
      <c r="AA1931" s="401"/>
      <c r="AB1931" s="401"/>
      <c r="AI1931" s="80"/>
      <c r="AL1931" s="401"/>
      <c r="AM1931" s="401"/>
      <c r="AP1931" s="402"/>
      <c r="AS1931" s="624"/>
    </row>
    <row r="1932" spans="1:45" s="77" customFormat="1">
      <c r="A1932" s="72"/>
      <c r="B1932" s="78"/>
      <c r="C1932" s="78"/>
      <c r="E1932" s="72"/>
      <c r="F1932" s="72"/>
      <c r="G1932" s="72"/>
      <c r="H1932" s="72"/>
      <c r="I1932" s="72"/>
      <c r="J1932" s="72"/>
      <c r="L1932" s="81"/>
      <c r="M1932" s="74"/>
      <c r="N1932" s="74"/>
      <c r="O1932" s="74"/>
      <c r="P1932" s="74"/>
      <c r="Q1932" s="73"/>
      <c r="R1932" s="82"/>
      <c r="S1932" s="82"/>
      <c r="T1932" s="401"/>
      <c r="U1932" s="401"/>
      <c r="V1932" s="401"/>
      <c r="Y1932" s="83"/>
      <c r="AA1932" s="401"/>
      <c r="AB1932" s="401"/>
      <c r="AI1932" s="80"/>
      <c r="AL1932" s="401"/>
      <c r="AM1932" s="401"/>
      <c r="AP1932" s="402"/>
      <c r="AS1932" s="624"/>
    </row>
    <row r="1933" spans="1:45" s="77" customFormat="1">
      <c r="A1933" s="72"/>
      <c r="B1933" s="78"/>
      <c r="C1933" s="78"/>
      <c r="E1933" s="72"/>
      <c r="F1933" s="72"/>
      <c r="G1933" s="72"/>
      <c r="H1933" s="72"/>
      <c r="I1933" s="72"/>
      <c r="J1933" s="72"/>
      <c r="L1933" s="81"/>
      <c r="M1933" s="74"/>
      <c r="N1933" s="74"/>
      <c r="O1933" s="74"/>
      <c r="P1933" s="74"/>
      <c r="Q1933" s="73"/>
      <c r="R1933" s="82"/>
      <c r="S1933" s="82"/>
      <c r="T1933" s="401"/>
      <c r="U1933" s="401"/>
      <c r="V1933" s="401"/>
      <c r="Y1933" s="83"/>
      <c r="AA1933" s="401"/>
      <c r="AB1933" s="401"/>
      <c r="AI1933" s="80"/>
      <c r="AL1933" s="401"/>
      <c r="AM1933" s="401"/>
      <c r="AP1933" s="402"/>
      <c r="AS1933" s="624"/>
    </row>
    <row r="1934" spans="1:45" s="77" customFormat="1">
      <c r="A1934" s="72"/>
      <c r="B1934" s="78"/>
      <c r="C1934" s="78"/>
      <c r="E1934" s="72"/>
      <c r="F1934" s="72"/>
      <c r="G1934" s="72"/>
      <c r="H1934" s="72"/>
      <c r="I1934" s="72"/>
      <c r="J1934" s="72"/>
      <c r="L1934" s="81"/>
      <c r="M1934" s="74"/>
      <c r="N1934" s="74"/>
      <c r="O1934" s="74"/>
      <c r="P1934" s="74"/>
      <c r="Q1934" s="73"/>
      <c r="R1934" s="82"/>
      <c r="S1934" s="82"/>
      <c r="T1934" s="401"/>
      <c r="U1934" s="401"/>
      <c r="V1934" s="401"/>
      <c r="Y1934" s="83"/>
      <c r="AA1934" s="401"/>
      <c r="AB1934" s="401"/>
      <c r="AI1934" s="80"/>
      <c r="AL1934" s="401"/>
      <c r="AM1934" s="401"/>
      <c r="AP1934" s="402"/>
      <c r="AS1934" s="624"/>
    </row>
    <row r="1935" spans="1:45" s="77" customFormat="1">
      <c r="A1935" s="72"/>
      <c r="B1935" s="78"/>
      <c r="C1935" s="78"/>
      <c r="E1935" s="72"/>
      <c r="F1935" s="72"/>
      <c r="G1935" s="72"/>
      <c r="H1935" s="72"/>
      <c r="I1935" s="72"/>
      <c r="J1935" s="72"/>
      <c r="L1935" s="81"/>
      <c r="M1935" s="74"/>
      <c r="N1935" s="74"/>
      <c r="O1935" s="74"/>
      <c r="P1935" s="74"/>
      <c r="Q1935" s="73"/>
      <c r="R1935" s="82"/>
      <c r="S1935" s="82"/>
      <c r="T1935" s="401"/>
      <c r="U1935" s="401"/>
      <c r="V1935" s="401"/>
      <c r="Y1935" s="83"/>
      <c r="AA1935" s="401"/>
      <c r="AB1935" s="401"/>
      <c r="AI1935" s="80"/>
      <c r="AL1935" s="401"/>
      <c r="AM1935" s="401"/>
      <c r="AP1935" s="402"/>
      <c r="AS1935" s="624"/>
    </row>
    <row r="1936" spans="1:45" s="77" customFormat="1">
      <c r="A1936" s="72"/>
      <c r="B1936" s="78"/>
      <c r="C1936" s="78"/>
      <c r="E1936" s="72"/>
      <c r="F1936" s="72"/>
      <c r="G1936" s="72"/>
      <c r="H1936" s="72"/>
      <c r="I1936" s="72"/>
      <c r="J1936" s="72"/>
      <c r="L1936" s="81"/>
      <c r="M1936" s="74"/>
      <c r="N1936" s="74"/>
      <c r="O1936" s="74"/>
      <c r="P1936" s="74"/>
      <c r="Q1936" s="73"/>
      <c r="R1936" s="82"/>
      <c r="S1936" s="82"/>
      <c r="T1936" s="401"/>
      <c r="U1936" s="401"/>
      <c r="V1936" s="401"/>
      <c r="Y1936" s="83"/>
      <c r="AA1936" s="401"/>
      <c r="AB1936" s="401"/>
      <c r="AI1936" s="80"/>
      <c r="AL1936" s="401"/>
      <c r="AM1936" s="401"/>
      <c r="AP1936" s="402"/>
      <c r="AS1936" s="624"/>
    </row>
    <row r="1937" spans="1:45" s="77" customFormat="1">
      <c r="A1937" s="72"/>
      <c r="B1937" s="78"/>
      <c r="C1937" s="78"/>
      <c r="E1937" s="72"/>
      <c r="F1937" s="72"/>
      <c r="G1937" s="72"/>
      <c r="H1937" s="72"/>
      <c r="I1937" s="72"/>
      <c r="J1937" s="72"/>
      <c r="L1937" s="81"/>
      <c r="M1937" s="74"/>
      <c r="N1937" s="74"/>
      <c r="O1937" s="74"/>
      <c r="P1937" s="74"/>
      <c r="Q1937" s="73"/>
      <c r="R1937" s="82"/>
      <c r="S1937" s="82"/>
      <c r="T1937" s="401"/>
      <c r="U1937" s="401"/>
      <c r="V1937" s="401"/>
      <c r="Y1937" s="83"/>
      <c r="AA1937" s="401"/>
      <c r="AB1937" s="401"/>
      <c r="AI1937" s="80"/>
      <c r="AL1937" s="401"/>
      <c r="AM1937" s="401"/>
      <c r="AP1937" s="402"/>
      <c r="AS1937" s="624"/>
    </row>
    <row r="1938" spans="1:45" s="77" customFormat="1">
      <c r="A1938" s="72"/>
      <c r="B1938" s="78"/>
      <c r="C1938" s="78"/>
      <c r="E1938" s="72"/>
      <c r="F1938" s="72"/>
      <c r="G1938" s="72"/>
      <c r="H1938" s="72"/>
      <c r="I1938" s="72"/>
      <c r="J1938" s="72"/>
      <c r="L1938" s="81"/>
      <c r="M1938" s="74"/>
      <c r="N1938" s="74"/>
      <c r="O1938" s="74"/>
      <c r="P1938" s="74"/>
      <c r="Q1938" s="73"/>
      <c r="R1938" s="82"/>
      <c r="S1938" s="82"/>
      <c r="T1938" s="401"/>
      <c r="U1938" s="401"/>
      <c r="V1938" s="401"/>
      <c r="Y1938" s="83"/>
      <c r="AA1938" s="401"/>
      <c r="AB1938" s="401"/>
      <c r="AI1938" s="80"/>
      <c r="AL1938" s="401"/>
      <c r="AM1938" s="401"/>
      <c r="AP1938" s="402"/>
      <c r="AS1938" s="624"/>
    </row>
    <row r="1939" spans="1:45" s="77" customFormat="1">
      <c r="A1939" s="72"/>
      <c r="B1939" s="78"/>
      <c r="C1939" s="78"/>
      <c r="E1939" s="72"/>
      <c r="F1939" s="72"/>
      <c r="G1939" s="72"/>
      <c r="H1939" s="72"/>
      <c r="I1939" s="72"/>
      <c r="J1939" s="72"/>
      <c r="L1939" s="81"/>
      <c r="M1939" s="74"/>
      <c r="N1939" s="74"/>
      <c r="O1939" s="74"/>
      <c r="P1939" s="74"/>
      <c r="Q1939" s="73"/>
      <c r="R1939" s="82"/>
      <c r="S1939" s="82"/>
      <c r="T1939" s="401"/>
      <c r="U1939" s="401"/>
      <c r="V1939" s="401"/>
      <c r="Y1939" s="83"/>
      <c r="AA1939" s="401"/>
      <c r="AB1939" s="401"/>
      <c r="AI1939" s="80"/>
      <c r="AL1939" s="401"/>
      <c r="AM1939" s="401"/>
      <c r="AP1939" s="402"/>
      <c r="AS1939" s="624"/>
    </row>
    <row r="1940" spans="1:45" s="77" customFormat="1">
      <c r="A1940" s="72"/>
      <c r="B1940" s="78"/>
      <c r="C1940" s="78"/>
      <c r="E1940" s="72"/>
      <c r="F1940" s="72"/>
      <c r="G1940" s="72"/>
      <c r="H1940" s="72"/>
      <c r="I1940" s="72"/>
      <c r="J1940" s="72"/>
      <c r="L1940" s="81"/>
      <c r="M1940" s="74"/>
      <c r="N1940" s="74"/>
      <c r="O1940" s="74"/>
      <c r="P1940" s="74"/>
      <c r="Q1940" s="73"/>
      <c r="R1940" s="82"/>
      <c r="S1940" s="82"/>
      <c r="T1940" s="401"/>
      <c r="U1940" s="401"/>
      <c r="V1940" s="401"/>
      <c r="Y1940" s="83"/>
      <c r="AA1940" s="401"/>
      <c r="AB1940" s="401"/>
      <c r="AI1940" s="80"/>
      <c r="AL1940" s="401"/>
      <c r="AM1940" s="401"/>
      <c r="AP1940" s="402"/>
      <c r="AS1940" s="624"/>
    </row>
    <row r="1941" spans="1:45" s="77" customFormat="1">
      <c r="A1941" s="72"/>
      <c r="B1941" s="78"/>
      <c r="C1941" s="78"/>
      <c r="E1941" s="72"/>
      <c r="F1941" s="72"/>
      <c r="G1941" s="72"/>
      <c r="H1941" s="72"/>
      <c r="I1941" s="72"/>
      <c r="J1941" s="72"/>
      <c r="L1941" s="81"/>
      <c r="M1941" s="74"/>
      <c r="N1941" s="74"/>
      <c r="O1941" s="74"/>
      <c r="P1941" s="74"/>
      <c r="Q1941" s="73"/>
      <c r="R1941" s="82"/>
      <c r="S1941" s="82"/>
      <c r="T1941" s="401"/>
      <c r="U1941" s="401"/>
      <c r="V1941" s="401"/>
      <c r="Y1941" s="83"/>
      <c r="AA1941" s="401"/>
      <c r="AB1941" s="401"/>
      <c r="AI1941" s="80"/>
      <c r="AL1941" s="401"/>
      <c r="AM1941" s="401"/>
      <c r="AP1941" s="402"/>
      <c r="AS1941" s="624"/>
    </row>
    <row r="1942" spans="1:45" s="77" customFormat="1">
      <c r="A1942" s="72"/>
      <c r="B1942" s="78"/>
      <c r="C1942" s="78"/>
      <c r="E1942" s="72"/>
      <c r="F1942" s="72"/>
      <c r="G1942" s="72"/>
      <c r="H1942" s="72"/>
      <c r="I1942" s="72"/>
      <c r="J1942" s="72"/>
      <c r="L1942" s="81"/>
      <c r="M1942" s="74"/>
      <c r="N1942" s="74"/>
      <c r="O1942" s="74"/>
      <c r="P1942" s="74"/>
      <c r="Q1942" s="73"/>
      <c r="R1942" s="82"/>
      <c r="S1942" s="82"/>
      <c r="T1942" s="401"/>
      <c r="U1942" s="401"/>
      <c r="V1942" s="401"/>
      <c r="Y1942" s="83"/>
      <c r="AA1942" s="401"/>
      <c r="AB1942" s="401"/>
      <c r="AI1942" s="80"/>
      <c r="AL1942" s="401"/>
      <c r="AM1942" s="401"/>
      <c r="AP1942" s="402"/>
      <c r="AS1942" s="624"/>
    </row>
    <row r="1943" spans="1:45" s="77" customFormat="1">
      <c r="A1943" s="72"/>
      <c r="B1943" s="78"/>
      <c r="C1943" s="78"/>
      <c r="E1943" s="72"/>
      <c r="F1943" s="72"/>
      <c r="G1943" s="72"/>
      <c r="H1943" s="72"/>
      <c r="I1943" s="72"/>
      <c r="J1943" s="72"/>
      <c r="L1943" s="81"/>
      <c r="M1943" s="74"/>
      <c r="N1943" s="74"/>
      <c r="O1943" s="74"/>
      <c r="P1943" s="74"/>
      <c r="Q1943" s="73"/>
      <c r="R1943" s="82"/>
      <c r="S1943" s="82"/>
      <c r="T1943" s="401"/>
      <c r="U1943" s="401"/>
      <c r="V1943" s="401"/>
      <c r="Y1943" s="83"/>
      <c r="AA1943" s="401"/>
      <c r="AB1943" s="401"/>
      <c r="AI1943" s="80"/>
      <c r="AL1943" s="401"/>
      <c r="AM1943" s="401"/>
      <c r="AP1943" s="402"/>
      <c r="AS1943" s="624"/>
    </row>
    <row r="1944" spans="1:45" s="77" customFormat="1">
      <c r="A1944" s="72"/>
      <c r="B1944" s="78"/>
      <c r="C1944" s="78"/>
      <c r="E1944" s="72"/>
      <c r="F1944" s="72"/>
      <c r="G1944" s="72"/>
      <c r="H1944" s="72"/>
      <c r="I1944" s="72"/>
      <c r="J1944" s="72"/>
      <c r="L1944" s="81"/>
      <c r="M1944" s="74"/>
      <c r="N1944" s="74"/>
      <c r="O1944" s="74"/>
      <c r="P1944" s="74"/>
      <c r="Q1944" s="73"/>
      <c r="R1944" s="82"/>
      <c r="S1944" s="82"/>
      <c r="T1944" s="401"/>
      <c r="U1944" s="401"/>
      <c r="V1944" s="401"/>
      <c r="Y1944" s="83"/>
      <c r="AA1944" s="401"/>
      <c r="AB1944" s="401"/>
      <c r="AI1944" s="80"/>
      <c r="AL1944" s="401"/>
      <c r="AM1944" s="401"/>
      <c r="AP1944" s="402"/>
      <c r="AS1944" s="624"/>
    </row>
    <row r="1945" spans="1:45" s="77" customFormat="1">
      <c r="A1945" s="72"/>
      <c r="B1945" s="78"/>
      <c r="C1945" s="78"/>
      <c r="E1945" s="72"/>
      <c r="F1945" s="72"/>
      <c r="G1945" s="72"/>
      <c r="H1945" s="72"/>
      <c r="I1945" s="72"/>
      <c r="J1945" s="72"/>
      <c r="L1945" s="81"/>
      <c r="M1945" s="74"/>
      <c r="N1945" s="74"/>
      <c r="O1945" s="74"/>
      <c r="P1945" s="74"/>
      <c r="Q1945" s="73"/>
      <c r="R1945" s="82"/>
      <c r="S1945" s="82"/>
      <c r="T1945" s="401"/>
      <c r="U1945" s="401"/>
      <c r="V1945" s="401"/>
      <c r="Y1945" s="83"/>
      <c r="AA1945" s="401"/>
      <c r="AB1945" s="401"/>
      <c r="AI1945" s="80"/>
      <c r="AL1945" s="401"/>
      <c r="AM1945" s="401"/>
      <c r="AP1945" s="402"/>
      <c r="AS1945" s="624"/>
    </row>
    <row r="1946" spans="1:45" s="77" customFormat="1">
      <c r="A1946" s="72"/>
      <c r="B1946" s="78"/>
      <c r="C1946" s="78"/>
      <c r="E1946" s="72"/>
      <c r="F1946" s="72"/>
      <c r="G1946" s="72"/>
      <c r="H1946" s="72"/>
      <c r="I1946" s="72"/>
      <c r="J1946" s="72"/>
      <c r="L1946" s="81"/>
      <c r="M1946" s="74"/>
      <c r="N1946" s="74"/>
      <c r="O1946" s="74"/>
      <c r="P1946" s="74"/>
      <c r="Q1946" s="73"/>
      <c r="R1946" s="82"/>
      <c r="S1946" s="82"/>
      <c r="T1946" s="401"/>
      <c r="U1946" s="401"/>
      <c r="V1946" s="401"/>
      <c r="Y1946" s="83"/>
      <c r="AA1946" s="401"/>
      <c r="AB1946" s="401"/>
      <c r="AI1946" s="80"/>
      <c r="AL1946" s="401"/>
      <c r="AM1946" s="401"/>
      <c r="AP1946" s="402"/>
      <c r="AS1946" s="624"/>
    </row>
    <row r="1947" spans="1:45" s="77" customFormat="1">
      <c r="A1947" s="72"/>
      <c r="B1947" s="78"/>
      <c r="C1947" s="78"/>
      <c r="E1947" s="72"/>
      <c r="F1947" s="72"/>
      <c r="G1947" s="72"/>
      <c r="H1947" s="72"/>
      <c r="I1947" s="72"/>
      <c r="J1947" s="72"/>
      <c r="L1947" s="81"/>
      <c r="M1947" s="74"/>
      <c r="N1947" s="74"/>
      <c r="O1947" s="74"/>
      <c r="P1947" s="74"/>
      <c r="Q1947" s="73"/>
      <c r="R1947" s="82"/>
      <c r="S1947" s="82"/>
      <c r="T1947" s="401"/>
      <c r="U1947" s="401"/>
      <c r="V1947" s="401"/>
      <c r="Y1947" s="83"/>
      <c r="AA1947" s="401"/>
      <c r="AB1947" s="401"/>
      <c r="AI1947" s="80"/>
      <c r="AL1947" s="401"/>
      <c r="AM1947" s="401"/>
      <c r="AP1947" s="402"/>
      <c r="AS1947" s="624"/>
    </row>
    <row r="1948" spans="1:45" s="77" customFormat="1">
      <c r="A1948" s="72"/>
      <c r="B1948" s="78"/>
      <c r="C1948" s="78"/>
      <c r="E1948" s="72"/>
      <c r="F1948" s="72"/>
      <c r="G1948" s="72"/>
      <c r="H1948" s="72"/>
      <c r="I1948" s="72"/>
      <c r="J1948" s="72"/>
      <c r="L1948" s="81"/>
      <c r="M1948" s="74"/>
      <c r="N1948" s="74"/>
      <c r="O1948" s="74"/>
      <c r="P1948" s="74"/>
      <c r="Q1948" s="73"/>
      <c r="R1948" s="82"/>
      <c r="S1948" s="82"/>
      <c r="T1948" s="401"/>
      <c r="U1948" s="401"/>
      <c r="V1948" s="401"/>
      <c r="Y1948" s="83"/>
      <c r="AA1948" s="401"/>
      <c r="AB1948" s="401"/>
      <c r="AI1948" s="80"/>
      <c r="AL1948" s="401"/>
      <c r="AM1948" s="401"/>
      <c r="AP1948" s="402"/>
      <c r="AS1948" s="624"/>
    </row>
    <row r="1949" spans="1:45" s="77" customFormat="1">
      <c r="A1949" s="72"/>
      <c r="B1949" s="78"/>
      <c r="C1949" s="78"/>
      <c r="E1949" s="72"/>
      <c r="F1949" s="72"/>
      <c r="G1949" s="72"/>
      <c r="H1949" s="72"/>
      <c r="I1949" s="72"/>
      <c r="J1949" s="72"/>
      <c r="L1949" s="81"/>
      <c r="M1949" s="74"/>
      <c r="N1949" s="74"/>
      <c r="O1949" s="74"/>
      <c r="P1949" s="74"/>
      <c r="Q1949" s="73"/>
      <c r="R1949" s="82"/>
      <c r="S1949" s="82"/>
      <c r="T1949" s="401"/>
      <c r="U1949" s="401"/>
      <c r="V1949" s="401"/>
      <c r="Y1949" s="83"/>
      <c r="AA1949" s="401"/>
      <c r="AB1949" s="401"/>
      <c r="AI1949" s="80"/>
      <c r="AL1949" s="401"/>
      <c r="AM1949" s="401"/>
      <c r="AP1949" s="402"/>
      <c r="AS1949" s="624"/>
    </row>
    <row r="1950" spans="1:45" s="77" customFormat="1">
      <c r="A1950" s="72"/>
      <c r="B1950" s="78"/>
      <c r="C1950" s="78"/>
      <c r="E1950" s="72"/>
      <c r="F1950" s="72"/>
      <c r="G1950" s="72"/>
      <c r="H1950" s="72"/>
      <c r="I1950" s="72"/>
      <c r="J1950" s="72"/>
      <c r="L1950" s="81"/>
      <c r="M1950" s="74"/>
      <c r="N1950" s="74"/>
      <c r="O1950" s="74"/>
      <c r="P1950" s="74"/>
      <c r="Q1950" s="73"/>
      <c r="R1950" s="82"/>
      <c r="S1950" s="82"/>
      <c r="T1950" s="401"/>
      <c r="U1950" s="401"/>
      <c r="V1950" s="401"/>
      <c r="Y1950" s="83"/>
      <c r="AA1950" s="401"/>
      <c r="AB1950" s="401"/>
      <c r="AI1950" s="80"/>
      <c r="AL1950" s="401"/>
      <c r="AM1950" s="401"/>
      <c r="AP1950" s="402"/>
      <c r="AS1950" s="624"/>
    </row>
    <row r="1951" spans="1:45" s="77" customFormat="1">
      <c r="A1951" s="72"/>
      <c r="B1951" s="78"/>
      <c r="C1951" s="78"/>
      <c r="E1951" s="72"/>
      <c r="F1951" s="72"/>
      <c r="G1951" s="72"/>
      <c r="H1951" s="72"/>
      <c r="I1951" s="72"/>
      <c r="J1951" s="72"/>
      <c r="L1951" s="81"/>
      <c r="M1951" s="74"/>
      <c r="N1951" s="74"/>
      <c r="O1951" s="74"/>
      <c r="P1951" s="74"/>
      <c r="Q1951" s="73"/>
      <c r="R1951" s="82"/>
      <c r="S1951" s="82"/>
      <c r="T1951" s="401"/>
      <c r="U1951" s="401"/>
      <c r="V1951" s="401"/>
      <c r="Y1951" s="83"/>
      <c r="AA1951" s="401"/>
      <c r="AB1951" s="401"/>
      <c r="AI1951" s="80"/>
      <c r="AL1951" s="401"/>
      <c r="AM1951" s="401"/>
      <c r="AP1951" s="402"/>
      <c r="AS1951" s="624"/>
    </row>
    <row r="1952" spans="1:45" s="77" customFormat="1">
      <c r="A1952" s="72"/>
      <c r="B1952" s="78"/>
      <c r="C1952" s="78"/>
      <c r="E1952" s="72"/>
      <c r="F1952" s="72"/>
      <c r="G1952" s="72"/>
      <c r="H1952" s="72"/>
      <c r="I1952" s="72"/>
      <c r="J1952" s="72"/>
      <c r="L1952" s="81"/>
      <c r="M1952" s="74"/>
      <c r="N1952" s="74"/>
      <c r="O1952" s="74"/>
      <c r="P1952" s="74"/>
      <c r="Q1952" s="73"/>
      <c r="R1952" s="82"/>
      <c r="S1952" s="82"/>
      <c r="T1952" s="401"/>
      <c r="U1952" s="401"/>
      <c r="V1952" s="401"/>
      <c r="Y1952" s="83"/>
      <c r="AA1952" s="401"/>
      <c r="AB1952" s="401"/>
      <c r="AI1952" s="80"/>
      <c r="AL1952" s="401"/>
      <c r="AM1952" s="401"/>
      <c r="AP1952" s="402"/>
      <c r="AS1952" s="624"/>
    </row>
    <row r="1953" spans="1:45" s="77" customFormat="1">
      <c r="A1953" s="72"/>
      <c r="B1953" s="78"/>
      <c r="C1953" s="78"/>
      <c r="E1953" s="72"/>
      <c r="F1953" s="72"/>
      <c r="G1953" s="72"/>
      <c r="H1953" s="72"/>
      <c r="I1953" s="72"/>
      <c r="J1953" s="72"/>
      <c r="L1953" s="81"/>
      <c r="M1953" s="74"/>
      <c r="N1953" s="74"/>
      <c r="O1953" s="74"/>
      <c r="P1953" s="74"/>
      <c r="Q1953" s="73"/>
      <c r="R1953" s="82"/>
      <c r="S1953" s="82"/>
      <c r="T1953" s="401"/>
      <c r="U1953" s="401"/>
      <c r="V1953" s="401"/>
      <c r="Y1953" s="83"/>
      <c r="AA1953" s="401"/>
      <c r="AB1953" s="401"/>
      <c r="AI1953" s="80"/>
      <c r="AL1953" s="401"/>
      <c r="AM1953" s="401"/>
      <c r="AP1953" s="402"/>
      <c r="AS1953" s="624"/>
    </row>
    <row r="1954" spans="1:45" s="77" customFormat="1">
      <c r="A1954" s="72"/>
      <c r="B1954" s="78"/>
      <c r="C1954" s="78"/>
      <c r="E1954" s="72"/>
      <c r="F1954" s="72"/>
      <c r="G1954" s="72"/>
      <c r="H1954" s="72"/>
      <c r="I1954" s="72"/>
      <c r="J1954" s="72"/>
      <c r="L1954" s="81"/>
      <c r="M1954" s="74"/>
      <c r="N1954" s="74"/>
      <c r="O1954" s="74"/>
      <c r="P1954" s="74"/>
      <c r="Q1954" s="73"/>
      <c r="R1954" s="82"/>
      <c r="S1954" s="82"/>
      <c r="T1954" s="401"/>
      <c r="U1954" s="401"/>
      <c r="V1954" s="401"/>
      <c r="Y1954" s="83"/>
      <c r="AA1954" s="401"/>
      <c r="AB1954" s="401"/>
      <c r="AI1954" s="80"/>
      <c r="AL1954" s="401"/>
      <c r="AM1954" s="401"/>
      <c r="AP1954" s="402"/>
      <c r="AS1954" s="624"/>
    </row>
    <row r="1955" spans="1:45" s="77" customFormat="1">
      <c r="A1955" s="72"/>
      <c r="B1955" s="78"/>
      <c r="C1955" s="78"/>
      <c r="E1955" s="72"/>
      <c r="F1955" s="72"/>
      <c r="G1955" s="72"/>
      <c r="H1955" s="72"/>
      <c r="I1955" s="72"/>
      <c r="J1955" s="72"/>
      <c r="L1955" s="81"/>
      <c r="M1955" s="74"/>
      <c r="N1955" s="74"/>
      <c r="O1955" s="74"/>
      <c r="P1955" s="74"/>
      <c r="Q1955" s="73"/>
      <c r="R1955" s="82"/>
      <c r="S1955" s="82"/>
      <c r="T1955" s="401"/>
      <c r="U1955" s="401"/>
      <c r="V1955" s="401"/>
      <c r="Y1955" s="83"/>
      <c r="AA1955" s="401"/>
      <c r="AB1955" s="401"/>
      <c r="AI1955" s="80"/>
      <c r="AL1955" s="401"/>
      <c r="AM1955" s="401"/>
      <c r="AP1955" s="402"/>
      <c r="AS1955" s="624"/>
    </row>
    <row r="1956" spans="1:45" s="77" customFormat="1">
      <c r="A1956" s="72"/>
      <c r="B1956" s="78"/>
      <c r="C1956" s="78"/>
      <c r="E1956" s="72"/>
      <c r="F1956" s="72"/>
      <c r="G1956" s="72"/>
      <c r="H1956" s="72"/>
      <c r="I1956" s="72"/>
      <c r="J1956" s="72"/>
      <c r="L1956" s="81"/>
      <c r="M1956" s="74"/>
      <c r="N1956" s="74"/>
      <c r="O1956" s="74"/>
      <c r="P1956" s="74"/>
      <c r="Q1956" s="73"/>
      <c r="R1956" s="82"/>
      <c r="S1956" s="82"/>
      <c r="T1956" s="401"/>
      <c r="U1956" s="401"/>
      <c r="V1956" s="401"/>
      <c r="Y1956" s="83"/>
      <c r="AA1956" s="401"/>
      <c r="AB1956" s="401"/>
      <c r="AI1956" s="80"/>
      <c r="AL1956" s="401"/>
      <c r="AM1956" s="401"/>
      <c r="AP1956" s="402"/>
      <c r="AS1956" s="624"/>
    </row>
    <row r="1957" spans="1:45" s="77" customFormat="1">
      <c r="A1957" s="72"/>
      <c r="B1957" s="78"/>
      <c r="C1957" s="78"/>
      <c r="E1957" s="72"/>
      <c r="F1957" s="72"/>
      <c r="G1957" s="72"/>
      <c r="H1957" s="72"/>
      <c r="I1957" s="72"/>
      <c r="J1957" s="72"/>
      <c r="L1957" s="81"/>
      <c r="M1957" s="74"/>
      <c r="N1957" s="74"/>
      <c r="O1957" s="74"/>
      <c r="P1957" s="74"/>
      <c r="Q1957" s="73"/>
      <c r="R1957" s="82"/>
      <c r="S1957" s="82"/>
      <c r="T1957" s="401"/>
      <c r="U1957" s="401"/>
      <c r="V1957" s="401"/>
      <c r="Y1957" s="83"/>
      <c r="AA1957" s="401"/>
      <c r="AB1957" s="401"/>
      <c r="AI1957" s="80"/>
      <c r="AL1957" s="401"/>
      <c r="AM1957" s="401"/>
      <c r="AP1957" s="402"/>
      <c r="AS1957" s="624"/>
    </row>
    <row r="1958" spans="1:45" s="77" customFormat="1">
      <c r="A1958" s="72"/>
      <c r="B1958" s="78"/>
      <c r="C1958" s="78"/>
      <c r="E1958" s="72"/>
      <c r="F1958" s="72"/>
      <c r="G1958" s="72"/>
      <c r="H1958" s="72"/>
      <c r="I1958" s="72"/>
      <c r="J1958" s="72"/>
      <c r="L1958" s="81"/>
      <c r="M1958" s="74"/>
      <c r="N1958" s="74"/>
      <c r="O1958" s="74"/>
      <c r="P1958" s="74"/>
      <c r="Q1958" s="73"/>
      <c r="R1958" s="82"/>
      <c r="S1958" s="82"/>
      <c r="T1958" s="401"/>
      <c r="U1958" s="401"/>
      <c r="V1958" s="401"/>
      <c r="Y1958" s="83"/>
      <c r="AA1958" s="401"/>
      <c r="AB1958" s="401"/>
      <c r="AI1958" s="80"/>
      <c r="AL1958" s="401"/>
      <c r="AM1958" s="401"/>
      <c r="AP1958" s="402"/>
      <c r="AS1958" s="624"/>
    </row>
    <row r="1959" spans="1:45" s="77" customFormat="1">
      <c r="A1959" s="72"/>
      <c r="B1959" s="78"/>
      <c r="C1959" s="78"/>
      <c r="E1959" s="72"/>
      <c r="F1959" s="72"/>
      <c r="G1959" s="72"/>
      <c r="H1959" s="72"/>
      <c r="I1959" s="72"/>
      <c r="J1959" s="72"/>
      <c r="L1959" s="81"/>
      <c r="M1959" s="74"/>
      <c r="N1959" s="74"/>
      <c r="O1959" s="74"/>
      <c r="P1959" s="74"/>
      <c r="Q1959" s="73"/>
      <c r="R1959" s="82"/>
      <c r="S1959" s="82"/>
      <c r="T1959" s="401"/>
      <c r="U1959" s="401"/>
      <c r="V1959" s="401"/>
      <c r="Y1959" s="83"/>
      <c r="AA1959" s="401"/>
      <c r="AB1959" s="401"/>
      <c r="AI1959" s="80"/>
      <c r="AL1959" s="401"/>
      <c r="AM1959" s="401"/>
      <c r="AP1959" s="402"/>
      <c r="AS1959" s="624"/>
    </row>
    <row r="1960" spans="1:45" s="77" customFormat="1">
      <c r="A1960" s="72"/>
      <c r="B1960" s="78"/>
      <c r="C1960" s="78"/>
      <c r="E1960" s="72"/>
      <c r="F1960" s="72"/>
      <c r="G1960" s="72"/>
      <c r="H1960" s="72"/>
      <c r="I1960" s="72"/>
      <c r="J1960" s="72"/>
      <c r="L1960" s="81"/>
      <c r="M1960" s="74"/>
      <c r="N1960" s="74"/>
      <c r="O1960" s="74"/>
      <c r="P1960" s="74"/>
      <c r="Q1960" s="73"/>
      <c r="R1960" s="82"/>
      <c r="S1960" s="82"/>
      <c r="T1960" s="401"/>
      <c r="U1960" s="401"/>
      <c r="V1960" s="401"/>
      <c r="Y1960" s="83"/>
      <c r="AA1960" s="401"/>
      <c r="AB1960" s="401"/>
      <c r="AI1960" s="80"/>
      <c r="AL1960" s="401"/>
      <c r="AM1960" s="401"/>
      <c r="AP1960" s="402"/>
      <c r="AS1960" s="624"/>
    </row>
    <row r="1961" spans="1:45" s="77" customFormat="1">
      <c r="A1961" s="72"/>
      <c r="B1961" s="78"/>
      <c r="C1961" s="78"/>
      <c r="E1961" s="72"/>
      <c r="F1961" s="72"/>
      <c r="G1961" s="72"/>
      <c r="H1961" s="72"/>
      <c r="I1961" s="72"/>
      <c r="J1961" s="72"/>
      <c r="L1961" s="81"/>
      <c r="M1961" s="74"/>
      <c r="N1961" s="74"/>
      <c r="O1961" s="74"/>
      <c r="P1961" s="74"/>
      <c r="Q1961" s="73"/>
      <c r="R1961" s="82"/>
      <c r="S1961" s="82"/>
      <c r="T1961" s="401"/>
      <c r="U1961" s="401"/>
      <c r="V1961" s="401"/>
      <c r="Y1961" s="83"/>
      <c r="AA1961" s="401"/>
      <c r="AB1961" s="401"/>
      <c r="AI1961" s="80"/>
      <c r="AL1961" s="401"/>
      <c r="AM1961" s="401"/>
      <c r="AP1961" s="402"/>
      <c r="AS1961" s="624"/>
    </row>
    <row r="1962" spans="1:45" s="77" customFormat="1">
      <c r="A1962" s="72"/>
      <c r="B1962" s="78"/>
      <c r="C1962" s="78"/>
      <c r="E1962" s="72"/>
      <c r="F1962" s="72"/>
      <c r="G1962" s="72"/>
      <c r="H1962" s="72"/>
      <c r="I1962" s="72"/>
      <c r="J1962" s="72"/>
      <c r="L1962" s="81"/>
      <c r="M1962" s="74"/>
      <c r="N1962" s="74"/>
      <c r="O1962" s="74"/>
      <c r="P1962" s="74"/>
      <c r="Q1962" s="73"/>
      <c r="R1962" s="82"/>
      <c r="S1962" s="82"/>
      <c r="T1962" s="401"/>
      <c r="U1962" s="401"/>
      <c r="V1962" s="401"/>
      <c r="Y1962" s="83"/>
      <c r="AA1962" s="401"/>
      <c r="AB1962" s="401"/>
      <c r="AI1962" s="80"/>
      <c r="AL1962" s="401"/>
      <c r="AM1962" s="401"/>
      <c r="AP1962" s="402"/>
      <c r="AS1962" s="624"/>
    </row>
    <row r="1963" spans="1:45" s="77" customFormat="1">
      <c r="A1963" s="72"/>
      <c r="B1963" s="78"/>
      <c r="C1963" s="78"/>
      <c r="E1963" s="72"/>
      <c r="F1963" s="72"/>
      <c r="G1963" s="72"/>
      <c r="H1963" s="72"/>
      <c r="I1963" s="72"/>
      <c r="J1963" s="72"/>
      <c r="L1963" s="81"/>
      <c r="M1963" s="74"/>
      <c r="N1963" s="74"/>
      <c r="O1963" s="74"/>
      <c r="P1963" s="74"/>
      <c r="Q1963" s="73"/>
      <c r="R1963" s="82"/>
      <c r="S1963" s="82"/>
      <c r="T1963" s="401"/>
      <c r="U1963" s="401"/>
      <c r="V1963" s="401"/>
      <c r="Y1963" s="83"/>
      <c r="AA1963" s="401"/>
      <c r="AB1963" s="401"/>
      <c r="AI1963" s="80"/>
      <c r="AL1963" s="401"/>
      <c r="AM1963" s="401"/>
      <c r="AP1963" s="402"/>
      <c r="AS1963" s="624"/>
    </row>
    <row r="1964" spans="1:45" s="77" customFormat="1">
      <c r="A1964" s="72"/>
      <c r="B1964" s="78"/>
      <c r="C1964" s="78"/>
      <c r="E1964" s="72"/>
      <c r="F1964" s="72"/>
      <c r="G1964" s="72"/>
      <c r="H1964" s="72"/>
      <c r="I1964" s="72"/>
      <c r="J1964" s="72"/>
      <c r="L1964" s="81"/>
      <c r="M1964" s="74"/>
      <c r="N1964" s="74"/>
      <c r="O1964" s="74"/>
      <c r="P1964" s="74"/>
      <c r="Q1964" s="73"/>
      <c r="R1964" s="82"/>
      <c r="S1964" s="82"/>
      <c r="T1964" s="401"/>
      <c r="U1964" s="401"/>
      <c r="V1964" s="401"/>
      <c r="Y1964" s="83"/>
      <c r="AA1964" s="401"/>
      <c r="AB1964" s="401"/>
      <c r="AI1964" s="80"/>
      <c r="AL1964" s="401"/>
      <c r="AM1964" s="401"/>
      <c r="AP1964" s="402"/>
      <c r="AS1964" s="624"/>
    </row>
    <row r="1965" spans="1:45" s="77" customFormat="1">
      <c r="A1965" s="72"/>
      <c r="B1965" s="78"/>
      <c r="C1965" s="78"/>
      <c r="E1965" s="72"/>
      <c r="F1965" s="72"/>
      <c r="G1965" s="72"/>
      <c r="H1965" s="72"/>
      <c r="I1965" s="72"/>
      <c r="J1965" s="72"/>
      <c r="L1965" s="81"/>
      <c r="M1965" s="74"/>
      <c r="N1965" s="74"/>
      <c r="O1965" s="74"/>
      <c r="P1965" s="74"/>
      <c r="Q1965" s="73"/>
      <c r="R1965" s="82"/>
      <c r="S1965" s="82"/>
      <c r="T1965" s="401"/>
      <c r="U1965" s="401"/>
      <c r="V1965" s="401"/>
      <c r="Y1965" s="83"/>
      <c r="AA1965" s="401"/>
      <c r="AB1965" s="401"/>
      <c r="AI1965" s="80"/>
      <c r="AL1965" s="401"/>
      <c r="AM1965" s="401"/>
      <c r="AP1965" s="402"/>
      <c r="AS1965" s="624"/>
    </row>
    <row r="1966" spans="1:45" s="77" customFormat="1">
      <c r="A1966" s="72"/>
      <c r="B1966" s="78"/>
      <c r="C1966" s="78"/>
      <c r="E1966" s="72"/>
      <c r="F1966" s="72"/>
      <c r="G1966" s="72"/>
      <c r="H1966" s="72"/>
      <c r="I1966" s="72"/>
      <c r="J1966" s="72"/>
      <c r="L1966" s="81"/>
      <c r="M1966" s="74"/>
      <c r="N1966" s="74"/>
      <c r="O1966" s="74"/>
      <c r="P1966" s="74"/>
      <c r="Q1966" s="73"/>
      <c r="R1966" s="82"/>
      <c r="S1966" s="82"/>
      <c r="T1966" s="401"/>
      <c r="U1966" s="401"/>
      <c r="V1966" s="401"/>
      <c r="Y1966" s="83"/>
      <c r="AA1966" s="401"/>
      <c r="AB1966" s="401"/>
      <c r="AI1966" s="80"/>
      <c r="AL1966" s="401"/>
      <c r="AM1966" s="401"/>
      <c r="AP1966" s="402"/>
      <c r="AS1966" s="624"/>
    </row>
    <row r="1967" spans="1:45" s="77" customFormat="1">
      <c r="A1967" s="72"/>
      <c r="B1967" s="78"/>
      <c r="C1967" s="78"/>
      <c r="E1967" s="72"/>
      <c r="F1967" s="72"/>
      <c r="G1967" s="72"/>
      <c r="H1967" s="72"/>
      <c r="I1967" s="72"/>
      <c r="J1967" s="72"/>
      <c r="L1967" s="81"/>
      <c r="M1967" s="74"/>
      <c r="N1967" s="74"/>
      <c r="O1967" s="74"/>
      <c r="P1967" s="74"/>
      <c r="Q1967" s="73"/>
      <c r="R1967" s="82"/>
      <c r="S1967" s="82"/>
      <c r="T1967" s="401"/>
      <c r="U1967" s="401"/>
      <c r="V1967" s="401"/>
      <c r="Y1967" s="83"/>
      <c r="AA1967" s="401"/>
      <c r="AB1967" s="401"/>
      <c r="AI1967" s="80"/>
      <c r="AL1967" s="401"/>
      <c r="AM1967" s="401"/>
      <c r="AP1967" s="402"/>
      <c r="AS1967" s="624"/>
    </row>
    <row r="1968" spans="1:45" s="77" customFormat="1">
      <c r="A1968" s="72"/>
      <c r="B1968" s="78"/>
      <c r="C1968" s="78"/>
      <c r="E1968" s="72"/>
      <c r="F1968" s="72"/>
      <c r="G1968" s="72"/>
      <c r="H1968" s="72"/>
      <c r="I1968" s="72"/>
      <c r="J1968" s="72"/>
      <c r="L1968" s="81"/>
      <c r="M1968" s="74"/>
      <c r="N1968" s="74"/>
      <c r="O1968" s="74"/>
      <c r="P1968" s="74"/>
      <c r="Q1968" s="73"/>
      <c r="R1968" s="82"/>
      <c r="S1968" s="82"/>
      <c r="T1968" s="401"/>
      <c r="U1968" s="401"/>
      <c r="V1968" s="401"/>
      <c r="Y1968" s="83"/>
      <c r="AA1968" s="401"/>
      <c r="AB1968" s="401"/>
      <c r="AI1968" s="80"/>
      <c r="AL1968" s="401"/>
      <c r="AM1968" s="401"/>
      <c r="AP1968" s="402"/>
      <c r="AS1968" s="624"/>
    </row>
    <row r="1969" spans="1:45" s="77" customFormat="1">
      <c r="A1969" s="72"/>
      <c r="B1969" s="78"/>
      <c r="C1969" s="78"/>
      <c r="E1969" s="72"/>
      <c r="F1969" s="72"/>
      <c r="G1969" s="72"/>
      <c r="H1969" s="72"/>
      <c r="I1969" s="72"/>
      <c r="J1969" s="72"/>
      <c r="L1969" s="81"/>
      <c r="M1969" s="74"/>
      <c r="N1969" s="74"/>
      <c r="O1969" s="74"/>
      <c r="P1969" s="74"/>
      <c r="Q1969" s="73"/>
      <c r="R1969" s="82"/>
      <c r="S1969" s="82"/>
      <c r="T1969" s="401"/>
      <c r="U1969" s="401"/>
      <c r="V1969" s="401"/>
      <c r="Y1969" s="83"/>
      <c r="AA1969" s="401"/>
      <c r="AB1969" s="401"/>
      <c r="AI1969" s="80"/>
      <c r="AL1969" s="401"/>
      <c r="AM1969" s="401"/>
      <c r="AP1969" s="402"/>
      <c r="AS1969" s="624"/>
    </row>
    <row r="1970" spans="1:45" s="77" customFormat="1">
      <c r="A1970" s="72"/>
      <c r="B1970" s="78"/>
      <c r="C1970" s="78"/>
      <c r="E1970" s="72"/>
      <c r="F1970" s="72"/>
      <c r="G1970" s="72"/>
      <c r="H1970" s="72"/>
      <c r="I1970" s="72"/>
      <c r="J1970" s="72"/>
      <c r="L1970" s="81"/>
      <c r="M1970" s="74"/>
      <c r="N1970" s="74"/>
      <c r="O1970" s="74"/>
      <c r="P1970" s="74"/>
      <c r="Q1970" s="73"/>
      <c r="R1970" s="82"/>
      <c r="S1970" s="82"/>
      <c r="T1970" s="401"/>
      <c r="U1970" s="401"/>
      <c r="V1970" s="401"/>
      <c r="Y1970" s="83"/>
      <c r="AA1970" s="401"/>
      <c r="AB1970" s="401"/>
      <c r="AI1970" s="80"/>
      <c r="AL1970" s="401"/>
      <c r="AM1970" s="401"/>
      <c r="AP1970" s="402"/>
      <c r="AS1970" s="624"/>
    </row>
    <row r="1971" spans="1:45" s="77" customFormat="1">
      <c r="A1971" s="72"/>
      <c r="B1971" s="78"/>
      <c r="C1971" s="78"/>
      <c r="E1971" s="72"/>
      <c r="F1971" s="72"/>
      <c r="G1971" s="72"/>
      <c r="H1971" s="72"/>
      <c r="I1971" s="72"/>
      <c r="J1971" s="72"/>
      <c r="L1971" s="81"/>
      <c r="M1971" s="74"/>
      <c r="N1971" s="74"/>
      <c r="O1971" s="74"/>
      <c r="P1971" s="74"/>
      <c r="Q1971" s="73"/>
      <c r="R1971" s="82"/>
      <c r="S1971" s="82"/>
      <c r="T1971" s="401"/>
      <c r="U1971" s="401"/>
      <c r="V1971" s="401"/>
      <c r="Y1971" s="83"/>
      <c r="AA1971" s="401"/>
      <c r="AB1971" s="401"/>
      <c r="AI1971" s="80"/>
      <c r="AL1971" s="401"/>
      <c r="AM1971" s="401"/>
      <c r="AP1971" s="402"/>
      <c r="AS1971" s="624"/>
    </row>
    <row r="1972" spans="1:45" s="77" customFormat="1">
      <c r="A1972" s="72"/>
      <c r="B1972" s="78"/>
      <c r="C1972" s="78"/>
      <c r="E1972" s="72"/>
      <c r="F1972" s="72"/>
      <c r="G1972" s="72"/>
      <c r="H1972" s="72"/>
      <c r="I1972" s="72"/>
      <c r="J1972" s="72"/>
      <c r="L1972" s="81"/>
      <c r="M1972" s="74"/>
      <c r="N1972" s="74"/>
      <c r="O1972" s="74"/>
      <c r="P1972" s="74"/>
      <c r="Q1972" s="73"/>
      <c r="R1972" s="82"/>
      <c r="S1972" s="82"/>
      <c r="T1972" s="401"/>
      <c r="U1972" s="401"/>
      <c r="V1972" s="401"/>
      <c r="Y1972" s="83"/>
      <c r="AA1972" s="401"/>
      <c r="AB1972" s="401"/>
      <c r="AI1972" s="80"/>
      <c r="AL1972" s="401"/>
      <c r="AM1972" s="401"/>
      <c r="AP1972" s="402"/>
      <c r="AS1972" s="624"/>
    </row>
    <row r="1973" spans="1:45" s="77" customFormat="1">
      <c r="A1973" s="72"/>
      <c r="B1973" s="78"/>
      <c r="C1973" s="78"/>
      <c r="E1973" s="72"/>
      <c r="F1973" s="72"/>
      <c r="G1973" s="72"/>
      <c r="H1973" s="72"/>
      <c r="I1973" s="72"/>
      <c r="J1973" s="72"/>
      <c r="L1973" s="81"/>
      <c r="M1973" s="74"/>
      <c r="N1973" s="74"/>
      <c r="O1973" s="74"/>
      <c r="P1973" s="74"/>
      <c r="Q1973" s="73"/>
      <c r="R1973" s="82"/>
      <c r="S1973" s="82"/>
      <c r="T1973" s="401"/>
      <c r="U1973" s="401"/>
      <c r="V1973" s="401"/>
      <c r="Y1973" s="83"/>
      <c r="AA1973" s="401"/>
      <c r="AB1973" s="401"/>
      <c r="AI1973" s="80"/>
      <c r="AL1973" s="401"/>
      <c r="AM1973" s="401"/>
      <c r="AP1973" s="402"/>
      <c r="AS1973" s="624"/>
    </row>
    <row r="1974" spans="1:45" s="77" customFormat="1">
      <c r="A1974" s="72"/>
      <c r="B1974" s="78"/>
      <c r="C1974" s="78"/>
      <c r="E1974" s="72"/>
      <c r="F1974" s="72"/>
      <c r="G1974" s="72"/>
      <c r="H1974" s="72"/>
      <c r="I1974" s="72"/>
      <c r="J1974" s="72"/>
      <c r="L1974" s="81"/>
      <c r="M1974" s="74"/>
      <c r="N1974" s="74"/>
      <c r="O1974" s="74"/>
      <c r="P1974" s="74"/>
      <c r="Q1974" s="73"/>
      <c r="R1974" s="82"/>
      <c r="S1974" s="82"/>
      <c r="T1974" s="401"/>
      <c r="U1974" s="401"/>
      <c r="V1974" s="401"/>
      <c r="Y1974" s="83"/>
      <c r="AA1974" s="401"/>
      <c r="AB1974" s="401"/>
      <c r="AI1974" s="80"/>
      <c r="AL1974" s="401"/>
      <c r="AM1974" s="401"/>
      <c r="AP1974" s="402"/>
      <c r="AS1974" s="624"/>
    </row>
    <row r="1975" spans="1:45" s="77" customFormat="1">
      <c r="A1975" s="72"/>
      <c r="B1975" s="78"/>
      <c r="C1975" s="78"/>
      <c r="E1975" s="72"/>
      <c r="F1975" s="72"/>
      <c r="G1975" s="72"/>
      <c r="H1975" s="72"/>
      <c r="I1975" s="72"/>
      <c r="J1975" s="72"/>
      <c r="L1975" s="81"/>
      <c r="M1975" s="74"/>
      <c r="N1975" s="74"/>
      <c r="O1975" s="74"/>
      <c r="P1975" s="74"/>
      <c r="Q1975" s="73"/>
      <c r="R1975" s="82"/>
      <c r="S1975" s="82"/>
      <c r="T1975" s="401"/>
      <c r="U1975" s="401"/>
      <c r="V1975" s="401"/>
      <c r="Y1975" s="83"/>
      <c r="AA1975" s="401"/>
      <c r="AB1975" s="401"/>
      <c r="AI1975" s="80"/>
      <c r="AL1975" s="401"/>
      <c r="AM1975" s="401"/>
      <c r="AP1975" s="402"/>
      <c r="AS1975" s="624"/>
    </row>
    <row r="1976" spans="1:45" s="77" customFormat="1">
      <c r="A1976" s="72"/>
      <c r="B1976" s="78"/>
      <c r="C1976" s="78"/>
      <c r="E1976" s="72"/>
      <c r="F1976" s="72"/>
      <c r="G1976" s="72"/>
      <c r="H1976" s="72"/>
      <c r="I1976" s="72"/>
      <c r="J1976" s="72"/>
      <c r="L1976" s="81"/>
      <c r="M1976" s="74"/>
      <c r="N1976" s="74"/>
      <c r="O1976" s="74"/>
      <c r="P1976" s="74"/>
      <c r="Q1976" s="73"/>
      <c r="R1976" s="82"/>
      <c r="S1976" s="82"/>
      <c r="T1976" s="401"/>
      <c r="U1976" s="401"/>
      <c r="V1976" s="401"/>
      <c r="Y1976" s="83"/>
      <c r="AA1976" s="401"/>
      <c r="AB1976" s="401"/>
      <c r="AI1976" s="80"/>
      <c r="AL1976" s="401"/>
      <c r="AM1976" s="401"/>
      <c r="AP1976" s="402"/>
      <c r="AS1976" s="624"/>
    </row>
    <row r="1977" spans="1:45" s="77" customFormat="1">
      <c r="A1977" s="72"/>
      <c r="B1977" s="78"/>
      <c r="C1977" s="78"/>
      <c r="E1977" s="72"/>
      <c r="F1977" s="72"/>
      <c r="G1977" s="72"/>
      <c r="H1977" s="72"/>
      <c r="I1977" s="72"/>
      <c r="J1977" s="72"/>
      <c r="L1977" s="81"/>
      <c r="M1977" s="74"/>
      <c r="N1977" s="74"/>
      <c r="O1977" s="74"/>
      <c r="P1977" s="74"/>
      <c r="Q1977" s="73"/>
      <c r="R1977" s="82"/>
      <c r="S1977" s="82"/>
      <c r="T1977" s="401"/>
      <c r="U1977" s="401"/>
      <c r="V1977" s="401"/>
      <c r="Y1977" s="83"/>
      <c r="AA1977" s="401"/>
      <c r="AB1977" s="401"/>
      <c r="AI1977" s="80"/>
      <c r="AL1977" s="401"/>
      <c r="AM1977" s="401"/>
      <c r="AP1977" s="402"/>
      <c r="AS1977" s="624"/>
    </row>
    <row r="1978" spans="1:45" s="77" customFormat="1">
      <c r="A1978" s="72"/>
      <c r="B1978" s="78"/>
      <c r="C1978" s="78"/>
      <c r="E1978" s="72"/>
      <c r="F1978" s="72"/>
      <c r="G1978" s="72"/>
      <c r="H1978" s="72"/>
      <c r="I1978" s="72"/>
      <c r="J1978" s="72"/>
      <c r="L1978" s="81"/>
      <c r="M1978" s="74"/>
      <c r="N1978" s="74"/>
      <c r="O1978" s="74"/>
      <c r="P1978" s="74"/>
      <c r="Q1978" s="73"/>
      <c r="R1978" s="82"/>
      <c r="S1978" s="82"/>
      <c r="T1978" s="401"/>
      <c r="U1978" s="401"/>
      <c r="V1978" s="401"/>
      <c r="Y1978" s="83"/>
      <c r="AA1978" s="401"/>
      <c r="AB1978" s="401"/>
      <c r="AI1978" s="80"/>
      <c r="AL1978" s="401"/>
      <c r="AM1978" s="401"/>
      <c r="AP1978" s="402"/>
      <c r="AS1978" s="624"/>
    </row>
    <row r="1979" spans="1:45" s="77" customFormat="1">
      <c r="A1979" s="72"/>
      <c r="B1979" s="78"/>
      <c r="C1979" s="78"/>
      <c r="E1979" s="72"/>
      <c r="F1979" s="72"/>
      <c r="G1979" s="72"/>
      <c r="H1979" s="72"/>
      <c r="I1979" s="72"/>
      <c r="J1979" s="72"/>
      <c r="L1979" s="81"/>
      <c r="M1979" s="74"/>
      <c r="N1979" s="74"/>
      <c r="O1979" s="74"/>
      <c r="P1979" s="74"/>
      <c r="Q1979" s="73"/>
      <c r="R1979" s="82"/>
      <c r="S1979" s="82"/>
      <c r="T1979" s="401"/>
      <c r="U1979" s="401"/>
      <c r="V1979" s="401"/>
      <c r="Y1979" s="83"/>
      <c r="AA1979" s="401"/>
      <c r="AB1979" s="401"/>
      <c r="AI1979" s="80"/>
      <c r="AL1979" s="401"/>
      <c r="AM1979" s="401"/>
      <c r="AP1979" s="402"/>
      <c r="AS1979" s="624"/>
    </row>
    <row r="1980" spans="1:45" s="77" customFormat="1">
      <c r="A1980" s="72"/>
      <c r="B1980" s="78"/>
      <c r="C1980" s="78"/>
      <c r="E1980" s="72"/>
      <c r="F1980" s="72"/>
      <c r="G1980" s="72"/>
      <c r="H1980" s="72"/>
      <c r="I1980" s="72"/>
      <c r="J1980" s="72"/>
      <c r="L1980" s="81"/>
      <c r="M1980" s="74"/>
      <c r="N1980" s="74"/>
      <c r="O1980" s="74"/>
      <c r="P1980" s="74"/>
      <c r="Q1980" s="73"/>
      <c r="R1980" s="82"/>
      <c r="S1980" s="82"/>
      <c r="T1980" s="401"/>
      <c r="U1980" s="401"/>
      <c r="V1980" s="401"/>
      <c r="Y1980" s="83"/>
      <c r="AA1980" s="401"/>
      <c r="AB1980" s="401"/>
      <c r="AI1980" s="80"/>
      <c r="AL1980" s="401"/>
      <c r="AM1980" s="401"/>
      <c r="AP1980" s="402"/>
      <c r="AS1980" s="624"/>
    </row>
    <row r="1981" spans="1:45" s="77" customFormat="1">
      <c r="A1981" s="72"/>
      <c r="B1981" s="78"/>
      <c r="C1981" s="78"/>
      <c r="E1981" s="72"/>
      <c r="F1981" s="72"/>
      <c r="G1981" s="72"/>
      <c r="H1981" s="72"/>
      <c r="I1981" s="72"/>
      <c r="J1981" s="72"/>
      <c r="L1981" s="81"/>
      <c r="M1981" s="74"/>
      <c r="N1981" s="74"/>
      <c r="O1981" s="74"/>
      <c r="P1981" s="74"/>
      <c r="Q1981" s="73"/>
      <c r="R1981" s="82"/>
      <c r="S1981" s="82"/>
      <c r="T1981" s="401"/>
      <c r="U1981" s="401"/>
      <c r="V1981" s="401"/>
      <c r="Y1981" s="83"/>
      <c r="AA1981" s="401"/>
      <c r="AB1981" s="401"/>
      <c r="AI1981" s="80"/>
      <c r="AL1981" s="401"/>
      <c r="AM1981" s="401"/>
      <c r="AP1981" s="402"/>
      <c r="AS1981" s="624"/>
    </row>
    <row r="1982" spans="1:45" s="77" customFormat="1">
      <c r="A1982" s="72"/>
      <c r="B1982" s="78"/>
      <c r="C1982" s="78"/>
      <c r="E1982" s="72"/>
      <c r="F1982" s="72"/>
      <c r="G1982" s="72"/>
      <c r="H1982" s="72"/>
      <c r="I1982" s="72"/>
      <c r="J1982" s="72"/>
      <c r="L1982" s="81"/>
      <c r="M1982" s="74"/>
      <c r="N1982" s="74"/>
      <c r="O1982" s="74"/>
      <c r="P1982" s="74"/>
      <c r="Q1982" s="73"/>
      <c r="R1982" s="82"/>
      <c r="S1982" s="82"/>
      <c r="T1982" s="401"/>
      <c r="U1982" s="401"/>
      <c r="V1982" s="401"/>
      <c r="Y1982" s="83"/>
      <c r="AA1982" s="401"/>
      <c r="AB1982" s="401"/>
      <c r="AI1982" s="80"/>
      <c r="AL1982" s="401"/>
      <c r="AM1982" s="401"/>
      <c r="AP1982" s="402"/>
      <c r="AS1982" s="624"/>
    </row>
    <row r="1983" spans="1:45" s="77" customFormat="1">
      <c r="A1983" s="72"/>
      <c r="B1983" s="78"/>
      <c r="C1983" s="78"/>
      <c r="E1983" s="72"/>
      <c r="F1983" s="72"/>
      <c r="G1983" s="72"/>
      <c r="H1983" s="72"/>
      <c r="I1983" s="72"/>
      <c r="J1983" s="72"/>
      <c r="L1983" s="81"/>
      <c r="M1983" s="74"/>
      <c r="N1983" s="74"/>
      <c r="O1983" s="74"/>
      <c r="P1983" s="74"/>
      <c r="Q1983" s="73"/>
      <c r="R1983" s="82"/>
      <c r="S1983" s="82"/>
      <c r="T1983" s="401"/>
      <c r="U1983" s="401"/>
      <c r="V1983" s="401"/>
      <c r="Y1983" s="83"/>
      <c r="AA1983" s="401"/>
      <c r="AB1983" s="401"/>
      <c r="AI1983" s="80"/>
      <c r="AL1983" s="401"/>
      <c r="AM1983" s="401"/>
      <c r="AP1983" s="402"/>
      <c r="AS1983" s="624"/>
    </row>
    <row r="1984" spans="1:45" s="77" customFormat="1">
      <c r="A1984" s="72"/>
      <c r="B1984" s="78"/>
      <c r="C1984" s="78"/>
      <c r="E1984" s="72"/>
      <c r="F1984" s="72"/>
      <c r="G1984" s="72"/>
      <c r="H1984" s="72"/>
      <c r="I1984" s="72"/>
      <c r="J1984" s="72"/>
      <c r="L1984" s="81"/>
      <c r="M1984" s="74"/>
      <c r="N1984" s="74"/>
      <c r="O1984" s="74"/>
      <c r="P1984" s="74"/>
      <c r="Q1984" s="73"/>
      <c r="R1984" s="82"/>
      <c r="S1984" s="82"/>
      <c r="T1984" s="401"/>
      <c r="U1984" s="401"/>
      <c r="V1984" s="401"/>
      <c r="Y1984" s="83"/>
      <c r="AA1984" s="401"/>
      <c r="AB1984" s="401"/>
      <c r="AI1984" s="80"/>
      <c r="AL1984" s="401"/>
      <c r="AM1984" s="401"/>
      <c r="AP1984" s="402"/>
      <c r="AS1984" s="624"/>
    </row>
    <row r="1985" spans="1:45" s="77" customFormat="1">
      <c r="A1985" s="72"/>
      <c r="B1985" s="78"/>
      <c r="C1985" s="78"/>
      <c r="E1985" s="72"/>
      <c r="F1985" s="72"/>
      <c r="G1985" s="72"/>
      <c r="H1985" s="72"/>
      <c r="I1985" s="72"/>
      <c r="J1985" s="72"/>
      <c r="L1985" s="81"/>
      <c r="M1985" s="74"/>
      <c r="N1985" s="74"/>
      <c r="O1985" s="74"/>
      <c r="P1985" s="74"/>
      <c r="Q1985" s="73"/>
      <c r="R1985" s="82"/>
      <c r="S1985" s="82"/>
      <c r="T1985" s="401"/>
      <c r="U1985" s="401"/>
      <c r="V1985" s="401"/>
      <c r="Y1985" s="83"/>
      <c r="AA1985" s="401"/>
      <c r="AB1985" s="401"/>
      <c r="AI1985" s="80"/>
      <c r="AL1985" s="401"/>
      <c r="AM1985" s="401"/>
      <c r="AP1985" s="402"/>
      <c r="AS1985" s="624"/>
    </row>
    <row r="1986" spans="1:45" s="77" customFormat="1">
      <c r="A1986" s="72"/>
      <c r="B1986" s="78"/>
      <c r="C1986" s="78"/>
      <c r="E1986" s="72"/>
      <c r="F1986" s="72"/>
      <c r="G1986" s="72"/>
      <c r="H1986" s="72"/>
      <c r="I1986" s="72"/>
      <c r="J1986" s="72"/>
      <c r="L1986" s="81"/>
      <c r="M1986" s="74"/>
      <c r="N1986" s="74"/>
      <c r="O1986" s="74"/>
      <c r="P1986" s="74"/>
      <c r="Q1986" s="73"/>
      <c r="R1986" s="82"/>
      <c r="S1986" s="82"/>
      <c r="T1986" s="401"/>
      <c r="U1986" s="401"/>
      <c r="V1986" s="401"/>
      <c r="Y1986" s="83"/>
      <c r="AA1986" s="401"/>
      <c r="AB1986" s="401"/>
      <c r="AI1986" s="80"/>
      <c r="AL1986" s="401"/>
      <c r="AM1986" s="401"/>
      <c r="AP1986" s="402"/>
      <c r="AS1986" s="624"/>
    </row>
    <row r="1987" spans="1:45" s="77" customFormat="1">
      <c r="A1987" s="72"/>
      <c r="B1987" s="78"/>
      <c r="C1987" s="78"/>
      <c r="E1987" s="72"/>
      <c r="F1987" s="72"/>
      <c r="G1987" s="72"/>
      <c r="H1987" s="72"/>
      <c r="I1987" s="72"/>
      <c r="J1987" s="72"/>
      <c r="L1987" s="81"/>
      <c r="M1987" s="74"/>
      <c r="N1987" s="74"/>
      <c r="O1987" s="74"/>
      <c r="P1987" s="74"/>
      <c r="Q1987" s="73"/>
      <c r="R1987" s="82"/>
      <c r="S1987" s="82"/>
      <c r="T1987" s="401"/>
      <c r="U1987" s="401"/>
      <c r="V1987" s="401"/>
      <c r="Y1987" s="83"/>
      <c r="AA1987" s="401"/>
      <c r="AB1987" s="401"/>
      <c r="AI1987" s="80"/>
      <c r="AL1987" s="401"/>
      <c r="AM1987" s="401"/>
      <c r="AP1987" s="402"/>
      <c r="AS1987" s="624"/>
    </row>
    <row r="1988" spans="1:45" s="77" customFormat="1">
      <c r="A1988" s="72"/>
      <c r="B1988" s="78"/>
      <c r="C1988" s="78"/>
      <c r="E1988" s="72"/>
      <c r="F1988" s="72"/>
      <c r="G1988" s="72"/>
      <c r="H1988" s="72"/>
      <c r="I1988" s="72"/>
      <c r="J1988" s="72"/>
      <c r="L1988" s="81"/>
      <c r="M1988" s="74"/>
      <c r="N1988" s="74"/>
      <c r="O1988" s="74"/>
      <c r="P1988" s="74"/>
      <c r="Q1988" s="73"/>
      <c r="R1988" s="82"/>
      <c r="S1988" s="82"/>
      <c r="T1988" s="401"/>
      <c r="U1988" s="401"/>
      <c r="V1988" s="401"/>
      <c r="Y1988" s="83"/>
      <c r="AA1988" s="401"/>
      <c r="AB1988" s="401"/>
      <c r="AI1988" s="80"/>
      <c r="AL1988" s="401"/>
      <c r="AM1988" s="401"/>
      <c r="AP1988" s="402"/>
      <c r="AS1988" s="624"/>
    </row>
    <row r="1989" spans="1:45" s="77" customFormat="1">
      <c r="A1989" s="72"/>
      <c r="B1989" s="78"/>
      <c r="C1989" s="78"/>
      <c r="E1989" s="72"/>
      <c r="F1989" s="72"/>
      <c r="G1989" s="72"/>
      <c r="H1989" s="72"/>
      <c r="I1989" s="72"/>
      <c r="J1989" s="72"/>
      <c r="L1989" s="81"/>
      <c r="M1989" s="74"/>
      <c r="N1989" s="74"/>
      <c r="O1989" s="74"/>
      <c r="P1989" s="74"/>
      <c r="Q1989" s="73"/>
      <c r="R1989" s="82"/>
      <c r="S1989" s="82"/>
      <c r="T1989" s="401"/>
      <c r="U1989" s="401"/>
      <c r="V1989" s="401"/>
      <c r="Y1989" s="83"/>
      <c r="AA1989" s="401"/>
      <c r="AB1989" s="401"/>
      <c r="AI1989" s="80"/>
      <c r="AL1989" s="401"/>
      <c r="AM1989" s="401"/>
      <c r="AP1989" s="402"/>
      <c r="AS1989" s="624"/>
    </row>
    <row r="1990" spans="1:45" s="77" customFormat="1">
      <c r="A1990" s="72"/>
      <c r="B1990" s="78"/>
      <c r="C1990" s="78"/>
      <c r="E1990" s="72"/>
      <c r="F1990" s="72"/>
      <c r="G1990" s="72"/>
      <c r="H1990" s="72"/>
      <c r="I1990" s="72"/>
      <c r="J1990" s="72"/>
      <c r="L1990" s="81"/>
      <c r="M1990" s="74"/>
      <c r="N1990" s="74"/>
      <c r="O1990" s="74"/>
      <c r="P1990" s="74"/>
      <c r="Q1990" s="73"/>
      <c r="R1990" s="82"/>
      <c r="S1990" s="82"/>
      <c r="T1990" s="401"/>
      <c r="U1990" s="401"/>
      <c r="V1990" s="401"/>
      <c r="Y1990" s="83"/>
      <c r="AA1990" s="401"/>
      <c r="AB1990" s="401"/>
      <c r="AI1990" s="80"/>
      <c r="AL1990" s="401"/>
      <c r="AM1990" s="401"/>
      <c r="AP1990" s="402"/>
      <c r="AS1990" s="624"/>
    </row>
    <row r="1991" spans="1:45" s="77" customFormat="1">
      <c r="A1991" s="72"/>
      <c r="B1991" s="78"/>
      <c r="C1991" s="78"/>
      <c r="E1991" s="72"/>
      <c r="F1991" s="72"/>
      <c r="G1991" s="72"/>
      <c r="H1991" s="72"/>
      <c r="I1991" s="72"/>
      <c r="J1991" s="72"/>
      <c r="L1991" s="81"/>
      <c r="M1991" s="74"/>
      <c r="N1991" s="74"/>
      <c r="O1991" s="74"/>
      <c r="P1991" s="74"/>
      <c r="Q1991" s="73"/>
      <c r="R1991" s="82"/>
      <c r="S1991" s="82"/>
      <c r="T1991" s="401"/>
      <c r="U1991" s="401"/>
      <c r="V1991" s="401"/>
      <c r="Y1991" s="83"/>
      <c r="AA1991" s="401"/>
      <c r="AB1991" s="401"/>
      <c r="AI1991" s="80"/>
      <c r="AL1991" s="401"/>
      <c r="AM1991" s="401"/>
      <c r="AP1991" s="402"/>
      <c r="AS1991" s="624"/>
    </row>
    <row r="1992" spans="1:45" s="77" customFormat="1">
      <c r="A1992" s="72"/>
      <c r="B1992" s="78"/>
      <c r="C1992" s="78"/>
      <c r="E1992" s="72"/>
      <c r="F1992" s="72"/>
      <c r="G1992" s="72"/>
      <c r="H1992" s="72"/>
      <c r="I1992" s="72"/>
      <c r="J1992" s="72"/>
      <c r="L1992" s="81"/>
      <c r="M1992" s="74"/>
      <c r="N1992" s="74"/>
      <c r="O1992" s="74"/>
      <c r="P1992" s="74"/>
      <c r="Q1992" s="73"/>
      <c r="R1992" s="82"/>
      <c r="S1992" s="82"/>
      <c r="T1992" s="401"/>
      <c r="U1992" s="401"/>
      <c r="V1992" s="401"/>
      <c r="Y1992" s="83"/>
      <c r="AA1992" s="401"/>
      <c r="AB1992" s="401"/>
      <c r="AI1992" s="80"/>
      <c r="AL1992" s="401"/>
      <c r="AM1992" s="401"/>
      <c r="AP1992" s="402"/>
      <c r="AS1992" s="624"/>
    </row>
    <row r="1993" spans="1:45" s="77" customFormat="1">
      <c r="A1993" s="72"/>
      <c r="B1993" s="78"/>
      <c r="C1993" s="78"/>
      <c r="E1993" s="72"/>
      <c r="F1993" s="72"/>
      <c r="G1993" s="72"/>
      <c r="H1993" s="72"/>
      <c r="I1993" s="72"/>
      <c r="J1993" s="72"/>
      <c r="L1993" s="81"/>
      <c r="M1993" s="74"/>
      <c r="N1993" s="74"/>
      <c r="O1993" s="74"/>
      <c r="P1993" s="74"/>
      <c r="Q1993" s="73"/>
      <c r="R1993" s="82"/>
      <c r="S1993" s="82"/>
      <c r="T1993" s="401"/>
      <c r="U1993" s="401"/>
      <c r="V1993" s="401"/>
      <c r="Y1993" s="83"/>
      <c r="AA1993" s="401"/>
      <c r="AB1993" s="401"/>
      <c r="AI1993" s="80"/>
      <c r="AL1993" s="401"/>
      <c r="AM1993" s="401"/>
      <c r="AP1993" s="402"/>
      <c r="AS1993" s="624"/>
    </row>
    <row r="1994" spans="1:45" s="77" customFormat="1">
      <c r="A1994" s="72"/>
      <c r="B1994" s="78"/>
      <c r="C1994" s="78"/>
      <c r="E1994" s="72"/>
      <c r="F1994" s="72"/>
      <c r="G1994" s="72"/>
      <c r="H1994" s="72"/>
      <c r="I1994" s="72"/>
      <c r="J1994" s="72"/>
      <c r="L1994" s="81"/>
      <c r="M1994" s="74"/>
      <c r="N1994" s="74"/>
      <c r="O1994" s="74"/>
      <c r="P1994" s="74"/>
      <c r="Q1994" s="73"/>
      <c r="R1994" s="82"/>
      <c r="S1994" s="82"/>
      <c r="T1994" s="401"/>
      <c r="U1994" s="401"/>
      <c r="V1994" s="401"/>
      <c r="Y1994" s="83"/>
      <c r="AA1994" s="401"/>
      <c r="AB1994" s="401"/>
      <c r="AI1994" s="80"/>
      <c r="AL1994" s="401"/>
      <c r="AM1994" s="401"/>
      <c r="AP1994" s="402"/>
      <c r="AS1994" s="624"/>
    </row>
    <row r="1995" spans="1:45" s="77" customFormat="1">
      <c r="A1995" s="72"/>
      <c r="B1995" s="78"/>
      <c r="C1995" s="78"/>
      <c r="E1995" s="72"/>
      <c r="F1995" s="72"/>
      <c r="G1995" s="72"/>
      <c r="H1995" s="72"/>
      <c r="I1995" s="72"/>
      <c r="J1995" s="72"/>
      <c r="L1995" s="81"/>
      <c r="M1995" s="74"/>
      <c r="N1995" s="74"/>
      <c r="O1995" s="74"/>
      <c r="P1995" s="74"/>
      <c r="Q1995" s="73"/>
      <c r="R1995" s="82"/>
      <c r="S1995" s="82"/>
      <c r="T1995" s="401"/>
      <c r="U1995" s="401"/>
      <c r="V1995" s="401"/>
      <c r="Y1995" s="83"/>
      <c r="AA1995" s="401"/>
      <c r="AB1995" s="401"/>
      <c r="AI1995" s="80"/>
      <c r="AL1995" s="401"/>
      <c r="AM1995" s="401"/>
      <c r="AP1995" s="402"/>
      <c r="AS1995" s="624"/>
    </row>
    <row r="1996" spans="1:45" s="77" customFormat="1">
      <c r="A1996" s="72"/>
      <c r="B1996" s="78"/>
      <c r="C1996" s="78"/>
      <c r="E1996" s="72"/>
      <c r="F1996" s="72"/>
      <c r="G1996" s="72"/>
      <c r="H1996" s="72"/>
      <c r="I1996" s="72"/>
      <c r="J1996" s="72"/>
      <c r="L1996" s="81"/>
      <c r="M1996" s="74"/>
      <c r="N1996" s="74"/>
      <c r="O1996" s="74"/>
      <c r="P1996" s="74"/>
      <c r="Q1996" s="73"/>
      <c r="R1996" s="82"/>
      <c r="S1996" s="82"/>
      <c r="T1996" s="401"/>
      <c r="U1996" s="401"/>
      <c r="V1996" s="401"/>
      <c r="Y1996" s="83"/>
      <c r="AA1996" s="401"/>
      <c r="AB1996" s="401"/>
      <c r="AI1996" s="80"/>
      <c r="AL1996" s="401"/>
      <c r="AM1996" s="401"/>
      <c r="AP1996" s="402"/>
      <c r="AS1996" s="624"/>
    </row>
    <row r="1997" spans="1:45" s="77" customFormat="1">
      <c r="A1997" s="72"/>
      <c r="B1997" s="78"/>
      <c r="C1997" s="78"/>
      <c r="E1997" s="72"/>
      <c r="F1997" s="72"/>
      <c r="G1997" s="72"/>
      <c r="H1997" s="72"/>
      <c r="I1997" s="72"/>
      <c r="J1997" s="72"/>
      <c r="L1997" s="81"/>
      <c r="M1997" s="74"/>
      <c r="N1997" s="74"/>
      <c r="O1997" s="74"/>
      <c r="P1997" s="74"/>
      <c r="Q1997" s="73"/>
      <c r="R1997" s="82"/>
      <c r="S1997" s="82"/>
      <c r="T1997" s="401"/>
      <c r="U1997" s="401"/>
      <c r="V1997" s="401"/>
      <c r="Y1997" s="83"/>
      <c r="AA1997" s="401"/>
      <c r="AB1997" s="401"/>
      <c r="AI1997" s="80"/>
      <c r="AL1997" s="401"/>
      <c r="AM1997" s="401"/>
      <c r="AP1997" s="402"/>
      <c r="AS1997" s="624"/>
    </row>
    <row r="1998" spans="1:45" s="77" customFormat="1">
      <c r="A1998" s="72"/>
      <c r="B1998" s="78"/>
      <c r="C1998" s="78"/>
      <c r="E1998" s="72"/>
      <c r="F1998" s="72"/>
      <c r="G1998" s="72"/>
      <c r="H1998" s="72"/>
      <c r="I1998" s="72"/>
      <c r="J1998" s="72"/>
      <c r="L1998" s="81"/>
      <c r="M1998" s="74"/>
      <c r="N1998" s="74"/>
      <c r="O1998" s="74"/>
      <c r="P1998" s="74"/>
      <c r="Q1998" s="73"/>
      <c r="R1998" s="82"/>
      <c r="S1998" s="82"/>
      <c r="T1998" s="401"/>
      <c r="U1998" s="401"/>
      <c r="V1998" s="401"/>
      <c r="Y1998" s="83"/>
      <c r="AA1998" s="401"/>
      <c r="AB1998" s="401"/>
      <c r="AI1998" s="80"/>
      <c r="AL1998" s="401"/>
      <c r="AM1998" s="401"/>
      <c r="AP1998" s="402"/>
      <c r="AS1998" s="624"/>
    </row>
    <row r="1999" spans="1:45" s="77" customFormat="1">
      <c r="A1999" s="72"/>
      <c r="B1999" s="78"/>
      <c r="C1999" s="78"/>
      <c r="E1999" s="72"/>
      <c r="F1999" s="72"/>
      <c r="G1999" s="72"/>
      <c r="H1999" s="72"/>
      <c r="I1999" s="72"/>
      <c r="J1999" s="72"/>
      <c r="L1999" s="81"/>
      <c r="M1999" s="74"/>
      <c r="N1999" s="74"/>
      <c r="O1999" s="74"/>
      <c r="P1999" s="74"/>
      <c r="Q1999" s="73"/>
      <c r="R1999" s="82"/>
      <c r="S1999" s="82"/>
      <c r="T1999" s="401"/>
      <c r="U1999" s="401"/>
      <c r="V1999" s="401"/>
      <c r="Y1999" s="83"/>
      <c r="AA1999" s="401"/>
      <c r="AB1999" s="401"/>
      <c r="AI1999" s="80"/>
      <c r="AL1999" s="401"/>
      <c r="AM1999" s="401"/>
      <c r="AP1999" s="402"/>
      <c r="AS1999" s="624"/>
    </row>
    <row r="2000" spans="1:45" s="77" customFormat="1">
      <c r="A2000" s="72"/>
      <c r="B2000" s="78"/>
      <c r="C2000" s="78"/>
      <c r="E2000" s="72"/>
      <c r="F2000" s="72"/>
      <c r="G2000" s="72"/>
      <c r="H2000" s="72"/>
      <c r="I2000" s="72"/>
      <c r="J2000" s="72"/>
      <c r="L2000" s="81"/>
      <c r="M2000" s="74"/>
      <c r="N2000" s="74"/>
      <c r="O2000" s="74"/>
      <c r="P2000" s="74"/>
      <c r="Q2000" s="73"/>
      <c r="R2000" s="82"/>
      <c r="S2000" s="82"/>
      <c r="T2000" s="401"/>
      <c r="U2000" s="401"/>
      <c r="V2000" s="401"/>
      <c r="Y2000" s="83"/>
      <c r="AA2000" s="401"/>
      <c r="AB2000" s="401"/>
      <c r="AI2000" s="80"/>
      <c r="AL2000" s="401"/>
      <c r="AM2000" s="401"/>
      <c r="AP2000" s="402"/>
      <c r="AS2000" s="624"/>
    </row>
    <row r="2001" spans="1:45" s="77" customFormat="1">
      <c r="A2001" s="72"/>
      <c r="B2001" s="78"/>
      <c r="C2001" s="78"/>
      <c r="E2001" s="72"/>
      <c r="F2001" s="72"/>
      <c r="G2001" s="72"/>
      <c r="H2001" s="72"/>
      <c r="I2001" s="72"/>
      <c r="J2001" s="72"/>
      <c r="L2001" s="81"/>
      <c r="M2001" s="74"/>
      <c r="N2001" s="74"/>
      <c r="O2001" s="74"/>
      <c r="P2001" s="74"/>
      <c r="Q2001" s="73"/>
      <c r="R2001" s="82"/>
      <c r="S2001" s="82"/>
      <c r="T2001" s="401"/>
      <c r="U2001" s="401"/>
      <c r="V2001" s="401"/>
      <c r="Y2001" s="83"/>
      <c r="AA2001" s="401"/>
      <c r="AB2001" s="401"/>
      <c r="AI2001" s="80"/>
      <c r="AL2001" s="401"/>
      <c r="AM2001" s="401"/>
      <c r="AP2001" s="402"/>
      <c r="AS2001" s="624"/>
    </row>
    <row r="2002" spans="1:45" s="77" customFormat="1">
      <c r="A2002" s="72"/>
      <c r="B2002" s="78"/>
      <c r="C2002" s="78"/>
      <c r="E2002" s="72"/>
      <c r="F2002" s="72"/>
      <c r="G2002" s="72"/>
      <c r="H2002" s="72"/>
      <c r="I2002" s="72"/>
      <c r="J2002" s="72"/>
      <c r="L2002" s="81"/>
      <c r="M2002" s="74"/>
      <c r="N2002" s="74"/>
      <c r="O2002" s="74"/>
      <c r="P2002" s="74"/>
      <c r="Q2002" s="73"/>
      <c r="R2002" s="82"/>
      <c r="S2002" s="82"/>
      <c r="T2002" s="401"/>
      <c r="U2002" s="401"/>
      <c r="V2002" s="401"/>
      <c r="Y2002" s="83"/>
      <c r="AA2002" s="401"/>
      <c r="AB2002" s="401"/>
      <c r="AI2002" s="80"/>
      <c r="AL2002" s="401"/>
      <c r="AM2002" s="401"/>
      <c r="AP2002" s="402"/>
      <c r="AS2002" s="624"/>
    </row>
    <row r="2003" spans="1:45" s="77" customFormat="1">
      <c r="A2003" s="72"/>
      <c r="B2003" s="78"/>
      <c r="C2003" s="78"/>
      <c r="E2003" s="72"/>
      <c r="F2003" s="72"/>
      <c r="G2003" s="72"/>
      <c r="H2003" s="72"/>
      <c r="I2003" s="72"/>
      <c r="J2003" s="72"/>
      <c r="L2003" s="81"/>
      <c r="M2003" s="74"/>
      <c r="N2003" s="74"/>
      <c r="O2003" s="74"/>
      <c r="P2003" s="74"/>
      <c r="Q2003" s="73"/>
      <c r="R2003" s="82"/>
      <c r="S2003" s="82"/>
      <c r="T2003" s="401"/>
      <c r="U2003" s="401"/>
      <c r="V2003" s="401"/>
      <c r="Y2003" s="83"/>
      <c r="AA2003" s="401"/>
      <c r="AB2003" s="401"/>
      <c r="AI2003" s="80"/>
      <c r="AL2003" s="401"/>
      <c r="AM2003" s="401"/>
      <c r="AP2003" s="402"/>
      <c r="AS2003" s="624"/>
    </row>
    <row r="2004" spans="1:45" s="77" customFormat="1">
      <c r="A2004" s="72"/>
      <c r="B2004" s="78"/>
      <c r="C2004" s="78"/>
      <c r="E2004" s="72"/>
      <c r="F2004" s="72"/>
      <c r="G2004" s="72"/>
      <c r="H2004" s="72"/>
      <c r="I2004" s="72"/>
      <c r="J2004" s="72"/>
      <c r="L2004" s="81"/>
      <c r="M2004" s="74"/>
      <c r="N2004" s="74"/>
      <c r="O2004" s="74"/>
      <c r="P2004" s="74"/>
      <c r="Q2004" s="73"/>
      <c r="R2004" s="82"/>
      <c r="S2004" s="82"/>
      <c r="T2004" s="401"/>
      <c r="U2004" s="401"/>
      <c r="V2004" s="401"/>
      <c r="Y2004" s="83"/>
      <c r="AA2004" s="401"/>
      <c r="AB2004" s="401"/>
      <c r="AI2004" s="80"/>
      <c r="AL2004" s="401"/>
      <c r="AM2004" s="401"/>
      <c r="AP2004" s="402"/>
      <c r="AS2004" s="624"/>
    </row>
    <row r="2005" spans="1:45" s="77" customFormat="1">
      <c r="A2005" s="72"/>
      <c r="B2005" s="78"/>
      <c r="C2005" s="78"/>
      <c r="E2005" s="72"/>
      <c r="F2005" s="72"/>
      <c r="G2005" s="72"/>
      <c r="H2005" s="72"/>
      <c r="I2005" s="72"/>
      <c r="J2005" s="72"/>
      <c r="L2005" s="81"/>
      <c r="M2005" s="74"/>
      <c r="N2005" s="74"/>
      <c r="O2005" s="74"/>
      <c r="P2005" s="74"/>
      <c r="Q2005" s="73"/>
      <c r="R2005" s="82"/>
      <c r="S2005" s="82"/>
      <c r="T2005" s="401"/>
      <c r="U2005" s="401"/>
      <c r="V2005" s="401"/>
      <c r="Y2005" s="83"/>
      <c r="AA2005" s="401"/>
      <c r="AB2005" s="401"/>
      <c r="AI2005" s="80"/>
      <c r="AL2005" s="401"/>
      <c r="AM2005" s="401"/>
      <c r="AP2005" s="402"/>
      <c r="AS2005" s="624"/>
    </row>
    <row r="2006" spans="1:45" s="77" customFormat="1">
      <c r="A2006" s="72"/>
      <c r="B2006" s="78"/>
      <c r="C2006" s="78"/>
      <c r="E2006" s="72"/>
      <c r="F2006" s="72"/>
      <c r="G2006" s="72"/>
      <c r="H2006" s="72"/>
      <c r="I2006" s="72"/>
      <c r="J2006" s="72"/>
      <c r="L2006" s="81"/>
      <c r="M2006" s="74"/>
      <c r="N2006" s="74"/>
      <c r="O2006" s="74"/>
      <c r="P2006" s="74"/>
      <c r="Q2006" s="73"/>
      <c r="R2006" s="82"/>
      <c r="S2006" s="82"/>
      <c r="T2006" s="401"/>
      <c r="U2006" s="401"/>
      <c r="V2006" s="401"/>
      <c r="Y2006" s="83"/>
      <c r="AA2006" s="401"/>
      <c r="AB2006" s="401"/>
      <c r="AI2006" s="80"/>
      <c r="AL2006" s="401"/>
      <c r="AM2006" s="401"/>
      <c r="AP2006" s="402"/>
      <c r="AS2006" s="624"/>
    </row>
    <row r="2007" spans="1:45" s="77" customFormat="1">
      <c r="A2007" s="72"/>
      <c r="B2007" s="78"/>
      <c r="C2007" s="78"/>
      <c r="E2007" s="72"/>
      <c r="F2007" s="72"/>
      <c r="G2007" s="72"/>
      <c r="H2007" s="72"/>
      <c r="I2007" s="72"/>
      <c r="J2007" s="72"/>
      <c r="L2007" s="81"/>
      <c r="M2007" s="74"/>
      <c r="N2007" s="74"/>
      <c r="O2007" s="74"/>
      <c r="P2007" s="74"/>
      <c r="Q2007" s="73"/>
      <c r="R2007" s="82"/>
      <c r="S2007" s="82"/>
      <c r="T2007" s="401"/>
      <c r="U2007" s="401"/>
      <c r="V2007" s="401"/>
      <c r="Y2007" s="83"/>
      <c r="AA2007" s="401"/>
      <c r="AB2007" s="401"/>
      <c r="AI2007" s="80"/>
      <c r="AL2007" s="401"/>
      <c r="AM2007" s="401"/>
      <c r="AP2007" s="402"/>
      <c r="AS2007" s="624"/>
    </row>
    <row r="2008" spans="1:45" s="77" customFormat="1">
      <c r="A2008" s="72"/>
      <c r="B2008" s="78"/>
      <c r="C2008" s="78"/>
      <c r="E2008" s="72"/>
      <c r="F2008" s="72"/>
      <c r="G2008" s="72"/>
      <c r="H2008" s="72"/>
      <c r="I2008" s="72"/>
      <c r="J2008" s="72"/>
      <c r="L2008" s="81"/>
      <c r="M2008" s="74"/>
      <c r="N2008" s="74"/>
      <c r="O2008" s="74"/>
      <c r="P2008" s="74"/>
      <c r="Q2008" s="73"/>
      <c r="R2008" s="82"/>
      <c r="S2008" s="82"/>
      <c r="T2008" s="401"/>
      <c r="U2008" s="401"/>
      <c r="V2008" s="401"/>
      <c r="Y2008" s="83"/>
      <c r="AA2008" s="401"/>
      <c r="AB2008" s="401"/>
      <c r="AI2008" s="80"/>
      <c r="AL2008" s="401"/>
      <c r="AM2008" s="401"/>
      <c r="AP2008" s="402"/>
      <c r="AS2008" s="624"/>
    </row>
    <row r="2009" spans="1:45" s="77" customFormat="1">
      <c r="A2009" s="72"/>
      <c r="B2009" s="78"/>
      <c r="C2009" s="78"/>
      <c r="E2009" s="72"/>
      <c r="F2009" s="72"/>
      <c r="G2009" s="72"/>
      <c r="H2009" s="72"/>
      <c r="I2009" s="72"/>
      <c r="J2009" s="72"/>
      <c r="L2009" s="81"/>
      <c r="M2009" s="74"/>
      <c r="N2009" s="74"/>
      <c r="O2009" s="74"/>
      <c r="P2009" s="74"/>
      <c r="Q2009" s="73"/>
      <c r="R2009" s="82"/>
      <c r="S2009" s="82"/>
      <c r="T2009" s="401"/>
      <c r="U2009" s="401"/>
      <c r="V2009" s="401"/>
      <c r="Y2009" s="83"/>
      <c r="AA2009" s="401"/>
      <c r="AB2009" s="401"/>
      <c r="AI2009" s="80"/>
      <c r="AL2009" s="401"/>
      <c r="AM2009" s="401"/>
      <c r="AP2009" s="402"/>
      <c r="AS2009" s="624"/>
    </row>
    <row r="2010" spans="1:45" s="77" customFormat="1">
      <c r="A2010" s="72"/>
      <c r="B2010" s="78"/>
      <c r="C2010" s="78"/>
      <c r="E2010" s="72"/>
      <c r="F2010" s="72"/>
      <c r="G2010" s="72"/>
      <c r="H2010" s="72"/>
      <c r="I2010" s="72"/>
      <c r="J2010" s="72"/>
      <c r="L2010" s="81"/>
      <c r="M2010" s="74"/>
      <c r="N2010" s="74"/>
      <c r="O2010" s="74"/>
      <c r="P2010" s="74"/>
      <c r="Q2010" s="73"/>
      <c r="R2010" s="82"/>
      <c r="S2010" s="82"/>
      <c r="T2010" s="401"/>
      <c r="U2010" s="401"/>
      <c r="V2010" s="401"/>
      <c r="Y2010" s="83"/>
      <c r="AA2010" s="401"/>
      <c r="AB2010" s="401"/>
      <c r="AI2010" s="80"/>
      <c r="AL2010" s="401"/>
      <c r="AM2010" s="401"/>
      <c r="AP2010" s="402"/>
      <c r="AS2010" s="624"/>
    </row>
    <row r="2011" spans="1:45" s="77" customFormat="1">
      <c r="A2011" s="72"/>
      <c r="B2011" s="78"/>
      <c r="C2011" s="78"/>
      <c r="E2011" s="72"/>
      <c r="F2011" s="72"/>
      <c r="G2011" s="72"/>
      <c r="H2011" s="72"/>
      <c r="I2011" s="72"/>
      <c r="J2011" s="72"/>
      <c r="L2011" s="81"/>
      <c r="M2011" s="74"/>
      <c r="N2011" s="74"/>
      <c r="O2011" s="74"/>
      <c r="P2011" s="74"/>
      <c r="Q2011" s="73"/>
      <c r="R2011" s="82"/>
      <c r="S2011" s="82"/>
      <c r="T2011" s="401"/>
      <c r="U2011" s="401"/>
      <c r="V2011" s="401"/>
      <c r="Y2011" s="83"/>
      <c r="AA2011" s="401"/>
      <c r="AB2011" s="401"/>
      <c r="AI2011" s="80"/>
      <c r="AL2011" s="401"/>
      <c r="AM2011" s="401"/>
      <c r="AP2011" s="402"/>
      <c r="AS2011" s="624"/>
    </row>
    <row r="2012" spans="1:45" s="77" customFormat="1">
      <c r="A2012" s="72"/>
      <c r="B2012" s="78"/>
      <c r="C2012" s="78"/>
      <c r="E2012" s="72"/>
      <c r="F2012" s="72"/>
      <c r="G2012" s="72"/>
      <c r="H2012" s="72"/>
      <c r="I2012" s="72"/>
      <c r="J2012" s="72"/>
      <c r="L2012" s="81"/>
      <c r="M2012" s="74"/>
      <c r="N2012" s="74"/>
      <c r="O2012" s="74"/>
      <c r="P2012" s="74"/>
      <c r="Q2012" s="73"/>
      <c r="R2012" s="82"/>
      <c r="S2012" s="82"/>
      <c r="T2012" s="401"/>
      <c r="U2012" s="401"/>
      <c r="V2012" s="401"/>
      <c r="Y2012" s="83"/>
      <c r="AA2012" s="401"/>
      <c r="AB2012" s="401"/>
      <c r="AI2012" s="80"/>
      <c r="AL2012" s="401"/>
      <c r="AM2012" s="401"/>
      <c r="AP2012" s="402"/>
      <c r="AS2012" s="624"/>
    </row>
    <row r="2013" spans="1:45" s="77" customFormat="1">
      <c r="A2013" s="72"/>
      <c r="B2013" s="78"/>
      <c r="C2013" s="78"/>
      <c r="E2013" s="72"/>
      <c r="F2013" s="72"/>
      <c r="G2013" s="72"/>
      <c r="H2013" s="72"/>
      <c r="I2013" s="72"/>
      <c r="J2013" s="72"/>
      <c r="L2013" s="81"/>
      <c r="M2013" s="74"/>
      <c r="N2013" s="74"/>
      <c r="O2013" s="74"/>
      <c r="P2013" s="74"/>
      <c r="Q2013" s="73"/>
      <c r="R2013" s="82"/>
      <c r="S2013" s="82"/>
      <c r="T2013" s="401"/>
      <c r="U2013" s="401"/>
      <c r="V2013" s="401"/>
      <c r="Y2013" s="83"/>
      <c r="AA2013" s="401"/>
      <c r="AB2013" s="401"/>
      <c r="AI2013" s="80"/>
      <c r="AL2013" s="401"/>
      <c r="AM2013" s="401"/>
      <c r="AP2013" s="402"/>
      <c r="AS2013" s="624"/>
    </row>
    <row r="2014" spans="1:45" s="77" customFormat="1">
      <c r="A2014" s="72"/>
      <c r="B2014" s="78"/>
      <c r="C2014" s="78"/>
      <c r="E2014" s="72"/>
      <c r="F2014" s="72"/>
      <c r="G2014" s="72"/>
      <c r="H2014" s="72"/>
      <c r="I2014" s="72"/>
      <c r="J2014" s="72"/>
      <c r="L2014" s="81"/>
      <c r="M2014" s="74"/>
      <c r="N2014" s="74"/>
      <c r="O2014" s="74"/>
      <c r="P2014" s="74"/>
      <c r="Q2014" s="73"/>
      <c r="R2014" s="82"/>
      <c r="S2014" s="82"/>
      <c r="T2014" s="401"/>
      <c r="U2014" s="401"/>
      <c r="V2014" s="401"/>
      <c r="Y2014" s="83"/>
      <c r="AA2014" s="401"/>
      <c r="AB2014" s="401"/>
      <c r="AI2014" s="80"/>
      <c r="AL2014" s="401"/>
      <c r="AM2014" s="401"/>
      <c r="AP2014" s="402"/>
      <c r="AS2014" s="624"/>
    </row>
    <row r="2015" spans="1:45" s="77" customFormat="1">
      <c r="A2015" s="72"/>
      <c r="B2015" s="78"/>
      <c r="C2015" s="78"/>
      <c r="E2015" s="72"/>
      <c r="F2015" s="72"/>
      <c r="G2015" s="72"/>
      <c r="H2015" s="72"/>
      <c r="I2015" s="72"/>
      <c r="J2015" s="72"/>
      <c r="L2015" s="81"/>
      <c r="M2015" s="74"/>
      <c r="N2015" s="74"/>
      <c r="O2015" s="74"/>
      <c r="P2015" s="74"/>
      <c r="Q2015" s="73"/>
      <c r="R2015" s="82"/>
      <c r="S2015" s="82"/>
      <c r="T2015" s="401"/>
      <c r="U2015" s="401"/>
      <c r="V2015" s="401"/>
      <c r="Y2015" s="83"/>
      <c r="AA2015" s="401"/>
      <c r="AB2015" s="401"/>
      <c r="AI2015" s="80"/>
      <c r="AL2015" s="401"/>
      <c r="AM2015" s="401"/>
      <c r="AP2015" s="402"/>
      <c r="AS2015" s="624"/>
    </row>
    <row r="2016" spans="1:45" s="77" customFormat="1">
      <c r="A2016" s="72"/>
      <c r="B2016" s="78"/>
      <c r="C2016" s="78"/>
      <c r="E2016" s="72"/>
      <c r="F2016" s="72"/>
      <c r="G2016" s="72"/>
      <c r="H2016" s="72"/>
      <c r="I2016" s="72"/>
      <c r="J2016" s="72"/>
      <c r="L2016" s="81"/>
      <c r="M2016" s="74"/>
      <c r="N2016" s="74"/>
      <c r="O2016" s="74"/>
      <c r="P2016" s="74"/>
      <c r="Q2016" s="73"/>
      <c r="R2016" s="82"/>
      <c r="S2016" s="82"/>
      <c r="T2016" s="401"/>
      <c r="U2016" s="401"/>
      <c r="V2016" s="401"/>
      <c r="Y2016" s="83"/>
      <c r="AA2016" s="401"/>
      <c r="AB2016" s="401"/>
      <c r="AI2016" s="80"/>
      <c r="AL2016" s="401"/>
      <c r="AM2016" s="401"/>
      <c r="AP2016" s="402"/>
      <c r="AS2016" s="624"/>
    </row>
    <row r="2017" spans="1:45" s="77" customFormat="1">
      <c r="A2017" s="72"/>
      <c r="B2017" s="78"/>
      <c r="C2017" s="78"/>
      <c r="E2017" s="72"/>
      <c r="F2017" s="72"/>
      <c r="G2017" s="72"/>
      <c r="H2017" s="72"/>
      <c r="I2017" s="72"/>
      <c r="J2017" s="72"/>
      <c r="L2017" s="81"/>
      <c r="M2017" s="74"/>
      <c r="N2017" s="74"/>
      <c r="O2017" s="74"/>
      <c r="P2017" s="74"/>
      <c r="Q2017" s="73"/>
      <c r="R2017" s="82"/>
      <c r="S2017" s="82"/>
      <c r="T2017" s="401"/>
      <c r="U2017" s="401"/>
      <c r="V2017" s="401"/>
      <c r="Y2017" s="83"/>
      <c r="AA2017" s="401"/>
      <c r="AB2017" s="401"/>
      <c r="AI2017" s="80"/>
      <c r="AL2017" s="401"/>
      <c r="AM2017" s="401"/>
      <c r="AP2017" s="402"/>
      <c r="AS2017" s="624"/>
    </row>
    <row r="2018" spans="1:45" s="77" customFormat="1">
      <c r="A2018" s="72"/>
      <c r="B2018" s="78"/>
      <c r="C2018" s="78"/>
      <c r="E2018" s="72"/>
      <c r="F2018" s="72"/>
      <c r="G2018" s="72"/>
      <c r="H2018" s="72"/>
      <c r="I2018" s="72"/>
      <c r="J2018" s="72"/>
      <c r="L2018" s="81"/>
      <c r="M2018" s="74"/>
      <c r="N2018" s="74"/>
      <c r="O2018" s="74"/>
      <c r="P2018" s="74"/>
      <c r="Q2018" s="73"/>
      <c r="R2018" s="82"/>
      <c r="S2018" s="82"/>
      <c r="T2018" s="401"/>
      <c r="U2018" s="401"/>
      <c r="V2018" s="401"/>
      <c r="Y2018" s="83"/>
      <c r="AA2018" s="401"/>
      <c r="AB2018" s="401"/>
      <c r="AI2018" s="80"/>
      <c r="AL2018" s="401"/>
      <c r="AM2018" s="401"/>
      <c r="AP2018" s="402"/>
      <c r="AS2018" s="624"/>
    </row>
    <row r="2019" spans="1:45" s="77" customFormat="1">
      <c r="A2019" s="72"/>
      <c r="B2019" s="78"/>
      <c r="C2019" s="78"/>
      <c r="E2019" s="72"/>
      <c r="F2019" s="72"/>
      <c r="G2019" s="72"/>
      <c r="H2019" s="72"/>
      <c r="I2019" s="72"/>
      <c r="J2019" s="72"/>
      <c r="L2019" s="81"/>
      <c r="M2019" s="74"/>
      <c r="N2019" s="74"/>
      <c r="O2019" s="74"/>
      <c r="P2019" s="74"/>
      <c r="Q2019" s="73"/>
      <c r="R2019" s="82"/>
      <c r="S2019" s="82"/>
      <c r="T2019" s="401"/>
      <c r="U2019" s="401"/>
      <c r="V2019" s="401"/>
      <c r="Y2019" s="83"/>
      <c r="AA2019" s="401"/>
      <c r="AB2019" s="401"/>
      <c r="AI2019" s="80"/>
      <c r="AL2019" s="401"/>
      <c r="AM2019" s="401"/>
      <c r="AP2019" s="402"/>
      <c r="AS2019" s="624"/>
    </row>
    <row r="2020" spans="1:45" s="77" customFormat="1">
      <c r="A2020" s="72"/>
      <c r="B2020" s="78"/>
      <c r="C2020" s="78"/>
      <c r="E2020" s="72"/>
      <c r="F2020" s="72"/>
      <c r="G2020" s="72"/>
      <c r="H2020" s="72"/>
      <c r="I2020" s="72"/>
      <c r="J2020" s="72"/>
      <c r="L2020" s="81"/>
      <c r="M2020" s="74"/>
      <c r="N2020" s="74"/>
      <c r="O2020" s="74"/>
      <c r="P2020" s="74"/>
      <c r="Q2020" s="73"/>
      <c r="R2020" s="82"/>
      <c r="S2020" s="82"/>
      <c r="T2020" s="401"/>
      <c r="U2020" s="401"/>
      <c r="V2020" s="401"/>
      <c r="Y2020" s="83"/>
      <c r="AA2020" s="401"/>
      <c r="AB2020" s="401"/>
      <c r="AI2020" s="80"/>
      <c r="AL2020" s="401"/>
      <c r="AM2020" s="401"/>
      <c r="AP2020" s="402"/>
      <c r="AS2020" s="624"/>
    </row>
    <row r="2021" spans="1:45" s="77" customFormat="1">
      <c r="A2021" s="72"/>
      <c r="B2021" s="78"/>
      <c r="C2021" s="78"/>
      <c r="E2021" s="72"/>
      <c r="F2021" s="72"/>
      <c r="G2021" s="72"/>
      <c r="H2021" s="72"/>
      <c r="I2021" s="72"/>
      <c r="J2021" s="72"/>
      <c r="L2021" s="81"/>
      <c r="M2021" s="74"/>
      <c r="N2021" s="74"/>
      <c r="O2021" s="74"/>
      <c r="P2021" s="74"/>
      <c r="Q2021" s="73"/>
      <c r="R2021" s="82"/>
      <c r="S2021" s="82"/>
      <c r="T2021" s="401"/>
      <c r="U2021" s="401"/>
      <c r="V2021" s="401"/>
      <c r="Y2021" s="83"/>
      <c r="AA2021" s="401"/>
      <c r="AB2021" s="401"/>
      <c r="AI2021" s="80"/>
      <c r="AL2021" s="401"/>
      <c r="AM2021" s="401"/>
      <c r="AP2021" s="402"/>
      <c r="AS2021" s="624"/>
    </row>
    <row r="2022" spans="1:45" s="77" customFormat="1">
      <c r="A2022" s="72"/>
      <c r="B2022" s="78"/>
      <c r="C2022" s="78"/>
      <c r="E2022" s="72"/>
      <c r="F2022" s="72"/>
      <c r="G2022" s="72"/>
      <c r="H2022" s="72"/>
      <c r="I2022" s="72"/>
      <c r="J2022" s="72"/>
      <c r="L2022" s="81"/>
      <c r="M2022" s="74"/>
      <c r="N2022" s="74"/>
      <c r="O2022" s="74"/>
      <c r="P2022" s="74"/>
      <c r="Q2022" s="73"/>
      <c r="R2022" s="82"/>
      <c r="S2022" s="82"/>
      <c r="T2022" s="401"/>
      <c r="U2022" s="401"/>
      <c r="V2022" s="401"/>
      <c r="Y2022" s="83"/>
      <c r="AA2022" s="401"/>
      <c r="AB2022" s="401"/>
      <c r="AI2022" s="80"/>
      <c r="AL2022" s="401"/>
      <c r="AM2022" s="401"/>
      <c r="AP2022" s="402"/>
      <c r="AS2022" s="624"/>
    </row>
    <row r="2023" spans="1:45" s="77" customFormat="1">
      <c r="A2023" s="72"/>
      <c r="B2023" s="78"/>
      <c r="C2023" s="78"/>
      <c r="E2023" s="72"/>
      <c r="F2023" s="72"/>
      <c r="G2023" s="72"/>
      <c r="H2023" s="72"/>
      <c r="I2023" s="72"/>
      <c r="J2023" s="72"/>
      <c r="L2023" s="81"/>
      <c r="M2023" s="74"/>
      <c r="N2023" s="74"/>
      <c r="O2023" s="74"/>
      <c r="P2023" s="74"/>
      <c r="Q2023" s="73"/>
      <c r="R2023" s="82"/>
      <c r="S2023" s="82"/>
      <c r="T2023" s="401"/>
      <c r="U2023" s="401"/>
      <c r="V2023" s="401"/>
      <c r="Y2023" s="83"/>
      <c r="AA2023" s="401"/>
      <c r="AB2023" s="401"/>
      <c r="AI2023" s="80"/>
      <c r="AL2023" s="401"/>
      <c r="AM2023" s="401"/>
      <c r="AP2023" s="402"/>
      <c r="AS2023" s="624"/>
    </row>
    <row r="2024" spans="1:45" s="77" customFormat="1">
      <c r="A2024" s="72"/>
      <c r="B2024" s="78"/>
      <c r="C2024" s="78"/>
      <c r="E2024" s="72"/>
      <c r="F2024" s="72"/>
      <c r="G2024" s="72"/>
      <c r="H2024" s="72"/>
      <c r="I2024" s="72"/>
      <c r="J2024" s="72"/>
      <c r="L2024" s="81"/>
      <c r="M2024" s="74"/>
      <c r="N2024" s="74"/>
      <c r="O2024" s="74"/>
      <c r="P2024" s="74"/>
      <c r="Q2024" s="73"/>
      <c r="R2024" s="82"/>
      <c r="S2024" s="82"/>
      <c r="T2024" s="401"/>
      <c r="U2024" s="401"/>
      <c r="V2024" s="401"/>
      <c r="Y2024" s="83"/>
      <c r="AA2024" s="401"/>
      <c r="AB2024" s="401"/>
      <c r="AI2024" s="80"/>
      <c r="AL2024" s="401"/>
      <c r="AM2024" s="401"/>
      <c r="AP2024" s="402"/>
      <c r="AS2024" s="624"/>
    </row>
    <row r="2025" spans="1:45" s="77" customFormat="1">
      <c r="A2025" s="72"/>
      <c r="B2025" s="78"/>
      <c r="C2025" s="78"/>
      <c r="E2025" s="72"/>
      <c r="F2025" s="72"/>
      <c r="G2025" s="72"/>
      <c r="H2025" s="72"/>
      <c r="I2025" s="72"/>
      <c r="J2025" s="72"/>
      <c r="L2025" s="81"/>
      <c r="M2025" s="74"/>
      <c r="N2025" s="74"/>
      <c r="O2025" s="74"/>
      <c r="P2025" s="74"/>
      <c r="Q2025" s="73"/>
      <c r="R2025" s="82"/>
      <c r="S2025" s="82"/>
      <c r="T2025" s="401"/>
      <c r="U2025" s="401"/>
      <c r="V2025" s="401"/>
      <c r="Y2025" s="83"/>
      <c r="AA2025" s="401"/>
      <c r="AB2025" s="401"/>
      <c r="AI2025" s="80"/>
      <c r="AL2025" s="401"/>
      <c r="AM2025" s="401"/>
      <c r="AP2025" s="402"/>
      <c r="AS2025" s="624"/>
    </row>
    <row r="2026" spans="1:45" s="77" customFormat="1">
      <c r="A2026" s="72"/>
      <c r="B2026" s="78"/>
      <c r="C2026" s="78"/>
      <c r="E2026" s="72"/>
      <c r="F2026" s="72"/>
      <c r="G2026" s="72"/>
      <c r="H2026" s="72"/>
      <c r="I2026" s="72"/>
      <c r="J2026" s="72"/>
      <c r="L2026" s="81"/>
      <c r="M2026" s="74"/>
      <c r="N2026" s="74"/>
      <c r="O2026" s="74"/>
      <c r="P2026" s="74"/>
      <c r="Q2026" s="73"/>
      <c r="R2026" s="82"/>
      <c r="S2026" s="82"/>
      <c r="T2026" s="401"/>
      <c r="U2026" s="401"/>
      <c r="V2026" s="401"/>
      <c r="Y2026" s="83"/>
      <c r="AA2026" s="401"/>
      <c r="AB2026" s="401"/>
      <c r="AI2026" s="80"/>
      <c r="AL2026" s="401"/>
      <c r="AM2026" s="401"/>
      <c r="AP2026" s="402"/>
      <c r="AS2026" s="624"/>
    </row>
    <row r="2027" spans="1:45" s="77" customFormat="1">
      <c r="A2027" s="72"/>
      <c r="B2027" s="78"/>
      <c r="C2027" s="78"/>
      <c r="E2027" s="72"/>
      <c r="F2027" s="72"/>
      <c r="G2027" s="72"/>
      <c r="H2027" s="72"/>
      <c r="I2027" s="72"/>
      <c r="J2027" s="72"/>
      <c r="L2027" s="81"/>
      <c r="M2027" s="74"/>
      <c r="N2027" s="74"/>
      <c r="O2027" s="74"/>
      <c r="P2027" s="74"/>
      <c r="Q2027" s="73"/>
      <c r="R2027" s="82"/>
      <c r="S2027" s="82"/>
      <c r="T2027" s="401"/>
      <c r="U2027" s="401"/>
      <c r="V2027" s="401"/>
      <c r="Y2027" s="83"/>
      <c r="AA2027" s="401"/>
      <c r="AB2027" s="401"/>
      <c r="AI2027" s="80"/>
      <c r="AL2027" s="401"/>
      <c r="AM2027" s="401"/>
      <c r="AP2027" s="402"/>
      <c r="AS2027" s="624"/>
    </row>
    <row r="2028" spans="1:45" s="77" customFormat="1">
      <c r="A2028" s="72"/>
      <c r="B2028" s="78"/>
      <c r="C2028" s="78"/>
      <c r="E2028" s="72"/>
      <c r="F2028" s="72"/>
      <c r="G2028" s="72"/>
      <c r="H2028" s="72"/>
      <c r="I2028" s="72"/>
      <c r="J2028" s="72"/>
      <c r="L2028" s="81"/>
      <c r="M2028" s="74"/>
      <c r="N2028" s="74"/>
      <c r="O2028" s="74"/>
      <c r="P2028" s="74"/>
      <c r="Q2028" s="73"/>
      <c r="R2028" s="82"/>
      <c r="S2028" s="82"/>
      <c r="T2028" s="401"/>
      <c r="U2028" s="401"/>
      <c r="V2028" s="401"/>
      <c r="Y2028" s="83"/>
      <c r="AA2028" s="401"/>
      <c r="AB2028" s="401"/>
      <c r="AI2028" s="80"/>
      <c r="AL2028" s="401"/>
      <c r="AM2028" s="401"/>
      <c r="AP2028" s="402"/>
      <c r="AS2028" s="624"/>
    </row>
    <row r="2029" spans="1:45" s="77" customFormat="1">
      <c r="A2029" s="72"/>
      <c r="B2029" s="78"/>
      <c r="C2029" s="78"/>
      <c r="E2029" s="72"/>
      <c r="F2029" s="72"/>
      <c r="G2029" s="72"/>
      <c r="H2029" s="72"/>
      <c r="I2029" s="72"/>
      <c r="J2029" s="72"/>
      <c r="L2029" s="81"/>
      <c r="M2029" s="74"/>
      <c r="N2029" s="74"/>
      <c r="O2029" s="74"/>
      <c r="P2029" s="74"/>
      <c r="Q2029" s="73"/>
      <c r="R2029" s="82"/>
      <c r="S2029" s="82"/>
      <c r="T2029" s="401"/>
      <c r="U2029" s="401"/>
      <c r="V2029" s="401"/>
      <c r="Y2029" s="83"/>
      <c r="AA2029" s="401"/>
      <c r="AB2029" s="401"/>
      <c r="AI2029" s="80"/>
      <c r="AL2029" s="401"/>
      <c r="AM2029" s="401"/>
      <c r="AP2029" s="402"/>
      <c r="AS2029" s="624"/>
    </row>
    <row r="2030" spans="1:45" s="77" customFormat="1">
      <c r="A2030" s="72"/>
      <c r="B2030" s="78"/>
      <c r="C2030" s="78"/>
      <c r="E2030" s="72"/>
      <c r="F2030" s="72"/>
      <c r="G2030" s="72"/>
      <c r="H2030" s="72"/>
      <c r="I2030" s="72"/>
      <c r="J2030" s="72"/>
      <c r="L2030" s="81"/>
      <c r="M2030" s="74"/>
      <c r="N2030" s="74"/>
      <c r="O2030" s="74"/>
      <c r="P2030" s="74"/>
      <c r="Q2030" s="73"/>
      <c r="R2030" s="82"/>
      <c r="S2030" s="82"/>
      <c r="T2030" s="401"/>
      <c r="U2030" s="401"/>
      <c r="V2030" s="401"/>
      <c r="Y2030" s="83"/>
      <c r="AA2030" s="401"/>
      <c r="AB2030" s="401"/>
      <c r="AI2030" s="80"/>
      <c r="AL2030" s="401"/>
      <c r="AM2030" s="401"/>
      <c r="AP2030" s="402"/>
      <c r="AS2030" s="624"/>
    </row>
    <row r="2031" spans="1:45" s="77" customFormat="1">
      <c r="A2031" s="72"/>
      <c r="B2031" s="78"/>
      <c r="C2031" s="78"/>
      <c r="E2031" s="72"/>
      <c r="F2031" s="72"/>
      <c r="G2031" s="72"/>
      <c r="H2031" s="72"/>
      <c r="I2031" s="72"/>
      <c r="J2031" s="72"/>
      <c r="L2031" s="81"/>
      <c r="M2031" s="74"/>
      <c r="N2031" s="74"/>
      <c r="O2031" s="74"/>
      <c r="P2031" s="74"/>
      <c r="Q2031" s="73"/>
      <c r="R2031" s="82"/>
      <c r="S2031" s="82"/>
      <c r="T2031" s="401"/>
      <c r="U2031" s="401"/>
      <c r="V2031" s="401"/>
      <c r="Y2031" s="83"/>
      <c r="AA2031" s="401"/>
      <c r="AB2031" s="401"/>
      <c r="AI2031" s="80"/>
      <c r="AL2031" s="401"/>
      <c r="AM2031" s="401"/>
      <c r="AP2031" s="402"/>
      <c r="AS2031" s="624"/>
    </row>
    <row r="2032" spans="1:45" s="77" customFormat="1">
      <c r="A2032" s="72"/>
      <c r="B2032" s="78"/>
      <c r="C2032" s="78"/>
      <c r="E2032" s="72"/>
      <c r="F2032" s="72"/>
      <c r="G2032" s="72"/>
      <c r="H2032" s="72"/>
      <c r="I2032" s="72"/>
      <c r="J2032" s="72"/>
      <c r="L2032" s="81"/>
      <c r="M2032" s="74"/>
      <c r="N2032" s="74"/>
      <c r="O2032" s="74"/>
      <c r="P2032" s="74"/>
      <c r="Q2032" s="73"/>
      <c r="R2032" s="82"/>
      <c r="S2032" s="82"/>
      <c r="T2032" s="401"/>
      <c r="U2032" s="401"/>
      <c r="V2032" s="401"/>
      <c r="Y2032" s="83"/>
      <c r="AA2032" s="401"/>
      <c r="AB2032" s="401"/>
      <c r="AI2032" s="80"/>
      <c r="AL2032" s="401"/>
      <c r="AM2032" s="401"/>
      <c r="AP2032" s="402"/>
      <c r="AS2032" s="624"/>
    </row>
    <row r="2033" spans="1:45" s="77" customFormat="1">
      <c r="A2033" s="72"/>
      <c r="B2033" s="78"/>
      <c r="C2033" s="78"/>
      <c r="E2033" s="72"/>
      <c r="F2033" s="72"/>
      <c r="G2033" s="72"/>
      <c r="H2033" s="72"/>
      <c r="I2033" s="72"/>
      <c r="J2033" s="72"/>
      <c r="L2033" s="81"/>
      <c r="M2033" s="74"/>
      <c r="N2033" s="74"/>
      <c r="O2033" s="74"/>
      <c r="P2033" s="74"/>
      <c r="Q2033" s="73"/>
      <c r="R2033" s="82"/>
      <c r="S2033" s="82"/>
      <c r="T2033" s="401"/>
      <c r="U2033" s="401"/>
      <c r="V2033" s="401"/>
      <c r="Y2033" s="83"/>
      <c r="AA2033" s="401"/>
      <c r="AB2033" s="401"/>
      <c r="AI2033" s="80"/>
      <c r="AL2033" s="401"/>
      <c r="AM2033" s="401"/>
      <c r="AP2033" s="402"/>
      <c r="AS2033" s="624"/>
    </row>
    <row r="2034" spans="1:45" s="77" customFormat="1">
      <c r="A2034" s="72"/>
      <c r="B2034" s="78"/>
      <c r="C2034" s="78"/>
      <c r="E2034" s="72"/>
      <c r="F2034" s="72"/>
      <c r="G2034" s="72"/>
      <c r="H2034" s="72"/>
      <c r="I2034" s="72"/>
      <c r="J2034" s="72"/>
      <c r="L2034" s="81"/>
      <c r="M2034" s="74"/>
      <c r="N2034" s="74"/>
      <c r="O2034" s="74"/>
      <c r="P2034" s="74"/>
      <c r="Q2034" s="73"/>
      <c r="R2034" s="82"/>
      <c r="S2034" s="82"/>
      <c r="T2034" s="401"/>
      <c r="U2034" s="401"/>
      <c r="V2034" s="401"/>
      <c r="Y2034" s="83"/>
      <c r="AA2034" s="401"/>
      <c r="AB2034" s="401"/>
      <c r="AI2034" s="80"/>
      <c r="AL2034" s="401"/>
      <c r="AM2034" s="401"/>
      <c r="AP2034" s="402"/>
      <c r="AS2034" s="624"/>
    </row>
    <row r="2035" spans="1:45" s="77" customFormat="1">
      <c r="A2035" s="72"/>
      <c r="B2035" s="78"/>
      <c r="C2035" s="78"/>
      <c r="E2035" s="72"/>
      <c r="F2035" s="72"/>
      <c r="G2035" s="72"/>
      <c r="H2035" s="72"/>
      <c r="I2035" s="72"/>
      <c r="J2035" s="72"/>
      <c r="L2035" s="81"/>
      <c r="M2035" s="74"/>
      <c r="N2035" s="74"/>
      <c r="O2035" s="74"/>
      <c r="P2035" s="74"/>
      <c r="Q2035" s="73"/>
      <c r="R2035" s="82"/>
      <c r="S2035" s="82"/>
      <c r="T2035" s="401"/>
      <c r="U2035" s="401"/>
      <c r="V2035" s="401"/>
      <c r="Y2035" s="83"/>
      <c r="AA2035" s="401"/>
      <c r="AB2035" s="401"/>
      <c r="AI2035" s="80"/>
      <c r="AL2035" s="401"/>
      <c r="AM2035" s="401"/>
      <c r="AP2035" s="402"/>
      <c r="AS2035" s="624"/>
    </row>
    <row r="2036" spans="1:45" s="77" customFormat="1">
      <c r="A2036" s="72"/>
      <c r="B2036" s="78"/>
      <c r="C2036" s="78"/>
      <c r="E2036" s="72"/>
      <c r="F2036" s="72"/>
      <c r="G2036" s="72"/>
      <c r="H2036" s="72"/>
      <c r="I2036" s="72"/>
      <c r="J2036" s="72"/>
      <c r="L2036" s="81"/>
      <c r="M2036" s="74"/>
      <c r="N2036" s="74"/>
      <c r="O2036" s="74"/>
      <c r="P2036" s="74"/>
      <c r="Q2036" s="73"/>
      <c r="R2036" s="82"/>
      <c r="S2036" s="82"/>
      <c r="T2036" s="401"/>
      <c r="U2036" s="401"/>
      <c r="V2036" s="401"/>
      <c r="Y2036" s="83"/>
      <c r="AA2036" s="401"/>
      <c r="AB2036" s="401"/>
      <c r="AI2036" s="80"/>
      <c r="AL2036" s="401"/>
      <c r="AM2036" s="401"/>
      <c r="AP2036" s="402"/>
      <c r="AS2036" s="624"/>
    </row>
    <row r="2037" spans="1:45" s="77" customFormat="1">
      <c r="A2037" s="72"/>
      <c r="B2037" s="78"/>
      <c r="C2037" s="78"/>
      <c r="E2037" s="72"/>
      <c r="F2037" s="72"/>
      <c r="G2037" s="72"/>
      <c r="H2037" s="72"/>
      <c r="I2037" s="72"/>
      <c r="J2037" s="72"/>
      <c r="L2037" s="81"/>
      <c r="M2037" s="74"/>
      <c r="N2037" s="74"/>
      <c r="O2037" s="74"/>
      <c r="P2037" s="74"/>
      <c r="Q2037" s="73"/>
      <c r="R2037" s="82"/>
      <c r="S2037" s="82"/>
      <c r="T2037" s="401"/>
      <c r="U2037" s="401"/>
      <c r="V2037" s="401"/>
      <c r="Y2037" s="83"/>
      <c r="AA2037" s="401"/>
      <c r="AB2037" s="401"/>
      <c r="AI2037" s="80"/>
      <c r="AL2037" s="401"/>
      <c r="AM2037" s="401"/>
      <c r="AP2037" s="402"/>
      <c r="AS2037" s="624"/>
    </row>
    <row r="2038" spans="1:45" s="77" customFormat="1">
      <c r="A2038" s="72"/>
      <c r="B2038" s="78"/>
      <c r="C2038" s="78"/>
      <c r="E2038" s="72"/>
      <c r="F2038" s="72"/>
      <c r="G2038" s="72"/>
      <c r="H2038" s="72"/>
      <c r="I2038" s="72"/>
      <c r="J2038" s="72"/>
      <c r="L2038" s="81"/>
      <c r="M2038" s="74"/>
      <c r="N2038" s="74"/>
      <c r="O2038" s="74"/>
      <c r="P2038" s="74"/>
      <c r="Q2038" s="73"/>
      <c r="R2038" s="82"/>
      <c r="S2038" s="82"/>
      <c r="T2038" s="401"/>
      <c r="U2038" s="401"/>
      <c r="V2038" s="401"/>
      <c r="Y2038" s="83"/>
      <c r="AA2038" s="401"/>
      <c r="AB2038" s="401"/>
      <c r="AI2038" s="80"/>
      <c r="AL2038" s="401"/>
      <c r="AM2038" s="401"/>
      <c r="AP2038" s="402"/>
      <c r="AS2038" s="624"/>
    </row>
    <row r="2039" spans="1:45" s="77" customFormat="1">
      <c r="A2039" s="72"/>
      <c r="B2039" s="78"/>
      <c r="C2039" s="78"/>
      <c r="E2039" s="72"/>
      <c r="F2039" s="72"/>
      <c r="G2039" s="72"/>
      <c r="H2039" s="72"/>
      <c r="I2039" s="72"/>
      <c r="J2039" s="72"/>
      <c r="L2039" s="81"/>
      <c r="M2039" s="74"/>
      <c r="N2039" s="74"/>
      <c r="O2039" s="74"/>
      <c r="P2039" s="74"/>
      <c r="Q2039" s="73"/>
      <c r="R2039" s="82"/>
      <c r="S2039" s="82"/>
      <c r="T2039" s="401"/>
      <c r="U2039" s="401"/>
      <c r="V2039" s="401"/>
      <c r="Y2039" s="83"/>
      <c r="AA2039" s="401"/>
      <c r="AB2039" s="401"/>
      <c r="AI2039" s="80"/>
      <c r="AL2039" s="401"/>
      <c r="AM2039" s="401"/>
      <c r="AP2039" s="402"/>
      <c r="AS2039" s="624"/>
    </row>
    <row r="2040" spans="1:45" s="77" customFormat="1">
      <c r="A2040" s="72"/>
      <c r="B2040" s="78"/>
      <c r="C2040" s="78"/>
      <c r="E2040" s="72"/>
      <c r="F2040" s="72"/>
      <c r="G2040" s="72"/>
      <c r="H2040" s="72"/>
      <c r="I2040" s="72"/>
      <c r="J2040" s="72"/>
      <c r="L2040" s="81"/>
      <c r="M2040" s="74"/>
      <c r="N2040" s="74"/>
      <c r="O2040" s="74"/>
      <c r="P2040" s="74"/>
      <c r="Q2040" s="73"/>
      <c r="R2040" s="82"/>
      <c r="S2040" s="82"/>
      <c r="T2040" s="401"/>
      <c r="U2040" s="401"/>
      <c r="V2040" s="401"/>
      <c r="Y2040" s="83"/>
      <c r="AA2040" s="401"/>
      <c r="AB2040" s="401"/>
      <c r="AI2040" s="80"/>
      <c r="AL2040" s="401"/>
      <c r="AM2040" s="401"/>
      <c r="AP2040" s="402"/>
      <c r="AS2040" s="624"/>
    </row>
    <row r="2041" spans="1:45" s="77" customFormat="1">
      <c r="A2041" s="72"/>
      <c r="B2041" s="78"/>
      <c r="C2041" s="78"/>
      <c r="E2041" s="72"/>
      <c r="F2041" s="72"/>
      <c r="G2041" s="72"/>
      <c r="H2041" s="72"/>
      <c r="I2041" s="72"/>
      <c r="J2041" s="72"/>
      <c r="L2041" s="81"/>
      <c r="M2041" s="74"/>
      <c r="N2041" s="74"/>
      <c r="O2041" s="74"/>
      <c r="P2041" s="74"/>
      <c r="Q2041" s="73"/>
      <c r="R2041" s="82"/>
      <c r="S2041" s="82"/>
      <c r="T2041" s="401"/>
      <c r="U2041" s="401"/>
      <c r="V2041" s="401"/>
      <c r="Y2041" s="83"/>
      <c r="AA2041" s="401"/>
      <c r="AB2041" s="401"/>
      <c r="AI2041" s="80"/>
      <c r="AL2041" s="401"/>
      <c r="AM2041" s="401"/>
      <c r="AP2041" s="402"/>
      <c r="AS2041" s="624"/>
    </row>
    <row r="2042" spans="1:45" s="77" customFormat="1">
      <c r="A2042" s="72"/>
      <c r="B2042" s="78"/>
      <c r="C2042" s="78"/>
      <c r="E2042" s="72"/>
      <c r="F2042" s="72"/>
      <c r="G2042" s="72"/>
      <c r="H2042" s="72"/>
      <c r="I2042" s="72"/>
      <c r="J2042" s="72"/>
      <c r="L2042" s="81"/>
      <c r="M2042" s="74"/>
      <c r="N2042" s="74"/>
      <c r="O2042" s="74"/>
      <c r="P2042" s="74"/>
      <c r="Q2042" s="73"/>
      <c r="R2042" s="82"/>
      <c r="S2042" s="82"/>
      <c r="T2042" s="401"/>
      <c r="U2042" s="401"/>
      <c r="V2042" s="401"/>
      <c r="Y2042" s="83"/>
      <c r="AA2042" s="401"/>
      <c r="AB2042" s="401"/>
      <c r="AI2042" s="80"/>
      <c r="AL2042" s="401"/>
      <c r="AM2042" s="401"/>
      <c r="AP2042" s="402"/>
      <c r="AS2042" s="624"/>
    </row>
    <row r="2043" spans="1:45" s="77" customFormat="1">
      <c r="A2043" s="72"/>
      <c r="B2043" s="78"/>
      <c r="C2043" s="78"/>
      <c r="E2043" s="72"/>
      <c r="F2043" s="72"/>
      <c r="G2043" s="72"/>
      <c r="H2043" s="72"/>
      <c r="I2043" s="72"/>
      <c r="J2043" s="72"/>
      <c r="L2043" s="81"/>
      <c r="M2043" s="74"/>
      <c r="N2043" s="74"/>
      <c r="O2043" s="74"/>
      <c r="P2043" s="74"/>
      <c r="Q2043" s="73"/>
      <c r="R2043" s="82"/>
      <c r="S2043" s="82"/>
      <c r="T2043" s="401"/>
      <c r="U2043" s="401"/>
      <c r="V2043" s="401"/>
      <c r="Y2043" s="83"/>
      <c r="AA2043" s="401"/>
      <c r="AB2043" s="401"/>
      <c r="AI2043" s="80"/>
      <c r="AL2043" s="401"/>
      <c r="AM2043" s="401"/>
      <c r="AP2043" s="402"/>
      <c r="AS2043" s="624"/>
    </row>
    <row r="2044" spans="1:45" s="77" customFormat="1">
      <c r="A2044" s="72"/>
      <c r="B2044" s="78"/>
      <c r="C2044" s="78"/>
      <c r="E2044" s="72"/>
      <c r="F2044" s="72"/>
      <c r="G2044" s="72"/>
      <c r="H2044" s="72"/>
      <c r="I2044" s="72"/>
      <c r="J2044" s="72"/>
      <c r="L2044" s="81"/>
      <c r="M2044" s="74"/>
      <c r="N2044" s="74"/>
      <c r="O2044" s="74"/>
      <c r="P2044" s="74"/>
      <c r="Q2044" s="73"/>
      <c r="R2044" s="82"/>
      <c r="S2044" s="82"/>
      <c r="T2044" s="401"/>
      <c r="U2044" s="401"/>
      <c r="V2044" s="401"/>
      <c r="Y2044" s="83"/>
      <c r="AA2044" s="401"/>
      <c r="AB2044" s="401"/>
      <c r="AI2044" s="80"/>
      <c r="AL2044" s="401"/>
      <c r="AM2044" s="401"/>
      <c r="AP2044" s="402"/>
      <c r="AS2044" s="624"/>
    </row>
    <row r="2045" spans="1:45" s="77" customFormat="1">
      <c r="A2045" s="72"/>
      <c r="B2045" s="78"/>
      <c r="C2045" s="78"/>
      <c r="E2045" s="72"/>
      <c r="F2045" s="72"/>
      <c r="G2045" s="72"/>
      <c r="H2045" s="72"/>
      <c r="I2045" s="72"/>
      <c r="J2045" s="72"/>
      <c r="L2045" s="81"/>
      <c r="M2045" s="74"/>
      <c r="N2045" s="74"/>
      <c r="O2045" s="74"/>
      <c r="P2045" s="74"/>
      <c r="Q2045" s="73"/>
      <c r="R2045" s="82"/>
      <c r="S2045" s="82"/>
      <c r="T2045" s="401"/>
      <c r="U2045" s="401"/>
      <c r="V2045" s="401"/>
      <c r="Y2045" s="83"/>
      <c r="AA2045" s="401"/>
      <c r="AB2045" s="401"/>
      <c r="AI2045" s="80"/>
      <c r="AL2045" s="401"/>
      <c r="AM2045" s="401"/>
      <c r="AP2045" s="402"/>
      <c r="AS2045" s="624"/>
    </row>
    <row r="2046" spans="1:45" s="77" customFormat="1">
      <c r="A2046" s="72"/>
      <c r="B2046" s="78"/>
      <c r="C2046" s="78"/>
      <c r="E2046" s="72"/>
      <c r="F2046" s="72"/>
      <c r="G2046" s="72"/>
      <c r="H2046" s="72"/>
      <c r="I2046" s="72"/>
      <c r="J2046" s="72"/>
      <c r="L2046" s="81"/>
      <c r="M2046" s="74"/>
      <c r="N2046" s="74"/>
      <c r="O2046" s="74"/>
      <c r="P2046" s="74"/>
      <c r="Q2046" s="73"/>
      <c r="R2046" s="82"/>
      <c r="S2046" s="82"/>
      <c r="T2046" s="401"/>
      <c r="U2046" s="401"/>
      <c r="V2046" s="401"/>
      <c r="Y2046" s="83"/>
      <c r="AA2046" s="401"/>
      <c r="AB2046" s="401"/>
      <c r="AI2046" s="80"/>
      <c r="AL2046" s="401"/>
      <c r="AM2046" s="401"/>
      <c r="AP2046" s="402"/>
      <c r="AS2046" s="624"/>
    </row>
    <row r="2047" spans="1:45" s="77" customFormat="1">
      <c r="A2047" s="72"/>
      <c r="B2047" s="78"/>
      <c r="C2047" s="78"/>
      <c r="E2047" s="72"/>
      <c r="F2047" s="72"/>
      <c r="G2047" s="72"/>
      <c r="H2047" s="72"/>
      <c r="I2047" s="72"/>
      <c r="J2047" s="72"/>
      <c r="L2047" s="81"/>
      <c r="M2047" s="74"/>
      <c r="N2047" s="74"/>
      <c r="O2047" s="74"/>
      <c r="P2047" s="74"/>
      <c r="Q2047" s="73"/>
      <c r="R2047" s="82"/>
      <c r="S2047" s="82"/>
      <c r="T2047" s="401"/>
      <c r="U2047" s="401"/>
      <c r="V2047" s="401"/>
      <c r="Y2047" s="83"/>
      <c r="AA2047" s="401"/>
      <c r="AB2047" s="401"/>
      <c r="AI2047" s="80"/>
      <c r="AL2047" s="401"/>
      <c r="AM2047" s="401"/>
      <c r="AP2047" s="402"/>
      <c r="AS2047" s="624"/>
    </row>
    <row r="2048" spans="1:45" s="77" customFormat="1">
      <c r="A2048" s="72"/>
      <c r="B2048" s="78"/>
      <c r="C2048" s="78"/>
      <c r="E2048" s="72"/>
      <c r="F2048" s="72"/>
      <c r="G2048" s="72"/>
      <c r="H2048" s="72"/>
      <c r="I2048" s="72"/>
      <c r="J2048" s="72"/>
      <c r="L2048" s="81"/>
      <c r="M2048" s="74"/>
      <c r="N2048" s="74"/>
      <c r="O2048" s="74"/>
      <c r="P2048" s="74"/>
      <c r="Q2048" s="73"/>
      <c r="R2048" s="82"/>
      <c r="S2048" s="82"/>
      <c r="T2048" s="401"/>
      <c r="U2048" s="401"/>
      <c r="V2048" s="401"/>
      <c r="Y2048" s="83"/>
      <c r="AA2048" s="401"/>
      <c r="AB2048" s="401"/>
      <c r="AI2048" s="80"/>
      <c r="AL2048" s="401"/>
      <c r="AM2048" s="401"/>
      <c r="AP2048" s="402"/>
      <c r="AS2048" s="624"/>
    </row>
    <row r="2049" spans="1:45" s="77" customFormat="1">
      <c r="A2049" s="72"/>
      <c r="B2049" s="78"/>
      <c r="C2049" s="78"/>
      <c r="E2049" s="72"/>
      <c r="F2049" s="72"/>
      <c r="G2049" s="72"/>
      <c r="H2049" s="72"/>
      <c r="I2049" s="72"/>
      <c r="J2049" s="72"/>
      <c r="L2049" s="81"/>
      <c r="M2049" s="74"/>
      <c r="N2049" s="74"/>
      <c r="O2049" s="74"/>
      <c r="P2049" s="74"/>
      <c r="Q2049" s="73"/>
      <c r="R2049" s="82"/>
      <c r="S2049" s="82"/>
      <c r="T2049" s="401"/>
      <c r="U2049" s="401"/>
      <c r="V2049" s="401"/>
      <c r="Y2049" s="83"/>
      <c r="AA2049" s="401"/>
      <c r="AB2049" s="401"/>
      <c r="AI2049" s="80"/>
      <c r="AL2049" s="401"/>
      <c r="AM2049" s="401"/>
      <c r="AP2049" s="402"/>
      <c r="AS2049" s="624"/>
    </row>
    <row r="2050" spans="1:45" s="77" customFormat="1">
      <c r="A2050" s="72"/>
      <c r="B2050" s="78"/>
      <c r="C2050" s="78"/>
      <c r="E2050" s="72"/>
      <c r="F2050" s="72"/>
      <c r="G2050" s="72"/>
      <c r="H2050" s="72"/>
      <c r="I2050" s="72"/>
      <c r="J2050" s="72"/>
      <c r="L2050" s="81"/>
      <c r="M2050" s="74"/>
      <c r="N2050" s="74"/>
      <c r="O2050" s="74"/>
      <c r="P2050" s="74"/>
      <c r="Q2050" s="73"/>
      <c r="R2050" s="82"/>
      <c r="S2050" s="82"/>
      <c r="T2050" s="401"/>
      <c r="U2050" s="401"/>
      <c r="V2050" s="401"/>
      <c r="Y2050" s="83"/>
      <c r="AA2050" s="401"/>
      <c r="AB2050" s="401"/>
      <c r="AI2050" s="80"/>
      <c r="AL2050" s="401"/>
      <c r="AM2050" s="401"/>
      <c r="AP2050" s="402"/>
      <c r="AS2050" s="624"/>
    </row>
    <row r="2051" spans="1:45" s="77" customFormat="1">
      <c r="A2051" s="72"/>
      <c r="B2051" s="78"/>
      <c r="C2051" s="78"/>
      <c r="E2051" s="72"/>
      <c r="F2051" s="72"/>
      <c r="G2051" s="72"/>
      <c r="H2051" s="72"/>
      <c r="I2051" s="72"/>
      <c r="J2051" s="72"/>
      <c r="L2051" s="81"/>
      <c r="M2051" s="74"/>
      <c r="N2051" s="74"/>
      <c r="O2051" s="74"/>
      <c r="P2051" s="74"/>
      <c r="Q2051" s="73"/>
      <c r="R2051" s="82"/>
      <c r="S2051" s="82"/>
      <c r="T2051" s="401"/>
      <c r="U2051" s="401"/>
      <c r="V2051" s="401"/>
      <c r="Y2051" s="83"/>
      <c r="AA2051" s="401"/>
      <c r="AB2051" s="401"/>
      <c r="AI2051" s="80"/>
      <c r="AL2051" s="401"/>
      <c r="AM2051" s="401"/>
      <c r="AP2051" s="402"/>
      <c r="AS2051" s="624"/>
    </row>
    <row r="2052" spans="1:45" s="77" customFormat="1">
      <c r="A2052" s="72"/>
      <c r="B2052" s="78"/>
      <c r="C2052" s="78"/>
      <c r="E2052" s="72"/>
      <c r="F2052" s="72"/>
      <c r="G2052" s="72"/>
      <c r="H2052" s="72"/>
      <c r="I2052" s="72"/>
      <c r="J2052" s="72"/>
      <c r="L2052" s="81"/>
      <c r="M2052" s="74"/>
      <c r="N2052" s="74"/>
      <c r="O2052" s="74"/>
      <c r="P2052" s="74"/>
      <c r="Q2052" s="73"/>
      <c r="R2052" s="82"/>
      <c r="S2052" s="82"/>
      <c r="T2052" s="401"/>
      <c r="U2052" s="401"/>
      <c r="V2052" s="401"/>
      <c r="Y2052" s="83"/>
      <c r="AA2052" s="401"/>
      <c r="AB2052" s="401"/>
      <c r="AI2052" s="80"/>
      <c r="AL2052" s="401"/>
      <c r="AM2052" s="401"/>
      <c r="AP2052" s="402"/>
      <c r="AS2052" s="624"/>
    </row>
    <row r="2053" spans="1:45" s="77" customFormat="1">
      <c r="A2053" s="72"/>
      <c r="B2053" s="78"/>
      <c r="C2053" s="78"/>
      <c r="E2053" s="72"/>
      <c r="F2053" s="72"/>
      <c r="G2053" s="72"/>
      <c r="H2053" s="72"/>
      <c r="I2053" s="72"/>
      <c r="J2053" s="72"/>
      <c r="L2053" s="81"/>
      <c r="M2053" s="74"/>
      <c r="N2053" s="74"/>
      <c r="O2053" s="74"/>
      <c r="P2053" s="74"/>
      <c r="Q2053" s="73"/>
      <c r="R2053" s="82"/>
      <c r="S2053" s="82"/>
      <c r="T2053" s="401"/>
      <c r="U2053" s="401"/>
      <c r="V2053" s="401"/>
      <c r="Y2053" s="83"/>
      <c r="AA2053" s="401"/>
      <c r="AB2053" s="401"/>
      <c r="AI2053" s="80"/>
      <c r="AL2053" s="401"/>
      <c r="AM2053" s="401"/>
      <c r="AP2053" s="402"/>
      <c r="AS2053" s="624"/>
    </row>
    <row r="2054" spans="1:45" s="77" customFormat="1">
      <c r="A2054" s="72"/>
      <c r="B2054" s="78"/>
      <c r="C2054" s="78"/>
      <c r="E2054" s="72"/>
      <c r="F2054" s="72"/>
      <c r="G2054" s="72"/>
      <c r="H2054" s="72"/>
      <c r="I2054" s="72"/>
      <c r="J2054" s="72"/>
      <c r="L2054" s="81"/>
      <c r="M2054" s="74"/>
      <c r="N2054" s="74"/>
      <c r="O2054" s="74"/>
      <c r="P2054" s="74"/>
      <c r="Q2054" s="73"/>
      <c r="R2054" s="82"/>
      <c r="S2054" s="82"/>
      <c r="T2054" s="401"/>
      <c r="U2054" s="401"/>
      <c r="V2054" s="401"/>
      <c r="Y2054" s="83"/>
      <c r="AA2054" s="401"/>
      <c r="AB2054" s="401"/>
      <c r="AI2054" s="80"/>
      <c r="AL2054" s="401"/>
      <c r="AM2054" s="401"/>
      <c r="AP2054" s="402"/>
      <c r="AS2054" s="624"/>
    </row>
    <row r="2055" spans="1:45" s="77" customFormat="1">
      <c r="A2055" s="72"/>
      <c r="B2055" s="78"/>
      <c r="C2055" s="78"/>
      <c r="E2055" s="72"/>
      <c r="F2055" s="72"/>
      <c r="G2055" s="72"/>
      <c r="H2055" s="72"/>
      <c r="I2055" s="72"/>
      <c r="J2055" s="72"/>
      <c r="L2055" s="81"/>
      <c r="M2055" s="74"/>
      <c r="N2055" s="74"/>
      <c r="O2055" s="74"/>
      <c r="P2055" s="74"/>
      <c r="Q2055" s="73"/>
      <c r="R2055" s="82"/>
      <c r="S2055" s="82"/>
      <c r="T2055" s="401"/>
      <c r="U2055" s="401"/>
      <c r="V2055" s="401"/>
      <c r="Y2055" s="83"/>
      <c r="AA2055" s="401"/>
      <c r="AB2055" s="401"/>
      <c r="AI2055" s="80"/>
      <c r="AL2055" s="401"/>
      <c r="AM2055" s="401"/>
      <c r="AP2055" s="402"/>
      <c r="AS2055" s="624"/>
    </row>
    <row r="2056" spans="1:45" s="77" customFormat="1">
      <c r="A2056" s="72"/>
      <c r="B2056" s="78"/>
      <c r="C2056" s="78"/>
      <c r="E2056" s="72"/>
      <c r="F2056" s="72"/>
      <c r="G2056" s="72"/>
      <c r="H2056" s="72"/>
      <c r="I2056" s="72"/>
      <c r="J2056" s="72"/>
      <c r="L2056" s="81"/>
      <c r="M2056" s="74"/>
      <c r="N2056" s="74"/>
      <c r="O2056" s="74"/>
      <c r="P2056" s="74"/>
      <c r="Q2056" s="73"/>
      <c r="R2056" s="82"/>
      <c r="S2056" s="82"/>
      <c r="T2056" s="401"/>
      <c r="U2056" s="401"/>
      <c r="V2056" s="401"/>
      <c r="Y2056" s="83"/>
      <c r="AA2056" s="401"/>
      <c r="AB2056" s="401"/>
      <c r="AI2056" s="80"/>
      <c r="AL2056" s="401"/>
      <c r="AM2056" s="401"/>
      <c r="AP2056" s="402"/>
      <c r="AS2056" s="624"/>
    </row>
    <row r="2057" spans="1:45" s="77" customFormat="1">
      <c r="A2057" s="72"/>
      <c r="B2057" s="78"/>
      <c r="C2057" s="78"/>
      <c r="E2057" s="72"/>
      <c r="F2057" s="72"/>
      <c r="G2057" s="72"/>
      <c r="H2057" s="72"/>
      <c r="I2057" s="72"/>
      <c r="J2057" s="72"/>
      <c r="L2057" s="81"/>
      <c r="M2057" s="74"/>
      <c r="N2057" s="74"/>
      <c r="O2057" s="74"/>
      <c r="P2057" s="74"/>
      <c r="Q2057" s="73"/>
      <c r="R2057" s="82"/>
      <c r="S2057" s="82"/>
      <c r="T2057" s="401"/>
      <c r="U2057" s="401"/>
      <c r="V2057" s="401"/>
      <c r="Y2057" s="83"/>
      <c r="AA2057" s="401"/>
      <c r="AB2057" s="401"/>
      <c r="AI2057" s="80"/>
      <c r="AL2057" s="401"/>
      <c r="AM2057" s="401"/>
      <c r="AP2057" s="402"/>
      <c r="AS2057" s="624"/>
    </row>
    <row r="2058" spans="1:45" s="77" customFormat="1">
      <c r="A2058" s="72"/>
      <c r="B2058" s="78"/>
      <c r="C2058" s="78"/>
      <c r="E2058" s="72"/>
      <c r="F2058" s="72"/>
      <c r="G2058" s="72"/>
      <c r="H2058" s="72"/>
      <c r="I2058" s="72"/>
      <c r="J2058" s="72"/>
      <c r="L2058" s="81"/>
      <c r="M2058" s="74"/>
      <c r="N2058" s="74"/>
      <c r="O2058" s="74"/>
      <c r="P2058" s="74"/>
      <c r="Q2058" s="73"/>
      <c r="R2058" s="82"/>
      <c r="S2058" s="82"/>
      <c r="T2058" s="401"/>
      <c r="U2058" s="401"/>
      <c r="V2058" s="401"/>
      <c r="Y2058" s="83"/>
      <c r="AA2058" s="401"/>
      <c r="AB2058" s="401"/>
      <c r="AI2058" s="80"/>
      <c r="AL2058" s="401"/>
      <c r="AM2058" s="401"/>
      <c r="AP2058" s="402"/>
      <c r="AS2058" s="624"/>
    </row>
    <row r="2059" spans="1:45" s="77" customFormat="1">
      <c r="A2059" s="72"/>
      <c r="B2059" s="78"/>
      <c r="C2059" s="78"/>
      <c r="E2059" s="72"/>
      <c r="F2059" s="72"/>
      <c r="G2059" s="72"/>
      <c r="H2059" s="72"/>
      <c r="I2059" s="72"/>
      <c r="J2059" s="72"/>
      <c r="L2059" s="81"/>
      <c r="M2059" s="74"/>
      <c r="N2059" s="74"/>
      <c r="O2059" s="74"/>
      <c r="P2059" s="74"/>
      <c r="Q2059" s="73"/>
      <c r="R2059" s="82"/>
      <c r="S2059" s="82"/>
      <c r="T2059" s="401"/>
      <c r="U2059" s="401"/>
      <c r="V2059" s="401"/>
      <c r="Y2059" s="83"/>
      <c r="AA2059" s="401"/>
      <c r="AB2059" s="401"/>
      <c r="AI2059" s="80"/>
      <c r="AL2059" s="401"/>
      <c r="AM2059" s="401"/>
      <c r="AP2059" s="402"/>
      <c r="AS2059" s="624"/>
    </row>
    <row r="2060" spans="1:45" s="77" customFormat="1">
      <c r="A2060" s="72"/>
      <c r="B2060" s="78"/>
      <c r="C2060" s="78"/>
      <c r="E2060" s="72"/>
      <c r="F2060" s="72"/>
      <c r="G2060" s="72"/>
      <c r="H2060" s="72"/>
      <c r="I2060" s="72"/>
      <c r="J2060" s="72"/>
      <c r="L2060" s="81"/>
      <c r="M2060" s="74"/>
      <c r="N2060" s="74"/>
      <c r="O2060" s="74"/>
      <c r="P2060" s="74"/>
      <c r="Q2060" s="73"/>
      <c r="R2060" s="82"/>
      <c r="S2060" s="82"/>
      <c r="T2060" s="401"/>
      <c r="U2060" s="401"/>
      <c r="V2060" s="401"/>
      <c r="Y2060" s="83"/>
      <c r="AA2060" s="401"/>
      <c r="AB2060" s="401"/>
      <c r="AI2060" s="80"/>
      <c r="AL2060" s="401"/>
      <c r="AM2060" s="401"/>
      <c r="AP2060" s="402"/>
      <c r="AS2060" s="624"/>
    </row>
    <row r="2061" spans="1:45" s="77" customFormat="1">
      <c r="A2061" s="72"/>
      <c r="B2061" s="78"/>
      <c r="C2061" s="78"/>
      <c r="E2061" s="72"/>
      <c r="F2061" s="72"/>
      <c r="G2061" s="72"/>
      <c r="H2061" s="72"/>
      <c r="I2061" s="72"/>
      <c r="J2061" s="72"/>
      <c r="L2061" s="81"/>
      <c r="M2061" s="74"/>
      <c r="N2061" s="74"/>
      <c r="O2061" s="74"/>
      <c r="P2061" s="74"/>
      <c r="Q2061" s="73"/>
      <c r="R2061" s="82"/>
      <c r="S2061" s="82"/>
      <c r="T2061" s="401"/>
      <c r="U2061" s="401"/>
      <c r="V2061" s="401"/>
      <c r="Y2061" s="83"/>
      <c r="AA2061" s="401"/>
      <c r="AB2061" s="401"/>
      <c r="AI2061" s="80"/>
      <c r="AL2061" s="401"/>
      <c r="AM2061" s="401"/>
      <c r="AP2061" s="402"/>
      <c r="AS2061" s="624"/>
    </row>
    <row r="2062" spans="1:45" s="77" customFormat="1">
      <c r="A2062" s="72"/>
      <c r="B2062" s="78"/>
      <c r="C2062" s="78"/>
      <c r="E2062" s="72"/>
      <c r="F2062" s="72"/>
      <c r="G2062" s="72"/>
      <c r="H2062" s="72"/>
      <c r="I2062" s="72"/>
      <c r="J2062" s="72"/>
      <c r="L2062" s="81"/>
      <c r="M2062" s="74"/>
      <c r="N2062" s="74"/>
      <c r="O2062" s="74"/>
      <c r="P2062" s="74"/>
      <c r="Q2062" s="73"/>
      <c r="R2062" s="82"/>
      <c r="S2062" s="82"/>
      <c r="T2062" s="401"/>
      <c r="U2062" s="401"/>
      <c r="V2062" s="401"/>
      <c r="Y2062" s="83"/>
      <c r="AA2062" s="401"/>
      <c r="AB2062" s="401"/>
      <c r="AI2062" s="80"/>
      <c r="AL2062" s="401"/>
      <c r="AM2062" s="401"/>
      <c r="AP2062" s="402"/>
      <c r="AS2062" s="624"/>
    </row>
    <row r="2063" spans="1:45" s="77" customFormat="1">
      <c r="A2063" s="72"/>
      <c r="B2063" s="78"/>
      <c r="C2063" s="78"/>
      <c r="E2063" s="72"/>
      <c r="F2063" s="72"/>
      <c r="G2063" s="72"/>
      <c r="H2063" s="72"/>
      <c r="I2063" s="72"/>
      <c r="J2063" s="72"/>
      <c r="L2063" s="81"/>
      <c r="M2063" s="74"/>
      <c r="N2063" s="74"/>
      <c r="O2063" s="74"/>
      <c r="P2063" s="74"/>
      <c r="Q2063" s="73"/>
      <c r="R2063" s="82"/>
      <c r="S2063" s="82"/>
      <c r="T2063" s="401"/>
      <c r="U2063" s="401"/>
      <c r="V2063" s="401"/>
      <c r="Y2063" s="83"/>
      <c r="AA2063" s="401"/>
      <c r="AB2063" s="401"/>
      <c r="AI2063" s="80"/>
      <c r="AL2063" s="401"/>
      <c r="AM2063" s="401"/>
      <c r="AP2063" s="402"/>
      <c r="AS2063" s="624"/>
    </row>
    <row r="2064" spans="1:45" s="77" customFormat="1">
      <c r="A2064" s="72"/>
      <c r="B2064" s="78"/>
      <c r="C2064" s="78"/>
      <c r="E2064" s="72"/>
      <c r="F2064" s="72"/>
      <c r="G2064" s="72"/>
      <c r="H2064" s="72"/>
      <c r="I2064" s="72"/>
      <c r="J2064" s="72"/>
      <c r="L2064" s="81"/>
      <c r="M2064" s="74"/>
      <c r="N2064" s="74"/>
      <c r="O2064" s="74"/>
      <c r="P2064" s="74"/>
      <c r="Q2064" s="73"/>
      <c r="R2064" s="82"/>
      <c r="S2064" s="82"/>
      <c r="T2064" s="401"/>
      <c r="U2064" s="401"/>
      <c r="V2064" s="401"/>
      <c r="Y2064" s="83"/>
      <c r="AA2064" s="401"/>
      <c r="AB2064" s="401"/>
      <c r="AI2064" s="80"/>
      <c r="AL2064" s="401"/>
      <c r="AM2064" s="401"/>
      <c r="AP2064" s="402"/>
      <c r="AS2064" s="624"/>
    </row>
    <row r="2065" spans="1:45" s="77" customFormat="1">
      <c r="A2065" s="72"/>
      <c r="B2065" s="78"/>
      <c r="C2065" s="78"/>
      <c r="E2065" s="72"/>
      <c r="F2065" s="72"/>
      <c r="G2065" s="72"/>
      <c r="H2065" s="72"/>
      <c r="I2065" s="72"/>
      <c r="J2065" s="72"/>
      <c r="L2065" s="81"/>
      <c r="M2065" s="74"/>
      <c r="N2065" s="74"/>
      <c r="O2065" s="74"/>
      <c r="P2065" s="74"/>
      <c r="Q2065" s="73"/>
      <c r="R2065" s="82"/>
      <c r="S2065" s="82"/>
      <c r="T2065" s="401"/>
      <c r="U2065" s="401"/>
      <c r="V2065" s="401"/>
      <c r="Y2065" s="83"/>
      <c r="AA2065" s="401"/>
      <c r="AB2065" s="401"/>
      <c r="AI2065" s="80"/>
      <c r="AL2065" s="401"/>
      <c r="AM2065" s="401"/>
      <c r="AP2065" s="402"/>
      <c r="AS2065" s="624"/>
    </row>
    <row r="2066" spans="1:45" s="77" customFormat="1">
      <c r="A2066" s="72"/>
      <c r="B2066" s="78"/>
      <c r="C2066" s="78"/>
      <c r="E2066" s="72"/>
      <c r="F2066" s="72"/>
      <c r="G2066" s="72"/>
      <c r="H2066" s="72"/>
      <c r="I2066" s="72"/>
      <c r="J2066" s="72"/>
      <c r="L2066" s="81"/>
      <c r="M2066" s="74"/>
      <c r="N2066" s="74"/>
      <c r="O2066" s="74"/>
      <c r="P2066" s="74"/>
      <c r="Q2066" s="73"/>
      <c r="R2066" s="82"/>
      <c r="S2066" s="82"/>
      <c r="T2066" s="401"/>
      <c r="U2066" s="401"/>
      <c r="V2066" s="401"/>
      <c r="Y2066" s="83"/>
      <c r="AA2066" s="401"/>
      <c r="AB2066" s="401"/>
      <c r="AI2066" s="80"/>
      <c r="AL2066" s="401"/>
      <c r="AM2066" s="401"/>
      <c r="AP2066" s="402"/>
      <c r="AS2066" s="624"/>
    </row>
    <row r="2067" spans="1:45" s="77" customFormat="1">
      <c r="A2067" s="72"/>
      <c r="B2067" s="78"/>
      <c r="C2067" s="78"/>
      <c r="E2067" s="72"/>
      <c r="F2067" s="72"/>
      <c r="G2067" s="72"/>
      <c r="H2067" s="72"/>
      <c r="I2067" s="72"/>
      <c r="J2067" s="72"/>
      <c r="L2067" s="81"/>
      <c r="M2067" s="74"/>
      <c r="N2067" s="74"/>
      <c r="O2067" s="74"/>
      <c r="P2067" s="74"/>
      <c r="Q2067" s="73"/>
      <c r="R2067" s="82"/>
      <c r="S2067" s="82"/>
      <c r="T2067" s="401"/>
      <c r="U2067" s="401"/>
      <c r="V2067" s="401"/>
      <c r="Y2067" s="83"/>
      <c r="AA2067" s="401"/>
      <c r="AB2067" s="401"/>
      <c r="AI2067" s="80"/>
      <c r="AL2067" s="401"/>
      <c r="AM2067" s="401"/>
      <c r="AP2067" s="402"/>
      <c r="AS2067" s="624"/>
    </row>
    <row r="2068" spans="1:45" s="77" customFormat="1">
      <c r="A2068" s="72"/>
      <c r="B2068" s="78"/>
      <c r="C2068" s="78"/>
      <c r="E2068" s="72"/>
      <c r="F2068" s="72"/>
      <c r="G2068" s="72"/>
      <c r="H2068" s="72"/>
      <c r="I2068" s="72"/>
      <c r="J2068" s="72"/>
      <c r="L2068" s="81"/>
      <c r="M2068" s="74"/>
      <c r="N2068" s="74"/>
      <c r="O2068" s="74"/>
      <c r="P2068" s="74"/>
      <c r="Q2068" s="73"/>
      <c r="R2068" s="82"/>
      <c r="S2068" s="82"/>
      <c r="T2068" s="401"/>
      <c r="U2068" s="401"/>
      <c r="V2068" s="401"/>
      <c r="Y2068" s="83"/>
      <c r="AA2068" s="401"/>
      <c r="AB2068" s="401"/>
      <c r="AI2068" s="80"/>
      <c r="AL2068" s="401"/>
      <c r="AM2068" s="401"/>
      <c r="AP2068" s="402"/>
      <c r="AS2068" s="624"/>
    </row>
    <row r="2069" spans="1:45" s="77" customFormat="1">
      <c r="A2069" s="72"/>
      <c r="B2069" s="78"/>
      <c r="C2069" s="78"/>
      <c r="E2069" s="72"/>
      <c r="F2069" s="72"/>
      <c r="G2069" s="72"/>
      <c r="H2069" s="72"/>
      <c r="I2069" s="72"/>
      <c r="J2069" s="72"/>
      <c r="L2069" s="81"/>
      <c r="M2069" s="74"/>
      <c r="N2069" s="74"/>
      <c r="O2069" s="74"/>
      <c r="P2069" s="74"/>
      <c r="Q2069" s="73"/>
      <c r="R2069" s="82"/>
      <c r="S2069" s="82"/>
      <c r="T2069" s="401"/>
      <c r="U2069" s="401"/>
      <c r="V2069" s="401"/>
      <c r="Y2069" s="83"/>
      <c r="AA2069" s="401"/>
      <c r="AB2069" s="401"/>
      <c r="AI2069" s="80"/>
      <c r="AL2069" s="401"/>
      <c r="AM2069" s="401"/>
      <c r="AP2069" s="402"/>
      <c r="AS2069" s="624"/>
    </row>
    <row r="2070" spans="1:45" s="77" customFormat="1">
      <c r="A2070" s="72"/>
      <c r="B2070" s="78"/>
      <c r="C2070" s="78"/>
      <c r="E2070" s="72"/>
      <c r="F2070" s="72"/>
      <c r="G2070" s="72"/>
      <c r="H2070" s="72"/>
      <c r="I2070" s="72"/>
      <c r="J2070" s="72"/>
      <c r="L2070" s="81"/>
      <c r="M2070" s="74"/>
      <c r="N2070" s="74"/>
      <c r="O2070" s="74"/>
      <c r="P2070" s="74"/>
      <c r="Q2070" s="73"/>
      <c r="R2070" s="82"/>
      <c r="S2070" s="82"/>
      <c r="T2070" s="401"/>
      <c r="U2070" s="401"/>
      <c r="V2070" s="401"/>
      <c r="Y2070" s="83"/>
      <c r="AA2070" s="401"/>
      <c r="AB2070" s="401"/>
      <c r="AI2070" s="80"/>
      <c r="AL2070" s="401"/>
      <c r="AM2070" s="401"/>
      <c r="AP2070" s="402"/>
      <c r="AS2070" s="624"/>
    </row>
    <row r="2071" spans="1:45" s="77" customFormat="1">
      <c r="A2071" s="72"/>
      <c r="B2071" s="78"/>
      <c r="C2071" s="78"/>
      <c r="E2071" s="72"/>
      <c r="F2071" s="72"/>
      <c r="G2071" s="72"/>
      <c r="H2071" s="72"/>
      <c r="I2071" s="72"/>
      <c r="J2071" s="72"/>
      <c r="L2071" s="81"/>
      <c r="M2071" s="74"/>
      <c r="N2071" s="74"/>
      <c r="O2071" s="74"/>
      <c r="P2071" s="74"/>
      <c r="Q2071" s="73"/>
      <c r="R2071" s="82"/>
      <c r="S2071" s="82"/>
      <c r="T2071" s="401"/>
      <c r="U2071" s="401"/>
      <c r="V2071" s="401"/>
      <c r="Y2071" s="83"/>
      <c r="AA2071" s="401"/>
      <c r="AB2071" s="401"/>
      <c r="AI2071" s="80"/>
      <c r="AL2071" s="401"/>
      <c r="AM2071" s="401"/>
      <c r="AP2071" s="402"/>
      <c r="AS2071" s="624"/>
    </row>
    <row r="2072" spans="1:45" s="77" customFormat="1">
      <c r="A2072" s="72"/>
      <c r="B2072" s="78"/>
      <c r="C2072" s="78"/>
      <c r="E2072" s="72"/>
      <c r="F2072" s="72"/>
      <c r="G2072" s="72"/>
      <c r="H2072" s="72"/>
      <c r="I2072" s="72"/>
      <c r="J2072" s="72"/>
      <c r="L2072" s="81"/>
      <c r="M2072" s="74"/>
      <c r="N2072" s="74"/>
      <c r="O2072" s="74"/>
      <c r="P2072" s="74"/>
      <c r="Q2072" s="73"/>
      <c r="R2072" s="82"/>
      <c r="S2072" s="82"/>
      <c r="T2072" s="401"/>
      <c r="U2072" s="401"/>
      <c r="V2072" s="401"/>
      <c r="Y2072" s="83"/>
      <c r="AA2072" s="401"/>
      <c r="AB2072" s="401"/>
      <c r="AI2072" s="80"/>
      <c r="AL2072" s="401"/>
      <c r="AM2072" s="401"/>
      <c r="AP2072" s="402"/>
      <c r="AS2072" s="624"/>
    </row>
    <row r="2073" spans="1:45" s="77" customFormat="1">
      <c r="A2073" s="72"/>
      <c r="B2073" s="78"/>
      <c r="C2073" s="78"/>
      <c r="E2073" s="72"/>
      <c r="F2073" s="72"/>
      <c r="G2073" s="72"/>
      <c r="H2073" s="72"/>
      <c r="I2073" s="72"/>
      <c r="J2073" s="72"/>
      <c r="L2073" s="81"/>
      <c r="M2073" s="74"/>
      <c r="N2073" s="74"/>
      <c r="O2073" s="74"/>
      <c r="P2073" s="74"/>
      <c r="Q2073" s="73"/>
      <c r="R2073" s="82"/>
      <c r="S2073" s="82"/>
      <c r="T2073" s="401"/>
      <c r="U2073" s="401"/>
      <c r="V2073" s="401"/>
      <c r="Y2073" s="83"/>
      <c r="AA2073" s="401"/>
      <c r="AB2073" s="401"/>
      <c r="AI2073" s="80"/>
      <c r="AL2073" s="401"/>
      <c r="AM2073" s="401"/>
      <c r="AP2073" s="402"/>
      <c r="AS2073" s="624"/>
    </row>
    <row r="2074" spans="1:45" s="77" customFormat="1">
      <c r="A2074" s="72"/>
      <c r="B2074" s="78"/>
      <c r="C2074" s="78"/>
      <c r="E2074" s="72"/>
      <c r="F2074" s="72"/>
      <c r="G2074" s="72"/>
      <c r="H2074" s="72"/>
      <c r="I2074" s="72"/>
      <c r="J2074" s="72"/>
      <c r="L2074" s="81"/>
      <c r="M2074" s="74"/>
      <c r="N2074" s="74"/>
      <c r="O2074" s="74"/>
      <c r="P2074" s="74"/>
      <c r="Q2074" s="73"/>
      <c r="R2074" s="82"/>
      <c r="S2074" s="82"/>
      <c r="T2074" s="401"/>
      <c r="U2074" s="401"/>
      <c r="V2074" s="401"/>
      <c r="Y2074" s="83"/>
      <c r="AA2074" s="401"/>
      <c r="AB2074" s="401"/>
      <c r="AI2074" s="80"/>
      <c r="AL2074" s="401"/>
      <c r="AM2074" s="401"/>
      <c r="AP2074" s="402"/>
      <c r="AS2074" s="624"/>
    </row>
    <row r="2075" spans="1:45" s="77" customFormat="1">
      <c r="A2075" s="72"/>
      <c r="B2075" s="78"/>
      <c r="C2075" s="78"/>
      <c r="E2075" s="72"/>
      <c r="F2075" s="72"/>
      <c r="G2075" s="72"/>
      <c r="H2075" s="72"/>
      <c r="I2075" s="72"/>
      <c r="J2075" s="72"/>
      <c r="L2075" s="81"/>
      <c r="M2075" s="74"/>
      <c r="N2075" s="74"/>
      <c r="O2075" s="74"/>
      <c r="P2075" s="74"/>
      <c r="Q2075" s="73"/>
      <c r="R2075" s="82"/>
      <c r="S2075" s="82"/>
      <c r="T2075" s="401"/>
      <c r="U2075" s="401"/>
      <c r="V2075" s="401"/>
      <c r="Y2075" s="83"/>
      <c r="AA2075" s="401"/>
      <c r="AB2075" s="401"/>
      <c r="AI2075" s="80"/>
      <c r="AL2075" s="401"/>
      <c r="AM2075" s="401"/>
      <c r="AP2075" s="402"/>
      <c r="AS2075" s="624"/>
    </row>
    <row r="2076" spans="1:45" s="77" customFormat="1">
      <c r="A2076" s="72"/>
      <c r="B2076" s="78"/>
      <c r="C2076" s="78"/>
      <c r="E2076" s="72"/>
      <c r="F2076" s="72"/>
      <c r="G2076" s="72"/>
      <c r="H2076" s="72"/>
      <c r="I2076" s="72"/>
      <c r="J2076" s="72"/>
      <c r="L2076" s="81"/>
      <c r="M2076" s="74"/>
      <c r="N2076" s="74"/>
      <c r="O2076" s="74"/>
      <c r="P2076" s="74"/>
      <c r="Q2076" s="73"/>
      <c r="R2076" s="82"/>
      <c r="S2076" s="82"/>
      <c r="T2076" s="401"/>
      <c r="U2076" s="401"/>
      <c r="V2076" s="401"/>
      <c r="Y2076" s="83"/>
      <c r="AA2076" s="401"/>
      <c r="AB2076" s="401"/>
      <c r="AI2076" s="80"/>
      <c r="AL2076" s="401"/>
      <c r="AM2076" s="401"/>
      <c r="AP2076" s="402"/>
      <c r="AS2076" s="624"/>
    </row>
    <row r="2077" spans="1:45" s="77" customFormat="1">
      <c r="A2077" s="72"/>
      <c r="B2077" s="78"/>
      <c r="C2077" s="78"/>
      <c r="E2077" s="72"/>
      <c r="F2077" s="72"/>
      <c r="G2077" s="72"/>
      <c r="H2077" s="72"/>
      <c r="I2077" s="72"/>
      <c r="J2077" s="72"/>
      <c r="L2077" s="81"/>
      <c r="M2077" s="74"/>
      <c r="N2077" s="74"/>
      <c r="O2077" s="74"/>
      <c r="P2077" s="74"/>
      <c r="Q2077" s="73"/>
      <c r="R2077" s="82"/>
      <c r="S2077" s="82"/>
      <c r="T2077" s="401"/>
      <c r="U2077" s="401"/>
      <c r="V2077" s="401"/>
      <c r="Y2077" s="83"/>
      <c r="AA2077" s="401"/>
      <c r="AB2077" s="401"/>
      <c r="AI2077" s="80"/>
      <c r="AL2077" s="401"/>
      <c r="AM2077" s="401"/>
      <c r="AP2077" s="402"/>
      <c r="AS2077" s="624"/>
    </row>
    <row r="2078" spans="1:45" s="77" customFormat="1">
      <c r="A2078" s="72"/>
      <c r="B2078" s="78"/>
      <c r="C2078" s="78"/>
      <c r="E2078" s="72"/>
      <c r="F2078" s="72"/>
      <c r="G2078" s="72"/>
      <c r="H2078" s="72"/>
      <c r="I2078" s="72"/>
      <c r="J2078" s="72"/>
      <c r="L2078" s="81"/>
      <c r="M2078" s="74"/>
      <c r="N2078" s="74"/>
      <c r="O2078" s="74"/>
      <c r="P2078" s="74"/>
      <c r="Q2078" s="73"/>
      <c r="R2078" s="82"/>
      <c r="S2078" s="82"/>
      <c r="T2078" s="401"/>
      <c r="U2078" s="401"/>
      <c r="V2078" s="401"/>
      <c r="Y2078" s="83"/>
      <c r="AA2078" s="401"/>
      <c r="AB2078" s="401"/>
      <c r="AI2078" s="80"/>
      <c r="AL2078" s="401"/>
      <c r="AM2078" s="401"/>
      <c r="AP2078" s="402"/>
      <c r="AS2078" s="624"/>
    </row>
    <row r="2079" spans="1:45" s="77" customFormat="1">
      <c r="A2079" s="72"/>
      <c r="B2079" s="78"/>
      <c r="C2079" s="78"/>
      <c r="E2079" s="72"/>
      <c r="F2079" s="72"/>
      <c r="G2079" s="72"/>
      <c r="H2079" s="72"/>
      <c r="I2079" s="72"/>
      <c r="J2079" s="72"/>
      <c r="L2079" s="81"/>
      <c r="M2079" s="74"/>
      <c r="N2079" s="74"/>
      <c r="O2079" s="74"/>
      <c r="P2079" s="74"/>
      <c r="Q2079" s="73"/>
      <c r="R2079" s="82"/>
      <c r="S2079" s="82"/>
      <c r="T2079" s="401"/>
      <c r="U2079" s="401"/>
      <c r="V2079" s="401"/>
      <c r="Y2079" s="83"/>
      <c r="AA2079" s="401"/>
      <c r="AB2079" s="401"/>
      <c r="AI2079" s="80"/>
      <c r="AL2079" s="401"/>
      <c r="AM2079" s="401"/>
      <c r="AP2079" s="402"/>
      <c r="AS2079" s="624"/>
    </row>
    <row r="2080" spans="1:45" s="77" customFormat="1">
      <c r="A2080" s="72"/>
      <c r="B2080" s="78"/>
      <c r="C2080" s="78"/>
      <c r="E2080" s="72"/>
      <c r="F2080" s="72"/>
      <c r="G2080" s="72"/>
      <c r="H2080" s="72"/>
      <c r="I2080" s="72"/>
      <c r="J2080" s="72"/>
      <c r="L2080" s="81"/>
      <c r="M2080" s="74"/>
      <c r="N2080" s="74"/>
      <c r="O2080" s="74"/>
      <c r="P2080" s="74"/>
      <c r="Q2080" s="73"/>
      <c r="R2080" s="82"/>
      <c r="S2080" s="82"/>
      <c r="T2080" s="401"/>
      <c r="U2080" s="401"/>
      <c r="V2080" s="401"/>
      <c r="Y2080" s="83"/>
      <c r="AA2080" s="401"/>
      <c r="AB2080" s="401"/>
      <c r="AI2080" s="80"/>
      <c r="AL2080" s="401"/>
      <c r="AM2080" s="401"/>
      <c r="AP2080" s="402"/>
      <c r="AS2080" s="624"/>
    </row>
    <row r="2081" spans="1:45" s="77" customFormat="1">
      <c r="A2081" s="72"/>
      <c r="B2081" s="78"/>
      <c r="C2081" s="78"/>
      <c r="E2081" s="72"/>
      <c r="F2081" s="72"/>
      <c r="G2081" s="72"/>
      <c r="H2081" s="72"/>
      <c r="I2081" s="72"/>
      <c r="J2081" s="72"/>
      <c r="L2081" s="81"/>
      <c r="M2081" s="74"/>
      <c r="N2081" s="74"/>
      <c r="O2081" s="74"/>
      <c r="P2081" s="74"/>
      <c r="Q2081" s="73"/>
      <c r="R2081" s="82"/>
      <c r="S2081" s="82"/>
      <c r="T2081" s="401"/>
      <c r="U2081" s="401"/>
      <c r="V2081" s="401"/>
      <c r="Y2081" s="83"/>
      <c r="AA2081" s="401"/>
      <c r="AB2081" s="401"/>
      <c r="AI2081" s="80"/>
      <c r="AL2081" s="401"/>
      <c r="AM2081" s="401"/>
      <c r="AP2081" s="402"/>
      <c r="AS2081" s="624"/>
    </row>
    <row r="2082" spans="1:45" s="77" customFormat="1">
      <c r="A2082" s="72"/>
      <c r="B2082" s="78"/>
      <c r="C2082" s="78"/>
      <c r="E2082" s="72"/>
      <c r="F2082" s="72"/>
      <c r="G2082" s="72"/>
      <c r="H2082" s="72"/>
      <c r="I2082" s="72"/>
      <c r="J2082" s="72"/>
      <c r="L2082" s="81"/>
      <c r="M2082" s="74"/>
      <c r="N2082" s="74"/>
      <c r="O2082" s="74"/>
      <c r="P2082" s="74"/>
      <c r="Q2082" s="73"/>
      <c r="R2082" s="82"/>
      <c r="S2082" s="82"/>
      <c r="T2082" s="401"/>
      <c r="U2082" s="401"/>
      <c r="V2082" s="401"/>
      <c r="Y2082" s="83"/>
      <c r="AA2082" s="401"/>
      <c r="AB2082" s="401"/>
      <c r="AI2082" s="80"/>
      <c r="AL2082" s="401"/>
      <c r="AM2082" s="401"/>
      <c r="AP2082" s="402"/>
      <c r="AS2082" s="624"/>
    </row>
    <row r="2083" spans="1:45" s="77" customFormat="1">
      <c r="A2083" s="72"/>
      <c r="B2083" s="78"/>
      <c r="C2083" s="78"/>
      <c r="E2083" s="72"/>
      <c r="F2083" s="72"/>
      <c r="G2083" s="72"/>
      <c r="H2083" s="72"/>
      <c r="I2083" s="72"/>
      <c r="J2083" s="72"/>
      <c r="L2083" s="81"/>
      <c r="M2083" s="74"/>
      <c r="N2083" s="74"/>
      <c r="O2083" s="74"/>
      <c r="P2083" s="74"/>
      <c r="Q2083" s="73"/>
      <c r="R2083" s="82"/>
      <c r="S2083" s="82"/>
      <c r="T2083" s="401"/>
      <c r="U2083" s="401"/>
      <c r="V2083" s="401"/>
      <c r="Y2083" s="83"/>
      <c r="AA2083" s="401"/>
      <c r="AB2083" s="401"/>
      <c r="AI2083" s="80"/>
      <c r="AL2083" s="401"/>
      <c r="AM2083" s="401"/>
      <c r="AP2083" s="402"/>
      <c r="AS2083" s="624"/>
    </row>
    <row r="2084" spans="1:45" s="77" customFormat="1">
      <c r="A2084" s="72"/>
      <c r="B2084" s="78"/>
      <c r="C2084" s="78"/>
      <c r="E2084" s="72"/>
      <c r="F2084" s="72"/>
      <c r="G2084" s="72"/>
      <c r="H2084" s="72"/>
      <c r="I2084" s="72"/>
      <c r="J2084" s="72"/>
      <c r="L2084" s="81"/>
      <c r="M2084" s="74"/>
      <c r="N2084" s="74"/>
      <c r="O2084" s="74"/>
      <c r="P2084" s="74"/>
      <c r="Q2084" s="73"/>
      <c r="R2084" s="82"/>
      <c r="S2084" s="82"/>
      <c r="T2084" s="401"/>
      <c r="U2084" s="401"/>
      <c r="V2084" s="401"/>
      <c r="Y2084" s="83"/>
      <c r="AA2084" s="401"/>
      <c r="AB2084" s="401"/>
      <c r="AI2084" s="80"/>
      <c r="AL2084" s="401"/>
      <c r="AM2084" s="401"/>
      <c r="AP2084" s="402"/>
      <c r="AS2084" s="624"/>
    </row>
    <row r="2085" spans="1:45" s="77" customFormat="1">
      <c r="A2085" s="72"/>
      <c r="B2085" s="78"/>
      <c r="C2085" s="78"/>
      <c r="E2085" s="72"/>
      <c r="F2085" s="72"/>
      <c r="G2085" s="72"/>
      <c r="H2085" s="72"/>
      <c r="I2085" s="72"/>
      <c r="J2085" s="72"/>
      <c r="L2085" s="81"/>
      <c r="M2085" s="74"/>
      <c r="N2085" s="74"/>
      <c r="O2085" s="74"/>
      <c r="P2085" s="74"/>
      <c r="Q2085" s="73"/>
      <c r="R2085" s="82"/>
      <c r="S2085" s="82"/>
      <c r="T2085" s="401"/>
      <c r="U2085" s="401"/>
      <c r="V2085" s="401"/>
      <c r="Y2085" s="83"/>
      <c r="AA2085" s="401"/>
      <c r="AB2085" s="401"/>
      <c r="AI2085" s="80"/>
      <c r="AL2085" s="401"/>
      <c r="AM2085" s="401"/>
      <c r="AP2085" s="402"/>
      <c r="AS2085" s="624"/>
    </row>
    <row r="2086" spans="1:45" s="77" customFormat="1">
      <c r="A2086" s="72"/>
      <c r="B2086" s="78"/>
      <c r="C2086" s="78"/>
      <c r="E2086" s="72"/>
      <c r="F2086" s="72"/>
      <c r="G2086" s="72"/>
      <c r="H2086" s="72"/>
      <c r="I2086" s="72"/>
      <c r="J2086" s="72"/>
      <c r="L2086" s="81"/>
      <c r="M2086" s="74"/>
      <c r="N2086" s="74"/>
      <c r="O2086" s="74"/>
      <c r="P2086" s="74"/>
      <c r="Q2086" s="73"/>
      <c r="R2086" s="82"/>
      <c r="S2086" s="82"/>
      <c r="T2086" s="401"/>
      <c r="U2086" s="401"/>
      <c r="V2086" s="401"/>
      <c r="Y2086" s="83"/>
      <c r="AA2086" s="401"/>
      <c r="AB2086" s="401"/>
      <c r="AI2086" s="80"/>
      <c r="AL2086" s="401"/>
      <c r="AM2086" s="401"/>
      <c r="AP2086" s="402"/>
      <c r="AS2086" s="624"/>
    </row>
    <row r="2087" spans="1:45" s="77" customFormat="1">
      <c r="A2087" s="72"/>
      <c r="B2087" s="78"/>
      <c r="C2087" s="78"/>
      <c r="E2087" s="72"/>
      <c r="F2087" s="72"/>
      <c r="G2087" s="72"/>
      <c r="H2087" s="72"/>
      <c r="I2087" s="72"/>
      <c r="J2087" s="72"/>
      <c r="L2087" s="81"/>
      <c r="M2087" s="74"/>
      <c r="N2087" s="74"/>
      <c r="O2087" s="74"/>
      <c r="P2087" s="74"/>
      <c r="Q2087" s="73"/>
      <c r="R2087" s="82"/>
      <c r="S2087" s="82"/>
      <c r="T2087" s="401"/>
      <c r="U2087" s="401"/>
      <c r="V2087" s="401"/>
      <c r="Y2087" s="83"/>
      <c r="AA2087" s="401"/>
      <c r="AB2087" s="401"/>
      <c r="AI2087" s="80"/>
      <c r="AL2087" s="401"/>
      <c r="AM2087" s="401"/>
      <c r="AP2087" s="402"/>
      <c r="AS2087" s="624"/>
    </row>
    <row r="2088" spans="1:45" s="77" customFormat="1">
      <c r="A2088" s="72"/>
      <c r="B2088" s="78"/>
      <c r="C2088" s="78"/>
      <c r="E2088" s="72"/>
      <c r="F2088" s="72"/>
      <c r="G2088" s="72"/>
      <c r="H2088" s="72"/>
      <c r="I2088" s="72"/>
      <c r="J2088" s="72"/>
      <c r="L2088" s="81"/>
      <c r="M2088" s="74"/>
      <c r="N2088" s="74"/>
      <c r="O2088" s="74"/>
      <c r="P2088" s="74"/>
      <c r="Q2088" s="73"/>
      <c r="R2088" s="82"/>
      <c r="S2088" s="82"/>
      <c r="T2088" s="401"/>
      <c r="U2088" s="401"/>
      <c r="V2088" s="401"/>
      <c r="Y2088" s="83"/>
      <c r="AA2088" s="401"/>
      <c r="AB2088" s="401"/>
      <c r="AI2088" s="80"/>
      <c r="AL2088" s="401"/>
      <c r="AM2088" s="401"/>
      <c r="AP2088" s="402"/>
      <c r="AS2088" s="624"/>
    </row>
    <row r="2089" spans="1:45" s="77" customFormat="1">
      <c r="A2089" s="72"/>
      <c r="B2089" s="78"/>
      <c r="C2089" s="78"/>
      <c r="E2089" s="72"/>
      <c r="F2089" s="72"/>
      <c r="G2089" s="72"/>
      <c r="H2089" s="72"/>
      <c r="I2089" s="72"/>
      <c r="J2089" s="72"/>
      <c r="L2089" s="81"/>
      <c r="M2089" s="74"/>
      <c r="N2089" s="74"/>
      <c r="O2089" s="74"/>
      <c r="P2089" s="74"/>
      <c r="Q2089" s="73"/>
      <c r="R2089" s="82"/>
      <c r="S2089" s="82"/>
      <c r="T2089" s="401"/>
      <c r="U2089" s="401"/>
      <c r="V2089" s="401"/>
      <c r="Y2089" s="83"/>
      <c r="AA2089" s="401"/>
      <c r="AB2089" s="401"/>
      <c r="AI2089" s="80"/>
      <c r="AL2089" s="401"/>
      <c r="AM2089" s="401"/>
      <c r="AP2089" s="402"/>
      <c r="AS2089" s="624"/>
    </row>
    <row r="2090" spans="1:45" s="77" customFormat="1">
      <c r="A2090" s="72"/>
      <c r="B2090" s="78"/>
      <c r="C2090" s="78"/>
      <c r="E2090" s="72"/>
      <c r="F2090" s="72"/>
      <c r="G2090" s="72"/>
      <c r="H2090" s="72"/>
      <c r="I2090" s="72"/>
      <c r="J2090" s="72"/>
      <c r="L2090" s="81"/>
      <c r="M2090" s="74"/>
      <c r="N2090" s="74"/>
      <c r="O2090" s="74"/>
      <c r="P2090" s="74"/>
      <c r="Q2090" s="73"/>
      <c r="R2090" s="82"/>
      <c r="S2090" s="82"/>
      <c r="T2090" s="401"/>
      <c r="U2090" s="401"/>
      <c r="V2090" s="401"/>
      <c r="Y2090" s="83"/>
      <c r="AA2090" s="401"/>
      <c r="AB2090" s="401"/>
      <c r="AI2090" s="80"/>
      <c r="AL2090" s="401"/>
      <c r="AM2090" s="401"/>
      <c r="AP2090" s="402"/>
      <c r="AS2090" s="624"/>
    </row>
    <row r="2091" spans="1:45" s="77" customFormat="1">
      <c r="A2091" s="72"/>
      <c r="B2091" s="78"/>
      <c r="C2091" s="78"/>
      <c r="E2091" s="72"/>
      <c r="F2091" s="72"/>
      <c r="G2091" s="72"/>
      <c r="H2091" s="72"/>
      <c r="I2091" s="72"/>
      <c r="J2091" s="72"/>
      <c r="L2091" s="81"/>
      <c r="M2091" s="74"/>
      <c r="N2091" s="74"/>
      <c r="O2091" s="74"/>
      <c r="P2091" s="74"/>
      <c r="Q2091" s="73"/>
      <c r="R2091" s="82"/>
      <c r="S2091" s="82"/>
      <c r="T2091" s="401"/>
      <c r="U2091" s="401"/>
      <c r="V2091" s="401"/>
      <c r="Y2091" s="83"/>
      <c r="AA2091" s="401"/>
      <c r="AB2091" s="401"/>
      <c r="AI2091" s="80"/>
      <c r="AL2091" s="401"/>
      <c r="AM2091" s="401"/>
      <c r="AP2091" s="402"/>
      <c r="AS2091" s="624"/>
    </row>
    <row r="2092" spans="1:45" s="77" customFormat="1">
      <c r="A2092" s="72"/>
      <c r="B2092" s="78"/>
      <c r="C2092" s="78"/>
      <c r="E2092" s="72"/>
      <c r="F2092" s="72"/>
      <c r="G2092" s="72"/>
      <c r="H2092" s="72"/>
      <c r="I2092" s="72"/>
      <c r="J2092" s="72"/>
      <c r="L2092" s="81"/>
      <c r="M2092" s="74"/>
      <c r="N2092" s="74"/>
      <c r="O2092" s="74"/>
      <c r="P2092" s="74"/>
      <c r="Q2092" s="73"/>
      <c r="R2092" s="82"/>
      <c r="S2092" s="82"/>
      <c r="T2092" s="401"/>
      <c r="U2092" s="401"/>
      <c r="V2092" s="401"/>
      <c r="Y2092" s="83"/>
      <c r="AA2092" s="401"/>
      <c r="AB2092" s="401"/>
      <c r="AI2092" s="80"/>
      <c r="AL2092" s="401"/>
      <c r="AM2092" s="401"/>
      <c r="AP2092" s="402"/>
      <c r="AS2092" s="624"/>
    </row>
    <row r="2093" spans="1:45" s="77" customFormat="1">
      <c r="A2093" s="72"/>
      <c r="B2093" s="78"/>
      <c r="C2093" s="78"/>
      <c r="E2093" s="72"/>
      <c r="F2093" s="72"/>
      <c r="G2093" s="72"/>
      <c r="H2093" s="72"/>
      <c r="I2093" s="72"/>
      <c r="J2093" s="72"/>
      <c r="L2093" s="81"/>
      <c r="M2093" s="74"/>
      <c r="N2093" s="74"/>
      <c r="O2093" s="74"/>
      <c r="P2093" s="74"/>
      <c r="Q2093" s="73"/>
      <c r="R2093" s="82"/>
      <c r="S2093" s="82"/>
      <c r="T2093" s="401"/>
      <c r="U2093" s="401"/>
      <c r="V2093" s="401"/>
      <c r="Y2093" s="83"/>
      <c r="AA2093" s="401"/>
      <c r="AB2093" s="401"/>
      <c r="AI2093" s="80"/>
      <c r="AL2093" s="401"/>
      <c r="AM2093" s="401"/>
      <c r="AP2093" s="402"/>
      <c r="AS2093" s="624"/>
    </row>
    <row r="2094" spans="1:45" s="77" customFormat="1">
      <c r="A2094" s="72"/>
      <c r="B2094" s="78"/>
      <c r="C2094" s="78"/>
      <c r="E2094" s="72"/>
      <c r="F2094" s="72"/>
      <c r="G2094" s="72"/>
      <c r="H2094" s="72"/>
      <c r="I2094" s="72"/>
      <c r="J2094" s="72"/>
      <c r="L2094" s="81"/>
      <c r="M2094" s="74"/>
      <c r="N2094" s="74"/>
      <c r="O2094" s="74"/>
      <c r="P2094" s="74"/>
      <c r="Q2094" s="73"/>
      <c r="R2094" s="82"/>
      <c r="S2094" s="82"/>
      <c r="T2094" s="401"/>
      <c r="U2094" s="401"/>
      <c r="V2094" s="401"/>
      <c r="Y2094" s="83"/>
      <c r="AA2094" s="401"/>
      <c r="AB2094" s="401"/>
      <c r="AI2094" s="80"/>
      <c r="AL2094" s="401"/>
      <c r="AM2094" s="401"/>
      <c r="AP2094" s="402"/>
      <c r="AS2094" s="624"/>
    </row>
    <row r="2095" spans="1:45" s="77" customFormat="1">
      <c r="A2095" s="72"/>
      <c r="B2095" s="78"/>
      <c r="C2095" s="78"/>
      <c r="E2095" s="72"/>
      <c r="F2095" s="72"/>
      <c r="G2095" s="72"/>
      <c r="H2095" s="72"/>
      <c r="I2095" s="72"/>
      <c r="J2095" s="72"/>
      <c r="L2095" s="81"/>
      <c r="M2095" s="74"/>
      <c r="N2095" s="74"/>
      <c r="O2095" s="74"/>
      <c r="P2095" s="74"/>
      <c r="Q2095" s="73"/>
      <c r="R2095" s="82"/>
      <c r="S2095" s="82"/>
      <c r="T2095" s="401"/>
      <c r="U2095" s="401"/>
      <c r="V2095" s="401"/>
      <c r="Y2095" s="83"/>
      <c r="AA2095" s="401"/>
      <c r="AB2095" s="401"/>
      <c r="AI2095" s="80"/>
      <c r="AL2095" s="401"/>
      <c r="AM2095" s="401"/>
      <c r="AP2095" s="402"/>
      <c r="AS2095" s="624"/>
    </row>
    <row r="2096" spans="1:45" s="77" customFormat="1">
      <c r="A2096" s="72"/>
      <c r="B2096" s="78"/>
      <c r="C2096" s="78"/>
      <c r="E2096" s="72"/>
      <c r="F2096" s="72"/>
      <c r="G2096" s="72"/>
      <c r="H2096" s="72"/>
      <c r="I2096" s="72"/>
      <c r="J2096" s="72"/>
      <c r="L2096" s="81"/>
      <c r="M2096" s="74"/>
      <c r="N2096" s="74"/>
      <c r="O2096" s="74"/>
      <c r="P2096" s="74"/>
      <c r="Q2096" s="73"/>
      <c r="R2096" s="82"/>
      <c r="S2096" s="82"/>
      <c r="T2096" s="401"/>
      <c r="U2096" s="401"/>
      <c r="V2096" s="401"/>
      <c r="Y2096" s="83"/>
      <c r="AA2096" s="401"/>
      <c r="AB2096" s="401"/>
      <c r="AI2096" s="80"/>
      <c r="AL2096" s="401"/>
      <c r="AM2096" s="401"/>
      <c r="AP2096" s="402"/>
      <c r="AS2096" s="624"/>
    </row>
    <row r="2097" spans="1:45" s="77" customFormat="1">
      <c r="A2097" s="72"/>
      <c r="B2097" s="78"/>
      <c r="C2097" s="78"/>
      <c r="E2097" s="72"/>
      <c r="F2097" s="72"/>
      <c r="G2097" s="72"/>
      <c r="H2097" s="72"/>
      <c r="I2097" s="72"/>
      <c r="J2097" s="72"/>
      <c r="L2097" s="81"/>
      <c r="M2097" s="74"/>
      <c r="N2097" s="74"/>
      <c r="O2097" s="74"/>
      <c r="P2097" s="74"/>
      <c r="Q2097" s="73"/>
      <c r="R2097" s="82"/>
      <c r="S2097" s="82"/>
      <c r="T2097" s="401"/>
      <c r="U2097" s="401"/>
      <c r="V2097" s="401"/>
      <c r="Y2097" s="83"/>
      <c r="AA2097" s="401"/>
      <c r="AB2097" s="401"/>
      <c r="AI2097" s="80"/>
      <c r="AL2097" s="401"/>
      <c r="AM2097" s="401"/>
      <c r="AP2097" s="402"/>
      <c r="AS2097" s="624"/>
    </row>
    <row r="2098" spans="1:45" s="77" customFormat="1">
      <c r="A2098" s="72"/>
      <c r="B2098" s="78"/>
      <c r="C2098" s="78"/>
      <c r="E2098" s="72"/>
      <c r="F2098" s="72"/>
      <c r="G2098" s="72"/>
      <c r="H2098" s="72"/>
      <c r="I2098" s="72"/>
      <c r="J2098" s="72"/>
      <c r="L2098" s="81"/>
      <c r="M2098" s="74"/>
      <c r="N2098" s="74"/>
      <c r="O2098" s="74"/>
      <c r="P2098" s="74"/>
      <c r="Q2098" s="73"/>
      <c r="R2098" s="82"/>
      <c r="S2098" s="82"/>
      <c r="T2098" s="401"/>
      <c r="U2098" s="401"/>
      <c r="V2098" s="401"/>
      <c r="Y2098" s="83"/>
      <c r="AA2098" s="401"/>
      <c r="AB2098" s="401"/>
      <c r="AI2098" s="80"/>
      <c r="AL2098" s="401"/>
      <c r="AM2098" s="401"/>
      <c r="AP2098" s="402"/>
      <c r="AS2098" s="624"/>
    </row>
    <row r="2099" spans="1:45" s="77" customFormat="1">
      <c r="A2099" s="72"/>
      <c r="B2099" s="78"/>
      <c r="C2099" s="78"/>
      <c r="E2099" s="72"/>
      <c r="F2099" s="72"/>
      <c r="G2099" s="72"/>
      <c r="H2099" s="72"/>
      <c r="I2099" s="72"/>
      <c r="J2099" s="72"/>
      <c r="L2099" s="81"/>
      <c r="M2099" s="74"/>
      <c r="N2099" s="74"/>
      <c r="O2099" s="74"/>
      <c r="P2099" s="74"/>
      <c r="Q2099" s="73"/>
      <c r="R2099" s="82"/>
      <c r="S2099" s="82"/>
      <c r="T2099" s="401"/>
      <c r="U2099" s="401"/>
      <c r="V2099" s="401"/>
      <c r="Y2099" s="83"/>
      <c r="AA2099" s="401"/>
      <c r="AB2099" s="401"/>
      <c r="AI2099" s="80"/>
      <c r="AL2099" s="401"/>
      <c r="AM2099" s="401"/>
      <c r="AP2099" s="402"/>
      <c r="AS2099" s="624"/>
    </row>
    <row r="2100" spans="1:45" s="77" customFormat="1">
      <c r="A2100" s="72"/>
      <c r="B2100" s="78"/>
      <c r="C2100" s="78"/>
      <c r="E2100" s="72"/>
      <c r="F2100" s="72"/>
      <c r="G2100" s="72"/>
      <c r="H2100" s="72"/>
      <c r="I2100" s="72"/>
      <c r="J2100" s="72"/>
      <c r="L2100" s="81"/>
      <c r="M2100" s="74"/>
      <c r="N2100" s="74"/>
      <c r="O2100" s="74"/>
      <c r="P2100" s="74"/>
      <c r="Q2100" s="73"/>
      <c r="R2100" s="82"/>
      <c r="S2100" s="82"/>
      <c r="T2100" s="401"/>
      <c r="U2100" s="401"/>
      <c r="V2100" s="401"/>
      <c r="Y2100" s="83"/>
      <c r="AA2100" s="401"/>
      <c r="AB2100" s="401"/>
      <c r="AI2100" s="80"/>
      <c r="AL2100" s="401"/>
      <c r="AM2100" s="401"/>
      <c r="AP2100" s="402"/>
      <c r="AS2100" s="624"/>
    </row>
    <row r="2101" spans="1:45" s="77" customFormat="1">
      <c r="A2101" s="72"/>
      <c r="B2101" s="78"/>
      <c r="C2101" s="78"/>
      <c r="E2101" s="72"/>
      <c r="F2101" s="72"/>
      <c r="G2101" s="72"/>
      <c r="H2101" s="72"/>
      <c r="I2101" s="72"/>
      <c r="J2101" s="72"/>
      <c r="L2101" s="81"/>
      <c r="M2101" s="74"/>
      <c r="N2101" s="74"/>
      <c r="O2101" s="74"/>
      <c r="P2101" s="74"/>
      <c r="Q2101" s="73"/>
      <c r="R2101" s="82"/>
      <c r="S2101" s="82"/>
      <c r="T2101" s="401"/>
      <c r="U2101" s="401"/>
      <c r="V2101" s="401"/>
      <c r="Y2101" s="83"/>
      <c r="AA2101" s="401"/>
      <c r="AB2101" s="401"/>
      <c r="AI2101" s="80"/>
      <c r="AL2101" s="401"/>
      <c r="AM2101" s="401"/>
      <c r="AP2101" s="402"/>
      <c r="AS2101" s="624"/>
    </row>
    <row r="2102" spans="1:45" s="77" customFormat="1">
      <c r="A2102" s="72"/>
      <c r="B2102" s="78"/>
      <c r="C2102" s="78"/>
      <c r="E2102" s="72"/>
      <c r="F2102" s="72"/>
      <c r="G2102" s="72"/>
      <c r="H2102" s="72"/>
      <c r="I2102" s="72"/>
      <c r="J2102" s="72"/>
      <c r="L2102" s="81"/>
      <c r="M2102" s="74"/>
      <c r="N2102" s="74"/>
      <c r="O2102" s="74"/>
      <c r="P2102" s="74"/>
      <c r="Q2102" s="73"/>
      <c r="R2102" s="82"/>
      <c r="S2102" s="82"/>
      <c r="T2102" s="401"/>
      <c r="U2102" s="401"/>
      <c r="V2102" s="401"/>
      <c r="Y2102" s="83"/>
      <c r="AA2102" s="401"/>
      <c r="AB2102" s="401"/>
      <c r="AI2102" s="80"/>
      <c r="AL2102" s="401"/>
      <c r="AM2102" s="401"/>
      <c r="AP2102" s="402"/>
      <c r="AS2102" s="624"/>
    </row>
    <row r="2103" spans="1:45" s="77" customFormat="1">
      <c r="A2103" s="72"/>
      <c r="B2103" s="78"/>
      <c r="C2103" s="78"/>
      <c r="E2103" s="72"/>
      <c r="F2103" s="72"/>
      <c r="G2103" s="72"/>
      <c r="H2103" s="72"/>
      <c r="I2103" s="72"/>
      <c r="J2103" s="72"/>
      <c r="L2103" s="81"/>
      <c r="M2103" s="74"/>
      <c r="N2103" s="74"/>
      <c r="O2103" s="74"/>
      <c r="P2103" s="74"/>
      <c r="Q2103" s="73"/>
      <c r="R2103" s="82"/>
      <c r="S2103" s="82"/>
      <c r="T2103" s="401"/>
      <c r="U2103" s="401"/>
      <c r="V2103" s="401"/>
      <c r="Y2103" s="83"/>
      <c r="AA2103" s="401"/>
      <c r="AB2103" s="401"/>
      <c r="AI2103" s="80"/>
      <c r="AL2103" s="401"/>
      <c r="AM2103" s="401"/>
      <c r="AP2103" s="402"/>
      <c r="AS2103" s="624"/>
    </row>
    <row r="2104" spans="1:45" s="77" customFormat="1">
      <c r="A2104" s="72"/>
      <c r="B2104" s="78"/>
      <c r="C2104" s="78"/>
      <c r="E2104" s="72"/>
      <c r="F2104" s="72"/>
      <c r="G2104" s="72"/>
      <c r="H2104" s="72"/>
      <c r="I2104" s="72"/>
      <c r="J2104" s="72"/>
      <c r="L2104" s="81"/>
      <c r="M2104" s="74"/>
      <c r="N2104" s="74"/>
      <c r="O2104" s="74"/>
      <c r="P2104" s="74"/>
      <c r="Q2104" s="73"/>
      <c r="R2104" s="82"/>
      <c r="S2104" s="82"/>
      <c r="T2104" s="401"/>
      <c r="U2104" s="401"/>
      <c r="V2104" s="401"/>
      <c r="Y2104" s="83"/>
      <c r="AA2104" s="401"/>
      <c r="AB2104" s="401"/>
      <c r="AI2104" s="80"/>
      <c r="AL2104" s="401"/>
      <c r="AM2104" s="401"/>
      <c r="AP2104" s="402"/>
      <c r="AS2104" s="624"/>
    </row>
    <row r="2105" spans="1:45" s="77" customFormat="1">
      <c r="A2105" s="72"/>
      <c r="B2105" s="78"/>
      <c r="C2105" s="78"/>
      <c r="E2105" s="72"/>
      <c r="F2105" s="72"/>
      <c r="G2105" s="72"/>
      <c r="H2105" s="72"/>
      <c r="I2105" s="72"/>
      <c r="J2105" s="72"/>
      <c r="L2105" s="81"/>
      <c r="M2105" s="74"/>
      <c r="N2105" s="74"/>
      <c r="O2105" s="74"/>
      <c r="P2105" s="74"/>
      <c r="Q2105" s="73"/>
      <c r="R2105" s="82"/>
      <c r="S2105" s="82"/>
      <c r="T2105" s="401"/>
      <c r="U2105" s="401"/>
      <c r="V2105" s="401"/>
      <c r="Y2105" s="83"/>
      <c r="AA2105" s="401"/>
      <c r="AB2105" s="401"/>
      <c r="AI2105" s="80"/>
      <c r="AL2105" s="401"/>
      <c r="AM2105" s="401"/>
      <c r="AP2105" s="402"/>
      <c r="AS2105" s="624"/>
    </row>
    <row r="2106" spans="1:45" s="77" customFormat="1">
      <c r="A2106" s="72"/>
      <c r="B2106" s="78"/>
      <c r="C2106" s="78"/>
      <c r="E2106" s="72"/>
      <c r="F2106" s="72"/>
      <c r="G2106" s="72"/>
      <c r="H2106" s="72"/>
      <c r="I2106" s="72"/>
      <c r="J2106" s="72"/>
      <c r="L2106" s="81"/>
      <c r="M2106" s="74"/>
      <c r="N2106" s="74"/>
      <c r="O2106" s="74"/>
      <c r="P2106" s="74"/>
      <c r="Q2106" s="73"/>
      <c r="R2106" s="82"/>
      <c r="S2106" s="82"/>
      <c r="T2106" s="401"/>
      <c r="U2106" s="401"/>
      <c r="V2106" s="401"/>
      <c r="Y2106" s="83"/>
      <c r="AA2106" s="401"/>
      <c r="AB2106" s="401"/>
      <c r="AI2106" s="80"/>
      <c r="AL2106" s="401"/>
      <c r="AM2106" s="401"/>
      <c r="AP2106" s="402"/>
      <c r="AS2106" s="624"/>
    </row>
    <row r="2107" spans="1:45" s="77" customFormat="1">
      <c r="A2107" s="72"/>
      <c r="B2107" s="78"/>
      <c r="C2107" s="78"/>
      <c r="E2107" s="72"/>
      <c r="F2107" s="72"/>
      <c r="G2107" s="72"/>
      <c r="H2107" s="72"/>
      <c r="I2107" s="72"/>
      <c r="J2107" s="72"/>
      <c r="L2107" s="81"/>
      <c r="M2107" s="74"/>
      <c r="N2107" s="74"/>
      <c r="O2107" s="74"/>
      <c r="P2107" s="74"/>
      <c r="Q2107" s="73"/>
      <c r="R2107" s="82"/>
      <c r="S2107" s="82"/>
      <c r="T2107" s="401"/>
      <c r="U2107" s="401"/>
      <c r="V2107" s="401"/>
      <c r="Y2107" s="83"/>
      <c r="AA2107" s="401"/>
      <c r="AB2107" s="401"/>
      <c r="AI2107" s="80"/>
      <c r="AL2107" s="401"/>
      <c r="AM2107" s="401"/>
      <c r="AP2107" s="402"/>
      <c r="AS2107" s="624"/>
    </row>
    <row r="2108" spans="1:45" s="77" customFormat="1">
      <c r="A2108" s="72"/>
      <c r="B2108" s="78"/>
      <c r="C2108" s="78"/>
      <c r="E2108" s="72"/>
      <c r="F2108" s="72"/>
      <c r="G2108" s="72"/>
      <c r="H2108" s="72"/>
      <c r="I2108" s="72"/>
      <c r="J2108" s="72"/>
      <c r="L2108" s="81"/>
      <c r="M2108" s="74"/>
      <c r="N2108" s="74"/>
      <c r="O2108" s="74"/>
      <c r="P2108" s="74"/>
      <c r="Q2108" s="73"/>
      <c r="R2108" s="82"/>
      <c r="S2108" s="82"/>
      <c r="T2108" s="401"/>
      <c r="U2108" s="401"/>
      <c r="V2108" s="401"/>
      <c r="Y2108" s="83"/>
      <c r="AA2108" s="401"/>
      <c r="AB2108" s="401"/>
      <c r="AI2108" s="80"/>
      <c r="AL2108" s="401"/>
      <c r="AM2108" s="401"/>
      <c r="AP2108" s="402"/>
      <c r="AS2108" s="624"/>
    </row>
    <row r="2109" spans="1:45" s="77" customFormat="1">
      <c r="A2109" s="72"/>
      <c r="B2109" s="78"/>
      <c r="C2109" s="78"/>
      <c r="E2109" s="72"/>
      <c r="F2109" s="72"/>
      <c r="G2109" s="72"/>
      <c r="H2109" s="72"/>
      <c r="I2109" s="72"/>
      <c r="J2109" s="72"/>
      <c r="L2109" s="81"/>
      <c r="M2109" s="74"/>
      <c r="N2109" s="74"/>
      <c r="O2109" s="74"/>
      <c r="P2109" s="74"/>
      <c r="Q2109" s="73"/>
      <c r="R2109" s="82"/>
      <c r="S2109" s="82"/>
      <c r="T2109" s="401"/>
      <c r="U2109" s="401"/>
      <c r="V2109" s="401"/>
      <c r="Y2109" s="83"/>
      <c r="AA2109" s="401"/>
      <c r="AB2109" s="401"/>
      <c r="AI2109" s="80"/>
      <c r="AL2109" s="401"/>
      <c r="AM2109" s="401"/>
      <c r="AP2109" s="402"/>
      <c r="AS2109" s="624"/>
    </row>
    <row r="2110" spans="1:45" s="77" customFormat="1">
      <c r="A2110" s="72"/>
      <c r="B2110" s="78"/>
      <c r="C2110" s="78"/>
      <c r="E2110" s="72"/>
      <c r="F2110" s="72"/>
      <c r="G2110" s="72"/>
      <c r="H2110" s="72"/>
      <c r="I2110" s="72"/>
      <c r="J2110" s="72"/>
      <c r="L2110" s="81"/>
      <c r="M2110" s="74"/>
      <c r="N2110" s="74"/>
      <c r="O2110" s="74"/>
      <c r="P2110" s="74"/>
      <c r="Q2110" s="73"/>
      <c r="R2110" s="82"/>
      <c r="S2110" s="82"/>
      <c r="T2110" s="401"/>
      <c r="U2110" s="401"/>
      <c r="V2110" s="401"/>
      <c r="Y2110" s="83"/>
      <c r="AA2110" s="401"/>
      <c r="AB2110" s="401"/>
      <c r="AI2110" s="80"/>
      <c r="AL2110" s="401"/>
      <c r="AM2110" s="401"/>
      <c r="AP2110" s="402"/>
      <c r="AS2110" s="624"/>
    </row>
    <row r="2111" spans="1:45" s="77" customFormat="1">
      <c r="A2111" s="72"/>
      <c r="B2111" s="78"/>
      <c r="C2111" s="78"/>
      <c r="E2111" s="72"/>
      <c r="F2111" s="72"/>
      <c r="G2111" s="72"/>
      <c r="H2111" s="72"/>
      <c r="I2111" s="72"/>
      <c r="J2111" s="72"/>
      <c r="L2111" s="81"/>
      <c r="M2111" s="74"/>
      <c r="N2111" s="74"/>
      <c r="O2111" s="74"/>
      <c r="P2111" s="74"/>
      <c r="Q2111" s="73"/>
      <c r="R2111" s="82"/>
      <c r="S2111" s="82"/>
      <c r="T2111" s="401"/>
      <c r="U2111" s="401"/>
      <c r="V2111" s="401"/>
      <c r="Y2111" s="83"/>
      <c r="AA2111" s="401"/>
      <c r="AB2111" s="401"/>
      <c r="AI2111" s="80"/>
      <c r="AL2111" s="401"/>
      <c r="AM2111" s="401"/>
      <c r="AP2111" s="402"/>
      <c r="AS2111" s="624"/>
    </row>
    <row r="2112" spans="1:45" s="77" customFormat="1">
      <c r="A2112" s="72"/>
      <c r="B2112" s="78"/>
      <c r="C2112" s="78"/>
      <c r="E2112" s="72"/>
      <c r="F2112" s="72"/>
      <c r="G2112" s="72"/>
      <c r="H2112" s="72"/>
      <c r="I2112" s="72"/>
      <c r="J2112" s="72"/>
      <c r="L2112" s="81"/>
      <c r="M2112" s="74"/>
      <c r="N2112" s="74"/>
      <c r="O2112" s="74"/>
      <c r="P2112" s="74"/>
      <c r="Q2112" s="73"/>
      <c r="R2112" s="82"/>
      <c r="S2112" s="82"/>
      <c r="T2112" s="401"/>
      <c r="U2112" s="401"/>
      <c r="V2112" s="401"/>
      <c r="Y2112" s="83"/>
      <c r="AA2112" s="401"/>
      <c r="AB2112" s="401"/>
      <c r="AI2112" s="80"/>
      <c r="AL2112" s="401"/>
      <c r="AM2112" s="401"/>
      <c r="AP2112" s="402"/>
      <c r="AS2112" s="624"/>
    </row>
    <row r="2113" spans="1:45" s="77" customFormat="1">
      <c r="A2113" s="72"/>
      <c r="B2113" s="78"/>
      <c r="C2113" s="78"/>
      <c r="E2113" s="72"/>
      <c r="F2113" s="72"/>
      <c r="G2113" s="72"/>
      <c r="H2113" s="72"/>
      <c r="I2113" s="72"/>
      <c r="J2113" s="72"/>
      <c r="L2113" s="81"/>
      <c r="M2113" s="74"/>
      <c r="N2113" s="74"/>
      <c r="O2113" s="74"/>
      <c r="P2113" s="74"/>
      <c r="Q2113" s="73"/>
      <c r="R2113" s="82"/>
      <c r="S2113" s="82"/>
      <c r="T2113" s="401"/>
      <c r="U2113" s="401"/>
      <c r="V2113" s="401"/>
      <c r="Y2113" s="83"/>
      <c r="AA2113" s="401"/>
      <c r="AB2113" s="401"/>
      <c r="AI2113" s="80"/>
      <c r="AL2113" s="401"/>
      <c r="AM2113" s="401"/>
      <c r="AP2113" s="402"/>
      <c r="AS2113" s="624"/>
    </row>
    <row r="2114" spans="1:45" s="77" customFormat="1">
      <c r="A2114" s="72"/>
      <c r="B2114" s="78"/>
      <c r="C2114" s="78"/>
      <c r="E2114" s="72"/>
      <c r="F2114" s="72"/>
      <c r="G2114" s="72"/>
      <c r="H2114" s="72"/>
      <c r="I2114" s="72"/>
      <c r="J2114" s="72"/>
      <c r="L2114" s="81"/>
      <c r="M2114" s="74"/>
      <c r="N2114" s="74"/>
      <c r="O2114" s="74"/>
      <c r="P2114" s="74"/>
      <c r="Q2114" s="73"/>
      <c r="R2114" s="82"/>
      <c r="S2114" s="82"/>
      <c r="T2114" s="401"/>
      <c r="U2114" s="401"/>
      <c r="V2114" s="401"/>
      <c r="Y2114" s="83"/>
      <c r="AA2114" s="401"/>
      <c r="AB2114" s="401"/>
      <c r="AI2114" s="80"/>
      <c r="AL2114" s="401"/>
      <c r="AM2114" s="401"/>
      <c r="AP2114" s="402"/>
      <c r="AS2114" s="624"/>
    </row>
    <row r="2115" spans="1:45" s="77" customFormat="1">
      <c r="A2115" s="72"/>
      <c r="B2115" s="78"/>
      <c r="C2115" s="78"/>
      <c r="E2115" s="72"/>
      <c r="F2115" s="72"/>
      <c r="G2115" s="72"/>
      <c r="H2115" s="72"/>
      <c r="I2115" s="72"/>
      <c r="J2115" s="72"/>
      <c r="L2115" s="81"/>
      <c r="M2115" s="74"/>
      <c r="N2115" s="74"/>
      <c r="O2115" s="74"/>
      <c r="P2115" s="74"/>
      <c r="Q2115" s="73"/>
      <c r="R2115" s="82"/>
      <c r="S2115" s="82"/>
      <c r="T2115" s="401"/>
      <c r="U2115" s="401"/>
      <c r="V2115" s="401"/>
      <c r="Y2115" s="83"/>
      <c r="AA2115" s="401"/>
      <c r="AB2115" s="401"/>
      <c r="AI2115" s="80"/>
      <c r="AL2115" s="401"/>
      <c r="AM2115" s="401"/>
      <c r="AP2115" s="402"/>
      <c r="AS2115" s="624"/>
    </row>
    <row r="2116" spans="1:45" s="77" customFormat="1">
      <c r="A2116" s="72"/>
      <c r="B2116" s="78"/>
      <c r="C2116" s="78"/>
      <c r="E2116" s="72"/>
      <c r="F2116" s="72"/>
      <c r="G2116" s="72"/>
      <c r="H2116" s="72"/>
      <c r="I2116" s="72"/>
      <c r="J2116" s="72"/>
      <c r="L2116" s="81"/>
      <c r="M2116" s="74"/>
      <c r="N2116" s="74"/>
      <c r="O2116" s="74"/>
      <c r="P2116" s="74"/>
      <c r="Q2116" s="73"/>
      <c r="R2116" s="82"/>
      <c r="S2116" s="82"/>
      <c r="T2116" s="401"/>
      <c r="U2116" s="401"/>
      <c r="V2116" s="401"/>
      <c r="Y2116" s="83"/>
      <c r="AA2116" s="401"/>
      <c r="AB2116" s="401"/>
      <c r="AI2116" s="80"/>
      <c r="AL2116" s="401"/>
      <c r="AM2116" s="401"/>
      <c r="AP2116" s="402"/>
      <c r="AS2116" s="624"/>
    </row>
    <row r="2117" spans="1:45" s="77" customFormat="1">
      <c r="A2117" s="72"/>
      <c r="B2117" s="78"/>
      <c r="C2117" s="78"/>
      <c r="E2117" s="72"/>
      <c r="F2117" s="72"/>
      <c r="G2117" s="72"/>
      <c r="H2117" s="72"/>
      <c r="I2117" s="72"/>
      <c r="J2117" s="72"/>
      <c r="L2117" s="81"/>
      <c r="M2117" s="74"/>
      <c r="N2117" s="74"/>
      <c r="O2117" s="74"/>
      <c r="P2117" s="74"/>
      <c r="Q2117" s="73"/>
      <c r="R2117" s="82"/>
      <c r="S2117" s="82"/>
      <c r="T2117" s="401"/>
      <c r="U2117" s="401"/>
      <c r="V2117" s="401"/>
      <c r="Y2117" s="83"/>
      <c r="AA2117" s="401"/>
      <c r="AB2117" s="401"/>
      <c r="AI2117" s="80"/>
      <c r="AL2117" s="401"/>
      <c r="AM2117" s="401"/>
      <c r="AP2117" s="402"/>
      <c r="AS2117" s="624"/>
    </row>
    <row r="2118" spans="1:45" s="77" customFormat="1">
      <c r="A2118" s="72"/>
      <c r="B2118" s="78"/>
      <c r="C2118" s="78"/>
      <c r="E2118" s="72"/>
      <c r="F2118" s="72"/>
      <c r="G2118" s="72"/>
      <c r="H2118" s="72"/>
      <c r="I2118" s="72"/>
      <c r="J2118" s="72"/>
      <c r="L2118" s="81"/>
      <c r="M2118" s="74"/>
      <c r="N2118" s="74"/>
      <c r="O2118" s="74"/>
      <c r="P2118" s="74"/>
      <c r="Q2118" s="73"/>
      <c r="R2118" s="82"/>
      <c r="S2118" s="82"/>
      <c r="T2118" s="401"/>
      <c r="U2118" s="401"/>
      <c r="V2118" s="401"/>
      <c r="Y2118" s="83"/>
      <c r="AA2118" s="401"/>
      <c r="AB2118" s="401"/>
      <c r="AI2118" s="80"/>
      <c r="AL2118" s="401"/>
      <c r="AM2118" s="401"/>
      <c r="AP2118" s="402"/>
      <c r="AS2118" s="624"/>
    </row>
    <row r="2119" spans="1:45" s="77" customFormat="1">
      <c r="A2119" s="72"/>
      <c r="B2119" s="78"/>
      <c r="C2119" s="78"/>
      <c r="E2119" s="72"/>
      <c r="F2119" s="72"/>
      <c r="G2119" s="72"/>
      <c r="H2119" s="72"/>
      <c r="I2119" s="72"/>
      <c r="J2119" s="72"/>
      <c r="L2119" s="81"/>
      <c r="M2119" s="74"/>
      <c r="N2119" s="74"/>
      <c r="O2119" s="74"/>
      <c r="P2119" s="74"/>
      <c r="Q2119" s="73"/>
      <c r="R2119" s="82"/>
      <c r="S2119" s="82"/>
      <c r="T2119" s="401"/>
      <c r="U2119" s="401"/>
      <c r="V2119" s="401"/>
      <c r="Y2119" s="83"/>
      <c r="AA2119" s="401"/>
      <c r="AB2119" s="401"/>
      <c r="AI2119" s="80"/>
      <c r="AL2119" s="401"/>
      <c r="AM2119" s="401"/>
      <c r="AP2119" s="402"/>
      <c r="AS2119" s="624"/>
    </row>
    <row r="2120" spans="1:45" s="77" customFormat="1">
      <c r="A2120" s="72"/>
      <c r="B2120" s="78"/>
      <c r="C2120" s="78"/>
      <c r="E2120" s="72"/>
      <c r="F2120" s="72"/>
      <c r="G2120" s="72"/>
      <c r="H2120" s="72"/>
      <c r="I2120" s="72"/>
      <c r="J2120" s="72"/>
      <c r="L2120" s="81"/>
      <c r="M2120" s="74"/>
      <c r="N2120" s="74"/>
      <c r="O2120" s="74"/>
      <c r="P2120" s="74"/>
      <c r="Q2120" s="73"/>
      <c r="R2120" s="82"/>
      <c r="S2120" s="82"/>
      <c r="T2120" s="401"/>
      <c r="U2120" s="401"/>
      <c r="V2120" s="401"/>
      <c r="Y2120" s="83"/>
      <c r="AA2120" s="401"/>
      <c r="AB2120" s="401"/>
      <c r="AI2120" s="80"/>
      <c r="AL2120" s="401"/>
      <c r="AM2120" s="401"/>
      <c r="AP2120" s="402"/>
      <c r="AS2120" s="624"/>
    </row>
    <row r="2121" spans="1:45" s="77" customFormat="1">
      <c r="A2121" s="72"/>
      <c r="B2121" s="78"/>
      <c r="C2121" s="78"/>
      <c r="E2121" s="72"/>
      <c r="F2121" s="72"/>
      <c r="G2121" s="72"/>
      <c r="H2121" s="72"/>
      <c r="I2121" s="72"/>
      <c r="J2121" s="72"/>
      <c r="L2121" s="81"/>
      <c r="M2121" s="74"/>
      <c r="N2121" s="74"/>
      <c r="O2121" s="74"/>
      <c r="P2121" s="74"/>
      <c r="Q2121" s="73"/>
      <c r="R2121" s="82"/>
      <c r="S2121" s="82"/>
      <c r="T2121" s="401"/>
      <c r="U2121" s="401"/>
      <c r="V2121" s="401"/>
      <c r="Y2121" s="83"/>
      <c r="AA2121" s="401"/>
      <c r="AB2121" s="401"/>
      <c r="AI2121" s="80"/>
      <c r="AL2121" s="401"/>
      <c r="AM2121" s="401"/>
      <c r="AP2121" s="402"/>
      <c r="AS2121" s="624"/>
    </row>
    <row r="2122" spans="1:45" s="77" customFormat="1">
      <c r="A2122" s="72"/>
      <c r="B2122" s="78"/>
      <c r="C2122" s="78"/>
      <c r="E2122" s="72"/>
      <c r="F2122" s="72"/>
      <c r="G2122" s="72"/>
      <c r="H2122" s="72"/>
      <c r="I2122" s="72"/>
      <c r="J2122" s="72"/>
      <c r="L2122" s="81"/>
      <c r="M2122" s="74"/>
      <c r="N2122" s="74"/>
      <c r="O2122" s="74"/>
      <c r="P2122" s="74"/>
      <c r="Q2122" s="73"/>
      <c r="R2122" s="82"/>
      <c r="S2122" s="82"/>
      <c r="T2122" s="401"/>
      <c r="U2122" s="401"/>
      <c r="V2122" s="401"/>
      <c r="Y2122" s="83"/>
      <c r="AA2122" s="401"/>
      <c r="AB2122" s="401"/>
      <c r="AI2122" s="80"/>
      <c r="AL2122" s="401"/>
      <c r="AM2122" s="401"/>
      <c r="AP2122" s="402"/>
      <c r="AS2122" s="624"/>
    </row>
    <row r="2123" spans="1:45" s="77" customFormat="1">
      <c r="A2123" s="72"/>
      <c r="B2123" s="78"/>
      <c r="C2123" s="78"/>
      <c r="E2123" s="72"/>
      <c r="F2123" s="72"/>
      <c r="G2123" s="72"/>
      <c r="H2123" s="72"/>
      <c r="I2123" s="72"/>
      <c r="J2123" s="72"/>
      <c r="L2123" s="81"/>
      <c r="M2123" s="74"/>
      <c r="N2123" s="74"/>
      <c r="O2123" s="74"/>
      <c r="P2123" s="74"/>
      <c r="Q2123" s="73"/>
      <c r="R2123" s="82"/>
      <c r="S2123" s="82"/>
      <c r="T2123" s="401"/>
      <c r="U2123" s="401"/>
      <c r="V2123" s="401"/>
      <c r="Y2123" s="83"/>
      <c r="AA2123" s="401"/>
      <c r="AB2123" s="401"/>
      <c r="AI2123" s="80"/>
      <c r="AL2123" s="401"/>
      <c r="AM2123" s="401"/>
      <c r="AP2123" s="402"/>
      <c r="AS2123" s="624"/>
    </row>
    <row r="2124" spans="1:45" s="77" customFormat="1">
      <c r="A2124" s="72"/>
      <c r="B2124" s="78"/>
      <c r="C2124" s="78"/>
      <c r="E2124" s="72"/>
      <c r="F2124" s="72"/>
      <c r="G2124" s="72"/>
      <c r="H2124" s="72"/>
      <c r="I2124" s="72"/>
      <c r="J2124" s="72"/>
      <c r="L2124" s="81"/>
      <c r="M2124" s="74"/>
      <c r="N2124" s="74"/>
      <c r="O2124" s="74"/>
      <c r="P2124" s="74"/>
      <c r="Q2124" s="73"/>
      <c r="R2124" s="82"/>
      <c r="S2124" s="82"/>
      <c r="T2124" s="401"/>
      <c r="U2124" s="401"/>
      <c r="V2124" s="401"/>
      <c r="Y2124" s="83"/>
      <c r="AA2124" s="401"/>
      <c r="AB2124" s="401"/>
      <c r="AI2124" s="80"/>
      <c r="AL2124" s="401"/>
      <c r="AM2124" s="401"/>
      <c r="AP2124" s="402"/>
      <c r="AS2124" s="624"/>
    </row>
    <row r="2125" spans="1:45" s="77" customFormat="1">
      <c r="A2125" s="72"/>
      <c r="B2125" s="78"/>
      <c r="C2125" s="78"/>
      <c r="E2125" s="72"/>
      <c r="F2125" s="72"/>
      <c r="G2125" s="72"/>
      <c r="H2125" s="72"/>
      <c r="I2125" s="72"/>
      <c r="J2125" s="72"/>
      <c r="L2125" s="81"/>
      <c r="M2125" s="74"/>
      <c r="N2125" s="74"/>
      <c r="O2125" s="74"/>
      <c r="P2125" s="74"/>
      <c r="Q2125" s="73"/>
      <c r="R2125" s="82"/>
      <c r="S2125" s="82"/>
      <c r="T2125" s="401"/>
      <c r="U2125" s="401"/>
      <c r="V2125" s="401"/>
      <c r="Y2125" s="83"/>
      <c r="AA2125" s="401"/>
      <c r="AB2125" s="401"/>
      <c r="AI2125" s="80"/>
      <c r="AL2125" s="401"/>
      <c r="AM2125" s="401"/>
      <c r="AP2125" s="402"/>
      <c r="AS2125" s="624"/>
    </row>
    <row r="2126" spans="1:45" s="77" customFormat="1">
      <c r="A2126" s="72"/>
      <c r="B2126" s="78"/>
      <c r="C2126" s="78"/>
      <c r="E2126" s="72"/>
      <c r="F2126" s="72"/>
      <c r="G2126" s="72"/>
      <c r="H2126" s="72"/>
      <c r="I2126" s="72"/>
      <c r="J2126" s="72"/>
      <c r="L2126" s="81"/>
      <c r="M2126" s="74"/>
      <c r="N2126" s="74"/>
      <c r="O2126" s="74"/>
      <c r="P2126" s="74"/>
      <c r="Q2126" s="73"/>
      <c r="R2126" s="82"/>
      <c r="S2126" s="82"/>
      <c r="T2126" s="401"/>
      <c r="U2126" s="401"/>
      <c r="V2126" s="401"/>
      <c r="Y2126" s="83"/>
      <c r="AA2126" s="401"/>
      <c r="AB2126" s="401"/>
      <c r="AI2126" s="80"/>
      <c r="AL2126" s="401"/>
      <c r="AM2126" s="401"/>
      <c r="AP2126" s="402"/>
      <c r="AS2126" s="624"/>
    </row>
    <row r="2127" spans="1:45" s="77" customFormat="1">
      <c r="A2127" s="72"/>
      <c r="B2127" s="78"/>
      <c r="C2127" s="78"/>
      <c r="E2127" s="72"/>
      <c r="F2127" s="72"/>
      <c r="G2127" s="72"/>
      <c r="H2127" s="72"/>
      <c r="I2127" s="72"/>
      <c r="J2127" s="72"/>
      <c r="L2127" s="81"/>
      <c r="M2127" s="74"/>
      <c r="N2127" s="74"/>
      <c r="O2127" s="74"/>
      <c r="P2127" s="74"/>
      <c r="Q2127" s="73"/>
      <c r="R2127" s="82"/>
      <c r="S2127" s="82"/>
      <c r="T2127" s="401"/>
      <c r="U2127" s="401"/>
      <c r="V2127" s="401"/>
      <c r="Y2127" s="83"/>
      <c r="AA2127" s="401"/>
      <c r="AB2127" s="401"/>
      <c r="AI2127" s="80"/>
      <c r="AL2127" s="401"/>
      <c r="AM2127" s="401"/>
      <c r="AP2127" s="402"/>
      <c r="AS2127" s="624"/>
    </row>
    <row r="2128" spans="1:45" s="77" customFormat="1">
      <c r="A2128" s="72"/>
      <c r="B2128" s="78"/>
      <c r="C2128" s="78"/>
      <c r="E2128" s="72"/>
      <c r="F2128" s="72"/>
      <c r="G2128" s="72"/>
      <c r="H2128" s="72"/>
      <c r="I2128" s="72"/>
      <c r="J2128" s="72"/>
      <c r="L2128" s="81"/>
      <c r="M2128" s="74"/>
      <c r="N2128" s="74"/>
      <c r="O2128" s="74"/>
      <c r="P2128" s="74"/>
      <c r="Q2128" s="73"/>
      <c r="R2128" s="82"/>
      <c r="S2128" s="82"/>
      <c r="T2128" s="401"/>
      <c r="U2128" s="401"/>
      <c r="V2128" s="401"/>
      <c r="Y2128" s="83"/>
      <c r="AA2128" s="401"/>
      <c r="AB2128" s="401"/>
      <c r="AI2128" s="80"/>
      <c r="AL2128" s="401"/>
      <c r="AM2128" s="401"/>
      <c r="AP2128" s="402"/>
      <c r="AS2128" s="624"/>
    </row>
    <row r="2129" spans="1:45" s="77" customFormat="1">
      <c r="A2129" s="72"/>
      <c r="B2129" s="78"/>
      <c r="C2129" s="78"/>
      <c r="E2129" s="72"/>
      <c r="F2129" s="72"/>
      <c r="G2129" s="72"/>
      <c r="H2129" s="72"/>
      <c r="I2129" s="72"/>
      <c r="J2129" s="72"/>
      <c r="L2129" s="81"/>
      <c r="M2129" s="74"/>
      <c r="N2129" s="74"/>
      <c r="O2129" s="74"/>
      <c r="P2129" s="74"/>
      <c r="Q2129" s="73"/>
      <c r="R2129" s="82"/>
      <c r="S2129" s="82"/>
      <c r="T2129" s="401"/>
      <c r="U2129" s="401"/>
      <c r="V2129" s="401"/>
      <c r="Y2129" s="83"/>
      <c r="AA2129" s="401"/>
      <c r="AB2129" s="401"/>
      <c r="AI2129" s="80"/>
      <c r="AL2129" s="401"/>
      <c r="AM2129" s="401"/>
      <c r="AP2129" s="402"/>
      <c r="AS2129" s="624"/>
    </row>
    <row r="2130" spans="1:45" s="77" customFormat="1">
      <c r="A2130" s="72"/>
      <c r="B2130" s="78"/>
      <c r="C2130" s="78"/>
      <c r="E2130" s="72"/>
      <c r="F2130" s="72"/>
      <c r="G2130" s="72"/>
      <c r="H2130" s="72"/>
      <c r="I2130" s="72"/>
      <c r="J2130" s="72"/>
      <c r="L2130" s="81"/>
      <c r="M2130" s="74"/>
      <c r="N2130" s="74"/>
      <c r="O2130" s="74"/>
      <c r="P2130" s="74"/>
      <c r="Q2130" s="73"/>
      <c r="R2130" s="82"/>
      <c r="S2130" s="82"/>
      <c r="T2130" s="401"/>
      <c r="U2130" s="401"/>
      <c r="V2130" s="401"/>
      <c r="Y2130" s="83"/>
      <c r="AA2130" s="401"/>
      <c r="AB2130" s="401"/>
      <c r="AI2130" s="80"/>
      <c r="AL2130" s="401"/>
      <c r="AM2130" s="401"/>
      <c r="AP2130" s="402"/>
      <c r="AS2130" s="624"/>
    </row>
    <row r="2131" spans="1:45" s="77" customFormat="1">
      <c r="A2131" s="72"/>
      <c r="B2131" s="78"/>
      <c r="C2131" s="78"/>
      <c r="E2131" s="72"/>
      <c r="F2131" s="72"/>
      <c r="G2131" s="72"/>
      <c r="H2131" s="72"/>
      <c r="I2131" s="72"/>
      <c r="J2131" s="72"/>
      <c r="L2131" s="81"/>
      <c r="M2131" s="74"/>
      <c r="N2131" s="74"/>
      <c r="O2131" s="74"/>
      <c r="P2131" s="74"/>
      <c r="Q2131" s="73"/>
      <c r="R2131" s="82"/>
      <c r="S2131" s="82"/>
      <c r="T2131" s="401"/>
      <c r="U2131" s="401"/>
      <c r="V2131" s="401"/>
      <c r="Y2131" s="83"/>
      <c r="AA2131" s="401"/>
      <c r="AB2131" s="401"/>
      <c r="AI2131" s="80"/>
      <c r="AL2131" s="401"/>
      <c r="AM2131" s="401"/>
      <c r="AP2131" s="402"/>
      <c r="AS2131" s="624"/>
    </row>
    <row r="2132" spans="1:45" s="77" customFormat="1">
      <c r="A2132" s="72"/>
      <c r="B2132" s="78"/>
      <c r="C2132" s="78"/>
      <c r="E2132" s="72"/>
      <c r="F2132" s="72"/>
      <c r="G2132" s="72"/>
      <c r="H2132" s="72"/>
      <c r="I2132" s="72"/>
      <c r="J2132" s="72"/>
      <c r="L2132" s="81"/>
      <c r="M2132" s="74"/>
      <c r="N2132" s="74"/>
      <c r="O2132" s="74"/>
      <c r="P2132" s="74"/>
      <c r="Q2132" s="73"/>
      <c r="R2132" s="82"/>
      <c r="S2132" s="82"/>
      <c r="T2132" s="401"/>
      <c r="U2132" s="401"/>
      <c r="V2132" s="401"/>
      <c r="Y2132" s="83"/>
      <c r="AA2132" s="401"/>
      <c r="AB2132" s="401"/>
      <c r="AI2132" s="80"/>
      <c r="AL2132" s="401"/>
      <c r="AM2132" s="401"/>
      <c r="AP2132" s="402"/>
      <c r="AS2132" s="624"/>
    </row>
    <row r="2133" spans="1:45" s="77" customFormat="1">
      <c r="A2133" s="72"/>
      <c r="B2133" s="78"/>
      <c r="C2133" s="78"/>
      <c r="E2133" s="72"/>
      <c r="F2133" s="72"/>
      <c r="G2133" s="72"/>
      <c r="H2133" s="72"/>
      <c r="I2133" s="72"/>
      <c r="J2133" s="72"/>
      <c r="L2133" s="81"/>
      <c r="M2133" s="74"/>
      <c r="N2133" s="74"/>
      <c r="O2133" s="74"/>
      <c r="P2133" s="74"/>
      <c r="Q2133" s="73"/>
      <c r="R2133" s="82"/>
      <c r="S2133" s="82"/>
      <c r="T2133" s="401"/>
      <c r="U2133" s="401"/>
      <c r="V2133" s="401"/>
      <c r="Y2133" s="83"/>
      <c r="AA2133" s="401"/>
      <c r="AB2133" s="401"/>
      <c r="AI2133" s="80"/>
      <c r="AL2133" s="401"/>
      <c r="AM2133" s="401"/>
      <c r="AP2133" s="402"/>
      <c r="AS2133" s="624"/>
    </row>
    <row r="2134" spans="1:45" s="77" customFormat="1">
      <c r="A2134" s="72"/>
      <c r="B2134" s="78"/>
      <c r="C2134" s="78"/>
      <c r="E2134" s="72"/>
      <c r="F2134" s="72"/>
      <c r="G2134" s="72"/>
      <c r="H2134" s="72"/>
      <c r="I2134" s="72"/>
      <c r="J2134" s="72"/>
      <c r="L2134" s="81"/>
      <c r="M2134" s="74"/>
      <c r="N2134" s="74"/>
      <c r="O2134" s="74"/>
      <c r="P2134" s="74"/>
      <c r="Q2134" s="73"/>
      <c r="R2134" s="82"/>
      <c r="S2134" s="82"/>
      <c r="T2134" s="401"/>
      <c r="U2134" s="401"/>
      <c r="V2134" s="401"/>
      <c r="Y2134" s="83"/>
      <c r="AA2134" s="401"/>
      <c r="AB2134" s="401"/>
      <c r="AI2134" s="80"/>
      <c r="AL2134" s="401"/>
      <c r="AM2134" s="401"/>
      <c r="AP2134" s="402"/>
      <c r="AS2134" s="624"/>
    </row>
    <row r="2135" spans="1:45" s="77" customFormat="1">
      <c r="A2135" s="72"/>
      <c r="B2135" s="78"/>
      <c r="C2135" s="78"/>
      <c r="E2135" s="72"/>
      <c r="F2135" s="72"/>
      <c r="G2135" s="72"/>
      <c r="H2135" s="72"/>
      <c r="I2135" s="72"/>
      <c r="J2135" s="72"/>
      <c r="L2135" s="81"/>
      <c r="M2135" s="74"/>
      <c r="N2135" s="74"/>
      <c r="O2135" s="74"/>
      <c r="P2135" s="74"/>
      <c r="Q2135" s="73"/>
      <c r="R2135" s="82"/>
      <c r="S2135" s="82"/>
      <c r="T2135" s="401"/>
      <c r="U2135" s="401"/>
      <c r="V2135" s="401"/>
      <c r="Y2135" s="83"/>
      <c r="AA2135" s="401"/>
      <c r="AB2135" s="401"/>
      <c r="AL2135" s="401"/>
      <c r="AM2135" s="401"/>
      <c r="AP2135" s="402"/>
      <c r="AS2135" s="624"/>
    </row>
  </sheetData>
  <autoFilter ref="B6:AQ1486"/>
  <pageMargins left="0.19685039370078741" right="0.19685039370078741" top="0.27559055118110237" bottom="0.23622047244094491" header="0.19685039370078741" footer="0.19685039370078741"/>
  <pageSetup paperSize="8" scale="28" orientation="landscape" r:id="rId1"/>
  <headerFooter>
    <oddFooter>&amp;C&amp;"Times New Roman,Regular"&amp;22Trang &amp;P</oddFooter>
  </headerFooter>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55"/>
  <sheetViews>
    <sheetView topLeftCell="A10" zoomScale="84" zoomScaleNormal="84" workbookViewId="0">
      <selection activeCell="B42" sqref="B42"/>
    </sheetView>
  </sheetViews>
  <sheetFormatPr defaultColWidth="7.625" defaultRowHeight="15"/>
  <cols>
    <col min="1" max="1" width="56.125" style="259" customWidth="1"/>
    <col min="2" max="2" width="21.25" style="259" customWidth="1"/>
    <col min="3" max="3" width="25.75" style="259" bestFit="1" customWidth="1"/>
    <col min="4" max="4" width="16.625" style="259" customWidth="1"/>
    <col min="5" max="5" width="19.375" style="259" customWidth="1"/>
    <col min="6" max="6" width="16.625" style="259" customWidth="1"/>
    <col min="7" max="7" width="21" style="259" customWidth="1"/>
    <col min="8" max="8" width="18.375" style="259" customWidth="1"/>
    <col min="9" max="10" width="8.5" style="259" bestFit="1" customWidth="1"/>
    <col min="11" max="11" width="17.25" style="259" bestFit="1" customWidth="1"/>
    <col min="12" max="12" width="7.875" style="259" customWidth="1"/>
    <col min="257" max="257" width="56.125" customWidth="1"/>
    <col min="258" max="258" width="17.875" customWidth="1"/>
    <col min="259" max="259" width="15.875" customWidth="1"/>
    <col min="260" max="260" width="16.625" customWidth="1"/>
    <col min="261" max="261" width="19.375" customWidth="1"/>
    <col min="262" max="262" width="16.625" customWidth="1"/>
    <col min="263" max="263" width="21" customWidth="1"/>
    <col min="264" max="264" width="18.375" customWidth="1"/>
    <col min="265" max="266" width="7.25" customWidth="1"/>
    <col min="267" max="267" width="17.25" bestFit="1" customWidth="1"/>
    <col min="268" max="268" width="7.875" customWidth="1"/>
    <col min="513" max="513" width="56.125" customWidth="1"/>
    <col min="514" max="514" width="17.875" customWidth="1"/>
    <col min="515" max="515" width="15.875" customWidth="1"/>
    <col min="516" max="516" width="16.625" customWidth="1"/>
    <col min="517" max="517" width="19.375" customWidth="1"/>
    <col min="518" max="518" width="16.625" customWidth="1"/>
    <col min="519" max="519" width="21" customWidth="1"/>
    <col min="520" max="520" width="18.375" customWidth="1"/>
    <col min="521" max="522" width="7.25" customWidth="1"/>
    <col min="523" max="523" width="17.25" bestFit="1" customWidth="1"/>
    <col min="524" max="524" width="7.875" customWidth="1"/>
    <col min="769" max="769" width="56.125" customWidth="1"/>
    <col min="770" max="770" width="17.875" customWidth="1"/>
    <col min="771" max="771" width="15.875" customWidth="1"/>
    <col min="772" max="772" width="16.625" customWidth="1"/>
    <col min="773" max="773" width="19.375" customWidth="1"/>
    <col min="774" max="774" width="16.625" customWidth="1"/>
    <col min="775" max="775" width="21" customWidth="1"/>
    <col min="776" max="776" width="18.375" customWidth="1"/>
    <col min="777" max="778" width="7.25" customWidth="1"/>
    <col min="779" max="779" width="17.25" bestFit="1" customWidth="1"/>
    <col min="780" max="780" width="7.875" customWidth="1"/>
    <col min="1025" max="1025" width="56.125" customWidth="1"/>
    <col min="1026" max="1026" width="17.875" customWidth="1"/>
    <col min="1027" max="1027" width="15.875" customWidth="1"/>
    <col min="1028" max="1028" width="16.625" customWidth="1"/>
    <col min="1029" max="1029" width="19.375" customWidth="1"/>
    <col min="1030" max="1030" width="16.625" customWidth="1"/>
    <col min="1031" max="1031" width="21" customWidth="1"/>
    <col min="1032" max="1032" width="18.375" customWidth="1"/>
    <col min="1033" max="1034" width="7.25" customWidth="1"/>
    <col min="1035" max="1035" width="17.25" bestFit="1" customWidth="1"/>
    <col min="1036" max="1036" width="7.875" customWidth="1"/>
    <col min="1281" max="1281" width="56.125" customWidth="1"/>
    <col min="1282" max="1282" width="17.875" customWidth="1"/>
    <col min="1283" max="1283" width="15.875" customWidth="1"/>
    <col min="1284" max="1284" width="16.625" customWidth="1"/>
    <col min="1285" max="1285" width="19.375" customWidth="1"/>
    <col min="1286" max="1286" width="16.625" customWidth="1"/>
    <col min="1287" max="1287" width="21" customWidth="1"/>
    <col min="1288" max="1288" width="18.375" customWidth="1"/>
    <col min="1289" max="1290" width="7.25" customWidth="1"/>
    <col min="1291" max="1291" width="17.25" bestFit="1" customWidth="1"/>
    <col min="1292" max="1292" width="7.875" customWidth="1"/>
    <col min="1537" max="1537" width="56.125" customWidth="1"/>
    <col min="1538" max="1538" width="17.875" customWidth="1"/>
    <col min="1539" max="1539" width="15.875" customWidth="1"/>
    <col min="1540" max="1540" width="16.625" customWidth="1"/>
    <col min="1541" max="1541" width="19.375" customWidth="1"/>
    <col min="1542" max="1542" width="16.625" customWidth="1"/>
    <col min="1543" max="1543" width="21" customWidth="1"/>
    <col min="1544" max="1544" width="18.375" customWidth="1"/>
    <col min="1545" max="1546" width="7.25" customWidth="1"/>
    <col min="1547" max="1547" width="17.25" bestFit="1" customWidth="1"/>
    <col min="1548" max="1548" width="7.875" customWidth="1"/>
    <col min="1793" max="1793" width="56.125" customWidth="1"/>
    <col min="1794" max="1794" width="17.875" customWidth="1"/>
    <col min="1795" max="1795" width="15.875" customWidth="1"/>
    <col min="1796" max="1796" width="16.625" customWidth="1"/>
    <col min="1797" max="1797" width="19.375" customWidth="1"/>
    <col min="1798" max="1798" width="16.625" customWidth="1"/>
    <col min="1799" max="1799" width="21" customWidth="1"/>
    <col min="1800" max="1800" width="18.375" customWidth="1"/>
    <col min="1801" max="1802" width="7.25" customWidth="1"/>
    <col min="1803" max="1803" width="17.25" bestFit="1" customWidth="1"/>
    <col min="1804" max="1804" width="7.875" customWidth="1"/>
    <col min="2049" max="2049" width="56.125" customWidth="1"/>
    <col min="2050" max="2050" width="17.875" customWidth="1"/>
    <col min="2051" max="2051" width="15.875" customWidth="1"/>
    <col min="2052" max="2052" width="16.625" customWidth="1"/>
    <col min="2053" max="2053" width="19.375" customWidth="1"/>
    <col min="2054" max="2054" width="16.625" customWidth="1"/>
    <col min="2055" max="2055" width="21" customWidth="1"/>
    <col min="2056" max="2056" width="18.375" customWidth="1"/>
    <col min="2057" max="2058" width="7.25" customWidth="1"/>
    <col min="2059" max="2059" width="17.25" bestFit="1" customWidth="1"/>
    <col min="2060" max="2060" width="7.875" customWidth="1"/>
    <col min="2305" max="2305" width="56.125" customWidth="1"/>
    <col min="2306" max="2306" width="17.875" customWidth="1"/>
    <col min="2307" max="2307" width="15.875" customWidth="1"/>
    <col min="2308" max="2308" width="16.625" customWidth="1"/>
    <col min="2309" max="2309" width="19.375" customWidth="1"/>
    <col min="2310" max="2310" width="16.625" customWidth="1"/>
    <col min="2311" max="2311" width="21" customWidth="1"/>
    <col min="2312" max="2312" width="18.375" customWidth="1"/>
    <col min="2313" max="2314" width="7.25" customWidth="1"/>
    <col min="2315" max="2315" width="17.25" bestFit="1" customWidth="1"/>
    <col min="2316" max="2316" width="7.875" customWidth="1"/>
    <col min="2561" max="2561" width="56.125" customWidth="1"/>
    <col min="2562" max="2562" width="17.875" customWidth="1"/>
    <col min="2563" max="2563" width="15.875" customWidth="1"/>
    <col min="2564" max="2564" width="16.625" customWidth="1"/>
    <col min="2565" max="2565" width="19.375" customWidth="1"/>
    <col min="2566" max="2566" width="16.625" customWidth="1"/>
    <col min="2567" max="2567" width="21" customWidth="1"/>
    <col min="2568" max="2568" width="18.375" customWidth="1"/>
    <col min="2569" max="2570" width="7.25" customWidth="1"/>
    <col min="2571" max="2571" width="17.25" bestFit="1" customWidth="1"/>
    <col min="2572" max="2572" width="7.875" customWidth="1"/>
    <col min="2817" max="2817" width="56.125" customWidth="1"/>
    <col min="2818" max="2818" width="17.875" customWidth="1"/>
    <col min="2819" max="2819" width="15.875" customWidth="1"/>
    <col min="2820" max="2820" width="16.625" customWidth="1"/>
    <col min="2821" max="2821" width="19.375" customWidth="1"/>
    <col min="2822" max="2822" width="16.625" customWidth="1"/>
    <col min="2823" max="2823" width="21" customWidth="1"/>
    <col min="2824" max="2824" width="18.375" customWidth="1"/>
    <col min="2825" max="2826" width="7.25" customWidth="1"/>
    <col min="2827" max="2827" width="17.25" bestFit="1" customWidth="1"/>
    <col min="2828" max="2828" width="7.875" customWidth="1"/>
    <col min="3073" max="3073" width="56.125" customWidth="1"/>
    <col min="3074" max="3074" width="17.875" customWidth="1"/>
    <col min="3075" max="3075" width="15.875" customWidth="1"/>
    <col min="3076" max="3076" width="16.625" customWidth="1"/>
    <col min="3077" max="3077" width="19.375" customWidth="1"/>
    <col min="3078" max="3078" width="16.625" customWidth="1"/>
    <col min="3079" max="3079" width="21" customWidth="1"/>
    <col min="3080" max="3080" width="18.375" customWidth="1"/>
    <col min="3081" max="3082" width="7.25" customWidth="1"/>
    <col min="3083" max="3083" width="17.25" bestFit="1" customWidth="1"/>
    <col min="3084" max="3084" width="7.875" customWidth="1"/>
    <col min="3329" max="3329" width="56.125" customWidth="1"/>
    <col min="3330" max="3330" width="17.875" customWidth="1"/>
    <col min="3331" max="3331" width="15.875" customWidth="1"/>
    <col min="3332" max="3332" width="16.625" customWidth="1"/>
    <col min="3333" max="3333" width="19.375" customWidth="1"/>
    <col min="3334" max="3334" width="16.625" customWidth="1"/>
    <col min="3335" max="3335" width="21" customWidth="1"/>
    <col min="3336" max="3336" width="18.375" customWidth="1"/>
    <col min="3337" max="3338" width="7.25" customWidth="1"/>
    <col min="3339" max="3339" width="17.25" bestFit="1" customWidth="1"/>
    <col min="3340" max="3340" width="7.875" customWidth="1"/>
    <col min="3585" max="3585" width="56.125" customWidth="1"/>
    <col min="3586" max="3586" width="17.875" customWidth="1"/>
    <col min="3587" max="3587" width="15.875" customWidth="1"/>
    <col min="3588" max="3588" width="16.625" customWidth="1"/>
    <col min="3589" max="3589" width="19.375" customWidth="1"/>
    <col min="3590" max="3590" width="16.625" customWidth="1"/>
    <col min="3591" max="3591" width="21" customWidth="1"/>
    <col min="3592" max="3592" width="18.375" customWidth="1"/>
    <col min="3593" max="3594" width="7.25" customWidth="1"/>
    <col min="3595" max="3595" width="17.25" bestFit="1" customWidth="1"/>
    <col min="3596" max="3596" width="7.875" customWidth="1"/>
    <col min="3841" max="3841" width="56.125" customWidth="1"/>
    <col min="3842" max="3842" width="17.875" customWidth="1"/>
    <col min="3843" max="3843" width="15.875" customWidth="1"/>
    <col min="3844" max="3844" width="16.625" customWidth="1"/>
    <col min="3845" max="3845" width="19.375" customWidth="1"/>
    <col min="3846" max="3846" width="16.625" customWidth="1"/>
    <col min="3847" max="3847" width="21" customWidth="1"/>
    <col min="3848" max="3848" width="18.375" customWidth="1"/>
    <col min="3849" max="3850" width="7.25" customWidth="1"/>
    <col min="3851" max="3851" width="17.25" bestFit="1" customWidth="1"/>
    <col min="3852" max="3852" width="7.875" customWidth="1"/>
    <col min="4097" max="4097" width="56.125" customWidth="1"/>
    <col min="4098" max="4098" width="17.875" customWidth="1"/>
    <col min="4099" max="4099" width="15.875" customWidth="1"/>
    <col min="4100" max="4100" width="16.625" customWidth="1"/>
    <col min="4101" max="4101" width="19.375" customWidth="1"/>
    <col min="4102" max="4102" width="16.625" customWidth="1"/>
    <col min="4103" max="4103" width="21" customWidth="1"/>
    <col min="4104" max="4104" width="18.375" customWidth="1"/>
    <col min="4105" max="4106" width="7.25" customWidth="1"/>
    <col min="4107" max="4107" width="17.25" bestFit="1" customWidth="1"/>
    <col min="4108" max="4108" width="7.875" customWidth="1"/>
    <col min="4353" max="4353" width="56.125" customWidth="1"/>
    <col min="4354" max="4354" width="17.875" customWidth="1"/>
    <col min="4355" max="4355" width="15.875" customWidth="1"/>
    <col min="4356" max="4356" width="16.625" customWidth="1"/>
    <col min="4357" max="4357" width="19.375" customWidth="1"/>
    <col min="4358" max="4358" width="16.625" customWidth="1"/>
    <col min="4359" max="4359" width="21" customWidth="1"/>
    <col min="4360" max="4360" width="18.375" customWidth="1"/>
    <col min="4361" max="4362" width="7.25" customWidth="1"/>
    <col min="4363" max="4363" width="17.25" bestFit="1" customWidth="1"/>
    <col min="4364" max="4364" width="7.875" customWidth="1"/>
    <col min="4609" max="4609" width="56.125" customWidth="1"/>
    <col min="4610" max="4610" width="17.875" customWidth="1"/>
    <col min="4611" max="4611" width="15.875" customWidth="1"/>
    <col min="4612" max="4612" width="16.625" customWidth="1"/>
    <col min="4613" max="4613" width="19.375" customWidth="1"/>
    <col min="4614" max="4614" width="16.625" customWidth="1"/>
    <col min="4615" max="4615" width="21" customWidth="1"/>
    <col min="4616" max="4616" width="18.375" customWidth="1"/>
    <col min="4617" max="4618" width="7.25" customWidth="1"/>
    <col min="4619" max="4619" width="17.25" bestFit="1" customWidth="1"/>
    <col min="4620" max="4620" width="7.875" customWidth="1"/>
    <col min="4865" max="4865" width="56.125" customWidth="1"/>
    <col min="4866" max="4866" width="17.875" customWidth="1"/>
    <col min="4867" max="4867" width="15.875" customWidth="1"/>
    <col min="4868" max="4868" width="16.625" customWidth="1"/>
    <col min="4869" max="4869" width="19.375" customWidth="1"/>
    <col min="4870" max="4870" width="16.625" customWidth="1"/>
    <col min="4871" max="4871" width="21" customWidth="1"/>
    <col min="4872" max="4872" width="18.375" customWidth="1"/>
    <col min="4873" max="4874" width="7.25" customWidth="1"/>
    <col min="4875" max="4875" width="17.25" bestFit="1" customWidth="1"/>
    <col min="4876" max="4876" width="7.875" customWidth="1"/>
    <col min="5121" max="5121" width="56.125" customWidth="1"/>
    <col min="5122" max="5122" width="17.875" customWidth="1"/>
    <col min="5123" max="5123" width="15.875" customWidth="1"/>
    <col min="5124" max="5124" width="16.625" customWidth="1"/>
    <col min="5125" max="5125" width="19.375" customWidth="1"/>
    <col min="5126" max="5126" width="16.625" customWidth="1"/>
    <col min="5127" max="5127" width="21" customWidth="1"/>
    <col min="5128" max="5128" width="18.375" customWidth="1"/>
    <col min="5129" max="5130" width="7.25" customWidth="1"/>
    <col min="5131" max="5131" width="17.25" bestFit="1" customWidth="1"/>
    <col min="5132" max="5132" width="7.875" customWidth="1"/>
    <col min="5377" max="5377" width="56.125" customWidth="1"/>
    <col min="5378" max="5378" width="17.875" customWidth="1"/>
    <col min="5379" max="5379" width="15.875" customWidth="1"/>
    <col min="5380" max="5380" width="16.625" customWidth="1"/>
    <col min="5381" max="5381" width="19.375" customWidth="1"/>
    <col min="5382" max="5382" width="16.625" customWidth="1"/>
    <col min="5383" max="5383" width="21" customWidth="1"/>
    <col min="5384" max="5384" width="18.375" customWidth="1"/>
    <col min="5385" max="5386" width="7.25" customWidth="1"/>
    <col min="5387" max="5387" width="17.25" bestFit="1" customWidth="1"/>
    <col min="5388" max="5388" width="7.875" customWidth="1"/>
    <col min="5633" max="5633" width="56.125" customWidth="1"/>
    <col min="5634" max="5634" width="17.875" customWidth="1"/>
    <col min="5635" max="5635" width="15.875" customWidth="1"/>
    <col min="5636" max="5636" width="16.625" customWidth="1"/>
    <col min="5637" max="5637" width="19.375" customWidth="1"/>
    <col min="5638" max="5638" width="16.625" customWidth="1"/>
    <col min="5639" max="5639" width="21" customWidth="1"/>
    <col min="5640" max="5640" width="18.375" customWidth="1"/>
    <col min="5641" max="5642" width="7.25" customWidth="1"/>
    <col min="5643" max="5643" width="17.25" bestFit="1" customWidth="1"/>
    <col min="5644" max="5644" width="7.875" customWidth="1"/>
    <col min="5889" max="5889" width="56.125" customWidth="1"/>
    <col min="5890" max="5890" width="17.875" customWidth="1"/>
    <col min="5891" max="5891" width="15.875" customWidth="1"/>
    <col min="5892" max="5892" width="16.625" customWidth="1"/>
    <col min="5893" max="5893" width="19.375" customWidth="1"/>
    <col min="5894" max="5894" width="16.625" customWidth="1"/>
    <col min="5895" max="5895" width="21" customWidth="1"/>
    <col min="5896" max="5896" width="18.375" customWidth="1"/>
    <col min="5897" max="5898" width="7.25" customWidth="1"/>
    <col min="5899" max="5899" width="17.25" bestFit="1" customWidth="1"/>
    <col min="5900" max="5900" width="7.875" customWidth="1"/>
    <col min="6145" max="6145" width="56.125" customWidth="1"/>
    <col min="6146" max="6146" width="17.875" customWidth="1"/>
    <col min="6147" max="6147" width="15.875" customWidth="1"/>
    <col min="6148" max="6148" width="16.625" customWidth="1"/>
    <col min="6149" max="6149" width="19.375" customWidth="1"/>
    <col min="6150" max="6150" width="16.625" customWidth="1"/>
    <col min="6151" max="6151" width="21" customWidth="1"/>
    <col min="6152" max="6152" width="18.375" customWidth="1"/>
    <col min="6153" max="6154" width="7.25" customWidth="1"/>
    <col min="6155" max="6155" width="17.25" bestFit="1" customWidth="1"/>
    <col min="6156" max="6156" width="7.875" customWidth="1"/>
    <col min="6401" max="6401" width="56.125" customWidth="1"/>
    <col min="6402" max="6402" width="17.875" customWidth="1"/>
    <col min="6403" max="6403" width="15.875" customWidth="1"/>
    <col min="6404" max="6404" width="16.625" customWidth="1"/>
    <col min="6405" max="6405" width="19.375" customWidth="1"/>
    <col min="6406" max="6406" width="16.625" customWidth="1"/>
    <col min="6407" max="6407" width="21" customWidth="1"/>
    <col min="6408" max="6408" width="18.375" customWidth="1"/>
    <col min="6409" max="6410" width="7.25" customWidth="1"/>
    <col min="6411" max="6411" width="17.25" bestFit="1" customWidth="1"/>
    <col min="6412" max="6412" width="7.875" customWidth="1"/>
    <col min="6657" max="6657" width="56.125" customWidth="1"/>
    <col min="6658" max="6658" width="17.875" customWidth="1"/>
    <col min="6659" max="6659" width="15.875" customWidth="1"/>
    <col min="6660" max="6660" width="16.625" customWidth="1"/>
    <col min="6661" max="6661" width="19.375" customWidth="1"/>
    <col min="6662" max="6662" width="16.625" customWidth="1"/>
    <col min="6663" max="6663" width="21" customWidth="1"/>
    <col min="6664" max="6664" width="18.375" customWidth="1"/>
    <col min="6665" max="6666" width="7.25" customWidth="1"/>
    <col min="6667" max="6667" width="17.25" bestFit="1" customWidth="1"/>
    <col min="6668" max="6668" width="7.875" customWidth="1"/>
    <col min="6913" max="6913" width="56.125" customWidth="1"/>
    <col min="6914" max="6914" width="17.875" customWidth="1"/>
    <col min="6915" max="6915" width="15.875" customWidth="1"/>
    <col min="6916" max="6916" width="16.625" customWidth="1"/>
    <col min="6917" max="6917" width="19.375" customWidth="1"/>
    <col min="6918" max="6918" width="16.625" customWidth="1"/>
    <col min="6919" max="6919" width="21" customWidth="1"/>
    <col min="6920" max="6920" width="18.375" customWidth="1"/>
    <col min="6921" max="6922" width="7.25" customWidth="1"/>
    <col min="6923" max="6923" width="17.25" bestFit="1" customWidth="1"/>
    <col min="6924" max="6924" width="7.875" customWidth="1"/>
    <col min="7169" max="7169" width="56.125" customWidth="1"/>
    <col min="7170" max="7170" width="17.875" customWidth="1"/>
    <col min="7171" max="7171" width="15.875" customWidth="1"/>
    <col min="7172" max="7172" width="16.625" customWidth="1"/>
    <col min="7173" max="7173" width="19.375" customWidth="1"/>
    <col min="7174" max="7174" width="16.625" customWidth="1"/>
    <col min="7175" max="7175" width="21" customWidth="1"/>
    <col min="7176" max="7176" width="18.375" customWidth="1"/>
    <col min="7177" max="7178" width="7.25" customWidth="1"/>
    <col min="7179" max="7179" width="17.25" bestFit="1" customWidth="1"/>
    <col min="7180" max="7180" width="7.875" customWidth="1"/>
    <col min="7425" max="7425" width="56.125" customWidth="1"/>
    <col min="7426" max="7426" width="17.875" customWidth="1"/>
    <col min="7427" max="7427" width="15.875" customWidth="1"/>
    <col min="7428" max="7428" width="16.625" customWidth="1"/>
    <col min="7429" max="7429" width="19.375" customWidth="1"/>
    <col min="7430" max="7430" width="16.625" customWidth="1"/>
    <col min="7431" max="7431" width="21" customWidth="1"/>
    <col min="7432" max="7432" width="18.375" customWidth="1"/>
    <col min="7433" max="7434" width="7.25" customWidth="1"/>
    <col min="7435" max="7435" width="17.25" bestFit="1" customWidth="1"/>
    <col min="7436" max="7436" width="7.875" customWidth="1"/>
    <col min="7681" max="7681" width="56.125" customWidth="1"/>
    <col min="7682" max="7682" width="17.875" customWidth="1"/>
    <col min="7683" max="7683" width="15.875" customWidth="1"/>
    <col min="7684" max="7684" width="16.625" customWidth="1"/>
    <col min="7685" max="7685" width="19.375" customWidth="1"/>
    <col min="7686" max="7686" width="16.625" customWidth="1"/>
    <col min="7687" max="7687" width="21" customWidth="1"/>
    <col min="7688" max="7688" width="18.375" customWidth="1"/>
    <col min="7689" max="7690" width="7.25" customWidth="1"/>
    <col min="7691" max="7691" width="17.25" bestFit="1" customWidth="1"/>
    <col min="7692" max="7692" width="7.875" customWidth="1"/>
    <col min="7937" max="7937" width="56.125" customWidth="1"/>
    <col min="7938" max="7938" width="17.875" customWidth="1"/>
    <col min="7939" max="7939" width="15.875" customWidth="1"/>
    <col min="7940" max="7940" width="16.625" customWidth="1"/>
    <col min="7941" max="7941" width="19.375" customWidth="1"/>
    <col min="7942" max="7942" width="16.625" customWidth="1"/>
    <col min="7943" max="7943" width="21" customWidth="1"/>
    <col min="7944" max="7944" width="18.375" customWidth="1"/>
    <col min="7945" max="7946" width="7.25" customWidth="1"/>
    <col min="7947" max="7947" width="17.25" bestFit="1" customWidth="1"/>
    <col min="7948" max="7948" width="7.875" customWidth="1"/>
    <col min="8193" max="8193" width="56.125" customWidth="1"/>
    <col min="8194" max="8194" width="17.875" customWidth="1"/>
    <col min="8195" max="8195" width="15.875" customWidth="1"/>
    <col min="8196" max="8196" width="16.625" customWidth="1"/>
    <col min="8197" max="8197" width="19.375" customWidth="1"/>
    <col min="8198" max="8198" width="16.625" customWidth="1"/>
    <col min="8199" max="8199" width="21" customWidth="1"/>
    <col min="8200" max="8200" width="18.375" customWidth="1"/>
    <col min="8201" max="8202" width="7.25" customWidth="1"/>
    <col min="8203" max="8203" width="17.25" bestFit="1" customWidth="1"/>
    <col min="8204" max="8204" width="7.875" customWidth="1"/>
    <col min="8449" max="8449" width="56.125" customWidth="1"/>
    <col min="8450" max="8450" width="17.875" customWidth="1"/>
    <col min="8451" max="8451" width="15.875" customWidth="1"/>
    <col min="8452" max="8452" width="16.625" customWidth="1"/>
    <col min="8453" max="8453" width="19.375" customWidth="1"/>
    <col min="8454" max="8454" width="16.625" customWidth="1"/>
    <col min="8455" max="8455" width="21" customWidth="1"/>
    <col min="8456" max="8456" width="18.375" customWidth="1"/>
    <col min="8457" max="8458" width="7.25" customWidth="1"/>
    <col min="8459" max="8459" width="17.25" bestFit="1" customWidth="1"/>
    <col min="8460" max="8460" width="7.875" customWidth="1"/>
    <col min="8705" max="8705" width="56.125" customWidth="1"/>
    <col min="8706" max="8706" width="17.875" customWidth="1"/>
    <col min="8707" max="8707" width="15.875" customWidth="1"/>
    <col min="8708" max="8708" width="16.625" customWidth="1"/>
    <col min="8709" max="8709" width="19.375" customWidth="1"/>
    <col min="8710" max="8710" width="16.625" customWidth="1"/>
    <col min="8711" max="8711" width="21" customWidth="1"/>
    <col min="8712" max="8712" width="18.375" customWidth="1"/>
    <col min="8713" max="8714" width="7.25" customWidth="1"/>
    <col min="8715" max="8715" width="17.25" bestFit="1" customWidth="1"/>
    <col min="8716" max="8716" width="7.875" customWidth="1"/>
    <col min="8961" max="8961" width="56.125" customWidth="1"/>
    <col min="8962" max="8962" width="17.875" customWidth="1"/>
    <col min="8963" max="8963" width="15.875" customWidth="1"/>
    <col min="8964" max="8964" width="16.625" customWidth="1"/>
    <col min="8965" max="8965" width="19.375" customWidth="1"/>
    <col min="8966" max="8966" width="16.625" customWidth="1"/>
    <col min="8967" max="8967" width="21" customWidth="1"/>
    <col min="8968" max="8968" width="18.375" customWidth="1"/>
    <col min="8969" max="8970" width="7.25" customWidth="1"/>
    <col min="8971" max="8971" width="17.25" bestFit="1" customWidth="1"/>
    <col min="8972" max="8972" width="7.875" customWidth="1"/>
    <col min="9217" max="9217" width="56.125" customWidth="1"/>
    <col min="9218" max="9218" width="17.875" customWidth="1"/>
    <col min="9219" max="9219" width="15.875" customWidth="1"/>
    <col min="9220" max="9220" width="16.625" customWidth="1"/>
    <col min="9221" max="9221" width="19.375" customWidth="1"/>
    <col min="9222" max="9222" width="16.625" customWidth="1"/>
    <col min="9223" max="9223" width="21" customWidth="1"/>
    <col min="9224" max="9224" width="18.375" customWidth="1"/>
    <col min="9225" max="9226" width="7.25" customWidth="1"/>
    <col min="9227" max="9227" width="17.25" bestFit="1" customWidth="1"/>
    <col min="9228" max="9228" width="7.875" customWidth="1"/>
    <col min="9473" max="9473" width="56.125" customWidth="1"/>
    <col min="9474" max="9474" width="17.875" customWidth="1"/>
    <col min="9475" max="9475" width="15.875" customWidth="1"/>
    <col min="9476" max="9476" width="16.625" customWidth="1"/>
    <col min="9477" max="9477" width="19.375" customWidth="1"/>
    <col min="9478" max="9478" width="16.625" customWidth="1"/>
    <col min="9479" max="9479" width="21" customWidth="1"/>
    <col min="9480" max="9480" width="18.375" customWidth="1"/>
    <col min="9481" max="9482" width="7.25" customWidth="1"/>
    <col min="9483" max="9483" width="17.25" bestFit="1" customWidth="1"/>
    <col min="9484" max="9484" width="7.875" customWidth="1"/>
    <col min="9729" max="9729" width="56.125" customWidth="1"/>
    <col min="9730" max="9730" width="17.875" customWidth="1"/>
    <col min="9731" max="9731" width="15.875" customWidth="1"/>
    <col min="9732" max="9732" width="16.625" customWidth="1"/>
    <col min="9733" max="9733" width="19.375" customWidth="1"/>
    <col min="9734" max="9734" width="16.625" customWidth="1"/>
    <col min="9735" max="9735" width="21" customWidth="1"/>
    <col min="9736" max="9736" width="18.375" customWidth="1"/>
    <col min="9737" max="9738" width="7.25" customWidth="1"/>
    <col min="9739" max="9739" width="17.25" bestFit="1" customWidth="1"/>
    <col min="9740" max="9740" width="7.875" customWidth="1"/>
    <col min="9985" max="9985" width="56.125" customWidth="1"/>
    <col min="9986" max="9986" width="17.875" customWidth="1"/>
    <col min="9987" max="9987" width="15.875" customWidth="1"/>
    <col min="9988" max="9988" width="16.625" customWidth="1"/>
    <col min="9989" max="9989" width="19.375" customWidth="1"/>
    <col min="9990" max="9990" width="16.625" customWidth="1"/>
    <col min="9991" max="9991" width="21" customWidth="1"/>
    <col min="9992" max="9992" width="18.375" customWidth="1"/>
    <col min="9993" max="9994" width="7.25" customWidth="1"/>
    <col min="9995" max="9995" width="17.25" bestFit="1" customWidth="1"/>
    <col min="9996" max="9996" width="7.875" customWidth="1"/>
    <col min="10241" max="10241" width="56.125" customWidth="1"/>
    <col min="10242" max="10242" width="17.875" customWidth="1"/>
    <col min="10243" max="10243" width="15.875" customWidth="1"/>
    <col min="10244" max="10244" width="16.625" customWidth="1"/>
    <col min="10245" max="10245" width="19.375" customWidth="1"/>
    <col min="10246" max="10246" width="16.625" customWidth="1"/>
    <col min="10247" max="10247" width="21" customWidth="1"/>
    <col min="10248" max="10248" width="18.375" customWidth="1"/>
    <col min="10249" max="10250" width="7.25" customWidth="1"/>
    <col min="10251" max="10251" width="17.25" bestFit="1" customWidth="1"/>
    <col min="10252" max="10252" width="7.875" customWidth="1"/>
    <col min="10497" max="10497" width="56.125" customWidth="1"/>
    <col min="10498" max="10498" width="17.875" customWidth="1"/>
    <col min="10499" max="10499" width="15.875" customWidth="1"/>
    <col min="10500" max="10500" width="16.625" customWidth="1"/>
    <col min="10501" max="10501" width="19.375" customWidth="1"/>
    <col min="10502" max="10502" width="16.625" customWidth="1"/>
    <col min="10503" max="10503" width="21" customWidth="1"/>
    <col min="10504" max="10504" width="18.375" customWidth="1"/>
    <col min="10505" max="10506" width="7.25" customWidth="1"/>
    <col min="10507" max="10507" width="17.25" bestFit="1" customWidth="1"/>
    <col min="10508" max="10508" width="7.875" customWidth="1"/>
    <col min="10753" max="10753" width="56.125" customWidth="1"/>
    <col min="10754" max="10754" width="17.875" customWidth="1"/>
    <col min="10755" max="10755" width="15.875" customWidth="1"/>
    <col min="10756" max="10756" width="16.625" customWidth="1"/>
    <col min="10757" max="10757" width="19.375" customWidth="1"/>
    <col min="10758" max="10758" width="16.625" customWidth="1"/>
    <col min="10759" max="10759" width="21" customWidth="1"/>
    <col min="10760" max="10760" width="18.375" customWidth="1"/>
    <col min="10761" max="10762" width="7.25" customWidth="1"/>
    <col min="10763" max="10763" width="17.25" bestFit="1" customWidth="1"/>
    <col min="10764" max="10764" width="7.875" customWidth="1"/>
    <col min="11009" max="11009" width="56.125" customWidth="1"/>
    <col min="11010" max="11010" width="17.875" customWidth="1"/>
    <col min="11011" max="11011" width="15.875" customWidth="1"/>
    <col min="11012" max="11012" width="16.625" customWidth="1"/>
    <col min="11013" max="11013" width="19.375" customWidth="1"/>
    <col min="11014" max="11014" width="16.625" customWidth="1"/>
    <col min="11015" max="11015" width="21" customWidth="1"/>
    <col min="11016" max="11016" width="18.375" customWidth="1"/>
    <col min="11017" max="11018" width="7.25" customWidth="1"/>
    <col min="11019" max="11019" width="17.25" bestFit="1" customWidth="1"/>
    <col min="11020" max="11020" width="7.875" customWidth="1"/>
    <col min="11265" max="11265" width="56.125" customWidth="1"/>
    <col min="11266" max="11266" width="17.875" customWidth="1"/>
    <col min="11267" max="11267" width="15.875" customWidth="1"/>
    <col min="11268" max="11268" width="16.625" customWidth="1"/>
    <col min="11269" max="11269" width="19.375" customWidth="1"/>
    <col min="11270" max="11270" width="16.625" customWidth="1"/>
    <col min="11271" max="11271" width="21" customWidth="1"/>
    <col min="11272" max="11272" width="18.375" customWidth="1"/>
    <col min="11273" max="11274" width="7.25" customWidth="1"/>
    <col min="11275" max="11275" width="17.25" bestFit="1" customWidth="1"/>
    <col min="11276" max="11276" width="7.875" customWidth="1"/>
    <col min="11521" max="11521" width="56.125" customWidth="1"/>
    <col min="11522" max="11522" width="17.875" customWidth="1"/>
    <col min="11523" max="11523" width="15.875" customWidth="1"/>
    <col min="11524" max="11524" width="16.625" customWidth="1"/>
    <col min="11525" max="11525" width="19.375" customWidth="1"/>
    <col min="11526" max="11526" width="16.625" customWidth="1"/>
    <col min="11527" max="11527" width="21" customWidth="1"/>
    <col min="11528" max="11528" width="18.375" customWidth="1"/>
    <col min="11529" max="11530" width="7.25" customWidth="1"/>
    <col min="11531" max="11531" width="17.25" bestFit="1" customWidth="1"/>
    <col min="11532" max="11532" width="7.875" customWidth="1"/>
    <col min="11777" max="11777" width="56.125" customWidth="1"/>
    <col min="11778" max="11778" width="17.875" customWidth="1"/>
    <col min="11779" max="11779" width="15.875" customWidth="1"/>
    <col min="11780" max="11780" width="16.625" customWidth="1"/>
    <col min="11781" max="11781" width="19.375" customWidth="1"/>
    <col min="11782" max="11782" width="16.625" customWidth="1"/>
    <col min="11783" max="11783" width="21" customWidth="1"/>
    <col min="11784" max="11784" width="18.375" customWidth="1"/>
    <col min="11785" max="11786" width="7.25" customWidth="1"/>
    <col min="11787" max="11787" width="17.25" bestFit="1" customWidth="1"/>
    <col min="11788" max="11788" width="7.875" customWidth="1"/>
    <col min="12033" max="12033" width="56.125" customWidth="1"/>
    <col min="12034" max="12034" width="17.875" customWidth="1"/>
    <col min="12035" max="12035" width="15.875" customWidth="1"/>
    <col min="12036" max="12036" width="16.625" customWidth="1"/>
    <col min="12037" max="12037" width="19.375" customWidth="1"/>
    <col min="12038" max="12038" width="16.625" customWidth="1"/>
    <col min="12039" max="12039" width="21" customWidth="1"/>
    <col min="12040" max="12040" width="18.375" customWidth="1"/>
    <col min="12041" max="12042" width="7.25" customWidth="1"/>
    <col min="12043" max="12043" width="17.25" bestFit="1" customWidth="1"/>
    <col min="12044" max="12044" width="7.875" customWidth="1"/>
    <col min="12289" max="12289" width="56.125" customWidth="1"/>
    <col min="12290" max="12290" width="17.875" customWidth="1"/>
    <col min="12291" max="12291" width="15.875" customWidth="1"/>
    <col min="12292" max="12292" width="16.625" customWidth="1"/>
    <col min="12293" max="12293" width="19.375" customWidth="1"/>
    <col min="12294" max="12294" width="16.625" customWidth="1"/>
    <col min="12295" max="12295" width="21" customWidth="1"/>
    <col min="12296" max="12296" width="18.375" customWidth="1"/>
    <col min="12297" max="12298" width="7.25" customWidth="1"/>
    <col min="12299" max="12299" width="17.25" bestFit="1" customWidth="1"/>
    <col min="12300" max="12300" width="7.875" customWidth="1"/>
    <col min="12545" max="12545" width="56.125" customWidth="1"/>
    <col min="12546" max="12546" width="17.875" customWidth="1"/>
    <col min="12547" max="12547" width="15.875" customWidth="1"/>
    <col min="12548" max="12548" width="16.625" customWidth="1"/>
    <col min="12549" max="12549" width="19.375" customWidth="1"/>
    <col min="12550" max="12550" width="16.625" customWidth="1"/>
    <col min="12551" max="12551" width="21" customWidth="1"/>
    <col min="12552" max="12552" width="18.375" customWidth="1"/>
    <col min="12553" max="12554" width="7.25" customWidth="1"/>
    <col min="12555" max="12555" width="17.25" bestFit="1" customWidth="1"/>
    <col min="12556" max="12556" width="7.875" customWidth="1"/>
    <col min="12801" max="12801" width="56.125" customWidth="1"/>
    <col min="12802" max="12802" width="17.875" customWidth="1"/>
    <col min="12803" max="12803" width="15.875" customWidth="1"/>
    <col min="12804" max="12804" width="16.625" customWidth="1"/>
    <col min="12805" max="12805" width="19.375" customWidth="1"/>
    <col min="12806" max="12806" width="16.625" customWidth="1"/>
    <col min="12807" max="12807" width="21" customWidth="1"/>
    <col min="12808" max="12808" width="18.375" customWidth="1"/>
    <col min="12809" max="12810" width="7.25" customWidth="1"/>
    <col min="12811" max="12811" width="17.25" bestFit="1" customWidth="1"/>
    <col min="12812" max="12812" width="7.875" customWidth="1"/>
    <col min="13057" max="13057" width="56.125" customWidth="1"/>
    <col min="13058" max="13058" width="17.875" customWidth="1"/>
    <col min="13059" max="13059" width="15.875" customWidth="1"/>
    <col min="13060" max="13060" width="16.625" customWidth="1"/>
    <col min="13061" max="13061" width="19.375" customWidth="1"/>
    <col min="13062" max="13062" width="16.625" customWidth="1"/>
    <col min="13063" max="13063" width="21" customWidth="1"/>
    <col min="13064" max="13064" width="18.375" customWidth="1"/>
    <col min="13065" max="13066" width="7.25" customWidth="1"/>
    <col min="13067" max="13067" width="17.25" bestFit="1" customWidth="1"/>
    <col min="13068" max="13068" width="7.875" customWidth="1"/>
    <col min="13313" max="13313" width="56.125" customWidth="1"/>
    <col min="13314" max="13314" width="17.875" customWidth="1"/>
    <col min="13315" max="13315" width="15.875" customWidth="1"/>
    <col min="13316" max="13316" width="16.625" customWidth="1"/>
    <col min="13317" max="13317" width="19.375" customWidth="1"/>
    <col min="13318" max="13318" width="16.625" customWidth="1"/>
    <col min="13319" max="13319" width="21" customWidth="1"/>
    <col min="13320" max="13320" width="18.375" customWidth="1"/>
    <col min="13321" max="13322" width="7.25" customWidth="1"/>
    <col min="13323" max="13323" width="17.25" bestFit="1" customWidth="1"/>
    <col min="13324" max="13324" width="7.875" customWidth="1"/>
    <col min="13569" max="13569" width="56.125" customWidth="1"/>
    <col min="13570" max="13570" width="17.875" customWidth="1"/>
    <col min="13571" max="13571" width="15.875" customWidth="1"/>
    <col min="13572" max="13572" width="16.625" customWidth="1"/>
    <col min="13573" max="13573" width="19.375" customWidth="1"/>
    <col min="13574" max="13574" width="16.625" customWidth="1"/>
    <col min="13575" max="13575" width="21" customWidth="1"/>
    <col min="13576" max="13576" width="18.375" customWidth="1"/>
    <col min="13577" max="13578" width="7.25" customWidth="1"/>
    <col min="13579" max="13579" width="17.25" bestFit="1" customWidth="1"/>
    <col min="13580" max="13580" width="7.875" customWidth="1"/>
    <col min="13825" max="13825" width="56.125" customWidth="1"/>
    <col min="13826" max="13826" width="17.875" customWidth="1"/>
    <col min="13827" max="13827" width="15.875" customWidth="1"/>
    <col min="13828" max="13828" width="16.625" customWidth="1"/>
    <col min="13829" max="13829" width="19.375" customWidth="1"/>
    <col min="13830" max="13830" width="16.625" customWidth="1"/>
    <col min="13831" max="13831" width="21" customWidth="1"/>
    <col min="13832" max="13832" width="18.375" customWidth="1"/>
    <col min="13833" max="13834" width="7.25" customWidth="1"/>
    <col min="13835" max="13835" width="17.25" bestFit="1" customWidth="1"/>
    <col min="13836" max="13836" width="7.875" customWidth="1"/>
    <col min="14081" max="14081" width="56.125" customWidth="1"/>
    <col min="14082" max="14082" width="17.875" customWidth="1"/>
    <col min="14083" max="14083" width="15.875" customWidth="1"/>
    <col min="14084" max="14084" width="16.625" customWidth="1"/>
    <col min="14085" max="14085" width="19.375" customWidth="1"/>
    <col min="14086" max="14086" width="16.625" customWidth="1"/>
    <col min="14087" max="14087" width="21" customWidth="1"/>
    <col min="14088" max="14088" width="18.375" customWidth="1"/>
    <col min="14089" max="14090" width="7.25" customWidth="1"/>
    <col min="14091" max="14091" width="17.25" bestFit="1" customWidth="1"/>
    <col min="14092" max="14092" width="7.875" customWidth="1"/>
    <col min="14337" max="14337" width="56.125" customWidth="1"/>
    <col min="14338" max="14338" width="17.875" customWidth="1"/>
    <col min="14339" max="14339" width="15.875" customWidth="1"/>
    <col min="14340" max="14340" width="16.625" customWidth="1"/>
    <col min="14341" max="14341" width="19.375" customWidth="1"/>
    <col min="14342" max="14342" width="16.625" customWidth="1"/>
    <col min="14343" max="14343" width="21" customWidth="1"/>
    <col min="14344" max="14344" width="18.375" customWidth="1"/>
    <col min="14345" max="14346" width="7.25" customWidth="1"/>
    <col min="14347" max="14347" width="17.25" bestFit="1" customWidth="1"/>
    <col min="14348" max="14348" width="7.875" customWidth="1"/>
    <col min="14593" max="14593" width="56.125" customWidth="1"/>
    <col min="14594" max="14594" width="17.875" customWidth="1"/>
    <col min="14595" max="14595" width="15.875" customWidth="1"/>
    <col min="14596" max="14596" width="16.625" customWidth="1"/>
    <col min="14597" max="14597" width="19.375" customWidth="1"/>
    <col min="14598" max="14598" width="16.625" customWidth="1"/>
    <col min="14599" max="14599" width="21" customWidth="1"/>
    <col min="14600" max="14600" width="18.375" customWidth="1"/>
    <col min="14601" max="14602" width="7.25" customWidth="1"/>
    <col min="14603" max="14603" width="17.25" bestFit="1" customWidth="1"/>
    <col min="14604" max="14604" width="7.875" customWidth="1"/>
    <col min="14849" max="14849" width="56.125" customWidth="1"/>
    <col min="14850" max="14850" width="17.875" customWidth="1"/>
    <col min="14851" max="14851" width="15.875" customWidth="1"/>
    <col min="14852" max="14852" width="16.625" customWidth="1"/>
    <col min="14853" max="14853" width="19.375" customWidth="1"/>
    <col min="14854" max="14854" width="16.625" customWidth="1"/>
    <col min="14855" max="14855" width="21" customWidth="1"/>
    <col min="14856" max="14856" width="18.375" customWidth="1"/>
    <col min="14857" max="14858" width="7.25" customWidth="1"/>
    <col min="14859" max="14859" width="17.25" bestFit="1" customWidth="1"/>
    <col min="14860" max="14860" width="7.875" customWidth="1"/>
    <col min="15105" max="15105" width="56.125" customWidth="1"/>
    <col min="15106" max="15106" width="17.875" customWidth="1"/>
    <col min="15107" max="15107" width="15.875" customWidth="1"/>
    <col min="15108" max="15108" width="16.625" customWidth="1"/>
    <col min="15109" max="15109" width="19.375" customWidth="1"/>
    <col min="15110" max="15110" width="16.625" customWidth="1"/>
    <col min="15111" max="15111" width="21" customWidth="1"/>
    <col min="15112" max="15112" width="18.375" customWidth="1"/>
    <col min="15113" max="15114" width="7.25" customWidth="1"/>
    <col min="15115" max="15115" width="17.25" bestFit="1" customWidth="1"/>
    <col min="15116" max="15116" width="7.875" customWidth="1"/>
    <col min="15361" max="15361" width="56.125" customWidth="1"/>
    <col min="15362" max="15362" width="17.875" customWidth="1"/>
    <col min="15363" max="15363" width="15.875" customWidth="1"/>
    <col min="15364" max="15364" width="16.625" customWidth="1"/>
    <col min="15365" max="15365" width="19.375" customWidth="1"/>
    <col min="15366" max="15366" width="16.625" customWidth="1"/>
    <col min="15367" max="15367" width="21" customWidth="1"/>
    <col min="15368" max="15368" width="18.375" customWidth="1"/>
    <col min="15369" max="15370" width="7.25" customWidth="1"/>
    <col min="15371" max="15371" width="17.25" bestFit="1" customWidth="1"/>
    <col min="15372" max="15372" width="7.875" customWidth="1"/>
    <col min="15617" max="15617" width="56.125" customWidth="1"/>
    <col min="15618" max="15618" width="17.875" customWidth="1"/>
    <col min="15619" max="15619" width="15.875" customWidth="1"/>
    <col min="15620" max="15620" width="16.625" customWidth="1"/>
    <col min="15621" max="15621" width="19.375" customWidth="1"/>
    <col min="15622" max="15622" width="16.625" customWidth="1"/>
    <col min="15623" max="15623" width="21" customWidth="1"/>
    <col min="15624" max="15624" width="18.375" customWidth="1"/>
    <col min="15625" max="15626" width="7.25" customWidth="1"/>
    <col min="15627" max="15627" width="17.25" bestFit="1" customWidth="1"/>
    <col min="15628" max="15628" width="7.875" customWidth="1"/>
    <col min="15873" max="15873" width="56.125" customWidth="1"/>
    <col min="15874" max="15874" width="17.875" customWidth="1"/>
    <col min="15875" max="15875" width="15.875" customWidth="1"/>
    <col min="15876" max="15876" width="16.625" customWidth="1"/>
    <col min="15877" max="15877" width="19.375" customWidth="1"/>
    <col min="15878" max="15878" width="16.625" customWidth="1"/>
    <col min="15879" max="15879" width="21" customWidth="1"/>
    <col min="15880" max="15880" width="18.375" customWidth="1"/>
    <col min="15881" max="15882" width="7.25" customWidth="1"/>
    <col min="15883" max="15883" width="17.25" bestFit="1" customWidth="1"/>
    <col min="15884" max="15884" width="7.875" customWidth="1"/>
    <col min="16129" max="16129" width="56.125" customWidth="1"/>
    <col min="16130" max="16130" width="17.875" customWidth="1"/>
    <col min="16131" max="16131" width="15.875" customWidth="1"/>
    <col min="16132" max="16132" width="16.625" customWidth="1"/>
    <col min="16133" max="16133" width="19.375" customWidth="1"/>
    <col min="16134" max="16134" width="16.625" customWidth="1"/>
    <col min="16135" max="16135" width="21" customWidth="1"/>
    <col min="16136" max="16136" width="18.375" customWidth="1"/>
    <col min="16137" max="16138" width="7.25" customWidth="1"/>
    <col min="16139" max="16139" width="17.25" bestFit="1" customWidth="1"/>
    <col min="16140" max="16140" width="7.875" customWidth="1"/>
  </cols>
  <sheetData>
    <row r="1" spans="1:11" ht="18.75">
      <c r="B1" s="260" t="s">
        <v>1654</v>
      </c>
    </row>
    <row r="2" spans="1:11" ht="16.5">
      <c r="A2" s="261" t="s">
        <v>18</v>
      </c>
      <c r="B2" s="262" t="s">
        <v>1655</v>
      </c>
      <c r="C2" s="263" t="s">
        <v>1656</v>
      </c>
      <c r="D2" s="262" t="s">
        <v>1657</v>
      </c>
      <c r="E2" s="264" t="s">
        <v>1658</v>
      </c>
      <c r="F2" s="265" t="s">
        <v>1659</v>
      </c>
      <c r="G2" s="266" t="s">
        <v>1660</v>
      </c>
      <c r="H2" s="267" t="s">
        <v>1661</v>
      </c>
    </row>
    <row r="3" spans="1:11" ht="16.5">
      <c r="A3" s="268" t="s">
        <v>1662</v>
      </c>
      <c r="B3" s="269">
        <f>B4+B9</f>
        <v>97391848518.214996</v>
      </c>
      <c r="C3" s="269">
        <f>B3+B19</f>
        <v>97391848518.214996</v>
      </c>
      <c r="D3" s="269"/>
      <c r="E3" s="269">
        <f>B42</f>
        <v>54539435</v>
      </c>
      <c r="F3" s="269">
        <f>B3+E3</f>
        <v>97446387953.214996</v>
      </c>
      <c r="G3" s="269"/>
      <c r="H3" s="270">
        <f>B3+B19+D3+E3</f>
        <v>97446387953.214996</v>
      </c>
      <c r="K3" s="271">
        <v>19036019100</v>
      </c>
    </row>
    <row r="4" spans="1:11" ht="16.5">
      <c r="A4" s="268" t="s">
        <v>1663</v>
      </c>
      <c r="B4" s="272">
        <f>SUM(B5:B8)</f>
        <v>42964488500</v>
      </c>
      <c r="C4" s="273"/>
      <c r="D4" s="273"/>
      <c r="E4" s="273"/>
      <c r="F4" s="273"/>
      <c r="G4" s="273"/>
      <c r="H4" s="267" t="str">
        <f t="array" ref="H4">[1]!vnd(F3)</f>
        <v>Chín mươi bảy tỷ, bốn trăm bốn mươi sáu triệu, ba trăm tám mươi bảy nghìn, chín trăm năm mươi ba đồng chẵn.</v>
      </c>
      <c r="K4" s="271">
        <v>14780548000</v>
      </c>
    </row>
    <row r="5" spans="1:11" ht="16.5">
      <c r="A5" s="274" t="s">
        <v>1664</v>
      </c>
      <c r="B5" s="275">
        <f>'BTH trinh phe duyet'!O7</f>
        <v>42103397700</v>
      </c>
      <c r="C5" s="276"/>
      <c r="D5" s="276"/>
      <c r="E5" s="276"/>
      <c r="F5" s="276"/>
      <c r="G5" s="277" t="s">
        <v>1665</v>
      </c>
      <c r="H5" s="267"/>
      <c r="K5" s="271">
        <v>12860309900</v>
      </c>
    </row>
    <row r="6" spans="1:11" ht="16.5">
      <c r="A6" s="274" t="s">
        <v>1666</v>
      </c>
      <c r="B6" s="275">
        <f>'BTH trinh phe duyet'!U7</f>
        <v>261090800</v>
      </c>
      <c r="C6" s="276"/>
      <c r="D6" s="276"/>
      <c r="E6" s="276"/>
      <c r="F6" s="276"/>
      <c r="G6" s="277" t="s">
        <v>1667</v>
      </c>
      <c r="H6" s="267"/>
      <c r="K6" s="271">
        <v>610342000</v>
      </c>
    </row>
    <row r="7" spans="1:11" ht="16.5">
      <c r="A7" s="274" t="s">
        <v>1668</v>
      </c>
      <c r="B7" s="278"/>
      <c r="C7" s="276"/>
      <c r="D7" s="276"/>
      <c r="E7" s="276"/>
      <c r="F7" s="276"/>
      <c r="G7" s="279"/>
      <c r="H7" s="267"/>
      <c r="K7" s="271">
        <v>1309896100</v>
      </c>
    </row>
    <row r="8" spans="1:11" ht="16.5">
      <c r="A8" s="280" t="s">
        <v>2175</v>
      </c>
      <c r="B8" s="281">
        <f>17000000+583000000</f>
        <v>600000000</v>
      </c>
      <c r="C8" s="282"/>
      <c r="D8" s="282"/>
      <c r="E8" s="282"/>
      <c r="F8" s="282"/>
      <c r="G8" s="283"/>
      <c r="H8" s="267"/>
      <c r="K8" s="271">
        <v>0</v>
      </c>
    </row>
    <row r="9" spans="1:11" ht="16.5">
      <c r="A9" s="268" t="s">
        <v>1669</v>
      </c>
      <c r="B9" s="272">
        <f>SUM(B10:B18)</f>
        <v>54427360018.215004</v>
      </c>
      <c r="C9" s="268"/>
      <c r="D9" s="268"/>
      <c r="E9" s="268"/>
      <c r="F9" s="268"/>
      <c r="G9" s="268"/>
      <c r="H9" s="284">
        <f>B4+B11</f>
        <v>43838187080</v>
      </c>
      <c r="K9" s="271">
        <v>4255471100</v>
      </c>
    </row>
    <row r="10" spans="1:11" ht="16.5">
      <c r="A10" s="274" t="s">
        <v>2176</v>
      </c>
      <c r="B10" s="275">
        <f>'BTH trinh phe duyet'!P7</f>
        <v>12457157400</v>
      </c>
      <c r="C10" s="276"/>
      <c r="D10" s="276"/>
      <c r="E10" s="276"/>
      <c r="F10" s="276"/>
      <c r="G10" s="279"/>
      <c r="H10" s="267"/>
      <c r="K10" s="271">
        <v>4219954800</v>
      </c>
    </row>
    <row r="11" spans="1:11" ht="16.5">
      <c r="A11" s="274" t="s">
        <v>2177</v>
      </c>
      <c r="B11" s="285">
        <v>873698580</v>
      </c>
      <c r="C11" s="286"/>
      <c r="D11" s="287"/>
      <c r="E11" s="276"/>
      <c r="F11" s="276"/>
      <c r="G11" s="279"/>
      <c r="H11" s="276"/>
      <c r="K11" s="271">
        <v>35516300</v>
      </c>
    </row>
    <row r="12" spans="1:11" ht="16.5">
      <c r="A12" s="274" t="s">
        <v>1670</v>
      </c>
      <c r="B12" s="288"/>
      <c r="C12" s="289"/>
      <c r="D12" s="276"/>
      <c r="E12" s="276"/>
      <c r="F12" s="276"/>
      <c r="G12" s="279"/>
      <c r="H12" s="267"/>
    </row>
    <row r="13" spans="1:11" ht="16.5">
      <c r="A13" s="280" t="s">
        <v>2178</v>
      </c>
      <c r="B13" s="281">
        <f>'BTH trinh phe duyet'!AB7</f>
        <v>41096504038.215004</v>
      </c>
      <c r="C13" s="289"/>
      <c r="D13" s="290"/>
      <c r="E13" s="290"/>
      <c r="F13" s="291"/>
      <c r="G13" s="289"/>
      <c r="H13" s="267"/>
      <c r="K13" s="259">
        <v>38072000</v>
      </c>
    </row>
    <row r="14" spans="1:11" ht="16.5">
      <c r="A14" s="280"/>
      <c r="B14" s="288"/>
      <c r="C14" s="289"/>
      <c r="D14" s="290"/>
      <c r="E14" s="290"/>
      <c r="F14" s="290"/>
      <c r="G14" s="289"/>
      <c r="H14" s="267"/>
    </row>
    <row r="15" spans="1:11" ht="16.5">
      <c r="A15" s="280"/>
      <c r="B15" s="288"/>
      <c r="C15" s="289"/>
      <c r="D15" s="290"/>
      <c r="E15" s="290"/>
      <c r="F15" s="291"/>
      <c r="G15" s="289"/>
      <c r="H15" s="267"/>
    </row>
    <row r="16" spans="1:11" ht="16.5">
      <c r="A16" s="280"/>
      <c r="B16" s="281"/>
      <c r="C16" s="289"/>
      <c r="D16" s="290"/>
      <c r="E16" s="290"/>
      <c r="F16" s="291"/>
      <c r="G16" s="289"/>
      <c r="H16" s="267"/>
    </row>
    <row r="17" spans="1:11" ht="16.5">
      <c r="A17" s="280"/>
      <c r="B17" s="292"/>
      <c r="C17" s="289"/>
      <c r="D17" s="290"/>
      <c r="E17" s="290"/>
      <c r="F17" s="291"/>
      <c r="G17" s="289"/>
      <c r="H17" s="267"/>
    </row>
    <row r="18" spans="1:11" ht="16.5">
      <c r="A18" s="280"/>
      <c r="B18" s="292"/>
      <c r="C18" s="289"/>
      <c r="D18" s="290"/>
      <c r="E18" s="290"/>
      <c r="F18" s="291"/>
      <c r="G18" s="293"/>
      <c r="H18" s="267"/>
    </row>
    <row r="19" spans="1:11" ht="16.5">
      <c r="A19" s="294" t="s">
        <v>1671</v>
      </c>
      <c r="B19" s="295">
        <f>SUM(B20:B24)</f>
        <v>0</v>
      </c>
      <c r="C19" s="296">
        <v>0.8</v>
      </c>
      <c r="D19" s="297" t="s">
        <v>1672</v>
      </c>
      <c r="E19" s="298" t="s">
        <v>1673</v>
      </c>
      <c r="F19" s="298" t="s">
        <v>1673</v>
      </c>
      <c r="G19" s="289"/>
      <c r="H19" s="267"/>
      <c r="K19" s="259">
        <v>380720400</v>
      </c>
    </row>
    <row r="20" spans="1:11" ht="16.5">
      <c r="A20" s="274" t="s">
        <v>1674</v>
      </c>
      <c r="B20" s="299"/>
      <c r="C20" s="300">
        <f>C19*B19</f>
        <v>0</v>
      </c>
      <c r="D20" s="300">
        <f>D19*B19</f>
        <v>0</v>
      </c>
      <c r="E20" s="301">
        <f>E19*B19</f>
        <v>0</v>
      </c>
      <c r="F20" s="301">
        <f>F19*B19</f>
        <v>0</v>
      </c>
      <c r="G20" s="302">
        <f>SUM(C20:F20)</f>
        <v>0</v>
      </c>
      <c r="H20" s="267"/>
    </row>
    <row r="21" spans="1:11" ht="16.5">
      <c r="A21" s="274" t="s">
        <v>1675</v>
      </c>
      <c r="B21" s="299"/>
      <c r="C21" s="299">
        <f>B19*C19</f>
        <v>0</v>
      </c>
      <c r="D21" s="299">
        <f>B19*D19</f>
        <v>0</v>
      </c>
      <c r="E21" s="299">
        <f>B19*E19</f>
        <v>0</v>
      </c>
      <c r="F21" s="291"/>
      <c r="G21" s="289"/>
      <c r="H21" s="288"/>
    </row>
    <row r="22" spans="1:11" ht="16.5">
      <c r="A22" s="274" t="s">
        <v>1676</v>
      </c>
      <c r="B22" s="299"/>
      <c r="C22" s="276">
        <v>304576320</v>
      </c>
      <c r="D22" s="276">
        <v>64722468</v>
      </c>
      <c r="E22" s="276">
        <v>11421612</v>
      </c>
      <c r="F22" s="303"/>
      <c r="G22" s="289"/>
      <c r="H22" s="284"/>
      <c r="K22" s="259">
        <v>19036019100</v>
      </c>
    </row>
    <row r="23" spans="1:11" ht="16.5">
      <c r="A23" s="274" t="s">
        <v>1677</v>
      </c>
      <c r="B23" s="299"/>
      <c r="C23" s="304"/>
      <c r="D23" s="276"/>
      <c r="E23" s="276"/>
      <c r="F23" s="303"/>
      <c r="G23" s="279"/>
      <c r="H23" s="267"/>
      <c r="K23" s="259">
        <v>28567272900</v>
      </c>
    </row>
    <row r="24" spans="1:11" ht="16.5">
      <c r="A24" s="274" t="s">
        <v>1678</v>
      </c>
      <c r="B24" s="299"/>
      <c r="C24" s="304"/>
      <c r="D24" s="276"/>
      <c r="E24" s="276"/>
      <c r="F24" s="303"/>
      <c r="G24" s="279"/>
      <c r="H24" s="267"/>
    </row>
    <row r="25" spans="1:11" ht="16.5">
      <c r="A25" s="305"/>
      <c r="B25" s="306"/>
      <c r="C25" s="304"/>
      <c r="D25" s="276"/>
      <c r="E25" s="276"/>
      <c r="F25" s="303"/>
      <c r="G25" s="279"/>
      <c r="H25" s="267"/>
      <c r="K25" s="259">
        <v>19487267900</v>
      </c>
    </row>
    <row r="26" spans="1:11" ht="16.5" hidden="1">
      <c r="A26" s="307" t="s">
        <v>1679</v>
      </c>
      <c r="B26" s="308">
        <f>B27+B36+B35</f>
        <v>268064109.59999999</v>
      </c>
      <c r="C26" s="276"/>
      <c r="D26" s="276"/>
      <c r="E26" s="309"/>
      <c r="F26" s="310"/>
      <c r="G26" s="311"/>
      <c r="H26" s="267"/>
    </row>
    <row r="27" spans="1:11" ht="16.5" hidden="1">
      <c r="A27" s="312" t="s">
        <v>1680</v>
      </c>
      <c r="B27" s="313">
        <f>B28+B29+B32+B33+B34</f>
        <v>236603736</v>
      </c>
      <c r="C27" s="314"/>
      <c r="D27" s="276"/>
      <c r="E27" s="315"/>
      <c r="F27" s="316" t="s">
        <v>17</v>
      </c>
      <c r="G27" s="317" t="s">
        <v>1681</v>
      </c>
      <c r="H27" s="267"/>
    </row>
    <row r="28" spans="1:11" ht="16.5" hidden="1">
      <c r="A28" s="318" t="s">
        <v>1682</v>
      </c>
      <c r="B28" s="319">
        <f>ROUND(F28*G28,2)</f>
        <v>220574536</v>
      </c>
      <c r="C28" s="320"/>
      <c r="D28" s="321"/>
      <c r="E28" s="322" t="s">
        <v>1683</v>
      </c>
      <c r="F28" s="323">
        <v>151493.5</v>
      </c>
      <c r="G28" s="324">
        <v>1456</v>
      </c>
      <c r="H28" s="267"/>
    </row>
    <row r="29" spans="1:11" ht="16.5" hidden="1">
      <c r="A29" s="318" t="s">
        <v>1684</v>
      </c>
      <c r="B29" s="319">
        <f>B30+B31</f>
        <v>900000</v>
      </c>
      <c r="C29" s="290"/>
      <c r="D29" s="290"/>
      <c r="E29" s="325" t="s">
        <v>1685</v>
      </c>
      <c r="F29" s="326">
        <f>SUM(F30:F31)</f>
        <v>4</v>
      </c>
      <c r="G29" s="324"/>
      <c r="H29" s="267"/>
    </row>
    <row r="30" spans="1:11" ht="16.5" hidden="1">
      <c r="A30" s="327" t="s">
        <v>1686</v>
      </c>
      <c r="B30" s="328">
        <f>F30*G30</f>
        <v>600000</v>
      </c>
      <c r="C30" s="290"/>
      <c r="D30" s="276"/>
      <c r="E30" s="329" t="s">
        <v>1687</v>
      </c>
      <c r="F30" s="330">
        <v>3</v>
      </c>
      <c r="G30" s="324">
        <v>200000</v>
      </c>
      <c r="H30" s="267"/>
    </row>
    <row r="31" spans="1:11" ht="16.5" hidden="1">
      <c r="A31" s="327" t="s">
        <v>1688</v>
      </c>
      <c r="B31" s="328">
        <f>F31*G31</f>
        <v>300000</v>
      </c>
      <c r="C31" s="290"/>
      <c r="D31" s="276"/>
      <c r="E31" s="329" t="s">
        <v>1689</v>
      </c>
      <c r="F31" s="330">
        <v>1</v>
      </c>
      <c r="G31" s="324">
        <v>300000</v>
      </c>
      <c r="H31" s="267"/>
    </row>
    <row r="32" spans="1:11" ht="16.5" hidden="1">
      <c r="A32" s="331" t="s">
        <v>1690</v>
      </c>
      <c r="B32" s="332">
        <f>ROUND(F32*G32,-2)</f>
        <v>4119200</v>
      </c>
      <c r="C32" s="290"/>
      <c r="D32" s="276"/>
      <c r="E32" s="333" t="s">
        <v>1691</v>
      </c>
      <c r="F32" s="334">
        <v>41192</v>
      </c>
      <c r="G32" s="335">
        <v>100</v>
      </c>
      <c r="H32" s="267"/>
    </row>
    <row r="33" spans="1:12" ht="16.5" hidden="1">
      <c r="A33" s="318" t="s">
        <v>1692</v>
      </c>
      <c r="B33" s="319">
        <f>F33*G33</f>
        <v>510000</v>
      </c>
      <c r="C33" s="290"/>
      <c r="D33" s="276"/>
      <c r="E33" s="333" t="s">
        <v>1693</v>
      </c>
      <c r="F33" s="334">
        <v>51</v>
      </c>
      <c r="G33" s="335">
        <v>10000</v>
      </c>
      <c r="H33" s="267"/>
    </row>
    <row r="34" spans="1:12" ht="16.5" hidden="1">
      <c r="A34" s="318" t="s">
        <v>1694</v>
      </c>
      <c r="B34" s="319">
        <v>10500000</v>
      </c>
      <c r="C34" s="336"/>
      <c r="D34" s="337"/>
      <c r="E34" s="338" t="s">
        <v>1695</v>
      </c>
      <c r="F34" s="339"/>
      <c r="G34" s="340"/>
      <c r="H34" s="267"/>
    </row>
    <row r="35" spans="1:12" ht="16.5" hidden="1">
      <c r="A35" s="341" t="s">
        <v>1696</v>
      </c>
      <c r="B35" s="313">
        <f>ROUND((B28+B29+B32+B33+B34)*10%,2)</f>
        <v>23660373.600000001</v>
      </c>
      <c r="C35" s="337"/>
      <c r="D35" s="337"/>
      <c r="E35" s="338" t="s">
        <v>1697</v>
      </c>
      <c r="F35" s="342"/>
      <c r="G35" s="343"/>
      <c r="H35" s="267"/>
    </row>
    <row r="36" spans="1:12" ht="16.5" hidden="1">
      <c r="A36" s="341" t="s">
        <v>1698</v>
      </c>
      <c r="B36" s="313">
        <f>F36*G36</f>
        <v>7800000</v>
      </c>
      <c r="C36" s="336"/>
      <c r="D36" s="337"/>
      <c r="E36" s="338" t="s">
        <v>1699</v>
      </c>
      <c r="F36" s="342">
        <v>20</v>
      </c>
      <c r="G36" s="343">
        <v>390000</v>
      </c>
      <c r="H36" s="267"/>
    </row>
    <row r="37" spans="1:12" ht="15.75" hidden="1">
      <c r="A37" s="344"/>
      <c r="B37" s="345"/>
      <c r="C37" s="346"/>
      <c r="D37" s="346"/>
      <c r="E37" s="347"/>
      <c r="F37" s="347"/>
      <c r="G37" s="348"/>
    </row>
    <row r="38" spans="1:12" ht="15.75" hidden="1">
      <c r="A38" s="344"/>
      <c r="B38" s="345"/>
      <c r="C38" s="346"/>
      <c r="D38" s="346"/>
      <c r="E38" s="349"/>
      <c r="F38" s="349"/>
      <c r="G38" s="350"/>
    </row>
    <row r="39" spans="1:12" ht="15.75">
      <c r="A39" s="344"/>
      <c r="B39" s="345"/>
      <c r="C39" s="346"/>
      <c r="D39" s="346"/>
      <c r="E39" s="349"/>
      <c r="F39" s="349"/>
      <c r="G39" s="350"/>
    </row>
    <row r="40" spans="1:12" ht="15.75">
      <c r="A40" s="344"/>
      <c r="B40" s="345"/>
      <c r="C40" s="346"/>
      <c r="D40" s="346"/>
      <c r="E40" s="349"/>
      <c r="F40" s="349"/>
      <c r="G40" s="350"/>
    </row>
    <row r="41" spans="1:12" ht="16.5" thickBot="1">
      <c r="A41" s="344"/>
      <c r="B41" s="345"/>
      <c r="C41" s="346"/>
      <c r="D41" s="346"/>
      <c r="G41" s="351" t="s">
        <v>1700</v>
      </c>
      <c r="H41" s="351" t="s">
        <v>1701</v>
      </c>
    </row>
    <row r="42" spans="1:12" ht="19.5" thickBot="1">
      <c r="A42" s="352" t="s">
        <v>1702</v>
      </c>
      <c r="B42" s="352">
        <f>ROUND(B48%*50%*B3,0)</f>
        <v>54539435</v>
      </c>
      <c r="C42" s="353">
        <f>B3*50%*0.341%</f>
        <v>166053101.72355658</v>
      </c>
      <c r="D42" s="834" t="s">
        <v>1703</v>
      </c>
      <c r="E42" s="836" t="s">
        <v>1704</v>
      </c>
      <c r="F42" s="837"/>
      <c r="G42" s="837"/>
      <c r="H42" s="837"/>
      <c r="I42" s="837"/>
      <c r="J42" s="837"/>
      <c r="K42" s="838"/>
    </row>
    <row r="43" spans="1:12" ht="37.5" customHeight="1" thickBot="1">
      <c r="A43" s="354" t="s">
        <v>1705</v>
      </c>
      <c r="B43" s="355">
        <v>0.09</v>
      </c>
      <c r="C43" s="356"/>
      <c r="D43" s="835"/>
      <c r="E43" s="357" t="s">
        <v>1706</v>
      </c>
      <c r="F43" s="357">
        <v>10</v>
      </c>
      <c r="G43" s="357">
        <v>50</v>
      </c>
      <c r="H43" s="357">
        <v>100</v>
      </c>
      <c r="I43" s="357">
        <v>500</v>
      </c>
      <c r="J43" s="358">
        <v>1000</v>
      </c>
      <c r="K43" s="357" t="s">
        <v>1707</v>
      </c>
      <c r="L43" s="359"/>
    </row>
    <row r="44" spans="1:12" ht="37.5" customHeight="1" thickBot="1">
      <c r="A44" s="354" t="s">
        <v>1708</v>
      </c>
      <c r="B44" s="355">
        <v>0.13500000000000001</v>
      </c>
      <c r="C44" s="360"/>
      <c r="D44" s="361" t="s">
        <v>1709</v>
      </c>
      <c r="E44" s="362">
        <v>0.96</v>
      </c>
      <c r="F44" s="362">
        <v>0.64500000000000002</v>
      </c>
      <c r="G44" s="362">
        <v>0.45</v>
      </c>
      <c r="H44" s="362">
        <v>0.34499999999999997</v>
      </c>
      <c r="I44" s="362">
        <v>0.19500000000000001</v>
      </c>
      <c r="J44" s="362">
        <v>0.129</v>
      </c>
      <c r="K44" s="362">
        <v>6.9000000000000006E-2</v>
      </c>
    </row>
    <row r="45" spans="1:12" ht="48.75" customHeight="1" thickBot="1">
      <c r="A45" s="354" t="s">
        <v>1710</v>
      </c>
      <c r="B45" s="363">
        <f>B51</f>
        <v>756417172127.21497</v>
      </c>
      <c r="C45" s="364"/>
      <c r="D45" s="365" t="s">
        <v>1711</v>
      </c>
      <c r="E45" s="366">
        <v>0.56999999999999995</v>
      </c>
      <c r="F45" s="366">
        <v>0.39</v>
      </c>
      <c r="G45" s="366">
        <v>0.28499999999999998</v>
      </c>
      <c r="H45" s="366">
        <v>0.22500000000000001</v>
      </c>
      <c r="I45" s="366">
        <v>0.13500000000000001</v>
      </c>
      <c r="J45" s="366">
        <v>0.09</v>
      </c>
      <c r="K45" s="366">
        <v>4.8000000000000001E-2</v>
      </c>
    </row>
    <row r="46" spans="1:12" ht="37.5" customHeight="1" thickBot="1">
      <c r="A46" s="354" t="s">
        <v>1712</v>
      </c>
      <c r="B46" s="367">
        <v>1000000000000</v>
      </c>
      <c r="C46" s="364"/>
      <c r="D46" s="364"/>
      <c r="E46" s="364"/>
      <c r="F46" s="364">
        <v>0.39</v>
      </c>
      <c r="G46" s="364">
        <v>0.28499999999999998</v>
      </c>
      <c r="H46" s="364"/>
      <c r="I46" s="364"/>
      <c r="J46" s="364"/>
      <c r="K46" s="368"/>
    </row>
    <row r="47" spans="1:12" ht="37.5" customHeight="1" thickBot="1">
      <c r="A47" s="354" t="s">
        <v>1713</v>
      </c>
      <c r="B47" s="367">
        <v>500000000000</v>
      </c>
      <c r="C47" s="364"/>
      <c r="D47" s="369">
        <f>B44-((B44-B43)*(B45-B47))/(B46-B47)</f>
        <v>0.11192245450855065</v>
      </c>
      <c r="E47" s="364"/>
      <c r="F47" s="364"/>
      <c r="G47" s="364"/>
      <c r="H47" s="364"/>
      <c r="I47" s="364"/>
      <c r="J47" s="364"/>
      <c r="K47" s="368"/>
    </row>
    <row r="48" spans="1:12" ht="39.75" customHeight="1">
      <c r="A48" s="370" t="s">
        <v>1714</v>
      </c>
      <c r="B48" s="371">
        <f>ROUND(B44-((B44-B43)*(B45-B47))/(B46-B47),3)</f>
        <v>0.112</v>
      </c>
      <c r="C48" s="372"/>
      <c r="D48" s="364"/>
      <c r="E48" s="364"/>
      <c r="F48" s="364"/>
      <c r="G48" s="364"/>
      <c r="H48" s="373"/>
      <c r="I48" s="364"/>
      <c r="J48" s="364"/>
      <c r="K48" s="364"/>
      <c r="L48" s="368"/>
    </row>
    <row r="50" spans="1:12" ht="51.75" customHeight="1">
      <c r="B50" s="259" t="s">
        <v>1715</v>
      </c>
      <c r="E50" s="374"/>
      <c r="F50" s="374"/>
    </row>
    <row r="51" spans="1:12" s="379" customFormat="1" ht="23.25" customHeight="1">
      <c r="A51" s="375" t="s">
        <v>1716</v>
      </c>
      <c r="B51" s="376">
        <f>SUM(B52:B55)</f>
        <v>756417172127.21497</v>
      </c>
      <c r="C51" s="377"/>
      <c r="D51" s="377"/>
      <c r="E51" s="378"/>
      <c r="F51" s="378"/>
      <c r="G51" s="377"/>
      <c r="H51" s="377"/>
      <c r="I51" s="377"/>
      <c r="J51" s="377"/>
      <c r="K51" s="377"/>
      <c r="L51" s="377"/>
    </row>
    <row r="52" spans="1:12">
      <c r="A52" s="259" t="s">
        <v>1717</v>
      </c>
      <c r="B52" s="380">
        <v>557112713278</v>
      </c>
      <c r="E52" s="374"/>
    </row>
    <row r="53" spans="1:12">
      <c r="A53" s="259" t="s">
        <v>1718</v>
      </c>
      <c r="B53" s="380">
        <v>101912610331</v>
      </c>
      <c r="F53" s="381"/>
    </row>
    <row r="54" spans="1:12">
      <c r="A54" s="259" t="s">
        <v>1719</v>
      </c>
      <c r="B54" s="380">
        <f>B3</f>
        <v>97391848518.214996</v>
      </c>
    </row>
    <row r="55" spans="1:12">
      <c r="A55" s="259" t="s">
        <v>1720</v>
      </c>
      <c r="B55" s="382"/>
    </row>
  </sheetData>
  <mergeCells count="2">
    <mergeCell ref="D42:D43"/>
    <mergeCell ref="E42:K42"/>
  </mergeCells>
  <pageMargins left="0.7" right="0.7" top="0.75" bottom="0.75" header="0.3" footer="0.3"/>
  <pageSetup paperSize="9" orientation="portrait" verticalDpi="0"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92"/>
  <sheetViews>
    <sheetView topLeftCell="A37" workbookViewId="0">
      <selection activeCell="A44" sqref="A44"/>
    </sheetView>
  </sheetViews>
  <sheetFormatPr defaultRowHeight="14.25"/>
  <cols>
    <col min="1" max="1" width="41.625" customWidth="1"/>
    <col min="3" max="3" width="91.75" customWidth="1"/>
    <col min="5" max="5" width="13" customWidth="1"/>
    <col min="9" max="9" width="14.875" customWidth="1"/>
  </cols>
  <sheetData>
    <row r="1" spans="1:12" ht="18.75">
      <c r="A1" s="61" t="s">
        <v>265</v>
      </c>
      <c r="G1" s="105">
        <v>1153.5</v>
      </c>
      <c r="J1" s="105">
        <v>1153.5</v>
      </c>
      <c r="L1" s="105">
        <v>1153.5</v>
      </c>
    </row>
    <row r="2" spans="1:12" ht="18.75">
      <c r="A2" s="61" t="s">
        <v>168</v>
      </c>
      <c r="C2" s="385" t="s">
        <v>1722</v>
      </c>
      <c r="G2" s="105">
        <v>17.2</v>
      </c>
      <c r="J2" s="105">
        <v>964.4</v>
      </c>
      <c r="L2" s="105">
        <v>17.2</v>
      </c>
    </row>
    <row r="3" spans="1:12" ht="18.75">
      <c r="A3" s="61" t="s">
        <v>177</v>
      </c>
      <c r="C3" s="385" t="s">
        <v>1723</v>
      </c>
      <c r="G3" s="105">
        <v>964.4</v>
      </c>
      <c r="J3" s="105">
        <v>538.1</v>
      </c>
      <c r="L3" s="105">
        <v>964.4</v>
      </c>
    </row>
    <row r="4" spans="1:12" ht="18.75">
      <c r="A4" s="61" t="s">
        <v>290</v>
      </c>
      <c r="C4" s="385" t="s">
        <v>1724</v>
      </c>
      <c r="G4" s="105">
        <v>538.1</v>
      </c>
      <c r="J4" s="105">
        <v>127.11</v>
      </c>
      <c r="L4" s="105">
        <v>538.1</v>
      </c>
    </row>
    <row r="5" spans="1:12" ht="18.75">
      <c r="A5" s="61" t="s">
        <v>72</v>
      </c>
      <c r="C5" s="385" t="s">
        <v>1725</v>
      </c>
      <c r="G5" s="126">
        <v>129.5</v>
      </c>
      <c r="J5" s="105">
        <v>135.5</v>
      </c>
      <c r="L5" s="105">
        <v>127.11</v>
      </c>
    </row>
    <row r="6" spans="1:12" ht="37.5">
      <c r="A6" s="61" t="s">
        <v>114</v>
      </c>
      <c r="C6" s="385" t="s">
        <v>1726</v>
      </c>
      <c r="G6" s="127">
        <v>155.1</v>
      </c>
      <c r="J6" s="105">
        <v>133.47999999999999</v>
      </c>
      <c r="L6" s="105">
        <v>241.83</v>
      </c>
    </row>
    <row r="7" spans="1:12" ht="19.5" thickBot="1">
      <c r="A7" s="61" t="s">
        <v>54</v>
      </c>
      <c r="C7" s="385" t="s">
        <v>1727</v>
      </c>
      <c r="G7" s="105">
        <v>111.34</v>
      </c>
      <c r="J7" s="105">
        <v>134.85</v>
      </c>
      <c r="L7" s="105">
        <v>135.5</v>
      </c>
    </row>
    <row r="8" spans="1:12" ht="19.5" thickBot="1">
      <c r="A8" s="61" t="s">
        <v>487</v>
      </c>
      <c r="C8" s="385" t="s">
        <v>1728</v>
      </c>
      <c r="G8" s="105">
        <v>120</v>
      </c>
      <c r="I8" s="217">
        <v>8191.4</v>
      </c>
      <c r="J8" s="105">
        <v>133.25</v>
      </c>
      <c r="L8" s="105">
        <v>133.47999999999999</v>
      </c>
    </row>
    <row r="9" spans="1:12" ht="19.5" thickBot="1">
      <c r="A9" s="61" t="s">
        <v>243</v>
      </c>
      <c r="C9" s="385" t="s">
        <v>1729</v>
      </c>
      <c r="G9" s="105">
        <v>136.22</v>
      </c>
      <c r="I9" s="218">
        <v>17.2</v>
      </c>
      <c r="J9" s="105">
        <v>1617.2</v>
      </c>
      <c r="L9" s="105">
        <v>134.85</v>
      </c>
    </row>
    <row r="10" spans="1:12" ht="19.5" thickBot="1">
      <c r="A10" s="61" t="s">
        <v>231</v>
      </c>
      <c r="C10" s="385" t="s">
        <v>1730</v>
      </c>
      <c r="G10" s="128">
        <v>63.7</v>
      </c>
      <c r="I10" s="218">
        <v>109.7</v>
      </c>
      <c r="J10" s="105">
        <v>587.70000000000005</v>
      </c>
      <c r="L10" s="105">
        <v>133.25</v>
      </c>
    </row>
    <row r="11" spans="1:12" ht="19.5" thickBot="1">
      <c r="A11" s="61" t="s">
        <v>296</v>
      </c>
      <c r="G11" s="105">
        <v>99</v>
      </c>
      <c r="I11" s="218">
        <v>241.8</v>
      </c>
      <c r="J11" s="105">
        <v>384.8</v>
      </c>
      <c r="L11" s="105">
        <v>109.7</v>
      </c>
    </row>
    <row r="12" spans="1:12" ht="18.75">
      <c r="A12" s="61" t="s">
        <v>275</v>
      </c>
      <c r="G12" s="105">
        <v>134.47999999999999</v>
      </c>
      <c r="I12">
        <f>SUM(I8:I11)</f>
        <v>8560.1</v>
      </c>
      <c r="J12" s="105">
        <v>120.48</v>
      </c>
      <c r="L12" s="105">
        <v>1617.2</v>
      </c>
    </row>
    <row r="13" spans="1:12" ht="18.75">
      <c r="A13" s="61" t="s">
        <v>458</v>
      </c>
      <c r="C13" s="386">
        <v>39567327460</v>
      </c>
      <c r="G13" s="105">
        <v>103.6</v>
      </c>
      <c r="J13" s="105">
        <v>96.6</v>
      </c>
      <c r="L13" s="105">
        <v>587.70000000000005</v>
      </c>
    </row>
    <row r="14" spans="1:12" ht="18.75">
      <c r="A14" s="61" t="s">
        <v>287</v>
      </c>
      <c r="C14" s="386">
        <v>241225800</v>
      </c>
      <c r="G14" s="105">
        <v>94.7</v>
      </c>
      <c r="J14" s="105">
        <v>648.1</v>
      </c>
      <c r="L14" s="105">
        <v>384.8</v>
      </c>
    </row>
    <row r="15" spans="1:12" ht="19.5" thickBot="1">
      <c r="A15" s="61" t="s">
        <v>338</v>
      </c>
      <c r="C15" s="386">
        <v>38880469036</v>
      </c>
      <c r="G15" s="105">
        <v>127.11</v>
      </c>
      <c r="J15" s="105">
        <v>872.47</v>
      </c>
      <c r="L15" s="105">
        <v>120.48</v>
      </c>
    </row>
    <row r="16" spans="1:12" ht="19.5" thickBot="1">
      <c r="A16" s="61" t="s">
        <v>298</v>
      </c>
      <c r="C16" s="34">
        <v>497000000</v>
      </c>
      <c r="E16" s="383" t="s">
        <v>1721</v>
      </c>
      <c r="G16" s="130">
        <v>36.1</v>
      </c>
      <c r="J16" s="105">
        <v>543.9</v>
      </c>
      <c r="L16" s="105">
        <v>96.6</v>
      </c>
    </row>
    <row r="17" spans="1:12" ht="19.5" thickBot="1">
      <c r="A17" s="61" t="s">
        <v>309</v>
      </c>
      <c r="C17" s="386">
        <v>11451758940</v>
      </c>
      <c r="E17" s="384">
        <v>20952.8</v>
      </c>
      <c r="G17" s="131">
        <v>251.7</v>
      </c>
      <c r="J17" s="213">
        <f>SUM(J1:J16)</f>
        <v>8191.4400000000005</v>
      </c>
      <c r="L17" s="105">
        <v>648.1</v>
      </c>
    </row>
    <row r="18" spans="1:12" ht="18.75">
      <c r="A18" s="61" t="s">
        <v>494</v>
      </c>
      <c r="C18" s="387" t="s">
        <v>1731</v>
      </c>
      <c r="E18" s="215">
        <f>E16+E17</f>
        <v>21288.799999999999</v>
      </c>
      <c r="G18" s="126">
        <v>936.9</v>
      </c>
      <c r="L18" s="105">
        <v>872.47</v>
      </c>
    </row>
    <row r="19" spans="1:12" ht="18.75">
      <c r="A19" s="61" t="s">
        <v>484</v>
      </c>
      <c r="C19" s="386">
        <v>107435094</v>
      </c>
      <c r="G19" s="127">
        <v>164.5</v>
      </c>
      <c r="I19">
        <v>8560.17</v>
      </c>
      <c r="L19" s="105">
        <v>543.9</v>
      </c>
    </row>
    <row r="20" spans="1:12" ht="18.75">
      <c r="A20" s="61" t="s">
        <v>480</v>
      </c>
      <c r="C20" s="34">
        <f>SUM(C13:C19)</f>
        <v>90745216330</v>
      </c>
      <c r="G20" s="135">
        <v>109.8</v>
      </c>
      <c r="I20">
        <v>8560.1</v>
      </c>
      <c r="L20" s="213">
        <f>SUM(L1:L19)</f>
        <v>8560.17</v>
      </c>
    </row>
    <row r="21" spans="1:12" ht="18.75">
      <c r="A21" s="61" t="s">
        <v>497</v>
      </c>
      <c r="G21" s="125">
        <v>8.1999999999999993</v>
      </c>
    </row>
    <row r="22" spans="1:12" ht="18.75">
      <c r="A22" s="61" t="s">
        <v>157</v>
      </c>
      <c r="G22" s="125">
        <v>329.8</v>
      </c>
    </row>
    <row r="23" spans="1:12" ht="18.75">
      <c r="A23" s="61" t="s">
        <v>262</v>
      </c>
      <c r="C23" s="388" t="s">
        <v>1732</v>
      </c>
      <c r="G23" s="125">
        <v>3586.9</v>
      </c>
    </row>
    <row r="24" spans="1:12" ht="18.75">
      <c r="A24" s="61" t="s">
        <v>143</v>
      </c>
      <c r="C24" s="389">
        <v>107435094</v>
      </c>
      <c r="G24" s="136">
        <v>29.5</v>
      </c>
    </row>
    <row r="25" spans="1:12" ht="18.75">
      <c r="A25" s="61" t="s">
        <v>277</v>
      </c>
      <c r="C25" s="34">
        <f>C23+C24</f>
        <v>91541557436</v>
      </c>
      <c r="G25" s="105">
        <v>112.44</v>
      </c>
    </row>
    <row r="26" spans="1:12" ht="18.75">
      <c r="A26" s="61" t="s">
        <v>466</v>
      </c>
      <c r="G26" s="105">
        <v>147.57</v>
      </c>
    </row>
    <row r="27" spans="1:12" ht="18.75">
      <c r="A27" s="61" t="s">
        <v>441</v>
      </c>
      <c r="C27" s="168">
        <f>SUBTOTAL(9,C29:C1392)</f>
        <v>367964657844.34009</v>
      </c>
      <c r="G27" s="105">
        <v>143.53</v>
      </c>
    </row>
    <row r="28" spans="1:12" ht="18.75">
      <c r="A28" s="61" t="s">
        <v>118</v>
      </c>
      <c r="G28" s="105">
        <v>241.83</v>
      </c>
    </row>
    <row r="29" spans="1:12" ht="18.75">
      <c r="A29" s="61" t="s">
        <v>179</v>
      </c>
      <c r="G29" s="105">
        <v>135.69999999999999</v>
      </c>
    </row>
    <row r="30" spans="1:12" ht="18.75">
      <c r="A30" s="61" t="s">
        <v>336</v>
      </c>
      <c r="C30" s="389">
        <v>39567327460</v>
      </c>
      <c r="G30" s="105">
        <v>111.9</v>
      </c>
    </row>
    <row r="31" spans="1:12" ht="18.75">
      <c r="A31" s="61" t="s">
        <v>171</v>
      </c>
      <c r="C31" s="389">
        <v>241225800</v>
      </c>
      <c r="G31" s="105">
        <v>112.4</v>
      </c>
    </row>
    <row r="32" spans="1:12" ht="18.75">
      <c r="A32" s="61" t="s">
        <v>259</v>
      </c>
      <c r="C32" s="389">
        <v>38872382042.170052</v>
      </c>
      <c r="G32" s="105">
        <v>122.53</v>
      </c>
    </row>
    <row r="33" spans="1:7" ht="18.75">
      <c r="A33" s="61" t="s">
        <v>501</v>
      </c>
      <c r="C33" s="390">
        <v>497000000</v>
      </c>
      <c r="G33" s="105">
        <v>111.78</v>
      </c>
    </row>
    <row r="34" spans="1:7" ht="18.75">
      <c r="A34" s="61" t="s">
        <v>451</v>
      </c>
      <c r="C34" s="389">
        <v>11451758940</v>
      </c>
      <c r="G34" s="105">
        <v>132.97999999999999</v>
      </c>
    </row>
    <row r="35" spans="1:7" ht="18.75">
      <c r="A35" s="61" t="s">
        <v>453</v>
      </c>
      <c r="C35" s="390">
        <v>804428100</v>
      </c>
      <c r="G35" s="105">
        <v>72.790000000000006</v>
      </c>
    </row>
    <row r="36" spans="1:7" ht="18.75">
      <c r="A36" s="61" t="s">
        <v>228</v>
      </c>
      <c r="C36" s="389">
        <v>107435094</v>
      </c>
      <c r="G36" s="105">
        <v>132.81</v>
      </c>
    </row>
    <row r="37" spans="1:7" ht="18.75">
      <c r="A37" s="61" t="s">
        <v>470</v>
      </c>
      <c r="C37" s="34">
        <f>SUM(C30:C36)</f>
        <v>91541557436.170044</v>
      </c>
      <c r="G37" s="105">
        <v>135.5</v>
      </c>
    </row>
    <row r="38" spans="1:7" ht="18.75">
      <c r="A38" s="61" t="s">
        <v>248</v>
      </c>
      <c r="G38" s="105">
        <v>113.11</v>
      </c>
    </row>
    <row r="39" spans="1:7" ht="18.75">
      <c r="A39" s="61" t="s">
        <v>165</v>
      </c>
      <c r="G39" s="105">
        <v>135.53</v>
      </c>
    </row>
    <row r="40" spans="1:7" ht="19.5" thickBot="1">
      <c r="A40" s="61" t="s">
        <v>320</v>
      </c>
      <c r="C40" s="389">
        <v>91434122342</v>
      </c>
      <c r="E40" s="391">
        <v>99388800</v>
      </c>
      <c r="G40" s="105">
        <v>132.69999999999999</v>
      </c>
    </row>
    <row r="41" spans="1:7" ht="19.5" thickBot="1">
      <c r="A41" s="61" t="s">
        <v>283</v>
      </c>
      <c r="C41" s="389">
        <v>107435094</v>
      </c>
      <c r="E41" s="391">
        <v>683298000</v>
      </c>
      <c r="G41" s="105">
        <v>133.47999999999999</v>
      </c>
    </row>
    <row r="42" spans="1:7" ht="19.5" thickBot="1">
      <c r="A42" s="61" t="s">
        <v>538</v>
      </c>
      <c r="C42" s="34">
        <f>SUM(C40:C41)</f>
        <v>91541557436</v>
      </c>
      <c r="E42" s="391">
        <v>15529500</v>
      </c>
      <c r="G42" s="105">
        <v>133.13999999999999</v>
      </c>
    </row>
    <row r="43" spans="1:7" ht="19.5" thickBot="1">
      <c r="A43" s="61" t="s">
        <v>447</v>
      </c>
      <c r="E43" s="391">
        <v>6211800</v>
      </c>
      <c r="G43" s="105">
        <v>115.3</v>
      </c>
    </row>
    <row r="44" spans="1:7" ht="18.75">
      <c r="A44" s="61" t="s">
        <v>435</v>
      </c>
      <c r="C44" t="str">
        <f>[1]!vnd(C42)</f>
        <v>Chín mươi mốt tỷ, năm trăm bốn mươi mốt triệu, năm trăm năm mươi bảy nghìn, bốn trăm ba mươi sáu đồng chẵn.</v>
      </c>
      <c r="G44" s="105">
        <v>111.36</v>
      </c>
    </row>
    <row r="45" spans="1:7" ht="18.75">
      <c r="A45" s="61" t="s">
        <v>461</v>
      </c>
      <c r="G45" s="105">
        <v>112.01</v>
      </c>
    </row>
    <row r="46" spans="1:7" ht="37.5">
      <c r="A46" s="61" t="s">
        <v>195</v>
      </c>
      <c r="G46" s="105">
        <v>112.13</v>
      </c>
    </row>
    <row r="47" spans="1:7" ht="18.75">
      <c r="A47" s="61" t="s">
        <v>67</v>
      </c>
      <c r="G47" s="105">
        <v>132.63999999999999</v>
      </c>
    </row>
    <row r="48" spans="1:7" ht="18.75">
      <c r="A48" s="61" t="s">
        <v>183</v>
      </c>
      <c r="C48" s="34">
        <f>C49-C35</f>
        <v>497000000</v>
      </c>
      <c r="G48" s="105">
        <v>134.85</v>
      </c>
    </row>
    <row r="49" spans="1:7" ht="18.75">
      <c r="A49" s="61" t="s">
        <v>343</v>
      </c>
      <c r="C49">
        <v>1301428100</v>
      </c>
      <c r="G49" s="105">
        <v>133.25</v>
      </c>
    </row>
    <row r="50" spans="1:7" ht="18.75">
      <c r="A50" s="61" t="s">
        <v>329</v>
      </c>
      <c r="G50" s="105">
        <v>109.7</v>
      </c>
    </row>
    <row r="51" spans="1:7" ht="18.75">
      <c r="A51" s="61" t="s">
        <v>145</v>
      </c>
      <c r="G51" s="105">
        <v>110.5</v>
      </c>
    </row>
    <row r="52" spans="1:7" ht="18.75">
      <c r="A52" s="61" t="s">
        <v>317</v>
      </c>
      <c r="G52" s="105">
        <v>372.1</v>
      </c>
    </row>
    <row r="53" spans="1:7" ht="18.75">
      <c r="A53" s="61" t="s">
        <v>281</v>
      </c>
      <c r="G53" s="105">
        <v>1617.2</v>
      </c>
    </row>
    <row r="54" spans="1:7" ht="18.75">
      <c r="A54" s="61" t="s">
        <v>155</v>
      </c>
      <c r="G54" s="105">
        <v>587.70000000000005</v>
      </c>
    </row>
    <row r="55" spans="1:7" ht="18.75">
      <c r="A55" s="61" t="s">
        <v>150</v>
      </c>
      <c r="G55" s="105">
        <v>1103.8</v>
      </c>
    </row>
    <row r="56" spans="1:7" ht="18.75">
      <c r="A56" s="129" t="s">
        <v>305</v>
      </c>
      <c r="G56" s="105">
        <v>79</v>
      </c>
    </row>
    <row r="57" spans="1:7" ht="18.75">
      <c r="A57" s="61" t="s">
        <v>334</v>
      </c>
      <c r="G57" s="126">
        <v>197.7</v>
      </c>
    </row>
    <row r="58" spans="1:7" ht="18.75">
      <c r="A58" s="61" t="s">
        <v>160</v>
      </c>
      <c r="G58" s="127">
        <v>517.20000000000005</v>
      </c>
    </row>
    <row r="59" spans="1:7" ht="18.75">
      <c r="A59" s="61" t="s">
        <v>148</v>
      </c>
      <c r="G59" s="105">
        <v>384.8</v>
      </c>
    </row>
    <row r="60" spans="1:7" ht="18.75">
      <c r="A60" s="61" t="s">
        <v>307</v>
      </c>
      <c r="G60" s="105">
        <v>32.200000000000003</v>
      </c>
    </row>
    <row r="61" spans="1:7" ht="18.75">
      <c r="A61" s="61" t="s">
        <v>186</v>
      </c>
      <c r="G61" s="105">
        <v>110.35</v>
      </c>
    </row>
    <row r="62" spans="1:7" ht="18.75">
      <c r="A62" s="132" t="s">
        <v>209</v>
      </c>
      <c r="G62" s="105">
        <v>21.9</v>
      </c>
    </row>
    <row r="63" spans="1:7" ht="18.75">
      <c r="A63" s="61" t="s">
        <v>222</v>
      </c>
      <c r="G63" s="105">
        <v>36.18</v>
      </c>
    </row>
    <row r="64" spans="1:7" ht="18.75">
      <c r="A64" s="61" t="s">
        <v>325</v>
      </c>
      <c r="G64" s="128">
        <v>54.31</v>
      </c>
    </row>
    <row r="65" spans="1:9" ht="18.75">
      <c r="A65" s="61" t="s">
        <v>455</v>
      </c>
      <c r="G65" s="105">
        <v>120.48</v>
      </c>
    </row>
    <row r="66" spans="1:9" ht="18.75">
      <c r="A66" s="61" t="s">
        <v>463</v>
      </c>
      <c r="G66" s="105">
        <v>85</v>
      </c>
    </row>
    <row r="67" spans="1:9" ht="18.75">
      <c r="A67" s="61" t="s">
        <v>220</v>
      </c>
      <c r="G67" s="105">
        <v>85</v>
      </c>
    </row>
    <row r="68" spans="1:9" ht="18.75">
      <c r="A68" s="61" t="s">
        <v>294</v>
      </c>
      <c r="G68" s="105">
        <v>85</v>
      </c>
    </row>
    <row r="69" spans="1:9" ht="18.75">
      <c r="A69" s="61" t="s">
        <v>327</v>
      </c>
      <c r="G69" s="105">
        <v>85.2</v>
      </c>
    </row>
    <row r="70" spans="1:9" ht="18.75">
      <c r="A70" s="61" t="s">
        <v>140</v>
      </c>
      <c r="G70" s="105">
        <v>84.3</v>
      </c>
    </row>
    <row r="71" spans="1:9" ht="19.5" thickBot="1">
      <c r="A71" s="61" t="s">
        <v>245</v>
      </c>
      <c r="G71" s="105">
        <v>0.7</v>
      </c>
    </row>
    <row r="72" spans="1:9" ht="19.5" thickBot="1">
      <c r="A72" s="61" t="s">
        <v>269</v>
      </c>
      <c r="G72" s="105">
        <v>85</v>
      </c>
      <c r="I72" s="214" t="s">
        <v>979</v>
      </c>
    </row>
    <row r="73" spans="1:9" ht="19.5" thickBot="1">
      <c r="A73" s="61" t="s">
        <v>438</v>
      </c>
      <c r="G73" s="105">
        <v>73.900000000000006</v>
      </c>
      <c r="I73" s="216">
        <v>21053</v>
      </c>
    </row>
    <row r="74" spans="1:9" ht="18.75">
      <c r="A74" s="61" t="s">
        <v>292</v>
      </c>
      <c r="F74">
        <v>3216.1600000000003</v>
      </c>
      <c r="G74" s="105">
        <v>38.299999999999997</v>
      </c>
      <c r="I74" s="215">
        <f>I72+I73</f>
        <v>21288.799999999999</v>
      </c>
    </row>
    <row r="75" spans="1:9" ht="18.75">
      <c r="A75" s="61" t="s">
        <v>256</v>
      </c>
      <c r="G75" s="130">
        <v>100.2</v>
      </c>
    </row>
    <row r="76" spans="1:9" ht="18.75">
      <c r="A76" s="61" t="s">
        <v>137</v>
      </c>
      <c r="G76" s="105">
        <v>96.6</v>
      </c>
    </row>
    <row r="77" spans="1:9" ht="18.75">
      <c r="A77" s="61" t="s">
        <v>300</v>
      </c>
      <c r="G77" s="105">
        <v>648.1</v>
      </c>
    </row>
    <row r="78" spans="1:9" ht="18.75">
      <c r="A78" s="114" t="s">
        <v>43</v>
      </c>
      <c r="G78" s="105">
        <v>872.47</v>
      </c>
    </row>
    <row r="79" spans="1:9" ht="18.75">
      <c r="A79" s="129" t="s">
        <v>173</v>
      </c>
      <c r="G79" s="105">
        <v>543.9</v>
      </c>
    </row>
    <row r="80" spans="1:9" ht="18.75">
      <c r="A80" s="61" t="s">
        <v>102</v>
      </c>
      <c r="G80" s="105">
        <v>99.62</v>
      </c>
    </row>
    <row r="81" spans="1:7" ht="18.75">
      <c r="A81" s="61" t="s">
        <v>112</v>
      </c>
      <c r="G81" s="213">
        <f>SUM(G1:G80)</f>
        <v>21053.020000000008</v>
      </c>
    </row>
    <row r="82" spans="1:7" ht="18.75">
      <c r="A82" s="61" t="s">
        <v>252</v>
      </c>
    </row>
    <row r="83" spans="1:7" ht="18.75">
      <c r="A83" s="61" t="s">
        <v>429</v>
      </c>
    </row>
    <row r="84" spans="1:7" ht="18.75">
      <c r="A84" s="61" t="s">
        <v>236</v>
      </c>
    </row>
    <row r="85" spans="1:7" ht="18.75">
      <c r="A85" s="61" t="s">
        <v>98</v>
      </c>
    </row>
    <row r="86" spans="1:7" ht="56.25">
      <c r="A86" s="61" t="s">
        <v>422</v>
      </c>
    </row>
    <row r="87" spans="1:7" ht="18.75">
      <c r="A87" s="61"/>
    </row>
    <row r="88" spans="1:7" ht="18.75">
      <c r="A88" s="61"/>
    </row>
    <row r="89" spans="1:7" ht="18.75">
      <c r="A89" s="61"/>
    </row>
    <row r="90" spans="1:7" ht="18.75">
      <c r="A90" s="61"/>
    </row>
    <row r="91" spans="1:7" ht="18.75">
      <c r="A91" s="61"/>
    </row>
    <row r="92" spans="1:7" ht="18.75">
      <c r="A92" s="77"/>
    </row>
  </sheetData>
  <sortState ref="A1:A92">
    <sortCondition ref="A1"/>
  </sortState>
  <conditionalFormatting sqref="A1:A1048576">
    <cfRule type="duplicateValues" dxfId="0" priority="1"/>
  </conditionalFormatting>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46"/>
  <sheetViews>
    <sheetView topLeftCell="H7" zoomScale="145" zoomScaleNormal="145" workbookViewId="0">
      <selection activeCell="Q8" sqref="Q8"/>
    </sheetView>
  </sheetViews>
  <sheetFormatPr defaultRowHeight="14.25"/>
  <cols>
    <col min="1" max="1" width="52.375" customWidth="1"/>
    <col min="2" max="2" width="5.625" bestFit="1" customWidth="1"/>
    <col min="3" max="3" width="12" bestFit="1" customWidth="1"/>
    <col min="4" max="4" width="13.875" customWidth="1"/>
    <col min="5" max="5" width="10.375" style="155" bestFit="1" customWidth="1"/>
    <col min="6" max="6" width="30.875" customWidth="1"/>
    <col min="8" max="8" width="21.625" bestFit="1" customWidth="1"/>
    <col min="9" max="9" width="7.875" bestFit="1" customWidth="1"/>
    <col min="10" max="10" width="7.125" bestFit="1" customWidth="1"/>
    <col min="11" max="11" width="10.125" bestFit="1" customWidth="1"/>
    <col min="13" max="13" width="36.875" bestFit="1" customWidth="1"/>
    <col min="14" max="14" width="6.125" bestFit="1" customWidth="1"/>
    <col min="15" max="15" width="4.625" bestFit="1" customWidth="1"/>
    <col min="16" max="17" width="13.125" bestFit="1" customWidth="1"/>
    <col min="19" max="19" width="44" bestFit="1" customWidth="1"/>
    <col min="20" max="20" width="10.5" bestFit="1" customWidth="1"/>
    <col min="21" max="21" width="13.125" bestFit="1" customWidth="1"/>
    <col min="22" max="22" width="14" customWidth="1"/>
  </cols>
  <sheetData>
    <row r="1" spans="1:22" ht="18.75">
      <c r="A1" s="20" t="s">
        <v>18</v>
      </c>
      <c r="B1" s="20" t="s">
        <v>555</v>
      </c>
      <c r="C1" s="21" t="s">
        <v>556</v>
      </c>
      <c r="D1" t="s">
        <v>767</v>
      </c>
      <c r="H1" s="32" t="s">
        <v>15</v>
      </c>
      <c r="I1" s="33" t="s">
        <v>555</v>
      </c>
      <c r="J1" s="33" t="s">
        <v>559</v>
      </c>
      <c r="K1" s="34"/>
      <c r="M1" s="42" t="s">
        <v>400</v>
      </c>
      <c r="N1" s="43" t="s">
        <v>555</v>
      </c>
      <c r="O1" s="43" t="s">
        <v>559</v>
      </c>
      <c r="P1" s="44" t="s">
        <v>401</v>
      </c>
      <c r="S1" s="49" t="s">
        <v>565</v>
      </c>
      <c r="T1" s="50" t="s">
        <v>566</v>
      </c>
      <c r="U1" s="44" t="s">
        <v>567</v>
      </c>
      <c r="V1" s="44" t="s">
        <v>568</v>
      </c>
    </row>
    <row r="2" spans="1:22" ht="75">
      <c r="A2" s="22" t="s">
        <v>557</v>
      </c>
      <c r="B2" s="23"/>
      <c r="C2" s="21">
        <v>22203.754999999932</v>
      </c>
      <c r="H2" s="35" t="s">
        <v>557</v>
      </c>
      <c r="I2" s="23"/>
      <c r="J2" s="23">
        <v>749</v>
      </c>
      <c r="K2" s="34"/>
      <c r="M2" s="45" t="s">
        <v>557</v>
      </c>
      <c r="N2" s="43"/>
      <c r="O2" s="43">
        <v>633</v>
      </c>
      <c r="P2" s="44"/>
      <c r="S2" s="45" t="s">
        <v>965</v>
      </c>
      <c r="T2" s="51">
        <v>1370.8999999999999</v>
      </c>
      <c r="U2" s="44">
        <v>2160000</v>
      </c>
      <c r="V2" s="44"/>
    </row>
    <row r="3" spans="1:22" ht="75">
      <c r="A3" s="22" t="s">
        <v>1167</v>
      </c>
      <c r="B3" s="24" t="s">
        <v>38</v>
      </c>
      <c r="C3" s="21">
        <v>0.56999999999999995</v>
      </c>
      <c r="D3">
        <f>ROUND(E3*90%,0)</f>
        <v>2036769</v>
      </c>
      <c r="E3" s="592">
        <v>2263077</v>
      </c>
      <c r="F3" t="s">
        <v>2165</v>
      </c>
      <c r="H3" s="35" t="s">
        <v>193</v>
      </c>
      <c r="I3" s="23" t="s">
        <v>44</v>
      </c>
      <c r="J3" s="23">
        <v>2</v>
      </c>
      <c r="K3" s="34">
        <v>2400000</v>
      </c>
      <c r="M3" s="45" t="s">
        <v>577</v>
      </c>
      <c r="N3" s="46" t="s">
        <v>560</v>
      </c>
      <c r="O3" s="43">
        <v>39</v>
      </c>
      <c r="P3" s="44">
        <v>10000000</v>
      </c>
      <c r="S3" s="52" t="s">
        <v>966</v>
      </c>
      <c r="T3" s="53">
        <v>10095.600000000002</v>
      </c>
      <c r="U3" s="44">
        <v>2160000</v>
      </c>
      <c r="V3" s="44">
        <f>450000*3</f>
        <v>1350000</v>
      </c>
    </row>
    <row r="4" spans="1:22" ht="75">
      <c r="A4" s="25" t="s">
        <v>1272</v>
      </c>
      <c r="B4" s="12" t="s">
        <v>38</v>
      </c>
      <c r="C4" s="14">
        <v>1.2030000000000001</v>
      </c>
      <c r="D4">
        <f>ROUND(E4*90%,0)</f>
        <v>2704619</v>
      </c>
      <c r="E4" s="592">
        <v>3005132</v>
      </c>
      <c r="F4" t="s">
        <v>2166</v>
      </c>
      <c r="H4" s="36" t="s">
        <v>302</v>
      </c>
      <c r="I4" s="24" t="s">
        <v>44</v>
      </c>
      <c r="J4" s="37">
        <v>2</v>
      </c>
      <c r="K4" s="34">
        <v>360000</v>
      </c>
      <c r="M4" s="47" t="s">
        <v>579</v>
      </c>
      <c r="N4" s="46" t="s">
        <v>560</v>
      </c>
      <c r="O4" s="46">
        <v>77</v>
      </c>
      <c r="P4" s="44">
        <v>17000000</v>
      </c>
      <c r="S4" s="47" t="s">
        <v>392</v>
      </c>
      <c r="T4" s="54">
        <v>125.4</v>
      </c>
      <c r="U4" s="44">
        <v>3015000</v>
      </c>
      <c r="V4" s="44"/>
    </row>
    <row r="5" spans="1:22" ht="75">
      <c r="A5" s="26" t="s">
        <v>1161</v>
      </c>
      <c r="B5" s="24" t="s">
        <v>27</v>
      </c>
      <c r="C5" s="27">
        <v>2.25</v>
      </c>
      <c r="D5">
        <v>295078</v>
      </c>
      <c r="E5" s="155">
        <v>295078</v>
      </c>
      <c r="H5" s="38" t="s">
        <v>302</v>
      </c>
      <c r="I5" s="24"/>
      <c r="J5" s="24">
        <v>4</v>
      </c>
      <c r="K5" s="34">
        <v>360000</v>
      </c>
      <c r="M5" s="47" t="s">
        <v>578</v>
      </c>
      <c r="N5" s="46" t="s">
        <v>560</v>
      </c>
      <c r="O5" s="46">
        <v>100</v>
      </c>
      <c r="P5" s="44">
        <v>13000000</v>
      </c>
      <c r="S5" s="47" t="s">
        <v>394</v>
      </c>
      <c r="T5" s="54">
        <v>1882.4</v>
      </c>
      <c r="U5" s="44">
        <v>3015000</v>
      </c>
      <c r="V5" s="44">
        <f>3*450000</f>
        <v>1350000</v>
      </c>
    </row>
    <row r="6" spans="1:22" ht="56.25">
      <c r="A6" s="26" t="s">
        <v>1137</v>
      </c>
      <c r="B6" s="24" t="s">
        <v>38</v>
      </c>
      <c r="C6" s="27">
        <v>1.04</v>
      </c>
      <c r="D6">
        <v>4676799</v>
      </c>
      <c r="H6" s="38" t="s">
        <v>206</v>
      </c>
      <c r="I6" s="24" t="s">
        <v>44</v>
      </c>
      <c r="J6" s="24">
        <v>1</v>
      </c>
      <c r="K6" s="34">
        <v>356000</v>
      </c>
      <c r="M6" s="48" t="s">
        <v>561</v>
      </c>
      <c r="N6" s="46" t="s">
        <v>409</v>
      </c>
      <c r="O6" s="46">
        <v>75</v>
      </c>
      <c r="P6" s="44">
        <v>6447960</v>
      </c>
      <c r="Q6" s="44">
        <f>17911*30*12</f>
        <v>6447960</v>
      </c>
      <c r="S6" s="47" t="s">
        <v>973</v>
      </c>
      <c r="T6" s="53">
        <f>30163.87-300</f>
        <v>29863.87</v>
      </c>
      <c r="U6" s="44">
        <v>1679000</v>
      </c>
      <c r="V6" s="44"/>
    </row>
    <row r="7" spans="1:22" ht="56.25">
      <c r="A7" s="26" t="s">
        <v>1187</v>
      </c>
      <c r="B7" s="24" t="s">
        <v>38</v>
      </c>
      <c r="C7" s="27">
        <v>1.248</v>
      </c>
      <c r="D7">
        <v>4676799</v>
      </c>
      <c r="H7" s="1" t="s">
        <v>68</v>
      </c>
      <c r="I7" s="2" t="s">
        <v>44</v>
      </c>
      <c r="J7" s="2">
        <v>4</v>
      </c>
      <c r="K7" s="34">
        <v>450000</v>
      </c>
      <c r="M7" s="48" t="s">
        <v>562</v>
      </c>
      <c r="N7" s="46" t="s">
        <v>409</v>
      </c>
      <c r="O7" s="46">
        <v>264</v>
      </c>
      <c r="P7" s="44">
        <v>12895920</v>
      </c>
      <c r="Q7" s="44">
        <f>17911*30*24</f>
        <v>12895920</v>
      </c>
      <c r="S7" s="47" t="s">
        <v>974</v>
      </c>
      <c r="T7" s="53">
        <v>44262.200000000004</v>
      </c>
      <c r="U7" s="44">
        <v>1679000</v>
      </c>
      <c r="V7" s="44">
        <f>3*450000</f>
        <v>1350000</v>
      </c>
    </row>
    <row r="8" spans="1:22" ht="112.5">
      <c r="A8" s="26" t="s">
        <v>1113</v>
      </c>
      <c r="B8" s="24" t="s">
        <v>38</v>
      </c>
      <c r="C8" s="27">
        <v>0.08</v>
      </c>
      <c r="D8">
        <v>5994000</v>
      </c>
      <c r="E8" s="155">
        <v>5994000</v>
      </c>
      <c r="H8" s="38" t="s">
        <v>86</v>
      </c>
      <c r="I8" s="24" t="s">
        <v>44</v>
      </c>
      <c r="J8" s="24">
        <v>1</v>
      </c>
      <c r="K8" s="34">
        <v>450000</v>
      </c>
      <c r="M8" s="48" t="s">
        <v>563</v>
      </c>
      <c r="N8" s="46" t="s">
        <v>409</v>
      </c>
      <c r="O8" s="46">
        <v>25</v>
      </c>
      <c r="P8" s="44">
        <v>1611990</v>
      </c>
      <c r="Q8" s="44">
        <f>17911*30*3</f>
        <v>1611990</v>
      </c>
      <c r="S8" s="47" t="s">
        <v>569</v>
      </c>
      <c r="T8" s="53">
        <v>33.5</v>
      </c>
      <c r="U8" s="44"/>
      <c r="V8" s="44"/>
    </row>
    <row r="9" spans="1:22" ht="75">
      <c r="A9" s="26" t="s">
        <v>1157</v>
      </c>
      <c r="B9" s="24" t="s">
        <v>38</v>
      </c>
      <c r="C9" s="27">
        <v>0.35099999999999998</v>
      </c>
      <c r="D9">
        <f t="shared" ref="D9:D10" si="0">ROUND(E9*90%,0)</f>
        <v>2036769</v>
      </c>
      <c r="E9" s="592">
        <v>2263077</v>
      </c>
      <c r="F9" t="s">
        <v>2165</v>
      </c>
      <c r="H9" s="38" t="s">
        <v>128</v>
      </c>
      <c r="I9" s="24" t="s">
        <v>44</v>
      </c>
      <c r="J9" s="24">
        <v>1</v>
      </c>
      <c r="K9" s="34">
        <v>473000</v>
      </c>
      <c r="M9" s="48" t="s">
        <v>564</v>
      </c>
      <c r="N9" s="46" t="s">
        <v>409</v>
      </c>
      <c r="O9" s="46">
        <v>53</v>
      </c>
      <c r="P9" s="44">
        <v>3223980</v>
      </c>
      <c r="Q9" s="44">
        <f>17911*30*6</f>
        <v>3223980</v>
      </c>
      <c r="S9" s="47" t="s">
        <v>967</v>
      </c>
      <c r="T9" s="53">
        <v>14450.42</v>
      </c>
      <c r="U9" s="44">
        <v>1469000</v>
      </c>
      <c r="V9" s="44"/>
    </row>
    <row r="10" spans="1:22" ht="75">
      <c r="A10" s="26" t="s">
        <v>1157</v>
      </c>
      <c r="B10" s="24" t="s">
        <v>38</v>
      </c>
      <c r="C10" s="27">
        <v>3.4539999999999997</v>
      </c>
      <c r="D10">
        <f t="shared" si="0"/>
        <v>2036769</v>
      </c>
      <c r="E10" s="592">
        <v>2263077</v>
      </c>
      <c r="F10" t="s">
        <v>2165</v>
      </c>
      <c r="H10" s="38" t="s">
        <v>315</v>
      </c>
      <c r="I10" s="24" t="s">
        <v>44</v>
      </c>
      <c r="J10" s="24">
        <v>5</v>
      </c>
      <c r="K10" s="34">
        <v>291000</v>
      </c>
      <c r="P10" s="5"/>
      <c r="S10" s="55" t="s">
        <v>968</v>
      </c>
      <c r="T10" s="53">
        <v>79401.500000000015</v>
      </c>
      <c r="U10" s="44">
        <v>1469000</v>
      </c>
      <c r="V10" s="44">
        <f>3*306000</f>
        <v>918000</v>
      </c>
    </row>
    <row r="11" spans="1:22" ht="75">
      <c r="A11" s="26" t="s">
        <v>1017</v>
      </c>
      <c r="B11" s="24" t="s">
        <v>38</v>
      </c>
      <c r="C11" s="27">
        <v>0.66500000000000004</v>
      </c>
      <c r="D11">
        <v>5712071</v>
      </c>
      <c r="E11" s="155">
        <v>5712071</v>
      </c>
      <c r="H11" s="38" t="s">
        <v>121</v>
      </c>
      <c r="I11" s="24" t="s">
        <v>44</v>
      </c>
      <c r="J11" s="24">
        <v>1</v>
      </c>
      <c r="K11" s="34">
        <v>70000</v>
      </c>
      <c r="M11">
        <v>17911</v>
      </c>
      <c r="S11" s="56" t="s">
        <v>969</v>
      </c>
      <c r="T11" s="53">
        <v>358.4</v>
      </c>
      <c r="U11" s="44">
        <v>10830000</v>
      </c>
      <c r="V11" s="44"/>
    </row>
    <row r="12" spans="1:22" ht="56.25">
      <c r="A12" s="26" t="s">
        <v>1183</v>
      </c>
      <c r="B12" s="24" t="s">
        <v>38</v>
      </c>
      <c r="C12" s="27">
        <v>0.53600000000000003</v>
      </c>
      <c r="D12">
        <v>2704619</v>
      </c>
      <c r="H12" s="38" t="s">
        <v>133</v>
      </c>
      <c r="I12" s="24" t="s">
        <v>44</v>
      </c>
      <c r="J12" s="24">
        <v>3</v>
      </c>
      <c r="K12" s="34">
        <v>283000</v>
      </c>
      <c r="S12" s="47" t="s">
        <v>975</v>
      </c>
      <c r="T12" s="54">
        <f>300+814.1</f>
        <v>1114.0999999999999</v>
      </c>
      <c r="U12" s="44">
        <v>7220000</v>
      </c>
      <c r="V12" s="44"/>
    </row>
    <row r="13" spans="1:22" ht="75">
      <c r="A13" s="26" t="s">
        <v>1158</v>
      </c>
      <c r="B13" s="24" t="s">
        <v>38</v>
      </c>
      <c r="C13" s="27">
        <v>1.768</v>
      </c>
      <c r="D13">
        <v>4676799</v>
      </c>
      <c r="H13" s="38" t="s">
        <v>87</v>
      </c>
      <c r="I13" s="24" t="s">
        <v>44</v>
      </c>
      <c r="J13" s="24">
        <v>2</v>
      </c>
      <c r="K13" s="34">
        <v>93000</v>
      </c>
      <c r="S13" s="56" t="s">
        <v>970</v>
      </c>
      <c r="T13" s="53">
        <v>14.5</v>
      </c>
      <c r="U13" s="44">
        <v>7581000</v>
      </c>
      <c r="V13" s="44"/>
    </row>
    <row r="14" spans="1:22" ht="56.25">
      <c r="A14" s="26" t="s">
        <v>1195</v>
      </c>
      <c r="B14" s="24" t="s">
        <v>38</v>
      </c>
      <c r="C14" s="27">
        <v>3.85</v>
      </c>
      <c r="D14">
        <v>995279</v>
      </c>
      <c r="H14" s="38" t="s">
        <v>189</v>
      </c>
      <c r="I14" s="24" t="s">
        <v>44</v>
      </c>
      <c r="J14" s="24">
        <v>2</v>
      </c>
      <c r="K14" s="34">
        <v>517000</v>
      </c>
      <c r="S14" s="47" t="s">
        <v>976</v>
      </c>
      <c r="T14" s="54">
        <v>606.6</v>
      </c>
      <c r="U14" s="44">
        <v>5054000</v>
      </c>
      <c r="V14" s="44"/>
    </row>
    <row r="15" spans="1:22" ht="81">
      <c r="A15" s="58" t="s">
        <v>1252</v>
      </c>
      <c r="B15" s="24" t="s">
        <v>27</v>
      </c>
      <c r="C15" s="27"/>
      <c r="D15" s="622">
        <v>588447</v>
      </c>
      <c r="H15" s="38" t="s">
        <v>2160</v>
      </c>
      <c r="I15" s="24"/>
      <c r="J15" s="24"/>
      <c r="K15" s="34">
        <v>120000</v>
      </c>
      <c r="S15" s="10" t="s">
        <v>591</v>
      </c>
      <c r="T15" s="54"/>
      <c r="U15" s="44">
        <v>2050000</v>
      </c>
      <c r="V15" s="44"/>
    </row>
    <row r="16" spans="1:22" ht="75">
      <c r="A16" s="25" t="s">
        <v>1301</v>
      </c>
      <c r="B16" s="12" t="s">
        <v>27</v>
      </c>
      <c r="C16" s="13">
        <v>14.08</v>
      </c>
      <c r="D16">
        <v>1380011</v>
      </c>
      <c r="E16" s="155">
        <v>1380011</v>
      </c>
      <c r="H16" s="38" t="s">
        <v>217</v>
      </c>
      <c r="I16" s="24" t="s">
        <v>44</v>
      </c>
      <c r="J16" s="24">
        <v>63</v>
      </c>
      <c r="K16" s="34">
        <v>132000</v>
      </c>
      <c r="S16" s="57" t="s">
        <v>971</v>
      </c>
      <c r="T16" s="53">
        <v>73.599999999999994</v>
      </c>
      <c r="U16" s="44">
        <v>5307000</v>
      </c>
      <c r="V16" s="44"/>
    </row>
    <row r="17" spans="1:22" ht="56.25">
      <c r="A17" s="26" t="s">
        <v>1235</v>
      </c>
      <c r="B17" s="24" t="s">
        <v>38</v>
      </c>
      <c r="C17" s="27">
        <v>3.7440000000000002</v>
      </c>
      <c r="D17">
        <v>800308</v>
      </c>
      <c r="E17" s="155">
        <v>800308</v>
      </c>
      <c r="H17" s="38" t="s">
        <v>52</v>
      </c>
      <c r="I17" s="24" t="s">
        <v>44</v>
      </c>
      <c r="J17" s="24">
        <v>99</v>
      </c>
      <c r="K17" s="34">
        <v>76000</v>
      </c>
      <c r="S17" s="47" t="s">
        <v>977</v>
      </c>
      <c r="T17" s="54">
        <v>61.899999999999991</v>
      </c>
      <c r="U17" s="44">
        <v>3538000</v>
      </c>
      <c r="V17" s="44"/>
    </row>
    <row r="18" spans="1:22" ht="75">
      <c r="A18" s="26" t="s">
        <v>1236</v>
      </c>
      <c r="B18" s="24" t="s">
        <v>38</v>
      </c>
      <c r="C18" s="27">
        <v>1.2</v>
      </c>
      <c r="D18">
        <v>995279</v>
      </c>
      <c r="H18" s="38" t="s">
        <v>53</v>
      </c>
      <c r="I18" s="24" t="s">
        <v>44</v>
      </c>
      <c r="J18" s="24">
        <v>134</v>
      </c>
      <c r="K18" s="34">
        <v>34000</v>
      </c>
      <c r="S18" s="57" t="s">
        <v>972</v>
      </c>
      <c r="T18" s="53">
        <v>76.400000000000006</v>
      </c>
      <c r="U18" s="44">
        <v>3715000</v>
      </c>
      <c r="V18" s="44"/>
    </row>
    <row r="19" spans="1:22" ht="56.25">
      <c r="A19" s="26" t="s">
        <v>1086</v>
      </c>
      <c r="B19" s="24" t="s">
        <v>44</v>
      </c>
      <c r="C19" s="27">
        <v>1</v>
      </c>
      <c r="D19">
        <v>3793079</v>
      </c>
      <c r="E19" s="155">
        <v>3793079</v>
      </c>
      <c r="H19" s="1" t="s">
        <v>242</v>
      </c>
      <c r="I19" s="2" t="s">
        <v>44</v>
      </c>
      <c r="J19" s="2">
        <v>2</v>
      </c>
      <c r="K19" s="34">
        <v>800000</v>
      </c>
      <c r="S19" s="56" t="s">
        <v>978</v>
      </c>
      <c r="T19" s="53">
        <v>40</v>
      </c>
      <c r="U19" s="44">
        <v>2477000</v>
      </c>
      <c r="V19" s="44"/>
    </row>
    <row r="20" spans="1:22" ht="20.25">
      <c r="A20" s="25" t="s">
        <v>1254</v>
      </c>
      <c r="B20" s="12" t="s">
        <v>27</v>
      </c>
      <c r="C20" s="14">
        <v>18.23</v>
      </c>
      <c r="D20">
        <v>873908</v>
      </c>
      <c r="E20" s="155">
        <v>873908</v>
      </c>
      <c r="H20" s="38" t="s">
        <v>191</v>
      </c>
      <c r="I20" s="24" t="s">
        <v>44</v>
      </c>
      <c r="J20" s="24">
        <v>2</v>
      </c>
      <c r="K20" s="34">
        <v>580000</v>
      </c>
    </row>
    <row r="21" spans="1:22" ht="20.25">
      <c r="A21" s="25" t="s">
        <v>1312</v>
      </c>
      <c r="B21" s="12" t="s">
        <v>27</v>
      </c>
      <c r="C21" s="14">
        <v>22.05</v>
      </c>
      <c r="D21">
        <f>ROUND(E21*90%,0)</f>
        <v>873908</v>
      </c>
      <c r="E21" s="592">
        <v>971009</v>
      </c>
      <c r="F21" t="s">
        <v>2167</v>
      </c>
      <c r="H21" s="38" t="s">
        <v>134</v>
      </c>
      <c r="I21" s="24" t="s">
        <v>44</v>
      </c>
      <c r="J21" s="24">
        <v>1</v>
      </c>
      <c r="K21" s="34">
        <v>360000</v>
      </c>
    </row>
    <row r="22" spans="1:22" ht="20.25">
      <c r="A22" s="15" t="s">
        <v>1288</v>
      </c>
      <c r="B22" s="17" t="s">
        <v>27</v>
      </c>
      <c r="C22" s="19">
        <v>24</v>
      </c>
      <c r="D22">
        <v>1229116</v>
      </c>
      <c r="E22" s="155">
        <v>1229116</v>
      </c>
      <c r="H22" s="38" t="s">
        <v>323</v>
      </c>
      <c r="I22" s="24" t="s">
        <v>44</v>
      </c>
      <c r="J22" s="24">
        <v>4</v>
      </c>
      <c r="K22" s="34">
        <v>120000</v>
      </c>
    </row>
    <row r="23" spans="1:22" ht="20.25">
      <c r="A23" s="25" t="s">
        <v>1296</v>
      </c>
      <c r="B23" s="12" t="s">
        <v>27</v>
      </c>
      <c r="C23" s="14">
        <v>15</v>
      </c>
      <c r="D23">
        <v>748631</v>
      </c>
      <c r="E23" s="155">
        <v>748631</v>
      </c>
      <c r="H23" s="38" t="s">
        <v>311</v>
      </c>
      <c r="I23" s="24" t="s">
        <v>44</v>
      </c>
      <c r="J23" s="24">
        <v>4</v>
      </c>
      <c r="K23" s="34">
        <v>1068000</v>
      </c>
    </row>
    <row r="24" spans="1:22" ht="20.25">
      <c r="A24" s="26" t="s">
        <v>997</v>
      </c>
      <c r="B24" s="24" t="s">
        <v>38</v>
      </c>
      <c r="C24" s="27">
        <v>56.95</v>
      </c>
      <c r="D24" t="s">
        <v>1316</v>
      </c>
      <c r="E24" s="155" t="s">
        <v>35</v>
      </c>
      <c r="H24" s="16" t="s">
        <v>483</v>
      </c>
      <c r="I24" s="17" t="s">
        <v>44</v>
      </c>
      <c r="J24" s="17">
        <v>1</v>
      </c>
      <c r="K24" s="34">
        <v>679000</v>
      </c>
    </row>
    <row r="25" spans="1:22" ht="20.25">
      <c r="A25" s="26" t="s">
        <v>995</v>
      </c>
      <c r="B25" s="24" t="s">
        <v>38</v>
      </c>
      <c r="C25" s="28">
        <v>637.70000000000005</v>
      </c>
      <c r="D25" t="s">
        <v>1316</v>
      </c>
      <c r="E25" s="155" t="s">
        <v>35</v>
      </c>
      <c r="H25" s="16" t="s">
        <v>474</v>
      </c>
      <c r="I25" s="17" t="s">
        <v>44</v>
      </c>
      <c r="J25" s="17">
        <v>2</v>
      </c>
      <c r="K25" s="34">
        <v>308000</v>
      </c>
    </row>
    <row r="26" spans="1:22" ht="33.75">
      <c r="A26" s="26" t="s">
        <v>1111</v>
      </c>
      <c r="B26" s="24" t="s">
        <v>27</v>
      </c>
      <c r="C26" s="27">
        <v>18</v>
      </c>
      <c r="D26">
        <v>1238791</v>
      </c>
      <c r="E26" s="155">
        <v>1238791</v>
      </c>
      <c r="H26" s="16" t="s">
        <v>475</v>
      </c>
      <c r="I26" s="17" t="s">
        <v>44</v>
      </c>
      <c r="J26" s="17">
        <v>2</v>
      </c>
      <c r="K26" s="34">
        <v>150000</v>
      </c>
    </row>
    <row r="27" spans="1:22" ht="16.5">
      <c r="A27" s="26" t="s">
        <v>1168</v>
      </c>
      <c r="B27" s="24" t="s">
        <v>38</v>
      </c>
      <c r="C27" s="27">
        <v>0.39200000000000002</v>
      </c>
      <c r="D27">
        <v>2132067</v>
      </c>
      <c r="E27" s="155">
        <v>2132067</v>
      </c>
      <c r="H27" s="38" t="s">
        <v>66</v>
      </c>
      <c r="I27" s="24" t="s">
        <v>44</v>
      </c>
      <c r="J27" s="24">
        <v>12</v>
      </c>
      <c r="K27" s="34">
        <v>450000</v>
      </c>
    </row>
    <row r="28" spans="1:22" ht="16.5">
      <c r="A28" s="26" t="s">
        <v>1220</v>
      </c>
      <c r="B28" s="24" t="s">
        <v>38</v>
      </c>
      <c r="C28" s="27">
        <v>1.0469999999999999</v>
      </c>
      <c r="D28">
        <v>2036769</v>
      </c>
      <c r="E28" s="155">
        <v>2036769</v>
      </c>
      <c r="H28" s="38" t="s">
        <v>64</v>
      </c>
      <c r="I28" s="24" t="s">
        <v>44</v>
      </c>
      <c r="J28" s="24">
        <v>2</v>
      </c>
      <c r="K28" s="34">
        <v>390000</v>
      </c>
    </row>
    <row r="29" spans="1:22" ht="16.5">
      <c r="A29" s="26" t="s">
        <v>1054</v>
      </c>
      <c r="B29" s="24" t="s">
        <v>27</v>
      </c>
      <c r="C29" s="27">
        <v>16.909999999999997</v>
      </c>
      <c r="D29">
        <v>1398600</v>
      </c>
      <c r="E29" s="155">
        <v>1398600</v>
      </c>
      <c r="H29" s="38" t="s">
        <v>49</v>
      </c>
      <c r="I29" s="24" t="s">
        <v>44</v>
      </c>
      <c r="J29" s="24">
        <v>8</v>
      </c>
      <c r="K29" s="34">
        <v>248000</v>
      </c>
    </row>
    <row r="30" spans="1:22" ht="16.5">
      <c r="A30" s="26" t="s">
        <v>1233</v>
      </c>
      <c r="B30" s="24" t="s">
        <v>27</v>
      </c>
      <c r="C30" s="27">
        <v>3.08</v>
      </c>
      <c r="D30">
        <v>1398600</v>
      </c>
      <c r="E30" s="155">
        <v>1398600</v>
      </c>
      <c r="H30" s="38" t="s">
        <v>50</v>
      </c>
      <c r="I30" s="24" t="s">
        <v>44</v>
      </c>
      <c r="J30" s="24">
        <v>5</v>
      </c>
      <c r="K30" s="34">
        <v>146000</v>
      </c>
    </row>
    <row r="31" spans="1:22" ht="16.5">
      <c r="A31" s="26" t="s">
        <v>1121</v>
      </c>
      <c r="B31" s="24" t="s">
        <v>27</v>
      </c>
      <c r="C31" s="27">
        <v>21.477</v>
      </c>
      <c r="D31">
        <v>1398600</v>
      </c>
      <c r="E31" s="155">
        <v>1398600</v>
      </c>
      <c r="H31" s="38" t="s">
        <v>77</v>
      </c>
      <c r="I31" s="24" t="s">
        <v>44</v>
      </c>
      <c r="J31" s="24">
        <v>9</v>
      </c>
      <c r="K31" s="34">
        <v>45000</v>
      </c>
    </row>
    <row r="32" spans="1:22" ht="20.25">
      <c r="A32" s="25" t="s">
        <v>1274</v>
      </c>
      <c r="B32" s="12" t="s">
        <v>27</v>
      </c>
      <c r="C32" s="14">
        <v>1.35</v>
      </c>
      <c r="D32">
        <v>1398600</v>
      </c>
      <c r="E32" s="155">
        <v>1398600</v>
      </c>
      <c r="H32" s="1" t="s">
        <v>48</v>
      </c>
      <c r="I32" s="2" t="s">
        <v>44</v>
      </c>
      <c r="J32" s="2">
        <v>27</v>
      </c>
      <c r="K32" s="34">
        <v>1708000</v>
      </c>
    </row>
    <row r="33" spans="1:11" ht="16.5">
      <c r="A33" s="29" t="s">
        <v>1016</v>
      </c>
      <c r="B33" s="24" t="s">
        <v>27</v>
      </c>
      <c r="C33" s="27">
        <v>22.06</v>
      </c>
      <c r="D33">
        <v>1398600</v>
      </c>
      <c r="E33" s="155">
        <v>1398600</v>
      </c>
      <c r="H33" s="38" t="s">
        <v>57</v>
      </c>
      <c r="I33" s="24" t="s">
        <v>44</v>
      </c>
      <c r="J33" s="24">
        <v>5</v>
      </c>
      <c r="K33" s="34">
        <v>1122000</v>
      </c>
    </row>
    <row r="34" spans="1:11" ht="16.5">
      <c r="A34" s="26" t="s">
        <v>1128</v>
      </c>
      <c r="B34" s="24" t="s">
        <v>38</v>
      </c>
      <c r="C34" s="27">
        <v>2.8819999999999997</v>
      </c>
      <c r="D34">
        <v>2523428</v>
      </c>
      <c r="E34" s="155">
        <v>2523428</v>
      </c>
      <c r="H34" s="38" t="s">
        <v>76</v>
      </c>
      <c r="I34" s="24" t="s">
        <v>44</v>
      </c>
      <c r="J34" s="24">
        <v>7</v>
      </c>
      <c r="K34" s="34">
        <v>494000</v>
      </c>
    </row>
    <row r="35" spans="1:11" ht="16.5">
      <c r="A35" s="26" t="s">
        <v>1182</v>
      </c>
      <c r="B35" s="24" t="s">
        <v>38</v>
      </c>
      <c r="C35" s="27">
        <v>0.128</v>
      </c>
      <c r="D35">
        <v>2523428</v>
      </c>
      <c r="E35" s="155">
        <v>2523428</v>
      </c>
      <c r="H35" s="38" t="s">
        <v>58</v>
      </c>
      <c r="I35" s="24" t="s">
        <v>44</v>
      </c>
      <c r="J35" s="24">
        <v>22</v>
      </c>
      <c r="K35" s="34">
        <v>211000</v>
      </c>
    </row>
    <row r="36" spans="1:11" ht="16.5">
      <c r="A36" s="26" t="s">
        <v>1151</v>
      </c>
      <c r="B36" s="24" t="s">
        <v>38</v>
      </c>
      <c r="C36" s="27">
        <v>4.1349999999999998</v>
      </c>
      <c r="D36">
        <v>2523428</v>
      </c>
      <c r="E36" s="155">
        <v>2523428</v>
      </c>
      <c r="H36" s="38" t="s">
        <v>130</v>
      </c>
      <c r="I36" s="24" t="s">
        <v>44</v>
      </c>
      <c r="J36" s="24">
        <v>1</v>
      </c>
      <c r="K36" s="34">
        <v>134000</v>
      </c>
    </row>
    <row r="37" spans="1:11" ht="16.5">
      <c r="A37" s="26" t="s">
        <v>1110</v>
      </c>
      <c r="B37" s="24" t="s">
        <v>27</v>
      </c>
      <c r="C37" s="27">
        <v>42</v>
      </c>
      <c r="D37">
        <v>2523428</v>
      </c>
      <c r="E37" s="155">
        <v>2523428</v>
      </c>
      <c r="H37" s="38" t="s">
        <v>319</v>
      </c>
      <c r="I37" s="24" t="s">
        <v>27</v>
      </c>
      <c r="J37" s="24">
        <v>5</v>
      </c>
      <c r="K37" s="34">
        <v>5000</v>
      </c>
    </row>
    <row r="38" spans="1:11" ht="16.5">
      <c r="A38" s="26" t="s">
        <v>1124</v>
      </c>
      <c r="B38" s="24" t="s">
        <v>38</v>
      </c>
      <c r="C38" s="27">
        <v>1.702</v>
      </c>
      <c r="D38">
        <v>2523428</v>
      </c>
      <c r="E38" s="155">
        <v>2523428</v>
      </c>
      <c r="H38" s="38" t="s">
        <v>333</v>
      </c>
      <c r="I38" s="24" t="s">
        <v>44</v>
      </c>
      <c r="J38" s="24">
        <v>1</v>
      </c>
      <c r="K38" s="34">
        <v>667000</v>
      </c>
    </row>
    <row r="39" spans="1:11" ht="16.5">
      <c r="A39" s="26" t="s">
        <v>1120</v>
      </c>
      <c r="B39" s="24" t="s">
        <v>38</v>
      </c>
      <c r="C39" s="27">
        <v>2.4119999999999999</v>
      </c>
      <c r="D39">
        <v>2523428</v>
      </c>
      <c r="E39" s="155">
        <v>2523428</v>
      </c>
      <c r="H39" s="38" t="s">
        <v>129</v>
      </c>
      <c r="I39" s="24" t="s">
        <v>44</v>
      </c>
      <c r="J39" s="24">
        <v>1</v>
      </c>
      <c r="K39" s="34">
        <v>360000</v>
      </c>
    </row>
    <row r="40" spans="1:11" ht="20.25">
      <c r="A40" s="26" t="s">
        <v>1082</v>
      </c>
      <c r="B40" s="24" t="s">
        <v>38</v>
      </c>
      <c r="C40" s="27">
        <v>1.6660000000000001</v>
      </c>
      <c r="D40">
        <v>2523428</v>
      </c>
      <c r="E40" s="155">
        <v>2523428</v>
      </c>
      <c r="H40" s="11" t="s">
        <v>446</v>
      </c>
      <c r="I40" s="12" t="s">
        <v>44</v>
      </c>
      <c r="J40" s="12">
        <v>1</v>
      </c>
      <c r="K40" s="34">
        <v>228000</v>
      </c>
    </row>
    <row r="41" spans="1:11" ht="20.25">
      <c r="A41" s="26" t="s">
        <v>1208</v>
      </c>
      <c r="B41" s="24" t="s">
        <v>38</v>
      </c>
      <c r="C41" s="27">
        <v>1.2369999999999999</v>
      </c>
      <c r="D41">
        <v>2523428</v>
      </c>
      <c r="E41" s="155">
        <v>2523428</v>
      </c>
      <c r="H41" s="16" t="s">
        <v>482</v>
      </c>
      <c r="I41" s="17" t="s">
        <v>27</v>
      </c>
      <c r="J41" s="17">
        <v>5</v>
      </c>
      <c r="K41" s="34">
        <v>10000</v>
      </c>
    </row>
    <row r="42" spans="1:11" ht="20.25">
      <c r="A42" s="25" t="s">
        <v>1273</v>
      </c>
      <c r="B42" s="12" t="s">
        <v>38</v>
      </c>
      <c r="C42" s="14">
        <v>1.7290000000000001</v>
      </c>
      <c r="D42">
        <v>2523428</v>
      </c>
      <c r="E42" s="155">
        <v>2523428</v>
      </c>
      <c r="H42" s="38" t="s">
        <v>207</v>
      </c>
      <c r="I42" s="24" t="s">
        <v>27</v>
      </c>
      <c r="J42" s="24">
        <v>1</v>
      </c>
      <c r="K42" s="34">
        <v>12000</v>
      </c>
    </row>
    <row r="43" spans="1:11" ht="16.5">
      <c r="A43" s="26" t="s">
        <v>1023</v>
      </c>
      <c r="B43" s="24" t="s">
        <v>38</v>
      </c>
      <c r="C43" s="27">
        <v>5.3520000000000012</v>
      </c>
      <c r="D43">
        <v>2523428</v>
      </c>
      <c r="E43" s="155">
        <v>2523428</v>
      </c>
      <c r="H43" s="38" t="s">
        <v>272</v>
      </c>
      <c r="I43" s="24" t="s">
        <v>44</v>
      </c>
      <c r="J43" s="24">
        <v>8</v>
      </c>
      <c r="K43" s="34">
        <v>450000</v>
      </c>
    </row>
    <row r="44" spans="1:11" ht="20.25">
      <c r="A44" s="26" t="s">
        <v>1218</v>
      </c>
      <c r="B44" s="24" t="s">
        <v>38</v>
      </c>
      <c r="C44" s="27">
        <v>0.8</v>
      </c>
      <c r="D44">
        <v>2523428</v>
      </c>
      <c r="E44" s="155">
        <v>2523428</v>
      </c>
      <c r="H44" s="11" t="s">
        <v>500</v>
      </c>
      <c r="I44" s="12" t="s">
        <v>44</v>
      </c>
      <c r="J44" s="12">
        <v>1</v>
      </c>
      <c r="K44" s="34">
        <v>390000</v>
      </c>
    </row>
    <row r="45" spans="1:11" ht="16.5">
      <c r="A45" s="26" t="s">
        <v>1145</v>
      </c>
      <c r="B45" s="24" t="s">
        <v>38</v>
      </c>
      <c r="C45" s="27">
        <v>0.46200000000000002</v>
      </c>
      <c r="D45">
        <v>2523428</v>
      </c>
      <c r="E45" s="155">
        <v>2523428</v>
      </c>
      <c r="H45" s="38" t="s">
        <v>322</v>
      </c>
      <c r="I45" s="24" t="s">
        <v>44</v>
      </c>
      <c r="J45" s="24">
        <v>1</v>
      </c>
      <c r="K45" s="34">
        <v>390000</v>
      </c>
    </row>
    <row r="46" spans="1:11" ht="16.5">
      <c r="A46" s="26" t="s">
        <v>1145</v>
      </c>
      <c r="B46" s="24" t="s">
        <v>38</v>
      </c>
      <c r="C46" s="27">
        <v>0.75</v>
      </c>
      <c r="D46">
        <v>2523428</v>
      </c>
      <c r="E46" s="155">
        <v>2523428</v>
      </c>
      <c r="H46" s="38" t="s">
        <v>65</v>
      </c>
      <c r="I46" s="24" t="s">
        <v>44</v>
      </c>
      <c r="J46" s="24">
        <v>1</v>
      </c>
      <c r="K46" s="34">
        <v>72000</v>
      </c>
    </row>
    <row r="47" spans="1:11" ht="20.25">
      <c r="A47" s="25" t="s">
        <v>998</v>
      </c>
      <c r="B47" s="12" t="s">
        <v>38</v>
      </c>
      <c r="C47" s="14">
        <v>50.4</v>
      </c>
      <c r="D47" t="s">
        <v>1316</v>
      </c>
      <c r="E47" s="155" t="s">
        <v>35</v>
      </c>
      <c r="H47" s="38" t="s">
        <v>192</v>
      </c>
      <c r="I47" s="24" t="s">
        <v>44</v>
      </c>
      <c r="J47" s="24">
        <v>2</v>
      </c>
      <c r="K47" s="34">
        <v>1713000</v>
      </c>
    </row>
    <row r="48" spans="1:11" ht="16.5">
      <c r="A48" s="26" t="s">
        <v>1223</v>
      </c>
      <c r="B48" s="24" t="s">
        <v>27</v>
      </c>
      <c r="C48" s="27">
        <v>102.16</v>
      </c>
      <c r="D48">
        <v>588447</v>
      </c>
      <c r="E48" s="155">
        <v>588447</v>
      </c>
      <c r="H48" s="38" t="s">
        <v>122</v>
      </c>
      <c r="I48" s="24" t="s">
        <v>44</v>
      </c>
      <c r="J48" s="24">
        <v>3</v>
      </c>
      <c r="K48" s="34">
        <v>997000</v>
      </c>
    </row>
    <row r="49" spans="1:11" ht="16.5">
      <c r="A49" s="26" t="s">
        <v>1222</v>
      </c>
      <c r="B49" s="24" t="s">
        <v>27</v>
      </c>
      <c r="C49" s="27">
        <v>48.849999999999994</v>
      </c>
      <c r="D49">
        <v>572213</v>
      </c>
      <c r="E49" s="155">
        <v>572213</v>
      </c>
      <c r="H49" s="38" t="s">
        <v>59</v>
      </c>
      <c r="I49" s="24" t="s">
        <v>44</v>
      </c>
      <c r="J49" s="24">
        <v>1</v>
      </c>
      <c r="K49" s="34">
        <v>979000</v>
      </c>
    </row>
    <row r="50" spans="1:11" ht="16.5">
      <c r="A50" s="26" t="s">
        <v>1106</v>
      </c>
      <c r="B50" s="24" t="s">
        <v>27</v>
      </c>
      <c r="C50" s="27">
        <v>25.810000000000002</v>
      </c>
      <c r="D50">
        <v>330817</v>
      </c>
      <c r="E50" s="155">
        <v>330817</v>
      </c>
      <c r="H50" s="38" t="s">
        <v>131</v>
      </c>
      <c r="I50" s="24" t="s">
        <v>44</v>
      </c>
      <c r="J50" s="24">
        <v>2</v>
      </c>
      <c r="K50" s="34">
        <v>554000</v>
      </c>
    </row>
    <row r="51" spans="1:11" ht="16.5">
      <c r="A51" s="26" t="s">
        <v>1164</v>
      </c>
      <c r="B51" s="24" t="s">
        <v>27</v>
      </c>
      <c r="C51" s="27">
        <v>21.07</v>
      </c>
      <c r="D51">
        <v>282038</v>
      </c>
      <c r="E51" s="155">
        <v>282038</v>
      </c>
      <c r="H51" s="38" t="s">
        <v>132</v>
      </c>
      <c r="I51" s="24" t="s">
        <v>44</v>
      </c>
      <c r="J51" s="24">
        <v>6</v>
      </c>
      <c r="K51" s="34">
        <v>293000</v>
      </c>
    </row>
    <row r="52" spans="1:11" ht="16.5">
      <c r="A52" s="26" t="s">
        <v>1143</v>
      </c>
      <c r="B52" s="24" t="s">
        <v>27</v>
      </c>
      <c r="C52" s="27">
        <v>13.18</v>
      </c>
      <c r="D52">
        <v>282038</v>
      </c>
      <c r="E52" s="155">
        <v>282038</v>
      </c>
      <c r="H52" s="38" t="s">
        <v>81</v>
      </c>
      <c r="I52" s="24" t="s">
        <v>44</v>
      </c>
      <c r="J52" s="24">
        <v>1</v>
      </c>
      <c r="K52" s="34">
        <v>120000</v>
      </c>
    </row>
    <row r="53" spans="1:11" ht="16.5">
      <c r="A53" s="26" t="s">
        <v>1181</v>
      </c>
      <c r="B53" s="24" t="s">
        <v>27</v>
      </c>
      <c r="C53" s="27">
        <v>8.1</v>
      </c>
      <c r="D53">
        <v>282038</v>
      </c>
      <c r="E53" s="155">
        <v>282038</v>
      </c>
      <c r="H53" s="38" t="s">
        <v>62</v>
      </c>
      <c r="I53" s="24" t="s">
        <v>44</v>
      </c>
      <c r="J53" s="24">
        <v>4</v>
      </c>
      <c r="K53" s="34">
        <v>275000</v>
      </c>
    </row>
    <row r="54" spans="1:11" ht="16.5">
      <c r="A54" s="26" t="s">
        <v>1130</v>
      </c>
      <c r="B54" s="24" t="s">
        <v>27</v>
      </c>
      <c r="C54" s="27">
        <v>98.285000000000011</v>
      </c>
      <c r="D54">
        <v>282038</v>
      </c>
      <c r="E54" s="155">
        <v>282038</v>
      </c>
      <c r="H54" s="38" t="s">
        <v>78</v>
      </c>
      <c r="I54" s="24" t="s">
        <v>44</v>
      </c>
      <c r="J54" s="24">
        <v>4</v>
      </c>
      <c r="K54" s="34">
        <v>2236000</v>
      </c>
    </row>
    <row r="55" spans="1:11" ht="16.5">
      <c r="A55" s="26" t="s">
        <v>1174</v>
      </c>
      <c r="B55" s="24" t="s">
        <v>27</v>
      </c>
      <c r="C55" s="27">
        <v>10.8</v>
      </c>
      <c r="D55">
        <v>282038</v>
      </c>
      <c r="E55" s="155">
        <v>282038</v>
      </c>
      <c r="H55" s="38" t="s">
        <v>79</v>
      </c>
      <c r="I55" s="24" t="s">
        <v>44</v>
      </c>
      <c r="J55" s="24">
        <v>3</v>
      </c>
      <c r="K55" s="34">
        <v>1632000</v>
      </c>
    </row>
    <row r="56" spans="1:11" ht="16.5">
      <c r="A56" s="26" t="s">
        <v>1139</v>
      </c>
      <c r="B56" s="24" t="s">
        <v>27</v>
      </c>
      <c r="C56" s="27">
        <v>41.94</v>
      </c>
      <c r="D56">
        <v>330817</v>
      </c>
      <c r="E56" s="155">
        <v>330817</v>
      </c>
      <c r="H56" s="38" t="s">
        <v>46</v>
      </c>
      <c r="I56" s="24" t="s">
        <v>44</v>
      </c>
      <c r="J56" s="24">
        <v>4</v>
      </c>
      <c r="K56" s="34">
        <v>758000</v>
      </c>
    </row>
    <row r="57" spans="1:11" ht="16.5">
      <c r="A57" s="26" t="s">
        <v>1176</v>
      </c>
      <c r="B57" s="24" t="s">
        <v>27</v>
      </c>
      <c r="C57" s="27">
        <v>2.7</v>
      </c>
      <c r="D57">
        <v>330817</v>
      </c>
      <c r="E57" s="155">
        <v>330817</v>
      </c>
      <c r="H57" s="38" t="s">
        <v>61</v>
      </c>
      <c r="I57" s="24" t="s">
        <v>44</v>
      </c>
      <c r="J57" s="24">
        <v>15</v>
      </c>
      <c r="K57" s="34">
        <v>180000</v>
      </c>
    </row>
    <row r="58" spans="1:11" ht="16.5">
      <c r="A58" s="26" t="s">
        <v>1116</v>
      </c>
      <c r="B58" s="24" t="s">
        <v>27</v>
      </c>
      <c r="C58" s="27">
        <v>34.72</v>
      </c>
      <c r="D58">
        <v>330817</v>
      </c>
      <c r="E58" s="155">
        <v>330817</v>
      </c>
      <c r="H58" s="38" t="s">
        <v>273</v>
      </c>
      <c r="I58" s="24" t="s">
        <v>44</v>
      </c>
      <c r="J58" s="24">
        <v>1</v>
      </c>
      <c r="K58" s="34">
        <v>450000</v>
      </c>
    </row>
    <row r="59" spans="1:11" ht="16.5">
      <c r="A59" s="26" t="s">
        <v>1152</v>
      </c>
      <c r="B59" s="24" t="s">
        <v>27</v>
      </c>
      <c r="C59" s="27">
        <v>37.4</v>
      </c>
      <c r="D59">
        <v>330817</v>
      </c>
      <c r="E59" s="155">
        <v>330817</v>
      </c>
      <c r="H59" s="38" t="s">
        <v>274</v>
      </c>
      <c r="I59" s="24" t="s">
        <v>44</v>
      </c>
      <c r="J59" s="24">
        <v>1</v>
      </c>
      <c r="K59" s="34">
        <v>390000</v>
      </c>
    </row>
    <row r="60" spans="1:11" ht="20.25">
      <c r="A60" s="25" t="s">
        <v>1276</v>
      </c>
      <c r="B60" s="12" t="s">
        <v>27</v>
      </c>
      <c r="C60" s="14">
        <v>2.4</v>
      </c>
      <c r="D60">
        <v>282038</v>
      </c>
      <c r="E60" s="155">
        <v>282038</v>
      </c>
      <c r="H60" s="38" t="s">
        <v>314</v>
      </c>
      <c r="I60" s="24" t="s">
        <v>44</v>
      </c>
      <c r="J60" s="24">
        <v>2</v>
      </c>
      <c r="K60" s="34">
        <v>1713000</v>
      </c>
    </row>
    <row r="61" spans="1:11" ht="16.5">
      <c r="A61" s="26" t="s">
        <v>1155</v>
      </c>
      <c r="B61" s="24" t="s">
        <v>27</v>
      </c>
      <c r="C61" s="27">
        <v>2.34</v>
      </c>
      <c r="D61">
        <v>330817</v>
      </c>
      <c r="E61" s="155">
        <v>330817</v>
      </c>
      <c r="H61" s="38" t="s">
        <v>332</v>
      </c>
      <c r="I61" s="24" t="s">
        <v>44</v>
      </c>
      <c r="J61" s="24">
        <v>2</v>
      </c>
      <c r="K61" s="34">
        <v>517000</v>
      </c>
    </row>
    <row r="62" spans="1:11" ht="16.5">
      <c r="A62" s="26" t="s">
        <v>1179</v>
      </c>
      <c r="B62" s="24" t="s">
        <v>27</v>
      </c>
      <c r="C62" s="27">
        <v>17.810000000000002</v>
      </c>
      <c r="D62">
        <v>330817</v>
      </c>
      <c r="E62" s="155">
        <v>330817</v>
      </c>
      <c r="H62" s="38" t="s">
        <v>205</v>
      </c>
      <c r="I62" s="24" t="s">
        <v>44</v>
      </c>
      <c r="J62" s="24">
        <v>1</v>
      </c>
      <c r="K62" s="34">
        <v>202000</v>
      </c>
    </row>
    <row r="63" spans="1:11" ht="20.25">
      <c r="A63" s="25" t="s">
        <v>1268</v>
      </c>
      <c r="B63" s="12" t="s">
        <v>27</v>
      </c>
      <c r="C63" s="14">
        <v>2.5</v>
      </c>
      <c r="D63">
        <v>282038</v>
      </c>
      <c r="E63" s="155">
        <v>282038</v>
      </c>
      <c r="H63" s="11" t="s">
        <v>490</v>
      </c>
      <c r="I63" s="12" t="s">
        <v>44</v>
      </c>
      <c r="J63" s="12">
        <v>1</v>
      </c>
      <c r="K63" s="34">
        <v>571000</v>
      </c>
    </row>
    <row r="64" spans="1:11" ht="16.5">
      <c r="A64" s="26" t="s">
        <v>1131</v>
      </c>
      <c r="B64" s="24" t="s">
        <v>27</v>
      </c>
      <c r="C64" s="27">
        <v>39</v>
      </c>
      <c r="D64">
        <v>330817</v>
      </c>
      <c r="E64" s="155">
        <v>330817</v>
      </c>
      <c r="H64" s="38" t="s">
        <v>83</v>
      </c>
      <c r="I64" s="24" t="s">
        <v>44</v>
      </c>
      <c r="J64" s="24">
        <v>5</v>
      </c>
      <c r="K64" s="34">
        <v>337000</v>
      </c>
    </row>
    <row r="65" spans="1:11" ht="16.5">
      <c r="A65" s="26" t="s">
        <v>1109</v>
      </c>
      <c r="B65" s="24" t="s">
        <v>27</v>
      </c>
      <c r="C65" s="27">
        <v>15.420000000000002</v>
      </c>
      <c r="D65">
        <v>282038</v>
      </c>
      <c r="E65" s="155">
        <v>282038</v>
      </c>
      <c r="H65" s="38" t="s">
        <v>51</v>
      </c>
      <c r="I65" s="24" t="s">
        <v>44</v>
      </c>
      <c r="J65" s="24">
        <v>2</v>
      </c>
      <c r="K65" s="34">
        <v>203000</v>
      </c>
    </row>
    <row r="66" spans="1:11" ht="20.25">
      <c r="A66" s="25" t="s">
        <v>1306</v>
      </c>
      <c r="B66" s="12" t="s">
        <v>27</v>
      </c>
      <c r="C66" s="14">
        <v>68.5</v>
      </c>
      <c r="D66">
        <v>282038</v>
      </c>
      <c r="E66" s="155">
        <v>282038</v>
      </c>
      <c r="H66" s="38" t="s">
        <v>84</v>
      </c>
      <c r="I66" s="24" t="s">
        <v>44</v>
      </c>
      <c r="J66" s="24">
        <v>2</v>
      </c>
      <c r="K66" s="34">
        <v>70000</v>
      </c>
    </row>
    <row r="67" spans="1:11" ht="20.25">
      <c r="A67" s="25" t="s">
        <v>1307</v>
      </c>
      <c r="B67" s="12" t="s">
        <v>27</v>
      </c>
      <c r="C67" s="14">
        <v>5.2</v>
      </c>
      <c r="D67">
        <v>282038</v>
      </c>
      <c r="E67" s="155">
        <v>282038</v>
      </c>
      <c r="H67" s="38" t="s">
        <v>303</v>
      </c>
      <c r="I67" s="24" t="s">
        <v>44</v>
      </c>
      <c r="J67" s="24">
        <v>1</v>
      </c>
      <c r="K67" s="34">
        <v>780000</v>
      </c>
    </row>
    <row r="68" spans="1:11" ht="16.5">
      <c r="A68" s="26" t="s">
        <v>1173</v>
      </c>
      <c r="B68" s="24" t="s">
        <v>27</v>
      </c>
      <c r="C68" s="27">
        <v>3.76</v>
      </c>
      <c r="D68">
        <v>282038</v>
      </c>
      <c r="E68" s="155">
        <v>282038</v>
      </c>
      <c r="H68" s="38" t="s">
        <v>63</v>
      </c>
      <c r="I68" s="24" t="s">
        <v>44</v>
      </c>
      <c r="J68" s="24">
        <v>17</v>
      </c>
      <c r="K68" s="34">
        <v>450000</v>
      </c>
    </row>
    <row r="69" spans="1:11" ht="20.25">
      <c r="A69" s="26" t="s">
        <v>1125</v>
      </c>
      <c r="B69" s="24" t="s">
        <v>27</v>
      </c>
      <c r="C69" s="27">
        <v>7.8</v>
      </c>
      <c r="D69">
        <v>282038</v>
      </c>
      <c r="E69" s="155">
        <v>282038</v>
      </c>
      <c r="H69" s="11" t="s">
        <v>492</v>
      </c>
      <c r="I69" s="12" t="s">
        <v>27</v>
      </c>
      <c r="J69" s="12">
        <v>25</v>
      </c>
      <c r="K69" s="34">
        <v>12000</v>
      </c>
    </row>
    <row r="70" spans="1:11" ht="16.5">
      <c r="A70" s="26" t="s">
        <v>1112</v>
      </c>
      <c r="B70" s="24" t="s">
        <v>27</v>
      </c>
      <c r="C70" s="27">
        <v>6.4</v>
      </c>
      <c r="D70">
        <v>282038</v>
      </c>
      <c r="E70" s="155">
        <v>282038</v>
      </c>
      <c r="H70" s="38" t="s">
        <v>239</v>
      </c>
      <c r="I70" s="24" t="s">
        <v>27</v>
      </c>
      <c r="J70" s="24">
        <v>9</v>
      </c>
      <c r="K70" s="34">
        <v>12000</v>
      </c>
    </row>
    <row r="71" spans="1:11" ht="20.25">
      <c r="A71" s="15" t="s">
        <v>1264</v>
      </c>
      <c r="B71" s="17" t="s">
        <v>27</v>
      </c>
      <c r="C71" s="19">
        <v>4.25</v>
      </c>
      <c r="D71">
        <v>282038</v>
      </c>
      <c r="E71" s="155">
        <v>282038</v>
      </c>
      <c r="H71" s="38" t="s">
        <v>123</v>
      </c>
      <c r="I71" s="24" t="s">
        <v>44</v>
      </c>
      <c r="J71" s="24">
        <v>1</v>
      </c>
      <c r="K71" s="34">
        <v>997000</v>
      </c>
    </row>
    <row r="72" spans="1:11" ht="16.5">
      <c r="A72" s="26" t="s">
        <v>1083</v>
      </c>
      <c r="B72" s="24" t="s">
        <v>27</v>
      </c>
      <c r="C72" s="27">
        <v>38.119999999999997</v>
      </c>
      <c r="D72">
        <v>282038</v>
      </c>
      <c r="E72" s="155">
        <v>282038</v>
      </c>
      <c r="H72" s="1" t="s">
        <v>187</v>
      </c>
      <c r="I72" s="2" t="s">
        <v>44</v>
      </c>
      <c r="J72" s="2">
        <v>1</v>
      </c>
      <c r="K72" s="34">
        <v>900000</v>
      </c>
    </row>
    <row r="73" spans="1:11" ht="20.25">
      <c r="A73" s="25" t="s">
        <v>1313</v>
      </c>
      <c r="B73" s="12" t="s">
        <v>27</v>
      </c>
      <c r="C73" s="14">
        <v>5.13</v>
      </c>
      <c r="D73">
        <v>282038</v>
      </c>
      <c r="E73" s="155">
        <v>282038</v>
      </c>
      <c r="H73" s="1" t="s">
        <v>197</v>
      </c>
      <c r="I73" s="2" t="s">
        <v>44</v>
      </c>
      <c r="J73" s="2">
        <v>5</v>
      </c>
      <c r="K73" s="34">
        <v>64000</v>
      </c>
    </row>
    <row r="74" spans="1:11" ht="16.5">
      <c r="A74" s="26" t="s">
        <v>1108</v>
      </c>
      <c r="B74" s="24" t="s">
        <v>27</v>
      </c>
      <c r="C74" s="27">
        <v>146.96</v>
      </c>
      <c r="D74">
        <v>282038</v>
      </c>
      <c r="E74" s="155">
        <v>282038</v>
      </c>
      <c r="H74" s="38" t="s">
        <v>199</v>
      </c>
      <c r="I74" s="24" t="s">
        <v>44</v>
      </c>
      <c r="J74" s="24">
        <v>7</v>
      </c>
      <c r="K74" s="34">
        <v>50000</v>
      </c>
    </row>
    <row r="75" spans="1:11" ht="16.5">
      <c r="A75" s="26" t="s">
        <v>1177</v>
      </c>
      <c r="B75" s="24" t="s">
        <v>27</v>
      </c>
      <c r="C75" s="27">
        <v>15.63</v>
      </c>
      <c r="D75">
        <v>282038</v>
      </c>
      <c r="E75" s="155">
        <v>282038</v>
      </c>
      <c r="H75" s="38" t="s">
        <v>201</v>
      </c>
      <c r="I75" s="24" t="s">
        <v>44</v>
      </c>
      <c r="J75" s="24">
        <v>9</v>
      </c>
      <c r="K75" s="34">
        <v>25000</v>
      </c>
    </row>
    <row r="76" spans="1:11" ht="16.5">
      <c r="A76" s="26" t="s">
        <v>1126</v>
      </c>
      <c r="B76" s="24" t="s">
        <v>27</v>
      </c>
      <c r="C76" s="27">
        <v>17</v>
      </c>
      <c r="D76">
        <v>282038</v>
      </c>
      <c r="E76" s="155">
        <v>282038</v>
      </c>
      <c r="H76" s="38" t="s">
        <v>247</v>
      </c>
      <c r="I76" s="24" t="s">
        <v>44</v>
      </c>
      <c r="J76" s="24">
        <v>2</v>
      </c>
      <c r="K76" s="34">
        <v>780000</v>
      </c>
    </row>
    <row r="77" spans="1:11" ht="20.25">
      <c r="A77" s="15" t="s">
        <v>1265</v>
      </c>
      <c r="B77" s="17" t="s">
        <v>27</v>
      </c>
      <c r="C77" s="19">
        <v>2.08</v>
      </c>
      <c r="D77">
        <v>282038</v>
      </c>
      <c r="E77" s="155">
        <v>282038</v>
      </c>
      <c r="H77" s="11" t="s">
        <v>488</v>
      </c>
      <c r="I77" s="12" t="s">
        <v>44</v>
      </c>
      <c r="J77" s="12">
        <v>4</v>
      </c>
      <c r="K77" s="34">
        <v>450000</v>
      </c>
    </row>
    <row r="78" spans="1:11" ht="16.5">
      <c r="A78" s="26" t="s">
        <v>1085</v>
      </c>
      <c r="B78" s="24" t="s">
        <v>27</v>
      </c>
      <c r="C78" s="27">
        <v>415.55</v>
      </c>
      <c r="D78">
        <v>282038</v>
      </c>
      <c r="E78" s="155">
        <v>282038</v>
      </c>
      <c r="H78" s="38" t="s">
        <v>324</v>
      </c>
      <c r="I78" s="24" t="s">
        <v>44</v>
      </c>
      <c r="J78" s="24">
        <v>2</v>
      </c>
      <c r="K78" s="34">
        <v>450000</v>
      </c>
    </row>
    <row r="79" spans="1:11" ht="20.25">
      <c r="A79" s="26" t="s">
        <v>1123</v>
      </c>
      <c r="B79" s="24" t="s">
        <v>27</v>
      </c>
      <c r="C79" s="27">
        <v>130.82</v>
      </c>
      <c r="D79">
        <v>282038</v>
      </c>
      <c r="E79" s="155">
        <v>282038</v>
      </c>
      <c r="H79" s="11" t="s">
        <v>499</v>
      </c>
      <c r="I79" s="12" t="s">
        <v>44</v>
      </c>
      <c r="J79" s="12">
        <v>2</v>
      </c>
      <c r="K79" s="34">
        <v>390000</v>
      </c>
    </row>
    <row r="80" spans="1:11" ht="16.5">
      <c r="A80" s="26" t="s">
        <v>1123</v>
      </c>
      <c r="B80" s="24" t="s">
        <v>27</v>
      </c>
      <c r="C80" s="27">
        <v>466.67999999999995</v>
      </c>
      <c r="D80">
        <v>282038</v>
      </c>
      <c r="E80" s="155">
        <v>282038</v>
      </c>
      <c r="H80" s="38" t="s">
        <v>82</v>
      </c>
      <c r="I80" s="24" t="s">
        <v>44</v>
      </c>
      <c r="J80" s="24">
        <v>4</v>
      </c>
      <c r="K80" s="34">
        <v>60000</v>
      </c>
    </row>
    <row r="81" spans="1:11" ht="20.25">
      <c r="A81" s="26" t="s">
        <v>1196</v>
      </c>
      <c r="B81" s="24" t="s">
        <v>27</v>
      </c>
      <c r="C81" s="27">
        <v>77.759999999999991</v>
      </c>
      <c r="D81">
        <v>282038</v>
      </c>
      <c r="E81" s="155">
        <v>282038</v>
      </c>
      <c r="H81" s="11" t="s">
        <v>442</v>
      </c>
      <c r="I81" s="12" t="s">
        <v>44</v>
      </c>
      <c r="J81" s="12">
        <v>1</v>
      </c>
      <c r="K81" s="34">
        <v>667000</v>
      </c>
    </row>
    <row r="82" spans="1:11" ht="20.25">
      <c r="A82" s="25" t="s">
        <v>1009</v>
      </c>
      <c r="B82" s="12" t="s">
        <v>27</v>
      </c>
      <c r="C82" s="14">
        <v>94.68</v>
      </c>
      <c r="D82">
        <v>282038</v>
      </c>
      <c r="E82" s="155">
        <v>282038</v>
      </c>
      <c r="H82" s="38" t="s">
        <v>127</v>
      </c>
      <c r="I82" s="24" t="s">
        <v>44</v>
      </c>
      <c r="J82" s="24">
        <v>1</v>
      </c>
      <c r="K82" s="34">
        <v>283000</v>
      </c>
    </row>
    <row r="83" spans="1:11" ht="16.5">
      <c r="A83" s="26" t="s">
        <v>1009</v>
      </c>
      <c r="B83" s="24" t="s">
        <v>27</v>
      </c>
      <c r="C83" s="27">
        <v>1888.3</v>
      </c>
      <c r="D83">
        <v>282038</v>
      </c>
      <c r="E83" s="155">
        <v>282038</v>
      </c>
      <c r="H83" s="38" t="s">
        <v>2245</v>
      </c>
      <c r="I83" s="24" t="s">
        <v>44</v>
      </c>
      <c r="J83" s="24">
        <v>4</v>
      </c>
      <c r="K83" s="34">
        <v>1080000</v>
      </c>
    </row>
    <row r="84" spans="1:11" ht="16.5">
      <c r="A84" s="26" t="s">
        <v>1219</v>
      </c>
      <c r="B84" s="24" t="s">
        <v>27</v>
      </c>
      <c r="C84" s="27">
        <v>318.41000000000003</v>
      </c>
      <c r="D84">
        <v>282038</v>
      </c>
      <c r="E84" s="155">
        <v>282038</v>
      </c>
      <c r="H84" s="38" t="s">
        <v>2243</v>
      </c>
      <c r="I84" s="24" t="s">
        <v>44</v>
      </c>
      <c r="J84" s="24">
        <v>7</v>
      </c>
      <c r="K84" s="34">
        <v>480000</v>
      </c>
    </row>
    <row r="85" spans="1:11" ht="16.5">
      <c r="A85" s="26" t="s">
        <v>1197</v>
      </c>
      <c r="B85" s="24" t="s">
        <v>27</v>
      </c>
      <c r="C85" s="27">
        <v>53.2</v>
      </c>
      <c r="D85">
        <v>282038</v>
      </c>
      <c r="E85" s="155">
        <v>282038</v>
      </c>
      <c r="H85" s="38" t="s">
        <v>2246</v>
      </c>
      <c r="I85" s="24" t="s">
        <v>44</v>
      </c>
      <c r="J85" s="24">
        <v>16</v>
      </c>
      <c r="K85" s="34">
        <v>180000</v>
      </c>
    </row>
    <row r="86" spans="1:11" ht="20.25">
      <c r="A86" s="25" t="s">
        <v>1291</v>
      </c>
      <c r="B86" s="12" t="s">
        <v>27</v>
      </c>
      <c r="C86" s="14">
        <v>9.84</v>
      </c>
      <c r="D86">
        <v>282038</v>
      </c>
      <c r="E86" s="155">
        <v>282038</v>
      </c>
      <c r="H86" s="38" t="s">
        <v>2244</v>
      </c>
      <c r="I86" s="24" t="s">
        <v>44</v>
      </c>
      <c r="J86" s="24">
        <v>41</v>
      </c>
      <c r="K86" s="34">
        <v>36000</v>
      </c>
    </row>
    <row r="87" spans="1:11" ht="16.5">
      <c r="A87" s="26" t="s">
        <v>1211</v>
      </c>
      <c r="B87" s="24" t="s">
        <v>27</v>
      </c>
      <c r="C87" s="27">
        <v>6.6</v>
      </c>
      <c r="D87">
        <v>282038</v>
      </c>
      <c r="E87" s="155">
        <v>282038</v>
      </c>
      <c r="H87" s="39" t="s">
        <v>238</v>
      </c>
      <c r="I87" s="9" t="s">
        <v>44</v>
      </c>
      <c r="J87" s="9">
        <v>7</v>
      </c>
      <c r="K87" s="34">
        <v>8400</v>
      </c>
    </row>
    <row r="88" spans="1:11" ht="20.25">
      <c r="A88" s="15" t="s">
        <v>1262</v>
      </c>
      <c r="B88" s="17" t="s">
        <v>27</v>
      </c>
      <c r="C88" s="19">
        <v>3.68</v>
      </c>
      <c r="D88">
        <v>282038</v>
      </c>
      <c r="E88" s="155">
        <v>282038</v>
      </c>
      <c r="H88" s="40" t="s">
        <v>240</v>
      </c>
      <c r="I88" s="41" t="s">
        <v>44</v>
      </c>
      <c r="J88" s="41">
        <v>5</v>
      </c>
      <c r="K88" s="34">
        <v>6000</v>
      </c>
    </row>
    <row r="89" spans="1:11" ht="33">
      <c r="A89" s="26" t="s">
        <v>1234</v>
      </c>
      <c r="B89" s="24" t="s">
        <v>27</v>
      </c>
      <c r="C89" s="27">
        <v>4.8</v>
      </c>
      <c r="D89">
        <v>282038</v>
      </c>
      <c r="E89" s="155">
        <v>282038</v>
      </c>
      <c r="H89" s="1" t="s">
        <v>766</v>
      </c>
      <c r="I89" s="2" t="s">
        <v>210</v>
      </c>
      <c r="J89" s="2">
        <v>18</v>
      </c>
      <c r="K89" s="34">
        <v>420000</v>
      </c>
    </row>
    <row r="90" spans="1:11" ht="20.25">
      <c r="A90" s="26" t="s">
        <v>996</v>
      </c>
      <c r="B90" s="24" t="s">
        <v>42</v>
      </c>
      <c r="C90" s="27">
        <v>1</v>
      </c>
      <c r="D90" s="592" t="s">
        <v>558</v>
      </c>
      <c r="E90" s="592" t="s">
        <v>558</v>
      </c>
      <c r="H90" s="651" t="s">
        <v>2228</v>
      </c>
      <c r="I90" s="652" t="s">
        <v>44</v>
      </c>
      <c r="J90" s="652">
        <v>1</v>
      </c>
      <c r="K90" s="561">
        <v>600000</v>
      </c>
    </row>
    <row r="91" spans="1:11" ht="16.5">
      <c r="A91" s="26" t="s">
        <v>996</v>
      </c>
      <c r="B91" s="24" t="s">
        <v>42</v>
      </c>
      <c r="C91" s="27">
        <v>1</v>
      </c>
      <c r="D91" s="592" t="s">
        <v>558</v>
      </c>
      <c r="E91" s="592" t="s">
        <v>558</v>
      </c>
      <c r="H91" s="1" t="s">
        <v>304</v>
      </c>
      <c r="I91" s="2" t="s">
        <v>44</v>
      </c>
      <c r="J91" s="2">
        <v>1</v>
      </c>
      <c r="K91" s="34">
        <v>50000</v>
      </c>
    </row>
    <row r="92" spans="1:11" ht="16.5">
      <c r="A92" s="29" t="s">
        <v>1049</v>
      </c>
      <c r="B92" s="24" t="s">
        <v>42</v>
      </c>
      <c r="C92" s="27">
        <v>44</v>
      </c>
      <c r="D92">
        <v>3793079</v>
      </c>
      <c r="E92" s="155">
        <v>3793079</v>
      </c>
      <c r="H92" s="38" t="s">
        <v>341</v>
      </c>
      <c r="I92" s="24" t="s">
        <v>44</v>
      </c>
      <c r="J92" s="24">
        <v>1</v>
      </c>
      <c r="K92" s="34">
        <v>899000</v>
      </c>
    </row>
    <row r="93" spans="1:11" ht="20.25">
      <c r="A93" s="26" t="s">
        <v>1238</v>
      </c>
      <c r="B93" s="24" t="s">
        <v>42</v>
      </c>
      <c r="C93" s="27">
        <v>1</v>
      </c>
      <c r="D93">
        <v>8066502</v>
      </c>
      <c r="E93" s="155">
        <v>8066502</v>
      </c>
      <c r="H93" s="11" t="s">
        <v>493</v>
      </c>
      <c r="I93" s="12" t="s">
        <v>44</v>
      </c>
      <c r="J93" s="12">
        <v>1</v>
      </c>
      <c r="K93" s="34">
        <v>600000</v>
      </c>
    </row>
    <row r="94" spans="1:11" ht="16.5">
      <c r="A94" s="26" t="s">
        <v>1035</v>
      </c>
      <c r="B94" s="24" t="s">
        <v>42</v>
      </c>
      <c r="C94" s="27">
        <v>1</v>
      </c>
      <c r="D94">
        <v>11338790</v>
      </c>
      <c r="E94" s="155">
        <v>11338790</v>
      </c>
      <c r="H94" s="38" t="s">
        <v>124</v>
      </c>
      <c r="I94" s="24" t="s">
        <v>44</v>
      </c>
      <c r="J94" s="24">
        <v>1</v>
      </c>
      <c r="K94" s="34">
        <v>1632000</v>
      </c>
    </row>
    <row r="95" spans="1:11" ht="16.5">
      <c r="A95" s="26" t="s">
        <v>1013</v>
      </c>
      <c r="B95" s="24" t="s">
        <v>42</v>
      </c>
      <c r="C95" s="27">
        <v>1</v>
      </c>
      <c r="D95">
        <v>3793079</v>
      </c>
      <c r="E95" s="155">
        <v>3793079</v>
      </c>
      <c r="H95" s="38" t="s">
        <v>125</v>
      </c>
      <c r="I95" s="24" t="s">
        <v>44</v>
      </c>
      <c r="J95" s="24">
        <v>4</v>
      </c>
      <c r="K95" s="34">
        <v>758000</v>
      </c>
    </row>
    <row r="96" spans="1:11" ht="33">
      <c r="A96" s="26" t="s">
        <v>1227</v>
      </c>
      <c r="B96" s="24" t="s">
        <v>38</v>
      </c>
      <c r="C96" s="27">
        <v>0</v>
      </c>
      <c r="D96">
        <f t="shared" ref="D96:D98" si="1">ROUND(E96*90%,0)</f>
        <v>1939601</v>
      </c>
      <c r="E96" s="592">
        <v>2155112</v>
      </c>
      <c r="F96" t="s">
        <v>2168</v>
      </c>
      <c r="H96" s="38" t="s">
        <v>126</v>
      </c>
      <c r="I96" s="24" t="s">
        <v>44</v>
      </c>
      <c r="J96" s="24">
        <v>1</v>
      </c>
      <c r="K96" s="34">
        <v>288000</v>
      </c>
    </row>
    <row r="97" spans="1:11" ht="33">
      <c r="A97" s="26" t="s">
        <v>1226</v>
      </c>
      <c r="B97" s="24" t="s">
        <v>38</v>
      </c>
      <c r="C97" s="27">
        <v>0</v>
      </c>
      <c r="D97">
        <f t="shared" si="1"/>
        <v>1939601</v>
      </c>
      <c r="E97" s="592">
        <v>2155112</v>
      </c>
      <c r="F97" t="s">
        <v>2168</v>
      </c>
      <c r="H97" s="38" t="s">
        <v>213</v>
      </c>
      <c r="I97" s="24" t="s">
        <v>44</v>
      </c>
      <c r="J97" s="24">
        <v>1</v>
      </c>
      <c r="K97" s="34">
        <v>180000</v>
      </c>
    </row>
    <row r="98" spans="1:11" ht="33.75">
      <c r="A98" s="26" t="s">
        <v>1225</v>
      </c>
      <c r="B98" s="24" t="s">
        <v>38</v>
      </c>
      <c r="C98" s="27">
        <v>0</v>
      </c>
      <c r="D98">
        <f t="shared" si="1"/>
        <v>1939601</v>
      </c>
      <c r="E98" s="592">
        <v>2155112</v>
      </c>
      <c r="F98" t="s">
        <v>2168</v>
      </c>
      <c r="H98" s="38" t="s">
        <v>80</v>
      </c>
      <c r="I98" s="24" t="s">
        <v>44</v>
      </c>
      <c r="J98" s="24">
        <v>3</v>
      </c>
      <c r="K98" s="561">
        <v>600000</v>
      </c>
    </row>
    <row r="99" spans="1:11" ht="18.75">
      <c r="A99" s="26" t="s">
        <v>1315</v>
      </c>
      <c r="B99" s="24"/>
      <c r="C99" s="27"/>
      <c r="H99" s="38" t="s">
        <v>576</v>
      </c>
      <c r="I99" s="24" t="s">
        <v>44</v>
      </c>
      <c r="J99" s="24">
        <v>1</v>
      </c>
      <c r="K99" s="561">
        <v>60000</v>
      </c>
    </row>
    <row r="100" spans="1:11" ht="16.5">
      <c r="A100" s="29" t="s">
        <v>1247</v>
      </c>
      <c r="B100" s="24" t="s">
        <v>27</v>
      </c>
      <c r="C100" s="28">
        <v>9.8000000000000007</v>
      </c>
      <c r="D100">
        <v>169828</v>
      </c>
      <c r="E100" s="155">
        <v>169828</v>
      </c>
      <c r="H100" s="1" t="s">
        <v>241</v>
      </c>
      <c r="I100" s="2" t="s">
        <v>44</v>
      </c>
      <c r="J100" s="2">
        <v>4</v>
      </c>
      <c r="K100" s="34">
        <v>4240000</v>
      </c>
    </row>
    <row r="101" spans="1:11" ht="16.5">
      <c r="A101" s="26" t="s">
        <v>1115</v>
      </c>
      <c r="B101" s="24" t="s">
        <v>27</v>
      </c>
      <c r="C101" s="27">
        <v>17.16</v>
      </c>
      <c r="D101">
        <v>4826746</v>
      </c>
      <c r="E101" s="155">
        <v>4826746</v>
      </c>
      <c r="H101" s="38" t="s">
        <v>60</v>
      </c>
      <c r="I101" s="24" t="s">
        <v>44</v>
      </c>
      <c r="J101" s="24">
        <v>7</v>
      </c>
      <c r="K101" s="34">
        <v>3064000</v>
      </c>
    </row>
    <row r="102" spans="1:11" ht="16.5">
      <c r="A102" s="26" t="s">
        <v>1014</v>
      </c>
      <c r="B102" s="24" t="s">
        <v>27</v>
      </c>
      <c r="C102" s="27">
        <v>130.16000000000003</v>
      </c>
      <c r="D102">
        <v>4447303</v>
      </c>
      <c r="E102" s="155">
        <v>4447303</v>
      </c>
      <c r="H102" s="38" t="s">
        <v>47</v>
      </c>
      <c r="I102" s="24" t="s">
        <v>44</v>
      </c>
      <c r="J102" s="24">
        <v>7</v>
      </c>
      <c r="K102" s="34">
        <v>1035000</v>
      </c>
    </row>
    <row r="103" spans="1:11" ht="20.25">
      <c r="A103" s="8" t="s">
        <v>1093</v>
      </c>
      <c r="B103" s="2" t="s">
        <v>27</v>
      </c>
      <c r="C103" s="4">
        <v>25.09</v>
      </c>
      <c r="D103">
        <v>3152933</v>
      </c>
      <c r="E103" s="155">
        <v>3152933</v>
      </c>
      <c r="H103" s="11" t="s">
        <v>444</v>
      </c>
      <c r="I103" s="12" t="s">
        <v>44</v>
      </c>
      <c r="J103" s="12">
        <v>1</v>
      </c>
      <c r="K103" s="34">
        <v>400000</v>
      </c>
    </row>
    <row r="104" spans="1:11" ht="16.5">
      <c r="A104" s="29" t="s">
        <v>1022</v>
      </c>
      <c r="B104" s="24" t="s">
        <v>27</v>
      </c>
      <c r="C104" s="27">
        <v>42.730000000000004</v>
      </c>
      <c r="D104">
        <v>1457397</v>
      </c>
      <c r="E104" s="155">
        <v>1457397</v>
      </c>
    </row>
    <row r="105" spans="1:11" ht="33">
      <c r="A105" s="26" t="s">
        <v>1251</v>
      </c>
      <c r="B105" s="24" t="s">
        <v>27</v>
      </c>
      <c r="C105" s="28">
        <v>48.96</v>
      </c>
      <c r="D105">
        <f>ROUND(E105*90%,0)</f>
        <v>268735</v>
      </c>
      <c r="E105" s="592">
        <v>298594</v>
      </c>
      <c r="F105" t="s">
        <v>2169</v>
      </c>
    </row>
    <row r="106" spans="1:11" ht="40.5">
      <c r="A106" s="25" t="s">
        <v>1308</v>
      </c>
      <c r="B106" s="12" t="s">
        <v>27</v>
      </c>
      <c r="C106" s="14">
        <v>45.84</v>
      </c>
      <c r="D106">
        <v>894451</v>
      </c>
      <c r="E106" s="155">
        <v>894451</v>
      </c>
    </row>
    <row r="107" spans="1:11" ht="40.5">
      <c r="A107" s="15" t="s">
        <v>1287</v>
      </c>
      <c r="B107" s="17" t="s">
        <v>27</v>
      </c>
      <c r="C107" s="19">
        <v>89.67</v>
      </c>
      <c r="D107">
        <v>921895</v>
      </c>
      <c r="E107" s="155">
        <v>921895</v>
      </c>
    </row>
    <row r="108" spans="1:11" ht="33">
      <c r="A108" s="26" t="s">
        <v>1061</v>
      </c>
      <c r="B108" s="24" t="s">
        <v>27</v>
      </c>
      <c r="C108" s="27">
        <v>74.52</v>
      </c>
      <c r="D108">
        <v>921895</v>
      </c>
      <c r="E108" s="155">
        <v>921895</v>
      </c>
    </row>
    <row r="109" spans="1:11" ht="16.5">
      <c r="A109" s="26" t="s">
        <v>1243</v>
      </c>
      <c r="B109" s="24" t="s">
        <v>27</v>
      </c>
      <c r="C109" s="27">
        <v>43.5</v>
      </c>
      <c r="D109">
        <v>257144</v>
      </c>
      <c r="E109" s="155">
        <v>257144</v>
      </c>
    </row>
    <row r="110" spans="1:11" ht="16.5">
      <c r="A110" s="26" t="s">
        <v>1027</v>
      </c>
      <c r="B110" s="24" t="s">
        <v>27</v>
      </c>
      <c r="C110" s="27">
        <v>76.14</v>
      </c>
      <c r="D110">
        <v>272996</v>
      </c>
      <c r="E110" s="155">
        <v>272996</v>
      </c>
    </row>
    <row r="111" spans="1:11" ht="40.5">
      <c r="A111" s="25" t="s">
        <v>1258</v>
      </c>
      <c r="B111" s="12" t="s">
        <v>27</v>
      </c>
      <c r="C111" s="14">
        <v>47.5</v>
      </c>
      <c r="D111">
        <v>376089</v>
      </c>
      <c r="E111" s="155">
        <v>376089</v>
      </c>
    </row>
    <row r="112" spans="1:11" ht="16.5">
      <c r="A112" s="26" t="s">
        <v>1096</v>
      </c>
      <c r="B112" s="24" t="s">
        <v>27</v>
      </c>
      <c r="C112" s="27">
        <v>27.3</v>
      </c>
      <c r="D112">
        <v>257144</v>
      </c>
      <c r="E112" s="155">
        <v>257144</v>
      </c>
    </row>
    <row r="113" spans="1:6" ht="16.5">
      <c r="A113" s="26" t="s">
        <v>1244</v>
      </c>
      <c r="B113" s="24" t="s">
        <v>27</v>
      </c>
      <c r="C113" s="27">
        <v>6.9</v>
      </c>
      <c r="D113">
        <v>269273</v>
      </c>
      <c r="E113" s="155">
        <v>269273</v>
      </c>
    </row>
    <row r="114" spans="1:6" ht="16.5">
      <c r="A114" s="26" t="s">
        <v>1000</v>
      </c>
      <c r="B114" s="24" t="s">
        <v>27</v>
      </c>
      <c r="C114" s="27">
        <v>32.299999999999997</v>
      </c>
      <c r="D114">
        <v>1238791</v>
      </c>
      <c r="E114" s="155">
        <v>1238791</v>
      </c>
    </row>
    <row r="115" spans="1:6" ht="16.5">
      <c r="A115" s="26" t="s">
        <v>1092</v>
      </c>
      <c r="B115" s="24" t="s">
        <v>27</v>
      </c>
      <c r="C115" s="27">
        <v>8.4499999999999993</v>
      </c>
      <c r="D115">
        <v>257144</v>
      </c>
    </row>
    <row r="116" spans="1:6" ht="16.5">
      <c r="A116" s="26" t="s">
        <v>1060</v>
      </c>
      <c r="B116" s="24" t="s">
        <v>27</v>
      </c>
      <c r="C116" s="27">
        <v>31.2</v>
      </c>
      <c r="D116">
        <v>1238791</v>
      </c>
      <c r="E116" s="155">
        <v>1238791</v>
      </c>
    </row>
    <row r="117" spans="1:6" ht="16.5">
      <c r="A117" s="26" t="s">
        <v>1239</v>
      </c>
      <c r="B117" s="24" t="s">
        <v>27</v>
      </c>
      <c r="C117" s="27">
        <v>13.26</v>
      </c>
      <c r="D117">
        <v>269273</v>
      </c>
      <c r="E117" s="155">
        <v>269273</v>
      </c>
    </row>
    <row r="118" spans="1:6" ht="33">
      <c r="A118" s="26" t="s">
        <v>1206</v>
      </c>
      <c r="B118" s="24" t="s">
        <v>27</v>
      </c>
      <c r="C118" s="27">
        <v>40.5</v>
      </c>
      <c r="D118">
        <v>1185385</v>
      </c>
      <c r="E118" s="155">
        <v>1185385</v>
      </c>
    </row>
    <row r="119" spans="1:6" ht="16.5">
      <c r="A119" s="26" t="s">
        <v>1237</v>
      </c>
      <c r="B119" s="24" t="s">
        <v>27</v>
      </c>
      <c r="C119" s="27">
        <v>28.860000000000003</v>
      </c>
      <c r="D119">
        <f>ROUND(E119*90%,0)</f>
        <v>376089</v>
      </c>
      <c r="E119" s="592">
        <v>417877</v>
      </c>
      <c r="F119" t="s">
        <v>2170</v>
      </c>
    </row>
    <row r="120" spans="1:6" ht="20.25">
      <c r="A120" s="25" t="s">
        <v>1256</v>
      </c>
      <c r="B120" s="12" t="s">
        <v>27</v>
      </c>
      <c r="C120" s="14">
        <v>7.5</v>
      </c>
      <c r="D120">
        <v>269273</v>
      </c>
      <c r="E120" s="155">
        <v>269273</v>
      </c>
    </row>
    <row r="121" spans="1:6" ht="20.25">
      <c r="A121" s="25" t="s">
        <v>1294</v>
      </c>
      <c r="B121" s="12" t="s">
        <v>27</v>
      </c>
      <c r="C121" s="14">
        <v>8.0399999999999991</v>
      </c>
      <c r="D121">
        <v>269273</v>
      </c>
      <c r="E121" s="155">
        <v>269273</v>
      </c>
    </row>
    <row r="122" spans="1:6" ht="16.5">
      <c r="A122" s="26" t="s">
        <v>1103</v>
      </c>
      <c r="B122" s="24" t="s">
        <v>27</v>
      </c>
      <c r="C122" s="27">
        <v>33.92</v>
      </c>
      <c r="D122">
        <v>272996</v>
      </c>
      <c r="E122" s="155">
        <v>272996</v>
      </c>
    </row>
    <row r="123" spans="1:6" ht="16.5">
      <c r="A123" s="26" t="s">
        <v>1156</v>
      </c>
      <c r="B123" s="24" t="s">
        <v>27</v>
      </c>
      <c r="C123" s="27">
        <v>4</v>
      </c>
      <c r="D123">
        <v>948717</v>
      </c>
      <c r="E123" s="155">
        <v>948717</v>
      </c>
    </row>
    <row r="124" spans="1:6" ht="20.25">
      <c r="A124" s="25" t="s">
        <v>1297</v>
      </c>
      <c r="B124" s="12" t="s">
        <v>27</v>
      </c>
      <c r="C124" s="14">
        <v>21.76</v>
      </c>
      <c r="D124">
        <v>257144</v>
      </c>
      <c r="E124" s="155">
        <v>257144</v>
      </c>
    </row>
    <row r="125" spans="1:6" ht="16.5">
      <c r="A125" s="26" t="s">
        <v>1010</v>
      </c>
      <c r="B125" s="24" t="s">
        <v>27</v>
      </c>
      <c r="C125" s="27">
        <v>27.52</v>
      </c>
      <c r="D125">
        <v>1238791</v>
      </c>
      <c r="E125" s="155">
        <v>1238791</v>
      </c>
    </row>
    <row r="126" spans="1:6" ht="16.5">
      <c r="A126" s="26" t="s">
        <v>1034</v>
      </c>
      <c r="B126" s="24" t="s">
        <v>27</v>
      </c>
      <c r="C126" s="27">
        <v>2.2000000000000002</v>
      </c>
      <c r="D126">
        <v>257144</v>
      </c>
      <c r="E126" s="155">
        <v>257144</v>
      </c>
    </row>
    <row r="127" spans="1:6" ht="16.5">
      <c r="A127" s="26" t="s">
        <v>1028</v>
      </c>
      <c r="B127" s="24" t="s">
        <v>27</v>
      </c>
      <c r="C127" s="27">
        <v>24.31</v>
      </c>
      <c r="D127">
        <v>242348</v>
      </c>
      <c r="E127" s="155">
        <v>242348</v>
      </c>
    </row>
    <row r="128" spans="1:6" ht="16.5">
      <c r="A128" s="26" t="s">
        <v>1160</v>
      </c>
      <c r="B128" s="24" t="s">
        <v>27</v>
      </c>
      <c r="C128" s="27">
        <v>15.59</v>
      </c>
      <c r="D128">
        <v>269273</v>
      </c>
      <c r="E128" s="155">
        <v>269273</v>
      </c>
    </row>
    <row r="129" spans="1:5" ht="33">
      <c r="A129" s="26" t="s">
        <v>1132</v>
      </c>
      <c r="B129" s="24" t="s">
        <v>27</v>
      </c>
      <c r="C129" s="27">
        <v>11.96</v>
      </c>
      <c r="D129">
        <v>1238791</v>
      </c>
      <c r="E129" s="155">
        <v>1238791</v>
      </c>
    </row>
    <row r="130" spans="1:5" ht="20.25">
      <c r="A130" s="25" t="s">
        <v>1269</v>
      </c>
      <c r="B130" s="12" t="s">
        <v>27</v>
      </c>
      <c r="C130" s="14">
        <v>12.6</v>
      </c>
      <c r="D130">
        <v>376089</v>
      </c>
      <c r="E130" s="155">
        <v>376089</v>
      </c>
    </row>
    <row r="131" spans="1:5" ht="33">
      <c r="A131" s="26" t="s">
        <v>1134</v>
      </c>
      <c r="B131" s="24" t="s">
        <v>27</v>
      </c>
      <c r="C131" s="27">
        <v>66.66</v>
      </c>
      <c r="D131">
        <v>1238791</v>
      </c>
      <c r="E131" s="155">
        <v>1238791</v>
      </c>
    </row>
    <row r="132" spans="1:5" ht="16.5">
      <c r="A132" s="26" t="s">
        <v>1170</v>
      </c>
      <c r="B132" s="24" t="s">
        <v>27</v>
      </c>
      <c r="C132" s="27">
        <v>10.66</v>
      </c>
      <c r="D132">
        <v>269273</v>
      </c>
      <c r="E132" s="155">
        <v>269273</v>
      </c>
    </row>
    <row r="133" spans="1:5" ht="16.5">
      <c r="A133" s="26" t="s">
        <v>1166</v>
      </c>
      <c r="B133" s="24" t="s">
        <v>27</v>
      </c>
      <c r="C133" s="27">
        <v>80.990000000000009</v>
      </c>
      <c r="D133">
        <v>1238791</v>
      </c>
      <c r="E133" s="155">
        <v>1238791</v>
      </c>
    </row>
    <row r="134" spans="1:5" ht="33">
      <c r="A134" s="26" t="s">
        <v>1140</v>
      </c>
      <c r="B134" s="24" t="s">
        <v>27</v>
      </c>
      <c r="C134" s="27">
        <v>35.519999999999996</v>
      </c>
      <c r="D134">
        <v>1238791</v>
      </c>
      <c r="E134" s="155">
        <v>1238791</v>
      </c>
    </row>
    <row r="135" spans="1:5" ht="33">
      <c r="A135" s="26" t="s">
        <v>1119</v>
      </c>
      <c r="B135" s="24" t="s">
        <v>27</v>
      </c>
      <c r="C135" s="27">
        <v>16.25</v>
      </c>
      <c r="D135">
        <v>1238791</v>
      </c>
      <c r="E135" s="155">
        <v>1238791</v>
      </c>
    </row>
    <row r="136" spans="1:5" ht="33">
      <c r="A136" s="26" t="s">
        <v>1153</v>
      </c>
      <c r="B136" s="24" t="s">
        <v>27</v>
      </c>
      <c r="C136" s="27">
        <v>143.6</v>
      </c>
      <c r="D136">
        <v>1238791</v>
      </c>
      <c r="E136" s="155">
        <v>1238791</v>
      </c>
    </row>
    <row r="137" spans="1:5" ht="40.5">
      <c r="A137" s="25" t="s">
        <v>1270</v>
      </c>
      <c r="B137" s="12" t="s">
        <v>27</v>
      </c>
      <c r="C137" s="14">
        <v>20.86</v>
      </c>
      <c r="D137">
        <v>1238791</v>
      </c>
      <c r="E137" s="155">
        <v>1238791</v>
      </c>
    </row>
    <row r="138" spans="1:5" ht="33">
      <c r="A138" s="26" t="s">
        <v>1150</v>
      </c>
      <c r="B138" s="24" t="s">
        <v>27</v>
      </c>
      <c r="C138" s="27">
        <v>10.4</v>
      </c>
      <c r="D138">
        <v>1238791</v>
      </c>
      <c r="E138" s="155">
        <v>1238791</v>
      </c>
    </row>
    <row r="139" spans="1:5" ht="33">
      <c r="A139" s="26" t="s">
        <v>1188</v>
      </c>
      <c r="B139" s="24" t="s">
        <v>27</v>
      </c>
      <c r="C139" s="27">
        <v>10.4</v>
      </c>
      <c r="D139">
        <v>1283399</v>
      </c>
      <c r="E139" s="155">
        <v>1283399</v>
      </c>
    </row>
    <row r="140" spans="1:5" ht="33">
      <c r="A140" s="26" t="s">
        <v>1184</v>
      </c>
      <c r="B140" s="24" t="s">
        <v>27</v>
      </c>
      <c r="C140" s="27">
        <v>27.28</v>
      </c>
      <c r="D140">
        <v>1049273</v>
      </c>
      <c r="E140" s="155">
        <v>1049273</v>
      </c>
    </row>
    <row r="141" spans="1:5" ht="33">
      <c r="A141" s="26" t="s">
        <v>1154</v>
      </c>
      <c r="B141" s="24" t="s">
        <v>27</v>
      </c>
      <c r="C141" s="27">
        <v>54.39</v>
      </c>
      <c r="D141">
        <v>551282</v>
      </c>
      <c r="E141" s="155">
        <v>551282</v>
      </c>
    </row>
    <row r="142" spans="1:5" ht="16.5">
      <c r="A142" s="26" t="s">
        <v>1011</v>
      </c>
      <c r="B142" s="24" t="s">
        <v>27</v>
      </c>
      <c r="C142" s="27">
        <v>9.4600000000000009</v>
      </c>
      <c r="D142">
        <v>1238791</v>
      </c>
      <c r="E142" s="155">
        <v>1238791</v>
      </c>
    </row>
    <row r="143" spans="1:5" ht="33">
      <c r="A143" s="26" t="s">
        <v>1216</v>
      </c>
      <c r="B143" s="24" t="s">
        <v>27</v>
      </c>
      <c r="C143" s="27">
        <v>71.94</v>
      </c>
      <c r="D143">
        <v>402806</v>
      </c>
      <c r="E143" s="155">
        <v>402806</v>
      </c>
    </row>
    <row r="144" spans="1:5" ht="40.5">
      <c r="A144" s="25" t="s">
        <v>1309</v>
      </c>
      <c r="B144" s="12" t="s">
        <v>27</v>
      </c>
      <c r="C144" s="14">
        <v>14.56</v>
      </c>
      <c r="D144">
        <v>802027</v>
      </c>
      <c r="E144" s="155">
        <v>802027</v>
      </c>
    </row>
    <row r="145" spans="1:6" ht="16.5">
      <c r="A145" s="8" t="s">
        <v>999</v>
      </c>
      <c r="B145" s="2" t="s">
        <v>27</v>
      </c>
      <c r="C145" s="4">
        <v>16.149999999999999</v>
      </c>
      <c r="D145">
        <v>802027</v>
      </c>
      <c r="E145" s="155">
        <v>802027</v>
      </c>
    </row>
    <row r="146" spans="1:6" ht="40.5">
      <c r="A146" s="25" t="s">
        <v>1310</v>
      </c>
      <c r="B146" s="12" t="s">
        <v>27</v>
      </c>
      <c r="C146" s="14">
        <v>28.25</v>
      </c>
      <c r="D146">
        <v>543182</v>
      </c>
      <c r="E146" s="155">
        <v>543182</v>
      </c>
    </row>
    <row r="147" spans="1:6" ht="40.5">
      <c r="A147" s="25" t="s">
        <v>1302</v>
      </c>
      <c r="B147" s="12" t="s">
        <v>27</v>
      </c>
      <c r="C147" s="13">
        <v>15.2</v>
      </c>
      <c r="D147">
        <v>1247565</v>
      </c>
      <c r="E147" s="155">
        <v>1247565</v>
      </c>
    </row>
    <row r="148" spans="1:6" ht="33">
      <c r="A148" s="26" t="s">
        <v>1081</v>
      </c>
      <c r="B148" s="24" t="s">
        <v>27</v>
      </c>
      <c r="C148" s="27">
        <v>25.44</v>
      </c>
      <c r="D148">
        <v>1238791</v>
      </c>
      <c r="E148" s="155">
        <v>1238791</v>
      </c>
    </row>
    <row r="149" spans="1:6" ht="16.5">
      <c r="A149" s="26" t="s">
        <v>1165</v>
      </c>
      <c r="B149" s="24" t="s">
        <v>27</v>
      </c>
      <c r="C149" s="27">
        <v>8.19</v>
      </c>
      <c r="D149">
        <v>802027</v>
      </c>
      <c r="E149" s="155">
        <v>802027</v>
      </c>
    </row>
    <row r="150" spans="1:6" ht="16.5">
      <c r="A150" s="26" t="s">
        <v>1250</v>
      </c>
      <c r="B150" s="24" t="s">
        <v>27</v>
      </c>
      <c r="C150" s="28">
        <v>67.06</v>
      </c>
      <c r="D150">
        <v>138443</v>
      </c>
      <c r="E150" s="155">
        <v>138443</v>
      </c>
    </row>
    <row r="151" spans="1:6" ht="16.5">
      <c r="A151" s="26" t="s">
        <v>1055</v>
      </c>
      <c r="B151" s="24" t="s">
        <v>27</v>
      </c>
      <c r="C151" s="27">
        <v>12.8</v>
      </c>
      <c r="D151">
        <v>138443</v>
      </c>
      <c r="E151" s="155">
        <v>138443</v>
      </c>
    </row>
    <row r="152" spans="1:6" ht="16.5">
      <c r="A152" s="26" t="s">
        <v>1038</v>
      </c>
      <c r="B152" s="24" t="s">
        <v>27</v>
      </c>
      <c r="C152" s="27">
        <v>2.5</v>
      </c>
      <c r="D152">
        <v>1398600</v>
      </c>
      <c r="E152" s="155">
        <v>1398600</v>
      </c>
    </row>
    <row r="153" spans="1:6" ht="20.25">
      <c r="A153" s="25" t="s">
        <v>1304</v>
      </c>
      <c r="B153" s="12" t="s">
        <v>42</v>
      </c>
      <c r="C153" s="13">
        <v>1</v>
      </c>
      <c r="D153">
        <f>ROUND(E153*90%,0)</f>
        <v>835771</v>
      </c>
      <c r="E153" s="592">
        <v>928634</v>
      </c>
      <c r="F153" t="s">
        <v>2171</v>
      </c>
    </row>
    <row r="154" spans="1:6" ht="16.5">
      <c r="A154" s="26" t="s">
        <v>1021</v>
      </c>
      <c r="B154" s="24" t="s">
        <v>27</v>
      </c>
      <c r="C154" s="27">
        <v>15.4</v>
      </c>
      <c r="D154">
        <v>109890</v>
      </c>
      <c r="E154" s="155">
        <v>109890</v>
      </c>
    </row>
    <row r="155" spans="1:6" ht="16.5">
      <c r="A155" s="26" t="s">
        <v>1242</v>
      </c>
      <c r="B155" s="24" t="s">
        <v>27</v>
      </c>
      <c r="C155" s="27">
        <v>137.37</v>
      </c>
      <c r="D155">
        <v>161275</v>
      </c>
      <c r="E155" s="155">
        <v>161275</v>
      </c>
    </row>
    <row r="156" spans="1:6" ht="16.5">
      <c r="A156" s="26" t="s">
        <v>1030</v>
      </c>
      <c r="B156" s="24" t="s">
        <v>27</v>
      </c>
      <c r="C156" s="27">
        <v>177.69</v>
      </c>
      <c r="D156">
        <v>109890</v>
      </c>
      <c r="E156" s="155">
        <v>109890</v>
      </c>
    </row>
    <row r="157" spans="1:6" ht="16.5">
      <c r="A157" s="26" t="s">
        <v>1210</v>
      </c>
      <c r="B157" s="24" t="s">
        <v>27</v>
      </c>
      <c r="C157" s="27">
        <v>617.58000000000004</v>
      </c>
      <c r="D157">
        <v>161275</v>
      </c>
      <c r="E157" s="155">
        <v>161275</v>
      </c>
    </row>
    <row r="158" spans="1:6" ht="16.5">
      <c r="A158" s="26" t="s">
        <v>1036</v>
      </c>
      <c r="B158" s="24" t="s">
        <v>27</v>
      </c>
      <c r="C158" s="27">
        <v>162.45999999999998</v>
      </c>
      <c r="D158">
        <v>161275</v>
      </c>
      <c r="E158" s="155">
        <v>161275</v>
      </c>
    </row>
    <row r="159" spans="1:6" ht="16.5">
      <c r="A159" s="26" t="s">
        <v>1056</v>
      </c>
      <c r="B159" s="24" t="s">
        <v>27</v>
      </c>
      <c r="C159" s="27">
        <v>49.98</v>
      </c>
      <c r="D159">
        <v>264678</v>
      </c>
      <c r="E159" s="155">
        <v>264678</v>
      </c>
    </row>
    <row r="160" spans="1:6" ht="16.5">
      <c r="A160" s="29" t="s">
        <v>1052</v>
      </c>
      <c r="B160" s="24" t="s">
        <v>27</v>
      </c>
      <c r="C160" s="27">
        <v>117.27000000000001</v>
      </c>
      <c r="D160">
        <v>161275</v>
      </c>
      <c r="E160" s="155">
        <v>161275</v>
      </c>
    </row>
    <row r="161" spans="1:5" ht="16.5">
      <c r="A161" s="26" t="s">
        <v>1249</v>
      </c>
      <c r="B161" s="24" t="s">
        <v>27</v>
      </c>
      <c r="C161" s="28">
        <v>67.67</v>
      </c>
      <c r="D161">
        <v>161275</v>
      </c>
      <c r="E161" s="155">
        <v>161275</v>
      </c>
    </row>
    <row r="162" spans="1:5" ht="20.25">
      <c r="A162" s="15" t="s">
        <v>1280</v>
      </c>
      <c r="B162" s="17" t="s">
        <v>27</v>
      </c>
      <c r="C162" s="19">
        <v>15.2</v>
      </c>
      <c r="D162">
        <v>299700</v>
      </c>
      <c r="E162" s="155">
        <v>299700</v>
      </c>
    </row>
    <row r="163" spans="1:5" ht="16.5">
      <c r="A163" s="26" t="s">
        <v>1065</v>
      </c>
      <c r="B163" s="24" t="s">
        <v>27</v>
      </c>
      <c r="C163" s="27">
        <v>0</v>
      </c>
      <c r="D163">
        <v>1119277</v>
      </c>
      <c r="E163" s="155">
        <v>1119277</v>
      </c>
    </row>
    <row r="164" spans="1:5" ht="16.5">
      <c r="A164" s="26" t="s">
        <v>1069</v>
      </c>
      <c r="B164" s="24" t="s">
        <v>27</v>
      </c>
      <c r="C164" s="27">
        <v>0.98</v>
      </c>
      <c r="D164">
        <v>1493615</v>
      </c>
      <c r="E164" s="155">
        <v>1493615</v>
      </c>
    </row>
    <row r="165" spans="1:5" ht="33">
      <c r="A165" s="26" t="s">
        <v>1072</v>
      </c>
      <c r="B165" s="24" t="s">
        <v>27</v>
      </c>
      <c r="C165" s="27">
        <v>2.94</v>
      </c>
      <c r="D165">
        <v>1493615</v>
      </c>
      <c r="E165" s="155">
        <v>1493615</v>
      </c>
    </row>
    <row r="166" spans="1:5" ht="16.5">
      <c r="A166" s="26" t="s">
        <v>1007</v>
      </c>
      <c r="B166" s="24" t="s">
        <v>27</v>
      </c>
      <c r="C166" s="27">
        <v>20.350000000000001</v>
      </c>
      <c r="D166">
        <v>1229116</v>
      </c>
      <c r="E166" s="155">
        <v>1229116</v>
      </c>
    </row>
    <row r="167" spans="1:5" ht="33">
      <c r="A167" s="26" t="s">
        <v>1071</v>
      </c>
      <c r="B167" s="24" t="s">
        <v>27</v>
      </c>
      <c r="C167" s="27">
        <v>2.79</v>
      </c>
      <c r="D167">
        <v>1119277</v>
      </c>
      <c r="E167" s="155">
        <v>1119277</v>
      </c>
    </row>
    <row r="168" spans="1:5" ht="33">
      <c r="A168" s="26" t="s">
        <v>1073</v>
      </c>
      <c r="B168" s="24" t="s">
        <v>27</v>
      </c>
      <c r="C168" s="27">
        <v>7.67</v>
      </c>
      <c r="D168">
        <v>1119277</v>
      </c>
      <c r="E168" s="155">
        <v>1119277</v>
      </c>
    </row>
    <row r="169" spans="1:5" ht="16.5">
      <c r="A169" s="26" t="s">
        <v>1003</v>
      </c>
      <c r="B169" s="24" t="s">
        <v>27</v>
      </c>
      <c r="C169" s="27">
        <v>151.84000000000003</v>
      </c>
      <c r="D169">
        <v>854777</v>
      </c>
      <c r="E169" s="155">
        <v>854777</v>
      </c>
    </row>
    <row r="170" spans="1:5" ht="20.25">
      <c r="A170" s="25" t="s">
        <v>1257</v>
      </c>
      <c r="B170" s="12" t="s">
        <v>27</v>
      </c>
      <c r="C170" s="14">
        <v>15</v>
      </c>
      <c r="D170">
        <v>199800</v>
      </c>
      <c r="E170" s="155">
        <v>199800</v>
      </c>
    </row>
    <row r="171" spans="1:5" ht="16.5">
      <c r="A171" s="26" t="s">
        <v>1040</v>
      </c>
      <c r="B171" s="24" t="s">
        <v>27</v>
      </c>
      <c r="C171" s="27">
        <v>11.18</v>
      </c>
      <c r="D171">
        <v>854777</v>
      </c>
      <c r="E171" s="155">
        <v>854777</v>
      </c>
    </row>
    <row r="172" spans="1:5" ht="16.5">
      <c r="A172" s="26" t="s">
        <v>1231</v>
      </c>
      <c r="B172" s="24" t="s">
        <v>27</v>
      </c>
      <c r="C172" s="27">
        <v>19.91</v>
      </c>
      <c r="D172">
        <v>299700</v>
      </c>
      <c r="E172" s="155">
        <v>299700</v>
      </c>
    </row>
    <row r="173" spans="1:5" ht="16.5">
      <c r="A173" s="26" t="s">
        <v>1172</v>
      </c>
      <c r="B173" s="24" t="s">
        <v>27</v>
      </c>
      <c r="C173" s="27">
        <v>24.270000000000003</v>
      </c>
      <c r="D173">
        <v>299700</v>
      </c>
      <c r="E173" s="155">
        <v>299700</v>
      </c>
    </row>
    <row r="174" spans="1:5" ht="16.5">
      <c r="A174" s="26" t="s">
        <v>1044</v>
      </c>
      <c r="B174" s="24" t="s">
        <v>27</v>
      </c>
      <c r="C174" s="27">
        <v>201.75</v>
      </c>
      <c r="D174">
        <v>854777</v>
      </c>
      <c r="E174" s="155">
        <v>854777</v>
      </c>
    </row>
    <row r="175" spans="1:5" ht="20.25">
      <c r="A175" s="25" t="s">
        <v>1259</v>
      </c>
      <c r="B175" s="12" t="s">
        <v>27</v>
      </c>
      <c r="C175" s="14">
        <v>3.96</v>
      </c>
      <c r="D175">
        <v>854777</v>
      </c>
      <c r="E175" s="155">
        <v>854777</v>
      </c>
    </row>
    <row r="176" spans="1:5" ht="16.5">
      <c r="A176" s="26" t="s">
        <v>1213</v>
      </c>
      <c r="B176" s="24" t="s">
        <v>38</v>
      </c>
      <c r="C176" s="27">
        <v>2.5760000000000001</v>
      </c>
      <c r="D176">
        <v>2704619</v>
      </c>
      <c r="E176" s="155">
        <v>2704619</v>
      </c>
    </row>
    <row r="177" spans="1:5" ht="16.5">
      <c r="A177" s="26" t="s">
        <v>1002</v>
      </c>
      <c r="B177" s="24" t="s">
        <v>42</v>
      </c>
      <c r="C177" s="27">
        <v>1</v>
      </c>
      <c r="D177">
        <v>23495506</v>
      </c>
      <c r="E177" s="155">
        <v>23495506</v>
      </c>
    </row>
    <row r="178" spans="1:5" ht="16.5">
      <c r="A178" s="8" t="s">
        <v>1104</v>
      </c>
      <c r="B178" s="2" t="s">
        <v>38</v>
      </c>
      <c r="C178" s="3">
        <v>110</v>
      </c>
      <c r="D178">
        <v>1385413</v>
      </c>
      <c r="E178" s="155">
        <v>1385413</v>
      </c>
    </row>
    <row r="179" spans="1:5" ht="16.5">
      <c r="A179" s="26" t="s">
        <v>1199</v>
      </c>
      <c r="B179" s="24" t="s">
        <v>38</v>
      </c>
      <c r="C179" s="27">
        <v>0.17599999999999999</v>
      </c>
      <c r="D179">
        <v>1385413</v>
      </c>
      <c r="E179" s="155">
        <v>1385413</v>
      </c>
    </row>
    <row r="180" spans="1:5" ht="20.25">
      <c r="A180" s="25" t="s">
        <v>1255</v>
      </c>
      <c r="B180" s="12" t="s">
        <v>38</v>
      </c>
      <c r="C180" s="14">
        <v>10.039999999999999</v>
      </c>
      <c r="D180">
        <v>1385413</v>
      </c>
      <c r="E180" s="155">
        <v>1385413</v>
      </c>
    </row>
    <row r="181" spans="1:5" ht="16.5">
      <c r="A181" s="26" t="s">
        <v>1229</v>
      </c>
      <c r="B181" s="24" t="s">
        <v>27</v>
      </c>
      <c r="C181" s="27">
        <v>9.1</v>
      </c>
      <c r="D181">
        <v>64226</v>
      </c>
      <c r="E181" s="155">
        <v>64226</v>
      </c>
    </row>
    <row r="182" spans="1:5" ht="20.25">
      <c r="A182" s="25" t="s">
        <v>1277</v>
      </c>
      <c r="B182" s="12" t="s">
        <v>27</v>
      </c>
      <c r="C182" s="14">
        <v>13.44</v>
      </c>
      <c r="D182">
        <v>169828</v>
      </c>
      <c r="E182" s="155">
        <v>169828</v>
      </c>
    </row>
    <row r="183" spans="1:5" ht="16.5">
      <c r="A183" s="26" t="s">
        <v>1133</v>
      </c>
      <c r="B183" s="24" t="s">
        <v>27</v>
      </c>
      <c r="C183" s="27">
        <v>64.34</v>
      </c>
      <c r="D183">
        <v>295078</v>
      </c>
      <c r="E183" s="155">
        <v>295078</v>
      </c>
    </row>
    <row r="184" spans="1:5" ht="16.5">
      <c r="A184" s="26" t="s">
        <v>1019</v>
      </c>
      <c r="B184" s="24" t="s">
        <v>27</v>
      </c>
      <c r="C184" s="27">
        <v>227.35999999999999</v>
      </c>
      <c r="D184">
        <v>330817</v>
      </c>
      <c r="E184" s="155">
        <v>330817</v>
      </c>
    </row>
    <row r="185" spans="1:5" ht="20.25">
      <c r="A185" s="25" t="s">
        <v>1293</v>
      </c>
      <c r="B185" s="12" t="s">
        <v>27</v>
      </c>
      <c r="C185" s="14">
        <v>8.5</v>
      </c>
      <c r="D185">
        <v>300480</v>
      </c>
      <c r="E185" s="155">
        <v>300480</v>
      </c>
    </row>
    <row r="186" spans="1:5" ht="20.25">
      <c r="A186" s="15" t="s">
        <v>1263</v>
      </c>
      <c r="B186" s="17" t="s">
        <v>27</v>
      </c>
      <c r="C186" s="19">
        <v>2.25</v>
      </c>
      <c r="D186">
        <v>1606736</v>
      </c>
      <c r="E186" s="155">
        <v>1606736</v>
      </c>
    </row>
    <row r="187" spans="1:5" ht="16.5">
      <c r="A187" s="26" t="s">
        <v>1077</v>
      </c>
      <c r="B187" s="24" t="s">
        <v>27</v>
      </c>
      <c r="C187" s="27">
        <v>13.8</v>
      </c>
      <c r="D187">
        <v>264499</v>
      </c>
      <c r="E187" s="155">
        <v>264499</v>
      </c>
    </row>
    <row r="188" spans="1:5" ht="16.5">
      <c r="A188" s="26" t="s">
        <v>1062</v>
      </c>
      <c r="B188" s="24" t="s">
        <v>27</v>
      </c>
      <c r="C188" s="27">
        <v>34.049999999999997</v>
      </c>
      <c r="D188">
        <v>264499</v>
      </c>
      <c r="E188" s="155">
        <v>264499</v>
      </c>
    </row>
    <row r="189" spans="1:5" ht="16.5">
      <c r="A189" s="26" t="s">
        <v>1051</v>
      </c>
      <c r="B189" s="24" t="s">
        <v>27</v>
      </c>
      <c r="C189" s="27">
        <v>40.94</v>
      </c>
      <c r="D189">
        <v>6033433</v>
      </c>
      <c r="E189" s="155">
        <v>6033433</v>
      </c>
    </row>
    <row r="190" spans="1:5" ht="20.25">
      <c r="A190" s="25" t="s">
        <v>1299</v>
      </c>
      <c r="B190" s="12" t="s">
        <v>27</v>
      </c>
      <c r="C190" s="13">
        <v>125.6</v>
      </c>
      <c r="D190">
        <v>6425958</v>
      </c>
      <c r="E190" s="155">
        <v>6425958</v>
      </c>
    </row>
    <row r="191" spans="1:5" ht="20.25">
      <c r="A191" s="15" t="s">
        <v>1278</v>
      </c>
      <c r="B191" s="17" t="s">
        <v>27</v>
      </c>
      <c r="C191" s="19">
        <v>13.22</v>
      </c>
      <c r="D191">
        <v>4826746</v>
      </c>
      <c r="E191" s="155">
        <v>4826746</v>
      </c>
    </row>
    <row r="192" spans="1:5" ht="20.25">
      <c r="A192" s="25" t="s">
        <v>1298</v>
      </c>
      <c r="B192" s="12" t="s">
        <v>27</v>
      </c>
      <c r="C192" s="13">
        <v>24.8</v>
      </c>
      <c r="D192">
        <v>4542392</v>
      </c>
      <c r="E192" s="155">
        <v>4542392</v>
      </c>
    </row>
    <row r="193" spans="1:5" ht="16.5">
      <c r="A193" s="8" t="s">
        <v>1114</v>
      </c>
      <c r="B193" s="2" t="s">
        <v>27</v>
      </c>
      <c r="C193" s="4">
        <v>86.8</v>
      </c>
      <c r="D193">
        <v>6055679</v>
      </c>
      <c r="E193" s="155">
        <v>6055679</v>
      </c>
    </row>
    <row r="194" spans="1:5" ht="16.5">
      <c r="A194" s="8" t="s">
        <v>1246</v>
      </c>
      <c r="B194" s="2" t="s">
        <v>27</v>
      </c>
      <c r="C194" s="3">
        <v>193.39</v>
      </c>
      <c r="D194">
        <v>5891509</v>
      </c>
      <c r="E194" s="155">
        <v>5891509</v>
      </c>
    </row>
    <row r="195" spans="1:5" ht="16.5">
      <c r="A195" s="8" t="s">
        <v>1005</v>
      </c>
      <c r="B195" s="2" t="s">
        <v>27</v>
      </c>
      <c r="C195" s="4">
        <v>2739.1400000000008</v>
      </c>
      <c r="D195">
        <v>5559129</v>
      </c>
      <c r="E195" s="155">
        <v>5559129</v>
      </c>
    </row>
    <row r="196" spans="1:5" ht="20.25">
      <c r="A196" s="30" t="s">
        <v>1289</v>
      </c>
      <c r="B196" s="12" t="s">
        <v>27</v>
      </c>
      <c r="C196" s="14">
        <v>4.4800000000000004</v>
      </c>
      <c r="D196">
        <v>4447303</v>
      </c>
      <c r="E196" s="155">
        <v>4447303</v>
      </c>
    </row>
    <row r="197" spans="1:5" ht="16.5">
      <c r="A197" s="26" t="s">
        <v>1063</v>
      </c>
      <c r="B197" s="24" t="s">
        <v>27</v>
      </c>
      <c r="C197" s="27">
        <v>1962.79</v>
      </c>
      <c r="D197">
        <v>3941166</v>
      </c>
      <c r="E197" s="155">
        <v>3941166</v>
      </c>
    </row>
    <row r="198" spans="1:5" ht="16.5">
      <c r="A198" s="26" t="s">
        <v>1221</v>
      </c>
      <c r="B198" s="24" t="s">
        <v>27</v>
      </c>
      <c r="C198" s="27">
        <v>196.27999999999997</v>
      </c>
      <c r="D198">
        <v>3941166</v>
      </c>
      <c r="E198" s="155">
        <v>3941166</v>
      </c>
    </row>
    <row r="199" spans="1:5" ht="20.25">
      <c r="A199" s="25" t="s">
        <v>1311</v>
      </c>
      <c r="B199" s="12" t="s">
        <v>27</v>
      </c>
      <c r="C199" s="14">
        <v>8</v>
      </c>
      <c r="D199">
        <v>3152933</v>
      </c>
      <c r="E199" s="155">
        <v>3152933</v>
      </c>
    </row>
    <row r="200" spans="1:5" ht="16.5">
      <c r="A200" s="8" t="s">
        <v>1142</v>
      </c>
      <c r="B200" s="2" t="s">
        <v>27</v>
      </c>
      <c r="C200" s="4">
        <v>149.1</v>
      </c>
      <c r="D200">
        <v>3840615</v>
      </c>
      <c r="E200" s="155">
        <v>3840615</v>
      </c>
    </row>
    <row r="201" spans="1:5" ht="16.5">
      <c r="A201" s="29" t="s">
        <v>1192</v>
      </c>
      <c r="B201" s="24" t="s">
        <v>27</v>
      </c>
      <c r="C201" s="27">
        <v>21.4</v>
      </c>
      <c r="D201">
        <v>3072492</v>
      </c>
      <c r="E201" s="155">
        <v>3072492</v>
      </c>
    </row>
    <row r="202" spans="1:5" ht="16.5">
      <c r="A202" s="8" t="s">
        <v>1057</v>
      </c>
      <c r="B202" s="2" t="s">
        <v>27</v>
      </c>
      <c r="C202" s="4">
        <v>240.27</v>
      </c>
      <c r="D202">
        <v>1229116</v>
      </c>
      <c r="E202" s="155">
        <v>1229116</v>
      </c>
    </row>
    <row r="203" spans="1:5" ht="16.5">
      <c r="A203" s="8" t="s">
        <v>1078</v>
      </c>
      <c r="B203" s="2" t="s">
        <v>27</v>
      </c>
      <c r="C203" s="4">
        <v>258.46000000000004</v>
      </c>
      <c r="D203">
        <v>854777</v>
      </c>
      <c r="E203" s="155">
        <v>854777</v>
      </c>
    </row>
    <row r="204" spans="1:5" ht="16.5">
      <c r="A204" s="8" t="s">
        <v>1230</v>
      </c>
      <c r="B204" s="2" t="s">
        <v>27</v>
      </c>
      <c r="C204" s="4">
        <v>224.76</v>
      </c>
      <c r="D204">
        <v>1119277</v>
      </c>
      <c r="E204" s="155">
        <v>1119277</v>
      </c>
    </row>
    <row r="205" spans="1:5" ht="20.25">
      <c r="A205" s="15" t="s">
        <v>1281</v>
      </c>
      <c r="B205" s="17" t="s">
        <v>27</v>
      </c>
      <c r="C205" s="19">
        <v>16.18</v>
      </c>
      <c r="D205">
        <v>1861341</v>
      </c>
      <c r="E205" s="155">
        <v>1861341</v>
      </c>
    </row>
    <row r="206" spans="1:5" ht="16.5">
      <c r="A206" s="8" t="s">
        <v>1039</v>
      </c>
      <c r="B206" s="2" t="s">
        <v>27</v>
      </c>
      <c r="C206" s="4">
        <v>95.92</v>
      </c>
      <c r="D206">
        <v>1747152</v>
      </c>
      <c r="E206" s="155">
        <v>1747152</v>
      </c>
    </row>
    <row r="207" spans="1:5" ht="16.5">
      <c r="A207" s="26" t="s">
        <v>1045</v>
      </c>
      <c r="B207" s="24" t="s">
        <v>27</v>
      </c>
      <c r="C207" s="27">
        <v>0</v>
      </c>
      <c r="D207">
        <v>1145595</v>
      </c>
      <c r="E207" s="155">
        <v>1145595</v>
      </c>
    </row>
    <row r="208" spans="1:5" ht="16.5">
      <c r="A208" s="8" t="s">
        <v>1020</v>
      </c>
      <c r="B208" s="2" t="s">
        <v>27</v>
      </c>
      <c r="C208" s="4">
        <v>61.41</v>
      </c>
      <c r="D208">
        <v>2107662</v>
      </c>
      <c r="E208" s="155">
        <v>2107662</v>
      </c>
    </row>
    <row r="209" spans="1:6" ht="16.5">
      <c r="A209" s="29" t="s">
        <v>1240</v>
      </c>
      <c r="B209" s="24" t="s">
        <v>27</v>
      </c>
      <c r="C209" s="27">
        <v>13</v>
      </c>
      <c r="D209">
        <v>1457397</v>
      </c>
      <c r="E209" s="155">
        <v>1457397</v>
      </c>
    </row>
    <row r="210" spans="1:6" ht="20.25">
      <c r="A210" s="15" t="s">
        <v>1284</v>
      </c>
      <c r="B210" s="17" t="s">
        <v>27</v>
      </c>
      <c r="C210" s="18">
        <v>21.82</v>
      </c>
      <c r="D210">
        <v>1531787</v>
      </c>
      <c r="E210" s="155">
        <v>1531787</v>
      </c>
    </row>
    <row r="211" spans="1:6" ht="20.25">
      <c r="A211" s="15" t="s">
        <v>1286</v>
      </c>
      <c r="B211" s="17" t="s">
        <v>27</v>
      </c>
      <c r="C211" s="19">
        <v>30</v>
      </c>
      <c r="D211">
        <v>1304794</v>
      </c>
      <c r="E211" s="155">
        <v>1304794</v>
      </c>
    </row>
    <row r="212" spans="1:6" ht="16.5">
      <c r="A212" s="31" t="s">
        <v>1042</v>
      </c>
      <c r="B212" s="6" t="s">
        <v>27</v>
      </c>
      <c r="C212" s="7">
        <v>2.89</v>
      </c>
      <c r="D212">
        <v>1043835</v>
      </c>
      <c r="E212" s="155">
        <v>1043835</v>
      </c>
    </row>
    <row r="213" spans="1:6" ht="16.5">
      <c r="A213" s="26" t="s">
        <v>1129</v>
      </c>
      <c r="B213" s="24" t="s">
        <v>27</v>
      </c>
      <c r="C213" s="27">
        <v>7.76</v>
      </c>
      <c r="D213">
        <v>2613835</v>
      </c>
      <c r="E213" s="155">
        <v>2613835</v>
      </c>
    </row>
    <row r="214" spans="1:6" ht="40.5">
      <c r="A214" s="15" t="s">
        <v>1260</v>
      </c>
      <c r="B214" s="17" t="s">
        <v>27</v>
      </c>
      <c r="C214" s="19">
        <v>3.36</v>
      </c>
      <c r="D214">
        <v>3487132</v>
      </c>
      <c r="E214" s="155">
        <v>3487132</v>
      </c>
    </row>
    <row r="215" spans="1:6" ht="16.5">
      <c r="A215" s="8" t="s">
        <v>1046</v>
      </c>
      <c r="B215" s="2" t="s">
        <v>27</v>
      </c>
      <c r="C215" s="4">
        <v>64.760000000000005</v>
      </c>
      <c r="D215">
        <v>5559129</v>
      </c>
      <c r="E215" s="155">
        <v>5559129</v>
      </c>
    </row>
    <row r="216" spans="1:6" ht="16.5">
      <c r="A216" s="8" t="s">
        <v>1074</v>
      </c>
      <c r="B216" s="2" t="s">
        <v>27</v>
      </c>
      <c r="C216" s="4">
        <v>62.069999999999993</v>
      </c>
      <c r="D216">
        <v>1821746</v>
      </c>
      <c r="E216" s="155">
        <v>1821746</v>
      </c>
    </row>
    <row r="217" spans="1:6" ht="20.25">
      <c r="A217" s="25" t="s">
        <v>1300</v>
      </c>
      <c r="B217" s="12" t="s">
        <v>27</v>
      </c>
      <c r="C217" s="13">
        <v>262.39999999999998</v>
      </c>
      <c r="D217">
        <f>ROUND(E217*90%,0)</f>
        <v>2719938</v>
      </c>
      <c r="E217" s="592">
        <v>3022153</v>
      </c>
      <c r="F217" t="s">
        <v>2172</v>
      </c>
    </row>
    <row r="218" spans="1:6" ht="16.5">
      <c r="A218" s="26" t="s">
        <v>1025</v>
      </c>
      <c r="B218" s="24" t="s">
        <v>27</v>
      </c>
      <c r="C218" s="27">
        <v>13.5</v>
      </c>
      <c r="D218">
        <v>534149</v>
      </c>
      <c r="E218" s="155">
        <v>534149</v>
      </c>
    </row>
    <row r="219" spans="1:6" ht="16.5">
      <c r="A219" s="26" t="s">
        <v>1146</v>
      </c>
      <c r="B219" s="24" t="s">
        <v>27</v>
      </c>
      <c r="C219" s="27">
        <v>16.64</v>
      </c>
      <c r="D219">
        <v>169828</v>
      </c>
      <c r="E219" s="155">
        <v>169828</v>
      </c>
    </row>
    <row r="220" spans="1:6" ht="16.5">
      <c r="A220" s="8" t="s">
        <v>1191</v>
      </c>
      <c r="B220" s="2" t="s">
        <v>27</v>
      </c>
      <c r="C220" s="4">
        <v>277.83</v>
      </c>
      <c r="D220">
        <v>295078</v>
      </c>
      <c r="E220" s="155">
        <v>295078</v>
      </c>
    </row>
    <row r="221" spans="1:6" ht="16.5">
      <c r="A221" s="26" t="s">
        <v>1186</v>
      </c>
      <c r="B221" s="24" t="s">
        <v>27</v>
      </c>
      <c r="C221" s="27">
        <v>1.98</v>
      </c>
      <c r="D221">
        <v>295078</v>
      </c>
      <c r="E221" s="155">
        <v>295078</v>
      </c>
    </row>
    <row r="222" spans="1:6" ht="16.5">
      <c r="A222" s="26" t="s">
        <v>1190</v>
      </c>
      <c r="B222" s="24" t="s">
        <v>27</v>
      </c>
      <c r="C222" s="27">
        <v>3.12</v>
      </c>
      <c r="D222">
        <v>295078</v>
      </c>
      <c r="E222" s="155">
        <v>295078</v>
      </c>
    </row>
    <row r="223" spans="1:6" ht="16.5">
      <c r="A223" s="26" t="s">
        <v>1008</v>
      </c>
      <c r="B223" s="24" t="s">
        <v>27</v>
      </c>
      <c r="C223" s="27">
        <v>251.44999999999996</v>
      </c>
      <c r="D223">
        <v>264499</v>
      </c>
      <c r="E223" s="155">
        <v>264499</v>
      </c>
    </row>
    <row r="224" spans="1:6" ht="16.5">
      <c r="A224" s="26" t="s">
        <v>1001</v>
      </c>
      <c r="B224" s="24" t="s">
        <v>27</v>
      </c>
      <c r="C224" s="27">
        <v>439.77</v>
      </c>
      <c r="D224">
        <v>295078</v>
      </c>
      <c r="E224" s="155">
        <v>295078</v>
      </c>
    </row>
    <row r="225" spans="1:5" ht="16.5">
      <c r="A225" s="26" t="s">
        <v>1148</v>
      </c>
      <c r="B225" s="24" t="s">
        <v>38</v>
      </c>
      <c r="C225" s="27">
        <v>0.24</v>
      </c>
      <c r="D225">
        <v>2523428</v>
      </c>
      <c r="E225" s="155">
        <v>2523428</v>
      </c>
    </row>
    <row r="226" spans="1:5" ht="16.5">
      <c r="A226" s="26" t="s">
        <v>1004</v>
      </c>
      <c r="B226" s="24" t="s">
        <v>27</v>
      </c>
      <c r="C226" s="27">
        <v>14.629999999999999</v>
      </c>
      <c r="D226">
        <v>330817</v>
      </c>
      <c r="E226" s="155">
        <v>330817</v>
      </c>
    </row>
    <row r="227" spans="1:5" ht="16.5">
      <c r="A227" s="26" t="s">
        <v>1043</v>
      </c>
      <c r="B227" s="24" t="s">
        <v>27</v>
      </c>
      <c r="C227" s="27">
        <v>2.89</v>
      </c>
      <c r="D227">
        <v>319680</v>
      </c>
      <c r="E227" s="155">
        <v>319680</v>
      </c>
    </row>
    <row r="228" spans="1:5" ht="20.25">
      <c r="A228" s="15" t="s">
        <v>1043</v>
      </c>
      <c r="B228" s="17" t="s">
        <v>27</v>
      </c>
      <c r="C228" s="19">
        <v>30</v>
      </c>
      <c r="D228">
        <v>319680</v>
      </c>
      <c r="E228" s="155">
        <v>319680</v>
      </c>
    </row>
    <row r="229" spans="1:5" ht="20.25">
      <c r="A229" s="25" t="s">
        <v>1314</v>
      </c>
      <c r="B229" s="12" t="s">
        <v>27</v>
      </c>
      <c r="C229" s="14">
        <v>15.88</v>
      </c>
      <c r="D229">
        <v>169828</v>
      </c>
      <c r="E229" s="155">
        <v>169828</v>
      </c>
    </row>
    <row r="230" spans="1:5" ht="16.5">
      <c r="A230" s="26" t="s">
        <v>1224</v>
      </c>
      <c r="B230" s="24" t="s">
        <v>27</v>
      </c>
      <c r="C230" s="27">
        <v>141.42999999999998</v>
      </c>
      <c r="D230">
        <v>264499</v>
      </c>
      <c r="E230" s="155">
        <v>264499</v>
      </c>
    </row>
    <row r="231" spans="1:5" ht="20.25">
      <c r="A231" s="25" t="s">
        <v>1295</v>
      </c>
      <c r="B231" s="12" t="s">
        <v>27</v>
      </c>
      <c r="C231" s="14">
        <v>5.0599999999999996</v>
      </c>
      <c r="D231">
        <v>295078</v>
      </c>
      <c r="E231" s="155">
        <v>295078</v>
      </c>
    </row>
    <row r="232" spans="1:5" ht="16.5">
      <c r="A232" s="26" t="s">
        <v>1232</v>
      </c>
      <c r="B232" s="24" t="s">
        <v>27</v>
      </c>
      <c r="C232" s="27">
        <v>9.5</v>
      </c>
      <c r="D232">
        <v>319680</v>
      </c>
      <c r="E232" s="155">
        <v>319680</v>
      </c>
    </row>
    <row r="233" spans="1:5" ht="16.5">
      <c r="A233" s="26" t="s">
        <v>1088</v>
      </c>
      <c r="B233" s="24" t="s">
        <v>27</v>
      </c>
      <c r="C233" s="27">
        <v>19.100000000000001</v>
      </c>
      <c r="D233">
        <v>64226</v>
      </c>
      <c r="E233" s="155">
        <v>64226</v>
      </c>
    </row>
    <row r="234" spans="1:5" ht="16.5">
      <c r="A234" s="26" t="s">
        <v>1075</v>
      </c>
      <c r="B234" s="24" t="s">
        <v>27</v>
      </c>
      <c r="C234" s="27">
        <v>39.059999999999995</v>
      </c>
      <c r="D234">
        <v>264499</v>
      </c>
      <c r="E234" s="155">
        <v>264499</v>
      </c>
    </row>
    <row r="235" spans="1:5" ht="16.5">
      <c r="A235" s="26" t="s">
        <v>1050</v>
      </c>
      <c r="B235" s="24" t="s">
        <v>38</v>
      </c>
      <c r="C235" s="27">
        <v>1.8</v>
      </c>
      <c r="D235">
        <v>2704619</v>
      </c>
      <c r="E235" s="155">
        <v>2704619</v>
      </c>
    </row>
    <row r="236" spans="1:5" ht="16.5">
      <c r="A236" s="26" t="s">
        <v>1018</v>
      </c>
      <c r="B236" s="24" t="s">
        <v>38</v>
      </c>
      <c r="C236" s="27">
        <v>0.76200000000000001</v>
      </c>
      <c r="D236">
        <v>2704619</v>
      </c>
      <c r="E236" s="155">
        <v>2704619</v>
      </c>
    </row>
    <row r="237" spans="1:5" ht="16.5">
      <c r="A237" s="29" t="s">
        <v>1209</v>
      </c>
      <c r="B237" s="24" t="s">
        <v>27</v>
      </c>
      <c r="C237" s="27">
        <v>257.73</v>
      </c>
      <c r="D237">
        <v>264499</v>
      </c>
      <c r="E237" s="155">
        <v>264499</v>
      </c>
    </row>
    <row r="238" spans="1:5" ht="16.5">
      <c r="A238" s="26" t="s">
        <v>1047</v>
      </c>
      <c r="B238" s="24" t="s">
        <v>27</v>
      </c>
      <c r="C238" s="27">
        <v>40.340000000000003</v>
      </c>
      <c r="D238">
        <v>5559129</v>
      </c>
      <c r="E238" s="155">
        <v>5559129</v>
      </c>
    </row>
    <row r="239" spans="1:5" ht="16.5">
      <c r="A239" s="26" t="s">
        <v>1122</v>
      </c>
      <c r="B239" s="24" t="s">
        <v>27</v>
      </c>
      <c r="C239" s="27">
        <v>58.76</v>
      </c>
      <c r="D239">
        <v>161275</v>
      </c>
      <c r="E239" s="155">
        <v>161275</v>
      </c>
    </row>
    <row r="240" spans="1:5" ht="16.5">
      <c r="A240" s="26" t="s">
        <v>1058</v>
      </c>
      <c r="B240" s="24" t="s">
        <v>27</v>
      </c>
      <c r="C240" s="27">
        <v>32.340000000000003</v>
      </c>
      <c r="D240">
        <v>854777</v>
      </c>
      <c r="E240" s="155">
        <v>854777</v>
      </c>
    </row>
    <row r="241" spans="1:5" ht="20.25">
      <c r="A241" s="25" t="s">
        <v>1292</v>
      </c>
      <c r="B241" s="12" t="s">
        <v>38</v>
      </c>
      <c r="C241" s="14">
        <v>0</v>
      </c>
      <c r="D241">
        <v>4734694</v>
      </c>
      <c r="E241" s="155">
        <v>4734694</v>
      </c>
    </row>
    <row r="242" spans="1:5" ht="16.5">
      <c r="A242" s="26" t="s">
        <v>1107</v>
      </c>
      <c r="B242" s="24" t="s">
        <v>27</v>
      </c>
      <c r="C242" s="27">
        <v>1262.3400000000001</v>
      </c>
      <c r="D242">
        <v>109890</v>
      </c>
      <c r="E242" s="155">
        <v>109890</v>
      </c>
    </row>
    <row r="243" spans="1:5" ht="16.5">
      <c r="A243" s="26" t="s">
        <v>1149</v>
      </c>
      <c r="B243" s="24" t="s">
        <v>27</v>
      </c>
      <c r="C243" s="27">
        <v>93.78</v>
      </c>
      <c r="D243">
        <v>109890</v>
      </c>
      <c r="E243" s="155">
        <v>109890</v>
      </c>
    </row>
    <row r="244" spans="1:5" ht="16.5">
      <c r="A244" s="26" t="s">
        <v>1117</v>
      </c>
      <c r="B244" s="24" t="s">
        <v>27</v>
      </c>
      <c r="C244" s="27">
        <v>30.8</v>
      </c>
      <c r="D244">
        <v>109890</v>
      </c>
      <c r="E244" s="155">
        <v>109890</v>
      </c>
    </row>
    <row r="245" spans="1:5" ht="16.5">
      <c r="A245" s="26" t="s">
        <v>1006</v>
      </c>
      <c r="B245" s="24" t="s">
        <v>27</v>
      </c>
      <c r="C245" s="27">
        <v>61.33</v>
      </c>
      <c r="D245">
        <v>109890</v>
      </c>
      <c r="E245" s="155">
        <v>109890</v>
      </c>
    </row>
    <row r="246" spans="1:5" ht="16.5">
      <c r="A246" s="26" t="s">
        <v>1006</v>
      </c>
      <c r="B246" s="24" t="s">
        <v>27</v>
      </c>
      <c r="C246" s="27">
        <v>863.3599999999999</v>
      </c>
      <c r="D246">
        <v>109890</v>
      </c>
      <c r="E246" s="155">
        <v>109890</v>
      </c>
    </row>
    <row r="247" spans="1:5" ht="16.5">
      <c r="A247" s="26" t="s">
        <v>1079</v>
      </c>
      <c r="B247" s="24" t="s">
        <v>27</v>
      </c>
      <c r="C247" s="27">
        <v>320.75</v>
      </c>
      <c r="D247">
        <v>109890</v>
      </c>
      <c r="E247" s="155">
        <v>109890</v>
      </c>
    </row>
    <row r="248" spans="1:5" ht="16.5">
      <c r="A248" s="26" t="s">
        <v>1193</v>
      </c>
      <c r="B248" s="24" t="s">
        <v>27</v>
      </c>
      <c r="C248" s="27">
        <v>222.16000000000003</v>
      </c>
      <c r="D248">
        <v>109890</v>
      </c>
      <c r="E248" s="155">
        <v>109890</v>
      </c>
    </row>
    <row r="249" spans="1:5" ht="20.25">
      <c r="A249" s="15" t="s">
        <v>1279</v>
      </c>
      <c r="B249" s="17" t="s">
        <v>27</v>
      </c>
      <c r="C249" s="19">
        <v>15.3</v>
      </c>
      <c r="D249">
        <v>109890</v>
      </c>
      <c r="E249" s="155">
        <v>109890</v>
      </c>
    </row>
    <row r="250" spans="1:5" ht="16.5">
      <c r="A250" s="26" t="s">
        <v>1091</v>
      </c>
      <c r="B250" s="24" t="s">
        <v>27</v>
      </c>
      <c r="C250" s="27">
        <v>388.59000000000003</v>
      </c>
      <c r="D250">
        <v>161275</v>
      </c>
      <c r="E250" s="155">
        <v>161275</v>
      </c>
    </row>
    <row r="251" spans="1:5" ht="16.5">
      <c r="A251" s="26" t="s">
        <v>1205</v>
      </c>
      <c r="B251" s="24" t="s">
        <v>38</v>
      </c>
      <c r="C251" s="27">
        <v>0.1</v>
      </c>
      <c r="D251">
        <v>109890</v>
      </c>
      <c r="E251" s="155">
        <v>109890</v>
      </c>
    </row>
    <row r="252" spans="1:5" ht="20.25">
      <c r="A252" s="25" t="s">
        <v>1303</v>
      </c>
      <c r="B252" s="12" t="s">
        <v>38</v>
      </c>
      <c r="C252" s="13">
        <v>0.2</v>
      </c>
      <c r="D252">
        <v>5994000</v>
      </c>
      <c r="E252" s="155">
        <v>5994000</v>
      </c>
    </row>
    <row r="253" spans="1:5" ht="16.5">
      <c r="A253" s="26" t="s">
        <v>1217</v>
      </c>
      <c r="B253" s="24" t="s">
        <v>38</v>
      </c>
      <c r="C253" s="27">
        <v>1.712</v>
      </c>
      <c r="D253">
        <v>5994000</v>
      </c>
      <c r="E253" s="155">
        <v>5994000</v>
      </c>
    </row>
    <row r="254" spans="1:5" ht="16.5">
      <c r="A254" s="26" t="s">
        <v>1207</v>
      </c>
      <c r="B254" s="24" t="s">
        <v>38</v>
      </c>
      <c r="C254" s="27">
        <v>0.76800000000000002</v>
      </c>
      <c r="D254">
        <v>5994000</v>
      </c>
      <c r="E254" s="155">
        <v>5994000</v>
      </c>
    </row>
    <row r="255" spans="1:5" ht="16.5">
      <c r="A255" s="26" t="s">
        <v>1012</v>
      </c>
      <c r="B255" s="24" t="s">
        <v>38</v>
      </c>
      <c r="C255" s="27">
        <v>0.22</v>
      </c>
      <c r="D255">
        <v>3039467</v>
      </c>
      <c r="E255" s="155">
        <v>3039467</v>
      </c>
    </row>
    <row r="256" spans="1:5" ht="33">
      <c r="A256" s="26" t="s">
        <v>1029</v>
      </c>
      <c r="B256" s="24" t="s">
        <v>85</v>
      </c>
      <c r="C256" s="27">
        <v>36</v>
      </c>
      <c r="D256">
        <v>29872</v>
      </c>
      <c r="E256" s="155">
        <v>29872</v>
      </c>
    </row>
    <row r="257" spans="1:5" ht="16.5">
      <c r="A257" s="26" t="s">
        <v>1201</v>
      </c>
      <c r="B257" s="24" t="s">
        <v>38</v>
      </c>
      <c r="C257" s="27">
        <v>0.48599999999999999</v>
      </c>
      <c r="D257">
        <v>3039467</v>
      </c>
      <c r="E257" s="155">
        <v>3039467</v>
      </c>
    </row>
    <row r="258" spans="1:5" ht="16.5">
      <c r="A258" s="26" t="s">
        <v>1200</v>
      </c>
      <c r="B258" s="24" t="s">
        <v>38</v>
      </c>
      <c r="C258" s="27">
        <v>0.54</v>
      </c>
      <c r="D258">
        <v>3039467</v>
      </c>
      <c r="E258" s="155">
        <v>3039467</v>
      </c>
    </row>
    <row r="259" spans="1:5" ht="16.5">
      <c r="A259" s="26" t="s">
        <v>1024</v>
      </c>
      <c r="B259" s="24" t="s">
        <v>27</v>
      </c>
      <c r="C259" s="27">
        <v>11.540000000000001</v>
      </c>
      <c r="D259">
        <v>138443</v>
      </c>
      <c r="E259" s="155">
        <v>138443</v>
      </c>
    </row>
    <row r="260" spans="1:5" ht="16.5">
      <c r="A260" s="26" t="s">
        <v>1135</v>
      </c>
      <c r="B260" s="24" t="s">
        <v>27</v>
      </c>
      <c r="C260" s="27">
        <v>2.6</v>
      </c>
      <c r="D260">
        <v>138443</v>
      </c>
      <c r="E260" s="155">
        <v>138443</v>
      </c>
    </row>
    <row r="261" spans="1:5" ht="16.5">
      <c r="A261" s="26" t="s">
        <v>1097</v>
      </c>
      <c r="B261" s="24" t="s">
        <v>27</v>
      </c>
      <c r="C261" s="27">
        <v>9.4499999999999993</v>
      </c>
      <c r="D261">
        <v>216498</v>
      </c>
      <c r="E261" s="155">
        <v>216498</v>
      </c>
    </row>
    <row r="262" spans="1:5" ht="16.5">
      <c r="A262" s="26" t="s">
        <v>1203</v>
      </c>
      <c r="B262" s="24" t="s">
        <v>27</v>
      </c>
      <c r="C262" s="27">
        <v>1.68</v>
      </c>
      <c r="D262">
        <v>216498</v>
      </c>
      <c r="E262" s="155">
        <v>216498</v>
      </c>
    </row>
    <row r="263" spans="1:5" ht="16.5">
      <c r="A263" s="26" t="s">
        <v>1105</v>
      </c>
      <c r="B263" s="24" t="s">
        <v>27</v>
      </c>
      <c r="C263" s="27">
        <v>6.42</v>
      </c>
      <c r="D263">
        <v>292949</v>
      </c>
      <c r="E263" s="155">
        <v>292949</v>
      </c>
    </row>
    <row r="264" spans="1:5" ht="16.5">
      <c r="A264" s="26" t="s">
        <v>1105</v>
      </c>
      <c r="B264" s="24" t="s">
        <v>27</v>
      </c>
      <c r="C264" s="27">
        <v>149.16999999999996</v>
      </c>
      <c r="D264">
        <v>292949</v>
      </c>
      <c r="E264" s="155">
        <v>292949</v>
      </c>
    </row>
    <row r="265" spans="1:5" ht="16.5">
      <c r="A265" s="26" t="s">
        <v>1194</v>
      </c>
      <c r="B265" s="24" t="s">
        <v>27</v>
      </c>
      <c r="C265" s="27">
        <v>18.560000000000006</v>
      </c>
      <c r="D265">
        <v>292949</v>
      </c>
      <c r="E265" s="155">
        <v>292949</v>
      </c>
    </row>
    <row r="266" spans="1:5" ht="16.5">
      <c r="A266" s="26" t="s">
        <v>1189</v>
      </c>
      <c r="B266" s="24" t="s">
        <v>27</v>
      </c>
      <c r="C266" s="27">
        <v>1.5</v>
      </c>
      <c r="D266">
        <v>292949</v>
      </c>
      <c r="E266" s="155">
        <v>292949</v>
      </c>
    </row>
    <row r="267" spans="1:5" ht="16.5">
      <c r="A267" s="26" t="s">
        <v>1138</v>
      </c>
      <c r="B267" s="24" t="s">
        <v>27</v>
      </c>
      <c r="C267" s="27">
        <v>12.6</v>
      </c>
      <c r="D267">
        <v>292949</v>
      </c>
      <c r="E267" s="155">
        <v>292949</v>
      </c>
    </row>
    <row r="268" spans="1:5" ht="16.5">
      <c r="A268" s="26" t="s">
        <v>1204</v>
      </c>
      <c r="B268" s="24" t="s">
        <v>27</v>
      </c>
      <c r="C268" s="27">
        <v>1.6</v>
      </c>
      <c r="D268">
        <v>292949</v>
      </c>
      <c r="E268" s="155">
        <v>292949</v>
      </c>
    </row>
    <row r="269" spans="1:5" ht="20.25">
      <c r="A269" s="25" t="s">
        <v>1275</v>
      </c>
      <c r="B269" s="12" t="s">
        <v>27</v>
      </c>
      <c r="C269" s="14">
        <v>2.4700000000000002</v>
      </c>
      <c r="D269">
        <v>292949</v>
      </c>
      <c r="E269" s="155">
        <v>292949</v>
      </c>
    </row>
    <row r="270" spans="1:5" ht="16.5">
      <c r="A270" s="26" t="s">
        <v>1214</v>
      </c>
      <c r="B270" s="24" t="s">
        <v>27</v>
      </c>
      <c r="C270" s="27">
        <v>2.52</v>
      </c>
      <c r="D270">
        <v>292949</v>
      </c>
      <c r="E270" s="155">
        <v>292949</v>
      </c>
    </row>
    <row r="271" spans="1:5" ht="20.25">
      <c r="A271" s="25" t="s">
        <v>1305</v>
      </c>
      <c r="B271" s="12" t="s">
        <v>27</v>
      </c>
      <c r="C271" s="13">
        <v>24</v>
      </c>
      <c r="D271">
        <v>292949</v>
      </c>
      <c r="E271" s="155">
        <v>292949</v>
      </c>
    </row>
    <row r="272" spans="1:5" ht="16.5">
      <c r="A272" s="26" t="s">
        <v>1033</v>
      </c>
      <c r="B272" s="24" t="s">
        <v>27</v>
      </c>
      <c r="C272" s="27">
        <v>17.759999999999998</v>
      </c>
      <c r="D272">
        <v>802027</v>
      </c>
      <c r="E272" s="155">
        <v>802027</v>
      </c>
    </row>
    <row r="273" spans="1:6" ht="16.5">
      <c r="A273" s="26" t="s">
        <v>1198</v>
      </c>
      <c r="B273" s="24" t="s">
        <v>27</v>
      </c>
      <c r="C273" s="27">
        <v>4.57</v>
      </c>
      <c r="D273">
        <v>303189</v>
      </c>
      <c r="E273" s="155">
        <v>303189</v>
      </c>
    </row>
    <row r="274" spans="1:6" ht="20.25">
      <c r="A274" s="25" t="s">
        <v>1271</v>
      </c>
      <c r="B274" s="12" t="s">
        <v>27</v>
      </c>
      <c r="C274" s="14">
        <v>0.25</v>
      </c>
      <c r="D274">
        <v>303189</v>
      </c>
      <c r="E274" s="155">
        <v>303189</v>
      </c>
    </row>
    <row r="275" spans="1:6" ht="16.5">
      <c r="A275" s="26" t="s">
        <v>1147</v>
      </c>
      <c r="B275" s="24" t="s">
        <v>27</v>
      </c>
      <c r="C275" s="27">
        <v>23.32</v>
      </c>
      <c r="D275">
        <v>456091</v>
      </c>
      <c r="E275" s="155">
        <v>456091</v>
      </c>
    </row>
    <row r="276" spans="1:6" ht="20.25">
      <c r="A276" s="25" t="s">
        <v>1267</v>
      </c>
      <c r="B276" s="12" t="s">
        <v>27</v>
      </c>
      <c r="C276" s="14">
        <v>0.25</v>
      </c>
      <c r="D276">
        <v>456091</v>
      </c>
      <c r="E276" s="155">
        <v>456091</v>
      </c>
    </row>
    <row r="277" spans="1:6" ht="16.5">
      <c r="A277" s="26" t="s">
        <v>1212</v>
      </c>
      <c r="B277" s="24" t="s">
        <v>27</v>
      </c>
      <c r="C277" s="27">
        <v>11.579999999999998</v>
      </c>
      <c r="D277">
        <v>292949</v>
      </c>
      <c r="E277" s="155">
        <v>292949</v>
      </c>
    </row>
    <row r="278" spans="1:6" ht="16.5">
      <c r="A278" s="26" t="s">
        <v>1084</v>
      </c>
      <c r="B278" s="24" t="s">
        <v>27</v>
      </c>
      <c r="C278" s="27">
        <v>0.96</v>
      </c>
      <c r="D278">
        <v>138443</v>
      </c>
      <c r="E278" s="155">
        <v>138443</v>
      </c>
    </row>
    <row r="279" spans="1:6" ht="16.5">
      <c r="A279" s="26" t="s">
        <v>1095</v>
      </c>
      <c r="B279" s="24" t="s">
        <v>27</v>
      </c>
      <c r="C279" s="27">
        <v>3.59</v>
      </c>
      <c r="D279">
        <v>292949</v>
      </c>
      <c r="E279" s="155">
        <v>292949</v>
      </c>
    </row>
    <row r="280" spans="1:6" ht="16.5">
      <c r="A280" s="26" t="s">
        <v>1202</v>
      </c>
      <c r="B280" s="24" t="s">
        <v>27</v>
      </c>
      <c r="C280" s="27">
        <v>19.079999999999998</v>
      </c>
      <c r="D280">
        <v>802027</v>
      </c>
      <c r="E280" s="155">
        <v>802027</v>
      </c>
    </row>
    <row r="281" spans="1:6" ht="16.5">
      <c r="A281" s="26" t="s">
        <v>1101</v>
      </c>
      <c r="B281" s="24" t="s">
        <v>27</v>
      </c>
      <c r="C281" s="27">
        <v>34.25</v>
      </c>
      <c r="D281">
        <v>216498</v>
      </c>
      <c r="E281" s="155">
        <v>216498</v>
      </c>
    </row>
    <row r="282" spans="1:6" ht="16.5">
      <c r="A282" s="26" t="s">
        <v>1089</v>
      </c>
      <c r="B282" s="24" t="s">
        <v>27</v>
      </c>
      <c r="C282" s="27">
        <v>24.08</v>
      </c>
      <c r="D282">
        <v>292949</v>
      </c>
      <c r="E282" s="155">
        <v>292949</v>
      </c>
    </row>
    <row r="283" spans="1:6" ht="16.5">
      <c r="A283" s="26" t="s">
        <v>1245</v>
      </c>
      <c r="B283" s="24" t="s">
        <v>27</v>
      </c>
      <c r="C283" s="27">
        <v>1.38</v>
      </c>
      <c r="D283">
        <f>ROUND(E283*90%,0)</f>
        <v>138443</v>
      </c>
      <c r="E283" s="592">
        <v>153826</v>
      </c>
      <c r="F283" t="s">
        <v>2173</v>
      </c>
    </row>
    <row r="284" spans="1:6" ht="40.5">
      <c r="A284" s="25" t="s">
        <v>1290</v>
      </c>
      <c r="B284" s="12" t="s">
        <v>27</v>
      </c>
      <c r="C284" s="14">
        <v>8.58</v>
      </c>
      <c r="D284">
        <v>4710655</v>
      </c>
      <c r="E284" s="155">
        <v>4710655</v>
      </c>
    </row>
    <row r="285" spans="1:6" ht="33">
      <c r="A285" s="26" t="s">
        <v>1228</v>
      </c>
      <c r="B285" s="24" t="s">
        <v>27</v>
      </c>
      <c r="C285" s="27">
        <v>4.41</v>
      </c>
      <c r="D285">
        <v>3858605</v>
      </c>
      <c r="E285" s="155">
        <v>3858605</v>
      </c>
    </row>
    <row r="286" spans="1:6" ht="60.75">
      <c r="A286" s="15" t="s">
        <v>1285</v>
      </c>
      <c r="B286" s="17" t="s">
        <v>27</v>
      </c>
      <c r="C286" s="19">
        <v>8.68</v>
      </c>
      <c r="D286">
        <v>4206777</v>
      </c>
      <c r="E286" s="155">
        <v>4206777</v>
      </c>
    </row>
    <row r="287" spans="1:6" ht="40.5">
      <c r="A287" s="15" t="s">
        <v>1283</v>
      </c>
      <c r="B287" s="17" t="s">
        <v>27</v>
      </c>
      <c r="C287" s="19">
        <v>13.24</v>
      </c>
      <c r="D287">
        <v>5058826</v>
      </c>
      <c r="E287" s="155">
        <v>5058826</v>
      </c>
    </row>
    <row r="288" spans="1:6" ht="16.5">
      <c r="A288" s="26" t="s">
        <v>1163</v>
      </c>
      <c r="B288" s="24" t="s">
        <v>27</v>
      </c>
      <c r="C288" s="27">
        <v>11.73</v>
      </c>
      <c r="D288">
        <v>5058826</v>
      </c>
      <c r="E288" s="155">
        <v>5058826</v>
      </c>
    </row>
    <row r="289" spans="1:6" ht="16.5">
      <c r="A289" s="26" t="s">
        <v>1102</v>
      </c>
      <c r="B289" s="24" t="s">
        <v>27</v>
      </c>
      <c r="C289" s="27">
        <v>17.84</v>
      </c>
      <c r="D289">
        <v>2337381</v>
      </c>
      <c r="E289" s="155">
        <v>2337381</v>
      </c>
    </row>
    <row r="290" spans="1:6" ht="16.5">
      <c r="A290" s="26" t="s">
        <v>1136</v>
      </c>
      <c r="B290" s="24" t="s">
        <v>27</v>
      </c>
      <c r="C290" s="27">
        <v>6.96</v>
      </c>
      <c r="D290">
        <f>ROUND(E290*90%,0)</f>
        <v>4206777</v>
      </c>
      <c r="E290" s="592">
        <v>4674197</v>
      </c>
      <c r="F290" t="s">
        <v>2174</v>
      </c>
    </row>
    <row r="291" spans="1:6" ht="16.5">
      <c r="A291" s="26" t="s">
        <v>1169</v>
      </c>
      <c r="B291" s="24" t="s">
        <v>27</v>
      </c>
      <c r="C291" s="27">
        <v>5.25</v>
      </c>
      <c r="D291">
        <v>5058826</v>
      </c>
      <c r="E291" s="155">
        <v>5058826</v>
      </c>
    </row>
    <row r="292" spans="1:6" ht="16.5">
      <c r="A292" s="26" t="s">
        <v>1175</v>
      </c>
      <c r="B292" s="24" t="s">
        <v>27</v>
      </c>
      <c r="C292" s="27">
        <v>6.4</v>
      </c>
      <c r="D292">
        <v>5058826</v>
      </c>
      <c r="E292" s="155">
        <v>5058826</v>
      </c>
    </row>
    <row r="293" spans="1:6" ht="16.5">
      <c r="A293" s="26" t="s">
        <v>1100</v>
      </c>
      <c r="B293" s="24" t="s">
        <v>27</v>
      </c>
      <c r="C293" s="27">
        <v>5.7</v>
      </c>
      <c r="D293">
        <v>3362197</v>
      </c>
      <c r="E293" s="155">
        <v>3362197</v>
      </c>
    </row>
    <row r="294" spans="1:6" ht="16.5">
      <c r="A294" s="26" t="s">
        <v>1099</v>
      </c>
      <c r="B294" s="24" t="s">
        <v>27</v>
      </c>
      <c r="C294" s="27">
        <v>5.0999999999999996</v>
      </c>
      <c r="D294">
        <v>5058826</v>
      </c>
      <c r="E294" s="155">
        <v>5058826</v>
      </c>
    </row>
    <row r="295" spans="1:6" ht="16.5">
      <c r="A295" s="26" t="s">
        <v>1094</v>
      </c>
      <c r="B295" s="24" t="s">
        <v>27</v>
      </c>
      <c r="C295" s="27">
        <v>12</v>
      </c>
      <c r="D295">
        <v>5058826</v>
      </c>
      <c r="E295" s="155">
        <v>5058826</v>
      </c>
    </row>
    <row r="296" spans="1:6" ht="16.5">
      <c r="A296" s="26" t="s">
        <v>1015</v>
      </c>
      <c r="B296" s="24" t="s">
        <v>27</v>
      </c>
      <c r="C296" s="27">
        <v>5.27</v>
      </c>
      <c r="D296">
        <v>5058826</v>
      </c>
      <c r="E296" s="155">
        <v>5058826</v>
      </c>
    </row>
    <row r="297" spans="1:6" ht="20.25">
      <c r="A297" s="25" t="s">
        <v>1253</v>
      </c>
      <c r="B297" s="12" t="s">
        <v>27</v>
      </c>
      <c r="C297" s="14">
        <v>3.25</v>
      </c>
      <c r="D297">
        <v>4710655</v>
      </c>
      <c r="E297" s="155">
        <v>4710655</v>
      </c>
    </row>
    <row r="298" spans="1:6" ht="33">
      <c r="A298" s="26" t="s">
        <v>1180</v>
      </c>
      <c r="B298" s="24" t="s">
        <v>27</v>
      </c>
      <c r="C298" s="27">
        <v>4.16</v>
      </c>
      <c r="D298">
        <v>10375629</v>
      </c>
      <c r="E298" s="155">
        <v>10375629</v>
      </c>
    </row>
    <row r="299" spans="1:6" ht="33">
      <c r="A299" s="26" t="s">
        <v>1048</v>
      </c>
      <c r="B299" s="24" t="s">
        <v>27</v>
      </c>
      <c r="C299" s="27">
        <v>3.17</v>
      </c>
      <c r="D299">
        <v>10375629</v>
      </c>
      <c r="E299" s="155">
        <v>10375629</v>
      </c>
    </row>
    <row r="300" spans="1:6" ht="33">
      <c r="A300" s="26" t="s">
        <v>1080</v>
      </c>
      <c r="B300" s="24" t="s">
        <v>27</v>
      </c>
      <c r="C300" s="27">
        <v>103.53</v>
      </c>
      <c r="D300">
        <v>10375629</v>
      </c>
      <c r="E300" s="155">
        <v>10375629</v>
      </c>
    </row>
    <row r="301" spans="1:6" ht="33">
      <c r="A301" s="26" t="s">
        <v>1031</v>
      </c>
      <c r="B301" s="24" t="s">
        <v>27</v>
      </c>
      <c r="C301" s="27">
        <v>3.2</v>
      </c>
      <c r="D301">
        <v>10375629</v>
      </c>
      <c r="E301" s="155">
        <v>10375629</v>
      </c>
    </row>
    <row r="302" spans="1:6" ht="33">
      <c r="A302" s="26" t="s">
        <v>1037</v>
      </c>
      <c r="B302" s="24" t="s">
        <v>27</v>
      </c>
      <c r="C302" s="27">
        <v>2.16</v>
      </c>
      <c r="D302">
        <v>10375629</v>
      </c>
      <c r="E302" s="155">
        <v>10375629</v>
      </c>
    </row>
    <row r="303" spans="1:6" ht="33">
      <c r="A303" s="26" t="s">
        <v>1053</v>
      </c>
      <c r="B303" s="24" t="s">
        <v>27</v>
      </c>
      <c r="C303" s="27">
        <v>3.3</v>
      </c>
      <c r="D303">
        <v>10375629</v>
      </c>
      <c r="E303" s="155">
        <v>10375629</v>
      </c>
    </row>
    <row r="304" spans="1:6" ht="33">
      <c r="A304" s="26" t="s">
        <v>1162</v>
      </c>
      <c r="B304" s="24" t="s">
        <v>27</v>
      </c>
      <c r="C304" s="27">
        <v>6.59</v>
      </c>
      <c r="D304">
        <v>10375629</v>
      </c>
      <c r="E304" s="155">
        <v>10375629</v>
      </c>
    </row>
    <row r="305" spans="1:5" ht="33">
      <c r="A305" s="26" t="s">
        <v>1141</v>
      </c>
      <c r="B305" s="24" t="s">
        <v>27</v>
      </c>
      <c r="C305" s="27">
        <v>33.900000000000006</v>
      </c>
      <c r="D305">
        <v>10375629</v>
      </c>
      <c r="E305" s="155">
        <v>10375629</v>
      </c>
    </row>
    <row r="306" spans="1:5" ht="16.5">
      <c r="A306" s="26" t="s">
        <v>1118</v>
      </c>
      <c r="B306" s="24" t="s">
        <v>27</v>
      </c>
      <c r="C306" s="27">
        <v>4.2</v>
      </c>
      <c r="D306">
        <v>10375629</v>
      </c>
      <c r="E306" s="155">
        <v>10375629</v>
      </c>
    </row>
    <row r="307" spans="1:5" ht="16.5">
      <c r="A307" s="26" t="s">
        <v>1144</v>
      </c>
      <c r="B307" s="24" t="s">
        <v>27</v>
      </c>
      <c r="C307" s="27">
        <v>18.29</v>
      </c>
      <c r="D307">
        <v>10375629</v>
      </c>
      <c r="E307" s="155">
        <v>10375629</v>
      </c>
    </row>
    <row r="308" spans="1:5" ht="18.75">
      <c r="A308" s="647" t="s">
        <v>2192</v>
      </c>
      <c r="B308" s="648" t="s">
        <v>27</v>
      </c>
      <c r="C308" s="649">
        <v>33.840000000000003</v>
      </c>
      <c r="D308" s="34">
        <f>VLOOKUP(A308,'[2]DON GIA'!$H$1:$M$874,5,0)</f>
        <v>161275</v>
      </c>
    </row>
    <row r="309" spans="1:5" ht="37.5">
      <c r="A309" s="647" t="s">
        <v>2193</v>
      </c>
      <c r="B309" s="648" t="s">
        <v>27</v>
      </c>
      <c r="C309" s="649">
        <v>33.659999999999997</v>
      </c>
      <c r="D309" s="34">
        <f>VLOOKUP(A309,'[2]DON GIA'!$H$1:$M$874,5,0)</f>
        <v>497388</v>
      </c>
    </row>
    <row r="310" spans="1:5" ht="37.5">
      <c r="A310" s="647" t="s">
        <v>2194</v>
      </c>
      <c r="B310" s="648" t="s">
        <v>27</v>
      </c>
      <c r="C310" s="649">
        <v>84.6</v>
      </c>
      <c r="D310" s="34">
        <f>VLOOKUP(A310,'[2]DON GIA'!$H$1:$M$874,5,0)</f>
        <v>497388</v>
      </c>
    </row>
    <row r="311" spans="1:5" ht="18.75">
      <c r="A311" s="647" t="s">
        <v>2195</v>
      </c>
      <c r="B311" s="648" t="s">
        <v>38</v>
      </c>
      <c r="C311" s="649">
        <v>0.56000000000000005</v>
      </c>
      <c r="D311" s="34">
        <f>VLOOKUP(A311,'[2]DON GIA'!$H$1:$M$874,5,0)</f>
        <v>2036769</v>
      </c>
    </row>
    <row r="312" spans="1:5" ht="18.75">
      <c r="A312" s="650" t="s">
        <v>2196</v>
      </c>
      <c r="B312" s="648" t="s">
        <v>27</v>
      </c>
      <c r="C312" s="649">
        <v>7</v>
      </c>
      <c r="D312" s="34">
        <f>VLOOKUP(A312,'[2]DON GIA'!$H$1:$M$874,5,0)</f>
        <v>551282</v>
      </c>
    </row>
    <row r="313" spans="1:5" ht="18.75">
      <c r="A313" s="647" t="s">
        <v>2209</v>
      </c>
      <c r="B313" s="648" t="s">
        <v>27</v>
      </c>
      <c r="C313" s="649">
        <v>4.5599999999999996</v>
      </c>
      <c r="D313" s="34">
        <f>VLOOKUP(A313,'[2]DON GIA'!$H$1:$M$874,5,0)</f>
        <v>551282</v>
      </c>
    </row>
    <row r="314" spans="1:5" ht="37.5">
      <c r="A314" s="647" t="s">
        <v>2210</v>
      </c>
      <c r="B314" s="648" t="s">
        <v>27</v>
      </c>
      <c r="C314" s="649">
        <v>82.5</v>
      </c>
      <c r="D314" s="34">
        <f>VLOOKUP(A314,'[2]DON GIA'!$H$1:$M$874,5,0)</f>
        <v>497388</v>
      </c>
    </row>
    <row r="315" spans="1:5" ht="18.75">
      <c r="A315" s="647" t="s">
        <v>2211</v>
      </c>
      <c r="B315" s="648" t="s">
        <v>38</v>
      </c>
      <c r="C315" s="649">
        <v>398.1</v>
      </c>
      <c r="D315" s="34" t="s">
        <v>1316</v>
      </c>
    </row>
    <row r="316" spans="1:5" ht="20.25">
      <c r="A316" s="654" t="s">
        <v>2237</v>
      </c>
      <c r="B316" s="652" t="s">
        <v>27</v>
      </c>
      <c r="C316" s="653">
        <v>0.7</v>
      </c>
      <c r="D316" s="34">
        <f>VLOOKUP(A316,'[2]DON GIA'!$H$1:$M$874,5,0)</f>
        <v>216498</v>
      </c>
    </row>
    <row r="317" spans="1:5" ht="20.25">
      <c r="A317" s="654" t="s">
        <v>2219</v>
      </c>
      <c r="B317" s="652" t="s">
        <v>38</v>
      </c>
      <c r="C317" s="653">
        <v>0.152</v>
      </c>
      <c r="D317" s="34">
        <f>VLOOKUP(A317,'[2]DON GIA'!$H$1:$M$874,5,0)</f>
        <v>3039467</v>
      </c>
    </row>
    <row r="318" spans="1:5" ht="20.25">
      <c r="A318" s="654" t="s">
        <v>2220</v>
      </c>
      <c r="B318" s="652" t="s">
        <v>27</v>
      </c>
      <c r="C318" s="653">
        <v>40.4</v>
      </c>
      <c r="D318" s="34">
        <f>VLOOKUP(A318,'[2]DON GIA'!$H$1:$M$874,5,0)</f>
        <v>161275</v>
      </c>
    </row>
    <row r="319" spans="1:5" ht="20.25">
      <c r="A319" s="654" t="s">
        <v>2238</v>
      </c>
      <c r="B319" s="652" t="s">
        <v>42</v>
      </c>
      <c r="C319" s="653">
        <v>1</v>
      </c>
      <c r="D319" s="34" t="s">
        <v>1316</v>
      </c>
    </row>
    <row r="320" spans="1:5" ht="20.25">
      <c r="A320" s="654" t="s">
        <v>2219</v>
      </c>
      <c r="B320" s="652" t="s">
        <v>38</v>
      </c>
      <c r="C320" s="653">
        <v>0.153</v>
      </c>
      <c r="D320" s="34">
        <f>VLOOKUP(A320,'[2]DON GIA'!$H$1:$M$874,5,0)</f>
        <v>3039467</v>
      </c>
    </row>
    <row r="321" spans="1:5" ht="20.25">
      <c r="A321" s="654" t="s">
        <v>2220</v>
      </c>
      <c r="B321" s="652" t="s">
        <v>27</v>
      </c>
      <c r="C321" s="653">
        <v>34</v>
      </c>
      <c r="D321" s="34">
        <f>VLOOKUP(A321,'[2]DON GIA'!$H$1:$M$874,5,0)</f>
        <v>161275</v>
      </c>
    </row>
    <row r="322" spans="1:5" ht="20.25">
      <c r="A322" s="654" t="s">
        <v>2229</v>
      </c>
      <c r="B322" s="652" t="s">
        <v>27</v>
      </c>
      <c r="C322" s="653">
        <v>6</v>
      </c>
      <c r="D322" s="34">
        <f>VLOOKUP(A322,'[2]DON GIA'!$H$1:$M$874,5,0)</f>
        <v>10375629</v>
      </c>
    </row>
    <row r="323" spans="1:5" ht="20.25">
      <c r="A323" s="654" t="s">
        <v>2220</v>
      </c>
      <c r="B323" s="652" t="s">
        <v>27</v>
      </c>
      <c r="C323" s="653">
        <v>35</v>
      </c>
      <c r="D323" s="34">
        <f>VLOOKUP(A323,'[2]DON GIA'!$H$1:$M$874,5,0)</f>
        <v>161275</v>
      </c>
    </row>
    <row r="324" spans="1:5" ht="20.25">
      <c r="A324" s="654" t="s">
        <v>2219</v>
      </c>
      <c r="B324" s="652" t="s">
        <v>38</v>
      </c>
      <c r="C324" s="653">
        <v>0.30599999999999999</v>
      </c>
      <c r="D324" s="34">
        <f>VLOOKUP(A324,'[2]DON GIA'!$H$1:$M$874,5,0)</f>
        <v>3039467</v>
      </c>
    </row>
    <row r="325" spans="1:5" ht="33">
      <c r="A325" s="26" t="s">
        <v>1127</v>
      </c>
      <c r="B325" s="24" t="s">
        <v>27</v>
      </c>
      <c r="C325" s="27">
        <v>3</v>
      </c>
      <c r="D325">
        <v>10375629</v>
      </c>
      <c r="E325" s="155">
        <v>10375629</v>
      </c>
    </row>
    <row r="326" spans="1:5" ht="16.5">
      <c r="A326" s="26" t="s">
        <v>1087</v>
      </c>
      <c r="B326" s="24" t="s">
        <v>27</v>
      </c>
      <c r="C326" s="27">
        <v>5</v>
      </c>
      <c r="D326">
        <v>10375629</v>
      </c>
      <c r="E326" s="155">
        <v>10375629</v>
      </c>
    </row>
    <row r="327" spans="1:5" ht="16.5">
      <c r="A327" s="26" t="s">
        <v>1098</v>
      </c>
      <c r="B327" s="24" t="s">
        <v>27</v>
      </c>
      <c r="C327" s="27">
        <v>6.55</v>
      </c>
      <c r="D327">
        <v>10375629</v>
      </c>
      <c r="E327" s="155">
        <v>10375629</v>
      </c>
    </row>
    <row r="328" spans="1:5" ht="16.5">
      <c r="A328" s="26" t="s">
        <v>1090</v>
      </c>
      <c r="B328" s="24" t="s">
        <v>27</v>
      </c>
      <c r="C328" s="27">
        <v>9.6</v>
      </c>
      <c r="D328">
        <v>10375629</v>
      </c>
      <c r="E328" s="155">
        <v>10375629</v>
      </c>
    </row>
    <row r="329" spans="1:5" ht="16.5">
      <c r="A329" s="26" t="s">
        <v>1248</v>
      </c>
      <c r="B329" s="24" t="s">
        <v>27</v>
      </c>
      <c r="C329" s="28">
        <v>4.62</v>
      </c>
      <c r="D329">
        <v>10375629</v>
      </c>
      <c r="E329" s="155">
        <v>10375629</v>
      </c>
    </row>
    <row r="330" spans="1:5" ht="16.5">
      <c r="A330" s="26" t="s">
        <v>1178</v>
      </c>
      <c r="B330" s="24" t="s">
        <v>27</v>
      </c>
      <c r="C330" s="27">
        <v>4</v>
      </c>
      <c r="D330">
        <v>10375629</v>
      </c>
      <c r="E330" s="155">
        <v>10375629</v>
      </c>
    </row>
    <row r="331" spans="1:5" ht="33">
      <c r="A331" s="26" t="s">
        <v>1066</v>
      </c>
      <c r="B331" s="24" t="s">
        <v>27</v>
      </c>
      <c r="C331" s="27">
        <v>3.2</v>
      </c>
      <c r="D331">
        <v>9816278</v>
      </c>
      <c r="E331" s="155">
        <v>9816278</v>
      </c>
    </row>
    <row r="332" spans="1:5" ht="33">
      <c r="A332" s="26" t="s">
        <v>1064</v>
      </c>
      <c r="B332" s="24" t="s">
        <v>27</v>
      </c>
      <c r="C332" s="27">
        <v>9.6000000000000014</v>
      </c>
      <c r="D332">
        <v>9816278</v>
      </c>
      <c r="E332" s="155">
        <v>9816278</v>
      </c>
    </row>
    <row r="333" spans="1:5" ht="33">
      <c r="A333" s="26" t="s">
        <v>1041</v>
      </c>
      <c r="B333" s="24" t="s">
        <v>27</v>
      </c>
      <c r="C333" s="27">
        <v>2.9</v>
      </c>
      <c r="D333">
        <v>9462314</v>
      </c>
      <c r="E333" s="155">
        <v>9462314</v>
      </c>
    </row>
    <row r="334" spans="1:5" ht="33">
      <c r="A334" s="26" t="s">
        <v>1241</v>
      </c>
      <c r="B334" s="24" t="s">
        <v>27</v>
      </c>
      <c r="C334" s="27">
        <v>12.91</v>
      </c>
      <c r="D334">
        <v>10655885</v>
      </c>
      <c r="E334" s="155">
        <v>10655885</v>
      </c>
    </row>
    <row r="335" spans="1:5" ht="40.5">
      <c r="A335" s="15" t="s">
        <v>1261</v>
      </c>
      <c r="B335" s="17" t="s">
        <v>27</v>
      </c>
      <c r="C335" s="19">
        <v>3.6399999999999935</v>
      </c>
      <c r="D335">
        <v>10655885</v>
      </c>
      <c r="E335" s="155">
        <v>10655885</v>
      </c>
    </row>
    <row r="336" spans="1:5" ht="33">
      <c r="A336" s="26" t="s">
        <v>1026</v>
      </c>
      <c r="B336" s="24" t="s">
        <v>27</v>
      </c>
      <c r="C336" s="27">
        <v>4.4000000000000004</v>
      </c>
      <c r="D336">
        <v>10226810</v>
      </c>
      <c r="E336" s="155">
        <v>10226810</v>
      </c>
    </row>
    <row r="337" spans="1:5" ht="33">
      <c r="A337" s="26" t="s">
        <v>1076</v>
      </c>
      <c r="B337" s="24" t="s">
        <v>27</v>
      </c>
      <c r="C337" s="27">
        <v>6.5</v>
      </c>
      <c r="D337">
        <v>9667459</v>
      </c>
      <c r="E337" s="155">
        <v>9667459</v>
      </c>
    </row>
    <row r="338" spans="1:5" ht="33">
      <c r="A338" s="26" t="s">
        <v>1067</v>
      </c>
      <c r="B338" s="24" t="s">
        <v>27</v>
      </c>
      <c r="C338" s="27">
        <v>3.52</v>
      </c>
      <c r="D338">
        <v>9667459</v>
      </c>
      <c r="E338" s="155">
        <v>9667459</v>
      </c>
    </row>
    <row r="339" spans="1:5" ht="33">
      <c r="A339" s="26" t="s">
        <v>1068</v>
      </c>
      <c r="B339" s="24" t="s">
        <v>27</v>
      </c>
      <c r="C339" s="27">
        <v>1.5</v>
      </c>
      <c r="D339">
        <v>9667459</v>
      </c>
      <c r="E339" s="155">
        <v>9667459</v>
      </c>
    </row>
    <row r="340" spans="1:5" ht="33">
      <c r="A340" s="26" t="s">
        <v>1070</v>
      </c>
      <c r="B340" s="24" t="s">
        <v>27</v>
      </c>
      <c r="C340" s="27">
        <v>0.44</v>
      </c>
      <c r="D340">
        <v>9667459</v>
      </c>
      <c r="E340" s="155">
        <v>9667459</v>
      </c>
    </row>
    <row r="341" spans="1:5" ht="33">
      <c r="A341" s="26" t="s">
        <v>1059</v>
      </c>
      <c r="B341" s="24" t="s">
        <v>27</v>
      </c>
      <c r="C341" s="27">
        <v>3.78</v>
      </c>
      <c r="D341">
        <v>9667459</v>
      </c>
      <c r="E341" s="155">
        <v>9667459</v>
      </c>
    </row>
    <row r="342" spans="1:5" ht="33">
      <c r="A342" s="26" t="s">
        <v>1215</v>
      </c>
      <c r="B342" s="24" t="s">
        <v>27</v>
      </c>
      <c r="C342" s="27">
        <v>45.779999999999994</v>
      </c>
      <c r="D342">
        <v>2613835</v>
      </c>
      <c r="E342" s="155">
        <v>2613835</v>
      </c>
    </row>
    <row r="343" spans="1:5" ht="33">
      <c r="A343" s="26" t="s">
        <v>1032</v>
      </c>
      <c r="B343" s="24" t="s">
        <v>27</v>
      </c>
      <c r="C343" s="27">
        <v>12.399999999999999</v>
      </c>
      <c r="D343">
        <v>2613835</v>
      </c>
      <c r="E343" s="155">
        <v>2613835</v>
      </c>
    </row>
    <row r="344" spans="1:5" ht="16.5">
      <c r="A344" s="26" t="s">
        <v>1185</v>
      </c>
      <c r="B344" s="24" t="s">
        <v>27</v>
      </c>
      <c r="C344" s="27">
        <v>13.52</v>
      </c>
      <c r="D344">
        <v>2613835</v>
      </c>
      <c r="E344" s="155">
        <v>2613835</v>
      </c>
    </row>
    <row r="345" spans="1:5" ht="33">
      <c r="A345" s="26" t="s">
        <v>1159</v>
      </c>
      <c r="B345" s="24" t="s">
        <v>27</v>
      </c>
      <c r="C345" s="27">
        <v>2.94</v>
      </c>
      <c r="D345">
        <v>2613835</v>
      </c>
      <c r="E345" s="155">
        <v>2613835</v>
      </c>
    </row>
    <row r="346" spans="1:5" ht="40.5">
      <c r="A346" s="25" t="s">
        <v>1266</v>
      </c>
      <c r="B346" s="12" t="s">
        <v>27</v>
      </c>
      <c r="C346" s="14">
        <v>4.3499999999999996</v>
      </c>
      <c r="D346">
        <v>2613835</v>
      </c>
      <c r="E346" s="155">
        <v>2613835</v>
      </c>
    </row>
  </sheetData>
  <autoFilter ref="A1:V346"/>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16</vt:i4>
      </vt:variant>
    </vt:vector>
  </HeadingPairs>
  <TitlesOfParts>
    <vt:vector size="29" baseType="lpstr">
      <vt:lpstr>BTH</vt:lpstr>
      <vt:lpstr>BTH NIEM YET</vt:lpstr>
      <vt:lpstr>BTH nhap</vt:lpstr>
      <vt:lpstr>BTH TRINH THAM DINH</vt:lpstr>
      <vt:lpstr>BTH SAU THAM DINH</vt:lpstr>
      <vt:lpstr>BTH trinh phe duyet</vt:lpstr>
      <vt:lpstr>KIEM TRA</vt:lpstr>
      <vt:lpstr>Sheet2</vt:lpstr>
      <vt:lpstr>DON GIA</vt:lpstr>
      <vt:lpstr>CAY</vt:lpstr>
      <vt:lpstr>dat</vt:lpstr>
      <vt:lpstr>VKT</vt:lpstr>
      <vt:lpstr>ODĐS</vt:lpstr>
      <vt:lpstr>CAY!Extract</vt:lpstr>
      <vt:lpstr>dat!Extract</vt:lpstr>
      <vt:lpstr>ODĐS!Extract</vt:lpstr>
      <vt:lpstr>VKT!Extract</vt:lpstr>
      <vt:lpstr>BTH!Print_Area</vt:lpstr>
      <vt:lpstr>'BTH NIEM YET'!Print_Area</vt:lpstr>
      <vt:lpstr>'BTH nhap'!Print_Area</vt:lpstr>
      <vt:lpstr>'BTH SAU THAM DINH'!Print_Area</vt:lpstr>
      <vt:lpstr>'BTH trinh phe duyet'!Print_Area</vt:lpstr>
      <vt:lpstr>'BTH TRINH THAM DINH'!Print_Area</vt:lpstr>
      <vt:lpstr>BTH!Print_Titles</vt:lpstr>
      <vt:lpstr>'BTH NIEM YET'!Print_Titles</vt:lpstr>
      <vt:lpstr>'BTH nhap'!Print_Titles</vt:lpstr>
      <vt:lpstr>'BTH SAU THAM DINH'!Print_Titles</vt:lpstr>
      <vt:lpstr>'BTH trinh phe duyet'!Print_Titles</vt:lpstr>
      <vt:lpstr>'BTH TRINH THAM DINH'!Print_Titles</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Admin</cp:lastModifiedBy>
  <cp:lastPrinted>2026-03-13T10:09:46Z</cp:lastPrinted>
  <dcterms:created xsi:type="dcterms:W3CDTF">2026-01-27T05:29:41Z</dcterms:created>
  <dcterms:modified xsi:type="dcterms:W3CDTF">2026-03-14T03:29:05Z</dcterms:modified>
</cp:coreProperties>
</file>